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na Carneiro\DC\ACCDocs\Dynatest\OU24003_ BID MG\Project Files\03_DES\04_Engenharia\6. Quantitativos e Orçamento\Versão Final_2ªRepublicação do Edital_Rev\"/>
    </mc:Choice>
  </mc:AlternateContent>
  <xr:revisionPtr revIDLastSave="0" documentId="13_ncr:1_{42451A33-5B9E-4B37-85FE-3A22D196B25B}" xr6:coauthVersionLast="47" xr6:coauthVersionMax="47" xr10:uidLastSave="{00000000-0000-0000-0000-000000000000}"/>
  <bookViews>
    <workbookView xWindow="20370" yWindow="-120" windowWidth="29040" windowHeight="15720" tabRatio="795" firstSheet="3" activeTab="4" xr2:uid="{57D1F843-61EB-4359-BA0D-49E224EBBB3E}"/>
  </bookViews>
  <sheets>
    <sheet name="Cadastro_Dren_Sup" sheetId="4" r:id="rId1"/>
    <sheet name="Cadastro SV" sheetId="6" r:id="rId2"/>
    <sheet name="Cadastro DS" sheetId="7" r:id="rId3"/>
    <sheet name="Cadastro_Bueiro" sheetId="5" r:id="rId4"/>
    <sheet name="MC_Dispositivo" sheetId="1" r:id="rId5"/>
    <sheet name="Quantitativo_MG-329" sheetId="3" r:id="rId6"/>
    <sheet name="Quantitativo_BR-356" sheetId="10" r:id="rId7"/>
    <sheet name="Quantitativo_MG-262" sheetId="12" r:id="rId8"/>
    <sheet name="RESUMO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OUT98" localSheetId="8" hidden="1">{#N/A,#N/A,TRUE,"Serviços"}</definedName>
    <definedName name="_____________OUT98" hidden="1">{#N/A,#N/A,TRUE,"Serviços"}</definedName>
    <definedName name="____________OUT98" localSheetId="8" hidden="1">{#N/A,#N/A,TRUE,"Serviços"}</definedName>
    <definedName name="____________OUT98" hidden="1">{#N/A,#N/A,TRUE,"Serviços"}</definedName>
    <definedName name="___________OUT98" localSheetId="8" hidden="1">{#N/A,#N/A,TRUE,"Serviços"}</definedName>
    <definedName name="___________OUT98" hidden="1">{#N/A,#N/A,TRUE,"Serviços"}</definedName>
    <definedName name="__________OUT98" localSheetId="8" hidden="1">{#N/A,#N/A,TRUE,"Serviços"}</definedName>
    <definedName name="__________OUT98" hidden="1">{#N/A,#N/A,TRUE,"Serviços"}</definedName>
    <definedName name="_________OUT98" localSheetId="8" hidden="1">{#N/A,#N/A,TRUE,"Serviços"}</definedName>
    <definedName name="_________OUT98" hidden="1">{#N/A,#N/A,TRUE,"Serviços"}</definedName>
    <definedName name="________OUT98" localSheetId="8" hidden="1">{#N/A,#N/A,TRUE,"Serviços"}</definedName>
    <definedName name="________OUT98" hidden="1">{#N/A,#N/A,TRUE,"Serviços"}</definedName>
    <definedName name="_______OUT98" localSheetId="8" hidden="1">{#N/A,#N/A,TRUE,"Serviços"}</definedName>
    <definedName name="_______OUT98" hidden="1">{#N/A,#N/A,TRUE,"Serviços"}</definedName>
    <definedName name="______OUT98" localSheetId="8" hidden="1">{#N/A,#N/A,TRUE,"Serviços"}</definedName>
    <definedName name="______OUT98" hidden="1">{#N/A,#N/A,TRUE,"Serviços"}</definedName>
    <definedName name="_____OUT98" localSheetId="8" hidden="1">{#N/A,#N/A,TRUE,"Serviços"}</definedName>
    <definedName name="_____OUT98" hidden="1">{#N/A,#N/A,TRUE,"Serviços"}</definedName>
    <definedName name="____OUT98" localSheetId="8" hidden="1">{#N/A,#N/A,TRUE,"Serviços"}</definedName>
    <definedName name="____OUT98" hidden="1">{#N/A,#N/A,TRUE,"Serviços"}</definedName>
    <definedName name="___OUT98" localSheetId="8" hidden="1">{#N/A,#N/A,TRUE,"Serviços"}</definedName>
    <definedName name="___OUT98" hidden="1">{#N/A,#N/A,TRUE,"Serviços"}</definedName>
    <definedName name="__123Graph_A" localSheetId="8" hidden="1">#REF!</definedName>
    <definedName name="__123Graph_A" hidden="1">[1]aux!$I$28:$M$28</definedName>
    <definedName name="__123Graph_AGraph1" localSheetId="8" hidden="1">#REF!</definedName>
    <definedName name="__123Graph_AGraph1" hidden="1">[1]aux!$I$6:$M$6</definedName>
    <definedName name="__123Graph_AGraph10" localSheetId="8" hidden="1">#REF!</definedName>
    <definedName name="__123Graph_AGraph10" hidden="1">[1]aux!$I$24:$M$24</definedName>
    <definedName name="__123Graph_AGraph11" localSheetId="8" hidden="1">#REF!</definedName>
    <definedName name="__123Graph_AGraph11" hidden="1">[1]aux!$I$26:$M$26</definedName>
    <definedName name="__123Graph_AGraph12" localSheetId="8" hidden="1">#REF!</definedName>
    <definedName name="__123Graph_AGraph12" hidden="1">[1]aux!$I$28:$M$28</definedName>
    <definedName name="__123Graph_AGraph2" localSheetId="8" hidden="1">#REF!</definedName>
    <definedName name="__123Graph_AGraph2" hidden="1">[1]aux!$I$8:$M$8</definedName>
    <definedName name="__123Graph_AGraph3" localSheetId="8" hidden="1">#REF!</definedName>
    <definedName name="__123Graph_AGraph3" hidden="1">[1]aux!$I$10:$M$10</definedName>
    <definedName name="__123Graph_AGraph4" localSheetId="8" hidden="1">#REF!</definedName>
    <definedName name="__123Graph_AGraph4" hidden="1">[1]aux!$I$12:$M$12</definedName>
    <definedName name="__123Graph_AGraph5" localSheetId="8" hidden="1">#REF!</definedName>
    <definedName name="__123Graph_AGraph5" hidden="1">[1]aux!$I$14:$M$14</definedName>
    <definedName name="__123Graph_AGraph6" localSheetId="8" hidden="1">#REF!</definedName>
    <definedName name="__123Graph_AGraph6" hidden="1">[1]aux!$I$16:$M$16</definedName>
    <definedName name="__123Graph_AGraph7" localSheetId="8" hidden="1">#REF!</definedName>
    <definedName name="__123Graph_AGraph7" hidden="1">[1]aux!$I$18:$M$18</definedName>
    <definedName name="__123Graph_AGraph8" localSheetId="8" hidden="1">#REF!</definedName>
    <definedName name="__123Graph_AGraph8" hidden="1">[1]aux!$I$20:$M$20</definedName>
    <definedName name="__123Graph_AGraph9" localSheetId="8" hidden="1">#REF!</definedName>
    <definedName name="__123Graph_AGraph9" hidden="1">[1]aux!$I$22:$M$22</definedName>
    <definedName name="__123Graph_B" localSheetId="8" hidden="1">#REF!</definedName>
    <definedName name="__123Graph_B" hidden="1">[1]aux!$B$28:$F$28</definedName>
    <definedName name="__123Graph_BGraph1" localSheetId="8" hidden="1">#REF!</definedName>
    <definedName name="__123Graph_BGraph1" hidden="1">[1]aux!$B$6:$F$6</definedName>
    <definedName name="__123Graph_BGraph10" localSheetId="8" hidden="1">#REF!</definedName>
    <definedName name="__123Graph_BGraph10" hidden="1">[1]aux!$B$24:$F$24</definedName>
    <definedName name="__123Graph_BGraph11" localSheetId="8" hidden="1">#REF!</definedName>
    <definedName name="__123Graph_BGraph11" hidden="1">[1]aux!$B$26:$F$26</definedName>
    <definedName name="__123Graph_BGraph12" localSheetId="8" hidden="1">#REF!</definedName>
    <definedName name="__123Graph_BGraph12" hidden="1">[1]aux!$B$28:$F$28</definedName>
    <definedName name="__123Graph_BGraph2" localSheetId="8" hidden="1">#REF!</definedName>
    <definedName name="__123Graph_BGraph2" hidden="1">[1]aux!$B$8:$F$8</definedName>
    <definedName name="__123Graph_BGraph3" localSheetId="8" hidden="1">#REF!</definedName>
    <definedName name="__123Graph_BGraph3" hidden="1">[1]aux!$B$10:$F$10</definedName>
    <definedName name="__123Graph_BGraph4" localSheetId="8" hidden="1">#REF!</definedName>
    <definedName name="__123Graph_BGraph4" hidden="1">[1]aux!$B$12:$F$12</definedName>
    <definedName name="__123Graph_BGraph5" localSheetId="8" hidden="1">#REF!</definedName>
    <definedName name="__123Graph_BGraph5" hidden="1">[1]aux!$B$14:$F$14</definedName>
    <definedName name="__123Graph_BGraph6" localSheetId="8" hidden="1">#REF!</definedName>
    <definedName name="__123Graph_BGraph6" hidden="1">[1]aux!$B$16:$F$16</definedName>
    <definedName name="__123Graph_BGraph7" localSheetId="8" hidden="1">#REF!</definedName>
    <definedName name="__123Graph_BGraph7" hidden="1">[1]aux!$B$18:$F$18</definedName>
    <definedName name="__123Graph_BGraph8" localSheetId="8" hidden="1">#REF!</definedName>
    <definedName name="__123Graph_BGraph8" hidden="1">[1]aux!$B$20:$F$20</definedName>
    <definedName name="__123Graph_BGraph9" localSheetId="8" hidden="1">#REF!</definedName>
    <definedName name="__123Graph_BGraph9" hidden="1">[1]aux!$B$22:$F$22</definedName>
    <definedName name="__123Graph_X" localSheetId="8" hidden="1">#REF!</definedName>
    <definedName name="__123Graph_X" hidden="1">[1]aux!$B$29:$F$29</definedName>
    <definedName name="__123Graph_XGraph1" localSheetId="8" hidden="1">#REF!</definedName>
    <definedName name="__123Graph_XGraph1" hidden="1">[1]aux!$B$7:$F$7</definedName>
    <definedName name="__123Graph_XGraph10" localSheetId="8" hidden="1">#REF!</definedName>
    <definedName name="__123Graph_XGraph10" hidden="1">[1]aux!$B$25:$F$25</definedName>
    <definedName name="__123Graph_XGraph11" localSheetId="8" hidden="1">#REF!</definedName>
    <definedName name="__123Graph_XGraph11" hidden="1">[1]aux!$B$27:$F$27</definedName>
    <definedName name="__123Graph_XGraph12" localSheetId="8" hidden="1">#REF!</definedName>
    <definedName name="__123Graph_XGraph12" hidden="1">[1]aux!$B$29:$F$29</definedName>
    <definedName name="__123Graph_XGraph2" localSheetId="8" hidden="1">#REF!</definedName>
    <definedName name="__123Graph_XGraph2" hidden="1">[1]aux!$B$9:$F$9</definedName>
    <definedName name="__123Graph_XGraph3" localSheetId="8" hidden="1">#REF!</definedName>
    <definedName name="__123Graph_XGraph3" hidden="1">[1]aux!$B$11:$F$11</definedName>
    <definedName name="__123Graph_XGraph4" localSheetId="8" hidden="1">#REF!</definedName>
    <definedName name="__123Graph_XGraph4" hidden="1">[1]aux!$B$13:$F$13</definedName>
    <definedName name="__123Graph_XGraph5" localSheetId="8" hidden="1">#REF!</definedName>
    <definedName name="__123Graph_XGraph5" hidden="1">[1]aux!$B$15:$F$15</definedName>
    <definedName name="__123Graph_XGraph6" localSheetId="8" hidden="1">#REF!</definedName>
    <definedName name="__123Graph_XGraph6" hidden="1">[1]aux!$B$17:$F$17</definedName>
    <definedName name="__123Graph_XGraph7" localSheetId="8" hidden="1">#REF!</definedName>
    <definedName name="__123Graph_XGraph7" hidden="1">[1]aux!$B$19:$F$19</definedName>
    <definedName name="__123Graph_XGraph8" localSheetId="8" hidden="1">#REF!</definedName>
    <definedName name="__123Graph_XGraph8" hidden="1">[1]aux!$B$21:$F$21</definedName>
    <definedName name="__123Graph_XGraph9" localSheetId="8" hidden="1">#REF!</definedName>
    <definedName name="__123Graph_XGraph9" hidden="1">[1]aux!$B$23:$F$23</definedName>
    <definedName name="__JAN02" localSheetId="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OUT98" localSheetId="8" hidden="1">{#N/A,#N/A,TRUE,"Serviços"}</definedName>
    <definedName name="__OUT98" hidden="1">{#N/A,#N/A,TRUE,"Serviços"}</definedName>
    <definedName name="__x1" localSheetId="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Fill" hidden="1">#REF!</definedName>
    <definedName name="_xlnm._FilterDatabase" localSheetId="2" hidden="1">'Cadastro DS'!$A$1:$R$253</definedName>
    <definedName name="_xlnm._FilterDatabase" localSheetId="1" hidden="1">'Cadastro SV'!$A$3:$N$3969</definedName>
    <definedName name="_xlnm._FilterDatabase" localSheetId="3" hidden="1">Cadastro_Bueiro!$A$1:$G$678</definedName>
    <definedName name="_xlnm._FilterDatabase" localSheetId="0" hidden="1">Cadastro_Dren_Sup!$A$1:$I$1022</definedName>
    <definedName name="_xlnm._FilterDatabase" localSheetId="4" hidden="1">MC_Dispositivo!$CQ$46:$CR$741</definedName>
    <definedName name="_JAN02" localSheetId="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Key1" hidden="1">#REF!</definedName>
    <definedName name="_Key2" localSheetId="8" hidden="1">#REF!</definedName>
    <definedName name="_Key2" hidden="1">#REF!</definedName>
    <definedName name="_Order1" hidden="1">255</definedName>
    <definedName name="_Order2" hidden="1">255</definedName>
    <definedName name="_OUT98" localSheetId="8" hidden="1">{#N/A,#N/A,TRUE,"Serviços"}</definedName>
    <definedName name="_OUT98" hidden="1">{#N/A,#N/A,TRUE,"Serviços"}</definedName>
    <definedName name="_Sort" hidden="1">#REF!</definedName>
    <definedName name="_x1" localSheetId="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go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xlnm.Print_Area" localSheetId="2">'Cadastro DS'!$A$1:$K$66</definedName>
    <definedName name="_xlnm.Print_Area" localSheetId="1">'Cadastro SV'!$A$1:$N$902</definedName>
    <definedName name="ASDFASFA" localSheetId="8" hidden="1">{#N/A,#N/A,TRUE,"Resumo de Preços"}</definedName>
    <definedName name="ASDFASFA" hidden="1">{#N/A,#N/A,TRUE,"Resumo de Preços"}</definedName>
    <definedName name="CAPA" localSheetId="8" hidden="1">{#N/A,#N/A,TRUE,"Serviços"}</definedName>
    <definedName name="CAPA" hidden="1">{#N/A,#N/A,TRUE,"Serviços"}</definedName>
    <definedName name="capa1" localSheetId="8" hidden="1">{#N/A,#N/A,TRUE,"Serviços"}</definedName>
    <definedName name="capa1" hidden="1">{#N/A,#N/A,TRUE,"Serviços"}</definedName>
    <definedName name="capa2" localSheetId="8" hidden="1">{#N/A,#N/A,TRUE,"Serviços"}</definedName>
    <definedName name="capa2" hidden="1">{#N/A,#N/A,TRUE,"Serviços"}</definedName>
    <definedName name="cch" hidden="1">#N/A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liente" hidden="1">""</definedName>
    <definedName name="Cls" hidden="1">#N/A</definedName>
    <definedName name="_xlnm.Criteria" hidden="1">#REF!</definedName>
    <definedName name="DAER1" localSheetId="8" hidden="1">{#N/A,#N/A,TRUE,"Serviços"}</definedName>
    <definedName name="DAER1" hidden="1">{#N/A,#N/A,TRUE,"Serviços"}</definedName>
    <definedName name="DescAux" hidden="1">#N/A</definedName>
    <definedName name="EmpAux" hidden="1">""</definedName>
    <definedName name="FATURAS2002" localSheetId="8" hidden="1">{#N/A,#N/A,TRUE,"Serviços"}</definedName>
    <definedName name="FATURAS2002" hidden="1">{#N/A,#N/A,TRUE,"Serviços"}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in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OLHA01" localSheetId="8" hidden="1">{#N/A,#N/A,TRUE,"Serviços"}</definedName>
    <definedName name="FOLHA01" hidden="1">{#N/A,#N/A,TRUE,"Serviços"}</definedName>
    <definedName name="folha1" localSheetId="8" hidden="1">{#N/A,#N/A,TRUE,"Serviços"}</definedName>
    <definedName name="folha1" hidden="1">{#N/A,#N/A,TRUE,"Serviços"}</definedName>
    <definedName name="gtryfj" localSheetId="8" hidden="1">{#N/A,#N/A,TRUE,"Serviços"}</definedName>
    <definedName name="gtryfj" hidden="1">{#N/A,#N/A,TRUE,"Serviços"}</definedName>
    <definedName name="HTML_CodePage" hidden="1">1252</definedName>
    <definedName name="HTML_Control" localSheetId="8" hidden="1">{"'Índice'!$A$1:$K$49"}</definedName>
    <definedName name="HTML_Control" hidden="1">{"'Índice'!$A$1:$K$49"}</definedName>
    <definedName name="HTML_Description" hidden="1">""</definedName>
    <definedName name="HTML_Email" hidden="1">""</definedName>
    <definedName name="HTML_Header" hidden="1">"Índice"</definedName>
    <definedName name="HTML_LastUpdate" hidden="1">"12/08/1999"</definedName>
    <definedName name="HTML_LineAfter" hidden="1">FALSE</definedName>
    <definedName name="HTML_LineBefore" hidden="1">FALSE</definedName>
    <definedName name="HTML_Name" hidden="1">"Rodovia das Cataratas"</definedName>
    <definedName name="HTML_OBDlg2" hidden="1">TRUE</definedName>
    <definedName name="HTML_OBDlg4" hidden="1">TRUE</definedName>
    <definedName name="HTML_OS" hidden="1">0</definedName>
    <definedName name="HTML_PathFile" hidden="1">"\\Server_1\sig\07 Julho\Informe\MeuHTML.htm"</definedName>
    <definedName name="HTML_Title" hidden="1">"Gerência de Administração e Controle de Gestão"</definedName>
    <definedName name="indice_cáculo">MC_Dispositivo!$CP:$CP</definedName>
    <definedName name="JANEIRO2003" localSheetId="8" hidden="1">{#N/A,#N/A,TRUE,"Serviços"}</definedName>
    <definedName name="JANEIRO2003" hidden="1">{#N/A,#N/A,TRUE,"Serviços"}</definedName>
    <definedName name="limcount" hidden="1">2</definedName>
    <definedName name="ll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mória_cálculo">MC_Dispositivo!$CP:$DT</definedName>
    <definedName name="NLEq" hidden="1">4</definedName>
    <definedName name="NLMo" hidden="1">6</definedName>
    <definedName name="NLMp" hidden="1">5</definedName>
    <definedName name="NLTr" hidden="1">3</definedName>
    <definedName name="Obra" hidden="1">""</definedName>
    <definedName name="OnOff" hidden="1">"ON"</definedName>
    <definedName name="orçamrest" localSheetId="8" hidden="1">{#N/A,#N/A,TRUE,"Serviços"}</definedName>
    <definedName name="orçamrest" hidden="1">{#N/A,#N/A,TRUE,"Serviços"}</definedName>
    <definedName name="Prd" hidden="1">#N/A</definedName>
    <definedName name="PrdAux" hidden="1">#N/A</definedName>
    <definedName name="PROD_1" localSheetId="8" hidden="1">{#N/A,#N/A,TRUE,"Serviços"}</definedName>
    <definedName name="PROD_1" hidden="1">{#N/A,#N/A,TRUE,"Serviços"}</definedName>
    <definedName name="qq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localSheetId="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localSheetId="8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localSheetId="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REL" localSheetId="8" hidden="1">{#N/A,#N/A,TRUE,"Serviços"}</definedName>
    <definedName name="REL" hidden="1">{#N/A,#N/A,TRUE,"Serviços"}</definedName>
    <definedName name="rr" localSheetId="8" hidden="1">{#N/A,#N/A,TRUE,"Serviços"}</definedName>
    <definedName name="rr" hidden="1">{#N/A,#N/A,TRUE,"Serviços"}</definedName>
    <definedName name="rrff" localSheetId="8" hidden="1">{#N/A,#N/A,TRUE,"Serviços"}</definedName>
    <definedName name="rrff" hidden="1">{#N/A,#N/A,TRUE,"Serviços"}</definedName>
    <definedName name="sencount" hidden="1">1</definedName>
    <definedName name="SETEMBRO" localSheetId="8" hidden="1">{#N/A,#N/A,TRUE,"Serviços"}</definedName>
    <definedName name="SETEMBRO" hidden="1">{#N/A,#N/A,TRUE,"Serviços"}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pre" hidden="1">0.000001</definedName>
    <definedName name="solver_rel1" hidden="1">2</definedName>
    <definedName name="solver_rel2" hidden="1">3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19.66</definedName>
    <definedName name="ss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teste" localSheetId="8" hidden="1">{#N/A,#N/A,TRUE,"Resumo de Preços"}</definedName>
    <definedName name="teste" hidden="1">{#N/A,#N/A,TRUE,"Resumo de Preços"}</definedName>
    <definedName name="TYUIO" localSheetId="8" hidden="1">{#N/A,#N/A,TRUE,"Serviços"}</definedName>
    <definedName name="TYUIO" hidden="1">{#N/A,#N/A,TRUE,"Serviços"}</definedName>
    <definedName name="un" hidden="1">#N/A</definedName>
    <definedName name="UnidAux" hidden="1">#N/A</definedName>
    <definedName name="wrn.impresión.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8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Quadros._.relatório." localSheetId="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latório._.01." localSheetId="8" hidden="1">{#N/A,#N/A,TRUE,"Resumo de Preços"}</definedName>
    <definedName name="wrn.Relatório._.01." hidden="1">{#N/A,#N/A,TRUE,"Resumo de Preços"}</definedName>
    <definedName name="wrn.Tipo." localSheetId="8" hidden="1">{#N/A,#N/A,TRUE,"Serviços"}</definedName>
    <definedName name="wrn.Tipo." hidden="1">{#N/A,#N/A,TRUE,"Serviços"}</definedName>
    <definedName name="wrn.VENTAS." localSheetId="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8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vu.Print_Todo." localSheetId="8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localSheetId="8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Z_60DF8B29_1C1F_4B50_BDA8_B8E0C7DD04C3_.wvu.Cols" localSheetId="8" hidden="1">#REF!,#REF!</definedName>
    <definedName name="Z_60DF8B29_1C1F_4B50_BDA8_B8E0C7DD04C3_.wvu.Cols" hidden="1">[2]Jurídico!$D$1:$D$65536,[2]Jurídico!$F$1:$K$65536</definedName>
    <definedName name="Z_E3FFE9E0_6C4F_4FB4_A56E_FBE96871B5C8_.wvu.Cols" localSheetId="8" hidden="1">#REF!,#REF!</definedName>
    <definedName name="Z_E3FFE9E0_6C4F_4FB4_A56E_FBE96871B5C8_.wvu.Cols" hidden="1">[2]Jurídico!$D$1:$D$65536,[2]Jurídico!$F$1:$K$65536</definedName>
    <definedName name="zzz" localSheetId="8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E212" i="1" l="1"/>
  <c r="DF212" i="1"/>
  <c r="DG212" i="1"/>
  <c r="DH212" i="1"/>
  <c r="DI212" i="1"/>
  <c r="DJ212" i="1"/>
  <c r="DK212" i="1"/>
  <c r="DL212" i="1"/>
  <c r="DM212" i="1"/>
  <c r="DN212" i="1"/>
  <c r="DO212" i="1"/>
  <c r="DP212" i="1"/>
  <c r="DQ212" i="1"/>
  <c r="DR212" i="1"/>
  <c r="DS212" i="1"/>
  <c r="DT212" i="1"/>
  <c r="DD212" i="1"/>
  <c r="DE269" i="1"/>
  <c r="DF269" i="1"/>
  <c r="DG269" i="1"/>
  <c r="DH269" i="1"/>
  <c r="DI269" i="1"/>
  <c r="DJ269" i="1"/>
  <c r="DK269" i="1"/>
  <c r="DL269" i="1"/>
  <c r="DM269" i="1"/>
  <c r="DN269" i="1"/>
  <c r="DO269" i="1"/>
  <c r="DP269" i="1"/>
  <c r="DQ269" i="1"/>
  <c r="DR269" i="1"/>
  <c r="DS269" i="1"/>
  <c r="DT269" i="1"/>
  <c r="DD269" i="1"/>
  <c r="DE262" i="1"/>
  <c r="DF262" i="1"/>
  <c r="DG262" i="1"/>
  <c r="DH262" i="1"/>
  <c r="DI262" i="1"/>
  <c r="DJ262" i="1"/>
  <c r="DK262" i="1"/>
  <c r="DL262" i="1"/>
  <c r="DM262" i="1"/>
  <c r="DN262" i="1"/>
  <c r="DO262" i="1"/>
  <c r="DP262" i="1"/>
  <c r="DQ262" i="1"/>
  <c r="DR262" i="1"/>
  <c r="DS262" i="1"/>
  <c r="DT262" i="1"/>
  <c r="DD262" i="1"/>
  <c r="CU269" i="1" l="1"/>
  <c r="CV269" i="1"/>
  <c r="CW269" i="1"/>
  <c r="CX269" i="1"/>
  <c r="CY269" i="1"/>
  <c r="CZ269" i="1"/>
  <c r="DA269" i="1"/>
  <c r="DB269" i="1"/>
  <c r="DC269" i="1"/>
  <c r="CT269" i="1"/>
  <c r="CU219" i="1"/>
  <c r="CV219" i="1"/>
  <c r="CW219" i="1"/>
  <c r="CX219" i="1"/>
  <c r="CY219" i="1"/>
  <c r="CZ219" i="1"/>
  <c r="DA219" i="1"/>
  <c r="DB219" i="1"/>
  <c r="DC219" i="1"/>
  <c r="CT219" i="1"/>
  <c r="AS46" i="1"/>
  <c r="AU47" i="1" a="1"/>
  <c r="AU47" i="1" s="1"/>
  <c r="AU46" i="1"/>
  <c r="AU43" i="1"/>
  <c r="AT47" i="1" a="1"/>
  <c r="AT47" i="1" s="1"/>
  <c r="AT46" i="1"/>
  <c r="AT43" i="1"/>
  <c r="AS47" i="1" a="1"/>
  <c r="AS47" i="1" s="1"/>
  <c r="AS43" i="1"/>
  <c r="Y43" i="1"/>
  <c r="Z43" i="1"/>
  <c r="AA43" i="1"/>
  <c r="AC43" i="1"/>
  <c r="AD43" i="1"/>
  <c r="AE43" i="1"/>
  <c r="AF43" i="1"/>
  <c r="AG43" i="1"/>
  <c r="AH43" i="1"/>
  <c r="AI43" i="1"/>
  <c r="AJ43" i="1"/>
  <c r="AK43" i="1"/>
  <c r="AL43" i="1"/>
  <c r="AM43" i="1"/>
  <c r="AN43" i="1"/>
  <c r="AO43" i="1"/>
  <c r="AP43" i="1"/>
  <c r="AQ43" i="1"/>
  <c r="AR43" i="1"/>
  <c r="AV43" i="1"/>
  <c r="AW43" i="1"/>
  <c r="AX43" i="1"/>
  <c r="AY43" i="1"/>
  <c r="AZ43" i="1"/>
  <c r="BA43" i="1"/>
  <c r="BB43" i="1"/>
  <c r="X43" i="1"/>
  <c r="AK137" i="3" l="1"/>
  <c r="AK135" i="3"/>
  <c r="AK132" i="3"/>
  <c r="AK137" i="10"/>
  <c r="AK135" i="10"/>
  <c r="AK132" i="10"/>
  <c r="AK137" i="12"/>
  <c r="AK135" i="12"/>
  <c r="AK132" i="12"/>
  <c r="CS716" i="1"/>
  <c r="CR716" i="1"/>
  <c r="CQ716" i="1"/>
  <c r="CS709" i="1"/>
  <c r="CR709" i="1"/>
  <c r="CQ709" i="1"/>
  <c r="CS705" i="1"/>
  <c r="CR705" i="1"/>
  <c r="CQ705" i="1"/>
  <c r="CS701" i="1"/>
  <c r="CR701" i="1"/>
  <c r="CQ701" i="1"/>
  <c r="CS697" i="1"/>
  <c r="CR697" i="1"/>
  <c r="CQ697" i="1"/>
  <c r="CS693" i="1"/>
  <c r="CR693" i="1"/>
  <c r="CQ693" i="1"/>
  <c r="CS689" i="1"/>
  <c r="CR689" i="1"/>
  <c r="CQ689" i="1"/>
  <c r="CS685" i="1"/>
  <c r="CR685" i="1"/>
  <c r="CQ685" i="1"/>
  <c r="CS681" i="1"/>
  <c r="CR681" i="1"/>
  <c r="CQ681" i="1"/>
  <c r="CS675" i="1"/>
  <c r="CR675" i="1"/>
  <c r="CQ675" i="1"/>
  <c r="CS669" i="1"/>
  <c r="CR669" i="1"/>
  <c r="CQ669" i="1"/>
  <c r="CS664" i="1"/>
  <c r="CR664" i="1"/>
  <c r="CQ664" i="1"/>
  <c r="CS658" i="1"/>
  <c r="CR658" i="1"/>
  <c r="CQ658" i="1"/>
  <c r="CS653" i="1"/>
  <c r="CR653" i="1"/>
  <c r="CQ653" i="1"/>
  <c r="CS648" i="1"/>
  <c r="CR648" i="1"/>
  <c r="CQ648" i="1"/>
  <c r="CS643" i="1"/>
  <c r="CR643" i="1"/>
  <c r="CQ643" i="1"/>
  <c r="CS637" i="1"/>
  <c r="CR637" i="1"/>
  <c r="CQ637" i="1"/>
  <c r="CS631" i="1"/>
  <c r="CR631" i="1"/>
  <c r="CQ631" i="1"/>
  <c r="CS625" i="1"/>
  <c r="CR625" i="1"/>
  <c r="CQ625" i="1"/>
  <c r="CS619" i="1"/>
  <c r="CR619" i="1"/>
  <c r="CQ619" i="1"/>
  <c r="CS615" i="1"/>
  <c r="CR615" i="1"/>
  <c r="CQ615" i="1"/>
  <c r="CS611" i="1"/>
  <c r="CR611" i="1"/>
  <c r="CQ611" i="1"/>
  <c r="CS605" i="1"/>
  <c r="CR605" i="1"/>
  <c r="CQ605" i="1"/>
  <c r="CS598" i="1"/>
  <c r="CR598" i="1"/>
  <c r="CQ598" i="1"/>
  <c r="CS593" i="1"/>
  <c r="CR593" i="1"/>
  <c r="CQ593" i="1"/>
  <c r="CS587" i="1"/>
  <c r="CR587" i="1"/>
  <c r="CQ587" i="1"/>
  <c r="CS583" i="1"/>
  <c r="CR583" i="1"/>
  <c r="CQ583" i="1"/>
  <c r="CS579" i="1"/>
  <c r="CR579" i="1"/>
  <c r="CQ579" i="1"/>
  <c r="CS575" i="1"/>
  <c r="CR575" i="1"/>
  <c r="CQ575" i="1"/>
  <c r="CS571" i="1"/>
  <c r="CR571" i="1"/>
  <c r="CQ571" i="1"/>
  <c r="CS567" i="1"/>
  <c r="CR567" i="1"/>
  <c r="CQ567" i="1"/>
  <c r="CS563" i="1"/>
  <c r="CR563" i="1"/>
  <c r="CQ563" i="1"/>
  <c r="CS559" i="1"/>
  <c r="CR559" i="1"/>
  <c r="CQ559" i="1"/>
  <c r="CS555" i="1"/>
  <c r="CR555" i="1"/>
  <c r="CQ555" i="1"/>
  <c r="CS549" i="1"/>
  <c r="CR549" i="1"/>
  <c r="CQ549" i="1"/>
  <c r="CS545" i="1"/>
  <c r="CR545" i="1"/>
  <c r="CQ545" i="1"/>
  <c r="CS540" i="1"/>
  <c r="CR540" i="1"/>
  <c r="CQ540" i="1"/>
  <c r="CS535" i="1"/>
  <c r="CR535" i="1"/>
  <c r="CQ535" i="1"/>
  <c r="CS530" i="1"/>
  <c r="CR530" i="1"/>
  <c r="CQ530" i="1"/>
  <c r="CS525" i="1"/>
  <c r="CR525" i="1"/>
  <c r="CQ525" i="1"/>
  <c r="CS520" i="1"/>
  <c r="CR520" i="1"/>
  <c r="CQ520" i="1"/>
  <c r="CS515" i="1"/>
  <c r="CR515" i="1"/>
  <c r="CQ515" i="1"/>
  <c r="CS510" i="1"/>
  <c r="CR510" i="1"/>
  <c r="CQ510" i="1"/>
  <c r="CS505" i="1"/>
  <c r="CR505" i="1"/>
  <c r="CQ505" i="1"/>
  <c r="CS494" i="1"/>
  <c r="CR494" i="1"/>
  <c r="CQ494" i="1"/>
  <c r="CS485" i="1"/>
  <c r="CR485" i="1"/>
  <c r="CQ485" i="1"/>
  <c r="CS480" i="1"/>
  <c r="CR480" i="1"/>
  <c r="CQ480" i="1"/>
  <c r="CS475" i="1"/>
  <c r="CR475" i="1"/>
  <c r="CQ475" i="1"/>
  <c r="CS469" i="1"/>
  <c r="CR469" i="1"/>
  <c r="CQ469" i="1"/>
  <c r="CS465" i="1"/>
  <c r="CR465" i="1"/>
  <c r="CQ465" i="1"/>
  <c r="CS461" i="1"/>
  <c r="CR461" i="1"/>
  <c r="CQ461" i="1"/>
  <c r="CS456" i="1"/>
  <c r="CR456" i="1"/>
  <c r="CQ456" i="1"/>
  <c r="CS452" i="1"/>
  <c r="CR452" i="1"/>
  <c r="CQ452" i="1"/>
  <c r="CS448" i="1"/>
  <c r="CR448" i="1"/>
  <c r="CQ448" i="1"/>
  <c r="CS444" i="1"/>
  <c r="CR444" i="1"/>
  <c r="CQ444" i="1"/>
  <c r="CS440" i="1"/>
  <c r="CR440" i="1"/>
  <c r="CQ440" i="1"/>
  <c r="CS436" i="1"/>
  <c r="CR436" i="1"/>
  <c r="CQ436" i="1"/>
  <c r="CS432" i="1"/>
  <c r="CR432" i="1"/>
  <c r="CQ432" i="1"/>
  <c r="CS427" i="1"/>
  <c r="CR427" i="1"/>
  <c r="CQ427" i="1"/>
  <c r="CS423" i="1"/>
  <c r="CR423" i="1"/>
  <c r="CQ423" i="1"/>
  <c r="CS418" i="1"/>
  <c r="CR418" i="1"/>
  <c r="CQ418" i="1"/>
  <c r="CS414" i="1"/>
  <c r="CR414" i="1"/>
  <c r="CQ414" i="1"/>
  <c r="CS409" i="1"/>
  <c r="CR409" i="1"/>
  <c r="CQ409" i="1"/>
  <c r="CS405" i="1"/>
  <c r="CR405" i="1"/>
  <c r="CQ405" i="1"/>
  <c r="CS400" i="1"/>
  <c r="CR400" i="1"/>
  <c r="CQ400" i="1"/>
  <c r="CS396" i="1"/>
  <c r="CR396" i="1"/>
  <c r="CQ396" i="1"/>
  <c r="CS391" i="1"/>
  <c r="CR391" i="1"/>
  <c r="CQ391" i="1"/>
  <c r="CS387" i="1"/>
  <c r="CR387" i="1"/>
  <c r="CQ387" i="1"/>
  <c r="CS382" i="1"/>
  <c r="CR382" i="1"/>
  <c r="CQ382" i="1"/>
  <c r="CS378" i="1"/>
  <c r="CR378" i="1"/>
  <c r="CQ378" i="1"/>
  <c r="CS373" i="1"/>
  <c r="CR373" i="1"/>
  <c r="CQ373" i="1"/>
  <c r="CS368" i="1"/>
  <c r="CR368" i="1"/>
  <c r="CQ368" i="1"/>
  <c r="CS363" i="1"/>
  <c r="CR363" i="1"/>
  <c r="CQ363" i="1"/>
  <c r="CS359" i="1"/>
  <c r="CR359" i="1"/>
  <c r="CQ359" i="1"/>
  <c r="CS355" i="1"/>
  <c r="CR355" i="1"/>
  <c r="CQ355" i="1"/>
  <c r="CS351" i="1"/>
  <c r="CR351" i="1"/>
  <c r="CQ351" i="1"/>
  <c r="CS342" i="1"/>
  <c r="CR342" i="1"/>
  <c r="CQ342" i="1"/>
  <c r="CS336" i="1"/>
  <c r="CR336" i="1"/>
  <c r="CQ336" i="1"/>
  <c r="CS322" i="1"/>
  <c r="CR322" i="1"/>
  <c r="CQ322" i="1"/>
  <c r="CS311" i="1"/>
  <c r="CR311" i="1"/>
  <c r="CQ311" i="1"/>
  <c r="CS305" i="1"/>
  <c r="CR305" i="1"/>
  <c r="CQ305" i="1"/>
  <c r="CS297" i="1"/>
  <c r="CR297" i="1"/>
  <c r="CQ297" i="1"/>
  <c r="CS289" i="1"/>
  <c r="CR289" i="1"/>
  <c r="CQ289" i="1"/>
  <c r="CS283" i="1"/>
  <c r="CR283" i="1"/>
  <c r="CQ283" i="1"/>
  <c r="CS278" i="1"/>
  <c r="CR278" i="1"/>
  <c r="CQ278" i="1"/>
  <c r="CS271" i="1"/>
  <c r="CR271" i="1"/>
  <c r="CQ271" i="1"/>
  <c r="CS265" i="1"/>
  <c r="CR265" i="1"/>
  <c r="CQ265" i="1"/>
  <c r="CS257" i="1"/>
  <c r="CR257" i="1"/>
  <c r="CQ257" i="1"/>
  <c r="CS248" i="1"/>
  <c r="CR248" i="1"/>
  <c r="CQ248" i="1"/>
  <c r="CS240" i="1"/>
  <c r="CR240" i="1"/>
  <c r="CQ240" i="1"/>
  <c r="CS234" i="1"/>
  <c r="CR234" i="1"/>
  <c r="CQ234" i="1"/>
  <c r="CS228" i="1"/>
  <c r="CR228" i="1"/>
  <c r="CQ228" i="1"/>
  <c r="CS221" i="1"/>
  <c r="CR221" i="1"/>
  <c r="CQ221" i="1"/>
  <c r="CS215" i="1"/>
  <c r="CR215" i="1"/>
  <c r="CQ215" i="1"/>
  <c r="CS207" i="1"/>
  <c r="CR207" i="1"/>
  <c r="CQ207" i="1"/>
  <c r="BG188" i="1" a="1"/>
  <c r="BG188" i="1" s="1"/>
  <c r="CS186" i="1"/>
  <c r="CR186" i="1"/>
  <c r="CQ186" i="1"/>
  <c r="BG186" i="1" a="1"/>
  <c r="BG186" i="1" s="1"/>
  <c r="BG183" i="1" a="1"/>
  <c r="BG183" i="1" s="1"/>
  <c r="CS180" i="1"/>
  <c r="CR180" i="1"/>
  <c r="CQ180" i="1"/>
  <c r="CS174" i="1"/>
  <c r="CR174" i="1"/>
  <c r="CQ174" i="1"/>
  <c r="CS169" i="1"/>
  <c r="CR169" i="1"/>
  <c r="CQ169" i="1"/>
  <c r="CS165" i="1"/>
  <c r="CR165" i="1"/>
  <c r="CQ165" i="1"/>
  <c r="BG163" i="1" a="1"/>
  <c r="BG163" i="1" s="1"/>
  <c r="CS159" i="1"/>
  <c r="CR159" i="1"/>
  <c r="CQ159" i="1"/>
  <c r="BG158" i="1" a="1"/>
  <c r="BG158" i="1" s="1"/>
  <c r="CS155" i="1"/>
  <c r="CR155" i="1"/>
  <c r="CQ155" i="1"/>
  <c r="BG155" i="1" a="1"/>
  <c r="BG155" i="1" s="1"/>
  <c r="CS150" i="1"/>
  <c r="CR150" i="1"/>
  <c r="CQ150" i="1"/>
  <c r="CS145" i="1"/>
  <c r="CR145" i="1"/>
  <c r="CQ145" i="1"/>
  <c r="BG145" i="1" a="1"/>
  <c r="BG145" i="1" s="1"/>
  <c r="CS140" i="1"/>
  <c r="CR140" i="1"/>
  <c r="CQ140" i="1"/>
  <c r="CS135" i="1"/>
  <c r="CR135" i="1"/>
  <c r="CQ135" i="1"/>
  <c r="BG134" i="1" a="1"/>
  <c r="BG134" i="1" s="1"/>
  <c r="CS130" i="1"/>
  <c r="CR130" i="1"/>
  <c r="CQ130" i="1"/>
  <c r="BG129" i="1" a="1"/>
  <c r="BG129" i="1" s="1"/>
  <c r="CS125" i="1"/>
  <c r="CR125" i="1"/>
  <c r="CQ125" i="1"/>
  <c r="CS120" i="1"/>
  <c r="CR120" i="1"/>
  <c r="CQ120" i="1"/>
  <c r="CS115" i="1"/>
  <c r="CR115" i="1"/>
  <c r="CQ115" i="1"/>
  <c r="CS110" i="1"/>
  <c r="CR110" i="1"/>
  <c r="CQ110" i="1"/>
  <c r="CS105" i="1"/>
  <c r="CR105" i="1"/>
  <c r="CQ105" i="1"/>
  <c r="CS100" i="1"/>
  <c r="CR100" i="1"/>
  <c r="CQ100" i="1"/>
  <c r="BG100" i="1" a="1"/>
  <c r="BG100" i="1" s="1"/>
  <c r="CS95" i="1"/>
  <c r="CR95" i="1"/>
  <c r="CQ95" i="1"/>
  <c r="BG80" i="1" a="1"/>
  <c r="BG80" i="1" s="1"/>
  <c r="CS78" i="1"/>
  <c r="CR78" i="1"/>
  <c r="CQ78" i="1"/>
  <c r="CS72" i="1"/>
  <c r="CR72" i="1"/>
  <c r="CQ72" i="1"/>
  <c r="CS67" i="1"/>
  <c r="CR67" i="1"/>
  <c r="CQ67" i="1"/>
  <c r="CS61" i="1"/>
  <c r="CR61" i="1"/>
  <c r="CQ61" i="1"/>
  <c r="BG60" i="1" a="1"/>
  <c r="BG60" i="1" s="1"/>
  <c r="CS55" i="1"/>
  <c r="CR55" i="1"/>
  <c r="CQ55" i="1"/>
  <c r="CS49" i="1"/>
  <c r="CR49" i="1"/>
  <c r="CQ49" i="1"/>
  <c r="V41" i="1"/>
  <c r="V43" i="1"/>
  <c r="W43" i="1"/>
  <c r="V46" i="1"/>
  <c r="W46" i="1"/>
  <c r="DR51" i="1" l="1"/>
  <c r="DR52" i="1" s="1"/>
  <c r="DQ51" i="1"/>
  <c r="DQ52" i="1" s="1"/>
  <c r="DP51" i="1"/>
  <c r="DP52" i="1" s="1"/>
  <c r="DO51" i="1"/>
  <c r="DO52" i="1" s="1"/>
  <c r="DN51" i="1"/>
  <c r="DN52" i="1" s="1"/>
  <c r="DM51" i="1"/>
  <c r="DM52" i="1" s="1"/>
  <c r="DL51" i="1"/>
  <c r="DL52" i="1" s="1"/>
  <c r="DK51" i="1"/>
  <c r="DK52" i="1" s="1"/>
  <c r="DJ51" i="1"/>
  <c r="DJ52" i="1" s="1"/>
  <c r="DI51" i="1"/>
  <c r="DI52" i="1" s="1"/>
  <c r="DH51" i="1"/>
  <c r="DH52" i="1" s="1"/>
  <c r="DG51" i="1"/>
  <c r="DG52" i="1" s="1"/>
  <c r="DF51" i="1"/>
  <c r="DF52" i="1" s="1"/>
  <c r="DE51" i="1"/>
  <c r="DE52" i="1" s="1"/>
  <c r="DD51" i="1"/>
  <c r="DD52" i="1" s="1"/>
  <c r="DC51" i="1"/>
  <c r="DC52" i="1" s="1"/>
  <c r="DB51" i="1"/>
  <c r="DB52" i="1" s="1"/>
  <c r="DA51" i="1"/>
  <c r="DA52" i="1" s="1"/>
  <c r="CZ51" i="1"/>
  <c r="CZ52" i="1" s="1"/>
  <c r="CY51" i="1"/>
  <c r="CY52" i="1" s="1"/>
  <c r="DR85" i="1"/>
  <c r="DQ85" i="1"/>
  <c r="DP85" i="1"/>
  <c r="DO85" i="1"/>
  <c r="DN85" i="1"/>
  <c r="DM85" i="1"/>
  <c r="DL85" i="1"/>
  <c r="DK85" i="1"/>
  <c r="DJ85" i="1"/>
  <c r="DI85" i="1"/>
  <c r="DH85" i="1"/>
  <c r="DG85" i="1"/>
  <c r="DF85" i="1"/>
  <c r="DE85" i="1"/>
  <c r="DD85" i="1"/>
  <c r="DC85" i="1"/>
  <c r="DB85" i="1"/>
  <c r="DA85" i="1"/>
  <c r="CZ85" i="1"/>
  <c r="CY85" i="1"/>
  <c r="CX85" i="1"/>
  <c r="CU85" i="1"/>
  <c r="DR162" i="1"/>
  <c r="DQ162" i="1"/>
  <c r="DN162" i="1"/>
  <c r="DM162" i="1"/>
  <c r="DL162" i="1"/>
  <c r="DI162" i="1"/>
  <c r="DH162" i="1"/>
  <c r="DG162" i="1"/>
  <c r="DD162" i="1"/>
  <c r="DC162" i="1"/>
  <c r="DB162" i="1"/>
  <c r="CY162" i="1"/>
  <c r="CX162" i="1"/>
  <c r="DR163" i="1"/>
  <c r="DQ163" i="1"/>
  <c r="DP163" i="1"/>
  <c r="DO163" i="1"/>
  <c r="DN163" i="1"/>
  <c r="DM163" i="1"/>
  <c r="DL163" i="1"/>
  <c r="DK163" i="1"/>
  <c r="DJ163" i="1"/>
  <c r="DI163" i="1"/>
  <c r="DH163" i="1"/>
  <c r="DG163" i="1"/>
  <c r="DF163" i="1"/>
  <c r="DE163" i="1"/>
  <c r="DD163" i="1"/>
  <c r="DC163" i="1"/>
  <c r="DB163" i="1"/>
  <c r="DA163" i="1"/>
  <c r="CZ163" i="1"/>
  <c r="CY163" i="1"/>
  <c r="CX163" i="1"/>
  <c r="CW163" i="1"/>
  <c r="CV163" i="1"/>
  <c r="CU163" i="1"/>
  <c r="CT163" i="1"/>
  <c r="CW85" i="1"/>
  <c r="CV85" i="1"/>
  <c r="CT85" i="1"/>
  <c r="DR260" i="1"/>
  <c r="DQ260" i="1"/>
  <c r="DP260" i="1"/>
  <c r="DM260" i="1"/>
  <c r="DL260" i="1"/>
  <c r="DK260" i="1"/>
  <c r="DH260" i="1"/>
  <c r="DG260" i="1"/>
  <c r="DF260" i="1"/>
  <c r="DC260" i="1"/>
  <c r="DB260" i="1"/>
  <c r="DA260" i="1"/>
  <c r="BR107" i="12"/>
  <c r="BR106" i="12"/>
  <c r="BR104" i="12"/>
  <c r="BR103" i="12"/>
  <c r="BR102" i="12"/>
  <c r="BR101" i="12"/>
  <c r="BR100" i="12"/>
  <c r="BR99" i="12"/>
  <c r="BR98" i="12"/>
  <c r="BR97" i="12"/>
  <c r="BR96" i="12"/>
  <c r="BR94" i="12"/>
  <c r="BR93" i="12"/>
  <c r="BR92" i="12"/>
  <c r="BR91" i="12"/>
  <c r="BR90" i="12"/>
  <c r="BR89" i="12"/>
  <c r="BR88" i="12"/>
  <c r="BR87" i="12"/>
  <c r="BR86" i="12"/>
  <c r="BR85" i="12"/>
  <c r="BR83" i="12"/>
  <c r="BR82" i="12"/>
  <c r="BR81" i="12"/>
  <c r="BR80" i="12"/>
  <c r="BR79" i="12"/>
  <c r="BR77" i="12"/>
  <c r="BR76" i="12"/>
  <c r="BR75" i="12"/>
  <c r="BR74" i="12"/>
  <c r="BR73" i="12"/>
  <c r="BR72" i="12"/>
  <c r="BR71" i="12"/>
  <c r="BR70" i="12"/>
  <c r="BR69" i="12"/>
  <c r="BR68" i="12"/>
  <c r="BR67" i="12"/>
  <c r="BR66" i="12"/>
  <c r="BR65" i="12"/>
  <c r="BR64" i="12"/>
  <c r="BR63" i="12"/>
  <c r="BR62" i="12"/>
  <c r="BR61" i="12"/>
  <c r="BR60" i="12"/>
  <c r="BR59" i="12"/>
  <c r="BR58" i="12"/>
  <c r="BR57" i="12"/>
  <c r="BR56" i="12"/>
  <c r="BR55" i="12"/>
  <c r="BR54" i="12"/>
  <c r="BR53" i="12"/>
  <c r="BR52" i="12"/>
  <c r="BR51" i="12"/>
  <c r="BR49" i="12"/>
  <c r="BR48" i="12"/>
  <c r="BR47" i="12"/>
  <c r="BR46" i="12"/>
  <c r="BR45" i="12"/>
  <c r="BR44" i="12"/>
  <c r="BR43" i="12"/>
  <c r="BR42" i="12"/>
  <c r="BR41" i="12"/>
  <c r="BR40" i="12"/>
  <c r="BR39" i="12"/>
  <c r="BR38" i="12"/>
  <c r="BR37" i="12"/>
  <c r="BR36" i="12"/>
  <c r="BR35" i="12"/>
  <c r="BR34" i="12"/>
  <c r="BR33" i="12"/>
  <c r="BR32" i="12"/>
  <c r="BR31" i="12"/>
  <c r="BR29" i="12"/>
  <c r="BR28" i="12"/>
  <c r="BR27" i="12"/>
  <c r="BR26" i="12"/>
  <c r="BR25" i="12"/>
  <c r="BR24" i="12"/>
  <c r="BR23" i="12"/>
  <c r="BR22" i="12"/>
  <c r="BR21" i="12"/>
  <c r="BR20" i="12"/>
  <c r="BR19" i="12"/>
  <c r="BR18" i="12"/>
  <c r="BR17" i="12"/>
  <c r="BR16" i="12"/>
  <c r="BR15" i="12"/>
  <c r="BR14" i="12"/>
  <c r="BR13" i="12"/>
  <c r="BR12" i="12"/>
  <c r="BR11" i="12"/>
  <c r="BR9" i="12"/>
  <c r="BR8" i="12"/>
  <c r="BR7" i="12"/>
  <c r="BR6" i="12"/>
  <c r="BR5" i="12"/>
  <c r="BR4" i="12"/>
  <c r="F2" i="12"/>
  <c r="I1" i="12"/>
  <c r="H1" i="12"/>
  <c r="BR107" i="10"/>
  <c r="BR106" i="10"/>
  <c r="BR104" i="10"/>
  <c r="BR103" i="10"/>
  <c r="BR102" i="10"/>
  <c r="BR101" i="10"/>
  <c r="BR100" i="10"/>
  <c r="BR99" i="10"/>
  <c r="BR98" i="10"/>
  <c r="BR97" i="10"/>
  <c r="BR96" i="10"/>
  <c r="BR94" i="10"/>
  <c r="BR93" i="10"/>
  <c r="BR92" i="10"/>
  <c r="BR91" i="10"/>
  <c r="BR90" i="10"/>
  <c r="BR89" i="10"/>
  <c r="BR88" i="10"/>
  <c r="BR87" i="10"/>
  <c r="BR86" i="10"/>
  <c r="BR85" i="10"/>
  <c r="BR83" i="10"/>
  <c r="BR82" i="10"/>
  <c r="BR81" i="10"/>
  <c r="BR80" i="10"/>
  <c r="BR79" i="10"/>
  <c r="BR77" i="10"/>
  <c r="BR76" i="10"/>
  <c r="BR75" i="10"/>
  <c r="BR74" i="10"/>
  <c r="BR73" i="10"/>
  <c r="BR72" i="10"/>
  <c r="BR71" i="10"/>
  <c r="BR70" i="10"/>
  <c r="BR69" i="10"/>
  <c r="BR68" i="10"/>
  <c r="BR67" i="10"/>
  <c r="BR66" i="10"/>
  <c r="BR65" i="10"/>
  <c r="BR64" i="10"/>
  <c r="BR63" i="10"/>
  <c r="BR62" i="10"/>
  <c r="BR61" i="10"/>
  <c r="BR60" i="10"/>
  <c r="BR59" i="10"/>
  <c r="BR58" i="10"/>
  <c r="BR57" i="10"/>
  <c r="BR56" i="10"/>
  <c r="BR55" i="10"/>
  <c r="BR54" i="10"/>
  <c r="BR53" i="10"/>
  <c r="BR52" i="10"/>
  <c r="BR51" i="10"/>
  <c r="BR49" i="10"/>
  <c r="BR48" i="10"/>
  <c r="BR47" i="10"/>
  <c r="BR46" i="10"/>
  <c r="BR45" i="10"/>
  <c r="BR44" i="10"/>
  <c r="BR43" i="10"/>
  <c r="BR42" i="10"/>
  <c r="BR41" i="10"/>
  <c r="BR40" i="10"/>
  <c r="BR39" i="10"/>
  <c r="BR38" i="10"/>
  <c r="BR37" i="10"/>
  <c r="BR36" i="10"/>
  <c r="BR35" i="10"/>
  <c r="BR34" i="10"/>
  <c r="BR33" i="10"/>
  <c r="BR32" i="10"/>
  <c r="BR31" i="10"/>
  <c r="BR29" i="10"/>
  <c r="BR28" i="10"/>
  <c r="BR27" i="10"/>
  <c r="BR26" i="10"/>
  <c r="BR25" i="10"/>
  <c r="BR24" i="10"/>
  <c r="BR23" i="10"/>
  <c r="BR22" i="10"/>
  <c r="BR21" i="10"/>
  <c r="BR20" i="10"/>
  <c r="BR19" i="10"/>
  <c r="BR18" i="10"/>
  <c r="BR17" i="10"/>
  <c r="BR16" i="10"/>
  <c r="BR15" i="10"/>
  <c r="BR14" i="10"/>
  <c r="BR13" i="10"/>
  <c r="BR12" i="10"/>
  <c r="BR11" i="10"/>
  <c r="BR9" i="10"/>
  <c r="BR8" i="10"/>
  <c r="BR7" i="10"/>
  <c r="BR6" i="10"/>
  <c r="BR5" i="10"/>
  <c r="BR4" i="10"/>
  <c r="F2" i="10"/>
  <c r="H1" i="10"/>
  <c r="I1" i="10" s="1"/>
  <c r="L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BB46" i="1"/>
  <c r="BA46" i="1"/>
  <c r="J1" i="12" l="1"/>
  <c r="J1" i="10"/>
  <c r="U46" i="1"/>
  <c r="T46" i="1"/>
  <c r="S46" i="1"/>
  <c r="R46" i="1"/>
  <c r="K46" i="1"/>
  <c r="K1" i="12" l="1"/>
  <c r="K1" i="10"/>
  <c r="DR738" i="1"/>
  <c r="DQ738" i="1"/>
  <c r="DP738" i="1"/>
  <c r="DO738" i="1"/>
  <c r="DN738" i="1"/>
  <c r="DR732" i="1"/>
  <c r="DQ732" i="1"/>
  <c r="DP732" i="1"/>
  <c r="DO732" i="1"/>
  <c r="DN732" i="1"/>
  <c r="DR726" i="1"/>
  <c r="DQ726" i="1"/>
  <c r="DP726" i="1"/>
  <c r="DO726" i="1"/>
  <c r="DN726" i="1"/>
  <c r="DR722" i="1"/>
  <c r="DQ722" i="1"/>
  <c r="DP722" i="1"/>
  <c r="DO722" i="1"/>
  <c r="DN722" i="1"/>
  <c r="DR716" i="1"/>
  <c r="DQ716" i="1"/>
  <c r="DP716" i="1"/>
  <c r="DO716" i="1"/>
  <c r="DN716" i="1"/>
  <c r="DR712" i="1"/>
  <c r="DR709" i="1" s="1"/>
  <c r="DQ712" i="1"/>
  <c r="DP712" i="1"/>
  <c r="DO712" i="1"/>
  <c r="DN712" i="1"/>
  <c r="DR711" i="1"/>
  <c r="DQ711" i="1"/>
  <c r="DP711" i="1"/>
  <c r="DO711" i="1"/>
  <c r="DN711" i="1"/>
  <c r="DR707" i="1"/>
  <c r="DR705" i="1" s="1"/>
  <c r="DQ707" i="1"/>
  <c r="DQ705" i="1" s="1"/>
  <c r="DP707" i="1"/>
  <c r="DP705" i="1" s="1"/>
  <c r="DO707" i="1"/>
  <c r="DO705" i="1" s="1"/>
  <c r="DN707" i="1"/>
  <c r="DN705" i="1" s="1"/>
  <c r="DR703" i="1"/>
  <c r="DR701" i="1" s="1"/>
  <c r="DQ703" i="1"/>
  <c r="DQ701" i="1" s="1"/>
  <c r="DP703" i="1"/>
  <c r="DP701" i="1" s="1"/>
  <c r="DO703" i="1"/>
  <c r="DO701" i="1" s="1"/>
  <c r="DN703" i="1"/>
  <c r="DN701" i="1" s="1"/>
  <c r="DR699" i="1"/>
  <c r="DR697" i="1" s="1"/>
  <c r="DQ699" i="1"/>
  <c r="DQ697" i="1" s="1"/>
  <c r="DP699" i="1"/>
  <c r="DP697" i="1" s="1"/>
  <c r="DO699" i="1"/>
  <c r="DO697" i="1" s="1"/>
  <c r="DN699" i="1"/>
  <c r="DN697" i="1" s="1"/>
  <c r="DR695" i="1"/>
  <c r="DR693" i="1" s="1"/>
  <c r="DQ695" i="1"/>
  <c r="DQ693" i="1" s="1"/>
  <c r="DP695" i="1"/>
  <c r="DP693" i="1" s="1"/>
  <c r="DO695" i="1"/>
  <c r="DO693" i="1" s="1"/>
  <c r="DN695" i="1"/>
  <c r="DN693" i="1" s="1"/>
  <c r="DR691" i="1"/>
  <c r="DR689" i="1" s="1"/>
  <c r="DQ691" i="1"/>
  <c r="DQ689" i="1" s="1"/>
  <c r="DP691" i="1"/>
  <c r="DP689" i="1" s="1"/>
  <c r="DO691" i="1"/>
  <c r="DO689" i="1" s="1"/>
  <c r="DN691" i="1"/>
  <c r="DN689" i="1" s="1"/>
  <c r="DR687" i="1"/>
  <c r="DR685" i="1" s="1"/>
  <c r="DQ687" i="1"/>
  <c r="DQ685" i="1" s="1"/>
  <c r="DP687" i="1"/>
  <c r="DP685" i="1" s="1"/>
  <c r="DO687" i="1"/>
  <c r="DO685" i="1" s="1"/>
  <c r="DN687" i="1"/>
  <c r="DN685" i="1" s="1"/>
  <c r="DR683" i="1"/>
  <c r="DR681" i="1" s="1"/>
  <c r="DQ683" i="1"/>
  <c r="DQ681" i="1" s="1"/>
  <c r="DP683" i="1"/>
  <c r="DP681" i="1" s="1"/>
  <c r="DO683" i="1"/>
  <c r="DO681" i="1" s="1"/>
  <c r="DN683" i="1"/>
  <c r="DN681" i="1" s="1"/>
  <c r="DR678" i="1"/>
  <c r="DQ678" i="1"/>
  <c r="DP678" i="1"/>
  <c r="DO678" i="1"/>
  <c r="DN678" i="1"/>
  <c r="DR677" i="1"/>
  <c r="DQ677" i="1"/>
  <c r="DP677" i="1"/>
  <c r="DO677" i="1"/>
  <c r="DN677" i="1"/>
  <c r="DR671" i="1"/>
  <c r="DR669" i="1" s="1"/>
  <c r="DQ671" i="1"/>
  <c r="DQ669" i="1" s="1"/>
  <c r="DP671" i="1"/>
  <c r="DP669" i="1" s="1"/>
  <c r="DO671" i="1"/>
  <c r="DN671" i="1"/>
  <c r="DN669" i="1" s="1"/>
  <c r="DO669" i="1"/>
  <c r="DR667" i="1"/>
  <c r="DQ667" i="1"/>
  <c r="DP667" i="1"/>
  <c r="DO667" i="1"/>
  <c r="DN667" i="1"/>
  <c r="DR662" i="1"/>
  <c r="DQ662" i="1"/>
  <c r="DP662" i="1"/>
  <c r="DO662" i="1"/>
  <c r="DN662" i="1"/>
  <c r="DR661" i="1"/>
  <c r="DQ661" i="1"/>
  <c r="DQ666" i="1" s="1"/>
  <c r="DQ664" i="1" s="1"/>
  <c r="DP661" i="1"/>
  <c r="DP666" i="1" s="1"/>
  <c r="DO661" i="1"/>
  <c r="DO666" i="1" s="1"/>
  <c r="DN661" i="1"/>
  <c r="DR660" i="1"/>
  <c r="DQ660" i="1"/>
  <c r="DP660" i="1"/>
  <c r="DO660" i="1"/>
  <c r="DN660" i="1"/>
  <c r="DR655" i="1"/>
  <c r="DR653" i="1" s="1"/>
  <c r="DQ655" i="1"/>
  <c r="DQ653" i="1" s="1"/>
  <c r="DP655" i="1"/>
  <c r="DP653" i="1" s="1"/>
  <c r="DO655" i="1"/>
  <c r="DO653" i="1" s="1"/>
  <c r="DN655" i="1"/>
  <c r="DN653" i="1" s="1"/>
  <c r="DR651" i="1"/>
  <c r="DQ651" i="1"/>
  <c r="DP651" i="1"/>
  <c r="DO651" i="1"/>
  <c r="DN651" i="1"/>
  <c r="DR650" i="1"/>
  <c r="DR648" i="1" s="1"/>
  <c r="DQ650" i="1"/>
  <c r="DP650" i="1"/>
  <c r="DO650" i="1"/>
  <c r="DN650" i="1"/>
  <c r="DR646" i="1"/>
  <c r="DQ646" i="1"/>
  <c r="DP646" i="1"/>
  <c r="DO646" i="1"/>
  <c r="DN646" i="1"/>
  <c r="DR645" i="1"/>
  <c r="DQ645" i="1"/>
  <c r="DP645" i="1"/>
  <c r="DO645" i="1"/>
  <c r="DN645" i="1"/>
  <c r="DR637" i="1"/>
  <c r="DQ637" i="1"/>
  <c r="DP637" i="1"/>
  <c r="DO637" i="1"/>
  <c r="DN637" i="1"/>
  <c r="DR625" i="1"/>
  <c r="DR633" i="1" s="1"/>
  <c r="DR631" i="1" s="1"/>
  <c r="DQ625" i="1"/>
  <c r="DQ633" i="1" s="1"/>
  <c r="DQ631" i="1" s="1"/>
  <c r="DP625" i="1"/>
  <c r="DP633" i="1" s="1"/>
  <c r="DP631" i="1" s="1"/>
  <c r="DO625" i="1"/>
  <c r="DO633" i="1" s="1"/>
  <c r="DO631" i="1" s="1"/>
  <c r="DN625" i="1"/>
  <c r="DN633" i="1" s="1"/>
  <c r="DN631" i="1" s="1"/>
  <c r="DR611" i="1"/>
  <c r="DQ611" i="1"/>
  <c r="DP611" i="1"/>
  <c r="DO611" i="1"/>
  <c r="DN611" i="1"/>
  <c r="DR605" i="1"/>
  <c r="DQ605" i="1"/>
  <c r="DP605" i="1"/>
  <c r="DO605" i="1"/>
  <c r="DN605" i="1"/>
  <c r="DR589" i="1"/>
  <c r="DR587" i="1" s="1"/>
  <c r="DQ589" i="1"/>
  <c r="DQ587" i="1" s="1"/>
  <c r="DP589" i="1"/>
  <c r="DP587" i="1" s="1"/>
  <c r="DO589" i="1"/>
  <c r="DO587" i="1" s="1"/>
  <c r="DN589" i="1"/>
  <c r="DN587" i="1" s="1"/>
  <c r="DR583" i="1"/>
  <c r="DQ583" i="1"/>
  <c r="DP583" i="1"/>
  <c r="DO583" i="1"/>
  <c r="DN583" i="1"/>
  <c r="DR579" i="1"/>
  <c r="DQ579" i="1"/>
  <c r="DP579" i="1"/>
  <c r="DO579" i="1"/>
  <c r="DN579" i="1"/>
  <c r="DR575" i="1"/>
  <c r="DQ575" i="1"/>
  <c r="DP575" i="1"/>
  <c r="DO575" i="1"/>
  <c r="DN575" i="1"/>
  <c r="DR571" i="1"/>
  <c r="DQ571" i="1"/>
  <c r="DP571" i="1"/>
  <c r="DO571" i="1"/>
  <c r="DN571" i="1"/>
  <c r="DR567" i="1"/>
  <c r="DQ567" i="1"/>
  <c r="DP567" i="1"/>
  <c r="DO567" i="1"/>
  <c r="DN567" i="1"/>
  <c r="DR559" i="1"/>
  <c r="DQ559" i="1"/>
  <c r="DP559" i="1"/>
  <c r="DO559" i="1"/>
  <c r="DN559" i="1"/>
  <c r="DR555" i="1"/>
  <c r="DQ555" i="1"/>
  <c r="DP555" i="1"/>
  <c r="DO555" i="1"/>
  <c r="DN555" i="1"/>
  <c r="DR545" i="1"/>
  <c r="DR551" i="1" s="1"/>
  <c r="DR549" i="1" s="1"/>
  <c r="DQ545" i="1"/>
  <c r="DQ551" i="1" s="1"/>
  <c r="DQ549" i="1" s="1"/>
  <c r="DP545" i="1"/>
  <c r="DP551" i="1" s="1"/>
  <c r="DP549" i="1" s="1"/>
  <c r="DO545" i="1"/>
  <c r="DO551" i="1" s="1"/>
  <c r="DO549" i="1" s="1"/>
  <c r="DN545" i="1"/>
  <c r="DN551" i="1" s="1"/>
  <c r="DN549" i="1" s="1"/>
  <c r="DR542" i="1"/>
  <c r="DR540" i="1" s="1"/>
  <c r="DQ542" i="1"/>
  <c r="DQ540" i="1" s="1"/>
  <c r="DP542" i="1"/>
  <c r="DP540" i="1" s="1"/>
  <c r="DO542" i="1"/>
  <c r="DO540" i="1" s="1"/>
  <c r="DN542" i="1"/>
  <c r="DN540" i="1" s="1"/>
  <c r="DR537" i="1"/>
  <c r="DR535" i="1" s="1"/>
  <c r="DQ537" i="1"/>
  <c r="DQ535" i="1" s="1"/>
  <c r="DP537" i="1"/>
  <c r="DP535" i="1" s="1"/>
  <c r="DO537" i="1"/>
  <c r="DO535" i="1" s="1"/>
  <c r="DN537" i="1"/>
  <c r="DN535" i="1" s="1"/>
  <c r="DR532" i="1"/>
  <c r="DR530" i="1" s="1"/>
  <c r="DQ532" i="1"/>
  <c r="DQ530" i="1" s="1"/>
  <c r="DP532" i="1"/>
  <c r="DP530" i="1" s="1"/>
  <c r="DO532" i="1"/>
  <c r="DO530" i="1" s="1"/>
  <c r="DN532" i="1"/>
  <c r="DN530" i="1" s="1"/>
  <c r="DR527" i="1"/>
  <c r="DR525" i="1" s="1"/>
  <c r="DQ527" i="1"/>
  <c r="DQ525" i="1" s="1"/>
  <c r="DP527" i="1"/>
  <c r="DP525" i="1" s="1"/>
  <c r="DO527" i="1"/>
  <c r="DO525" i="1" s="1"/>
  <c r="DN527" i="1"/>
  <c r="DN525" i="1" s="1"/>
  <c r="DR520" i="1"/>
  <c r="DQ520" i="1"/>
  <c r="DP520" i="1"/>
  <c r="DO520" i="1"/>
  <c r="DN520" i="1"/>
  <c r="DR517" i="1"/>
  <c r="DR515" i="1" s="1"/>
  <c r="DQ517" i="1"/>
  <c r="DQ515" i="1" s="1"/>
  <c r="DP517" i="1"/>
  <c r="DP515" i="1" s="1"/>
  <c r="DO517" i="1"/>
  <c r="DO515" i="1" s="1"/>
  <c r="DN517" i="1"/>
  <c r="DN515" i="1" s="1"/>
  <c r="DR510" i="1"/>
  <c r="DQ510" i="1"/>
  <c r="DP510" i="1"/>
  <c r="DO510" i="1"/>
  <c r="DN510" i="1"/>
  <c r="DR507" i="1"/>
  <c r="DR505" i="1" s="1"/>
  <c r="DQ507" i="1"/>
  <c r="DQ505" i="1" s="1"/>
  <c r="DP507" i="1"/>
  <c r="DP505" i="1" s="1"/>
  <c r="DO507" i="1"/>
  <c r="DO505" i="1" s="1"/>
  <c r="DN507" i="1"/>
  <c r="DN505" i="1" s="1"/>
  <c r="DR499" i="1"/>
  <c r="DQ499" i="1"/>
  <c r="DP499" i="1"/>
  <c r="DO499" i="1"/>
  <c r="DN499" i="1"/>
  <c r="DR498" i="1"/>
  <c r="DQ498" i="1"/>
  <c r="DP498" i="1"/>
  <c r="DO498" i="1"/>
  <c r="DN498" i="1"/>
  <c r="DR492" i="1"/>
  <c r="DQ492" i="1"/>
  <c r="DO492" i="1"/>
  <c r="DN492" i="1"/>
  <c r="DR490" i="1"/>
  <c r="DQ490" i="1"/>
  <c r="DP490" i="1"/>
  <c r="DO490" i="1"/>
  <c r="DN490" i="1"/>
  <c r="DR489" i="1"/>
  <c r="DQ489" i="1"/>
  <c r="DP489" i="1"/>
  <c r="DO489" i="1"/>
  <c r="DN489" i="1"/>
  <c r="DR469" i="1"/>
  <c r="DQ469" i="1"/>
  <c r="DP469" i="1"/>
  <c r="DO469" i="1"/>
  <c r="DN469" i="1"/>
  <c r="DR465" i="1"/>
  <c r="DQ465" i="1"/>
  <c r="DP465" i="1"/>
  <c r="DO465" i="1"/>
  <c r="DN465" i="1"/>
  <c r="DR450" i="1"/>
  <c r="DR448" i="1" s="1"/>
  <c r="DQ450" i="1"/>
  <c r="DQ448" i="1" s="1"/>
  <c r="DP450" i="1"/>
  <c r="DP448" i="1" s="1"/>
  <c r="DO450" i="1"/>
  <c r="DO448" i="1" s="1"/>
  <c r="DN450" i="1"/>
  <c r="DN448" i="1" s="1"/>
  <c r="DR434" i="1"/>
  <c r="DR432" i="1" s="1"/>
  <c r="DR454" i="1" s="1"/>
  <c r="DR452" i="1" s="1"/>
  <c r="DQ434" i="1"/>
  <c r="DQ432" i="1" s="1"/>
  <c r="DQ454" i="1" s="1"/>
  <c r="DQ452" i="1" s="1"/>
  <c r="DP434" i="1"/>
  <c r="DP432" i="1" s="1"/>
  <c r="DP454" i="1" s="1"/>
  <c r="DP452" i="1" s="1"/>
  <c r="DO434" i="1"/>
  <c r="DN434" i="1"/>
  <c r="DN432" i="1" s="1"/>
  <c r="DN454" i="1" s="1"/>
  <c r="DN452" i="1" s="1"/>
  <c r="DO432" i="1"/>
  <c r="DO454" i="1" s="1"/>
  <c r="DO452" i="1" s="1"/>
  <c r="DR427" i="1"/>
  <c r="DQ427" i="1"/>
  <c r="DP427" i="1"/>
  <c r="DO427" i="1"/>
  <c r="DN427" i="1"/>
  <c r="DR425" i="1"/>
  <c r="DR423" i="1" s="1"/>
  <c r="DQ425" i="1"/>
  <c r="DQ423" i="1" s="1"/>
  <c r="DP425" i="1"/>
  <c r="DP423" i="1" s="1"/>
  <c r="DO425" i="1"/>
  <c r="DO423" i="1" s="1"/>
  <c r="DN425" i="1"/>
  <c r="DN423" i="1" s="1"/>
  <c r="DR418" i="1"/>
  <c r="DQ418" i="1"/>
  <c r="DP418" i="1"/>
  <c r="DO418" i="1"/>
  <c r="DN418" i="1"/>
  <c r="DR414" i="1"/>
  <c r="DR446" i="1" s="1"/>
  <c r="DR444" i="1" s="1"/>
  <c r="DQ414" i="1"/>
  <c r="DQ446" i="1" s="1"/>
  <c r="DQ444" i="1" s="1"/>
  <c r="DP414" i="1"/>
  <c r="DP446" i="1" s="1"/>
  <c r="DP444" i="1" s="1"/>
  <c r="DO414" i="1"/>
  <c r="DO446" i="1" s="1"/>
  <c r="DO444" i="1" s="1"/>
  <c r="DN414" i="1"/>
  <c r="DN446" i="1" s="1"/>
  <c r="DN444" i="1" s="1"/>
  <c r="DR409" i="1"/>
  <c r="DQ409" i="1"/>
  <c r="DP409" i="1"/>
  <c r="DO409" i="1"/>
  <c r="DN409" i="1"/>
  <c r="DR407" i="1"/>
  <c r="DR442" i="1" s="1"/>
  <c r="DR440" i="1" s="1"/>
  <c r="DQ407" i="1"/>
  <c r="DQ405" i="1" s="1"/>
  <c r="DP407" i="1"/>
  <c r="DP442" i="1" s="1"/>
  <c r="DP440" i="1" s="1"/>
  <c r="DO407" i="1"/>
  <c r="DO442" i="1" s="1"/>
  <c r="DO440" i="1" s="1"/>
  <c r="DN407" i="1"/>
  <c r="DN442" i="1" s="1"/>
  <c r="DN440" i="1" s="1"/>
  <c r="DR400" i="1"/>
  <c r="DQ400" i="1"/>
  <c r="DP400" i="1"/>
  <c r="DO400" i="1"/>
  <c r="DN400" i="1"/>
  <c r="DR398" i="1"/>
  <c r="DR438" i="1" s="1"/>
  <c r="DR436" i="1" s="1"/>
  <c r="DQ398" i="1"/>
  <c r="DP398" i="1"/>
  <c r="DP396" i="1" s="1"/>
  <c r="DO398" i="1"/>
  <c r="DO396" i="1" s="1"/>
  <c r="DN398" i="1"/>
  <c r="DN438" i="1" s="1"/>
  <c r="DN436" i="1" s="1"/>
  <c r="DR391" i="1"/>
  <c r="DQ391" i="1"/>
  <c r="DP391" i="1"/>
  <c r="DO391" i="1"/>
  <c r="DN391" i="1"/>
  <c r="DR387" i="1"/>
  <c r="DQ387" i="1"/>
  <c r="DP387" i="1"/>
  <c r="DO387" i="1"/>
  <c r="DN387" i="1"/>
  <c r="DR382" i="1"/>
  <c r="DQ382" i="1"/>
  <c r="DP382" i="1"/>
  <c r="DO382" i="1"/>
  <c r="DN382" i="1"/>
  <c r="DR378" i="1"/>
  <c r="DQ378" i="1"/>
  <c r="DP378" i="1"/>
  <c r="DO378" i="1"/>
  <c r="DN378" i="1"/>
  <c r="DR366" i="1"/>
  <c r="DQ366" i="1"/>
  <c r="DP366" i="1"/>
  <c r="DO366" i="1"/>
  <c r="DN366" i="1"/>
  <c r="DN365" i="1"/>
  <c r="DR359" i="1"/>
  <c r="DR365" i="1" s="1"/>
  <c r="DQ359" i="1"/>
  <c r="DQ365" i="1" s="1"/>
  <c r="DP359" i="1"/>
  <c r="DP365" i="1" s="1"/>
  <c r="DO359" i="1"/>
  <c r="DO365" i="1" s="1"/>
  <c r="DQ357" i="1"/>
  <c r="DQ355" i="1" s="1"/>
  <c r="DO357" i="1"/>
  <c r="DO355" i="1" s="1"/>
  <c r="DN357" i="1"/>
  <c r="DN355" i="1" s="1"/>
  <c r="DR355" i="1"/>
  <c r="DP355" i="1"/>
  <c r="DQ353" i="1"/>
  <c r="DQ351" i="1" s="1"/>
  <c r="DQ376" i="1" s="1"/>
  <c r="DQ373" i="1" s="1"/>
  <c r="DR351" i="1"/>
  <c r="DR371" i="1" s="1"/>
  <c r="DR368" i="1" s="1"/>
  <c r="DP351" i="1"/>
  <c r="DO351" i="1"/>
  <c r="DO371" i="1" s="1"/>
  <c r="DO368" i="1" s="1"/>
  <c r="DN351" i="1"/>
  <c r="DN371" i="1" s="1"/>
  <c r="DN368" i="1" s="1"/>
  <c r="DM738" i="1"/>
  <c r="DL738" i="1"/>
  <c r="DK738" i="1"/>
  <c r="DJ738" i="1"/>
  <c r="DI738" i="1"/>
  <c r="DM732" i="1"/>
  <c r="DL732" i="1"/>
  <c r="DK732" i="1"/>
  <c r="DJ732" i="1"/>
  <c r="DI732" i="1"/>
  <c r="DM726" i="1"/>
  <c r="DL726" i="1"/>
  <c r="DK726" i="1"/>
  <c r="DJ726" i="1"/>
  <c r="DI726" i="1"/>
  <c r="DM722" i="1"/>
  <c r="DL722" i="1"/>
  <c r="DK722" i="1"/>
  <c r="DJ722" i="1"/>
  <c r="DI722" i="1"/>
  <c r="DM716" i="1"/>
  <c r="DL716" i="1"/>
  <c r="DK716" i="1"/>
  <c r="DJ716" i="1"/>
  <c r="DI716" i="1"/>
  <c r="DM712" i="1"/>
  <c r="DL712" i="1"/>
  <c r="DK712" i="1"/>
  <c r="DJ712" i="1"/>
  <c r="DI712" i="1"/>
  <c r="DM711" i="1"/>
  <c r="DL711" i="1"/>
  <c r="DK711" i="1"/>
  <c r="DJ711" i="1"/>
  <c r="DI711" i="1"/>
  <c r="DM707" i="1"/>
  <c r="DM705" i="1" s="1"/>
  <c r="DL707" i="1"/>
  <c r="DL705" i="1" s="1"/>
  <c r="DK707" i="1"/>
  <c r="DK705" i="1" s="1"/>
  <c r="DJ707" i="1"/>
  <c r="DJ705" i="1" s="1"/>
  <c r="DI707" i="1"/>
  <c r="DI705" i="1" s="1"/>
  <c r="DM703" i="1"/>
  <c r="DM701" i="1" s="1"/>
  <c r="DL703" i="1"/>
  <c r="DK703" i="1"/>
  <c r="DK701" i="1" s="1"/>
  <c r="DJ703" i="1"/>
  <c r="DJ701" i="1" s="1"/>
  <c r="DI703" i="1"/>
  <c r="DI701" i="1" s="1"/>
  <c r="DL701" i="1"/>
  <c r="DM699" i="1"/>
  <c r="DM697" i="1" s="1"/>
  <c r="DL699" i="1"/>
  <c r="DL697" i="1" s="1"/>
  <c r="DK699" i="1"/>
  <c r="DK697" i="1" s="1"/>
  <c r="DJ699" i="1"/>
  <c r="DJ697" i="1" s="1"/>
  <c r="DI699" i="1"/>
  <c r="DI697" i="1" s="1"/>
  <c r="DM695" i="1"/>
  <c r="DM693" i="1" s="1"/>
  <c r="DL695" i="1"/>
  <c r="DL693" i="1" s="1"/>
  <c r="DK695" i="1"/>
  <c r="DK693" i="1" s="1"/>
  <c r="DJ695" i="1"/>
  <c r="DJ693" i="1" s="1"/>
  <c r="DI695" i="1"/>
  <c r="DI693" i="1" s="1"/>
  <c r="DM691" i="1"/>
  <c r="DM689" i="1" s="1"/>
  <c r="DL691" i="1"/>
  <c r="DL689" i="1" s="1"/>
  <c r="DK691" i="1"/>
  <c r="DK689" i="1" s="1"/>
  <c r="DJ691" i="1"/>
  <c r="DJ689" i="1" s="1"/>
  <c r="DI691" i="1"/>
  <c r="DI689" i="1" s="1"/>
  <c r="DM687" i="1"/>
  <c r="DM685" i="1" s="1"/>
  <c r="DL687" i="1"/>
  <c r="DL685" i="1" s="1"/>
  <c r="DK687" i="1"/>
  <c r="DK685" i="1" s="1"/>
  <c r="DJ687" i="1"/>
  <c r="DJ685" i="1" s="1"/>
  <c r="DI687" i="1"/>
  <c r="DI685" i="1" s="1"/>
  <c r="DM683" i="1"/>
  <c r="DM681" i="1" s="1"/>
  <c r="DL683" i="1"/>
  <c r="DL681" i="1" s="1"/>
  <c r="DK683" i="1"/>
  <c r="DK681" i="1" s="1"/>
  <c r="DJ683" i="1"/>
  <c r="DJ681" i="1" s="1"/>
  <c r="DI683" i="1"/>
  <c r="DI681" i="1" s="1"/>
  <c r="DM678" i="1"/>
  <c r="DL678" i="1"/>
  <c r="DK678" i="1"/>
  <c r="DJ678" i="1"/>
  <c r="DI678" i="1"/>
  <c r="DM677" i="1"/>
  <c r="DL677" i="1"/>
  <c r="DK677" i="1"/>
  <c r="DJ677" i="1"/>
  <c r="DI677" i="1"/>
  <c r="DM671" i="1"/>
  <c r="DM669" i="1" s="1"/>
  <c r="DL671" i="1"/>
  <c r="DL669" i="1" s="1"/>
  <c r="DK671" i="1"/>
  <c r="DK669" i="1" s="1"/>
  <c r="DJ671" i="1"/>
  <c r="DJ669" i="1" s="1"/>
  <c r="DI671" i="1"/>
  <c r="DI669" i="1" s="1"/>
  <c r="DM667" i="1"/>
  <c r="DL667" i="1"/>
  <c r="DK667" i="1"/>
  <c r="DJ667" i="1"/>
  <c r="DI667" i="1"/>
  <c r="DM662" i="1"/>
  <c r="DL662" i="1"/>
  <c r="DK662" i="1"/>
  <c r="DJ662" i="1"/>
  <c r="DI662" i="1"/>
  <c r="DM661" i="1"/>
  <c r="DM666" i="1" s="1"/>
  <c r="DL661" i="1"/>
  <c r="DL666" i="1" s="1"/>
  <c r="DK661" i="1"/>
  <c r="DK666" i="1" s="1"/>
  <c r="DJ661" i="1"/>
  <c r="DJ666" i="1" s="1"/>
  <c r="DI661" i="1"/>
  <c r="DI666" i="1" s="1"/>
  <c r="DM660" i="1"/>
  <c r="DL660" i="1"/>
  <c r="DK660" i="1"/>
  <c r="DJ660" i="1"/>
  <c r="DI660" i="1"/>
  <c r="DM655" i="1"/>
  <c r="DM653" i="1" s="1"/>
  <c r="DL655" i="1"/>
  <c r="DL653" i="1" s="1"/>
  <c r="DK655" i="1"/>
  <c r="DK653" i="1" s="1"/>
  <c r="DJ655" i="1"/>
  <c r="DJ653" i="1" s="1"/>
  <c r="DI655" i="1"/>
  <c r="DI653" i="1" s="1"/>
  <c r="DM651" i="1"/>
  <c r="DL651" i="1"/>
  <c r="DK651" i="1"/>
  <c r="DJ651" i="1"/>
  <c r="DI651" i="1"/>
  <c r="DM650" i="1"/>
  <c r="DL650" i="1"/>
  <c r="DK650" i="1"/>
  <c r="DJ650" i="1"/>
  <c r="DI650" i="1"/>
  <c r="DM646" i="1"/>
  <c r="DL646" i="1"/>
  <c r="DK646" i="1"/>
  <c r="DJ646" i="1"/>
  <c r="DI646" i="1"/>
  <c r="DM645" i="1"/>
  <c r="DL645" i="1"/>
  <c r="DK645" i="1"/>
  <c r="DJ645" i="1"/>
  <c r="DJ643" i="1" s="1"/>
  <c r="DI645" i="1"/>
  <c r="DM637" i="1"/>
  <c r="DL637" i="1"/>
  <c r="DK637" i="1"/>
  <c r="DJ637" i="1"/>
  <c r="DI637" i="1"/>
  <c r="DM625" i="1"/>
  <c r="DM633" i="1" s="1"/>
  <c r="DM631" i="1" s="1"/>
  <c r="DL625" i="1"/>
  <c r="DL633" i="1" s="1"/>
  <c r="DL631" i="1" s="1"/>
  <c r="DK625" i="1"/>
  <c r="DK633" i="1" s="1"/>
  <c r="DK631" i="1" s="1"/>
  <c r="DJ625" i="1"/>
  <c r="DJ633" i="1" s="1"/>
  <c r="DJ631" i="1" s="1"/>
  <c r="DI625" i="1"/>
  <c r="DI633" i="1" s="1"/>
  <c r="DI631" i="1" s="1"/>
  <c r="DM611" i="1"/>
  <c r="DL611" i="1"/>
  <c r="DK611" i="1"/>
  <c r="DJ611" i="1"/>
  <c r="DI611" i="1"/>
  <c r="DM605" i="1"/>
  <c r="DL605" i="1"/>
  <c r="DK605" i="1"/>
  <c r="DJ605" i="1"/>
  <c r="DI605" i="1"/>
  <c r="DM589" i="1"/>
  <c r="DM587" i="1" s="1"/>
  <c r="DL589" i="1"/>
  <c r="DL587" i="1" s="1"/>
  <c r="DK589" i="1"/>
  <c r="DK587" i="1" s="1"/>
  <c r="DJ589" i="1"/>
  <c r="DJ587" i="1" s="1"/>
  <c r="DI589" i="1"/>
  <c r="DI587" i="1" s="1"/>
  <c r="DM583" i="1"/>
  <c r="DL583" i="1"/>
  <c r="DK583" i="1"/>
  <c r="DJ583" i="1"/>
  <c r="DI583" i="1"/>
  <c r="DM579" i="1"/>
  <c r="DL579" i="1"/>
  <c r="DK579" i="1"/>
  <c r="DJ579" i="1"/>
  <c r="DI579" i="1"/>
  <c r="DM575" i="1"/>
  <c r="DL575" i="1"/>
  <c r="DK575" i="1"/>
  <c r="DJ575" i="1"/>
  <c r="DI575" i="1"/>
  <c r="DM571" i="1"/>
  <c r="DL571" i="1"/>
  <c r="DK571" i="1"/>
  <c r="DJ571" i="1"/>
  <c r="DI571" i="1"/>
  <c r="DM567" i="1"/>
  <c r="DL567" i="1"/>
  <c r="DK567" i="1"/>
  <c r="DJ567" i="1"/>
  <c r="DI567" i="1"/>
  <c r="DM559" i="1"/>
  <c r="DL559" i="1"/>
  <c r="DK559" i="1"/>
  <c r="DJ559" i="1"/>
  <c r="DI559" i="1"/>
  <c r="DM555" i="1"/>
  <c r="DL555" i="1"/>
  <c r="DK555" i="1"/>
  <c r="DJ555" i="1"/>
  <c r="DI555" i="1"/>
  <c r="DM545" i="1"/>
  <c r="DM551" i="1" s="1"/>
  <c r="DM549" i="1" s="1"/>
  <c r="DL545" i="1"/>
  <c r="DL551" i="1" s="1"/>
  <c r="DL549" i="1" s="1"/>
  <c r="DK545" i="1"/>
  <c r="DK551" i="1" s="1"/>
  <c r="DK549" i="1" s="1"/>
  <c r="DJ545" i="1"/>
  <c r="DJ551" i="1" s="1"/>
  <c r="DJ549" i="1" s="1"/>
  <c r="DI545" i="1"/>
  <c r="DI551" i="1" s="1"/>
  <c r="DI549" i="1" s="1"/>
  <c r="DM542" i="1"/>
  <c r="DL542" i="1"/>
  <c r="DL540" i="1" s="1"/>
  <c r="DK542" i="1"/>
  <c r="DK540" i="1" s="1"/>
  <c r="DJ542" i="1"/>
  <c r="DJ540" i="1" s="1"/>
  <c r="DI542" i="1"/>
  <c r="DI540" i="1" s="1"/>
  <c r="DM540" i="1"/>
  <c r="DM537" i="1"/>
  <c r="DM535" i="1" s="1"/>
  <c r="DL537" i="1"/>
  <c r="DL535" i="1" s="1"/>
  <c r="DK537" i="1"/>
  <c r="DK535" i="1" s="1"/>
  <c r="DJ537" i="1"/>
  <c r="DJ535" i="1" s="1"/>
  <c r="DI537" i="1"/>
  <c r="DI535" i="1" s="1"/>
  <c r="DM532" i="1"/>
  <c r="DM530" i="1" s="1"/>
  <c r="DL532" i="1"/>
  <c r="DL530" i="1" s="1"/>
  <c r="DK532" i="1"/>
  <c r="DK530" i="1" s="1"/>
  <c r="DJ532" i="1"/>
  <c r="DJ530" i="1" s="1"/>
  <c r="DI532" i="1"/>
  <c r="DI530" i="1" s="1"/>
  <c r="DM527" i="1"/>
  <c r="DM525" i="1" s="1"/>
  <c r="DL527" i="1"/>
  <c r="DL525" i="1" s="1"/>
  <c r="DK527" i="1"/>
  <c r="DK525" i="1" s="1"/>
  <c r="DJ527" i="1"/>
  <c r="DJ525" i="1" s="1"/>
  <c r="DI527" i="1"/>
  <c r="DI525" i="1" s="1"/>
  <c r="DM520" i="1"/>
  <c r="DL520" i="1"/>
  <c r="DK520" i="1"/>
  <c r="DJ520" i="1"/>
  <c r="DI520" i="1"/>
  <c r="DM517" i="1"/>
  <c r="DM515" i="1" s="1"/>
  <c r="DL517" i="1"/>
  <c r="DL515" i="1" s="1"/>
  <c r="DK517" i="1"/>
  <c r="DK515" i="1" s="1"/>
  <c r="DJ517" i="1"/>
  <c r="DJ515" i="1" s="1"/>
  <c r="DI517" i="1"/>
  <c r="DI515" i="1" s="1"/>
  <c r="DM510" i="1"/>
  <c r="DL510" i="1"/>
  <c r="DK510" i="1"/>
  <c r="DJ510" i="1"/>
  <c r="DI510" i="1"/>
  <c r="DM507" i="1"/>
  <c r="DM505" i="1" s="1"/>
  <c r="DL507" i="1"/>
  <c r="DL505" i="1" s="1"/>
  <c r="DK507" i="1"/>
  <c r="DK505" i="1" s="1"/>
  <c r="DJ507" i="1"/>
  <c r="DJ505" i="1" s="1"/>
  <c r="DI507" i="1"/>
  <c r="DI505" i="1" s="1"/>
  <c r="DM499" i="1"/>
  <c r="DL499" i="1"/>
  <c r="DK499" i="1"/>
  <c r="DJ499" i="1"/>
  <c r="DI499" i="1"/>
  <c r="DM498" i="1"/>
  <c r="DL498" i="1"/>
  <c r="DK498" i="1"/>
  <c r="DJ498" i="1"/>
  <c r="DI498" i="1"/>
  <c r="DM492" i="1"/>
  <c r="DL492" i="1"/>
  <c r="DJ492" i="1"/>
  <c r="DI492" i="1"/>
  <c r="DM490" i="1"/>
  <c r="DL490" i="1"/>
  <c r="DK490" i="1"/>
  <c r="DJ490" i="1"/>
  <c r="DI490" i="1"/>
  <c r="DM489" i="1"/>
  <c r="DL489" i="1"/>
  <c r="DK489" i="1"/>
  <c r="DJ489" i="1"/>
  <c r="DI489" i="1"/>
  <c r="DM469" i="1"/>
  <c r="DL469" i="1"/>
  <c r="DK469" i="1"/>
  <c r="DJ469" i="1"/>
  <c r="DI469" i="1"/>
  <c r="DM465" i="1"/>
  <c r="DL465" i="1"/>
  <c r="DK465" i="1"/>
  <c r="DJ465" i="1"/>
  <c r="DI465" i="1"/>
  <c r="DM450" i="1"/>
  <c r="DM448" i="1" s="1"/>
  <c r="DL450" i="1"/>
  <c r="DL448" i="1" s="1"/>
  <c r="DK450" i="1"/>
  <c r="DK448" i="1" s="1"/>
  <c r="DJ450" i="1"/>
  <c r="DJ448" i="1" s="1"/>
  <c r="DI450" i="1"/>
  <c r="DI448" i="1" s="1"/>
  <c r="DM434" i="1"/>
  <c r="DM432" i="1" s="1"/>
  <c r="DM454" i="1" s="1"/>
  <c r="DM452" i="1" s="1"/>
  <c r="DL434" i="1"/>
  <c r="DL432" i="1" s="1"/>
  <c r="DL454" i="1" s="1"/>
  <c r="DL452" i="1" s="1"/>
  <c r="DK434" i="1"/>
  <c r="DK432" i="1" s="1"/>
  <c r="DK454" i="1" s="1"/>
  <c r="DK452" i="1" s="1"/>
  <c r="DJ434" i="1"/>
  <c r="DJ432" i="1" s="1"/>
  <c r="DJ454" i="1" s="1"/>
  <c r="DJ452" i="1" s="1"/>
  <c r="DI434" i="1"/>
  <c r="DI432" i="1" s="1"/>
  <c r="DI454" i="1" s="1"/>
  <c r="DI452" i="1" s="1"/>
  <c r="DM427" i="1"/>
  <c r="DL427" i="1"/>
  <c r="DK427" i="1"/>
  <c r="DJ427" i="1"/>
  <c r="DI427" i="1"/>
  <c r="DM425" i="1"/>
  <c r="DM423" i="1" s="1"/>
  <c r="DL425" i="1"/>
  <c r="DL423" i="1" s="1"/>
  <c r="DK425" i="1"/>
  <c r="DK423" i="1" s="1"/>
  <c r="DJ425" i="1"/>
  <c r="DJ423" i="1" s="1"/>
  <c r="DI425" i="1"/>
  <c r="DI423" i="1" s="1"/>
  <c r="DM418" i="1"/>
  <c r="DL418" i="1"/>
  <c r="DK418" i="1"/>
  <c r="DJ418" i="1"/>
  <c r="DI418" i="1"/>
  <c r="DM414" i="1"/>
  <c r="DM446" i="1" s="1"/>
  <c r="DM444" i="1" s="1"/>
  <c r="DL414" i="1"/>
  <c r="DL446" i="1" s="1"/>
  <c r="DL444" i="1" s="1"/>
  <c r="DK414" i="1"/>
  <c r="DK446" i="1" s="1"/>
  <c r="DK444" i="1" s="1"/>
  <c r="DJ414" i="1"/>
  <c r="DJ446" i="1" s="1"/>
  <c r="DJ444" i="1" s="1"/>
  <c r="DI414" i="1"/>
  <c r="DI446" i="1" s="1"/>
  <c r="DI444" i="1" s="1"/>
  <c r="DM409" i="1"/>
  <c r="DL409" i="1"/>
  <c r="DK409" i="1"/>
  <c r="DJ409" i="1"/>
  <c r="DI409" i="1"/>
  <c r="DM407" i="1"/>
  <c r="DL407" i="1"/>
  <c r="DL442" i="1" s="1"/>
  <c r="DL440" i="1" s="1"/>
  <c r="DK407" i="1"/>
  <c r="DK442" i="1" s="1"/>
  <c r="DK440" i="1" s="1"/>
  <c r="DJ407" i="1"/>
  <c r="DJ442" i="1" s="1"/>
  <c r="DJ440" i="1" s="1"/>
  <c r="DI407" i="1"/>
  <c r="DM400" i="1"/>
  <c r="DL400" i="1"/>
  <c r="DK400" i="1"/>
  <c r="DJ400" i="1"/>
  <c r="DI400" i="1"/>
  <c r="DM398" i="1"/>
  <c r="DL398" i="1"/>
  <c r="DK398" i="1"/>
  <c r="DK396" i="1" s="1"/>
  <c r="DJ398" i="1"/>
  <c r="DJ438" i="1" s="1"/>
  <c r="DJ436" i="1" s="1"/>
  <c r="DI398" i="1"/>
  <c r="DM391" i="1"/>
  <c r="DL391" i="1"/>
  <c r="DK391" i="1"/>
  <c r="DJ391" i="1"/>
  <c r="DI391" i="1"/>
  <c r="DM387" i="1"/>
  <c r="DL387" i="1"/>
  <c r="DK387" i="1"/>
  <c r="DJ387" i="1"/>
  <c r="DI387" i="1"/>
  <c r="DM382" i="1"/>
  <c r="DL382" i="1"/>
  <c r="DK382" i="1"/>
  <c r="DJ382" i="1"/>
  <c r="DI382" i="1"/>
  <c r="DM378" i="1"/>
  <c r="DL378" i="1"/>
  <c r="DK378" i="1"/>
  <c r="DJ378" i="1"/>
  <c r="DI378" i="1"/>
  <c r="DM366" i="1"/>
  <c r="DL366" i="1"/>
  <c r="DK366" i="1"/>
  <c r="DJ366" i="1"/>
  <c r="DI366" i="1"/>
  <c r="DI365" i="1"/>
  <c r="DM359" i="1"/>
  <c r="DM365" i="1" s="1"/>
  <c r="DL359" i="1"/>
  <c r="DL365" i="1" s="1"/>
  <c r="DK359" i="1"/>
  <c r="DK365" i="1" s="1"/>
  <c r="DJ359" i="1"/>
  <c r="DJ365" i="1" s="1"/>
  <c r="DL357" i="1"/>
  <c r="DL355" i="1" s="1"/>
  <c r="DJ357" i="1"/>
  <c r="DJ355" i="1" s="1"/>
  <c r="DI357" i="1"/>
  <c r="DI355" i="1" s="1"/>
  <c r="DM355" i="1"/>
  <c r="DK355" i="1"/>
  <c r="DL353" i="1"/>
  <c r="DL351" i="1" s="1"/>
  <c r="DM351" i="1"/>
  <c r="DM376" i="1" s="1"/>
  <c r="DM373" i="1" s="1"/>
  <c r="DK351" i="1"/>
  <c r="DK371" i="1" s="1"/>
  <c r="DK368" i="1" s="1"/>
  <c r="DJ351" i="1"/>
  <c r="DJ371" i="1" s="1"/>
  <c r="DJ368" i="1" s="1"/>
  <c r="DI351" i="1"/>
  <c r="DI376" i="1" s="1"/>
  <c r="DI373" i="1" s="1"/>
  <c r="DH738" i="1"/>
  <c r="DG738" i="1"/>
  <c r="DF738" i="1"/>
  <c r="DE738" i="1"/>
  <c r="DD738" i="1"/>
  <c r="DH732" i="1"/>
  <c r="DG732" i="1"/>
  <c r="DF732" i="1"/>
  <c r="DE732" i="1"/>
  <c r="DD732" i="1"/>
  <c r="DH726" i="1"/>
  <c r="DG726" i="1"/>
  <c r="DF726" i="1"/>
  <c r="DE726" i="1"/>
  <c r="DD726" i="1"/>
  <c r="DH722" i="1"/>
  <c r="DG722" i="1"/>
  <c r="DF722" i="1"/>
  <c r="DE722" i="1"/>
  <c r="DD722" i="1"/>
  <c r="DH716" i="1"/>
  <c r="DG716" i="1"/>
  <c r="DF716" i="1"/>
  <c r="DE716" i="1"/>
  <c r="DD716" i="1"/>
  <c r="DH712" i="1"/>
  <c r="DG712" i="1"/>
  <c r="DF712" i="1"/>
  <c r="DE712" i="1"/>
  <c r="DD712" i="1"/>
  <c r="DH711" i="1"/>
  <c r="DG711" i="1"/>
  <c r="DF711" i="1"/>
  <c r="DE711" i="1"/>
  <c r="DD711" i="1"/>
  <c r="DH707" i="1"/>
  <c r="DH705" i="1" s="1"/>
  <c r="DG707" i="1"/>
  <c r="DG705" i="1" s="1"/>
  <c r="DF707" i="1"/>
  <c r="DF705" i="1" s="1"/>
  <c r="DE707" i="1"/>
  <c r="DE705" i="1" s="1"/>
  <c r="DD707" i="1"/>
  <c r="DD705" i="1" s="1"/>
  <c r="DH703" i="1"/>
  <c r="DH701" i="1" s="1"/>
  <c r="DG703" i="1"/>
  <c r="DG701" i="1" s="1"/>
  <c r="DF703" i="1"/>
  <c r="DF701" i="1" s="1"/>
  <c r="DE703" i="1"/>
  <c r="DE701" i="1" s="1"/>
  <c r="DD703" i="1"/>
  <c r="DD701" i="1" s="1"/>
  <c r="DH699" i="1"/>
  <c r="DH697" i="1" s="1"/>
  <c r="DG699" i="1"/>
  <c r="DG697" i="1" s="1"/>
  <c r="DF699" i="1"/>
  <c r="DF697" i="1" s="1"/>
  <c r="DE699" i="1"/>
  <c r="DE697" i="1" s="1"/>
  <c r="DD699" i="1"/>
  <c r="DD697" i="1" s="1"/>
  <c r="DH695" i="1"/>
  <c r="DH693" i="1" s="1"/>
  <c r="DG695" i="1"/>
  <c r="DG693" i="1" s="1"/>
  <c r="DF695" i="1"/>
  <c r="DF693" i="1" s="1"/>
  <c r="DE695" i="1"/>
  <c r="DE693" i="1" s="1"/>
  <c r="DD695" i="1"/>
  <c r="DD693" i="1" s="1"/>
  <c r="DH691" i="1"/>
  <c r="DH689" i="1" s="1"/>
  <c r="DG691" i="1"/>
  <c r="DF691" i="1"/>
  <c r="DF689" i="1" s="1"/>
  <c r="DE691" i="1"/>
  <c r="DE689" i="1" s="1"/>
  <c r="DD691" i="1"/>
  <c r="DD689" i="1" s="1"/>
  <c r="DG689" i="1"/>
  <c r="DH687" i="1"/>
  <c r="DH685" i="1" s="1"/>
  <c r="DG687" i="1"/>
  <c r="DG685" i="1" s="1"/>
  <c r="DF687" i="1"/>
  <c r="DF685" i="1" s="1"/>
  <c r="DE687" i="1"/>
  <c r="DE685" i="1" s="1"/>
  <c r="DD687" i="1"/>
  <c r="DD685" i="1" s="1"/>
  <c r="DH683" i="1"/>
  <c r="DH681" i="1" s="1"/>
  <c r="DG683" i="1"/>
  <c r="DG681" i="1" s="1"/>
  <c r="DF683" i="1"/>
  <c r="DF681" i="1" s="1"/>
  <c r="DE683" i="1"/>
  <c r="DE681" i="1" s="1"/>
  <c r="DD683" i="1"/>
  <c r="DD681" i="1" s="1"/>
  <c r="DH678" i="1"/>
  <c r="DG678" i="1"/>
  <c r="DF678" i="1"/>
  <c r="DE678" i="1"/>
  <c r="DD678" i="1"/>
  <c r="DH677" i="1"/>
  <c r="DG677" i="1"/>
  <c r="DF677" i="1"/>
  <c r="DE677" i="1"/>
  <c r="DD677" i="1"/>
  <c r="DH671" i="1"/>
  <c r="DH669" i="1" s="1"/>
  <c r="DG671" i="1"/>
  <c r="DG669" i="1" s="1"/>
  <c r="DF671" i="1"/>
  <c r="DF669" i="1" s="1"/>
  <c r="DE671" i="1"/>
  <c r="DE669" i="1" s="1"/>
  <c r="DD671" i="1"/>
  <c r="DD669" i="1" s="1"/>
  <c r="DH667" i="1"/>
  <c r="DG667" i="1"/>
  <c r="DF667" i="1"/>
  <c r="DE667" i="1"/>
  <c r="DD667" i="1"/>
  <c r="DH662" i="1"/>
  <c r="DG662" i="1"/>
  <c r="DF662" i="1"/>
  <c r="DE662" i="1"/>
  <c r="DD662" i="1"/>
  <c r="DH661" i="1"/>
  <c r="DH666" i="1" s="1"/>
  <c r="DG661" i="1"/>
  <c r="DG666" i="1" s="1"/>
  <c r="DF661" i="1"/>
  <c r="DF666" i="1" s="1"/>
  <c r="DE661" i="1"/>
  <c r="DE666" i="1" s="1"/>
  <c r="DD661" i="1"/>
  <c r="DD666" i="1" s="1"/>
  <c r="DH660" i="1"/>
  <c r="DG660" i="1"/>
  <c r="DF660" i="1"/>
  <c r="DE660" i="1"/>
  <c r="DD660" i="1"/>
  <c r="DH655" i="1"/>
  <c r="DH653" i="1" s="1"/>
  <c r="DG655" i="1"/>
  <c r="DG653" i="1" s="1"/>
  <c r="DF655" i="1"/>
  <c r="DF653" i="1" s="1"/>
  <c r="DE655" i="1"/>
  <c r="DE653" i="1" s="1"/>
  <c r="DD655" i="1"/>
  <c r="DD653" i="1" s="1"/>
  <c r="DH651" i="1"/>
  <c r="DG651" i="1"/>
  <c r="DF651" i="1"/>
  <c r="DE651" i="1"/>
  <c r="DD651" i="1"/>
  <c r="DH650" i="1"/>
  <c r="DG650" i="1"/>
  <c r="DF650" i="1"/>
  <c r="DE650" i="1"/>
  <c r="DD650" i="1"/>
  <c r="DH646" i="1"/>
  <c r="DG646" i="1"/>
  <c r="DF646" i="1"/>
  <c r="DE646" i="1"/>
  <c r="DD646" i="1"/>
  <c r="DH645" i="1"/>
  <c r="DG645" i="1"/>
  <c r="DF645" i="1"/>
  <c r="DE645" i="1"/>
  <c r="DD645" i="1"/>
  <c r="DH637" i="1"/>
  <c r="DG637" i="1"/>
  <c r="DF637" i="1"/>
  <c r="DE637" i="1"/>
  <c r="DD637" i="1"/>
  <c r="DH625" i="1"/>
  <c r="DH633" i="1" s="1"/>
  <c r="DH631" i="1" s="1"/>
  <c r="DG625" i="1"/>
  <c r="DG633" i="1" s="1"/>
  <c r="DG631" i="1" s="1"/>
  <c r="DF625" i="1"/>
  <c r="DF633" i="1" s="1"/>
  <c r="DF631" i="1" s="1"/>
  <c r="DE625" i="1"/>
  <c r="DE633" i="1" s="1"/>
  <c r="DE631" i="1" s="1"/>
  <c r="DD625" i="1"/>
  <c r="DD633" i="1" s="1"/>
  <c r="DD631" i="1" s="1"/>
  <c r="DH611" i="1"/>
  <c r="DG611" i="1"/>
  <c r="DF611" i="1"/>
  <c r="DE611" i="1"/>
  <c r="DD611" i="1"/>
  <c r="DH605" i="1"/>
  <c r="DG605" i="1"/>
  <c r="DF605" i="1"/>
  <c r="DE605" i="1"/>
  <c r="DD605" i="1"/>
  <c r="DH589" i="1"/>
  <c r="DH587" i="1" s="1"/>
  <c r="DG589" i="1"/>
  <c r="DG587" i="1" s="1"/>
  <c r="DF589" i="1"/>
  <c r="DF587" i="1" s="1"/>
  <c r="DE589" i="1"/>
  <c r="DE587" i="1" s="1"/>
  <c r="DD589" i="1"/>
  <c r="DD587" i="1" s="1"/>
  <c r="DH583" i="1"/>
  <c r="DG583" i="1"/>
  <c r="DF583" i="1"/>
  <c r="DE583" i="1"/>
  <c r="DD583" i="1"/>
  <c r="DH579" i="1"/>
  <c r="DG579" i="1"/>
  <c r="DF579" i="1"/>
  <c r="DE579" i="1"/>
  <c r="DD579" i="1"/>
  <c r="DH575" i="1"/>
  <c r="DG575" i="1"/>
  <c r="DF575" i="1"/>
  <c r="DE575" i="1"/>
  <c r="DD575" i="1"/>
  <c r="DH571" i="1"/>
  <c r="DG571" i="1"/>
  <c r="DF571" i="1"/>
  <c r="DE571" i="1"/>
  <c r="DD571" i="1"/>
  <c r="DH567" i="1"/>
  <c r="DG567" i="1"/>
  <c r="DF567" i="1"/>
  <c r="DE567" i="1"/>
  <c r="DD567" i="1"/>
  <c r="DH559" i="1"/>
  <c r="DG559" i="1"/>
  <c r="DF559" i="1"/>
  <c r="DE559" i="1"/>
  <c r="DD559" i="1"/>
  <c r="DH555" i="1"/>
  <c r="DG555" i="1"/>
  <c r="DF555" i="1"/>
  <c r="DE555" i="1"/>
  <c r="DD555" i="1"/>
  <c r="DH545" i="1"/>
  <c r="DH551" i="1" s="1"/>
  <c r="DH549" i="1" s="1"/>
  <c r="DG545" i="1"/>
  <c r="DG551" i="1" s="1"/>
  <c r="DG549" i="1" s="1"/>
  <c r="DF545" i="1"/>
  <c r="DF551" i="1" s="1"/>
  <c r="DF549" i="1" s="1"/>
  <c r="DE545" i="1"/>
  <c r="DE551" i="1" s="1"/>
  <c r="DE549" i="1" s="1"/>
  <c r="DD545" i="1"/>
  <c r="DD551" i="1" s="1"/>
  <c r="DD549" i="1" s="1"/>
  <c r="DH542" i="1"/>
  <c r="DH540" i="1" s="1"/>
  <c r="DG542" i="1"/>
  <c r="DG540" i="1" s="1"/>
  <c r="DF542" i="1"/>
  <c r="DE542" i="1"/>
  <c r="DE540" i="1" s="1"/>
  <c r="DD542" i="1"/>
  <c r="DD540" i="1" s="1"/>
  <c r="DF540" i="1"/>
  <c r="DH537" i="1"/>
  <c r="DH535" i="1" s="1"/>
  <c r="DG537" i="1"/>
  <c r="DG535" i="1" s="1"/>
  <c r="DF537" i="1"/>
  <c r="DF535" i="1" s="1"/>
  <c r="DE537" i="1"/>
  <c r="DE535" i="1" s="1"/>
  <c r="DD537" i="1"/>
  <c r="DD535" i="1" s="1"/>
  <c r="DH532" i="1"/>
  <c r="DH530" i="1" s="1"/>
  <c r="DG532" i="1"/>
  <c r="DG530" i="1" s="1"/>
  <c r="DF532" i="1"/>
  <c r="DF530" i="1" s="1"/>
  <c r="DE532" i="1"/>
  <c r="DD532" i="1"/>
  <c r="DD530" i="1" s="1"/>
  <c r="DE530" i="1"/>
  <c r="DH527" i="1"/>
  <c r="DH525" i="1" s="1"/>
  <c r="DG527" i="1"/>
  <c r="DG525" i="1" s="1"/>
  <c r="DF527" i="1"/>
  <c r="DF525" i="1" s="1"/>
  <c r="DE527" i="1"/>
  <c r="DE525" i="1" s="1"/>
  <c r="DD527" i="1"/>
  <c r="DD525" i="1" s="1"/>
  <c r="DH520" i="1"/>
  <c r="DG520" i="1"/>
  <c r="DF520" i="1"/>
  <c r="DE520" i="1"/>
  <c r="DD520" i="1"/>
  <c r="DH517" i="1"/>
  <c r="DH515" i="1" s="1"/>
  <c r="DG517" i="1"/>
  <c r="DG515" i="1" s="1"/>
  <c r="DF517" i="1"/>
  <c r="DF515" i="1" s="1"/>
  <c r="DE517" i="1"/>
  <c r="DE515" i="1" s="1"/>
  <c r="DD517" i="1"/>
  <c r="DD515" i="1" s="1"/>
  <c r="DH510" i="1"/>
  <c r="DG510" i="1"/>
  <c r="DF510" i="1"/>
  <c r="DE510" i="1"/>
  <c r="DD510" i="1"/>
  <c r="DH507" i="1"/>
  <c r="DH505" i="1" s="1"/>
  <c r="DG507" i="1"/>
  <c r="DG505" i="1" s="1"/>
  <c r="DF507" i="1"/>
  <c r="DF505" i="1" s="1"/>
  <c r="DE507" i="1"/>
  <c r="DE505" i="1" s="1"/>
  <c r="DD507" i="1"/>
  <c r="DD505" i="1" s="1"/>
  <c r="DH499" i="1"/>
  <c r="DG499" i="1"/>
  <c r="DF499" i="1"/>
  <c r="DE499" i="1"/>
  <c r="DD499" i="1"/>
  <c r="DH498" i="1"/>
  <c r="DG498" i="1"/>
  <c r="DF498" i="1"/>
  <c r="DE498" i="1"/>
  <c r="DD498" i="1"/>
  <c r="DH492" i="1"/>
  <c r="DG492" i="1"/>
  <c r="DE492" i="1"/>
  <c r="DD492" i="1"/>
  <c r="DH490" i="1"/>
  <c r="DG490" i="1"/>
  <c r="DF490" i="1"/>
  <c r="DE490" i="1"/>
  <c r="DD490" i="1"/>
  <c r="DH489" i="1"/>
  <c r="DG489" i="1"/>
  <c r="DF489" i="1"/>
  <c r="DE489" i="1"/>
  <c r="DD489" i="1"/>
  <c r="DH469" i="1"/>
  <c r="DG469" i="1"/>
  <c r="DF469" i="1"/>
  <c r="DE469" i="1"/>
  <c r="DD469" i="1"/>
  <c r="DH465" i="1"/>
  <c r="DG465" i="1"/>
  <c r="DF465" i="1"/>
  <c r="DE465" i="1"/>
  <c r="DD465" i="1"/>
  <c r="DH450" i="1"/>
  <c r="DH448" i="1" s="1"/>
  <c r="DG450" i="1"/>
  <c r="DG448" i="1" s="1"/>
  <c r="DF450" i="1"/>
  <c r="DF448" i="1" s="1"/>
  <c r="DE450" i="1"/>
  <c r="DE448" i="1" s="1"/>
  <c r="DD450" i="1"/>
  <c r="DD448" i="1" s="1"/>
  <c r="DH434" i="1"/>
  <c r="DH432" i="1" s="1"/>
  <c r="DH454" i="1" s="1"/>
  <c r="DH452" i="1" s="1"/>
  <c r="DG434" i="1"/>
  <c r="DG432" i="1" s="1"/>
  <c r="DG454" i="1" s="1"/>
  <c r="DG452" i="1" s="1"/>
  <c r="DF434" i="1"/>
  <c r="DF432" i="1" s="1"/>
  <c r="DF454" i="1" s="1"/>
  <c r="DF452" i="1" s="1"/>
  <c r="DE434" i="1"/>
  <c r="DE432" i="1" s="1"/>
  <c r="DE454" i="1" s="1"/>
  <c r="DE452" i="1" s="1"/>
  <c r="DD434" i="1"/>
  <c r="DD432" i="1" s="1"/>
  <c r="DD454" i="1" s="1"/>
  <c r="DD452" i="1" s="1"/>
  <c r="DH427" i="1"/>
  <c r="DG427" i="1"/>
  <c r="DF427" i="1"/>
  <c r="DE427" i="1"/>
  <c r="DD427" i="1"/>
  <c r="DH425" i="1"/>
  <c r="DH423" i="1" s="1"/>
  <c r="DG425" i="1"/>
  <c r="DG423" i="1" s="1"/>
  <c r="DF425" i="1"/>
  <c r="DF423" i="1" s="1"/>
  <c r="DE425" i="1"/>
  <c r="DE423" i="1" s="1"/>
  <c r="DD425" i="1"/>
  <c r="DD423" i="1" s="1"/>
  <c r="DH418" i="1"/>
  <c r="DG418" i="1"/>
  <c r="DF418" i="1"/>
  <c r="DE418" i="1"/>
  <c r="DD418" i="1"/>
  <c r="DH414" i="1"/>
  <c r="DH446" i="1" s="1"/>
  <c r="DH444" i="1" s="1"/>
  <c r="DG414" i="1"/>
  <c r="DG446" i="1" s="1"/>
  <c r="DG444" i="1" s="1"/>
  <c r="DF414" i="1"/>
  <c r="DF446" i="1" s="1"/>
  <c r="DF444" i="1" s="1"/>
  <c r="DE414" i="1"/>
  <c r="DE446" i="1" s="1"/>
  <c r="DE444" i="1" s="1"/>
  <c r="DD414" i="1"/>
  <c r="DD446" i="1" s="1"/>
  <c r="DD444" i="1" s="1"/>
  <c r="DH409" i="1"/>
  <c r="DG409" i="1"/>
  <c r="DF409" i="1"/>
  <c r="DE409" i="1"/>
  <c r="DD409" i="1"/>
  <c r="DH407" i="1"/>
  <c r="DH405" i="1" s="1"/>
  <c r="DG407" i="1"/>
  <c r="DG442" i="1" s="1"/>
  <c r="DG440" i="1" s="1"/>
  <c r="DF407" i="1"/>
  <c r="DF442" i="1" s="1"/>
  <c r="DF440" i="1" s="1"/>
  <c r="DE407" i="1"/>
  <c r="DE442" i="1" s="1"/>
  <c r="DE440" i="1" s="1"/>
  <c r="DD407" i="1"/>
  <c r="DD405" i="1" s="1"/>
  <c r="DH400" i="1"/>
  <c r="DG400" i="1"/>
  <c r="DF400" i="1"/>
  <c r="DE400" i="1"/>
  <c r="DD400" i="1"/>
  <c r="DH398" i="1"/>
  <c r="DG398" i="1"/>
  <c r="DF398" i="1"/>
  <c r="DF438" i="1" s="1"/>
  <c r="DF436" i="1" s="1"/>
  <c r="DE398" i="1"/>
  <c r="DE438" i="1" s="1"/>
  <c r="DE436" i="1" s="1"/>
  <c r="DD398" i="1"/>
  <c r="DD438" i="1" s="1"/>
  <c r="DD436" i="1" s="1"/>
  <c r="DH391" i="1"/>
  <c r="DG391" i="1"/>
  <c r="DF391" i="1"/>
  <c r="DE391" i="1"/>
  <c r="DD391" i="1"/>
  <c r="DH387" i="1"/>
  <c r="DG387" i="1"/>
  <c r="DF387" i="1"/>
  <c r="DE387" i="1"/>
  <c r="DD387" i="1"/>
  <c r="DH382" i="1"/>
  <c r="DG382" i="1"/>
  <c r="DF382" i="1"/>
  <c r="DE382" i="1"/>
  <c r="DD382" i="1"/>
  <c r="DH378" i="1"/>
  <c r="DG378" i="1"/>
  <c r="DF378" i="1"/>
  <c r="DE378" i="1"/>
  <c r="DD378" i="1"/>
  <c r="DH366" i="1"/>
  <c r="DG366" i="1"/>
  <c r="DF366" i="1"/>
  <c r="DE366" i="1"/>
  <c r="DD366" i="1"/>
  <c r="DD365" i="1"/>
  <c r="DH359" i="1"/>
  <c r="DH365" i="1" s="1"/>
  <c r="DG359" i="1"/>
  <c r="DG365" i="1" s="1"/>
  <c r="DF359" i="1"/>
  <c r="DF365" i="1" s="1"/>
  <c r="DE359" i="1"/>
  <c r="DE365" i="1" s="1"/>
  <c r="DG357" i="1"/>
  <c r="DG355" i="1" s="1"/>
  <c r="DE357" i="1"/>
  <c r="DE355" i="1" s="1"/>
  <c r="DD357" i="1"/>
  <c r="DD355" i="1" s="1"/>
  <c r="DH355" i="1"/>
  <c r="DF355" i="1"/>
  <c r="DG353" i="1"/>
  <c r="DG351" i="1" s="1"/>
  <c r="DH351" i="1"/>
  <c r="DF351" i="1"/>
  <c r="DF371" i="1" s="1"/>
  <c r="DF368" i="1" s="1"/>
  <c r="DE351" i="1"/>
  <c r="DE371" i="1" s="1"/>
  <c r="DE368" i="1" s="1"/>
  <c r="DD351" i="1"/>
  <c r="DD376" i="1" s="1"/>
  <c r="DD373" i="1" s="1"/>
  <c r="DC738" i="1"/>
  <c r="DB738" i="1"/>
  <c r="DA738" i="1"/>
  <c r="CZ738" i="1"/>
  <c r="CY738" i="1"/>
  <c r="DC732" i="1"/>
  <c r="DB732" i="1"/>
  <c r="DA732" i="1"/>
  <c r="CZ732" i="1"/>
  <c r="CY732" i="1"/>
  <c r="DC726" i="1"/>
  <c r="DB726" i="1"/>
  <c r="DA726" i="1"/>
  <c r="CZ726" i="1"/>
  <c r="CY726" i="1"/>
  <c r="DC722" i="1"/>
  <c r="DB722" i="1"/>
  <c r="DA722" i="1"/>
  <c r="CZ722" i="1"/>
  <c r="CY722" i="1"/>
  <c r="DC716" i="1"/>
  <c r="DB716" i="1"/>
  <c r="DA716" i="1"/>
  <c r="CZ716" i="1"/>
  <c r="CY716" i="1"/>
  <c r="DC712" i="1"/>
  <c r="DB712" i="1"/>
  <c r="DA712" i="1"/>
  <c r="CZ712" i="1"/>
  <c r="CY712" i="1"/>
  <c r="DC711" i="1"/>
  <c r="DB711" i="1"/>
  <c r="DA711" i="1"/>
  <c r="CZ711" i="1"/>
  <c r="CY711" i="1"/>
  <c r="DC707" i="1"/>
  <c r="DC705" i="1" s="1"/>
  <c r="DB707" i="1"/>
  <c r="DB705" i="1" s="1"/>
  <c r="DA707" i="1"/>
  <c r="DA705" i="1" s="1"/>
  <c r="CZ707" i="1"/>
  <c r="CZ705" i="1" s="1"/>
  <c r="CY707" i="1"/>
  <c r="CY705" i="1" s="1"/>
  <c r="DC703" i="1"/>
  <c r="DC701" i="1" s="1"/>
  <c r="DB703" i="1"/>
  <c r="DB701" i="1" s="1"/>
  <c r="DA703" i="1"/>
  <c r="DA701" i="1" s="1"/>
  <c r="CZ703" i="1"/>
  <c r="CY703" i="1"/>
  <c r="CY701" i="1" s="1"/>
  <c r="CZ701" i="1"/>
  <c r="DC699" i="1"/>
  <c r="DC697" i="1" s="1"/>
  <c r="DB699" i="1"/>
  <c r="DB697" i="1" s="1"/>
  <c r="DA699" i="1"/>
  <c r="DA697" i="1" s="1"/>
  <c r="CZ699" i="1"/>
  <c r="CZ697" i="1" s="1"/>
  <c r="CY699" i="1"/>
  <c r="CY697" i="1" s="1"/>
  <c r="DC695" i="1"/>
  <c r="DC693" i="1" s="1"/>
  <c r="DB695" i="1"/>
  <c r="DB693" i="1" s="1"/>
  <c r="DA695" i="1"/>
  <c r="DA693" i="1" s="1"/>
  <c r="CZ695" i="1"/>
  <c r="CZ693" i="1" s="1"/>
  <c r="CY695" i="1"/>
  <c r="CY693" i="1" s="1"/>
  <c r="DC691" i="1"/>
  <c r="DC689" i="1" s="1"/>
  <c r="DB691" i="1"/>
  <c r="DB689" i="1" s="1"/>
  <c r="DA691" i="1"/>
  <c r="DA689" i="1" s="1"/>
  <c r="CZ691" i="1"/>
  <c r="CZ689" i="1" s="1"/>
  <c r="CY691" i="1"/>
  <c r="CY689" i="1" s="1"/>
  <c r="DC687" i="1"/>
  <c r="DC685" i="1" s="1"/>
  <c r="DB687" i="1"/>
  <c r="DB685" i="1" s="1"/>
  <c r="DA687" i="1"/>
  <c r="DA685" i="1" s="1"/>
  <c r="CZ687" i="1"/>
  <c r="CZ685" i="1" s="1"/>
  <c r="CY687" i="1"/>
  <c r="CY685" i="1" s="1"/>
  <c r="DC683" i="1"/>
  <c r="DC681" i="1" s="1"/>
  <c r="DB683" i="1"/>
  <c r="DB681" i="1" s="1"/>
  <c r="DA683" i="1"/>
  <c r="DA681" i="1" s="1"/>
  <c r="CZ683" i="1"/>
  <c r="CZ681" i="1" s="1"/>
  <c r="CY683" i="1"/>
  <c r="CY681" i="1" s="1"/>
  <c r="DC678" i="1"/>
  <c r="DB678" i="1"/>
  <c r="DA678" i="1"/>
  <c r="CZ678" i="1"/>
  <c r="CY678" i="1"/>
  <c r="DC677" i="1"/>
  <c r="DB677" i="1"/>
  <c r="DA677" i="1"/>
  <c r="CZ677" i="1"/>
  <c r="CY677" i="1"/>
  <c r="DC671" i="1"/>
  <c r="DC669" i="1" s="1"/>
  <c r="DB671" i="1"/>
  <c r="DB669" i="1" s="1"/>
  <c r="DA671" i="1"/>
  <c r="DA669" i="1" s="1"/>
  <c r="CZ671" i="1"/>
  <c r="CZ669" i="1" s="1"/>
  <c r="CY671" i="1"/>
  <c r="CY669" i="1" s="1"/>
  <c r="DC667" i="1"/>
  <c r="DB667" i="1"/>
  <c r="DA667" i="1"/>
  <c r="CZ667" i="1"/>
  <c r="CY667" i="1"/>
  <c r="DC662" i="1"/>
  <c r="DB662" i="1"/>
  <c r="DA662" i="1"/>
  <c r="CZ662" i="1"/>
  <c r="CY662" i="1"/>
  <c r="DC661" i="1"/>
  <c r="DC666" i="1" s="1"/>
  <c r="DB661" i="1"/>
  <c r="DA661" i="1"/>
  <c r="DA666" i="1" s="1"/>
  <c r="CZ661" i="1"/>
  <c r="CY661" i="1"/>
  <c r="CY666" i="1" s="1"/>
  <c r="DC660" i="1"/>
  <c r="DB660" i="1"/>
  <c r="DA660" i="1"/>
  <c r="CZ660" i="1"/>
  <c r="CY660" i="1"/>
  <c r="DC655" i="1"/>
  <c r="DC653" i="1" s="1"/>
  <c r="DB655" i="1"/>
  <c r="DB653" i="1" s="1"/>
  <c r="DA655" i="1"/>
  <c r="DA653" i="1" s="1"/>
  <c r="CZ655" i="1"/>
  <c r="CZ653" i="1" s="1"/>
  <c r="CY655" i="1"/>
  <c r="CY653" i="1" s="1"/>
  <c r="DC651" i="1"/>
  <c r="DB651" i="1"/>
  <c r="DA651" i="1"/>
  <c r="CZ651" i="1"/>
  <c r="CY651" i="1"/>
  <c r="DC650" i="1"/>
  <c r="DB650" i="1"/>
  <c r="DA650" i="1"/>
  <c r="CZ650" i="1"/>
  <c r="CY650" i="1"/>
  <c r="DC646" i="1"/>
  <c r="DB646" i="1"/>
  <c r="DA646" i="1"/>
  <c r="CZ646" i="1"/>
  <c r="CY646" i="1"/>
  <c r="DC645" i="1"/>
  <c r="DB645" i="1"/>
  <c r="DA645" i="1"/>
  <c r="CZ645" i="1"/>
  <c r="CY645" i="1"/>
  <c r="DC637" i="1"/>
  <c r="DB637" i="1"/>
  <c r="DA637" i="1"/>
  <c r="CZ637" i="1"/>
  <c r="CY637" i="1"/>
  <c r="DC625" i="1"/>
  <c r="DC633" i="1" s="1"/>
  <c r="DC631" i="1" s="1"/>
  <c r="DB625" i="1"/>
  <c r="DB633" i="1" s="1"/>
  <c r="DB631" i="1" s="1"/>
  <c r="DA625" i="1"/>
  <c r="DA633" i="1" s="1"/>
  <c r="DA631" i="1" s="1"/>
  <c r="CZ625" i="1"/>
  <c r="CZ633" i="1" s="1"/>
  <c r="CZ631" i="1" s="1"/>
  <c r="CY625" i="1"/>
  <c r="CY633" i="1" s="1"/>
  <c r="CY631" i="1" s="1"/>
  <c r="DC611" i="1"/>
  <c r="DB611" i="1"/>
  <c r="DA611" i="1"/>
  <c r="CZ611" i="1"/>
  <c r="CY611" i="1"/>
  <c r="DC605" i="1"/>
  <c r="DB605" i="1"/>
  <c r="DA605" i="1"/>
  <c r="CZ605" i="1"/>
  <c r="CY605" i="1"/>
  <c r="DC589" i="1"/>
  <c r="DC587" i="1" s="1"/>
  <c r="DB589" i="1"/>
  <c r="DB587" i="1" s="1"/>
  <c r="DA589" i="1"/>
  <c r="DA587" i="1" s="1"/>
  <c r="CZ589" i="1"/>
  <c r="CZ587" i="1" s="1"/>
  <c r="CY589" i="1"/>
  <c r="CY587" i="1" s="1"/>
  <c r="DC583" i="1"/>
  <c r="DB583" i="1"/>
  <c r="DA583" i="1"/>
  <c r="CZ583" i="1"/>
  <c r="CY583" i="1"/>
  <c r="DC579" i="1"/>
  <c r="DB579" i="1"/>
  <c r="DA579" i="1"/>
  <c r="CZ579" i="1"/>
  <c r="CY579" i="1"/>
  <c r="DC575" i="1"/>
  <c r="DB575" i="1"/>
  <c r="DA575" i="1"/>
  <c r="CZ575" i="1"/>
  <c r="CY575" i="1"/>
  <c r="DC571" i="1"/>
  <c r="DB571" i="1"/>
  <c r="DA571" i="1"/>
  <c r="CZ571" i="1"/>
  <c r="CY571" i="1"/>
  <c r="DC567" i="1"/>
  <c r="DB567" i="1"/>
  <c r="DA567" i="1"/>
  <c r="CZ567" i="1"/>
  <c r="CY567" i="1"/>
  <c r="DC559" i="1"/>
  <c r="DB559" i="1"/>
  <c r="DA559" i="1"/>
  <c r="CZ559" i="1"/>
  <c r="CY559" i="1"/>
  <c r="DC555" i="1"/>
  <c r="DB555" i="1"/>
  <c r="DA555" i="1"/>
  <c r="CZ555" i="1"/>
  <c r="CY555" i="1"/>
  <c r="DC545" i="1"/>
  <c r="DC551" i="1" s="1"/>
  <c r="DC549" i="1" s="1"/>
  <c r="DB545" i="1"/>
  <c r="DB551" i="1" s="1"/>
  <c r="DB549" i="1" s="1"/>
  <c r="DA545" i="1"/>
  <c r="DA551" i="1" s="1"/>
  <c r="DA549" i="1" s="1"/>
  <c r="CZ545" i="1"/>
  <c r="CZ551" i="1" s="1"/>
  <c r="CZ549" i="1" s="1"/>
  <c r="CY545" i="1"/>
  <c r="CY551" i="1" s="1"/>
  <c r="CY549" i="1" s="1"/>
  <c r="DC542" i="1"/>
  <c r="DC540" i="1" s="1"/>
  <c r="DB542" i="1"/>
  <c r="DA542" i="1"/>
  <c r="DA540" i="1" s="1"/>
  <c r="CZ542" i="1"/>
  <c r="CY542" i="1"/>
  <c r="CY540" i="1" s="1"/>
  <c r="DB540" i="1"/>
  <c r="CZ540" i="1"/>
  <c r="DC537" i="1"/>
  <c r="DC535" i="1" s="1"/>
  <c r="DB537" i="1"/>
  <c r="DB535" i="1" s="1"/>
  <c r="DA537" i="1"/>
  <c r="DA535" i="1" s="1"/>
  <c r="CZ537" i="1"/>
  <c r="CZ535" i="1" s="1"/>
  <c r="CY537" i="1"/>
  <c r="CY535" i="1" s="1"/>
  <c r="DC532" i="1"/>
  <c r="DC530" i="1" s="1"/>
  <c r="DB532" i="1"/>
  <c r="DB530" i="1" s="1"/>
  <c r="DA532" i="1"/>
  <c r="DA530" i="1" s="1"/>
  <c r="CZ532" i="1"/>
  <c r="CZ530" i="1" s="1"/>
  <c r="CY532" i="1"/>
  <c r="CY530" i="1" s="1"/>
  <c r="DC527" i="1"/>
  <c r="DC525" i="1" s="1"/>
  <c r="DB527" i="1"/>
  <c r="DB525" i="1" s="1"/>
  <c r="DA527" i="1"/>
  <c r="DA525" i="1" s="1"/>
  <c r="CZ527" i="1"/>
  <c r="CZ525" i="1" s="1"/>
  <c r="CY527" i="1"/>
  <c r="CY525" i="1" s="1"/>
  <c r="DC520" i="1"/>
  <c r="DB520" i="1"/>
  <c r="DA520" i="1"/>
  <c r="CZ520" i="1"/>
  <c r="CY520" i="1"/>
  <c r="DC517" i="1"/>
  <c r="DC515" i="1" s="1"/>
  <c r="DB517" i="1"/>
  <c r="DB515" i="1" s="1"/>
  <c r="DA517" i="1"/>
  <c r="DA515" i="1" s="1"/>
  <c r="CZ517" i="1"/>
  <c r="CZ515" i="1" s="1"/>
  <c r="CY517" i="1"/>
  <c r="CY515" i="1" s="1"/>
  <c r="DC510" i="1"/>
  <c r="DB510" i="1"/>
  <c r="DA510" i="1"/>
  <c r="CZ510" i="1"/>
  <c r="CY510" i="1"/>
  <c r="DC507" i="1"/>
  <c r="DC505" i="1" s="1"/>
  <c r="DB507" i="1"/>
  <c r="DB505" i="1" s="1"/>
  <c r="DA507" i="1"/>
  <c r="DA505" i="1" s="1"/>
  <c r="CZ507" i="1"/>
  <c r="CZ505" i="1" s="1"/>
  <c r="CY507" i="1"/>
  <c r="CY505" i="1" s="1"/>
  <c r="DC499" i="1"/>
  <c r="DB499" i="1"/>
  <c r="DA499" i="1"/>
  <c r="CZ499" i="1"/>
  <c r="CY499" i="1"/>
  <c r="DC498" i="1"/>
  <c r="DB498" i="1"/>
  <c r="DA498" i="1"/>
  <c r="CZ498" i="1"/>
  <c r="CY498" i="1"/>
  <c r="DC492" i="1"/>
  <c r="DB492" i="1"/>
  <c r="CZ492" i="1"/>
  <c r="CY492" i="1"/>
  <c r="DC490" i="1"/>
  <c r="DB490" i="1"/>
  <c r="DA490" i="1"/>
  <c r="CZ490" i="1"/>
  <c r="CY490" i="1"/>
  <c r="DC489" i="1"/>
  <c r="DB489" i="1"/>
  <c r="DA489" i="1"/>
  <c r="CZ489" i="1"/>
  <c r="CY489" i="1"/>
  <c r="DC469" i="1"/>
  <c r="DB469" i="1"/>
  <c r="DA469" i="1"/>
  <c r="CZ469" i="1"/>
  <c r="CY469" i="1"/>
  <c r="DC465" i="1"/>
  <c r="DB465" i="1"/>
  <c r="DA465" i="1"/>
  <c r="CZ465" i="1"/>
  <c r="CY465" i="1"/>
  <c r="DC450" i="1"/>
  <c r="DC448" i="1" s="1"/>
  <c r="DB450" i="1"/>
  <c r="DB448" i="1" s="1"/>
  <c r="DA450" i="1"/>
  <c r="DA448" i="1" s="1"/>
  <c r="CZ450" i="1"/>
  <c r="CZ448" i="1" s="1"/>
  <c r="CY450" i="1"/>
  <c r="CY448" i="1" s="1"/>
  <c r="DC434" i="1"/>
  <c r="DC432" i="1" s="1"/>
  <c r="DC454" i="1" s="1"/>
  <c r="DC452" i="1" s="1"/>
  <c r="DB434" i="1"/>
  <c r="DB432" i="1" s="1"/>
  <c r="DB454" i="1" s="1"/>
  <c r="DB452" i="1" s="1"/>
  <c r="DA434" i="1"/>
  <c r="DA432" i="1" s="1"/>
  <c r="DA454" i="1" s="1"/>
  <c r="DA452" i="1" s="1"/>
  <c r="CZ434" i="1"/>
  <c r="CZ432" i="1" s="1"/>
  <c r="CZ454" i="1" s="1"/>
  <c r="CZ452" i="1" s="1"/>
  <c r="CY434" i="1"/>
  <c r="CY432" i="1" s="1"/>
  <c r="CY454" i="1" s="1"/>
  <c r="CY452" i="1" s="1"/>
  <c r="DC427" i="1"/>
  <c r="DB427" i="1"/>
  <c r="DA427" i="1"/>
  <c r="CZ427" i="1"/>
  <c r="CY427" i="1"/>
  <c r="DC425" i="1"/>
  <c r="DC423" i="1" s="1"/>
  <c r="DB425" i="1"/>
  <c r="DB423" i="1" s="1"/>
  <c r="DA425" i="1"/>
  <c r="DA423" i="1" s="1"/>
  <c r="CZ425" i="1"/>
  <c r="CZ423" i="1" s="1"/>
  <c r="CY425" i="1"/>
  <c r="CY423" i="1" s="1"/>
  <c r="DC418" i="1"/>
  <c r="DB418" i="1"/>
  <c r="DA418" i="1"/>
  <c r="CZ418" i="1"/>
  <c r="CY418" i="1"/>
  <c r="DC414" i="1"/>
  <c r="DC446" i="1" s="1"/>
  <c r="DC444" i="1" s="1"/>
  <c r="DB414" i="1"/>
  <c r="DB446" i="1" s="1"/>
  <c r="DB444" i="1" s="1"/>
  <c r="DA414" i="1"/>
  <c r="DA446" i="1" s="1"/>
  <c r="DA444" i="1" s="1"/>
  <c r="CZ414" i="1"/>
  <c r="CZ446" i="1" s="1"/>
  <c r="CZ444" i="1" s="1"/>
  <c r="CY414" i="1"/>
  <c r="CY446" i="1" s="1"/>
  <c r="CY444" i="1" s="1"/>
  <c r="DC409" i="1"/>
  <c r="DB409" i="1"/>
  <c r="DA409" i="1"/>
  <c r="CZ409" i="1"/>
  <c r="CY409" i="1"/>
  <c r="DC407" i="1"/>
  <c r="DC442" i="1" s="1"/>
  <c r="DC440" i="1" s="1"/>
  <c r="DB407" i="1"/>
  <c r="DB442" i="1" s="1"/>
  <c r="DB440" i="1" s="1"/>
  <c r="DA407" i="1"/>
  <c r="DA405" i="1" s="1"/>
  <c r="CZ407" i="1"/>
  <c r="CZ442" i="1" s="1"/>
  <c r="CZ440" i="1" s="1"/>
  <c r="CY407" i="1"/>
  <c r="CY442" i="1" s="1"/>
  <c r="CY440" i="1" s="1"/>
  <c r="DC400" i="1"/>
  <c r="DB400" i="1"/>
  <c r="DA400" i="1"/>
  <c r="CZ400" i="1"/>
  <c r="CY400" i="1"/>
  <c r="DC398" i="1"/>
  <c r="DC396" i="1" s="1"/>
  <c r="DB398" i="1"/>
  <c r="DB438" i="1" s="1"/>
  <c r="DB436" i="1" s="1"/>
  <c r="DA398" i="1"/>
  <c r="DA438" i="1" s="1"/>
  <c r="DA436" i="1" s="1"/>
  <c r="CZ398" i="1"/>
  <c r="CY398" i="1"/>
  <c r="CY396" i="1" s="1"/>
  <c r="DC391" i="1"/>
  <c r="DB391" i="1"/>
  <c r="DA391" i="1"/>
  <c r="CZ391" i="1"/>
  <c r="CY391" i="1"/>
  <c r="DC387" i="1"/>
  <c r="DB387" i="1"/>
  <c r="DA387" i="1"/>
  <c r="CZ387" i="1"/>
  <c r="CY387" i="1"/>
  <c r="DC382" i="1"/>
  <c r="DB382" i="1"/>
  <c r="DA382" i="1"/>
  <c r="CZ382" i="1"/>
  <c r="CY382" i="1"/>
  <c r="DC378" i="1"/>
  <c r="DB378" i="1"/>
  <c r="DA378" i="1"/>
  <c r="CZ378" i="1"/>
  <c r="CY378" i="1"/>
  <c r="DC366" i="1"/>
  <c r="DB366" i="1"/>
  <c r="DA366" i="1"/>
  <c r="CZ366" i="1"/>
  <c r="CY366" i="1"/>
  <c r="CY365" i="1"/>
  <c r="DC359" i="1"/>
  <c r="DC365" i="1" s="1"/>
  <c r="DB359" i="1"/>
  <c r="DB365" i="1" s="1"/>
  <c r="DA359" i="1"/>
  <c r="DA365" i="1" s="1"/>
  <c r="CZ359" i="1"/>
  <c r="CZ365" i="1" s="1"/>
  <c r="DB357" i="1"/>
  <c r="DB355" i="1" s="1"/>
  <c r="CZ357" i="1"/>
  <c r="CZ355" i="1" s="1"/>
  <c r="CY357" i="1"/>
  <c r="CY355" i="1" s="1"/>
  <c r="DC355" i="1"/>
  <c r="DA355" i="1"/>
  <c r="DB353" i="1"/>
  <c r="DB351" i="1" s="1"/>
  <c r="DB371" i="1" s="1"/>
  <c r="DB368" i="1" s="1"/>
  <c r="DC351" i="1"/>
  <c r="DC371" i="1" s="1"/>
  <c r="DC368" i="1" s="1"/>
  <c r="DA351" i="1"/>
  <c r="CZ351" i="1"/>
  <c r="CZ376" i="1" s="1"/>
  <c r="CZ373" i="1" s="1"/>
  <c r="CY351" i="1"/>
  <c r="CY371" i="1" s="1"/>
  <c r="CY368" i="1" s="1"/>
  <c r="DR184" i="1"/>
  <c r="DQ184" i="1"/>
  <c r="DP184" i="1"/>
  <c r="DO184" i="1"/>
  <c r="DN184" i="1"/>
  <c r="DR183" i="1"/>
  <c r="DQ183" i="1"/>
  <c r="DP183" i="1"/>
  <c r="DO183" i="1"/>
  <c r="DN183" i="1"/>
  <c r="DR182" i="1"/>
  <c r="DQ182" i="1"/>
  <c r="DP182" i="1"/>
  <c r="DO182" i="1"/>
  <c r="DN182" i="1"/>
  <c r="DR172" i="1"/>
  <c r="DQ172" i="1"/>
  <c r="DP172" i="1"/>
  <c r="DO172" i="1"/>
  <c r="DN172" i="1"/>
  <c r="DR171" i="1"/>
  <c r="DQ171" i="1"/>
  <c r="DP171" i="1"/>
  <c r="DO171" i="1"/>
  <c r="DN171" i="1"/>
  <c r="DR167" i="1"/>
  <c r="DR165" i="1" s="1"/>
  <c r="DQ167" i="1"/>
  <c r="DQ165" i="1" s="1"/>
  <c r="DP167" i="1"/>
  <c r="DP165" i="1" s="1"/>
  <c r="DO167" i="1"/>
  <c r="DO165" i="1" s="1"/>
  <c r="DN167" i="1"/>
  <c r="DN165" i="1" s="1"/>
  <c r="DQ159" i="1"/>
  <c r="DR159" i="1"/>
  <c r="DP159" i="1"/>
  <c r="DO159" i="1"/>
  <c r="DN159" i="1"/>
  <c r="DR145" i="1"/>
  <c r="DR152" i="1" s="1"/>
  <c r="DR150" i="1" s="1"/>
  <c r="DQ145" i="1"/>
  <c r="DQ152" i="1" s="1"/>
  <c r="DQ150" i="1" s="1"/>
  <c r="DP145" i="1"/>
  <c r="DP152" i="1" s="1"/>
  <c r="DP150" i="1" s="1"/>
  <c r="DO145" i="1"/>
  <c r="DO152" i="1" s="1"/>
  <c r="DO150" i="1" s="1"/>
  <c r="DN145" i="1"/>
  <c r="DN152" i="1" s="1"/>
  <c r="DN150" i="1" s="1"/>
  <c r="DR142" i="1"/>
  <c r="DQ142" i="1"/>
  <c r="DP142" i="1"/>
  <c r="DO142" i="1"/>
  <c r="DN142" i="1"/>
  <c r="DR137" i="1"/>
  <c r="DQ137" i="1"/>
  <c r="DP137" i="1"/>
  <c r="DO137" i="1"/>
  <c r="DN137" i="1"/>
  <c r="DR125" i="1"/>
  <c r="DR132" i="1" s="1"/>
  <c r="DR130" i="1" s="1"/>
  <c r="DQ125" i="1"/>
  <c r="DQ132" i="1" s="1"/>
  <c r="DQ130" i="1" s="1"/>
  <c r="DP125" i="1"/>
  <c r="DP132" i="1" s="1"/>
  <c r="DP130" i="1" s="1"/>
  <c r="DO125" i="1"/>
  <c r="DO132" i="1" s="1"/>
  <c r="DO130" i="1" s="1"/>
  <c r="DN125" i="1"/>
  <c r="DN132" i="1" s="1"/>
  <c r="DN130" i="1" s="1"/>
  <c r="DR122" i="1"/>
  <c r="DQ122" i="1"/>
  <c r="DP122" i="1"/>
  <c r="DO122" i="1"/>
  <c r="DN122" i="1"/>
  <c r="DR118" i="1"/>
  <c r="DR138" i="1" s="1"/>
  <c r="DQ118" i="1"/>
  <c r="DQ138" i="1" s="1"/>
  <c r="DP118" i="1"/>
  <c r="DP138" i="1" s="1"/>
  <c r="DO118" i="1"/>
  <c r="DN118" i="1"/>
  <c r="DR117" i="1"/>
  <c r="DQ117" i="1"/>
  <c r="DP117" i="1"/>
  <c r="DO117" i="1"/>
  <c r="DN117" i="1"/>
  <c r="DR105" i="1"/>
  <c r="DR112" i="1" s="1"/>
  <c r="DR110" i="1" s="1"/>
  <c r="DQ105" i="1"/>
  <c r="DQ112" i="1" s="1"/>
  <c r="DQ110" i="1" s="1"/>
  <c r="DP105" i="1"/>
  <c r="DP112" i="1" s="1"/>
  <c r="DP110" i="1" s="1"/>
  <c r="DO105" i="1"/>
  <c r="DO112" i="1" s="1"/>
  <c r="DO110" i="1" s="1"/>
  <c r="DN105" i="1"/>
  <c r="DN112" i="1" s="1"/>
  <c r="DN110" i="1" s="1"/>
  <c r="DR103" i="1"/>
  <c r="DR123" i="1" s="1"/>
  <c r="DR143" i="1" s="1"/>
  <c r="DQ103" i="1"/>
  <c r="DP103" i="1"/>
  <c r="DP123" i="1" s="1"/>
  <c r="DO103" i="1"/>
  <c r="DO123" i="1" s="1"/>
  <c r="DN103" i="1"/>
  <c r="DN123" i="1" s="1"/>
  <c r="DN143" i="1" s="1"/>
  <c r="DR102" i="1"/>
  <c r="DQ102" i="1"/>
  <c r="DP102" i="1"/>
  <c r="DO102" i="1"/>
  <c r="DN102" i="1"/>
  <c r="DR97" i="1"/>
  <c r="DR95" i="1" s="1"/>
  <c r="DQ97" i="1"/>
  <c r="DQ95" i="1" s="1"/>
  <c r="DP97" i="1"/>
  <c r="DP95" i="1" s="1"/>
  <c r="DO97" i="1"/>
  <c r="DO95" i="1" s="1"/>
  <c r="DN97" i="1"/>
  <c r="DN95" i="1" s="1"/>
  <c r="DR80" i="1"/>
  <c r="DQ80" i="1"/>
  <c r="DP80" i="1"/>
  <c r="DO80" i="1"/>
  <c r="DN80" i="1"/>
  <c r="DR70" i="1"/>
  <c r="DQ70" i="1"/>
  <c r="DP70" i="1"/>
  <c r="DO70" i="1"/>
  <c r="DN70" i="1"/>
  <c r="DR81" i="1"/>
  <c r="DQ75" i="1"/>
  <c r="DQ72" i="1" s="1"/>
  <c r="DP477" i="1"/>
  <c r="DP475" i="1" s="1"/>
  <c r="DM184" i="1"/>
  <c r="DL184" i="1"/>
  <c r="DK184" i="1"/>
  <c r="DJ184" i="1"/>
  <c r="DI184" i="1"/>
  <c r="DM183" i="1"/>
  <c r="DL183" i="1"/>
  <c r="DK183" i="1"/>
  <c r="DJ183" i="1"/>
  <c r="DI183" i="1"/>
  <c r="DM182" i="1"/>
  <c r="DL182" i="1"/>
  <c r="DK182" i="1"/>
  <c r="DJ182" i="1"/>
  <c r="DI182" i="1"/>
  <c r="DM172" i="1"/>
  <c r="DL172" i="1"/>
  <c r="DK172" i="1"/>
  <c r="DJ172" i="1"/>
  <c r="DI172" i="1"/>
  <c r="DM171" i="1"/>
  <c r="DL171" i="1"/>
  <c r="DK171" i="1"/>
  <c r="DJ171" i="1"/>
  <c r="DI171" i="1"/>
  <c r="DM167" i="1"/>
  <c r="DM165" i="1" s="1"/>
  <c r="DL167" i="1"/>
  <c r="DL165" i="1" s="1"/>
  <c r="DK167" i="1"/>
  <c r="DK165" i="1" s="1"/>
  <c r="DJ167" i="1"/>
  <c r="DJ165" i="1" s="1"/>
  <c r="DI167" i="1"/>
  <c r="DI165" i="1" s="1"/>
  <c r="DL159" i="1"/>
  <c r="DM159" i="1"/>
  <c r="DK159" i="1"/>
  <c r="DJ159" i="1"/>
  <c r="DI159" i="1"/>
  <c r="DM145" i="1"/>
  <c r="DM152" i="1" s="1"/>
  <c r="DM150" i="1" s="1"/>
  <c r="DL145" i="1"/>
  <c r="DL152" i="1" s="1"/>
  <c r="DL150" i="1" s="1"/>
  <c r="DK145" i="1"/>
  <c r="DK152" i="1" s="1"/>
  <c r="DK150" i="1" s="1"/>
  <c r="DJ145" i="1"/>
  <c r="DJ152" i="1" s="1"/>
  <c r="DJ150" i="1" s="1"/>
  <c r="DI145" i="1"/>
  <c r="DI152" i="1" s="1"/>
  <c r="DI150" i="1" s="1"/>
  <c r="DM142" i="1"/>
  <c r="DL142" i="1"/>
  <c r="DK142" i="1"/>
  <c r="DJ142" i="1"/>
  <c r="DI142" i="1"/>
  <c r="DM137" i="1"/>
  <c r="DL137" i="1"/>
  <c r="DK137" i="1"/>
  <c r="DJ137" i="1"/>
  <c r="DI137" i="1"/>
  <c r="DM125" i="1"/>
  <c r="DM132" i="1" s="1"/>
  <c r="DM130" i="1" s="1"/>
  <c r="DL125" i="1"/>
  <c r="DL132" i="1" s="1"/>
  <c r="DL130" i="1" s="1"/>
  <c r="DK125" i="1"/>
  <c r="DK132" i="1" s="1"/>
  <c r="DK130" i="1" s="1"/>
  <c r="DJ125" i="1"/>
  <c r="DJ132" i="1" s="1"/>
  <c r="DJ130" i="1" s="1"/>
  <c r="DI125" i="1"/>
  <c r="DI132" i="1" s="1"/>
  <c r="DI130" i="1" s="1"/>
  <c r="DM122" i="1"/>
  <c r="DL122" i="1"/>
  <c r="DK122" i="1"/>
  <c r="DJ122" i="1"/>
  <c r="DI122" i="1"/>
  <c r="DM118" i="1"/>
  <c r="DL118" i="1"/>
  <c r="DL138" i="1" s="1"/>
  <c r="DK118" i="1"/>
  <c r="DK138" i="1" s="1"/>
  <c r="DJ118" i="1"/>
  <c r="DJ138" i="1" s="1"/>
  <c r="DI118" i="1"/>
  <c r="DM117" i="1"/>
  <c r="DL117" i="1"/>
  <c r="DK117" i="1"/>
  <c r="DJ117" i="1"/>
  <c r="DI117" i="1"/>
  <c r="DM105" i="1"/>
  <c r="DM112" i="1" s="1"/>
  <c r="DM110" i="1" s="1"/>
  <c r="DL105" i="1"/>
  <c r="DL112" i="1" s="1"/>
  <c r="DL110" i="1" s="1"/>
  <c r="DK105" i="1"/>
  <c r="DK112" i="1" s="1"/>
  <c r="DK110" i="1" s="1"/>
  <c r="DJ105" i="1"/>
  <c r="DJ112" i="1" s="1"/>
  <c r="DJ110" i="1" s="1"/>
  <c r="DI105" i="1"/>
  <c r="DI112" i="1" s="1"/>
  <c r="DI110" i="1" s="1"/>
  <c r="DM103" i="1"/>
  <c r="DM123" i="1" s="1"/>
  <c r="DL103" i="1"/>
  <c r="DL123" i="1" s="1"/>
  <c r="DL143" i="1" s="1"/>
  <c r="DK103" i="1"/>
  <c r="DJ103" i="1"/>
  <c r="DJ123" i="1" s="1"/>
  <c r="DI103" i="1"/>
  <c r="DI123" i="1" s="1"/>
  <c r="DM102" i="1"/>
  <c r="DL102" i="1"/>
  <c r="DK102" i="1"/>
  <c r="DJ102" i="1"/>
  <c r="DI102" i="1"/>
  <c r="DM97" i="1"/>
  <c r="DM95" i="1" s="1"/>
  <c r="DL97" i="1"/>
  <c r="DL95" i="1" s="1"/>
  <c r="DK97" i="1"/>
  <c r="DK95" i="1" s="1"/>
  <c r="DJ97" i="1"/>
  <c r="DJ95" i="1" s="1"/>
  <c r="DI97" i="1"/>
  <c r="DI95" i="1" s="1"/>
  <c r="DM80" i="1"/>
  <c r="DL80" i="1"/>
  <c r="DK80" i="1"/>
  <c r="DJ80" i="1"/>
  <c r="DI80" i="1"/>
  <c r="DM70" i="1"/>
  <c r="DL70" i="1"/>
  <c r="DK70" i="1"/>
  <c r="DJ70" i="1"/>
  <c r="DI70" i="1"/>
  <c r="DL81" i="1"/>
  <c r="DK75" i="1"/>
  <c r="DK72" i="1" s="1"/>
  <c r="DJ595" i="1"/>
  <c r="DH184" i="1"/>
  <c r="DG184" i="1"/>
  <c r="DF184" i="1"/>
  <c r="DE184" i="1"/>
  <c r="DD184" i="1"/>
  <c r="DH183" i="1"/>
  <c r="DG183" i="1"/>
  <c r="DF183" i="1"/>
  <c r="DE183" i="1"/>
  <c r="DD183" i="1"/>
  <c r="DH182" i="1"/>
  <c r="DG182" i="1"/>
  <c r="DF182" i="1"/>
  <c r="DE182" i="1"/>
  <c r="DD182" i="1"/>
  <c r="DH172" i="1"/>
  <c r="DG172" i="1"/>
  <c r="DF172" i="1"/>
  <c r="DE172" i="1"/>
  <c r="DD172" i="1"/>
  <c r="DH171" i="1"/>
  <c r="DG171" i="1"/>
  <c r="DF171" i="1"/>
  <c r="DE171" i="1"/>
  <c r="DD171" i="1"/>
  <c r="DH167" i="1"/>
  <c r="DH165" i="1" s="1"/>
  <c r="DG167" i="1"/>
  <c r="DG165" i="1" s="1"/>
  <c r="DF167" i="1"/>
  <c r="DF165" i="1" s="1"/>
  <c r="DE167" i="1"/>
  <c r="DE165" i="1" s="1"/>
  <c r="DD167" i="1"/>
  <c r="DD165" i="1" s="1"/>
  <c r="DG159" i="1"/>
  <c r="DD159" i="1"/>
  <c r="DH159" i="1"/>
  <c r="DF159" i="1"/>
  <c r="DE159" i="1"/>
  <c r="DH145" i="1"/>
  <c r="DH152" i="1" s="1"/>
  <c r="DH150" i="1" s="1"/>
  <c r="DG145" i="1"/>
  <c r="DG152" i="1" s="1"/>
  <c r="DG150" i="1" s="1"/>
  <c r="DF145" i="1"/>
  <c r="DF152" i="1" s="1"/>
  <c r="DF150" i="1" s="1"/>
  <c r="DE145" i="1"/>
  <c r="DE152" i="1" s="1"/>
  <c r="DE150" i="1" s="1"/>
  <c r="DD145" i="1"/>
  <c r="DD152" i="1" s="1"/>
  <c r="DD150" i="1" s="1"/>
  <c r="DH142" i="1"/>
  <c r="DG142" i="1"/>
  <c r="DF142" i="1"/>
  <c r="DE142" i="1"/>
  <c r="DD142" i="1"/>
  <c r="DH137" i="1"/>
  <c r="DG137" i="1"/>
  <c r="DF137" i="1"/>
  <c r="DE137" i="1"/>
  <c r="DD137" i="1"/>
  <c r="DH125" i="1"/>
  <c r="DH132" i="1" s="1"/>
  <c r="DH130" i="1" s="1"/>
  <c r="DG125" i="1"/>
  <c r="DG132" i="1" s="1"/>
  <c r="DG130" i="1" s="1"/>
  <c r="DF125" i="1"/>
  <c r="DF132" i="1" s="1"/>
  <c r="DF130" i="1" s="1"/>
  <c r="DE125" i="1"/>
  <c r="DE132" i="1" s="1"/>
  <c r="DE130" i="1" s="1"/>
  <c r="DD125" i="1"/>
  <c r="DD132" i="1" s="1"/>
  <c r="DD130" i="1" s="1"/>
  <c r="DH122" i="1"/>
  <c r="DG122" i="1"/>
  <c r="DF122" i="1"/>
  <c r="DE122" i="1"/>
  <c r="DD122" i="1"/>
  <c r="DH118" i="1"/>
  <c r="DG118" i="1"/>
  <c r="DG138" i="1" s="1"/>
  <c r="DF118" i="1"/>
  <c r="DF138" i="1" s="1"/>
  <c r="DE118" i="1"/>
  <c r="DE138" i="1" s="1"/>
  <c r="DD118" i="1"/>
  <c r="DH117" i="1"/>
  <c r="DG117" i="1"/>
  <c r="DF117" i="1"/>
  <c r="DE117" i="1"/>
  <c r="DD117" i="1"/>
  <c r="DH105" i="1"/>
  <c r="DH112" i="1" s="1"/>
  <c r="DH110" i="1" s="1"/>
  <c r="DG105" i="1"/>
  <c r="DG112" i="1" s="1"/>
  <c r="DG110" i="1" s="1"/>
  <c r="DF105" i="1"/>
  <c r="DF112" i="1" s="1"/>
  <c r="DF110" i="1" s="1"/>
  <c r="DE105" i="1"/>
  <c r="DE112" i="1" s="1"/>
  <c r="DE110" i="1" s="1"/>
  <c r="DD105" i="1"/>
  <c r="DD112" i="1" s="1"/>
  <c r="DD110" i="1" s="1"/>
  <c r="DH103" i="1"/>
  <c r="DH123" i="1" s="1"/>
  <c r="DH143" i="1" s="1"/>
  <c r="DG103" i="1"/>
  <c r="DG123" i="1" s="1"/>
  <c r="DG143" i="1" s="1"/>
  <c r="DF103" i="1"/>
  <c r="DE103" i="1"/>
  <c r="DE123" i="1" s="1"/>
  <c r="DD103" i="1"/>
  <c r="DD123" i="1" s="1"/>
  <c r="DD143" i="1" s="1"/>
  <c r="DH102" i="1"/>
  <c r="DG102" i="1"/>
  <c r="DF102" i="1"/>
  <c r="DE102" i="1"/>
  <c r="DD102" i="1"/>
  <c r="DH97" i="1"/>
  <c r="DH95" i="1" s="1"/>
  <c r="DG97" i="1"/>
  <c r="DG95" i="1" s="1"/>
  <c r="DF97" i="1"/>
  <c r="DF95" i="1" s="1"/>
  <c r="DE97" i="1"/>
  <c r="DE95" i="1" s="1"/>
  <c r="DD97" i="1"/>
  <c r="DD95" i="1" s="1"/>
  <c r="DH80" i="1"/>
  <c r="DG80" i="1"/>
  <c r="DF80" i="1"/>
  <c r="DE80" i="1"/>
  <c r="DD80" i="1"/>
  <c r="DH70" i="1"/>
  <c r="DG70" i="1"/>
  <c r="DF70" i="1"/>
  <c r="DE70" i="1"/>
  <c r="DD70" i="1"/>
  <c r="DG81" i="1"/>
  <c r="DF75" i="1"/>
  <c r="DF72" i="1" s="1"/>
  <c r="DE81" i="1"/>
  <c r="DD482" i="1"/>
  <c r="DD480" i="1" s="1"/>
  <c r="DD500" i="1" s="1"/>
  <c r="DD501" i="1" s="1"/>
  <c r="DC184" i="1"/>
  <c r="DB184" i="1"/>
  <c r="DA184" i="1"/>
  <c r="CZ184" i="1"/>
  <c r="CY184" i="1"/>
  <c r="DC183" i="1"/>
  <c r="DB183" i="1"/>
  <c r="DA183" i="1"/>
  <c r="CZ183" i="1"/>
  <c r="CY183" i="1"/>
  <c r="DC182" i="1"/>
  <c r="DB182" i="1"/>
  <c r="DA182" i="1"/>
  <c r="CZ182" i="1"/>
  <c r="CY182" i="1"/>
  <c r="DC172" i="1"/>
  <c r="DB172" i="1"/>
  <c r="DA172" i="1"/>
  <c r="CZ172" i="1"/>
  <c r="CY172" i="1"/>
  <c r="DC171" i="1"/>
  <c r="DB171" i="1"/>
  <c r="DA171" i="1"/>
  <c r="CZ171" i="1"/>
  <c r="CY171" i="1"/>
  <c r="DC167" i="1"/>
  <c r="DC165" i="1" s="1"/>
  <c r="DB167" i="1"/>
  <c r="DB165" i="1" s="1"/>
  <c r="DA167" i="1"/>
  <c r="DA165" i="1" s="1"/>
  <c r="CZ167" i="1"/>
  <c r="CZ165" i="1" s="1"/>
  <c r="CY167" i="1"/>
  <c r="CY165" i="1" s="1"/>
  <c r="DB159" i="1"/>
  <c r="CY159" i="1"/>
  <c r="DC159" i="1"/>
  <c r="DA159" i="1"/>
  <c r="CZ159" i="1"/>
  <c r="DC145" i="1"/>
  <c r="DC152" i="1" s="1"/>
  <c r="DC150" i="1" s="1"/>
  <c r="DB145" i="1"/>
  <c r="DB152" i="1" s="1"/>
  <c r="DB150" i="1" s="1"/>
  <c r="DA145" i="1"/>
  <c r="DA152" i="1" s="1"/>
  <c r="DA150" i="1" s="1"/>
  <c r="CZ145" i="1"/>
  <c r="CZ152" i="1" s="1"/>
  <c r="CZ150" i="1" s="1"/>
  <c r="CY145" i="1"/>
  <c r="CY152" i="1" s="1"/>
  <c r="CY150" i="1" s="1"/>
  <c r="DC142" i="1"/>
  <c r="DB142" i="1"/>
  <c r="DA142" i="1"/>
  <c r="CZ142" i="1"/>
  <c r="CY142" i="1"/>
  <c r="DC137" i="1"/>
  <c r="DB137" i="1"/>
  <c r="DA137" i="1"/>
  <c r="CZ137" i="1"/>
  <c r="CY137" i="1"/>
  <c r="DC125" i="1"/>
  <c r="DC132" i="1" s="1"/>
  <c r="DC130" i="1" s="1"/>
  <c r="DB125" i="1"/>
  <c r="DB132" i="1" s="1"/>
  <c r="DB130" i="1" s="1"/>
  <c r="DA125" i="1"/>
  <c r="DA132" i="1" s="1"/>
  <c r="DA130" i="1" s="1"/>
  <c r="CZ125" i="1"/>
  <c r="CZ132" i="1" s="1"/>
  <c r="CZ130" i="1" s="1"/>
  <c r="CY125" i="1"/>
  <c r="CY132" i="1" s="1"/>
  <c r="CY130" i="1" s="1"/>
  <c r="DC122" i="1"/>
  <c r="DB122" i="1"/>
  <c r="DA122" i="1"/>
  <c r="CZ122" i="1"/>
  <c r="CY122" i="1"/>
  <c r="DC118" i="1"/>
  <c r="DC138" i="1" s="1"/>
  <c r="DB118" i="1"/>
  <c r="DA118" i="1"/>
  <c r="DA138" i="1" s="1"/>
  <c r="CZ118" i="1"/>
  <c r="CZ138" i="1" s="1"/>
  <c r="CY118" i="1"/>
  <c r="CY138" i="1" s="1"/>
  <c r="DC117" i="1"/>
  <c r="DB117" i="1"/>
  <c r="DA117" i="1"/>
  <c r="CZ117" i="1"/>
  <c r="CY117" i="1"/>
  <c r="DC105" i="1"/>
  <c r="DC112" i="1" s="1"/>
  <c r="DC110" i="1" s="1"/>
  <c r="DB105" i="1"/>
  <c r="DB112" i="1" s="1"/>
  <c r="DB110" i="1" s="1"/>
  <c r="DA105" i="1"/>
  <c r="DA112" i="1" s="1"/>
  <c r="DA110" i="1" s="1"/>
  <c r="CZ105" i="1"/>
  <c r="CZ112" i="1" s="1"/>
  <c r="CZ110" i="1" s="1"/>
  <c r="CY105" i="1"/>
  <c r="CY112" i="1" s="1"/>
  <c r="CY110" i="1" s="1"/>
  <c r="DC103" i="1"/>
  <c r="DC123" i="1" s="1"/>
  <c r="DB103" i="1"/>
  <c r="DB123" i="1" s="1"/>
  <c r="DB143" i="1" s="1"/>
  <c r="DA103" i="1"/>
  <c r="DA123" i="1" s="1"/>
  <c r="DA143" i="1" s="1"/>
  <c r="CZ103" i="1"/>
  <c r="CY103" i="1"/>
  <c r="CY123" i="1" s="1"/>
  <c r="DC102" i="1"/>
  <c r="DB102" i="1"/>
  <c r="DA102" i="1"/>
  <c r="CZ102" i="1"/>
  <c r="CY102" i="1"/>
  <c r="DC97" i="1"/>
  <c r="DC95" i="1" s="1"/>
  <c r="DB97" i="1"/>
  <c r="DB95" i="1" s="1"/>
  <c r="DA97" i="1"/>
  <c r="DA95" i="1" s="1"/>
  <c r="CZ97" i="1"/>
  <c r="CZ95" i="1" s="1"/>
  <c r="CY97" i="1"/>
  <c r="CY95" i="1" s="1"/>
  <c r="DC80" i="1"/>
  <c r="DB80" i="1"/>
  <c r="DA80" i="1"/>
  <c r="CZ80" i="1"/>
  <c r="CY80" i="1"/>
  <c r="DC70" i="1"/>
  <c r="DB70" i="1"/>
  <c r="DA70" i="1"/>
  <c r="CZ70" i="1"/>
  <c r="CY70" i="1"/>
  <c r="DB81" i="1"/>
  <c r="DA75" i="1"/>
  <c r="DA72" i="1" s="1"/>
  <c r="CZ75" i="1"/>
  <c r="CZ72" i="1" s="1"/>
  <c r="CY477" i="1"/>
  <c r="CY475" i="1" s="1"/>
  <c r="CX490" i="1"/>
  <c r="CW353" i="1"/>
  <c r="CW357" i="1"/>
  <c r="CU398" i="1"/>
  <c r="CU438" i="1" s="1"/>
  <c r="CU357" i="1"/>
  <c r="DT407" i="1"/>
  <c r="DS407" i="1"/>
  <c r="CX407" i="1"/>
  <c r="CW407" i="1"/>
  <c r="CV407" i="1"/>
  <c r="CU407" i="1"/>
  <c r="DT398" i="1"/>
  <c r="DT438" i="1" s="1"/>
  <c r="DS398" i="1"/>
  <c r="DS438" i="1" s="1"/>
  <c r="CX398" i="1"/>
  <c r="CX438" i="1" s="1"/>
  <c r="CW398" i="1"/>
  <c r="CW438" i="1" s="1"/>
  <c r="CV398" i="1"/>
  <c r="CV438" i="1" s="1"/>
  <c r="CT398" i="1"/>
  <c r="CT438" i="1" s="1"/>
  <c r="CT407" i="1"/>
  <c r="CT357" i="1"/>
  <c r="CT355" i="1" s="1"/>
  <c r="DT355" i="1"/>
  <c r="DS355" i="1"/>
  <c r="CX355" i="1"/>
  <c r="CW355" i="1"/>
  <c r="CV355" i="1"/>
  <c r="CU355" i="1"/>
  <c r="DT351" i="1"/>
  <c r="DS351" i="1"/>
  <c r="CX351" i="1"/>
  <c r="CW351" i="1"/>
  <c r="CV351" i="1"/>
  <c r="CU351" i="1"/>
  <c r="CT351" i="1"/>
  <c r="CY120" i="1" l="1"/>
  <c r="DE405" i="1"/>
  <c r="DF363" i="1"/>
  <c r="DG405" i="1"/>
  <c r="DD643" i="1"/>
  <c r="DN648" i="1"/>
  <c r="DB396" i="1"/>
  <c r="DF405" i="1"/>
  <c r="DQ709" i="1"/>
  <c r="DQ169" i="1"/>
  <c r="DQ176" i="1" s="1"/>
  <c r="DQ174" i="1" s="1"/>
  <c r="DR363" i="1"/>
  <c r="DE565" i="1"/>
  <c r="DE563" i="1" s="1"/>
  <c r="DF709" i="1"/>
  <c r="DN363" i="1"/>
  <c r="DE78" i="1"/>
  <c r="DI363" i="1"/>
  <c r="DR675" i="1"/>
  <c r="DG363" i="1"/>
  <c r="DO709" i="1"/>
  <c r="DC120" i="1"/>
  <c r="DP100" i="1"/>
  <c r="DQ115" i="1"/>
  <c r="DA363" i="1"/>
  <c r="DK363" i="1"/>
  <c r="DN675" i="1"/>
  <c r="DD664" i="1"/>
  <c r="DH664" i="1"/>
  <c r="DD675" i="1"/>
  <c r="DH675" i="1"/>
  <c r="DG709" i="1"/>
  <c r="DI664" i="1"/>
  <c r="DI565" i="1"/>
  <c r="DI563" i="1" s="1"/>
  <c r="DM565" i="1"/>
  <c r="DM563" i="1" s="1"/>
  <c r="DI643" i="1"/>
  <c r="DM643" i="1"/>
  <c r="DK648" i="1"/>
  <c r="DO675" i="1"/>
  <c r="DP405" i="1"/>
  <c r="DQ565" i="1"/>
  <c r="DQ563" i="1" s="1"/>
  <c r="DP643" i="1"/>
  <c r="DP658" i="1"/>
  <c r="DO664" i="1"/>
  <c r="DP675" i="1"/>
  <c r="DA396" i="1"/>
  <c r="DO405" i="1"/>
  <c r="DR78" i="1"/>
  <c r="CY100" i="1"/>
  <c r="DC100" i="1"/>
  <c r="CZ115" i="1"/>
  <c r="DD100" i="1"/>
  <c r="DH100" i="1"/>
  <c r="DI100" i="1"/>
  <c r="DO180" i="1"/>
  <c r="DO188" i="1" s="1"/>
  <c r="DO186" i="1" s="1"/>
  <c r="CY709" i="1"/>
  <c r="DC709" i="1"/>
  <c r="DH458" i="1"/>
  <c r="DH456" i="1" s="1"/>
  <c r="DH463" i="1" s="1"/>
  <c r="DH461" i="1" s="1"/>
  <c r="DF565" i="1"/>
  <c r="DF563" i="1" s="1"/>
  <c r="DL565" i="1"/>
  <c r="DL563" i="1" s="1"/>
  <c r="DJ648" i="1"/>
  <c r="DO458" i="1"/>
  <c r="DO456" i="1" s="1"/>
  <c r="DO463" i="1" s="1"/>
  <c r="DO461" i="1" s="1"/>
  <c r="DN565" i="1"/>
  <c r="DN563" i="1" s="1"/>
  <c r="DR565" i="1"/>
  <c r="DR563" i="1" s="1"/>
  <c r="DQ648" i="1"/>
  <c r="DN709" i="1"/>
  <c r="DJ169" i="1"/>
  <c r="DJ176" i="1" s="1"/>
  <c r="DJ174" i="1" s="1"/>
  <c r="DD169" i="1"/>
  <c r="DD176" i="1" s="1"/>
  <c r="DD174" i="1" s="1"/>
  <c r="DH169" i="1"/>
  <c r="DH176" i="1" s="1"/>
  <c r="DH174" i="1" s="1"/>
  <c r="CY180" i="1"/>
  <c r="CY188" i="1" s="1"/>
  <c r="CY186" i="1" s="1"/>
  <c r="DC180" i="1"/>
  <c r="DC188" i="1" s="1"/>
  <c r="DC186" i="1" s="1"/>
  <c r="DN115" i="1"/>
  <c r="DR135" i="1"/>
  <c r="DL180" i="1"/>
  <c r="DL188" i="1" s="1"/>
  <c r="DL186" i="1" s="1"/>
  <c r="DL157" i="1"/>
  <c r="DL155" i="1" s="1"/>
  <c r="DK169" i="1"/>
  <c r="DK176" i="1" s="1"/>
  <c r="DK174" i="1" s="1"/>
  <c r="DG157" i="1"/>
  <c r="DG155" i="1" s="1"/>
  <c r="DK135" i="1"/>
  <c r="DI157" i="1"/>
  <c r="DI155" i="1" s="1"/>
  <c r="DN157" i="1"/>
  <c r="DN155" i="1" s="1"/>
  <c r="DP169" i="1"/>
  <c r="DP176" i="1" s="1"/>
  <c r="DP174" i="1" s="1"/>
  <c r="CZ157" i="1"/>
  <c r="CZ155" i="1" s="1"/>
  <c r="DE135" i="1"/>
  <c r="L1" i="12"/>
  <c r="L1" i="10"/>
  <c r="DN140" i="1"/>
  <c r="DR140" i="1"/>
  <c r="DA135" i="1"/>
  <c r="DH643" i="1"/>
  <c r="DL169" i="1"/>
  <c r="DL176" i="1" s="1"/>
  <c r="DL174" i="1" s="1"/>
  <c r="DG648" i="1"/>
  <c r="DI675" i="1"/>
  <c r="DD648" i="1"/>
  <c r="DH648" i="1"/>
  <c r="DK709" i="1"/>
  <c r="DL675" i="1"/>
  <c r="DL78" i="1"/>
  <c r="DF675" i="1"/>
  <c r="DE169" i="1"/>
  <c r="DE176" i="1" s="1"/>
  <c r="DE174" i="1" s="1"/>
  <c r="DG675" i="1"/>
  <c r="DI648" i="1"/>
  <c r="DB675" i="1"/>
  <c r="CY643" i="1"/>
  <c r="DC643" i="1"/>
  <c r="DB643" i="1"/>
  <c r="DM664" i="1"/>
  <c r="DM675" i="1"/>
  <c r="DC135" i="1"/>
  <c r="DG135" i="1"/>
  <c r="DM180" i="1"/>
  <c r="DM188" i="1" s="1"/>
  <c r="DM186" i="1" s="1"/>
  <c r="DM648" i="1"/>
  <c r="CZ169" i="1"/>
  <c r="CZ176" i="1" s="1"/>
  <c r="CZ174" i="1" s="1"/>
  <c r="DB115" i="1"/>
  <c r="DA157" i="1"/>
  <c r="DA155" i="1" s="1"/>
  <c r="DL115" i="1"/>
  <c r="DG643" i="1"/>
  <c r="DK675" i="1"/>
  <c r="DP709" i="1"/>
  <c r="DP157" i="1"/>
  <c r="DP155" i="1" s="1"/>
  <c r="DA675" i="1"/>
  <c r="DK438" i="1"/>
  <c r="DK436" i="1" s="1"/>
  <c r="DN396" i="1"/>
  <c r="DA115" i="1"/>
  <c r="DC169" i="1"/>
  <c r="DC176" i="1" s="1"/>
  <c r="DC174" i="1" s="1"/>
  <c r="DG100" i="1"/>
  <c r="DG115" i="1"/>
  <c r="DR115" i="1"/>
  <c r="DC648" i="1"/>
  <c r="DL100" i="1"/>
  <c r="DJ135" i="1"/>
  <c r="DN75" i="1"/>
  <c r="DN72" i="1" s="1"/>
  <c r="CZ648" i="1"/>
  <c r="DC81" i="1"/>
  <c r="DC78" i="1" s="1"/>
  <c r="DB180" i="1"/>
  <c r="DB188" i="1" s="1"/>
  <c r="DB186" i="1" s="1"/>
  <c r="DL75" i="1"/>
  <c r="DL72" i="1" s="1"/>
  <c r="DL140" i="1"/>
  <c r="DM157" i="1"/>
  <c r="DM155" i="1" s="1"/>
  <c r="DK180" i="1"/>
  <c r="DK188" i="1" s="1"/>
  <c r="DK186" i="1" s="1"/>
  <c r="DJ180" i="1"/>
  <c r="DJ188" i="1" s="1"/>
  <c r="DJ186" i="1" s="1"/>
  <c r="DP135" i="1"/>
  <c r="DO157" i="1"/>
  <c r="DO155" i="1" s="1"/>
  <c r="CY405" i="1"/>
  <c r="DE396" i="1"/>
  <c r="DD442" i="1"/>
  <c r="DD440" i="1" s="1"/>
  <c r="DM658" i="1"/>
  <c r="DL664" i="1"/>
  <c r="DQ458" i="1"/>
  <c r="DQ456" i="1" s="1"/>
  <c r="DQ463" i="1" s="1"/>
  <c r="DQ461" i="1" s="1"/>
  <c r="DP664" i="1"/>
  <c r="DE157" i="1"/>
  <c r="DE155" i="1" s="1"/>
  <c r="CY57" i="1"/>
  <c r="CY55" i="1" s="1"/>
  <c r="CY63" i="1" s="1"/>
  <c r="CY61" i="1" s="1"/>
  <c r="CZ100" i="1"/>
  <c r="DB169" i="1"/>
  <c r="DB176" i="1" s="1"/>
  <c r="DB174" i="1" s="1"/>
  <c r="DA169" i="1"/>
  <c r="DA176" i="1" s="1"/>
  <c r="DA174" i="1" s="1"/>
  <c r="DD140" i="1"/>
  <c r="DH140" i="1"/>
  <c r="DE115" i="1"/>
  <c r="DD115" i="1"/>
  <c r="DH115" i="1"/>
  <c r="DH157" i="1"/>
  <c r="DH155" i="1" s="1"/>
  <c r="DG180" i="1"/>
  <c r="DG188" i="1" s="1"/>
  <c r="DG186" i="1" s="1"/>
  <c r="DJ100" i="1"/>
  <c r="DI120" i="1"/>
  <c r="DM120" i="1"/>
  <c r="DL135" i="1"/>
  <c r="DJ157" i="1"/>
  <c r="DJ155" i="1" s="1"/>
  <c r="DI180" i="1"/>
  <c r="DI188" i="1" s="1"/>
  <c r="DI186" i="1" s="1"/>
  <c r="DN81" i="1"/>
  <c r="DN78" i="1" s="1"/>
  <c r="DO169" i="1"/>
  <c r="DO176" i="1" s="1"/>
  <c r="DO174" i="1" s="1"/>
  <c r="DR169" i="1"/>
  <c r="DR176" i="1" s="1"/>
  <c r="DR174" i="1" s="1"/>
  <c r="DC363" i="1"/>
  <c r="DA458" i="1"/>
  <c r="DA456" i="1" s="1"/>
  <c r="DA463" i="1" s="1"/>
  <c r="DA461" i="1" s="1"/>
  <c r="DB405" i="1"/>
  <c r="CZ565" i="1"/>
  <c r="CZ563" i="1" s="1"/>
  <c r="DA643" i="1"/>
  <c r="DB648" i="1"/>
  <c r="DA648" i="1"/>
  <c r="CY664" i="1"/>
  <c r="DC664" i="1"/>
  <c r="DA709" i="1"/>
  <c r="CZ709" i="1"/>
  <c r="DH363" i="1"/>
  <c r="DF396" i="1"/>
  <c r="DG565" i="1"/>
  <c r="DG563" i="1" s="1"/>
  <c r="DF643" i="1"/>
  <c r="DG658" i="1"/>
  <c r="DF664" i="1"/>
  <c r="DE709" i="1"/>
  <c r="DL363" i="1"/>
  <c r="DJ376" i="1"/>
  <c r="DJ373" i="1" s="1"/>
  <c r="DJ405" i="1"/>
  <c r="DL709" i="1"/>
  <c r="DO363" i="1"/>
  <c r="DP438" i="1"/>
  <c r="DP436" i="1" s="1"/>
  <c r="DQ643" i="1"/>
  <c r="DC157" i="1"/>
  <c r="DC155" i="1" s="1"/>
  <c r="DB100" i="1"/>
  <c r="CY115" i="1"/>
  <c r="DC115" i="1"/>
  <c r="CY169" i="1"/>
  <c r="CY176" i="1" s="1"/>
  <c r="CY174" i="1" s="1"/>
  <c r="DG78" i="1"/>
  <c r="DE120" i="1"/>
  <c r="DF115" i="1"/>
  <c r="DD157" i="1"/>
  <c r="DD155" i="1" s="1"/>
  <c r="DJ115" i="1"/>
  <c r="DI169" i="1"/>
  <c r="DI176" i="1" s="1"/>
  <c r="DI174" i="1" s="1"/>
  <c r="DM169" i="1"/>
  <c r="DM176" i="1" s="1"/>
  <c r="DM174" i="1" s="1"/>
  <c r="DO100" i="1"/>
  <c r="CZ363" i="1"/>
  <c r="CY363" i="1"/>
  <c r="DC405" i="1"/>
  <c r="DA565" i="1"/>
  <c r="DA563" i="1" s="1"/>
  <c r="CY648" i="1"/>
  <c r="DD363" i="1"/>
  <c r="DD458" i="1"/>
  <c r="DD456" i="1" s="1"/>
  <c r="DD463" i="1" s="1"/>
  <c r="DD461" i="1" s="1"/>
  <c r="DE648" i="1"/>
  <c r="DG664" i="1"/>
  <c r="DM363" i="1"/>
  <c r="DJ396" i="1"/>
  <c r="DK565" i="1"/>
  <c r="DK563" i="1" s="1"/>
  <c r="DJ709" i="1"/>
  <c r="DR376" i="1"/>
  <c r="DR373" i="1" s="1"/>
  <c r="DO565" i="1"/>
  <c r="DO563" i="1" s="1"/>
  <c r="DO643" i="1"/>
  <c r="CY135" i="1"/>
  <c r="DC57" i="1"/>
  <c r="DC55" i="1" s="1"/>
  <c r="DC63" i="1" s="1"/>
  <c r="DC61" i="1" s="1"/>
  <c r="DC49" i="1"/>
  <c r="DC69" i="1" s="1"/>
  <c r="DC67" i="1" s="1"/>
  <c r="DA120" i="1"/>
  <c r="CY49" i="1"/>
  <c r="CY69" i="1" s="1"/>
  <c r="CY67" i="1" s="1"/>
  <c r="DA57" i="1"/>
  <c r="DA55" i="1" s="1"/>
  <c r="DA63" i="1" s="1"/>
  <c r="DA61" i="1" s="1"/>
  <c r="DB140" i="1"/>
  <c r="CY157" i="1"/>
  <c r="CY155" i="1" s="1"/>
  <c r="DF100" i="1"/>
  <c r="DG120" i="1"/>
  <c r="DF157" i="1"/>
  <c r="DF155" i="1" s="1"/>
  <c r="DA376" i="1"/>
  <c r="DA373" i="1" s="1"/>
  <c r="DA371" i="1"/>
  <c r="DA368" i="1" s="1"/>
  <c r="DH376" i="1"/>
  <c r="DH373" i="1" s="1"/>
  <c r="DH371" i="1"/>
  <c r="DH368" i="1" s="1"/>
  <c r="DD396" i="1"/>
  <c r="DI658" i="1"/>
  <c r="DB666" i="1"/>
  <c r="DB664" i="1" s="1"/>
  <c r="DB658" i="1"/>
  <c r="DH438" i="1"/>
  <c r="DH436" i="1" s="1"/>
  <c r="DH396" i="1"/>
  <c r="CY81" i="1"/>
  <c r="CY78" i="1" s="1"/>
  <c r="DA180" i="1"/>
  <c r="DA188" i="1" s="1"/>
  <c r="DA186" i="1" s="1"/>
  <c r="CZ180" i="1"/>
  <c r="CZ188" i="1" s="1"/>
  <c r="CZ186" i="1" s="1"/>
  <c r="DG57" i="1"/>
  <c r="DG55" i="1" s="1"/>
  <c r="DG63" i="1" s="1"/>
  <c r="DG61" i="1" s="1"/>
  <c r="DD120" i="1"/>
  <c r="DH120" i="1"/>
  <c r="DF180" i="1"/>
  <c r="DF188" i="1" s="1"/>
  <c r="DF186" i="1" s="1"/>
  <c r="DE180" i="1"/>
  <c r="DE188" i="1" s="1"/>
  <c r="DE186" i="1" s="1"/>
  <c r="DD180" i="1"/>
  <c r="DD188" i="1" s="1"/>
  <c r="DD186" i="1" s="1"/>
  <c r="DH180" i="1"/>
  <c r="DH188" i="1" s="1"/>
  <c r="DH186" i="1" s="1"/>
  <c r="DM100" i="1"/>
  <c r="DR75" i="1"/>
  <c r="DR72" i="1" s="1"/>
  <c r="DN138" i="1"/>
  <c r="DN135" i="1" s="1"/>
  <c r="DA81" i="1"/>
  <c r="DA78" i="1" s="1"/>
  <c r="DA100" i="1"/>
  <c r="DG75" i="1"/>
  <c r="DG72" i="1" s="1"/>
  <c r="DE100" i="1"/>
  <c r="DG169" i="1"/>
  <c r="DG176" i="1" s="1"/>
  <c r="DG174" i="1" s="1"/>
  <c r="DF169" i="1"/>
  <c r="DF176" i="1" s="1"/>
  <c r="DF174" i="1" s="1"/>
  <c r="DK115" i="1"/>
  <c r="DR157" i="1"/>
  <c r="DR155" i="1" s="1"/>
  <c r="DA664" i="1"/>
  <c r="DI438" i="1"/>
  <c r="DI436" i="1" s="1"/>
  <c r="DI396" i="1"/>
  <c r="DM438" i="1"/>
  <c r="DM436" i="1" s="1"/>
  <c r="DM396" i="1"/>
  <c r="DN100" i="1"/>
  <c r="DR100" i="1"/>
  <c r="DP115" i="1"/>
  <c r="DN180" i="1"/>
  <c r="DN188" i="1" s="1"/>
  <c r="DN186" i="1" s="1"/>
  <c r="DR180" i="1"/>
  <c r="DR188" i="1" s="1"/>
  <c r="DR186" i="1" s="1"/>
  <c r="DQ180" i="1"/>
  <c r="DQ188" i="1" s="1"/>
  <c r="DQ186" i="1" s="1"/>
  <c r="DP180" i="1"/>
  <c r="DP188" i="1" s="1"/>
  <c r="DP186" i="1" s="1"/>
  <c r="CZ458" i="1"/>
  <c r="CZ456" i="1" s="1"/>
  <c r="CZ463" i="1" s="1"/>
  <c r="CZ461" i="1" s="1"/>
  <c r="DC438" i="1"/>
  <c r="DC436" i="1" s="1"/>
  <c r="CZ675" i="1"/>
  <c r="CY675" i="1"/>
  <c r="DC675" i="1"/>
  <c r="DE643" i="1"/>
  <c r="DF658" i="1"/>
  <c r="DE664" i="1"/>
  <c r="DD658" i="1"/>
  <c r="DH658" i="1"/>
  <c r="DE675" i="1"/>
  <c r="DD709" i="1"/>
  <c r="DH709" i="1"/>
  <c r="DM371" i="1"/>
  <c r="DM368" i="1" s="1"/>
  <c r="DK405" i="1"/>
  <c r="DJ565" i="1"/>
  <c r="DJ563" i="1" s="1"/>
  <c r="DL643" i="1"/>
  <c r="DQ363" i="1"/>
  <c r="DN458" i="1"/>
  <c r="DN456" i="1" s="1"/>
  <c r="DN463" i="1" s="1"/>
  <c r="DN461" i="1" s="1"/>
  <c r="DR458" i="1"/>
  <c r="DR456" i="1" s="1"/>
  <c r="DR463" i="1" s="1"/>
  <c r="DR461" i="1" s="1"/>
  <c r="DO438" i="1"/>
  <c r="DO436" i="1" s="1"/>
  <c r="DN643" i="1"/>
  <c r="DR643" i="1"/>
  <c r="DQ675" i="1"/>
  <c r="DO120" i="1"/>
  <c r="DQ135" i="1"/>
  <c r="CZ371" i="1"/>
  <c r="CZ368" i="1" s="1"/>
  <c r="DB458" i="1"/>
  <c r="DB456" i="1" s="1"/>
  <c r="DB463" i="1" s="1"/>
  <c r="DB461" i="1" s="1"/>
  <c r="DH442" i="1"/>
  <c r="DH440" i="1" s="1"/>
  <c r="DD565" i="1"/>
  <c r="DD563" i="1" s="1"/>
  <c r="DH565" i="1"/>
  <c r="DH563" i="1" s="1"/>
  <c r="DK658" i="1"/>
  <c r="DJ664" i="1"/>
  <c r="DP363" i="1"/>
  <c r="DN405" i="1"/>
  <c r="DO658" i="1"/>
  <c r="DQ658" i="1"/>
  <c r="CY438" i="1"/>
  <c r="CY436" i="1" s="1"/>
  <c r="CZ643" i="1"/>
  <c r="DA658" i="1"/>
  <c r="CY658" i="1"/>
  <c r="DC658" i="1"/>
  <c r="DB709" i="1"/>
  <c r="DE363" i="1"/>
  <c r="DD371" i="1"/>
  <c r="DD368" i="1" s="1"/>
  <c r="DG458" i="1"/>
  <c r="DG456" i="1" s="1"/>
  <c r="DG463" i="1" s="1"/>
  <c r="DG461" i="1" s="1"/>
  <c r="DE658" i="1"/>
  <c r="DJ363" i="1"/>
  <c r="DI371" i="1"/>
  <c r="DI368" i="1" s="1"/>
  <c r="DK643" i="1"/>
  <c r="DL658" i="1"/>
  <c r="DJ658" i="1"/>
  <c r="DR396" i="1"/>
  <c r="DP648" i="1"/>
  <c r="DO648" i="1"/>
  <c r="DB120" i="1"/>
  <c r="CZ135" i="1"/>
  <c r="DA140" i="1"/>
  <c r="DB157" i="1"/>
  <c r="DB155" i="1" s="1"/>
  <c r="DB78" i="1"/>
  <c r="DF135" i="1"/>
  <c r="DG140" i="1"/>
  <c r="DH617" i="1"/>
  <c r="DH496" i="1"/>
  <c r="DH487" i="1"/>
  <c r="DH485" i="1" s="1"/>
  <c r="DH477" i="1"/>
  <c r="DH475" i="1" s="1"/>
  <c r="DH595" i="1"/>
  <c r="DH482" i="1"/>
  <c r="DH480" i="1" s="1"/>
  <c r="DH500" i="1" s="1"/>
  <c r="DH501" i="1" s="1"/>
  <c r="DR57" i="1"/>
  <c r="DR55" i="1" s="1"/>
  <c r="DR63" i="1" s="1"/>
  <c r="DR61" i="1" s="1"/>
  <c r="DR49" i="1"/>
  <c r="DR69" i="1" s="1"/>
  <c r="DR67" i="1" s="1"/>
  <c r="DP120" i="1"/>
  <c r="DP143" i="1"/>
  <c r="DL376" i="1"/>
  <c r="DL373" i="1" s="1"/>
  <c r="DL371" i="1"/>
  <c r="DL368" i="1" s="1"/>
  <c r="CY617" i="1"/>
  <c r="CY482" i="1"/>
  <c r="CY480" i="1" s="1"/>
  <c r="CY500" i="1" s="1"/>
  <c r="CY501" i="1" s="1"/>
  <c r="CY595" i="1"/>
  <c r="DC617" i="1"/>
  <c r="DC595" i="1"/>
  <c r="DC482" i="1"/>
  <c r="DC480" i="1" s="1"/>
  <c r="DC500" i="1" s="1"/>
  <c r="DC501" i="1" s="1"/>
  <c r="CZ123" i="1"/>
  <c r="CZ143" i="1" s="1"/>
  <c r="CZ140" i="1" s="1"/>
  <c r="DB138" i="1"/>
  <c r="DB135" i="1" s="1"/>
  <c r="CY143" i="1"/>
  <c r="CY140" i="1" s="1"/>
  <c r="DC143" i="1"/>
  <c r="DC140" i="1" s="1"/>
  <c r="DE617" i="1"/>
  <c r="DE496" i="1"/>
  <c r="DE487" i="1"/>
  <c r="DE485" i="1" s="1"/>
  <c r="DE477" i="1"/>
  <c r="DE475" i="1" s="1"/>
  <c r="DE595" i="1"/>
  <c r="DE482" i="1"/>
  <c r="DE480" i="1" s="1"/>
  <c r="DE500" i="1" s="1"/>
  <c r="DE501" i="1" s="1"/>
  <c r="DD81" i="1"/>
  <c r="DD78" i="1" s="1"/>
  <c r="DH81" i="1"/>
  <c r="DH78" i="1" s="1"/>
  <c r="DF123" i="1"/>
  <c r="DF143" i="1" s="1"/>
  <c r="DF140" i="1" s="1"/>
  <c r="DD138" i="1"/>
  <c r="DD135" i="1" s="1"/>
  <c r="DH138" i="1"/>
  <c r="DH135" i="1" s="1"/>
  <c r="DE143" i="1"/>
  <c r="DE140" i="1" s="1"/>
  <c r="DI595" i="1"/>
  <c r="DI482" i="1"/>
  <c r="DI480" i="1" s="1"/>
  <c r="DI500" i="1" s="1"/>
  <c r="DI501" i="1" s="1"/>
  <c r="DI617" i="1"/>
  <c r="DI477" i="1"/>
  <c r="DI475" i="1" s="1"/>
  <c r="DI487" i="1"/>
  <c r="DI485" i="1" s="1"/>
  <c r="DI496" i="1"/>
  <c r="DI494" i="1" s="1"/>
  <c r="DI75" i="1"/>
  <c r="DI72" i="1" s="1"/>
  <c r="DI81" i="1"/>
  <c r="DI78" i="1" s="1"/>
  <c r="DM595" i="1"/>
  <c r="DM482" i="1"/>
  <c r="DM480" i="1" s="1"/>
  <c r="DM500" i="1" s="1"/>
  <c r="DM501" i="1" s="1"/>
  <c r="DM617" i="1"/>
  <c r="DM496" i="1"/>
  <c r="DM487" i="1"/>
  <c r="DM485" i="1" s="1"/>
  <c r="DM75" i="1"/>
  <c r="DM72" i="1" s="1"/>
  <c r="DM477" i="1"/>
  <c r="DM475" i="1" s="1"/>
  <c r="DM81" i="1"/>
  <c r="DM78" i="1" s="1"/>
  <c r="DJ120" i="1"/>
  <c r="DJ143" i="1"/>
  <c r="DJ140" i="1" s="1"/>
  <c r="DQ100" i="1"/>
  <c r="DQ123" i="1"/>
  <c r="DQ143" i="1" s="1"/>
  <c r="DQ140" i="1" s="1"/>
  <c r="DO115" i="1"/>
  <c r="DO138" i="1"/>
  <c r="DO135" i="1" s="1"/>
  <c r="DN120" i="1"/>
  <c r="DO143" i="1"/>
  <c r="DO140" i="1" s="1"/>
  <c r="DQ157" i="1"/>
  <c r="DQ155" i="1" s="1"/>
  <c r="DB363" i="1"/>
  <c r="DB376" i="1"/>
  <c r="DB373" i="1" s="1"/>
  <c r="CY458" i="1"/>
  <c r="CY456" i="1" s="1"/>
  <c r="CY463" i="1" s="1"/>
  <c r="CY461" i="1" s="1"/>
  <c r="DC458" i="1"/>
  <c r="DC456" i="1" s="1"/>
  <c r="DC463" i="1" s="1"/>
  <c r="DC461" i="1" s="1"/>
  <c r="CZ396" i="1"/>
  <c r="CZ438" i="1"/>
  <c r="CZ436" i="1" s="1"/>
  <c r="DA442" i="1"/>
  <c r="DA440" i="1" s="1"/>
  <c r="DC477" i="1"/>
  <c r="DC475" i="1" s="1"/>
  <c r="CY487" i="1"/>
  <c r="CY485" i="1" s="1"/>
  <c r="DG49" i="1"/>
  <c r="DG69" i="1" s="1"/>
  <c r="DG67" i="1" s="1"/>
  <c r="DF595" i="1"/>
  <c r="DF482" i="1"/>
  <c r="DF480" i="1" s="1"/>
  <c r="DF500" i="1" s="1"/>
  <c r="DF501" i="1" s="1"/>
  <c r="DF496" i="1"/>
  <c r="DF487" i="1"/>
  <c r="DF485" i="1" s="1"/>
  <c r="DF477" i="1"/>
  <c r="DF475" i="1" s="1"/>
  <c r="DD75" i="1"/>
  <c r="DD72" i="1" s="1"/>
  <c r="DH75" i="1"/>
  <c r="DH72" i="1" s="1"/>
  <c r="DK100" i="1"/>
  <c r="DK123" i="1"/>
  <c r="DK143" i="1" s="1"/>
  <c r="DK140" i="1" s="1"/>
  <c r="DI115" i="1"/>
  <c r="DI138" i="1"/>
  <c r="DI135" i="1" s="1"/>
  <c r="DM115" i="1"/>
  <c r="DM138" i="1"/>
  <c r="DK157" i="1"/>
  <c r="DK155" i="1" s="1"/>
  <c r="DR120" i="1"/>
  <c r="DP140" i="1"/>
  <c r="DC487" i="1"/>
  <c r="DC485" i="1" s="1"/>
  <c r="CY496" i="1"/>
  <c r="CY494" i="1" s="1"/>
  <c r="DG376" i="1"/>
  <c r="DG373" i="1" s="1"/>
  <c r="DG371" i="1"/>
  <c r="DG368" i="1" s="1"/>
  <c r="DI442" i="1"/>
  <c r="DI440" i="1" s="1"/>
  <c r="DI405" i="1"/>
  <c r="DM442" i="1"/>
  <c r="DM440" i="1" s="1"/>
  <c r="DM405" i="1"/>
  <c r="DJ593" i="1"/>
  <c r="DJ600" i="1"/>
  <c r="DJ598" i="1" s="1"/>
  <c r="DB595" i="1"/>
  <c r="DB617" i="1"/>
  <c r="DB496" i="1"/>
  <c r="DB487" i="1"/>
  <c r="DB485" i="1" s="1"/>
  <c r="DB477" i="1"/>
  <c r="DB475" i="1" s="1"/>
  <c r="DB482" i="1"/>
  <c r="DB480" i="1" s="1"/>
  <c r="DB500" i="1" s="1"/>
  <c r="DB501" i="1" s="1"/>
  <c r="DD617" i="1"/>
  <c r="DD496" i="1"/>
  <c r="DD494" i="1" s="1"/>
  <c r="DD487" i="1"/>
  <c r="DD485" i="1" s="1"/>
  <c r="DD477" i="1"/>
  <c r="DD475" i="1" s="1"/>
  <c r="DD595" i="1"/>
  <c r="DM143" i="1"/>
  <c r="DM140" i="1" s="1"/>
  <c r="CZ617" i="1"/>
  <c r="CZ482" i="1"/>
  <c r="CZ480" i="1" s="1"/>
  <c r="CZ500" i="1" s="1"/>
  <c r="CZ501" i="1" s="1"/>
  <c r="CZ595" i="1"/>
  <c r="CZ496" i="1"/>
  <c r="CZ487" i="1"/>
  <c r="CZ485" i="1" s="1"/>
  <c r="CZ477" i="1"/>
  <c r="CZ475" i="1" s="1"/>
  <c r="DB75" i="1"/>
  <c r="DB72" i="1" s="1"/>
  <c r="DA595" i="1"/>
  <c r="DA617" i="1"/>
  <c r="DA496" i="1"/>
  <c r="DA487" i="1"/>
  <c r="DA485" i="1" s="1"/>
  <c r="DA477" i="1"/>
  <c r="DA475" i="1" s="1"/>
  <c r="CY75" i="1"/>
  <c r="CY72" i="1" s="1"/>
  <c r="DC75" i="1"/>
  <c r="DC72" i="1" s="1"/>
  <c r="CZ81" i="1"/>
  <c r="CZ78" i="1" s="1"/>
  <c r="DG595" i="1"/>
  <c r="DG482" i="1"/>
  <c r="DG480" i="1" s="1"/>
  <c r="DG500" i="1" s="1"/>
  <c r="DG501" i="1" s="1"/>
  <c r="DG617" i="1"/>
  <c r="DG496" i="1"/>
  <c r="DG487" i="1"/>
  <c r="DG485" i="1" s="1"/>
  <c r="DG477" i="1"/>
  <c r="DG475" i="1" s="1"/>
  <c r="DE75" i="1"/>
  <c r="DE72" i="1" s="1"/>
  <c r="DF81" i="1"/>
  <c r="DF78" i="1" s="1"/>
  <c r="DL57" i="1"/>
  <c r="DL55" i="1" s="1"/>
  <c r="DL63" i="1" s="1"/>
  <c r="DL61" i="1" s="1"/>
  <c r="DL49" i="1"/>
  <c r="DL69" i="1" s="1"/>
  <c r="DL67" i="1" s="1"/>
  <c r="DL120" i="1"/>
  <c r="DM135" i="1"/>
  <c r="DI143" i="1"/>
  <c r="DI140" i="1" s="1"/>
  <c r="DO595" i="1"/>
  <c r="DO482" i="1"/>
  <c r="DO480" i="1" s="1"/>
  <c r="DO500" i="1" s="1"/>
  <c r="DO501" i="1" s="1"/>
  <c r="DO496" i="1"/>
  <c r="DO477" i="1"/>
  <c r="DO475" i="1" s="1"/>
  <c r="DO487" i="1"/>
  <c r="DO485" i="1" s="1"/>
  <c r="DO617" i="1"/>
  <c r="DO75" i="1"/>
  <c r="DO72" i="1" s="1"/>
  <c r="DO81" i="1"/>
  <c r="DO78" i="1" s="1"/>
  <c r="DN57" i="1"/>
  <c r="DN55" i="1" s="1"/>
  <c r="DN63" i="1" s="1"/>
  <c r="DN61" i="1" s="1"/>
  <c r="DN49" i="1"/>
  <c r="DN69" i="1" s="1"/>
  <c r="DN67" i="1" s="1"/>
  <c r="DN169" i="1"/>
  <c r="DN176" i="1" s="1"/>
  <c r="DN174" i="1" s="1"/>
  <c r="DA482" i="1"/>
  <c r="DA480" i="1" s="1"/>
  <c r="DA500" i="1" s="1"/>
  <c r="DA501" i="1" s="1"/>
  <c r="DC496" i="1"/>
  <c r="DC494" i="1" s="1"/>
  <c r="DF617" i="1"/>
  <c r="DJ617" i="1"/>
  <c r="DJ496" i="1"/>
  <c r="DJ487" i="1"/>
  <c r="DJ485" i="1" s="1"/>
  <c r="DJ477" i="1"/>
  <c r="DJ475" i="1" s="1"/>
  <c r="DJ482" i="1"/>
  <c r="DJ480" i="1" s="1"/>
  <c r="DJ500" i="1" s="1"/>
  <c r="DJ501" i="1" s="1"/>
  <c r="DP595" i="1"/>
  <c r="DP482" i="1"/>
  <c r="DP480" i="1" s="1"/>
  <c r="DP500" i="1" s="1"/>
  <c r="DP501" i="1" s="1"/>
  <c r="DP617" i="1"/>
  <c r="DP496" i="1"/>
  <c r="DP487" i="1"/>
  <c r="DP485" i="1" s="1"/>
  <c r="CY376" i="1"/>
  <c r="CY373" i="1" s="1"/>
  <c r="DC376" i="1"/>
  <c r="DC373" i="1" s="1"/>
  <c r="CZ666" i="1"/>
  <c r="CZ664" i="1" s="1"/>
  <c r="CZ658" i="1"/>
  <c r="DE376" i="1"/>
  <c r="DE373" i="1" s="1"/>
  <c r="DG396" i="1"/>
  <c r="DG438" i="1"/>
  <c r="DG436" i="1" s="1"/>
  <c r="DJ458" i="1"/>
  <c r="DJ456" i="1" s="1"/>
  <c r="DJ463" i="1" s="1"/>
  <c r="DJ461" i="1" s="1"/>
  <c r="DK617" i="1"/>
  <c r="DK496" i="1"/>
  <c r="DK487" i="1"/>
  <c r="DK485" i="1" s="1"/>
  <c r="DK477" i="1"/>
  <c r="DK475" i="1" s="1"/>
  <c r="DK595" i="1"/>
  <c r="DJ81" i="1"/>
  <c r="DJ78" i="1" s="1"/>
  <c r="DQ617" i="1"/>
  <c r="DQ496" i="1"/>
  <c r="DQ487" i="1"/>
  <c r="DQ485" i="1" s="1"/>
  <c r="DQ477" i="1"/>
  <c r="DQ475" i="1" s="1"/>
  <c r="DQ595" i="1"/>
  <c r="DQ482" i="1"/>
  <c r="DQ480" i="1" s="1"/>
  <c r="DQ500" i="1" s="1"/>
  <c r="DQ501" i="1" s="1"/>
  <c r="DP81" i="1"/>
  <c r="DP78" i="1" s="1"/>
  <c r="CZ405" i="1"/>
  <c r="DB565" i="1"/>
  <c r="DB563" i="1" s="1"/>
  <c r="DE458" i="1"/>
  <c r="DE456" i="1" s="1"/>
  <c r="DE463" i="1" s="1"/>
  <c r="DE461" i="1" s="1"/>
  <c r="DK458" i="1"/>
  <c r="DK456" i="1" s="1"/>
  <c r="DK463" i="1" s="1"/>
  <c r="DK461" i="1" s="1"/>
  <c r="DK482" i="1"/>
  <c r="DK480" i="1" s="1"/>
  <c r="DK500" i="1" s="1"/>
  <c r="DK501" i="1" s="1"/>
  <c r="DL595" i="1"/>
  <c r="DL482" i="1"/>
  <c r="DL480" i="1" s="1"/>
  <c r="DL500" i="1" s="1"/>
  <c r="DL501" i="1" s="1"/>
  <c r="DL477" i="1"/>
  <c r="DL475" i="1" s="1"/>
  <c r="DL496" i="1"/>
  <c r="DL487" i="1"/>
  <c r="DL485" i="1" s="1"/>
  <c r="DJ75" i="1"/>
  <c r="DJ72" i="1" s="1"/>
  <c r="DK81" i="1"/>
  <c r="DK78" i="1" s="1"/>
  <c r="DN617" i="1"/>
  <c r="DN496" i="1"/>
  <c r="DN487" i="1"/>
  <c r="DN485" i="1" s="1"/>
  <c r="DN477" i="1"/>
  <c r="DN475" i="1" s="1"/>
  <c r="DN595" i="1"/>
  <c r="DN482" i="1"/>
  <c r="DN480" i="1" s="1"/>
  <c r="DN500" i="1" s="1"/>
  <c r="DN501" i="1" s="1"/>
  <c r="DR617" i="1"/>
  <c r="DR496" i="1"/>
  <c r="DR487" i="1"/>
  <c r="DR485" i="1" s="1"/>
  <c r="DR477" i="1"/>
  <c r="DR475" i="1" s="1"/>
  <c r="DR595" i="1"/>
  <c r="DR482" i="1"/>
  <c r="DR480" i="1" s="1"/>
  <c r="DR500" i="1" s="1"/>
  <c r="DR501" i="1" s="1"/>
  <c r="DP75" i="1"/>
  <c r="DP72" i="1" s="1"/>
  <c r="DQ81" i="1"/>
  <c r="DQ78" i="1" s="1"/>
  <c r="CY565" i="1"/>
  <c r="CY563" i="1" s="1"/>
  <c r="DC565" i="1"/>
  <c r="DC563" i="1" s="1"/>
  <c r="DF458" i="1"/>
  <c r="DF456" i="1" s="1"/>
  <c r="DF463" i="1" s="1"/>
  <c r="DF461" i="1" s="1"/>
  <c r="DF648" i="1"/>
  <c r="DL396" i="1"/>
  <c r="DL438" i="1"/>
  <c r="DL436" i="1" s="1"/>
  <c r="DL617" i="1"/>
  <c r="DF376" i="1"/>
  <c r="DF373" i="1" s="1"/>
  <c r="DK376" i="1"/>
  <c r="DK373" i="1" s="1"/>
  <c r="DK664" i="1"/>
  <c r="DL458" i="1"/>
  <c r="DL456" i="1" s="1"/>
  <c r="DL463" i="1" s="1"/>
  <c r="DL461" i="1" s="1"/>
  <c r="DL405" i="1"/>
  <c r="DL648" i="1"/>
  <c r="DJ675" i="1"/>
  <c r="DI709" i="1"/>
  <c r="DM709" i="1"/>
  <c r="DI458" i="1"/>
  <c r="DI456" i="1" s="1"/>
  <c r="DI463" i="1" s="1"/>
  <c r="DI461" i="1" s="1"/>
  <c r="DM458" i="1"/>
  <c r="DM456" i="1" s="1"/>
  <c r="DM463" i="1" s="1"/>
  <c r="DM461" i="1" s="1"/>
  <c r="DP376" i="1"/>
  <c r="DP373" i="1" s="1"/>
  <c r="DP371" i="1"/>
  <c r="DP368" i="1" s="1"/>
  <c r="DQ438" i="1"/>
  <c r="DQ436" i="1" s="1"/>
  <c r="DQ396" i="1"/>
  <c r="DN376" i="1"/>
  <c r="DN373" i="1" s="1"/>
  <c r="DP458" i="1"/>
  <c r="DP456" i="1" s="1"/>
  <c r="DP463" i="1" s="1"/>
  <c r="DP461" i="1" s="1"/>
  <c r="DR405" i="1"/>
  <c r="DQ442" i="1"/>
  <c r="DQ440" i="1" s="1"/>
  <c r="DP565" i="1"/>
  <c r="DP563" i="1" s="1"/>
  <c r="DN666" i="1"/>
  <c r="DN664" i="1" s="1"/>
  <c r="DN658" i="1"/>
  <c r="DR666" i="1"/>
  <c r="DR664" i="1" s="1"/>
  <c r="DR658" i="1"/>
  <c r="DQ371" i="1"/>
  <c r="DQ368" i="1" s="1"/>
  <c r="DO376" i="1"/>
  <c r="DO373" i="1" s="1"/>
  <c r="DM494" i="1" l="1"/>
  <c r="M1" i="12"/>
  <c r="M1" i="10"/>
  <c r="DA49" i="1"/>
  <c r="DA69" i="1" s="1"/>
  <c r="DA67" i="1" s="1"/>
  <c r="DK49" i="1"/>
  <c r="DK69" i="1" s="1"/>
  <c r="DK67" i="1" s="1"/>
  <c r="DK57" i="1"/>
  <c r="DK55" i="1" s="1"/>
  <c r="DK63" i="1" s="1"/>
  <c r="DK61" i="1" s="1"/>
  <c r="DK494" i="1"/>
  <c r="DK120" i="1"/>
  <c r="DN494" i="1"/>
  <c r="DA494" i="1"/>
  <c r="DE57" i="1"/>
  <c r="DE55" i="1" s="1"/>
  <c r="DE63" i="1" s="1"/>
  <c r="DE61" i="1" s="1"/>
  <c r="DE49" i="1"/>
  <c r="DE69" i="1" s="1"/>
  <c r="DE67" i="1" s="1"/>
  <c r="DK600" i="1"/>
  <c r="DK598" i="1" s="1"/>
  <c r="DK593" i="1"/>
  <c r="DM621" i="1"/>
  <c r="DM619" i="1" s="1"/>
  <c r="DM615" i="1"/>
  <c r="DE494" i="1"/>
  <c r="DC593" i="1"/>
  <c r="DC600" i="1"/>
  <c r="DC598" i="1" s="1"/>
  <c r="CY615" i="1"/>
  <c r="CY621" i="1"/>
  <c r="CY619" i="1" s="1"/>
  <c r="DH593" i="1"/>
  <c r="DH600" i="1"/>
  <c r="DH598" i="1" s="1"/>
  <c r="DH615" i="1"/>
  <c r="DH621" i="1"/>
  <c r="DH619" i="1" s="1"/>
  <c r="DQ57" i="1"/>
  <c r="DQ55" i="1" s="1"/>
  <c r="DQ63" i="1" s="1"/>
  <c r="DQ61" i="1" s="1"/>
  <c r="DQ49" i="1"/>
  <c r="DQ69" i="1" s="1"/>
  <c r="DQ67" i="1" s="1"/>
  <c r="DN600" i="1"/>
  <c r="DN598" i="1" s="1"/>
  <c r="DN593" i="1"/>
  <c r="DN615" i="1"/>
  <c r="DN621" i="1"/>
  <c r="DN619" i="1" s="1"/>
  <c r="DL494" i="1"/>
  <c r="DQ593" i="1"/>
  <c r="DQ600" i="1"/>
  <c r="DQ598" i="1" s="1"/>
  <c r="DQ615" i="1"/>
  <c r="DQ621" i="1"/>
  <c r="DQ619" i="1" s="1"/>
  <c r="DP593" i="1"/>
  <c r="DP600" i="1"/>
  <c r="DP598" i="1" s="1"/>
  <c r="DJ494" i="1"/>
  <c r="DO57" i="1"/>
  <c r="DO55" i="1" s="1"/>
  <c r="DO63" i="1" s="1"/>
  <c r="DO61" i="1" s="1"/>
  <c r="DO49" i="1"/>
  <c r="DO69" i="1" s="1"/>
  <c r="DO67" i="1" s="1"/>
  <c r="DO593" i="1"/>
  <c r="DO600" i="1"/>
  <c r="DO598" i="1" s="1"/>
  <c r="DG593" i="1"/>
  <c r="DG600" i="1"/>
  <c r="DG598" i="1" s="1"/>
  <c r="CZ57" i="1"/>
  <c r="CZ55" i="1" s="1"/>
  <c r="CZ63" i="1" s="1"/>
  <c r="CZ61" i="1" s="1"/>
  <c r="CZ49" i="1"/>
  <c r="CZ69" i="1" s="1"/>
  <c r="CZ67" i="1" s="1"/>
  <c r="DA615" i="1"/>
  <c r="DA621" i="1"/>
  <c r="DA619" i="1" s="1"/>
  <c r="CZ615" i="1"/>
  <c r="CZ621" i="1"/>
  <c r="CZ619" i="1" s="1"/>
  <c r="DB593" i="1"/>
  <c r="DB600" i="1"/>
  <c r="DB598" i="1" s="1"/>
  <c r="DQ120" i="1"/>
  <c r="DF593" i="1"/>
  <c r="DF600" i="1"/>
  <c r="DF598" i="1" s="1"/>
  <c r="DI621" i="1"/>
  <c r="DI619" i="1" s="1"/>
  <c r="DI615" i="1"/>
  <c r="DE600" i="1"/>
  <c r="DE598" i="1" s="1"/>
  <c r="DE593" i="1"/>
  <c r="DE615" i="1"/>
  <c r="DE621" i="1"/>
  <c r="DE619" i="1" s="1"/>
  <c r="DC615" i="1"/>
  <c r="DC621" i="1"/>
  <c r="DC619" i="1" s="1"/>
  <c r="CZ120" i="1"/>
  <c r="DQ494" i="1"/>
  <c r="DB621" i="1"/>
  <c r="DB619" i="1" s="1"/>
  <c r="DB615" i="1"/>
  <c r="DR494" i="1"/>
  <c r="DP494" i="1"/>
  <c r="DJ615" i="1"/>
  <c r="DJ621" i="1"/>
  <c r="DJ619" i="1" s="1"/>
  <c r="DG494" i="1"/>
  <c r="DA600" i="1"/>
  <c r="DA598" i="1" s="1"/>
  <c r="DA593" i="1"/>
  <c r="CZ494" i="1"/>
  <c r="DM57" i="1"/>
  <c r="DM55" i="1" s="1"/>
  <c r="DM63" i="1" s="1"/>
  <c r="DM61" i="1" s="1"/>
  <c r="DM49" i="1"/>
  <c r="DM69" i="1" s="1"/>
  <c r="DM67" i="1" s="1"/>
  <c r="DM593" i="1"/>
  <c r="DM600" i="1"/>
  <c r="DM598" i="1" s="1"/>
  <c r="DH57" i="1"/>
  <c r="DH55" i="1" s="1"/>
  <c r="DH63" i="1" s="1"/>
  <c r="DH61" i="1" s="1"/>
  <c r="DH49" i="1"/>
  <c r="DH69" i="1" s="1"/>
  <c r="DH67" i="1" s="1"/>
  <c r="DB57" i="1"/>
  <c r="DB55" i="1" s="1"/>
  <c r="DB63" i="1" s="1"/>
  <c r="DB61" i="1" s="1"/>
  <c r="DB49" i="1"/>
  <c r="DB69" i="1" s="1"/>
  <c r="DB67" i="1" s="1"/>
  <c r="CY593" i="1"/>
  <c r="CY600" i="1"/>
  <c r="CY598" i="1" s="1"/>
  <c r="DL615" i="1"/>
  <c r="DL621" i="1"/>
  <c r="DL619" i="1" s="1"/>
  <c r="DL593" i="1"/>
  <c r="DL600" i="1"/>
  <c r="DL598" i="1" s="1"/>
  <c r="DK615" i="1"/>
  <c r="DK621" i="1"/>
  <c r="DK619" i="1" s="1"/>
  <c r="DO615" i="1"/>
  <c r="DO621" i="1"/>
  <c r="DO619" i="1" s="1"/>
  <c r="DR600" i="1"/>
  <c r="DR598" i="1" s="1"/>
  <c r="DR593" i="1"/>
  <c r="DR615" i="1"/>
  <c r="DR621" i="1"/>
  <c r="DR619" i="1" s="1"/>
  <c r="DP57" i="1"/>
  <c r="DP55" i="1" s="1"/>
  <c r="DP63" i="1" s="1"/>
  <c r="DP61" i="1" s="1"/>
  <c r="DP49" i="1"/>
  <c r="DP69" i="1" s="1"/>
  <c r="DP67" i="1" s="1"/>
  <c r="DJ49" i="1"/>
  <c r="DJ69" i="1" s="1"/>
  <c r="DJ67" i="1" s="1"/>
  <c r="DJ57" i="1"/>
  <c r="DJ55" i="1" s="1"/>
  <c r="DJ63" i="1" s="1"/>
  <c r="DJ61" i="1" s="1"/>
  <c r="DP621" i="1"/>
  <c r="DP619" i="1" s="1"/>
  <c r="DP615" i="1"/>
  <c r="DF615" i="1"/>
  <c r="DF621" i="1"/>
  <c r="DF619" i="1" s="1"/>
  <c r="DO494" i="1"/>
  <c r="DF57" i="1"/>
  <c r="DF55" i="1" s="1"/>
  <c r="DF63" i="1" s="1"/>
  <c r="DF61" i="1" s="1"/>
  <c r="DF49" i="1"/>
  <c r="DF69" i="1" s="1"/>
  <c r="DF67" i="1" s="1"/>
  <c r="DG621" i="1"/>
  <c r="DG619" i="1" s="1"/>
  <c r="DG615" i="1"/>
  <c r="CZ600" i="1"/>
  <c r="CZ598" i="1" s="1"/>
  <c r="CZ593" i="1"/>
  <c r="DD593" i="1"/>
  <c r="DD600" i="1"/>
  <c r="DD598" i="1" s="1"/>
  <c r="DD615" i="1"/>
  <c r="DD621" i="1"/>
  <c r="DD619" i="1" s="1"/>
  <c r="DB494" i="1"/>
  <c r="DF494" i="1"/>
  <c r="DI57" i="1"/>
  <c r="DI55" i="1" s="1"/>
  <c r="DI63" i="1" s="1"/>
  <c r="DI61" i="1" s="1"/>
  <c r="DI49" i="1"/>
  <c r="DI69" i="1" s="1"/>
  <c r="DI67" i="1" s="1"/>
  <c r="DI593" i="1"/>
  <c r="DI600" i="1"/>
  <c r="DI598" i="1" s="1"/>
  <c r="DD57" i="1"/>
  <c r="DD55" i="1" s="1"/>
  <c r="DD63" i="1" s="1"/>
  <c r="DD61" i="1" s="1"/>
  <c r="DD49" i="1"/>
  <c r="DD69" i="1" s="1"/>
  <c r="DD67" i="1" s="1"/>
  <c r="DH494" i="1"/>
  <c r="DF120" i="1"/>
  <c r="N1" i="12" l="1"/>
  <c r="N1" i="10"/>
  <c r="DS80" i="1"/>
  <c r="CX80" i="1"/>
  <c r="CW80" i="1"/>
  <c r="CV80" i="1"/>
  <c r="CU80" i="1"/>
  <c r="CT80" i="1"/>
  <c r="DT51" i="1"/>
  <c r="DS51" i="1"/>
  <c r="DS496" i="1" s="1"/>
  <c r="CX51" i="1"/>
  <c r="CW51" i="1"/>
  <c r="CV51" i="1"/>
  <c r="CU51" i="1"/>
  <c r="CT51" i="1"/>
  <c r="DT378" i="1"/>
  <c r="DS378" i="1"/>
  <c r="CX378" i="1"/>
  <c r="CW378" i="1"/>
  <c r="CV378" i="1"/>
  <c r="CU378" i="1"/>
  <c r="CT378" i="1"/>
  <c r="DT469" i="1"/>
  <c r="DS469" i="1"/>
  <c r="CX469" i="1"/>
  <c r="CW469" i="1"/>
  <c r="CV469" i="1"/>
  <c r="CU469" i="1"/>
  <c r="CT469" i="1"/>
  <c r="DT498" i="1"/>
  <c r="DS498" i="1"/>
  <c r="CX498" i="1"/>
  <c r="CW498" i="1"/>
  <c r="CV498" i="1"/>
  <c r="CU498" i="1"/>
  <c r="CT498" i="1"/>
  <c r="DT489" i="1"/>
  <c r="DS489" i="1"/>
  <c r="CX489" i="1"/>
  <c r="CW489" i="1"/>
  <c r="CV489" i="1"/>
  <c r="CU489" i="1"/>
  <c r="CT489" i="1"/>
  <c r="CW496" i="1"/>
  <c r="CW487" i="1" l="1"/>
  <c r="CW52" i="1"/>
  <c r="CT487" i="1"/>
  <c r="CT52" i="1"/>
  <c r="CU75" i="1"/>
  <c r="CU52" i="1"/>
  <c r="CX487" i="1"/>
  <c r="CX52" i="1"/>
  <c r="CT496" i="1"/>
  <c r="CV487" i="1"/>
  <c r="CV52" i="1"/>
  <c r="O1" i="12"/>
  <c r="O1" i="10"/>
  <c r="CU487" i="1"/>
  <c r="CU496" i="1"/>
  <c r="CX496" i="1"/>
  <c r="DS487" i="1"/>
  <c r="CV496" i="1"/>
  <c r="CT75" i="1"/>
  <c r="P1" i="12" l="1"/>
  <c r="P1" i="10"/>
  <c r="DT571" i="1"/>
  <c r="DS571" i="1"/>
  <c r="CX571" i="1"/>
  <c r="CW571" i="1"/>
  <c r="CV571" i="1"/>
  <c r="CU571" i="1"/>
  <c r="DT567" i="1"/>
  <c r="DS567" i="1"/>
  <c r="CX567" i="1"/>
  <c r="CW567" i="1"/>
  <c r="CV567" i="1"/>
  <c r="CU567" i="1"/>
  <c r="CT571" i="1"/>
  <c r="CT567" i="1"/>
  <c r="DT555" i="1"/>
  <c r="DS555" i="1"/>
  <c r="CX555" i="1"/>
  <c r="CW555" i="1"/>
  <c r="CV555" i="1"/>
  <c r="CU555" i="1"/>
  <c r="CT555" i="1"/>
  <c r="DT510" i="1"/>
  <c r="DS510" i="1"/>
  <c r="CX510" i="1"/>
  <c r="CW510" i="1"/>
  <c r="CV510" i="1"/>
  <c r="CU510" i="1"/>
  <c r="CT510" i="1"/>
  <c r="DT434" i="1"/>
  <c r="DS434" i="1"/>
  <c r="CX434" i="1"/>
  <c r="CW434" i="1"/>
  <c r="CV434" i="1"/>
  <c r="CU434" i="1"/>
  <c r="CT434" i="1"/>
  <c r="DT427" i="1"/>
  <c r="DS427" i="1"/>
  <c r="CX427" i="1"/>
  <c r="CW427" i="1"/>
  <c r="CV427" i="1"/>
  <c r="CU427" i="1"/>
  <c r="CT427" i="1"/>
  <c r="DT425" i="1"/>
  <c r="DS425" i="1"/>
  <c r="CX425" i="1"/>
  <c r="CW425" i="1"/>
  <c r="CV425" i="1"/>
  <c r="CU425" i="1"/>
  <c r="CT425" i="1"/>
  <c r="CT396" i="1"/>
  <c r="DT391" i="1"/>
  <c r="DS391" i="1"/>
  <c r="CX391" i="1"/>
  <c r="CW391" i="1"/>
  <c r="CV391" i="1"/>
  <c r="CU391" i="1"/>
  <c r="CT391" i="1"/>
  <c r="DT400" i="1"/>
  <c r="DS400" i="1"/>
  <c r="CX400" i="1"/>
  <c r="CW400" i="1"/>
  <c r="CV400" i="1"/>
  <c r="CU400" i="1"/>
  <c r="CT400" i="1"/>
  <c r="DT409" i="1"/>
  <c r="DS409" i="1"/>
  <c r="CX409" i="1"/>
  <c r="CW409" i="1"/>
  <c r="CV409" i="1"/>
  <c r="CU409" i="1"/>
  <c r="CT409" i="1"/>
  <c r="DT418" i="1"/>
  <c r="DS418" i="1"/>
  <c r="CX418" i="1"/>
  <c r="CW418" i="1"/>
  <c r="CV418" i="1"/>
  <c r="CU418" i="1"/>
  <c r="CT418" i="1"/>
  <c r="DT450" i="1"/>
  <c r="DS450" i="1"/>
  <c r="CX450" i="1"/>
  <c r="CW450" i="1"/>
  <c r="CV450" i="1"/>
  <c r="CU450" i="1"/>
  <c r="CT450" i="1"/>
  <c r="DT238" i="1"/>
  <c r="DS238" i="1"/>
  <c r="DR238" i="1"/>
  <c r="DQ238" i="1"/>
  <c r="DP238" i="1"/>
  <c r="DO238" i="1"/>
  <c r="DN238" i="1"/>
  <c r="DM238" i="1"/>
  <c r="DL238" i="1"/>
  <c r="DK238" i="1"/>
  <c r="DJ238" i="1"/>
  <c r="DI238" i="1"/>
  <c r="DH238" i="1"/>
  <c r="DG238" i="1"/>
  <c r="DF238" i="1"/>
  <c r="DE238" i="1"/>
  <c r="DD238" i="1"/>
  <c r="DC238" i="1"/>
  <c r="DB238" i="1"/>
  <c r="DA238" i="1"/>
  <c r="CZ238" i="1"/>
  <c r="CY238" i="1"/>
  <c r="CX238" i="1"/>
  <c r="CT238" i="1"/>
  <c r="Q1" i="12" l="1"/>
  <c r="Q1" i="10"/>
  <c r="CW458" i="1"/>
  <c r="CU458" i="1"/>
  <c r="DS458" i="1"/>
  <c r="CV458" i="1"/>
  <c r="DT458" i="1"/>
  <c r="CT458" i="1"/>
  <c r="CX458" i="1"/>
  <c r="J46" i="1"/>
  <c r="M46" i="1"/>
  <c r="DN345" i="1"/>
  <c r="DM345" i="1"/>
  <c r="DN302" i="1"/>
  <c r="DM302" i="1"/>
  <c r="DN294" i="1"/>
  <c r="DN293" i="1" s="1"/>
  <c r="DM294" i="1"/>
  <c r="DM293" i="1" s="1"/>
  <c r="DN275" i="1"/>
  <c r="DM275" i="1"/>
  <c r="DM286" i="1"/>
  <c r="DN253" i="1"/>
  <c r="DM253" i="1"/>
  <c r="DN245" i="1"/>
  <c r="DN244" i="1" s="1"/>
  <c r="DM245" i="1"/>
  <c r="DM244" i="1" s="1"/>
  <c r="BN45" i="1"/>
  <c r="R1" i="12" l="1"/>
  <c r="R1" i="10"/>
  <c r="BO45" i="1"/>
  <c r="BP45" i="1" s="1"/>
  <c r="BQ45" i="1" s="1"/>
  <c r="BR45" i="1" s="1"/>
  <c r="BS45" i="1" s="1"/>
  <c r="BT45" i="1" s="1"/>
  <c r="BU45" i="1" s="1"/>
  <c r="BV45" i="1" s="1"/>
  <c r="BW45" i="1" s="1"/>
  <c r="BX45" i="1" s="1"/>
  <c r="BY45" i="1" s="1"/>
  <c r="BZ45" i="1" s="1"/>
  <c r="CA45" i="1" s="1"/>
  <c r="CB45" i="1" s="1"/>
  <c r="CC45" i="1" s="1"/>
  <c r="CD45" i="1" s="1"/>
  <c r="CE45" i="1" s="1"/>
  <c r="CF45" i="1" s="1"/>
  <c r="DN252" i="1"/>
  <c r="DM252" i="1"/>
  <c r="DN301" i="1"/>
  <c r="DM274" i="1"/>
  <c r="DM301" i="1"/>
  <c r="DM292" i="1"/>
  <c r="DM300" i="1"/>
  <c r="DM281" i="1"/>
  <c r="CF63" i="1" a="1"/>
  <c r="CF61" i="1" a="1"/>
  <c r="CF65" i="1" a="1"/>
  <c r="CF69" i="1" a="1"/>
  <c r="CF168" i="1" a="1"/>
  <c r="CF161" i="1" a="1"/>
  <c r="CF174" i="1" a="1"/>
  <c r="CF167" i="1" a="1"/>
  <c r="CF175" i="1" a="1"/>
  <c r="CF60" i="1" a="1"/>
  <c r="CF68" i="1" a="1"/>
  <c r="CF160" i="1" a="1"/>
  <c r="CF128" i="1" a="1"/>
  <c r="CF164" i="1" a="1"/>
  <c r="CF133" i="1" a="1"/>
  <c r="CF67" i="1" a="1"/>
  <c r="CF177" i="1" a="1"/>
  <c r="CF56" i="1" a="1"/>
  <c r="CF145" i="1" a="1"/>
  <c r="CF71" i="1" a="1"/>
  <c r="CF166" i="1" a="1"/>
  <c r="CF173" i="1" a="1"/>
  <c r="CF180" i="1" a="1"/>
  <c r="CF55" i="1" a="1"/>
  <c r="CF57" i="1" a="1"/>
  <c r="CF153" i="1" a="1"/>
  <c r="CF132" i="1" a="1"/>
  <c r="CF64" i="1" a="1"/>
  <c r="CF140" i="1" a="1"/>
  <c r="CF170" i="1" a="1"/>
  <c r="CF66" i="1" a="1"/>
  <c r="CF178" i="1" a="1"/>
  <c r="CF58" i="1" a="1"/>
  <c r="CF62" i="1" a="1"/>
  <c r="CF165" i="1" a="1"/>
  <c r="CF172" i="1" a="1"/>
  <c r="CF182" i="1" a="1"/>
  <c r="CF120" i="1" a="1"/>
  <c r="CF158" i="1" a="1"/>
  <c r="CF163" i="1" a="1"/>
  <c r="CF152" i="1" a="1"/>
  <c r="CF169" i="1" a="1"/>
  <c r="CF144" i="1" a="1"/>
  <c r="CF102" i="1" a="1"/>
  <c r="CF130" i="1" a="1"/>
  <c r="CF159" i="1" a="1"/>
  <c r="CF171" i="1" a="1"/>
  <c r="CF131" i="1" a="1"/>
  <c r="CF54" i="1" a="1"/>
  <c r="CF59" i="1" a="1"/>
  <c r="CF157" i="1" a="1"/>
  <c r="CF162" i="1" a="1"/>
  <c r="S1" i="12" l="1"/>
  <c r="S1" i="10"/>
  <c r="CF67" i="1"/>
  <c r="CF168" i="1"/>
  <c r="CF165" i="1"/>
  <c r="CF180" i="1"/>
  <c r="CF162" i="1"/>
  <c r="CF140" i="1"/>
  <c r="CF120" i="1"/>
  <c r="CF169" i="1"/>
  <c r="CF170" i="1"/>
  <c r="CF57" i="1"/>
  <c r="CF177" i="1"/>
  <c r="CF65" i="1"/>
  <c r="CF157" i="1"/>
  <c r="CF153" i="1"/>
  <c r="CF173" i="1"/>
  <c r="CF60" i="1"/>
  <c r="CF145" i="1"/>
  <c r="CF178" i="1"/>
  <c r="CF68" i="1"/>
  <c r="CF164" i="1"/>
  <c r="CF172" i="1"/>
  <c r="CF64" i="1"/>
  <c r="CF102" i="1"/>
  <c r="CF128" i="1"/>
  <c r="CF152" i="1"/>
  <c r="CF130" i="1"/>
  <c r="CF56" i="1"/>
  <c r="CF131" i="1"/>
  <c r="CF158" i="1"/>
  <c r="CF133" i="1"/>
  <c r="CF61" i="1"/>
  <c r="CF159" i="1"/>
  <c r="CF167" i="1"/>
  <c r="CF144" i="1"/>
  <c r="CF132" i="1"/>
  <c r="CF171" i="1"/>
  <c r="CF54" i="1"/>
  <c r="CF182" i="1"/>
  <c r="CF175" i="1"/>
  <c r="CG45" i="1"/>
  <c r="CF174" i="1"/>
  <c r="CF163" i="1"/>
  <c r="CF161" i="1"/>
  <c r="CF55" i="1"/>
  <c r="CF160" i="1"/>
  <c r="CF166" i="1"/>
  <c r="CF71" i="1"/>
  <c r="CF62" i="1"/>
  <c r="CF69" i="1"/>
  <c r="CF58" i="1"/>
  <c r="CF66" i="1"/>
  <c r="CF63" i="1"/>
  <c r="CF59" i="1"/>
  <c r="CG165" i="1" a="1"/>
  <c r="CG182" i="1" a="1"/>
  <c r="CG61" i="1" a="1"/>
  <c r="CG67" i="1" a="1"/>
  <c r="CG128" i="1" a="1"/>
  <c r="CG120" i="1" a="1"/>
  <c r="CG131" i="1" a="1"/>
  <c r="CG57" i="1" a="1"/>
  <c r="CG62" i="1" a="1"/>
  <c r="CG180" i="1" a="1"/>
  <c r="CG55" i="1" a="1"/>
  <c r="CG56" i="1" a="1"/>
  <c r="CG174" i="1" a="1"/>
  <c r="CG69" i="1" a="1"/>
  <c r="CG169" i="1" a="1"/>
  <c r="CG71" i="1" a="1"/>
  <c r="CG59" i="1" a="1"/>
  <c r="CG167" i="1" a="1"/>
  <c r="CG72" i="1" a="1"/>
  <c r="CG65" i="1" a="1"/>
  <c r="CG60" i="1" a="1"/>
  <c r="CG102" i="1" a="1"/>
  <c r="CG159" i="1" a="1"/>
  <c r="CG144" i="1" a="1"/>
  <c r="CG164" i="1" a="1"/>
  <c r="CG58" i="1" a="1"/>
  <c r="CG160" i="1" a="1"/>
  <c r="CF72" i="1" a="1"/>
  <c r="CG177" i="1" a="1"/>
  <c r="CG178" i="1" a="1"/>
  <c r="CG170" i="1" a="1"/>
  <c r="CG152" i="1" a="1"/>
  <c r="CG140" i="1" a="1"/>
  <c r="CG171" i="1" a="1"/>
  <c r="CG64" i="1" a="1"/>
  <c r="CF70" i="1" a="1"/>
  <c r="CG163" i="1" a="1"/>
  <c r="CG158" i="1" a="1"/>
  <c r="CG130" i="1" a="1"/>
  <c r="CG162" i="1" a="1"/>
  <c r="CG157" i="1" a="1"/>
  <c r="CG132" i="1" a="1"/>
  <c r="CG166" i="1" a="1"/>
  <c r="CG63" i="1" a="1"/>
  <c r="CG70" i="1" a="1"/>
  <c r="CG173" i="1" a="1"/>
  <c r="CG161" i="1" a="1"/>
  <c r="CG145" i="1" a="1"/>
  <c r="CG66" i="1" a="1"/>
  <c r="CG153" i="1" a="1"/>
  <c r="CG68" i="1" a="1"/>
  <c r="CG175" i="1" a="1"/>
  <c r="CG54" i="1" a="1"/>
  <c r="CG168" i="1" a="1"/>
  <c r="CG172" i="1" a="1"/>
  <c r="CG133" i="1" a="1"/>
  <c r="T1" i="12" l="1"/>
  <c r="T1" i="10"/>
  <c r="CG54" i="1"/>
  <c r="CG170" i="1"/>
  <c r="CG182" i="1"/>
  <c r="CG162" i="1"/>
  <c r="CG145" i="1"/>
  <c r="CG165" i="1"/>
  <c r="CG102" i="1"/>
  <c r="CG61" i="1"/>
  <c r="CG158" i="1"/>
  <c r="CG153" i="1"/>
  <c r="CG173" i="1"/>
  <c r="CG152" i="1"/>
  <c r="CG171" i="1"/>
  <c r="CG140" i="1"/>
  <c r="CG164" i="1"/>
  <c r="CG167" i="1"/>
  <c r="CG178" i="1"/>
  <c r="CG132" i="1"/>
  <c r="CG159" i="1"/>
  <c r="CG177" i="1"/>
  <c r="CG60" i="1"/>
  <c r="CG144" i="1"/>
  <c r="CG131" i="1"/>
  <c r="CG169" i="1"/>
  <c r="CG180" i="1"/>
  <c r="CG133" i="1"/>
  <c r="CG67" i="1"/>
  <c r="CG120" i="1"/>
  <c r="CG128" i="1"/>
  <c r="CG157" i="1"/>
  <c r="CG168" i="1"/>
  <c r="CG57" i="1"/>
  <c r="CG175" i="1"/>
  <c r="CG56" i="1"/>
  <c r="CG64" i="1"/>
  <c r="CG172" i="1"/>
  <c r="CG65" i="1"/>
  <c r="CG68" i="1"/>
  <c r="CG130" i="1"/>
  <c r="CG166" i="1"/>
  <c r="CG163" i="1"/>
  <c r="CG69" i="1"/>
  <c r="CG174" i="1"/>
  <c r="CG66" i="1"/>
  <c r="CG59" i="1"/>
  <c r="CG160" i="1"/>
  <c r="CG62" i="1"/>
  <c r="CG161" i="1"/>
  <c r="CG63" i="1"/>
  <c r="CG55" i="1"/>
  <c r="CG58" i="1"/>
  <c r="CG71" i="1"/>
  <c r="CH45" i="1"/>
  <c r="CF72" i="1"/>
  <c r="CG72" i="1"/>
  <c r="CF70" i="1"/>
  <c r="CG70" i="1"/>
  <c r="BR102" i="3"/>
  <c r="BR103" i="3"/>
  <c r="BR92" i="3"/>
  <c r="BR93" i="3"/>
  <c r="U1" i="12" l="1"/>
  <c r="U1" i="10"/>
  <c r="CI45" i="1"/>
  <c r="DT366" i="1"/>
  <c r="DS366" i="1"/>
  <c r="V1" i="12" l="1"/>
  <c r="V1" i="10"/>
  <c r="CJ45" i="1"/>
  <c r="DT545" i="1"/>
  <c r="DT551" i="1" s="1"/>
  <c r="DT549" i="1" s="1"/>
  <c r="AW46" i="1"/>
  <c r="DS738" i="1"/>
  <c r="DS732" i="1"/>
  <c r="DS726" i="1"/>
  <c r="DS722" i="1"/>
  <c r="DS716" i="1"/>
  <c r="DS712" i="1"/>
  <c r="DS711" i="1"/>
  <c r="DS707" i="1"/>
  <c r="DS705" i="1" s="1"/>
  <c r="DS703" i="1"/>
  <c r="DS701" i="1" s="1"/>
  <c r="DS699" i="1"/>
  <c r="DS697" i="1" s="1"/>
  <c r="DS695" i="1"/>
  <c r="DS693" i="1" s="1"/>
  <c r="DS691" i="1"/>
  <c r="DS689" i="1" s="1"/>
  <c r="DS687" i="1"/>
  <c r="DS685" i="1" s="1"/>
  <c r="DS683" i="1"/>
  <c r="DS681" i="1" s="1"/>
  <c r="DS678" i="1"/>
  <c r="DS677" i="1"/>
  <c r="DS671" i="1"/>
  <c r="DS669" i="1" s="1"/>
  <c r="DS667" i="1"/>
  <c r="DS662" i="1"/>
  <c r="DS661" i="1"/>
  <c r="DS666" i="1" s="1"/>
  <c r="DS660" i="1"/>
  <c r="DS655" i="1"/>
  <c r="DS653" i="1" s="1"/>
  <c r="DS651" i="1"/>
  <c r="DS650" i="1"/>
  <c r="DS646" i="1"/>
  <c r="DS645" i="1"/>
  <c r="DS637" i="1"/>
  <c r="DS625" i="1"/>
  <c r="DS633" i="1" s="1"/>
  <c r="DS631" i="1" s="1"/>
  <c r="DS611" i="1"/>
  <c r="DS605" i="1"/>
  <c r="DS579" i="1"/>
  <c r="DS575" i="1"/>
  <c r="DS559" i="1"/>
  <c r="DS542" i="1"/>
  <c r="DS540" i="1" s="1"/>
  <c r="DS537" i="1"/>
  <c r="DS532" i="1"/>
  <c r="DS530" i="1" s="1"/>
  <c r="DS527" i="1"/>
  <c r="DS525" i="1" s="1"/>
  <c r="DS520" i="1"/>
  <c r="DS517" i="1"/>
  <c r="DS515" i="1" s="1"/>
  <c r="DS507" i="1"/>
  <c r="DS505" i="1" s="1"/>
  <c r="DS499" i="1"/>
  <c r="DS492" i="1"/>
  <c r="DS490" i="1"/>
  <c r="DS465" i="1"/>
  <c r="DS387" i="1"/>
  <c r="DS345" i="1"/>
  <c r="DS302" i="1"/>
  <c r="DS294" i="1"/>
  <c r="DS293" i="1" s="1"/>
  <c r="DS275" i="1"/>
  <c r="DS260" i="1"/>
  <c r="DS292" i="1" s="1"/>
  <c r="DS253" i="1"/>
  <c r="DS245" i="1"/>
  <c r="DS244" i="1" s="1"/>
  <c r="DS225" i="1"/>
  <c r="DS210" i="1"/>
  <c r="DS243" i="1" s="1"/>
  <c r="DS184" i="1"/>
  <c r="DS183" i="1"/>
  <c r="DS182" i="1"/>
  <c r="DS172" i="1"/>
  <c r="DS171" i="1"/>
  <c r="DS167" i="1"/>
  <c r="DS165" i="1" s="1"/>
  <c r="DS159" i="1"/>
  <c r="DS145" i="1"/>
  <c r="DS152" i="1" s="1"/>
  <c r="DS150" i="1" s="1"/>
  <c r="DS142" i="1"/>
  <c r="DS137" i="1"/>
  <c r="DS125" i="1"/>
  <c r="DS132" i="1" s="1"/>
  <c r="DS130" i="1" s="1"/>
  <c r="DS122" i="1"/>
  <c r="DS118" i="1"/>
  <c r="DS138" i="1" s="1"/>
  <c r="DS117" i="1"/>
  <c r="DS105" i="1"/>
  <c r="DS112" i="1" s="1"/>
  <c r="DS110" i="1" s="1"/>
  <c r="DS103" i="1"/>
  <c r="DS123" i="1" s="1"/>
  <c r="DS143" i="1" s="1"/>
  <c r="DS102" i="1"/>
  <c r="DS97" i="1"/>
  <c r="DS70" i="1"/>
  <c r="DR345" i="1"/>
  <c r="DQ345" i="1"/>
  <c r="DR302" i="1"/>
  <c r="DQ302" i="1"/>
  <c r="DR294" i="1"/>
  <c r="DR293" i="1" s="1"/>
  <c r="DQ294" i="1"/>
  <c r="DQ293" i="1" s="1"/>
  <c r="DR275" i="1"/>
  <c r="DQ275" i="1"/>
  <c r="DR300" i="1"/>
  <c r="DQ300" i="1"/>
  <c r="DR253" i="1"/>
  <c r="DQ253" i="1"/>
  <c r="DR245" i="1"/>
  <c r="DR244" i="1" s="1"/>
  <c r="DQ245" i="1"/>
  <c r="DQ244" i="1" s="1"/>
  <c r="DS664" i="1" l="1"/>
  <c r="W1" i="12"/>
  <c r="W1" i="10"/>
  <c r="DS643" i="1"/>
  <c r="DS709" i="1"/>
  <c r="BB47" i="1" a="1"/>
  <c r="BB47" i="1" s="1"/>
  <c r="CK45" i="1"/>
  <c r="T47" i="1" s="1" a="1"/>
  <c r="T47" i="1" s="1"/>
  <c r="F47" i="1" a="1"/>
  <c r="F47" i="1" s="1"/>
  <c r="V47" i="1" a="1"/>
  <c r="V47" i="1" s="1"/>
  <c r="AV47" i="1" a="1"/>
  <c r="AV47" i="1" s="1"/>
  <c r="AY47" i="1" a="1"/>
  <c r="AY47" i="1" s="1"/>
  <c r="G47" i="1" a="1"/>
  <c r="G47" i="1" s="1"/>
  <c r="DS658" i="1"/>
  <c r="DS675" i="1"/>
  <c r="DS169" i="1"/>
  <c r="DS176" i="1" s="1"/>
  <c r="DS174" i="1" s="1"/>
  <c r="DS274" i="1"/>
  <c r="DS140" i="1"/>
  <c r="DS115" i="1"/>
  <c r="DS120" i="1"/>
  <c r="DS180" i="1"/>
  <c r="DS188" i="1" s="1"/>
  <c r="DS186" i="1" s="1"/>
  <c r="DQ301" i="1"/>
  <c r="DS252" i="1"/>
  <c r="DS301" i="1"/>
  <c r="DS135" i="1"/>
  <c r="DS157" i="1"/>
  <c r="DS155" i="1" s="1"/>
  <c r="DS286" i="1"/>
  <c r="DS648" i="1"/>
  <c r="DQ252" i="1"/>
  <c r="DR252" i="1"/>
  <c r="DQ286" i="1"/>
  <c r="DQ274" i="1"/>
  <c r="DR301" i="1"/>
  <c r="DS224" i="1"/>
  <c r="DS237" i="1"/>
  <c r="DS251" i="1"/>
  <c r="DS300" i="1"/>
  <c r="DS231" i="1"/>
  <c r="DS281" i="1"/>
  <c r="DQ281" i="1"/>
  <c r="DQ292" i="1"/>
  <c r="DR286" i="1"/>
  <c r="DR292" i="1"/>
  <c r="DR274" i="1"/>
  <c r="DR281" i="1"/>
  <c r="CX387" i="1"/>
  <c r="CW387" i="1"/>
  <c r="CV387" i="1"/>
  <c r="CU387" i="1"/>
  <c r="CT387" i="1"/>
  <c r="CX366" i="1"/>
  <c r="K1021" i="4"/>
  <c r="K1020" i="4"/>
  <c r="K1019" i="4"/>
  <c r="K1018" i="4"/>
  <c r="K1017" i="4"/>
  <c r="K1016" i="4"/>
  <c r="K1015" i="4"/>
  <c r="K1014" i="4"/>
  <c r="K1009" i="4"/>
  <c r="K1004" i="4"/>
  <c r="K1000" i="4"/>
  <c r="K999" i="4"/>
  <c r="K998" i="4"/>
  <c r="K997" i="4"/>
  <c r="K996" i="4"/>
  <c r="K995" i="4"/>
  <c r="K994" i="4"/>
  <c r="K992" i="4"/>
  <c r="K991" i="4"/>
  <c r="K990" i="4"/>
  <c r="K984" i="4"/>
  <c r="K983" i="4"/>
  <c r="K982" i="4"/>
  <c r="K979" i="4"/>
  <c r="K974" i="4"/>
  <c r="K970" i="4"/>
  <c r="K965" i="4"/>
  <c r="K957" i="4"/>
  <c r="K949" i="4"/>
  <c r="K941" i="4"/>
  <c r="K939" i="4"/>
  <c r="K938" i="4"/>
  <c r="K937" i="4"/>
  <c r="K936" i="4"/>
  <c r="K935" i="4"/>
  <c r="K930" i="4"/>
  <c r="K929" i="4"/>
  <c r="K928" i="4"/>
  <c r="K927" i="4"/>
  <c r="K926" i="4"/>
  <c r="K925" i="4"/>
  <c r="K924" i="4"/>
  <c r="K918" i="4"/>
  <c r="K917" i="4"/>
  <c r="K916" i="4"/>
  <c r="K915" i="4"/>
  <c r="K914" i="4"/>
  <c r="K912" i="4"/>
  <c r="K910" i="4"/>
  <c r="K908" i="4"/>
  <c r="K907" i="4"/>
  <c r="K906" i="4"/>
  <c r="K905" i="4"/>
  <c r="K904" i="4"/>
  <c r="K903" i="4"/>
  <c r="K902" i="4"/>
  <c r="K901" i="4"/>
  <c r="K900" i="4"/>
  <c r="K899" i="4"/>
  <c r="K898" i="4"/>
  <c r="K897" i="4"/>
  <c r="K865" i="4"/>
  <c r="K855" i="4"/>
  <c r="K854" i="4"/>
  <c r="K853" i="4"/>
  <c r="K848" i="4"/>
  <c r="K847" i="4"/>
  <c r="K846" i="4"/>
  <c r="K842" i="4"/>
  <c r="K841" i="4"/>
  <c r="K840" i="4"/>
  <c r="K839" i="4"/>
  <c r="K838" i="4"/>
  <c r="K834" i="4"/>
  <c r="K833" i="4"/>
  <c r="K832" i="4"/>
  <c r="K831" i="4"/>
  <c r="K830" i="4"/>
  <c r="K829" i="4"/>
  <c r="K828" i="4"/>
  <c r="K825" i="4"/>
  <c r="K823" i="4"/>
  <c r="K820" i="4"/>
  <c r="K819" i="4"/>
  <c r="K814" i="4"/>
  <c r="K804" i="4"/>
  <c r="K796" i="4"/>
  <c r="K792" i="4"/>
  <c r="K791" i="4"/>
  <c r="K790" i="4"/>
  <c r="K788" i="4"/>
  <c r="K787" i="4"/>
  <c r="K786" i="4"/>
  <c r="K785" i="4"/>
  <c r="K784" i="4"/>
  <c r="K782" i="4"/>
  <c r="K780" i="4"/>
  <c r="K778" i="4"/>
  <c r="K776" i="4"/>
  <c r="K775" i="4"/>
  <c r="K771" i="4"/>
  <c r="K768" i="4"/>
  <c r="K767" i="4"/>
  <c r="K766" i="4"/>
  <c r="K765" i="4"/>
  <c r="K764" i="4"/>
  <c r="K763" i="4"/>
  <c r="R47" i="1" l="1" a="1"/>
  <c r="R47" i="1" s="1"/>
  <c r="AE47" i="1" a="1"/>
  <c r="AE47" i="1" s="1"/>
  <c r="AX47" i="1" a="1"/>
  <c r="AX47" i="1" s="1"/>
  <c r="BA47" i="1" a="1"/>
  <c r="BA47" i="1" s="1"/>
  <c r="AB47" i="1" a="1"/>
  <c r="AB47" i="1" s="1"/>
  <c r="H47" i="1" a="1"/>
  <c r="H47" i="1" s="1"/>
  <c r="W47" i="1" a="1"/>
  <c r="W47" i="1" s="1"/>
  <c r="AD47" i="1" a="1"/>
  <c r="AD47" i="1" s="1"/>
  <c r="Y47" i="1" a="1"/>
  <c r="Y47" i="1" s="1"/>
  <c r="O47" i="1" a="1"/>
  <c r="O47" i="1" s="1"/>
  <c r="J47" i="1" a="1"/>
  <c r="J47" i="1" s="1"/>
  <c r="K47" i="1" a="1"/>
  <c r="K47" i="1" s="1"/>
  <c r="Q47" i="1" a="1"/>
  <c r="Q47" i="1" s="1"/>
  <c r="U47" i="1" a="1"/>
  <c r="U47" i="1" s="1"/>
  <c r="AW47" i="1" a="1"/>
  <c r="AW47" i="1" s="1"/>
  <c r="M47" i="1" a="1"/>
  <c r="M47" i="1" s="1"/>
  <c r="X47" i="1" a="1"/>
  <c r="X47" i="1" s="1"/>
  <c r="AY78" i="1" a="1"/>
  <c r="AY78" i="1" s="1"/>
  <c r="AY159" i="1" a="1"/>
  <c r="AY159" i="1" s="1"/>
  <c r="AY69" i="1" a="1"/>
  <c r="AY69" i="1" s="1"/>
  <c r="AY76" i="1" a="1"/>
  <c r="AY76" i="1" s="1"/>
  <c r="AY160" i="1" a="1"/>
  <c r="AY160" i="1" s="1"/>
  <c r="AY176" i="1" a="1"/>
  <c r="AY176" i="1" s="1"/>
  <c r="AY77" i="1" a="1"/>
  <c r="AY77" i="1" s="1"/>
  <c r="AY67" i="1" a="1"/>
  <c r="AY67" i="1" s="1"/>
  <c r="AY152" i="1" a="1"/>
  <c r="AY152" i="1" s="1"/>
  <c r="AY127" i="1" a="1"/>
  <c r="AY127" i="1" s="1"/>
  <c r="AY71" i="1" a="1"/>
  <c r="AY71" i="1" s="1"/>
  <c r="AY189" i="1" a="1"/>
  <c r="AY189" i="1" s="1"/>
  <c r="AY170" i="1" a="1"/>
  <c r="AY170" i="1" s="1"/>
  <c r="AY165" i="1" a="1"/>
  <c r="AY165" i="1" s="1"/>
  <c r="AY79" i="1" a="1"/>
  <c r="AY79" i="1" s="1"/>
  <c r="AY138" i="1" a="1"/>
  <c r="AY138" i="1" s="1"/>
  <c r="AY171" i="1" a="1"/>
  <c r="AY171" i="1" s="1"/>
  <c r="AY62" i="1" a="1"/>
  <c r="AY62" i="1" s="1"/>
  <c r="AY173" i="1" a="1"/>
  <c r="AY173" i="1" s="1"/>
  <c r="AY174" i="1" a="1"/>
  <c r="AY174" i="1" s="1"/>
  <c r="AY73" i="1" a="1"/>
  <c r="AY73" i="1" s="1"/>
  <c r="AY181" i="1" a="1"/>
  <c r="AY181" i="1" s="1"/>
  <c r="AY75" i="1" a="1"/>
  <c r="AY75" i="1" s="1"/>
  <c r="AY164" i="1" a="1"/>
  <c r="AY164" i="1" s="1"/>
  <c r="AY70" i="1" a="1"/>
  <c r="AY70" i="1" s="1"/>
  <c r="AY135" i="1" a="1"/>
  <c r="AY135" i="1" s="1"/>
  <c r="AY184" i="1" a="1"/>
  <c r="AY184" i="1" s="1"/>
  <c r="AY139" i="1" a="1"/>
  <c r="AY139" i="1" s="1"/>
  <c r="AY64" i="1" a="1"/>
  <c r="AY64" i="1" s="1"/>
  <c r="AY72" i="1" a="1"/>
  <c r="AY72" i="1" s="1"/>
  <c r="AY61" i="1" a="1"/>
  <c r="AY61" i="1" s="1"/>
  <c r="AY65" i="1" a="1"/>
  <c r="AY65" i="1" s="1"/>
  <c r="AY166" i="1" a="1"/>
  <c r="AY166" i="1" s="1"/>
  <c r="AY180" i="1" a="1"/>
  <c r="AY180" i="1" s="1"/>
  <c r="AY167" i="1" a="1"/>
  <c r="AY167" i="1" s="1"/>
  <c r="AY140" i="1" a="1"/>
  <c r="AY140" i="1" s="1"/>
  <c r="AY147" i="1" a="1"/>
  <c r="AY147" i="1" s="1"/>
  <c r="AY172" i="1" a="1"/>
  <c r="AY172" i="1" s="1"/>
  <c r="AY169" i="1" a="1"/>
  <c r="AY169" i="1" s="1"/>
  <c r="AY187" i="1" a="1"/>
  <c r="AY187" i="1" s="1"/>
  <c r="AY185" i="1" a="1"/>
  <c r="AY185" i="1" s="1"/>
  <c r="AY179" i="1" a="1"/>
  <c r="AY179" i="1" s="1"/>
  <c r="AY175" i="1" a="1"/>
  <c r="AY175" i="1" s="1"/>
  <c r="AY109" i="1" a="1"/>
  <c r="AY109" i="1" s="1"/>
  <c r="AY168" i="1" a="1"/>
  <c r="AY168" i="1" s="1"/>
  <c r="AY63" i="1" a="1"/>
  <c r="AY63" i="1" s="1"/>
  <c r="AY177" i="1" a="1"/>
  <c r="AY177" i="1" s="1"/>
  <c r="AY66" i="1" a="1"/>
  <c r="AY66" i="1" s="1"/>
  <c r="AY178" i="1" a="1"/>
  <c r="AY178" i="1" s="1"/>
  <c r="AY137" i="1" a="1"/>
  <c r="AY137" i="1" s="1"/>
  <c r="AY74" i="1" a="1"/>
  <c r="AY74" i="1" s="1"/>
  <c r="AY68" i="1" a="1"/>
  <c r="AY68" i="1" s="1"/>
  <c r="AY151" i="1" a="1"/>
  <c r="AY151" i="1" s="1"/>
  <c r="AY182" i="1" a="1"/>
  <c r="AY182" i="1" s="1"/>
  <c r="AX179" i="1" a="1"/>
  <c r="AX179" i="1" s="1"/>
  <c r="AX74" i="1" a="1"/>
  <c r="AX74" i="1" s="1"/>
  <c r="AX171" i="1" a="1"/>
  <c r="AX171" i="1" s="1"/>
  <c r="AX109" i="1" a="1"/>
  <c r="AX109" i="1" s="1"/>
  <c r="AX66" i="1" a="1"/>
  <c r="AX66" i="1" s="1"/>
  <c r="AX182" i="1" a="1"/>
  <c r="AX182" i="1" s="1"/>
  <c r="AX178" i="1" a="1"/>
  <c r="AX178" i="1" s="1"/>
  <c r="AX61" i="1" a="1"/>
  <c r="AX61" i="1" s="1"/>
  <c r="AX78" i="1" a="1"/>
  <c r="AX78" i="1" s="1"/>
  <c r="AX69" i="1" a="1"/>
  <c r="AX69" i="1" s="1"/>
  <c r="AX68" i="1" a="1"/>
  <c r="AX68" i="1" s="1"/>
  <c r="AX76" i="1" a="1"/>
  <c r="AX76" i="1" s="1"/>
  <c r="AX164" i="1" a="1"/>
  <c r="AX164" i="1" s="1"/>
  <c r="AX151" i="1" a="1"/>
  <c r="AX151" i="1" s="1"/>
  <c r="AX160" i="1" a="1"/>
  <c r="AX160" i="1" s="1"/>
  <c r="AX173" i="1" a="1"/>
  <c r="AX173" i="1" s="1"/>
  <c r="AX77" i="1" a="1"/>
  <c r="AX77" i="1" s="1"/>
  <c r="AX67" i="1" a="1"/>
  <c r="AX67" i="1" s="1"/>
  <c r="AX127" i="1" a="1"/>
  <c r="AX127" i="1" s="1"/>
  <c r="AX71" i="1" a="1"/>
  <c r="AX71" i="1" s="1"/>
  <c r="AX189" i="1" a="1"/>
  <c r="AX189" i="1" s="1"/>
  <c r="AX139" i="1" a="1"/>
  <c r="AX139" i="1" s="1"/>
  <c r="AX135" i="1" a="1"/>
  <c r="AX135" i="1" s="1"/>
  <c r="AX165" i="1" a="1"/>
  <c r="AX165" i="1" s="1"/>
  <c r="AX79" i="1" a="1"/>
  <c r="AX79" i="1" s="1"/>
  <c r="AX138" i="1" a="1"/>
  <c r="AX138" i="1" s="1"/>
  <c r="AX180" i="1" a="1"/>
  <c r="AX180" i="1" s="1"/>
  <c r="AX62" i="1" a="1"/>
  <c r="AX62" i="1" s="1"/>
  <c r="AX172" i="1" a="1"/>
  <c r="AX172" i="1" s="1"/>
  <c r="AX170" i="1" a="1"/>
  <c r="AX170" i="1" s="1"/>
  <c r="AX185" i="1" a="1"/>
  <c r="AX185" i="1" s="1"/>
  <c r="AX73" i="1" a="1"/>
  <c r="AX73" i="1" s="1"/>
  <c r="AX181" i="1" a="1"/>
  <c r="AX181" i="1" s="1"/>
  <c r="AX175" i="1" a="1"/>
  <c r="AX175" i="1" s="1"/>
  <c r="AX168" i="1" a="1"/>
  <c r="AX168" i="1" s="1"/>
  <c r="AX75" i="1" a="1"/>
  <c r="AX75" i="1" s="1"/>
  <c r="AX140" i="1" a="1"/>
  <c r="AX140" i="1" s="1"/>
  <c r="AX174" i="1" a="1"/>
  <c r="AX174" i="1" s="1"/>
  <c r="AX70" i="1" a="1"/>
  <c r="AX70" i="1" s="1"/>
  <c r="AX152" i="1" a="1"/>
  <c r="AX152" i="1" s="1"/>
  <c r="AX64" i="1" a="1"/>
  <c r="AX64" i="1" s="1"/>
  <c r="AX72" i="1" a="1"/>
  <c r="AX72" i="1" s="1"/>
  <c r="AX184" i="1" a="1"/>
  <c r="AX184" i="1" s="1"/>
  <c r="AX65" i="1" a="1"/>
  <c r="AX65" i="1" s="1"/>
  <c r="AX137" i="1" a="1"/>
  <c r="AX137" i="1" s="1"/>
  <c r="AX166" i="1" a="1"/>
  <c r="AX166" i="1" s="1"/>
  <c r="AX167" i="1" a="1"/>
  <c r="AX167" i="1" s="1"/>
  <c r="AX147" i="1" a="1"/>
  <c r="AX147" i="1" s="1"/>
  <c r="AX169" i="1" a="1"/>
  <c r="AX169" i="1" s="1"/>
  <c r="AX187" i="1" a="1"/>
  <c r="AX187" i="1" s="1"/>
  <c r="AX159" i="1" a="1"/>
  <c r="AX159" i="1" s="1"/>
  <c r="AX63" i="1" a="1"/>
  <c r="AX63" i="1" s="1"/>
  <c r="AX177" i="1" a="1"/>
  <c r="AX177" i="1" s="1"/>
  <c r="AX176" i="1" a="1"/>
  <c r="AX176" i="1" s="1"/>
  <c r="AV137" i="1" a="1"/>
  <c r="AV137" i="1" s="1"/>
  <c r="AV68" i="1" a="1"/>
  <c r="AV68" i="1" s="1"/>
  <c r="AV63" i="1" a="1"/>
  <c r="AV63" i="1" s="1"/>
  <c r="AV151" i="1" a="1"/>
  <c r="AV151" i="1" s="1"/>
  <c r="AV177" i="1" a="1"/>
  <c r="AV177" i="1" s="1"/>
  <c r="AV61" i="1" a="1"/>
  <c r="AV61" i="1" s="1"/>
  <c r="AV159" i="1" a="1"/>
  <c r="AV159" i="1" s="1"/>
  <c r="AV74" i="1" a="1"/>
  <c r="AV74" i="1" s="1"/>
  <c r="AV171" i="1" a="1"/>
  <c r="AV171" i="1" s="1"/>
  <c r="AV176" i="1" a="1"/>
  <c r="AV176" i="1" s="1"/>
  <c r="AV182" i="1" a="1"/>
  <c r="AV182" i="1" s="1"/>
  <c r="AV78" i="1" a="1"/>
  <c r="AV78" i="1" s="1"/>
  <c r="AV69" i="1" a="1"/>
  <c r="AV69" i="1" s="1"/>
  <c r="AV76" i="1" a="1"/>
  <c r="AV76" i="1" s="1"/>
  <c r="AV164" i="1" a="1"/>
  <c r="AV164" i="1" s="1"/>
  <c r="AV160" i="1" a="1"/>
  <c r="AV160" i="1" s="1"/>
  <c r="AV77" i="1" a="1"/>
  <c r="AV77" i="1" s="1"/>
  <c r="AV170" i="1" a="1"/>
  <c r="AV170" i="1" s="1"/>
  <c r="AV67" i="1" a="1"/>
  <c r="AV67" i="1" s="1"/>
  <c r="AV127" i="1" a="1"/>
  <c r="AV127" i="1" s="1"/>
  <c r="AV71" i="1" a="1"/>
  <c r="AV71" i="1" s="1"/>
  <c r="AV189" i="1" a="1"/>
  <c r="AV189" i="1" s="1"/>
  <c r="AV139" i="1" a="1"/>
  <c r="AV139" i="1" s="1"/>
  <c r="AV173" i="1" a="1"/>
  <c r="AV173" i="1" s="1"/>
  <c r="AV174" i="1" a="1"/>
  <c r="AV174" i="1" s="1"/>
  <c r="AV165" i="1" a="1"/>
  <c r="AV165" i="1" s="1"/>
  <c r="AV79" i="1" a="1"/>
  <c r="AV79" i="1" s="1"/>
  <c r="AV138" i="1" a="1"/>
  <c r="AV138" i="1" s="1"/>
  <c r="AV180" i="1" a="1"/>
  <c r="AV180" i="1" s="1"/>
  <c r="AV62" i="1" a="1"/>
  <c r="AV62" i="1" s="1"/>
  <c r="AV172" i="1" a="1"/>
  <c r="AV172" i="1" s="1"/>
  <c r="AV135" i="1" a="1"/>
  <c r="AV135" i="1" s="1"/>
  <c r="AV185" i="1" a="1"/>
  <c r="AV185" i="1" s="1"/>
  <c r="AV73" i="1" a="1"/>
  <c r="AV73" i="1" s="1"/>
  <c r="AV184" i="1" a="1"/>
  <c r="AV184" i="1" s="1"/>
  <c r="AV181" i="1" a="1"/>
  <c r="AV181" i="1" s="1"/>
  <c r="AV175" i="1" a="1"/>
  <c r="AV175" i="1" s="1"/>
  <c r="AV168" i="1" a="1"/>
  <c r="AV168" i="1" s="1"/>
  <c r="AV75" i="1" a="1"/>
  <c r="AV75" i="1" s="1"/>
  <c r="AV70" i="1" a="1"/>
  <c r="AV70" i="1" s="1"/>
  <c r="AV152" i="1" a="1"/>
  <c r="AV152" i="1" s="1"/>
  <c r="AV140" i="1" a="1"/>
  <c r="AV140" i="1" s="1"/>
  <c r="AV64" i="1" a="1"/>
  <c r="AV64" i="1" s="1"/>
  <c r="AV72" i="1" a="1"/>
  <c r="AV72" i="1" s="1"/>
  <c r="AV179" i="1" a="1"/>
  <c r="AV179" i="1" s="1"/>
  <c r="AV65" i="1" a="1"/>
  <c r="AV65" i="1" s="1"/>
  <c r="AV166" i="1" a="1"/>
  <c r="AV166" i="1" s="1"/>
  <c r="AV109" i="1" a="1"/>
  <c r="AV109" i="1" s="1"/>
  <c r="AV167" i="1" a="1"/>
  <c r="AV167" i="1" s="1"/>
  <c r="AV147" i="1" a="1"/>
  <c r="AV147" i="1" s="1"/>
  <c r="AV169" i="1" a="1"/>
  <c r="AV169" i="1" s="1"/>
  <c r="AV66" i="1" a="1"/>
  <c r="AV66" i="1" s="1"/>
  <c r="AV187" i="1" a="1"/>
  <c r="AV187" i="1" s="1"/>
  <c r="AV178" i="1" a="1"/>
  <c r="AV178" i="1" s="1"/>
  <c r="X1" i="12"/>
  <c r="X1" i="10"/>
  <c r="AG47" i="1" a="1"/>
  <c r="AG47" i="1" s="1"/>
  <c r="L47" i="1" a="1"/>
  <c r="L47" i="1" s="1"/>
  <c r="Z50" i="1" s="1"/>
  <c r="AM47" i="1" a="1"/>
  <c r="AM47" i="1" s="1"/>
  <c r="AQ47" i="1" a="1"/>
  <c r="AQ47" i="1" s="1"/>
  <c r="AP47" i="1" a="1"/>
  <c r="AP47" i="1" s="1"/>
  <c r="AH47" i="1" a="1"/>
  <c r="AH47" i="1" s="1"/>
  <c r="AF47" i="1" a="1"/>
  <c r="AF47" i="1" s="1"/>
  <c r="AL47" i="1" a="1"/>
  <c r="AL47" i="1" s="1"/>
  <c r="AK47" i="1" a="1"/>
  <c r="AK47" i="1" s="1"/>
  <c r="AN47" i="1" a="1"/>
  <c r="AN47" i="1" s="1"/>
  <c r="AO47" i="1" a="1"/>
  <c r="AO47" i="1" s="1"/>
  <c r="AJ47" i="1" a="1"/>
  <c r="AJ47" i="1" s="1"/>
  <c r="AI47" i="1" a="1"/>
  <c r="AI47" i="1" s="1"/>
  <c r="AR47" i="1" a="1"/>
  <c r="AR47" i="1" s="1"/>
  <c r="BA189" i="1" a="1"/>
  <c r="BA189" i="1" s="1"/>
  <c r="BA185" i="1" a="1"/>
  <c r="BA185" i="1" s="1"/>
  <c r="BA182" i="1" a="1"/>
  <c r="BA182" i="1" s="1"/>
  <c r="BA180" i="1" a="1"/>
  <c r="BA180" i="1" s="1"/>
  <c r="BA178" i="1" a="1"/>
  <c r="BA178" i="1" s="1"/>
  <c r="BA176" i="1" a="1"/>
  <c r="BA176" i="1" s="1"/>
  <c r="BA174" i="1" a="1"/>
  <c r="BA174" i="1" s="1"/>
  <c r="BA172" i="1" a="1"/>
  <c r="BA172" i="1" s="1"/>
  <c r="BA170" i="1" a="1"/>
  <c r="BA170" i="1" s="1"/>
  <c r="BA168" i="1" a="1"/>
  <c r="BA168" i="1" s="1"/>
  <c r="BA166" i="1" a="1"/>
  <c r="BA166" i="1" s="1"/>
  <c r="BA164" i="1" a="1"/>
  <c r="BA164" i="1" s="1"/>
  <c r="BA159" i="1" a="1"/>
  <c r="BA159" i="1" s="1"/>
  <c r="BA151" i="1" a="1"/>
  <c r="BA151" i="1" s="1"/>
  <c r="BA147" i="1" a="1"/>
  <c r="BA147" i="1" s="1"/>
  <c r="BA140" i="1" a="1"/>
  <c r="BA140" i="1" s="1"/>
  <c r="BA138" i="1" a="1"/>
  <c r="BA138" i="1" s="1"/>
  <c r="BA184" i="1" a="1"/>
  <c r="BA184" i="1" s="1"/>
  <c r="BA175" i="1" a="1"/>
  <c r="BA175" i="1" s="1"/>
  <c r="BA167" i="1" a="1"/>
  <c r="BA167" i="1" s="1"/>
  <c r="BA139" i="1" a="1"/>
  <c r="BA139" i="1" s="1"/>
  <c r="BA187" i="1" a="1"/>
  <c r="BA187" i="1" s="1"/>
  <c r="BA177" i="1" a="1"/>
  <c r="BA177" i="1" s="1"/>
  <c r="BA169" i="1" a="1"/>
  <c r="BA169" i="1" s="1"/>
  <c r="BA160" i="1" a="1"/>
  <c r="BA160" i="1" s="1"/>
  <c r="BA78" i="1" a="1"/>
  <c r="BA78" i="1" s="1"/>
  <c r="BA76" i="1" a="1"/>
  <c r="BA76" i="1" s="1"/>
  <c r="BA74" i="1" a="1"/>
  <c r="BA74" i="1" s="1"/>
  <c r="BA72" i="1" a="1"/>
  <c r="BA72" i="1" s="1"/>
  <c r="BA70" i="1" a="1"/>
  <c r="BA70" i="1" s="1"/>
  <c r="BA68" i="1" a="1"/>
  <c r="BA68" i="1" s="1"/>
  <c r="BA66" i="1" a="1"/>
  <c r="BA66" i="1" s="1"/>
  <c r="BA64" i="1" a="1"/>
  <c r="BA64" i="1" s="1"/>
  <c r="BA62" i="1" a="1"/>
  <c r="BA62" i="1" s="1"/>
  <c r="BA179" i="1" a="1"/>
  <c r="BA179" i="1" s="1"/>
  <c r="BA171" i="1" a="1"/>
  <c r="BA171" i="1" s="1"/>
  <c r="BA152" i="1" a="1"/>
  <c r="BA152" i="1" s="1"/>
  <c r="BA181" i="1" a="1"/>
  <c r="BA181" i="1" s="1"/>
  <c r="BA173" i="1" a="1"/>
  <c r="BA173" i="1" s="1"/>
  <c r="BA165" i="1" a="1"/>
  <c r="BA165" i="1" s="1"/>
  <c r="BA137" i="1" a="1"/>
  <c r="BA137" i="1" s="1"/>
  <c r="BA135" i="1" a="1"/>
  <c r="BA135" i="1" s="1"/>
  <c r="BA127" i="1" a="1"/>
  <c r="BA127" i="1" s="1"/>
  <c r="BA73" i="1" a="1"/>
  <c r="BA73" i="1" s="1"/>
  <c r="BA65" i="1" a="1"/>
  <c r="BA65" i="1" s="1"/>
  <c r="BA109" i="1" a="1"/>
  <c r="BA109" i="1" s="1"/>
  <c r="BA67" i="1" a="1"/>
  <c r="BA67" i="1" s="1"/>
  <c r="BA79" i="1" a="1"/>
  <c r="BA79" i="1" s="1"/>
  <c r="BA71" i="1" a="1"/>
  <c r="BA71" i="1" s="1"/>
  <c r="BA63" i="1" a="1"/>
  <c r="BA63" i="1" s="1"/>
  <c r="BA61" i="1" a="1"/>
  <c r="BA61" i="1" s="1"/>
  <c r="BA77" i="1" a="1"/>
  <c r="BA77" i="1" s="1"/>
  <c r="BA69" i="1" a="1"/>
  <c r="BA69" i="1" s="1"/>
  <c r="BA75" i="1" a="1"/>
  <c r="BA75" i="1" s="1"/>
  <c r="CL45" i="1"/>
  <c r="CM45" i="1" s="1"/>
  <c r="Z47" i="1" a="1"/>
  <c r="Z47" i="1" s="1"/>
  <c r="N47" i="1" a="1"/>
  <c r="N47" i="1" s="1"/>
  <c r="P47" i="1" a="1"/>
  <c r="P47" i="1" s="1"/>
  <c r="I47" i="1" a="1"/>
  <c r="I47" i="1" s="1"/>
  <c r="S47" i="1" a="1"/>
  <c r="S47" i="1" s="1"/>
  <c r="AZ47" i="1" a="1"/>
  <c r="AZ47" i="1" s="1"/>
  <c r="AX46" i="1"/>
  <c r="Y1" i="12" l="1"/>
  <c r="Y1" i="10"/>
  <c r="AY46" i="1"/>
  <c r="Z1" i="12" l="1"/>
  <c r="Z1" i="10"/>
  <c r="AZ46" i="1"/>
  <c r="CU43" i="1"/>
  <c r="CV43" i="1" s="1"/>
  <c r="CW43" i="1" s="1"/>
  <c r="CX43" i="1" s="1"/>
  <c r="CY43" i="1" s="1"/>
  <c r="CZ43" i="1" s="1"/>
  <c r="DA43" i="1" s="1"/>
  <c r="DB43" i="1" s="1"/>
  <c r="DC43" i="1" s="1"/>
  <c r="DD43" i="1" s="1"/>
  <c r="DE43" i="1" s="1"/>
  <c r="DF43" i="1" s="1"/>
  <c r="DG43" i="1" s="1"/>
  <c r="DH43" i="1" s="1"/>
  <c r="DI43" i="1" s="1"/>
  <c r="DJ43" i="1" s="1"/>
  <c r="DK43" i="1" s="1"/>
  <c r="DL43" i="1" s="1"/>
  <c r="DM43" i="1" s="1"/>
  <c r="DT70" i="1"/>
  <c r="DP345" i="1"/>
  <c r="DP302" i="1"/>
  <c r="DP294" i="1"/>
  <c r="DP293" i="1" s="1"/>
  <c r="DP275" i="1"/>
  <c r="DP300" i="1"/>
  <c r="DP253" i="1"/>
  <c r="DP245" i="1"/>
  <c r="DP244" i="1" s="1"/>
  <c r="DO345" i="1"/>
  <c r="DO302" i="1"/>
  <c r="DO294" i="1"/>
  <c r="DO293" i="1" s="1"/>
  <c r="DO275" i="1"/>
  <c r="DO253" i="1"/>
  <c r="DO245" i="1"/>
  <c r="DO244" i="1" s="1"/>
  <c r="DL345" i="1"/>
  <c r="DK345" i="1"/>
  <c r="DJ345" i="1"/>
  <c r="DI345" i="1"/>
  <c r="DH345" i="1"/>
  <c r="DG345" i="1"/>
  <c r="DF345" i="1"/>
  <c r="DE345" i="1"/>
  <c r="DD345" i="1"/>
  <c r="DC345" i="1"/>
  <c r="DB345" i="1"/>
  <c r="DA345" i="1"/>
  <c r="CZ345" i="1"/>
  <c r="CY345" i="1"/>
  <c r="DL302" i="1"/>
  <c r="DK302" i="1"/>
  <c r="DJ302" i="1"/>
  <c r="DI302" i="1"/>
  <c r="DH302" i="1"/>
  <c r="DG302" i="1"/>
  <c r="DF302" i="1"/>
  <c r="DE302" i="1"/>
  <c r="DD302" i="1"/>
  <c r="DC302" i="1"/>
  <c r="DB302" i="1"/>
  <c r="DA302" i="1"/>
  <c r="CZ302" i="1"/>
  <c r="CY302" i="1"/>
  <c r="DL294" i="1"/>
  <c r="DL293" i="1" s="1"/>
  <c r="DK294" i="1"/>
  <c r="DK293" i="1" s="1"/>
  <c r="DJ294" i="1"/>
  <c r="DJ293" i="1" s="1"/>
  <c r="DI294" i="1"/>
  <c r="DI293" i="1" s="1"/>
  <c r="DH294" i="1"/>
  <c r="DH293" i="1" s="1"/>
  <c r="DG294" i="1"/>
  <c r="DG293" i="1" s="1"/>
  <c r="DF294" i="1"/>
  <c r="DF293" i="1" s="1"/>
  <c r="DE294" i="1"/>
  <c r="DE293" i="1" s="1"/>
  <c r="DD294" i="1"/>
  <c r="DD293" i="1" s="1"/>
  <c r="DC294" i="1"/>
  <c r="DC293" i="1" s="1"/>
  <c r="DB294" i="1"/>
  <c r="DB293" i="1" s="1"/>
  <c r="DA294" i="1"/>
  <c r="DA293" i="1" s="1"/>
  <c r="CZ294" i="1"/>
  <c r="CZ293" i="1" s="1"/>
  <c r="CY294" i="1"/>
  <c r="CY293" i="1" s="1"/>
  <c r="DL275" i="1"/>
  <c r="DK275" i="1"/>
  <c r="DJ275" i="1"/>
  <c r="DI275" i="1"/>
  <c r="DH275" i="1"/>
  <c r="DG275" i="1"/>
  <c r="DF275" i="1"/>
  <c r="DE275" i="1"/>
  <c r="DD275" i="1"/>
  <c r="DC275" i="1"/>
  <c r="DB275" i="1"/>
  <c r="DA275" i="1"/>
  <c r="CZ275" i="1"/>
  <c r="CY275" i="1"/>
  <c r="DC262" i="1"/>
  <c r="DB262" i="1"/>
  <c r="DA262" i="1"/>
  <c r="CZ262" i="1"/>
  <c r="CY262" i="1"/>
  <c r="DL274" i="1"/>
  <c r="DH300" i="1"/>
  <c r="DG300" i="1"/>
  <c r="DF300" i="1"/>
  <c r="DC274" i="1"/>
  <c r="DL253" i="1"/>
  <c r="DK253" i="1"/>
  <c r="DJ253" i="1"/>
  <c r="DI253" i="1"/>
  <c r="DH253" i="1"/>
  <c r="DG253" i="1"/>
  <c r="DF253" i="1"/>
  <c r="DE253" i="1"/>
  <c r="DD253" i="1"/>
  <c r="DC253" i="1"/>
  <c r="DB253" i="1"/>
  <c r="DA253" i="1"/>
  <c r="CZ253" i="1"/>
  <c r="CY253" i="1"/>
  <c r="DL245" i="1"/>
  <c r="DL244" i="1" s="1"/>
  <c r="DK245" i="1"/>
  <c r="DK244" i="1" s="1"/>
  <c r="DJ245" i="1"/>
  <c r="DJ244" i="1" s="1"/>
  <c r="DI245" i="1"/>
  <c r="DI244" i="1" s="1"/>
  <c r="DH245" i="1"/>
  <c r="DH244" i="1" s="1"/>
  <c r="DG245" i="1"/>
  <c r="DG244" i="1" s="1"/>
  <c r="DF245" i="1"/>
  <c r="DF244" i="1" s="1"/>
  <c r="DE245" i="1"/>
  <c r="DE244" i="1" s="1"/>
  <c r="DD245" i="1"/>
  <c r="DD244" i="1" s="1"/>
  <c r="DC245" i="1"/>
  <c r="DC244" i="1" s="1"/>
  <c r="DB245" i="1"/>
  <c r="DB244" i="1" s="1"/>
  <c r="DA245" i="1"/>
  <c r="DA244" i="1" s="1"/>
  <c r="CZ245" i="1"/>
  <c r="CZ244" i="1" s="1"/>
  <c r="CY245" i="1"/>
  <c r="CY244" i="1" s="1"/>
  <c r="DC225" i="1"/>
  <c r="DB225" i="1"/>
  <c r="DA225" i="1"/>
  <c r="CZ225" i="1"/>
  <c r="CY225" i="1"/>
  <c r="DC212" i="1"/>
  <c r="DB212" i="1"/>
  <c r="DA212" i="1"/>
  <c r="CZ212" i="1"/>
  <c r="CY212" i="1"/>
  <c r="CH102" i="1" a="1"/>
  <c r="AA1" i="12" l="1"/>
  <c r="AA1" i="10"/>
  <c r="DT53" i="1"/>
  <c r="DT49" i="1" s="1"/>
  <c r="DT69" i="1" s="1"/>
  <c r="DT67" i="1" s="1"/>
  <c r="DT496" i="1"/>
  <c r="DT487" i="1"/>
  <c r="DN43" i="1"/>
  <c r="DP252" i="1"/>
  <c r="CH102" i="1"/>
  <c r="CZ301" i="1"/>
  <c r="DD301" i="1"/>
  <c r="DH301" i="1"/>
  <c r="DL301" i="1"/>
  <c r="DP281" i="1"/>
  <c r="DP301" i="1"/>
  <c r="DP286" i="1"/>
  <c r="DP274" i="1"/>
  <c r="DP292" i="1"/>
  <c r="DB252" i="1"/>
  <c r="DO252" i="1"/>
  <c r="DT75" i="1"/>
  <c r="DT72" i="1" s="1"/>
  <c r="DT81" i="1"/>
  <c r="DT78" i="1" s="1"/>
  <c r="CY301" i="1"/>
  <c r="DC301" i="1"/>
  <c r="DG301" i="1"/>
  <c r="DK301" i="1"/>
  <c r="DE252" i="1"/>
  <c r="DF252" i="1"/>
  <c r="DJ301" i="1"/>
  <c r="CY252" i="1"/>
  <c r="DC252" i="1"/>
  <c r="DG252" i="1"/>
  <c r="DK252" i="1"/>
  <c r="DO301" i="1"/>
  <c r="DA300" i="1"/>
  <c r="DA292" i="1"/>
  <c r="DA286" i="1"/>
  <c r="CZ252" i="1"/>
  <c r="DD252" i="1"/>
  <c r="DH252" i="1"/>
  <c r="DL252" i="1"/>
  <c r="DA301" i="1"/>
  <c r="DB301" i="1"/>
  <c r="DF301" i="1"/>
  <c r="DL300" i="1"/>
  <c r="DL292" i="1"/>
  <c r="DG281" i="1"/>
  <c r="DF286" i="1"/>
  <c r="DF292" i="1"/>
  <c r="DH281" i="1"/>
  <c r="DH286" i="1"/>
  <c r="DE301" i="1"/>
  <c r="DA252" i="1"/>
  <c r="DI252" i="1"/>
  <c r="DB274" i="1"/>
  <c r="DB292" i="1"/>
  <c r="DB300" i="1"/>
  <c r="DF281" i="1"/>
  <c r="DF274" i="1"/>
  <c r="DJ252" i="1"/>
  <c r="DC292" i="1"/>
  <c r="DC286" i="1"/>
  <c r="DC300" i="1"/>
  <c r="DC281" i="1"/>
  <c r="DG292" i="1"/>
  <c r="DG286" i="1"/>
  <c r="DG274" i="1"/>
  <c r="DK292" i="1"/>
  <c r="DK286" i="1"/>
  <c r="DK300" i="1"/>
  <c r="DK281" i="1"/>
  <c r="DK274" i="1"/>
  <c r="DB281" i="1"/>
  <c r="DB286" i="1"/>
  <c r="DH292" i="1"/>
  <c r="DH274" i="1"/>
  <c r="DL281" i="1"/>
  <c r="DL286" i="1"/>
  <c r="DI301" i="1"/>
  <c r="DA274" i="1"/>
  <c r="DA281" i="1"/>
  <c r="CI102" i="1" a="1"/>
  <c r="DT57" i="1" l="1"/>
  <c r="DT55" i="1" s="1"/>
  <c r="DT63" i="1" s="1"/>
  <c r="DT61" i="1" s="1"/>
  <c r="AB1" i="12"/>
  <c r="AB1" i="10"/>
  <c r="DO43" i="1"/>
  <c r="DP43" i="1" s="1"/>
  <c r="DQ43" i="1" s="1"/>
  <c r="DR43" i="1" s="1"/>
  <c r="DS43" i="1" s="1"/>
  <c r="DT43" i="1" s="1"/>
  <c r="CI102" i="1"/>
  <c r="CJ102" i="1" a="1"/>
  <c r="AC1" i="12" l="1"/>
  <c r="AC1" i="10"/>
  <c r="N46" i="1"/>
  <c r="CJ102" i="1"/>
  <c r="CX545" i="1"/>
  <c r="CX551" i="1" s="1"/>
  <c r="CX549" i="1" s="1"/>
  <c r="O46" i="1"/>
  <c r="CK102" i="1" a="1"/>
  <c r="AD1" i="12" l="1"/>
  <c r="AD1" i="10"/>
  <c r="CX583" i="1"/>
  <c r="CK102" i="1"/>
  <c r="P46" i="1"/>
  <c r="CL102" i="1" a="1"/>
  <c r="AE1" i="12" l="1"/>
  <c r="AE1" i="10"/>
  <c r="CL102" i="1"/>
  <c r="Q46" i="1"/>
  <c r="AF1" i="12" l="1"/>
  <c r="AF1" i="10"/>
  <c r="CZ259" i="1"/>
  <c r="CZ260" i="1" s="1"/>
  <c r="CZ209" i="1"/>
  <c r="CZ210" i="1" s="1"/>
  <c r="CY259" i="1"/>
  <c r="CY260" i="1" s="1"/>
  <c r="CY209" i="1"/>
  <c r="CY210" i="1" s="1"/>
  <c r="CY274" i="1" l="1"/>
  <c r="CY286" i="1"/>
  <c r="CY292" i="1"/>
  <c r="CY281" i="1"/>
  <c r="CY300" i="1"/>
  <c r="CZ286" i="1"/>
  <c r="CZ274" i="1"/>
  <c r="CZ300" i="1"/>
  <c r="CZ281" i="1"/>
  <c r="CZ292" i="1"/>
  <c r="AG1" i="12"/>
  <c r="AG1" i="10"/>
  <c r="CY251" i="1"/>
  <c r="CY243" i="1"/>
  <c r="CY224" i="1"/>
  <c r="CY231" i="1"/>
  <c r="CY237" i="1"/>
  <c r="CZ231" i="1"/>
  <c r="CZ243" i="1"/>
  <c r="CZ237" i="1"/>
  <c r="CZ251" i="1"/>
  <c r="CZ224" i="1"/>
  <c r="CZ338" i="1"/>
  <c r="CZ242" i="1"/>
  <c r="CZ240" i="1" s="1"/>
  <c r="CZ236" i="1"/>
  <c r="CZ223" i="1"/>
  <c r="CZ207" i="1"/>
  <c r="CZ230" i="1"/>
  <c r="CZ250" i="1"/>
  <c r="CY236" i="1"/>
  <c r="CY207" i="1"/>
  <c r="CY223" i="1"/>
  <c r="CY221" i="1" s="1"/>
  <c r="CY314" i="1" s="1"/>
  <c r="CY338" i="1"/>
  <c r="CY230" i="1"/>
  <c r="CY250" i="1"/>
  <c r="CY242" i="1"/>
  <c r="CY299" i="1"/>
  <c r="CY297" i="1" s="1"/>
  <c r="CY327" i="1" s="1"/>
  <c r="CY280" i="1"/>
  <c r="CY285" i="1"/>
  <c r="CY283" i="1" s="1"/>
  <c r="CY291" i="1"/>
  <c r="CY273" i="1"/>
  <c r="CY271" i="1" s="1"/>
  <c r="CY318" i="1" s="1"/>
  <c r="CY257" i="1"/>
  <c r="CZ273" i="1"/>
  <c r="CZ257" i="1"/>
  <c r="CZ291" i="1"/>
  <c r="CZ289" i="1" s="1"/>
  <c r="CZ326" i="1" s="1"/>
  <c r="CZ299" i="1"/>
  <c r="CZ285" i="1"/>
  <c r="CZ283" i="1" s="1"/>
  <c r="CZ280" i="1"/>
  <c r="X46" i="1"/>
  <c r="CZ278" i="1" l="1"/>
  <c r="CZ319" i="1" s="1"/>
  <c r="CY234" i="1"/>
  <c r="CY316" i="1" s="1"/>
  <c r="CY248" i="1"/>
  <c r="CY325" i="1" s="1"/>
  <c r="CZ221" i="1"/>
  <c r="CZ314" i="1" s="1"/>
  <c r="CY240" i="1"/>
  <c r="CY324" i="1" s="1"/>
  <c r="CZ297" i="1"/>
  <c r="CZ327" i="1" s="1"/>
  <c r="CY278" i="1"/>
  <c r="CY319" i="1" s="1"/>
  <c r="CZ248" i="1"/>
  <c r="CZ325" i="1" s="1"/>
  <c r="CZ271" i="1"/>
  <c r="CZ318" i="1" s="1"/>
  <c r="CY289" i="1"/>
  <c r="CY326" i="1" s="1"/>
  <c r="CZ228" i="1"/>
  <c r="CZ315" i="1" s="1"/>
  <c r="AH1" i="12"/>
  <c r="AH1" i="10"/>
  <c r="CZ234" i="1"/>
  <c r="CZ316" i="1" s="1"/>
  <c r="CZ324" i="1"/>
  <c r="CY228" i="1"/>
  <c r="CY315" i="1" s="1"/>
  <c r="CZ320" i="1"/>
  <c r="CY320" i="1"/>
  <c r="CY307" i="1"/>
  <c r="CY217" i="1"/>
  <c r="CY215" i="1" s="1"/>
  <c r="CY313" i="1" s="1"/>
  <c r="CY308" i="1"/>
  <c r="CY267" i="1"/>
  <c r="CY265" i="1" s="1"/>
  <c r="CY317" i="1" s="1"/>
  <c r="CY336" i="1"/>
  <c r="CY328" i="1" s="1"/>
  <c r="CY344" i="1"/>
  <c r="CY342" i="1" s="1"/>
  <c r="CY329" i="1" s="1"/>
  <c r="CZ267" i="1"/>
  <c r="CZ265" i="1" s="1"/>
  <c r="CZ317" i="1" s="1"/>
  <c r="DA209" i="1"/>
  <c r="DA210" i="1" s="1"/>
  <c r="DA259" i="1"/>
  <c r="DA261" i="1" s="1"/>
  <c r="DB259" i="1"/>
  <c r="DB261" i="1" s="1"/>
  <c r="DB209" i="1"/>
  <c r="DB210" i="1" s="1"/>
  <c r="CZ217" i="1"/>
  <c r="CZ215" i="1" s="1"/>
  <c r="CZ313" i="1" s="1"/>
  <c r="CZ307" i="1"/>
  <c r="CZ336" i="1"/>
  <c r="CZ328" i="1" s="1"/>
  <c r="CZ344" i="1"/>
  <c r="CZ342" i="1" s="1"/>
  <c r="CZ329" i="1" s="1"/>
  <c r="Y46" i="1"/>
  <c r="Z46" i="1"/>
  <c r="CZ308" i="1" l="1"/>
  <c r="CZ305" i="1"/>
  <c r="AI1" i="12"/>
  <c r="AI1" i="10"/>
  <c r="DB243" i="1"/>
  <c r="DB237" i="1"/>
  <c r="DB251" i="1"/>
  <c r="DB224" i="1"/>
  <c r="DB231" i="1"/>
  <c r="DA231" i="1"/>
  <c r="DA251" i="1"/>
  <c r="DA224" i="1"/>
  <c r="DA243" i="1"/>
  <c r="DA237" i="1"/>
  <c r="CZ322" i="1"/>
  <c r="DB299" i="1"/>
  <c r="DB297" i="1" s="1"/>
  <c r="DB327" i="1" s="1"/>
  <c r="DB291" i="1"/>
  <c r="DB289" i="1" s="1"/>
  <c r="DB326" i="1" s="1"/>
  <c r="DB257" i="1"/>
  <c r="DB280" i="1"/>
  <c r="DB278" i="1" s="1"/>
  <c r="DB319" i="1" s="1"/>
  <c r="DB285" i="1"/>
  <c r="DB283" i="1" s="1"/>
  <c r="DB273" i="1"/>
  <c r="DB271" i="1" s="1"/>
  <c r="DB318" i="1" s="1"/>
  <c r="DA250" i="1"/>
  <c r="DA242" i="1"/>
  <c r="DA240" i="1" s="1"/>
  <c r="DA338" i="1"/>
  <c r="DA236" i="1"/>
  <c r="DA207" i="1"/>
  <c r="DA230" i="1"/>
  <c r="DA223" i="1"/>
  <c r="CY322" i="1"/>
  <c r="CZ311" i="1"/>
  <c r="DA291" i="1"/>
  <c r="DA289" i="1" s="1"/>
  <c r="DA326" i="1" s="1"/>
  <c r="DA280" i="1"/>
  <c r="DA278" i="1" s="1"/>
  <c r="DA319" i="1" s="1"/>
  <c r="DA285" i="1"/>
  <c r="DA283" i="1" s="1"/>
  <c r="DA273" i="1"/>
  <c r="DA271" i="1" s="1"/>
  <c r="DA318" i="1" s="1"/>
  <c r="DA299" i="1"/>
  <c r="DA297" i="1" s="1"/>
  <c r="DA327" i="1" s="1"/>
  <c r="DA257" i="1"/>
  <c r="CY311" i="1"/>
  <c r="DB207" i="1"/>
  <c r="DB223" i="1"/>
  <c r="DB242" i="1"/>
  <c r="DB240" i="1" s="1"/>
  <c r="DB230" i="1"/>
  <c r="DB228" i="1" s="1"/>
  <c r="DB315" i="1" s="1"/>
  <c r="DB250" i="1"/>
  <c r="DB236" i="1"/>
  <c r="DB338" i="1"/>
  <c r="DC259" i="1"/>
  <c r="DC261" i="1" s="1"/>
  <c r="DC209" i="1"/>
  <c r="DC210" i="1" s="1"/>
  <c r="CY305" i="1"/>
  <c r="DS535" i="1"/>
  <c r="DB234" i="1" l="1"/>
  <c r="DB316" i="1" s="1"/>
  <c r="DB221" i="1"/>
  <c r="DB314" i="1" s="1"/>
  <c r="DB248" i="1"/>
  <c r="DB325" i="1" s="1"/>
  <c r="DA248" i="1"/>
  <c r="DA325" i="1" s="1"/>
  <c r="DA234" i="1"/>
  <c r="DA316" i="1" s="1"/>
  <c r="DB324" i="1"/>
  <c r="DA228" i="1"/>
  <c r="DA315" i="1" s="1"/>
  <c r="DA324" i="1"/>
  <c r="AJ1" i="12"/>
  <c r="AJ1" i="10"/>
  <c r="DA221" i="1"/>
  <c r="DA314" i="1" s="1"/>
  <c r="DC251" i="1"/>
  <c r="DC243" i="1"/>
  <c r="DC237" i="1"/>
  <c r="DC224" i="1"/>
  <c r="DC231" i="1"/>
  <c r="DC280" i="1"/>
  <c r="DC278" i="1" s="1"/>
  <c r="DC319" i="1" s="1"/>
  <c r="DC285" i="1"/>
  <c r="DC283" i="1" s="1"/>
  <c r="DC291" i="1"/>
  <c r="DC289" i="1" s="1"/>
  <c r="DC326" i="1" s="1"/>
  <c r="DC257" i="1"/>
  <c r="DC299" i="1"/>
  <c r="DC297" i="1" s="1"/>
  <c r="DC327" i="1" s="1"/>
  <c r="DC273" i="1"/>
  <c r="DC271" i="1" s="1"/>
  <c r="DC318" i="1" s="1"/>
  <c r="DB307" i="1"/>
  <c r="DB217" i="1"/>
  <c r="DB215" i="1" s="1"/>
  <c r="DB313" i="1" s="1"/>
  <c r="DC223" i="1"/>
  <c r="DC250" i="1"/>
  <c r="DC242" i="1"/>
  <c r="DC338" i="1"/>
  <c r="DC230" i="1"/>
  <c r="DC207" i="1"/>
  <c r="DC236" i="1"/>
  <c r="DA336" i="1"/>
  <c r="DA328" i="1" s="1"/>
  <c r="DA344" i="1"/>
  <c r="DA342" i="1" s="1"/>
  <c r="DA329" i="1" s="1"/>
  <c r="DB308" i="1"/>
  <c r="DB267" i="1"/>
  <c r="DB265" i="1" s="1"/>
  <c r="DB317" i="1" s="1"/>
  <c r="DB344" i="1"/>
  <c r="DB342" i="1" s="1"/>
  <c r="DB329" i="1" s="1"/>
  <c r="DB336" i="1"/>
  <c r="DB328" i="1" s="1"/>
  <c r="DA320" i="1"/>
  <c r="DA308" i="1"/>
  <c r="DA267" i="1"/>
  <c r="DA265" i="1" s="1"/>
  <c r="DA317" i="1" s="1"/>
  <c r="DA217" i="1"/>
  <c r="DA215" i="1" s="1"/>
  <c r="DA313" i="1" s="1"/>
  <c r="DB320" i="1"/>
  <c r="DT583" i="1"/>
  <c r="DT589" i="1"/>
  <c r="DT587" i="1" s="1"/>
  <c r="CX589" i="1"/>
  <c r="CX587" i="1" s="1"/>
  <c r="DC240" i="1" l="1"/>
  <c r="DC324" i="1" s="1"/>
  <c r="DC248" i="1"/>
  <c r="DC325" i="1" s="1"/>
  <c r="DA307" i="1"/>
  <c r="DA305" i="1" s="1"/>
  <c r="DC221" i="1"/>
  <c r="DC314" i="1" s="1"/>
  <c r="DC228" i="1"/>
  <c r="DC315" i="1" s="1"/>
  <c r="DC234" i="1"/>
  <c r="DC316" i="1" s="1"/>
  <c r="DB322" i="1"/>
  <c r="DA322" i="1"/>
  <c r="DB305" i="1"/>
  <c r="DC344" i="1"/>
  <c r="DC342" i="1" s="1"/>
  <c r="DC329" i="1" s="1"/>
  <c r="DC336" i="1"/>
  <c r="DC328" i="1" s="1"/>
  <c r="DC267" i="1"/>
  <c r="DC265" i="1" s="1"/>
  <c r="DC317" i="1" s="1"/>
  <c r="DC308" i="1"/>
  <c r="DC217" i="1"/>
  <c r="DC215" i="1" s="1"/>
  <c r="DC313" i="1" s="1"/>
  <c r="DA311" i="1"/>
  <c r="DD209" i="1"/>
  <c r="DD210" i="1" s="1"/>
  <c r="DD259" i="1"/>
  <c r="DD260" i="1" s="1"/>
  <c r="DB311" i="1"/>
  <c r="DC320" i="1"/>
  <c r="AE46" i="1"/>
  <c r="AD46" i="1"/>
  <c r="DC307" i="1" l="1"/>
  <c r="DC305" i="1" s="1"/>
  <c r="DD274" i="1"/>
  <c r="DD292" i="1"/>
  <c r="DD300" i="1"/>
  <c r="DD281" i="1"/>
  <c r="DD286" i="1"/>
  <c r="DD243" i="1"/>
  <c r="DD224" i="1"/>
  <c r="DD231" i="1"/>
  <c r="DD237" i="1"/>
  <c r="DD251" i="1"/>
  <c r="DC311" i="1"/>
  <c r="DD273" i="1"/>
  <c r="DD257" i="1"/>
  <c r="DD285" i="1"/>
  <c r="DD283" i="1" s="1"/>
  <c r="DD280" i="1"/>
  <c r="DD299" i="1"/>
  <c r="DD291" i="1"/>
  <c r="DD223" i="1"/>
  <c r="DD250" i="1"/>
  <c r="DD230" i="1"/>
  <c r="DD242" i="1"/>
  <c r="DD236" i="1"/>
  <c r="DD338" i="1"/>
  <c r="DD207" i="1"/>
  <c r="DE259" i="1"/>
  <c r="DE260" i="1" s="1"/>
  <c r="DE209" i="1"/>
  <c r="DE210" i="1" s="1"/>
  <c r="DC322" i="1"/>
  <c r="AV46" i="1"/>
  <c r="DD289" i="1" l="1"/>
  <c r="DD326" i="1" s="1"/>
  <c r="DD271" i="1"/>
  <c r="DD318" i="1" s="1"/>
  <c r="BS2" i="3"/>
  <c r="BS2" i="12"/>
  <c r="DD221" i="1"/>
  <c r="DD314" i="1" s="1"/>
  <c r="DD278" i="1"/>
  <c r="DD319" i="1" s="1"/>
  <c r="DD248" i="1"/>
  <c r="DD325" i="1" s="1"/>
  <c r="DD240" i="1"/>
  <c r="DD324" i="1" s="1"/>
  <c r="DD297" i="1"/>
  <c r="DD327" i="1" s="1"/>
  <c r="DD228" i="1"/>
  <c r="DD315" i="1" s="1"/>
  <c r="DE300" i="1"/>
  <c r="DE281" i="1"/>
  <c r="DE286" i="1"/>
  <c r="DE274" i="1"/>
  <c r="DE292" i="1"/>
  <c r="DD234" i="1"/>
  <c r="DD316" i="1" s="1"/>
  <c r="DE251" i="1"/>
  <c r="DE243" i="1"/>
  <c r="DE237" i="1"/>
  <c r="DE231" i="1"/>
  <c r="DE224" i="1"/>
  <c r="DE250" i="1"/>
  <c r="DE223" i="1"/>
  <c r="DE207" i="1"/>
  <c r="DE236" i="1"/>
  <c r="DE230" i="1"/>
  <c r="DE338" i="1"/>
  <c r="DE242" i="1"/>
  <c r="DD336" i="1"/>
  <c r="DD328" i="1" s="1"/>
  <c r="DD344" i="1"/>
  <c r="DD342" i="1" s="1"/>
  <c r="DD329" i="1" s="1"/>
  <c r="DD320" i="1"/>
  <c r="DF259" i="1"/>
  <c r="DF261" i="1" s="1"/>
  <c r="DF209" i="1"/>
  <c r="DF210" i="1" s="1"/>
  <c r="DD308" i="1"/>
  <c r="DD267" i="1"/>
  <c r="DD265" i="1" s="1"/>
  <c r="DD317" i="1" s="1"/>
  <c r="DE280" i="1"/>
  <c r="DE278" i="1" s="1"/>
  <c r="DE319" i="1" s="1"/>
  <c r="DE273" i="1"/>
  <c r="DE257" i="1"/>
  <c r="DE299" i="1"/>
  <c r="DE291" i="1"/>
  <c r="DE289" i="1" s="1"/>
  <c r="DE326" i="1" s="1"/>
  <c r="DE285" i="1"/>
  <c r="DD217" i="1"/>
  <c r="DD215" i="1" s="1"/>
  <c r="DD313" i="1" s="1"/>
  <c r="S4" i="6"/>
  <c r="Q12" i="7"/>
  <c r="Q13" i="7"/>
  <c r="Q14" i="7"/>
  <c r="Q15" i="7"/>
  <c r="Q11" i="7"/>
  <c r="Q3" i="7"/>
  <c r="Q4" i="7"/>
  <c r="Q5" i="7"/>
  <c r="Q2" i="7"/>
  <c r="N3969" i="6"/>
  <c r="N3968" i="6"/>
  <c r="N3967" i="6"/>
  <c r="N3966" i="6"/>
  <c r="N3965" i="6"/>
  <c r="N3964" i="6"/>
  <c r="N3963" i="6"/>
  <c r="N3962" i="6"/>
  <c r="N3961" i="6"/>
  <c r="N3960" i="6"/>
  <c r="N3959" i="6"/>
  <c r="N3958" i="6"/>
  <c r="N3957" i="6"/>
  <c r="N3956" i="6"/>
  <c r="N3955" i="6"/>
  <c r="N3954" i="6"/>
  <c r="N3953" i="6"/>
  <c r="N3952" i="6"/>
  <c r="N3951" i="6"/>
  <c r="N3950" i="6"/>
  <c r="N3949" i="6"/>
  <c r="N3948" i="6"/>
  <c r="N3947" i="6"/>
  <c r="N3946" i="6"/>
  <c r="N3945" i="6"/>
  <c r="N3944" i="6"/>
  <c r="N3943" i="6"/>
  <c r="N3942" i="6"/>
  <c r="N3941" i="6"/>
  <c r="N3940" i="6"/>
  <c r="N3939" i="6"/>
  <c r="N3938" i="6"/>
  <c r="N3937" i="6"/>
  <c r="N3936" i="6"/>
  <c r="N3935" i="6"/>
  <c r="N3934" i="6"/>
  <c r="N3933" i="6"/>
  <c r="N3932" i="6"/>
  <c r="N3931" i="6"/>
  <c r="N3930" i="6"/>
  <c r="N3929" i="6"/>
  <c r="N3928" i="6"/>
  <c r="N3927" i="6"/>
  <c r="N3926" i="6"/>
  <c r="N3925" i="6"/>
  <c r="N3924" i="6"/>
  <c r="N3923" i="6"/>
  <c r="N3922" i="6"/>
  <c r="N3921" i="6"/>
  <c r="N3920" i="6"/>
  <c r="N3919" i="6"/>
  <c r="N3918" i="6"/>
  <c r="N3917" i="6"/>
  <c r="N3916" i="6"/>
  <c r="N3915" i="6"/>
  <c r="N3914" i="6"/>
  <c r="N3913" i="6"/>
  <c r="N3912" i="6"/>
  <c r="N3911" i="6"/>
  <c r="N3910" i="6"/>
  <c r="N3909" i="6"/>
  <c r="N3908" i="6"/>
  <c r="N3907" i="6"/>
  <c r="N3906" i="6"/>
  <c r="N3905" i="6"/>
  <c r="N3904" i="6"/>
  <c r="N3903" i="6"/>
  <c r="N3902" i="6"/>
  <c r="N3901" i="6"/>
  <c r="N3900" i="6"/>
  <c r="N3899" i="6"/>
  <c r="N3898" i="6"/>
  <c r="N3897" i="6"/>
  <c r="N3896" i="6"/>
  <c r="N3895" i="6"/>
  <c r="N3894" i="6"/>
  <c r="N3893" i="6"/>
  <c r="N3892" i="6"/>
  <c r="N3891" i="6"/>
  <c r="N3890" i="6"/>
  <c r="N3889" i="6"/>
  <c r="N3888" i="6"/>
  <c r="N3887" i="6"/>
  <c r="N3886" i="6"/>
  <c r="N3885" i="6"/>
  <c r="N3884" i="6"/>
  <c r="N3883" i="6"/>
  <c r="N3882" i="6"/>
  <c r="N3881" i="6"/>
  <c r="N3880" i="6"/>
  <c r="N3879" i="6"/>
  <c r="N3878" i="6"/>
  <c r="N3877" i="6"/>
  <c r="N3876" i="6"/>
  <c r="N3875" i="6"/>
  <c r="N3874" i="6"/>
  <c r="N3873" i="6"/>
  <c r="N3872" i="6"/>
  <c r="N3871" i="6"/>
  <c r="N3870" i="6"/>
  <c r="N3869" i="6"/>
  <c r="N3868" i="6"/>
  <c r="N3867" i="6"/>
  <c r="N3866" i="6"/>
  <c r="N3865" i="6"/>
  <c r="N3864" i="6"/>
  <c r="N3863" i="6"/>
  <c r="N3862" i="6"/>
  <c r="N3861" i="6"/>
  <c r="N3860" i="6"/>
  <c r="N3859" i="6"/>
  <c r="N3858" i="6"/>
  <c r="N3857" i="6"/>
  <c r="N3856" i="6"/>
  <c r="N3855" i="6"/>
  <c r="N3854" i="6"/>
  <c r="N3853" i="6"/>
  <c r="N3852" i="6"/>
  <c r="N3851" i="6"/>
  <c r="N3850" i="6"/>
  <c r="N3849" i="6"/>
  <c r="N3848" i="6"/>
  <c r="N3847" i="6"/>
  <c r="N3846" i="6"/>
  <c r="N3845" i="6"/>
  <c r="N3844" i="6"/>
  <c r="N3843" i="6"/>
  <c r="N3842" i="6"/>
  <c r="N3841" i="6"/>
  <c r="N3840" i="6"/>
  <c r="N3839" i="6"/>
  <c r="N3838" i="6"/>
  <c r="N3837" i="6"/>
  <c r="N3836" i="6"/>
  <c r="N3835" i="6"/>
  <c r="N3834" i="6"/>
  <c r="N3833" i="6"/>
  <c r="N3832" i="6"/>
  <c r="N3831" i="6"/>
  <c r="N3830" i="6"/>
  <c r="N3829" i="6"/>
  <c r="N3828" i="6"/>
  <c r="N3827" i="6"/>
  <c r="N3826" i="6"/>
  <c r="N3825" i="6"/>
  <c r="N3824" i="6"/>
  <c r="N3823" i="6"/>
  <c r="N3822" i="6"/>
  <c r="N3821" i="6"/>
  <c r="N3820" i="6"/>
  <c r="N3819" i="6"/>
  <c r="N3818" i="6"/>
  <c r="N3817" i="6"/>
  <c r="N3816" i="6"/>
  <c r="N3815" i="6"/>
  <c r="N3814" i="6"/>
  <c r="N3813" i="6"/>
  <c r="N3812" i="6"/>
  <c r="N3811" i="6"/>
  <c r="N3810" i="6"/>
  <c r="N3809" i="6"/>
  <c r="N3808" i="6"/>
  <c r="N3807" i="6"/>
  <c r="N3806" i="6"/>
  <c r="N3805" i="6"/>
  <c r="N3804" i="6"/>
  <c r="N3803" i="6"/>
  <c r="N3802" i="6"/>
  <c r="N3801" i="6"/>
  <c r="N3800" i="6"/>
  <c r="N3799" i="6"/>
  <c r="N3798" i="6"/>
  <c r="N3797" i="6"/>
  <c r="N3796" i="6"/>
  <c r="N3795" i="6"/>
  <c r="N3794" i="6"/>
  <c r="N3793" i="6"/>
  <c r="N3792" i="6"/>
  <c r="N3791" i="6"/>
  <c r="N3790" i="6"/>
  <c r="N3789" i="6"/>
  <c r="N3788" i="6"/>
  <c r="N3787" i="6"/>
  <c r="N3786" i="6"/>
  <c r="N3785" i="6"/>
  <c r="N3784" i="6"/>
  <c r="N3783" i="6"/>
  <c r="N3782" i="6"/>
  <c r="N3781" i="6"/>
  <c r="N3780" i="6"/>
  <c r="N3779" i="6"/>
  <c r="N3778" i="6"/>
  <c r="N3777" i="6"/>
  <c r="N3776" i="6"/>
  <c r="N3775" i="6"/>
  <c r="N3774" i="6"/>
  <c r="N3773" i="6"/>
  <c r="N3772" i="6"/>
  <c r="N3771" i="6"/>
  <c r="N3770" i="6"/>
  <c r="N3769" i="6"/>
  <c r="N3768" i="6"/>
  <c r="N3767" i="6"/>
  <c r="N3766" i="6"/>
  <c r="N3765" i="6"/>
  <c r="N3764" i="6"/>
  <c r="N3763" i="6"/>
  <c r="N3762" i="6"/>
  <c r="N3761" i="6"/>
  <c r="N3760" i="6"/>
  <c r="N3759" i="6"/>
  <c r="N3758" i="6"/>
  <c r="N3757" i="6"/>
  <c r="N3756" i="6"/>
  <c r="N3755" i="6"/>
  <c r="N3754" i="6"/>
  <c r="N3753" i="6"/>
  <c r="N3752" i="6"/>
  <c r="N3751" i="6"/>
  <c r="N3750" i="6"/>
  <c r="N3749" i="6"/>
  <c r="N3748" i="6"/>
  <c r="N3747" i="6"/>
  <c r="N3746" i="6"/>
  <c r="N3745" i="6"/>
  <c r="N3744" i="6"/>
  <c r="N3743" i="6"/>
  <c r="N3742" i="6"/>
  <c r="N3741" i="6"/>
  <c r="N3740" i="6"/>
  <c r="N3739" i="6"/>
  <c r="N3738" i="6"/>
  <c r="N3737" i="6"/>
  <c r="N3736" i="6"/>
  <c r="N3735" i="6"/>
  <c r="N3734" i="6"/>
  <c r="N3733" i="6"/>
  <c r="N3732" i="6"/>
  <c r="N3731" i="6"/>
  <c r="N3730" i="6"/>
  <c r="N3729" i="6"/>
  <c r="N3728" i="6"/>
  <c r="N3727" i="6"/>
  <c r="N3726" i="6"/>
  <c r="N3725" i="6"/>
  <c r="N3724" i="6"/>
  <c r="N3723" i="6"/>
  <c r="N3722" i="6"/>
  <c r="N3721" i="6"/>
  <c r="N3720" i="6"/>
  <c r="N3719" i="6"/>
  <c r="N3718" i="6"/>
  <c r="N3717" i="6"/>
  <c r="N3716" i="6"/>
  <c r="N3715" i="6"/>
  <c r="N3714" i="6"/>
  <c r="N3713" i="6"/>
  <c r="N3712" i="6"/>
  <c r="N3711" i="6"/>
  <c r="N3710" i="6"/>
  <c r="N3709" i="6"/>
  <c r="N3708" i="6"/>
  <c r="N3707" i="6"/>
  <c r="N3706" i="6"/>
  <c r="N3705" i="6"/>
  <c r="N3704" i="6"/>
  <c r="N3703" i="6"/>
  <c r="N3702" i="6"/>
  <c r="N3701" i="6"/>
  <c r="N3700" i="6"/>
  <c r="N3699" i="6"/>
  <c r="N3698" i="6"/>
  <c r="N3697" i="6"/>
  <c r="N3696" i="6"/>
  <c r="N3695" i="6"/>
  <c r="N3694" i="6"/>
  <c r="N3693" i="6"/>
  <c r="N3692" i="6"/>
  <c r="N3691" i="6"/>
  <c r="N3690" i="6"/>
  <c r="N3689" i="6"/>
  <c r="N3688" i="6"/>
  <c r="N3687" i="6"/>
  <c r="N3686" i="6"/>
  <c r="N3685" i="6"/>
  <c r="N3684" i="6"/>
  <c r="N3683" i="6"/>
  <c r="N3682" i="6"/>
  <c r="N3681" i="6"/>
  <c r="N3680" i="6"/>
  <c r="N3679" i="6"/>
  <c r="N3678" i="6"/>
  <c r="N3677" i="6"/>
  <c r="N3676" i="6"/>
  <c r="N3675" i="6"/>
  <c r="N3674" i="6"/>
  <c r="N3673" i="6"/>
  <c r="N3672" i="6"/>
  <c r="N3671" i="6"/>
  <c r="N3670" i="6"/>
  <c r="N3669" i="6"/>
  <c r="N3668" i="6"/>
  <c r="N3667" i="6"/>
  <c r="N3666" i="6"/>
  <c r="N3665" i="6"/>
  <c r="N3664" i="6"/>
  <c r="N3663" i="6"/>
  <c r="N3662" i="6"/>
  <c r="N3661" i="6"/>
  <c r="N3660" i="6"/>
  <c r="N3659" i="6"/>
  <c r="N3658" i="6"/>
  <c r="N3657" i="6"/>
  <c r="N3656" i="6"/>
  <c r="N3655" i="6"/>
  <c r="N3654" i="6"/>
  <c r="N3653" i="6"/>
  <c r="N3652" i="6"/>
  <c r="N3651" i="6"/>
  <c r="N3650" i="6"/>
  <c r="N3649" i="6"/>
  <c r="N3648" i="6"/>
  <c r="N3647" i="6"/>
  <c r="N3646" i="6"/>
  <c r="N3645" i="6"/>
  <c r="N3644" i="6"/>
  <c r="N3643" i="6"/>
  <c r="N3642" i="6"/>
  <c r="N3641" i="6"/>
  <c r="N3640" i="6"/>
  <c r="N3639" i="6"/>
  <c r="N3638" i="6"/>
  <c r="N3637" i="6"/>
  <c r="N3636" i="6"/>
  <c r="N3635" i="6"/>
  <c r="N3634" i="6"/>
  <c r="N3633" i="6"/>
  <c r="N3632" i="6"/>
  <c r="N3631" i="6"/>
  <c r="N3630" i="6"/>
  <c r="N3629" i="6"/>
  <c r="N3628" i="6"/>
  <c r="N3627" i="6"/>
  <c r="N3626" i="6"/>
  <c r="N3625" i="6"/>
  <c r="N3624" i="6"/>
  <c r="N3623" i="6"/>
  <c r="N3622" i="6"/>
  <c r="N3621" i="6"/>
  <c r="N3620" i="6"/>
  <c r="N3619" i="6"/>
  <c r="N3618" i="6"/>
  <c r="N3617" i="6"/>
  <c r="N3616" i="6"/>
  <c r="N3615" i="6"/>
  <c r="N3614" i="6"/>
  <c r="N3613" i="6"/>
  <c r="N3612" i="6"/>
  <c r="N3611" i="6"/>
  <c r="N3610" i="6"/>
  <c r="N3609" i="6"/>
  <c r="N3608" i="6"/>
  <c r="N3607" i="6"/>
  <c r="N3606" i="6"/>
  <c r="N3605" i="6"/>
  <c r="N3604" i="6"/>
  <c r="N3603" i="6"/>
  <c r="N3602" i="6"/>
  <c r="N3601" i="6"/>
  <c r="N3600" i="6"/>
  <c r="N3599" i="6"/>
  <c r="N3598" i="6"/>
  <c r="N3597" i="6"/>
  <c r="N3596" i="6"/>
  <c r="N3595" i="6"/>
  <c r="N3594" i="6"/>
  <c r="N3593" i="6"/>
  <c r="N3592" i="6"/>
  <c r="N3591" i="6"/>
  <c r="N3590" i="6"/>
  <c r="N3589" i="6"/>
  <c r="N3588" i="6"/>
  <c r="N3587" i="6"/>
  <c r="N3586" i="6"/>
  <c r="N3585" i="6"/>
  <c r="N3584" i="6"/>
  <c r="N3583" i="6"/>
  <c r="N3582" i="6"/>
  <c r="N3581" i="6"/>
  <c r="N3580" i="6"/>
  <c r="N3579" i="6"/>
  <c r="N3578" i="6"/>
  <c r="N3577" i="6"/>
  <c r="N3576" i="6"/>
  <c r="N3575" i="6"/>
  <c r="N3574" i="6"/>
  <c r="N3573" i="6"/>
  <c r="N3572" i="6"/>
  <c r="N3571" i="6"/>
  <c r="N3570" i="6"/>
  <c r="N3569" i="6"/>
  <c r="N3568" i="6"/>
  <c r="N3567" i="6"/>
  <c r="N3566" i="6"/>
  <c r="N3565" i="6"/>
  <c r="N3564" i="6"/>
  <c r="N3563" i="6"/>
  <c r="N3562" i="6"/>
  <c r="N3561" i="6"/>
  <c r="N3560" i="6"/>
  <c r="N3559" i="6"/>
  <c r="N3558" i="6"/>
  <c r="N3557" i="6"/>
  <c r="N3556" i="6"/>
  <c r="N3555" i="6"/>
  <c r="N3554" i="6"/>
  <c r="N3553" i="6"/>
  <c r="N3552" i="6"/>
  <c r="N3551" i="6"/>
  <c r="N3550" i="6"/>
  <c r="N3549" i="6"/>
  <c r="N3548" i="6"/>
  <c r="N3547" i="6"/>
  <c r="N3546" i="6"/>
  <c r="N3545" i="6"/>
  <c r="N3544" i="6"/>
  <c r="N3543" i="6"/>
  <c r="N3542" i="6"/>
  <c r="N3541" i="6"/>
  <c r="N3540" i="6"/>
  <c r="N3539" i="6"/>
  <c r="N3538" i="6"/>
  <c r="N3537" i="6"/>
  <c r="N3536" i="6"/>
  <c r="N3535" i="6"/>
  <c r="N3534" i="6"/>
  <c r="N3533" i="6"/>
  <c r="N3532" i="6"/>
  <c r="N3531" i="6"/>
  <c r="N3530" i="6"/>
  <c r="N3529" i="6"/>
  <c r="N3528" i="6"/>
  <c r="N3527" i="6"/>
  <c r="N3526" i="6"/>
  <c r="N3525" i="6"/>
  <c r="N3524" i="6"/>
  <c r="N3523" i="6"/>
  <c r="N3522" i="6"/>
  <c r="N3521" i="6"/>
  <c r="N3520" i="6"/>
  <c r="N3519" i="6"/>
  <c r="N3518" i="6"/>
  <c r="N3517" i="6"/>
  <c r="N3516" i="6"/>
  <c r="N3515" i="6"/>
  <c r="N3514" i="6"/>
  <c r="N3513" i="6"/>
  <c r="N3512" i="6"/>
  <c r="N3511" i="6"/>
  <c r="N3510" i="6"/>
  <c r="N3509" i="6"/>
  <c r="N3508" i="6"/>
  <c r="N3507" i="6"/>
  <c r="N3506" i="6"/>
  <c r="N3505" i="6"/>
  <c r="N3504" i="6"/>
  <c r="N3503" i="6"/>
  <c r="N3502" i="6"/>
  <c r="N3501" i="6"/>
  <c r="N3500" i="6"/>
  <c r="N3499" i="6"/>
  <c r="N3498" i="6"/>
  <c r="N3497" i="6"/>
  <c r="N3496" i="6"/>
  <c r="N3495" i="6"/>
  <c r="N3494" i="6"/>
  <c r="N3493" i="6"/>
  <c r="N3492" i="6"/>
  <c r="N3491" i="6"/>
  <c r="N3490" i="6"/>
  <c r="N3489" i="6"/>
  <c r="N3488" i="6"/>
  <c r="N3487" i="6"/>
  <c r="N3486" i="6"/>
  <c r="N3485" i="6"/>
  <c r="N3484" i="6"/>
  <c r="N3483" i="6"/>
  <c r="N3482" i="6"/>
  <c r="N3481" i="6"/>
  <c r="N3480" i="6"/>
  <c r="N3479" i="6"/>
  <c r="N3478" i="6"/>
  <c r="N3477" i="6"/>
  <c r="N3476" i="6"/>
  <c r="N3475" i="6"/>
  <c r="N3474" i="6"/>
  <c r="N3473" i="6"/>
  <c r="N3472" i="6"/>
  <c r="N3471" i="6"/>
  <c r="N3470" i="6"/>
  <c r="N3469" i="6"/>
  <c r="N3468" i="6"/>
  <c r="N3467" i="6"/>
  <c r="N3466" i="6"/>
  <c r="N3465" i="6"/>
  <c r="N3464" i="6"/>
  <c r="N3463" i="6"/>
  <c r="N3462" i="6"/>
  <c r="N3461" i="6"/>
  <c r="N3460" i="6"/>
  <c r="N3459" i="6"/>
  <c r="N3458" i="6"/>
  <c r="N3457" i="6"/>
  <c r="N3456" i="6"/>
  <c r="N3455" i="6"/>
  <c r="N3454" i="6"/>
  <c r="N3453" i="6"/>
  <c r="N3452" i="6"/>
  <c r="N3451" i="6"/>
  <c r="N3450" i="6"/>
  <c r="N3449" i="6"/>
  <c r="N3448" i="6"/>
  <c r="N3447" i="6"/>
  <c r="N3446" i="6"/>
  <c r="N3445" i="6"/>
  <c r="N3444" i="6"/>
  <c r="N3443" i="6"/>
  <c r="N3442" i="6"/>
  <c r="N3441" i="6"/>
  <c r="N3440" i="6"/>
  <c r="N3439" i="6"/>
  <c r="N3438" i="6"/>
  <c r="N3437" i="6"/>
  <c r="N3436" i="6"/>
  <c r="N3435" i="6"/>
  <c r="N3434" i="6"/>
  <c r="N3433" i="6"/>
  <c r="N3432" i="6"/>
  <c r="N3431" i="6"/>
  <c r="N3430" i="6"/>
  <c r="N3429" i="6"/>
  <c r="N3428" i="6"/>
  <c r="N3427" i="6"/>
  <c r="N3426" i="6"/>
  <c r="N3425" i="6"/>
  <c r="N3424" i="6"/>
  <c r="N3423" i="6"/>
  <c r="N3422" i="6"/>
  <c r="N3421" i="6"/>
  <c r="N3420" i="6"/>
  <c r="N3419" i="6"/>
  <c r="N3418" i="6"/>
  <c r="N3417" i="6"/>
  <c r="N3416" i="6"/>
  <c r="N3415" i="6"/>
  <c r="N3414" i="6"/>
  <c r="N3413" i="6"/>
  <c r="N3412" i="6"/>
  <c r="N3411" i="6"/>
  <c r="N3410" i="6"/>
  <c r="N3409" i="6"/>
  <c r="N3408" i="6"/>
  <c r="N3407" i="6"/>
  <c r="N3406" i="6"/>
  <c r="N3405" i="6"/>
  <c r="N3404" i="6"/>
  <c r="N3403" i="6"/>
  <c r="N3402" i="6"/>
  <c r="N3401" i="6"/>
  <c r="N3400" i="6"/>
  <c r="N3399" i="6"/>
  <c r="N3398" i="6"/>
  <c r="N3397" i="6"/>
  <c r="N3396" i="6"/>
  <c r="N3395" i="6"/>
  <c r="N3394" i="6"/>
  <c r="N3393" i="6"/>
  <c r="N3392" i="6"/>
  <c r="N3391" i="6"/>
  <c r="N3390" i="6"/>
  <c r="N3389" i="6"/>
  <c r="N3388" i="6"/>
  <c r="N3387" i="6"/>
  <c r="N3386" i="6"/>
  <c r="N3385" i="6"/>
  <c r="N3384" i="6"/>
  <c r="N3383" i="6"/>
  <c r="N3382" i="6"/>
  <c r="N3381" i="6"/>
  <c r="N3380" i="6"/>
  <c r="N3379" i="6"/>
  <c r="N3378" i="6"/>
  <c r="N3377" i="6"/>
  <c r="N3376" i="6"/>
  <c r="N3375" i="6"/>
  <c r="N3374" i="6"/>
  <c r="N3373" i="6"/>
  <c r="N3372" i="6"/>
  <c r="N3371" i="6"/>
  <c r="N3370" i="6"/>
  <c r="N3369" i="6"/>
  <c r="N3368" i="6"/>
  <c r="N3367" i="6"/>
  <c r="N3366" i="6"/>
  <c r="N3365" i="6"/>
  <c r="N3364" i="6"/>
  <c r="N3363" i="6"/>
  <c r="N3362" i="6"/>
  <c r="N3361" i="6"/>
  <c r="N3360" i="6"/>
  <c r="N3359" i="6"/>
  <c r="N3358" i="6"/>
  <c r="N3357" i="6"/>
  <c r="N3356" i="6"/>
  <c r="N3355" i="6"/>
  <c r="N3354" i="6"/>
  <c r="N3353" i="6"/>
  <c r="N3352" i="6"/>
  <c r="N3351" i="6"/>
  <c r="N3350" i="6"/>
  <c r="N3349" i="6"/>
  <c r="N3348" i="6"/>
  <c r="N3347" i="6"/>
  <c r="N3346" i="6"/>
  <c r="N3345" i="6"/>
  <c r="N3344" i="6"/>
  <c r="N3343" i="6"/>
  <c r="N3342" i="6"/>
  <c r="N3341" i="6"/>
  <c r="N3340" i="6"/>
  <c r="N3339" i="6"/>
  <c r="N3338" i="6"/>
  <c r="N3337" i="6"/>
  <c r="N3336" i="6"/>
  <c r="N3335" i="6"/>
  <c r="N3334" i="6"/>
  <c r="N3333" i="6"/>
  <c r="N3332" i="6"/>
  <c r="N3331" i="6"/>
  <c r="N3330" i="6"/>
  <c r="N3329" i="6"/>
  <c r="N3328" i="6"/>
  <c r="N3327" i="6"/>
  <c r="N3326" i="6"/>
  <c r="N3325" i="6"/>
  <c r="N3324" i="6"/>
  <c r="N3323" i="6"/>
  <c r="N3322" i="6"/>
  <c r="N3321" i="6"/>
  <c r="N3320" i="6"/>
  <c r="N3319" i="6"/>
  <c r="N3318" i="6"/>
  <c r="N3317" i="6"/>
  <c r="N3316" i="6"/>
  <c r="N3315" i="6"/>
  <c r="N3314" i="6"/>
  <c r="N3313" i="6"/>
  <c r="N3312" i="6"/>
  <c r="N3311" i="6"/>
  <c r="N3310" i="6"/>
  <c r="N3309" i="6"/>
  <c r="N3308" i="6"/>
  <c r="N3307" i="6"/>
  <c r="N3306" i="6"/>
  <c r="N3305" i="6"/>
  <c r="N3304" i="6"/>
  <c r="N3303" i="6"/>
  <c r="N3302" i="6"/>
  <c r="N3301" i="6"/>
  <c r="N3300" i="6"/>
  <c r="N3299" i="6"/>
  <c r="N3298" i="6"/>
  <c r="N3297" i="6"/>
  <c r="N3296" i="6"/>
  <c r="N3295" i="6"/>
  <c r="N3294" i="6"/>
  <c r="N3293" i="6"/>
  <c r="N3292" i="6"/>
  <c r="N3291" i="6"/>
  <c r="N3290" i="6"/>
  <c r="N3289" i="6"/>
  <c r="N3288" i="6"/>
  <c r="N3287" i="6"/>
  <c r="N3286" i="6"/>
  <c r="N3285" i="6"/>
  <c r="N3284" i="6"/>
  <c r="N3283" i="6"/>
  <c r="N3282" i="6"/>
  <c r="N3281" i="6"/>
  <c r="N3280" i="6"/>
  <c r="N3279" i="6"/>
  <c r="N3278" i="6"/>
  <c r="N3277" i="6"/>
  <c r="N3276" i="6"/>
  <c r="N3275" i="6"/>
  <c r="N3274" i="6"/>
  <c r="N3273" i="6"/>
  <c r="N3272" i="6"/>
  <c r="N3271" i="6"/>
  <c r="N3270" i="6"/>
  <c r="N3269" i="6"/>
  <c r="N3268" i="6"/>
  <c r="N3267" i="6"/>
  <c r="N3266" i="6"/>
  <c r="N3265" i="6"/>
  <c r="N3264" i="6"/>
  <c r="N3263" i="6"/>
  <c r="N3262" i="6"/>
  <c r="N3261" i="6"/>
  <c r="N3260" i="6"/>
  <c r="N3259" i="6"/>
  <c r="N3258" i="6"/>
  <c r="N3257" i="6"/>
  <c r="N3256" i="6"/>
  <c r="N3255" i="6"/>
  <c r="N3254" i="6"/>
  <c r="N3253" i="6"/>
  <c r="N3252" i="6"/>
  <c r="N3251" i="6"/>
  <c r="N3250" i="6"/>
  <c r="N3249" i="6"/>
  <c r="N3248" i="6"/>
  <c r="N3247" i="6"/>
  <c r="N3246" i="6"/>
  <c r="N3245" i="6"/>
  <c r="N3244" i="6"/>
  <c r="N3243" i="6"/>
  <c r="N3242" i="6"/>
  <c r="N3241" i="6"/>
  <c r="N3240" i="6"/>
  <c r="N3239" i="6"/>
  <c r="N3238" i="6"/>
  <c r="N3237" i="6"/>
  <c r="N3236" i="6"/>
  <c r="N3235" i="6"/>
  <c r="N3234" i="6"/>
  <c r="N3233" i="6"/>
  <c r="N3232" i="6"/>
  <c r="N3231" i="6"/>
  <c r="N3230" i="6"/>
  <c r="N3229" i="6"/>
  <c r="N3228" i="6"/>
  <c r="N3227" i="6"/>
  <c r="N3226" i="6"/>
  <c r="N3225" i="6"/>
  <c r="N3224" i="6"/>
  <c r="N3223" i="6"/>
  <c r="N3222" i="6"/>
  <c r="N3221" i="6"/>
  <c r="N3220" i="6"/>
  <c r="N3219" i="6"/>
  <c r="N3218" i="6"/>
  <c r="N3217" i="6"/>
  <c r="N3216" i="6"/>
  <c r="N3215" i="6"/>
  <c r="N3214" i="6"/>
  <c r="N3213" i="6"/>
  <c r="N3212" i="6"/>
  <c r="N3211" i="6"/>
  <c r="N3210" i="6"/>
  <c r="N3209" i="6"/>
  <c r="N3208" i="6"/>
  <c r="N3207" i="6"/>
  <c r="N3206" i="6"/>
  <c r="N3205" i="6"/>
  <c r="N3204" i="6"/>
  <c r="N3203" i="6"/>
  <c r="N3202" i="6"/>
  <c r="N3201" i="6"/>
  <c r="N3200" i="6"/>
  <c r="N3199" i="6"/>
  <c r="N3198" i="6"/>
  <c r="N3197" i="6"/>
  <c r="N3196" i="6"/>
  <c r="N3195" i="6"/>
  <c r="N3194" i="6"/>
  <c r="N3193" i="6"/>
  <c r="N3192" i="6"/>
  <c r="N3191" i="6"/>
  <c r="N3190" i="6"/>
  <c r="N3189" i="6"/>
  <c r="N3188" i="6"/>
  <c r="N3187" i="6"/>
  <c r="N3186" i="6"/>
  <c r="N3185" i="6"/>
  <c r="N3184" i="6"/>
  <c r="N3183" i="6"/>
  <c r="N3182" i="6"/>
  <c r="N3181" i="6"/>
  <c r="N3180" i="6"/>
  <c r="N3179" i="6"/>
  <c r="N3178" i="6"/>
  <c r="N3177" i="6"/>
  <c r="N3176" i="6"/>
  <c r="N3175" i="6"/>
  <c r="CF134" i="1" a="1"/>
  <c r="DE297" i="1" l="1"/>
  <c r="DE327" i="1" s="1"/>
  <c r="DE283" i="1"/>
  <c r="DE248" i="1"/>
  <c r="DE325" i="1" s="1"/>
  <c r="DD307" i="1"/>
  <c r="DD305" i="1" s="1"/>
  <c r="DE240" i="1"/>
  <c r="DE324" i="1" s="1"/>
  <c r="DE271" i="1"/>
  <c r="DE318" i="1" s="1"/>
  <c r="DE221" i="1"/>
  <c r="DE314" i="1" s="1"/>
  <c r="DE234" i="1"/>
  <c r="DE316" i="1" s="1"/>
  <c r="DE228" i="1"/>
  <c r="DE315" i="1" s="1"/>
  <c r="DF251" i="1"/>
  <c r="DF231" i="1"/>
  <c r="DF243" i="1"/>
  <c r="DF224" i="1"/>
  <c r="DF237" i="1"/>
  <c r="DD311" i="1"/>
  <c r="DF291" i="1"/>
  <c r="DF289" i="1" s="1"/>
  <c r="DF326" i="1" s="1"/>
  <c r="DF280" i="1"/>
  <c r="DF278" i="1" s="1"/>
  <c r="DF319" i="1" s="1"/>
  <c r="DF285" i="1"/>
  <c r="DF283" i="1" s="1"/>
  <c r="DF299" i="1"/>
  <c r="DF297" i="1" s="1"/>
  <c r="DF327" i="1" s="1"/>
  <c r="DF257" i="1"/>
  <c r="DF273" i="1"/>
  <c r="DF271" i="1" s="1"/>
  <c r="DF318" i="1" s="1"/>
  <c r="DE217" i="1"/>
  <c r="DE215" i="1" s="1"/>
  <c r="DE313" i="1" s="1"/>
  <c r="DE267" i="1"/>
  <c r="DE265" i="1" s="1"/>
  <c r="DE317" i="1" s="1"/>
  <c r="DG209" i="1"/>
  <c r="DG210" i="1" s="1"/>
  <c r="DG259" i="1"/>
  <c r="DG261" i="1" s="1"/>
  <c r="DE344" i="1"/>
  <c r="DE342" i="1" s="1"/>
  <c r="DE329" i="1" s="1"/>
  <c r="DE336" i="1"/>
  <c r="DE328" i="1" s="1"/>
  <c r="DE320" i="1"/>
  <c r="DF230" i="1"/>
  <c r="DF207" i="1"/>
  <c r="DF338" i="1"/>
  <c r="DF236" i="1"/>
  <c r="DF223" i="1"/>
  <c r="DF242" i="1"/>
  <c r="DF250" i="1"/>
  <c r="DD322" i="1"/>
  <c r="CF134" i="1"/>
  <c r="N3174" i="6"/>
  <c r="N3173" i="6"/>
  <c r="N3172" i="6"/>
  <c r="N3171" i="6"/>
  <c r="N3170" i="6"/>
  <c r="N3169" i="6"/>
  <c r="N3168" i="6"/>
  <c r="N3167" i="6"/>
  <c r="N3166" i="6"/>
  <c r="N3165" i="6"/>
  <c r="N3164" i="6"/>
  <c r="N3163" i="6"/>
  <c r="N3162" i="6"/>
  <c r="N3161" i="6"/>
  <c r="N3160" i="6"/>
  <c r="N3159" i="6"/>
  <c r="N3158" i="6"/>
  <c r="N3157" i="6"/>
  <c r="N3156" i="6"/>
  <c r="N3155" i="6"/>
  <c r="N3154" i="6"/>
  <c r="N3153" i="6"/>
  <c r="N3152" i="6"/>
  <c r="N3151" i="6"/>
  <c r="N3150" i="6"/>
  <c r="N3149" i="6"/>
  <c r="N3148" i="6"/>
  <c r="N3147" i="6"/>
  <c r="N3146" i="6"/>
  <c r="N3145" i="6"/>
  <c r="N3144" i="6"/>
  <c r="N3143" i="6"/>
  <c r="N3142" i="6"/>
  <c r="N3141" i="6"/>
  <c r="N3140" i="6"/>
  <c r="N3139" i="6"/>
  <c r="N3138" i="6"/>
  <c r="N3137" i="6"/>
  <c r="N3136" i="6"/>
  <c r="N3135" i="6"/>
  <c r="N3134" i="6"/>
  <c r="N3133" i="6"/>
  <c r="N3132" i="6"/>
  <c r="N3131" i="6"/>
  <c r="N3130" i="6"/>
  <c r="N3129" i="6"/>
  <c r="N3128" i="6"/>
  <c r="N3127" i="6"/>
  <c r="N3126" i="6"/>
  <c r="N3125" i="6"/>
  <c r="N3124" i="6"/>
  <c r="N3123" i="6"/>
  <c r="N3122" i="6"/>
  <c r="N3121" i="6"/>
  <c r="N3120" i="6"/>
  <c r="N3119" i="6"/>
  <c r="N3118" i="6"/>
  <c r="N3117" i="6"/>
  <c r="N3116" i="6"/>
  <c r="N3115" i="6"/>
  <c r="N3114" i="6"/>
  <c r="N3113" i="6"/>
  <c r="N3112" i="6"/>
  <c r="N3111" i="6"/>
  <c r="N3110" i="6"/>
  <c r="N3109" i="6"/>
  <c r="N3108" i="6"/>
  <c r="N3107" i="6"/>
  <c r="N3106" i="6"/>
  <c r="N3105" i="6"/>
  <c r="N3104" i="6"/>
  <c r="N3103" i="6"/>
  <c r="N3102" i="6"/>
  <c r="N3101" i="6"/>
  <c r="N3100" i="6"/>
  <c r="N3099" i="6"/>
  <c r="N3098" i="6"/>
  <c r="N3097" i="6"/>
  <c r="N3096" i="6"/>
  <c r="N3095" i="6"/>
  <c r="N3094" i="6"/>
  <c r="N3093" i="6"/>
  <c r="N3092" i="6"/>
  <c r="N3091" i="6"/>
  <c r="N3090" i="6"/>
  <c r="N3089" i="6"/>
  <c r="N3088" i="6"/>
  <c r="N3087" i="6"/>
  <c r="N3086" i="6"/>
  <c r="N3085" i="6"/>
  <c r="N3084" i="6"/>
  <c r="N3083" i="6"/>
  <c r="N3082" i="6"/>
  <c r="N3081" i="6"/>
  <c r="N3080" i="6"/>
  <c r="N3079" i="6"/>
  <c r="N3078" i="6"/>
  <c r="N3077" i="6"/>
  <c r="N3076" i="6"/>
  <c r="N3075" i="6"/>
  <c r="N3074" i="6"/>
  <c r="N3073" i="6"/>
  <c r="N3072" i="6"/>
  <c r="N3071" i="6"/>
  <c r="N3070" i="6"/>
  <c r="N3069" i="6"/>
  <c r="N3068" i="6"/>
  <c r="N3067" i="6"/>
  <c r="N3066" i="6"/>
  <c r="N3065" i="6"/>
  <c r="N3064" i="6"/>
  <c r="N3063" i="6"/>
  <c r="N3062" i="6"/>
  <c r="N3061" i="6"/>
  <c r="N3060" i="6"/>
  <c r="N3059" i="6"/>
  <c r="N3058" i="6"/>
  <c r="N3057" i="6"/>
  <c r="N3056" i="6"/>
  <c r="N3055" i="6"/>
  <c r="N3054" i="6"/>
  <c r="N3053" i="6"/>
  <c r="N3052" i="6"/>
  <c r="N3051" i="6"/>
  <c r="N3050" i="6"/>
  <c r="N3049" i="6"/>
  <c r="N3048" i="6"/>
  <c r="N3047" i="6"/>
  <c r="N3046" i="6"/>
  <c r="N3045" i="6"/>
  <c r="N3044" i="6"/>
  <c r="N3043" i="6"/>
  <c r="N3042" i="6"/>
  <c r="N3041" i="6"/>
  <c r="N3040" i="6"/>
  <c r="N3039" i="6"/>
  <c r="N3038" i="6"/>
  <c r="N3037" i="6"/>
  <c r="N3036" i="6"/>
  <c r="N3035" i="6"/>
  <c r="N3034" i="6"/>
  <c r="N3033" i="6"/>
  <c r="N3032" i="6"/>
  <c r="N3031" i="6"/>
  <c r="N3030" i="6"/>
  <c r="N3029" i="6"/>
  <c r="N3028" i="6"/>
  <c r="N3027" i="6"/>
  <c r="N3026" i="6"/>
  <c r="N3025" i="6"/>
  <c r="N3024" i="6"/>
  <c r="N3023" i="6"/>
  <c r="N3022" i="6"/>
  <c r="N3021" i="6"/>
  <c r="N3020" i="6"/>
  <c r="N3019" i="6"/>
  <c r="N3018" i="6"/>
  <c r="N3017" i="6"/>
  <c r="N3016" i="6"/>
  <c r="N3015" i="6"/>
  <c r="N3014" i="6"/>
  <c r="N3013" i="6"/>
  <c r="N3012" i="6"/>
  <c r="N3011" i="6"/>
  <c r="N3010" i="6"/>
  <c r="N3009" i="6"/>
  <c r="N3008" i="6"/>
  <c r="N3007" i="6"/>
  <c r="N3006" i="6"/>
  <c r="N3005" i="6"/>
  <c r="N3004" i="6"/>
  <c r="N3003" i="6"/>
  <c r="N3002" i="6"/>
  <c r="N3001" i="6"/>
  <c r="N3000" i="6"/>
  <c r="N2999" i="6"/>
  <c r="N2998" i="6"/>
  <c r="N2997" i="6"/>
  <c r="N2996" i="6"/>
  <c r="N2995" i="6"/>
  <c r="N2994" i="6"/>
  <c r="N2993" i="6"/>
  <c r="N2992" i="6"/>
  <c r="N2991" i="6"/>
  <c r="N2990" i="6"/>
  <c r="N2989" i="6"/>
  <c r="N2988" i="6"/>
  <c r="N2987" i="6"/>
  <c r="N2986" i="6"/>
  <c r="N2985" i="6"/>
  <c r="N2984" i="6"/>
  <c r="N2983" i="6"/>
  <c r="N2982" i="6"/>
  <c r="N2981" i="6"/>
  <c r="N2980" i="6"/>
  <c r="N2979" i="6"/>
  <c r="N2978" i="6"/>
  <c r="N2977" i="6"/>
  <c r="N2976" i="6"/>
  <c r="N2975" i="6"/>
  <c r="N2974" i="6"/>
  <c r="N2973" i="6"/>
  <c r="N2972" i="6"/>
  <c r="N2971" i="6"/>
  <c r="N2970" i="6"/>
  <c r="N2969" i="6"/>
  <c r="N2968" i="6"/>
  <c r="N2967" i="6"/>
  <c r="N2966" i="6"/>
  <c r="N2965" i="6"/>
  <c r="N2964" i="6"/>
  <c r="N2963" i="6"/>
  <c r="N2962" i="6"/>
  <c r="N2961" i="6"/>
  <c r="N2960" i="6"/>
  <c r="N2959" i="6"/>
  <c r="N2958" i="6"/>
  <c r="N2957" i="6"/>
  <c r="N2956" i="6"/>
  <c r="N2955" i="6"/>
  <c r="N2954" i="6"/>
  <c r="N2953" i="6"/>
  <c r="N2952" i="6"/>
  <c r="N2951" i="6"/>
  <c r="N2950" i="6"/>
  <c r="N2949" i="6"/>
  <c r="N2948" i="6"/>
  <c r="N2947" i="6"/>
  <c r="N2946" i="6"/>
  <c r="N2945" i="6"/>
  <c r="N2944" i="6"/>
  <c r="N2943" i="6"/>
  <c r="N2942" i="6"/>
  <c r="N2941" i="6"/>
  <c r="N2940" i="6"/>
  <c r="N2939" i="6"/>
  <c r="N2938" i="6"/>
  <c r="N2937" i="6"/>
  <c r="N2936" i="6"/>
  <c r="N2935" i="6"/>
  <c r="N2934" i="6"/>
  <c r="N2933" i="6"/>
  <c r="N2932" i="6"/>
  <c r="N2931" i="6"/>
  <c r="N2930" i="6"/>
  <c r="N2929" i="6"/>
  <c r="N2928" i="6"/>
  <c r="N2927" i="6"/>
  <c r="N2926" i="6"/>
  <c r="N2925" i="6"/>
  <c r="N2924" i="6"/>
  <c r="N2923" i="6"/>
  <c r="N2922" i="6"/>
  <c r="N2921" i="6"/>
  <c r="N2920" i="6"/>
  <c r="N2919" i="6"/>
  <c r="N2918" i="6"/>
  <c r="N2917" i="6"/>
  <c r="N2916" i="6"/>
  <c r="N2915" i="6"/>
  <c r="N2914" i="6"/>
  <c r="N2913" i="6"/>
  <c r="N2912" i="6"/>
  <c r="N2911" i="6"/>
  <c r="N2910" i="6"/>
  <c r="N2909" i="6"/>
  <c r="N2908" i="6"/>
  <c r="N2907" i="6"/>
  <c r="N2906" i="6"/>
  <c r="N2905" i="6"/>
  <c r="N2904" i="6"/>
  <c r="N2903" i="6"/>
  <c r="N2902" i="6"/>
  <c r="N2901" i="6"/>
  <c r="N2900" i="6"/>
  <c r="N2899" i="6"/>
  <c r="N2898" i="6"/>
  <c r="N2897" i="6"/>
  <c r="N2896" i="6"/>
  <c r="N2895" i="6"/>
  <c r="N2894" i="6"/>
  <c r="N2893" i="6"/>
  <c r="N2892" i="6"/>
  <c r="N2891" i="6"/>
  <c r="N2890" i="6"/>
  <c r="N2889" i="6"/>
  <c r="N2888" i="6"/>
  <c r="N2887" i="6"/>
  <c r="N2886" i="6"/>
  <c r="N2885" i="6"/>
  <c r="N2884" i="6"/>
  <c r="N2883" i="6"/>
  <c r="N2882" i="6"/>
  <c r="N2881" i="6"/>
  <c r="N2880" i="6"/>
  <c r="N2879" i="6"/>
  <c r="N2878" i="6"/>
  <c r="N2877" i="6"/>
  <c r="N2876" i="6"/>
  <c r="N2875" i="6"/>
  <c r="N2874" i="6"/>
  <c r="N2873" i="6"/>
  <c r="N2872" i="6"/>
  <c r="N2871" i="6"/>
  <c r="N2870" i="6"/>
  <c r="N2869" i="6"/>
  <c r="N2868" i="6"/>
  <c r="N2867" i="6"/>
  <c r="N2866" i="6"/>
  <c r="N2865" i="6"/>
  <c r="N2864" i="6"/>
  <c r="N2863" i="6"/>
  <c r="N2862" i="6"/>
  <c r="N2861" i="6"/>
  <c r="N2860" i="6"/>
  <c r="N2859" i="6"/>
  <c r="N2858" i="6"/>
  <c r="N2857" i="6"/>
  <c r="N2856" i="6"/>
  <c r="N2855" i="6"/>
  <c r="N2854" i="6"/>
  <c r="N2853" i="6"/>
  <c r="N2852" i="6"/>
  <c r="N2851" i="6"/>
  <c r="N2850" i="6"/>
  <c r="N2849" i="6"/>
  <c r="N2848" i="6"/>
  <c r="N2847" i="6"/>
  <c r="N2846" i="6"/>
  <c r="N2845" i="6"/>
  <c r="CG134" i="1" a="1"/>
  <c r="DF240" i="1" l="1"/>
  <c r="DF324" i="1" s="1"/>
  <c r="DE308" i="1"/>
  <c r="DF221" i="1"/>
  <c r="DF314" i="1" s="1"/>
  <c r="DF228" i="1"/>
  <c r="DF315" i="1" s="1"/>
  <c r="DF234" i="1"/>
  <c r="DF316" i="1" s="1"/>
  <c r="DF248" i="1"/>
  <c r="DF325" i="1" s="1"/>
  <c r="DE307" i="1"/>
  <c r="DG251" i="1"/>
  <c r="DG237" i="1"/>
  <c r="DG224" i="1"/>
  <c r="DG231" i="1"/>
  <c r="DG243" i="1"/>
  <c r="DE322" i="1"/>
  <c r="DF308" i="1"/>
  <c r="DF267" i="1"/>
  <c r="DF265" i="1" s="1"/>
  <c r="DF317" i="1" s="1"/>
  <c r="DG280" i="1"/>
  <c r="DG278" i="1" s="1"/>
  <c r="DG319" i="1" s="1"/>
  <c r="DG273" i="1"/>
  <c r="DG271" i="1" s="1"/>
  <c r="DG318" i="1" s="1"/>
  <c r="DG299" i="1"/>
  <c r="DG297" i="1" s="1"/>
  <c r="DG327" i="1" s="1"/>
  <c r="DG257" i="1"/>
  <c r="DG291" i="1"/>
  <c r="DG289" i="1" s="1"/>
  <c r="DG326" i="1" s="1"/>
  <c r="DG285" i="1"/>
  <c r="DG283" i="1" s="1"/>
  <c r="DH209" i="1"/>
  <c r="DH210" i="1" s="1"/>
  <c r="DH259" i="1"/>
  <c r="DH261" i="1" s="1"/>
  <c r="DE311" i="1"/>
  <c r="DF336" i="1"/>
  <c r="DF328" i="1" s="1"/>
  <c r="DF344" i="1"/>
  <c r="DF342" i="1" s="1"/>
  <c r="DF329" i="1" s="1"/>
  <c r="DF217" i="1"/>
  <c r="DF215" i="1" s="1"/>
  <c r="DF313" i="1" s="1"/>
  <c r="DG207" i="1"/>
  <c r="DG223" i="1"/>
  <c r="DG230" i="1"/>
  <c r="DG228" i="1" s="1"/>
  <c r="DG315" i="1" s="1"/>
  <c r="DG236" i="1"/>
  <c r="DG338" i="1"/>
  <c r="DG242" i="1"/>
  <c r="DG250" i="1"/>
  <c r="DF320" i="1"/>
  <c r="CG134" i="1"/>
  <c r="N2844" i="6"/>
  <c r="N2843" i="6"/>
  <c r="N2842" i="6"/>
  <c r="N2841" i="6"/>
  <c r="N2840" i="6"/>
  <c r="N2839" i="6"/>
  <c r="N2838" i="6"/>
  <c r="N2837" i="6"/>
  <c r="N2836" i="6"/>
  <c r="N2835" i="6"/>
  <c r="N2834" i="6"/>
  <c r="N2833" i="6"/>
  <c r="N2832" i="6"/>
  <c r="N2831" i="6"/>
  <c r="N2830" i="6"/>
  <c r="N2829" i="6"/>
  <c r="N2828" i="6"/>
  <c r="N2827" i="6"/>
  <c r="N2826" i="6"/>
  <c r="N2825" i="6"/>
  <c r="N2824" i="6"/>
  <c r="N2823" i="6"/>
  <c r="N2822" i="6"/>
  <c r="N2821" i="6"/>
  <c r="N2820" i="6"/>
  <c r="N2819" i="6"/>
  <c r="N2818" i="6"/>
  <c r="N2817" i="6"/>
  <c r="N2816" i="6"/>
  <c r="N2815" i="6"/>
  <c r="N2814" i="6"/>
  <c r="N2813" i="6"/>
  <c r="N2812" i="6"/>
  <c r="N2811" i="6"/>
  <c r="N2810" i="6"/>
  <c r="N2809" i="6"/>
  <c r="N2808" i="6"/>
  <c r="N2807" i="6"/>
  <c r="N2806" i="6"/>
  <c r="N2805" i="6"/>
  <c r="N2804" i="6"/>
  <c r="N2803" i="6"/>
  <c r="N2802" i="6"/>
  <c r="N2801" i="6"/>
  <c r="N2800" i="6"/>
  <c r="N2799" i="6"/>
  <c r="N2798" i="6"/>
  <c r="N2797" i="6"/>
  <c r="N2796" i="6"/>
  <c r="N2795" i="6"/>
  <c r="N2794" i="6"/>
  <c r="N2793" i="6"/>
  <c r="N2792" i="6"/>
  <c r="N2791" i="6"/>
  <c r="N2790" i="6"/>
  <c r="N2789" i="6"/>
  <c r="N2788" i="6"/>
  <c r="N2787" i="6"/>
  <c r="N2786" i="6"/>
  <c r="N2785" i="6"/>
  <c r="N2784" i="6"/>
  <c r="N2783" i="6"/>
  <c r="N2782" i="6"/>
  <c r="N2781" i="6"/>
  <c r="N2780" i="6"/>
  <c r="N2779" i="6"/>
  <c r="N2778" i="6"/>
  <c r="N2777" i="6"/>
  <c r="N2776" i="6"/>
  <c r="N2775" i="6"/>
  <c r="N2774" i="6"/>
  <c r="N2773" i="6"/>
  <c r="N2772" i="6"/>
  <c r="N2771" i="6"/>
  <c r="N2770" i="6"/>
  <c r="N2769" i="6"/>
  <c r="N2768" i="6"/>
  <c r="N2767" i="6"/>
  <c r="N2766" i="6"/>
  <c r="N2765" i="6"/>
  <c r="N2764" i="6"/>
  <c r="N2763" i="6"/>
  <c r="N2762" i="6"/>
  <c r="N2761" i="6"/>
  <c r="N2760" i="6"/>
  <c r="N2759" i="6"/>
  <c r="N2758" i="6"/>
  <c r="N2757" i="6"/>
  <c r="N2756" i="6"/>
  <c r="N2755" i="6"/>
  <c r="N2754" i="6"/>
  <c r="N2753" i="6"/>
  <c r="N2752" i="6"/>
  <c r="N2751" i="6"/>
  <c r="N2750" i="6"/>
  <c r="N2749" i="6"/>
  <c r="N2748" i="6"/>
  <c r="N2747" i="6"/>
  <c r="N2746" i="6"/>
  <c r="N2745" i="6"/>
  <c r="N2744" i="6"/>
  <c r="N2743" i="6"/>
  <c r="N2742" i="6"/>
  <c r="N2741" i="6"/>
  <c r="N2740" i="6"/>
  <c r="N2739" i="6"/>
  <c r="N2738" i="6"/>
  <c r="N2737" i="6"/>
  <c r="N2736" i="6"/>
  <c r="N2735" i="6"/>
  <c r="N2734" i="6"/>
  <c r="N2733" i="6"/>
  <c r="N2732" i="6"/>
  <c r="N2731" i="6"/>
  <c r="N2730" i="6"/>
  <c r="N2729" i="6"/>
  <c r="N2728" i="6"/>
  <c r="N2727" i="6"/>
  <c r="N2726" i="6"/>
  <c r="N2725" i="6"/>
  <c r="N2724" i="6"/>
  <c r="N2723" i="6"/>
  <c r="N2722" i="6"/>
  <c r="N2721" i="6"/>
  <c r="N2720" i="6"/>
  <c r="N2719" i="6"/>
  <c r="N2718" i="6"/>
  <c r="N2717" i="6"/>
  <c r="N2716" i="6"/>
  <c r="N2715" i="6"/>
  <c r="N2714" i="6"/>
  <c r="N2713" i="6"/>
  <c r="N2712" i="6"/>
  <c r="N2711" i="6"/>
  <c r="N2710" i="6"/>
  <c r="N2709" i="6"/>
  <c r="N2708" i="6"/>
  <c r="N2707" i="6"/>
  <c r="N2706" i="6"/>
  <c r="N2705" i="6"/>
  <c r="N2704" i="6"/>
  <c r="N2703" i="6"/>
  <c r="N2702" i="6"/>
  <c r="N2701" i="6"/>
  <c r="N2700" i="6"/>
  <c r="N2699" i="6"/>
  <c r="N2698" i="6"/>
  <c r="N2697" i="6"/>
  <c r="N2696" i="6"/>
  <c r="N2695" i="6"/>
  <c r="N2694" i="6"/>
  <c r="N2693" i="6"/>
  <c r="N2692" i="6"/>
  <c r="N2691" i="6"/>
  <c r="N2690" i="6"/>
  <c r="N2689" i="6"/>
  <c r="N2688" i="6"/>
  <c r="N2687" i="6"/>
  <c r="N2686" i="6"/>
  <c r="N2685" i="6"/>
  <c r="N2684" i="6"/>
  <c r="N2683" i="6"/>
  <c r="N2682" i="6"/>
  <c r="N2681" i="6"/>
  <c r="N2680" i="6"/>
  <c r="N2679" i="6"/>
  <c r="N2678" i="6"/>
  <c r="N2677" i="6"/>
  <c r="N2676" i="6"/>
  <c r="N2675" i="6"/>
  <c r="N2674" i="6"/>
  <c r="N2673" i="6"/>
  <c r="N2672" i="6"/>
  <c r="N2671" i="6"/>
  <c r="N2670" i="6"/>
  <c r="N2669" i="6"/>
  <c r="N2668" i="6"/>
  <c r="N2667" i="6"/>
  <c r="N2666" i="6"/>
  <c r="N2665" i="6"/>
  <c r="N2664" i="6"/>
  <c r="N2663" i="6"/>
  <c r="N2662" i="6"/>
  <c r="N2661" i="6"/>
  <c r="N2660" i="6"/>
  <c r="N2659" i="6"/>
  <c r="N2658" i="6"/>
  <c r="N2657" i="6"/>
  <c r="N2656" i="6"/>
  <c r="N2655" i="6"/>
  <c r="N2654" i="6"/>
  <c r="N2653" i="6"/>
  <c r="N2652" i="6"/>
  <c r="N2651" i="6"/>
  <c r="N2650" i="6"/>
  <c r="N2649" i="6"/>
  <c r="N2648" i="6"/>
  <c r="N2647" i="6"/>
  <c r="N2646" i="6"/>
  <c r="N2645" i="6"/>
  <c r="N2644" i="6"/>
  <c r="N2643" i="6"/>
  <c r="N2642" i="6"/>
  <c r="N2641" i="6"/>
  <c r="N2640" i="6"/>
  <c r="N2639" i="6"/>
  <c r="N2638" i="6"/>
  <c r="N2637" i="6"/>
  <c r="N2636" i="6"/>
  <c r="N2635" i="6"/>
  <c r="N2634" i="6"/>
  <c r="N2633" i="6"/>
  <c r="N2632" i="6"/>
  <c r="N2631" i="6"/>
  <c r="N2630" i="6"/>
  <c r="N2629" i="6"/>
  <c r="N2628" i="6"/>
  <c r="N2627" i="6"/>
  <c r="N2626" i="6"/>
  <c r="N2625" i="6"/>
  <c r="N2624" i="6"/>
  <c r="N2623" i="6"/>
  <c r="N2622" i="6"/>
  <c r="N2621" i="6"/>
  <c r="N2620" i="6"/>
  <c r="N2619" i="6"/>
  <c r="N2618" i="6"/>
  <c r="N2617" i="6"/>
  <c r="N2616" i="6"/>
  <c r="N2615" i="6"/>
  <c r="N2614" i="6"/>
  <c r="N2613" i="6"/>
  <c r="N2612" i="6"/>
  <c r="N2611" i="6"/>
  <c r="N2610" i="6"/>
  <c r="N2609" i="6"/>
  <c r="N2608" i="6"/>
  <c r="N2607" i="6"/>
  <c r="N2606" i="6"/>
  <c r="N2605" i="6"/>
  <c r="N2604" i="6"/>
  <c r="N2603" i="6"/>
  <c r="N2602" i="6"/>
  <c r="N2601" i="6"/>
  <c r="N2600" i="6"/>
  <c r="N2599" i="6"/>
  <c r="N2598" i="6"/>
  <c r="N2597" i="6"/>
  <c r="N2596" i="6"/>
  <c r="N2595" i="6"/>
  <c r="N2594" i="6"/>
  <c r="N2593" i="6"/>
  <c r="N2592" i="6"/>
  <c r="N2591" i="6"/>
  <c r="N2590" i="6"/>
  <c r="N2589" i="6"/>
  <c r="N2588" i="6"/>
  <c r="N2587" i="6"/>
  <c r="N2586" i="6"/>
  <c r="N2585" i="6"/>
  <c r="N2584" i="6"/>
  <c r="N2583" i="6"/>
  <c r="N2582" i="6"/>
  <c r="N2581" i="6"/>
  <c r="N2580" i="6"/>
  <c r="N2579" i="6"/>
  <c r="N2578" i="6"/>
  <c r="N2577" i="6"/>
  <c r="N2576" i="6"/>
  <c r="N2575" i="6"/>
  <c r="N2574" i="6"/>
  <c r="N2573" i="6"/>
  <c r="N2572" i="6"/>
  <c r="N2571" i="6"/>
  <c r="N2570" i="6"/>
  <c r="N2569" i="6"/>
  <c r="N2568" i="6"/>
  <c r="N2567" i="6"/>
  <c r="N2566" i="6"/>
  <c r="N2565" i="6"/>
  <c r="N2564" i="6"/>
  <c r="N2563" i="6"/>
  <c r="N2562" i="6"/>
  <c r="N2561" i="6"/>
  <c r="N2560" i="6"/>
  <c r="N2559" i="6"/>
  <c r="N2558" i="6"/>
  <c r="N2557" i="6"/>
  <c r="N2556" i="6"/>
  <c r="N2555" i="6"/>
  <c r="N2554" i="6"/>
  <c r="N2553" i="6"/>
  <c r="N2552" i="6"/>
  <c r="N2551" i="6"/>
  <c r="N2550" i="6"/>
  <c r="N2549" i="6"/>
  <c r="N2548" i="6"/>
  <c r="N2547" i="6"/>
  <c r="N2546" i="6"/>
  <c r="N2545" i="6"/>
  <c r="N2544" i="6"/>
  <c r="N2543" i="6"/>
  <c r="N2542" i="6"/>
  <c r="N2541" i="6"/>
  <c r="N2540" i="6"/>
  <c r="N2539" i="6"/>
  <c r="N2538" i="6"/>
  <c r="N2537" i="6"/>
  <c r="N2536" i="6"/>
  <c r="N2535" i="6"/>
  <c r="N2534" i="6"/>
  <c r="N2533" i="6"/>
  <c r="N2532" i="6"/>
  <c r="N2531" i="6"/>
  <c r="N2530" i="6"/>
  <c r="N2529" i="6"/>
  <c r="N2528" i="6"/>
  <c r="N2527" i="6"/>
  <c r="N2526" i="6"/>
  <c r="N2525" i="6"/>
  <c r="N2524" i="6"/>
  <c r="N2523" i="6"/>
  <c r="N2522" i="6"/>
  <c r="N2521" i="6"/>
  <c r="N2520" i="6"/>
  <c r="N2519" i="6"/>
  <c r="N2518" i="6"/>
  <c r="N2517" i="6"/>
  <c r="N2516" i="6"/>
  <c r="N2515" i="6"/>
  <c r="N2514" i="6"/>
  <c r="N2513" i="6"/>
  <c r="N2512" i="6"/>
  <c r="N2511" i="6"/>
  <c r="N2510" i="6"/>
  <c r="N2509" i="6"/>
  <c r="N2508" i="6"/>
  <c r="N2507" i="6"/>
  <c r="N2506" i="6"/>
  <c r="N2505" i="6"/>
  <c r="N2504" i="6"/>
  <c r="N2503" i="6"/>
  <c r="N2502" i="6"/>
  <c r="N2501" i="6"/>
  <c r="N2500" i="6"/>
  <c r="N2499" i="6"/>
  <c r="N2498" i="6"/>
  <c r="N2497" i="6"/>
  <c r="N2496" i="6"/>
  <c r="N2495" i="6"/>
  <c r="N2494" i="6"/>
  <c r="N2493" i="6"/>
  <c r="N2492" i="6"/>
  <c r="N2491" i="6"/>
  <c r="N2490" i="6"/>
  <c r="N2489" i="6"/>
  <c r="N2488" i="6"/>
  <c r="N2487" i="6"/>
  <c r="N2486" i="6"/>
  <c r="N2485" i="6"/>
  <c r="N2484" i="6"/>
  <c r="N2483" i="6"/>
  <c r="N2482" i="6"/>
  <c r="N2481" i="6"/>
  <c r="N2480" i="6"/>
  <c r="N2479" i="6"/>
  <c r="N2478" i="6"/>
  <c r="N2477" i="6"/>
  <c r="N2476" i="6"/>
  <c r="N2475" i="6"/>
  <c r="N2474" i="6"/>
  <c r="N2473" i="6"/>
  <c r="N2472" i="6"/>
  <c r="N2471" i="6"/>
  <c r="N2470" i="6"/>
  <c r="N2469" i="6"/>
  <c r="N2468" i="6"/>
  <c r="N2467" i="6"/>
  <c r="N2466" i="6"/>
  <c r="N2465" i="6"/>
  <c r="N2464" i="6"/>
  <c r="N2463" i="6"/>
  <c r="N2462" i="6"/>
  <c r="N2461" i="6"/>
  <c r="N2460" i="6"/>
  <c r="N2459" i="6"/>
  <c r="N2458" i="6"/>
  <c r="N2457" i="6"/>
  <c r="N2456" i="6"/>
  <c r="N2455" i="6"/>
  <c r="N2454" i="6"/>
  <c r="N2453" i="6"/>
  <c r="N2452" i="6"/>
  <c r="N2451" i="6"/>
  <c r="N2450" i="6"/>
  <c r="N2449" i="6"/>
  <c r="N2448" i="6"/>
  <c r="N2447" i="6"/>
  <c r="N2446" i="6"/>
  <c r="N2445" i="6"/>
  <c r="N2444" i="6"/>
  <c r="N2443" i="6"/>
  <c r="N2442" i="6"/>
  <c r="N2441" i="6"/>
  <c r="N2440" i="6"/>
  <c r="N2439" i="6"/>
  <c r="N2438" i="6"/>
  <c r="N2437" i="6"/>
  <c r="N2436" i="6"/>
  <c r="N2435" i="6"/>
  <c r="N2434" i="6"/>
  <c r="N2433" i="6"/>
  <c r="N2432" i="6"/>
  <c r="N2431" i="6"/>
  <c r="DF307" i="1" l="1"/>
  <c r="DF305" i="1" s="1"/>
  <c r="DE305" i="1"/>
  <c r="DG240" i="1"/>
  <c r="DG324" i="1" s="1"/>
  <c r="DG248" i="1"/>
  <c r="DG325" i="1" s="1"/>
  <c r="AY141" i="1" a="1"/>
  <c r="AY141" i="1" s="1"/>
  <c r="AX141" i="1" a="1"/>
  <c r="AX141" i="1" s="1"/>
  <c r="AV141" i="1" a="1"/>
  <c r="AV141" i="1" s="1"/>
  <c r="DG234" i="1"/>
  <c r="DG316" i="1" s="1"/>
  <c r="BA141" i="1" a="1"/>
  <c r="BA141" i="1" s="1"/>
  <c r="DG221" i="1"/>
  <c r="DG314" i="1" s="1"/>
  <c r="DH251" i="1"/>
  <c r="DH237" i="1"/>
  <c r="DH224" i="1"/>
  <c r="DH243" i="1"/>
  <c r="DH231" i="1"/>
  <c r="DF322" i="1"/>
  <c r="DG336" i="1"/>
  <c r="DG328" i="1" s="1"/>
  <c r="DG344" i="1"/>
  <c r="DG342" i="1" s="1"/>
  <c r="DG329" i="1" s="1"/>
  <c r="DG217" i="1"/>
  <c r="DG215" i="1" s="1"/>
  <c r="DG313" i="1" s="1"/>
  <c r="DG320" i="1"/>
  <c r="DH257" i="1"/>
  <c r="DH285" i="1"/>
  <c r="DH283" i="1" s="1"/>
  <c r="DH280" i="1"/>
  <c r="DH278" i="1" s="1"/>
  <c r="DH319" i="1" s="1"/>
  <c r="DH291" i="1"/>
  <c r="DH289" i="1" s="1"/>
  <c r="DH326" i="1" s="1"/>
  <c r="DH273" i="1"/>
  <c r="DH271" i="1" s="1"/>
  <c r="DH318" i="1" s="1"/>
  <c r="DH299" i="1"/>
  <c r="DH297" i="1" s="1"/>
  <c r="DH327" i="1" s="1"/>
  <c r="DH207" i="1"/>
  <c r="DH236" i="1"/>
  <c r="DH223" i="1"/>
  <c r="DH250" i="1"/>
  <c r="DH230" i="1"/>
  <c r="DH228" i="1" s="1"/>
  <c r="DH315" i="1" s="1"/>
  <c r="DH338" i="1"/>
  <c r="DH242" i="1"/>
  <c r="DG308" i="1"/>
  <c r="DG267" i="1"/>
  <c r="DG265" i="1" s="1"/>
  <c r="DG317" i="1" s="1"/>
  <c r="DI259" i="1"/>
  <c r="DI260" i="1" s="1"/>
  <c r="DI209" i="1"/>
  <c r="DI210" i="1" s="1"/>
  <c r="DF311" i="1"/>
  <c r="DJ209" i="1"/>
  <c r="DJ210" i="1" s="1"/>
  <c r="DJ259" i="1"/>
  <c r="DJ260" i="1" s="1"/>
  <c r="N2430" i="6"/>
  <c r="N2429" i="6"/>
  <c r="N2428" i="6"/>
  <c r="N2427" i="6"/>
  <c r="N2426" i="6"/>
  <c r="N2425" i="6"/>
  <c r="N2424" i="6"/>
  <c r="N2423" i="6"/>
  <c r="N2422" i="6"/>
  <c r="N2421" i="6"/>
  <c r="N2420" i="6"/>
  <c r="N2419" i="6"/>
  <c r="N2418" i="6"/>
  <c r="N2417" i="6"/>
  <c r="N2416" i="6"/>
  <c r="N2415" i="6"/>
  <c r="N2414" i="6"/>
  <c r="N2413" i="6"/>
  <c r="N2412" i="6"/>
  <c r="N2411" i="6"/>
  <c r="N2410" i="6"/>
  <c r="N2409" i="6"/>
  <c r="N2408" i="6"/>
  <c r="N2407" i="6"/>
  <c r="N2406" i="6"/>
  <c r="N2405" i="6"/>
  <c r="N2404" i="6"/>
  <c r="N2403" i="6"/>
  <c r="N2402" i="6"/>
  <c r="N2401" i="6"/>
  <c r="N2400" i="6"/>
  <c r="N2399" i="6"/>
  <c r="N2398" i="6"/>
  <c r="N2397" i="6"/>
  <c r="N2396" i="6"/>
  <c r="N2395" i="6"/>
  <c r="N2394" i="6"/>
  <c r="N2393" i="6"/>
  <c r="N2392" i="6"/>
  <c r="N2391" i="6"/>
  <c r="N2390" i="6"/>
  <c r="N2389" i="6"/>
  <c r="N2388" i="6"/>
  <c r="N2387" i="6"/>
  <c r="N2386" i="6"/>
  <c r="N2385" i="6"/>
  <c r="N2384" i="6"/>
  <c r="N2383" i="6"/>
  <c r="N2382" i="6"/>
  <c r="N2381" i="6"/>
  <c r="N2380" i="6"/>
  <c r="N2379" i="6"/>
  <c r="N2378" i="6"/>
  <c r="N2377" i="6"/>
  <c r="N2376" i="6"/>
  <c r="N2375" i="6"/>
  <c r="N2374" i="6"/>
  <c r="N2373" i="6"/>
  <c r="N2372" i="6"/>
  <c r="N2371" i="6"/>
  <c r="N2370" i="6"/>
  <c r="N2369" i="6"/>
  <c r="N2368" i="6"/>
  <c r="N2367" i="6"/>
  <c r="N2366" i="6"/>
  <c r="N2365" i="6"/>
  <c r="N2364" i="6"/>
  <c r="N2363" i="6"/>
  <c r="N2362" i="6"/>
  <c r="N2361" i="6"/>
  <c r="N2360" i="6"/>
  <c r="N2359" i="6"/>
  <c r="N2358" i="6"/>
  <c r="N2357" i="6"/>
  <c r="N2356" i="6"/>
  <c r="N2355" i="6"/>
  <c r="N2354" i="6"/>
  <c r="N2353" i="6"/>
  <c r="N2352" i="6"/>
  <c r="N2351" i="6"/>
  <c r="N2350" i="6"/>
  <c r="N2349" i="6"/>
  <c r="N2348" i="6"/>
  <c r="N2347" i="6"/>
  <c r="N2346" i="6"/>
  <c r="N2345" i="6"/>
  <c r="N2344" i="6"/>
  <c r="N2343" i="6"/>
  <c r="N2342" i="6"/>
  <c r="N2341" i="6"/>
  <c r="N2340" i="6"/>
  <c r="N2339" i="6"/>
  <c r="N2338" i="6"/>
  <c r="N2337" i="6"/>
  <c r="N2336" i="6"/>
  <c r="N2335" i="6"/>
  <c r="N2334" i="6"/>
  <c r="N2333" i="6"/>
  <c r="N2332" i="6"/>
  <c r="N2331" i="6"/>
  <c r="N2330" i="6"/>
  <c r="N2329" i="6"/>
  <c r="N2328" i="6"/>
  <c r="N2327" i="6"/>
  <c r="N2326" i="6"/>
  <c r="N2325" i="6"/>
  <c r="N2324" i="6"/>
  <c r="N2323" i="6"/>
  <c r="N2322" i="6"/>
  <c r="N2321" i="6"/>
  <c r="N2320" i="6"/>
  <c r="N2319" i="6"/>
  <c r="N2318" i="6"/>
  <c r="N2317" i="6"/>
  <c r="N2316" i="6"/>
  <c r="N2315" i="6"/>
  <c r="N2314" i="6"/>
  <c r="N2313" i="6"/>
  <c r="N2312" i="6"/>
  <c r="N2311" i="6"/>
  <c r="N2310" i="6"/>
  <c r="N2309" i="6"/>
  <c r="N2308" i="6"/>
  <c r="N2307" i="6"/>
  <c r="N2306" i="6"/>
  <c r="N2305" i="6"/>
  <c r="N2304" i="6"/>
  <c r="N2303" i="6"/>
  <c r="N2302" i="6"/>
  <c r="N2301" i="6"/>
  <c r="N2300" i="6"/>
  <c r="N2299" i="6"/>
  <c r="N2298" i="6"/>
  <c r="N2297" i="6"/>
  <c r="N2296" i="6"/>
  <c r="N2295" i="6"/>
  <c r="N2294" i="6"/>
  <c r="N2293" i="6"/>
  <c r="N2292" i="6"/>
  <c r="N2291" i="6"/>
  <c r="N2290" i="6"/>
  <c r="N2289" i="6"/>
  <c r="N2288" i="6"/>
  <c r="N2287" i="6"/>
  <c r="N2286" i="6"/>
  <c r="N2285" i="6"/>
  <c r="N2284" i="6"/>
  <c r="N2283" i="6"/>
  <c r="N2282" i="6"/>
  <c r="N2281" i="6"/>
  <c r="N2280" i="6"/>
  <c r="N2279" i="6"/>
  <c r="N2278" i="6"/>
  <c r="N2277" i="6"/>
  <c r="N2276" i="6"/>
  <c r="N2275" i="6"/>
  <c r="N2274" i="6"/>
  <c r="N2273" i="6"/>
  <c r="N2272" i="6"/>
  <c r="N2271" i="6"/>
  <c r="N2270" i="6"/>
  <c r="N2269" i="6"/>
  <c r="N2268" i="6"/>
  <c r="N2267" i="6"/>
  <c r="N2266" i="6"/>
  <c r="N2265" i="6"/>
  <c r="N2264" i="6"/>
  <c r="N2263" i="6"/>
  <c r="N2262" i="6"/>
  <c r="N2261" i="6"/>
  <c r="N2260" i="6"/>
  <c r="N2259" i="6"/>
  <c r="N2258" i="6"/>
  <c r="N2257" i="6"/>
  <c r="N2256" i="6"/>
  <c r="N2255" i="6"/>
  <c r="N2254" i="6"/>
  <c r="N2253" i="6"/>
  <c r="N2252" i="6"/>
  <c r="N2251" i="6"/>
  <c r="N2250" i="6"/>
  <c r="N2249" i="6"/>
  <c r="N2248" i="6"/>
  <c r="N2247" i="6"/>
  <c r="N2246" i="6"/>
  <c r="N2245" i="6"/>
  <c r="N2244" i="6"/>
  <c r="N2243" i="6"/>
  <c r="N2242" i="6"/>
  <c r="N2241" i="6"/>
  <c r="N2240" i="6"/>
  <c r="N2239" i="6"/>
  <c r="N2238" i="6"/>
  <c r="N2237" i="6"/>
  <c r="N2236" i="6"/>
  <c r="N2235" i="6"/>
  <c r="N2234" i="6"/>
  <c r="N2233" i="6"/>
  <c r="N2232" i="6"/>
  <c r="N2231" i="6"/>
  <c r="N2230" i="6"/>
  <c r="N2229" i="6"/>
  <c r="N2228" i="6"/>
  <c r="N2227" i="6"/>
  <c r="N2226" i="6"/>
  <c r="N2225" i="6"/>
  <c r="N2224" i="6"/>
  <c r="N2223" i="6"/>
  <c r="N2222" i="6"/>
  <c r="N2221" i="6"/>
  <c r="N2220" i="6"/>
  <c r="N2219" i="6"/>
  <c r="N2218" i="6"/>
  <c r="N2217" i="6"/>
  <c r="N2216" i="6"/>
  <c r="N2215" i="6"/>
  <c r="N2214" i="6"/>
  <c r="N2213" i="6"/>
  <c r="N2212" i="6"/>
  <c r="N2211" i="6"/>
  <c r="N2210" i="6"/>
  <c r="N2209" i="6"/>
  <c r="N2208" i="6"/>
  <c r="N2207" i="6"/>
  <c r="N2206" i="6"/>
  <c r="N2205" i="6"/>
  <c r="N2204" i="6"/>
  <c r="N2203" i="6"/>
  <c r="N2202" i="6"/>
  <c r="N2201" i="6"/>
  <c r="N2200" i="6"/>
  <c r="N2199" i="6"/>
  <c r="N2198" i="6"/>
  <c r="N2197" i="6"/>
  <c r="N2196" i="6"/>
  <c r="N2195" i="6"/>
  <c r="N2194" i="6"/>
  <c r="N2193" i="6"/>
  <c r="N2192" i="6"/>
  <c r="N2191" i="6"/>
  <c r="N2190" i="6"/>
  <c r="N2189" i="6"/>
  <c r="N2188" i="6"/>
  <c r="N2187" i="6"/>
  <c r="N2186" i="6"/>
  <c r="N2185" i="6"/>
  <c r="N2184" i="6"/>
  <c r="N2183" i="6"/>
  <c r="N2182" i="6"/>
  <c r="N2181" i="6"/>
  <c r="N2180" i="6"/>
  <c r="N2179" i="6"/>
  <c r="N2178" i="6"/>
  <c r="N2177" i="6"/>
  <c r="N2176" i="6"/>
  <c r="N2175" i="6"/>
  <c r="N2174" i="6"/>
  <c r="N2173" i="6"/>
  <c r="N2172" i="6"/>
  <c r="N2171" i="6"/>
  <c r="N2170" i="6"/>
  <c r="N2169" i="6"/>
  <c r="N2168" i="6"/>
  <c r="N2167" i="6"/>
  <c r="N2166" i="6"/>
  <c r="N2165" i="6"/>
  <c r="N2164" i="6"/>
  <c r="N2163" i="6"/>
  <c r="N2162" i="6"/>
  <c r="N2161" i="6"/>
  <c r="N2160" i="6"/>
  <c r="N2159" i="6"/>
  <c r="N2158" i="6"/>
  <c r="N2157" i="6"/>
  <c r="N2156" i="6"/>
  <c r="N2155" i="6"/>
  <c r="N2154" i="6"/>
  <c r="N2153" i="6"/>
  <c r="N2152" i="6"/>
  <c r="N2151" i="6"/>
  <c r="N2150" i="6"/>
  <c r="N2149" i="6"/>
  <c r="N2148" i="6"/>
  <c r="N2147" i="6"/>
  <c r="N2146" i="6"/>
  <c r="N2145" i="6"/>
  <c r="N2144" i="6"/>
  <c r="N2143" i="6"/>
  <c r="N2142" i="6"/>
  <c r="N2141" i="6"/>
  <c r="N2140" i="6"/>
  <c r="N2139" i="6"/>
  <c r="N2138" i="6"/>
  <c r="N2137" i="6"/>
  <c r="N2136" i="6"/>
  <c r="N2135" i="6"/>
  <c r="N2134" i="6"/>
  <c r="N2133" i="6"/>
  <c r="N2132" i="6"/>
  <c r="N2131" i="6"/>
  <c r="N2130" i="6"/>
  <c r="N2129" i="6"/>
  <c r="N2128" i="6"/>
  <c r="N2127" i="6"/>
  <c r="N2126" i="6"/>
  <c r="N2125" i="6"/>
  <c r="N2124" i="6"/>
  <c r="N2123" i="6"/>
  <c r="N2122" i="6"/>
  <c r="N2121" i="6"/>
  <c r="N2120" i="6"/>
  <c r="N2119" i="6"/>
  <c r="N2118" i="6"/>
  <c r="N2117" i="6"/>
  <c r="N2116" i="6"/>
  <c r="N2115" i="6"/>
  <c r="N2114" i="6"/>
  <c r="N2113" i="6"/>
  <c r="N2112" i="6"/>
  <c r="N2111" i="6"/>
  <c r="N2110" i="6"/>
  <c r="N2109" i="6"/>
  <c r="N2108" i="6"/>
  <c r="N2107" i="6"/>
  <c r="N2106" i="6"/>
  <c r="N2105" i="6"/>
  <c r="N2104" i="6"/>
  <c r="N2103" i="6"/>
  <c r="N2102" i="6"/>
  <c r="N2101" i="6"/>
  <c r="N2100" i="6"/>
  <c r="N2099" i="6"/>
  <c r="N2098" i="6"/>
  <c r="N2097" i="6"/>
  <c r="N2096" i="6"/>
  <c r="N2095" i="6"/>
  <c r="N2094" i="6"/>
  <c r="N2093" i="6"/>
  <c r="N2092" i="6"/>
  <c r="N2091" i="6"/>
  <c r="N2090" i="6"/>
  <c r="N2089" i="6"/>
  <c r="N2088" i="6"/>
  <c r="N2087" i="6"/>
  <c r="N2086" i="6"/>
  <c r="N2085" i="6"/>
  <c r="N2084" i="6"/>
  <c r="N2083" i="6"/>
  <c r="N2082" i="6"/>
  <c r="N2081" i="6"/>
  <c r="N2080" i="6"/>
  <c r="N2079" i="6"/>
  <c r="N2078" i="6"/>
  <c r="N2077" i="6"/>
  <c r="N2076" i="6"/>
  <c r="N2075" i="6"/>
  <c r="N2074" i="6"/>
  <c r="N2073" i="6"/>
  <c r="N2072" i="6"/>
  <c r="N2071" i="6"/>
  <c r="N2070" i="6"/>
  <c r="N2069" i="6"/>
  <c r="N2068" i="6"/>
  <c r="N2067" i="6"/>
  <c r="N2066" i="6"/>
  <c r="N2065" i="6"/>
  <c r="N2064" i="6"/>
  <c r="N2063" i="6"/>
  <c r="N2062" i="6"/>
  <c r="N2061" i="6"/>
  <c r="N2060" i="6"/>
  <c r="N2059" i="6"/>
  <c r="N2058" i="6"/>
  <c r="N2057" i="6"/>
  <c r="N2056" i="6"/>
  <c r="N2055" i="6"/>
  <c r="N2054" i="6"/>
  <c r="N2053" i="6"/>
  <c r="N2052" i="6"/>
  <c r="N2051" i="6"/>
  <c r="N2050" i="6"/>
  <c r="N2049" i="6"/>
  <c r="N2048" i="6"/>
  <c r="N2047" i="6"/>
  <c r="N2046" i="6"/>
  <c r="N2045" i="6"/>
  <c r="N2044" i="6"/>
  <c r="N2043" i="6"/>
  <c r="N2042" i="6"/>
  <c r="N2041" i="6"/>
  <c r="N2040" i="6"/>
  <c r="N2039" i="6"/>
  <c r="N2038" i="6"/>
  <c r="N2037" i="6"/>
  <c r="N2036" i="6"/>
  <c r="N2035" i="6"/>
  <c r="N2034" i="6"/>
  <c r="N2033" i="6"/>
  <c r="N2032" i="6"/>
  <c r="N2031" i="6"/>
  <c r="N2030" i="6"/>
  <c r="N2029" i="6"/>
  <c r="N2028" i="6"/>
  <c r="N2027" i="6"/>
  <c r="N2026" i="6"/>
  <c r="N2025" i="6"/>
  <c r="N2024" i="6"/>
  <c r="N2023" i="6"/>
  <c r="N2022" i="6"/>
  <c r="N2021" i="6"/>
  <c r="N2020" i="6"/>
  <c r="N2019" i="6"/>
  <c r="N2018" i="6"/>
  <c r="N2017" i="6"/>
  <c r="N2016" i="6"/>
  <c r="N2015" i="6"/>
  <c r="N2014" i="6"/>
  <c r="N2013" i="6"/>
  <c r="N2012" i="6"/>
  <c r="N2011" i="6"/>
  <c r="N2010" i="6"/>
  <c r="N2009" i="6"/>
  <c r="N2008" i="6"/>
  <c r="N2007" i="6"/>
  <c r="N2006" i="6"/>
  <c r="N2005" i="6"/>
  <c r="N2004" i="6"/>
  <c r="N2003" i="6"/>
  <c r="N2002" i="6"/>
  <c r="N2001" i="6"/>
  <c r="N2000" i="6"/>
  <c r="N1999" i="6"/>
  <c r="N1998" i="6"/>
  <c r="N1997" i="6"/>
  <c r="N1996" i="6"/>
  <c r="N1995" i="6"/>
  <c r="N1994" i="6"/>
  <c r="N1993" i="6"/>
  <c r="N1992" i="6"/>
  <c r="N1991" i="6"/>
  <c r="N1990" i="6"/>
  <c r="N1989" i="6"/>
  <c r="N1988" i="6"/>
  <c r="N1987" i="6"/>
  <c r="N1986" i="6"/>
  <c r="N1985" i="6"/>
  <c r="N1984" i="6"/>
  <c r="N1983" i="6"/>
  <c r="N1982" i="6"/>
  <c r="N1981" i="6"/>
  <c r="N1980" i="6"/>
  <c r="N1979" i="6"/>
  <c r="N1978" i="6"/>
  <c r="N1977" i="6"/>
  <c r="N1976" i="6"/>
  <c r="N1975" i="6"/>
  <c r="N1974" i="6"/>
  <c r="N1973" i="6"/>
  <c r="N1972" i="6"/>
  <c r="N1971" i="6"/>
  <c r="N1970" i="6"/>
  <c r="N1969" i="6"/>
  <c r="N1968" i="6"/>
  <c r="N1967" i="6"/>
  <c r="N1966" i="6"/>
  <c r="N1965" i="6"/>
  <c r="N1964" i="6"/>
  <c r="N1963" i="6"/>
  <c r="N1962" i="6"/>
  <c r="N1961" i="6"/>
  <c r="N1960" i="6"/>
  <c r="N1959" i="6"/>
  <c r="N1958" i="6"/>
  <c r="N1957" i="6"/>
  <c r="N1956" i="6"/>
  <c r="N1955" i="6"/>
  <c r="N1954" i="6"/>
  <c r="N1953" i="6"/>
  <c r="N1952" i="6"/>
  <c r="N1951" i="6"/>
  <c r="N1950" i="6"/>
  <c r="N1949" i="6"/>
  <c r="N1948" i="6"/>
  <c r="N1947" i="6"/>
  <c r="N1946" i="6"/>
  <c r="N1945" i="6"/>
  <c r="N1944" i="6"/>
  <c r="N1943" i="6"/>
  <c r="N1942" i="6"/>
  <c r="N1941" i="6"/>
  <c r="N1940" i="6"/>
  <c r="N1939" i="6"/>
  <c r="N1938" i="6"/>
  <c r="N1937" i="6"/>
  <c r="N1936" i="6"/>
  <c r="N1935" i="6"/>
  <c r="N1934" i="6"/>
  <c r="N1933" i="6"/>
  <c r="N1932" i="6"/>
  <c r="N1931" i="6"/>
  <c r="N1930" i="6"/>
  <c r="N1929" i="6"/>
  <c r="N1928" i="6"/>
  <c r="N1927" i="6"/>
  <c r="N1926" i="6"/>
  <c r="N1925" i="6"/>
  <c r="N1924" i="6"/>
  <c r="N1923" i="6"/>
  <c r="N1922" i="6"/>
  <c r="N1921" i="6"/>
  <c r="N1920" i="6"/>
  <c r="N1919" i="6"/>
  <c r="N1918" i="6"/>
  <c r="N1917" i="6"/>
  <c r="N1916" i="6"/>
  <c r="N1915" i="6"/>
  <c r="N1914" i="6"/>
  <c r="N1913" i="6"/>
  <c r="N1912" i="6"/>
  <c r="N1911" i="6"/>
  <c r="N1910" i="6"/>
  <c r="N1909" i="6"/>
  <c r="N1908" i="6"/>
  <c r="N1907" i="6"/>
  <c r="N1906" i="6"/>
  <c r="N1905" i="6"/>
  <c r="N1904" i="6"/>
  <c r="N1903" i="6"/>
  <c r="N1902" i="6"/>
  <c r="N1901" i="6"/>
  <c r="N1900" i="6"/>
  <c r="N1899" i="6"/>
  <c r="N1898" i="6"/>
  <c r="N1897" i="6"/>
  <c r="N1896" i="6"/>
  <c r="N1895" i="6"/>
  <c r="N1894" i="6"/>
  <c r="N1893" i="6"/>
  <c r="N1892" i="6"/>
  <c r="N1891" i="6"/>
  <c r="N1890" i="6"/>
  <c r="N1889" i="6"/>
  <c r="N1888" i="6"/>
  <c r="N1887" i="6"/>
  <c r="N1886" i="6"/>
  <c r="N1885" i="6"/>
  <c r="N1884" i="6"/>
  <c r="N1883" i="6"/>
  <c r="N1882" i="6"/>
  <c r="N1881" i="6"/>
  <c r="N1880" i="6"/>
  <c r="N1879" i="6"/>
  <c r="N1878" i="6"/>
  <c r="N1877" i="6"/>
  <c r="N1876" i="6"/>
  <c r="N1875" i="6"/>
  <c r="N1874" i="6"/>
  <c r="N1873" i="6"/>
  <c r="N1872" i="6"/>
  <c r="N1871" i="6"/>
  <c r="N1870" i="6"/>
  <c r="N1869" i="6"/>
  <c r="N1868" i="6"/>
  <c r="N1867" i="6"/>
  <c r="N1866" i="6"/>
  <c r="N1865" i="6"/>
  <c r="N1864" i="6"/>
  <c r="N1863" i="6"/>
  <c r="N1862" i="6"/>
  <c r="N1861" i="6"/>
  <c r="N1860" i="6"/>
  <c r="N1859" i="6"/>
  <c r="N1858" i="6"/>
  <c r="N1857" i="6"/>
  <c r="N1856" i="6"/>
  <c r="N1855" i="6"/>
  <c r="N1854" i="6"/>
  <c r="N1853" i="6"/>
  <c r="N1852" i="6"/>
  <c r="N1851" i="6"/>
  <c r="N1850" i="6"/>
  <c r="N1849" i="6"/>
  <c r="N1848" i="6"/>
  <c r="N1847" i="6"/>
  <c r="N1846" i="6"/>
  <c r="N1845" i="6"/>
  <c r="N1844" i="6"/>
  <c r="N1843" i="6"/>
  <c r="N1842" i="6"/>
  <c r="N1841" i="6"/>
  <c r="N1840" i="6"/>
  <c r="N1839" i="6"/>
  <c r="N1838" i="6"/>
  <c r="N1837" i="6"/>
  <c r="N1836" i="6"/>
  <c r="N1835" i="6"/>
  <c r="N1834" i="6"/>
  <c r="N1833" i="6"/>
  <c r="N1832" i="6"/>
  <c r="N1831" i="6"/>
  <c r="N1830" i="6"/>
  <c r="N1829" i="6"/>
  <c r="N1828" i="6"/>
  <c r="N1827" i="6"/>
  <c r="N1826" i="6"/>
  <c r="N1825" i="6"/>
  <c r="N1824" i="6"/>
  <c r="N1823" i="6"/>
  <c r="N1822" i="6"/>
  <c r="N1821" i="6"/>
  <c r="N1820" i="6"/>
  <c r="N1819" i="6"/>
  <c r="N1818" i="6"/>
  <c r="N1817" i="6"/>
  <c r="N1816" i="6"/>
  <c r="N1815" i="6"/>
  <c r="N1814" i="6"/>
  <c r="N1813" i="6"/>
  <c r="N1812" i="6"/>
  <c r="N1811" i="6"/>
  <c r="N1810" i="6"/>
  <c r="N1809" i="6"/>
  <c r="N1808" i="6"/>
  <c r="N1807" i="6"/>
  <c r="N1806" i="6"/>
  <c r="N1805" i="6"/>
  <c r="N1804" i="6"/>
  <c r="N1803" i="6"/>
  <c r="N1802" i="6"/>
  <c r="N1801" i="6"/>
  <c r="N1800" i="6"/>
  <c r="N1799" i="6"/>
  <c r="N1798" i="6"/>
  <c r="N1797" i="6"/>
  <c r="N1796" i="6"/>
  <c r="N1795" i="6"/>
  <c r="N1794" i="6"/>
  <c r="N1793" i="6"/>
  <c r="N1792" i="6"/>
  <c r="N1791" i="6"/>
  <c r="N1790" i="6"/>
  <c r="N1789" i="6"/>
  <c r="N1788" i="6"/>
  <c r="N1787" i="6"/>
  <c r="N1786" i="6"/>
  <c r="N1785" i="6"/>
  <c r="N1784" i="6"/>
  <c r="N1783" i="6"/>
  <c r="N1782" i="6"/>
  <c r="N1781" i="6"/>
  <c r="N1780" i="6"/>
  <c r="N1779" i="6"/>
  <c r="N1778" i="6"/>
  <c r="N1777" i="6"/>
  <c r="N1776" i="6"/>
  <c r="N1775" i="6"/>
  <c r="N1774" i="6"/>
  <c r="N1773" i="6"/>
  <c r="N1772" i="6"/>
  <c r="N1771" i="6"/>
  <c r="N1770" i="6"/>
  <c r="N1769" i="6"/>
  <c r="N1768" i="6"/>
  <c r="N1767" i="6"/>
  <c r="N1766" i="6"/>
  <c r="N1765" i="6"/>
  <c r="N1764" i="6"/>
  <c r="N1763" i="6"/>
  <c r="N1762" i="6"/>
  <c r="N1761" i="6"/>
  <c r="N1760" i="6"/>
  <c r="N1759" i="6"/>
  <c r="N1758" i="6"/>
  <c r="N1757" i="6"/>
  <c r="N1756" i="6"/>
  <c r="N1755" i="6"/>
  <c r="N1754" i="6"/>
  <c r="N1753" i="6"/>
  <c r="N1752" i="6"/>
  <c r="N1751" i="6"/>
  <c r="N1750" i="6"/>
  <c r="N1749" i="6"/>
  <c r="N1748" i="6"/>
  <c r="N1747" i="6"/>
  <c r="N1746" i="6"/>
  <c r="N1745" i="6"/>
  <c r="N1744" i="6"/>
  <c r="N1743" i="6"/>
  <c r="N1742" i="6"/>
  <c r="N1741" i="6"/>
  <c r="N1740" i="6"/>
  <c r="N1739" i="6"/>
  <c r="N1738" i="6"/>
  <c r="N1737" i="6"/>
  <c r="N1736" i="6"/>
  <c r="N1735" i="6"/>
  <c r="N1734" i="6"/>
  <c r="N1733" i="6"/>
  <c r="N1732" i="6"/>
  <c r="N1731" i="6"/>
  <c r="N1730" i="6"/>
  <c r="N1729" i="6"/>
  <c r="N1728" i="6"/>
  <c r="N1727" i="6"/>
  <c r="N1726" i="6"/>
  <c r="N1725" i="6"/>
  <c r="N1724" i="6"/>
  <c r="N1723" i="6"/>
  <c r="N1722" i="6"/>
  <c r="N1721" i="6"/>
  <c r="N1720" i="6"/>
  <c r="N1719" i="6"/>
  <c r="N1718" i="6"/>
  <c r="N1717" i="6"/>
  <c r="N1716" i="6"/>
  <c r="N1715" i="6"/>
  <c r="N1714" i="6"/>
  <c r="N1713" i="6"/>
  <c r="N1712" i="6"/>
  <c r="N1711" i="6"/>
  <c r="N1710" i="6"/>
  <c r="N1709" i="6"/>
  <c r="N1708" i="6"/>
  <c r="N1707" i="6"/>
  <c r="N1706" i="6"/>
  <c r="N1705" i="6"/>
  <c r="N1704" i="6"/>
  <c r="N1703" i="6"/>
  <c r="N1702" i="6"/>
  <c r="N1701" i="6"/>
  <c r="N1700" i="6"/>
  <c r="N1699" i="6"/>
  <c r="N1698" i="6"/>
  <c r="N1697" i="6"/>
  <c r="N1696" i="6"/>
  <c r="N1695" i="6"/>
  <c r="N1694" i="6"/>
  <c r="N1693" i="6"/>
  <c r="N1692" i="6"/>
  <c r="N1691" i="6"/>
  <c r="N1690" i="6"/>
  <c r="N1689" i="6"/>
  <c r="N1688" i="6"/>
  <c r="N1687" i="6"/>
  <c r="N1686" i="6"/>
  <c r="N1685" i="6"/>
  <c r="N1684" i="6"/>
  <c r="N1683" i="6"/>
  <c r="N1682" i="6"/>
  <c r="N1681" i="6"/>
  <c r="N1680" i="6"/>
  <c r="N1679" i="6"/>
  <c r="N1678" i="6"/>
  <c r="N1677" i="6"/>
  <c r="N1676" i="6"/>
  <c r="N1675" i="6"/>
  <c r="N1674" i="6"/>
  <c r="N1673" i="6"/>
  <c r="N1672" i="6"/>
  <c r="N1671" i="6"/>
  <c r="N1670" i="6"/>
  <c r="N1669" i="6"/>
  <c r="N1668" i="6"/>
  <c r="N1667" i="6"/>
  <c r="N1666" i="6"/>
  <c r="N1665" i="6"/>
  <c r="N1664" i="6"/>
  <c r="N1663" i="6"/>
  <c r="N1662" i="6"/>
  <c r="N1661" i="6"/>
  <c r="N1660" i="6"/>
  <c r="N1659" i="6"/>
  <c r="N1658" i="6"/>
  <c r="N1657" i="6"/>
  <c r="N1656" i="6"/>
  <c r="N1655" i="6"/>
  <c r="N1654" i="6"/>
  <c r="N1653" i="6"/>
  <c r="N1652" i="6"/>
  <c r="N1651" i="6"/>
  <c r="N1650" i="6"/>
  <c r="N1649" i="6"/>
  <c r="N1648" i="6"/>
  <c r="N1647" i="6"/>
  <c r="N1646" i="6"/>
  <c r="N1645" i="6"/>
  <c r="N1644" i="6"/>
  <c r="N1643" i="6"/>
  <c r="N1642" i="6"/>
  <c r="N1641" i="6"/>
  <c r="N1640" i="6"/>
  <c r="N1639" i="6"/>
  <c r="N1638" i="6"/>
  <c r="N1637" i="6"/>
  <c r="N1636" i="6"/>
  <c r="N1635" i="6"/>
  <c r="N1634" i="6"/>
  <c r="N1633" i="6"/>
  <c r="N1632" i="6"/>
  <c r="N1631" i="6"/>
  <c r="N1630" i="6"/>
  <c r="N1629" i="6"/>
  <c r="N1628" i="6"/>
  <c r="N1627" i="6"/>
  <c r="N1626" i="6"/>
  <c r="N1625" i="6"/>
  <c r="N1624" i="6"/>
  <c r="N1623" i="6"/>
  <c r="N1622" i="6"/>
  <c r="N1621" i="6"/>
  <c r="N1620" i="6"/>
  <c r="N1619" i="6"/>
  <c r="N1618" i="6"/>
  <c r="N1617" i="6"/>
  <c r="N1616" i="6"/>
  <c r="N1615" i="6"/>
  <c r="N1614" i="6"/>
  <c r="N1613" i="6"/>
  <c r="N1612" i="6"/>
  <c r="N1611" i="6"/>
  <c r="N1610" i="6"/>
  <c r="N1609" i="6"/>
  <c r="N1608" i="6"/>
  <c r="N1607" i="6"/>
  <c r="N1606" i="6"/>
  <c r="N1605" i="6"/>
  <c r="N1604" i="6"/>
  <c r="N1603" i="6"/>
  <c r="N1602" i="6"/>
  <c r="N1601" i="6"/>
  <c r="N1600" i="6"/>
  <c r="N1599" i="6"/>
  <c r="N1598" i="6"/>
  <c r="N1597" i="6"/>
  <c r="N1596" i="6"/>
  <c r="N1595" i="6"/>
  <c r="N1594" i="6"/>
  <c r="N1593" i="6"/>
  <c r="N1592" i="6"/>
  <c r="N1591" i="6"/>
  <c r="N1590" i="6"/>
  <c r="N1589" i="6"/>
  <c r="N1588" i="6"/>
  <c r="N1587" i="6"/>
  <c r="N1586" i="6"/>
  <c r="N1585" i="6"/>
  <c r="N1584" i="6"/>
  <c r="N1583" i="6"/>
  <c r="N1582" i="6"/>
  <c r="N1581" i="6"/>
  <c r="N1580" i="6"/>
  <c r="N1579" i="6"/>
  <c r="N1578" i="6"/>
  <c r="N1577" i="6"/>
  <c r="N1576" i="6"/>
  <c r="N1575" i="6"/>
  <c r="N1574" i="6"/>
  <c r="N1573" i="6"/>
  <c r="N1572" i="6"/>
  <c r="N1571" i="6"/>
  <c r="N1570" i="6"/>
  <c r="N1569" i="6"/>
  <c r="N1568" i="6"/>
  <c r="N1567" i="6"/>
  <c r="N1566" i="6"/>
  <c r="N1565" i="6"/>
  <c r="N1564" i="6"/>
  <c r="N1563" i="6"/>
  <c r="N1562" i="6"/>
  <c r="N1561" i="6"/>
  <c r="N1560" i="6"/>
  <c r="N1559" i="6"/>
  <c r="N1558" i="6"/>
  <c r="N1557" i="6"/>
  <c r="N1556" i="6"/>
  <c r="N1555" i="6"/>
  <c r="N1554" i="6"/>
  <c r="N1553" i="6"/>
  <c r="N1552" i="6"/>
  <c r="N1551" i="6"/>
  <c r="N1550" i="6"/>
  <c r="N1549" i="6"/>
  <c r="N1548" i="6"/>
  <c r="N1547" i="6"/>
  <c r="N1546" i="6"/>
  <c r="N1545" i="6"/>
  <c r="N1544" i="6"/>
  <c r="N1543" i="6"/>
  <c r="N1542" i="6"/>
  <c r="N1541" i="6"/>
  <c r="N1540" i="6"/>
  <c r="N1539" i="6"/>
  <c r="N1538" i="6"/>
  <c r="N1537" i="6"/>
  <c r="N1536" i="6"/>
  <c r="N1535" i="6"/>
  <c r="N1534" i="6"/>
  <c r="N1533" i="6"/>
  <c r="N1532" i="6"/>
  <c r="N1531" i="6"/>
  <c r="N1530" i="6"/>
  <c r="N1529" i="6"/>
  <c r="N1528" i="6"/>
  <c r="N1527" i="6"/>
  <c r="N1526" i="6"/>
  <c r="N1525" i="6"/>
  <c r="N1524" i="6"/>
  <c r="N1523" i="6"/>
  <c r="N1522" i="6"/>
  <c r="N1521" i="6"/>
  <c r="N1520" i="6"/>
  <c r="N1519" i="6"/>
  <c r="N1518" i="6"/>
  <c r="N1517" i="6"/>
  <c r="N1516" i="6"/>
  <c r="N1515" i="6"/>
  <c r="N1514" i="6"/>
  <c r="N1513" i="6"/>
  <c r="N1512" i="6"/>
  <c r="N1511" i="6"/>
  <c r="N1510" i="6"/>
  <c r="N1509" i="6"/>
  <c r="N1508" i="6"/>
  <c r="N1507" i="6"/>
  <c r="N1506" i="6"/>
  <c r="N1505" i="6"/>
  <c r="N1504" i="6"/>
  <c r="N1503" i="6"/>
  <c r="N1502" i="6"/>
  <c r="N1501" i="6"/>
  <c r="N1500" i="6"/>
  <c r="N1499" i="6"/>
  <c r="N1498" i="6"/>
  <c r="N1497" i="6"/>
  <c r="N1496" i="6"/>
  <c r="N1495" i="6"/>
  <c r="N1494" i="6"/>
  <c r="N1493" i="6"/>
  <c r="N1492" i="6"/>
  <c r="N1491" i="6"/>
  <c r="N1490" i="6"/>
  <c r="N1489" i="6"/>
  <c r="N1488" i="6"/>
  <c r="N1487" i="6"/>
  <c r="N1486" i="6"/>
  <c r="N1485" i="6"/>
  <c r="N1484" i="6"/>
  <c r="N1483" i="6"/>
  <c r="N1482" i="6"/>
  <c r="N1481" i="6"/>
  <c r="N1480" i="6"/>
  <c r="N1479" i="6"/>
  <c r="N1478" i="6"/>
  <c r="N1477" i="6"/>
  <c r="N1476" i="6"/>
  <c r="N1475" i="6"/>
  <c r="N1474" i="6"/>
  <c r="N1473" i="6"/>
  <c r="N1472" i="6"/>
  <c r="N1471" i="6"/>
  <c r="N1470" i="6"/>
  <c r="N1469" i="6"/>
  <c r="N1468" i="6"/>
  <c r="N1467" i="6"/>
  <c r="N1466" i="6"/>
  <c r="N1465" i="6"/>
  <c r="N1464" i="6"/>
  <c r="N1463" i="6"/>
  <c r="N1462" i="6"/>
  <c r="N1461" i="6"/>
  <c r="N1460" i="6"/>
  <c r="N1459" i="6"/>
  <c r="N1458" i="6"/>
  <c r="N1457" i="6"/>
  <c r="N1456" i="6"/>
  <c r="N1455" i="6"/>
  <c r="N1454" i="6"/>
  <c r="N1453" i="6"/>
  <c r="N1452" i="6"/>
  <c r="N1451" i="6"/>
  <c r="N1450" i="6"/>
  <c r="N1449" i="6"/>
  <c r="N1448" i="6"/>
  <c r="N1447" i="6"/>
  <c r="N1446" i="6"/>
  <c r="N1445" i="6"/>
  <c r="N1444" i="6"/>
  <c r="N1443" i="6"/>
  <c r="N1442" i="6"/>
  <c r="N1441" i="6"/>
  <c r="N1440" i="6"/>
  <c r="N1439" i="6"/>
  <c r="N1438" i="6"/>
  <c r="N1437" i="6"/>
  <c r="N1436" i="6"/>
  <c r="N1435" i="6"/>
  <c r="N1434" i="6"/>
  <c r="N1433" i="6"/>
  <c r="N1432" i="6"/>
  <c r="N1431" i="6"/>
  <c r="N1430" i="6"/>
  <c r="N1429" i="6"/>
  <c r="N1428" i="6"/>
  <c r="N1427" i="6"/>
  <c r="N1426" i="6"/>
  <c r="N1425" i="6"/>
  <c r="N1424" i="6"/>
  <c r="N1423" i="6"/>
  <c r="N1422" i="6"/>
  <c r="N1421" i="6"/>
  <c r="N1420" i="6"/>
  <c r="N1419" i="6"/>
  <c r="N1418" i="6"/>
  <c r="N1417" i="6"/>
  <c r="N1416" i="6"/>
  <c r="N1415" i="6"/>
  <c r="N1414" i="6"/>
  <c r="N1413" i="6"/>
  <c r="N1412" i="6"/>
  <c r="N1411" i="6"/>
  <c r="N1410" i="6"/>
  <c r="N1409" i="6"/>
  <c r="N1408" i="6"/>
  <c r="N1407" i="6"/>
  <c r="N1406" i="6"/>
  <c r="N1405" i="6"/>
  <c r="N1404" i="6"/>
  <c r="N1403" i="6"/>
  <c r="N1402" i="6"/>
  <c r="N1401" i="6"/>
  <c r="N1400" i="6"/>
  <c r="N1399" i="6"/>
  <c r="N1398" i="6"/>
  <c r="N1397" i="6"/>
  <c r="N1396" i="6"/>
  <c r="N1395" i="6"/>
  <c r="N1394" i="6"/>
  <c r="N1393" i="6"/>
  <c r="N1392" i="6"/>
  <c r="N1391" i="6"/>
  <c r="N1390" i="6"/>
  <c r="N1389" i="6"/>
  <c r="N1388" i="6"/>
  <c r="N1387" i="6"/>
  <c r="N1386" i="6"/>
  <c r="N1385" i="6"/>
  <c r="N1384" i="6"/>
  <c r="N1383" i="6"/>
  <c r="N1382" i="6"/>
  <c r="N1381" i="6"/>
  <c r="N1380" i="6"/>
  <c r="N1379" i="6"/>
  <c r="N1378" i="6"/>
  <c r="N1377" i="6"/>
  <c r="N1376" i="6"/>
  <c r="N1375" i="6"/>
  <c r="N1374" i="6"/>
  <c r="N1373" i="6"/>
  <c r="N1372" i="6"/>
  <c r="N1371" i="6"/>
  <c r="N1370" i="6"/>
  <c r="N1369" i="6"/>
  <c r="N1368" i="6"/>
  <c r="N1367" i="6"/>
  <c r="N1366" i="6"/>
  <c r="N1365" i="6"/>
  <c r="N1364" i="6"/>
  <c r="N1363" i="6"/>
  <c r="N1362" i="6"/>
  <c r="N1361" i="6"/>
  <c r="N1360" i="6"/>
  <c r="N1359" i="6"/>
  <c r="N1358" i="6"/>
  <c r="N1357" i="6"/>
  <c r="N1356" i="6"/>
  <c r="N1355" i="6"/>
  <c r="N1354" i="6"/>
  <c r="N1353" i="6"/>
  <c r="N1352" i="6"/>
  <c r="N1351" i="6"/>
  <c r="N1350" i="6"/>
  <c r="N1349" i="6"/>
  <c r="N1348" i="6"/>
  <c r="N1347" i="6"/>
  <c r="N1346" i="6"/>
  <c r="N1345" i="6"/>
  <c r="N1344" i="6"/>
  <c r="N1343" i="6"/>
  <c r="N1342" i="6"/>
  <c r="N1341" i="6"/>
  <c r="N1340" i="6"/>
  <c r="N1339" i="6"/>
  <c r="N1338" i="6"/>
  <c r="N1337" i="6"/>
  <c r="N1336" i="6"/>
  <c r="N1335" i="6"/>
  <c r="N1334" i="6"/>
  <c r="N1333" i="6"/>
  <c r="N1332" i="6"/>
  <c r="N1331" i="6"/>
  <c r="N1330" i="6"/>
  <c r="N1329" i="6"/>
  <c r="N1328" i="6"/>
  <c r="N1327" i="6"/>
  <c r="N1326" i="6"/>
  <c r="N1325" i="6"/>
  <c r="N1324" i="6"/>
  <c r="N1323" i="6"/>
  <c r="N1322" i="6"/>
  <c r="N1321" i="6"/>
  <c r="N1320" i="6"/>
  <c r="N1319" i="6"/>
  <c r="N1318" i="6"/>
  <c r="N1317" i="6"/>
  <c r="N1316" i="6"/>
  <c r="N1315" i="6"/>
  <c r="N1314" i="6"/>
  <c r="N1313" i="6"/>
  <c r="N1312" i="6"/>
  <c r="N1311" i="6"/>
  <c r="N1310" i="6"/>
  <c r="N1309" i="6"/>
  <c r="N1308" i="6"/>
  <c r="N1307" i="6"/>
  <c r="N1306" i="6"/>
  <c r="N1305" i="6"/>
  <c r="N1304" i="6"/>
  <c r="N1303" i="6"/>
  <c r="N1302" i="6"/>
  <c r="N1301" i="6"/>
  <c r="N1300" i="6"/>
  <c r="N1299" i="6"/>
  <c r="N1298" i="6"/>
  <c r="N1297" i="6"/>
  <c r="N1296" i="6"/>
  <c r="N1295" i="6"/>
  <c r="N1294" i="6"/>
  <c r="N1293" i="6"/>
  <c r="N1292" i="6"/>
  <c r="N1291" i="6"/>
  <c r="N1290" i="6"/>
  <c r="N1289" i="6"/>
  <c r="N1288" i="6"/>
  <c r="N1287" i="6"/>
  <c r="N1286" i="6"/>
  <c r="N1285" i="6"/>
  <c r="N1284" i="6"/>
  <c r="N1283" i="6"/>
  <c r="N1282" i="6"/>
  <c r="N1281" i="6"/>
  <c r="N1280" i="6"/>
  <c r="N1279" i="6"/>
  <c r="N1278" i="6"/>
  <c r="N1277" i="6"/>
  <c r="N1276" i="6"/>
  <c r="N1275" i="6"/>
  <c r="N1274" i="6"/>
  <c r="N1273" i="6"/>
  <c r="N1272" i="6"/>
  <c r="N1271" i="6"/>
  <c r="N1270" i="6"/>
  <c r="N1269" i="6"/>
  <c r="N1268" i="6"/>
  <c r="N1267" i="6"/>
  <c r="N1266" i="6"/>
  <c r="N1265" i="6"/>
  <c r="N1264" i="6"/>
  <c r="N1263" i="6"/>
  <c r="N1262" i="6"/>
  <c r="N1261" i="6"/>
  <c r="N1260" i="6"/>
  <c r="N1259" i="6"/>
  <c r="N1258" i="6"/>
  <c r="N1257" i="6"/>
  <c r="N1256" i="6"/>
  <c r="N1255" i="6"/>
  <c r="N1254" i="6"/>
  <c r="N1253" i="6"/>
  <c r="N1252" i="6"/>
  <c r="N1251" i="6"/>
  <c r="N1250" i="6"/>
  <c r="N1249" i="6"/>
  <c r="N1248" i="6"/>
  <c r="N1247" i="6"/>
  <c r="N1246" i="6"/>
  <c r="N1245" i="6"/>
  <c r="N1244" i="6"/>
  <c r="N1243" i="6"/>
  <c r="N1242" i="6"/>
  <c r="N1241" i="6"/>
  <c r="N1240" i="6"/>
  <c r="N1239" i="6"/>
  <c r="N1238" i="6"/>
  <c r="N1237" i="6"/>
  <c r="N1236" i="6"/>
  <c r="N1235" i="6"/>
  <c r="N1234" i="6"/>
  <c r="N1233" i="6"/>
  <c r="N1232" i="6"/>
  <c r="N1231" i="6"/>
  <c r="N1230" i="6"/>
  <c r="N1229" i="6"/>
  <c r="N1228" i="6"/>
  <c r="N1227" i="6"/>
  <c r="N1226" i="6"/>
  <c r="N1225" i="6"/>
  <c r="N1224" i="6"/>
  <c r="N1223" i="6"/>
  <c r="N1222" i="6"/>
  <c r="N1221" i="6"/>
  <c r="N1220" i="6"/>
  <c r="N1219" i="6"/>
  <c r="N1218" i="6"/>
  <c r="N1217" i="6"/>
  <c r="N1216" i="6"/>
  <c r="N1215" i="6"/>
  <c r="N1214" i="6"/>
  <c r="N1213" i="6"/>
  <c r="N1212" i="6"/>
  <c r="N1211" i="6"/>
  <c r="N1210" i="6"/>
  <c r="N1209" i="6"/>
  <c r="N1208" i="6"/>
  <c r="N1207" i="6"/>
  <c r="N1206" i="6"/>
  <c r="N1205" i="6"/>
  <c r="N1204" i="6"/>
  <c r="N1203" i="6"/>
  <c r="N1202" i="6"/>
  <c r="N1201" i="6"/>
  <c r="N1200" i="6"/>
  <c r="N1199" i="6"/>
  <c r="N1198" i="6"/>
  <c r="N1197" i="6"/>
  <c r="N1196" i="6"/>
  <c r="N1195" i="6"/>
  <c r="N1194" i="6"/>
  <c r="N1193" i="6"/>
  <c r="N1192" i="6"/>
  <c r="N1191" i="6"/>
  <c r="N1190" i="6"/>
  <c r="N1189" i="6"/>
  <c r="N1188" i="6"/>
  <c r="N1187" i="6"/>
  <c r="N1186" i="6"/>
  <c r="N1185" i="6"/>
  <c r="N1184" i="6"/>
  <c r="N1183" i="6"/>
  <c r="N1182" i="6"/>
  <c r="N1181" i="6"/>
  <c r="N1180" i="6"/>
  <c r="N1179" i="6"/>
  <c r="N1178" i="6"/>
  <c r="N1177" i="6"/>
  <c r="N1176" i="6"/>
  <c r="N1175" i="6"/>
  <c r="N1174" i="6"/>
  <c r="N1173" i="6"/>
  <c r="N1172" i="6"/>
  <c r="N1171" i="6"/>
  <c r="N1170" i="6"/>
  <c r="N1169" i="6"/>
  <c r="N1168" i="6"/>
  <c r="N1167" i="6"/>
  <c r="N1166" i="6"/>
  <c r="N1165" i="6"/>
  <c r="N1164" i="6"/>
  <c r="N1163" i="6"/>
  <c r="N1162" i="6"/>
  <c r="N1161" i="6"/>
  <c r="N1160" i="6"/>
  <c r="N1159" i="6"/>
  <c r="N1158" i="6"/>
  <c r="N1157" i="6"/>
  <c r="N1156" i="6"/>
  <c r="N1155" i="6"/>
  <c r="N1154" i="6"/>
  <c r="N1153" i="6"/>
  <c r="N1152" i="6"/>
  <c r="N1151" i="6"/>
  <c r="N1150" i="6"/>
  <c r="N1149" i="6"/>
  <c r="N1148" i="6"/>
  <c r="N1147" i="6"/>
  <c r="N1146" i="6"/>
  <c r="N1145" i="6"/>
  <c r="N1144" i="6"/>
  <c r="N1143" i="6"/>
  <c r="N1142" i="6"/>
  <c r="N1141" i="6"/>
  <c r="N1140" i="6"/>
  <c r="N1139" i="6"/>
  <c r="N1138" i="6"/>
  <c r="N1137" i="6"/>
  <c r="N1136" i="6"/>
  <c r="N1135" i="6"/>
  <c r="N1134" i="6"/>
  <c r="N1133" i="6"/>
  <c r="N1132" i="6"/>
  <c r="N1131" i="6"/>
  <c r="N1130" i="6"/>
  <c r="N1129" i="6"/>
  <c r="N1128" i="6"/>
  <c r="N1127" i="6"/>
  <c r="N1126" i="6"/>
  <c r="N1125" i="6"/>
  <c r="N1124" i="6"/>
  <c r="N1123" i="6"/>
  <c r="N1122" i="6"/>
  <c r="N1121" i="6"/>
  <c r="N1120" i="6"/>
  <c r="N1119" i="6"/>
  <c r="N1118" i="6"/>
  <c r="N1117" i="6"/>
  <c r="N1116" i="6"/>
  <c r="N1115" i="6"/>
  <c r="N1114" i="6"/>
  <c r="N1113" i="6"/>
  <c r="N1112" i="6"/>
  <c r="N1111" i="6"/>
  <c r="N1110" i="6"/>
  <c r="N1109" i="6"/>
  <c r="N1108" i="6"/>
  <c r="N1107" i="6"/>
  <c r="N1106" i="6"/>
  <c r="N1105" i="6"/>
  <c r="N1104" i="6"/>
  <c r="N1103" i="6"/>
  <c r="N1102" i="6"/>
  <c r="N1101" i="6"/>
  <c r="N1100" i="6"/>
  <c r="N1099" i="6"/>
  <c r="N1098" i="6"/>
  <c r="N1097" i="6"/>
  <c r="N1096" i="6"/>
  <c r="N1095" i="6"/>
  <c r="N1094" i="6"/>
  <c r="N1093" i="6"/>
  <c r="N1092" i="6"/>
  <c r="N1091" i="6"/>
  <c r="N1090" i="6"/>
  <c r="N1089" i="6"/>
  <c r="N1088" i="6"/>
  <c r="N1087" i="6"/>
  <c r="N1086" i="6"/>
  <c r="N1085" i="6"/>
  <c r="N1084" i="6"/>
  <c r="N1083" i="6"/>
  <c r="N1082" i="6"/>
  <c r="N1081" i="6"/>
  <c r="N1080" i="6"/>
  <c r="N1079" i="6"/>
  <c r="N1078" i="6"/>
  <c r="N1077" i="6"/>
  <c r="N1076" i="6"/>
  <c r="N1075" i="6"/>
  <c r="N1074" i="6"/>
  <c r="N1073" i="6"/>
  <c r="N1072" i="6"/>
  <c r="N1071" i="6"/>
  <c r="N1070" i="6"/>
  <c r="N1069" i="6"/>
  <c r="N1068" i="6"/>
  <c r="N1067" i="6"/>
  <c r="N1066" i="6"/>
  <c r="N1065" i="6"/>
  <c r="N1064" i="6"/>
  <c r="N1063" i="6"/>
  <c r="N1062" i="6"/>
  <c r="N1061" i="6"/>
  <c r="N1060" i="6"/>
  <c r="N1059" i="6"/>
  <c r="N1058" i="6"/>
  <c r="N1057" i="6"/>
  <c r="N1056" i="6"/>
  <c r="N1055" i="6"/>
  <c r="N1054" i="6"/>
  <c r="N1053" i="6"/>
  <c r="N1052" i="6"/>
  <c r="N1051" i="6"/>
  <c r="N1050" i="6"/>
  <c r="N1049" i="6"/>
  <c r="N1048" i="6"/>
  <c r="N1047" i="6"/>
  <c r="N1046" i="6"/>
  <c r="N1045" i="6"/>
  <c r="N1044" i="6"/>
  <c r="N1043" i="6"/>
  <c r="N1042" i="6"/>
  <c r="N1041" i="6"/>
  <c r="N1040" i="6"/>
  <c r="N1039" i="6"/>
  <c r="N1038" i="6"/>
  <c r="N1037" i="6"/>
  <c r="N1036" i="6"/>
  <c r="N1035" i="6"/>
  <c r="N1034" i="6"/>
  <c r="N1033" i="6"/>
  <c r="N1032" i="6"/>
  <c r="N1031" i="6"/>
  <c r="N1030" i="6"/>
  <c r="N1029" i="6"/>
  <c r="N1028" i="6"/>
  <c r="N1027" i="6"/>
  <c r="N1026" i="6"/>
  <c r="N1025" i="6"/>
  <c r="N1024" i="6"/>
  <c r="N1023" i="6"/>
  <c r="N1022" i="6"/>
  <c r="N1021" i="6"/>
  <c r="N1020" i="6"/>
  <c r="N1019" i="6"/>
  <c r="N1018" i="6"/>
  <c r="N1017" i="6"/>
  <c r="N1016" i="6"/>
  <c r="N1015" i="6"/>
  <c r="N1014" i="6"/>
  <c r="N1013" i="6"/>
  <c r="N1012" i="6"/>
  <c r="N1011" i="6"/>
  <c r="N1010" i="6"/>
  <c r="N1009" i="6"/>
  <c r="N1008" i="6"/>
  <c r="N1007" i="6"/>
  <c r="N1006" i="6"/>
  <c r="N1005" i="6"/>
  <c r="N1004" i="6"/>
  <c r="N1003" i="6"/>
  <c r="N1002" i="6"/>
  <c r="N1001" i="6"/>
  <c r="N1000" i="6"/>
  <c r="N999" i="6"/>
  <c r="N998" i="6"/>
  <c r="N997" i="6"/>
  <c r="N996" i="6"/>
  <c r="N995" i="6"/>
  <c r="N994" i="6"/>
  <c r="N993" i="6"/>
  <c r="N992" i="6"/>
  <c r="N991" i="6"/>
  <c r="N990" i="6"/>
  <c r="N989" i="6"/>
  <c r="N988" i="6"/>
  <c r="N987" i="6"/>
  <c r="N986" i="6"/>
  <c r="N985" i="6"/>
  <c r="N984" i="6"/>
  <c r="N983" i="6"/>
  <c r="N982" i="6"/>
  <c r="N981" i="6"/>
  <c r="N980" i="6"/>
  <c r="N979" i="6"/>
  <c r="N978" i="6"/>
  <c r="N977" i="6"/>
  <c r="N976" i="6"/>
  <c r="N975" i="6"/>
  <c r="N974" i="6"/>
  <c r="N973" i="6"/>
  <c r="N972" i="6"/>
  <c r="N971" i="6"/>
  <c r="N970" i="6"/>
  <c r="N969" i="6"/>
  <c r="N968" i="6"/>
  <c r="N967" i="6"/>
  <c r="N966" i="6"/>
  <c r="N965" i="6"/>
  <c r="N964" i="6"/>
  <c r="N963" i="6"/>
  <c r="N962" i="6"/>
  <c r="N961" i="6"/>
  <c r="N960" i="6"/>
  <c r="N959" i="6"/>
  <c r="N958" i="6"/>
  <c r="N957" i="6"/>
  <c r="N956" i="6"/>
  <c r="N955" i="6"/>
  <c r="N954" i="6"/>
  <c r="N953" i="6"/>
  <c r="N952" i="6"/>
  <c r="N951" i="6"/>
  <c r="N950" i="6"/>
  <c r="N949" i="6"/>
  <c r="N948" i="6"/>
  <c r="N947" i="6"/>
  <c r="N946" i="6"/>
  <c r="N945" i="6"/>
  <c r="N944" i="6"/>
  <c r="N943" i="6"/>
  <c r="N942" i="6"/>
  <c r="N941" i="6"/>
  <c r="N940" i="6"/>
  <c r="N939" i="6"/>
  <c r="N938" i="6"/>
  <c r="N937" i="6"/>
  <c r="N936" i="6"/>
  <c r="N935" i="6"/>
  <c r="N934" i="6"/>
  <c r="N933" i="6"/>
  <c r="N932" i="6"/>
  <c r="N931" i="6"/>
  <c r="N930" i="6"/>
  <c r="N929" i="6"/>
  <c r="N928" i="6"/>
  <c r="N927" i="6"/>
  <c r="N926" i="6"/>
  <c r="N925" i="6"/>
  <c r="N924" i="6"/>
  <c r="N923" i="6"/>
  <c r="N922" i="6"/>
  <c r="N921" i="6"/>
  <c r="N920" i="6"/>
  <c r="N919" i="6"/>
  <c r="N918" i="6"/>
  <c r="N917" i="6"/>
  <c r="N916" i="6"/>
  <c r="N915" i="6"/>
  <c r="N914" i="6"/>
  <c r="N913" i="6"/>
  <c r="N912" i="6"/>
  <c r="N911" i="6"/>
  <c r="N910" i="6"/>
  <c r="N909" i="6"/>
  <c r="N908" i="6"/>
  <c r="N907" i="6"/>
  <c r="N906" i="6"/>
  <c r="N905" i="6"/>
  <c r="N904" i="6"/>
  <c r="N903" i="6"/>
  <c r="DH248" i="1" l="1"/>
  <c r="DH325" i="1" s="1"/>
  <c r="DH240" i="1"/>
  <c r="DH324" i="1" s="1"/>
  <c r="DG307" i="1"/>
  <c r="DG305" i="1" s="1"/>
  <c r="DJ300" i="1"/>
  <c r="DJ274" i="1"/>
  <c r="DJ286" i="1"/>
  <c r="DJ292" i="1"/>
  <c r="DJ281" i="1"/>
  <c r="DI300" i="1"/>
  <c r="DI274" i="1"/>
  <c r="DI286" i="1"/>
  <c r="DI281" i="1"/>
  <c r="DI292" i="1"/>
  <c r="DH234" i="1"/>
  <c r="DH316" i="1" s="1"/>
  <c r="DH221" i="1"/>
  <c r="DH314" i="1" s="1"/>
  <c r="DI224" i="1"/>
  <c r="DI231" i="1"/>
  <c r="DI243" i="1"/>
  <c r="DI237" i="1"/>
  <c r="DI251" i="1"/>
  <c r="DJ224" i="1"/>
  <c r="DJ231" i="1"/>
  <c r="DJ243" i="1"/>
  <c r="DJ237" i="1"/>
  <c r="DJ251" i="1"/>
  <c r="DG322" i="1"/>
  <c r="DH217" i="1"/>
  <c r="DH215" i="1" s="1"/>
  <c r="DH313" i="1" s="1"/>
  <c r="DK259" i="1"/>
  <c r="DK261" i="1" s="1"/>
  <c r="DK209" i="1"/>
  <c r="DK210" i="1" s="1"/>
  <c r="DH320" i="1"/>
  <c r="DH267" i="1"/>
  <c r="DH265" i="1" s="1"/>
  <c r="DH317" i="1" s="1"/>
  <c r="DH308" i="1"/>
  <c r="DG311" i="1"/>
  <c r="DI207" i="1"/>
  <c r="DI250" i="1"/>
  <c r="DI223" i="1"/>
  <c r="DI221" i="1" s="1"/>
  <c r="DI314" i="1" s="1"/>
  <c r="DI236" i="1"/>
  <c r="DI242" i="1"/>
  <c r="DI240" i="1" s="1"/>
  <c r="DI230" i="1"/>
  <c r="DI338" i="1"/>
  <c r="DJ291" i="1"/>
  <c r="DJ280" i="1"/>
  <c r="DJ299" i="1"/>
  <c r="DJ257" i="1"/>
  <c r="DJ273" i="1"/>
  <c r="DJ285" i="1"/>
  <c r="DJ283" i="1" s="1"/>
  <c r="DJ236" i="1"/>
  <c r="DJ230" i="1"/>
  <c r="DJ223" i="1"/>
  <c r="DJ242" i="1"/>
  <c r="DJ338" i="1"/>
  <c r="DJ207" i="1"/>
  <c r="DJ250" i="1"/>
  <c r="DI285" i="1"/>
  <c r="DI280" i="1"/>
  <c r="DI291" i="1"/>
  <c r="DI299" i="1"/>
  <c r="DI257" i="1"/>
  <c r="DI273" i="1"/>
  <c r="DH336" i="1"/>
  <c r="DH328" i="1" s="1"/>
  <c r="DH344" i="1"/>
  <c r="DH342" i="1" s="1"/>
  <c r="DH329" i="1" s="1"/>
  <c r="O5" i="7"/>
  <c r="O4" i="7"/>
  <c r="O3" i="7"/>
  <c r="O2" i="7"/>
  <c r="N902" i="6"/>
  <c r="N901" i="6"/>
  <c r="N900" i="6"/>
  <c r="N899" i="6"/>
  <c r="N898" i="6"/>
  <c r="N897" i="6"/>
  <c r="N896" i="6"/>
  <c r="N895" i="6"/>
  <c r="N894" i="6"/>
  <c r="N893" i="6"/>
  <c r="N892" i="6"/>
  <c r="N891" i="6"/>
  <c r="N890" i="6"/>
  <c r="N889" i="6"/>
  <c r="N888" i="6"/>
  <c r="N887" i="6"/>
  <c r="N886" i="6"/>
  <c r="N885" i="6"/>
  <c r="N884" i="6"/>
  <c r="N883" i="6"/>
  <c r="N882" i="6"/>
  <c r="N881" i="6"/>
  <c r="N880" i="6"/>
  <c r="N879" i="6"/>
  <c r="N878" i="6"/>
  <c r="N877" i="6"/>
  <c r="N876" i="6"/>
  <c r="N875" i="6"/>
  <c r="N874" i="6"/>
  <c r="N873" i="6"/>
  <c r="N872" i="6"/>
  <c r="N871" i="6"/>
  <c r="N870" i="6"/>
  <c r="N869" i="6"/>
  <c r="N868" i="6"/>
  <c r="N867" i="6"/>
  <c r="N866" i="6"/>
  <c r="N865" i="6"/>
  <c r="N864" i="6"/>
  <c r="N863" i="6"/>
  <c r="N862" i="6"/>
  <c r="N861" i="6"/>
  <c r="N860" i="6"/>
  <c r="N859" i="6"/>
  <c r="N858" i="6"/>
  <c r="N857" i="6"/>
  <c r="N856" i="6"/>
  <c r="N855" i="6"/>
  <c r="N854" i="6"/>
  <c r="N853" i="6"/>
  <c r="N852" i="6"/>
  <c r="N851" i="6"/>
  <c r="N850" i="6"/>
  <c r="N849" i="6"/>
  <c r="N848" i="6"/>
  <c r="N847" i="6"/>
  <c r="N846" i="6"/>
  <c r="N845" i="6"/>
  <c r="N844" i="6"/>
  <c r="N843" i="6"/>
  <c r="N842" i="6"/>
  <c r="N841" i="6"/>
  <c r="N840" i="6"/>
  <c r="N839" i="6"/>
  <c r="N838" i="6"/>
  <c r="N837" i="6"/>
  <c r="N836" i="6"/>
  <c r="N835" i="6"/>
  <c r="N834" i="6"/>
  <c r="N833" i="6"/>
  <c r="N832" i="6"/>
  <c r="N831" i="6"/>
  <c r="N830" i="6"/>
  <c r="N829" i="6"/>
  <c r="N828" i="6"/>
  <c r="N827" i="6"/>
  <c r="N826" i="6"/>
  <c r="N825" i="6"/>
  <c r="N824" i="6"/>
  <c r="N823" i="6"/>
  <c r="N822" i="6"/>
  <c r="N821" i="6"/>
  <c r="N820" i="6"/>
  <c r="N819" i="6"/>
  <c r="N818" i="6"/>
  <c r="N817" i="6"/>
  <c r="N816" i="6"/>
  <c r="N815" i="6"/>
  <c r="N814" i="6"/>
  <c r="N813" i="6"/>
  <c r="N812" i="6"/>
  <c r="N811" i="6"/>
  <c r="N810" i="6"/>
  <c r="N809" i="6"/>
  <c r="N808" i="6"/>
  <c r="N807" i="6"/>
  <c r="N806" i="6"/>
  <c r="N805" i="6"/>
  <c r="N804" i="6"/>
  <c r="N803" i="6"/>
  <c r="N802" i="6"/>
  <c r="N801" i="6"/>
  <c r="N800" i="6"/>
  <c r="N799" i="6"/>
  <c r="N798" i="6"/>
  <c r="N797" i="6"/>
  <c r="N796" i="6"/>
  <c r="N795" i="6"/>
  <c r="N794" i="6"/>
  <c r="N793" i="6"/>
  <c r="N792" i="6"/>
  <c r="N791" i="6"/>
  <c r="N790" i="6"/>
  <c r="N789" i="6"/>
  <c r="N788" i="6"/>
  <c r="N787" i="6"/>
  <c r="N786" i="6"/>
  <c r="N785" i="6"/>
  <c r="N784" i="6"/>
  <c r="N783" i="6"/>
  <c r="N782" i="6"/>
  <c r="N781" i="6"/>
  <c r="N780" i="6"/>
  <c r="N779" i="6"/>
  <c r="N778" i="6"/>
  <c r="N777" i="6"/>
  <c r="N776" i="6"/>
  <c r="N775" i="6"/>
  <c r="N774" i="6"/>
  <c r="N773" i="6"/>
  <c r="N772" i="6"/>
  <c r="N771" i="6"/>
  <c r="N770" i="6"/>
  <c r="N769" i="6"/>
  <c r="N768" i="6"/>
  <c r="N767" i="6"/>
  <c r="N766" i="6"/>
  <c r="N765" i="6"/>
  <c r="N764" i="6"/>
  <c r="N763" i="6"/>
  <c r="N762" i="6"/>
  <c r="N761" i="6"/>
  <c r="N760" i="6"/>
  <c r="N759" i="6"/>
  <c r="N758" i="6"/>
  <c r="N757" i="6"/>
  <c r="N756" i="6"/>
  <c r="N755" i="6"/>
  <c r="N754" i="6"/>
  <c r="N753" i="6"/>
  <c r="N752" i="6"/>
  <c r="N751" i="6"/>
  <c r="N750" i="6"/>
  <c r="N749" i="6"/>
  <c r="N748" i="6"/>
  <c r="N747" i="6"/>
  <c r="N746" i="6"/>
  <c r="N745" i="6"/>
  <c r="N744" i="6"/>
  <c r="N743" i="6"/>
  <c r="N742" i="6"/>
  <c r="N741" i="6"/>
  <c r="N740" i="6"/>
  <c r="N739" i="6"/>
  <c r="N738" i="6"/>
  <c r="N737" i="6"/>
  <c r="N736" i="6"/>
  <c r="N735" i="6"/>
  <c r="N734" i="6"/>
  <c r="N733" i="6"/>
  <c r="N732" i="6"/>
  <c r="N731" i="6"/>
  <c r="N730" i="6"/>
  <c r="N729" i="6"/>
  <c r="N728" i="6"/>
  <c r="N727" i="6"/>
  <c r="N726" i="6"/>
  <c r="N725" i="6"/>
  <c r="N724" i="6"/>
  <c r="N723" i="6"/>
  <c r="N722" i="6"/>
  <c r="N721" i="6"/>
  <c r="N720" i="6"/>
  <c r="N719" i="6"/>
  <c r="N718" i="6"/>
  <c r="N717" i="6"/>
  <c r="N716" i="6"/>
  <c r="N715" i="6"/>
  <c r="N714" i="6"/>
  <c r="N713" i="6"/>
  <c r="N712" i="6"/>
  <c r="N711" i="6"/>
  <c r="N710" i="6"/>
  <c r="N709" i="6"/>
  <c r="N708" i="6"/>
  <c r="N707" i="6"/>
  <c r="N706" i="6"/>
  <c r="N705" i="6"/>
  <c r="N704" i="6"/>
  <c r="N703" i="6"/>
  <c r="N702" i="6"/>
  <c r="N701" i="6"/>
  <c r="N700" i="6"/>
  <c r="N699" i="6"/>
  <c r="N698" i="6"/>
  <c r="N697" i="6"/>
  <c r="N696" i="6"/>
  <c r="N695" i="6"/>
  <c r="N694" i="6"/>
  <c r="N693" i="6"/>
  <c r="N692" i="6"/>
  <c r="N691" i="6"/>
  <c r="N690" i="6"/>
  <c r="N689" i="6"/>
  <c r="N688" i="6"/>
  <c r="N687" i="6"/>
  <c r="N686" i="6"/>
  <c r="N685" i="6"/>
  <c r="N684" i="6"/>
  <c r="N683" i="6"/>
  <c r="N682" i="6"/>
  <c r="N681" i="6"/>
  <c r="N680" i="6"/>
  <c r="N679" i="6"/>
  <c r="N678" i="6"/>
  <c r="N677" i="6"/>
  <c r="N676" i="6"/>
  <c r="N675" i="6"/>
  <c r="N674" i="6"/>
  <c r="N673" i="6"/>
  <c r="N672" i="6"/>
  <c r="N671" i="6"/>
  <c r="N670" i="6"/>
  <c r="N669" i="6"/>
  <c r="N668" i="6"/>
  <c r="N667" i="6"/>
  <c r="N666" i="6"/>
  <c r="N665" i="6"/>
  <c r="N664" i="6"/>
  <c r="N663" i="6"/>
  <c r="N662" i="6"/>
  <c r="N661" i="6"/>
  <c r="N660" i="6"/>
  <c r="N659" i="6"/>
  <c r="N658" i="6"/>
  <c r="N657" i="6"/>
  <c r="N656" i="6"/>
  <c r="N655" i="6"/>
  <c r="N654" i="6"/>
  <c r="N653" i="6"/>
  <c r="N652" i="6"/>
  <c r="N651" i="6"/>
  <c r="N650" i="6"/>
  <c r="N649" i="6"/>
  <c r="N648" i="6"/>
  <c r="N647" i="6"/>
  <c r="N646" i="6"/>
  <c r="N645" i="6"/>
  <c r="N644" i="6"/>
  <c r="N643" i="6"/>
  <c r="N642" i="6"/>
  <c r="N641" i="6"/>
  <c r="N640" i="6"/>
  <c r="N639" i="6"/>
  <c r="N638" i="6"/>
  <c r="N637" i="6"/>
  <c r="N636" i="6"/>
  <c r="N635" i="6"/>
  <c r="N634" i="6"/>
  <c r="N633" i="6"/>
  <c r="N632" i="6"/>
  <c r="N631" i="6"/>
  <c r="N630" i="6"/>
  <c r="N629" i="6"/>
  <c r="N628" i="6"/>
  <c r="N627" i="6"/>
  <c r="N626" i="6"/>
  <c r="N625" i="6"/>
  <c r="N624" i="6"/>
  <c r="N623" i="6"/>
  <c r="N622" i="6"/>
  <c r="N621" i="6"/>
  <c r="N620" i="6"/>
  <c r="N619" i="6"/>
  <c r="N618" i="6"/>
  <c r="N617" i="6"/>
  <c r="N616" i="6"/>
  <c r="N615" i="6"/>
  <c r="N614" i="6"/>
  <c r="N613" i="6"/>
  <c r="N612" i="6"/>
  <c r="N611" i="6"/>
  <c r="N610" i="6"/>
  <c r="N609" i="6"/>
  <c r="N608" i="6"/>
  <c r="N607" i="6"/>
  <c r="N606" i="6"/>
  <c r="N605" i="6"/>
  <c r="N604" i="6"/>
  <c r="N603" i="6"/>
  <c r="N602" i="6"/>
  <c r="N601" i="6"/>
  <c r="N600" i="6"/>
  <c r="N599" i="6"/>
  <c r="N598" i="6"/>
  <c r="N597" i="6"/>
  <c r="N596" i="6"/>
  <c r="N595" i="6"/>
  <c r="N594" i="6"/>
  <c r="N593" i="6"/>
  <c r="N592" i="6"/>
  <c r="N591" i="6"/>
  <c r="N590" i="6"/>
  <c r="N589" i="6"/>
  <c r="N588" i="6"/>
  <c r="N587" i="6"/>
  <c r="N586" i="6"/>
  <c r="N585" i="6"/>
  <c r="N584" i="6"/>
  <c r="N583" i="6"/>
  <c r="N582" i="6"/>
  <c r="N581" i="6"/>
  <c r="N580" i="6"/>
  <c r="N579" i="6"/>
  <c r="N578" i="6"/>
  <c r="N577" i="6"/>
  <c r="N576" i="6"/>
  <c r="N575" i="6"/>
  <c r="N574" i="6"/>
  <c r="N573" i="6"/>
  <c r="N572" i="6"/>
  <c r="N571" i="6"/>
  <c r="N570" i="6"/>
  <c r="N569" i="6"/>
  <c r="N568" i="6"/>
  <c r="N567" i="6"/>
  <c r="N566" i="6"/>
  <c r="N565" i="6"/>
  <c r="N564" i="6"/>
  <c r="N563" i="6"/>
  <c r="N562" i="6"/>
  <c r="N561" i="6"/>
  <c r="N560" i="6"/>
  <c r="N559" i="6"/>
  <c r="N558" i="6"/>
  <c r="N557" i="6"/>
  <c r="N556" i="6"/>
  <c r="N555" i="6"/>
  <c r="N554" i="6"/>
  <c r="N553" i="6"/>
  <c r="N552" i="6"/>
  <c r="N551" i="6"/>
  <c r="N550" i="6"/>
  <c r="N549" i="6"/>
  <c r="N548" i="6"/>
  <c r="N547" i="6"/>
  <c r="N546" i="6"/>
  <c r="N545" i="6"/>
  <c r="N544" i="6"/>
  <c r="N543" i="6"/>
  <c r="N542" i="6"/>
  <c r="N541" i="6"/>
  <c r="N540" i="6"/>
  <c r="N539" i="6"/>
  <c r="AB6" i="6" s="1"/>
  <c r="N538" i="6"/>
  <c r="N537" i="6"/>
  <c r="N536" i="6"/>
  <c r="N535" i="6"/>
  <c r="N534" i="6"/>
  <c r="N533" i="6"/>
  <c r="N532" i="6"/>
  <c r="N531" i="6"/>
  <c r="N530" i="6"/>
  <c r="N529" i="6"/>
  <c r="N528" i="6"/>
  <c r="N527" i="6"/>
  <c r="N526" i="6"/>
  <c r="N525" i="6"/>
  <c r="N524" i="6"/>
  <c r="N523" i="6"/>
  <c r="N522" i="6"/>
  <c r="N521" i="6"/>
  <c r="N520" i="6"/>
  <c r="N519" i="6"/>
  <c r="N518" i="6"/>
  <c r="N517" i="6"/>
  <c r="N516" i="6"/>
  <c r="N515" i="6"/>
  <c r="N514" i="6"/>
  <c r="N513" i="6"/>
  <c r="N512" i="6"/>
  <c r="N511" i="6"/>
  <c r="N510" i="6"/>
  <c r="N509" i="6"/>
  <c r="N508" i="6"/>
  <c r="N507" i="6"/>
  <c r="N506" i="6"/>
  <c r="N505" i="6"/>
  <c r="N504" i="6"/>
  <c r="N503" i="6"/>
  <c r="N502" i="6"/>
  <c r="N501" i="6"/>
  <c r="N500" i="6"/>
  <c r="N499" i="6"/>
  <c r="N498" i="6"/>
  <c r="N497" i="6"/>
  <c r="N496" i="6"/>
  <c r="N495" i="6"/>
  <c r="N494" i="6"/>
  <c r="N493" i="6"/>
  <c r="N492" i="6"/>
  <c r="N491" i="6"/>
  <c r="N490" i="6"/>
  <c r="N489" i="6"/>
  <c r="N488" i="6"/>
  <c r="N487" i="6"/>
  <c r="N486" i="6"/>
  <c r="N485" i="6"/>
  <c r="N484" i="6"/>
  <c r="N483" i="6"/>
  <c r="N482" i="6"/>
  <c r="N481" i="6"/>
  <c r="N480" i="6"/>
  <c r="N479" i="6"/>
  <c r="N478" i="6"/>
  <c r="N477" i="6"/>
  <c r="N476" i="6"/>
  <c r="N475" i="6"/>
  <c r="N474" i="6"/>
  <c r="N473" i="6"/>
  <c r="N472" i="6"/>
  <c r="N471" i="6"/>
  <c r="N470" i="6"/>
  <c r="N469" i="6"/>
  <c r="N468" i="6"/>
  <c r="N467" i="6"/>
  <c r="N466" i="6"/>
  <c r="N465" i="6"/>
  <c r="N464" i="6"/>
  <c r="N463" i="6"/>
  <c r="N462" i="6"/>
  <c r="N461" i="6"/>
  <c r="N460" i="6"/>
  <c r="N459" i="6"/>
  <c r="N458" i="6"/>
  <c r="N457" i="6"/>
  <c r="N456" i="6"/>
  <c r="N455" i="6"/>
  <c r="N454" i="6"/>
  <c r="N453" i="6"/>
  <c r="N452" i="6"/>
  <c r="N451" i="6"/>
  <c r="N450" i="6"/>
  <c r="N449" i="6"/>
  <c r="N448" i="6"/>
  <c r="N447" i="6"/>
  <c r="N446" i="6"/>
  <c r="N445" i="6"/>
  <c r="N444" i="6"/>
  <c r="N443" i="6"/>
  <c r="N442" i="6"/>
  <c r="N441" i="6"/>
  <c r="N440" i="6"/>
  <c r="N439" i="6"/>
  <c r="N438" i="6"/>
  <c r="N437" i="6"/>
  <c r="N436" i="6"/>
  <c r="N435" i="6"/>
  <c r="N434" i="6"/>
  <c r="N433" i="6"/>
  <c r="N432" i="6"/>
  <c r="N431" i="6"/>
  <c r="N430" i="6"/>
  <c r="N429" i="6"/>
  <c r="N428" i="6"/>
  <c r="N427" i="6"/>
  <c r="N426" i="6"/>
  <c r="N425" i="6"/>
  <c r="N424" i="6"/>
  <c r="N423" i="6"/>
  <c r="N422" i="6"/>
  <c r="N421" i="6"/>
  <c r="N420" i="6"/>
  <c r="N419" i="6"/>
  <c r="N418" i="6"/>
  <c r="N417" i="6"/>
  <c r="N416" i="6"/>
  <c r="N415" i="6"/>
  <c r="N414" i="6"/>
  <c r="N413" i="6"/>
  <c r="N412" i="6"/>
  <c r="N411" i="6"/>
  <c r="N410" i="6"/>
  <c r="N409" i="6"/>
  <c r="N408" i="6"/>
  <c r="N407" i="6"/>
  <c r="N406" i="6"/>
  <c r="N405" i="6"/>
  <c r="N404" i="6"/>
  <c r="N403" i="6"/>
  <c r="N402" i="6"/>
  <c r="N401" i="6"/>
  <c r="N400" i="6"/>
  <c r="N399" i="6"/>
  <c r="N398" i="6"/>
  <c r="N397" i="6"/>
  <c r="N396" i="6"/>
  <c r="N395" i="6"/>
  <c r="N394" i="6"/>
  <c r="N393" i="6"/>
  <c r="N392" i="6"/>
  <c r="N391" i="6"/>
  <c r="N390" i="6"/>
  <c r="N389" i="6"/>
  <c r="N388" i="6"/>
  <c r="N387" i="6"/>
  <c r="N386" i="6"/>
  <c r="N385" i="6"/>
  <c r="N384" i="6"/>
  <c r="N383" i="6"/>
  <c r="N382" i="6"/>
  <c r="N381" i="6"/>
  <c r="N380" i="6"/>
  <c r="N379" i="6"/>
  <c r="N378" i="6"/>
  <c r="N377" i="6"/>
  <c r="N376" i="6"/>
  <c r="N375" i="6"/>
  <c r="N374" i="6"/>
  <c r="N373" i="6"/>
  <c r="N372" i="6"/>
  <c r="N371" i="6"/>
  <c r="N370" i="6"/>
  <c r="N369" i="6"/>
  <c r="N368" i="6"/>
  <c r="N367" i="6"/>
  <c r="N366" i="6"/>
  <c r="N365" i="6"/>
  <c r="N364" i="6"/>
  <c r="N363" i="6"/>
  <c r="N362" i="6"/>
  <c r="N361" i="6"/>
  <c r="N360" i="6"/>
  <c r="N359" i="6"/>
  <c r="N358" i="6"/>
  <c r="N357" i="6"/>
  <c r="N356" i="6"/>
  <c r="N355" i="6"/>
  <c r="AB9" i="6" s="1"/>
  <c r="U10" i="6" s="1"/>
  <c r="N354" i="6"/>
  <c r="N353" i="6"/>
  <c r="N352" i="6"/>
  <c r="N351" i="6"/>
  <c r="N350" i="6"/>
  <c r="N349" i="6"/>
  <c r="N348" i="6"/>
  <c r="N347" i="6"/>
  <c r="N346" i="6"/>
  <c r="N345" i="6"/>
  <c r="N344" i="6"/>
  <c r="N343" i="6"/>
  <c r="N342" i="6"/>
  <c r="N341" i="6"/>
  <c r="N340" i="6"/>
  <c r="N339" i="6"/>
  <c r="N338" i="6"/>
  <c r="N337" i="6"/>
  <c r="N336" i="6"/>
  <c r="N335" i="6"/>
  <c r="N334" i="6"/>
  <c r="N333" i="6"/>
  <c r="N332" i="6"/>
  <c r="N331" i="6"/>
  <c r="N330" i="6"/>
  <c r="N329" i="6"/>
  <c r="N328" i="6"/>
  <c r="N327" i="6"/>
  <c r="N326" i="6"/>
  <c r="N325" i="6"/>
  <c r="N324" i="6"/>
  <c r="N323" i="6"/>
  <c r="N322" i="6"/>
  <c r="N321" i="6"/>
  <c r="N320" i="6"/>
  <c r="N319" i="6"/>
  <c r="N318" i="6"/>
  <c r="N317" i="6"/>
  <c r="N316" i="6"/>
  <c r="N315" i="6"/>
  <c r="N314" i="6"/>
  <c r="N313" i="6"/>
  <c r="N312" i="6"/>
  <c r="N311" i="6"/>
  <c r="N310" i="6"/>
  <c r="N309" i="6"/>
  <c r="N308" i="6"/>
  <c r="N307" i="6"/>
  <c r="N306" i="6"/>
  <c r="N305" i="6"/>
  <c r="N304" i="6"/>
  <c r="N303" i="6"/>
  <c r="N302" i="6"/>
  <c r="N301" i="6"/>
  <c r="N300" i="6"/>
  <c r="N299" i="6"/>
  <c r="N298" i="6"/>
  <c r="N297" i="6"/>
  <c r="N296" i="6"/>
  <c r="N295" i="6"/>
  <c r="N294" i="6"/>
  <c r="N293" i="6"/>
  <c r="N292" i="6"/>
  <c r="N291" i="6"/>
  <c r="N290" i="6"/>
  <c r="N289" i="6"/>
  <c r="N288" i="6"/>
  <c r="N287" i="6"/>
  <c r="N286" i="6"/>
  <c r="N285" i="6"/>
  <c r="N284" i="6"/>
  <c r="N283" i="6"/>
  <c r="N282" i="6"/>
  <c r="N281" i="6"/>
  <c r="N280" i="6"/>
  <c r="N279" i="6"/>
  <c r="N278" i="6"/>
  <c r="N277" i="6"/>
  <c r="N276" i="6"/>
  <c r="N275" i="6"/>
  <c r="N274" i="6"/>
  <c r="N273" i="6"/>
  <c r="N272" i="6"/>
  <c r="N271" i="6"/>
  <c r="N270" i="6"/>
  <c r="N269" i="6"/>
  <c r="N268" i="6"/>
  <c r="N267" i="6"/>
  <c r="N266" i="6"/>
  <c r="N265" i="6"/>
  <c r="N264" i="6"/>
  <c r="N263" i="6"/>
  <c r="N262" i="6"/>
  <c r="N261" i="6"/>
  <c r="N260" i="6"/>
  <c r="N259" i="6"/>
  <c r="N258" i="6"/>
  <c r="N257" i="6"/>
  <c r="N256" i="6"/>
  <c r="N255" i="6"/>
  <c r="N254" i="6"/>
  <c r="N253" i="6"/>
  <c r="N252" i="6"/>
  <c r="N251" i="6"/>
  <c r="N250" i="6"/>
  <c r="N249" i="6"/>
  <c r="N248" i="6"/>
  <c r="N247" i="6"/>
  <c r="N246" i="6"/>
  <c r="N245" i="6"/>
  <c r="N244" i="6"/>
  <c r="N243" i="6"/>
  <c r="N242" i="6"/>
  <c r="N241" i="6"/>
  <c r="N240" i="6"/>
  <c r="N239" i="6"/>
  <c r="N238" i="6"/>
  <c r="N237" i="6"/>
  <c r="N236" i="6"/>
  <c r="N235" i="6"/>
  <c r="N234" i="6"/>
  <c r="N233" i="6"/>
  <c r="N232" i="6"/>
  <c r="N231" i="6"/>
  <c r="N230" i="6"/>
  <c r="N229" i="6"/>
  <c r="N228" i="6"/>
  <c r="N227" i="6"/>
  <c r="N226" i="6"/>
  <c r="N225" i="6"/>
  <c r="N224" i="6"/>
  <c r="N223" i="6"/>
  <c r="N222" i="6"/>
  <c r="N221" i="6"/>
  <c r="N220" i="6"/>
  <c r="N219" i="6"/>
  <c r="N218" i="6"/>
  <c r="N217" i="6"/>
  <c r="N216" i="6"/>
  <c r="N215" i="6"/>
  <c r="N214" i="6"/>
  <c r="N213" i="6"/>
  <c r="N212" i="6"/>
  <c r="N211" i="6"/>
  <c r="N210" i="6"/>
  <c r="N209" i="6"/>
  <c r="N208" i="6"/>
  <c r="N207" i="6"/>
  <c r="N206" i="6"/>
  <c r="N205" i="6"/>
  <c r="N204" i="6"/>
  <c r="N203" i="6"/>
  <c r="N202" i="6"/>
  <c r="N201" i="6"/>
  <c r="N200" i="6"/>
  <c r="N199" i="6"/>
  <c r="N198" i="6"/>
  <c r="N197" i="6"/>
  <c r="N196" i="6"/>
  <c r="N195" i="6"/>
  <c r="N194" i="6"/>
  <c r="N193" i="6"/>
  <c r="N192" i="6"/>
  <c r="N191" i="6"/>
  <c r="N190" i="6"/>
  <c r="N189" i="6"/>
  <c r="N188" i="6"/>
  <c r="N187" i="6"/>
  <c r="N186" i="6"/>
  <c r="N185" i="6"/>
  <c r="N184" i="6"/>
  <c r="N183" i="6"/>
  <c r="N182" i="6"/>
  <c r="N181" i="6"/>
  <c r="N180" i="6"/>
  <c r="N179" i="6"/>
  <c r="N178" i="6"/>
  <c r="N177" i="6"/>
  <c r="N176" i="6"/>
  <c r="N175" i="6"/>
  <c r="N174" i="6"/>
  <c r="N173" i="6"/>
  <c r="N172" i="6"/>
  <c r="N171" i="6"/>
  <c r="N170" i="6"/>
  <c r="N169" i="6"/>
  <c r="N168" i="6"/>
  <c r="N167" i="6"/>
  <c r="N166" i="6"/>
  <c r="N165" i="6"/>
  <c r="N164" i="6"/>
  <c r="N163" i="6"/>
  <c r="N162" i="6"/>
  <c r="N161" i="6"/>
  <c r="N160" i="6"/>
  <c r="N159" i="6"/>
  <c r="N158" i="6"/>
  <c r="N157" i="6"/>
  <c r="N156" i="6"/>
  <c r="N155" i="6"/>
  <c r="N154" i="6"/>
  <c r="N153" i="6"/>
  <c r="N152" i="6"/>
  <c r="N151" i="6"/>
  <c r="N150" i="6"/>
  <c r="N149" i="6"/>
  <c r="N148" i="6"/>
  <c r="N147" i="6"/>
  <c r="N146" i="6"/>
  <c r="N145" i="6"/>
  <c r="N144" i="6"/>
  <c r="N143" i="6"/>
  <c r="N142" i="6"/>
  <c r="N141" i="6"/>
  <c r="N140" i="6"/>
  <c r="N139" i="6"/>
  <c r="N138" i="6"/>
  <c r="N137" i="6"/>
  <c r="N136" i="6"/>
  <c r="N135" i="6"/>
  <c r="N134" i="6"/>
  <c r="N133" i="6"/>
  <c r="N132" i="6"/>
  <c r="N131" i="6"/>
  <c r="N130" i="6"/>
  <c r="N129" i="6"/>
  <c r="N128" i="6"/>
  <c r="N127" i="6"/>
  <c r="N126" i="6"/>
  <c r="N125" i="6"/>
  <c r="N124" i="6"/>
  <c r="N123" i="6"/>
  <c r="N122" i="6"/>
  <c r="N121" i="6"/>
  <c r="N120" i="6"/>
  <c r="N119" i="6"/>
  <c r="N118" i="6"/>
  <c r="N117" i="6"/>
  <c r="N116" i="6"/>
  <c r="N115" i="6"/>
  <c r="N114" i="6"/>
  <c r="N113" i="6"/>
  <c r="N112" i="6"/>
  <c r="N111" i="6"/>
  <c r="N110" i="6"/>
  <c r="N109" i="6"/>
  <c r="N108" i="6"/>
  <c r="N107" i="6"/>
  <c r="N106" i="6"/>
  <c r="N105" i="6"/>
  <c r="N104" i="6"/>
  <c r="N103" i="6"/>
  <c r="N102" i="6"/>
  <c r="N101" i="6"/>
  <c r="N100" i="6"/>
  <c r="N99" i="6"/>
  <c r="N98" i="6"/>
  <c r="N97" i="6"/>
  <c r="N96" i="6"/>
  <c r="N95" i="6"/>
  <c r="N94" i="6"/>
  <c r="N93" i="6"/>
  <c r="N92" i="6"/>
  <c r="N91" i="6"/>
  <c r="Z5" i="6" s="1"/>
  <c r="N90" i="6"/>
  <c r="N89" i="6"/>
  <c r="N88" i="6"/>
  <c r="N87" i="6"/>
  <c r="N86" i="6"/>
  <c r="N85" i="6"/>
  <c r="N84" i="6"/>
  <c r="N83" i="6"/>
  <c r="N82" i="6"/>
  <c r="N81" i="6"/>
  <c r="N80" i="6"/>
  <c r="N79" i="6"/>
  <c r="N78" i="6"/>
  <c r="N77" i="6"/>
  <c r="N76" i="6"/>
  <c r="N75" i="6"/>
  <c r="N74" i="6"/>
  <c r="N73" i="6"/>
  <c r="N72" i="6"/>
  <c r="N71" i="6"/>
  <c r="N70" i="6"/>
  <c r="N69" i="6"/>
  <c r="N68" i="6"/>
  <c r="N67" i="6"/>
  <c r="N66" i="6"/>
  <c r="N65" i="6"/>
  <c r="N64" i="6"/>
  <c r="N63" i="6"/>
  <c r="N62" i="6"/>
  <c r="N61" i="6"/>
  <c r="N60" i="6"/>
  <c r="N59" i="6"/>
  <c r="N58" i="6"/>
  <c r="N57" i="6"/>
  <c r="N56" i="6"/>
  <c r="N55" i="6"/>
  <c r="N54" i="6"/>
  <c r="N53" i="6"/>
  <c r="N52" i="6"/>
  <c r="N51" i="6"/>
  <c r="N50" i="6"/>
  <c r="N49" i="6"/>
  <c r="N48" i="6"/>
  <c r="N47" i="6"/>
  <c r="N46" i="6"/>
  <c r="N45" i="6"/>
  <c r="N44" i="6"/>
  <c r="N43" i="6"/>
  <c r="N42" i="6"/>
  <c r="N41" i="6"/>
  <c r="N40" i="6"/>
  <c r="N39" i="6"/>
  <c r="N38" i="6"/>
  <c r="N37" i="6"/>
  <c r="N36" i="6"/>
  <c r="N35" i="6"/>
  <c r="AB34" i="6"/>
  <c r="AA34" i="6"/>
  <c r="Z34" i="6"/>
  <c r="N34" i="6"/>
  <c r="AB33" i="6"/>
  <c r="AA33" i="6"/>
  <c r="Z33" i="6"/>
  <c r="N33" i="6"/>
  <c r="AB32" i="6"/>
  <c r="AA32" i="6"/>
  <c r="Z32" i="6"/>
  <c r="N32" i="6"/>
  <c r="AB31" i="6"/>
  <c r="AA31" i="6"/>
  <c r="Z31" i="6"/>
  <c r="N31" i="6"/>
  <c r="AB30" i="6"/>
  <c r="AA30" i="6"/>
  <c r="Z30" i="6"/>
  <c r="N30" i="6"/>
  <c r="AB29" i="6"/>
  <c r="AA29" i="6"/>
  <c r="Z29" i="6"/>
  <c r="N29" i="6"/>
  <c r="AB28" i="6"/>
  <c r="AA28" i="6"/>
  <c r="Z28" i="6"/>
  <c r="N28" i="6"/>
  <c r="AB27" i="6"/>
  <c r="AA27" i="6"/>
  <c r="Z27" i="6"/>
  <c r="N27" i="6"/>
  <c r="AB26" i="6"/>
  <c r="AA26" i="6"/>
  <c r="Z26" i="6"/>
  <c r="N26" i="6"/>
  <c r="AB25" i="6"/>
  <c r="AA25" i="6"/>
  <c r="Z25" i="6"/>
  <c r="N25" i="6"/>
  <c r="AB24" i="6"/>
  <c r="AA24" i="6"/>
  <c r="Z24" i="6"/>
  <c r="N24" i="6"/>
  <c r="AB23" i="6"/>
  <c r="AA23" i="6"/>
  <c r="Z23" i="6"/>
  <c r="N23" i="6"/>
  <c r="N22" i="6"/>
  <c r="N21" i="6"/>
  <c r="N20" i="6"/>
  <c r="N19" i="6"/>
  <c r="N18" i="6"/>
  <c r="N17" i="6"/>
  <c r="N16" i="6"/>
  <c r="Z15" i="6"/>
  <c r="N15" i="6"/>
  <c r="AB14" i="6"/>
  <c r="AA14" i="6"/>
  <c r="N14" i="6"/>
  <c r="AB13" i="6"/>
  <c r="AA13" i="6"/>
  <c r="N13" i="6"/>
  <c r="AB12" i="6"/>
  <c r="N12" i="6"/>
  <c r="AB11" i="6"/>
  <c r="N11" i="6"/>
  <c r="AB10" i="6"/>
  <c r="AA10" i="6"/>
  <c r="N10" i="6"/>
  <c r="N9" i="6"/>
  <c r="AB8" i="6"/>
  <c r="N8" i="6"/>
  <c r="AB7" i="6"/>
  <c r="AA7" i="6"/>
  <c r="Z7" i="6"/>
  <c r="N7" i="6"/>
  <c r="AA6" i="6"/>
  <c r="N6" i="6"/>
  <c r="Z11" i="6" s="1"/>
  <c r="AH5" i="6"/>
  <c r="AG5" i="6"/>
  <c r="AF5" i="6"/>
  <c r="AA5" i="6"/>
  <c r="N5" i="6"/>
  <c r="AH4" i="6"/>
  <c r="AG4" i="6"/>
  <c r="U4" i="6"/>
  <c r="T4" i="6"/>
  <c r="N4" i="6"/>
  <c r="DJ248" i="1" l="1"/>
  <c r="DJ325" i="1" s="1"/>
  <c r="DI283" i="1"/>
  <c r="DI320" i="1" s="1"/>
  <c r="DI234" i="1"/>
  <c r="DI316" i="1" s="1"/>
  <c r="DI278" i="1"/>
  <c r="DI319" i="1" s="1"/>
  <c r="DJ234" i="1"/>
  <c r="DJ316" i="1" s="1"/>
  <c r="DJ297" i="1"/>
  <c r="DJ327" i="1" s="1"/>
  <c r="DJ289" i="1"/>
  <c r="DJ326" i="1" s="1"/>
  <c r="DJ240" i="1"/>
  <c r="DJ324" i="1" s="1"/>
  <c r="DI289" i="1"/>
  <c r="DI326" i="1" s="1"/>
  <c r="DI271" i="1"/>
  <c r="DI318" i="1" s="1"/>
  <c r="DI248" i="1"/>
  <c r="DI325" i="1" s="1"/>
  <c r="DH307" i="1"/>
  <c r="DH305" i="1" s="1"/>
  <c r="DJ278" i="1"/>
  <c r="DJ319" i="1" s="1"/>
  <c r="DI228" i="1"/>
  <c r="DI315" i="1" s="1"/>
  <c r="DI297" i="1"/>
  <c r="DI327" i="1" s="1"/>
  <c r="DJ221" i="1"/>
  <c r="DJ314" i="1" s="1"/>
  <c r="DJ271" i="1"/>
  <c r="DJ318" i="1" s="1"/>
  <c r="DJ228" i="1"/>
  <c r="DJ315" i="1" s="1"/>
  <c r="DI324" i="1"/>
  <c r="DK251" i="1"/>
  <c r="DK237" i="1"/>
  <c r="DK224" i="1"/>
  <c r="DK231" i="1"/>
  <c r="DK243" i="1"/>
  <c r="DH322" i="1"/>
  <c r="DJ336" i="1"/>
  <c r="DJ328" i="1" s="1"/>
  <c r="DJ344" i="1"/>
  <c r="DJ342" i="1" s="1"/>
  <c r="DJ329" i="1" s="1"/>
  <c r="DI267" i="1"/>
  <c r="DI265" i="1" s="1"/>
  <c r="DI317" i="1" s="1"/>
  <c r="DJ320" i="1"/>
  <c r="DI217" i="1"/>
  <c r="DI215" i="1" s="1"/>
  <c r="DI313" i="1" s="1"/>
  <c r="DI307" i="1"/>
  <c r="DK236" i="1"/>
  <c r="DK230" i="1"/>
  <c r="DK207" i="1"/>
  <c r="DK250" i="1"/>
  <c r="DK338" i="1"/>
  <c r="DK223" i="1"/>
  <c r="DK242" i="1"/>
  <c r="DJ217" i="1"/>
  <c r="DJ215" i="1" s="1"/>
  <c r="DJ313" i="1" s="1"/>
  <c r="DJ308" i="1"/>
  <c r="DJ267" i="1"/>
  <c r="DJ265" i="1" s="1"/>
  <c r="DJ317" i="1" s="1"/>
  <c r="DI336" i="1"/>
  <c r="DI328" i="1" s="1"/>
  <c r="DI344" i="1"/>
  <c r="DI342" i="1" s="1"/>
  <c r="DI329" i="1" s="1"/>
  <c r="DK285" i="1"/>
  <c r="DK283" i="1" s="1"/>
  <c r="DK257" i="1"/>
  <c r="DK299" i="1"/>
  <c r="DK297" i="1" s="1"/>
  <c r="DK327" i="1" s="1"/>
  <c r="DK280" i="1"/>
  <c r="DK278" i="1" s="1"/>
  <c r="DK319" i="1" s="1"/>
  <c r="DK291" i="1"/>
  <c r="DK289" i="1" s="1"/>
  <c r="DK326" i="1" s="1"/>
  <c r="DK273" i="1"/>
  <c r="DK271" i="1" s="1"/>
  <c r="DK318" i="1" s="1"/>
  <c r="DH311" i="1"/>
  <c r="Z4" i="6"/>
  <c r="S14" i="6" s="1"/>
  <c r="U11" i="6"/>
  <c r="AA15" i="6"/>
  <c r="AC15" i="6" s="1"/>
  <c r="AB4" i="6"/>
  <c r="U14" i="6" s="1"/>
  <c r="Q16" i="7"/>
  <c r="U5" i="6"/>
  <c r="V5" i="6" s="1"/>
  <c r="Z13" i="6"/>
  <c r="AC13" i="6" s="1"/>
  <c r="Z9" i="6"/>
  <c r="Z14" i="6"/>
  <c r="AB15" i="6"/>
  <c r="AA8" i="6"/>
  <c r="S5" i="6"/>
  <c r="Z6" i="6"/>
  <c r="AB5" i="6"/>
  <c r="AF4" i="6"/>
  <c r="AI4" i="6" s="1"/>
  <c r="T5" i="6"/>
  <c r="Z12" i="6"/>
  <c r="Z10" i="6"/>
  <c r="AC10" i="6" s="1"/>
  <c r="AA9" i="6"/>
  <c r="T10" i="6" s="1"/>
  <c r="AA4" i="6"/>
  <c r="T14" i="6" s="1"/>
  <c r="V14" i="6" s="1"/>
  <c r="AA12" i="6"/>
  <c r="Z8" i="6"/>
  <c r="S11" i="6" s="1"/>
  <c r="U13" i="6"/>
  <c r="AC27" i="6"/>
  <c r="AC28" i="6"/>
  <c r="AC30" i="6"/>
  <c r="AI5" i="6"/>
  <c r="AC25" i="6"/>
  <c r="AC33" i="6"/>
  <c r="V4" i="6"/>
  <c r="AC23" i="6"/>
  <c r="AC31" i="6"/>
  <c r="AC14" i="6"/>
  <c r="AC6" i="6"/>
  <c r="AC24" i="6"/>
  <c r="AC26" i="6"/>
  <c r="AC29" i="6"/>
  <c r="AC32" i="6"/>
  <c r="AC34" i="6"/>
  <c r="AC7" i="6"/>
  <c r="T13" i="6"/>
  <c r="Q6" i="7"/>
  <c r="S10" i="6"/>
  <c r="U12" i="6"/>
  <c r="AC5" i="6"/>
  <c r="AA11" i="6"/>
  <c r="AC11" i="6" s="1"/>
  <c r="DI308" i="1" l="1"/>
  <c r="DI305" i="1" s="1"/>
  <c r="DJ322" i="1"/>
  <c r="DJ307" i="1"/>
  <c r="DJ305" i="1" s="1"/>
  <c r="DK248" i="1"/>
  <c r="DK325" i="1" s="1"/>
  <c r="DK240" i="1"/>
  <c r="DK324" i="1" s="1"/>
  <c r="DK221" i="1"/>
  <c r="DK314" i="1" s="1"/>
  <c r="DK228" i="1"/>
  <c r="DK315" i="1" s="1"/>
  <c r="DK234" i="1"/>
  <c r="DK316" i="1" s="1"/>
  <c r="DI322" i="1"/>
  <c r="DJ311" i="1"/>
  <c r="DK344" i="1"/>
  <c r="DK342" i="1" s="1"/>
  <c r="DK329" i="1" s="1"/>
  <c r="DK336" i="1"/>
  <c r="DK328" i="1" s="1"/>
  <c r="DK267" i="1"/>
  <c r="DK265" i="1" s="1"/>
  <c r="DK317" i="1" s="1"/>
  <c r="DK308" i="1"/>
  <c r="DK320" i="1"/>
  <c r="DK217" i="1"/>
  <c r="DK215" i="1" s="1"/>
  <c r="DK313" i="1" s="1"/>
  <c r="DI311" i="1"/>
  <c r="T12" i="6"/>
  <c r="S13" i="6"/>
  <c r="V13" i="6" s="1"/>
  <c r="AC9" i="6"/>
  <c r="AC12" i="6"/>
  <c r="S12" i="6"/>
  <c r="AC4" i="6"/>
  <c r="AC8" i="6"/>
  <c r="U15" i="6"/>
  <c r="AC35" i="6"/>
  <c r="T11" i="6"/>
  <c r="T15" i="6" s="1"/>
  <c r="V10" i="6"/>
  <c r="V12" i="6"/>
  <c r="DK307" i="1" l="1"/>
  <c r="DK305" i="1" s="1"/>
  <c r="DK322" i="1"/>
  <c r="DK311" i="1"/>
  <c r="AW109" i="1" a="1"/>
  <c r="AW109" i="1" s="1"/>
  <c r="AC18" i="6"/>
  <c r="S15" i="6"/>
  <c r="V15" i="6"/>
  <c r="V11" i="6"/>
  <c r="DT621" i="1"/>
  <c r="DT619" i="1" s="1"/>
  <c r="CG142" i="1" a="1"/>
  <c r="CF139" i="1" a="1"/>
  <c r="CG111" i="1" a="1"/>
  <c r="CG108" i="1" a="1"/>
  <c r="CF136" i="1" a="1"/>
  <c r="CG110" i="1" a="1"/>
  <c r="CG136" i="1" a="1"/>
  <c r="CG129" i="1" a="1"/>
  <c r="CG135" i="1" a="1"/>
  <c r="CG143" i="1" a="1"/>
  <c r="CF142" i="1" a="1"/>
  <c r="CF137" i="1" a="1"/>
  <c r="CF129" i="1" a="1"/>
  <c r="CG95" i="1" a="1"/>
  <c r="CG94" i="1" a="1"/>
  <c r="CF95" i="1" a="1"/>
  <c r="CG112" i="1" a="1"/>
  <c r="CG105" i="1" a="1"/>
  <c r="CG100" i="1" a="1"/>
  <c r="CG139" i="1" a="1"/>
  <c r="CG109" i="1" a="1"/>
  <c r="CG103" i="1" a="1"/>
  <c r="CF143" i="1" a="1"/>
  <c r="CG107" i="1" a="1"/>
  <c r="CF94" i="1" a="1"/>
  <c r="CF100" i="1" a="1"/>
  <c r="CG137" i="1" a="1"/>
  <c r="CF135" i="1" a="1"/>
  <c r="CF135" i="1" l="1"/>
  <c r="CG135" i="1"/>
  <c r="CG136" i="1"/>
  <c r="CG137" i="1"/>
  <c r="CG139" i="1"/>
  <c r="CG95" i="1"/>
  <c r="CG143" i="1"/>
  <c r="CG129" i="1"/>
  <c r="CF137" i="1"/>
  <c r="CG110" i="1"/>
  <c r="CG100" i="1"/>
  <c r="CG94" i="1"/>
  <c r="CG142" i="1"/>
  <c r="CG109" i="1"/>
  <c r="CF136" i="1"/>
  <c r="CG105" i="1"/>
  <c r="CF95" i="1"/>
  <c r="CF139" i="1"/>
  <c r="CF129" i="1"/>
  <c r="CG112" i="1"/>
  <c r="CG108" i="1"/>
  <c r="CF143" i="1"/>
  <c r="CG111" i="1"/>
  <c r="CG107" i="1"/>
  <c r="CF100" i="1"/>
  <c r="CF94" i="1"/>
  <c r="CF142" i="1"/>
  <c r="CG103" i="1"/>
  <c r="DN209" i="1"/>
  <c r="DN210" i="1" s="1"/>
  <c r="DN259" i="1"/>
  <c r="DN260" i="1" s="1"/>
  <c r="DM209" i="1"/>
  <c r="DM210" i="1" s="1"/>
  <c r="DM259" i="1"/>
  <c r="DM261" i="1" s="1"/>
  <c r="DL209" i="1"/>
  <c r="DL210" i="1" s="1"/>
  <c r="DL259" i="1"/>
  <c r="DL261" i="1" s="1"/>
  <c r="DT359" i="1"/>
  <c r="CX359" i="1"/>
  <c r="I106" i="5" a="1"/>
  <c r="I106" i="5" s="1"/>
  <c r="I105" i="5"/>
  <c r="DT423" i="1"/>
  <c r="CF108" i="1" a="1"/>
  <c r="CG106" i="1" a="1"/>
  <c r="CG96" i="1" a="1"/>
  <c r="CF107" i="1" a="1"/>
  <c r="CF123" i="1" a="1"/>
  <c r="CF103" i="1" a="1"/>
  <c r="CF110" i="1" a="1"/>
  <c r="CG98" i="1" a="1"/>
  <c r="CF52" i="1" a="1"/>
  <c r="CG113" i="1" a="1"/>
  <c r="CG117" i="1" a="1"/>
  <c r="CG99" i="1" a="1"/>
  <c r="CG146" i="1" a="1"/>
  <c r="CG125" i="1" a="1"/>
  <c r="CG116" i="1" a="1"/>
  <c r="CF51" i="1" a="1"/>
  <c r="CG115" i="1" a="1"/>
  <c r="CF124" i="1" a="1"/>
  <c r="CF121" i="1" a="1"/>
  <c r="CG124" i="1" a="1"/>
  <c r="CF141" i="1" a="1"/>
  <c r="CF99" i="1" a="1"/>
  <c r="CF147" i="1" a="1"/>
  <c r="CG123" i="1" a="1"/>
  <c r="CG104" i="1" a="1"/>
  <c r="CF105" i="1" a="1"/>
  <c r="CG141" i="1" a="1"/>
  <c r="CF111" i="1" a="1"/>
  <c r="CG51" i="1" a="1"/>
  <c r="CF96" i="1" a="1"/>
  <c r="CF112" i="1" a="1"/>
  <c r="CG118" i="1" a="1"/>
  <c r="CG52" i="1" a="1"/>
  <c r="CF98" i="1" a="1"/>
  <c r="CG114" i="1" a="1"/>
  <c r="CF146" i="1" a="1"/>
  <c r="CG147" i="1" a="1"/>
  <c r="CF109" i="1" a="1"/>
  <c r="AX110" i="1" l="1" a="1"/>
  <c r="AX110" i="1" s="1"/>
  <c r="AY110" i="1" a="1"/>
  <c r="AY110" i="1" s="1"/>
  <c r="AV110" i="1" a="1"/>
  <c r="AV110" i="1" s="1"/>
  <c r="AX114" i="1" a="1"/>
  <c r="AX114" i="1" s="1"/>
  <c r="AY114" i="1" a="1"/>
  <c r="AY114" i="1" s="1"/>
  <c r="AV114" i="1" a="1"/>
  <c r="AV114" i="1" s="1"/>
  <c r="AX119" i="1" a="1"/>
  <c r="AX119" i="1" s="1"/>
  <c r="AY119" i="1" a="1"/>
  <c r="AY119" i="1" s="1"/>
  <c r="AV119" i="1" a="1"/>
  <c r="AV119" i="1" s="1"/>
  <c r="AY112" i="1" a="1"/>
  <c r="AY112" i="1" s="1"/>
  <c r="AX112" i="1" a="1"/>
  <c r="AX112" i="1" s="1"/>
  <c r="AV112" i="1" a="1"/>
  <c r="AV112" i="1" s="1"/>
  <c r="AX101" i="1" a="1"/>
  <c r="AX101" i="1" s="1"/>
  <c r="AY101" i="1" a="1"/>
  <c r="AY101" i="1" s="1"/>
  <c r="AV101" i="1" a="1"/>
  <c r="AV101" i="1" s="1"/>
  <c r="AX136" i="1" a="1"/>
  <c r="AX136" i="1" s="1"/>
  <c r="AY136" i="1" a="1"/>
  <c r="AY136" i="1" s="1"/>
  <c r="AV136" i="1" a="1"/>
  <c r="AV136" i="1" s="1"/>
  <c r="AX144" i="1" a="1"/>
  <c r="AX144" i="1" s="1"/>
  <c r="AV144" i="1" a="1"/>
  <c r="AV144" i="1" s="1"/>
  <c r="AY144" i="1" a="1"/>
  <c r="AY144" i="1" s="1"/>
  <c r="AX118" i="1" a="1"/>
  <c r="AX118" i="1" s="1"/>
  <c r="AY118" i="1" a="1"/>
  <c r="AY118" i="1" s="1"/>
  <c r="AV118" i="1" a="1"/>
  <c r="AV118" i="1" s="1"/>
  <c r="AY107" i="1" a="1"/>
  <c r="AY107" i="1" s="1"/>
  <c r="AX107" i="1" a="1"/>
  <c r="AX107" i="1" s="1"/>
  <c r="AV107" i="1" a="1"/>
  <c r="AV107" i="1" s="1"/>
  <c r="AY150" i="1" a="1"/>
  <c r="AY150" i="1" s="1"/>
  <c r="AX150" i="1" a="1"/>
  <c r="AX150" i="1" s="1"/>
  <c r="AV150" i="1" a="1"/>
  <c r="AV150" i="1" s="1"/>
  <c r="AY143" i="1" a="1"/>
  <c r="AY143" i="1" s="1"/>
  <c r="AV143" i="1" a="1"/>
  <c r="AV143" i="1" s="1"/>
  <c r="AX143" i="1" a="1"/>
  <c r="AX143" i="1" s="1"/>
  <c r="AY116" i="1" a="1"/>
  <c r="AY116" i="1" s="1"/>
  <c r="AV116" i="1" a="1"/>
  <c r="AV116" i="1" s="1"/>
  <c r="AX116" i="1" a="1"/>
  <c r="AX116" i="1" s="1"/>
  <c r="AX117" i="1" a="1"/>
  <c r="AX117" i="1" s="1"/>
  <c r="AY117" i="1" a="1"/>
  <c r="AY117" i="1" s="1"/>
  <c r="AV117" i="1" a="1"/>
  <c r="AV117" i="1" s="1"/>
  <c r="AX102" i="1" a="1"/>
  <c r="AX102" i="1" s="1"/>
  <c r="AY102" i="1" a="1"/>
  <c r="AY102" i="1" s="1"/>
  <c r="AV102" i="1" a="1"/>
  <c r="AV102" i="1" s="1"/>
  <c r="AY142" i="1" a="1"/>
  <c r="AY142" i="1" s="1"/>
  <c r="AV142" i="1" a="1"/>
  <c r="AV142" i="1" s="1"/>
  <c r="AX142" i="1" a="1"/>
  <c r="AX142" i="1" s="1"/>
  <c r="AY115" i="1" a="1"/>
  <c r="AY115" i="1" s="1"/>
  <c r="AX115" i="1" a="1"/>
  <c r="AX115" i="1" s="1"/>
  <c r="AV115" i="1" a="1"/>
  <c r="AV115" i="1" s="1"/>
  <c r="AX149" i="1" a="1"/>
  <c r="AX149" i="1" s="1"/>
  <c r="AV149" i="1" a="1"/>
  <c r="AV149" i="1" s="1"/>
  <c r="AY149" i="1" a="1"/>
  <c r="AY149" i="1" s="1"/>
  <c r="AY146" i="1" a="1"/>
  <c r="AY146" i="1" s="1"/>
  <c r="AX146" i="1" a="1"/>
  <c r="AX146" i="1" s="1"/>
  <c r="AV146" i="1" a="1"/>
  <c r="AV146" i="1" s="1"/>
  <c r="DN300" i="1"/>
  <c r="DN286" i="1"/>
  <c r="DN281" i="1"/>
  <c r="DN274" i="1"/>
  <c r="DN292" i="1"/>
  <c r="BA146" i="1" a="1"/>
  <c r="BA146" i="1" s="1"/>
  <c r="BA110" i="1" a="1"/>
  <c r="BA110" i="1" s="1"/>
  <c r="BA114" i="1" a="1"/>
  <c r="BA114" i="1" s="1"/>
  <c r="BA119" i="1" a="1"/>
  <c r="BA119" i="1" s="1"/>
  <c r="BA112" i="1" a="1"/>
  <c r="BA112" i="1" s="1"/>
  <c r="BA101" i="1" a="1"/>
  <c r="BA101" i="1" s="1"/>
  <c r="BA136" i="1" a="1"/>
  <c r="BA136" i="1" s="1"/>
  <c r="BA144" i="1" a="1"/>
  <c r="BA144" i="1" s="1"/>
  <c r="BA116" i="1" a="1"/>
  <c r="BA116" i="1" s="1"/>
  <c r="BA117" i="1" a="1"/>
  <c r="BA117" i="1" s="1"/>
  <c r="BA102" i="1" a="1"/>
  <c r="BA102" i="1" s="1"/>
  <c r="BA142" i="1" a="1"/>
  <c r="BA142" i="1" s="1"/>
  <c r="BA115" i="1" a="1"/>
  <c r="BA115" i="1" s="1"/>
  <c r="BA149" i="1" a="1"/>
  <c r="BA149" i="1" s="1"/>
  <c r="BA118" i="1" a="1"/>
  <c r="BA118" i="1" s="1"/>
  <c r="BA107" i="1" a="1"/>
  <c r="BA107" i="1" s="1"/>
  <c r="BA150" i="1" a="1"/>
  <c r="BA150" i="1" s="1"/>
  <c r="BA143" i="1" a="1"/>
  <c r="BA143" i="1" s="1"/>
  <c r="DM251" i="1"/>
  <c r="DM231" i="1"/>
  <c r="DM224" i="1"/>
  <c r="DM243" i="1"/>
  <c r="DM237" i="1"/>
  <c r="DL231" i="1"/>
  <c r="DL237" i="1"/>
  <c r="DL243" i="1"/>
  <c r="DL251" i="1"/>
  <c r="DL224" i="1"/>
  <c r="DN251" i="1"/>
  <c r="DN224" i="1"/>
  <c r="DN243" i="1"/>
  <c r="DN237" i="1"/>
  <c r="DN231" i="1"/>
  <c r="CG114" i="1"/>
  <c r="CF121" i="1"/>
  <c r="CG113" i="1"/>
  <c r="CG116" i="1"/>
  <c r="CG118" i="1"/>
  <c r="CG115" i="1"/>
  <c r="CG117" i="1"/>
  <c r="CG147" i="1"/>
  <c r="CF111" i="1"/>
  <c r="CF105" i="1"/>
  <c r="CF123" i="1"/>
  <c r="CF147" i="1"/>
  <c r="CG125" i="1"/>
  <c r="CG51" i="1"/>
  <c r="CF98" i="1"/>
  <c r="CF141" i="1"/>
  <c r="CF103" i="1"/>
  <c r="CF110" i="1"/>
  <c r="CF52" i="1"/>
  <c r="CF124" i="1"/>
  <c r="CF108" i="1"/>
  <c r="CG98" i="1"/>
  <c r="CG52" i="1"/>
  <c r="CG124" i="1"/>
  <c r="CG96" i="1"/>
  <c r="CG106" i="1"/>
  <c r="CF99" i="1"/>
  <c r="CF96" i="1"/>
  <c r="CF109" i="1"/>
  <c r="CG104" i="1"/>
  <c r="CF107" i="1"/>
  <c r="CG99" i="1"/>
  <c r="CG146" i="1"/>
  <c r="CG141" i="1"/>
  <c r="CF112" i="1"/>
  <c r="CF51" i="1"/>
  <c r="CF146" i="1"/>
  <c r="CG123" i="1"/>
  <c r="DL285" i="1"/>
  <c r="DL283" i="1" s="1"/>
  <c r="DL257" i="1"/>
  <c r="DL273" i="1"/>
  <c r="DL271" i="1" s="1"/>
  <c r="DL318" i="1" s="1"/>
  <c r="DL291" i="1"/>
  <c r="DL289" i="1" s="1"/>
  <c r="DL326" i="1" s="1"/>
  <c r="DL280" i="1"/>
  <c r="DL278" i="1" s="1"/>
  <c r="DL319" i="1" s="1"/>
  <c r="DL299" i="1"/>
  <c r="DL297" i="1" s="1"/>
  <c r="DL327" i="1" s="1"/>
  <c r="DO259" i="1"/>
  <c r="DO260" i="1" s="1"/>
  <c r="DO209" i="1"/>
  <c r="DO210" i="1" s="1"/>
  <c r="DL230" i="1"/>
  <c r="DL228" i="1" s="1"/>
  <c r="DL315" i="1" s="1"/>
  <c r="DL207" i="1"/>
  <c r="DL223" i="1"/>
  <c r="DL236" i="1"/>
  <c r="DL338" i="1"/>
  <c r="DL242" i="1"/>
  <c r="DL250" i="1"/>
  <c r="DM236" i="1"/>
  <c r="DM242" i="1"/>
  <c r="DM230" i="1"/>
  <c r="DM207" i="1"/>
  <c r="DM223" i="1"/>
  <c r="DM338" i="1"/>
  <c r="DM250" i="1"/>
  <c r="DM280" i="1"/>
  <c r="DM278" i="1" s="1"/>
  <c r="DM273" i="1"/>
  <c r="DM271" i="1" s="1"/>
  <c r="DM257" i="1"/>
  <c r="DM285" i="1"/>
  <c r="DM283" i="1" s="1"/>
  <c r="DM291" i="1"/>
  <c r="DM289" i="1" s="1"/>
  <c r="DM299" i="1"/>
  <c r="DM297" i="1" s="1"/>
  <c r="DN257" i="1"/>
  <c r="DN291" i="1"/>
  <c r="DN299" i="1"/>
  <c r="DN285" i="1"/>
  <c r="DN273" i="1"/>
  <c r="DN280" i="1"/>
  <c r="DN250" i="1"/>
  <c r="DN242" i="1"/>
  <c r="DN230" i="1"/>
  <c r="DN236" i="1"/>
  <c r="DN223" i="1"/>
  <c r="DN338" i="1"/>
  <c r="DN207" i="1"/>
  <c r="CX442" i="1"/>
  <c r="CX423" i="1"/>
  <c r="CF81" i="1" a="1"/>
  <c r="CG97" i="1" a="1"/>
  <c r="CF150" i="1" a="1"/>
  <c r="CF97" i="1" a="1"/>
  <c r="CF113" i="1" a="1"/>
  <c r="CG48" i="1" a="1"/>
  <c r="CG81" i="1" a="1"/>
  <c r="CG155" i="1" a="1"/>
  <c r="CG119" i="1" a="1"/>
  <c r="CF155" i="1" a="1"/>
  <c r="CG154" i="1" a="1"/>
  <c r="CG126" i="1" a="1"/>
  <c r="CG47" i="1" a="1"/>
  <c r="CF115" i="1" a="1"/>
  <c r="CH115" i="1" a="1"/>
  <c r="CF118" i="1" a="1"/>
  <c r="CF117" i="1" a="1"/>
  <c r="CH117" i="1" a="1"/>
  <c r="CF48" i="1" a="1"/>
  <c r="CF85" i="1" a="1"/>
  <c r="CG149" i="1" a="1"/>
  <c r="CF126" i="1" a="1"/>
  <c r="CF87" i="1" a="1"/>
  <c r="CF154" i="1" a="1"/>
  <c r="CG121" i="1" a="1"/>
  <c r="CF86" i="1" a="1"/>
  <c r="CH116" i="1" a="1"/>
  <c r="CG74" i="1" a="1"/>
  <c r="CF104" i="1" a="1"/>
  <c r="CF47" i="1" a="1"/>
  <c r="CG150" i="1" a="1"/>
  <c r="CF84" i="1" a="1"/>
  <c r="CF106" i="1" a="1"/>
  <c r="CF125" i="1" a="1"/>
  <c r="CF149" i="1" a="1"/>
  <c r="CF83" i="1" a="1"/>
  <c r="CF116" i="1" a="1"/>
  <c r="CF114" i="1" a="1"/>
  <c r="CF74" i="1" a="1"/>
  <c r="DN240" i="1" l="1"/>
  <c r="DN278" i="1"/>
  <c r="DM228" i="1"/>
  <c r="DM240" i="1"/>
  <c r="DN289" i="1"/>
  <c r="DN326" i="1" s="1"/>
  <c r="DM248" i="1"/>
  <c r="DM325" i="1" s="1"/>
  <c r="DL240" i="1"/>
  <c r="DN297" i="1"/>
  <c r="DN327" i="1" s="1"/>
  <c r="DL221" i="1"/>
  <c r="DL314" i="1" s="1"/>
  <c r="DN228" i="1"/>
  <c r="DN315" i="1" s="1"/>
  <c r="DN271" i="1"/>
  <c r="DN308" i="1" s="1"/>
  <c r="DN283" i="1"/>
  <c r="DN320" i="1" s="1"/>
  <c r="DN248" i="1"/>
  <c r="DN325" i="1" s="1"/>
  <c r="DL248" i="1"/>
  <c r="DL325" i="1" s="1"/>
  <c r="AX106" i="1" a="1"/>
  <c r="AX106" i="1" s="1"/>
  <c r="AY106" i="1" a="1"/>
  <c r="AY106" i="1" s="1"/>
  <c r="AV106" i="1" a="1"/>
  <c r="AV106" i="1" s="1"/>
  <c r="AX131" i="1" a="1"/>
  <c r="AX131" i="1" s="1"/>
  <c r="AY131" i="1" a="1"/>
  <c r="AY131" i="1" s="1"/>
  <c r="AV131" i="1" a="1"/>
  <c r="AV131" i="1" s="1"/>
  <c r="AX154" i="1" a="1"/>
  <c r="AX154" i="1" s="1"/>
  <c r="AV154" i="1" a="1"/>
  <c r="AV154" i="1" s="1"/>
  <c r="AY154" i="1" a="1"/>
  <c r="AY154" i="1" s="1"/>
  <c r="AV123" i="1" a="1"/>
  <c r="AV123" i="1" s="1"/>
  <c r="AY123" i="1" a="1"/>
  <c r="AY123" i="1" s="1"/>
  <c r="AX123" i="1" a="1"/>
  <c r="AX123" i="1" s="1"/>
  <c r="AY132" i="1" a="1"/>
  <c r="AY132" i="1" s="1"/>
  <c r="AX132" i="1" a="1"/>
  <c r="AX132" i="1" s="1"/>
  <c r="AV132" i="1" a="1"/>
  <c r="AV132" i="1" s="1"/>
  <c r="AY59" i="1" a="1"/>
  <c r="AY59" i="1" s="1"/>
  <c r="AV59" i="1" a="1"/>
  <c r="AV59" i="1" s="1"/>
  <c r="AX59" i="1" a="1"/>
  <c r="AX59" i="1" s="1"/>
  <c r="AY124" i="1" a="1"/>
  <c r="AY124" i="1" s="1"/>
  <c r="AX124" i="1" a="1"/>
  <c r="AX124" i="1" s="1"/>
  <c r="AV124" i="1" a="1"/>
  <c r="AV124" i="1" s="1"/>
  <c r="AY120" i="1" a="1"/>
  <c r="AY120" i="1" s="1"/>
  <c r="AX120" i="1" a="1"/>
  <c r="AX120" i="1" s="1"/>
  <c r="AV120" i="1" a="1"/>
  <c r="AV120" i="1" s="1"/>
  <c r="AX153" i="1" a="1"/>
  <c r="AX153" i="1" s="1"/>
  <c r="AV153" i="1" a="1"/>
  <c r="AV153" i="1" s="1"/>
  <c r="AY153" i="1" a="1"/>
  <c r="AY153" i="1" s="1"/>
  <c r="AX103" i="1" a="1"/>
  <c r="AX103" i="1" s="1"/>
  <c r="AY103" i="1" a="1"/>
  <c r="AY103" i="1" s="1"/>
  <c r="AV103" i="1" a="1"/>
  <c r="AV103" i="1" s="1"/>
  <c r="AY125" i="1" a="1"/>
  <c r="AY125" i="1" s="1"/>
  <c r="AX125" i="1" a="1"/>
  <c r="AX125" i="1" s="1"/>
  <c r="AV125" i="1" a="1"/>
  <c r="AV125" i="1" s="1"/>
  <c r="AX121" i="1" a="1"/>
  <c r="AX121" i="1" s="1"/>
  <c r="AY121" i="1" a="1"/>
  <c r="AY121" i="1" s="1"/>
  <c r="AV121" i="1" a="1"/>
  <c r="AV121" i="1" s="1"/>
  <c r="AY130" i="1" a="1"/>
  <c r="AY130" i="1" s="1"/>
  <c r="AX130" i="1" a="1"/>
  <c r="AX130" i="1" s="1"/>
  <c r="AV130" i="1" a="1"/>
  <c r="AV130" i="1" s="1"/>
  <c r="AY148" i="1" a="1"/>
  <c r="AY148" i="1" s="1"/>
  <c r="AV148" i="1" a="1"/>
  <c r="AV148" i="1" s="1"/>
  <c r="AX148" i="1" a="1"/>
  <c r="AX148" i="1" s="1"/>
  <c r="AY111" i="1" a="1"/>
  <c r="AY111" i="1" s="1"/>
  <c r="AX111" i="1" a="1"/>
  <c r="AX111" i="1" s="1"/>
  <c r="AV111" i="1" a="1"/>
  <c r="AV111" i="1" s="1"/>
  <c r="AY113" i="1" a="1"/>
  <c r="AY113" i="1" s="1"/>
  <c r="AV113" i="1" a="1"/>
  <c r="AV113" i="1" s="1"/>
  <c r="AX113" i="1" a="1"/>
  <c r="AX113" i="1" s="1"/>
  <c r="AX105" i="1" a="1"/>
  <c r="AX105" i="1" s="1"/>
  <c r="AV105" i="1" a="1"/>
  <c r="AV105" i="1" s="1"/>
  <c r="AY105" i="1" a="1"/>
  <c r="AY105" i="1" s="1"/>
  <c r="AY58" i="1" a="1"/>
  <c r="AY58" i="1" s="1"/>
  <c r="AX58" i="1" a="1"/>
  <c r="AX58" i="1" s="1"/>
  <c r="AV58" i="1" a="1"/>
  <c r="AV58" i="1" s="1"/>
  <c r="AX122" i="1" a="1"/>
  <c r="AX122" i="1" s="1"/>
  <c r="AY122" i="1" a="1"/>
  <c r="AY122" i="1" s="1"/>
  <c r="AV122" i="1" a="1"/>
  <c r="AV122" i="1" s="1"/>
  <c r="DO292" i="1"/>
  <c r="DO274" i="1"/>
  <c r="DO300" i="1"/>
  <c r="DO281" i="1"/>
  <c r="DO286" i="1"/>
  <c r="DN234" i="1"/>
  <c r="DM234" i="1"/>
  <c r="DM221" i="1"/>
  <c r="DM314" i="1" s="1"/>
  <c r="BA59" i="1" a="1"/>
  <c r="BA59" i="1" s="1"/>
  <c r="BA124" i="1" a="1"/>
  <c r="BA124" i="1" s="1"/>
  <c r="BA120" i="1" a="1"/>
  <c r="BA120" i="1" s="1"/>
  <c r="BA130" i="1" a="1"/>
  <c r="BA130" i="1" s="1"/>
  <c r="BA148" i="1" a="1"/>
  <c r="BA148" i="1" s="1"/>
  <c r="BA111" i="1" a="1"/>
  <c r="BA111" i="1" s="1"/>
  <c r="BA113" i="1" a="1"/>
  <c r="BA113" i="1" s="1"/>
  <c r="BA105" i="1" a="1"/>
  <c r="BA105" i="1" s="1"/>
  <c r="BA58" i="1" a="1"/>
  <c r="BA58" i="1" s="1"/>
  <c r="BA122" i="1" a="1"/>
  <c r="BA122" i="1" s="1"/>
  <c r="BA153" i="1" a="1"/>
  <c r="BA153" i="1" s="1"/>
  <c r="BA103" i="1" a="1"/>
  <c r="BA103" i="1" s="1"/>
  <c r="BA132" i="1" a="1"/>
  <c r="BA132" i="1" s="1"/>
  <c r="BA125" i="1" a="1"/>
  <c r="BA125" i="1" s="1"/>
  <c r="BA121" i="1" a="1"/>
  <c r="BA121" i="1" s="1"/>
  <c r="BA106" i="1" a="1"/>
  <c r="BA106" i="1" s="1"/>
  <c r="BA131" i="1" a="1"/>
  <c r="BA131" i="1" s="1"/>
  <c r="BA154" i="1" a="1"/>
  <c r="BA154" i="1" s="1"/>
  <c r="BA123" i="1" a="1"/>
  <c r="BA123" i="1" s="1"/>
  <c r="DL234" i="1"/>
  <c r="DL316" i="1" s="1"/>
  <c r="DO224" i="1"/>
  <c r="DO231" i="1"/>
  <c r="DO243" i="1"/>
  <c r="DO237" i="1"/>
  <c r="DO251" i="1"/>
  <c r="DL324" i="1"/>
  <c r="DN221" i="1"/>
  <c r="DN314" i="1" s="1"/>
  <c r="CF117" i="1"/>
  <c r="CF113" i="1"/>
  <c r="CF125" i="1"/>
  <c r="CH116" i="1"/>
  <c r="AW123" i="1" s="1" a="1"/>
  <c r="AW123" i="1" s="1"/>
  <c r="CF114" i="1"/>
  <c r="CH117" i="1"/>
  <c r="AW124" i="1" s="1" a="1"/>
  <c r="AW124" i="1" s="1"/>
  <c r="CF116" i="1"/>
  <c r="CG121" i="1"/>
  <c r="CH115" i="1"/>
  <c r="AW122" i="1" s="1" a="1"/>
  <c r="AW122" i="1" s="1"/>
  <c r="CF115" i="1"/>
  <c r="CF118" i="1"/>
  <c r="CG119" i="1"/>
  <c r="CF86" i="1"/>
  <c r="CF84" i="1"/>
  <c r="CF47" i="1"/>
  <c r="CF97" i="1"/>
  <c r="CG126" i="1"/>
  <c r="CF155" i="1"/>
  <c r="CF85" i="1"/>
  <c r="CF106" i="1"/>
  <c r="CG155" i="1"/>
  <c r="CG47" i="1"/>
  <c r="CF126" i="1"/>
  <c r="CF154" i="1"/>
  <c r="CF81" i="1"/>
  <c r="CG154" i="1"/>
  <c r="CF104" i="1"/>
  <c r="CG97" i="1"/>
  <c r="CG48" i="1"/>
  <c r="CF149" i="1"/>
  <c r="CG150" i="1"/>
  <c r="CG74" i="1"/>
  <c r="CG81" i="1"/>
  <c r="CF87" i="1"/>
  <c r="CF83" i="1"/>
  <c r="CF74" i="1"/>
  <c r="CF48" i="1"/>
  <c r="CF150" i="1"/>
  <c r="CG149" i="1"/>
  <c r="DM326" i="1"/>
  <c r="DM319" i="1"/>
  <c r="DM315" i="1"/>
  <c r="DP209" i="1"/>
  <c r="DP210" i="1" s="1"/>
  <c r="DP259" i="1"/>
  <c r="DP261" i="1" s="1"/>
  <c r="DM320" i="1"/>
  <c r="DM344" i="1"/>
  <c r="DM342" i="1" s="1"/>
  <c r="DM336" i="1"/>
  <c r="DM324" i="1"/>
  <c r="DO299" i="1"/>
  <c r="DO257" i="1"/>
  <c r="DO291" i="1"/>
  <c r="DO289" i="1" s="1"/>
  <c r="DO326" i="1" s="1"/>
  <c r="DO285" i="1"/>
  <c r="DO280" i="1"/>
  <c r="DO273" i="1"/>
  <c r="DM308" i="1"/>
  <c r="DM267" i="1"/>
  <c r="DM265" i="1" s="1"/>
  <c r="BE47" i="1"/>
  <c r="AZ109" i="1" a="1"/>
  <c r="AZ109" i="1" s="1"/>
  <c r="DL217" i="1"/>
  <c r="DL215" i="1" s="1"/>
  <c r="DL313" i="1" s="1"/>
  <c r="DO250" i="1"/>
  <c r="DO242" i="1"/>
  <c r="DO338" i="1"/>
  <c r="DO230" i="1"/>
  <c r="DO223" i="1"/>
  <c r="DO236" i="1"/>
  <c r="DO207" i="1"/>
  <c r="DL308" i="1"/>
  <c r="DL267" i="1"/>
  <c r="DL265" i="1" s="1"/>
  <c r="DL317" i="1" s="1"/>
  <c r="DQ209" i="1"/>
  <c r="DQ210" i="1" s="1"/>
  <c r="DQ259" i="1"/>
  <c r="DQ261" i="1" s="1"/>
  <c r="DN344" i="1"/>
  <c r="DN342" i="1" s="1"/>
  <c r="DN336" i="1"/>
  <c r="DN324" i="1"/>
  <c r="DN217" i="1"/>
  <c r="DN215" i="1" s="1"/>
  <c r="DN267" i="1"/>
  <c r="DN265" i="1" s="1"/>
  <c r="DM327" i="1"/>
  <c r="DM318" i="1"/>
  <c r="DM217" i="1"/>
  <c r="DM215" i="1" s="1"/>
  <c r="DM307" i="1"/>
  <c r="DL344" i="1"/>
  <c r="DL342" i="1" s="1"/>
  <c r="DL329" i="1" s="1"/>
  <c r="DL336" i="1"/>
  <c r="DL328" i="1" s="1"/>
  <c r="DL320" i="1"/>
  <c r="CX405" i="1"/>
  <c r="DT414" i="1"/>
  <c r="DT446" i="1" s="1"/>
  <c r="CX414" i="1"/>
  <c r="P30" i="5"/>
  <c r="N30" i="5"/>
  <c r="M30" i="5"/>
  <c r="L30" i="5"/>
  <c r="P29" i="5"/>
  <c r="N29" i="5"/>
  <c r="M29" i="5"/>
  <c r="L29" i="5"/>
  <c r="P28" i="5"/>
  <c r="N28" i="5"/>
  <c r="M28" i="5"/>
  <c r="L28" i="5"/>
  <c r="P27" i="5"/>
  <c r="M27" i="5"/>
  <c r="L27" i="5"/>
  <c r="P26" i="5"/>
  <c r="M26" i="5"/>
  <c r="L26" i="5"/>
  <c r="P25" i="5"/>
  <c r="M25" i="5"/>
  <c r="L25" i="5"/>
  <c r="P24" i="5"/>
  <c r="M24" i="5"/>
  <c r="L24" i="5"/>
  <c r="P23" i="5"/>
  <c r="N23" i="5"/>
  <c r="M23" i="5"/>
  <c r="L23" i="5"/>
  <c r="P22" i="5"/>
  <c r="M22" i="5"/>
  <c r="L22" i="5"/>
  <c r="P21" i="5"/>
  <c r="M21" i="5"/>
  <c r="L21" i="5"/>
  <c r="P20" i="5"/>
  <c r="N20" i="5"/>
  <c r="M20" i="5"/>
  <c r="L20" i="5"/>
  <c r="P19" i="5"/>
  <c r="N19" i="5"/>
  <c r="M19" i="5"/>
  <c r="L19" i="5"/>
  <c r="P18" i="5"/>
  <c r="M18" i="5"/>
  <c r="L18" i="5"/>
  <c r="P17" i="5"/>
  <c r="N17" i="5"/>
  <c r="M17" i="5"/>
  <c r="L17" i="5"/>
  <c r="P16" i="5"/>
  <c r="M16" i="5"/>
  <c r="L16" i="5"/>
  <c r="P15" i="5"/>
  <c r="M15" i="5"/>
  <c r="L15" i="5"/>
  <c r="P14" i="5"/>
  <c r="M14" i="5"/>
  <c r="L14" i="5"/>
  <c r="P13" i="5"/>
  <c r="N13" i="5"/>
  <c r="M13" i="5"/>
  <c r="L13" i="5"/>
  <c r="P12" i="5"/>
  <c r="N12" i="5"/>
  <c r="M12" i="5"/>
  <c r="L12" i="5"/>
  <c r="P11" i="5"/>
  <c r="N11" i="5"/>
  <c r="M11" i="5"/>
  <c r="L11" i="5"/>
  <c r="P10" i="5"/>
  <c r="N10" i="5"/>
  <c r="M10" i="5"/>
  <c r="L10" i="5"/>
  <c r="P9" i="5"/>
  <c r="N9" i="5"/>
  <c r="M9" i="5"/>
  <c r="L9" i="5"/>
  <c r="P8" i="5"/>
  <c r="N8" i="5"/>
  <c r="M8" i="5"/>
  <c r="L8" i="5"/>
  <c r="P7" i="5"/>
  <c r="N7" i="5"/>
  <c r="M7" i="5"/>
  <c r="L7" i="5"/>
  <c r="P6" i="5"/>
  <c r="N6" i="5"/>
  <c r="M6" i="5"/>
  <c r="L6" i="5"/>
  <c r="P5" i="5"/>
  <c r="N5" i="5"/>
  <c r="M5" i="5"/>
  <c r="L5" i="5"/>
  <c r="P4" i="5"/>
  <c r="N4" i="5"/>
  <c r="M4" i="5"/>
  <c r="L4" i="5"/>
  <c r="P3" i="5"/>
  <c r="N3" i="5"/>
  <c r="M3" i="5"/>
  <c r="L3" i="5"/>
  <c r="P2" i="5"/>
  <c r="N2" i="5"/>
  <c r="M2" i="5"/>
  <c r="L2" i="5"/>
  <c r="CW492" i="1"/>
  <c r="CX492" i="1"/>
  <c r="DT492" i="1"/>
  <c r="CT492" i="1"/>
  <c r="CJ116" i="1" a="1"/>
  <c r="CG77" i="1" a="1"/>
  <c r="CI117" i="1" a="1"/>
  <c r="CG84" i="1" a="1"/>
  <c r="CG49" i="1" a="1"/>
  <c r="CG92" i="1" a="1"/>
  <c r="CF76" i="1" a="1"/>
  <c r="CG83" i="1" a="1"/>
  <c r="CF75" i="1" a="1"/>
  <c r="CF49" i="1" a="1"/>
  <c r="CJ117" i="1" a="1"/>
  <c r="CG86" i="1" a="1"/>
  <c r="CF119" i="1" a="1"/>
  <c r="CF101" i="1" a="1"/>
  <c r="CF77" i="1" a="1"/>
  <c r="CF80" i="1" a="1"/>
  <c r="CJ115" i="1" a="1"/>
  <c r="CF92" i="1" a="1"/>
  <c r="CG85" i="1" a="1"/>
  <c r="CF82" i="1" a="1"/>
  <c r="CI116" i="1" a="1"/>
  <c r="CF50" i="1" a="1"/>
  <c r="CG50" i="1" a="1"/>
  <c r="CG101" i="1" a="1"/>
  <c r="CG91" i="1" a="1"/>
  <c r="CG78" i="1" a="1"/>
  <c r="CF78" i="1" a="1"/>
  <c r="CG82" i="1" a="1"/>
  <c r="CG80" i="1" a="1"/>
  <c r="CF79" i="1" a="1"/>
  <c r="CG76" i="1" a="1"/>
  <c r="CF91" i="1" a="1"/>
  <c r="CG79" i="1" a="1"/>
  <c r="CI115" i="1" a="1"/>
  <c r="CG87" i="1" a="1"/>
  <c r="CG75" i="1" a="1"/>
  <c r="DL307" i="1" l="1"/>
  <c r="DL305" i="1" s="1"/>
  <c r="DO283" i="1"/>
  <c r="CG84" i="1"/>
  <c r="AX91" i="1" s="1" a="1"/>
  <c r="AX91" i="1" s="1"/>
  <c r="CF77" i="1"/>
  <c r="DO221" i="1"/>
  <c r="DO314" i="1" s="1"/>
  <c r="DN319" i="1"/>
  <c r="CG86" i="1"/>
  <c r="AX93" i="1" s="1" a="1"/>
  <c r="AX93" i="1" s="1"/>
  <c r="DO297" i="1"/>
  <c r="DO327" i="1" s="1"/>
  <c r="CG87" i="1"/>
  <c r="AX94" i="1" s="1" a="1"/>
  <c r="AX94" i="1" s="1"/>
  <c r="DO278" i="1"/>
  <c r="DO319" i="1" s="1"/>
  <c r="DN318" i="1"/>
  <c r="DO240" i="1"/>
  <c r="DO324" i="1" s="1"/>
  <c r="CG85" i="1"/>
  <c r="AX92" i="1" s="1" a="1"/>
  <c r="AX92" i="1" s="1"/>
  <c r="CG83" i="1"/>
  <c r="AV90" i="1" s="1" a="1"/>
  <c r="AV90" i="1" s="1"/>
  <c r="CG77" i="1"/>
  <c r="AY84" i="1" s="1" a="1"/>
  <c r="AY84" i="1" s="1"/>
  <c r="DO234" i="1"/>
  <c r="DO316" i="1" s="1"/>
  <c r="DO248" i="1"/>
  <c r="DO325" i="1" s="1"/>
  <c r="DO271" i="1"/>
  <c r="DO318" i="1" s="1"/>
  <c r="AY156" i="1" a="1"/>
  <c r="AY156" i="1" s="1"/>
  <c r="AV156" i="1" a="1"/>
  <c r="AV156" i="1" s="1"/>
  <c r="AX156" i="1" a="1"/>
  <c r="AX156" i="1" s="1"/>
  <c r="AY104" i="1" a="1"/>
  <c r="AY104" i="1" s="1"/>
  <c r="AX104" i="1" a="1"/>
  <c r="AX104" i="1" s="1"/>
  <c r="AV104" i="1" a="1"/>
  <c r="AV104" i="1" s="1"/>
  <c r="AY133" i="1" a="1"/>
  <c r="AY133" i="1" s="1"/>
  <c r="AV133" i="1" a="1"/>
  <c r="AV133" i="1" s="1"/>
  <c r="AX133" i="1" a="1"/>
  <c r="AX133" i="1" s="1"/>
  <c r="AY81" i="1" a="1"/>
  <c r="AY81" i="1" s="1"/>
  <c r="AX81" i="1" a="1"/>
  <c r="AX81" i="1" s="1"/>
  <c r="AV81" i="1" a="1"/>
  <c r="AV81" i="1" s="1"/>
  <c r="AX157" i="1" a="1"/>
  <c r="AX157" i="1" s="1"/>
  <c r="AY157" i="1" a="1"/>
  <c r="AY157" i="1" s="1"/>
  <c r="AV157" i="1" a="1"/>
  <c r="AV157" i="1" s="1"/>
  <c r="AY88" i="1" a="1"/>
  <c r="AY88" i="1" s="1"/>
  <c r="AX88" i="1" a="1"/>
  <c r="AX88" i="1" s="1"/>
  <c r="AV88" i="1" a="1"/>
  <c r="AV88" i="1" s="1"/>
  <c r="AY161" i="1" a="1"/>
  <c r="AY161" i="1" s="1"/>
  <c r="AV161" i="1" a="1"/>
  <c r="AV161" i="1" s="1"/>
  <c r="AX161" i="1" a="1"/>
  <c r="AX161" i="1" s="1"/>
  <c r="AY54" i="1" a="1"/>
  <c r="AY54" i="1" s="1"/>
  <c r="AX54" i="1" a="1"/>
  <c r="AX54" i="1" s="1"/>
  <c r="AV54" i="1" a="1"/>
  <c r="AV54" i="1" s="1"/>
  <c r="AX126" i="1" a="1"/>
  <c r="AX126" i="1" s="1"/>
  <c r="AV126" i="1" a="1"/>
  <c r="AV126" i="1" s="1"/>
  <c r="AY126" i="1" a="1"/>
  <c r="AY126" i="1" s="1"/>
  <c r="AY128" i="1" a="1"/>
  <c r="AY128" i="1" s="1"/>
  <c r="AX128" i="1" a="1"/>
  <c r="AX128" i="1" s="1"/>
  <c r="AV128" i="1" a="1"/>
  <c r="AV128" i="1" s="1"/>
  <c r="AY55" i="1" a="1"/>
  <c r="AY55" i="1" s="1"/>
  <c r="AX55" i="1" a="1"/>
  <c r="AX55" i="1" s="1"/>
  <c r="AV55" i="1" a="1"/>
  <c r="AV55" i="1" s="1"/>
  <c r="AY162" i="1" a="1"/>
  <c r="AY162" i="1" s="1"/>
  <c r="AV162" i="1" a="1"/>
  <c r="AV162" i="1" s="1"/>
  <c r="AX162" i="1" a="1"/>
  <c r="AX162" i="1" s="1"/>
  <c r="CF79" i="1"/>
  <c r="DN307" i="1"/>
  <c r="DN305" i="1" s="1"/>
  <c r="CG78" i="1"/>
  <c r="DN316" i="1"/>
  <c r="CF80" i="1"/>
  <c r="CF78" i="1"/>
  <c r="CG79" i="1"/>
  <c r="DM316" i="1"/>
  <c r="CF76" i="1"/>
  <c r="BA157" i="1" a="1"/>
  <c r="BA157" i="1" s="1"/>
  <c r="BA156" i="1" a="1"/>
  <c r="BA156" i="1" s="1"/>
  <c r="BA162" i="1" a="1"/>
  <c r="BA162" i="1" s="1"/>
  <c r="BA126" i="1" a="1"/>
  <c r="BA126" i="1" s="1"/>
  <c r="BA128" i="1" a="1"/>
  <c r="BA128" i="1" s="1"/>
  <c r="BA81" i="1" a="1"/>
  <c r="BA81" i="1" s="1"/>
  <c r="BA55" i="1" a="1"/>
  <c r="BA55" i="1" s="1"/>
  <c r="BA133" i="1" a="1"/>
  <c r="BA133" i="1" s="1"/>
  <c r="DO228" i="1"/>
  <c r="DO315" i="1" s="1"/>
  <c r="BA88" i="1" a="1"/>
  <c r="BA88" i="1" s="1"/>
  <c r="BA104" i="1" a="1"/>
  <c r="BA104" i="1" s="1"/>
  <c r="BA161" i="1" a="1"/>
  <c r="BA161" i="1" s="1"/>
  <c r="BA54" i="1" a="1"/>
  <c r="BA54" i="1" s="1"/>
  <c r="CG80" i="1"/>
  <c r="CG76" i="1"/>
  <c r="DP251" i="1"/>
  <c r="DP237" i="1"/>
  <c r="DP231" i="1"/>
  <c r="DP224" i="1"/>
  <c r="DP243" i="1"/>
  <c r="DQ243" i="1"/>
  <c r="DQ251" i="1"/>
  <c r="DQ231" i="1"/>
  <c r="DQ224" i="1"/>
  <c r="DQ237" i="1"/>
  <c r="CJ116" i="1"/>
  <c r="CI115" i="1"/>
  <c r="CI117" i="1"/>
  <c r="CJ115" i="1"/>
  <c r="CJ117" i="1"/>
  <c r="CF119" i="1"/>
  <c r="CI116" i="1"/>
  <c r="DL322" i="1"/>
  <c r="DM305" i="1"/>
  <c r="CF101" i="1"/>
  <c r="CF49" i="1"/>
  <c r="CG75" i="1"/>
  <c r="CG92" i="1"/>
  <c r="CG50" i="1"/>
  <c r="CF91" i="1"/>
  <c r="CF50" i="1"/>
  <c r="CG82" i="1"/>
  <c r="CF92" i="1"/>
  <c r="CF75" i="1"/>
  <c r="CG49" i="1"/>
  <c r="CF82" i="1"/>
  <c r="CG101" i="1"/>
  <c r="CG91" i="1"/>
  <c r="DN313" i="1"/>
  <c r="DN329" i="1"/>
  <c r="DQ299" i="1"/>
  <c r="DQ297" i="1" s="1"/>
  <c r="DQ327" i="1" s="1"/>
  <c r="DQ291" i="1"/>
  <c r="DQ289" i="1" s="1"/>
  <c r="DQ326" i="1" s="1"/>
  <c r="DQ257" i="1"/>
  <c r="DQ280" i="1"/>
  <c r="DQ278" i="1" s="1"/>
  <c r="DQ319" i="1" s="1"/>
  <c r="DQ273" i="1"/>
  <c r="DQ271" i="1" s="1"/>
  <c r="DQ318" i="1" s="1"/>
  <c r="DQ285" i="1"/>
  <c r="DQ283" i="1" s="1"/>
  <c r="DS545" i="1"/>
  <c r="DS551" i="1" s="1"/>
  <c r="DS549" i="1" s="1"/>
  <c r="DO267" i="1"/>
  <c r="DO265" i="1" s="1"/>
  <c r="DO317" i="1" s="1"/>
  <c r="DM328" i="1"/>
  <c r="DN317" i="1"/>
  <c r="DO217" i="1"/>
  <c r="DO215" i="1" s="1"/>
  <c r="DO313" i="1" s="1"/>
  <c r="DO336" i="1"/>
  <c r="DO328" i="1" s="1"/>
  <c r="DO344" i="1"/>
  <c r="DO342" i="1" s="1"/>
  <c r="DO329" i="1" s="1"/>
  <c r="DM329" i="1"/>
  <c r="DP285" i="1"/>
  <c r="DP283" i="1" s="1"/>
  <c r="DP280" i="1"/>
  <c r="DP278" i="1" s="1"/>
  <c r="DP319" i="1" s="1"/>
  <c r="DP273" i="1"/>
  <c r="DP271" i="1" s="1"/>
  <c r="DP318" i="1" s="1"/>
  <c r="DP257" i="1"/>
  <c r="DP291" i="1"/>
  <c r="DP289" i="1" s="1"/>
  <c r="DP326" i="1" s="1"/>
  <c r="DP299" i="1"/>
  <c r="DP297" i="1" s="1"/>
  <c r="DP327" i="1" s="1"/>
  <c r="DM313" i="1"/>
  <c r="DS565" i="1"/>
  <c r="DS563" i="1" s="1"/>
  <c r="DM317" i="1"/>
  <c r="DO320" i="1"/>
  <c r="DN328" i="1"/>
  <c r="DQ230" i="1"/>
  <c r="DQ236" i="1"/>
  <c r="DQ242" i="1"/>
  <c r="DQ250" i="1"/>
  <c r="DQ338" i="1"/>
  <c r="DQ207" i="1"/>
  <c r="DQ223" i="1"/>
  <c r="DL311" i="1"/>
  <c r="DP338" i="1"/>
  <c r="DP230" i="1"/>
  <c r="DP223" i="1"/>
  <c r="DP242" i="1"/>
  <c r="DP236" i="1"/>
  <c r="DP250" i="1"/>
  <c r="DP207" i="1"/>
  <c r="CX446" i="1"/>
  <c r="Q9" i="5"/>
  <c r="Q13" i="5"/>
  <c r="Q17" i="5"/>
  <c r="Q8" i="5"/>
  <c r="Q19" i="5"/>
  <c r="Q20" i="5"/>
  <c r="O18" i="5"/>
  <c r="Q18" i="5"/>
  <c r="O25" i="5"/>
  <c r="Q25" i="5"/>
  <c r="O16" i="5"/>
  <c r="Q16" i="5"/>
  <c r="Q23" i="5"/>
  <c r="O24" i="5"/>
  <c r="Q24" i="5"/>
  <c r="Q28" i="5"/>
  <c r="Q29" i="5"/>
  <c r="Q30" i="5"/>
  <c r="O15" i="5"/>
  <c r="Q15" i="5"/>
  <c r="O22" i="5"/>
  <c r="Q22" i="5"/>
  <c r="O27" i="5"/>
  <c r="Q27" i="5"/>
  <c r="Q10" i="5"/>
  <c r="Q11" i="5"/>
  <c r="Q12" i="5"/>
  <c r="O14" i="5"/>
  <c r="Q14" i="5"/>
  <c r="O21" i="5"/>
  <c r="Q21" i="5"/>
  <c r="O26" i="5"/>
  <c r="Q26" i="5"/>
  <c r="O17" i="5"/>
  <c r="O3" i="5"/>
  <c r="O28" i="5"/>
  <c r="O12" i="5"/>
  <c r="O2" i="5"/>
  <c r="O8" i="5"/>
  <c r="O9" i="5"/>
  <c r="O10" i="5"/>
  <c r="O13" i="5"/>
  <c r="O19" i="5"/>
  <c r="O30" i="5"/>
  <c r="O23" i="5"/>
  <c r="O5" i="5"/>
  <c r="O11" i="5"/>
  <c r="O29" i="5"/>
  <c r="O4" i="5"/>
  <c r="O6" i="5"/>
  <c r="O7" i="5"/>
  <c r="O20" i="5"/>
  <c r="CG88" i="1" a="1"/>
  <c r="CF88" i="1" a="1"/>
  <c r="DO308" i="1" l="1"/>
  <c r="AY91" i="1" a="1"/>
  <c r="AY91" i="1" s="1"/>
  <c r="BA91" i="1" a="1"/>
  <c r="BA91" i="1" s="1"/>
  <c r="AV91" i="1" a="1"/>
  <c r="AV91" i="1" s="1"/>
  <c r="AV93" i="1" a="1"/>
  <c r="AV93" i="1" s="1"/>
  <c r="AY93" i="1" a="1"/>
  <c r="AY93" i="1" s="1"/>
  <c r="DO307" i="1"/>
  <c r="BA93" i="1" a="1"/>
  <c r="BA93" i="1" s="1"/>
  <c r="DP240" i="1"/>
  <c r="DP324" i="1" s="1"/>
  <c r="DQ234" i="1"/>
  <c r="DQ316" i="1" s="1"/>
  <c r="BA94" i="1" a="1"/>
  <c r="BA94" i="1" s="1"/>
  <c r="BA92" i="1" a="1"/>
  <c r="BA92" i="1" s="1"/>
  <c r="BA84" i="1" a="1"/>
  <c r="BA84" i="1" s="1"/>
  <c r="AY94" i="1" a="1"/>
  <c r="AY94" i="1" s="1"/>
  <c r="AV94" i="1" a="1"/>
  <c r="AV94" i="1" s="1"/>
  <c r="BA90" i="1" a="1"/>
  <c r="BA90" i="1" s="1"/>
  <c r="AX90" i="1" a="1"/>
  <c r="AX90" i="1" s="1"/>
  <c r="AY90" i="1" a="1"/>
  <c r="AY90" i="1" s="1"/>
  <c r="DP228" i="1"/>
  <c r="DP315" i="1" s="1"/>
  <c r="DQ248" i="1"/>
  <c r="DQ325" i="1" s="1"/>
  <c r="AY92" i="1" a="1"/>
  <c r="AY92" i="1" s="1"/>
  <c r="AV92" i="1" a="1"/>
  <c r="AV92" i="1" s="1"/>
  <c r="AX84" i="1" a="1"/>
  <c r="AX84" i="1" s="1"/>
  <c r="AV84" i="1" a="1"/>
  <c r="AV84" i="1" s="1"/>
  <c r="DQ221" i="1"/>
  <c r="DQ314" i="1" s="1"/>
  <c r="DQ240" i="1"/>
  <c r="DQ324" i="1" s="1"/>
  <c r="DP248" i="1"/>
  <c r="DP325" i="1" s="1"/>
  <c r="AY108" i="1" a="1"/>
  <c r="AY108" i="1" s="1"/>
  <c r="AX108" i="1" a="1"/>
  <c r="AX108" i="1" s="1"/>
  <c r="AV108" i="1" a="1"/>
  <c r="AV108" i="1" s="1"/>
  <c r="AY57" i="1" a="1"/>
  <c r="AY57" i="1" s="1"/>
  <c r="AV57" i="1" a="1"/>
  <c r="AV57" i="1" s="1"/>
  <c r="AX57" i="1" a="1"/>
  <c r="AX57" i="1" s="1"/>
  <c r="AY83" i="1" a="1"/>
  <c r="AY83" i="1" s="1"/>
  <c r="AX83" i="1" a="1"/>
  <c r="AX83" i="1" s="1"/>
  <c r="AV83" i="1" a="1"/>
  <c r="AV83" i="1" s="1"/>
  <c r="AY89" i="1" a="1"/>
  <c r="AY89" i="1" s="1"/>
  <c r="AX89" i="1" a="1"/>
  <c r="AX89" i="1" s="1"/>
  <c r="AV89" i="1" a="1"/>
  <c r="AV89" i="1" s="1"/>
  <c r="AY99" i="1" a="1"/>
  <c r="AY99" i="1" s="1"/>
  <c r="AV99" i="1" a="1"/>
  <c r="AV99" i="1" s="1"/>
  <c r="AX99" i="1" a="1"/>
  <c r="AX99" i="1" s="1"/>
  <c r="AY87" i="1" a="1"/>
  <c r="AY87" i="1" s="1"/>
  <c r="AX87" i="1" a="1"/>
  <c r="AX87" i="1" s="1"/>
  <c r="AV87" i="1" a="1"/>
  <c r="AV87" i="1" s="1"/>
  <c r="AY56" i="1" a="1"/>
  <c r="AY56" i="1" s="1"/>
  <c r="AX56" i="1" a="1"/>
  <c r="AX56" i="1" s="1"/>
  <c r="AV56" i="1" a="1"/>
  <c r="AV56" i="1" s="1"/>
  <c r="AY82" i="1" a="1"/>
  <c r="AY82" i="1" s="1"/>
  <c r="AX82" i="1" a="1"/>
  <c r="AX82" i="1" s="1"/>
  <c r="AV82" i="1" a="1"/>
  <c r="AV82" i="1" s="1"/>
  <c r="AY98" i="1" a="1"/>
  <c r="AY98" i="1" s="1"/>
  <c r="AX98" i="1" a="1"/>
  <c r="AX98" i="1" s="1"/>
  <c r="AV98" i="1" a="1"/>
  <c r="AV98" i="1" s="1"/>
  <c r="BA86" i="1" a="1"/>
  <c r="BA86" i="1" s="1"/>
  <c r="AY86" i="1" a="1"/>
  <c r="AY86" i="1" s="1"/>
  <c r="AV86" i="1" a="1"/>
  <c r="AV86" i="1" s="1"/>
  <c r="AX86" i="1" a="1"/>
  <c r="AX86" i="1" s="1"/>
  <c r="AY85" i="1" a="1"/>
  <c r="AY85" i="1" s="1"/>
  <c r="AX85" i="1" a="1"/>
  <c r="AX85" i="1" s="1"/>
  <c r="AV85" i="1" a="1"/>
  <c r="AV85" i="1" s="1"/>
  <c r="BA85" i="1" a="1"/>
  <c r="BA85" i="1" s="1"/>
  <c r="DP221" i="1"/>
  <c r="DP314" i="1" s="1"/>
  <c r="DQ228" i="1"/>
  <c r="DQ315" i="1" s="1"/>
  <c r="BA56" i="1" a="1"/>
  <c r="BA56" i="1" s="1"/>
  <c r="BA82" i="1" a="1"/>
  <c r="BA82" i="1" s="1"/>
  <c r="DP234" i="1"/>
  <c r="DP316" i="1" s="1"/>
  <c r="BA98" i="1" a="1"/>
  <c r="BA98" i="1" s="1"/>
  <c r="BA108" i="1" a="1"/>
  <c r="BA108" i="1" s="1"/>
  <c r="BA57" i="1" a="1"/>
  <c r="BA57" i="1" s="1"/>
  <c r="BA83" i="1" a="1"/>
  <c r="BA83" i="1" s="1"/>
  <c r="BA89" i="1" a="1"/>
  <c r="BA89" i="1" s="1"/>
  <c r="BA99" i="1" a="1"/>
  <c r="BA99" i="1" s="1"/>
  <c r="BA87" i="1" a="1"/>
  <c r="BA87" i="1" s="1"/>
  <c r="DO322" i="1"/>
  <c r="DN322" i="1"/>
  <c r="CF88" i="1"/>
  <c r="DM311" i="1"/>
  <c r="CG88" i="1"/>
  <c r="DP217" i="1"/>
  <c r="DP215" i="1" s="1"/>
  <c r="DP313" i="1" s="1"/>
  <c r="DM322" i="1"/>
  <c r="DS414" i="1"/>
  <c r="DS446" i="1" s="1"/>
  <c r="DS444" i="1" s="1"/>
  <c r="DS448" i="1"/>
  <c r="DS423" i="1"/>
  <c r="DQ320" i="1"/>
  <c r="DQ217" i="1"/>
  <c r="DQ215" i="1" s="1"/>
  <c r="DQ313" i="1" s="1"/>
  <c r="DP320" i="1"/>
  <c r="DS589" i="1"/>
  <c r="DS587" i="1" s="1"/>
  <c r="DS583" i="1"/>
  <c r="DQ336" i="1"/>
  <c r="DQ328" i="1" s="1"/>
  <c r="DQ344" i="1"/>
  <c r="DQ342" i="1" s="1"/>
  <c r="DQ329" i="1" s="1"/>
  <c r="DS371" i="1"/>
  <c r="DS368" i="1" s="1"/>
  <c r="DS376" i="1"/>
  <c r="DS373" i="1" s="1"/>
  <c r="DS382" i="1" s="1"/>
  <c r="DP267" i="1"/>
  <c r="DP265" i="1" s="1"/>
  <c r="DP317" i="1" s="1"/>
  <c r="DP308" i="1"/>
  <c r="DS432" i="1"/>
  <c r="DS454" i="1" s="1"/>
  <c r="DS452" i="1" s="1"/>
  <c r="DP344" i="1"/>
  <c r="DP342" i="1" s="1"/>
  <c r="DP329" i="1" s="1"/>
  <c r="DP336" i="1"/>
  <c r="DP328" i="1" s="1"/>
  <c r="DS617" i="1"/>
  <c r="DS595" i="1"/>
  <c r="DS477" i="1"/>
  <c r="DS475" i="1" s="1"/>
  <c r="DS53" i="1"/>
  <c r="DS81" i="1"/>
  <c r="DS78" i="1" s="1"/>
  <c r="DS75" i="1"/>
  <c r="DS72" i="1" s="1"/>
  <c r="DS209" i="1"/>
  <c r="DS482" i="1"/>
  <c r="DS480" i="1" s="1"/>
  <c r="DS500" i="1" s="1"/>
  <c r="DS501" i="1" s="1"/>
  <c r="DS259" i="1"/>
  <c r="DR209" i="1"/>
  <c r="DR210" i="1" s="1"/>
  <c r="DR259" i="1"/>
  <c r="DR261" i="1" s="1"/>
  <c r="DO311" i="1"/>
  <c r="DQ308" i="1"/>
  <c r="DQ267" i="1"/>
  <c r="DQ265" i="1" s="1"/>
  <c r="DQ317" i="1" s="1"/>
  <c r="DN311" i="1"/>
  <c r="M14" i="4"/>
  <c r="N14" i="4"/>
  <c r="CG89" i="1" a="1"/>
  <c r="CK116" i="1" a="1"/>
  <c r="CF89" i="1" a="1"/>
  <c r="CL115" i="1" a="1"/>
  <c r="CG90" i="1" a="1"/>
  <c r="CF90" i="1" a="1"/>
  <c r="CL116" i="1" a="1"/>
  <c r="CK117" i="1" a="1"/>
  <c r="CL117" i="1" a="1"/>
  <c r="CK115" i="1" a="1"/>
  <c r="DO305" i="1" l="1"/>
  <c r="DP307" i="1"/>
  <c r="DP305" i="1" s="1"/>
  <c r="DQ307" i="1"/>
  <c r="DQ305" i="1" s="1"/>
  <c r="AY95" i="1" a="1"/>
  <c r="AY95" i="1" s="1"/>
  <c r="AX95" i="1" a="1"/>
  <c r="AX95" i="1" s="1"/>
  <c r="AV95" i="1" a="1"/>
  <c r="AV95" i="1" s="1"/>
  <c r="BA95" i="1" a="1"/>
  <c r="BA95" i="1" s="1"/>
  <c r="DS359" i="1"/>
  <c r="DS365" i="1" s="1"/>
  <c r="DS363" i="1" s="1"/>
  <c r="DR243" i="1"/>
  <c r="DR251" i="1"/>
  <c r="DR224" i="1"/>
  <c r="DR231" i="1"/>
  <c r="DR237" i="1"/>
  <c r="CK115" i="1"/>
  <c r="AZ122" i="1" s="1" a="1"/>
  <c r="AZ122" i="1" s="1"/>
  <c r="CK117" i="1"/>
  <c r="AZ124" i="1" s="1" a="1"/>
  <c r="AZ124" i="1" s="1"/>
  <c r="CL115" i="1"/>
  <c r="CL117" i="1"/>
  <c r="CK116" i="1"/>
  <c r="AZ123" i="1" s="1" a="1"/>
  <c r="AZ123" i="1" s="1"/>
  <c r="CL116" i="1"/>
  <c r="DS485" i="1"/>
  <c r="CG90" i="1"/>
  <c r="DP322" i="1"/>
  <c r="DQ322" i="1"/>
  <c r="CF89" i="1"/>
  <c r="CG89" i="1"/>
  <c r="CF90" i="1"/>
  <c r="DS442" i="1"/>
  <c r="DS440" i="1" s="1"/>
  <c r="DS405" i="1"/>
  <c r="DR207" i="1"/>
  <c r="DR250" i="1"/>
  <c r="DR230" i="1"/>
  <c r="DR242" i="1"/>
  <c r="DR240" i="1" s="1"/>
  <c r="DR236" i="1"/>
  <c r="DR223" i="1"/>
  <c r="DR338" i="1"/>
  <c r="DS436" i="1"/>
  <c r="DS396" i="1"/>
  <c r="DS299" i="1"/>
  <c r="DS297" i="1" s="1"/>
  <c r="DS327" i="1" s="1"/>
  <c r="DS280" i="1"/>
  <c r="DS278" i="1" s="1"/>
  <c r="DS319" i="1" s="1"/>
  <c r="DS291" i="1"/>
  <c r="DS289" i="1" s="1"/>
  <c r="DS326" i="1" s="1"/>
  <c r="DS285" i="1"/>
  <c r="DS283" i="1" s="1"/>
  <c r="DS273" i="1"/>
  <c r="DS271" i="1" s="1"/>
  <c r="DS318" i="1" s="1"/>
  <c r="DS261" i="1"/>
  <c r="DS257" i="1" s="1"/>
  <c r="DS600" i="1"/>
  <c r="DS598" i="1" s="1"/>
  <c r="DS593" i="1"/>
  <c r="DS456" i="1"/>
  <c r="DS463" i="1" s="1"/>
  <c r="DS461" i="1" s="1"/>
  <c r="DQ311" i="1"/>
  <c r="DS494" i="1"/>
  <c r="DS615" i="1"/>
  <c r="DS621" i="1"/>
  <c r="DS619" i="1" s="1"/>
  <c r="DP311" i="1"/>
  <c r="DR257" i="1"/>
  <c r="DR280" i="1"/>
  <c r="DR278" i="1" s="1"/>
  <c r="DR319" i="1" s="1"/>
  <c r="DR291" i="1"/>
  <c r="DR289" i="1" s="1"/>
  <c r="DR326" i="1" s="1"/>
  <c r="DR285" i="1"/>
  <c r="DR283" i="1" s="1"/>
  <c r="DR273" i="1"/>
  <c r="DR271" i="1" s="1"/>
  <c r="DR318" i="1" s="1"/>
  <c r="DR299" i="1"/>
  <c r="DR297" i="1" s="1"/>
  <c r="DR327" i="1" s="1"/>
  <c r="DS230" i="1"/>
  <c r="DS228" i="1" s="1"/>
  <c r="DS315" i="1" s="1"/>
  <c r="DS236" i="1"/>
  <c r="DS234" i="1" s="1"/>
  <c r="DS316" i="1" s="1"/>
  <c r="DS223" i="1"/>
  <c r="DS221" i="1" s="1"/>
  <c r="DS314" i="1" s="1"/>
  <c r="DS250" i="1"/>
  <c r="DS242" i="1"/>
  <c r="DS211" i="1"/>
  <c r="DS207" i="1" s="1"/>
  <c r="DS338" i="1"/>
  <c r="DS57" i="1"/>
  <c r="DS55" i="1" s="1"/>
  <c r="DS63" i="1" s="1"/>
  <c r="DS61" i="1" s="1"/>
  <c r="DS49" i="1"/>
  <c r="DS69" i="1" s="1"/>
  <c r="DS67" i="1" s="1"/>
  <c r="N13" i="4"/>
  <c r="M13" i="4"/>
  <c r="DR234" i="1" l="1"/>
  <c r="DR316" i="1" s="1"/>
  <c r="DR248" i="1"/>
  <c r="DR325" i="1" s="1"/>
  <c r="DS248" i="1"/>
  <c r="DS325" i="1" s="1"/>
  <c r="DS240" i="1"/>
  <c r="DS324" i="1" s="1"/>
  <c r="AY96" i="1" a="1"/>
  <c r="AY96" i="1" s="1"/>
  <c r="AX96" i="1" a="1"/>
  <c r="AX96" i="1" s="1"/>
  <c r="AV96" i="1" a="1"/>
  <c r="AV96" i="1" s="1"/>
  <c r="AX97" i="1" a="1"/>
  <c r="AX97" i="1" s="1"/>
  <c r="AY97" i="1" a="1"/>
  <c r="AY97" i="1" s="1"/>
  <c r="AV97" i="1" a="1"/>
  <c r="AV97" i="1" s="1"/>
  <c r="BA96" i="1" a="1"/>
  <c r="BA96" i="1" s="1"/>
  <c r="DR228" i="1"/>
  <c r="DR315" i="1" s="1"/>
  <c r="BA97" i="1" a="1"/>
  <c r="BA97" i="1" s="1"/>
  <c r="DR221" i="1"/>
  <c r="DR314" i="1" s="1"/>
  <c r="DR324" i="1"/>
  <c r="DS344" i="1"/>
  <c r="DS342" i="1" s="1"/>
  <c r="DS329" i="1" s="1"/>
  <c r="DS336" i="1"/>
  <c r="DS328" i="1" s="1"/>
  <c r="DR217" i="1"/>
  <c r="DR215" i="1" s="1"/>
  <c r="DR313" i="1" s="1"/>
  <c r="DS308" i="1"/>
  <c r="DS267" i="1"/>
  <c r="DS265" i="1" s="1"/>
  <c r="DS317" i="1" s="1"/>
  <c r="DR267" i="1"/>
  <c r="DR265" i="1" s="1"/>
  <c r="DR317" i="1" s="1"/>
  <c r="DR308" i="1"/>
  <c r="DR336" i="1"/>
  <c r="DR328" i="1" s="1"/>
  <c r="DR344" i="1"/>
  <c r="DR342" i="1" s="1"/>
  <c r="DR329" i="1" s="1"/>
  <c r="DS217" i="1"/>
  <c r="DS215" i="1" s="1"/>
  <c r="DS313" i="1" s="1"/>
  <c r="DS307" i="1"/>
  <c r="DR320" i="1"/>
  <c r="DS320" i="1"/>
  <c r="N11" i="4"/>
  <c r="M11" i="4"/>
  <c r="DR307" i="1" l="1"/>
  <c r="DR305" i="1" s="1"/>
  <c r="DR322" i="1"/>
  <c r="DS305" i="1"/>
  <c r="DS322" i="1"/>
  <c r="DS311" i="1"/>
  <c r="DR311" i="1"/>
  <c r="N12" i="4"/>
  <c r="M12" i="4"/>
  <c r="J762" i="4" l="1"/>
  <c r="J756" i="4"/>
  <c r="J755" i="4"/>
  <c r="J754" i="4"/>
  <c r="J753" i="4"/>
  <c r="J752" i="4"/>
  <c r="J732" i="4"/>
  <c r="J731" i="4"/>
  <c r="J730" i="4"/>
  <c r="J729" i="4"/>
  <c r="J726" i="4"/>
  <c r="J724" i="4"/>
  <c r="J717" i="4"/>
  <c r="J711" i="4"/>
  <c r="J709" i="4"/>
  <c r="J698" i="4"/>
  <c r="J693" i="4"/>
  <c r="J692" i="4"/>
  <c r="J675" i="4"/>
  <c r="J674" i="4"/>
  <c r="J640" i="4"/>
  <c r="J634" i="4"/>
  <c r="N15" i="4" l="1"/>
  <c r="M15" i="4" l="1"/>
  <c r="CU238" i="1" l="1"/>
  <c r="CX617" i="1"/>
  <c r="N5" i="4"/>
  <c r="N4" i="4"/>
  <c r="N3" i="4"/>
  <c r="N2" i="4"/>
  <c r="CW238" i="1" l="1"/>
  <c r="CV238" i="1"/>
  <c r="CX615" i="1"/>
  <c r="CX621" i="1"/>
  <c r="CX619" i="1" s="1"/>
  <c r="DT482" i="1"/>
  <c r="CX482" i="1"/>
  <c r="B205" i="4"/>
  <c r="B204" i="4"/>
  <c r="B203" i="4"/>
  <c r="B202" i="4"/>
  <c r="B201" i="4"/>
  <c r="B200" i="4"/>
  <c r="B199" i="4"/>
  <c r="B198" i="4"/>
  <c r="B197" i="4"/>
  <c r="B196" i="4"/>
  <c r="B195" i="4"/>
  <c r="B194" i="4"/>
  <c r="B193" i="4"/>
  <c r="B192" i="4"/>
  <c r="B191" i="4"/>
  <c r="B190" i="4"/>
  <c r="B189" i="4"/>
  <c r="B188" i="4"/>
  <c r="B187" i="4"/>
  <c r="B186" i="4"/>
  <c r="B185" i="4"/>
  <c r="B184" i="4"/>
  <c r="B183" i="4"/>
  <c r="B182" i="4"/>
  <c r="B181" i="4"/>
  <c r="B180" i="4"/>
  <c r="B179" i="4"/>
  <c r="B178" i="4"/>
  <c r="B177" i="4"/>
  <c r="B176" i="4"/>
  <c r="B175" i="4"/>
  <c r="B174" i="4"/>
  <c r="B173" i="4"/>
  <c r="B172" i="4"/>
  <c r="B171" i="4"/>
  <c r="B170" i="4"/>
  <c r="B169" i="4"/>
  <c r="B168" i="4"/>
  <c r="B167" i="4"/>
  <c r="B166" i="4"/>
  <c r="B165" i="4"/>
  <c r="B164" i="4"/>
  <c r="B163" i="4"/>
  <c r="B162" i="4"/>
  <c r="B161" i="4"/>
  <c r="B160" i="4"/>
  <c r="B159" i="4"/>
  <c r="B158" i="4"/>
  <c r="B157" i="4"/>
  <c r="B156" i="4"/>
  <c r="B155" i="4"/>
  <c r="B154" i="4"/>
  <c r="B153" i="4"/>
  <c r="B152" i="4"/>
  <c r="B151" i="4"/>
  <c r="B150" i="4"/>
  <c r="B149" i="4"/>
  <c r="B148" i="4"/>
  <c r="B147" i="4"/>
  <c r="B146" i="4"/>
  <c r="B145" i="4"/>
  <c r="B144" i="4"/>
  <c r="B143" i="4"/>
  <c r="B142" i="4"/>
  <c r="B141" i="4"/>
  <c r="B140" i="4"/>
  <c r="B139" i="4"/>
  <c r="B138" i="4"/>
  <c r="B137" i="4"/>
  <c r="B136" i="4"/>
  <c r="B135" i="4"/>
  <c r="B134" i="4"/>
  <c r="B133" i="4"/>
  <c r="B132" i="4"/>
  <c r="B131" i="4"/>
  <c r="B130" i="4"/>
  <c r="B129" i="4"/>
  <c r="B128" i="4"/>
  <c r="B127" i="4"/>
  <c r="B126" i="4"/>
  <c r="B125" i="4"/>
  <c r="B124" i="4"/>
  <c r="B123" i="4"/>
  <c r="B122" i="4"/>
  <c r="B121" i="4"/>
  <c r="B120" i="4"/>
  <c r="B119" i="4"/>
  <c r="B118" i="4"/>
  <c r="B117" i="4"/>
  <c r="B116" i="4"/>
  <c r="B115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O5" i="4"/>
  <c r="P5" i="4" s="1"/>
  <c r="B5" i="4"/>
  <c r="P4" i="4"/>
  <c r="B4" i="4"/>
  <c r="P3" i="4"/>
  <c r="B3" i="4"/>
  <c r="P2" i="4"/>
  <c r="N6" i="4" l="1"/>
  <c r="CT545" i="1" l="1"/>
  <c r="CT551" i="1" s="1"/>
  <c r="CT549" i="1" s="1"/>
  <c r="CI105" i="1" a="1"/>
  <c r="CL105" i="1" a="1"/>
  <c r="CJ105" i="1" a="1"/>
  <c r="CK105" i="1" a="1"/>
  <c r="CH105" i="1" a="1"/>
  <c r="CJ105" i="1" l="1"/>
  <c r="CH105" i="1"/>
  <c r="AW112" i="1" s="1" a="1"/>
  <c r="AW112" i="1" s="1"/>
  <c r="CI105" i="1"/>
  <c r="CK105" i="1"/>
  <c r="AZ112" i="1" s="1" a="1"/>
  <c r="AZ112" i="1" s="1"/>
  <c r="CL105" i="1"/>
  <c r="CU589" i="1"/>
  <c r="CU587" i="1" s="1"/>
  <c r="CT589" i="1"/>
  <c r="CT587" i="1" s="1"/>
  <c r="CU359" i="1"/>
  <c r="CU365" i="1" s="1"/>
  <c r="CU545" i="1"/>
  <c r="CU551" i="1" s="1"/>
  <c r="CU549" i="1" s="1"/>
  <c r="CT617" i="1"/>
  <c r="CT621" i="1" s="1"/>
  <c r="CT619" i="1" s="1"/>
  <c r="CT414" i="1"/>
  <c r="CT423" i="1"/>
  <c r="CH129" i="1" a="1"/>
  <c r="CI143" i="1" a="1"/>
  <c r="CJ110" i="1" a="1"/>
  <c r="CL110" i="1" a="1"/>
  <c r="CL113" i="1" a="1"/>
  <c r="CI129" i="1" a="1"/>
  <c r="CL136" i="1" a="1"/>
  <c r="CH108" i="1" a="1"/>
  <c r="CK129" i="1" a="1"/>
  <c r="CK139" i="1" a="1"/>
  <c r="CH107" i="1" a="1"/>
  <c r="CH100" i="1" a="1"/>
  <c r="CL103" i="1" a="1"/>
  <c r="CH111" i="1" a="1"/>
  <c r="CL139" i="1" a="1"/>
  <c r="CK110" i="1" a="1"/>
  <c r="CH137" i="1" a="1"/>
  <c r="CK136" i="1" a="1"/>
  <c r="CH113" i="1" a="1"/>
  <c r="CL107" i="1" a="1"/>
  <c r="CK155" i="1" a="1"/>
  <c r="CJ108" i="1" a="1"/>
  <c r="CH142" i="1" a="1"/>
  <c r="CK143" i="1" a="1"/>
  <c r="CI108" i="1" a="1"/>
  <c r="CK103" i="1" a="1"/>
  <c r="CI103" i="1" a="1"/>
  <c r="CH143" i="1" a="1"/>
  <c r="CH110" i="1" a="1"/>
  <c r="CL100" i="1" a="1"/>
  <c r="CH155" i="1" a="1"/>
  <c r="CL111" i="1" a="1"/>
  <c r="CK142" i="1" a="1"/>
  <c r="CI137" i="1" a="1"/>
  <c r="CJ129" i="1" a="1"/>
  <c r="CJ113" i="1" a="1"/>
  <c r="CH103" i="1" a="1"/>
  <c r="CI142" i="1" a="1"/>
  <c r="CI109" i="1" a="1"/>
  <c r="CI139" i="1" a="1"/>
  <c r="CI110" i="1" a="1"/>
  <c r="CK111" i="1" a="1"/>
  <c r="CL137" i="1" a="1"/>
  <c r="CI111" i="1" a="1"/>
  <c r="CJ136" i="1" a="1"/>
  <c r="CK137" i="1" a="1"/>
  <c r="CJ100" i="1" a="1"/>
  <c r="CJ142" i="1" a="1"/>
  <c r="CL129" i="1" a="1"/>
  <c r="CI107" i="1" a="1"/>
  <c r="CJ103" i="1" a="1"/>
  <c r="CI113" i="1" a="1"/>
  <c r="CJ155" i="1" a="1"/>
  <c r="CH139" i="1" a="1"/>
  <c r="CL142" i="1" a="1"/>
  <c r="CH109" i="1" a="1"/>
  <c r="CJ111" i="1" a="1"/>
  <c r="CL108" i="1" a="1"/>
  <c r="CI100" i="1" a="1"/>
  <c r="CK107" i="1" a="1"/>
  <c r="CK109" i="1" a="1"/>
  <c r="CH136" i="1" a="1"/>
  <c r="CJ143" i="1" a="1"/>
  <c r="CJ137" i="1" a="1"/>
  <c r="CI136" i="1" a="1"/>
  <c r="CK113" i="1" a="1"/>
  <c r="CJ107" i="1" a="1"/>
  <c r="CK100" i="1" a="1"/>
  <c r="CL155" i="1" a="1"/>
  <c r="CK108" i="1" a="1"/>
  <c r="CL109" i="1" a="1"/>
  <c r="CJ109" i="1" a="1"/>
  <c r="CJ139" i="1" a="1"/>
  <c r="CI155" i="1" a="1"/>
  <c r="CL143" i="1" a="1"/>
  <c r="CV359" i="1" l="1"/>
  <c r="CH136" i="1"/>
  <c r="AW143" i="1" s="1" a="1"/>
  <c r="AW143" i="1" s="1"/>
  <c r="CI136" i="1"/>
  <c r="CK136" i="1"/>
  <c r="AZ143" i="1" s="1" a="1"/>
  <c r="AZ143" i="1" s="1"/>
  <c r="CJ136" i="1"/>
  <c r="CL136" i="1"/>
  <c r="CI129" i="1"/>
  <c r="CH129" i="1"/>
  <c r="AW136" i="1" s="1" a="1"/>
  <c r="AW136" i="1" s="1"/>
  <c r="CJ129" i="1"/>
  <c r="CK129" i="1"/>
  <c r="AZ136" i="1" s="1" a="1"/>
  <c r="AZ136" i="1" s="1"/>
  <c r="CL129" i="1"/>
  <c r="CH100" i="1"/>
  <c r="AW107" i="1" s="1" a="1"/>
  <c r="AW107" i="1" s="1"/>
  <c r="CI100" i="1"/>
  <c r="CJ100" i="1"/>
  <c r="CK100" i="1"/>
  <c r="AZ107" i="1" s="1" a="1"/>
  <c r="AZ107" i="1" s="1"/>
  <c r="CL100" i="1"/>
  <c r="CI139" i="1"/>
  <c r="CH139" i="1"/>
  <c r="AW146" i="1" s="1" a="1"/>
  <c r="AW146" i="1" s="1"/>
  <c r="CK139" i="1"/>
  <c r="AZ146" i="1" s="1" a="1"/>
  <c r="AZ146" i="1" s="1"/>
  <c r="CJ139" i="1"/>
  <c r="CL139" i="1"/>
  <c r="CJ137" i="1"/>
  <c r="CH137" i="1"/>
  <c r="AW144" i="1" s="1" a="1"/>
  <c r="AW144" i="1" s="1"/>
  <c r="CK137" i="1"/>
  <c r="AZ144" i="1" s="1" a="1"/>
  <c r="AZ144" i="1" s="1"/>
  <c r="CI137" i="1"/>
  <c r="CL137" i="1"/>
  <c r="CH113" i="1"/>
  <c r="AW120" i="1" s="1" a="1"/>
  <c r="AW120" i="1" s="1"/>
  <c r="CJ113" i="1"/>
  <c r="CK113" i="1"/>
  <c r="AZ120" i="1" s="1" a="1"/>
  <c r="AZ120" i="1" s="1"/>
  <c r="CI113" i="1"/>
  <c r="CL113" i="1"/>
  <c r="CH107" i="1"/>
  <c r="AW114" i="1" s="1" a="1"/>
  <c r="AW114" i="1" s="1"/>
  <c r="CI107" i="1"/>
  <c r="CJ107" i="1"/>
  <c r="CK107" i="1"/>
  <c r="AZ114" i="1" s="1" a="1"/>
  <c r="AZ114" i="1" s="1"/>
  <c r="CL107" i="1"/>
  <c r="CH110" i="1"/>
  <c r="AW117" i="1" s="1" a="1"/>
  <c r="AW117" i="1" s="1"/>
  <c r="CJ110" i="1"/>
  <c r="CK110" i="1"/>
  <c r="AZ117" i="1" s="1" a="1"/>
  <c r="AZ117" i="1" s="1"/>
  <c r="CI110" i="1"/>
  <c r="CL110" i="1"/>
  <c r="CH108" i="1"/>
  <c r="AW115" i="1" s="1" a="1"/>
  <c r="AW115" i="1" s="1"/>
  <c r="CI108" i="1"/>
  <c r="CK108" i="1"/>
  <c r="AZ115" i="1" s="1" a="1"/>
  <c r="AZ115" i="1" s="1"/>
  <c r="CJ108" i="1"/>
  <c r="CL108" i="1"/>
  <c r="CI143" i="1"/>
  <c r="CH143" i="1"/>
  <c r="AW150" i="1" s="1" a="1"/>
  <c r="AW150" i="1" s="1"/>
  <c r="CJ143" i="1"/>
  <c r="CK143" i="1"/>
  <c r="AZ150" i="1" s="1" a="1"/>
  <c r="AZ150" i="1" s="1"/>
  <c r="CL143" i="1"/>
  <c r="CH103" i="1"/>
  <c r="AW110" i="1" s="1" a="1"/>
  <c r="AW110" i="1" s="1"/>
  <c r="CI103" i="1"/>
  <c r="CJ103" i="1"/>
  <c r="CK103" i="1"/>
  <c r="AZ110" i="1" s="1" a="1"/>
  <c r="AZ110" i="1" s="1"/>
  <c r="CL103" i="1"/>
  <c r="CH109" i="1"/>
  <c r="AW116" i="1" s="1" a="1"/>
  <c r="AW116" i="1" s="1"/>
  <c r="CK109" i="1"/>
  <c r="AZ116" i="1" s="1" a="1"/>
  <c r="AZ116" i="1" s="1"/>
  <c r="CI109" i="1"/>
  <c r="CJ109" i="1"/>
  <c r="CL109" i="1"/>
  <c r="CH155" i="1"/>
  <c r="AW162" i="1" s="1" a="1"/>
  <c r="AW162" i="1" s="1"/>
  <c r="CI155" i="1"/>
  <c r="CK155" i="1"/>
  <c r="AZ162" i="1" s="1" a="1"/>
  <c r="AZ162" i="1" s="1"/>
  <c r="CJ155" i="1"/>
  <c r="CL155" i="1"/>
  <c r="CH142" i="1"/>
  <c r="AW149" i="1" s="1" a="1"/>
  <c r="AW149" i="1" s="1"/>
  <c r="CI142" i="1"/>
  <c r="CJ142" i="1"/>
  <c r="CK142" i="1"/>
  <c r="AZ149" i="1" s="1" a="1"/>
  <c r="AZ149" i="1" s="1"/>
  <c r="CL142" i="1"/>
  <c r="CH111" i="1"/>
  <c r="AW118" i="1" s="1" a="1"/>
  <c r="AW118" i="1" s="1"/>
  <c r="CK111" i="1"/>
  <c r="AZ118" i="1" s="1" a="1"/>
  <c r="AZ118" i="1" s="1"/>
  <c r="CI111" i="1"/>
  <c r="CJ111" i="1"/>
  <c r="CL111" i="1"/>
  <c r="CU583" i="1"/>
  <c r="CT583" i="1"/>
  <c r="CT446" i="1"/>
  <c r="CV545" i="1"/>
  <c r="CV551" i="1" s="1"/>
  <c r="CV549" i="1" s="1"/>
  <c r="CU482" i="1"/>
  <c r="CU617" i="1"/>
  <c r="CU621" i="1" s="1"/>
  <c r="CU619" i="1" s="1"/>
  <c r="CU423" i="1"/>
  <c r="CU414" i="1"/>
  <c r="CT442" i="1"/>
  <c r="CT405" i="1"/>
  <c r="CI95" i="1" a="1"/>
  <c r="CK95" i="1" a="1"/>
  <c r="CI146" i="1" a="1"/>
  <c r="CJ106" i="1" a="1"/>
  <c r="CH94" i="1" a="1"/>
  <c r="CL106" i="1" a="1"/>
  <c r="CL146" i="1" a="1"/>
  <c r="CK146" i="1" a="1"/>
  <c r="CL94" i="1" a="1"/>
  <c r="CI147" i="1" a="1"/>
  <c r="CJ94" i="1" a="1"/>
  <c r="CI94" i="1" a="1"/>
  <c r="CI106" i="1" a="1"/>
  <c r="BM94" i="1" a="1"/>
  <c r="CL95" i="1" a="1"/>
  <c r="CH147" i="1" a="1"/>
  <c r="CH106" i="1" a="1"/>
  <c r="CK106" i="1" a="1"/>
  <c r="CH146" i="1" a="1"/>
  <c r="CJ95" i="1" a="1"/>
  <c r="CL147" i="1" a="1"/>
  <c r="CK147" i="1" a="1"/>
  <c r="CH95" i="1" a="1"/>
  <c r="CJ147" i="1" a="1"/>
  <c r="CK94" i="1" a="1"/>
  <c r="CJ146" i="1" a="1"/>
  <c r="CW545" i="1" l="1"/>
  <c r="CW551" i="1" s="1"/>
  <c r="CW549" i="1" s="1"/>
  <c r="CW359" i="1"/>
  <c r="BM94" i="1"/>
  <c r="CI146" i="1"/>
  <c r="CH146" i="1"/>
  <c r="AW153" i="1" s="1" a="1"/>
  <c r="AW153" i="1" s="1"/>
  <c r="CK146" i="1"/>
  <c r="AZ153" i="1" s="1" a="1"/>
  <c r="AZ153" i="1" s="1"/>
  <c r="CJ146" i="1"/>
  <c r="CL146" i="1"/>
  <c r="CH147" i="1"/>
  <c r="AW154" i="1" s="1" a="1"/>
  <c r="AW154" i="1" s="1"/>
  <c r="CI147" i="1"/>
  <c r="CK147" i="1"/>
  <c r="AZ154" i="1" s="1" a="1"/>
  <c r="AZ154" i="1" s="1"/>
  <c r="CJ147" i="1"/>
  <c r="CL147" i="1"/>
  <c r="CH95" i="1"/>
  <c r="AW102" i="1" s="1" a="1"/>
  <c r="AW102" i="1" s="1"/>
  <c r="CI95" i="1"/>
  <c r="CJ95" i="1"/>
  <c r="CK95" i="1"/>
  <c r="AZ102" i="1" s="1" a="1"/>
  <c r="AZ102" i="1" s="1"/>
  <c r="CL95" i="1"/>
  <c r="CJ106" i="1"/>
  <c r="CH106" i="1"/>
  <c r="AW113" i="1" s="1" a="1"/>
  <c r="AW113" i="1" s="1"/>
  <c r="CI106" i="1"/>
  <c r="CK106" i="1"/>
  <c r="AZ113" i="1" s="1" a="1"/>
  <c r="AZ113" i="1" s="1"/>
  <c r="CL106" i="1"/>
  <c r="CH94" i="1"/>
  <c r="AW101" i="1" s="1" a="1"/>
  <c r="AW101" i="1" s="1"/>
  <c r="CI94" i="1"/>
  <c r="CK94" i="1"/>
  <c r="AZ101" i="1" s="1" a="1"/>
  <c r="AZ101" i="1" s="1"/>
  <c r="CJ94" i="1"/>
  <c r="CL94" i="1"/>
  <c r="CV583" i="1"/>
  <c r="CT376" i="1"/>
  <c r="CT373" i="1" s="1"/>
  <c r="CT371" i="1"/>
  <c r="CT368" i="1" s="1"/>
  <c r="CU446" i="1"/>
  <c r="CW589" i="1"/>
  <c r="CW587" i="1" s="1"/>
  <c r="CV589" i="1"/>
  <c r="CV587" i="1" s="1"/>
  <c r="CV482" i="1"/>
  <c r="CV617" i="1"/>
  <c r="CV621" i="1" s="1"/>
  <c r="CV619" i="1" s="1"/>
  <c r="CV442" i="1"/>
  <c r="CW414" i="1"/>
  <c r="CW423" i="1"/>
  <c r="CU442" i="1"/>
  <c r="CU405" i="1"/>
  <c r="CV423" i="1"/>
  <c r="CV414" i="1"/>
  <c r="CH98" i="1" a="1"/>
  <c r="CK98" i="1" a="1"/>
  <c r="CH99" i="1" a="1"/>
  <c r="CI98" i="1" a="1"/>
  <c r="CJ98" i="1" a="1"/>
  <c r="CL98" i="1" a="1"/>
  <c r="CJ99" i="1" a="1"/>
  <c r="CK99" i="1" a="1"/>
  <c r="CL99" i="1" a="1"/>
  <c r="CI99" i="1" a="1"/>
  <c r="CW442" i="1" l="1"/>
  <c r="CI98" i="1"/>
  <c r="CH98" i="1"/>
  <c r="AW105" i="1" s="1" a="1"/>
  <c r="AW105" i="1" s="1"/>
  <c r="CK98" i="1"/>
  <c r="AZ105" i="1" s="1" a="1"/>
  <c r="AZ105" i="1" s="1"/>
  <c r="CJ98" i="1"/>
  <c r="CL98" i="1"/>
  <c r="CI99" i="1"/>
  <c r="CH99" i="1"/>
  <c r="AW106" i="1" s="1" a="1"/>
  <c r="AW106" i="1" s="1"/>
  <c r="CK99" i="1"/>
  <c r="AZ106" i="1" s="1" a="1"/>
  <c r="AZ106" i="1" s="1"/>
  <c r="CJ99" i="1"/>
  <c r="CL99" i="1"/>
  <c r="CW583" i="1"/>
  <c r="CW617" i="1"/>
  <c r="CW621" i="1" s="1"/>
  <c r="CW619" i="1" s="1"/>
  <c r="CW482" i="1"/>
  <c r="CW405" i="1"/>
  <c r="CV405" i="1"/>
  <c r="CV446" i="1"/>
  <c r="CW446" i="1"/>
  <c r="DT302" i="1"/>
  <c r="CX302" i="1"/>
  <c r="CW302" i="1"/>
  <c r="CV302" i="1"/>
  <c r="CU302" i="1"/>
  <c r="CT302" i="1"/>
  <c r="DT294" i="1"/>
  <c r="CX294" i="1"/>
  <c r="CW294" i="1"/>
  <c r="CV294" i="1"/>
  <c r="CU294" i="1"/>
  <c r="CT294" i="1"/>
  <c r="DT275" i="1"/>
  <c r="CX275" i="1"/>
  <c r="CW275" i="1"/>
  <c r="CV275" i="1"/>
  <c r="CU275" i="1"/>
  <c r="CT275" i="1"/>
  <c r="CX262" i="1"/>
  <c r="CW262" i="1"/>
  <c r="CV262" i="1"/>
  <c r="CU262" i="1"/>
  <c r="CT262" i="1"/>
  <c r="DT253" i="1"/>
  <c r="CX253" i="1"/>
  <c r="CW253" i="1"/>
  <c r="CV253" i="1"/>
  <c r="CU253" i="1"/>
  <c r="CT253" i="1"/>
  <c r="DT245" i="1"/>
  <c r="CX245" i="1"/>
  <c r="CW245" i="1"/>
  <c r="CV245" i="1"/>
  <c r="CU245" i="1"/>
  <c r="CT245" i="1"/>
  <c r="DT225" i="1"/>
  <c r="CX225" i="1"/>
  <c r="CW225" i="1"/>
  <c r="CV225" i="1"/>
  <c r="CU225" i="1"/>
  <c r="CT225" i="1"/>
  <c r="CX212" i="1"/>
  <c r="CW212" i="1"/>
  <c r="CV212" i="1"/>
  <c r="CU212" i="1"/>
  <c r="CT212" i="1"/>
  <c r="DT260" i="1"/>
  <c r="CX260" i="1"/>
  <c r="CW260" i="1"/>
  <c r="CV260" i="1"/>
  <c r="DT259" i="1"/>
  <c r="CX259" i="1"/>
  <c r="CW259" i="1"/>
  <c r="CV259" i="1"/>
  <c r="CU259" i="1"/>
  <c r="CU260" i="1" s="1"/>
  <c r="DT210" i="1"/>
  <c r="DT209" i="1"/>
  <c r="DT338" i="1" s="1"/>
  <c r="CX209" i="1"/>
  <c r="CW209" i="1"/>
  <c r="CV209" i="1"/>
  <c r="CV210" i="1" s="1"/>
  <c r="CU209" i="1"/>
  <c r="CX338" i="1" l="1"/>
  <c r="CX210" i="1"/>
  <c r="CU338" i="1"/>
  <c r="CU210" i="1"/>
  <c r="CW338" i="1"/>
  <c r="CW210" i="1"/>
  <c r="DT211" i="1"/>
  <c r="CV338" i="1"/>
  <c r="CV261" i="1"/>
  <c r="DT261" i="1"/>
  <c r="CW261" i="1"/>
  <c r="CX261" i="1"/>
  <c r="CV645" i="1"/>
  <c r="CV660" i="1"/>
  <c r="CV716" i="1"/>
  <c r="I46" i="1"/>
  <c r="H46" i="1"/>
  <c r="G46" i="1"/>
  <c r="F46" i="1"/>
  <c r="H1" i="3"/>
  <c r="I1" i="3" l="1"/>
  <c r="CV650" i="1"/>
  <c r="CV655" i="1"/>
  <c r="J1" i="3" l="1"/>
  <c r="K1" i="3" l="1"/>
  <c r="BR4" i="3"/>
  <c r="BR5" i="3"/>
  <c r="BR6" i="3"/>
  <c r="BR7" i="3"/>
  <c r="BR8" i="3"/>
  <c r="BR9" i="3"/>
  <c r="BR11" i="3"/>
  <c r="BR12" i="3"/>
  <c r="BR13" i="3"/>
  <c r="BR14" i="3"/>
  <c r="BR15" i="3"/>
  <c r="BR16" i="3"/>
  <c r="BR17" i="3"/>
  <c r="BR18" i="3"/>
  <c r="BR19" i="3"/>
  <c r="BR20" i="3"/>
  <c r="BR21" i="3"/>
  <c r="BR22" i="3"/>
  <c r="BR23" i="3"/>
  <c r="BR24" i="3"/>
  <c r="BR25" i="3"/>
  <c r="BR26" i="3"/>
  <c r="BR27" i="3"/>
  <c r="BR28" i="3"/>
  <c r="BR29" i="3"/>
  <c r="BR31" i="3"/>
  <c r="BR32" i="3"/>
  <c r="BR33" i="3"/>
  <c r="BR34" i="3"/>
  <c r="BR35" i="3"/>
  <c r="BR36" i="3"/>
  <c r="BR37" i="3"/>
  <c r="BR38" i="3"/>
  <c r="BR39" i="3"/>
  <c r="BR40" i="3"/>
  <c r="BR41" i="3"/>
  <c r="BR42" i="3"/>
  <c r="BR43" i="3"/>
  <c r="BR44" i="3"/>
  <c r="BR45" i="3"/>
  <c r="BR46" i="3"/>
  <c r="BR47" i="3"/>
  <c r="BR48" i="3"/>
  <c r="BR49" i="3"/>
  <c r="BR51" i="3"/>
  <c r="BR52" i="3"/>
  <c r="BR53" i="3"/>
  <c r="BR54" i="3"/>
  <c r="BR55" i="3"/>
  <c r="BR56" i="3"/>
  <c r="BR57" i="3"/>
  <c r="BR58" i="3"/>
  <c r="BR59" i="3"/>
  <c r="BR60" i="3"/>
  <c r="BR61" i="3"/>
  <c r="BR62" i="3"/>
  <c r="BR63" i="3"/>
  <c r="BR64" i="3"/>
  <c r="BR65" i="3"/>
  <c r="BR66" i="3"/>
  <c r="BR67" i="3"/>
  <c r="BR68" i="3"/>
  <c r="BR69" i="3"/>
  <c r="BR70" i="3"/>
  <c r="BR71" i="3"/>
  <c r="BR72" i="3"/>
  <c r="BR73" i="3"/>
  <c r="BR74" i="3"/>
  <c r="BR75" i="3"/>
  <c r="BR76" i="3"/>
  <c r="BR77" i="3"/>
  <c r="BR79" i="3"/>
  <c r="BR80" i="3"/>
  <c r="BR81" i="3"/>
  <c r="BR82" i="3"/>
  <c r="BR83" i="3"/>
  <c r="BR85" i="3"/>
  <c r="BR86" i="3"/>
  <c r="BR87" i="3"/>
  <c r="BR88" i="3"/>
  <c r="BR89" i="3"/>
  <c r="BR90" i="3"/>
  <c r="BR91" i="3"/>
  <c r="BR94" i="3"/>
  <c r="BR96" i="3"/>
  <c r="BR97" i="3"/>
  <c r="BR98" i="3"/>
  <c r="BR99" i="3"/>
  <c r="BR100" i="3"/>
  <c r="BR101" i="3"/>
  <c r="BR104" i="3"/>
  <c r="BR106" i="3"/>
  <c r="BR107" i="3"/>
  <c r="DT738" i="1"/>
  <c r="CX738" i="1"/>
  <c r="CW738" i="1"/>
  <c r="CV738" i="1"/>
  <c r="CU738" i="1"/>
  <c r="CT738" i="1"/>
  <c r="CT559" i="1"/>
  <c r="CK140" i="1" a="1"/>
  <c r="CI182" i="1" a="1"/>
  <c r="CL140" i="1" a="1"/>
  <c r="CI140" i="1" a="1"/>
  <c r="CJ182" i="1" a="1"/>
  <c r="CJ140" i="1" a="1"/>
  <c r="CL182" i="1" a="1"/>
  <c r="CH182" i="1" a="1"/>
  <c r="CH140" i="1" a="1"/>
  <c r="CK182" i="1" a="1"/>
  <c r="CH140" i="1" l="1"/>
  <c r="AW147" i="1" s="1" a="1"/>
  <c r="AW147" i="1" s="1"/>
  <c r="CI140" i="1"/>
  <c r="CJ140" i="1"/>
  <c r="CK140" i="1"/>
  <c r="AZ147" i="1" s="1" a="1"/>
  <c r="AZ147" i="1" s="1"/>
  <c r="CL140" i="1"/>
  <c r="CH182" i="1"/>
  <c r="AW189" i="1" s="1" a="1"/>
  <c r="AW189" i="1" s="1"/>
  <c r="CI182" i="1"/>
  <c r="CJ182" i="1"/>
  <c r="CK182" i="1"/>
  <c r="AZ189" i="1" s="1" a="1"/>
  <c r="AZ189" i="1" s="1"/>
  <c r="CL182" i="1"/>
  <c r="L1" i="3"/>
  <c r="DT97" i="1"/>
  <c r="DT95" i="1" s="1"/>
  <c r="BE41" i="1"/>
  <c r="DT732" i="1"/>
  <c r="DT726" i="1"/>
  <c r="DT722" i="1"/>
  <c r="DT716" i="1"/>
  <c r="DT712" i="1"/>
  <c r="DT711" i="1"/>
  <c r="DT707" i="1"/>
  <c r="DT705" i="1" s="1"/>
  <c r="DT703" i="1"/>
  <c r="DT701" i="1" s="1"/>
  <c r="DT699" i="1"/>
  <c r="DT697" i="1" s="1"/>
  <c r="DT695" i="1"/>
  <c r="DT693" i="1" s="1"/>
  <c r="DT691" i="1"/>
  <c r="DT689" i="1" s="1"/>
  <c r="DT687" i="1"/>
  <c r="DT685" i="1" s="1"/>
  <c r="DT683" i="1"/>
  <c r="DT681" i="1" s="1"/>
  <c r="DT678" i="1"/>
  <c r="DT677" i="1"/>
  <c r="DT671" i="1"/>
  <c r="DT667" i="1"/>
  <c r="DT662" i="1"/>
  <c r="DT661" i="1"/>
  <c r="DT666" i="1" s="1"/>
  <c r="DT660" i="1"/>
  <c r="DT655" i="1"/>
  <c r="DT653" i="1" s="1"/>
  <c r="DT651" i="1"/>
  <c r="DT650" i="1"/>
  <c r="DT646" i="1"/>
  <c r="DT645" i="1"/>
  <c r="DT637" i="1"/>
  <c r="DT625" i="1"/>
  <c r="DT633" i="1" s="1"/>
  <c r="DT605" i="1"/>
  <c r="DT611" i="1"/>
  <c r="DT615" i="1"/>
  <c r="DT579" i="1"/>
  <c r="DT575" i="1"/>
  <c r="DT559" i="1"/>
  <c r="DT542" i="1"/>
  <c r="DT540" i="1" s="1"/>
  <c r="DT537" i="1"/>
  <c r="DT535" i="1" s="1"/>
  <c r="DT532" i="1"/>
  <c r="DT530" i="1" s="1"/>
  <c r="DT527" i="1"/>
  <c r="DT525" i="1" s="1"/>
  <c r="DT520" i="1"/>
  <c r="DT517" i="1"/>
  <c r="DT515" i="1" s="1"/>
  <c r="DT505" i="1"/>
  <c r="DT499" i="1"/>
  <c r="DT490" i="1"/>
  <c r="DT344" i="1"/>
  <c r="DT345" i="1"/>
  <c r="DT293" i="1"/>
  <c r="DT251" i="1"/>
  <c r="DT244" i="1"/>
  <c r="DT243" i="1"/>
  <c r="DT237" i="1"/>
  <c r="DT231" i="1"/>
  <c r="DT224" i="1"/>
  <c r="DT159" i="1"/>
  <c r="DT145" i="1"/>
  <c r="DT152" i="1" s="1"/>
  <c r="DT125" i="1"/>
  <c r="DT132" i="1" s="1"/>
  <c r="DT118" i="1"/>
  <c r="DT138" i="1" s="1"/>
  <c r="DT105" i="1"/>
  <c r="DT112" i="1" s="1"/>
  <c r="DT103" i="1"/>
  <c r="DT123" i="1" s="1"/>
  <c r="DT143" i="1" s="1"/>
  <c r="DT102" i="1"/>
  <c r="DT184" i="1"/>
  <c r="DT142" i="1"/>
  <c r="M1" i="3" l="1"/>
  <c r="DT299" i="1"/>
  <c r="DT648" i="1"/>
  <c r="DT130" i="1"/>
  <c r="DT664" i="1"/>
  <c r="DT100" i="1"/>
  <c r="DT643" i="1"/>
  <c r="DT709" i="1"/>
  <c r="DT150" i="1"/>
  <c r="DT565" i="1"/>
  <c r="DT563" i="1" s="1"/>
  <c r="DT336" i="1"/>
  <c r="DT252" i="1"/>
  <c r="DT207" i="1"/>
  <c r="DT217" i="1" s="1"/>
  <c r="DT215" i="1" s="1"/>
  <c r="DT171" i="1"/>
  <c r="DT122" i="1"/>
  <c r="DT120" i="1" s="1"/>
  <c r="DT342" i="1"/>
  <c r="DT172" i="1"/>
  <c r="DT110" i="1"/>
  <c r="DT301" i="1"/>
  <c r="DT257" i="1"/>
  <c r="DT267" i="1" s="1"/>
  <c r="DT265" i="1" s="1"/>
  <c r="DT595" i="1"/>
  <c r="DT600" i="1" s="1"/>
  <c r="DT598" i="1" s="1"/>
  <c r="DT140" i="1"/>
  <c r="DT167" i="1"/>
  <c r="DT165" i="1" s="1"/>
  <c r="DT157" i="1" s="1"/>
  <c r="DT155" i="1" s="1"/>
  <c r="DT117" i="1"/>
  <c r="DT115" i="1" s="1"/>
  <c r="DT183" i="1"/>
  <c r="DT675" i="1"/>
  <c r="DT182" i="1"/>
  <c r="DT137" i="1"/>
  <c r="DT135" i="1" s="1"/>
  <c r="DT631" i="1"/>
  <c r="DT658" i="1"/>
  <c r="DT669" i="1"/>
  <c r="DT291" i="1"/>
  <c r="DT273" i="1"/>
  <c r="DT280" i="1"/>
  <c r="DT285" i="1"/>
  <c r="DT465" i="1"/>
  <c r="CX465" i="1"/>
  <c r="CW465" i="1"/>
  <c r="CV465" i="1"/>
  <c r="CU465" i="1"/>
  <c r="CT465" i="1"/>
  <c r="DT448" i="1"/>
  <c r="CW448" i="1"/>
  <c r="CV448" i="1"/>
  <c r="CU448" i="1"/>
  <c r="CT448" i="1"/>
  <c r="CX448" i="1"/>
  <c r="DT444" i="1"/>
  <c r="CX444" i="1"/>
  <c r="CW444" i="1"/>
  <c r="CV444" i="1"/>
  <c r="CU444" i="1"/>
  <c r="CT444" i="1"/>
  <c r="CX440" i="1"/>
  <c r="CW440" i="1"/>
  <c r="CV440" i="1"/>
  <c r="CU440" i="1"/>
  <c r="CT440" i="1"/>
  <c r="DT432" i="1"/>
  <c r="DT454" i="1" s="1"/>
  <c r="DT452" i="1" s="1"/>
  <c r="CX432" i="1"/>
  <c r="CW432" i="1"/>
  <c r="CV432" i="1"/>
  <c r="CU432" i="1"/>
  <c r="CT432" i="1"/>
  <c r="DT387" i="1"/>
  <c r="CW366" i="1"/>
  <c r="CV366" i="1"/>
  <c r="CU366" i="1"/>
  <c r="CT366" i="1"/>
  <c r="CX365" i="1"/>
  <c r="CT382" i="1"/>
  <c r="CI114" i="1" a="1"/>
  <c r="CK120" i="1" a="1"/>
  <c r="CJ120" i="1" a="1"/>
  <c r="CJ121" i="1" a="1"/>
  <c r="CI96" i="1" a="1"/>
  <c r="CK114" i="1" a="1"/>
  <c r="CI121" i="1" a="1"/>
  <c r="CK119" i="1" a="1"/>
  <c r="CH121" i="1" a="1"/>
  <c r="CI120" i="1" a="1"/>
  <c r="CL114" i="1" a="1"/>
  <c r="CH118" i="1" a="1"/>
  <c r="CH114" i="1" a="1"/>
  <c r="CK112" i="1" a="1"/>
  <c r="CJ119" i="1" a="1"/>
  <c r="CK121" i="1" a="1"/>
  <c r="CK118" i="1" a="1"/>
  <c r="CH112" i="1" a="1"/>
  <c r="CH120" i="1" a="1"/>
  <c r="CJ112" i="1" a="1"/>
  <c r="CL96" i="1" a="1"/>
  <c r="CL119" i="1" a="1"/>
  <c r="CL120" i="1" a="1"/>
  <c r="CI112" i="1" a="1"/>
  <c r="CI118" i="1" a="1"/>
  <c r="CK96" i="1" a="1"/>
  <c r="CJ114" i="1" a="1"/>
  <c r="CH119" i="1" a="1"/>
  <c r="CH96" i="1" a="1"/>
  <c r="CI119" i="1" a="1"/>
  <c r="CL121" i="1" a="1"/>
  <c r="CL118" i="1" a="1"/>
  <c r="CJ96" i="1" a="1"/>
  <c r="CL112" i="1" a="1"/>
  <c r="CJ118" i="1" a="1"/>
  <c r="CH114" i="1" l="1"/>
  <c r="AW121" i="1" s="1" a="1"/>
  <c r="AW121" i="1" s="1"/>
  <c r="CK114" i="1"/>
  <c r="AZ121" i="1" s="1" a="1"/>
  <c r="AZ121" i="1" s="1"/>
  <c r="CJ114" i="1"/>
  <c r="CI114" i="1"/>
  <c r="CL114" i="1"/>
  <c r="CH118" i="1"/>
  <c r="AW125" i="1" s="1" a="1"/>
  <c r="AW125" i="1" s="1"/>
  <c r="CI118" i="1"/>
  <c r="CJ118" i="1"/>
  <c r="CK118" i="1"/>
  <c r="AZ125" i="1" s="1" a="1"/>
  <c r="AZ125" i="1" s="1"/>
  <c r="CL118" i="1"/>
  <c r="CH112" i="1"/>
  <c r="AW119" i="1" s="1" a="1"/>
  <c r="AW119" i="1" s="1"/>
  <c r="CK112" i="1"/>
  <c r="AZ119" i="1" s="1" a="1"/>
  <c r="AZ119" i="1" s="1"/>
  <c r="CI112" i="1"/>
  <c r="CJ112" i="1"/>
  <c r="CL112" i="1"/>
  <c r="CI96" i="1"/>
  <c r="CH96" i="1"/>
  <c r="AW103" i="1" s="1" a="1"/>
  <c r="AW103" i="1" s="1"/>
  <c r="CJ96" i="1"/>
  <c r="CK96" i="1"/>
  <c r="AZ103" i="1" s="1" a="1"/>
  <c r="AZ103" i="1" s="1"/>
  <c r="CL96" i="1"/>
  <c r="CH120" i="1"/>
  <c r="AW127" i="1" s="1" a="1"/>
  <c r="AW127" i="1" s="1"/>
  <c r="CI120" i="1"/>
  <c r="CJ120" i="1"/>
  <c r="CK120" i="1"/>
  <c r="AZ127" i="1" s="1" a="1"/>
  <c r="AZ127" i="1" s="1"/>
  <c r="CL120" i="1"/>
  <c r="CH119" i="1"/>
  <c r="AW126" i="1" s="1" a="1"/>
  <c r="AW126" i="1" s="1"/>
  <c r="CI119" i="1"/>
  <c r="CJ119" i="1"/>
  <c r="CK119" i="1"/>
  <c r="AZ126" i="1" s="1" a="1"/>
  <c r="AZ126" i="1" s="1"/>
  <c r="CL119" i="1"/>
  <c r="CH121" i="1"/>
  <c r="AW128" i="1" s="1" a="1"/>
  <c r="AW128" i="1" s="1"/>
  <c r="CI121" i="1"/>
  <c r="CJ121" i="1"/>
  <c r="CK121" i="1"/>
  <c r="AZ128" i="1" s="1" a="1"/>
  <c r="AZ128" i="1" s="1"/>
  <c r="CL121" i="1"/>
  <c r="N1" i="3"/>
  <c r="DT371" i="1"/>
  <c r="DT368" i="1" s="1"/>
  <c r="DT376" i="1"/>
  <c r="DT373" i="1" s="1"/>
  <c r="CX371" i="1"/>
  <c r="CX368" i="1" s="1"/>
  <c r="CX376" i="1"/>
  <c r="CX373" i="1" s="1"/>
  <c r="CV371" i="1"/>
  <c r="CV368" i="1" s="1"/>
  <c r="CW371" i="1"/>
  <c r="CW368" i="1" s="1"/>
  <c r="CU363" i="1"/>
  <c r="CV365" i="1"/>
  <c r="CV363" i="1" s="1"/>
  <c r="CU371" i="1"/>
  <c r="CU368" i="1" s="1"/>
  <c r="CW365" i="1"/>
  <c r="CW363" i="1" s="1"/>
  <c r="CT365" i="1"/>
  <c r="CT363" i="1" s="1"/>
  <c r="CT454" i="1"/>
  <c r="CT452" i="1" s="1"/>
  <c r="CV454" i="1"/>
  <c r="CV452" i="1" s="1"/>
  <c r="CW454" i="1"/>
  <c r="CW452" i="1" s="1"/>
  <c r="CU454" i="1"/>
  <c r="CU452" i="1" s="1"/>
  <c r="CX454" i="1"/>
  <c r="CX452" i="1" s="1"/>
  <c r="CU376" i="1"/>
  <c r="CV376" i="1"/>
  <c r="CV373" i="1" s="1"/>
  <c r="CW376" i="1"/>
  <c r="CV456" i="1"/>
  <c r="CW456" i="1"/>
  <c r="CX456" i="1"/>
  <c r="CT456" i="1"/>
  <c r="CU456" i="1"/>
  <c r="CU396" i="1"/>
  <c r="CU436" i="1"/>
  <c r="CV396" i="1"/>
  <c r="CV436" i="1"/>
  <c r="DT396" i="1"/>
  <c r="DT436" i="1"/>
  <c r="CW396" i="1"/>
  <c r="CW436" i="1"/>
  <c r="CX396" i="1"/>
  <c r="CX436" i="1"/>
  <c r="CT436" i="1"/>
  <c r="DT593" i="1"/>
  <c r="CX363" i="1"/>
  <c r="DT169" i="1"/>
  <c r="DT328" i="1"/>
  <c r="DT180" i="1"/>
  <c r="DT188" i="1" s="1"/>
  <c r="DT186" i="1" s="1"/>
  <c r="DT329" i="1"/>
  <c r="DT313" i="1"/>
  <c r="DT365" i="1"/>
  <c r="DT317" i="1"/>
  <c r="DT250" i="1"/>
  <c r="DT248" i="1" s="1"/>
  <c r="DT242" i="1"/>
  <c r="DT240" i="1" s="1"/>
  <c r="DT236" i="1"/>
  <c r="DT234" i="1" s="1"/>
  <c r="DT316" i="1" s="1"/>
  <c r="DT223" i="1"/>
  <c r="DT221" i="1" s="1"/>
  <c r="DT230" i="1"/>
  <c r="DT228" i="1" s="1"/>
  <c r="DT292" i="1"/>
  <c r="DT289" i="1" s="1"/>
  <c r="DT281" i="1"/>
  <c r="DT278" i="1" s="1"/>
  <c r="DT300" i="1"/>
  <c r="DT297" i="1" s="1"/>
  <c r="DT286" i="1"/>
  <c r="DT283" i="1" s="1"/>
  <c r="DT274" i="1"/>
  <c r="DT271" i="1" s="1"/>
  <c r="CI97" i="1" a="1"/>
  <c r="CK101" i="1" a="1"/>
  <c r="CJ97" i="1" a="1"/>
  <c r="CL101" i="1" a="1"/>
  <c r="CL97" i="1" a="1"/>
  <c r="CI101" i="1" a="1"/>
  <c r="CJ101" i="1" a="1"/>
  <c r="CH97" i="1" a="1"/>
  <c r="CH101" i="1" a="1"/>
  <c r="CK97" i="1" a="1"/>
  <c r="CH104" i="1" a="1"/>
  <c r="CL104" i="1" a="1"/>
  <c r="CI104" i="1" a="1"/>
  <c r="CJ104" i="1" a="1"/>
  <c r="CK104" i="1" a="1"/>
  <c r="CH101" i="1" l="1"/>
  <c r="AW108" i="1" s="1" a="1"/>
  <c r="AW108" i="1" s="1"/>
  <c r="CI101" i="1"/>
  <c r="CK101" i="1"/>
  <c r="AZ108" i="1" s="1" a="1"/>
  <c r="AZ108" i="1" s="1"/>
  <c r="CJ101" i="1"/>
  <c r="CL101" i="1"/>
  <c r="CH104" i="1"/>
  <c r="AW111" i="1" s="1" a="1"/>
  <c r="AW111" i="1" s="1"/>
  <c r="CK104" i="1"/>
  <c r="AZ111" i="1" s="1" a="1"/>
  <c r="AZ111" i="1" s="1"/>
  <c r="CI104" i="1"/>
  <c r="CJ104" i="1"/>
  <c r="CL104" i="1"/>
  <c r="CH97" i="1"/>
  <c r="AW104" i="1" s="1" a="1"/>
  <c r="AW104" i="1" s="1"/>
  <c r="CI97" i="1"/>
  <c r="CJ97" i="1"/>
  <c r="CK97" i="1"/>
  <c r="AZ104" i="1" s="1" a="1"/>
  <c r="AZ104" i="1" s="1"/>
  <c r="CL97" i="1"/>
  <c r="O1" i="3"/>
  <c r="CX382" i="1"/>
  <c r="CV382" i="1"/>
  <c r="CW373" i="1"/>
  <c r="CU373" i="1"/>
  <c r="CV463" i="1"/>
  <c r="CV461" i="1" s="1"/>
  <c r="CT463" i="1"/>
  <c r="CT461" i="1" s="1"/>
  <c r="CW463" i="1"/>
  <c r="CW461" i="1" s="1"/>
  <c r="CU463" i="1"/>
  <c r="CU461" i="1" s="1"/>
  <c r="CX463" i="1"/>
  <c r="CX461" i="1" s="1"/>
  <c r="DT176" i="1"/>
  <c r="DT174" i="1" s="1"/>
  <c r="DT324" i="1"/>
  <c r="DT382" i="1"/>
  <c r="DT327" i="1"/>
  <c r="DT315" i="1"/>
  <c r="DT477" i="1"/>
  <c r="DT363" i="1"/>
  <c r="DT326" i="1"/>
  <c r="DT319" i="1"/>
  <c r="DT314" i="1"/>
  <c r="DT307" i="1"/>
  <c r="DT318" i="1"/>
  <c r="DT308" i="1"/>
  <c r="DT320" i="1"/>
  <c r="CX722" i="1"/>
  <c r="CW722" i="1"/>
  <c r="CV722" i="1"/>
  <c r="CU722" i="1"/>
  <c r="CX726" i="1"/>
  <c r="CW726" i="1"/>
  <c r="CV726" i="1"/>
  <c r="CU726" i="1"/>
  <c r="CX732" i="1"/>
  <c r="CW732" i="1"/>
  <c r="CV732" i="1"/>
  <c r="CU732" i="1"/>
  <c r="CT732" i="1"/>
  <c r="CT726" i="1"/>
  <c r="CT722" i="1"/>
  <c r="CK180" i="1" a="1"/>
  <c r="CL177" i="1" a="1"/>
  <c r="CK178" i="1" a="1"/>
  <c r="CH180" i="1" a="1"/>
  <c r="CL180" i="1" a="1"/>
  <c r="CI180" i="1" a="1"/>
  <c r="CH177" i="1" a="1"/>
  <c r="CI177" i="1" a="1"/>
  <c r="CJ178" i="1" a="1"/>
  <c r="CJ177" i="1" a="1"/>
  <c r="CK177" i="1" a="1"/>
  <c r="CJ180" i="1" a="1"/>
  <c r="CI178" i="1" a="1"/>
  <c r="CH178" i="1" a="1"/>
  <c r="CL178" i="1" a="1"/>
  <c r="CH177" i="1" l="1"/>
  <c r="AW184" i="1" s="1" a="1"/>
  <c r="AW184" i="1" s="1"/>
  <c r="CI177" i="1"/>
  <c r="CJ177" i="1"/>
  <c r="CK177" i="1"/>
  <c r="AZ184" i="1" s="1" a="1"/>
  <c r="AZ184" i="1" s="1"/>
  <c r="CL177" i="1"/>
  <c r="CH178" i="1"/>
  <c r="AW185" i="1" s="1" a="1"/>
  <c r="AW185" i="1" s="1"/>
  <c r="CI178" i="1"/>
  <c r="CJ178" i="1"/>
  <c r="CK178" i="1"/>
  <c r="AZ185" i="1" s="1" a="1"/>
  <c r="AZ185" i="1" s="1"/>
  <c r="CL178" i="1"/>
  <c r="CH180" i="1"/>
  <c r="AW187" i="1" s="1" a="1"/>
  <c r="AW187" i="1" s="1"/>
  <c r="CI180" i="1"/>
  <c r="CJ180" i="1"/>
  <c r="CK180" i="1"/>
  <c r="AZ187" i="1" s="1" a="1"/>
  <c r="AZ187" i="1" s="1"/>
  <c r="CL180" i="1"/>
  <c r="P1" i="3"/>
  <c r="CW382" i="1"/>
  <c r="CU382" i="1"/>
  <c r="DT480" i="1"/>
  <c r="DT500" i="1" s="1"/>
  <c r="DT501" i="1" s="1"/>
  <c r="DT475" i="1"/>
  <c r="DT305" i="1"/>
  <c r="DT325" i="1"/>
  <c r="DT322" i="1" s="1"/>
  <c r="DT311" i="1"/>
  <c r="CX579" i="1"/>
  <c r="CX559" i="1"/>
  <c r="Q1" i="3" l="1"/>
  <c r="DT494" i="1"/>
  <c r="DT485" i="1"/>
  <c r="CX507" i="1"/>
  <c r="CW507" i="1"/>
  <c r="CW162" i="1"/>
  <c r="R1" i="3" l="1"/>
  <c r="CX575" i="1"/>
  <c r="CW575" i="1"/>
  <c r="CV575" i="1"/>
  <c r="CU575" i="1"/>
  <c r="CV507" i="1"/>
  <c r="S1" i="3" l="1"/>
  <c r="CU595" i="1"/>
  <c r="CU490" i="1"/>
  <c r="CX499" i="1"/>
  <c r="CW499" i="1"/>
  <c r="CV499" i="1"/>
  <c r="CU499" i="1"/>
  <c r="CW490" i="1"/>
  <c r="CV490" i="1"/>
  <c r="CT490" i="1"/>
  <c r="CT499" i="1"/>
  <c r="CU477" i="1"/>
  <c r="CU507" i="1"/>
  <c r="CT507" i="1"/>
  <c r="F2" i="3"/>
  <c r="T1" i="3" l="1"/>
  <c r="CV485" i="1"/>
  <c r="CX716" i="1"/>
  <c r="CW716" i="1"/>
  <c r="CU716" i="1"/>
  <c r="CT716" i="1"/>
  <c r="CX712" i="1"/>
  <c r="CW712" i="1"/>
  <c r="CV712" i="1"/>
  <c r="CU712" i="1"/>
  <c r="CT712" i="1"/>
  <c r="CX711" i="1"/>
  <c r="CW711" i="1"/>
  <c r="CV711" i="1"/>
  <c r="CU711" i="1"/>
  <c r="CT711" i="1"/>
  <c r="CX707" i="1"/>
  <c r="CX705" i="1" s="1"/>
  <c r="CW707" i="1"/>
  <c r="CW705" i="1" s="1"/>
  <c r="CV707" i="1"/>
  <c r="CV705" i="1" s="1"/>
  <c r="CU707" i="1"/>
  <c r="CU705" i="1" s="1"/>
  <c r="CT707" i="1"/>
  <c r="CT705" i="1" s="1"/>
  <c r="CX703" i="1"/>
  <c r="CX701" i="1" s="1"/>
  <c r="CW703" i="1"/>
  <c r="CW701" i="1" s="1"/>
  <c r="CV703" i="1"/>
  <c r="CV701" i="1" s="1"/>
  <c r="CU703" i="1"/>
  <c r="CU701" i="1" s="1"/>
  <c r="CT703" i="1"/>
  <c r="CT701" i="1" s="1"/>
  <c r="CX699" i="1"/>
  <c r="CX697" i="1" s="1"/>
  <c r="CW699" i="1"/>
  <c r="CW697" i="1" s="1"/>
  <c r="CV699" i="1"/>
  <c r="CV697" i="1" s="1"/>
  <c r="CU699" i="1"/>
  <c r="CU697" i="1" s="1"/>
  <c r="CT699" i="1"/>
  <c r="CT697" i="1" s="1"/>
  <c r="CX695" i="1"/>
  <c r="CX693" i="1" s="1"/>
  <c r="CW695" i="1"/>
  <c r="CW693" i="1" s="1"/>
  <c r="CV695" i="1"/>
  <c r="CV693" i="1" s="1"/>
  <c r="CU695" i="1"/>
  <c r="CU693" i="1" s="1"/>
  <c r="CT695" i="1"/>
  <c r="CT693" i="1" s="1"/>
  <c r="CX691" i="1"/>
  <c r="CX689" i="1" s="1"/>
  <c r="CW691" i="1"/>
  <c r="CW689" i="1" s="1"/>
  <c r="CV691" i="1"/>
  <c r="CV689" i="1" s="1"/>
  <c r="CU691" i="1"/>
  <c r="CU689" i="1" s="1"/>
  <c r="CT691" i="1"/>
  <c r="CT689" i="1" s="1"/>
  <c r="CX687" i="1"/>
  <c r="CX685" i="1" s="1"/>
  <c r="CW687" i="1"/>
  <c r="CW685" i="1" s="1"/>
  <c r="CV687" i="1"/>
  <c r="CV685" i="1" s="1"/>
  <c r="CU687" i="1"/>
  <c r="CU685" i="1" s="1"/>
  <c r="CT687" i="1"/>
  <c r="CT685" i="1" s="1"/>
  <c r="CX683" i="1"/>
  <c r="CX681" i="1" s="1"/>
  <c r="CW683" i="1"/>
  <c r="CW681" i="1" s="1"/>
  <c r="CV683" i="1"/>
  <c r="CV681" i="1" s="1"/>
  <c r="CU683" i="1"/>
  <c r="CU681" i="1" s="1"/>
  <c r="CT683" i="1"/>
  <c r="CT681" i="1" s="1"/>
  <c r="CX678" i="1"/>
  <c r="CW678" i="1"/>
  <c r="CV678" i="1"/>
  <c r="CU678" i="1"/>
  <c r="CT678" i="1"/>
  <c r="CX677" i="1"/>
  <c r="CW677" i="1"/>
  <c r="CV677" i="1"/>
  <c r="CU677" i="1"/>
  <c r="CT677" i="1"/>
  <c r="CX671" i="1"/>
  <c r="CW671" i="1"/>
  <c r="CV671" i="1"/>
  <c r="CU671" i="1"/>
  <c r="CT671" i="1"/>
  <c r="CX667" i="1"/>
  <c r="CW667" i="1"/>
  <c r="CV667" i="1"/>
  <c r="CU667" i="1"/>
  <c r="CT667" i="1"/>
  <c r="CX662" i="1"/>
  <c r="CW662" i="1"/>
  <c r="CV662" i="1"/>
  <c r="CU662" i="1"/>
  <c r="CT662" i="1"/>
  <c r="CX661" i="1"/>
  <c r="CX666" i="1" s="1"/>
  <c r="CW661" i="1"/>
  <c r="CW666" i="1" s="1"/>
  <c r="CV661" i="1"/>
  <c r="CV666" i="1" s="1"/>
  <c r="CU661" i="1"/>
  <c r="CU666" i="1" s="1"/>
  <c r="CT661" i="1"/>
  <c r="CT666" i="1" s="1"/>
  <c r="CX660" i="1"/>
  <c r="CW660" i="1"/>
  <c r="CU660" i="1"/>
  <c r="CT660" i="1"/>
  <c r="CX655" i="1"/>
  <c r="CX653" i="1" s="1"/>
  <c r="CW655" i="1"/>
  <c r="CW653" i="1" s="1"/>
  <c r="CV653" i="1"/>
  <c r="CU655" i="1"/>
  <c r="CU653" i="1" s="1"/>
  <c r="CT655" i="1"/>
  <c r="CT653" i="1" s="1"/>
  <c r="CX651" i="1"/>
  <c r="CW651" i="1"/>
  <c r="CV651" i="1"/>
  <c r="CU651" i="1"/>
  <c r="CT651" i="1"/>
  <c r="CX650" i="1"/>
  <c r="CW650" i="1"/>
  <c r="CU650" i="1"/>
  <c r="CT650" i="1"/>
  <c r="CX646" i="1"/>
  <c r="CW646" i="1"/>
  <c r="CV646" i="1"/>
  <c r="CU646" i="1"/>
  <c r="CT646" i="1"/>
  <c r="CX645" i="1"/>
  <c r="CW645" i="1"/>
  <c r="CU645" i="1"/>
  <c r="CT645" i="1"/>
  <c r="CX637" i="1"/>
  <c r="CW637" i="1"/>
  <c r="CV637" i="1"/>
  <c r="CU637" i="1"/>
  <c r="CT637" i="1"/>
  <c r="CX625" i="1"/>
  <c r="CW625" i="1"/>
  <c r="CV625" i="1"/>
  <c r="CU625" i="1"/>
  <c r="CT625" i="1"/>
  <c r="CW615" i="1"/>
  <c r="CU615" i="1"/>
  <c r="CT615" i="1"/>
  <c r="CV615" i="1"/>
  <c r="CX611" i="1"/>
  <c r="CW611" i="1"/>
  <c r="CV611" i="1"/>
  <c r="CU611" i="1"/>
  <c r="CT611" i="1"/>
  <c r="CX605" i="1"/>
  <c r="CW605" i="1"/>
  <c r="CU605" i="1"/>
  <c r="CT605" i="1"/>
  <c r="CV605" i="1"/>
  <c r="CX595" i="1"/>
  <c r="CX600" i="1" s="1"/>
  <c r="CX598" i="1" s="1"/>
  <c r="CW595" i="1"/>
  <c r="CW600" i="1" s="1"/>
  <c r="CW598" i="1" s="1"/>
  <c r="CV595" i="1"/>
  <c r="CV600" i="1" s="1"/>
  <c r="CV598" i="1" s="1"/>
  <c r="CU600" i="1"/>
  <c r="CU598" i="1" s="1"/>
  <c r="CT595" i="1"/>
  <c r="CU593" i="1"/>
  <c r="CW579" i="1"/>
  <c r="CV579" i="1"/>
  <c r="CU579" i="1"/>
  <c r="CT579" i="1"/>
  <c r="CT575" i="1"/>
  <c r="CW559" i="1"/>
  <c r="CV559" i="1"/>
  <c r="CU559" i="1"/>
  <c r="CX565" i="1"/>
  <c r="CX563" i="1" s="1"/>
  <c r="CT565" i="1"/>
  <c r="CT563" i="1" s="1"/>
  <c r="CX542" i="1"/>
  <c r="CX540" i="1" s="1"/>
  <c r="CW542" i="1"/>
  <c r="CW540" i="1" s="1"/>
  <c r="CV542" i="1"/>
  <c r="CV540" i="1" s="1"/>
  <c r="CU542" i="1"/>
  <c r="CU540" i="1" s="1"/>
  <c r="CT542" i="1"/>
  <c r="CT540" i="1" s="1"/>
  <c r="CX537" i="1"/>
  <c r="CX535" i="1" s="1"/>
  <c r="CW537" i="1"/>
  <c r="CW535" i="1" s="1"/>
  <c r="CV537" i="1"/>
  <c r="CV535" i="1" s="1"/>
  <c r="CU537" i="1"/>
  <c r="CU535" i="1" s="1"/>
  <c r="CT537" i="1"/>
  <c r="CT535" i="1" s="1"/>
  <c r="CX532" i="1"/>
  <c r="CX530" i="1" s="1"/>
  <c r="CW532" i="1"/>
  <c r="CV532" i="1"/>
  <c r="CV530" i="1" s="1"/>
  <c r="CU532" i="1"/>
  <c r="CU530" i="1" s="1"/>
  <c r="CT532" i="1"/>
  <c r="CT530" i="1" s="1"/>
  <c r="CW530" i="1"/>
  <c r="CX527" i="1"/>
  <c r="CX525" i="1" s="1"/>
  <c r="CW527" i="1"/>
  <c r="CW525" i="1" s="1"/>
  <c r="CV527" i="1"/>
  <c r="CV525" i="1" s="1"/>
  <c r="CU527" i="1"/>
  <c r="CU525" i="1" s="1"/>
  <c r="CT527" i="1"/>
  <c r="CT525" i="1" s="1"/>
  <c r="CX520" i="1"/>
  <c r="CW520" i="1"/>
  <c r="CV520" i="1"/>
  <c r="CU520" i="1"/>
  <c r="CT520" i="1"/>
  <c r="CX517" i="1"/>
  <c r="CX515" i="1" s="1"/>
  <c r="CW517" i="1"/>
  <c r="CW515" i="1" s="1"/>
  <c r="CV517" i="1"/>
  <c r="CV515" i="1" s="1"/>
  <c r="CU517" i="1"/>
  <c r="CU515" i="1" s="1"/>
  <c r="CT517" i="1"/>
  <c r="CT515" i="1" s="1"/>
  <c r="CX505" i="1"/>
  <c r="CW505" i="1"/>
  <c r="CV505" i="1"/>
  <c r="CU505" i="1"/>
  <c r="CT505" i="1"/>
  <c r="CW480" i="1"/>
  <c r="CV480" i="1"/>
  <c r="CU480" i="1"/>
  <c r="CT482" i="1"/>
  <c r="CT480" i="1" s="1"/>
  <c r="CX480" i="1"/>
  <c r="CX477" i="1"/>
  <c r="CX475" i="1" s="1"/>
  <c r="CW477" i="1"/>
  <c r="CW475" i="1" s="1"/>
  <c r="CV477" i="1"/>
  <c r="CV475" i="1" s="1"/>
  <c r="CU475" i="1"/>
  <c r="CT477" i="1"/>
  <c r="CT475" i="1" s="1"/>
  <c r="CX345" i="1"/>
  <c r="CW345" i="1"/>
  <c r="CV345" i="1"/>
  <c r="CU345" i="1"/>
  <c r="CT345" i="1"/>
  <c r="CX344" i="1"/>
  <c r="CW344" i="1"/>
  <c r="CV344" i="1"/>
  <c r="CU344" i="1"/>
  <c r="CX336" i="1"/>
  <c r="CW336" i="1"/>
  <c r="CV336" i="1"/>
  <c r="CU336" i="1"/>
  <c r="CX293" i="1"/>
  <c r="CW293" i="1"/>
  <c r="CV293" i="1"/>
  <c r="CU293" i="1"/>
  <c r="CT293" i="1"/>
  <c r="CT273" i="1"/>
  <c r="CX257" i="1"/>
  <c r="CW257" i="1"/>
  <c r="CV257" i="1"/>
  <c r="CU257" i="1"/>
  <c r="CX291" i="1"/>
  <c r="CW291" i="1"/>
  <c r="CV273" i="1"/>
  <c r="CU291" i="1"/>
  <c r="CT259" i="1"/>
  <c r="CT260" i="1" s="1"/>
  <c r="CT274" i="1" s="1"/>
  <c r="CT250" i="1"/>
  <c r="CX244" i="1"/>
  <c r="CW244" i="1"/>
  <c r="CU244" i="1"/>
  <c r="CT244" i="1"/>
  <c r="CV244" i="1"/>
  <c r="CT236" i="1"/>
  <c r="CT230" i="1"/>
  <c r="CX207" i="1"/>
  <c r="CW207" i="1"/>
  <c r="CV207" i="1"/>
  <c r="CU207" i="1"/>
  <c r="CU230" i="1"/>
  <c r="CT209" i="1"/>
  <c r="CT210" i="1" s="1"/>
  <c r="CX184" i="1"/>
  <c r="CW184" i="1"/>
  <c r="CV184" i="1"/>
  <c r="CU184" i="1"/>
  <c r="CT184" i="1"/>
  <c r="CV159" i="1"/>
  <c r="CT162" i="1"/>
  <c r="CT159" i="1" s="1"/>
  <c r="CX159" i="1"/>
  <c r="CW159" i="1"/>
  <c r="CU159" i="1"/>
  <c r="CX145" i="1"/>
  <c r="CW145" i="1"/>
  <c r="CV145" i="1"/>
  <c r="CU145" i="1"/>
  <c r="CT145" i="1"/>
  <c r="CX125" i="1"/>
  <c r="CW125" i="1"/>
  <c r="CV125" i="1"/>
  <c r="CU125" i="1"/>
  <c r="CT125" i="1"/>
  <c r="CX122" i="1"/>
  <c r="CW122" i="1"/>
  <c r="CV122" i="1"/>
  <c r="CU122" i="1"/>
  <c r="CT122" i="1"/>
  <c r="CX118" i="1"/>
  <c r="CX138" i="1" s="1"/>
  <c r="CW118" i="1"/>
  <c r="CW138" i="1" s="1"/>
  <c r="CV118" i="1"/>
  <c r="CV138" i="1" s="1"/>
  <c r="CU118" i="1"/>
  <c r="CU138" i="1" s="1"/>
  <c r="CT118" i="1"/>
  <c r="CT138" i="1" s="1"/>
  <c r="CX117" i="1"/>
  <c r="CW117" i="1"/>
  <c r="CV117" i="1"/>
  <c r="CU117" i="1"/>
  <c r="CT117" i="1"/>
  <c r="CX105" i="1"/>
  <c r="CW105" i="1"/>
  <c r="CV105" i="1"/>
  <c r="CU105" i="1"/>
  <c r="CT105" i="1"/>
  <c r="CX103" i="1"/>
  <c r="CX123" i="1" s="1"/>
  <c r="CX143" i="1" s="1"/>
  <c r="CW103" i="1"/>
  <c r="CW123" i="1" s="1"/>
  <c r="CW143" i="1" s="1"/>
  <c r="CV103" i="1"/>
  <c r="CV123" i="1" s="1"/>
  <c r="CV143" i="1" s="1"/>
  <c r="CU103" i="1"/>
  <c r="CU123" i="1" s="1"/>
  <c r="CU143" i="1" s="1"/>
  <c r="CT103" i="1"/>
  <c r="CT123" i="1" s="1"/>
  <c r="CX102" i="1"/>
  <c r="CW102" i="1"/>
  <c r="CV102" i="1"/>
  <c r="CU102" i="1"/>
  <c r="CT102" i="1"/>
  <c r="CX97" i="1"/>
  <c r="CX95" i="1" s="1"/>
  <c r="CW97" i="1"/>
  <c r="CW95" i="1" s="1"/>
  <c r="CV97" i="1"/>
  <c r="CV95" i="1" s="1"/>
  <c r="CU97" i="1"/>
  <c r="CU95" i="1" s="1"/>
  <c r="CT97" i="1"/>
  <c r="CT95" i="1" s="1"/>
  <c r="CU137" i="1"/>
  <c r="CX81" i="1"/>
  <c r="CX78" i="1" s="1"/>
  <c r="CW81" i="1"/>
  <c r="CW78" i="1" s="1"/>
  <c r="CV81" i="1"/>
  <c r="CV78" i="1" s="1"/>
  <c r="CU81" i="1"/>
  <c r="CU78" i="1" s="1"/>
  <c r="CT81" i="1"/>
  <c r="CT78" i="1" s="1"/>
  <c r="CX75" i="1"/>
  <c r="CX72" i="1" s="1"/>
  <c r="CW75" i="1"/>
  <c r="CW72" i="1" s="1"/>
  <c r="CV75" i="1"/>
  <c r="CV72" i="1" s="1"/>
  <c r="CU72" i="1"/>
  <c r="CT72" i="1"/>
  <c r="CX70" i="1"/>
  <c r="CW70" i="1"/>
  <c r="CV70" i="1"/>
  <c r="CU70" i="1"/>
  <c r="CT70" i="1"/>
  <c r="CW57" i="1"/>
  <c r="CW55" i="1" s="1"/>
  <c r="CV57" i="1"/>
  <c r="CV55" i="1" s="1"/>
  <c r="CT49" i="1"/>
  <c r="I41" i="1"/>
  <c r="H41" i="1"/>
  <c r="U1" i="3" l="1"/>
  <c r="CT112" i="1"/>
  <c r="CT110" i="1" s="1"/>
  <c r="CU112" i="1"/>
  <c r="CU110" i="1" s="1"/>
  <c r="CV112" i="1"/>
  <c r="CV110" i="1" s="1"/>
  <c r="CW112" i="1"/>
  <c r="CW110" i="1" s="1"/>
  <c r="CX112" i="1"/>
  <c r="CX110" i="1" s="1"/>
  <c r="CT132" i="1"/>
  <c r="CT130" i="1" s="1"/>
  <c r="CU132" i="1"/>
  <c r="CU130" i="1" s="1"/>
  <c r="CV132" i="1"/>
  <c r="CV130" i="1" s="1"/>
  <c r="CW132" i="1"/>
  <c r="CW130" i="1" s="1"/>
  <c r="CX132" i="1"/>
  <c r="CX130" i="1" s="1"/>
  <c r="CT152" i="1"/>
  <c r="CT150" i="1" s="1"/>
  <c r="CU152" i="1"/>
  <c r="CU150" i="1" s="1"/>
  <c r="CV152" i="1"/>
  <c r="CV150" i="1" s="1"/>
  <c r="CW152" i="1"/>
  <c r="CW150" i="1" s="1"/>
  <c r="CX152" i="1"/>
  <c r="CX150" i="1" s="1"/>
  <c r="CV565" i="1"/>
  <c r="CV563" i="1" s="1"/>
  <c r="CT633" i="1"/>
  <c r="CT631" i="1" s="1"/>
  <c r="CU633" i="1"/>
  <c r="CU631" i="1" s="1"/>
  <c r="CW633" i="1"/>
  <c r="CW631" i="1" s="1"/>
  <c r="CX633" i="1"/>
  <c r="CX631" i="1" s="1"/>
  <c r="CX328" i="1"/>
  <c r="CU500" i="1"/>
  <c r="CU501" i="1" s="1"/>
  <c r="CU494" i="1" s="1"/>
  <c r="CT69" i="1"/>
  <c r="CT67" i="1" s="1"/>
  <c r="CU267" i="1"/>
  <c r="CU265" i="1" s="1"/>
  <c r="CW328" i="1"/>
  <c r="CW63" i="1"/>
  <c r="CW61" i="1" s="1"/>
  <c r="CV217" i="1"/>
  <c r="CV215" i="1" s="1"/>
  <c r="CW500" i="1"/>
  <c r="CW501" i="1" s="1"/>
  <c r="CW494" i="1" s="1"/>
  <c r="CV328" i="1"/>
  <c r="CV63" i="1"/>
  <c r="CV61" i="1" s="1"/>
  <c r="CW267" i="1"/>
  <c r="CW265" i="1" s="1"/>
  <c r="CU328" i="1"/>
  <c r="CX500" i="1"/>
  <c r="CX501" i="1" s="1"/>
  <c r="CX494" i="1" s="1"/>
  <c r="CV500" i="1"/>
  <c r="CV501" i="1" s="1"/>
  <c r="CV494" i="1" s="1"/>
  <c r="CT207" i="1"/>
  <c r="CT217" i="1" s="1"/>
  <c r="CT338" i="1"/>
  <c r="CT285" i="1"/>
  <c r="CT257" i="1"/>
  <c r="CV633" i="1"/>
  <c r="CV631" i="1" s="1"/>
  <c r="CW565" i="1"/>
  <c r="CW563" i="1" s="1"/>
  <c r="CW252" i="1"/>
  <c r="CX252" i="1"/>
  <c r="CT115" i="1"/>
  <c r="CT252" i="1"/>
  <c r="CT485" i="1"/>
  <c r="CX593" i="1"/>
  <c r="CW236" i="1"/>
  <c r="CX485" i="1"/>
  <c r="CW485" i="1"/>
  <c r="CU709" i="1"/>
  <c r="CX664" i="1"/>
  <c r="CT669" i="1"/>
  <c r="CV669" i="1"/>
  <c r="CW675" i="1"/>
  <c r="CX675" i="1"/>
  <c r="CU675" i="1"/>
  <c r="CT500" i="1"/>
  <c r="CT501" i="1" s="1"/>
  <c r="CT494" i="1" s="1"/>
  <c r="CX658" i="1"/>
  <c r="CW658" i="1"/>
  <c r="CT709" i="1"/>
  <c r="CV709" i="1"/>
  <c r="CU492" i="1"/>
  <c r="CU485" i="1" s="1"/>
  <c r="CU565" i="1"/>
  <c r="CU563" i="1" s="1"/>
  <c r="CX342" i="1"/>
  <c r="CU664" i="1"/>
  <c r="CT658" i="1"/>
  <c r="CU342" i="1"/>
  <c r="CV648" i="1"/>
  <c r="CV342" i="1"/>
  <c r="CU658" i="1"/>
  <c r="CV658" i="1"/>
  <c r="CU643" i="1"/>
  <c r="CU669" i="1"/>
  <c r="CX669" i="1"/>
  <c r="CX100" i="1"/>
  <c r="CW100" i="1"/>
  <c r="CU100" i="1"/>
  <c r="CW115" i="1"/>
  <c r="CV643" i="1"/>
  <c r="CU273" i="1"/>
  <c r="CU286" i="1"/>
  <c r="CV115" i="1"/>
  <c r="CX115" i="1"/>
  <c r="CU648" i="1"/>
  <c r="CW223" i="1"/>
  <c r="CX223" i="1"/>
  <c r="CU135" i="1"/>
  <c r="CW230" i="1"/>
  <c r="CT100" i="1"/>
  <c r="CX230" i="1"/>
  <c r="CX236" i="1"/>
  <c r="CW301" i="1"/>
  <c r="CX301" i="1"/>
  <c r="CW643" i="1"/>
  <c r="CX643" i="1"/>
  <c r="CT664" i="1"/>
  <c r="CW664" i="1"/>
  <c r="CT675" i="1"/>
  <c r="CT643" i="1"/>
  <c r="CW669" i="1"/>
  <c r="CW709" i="1"/>
  <c r="CX709" i="1"/>
  <c r="CV100" i="1"/>
  <c r="CU236" i="1"/>
  <c r="CW285" i="1"/>
  <c r="CU115" i="1"/>
  <c r="CT223" i="1"/>
  <c r="CT251" i="1"/>
  <c r="CT57" i="1"/>
  <c r="CT55" i="1" s="1"/>
  <c r="CW273" i="1"/>
  <c r="CW299" i="1"/>
  <c r="CT301" i="1"/>
  <c r="CW120" i="1"/>
  <c r="CU252" i="1"/>
  <c r="CU301" i="1"/>
  <c r="CT299" i="1"/>
  <c r="CV252" i="1"/>
  <c r="CT280" i="1"/>
  <c r="CV593" i="1"/>
  <c r="CW593" i="1"/>
  <c r="CW648" i="1"/>
  <c r="CX648" i="1"/>
  <c r="CT648" i="1"/>
  <c r="CV664" i="1"/>
  <c r="CV675" i="1"/>
  <c r="CU120" i="1"/>
  <c r="CV183" i="1"/>
  <c r="CV182" i="1"/>
  <c r="CV171" i="1"/>
  <c r="CV167" i="1"/>
  <c r="CV165" i="1" s="1"/>
  <c r="CV172" i="1"/>
  <c r="CV137" i="1"/>
  <c r="CV135" i="1" s="1"/>
  <c r="CV142" i="1"/>
  <c r="CV140" i="1" s="1"/>
  <c r="CV49" i="1"/>
  <c r="CW49" i="1"/>
  <c r="CU183" i="1"/>
  <c r="CU167" i="1"/>
  <c r="CU165" i="1" s="1"/>
  <c r="CU172" i="1"/>
  <c r="CW182" i="1"/>
  <c r="CW183" i="1"/>
  <c r="CW167" i="1"/>
  <c r="CW165" i="1" s="1"/>
  <c r="CW172" i="1"/>
  <c r="CW171" i="1"/>
  <c r="CW137" i="1"/>
  <c r="CW135" i="1" s="1"/>
  <c r="CW142" i="1"/>
  <c r="CW140" i="1" s="1"/>
  <c r="CX182" i="1"/>
  <c r="CX183" i="1"/>
  <c r="CX167" i="1"/>
  <c r="CX165" i="1" s="1"/>
  <c r="CX172" i="1"/>
  <c r="CX171" i="1"/>
  <c r="CX137" i="1"/>
  <c r="CX135" i="1" s="1"/>
  <c r="CX142" i="1"/>
  <c r="CX140" i="1" s="1"/>
  <c r="CT182" i="1"/>
  <c r="CT171" i="1"/>
  <c r="CT142" i="1"/>
  <c r="CT137" i="1"/>
  <c r="CT135" i="1" s="1"/>
  <c r="CT143" i="1"/>
  <c r="CT120" i="1"/>
  <c r="CT183" i="1"/>
  <c r="CT172" i="1"/>
  <c r="CT167" i="1"/>
  <c r="CT165" i="1" s="1"/>
  <c r="CU182" i="1"/>
  <c r="CU171" i="1"/>
  <c r="CU142" i="1"/>
  <c r="CU140" i="1" s="1"/>
  <c r="CV120" i="1"/>
  <c r="CX120" i="1"/>
  <c r="CV251" i="1"/>
  <c r="CV243" i="1"/>
  <c r="CV224" i="1"/>
  <c r="CV237" i="1"/>
  <c r="CV231" i="1"/>
  <c r="CU217" i="1"/>
  <c r="CU215" i="1" s="1"/>
  <c r="CW217" i="1"/>
  <c r="CW215" i="1" s="1"/>
  <c r="CX217" i="1"/>
  <c r="CX215" i="1" s="1"/>
  <c r="CU250" i="1"/>
  <c r="CU242" i="1"/>
  <c r="CV223" i="1"/>
  <c r="CV299" i="1"/>
  <c r="CV291" i="1"/>
  <c r="CV285" i="1"/>
  <c r="CV267" i="1"/>
  <c r="CV265" i="1" s="1"/>
  <c r="CT291" i="1"/>
  <c r="CX251" i="1"/>
  <c r="CX243" i="1"/>
  <c r="CX237" i="1"/>
  <c r="CX231" i="1"/>
  <c r="CT242" i="1"/>
  <c r="CW250" i="1"/>
  <c r="CW242" i="1"/>
  <c r="CX250" i="1"/>
  <c r="CX242" i="1"/>
  <c r="CV230" i="1"/>
  <c r="CV236" i="1"/>
  <c r="CV242" i="1"/>
  <c r="CV250" i="1"/>
  <c r="CV280" i="1"/>
  <c r="CU223" i="1"/>
  <c r="CX224" i="1"/>
  <c r="CX267" i="1"/>
  <c r="CX265" i="1" s="1"/>
  <c r="CW342" i="1"/>
  <c r="CW280" i="1"/>
  <c r="CX280" i="1"/>
  <c r="CU299" i="1"/>
  <c r="CX299" i="1"/>
  <c r="CX273" i="1"/>
  <c r="CU280" i="1"/>
  <c r="CU285" i="1"/>
  <c r="CX285" i="1"/>
  <c r="CV301" i="1"/>
  <c r="CT600" i="1"/>
  <c r="CT598" i="1" s="1"/>
  <c r="CT593" i="1"/>
  <c r="CV240" i="1" l="1"/>
  <c r="CV248" i="1"/>
  <c r="CX240" i="1"/>
  <c r="CX248" i="1"/>
  <c r="CT248" i="1"/>
  <c r="V1" i="3"/>
  <c r="CU157" i="1"/>
  <c r="CV157" i="1"/>
  <c r="CX329" i="1"/>
  <c r="CV317" i="1"/>
  <c r="CU313" i="1"/>
  <c r="CW313" i="1"/>
  <c r="CV329" i="1"/>
  <c r="CW317" i="1"/>
  <c r="CU317" i="1"/>
  <c r="CU329" i="1"/>
  <c r="CT267" i="1"/>
  <c r="CT265" i="1" s="1"/>
  <c r="CV313" i="1"/>
  <c r="CW329" i="1"/>
  <c r="CX317" i="1"/>
  <c r="CX313" i="1"/>
  <c r="CT336" i="1"/>
  <c r="CT344" i="1"/>
  <c r="CT342" i="1" s="1"/>
  <c r="CT271" i="1"/>
  <c r="CT300" i="1"/>
  <c r="CT281" i="1"/>
  <c r="CT278" i="1" s="1"/>
  <c r="W1" i="3" l="1"/>
  <c r="CT319" i="1"/>
  <c r="CT328" i="1"/>
  <c r="CT317" i="1"/>
  <c r="CT329" i="1"/>
  <c r="CX221" i="1"/>
  <c r="CT215" i="1"/>
  <c r="CT308" i="1"/>
  <c r="CT318" i="1"/>
  <c r="CW251" i="1"/>
  <c r="CW248" i="1" s="1"/>
  <c r="CW237" i="1"/>
  <c r="CW234" i="1" s="1"/>
  <c r="CW316" i="1" s="1"/>
  <c r="CW231" i="1"/>
  <c r="CW228" i="1" s="1"/>
  <c r="CW224" i="1"/>
  <c r="CW221" i="1" s="1"/>
  <c r="CW243" i="1"/>
  <c r="CW240" i="1" s="1"/>
  <c r="CT237" i="1"/>
  <c r="CT234" i="1" s="1"/>
  <c r="CT316" i="1" s="1"/>
  <c r="CT157" i="1"/>
  <c r="CT155" i="1" s="1"/>
  <c r="CU292" i="1"/>
  <c r="CU289" i="1" s="1"/>
  <c r="CX228" i="1"/>
  <c r="CT286" i="1"/>
  <c r="CT283" i="1" s="1"/>
  <c r="CT292" i="1"/>
  <c r="CT289" i="1" s="1"/>
  <c r="CT297" i="1"/>
  <c r="CU281" i="1"/>
  <c r="CU278" i="1" s="1"/>
  <c r="CU274" i="1"/>
  <c r="CU271" i="1" s="1"/>
  <c r="CU283" i="1"/>
  <c r="CT243" i="1"/>
  <c r="CT240" i="1" s="1"/>
  <c r="CT231" i="1"/>
  <c r="CT228" i="1" s="1"/>
  <c r="CX234" i="1"/>
  <c r="CX316" i="1" s="1"/>
  <c r="CT224" i="1"/>
  <c r="CT221" i="1" s="1"/>
  <c r="CU300" i="1"/>
  <c r="CU297" i="1" s="1"/>
  <c r="CW157" i="1"/>
  <c r="CW155" i="1" s="1"/>
  <c r="CV228" i="1"/>
  <c r="CU155" i="1"/>
  <c r="CX325" i="1"/>
  <c r="CX169" i="1"/>
  <c r="CW69" i="1"/>
  <c r="CW67" i="1" s="1"/>
  <c r="CT325" i="1"/>
  <c r="CX157" i="1"/>
  <c r="CX155" i="1" s="1"/>
  <c r="CV69" i="1"/>
  <c r="CV67" i="1" s="1"/>
  <c r="CV155" i="1"/>
  <c r="CT63" i="1"/>
  <c r="CT61" i="1" s="1"/>
  <c r="CX180" i="1"/>
  <c r="CV234" i="1"/>
  <c r="CV316" i="1" s="1"/>
  <c r="CU180" i="1"/>
  <c r="CT140" i="1"/>
  <c r="CU169" i="1"/>
  <c r="CX292" i="1"/>
  <c r="CX289" i="1" s="1"/>
  <c r="CX286" i="1"/>
  <c r="CX283" i="1" s="1"/>
  <c r="CX281" i="1"/>
  <c r="CX278" i="1" s="1"/>
  <c r="CX300" i="1"/>
  <c r="CX297" i="1" s="1"/>
  <c r="CX274" i="1"/>
  <c r="CX271" i="1" s="1"/>
  <c r="CV292" i="1"/>
  <c r="CV289" i="1" s="1"/>
  <c r="CV286" i="1"/>
  <c r="CV283" i="1" s="1"/>
  <c r="CV300" i="1"/>
  <c r="CV297" i="1" s="1"/>
  <c r="CV281" i="1"/>
  <c r="CV278" i="1" s="1"/>
  <c r="CV274" i="1"/>
  <c r="CV271" i="1" s="1"/>
  <c r="CT169" i="1"/>
  <c r="CW169" i="1"/>
  <c r="CW180" i="1"/>
  <c r="CW281" i="1"/>
  <c r="CW278" i="1" s="1"/>
  <c r="CW274" i="1"/>
  <c r="CW271" i="1" s="1"/>
  <c r="CW300" i="1"/>
  <c r="CW297" i="1" s="1"/>
  <c r="CW292" i="1"/>
  <c r="CW289" i="1" s="1"/>
  <c r="CW286" i="1"/>
  <c r="CW283" i="1" s="1"/>
  <c r="CV221" i="1"/>
  <c r="CV169" i="1"/>
  <c r="CT180" i="1"/>
  <c r="CU251" i="1"/>
  <c r="CU248" i="1" s="1"/>
  <c r="CU243" i="1"/>
  <c r="CU240" i="1" s="1"/>
  <c r="CU237" i="1"/>
  <c r="CU234" i="1" s="1"/>
  <c r="CU316" i="1" s="1"/>
  <c r="CU231" i="1"/>
  <c r="CU228" i="1" s="1"/>
  <c r="CU224" i="1"/>
  <c r="CU221" i="1" s="1"/>
  <c r="CV180" i="1"/>
  <c r="X1" i="3" l="1"/>
  <c r="CT313" i="1"/>
  <c r="CW319" i="1"/>
  <c r="CU319" i="1"/>
  <c r="CW324" i="1"/>
  <c r="CW325" i="1"/>
  <c r="CU315" i="1"/>
  <c r="CV319" i="1"/>
  <c r="CU327" i="1"/>
  <c r="CW318" i="1"/>
  <c r="CV315" i="1"/>
  <c r="CT315" i="1"/>
  <c r="CU318" i="1"/>
  <c r="CU314" i="1"/>
  <c r="CV318" i="1"/>
  <c r="CV314" i="1"/>
  <c r="CT314" i="1"/>
  <c r="CT327" i="1"/>
  <c r="CU326" i="1"/>
  <c r="CW315" i="1"/>
  <c r="CX318" i="1"/>
  <c r="CX319" i="1"/>
  <c r="CX315" i="1"/>
  <c r="CX314" i="1"/>
  <c r="CX307" i="1"/>
  <c r="CU320" i="1"/>
  <c r="CT320" i="1"/>
  <c r="CW307" i="1"/>
  <c r="CW314" i="1"/>
  <c r="CW320" i="1"/>
  <c r="CV320" i="1"/>
  <c r="CX320" i="1"/>
  <c r="CT307" i="1"/>
  <c r="CT305" i="1" s="1"/>
  <c r="CU308" i="1"/>
  <c r="CV327" i="1"/>
  <c r="CX327" i="1"/>
  <c r="CV176" i="1"/>
  <c r="CV174" i="1" s="1"/>
  <c r="CT324" i="1"/>
  <c r="CW326" i="1"/>
  <c r="CT176" i="1"/>
  <c r="CT174" i="1" s="1"/>
  <c r="CT326" i="1"/>
  <c r="CU176" i="1"/>
  <c r="CU174" i="1" s="1"/>
  <c r="CX324" i="1"/>
  <c r="CX176" i="1"/>
  <c r="CX174" i="1" s="1"/>
  <c r="CV324" i="1"/>
  <c r="CW327" i="1"/>
  <c r="CV326" i="1"/>
  <c r="CT188" i="1"/>
  <c r="CT186" i="1" s="1"/>
  <c r="CW188" i="1"/>
  <c r="CW186" i="1" s="1"/>
  <c r="CV308" i="1"/>
  <c r="CU324" i="1"/>
  <c r="CV307" i="1"/>
  <c r="CW308" i="1"/>
  <c r="CW176" i="1"/>
  <c r="CW174" i="1" s="1"/>
  <c r="CX308" i="1"/>
  <c r="CX326" i="1"/>
  <c r="CU188" i="1"/>
  <c r="CU186" i="1" s="1"/>
  <c r="CX188" i="1"/>
  <c r="CX186" i="1" s="1"/>
  <c r="CV188" i="1"/>
  <c r="CV186" i="1" s="1"/>
  <c r="CU307" i="1"/>
  <c r="CU325" i="1"/>
  <c r="CV325" i="1"/>
  <c r="Y1" i="3" l="1"/>
  <c r="CV305" i="1"/>
  <c r="CW305" i="1"/>
  <c r="CX322" i="1"/>
  <c r="CW322" i="1"/>
  <c r="CU322" i="1"/>
  <c r="CX305" i="1"/>
  <c r="CT322" i="1"/>
  <c r="CV322" i="1"/>
  <c r="CW311" i="1"/>
  <c r="CV311" i="1"/>
  <c r="CU311" i="1"/>
  <c r="CT311" i="1"/>
  <c r="CX311" i="1"/>
  <c r="CU305" i="1"/>
  <c r="Z1" i="3" l="1"/>
  <c r="AA1" i="3" l="1"/>
  <c r="AB1" i="3" l="1"/>
  <c r="AC1" i="3" l="1"/>
  <c r="AD1" i="3" l="1"/>
  <c r="AE1" i="3" l="1"/>
  <c r="AF1" i="3" l="1"/>
  <c r="AG1" i="3" l="1"/>
  <c r="CJ166" i="1" a="1"/>
  <c r="CI50" i="1" a="1"/>
  <c r="CL159" i="1" a="1"/>
  <c r="CI172" i="1" a="1"/>
  <c r="CH71" i="1" a="1"/>
  <c r="CJ168" i="1" a="1"/>
  <c r="CK60" i="1" a="1"/>
  <c r="CH125" i="1" a="1"/>
  <c r="CI77" i="1" a="1"/>
  <c r="CL164" i="1" a="1"/>
  <c r="CJ150" i="1" a="1"/>
  <c r="D54" i="1"/>
  <c r="CL87" i="1" a="1"/>
  <c r="CH141" i="1" a="1"/>
  <c r="CL78" i="1" a="1"/>
  <c r="CK169" i="1" a="1"/>
  <c r="CI160" i="1" a="1"/>
  <c r="C61" i="1"/>
  <c r="BW47" i="1" a="1"/>
  <c r="BM76" i="1" a="1"/>
  <c r="CL58" i="1" a="1"/>
  <c r="CH131" i="1" a="1"/>
  <c r="C58" i="1"/>
  <c r="CH57" i="1" a="1"/>
  <c r="CJ82" i="1" a="1"/>
  <c r="CI88" i="1" a="1"/>
  <c r="CH62" i="1" a="1"/>
  <c r="CI66" i="1" a="1"/>
  <c r="CK165" i="1" a="1"/>
  <c r="CH144" i="1" a="1"/>
  <c r="CH163" i="1" a="1"/>
  <c r="CJ126" i="1" a="1"/>
  <c r="CL72" i="1" a="1"/>
  <c r="CL126" i="1" a="1"/>
  <c r="CI157" i="1" a="1"/>
  <c r="CK144" i="1" a="1"/>
  <c r="CK52" i="1" a="1"/>
  <c r="CI61" i="1" a="1"/>
  <c r="CH85" i="1" a="1"/>
  <c r="CJ68" i="1" a="1"/>
  <c r="CK70" i="1" a="1"/>
  <c r="BV47" i="1" a="1"/>
  <c r="CL162" i="1" a="1"/>
  <c r="BR47" i="1" a="1"/>
  <c r="CK89" i="1" a="1"/>
  <c r="CJ161" i="1" a="1"/>
  <c r="CK132" i="1" a="1"/>
  <c r="CH55" i="1" a="1"/>
  <c r="CK86" i="1" a="1"/>
  <c r="CJ59" i="1" a="1"/>
  <c r="CK157" i="1" a="1"/>
  <c r="CI171" i="1" a="1"/>
  <c r="CJ158" i="1" a="1"/>
  <c r="CI163" i="1" a="1"/>
  <c r="CJ56" i="1" a="1"/>
  <c r="CI128" i="1" a="1"/>
  <c r="C54" i="1"/>
  <c r="CJ130" i="1" a="1"/>
  <c r="CH172" i="1" a="1"/>
  <c r="CL64" i="1" a="1"/>
  <c r="CH165" i="1" a="1"/>
  <c r="CK158" i="1" a="1"/>
  <c r="CH50" i="1" a="1"/>
  <c r="CL47" i="1" a="1"/>
  <c r="CH164" i="1" a="1"/>
  <c r="BS47" i="1" a="1"/>
  <c r="CJ92" i="1" a="1"/>
  <c r="CJ61" i="1" a="1"/>
  <c r="CL172" i="1" a="1"/>
  <c r="CI164" i="1" a="1"/>
  <c r="CK85" i="1" a="1"/>
  <c r="CH134" i="1" a="1"/>
  <c r="CL91" i="1" a="1"/>
  <c r="CJ86" i="1" a="1"/>
  <c r="BK47" i="1"/>
  <c r="CJ174" i="1" a="1"/>
  <c r="CK84" i="1" a="1"/>
  <c r="CH158" i="1" a="1"/>
  <c r="CK79" i="1" a="1"/>
  <c r="CH51" i="1" a="1"/>
  <c r="CI153" i="1" a="1"/>
  <c r="CJ88" i="1" a="1"/>
  <c r="CK134" i="1" a="1"/>
  <c r="CH82" i="1" a="1"/>
  <c r="CL49" i="1" a="1"/>
  <c r="BM97" i="1" a="1"/>
  <c r="CI74" i="1" a="1"/>
  <c r="CH60" i="1" a="1"/>
  <c r="CJ162" i="1" a="1"/>
  <c r="CJ131" i="1" a="1"/>
  <c r="CH61" i="1" a="1"/>
  <c r="CI152" i="1" a="1"/>
  <c r="CL169" i="1" a="1"/>
  <c r="CL133" i="1" a="1"/>
  <c r="CH171" i="1" a="1"/>
  <c r="CI162" i="1" a="1"/>
  <c r="CL173" i="1" a="1"/>
  <c r="CH58" i="1" a="1"/>
  <c r="BX47" i="1" a="1"/>
  <c r="CK51" i="1" a="1"/>
  <c r="CI149" i="1" a="1"/>
  <c r="CI161" i="1" a="1"/>
  <c r="CI174" i="1" a="1"/>
  <c r="CH48" i="1" a="1"/>
  <c r="CJ84" i="1" a="1"/>
  <c r="CK50" i="1" a="1"/>
  <c r="CK166" i="1" a="1"/>
  <c r="CH67" i="1" a="1"/>
  <c r="CL144" i="1" a="1"/>
  <c r="CJ124" i="1" a="1"/>
  <c r="CL82" i="1" a="1"/>
  <c r="CK54" i="1" a="1"/>
  <c r="CI57" i="1" a="1"/>
  <c r="CL65" i="1" a="1"/>
  <c r="CK133" i="1" a="1"/>
  <c r="CL153" i="1" a="1"/>
  <c r="CK68" i="1" a="1"/>
  <c r="CJ67" i="1" a="1"/>
  <c r="CK80" i="1" a="1"/>
  <c r="CJ76" i="1" a="1"/>
  <c r="CJ63" i="1" a="1"/>
  <c r="CI134" i="1" a="1"/>
  <c r="CJ144" i="1" a="1"/>
  <c r="CJ163" i="1" a="1"/>
  <c r="CL124" i="1" a="1"/>
  <c r="BU47" i="1" a="1"/>
  <c r="CH64" i="1" a="1"/>
  <c r="CJ173" i="1" a="1"/>
  <c r="CL66" i="1" a="1"/>
  <c r="CJ90" i="1" a="1"/>
  <c r="CI141" i="1" a="1"/>
  <c r="CI168" i="1" a="1"/>
  <c r="CJ153" i="1" a="1"/>
  <c r="CH68" i="1" a="1"/>
  <c r="CK174" i="1" a="1"/>
  <c r="CL150" i="1" a="1"/>
  <c r="CJ48" i="1" a="1"/>
  <c r="CL167" i="1" a="1"/>
  <c r="CL67" i="1" a="1"/>
  <c r="CH124" i="1" a="1"/>
  <c r="CL69" i="1" a="1"/>
  <c r="CL123" i="1" a="1"/>
  <c r="CJ125" i="1" a="1"/>
  <c r="CI82" i="1" a="1"/>
  <c r="CI131" i="1" a="1"/>
  <c r="CK135" i="1" a="1"/>
  <c r="CK153" i="1" a="1"/>
  <c r="CH79" i="1" a="1"/>
  <c r="CJ47" i="1" a="1"/>
  <c r="CL79" i="1" a="1"/>
  <c r="CJ79" i="1" a="1"/>
  <c r="CK82" i="1" a="1"/>
  <c r="CK88" i="1" a="1"/>
  <c r="CL48" i="1" a="1"/>
  <c r="CL130" i="1" a="1"/>
  <c r="CH91" i="1" a="1"/>
  <c r="CH52" i="1" a="1"/>
  <c r="CK48" i="1" a="1"/>
  <c r="CJ87" i="1" a="1"/>
  <c r="CI76" i="1" a="1"/>
  <c r="CI150" i="1" a="1"/>
  <c r="CJ160" i="1" a="1"/>
  <c r="CJ175" i="1" a="1"/>
  <c r="CL77" i="1" a="1"/>
  <c r="CJ49" i="1" a="1"/>
  <c r="CL134" i="1" a="1"/>
  <c r="CK56" i="1" a="1"/>
  <c r="CH150" i="1" a="1"/>
  <c r="CK131" i="1" a="1"/>
  <c r="CI59" i="1" a="1"/>
  <c r="CH54" i="1" a="1"/>
  <c r="CI175" i="1" a="1"/>
  <c r="CH130" i="1" a="1"/>
  <c r="CL160" i="1" a="1"/>
  <c r="CJ149" i="1" a="1"/>
  <c r="CJ83" i="1" a="1"/>
  <c r="CE47" i="1" a="1"/>
  <c r="CH90" i="1" a="1"/>
  <c r="CK160" i="1" a="1"/>
  <c r="CI90" i="1" a="1"/>
  <c r="CK173" i="1" a="1"/>
  <c r="CI169" i="1" a="1"/>
  <c r="CL88" i="1" a="1"/>
  <c r="CK124" i="1" a="1"/>
  <c r="CJ50" i="1" a="1"/>
  <c r="BO47" i="1" a="1"/>
  <c r="CI62" i="1" a="1"/>
  <c r="CH175" i="1" a="1"/>
  <c r="C81" i="1"/>
  <c r="CL161" i="1" a="1"/>
  <c r="CL71" i="1" a="1"/>
  <c r="CI167" i="1" a="1"/>
  <c r="CL86" i="1" a="1"/>
  <c r="CK170" i="1" a="1"/>
  <c r="CL170" i="1" a="1"/>
  <c r="CI70" i="1" a="1"/>
  <c r="CK71" i="1" a="1"/>
  <c r="CK63" i="1" a="1"/>
  <c r="CH76" i="1" a="1"/>
  <c r="CH162" i="1" a="1"/>
  <c r="BM130" i="1" a="1"/>
  <c r="CH87" i="1" a="1"/>
  <c r="CJ71" i="1" a="1"/>
  <c r="CI79" i="1" a="1"/>
  <c r="BJ47" i="1"/>
  <c r="CJ164" i="1" a="1"/>
  <c r="CJ69" i="1" a="1"/>
  <c r="CI63" i="1" a="1"/>
  <c r="CI81" i="1" a="1"/>
  <c r="CH128" i="1" a="1"/>
  <c r="E54" i="1"/>
  <c r="CH160" i="1" a="1"/>
  <c r="CK76" i="1" a="1"/>
  <c r="CI48" i="1" a="1"/>
  <c r="CH168" i="1" a="1"/>
  <c r="CL60" i="1" a="1"/>
  <c r="CJ154" i="1" a="1"/>
  <c r="CI126" i="1" a="1"/>
  <c r="CL157" i="1" a="1"/>
  <c r="CK150" i="1" a="1"/>
  <c r="CL125" i="1" a="1"/>
  <c r="CL141" i="1" a="1"/>
  <c r="CH78" i="1" a="1"/>
  <c r="CK163" i="1" a="1"/>
  <c r="CI170" i="1" a="1"/>
  <c r="CL63" i="1" a="1"/>
  <c r="CI68" i="1" a="1"/>
  <c r="CK145" i="1" a="1"/>
  <c r="CJ134" i="1" a="1"/>
  <c r="CL152" i="1" a="1"/>
  <c r="CI123" i="1" a="1"/>
  <c r="CI56" i="1" a="1"/>
  <c r="CH170" i="1" a="1"/>
  <c r="CH154" i="1" a="1"/>
  <c r="CI87" i="1" a="1"/>
  <c r="CJ70" i="1" a="1"/>
  <c r="CK167" i="1" a="1"/>
  <c r="CH88" i="1" a="1"/>
  <c r="CK64" i="1" a="1"/>
  <c r="CL85" i="1" a="1"/>
  <c r="CH70" i="1" a="1"/>
  <c r="CH77" i="1" a="1"/>
  <c r="CJ123" i="1" a="1"/>
  <c r="CH159" i="1" a="1"/>
  <c r="CK126" i="1" a="1"/>
  <c r="CI132" i="1" a="1"/>
  <c r="CK57" i="1" a="1"/>
  <c r="CL70" i="1" a="1"/>
  <c r="CH161" i="1" a="1"/>
  <c r="CK152" i="1" a="1"/>
  <c r="CK67" i="1" a="1"/>
  <c r="CH133" i="1" a="1"/>
  <c r="CH132" i="1" a="1"/>
  <c r="CL50" i="1" a="1"/>
  <c r="CK125" i="1" a="1"/>
  <c r="CK61" i="1" a="1"/>
  <c r="CH66" i="1" a="1"/>
  <c r="CL52" i="1" a="1"/>
  <c r="CH145" i="1" a="1"/>
  <c r="CL92" i="1" a="1"/>
  <c r="BL47" i="1"/>
  <c r="CJ66" i="1" a="1"/>
  <c r="CK69" i="1" a="1"/>
  <c r="CL57" i="1" a="1"/>
  <c r="CI80" i="1" a="1"/>
  <c r="CL80" i="1" a="1"/>
  <c r="CL145" i="1" a="1"/>
  <c r="CJ135" i="1" a="1"/>
  <c r="CL84" i="1" a="1"/>
  <c r="CL89" i="1" a="1"/>
  <c r="CH63" i="1" a="1"/>
  <c r="CK81" i="1" a="1"/>
  <c r="CJ78" i="1" a="1"/>
  <c r="CI55" i="1" a="1"/>
  <c r="C87" i="1"/>
  <c r="CK83" i="1" a="1"/>
  <c r="CH174" i="1" a="1"/>
  <c r="CH153" i="1" a="1"/>
  <c r="CJ169" i="1" a="1"/>
  <c r="CK59" i="1" a="1"/>
  <c r="CL128" i="1" a="1"/>
  <c r="CK65" i="1" a="1"/>
  <c r="BT47" i="1" a="1"/>
  <c r="CJ133" i="1" a="1"/>
  <c r="CH86" i="1" a="1"/>
  <c r="CK74" i="1" a="1"/>
  <c r="CJ62" i="1" a="1"/>
  <c r="CI144" i="1" a="1"/>
  <c r="CI91" i="1" a="1"/>
  <c r="CK75" i="1" a="1"/>
  <c r="CL149" i="1" a="1"/>
  <c r="CJ75" i="1" a="1"/>
  <c r="CJ85" i="1" a="1"/>
  <c r="CI159" i="1" a="1"/>
  <c r="CL166" i="1" a="1"/>
  <c r="CJ145" i="1" a="1"/>
  <c r="CI154" i="1" a="1"/>
  <c r="CI166" i="1" a="1"/>
  <c r="CJ54" i="1" a="1"/>
  <c r="CJ74" i="1" a="1"/>
  <c r="CC47" i="1" a="1"/>
  <c r="CI54" i="1" a="1"/>
  <c r="CL135" i="1" a="1"/>
  <c r="CI64" i="1" a="1"/>
  <c r="CI75" i="1" a="1"/>
  <c r="CH92" i="1" a="1"/>
  <c r="CJ132" i="1" a="1"/>
  <c r="CI69" i="1" a="1"/>
  <c r="CL131" i="1" a="1"/>
  <c r="CL51" i="1" a="1"/>
  <c r="CJ167" i="1" a="1"/>
  <c r="BZ47" i="1" a="1"/>
  <c r="CK55" i="1" a="1"/>
  <c r="CH157" i="1" a="1"/>
  <c r="CK168" i="1" a="1"/>
  <c r="CJ77" i="1" a="1"/>
  <c r="CI72" i="1" a="1"/>
  <c r="CL158" i="1" a="1"/>
  <c r="CI92" i="1" a="1"/>
  <c r="CK78" i="1" a="1"/>
  <c r="CI135" i="1" a="1"/>
  <c r="CK72" i="1" a="1"/>
  <c r="CK130" i="1" a="1"/>
  <c r="CK172" i="1" a="1"/>
  <c r="CH81" i="1" a="1"/>
  <c r="CK128" i="1" a="1"/>
  <c r="CH80" i="1" a="1"/>
  <c r="CJ171" i="1" a="1"/>
  <c r="CH173" i="1" a="1"/>
  <c r="CJ65" i="1" a="1"/>
  <c r="CI86" i="1" a="1"/>
  <c r="CL54" i="1" a="1"/>
  <c r="CA47" i="1" a="1"/>
  <c r="CJ170" i="1" a="1"/>
  <c r="CL132" i="1" a="1"/>
  <c r="CJ152" i="1" a="1"/>
  <c r="CH74" i="1" a="1"/>
  <c r="CJ51" i="1" a="1"/>
  <c r="CI165" i="1" a="1"/>
  <c r="CI83" i="1" a="1"/>
  <c r="CJ80" i="1" a="1"/>
  <c r="CI173" i="1" a="1"/>
  <c r="CJ81" i="1" a="1"/>
  <c r="CH167" i="1" a="1"/>
  <c r="BY47" i="1" a="1"/>
  <c r="CL68" i="1" a="1"/>
  <c r="CL154" i="1" a="1"/>
  <c r="CI124" i="1" a="1"/>
  <c r="CH49" i="1" a="1"/>
  <c r="CJ159" i="1" a="1"/>
  <c r="CK159" i="1" a="1"/>
  <c r="CL56" i="1" a="1"/>
  <c r="CK141" i="1" a="1"/>
  <c r="CK58" i="1" a="1"/>
  <c r="CH83" i="1" a="1"/>
  <c r="CI89" i="1" a="1"/>
  <c r="CJ157" i="1" a="1"/>
  <c r="BP47" i="1" a="1"/>
  <c r="CK66" i="1" a="1"/>
  <c r="CI85" i="1" a="1"/>
  <c r="CH169" i="1" a="1"/>
  <c r="CL75" i="1" a="1"/>
  <c r="CK162" i="1" a="1"/>
  <c r="CK149" i="1" a="1"/>
  <c r="CL90" i="1" a="1"/>
  <c r="CK77" i="1" a="1"/>
  <c r="CL163" i="1" a="1"/>
  <c r="CH126" i="1" a="1"/>
  <c r="CJ64" i="1" a="1"/>
  <c r="CH69" i="1" a="1"/>
  <c r="CK47" i="1" a="1"/>
  <c r="BM47" i="1" a="1"/>
  <c r="CJ141" i="1" a="1"/>
  <c r="CH56" i="1" a="1"/>
  <c r="CK154" i="1" a="1"/>
  <c r="CK171" i="1" a="1"/>
  <c r="CI130" i="1" a="1"/>
  <c r="CI84" i="1" a="1"/>
  <c r="CJ91" i="1" a="1"/>
  <c r="CJ52" i="1" a="1"/>
  <c r="CI65" i="1" a="1"/>
  <c r="CJ57" i="1" a="1"/>
  <c r="CI125" i="1" a="1"/>
  <c r="CI49" i="1" a="1"/>
  <c r="CH149" i="1" a="1"/>
  <c r="CI145" i="1" a="1"/>
  <c r="CK49" i="1" a="1"/>
  <c r="CH59" i="1" a="1"/>
  <c r="CH65" i="1" a="1"/>
  <c r="CB47" i="1" a="1"/>
  <c r="CH123" i="1" a="1"/>
  <c r="BM143" i="1" a="1"/>
  <c r="CI67" i="1" a="1"/>
  <c r="CK87" i="1" a="1"/>
  <c r="CJ172" i="1" a="1"/>
  <c r="CH152" i="1" a="1"/>
  <c r="CL76" i="1" a="1"/>
  <c r="CI47" i="1" a="1"/>
  <c r="CI71" i="1" a="1"/>
  <c r="CJ72" i="1" a="1"/>
  <c r="CH166" i="1" a="1"/>
  <c r="CI52" i="1" a="1"/>
  <c r="CI51" i="1" a="1"/>
  <c r="CK92" i="1" a="1"/>
  <c r="CL81" i="1" a="1"/>
  <c r="CL74" i="1" a="1"/>
  <c r="CL174" i="1" a="1"/>
  <c r="CK90" i="1" a="1"/>
  <c r="CJ128" i="1" a="1"/>
  <c r="CH75" i="1" a="1"/>
  <c r="CK161" i="1" a="1"/>
  <c r="CL61" i="1" a="1"/>
  <c r="CH135" i="1" a="1"/>
  <c r="CK123" i="1" a="1"/>
  <c r="CI133" i="1" a="1"/>
  <c r="CK164" i="1" a="1"/>
  <c r="CH72" i="1" a="1"/>
  <c r="CD47" i="1" a="1"/>
  <c r="CI58" i="1" a="1"/>
  <c r="CL62" i="1" a="1"/>
  <c r="CL55" i="1" a="1"/>
  <c r="CI78" i="1" a="1"/>
  <c r="CL59" i="1" a="1"/>
  <c r="CJ89" i="1" a="1"/>
  <c r="CH89" i="1" a="1"/>
  <c r="CL83" i="1" a="1"/>
  <c r="CL165" i="1" a="1"/>
  <c r="CJ58" i="1" a="1"/>
  <c r="CI60" i="1" a="1"/>
  <c r="CL168" i="1" a="1"/>
  <c r="CI158" i="1" a="1"/>
  <c r="CK175" i="1" a="1"/>
  <c r="CL175" i="1" a="1"/>
  <c r="CL171" i="1" a="1"/>
  <c r="CK91" i="1" a="1"/>
  <c r="CJ55" i="1" a="1"/>
  <c r="CK62" i="1" a="1"/>
  <c r="CH84" i="1" a="1"/>
  <c r="CJ165" i="1" a="1"/>
  <c r="CH47" i="1" a="1"/>
  <c r="CJ60" i="1" a="1"/>
  <c r="CK60" i="1" l="1"/>
  <c r="AZ67" i="1" s="1" a="1"/>
  <c r="AZ67" i="1" s="1"/>
  <c r="BR47" i="1"/>
  <c r="CK81" i="1"/>
  <c r="AZ88" i="1" s="1" a="1"/>
  <c r="AZ88" i="1" s="1"/>
  <c r="CJ57" i="1"/>
  <c r="CK55" i="1"/>
  <c r="AZ62" i="1" s="1" a="1"/>
  <c r="AZ62" i="1" s="1"/>
  <c r="CK144" i="1"/>
  <c r="AZ151" i="1" s="1" a="1"/>
  <c r="AZ151" i="1" s="1"/>
  <c r="CK67" i="1"/>
  <c r="AZ74" i="1" s="1" a="1"/>
  <c r="AZ74" i="1" s="1"/>
  <c r="CH86" i="1"/>
  <c r="AW93" i="1" s="1" a="1"/>
  <c r="AW93" i="1" s="1"/>
  <c r="CJ48" i="1"/>
  <c r="CK63" i="1"/>
  <c r="AZ70" i="1" s="1" a="1"/>
  <c r="AZ70" i="1" s="1"/>
  <c r="CL174" i="1"/>
  <c r="CI126" i="1"/>
  <c r="CH152" i="1"/>
  <c r="AW159" i="1" s="1" a="1"/>
  <c r="AW159" i="1" s="1"/>
  <c r="CL150" i="1"/>
  <c r="CI128" i="1"/>
  <c r="CL152" i="1"/>
  <c r="CL50" i="1"/>
  <c r="CI150" i="1"/>
  <c r="CH88" i="1"/>
  <c r="AW95" i="1" s="1" a="1"/>
  <c r="AW95" i="1" s="1"/>
  <c r="CI76" i="1"/>
  <c r="CL86" i="1"/>
  <c r="CK163" i="1"/>
  <c r="AZ170" i="1" s="1" a="1"/>
  <c r="AZ170" i="1" s="1"/>
  <c r="CI158" i="1"/>
  <c r="CL65" i="1"/>
  <c r="CJ159" i="1"/>
  <c r="CH91" i="1"/>
  <c r="AW98" i="1" s="1" a="1"/>
  <c r="AW98" i="1" s="1"/>
  <c r="CL57" i="1"/>
  <c r="CI149" i="1"/>
  <c r="CI92" i="1"/>
  <c r="CH60" i="1"/>
  <c r="AW67" i="1" s="1" a="1"/>
  <c r="AW67" i="1" s="1"/>
  <c r="CH58" i="1"/>
  <c r="AW65" i="1" s="1" a="1"/>
  <c r="AW65" i="1" s="1"/>
  <c r="CL134" i="1"/>
  <c r="CJ92" i="1"/>
  <c r="CK58" i="1"/>
  <c r="AZ65" i="1" s="1" a="1"/>
  <c r="AZ65" i="1" s="1"/>
  <c r="CL135" i="1"/>
  <c r="CH123" i="1"/>
  <c r="AW130" i="1" s="1" a="1"/>
  <c r="AW130" i="1" s="1"/>
  <c r="CH48" i="1"/>
  <c r="AW55" i="1" s="1" a="1"/>
  <c r="AW55" i="1" s="1"/>
  <c r="CJ135" i="1"/>
  <c r="CI163" i="1"/>
  <c r="CJ131" i="1"/>
  <c r="CI123" i="1"/>
  <c r="CH134" i="1"/>
  <c r="AW141" i="1" s="1" a="1"/>
  <c r="AW141" i="1" s="1"/>
  <c r="CL133" i="1"/>
  <c r="CK170" i="1"/>
  <c r="AZ177" i="1" s="1" a="1"/>
  <c r="AZ177" i="1" s="1"/>
  <c r="CL144" i="1"/>
  <c r="CL64" i="1"/>
  <c r="CI58" i="1"/>
  <c r="CK161" i="1"/>
  <c r="AZ168" i="1" s="1" a="1"/>
  <c r="AZ168" i="1" s="1"/>
  <c r="CJ58" i="1"/>
  <c r="CJ47" i="1"/>
  <c r="CI55" i="1"/>
  <c r="CJ141" i="1"/>
  <c r="CJ68" i="1"/>
  <c r="CL87" i="1"/>
  <c r="CJ50" i="1"/>
  <c r="CI171" i="1"/>
  <c r="CK171" i="1"/>
  <c r="AZ178" i="1" s="1" a="1"/>
  <c r="AZ178" i="1" s="1"/>
  <c r="CJ89" i="1"/>
  <c r="CK51" i="1"/>
  <c r="AZ58" i="1" s="1" a="1"/>
  <c r="AZ58" i="1" s="1"/>
  <c r="CH79" i="1"/>
  <c r="AW86" i="1" s="1" a="1"/>
  <c r="AW86" i="1" s="1"/>
  <c r="CK124" i="1"/>
  <c r="AZ131" i="1" s="1" a="1"/>
  <c r="AZ131" i="1" s="1"/>
  <c r="CK54" i="1"/>
  <c r="AZ61" i="1" s="1" a="1"/>
  <c r="AZ61" i="1" s="1"/>
  <c r="CI154" i="1"/>
  <c r="CH55" i="1"/>
  <c r="AW62" i="1" s="1" a="1"/>
  <c r="AW62" i="1" s="1"/>
  <c r="CI59" i="1"/>
  <c r="CH164" i="1"/>
  <c r="AW171" i="1" s="1" a="1"/>
  <c r="AW171" i="1" s="1"/>
  <c r="CK82" i="1"/>
  <c r="AZ89" i="1" s="1" a="1"/>
  <c r="AZ89" i="1" s="1"/>
  <c r="CL56" i="1"/>
  <c r="CI168" i="1"/>
  <c r="CK50" i="1"/>
  <c r="AZ57" i="1" s="1" a="1"/>
  <c r="AZ57" i="1" s="1"/>
  <c r="CL51" i="1"/>
  <c r="CI84" i="1"/>
  <c r="CH84" i="1"/>
  <c r="AW91" i="1" s="1" a="1"/>
  <c r="AW91" i="1" s="1"/>
  <c r="CH170" i="1"/>
  <c r="AW177" i="1" s="1" a="1"/>
  <c r="AW177" i="1" s="1"/>
  <c r="CI54" i="1"/>
  <c r="BM130" i="1"/>
  <c r="CL84" i="1"/>
  <c r="CK79" i="1"/>
  <c r="AZ86" i="1" s="1" a="1"/>
  <c r="AZ86" i="1" s="1"/>
  <c r="CH131" i="1"/>
  <c r="AW138" i="1" s="1" a="1"/>
  <c r="AW138" i="1" s="1"/>
  <c r="CH51" i="1"/>
  <c r="AW58" i="1" s="1" a="1"/>
  <c r="AW58" i="1" s="1"/>
  <c r="CK165" i="1"/>
  <c r="AZ172" i="1" s="1" a="1"/>
  <c r="AZ172" i="1" s="1"/>
  <c r="CI145" i="1"/>
  <c r="CH128" i="1"/>
  <c r="AW135" i="1" s="1" a="1"/>
  <c r="AW135" i="1" s="1"/>
  <c r="CI134" i="1"/>
  <c r="CJ168" i="1"/>
  <c r="CJ167" i="1"/>
  <c r="CL59" i="1"/>
  <c r="CH87" i="1"/>
  <c r="AW94" i="1" s="1" a="1"/>
  <c r="AW94" i="1" s="1"/>
  <c r="CK164" i="1"/>
  <c r="AZ171" i="1" s="1" a="1"/>
  <c r="AZ171" i="1" s="1"/>
  <c r="CL125" i="1"/>
  <c r="CJ54" i="1"/>
  <c r="CH64" i="1"/>
  <c r="AW71" i="1" s="1" a="1"/>
  <c r="AW71" i="1" s="1"/>
  <c r="CL55" i="1"/>
  <c r="CK76" i="1"/>
  <c r="AZ83" i="1" s="1" a="1"/>
  <c r="AZ83" i="1" s="1"/>
  <c r="CK160" i="1"/>
  <c r="AZ167" i="1" s="1" a="1"/>
  <c r="AZ167" i="1" s="1"/>
  <c r="CL81" i="1"/>
  <c r="CH141" i="1"/>
  <c r="AW148" i="1" s="1" a="1"/>
  <c r="AW148" i="1" s="1"/>
  <c r="CJ166" i="1"/>
  <c r="CK135" i="1"/>
  <c r="AZ142" i="1" s="1" a="1"/>
  <c r="AZ142" i="1" s="1"/>
  <c r="CK90" i="1"/>
  <c r="AZ97" i="1" s="1" a="1"/>
  <c r="AZ97" i="1" s="1"/>
  <c r="CH83" i="1"/>
  <c r="AW90" i="1" s="1" a="1"/>
  <c r="AW90" i="1" s="1"/>
  <c r="CI70" i="1"/>
  <c r="BS47" i="1"/>
  <c r="CK64" i="1"/>
  <c r="AZ71" i="1" s="1" a="1"/>
  <c r="AZ71" i="1" s="1"/>
  <c r="CH85" i="1"/>
  <c r="AW92" i="1" s="1" a="1"/>
  <c r="AW92" i="1" s="1"/>
  <c r="CL69" i="1"/>
  <c r="BM47" i="1"/>
  <c r="CH49" i="1"/>
  <c r="AW56" i="1" s="1" a="1"/>
  <c r="AW56" i="1" s="1"/>
  <c r="CI166" i="1"/>
  <c r="CH78" i="1"/>
  <c r="AW85" i="1" s="1" a="1"/>
  <c r="AW85" i="1" s="1"/>
  <c r="CL161" i="1"/>
  <c r="CJ172" i="1"/>
  <c r="CL52" i="1"/>
  <c r="CI89" i="1"/>
  <c r="CI130" i="1"/>
  <c r="CH158" i="1"/>
  <c r="AW165" i="1" s="1" a="1"/>
  <c r="AW165" i="1" s="1"/>
  <c r="CL67" i="1"/>
  <c r="CH172" i="1"/>
  <c r="AW179" i="1" s="1" a="1"/>
  <c r="AW179" i="1" s="1"/>
  <c r="CJ158" i="1"/>
  <c r="CI153" i="1"/>
  <c r="CJ64" i="1"/>
  <c r="CL61" i="1"/>
  <c r="CI175" i="1"/>
  <c r="CI67" i="1"/>
  <c r="CK86" i="1"/>
  <c r="AZ93" i="1" s="1" a="1"/>
  <c r="AZ93" i="1" s="1"/>
  <c r="CH67" i="1"/>
  <c r="AW74" i="1" s="1" a="1"/>
  <c r="AW74" i="1" s="1"/>
  <c r="CI170" i="1"/>
  <c r="CJ149" i="1"/>
  <c r="CH50" i="1"/>
  <c r="AW57" i="1" s="1" a="1"/>
  <c r="AW57" i="1" s="1"/>
  <c r="CH68" i="1"/>
  <c r="AW75" i="1" s="1" a="1"/>
  <c r="AW75" i="1" s="1"/>
  <c r="CI160" i="1"/>
  <c r="CK75" i="1"/>
  <c r="AZ82" i="1" s="1" a="1"/>
  <c r="AZ82" i="1" s="1"/>
  <c r="CH175" i="1"/>
  <c r="AW182" i="1" s="1" a="1"/>
  <c r="AW182" i="1" s="1"/>
  <c r="CK87" i="1"/>
  <c r="AZ94" i="1" s="1" a="1"/>
  <c r="AZ94" i="1" s="1"/>
  <c r="CL170" i="1"/>
  <c r="CH59" i="1"/>
  <c r="AW66" i="1" s="1" a="1"/>
  <c r="AW66" i="1" s="1"/>
  <c r="CJ164" i="1"/>
  <c r="CJ171" i="1"/>
  <c r="CH132" i="1"/>
  <c r="AW139" i="1" s="1" a="1"/>
  <c r="AW139" i="1" s="1"/>
  <c r="CH161" i="1"/>
  <c r="AW168" i="1" s="1" a="1"/>
  <c r="AW168" i="1" s="1"/>
  <c r="CJ82" i="1"/>
  <c r="CK92" i="1"/>
  <c r="AZ99" i="1" s="1" a="1"/>
  <c r="AZ99" i="1" s="1"/>
  <c r="CK65" i="1"/>
  <c r="AZ72" i="1" s="1" a="1"/>
  <c r="AZ72" i="1" s="1"/>
  <c r="A10" i="12"/>
  <c r="A10" i="10"/>
  <c r="A10" i="3"/>
  <c r="B10" i="3" s="1"/>
  <c r="CL157" i="1"/>
  <c r="CK85" i="1"/>
  <c r="AZ92" i="1" s="1" a="1"/>
  <c r="AZ92" i="1" s="1"/>
  <c r="CK125" i="1"/>
  <c r="AZ132" i="1" s="1" a="1"/>
  <c r="AZ132" i="1" s="1"/>
  <c r="CH80" i="1"/>
  <c r="AW87" i="1" s="1" a="1"/>
  <c r="AW87" i="1" s="1"/>
  <c r="CL124" i="1"/>
  <c r="CK168" i="1"/>
  <c r="AZ175" i="1" s="1" a="1"/>
  <c r="AZ175" i="1" s="1"/>
  <c r="CL54" i="1"/>
  <c r="CI78" i="1"/>
  <c r="CK153" i="1"/>
  <c r="AZ160" i="1" s="1" a="1"/>
  <c r="AZ160" i="1" s="1"/>
  <c r="CI71" i="1"/>
  <c r="CL159" i="1"/>
  <c r="CK175" i="1"/>
  <c r="AZ182" i="1" s="1" a="1"/>
  <c r="AZ182" i="1" s="1"/>
  <c r="CJ174" i="1"/>
  <c r="CK131" i="1"/>
  <c r="AZ138" i="1" s="1" a="1"/>
  <c r="AZ138" i="1" s="1"/>
  <c r="CJ83" i="1"/>
  <c r="CH124" i="1"/>
  <c r="AW131" i="1" s="1" a="1"/>
  <c r="AW131" i="1" s="1"/>
  <c r="CJ75" i="1"/>
  <c r="CL162" i="1"/>
  <c r="CL128" i="1"/>
  <c r="CK62" i="1"/>
  <c r="AZ69" i="1" s="1" a="1"/>
  <c r="AZ69" i="1" s="1"/>
  <c r="CI90" i="1"/>
  <c r="CB47" i="1"/>
  <c r="CL85" i="1"/>
  <c r="CI165" i="1"/>
  <c r="CH57" i="1"/>
  <c r="AW64" i="1" s="1" a="1"/>
  <c r="AW64" i="1" s="1"/>
  <c r="CJ62" i="1"/>
  <c r="CJ78" i="1"/>
  <c r="CL60" i="1"/>
  <c r="CI79" i="1"/>
  <c r="CH163" i="1"/>
  <c r="AW170" i="1" s="1" a="1"/>
  <c r="AW170" i="1" s="1"/>
  <c r="CI68" i="1"/>
  <c r="CJ69" i="1"/>
  <c r="A7" i="3"/>
  <c r="A7" i="12"/>
  <c r="A7" i="10"/>
  <c r="CJ132" i="1"/>
  <c r="CL49" i="1"/>
  <c r="CL149" i="1"/>
  <c r="CK69" i="1"/>
  <c r="AZ76" i="1" s="1" a="1"/>
  <c r="AZ76" i="1" s="1"/>
  <c r="CK128" i="1"/>
  <c r="AZ135" i="1" s="1" a="1"/>
  <c r="AZ135" i="1" s="1"/>
  <c r="CK57" i="1"/>
  <c r="AZ64" i="1" s="1" a="1"/>
  <c r="AZ64" i="1" s="1"/>
  <c r="CI85" i="1"/>
  <c r="CJ133" i="1"/>
  <c r="CH56" i="1"/>
  <c r="AW63" i="1" s="1" a="1"/>
  <c r="AW63" i="1" s="1"/>
  <c r="CI87" i="1"/>
  <c r="CJ84" i="1"/>
  <c r="CL126" i="1"/>
  <c r="CH54" i="1"/>
  <c r="AW61" i="1" s="1" a="1"/>
  <c r="AW61" i="1" s="1"/>
  <c r="CL130" i="1"/>
  <c r="CJ90" i="1"/>
  <c r="CL145" i="1"/>
  <c r="CL173" i="1"/>
  <c r="CJ56" i="1"/>
  <c r="CJ76" i="1"/>
  <c r="CK157" i="1"/>
  <c r="AZ164" i="1" s="1" a="1"/>
  <c r="AZ164" i="1" s="1"/>
  <c r="BM97" i="1"/>
  <c r="CE47" i="1"/>
  <c r="CL89" i="1"/>
  <c r="A30" i="10"/>
  <c r="A30" i="3"/>
  <c r="A30" i="12"/>
  <c r="CH63" i="1"/>
  <c r="AW70" i="1" s="1" a="1"/>
  <c r="AW70" i="1" s="1"/>
  <c r="CL58" i="1"/>
  <c r="CJ123" i="1"/>
  <c r="CH159" i="1"/>
  <c r="AW166" i="1" s="1" a="1"/>
  <c r="AW166" i="1" s="1"/>
  <c r="CL78" i="1"/>
  <c r="CI62" i="1"/>
  <c r="CI173" i="1"/>
  <c r="CL74" i="1"/>
  <c r="CI74" i="1"/>
  <c r="CJ91" i="1"/>
  <c r="CI80" i="1"/>
  <c r="CL79" i="1"/>
  <c r="CJ51" i="1"/>
  <c r="CI72" i="1"/>
  <c r="CL92" i="1"/>
  <c r="CL70" i="1"/>
  <c r="CK78" i="1"/>
  <c r="AZ85" i="1" s="1" a="1"/>
  <c r="AZ85" i="1" s="1"/>
  <c r="CL163" i="1"/>
  <c r="CK149" i="1"/>
  <c r="AZ156" i="1" s="1" a="1"/>
  <c r="AZ156" i="1" s="1"/>
  <c r="CL72" i="1"/>
  <c r="CK133" i="1"/>
  <c r="AZ140" i="1" s="1" a="1"/>
  <c r="AZ140" i="1" s="1"/>
  <c r="BV47" i="1"/>
  <c r="CK71" i="1"/>
  <c r="AZ78" i="1" s="1" a="1"/>
  <c r="AZ78" i="1" s="1"/>
  <c r="CH82" i="1"/>
  <c r="AW89" i="1" s="1" a="1"/>
  <c r="AW89" i="1" s="1"/>
  <c r="CH52" i="1"/>
  <c r="AW59" i="1" s="1" a="1"/>
  <c r="AW59" i="1" s="1"/>
  <c r="CJ70" i="1"/>
  <c r="CK172" i="1"/>
  <c r="AZ179" i="1" s="1" a="1"/>
  <c r="AZ179" i="1" s="1"/>
  <c r="CH62" i="1"/>
  <c r="AW69" i="1" s="1" a="1"/>
  <c r="AW69" i="1" s="1"/>
  <c r="CI75" i="1"/>
  <c r="CI172" i="1"/>
  <c r="CJ60" i="1"/>
  <c r="CL172" i="1"/>
  <c r="BX47" i="1"/>
  <c r="BT47" i="1"/>
  <c r="CI125" i="1"/>
  <c r="CL77" i="1"/>
  <c r="CI159" i="1"/>
  <c r="CJ72" i="1"/>
  <c r="CI174" i="1"/>
  <c r="CJ86" i="1"/>
  <c r="CJ153" i="1"/>
  <c r="CK158" i="1"/>
  <c r="AZ165" i="1" s="1" a="1"/>
  <c r="AZ165" i="1" s="1"/>
  <c r="CI91" i="1"/>
  <c r="CH168" i="1"/>
  <c r="AW175" i="1" s="1" a="1"/>
  <c r="AW175" i="1" s="1"/>
  <c r="CI169" i="1"/>
  <c r="CJ65" i="1"/>
  <c r="CL47" i="1"/>
  <c r="E3" i="3"/>
  <c r="E3" i="10"/>
  <c r="E3" i="12"/>
  <c r="CL68" i="1"/>
  <c r="CI132" i="1"/>
  <c r="CJ173" i="1"/>
  <c r="CH61" i="1"/>
  <c r="AW68" i="1" s="1" a="1"/>
  <c r="AW68" i="1" s="1"/>
  <c r="CJ55" i="1"/>
  <c r="CL88" i="1"/>
  <c r="CL171" i="1"/>
  <c r="CL164" i="1"/>
  <c r="CH77" i="1"/>
  <c r="AW84" i="1" s="1" a="1"/>
  <c r="AW84" i="1" s="1"/>
  <c r="CK83" i="1"/>
  <c r="AZ90" i="1" s="1" a="1"/>
  <c r="AZ90" i="1" s="1"/>
  <c r="CH92" i="1"/>
  <c r="AW99" i="1" s="1" a="1"/>
  <c r="AW99" i="1" s="1"/>
  <c r="CL169" i="1"/>
  <c r="CJ134" i="1"/>
  <c r="CJ169" i="1"/>
  <c r="CK70" i="1"/>
  <c r="AZ77" i="1" s="1" a="1"/>
  <c r="AZ77" i="1" s="1"/>
  <c r="CK74" i="1"/>
  <c r="AZ81" i="1" s="1" a="1"/>
  <c r="AZ81" i="1" s="1"/>
  <c r="CH169" i="1"/>
  <c r="AW176" i="1" s="1" a="1"/>
  <c r="AW176" i="1" s="1"/>
  <c r="CL166" i="1"/>
  <c r="CI60" i="1"/>
  <c r="CL83" i="1"/>
  <c r="CI133" i="1"/>
  <c r="CI161" i="1"/>
  <c r="CH160" i="1"/>
  <c r="AW167" i="1" s="1" a="1"/>
  <c r="AW167" i="1" s="1"/>
  <c r="CH174" i="1"/>
  <c r="AW181" i="1" s="1" a="1"/>
  <c r="AW181" i="1" s="1"/>
  <c r="CH130" i="1"/>
  <c r="AW137" i="1" s="1" a="1"/>
  <c r="AW137" i="1" s="1"/>
  <c r="CI162" i="1"/>
  <c r="CK123" i="1"/>
  <c r="AZ130" i="1" s="1" a="1"/>
  <c r="AZ130" i="1" s="1"/>
  <c r="CJ130" i="1"/>
  <c r="CI82" i="1"/>
  <c r="A3" i="12"/>
  <c r="A3" i="10"/>
  <c r="B3" i="10" s="1"/>
  <c r="A3" i="3"/>
  <c r="CJ152" i="1"/>
  <c r="CH69" i="1"/>
  <c r="AW76" i="1" s="1" a="1"/>
  <c r="AW76" i="1" s="1"/>
  <c r="CI61" i="1"/>
  <c r="CJ80" i="1"/>
  <c r="BW47" i="1"/>
  <c r="CL91" i="1"/>
  <c r="CH72" i="1"/>
  <c r="AW79" i="1" s="1" a="1"/>
  <c r="AW79" i="1" s="1"/>
  <c r="CH144" i="1"/>
  <c r="AW151" i="1" s="1" a="1"/>
  <c r="AW151" i="1" s="1"/>
  <c r="CL153" i="1"/>
  <c r="CJ163" i="1"/>
  <c r="CK145" i="1"/>
  <c r="AZ152" i="1" s="1" a="1"/>
  <c r="AZ152" i="1" s="1"/>
  <c r="CL132" i="1"/>
  <c r="CI69" i="1"/>
  <c r="CH157" i="1"/>
  <c r="AW164" i="1" s="1" a="1"/>
  <c r="AW164" i="1" s="1"/>
  <c r="CH171" i="1"/>
  <c r="AW178" i="1" s="1" a="1"/>
  <c r="AW178" i="1" s="1"/>
  <c r="BO47" i="1"/>
  <c r="CI63" i="1"/>
  <c r="CK49" i="1"/>
  <c r="AZ56" i="1" s="1" a="1"/>
  <c r="AZ56" i="1" s="1"/>
  <c r="CL168" i="1"/>
  <c r="CL141" i="1"/>
  <c r="BM76" i="1"/>
  <c r="CK134" i="1"/>
  <c r="AZ141" i="1" s="1" a="1"/>
  <c r="AZ141" i="1" s="1"/>
  <c r="CH150" i="1"/>
  <c r="AW157" i="1" s="1" a="1"/>
  <c r="AW157" i="1" s="1"/>
  <c r="CJ81" i="1"/>
  <c r="CH149" i="1"/>
  <c r="AW156" i="1" s="1" a="1"/>
  <c r="AW156" i="1" s="1"/>
  <c r="CH81" i="1"/>
  <c r="AW88" i="1" s="1" a="1"/>
  <c r="AW88" i="1" s="1"/>
  <c r="CK80" i="1"/>
  <c r="AZ87" i="1" s="1" a="1"/>
  <c r="AZ87" i="1" s="1"/>
  <c r="BY47" i="1"/>
  <c r="CJ66" i="1"/>
  <c r="CJ49" i="1"/>
  <c r="CJ85" i="1"/>
  <c r="CJ145" i="1"/>
  <c r="CH166" i="1"/>
  <c r="AW173" i="1" s="1" a="1"/>
  <c r="AW173" i="1" s="1"/>
  <c r="CI86" i="1"/>
  <c r="CK141" i="1"/>
  <c r="AZ148" i="1" s="1" a="1"/>
  <c r="AZ148" i="1" s="1"/>
  <c r="CH135" i="1"/>
  <c r="AW142" i="1" s="1" a="1"/>
  <c r="AW142" i="1" s="1"/>
  <c r="BU47" i="1"/>
  <c r="CK84" i="1"/>
  <c r="AZ91" i="1" s="1" a="1"/>
  <c r="AZ91" i="1" s="1"/>
  <c r="CJ74" i="1"/>
  <c r="CI52" i="1"/>
  <c r="CL123" i="1"/>
  <c r="CI144" i="1"/>
  <c r="CK173" i="1"/>
  <c r="AZ180" i="1" s="1" a="1"/>
  <c r="AZ180" i="1" s="1"/>
  <c r="CL71" i="1"/>
  <c r="CI124" i="1"/>
  <c r="CH125" i="1"/>
  <c r="AW132" i="1" s="1" a="1"/>
  <c r="AW132" i="1" s="1"/>
  <c r="CJ150" i="1"/>
  <c r="CK126" i="1"/>
  <c r="AZ133" i="1" s="1" a="1"/>
  <c r="AZ133" i="1" s="1"/>
  <c r="CJ61" i="1"/>
  <c r="CK130" i="1"/>
  <c r="AZ137" i="1" s="1" a="1"/>
  <c r="AZ137" i="1" s="1"/>
  <c r="CJ71" i="1"/>
  <c r="CK66" i="1"/>
  <c r="AZ73" i="1" s="1" a="1"/>
  <c r="AZ73" i="1" s="1"/>
  <c r="CJ160" i="1"/>
  <c r="CH65" i="1"/>
  <c r="AW72" i="1" s="1" a="1"/>
  <c r="AW72" i="1" s="1"/>
  <c r="CK68" i="1"/>
  <c r="AZ75" i="1" s="1" a="1"/>
  <c r="AZ75" i="1" s="1"/>
  <c r="CJ162" i="1"/>
  <c r="CJ87" i="1"/>
  <c r="CL165" i="1"/>
  <c r="CK89" i="1"/>
  <c r="AZ96" i="1" s="1" a="1"/>
  <c r="AZ96" i="1" s="1"/>
  <c r="CL154" i="1"/>
  <c r="CJ144" i="1"/>
  <c r="CH66" i="1"/>
  <c r="AW73" i="1" s="1" a="1"/>
  <c r="AW73" i="1" s="1"/>
  <c r="CK167" i="1"/>
  <c r="AZ174" i="1" s="1" a="1"/>
  <c r="AZ174" i="1" s="1"/>
  <c r="CJ175" i="1"/>
  <c r="CJ77" i="1"/>
  <c r="CL75" i="1"/>
  <c r="CK174" i="1"/>
  <c r="AZ181" i="1" s="1" a="1"/>
  <c r="AZ181" i="1" s="1"/>
  <c r="CI51" i="1"/>
  <c r="CK159" i="1"/>
  <c r="AZ166" i="1" s="1" a="1"/>
  <c r="AZ166" i="1" s="1"/>
  <c r="CL167" i="1"/>
  <c r="CH75" i="1"/>
  <c r="AW82" i="1" s="1" a="1"/>
  <c r="AW82" i="1" s="1"/>
  <c r="CK91" i="1"/>
  <c r="AZ98" i="1" s="1" a="1"/>
  <c r="AZ98" i="1" s="1"/>
  <c r="CI77" i="1"/>
  <c r="CI152" i="1"/>
  <c r="CK169" i="1"/>
  <c r="AZ176" i="1" s="1" a="1"/>
  <c r="AZ176" i="1" s="1"/>
  <c r="CH126" i="1"/>
  <c r="AW133" i="1" s="1" a="1"/>
  <c r="AW133" i="1" s="1"/>
  <c r="CL131" i="1"/>
  <c r="CK56" i="1"/>
  <c r="AZ63" i="1" s="1" a="1"/>
  <c r="AZ63" i="1" s="1"/>
  <c r="BZ47" i="1"/>
  <c r="CK59" i="1"/>
  <c r="AZ66" i="1" s="1" a="1"/>
  <c r="AZ66" i="1" s="1"/>
  <c r="CJ125" i="1"/>
  <c r="CH165" i="1"/>
  <c r="AW172" i="1" s="1" a="1"/>
  <c r="AW172" i="1" s="1"/>
  <c r="CI49" i="1"/>
  <c r="CL90" i="1"/>
  <c r="CK166" i="1"/>
  <c r="AZ173" i="1" s="1" a="1"/>
  <c r="AZ173" i="1" s="1"/>
  <c r="CL158" i="1"/>
  <c r="CJ165" i="1"/>
  <c r="CI141" i="1"/>
  <c r="CH76" i="1"/>
  <c r="AW83" i="1" s="1" a="1"/>
  <c r="AW83" i="1" s="1"/>
  <c r="CJ170" i="1"/>
  <c r="CH154" i="1"/>
  <c r="AW161" i="1" s="1" a="1"/>
  <c r="AW161" i="1" s="1"/>
  <c r="CK52" i="1"/>
  <c r="AZ59" i="1" s="1" a="1"/>
  <c r="AZ59" i="1" s="1"/>
  <c r="CK72" i="1"/>
  <c r="AZ79" i="1" s="1" a="1"/>
  <c r="AZ79" i="1" s="1"/>
  <c r="CL80" i="1"/>
  <c r="CL175" i="1"/>
  <c r="CJ161" i="1"/>
  <c r="CJ154" i="1"/>
  <c r="CJ63" i="1"/>
  <c r="CI48" i="1"/>
  <c r="CH173" i="1"/>
  <c r="AW180" i="1" s="1" a="1"/>
  <c r="AW180" i="1" s="1"/>
  <c r="D3" i="10"/>
  <c r="D3" i="3"/>
  <c r="D3" i="12"/>
  <c r="CJ67" i="1"/>
  <c r="CH162" i="1"/>
  <c r="AW169" i="1" s="1" a="1"/>
  <c r="AW169" i="1" s="1"/>
  <c r="CJ88" i="1"/>
  <c r="CI64" i="1"/>
  <c r="BM143" i="1"/>
  <c r="CI157" i="1"/>
  <c r="CH153" i="1"/>
  <c r="AW160" i="1" s="1" a="1"/>
  <c r="AW160" i="1" s="1"/>
  <c r="CJ124" i="1"/>
  <c r="CK132" i="1"/>
  <c r="AZ139" i="1" s="1" a="1"/>
  <c r="AZ139" i="1" s="1"/>
  <c r="CH90" i="1"/>
  <c r="AW97" i="1" s="1" a="1"/>
  <c r="AW97" i="1" s="1"/>
  <c r="CI56" i="1"/>
  <c r="CK47" i="1"/>
  <c r="AZ54" i="1" s="1" a="1"/>
  <c r="AZ54" i="1" s="1"/>
  <c r="CJ52" i="1"/>
  <c r="CK61" i="1"/>
  <c r="AZ68" i="1" s="1" a="1"/>
  <c r="AZ68" i="1" s="1"/>
  <c r="CI135" i="1"/>
  <c r="CI81" i="1"/>
  <c r="CL48" i="1"/>
  <c r="CI164" i="1"/>
  <c r="CI167" i="1"/>
  <c r="CK152" i="1"/>
  <c r="AZ159" i="1" s="1" a="1"/>
  <c r="AZ159" i="1" s="1"/>
  <c r="CK154" i="1"/>
  <c r="AZ161" i="1" s="1" a="1"/>
  <c r="AZ161" i="1" s="1"/>
  <c r="CH74" i="1"/>
  <c r="AW81" i="1" s="1" a="1"/>
  <c r="AW81" i="1" s="1"/>
  <c r="CI83" i="1"/>
  <c r="CH70" i="1"/>
  <c r="AW77" i="1" s="1" a="1"/>
  <c r="AW77" i="1" s="1"/>
  <c r="CJ157" i="1"/>
  <c r="CI57" i="1"/>
  <c r="CH133" i="1"/>
  <c r="AW140" i="1" s="1" a="1"/>
  <c r="AW140" i="1" s="1"/>
  <c r="CJ128" i="1"/>
  <c r="CL63" i="1"/>
  <c r="CK88" i="1"/>
  <c r="AZ95" i="1" s="1" a="1"/>
  <c r="AZ95" i="1" s="1"/>
  <c r="CL76" i="1"/>
  <c r="CH145" i="1"/>
  <c r="AW152" i="1" s="1" a="1"/>
  <c r="AW152" i="1" s="1"/>
  <c r="CK150" i="1"/>
  <c r="AZ157" i="1" s="1" a="1"/>
  <c r="AZ157" i="1" s="1"/>
  <c r="CJ79" i="1"/>
  <c r="CH47" i="1"/>
  <c r="AW54" i="1" s="1" a="1"/>
  <c r="AW54" i="1" s="1"/>
  <c r="CJ59" i="1"/>
  <c r="CI65" i="1"/>
  <c r="CC47" i="1"/>
  <c r="AU54" i="1" s="1" a="1"/>
  <c r="AU54" i="1" s="1"/>
  <c r="CH89" i="1"/>
  <c r="AW96" i="1" s="1" a="1"/>
  <c r="AW96" i="1" s="1"/>
  <c r="CI131" i="1"/>
  <c r="CJ126" i="1"/>
  <c r="CL82" i="1"/>
  <c r="CA47" i="1"/>
  <c r="CI47" i="1"/>
  <c r="CI50" i="1"/>
  <c r="CL62" i="1"/>
  <c r="CK162" i="1"/>
  <c r="AZ169" i="1" s="1" a="1"/>
  <c r="AZ169" i="1" s="1"/>
  <c r="CD47" i="1"/>
  <c r="CK48" i="1"/>
  <c r="AZ55" i="1" s="1" a="1"/>
  <c r="AZ55" i="1" s="1"/>
  <c r="CL66" i="1"/>
  <c r="CI66" i="1"/>
  <c r="CK77" i="1"/>
  <c r="AZ84" i="1" s="1" a="1"/>
  <c r="AZ84" i="1" s="1"/>
  <c r="CH71" i="1"/>
  <c r="AW78" i="1" s="1" a="1"/>
  <c r="AW78" i="1" s="1"/>
  <c r="CL160" i="1"/>
  <c r="CH167" i="1"/>
  <c r="AW174" i="1" s="1" a="1"/>
  <c r="AW174" i="1" s="1"/>
  <c r="CI88" i="1"/>
  <c r="BP47" i="1"/>
  <c r="A36" i="12"/>
  <c r="A36" i="10"/>
  <c r="AH1" i="3"/>
  <c r="A36" i="3"/>
  <c r="BM85" i="1" a="1"/>
  <c r="X54" i="1" l="1" a="1"/>
  <c r="X54" i="1" s="1"/>
  <c r="Y54" i="1" a="1"/>
  <c r="Y54" i="1" s="1"/>
  <c r="Z54" i="1" a="1"/>
  <c r="Z54" i="1" s="1"/>
  <c r="B30" i="12"/>
  <c r="BB54" i="1" a="1"/>
  <c r="BB54" i="1" s="1"/>
  <c r="B7" i="3"/>
  <c r="B3" i="12"/>
  <c r="B30" i="10"/>
  <c r="AE54" i="1" a="1"/>
  <c r="AE54" i="1" s="1"/>
  <c r="AF54" i="1" a="1"/>
  <c r="AF54" i="1" s="1"/>
  <c r="AK54" i="1" a="1"/>
  <c r="AK54" i="1" s="1"/>
  <c r="AM54" i="1" a="1"/>
  <c r="AM54" i="1" s="1"/>
  <c r="AH54" i="1" a="1"/>
  <c r="AH54" i="1" s="1"/>
  <c r="AP54" i="1" a="1"/>
  <c r="AP54" i="1" s="1"/>
  <c r="AB54" i="1" a="1"/>
  <c r="AB54" i="1" s="1"/>
  <c r="AN54" i="1" a="1"/>
  <c r="AN54" i="1" s="1"/>
  <c r="AD54" i="1" a="1"/>
  <c r="AD54" i="1" s="1"/>
  <c r="AG54" i="1" a="1"/>
  <c r="AG54" i="1" s="1"/>
  <c r="AL54" i="1" a="1"/>
  <c r="AL54" i="1" s="1"/>
  <c r="AO54" i="1" a="1"/>
  <c r="AO54" i="1" s="1"/>
  <c r="AI54" i="1" a="1"/>
  <c r="AI54" i="1" s="1"/>
  <c r="AJ54" i="1" a="1"/>
  <c r="AJ54" i="1" s="1"/>
  <c r="AQ54" i="1" a="1"/>
  <c r="AQ54" i="1" s="1"/>
  <c r="B7" i="10"/>
  <c r="B10" i="10"/>
  <c r="B3" i="3"/>
  <c r="B30" i="3"/>
  <c r="B7" i="12"/>
  <c r="B10" i="12"/>
  <c r="B36" i="12"/>
  <c r="B36" i="10"/>
  <c r="B36" i="3"/>
  <c r="AI1" i="3"/>
  <c r="BM85" i="1"/>
  <c r="BM48" i="1" a="1"/>
  <c r="AJ1" i="3" l="1"/>
  <c r="BM48" i="1"/>
  <c r="BM84" i="1" a="1"/>
  <c r="BM84" i="1" l="1"/>
  <c r="BM123" i="1" a="1"/>
  <c r="BM123" i="1" l="1"/>
  <c r="BM98" i="1" a="1"/>
  <c r="BM98" i="1" l="1"/>
  <c r="BM108" i="1" a="1"/>
  <c r="BM108" i="1" l="1"/>
  <c r="BM99" i="1" a="1"/>
  <c r="BM99" i="1" l="1"/>
  <c r="BP48" i="1" a="1"/>
  <c r="BP48" i="1" l="1"/>
  <c r="BM74" i="1" a="1"/>
  <c r="BM74" i="1" l="1"/>
  <c r="BM139" i="1" a="1"/>
  <c r="BM139" i="1" l="1"/>
  <c r="BM115" i="1" a="1"/>
  <c r="BM115" i="1" l="1"/>
  <c r="BM128" i="1" a="1"/>
  <c r="BM128" i="1" l="1"/>
  <c r="BM77" i="1" a="1"/>
  <c r="BM77" i="1" l="1"/>
  <c r="BM124" i="1" a="1"/>
  <c r="BM124" i="1" l="1"/>
  <c r="BM132" i="1" a="1"/>
  <c r="BM132" i="1" l="1"/>
  <c r="BM103" i="1" a="1"/>
  <c r="BM103" i="1" l="1"/>
  <c r="BM104" i="1" a="1"/>
  <c r="BM104" i="1" l="1"/>
  <c r="BM107" i="1" a="1"/>
  <c r="BM107" i="1" l="1"/>
  <c r="BM112" i="1" a="1"/>
  <c r="BM112" i="1" l="1"/>
  <c r="BM83" i="1" a="1"/>
  <c r="BM83" i="1" l="1"/>
  <c r="BM88" i="1" a="1"/>
  <c r="BM88" i="1" l="1"/>
  <c r="BM142" i="1" a="1"/>
  <c r="BM142" i="1" l="1"/>
  <c r="BM113" i="1" a="1"/>
  <c r="BM113" i="1" l="1"/>
  <c r="BM129" i="1" a="1"/>
  <c r="BM129" i="1" l="1"/>
  <c r="BM121" i="1" a="1"/>
  <c r="BM121" i="1" l="1"/>
  <c r="BM134" i="1" a="1"/>
  <c r="BM134" i="1" l="1"/>
  <c r="BM102" i="1" a="1"/>
  <c r="BM102" i="1" l="1"/>
  <c r="BM91" i="1" a="1"/>
  <c r="BM91" i="1" l="1"/>
  <c r="BM111" i="1" a="1"/>
  <c r="BM111" i="1" l="1"/>
  <c r="BM133" i="1" a="1"/>
  <c r="BM133" i="1" l="1"/>
  <c r="BM90" i="1" a="1"/>
  <c r="BM90" i="1" l="1"/>
  <c r="BM131" i="1" a="1"/>
  <c r="BM131" i="1" l="1"/>
  <c r="BM144" i="1" a="1"/>
  <c r="BM144" i="1" l="1"/>
  <c r="BM109" i="1" a="1"/>
  <c r="BM109" i="1" l="1"/>
  <c r="BM89" i="1" a="1"/>
  <c r="BM89" i="1" l="1"/>
  <c r="BO48" i="1" a="1"/>
  <c r="BO48" i="1" l="1"/>
  <c r="BM117" i="1" a="1"/>
  <c r="BM117" i="1" l="1"/>
  <c r="DT456" i="1" l="1"/>
  <c r="DT463" i="1" s="1"/>
  <c r="DT461" i="1" s="1"/>
  <c r="DT405" i="1"/>
  <c r="DT442" i="1" l="1"/>
  <c r="DT440" i="1" s="1"/>
  <c r="CU57" i="1" l="1"/>
  <c r="CU55" i="1" s="1"/>
  <c r="CU63" i="1" l="1"/>
  <c r="CU61" i="1" s="1"/>
  <c r="CU49" i="1" l="1"/>
  <c r="CU69" i="1" s="1"/>
  <c r="CU67" i="1" s="1"/>
  <c r="CX57" i="1" l="1"/>
  <c r="CX55" i="1" s="1"/>
  <c r="CX63" i="1" s="1"/>
  <c r="CX61" i="1" s="1"/>
  <c r="CX49" i="1" l="1"/>
  <c r="CX69" i="1" s="1"/>
  <c r="CX67" i="1" s="1"/>
  <c r="BB162" i="1" l="1" a="1"/>
  <c r="BB162" i="1" s="1"/>
  <c r="BB55" i="1" a="1"/>
  <c r="BB55" i="1" s="1"/>
  <c r="BB118" i="1" a="1"/>
  <c r="BB118" i="1" s="1"/>
  <c r="BB82" i="1" a="1"/>
  <c r="BB82" i="1" s="1"/>
  <c r="BB97" i="1" a="1"/>
  <c r="BB97" i="1" s="1"/>
  <c r="BB110" i="1" a="1"/>
  <c r="BB110" i="1" s="1"/>
  <c r="BB112" i="1" a="1"/>
  <c r="BB112" i="1" s="1"/>
  <c r="BB144" i="1" a="1"/>
  <c r="BB144" i="1" s="1"/>
  <c r="BB79" i="1" a="1"/>
  <c r="BB79" i="1" s="1"/>
  <c r="BB126" i="1" a="1"/>
  <c r="BB126" i="1" s="1"/>
  <c r="BB122" i="1" a="1"/>
  <c r="BB122" i="1" s="1"/>
  <c r="BB64" i="1" a="1"/>
  <c r="BB64" i="1" s="1"/>
  <c r="BB63" i="1" a="1"/>
  <c r="BB63" i="1" s="1"/>
  <c r="BB147" i="1" a="1"/>
  <c r="BB147" i="1" s="1"/>
  <c r="BB69" i="1" a="1"/>
  <c r="BB69" i="1" s="1"/>
  <c r="BB152" i="1" a="1"/>
  <c r="BB152" i="1" s="1"/>
  <c r="BB75" i="1" a="1"/>
  <c r="BB75" i="1" s="1"/>
  <c r="BB165" i="1" a="1"/>
  <c r="BB165" i="1" s="1"/>
  <c r="BB89" i="1" a="1"/>
  <c r="BB89" i="1" s="1"/>
  <c r="BB127" i="1" a="1"/>
  <c r="BB127" i="1" s="1"/>
  <c r="BB148" i="1" a="1"/>
  <c r="BB148" i="1" s="1"/>
  <c r="BB94" i="1" a="1"/>
  <c r="BB94" i="1" s="1"/>
  <c r="BB164" i="1" a="1"/>
  <c r="BB164" i="1" s="1"/>
  <c r="BB185" i="1" a="1"/>
  <c r="BB185" i="1" s="1"/>
  <c r="BB108" i="1" a="1"/>
  <c r="BB108" i="1" s="1"/>
  <c r="BB137" i="1" a="1"/>
  <c r="BB137" i="1" s="1"/>
  <c r="BB65" i="1" a="1"/>
  <c r="BB65" i="1" s="1"/>
  <c r="BB140" i="1" a="1"/>
  <c r="BB140" i="1" s="1"/>
  <c r="BB119" i="1" a="1"/>
  <c r="BB119" i="1" s="1"/>
  <c r="BB175" i="1" a="1"/>
  <c r="BB175" i="1" s="1"/>
  <c r="BB99" i="1" a="1"/>
  <c r="BB99" i="1" s="1"/>
  <c r="BB91" i="1" a="1"/>
  <c r="BB91" i="1" s="1"/>
  <c r="BB78" i="1" a="1"/>
  <c r="BB78" i="1" s="1"/>
  <c r="BB125" i="1" a="1"/>
  <c r="BB125" i="1" s="1"/>
  <c r="BB124" i="1" a="1"/>
  <c r="BB124" i="1" s="1"/>
  <c r="BB161" i="1" a="1"/>
  <c r="BB161" i="1" s="1"/>
  <c r="BB132" i="1" a="1"/>
  <c r="BB132" i="1" s="1"/>
  <c r="BB66" i="1" a="1"/>
  <c r="BB66" i="1" s="1"/>
  <c r="BB58" i="1" a="1"/>
  <c r="BB58" i="1" s="1"/>
  <c r="BB157" i="1" a="1"/>
  <c r="BB157" i="1" s="1"/>
  <c r="BB98" i="1" a="1"/>
  <c r="BB98" i="1" s="1"/>
  <c r="BB138" i="1" a="1"/>
  <c r="BB138" i="1" s="1"/>
  <c r="BB107" i="1" a="1"/>
  <c r="BB107" i="1" s="1"/>
  <c r="BB102" i="1" a="1"/>
  <c r="BB102" i="1" s="1"/>
  <c r="BB92" i="1" a="1"/>
  <c r="BB92" i="1" s="1"/>
  <c r="BB181" i="1" a="1"/>
  <c r="BB181" i="1" s="1"/>
  <c r="BB68" i="1" a="1"/>
  <c r="BB68" i="1" s="1"/>
  <c r="BB115" i="1" a="1"/>
  <c r="BB115" i="1" s="1"/>
  <c r="BB95" i="1" a="1"/>
  <c r="BB95" i="1" s="1"/>
  <c r="BB73" i="1" a="1"/>
  <c r="BB73" i="1" s="1"/>
  <c r="BB106" i="1" a="1"/>
  <c r="BB106" i="1" s="1"/>
  <c r="BB61" i="1" a="1"/>
  <c r="BB61" i="1" s="1"/>
  <c r="BB154" i="1" a="1"/>
  <c r="BB154" i="1" s="1"/>
  <c r="BB184" i="1" a="1"/>
  <c r="BB184" i="1" s="1"/>
  <c r="BB133" i="1" a="1"/>
  <c r="BB133" i="1" s="1"/>
  <c r="BB120" i="1" a="1"/>
  <c r="BB120" i="1" s="1"/>
  <c r="BB70" i="1" a="1"/>
  <c r="BB70" i="1" s="1"/>
  <c r="BB130" i="1" a="1"/>
  <c r="BB130" i="1" s="1"/>
  <c r="BB84" i="1" a="1"/>
  <c r="BB84" i="1" s="1"/>
  <c r="BB57" i="1" a="1"/>
  <c r="BB57" i="1" s="1"/>
  <c r="BB86" i="1" a="1"/>
  <c r="BB86" i="1" s="1"/>
  <c r="BB90" i="1" a="1"/>
  <c r="BB90" i="1" s="1"/>
  <c r="BB121" i="1" a="1"/>
  <c r="BB121" i="1" s="1"/>
  <c r="BB167" i="1" a="1"/>
  <c r="BB167" i="1" s="1"/>
  <c r="BB128" i="1" a="1"/>
  <c r="BB128" i="1" s="1"/>
  <c r="BB153" i="1" a="1"/>
  <c r="BB153" i="1" s="1"/>
  <c r="BB172" i="1" a="1"/>
  <c r="BB172" i="1" s="1"/>
  <c r="BB76" i="1" a="1"/>
  <c r="BB76" i="1" s="1"/>
  <c r="BB74" i="1" a="1"/>
  <c r="BB74" i="1" s="1"/>
  <c r="BB177" i="1" a="1"/>
  <c r="BB177" i="1" s="1"/>
  <c r="BB88" i="1" a="1"/>
  <c r="BB88" i="1" s="1"/>
  <c r="BB62" i="1" a="1"/>
  <c r="BB62" i="1" s="1"/>
  <c r="BB101" i="1" a="1"/>
  <c r="BB101" i="1" s="1"/>
  <c r="BB141" i="1" a="1"/>
  <c r="BB141" i="1" s="1"/>
  <c r="BB111" i="1" a="1"/>
  <c r="BB111" i="1" s="1"/>
  <c r="BB81" i="1" a="1"/>
  <c r="BB81" i="1" s="1"/>
  <c r="BB143" i="1" a="1"/>
  <c r="BB143" i="1" s="1"/>
  <c r="BB180" i="1" a="1"/>
  <c r="BB180" i="1" s="1"/>
  <c r="BB87" i="1" a="1"/>
  <c r="BB87" i="1" s="1"/>
  <c r="BB176" i="1" a="1"/>
  <c r="BB176" i="1" s="1"/>
  <c r="BB83" i="1" a="1"/>
  <c r="BB83" i="1" s="1"/>
  <c r="BB156" i="1" a="1"/>
  <c r="BB156" i="1" s="1"/>
  <c r="BB93" i="1" a="1"/>
  <c r="BB93" i="1" s="1"/>
  <c r="BB170" i="1" a="1"/>
  <c r="BB170" i="1" s="1"/>
  <c r="BB131" i="1" a="1"/>
  <c r="BB131" i="1" s="1"/>
  <c r="BB67" i="1" a="1"/>
  <c r="BB67" i="1" s="1"/>
  <c r="BB104" i="1" a="1"/>
  <c r="BB104" i="1" s="1"/>
  <c r="BB123" i="1" a="1"/>
  <c r="BB123" i="1" s="1"/>
  <c r="BB59" i="1" a="1"/>
  <c r="BB59" i="1" s="1"/>
  <c r="BB178" i="1" a="1"/>
  <c r="BB178" i="1" s="1"/>
  <c r="BB168" i="1" a="1"/>
  <c r="BB168" i="1" s="1"/>
  <c r="BB182" i="1" a="1"/>
  <c r="BB182" i="1" s="1"/>
  <c r="BB179" i="1" a="1"/>
  <c r="BB179" i="1" s="1"/>
  <c r="BB146" i="1" a="1"/>
  <c r="BB146" i="1" s="1"/>
  <c r="BB116" i="1" a="1"/>
  <c r="BB116" i="1" s="1"/>
  <c r="BB96" i="1" a="1"/>
  <c r="BB96" i="1" s="1"/>
  <c r="BB173" i="1" a="1"/>
  <c r="BB173" i="1" s="1"/>
  <c r="BB151" i="1" a="1"/>
  <c r="BB151" i="1" s="1"/>
  <c r="BB103" i="1" a="1"/>
  <c r="BB103" i="1" s="1"/>
  <c r="BB77" i="1" a="1"/>
  <c r="BB77" i="1" s="1"/>
  <c r="BB56" i="1" a="1"/>
  <c r="BB56" i="1" s="1"/>
  <c r="BB85" i="1" a="1"/>
  <c r="BB85" i="1" s="1"/>
  <c r="BB117" i="1" a="1"/>
  <c r="BB117" i="1" s="1"/>
  <c r="BB72" i="1" a="1"/>
  <c r="BB72" i="1" s="1"/>
  <c r="BB139" i="1" a="1"/>
  <c r="BB139" i="1" s="1"/>
  <c r="BB160" i="1" a="1"/>
  <c r="BB160" i="1" s="1"/>
  <c r="BB159" i="1" a="1"/>
  <c r="BB159" i="1" s="1"/>
  <c r="BB135" i="1" a="1"/>
  <c r="BB135" i="1" s="1"/>
  <c r="BB105" i="1" a="1"/>
  <c r="BB105" i="1" s="1"/>
  <c r="BB136" i="1" a="1"/>
  <c r="BB136" i="1" s="1"/>
  <c r="BB149" i="1" a="1"/>
  <c r="BB149" i="1" s="1"/>
  <c r="BB169" i="1" a="1"/>
  <c r="BB169" i="1" s="1"/>
  <c r="BB114" i="1" a="1"/>
  <c r="BB114" i="1" s="1"/>
  <c r="BB71" i="1" a="1"/>
  <c r="BB71" i="1" s="1"/>
  <c r="BB189" i="1" a="1"/>
  <c r="BB189" i="1" s="1"/>
  <c r="BB150" i="1" a="1"/>
  <c r="BB150" i="1" s="1"/>
  <c r="BB174" i="1" a="1"/>
  <c r="BB174" i="1" s="1"/>
  <c r="BB171" i="1" a="1"/>
  <c r="BB171" i="1" s="1"/>
  <c r="BB166" i="1" a="1"/>
  <c r="BB166" i="1" s="1"/>
  <c r="BB187" i="1" a="1"/>
  <c r="BB187" i="1" s="1"/>
  <c r="BB142" i="1" a="1"/>
  <c r="BB142" i="1" s="1"/>
  <c r="BB109" i="1" a="1"/>
  <c r="BB109" i="1" s="1"/>
  <c r="BB113" i="1" a="1"/>
  <c r="BB113" i="1" s="1"/>
  <c r="AR54" i="1" l="1" a="1"/>
  <c r="AR54" i="1" s="1"/>
  <c r="BS2" i="10" l="1"/>
  <c r="AB45" i="1" l="1"/>
  <c r="AB43" i="1"/>
  <c r="BW98" i="1" a="1"/>
  <c r="BQ85" i="1" a="1"/>
  <c r="D90" i="1"/>
  <c r="BS79" i="1" a="1"/>
  <c r="D142" i="1"/>
  <c r="BR166" i="1" a="1"/>
  <c r="BO182" i="1" a="1"/>
  <c r="BL96" i="1"/>
  <c r="D185" i="1"/>
  <c r="BU116" i="1" a="1"/>
  <c r="BO141" i="1" a="1"/>
  <c r="BT118" i="1" a="1"/>
  <c r="E74" i="1"/>
  <c r="CD145" i="1" a="1"/>
  <c r="CC101" i="1" a="1"/>
  <c r="CE143" i="1" a="1"/>
  <c r="BN168" i="1" a="1"/>
  <c r="BQ65" i="1" a="1"/>
  <c r="BJ120" i="1"/>
  <c r="BR109" i="1" a="1"/>
  <c r="BW79" i="1" a="1"/>
  <c r="BQ160" i="1" a="1"/>
  <c r="BK163" i="1"/>
  <c r="BR79" i="1" a="1"/>
  <c r="BM125" i="1" a="1"/>
  <c r="CA72" i="1" a="1"/>
  <c r="C91" i="1"/>
  <c r="BK63" i="1"/>
  <c r="E76" i="1"/>
  <c r="CD124" i="1" a="1"/>
  <c r="BP130" i="1" a="1"/>
  <c r="BL124" i="1"/>
  <c r="BL57" i="1"/>
  <c r="BV124" i="1" a="1"/>
  <c r="BY67" i="1" a="1"/>
  <c r="BK147" i="1"/>
  <c r="CA75" i="1" a="1"/>
  <c r="BP174" i="1" a="1"/>
  <c r="BY165" i="1" a="1"/>
  <c r="BW124" i="1" a="1"/>
  <c r="BT155" i="1" a="1"/>
  <c r="CA165" i="1" a="1"/>
  <c r="D68" i="1"/>
  <c r="BL103" i="1"/>
  <c r="BU180" i="1" a="1"/>
  <c r="CB162" i="1" a="1"/>
  <c r="BJ100" i="1"/>
  <c r="CD96" i="1" a="1"/>
  <c r="BT99" i="1" a="1"/>
  <c r="BW166" i="1" a="1"/>
  <c r="BX58" i="1" a="1"/>
  <c r="BR140" i="1" a="1"/>
  <c r="BL161" i="1"/>
  <c r="BZ182" i="1" a="1"/>
  <c r="E132" i="1"/>
  <c r="BR86" i="1" a="1"/>
  <c r="CE99" i="1" a="1"/>
  <c r="BZ159" i="1" a="1"/>
  <c r="C185" i="1"/>
  <c r="BK70" i="1"/>
  <c r="CA55" i="1" a="1"/>
  <c r="C159" i="1"/>
  <c r="BP141" i="1" a="1"/>
  <c r="BQ108" i="1" a="1"/>
  <c r="BW159" i="1" a="1"/>
  <c r="D126" i="1"/>
  <c r="BM61" i="1" a="1"/>
  <c r="BZ173" i="1" a="1"/>
  <c r="BL168" i="1"/>
  <c r="BX115" i="1" a="1"/>
  <c r="BK143" i="1"/>
  <c r="BP162" i="1" a="1"/>
  <c r="BV83" i="1" a="1"/>
  <c r="CD104" i="1" a="1"/>
  <c r="BN141" i="1" a="1"/>
  <c r="CB136" i="1" a="1"/>
  <c r="BU158" i="1" a="1"/>
  <c r="CD136" i="1" a="1"/>
  <c r="BO170" i="1" a="1"/>
  <c r="E68" i="1"/>
  <c r="CA115" i="1" a="1"/>
  <c r="BO55" i="1" a="1"/>
  <c r="BW94" i="1" a="1"/>
  <c r="CA59" i="1" a="1"/>
  <c r="BU124" i="1" a="1"/>
  <c r="CD147" i="1" a="1"/>
  <c r="BO158" i="1" a="1"/>
  <c r="BX86" i="1" a="1"/>
  <c r="CE162" i="1" a="1"/>
  <c r="CC133" i="1" a="1"/>
  <c r="CC81" i="1" a="1"/>
  <c r="CC82" i="1" a="1"/>
  <c r="BS81" i="1" a="1"/>
  <c r="BS91" i="1" a="1"/>
  <c r="CE178" i="1" a="1"/>
  <c r="D138" i="1"/>
  <c r="BQ166" i="1" a="1"/>
  <c r="CD74" i="1" a="1"/>
  <c r="BU81" i="1" a="1"/>
  <c r="BP120" i="1" a="1"/>
  <c r="BY130" i="1" a="1"/>
  <c r="BV154" i="1" a="1"/>
  <c r="CD60" i="1" a="1"/>
  <c r="BK104" i="1"/>
  <c r="BT137" i="1" a="1"/>
  <c r="BL125" i="1"/>
  <c r="CE102" i="1" a="1"/>
  <c r="BY163" i="1" a="1"/>
  <c r="BU154" i="1" a="1"/>
  <c r="CD56" i="1" a="1"/>
  <c r="CE172" i="1" a="1"/>
  <c r="D132" i="1"/>
  <c r="C136" i="1"/>
  <c r="BX97" i="1" a="1"/>
  <c r="BT76" i="1" a="1"/>
  <c r="CC85" i="1" a="1"/>
  <c r="BN143" i="1" a="1"/>
  <c r="CE117" i="1" a="1"/>
  <c r="BJ171" i="1"/>
  <c r="BL69" i="1"/>
  <c r="E122" i="1"/>
  <c r="BO174" i="1" a="1"/>
  <c r="CA161" i="1" a="1"/>
  <c r="BU110" i="1" a="1"/>
  <c r="BK155" i="1"/>
  <c r="BX142" i="1" a="1"/>
  <c r="BT145" i="1" a="1"/>
  <c r="BN74" i="1" a="1"/>
  <c r="CE139" i="1" a="1"/>
  <c r="CE58" i="1" a="1"/>
  <c r="BR160" i="1" a="1"/>
  <c r="BQ103" i="1" a="1"/>
  <c r="CC139" i="1" a="1"/>
  <c r="BW162" i="1" a="1"/>
  <c r="BP137" i="1" a="1"/>
  <c r="CD174" i="1" a="1"/>
  <c r="BR177" i="1" a="1"/>
  <c r="BO61" i="1" a="1"/>
  <c r="BP123" i="1" a="1"/>
  <c r="BW141" i="1" a="1"/>
  <c r="BS59" i="1" a="1"/>
  <c r="BO162" i="1" a="1"/>
  <c r="BR123" i="1" a="1"/>
  <c r="BM71" i="1" a="1"/>
  <c r="BQ154" i="1" a="1"/>
  <c r="D160" i="1"/>
  <c r="C63" i="1"/>
  <c r="D172" i="1"/>
  <c r="BX160" i="1" a="1"/>
  <c r="CE140" i="1" a="1"/>
  <c r="D66" i="1"/>
  <c r="C172" i="1"/>
  <c r="BS168" i="1" a="1"/>
  <c r="BJ89" i="1"/>
  <c r="BL174" i="1"/>
  <c r="BN96" i="1" a="1"/>
  <c r="BN137" i="1" a="1"/>
  <c r="D150" i="1"/>
  <c r="BK66" i="1"/>
  <c r="BP147" i="1" a="1"/>
  <c r="BX155" i="1" a="1"/>
  <c r="BY75" i="1" a="1"/>
  <c r="BT134" i="1" a="1"/>
  <c r="C71" i="1"/>
  <c r="CE106" i="1" a="1"/>
  <c r="BS65" i="1" a="1"/>
  <c r="BM116" i="1" a="1"/>
  <c r="D137" i="1"/>
  <c r="D189" i="1"/>
  <c r="BV82" i="1" a="1"/>
  <c r="BX92" i="1" a="1"/>
  <c r="CB51" i="1" a="1"/>
  <c r="BO98" i="1" a="1"/>
  <c r="BZ136" i="1" a="1"/>
  <c r="BX70" i="1" a="1"/>
  <c r="BL77" i="1"/>
  <c r="C177" i="1"/>
  <c r="BZ139" i="1" a="1"/>
  <c r="BY150" i="1" a="1"/>
  <c r="BO172" i="1" a="1"/>
  <c r="D146" i="1"/>
  <c r="BT71" i="1" a="1"/>
  <c r="D147" i="1"/>
  <c r="CC141" i="1" a="1"/>
  <c r="E143" i="1"/>
  <c r="BJ130" i="1"/>
  <c r="C109" i="1"/>
  <c r="BX57" i="1" a="1"/>
  <c r="BJ78" i="1"/>
  <c r="BV126" i="1" a="1"/>
  <c r="CD171" i="1" a="1"/>
  <c r="BT175" i="1" a="1"/>
  <c r="BP112" i="1" a="1"/>
  <c r="C77" i="1"/>
  <c r="BR50" i="1" a="1"/>
  <c r="BL164" i="1"/>
  <c r="BL61" i="1"/>
  <c r="BV110" i="1" a="1"/>
  <c r="BX153" i="1" a="1"/>
  <c r="BX100" i="1" a="1"/>
  <c r="BY68" i="1" a="1"/>
  <c r="BW96" i="1" a="1"/>
  <c r="BU57" i="1" a="1"/>
  <c r="BJ110" i="1"/>
  <c r="BS149" i="1" a="1"/>
  <c r="BU115" i="1" a="1"/>
  <c r="D101" i="1"/>
  <c r="BR134" i="1" a="1"/>
  <c r="BY91" i="1" a="1"/>
  <c r="BW167" i="1" a="1"/>
  <c r="E103" i="1"/>
  <c r="BY77" i="1" a="1"/>
  <c r="CE153" i="1" a="1"/>
  <c r="E89" i="1"/>
  <c r="BW114" i="1" a="1"/>
  <c r="CC51" i="1" a="1"/>
  <c r="BN175" i="1" a="1"/>
  <c r="BU139" i="1" a="1"/>
  <c r="E144" i="1"/>
  <c r="BT142" i="1" a="1"/>
  <c r="BS174" i="1" a="1"/>
  <c r="BP171" i="1" a="1"/>
  <c r="BS115" i="1" a="1"/>
  <c r="CD103" i="1" a="1"/>
  <c r="BQ66" i="1" a="1"/>
  <c r="BR101" i="1" a="1"/>
  <c r="CB119" i="1" a="1"/>
  <c r="BT110" i="1" a="1"/>
  <c r="CA134" i="1" a="1"/>
  <c r="CD126" i="1" a="1"/>
  <c r="CD158" i="1" a="1"/>
  <c r="BN78" i="1" a="1"/>
  <c r="CE120" i="1" a="1"/>
  <c r="BR76" i="1" a="1"/>
  <c r="BK177" i="1"/>
  <c r="BX88" i="1" a="1"/>
  <c r="BU149" i="1" a="1"/>
  <c r="BY112" i="1" a="1"/>
  <c r="BJ139" i="1"/>
  <c r="CD110" i="1" a="1"/>
  <c r="BY132" i="1" a="1"/>
  <c r="BP143" i="1" a="1"/>
  <c r="BW161" i="1" a="1"/>
  <c r="BJ72" i="1"/>
  <c r="E176" i="1"/>
  <c r="BY129" i="1" a="1"/>
  <c r="BU100" i="1" a="1"/>
  <c r="BW55" i="1" a="1"/>
  <c r="BT83" i="1" a="1"/>
  <c r="BL178" i="1"/>
  <c r="BJ118" i="1"/>
  <c r="CA172" i="1" a="1"/>
  <c r="CA70" i="1" a="1"/>
  <c r="BP182" i="1" a="1"/>
  <c r="BV81" i="1" a="1"/>
  <c r="C135" i="1"/>
  <c r="BK150" i="1"/>
  <c r="C127" i="1"/>
  <c r="D127" i="1"/>
  <c r="BW75" i="1" a="1"/>
  <c r="BN149" i="1" a="1"/>
  <c r="CA118" i="1" a="1"/>
  <c r="BV164" i="1" a="1"/>
  <c r="BY118" i="1" a="1"/>
  <c r="D86" i="1"/>
  <c r="BO60" i="1" a="1"/>
  <c r="BY113" i="1" a="1"/>
  <c r="CA158" i="1" a="1"/>
  <c r="CA82" i="1" a="1"/>
  <c r="CE131" i="1" a="1"/>
  <c r="BS126" i="1" a="1"/>
  <c r="BR149" i="1" a="1"/>
  <c r="BP83" i="1" a="1"/>
  <c r="BV77" i="1" a="1"/>
  <c r="E118" i="1"/>
  <c r="CB87" i="1" a="1"/>
  <c r="BL56" i="1"/>
  <c r="BV78" i="1" a="1"/>
  <c r="CE170" i="1" a="1"/>
  <c r="CD80" i="1" a="1"/>
  <c r="BO134" i="1" a="1"/>
  <c r="BX81" i="1" a="1"/>
  <c r="BT133" i="1" a="1"/>
  <c r="BM157" i="1" a="1"/>
  <c r="BT116" i="1" a="1"/>
  <c r="BM165" i="1" a="1"/>
  <c r="E79" i="1"/>
  <c r="E182" i="1"/>
  <c r="BS68" i="1" a="1"/>
  <c r="BX178" i="1" a="1"/>
  <c r="BJ85" i="1"/>
  <c r="BY66" i="1" a="1"/>
  <c r="BN71" i="1" a="1"/>
  <c r="BR132" i="1" a="1"/>
  <c r="CC79" i="1" a="1"/>
  <c r="BW129" i="1" a="1"/>
  <c r="BL180" i="1"/>
  <c r="BO128" i="1" a="1"/>
  <c r="BN48" i="1" a="1"/>
  <c r="BR51" i="1" a="1"/>
  <c r="BW149" i="1" a="1"/>
  <c r="BO131" i="1" a="1"/>
  <c r="CA65" i="1" a="1"/>
  <c r="BO69" i="1" a="1"/>
  <c r="CB147" i="1" a="1"/>
  <c r="BM175" i="1" a="1"/>
  <c r="BZ174" i="1" a="1"/>
  <c r="CB123" i="1" a="1"/>
  <c r="BY161" i="1" a="1"/>
  <c r="BN83" i="1" a="1"/>
  <c r="BR63" i="1" a="1"/>
  <c r="BN92" i="1" a="1"/>
  <c r="BO161" i="1" a="1"/>
  <c r="BS113" i="1" a="1"/>
  <c r="BZ68" i="1" a="1"/>
  <c r="BM141" i="1" a="1"/>
  <c r="BZ74" i="1" a="1"/>
  <c r="BS118" i="1" a="1"/>
  <c r="C82" i="1"/>
  <c r="BU112" i="1" a="1"/>
  <c r="C75" i="1"/>
  <c r="BN172" i="1" a="1"/>
  <c r="BS107" i="1" a="1"/>
  <c r="D161" i="1"/>
  <c r="BT56" i="1" a="1"/>
  <c r="BW136" i="1" a="1"/>
  <c r="BV107" i="1" a="1"/>
  <c r="CA169" i="1" a="1"/>
  <c r="E105" i="1"/>
  <c r="CA131" i="1" a="1"/>
  <c r="BW90" i="1" a="1"/>
  <c r="D122" i="1"/>
  <c r="BS147" i="1" a="1"/>
  <c r="BR163" i="1" a="1"/>
  <c r="CD85" i="1" a="1"/>
  <c r="BY117" i="1" a="1"/>
  <c r="BY76" i="1" a="1"/>
  <c r="BL157" i="1"/>
  <c r="BY92" i="1" a="1"/>
  <c r="BW111" i="1" a="1"/>
  <c r="BX145" i="1" a="1"/>
  <c r="BY145" i="1" a="1"/>
  <c r="BL72" i="1"/>
  <c r="BL139" i="1"/>
  <c r="BV90" i="1" a="1"/>
  <c r="CC86" i="1" a="1"/>
  <c r="C111" i="1"/>
  <c r="BX66" i="1" a="1"/>
  <c r="CE69" i="1" a="1"/>
  <c r="C107" i="1"/>
  <c r="BJ106" i="1"/>
  <c r="CE59" i="1" a="1"/>
  <c r="BU71" i="1" a="1"/>
  <c r="BX49" i="1" a="1"/>
  <c r="BX63" i="1" a="1"/>
  <c r="BY102" i="1" a="1"/>
  <c r="CC136" i="1" a="1"/>
  <c r="E108" i="1"/>
  <c r="BN145" i="1" a="1"/>
  <c r="BV166" i="1" a="1"/>
  <c r="BZ146" i="1" a="1"/>
  <c r="BW54" i="1" a="1"/>
  <c r="D63" i="1"/>
  <c r="BQ177" i="1" a="1"/>
  <c r="CB158" i="1" a="1"/>
  <c r="BU70" i="1" a="1"/>
  <c r="C120" i="1"/>
  <c r="CC87" i="1" a="1"/>
  <c r="BO108" i="1" a="1"/>
  <c r="D164" i="1"/>
  <c r="E127" i="1"/>
  <c r="BO155" i="1" a="1"/>
  <c r="CB65" i="1" a="1"/>
  <c r="CC137" i="1" a="1"/>
  <c r="BS55" i="1" a="1"/>
  <c r="BO56" i="1" a="1"/>
  <c r="BM52" i="1" a="1"/>
  <c r="BT170" i="1" a="1"/>
  <c r="C178" i="1"/>
  <c r="BS140" i="1" a="1"/>
  <c r="BM92" i="1" a="1"/>
  <c r="BY155" i="1" a="1"/>
  <c r="CB71" i="1" a="1"/>
  <c r="BT113" i="1" a="1"/>
  <c r="BN103" i="1" a="1"/>
  <c r="BM118" i="1" a="1"/>
  <c r="BO114" i="1" a="1"/>
  <c r="BK61" i="1"/>
  <c r="BJ143" i="1"/>
  <c r="CD92" i="1" a="1"/>
  <c r="BU168" i="1" a="1"/>
  <c r="BV133" i="1" a="1"/>
  <c r="CB74" i="1" a="1"/>
  <c r="BK78" i="1"/>
  <c r="BX102" i="1" a="1"/>
  <c r="BZ169" i="1" a="1"/>
  <c r="CD131" i="1" a="1"/>
  <c r="BY143" i="1" a="1"/>
  <c r="CB54" i="1" a="1"/>
  <c r="BY170" i="1" a="1"/>
  <c r="CC92" i="1" a="1"/>
  <c r="BJ99" i="1"/>
  <c r="BS102" i="1" a="1"/>
  <c r="CB149" i="1" a="1"/>
  <c r="BT90" i="1" a="1"/>
  <c r="CB157" i="1" a="1"/>
  <c r="BW64" i="1" a="1"/>
  <c r="BU159" i="1" a="1"/>
  <c r="CE113" i="1" a="1"/>
  <c r="BS116" i="1" a="1"/>
  <c r="BZ104" i="1" a="1"/>
  <c r="BQ47" i="1" a="1"/>
  <c r="BR120" i="1" a="1"/>
  <c r="CC146" i="1" a="1"/>
  <c r="BS137" i="1" a="1"/>
  <c r="CC95" i="1" a="1"/>
  <c r="C93" i="1"/>
  <c r="CE88" i="1" a="1"/>
  <c r="BK94" i="1"/>
  <c r="BR174" i="1" a="1"/>
  <c r="BP94" i="1" a="1"/>
  <c r="BL152" i="1"/>
  <c r="BU78" i="1" a="1"/>
  <c r="BV99" i="1" a="1"/>
  <c r="BO92" i="1" a="1"/>
  <c r="BM163" i="1" a="1"/>
  <c r="BK166" i="1"/>
  <c r="BP80" i="1" a="1"/>
  <c r="BX129" i="1" a="1"/>
  <c r="BV149" i="1" a="1"/>
  <c r="BQ167" i="1" a="1"/>
  <c r="BN112" i="1" a="1"/>
  <c r="BV105" i="1" a="1"/>
  <c r="BQ152" i="1" a="1"/>
  <c r="BZ51" i="1" a="1"/>
  <c r="BP163" i="1" a="1"/>
  <c r="CD90" i="1" a="1"/>
  <c r="BN121" i="1" a="1"/>
  <c r="CA180" i="1" a="1"/>
  <c r="BV131" i="1" a="1"/>
  <c r="BT107" i="1" a="1"/>
  <c r="BK89" i="1"/>
  <c r="BR169" i="1" a="1"/>
  <c r="BU111" i="1" a="1"/>
  <c r="BT97" i="1" a="1"/>
  <c r="BS164" i="1" a="1"/>
  <c r="BZ95" i="1" a="1"/>
  <c r="BV51" i="1" a="1"/>
  <c r="BN60" i="1" a="1"/>
  <c r="BW171" i="1" a="1"/>
  <c r="BZ111" i="1" a="1"/>
  <c r="CC170" i="1" a="1"/>
  <c r="BW116" i="1" a="1"/>
  <c r="CB115" i="1" a="1"/>
  <c r="CC119" i="1" a="1"/>
  <c r="BQ123" i="1" a="1"/>
  <c r="BU79" i="1" a="1"/>
  <c r="BN85" i="1" a="1"/>
  <c r="BT166" i="1" a="1"/>
  <c r="CD143" i="1" a="1"/>
  <c r="BW121" i="1" a="1"/>
  <c r="BP144" i="1" a="1"/>
  <c r="BQ94" i="1" a="1"/>
  <c r="BZ117" i="1" a="1"/>
  <c r="BO54" i="1" a="1"/>
  <c r="BM72" i="1" a="1"/>
  <c r="CC172" i="1" a="1"/>
  <c r="CC54" i="1" a="1"/>
  <c r="BX171" i="1" a="1"/>
  <c r="BX116" i="1" a="1"/>
  <c r="BS94" i="1" a="1"/>
  <c r="CA133" i="1" a="1"/>
  <c r="BK87" i="1"/>
  <c r="BR153" i="1" a="1"/>
  <c r="CA88" i="1" a="1"/>
  <c r="BV137" i="1" a="1"/>
  <c r="D64" i="1"/>
  <c r="BU52" i="1" a="1"/>
  <c r="BT81" i="1" a="1"/>
  <c r="C85" i="1"/>
  <c r="CC121" i="1" a="1"/>
  <c r="BZ153" i="1" a="1"/>
  <c r="BJ158" i="1"/>
  <c r="CB105" i="1" a="1"/>
  <c r="BJ132" i="1"/>
  <c r="BX172" i="1" a="1"/>
  <c r="BL146" i="1"/>
  <c r="BN116" i="1" a="1"/>
  <c r="BU178" i="1" a="1"/>
  <c r="BP63" i="1" a="1"/>
  <c r="BS92" i="1" a="1"/>
  <c r="BX72" i="1" a="1"/>
  <c r="BW144" i="1" a="1"/>
  <c r="BJ165" i="1"/>
  <c r="BO139" i="1" a="1"/>
  <c r="BS105" i="1" a="1"/>
  <c r="BM82" i="1" a="1"/>
  <c r="D103" i="1"/>
  <c r="BY123" i="1" a="1"/>
  <c r="E135" i="1"/>
  <c r="BR144" i="1" a="1"/>
  <c r="C171" i="1"/>
  <c r="BZ54" i="1" a="1"/>
  <c r="BR158" i="1" a="1"/>
  <c r="BW49" i="1" a="1"/>
  <c r="BY136" i="1" a="1"/>
  <c r="C74" i="1"/>
  <c r="BM63" i="1" a="1"/>
  <c r="BV155" i="1" a="1"/>
  <c r="C97" i="1"/>
  <c r="BP92" i="1" a="1"/>
  <c r="BX87" i="1" a="1"/>
  <c r="BM114" i="1" a="1"/>
  <c r="BN61" i="1" a="1"/>
  <c r="C133" i="1"/>
  <c r="C76" i="1"/>
  <c r="BW132" i="1" a="1"/>
  <c r="BT147" i="1" a="1"/>
  <c r="CE171" i="1" a="1"/>
  <c r="CA160" i="1" a="1"/>
  <c r="BO126" i="1" a="1"/>
  <c r="BP167" i="1" a="1"/>
  <c r="CB161" i="1" a="1"/>
  <c r="BX80" i="1" a="1"/>
  <c r="BK83" i="1"/>
  <c r="BV171" i="1" a="1"/>
  <c r="BX90" i="1" a="1"/>
  <c r="CB165" i="1" a="1"/>
  <c r="BT82" i="1" a="1"/>
  <c r="BZ72" i="1" a="1"/>
  <c r="CD61" i="1" a="1"/>
  <c r="BM59" i="1" a="1"/>
  <c r="BR61" i="1" a="1"/>
  <c r="BW117" i="1" a="1"/>
  <c r="BJ63" i="1"/>
  <c r="BL177" i="1"/>
  <c r="D55" i="1"/>
  <c r="C170" i="1"/>
  <c r="CE76" i="1" a="1"/>
  <c r="D102" i="1"/>
  <c r="CE180" i="1" a="1"/>
  <c r="CA149" i="1" a="1"/>
  <c r="BS130" i="1" a="1"/>
  <c r="BS119" i="1" a="1"/>
  <c r="CD168" i="1" a="1"/>
  <c r="BS54" i="1" a="1"/>
  <c r="BQ141" i="1" a="1"/>
  <c r="D167" i="1"/>
  <c r="BM160" i="1" a="1"/>
  <c r="CC131" i="1" a="1"/>
  <c r="BO154" i="1" a="1"/>
  <c r="BO59" i="1" a="1"/>
  <c r="BX60" i="1" a="1"/>
  <c r="BO109" i="1" a="1"/>
  <c r="BT89" i="1" a="1"/>
  <c r="BW85" i="1" a="1"/>
  <c r="D114" i="1"/>
  <c r="BU61" i="1" a="1"/>
  <c r="BR162" i="1" a="1"/>
  <c r="CA63" i="1" a="1"/>
  <c r="C140" i="1"/>
  <c r="BU142" i="1" a="1"/>
  <c r="CE74" i="1" a="1"/>
  <c r="BR117" i="1" a="1"/>
  <c r="BL129" i="1"/>
  <c r="BS111" i="1" a="1"/>
  <c r="BT48" i="1" a="1"/>
  <c r="BQ114" i="1" a="1"/>
  <c r="BL84" i="1"/>
  <c r="BZ79" i="1" a="1"/>
  <c r="BX105" i="1" a="1"/>
  <c r="BQ68" i="1" a="1"/>
  <c r="BK69" i="1"/>
  <c r="BW140" i="1" a="1"/>
  <c r="E147" i="1"/>
  <c r="CB130" i="1" a="1"/>
  <c r="CC175" i="1" a="1"/>
  <c r="BO143" i="1" a="1"/>
  <c r="BR113" i="1" a="1"/>
  <c r="E170" i="1"/>
  <c r="BK96" i="1"/>
  <c r="E126" i="1"/>
  <c r="BR104" i="1" a="1"/>
  <c r="BU146" i="1" a="1"/>
  <c r="CC67" i="1" a="1"/>
  <c r="E180" i="1"/>
  <c r="BQ101" i="1" a="1"/>
  <c r="D121" i="1"/>
  <c r="BY103" i="1" a="1"/>
  <c r="BK118" i="1"/>
  <c r="CB78" i="1" a="1"/>
  <c r="BR128" i="1" a="1"/>
  <c r="CD79" i="1" a="1"/>
  <c r="CC60" i="1" a="1"/>
  <c r="BS78" i="1" a="1"/>
  <c r="BP70" i="1" a="1"/>
  <c r="BS114" i="1" a="1"/>
  <c r="BN159" i="1" a="1"/>
  <c r="BZ100" i="1" a="1"/>
  <c r="D128" i="1"/>
  <c r="BZ69" i="1" a="1"/>
  <c r="CC118" i="1" a="1"/>
  <c r="BN81" i="1" a="1"/>
  <c r="BZ62" i="1" a="1"/>
  <c r="BJ131" i="1"/>
  <c r="CC110" i="1" a="1"/>
  <c r="BR54" i="1" a="1"/>
  <c r="C96" i="1"/>
  <c r="BU59" i="1" a="1"/>
  <c r="BR69" i="1" a="1"/>
  <c r="BK124" i="1"/>
  <c r="BR152" i="1" a="1"/>
  <c r="BL67" i="1"/>
  <c r="BT112" i="1" a="1"/>
  <c r="BX103" i="1" a="1"/>
  <c r="BQ165" i="1" a="1"/>
  <c r="BO68" i="1" a="1"/>
  <c r="BS163" i="1" a="1"/>
  <c r="BR100" i="1" a="1"/>
  <c r="BQ172" i="1" a="1"/>
  <c r="CA150" i="1" a="1"/>
  <c r="C180" i="1"/>
  <c r="CE158" i="1" a="1"/>
  <c r="BL91" i="1"/>
  <c r="BP180" i="1" a="1"/>
  <c r="BS112" i="1" a="1"/>
  <c r="CC59" i="1" a="1"/>
  <c r="C184" i="1"/>
  <c r="BR167" i="1" a="1"/>
  <c r="C88" i="1"/>
  <c r="BO175" i="1" a="1"/>
  <c r="BR119" i="1" a="1"/>
  <c r="BX74" i="1" a="1"/>
  <c r="E104" i="1"/>
  <c r="BM126" i="1" a="1"/>
  <c r="BX168" i="1" a="1"/>
  <c r="BP131" i="1" a="1"/>
  <c r="CD95" i="1" a="1"/>
  <c r="BP133" i="1" a="1"/>
  <c r="BJ157" i="1"/>
  <c r="BT163" i="1" a="1"/>
  <c r="BV89" i="1" a="1"/>
  <c r="BT167" i="1" a="1"/>
  <c r="C151" i="1"/>
  <c r="BV88" i="1" a="1"/>
  <c r="BW65" i="1" a="1"/>
  <c r="C146" i="1"/>
  <c r="BO106" i="1" a="1"/>
  <c r="BJ128" i="1"/>
  <c r="BT158" i="1" a="1"/>
  <c r="BU114" i="1" a="1"/>
  <c r="CA114" i="1" a="1"/>
  <c r="C119" i="1"/>
  <c r="CA168" i="1" a="1"/>
  <c r="BP84" i="1" a="1"/>
  <c r="BS170" i="1" a="1"/>
  <c r="BW69" i="1" a="1"/>
  <c r="BL112" i="1"/>
  <c r="C92" i="1"/>
  <c r="BW66" i="1" a="1"/>
  <c r="CA173" i="1" a="1"/>
  <c r="BV132" i="1" a="1"/>
  <c r="BP154" i="1" a="1"/>
  <c r="CA145" i="1" a="1"/>
  <c r="BJ149" i="1"/>
  <c r="BN47" i="1" a="1"/>
  <c r="BN150" i="1" a="1"/>
  <c r="BP86" i="1" a="1"/>
  <c r="C116" i="1"/>
  <c r="D65" i="1"/>
  <c r="BS87" i="1" a="1"/>
  <c r="BQ102" i="1" a="1"/>
  <c r="BQ64" i="1" a="1"/>
  <c r="BO152" i="1" a="1"/>
  <c r="BQ125" i="1" a="1"/>
  <c r="BU136" i="1" a="1"/>
  <c r="BJ57" i="1"/>
  <c r="CE116" i="1" a="1"/>
  <c r="C152" i="1"/>
  <c r="CE128" i="1" a="1"/>
  <c r="BU120" i="1" a="1"/>
  <c r="BP51" i="1" a="1"/>
  <c r="BT161" i="1" a="1"/>
  <c r="BS121" i="1" a="1"/>
  <c r="BL115" i="1"/>
  <c r="BQ50" i="1" a="1"/>
  <c r="BQ54" i="1" a="1"/>
  <c r="BK168" i="1"/>
  <c r="E159" i="1"/>
  <c r="BL155" i="1"/>
  <c r="BJ178" i="1"/>
  <c r="E92" i="1"/>
  <c r="BK92" i="1"/>
  <c r="BV65" i="1" a="1"/>
  <c r="CE64" i="1" a="1"/>
  <c r="BM57" i="1" a="1"/>
  <c r="CB92" i="1" a="1"/>
  <c r="D113" i="1"/>
  <c r="BT101" i="1" a="1"/>
  <c r="BU126" i="1" a="1"/>
  <c r="BP85" i="1" a="1"/>
  <c r="BL71" i="1"/>
  <c r="BN108" i="1" a="1"/>
  <c r="BJ71" i="1"/>
  <c r="D166" i="1"/>
  <c r="BU55" i="1" a="1"/>
  <c r="CE82" i="1" a="1"/>
  <c r="C176" i="1"/>
  <c r="E97" i="1"/>
  <c r="BN158" i="1" a="1"/>
  <c r="CA90" i="1" a="1"/>
  <c r="CB140" i="1" a="1"/>
  <c r="C103" i="1"/>
  <c r="CC132" i="1" a="1"/>
  <c r="BP99" i="1" a="1"/>
  <c r="BU68" i="1" a="1"/>
  <c r="E130" i="1"/>
  <c r="CD102" i="1" a="1"/>
  <c r="BS58" i="1" a="1"/>
  <c r="BM149" i="1" a="1"/>
  <c r="D76" i="1"/>
  <c r="BU177" i="1" a="1"/>
  <c r="BP115" i="1" a="1"/>
  <c r="E84" i="1"/>
  <c r="CD155" i="1" a="1"/>
  <c r="CD65" i="1" a="1"/>
  <c r="BW84" i="1" a="1"/>
  <c r="E116" i="1"/>
  <c r="E58" i="1"/>
  <c r="BM69" i="1" a="1"/>
  <c r="BJ166" i="1"/>
  <c r="BL107" i="1"/>
  <c r="BY87" i="1" a="1"/>
  <c r="BZ162" i="1" a="1"/>
  <c r="BY65" i="1" a="1"/>
  <c r="BV103" i="1" a="1"/>
  <c r="BL88" i="1"/>
  <c r="BP95" i="1" a="1"/>
  <c r="CB113" i="1" a="1"/>
  <c r="BY160" i="1" a="1"/>
  <c r="BP76" i="1" a="1"/>
  <c r="BZ170" i="1" a="1"/>
  <c r="BY128" i="1" a="1"/>
  <c r="BZ129" i="1" a="1"/>
  <c r="BQ158" i="1" a="1"/>
  <c r="BP82" i="1" a="1"/>
  <c r="BY125" i="1" a="1"/>
  <c r="BV121" i="1" a="1"/>
  <c r="CC125" i="1" a="1"/>
  <c r="BX161" i="1" a="1"/>
  <c r="CC71" i="1" a="1"/>
  <c r="BQ112" i="1" a="1"/>
  <c r="BK71" i="1"/>
  <c r="BW143" i="1" a="1"/>
  <c r="BO173" i="1" a="1"/>
  <c r="BZ124" i="1" a="1"/>
  <c r="BY182" i="1" a="1"/>
  <c r="C73" i="1"/>
  <c r="BJ174" i="1"/>
  <c r="BP119" i="1" a="1"/>
  <c r="BS158" i="1" a="1"/>
  <c r="BW147" i="1" a="1"/>
  <c r="BU60" i="1" a="1"/>
  <c r="BQ51" i="1" a="1"/>
  <c r="BY105" i="1" a="1"/>
  <c r="BK49" i="1"/>
  <c r="BL135" i="1"/>
  <c r="CA48" i="1" a="1"/>
  <c r="BN123" i="1" a="1"/>
  <c r="BZ116" i="1" a="1"/>
  <c r="C132" i="1"/>
  <c r="CC128" i="1" a="1"/>
  <c r="C143" i="1"/>
  <c r="BV177" i="1" a="1"/>
  <c r="BY63" i="1" a="1"/>
  <c r="BJ134" i="1"/>
  <c r="BT106" i="1" a="1"/>
  <c r="E72" i="1"/>
  <c r="BY159" i="1" a="1"/>
  <c r="BQ74" i="1" a="1"/>
  <c r="CA86" i="1" a="1"/>
  <c r="BM66" i="1" a="1"/>
  <c r="BZ70" i="1" a="1"/>
  <c r="D83" i="1"/>
  <c r="CE132" i="1" a="1"/>
  <c r="E61" i="1"/>
  <c r="BS153" i="1" a="1"/>
  <c r="CA54" i="1" a="1"/>
  <c r="BJ108" i="1"/>
  <c r="CD69" i="1" a="1"/>
  <c r="BZ109" i="1" a="1"/>
  <c r="BY85" i="1" a="1"/>
  <c r="BN67" i="1" a="1"/>
  <c r="E117" i="1"/>
  <c r="BL142" i="1"/>
  <c r="BZ78" i="1" a="1"/>
  <c r="BP153" i="1" a="1"/>
  <c r="E77" i="1"/>
  <c r="BX95" i="1" a="1"/>
  <c r="BK125" i="1"/>
  <c r="BU128" i="1" a="1"/>
  <c r="BV84" i="1" a="1"/>
  <c r="BT103" i="1" a="1"/>
  <c r="BX140" i="1" a="1"/>
  <c r="BT169" i="1" a="1"/>
  <c r="CA84" i="1" a="1"/>
  <c r="CC152" i="1" a="1"/>
  <c r="BM161" i="1" a="1"/>
  <c r="D57" i="1"/>
  <c r="BZ161" i="1" a="1"/>
  <c r="BU99" i="1" a="1"/>
  <c r="D112" i="1"/>
  <c r="BQ111" i="1" a="1"/>
  <c r="CB82" i="1" a="1"/>
  <c r="CB108" i="1" a="1"/>
  <c r="BK129" i="1"/>
  <c r="BK105" i="1"/>
  <c r="BS88" i="1" a="1"/>
  <c r="CA136" i="1" a="1"/>
  <c r="BO165" i="1" a="1"/>
  <c r="BX146" i="1" a="1"/>
  <c r="BY110" i="1" a="1"/>
  <c r="D175" i="1"/>
  <c r="CC116" i="1" a="1"/>
  <c r="BZ106" i="1" a="1"/>
  <c r="BL63" i="1"/>
  <c r="BV153" i="1" a="1"/>
  <c r="BY178" i="1" a="1"/>
  <c r="CC160" i="1" a="1"/>
  <c r="BZ118" i="1" a="1"/>
  <c r="BV119" i="1" a="1"/>
  <c r="CE167" i="1" a="1"/>
  <c r="BK64" i="1"/>
  <c r="D125" i="1"/>
  <c r="BR130" i="1" a="1"/>
  <c r="BR95" i="1" a="1"/>
  <c r="BL109" i="1"/>
  <c r="BK159" i="1"/>
  <c r="CE94" i="1" a="1"/>
  <c r="BX177" i="1" a="1"/>
  <c r="BP50" i="1" a="1"/>
  <c r="E91" i="1"/>
  <c r="BW58" i="1" a="1"/>
  <c r="CA103" i="1" a="1"/>
  <c r="BX83" i="1" a="1"/>
  <c r="BK170" i="1"/>
  <c r="BV52" i="1" a="1"/>
  <c r="BU66" i="1" a="1"/>
  <c r="BZ50" i="1" a="1"/>
  <c r="CC77" i="1" a="1"/>
  <c r="CC168" i="1" a="1"/>
  <c r="C123" i="1"/>
  <c r="BT68" i="1" a="1"/>
  <c r="BO74" i="1" a="1"/>
  <c r="C175" i="1"/>
  <c r="BJ105" i="1"/>
  <c r="CB125" i="1" a="1"/>
  <c r="CC65" i="1" a="1"/>
  <c r="BK157" i="1"/>
  <c r="E142" i="1"/>
  <c r="BJ101" i="1"/>
  <c r="BK60" i="1"/>
  <c r="BN111" i="1" a="1"/>
  <c r="BY139" i="1" a="1"/>
  <c r="BT65" i="1" a="1"/>
  <c r="D69" i="1"/>
  <c r="CB163" i="1" a="1"/>
  <c r="BX77" i="1" a="1"/>
  <c r="BX96" i="1" a="1"/>
  <c r="BJ175" i="1"/>
  <c r="BS84" i="1" a="1"/>
  <c r="CC64" i="1" a="1"/>
  <c r="BU121" i="1" a="1"/>
  <c r="E149" i="1"/>
  <c r="BV58" i="1" a="1"/>
  <c r="BS83" i="1" a="1"/>
  <c r="BT108" i="1" a="1"/>
  <c r="BQ161" i="1" a="1"/>
  <c r="BV56" i="1" a="1"/>
  <c r="BU157" i="1" a="1"/>
  <c r="BR58" i="1" a="1"/>
  <c r="BO72" i="1" a="1"/>
  <c r="BL75" i="1"/>
  <c r="BO159" i="1" a="1"/>
  <c r="BJ104" i="1"/>
  <c r="BX175" i="1" a="1"/>
  <c r="BV106" i="1" a="1"/>
  <c r="BV104" i="1" a="1"/>
  <c r="BW89" i="1" a="1"/>
  <c r="CB102" i="1" a="1"/>
  <c r="BL144" i="1"/>
  <c r="CC55" i="1" a="1"/>
  <c r="BJ113" i="1"/>
  <c r="CB99" i="1" a="1"/>
  <c r="BQ159" i="1" a="1"/>
  <c r="BZ108" i="1" a="1"/>
  <c r="CD119" i="1" a="1"/>
  <c r="BN147" i="1" a="1"/>
  <c r="BT95" i="1" a="1"/>
  <c r="BZ82" i="1" a="1"/>
  <c r="BW60" i="1" a="1"/>
  <c r="BV92" i="1" a="1"/>
  <c r="BN64" i="1" a="1"/>
  <c r="E110" i="1"/>
  <c r="BQ131" i="1" a="1"/>
  <c r="D59" i="1"/>
  <c r="BJ163" i="1"/>
  <c r="CA174" i="1" a="1"/>
  <c r="BK54" i="1"/>
  <c r="BU152" i="1" a="1"/>
  <c r="BL128" i="1"/>
  <c r="CA143" i="1" a="1"/>
  <c r="BV57" i="1" a="1"/>
  <c r="BO57" i="1" a="1"/>
  <c r="BQ170" i="1" a="1"/>
  <c r="BJ67" i="1"/>
  <c r="BK161" i="1"/>
  <c r="CB101" i="1" a="1"/>
  <c r="BS120" i="1" a="1"/>
  <c r="CD150" i="1" a="1"/>
  <c r="CB70" i="1" a="1"/>
  <c r="BU82" i="1" a="1"/>
  <c r="BP168" i="1" a="1"/>
  <c r="BR142" i="1" a="1"/>
  <c r="BP113" i="1" a="1"/>
  <c r="BQ146" i="1" a="1"/>
  <c r="BX89" i="1" a="1"/>
  <c r="D115" i="1"/>
  <c r="BM79" i="1" a="1"/>
  <c r="BM170" i="1" a="1"/>
  <c r="CA96" i="1" a="1"/>
  <c r="CE67" i="1" a="1"/>
  <c r="BK97" i="1"/>
  <c r="D111" i="1"/>
  <c r="BW103" i="1" a="1"/>
  <c r="BT51" i="1" a="1"/>
  <c r="BZ77" i="1" a="1"/>
  <c r="CD86" i="1" a="1"/>
  <c r="C102" i="1"/>
  <c r="C59" i="1"/>
  <c r="CA108" i="1" a="1"/>
  <c r="CC57" i="1" a="1"/>
  <c r="BT182" i="1" a="1"/>
  <c r="BO171" i="1" a="1"/>
  <c r="BL62" i="1"/>
  <c r="BO62" i="1" a="1"/>
  <c r="BV120" i="1" a="1"/>
  <c r="BW160" i="1" a="1"/>
  <c r="BN106" i="1" a="1"/>
  <c r="BR121" i="1" a="1"/>
  <c r="BR180" i="1" a="1"/>
  <c r="BN174" i="1" a="1"/>
  <c r="BT168" i="1" a="1"/>
  <c r="BN160" i="1" a="1"/>
  <c r="BR155" i="1" a="1"/>
  <c r="BK84" i="1"/>
  <c r="BS60" i="1" a="1"/>
  <c r="BR65" i="1" a="1"/>
  <c r="BN139" i="1" a="1"/>
  <c r="C84" i="1"/>
  <c r="CA113" i="1" a="1"/>
  <c r="BX59" i="1" a="1"/>
  <c r="BJ81" i="1"/>
  <c r="BQ142" i="1" a="1"/>
  <c r="BR85" i="1" a="1"/>
  <c r="BS177" i="1" a="1"/>
  <c r="BY121" i="1" a="1"/>
  <c r="BX128" i="1" a="1"/>
  <c r="BP150" i="1" a="1"/>
  <c r="CB182" i="1" a="1"/>
  <c r="CA116" i="1" a="1"/>
  <c r="D133" i="1"/>
  <c r="BR164" i="1" a="1"/>
  <c r="D157" i="1"/>
  <c r="BW112" i="1" a="1"/>
  <c r="D107" i="1"/>
  <c r="CD70" i="1" a="1"/>
  <c r="BW104" i="1" a="1"/>
  <c r="CA167" i="1" a="1"/>
  <c r="BL170" i="1"/>
  <c r="BK146" i="1"/>
  <c r="BS108" i="1" a="1"/>
  <c r="CA101" i="1" a="1"/>
  <c r="BO70" i="1" a="1"/>
  <c r="BU84" i="1" a="1"/>
  <c r="BS71" i="1" a="1"/>
  <c r="BW145" i="1" a="1"/>
  <c r="BY95" i="1" a="1"/>
  <c r="CE109" i="1" a="1"/>
  <c r="BN142" i="1" a="1"/>
  <c r="BR62" i="1" a="1"/>
  <c r="CB97" i="1" a="1"/>
  <c r="BY64" i="1" a="1"/>
  <c r="BZ166" i="1" a="1"/>
  <c r="BP60" i="1" a="1"/>
  <c r="BN99" i="1" a="1"/>
  <c r="BU182" i="1" a="1"/>
  <c r="CA60" i="1" a="1"/>
  <c r="BZ171" i="1" a="1"/>
  <c r="CB174" i="1" a="1"/>
  <c r="BQ71" i="1" a="1"/>
  <c r="D96" i="1"/>
  <c r="BJ152" i="1"/>
  <c r="BS161" i="1" a="1"/>
  <c r="BO123" i="1" a="1"/>
  <c r="BY135" i="1" a="1"/>
  <c r="BR56" i="1" a="1"/>
  <c r="BV70" i="1" a="1"/>
  <c r="BN57" i="1" a="1"/>
  <c r="BX144" i="1" a="1"/>
  <c r="BU130" i="1" a="1"/>
  <c r="CB77" i="1" a="1"/>
  <c r="BX134" i="1" a="1"/>
  <c r="BS134" i="1" a="1"/>
  <c r="BZ75" i="1" a="1"/>
  <c r="C115" i="1"/>
  <c r="BO84" i="1" a="1"/>
  <c r="CB118" i="1" a="1"/>
  <c r="BY126" i="1" a="1"/>
  <c r="BZ120" i="1" a="1"/>
  <c r="BR157" i="1" a="1"/>
  <c r="BJ177" i="1"/>
  <c r="BK65" i="1"/>
  <c r="BQ107" i="1" a="1"/>
  <c r="CE161" i="1" a="1"/>
  <c r="BV170" i="1" a="1"/>
  <c r="BX131" i="1" a="1"/>
  <c r="BV145" i="1" a="1"/>
  <c r="BU96" i="1" a="1"/>
  <c r="BZ102" i="1" a="1"/>
  <c r="CC120" i="1" a="1"/>
  <c r="BY171" i="1" a="1"/>
  <c r="CE50" i="1" a="1"/>
  <c r="E121" i="1"/>
  <c r="BV60" i="1" a="1"/>
  <c r="CA104" i="1" a="1"/>
  <c r="BK109" i="1"/>
  <c r="BJ84" i="1"/>
  <c r="BJ98" i="1"/>
  <c r="CE89" i="1" a="1"/>
  <c r="D85" i="1"/>
  <c r="CE169" i="1" a="1"/>
  <c r="CB110" i="1" a="1"/>
  <c r="BT49" i="1" a="1"/>
  <c r="CC159" i="1" a="1"/>
  <c r="CE107" i="1" a="1"/>
  <c r="CB90" i="1" a="1"/>
  <c r="CB106" i="1" a="1"/>
  <c r="BX147" i="1" a="1"/>
  <c r="BW81" i="1" a="1"/>
  <c r="BJ86" i="1"/>
  <c r="BQ75" i="1" a="1"/>
  <c r="BS154" i="1" a="1"/>
  <c r="BX111" i="1" a="1"/>
  <c r="BT88" i="1" a="1"/>
  <c r="E59" i="1"/>
  <c r="BN133" i="1" a="1"/>
  <c r="BN86" i="1" a="1"/>
  <c r="E90" i="1"/>
  <c r="CC103" i="1" a="1"/>
  <c r="BP125" i="1" a="1"/>
  <c r="CA61" i="1" a="1"/>
  <c r="BO86" i="1" a="1"/>
  <c r="BJ115" i="1"/>
  <c r="BZ92" i="1" a="1"/>
  <c r="BJ126" i="1"/>
  <c r="E81" i="1"/>
  <c r="BS142" i="1" a="1"/>
  <c r="BR83" i="1" a="1"/>
  <c r="BJ61" i="1"/>
  <c r="CA177" i="1" a="1"/>
  <c r="BK152" i="1"/>
  <c r="D79" i="1"/>
  <c r="BW80" i="1" a="1"/>
  <c r="BR74" i="1" a="1"/>
  <c r="CE95" i="1" a="1"/>
  <c r="CC129" i="1" a="1"/>
  <c r="BY54" i="1" a="1"/>
  <c r="BY48" i="1" a="1"/>
  <c r="BT162" i="1" a="1"/>
  <c r="BN84" i="1" a="1"/>
  <c r="CD164" i="1" a="1"/>
  <c r="BJ141" i="1"/>
  <c r="BU144" i="1" a="1"/>
  <c r="BJ145" i="1"/>
  <c r="BL120" i="1"/>
  <c r="BW169" i="1" a="1"/>
  <c r="BR129" i="1" a="1"/>
  <c r="BU49" i="1" a="1"/>
  <c r="BU83" i="1" a="1"/>
  <c r="BK123" i="1"/>
  <c r="BS90" i="1" a="1"/>
  <c r="BZ114" i="1" a="1"/>
  <c r="BJ96" i="1"/>
  <c r="CE173" i="1" a="1"/>
  <c r="CB66" i="1" a="1"/>
  <c r="BO135" i="1" a="1"/>
  <c r="C173" i="1"/>
  <c r="CC153" i="1" a="1"/>
  <c r="BN165" i="1" a="1"/>
  <c r="BK135" i="1"/>
  <c r="BS182" i="1" a="1"/>
  <c r="BN90" i="1" a="1"/>
  <c r="BN126" i="1" a="1"/>
  <c r="BN58" i="1" a="1"/>
  <c r="BJ182" i="1"/>
  <c r="C94" i="1"/>
  <c r="BQ92" i="1" a="1"/>
  <c r="CE104" i="1" a="1"/>
  <c r="BN107" i="1" a="1"/>
  <c r="BT143" i="1" a="1"/>
  <c r="BO67" i="1" a="1"/>
  <c r="BT125" i="1" a="1"/>
  <c r="BS95" i="1" a="1"/>
  <c r="BY90" i="1" a="1"/>
  <c r="BR92" i="1" a="1"/>
  <c r="CC166" i="1" a="1"/>
  <c r="BS146" i="1" a="1"/>
  <c r="CA126" i="1" a="1"/>
  <c r="C68" i="1"/>
  <c r="BY60" i="1" a="1"/>
  <c r="BV116" i="1" a="1"/>
  <c r="CE160" i="1" a="1"/>
  <c r="BQ77" i="1" a="1"/>
  <c r="BT59" i="1" a="1"/>
  <c r="CA58" i="1" a="1"/>
  <c r="BR102" i="1" a="1"/>
  <c r="BN94" i="1" a="1"/>
  <c r="CB164" i="1" a="1"/>
  <c r="CB160" i="1" a="1"/>
  <c r="CD153" i="1" a="1"/>
  <c r="BY108" i="1" a="1"/>
  <c r="BZ121" i="1" a="1"/>
  <c r="CD81" i="1" a="1"/>
  <c r="BQ169" i="1" a="1"/>
  <c r="CE125" i="1" a="1"/>
  <c r="BP102" i="1" a="1"/>
  <c r="BX62" i="1" a="1"/>
  <c r="BV165" i="1" a="1"/>
  <c r="BL140" i="1"/>
  <c r="BN109" i="1" a="1"/>
  <c r="BO119" i="1" a="1"/>
  <c r="BJ75" i="1"/>
  <c r="BX163" i="1" a="1"/>
  <c r="BM81" i="1" a="1"/>
  <c r="C98" i="1"/>
  <c r="BK74" i="1"/>
  <c r="BN65" i="1" a="1"/>
  <c r="D75" i="1"/>
  <c r="CE164" i="1" a="1"/>
  <c r="BJ162" i="1"/>
  <c r="BJ50" i="1"/>
  <c r="BN54" i="1" a="1"/>
  <c r="CD178" i="1" a="1"/>
  <c r="BU165" i="1" a="1"/>
  <c r="BY94" i="1" a="1"/>
  <c r="BM159" i="1" a="1"/>
  <c r="CE87" i="1" a="1"/>
  <c r="BT177" i="1" a="1"/>
  <c r="BZ137" i="1" a="1"/>
  <c r="BX82" i="1" a="1"/>
  <c r="D73" i="1"/>
  <c r="BT141" i="1" a="1"/>
  <c r="C57" i="1"/>
  <c r="BK164" i="1"/>
  <c r="BO116" i="1" a="1"/>
  <c r="CA99" i="1" a="1"/>
  <c r="E123" i="1"/>
  <c r="BW142" i="1" a="1"/>
  <c r="BK113" i="1"/>
  <c r="BY158" i="1" a="1"/>
  <c r="BP157" i="1" a="1"/>
  <c r="BX162" i="1" a="1"/>
  <c r="BV102" i="1" a="1"/>
  <c r="BV143" i="1" a="1"/>
  <c r="BT128" i="1" a="1"/>
  <c r="BT119" i="1" a="1"/>
  <c r="D62" i="1"/>
  <c r="BT91" i="1" a="1"/>
  <c r="BT159" i="1" a="1"/>
  <c r="BZ98" i="1" a="1"/>
  <c r="BX139" i="1" a="1"/>
  <c r="BX117" i="1" a="1"/>
  <c r="BO133" i="1" a="1"/>
  <c r="BK77" i="1"/>
  <c r="C113" i="1"/>
  <c r="BT153" i="1" a="1"/>
  <c r="E166" i="1"/>
  <c r="BQ175" i="1" a="1"/>
  <c r="CA120" i="1" a="1"/>
  <c r="BM137" i="1" a="1"/>
  <c r="C117" i="1"/>
  <c r="CB178" i="1" a="1"/>
  <c r="E168" i="1"/>
  <c r="BK67" i="1"/>
  <c r="BR136" i="1" a="1"/>
  <c r="BW115" i="1" a="1"/>
  <c r="BN76" i="1" a="1"/>
  <c r="BM153" i="1" a="1"/>
  <c r="BQ143" i="1" a="1"/>
  <c r="CE166" i="1" a="1"/>
  <c r="CD130" i="1" a="1"/>
  <c r="BZ61" i="1" a="1"/>
  <c r="C189" i="1"/>
  <c r="BO104" i="1" a="1"/>
  <c r="BU102" i="1" a="1"/>
  <c r="D162" i="1"/>
  <c r="BQ129" i="1" a="1"/>
  <c r="BT79" i="1" a="1"/>
  <c r="BK50" i="1"/>
  <c r="BU153" i="1" a="1"/>
  <c r="CA83" i="1" a="1"/>
  <c r="CD129" i="1" a="1"/>
  <c r="CB80" i="1" a="1"/>
  <c r="BN113" i="1" a="1"/>
  <c r="BJ68" i="1"/>
  <c r="BK91" i="1"/>
  <c r="BZ99" i="1" a="1"/>
  <c r="BT70" i="1" a="1"/>
  <c r="CA85" i="1" a="1"/>
  <c r="BJ92" i="1"/>
  <c r="BJ144" i="1"/>
  <c r="BJ146" i="1"/>
  <c r="BO81" i="1" a="1"/>
  <c r="BL167" i="1"/>
  <c r="E141" i="1"/>
  <c r="CB58" i="1" a="1"/>
  <c r="D181" i="1"/>
  <c r="BQ109" i="1" a="1"/>
  <c r="BJ74" i="1"/>
  <c r="BQ89" i="1" a="1"/>
  <c r="BY100" i="1" a="1"/>
  <c r="E189" i="1"/>
  <c r="BZ65" i="1" a="1"/>
  <c r="C154" i="1"/>
  <c r="CD115" i="1" a="1"/>
  <c r="CA98" i="1" a="1"/>
  <c r="BL60" i="1"/>
  <c r="CD83" i="1" a="1"/>
  <c r="BY81" i="1" a="1"/>
  <c r="BN100" i="1" a="1"/>
  <c r="BJ65" i="1"/>
  <c r="CC72" i="1" a="1"/>
  <c r="BQ100" i="1" a="1"/>
  <c r="BP152" i="1" a="1"/>
  <c r="BQ121" i="1" a="1"/>
  <c r="BQ57" i="1" a="1"/>
  <c r="BJ112" i="1"/>
  <c r="C69" i="1"/>
  <c r="BU173" i="1" a="1"/>
  <c r="CA95" i="1" a="1"/>
  <c r="E160" i="1"/>
  <c r="BZ172" i="1" a="1"/>
  <c r="BS129" i="1" a="1"/>
  <c r="BO91" i="1" a="1"/>
  <c r="BY146" i="1" a="1"/>
  <c r="BL132" i="1"/>
  <c r="BK76" i="1"/>
  <c r="BK101" i="1"/>
  <c r="E62" i="1"/>
  <c r="CC58" i="1" a="1"/>
  <c r="C110" i="1"/>
  <c r="CD128" i="1" a="1"/>
  <c r="BV71" i="1" a="1"/>
  <c r="BV94" i="1" a="1"/>
  <c r="CB67" i="1" a="1"/>
  <c r="E56" i="1"/>
  <c r="C168" i="1"/>
  <c r="CB171" i="1" a="1"/>
  <c r="BW91" i="1" a="1"/>
  <c r="BZ141" i="1" a="1"/>
  <c r="BX107" i="1" a="1"/>
  <c r="CB150" i="1" a="1"/>
  <c r="BW63" i="1" a="1"/>
  <c r="BO90" i="1" a="1"/>
  <c r="BK130" i="1"/>
  <c r="CD135" i="1" a="1"/>
  <c r="BK149" i="1"/>
  <c r="BR55" i="1" a="1"/>
  <c r="CC149" i="1" a="1"/>
  <c r="BK162" i="1"/>
  <c r="BR49" i="1" a="1"/>
  <c r="CB132" i="1" a="1"/>
  <c r="BN161" i="1" a="1"/>
  <c r="CD98" i="1" a="1"/>
  <c r="CD161" i="1" a="1"/>
  <c r="CC94" i="1" a="1"/>
  <c r="BJ160" i="1"/>
  <c r="BQ83" i="1" a="1"/>
  <c r="BK121" i="1"/>
  <c r="BZ57" i="1" a="1"/>
  <c r="BZ55" i="1" a="1"/>
  <c r="BP175" i="1" a="1"/>
  <c r="BU166" i="1" a="1"/>
  <c r="BO65" i="1" a="1"/>
  <c r="BP81" i="1" a="1"/>
  <c r="CC84" i="1" a="1"/>
  <c r="BR87" i="1" a="1"/>
  <c r="BN51" i="1" a="1"/>
  <c r="C55" i="1"/>
  <c r="C66" i="1"/>
  <c r="BO75" i="1" a="1"/>
  <c r="BN120" i="1" a="1"/>
  <c r="D187" i="1"/>
  <c r="BJ147" i="1"/>
  <c r="BK182" i="1"/>
  <c r="BU95" i="1" a="1"/>
  <c r="BO125" i="1" a="1"/>
  <c r="BY80" i="1" a="1"/>
  <c r="BP91" i="1" a="1"/>
  <c r="BY84" i="1" a="1"/>
  <c r="BZ123" i="1" a="1"/>
  <c r="CC91" i="1" a="1"/>
  <c r="BR70" i="1" a="1"/>
  <c r="CE134" i="1" a="1"/>
  <c r="E164" i="1"/>
  <c r="CE146" i="1" a="1"/>
  <c r="BS139" i="1" a="1"/>
  <c r="D143" i="1"/>
  <c r="BY59" i="1" a="1"/>
  <c r="BV66" i="1" a="1"/>
  <c r="BZ132" i="1" a="1"/>
  <c r="BW62" i="1" a="1"/>
  <c r="BM95" i="1" a="1"/>
  <c r="CC78" i="1" a="1"/>
  <c r="BL141" i="1"/>
  <c r="BP106" i="1" a="1"/>
  <c r="BV123" i="1" a="1"/>
  <c r="BT180" i="1" a="1"/>
  <c r="BO103" i="1" a="1"/>
  <c r="BJ49" i="1"/>
  <c r="BQ98" i="1" a="1"/>
  <c r="CE51" i="1" a="1"/>
  <c r="C169" i="1"/>
  <c r="CA175" i="1" a="1"/>
  <c r="BX79" i="1" a="1"/>
  <c r="E146" i="1"/>
  <c r="BV61" i="1" a="1"/>
  <c r="CE136" i="1" a="1"/>
  <c r="BV129" i="1" a="1"/>
  <c r="BK68" i="1"/>
  <c r="BK100" i="1"/>
  <c r="CB84" i="1" a="1"/>
  <c r="BL108" i="1"/>
  <c r="BP74" i="1" a="1"/>
  <c r="BX109" i="1" a="1"/>
  <c r="BR145" i="1" a="1"/>
  <c r="CE62" i="1" a="1"/>
  <c r="BS86" i="1" a="1"/>
  <c r="BR52" i="1" a="1"/>
  <c r="BX48" i="1" a="1"/>
  <c r="E152" i="1"/>
  <c r="BY62" i="1" a="1"/>
  <c r="BM100" i="1" a="1"/>
  <c r="BL52" i="1"/>
  <c r="BS123" i="1" a="1"/>
  <c r="BT74" i="1" a="1"/>
  <c r="BM155" i="1" a="1"/>
  <c r="BJ52" i="1"/>
  <c r="C139" i="1"/>
  <c r="CB50" i="1" a="1"/>
  <c r="BY166" i="1" a="1"/>
  <c r="BV167" i="1" a="1"/>
  <c r="BR182" i="1" a="1"/>
  <c r="CB89" i="1" a="1"/>
  <c r="CB137" i="1" a="1"/>
  <c r="BK95" i="1"/>
  <c r="BK132" i="1"/>
  <c r="BJ133" i="1"/>
  <c r="BX98" i="1" a="1"/>
  <c r="BO101" i="1" a="1"/>
  <c r="BL154" i="1"/>
  <c r="BX126" i="1" a="1"/>
  <c r="BT86" i="1" a="1"/>
  <c r="BU80" i="1" a="1"/>
  <c r="BJ180" i="1"/>
  <c r="BU119" i="1" a="1"/>
  <c r="BY86" i="1" a="1"/>
  <c r="BL80" i="1"/>
  <c r="BP105" i="1" a="1"/>
  <c r="E161" i="1"/>
  <c r="BK82" i="1"/>
  <c r="CC150" i="1" a="1"/>
  <c r="D87" i="1"/>
  <c r="BR175" i="1" a="1"/>
  <c r="D141" i="1"/>
  <c r="BU150" i="1" a="1"/>
  <c r="BY99" i="1" a="1"/>
  <c r="BO149" i="1" a="1"/>
  <c r="BW170" i="1" a="1"/>
  <c r="E65" i="1"/>
  <c r="BU74" i="1" a="1"/>
  <c r="BY72" i="1" a="1"/>
  <c r="CE149" i="1" a="1"/>
  <c r="CB103" i="1" a="1"/>
  <c r="D56" i="1"/>
  <c r="BN49" i="1" a="1"/>
  <c r="BU135" i="1" a="1"/>
  <c r="BZ128" i="1" a="1"/>
  <c r="BR124" i="1" a="1"/>
  <c r="BV112" i="1" a="1"/>
  <c r="BP159" i="1" a="1"/>
  <c r="BQ86" i="1" a="1"/>
  <c r="BN66" i="1" a="1"/>
  <c r="BQ82" i="1" a="1"/>
  <c r="BZ150" i="1" a="1"/>
  <c r="BY175" i="1" a="1"/>
  <c r="BQ140" i="1" a="1"/>
  <c r="BW105" i="1" a="1"/>
  <c r="BY49" i="1" a="1"/>
  <c r="CD159" i="1" a="1"/>
  <c r="BW72" i="1" a="1"/>
  <c r="BP71" i="1" a="1"/>
  <c r="BJ91" i="1"/>
  <c r="BY153" i="1" a="1"/>
  <c r="BU167" i="1" a="1"/>
  <c r="BY107" i="1" a="1"/>
  <c r="BM65" i="1" a="1"/>
  <c r="BK133" i="1"/>
  <c r="BO136" i="1" a="1"/>
  <c r="BZ63" i="1" a="1"/>
  <c r="BO76" i="1" a="1"/>
  <c r="BN130" i="1" a="1"/>
  <c r="C131" i="1"/>
  <c r="D131" i="1"/>
  <c r="BZ48" i="1" a="1"/>
  <c r="BM150" i="1" a="1"/>
  <c r="BU171" i="1" a="1"/>
  <c r="BK126" i="1"/>
  <c r="BU117" i="1" a="1"/>
  <c r="BW50" i="1" a="1"/>
  <c r="BS172" i="1" a="1"/>
  <c r="BJ168" i="1"/>
  <c r="CE103" i="1" a="1"/>
  <c r="BQ55" i="1" a="1"/>
  <c r="CA159" i="1" a="1"/>
  <c r="BJ154" i="1"/>
  <c r="D97" i="1"/>
  <c r="CC104" i="1" a="1"/>
  <c r="BL133" i="1"/>
  <c r="E181" i="1"/>
  <c r="BS50" i="1" a="1"/>
  <c r="C182" i="1"/>
  <c r="E57" i="1"/>
  <c r="BS180" i="1" a="1"/>
  <c r="BJ58" i="1"/>
  <c r="BN59" i="1" a="1"/>
  <c r="BW102" i="1" a="1"/>
  <c r="C148" i="1"/>
  <c r="BP129" i="1" a="1"/>
  <c r="BL160" i="1"/>
  <c r="BV69" i="1" a="1"/>
  <c r="BT149" i="1" a="1"/>
  <c r="BX84" i="1" a="1"/>
  <c r="BT102" i="1" a="1"/>
  <c r="BO167" i="1" a="1"/>
  <c r="BU88" i="1" a="1"/>
  <c r="BN68" i="1" a="1"/>
  <c r="CA146" i="1" a="1"/>
  <c r="BQ110" i="1" a="1"/>
  <c r="BR137" i="1" a="1"/>
  <c r="BJ60" i="1"/>
  <c r="BL182" i="1"/>
  <c r="BJ155" i="1"/>
  <c r="CB69" i="1" a="1"/>
  <c r="BQ78" i="1" a="1"/>
  <c r="CB135" i="1" a="1"/>
  <c r="CA68" i="1" a="1"/>
  <c r="CD125" i="1" a="1"/>
  <c r="BS178" i="1" a="1"/>
  <c r="BS52" i="1" a="1"/>
  <c r="BX65" i="1" a="1"/>
  <c r="CE130" i="1" a="1"/>
  <c r="BS63" i="1" a="1"/>
  <c r="E153" i="1"/>
  <c r="BZ85" i="1" a="1"/>
  <c r="BT60" i="1" a="1"/>
  <c r="BJ140" i="1"/>
  <c r="BY167" i="1" a="1"/>
  <c r="BK51" i="1"/>
  <c r="BO120" i="1" a="1"/>
  <c r="CA56" i="1" a="1"/>
  <c r="BP104" i="1" a="1"/>
  <c r="CA144" i="1" a="1"/>
  <c r="BS132" i="1" a="1"/>
  <c r="BZ154" i="1" a="1"/>
  <c r="D88" i="1"/>
  <c r="BP172" i="1" a="1"/>
  <c r="CB129" i="1" a="1"/>
  <c r="BO117" i="1" a="1"/>
  <c r="CD48" i="1" a="1"/>
  <c r="C187" i="1"/>
  <c r="CD64" i="1" a="1"/>
  <c r="BV86" i="1" a="1"/>
  <c r="CB86" i="1" a="1"/>
  <c r="BN119" i="1" a="1"/>
  <c r="BO102" i="1" a="1"/>
  <c r="BZ105" i="1" a="1"/>
  <c r="BP116" i="1" a="1"/>
  <c r="BK167" i="1"/>
  <c r="BZ66" i="1" a="1"/>
  <c r="D177" i="1"/>
  <c r="BO145" i="1" a="1"/>
  <c r="BO130" i="1" a="1"/>
  <c r="D149" i="1"/>
  <c r="BZ67" i="1" a="1"/>
  <c r="BW158" i="1" a="1"/>
  <c r="CC180" i="1" a="1"/>
  <c r="CC62" i="1" a="1"/>
  <c r="BY133" i="1" a="1"/>
  <c r="CB112" i="1" a="1"/>
  <c r="BY69" i="1" a="1"/>
  <c r="BK62" i="1"/>
  <c r="BR115" i="1" a="1"/>
  <c r="CD84" i="1" a="1"/>
  <c r="CE114" i="1" a="1"/>
  <c r="BY57" i="1" a="1"/>
  <c r="BL169" i="1"/>
  <c r="E88" i="1"/>
  <c r="BT105" i="1" a="1"/>
  <c r="BY164" i="1" a="1"/>
  <c r="BZ56" i="1" a="1"/>
  <c r="CD94" i="1" a="1"/>
  <c r="CD121" i="1" a="1"/>
  <c r="BO99" i="1" a="1"/>
  <c r="BN134" i="1" a="1"/>
  <c r="CB88" i="1" a="1"/>
  <c r="BT174" i="1" a="1"/>
  <c r="BY131" i="1" a="1"/>
  <c r="BP132" i="1" a="1"/>
  <c r="CB100" i="1" a="1"/>
  <c r="BO129" i="1" a="1"/>
  <c r="CC83" i="1" a="1"/>
  <c r="BN69" i="1" a="1"/>
  <c r="BL175" i="1"/>
  <c r="BW100" i="1" a="1"/>
  <c r="BQ135" i="1" a="1"/>
  <c r="BP90" i="1" a="1"/>
  <c r="BS162" i="1" a="1"/>
  <c r="BT80" i="1" a="1"/>
  <c r="E120" i="1"/>
  <c r="BV142" i="1" a="1"/>
  <c r="BR133" i="1" a="1"/>
  <c r="BZ90" i="1" a="1"/>
  <c r="E178" i="1"/>
  <c r="BQ79" i="1" a="1"/>
  <c r="BO96" i="1" a="1"/>
  <c r="BL136" i="1"/>
  <c r="BV55" i="1" a="1"/>
  <c r="BQ59" i="1" a="1"/>
  <c r="CE145" i="1" a="1"/>
  <c r="BU64" i="1" a="1"/>
  <c r="CC178" i="1" a="1"/>
  <c r="D67" i="1"/>
  <c r="BY74" i="1" a="1"/>
  <c r="BV160" i="1" a="1"/>
  <c r="C114" i="1"/>
  <c r="BO51" i="1" a="1"/>
  <c r="BM55" i="1" a="1"/>
  <c r="BT109" i="1" a="1"/>
  <c r="CC112" i="1" a="1"/>
  <c r="CA139" i="1" a="1"/>
  <c r="BK172" i="1"/>
  <c r="CD66" i="1" a="1"/>
  <c r="BT67" i="1" a="1"/>
  <c r="BS133" i="1" a="1"/>
  <c r="D159" i="1"/>
  <c r="BM87" i="1" a="1"/>
  <c r="BW51" i="1" a="1"/>
  <c r="BV49" i="1" a="1"/>
  <c r="BZ160" i="1" a="1"/>
  <c r="BK174" i="1"/>
  <c r="BU107" i="1" a="1"/>
  <c r="BV161" i="1" a="1"/>
  <c r="BZ180" i="1" a="1"/>
  <c r="BS82" i="1" a="1"/>
  <c r="CE135" i="1" a="1"/>
  <c r="CA50" i="1" a="1"/>
  <c r="BS61" i="1" a="1"/>
  <c r="CD149" i="1" a="1"/>
  <c r="BQ124" i="1" a="1"/>
  <c r="BW174" i="1" a="1"/>
  <c r="E69" i="1"/>
  <c r="BX52" i="1" a="1"/>
  <c r="C108" i="1"/>
  <c r="BU129" i="1" a="1"/>
  <c r="E64" i="1"/>
  <c r="BX164" i="1" a="1"/>
  <c r="BN95" i="1" a="1"/>
  <c r="BS150" i="1" a="1"/>
  <c r="BS51" i="1" a="1"/>
  <c r="BN182" i="1" a="1"/>
  <c r="BL166" i="1"/>
  <c r="BJ102" i="1"/>
  <c r="BW77" i="1" a="1"/>
  <c r="BZ142" i="1" a="1"/>
  <c r="CD157" i="1" a="1"/>
  <c r="BY79" i="1" a="1"/>
  <c r="BN55" i="1" a="1"/>
  <c r="CE61" i="1" a="1"/>
  <c r="BY98" i="1" a="1"/>
  <c r="BV62" i="1" a="1"/>
  <c r="BO111" i="1" a="1"/>
  <c r="BO113" i="1" a="1"/>
  <c r="BO82" i="1" a="1"/>
  <c r="BR75" i="1" a="1"/>
  <c r="E177" i="1"/>
  <c r="BJ77" i="1"/>
  <c r="BM177" i="1" a="1"/>
  <c r="BP103" i="1" a="1"/>
  <c r="BL81" i="1"/>
  <c r="BL51" i="1"/>
  <c r="BR82" i="1" a="1"/>
  <c r="BW68" i="1" a="1"/>
  <c r="C79" i="1"/>
  <c r="CA51" i="1" a="1"/>
  <c r="CC89" i="1" a="1"/>
  <c r="BY172" i="1" a="1"/>
  <c r="D105" i="1"/>
  <c r="D139" i="1"/>
  <c r="BL83" i="1"/>
  <c r="BN129" i="1" a="1"/>
  <c r="BP126" i="1" a="1"/>
  <c r="BT87" i="1" a="1"/>
  <c r="BO142" i="1" a="1"/>
  <c r="BL87" i="1"/>
  <c r="BL48" i="1"/>
  <c r="BX68" i="1" a="1"/>
  <c r="CE137" i="1" a="1"/>
  <c r="BK114" i="1"/>
  <c r="BO85" i="1" a="1"/>
  <c r="BX54" i="1" a="1"/>
  <c r="CE124" i="1" a="1"/>
  <c r="D117" i="1"/>
  <c r="BT61" i="1" a="1"/>
  <c r="BS135" i="1" a="1"/>
  <c r="BS141" i="1" a="1"/>
  <c r="BX85" i="1" a="1"/>
  <c r="BL137" i="1"/>
  <c r="BJ142" i="1"/>
  <c r="BW95" i="1" a="1"/>
  <c r="BQ155" i="1" a="1"/>
  <c r="BL64" i="1"/>
  <c r="CA89" i="1" a="1"/>
  <c r="BL171" i="1"/>
  <c r="BX120" i="1" a="1"/>
  <c r="BQ180" i="1" a="1"/>
  <c r="CE182" i="1" a="1"/>
  <c r="BP65" i="1" a="1"/>
  <c r="BU137" i="1" a="1"/>
  <c r="CD139" i="1" a="1"/>
  <c r="E85" i="1"/>
  <c r="CE66" i="1" a="1"/>
  <c r="BU172" i="1" a="1"/>
  <c r="CE108" i="1" a="1"/>
  <c r="BN167" i="1" a="1"/>
  <c r="BK165" i="1"/>
  <c r="BL111" i="1"/>
  <c r="BR80" i="1" a="1"/>
  <c r="C144" i="1"/>
  <c r="BZ115" i="1" a="1"/>
  <c r="BP66" i="1" a="1"/>
  <c r="CE86" i="1" a="1"/>
  <c r="CA66" i="1" a="1"/>
  <c r="BP75" i="1" a="1"/>
  <c r="BR103" i="1" a="1"/>
  <c r="CC171" i="1" a="1"/>
  <c r="BN152" i="1" a="1"/>
  <c r="BK131" i="1"/>
  <c r="E139" i="1"/>
  <c r="E87" i="1"/>
  <c r="BT164" i="1" a="1"/>
  <c r="E136" i="1"/>
  <c r="BW135" i="1" a="1"/>
  <c r="CB111" i="1" a="1"/>
  <c r="BT57" i="1" a="1"/>
  <c r="BW173" i="1" a="1"/>
  <c r="CA57" i="1" a="1"/>
  <c r="BJ161" i="1"/>
  <c r="CE110" i="1" a="1"/>
  <c r="CD142" i="1" a="1"/>
  <c r="BJ66" i="1"/>
  <c r="CE101" i="1" a="1"/>
  <c r="BS171" i="1" a="1"/>
  <c r="BL65" i="1"/>
  <c r="E157" i="1"/>
  <c r="CA155" i="1" a="1"/>
  <c r="BY106" i="1" a="1"/>
  <c r="BY140" i="1" a="1"/>
  <c r="BR105" i="1" a="1"/>
  <c r="CD113" i="1" a="1"/>
  <c r="BQ104" i="1" a="1"/>
  <c r="E148" i="1"/>
  <c r="BK116" i="1"/>
  <c r="BV144" i="1" a="1"/>
  <c r="BJ70" i="1"/>
  <c r="BY174" i="1" a="1"/>
  <c r="BW154" i="1" a="1"/>
  <c r="D151" i="1"/>
  <c r="BV79" i="1" a="1"/>
  <c r="BR165" i="1" a="1"/>
  <c r="BN178" i="1" a="1"/>
  <c r="BY82" i="1" a="1"/>
  <c r="BZ140" i="1" a="1"/>
  <c r="BX182" i="1" a="1"/>
  <c r="BZ94" i="1" a="1"/>
  <c r="BX133" i="1" a="1"/>
  <c r="BU92" i="1" a="1"/>
  <c r="CE56" i="1" a="1"/>
  <c r="BR59" i="1" a="1"/>
  <c r="BO146" i="1" a="1"/>
  <c r="BT154" i="1" a="1"/>
  <c r="BX165" i="1" a="1"/>
  <c r="CB172" i="1" a="1"/>
  <c r="BV64" i="1" a="1"/>
  <c r="CE96" i="1" a="1"/>
  <c r="CB145" i="1" a="1"/>
  <c r="CA112" i="1" a="1"/>
  <c r="CC147" i="1" a="1"/>
  <c r="E174" i="1"/>
  <c r="CE175" i="1" a="1"/>
  <c r="BK139" i="1"/>
  <c r="BK140" i="1"/>
  <c r="BU54" i="1" a="1"/>
  <c r="BO180" i="1" a="1"/>
  <c r="CB117" i="1" a="1"/>
  <c r="BP54" i="1" a="1"/>
  <c r="BT84" i="1" a="1"/>
  <c r="BO50" i="1" a="1"/>
  <c r="CE97" i="1" a="1"/>
  <c r="BU133" i="1" a="1"/>
  <c r="BJ111" i="1"/>
  <c r="BV159" i="1" a="1"/>
  <c r="BZ149" i="1" a="1"/>
  <c r="BW109" i="1" a="1"/>
  <c r="BS96" i="1" a="1"/>
  <c r="D106" i="1"/>
  <c r="BM120" i="1" a="1"/>
  <c r="D124" i="1"/>
  <c r="CD111" i="1" a="1"/>
  <c r="CE147" i="1" a="1"/>
  <c r="BQ178" i="1" a="1"/>
  <c r="BM75" i="1" a="1"/>
  <c r="CB173" i="1" a="1"/>
  <c r="CD68" i="1" a="1"/>
  <c r="BO115" i="1" a="1"/>
  <c r="BY50" i="1" a="1"/>
  <c r="BY70" i="1" a="1"/>
  <c r="D89" i="1"/>
  <c r="CA140" i="1" a="1"/>
  <c r="CC182" i="1" a="1"/>
  <c r="BM58" i="1" a="1"/>
  <c r="E83" i="1"/>
  <c r="BL90" i="1"/>
  <c r="BX101" i="1" a="1"/>
  <c r="BN105" i="1" a="1"/>
  <c r="BM166" i="1" a="1"/>
  <c r="BS75" i="1" a="1"/>
  <c r="BW88" i="1" a="1"/>
  <c r="CA111" i="1" a="1"/>
  <c r="BP128" i="1" a="1"/>
  <c r="BN56" i="1" a="1"/>
  <c r="BK55" i="1"/>
  <c r="CC49" i="1" a="1"/>
  <c r="BQ182" i="1" a="1"/>
  <c r="CD89" i="1" a="1"/>
  <c r="BV173" i="1" a="1"/>
  <c r="BX141" i="1" a="1"/>
  <c r="BY147" i="1" a="1"/>
  <c r="BZ175" i="1" a="1"/>
  <c r="CD177" i="1" a="1"/>
  <c r="BN97" i="1" a="1"/>
  <c r="BL100" i="1"/>
  <c r="BO164" i="1" a="1"/>
  <c r="BS157" i="1" a="1"/>
  <c r="C62" i="1"/>
  <c r="BS69" i="1" a="1"/>
  <c r="BL49" i="1"/>
  <c r="BO112" i="1" a="1"/>
  <c r="BN171" i="1" a="1"/>
  <c r="BU85" i="1" a="1"/>
  <c r="BM146" i="1" a="1"/>
  <c r="BW125" i="1" a="1"/>
  <c r="BU141" i="1" a="1"/>
  <c r="BU65" i="1" a="1"/>
  <c r="BZ86" i="1" a="1"/>
  <c r="BW61" i="1" a="1"/>
  <c r="BM152" i="1" a="1"/>
  <c r="BO110" i="1" a="1"/>
  <c r="BO132" i="1" a="1"/>
  <c r="BQ63" i="1" a="1"/>
  <c r="BY71" i="1" a="1"/>
  <c r="BQ133" i="1" a="1"/>
  <c r="BQ163" i="1" a="1"/>
  <c r="BS131" i="1" a="1"/>
  <c r="CE84" i="1" a="1"/>
  <c r="BZ52" i="1" a="1"/>
  <c r="BW146" i="1" a="1"/>
  <c r="BK79" i="1"/>
  <c r="BM162" i="1" a="1"/>
  <c r="CC165" i="1" a="1"/>
  <c r="CC52" i="1" a="1"/>
  <c r="CB124" i="1" a="1"/>
  <c r="BP110" i="1" a="1"/>
  <c r="D84" i="1"/>
  <c r="BP101" i="1" a="1"/>
  <c r="BQ164" i="1" a="1"/>
  <c r="BT104" i="1" a="1"/>
  <c r="BT63" i="1" a="1"/>
  <c r="BZ126" i="1" a="1"/>
  <c r="CD112" i="1" a="1"/>
  <c r="C149" i="1"/>
  <c r="BY111" i="1" a="1"/>
  <c r="CD49" i="1" a="1"/>
  <c r="E115" i="1"/>
  <c r="BS124" i="1" a="1"/>
  <c r="CA94" i="1" a="1"/>
  <c r="C156" i="1"/>
  <c r="BU161" i="1" a="1"/>
  <c r="E55" i="1"/>
  <c r="BU63" i="1" a="1"/>
  <c r="CA52" i="1" a="1"/>
  <c r="BV91" i="1" a="1"/>
  <c r="D71" i="1"/>
  <c r="BT77" i="1" a="1"/>
  <c r="BY115" i="1" a="1"/>
  <c r="CC109" i="1" a="1"/>
  <c r="BK119" i="1"/>
  <c r="BU109" i="1" a="1"/>
  <c r="D136" i="1"/>
  <c r="BN52" i="1" a="1"/>
  <c r="BP155" i="1" a="1"/>
  <c r="BV140" i="1" a="1"/>
  <c r="CE141" i="1" a="1"/>
  <c r="BM70" i="1" a="1"/>
  <c r="CC80" i="1" a="1"/>
  <c r="BR173" i="1" a="1"/>
  <c r="BW118" i="1" a="1"/>
  <c r="BM60" i="1" a="1"/>
  <c r="CB116" i="1" a="1"/>
  <c r="D135" i="1"/>
  <c r="BR94" i="1" a="1"/>
  <c r="BW76" i="1" a="1"/>
  <c r="E71" i="1"/>
  <c r="BO169" i="1" a="1"/>
  <c r="CB121" i="1" a="1"/>
  <c r="E112" i="1"/>
  <c r="BN136" i="1" a="1"/>
  <c r="BP97" i="1" a="1"/>
  <c r="BP62" i="1" a="1"/>
  <c r="D116" i="1"/>
  <c r="BZ81" i="1" a="1"/>
  <c r="CB63" i="1" a="1"/>
  <c r="BV178" i="1" a="1"/>
  <c r="CD165" i="1" a="1"/>
  <c r="BX56" i="1" a="1"/>
  <c r="C56" i="1"/>
  <c r="BU72" i="1" a="1"/>
  <c r="CD78" i="1" a="1"/>
  <c r="BR67" i="1" a="1"/>
  <c r="CB72" i="1" a="1"/>
  <c r="BW56" i="1" a="1"/>
  <c r="BT165" i="1" a="1"/>
  <c r="BU58" i="1" a="1"/>
  <c r="CC111" i="1" a="1"/>
  <c r="D178" i="1"/>
  <c r="BP177" i="1" a="1"/>
  <c r="BP169" i="1" a="1"/>
  <c r="BL99" i="1"/>
  <c r="BN98" i="1" a="1"/>
  <c r="BP55" i="1" a="1"/>
  <c r="BM178" i="1" a="1"/>
  <c r="BX51" i="1" a="1"/>
  <c r="BP146" i="1" a="1"/>
  <c r="CE155" i="1" a="1"/>
  <c r="BT69" i="1" a="1"/>
  <c r="CC96" i="1" a="1"/>
  <c r="BV146" i="1" a="1"/>
  <c r="BT114" i="1" a="1"/>
  <c r="BP114" i="1" a="1"/>
  <c r="E67" i="1"/>
  <c r="BQ145" i="1" a="1"/>
  <c r="BT136" i="1" a="1"/>
  <c r="BW57" i="1" a="1"/>
  <c r="BK58" i="1"/>
  <c r="CD63" i="1" a="1"/>
  <c r="BU174" i="1" a="1"/>
  <c r="CA137" i="1" a="1"/>
  <c r="BT78" i="1" a="1"/>
  <c r="CD154" i="1" a="1"/>
  <c r="D95" i="1"/>
  <c r="C89" i="1"/>
  <c r="BL70" i="1"/>
  <c r="BW155" i="1" a="1"/>
  <c r="BX91" i="1" a="1"/>
  <c r="BL131" i="1"/>
  <c r="CA132" i="1" a="1"/>
  <c r="CE90" i="1" a="1"/>
  <c r="BO160" i="1" a="1"/>
  <c r="CC75" i="1" a="1"/>
  <c r="BV67" i="1" a="1"/>
  <c r="CB143" i="1" a="1"/>
  <c r="BX173" i="1" a="1"/>
  <c r="CB56" i="1" a="1"/>
  <c r="BP134" i="1" a="1"/>
  <c r="BJ172" i="1"/>
  <c r="BZ103" i="1" a="1"/>
  <c r="BU77" i="1" a="1"/>
  <c r="BQ150" i="1" a="1"/>
  <c r="BW113" i="1" a="1"/>
  <c r="CA119" i="1" a="1"/>
  <c r="BL94" i="1"/>
  <c r="CA130" i="1" a="1"/>
  <c r="CA170" i="1" a="1"/>
  <c r="C162" i="1"/>
  <c r="CC48" i="1" a="1"/>
  <c r="BQ90" i="1" a="1"/>
  <c r="BY58" i="1" a="1"/>
  <c r="BO137" i="1" a="1"/>
  <c r="BS104" i="1" a="1"/>
  <c r="BY177" i="1" a="1"/>
  <c r="CC130" i="1" a="1"/>
  <c r="CD170" i="1" a="1"/>
  <c r="BY119" i="1" a="1"/>
  <c r="C70" i="1"/>
  <c r="BK171" i="1"/>
  <c r="CC105" i="1" a="1"/>
  <c r="BX159" i="1" a="1"/>
  <c r="CD75" i="1" a="1"/>
  <c r="BX152" i="1" a="1"/>
  <c r="BQ99" i="1" a="1"/>
  <c r="BT140" i="1" a="1"/>
  <c r="BM182" i="1" a="1"/>
  <c r="BP49" i="1" a="1"/>
  <c r="BV98" i="1" a="1"/>
  <c r="BJ150" i="1"/>
  <c r="BO163" i="1" a="1"/>
  <c r="BS57" i="1" a="1"/>
  <c r="BU134" i="1" a="1"/>
  <c r="BS103" i="1" a="1"/>
  <c r="BW137" i="1" a="1"/>
  <c r="BZ167" i="1" a="1"/>
  <c r="CC69" i="1" a="1"/>
  <c r="BX119" i="1" a="1"/>
  <c r="CB180" i="1" a="1"/>
  <c r="BX143" i="1" a="1"/>
  <c r="BY88" i="1" a="1"/>
  <c r="BP160" i="1" a="1"/>
  <c r="D170" i="1"/>
  <c r="CD163" i="1" a="1"/>
  <c r="BQ116" i="1" a="1"/>
  <c r="CD120" i="1" a="1"/>
  <c r="BS175" i="1" a="1"/>
  <c r="BZ165" i="1" a="1"/>
  <c r="CE142" i="1" a="1"/>
  <c r="CE92" i="1" a="1"/>
  <c r="CB166" i="1" a="1"/>
  <c r="BJ114" i="1"/>
  <c r="BM154" i="1" a="1"/>
  <c r="BK110" i="1"/>
  <c r="BX170" i="1" a="1"/>
  <c r="E94" i="1"/>
  <c r="BZ80" i="1" a="1"/>
  <c r="BJ94" i="1"/>
  <c r="BX154" i="1" a="1"/>
  <c r="BW139" i="1" a="1"/>
  <c r="BU67" i="1" a="1"/>
  <c r="CE80" i="1" a="1"/>
  <c r="BZ163" i="1" a="1"/>
  <c r="BX174" i="1" a="1"/>
  <c r="BV54" i="1" a="1"/>
  <c r="BR72" i="1" a="1"/>
  <c r="BQ136" i="1" a="1"/>
  <c r="BK80" i="1"/>
  <c r="BS173" i="1" a="1"/>
  <c r="BN125" i="1" a="1"/>
  <c r="BT85" i="1" a="1"/>
  <c r="BU175" i="1" a="1"/>
  <c r="BP56" i="1" a="1"/>
  <c r="E179" i="1"/>
  <c r="BO64" i="1" a="1"/>
  <c r="C150" i="1"/>
  <c r="BU106" i="1" a="1"/>
  <c r="CB109" i="1" a="1"/>
  <c r="BP89" i="1" a="1"/>
  <c r="CC162" i="1" a="1"/>
  <c r="BR147" i="1" a="1"/>
  <c r="BR131" i="1" a="1"/>
  <c r="CA91" i="1" a="1"/>
  <c r="BN82" i="1" a="1"/>
  <c r="BK103" i="1"/>
  <c r="BJ119" i="1"/>
  <c r="C99" i="1"/>
  <c r="BS144" i="1" a="1"/>
  <c r="CE177" i="1" a="1"/>
  <c r="BQ97" i="1" a="1"/>
  <c r="BR159" i="1" a="1"/>
  <c r="BJ56" i="1"/>
  <c r="CA87" i="1" a="1"/>
  <c r="CB57" i="1" a="1"/>
  <c r="BY78" i="1" a="1"/>
  <c r="CA110" i="1" a="1"/>
  <c r="BR66" i="1" a="1"/>
  <c r="BS77" i="1" a="1"/>
  <c r="BY109" i="1" a="1"/>
  <c r="CE54" i="1" a="1"/>
  <c r="CB177" i="1" a="1"/>
  <c r="BS145" i="1" a="1"/>
  <c r="BP109" i="1" a="1"/>
  <c r="CB48" i="1" a="1"/>
  <c r="BV100" i="1" a="1"/>
  <c r="BV147" i="1" a="1"/>
  <c r="BL172" i="1"/>
  <c r="BX71" i="1" a="1"/>
  <c r="E99" i="1"/>
  <c r="BY180" i="1" a="1"/>
  <c r="CC70" i="1" a="1"/>
  <c r="BN70" i="1" a="1"/>
  <c r="BX94" i="1" a="1"/>
  <c r="BY116" i="1" a="1"/>
  <c r="BQ119" i="1" a="1"/>
  <c r="BM168" i="1" a="1"/>
  <c r="BT146" i="1" a="1"/>
  <c r="CB170" i="1" a="1"/>
  <c r="CD117" i="1" a="1"/>
  <c r="BM50" i="1" a="1"/>
  <c r="BY52" i="1" a="1"/>
  <c r="CE57" i="1" a="1"/>
  <c r="BY137" i="1" a="1"/>
  <c r="CB114" i="1" a="1"/>
  <c r="D173" i="1"/>
  <c r="E167" i="1"/>
  <c r="BQ157" i="1" a="1"/>
  <c r="BM173" i="1" a="1"/>
  <c r="BW178" i="1" a="1"/>
  <c r="BS169" i="1" a="1"/>
  <c r="BR139" i="1" a="1"/>
  <c r="CB76" i="1" a="1"/>
  <c r="BL92" i="1"/>
  <c r="BW120" i="1" a="1"/>
  <c r="BV96" i="1" a="1"/>
  <c r="BK117" i="1"/>
  <c r="BT121" i="1" a="1"/>
  <c r="BV130" i="1" a="1"/>
  <c r="D123" i="1"/>
  <c r="BY134" i="1" a="1"/>
  <c r="BP96" i="1" a="1"/>
  <c r="C86" i="1"/>
  <c r="E128" i="1"/>
  <c r="BP170" i="1" a="1"/>
  <c r="BO153" i="1" a="1"/>
  <c r="CB128" i="1" a="1"/>
  <c r="BZ71" i="1" a="1"/>
  <c r="BP88" i="1" a="1"/>
  <c r="BJ54" i="1"/>
  <c r="BP72" i="1" a="1"/>
  <c r="CA157" i="1" a="1"/>
  <c r="C72" i="1"/>
  <c r="CD166" i="1" a="1"/>
  <c r="CC97" i="1" a="1"/>
  <c r="BL105" i="1"/>
  <c r="BW119" i="1" a="1"/>
  <c r="CC161" i="1" a="1"/>
  <c r="BV114" i="1" a="1"/>
  <c r="CE121" i="1" a="1"/>
  <c r="CE119" i="1" a="1"/>
  <c r="E119" i="1"/>
  <c r="BS143" i="1" a="1"/>
  <c r="BJ164" i="1"/>
  <c r="BT55" i="1" a="1"/>
  <c r="BR135" i="1" a="1"/>
  <c r="D184" i="1"/>
  <c r="BT64" i="1" a="1"/>
  <c r="C157" i="1"/>
  <c r="BQ96" i="1" a="1"/>
  <c r="BQ130" i="1" a="1"/>
  <c r="BW131" i="1" a="1"/>
  <c r="BT120" i="1" a="1"/>
  <c r="BZ96" i="1" a="1"/>
  <c r="BT152" i="1" a="1"/>
  <c r="BZ157" i="1" a="1"/>
  <c r="BP158" i="1" a="1"/>
  <c r="BR143" i="1" a="1"/>
  <c r="BZ135" i="1" a="1"/>
  <c r="BT54" i="1" a="1"/>
  <c r="BO150" i="1" a="1"/>
  <c r="BQ113" i="1" a="1"/>
  <c r="BK142" i="1"/>
  <c r="BU143" i="1" a="1"/>
  <c r="BK75" i="1"/>
  <c r="E150" i="1"/>
  <c r="BK52" i="1"/>
  <c r="BP100" i="1" a="1"/>
  <c r="CC163" i="1" a="1"/>
  <c r="BQ118" i="1" a="1"/>
  <c r="CB168" i="1" a="1"/>
  <c r="CB98" i="1" a="1"/>
  <c r="BW74" i="1" a="1"/>
  <c r="BN77" i="1" a="1"/>
  <c r="BJ88" i="1"/>
  <c r="C166" i="1"/>
  <c r="BT132" i="1" a="1"/>
  <c r="BO88" i="1" a="1"/>
  <c r="CB133" i="1" a="1"/>
  <c r="BM135" i="1" a="1"/>
  <c r="D130" i="1"/>
  <c r="BL149" i="1"/>
  <c r="CE111" i="1" a="1"/>
  <c r="BT144" i="1" a="1"/>
  <c r="BU164" i="1" a="1"/>
  <c r="BP61" i="1" a="1"/>
  <c r="CA67" i="1" a="1"/>
  <c r="CE157" i="1" a="1"/>
  <c r="CB131" i="1" a="1"/>
  <c r="BL74" i="1"/>
  <c r="BM101" i="1" a="1"/>
  <c r="CB96" i="1" a="1"/>
  <c r="CA79" i="1" a="1"/>
  <c r="CA49" i="1" a="1"/>
  <c r="BP69" i="1" a="1"/>
  <c r="CD51" i="1" a="1"/>
  <c r="E133" i="1"/>
  <c r="CE55" i="1" a="1"/>
  <c r="BY104" i="1" a="1"/>
  <c r="BY157" i="1" a="1"/>
  <c r="CE49" i="1" a="1"/>
  <c r="CD107" i="1" a="1"/>
  <c r="BQ128" i="1" a="1"/>
  <c r="BV168" i="1" a="1"/>
  <c r="BS155" i="1" a="1"/>
  <c r="BJ64" i="1"/>
  <c r="CD114" i="1" a="1"/>
  <c r="BK144" i="1"/>
  <c r="BX135" i="1" a="1"/>
  <c r="BZ91" i="1" a="1"/>
  <c r="BW130" i="1" a="1"/>
  <c r="BS74" i="1" a="1"/>
  <c r="BJ173" i="1"/>
  <c r="BO95" i="1" a="1"/>
  <c r="BP140" i="1" a="1"/>
  <c r="BR172" i="1" a="1"/>
  <c r="CC164" i="1" a="1"/>
  <c r="CD77" i="1" a="1"/>
  <c r="BK88" i="1"/>
  <c r="BR68" i="1" a="1"/>
  <c r="BK169" i="1"/>
  <c r="CD182" i="1" a="1"/>
  <c r="CA162" i="1" a="1"/>
  <c r="BQ62" i="1" a="1"/>
  <c r="BO144" i="1" a="1"/>
  <c r="BV128" i="1" a="1"/>
  <c r="CD137" i="1" a="1"/>
  <c r="BY154" i="1" a="1"/>
  <c r="BL79" i="1"/>
  <c r="BP118" i="1" a="1"/>
  <c r="BQ134" i="1" a="1"/>
  <c r="BK56" i="1"/>
  <c r="BS101" i="1" a="1"/>
  <c r="CD146" i="1" a="1"/>
  <c r="C126" i="1"/>
  <c r="BQ58" i="1" a="1"/>
  <c r="BO178" i="1" a="1"/>
  <c r="CE63" i="1" a="1"/>
  <c r="BO147" i="1" a="1"/>
  <c r="BN157" i="1" a="1"/>
  <c r="BQ120" i="1" a="1"/>
  <c r="E171" i="1"/>
  <c r="BK180" i="1"/>
  <c r="BX76" i="1" a="1"/>
  <c r="BJ83" i="1"/>
  <c r="BX75" i="1" a="1"/>
  <c r="BW110" i="1" a="1"/>
  <c r="BO87" i="1" a="1"/>
  <c r="BQ173" i="1" a="1"/>
  <c r="CA80" i="1" a="1"/>
  <c r="D140" i="1"/>
  <c r="BQ115" i="1" a="1"/>
  <c r="D154" i="1"/>
  <c r="BQ171" i="1" a="1"/>
  <c r="BL117" i="1"/>
  <c r="CC56" i="1" a="1"/>
  <c r="BQ67" i="1" a="1"/>
  <c r="BX78" i="1" a="1"/>
  <c r="BQ60" i="1" a="1"/>
  <c r="BJ103" i="1"/>
  <c r="BT139" i="1" a="1"/>
  <c r="CA97" i="1" a="1"/>
  <c r="BR98" i="1" a="1"/>
  <c r="BM136" i="1" a="1"/>
  <c r="BS89" i="1" a="1"/>
  <c r="C118" i="1"/>
  <c r="BJ80" i="1"/>
  <c r="E66" i="1"/>
  <c r="CD169" i="1" a="1"/>
  <c r="C130" i="1"/>
  <c r="CB104" i="1" a="1"/>
  <c r="BY96" i="1" a="1"/>
  <c r="CB146" i="1" a="1"/>
  <c r="BW126" i="1" a="1"/>
  <c r="CA178" i="1" a="1"/>
  <c r="BZ97" i="1" a="1"/>
  <c r="BT115" i="1" a="1"/>
  <c r="BR171" i="1" a="1"/>
  <c r="BJ124" i="1"/>
  <c r="BQ69" i="1" a="1"/>
  <c r="CE105" i="1" a="1"/>
  <c r="D182" i="1"/>
  <c r="BM86" i="1" a="1"/>
  <c r="C105" i="1"/>
  <c r="C64" i="1"/>
  <c r="BV134" i="1" a="1"/>
  <c r="CD67" i="1" a="1"/>
  <c r="BJ136" i="1"/>
  <c r="BT62" i="1" a="1"/>
  <c r="BL102" i="1"/>
  <c r="BR81" i="1" a="1"/>
  <c r="BP121" i="1" a="1"/>
  <c r="BU123" i="1" a="1"/>
  <c r="BZ89" i="1" a="1"/>
  <c r="BT66" i="1" a="1"/>
  <c r="BY83" i="1" a="1"/>
  <c r="D104" i="1"/>
  <c r="BN87" i="1" a="1"/>
  <c r="CA77" i="1" a="1"/>
  <c r="BT58" i="1" a="1"/>
  <c r="CD91" i="1" a="1"/>
  <c r="CD58" i="1" a="1"/>
  <c r="BO97" i="1" a="1"/>
  <c r="BZ59" i="1" a="1"/>
  <c r="BJ51" i="1"/>
  <c r="CD116" i="1" a="1"/>
  <c r="BV95" i="1" a="1"/>
  <c r="BQ149" i="1" a="1"/>
  <c r="BW78" i="1" a="1"/>
  <c r="E165" i="1"/>
  <c r="CE159" i="1" a="1"/>
  <c r="CE48" i="1" a="1"/>
  <c r="BY142" i="1" a="1"/>
  <c r="BV87" i="1" a="1"/>
  <c r="BU51" i="1" a="1"/>
  <c r="BN140" i="1" a="1"/>
  <c r="BJ169" i="1"/>
  <c r="BT111" i="1" a="1"/>
  <c r="E154" i="1"/>
  <c r="BK90" i="1"/>
  <c r="BX158" i="1" a="1"/>
  <c r="BX104" i="1" a="1"/>
  <c r="BK106" i="1"/>
  <c r="BW82" i="1" a="1"/>
  <c r="BK112" i="1"/>
  <c r="BU98" i="1" a="1"/>
  <c r="BR77" i="1" a="1"/>
  <c r="BO80" i="1" a="1"/>
  <c r="BN128" i="1" a="1"/>
  <c r="BZ101" i="1" a="1"/>
  <c r="BR114" i="1" a="1"/>
  <c r="BQ84" i="1" a="1"/>
  <c r="E101" i="1"/>
  <c r="C160" i="1"/>
  <c r="BS110" i="1" a="1"/>
  <c r="BS56" i="1" a="1"/>
  <c r="BS67" i="1" a="1"/>
  <c r="BY152" i="1" a="1"/>
  <c r="CD133" i="1" a="1"/>
  <c r="BN75" i="1" a="1"/>
  <c r="BR125" i="1" a="1"/>
  <c r="BY101" i="1" a="1"/>
  <c r="CE79" i="1" a="1"/>
  <c r="BT172" i="1" a="1"/>
  <c r="BU105" i="1" a="1"/>
  <c r="BL66" i="1"/>
  <c r="CD50" i="1" a="1"/>
  <c r="BW152" i="1" a="1"/>
  <c r="CB152" i="1" a="1"/>
  <c r="BM105" i="1" a="1"/>
  <c r="CD132" i="1" a="1"/>
  <c r="CD175" i="1" a="1"/>
  <c r="BZ178" i="1" a="1"/>
  <c r="CC117" i="1" a="1"/>
  <c r="CA62" i="1" a="1"/>
  <c r="CD97" i="1" a="1"/>
  <c r="CB60" i="1" a="1"/>
  <c r="C106" i="1"/>
  <c r="BL78" i="1"/>
  <c r="BV175" i="1" a="1"/>
  <c r="BS64" i="1" a="1"/>
  <c r="CD109" i="1" a="1"/>
  <c r="BY173" i="1" a="1"/>
  <c r="BQ70" i="1" a="1"/>
  <c r="BL106" i="1"/>
  <c r="BX106" i="1" a="1"/>
  <c r="BW133" i="1" a="1"/>
  <c r="BY97" i="1" a="1"/>
  <c r="CA135" i="1" a="1"/>
  <c r="BT171" i="1" a="1"/>
  <c r="BJ121" i="1"/>
  <c r="BM110" i="1" a="1"/>
  <c r="BP165" i="1" a="1"/>
  <c r="BM140" i="1" a="1"/>
  <c r="BT129" i="1" a="1"/>
  <c r="E96" i="1"/>
  <c r="D98" i="1"/>
  <c r="BQ117" i="1" a="1"/>
  <c r="CE65" i="1" a="1"/>
  <c r="CE154" i="1" a="1"/>
  <c r="BV75" i="1" a="1"/>
  <c r="BL54" i="1"/>
  <c r="CC88" i="1" a="1"/>
  <c r="CB55" i="1" a="1"/>
  <c r="BM106" i="1" a="1"/>
  <c r="BT96" i="1" a="1"/>
  <c r="E124" i="1"/>
  <c r="BP108" i="1" a="1"/>
  <c r="BL116" i="1"/>
  <c r="BZ84" i="1" a="1"/>
  <c r="CE115" i="1" a="1"/>
  <c r="E140" i="1"/>
  <c r="BX50" i="1" a="1"/>
  <c r="CB68" i="1" a="1"/>
  <c r="BN169" i="1" a="1"/>
  <c r="BP136" i="1" a="1"/>
  <c r="BR112" i="1" a="1"/>
  <c r="BO100" i="1" a="1"/>
  <c r="BP139" i="1" a="1"/>
  <c r="BS109" i="1" a="1"/>
  <c r="C112" i="1"/>
  <c r="BP142" i="1" a="1"/>
  <c r="BX112" i="1" a="1"/>
  <c r="E156" i="1"/>
  <c r="CA171" i="1" a="1"/>
  <c r="BR84" i="1" a="1"/>
  <c r="CA92" i="1" a="1"/>
  <c r="CD59" i="1" a="1"/>
  <c r="CB107" i="1" a="1"/>
  <c r="BS100" i="1" a="1"/>
  <c r="BR108" i="1" a="1"/>
  <c r="BU147" i="1" a="1"/>
  <c r="CE91" i="1" a="1"/>
  <c r="D92" i="1"/>
  <c r="BN102" i="1" a="1"/>
  <c r="BK99" i="1"/>
  <c r="BK85" i="1"/>
  <c r="E111" i="1"/>
  <c r="BS80" i="1" a="1"/>
  <c r="BL165" i="1"/>
  <c r="BZ155" i="1" a="1"/>
  <c r="CC115" i="1" a="1"/>
  <c r="CA81" i="1" a="1"/>
  <c r="C138" i="1"/>
  <c r="BK145" i="1"/>
  <c r="CB95" i="1" a="1"/>
  <c r="BQ48" i="1" a="1"/>
  <c r="BO89" i="1" a="1"/>
  <c r="BU62" i="1" a="1"/>
  <c r="BU86" i="1" a="1"/>
  <c r="CD99" i="1" a="1"/>
  <c r="BW128" i="1" a="1"/>
  <c r="BV118" i="1" a="1"/>
  <c r="BN153" i="1" a="1"/>
  <c r="BV141" i="1" a="1"/>
  <c r="CB153" i="1" a="1"/>
  <c r="BW123" i="1" a="1"/>
  <c r="BJ107" i="1"/>
  <c r="BN154" i="1" a="1"/>
  <c r="BK102" i="1"/>
  <c r="BV125" i="1" a="1"/>
  <c r="BT52" i="1" a="1"/>
  <c r="D81" i="1"/>
  <c r="CE123" i="1" a="1"/>
  <c r="BS159" i="1" a="1"/>
  <c r="BX125" i="1" a="1"/>
  <c r="CA106" i="1" a="1"/>
  <c r="CB81" i="1" a="1"/>
  <c r="C161" i="1"/>
  <c r="BU108" i="1" a="1"/>
  <c r="BN114" i="1" a="1"/>
  <c r="BN91" i="1" a="1"/>
  <c r="BJ117" i="1"/>
  <c r="E95" i="1"/>
  <c r="CD118" i="1" a="1"/>
  <c r="BL121" i="1"/>
  <c r="BY56" i="1" a="1"/>
  <c r="BY114" i="1" a="1"/>
  <c r="CA121" i="1" a="1"/>
  <c r="CA78" i="1" a="1"/>
  <c r="BN180" i="1" a="1"/>
  <c r="E125" i="1"/>
  <c r="D118" i="1"/>
  <c r="BM164" i="1" a="1"/>
  <c r="BV115" i="1" a="1"/>
  <c r="CD100" i="1" a="1"/>
  <c r="BR96" i="1" a="1"/>
  <c r="BU162" i="1" a="1"/>
  <c r="E93" i="1"/>
  <c r="BO63" i="1" a="1"/>
  <c r="BQ106" i="1" a="1"/>
  <c r="BO94" i="1" a="1"/>
  <c r="CD87" i="1" a="1"/>
  <c r="BZ145" i="1" a="1"/>
  <c r="BY141" i="1" a="1"/>
  <c r="BZ177" i="1" a="1"/>
  <c r="CC113" i="1" a="1"/>
  <c r="BK154" i="1"/>
  <c r="CC63" i="1" a="1"/>
  <c r="CE112" i="1" a="1"/>
  <c r="BU155" i="1" a="1"/>
  <c r="BR88" i="1" a="1"/>
  <c r="CB142" i="1" a="1"/>
  <c r="CA74" i="1" a="1"/>
  <c r="BP67" i="1" a="1"/>
  <c r="D119" i="1"/>
  <c r="CE70" i="1" a="1"/>
  <c r="BO66" i="1" a="1"/>
  <c r="BR161" i="1" a="1"/>
  <c r="CE100" i="1" a="1"/>
  <c r="BX67" i="1" a="1"/>
  <c r="BR91" i="1" a="1"/>
  <c r="BV108" i="1" a="1"/>
  <c r="BS85" i="1" a="1"/>
  <c r="BY51" i="1" a="1"/>
  <c r="E102" i="1"/>
  <c r="BM49" i="1" a="1"/>
  <c r="BR168" i="1" a="1"/>
  <c r="CE174" i="1" a="1"/>
  <c r="CD141" i="1" a="1"/>
  <c r="CB139" i="1" a="1"/>
  <c r="BK111" i="1"/>
  <c r="BT178" i="1" a="1"/>
  <c r="CB49" i="1" a="1"/>
  <c r="CB144" i="1" a="1"/>
  <c r="BN173" i="1" a="1"/>
  <c r="BT98" i="1" a="1"/>
  <c r="CD152" i="1" a="1"/>
  <c r="BY144" i="1" a="1"/>
  <c r="BK108" i="1"/>
  <c r="BR116" i="1" a="1"/>
  <c r="BO177" i="1" a="1"/>
  <c r="CC173" i="1" a="1"/>
  <c r="BP178" i="1" a="1"/>
  <c r="CD172" i="1" a="1"/>
  <c r="BK59" i="1"/>
  <c r="CB94" i="1" a="1"/>
  <c r="BU125" i="1" a="1"/>
  <c r="CA100" i="1" a="1"/>
  <c r="BQ61" i="1" a="1"/>
  <c r="CA69" i="1" a="1"/>
  <c r="BJ82" i="1"/>
  <c r="BK48" i="1"/>
  <c r="CD62" i="1" a="1"/>
  <c r="CD173" i="1" a="1"/>
  <c r="BS76" i="1" a="1"/>
  <c r="CD106" i="1" a="1"/>
  <c r="BK178" i="1"/>
  <c r="BS165" i="1" a="1"/>
  <c r="BO140" i="1" a="1"/>
  <c r="E162" i="1"/>
  <c r="BP68" i="1" a="1"/>
  <c r="C104" i="1"/>
  <c r="E137" i="1"/>
  <c r="BJ153" i="1"/>
  <c r="E107" i="1"/>
  <c r="BU132" i="1" a="1"/>
  <c r="BV50" i="1" a="1"/>
  <c r="BL89" i="1"/>
  <c r="BP149" i="1" a="1"/>
  <c r="BV182" i="1" a="1"/>
  <c r="BQ81" i="1" a="1"/>
  <c r="BX124" i="1" a="1"/>
  <c r="BL110" i="1"/>
  <c r="BZ107" i="1" a="1"/>
  <c r="CE68" i="1" a="1"/>
  <c r="BX132" i="1" a="1"/>
  <c r="CB64" i="1" a="1"/>
  <c r="BQ87" i="1" a="1"/>
  <c r="CA71" i="1" a="1"/>
  <c r="BW87" i="1" a="1"/>
  <c r="BW97" i="1" a="1"/>
  <c r="BT92" i="1" a="1"/>
  <c r="BV158" i="1" a="1"/>
  <c r="CC135" i="1" a="1"/>
  <c r="E114" i="1"/>
  <c r="CB155" i="1" a="1"/>
  <c r="CB59" i="1" a="1"/>
  <c r="CC154" i="1" a="1"/>
  <c r="BK141" i="1"/>
  <c r="CD52" i="1" a="1"/>
  <c r="BN162" i="1" a="1"/>
  <c r="CC124" i="1" a="1"/>
  <c r="CC123" i="1" a="1"/>
  <c r="BS62" i="1" a="1"/>
  <c r="BL76" i="1"/>
  <c r="BM54" i="1" a="1"/>
  <c r="CD134" i="1" a="1"/>
  <c r="BR89" i="1" a="1"/>
  <c r="BN50" i="1" a="1"/>
  <c r="BR48" i="1" a="1"/>
  <c r="BL86" i="1"/>
  <c r="CC102" i="1" a="1"/>
  <c r="BZ131" i="1" a="1"/>
  <c r="BT100" i="1" a="1"/>
  <c r="CC76" i="1" a="1"/>
  <c r="CC145" i="1" a="1"/>
  <c r="E75" i="1"/>
  <c r="BR64" i="1" a="1"/>
  <c r="CA109" i="1" a="1"/>
  <c r="BP78" i="1" a="1"/>
  <c r="CD123" i="1" a="1"/>
  <c r="BQ76" i="1" a="1"/>
  <c r="BN131" i="1" a="1"/>
  <c r="CD88" i="1" a="1"/>
  <c r="CB85" i="1" a="1"/>
  <c r="D99" i="1"/>
  <c r="BP107" i="1" a="1"/>
  <c r="BN88" i="1" a="1"/>
  <c r="CA64" i="1" a="1"/>
  <c r="BK120" i="1"/>
  <c r="BO78" i="1" a="1"/>
  <c r="D70" i="1"/>
  <c r="CC108" i="1" a="1"/>
  <c r="BZ147" i="1" a="1"/>
  <c r="BN155" i="1" a="1"/>
  <c r="BT130" i="1" a="1"/>
  <c r="CA124" i="1" a="1"/>
  <c r="BK128" i="1"/>
  <c r="CD57" i="1" a="1"/>
  <c r="E70" i="1"/>
  <c r="CC167" i="1" a="1"/>
  <c r="BT173" i="1" a="1"/>
  <c r="CE165" i="1" a="1"/>
  <c r="BJ62" i="1"/>
  <c r="BX118" i="1" a="1"/>
  <c r="BK134" i="1"/>
  <c r="CD160" i="1" a="1"/>
  <c r="C67" i="1"/>
  <c r="BZ143" i="1" a="1"/>
  <c r="CE168" i="1" a="1"/>
  <c r="CC157" i="1" a="1"/>
  <c r="BP77" i="1" a="1"/>
  <c r="BU140" i="1" a="1"/>
  <c r="CC90" i="1" a="1"/>
  <c r="CA123" i="1" a="1"/>
  <c r="CD82" i="1" a="1"/>
  <c r="BL85" i="1"/>
  <c r="C125" i="1"/>
  <c r="BM119" i="1" a="1"/>
  <c r="E187" i="1"/>
  <c r="BU103" i="1" a="1"/>
  <c r="D153" i="1"/>
  <c r="BZ130" i="1" a="1"/>
  <c r="BM68" i="1" a="1"/>
  <c r="BL159" i="1"/>
  <c r="BZ144" i="1" a="1"/>
  <c r="BS125" i="1" a="1"/>
  <c r="C90" i="1"/>
  <c r="CD108" i="1" a="1"/>
  <c r="BV169" i="1" a="1"/>
  <c r="BV80" i="1" a="1"/>
  <c r="BW168" i="1" a="1"/>
  <c r="D78" i="1"/>
  <c r="CB75" i="1" a="1"/>
  <c r="BZ134" i="1" a="1"/>
  <c r="C137" i="1"/>
  <c r="BW134" i="1" a="1"/>
  <c r="E78" i="1"/>
  <c r="BR90" i="1" a="1"/>
  <c r="D171" i="1"/>
  <c r="CB79" i="1" a="1"/>
  <c r="BV113" i="1" a="1"/>
  <c r="BZ88" i="1" a="1"/>
  <c r="E106" i="1"/>
  <c r="BJ116" i="1"/>
  <c r="BM67" i="1" a="1"/>
  <c r="CB120" i="1" a="1"/>
  <c r="BM158" i="1" a="1"/>
  <c r="BJ87" i="1"/>
  <c r="BL134" i="1"/>
  <c r="BQ162" i="1" a="1"/>
  <c r="BZ112" i="1" a="1"/>
  <c r="BJ137" i="1"/>
  <c r="C141" i="1"/>
  <c r="BN115" i="1" a="1"/>
  <c r="CC134" i="1" a="1"/>
  <c r="BU76" i="1" a="1"/>
  <c r="C147" i="1"/>
  <c r="BL150" i="1"/>
  <c r="CC158" i="1" a="1"/>
  <c r="C179" i="1"/>
  <c r="BN135" i="1" a="1"/>
  <c r="BO49" i="1" a="1"/>
  <c r="CE78" i="1" a="1"/>
  <c r="BV174" i="1" a="1"/>
  <c r="CC98" i="1" a="1"/>
  <c r="BK107" i="1"/>
  <c r="BV76" i="1" a="1"/>
  <c r="CB61" i="1" a="1"/>
  <c r="BW175" i="1" a="1"/>
  <c r="BX64" i="1" a="1"/>
  <c r="BM167" i="1" a="1"/>
  <c r="BX157" i="1" a="1"/>
  <c r="BK115" i="1"/>
  <c r="BL50" i="1"/>
  <c r="BK158" i="1"/>
  <c r="C101" i="1"/>
  <c r="BK137" i="1"/>
  <c r="BV101" i="1" a="1"/>
  <c r="BU163" i="1" a="1"/>
  <c r="BX99" i="1" a="1"/>
  <c r="BJ97" i="1"/>
  <c r="CB52" i="1" a="1"/>
  <c r="CE75" i="1" a="1"/>
  <c r="BZ133" i="1" a="1"/>
  <c r="BO168" i="1" a="1"/>
  <c r="E173" i="1"/>
  <c r="BQ137" i="1" a="1"/>
  <c r="BZ168" i="1" a="1"/>
  <c r="BN177" i="1" a="1"/>
  <c r="BU118" i="1" a="1"/>
  <c r="CC140" i="1" a="1"/>
  <c r="CA147" i="1" a="1"/>
  <c r="BR60" i="1" a="1"/>
  <c r="BP166" i="1" a="1"/>
  <c r="D77" i="1"/>
  <c r="BX61" i="1" a="1"/>
  <c r="BX166" i="1" a="1"/>
  <c r="BQ147" i="1" a="1"/>
  <c r="BN170" i="1" a="1"/>
  <c r="BL130" i="1"/>
  <c r="E82" i="1"/>
  <c r="BQ95" i="1" a="1"/>
  <c r="CC155" i="1" a="1"/>
  <c r="BL98" i="1"/>
  <c r="BL114" i="1"/>
  <c r="E73" i="1"/>
  <c r="BP173" i="1" a="1"/>
  <c r="BW165" i="1" a="1"/>
  <c r="BJ159" i="1"/>
  <c r="BP111" i="1" a="1"/>
  <c r="BJ123" i="1"/>
  <c r="CE152" i="1" a="1"/>
  <c r="CA128" i="1" a="1"/>
  <c r="D156" i="1"/>
  <c r="BW106" i="1" a="1"/>
  <c r="D109" i="1"/>
  <c r="CE126" i="1" a="1"/>
  <c r="BS97" i="1" a="1"/>
  <c r="CA153" i="1" a="1"/>
  <c r="BW59" i="1" a="1"/>
  <c r="BN80" i="1" a="1"/>
  <c r="BM145" i="1" a="1"/>
  <c r="BN132" i="1" a="1"/>
  <c r="BM169" i="1" a="1"/>
  <c r="BJ170" i="1"/>
  <c r="D58" i="1"/>
  <c r="BU160" i="1" a="1"/>
  <c r="BS72" i="1" a="1"/>
  <c r="BM171" i="1" a="1"/>
  <c r="BO58" i="1" a="1"/>
  <c r="BO124" i="1" a="1"/>
  <c r="BN146" i="1" a="1"/>
  <c r="BZ152" i="1" a="1"/>
  <c r="BO105" i="1" a="1"/>
  <c r="E113" i="1"/>
  <c r="BX114" i="1" a="1"/>
  <c r="D144" i="1"/>
  <c r="BU101" i="1" a="1"/>
  <c r="BX150" i="1" a="1"/>
  <c r="BS66" i="1" a="1"/>
  <c r="E98" i="1"/>
  <c r="BP57" i="1" a="1"/>
  <c r="BL145" i="1"/>
  <c r="BY124" i="1" a="1"/>
  <c r="BR178" i="1" a="1"/>
  <c r="BY61" i="1" a="1"/>
  <c r="BW101" i="1" a="1"/>
  <c r="BQ49" i="1" a="1"/>
  <c r="BJ167" i="1"/>
  <c r="BJ135" i="1"/>
  <c r="CB169" i="1" a="1"/>
  <c r="CA105" i="1" a="1"/>
  <c r="CC99" i="1" a="1"/>
  <c r="CB91" i="1" a="1"/>
  <c r="BR150" i="1" a="1"/>
  <c r="BT117" i="1" a="1"/>
  <c r="CD167" i="1" a="1"/>
  <c r="BX167" i="1" a="1"/>
  <c r="BJ76" i="1"/>
  <c r="CE81" i="1" a="1"/>
  <c r="BN163" i="1" a="1"/>
  <c r="E169" i="1"/>
  <c r="BR126" i="1" a="1"/>
  <c r="C122" i="1"/>
  <c r="D74" i="1"/>
  <c r="BO107" i="1" a="1"/>
  <c r="D120" i="1"/>
  <c r="CC177" i="1" a="1"/>
  <c r="E63" i="1"/>
  <c r="CA125" i="1" a="1"/>
  <c r="BL58" i="1"/>
  <c r="BT157" i="1" a="1"/>
  <c r="BV163" i="1" a="1"/>
  <c r="BL143" i="1"/>
  <c r="BL153" i="1"/>
  <c r="E138" i="1"/>
  <c r="BO157" i="1" a="1"/>
  <c r="BU75" i="1" a="1"/>
  <c r="BU104" i="1" a="1"/>
  <c r="BJ59" i="1"/>
  <c r="BR106" i="1" a="1"/>
  <c r="BK160" i="1"/>
  <c r="BW70" i="1" a="1"/>
  <c r="BU97" i="1" a="1"/>
  <c r="BM174" i="1" a="1"/>
  <c r="BJ129" i="1"/>
  <c r="D180" i="1"/>
  <c r="CE71" i="1" a="1"/>
  <c r="CE144" i="1" a="1"/>
  <c r="BO166" i="1" a="1"/>
  <c r="CA182" i="1" a="1"/>
  <c r="CE60" i="1" a="1"/>
  <c r="BN63" i="1" a="1"/>
  <c r="BV150" i="1" a="1"/>
  <c r="BU170" i="1" a="1"/>
  <c r="D169" i="1"/>
  <c r="CA142" i="1" a="1"/>
  <c r="BL147" i="1"/>
  <c r="CD180" i="1" a="1"/>
  <c r="BZ110" i="1" a="1"/>
  <c r="BK86" i="1"/>
  <c r="BQ105" i="1" a="1"/>
  <c r="BN72" i="1" a="1"/>
  <c r="CD55" i="1" a="1"/>
  <c r="CC74" i="1" a="1"/>
  <c r="BM147" i="1" a="1"/>
  <c r="BP135" i="1" a="1"/>
  <c r="BQ91" i="1" a="1"/>
  <c r="CC126" i="1" a="1"/>
  <c r="BR71" i="1" a="1"/>
  <c r="BV136" i="1" a="1"/>
  <c r="E175" i="1"/>
  <c r="BV180" i="1" a="1"/>
  <c r="CA163" i="1" a="1"/>
  <c r="BO121" i="1" a="1"/>
  <c r="C164" i="1"/>
  <c r="CE98" i="1" a="1"/>
  <c r="BM172" i="1" a="1"/>
  <c r="BT126" i="1" a="1"/>
  <c r="BL158" i="1"/>
  <c r="D165" i="1"/>
  <c r="BT75" i="1" a="1"/>
  <c r="BV135" i="1" a="1"/>
  <c r="BN110" i="1" a="1"/>
  <c r="CA152" i="1" a="1"/>
  <c r="BW180" i="1" a="1"/>
  <c r="BW86" i="1" a="1"/>
  <c r="BU56" i="1" a="1"/>
  <c r="BX123" i="1" a="1"/>
  <c r="BM64" i="1" a="1"/>
  <c r="D82" i="1"/>
  <c r="BR57" i="1" a="1"/>
  <c r="CC114" i="1" a="1"/>
  <c r="BT160" i="1" a="1"/>
  <c r="BX136" i="1" a="1"/>
  <c r="BU113" i="1" a="1"/>
  <c r="CE129" i="1" a="1"/>
  <c r="BX149" i="1" a="1"/>
  <c r="BU90" i="1" a="1"/>
  <c r="BW177" i="1" a="1"/>
  <c r="CC50" i="1" a="1"/>
  <c r="BZ125" i="1" a="1"/>
  <c r="CA164" i="1" a="1"/>
  <c r="CC68" i="1" a="1"/>
  <c r="BT94" i="1" a="1"/>
  <c r="BL101" i="1"/>
  <c r="CA154" i="1" a="1"/>
  <c r="BT150" i="1" a="1"/>
  <c r="D93" i="1"/>
  <c r="E109" i="1"/>
  <c r="BY55" i="1" a="1"/>
  <c r="CC66" i="1" a="1"/>
  <c r="BU94" i="1" a="1"/>
  <c r="BZ49" i="1" a="1"/>
  <c r="BZ164" i="1" a="1"/>
  <c r="BJ48" i="1"/>
  <c r="C83" i="1"/>
  <c r="BJ125" i="1"/>
  <c r="BK57" i="1"/>
  <c r="BV117" i="1" a="1"/>
  <c r="BL163" i="1"/>
  <c r="BZ113" i="1" a="1"/>
  <c r="BN62" i="1" a="1"/>
  <c r="BT124" i="1" a="1"/>
  <c r="BQ132" i="1" a="1"/>
  <c r="BW153" i="1" a="1"/>
  <c r="BL104" i="1"/>
  <c r="D152" i="1"/>
  <c r="BX108" i="1" a="1"/>
  <c r="BP161" i="1" a="1"/>
  <c r="D91" i="1"/>
  <c r="CC169" i="1" a="1"/>
  <c r="BZ119" i="1" a="1"/>
  <c r="BS106" i="1" a="1"/>
  <c r="BW157" i="1" a="1"/>
  <c r="CD140" i="1" a="1"/>
  <c r="BM80" i="1" a="1"/>
  <c r="BL113" i="1"/>
  <c r="BK153" i="1"/>
  <c r="CE163" i="1" a="1"/>
  <c r="BL97" i="1"/>
  <c r="BM96" i="1" a="1"/>
  <c r="CD76" i="1" a="1"/>
  <c r="BQ72" i="1" a="1"/>
  <c r="BU87" i="1" a="1"/>
  <c r="BZ83" i="1" a="1"/>
  <c r="CD72" i="1" a="1"/>
  <c r="BP58" i="1" a="1"/>
  <c r="BT50" i="1" a="1"/>
  <c r="CC174" i="1" a="1"/>
  <c r="BQ174" i="1" a="1"/>
  <c r="BL119" i="1"/>
  <c r="BP64" i="1" a="1"/>
  <c r="D94" i="1"/>
  <c r="BW99" i="1" a="1"/>
  <c r="BL55" i="1"/>
  <c r="E131" i="1"/>
  <c r="CA76" i="1" a="1"/>
  <c r="D174" i="1"/>
  <c r="CA141" i="1" a="1"/>
  <c r="BT72" i="1" a="1"/>
  <c r="C167" i="1"/>
  <c r="BJ79" i="1"/>
  <c r="BV97" i="1" a="1"/>
  <c r="BW182" i="1" a="1"/>
  <c r="BY168" i="1" a="1"/>
  <c r="CE118" i="1" a="1"/>
  <c r="BM180" i="1" a="1"/>
  <c r="BS70" i="1" a="1"/>
  <c r="BU50" i="1" a="1"/>
  <c r="BU91" i="1" a="1"/>
  <c r="C95" i="1"/>
  <c r="BX130" i="1" a="1"/>
  <c r="BM56" i="1" a="1"/>
  <c r="BW150" i="1" a="1"/>
  <c r="CB167" i="1" a="1"/>
  <c r="C181" i="1"/>
  <c r="C142" i="1"/>
  <c r="CB154" i="1" a="1"/>
  <c r="E185" i="1"/>
  <c r="CB175" i="1" a="1"/>
  <c r="BS48" i="1" a="1"/>
  <c r="CA102" i="1" a="1"/>
  <c r="BM78" i="1" a="1"/>
  <c r="CD54" i="1" a="1"/>
  <c r="BK81" i="1"/>
  <c r="BO79" i="1" a="1"/>
  <c r="BY89" i="1" a="1"/>
  <c r="BX113" i="1" a="1"/>
  <c r="BR78" i="1" a="1"/>
  <c r="BV152" i="1" a="1"/>
  <c r="BO77" i="1" a="1"/>
  <c r="BN144" i="1" a="1"/>
  <c r="BZ76" i="1" a="1"/>
  <c r="C65" i="1"/>
  <c r="BQ153" i="1" a="1"/>
  <c r="C174" i="1"/>
  <c r="BL123" i="1"/>
  <c r="CB62" i="1" a="1"/>
  <c r="BV162" i="1" a="1"/>
  <c r="BS99" i="1" a="1"/>
  <c r="BZ158" i="1" a="1"/>
  <c r="BJ95" i="1"/>
  <c r="D108" i="1"/>
  <c r="BK136" i="1"/>
  <c r="BV48" i="1" a="1"/>
  <c r="BU89" i="1" a="1"/>
  <c r="CE83" i="1" a="1"/>
  <c r="BU131" i="1" a="1"/>
  <c r="BV68" i="1" a="1"/>
  <c r="BX180" i="1" a="1"/>
  <c r="BV139" i="1" a="1"/>
  <c r="BV111" i="1" a="1"/>
  <c r="BV172" i="1" a="1"/>
  <c r="BL173" i="1"/>
  <c r="BX69" i="1" a="1"/>
  <c r="CC142" i="1" a="1"/>
  <c r="CA117" i="1" a="1"/>
  <c r="CC107" i="1" a="1"/>
  <c r="CA166" i="1" a="1"/>
  <c r="BL82" i="1"/>
  <c r="BS98" i="1" a="1"/>
  <c r="BV85" i="1" a="1"/>
  <c r="CA129" i="1" a="1"/>
  <c r="CD71" i="1" a="1"/>
  <c r="C78" i="1"/>
  <c r="CA107" i="1" a="1"/>
  <c r="BS117" i="1" a="1"/>
  <c r="C153" i="1"/>
  <c r="CD101" i="1" a="1"/>
  <c r="E86" i="1"/>
  <c r="CE85" i="1" a="1"/>
  <c r="BQ80" i="1" a="1"/>
  <c r="BP52" i="1" a="1"/>
  <c r="BR97" i="1" a="1"/>
  <c r="BW83" i="1" a="1"/>
  <c r="BW107" i="1" a="1"/>
  <c r="BV63" i="1" a="1"/>
  <c r="BV72" i="1" a="1"/>
  <c r="BR110" i="1" a="1"/>
  <c r="BL59" i="1"/>
  <c r="BW48" i="1" a="1"/>
  <c r="BR141" i="1" a="1"/>
  <c r="CD144" i="1" a="1"/>
  <c r="BU145" i="1" a="1"/>
  <c r="BJ90" i="1"/>
  <c r="BO52" i="1" a="1"/>
  <c r="BZ58" i="1" a="1"/>
  <c r="BO71" i="1" a="1"/>
  <c r="BS49" i="1" a="1"/>
  <c r="BN89" i="1" a="1"/>
  <c r="BM62" i="1" a="1"/>
  <c r="BQ88" i="1" a="1"/>
  <c r="CC144" i="1" a="1"/>
  <c r="BY120" i="1" a="1"/>
  <c r="BX121" i="1" a="1"/>
  <c r="BR111" i="1" a="1"/>
  <c r="BU69" i="1" a="1"/>
  <c r="E184" i="1"/>
  <c r="BY149" i="1" a="1"/>
  <c r="BN164" i="1" a="1"/>
  <c r="C128" i="1"/>
  <c r="CC106" i="1" a="1"/>
  <c r="BK72" i="1"/>
  <c r="BW164" i="1" a="1"/>
  <c r="BQ144" i="1" a="1"/>
  <c r="BL162" i="1"/>
  <c r="BS160" i="1" a="1"/>
  <c r="BR99" i="1" a="1"/>
  <c r="D110" i="1"/>
  <c r="CB126" i="1" a="1"/>
  <c r="BO118" i="1" a="1"/>
  <c r="BP124" i="1" a="1"/>
  <c r="BW163" i="1" a="1"/>
  <c r="BW71" i="1" a="1"/>
  <c r="BS167" i="1" a="1"/>
  <c r="BW108" i="1" a="1"/>
  <c r="CE150" i="1" a="1"/>
  <c r="BY169" i="1" a="1"/>
  <c r="CE52" i="1" a="1"/>
  <c r="BX110" i="1" a="1"/>
  <c r="BR170" i="1" a="1"/>
  <c r="BU169" i="1" a="1"/>
  <c r="E151" i="1"/>
  <c r="BX55" i="1" a="1"/>
  <c r="BP164" i="1" a="1"/>
  <c r="BN117" i="1" a="1"/>
  <c r="BR107" i="1" a="1"/>
  <c r="BN104" i="1" a="1"/>
  <c r="BV157" i="1" a="1"/>
  <c r="C124" i="1"/>
  <c r="BQ126" i="1" a="1"/>
  <c r="C121" i="1"/>
  <c r="BL118" i="1"/>
  <c r="CE133" i="1" a="1"/>
  <c r="BW92" i="1" a="1"/>
  <c r="BX137" i="1" a="1"/>
  <c r="CD105" i="1" a="1"/>
  <c r="BO83" i="1" a="1"/>
  <c r="BZ64" i="1" a="1"/>
  <c r="BP117" i="1" a="1"/>
  <c r="CC61" i="1" a="1"/>
  <c r="CD162" i="1" a="1"/>
  <c r="BR154" i="1" a="1"/>
  <c r="BP79" i="1" a="1"/>
  <c r="D179" i="1"/>
  <c r="BS128" i="1" a="1"/>
  <c r="BL95" i="1"/>
  <c r="BM51" i="1" a="1"/>
  <c r="CB141" i="1" a="1"/>
  <c r="BT123" i="1" a="1"/>
  <c r="BQ168" i="1" a="1"/>
  <c r="CC100" i="1" a="1"/>
  <c r="BV109" i="1" a="1"/>
  <c r="CE72" i="1" a="1"/>
  <c r="BJ109" i="1"/>
  <c r="CE77" i="1" a="1"/>
  <c r="BV74" i="1" a="1"/>
  <c r="D72" i="1"/>
  <c r="BR118" i="1" a="1"/>
  <c r="D168" i="1"/>
  <c r="BP87" i="1" a="1"/>
  <c r="BZ60" i="1" a="1"/>
  <c r="BZ87" i="1" a="1"/>
  <c r="CB83" i="1" a="1"/>
  <c r="BP145" i="1" a="1"/>
  <c r="D61" i="1"/>
  <c r="BQ56" i="1" a="1"/>
  <c r="CB159" i="1" a="1"/>
  <c r="BP98" i="1" a="1"/>
  <c r="BJ55" i="1"/>
  <c r="BS166" i="1" a="1"/>
  <c r="BR146" i="1" a="1"/>
  <c r="BS152" i="1" a="1"/>
  <c r="BJ69" i="1"/>
  <c r="BN124" i="1" a="1"/>
  <c r="C165" i="1"/>
  <c r="BU48" i="1" a="1"/>
  <c r="BW52" i="1" a="1"/>
  <c r="BL68" i="1"/>
  <c r="BV59" i="1" a="1"/>
  <c r="BX169" i="1" a="1"/>
  <c r="BW172" i="1" a="1"/>
  <c r="BQ139" i="1" a="1"/>
  <c r="CC143" i="1" a="1"/>
  <c r="BN101" i="1" a="1"/>
  <c r="BK173" i="1"/>
  <c r="D176" i="1"/>
  <c r="BQ52" i="1" a="1"/>
  <c r="BP59" i="1" a="1"/>
  <c r="BT135" i="1" a="1"/>
  <c r="BW67" i="1" a="1"/>
  <c r="BN166" i="1" a="1"/>
  <c r="BL126" i="1"/>
  <c r="BN118" i="1" a="1"/>
  <c r="BN79" i="1" a="1"/>
  <c r="BS136" i="1" a="1"/>
  <c r="E172" i="1"/>
  <c r="BK98" i="1"/>
  <c r="D148" i="1"/>
  <c r="BK175" i="1"/>
  <c r="BY162" i="1" a="1"/>
  <c r="CB134" i="1" a="1"/>
  <c r="BT131" i="1" a="1"/>
  <c r="BT131" i="1" l="1"/>
  <c r="CB134" i="1"/>
  <c r="AR141" i="1" s="1" a="1"/>
  <c r="AR141" i="1" s="1"/>
  <c r="BY162" i="1"/>
  <c r="D97" i="10"/>
  <c r="D97" i="3"/>
  <c r="D97" i="12"/>
  <c r="E121" i="3"/>
  <c r="E121" i="12"/>
  <c r="E121" i="10"/>
  <c r="BS136" i="1"/>
  <c r="BN79" i="1"/>
  <c r="BN118" i="1"/>
  <c r="BN166" i="1"/>
  <c r="BW67" i="1"/>
  <c r="BT135" i="1"/>
  <c r="BP59" i="1"/>
  <c r="BQ52" i="1"/>
  <c r="D125" i="3"/>
  <c r="D125" i="12"/>
  <c r="D125" i="10"/>
  <c r="BN101" i="1"/>
  <c r="CC143" i="1"/>
  <c r="BQ139" i="1"/>
  <c r="BW172" i="1"/>
  <c r="BX169" i="1"/>
  <c r="BV59" i="1"/>
  <c r="BW52" i="1"/>
  <c r="BU48" i="1"/>
  <c r="A114" i="3"/>
  <c r="A114" i="12"/>
  <c r="A114" i="10"/>
  <c r="BN124" i="1"/>
  <c r="BS152" i="1"/>
  <c r="BR146" i="1"/>
  <c r="BS166" i="1"/>
  <c r="BP98" i="1"/>
  <c r="CB159" i="1"/>
  <c r="AR166" i="1" s="1" a="1"/>
  <c r="AR166" i="1" s="1"/>
  <c r="BQ56" i="1"/>
  <c r="D10" i="3"/>
  <c r="D10" i="12"/>
  <c r="D10" i="10"/>
  <c r="BP145" i="1"/>
  <c r="CB83" i="1"/>
  <c r="AR90" i="1" s="1" a="1"/>
  <c r="AR90" i="1" s="1"/>
  <c r="BZ87" i="1"/>
  <c r="BZ60" i="1"/>
  <c r="BP87" i="1"/>
  <c r="D117" i="10"/>
  <c r="D117" i="3"/>
  <c r="D117" i="12"/>
  <c r="BR118" i="1"/>
  <c r="D21" i="10"/>
  <c r="D21" i="3"/>
  <c r="D21" i="12"/>
  <c r="BV74" i="1"/>
  <c r="CE77" i="1"/>
  <c r="CE72" i="1"/>
  <c r="BV109" i="1"/>
  <c r="CC100" i="1"/>
  <c r="BQ168" i="1"/>
  <c r="BT123" i="1"/>
  <c r="CB141" i="1"/>
  <c r="AR148" i="1" s="1" a="1"/>
  <c r="AR148" i="1" s="1"/>
  <c r="BM51" i="1"/>
  <c r="BS128" i="1"/>
  <c r="D128" i="3"/>
  <c r="D128" i="12"/>
  <c r="D128" i="10"/>
  <c r="BP79" i="1"/>
  <c r="BR154" i="1"/>
  <c r="CD162" i="1"/>
  <c r="CC61" i="1"/>
  <c r="BP117" i="1"/>
  <c r="BZ64" i="1"/>
  <c r="BO83" i="1"/>
  <c r="CD105" i="1"/>
  <c r="BX137" i="1"/>
  <c r="BW92" i="1"/>
  <c r="CE133" i="1"/>
  <c r="A70" i="10"/>
  <c r="A70" i="12"/>
  <c r="A70" i="3"/>
  <c r="BQ126" i="1"/>
  <c r="A73" i="10"/>
  <c r="A73" i="3"/>
  <c r="A73" i="12"/>
  <c r="BV157" i="1"/>
  <c r="BN104" i="1"/>
  <c r="BR107" i="1"/>
  <c r="BN117" i="1"/>
  <c r="BP164" i="1"/>
  <c r="BX55" i="1"/>
  <c r="E100" i="3"/>
  <c r="E100" i="10"/>
  <c r="E100" i="12"/>
  <c r="BU169" i="1"/>
  <c r="BR170" i="1"/>
  <c r="BX110" i="1"/>
  <c r="CE52" i="1"/>
  <c r="BY169" i="1"/>
  <c r="CE150" i="1"/>
  <c r="BW108" i="1"/>
  <c r="BS167" i="1"/>
  <c r="BW71" i="1"/>
  <c r="BW163" i="1"/>
  <c r="BP124" i="1"/>
  <c r="BO118" i="1"/>
  <c r="CB126" i="1"/>
  <c r="AR133" i="1" s="1" a="1"/>
  <c r="AR133" i="1" s="1"/>
  <c r="D59" i="12"/>
  <c r="D59" i="10"/>
  <c r="D59" i="3"/>
  <c r="BR99" i="1"/>
  <c r="BS160" i="1"/>
  <c r="BQ144" i="1"/>
  <c r="BW164" i="1"/>
  <c r="CC106" i="1"/>
  <c r="A77" i="10"/>
  <c r="B77" i="10" s="1"/>
  <c r="A77" i="12"/>
  <c r="B77" i="12" s="1"/>
  <c r="A77" i="3"/>
  <c r="B77" i="3" s="1"/>
  <c r="BN164" i="1"/>
  <c r="BY149" i="1"/>
  <c r="E133" i="3"/>
  <c r="E133" i="12"/>
  <c r="E133" i="10"/>
  <c r="BU69" i="1"/>
  <c r="BR111" i="1"/>
  <c r="BX121" i="1"/>
  <c r="BY120" i="1"/>
  <c r="CC144" i="1"/>
  <c r="BQ88" i="1"/>
  <c r="BM62" i="1"/>
  <c r="BN89" i="1"/>
  <c r="BS49" i="1"/>
  <c r="BO71" i="1"/>
  <c r="BZ58" i="1"/>
  <c r="BO52" i="1"/>
  <c r="BU145" i="1"/>
  <c r="CD144" i="1"/>
  <c r="BR141" i="1"/>
  <c r="BW48" i="1"/>
  <c r="BR110" i="1"/>
  <c r="BV72" i="1"/>
  <c r="BV63" i="1"/>
  <c r="BW107" i="1"/>
  <c r="BW83" i="1"/>
  <c r="BR97" i="1"/>
  <c r="BP52" i="1"/>
  <c r="BQ80" i="1"/>
  <c r="CE85" i="1"/>
  <c r="E35" i="3"/>
  <c r="E35" i="12"/>
  <c r="E35" i="10"/>
  <c r="CD101" i="1"/>
  <c r="A102" i="3"/>
  <c r="A102" i="10"/>
  <c r="A102" i="12"/>
  <c r="BS117" i="1"/>
  <c r="CA107" i="1"/>
  <c r="A27" i="10"/>
  <c r="A27" i="3"/>
  <c r="A27" i="12"/>
  <c r="CD71" i="1"/>
  <c r="CA129" i="1"/>
  <c r="BV85" i="1"/>
  <c r="BS98" i="1"/>
  <c r="CA166" i="1"/>
  <c r="CC107" i="1"/>
  <c r="CA117" i="1"/>
  <c r="CC142" i="1"/>
  <c r="BX69" i="1"/>
  <c r="BV172" i="1"/>
  <c r="BV111" i="1"/>
  <c r="BV139" i="1"/>
  <c r="BX180" i="1"/>
  <c r="BV68" i="1"/>
  <c r="BU131" i="1"/>
  <c r="CE83" i="1"/>
  <c r="BU89" i="1"/>
  <c r="BV48" i="1"/>
  <c r="D57" i="10"/>
  <c r="D57" i="3"/>
  <c r="D57" i="12"/>
  <c r="BZ158" i="1"/>
  <c r="BS99" i="1"/>
  <c r="BV162" i="1"/>
  <c r="CB62" i="1"/>
  <c r="AR69" i="1" s="1" a="1"/>
  <c r="AR69" i="1" s="1"/>
  <c r="A123" i="10"/>
  <c r="A123" i="3"/>
  <c r="A123" i="12"/>
  <c r="BQ153" i="1"/>
  <c r="A14" i="10"/>
  <c r="A14" i="12"/>
  <c r="A14" i="3"/>
  <c r="BZ76" i="1"/>
  <c r="BN144" i="1"/>
  <c r="BO77" i="1"/>
  <c r="BV152" i="1"/>
  <c r="BR78" i="1"/>
  <c r="BX113" i="1"/>
  <c r="BY89" i="1"/>
  <c r="BO79" i="1"/>
  <c r="CD54" i="1"/>
  <c r="BM78" i="1"/>
  <c r="CA102" i="1"/>
  <c r="BS48" i="1"/>
  <c r="CB175" i="1"/>
  <c r="AR182" i="1" s="1" a="1"/>
  <c r="AR182" i="1" s="1"/>
  <c r="E134" i="3"/>
  <c r="E134" i="10"/>
  <c r="E134" i="12"/>
  <c r="CB154" i="1"/>
  <c r="AR161" i="1" s="1" a="1"/>
  <c r="AR161" i="1" s="1"/>
  <c r="A91" i="12"/>
  <c r="A91" i="3"/>
  <c r="A91" i="10"/>
  <c r="A130" i="10"/>
  <c r="A130" i="12"/>
  <c r="A130" i="3"/>
  <c r="CB167" i="1"/>
  <c r="AR174" i="1" s="1" a="1"/>
  <c r="AR174" i="1" s="1"/>
  <c r="BW150" i="1"/>
  <c r="BM56" i="1"/>
  <c r="BX130" i="1"/>
  <c r="A44" i="12"/>
  <c r="A44" i="10"/>
  <c r="A44" i="3"/>
  <c r="BU91" i="1"/>
  <c r="BU50" i="1"/>
  <c r="BS70" i="1"/>
  <c r="BM180" i="1"/>
  <c r="CE118" i="1"/>
  <c r="BY168" i="1"/>
  <c r="BW182" i="1"/>
  <c r="BV97" i="1"/>
  <c r="A116" i="12"/>
  <c r="A116" i="10"/>
  <c r="A116" i="3"/>
  <c r="BT72" i="1"/>
  <c r="CA141" i="1"/>
  <c r="D123" i="3"/>
  <c r="D123" i="10"/>
  <c r="D123" i="12"/>
  <c r="CA76" i="1"/>
  <c r="E80" i="3"/>
  <c r="E80" i="12"/>
  <c r="E80" i="10"/>
  <c r="BW99" i="1"/>
  <c r="D43" i="12"/>
  <c r="D43" i="10"/>
  <c r="D43" i="3"/>
  <c r="BP64" i="1"/>
  <c r="BQ174" i="1"/>
  <c r="CC174" i="1"/>
  <c r="BT50" i="1"/>
  <c r="BP58" i="1"/>
  <c r="CD72" i="1"/>
  <c r="BZ83" i="1"/>
  <c r="BU87" i="1"/>
  <c r="BQ72" i="1"/>
  <c r="CD76" i="1"/>
  <c r="BM96" i="1"/>
  <c r="CE163" i="1"/>
  <c r="BM80" i="1"/>
  <c r="CD140" i="1"/>
  <c r="BW157" i="1"/>
  <c r="BS106" i="1"/>
  <c r="BZ119" i="1"/>
  <c r="CC169" i="1"/>
  <c r="D40" i="12"/>
  <c r="D40" i="10"/>
  <c r="D40" i="3"/>
  <c r="BP161" i="1"/>
  <c r="BX108" i="1"/>
  <c r="D101" i="10"/>
  <c r="D101" i="3"/>
  <c r="D101" i="12"/>
  <c r="BW153" i="1"/>
  <c r="BQ132" i="1"/>
  <c r="BT124" i="1"/>
  <c r="BN62" i="1"/>
  <c r="BZ113" i="1"/>
  <c r="BV117" i="1"/>
  <c r="A32" i="3"/>
  <c r="A32" i="12"/>
  <c r="A32" i="10"/>
  <c r="BZ164" i="1"/>
  <c r="BZ49" i="1"/>
  <c r="BU94" i="1"/>
  <c r="CC66" i="1"/>
  <c r="BY55" i="1"/>
  <c r="E58" i="12"/>
  <c r="E58" i="3"/>
  <c r="E58" i="10"/>
  <c r="D42" i="12"/>
  <c r="D42" i="3"/>
  <c r="D42" i="10"/>
  <c r="BT150" i="1"/>
  <c r="CA154" i="1"/>
  <c r="BT94" i="1"/>
  <c r="CC68" i="1"/>
  <c r="CA164" i="1"/>
  <c r="BZ125" i="1"/>
  <c r="CC50" i="1"/>
  <c r="BW177" i="1"/>
  <c r="BU90" i="1"/>
  <c r="BX149" i="1"/>
  <c r="CE129" i="1"/>
  <c r="BU113" i="1"/>
  <c r="BX136" i="1"/>
  <c r="BT160" i="1"/>
  <c r="CC114" i="1"/>
  <c r="BR57" i="1"/>
  <c r="D31" i="10"/>
  <c r="D31" i="3"/>
  <c r="D31" i="12"/>
  <c r="BM64" i="1"/>
  <c r="BX123" i="1"/>
  <c r="BU56" i="1"/>
  <c r="BW86" i="1"/>
  <c r="BW180" i="1"/>
  <c r="CA152" i="1"/>
  <c r="BN110" i="1"/>
  <c r="BV135" i="1"/>
  <c r="BT75" i="1"/>
  <c r="D114" i="3"/>
  <c r="D114" i="10"/>
  <c r="D114" i="12"/>
  <c r="BT126" i="1"/>
  <c r="BM172" i="1"/>
  <c r="CE98" i="1"/>
  <c r="A113" i="10"/>
  <c r="A113" i="3"/>
  <c r="A113" i="12"/>
  <c r="BO121" i="1"/>
  <c r="CA163" i="1"/>
  <c r="BV180" i="1"/>
  <c r="E124" i="10"/>
  <c r="E124" i="12"/>
  <c r="E124" i="3"/>
  <c r="BV136" i="1"/>
  <c r="BR71" i="1"/>
  <c r="CC126" i="1"/>
  <c r="BQ91" i="1"/>
  <c r="BP135" i="1"/>
  <c r="BM147" i="1"/>
  <c r="CC74" i="1"/>
  <c r="CD55" i="1"/>
  <c r="BN72" i="1"/>
  <c r="BQ105" i="1"/>
  <c r="BZ110" i="1"/>
  <c r="CD180" i="1"/>
  <c r="CA142" i="1"/>
  <c r="D118" i="3"/>
  <c r="D118" i="12"/>
  <c r="D118" i="10"/>
  <c r="BU170" i="1"/>
  <c r="BV150" i="1"/>
  <c r="BN63" i="1"/>
  <c r="CE60" i="1"/>
  <c r="CA182" i="1"/>
  <c r="BO166" i="1"/>
  <c r="CE144" i="1"/>
  <c r="CE71" i="1"/>
  <c r="D129" i="10"/>
  <c r="D129" i="12"/>
  <c r="D129" i="3"/>
  <c r="BM174" i="1"/>
  <c r="BU97" i="1"/>
  <c r="BW70" i="1"/>
  <c r="BR106" i="1"/>
  <c r="BU104" i="1"/>
  <c r="BU75" i="1"/>
  <c r="BO157" i="1"/>
  <c r="E87" i="12"/>
  <c r="E87" i="10"/>
  <c r="E87" i="3"/>
  <c r="BV163" i="1"/>
  <c r="BT157" i="1"/>
  <c r="CA125" i="1"/>
  <c r="E12" i="12"/>
  <c r="E12" i="10"/>
  <c r="E12" i="3"/>
  <c r="CC177" i="1"/>
  <c r="D69" i="10"/>
  <c r="D69" i="12"/>
  <c r="D69" i="3"/>
  <c r="BO107" i="1"/>
  <c r="D23" i="12"/>
  <c r="D23" i="3"/>
  <c r="D23" i="10"/>
  <c r="A71" i="10"/>
  <c r="A71" i="12"/>
  <c r="A71" i="3"/>
  <c r="BR126" i="1"/>
  <c r="E118" i="3"/>
  <c r="E118" i="12"/>
  <c r="E118" i="10"/>
  <c r="BN163" i="1"/>
  <c r="CE81" i="1"/>
  <c r="BX167" i="1"/>
  <c r="CD167" i="1"/>
  <c r="BT117" i="1"/>
  <c r="BR150" i="1"/>
  <c r="CB91" i="1"/>
  <c r="AR98" i="1" s="1" a="1"/>
  <c r="AR98" i="1" s="1"/>
  <c r="CC99" i="1"/>
  <c r="CA105" i="1"/>
  <c r="CB169" i="1"/>
  <c r="AR176" i="1" s="1" a="1"/>
  <c r="AR176" i="1" s="1"/>
  <c r="BQ49" i="1"/>
  <c r="BW101" i="1"/>
  <c r="BY61" i="1"/>
  <c r="BR178" i="1"/>
  <c r="BY124" i="1"/>
  <c r="BP57" i="1"/>
  <c r="E47" i="12"/>
  <c r="E47" i="10"/>
  <c r="E47" i="3"/>
  <c r="BS66" i="1"/>
  <c r="BX150" i="1"/>
  <c r="BU101" i="1"/>
  <c r="D93" i="10"/>
  <c r="D93" i="3"/>
  <c r="D93" i="12"/>
  <c r="BX114" i="1"/>
  <c r="E62" i="12"/>
  <c r="E62" i="3"/>
  <c r="E62" i="10"/>
  <c r="BO105" i="1"/>
  <c r="BZ152" i="1"/>
  <c r="BN146" i="1"/>
  <c r="BO124" i="1"/>
  <c r="BO58" i="1"/>
  <c r="BM171" i="1"/>
  <c r="BS72" i="1"/>
  <c r="BU160" i="1"/>
  <c r="D7" i="10"/>
  <c r="D7" i="12"/>
  <c r="D7" i="3"/>
  <c r="BM169" i="1"/>
  <c r="BN132" i="1"/>
  <c r="BM145" i="1"/>
  <c r="BN80" i="1"/>
  <c r="BW59" i="1"/>
  <c r="CA153" i="1"/>
  <c r="BS97" i="1"/>
  <c r="CE126" i="1"/>
  <c r="D58" i="3"/>
  <c r="D58" i="10"/>
  <c r="D58" i="12"/>
  <c r="BW106" i="1"/>
  <c r="D105" i="3"/>
  <c r="D105" i="10"/>
  <c r="D105" i="12"/>
  <c r="CA128" i="1"/>
  <c r="CE152" i="1"/>
  <c r="BP111" i="1"/>
  <c r="BW165" i="1"/>
  <c r="BP173" i="1"/>
  <c r="E22" i="12"/>
  <c r="E22" i="10"/>
  <c r="E22" i="3"/>
  <c r="CC155" i="1"/>
  <c r="BQ95" i="1"/>
  <c r="E31" i="12"/>
  <c r="E31" i="3"/>
  <c r="E31" i="10"/>
  <c r="BN170" i="1"/>
  <c r="BQ147" i="1"/>
  <c r="BX166" i="1"/>
  <c r="BX61" i="1"/>
  <c r="D26" i="12"/>
  <c r="D26" i="10"/>
  <c r="D26" i="3"/>
  <c r="BP166" i="1"/>
  <c r="BR60" i="1"/>
  <c r="CA147" i="1"/>
  <c r="CC140" i="1"/>
  <c r="BU118" i="1"/>
  <c r="BN177" i="1"/>
  <c r="BZ168" i="1"/>
  <c r="BQ137" i="1"/>
  <c r="E122" i="12"/>
  <c r="E122" i="3"/>
  <c r="E122" i="10"/>
  <c r="BO168" i="1"/>
  <c r="BZ133" i="1"/>
  <c r="CE75" i="1"/>
  <c r="CB52" i="1"/>
  <c r="AR59" i="1" s="1" a="1"/>
  <c r="AR59" i="1" s="1"/>
  <c r="BX99" i="1"/>
  <c r="BU163" i="1"/>
  <c r="BV101" i="1"/>
  <c r="A50" i="3"/>
  <c r="B50" i="3" s="1"/>
  <c r="A50" i="12"/>
  <c r="B50" i="12" s="1"/>
  <c r="A50" i="10"/>
  <c r="B50" i="10" s="1"/>
  <c r="BX157" i="1"/>
  <c r="BM167" i="1"/>
  <c r="BX64" i="1"/>
  <c r="BW175" i="1"/>
  <c r="CB61" i="1"/>
  <c r="AR68" i="1" s="1" a="1"/>
  <c r="AR68" i="1" s="1"/>
  <c r="BV76" i="1"/>
  <c r="CC98" i="1"/>
  <c r="BV174" i="1"/>
  <c r="CE78" i="1"/>
  <c r="BO49" i="1"/>
  <c r="BN135" i="1"/>
  <c r="A128" i="3"/>
  <c r="A128" i="10"/>
  <c r="A128" i="12"/>
  <c r="CC158" i="1"/>
  <c r="A96" i="10"/>
  <c r="A96" i="3"/>
  <c r="A96" i="12"/>
  <c r="BU76" i="1"/>
  <c r="CC134" i="1"/>
  <c r="BN115" i="1"/>
  <c r="A90" i="12"/>
  <c r="A90" i="3"/>
  <c r="A90" i="10"/>
  <c r="BZ112" i="1"/>
  <c r="BQ162" i="1"/>
  <c r="BM158" i="1"/>
  <c r="CB120" i="1"/>
  <c r="AR127" i="1" s="1" a="1"/>
  <c r="AR127" i="1" s="1"/>
  <c r="BM67" i="1"/>
  <c r="E55" i="3"/>
  <c r="E55" i="10"/>
  <c r="E55" i="12"/>
  <c r="BZ88" i="1"/>
  <c r="BV113" i="1"/>
  <c r="CB79" i="1"/>
  <c r="AR86" i="1" s="1" a="1"/>
  <c r="AR86" i="1" s="1"/>
  <c r="D120" i="3"/>
  <c r="D120" i="10"/>
  <c r="D120" i="12"/>
  <c r="BR90" i="1"/>
  <c r="E27" i="12"/>
  <c r="E27" i="3"/>
  <c r="E27" i="10"/>
  <c r="BW134" i="1"/>
  <c r="A86" i="12"/>
  <c r="A86" i="3"/>
  <c r="A86" i="10"/>
  <c r="BZ134" i="1"/>
  <c r="CB75" i="1"/>
  <c r="AR82" i="1" s="1" a="1"/>
  <c r="AR82" i="1" s="1"/>
  <c r="D27" i="12"/>
  <c r="D27" i="3"/>
  <c r="D27" i="10"/>
  <c r="BW168" i="1"/>
  <c r="BV80" i="1"/>
  <c r="BV169" i="1"/>
  <c r="CD108" i="1"/>
  <c r="A39" i="3"/>
  <c r="A39" i="12"/>
  <c r="A39" i="10"/>
  <c r="BS125" i="1"/>
  <c r="BZ144" i="1"/>
  <c r="BM68" i="1"/>
  <c r="BZ130" i="1"/>
  <c r="D102" i="12"/>
  <c r="D102" i="10"/>
  <c r="D102" i="3"/>
  <c r="BU103" i="1"/>
  <c r="E136" i="3"/>
  <c r="E136" i="10"/>
  <c r="E136" i="12"/>
  <c r="BM119" i="1"/>
  <c r="A74" i="12"/>
  <c r="A74" i="10"/>
  <c r="A74" i="3"/>
  <c r="CD82" i="1"/>
  <c r="CA123" i="1"/>
  <c r="CC90" i="1"/>
  <c r="BU140" i="1"/>
  <c r="BP77" i="1"/>
  <c r="CC157" i="1"/>
  <c r="CE168" i="1"/>
  <c r="BZ143" i="1"/>
  <c r="A16" i="12"/>
  <c r="A16" i="3"/>
  <c r="A16" i="10"/>
  <c r="CD160" i="1"/>
  <c r="BX118" i="1"/>
  <c r="CE165" i="1"/>
  <c r="BT173" i="1"/>
  <c r="CC167" i="1"/>
  <c r="E19" i="10"/>
  <c r="E19" i="3"/>
  <c r="E19" i="12"/>
  <c r="CD57" i="1"/>
  <c r="CA124" i="1"/>
  <c r="BT130" i="1"/>
  <c r="BN155" i="1"/>
  <c r="BZ147" i="1"/>
  <c r="CC108" i="1"/>
  <c r="D19" i="12"/>
  <c r="D19" i="10"/>
  <c r="D19" i="3"/>
  <c r="BO78" i="1"/>
  <c r="CA64" i="1"/>
  <c r="BN88" i="1"/>
  <c r="BP107" i="1"/>
  <c r="D48" i="10"/>
  <c r="D48" i="3"/>
  <c r="D48" i="12"/>
  <c r="CB85" i="1"/>
  <c r="AR92" i="1" s="1" a="1"/>
  <c r="AR92" i="1" s="1"/>
  <c r="CD88" i="1"/>
  <c r="BN131" i="1"/>
  <c r="BQ76" i="1"/>
  <c r="CD123" i="1"/>
  <c r="BP78" i="1"/>
  <c r="CA109" i="1"/>
  <c r="BR64" i="1"/>
  <c r="E24" i="3"/>
  <c r="E24" i="12"/>
  <c r="E24" i="10"/>
  <c r="CC145" i="1"/>
  <c r="CC76" i="1"/>
  <c r="BT100" i="1"/>
  <c r="BZ131" i="1"/>
  <c r="CC102" i="1"/>
  <c r="BR48" i="1"/>
  <c r="BN50" i="1"/>
  <c r="BR89" i="1"/>
  <c r="CD134" i="1"/>
  <c r="BM54" i="1"/>
  <c r="BS62" i="1"/>
  <c r="CC123" i="1"/>
  <c r="CC124" i="1"/>
  <c r="BN162" i="1"/>
  <c r="CD52" i="1"/>
  <c r="CC154" i="1"/>
  <c r="CB59" i="1"/>
  <c r="AR66" i="1" s="1" a="1"/>
  <c r="AR66" i="1" s="1"/>
  <c r="CB155" i="1"/>
  <c r="AR162" i="1" s="1" a="1"/>
  <c r="AR162" i="1" s="1"/>
  <c r="E63" i="12"/>
  <c r="E63" i="3"/>
  <c r="E63" i="10"/>
  <c r="CC135" i="1"/>
  <c r="BV158" i="1"/>
  <c r="BT92" i="1"/>
  <c r="BW97" i="1"/>
  <c r="BW87" i="1"/>
  <c r="CA71" i="1"/>
  <c r="BQ87" i="1"/>
  <c r="CB64" i="1"/>
  <c r="AR71" i="1" s="1" a="1"/>
  <c r="AR71" i="1" s="1"/>
  <c r="BX132" i="1"/>
  <c r="CE68" i="1"/>
  <c r="BZ107" i="1"/>
  <c r="BX124" i="1"/>
  <c r="BQ81" i="1"/>
  <c r="BV182" i="1"/>
  <c r="BP149" i="1"/>
  <c r="BV50" i="1"/>
  <c r="BU132" i="1"/>
  <c r="E56" i="12"/>
  <c r="E56" i="10"/>
  <c r="E56" i="3"/>
  <c r="E86" i="10"/>
  <c r="E86" i="3"/>
  <c r="E86" i="12"/>
  <c r="A53" i="3"/>
  <c r="B53" i="3" s="1"/>
  <c r="A53" i="12"/>
  <c r="B53" i="12" s="1"/>
  <c r="A53" i="10"/>
  <c r="B53" i="10" s="1"/>
  <c r="BP68" i="1"/>
  <c r="E111" i="10"/>
  <c r="E111" i="12"/>
  <c r="E111" i="3"/>
  <c r="BO140" i="1"/>
  <c r="BS165" i="1"/>
  <c r="CD106" i="1"/>
  <c r="BS76" i="1"/>
  <c r="CD173" i="1"/>
  <c r="CD62" i="1"/>
  <c r="CA69" i="1"/>
  <c r="BQ61" i="1"/>
  <c r="CA100" i="1"/>
  <c r="BU125" i="1"/>
  <c r="CB94" i="1"/>
  <c r="AR101" i="1" s="1" a="1"/>
  <c r="AR101" i="1" s="1"/>
  <c r="CD172" i="1"/>
  <c r="BP178" i="1"/>
  <c r="CC173" i="1"/>
  <c r="BO177" i="1"/>
  <c r="BR116" i="1"/>
  <c r="BY144" i="1"/>
  <c r="CD152" i="1"/>
  <c r="BT98" i="1"/>
  <c r="BN173" i="1"/>
  <c r="CB144" i="1"/>
  <c r="AR151" i="1" s="1" a="1"/>
  <c r="AR151" i="1" s="1"/>
  <c r="CB49" i="1"/>
  <c r="AR56" i="1" s="1" a="1"/>
  <c r="AR56" i="1" s="1"/>
  <c r="BT178" i="1"/>
  <c r="CB139" i="1"/>
  <c r="AR146" i="1" s="1" a="1"/>
  <c r="AR146" i="1" s="1"/>
  <c r="CD141" i="1"/>
  <c r="CE174" i="1"/>
  <c r="BR168" i="1"/>
  <c r="BM49" i="1"/>
  <c r="E51" i="3"/>
  <c r="E51" i="12"/>
  <c r="E51" i="10"/>
  <c r="BY51" i="1"/>
  <c r="BS85" i="1"/>
  <c r="BV108" i="1"/>
  <c r="BR91" i="1"/>
  <c r="BX67" i="1"/>
  <c r="CE100" i="1"/>
  <c r="BR161" i="1"/>
  <c r="BO66" i="1"/>
  <c r="CE70" i="1"/>
  <c r="D68" i="3"/>
  <c r="D68" i="10"/>
  <c r="D68" i="12"/>
  <c r="BP67" i="1"/>
  <c r="CA74" i="1"/>
  <c r="CB142" i="1"/>
  <c r="AR149" i="1" s="1" a="1"/>
  <c r="AR149" i="1" s="1"/>
  <c r="BR88" i="1"/>
  <c r="BU155" i="1"/>
  <c r="CE112" i="1"/>
  <c r="CC63" i="1"/>
  <c r="CC113" i="1"/>
  <c r="BZ177" i="1"/>
  <c r="BY141" i="1"/>
  <c r="BZ145" i="1"/>
  <c r="CD87" i="1"/>
  <c r="BO94" i="1"/>
  <c r="BQ106" i="1"/>
  <c r="BO63" i="1"/>
  <c r="E42" i="10"/>
  <c r="E42" i="3"/>
  <c r="E42" i="12"/>
  <c r="BU162" i="1"/>
  <c r="BR96" i="1"/>
  <c r="CD100" i="1"/>
  <c r="BV115" i="1"/>
  <c r="BM164" i="1"/>
  <c r="D67" i="12"/>
  <c r="D67" i="3"/>
  <c r="D67" i="10"/>
  <c r="E74" i="12"/>
  <c r="E74" i="3"/>
  <c r="E74" i="10"/>
  <c r="BN180" i="1"/>
  <c r="CA78" i="1"/>
  <c r="CA121" i="1"/>
  <c r="BY114" i="1"/>
  <c r="BY56" i="1"/>
  <c r="CD118" i="1"/>
  <c r="E44" i="3"/>
  <c r="E44" i="12"/>
  <c r="E44" i="10"/>
  <c r="BN91" i="1"/>
  <c r="BN114" i="1"/>
  <c r="BU108" i="1"/>
  <c r="A110" i="10"/>
  <c r="A110" i="12"/>
  <c r="A110" i="3"/>
  <c r="CB81" i="1"/>
  <c r="AR88" i="1" s="1" a="1"/>
  <c r="AR88" i="1" s="1"/>
  <c r="CA106" i="1"/>
  <c r="BX125" i="1"/>
  <c r="BS159" i="1"/>
  <c r="CE123" i="1"/>
  <c r="D30" i="12"/>
  <c r="D30" i="10"/>
  <c r="D30" i="3"/>
  <c r="BT52" i="1"/>
  <c r="BV125" i="1"/>
  <c r="BN154" i="1"/>
  <c r="BW123" i="1"/>
  <c r="CB153" i="1"/>
  <c r="AR160" i="1" s="1" a="1"/>
  <c r="AR160" i="1" s="1"/>
  <c r="BV141" i="1"/>
  <c r="BN153" i="1"/>
  <c r="BV118" i="1"/>
  <c r="BW128" i="1"/>
  <c r="CD99" i="1"/>
  <c r="BU86" i="1"/>
  <c r="BU62" i="1"/>
  <c r="BO89" i="1"/>
  <c r="BQ48" i="1"/>
  <c r="CB95" i="1"/>
  <c r="AR102" i="1" s="1" a="1"/>
  <c r="AR102" i="1" s="1"/>
  <c r="A87" i="3"/>
  <c r="A87" i="12"/>
  <c r="A87" i="10"/>
  <c r="CA81" i="1"/>
  <c r="CC115" i="1"/>
  <c r="BZ155" i="1"/>
  <c r="BS80" i="1"/>
  <c r="E60" i="10"/>
  <c r="E60" i="12"/>
  <c r="E60" i="3"/>
  <c r="BN102" i="1"/>
  <c r="D41" i="3"/>
  <c r="D41" i="12"/>
  <c r="D41" i="10"/>
  <c r="CE91" i="1"/>
  <c r="BU147" i="1"/>
  <c r="BR108" i="1"/>
  <c r="BS100" i="1"/>
  <c r="CB107" i="1"/>
  <c r="AR114" i="1" s="1" a="1"/>
  <c r="AR114" i="1" s="1"/>
  <c r="CD59" i="1"/>
  <c r="CA92" i="1"/>
  <c r="BR84" i="1"/>
  <c r="CA171" i="1"/>
  <c r="E105" i="10"/>
  <c r="E105" i="3"/>
  <c r="E105" i="12"/>
  <c r="BX112" i="1"/>
  <c r="BP142" i="1"/>
  <c r="A61" i="10"/>
  <c r="A61" i="12"/>
  <c r="A61" i="3"/>
  <c r="BS109" i="1"/>
  <c r="BP139" i="1"/>
  <c r="BO100" i="1"/>
  <c r="BR112" i="1"/>
  <c r="BP136" i="1"/>
  <c r="BN169" i="1"/>
  <c r="CB68" i="1"/>
  <c r="AR75" i="1" s="1" a="1"/>
  <c r="AR75" i="1" s="1"/>
  <c r="BX50" i="1"/>
  <c r="E89" i="10"/>
  <c r="E89" i="12"/>
  <c r="E89" i="3"/>
  <c r="CE115" i="1"/>
  <c r="BZ84" i="1"/>
  <c r="BP108" i="1"/>
  <c r="E73" i="3"/>
  <c r="E73" i="12"/>
  <c r="E73" i="10"/>
  <c r="BT96" i="1"/>
  <c r="BM106" i="1"/>
  <c r="CB55" i="1"/>
  <c r="AR62" i="1" s="1" a="1"/>
  <c r="AR62" i="1" s="1"/>
  <c r="CC88" i="1"/>
  <c r="BV75" i="1"/>
  <c r="CE154" i="1"/>
  <c r="CE65" i="1"/>
  <c r="BQ117" i="1"/>
  <c r="D47" i="3"/>
  <c r="D47" i="12"/>
  <c r="D47" i="10"/>
  <c r="E45" i="3"/>
  <c r="E45" i="12"/>
  <c r="E45" i="10"/>
  <c r="BT129" i="1"/>
  <c r="BM140" i="1"/>
  <c r="BP165" i="1"/>
  <c r="BM110" i="1"/>
  <c r="BT171" i="1"/>
  <c r="CA135" i="1"/>
  <c r="BY97" i="1"/>
  <c r="BW133" i="1"/>
  <c r="BX106" i="1"/>
  <c r="BQ70" i="1"/>
  <c r="BY173" i="1"/>
  <c r="CD109" i="1"/>
  <c r="BS64" i="1"/>
  <c r="BV175" i="1"/>
  <c r="A55" i="3"/>
  <c r="A55" i="12"/>
  <c r="A55" i="10"/>
  <c r="CB60" i="1"/>
  <c r="AR67" i="1" s="1" a="1"/>
  <c r="AR67" i="1" s="1"/>
  <c r="CD97" i="1"/>
  <c r="CA62" i="1"/>
  <c r="CC117" i="1"/>
  <c r="BZ178" i="1"/>
  <c r="CD175" i="1"/>
  <c r="CD132" i="1"/>
  <c r="BM105" i="1"/>
  <c r="CB152" i="1"/>
  <c r="AR159" i="1" s="1" a="1"/>
  <c r="AR159" i="1" s="1"/>
  <c r="BW152" i="1"/>
  <c r="CD50" i="1"/>
  <c r="BU105" i="1"/>
  <c r="BT172" i="1"/>
  <c r="CE79" i="1"/>
  <c r="BY101" i="1"/>
  <c r="BR125" i="1"/>
  <c r="BN75" i="1"/>
  <c r="CD133" i="1"/>
  <c r="BY152" i="1"/>
  <c r="BS67" i="1"/>
  <c r="BS56" i="1"/>
  <c r="BS110" i="1"/>
  <c r="A109" i="10"/>
  <c r="A109" i="3"/>
  <c r="A109" i="12"/>
  <c r="E50" i="3"/>
  <c r="E50" i="12"/>
  <c r="E50" i="10"/>
  <c r="BQ84" i="1"/>
  <c r="BR114" i="1"/>
  <c r="BZ101" i="1"/>
  <c r="BN128" i="1"/>
  <c r="BO80" i="1"/>
  <c r="BR77" i="1"/>
  <c r="BU98" i="1"/>
  <c r="BW82" i="1"/>
  <c r="BX104" i="1"/>
  <c r="BX158" i="1"/>
  <c r="E103" i="3"/>
  <c r="E103" i="10"/>
  <c r="E103" i="12"/>
  <c r="BT111" i="1"/>
  <c r="BN140" i="1"/>
  <c r="BU51" i="1"/>
  <c r="BV87" i="1"/>
  <c r="BY142" i="1"/>
  <c r="CE48" i="1"/>
  <c r="CE159" i="1"/>
  <c r="E114" i="10"/>
  <c r="E114" i="12"/>
  <c r="E114" i="3"/>
  <c r="BW78" i="1"/>
  <c r="BQ149" i="1"/>
  <c r="BV95" i="1"/>
  <c r="CD116" i="1"/>
  <c r="BZ59" i="1"/>
  <c r="BO97" i="1"/>
  <c r="CD58" i="1"/>
  <c r="CD91" i="1"/>
  <c r="BT58" i="1"/>
  <c r="CA77" i="1"/>
  <c r="BN87" i="1"/>
  <c r="D53" i="3"/>
  <c r="D53" i="10"/>
  <c r="D53" i="12"/>
  <c r="BY83" i="1"/>
  <c r="BT66" i="1"/>
  <c r="BZ89" i="1"/>
  <c r="BU123" i="1"/>
  <c r="BP121" i="1"/>
  <c r="BR81" i="1"/>
  <c r="BT62" i="1"/>
  <c r="CD67" i="1"/>
  <c r="BV134" i="1"/>
  <c r="A13" i="10"/>
  <c r="A13" i="12"/>
  <c r="A13" i="3"/>
  <c r="A54" i="10"/>
  <c r="A54" i="12"/>
  <c r="A54" i="3"/>
  <c r="BM86" i="1"/>
  <c r="D131" i="12"/>
  <c r="D131" i="3"/>
  <c r="D131" i="10"/>
  <c r="CE105" i="1"/>
  <c r="BQ69" i="1"/>
  <c r="BR171" i="1"/>
  <c r="BT115" i="1"/>
  <c r="BZ97" i="1"/>
  <c r="CA178" i="1"/>
  <c r="BW126" i="1"/>
  <c r="CB146" i="1"/>
  <c r="AR153" i="1" s="1" a="1"/>
  <c r="AR153" i="1" s="1"/>
  <c r="BY96" i="1"/>
  <c r="CB104" i="1"/>
  <c r="AR111" i="1" s="1" a="1"/>
  <c r="AR111" i="1" s="1"/>
  <c r="A79" i="12"/>
  <c r="A79" i="3"/>
  <c r="A79" i="10"/>
  <c r="CD169" i="1"/>
  <c r="E15" i="10"/>
  <c r="E15" i="3"/>
  <c r="E15" i="12"/>
  <c r="A67" i="12"/>
  <c r="A67" i="3"/>
  <c r="A67" i="10"/>
  <c r="BS89" i="1"/>
  <c r="BM136" i="1"/>
  <c r="BR98" i="1"/>
  <c r="CA97" i="1"/>
  <c r="BT139" i="1"/>
  <c r="BQ60" i="1"/>
  <c r="BX78" i="1"/>
  <c r="BQ67" i="1"/>
  <c r="CC56" i="1"/>
  <c r="BQ171" i="1"/>
  <c r="D103" i="3"/>
  <c r="D103" i="10"/>
  <c r="D103" i="12"/>
  <c r="BQ115" i="1"/>
  <c r="D89" i="12"/>
  <c r="D89" i="10"/>
  <c r="D89" i="3"/>
  <c r="CA80" i="1"/>
  <c r="BQ173" i="1"/>
  <c r="BO87" i="1"/>
  <c r="BW110" i="1"/>
  <c r="BX75" i="1"/>
  <c r="BX76" i="1"/>
  <c r="E120" i="12"/>
  <c r="E120" i="10"/>
  <c r="E120" i="3"/>
  <c r="BQ120" i="1"/>
  <c r="BN157" i="1"/>
  <c r="BO147" i="1"/>
  <c r="CE63" i="1"/>
  <c r="BO178" i="1"/>
  <c r="BQ58" i="1"/>
  <c r="A75" i="3"/>
  <c r="A75" i="10"/>
  <c r="A75" i="12"/>
  <c r="CD146" i="1"/>
  <c r="BS101" i="1"/>
  <c r="BQ134" i="1"/>
  <c r="BP118" i="1"/>
  <c r="BY154" i="1"/>
  <c r="CD137" i="1"/>
  <c r="BV128" i="1"/>
  <c r="BO144" i="1"/>
  <c r="BQ62" i="1"/>
  <c r="CA162" i="1"/>
  <c r="CD182" i="1"/>
  <c r="BR68" i="1"/>
  <c r="CD77" i="1"/>
  <c r="CC164" i="1"/>
  <c r="BR172" i="1"/>
  <c r="BP140" i="1"/>
  <c r="BO95" i="1"/>
  <c r="BS74" i="1"/>
  <c r="BW130" i="1"/>
  <c r="BZ91" i="1"/>
  <c r="BX135" i="1"/>
  <c r="CD114" i="1"/>
  <c r="BS155" i="1"/>
  <c r="BV168" i="1"/>
  <c r="BQ128" i="1"/>
  <c r="CD107" i="1"/>
  <c r="CE49" i="1"/>
  <c r="BY157" i="1"/>
  <c r="BY104" i="1"/>
  <c r="CE55" i="1"/>
  <c r="E82" i="10"/>
  <c r="E82" i="12"/>
  <c r="E82" i="3"/>
  <c r="CD51" i="1"/>
  <c r="BP69" i="1"/>
  <c r="CA49" i="1"/>
  <c r="CA79" i="1"/>
  <c r="CB96" i="1"/>
  <c r="AR103" i="1" s="1" a="1"/>
  <c r="AR103" i="1" s="1"/>
  <c r="BM101" i="1"/>
  <c r="CB131" i="1"/>
  <c r="AR138" i="1" s="1" a="1"/>
  <c r="AR138" i="1" s="1"/>
  <c r="CE157" i="1"/>
  <c r="CA67" i="1"/>
  <c r="BP61" i="1"/>
  <c r="BU164" i="1"/>
  <c r="BT144" i="1"/>
  <c r="CE111" i="1"/>
  <c r="D79" i="10"/>
  <c r="D79" i="12"/>
  <c r="D79" i="3"/>
  <c r="BM135" i="1"/>
  <c r="CB133" i="1"/>
  <c r="AR140" i="1" s="1" a="1"/>
  <c r="AR140" i="1" s="1"/>
  <c r="BO88" i="1"/>
  <c r="BT132" i="1"/>
  <c r="A115" i="12"/>
  <c r="A115" i="3"/>
  <c r="A115" i="10"/>
  <c r="BN77" i="1"/>
  <c r="BW74" i="1"/>
  <c r="CB98" i="1"/>
  <c r="AR105" i="1" s="1" a="1"/>
  <c r="AR105" i="1" s="1"/>
  <c r="CB168" i="1"/>
  <c r="AR175" i="1" s="1" a="1"/>
  <c r="AR175" i="1" s="1"/>
  <c r="BQ118" i="1"/>
  <c r="CC163" i="1"/>
  <c r="BP100" i="1"/>
  <c r="E99" i="10"/>
  <c r="E99" i="12"/>
  <c r="E99" i="3"/>
  <c r="BU143" i="1"/>
  <c r="BQ113" i="1"/>
  <c r="BO150" i="1"/>
  <c r="BT54" i="1"/>
  <c r="BZ135" i="1"/>
  <c r="BR143" i="1"/>
  <c r="BP158" i="1"/>
  <c r="BZ157" i="1"/>
  <c r="BT152" i="1"/>
  <c r="BZ96" i="1"/>
  <c r="BT120" i="1"/>
  <c r="BW131" i="1"/>
  <c r="BQ130" i="1"/>
  <c r="BQ96" i="1"/>
  <c r="A106" i="12"/>
  <c r="A106" i="10"/>
  <c r="A106" i="3"/>
  <c r="BT64" i="1"/>
  <c r="D133" i="12"/>
  <c r="D133" i="10"/>
  <c r="D133" i="3"/>
  <c r="BR135" i="1"/>
  <c r="BT55" i="1"/>
  <c r="BS143" i="1"/>
  <c r="E68" i="10"/>
  <c r="E68" i="3"/>
  <c r="E68" i="12"/>
  <c r="CE119" i="1"/>
  <c r="CE121" i="1"/>
  <c r="BV114" i="1"/>
  <c r="CC161" i="1"/>
  <c r="BW119" i="1"/>
  <c r="CC97" i="1"/>
  <c r="CD166" i="1"/>
  <c r="A21" i="3"/>
  <c r="A21" i="12"/>
  <c r="A21" i="10"/>
  <c r="CA157" i="1"/>
  <c r="BP72" i="1"/>
  <c r="BP88" i="1"/>
  <c r="BZ71" i="1"/>
  <c r="CB128" i="1"/>
  <c r="AR135" i="1" s="1" a="1"/>
  <c r="AR135" i="1" s="1"/>
  <c r="BO153" i="1"/>
  <c r="BP170" i="1"/>
  <c r="E77" i="12"/>
  <c r="E77" i="10"/>
  <c r="E77" i="3"/>
  <c r="A35" i="12"/>
  <c r="A35" i="3"/>
  <c r="A35" i="10"/>
  <c r="BP96" i="1"/>
  <c r="BY134" i="1"/>
  <c r="D72" i="10"/>
  <c r="D72" i="12"/>
  <c r="D72" i="3"/>
  <c r="BV130" i="1"/>
  <c r="BT121" i="1"/>
  <c r="BV96" i="1"/>
  <c r="BW120" i="1"/>
  <c r="CB76" i="1"/>
  <c r="AR83" i="1" s="1" a="1"/>
  <c r="AR83" i="1" s="1"/>
  <c r="BR139" i="1"/>
  <c r="BS169" i="1"/>
  <c r="BW178" i="1"/>
  <c r="BM173" i="1"/>
  <c r="BQ157" i="1"/>
  <c r="E116" i="10"/>
  <c r="E116" i="12"/>
  <c r="E116" i="3"/>
  <c r="D122" i="10"/>
  <c r="D122" i="3"/>
  <c r="D122" i="12"/>
  <c r="CB114" i="1"/>
  <c r="AR121" i="1" s="1" a="1"/>
  <c r="AR121" i="1" s="1"/>
  <c r="BY137" i="1"/>
  <c r="CE57" i="1"/>
  <c r="BY52" i="1"/>
  <c r="BM50" i="1"/>
  <c r="CD117" i="1"/>
  <c r="CB170" i="1"/>
  <c r="AR177" i="1" s="1" a="1"/>
  <c r="AR177" i="1" s="1"/>
  <c r="BT146" i="1"/>
  <c r="BM168" i="1"/>
  <c r="BQ119" i="1"/>
  <c r="BY116" i="1"/>
  <c r="BX94" i="1"/>
  <c r="BN70" i="1"/>
  <c r="CC70" i="1"/>
  <c r="BY180" i="1"/>
  <c r="E48" i="3"/>
  <c r="E48" i="10"/>
  <c r="E48" i="12"/>
  <c r="BX71" i="1"/>
  <c r="BV147" i="1"/>
  <c r="BV100" i="1"/>
  <c r="CB48" i="1"/>
  <c r="AR55" i="1" s="1" a="1"/>
  <c r="AR55" i="1" s="1"/>
  <c r="BP109" i="1"/>
  <c r="BS145" i="1"/>
  <c r="CB177" i="1"/>
  <c r="AR184" i="1" s="1" a="1"/>
  <c r="AR184" i="1" s="1"/>
  <c r="CE54" i="1"/>
  <c r="BY109" i="1"/>
  <c r="BS77" i="1"/>
  <c r="BR66" i="1"/>
  <c r="CA110" i="1"/>
  <c r="BY78" i="1"/>
  <c r="CB57" i="1"/>
  <c r="AR64" i="1" s="1" a="1"/>
  <c r="AR64" i="1" s="1"/>
  <c r="CA87" i="1"/>
  <c r="BR159" i="1"/>
  <c r="BQ97" i="1"/>
  <c r="CE177" i="1"/>
  <c r="BS144" i="1"/>
  <c r="A48" i="10"/>
  <c r="B48" i="10" s="1"/>
  <c r="A48" i="12"/>
  <c r="B48" i="12" s="1"/>
  <c r="A48" i="3"/>
  <c r="B48" i="3" s="1"/>
  <c r="BN82" i="1"/>
  <c r="CA91" i="1"/>
  <c r="BR131" i="1"/>
  <c r="BR147" i="1"/>
  <c r="CC162" i="1"/>
  <c r="BP89" i="1"/>
  <c r="CB109" i="1"/>
  <c r="AR116" i="1" s="1" a="1"/>
  <c r="AR116" i="1" s="1"/>
  <c r="BU106" i="1"/>
  <c r="A99" i="12"/>
  <c r="A99" i="10"/>
  <c r="A99" i="3"/>
  <c r="BO64" i="1"/>
  <c r="E128" i="3"/>
  <c r="E128" i="12"/>
  <c r="E128" i="10"/>
  <c r="BP56" i="1"/>
  <c r="BU175" i="1"/>
  <c r="BT85" i="1"/>
  <c r="BN125" i="1"/>
  <c r="BS173" i="1"/>
  <c r="BQ136" i="1"/>
  <c r="BR72" i="1"/>
  <c r="BV54" i="1"/>
  <c r="BX174" i="1"/>
  <c r="BZ163" i="1"/>
  <c r="CE80" i="1"/>
  <c r="BU67" i="1"/>
  <c r="BW139" i="1"/>
  <c r="BX154" i="1"/>
  <c r="BZ80" i="1"/>
  <c r="E43" i="3"/>
  <c r="E43" i="10"/>
  <c r="E43" i="12"/>
  <c r="BX170" i="1"/>
  <c r="BM154" i="1"/>
  <c r="CB166" i="1"/>
  <c r="AR173" i="1" s="1" a="1"/>
  <c r="AR173" i="1" s="1"/>
  <c r="CE92" i="1"/>
  <c r="CE142" i="1"/>
  <c r="BZ165" i="1"/>
  <c r="BS175" i="1"/>
  <c r="CD120" i="1"/>
  <c r="BQ116" i="1"/>
  <c r="CD163" i="1"/>
  <c r="D119" i="10"/>
  <c r="D119" i="3"/>
  <c r="D119" i="12"/>
  <c r="BP160" i="1"/>
  <c r="BY88" i="1"/>
  <c r="BX143" i="1"/>
  <c r="CB180" i="1"/>
  <c r="AR187" i="1" s="1" a="1"/>
  <c r="AR187" i="1" s="1"/>
  <c r="BX119" i="1"/>
  <c r="CC69" i="1"/>
  <c r="BZ167" i="1"/>
  <c r="BW137" i="1"/>
  <c r="BS103" i="1"/>
  <c r="BU134" i="1"/>
  <c r="BS57" i="1"/>
  <c r="BO163" i="1"/>
  <c r="BV98" i="1"/>
  <c r="BP49" i="1"/>
  <c r="BM182" i="1"/>
  <c r="BT140" i="1"/>
  <c r="BQ99" i="1"/>
  <c r="BX152" i="1"/>
  <c r="CD75" i="1"/>
  <c r="BX159" i="1"/>
  <c r="CC105" i="1"/>
  <c r="A19" i="3"/>
  <c r="A19" i="12"/>
  <c r="A19" i="10"/>
  <c r="BY119" i="1"/>
  <c r="CD170" i="1"/>
  <c r="CC130" i="1"/>
  <c r="BY177" i="1"/>
  <c r="BS104" i="1"/>
  <c r="BO137" i="1"/>
  <c r="BY58" i="1"/>
  <c r="BQ90" i="1"/>
  <c r="CC48" i="1"/>
  <c r="A111" i="3"/>
  <c r="A111" i="10"/>
  <c r="A111" i="12"/>
  <c r="CA170" i="1"/>
  <c r="CA130" i="1"/>
  <c r="CA119" i="1"/>
  <c r="BW113" i="1"/>
  <c r="BQ150" i="1"/>
  <c r="BU77" i="1"/>
  <c r="BZ103" i="1"/>
  <c r="BP134" i="1"/>
  <c r="CB56" i="1"/>
  <c r="AR63" i="1" s="1" a="1"/>
  <c r="AR63" i="1" s="1"/>
  <c r="BX173" i="1"/>
  <c r="CB143" i="1"/>
  <c r="AR150" i="1" s="1" a="1"/>
  <c r="AR150" i="1" s="1"/>
  <c r="BV67" i="1"/>
  <c r="CC75" i="1"/>
  <c r="BO160" i="1"/>
  <c r="CE90" i="1"/>
  <c r="CA132" i="1"/>
  <c r="BX91" i="1"/>
  <c r="BW155" i="1"/>
  <c r="A38" i="3"/>
  <c r="A38" i="10"/>
  <c r="A38" i="12"/>
  <c r="D44" i="10"/>
  <c r="D44" i="12"/>
  <c r="D44" i="3"/>
  <c r="CD154" i="1"/>
  <c r="BT78" i="1"/>
  <c r="CA137" i="1"/>
  <c r="BU174" i="1"/>
  <c r="CD63" i="1"/>
  <c r="BW57" i="1"/>
  <c r="BT136" i="1"/>
  <c r="BQ145" i="1"/>
  <c r="E16" i="12"/>
  <c r="E16" i="3"/>
  <c r="E16" i="10"/>
  <c r="BP114" i="1"/>
  <c r="BT114" i="1"/>
  <c r="BV146" i="1"/>
  <c r="CC96" i="1"/>
  <c r="BT69" i="1"/>
  <c r="CE155" i="1"/>
  <c r="BP146" i="1"/>
  <c r="BX51" i="1"/>
  <c r="BM178" i="1"/>
  <c r="BP55" i="1"/>
  <c r="BN98" i="1"/>
  <c r="BP169" i="1"/>
  <c r="BP177" i="1"/>
  <c r="D127" i="12"/>
  <c r="D127" i="10"/>
  <c r="D127" i="3"/>
  <c r="CC111" i="1"/>
  <c r="BU58" i="1"/>
  <c r="BT165" i="1"/>
  <c r="BW56" i="1"/>
  <c r="CB72" i="1"/>
  <c r="AR79" i="1" s="1" a="1"/>
  <c r="AR79" i="1" s="1"/>
  <c r="BR67" i="1"/>
  <c r="CD78" i="1"/>
  <c r="BU72" i="1"/>
  <c r="A5" i="10"/>
  <c r="A5" i="12"/>
  <c r="A5" i="3"/>
  <c r="BX56" i="1"/>
  <c r="CD165" i="1"/>
  <c r="BV178" i="1"/>
  <c r="CB63" i="1"/>
  <c r="AR70" i="1" s="1" a="1"/>
  <c r="AR70" i="1" s="1"/>
  <c r="BZ81" i="1"/>
  <c r="D65" i="3"/>
  <c r="D65" i="12"/>
  <c r="D65" i="10"/>
  <c r="BP62" i="1"/>
  <c r="BP97" i="1"/>
  <c r="BN136" i="1"/>
  <c r="E61" i="12"/>
  <c r="E61" i="3"/>
  <c r="E61" i="10"/>
  <c r="CB121" i="1"/>
  <c r="AR128" i="1" s="1" a="1"/>
  <c r="AR128" i="1" s="1"/>
  <c r="BO169" i="1"/>
  <c r="E20" i="10"/>
  <c r="E20" i="3"/>
  <c r="E20" i="12"/>
  <c r="BW76" i="1"/>
  <c r="BR94" i="1"/>
  <c r="D84" i="3"/>
  <c r="D84" i="12"/>
  <c r="D84" i="10"/>
  <c r="CB116" i="1"/>
  <c r="AR123" i="1" s="1" a="1"/>
  <c r="AR123" i="1" s="1"/>
  <c r="BM60" i="1"/>
  <c r="BW118" i="1"/>
  <c r="BR173" i="1"/>
  <c r="CC80" i="1"/>
  <c r="BM70" i="1"/>
  <c r="CE141" i="1"/>
  <c r="BV140" i="1"/>
  <c r="BP155" i="1"/>
  <c r="BN52" i="1"/>
  <c r="D85" i="10"/>
  <c r="D85" i="12"/>
  <c r="D85" i="3"/>
  <c r="BU109" i="1"/>
  <c r="CC109" i="1"/>
  <c r="BY115" i="1"/>
  <c r="BT77" i="1"/>
  <c r="D20" i="10"/>
  <c r="D20" i="12"/>
  <c r="D20" i="3"/>
  <c r="BV91" i="1"/>
  <c r="CA52" i="1"/>
  <c r="BU63" i="1"/>
  <c r="E4" i="3"/>
  <c r="E4" i="12"/>
  <c r="E4" i="10"/>
  <c r="BU161" i="1"/>
  <c r="A105" i="10"/>
  <c r="A105" i="3"/>
  <c r="A105" i="12"/>
  <c r="CA94" i="1"/>
  <c r="BS124" i="1"/>
  <c r="E64" i="10"/>
  <c r="E64" i="12"/>
  <c r="E64" i="3"/>
  <c r="CD49" i="1"/>
  <c r="BY111" i="1"/>
  <c r="A98" i="3"/>
  <c r="A98" i="10"/>
  <c r="A98" i="12"/>
  <c r="CD112" i="1"/>
  <c r="BZ126" i="1"/>
  <c r="BT63" i="1"/>
  <c r="BT104" i="1"/>
  <c r="BQ164" i="1"/>
  <c r="BP101" i="1"/>
  <c r="D33" i="3"/>
  <c r="D33" i="10"/>
  <c r="D33" i="12"/>
  <c r="BP110" i="1"/>
  <c r="CB124" i="1"/>
  <c r="AR131" i="1" s="1" a="1"/>
  <c r="AR131" i="1" s="1"/>
  <c r="CC52" i="1"/>
  <c r="CC165" i="1"/>
  <c r="BM162" i="1"/>
  <c r="BW146" i="1"/>
  <c r="BZ52" i="1"/>
  <c r="CE84" i="1"/>
  <c r="BS131" i="1"/>
  <c r="BQ163" i="1"/>
  <c r="BQ133" i="1"/>
  <c r="BY71" i="1"/>
  <c r="BQ63" i="1"/>
  <c r="BO132" i="1"/>
  <c r="BO110" i="1"/>
  <c r="BM152" i="1"/>
  <c r="BW61" i="1"/>
  <c r="BZ86" i="1"/>
  <c r="BU65" i="1"/>
  <c r="BU141" i="1"/>
  <c r="BW125" i="1"/>
  <c r="BM146" i="1"/>
  <c r="BU85" i="1"/>
  <c r="BN171" i="1"/>
  <c r="BO112" i="1"/>
  <c r="BS69" i="1"/>
  <c r="A11" i="12"/>
  <c r="A11" i="10"/>
  <c r="A11" i="3"/>
  <c r="BS157" i="1"/>
  <c r="BO164" i="1"/>
  <c r="BN97" i="1"/>
  <c r="CD177" i="1"/>
  <c r="BZ175" i="1"/>
  <c r="BY147" i="1"/>
  <c r="BX141" i="1"/>
  <c r="BV173" i="1"/>
  <c r="CD89" i="1"/>
  <c r="BQ182" i="1"/>
  <c r="CC49" i="1"/>
  <c r="BN56" i="1"/>
  <c r="BP128" i="1"/>
  <c r="CA111" i="1"/>
  <c r="BW88" i="1"/>
  <c r="BS75" i="1"/>
  <c r="BM166" i="1"/>
  <c r="BN105" i="1"/>
  <c r="BX101" i="1"/>
  <c r="E32" i="10"/>
  <c r="E32" i="12"/>
  <c r="E32" i="3"/>
  <c r="BM58" i="1"/>
  <c r="CC182" i="1"/>
  <c r="CA140" i="1"/>
  <c r="D38" i="3"/>
  <c r="D38" i="12"/>
  <c r="D38" i="10"/>
  <c r="BY70" i="1"/>
  <c r="BY50" i="1"/>
  <c r="BO115" i="1"/>
  <c r="CD68" i="1"/>
  <c r="CB173" i="1"/>
  <c r="AR180" i="1" s="1" a="1"/>
  <c r="AR180" i="1" s="1"/>
  <c r="BM75" i="1"/>
  <c r="BQ178" i="1"/>
  <c r="CE147" i="1"/>
  <c r="CD111" i="1"/>
  <c r="D73" i="10"/>
  <c r="D73" i="3"/>
  <c r="D73" i="12"/>
  <c r="BM120" i="1"/>
  <c r="D55" i="3"/>
  <c r="D55" i="12"/>
  <c r="D55" i="10"/>
  <c r="BS96" i="1"/>
  <c r="BW109" i="1"/>
  <c r="BZ149" i="1"/>
  <c r="BV159" i="1"/>
  <c r="BU133" i="1"/>
  <c r="CE97" i="1"/>
  <c r="BO50" i="1"/>
  <c r="BT84" i="1"/>
  <c r="BP54" i="1"/>
  <c r="CB117" i="1"/>
  <c r="AR124" i="1" s="1" a="1"/>
  <c r="AR124" i="1" s="1"/>
  <c r="BO180" i="1"/>
  <c r="BU54" i="1"/>
  <c r="CE175" i="1"/>
  <c r="E123" i="3"/>
  <c r="E123" i="10"/>
  <c r="E123" i="12"/>
  <c r="CC147" i="1"/>
  <c r="CA112" i="1"/>
  <c r="CB145" i="1"/>
  <c r="AR152" i="1" s="1" a="1"/>
  <c r="AR152" i="1" s="1"/>
  <c r="CE96" i="1"/>
  <c r="BV64" i="1"/>
  <c r="CB172" i="1"/>
  <c r="AR179" i="1" s="1" a="1"/>
  <c r="AR179" i="1" s="1"/>
  <c r="BX165" i="1"/>
  <c r="BT154" i="1"/>
  <c r="BO146" i="1"/>
  <c r="BR59" i="1"/>
  <c r="CE56" i="1"/>
  <c r="BU92" i="1"/>
  <c r="BX133" i="1"/>
  <c r="BZ94" i="1"/>
  <c r="BX182" i="1"/>
  <c r="BZ140" i="1"/>
  <c r="BY82" i="1"/>
  <c r="BN178" i="1"/>
  <c r="BR165" i="1"/>
  <c r="BV79" i="1"/>
  <c r="D100" i="12"/>
  <c r="D100" i="3"/>
  <c r="D100" i="10"/>
  <c r="BW154" i="1"/>
  <c r="BY174" i="1"/>
  <c r="BV144" i="1"/>
  <c r="E97" i="10"/>
  <c r="E97" i="12"/>
  <c r="E97" i="3"/>
  <c r="BQ104" i="1"/>
  <c r="CD113" i="1"/>
  <c r="BR105" i="1"/>
  <c r="BY140" i="1"/>
  <c r="BY106" i="1"/>
  <c r="CA155" i="1"/>
  <c r="E106" i="3"/>
  <c r="E106" i="10"/>
  <c r="E106" i="12"/>
  <c r="BS171" i="1"/>
  <c r="CE101" i="1"/>
  <c r="CD142" i="1"/>
  <c r="CE110" i="1"/>
  <c r="CA57" i="1"/>
  <c r="BW173" i="1"/>
  <c r="BT57" i="1"/>
  <c r="CB111" i="1"/>
  <c r="AR118" i="1" s="1" a="1"/>
  <c r="AR118" i="1" s="1"/>
  <c r="BW135" i="1"/>
  <c r="E85" i="12"/>
  <c r="E85" i="10"/>
  <c r="E85" i="3"/>
  <c r="BT164" i="1"/>
  <c r="E36" i="12"/>
  <c r="E36" i="10"/>
  <c r="E36" i="3"/>
  <c r="E88" i="10"/>
  <c r="E88" i="12"/>
  <c r="E88" i="3"/>
  <c r="BN152" i="1"/>
  <c r="CC171" i="1"/>
  <c r="BR103" i="1"/>
  <c r="BP75" i="1"/>
  <c r="CA66" i="1"/>
  <c r="CE86" i="1"/>
  <c r="BP66" i="1"/>
  <c r="BZ115" i="1"/>
  <c r="A93" i="3"/>
  <c r="A93" i="10"/>
  <c r="A93" i="12"/>
  <c r="BR80" i="1"/>
  <c r="BN167" i="1"/>
  <c r="CE108" i="1"/>
  <c r="BU172" i="1"/>
  <c r="CE66" i="1"/>
  <c r="E34" i="12"/>
  <c r="E34" i="10"/>
  <c r="E34" i="3"/>
  <c r="CD139" i="1"/>
  <c r="BU137" i="1"/>
  <c r="BP65" i="1"/>
  <c r="CE182" i="1"/>
  <c r="BQ180" i="1"/>
  <c r="BX120" i="1"/>
  <c r="CA89" i="1"/>
  <c r="BQ155" i="1"/>
  <c r="BW95" i="1"/>
  <c r="BX85" i="1"/>
  <c r="BS141" i="1"/>
  <c r="BS135" i="1"/>
  <c r="BT61" i="1"/>
  <c r="D66" i="10"/>
  <c r="D66" i="3"/>
  <c r="D66" i="12"/>
  <c r="CE124" i="1"/>
  <c r="BX54" i="1"/>
  <c r="BO85" i="1"/>
  <c r="CE137" i="1"/>
  <c r="BX68" i="1"/>
  <c r="BO142" i="1"/>
  <c r="BT87" i="1"/>
  <c r="BP126" i="1"/>
  <c r="BN129" i="1"/>
  <c r="D88" i="10"/>
  <c r="D88" i="3"/>
  <c r="D88" i="12"/>
  <c r="D54" i="10"/>
  <c r="D54" i="12"/>
  <c r="D54" i="3"/>
  <c r="BY172" i="1"/>
  <c r="CC89" i="1"/>
  <c r="CA51" i="1"/>
  <c r="A28" i="12"/>
  <c r="A28" i="10"/>
  <c r="A28" i="3"/>
  <c r="BW68" i="1"/>
  <c r="BR82" i="1"/>
  <c r="BP103" i="1"/>
  <c r="BM177" i="1"/>
  <c r="E126" i="10"/>
  <c r="E126" i="3"/>
  <c r="E126" i="12"/>
  <c r="BR75" i="1"/>
  <c r="BO82" i="1"/>
  <c r="BO113" i="1"/>
  <c r="BO111" i="1"/>
  <c r="BV62" i="1"/>
  <c r="BY98" i="1"/>
  <c r="CE61" i="1"/>
  <c r="BN55" i="1"/>
  <c r="BY79" i="1"/>
  <c r="CD157" i="1"/>
  <c r="BZ142" i="1"/>
  <c r="BW77" i="1"/>
  <c r="BN182" i="1"/>
  <c r="BS51" i="1"/>
  <c r="BS150" i="1"/>
  <c r="BN95" i="1"/>
  <c r="BX164" i="1"/>
  <c r="E13" i="10"/>
  <c r="E13" i="12"/>
  <c r="E13" i="3"/>
  <c r="BU129" i="1"/>
  <c r="A57" i="12"/>
  <c r="B57" i="12" s="1"/>
  <c r="A57" i="10"/>
  <c r="B57" i="10" s="1"/>
  <c r="A57" i="3"/>
  <c r="B57" i="3" s="1"/>
  <c r="BX52" i="1"/>
  <c r="E18" i="12"/>
  <c r="E18" i="3"/>
  <c r="E18" i="10"/>
  <c r="BW174" i="1"/>
  <c r="BQ124" i="1"/>
  <c r="CD149" i="1"/>
  <c r="BS61" i="1"/>
  <c r="CA50" i="1"/>
  <c r="CE135" i="1"/>
  <c r="BS82" i="1"/>
  <c r="BZ180" i="1"/>
  <c r="BV161" i="1"/>
  <c r="BU107" i="1"/>
  <c r="BZ160" i="1"/>
  <c r="BV49" i="1"/>
  <c r="BW51" i="1"/>
  <c r="BM87" i="1"/>
  <c r="D108" i="12"/>
  <c r="D108" i="3"/>
  <c r="D108" i="10"/>
  <c r="BS133" i="1"/>
  <c r="BT67" i="1"/>
  <c r="CD66" i="1"/>
  <c r="CA139" i="1"/>
  <c r="CC112" i="1"/>
  <c r="BT109" i="1"/>
  <c r="BM55" i="1"/>
  <c r="BO51" i="1"/>
  <c r="A63" i="3"/>
  <c r="A63" i="12"/>
  <c r="A63" i="10"/>
  <c r="BV160" i="1"/>
  <c r="BY74" i="1"/>
  <c r="D16" i="12"/>
  <c r="D16" i="3"/>
  <c r="D16" i="10"/>
  <c r="CC178" i="1"/>
  <c r="BU64" i="1"/>
  <c r="CE145" i="1"/>
  <c r="BQ59" i="1"/>
  <c r="BV55" i="1"/>
  <c r="BO96" i="1"/>
  <c r="BQ79" i="1"/>
  <c r="E127" i="3"/>
  <c r="E127" i="12"/>
  <c r="E127" i="10"/>
  <c r="BZ90" i="1"/>
  <c r="BR133" i="1"/>
  <c r="BV142" i="1"/>
  <c r="E69" i="10"/>
  <c r="E69" i="3"/>
  <c r="E69" i="12"/>
  <c r="BT80" i="1"/>
  <c r="BS162" i="1"/>
  <c r="BP90" i="1"/>
  <c r="BQ135" i="1"/>
  <c r="BW100" i="1"/>
  <c r="BN69" i="1"/>
  <c r="CC83" i="1"/>
  <c r="BO129" i="1"/>
  <c r="CB100" i="1"/>
  <c r="AR107" i="1" s="1" a="1"/>
  <c r="AR107" i="1" s="1"/>
  <c r="BP132" i="1"/>
  <c r="BY131" i="1"/>
  <c r="BT174" i="1"/>
  <c r="CB88" i="1"/>
  <c r="AR95" i="1" s="1" a="1"/>
  <c r="AR95" i="1" s="1"/>
  <c r="BN134" i="1"/>
  <c r="BO99" i="1"/>
  <c r="CD121" i="1"/>
  <c r="CD94" i="1"/>
  <c r="BZ56" i="1"/>
  <c r="BY164" i="1"/>
  <c r="BT105" i="1"/>
  <c r="E37" i="3"/>
  <c r="E37" i="12"/>
  <c r="E37" i="10"/>
  <c r="BY57" i="1"/>
  <c r="CE114" i="1"/>
  <c r="CD84" i="1"/>
  <c r="BR115" i="1"/>
  <c r="BY69" i="1"/>
  <c r="CB112" i="1"/>
  <c r="AR119" i="1" s="1" a="1"/>
  <c r="AR119" i="1" s="1"/>
  <c r="BY133" i="1"/>
  <c r="CC62" i="1"/>
  <c r="CC180" i="1"/>
  <c r="BW158" i="1"/>
  <c r="BZ67" i="1"/>
  <c r="D98" i="12"/>
  <c r="D98" i="10"/>
  <c r="D98" i="3"/>
  <c r="BO130" i="1"/>
  <c r="BO145" i="1"/>
  <c r="D126" i="10"/>
  <c r="D126" i="3"/>
  <c r="D126" i="12"/>
  <c r="BZ66" i="1"/>
  <c r="BP116" i="1"/>
  <c r="BZ105" i="1"/>
  <c r="BO102" i="1"/>
  <c r="BN119" i="1"/>
  <c r="CB86" i="1"/>
  <c r="AR93" i="1" s="1" a="1"/>
  <c r="AR93" i="1" s="1"/>
  <c r="BV86" i="1"/>
  <c r="CD64" i="1"/>
  <c r="A136" i="3"/>
  <c r="A136" i="12"/>
  <c r="A136" i="10"/>
  <c r="CD48" i="1"/>
  <c r="BO117" i="1"/>
  <c r="CB129" i="1"/>
  <c r="AR136" i="1" s="1" a="1"/>
  <c r="AR136" i="1" s="1"/>
  <c r="BP172" i="1"/>
  <c r="D37" i="12"/>
  <c r="D37" i="10"/>
  <c r="D37" i="3"/>
  <c r="BZ154" i="1"/>
  <c r="BS132" i="1"/>
  <c r="CA144" i="1"/>
  <c r="BP104" i="1"/>
  <c r="CA56" i="1"/>
  <c r="BO120" i="1"/>
  <c r="BY167" i="1"/>
  <c r="BT60" i="1"/>
  <c r="BZ85" i="1"/>
  <c r="E102" i="3"/>
  <c r="E102" i="12"/>
  <c r="E102" i="10"/>
  <c r="BS63" i="1"/>
  <c r="CE130" i="1"/>
  <c r="BX65" i="1"/>
  <c r="BS52" i="1"/>
  <c r="BS178" i="1"/>
  <c r="CD125" i="1"/>
  <c r="CA68" i="1"/>
  <c r="CB135" i="1"/>
  <c r="AR142" i="1" s="1" a="1"/>
  <c r="AR142" i="1" s="1"/>
  <c r="BQ78" i="1"/>
  <c r="CB69" i="1"/>
  <c r="AR76" i="1" s="1" a="1"/>
  <c r="AR76" i="1" s="1"/>
  <c r="BR137" i="1"/>
  <c r="BQ110" i="1"/>
  <c r="CA146" i="1"/>
  <c r="BN68" i="1"/>
  <c r="BU88" i="1"/>
  <c r="BO167" i="1"/>
  <c r="BT102" i="1"/>
  <c r="BX84" i="1"/>
  <c r="BT149" i="1"/>
  <c r="BV69" i="1"/>
  <c r="BP129" i="1"/>
  <c r="A97" i="10"/>
  <c r="A97" i="12"/>
  <c r="A97" i="3"/>
  <c r="BW102" i="1"/>
  <c r="BN59" i="1"/>
  <c r="BS180" i="1"/>
  <c r="E6" i="3"/>
  <c r="E6" i="10"/>
  <c r="E6" i="12"/>
  <c r="A131" i="10"/>
  <c r="A131" i="12"/>
  <c r="A131" i="3"/>
  <c r="BS50" i="1"/>
  <c r="E130" i="3"/>
  <c r="E130" i="12"/>
  <c r="E130" i="10"/>
  <c r="CC104" i="1"/>
  <c r="D46" i="10"/>
  <c r="D46" i="12"/>
  <c r="D46" i="3"/>
  <c r="CA159" i="1"/>
  <c r="BQ55" i="1"/>
  <c r="CE103" i="1"/>
  <c r="BS172" i="1"/>
  <c r="BW50" i="1"/>
  <c r="BU117" i="1"/>
  <c r="BU171" i="1"/>
  <c r="BM150" i="1"/>
  <c r="BZ48" i="1"/>
  <c r="D80" i="12"/>
  <c r="D80" i="3"/>
  <c r="D80" i="10"/>
  <c r="A80" i="10"/>
  <c r="A80" i="3"/>
  <c r="A80" i="12"/>
  <c r="BN130" i="1"/>
  <c r="BO76" i="1"/>
  <c r="BZ63" i="1"/>
  <c r="BO136" i="1"/>
  <c r="BM65" i="1"/>
  <c r="BY107" i="1"/>
  <c r="BU167" i="1"/>
  <c r="BY153" i="1"/>
  <c r="BP71" i="1"/>
  <c r="BW72" i="1"/>
  <c r="CD159" i="1"/>
  <c r="BY49" i="1"/>
  <c r="BW105" i="1"/>
  <c r="BQ140" i="1"/>
  <c r="BY175" i="1"/>
  <c r="BZ150" i="1"/>
  <c r="BQ82" i="1"/>
  <c r="BN66" i="1"/>
  <c r="BQ86" i="1"/>
  <c r="BP159" i="1"/>
  <c r="BV112" i="1"/>
  <c r="BR124" i="1"/>
  <c r="BZ128" i="1"/>
  <c r="BU135" i="1"/>
  <c r="BN49" i="1"/>
  <c r="D5" i="3"/>
  <c r="D5" i="10"/>
  <c r="D5" i="12"/>
  <c r="CB103" i="1"/>
  <c r="AR110" i="1" s="1" a="1"/>
  <c r="AR110" i="1" s="1"/>
  <c r="CE149" i="1"/>
  <c r="BY72" i="1"/>
  <c r="BU74" i="1"/>
  <c r="E14" i="3"/>
  <c r="E14" i="10"/>
  <c r="E14" i="12"/>
  <c r="BW170" i="1"/>
  <c r="BO149" i="1"/>
  <c r="BY99" i="1"/>
  <c r="BU150" i="1"/>
  <c r="D90" i="12"/>
  <c r="D90" i="10"/>
  <c r="D90" i="3"/>
  <c r="BR175" i="1"/>
  <c r="D36" i="3"/>
  <c r="D36" i="10"/>
  <c r="D36" i="12"/>
  <c r="CC150" i="1"/>
  <c r="E110" i="3"/>
  <c r="E110" i="10"/>
  <c r="E110" i="12"/>
  <c r="BP105" i="1"/>
  <c r="BY86" i="1"/>
  <c r="BU119" i="1"/>
  <c r="BU80" i="1"/>
  <c r="BT86" i="1"/>
  <c r="BX126" i="1"/>
  <c r="BO101" i="1"/>
  <c r="BX98" i="1"/>
  <c r="CB137" i="1"/>
  <c r="AR144" i="1" s="1" a="1"/>
  <c r="AR144" i="1" s="1"/>
  <c r="CB89" i="1"/>
  <c r="AR96" i="1" s="1" a="1"/>
  <c r="AR96" i="1" s="1"/>
  <c r="BR182" i="1"/>
  <c r="BV167" i="1"/>
  <c r="BY166" i="1"/>
  <c r="CB50" i="1"/>
  <c r="AR57" i="1" s="1" a="1"/>
  <c r="AR57" i="1" s="1"/>
  <c r="A88" i="10"/>
  <c r="A88" i="12"/>
  <c r="A88" i="3"/>
  <c r="BM155" i="1"/>
  <c r="BT74" i="1"/>
  <c r="BS123" i="1"/>
  <c r="BM100" i="1"/>
  <c r="BY62" i="1"/>
  <c r="E101" i="3"/>
  <c r="E101" i="12"/>
  <c r="E101" i="10"/>
  <c r="BX48" i="1"/>
  <c r="BR52" i="1"/>
  <c r="BS86" i="1"/>
  <c r="CE62" i="1"/>
  <c r="BR145" i="1"/>
  <c r="BX109" i="1"/>
  <c r="BP74" i="1"/>
  <c r="CB84" i="1"/>
  <c r="AR91" i="1" s="1" a="1"/>
  <c r="AR91" i="1" s="1"/>
  <c r="BV129" i="1"/>
  <c r="CE136" i="1"/>
  <c r="BV61" i="1"/>
  <c r="E95" i="12"/>
  <c r="E95" i="10"/>
  <c r="E95" i="3"/>
  <c r="BX79" i="1"/>
  <c r="CA175" i="1"/>
  <c r="A118" i="3"/>
  <c r="A118" i="10"/>
  <c r="A118" i="12"/>
  <c r="CE51" i="1"/>
  <c r="BQ98" i="1"/>
  <c r="BO103" i="1"/>
  <c r="BT180" i="1"/>
  <c r="BV123" i="1"/>
  <c r="BP106" i="1"/>
  <c r="CC78" i="1"/>
  <c r="BM95" i="1"/>
  <c r="BW62" i="1"/>
  <c r="BZ132" i="1"/>
  <c r="BV66" i="1"/>
  <c r="BY59" i="1"/>
  <c r="D92" i="3"/>
  <c r="D92" i="10"/>
  <c r="D92" i="12"/>
  <c r="BS139" i="1"/>
  <c r="CE146" i="1"/>
  <c r="E113" i="3"/>
  <c r="E113" i="10"/>
  <c r="E113" i="12"/>
  <c r="CE134" i="1"/>
  <c r="BR70" i="1"/>
  <c r="CC91" i="1"/>
  <c r="BZ123" i="1"/>
  <c r="BY84" i="1"/>
  <c r="BP91" i="1"/>
  <c r="BY80" i="1"/>
  <c r="BO125" i="1"/>
  <c r="BU95" i="1"/>
  <c r="D136" i="12"/>
  <c r="D136" i="3"/>
  <c r="D136" i="10"/>
  <c r="BN120" i="1"/>
  <c r="BO75" i="1"/>
  <c r="A15" i="12"/>
  <c r="A15" i="10"/>
  <c r="A15" i="3"/>
  <c r="A4" i="12"/>
  <c r="A4" i="3"/>
  <c r="A4" i="10"/>
  <c r="BN51" i="1"/>
  <c r="BR87" i="1"/>
  <c r="CC84" i="1"/>
  <c r="BP81" i="1"/>
  <c r="BO65" i="1"/>
  <c r="BU166" i="1"/>
  <c r="BP175" i="1"/>
  <c r="BZ55" i="1"/>
  <c r="BZ57" i="1"/>
  <c r="BQ83" i="1"/>
  <c r="CC94" i="1"/>
  <c r="CD161" i="1"/>
  <c r="CD98" i="1"/>
  <c r="BN161" i="1"/>
  <c r="CB132" i="1"/>
  <c r="AR139" i="1" s="1" a="1"/>
  <c r="AR139" i="1" s="1"/>
  <c r="BR49" i="1"/>
  <c r="CC149" i="1"/>
  <c r="BR55" i="1"/>
  <c r="CD135" i="1"/>
  <c r="BO90" i="1"/>
  <c r="BW63" i="1"/>
  <c r="CB150" i="1"/>
  <c r="AR157" i="1" s="1" a="1"/>
  <c r="AR157" i="1" s="1"/>
  <c r="BX107" i="1"/>
  <c r="BZ141" i="1"/>
  <c r="BW91" i="1"/>
  <c r="CB171" i="1"/>
  <c r="AR178" i="1" s="1" a="1"/>
  <c r="AR178" i="1" s="1"/>
  <c r="A117" i="10"/>
  <c r="A117" i="3"/>
  <c r="A117" i="12"/>
  <c r="E5" i="10"/>
  <c r="E5" i="12"/>
  <c r="E5" i="3"/>
  <c r="CB67" i="1"/>
  <c r="AR74" i="1" s="1" a="1"/>
  <c r="AR74" i="1" s="1"/>
  <c r="BV94" i="1"/>
  <c r="BV71" i="1"/>
  <c r="CD128" i="1"/>
  <c r="A59" i="3"/>
  <c r="A59" i="12"/>
  <c r="A59" i="10"/>
  <c r="CC58" i="1"/>
  <c r="E11" i="10"/>
  <c r="E11" i="3"/>
  <c r="E11" i="12"/>
  <c r="BY146" i="1"/>
  <c r="BO91" i="1"/>
  <c r="BS129" i="1"/>
  <c r="BZ172" i="1"/>
  <c r="E109" i="3"/>
  <c r="E109" i="10"/>
  <c r="E109" i="12"/>
  <c r="CA95" i="1"/>
  <c r="BU173" i="1"/>
  <c r="A18" i="3"/>
  <c r="A18" i="12"/>
  <c r="A18" i="10"/>
  <c r="BQ57" i="1"/>
  <c r="BQ121" i="1"/>
  <c r="BP152" i="1"/>
  <c r="BQ100" i="1"/>
  <c r="CC72" i="1"/>
  <c r="BN100" i="1"/>
  <c r="BY81" i="1"/>
  <c r="CD83" i="1"/>
  <c r="CA98" i="1"/>
  <c r="CD115" i="1"/>
  <c r="A103" i="12"/>
  <c r="A103" i="10"/>
  <c r="A103" i="3"/>
  <c r="BZ65" i="1"/>
  <c r="E138" i="12"/>
  <c r="E138" i="3"/>
  <c r="E138" i="10"/>
  <c r="BY100" i="1"/>
  <c r="BQ89" i="1"/>
  <c r="BQ109" i="1"/>
  <c r="D130" i="10"/>
  <c r="D130" i="12"/>
  <c r="D130" i="3"/>
  <c r="CB58" i="1"/>
  <c r="AR65" i="1" s="1" a="1"/>
  <c r="AR65" i="1" s="1"/>
  <c r="E90" i="10"/>
  <c r="E90" i="12"/>
  <c r="E90" i="3"/>
  <c r="BO81" i="1"/>
  <c r="CA85" i="1"/>
  <c r="BT70" i="1"/>
  <c r="BZ99" i="1"/>
  <c r="BN113" i="1"/>
  <c r="CB80" i="1"/>
  <c r="AR87" i="1" s="1" a="1"/>
  <c r="AR87" i="1" s="1"/>
  <c r="CD129" i="1"/>
  <c r="CA83" i="1"/>
  <c r="BU153" i="1"/>
  <c r="BT79" i="1"/>
  <c r="BQ129" i="1"/>
  <c r="D111" i="10"/>
  <c r="D111" i="12"/>
  <c r="D111" i="3"/>
  <c r="BU102" i="1"/>
  <c r="BO104" i="1"/>
  <c r="A138" i="10"/>
  <c r="A138" i="3"/>
  <c r="A138" i="12"/>
  <c r="BZ61" i="1"/>
  <c r="CD130" i="1"/>
  <c r="CE166" i="1"/>
  <c r="BQ143" i="1"/>
  <c r="BM153" i="1"/>
  <c r="BN76" i="1"/>
  <c r="BW115" i="1"/>
  <c r="BR136" i="1"/>
  <c r="E117" i="12"/>
  <c r="E117" i="3"/>
  <c r="E117" i="10"/>
  <c r="CB178" i="1"/>
  <c r="AR185" i="1" s="1" a="1"/>
  <c r="AR185" i="1" s="1"/>
  <c r="A66" i="3"/>
  <c r="B66" i="3" s="1"/>
  <c r="A66" i="10"/>
  <c r="B66" i="10" s="1"/>
  <c r="A66" i="12"/>
  <c r="B66" i="12" s="1"/>
  <c r="BM137" i="1"/>
  <c r="CA120" i="1"/>
  <c r="BQ175" i="1"/>
  <c r="E115" i="10"/>
  <c r="E115" i="12"/>
  <c r="E115" i="3"/>
  <c r="BT153" i="1"/>
  <c r="A62" i="12"/>
  <c r="B62" i="12" s="1"/>
  <c r="A62" i="10"/>
  <c r="B62" i="10" s="1"/>
  <c r="A62" i="3"/>
  <c r="B62" i="3" s="1"/>
  <c r="BO133" i="1"/>
  <c r="BX117" i="1"/>
  <c r="BX139" i="1"/>
  <c r="BZ98" i="1"/>
  <c r="BT159" i="1"/>
  <c r="BT91" i="1"/>
  <c r="D11" i="12"/>
  <c r="D11" i="10"/>
  <c r="D11" i="3"/>
  <c r="BT119" i="1"/>
  <c r="BT128" i="1"/>
  <c r="BV143" i="1"/>
  <c r="BV102" i="1"/>
  <c r="BX162" i="1"/>
  <c r="BP157" i="1"/>
  <c r="BY158" i="1"/>
  <c r="BW142" i="1"/>
  <c r="E72" i="12"/>
  <c r="E72" i="3"/>
  <c r="E72" i="10"/>
  <c r="CA99" i="1"/>
  <c r="BO116" i="1"/>
  <c r="A6" i="10"/>
  <c r="A6" i="12"/>
  <c r="A6" i="3"/>
  <c r="BT141" i="1"/>
  <c r="D22" i="3"/>
  <c r="D22" i="10"/>
  <c r="D22" i="12"/>
  <c r="BX82" i="1"/>
  <c r="BZ137" i="1"/>
  <c r="BT177" i="1"/>
  <c r="CE87" i="1"/>
  <c r="BM159" i="1"/>
  <c r="BY94" i="1"/>
  <c r="BU165" i="1"/>
  <c r="CD178" i="1"/>
  <c r="BN54" i="1"/>
  <c r="CE164" i="1"/>
  <c r="D24" i="10"/>
  <c r="D24" i="12"/>
  <c r="D24" i="3"/>
  <c r="BN65" i="1"/>
  <c r="A47" i="3"/>
  <c r="B47" i="3" s="1"/>
  <c r="A47" i="10"/>
  <c r="B47" i="10" s="1"/>
  <c r="A47" i="12"/>
  <c r="B47" i="12" s="1"/>
  <c r="BM81" i="1"/>
  <c r="BX163" i="1"/>
  <c r="BO119" i="1"/>
  <c r="BN109" i="1"/>
  <c r="BV165" i="1"/>
  <c r="BX62" i="1"/>
  <c r="BP102" i="1"/>
  <c r="CE125" i="1"/>
  <c r="BQ169" i="1"/>
  <c r="CD81" i="1"/>
  <c r="BZ121" i="1"/>
  <c r="BY108" i="1"/>
  <c r="CD153" i="1"/>
  <c r="CB160" i="1"/>
  <c r="AR167" i="1" s="1" a="1"/>
  <c r="AR167" i="1" s="1"/>
  <c r="CB164" i="1"/>
  <c r="AR171" i="1" s="1" a="1"/>
  <c r="AR171" i="1" s="1"/>
  <c r="BN94" i="1"/>
  <c r="BR102" i="1"/>
  <c r="CA58" i="1"/>
  <c r="BT59" i="1"/>
  <c r="BQ77" i="1"/>
  <c r="CE160" i="1"/>
  <c r="BV116" i="1"/>
  <c r="BY60" i="1"/>
  <c r="A17" i="12"/>
  <c r="A17" i="3"/>
  <c r="A17" i="10"/>
  <c r="CA126" i="1"/>
  <c r="BS146" i="1"/>
  <c r="CC166" i="1"/>
  <c r="BR92" i="1"/>
  <c r="BY90" i="1"/>
  <c r="BS95" i="1"/>
  <c r="BT125" i="1"/>
  <c r="BO67" i="1"/>
  <c r="BT143" i="1"/>
  <c r="BN107" i="1"/>
  <c r="CE104" i="1"/>
  <c r="BQ92" i="1"/>
  <c r="A43" i="10"/>
  <c r="B43" i="10" s="1"/>
  <c r="A43" i="12"/>
  <c r="B43" i="12" s="1"/>
  <c r="A43" i="3"/>
  <c r="B43" i="3" s="1"/>
  <c r="BN58" i="1"/>
  <c r="BN126" i="1"/>
  <c r="BN90" i="1"/>
  <c r="BS182" i="1"/>
  <c r="BN165" i="1"/>
  <c r="CC153" i="1"/>
  <c r="A122" i="10"/>
  <c r="A122" i="3"/>
  <c r="A122" i="12"/>
  <c r="BO135" i="1"/>
  <c r="CB66" i="1"/>
  <c r="AR73" i="1" s="1" a="1"/>
  <c r="AR73" i="1" s="1"/>
  <c r="CE173" i="1"/>
  <c r="BZ114" i="1"/>
  <c r="BS90" i="1"/>
  <c r="BU83" i="1"/>
  <c r="BU49" i="1"/>
  <c r="BR129" i="1"/>
  <c r="BW169" i="1"/>
  <c r="BU144" i="1"/>
  <c r="CD164" i="1"/>
  <c r="BN84" i="1"/>
  <c r="BT162" i="1"/>
  <c r="BY48" i="1"/>
  <c r="BY54" i="1"/>
  <c r="CC129" i="1"/>
  <c r="CE95" i="1"/>
  <c r="BR74" i="1"/>
  <c r="BW80" i="1"/>
  <c r="D28" i="12"/>
  <c r="D28" i="3"/>
  <c r="D28" i="10"/>
  <c r="CA177" i="1"/>
  <c r="BR83" i="1"/>
  <c r="BS142" i="1"/>
  <c r="E30" i="3"/>
  <c r="E30" i="10"/>
  <c r="E30" i="12"/>
  <c r="BZ92" i="1"/>
  <c r="BO86" i="1"/>
  <c r="CA61" i="1"/>
  <c r="BP125" i="1"/>
  <c r="CC103" i="1"/>
  <c r="E39" i="12"/>
  <c r="E39" i="3"/>
  <c r="E39" i="10"/>
  <c r="BN86" i="1"/>
  <c r="BN133" i="1"/>
  <c r="E8" i="3"/>
  <c r="E8" i="10"/>
  <c r="E8" i="12"/>
  <c r="BT88" i="1"/>
  <c r="BX111" i="1"/>
  <c r="BS154" i="1"/>
  <c r="BQ75" i="1"/>
  <c r="BW81" i="1"/>
  <c r="BX147" i="1"/>
  <c r="CB106" i="1"/>
  <c r="AR113" i="1" s="1" a="1"/>
  <c r="AR113" i="1" s="1"/>
  <c r="CB90" i="1"/>
  <c r="AR97" i="1" s="1" a="1"/>
  <c r="AR97" i="1" s="1"/>
  <c r="CE107" i="1"/>
  <c r="CC159" i="1"/>
  <c r="BT49" i="1"/>
  <c r="CB110" i="1"/>
  <c r="AR117" i="1" s="1" a="1"/>
  <c r="AR117" i="1" s="1"/>
  <c r="CE169" i="1"/>
  <c r="D34" i="3"/>
  <c r="D34" i="10"/>
  <c r="D34" i="12"/>
  <c r="CE89" i="1"/>
  <c r="CA104" i="1"/>
  <c r="BV60" i="1"/>
  <c r="E70" i="10"/>
  <c r="E70" i="12"/>
  <c r="E70" i="3"/>
  <c r="CE50" i="1"/>
  <c r="BY171" i="1"/>
  <c r="CC120" i="1"/>
  <c r="BZ102" i="1"/>
  <c r="BU96" i="1"/>
  <c r="BV145" i="1"/>
  <c r="BX131" i="1"/>
  <c r="BV170" i="1"/>
  <c r="CE161" i="1"/>
  <c r="BQ107" i="1"/>
  <c r="BR157" i="1"/>
  <c r="BZ120" i="1"/>
  <c r="BY126" i="1"/>
  <c r="CB118" i="1"/>
  <c r="AR125" i="1" s="1" a="1"/>
  <c r="AR125" i="1" s="1"/>
  <c r="BO84" i="1"/>
  <c r="A64" i="10"/>
  <c r="B64" i="10" s="1"/>
  <c r="A64" i="3"/>
  <c r="B64" i="3" s="1"/>
  <c r="A64" i="12"/>
  <c r="B64" i="12" s="1"/>
  <c r="BZ75" i="1"/>
  <c r="BS134" i="1"/>
  <c r="BX134" i="1"/>
  <c r="CB77" i="1"/>
  <c r="AR84" i="1" s="1" a="1"/>
  <c r="AR84" i="1" s="1"/>
  <c r="BU130" i="1"/>
  <c r="BX144" i="1"/>
  <c r="BN57" i="1"/>
  <c r="BV70" i="1"/>
  <c r="BR56" i="1"/>
  <c r="BY135" i="1"/>
  <c r="BO123" i="1"/>
  <c r="BS161" i="1"/>
  <c r="D45" i="10"/>
  <c r="D45" i="12"/>
  <c r="D45" i="3"/>
  <c r="BQ71" i="1"/>
  <c r="CB174" i="1"/>
  <c r="AR181" i="1" s="1" a="1"/>
  <c r="AR181" i="1" s="1"/>
  <c r="BZ171" i="1"/>
  <c r="CA60" i="1"/>
  <c r="BU182" i="1"/>
  <c r="BN99" i="1"/>
  <c r="BP60" i="1"/>
  <c r="BZ166" i="1"/>
  <c r="BY64" i="1"/>
  <c r="CB97" i="1"/>
  <c r="AR104" i="1" s="1" a="1"/>
  <c r="AR104" i="1" s="1"/>
  <c r="BR62" i="1"/>
  <c r="BN142" i="1"/>
  <c r="CE109" i="1"/>
  <c r="BY95" i="1"/>
  <c r="BW145" i="1"/>
  <c r="BS71" i="1"/>
  <c r="BU84" i="1"/>
  <c r="BO70" i="1"/>
  <c r="CA101" i="1"/>
  <c r="BS108" i="1"/>
  <c r="CA167" i="1"/>
  <c r="BW104" i="1"/>
  <c r="CD70" i="1"/>
  <c r="D56" i="3"/>
  <c r="D56" i="10"/>
  <c r="D56" i="12"/>
  <c r="BW112" i="1"/>
  <c r="D106" i="12"/>
  <c r="D106" i="3"/>
  <c r="D106" i="10"/>
  <c r="BR164" i="1"/>
  <c r="D82" i="12"/>
  <c r="D82" i="10"/>
  <c r="D82" i="3"/>
  <c r="CA116" i="1"/>
  <c r="CB182" i="1"/>
  <c r="AR189" i="1" s="1" a="1"/>
  <c r="AR189" i="1" s="1"/>
  <c r="BP150" i="1"/>
  <c r="BX128" i="1"/>
  <c r="BY121" i="1"/>
  <c r="BS177" i="1"/>
  <c r="BR85" i="1"/>
  <c r="BQ142" i="1"/>
  <c r="BX59" i="1"/>
  <c r="CA113" i="1"/>
  <c r="A33" i="12"/>
  <c r="A33" i="3"/>
  <c r="A33" i="10"/>
  <c r="BN139" i="1"/>
  <c r="BR65" i="1"/>
  <c r="BS60" i="1"/>
  <c r="BR155" i="1"/>
  <c r="BN160" i="1"/>
  <c r="BT168" i="1"/>
  <c r="BN174" i="1"/>
  <c r="BR180" i="1"/>
  <c r="BR121" i="1"/>
  <c r="BN106" i="1"/>
  <c r="BW160" i="1"/>
  <c r="BV120" i="1"/>
  <c r="BO62" i="1"/>
  <c r="BO171" i="1"/>
  <c r="BT182" i="1"/>
  <c r="CC57" i="1"/>
  <c r="CA108" i="1"/>
  <c r="A8" i="10"/>
  <c r="A8" i="12"/>
  <c r="A8" i="3"/>
  <c r="A51" i="12"/>
  <c r="A51" i="3"/>
  <c r="A51" i="10"/>
  <c r="CD86" i="1"/>
  <c r="BZ77" i="1"/>
  <c r="BT51" i="1"/>
  <c r="BW103" i="1"/>
  <c r="D60" i="10"/>
  <c r="D60" i="12"/>
  <c r="D60" i="3"/>
  <c r="CE67" i="1"/>
  <c r="CA96" i="1"/>
  <c r="BM170" i="1"/>
  <c r="BM79" i="1"/>
  <c r="D64" i="12"/>
  <c r="D64" i="3"/>
  <c r="D64" i="10"/>
  <c r="BX89" i="1"/>
  <c r="BQ146" i="1"/>
  <c r="BP113" i="1"/>
  <c r="BR142" i="1"/>
  <c r="BP168" i="1"/>
  <c r="BU82" i="1"/>
  <c r="CB70" i="1"/>
  <c r="AR77" i="1" s="1" a="1"/>
  <c r="AR77" i="1" s="1"/>
  <c r="CD150" i="1"/>
  <c r="BS120" i="1"/>
  <c r="CB101" i="1"/>
  <c r="AR108" i="1" s="1" a="1"/>
  <c r="AR108" i="1" s="1"/>
  <c r="BQ170" i="1"/>
  <c r="BO57" i="1"/>
  <c r="BV57" i="1"/>
  <c r="CA143" i="1"/>
  <c r="BU152" i="1"/>
  <c r="CA174" i="1"/>
  <c r="D8" i="10"/>
  <c r="D8" i="12"/>
  <c r="D8" i="3"/>
  <c r="BQ131" i="1"/>
  <c r="E59" i="3"/>
  <c r="E59" i="10"/>
  <c r="E59" i="12"/>
  <c r="BN64" i="1"/>
  <c r="BV92" i="1"/>
  <c r="BW60" i="1"/>
  <c r="BZ82" i="1"/>
  <c r="BT95" i="1"/>
  <c r="BN147" i="1"/>
  <c r="CD119" i="1"/>
  <c r="BZ108" i="1"/>
  <c r="BQ159" i="1"/>
  <c r="CB99" i="1"/>
  <c r="AR106" i="1" s="1" a="1"/>
  <c r="AR106" i="1" s="1"/>
  <c r="CC55" i="1"/>
  <c r="CB102" i="1"/>
  <c r="AR109" i="1" s="1" a="1"/>
  <c r="AR109" i="1" s="1"/>
  <c r="BW89" i="1"/>
  <c r="BV104" i="1"/>
  <c r="BV106" i="1"/>
  <c r="BX175" i="1"/>
  <c r="BO159" i="1"/>
  <c r="BO72" i="1"/>
  <c r="BR58" i="1"/>
  <c r="BU157" i="1"/>
  <c r="BV56" i="1"/>
  <c r="BQ161" i="1"/>
  <c r="BT108" i="1"/>
  <c r="BS83" i="1"/>
  <c r="BV58" i="1"/>
  <c r="E98" i="10"/>
  <c r="E98" i="12"/>
  <c r="E98" i="3"/>
  <c r="BU121" i="1"/>
  <c r="CC64" i="1"/>
  <c r="BS84" i="1"/>
  <c r="BX96" i="1"/>
  <c r="BX77" i="1"/>
  <c r="CB163" i="1"/>
  <c r="AR170" i="1" s="1" a="1"/>
  <c r="AR170" i="1" s="1"/>
  <c r="D18" i="3"/>
  <c r="D18" i="12"/>
  <c r="D18" i="10"/>
  <c r="BT65" i="1"/>
  <c r="BY139" i="1"/>
  <c r="BN111" i="1"/>
  <c r="E91" i="3"/>
  <c r="E91" i="12"/>
  <c r="E91" i="10"/>
  <c r="CC65" i="1"/>
  <c r="CB125" i="1"/>
  <c r="AR132" i="1" s="1" a="1"/>
  <c r="AR132" i="1" s="1"/>
  <c r="A124" i="3"/>
  <c r="A124" i="12"/>
  <c r="A124" i="10"/>
  <c r="BO74" i="1"/>
  <c r="BT68" i="1"/>
  <c r="A72" i="3"/>
  <c r="A72" i="12"/>
  <c r="A72" i="10"/>
  <c r="CC168" i="1"/>
  <c r="CC77" i="1"/>
  <c r="BZ50" i="1"/>
  <c r="BU66" i="1"/>
  <c r="BV52" i="1"/>
  <c r="BX83" i="1"/>
  <c r="CA103" i="1"/>
  <c r="BW58" i="1"/>
  <c r="E40" i="12"/>
  <c r="E40" i="10"/>
  <c r="E40" i="3"/>
  <c r="BP50" i="1"/>
  <c r="BX177" i="1"/>
  <c r="CE94" i="1"/>
  <c r="BR95" i="1"/>
  <c r="BR130" i="1"/>
  <c r="D74" i="3"/>
  <c r="D74" i="10"/>
  <c r="D74" i="12"/>
  <c r="CE167" i="1"/>
  <c r="BV119" i="1"/>
  <c r="BZ118" i="1"/>
  <c r="CC160" i="1"/>
  <c r="BY178" i="1"/>
  <c r="BV153" i="1"/>
  <c r="BZ106" i="1"/>
  <c r="CC116" i="1"/>
  <c r="D124" i="12"/>
  <c r="D124" i="10"/>
  <c r="D124" i="3"/>
  <c r="BY110" i="1"/>
  <c r="BX146" i="1"/>
  <c r="BO165" i="1"/>
  <c r="CA136" i="1"/>
  <c r="BS88" i="1"/>
  <c r="CB108" i="1"/>
  <c r="AR115" i="1" s="1" a="1"/>
  <c r="AR115" i="1" s="1"/>
  <c r="CB82" i="1"/>
  <c r="AR89" i="1" s="1" a="1"/>
  <c r="AR89" i="1" s="1"/>
  <c r="BQ111" i="1"/>
  <c r="D61" i="10"/>
  <c r="D61" i="3"/>
  <c r="D61" i="12"/>
  <c r="BU99" i="1"/>
  <c r="BZ161" i="1"/>
  <c r="D6" i="10"/>
  <c r="D6" i="12"/>
  <c r="D6" i="3"/>
  <c r="BM161" i="1"/>
  <c r="CC152" i="1"/>
  <c r="CA84" i="1"/>
  <c r="BT169" i="1"/>
  <c r="BX140" i="1"/>
  <c r="BT103" i="1"/>
  <c r="BV84" i="1"/>
  <c r="BU128" i="1"/>
  <c r="BX95" i="1"/>
  <c r="E26" i="10"/>
  <c r="E26" i="3"/>
  <c r="E26" i="12"/>
  <c r="BP153" i="1"/>
  <c r="BZ78" i="1"/>
  <c r="E66" i="12"/>
  <c r="E66" i="3"/>
  <c r="E66" i="10"/>
  <c r="BN67" i="1"/>
  <c r="BY85" i="1"/>
  <c r="BZ109" i="1"/>
  <c r="CD69" i="1"/>
  <c r="CA54" i="1"/>
  <c r="BS153" i="1"/>
  <c r="E10" i="3"/>
  <c r="E10" i="10"/>
  <c r="E10" i="12"/>
  <c r="CE132" i="1"/>
  <c r="D32" i="3"/>
  <c r="D32" i="10"/>
  <c r="D32" i="12"/>
  <c r="BZ70" i="1"/>
  <c r="BM66" i="1"/>
  <c r="CA86" i="1"/>
  <c r="BQ74" i="1"/>
  <c r="BY159" i="1"/>
  <c r="E21" i="10"/>
  <c r="E21" i="12"/>
  <c r="E21" i="3"/>
  <c r="BT106" i="1"/>
  <c r="BY63" i="1"/>
  <c r="BV177" i="1"/>
  <c r="A92" i="10"/>
  <c r="A92" i="3"/>
  <c r="A92" i="12"/>
  <c r="CC128" i="1"/>
  <c r="A81" i="3"/>
  <c r="A81" i="12"/>
  <c r="A81" i="10"/>
  <c r="BZ116" i="1"/>
  <c r="BN123" i="1"/>
  <c r="CA48" i="1"/>
  <c r="BY105" i="1"/>
  <c r="BQ51" i="1"/>
  <c r="BU60" i="1"/>
  <c r="BW147" i="1"/>
  <c r="BS158" i="1"/>
  <c r="BP119" i="1"/>
  <c r="A22" i="12"/>
  <c r="A22" i="3"/>
  <c r="A22" i="10"/>
  <c r="BY182" i="1"/>
  <c r="BZ124" i="1"/>
  <c r="BO173" i="1"/>
  <c r="BW143" i="1"/>
  <c r="BQ112" i="1"/>
  <c r="CC71" i="1"/>
  <c r="BX161" i="1"/>
  <c r="CC125" i="1"/>
  <c r="BV121" i="1"/>
  <c r="BY125" i="1"/>
  <c r="BP82" i="1"/>
  <c r="BQ158" i="1"/>
  <c r="BZ129" i="1"/>
  <c r="BY128" i="1"/>
  <c r="BZ170" i="1"/>
  <c r="BP76" i="1"/>
  <c r="BY160" i="1"/>
  <c r="CB113" i="1"/>
  <c r="AR120" i="1" s="1" a="1"/>
  <c r="AR120" i="1" s="1"/>
  <c r="BP95" i="1"/>
  <c r="BV103" i="1"/>
  <c r="BY65" i="1"/>
  <c r="BZ162" i="1"/>
  <c r="BY87" i="1"/>
  <c r="BM69" i="1"/>
  <c r="E7" i="12"/>
  <c r="E7" i="3"/>
  <c r="E7" i="10"/>
  <c r="E65" i="3"/>
  <c r="E65" i="12"/>
  <c r="E65" i="10"/>
  <c r="BW84" i="1"/>
  <c r="CD65" i="1"/>
  <c r="CD155" i="1"/>
  <c r="E33" i="12"/>
  <c r="E33" i="10"/>
  <c r="E33" i="3"/>
  <c r="BP115" i="1"/>
  <c r="BU177" i="1"/>
  <c r="D25" i="10"/>
  <c r="D25" i="3"/>
  <c r="D25" i="12"/>
  <c r="BM149" i="1"/>
  <c r="BS58" i="1"/>
  <c r="CD102" i="1"/>
  <c r="E79" i="3"/>
  <c r="E79" i="10"/>
  <c r="E79" i="12"/>
  <c r="BU68" i="1"/>
  <c r="BP99" i="1"/>
  <c r="CC132" i="1"/>
  <c r="A52" i="3"/>
  <c r="A52" i="10"/>
  <c r="A52" i="12"/>
  <c r="CB140" i="1"/>
  <c r="AR147" i="1" s="1" a="1"/>
  <c r="AR147" i="1" s="1"/>
  <c r="CA90" i="1"/>
  <c r="BN158" i="1"/>
  <c r="E46" i="3"/>
  <c r="E46" i="10"/>
  <c r="E46" i="12"/>
  <c r="A125" i="10"/>
  <c r="A125" i="12"/>
  <c r="A125" i="3"/>
  <c r="CE82" i="1"/>
  <c r="BU55" i="1"/>
  <c r="D115" i="10"/>
  <c r="D115" i="12"/>
  <c r="D115" i="3"/>
  <c r="BN108" i="1"/>
  <c r="BP85" i="1"/>
  <c r="BU126" i="1"/>
  <c r="BT101" i="1"/>
  <c r="D62" i="3"/>
  <c r="D62" i="12"/>
  <c r="D62" i="10"/>
  <c r="CB92" i="1"/>
  <c r="AR99" i="1" s="1" a="1"/>
  <c r="AR99" i="1" s="1"/>
  <c r="BM57" i="1"/>
  <c r="CE64" i="1"/>
  <c r="BV65" i="1"/>
  <c r="E41" i="12"/>
  <c r="E41" i="10"/>
  <c r="E41" i="3"/>
  <c r="E108" i="3"/>
  <c r="E108" i="12"/>
  <c r="E108" i="10"/>
  <c r="BQ54" i="1"/>
  <c r="BQ50" i="1"/>
  <c r="BS121" i="1"/>
  <c r="BT161" i="1"/>
  <c r="BP51" i="1"/>
  <c r="BU120" i="1"/>
  <c r="CE128" i="1"/>
  <c r="A101" i="12"/>
  <c r="A101" i="3"/>
  <c r="A101" i="10"/>
  <c r="CE116" i="1"/>
  <c r="BU136" i="1"/>
  <c r="BQ125" i="1"/>
  <c r="BO152" i="1"/>
  <c r="BQ64" i="1"/>
  <c r="BQ102" i="1"/>
  <c r="BS87" i="1"/>
  <c r="D14" i="3"/>
  <c r="D14" i="12"/>
  <c r="D14" i="10"/>
  <c r="A65" i="12"/>
  <c r="A65" i="3"/>
  <c r="A65" i="10"/>
  <c r="BP86" i="1"/>
  <c r="BN150" i="1"/>
  <c r="BN47" i="1"/>
  <c r="CA145" i="1"/>
  <c r="BP154" i="1"/>
  <c r="BV132" i="1"/>
  <c r="CA173" i="1"/>
  <c r="BW66" i="1"/>
  <c r="A41" i="12"/>
  <c r="A41" i="10"/>
  <c r="A41" i="3"/>
  <c r="BW69" i="1"/>
  <c r="BS170" i="1"/>
  <c r="BP84" i="1"/>
  <c r="CA168" i="1"/>
  <c r="A68" i="3"/>
  <c r="B68" i="3" s="1"/>
  <c r="A68" i="10"/>
  <c r="B68" i="10" s="1"/>
  <c r="A68" i="12"/>
  <c r="B68" i="12" s="1"/>
  <c r="CA114" i="1"/>
  <c r="BU114" i="1"/>
  <c r="BT158" i="1"/>
  <c r="BO106" i="1"/>
  <c r="A95" i="12"/>
  <c r="A95" i="3"/>
  <c r="A95" i="10"/>
  <c r="BW65" i="1"/>
  <c r="BV88" i="1"/>
  <c r="A100" i="10"/>
  <c r="A100" i="12"/>
  <c r="A100" i="3"/>
  <c r="BT167" i="1"/>
  <c r="BV89" i="1"/>
  <c r="BT163" i="1"/>
  <c r="BP133" i="1"/>
  <c r="CD95" i="1"/>
  <c r="BP131" i="1"/>
  <c r="BX168" i="1"/>
  <c r="BM126" i="1"/>
  <c r="E53" i="3"/>
  <c r="E53" i="10"/>
  <c r="E53" i="12"/>
  <c r="BX74" i="1"/>
  <c r="BR119" i="1"/>
  <c r="BO175" i="1"/>
  <c r="A37" i="10"/>
  <c r="B37" i="10" s="1"/>
  <c r="A37" i="3"/>
  <c r="B37" i="3" s="1"/>
  <c r="A37" i="12"/>
  <c r="B37" i="12" s="1"/>
  <c r="BR167" i="1"/>
  <c r="A133" i="10"/>
  <c r="A133" i="12"/>
  <c r="A133" i="3"/>
  <c r="CC59" i="1"/>
  <c r="BS112" i="1"/>
  <c r="BP180" i="1"/>
  <c r="CE158" i="1"/>
  <c r="A129" i="3"/>
  <c r="A129" i="10"/>
  <c r="A129" i="12"/>
  <c r="CA150" i="1"/>
  <c r="BQ172" i="1"/>
  <c r="BR100" i="1"/>
  <c r="BS163" i="1"/>
  <c r="BO68" i="1"/>
  <c r="BQ165" i="1"/>
  <c r="BX103" i="1"/>
  <c r="BT112" i="1"/>
  <c r="BR152" i="1"/>
  <c r="BR69" i="1"/>
  <c r="BU59" i="1"/>
  <c r="A45" i="3"/>
  <c r="A45" i="10"/>
  <c r="A45" i="12"/>
  <c r="BR54" i="1"/>
  <c r="CC110" i="1"/>
  <c r="BZ62" i="1"/>
  <c r="BN81" i="1"/>
  <c r="CC118" i="1"/>
  <c r="BZ69" i="1"/>
  <c r="D77" i="3"/>
  <c r="D77" i="10"/>
  <c r="D77" i="12"/>
  <c r="BZ100" i="1"/>
  <c r="BN159" i="1"/>
  <c r="BS114" i="1"/>
  <c r="BP70" i="1"/>
  <c r="BS78" i="1"/>
  <c r="CC60" i="1"/>
  <c r="CD79" i="1"/>
  <c r="BR128" i="1"/>
  <c r="CB78" i="1"/>
  <c r="AR85" i="1" s="1" a="1"/>
  <c r="AR85" i="1" s="1"/>
  <c r="BY103" i="1"/>
  <c r="D70" i="10"/>
  <c r="D70" i="12"/>
  <c r="D70" i="3"/>
  <c r="BQ101" i="1"/>
  <c r="E129" i="3"/>
  <c r="E129" i="12"/>
  <c r="E129" i="10"/>
  <c r="CC67" i="1"/>
  <c r="BU146" i="1"/>
  <c r="BR104" i="1"/>
  <c r="E75" i="12"/>
  <c r="E75" i="3"/>
  <c r="E75" i="10"/>
  <c r="E119" i="12"/>
  <c r="E119" i="10"/>
  <c r="E119" i="3"/>
  <c r="BR113" i="1"/>
  <c r="BO143" i="1"/>
  <c r="CC175" i="1"/>
  <c r="CB130" i="1"/>
  <c r="AR137" i="1" s="1" a="1"/>
  <c r="AR137" i="1" s="1"/>
  <c r="E96" i="10"/>
  <c r="E96" i="3"/>
  <c r="E96" i="12"/>
  <c r="BW140" i="1"/>
  <c r="BQ68" i="1"/>
  <c r="BX105" i="1"/>
  <c r="BZ79" i="1"/>
  <c r="BQ114" i="1"/>
  <c r="BT48" i="1"/>
  <c r="BS111" i="1"/>
  <c r="BR117" i="1"/>
  <c r="CE74" i="1"/>
  <c r="BU142" i="1"/>
  <c r="A89" i="12"/>
  <c r="A89" i="10"/>
  <c r="A89" i="3"/>
  <c r="CA63" i="1"/>
  <c r="BR162" i="1"/>
  <c r="BU61" i="1"/>
  <c r="D63" i="10"/>
  <c r="D63" i="12"/>
  <c r="D63" i="3"/>
  <c r="BW85" i="1"/>
  <c r="BT89" i="1"/>
  <c r="BO109" i="1"/>
  <c r="BX60" i="1"/>
  <c r="BO59" i="1"/>
  <c r="BO154" i="1"/>
  <c r="CC131" i="1"/>
  <c r="BM160" i="1"/>
  <c r="D116" i="10"/>
  <c r="D116" i="12"/>
  <c r="D116" i="3"/>
  <c r="BQ141" i="1"/>
  <c r="BS54" i="1"/>
  <c r="CD168" i="1"/>
  <c r="BS119" i="1"/>
  <c r="BS130" i="1"/>
  <c r="CA149" i="1"/>
  <c r="CE180" i="1"/>
  <c r="D51" i="3"/>
  <c r="D51" i="12"/>
  <c r="D51" i="10"/>
  <c r="CE76" i="1"/>
  <c r="A119" i="3"/>
  <c r="A119" i="10"/>
  <c r="A119" i="12"/>
  <c r="D4" i="3"/>
  <c r="D4" i="10"/>
  <c r="D4" i="12"/>
  <c r="BW117" i="1"/>
  <c r="BR61" i="1"/>
  <c r="BM59" i="1"/>
  <c r="CD61" i="1"/>
  <c r="BZ72" i="1"/>
  <c r="BT82" i="1"/>
  <c r="CB165" i="1"/>
  <c r="AR172" i="1" s="1" a="1"/>
  <c r="AR172" i="1" s="1"/>
  <c r="BX90" i="1"/>
  <c r="BV171" i="1"/>
  <c r="BX80" i="1"/>
  <c r="CB161" i="1"/>
  <c r="AR168" i="1" s="1" a="1"/>
  <c r="AR168" i="1" s="1"/>
  <c r="BP167" i="1"/>
  <c r="BO126" i="1"/>
  <c r="CA160" i="1"/>
  <c r="CE171" i="1"/>
  <c r="BT147" i="1"/>
  <c r="BW132" i="1"/>
  <c r="A25" i="10"/>
  <c r="A25" i="3"/>
  <c r="A25" i="12"/>
  <c r="A82" i="12"/>
  <c r="A82" i="3"/>
  <c r="A82" i="10"/>
  <c r="BN61" i="1"/>
  <c r="BM114" i="1"/>
  <c r="BX87" i="1"/>
  <c r="BP92" i="1"/>
  <c r="A46" i="3"/>
  <c r="A46" i="12"/>
  <c r="A46" i="10"/>
  <c r="BV155" i="1"/>
  <c r="BM63" i="1"/>
  <c r="A23" i="12"/>
  <c r="A23" i="3"/>
  <c r="A23" i="10"/>
  <c r="BY136" i="1"/>
  <c r="BW49" i="1"/>
  <c r="BR158" i="1"/>
  <c r="BZ54" i="1"/>
  <c r="A120" i="3"/>
  <c r="A120" i="10"/>
  <c r="A120" i="12"/>
  <c r="BR144" i="1"/>
  <c r="E84" i="10"/>
  <c r="E84" i="12"/>
  <c r="E84" i="3"/>
  <c r="BY123" i="1"/>
  <c r="D52" i="10"/>
  <c r="D52" i="3"/>
  <c r="D52" i="12"/>
  <c r="BM82" i="1"/>
  <c r="BS105" i="1"/>
  <c r="BO139" i="1"/>
  <c r="BW144" i="1"/>
  <c r="BX72" i="1"/>
  <c r="BS92" i="1"/>
  <c r="BP63" i="1"/>
  <c r="BU178" i="1"/>
  <c r="BN116" i="1"/>
  <c r="BX172" i="1"/>
  <c r="CB105" i="1"/>
  <c r="AR112" i="1" s="1" a="1"/>
  <c r="AR112" i="1" s="1"/>
  <c r="BZ153" i="1"/>
  <c r="CC121" i="1"/>
  <c r="A34" i="10"/>
  <c r="A34" i="12"/>
  <c r="A34" i="3"/>
  <c r="BT81" i="1"/>
  <c r="BU52" i="1"/>
  <c r="D13" i="3"/>
  <c r="D13" i="12"/>
  <c r="D13" i="10"/>
  <c r="BV137" i="1"/>
  <c r="CA88" i="1"/>
  <c r="BR153" i="1"/>
  <c r="CA133" i="1"/>
  <c r="BS94" i="1"/>
  <c r="BX116" i="1"/>
  <c r="BX171" i="1"/>
  <c r="CC54" i="1"/>
  <c r="CC172" i="1"/>
  <c r="BM72" i="1"/>
  <c r="BO54" i="1"/>
  <c r="BZ117" i="1"/>
  <c r="BQ94" i="1"/>
  <c r="BP144" i="1"/>
  <c r="BW121" i="1"/>
  <c r="CD143" i="1"/>
  <c r="BT166" i="1"/>
  <c r="BN85" i="1"/>
  <c r="BU79" i="1"/>
  <c r="BQ123" i="1"/>
  <c r="CC119" i="1"/>
  <c r="CB115" i="1"/>
  <c r="AR122" i="1" s="1" a="1"/>
  <c r="AR122" i="1" s="1"/>
  <c r="BW116" i="1"/>
  <c r="CC170" i="1"/>
  <c r="BZ111" i="1"/>
  <c r="BW171" i="1"/>
  <c r="BN60" i="1"/>
  <c r="BV51" i="1"/>
  <c r="BZ95" i="1"/>
  <c r="BS164" i="1"/>
  <c r="BT97" i="1"/>
  <c r="BU111" i="1"/>
  <c r="BR169" i="1"/>
  <c r="BT107" i="1"/>
  <c r="BV131" i="1"/>
  <c r="CA180" i="1"/>
  <c r="BN121" i="1"/>
  <c r="CD90" i="1"/>
  <c r="BP163" i="1"/>
  <c r="BZ51" i="1"/>
  <c r="BQ152" i="1"/>
  <c r="BV105" i="1"/>
  <c r="BN112" i="1"/>
  <c r="BQ167" i="1"/>
  <c r="BV149" i="1"/>
  <c r="BX129" i="1"/>
  <c r="BP80" i="1"/>
  <c r="BM163" i="1"/>
  <c r="BO92" i="1"/>
  <c r="BV99" i="1"/>
  <c r="BU78" i="1"/>
  <c r="BP94" i="1"/>
  <c r="BR174" i="1"/>
  <c r="CE88" i="1"/>
  <c r="A42" i="3"/>
  <c r="A42" i="12"/>
  <c r="A42" i="10"/>
  <c r="CC95" i="1"/>
  <c r="BS137" i="1"/>
  <c r="CC146" i="1"/>
  <c r="BR120" i="1"/>
  <c r="BQ47" i="1"/>
  <c r="BZ104" i="1"/>
  <c r="BS116" i="1"/>
  <c r="CE113" i="1"/>
  <c r="BU159" i="1"/>
  <c r="BW64" i="1"/>
  <c r="CB157" i="1"/>
  <c r="AR164" i="1" s="1" a="1"/>
  <c r="AR164" i="1" s="1"/>
  <c r="BT90" i="1"/>
  <c r="CB149" i="1"/>
  <c r="AR156" i="1" s="1" a="1"/>
  <c r="AR156" i="1" s="1"/>
  <c r="BS102" i="1"/>
  <c r="CC92" i="1"/>
  <c r="BY170" i="1"/>
  <c r="CB54" i="1"/>
  <c r="AR61" i="1" s="1" a="1"/>
  <c r="AR61" i="1" s="1"/>
  <c r="BY143" i="1"/>
  <c r="CD131" i="1"/>
  <c r="BZ169" i="1"/>
  <c r="BX102" i="1"/>
  <c r="CB74" i="1"/>
  <c r="AR81" i="1" s="1" a="1"/>
  <c r="AR81" i="1" s="1"/>
  <c r="BV133" i="1"/>
  <c r="BU168" i="1"/>
  <c r="CD92" i="1"/>
  <c r="BO114" i="1"/>
  <c r="BM118" i="1"/>
  <c r="BN103" i="1"/>
  <c r="BT113" i="1"/>
  <c r="CB71" i="1"/>
  <c r="AR78" i="1" s="1" a="1"/>
  <c r="AR78" i="1" s="1"/>
  <c r="BY155" i="1"/>
  <c r="BM92" i="1"/>
  <c r="BS140" i="1"/>
  <c r="A127" i="10"/>
  <c r="A127" i="3"/>
  <c r="A127" i="12"/>
  <c r="BT170" i="1"/>
  <c r="BM52" i="1"/>
  <c r="BO56" i="1"/>
  <c r="BS55" i="1"/>
  <c r="CC137" i="1"/>
  <c r="CB65" i="1"/>
  <c r="AR72" i="1" s="1" a="1"/>
  <c r="AR72" i="1" s="1"/>
  <c r="BO155" i="1"/>
  <c r="E76" i="3"/>
  <c r="E76" i="12"/>
  <c r="E76" i="10"/>
  <c r="D113" i="3"/>
  <c r="D113" i="10"/>
  <c r="D113" i="12"/>
  <c r="BO108" i="1"/>
  <c r="CC87" i="1"/>
  <c r="A69" i="12"/>
  <c r="A69" i="10"/>
  <c r="A69" i="3"/>
  <c r="BU70" i="1"/>
  <c r="CB158" i="1"/>
  <c r="AR165" i="1" s="1" a="1"/>
  <c r="AR165" i="1" s="1"/>
  <c r="BQ177" i="1"/>
  <c r="D12" i="12"/>
  <c r="D12" i="3"/>
  <c r="D12" i="10"/>
  <c r="BW54" i="1"/>
  <c r="BZ146" i="1"/>
  <c r="BV166" i="1"/>
  <c r="BN145" i="1"/>
  <c r="E57" i="12"/>
  <c r="E57" i="3"/>
  <c r="E57" i="10"/>
  <c r="CC136" i="1"/>
  <c r="BY102" i="1"/>
  <c r="BX63" i="1"/>
  <c r="BX49" i="1"/>
  <c r="BU71" i="1"/>
  <c r="CE59" i="1"/>
  <c r="A56" i="12"/>
  <c r="A56" i="10"/>
  <c r="A56" i="3"/>
  <c r="CE69" i="1"/>
  <c r="BX66" i="1"/>
  <c r="A60" i="10"/>
  <c r="B60" i="10" s="1"/>
  <c r="A60" i="3"/>
  <c r="B60" i="3" s="1"/>
  <c r="A60" i="12"/>
  <c r="B60" i="12" s="1"/>
  <c r="CC86" i="1"/>
  <c r="BV90" i="1"/>
  <c r="BY145" i="1"/>
  <c r="BX145" i="1"/>
  <c r="BW111" i="1"/>
  <c r="BY92" i="1"/>
  <c r="BY76" i="1"/>
  <c r="BY117" i="1"/>
  <c r="CD85" i="1"/>
  <c r="BR163" i="1"/>
  <c r="BS147" i="1"/>
  <c r="D71" i="12"/>
  <c r="D71" i="3"/>
  <c r="D71" i="10"/>
  <c r="BW90" i="1"/>
  <c r="CA131" i="1"/>
  <c r="E54" i="12"/>
  <c r="E54" i="3"/>
  <c r="E54" i="10"/>
  <c r="CA169" i="1"/>
  <c r="BV107" i="1"/>
  <c r="BW136" i="1"/>
  <c r="BT56" i="1"/>
  <c r="D110" i="3"/>
  <c r="D110" i="12"/>
  <c r="D110" i="10"/>
  <c r="BS107" i="1"/>
  <c r="BN172" i="1"/>
  <c r="A24" i="3"/>
  <c r="A24" i="10"/>
  <c r="A24" i="12"/>
  <c r="BU112" i="1"/>
  <c r="A31" i="3"/>
  <c r="A31" i="10"/>
  <c r="A31" i="12"/>
  <c r="BS118" i="1"/>
  <c r="BZ74" i="1"/>
  <c r="BM141" i="1"/>
  <c r="BZ68" i="1"/>
  <c r="BS113" i="1"/>
  <c r="BO161" i="1"/>
  <c r="BN92" i="1"/>
  <c r="BR63" i="1"/>
  <c r="BN83" i="1"/>
  <c r="BY161" i="1"/>
  <c r="CB123" i="1"/>
  <c r="AR130" i="1" s="1" a="1"/>
  <c r="AR130" i="1" s="1"/>
  <c r="BZ174" i="1"/>
  <c r="BM175" i="1"/>
  <c r="CB147" i="1"/>
  <c r="AR154" i="1" s="1" a="1"/>
  <c r="AR154" i="1" s="1"/>
  <c r="BO69" i="1"/>
  <c r="CA65" i="1"/>
  <c r="BO131" i="1"/>
  <c r="BW149" i="1"/>
  <c r="BR51" i="1"/>
  <c r="BN48" i="1"/>
  <c r="BO128" i="1"/>
  <c r="BW129" i="1"/>
  <c r="CC79" i="1"/>
  <c r="BR132" i="1"/>
  <c r="BN71" i="1"/>
  <c r="BY66" i="1"/>
  <c r="BX178" i="1"/>
  <c r="BS68" i="1"/>
  <c r="E131" i="10"/>
  <c r="E131" i="3"/>
  <c r="E131" i="12"/>
  <c r="E28" i="3"/>
  <c r="E28" i="12"/>
  <c r="E28" i="10"/>
  <c r="BM165" i="1"/>
  <c r="BT116" i="1"/>
  <c r="BM157" i="1"/>
  <c r="BT133" i="1"/>
  <c r="BX81" i="1"/>
  <c r="BO134" i="1"/>
  <c r="CD80" i="1"/>
  <c r="CE170" i="1"/>
  <c r="BV78" i="1"/>
  <c r="CB87" i="1"/>
  <c r="AR94" i="1" s="1" a="1"/>
  <c r="AR94" i="1" s="1"/>
  <c r="E67" i="3"/>
  <c r="E67" i="12"/>
  <c r="E67" i="10"/>
  <c r="BV77" i="1"/>
  <c r="BP83" i="1"/>
  <c r="BR149" i="1"/>
  <c r="BS126" i="1"/>
  <c r="CE131" i="1"/>
  <c r="CA82" i="1"/>
  <c r="CA158" i="1"/>
  <c r="BY113" i="1"/>
  <c r="BO60" i="1"/>
  <c r="D35" i="12"/>
  <c r="D35" i="10"/>
  <c r="D35" i="3"/>
  <c r="BY118" i="1"/>
  <c r="BV164" i="1"/>
  <c r="CA118" i="1"/>
  <c r="BN149" i="1"/>
  <c r="BW75" i="1"/>
  <c r="D76" i="10"/>
  <c r="D76" i="12"/>
  <c r="D76" i="3"/>
  <c r="A76" i="10"/>
  <c r="A76" i="3"/>
  <c r="A76" i="12"/>
  <c r="A84" i="3"/>
  <c r="A84" i="10"/>
  <c r="A84" i="12"/>
  <c r="BV81" i="1"/>
  <c r="BP182" i="1"/>
  <c r="CA70" i="1"/>
  <c r="CA172" i="1"/>
  <c r="BT83" i="1"/>
  <c r="BW55" i="1"/>
  <c r="BU100" i="1"/>
  <c r="BY129" i="1"/>
  <c r="E125" i="10"/>
  <c r="E125" i="12"/>
  <c r="E125" i="3"/>
  <c r="BW161" i="1"/>
  <c r="BP143" i="1"/>
  <c r="BY132" i="1"/>
  <c r="CD110" i="1"/>
  <c r="BY112" i="1"/>
  <c r="BU149" i="1"/>
  <c r="BX88" i="1"/>
  <c r="BR76" i="1"/>
  <c r="CE120" i="1"/>
  <c r="BN78" i="1"/>
  <c r="CD158" i="1"/>
  <c r="CD126" i="1"/>
  <c r="CA134" i="1"/>
  <c r="BT110" i="1"/>
  <c r="CB119" i="1"/>
  <c r="AR126" i="1" s="1" a="1"/>
  <c r="AR126" i="1" s="1"/>
  <c r="BR101" i="1"/>
  <c r="BQ66" i="1"/>
  <c r="CD103" i="1"/>
  <c r="BS115" i="1"/>
  <c r="BP171" i="1"/>
  <c r="BS174" i="1"/>
  <c r="BT142" i="1"/>
  <c r="E93" i="12"/>
  <c r="E93" i="3"/>
  <c r="E93" i="10"/>
  <c r="BU139" i="1"/>
  <c r="BN175" i="1"/>
  <c r="CC51" i="1"/>
  <c r="BW114" i="1"/>
  <c r="E38" i="3"/>
  <c r="E38" i="12"/>
  <c r="E38" i="10"/>
  <c r="CE153" i="1"/>
  <c r="BY77" i="1"/>
  <c r="E52" i="3"/>
  <c r="E52" i="12"/>
  <c r="E52" i="10"/>
  <c r="BW167" i="1"/>
  <c r="BY91" i="1"/>
  <c r="BR134" i="1"/>
  <c r="D50" i="3"/>
  <c r="D50" i="12"/>
  <c r="D50" i="10"/>
  <c r="BU115" i="1"/>
  <c r="BS149" i="1"/>
  <c r="BU57" i="1"/>
  <c r="BW96" i="1"/>
  <c r="BY68" i="1"/>
  <c r="BX100" i="1"/>
  <c r="BX153" i="1"/>
  <c r="BV110" i="1"/>
  <c r="BR50" i="1"/>
  <c r="A26" i="3"/>
  <c r="A26" i="10"/>
  <c r="A26" i="12"/>
  <c r="BP112" i="1"/>
  <c r="BT175" i="1"/>
  <c r="CD171" i="1"/>
  <c r="BV126" i="1"/>
  <c r="BX57" i="1"/>
  <c r="A58" i="3"/>
  <c r="A58" i="10"/>
  <c r="A58" i="12"/>
  <c r="E92" i="3"/>
  <c r="E92" i="12"/>
  <c r="E92" i="10"/>
  <c r="CC141" i="1"/>
  <c r="D96" i="3"/>
  <c r="D96" i="12"/>
  <c r="D96" i="10"/>
  <c r="BT71" i="1"/>
  <c r="D95" i="12"/>
  <c r="D95" i="3"/>
  <c r="D95" i="10"/>
  <c r="BO172" i="1"/>
  <c r="BY150" i="1"/>
  <c r="BZ139" i="1"/>
  <c r="A126" i="10"/>
  <c r="A126" i="3"/>
  <c r="A126" i="12"/>
  <c r="BX70" i="1"/>
  <c r="BZ136" i="1"/>
  <c r="BO98" i="1"/>
  <c r="CB51" i="1"/>
  <c r="AR58" i="1" s="1" a="1"/>
  <c r="AR58" i="1" s="1"/>
  <c r="BX92" i="1"/>
  <c r="BV82" i="1"/>
  <c r="D138" i="10"/>
  <c r="D138" i="12"/>
  <c r="D138" i="3"/>
  <c r="D86" i="10"/>
  <c r="D86" i="12"/>
  <c r="D86" i="3"/>
  <c r="BM116" i="1"/>
  <c r="BS65" i="1"/>
  <c r="CE106" i="1"/>
  <c r="A20" i="10"/>
  <c r="A20" i="3"/>
  <c r="A20" i="12"/>
  <c r="BT134" i="1"/>
  <c r="BY75" i="1"/>
  <c r="BX155" i="1"/>
  <c r="BP147" i="1"/>
  <c r="D99" i="3"/>
  <c r="D99" i="12"/>
  <c r="D99" i="10"/>
  <c r="BN137" i="1"/>
  <c r="BN96" i="1"/>
  <c r="BS168" i="1"/>
  <c r="A121" i="12"/>
  <c r="A121" i="10"/>
  <c r="A121" i="3"/>
  <c r="D15" i="10"/>
  <c r="D15" i="3"/>
  <c r="D15" i="12"/>
  <c r="CE140" i="1"/>
  <c r="BX160" i="1"/>
  <c r="D121" i="3"/>
  <c r="D121" i="12"/>
  <c r="D121" i="10"/>
  <c r="A12" i="12"/>
  <c r="A12" i="10"/>
  <c r="A12" i="3"/>
  <c r="D109" i="10"/>
  <c r="D109" i="12"/>
  <c r="D109" i="3"/>
  <c r="BQ154" i="1"/>
  <c r="BM71" i="1"/>
  <c r="BR123" i="1"/>
  <c r="BO162" i="1"/>
  <c r="BS59" i="1"/>
  <c r="BW141" i="1"/>
  <c r="BP123" i="1"/>
  <c r="BO61" i="1"/>
  <c r="BR177" i="1"/>
  <c r="CD174" i="1"/>
  <c r="BP137" i="1"/>
  <c r="BW162" i="1"/>
  <c r="CC139" i="1"/>
  <c r="BQ103" i="1"/>
  <c r="BR160" i="1"/>
  <c r="CE58" i="1"/>
  <c r="CE139" i="1"/>
  <c r="BN74" i="1"/>
  <c r="BT145" i="1"/>
  <c r="BX142" i="1"/>
  <c r="BU110" i="1"/>
  <c r="CA161" i="1"/>
  <c r="BO174" i="1"/>
  <c r="E71" i="12"/>
  <c r="E71" i="10"/>
  <c r="E71" i="3"/>
  <c r="CE117" i="1"/>
  <c r="BN143" i="1"/>
  <c r="CC85" i="1"/>
  <c r="BT76" i="1"/>
  <c r="BX97" i="1"/>
  <c r="A85" i="10"/>
  <c r="A85" i="3"/>
  <c r="A85" i="12"/>
  <c r="D81" i="10"/>
  <c r="D81" i="12"/>
  <c r="D81" i="3"/>
  <c r="CE172" i="1"/>
  <c r="CD56" i="1"/>
  <c r="BU154" i="1"/>
  <c r="BY163" i="1"/>
  <c r="CE102" i="1"/>
  <c r="BT137" i="1"/>
  <c r="CD60" i="1"/>
  <c r="BV154" i="1"/>
  <c r="BY130" i="1"/>
  <c r="BP120" i="1"/>
  <c r="BU81" i="1"/>
  <c r="CD74" i="1"/>
  <c r="BQ166" i="1"/>
  <c r="D87" i="10"/>
  <c r="D87" i="12"/>
  <c r="D87" i="3"/>
  <c r="CE178" i="1"/>
  <c r="BS91" i="1"/>
  <c r="BS81" i="1"/>
  <c r="CC82" i="1"/>
  <c r="CC81" i="1"/>
  <c r="CC133" i="1"/>
  <c r="CE162" i="1"/>
  <c r="BX86" i="1"/>
  <c r="BO158" i="1"/>
  <c r="CD147" i="1"/>
  <c r="BU124" i="1"/>
  <c r="CA59" i="1"/>
  <c r="BW94" i="1"/>
  <c r="BO55" i="1"/>
  <c r="CA115" i="1"/>
  <c r="E17" i="3"/>
  <c r="E17" i="12"/>
  <c r="E17" i="10"/>
  <c r="BO170" i="1"/>
  <c r="CD136" i="1"/>
  <c r="BU158" i="1"/>
  <c r="CB136" i="1"/>
  <c r="AR143" i="1" s="1" a="1"/>
  <c r="AR143" i="1" s="1"/>
  <c r="BN141" i="1"/>
  <c r="CD104" i="1"/>
  <c r="BV83" i="1"/>
  <c r="BP162" i="1"/>
  <c r="BX115" i="1"/>
  <c r="BZ173" i="1"/>
  <c r="BM61" i="1"/>
  <c r="D75" i="3"/>
  <c r="D75" i="12"/>
  <c r="D75" i="10"/>
  <c r="BW159" i="1"/>
  <c r="BQ108" i="1"/>
  <c r="BP141" i="1"/>
  <c r="A108" i="10"/>
  <c r="A108" i="3"/>
  <c r="A108" i="12"/>
  <c r="CA55" i="1"/>
  <c r="A134" i="12"/>
  <c r="A134" i="10"/>
  <c r="A134" i="3"/>
  <c r="BZ159" i="1"/>
  <c r="CE99" i="1"/>
  <c r="BR86" i="1"/>
  <c r="E81" i="12"/>
  <c r="E81" i="10"/>
  <c r="E81" i="3"/>
  <c r="BZ182" i="1"/>
  <c r="BR140" i="1"/>
  <c r="BX58" i="1"/>
  <c r="BW166" i="1"/>
  <c r="BT99" i="1"/>
  <c r="CD96" i="1"/>
  <c r="CB162" i="1"/>
  <c r="AR169" i="1" s="1" a="1"/>
  <c r="AR169" i="1" s="1"/>
  <c r="BU180" i="1"/>
  <c r="D17" i="12"/>
  <c r="D17" i="3"/>
  <c r="D17" i="10"/>
  <c r="CA165" i="1"/>
  <c r="BT155" i="1"/>
  <c r="BW124" i="1"/>
  <c r="BY165" i="1"/>
  <c r="BP174" i="1"/>
  <c r="CA75" i="1"/>
  <c r="BY67" i="1"/>
  <c r="BV124" i="1"/>
  <c r="BP130" i="1"/>
  <c r="CD124" i="1"/>
  <c r="E25" i="10"/>
  <c r="E25" i="12"/>
  <c r="E25" i="3"/>
  <c r="A40" i="3"/>
  <c r="A40" i="10"/>
  <c r="A40" i="12"/>
  <c r="CA72" i="1"/>
  <c r="BM125" i="1"/>
  <c r="BR79" i="1"/>
  <c r="BQ160" i="1"/>
  <c r="BW79" i="1"/>
  <c r="BR109" i="1"/>
  <c r="BQ65" i="1"/>
  <c r="BN168" i="1"/>
  <c r="CE143" i="1"/>
  <c r="CC101" i="1"/>
  <c r="CD145" i="1"/>
  <c r="E23" i="3"/>
  <c r="E23" i="12"/>
  <c r="E23" i="10"/>
  <c r="BT118" i="1"/>
  <c r="BO141" i="1"/>
  <c r="BU116" i="1"/>
  <c r="D134" i="3"/>
  <c r="D134" i="12"/>
  <c r="D134" i="10"/>
  <c r="BO182" i="1"/>
  <c r="BR166" i="1"/>
  <c r="D91" i="3"/>
  <c r="D91" i="10"/>
  <c r="D91" i="12"/>
  <c r="BS79" i="1"/>
  <c r="D39" i="10"/>
  <c r="D39" i="3"/>
  <c r="D39" i="12"/>
  <c r="BQ85" i="1"/>
  <c r="BW98" i="1"/>
  <c r="B85" i="3" l="1"/>
  <c r="B20" i="3"/>
  <c r="AQ58" i="1" a="1"/>
  <c r="AQ58" i="1" s="1"/>
  <c r="AD58" i="1" a="1"/>
  <c r="AD58" i="1" s="1"/>
  <c r="AI58" i="1" a="1"/>
  <c r="AI58" i="1" s="1"/>
  <c r="AE58" i="1" a="1"/>
  <c r="AE58" i="1" s="1"/>
  <c r="AU58" i="1" a="1"/>
  <c r="AU58" i="1" s="1"/>
  <c r="AJ58" i="1" a="1"/>
  <c r="AJ58" i="1" s="1"/>
  <c r="AM58" i="1" a="1"/>
  <c r="AM58" i="1" s="1"/>
  <c r="AL58" i="1" a="1"/>
  <c r="AL58" i="1" s="1"/>
  <c r="AG58" i="1" a="1"/>
  <c r="AG58" i="1" s="1"/>
  <c r="AF58" i="1" a="1"/>
  <c r="AF58" i="1" s="1"/>
  <c r="AP58" i="1" a="1"/>
  <c r="AP58" i="1" s="1"/>
  <c r="AO58" i="1" a="1"/>
  <c r="AO58" i="1" s="1"/>
  <c r="AH58" i="1" a="1"/>
  <c r="AH58" i="1" s="1"/>
  <c r="AN58" i="1" a="1"/>
  <c r="AN58" i="1" s="1"/>
  <c r="AK58" i="1" a="1"/>
  <c r="AK58" i="1" s="1"/>
  <c r="AB58" i="1" a="1"/>
  <c r="AB58" i="1" s="1"/>
  <c r="B84" i="12"/>
  <c r="Z156" i="1" a="1"/>
  <c r="Z156" i="1" s="1"/>
  <c r="Y156" i="1" a="1"/>
  <c r="Y156" i="1" s="1"/>
  <c r="X156" i="1" a="1"/>
  <c r="X156" i="1" s="1"/>
  <c r="B40" i="10"/>
  <c r="B24" i="12"/>
  <c r="X97" i="1" a="1"/>
  <c r="X97" i="1" s="1"/>
  <c r="Y97" i="1" a="1"/>
  <c r="Y97" i="1" s="1"/>
  <c r="Z97" i="1" a="1"/>
  <c r="Z97" i="1" s="1"/>
  <c r="B127" i="3"/>
  <c r="AF153" i="1" a="1"/>
  <c r="AF153" i="1" s="1"/>
  <c r="AQ153" i="1" a="1"/>
  <c r="AQ153" i="1" s="1"/>
  <c r="AT153" i="1" a="1"/>
  <c r="AT153" i="1" s="1"/>
  <c r="AD153" i="1" a="1"/>
  <c r="AD153" i="1" s="1"/>
  <c r="AL153" i="1" a="1"/>
  <c r="AL153" i="1" s="1"/>
  <c r="AG153" i="1" a="1"/>
  <c r="AG153" i="1" s="1"/>
  <c r="AM153" i="1" a="1"/>
  <c r="AM153" i="1" s="1"/>
  <c r="AJ153" i="1" a="1"/>
  <c r="AJ153" i="1" s="1"/>
  <c r="AH153" i="1" a="1"/>
  <c r="AH153" i="1" s="1"/>
  <c r="AE153" i="1" a="1"/>
  <c r="AE153" i="1" s="1"/>
  <c r="AS153" i="1" a="1"/>
  <c r="AS153" i="1" s="1"/>
  <c r="AP153" i="1" a="1"/>
  <c r="AP153" i="1" s="1"/>
  <c r="AN153" i="1" a="1"/>
  <c r="AN153" i="1" s="1"/>
  <c r="AI153" i="1" a="1"/>
  <c r="AI153" i="1" s="1"/>
  <c r="AO153" i="1" a="1"/>
  <c r="AO153" i="1" s="1"/>
  <c r="AB153" i="1" a="1"/>
  <c r="AB153" i="1" s="1"/>
  <c r="AU153" i="1" a="1"/>
  <c r="AU153" i="1" s="1"/>
  <c r="AK153" i="1" a="1"/>
  <c r="AK153" i="1" s="1"/>
  <c r="AJ126" i="1" a="1"/>
  <c r="AJ126" i="1" s="1"/>
  <c r="AF126" i="1" a="1"/>
  <c r="AF126" i="1" s="1"/>
  <c r="AG126" i="1" a="1"/>
  <c r="AG126" i="1" s="1"/>
  <c r="AK126" i="1" a="1"/>
  <c r="AK126" i="1" s="1"/>
  <c r="AP126" i="1" a="1"/>
  <c r="AP126" i="1" s="1"/>
  <c r="AO126" i="1" a="1"/>
  <c r="AO126" i="1" s="1"/>
  <c r="AE126" i="1" a="1"/>
  <c r="AE126" i="1" s="1"/>
  <c r="AN126" i="1" a="1"/>
  <c r="AN126" i="1" s="1"/>
  <c r="AH126" i="1" a="1"/>
  <c r="AH126" i="1" s="1"/>
  <c r="AB126" i="1" a="1"/>
  <c r="AB126" i="1" s="1"/>
  <c r="AL126" i="1" a="1"/>
  <c r="AL126" i="1" s="1"/>
  <c r="AI126" i="1" a="1"/>
  <c r="AI126" i="1" s="1"/>
  <c r="AS126" i="1" a="1"/>
  <c r="AS126" i="1" s="1"/>
  <c r="AT126" i="1" a="1"/>
  <c r="AT126" i="1" s="1"/>
  <c r="AM126" i="1" a="1"/>
  <c r="AM126" i="1" s="1"/>
  <c r="AQ126" i="1" a="1"/>
  <c r="AQ126" i="1" s="1"/>
  <c r="AU126" i="1" a="1"/>
  <c r="AU126" i="1" s="1"/>
  <c r="AD126" i="1" a="1"/>
  <c r="AD126" i="1" s="1"/>
  <c r="B25" i="10"/>
  <c r="B119" i="3"/>
  <c r="AF138" i="1" a="1"/>
  <c r="AF138" i="1" s="1"/>
  <c r="AH138" i="1" a="1"/>
  <c r="AH138" i="1" s="1"/>
  <c r="AE138" i="1" a="1"/>
  <c r="AE138" i="1" s="1"/>
  <c r="AJ138" i="1" a="1"/>
  <c r="AJ138" i="1" s="1"/>
  <c r="AT138" i="1" a="1"/>
  <c r="AT138" i="1" s="1"/>
  <c r="AI138" i="1" a="1"/>
  <c r="AI138" i="1" s="1"/>
  <c r="AP138" i="1" a="1"/>
  <c r="AP138" i="1" s="1"/>
  <c r="AN138" i="1" a="1"/>
  <c r="AN138" i="1" s="1"/>
  <c r="AD138" i="1" a="1"/>
  <c r="AD138" i="1" s="1"/>
  <c r="AB138" i="1" a="1"/>
  <c r="AB138" i="1" s="1"/>
  <c r="AK138" i="1" a="1"/>
  <c r="AK138" i="1" s="1"/>
  <c r="AG138" i="1" a="1"/>
  <c r="AG138" i="1" s="1"/>
  <c r="AU138" i="1" a="1"/>
  <c r="AU138" i="1" s="1"/>
  <c r="AM138" i="1" a="1"/>
  <c r="AM138" i="1" s="1"/>
  <c r="AL138" i="1" a="1"/>
  <c r="AL138" i="1" s="1"/>
  <c r="AS138" i="1" a="1"/>
  <c r="AS138" i="1" s="1"/>
  <c r="AO138" i="1" a="1"/>
  <c r="AO138" i="1" s="1"/>
  <c r="AQ138" i="1" a="1"/>
  <c r="AQ138" i="1" s="1"/>
  <c r="B89" i="12"/>
  <c r="AJ125" i="1" a="1"/>
  <c r="AJ125" i="1" s="1"/>
  <c r="AH125" i="1" a="1"/>
  <c r="AH125" i="1" s="1"/>
  <c r="AE125" i="1" a="1"/>
  <c r="AE125" i="1" s="1"/>
  <c r="AM125" i="1" a="1"/>
  <c r="AM125" i="1" s="1"/>
  <c r="AQ125" i="1" a="1"/>
  <c r="AQ125" i="1" s="1"/>
  <c r="AK125" i="1" a="1"/>
  <c r="AK125" i="1" s="1"/>
  <c r="AB125" i="1" a="1"/>
  <c r="AB125" i="1" s="1"/>
  <c r="AU125" i="1" a="1"/>
  <c r="AU125" i="1" s="1"/>
  <c r="AS125" i="1" a="1"/>
  <c r="AS125" i="1" s="1"/>
  <c r="AP125" i="1" a="1"/>
  <c r="AP125" i="1" s="1"/>
  <c r="AO125" i="1" a="1"/>
  <c r="AO125" i="1" s="1"/>
  <c r="AT125" i="1" a="1"/>
  <c r="AT125" i="1" s="1"/>
  <c r="AG125" i="1" a="1"/>
  <c r="AG125" i="1" s="1"/>
  <c r="AN125" i="1" a="1"/>
  <c r="AN125" i="1" s="1"/>
  <c r="AF125" i="1" a="1"/>
  <c r="AF125" i="1" s="1"/>
  <c r="AI125" i="1" a="1"/>
  <c r="AI125" i="1" s="1"/>
  <c r="AD125" i="1" a="1"/>
  <c r="AD125" i="1" s="1"/>
  <c r="AL125" i="1" a="1"/>
  <c r="AL125" i="1" s="1"/>
  <c r="B45" i="3"/>
  <c r="B95" i="10"/>
  <c r="B41" i="10"/>
  <c r="B81" i="12"/>
  <c r="B72" i="12"/>
  <c r="Y96" i="1" a="1"/>
  <c r="Y96" i="1" s="1"/>
  <c r="X96" i="1" a="1"/>
  <c r="X96" i="1" s="1"/>
  <c r="Z96" i="1" a="1"/>
  <c r="Z96" i="1" s="1"/>
  <c r="B8" i="12"/>
  <c r="Y167" i="1" a="1"/>
  <c r="Y167" i="1" s="1"/>
  <c r="Z167" i="1" a="1"/>
  <c r="Z167" i="1" s="1"/>
  <c r="X167" i="1" a="1"/>
  <c r="X167" i="1" s="1"/>
  <c r="Z119" i="1" a="1"/>
  <c r="Z119" i="1" s="1"/>
  <c r="X119" i="1" a="1"/>
  <c r="X119" i="1" s="1"/>
  <c r="Y119" i="1" a="1"/>
  <c r="Y119" i="1" s="1"/>
  <c r="AS166" i="1" a="1"/>
  <c r="AS166" i="1" s="1"/>
  <c r="AQ166" i="1" a="1"/>
  <c r="AQ166" i="1" s="1"/>
  <c r="AH166" i="1" a="1"/>
  <c r="AH166" i="1" s="1"/>
  <c r="AL166" i="1" a="1"/>
  <c r="AL166" i="1" s="1"/>
  <c r="AK166" i="1" a="1"/>
  <c r="AK166" i="1" s="1"/>
  <c r="AO166" i="1" a="1"/>
  <c r="AO166" i="1" s="1"/>
  <c r="AI166" i="1" a="1"/>
  <c r="AI166" i="1" s="1"/>
  <c r="AJ166" i="1" a="1"/>
  <c r="AJ166" i="1" s="1"/>
  <c r="AM166" i="1" a="1"/>
  <c r="AM166" i="1" s="1"/>
  <c r="AU166" i="1" a="1"/>
  <c r="AU166" i="1" s="1"/>
  <c r="AT166" i="1" a="1"/>
  <c r="AT166" i="1" s="1"/>
  <c r="AE166" i="1" a="1"/>
  <c r="AE166" i="1" s="1"/>
  <c r="AB166" i="1" a="1"/>
  <c r="AB166" i="1" s="1"/>
  <c r="AP166" i="1" a="1"/>
  <c r="AP166" i="1" s="1"/>
  <c r="AN166" i="1" a="1"/>
  <c r="AN166" i="1" s="1"/>
  <c r="AD166" i="1" a="1"/>
  <c r="AD166" i="1" s="1"/>
  <c r="AG166" i="1" a="1"/>
  <c r="AG166" i="1" s="1"/>
  <c r="AF166" i="1" a="1"/>
  <c r="AF166" i="1" s="1"/>
  <c r="Z87" i="1" a="1"/>
  <c r="Z87" i="1" s="1"/>
  <c r="Y87" i="1" a="1"/>
  <c r="Y87" i="1" s="1"/>
  <c r="X87" i="1" a="1"/>
  <c r="X87" i="1" s="1"/>
  <c r="Y122" i="1" a="1"/>
  <c r="Y122" i="1" s="1"/>
  <c r="X122" i="1" a="1"/>
  <c r="X122" i="1" s="1"/>
  <c r="Z122" i="1" a="1"/>
  <c r="Z122" i="1" s="1"/>
  <c r="B18" i="12"/>
  <c r="B59" i="10"/>
  <c r="B88" i="12"/>
  <c r="Y79" i="1" a="1"/>
  <c r="Y79" i="1" s="1"/>
  <c r="X79" i="1" a="1"/>
  <c r="X79" i="1" s="1"/>
  <c r="Z79" i="1" a="1"/>
  <c r="Z79" i="1" s="1"/>
  <c r="Y107" i="1" a="1"/>
  <c r="Y107" i="1" s="1"/>
  <c r="Z107" i="1" a="1"/>
  <c r="Z107" i="1" s="1"/>
  <c r="X107" i="1" a="1"/>
  <c r="X107" i="1" s="1"/>
  <c r="B108" i="12"/>
  <c r="AS140" i="1" a="1"/>
  <c r="AS140" i="1" s="1"/>
  <c r="AB140" i="1" a="1"/>
  <c r="AB140" i="1" s="1"/>
  <c r="AH140" i="1" a="1"/>
  <c r="AH140" i="1" s="1"/>
  <c r="AJ140" i="1" a="1"/>
  <c r="AJ140" i="1" s="1"/>
  <c r="AL140" i="1" a="1"/>
  <c r="AL140" i="1" s="1"/>
  <c r="AO140" i="1" a="1"/>
  <c r="AO140" i="1" s="1"/>
  <c r="AQ140" i="1" a="1"/>
  <c r="AQ140" i="1" s="1"/>
  <c r="AF140" i="1" a="1"/>
  <c r="AF140" i="1" s="1"/>
  <c r="AT140" i="1" a="1"/>
  <c r="AT140" i="1" s="1"/>
  <c r="AE140" i="1" a="1"/>
  <c r="AE140" i="1" s="1"/>
  <c r="AK140" i="1" a="1"/>
  <c r="AK140" i="1" s="1"/>
  <c r="AD140" i="1" a="1"/>
  <c r="AD140" i="1" s="1"/>
  <c r="AP140" i="1" a="1"/>
  <c r="AP140" i="1" s="1"/>
  <c r="AM140" i="1" a="1"/>
  <c r="AM140" i="1" s="1"/>
  <c r="AU140" i="1" a="1"/>
  <c r="AU140" i="1" s="1"/>
  <c r="AN140" i="1" a="1"/>
  <c r="AN140" i="1" s="1"/>
  <c r="AG140" i="1" a="1"/>
  <c r="AG140" i="1" s="1"/>
  <c r="AI140" i="1" a="1"/>
  <c r="AI140" i="1" s="1"/>
  <c r="Y169" i="1" a="1"/>
  <c r="Y169" i="1" s="1"/>
  <c r="X169" i="1" a="1"/>
  <c r="X169" i="1" s="1"/>
  <c r="Z169" i="1" a="1"/>
  <c r="Z169" i="1" s="1"/>
  <c r="B12" i="3"/>
  <c r="B58" i="10"/>
  <c r="B26" i="12"/>
  <c r="X103" i="1" a="1"/>
  <c r="X103" i="1" s="1"/>
  <c r="Z103" i="1" a="1"/>
  <c r="Z103" i="1" s="1"/>
  <c r="Y103" i="1" a="1"/>
  <c r="Y103" i="1" s="1"/>
  <c r="B76" i="3"/>
  <c r="B31" i="3"/>
  <c r="B56" i="3"/>
  <c r="AO143" i="1" a="1"/>
  <c r="AO143" i="1" s="1"/>
  <c r="AD143" i="1" a="1"/>
  <c r="AD143" i="1" s="1"/>
  <c r="AT143" i="1" a="1"/>
  <c r="AT143" i="1" s="1"/>
  <c r="AL143" i="1" a="1"/>
  <c r="AL143" i="1" s="1"/>
  <c r="AS143" i="1" a="1"/>
  <c r="AS143" i="1" s="1"/>
  <c r="AG143" i="1" a="1"/>
  <c r="AG143" i="1" s="1"/>
  <c r="AP143" i="1" a="1"/>
  <c r="AP143" i="1" s="1"/>
  <c r="AF143" i="1" a="1"/>
  <c r="AF143" i="1" s="1"/>
  <c r="AE143" i="1" a="1"/>
  <c r="AE143" i="1" s="1"/>
  <c r="AM143" i="1" a="1"/>
  <c r="AM143" i="1" s="1"/>
  <c r="AN143" i="1" a="1"/>
  <c r="AN143" i="1" s="1"/>
  <c r="AU143" i="1" a="1"/>
  <c r="AU143" i="1" s="1"/>
  <c r="AK143" i="1" a="1"/>
  <c r="AK143" i="1" s="1"/>
  <c r="AJ143" i="1" a="1"/>
  <c r="AJ143" i="1" s="1"/>
  <c r="AI143" i="1" a="1"/>
  <c r="AI143" i="1" s="1"/>
  <c r="AH143" i="1" a="1"/>
  <c r="AH143" i="1" s="1"/>
  <c r="AB143" i="1" a="1"/>
  <c r="AB143" i="1" s="1"/>
  <c r="AQ143" i="1" a="1"/>
  <c r="AQ143" i="1" s="1"/>
  <c r="B69" i="10"/>
  <c r="B42" i="12"/>
  <c r="AO177" i="1" a="1"/>
  <c r="AO177" i="1" s="1"/>
  <c r="AB177" i="1" a="1"/>
  <c r="AB177" i="1" s="1"/>
  <c r="AL177" i="1" a="1"/>
  <c r="AL177" i="1" s="1"/>
  <c r="AT177" i="1" a="1"/>
  <c r="AT177" i="1" s="1"/>
  <c r="AJ177" i="1" a="1"/>
  <c r="AJ177" i="1" s="1"/>
  <c r="AH177" i="1" a="1"/>
  <c r="AH177" i="1" s="1"/>
  <c r="AK177" i="1" a="1"/>
  <c r="AK177" i="1" s="1"/>
  <c r="AU177" i="1" a="1"/>
  <c r="AU177" i="1" s="1"/>
  <c r="AP177" i="1" a="1"/>
  <c r="AP177" i="1" s="1"/>
  <c r="AQ177" i="1" a="1"/>
  <c r="AQ177" i="1" s="1"/>
  <c r="AI177" i="1" a="1"/>
  <c r="AI177" i="1" s="1"/>
  <c r="AM177" i="1" a="1"/>
  <c r="AM177" i="1" s="1"/>
  <c r="AS177" i="1" a="1"/>
  <c r="AS177" i="1" s="1"/>
  <c r="AF177" i="1" a="1"/>
  <c r="AF177" i="1" s="1"/>
  <c r="AN177" i="1" a="1"/>
  <c r="AN177" i="1" s="1"/>
  <c r="AG177" i="1" a="1"/>
  <c r="AG177" i="1" s="1"/>
  <c r="AE177" i="1" a="1"/>
  <c r="AE177" i="1" s="1"/>
  <c r="AD177" i="1" a="1"/>
  <c r="AD177" i="1" s="1"/>
  <c r="AD61" i="1" a="1"/>
  <c r="AD61" i="1" s="1"/>
  <c r="AN61" i="1" a="1"/>
  <c r="AN61" i="1" s="1"/>
  <c r="AH61" i="1" a="1"/>
  <c r="AH61" i="1" s="1"/>
  <c r="AP61" i="1" a="1"/>
  <c r="AP61" i="1" s="1"/>
  <c r="AE61" i="1" a="1"/>
  <c r="AE61" i="1" s="1"/>
  <c r="AF61" i="1" a="1"/>
  <c r="AF61" i="1" s="1"/>
  <c r="AI61" i="1" a="1"/>
  <c r="AI61" i="1" s="1"/>
  <c r="AQ61" i="1" a="1"/>
  <c r="AQ61" i="1" s="1"/>
  <c r="AL61" i="1" a="1"/>
  <c r="AL61" i="1" s="1"/>
  <c r="AU61" i="1" a="1"/>
  <c r="AU61" i="1" s="1"/>
  <c r="AJ61" i="1" a="1"/>
  <c r="AJ61" i="1" s="1"/>
  <c r="AK61" i="1" a="1"/>
  <c r="AK61" i="1" s="1"/>
  <c r="AB61" i="1" a="1"/>
  <c r="AB61" i="1" s="1"/>
  <c r="AO61" i="1" a="1"/>
  <c r="AO61" i="1" s="1"/>
  <c r="AG61" i="1" a="1"/>
  <c r="AG61" i="1" s="1"/>
  <c r="AM61" i="1" a="1"/>
  <c r="AM61" i="1" s="1"/>
  <c r="B34" i="10"/>
  <c r="B120" i="10"/>
  <c r="B23" i="3"/>
  <c r="B129" i="12"/>
  <c r="Z76" i="1" a="1"/>
  <c r="Z76" i="1" s="1"/>
  <c r="X76" i="1" a="1"/>
  <c r="X76" i="1" s="1"/>
  <c r="Y76" i="1" a="1"/>
  <c r="Y76" i="1" s="1"/>
  <c r="B65" i="12"/>
  <c r="B52" i="10"/>
  <c r="X150" i="1" a="1"/>
  <c r="X150" i="1" s="1"/>
  <c r="Z150" i="1" a="1"/>
  <c r="Z150" i="1" s="1"/>
  <c r="Y150" i="1" a="1"/>
  <c r="Y150" i="1" s="1"/>
  <c r="B92" i="3"/>
  <c r="AK175" i="1" a="1"/>
  <c r="AK175" i="1" s="1"/>
  <c r="AS175" i="1" a="1"/>
  <c r="AS175" i="1" s="1"/>
  <c r="AP175" i="1" a="1"/>
  <c r="AP175" i="1" s="1"/>
  <c r="AB175" i="1" a="1"/>
  <c r="AB175" i="1" s="1"/>
  <c r="AG175" i="1" a="1"/>
  <c r="AG175" i="1" s="1"/>
  <c r="AJ175" i="1" a="1"/>
  <c r="AJ175" i="1" s="1"/>
  <c r="AO175" i="1" a="1"/>
  <c r="AO175" i="1" s="1"/>
  <c r="AF175" i="1" a="1"/>
  <c r="AF175" i="1" s="1"/>
  <c r="AH175" i="1" a="1"/>
  <c r="AH175" i="1" s="1"/>
  <c r="AI175" i="1" a="1"/>
  <c r="AI175" i="1" s="1"/>
  <c r="AD175" i="1" a="1"/>
  <c r="AD175" i="1" s="1"/>
  <c r="AE175" i="1" a="1"/>
  <c r="AE175" i="1" s="1"/>
  <c r="AQ175" i="1" a="1"/>
  <c r="AQ175" i="1" s="1"/>
  <c r="AN175" i="1" a="1"/>
  <c r="AN175" i="1" s="1"/>
  <c r="AU175" i="1" a="1"/>
  <c r="AU175" i="1" s="1"/>
  <c r="AT175" i="1" a="1"/>
  <c r="AT175" i="1" s="1"/>
  <c r="AM175" i="1" a="1"/>
  <c r="AM175" i="1" s="1"/>
  <c r="AL175" i="1" a="1"/>
  <c r="AL175" i="1" s="1"/>
  <c r="B124" i="10"/>
  <c r="B51" i="12"/>
  <c r="B33" i="3"/>
  <c r="X111" i="1" a="1"/>
  <c r="X111" i="1" s="1"/>
  <c r="Y111" i="1" a="1"/>
  <c r="Y111" i="1" s="1"/>
  <c r="Z111" i="1" a="1"/>
  <c r="Z111" i="1" s="1"/>
  <c r="Z88" i="1" a="1"/>
  <c r="Z88" i="1" s="1"/>
  <c r="X88" i="1" a="1"/>
  <c r="X88" i="1" s="1"/>
  <c r="Y88" i="1" a="1"/>
  <c r="Y88" i="1" s="1"/>
  <c r="B122" i="3"/>
  <c r="B17" i="10"/>
  <c r="B6" i="3"/>
  <c r="X149" i="1" a="1"/>
  <c r="X149" i="1" s="1"/>
  <c r="Y149" i="1" a="1"/>
  <c r="Y149" i="1" s="1"/>
  <c r="Z149" i="1" a="1"/>
  <c r="Z149" i="1" s="1"/>
  <c r="B117" i="10"/>
  <c r="AQ101" i="1" a="1"/>
  <c r="AQ101" i="1" s="1"/>
  <c r="AO101" i="1" a="1"/>
  <c r="AO101" i="1" s="1"/>
  <c r="AJ101" i="1" a="1"/>
  <c r="AJ101" i="1" s="1"/>
  <c r="AL101" i="1" a="1"/>
  <c r="AL101" i="1" s="1"/>
  <c r="AF101" i="1" a="1"/>
  <c r="AF101" i="1" s="1"/>
  <c r="AK101" i="1" a="1"/>
  <c r="AK101" i="1" s="1"/>
  <c r="AN101" i="1" a="1"/>
  <c r="AN101" i="1" s="1"/>
  <c r="AT101" i="1" a="1"/>
  <c r="AT101" i="1" s="1"/>
  <c r="AI101" i="1" a="1"/>
  <c r="AI101" i="1" s="1"/>
  <c r="AP101" i="1" a="1"/>
  <c r="AP101" i="1" s="1"/>
  <c r="AB101" i="1" a="1"/>
  <c r="AB101" i="1" s="1"/>
  <c r="AU101" i="1" a="1"/>
  <c r="AU101" i="1" s="1"/>
  <c r="AH101" i="1" a="1"/>
  <c r="AH101" i="1" s="1"/>
  <c r="AE101" i="1" a="1"/>
  <c r="AE101" i="1" s="1"/>
  <c r="AD101" i="1" a="1"/>
  <c r="AD101" i="1" s="1"/>
  <c r="AG101" i="1" a="1"/>
  <c r="AG101" i="1" s="1"/>
  <c r="AM101" i="1" a="1"/>
  <c r="AM101" i="1" s="1"/>
  <c r="AS101" i="1" a="1"/>
  <c r="AS101" i="1" s="1"/>
  <c r="AN91" i="1" a="1"/>
  <c r="AN91" i="1" s="1"/>
  <c r="AQ91" i="1" a="1"/>
  <c r="AQ91" i="1" s="1"/>
  <c r="AP91" i="1" a="1"/>
  <c r="AP91" i="1" s="1"/>
  <c r="AG91" i="1" a="1"/>
  <c r="AG91" i="1" s="1"/>
  <c r="AD91" i="1" a="1"/>
  <c r="AD91" i="1" s="1"/>
  <c r="AL91" i="1" a="1"/>
  <c r="AL91" i="1" s="1"/>
  <c r="AK91" i="1" a="1"/>
  <c r="AK91" i="1" s="1"/>
  <c r="AB91" i="1" a="1"/>
  <c r="AB91" i="1" s="1"/>
  <c r="AH91" i="1" a="1"/>
  <c r="AH91" i="1" s="1"/>
  <c r="AE91" i="1" a="1"/>
  <c r="AE91" i="1" s="1"/>
  <c r="AU91" i="1" a="1"/>
  <c r="AU91" i="1" s="1"/>
  <c r="AO91" i="1" a="1"/>
  <c r="AO91" i="1" s="1"/>
  <c r="AI91" i="1" a="1"/>
  <c r="AI91" i="1" s="1"/>
  <c r="AJ91" i="1" a="1"/>
  <c r="AJ91" i="1" s="1"/>
  <c r="AF91" i="1" a="1"/>
  <c r="AF91" i="1" s="1"/>
  <c r="AM91" i="1" a="1"/>
  <c r="AM91" i="1" s="1"/>
  <c r="B15" i="3"/>
  <c r="B118" i="3"/>
  <c r="X112" i="1" a="1"/>
  <c r="X112" i="1" s="1"/>
  <c r="Z112" i="1" a="1"/>
  <c r="Z112" i="1" s="1"/>
  <c r="Y112" i="1" a="1"/>
  <c r="Y112" i="1" s="1"/>
  <c r="B80" i="10"/>
  <c r="Z57" i="1" a="1"/>
  <c r="Z57" i="1" s="1"/>
  <c r="X57" i="1" a="1"/>
  <c r="X57" i="1" s="1"/>
  <c r="Y57" i="1" a="1"/>
  <c r="Y57" i="1" s="1"/>
  <c r="AI111" i="1" a="1"/>
  <c r="AI111" i="1" s="1"/>
  <c r="AF111" i="1" a="1"/>
  <c r="AF111" i="1" s="1"/>
  <c r="AU111" i="1" a="1"/>
  <c r="AU111" i="1" s="1"/>
  <c r="AO111" i="1" a="1"/>
  <c r="AO111" i="1" s="1"/>
  <c r="AQ111" i="1" a="1"/>
  <c r="AQ111" i="1" s="1"/>
  <c r="AJ111" i="1" a="1"/>
  <c r="AJ111" i="1" s="1"/>
  <c r="AB111" i="1" a="1"/>
  <c r="AB111" i="1" s="1"/>
  <c r="AD111" i="1" a="1"/>
  <c r="AD111" i="1" s="1"/>
  <c r="AT111" i="1" a="1"/>
  <c r="AT111" i="1" s="1"/>
  <c r="AK111" i="1" a="1"/>
  <c r="AK111" i="1" s="1"/>
  <c r="AG111" i="1" a="1"/>
  <c r="AG111" i="1" s="1"/>
  <c r="AN111" i="1" a="1"/>
  <c r="AN111" i="1" s="1"/>
  <c r="AP111" i="1" a="1"/>
  <c r="AP111" i="1" s="1"/>
  <c r="AM111" i="1" a="1"/>
  <c r="AM111" i="1" s="1"/>
  <c r="AH111" i="1" a="1"/>
  <c r="AH111" i="1" s="1"/>
  <c r="AE111" i="1" a="1"/>
  <c r="AE111" i="1" s="1"/>
  <c r="AS111" i="1" a="1"/>
  <c r="AS111" i="1" s="1"/>
  <c r="AL111" i="1" a="1"/>
  <c r="AL111" i="1" s="1"/>
  <c r="B131" i="10"/>
  <c r="B97" i="3"/>
  <c r="AI187" i="1" a="1"/>
  <c r="AI187" i="1" s="1"/>
  <c r="AU187" i="1" a="1"/>
  <c r="AU187" i="1" s="1"/>
  <c r="AM187" i="1" a="1"/>
  <c r="AM187" i="1" s="1"/>
  <c r="AP187" i="1" a="1"/>
  <c r="AP187" i="1" s="1"/>
  <c r="AN187" i="1" a="1"/>
  <c r="AN187" i="1" s="1"/>
  <c r="AB187" i="1" a="1"/>
  <c r="AB187" i="1" s="1"/>
  <c r="AG187" i="1" a="1"/>
  <c r="AG187" i="1" s="1"/>
  <c r="AE187" i="1" a="1"/>
  <c r="AE187" i="1" s="1"/>
  <c r="AL187" i="1" a="1"/>
  <c r="AL187" i="1" s="1"/>
  <c r="AQ187" i="1" a="1"/>
  <c r="AQ187" i="1" s="1"/>
  <c r="AH187" i="1" a="1"/>
  <c r="AH187" i="1" s="1"/>
  <c r="AF187" i="1" a="1"/>
  <c r="AF187" i="1" s="1"/>
  <c r="AD187" i="1" a="1"/>
  <c r="AD187" i="1" s="1"/>
  <c r="AK187" i="1" a="1"/>
  <c r="AK187" i="1" s="1"/>
  <c r="AS187" i="1" a="1"/>
  <c r="AS187" i="1" s="1"/>
  <c r="AT187" i="1" a="1"/>
  <c r="AT187" i="1" s="1"/>
  <c r="AO187" i="1" a="1"/>
  <c r="AO187" i="1" s="1"/>
  <c r="AJ187" i="1" a="1"/>
  <c r="AJ187" i="1" s="1"/>
  <c r="B63" i="3"/>
  <c r="B28" i="12"/>
  <c r="Y161" i="1" a="1"/>
  <c r="Y161" i="1" s="1"/>
  <c r="Z161" i="1" a="1"/>
  <c r="Z161" i="1" s="1"/>
  <c r="X161" i="1" a="1"/>
  <c r="X161" i="1" s="1"/>
  <c r="B105" i="3"/>
  <c r="AD87" i="1" a="1"/>
  <c r="AD87" i="1" s="1"/>
  <c r="AL87" i="1" a="1"/>
  <c r="AL87" i="1" s="1"/>
  <c r="AM87" i="1" a="1"/>
  <c r="AM87" i="1" s="1"/>
  <c r="AQ87" i="1" a="1"/>
  <c r="AQ87" i="1" s="1"/>
  <c r="AH87" i="1" a="1"/>
  <c r="AH87" i="1" s="1"/>
  <c r="AJ87" i="1" a="1"/>
  <c r="AJ87" i="1" s="1"/>
  <c r="AF87" i="1" a="1"/>
  <c r="AF87" i="1" s="1"/>
  <c r="AE87" i="1" a="1"/>
  <c r="AE87" i="1" s="1"/>
  <c r="AO87" i="1" a="1"/>
  <c r="AO87" i="1" s="1"/>
  <c r="AP87" i="1" a="1"/>
  <c r="AP87" i="1" s="1"/>
  <c r="AB87" i="1" a="1"/>
  <c r="AB87" i="1" s="1"/>
  <c r="AU87" i="1" a="1"/>
  <c r="AU87" i="1" s="1"/>
  <c r="AN87" i="1" a="1"/>
  <c r="AN87" i="1" s="1"/>
  <c r="AI87" i="1" a="1"/>
  <c r="AI87" i="1" s="1"/>
  <c r="AK87" i="1" a="1"/>
  <c r="AK87" i="1" s="1"/>
  <c r="AG87" i="1" a="1"/>
  <c r="AG87" i="1" s="1"/>
  <c r="B5" i="10"/>
  <c r="AN118" i="1" a="1"/>
  <c r="AN118" i="1" s="1"/>
  <c r="AH118" i="1" a="1"/>
  <c r="AH118" i="1" s="1"/>
  <c r="AO118" i="1" a="1"/>
  <c r="AO118" i="1" s="1"/>
  <c r="AI118" i="1" a="1"/>
  <c r="AI118" i="1" s="1"/>
  <c r="AF118" i="1" a="1"/>
  <c r="AF118" i="1" s="1"/>
  <c r="AB118" i="1" a="1"/>
  <c r="AB118" i="1" s="1"/>
  <c r="AT118" i="1" a="1"/>
  <c r="AT118" i="1" s="1"/>
  <c r="AG118" i="1" a="1"/>
  <c r="AG118" i="1" s="1"/>
  <c r="AL118" i="1" a="1"/>
  <c r="AL118" i="1" s="1"/>
  <c r="AJ118" i="1" a="1"/>
  <c r="AJ118" i="1" s="1"/>
  <c r="AQ118" i="1" a="1"/>
  <c r="AQ118" i="1" s="1"/>
  <c r="AP118" i="1" a="1"/>
  <c r="AP118" i="1" s="1"/>
  <c r="AS118" i="1" a="1"/>
  <c r="AS118" i="1" s="1"/>
  <c r="AK118" i="1" a="1"/>
  <c r="AK118" i="1" s="1"/>
  <c r="AM118" i="1" a="1"/>
  <c r="AM118" i="1" s="1"/>
  <c r="AE118" i="1" a="1"/>
  <c r="AE118" i="1" s="1"/>
  <c r="AD118" i="1" a="1"/>
  <c r="AD118" i="1" s="1"/>
  <c r="AU118" i="1" a="1"/>
  <c r="AU118" i="1" s="1"/>
  <c r="B38" i="12"/>
  <c r="AU82" i="1" a="1"/>
  <c r="AU82" i="1" s="1"/>
  <c r="AI82" i="1" a="1"/>
  <c r="AI82" i="1" s="1"/>
  <c r="AF82" i="1" a="1"/>
  <c r="AF82" i="1" s="1"/>
  <c r="AQ82" i="1" a="1"/>
  <c r="AQ82" i="1" s="1"/>
  <c r="AP82" i="1" a="1"/>
  <c r="AP82" i="1" s="1"/>
  <c r="AB82" i="1" a="1"/>
  <c r="AB82" i="1" s="1"/>
  <c r="AG82" i="1" a="1"/>
  <c r="AG82" i="1" s="1"/>
  <c r="AL82" i="1" a="1"/>
  <c r="AL82" i="1" s="1"/>
  <c r="AJ82" i="1" a="1"/>
  <c r="AJ82" i="1" s="1"/>
  <c r="AM82" i="1" a="1"/>
  <c r="AM82" i="1" s="1"/>
  <c r="AO82" i="1" a="1"/>
  <c r="AO82" i="1" s="1"/>
  <c r="AE82" i="1" a="1"/>
  <c r="AE82" i="1" s="1"/>
  <c r="AH82" i="1" a="1"/>
  <c r="AH82" i="1" s="1"/>
  <c r="AD82" i="1" a="1"/>
  <c r="AD82" i="1" s="1"/>
  <c r="AK82" i="1" a="1"/>
  <c r="AK82" i="1" s="1"/>
  <c r="AN82" i="1" a="1"/>
  <c r="AN82" i="1" s="1"/>
  <c r="B111" i="3"/>
  <c r="B99" i="10"/>
  <c r="B35" i="10"/>
  <c r="B21" i="3"/>
  <c r="Z138" i="1" a="1"/>
  <c r="Z138" i="1" s="1"/>
  <c r="X138" i="1" a="1"/>
  <c r="X138" i="1" s="1"/>
  <c r="Y138" i="1" a="1"/>
  <c r="Y138" i="1" s="1"/>
  <c r="AG170" i="1" a="1"/>
  <c r="AG170" i="1" s="1"/>
  <c r="AB170" i="1" a="1"/>
  <c r="AB170" i="1" s="1"/>
  <c r="AL170" i="1" a="1"/>
  <c r="AL170" i="1" s="1"/>
  <c r="AP170" i="1" a="1"/>
  <c r="AP170" i="1" s="1"/>
  <c r="AU170" i="1" a="1"/>
  <c r="AU170" i="1" s="1"/>
  <c r="AH170" i="1" a="1"/>
  <c r="AH170" i="1" s="1"/>
  <c r="AN170" i="1" a="1"/>
  <c r="AN170" i="1" s="1"/>
  <c r="AF170" i="1" a="1"/>
  <c r="AF170" i="1" s="1"/>
  <c r="AO170" i="1" a="1"/>
  <c r="AO170" i="1" s="1"/>
  <c r="AD170" i="1" a="1"/>
  <c r="AD170" i="1" s="1"/>
  <c r="AE170" i="1" a="1"/>
  <c r="AE170" i="1" s="1"/>
  <c r="AM170" i="1" a="1"/>
  <c r="AM170" i="1" s="1"/>
  <c r="AQ170" i="1" a="1"/>
  <c r="AQ170" i="1" s="1"/>
  <c r="AT170" i="1" a="1"/>
  <c r="AT170" i="1" s="1"/>
  <c r="AS170" i="1" a="1"/>
  <c r="AS170" i="1" s="1"/>
  <c r="AJ170" i="1" a="1"/>
  <c r="AJ170" i="1" s="1"/>
  <c r="AI170" i="1" a="1"/>
  <c r="AI170" i="1" s="1"/>
  <c r="AK170" i="1" a="1"/>
  <c r="AK170" i="1" s="1"/>
  <c r="B115" i="3"/>
  <c r="B75" i="12"/>
  <c r="B54" i="10"/>
  <c r="B109" i="3"/>
  <c r="B87" i="12"/>
  <c r="X135" i="1" a="1"/>
  <c r="X135" i="1" s="1"/>
  <c r="Y135" i="1" a="1"/>
  <c r="Y135" i="1" s="1"/>
  <c r="Z135" i="1" a="1"/>
  <c r="Z135" i="1" s="1"/>
  <c r="AQ130" i="1" a="1"/>
  <c r="AQ130" i="1" s="1"/>
  <c r="AO130" i="1" a="1"/>
  <c r="AO130" i="1" s="1"/>
  <c r="AT130" i="1" a="1"/>
  <c r="AT130" i="1" s="1"/>
  <c r="AM130" i="1" a="1"/>
  <c r="AM130" i="1" s="1"/>
  <c r="AP130" i="1" a="1"/>
  <c r="AP130" i="1" s="1"/>
  <c r="AF130" i="1" a="1"/>
  <c r="AF130" i="1" s="1"/>
  <c r="AN130" i="1" a="1"/>
  <c r="AN130" i="1" s="1"/>
  <c r="AE130" i="1" a="1"/>
  <c r="AE130" i="1" s="1"/>
  <c r="AG130" i="1" a="1"/>
  <c r="AG130" i="1" s="1"/>
  <c r="AJ130" i="1" a="1"/>
  <c r="AJ130" i="1" s="1"/>
  <c r="AS130" i="1" a="1"/>
  <c r="AS130" i="1" s="1"/>
  <c r="AD130" i="1" a="1"/>
  <c r="AD130" i="1" s="1"/>
  <c r="AB130" i="1" a="1"/>
  <c r="AB130" i="1" s="1"/>
  <c r="AL130" i="1" a="1"/>
  <c r="AL130" i="1" s="1"/>
  <c r="AU130" i="1" a="1"/>
  <c r="AU130" i="1" s="1"/>
  <c r="AK130" i="1" a="1"/>
  <c r="AK130" i="1" s="1"/>
  <c r="AH130" i="1" a="1"/>
  <c r="AH130" i="1" s="1"/>
  <c r="AI130" i="1" a="1"/>
  <c r="AI130" i="1" s="1"/>
  <c r="B16" i="10"/>
  <c r="AQ97" i="1" a="1"/>
  <c r="AQ97" i="1" s="1"/>
  <c r="AM97" i="1" a="1"/>
  <c r="AM97" i="1" s="1"/>
  <c r="AE97" i="1" a="1"/>
  <c r="AE97" i="1" s="1"/>
  <c r="AD97" i="1" a="1"/>
  <c r="AD97" i="1" s="1"/>
  <c r="AS97" i="1" a="1"/>
  <c r="AS97" i="1" s="1"/>
  <c r="AJ97" i="1" a="1"/>
  <c r="AJ97" i="1" s="1"/>
  <c r="AG97" i="1" a="1"/>
  <c r="AG97" i="1" s="1"/>
  <c r="AP97" i="1" a="1"/>
  <c r="AP97" i="1" s="1"/>
  <c r="AN97" i="1" a="1"/>
  <c r="AN97" i="1" s="1"/>
  <c r="AI97" i="1" a="1"/>
  <c r="AI97" i="1" s="1"/>
  <c r="AU97" i="1" a="1"/>
  <c r="AU97" i="1" s="1"/>
  <c r="AH97" i="1" a="1"/>
  <c r="AH97" i="1" s="1"/>
  <c r="AF97" i="1" a="1"/>
  <c r="AF97" i="1" s="1"/>
  <c r="AL97" i="1" a="1"/>
  <c r="AL97" i="1" s="1"/>
  <c r="AK97" i="1" a="1"/>
  <c r="AK97" i="1" s="1"/>
  <c r="AB97" i="1" a="1"/>
  <c r="AB97" i="1" s="1"/>
  <c r="AO97" i="1" a="1"/>
  <c r="AO97" i="1" s="1"/>
  <c r="AT97" i="1" a="1"/>
  <c r="AT97" i="1" s="1"/>
  <c r="B90" i="10"/>
  <c r="B96" i="3"/>
  <c r="B71" i="12"/>
  <c r="AD73" i="1" a="1"/>
  <c r="AD73" i="1" s="1"/>
  <c r="AP73" i="1" a="1"/>
  <c r="AP73" i="1" s="1"/>
  <c r="AO73" i="1" a="1"/>
  <c r="AO73" i="1" s="1"/>
  <c r="AB73" i="1" a="1"/>
  <c r="AB73" i="1" s="1"/>
  <c r="AM73" i="1" a="1"/>
  <c r="AM73" i="1" s="1"/>
  <c r="AU73" i="1" a="1"/>
  <c r="AU73" i="1" s="1"/>
  <c r="AJ73" i="1" a="1"/>
  <c r="AJ73" i="1" s="1"/>
  <c r="AQ73" i="1" a="1"/>
  <c r="AQ73" i="1" s="1"/>
  <c r="AI73" i="1" a="1"/>
  <c r="AI73" i="1" s="1"/>
  <c r="AL73" i="1" a="1"/>
  <c r="AL73" i="1" s="1"/>
  <c r="AH73" i="1" a="1"/>
  <c r="AH73" i="1" s="1"/>
  <c r="AE73" i="1" a="1"/>
  <c r="AE73" i="1" s="1"/>
  <c r="AF73" i="1" a="1"/>
  <c r="AF73" i="1" s="1"/>
  <c r="AG73" i="1" a="1"/>
  <c r="AG73" i="1" s="1"/>
  <c r="AK73" i="1" a="1"/>
  <c r="AK73" i="1" s="1"/>
  <c r="AN73" i="1" a="1"/>
  <c r="AN73" i="1" s="1"/>
  <c r="B116" i="12"/>
  <c r="B91" i="12"/>
  <c r="B123" i="12"/>
  <c r="B70" i="12"/>
  <c r="Z179" i="1" a="1"/>
  <c r="Z179" i="1" s="1"/>
  <c r="Y179" i="1" a="1"/>
  <c r="Y179" i="1" s="1"/>
  <c r="X179" i="1" a="1"/>
  <c r="X179" i="1" s="1"/>
  <c r="Z173" i="1" a="1"/>
  <c r="Z173" i="1" s="1"/>
  <c r="X173" i="1" a="1"/>
  <c r="X173" i="1" s="1"/>
  <c r="Y173" i="1" a="1"/>
  <c r="Y173" i="1" s="1"/>
  <c r="B108" i="3"/>
  <c r="Y101" i="1" a="1"/>
  <c r="Y101" i="1" s="1"/>
  <c r="X101" i="1" a="1"/>
  <c r="X101" i="1" s="1"/>
  <c r="Z101" i="1" a="1"/>
  <c r="Z101" i="1" s="1"/>
  <c r="AD88" i="1" a="1"/>
  <c r="AD88" i="1" s="1"/>
  <c r="AO88" i="1" a="1"/>
  <c r="AO88" i="1" s="1"/>
  <c r="AU88" i="1" a="1"/>
  <c r="AU88" i="1" s="1"/>
  <c r="AJ88" i="1" a="1"/>
  <c r="AJ88" i="1" s="1"/>
  <c r="AN88" i="1" a="1"/>
  <c r="AN88" i="1" s="1"/>
  <c r="AH88" i="1" a="1"/>
  <c r="AH88" i="1" s="1"/>
  <c r="AI88" i="1" a="1"/>
  <c r="AI88" i="1" s="1"/>
  <c r="AP88" i="1" a="1"/>
  <c r="AP88" i="1" s="1"/>
  <c r="AM88" i="1" a="1"/>
  <c r="AM88" i="1" s="1"/>
  <c r="AK88" i="1" a="1"/>
  <c r="AK88" i="1" s="1"/>
  <c r="AG88" i="1" a="1"/>
  <c r="AG88" i="1" s="1"/>
  <c r="AT88" i="1" a="1"/>
  <c r="AT88" i="1" s="1"/>
  <c r="AF88" i="1" a="1"/>
  <c r="AF88" i="1" s="1"/>
  <c r="AS88" i="1" a="1"/>
  <c r="AS88" i="1" s="1"/>
  <c r="AL88" i="1" a="1"/>
  <c r="AL88" i="1" s="1"/>
  <c r="AQ88" i="1" a="1"/>
  <c r="AQ88" i="1" s="1"/>
  <c r="AB88" i="1" a="1"/>
  <c r="AB88" i="1" s="1"/>
  <c r="AE88" i="1" a="1"/>
  <c r="AE88" i="1" s="1"/>
  <c r="B12" i="10"/>
  <c r="B58" i="3"/>
  <c r="B26" i="10"/>
  <c r="Z174" i="1" a="1"/>
  <c r="Z174" i="1" s="1"/>
  <c r="Y174" i="1" a="1"/>
  <c r="Y174" i="1" s="1"/>
  <c r="X174" i="1" a="1"/>
  <c r="X174" i="1" s="1"/>
  <c r="B76" i="10"/>
  <c r="AL93" i="1" a="1"/>
  <c r="AL93" i="1" s="1"/>
  <c r="AD93" i="1" a="1"/>
  <c r="AD93" i="1" s="1"/>
  <c r="AJ93" i="1" a="1"/>
  <c r="AJ93" i="1" s="1"/>
  <c r="AU93" i="1" a="1"/>
  <c r="AU93" i="1" s="1"/>
  <c r="AQ93" i="1" a="1"/>
  <c r="AQ93" i="1" s="1"/>
  <c r="AO93" i="1" a="1"/>
  <c r="AO93" i="1" s="1"/>
  <c r="AM93" i="1" a="1"/>
  <c r="AM93" i="1" s="1"/>
  <c r="AN93" i="1" a="1"/>
  <c r="AN93" i="1" s="1"/>
  <c r="AK93" i="1" a="1"/>
  <c r="AK93" i="1" s="1"/>
  <c r="AF93" i="1" a="1"/>
  <c r="AF93" i="1" s="1"/>
  <c r="AP93" i="1" a="1"/>
  <c r="AP93" i="1" s="1"/>
  <c r="AI93" i="1" a="1"/>
  <c r="AI93" i="1" s="1"/>
  <c r="AH93" i="1" a="1"/>
  <c r="AH93" i="1" s="1"/>
  <c r="AB93" i="1" a="1"/>
  <c r="AB93" i="1" s="1"/>
  <c r="AG93" i="1" a="1"/>
  <c r="AG93" i="1" s="1"/>
  <c r="AE93" i="1" a="1"/>
  <c r="AE93" i="1" s="1"/>
  <c r="B56" i="10"/>
  <c r="B69" i="12"/>
  <c r="B42" i="3"/>
  <c r="X123" i="1" a="1"/>
  <c r="X123" i="1" s="1"/>
  <c r="Z123" i="1" a="1"/>
  <c r="Z123" i="1" s="1"/>
  <c r="Y123" i="1" a="1"/>
  <c r="Y123" i="1" s="1"/>
  <c r="Z128" i="1" a="1"/>
  <c r="Z128" i="1" s="1"/>
  <c r="Y128" i="1" a="1"/>
  <c r="Y128" i="1" s="1"/>
  <c r="X128" i="1" a="1"/>
  <c r="X128" i="1" s="1"/>
  <c r="AD128" i="1" a="1"/>
  <c r="AD128" i="1" s="1"/>
  <c r="AH128" i="1" a="1"/>
  <c r="AH128" i="1" s="1"/>
  <c r="AK128" i="1" a="1"/>
  <c r="AK128" i="1" s="1"/>
  <c r="AE128" i="1" a="1"/>
  <c r="AE128" i="1" s="1"/>
  <c r="AG128" i="1" a="1"/>
  <c r="AG128" i="1" s="1"/>
  <c r="AU128" i="1" a="1"/>
  <c r="AU128" i="1" s="1"/>
  <c r="AF128" i="1" a="1"/>
  <c r="AF128" i="1" s="1"/>
  <c r="AQ128" i="1" a="1"/>
  <c r="AQ128" i="1" s="1"/>
  <c r="AS128" i="1" a="1"/>
  <c r="AS128" i="1" s="1"/>
  <c r="AL128" i="1" a="1"/>
  <c r="AL128" i="1" s="1"/>
  <c r="AI128" i="1" a="1"/>
  <c r="AI128" i="1" s="1"/>
  <c r="AB128" i="1" a="1"/>
  <c r="AB128" i="1" s="1"/>
  <c r="AM128" i="1" a="1"/>
  <c r="AM128" i="1" s="1"/>
  <c r="AO128" i="1" a="1"/>
  <c r="AO128" i="1" s="1"/>
  <c r="AJ128" i="1" a="1"/>
  <c r="AJ128" i="1" s="1"/>
  <c r="AP128" i="1" a="1"/>
  <c r="AP128" i="1" s="1"/>
  <c r="AN128" i="1" a="1"/>
  <c r="AN128" i="1" s="1"/>
  <c r="AT128" i="1" a="1"/>
  <c r="AT128" i="1" s="1"/>
  <c r="B120" i="3"/>
  <c r="B23" i="12"/>
  <c r="B25" i="12"/>
  <c r="B119" i="12"/>
  <c r="X92" i="1" a="1"/>
  <c r="X92" i="1" s="1"/>
  <c r="Z92" i="1" a="1"/>
  <c r="Z92" i="1" s="1"/>
  <c r="Y92" i="1" a="1"/>
  <c r="Y92" i="1" s="1"/>
  <c r="B89" i="3"/>
  <c r="AD67" i="1" a="1"/>
  <c r="AD67" i="1" s="1"/>
  <c r="AQ67" i="1" a="1"/>
  <c r="AQ67" i="1" s="1"/>
  <c r="AE67" i="1" a="1"/>
  <c r="AE67" i="1" s="1"/>
  <c r="AK67" i="1" a="1"/>
  <c r="AK67" i="1" s="1"/>
  <c r="AU67" i="1" a="1"/>
  <c r="AU67" i="1" s="1"/>
  <c r="AF67" i="1" a="1"/>
  <c r="AF67" i="1" s="1"/>
  <c r="AP67" i="1" a="1"/>
  <c r="AP67" i="1" s="1"/>
  <c r="AJ67" i="1" a="1"/>
  <c r="AJ67" i="1" s="1"/>
  <c r="AN67" i="1" a="1"/>
  <c r="AN67" i="1" s="1"/>
  <c r="AL67" i="1" a="1"/>
  <c r="AL67" i="1" s="1"/>
  <c r="AH67" i="1" a="1"/>
  <c r="AH67" i="1" s="1"/>
  <c r="AI67" i="1" a="1"/>
  <c r="AI67" i="1" s="1"/>
  <c r="AG67" i="1" a="1"/>
  <c r="AG67" i="1" s="1"/>
  <c r="AO67" i="1" a="1"/>
  <c r="AO67" i="1" s="1"/>
  <c r="AB67" i="1" a="1"/>
  <c r="AB67" i="1" s="1"/>
  <c r="AM67" i="1" a="1"/>
  <c r="AM67" i="1" s="1"/>
  <c r="B45" i="12"/>
  <c r="B129" i="10"/>
  <c r="Z72" i="1" a="1"/>
  <c r="Z72" i="1" s="1"/>
  <c r="X72" i="1" a="1"/>
  <c r="X72" i="1" s="1"/>
  <c r="Y72" i="1" a="1"/>
  <c r="Y72" i="1" s="1"/>
  <c r="B52" i="3"/>
  <c r="B92" i="10"/>
  <c r="AD159" i="1" a="1"/>
  <c r="AD159" i="1" s="1"/>
  <c r="AG159" i="1" a="1"/>
  <c r="AG159" i="1" s="1"/>
  <c r="AU159" i="1" a="1"/>
  <c r="AU159" i="1" s="1"/>
  <c r="AK159" i="1" a="1"/>
  <c r="AK159" i="1" s="1"/>
  <c r="AF159" i="1" a="1"/>
  <c r="AF159" i="1" s="1"/>
  <c r="AL159" i="1" a="1"/>
  <c r="AL159" i="1" s="1"/>
  <c r="AM159" i="1" a="1"/>
  <c r="AM159" i="1" s="1"/>
  <c r="AT159" i="1" a="1"/>
  <c r="AT159" i="1" s="1"/>
  <c r="AB159" i="1" a="1"/>
  <c r="AB159" i="1" s="1"/>
  <c r="AS159" i="1" a="1"/>
  <c r="AS159" i="1" s="1"/>
  <c r="AO159" i="1" a="1"/>
  <c r="AO159" i="1" s="1"/>
  <c r="AJ159" i="1" a="1"/>
  <c r="AJ159" i="1" s="1"/>
  <c r="AN159" i="1" a="1"/>
  <c r="AN159" i="1" s="1"/>
  <c r="AQ159" i="1" a="1"/>
  <c r="AQ159" i="1" s="1"/>
  <c r="AP159" i="1" a="1"/>
  <c r="AP159" i="1" s="1"/>
  <c r="AE159" i="1" a="1"/>
  <c r="AE159" i="1" s="1"/>
  <c r="AI159" i="1" a="1"/>
  <c r="AI159" i="1" s="1"/>
  <c r="AH159" i="1" a="1"/>
  <c r="AH159" i="1" s="1"/>
  <c r="Z65" i="1" a="1"/>
  <c r="Z65" i="1" s="1"/>
  <c r="X65" i="1" a="1"/>
  <c r="X65" i="1" s="1"/>
  <c r="Y65" i="1" a="1"/>
  <c r="Y65" i="1" s="1"/>
  <c r="B124" i="12"/>
  <c r="Y110" i="1" a="1"/>
  <c r="Y110" i="1" s="1"/>
  <c r="Z110" i="1" a="1"/>
  <c r="Z110" i="1" s="1"/>
  <c r="X110" i="1" a="1"/>
  <c r="X110" i="1" s="1"/>
  <c r="B33" i="12"/>
  <c r="B122" i="10"/>
  <c r="B17" i="3"/>
  <c r="B6" i="12"/>
  <c r="AK65" i="1" a="1"/>
  <c r="AK65" i="1" s="1"/>
  <c r="AI65" i="1" a="1"/>
  <c r="AI65" i="1" s="1"/>
  <c r="AL65" i="1" a="1"/>
  <c r="AL65" i="1" s="1"/>
  <c r="AB65" i="1" a="1"/>
  <c r="AB65" i="1" s="1"/>
  <c r="AD65" i="1" a="1"/>
  <c r="AD65" i="1" s="1"/>
  <c r="AO65" i="1" a="1"/>
  <c r="AO65" i="1" s="1"/>
  <c r="AM65" i="1" a="1"/>
  <c r="AM65" i="1" s="1"/>
  <c r="AQ65" i="1" a="1"/>
  <c r="AQ65" i="1" s="1"/>
  <c r="AN65" i="1" a="1"/>
  <c r="AN65" i="1" s="1"/>
  <c r="AF65" i="1" a="1"/>
  <c r="AF65" i="1" s="1"/>
  <c r="AH65" i="1" a="1"/>
  <c r="AH65" i="1" s="1"/>
  <c r="AE65" i="1" a="1"/>
  <c r="AE65" i="1" s="1"/>
  <c r="AP65" i="1" a="1"/>
  <c r="AP65" i="1" s="1"/>
  <c r="AJ65" i="1" a="1"/>
  <c r="AJ65" i="1" s="1"/>
  <c r="AG65" i="1" a="1"/>
  <c r="AG65" i="1" s="1"/>
  <c r="AU65" i="1" a="1"/>
  <c r="AU65" i="1" s="1"/>
  <c r="B15" i="10"/>
  <c r="X177" i="1" a="1"/>
  <c r="X177" i="1" s="1"/>
  <c r="Y177" i="1" a="1"/>
  <c r="Y177" i="1" s="1"/>
  <c r="Z177" i="1" a="1"/>
  <c r="Z177" i="1" s="1"/>
  <c r="B97" i="12"/>
  <c r="AH69" i="1" a="1"/>
  <c r="AH69" i="1" s="1"/>
  <c r="AO69" i="1" a="1"/>
  <c r="AO69" i="1" s="1"/>
  <c r="AF69" i="1" a="1"/>
  <c r="AF69" i="1" s="1"/>
  <c r="AJ69" i="1" a="1"/>
  <c r="AJ69" i="1" s="1"/>
  <c r="AG69" i="1" a="1"/>
  <c r="AG69" i="1" s="1"/>
  <c r="AE69" i="1" a="1"/>
  <c r="AE69" i="1" s="1"/>
  <c r="AD69" i="1" a="1"/>
  <c r="AD69" i="1" s="1"/>
  <c r="AB69" i="1" a="1"/>
  <c r="AB69" i="1" s="1"/>
  <c r="AK69" i="1" a="1"/>
  <c r="AK69" i="1" s="1"/>
  <c r="AU69" i="1" a="1"/>
  <c r="AU69" i="1" s="1"/>
  <c r="AI69" i="1" a="1"/>
  <c r="AI69" i="1" s="1"/>
  <c r="AP69" i="1" a="1"/>
  <c r="AP69" i="1" s="1"/>
  <c r="AL69" i="1" a="1"/>
  <c r="AL69" i="1" s="1"/>
  <c r="AM69" i="1" a="1"/>
  <c r="AM69" i="1" s="1"/>
  <c r="AN69" i="1" a="1"/>
  <c r="AN69" i="1" s="1"/>
  <c r="AQ69" i="1" a="1"/>
  <c r="AQ69" i="1" s="1"/>
  <c r="AP90" i="1" a="1"/>
  <c r="AP90" i="1" s="1"/>
  <c r="AB90" i="1" a="1"/>
  <c r="AB90" i="1" s="1"/>
  <c r="AM90" i="1" a="1"/>
  <c r="AM90" i="1" s="1"/>
  <c r="AJ90" i="1" a="1"/>
  <c r="AJ90" i="1" s="1"/>
  <c r="AE90" i="1" a="1"/>
  <c r="AE90" i="1" s="1"/>
  <c r="AH90" i="1" a="1"/>
  <c r="AH90" i="1" s="1"/>
  <c r="AG90" i="1" a="1"/>
  <c r="AG90" i="1" s="1"/>
  <c r="AD90" i="1" a="1"/>
  <c r="AD90" i="1" s="1"/>
  <c r="AL90" i="1" a="1"/>
  <c r="AL90" i="1" s="1"/>
  <c r="AI90" i="1" a="1"/>
  <c r="AI90" i="1" s="1"/>
  <c r="AQ90" i="1" a="1"/>
  <c r="AQ90" i="1" s="1"/>
  <c r="AK90" i="1" a="1"/>
  <c r="AK90" i="1" s="1"/>
  <c r="AF90" i="1" a="1"/>
  <c r="AF90" i="1" s="1"/>
  <c r="AO90" i="1" a="1"/>
  <c r="AO90" i="1" s="1"/>
  <c r="AN90" i="1" a="1"/>
  <c r="AN90" i="1" s="1"/>
  <c r="AU90" i="1" a="1"/>
  <c r="AU90" i="1" s="1"/>
  <c r="X181" i="1" a="1"/>
  <c r="X181" i="1" s="1"/>
  <c r="Y181" i="1" a="1"/>
  <c r="Y181" i="1" s="1"/>
  <c r="Z181" i="1" a="1"/>
  <c r="Z181" i="1" s="1"/>
  <c r="Y142" i="1" a="1"/>
  <c r="Y142" i="1" s="1"/>
  <c r="Z142" i="1" a="1"/>
  <c r="Z142" i="1" s="1"/>
  <c r="X142" i="1" a="1"/>
  <c r="X142" i="1" s="1"/>
  <c r="AD56" i="1" a="1"/>
  <c r="AD56" i="1" s="1"/>
  <c r="AU56" i="1" a="1"/>
  <c r="AU56" i="1" s="1"/>
  <c r="AG56" i="1" a="1"/>
  <c r="AG56" i="1" s="1"/>
  <c r="AO56" i="1" a="1"/>
  <c r="AO56" i="1" s="1"/>
  <c r="AN56" i="1" a="1"/>
  <c r="AN56" i="1" s="1"/>
  <c r="AJ56" i="1" a="1"/>
  <c r="AJ56" i="1" s="1"/>
  <c r="AH56" i="1" a="1"/>
  <c r="AH56" i="1" s="1"/>
  <c r="AF56" i="1" a="1"/>
  <c r="AF56" i="1" s="1"/>
  <c r="AM56" i="1" a="1"/>
  <c r="AM56" i="1" s="1"/>
  <c r="AL56" i="1" a="1"/>
  <c r="AL56" i="1" s="1"/>
  <c r="AB56" i="1" a="1"/>
  <c r="AB56" i="1" s="1"/>
  <c r="AQ56" i="1" a="1"/>
  <c r="AQ56" i="1" s="1"/>
  <c r="AI56" i="1" a="1"/>
  <c r="AI56" i="1" s="1"/>
  <c r="AK56" i="1" a="1"/>
  <c r="AK56" i="1" s="1"/>
  <c r="AP56" i="1" a="1"/>
  <c r="AP56" i="1" s="1"/>
  <c r="AE56" i="1" a="1"/>
  <c r="AE56" i="1" s="1"/>
  <c r="Y68" i="1" a="1"/>
  <c r="Y68" i="1" s="1"/>
  <c r="X68" i="1" a="1"/>
  <c r="X68" i="1" s="1"/>
  <c r="Z68" i="1" a="1"/>
  <c r="Z68" i="1" s="1"/>
  <c r="B105" i="10"/>
  <c r="Z83" i="1" a="1"/>
  <c r="Z83" i="1" s="1"/>
  <c r="Y83" i="1" a="1"/>
  <c r="Y83" i="1" s="1"/>
  <c r="X83" i="1" a="1"/>
  <c r="X83" i="1" s="1"/>
  <c r="B38" i="10"/>
  <c r="X120" i="1" a="1"/>
  <c r="X120" i="1" s="1"/>
  <c r="Z120" i="1" a="1"/>
  <c r="Z120" i="1" s="1"/>
  <c r="Y120" i="1" a="1"/>
  <c r="Y120" i="1" s="1"/>
  <c r="AM55" i="1" a="1"/>
  <c r="AM55" i="1" s="1"/>
  <c r="AH55" i="1" a="1"/>
  <c r="AH55" i="1" s="1"/>
  <c r="AE55" i="1" a="1"/>
  <c r="AE55" i="1" s="1"/>
  <c r="AG55" i="1" a="1"/>
  <c r="AG55" i="1" s="1"/>
  <c r="AF55" i="1" a="1"/>
  <c r="AF55" i="1" s="1"/>
  <c r="AD55" i="1" a="1"/>
  <c r="AD55" i="1" s="1"/>
  <c r="AB55" i="1" a="1"/>
  <c r="AB55" i="1" s="1"/>
  <c r="AL55" i="1" a="1"/>
  <c r="AL55" i="1" s="1"/>
  <c r="AO55" i="1" a="1"/>
  <c r="AO55" i="1" s="1"/>
  <c r="AP55" i="1" a="1"/>
  <c r="AP55" i="1" s="1"/>
  <c r="AJ55" i="1" a="1"/>
  <c r="AJ55" i="1" s="1"/>
  <c r="AK55" i="1" a="1"/>
  <c r="AK55" i="1" s="1"/>
  <c r="AQ55" i="1" a="1"/>
  <c r="AQ55" i="1" s="1"/>
  <c r="AN55" i="1" a="1"/>
  <c r="AN55" i="1" s="1"/>
  <c r="AI55" i="1" a="1"/>
  <c r="AI55" i="1" s="1"/>
  <c r="AU55" i="1" a="1"/>
  <c r="AU55" i="1" s="1"/>
  <c r="B99" i="12"/>
  <c r="B35" i="3"/>
  <c r="B115" i="12"/>
  <c r="AS171" i="1" a="1"/>
  <c r="AS171" i="1" s="1"/>
  <c r="AB171" i="1" a="1"/>
  <c r="AB171" i="1" s="1"/>
  <c r="AE171" i="1" a="1"/>
  <c r="AE171" i="1" s="1"/>
  <c r="AU171" i="1" a="1"/>
  <c r="AU171" i="1" s="1"/>
  <c r="AM171" i="1" a="1"/>
  <c r="AM171" i="1" s="1"/>
  <c r="AD171" i="1" a="1"/>
  <c r="AD171" i="1" s="1"/>
  <c r="AQ171" i="1" a="1"/>
  <c r="AQ171" i="1" s="1"/>
  <c r="AH171" i="1" a="1"/>
  <c r="AH171" i="1" s="1"/>
  <c r="AJ171" i="1" a="1"/>
  <c r="AJ171" i="1" s="1"/>
  <c r="AP171" i="1" a="1"/>
  <c r="AP171" i="1" s="1"/>
  <c r="AT171" i="1" a="1"/>
  <c r="AT171" i="1" s="1"/>
  <c r="AK171" i="1" a="1"/>
  <c r="AK171" i="1" s="1"/>
  <c r="AN171" i="1" a="1"/>
  <c r="AN171" i="1" s="1"/>
  <c r="AG171" i="1" a="1"/>
  <c r="AG171" i="1" s="1"/>
  <c r="AF171" i="1" a="1"/>
  <c r="AF171" i="1" s="1"/>
  <c r="AI171" i="1" a="1"/>
  <c r="AI171" i="1" s="1"/>
  <c r="AL171" i="1" a="1"/>
  <c r="AL171" i="1" s="1"/>
  <c r="AO171" i="1" a="1"/>
  <c r="AO171" i="1" s="1"/>
  <c r="B75" i="10"/>
  <c r="B109" i="10"/>
  <c r="B55" i="10"/>
  <c r="B87" i="3"/>
  <c r="AF115" i="1" a="1"/>
  <c r="AF115" i="1" s="1"/>
  <c r="AO115" i="1" a="1"/>
  <c r="AO115" i="1" s="1"/>
  <c r="AJ115" i="1" a="1"/>
  <c r="AJ115" i="1" s="1"/>
  <c r="AL115" i="1" a="1"/>
  <c r="AL115" i="1" s="1"/>
  <c r="AU115" i="1" a="1"/>
  <c r="AU115" i="1" s="1"/>
  <c r="AE115" i="1" a="1"/>
  <c r="AE115" i="1" s="1"/>
  <c r="AB115" i="1" a="1"/>
  <c r="AB115" i="1" s="1"/>
  <c r="AM115" i="1" a="1"/>
  <c r="AM115" i="1" s="1"/>
  <c r="AI115" i="1" a="1"/>
  <c r="AI115" i="1" s="1"/>
  <c r="AK115" i="1" a="1"/>
  <c r="AK115" i="1" s="1"/>
  <c r="AH115" i="1" a="1"/>
  <c r="AH115" i="1" s="1"/>
  <c r="AS115" i="1" a="1"/>
  <c r="AS115" i="1" s="1"/>
  <c r="AN115" i="1" a="1"/>
  <c r="AN115" i="1" s="1"/>
  <c r="AP115" i="1" a="1"/>
  <c r="AP115" i="1" s="1"/>
  <c r="AG115" i="1" a="1"/>
  <c r="AG115" i="1" s="1"/>
  <c r="AQ115" i="1" a="1"/>
  <c r="AQ115" i="1" s="1"/>
  <c r="AD115" i="1" a="1"/>
  <c r="AD115" i="1" s="1"/>
  <c r="AT115" i="1" a="1"/>
  <c r="AT115" i="1" s="1"/>
  <c r="B16" i="3"/>
  <c r="B86" i="10"/>
  <c r="B90" i="3"/>
  <c r="B96" i="10"/>
  <c r="B71" i="10"/>
  <c r="AS184" i="1" a="1"/>
  <c r="AS184" i="1" s="1"/>
  <c r="AK184" i="1" a="1"/>
  <c r="AK184" i="1" s="1"/>
  <c r="AH184" i="1" a="1"/>
  <c r="AH184" i="1" s="1"/>
  <c r="AE184" i="1" a="1"/>
  <c r="AE184" i="1" s="1"/>
  <c r="AM184" i="1" a="1"/>
  <c r="AM184" i="1" s="1"/>
  <c r="AG184" i="1" a="1"/>
  <c r="AG184" i="1" s="1"/>
  <c r="AT184" i="1" a="1"/>
  <c r="AT184" i="1" s="1"/>
  <c r="AD184" i="1" a="1"/>
  <c r="AD184" i="1" s="1"/>
  <c r="AN184" i="1" a="1"/>
  <c r="AN184" i="1" s="1"/>
  <c r="AO184" i="1" a="1"/>
  <c r="AO184" i="1" s="1"/>
  <c r="AU184" i="1" a="1"/>
  <c r="AU184" i="1" s="1"/>
  <c r="AP184" i="1" a="1"/>
  <c r="AP184" i="1" s="1"/>
  <c r="AL184" i="1" a="1"/>
  <c r="AL184" i="1" s="1"/>
  <c r="AF184" i="1" a="1"/>
  <c r="AF184" i="1" s="1"/>
  <c r="AJ184" i="1" a="1"/>
  <c r="AJ184" i="1" s="1"/>
  <c r="AQ184" i="1" a="1"/>
  <c r="AQ184" i="1" s="1"/>
  <c r="AI184" i="1" a="1"/>
  <c r="AI184" i="1" s="1"/>
  <c r="AB184" i="1" a="1"/>
  <c r="AB184" i="1" s="1"/>
  <c r="Y187" i="1" a="1"/>
  <c r="Y187" i="1" s="1"/>
  <c r="Z187" i="1" a="1"/>
  <c r="Z187" i="1" s="1"/>
  <c r="X187" i="1" a="1"/>
  <c r="X187" i="1" s="1"/>
  <c r="Y184" i="1" a="1"/>
  <c r="Y184" i="1" s="1"/>
  <c r="X184" i="1" a="1"/>
  <c r="X184" i="1" s="1"/>
  <c r="Z184" i="1" a="1"/>
  <c r="Z184" i="1" s="1"/>
  <c r="Z164" i="1" a="1"/>
  <c r="Z164" i="1" s="1"/>
  <c r="X164" i="1" a="1"/>
  <c r="X164" i="1" s="1"/>
  <c r="Y164" i="1" a="1"/>
  <c r="Y164" i="1" s="1"/>
  <c r="B123" i="3"/>
  <c r="Y115" i="1" a="1"/>
  <c r="Y115" i="1" s="1"/>
  <c r="Z115" i="1" a="1"/>
  <c r="Z115" i="1" s="1"/>
  <c r="X115" i="1" a="1"/>
  <c r="X115" i="1" s="1"/>
  <c r="B70" i="10"/>
  <c r="AE68" i="1" a="1"/>
  <c r="AE68" i="1" s="1"/>
  <c r="AB68" i="1" a="1"/>
  <c r="AB68" i="1" s="1"/>
  <c r="AL68" i="1" a="1"/>
  <c r="AL68" i="1" s="1"/>
  <c r="AN68" i="1" a="1"/>
  <c r="AN68" i="1" s="1"/>
  <c r="AK68" i="1" a="1"/>
  <c r="AK68" i="1" s="1"/>
  <c r="AU68" i="1" a="1"/>
  <c r="AU68" i="1" s="1"/>
  <c r="AH68" i="1" a="1"/>
  <c r="AH68" i="1" s="1"/>
  <c r="AF68" i="1" a="1"/>
  <c r="AF68" i="1" s="1"/>
  <c r="AM68" i="1" a="1"/>
  <c r="AM68" i="1" s="1"/>
  <c r="AD68" i="1" a="1"/>
  <c r="AD68" i="1" s="1"/>
  <c r="AP68" i="1" a="1"/>
  <c r="AP68" i="1" s="1"/>
  <c r="AQ68" i="1" a="1"/>
  <c r="AQ68" i="1" s="1"/>
  <c r="AO68" i="1" a="1"/>
  <c r="AO68" i="1" s="1"/>
  <c r="AG68" i="1" a="1"/>
  <c r="AG68" i="1" s="1"/>
  <c r="AI68" i="1" a="1"/>
  <c r="AI68" i="1" s="1"/>
  <c r="AJ68" i="1" a="1"/>
  <c r="AJ68" i="1" s="1"/>
  <c r="B114" i="10"/>
  <c r="Z105" i="1" a="1"/>
  <c r="Z105" i="1" s="1"/>
  <c r="X105" i="1" a="1"/>
  <c r="X105" i="1" s="1"/>
  <c r="Y105" i="1" a="1"/>
  <c r="Y105" i="1" s="1"/>
  <c r="B40" i="12"/>
  <c r="B108" i="10"/>
  <c r="AD89" i="1" a="1"/>
  <c r="AD89" i="1" s="1"/>
  <c r="AL89" i="1" a="1"/>
  <c r="AL89" i="1" s="1"/>
  <c r="AE89" i="1" a="1"/>
  <c r="AE89" i="1" s="1"/>
  <c r="AQ89" i="1" a="1"/>
  <c r="AQ89" i="1" s="1"/>
  <c r="AB89" i="1" a="1"/>
  <c r="AB89" i="1" s="1"/>
  <c r="AM89" i="1" a="1"/>
  <c r="AM89" i="1" s="1"/>
  <c r="AG89" i="1" a="1"/>
  <c r="AG89" i="1" s="1"/>
  <c r="AF89" i="1" a="1"/>
  <c r="AF89" i="1" s="1"/>
  <c r="AU89" i="1" a="1"/>
  <c r="AU89" i="1" s="1"/>
  <c r="AT89" i="1" a="1"/>
  <c r="AT89" i="1" s="1"/>
  <c r="AS89" i="1" a="1"/>
  <c r="AS89" i="1" s="1"/>
  <c r="AJ89" i="1" a="1"/>
  <c r="AJ89" i="1" s="1"/>
  <c r="AK89" i="1" a="1"/>
  <c r="AK89" i="1" s="1"/>
  <c r="AH89" i="1" a="1"/>
  <c r="AH89" i="1" s="1"/>
  <c r="AO89" i="1" a="1"/>
  <c r="AO89" i="1" s="1"/>
  <c r="AI89" i="1" a="1"/>
  <c r="AI89" i="1" s="1"/>
  <c r="AP89" i="1" a="1"/>
  <c r="AP89" i="1" s="1"/>
  <c r="AN89" i="1" a="1"/>
  <c r="AN89" i="1" s="1"/>
  <c r="B85" i="12"/>
  <c r="B12" i="12"/>
  <c r="B20" i="12"/>
  <c r="AJ148" i="1" a="1"/>
  <c r="AJ148" i="1" s="1"/>
  <c r="AF148" i="1" a="1"/>
  <c r="AF148" i="1" s="1"/>
  <c r="AD148" i="1" a="1"/>
  <c r="AD148" i="1" s="1"/>
  <c r="AT148" i="1" a="1"/>
  <c r="AT148" i="1" s="1"/>
  <c r="AS148" i="1" a="1"/>
  <c r="AS148" i="1" s="1"/>
  <c r="AK148" i="1" a="1"/>
  <c r="AK148" i="1" s="1"/>
  <c r="AU148" i="1" a="1"/>
  <c r="AU148" i="1" s="1"/>
  <c r="AQ148" i="1" a="1"/>
  <c r="AQ148" i="1" s="1"/>
  <c r="AP148" i="1" a="1"/>
  <c r="AP148" i="1" s="1"/>
  <c r="AL148" i="1" a="1"/>
  <c r="AL148" i="1" s="1"/>
  <c r="AO148" i="1" a="1"/>
  <c r="AO148" i="1" s="1"/>
  <c r="AI148" i="1" a="1"/>
  <c r="AI148" i="1" s="1"/>
  <c r="AH148" i="1" a="1"/>
  <c r="AH148" i="1" s="1"/>
  <c r="AE148" i="1" a="1"/>
  <c r="AE148" i="1" s="1"/>
  <c r="AN148" i="1" a="1"/>
  <c r="AN148" i="1" s="1"/>
  <c r="AM148" i="1" a="1"/>
  <c r="AM148" i="1" s="1"/>
  <c r="AB148" i="1" a="1"/>
  <c r="AB148" i="1" s="1"/>
  <c r="AG148" i="1" a="1"/>
  <c r="AG148" i="1" s="1"/>
  <c r="B26" i="3"/>
  <c r="X121" i="1" a="1"/>
  <c r="X121" i="1" s="1"/>
  <c r="Z121" i="1" a="1"/>
  <c r="Z121" i="1" s="1"/>
  <c r="Y121" i="1" a="1"/>
  <c r="Y121" i="1" s="1"/>
  <c r="B56" i="12"/>
  <c r="AJ94" i="1" a="1"/>
  <c r="AJ94" i="1" s="1"/>
  <c r="AS94" i="1" a="1"/>
  <c r="AS94" i="1" s="1"/>
  <c r="AM94" i="1" a="1"/>
  <c r="AM94" i="1" s="1"/>
  <c r="AQ94" i="1" a="1"/>
  <c r="AQ94" i="1" s="1"/>
  <c r="AF94" i="1" a="1"/>
  <c r="AF94" i="1" s="1"/>
  <c r="AU94" i="1" a="1"/>
  <c r="AU94" i="1" s="1"/>
  <c r="AL94" i="1" a="1"/>
  <c r="AL94" i="1" s="1"/>
  <c r="AN94" i="1" a="1"/>
  <c r="AN94" i="1" s="1"/>
  <c r="AK94" i="1" a="1"/>
  <c r="AK94" i="1" s="1"/>
  <c r="AE94" i="1" a="1"/>
  <c r="AE94" i="1" s="1"/>
  <c r="AO94" i="1" a="1"/>
  <c r="AO94" i="1" s="1"/>
  <c r="AT94" i="1" a="1"/>
  <c r="AT94" i="1" s="1"/>
  <c r="AP94" i="1" a="1"/>
  <c r="AP94" i="1" s="1"/>
  <c r="AI94" i="1" a="1"/>
  <c r="AI94" i="1" s="1"/>
  <c r="AD94" i="1" a="1"/>
  <c r="AD94" i="1" s="1"/>
  <c r="AH94" i="1" a="1"/>
  <c r="AH94" i="1" s="1"/>
  <c r="AB94" i="1" a="1"/>
  <c r="AB94" i="1" s="1"/>
  <c r="AG94" i="1" a="1"/>
  <c r="AG94" i="1" s="1"/>
  <c r="B127" i="12"/>
  <c r="Y151" i="1" a="1"/>
  <c r="Y151" i="1" s="1"/>
  <c r="X151" i="1" a="1"/>
  <c r="X151" i="1" s="1"/>
  <c r="Z151" i="1" a="1"/>
  <c r="Z151" i="1" s="1"/>
  <c r="B25" i="3"/>
  <c r="B119" i="10"/>
  <c r="B89" i="10"/>
  <c r="AE182" i="1" a="1"/>
  <c r="AE182" i="1" s="1"/>
  <c r="AQ182" i="1" a="1"/>
  <c r="AQ182" i="1" s="1"/>
  <c r="AU182" i="1" a="1"/>
  <c r="AU182" i="1" s="1"/>
  <c r="AM182" i="1" a="1"/>
  <c r="AM182" i="1" s="1"/>
  <c r="AP182" i="1" a="1"/>
  <c r="AP182" i="1" s="1"/>
  <c r="AT182" i="1" a="1"/>
  <c r="AT182" i="1" s="1"/>
  <c r="AI182" i="1" a="1"/>
  <c r="AI182" i="1" s="1"/>
  <c r="AK182" i="1" a="1"/>
  <c r="AK182" i="1" s="1"/>
  <c r="AH182" i="1" a="1"/>
  <c r="AH182" i="1" s="1"/>
  <c r="AJ182" i="1" a="1"/>
  <c r="AJ182" i="1" s="1"/>
  <c r="AF182" i="1" a="1"/>
  <c r="AF182" i="1" s="1"/>
  <c r="AN182" i="1" a="1"/>
  <c r="AN182" i="1" s="1"/>
  <c r="AS182" i="1" a="1"/>
  <c r="AS182" i="1" s="1"/>
  <c r="AB182" i="1" a="1"/>
  <c r="AB182" i="1" s="1"/>
  <c r="AO182" i="1" a="1"/>
  <c r="AO182" i="1" s="1"/>
  <c r="AL182" i="1" a="1"/>
  <c r="AL182" i="1" s="1"/>
  <c r="AD182" i="1" a="1"/>
  <c r="AD182" i="1" s="1"/>
  <c r="AG182" i="1" a="1"/>
  <c r="AG182" i="1" s="1"/>
  <c r="B45" i="10"/>
  <c r="B129" i="3"/>
  <c r="B41" i="3"/>
  <c r="AF139" i="1" a="1"/>
  <c r="AF139" i="1" s="1"/>
  <c r="AB139" i="1" a="1"/>
  <c r="AB139" i="1" s="1"/>
  <c r="AK139" i="1" a="1"/>
  <c r="AK139" i="1" s="1"/>
  <c r="AS139" i="1" a="1"/>
  <c r="AS139" i="1" s="1"/>
  <c r="AI139" i="1" a="1"/>
  <c r="AI139" i="1" s="1"/>
  <c r="AO139" i="1" a="1"/>
  <c r="AO139" i="1" s="1"/>
  <c r="AP139" i="1" a="1"/>
  <c r="AP139" i="1" s="1"/>
  <c r="AN139" i="1" a="1"/>
  <c r="AN139" i="1" s="1"/>
  <c r="AU139" i="1" a="1"/>
  <c r="AU139" i="1" s="1"/>
  <c r="AM139" i="1" a="1"/>
  <c r="AM139" i="1" s="1"/>
  <c r="AT139" i="1" a="1"/>
  <c r="AT139" i="1" s="1"/>
  <c r="AQ139" i="1" a="1"/>
  <c r="AQ139" i="1" s="1"/>
  <c r="AE139" i="1" a="1"/>
  <c r="AE139" i="1" s="1"/>
  <c r="AG139" i="1" a="1"/>
  <c r="AG139" i="1" s="1"/>
  <c r="AL139" i="1" a="1"/>
  <c r="AL139" i="1" s="1"/>
  <c r="AH139" i="1" a="1"/>
  <c r="AH139" i="1" s="1"/>
  <c r="AD139" i="1" a="1"/>
  <c r="AD139" i="1" s="1"/>
  <c r="AJ139" i="1" a="1"/>
  <c r="AJ139" i="1" s="1"/>
  <c r="X154" i="1" a="1"/>
  <c r="X154" i="1" s="1"/>
  <c r="Z154" i="1" a="1"/>
  <c r="Z154" i="1" s="1"/>
  <c r="Y154" i="1" a="1"/>
  <c r="Y154" i="1" s="1"/>
  <c r="B81" i="10"/>
  <c r="AP167" i="1" a="1"/>
  <c r="AP167" i="1" s="1"/>
  <c r="AO167" i="1" a="1"/>
  <c r="AO167" i="1" s="1"/>
  <c r="AL167" i="1" a="1"/>
  <c r="AL167" i="1" s="1"/>
  <c r="AT167" i="1" a="1"/>
  <c r="AT167" i="1" s="1"/>
  <c r="AF167" i="1" a="1"/>
  <c r="AF167" i="1" s="1"/>
  <c r="AD167" i="1" a="1"/>
  <c r="AD167" i="1" s="1"/>
  <c r="AQ167" i="1" a="1"/>
  <c r="AQ167" i="1" s="1"/>
  <c r="AG167" i="1" a="1"/>
  <c r="AG167" i="1" s="1"/>
  <c r="AJ167" i="1" a="1"/>
  <c r="AJ167" i="1" s="1"/>
  <c r="AB167" i="1" a="1"/>
  <c r="AB167" i="1" s="1"/>
  <c r="AI167" i="1" a="1"/>
  <c r="AI167" i="1" s="1"/>
  <c r="AK167" i="1" a="1"/>
  <c r="AK167" i="1" s="1"/>
  <c r="AM167" i="1" a="1"/>
  <c r="AM167" i="1" s="1"/>
  <c r="AN167" i="1" a="1"/>
  <c r="AN167" i="1" s="1"/>
  <c r="AU167" i="1" a="1"/>
  <c r="AU167" i="1" s="1"/>
  <c r="AE167" i="1" a="1"/>
  <c r="AE167" i="1" s="1"/>
  <c r="AH167" i="1" a="1"/>
  <c r="AH167" i="1" s="1"/>
  <c r="AS167" i="1" a="1"/>
  <c r="AS167" i="1" s="1"/>
  <c r="B72" i="10"/>
  <c r="B124" i="3"/>
  <c r="AG71" i="1" a="1"/>
  <c r="AG71" i="1" s="1"/>
  <c r="AM71" i="1" a="1"/>
  <c r="AM71" i="1" s="1"/>
  <c r="AI71" i="1" a="1"/>
  <c r="AI71" i="1" s="1"/>
  <c r="AE71" i="1" a="1"/>
  <c r="AE71" i="1" s="1"/>
  <c r="AN71" i="1" a="1"/>
  <c r="AN71" i="1" s="1"/>
  <c r="AP71" i="1" a="1"/>
  <c r="AP71" i="1" s="1"/>
  <c r="AB71" i="1" a="1"/>
  <c r="AB71" i="1" s="1"/>
  <c r="AK71" i="1" a="1"/>
  <c r="AK71" i="1" s="1"/>
  <c r="AQ71" i="1" a="1"/>
  <c r="AQ71" i="1" s="1"/>
  <c r="AH71" i="1" a="1"/>
  <c r="AH71" i="1" s="1"/>
  <c r="AD71" i="1" a="1"/>
  <c r="AD71" i="1" s="1"/>
  <c r="AJ71" i="1" a="1"/>
  <c r="AJ71" i="1" s="1"/>
  <c r="AF71" i="1" a="1"/>
  <c r="AF71" i="1" s="1"/>
  <c r="AL71" i="1" a="1"/>
  <c r="AL71" i="1" s="1"/>
  <c r="AU71" i="1" a="1"/>
  <c r="AU71" i="1" s="1"/>
  <c r="AO71" i="1" a="1"/>
  <c r="AO71" i="1" s="1"/>
  <c r="B8" i="3"/>
  <c r="AP160" i="1" a="1"/>
  <c r="AP160" i="1" s="1"/>
  <c r="AH160" i="1" a="1"/>
  <c r="AH160" i="1" s="1"/>
  <c r="AG160" i="1" a="1"/>
  <c r="AG160" i="1" s="1"/>
  <c r="AN160" i="1" a="1"/>
  <c r="AN160" i="1" s="1"/>
  <c r="AE160" i="1" a="1"/>
  <c r="AE160" i="1" s="1"/>
  <c r="AM160" i="1" a="1"/>
  <c r="AM160" i="1" s="1"/>
  <c r="AS160" i="1" a="1"/>
  <c r="AS160" i="1" s="1"/>
  <c r="AL160" i="1" a="1"/>
  <c r="AL160" i="1" s="1"/>
  <c r="AI160" i="1" a="1"/>
  <c r="AI160" i="1" s="1"/>
  <c r="AD160" i="1" a="1"/>
  <c r="AD160" i="1" s="1"/>
  <c r="AO160" i="1" a="1"/>
  <c r="AO160" i="1" s="1"/>
  <c r="AT160" i="1" a="1"/>
  <c r="AT160" i="1" s="1"/>
  <c r="AB160" i="1" a="1"/>
  <c r="AB160" i="1" s="1"/>
  <c r="AF160" i="1" a="1"/>
  <c r="AF160" i="1" s="1"/>
  <c r="AQ160" i="1" a="1"/>
  <c r="AQ160" i="1" s="1"/>
  <c r="AU160" i="1" a="1"/>
  <c r="AU160" i="1" s="1"/>
  <c r="AK160" i="1" a="1"/>
  <c r="AK160" i="1" s="1"/>
  <c r="AJ160" i="1" a="1"/>
  <c r="AJ160" i="1" s="1"/>
  <c r="B17" i="12"/>
  <c r="B6" i="10"/>
  <c r="B18" i="10"/>
  <c r="X98" i="1" a="1"/>
  <c r="X98" i="1" s="1"/>
  <c r="Y98" i="1" a="1"/>
  <c r="Y98" i="1" s="1"/>
  <c r="Z98" i="1" a="1"/>
  <c r="Z98" i="1" s="1"/>
  <c r="AL156" i="1" a="1"/>
  <c r="AL156" i="1" s="1"/>
  <c r="AT156" i="1" a="1"/>
  <c r="AT156" i="1" s="1"/>
  <c r="AM156" i="1" a="1"/>
  <c r="AM156" i="1" s="1"/>
  <c r="AG156" i="1" a="1"/>
  <c r="AG156" i="1" s="1"/>
  <c r="AI156" i="1" a="1"/>
  <c r="AI156" i="1" s="1"/>
  <c r="AU156" i="1" a="1"/>
  <c r="AU156" i="1" s="1"/>
  <c r="AO156" i="1" a="1"/>
  <c r="AO156" i="1" s="1"/>
  <c r="AS156" i="1" a="1"/>
  <c r="AS156" i="1" s="1"/>
  <c r="AH156" i="1" a="1"/>
  <c r="AH156" i="1" s="1"/>
  <c r="AJ156" i="1" a="1"/>
  <c r="AJ156" i="1" s="1"/>
  <c r="AD156" i="1" a="1"/>
  <c r="AD156" i="1" s="1"/>
  <c r="AB156" i="1" a="1"/>
  <c r="AB156" i="1" s="1"/>
  <c r="AK156" i="1" a="1"/>
  <c r="AK156" i="1" s="1"/>
  <c r="AE156" i="1" a="1"/>
  <c r="AE156" i="1" s="1"/>
  <c r="AN156" i="1" a="1"/>
  <c r="AN156" i="1" s="1"/>
  <c r="AF156" i="1" a="1"/>
  <c r="AF156" i="1" s="1"/>
  <c r="AP156" i="1" a="1"/>
  <c r="AP156" i="1" s="1"/>
  <c r="AQ156" i="1" a="1"/>
  <c r="AQ156" i="1" s="1"/>
  <c r="B15" i="12"/>
  <c r="B88" i="3"/>
  <c r="B97" i="10"/>
  <c r="Y84" i="1" a="1"/>
  <c r="Y84" i="1" s="1"/>
  <c r="Z84" i="1" a="1"/>
  <c r="Z84" i="1" s="1"/>
  <c r="X84" i="1" a="1"/>
  <c r="X84" i="1" s="1"/>
  <c r="AM96" i="1" a="1"/>
  <c r="AM96" i="1" s="1"/>
  <c r="AH96" i="1" a="1"/>
  <c r="AH96" i="1" s="1"/>
  <c r="AJ96" i="1" a="1"/>
  <c r="AJ96" i="1" s="1"/>
  <c r="AI96" i="1" a="1"/>
  <c r="AI96" i="1" s="1"/>
  <c r="AK96" i="1" a="1"/>
  <c r="AK96" i="1" s="1"/>
  <c r="AF96" i="1" a="1"/>
  <c r="AF96" i="1" s="1"/>
  <c r="AP96" i="1" a="1"/>
  <c r="AP96" i="1" s="1"/>
  <c r="AQ96" i="1" a="1"/>
  <c r="AQ96" i="1" s="1"/>
  <c r="AO96" i="1" a="1"/>
  <c r="AO96" i="1" s="1"/>
  <c r="AS96" i="1" a="1"/>
  <c r="AS96" i="1" s="1"/>
  <c r="AD96" i="1" a="1"/>
  <c r="AD96" i="1" s="1"/>
  <c r="AL96" i="1" a="1"/>
  <c r="AL96" i="1" s="1"/>
  <c r="AT96" i="1" a="1"/>
  <c r="AT96" i="1" s="1"/>
  <c r="AU96" i="1" a="1"/>
  <c r="AU96" i="1" s="1"/>
  <c r="AN96" i="1" a="1"/>
  <c r="AN96" i="1" s="1"/>
  <c r="AB96" i="1" a="1"/>
  <c r="AB96" i="1" s="1"/>
  <c r="AE96" i="1" a="1"/>
  <c r="AE96" i="1" s="1"/>
  <c r="AG96" i="1" a="1"/>
  <c r="AG96" i="1" s="1"/>
  <c r="X102" i="1" a="1"/>
  <c r="X102" i="1" s="1"/>
  <c r="Z102" i="1" a="1"/>
  <c r="Z102" i="1" s="1"/>
  <c r="Y102" i="1" a="1"/>
  <c r="Y102" i="1" s="1"/>
  <c r="Y125" i="1" a="1"/>
  <c r="Y125" i="1" s="1"/>
  <c r="Z125" i="1" a="1"/>
  <c r="Z125" i="1" s="1"/>
  <c r="X125" i="1" a="1"/>
  <c r="X125" i="1" s="1"/>
  <c r="B38" i="3"/>
  <c r="Y185" i="1" a="1"/>
  <c r="Y185" i="1" s="1"/>
  <c r="Z185" i="1" a="1"/>
  <c r="Z185" i="1" s="1"/>
  <c r="X185" i="1" a="1"/>
  <c r="X185" i="1" s="1"/>
  <c r="B35" i="12"/>
  <c r="AD104" i="1" a="1"/>
  <c r="AD104" i="1" s="1"/>
  <c r="AK104" i="1" a="1"/>
  <c r="AK104" i="1" s="1"/>
  <c r="AS104" i="1" a="1"/>
  <c r="AS104" i="1" s="1"/>
  <c r="AP104" i="1" a="1"/>
  <c r="AP104" i="1" s="1"/>
  <c r="AM104" i="1" a="1"/>
  <c r="AM104" i="1" s="1"/>
  <c r="AN104" i="1" a="1"/>
  <c r="AN104" i="1" s="1"/>
  <c r="AF104" i="1" a="1"/>
  <c r="AF104" i="1" s="1"/>
  <c r="AI104" i="1" a="1"/>
  <c r="AI104" i="1" s="1"/>
  <c r="AJ104" i="1" a="1"/>
  <c r="AJ104" i="1" s="1"/>
  <c r="AU104" i="1" a="1"/>
  <c r="AU104" i="1" s="1"/>
  <c r="AQ104" i="1" a="1"/>
  <c r="AQ104" i="1" s="1"/>
  <c r="AO104" i="1" a="1"/>
  <c r="AO104" i="1" s="1"/>
  <c r="AL104" i="1" a="1"/>
  <c r="AL104" i="1" s="1"/>
  <c r="AT104" i="1" a="1"/>
  <c r="AT104" i="1" s="1"/>
  <c r="AE104" i="1" a="1"/>
  <c r="AE104" i="1" s="1"/>
  <c r="AH104" i="1" a="1"/>
  <c r="AH104" i="1" s="1"/>
  <c r="AB104" i="1" a="1"/>
  <c r="AB104" i="1" s="1"/>
  <c r="AG104" i="1" a="1"/>
  <c r="AG104" i="1" s="1"/>
  <c r="B75" i="3"/>
  <c r="AG63" i="1" a="1"/>
  <c r="AG63" i="1" s="1"/>
  <c r="AU63" i="1" a="1"/>
  <c r="AU63" i="1" s="1"/>
  <c r="AN63" i="1" a="1"/>
  <c r="AN63" i="1" s="1"/>
  <c r="AI63" i="1" a="1"/>
  <c r="AI63" i="1" s="1"/>
  <c r="AF63" i="1" a="1"/>
  <c r="AF63" i="1" s="1"/>
  <c r="AO63" i="1" a="1"/>
  <c r="AO63" i="1" s="1"/>
  <c r="AK63" i="1" a="1"/>
  <c r="AK63" i="1" s="1"/>
  <c r="AE63" i="1" a="1"/>
  <c r="AE63" i="1" s="1"/>
  <c r="AP63" i="1" a="1"/>
  <c r="AP63" i="1" s="1"/>
  <c r="AL63" i="1" a="1"/>
  <c r="AL63" i="1" s="1"/>
  <c r="AH63" i="1" a="1"/>
  <c r="AH63" i="1" s="1"/>
  <c r="AQ63" i="1" a="1"/>
  <c r="AQ63" i="1" s="1"/>
  <c r="AB63" i="1" a="1"/>
  <c r="AB63" i="1" s="1"/>
  <c r="AD63" i="1" a="1"/>
  <c r="AD63" i="1" s="1"/>
  <c r="AJ63" i="1" a="1"/>
  <c r="AJ63" i="1" s="1"/>
  <c r="AM63" i="1" a="1"/>
  <c r="AM63" i="1" s="1"/>
  <c r="X133" i="1" a="1"/>
  <c r="X133" i="1" s="1"/>
  <c r="Z133" i="1" a="1"/>
  <c r="Z133" i="1" s="1"/>
  <c r="Y133" i="1" a="1"/>
  <c r="Y133" i="1" s="1"/>
  <c r="B13" i="3"/>
  <c r="B55" i="12"/>
  <c r="X140" i="1" a="1"/>
  <c r="X140" i="1" s="1"/>
  <c r="Y140" i="1" a="1"/>
  <c r="Y140" i="1" s="1"/>
  <c r="Z140" i="1" a="1"/>
  <c r="Z140" i="1" s="1"/>
  <c r="B61" i="3"/>
  <c r="B110" i="3"/>
  <c r="Z94" i="1" a="1"/>
  <c r="Z94" i="1" s="1"/>
  <c r="Y94" i="1" a="1"/>
  <c r="Y94" i="1" s="1"/>
  <c r="X94" i="1" a="1"/>
  <c r="X94" i="1" s="1"/>
  <c r="AN83" i="1" a="1"/>
  <c r="AN83" i="1" s="1"/>
  <c r="AJ83" i="1" a="1"/>
  <c r="AJ83" i="1" s="1"/>
  <c r="AP83" i="1" a="1"/>
  <c r="AP83" i="1" s="1"/>
  <c r="AK83" i="1" a="1"/>
  <c r="AK83" i="1" s="1"/>
  <c r="AM83" i="1" a="1"/>
  <c r="AM83" i="1" s="1"/>
  <c r="AL83" i="1" a="1"/>
  <c r="AL83" i="1" s="1"/>
  <c r="AQ83" i="1" a="1"/>
  <c r="AQ83" i="1" s="1"/>
  <c r="AB83" i="1" a="1"/>
  <c r="AB83" i="1" s="1"/>
  <c r="AU83" i="1" a="1"/>
  <c r="AU83" i="1" s="1"/>
  <c r="AH83" i="1" a="1"/>
  <c r="AH83" i="1" s="1"/>
  <c r="AI83" i="1" a="1"/>
  <c r="AI83" i="1" s="1"/>
  <c r="AG83" i="1" a="1"/>
  <c r="AG83" i="1" s="1"/>
  <c r="AE83" i="1" a="1"/>
  <c r="AE83" i="1" s="1"/>
  <c r="AO83" i="1" a="1"/>
  <c r="AO83" i="1" s="1"/>
  <c r="AF83" i="1" a="1"/>
  <c r="AF83" i="1" s="1"/>
  <c r="AD83" i="1" a="1"/>
  <c r="AD83" i="1" s="1"/>
  <c r="AT174" i="1" a="1"/>
  <c r="AT174" i="1" s="1"/>
  <c r="AO174" i="1" a="1"/>
  <c r="AO174" i="1" s="1"/>
  <c r="AM174" i="1" a="1"/>
  <c r="AM174" i="1" s="1"/>
  <c r="AK174" i="1" a="1"/>
  <c r="AK174" i="1" s="1"/>
  <c r="AS174" i="1" a="1"/>
  <c r="AS174" i="1" s="1"/>
  <c r="AP174" i="1" a="1"/>
  <c r="AP174" i="1" s="1"/>
  <c r="AJ174" i="1" a="1"/>
  <c r="AJ174" i="1" s="1"/>
  <c r="AB174" i="1" a="1"/>
  <c r="AB174" i="1" s="1"/>
  <c r="AD174" i="1" a="1"/>
  <c r="AD174" i="1" s="1"/>
  <c r="AI174" i="1" a="1"/>
  <c r="AI174" i="1" s="1"/>
  <c r="AN174" i="1" a="1"/>
  <c r="AN174" i="1" s="1"/>
  <c r="AE174" i="1" a="1"/>
  <c r="AE174" i="1" s="1"/>
  <c r="AL174" i="1" a="1"/>
  <c r="AL174" i="1" s="1"/>
  <c r="AH174" i="1" a="1"/>
  <c r="AH174" i="1" s="1"/>
  <c r="AF174" i="1" a="1"/>
  <c r="AF174" i="1" s="1"/>
  <c r="AQ174" i="1" a="1"/>
  <c r="AQ174" i="1" s="1"/>
  <c r="AU174" i="1" a="1"/>
  <c r="AU174" i="1" s="1"/>
  <c r="AG174" i="1" a="1"/>
  <c r="AG174" i="1" s="1"/>
  <c r="B16" i="12"/>
  <c r="X175" i="1" a="1"/>
  <c r="X175" i="1" s="1"/>
  <c r="Y175" i="1" a="1"/>
  <c r="Y175" i="1" s="1"/>
  <c r="Z175" i="1" a="1"/>
  <c r="Z175" i="1" s="1"/>
  <c r="B86" i="3"/>
  <c r="B90" i="12"/>
  <c r="AU165" i="1" a="1"/>
  <c r="AU165" i="1" s="1"/>
  <c r="AP165" i="1" a="1"/>
  <c r="AP165" i="1" s="1"/>
  <c r="AF165" i="1" a="1"/>
  <c r="AF165" i="1" s="1"/>
  <c r="AL165" i="1" a="1"/>
  <c r="AL165" i="1" s="1"/>
  <c r="AO165" i="1" a="1"/>
  <c r="AO165" i="1" s="1"/>
  <c r="AJ165" i="1" a="1"/>
  <c r="AJ165" i="1" s="1"/>
  <c r="AG165" i="1" a="1"/>
  <c r="AG165" i="1" s="1"/>
  <c r="AT165" i="1" a="1"/>
  <c r="AT165" i="1" s="1"/>
  <c r="AH165" i="1" a="1"/>
  <c r="AH165" i="1" s="1"/>
  <c r="AI165" i="1" a="1"/>
  <c r="AI165" i="1" s="1"/>
  <c r="AN165" i="1" a="1"/>
  <c r="AN165" i="1" s="1"/>
  <c r="AQ165" i="1" a="1"/>
  <c r="AQ165" i="1" s="1"/>
  <c r="AS165" i="1" a="1"/>
  <c r="AS165" i="1" s="1"/>
  <c r="AD165" i="1" a="1"/>
  <c r="AD165" i="1" s="1"/>
  <c r="AK165" i="1" a="1"/>
  <c r="AK165" i="1" s="1"/>
  <c r="AB165" i="1" a="1"/>
  <c r="AB165" i="1" s="1"/>
  <c r="AM165" i="1" a="1"/>
  <c r="AM165" i="1" s="1"/>
  <c r="AE165" i="1" a="1"/>
  <c r="AE165" i="1" s="1"/>
  <c r="AP162" i="1" a="1"/>
  <c r="AP162" i="1" s="1"/>
  <c r="AE162" i="1" a="1"/>
  <c r="AE162" i="1" s="1"/>
  <c r="AK162" i="1" a="1"/>
  <c r="AK162" i="1" s="1"/>
  <c r="AL162" i="1" a="1"/>
  <c r="AL162" i="1" s="1"/>
  <c r="AJ162" i="1" a="1"/>
  <c r="AJ162" i="1" s="1"/>
  <c r="AN162" i="1" a="1"/>
  <c r="AN162" i="1" s="1"/>
  <c r="AU162" i="1" a="1"/>
  <c r="AU162" i="1" s="1"/>
  <c r="AM162" i="1" a="1"/>
  <c r="AM162" i="1" s="1"/>
  <c r="AQ162" i="1" a="1"/>
  <c r="AQ162" i="1" s="1"/>
  <c r="AD162" i="1" a="1"/>
  <c r="AD162" i="1" s="1"/>
  <c r="AT162" i="1" a="1"/>
  <c r="AT162" i="1" s="1"/>
  <c r="AI162" i="1" a="1"/>
  <c r="AI162" i="1" s="1"/>
  <c r="AO162" i="1" a="1"/>
  <c r="AO162" i="1" s="1"/>
  <c r="AB162" i="1" a="1"/>
  <c r="AB162" i="1" s="1"/>
  <c r="AG162" i="1" a="1"/>
  <c r="AG162" i="1" s="1"/>
  <c r="AS162" i="1" a="1"/>
  <c r="AS162" i="1" s="1"/>
  <c r="AF162" i="1" a="1"/>
  <c r="AF162" i="1" s="1"/>
  <c r="AH162" i="1" a="1"/>
  <c r="AH162" i="1" s="1"/>
  <c r="AI106" i="1" a="1"/>
  <c r="AI106" i="1" s="1"/>
  <c r="AU106" i="1" a="1"/>
  <c r="AU106" i="1" s="1"/>
  <c r="AL106" i="1" a="1"/>
  <c r="AL106" i="1" s="1"/>
  <c r="AH106" i="1" a="1"/>
  <c r="AH106" i="1" s="1"/>
  <c r="AM106" i="1" a="1"/>
  <c r="AM106" i="1" s="1"/>
  <c r="AQ106" i="1" a="1"/>
  <c r="AQ106" i="1" s="1"/>
  <c r="AD106" i="1" a="1"/>
  <c r="AD106" i="1" s="1"/>
  <c r="AJ106" i="1" a="1"/>
  <c r="AJ106" i="1" s="1"/>
  <c r="AG106" i="1" a="1"/>
  <c r="AG106" i="1" s="1"/>
  <c r="AS106" i="1" a="1"/>
  <c r="AS106" i="1" s="1"/>
  <c r="AE106" i="1" a="1"/>
  <c r="AE106" i="1" s="1"/>
  <c r="AP106" i="1" a="1"/>
  <c r="AP106" i="1" s="1"/>
  <c r="AF106" i="1" a="1"/>
  <c r="AF106" i="1" s="1"/>
  <c r="AT106" i="1" a="1"/>
  <c r="AT106" i="1" s="1"/>
  <c r="AO106" i="1" a="1"/>
  <c r="AO106" i="1" s="1"/>
  <c r="AN106" i="1" a="1"/>
  <c r="AN106" i="1" s="1"/>
  <c r="AK106" i="1" a="1"/>
  <c r="AK106" i="1" s="1"/>
  <c r="AB106" i="1" a="1"/>
  <c r="AB106" i="1" s="1"/>
  <c r="AJ133" i="1" a="1"/>
  <c r="AJ133" i="1" s="1"/>
  <c r="AH133" i="1" a="1"/>
  <c r="AH133" i="1" s="1"/>
  <c r="AU133" i="1" a="1"/>
  <c r="AU133" i="1" s="1"/>
  <c r="AD133" i="1" a="1"/>
  <c r="AD133" i="1" s="1"/>
  <c r="AM133" i="1" a="1"/>
  <c r="AM133" i="1" s="1"/>
  <c r="AN133" i="1" a="1"/>
  <c r="AN133" i="1" s="1"/>
  <c r="AE133" i="1" a="1"/>
  <c r="AE133" i="1" s="1"/>
  <c r="AQ133" i="1" a="1"/>
  <c r="AQ133" i="1" s="1"/>
  <c r="AB133" i="1" a="1"/>
  <c r="AB133" i="1" s="1"/>
  <c r="AL133" i="1" a="1"/>
  <c r="AL133" i="1" s="1"/>
  <c r="AI133" i="1" a="1"/>
  <c r="AI133" i="1" s="1"/>
  <c r="AK133" i="1" a="1"/>
  <c r="AK133" i="1" s="1"/>
  <c r="AT133" i="1" a="1"/>
  <c r="AT133" i="1" s="1"/>
  <c r="AP133" i="1" a="1"/>
  <c r="AP133" i="1" s="1"/>
  <c r="AO133" i="1" a="1"/>
  <c r="AO133" i="1" s="1"/>
  <c r="AF133" i="1" a="1"/>
  <c r="AF133" i="1" s="1"/>
  <c r="AS133" i="1" a="1"/>
  <c r="AS133" i="1" s="1"/>
  <c r="AG133" i="1" a="1"/>
  <c r="AG133" i="1" s="1"/>
  <c r="Z93" i="1" a="1"/>
  <c r="Z93" i="1" s="1"/>
  <c r="X93" i="1" a="1"/>
  <c r="X93" i="1" s="1"/>
  <c r="Y93" i="1" a="1"/>
  <c r="Y93" i="1" s="1"/>
  <c r="AK121" i="1" a="1"/>
  <c r="AK121" i="1" s="1"/>
  <c r="AF121" i="1" a="1"/>
  <c r="AF121" i="1" s="1"/>
  <c r="AG121" i="1" a="1"/>
  <c r="AG121" i="1" s="1"/>
  <c r="AE121" i="1" a="1"/>
  <c r="AE121" i="1" s="1"/>
  <c r="AL121" i="1" a="1"/>
  <c r="AL121" i="1" s="1"/>
  <c r="AU121" i="1" a="1"/>
  <c r="AU121" i="1" s="1"/>
  <c r="AI121" i="1" a="1"/>
  <c r="AI121" i="1" s="1"/>
  <c r="AM121" i="1" a="1"/>
  <c r="AM121" i="1" s="1"/>
  <c r="AS121" i="1" a="1"/>
  <c r="AS121" i="1" s="1"/>
  <c r="AD121" i="1" a="1"/>
  <c r="AD121" i="1" s="1"/>
  <c r="AQ121" i="1" a="1"/>
  <c r="AQ121" i="1" s="1"/>
  <c r="AB121" i="1" a="1"/>
  <c r="AB121" i="1" s="1"/>
  <c r="AN121" i="1" a="1"/>
  <c r="AN121" i="1" s="1"/>
  <c r="AP121" i="1" a="1"/>
  <c r="AP121" i="1" s="1"/>
  <c r="AT121" i="1" a="1"/>
  <c r="AT121" i="1" s="1"/>
  <c r="AJ121" i="1" a="1"/>
  <c r="AJ121" i="1" s="1"/>
  <c r="AO121" i="1" a="1"/>
  <c r="AO121" i="1" s="1"/>
  <c r="AH121" i="1" a="1"/>
  <c r="AH121" i="1" s="1"/>
  <c r="AU57" i="1" a="1"/>
  <c r="AU57" i="1" s="1"/>
  <c r="AO57" i="1" a="1"/>
  <c r="AO57" i="1" s="1"/>
  <c r="AK57" i="1" a="1"/>
  <c r="AK57" i="1" s="1"/>
  <c r="AQ57" i="1" a="1"/>
  <c r="AQ57" i="1" s="1"/>
  <c r="AL57" i="1" a="1"/>
  <c r="AL57" i="1" s="1"/>
  <c r="AF57" i="1" a="1"/>
  <c r="AF57" i="1" s="1"/>
  <c r="AG57" i="1" a="1"/>
  <c r="AG57" i="1" s="1"/>
  <c r="AJ57" i="1" a="1"/>
  <c r="AJ57" i="1" s="1"/>
  <c r="AN57" i="1" a="1"/>
  <c r="AN57" i="1" s="1"/>
  <c r="AM57" i="1" a="1"/>
  <c r="AM57" i="1" s="1"/>
  <c r="AE57" i="1" a="1"/>
  <c r="AE57" i="1" s="1"/>
  <c r="AB57" i="1" a="1"/>
  <c r="AB57" i="1" s="1"/>
  <c r="AP57" i="1" a="1"/>
  <c r="AP57" i="1" s="1"/>
  <c r="AI57" i="1" a="1"/>
  <c r="AI57" i="1" s="1"/>
  <c r="AD57" i="1" a="1"/>
  <c r="AD57" i="1" s="1"/>
  <c r="AH57" i="1" a="1"/>
  <c r="AH57" i="1" s="1"/>
  <c r="Y189" i="1" a="1"/>
  <c r="Y189" i="1" s="1"/>
  <c r="Z189" i="1" a="1"/>
  <c r="Z189" i="1" s="1"/>
  <c r="X189" i="1" a="1"/>
  <c r="X189" i="1" s="1"/>
  <c r="B44" i="3"/>
  <c r="B130" i="3"/>
  <c r="B123" i="10"/>
  <c r="B73" i="12"/>
  <c r="B114" i="12"/>
  <c r="AJ150" i="1" a="1"/>
  <c r="AJ150" i="1" s="1"/>
  <c r="AQ150" i="1" a="1"/>
  <c r="AQ150" i="1" s="1"/>
  <c r="AE150" i="1" a="1"/>
  <c r="AE150" i="1" s="1"/>
  <c r="AD150" i="1" a="1"/>
  <c r="AD150" i="1" s="1"/>
  <c r="AO150" i="1" a="1"/>
  <c r="AO150" i="1" s="1"/>
  <c r="AL150" i="1" a="1"/>
  <c r="AL150" i="1" s="1"/>
  <c r="AU150" i="1" a="1"/>
  <c r="AU150" i="1" s="1"/>
  <c r="AH150" i="1" a="1"/>
  <c r="AH150" i="1" s="1"/>
  <c r="AS150" i="1" a="1"/>
  <c r="AS150" i="1" s="1"/>
  <c r="AM150" i="1" a="1"/>
  <c r="AM150" i="1" s="1"/>
  <c r="AI150" i="1" a="1"/>
  <c r="AI150" i="1" s="1"/>
  <c r="AN150" i="1" a="1"/>
  <c r="AN150" i="1" s="1"/>
  <c r="AB150" i="1" a="1"/>
  <c r="AB150" i="1" s="1"/>
  <c r="AF150" i="1" a="1"/>
  <c r="AF150" i="1" s="1"/>
  <c r="AG150" i="1" a="1"/>
  <c r="AG150" i="1" s="1"/>
  <c r="AP150" i="1" a="1"/>
  <c r="AP150" i="1" s="1"/>
  <c r="AT150" i="1" a="1"/>
  <c r="AT150" i="1" s="1"/>
  <c r="AK150" i="1" a="1"/>
  <c r="AK150" i="1" s="1"/>
  <c r="X74" i="1" a="1"/>
  <c r="X74" i="1" s="1"/>
  <c r="Y74" i="1" a="1"/>
  <c r="Y74" i="1" s="1"/>
  <c r="Z74" i="1" a="1"/>
  <c r="Z74" i="1" s="1"/>
  <c r="Y162" i="1" a="1"/>
  <c r="Y162" i="1" s="1"/>
  <c r="X162" i="1" a="1"/>
  <c r="X162" i="1" s="1"/>
  <c r="Z162" i="1" a="1"/>
  <c r="Z162" i="1" s="1"/>
  <c r="B19" i="10"/>
  <c r="Y144" i="1" a="1"/>
  <c r="Y144" i="1" s="1"/>
  <c r="X144" i="1" a="1"/>
  <c r="X144" i="1" s="1"/>
  <c r="Z144" i="1" a="1"/>
  <c r="Z144" i="1" s="1"/>
  <c r="X126" i="1" a="1"/>
  <c r="X126" i="1" s="1"/>
  <c r="Z126" i="1" a="1"/>
  <c r="Z126" i="1" s="1"/>
  <c r="Y126" i="1" a="1"/>
  <c r="Y126" i="1" s="1"/>
  <c r="B106" i="3"/>
  <c r="B13" i="12"/>
  <c r="Y85" i="1" a="1"/>
  <c r="Y85" i="1" s="1"/>
  <c r="X85" i="1" a="1"/>
  <c r="X85" i="1" s="1"/>
  <c r="Z85" i="1" a="1"/>
  <c r="Z85" i="1" s="1"/>
  <c r="Z89" i="1" a="1"/>
  <c r="Z89" i="1" s="1"/>
  <c r="X89" i="1" a="1"/>
  <c r="X89" i="1" s="1"/>
  <c r="Y89" i="1" a="1"/>
  <c r="Y89" i="1" s="1"/>
  <c r="B55" i="3"/>
  <c r="B61" i="12"/>
  <c r="B110" i="12"/>
  <c r="AT180" i="1" a="1"/>
  <c r="AT180" i="1" s="1"/>
  <c r="AN180" i="1" a="1"/>
  <c r="AN180" i="1" s="1"/>
  <c r="AB180" i="1" a="1"/>
  <c r="AB180" i="1" s="1"/>
  <c r="AI180" i="1" a="1"/>
  <c r="AI180" i="1" s="1"/>
  <c r="AM180" i="1" a="1"/>
  <c r="AM180" i="1" s="1"/>
  <c r="AG180" i="1" a="1"/>
  <c r="AG180" i="1" s="1"/>
  <c r="AK180" i="1" a="1"/>
  <c r="AK180" i="1" s="1"/>
  <c r="AH180" i="1" a="1"/>
  <c r="AH180" i="1" s="1"/>
  <c r="AU180" i="1" a="1"/>
  <c r="AU180" i="1" s="1"/>
  <c r="AJ180" i="1" a="1"/>
  <c r="AJ180" i="1" s="1"/>
  <c r="AE180" i="1" a="1"/>
  <c r="AE180" i="1" s="1"/>
  <c r="AO180" i="1" a="1"/>
  <c r="AO180" i="1" s="1"/>
  <c r="AF180" i="1" a="1"/>
  <c r="AF180" i="1" s="1"/>
  <c r="AQ180" i="1" a="1"/>
  <c r="AQ180" i="1" s="1"/>
  <c r="AP180" i="1" a="1"/>
  <c r="AP180" i="1" s="1"/>
  <c r="AL180" i="1" a="1"/>
  <c r="AL180" i="1" s="1"/>
  <c r="AD180" i="1" a="1"/>
  <c r="AD180" i="1" s="1"/>
  <c r="AS180" i="1" a="1"/>
  <c r="AS180" i="1" s="1"/>
  <c r="X104" i="1" a="1"/>
  <c r="X104" i="1" s="1"/>
  <c r="Y104" i="1" a="1"/>
  <c r="Y104" i="1" s="1"/>
  <c r="Z104" i="1" a="1"/>
  <c r="Z104" i="1" s="1"/>
  <c r="AS152" i="1" a="1"/>
  <c r="AS152" i="1" s="1"/>
  <c r="AB152" i="1" a="1"/>
  <c r="AB152" i="1" s="1"/>
  <c r="AE152" i="1" a="1"/>
  <c r="AE152" i="1" s="1"/>
  <c r="AN152" i="1" a="1"/>
  <c r="AN152" i="1" s="1"/>
  <c r="AU152" i="1" a="1"/>
  <c r="AU152" i="1" s="1"/>
  <c r="AQ152" i="1" a="1"/>
  <c r="AQ152" i="1" s="1"/>
  <c r="AM152" i="1" a="1"/>
  <c r="AM152" i="1" s="1"/>
  <c r="AT152" i="1" a="1"/>
  <c r="AT152" i="1" s="1"/>
  <c r="AF152" i="1" a="1"/>
  <c r="AF152" i="1" s="1"/>
  <c r="AO152" i="1" a="1"/>
  <c r="AO152" i="1" s="1"/>
  <c r="AD152" i="1" a="1"/>
  <c r="AD152" i="1" s="1"/>
  <c r="AJ152" i="1" a="1"/>
  <c r="AJ152" i="1" s="1"/>
  <c r="AP152" i="1" a="1"/>
  <c r="AP152" i="1" s="1"/>
  <c r="AL152" i="1" a="1"/>
  <c r="AL152" i="1" s="1"/>
  <c r="AK152" i="1" a="1"/>
  <c r="AK152" i="1" s="1"/>
  <c r="AG152" i="1" a="1"/>
  <c r="AG152" i="1" s="1"/>
  <c r="AI152" i="1" a="1"/>
  <c r="AI152" i="1" s="1"/>
  <c r="AH152" i="1" a="1"/>
  <c r="AH152" i="1" s="1"/>
  <c r="B86" i="12"/>
  <c r="AQ105" i="1" a="1"/>
  <c r="AQ105" i="1" s="1"/>
  <c r="AS105" i="1" a="1"/>
  <c r="AS105" i="1" s="1"/>
  <c r="AP105" i="1" a="1"/>
  <c r="AP105" i="1" s="1"/>
  <c r="AN105" i="1" a="1"/>
  <c r="AN105" i="1" s="1"/>
  <c r="AK105" i="1" a="1"/>
  <c r="AK105" i="1" s="1"/>
  <c r="AL105" i="1" a="1"/>
  <c r="AL105" i="1" s="1"/>
  <c r="AJ105" i="1" a="1"/>
  <c r="AJ105" i="1" s="1"/>
  <c r="AH105" i="1" a="1"/>
  <c r="AH105" i="1" s="1"/>
  <c r="AB105" i="1" a="1"/>
  <c r="AB105" i="1" s="1"/>
  <c r="AE105" i="1" a="1"/>
  <c r="AE105" i="1" s="1"/>
  <c r="AD105" i="1" a="1"/>
  <c r="AD105" i="1" s="1"/>
  <c r="AF105" i="1" a="1"/>
  <c r="AF105" i="1" s="1"/>
  <c r="AO105" i="1" a="1"/>
  <c r="AO105" i="1" s="1"/>
  <c r="AU105" i="1" a="1"/>
  <c r="AU105" i="1" s="1"/>
  <c r="AG105" i="1" a="1"/>
  <c r="AG105" i="1" s="1"/>
  <c r="AM105" i="1" a="1"/>
  <c r="AM105" i="1" s="1"/>
  <c r="AI105" i="1" a="1"/>
  <c r="AI105" i="1" s="1"/>
  <c r="AT105" i="1" a="1"/>
  <c r="AT105" i="1" s="1"/>
  <c r="AS147" i="1" a="1"/>
  <c r="AS147" i="1" s="1"/>
  <c r="AU147" i="1" a="1"/>
  <c r="AU147" i="1" s="1"/>
  <c r="AB147" i="1" a="1"/>
  <c r="AB147" i="1" s="1"/>
  <c r="AF147" i="1" a="1"/>
  <c r="AF147" i="1" s="1"/>
  <c r="AE147" i="1" a="1"/>
  <c r="AE147" i="1" s="1"/>
  <c r="AQ147" i="1" a="1"/>
  <c r="AQ147" i="1" s="1"/>
  <c r="AO147" i="1" a="1"/>
  <c r="AO147" i="1" s="1"/>
  <c r="AM147" i="1" a="1"/>
  <c r="AM147" i="1" s="1"/>
  <c r="AL147" i="1" a="1"/>
  <c r="AL147" i="1" s="1"/>
  <c r="AI147" i="1" a="1"/>
  <c r="AI147" i="1" s="1"/>
  <c r="AP147" i="1" a="1"/>
  <c r="AP147" i="1" s="1"/>
  <c r="AK147" i="1" a="1"/>
  <c r="AK147" i="1" s="1"/>
  <c r="AT147" i="1" a="1"/>
  <c r="AT147" i="1" s="1"/>
  <c r="AG147" i="1" a="1"/>
  <c r="AG147" i="1" s="1"/>
  <c r="AJ147" i="1" a="1"/>
  <c r="AJ147" i="1" s="1"/>
  <c r="AH147" i="1" a="1"/>
  <c r="AH147" i="1" s="1"/>
  <c r="AN147" i="1" a="1"/>
  <c r="AN147" i="1" s="1"/>
  <c r="AD147" i="1" a="1"/>
  <c r="AD147" i="1" s="1"/>
  <c r="Z106" i="1" a="1"/>
  <c r="Z106" i="1" s="1"/>
  <c r="Y106" i="1" a="1"/>
  <c r="Y106" i="1" s="1"/>
  <c r="X106" i="1" a="1"/>
  <c r="X106" i="1" s="1"/>
  <c r="B44" i="10"/>
  <c r="B130" i="12"/>
  <c r="B14" i="3"/>
  <c r="B102" i="12"/>
  <c r="Z55" i="1" a="1"/>
  <c r="Z55" i="1" s="1"/>
  <c r="Y55" i="1" a="1"/>
  <c r="Y55" i="1" s="1"/>
  <c r="X55" i="1" a="1"/>
  <c r="X55" i="1" s="1"/>
  <c r="AQ113" i="1" a="1"/>
  <c r="AQ113" i="1" s="1"/>
  <c r="AJ113" i="1" a="1"/>
  <c r="AJ113" i="1" s="1"/>
  <c r="AK113" i="1" a="1"/>
  <c r="AK113" i="1" s="1"/>
  <c r="AB113" i="1" a="1"/>
  <c r="AB113" i="1" s="1"/>
  <c r="AT113" i="1" a="1"/>
  <c r="AT113" i="1" s="1"/>
  <c r="AL113" i="1" a="1"/>
  <c r="AL113" i="1" s="1"/>
  <c r="AD113" i="1" a="1"/>
  <c r="AD113" i="1" s="1"/>
  <c r="AE113" i="1" a="1"/>
  <c r="AE113" i="1" s="1"/>
  <c r="AF113" i="1" a="1"/>
  <c r="AF113" i="1" s="1"/>
  <c r="AG113" i="1" a="1"/>
  <c r="AG113" i="1" s="1"/>
  <c r="AH113" i="1" a="1"/>
  <c r="AH113" i="1" s="1"/>
  <c r="AS113" i="1" a="1"/>
  <c r="AS113" i="1" s="1"/>
  <c r="AP113" i="1" a="1"/>
  <c r="AP113" i="1" s="1"/>
  <c r="AM113" i="1" a="1"/>
  <c r="AM113" i="1" s="1"/>
  <c r="AU113" i="1" a="1"/>
  <c r="AU113" i="1" s="1"/>
  <c r="AI113" i="1" a="1"/>
  <c r="AI113" i="1" s="1"/>
  <c r="AN113" i="1" a="1"/>
  <c r="AN113" i="1" s="1"/>
  <c r="AO113" i="1" a="1"/>
  <c r="AO113" i="1" s="1"/>
  <c r="B73" i="3"/>
  <c r="X99" i="1" a="1"/>
  <c r="X99" i="1" s="1"/>
  <c r="Y99" i="1" a="1"/>
  <c r="Y99" i="1" s="1"/>
  <c r="Z99" i="1" a="1"/>
  <c r="Z99" i="1" s="1"/>
  <c r="B114" i="3"/>
  <c r="Z86" i="1" a="1"/>
  <c r="Z86" i="1" s="1"/>
  <c r="X86" i="1" a="1"/>
  <c r="X86" i="1" s="1"/>
  <c r="Y86" i="1" a="1"/>
  <c r="Y86" i="1" s="1"/>
  <c r="B40" i="3"/>
  <c r="B85" i="10"/>
  <c r="B121" i="3"/>
  <c r="B20" i="10"/>
  <c r="X62" i="1" a="1"/>
  <c r="X62" i="1" s="1"/>
  <c r="Y62" i="1" a="1"/>
  <c r="Y62" i="1" s="1"/>
  <c r="Z62" i="1" a="1"/>
  <c r="Z62" i="1" s="1"/>
  <c r="B84" i="10"/>
  <c r="B24" i="10"/>
  <c r="X143" i="1" a="1"/>
  <c r="X143" i="1" s="1"/>
  <c r="Z143" i="1" a="1"/>
  <c r="Z143" i="1" s="1"/>
  <c r="Y143" i="1" a="1"/>
  <c r="Y143" i="1" s="1"/>
  <c r="AT144" i="1" a="1"/>
  <c r="AT144" i="1" s="1"/>
  <c r="AI144" i="1" a="1"/>
  <c r="AI144" i="1" s="1"/>
  <c r="AN144" i="1" a="1"/>
  <c r="AN144" i="1" s="1"/>
  <c r="AS144" i="1" a="1"/>
  <c r="AS144" i="1" s="1"/>
  <c r="AL144" i="1" a="1"/>
  <c r="AL144" i="1" s="1"/>
  <c r="AU144" i="1" a="1"/>
  <c r="AU144" i="1" s="1"/>
  <c r="AK144" i="1" a="1"/>
  <c r="AK144" i="1" s="1"/>
  <c r="AO144" i="1" a="1"/>
  <c r="AO144" i="1" s="1"/>
  <c r="AE144" i="1" a="1"/>
  <c r="AE144" i="1" s="1"/>
  <c r="AB144" i="1" a="1"/>
  <c r="AB144" i="1" s="1"/>
  <c r="AH144" i="1" a="1"/>
  <c r="AH144" i="1" s="1"/>
  <c r="AP144" i="1" a="1"/>
  <c r="AP144" i="1" s="1"/>
  <c r="AD144" i="1" a="1"/>
  <c r="AD144" i="1" s="1"/>
  <c r="AF144" i="1" a="1"/>
  <c r="AF144" i="1" s="1"/>
  <c r="AQ144" i="1" a="1"/>
  <c r="AQ144" i="1" s="1"/>
  <c r="AG144" i="1" a="1"/>
  <c r="AG144" i="1" s="1"/>
  <c r="AM144" i="1" a="1"/>
  <c r="AM144" i="1" s="1"/>
  <c r="AJ144" i="1" a="1"/>
  <c r="AJ144" i="1" s="1"/>
  <c r="B127" i="10"/>
  <c r="X71" i="1" a="1"/>
  <c r="X71" i="1" s="1"/>
  <c r="Z71" i="1" a="1"/>
  <c r="Z71" i="1" s="1"/>
  <c r="Y71" i="1" a="1"/>
  <c r="Y71" i="1" s="1"/>
  <c r="X56" i="1" a="1"/>
  <c r="X56" i="1" s="1"/>
  <c r="Z56" i="1" a="1"/>
  <c r="Z56" i="1" s="1"/>
  <c r="Y56" i="1" a="1"/>
  <c r="Y56" i="1" s="1"/>
  <c r="Z139" i="1" a="1"/>
  <c r="Z139" i="1" s="1"/>
  <c r="Y139" i="1" a="1"/>
  <c r="Y139" i="1" s="1"/>
  <c r="X139" i="1" a="1"/>
  <c r="X139" i="1" s="1"/>
  <c r="Z124" i="1" a="1"/>
  <c r="Z124" i="1" s="1"/>
  <c r="X124" i="1" a="1"/>
  <c r="X124" i="1" s="1"/>
  <c r="Y124" i="1" a="1"/>
  <c r="Y124" i="1" s="1"/>
  <c r="B95" i="3"/>
  <c r="B41" i="12"/>
  <c r="B101" i="10"/>
  <c r="AJ132" i="1" a="1"/>
  <c r="AJ132" i="1" s="1"/>
  <c r="AN132" i="1" a="1"/>
  <c r="AN132" i="1" s="1"/>
  <c r="AD132" i="1" a="1"/>
  <c r="AD132" i="1" s="1"/>
  <c r="AI132" i="1" a="1"/>
  <c r="AI132" i="1" s="1"/>
  <c r="AU132" i="1" a="1"/>
  <c r="AU132" i="1" s="1"/>
  <c r="AE132" i="1" a="1"/>
  <c r="AE132" i="1" s="1"/>
  <c r="AG132" i="1" a="1"/>
  <c r="AG132" i="1" s="1"/>
  <c r="AO132" i="1" a="1"/>
  <c r="AO132" i="1" s="1"/>
  <c r="AK132" i="1" a="1"/>
  <c r="AK132" i="1" s="1"/>
  <c r="AT132" i="1" a="1"/>
  <c r="AT132" i="1" s="1"/>
  <c r="AF132" i="1" a="1"/>
  <c r="AF132" i="1" s="1"/>
  <c r="AP132" i="1" a="1"/>
  <c r="AP132" i="1" s="1"/>
  <c r="AQ132" i="1" a="1"/>
  <c r="AQ132" i="1" s="1"/>
  <c r="AL132" i="1" a="1"/>
  <c r="AL132" i="1" s="1"/>
  <c r="AM132" i="1" a="1"/>
  <c r="AM132" i="1" s="1"/>
  <c r="AB132" i="1" a="1"/>
  <c r="AB132" i="1" s="1"/>
  <c r="AS132" i="1" a="1"/>
  <c r="AS132" i="1" s="1"/>
  <c r="AH132" i="1" a="1"/>
  <c r="AH132" i="1" s="1"/>
  <c r="B81" i="3"/>
  <c r="B72" i="3"/>
  <c r="AE72" i="1" a="1"/>
  <c r="AE72" i="1" s="1"/>
  <c r="AG72" i="1" a="1"/>
  <c r="AG72" i="1" s="1"/>
  <c r="AD72" i="1" a="1"/>
  <c r="AD72" i="1" s="1"/>
  <c r="AI72" i="1" a="1"/>
  <c r="AI72" i="1" s="1"/>
  <c r="AU72" i="1" a="1"/>
  <c r="AU72" i="1" s="1"/>
  <c r="AN72" i="1" a="1"/>
  <c r="AN72" i="1" s="1"/>
  <c r="AO72" i="1" a="1"/>
  <c r="AO72" i="1" s="1"/>
  <c r="AK72" i="1" a="1"/>
  <c r="AK72" i="1" s="1"/>
  <c r="AL72" i="1" a="1"/>
  <c r="AL72" i="1" s="1"/>
  <c r="AQ72" i="1" a="1"/>
  <c r="AQ72" i="1" s="1"/>
  <c r="AP72" i="1" a="1"/>
  <c r="AP72" i="1" s="1"/>
  <c r="AJ72" i="1" a="1"/>
  <c r="AJ72" i="1" s="1"/>
  <c r="AF72" i="1" a="1"/>
  <c r="AF72" i="1" s="1"/>
  <c r="AM72" i="1" a="1"/>
  <c r="AM72" i="1" s="1"/>
  <c r="AB72" i="1" a="1"/>
  <c r="AB72" i="1" s="1"/>
  <c r="AH72" i="1" a="1"/>
  <c r="AH72" i="1" s="1"/>
  <c r="B8" i="10"/>
  <c r="AM127" i="1" a="1"/>
  <c r="AM127" i="1" s="1"/>
  <c r="AS127" i="1" a="1"/>
  <c r="AS127" i="1" s="1"/>
  <c r="AN127" i="1" a="1"/>
  <c r="AN127" i="1" s="1"/>
  <c r="AE127" i="1" a="1"/>
  <c r="AE127" i="1" s="1"/>
  <c r="AO127" i="1" a="1"/>
  <c r="AO127" i="1" s="1"/>
  <c r="AQ127" i="1" a="1"/>
  <c r="AQ127" i="1" s="1"/>
  <c r="AT127" i="1" a="1"/>
  <c r="AT127" i="1" s="1"/>
  <c r="AL127" i="1" a="1"/>
  <c r="AL127" i="1" s="1"/>
  <c r="AH127" i="1" a="1"/>
  <c r="AH127" i="1" s="1"/>
  <c r="AP127" i="1" a="1"/>
  <c r="AP127" i="1" s="1"/>
  <c r="AU127" i="1" a="1"/>
  <c r="AU127" i="1" s="1"/>
  <c r="AF127" i="1" a="1"/>
  <c r="AF127" i="1" s="1"/>
  <c r="AD127" i="1" a="1"/>
  <c r="AD127" i="1" s="1"/>
  <c r="AJ127" i="1" a="1"/>
  <c r="AJ127" i="1" s="1"/>
  <c r="AB127" i="1" a="1"/>
  <c r="AB127" i="1" s="1"/>
  <c r="AK127" i="1" a="1"/>
  <c r="AK127" i="1" s="1"/>
  <c r="AG127" i="1" a="1"/>
  <c r="AG127" i="1" s="1"/>
  <c r="AI127" i="1" a="1"/>
  <c r="AI127" i="1" s="1"/>
  <c r="AM173" i="1" a="1"/>
  <c r="AM173" i="1" s="1"/>
  <c r="AB173" i="1" a="1"/>
  <c r="AB173" i="1" s="1"/>
  <c r="AD173" i="1" a="1"/>
  <c r="AD173" i="1" s="1"/>
  <c r="AH173" i="1" a="1"/>
  <c r="AH173" i="1" s="1"/>
  <c r="AO173" i="1" a="1"/>
  <c r="AO173" i="1" s="1"/>
  <c r="AN173" i="1" a="1"/>
  <c r="AN173" i="1" s="1"/>
  <c r="AG173" i="1" a="1"/>
  <c r="AG173" i="1" s="1"/>
  <c r="AU173" i="1" a="1"/>
  <c r="AU173" i="1" s="1"/>
  <c r="AK173" i="1" a="1"/>
  <c r="AK173" i="1" s="1"/>
  <c r="AP173" i="1" a="1"/>
  <c r="AP173" i="1" s="1"/>
  <c r="AF173" i="1" a="1"/>
  <c r="AF173" i="1" s="1"/>
  <c r="AE173" i="1" a="1"/>
  <c r="AE173" i="1" s="1"/>
  <c r="AI173" i="1" a="1"/>
  <c r="AI173" i="1" s="1"/>
  <c r="AL173" i="1" a="1"/>
  <c r="AL173" i="1" s="1"/>
  <c r="AQ173" i="1" a="1"/>
  <c r="AQ173" i="1" s="1"/>
  <c r="AJ173" i="1" a="1"/>
  <c r="AJ173" i="1" s="1"/>
  <c r="AS173" i="1" a="1"/>
  <c r="AS173" i="1" s="1"/>
  <c r="AT173" i="1" a="1"/>
  <c r="AT173" i="1" s="1"/>
  <c r="B103" i="3"/>
  <c r="AF79" i="1" a="1"/>
  <c r="AF79" i="1" s="1"/>
  <c r="AP79" i="1" a="1"/>
  <c r="AP79" i="1" s="1"/>
  <c r="AD79" i="1" a="1"/>
  <c r="AD79" i="1" s="1"/>
  <c r="AI79" i="1" a="1"/>
  <c r="AI79" i="1" s="1"/>
  <c r="AJ79" i="1" a="1"/>
  <c r="AJ79" i="1" s="1"/>
  <c r="AO79" i="1" a="1"/>
  <c r="AO79" i="1" s="1"/>
  <c r="AU79" i="1" a="1"/>
  <c r="AU79" i="1" s="1"/>
  <c r="AB79" i="1" a="1"/>
  <c r="AB79" i="1" s="1"/>
  <c r="AQ79" i="1" a="1"/>
  <c r="AQ79" i="1" s="1"/>
  <c r="AK79" i="1" a="1"/>
  <c r="AK79" i="1" s="1"/>
  <c r="AL79" i="1" a="1"/>
  <c r="AL79" i="1" s="1"/>
  <c r="AE79" i="1" a="1"/>
  <c r="AE79" i="1" s="1"/>
  <c r="AH79" i="1" a="1"/>
  <c r="AH79" i="1" s="1"/>
  <c r="AG79" i="1" a="1"/>
  <c r="AG79" i="1" s="1"/>
  <c r="AM79" i="1" a="1"/>
  <c r="AM79" i="1" s="1"/>
  <c r="AN79" i="1" a="1"/>
  <c r="AN79" i="1" s="1"/>
  <c r="B18" i="3"/>
  <c r="B59" i="12"/>
  <c r="B4" i="10"/>
  <c r="Z69" i="1" a="1"/>
  <c r="Z69" i="1" s="1"/>
  <c r="X69" i="1" a="1"/>
  <c r="X69" i="1" s="1"/>
  <c r="Y69" i="1" a="1"/>
  <c r="Y69" i="1" s="1"/>
  <c r="B88" i="10"/>
  <c r="AL119" i="1" a="1"/>
  <c r="AL119" i="1" s="1"/>
  <c r="AS119" i="1" a="1"/>
  <c r="AS119" i="1" s="1"/>
  <c r="AB119" i="1" a="1"/>
  <c r="AB119" i="1" s="1"/>
  <c r="AT119" i="1" a="1"/>
  <c r="AT119" i="1" s="1"/>
  <c r="AM119" i="1" a="1"/>
  <c r="AM119" i="1" s="1"/>
  <c r="AK119" i="1" a="1"/>
  <c r="AK119" i="1" s="1"/>
  <c r="AU119" i="1" a="1"/>
  <c r="AU119" i="1" s="1"/>
  <c r="AO119" i="1" a="1"/>
  <c r="AO119" i="1" s="1"/>
  <c r="AD119" i="1" a="1"/>
  <c r="AD119" i="1" s="1"/>
  <c r="AG119" i="1" a="1"/>
  <c r="AG119" i="1" s="1"/>
  <c r="AQ119" i="1" a="1"/>
  <c r="AQ119" i="1" s="1"/>
  <c r="AI119" i="1" a="1"/>
  <c r="AI119" i="1" s="1"/>
  <c r="AJ119" i="1" a="1"/>
  <c r="AJ119" i="1" s="1"/>
  <c r="AP119" i="1" a="1"/>
  <c r="AP119" i="1" s="1"/>
  <c r="AH119" i="1" a="1"/>
  <c r="AH119" i="1" s="1"/>
  <c r="AN119" i="1" a="1"/>
  <c r="AN119" i="1" s="1"/>
  <c r="AF119" i="1" a="1"/>
  <c r="AF119" i="1" s="1"/>
  <c r="AE119" i="1" a="1"/>
  <c r="AE119" i="1" s="1"/>
  <c r="Z75" i="1" a="1"/>
  <c r="Z75" i="1" s="1"/>
  <c r="Y75" i="1" a="1"/>
  <c r="Y75" i="1" s="1"/>
  <c r="X75" i="1" a="1"/>
  <c r="X75" i="1" s="1"/>
  <c r="B93" i="12"/>
  <c r="Y180" i="1" a="1"/>
  <c r="Y180" i="1" s="1"/>
  <c r="Z180" i="1" a="1"/>
  <c r="Z180" i="1" s="1"/>
  <c r="X180" i="1" a="1"/>
  <c r="X180" i="1" s="1"/>
  <c r="AG189" i="1" a="1"/>
  <c r="AG189" i="1" s="1"/>
  <c r="AI189" i="1" a="1"/>
  <c r="AI189" i="1" s="1"/>
  <c r="AN189" i="1" a="1"/>
  <c r="AN189" i="1" s="1"/>
  <c r="AF189" i="1" a="1"/>
  <c r="AF189" i="1" s="1"/>
  <c r="AQ189" i="1" a="1"/>
  <c r="AQ189" i="1" s="1"/>
  <c r="AO189" i="1" a="1"/>
  <c r="AO189" i="1" s="1"/>
  <c r="AT189" i="1" a="1"/>
  <c r="AT189" i="1" s="1"/>
  <c r="AU189" i="1" a="1"/>
  <c r="AU189" i="1" s="1"/>
  <c r="AP189" i="1" a="1"/>
  <c r="AP189" i="1" s="1"/>
  <c r="AK189" i="1" a="1"/>
  <c r="AK189" i="1" s="1"/>
  <c r="AJ189" i="1" a="1"/>
  <c r="AJ189" i="1" s="1"/>
  <c r="AH189" i="1" a="1"/>
  <c r="AH189" i="1" s="1"/>
  <c r="AS189" i="1" a="1"/>
  <c r="AS189" i="1" s="1"/>
  <c r="AD189" i="1" a="1"/>
  <c r="AD189" i="1" s="1"/>
  <c r="AB189" i="1" a="1"/>
  <c r="AB189" i="1" s="1"/>
  <c r="AL189" i="1" a="1"/>
  <c r="AL189" i="1" s="1"/>
  <c r="AE189" i="1" a="1"/>
  <c r="AE189" i="1" s="1"/>
  <c r="AM189" i="1" a="1"/>
  <c r="AM189" i="1" s="1"/>
  <c r="Z153" i="1" a="1"/>
  <c r="Z153" i="1" s="1"/>
  <c r="X153" i="1" a="1"/>
  <c r="X153" i="1" s="1"/>
  <c r="Y153" i="1" a="1"/>
  <c r="Y153" i="1" s="1"/>
  <c r="B98" i="12"/>
  <c r="B19" i="12"/>
  <c r="AF77" i="1" a="1"/>
  <c r="AF77" i="1" s="1"/>
  <c r="AH77" i="1" a="1"/>
  <c r="AH77" i="1" s="1"/>
  <c r="AU77" i="1" a="1"/>
  <c r="AU77" i="1" s="1"/>
  <c r="AL77" i="1" a="1"/>
  <c r="AL77" i="1" s="1"/>
  <c r="AJ77" i="1" a="1"/>
  <c r="AJ77" i="1" s="1"/>
  <c r="AK77" i="1" a="1"/>
  <c r="AK77" i="1" s="1"/>
  <c r="AB77" i="1" a="1"/>
  <c r="AB77" i="1" s="1"/>
  <c r="AD77" i="1" a="1"/>
  <c r="AD77" i="1" s="1"/>
  <c r="AE77" i="1" a="1"/>
  <c r="AE77" i="1" s="1"/>
  <c r="AO77" i="1" a="1"/>
  <c r="AO77" i="1" s="1"/>
  <c r="AQ77" i="1" a="1"/>
  <c r="AQ77" i="1" s="1"/>
  <c r="AI77" i="1" a="1"/>
  <c r="AI77" i="1" s="1"/>
  <c r="AP77" i="1" a="1"/>
  <c r="AP77" i="1" s="1"/>
  <c r="AM77" i="1" a="1"/>
  <c r="AM77" i="1" s="1"/>
  <c r="AG77" i="1" a="1"/>
  <c r="AG77" i="1" s="1"/>
  <c r="AN77" i="1" a="1"/>
  <c r="AN77" i="1" s="1"/>
  <c r="AQ168" i="1" a="1"/>
  <c r="AQ168" i="1" s="1"/>
  <c r="AD168" i="1" a="1"/>
  <c r="AD168" i="1" s="1"/>
  <c r="AB168" i="1" a="1"/>
  <c r="AB168" i="1" s="1"/>
  <c r="AI168" i="1" a="1"/>
  <c r="AI168" i="1" s="1"/>
  <c r="AN168" i="1" a="1"/>
  <c r="AN168" i="1" s="1"/>
  <c r="AK168" i="1" a="1"/>
  <c r="AK168" i="1" s="1"/>
  <c r="AL168" i="1" a="1"/>
  <c r="AL168" i="1" s="1"/>
  <c r="AU168" i="1" a="1"/>
  <c r="AU168" i="1" s="1"/>
  <c r="AJ168" i="1" a="1"/>
  <c r="AJ168" i="1" s="1"/>
  <c r="AS168" i="1" a="1"/>
  <c r="AS168" i="1" s="1"/>
  <c r="AG168" i="1" a="1"/>
  <c r="AG168" i="1" s="1"/>
  <c r="AH168" i="1" a="1"/>
  <c r="AH168" i="1" s="1"/>
  <c r="AE168" i="1" a="1"/>
  <c r="AE168" i="1" s="1"/>
  <c r="AT168" i="1" a="1"/>
  <c r="AT168" i="1" s="1"/>
  <c r="AO168" i="1" a="1"/>
  <c r="AO168" i="1" s="1"/>
  <c r="AF168" i="1" a="1"/>
  <c r="AF168" i="1" s="1"/>
  <c r="AP168" i="1" a="1"/>
  <c r="AP168" i="1" s="1"/>
  <c r="AM168" i="1" a="1"/>
  <c r="AM168" i="1" s="1"/>
  <c r="B106" i="10"/>
  <c r="Z81" i="1" a="1"/>
  <c r="Z81" i="1" s="1"/>
  <c r="X81" i="1" a="1"/>
  <c r="X81" i="1" s="1"/>
  <c r="Y81" i="1" a="1"/>
  <c r="Y81" i="1" s="1"/>
  <c r="X137" i="1" a="1"/>
  <c r="X137" i="1" s="1"/>
  <c r="Z137" i="1" a="1"/>
  <c r="Z137" i="1" s="1"/>
  <c r="Y137" i="1" a="1"/>
  <c r="Y137" i="1" s="1"/>
  <c r="B67" i="10"/>
  <c r="B79" i="10"/>
  <c r="B13" i="10"/>
  <c r="AG124" i="1" a="1"/>
  <c r="AG124" i="1" s="1"/>
  <c r="AH124" i="1" a="1"/>
  <c r="AH124" i="1" s="1"/>
  <c r="AU124" i="1" a="1"/>
  <c r="AU124" i="1" s="1"/>
  <c r="AJ124" i="1" a="1"/>
  <c r="AJ124" i="1" s="1"/>
  <c r="AQ124" i="1" a="1"/>
  <c r="AQ124" i="1" s="1"/>
  <c r="AL124" i="1" a="1"/>
  <c r="AL124" i="1" s="1"/>
  <c r="AP124" i="1" a="1"/>
  <c r="AP124" i="1" s="1"/>
  <c r="AT124" i="1" a="1"/>
  <c r="AT124" i="1" s="1"/>
  <c r="AK124" i="1" a="1"/>
  <c r="AK124" i="1" s="1"/>
  <c r="AM124" i="1" a="1"/>
  <c r="AM124" i="1" s="1"/>
  <c r="AN124" i="1" a="1"/>
  <c r="AN124" i="1" s="1"/>
  <c r="AF124" i="1" a="1"/>
  <c r="AF124" i="1" s="1"/>
  <c r="AO124" i="1" a="1"/>
  <c r="AO124" i="1" s="1"/>
  <c r="AD124" i="1" a="1"/>
  <c r="AD124" i="1" s="1"/>
  <c r="AE124" i="1" a="1"/>
  <c r="AE124" i="1" s="1"/>
  <c r="AS124" i="1" a="1"/>
  <c r="AS124" i="1" s="1"/>
  <c r="AI124" i="1" a="1"/>
  <c r="AI124" i="1" s="1"/>
  <c r="AB124" i="1" a="1"/>
  <c r="AB124" i="1" s="1"/>
  <c r="AK95" i="1" a="1"/>
  <c r="AK95" i="1" s="1"/>
  <c r="AP95" i="1" a="1"/>
  <c r="AP95" i="1" s="1"/>
  <c r="AB95" i="1" a="1"/>
  <c r="AB95" i="1" s="1"/>
  <c r="AS95" i="1" a="1"/>
  <c r="AS95" i="1" s="1"/>
  <c r="AL95" i="1" a="1"/>
  <c r="AL95" i="1" s="1"/>
  <c r="AM95" i="1" a="1"/>
  <c r="AM95" i="1" s="1"/>
  <c r="AF95" i="1" a="1"/>
  <c r="AF95" i="1" s="1"/>
  <c r="AO95" i="1" a="1"/>
  <c r="AO95" i="1" s="1"/>
  <c r="AT95" i="1" a="1"/>
  <c r="AT95" i="1" s="1"/>
  <c r="AU95" i="1" a="1"/>
  <c r="AU95" i="1" s="1"/>
  <c r="AQ95" i="1" a="1"/>
  <c r="AQ95" i="1" s="1"/>
  <c r="AN95" i="1" a="1"/>
  <c r="AN95" i="1" s="1"/>
  <c r="AH95" i="1" a="1"/>
  <c r="AH95" i="1" s="1"/>
  <c r="AI95" i="1" a="1"/>
  <c r="AI95" i="1" s="1"/>
  <c r="AE95" i="1" a="1"/>
  <c r="AE95" i="1" s="1"/>
  <c r="AD95" i="1" a="1"/>
  <c r="AD95" i="1" s="1"/>
  <c r="AJ95" i="1" a="1"/>
  <c r="AJ95" i="1" s="1"/>
  <c r="AG95" i="1" a="1"/>
  <c r="AG95" i="1" s="1"/>
  <c r="B61" i="10"/>
  <c r="AS122" i="1" a="1"/>
  <c r="AS122" i="1" s="1"/>
  <c r="AM122" i="1" a="1"/>
  <c r="AM122" i="1" s="1"/>
  <c r="AU122" i="1" a="1"/>
  <c r="AU122" i="1" s="1"/>
  <c r="AF122" i="1" a="1"/>
  <c r="AF122" i="1" s="1"/>
  <c r="AG122" i="1" a="1"/>
  <c r="AG122" i="1" s="1"/>
  <c r="AH122" i="1" a="1"/>
  <c r="AH122" i="1" s="1"/>
  <c r="AT122" i="1" a="1"/>
  <c r="AT122" i="1" s="1"/>
  <c r="AO122" i="1" a="1"/>
  <c r="AO122" i="1" s="1"/>
  <c r="AI122" i="1" a="1"/>
  <c r="AI122" i="1" s="1"/>
  <c r="AK122" i="1" a="1"/>
  <c r="AK122" i="1" s="1"/>
  <c r="AE122" i="1" a="1"/>
  <c r="AE122" i="1" s="1"/>
  <c r="AP122" i="1" a="1"/>
  <c r="AP122" i="1" s="1"/>
  <c r="AD122" i="1" a="1"/>
  <c r="AD122" i="1" s="1"/>
  <c r="AN122" i="1" a="1"/>
  <c r="AN122" i="1" s="1"/>
  <c r="AB122" i="1" a="1"/>
  <c r="AB122" i="1" s="1"/>
  <c r="AJ122" i="1" a="1"/>
  <c r="AJ122" i="1" s="1"/>
  <c r="AL122" i="1" a="1"/>
  <c r="AL122" i="1" s="1"/>
  <c r="AQ122" i="1" a="1"/>
  <c r="AQ122" i="1" s="1"/>
  <c r="B110" i="10"/>
  <c r="AO161" i="1" a="1"/>
  <c r="AO161" i="1" s="1"/>
  <c r="AG161" i="1" a="1"/>
  <c r="AG161" i="1" s="1"/>
  <c r="AJ161" i="1" a="1"/>
  <c r="AJ161" i="1" s="1"/>
  <c r="AD161" i="1" a="1"/>
  <c r="AD161" i="1" s="1"/>
  <c r="AS161" i="1" a="1"/>
  <c r="AS161" i="1" s="1"/>
  <c r="AF161" i="1" a="1"/>
  <c r="AF161" i="1" s="1"/>
  <c r="AK161" i="1" a="1"/>
  <c r="AK161" i="1" s="1"/>
  <c r="AB161" i="1" a="1"/>
  <c r="AB161" i="1" s="1"/>
  <c r="AQ161" i="1" a="1"/>
  <c r="AQ161" i="1" s="1"/>
  <c r="AT161" i="1" a="1"/>
  <c r="AT161" i="1" s="1"/>
  <c r="AH161" i="1" a="1"/>
  <c r="AH161" i="1" s="1"/>
  <c r="AL161" i="1" a="1"/>
  <c r="AL161" i="1" s="1"/>
  <c r="AI161" i="1" a="1"/>
  <c r="AI161" i="1" s="1"/>
  <c r="AE161" i="1" a="1"/>
  <c r="AE161" i="1" s="1"/>
  <c r="AN161" i="1" a="1"/>
  <c r="AN161" i="1" s="1"/>
  <c r="AU161" i="1" a="1"/>
  <c r="AU161" i="1" s="1"/>
  <c r="AP161" i="1" a="1"/>
  <c r="AP161" i="1" s="1"/>
  <c r="AM161" i="1" a="1"/>
  <c r="AM161" i="1" s="1"/>
  <c r="B74" i="3"/>
  <c r="B39" i="10"/>
  <c r="X141" i="1" a="1"/>
  <c r="X141" i="1" s="1"/>
  <c r="Y141" i="1" a="1"/>
  <c r="Y141" i="1" s="1"/>
  <c r="Z141" i="1" a="1"/>
  <c r="Z141" i="1" s="1"/>
  <c r="AK141" i="1" a="1"/>
  <c r="AK141" i="1" s="1"/>
  <c r="AU141" i="1" a="1"/>
  <c r="AU141" i="1" s="1"/>
  <c r="AM141" i="1" a="1"/>
  <c r="AM141" i="1" s="1"/>
  <c r="AB141" i="1" a="1"/>
  <c r="AB141" i="1" s="1"/>
  <c r="AJ141" i="1" a="1"/>
  <c r="AJ141" i="1" s="1"/>
  <c r="AP141" i="1" a="1"/>
  <c r="AP141" i="1" s="1"/>
  <c r="AQ141" i="1" a="1"/>
  <c r="AQ141" i="1" s="1"/>
  <c r="AH141" i="1" a="1"/>
  <c r="AH141" i="1" s="1"/>
  <c r="AN141" i="1" a="1"/>
  <c r="AN141" i="1" s="1"/>
  <c r="AI141" i="1" a="1"/>
  <c r="AI141" i="1" s="1"/>
  <c r="AS141" i="1" a="1"/>
  <c r="AS141" i="1" s="1"/>
  <c r="AG141" i="1" a="1"/>
  <c r="AG141" i="1" s="1"/>
  <c r="AD141" i="1" a="1"/>
  <c r="AD141" i="1" s="1"/>
  <c r="AL141" i="1" a="1"/>
  <c r="AL141" i="1" s="1"/>
  <c r="AF141" i="1" a="1"/>
  <c r="AF141" i="1" s="1"/>
  <c r="AE141" i="1" a="1"/>
  <c r="AE141" i="1" s="1"/>
  <c r="AO141" i="1" a="1"/>
  <c r="AO141" i="1" s="1"/>
  <c r="AT141" i="1" a="1"/>
  <c r="AT141" i="1" s="1"/>
  <c r="B128" i="12"/>
  <c r="B113" i="12"/>
  <c r="B44" i="12"/>
  <c r="B130" i="10"/>
  <c r="B14" i="12"/>
  <c r="AQ149" i="1" a="1"/>
  <c r="AQ149" i="1" s="1"/>
  <c r="AB149" i="1" a="1"/>
  <c r="AB149" i="1" s="1"/>
  <c r="AJ149" i="1" a="1"/>
  <c r="AJ149" i="1" s="1"/>
  <c r="AO149" i="1" a="1"/>
  <c r="AO149" i="1" s="1"/>
  <c r="AF149" i="1" a="1"/>
  <c r="AF149" i="1" s="1"/>
  <c r="AL149" i="1" a="1"/>
  <c r="AL149" i="1" s="1"/>
  <c r="AE149" i="1" a="1"/>
  <c r="AE149" i="1" s="1"/>
  <c r="AT149" i="1" a="1"/>
  <c r="AT149" i="1" s="1"/>
  <c r="AD149" i="1" a="1"/>
  <c r="AD149" i="1" s="1"/>
  <c r="AI149" i="1" a="1"/>
  <c r="AI149" i="1" s="1"/>
  <c r="AN149" i="1" a="1"/>
  <c r="AN149" i="1" s="1"/>
  <c r="AH149" i="1" a="1"/>
  <c r="AH149" i="1" s="1"/>
  <c r="AS149" i="1" a="1"/>
  <c r="AS149" i="1" s="1"/>
  <c r="AK149" i="1" a="1"/>
  <c r="AK149" i="1" s="1"/>
  <c r="AP149" i="1" a="1"/>
  <c r="AP149" i="1" s="1"/>
  <c r="AU149" i="1" a="1"/>
  <c r="AU149" i="1" s="1"/>
  <c r="AM149" i="1" a="1"/>
  <c r="AM149" i="1" s="1"/>
  <c r="AG149" i="1" a="1"/>
  <c r="AG149" i="1" s="1"/>
  <c r="B102" i="10"/>
  <c r="Y171" i="1" a="1"/>
  <c r="Y171" i="1" s="1"/>
  <c r="Z171" i="1" a="1"/>
  <c r="Z171" i="1" s="1"/>
  <c r="X171" i="1" a="1"/>
  <c r="X171" i="1" s="1"/>
  <c r="B73" i="10"/>
  <c r="X166" i="1" a="1"/>
  <c r="X166" i="1" s="1"/>
  <c r="Z166" i="1" a="1"/>
  <c r="Z166" i="1" s="1"/>
  <c r="Y166" i="1" a="1"/>
  <c r="Y166" i="1" s="1"/>
  <c r="B121" i="10"/>
  <c r="B126" i="12"/>
  <c r="B84" i="3"/>
  <c r="Y82" i="1" a="1"/>
  <c r="Y82" i="1" s="1"/>
  <c r="Z82" i="1" a="1"/>
  <c r="Z82" i="1" s="1"/>
  <c r="X82" i="1" a="1"/>
  <c r="X82" i="1" s="1"/>
  <c r="B24" i="3"/>
  <c r="Y118" i="1" a="1"/>
  <c r="Y118" i="1" s="1"/>
  <c r="Z118" i="1" a="1"/>
  <c r="Z118" i="1" s="1"/>
  <c r="X118" i="1" a="1"/>
  <c r="X118" i="1" s="1"/>
  <c r="AP102" i="1" a="1"/>
  <c r="AP102" i="1" s="1"/>
  <c r="AF102" i="1" a="1"/>
  <c r="AF102" i="1" s="1"/>
  <c r="AB102" i="1" a="1"/>
  <c r="AB102" i="1" s="1"/>
  <c r="AU102" i="1" a="1"/>
  <c r="AU102" i="1" s="1"/>
  <c r="AT102" i="1" a="1"/>
  <c r="AT102" i="1" s="1"/>
  <c r="AH102" i="1" a="1"/>
  <c r="AH102" i="1" s="1"/>
  <c r="AD102" i="1" a="1"/>
  <c r="AD102" i="1" s="1"/>
  <c r="AK102" i="1" a="1"/>
  <c r="AK102" i="1" s="1"/>
  <c r="AO102" i="1" a="1"/>
  <c r="AO102" i="1" s="1"/>
  <c r="AN102" i="1" a="1"/>
  <c r="AN102" i="1" s="1"/>
  <c r="AJ102" i="1" a="1"/>
  <c r="AJ102" i="1" s="1"/>
  <c r="AM102" i="1" a="1"/>
  <c r="AM102" i="1" s="1"/>
  <c r="AS102" i="1" a="1"/>
  <c r="AS102" i="1" s="1"/>
  <c r="AG102" i="1" a="1"/>
  <c r="AG102" i="1" s="1"/>
  <c r="AL102" i="1" a="1"/>
  <c r="AL102" i="1" s="1"/>
  <c r="AQ102" i="1" a="1"/>
  <c r="AQ102" i="1" s="1"/>
  <c r="AE102" i="1" a="1"/>
  <c r="AE102" i="1" s="1"/>
  <c r="AI102" i="1" a="1"/>
  <c r="AI102" i="1" s="1"/>
  <c r="B46" i="10"/>
  <c r="B82" i="10"/>
  <c r="Y147" i="1" a="1"/>
  <c r="Y147" i="1" s="1"/>
  <c r="Z147" i="1" a="1"/>
  <c r="Z147" i="1" s="1"/>
  <c r="X147" i="1" a="1"/>
  <c r="X147" i="1" s="1"/>
  <c r="AN74" i="1" a="1"/>
  <c r="AN74" i="1" s="1"/>
  <c r="AE74" i="1" a="1"/>
  <c r="AE74" i="1" s="1"/>
  <c r="AD74" i="1" a="1"/>
  <c r="AD74" i="1" s="1"/>
  <c r="AF74" i="1" a="1"/>
  <c r="AF74" i="1" s="1"/>
  <c r="AL74" i="1" a="1"/>
  <c r="AL74" i="1" s="1"/>
  <c r="AI74" i="1" a="1"/>
  <c r="AI74" i="1" s="1"/>
  <c r="AP74" i="1" a="1"/>
  <c r="AP74" i="1" s="1"/>
  <c r="AJ74" i="1" a="1"/>
  <c r="AJ74" i="1" s="1"/>
  <c r="AH74" i="1" a="1"/>
  <c r="AH74" i="1" s="1"/>
  <c r="AB74" i="1" a="1"/>
  <c r="AB74" i="1" s="1"/>
  <c r="AG74" i="1" a="1"/>
  <c r="AG74" i="1" s="1"/>
  <c r="AO74" i="1" a="1"/>
  <c r="AO74" i="1" s="1"/>
  <c r="AU74" i="1" a="1"/>
  <c r="AU74" i="1" s="1"/>
  <c r="AK74" i="1" a="1"/>
  <c r="AK74" i="1" s="1"/>
  <c r="AM74" i="1" a="1"/>
  <c r="AM74" i="1" s="1"/>
  <c r="AQ74" i="1" a="1"/>
  <c r="AQ74" i="1" s="1"/>
  <c r="B100" i="3"/>
  <c r="B95" i="12"/>
  <c r="Y73" i="1" a="1"/>
  <c r="Y73" i="1" s="1"/>
  <c r="Z73" i="1" a="1"/>
  <c r="Z73" i="1" s="1"/>
  <c r="X73" i="1" a="1"/>
  <c r="X73" i="1" s="1"/>
  <c r="B101" i="3"/>
  <c r="B125" i="3"/>
  <c r="Z91" i="1" a="1"/>
  <c r="Z91" i="1" s="1"/>
  <c r="Y91" i="1" a="1"/>
  <c r="Y91" i="1" s="1"/>
  <c r="X91" i="1" a="1"/>
  <c r="X91" i="1" s="1"/>
  <c r="B22" i="10"/>
  <c r="AM135" i="1" a="1"/>
  <c r="AM135" i="1" s="1"/>
  <c r="AS135" i="1" a="1"/>
  <c r="AS135" i="1" s="1"/>
  <c r="AP135" i="1" a="1"/>
  <c r="AP135" i="1" s="1"/>
  <c r="AQ135" i="1" a="1"/>
  <c r="AQ135" i="1" s="1"/>
  <c r="AD135" i="1" a="1"/>
  <c r="AD135" i="1" s="1"/>
  <c r="AE135" i="1" a="1"/>
  <c r="AE135" i="1" s="1"/>
  <c r="AK135" i="1" a="1"/>
  <c r="AK135" i="1" s="1"/>
  <c r="AT135" i="1" a="1"/>
  <c r="AT135" i="1" s="1"/>
  <c r="AF135" i="1" a="1"/>
  <c r="AF135" i="1" s="1"/>
  <c r="AB135" i="1" a="1"/>
  <c r="AB135" i="1" s="1"/>
  <c r="AI135" i="1" a="1"/>
  <c r="AI135" i="1" s="1"/>
  <c r="AH135" i="1" a="1"/>
  <c r="AH135" i="1" s="1"/>
  <c r="AJ135" i="1" a="1"/>
  <c r="AJ135" i="1" s="1"/>
  <c r="AL135" i="1" a="1"/>
  <c r="AL135" i="1" s="1"/>
  <c r="AU135" i="1" a="1"/>
  <c r="AU135" i="1" s="1"/>
  <c r="AG135" i="1" a="1"/>
  <c r="AG135" i="1" s="1"/>
  <c r="AO135" i="1" a="1"/>
  <c r="AO135" i="1" s="1"/>
  <c r="AN135" i="1" a="1"/>
  <c r="AN135" i="1" s="1"/>
  <c r="AH62" i="1" a="1"/>
  <c r="AH62" i="1" s="1"/>
  <c r="AU62" i="1" a="1"/>
  <c r="AU62" i="1" s="1"/>
  <c r="AQ62" i="1" a="1"/>
  <c r="AQ62" i="1" s="1"/>
  <c r="AK62" i="1" a="1"/>
  <c r="AK62" i="1" s="1"/>
  <c r="AN62" i="1" a="1"/>
  <c r="AN62" i="1" s="1"/>
  <c r="AG62" i="1" a="1"/>
  <c r="AG62" i="1" s="1"/>
  <c r="AO62" i="1" a="1"/>
  <c r="AO62" i="1" s="1"/>
  <c r="AF62" i="1" a="1"/>
  <c r="AF62" i="1" s="1"/>
  <c r="AI62" i="1" a="1"/>
  <c r="AI62" i="1" s="1"/>
  <c r="AL62" i="1" a="1"/>
  <c r="AL62" i="1" s="1"/>
  <c r="AB62" i="1" a="1"/>
  <c r="AB62" i="1" s="1"/>
  <c r="AE62" i="1" a="1"/>
  <c r="AE62" i="1" s="1"/>
  <c r="AJ62" i="1" a="1"/>
  <c r="AJ62" i="1" s="1"/>
  <c r="AM62" i="1" a="1"/>
  <c r="AM62" i="1" s="1"/>
  <c r="AP62" i="1" a="1"/>
  <c r="AP62" i="1" s="1"/>
  <c r="AD62" i="1" a="1"/>
  <c r="AD62" i="1" s="1"/>
  <c r="X67" i="1" a="1"/>
  <c r="X67" i="1" s="1"/>
  <c r="Z67" i="1" a="1"/>
  <c r="Z67" i="1" s="1"/>
  <c r="Y67" i="1" a="1"/>
  <c r="Y67" i="1" s="1"/>
  <c r="AE110" i="1" a="1"/>
  <c r="AE110" i="1" s="1"/>
  <c r="AD110" i="1" a="1"/>
  <c r="AD110" i="1" s="1"/>
  <c r="AO110" i="1" a="1"/>
  <c r="AO110" i="1" s="1"/>
  <c r="AK110" i="1" a="1"/>
  <c r="AK110" i="1" s="1"/>
  <c r="AL110" i="1" a="1"/>
  <c r="AL110" i="1" s="1"/>
  <c r="AB110" i="1" a="1"/>
  <c r="AB110" i="1" s="1"/>
  <c r="AI110" i="1" a="1"/>
  <c r="AI110" i="1" s="1"/>
  <c r="AT110" i="1" a="1"/>
  <c r="AT110" i="1" s="1"/>
  <c r="AN110" i="1" a="1"/>
  <c r="AN110" i="1" s="1"/>
  <c r="AQ110" i="1" a="1"/>
  <c r="AQ110" i="1" s="1"/>
  <c r="AG110" i="1" a="1"/>
  <c r="AG110" i="1" s="1"/>
  <c r="AF110" i="1" a="1"/>
  <c r="AF110" i="1" s="1"/>
  <c r="AS110" i="1" a="1"/>
  <c r="AS110" i="1" s="1"/>
  <c r="AJ110" i="1" a="1"/>
  <c r="AJ110" i="1" s="1"/>
  <c r="AM110" i="1" a="1"/>
  <c r="AM110" i="1" s="1"/>
  <c r="AU110" i="1" a="1"/>
  <c r="AU110" i="1" s="1"/>
  <c r="AH110" i="1" a="1"/>
  <c r="AH110" i="1" s="1"/>
  <c r="AP110" i="1" a="1"/>
  <c r="AP110" i="1" s="1"/>
  <c r="X176" i="1" a="1"/>
  <c r="X176" i="1" s="1"/>
  <c r="Y176" i="1" a="1"/>
  <c r="Y176" i="1" s="1"/>
  <c r="Z176" i="1" a="1"/>
  <c r="Z176" i="1" s="1"/>
  <c r="B103" i="10"/>
  <c r="B59" i="3"/>
  <c r="B4" i="3"/>
  <c r="X58" i="1" a="1"/>
  <c r="X58" i="1" s="1"/>
  <c r="Y58" i="1" a="1"/>
  <c r="Y58" i="1" s="1"/>
  <c r="Z58" i="1" a="1"/>
  <c r="Z58" i="1" s="1"/>
  <c r="B93" i="10"/>
  <c r="AE178" i="1" a="1"/>
  <c r="AE178" i="1" s="1"/>
  <c r="AQ178" i="1" a="1"/>
  <c r="AQ178" i="1" s="1"/>
  <c r="AB178" i="1" a="1"/>
  <c r="AB178" i="1" s="1"/>
  <c r="AF178" i="1" a="1"/>
  <c r="AF178" i="1" s="1"/>
  <c r="AU178" i="1" a="1"/>
  <c r="AU178" i="1" s="1"/>
  <c r="AT178" i="1" a="1"/>
  <c r="AT178" i="1" s="1"/>
  <c r="AO178" i="1" a="1"/>
  <c r="AO178" i="1" s="1"/>
  <c r="AD178" i="1" a="1"/>
  <c r="AD178" i="1" s="1"/>
  <c r="AI178" i="1" a="1"/>
  <c r="AI178" i="1" s="1"/>
  <c r="AH178" i="1" a="1"/>
  <c r="AH178" i="1" s="1"/>
  <c r="AG178" i="1" a="1"/>
  <c r="AG178" i="1" s="1"/>
  <c r="AL178" i="1" a="1"/>
  <c r="AL178" i="1" s="1"/>
  <c r="AS178" i="1" a="1"/>
  <c r="AS178" i="1" s="1"/>
  <c r="AN178" i="1" a="1"/>
  <c r="AN178" i="1" s="1"/>
  <c r="AK178" i="1" a="1"/>
  <c r="AK178" i="1" s="1"/>
  <c r="AM178" i="1" a="1"/>
  <c r="AM178" i="1" s="1"/>
  <c r="AP178" i="1" a="1"/>
  <c r="AP178" i="1" s="1"/>
  <c r="AJ178" i="1" a="1"/>
  <c r="AJ178" i="1" s="1"/>
  <c r="X95" i="1" a="1"/>
  <c r="X95" i="1" s="1"/>
  <c r="Y95" i="1" a="1"/>
  <c r="Y95" i="1" s="1"/>
  <c r="Z95" i="1" a="1"/>
  <c r="Z95" i="1" s="1"/>
  <c r="B11" i="3"/>
  <c r="X132" i="1" a="1"/>
  <c r="X132" i="1" s="1"/>
  <c r="Y132" i="1" a="1"/>
  <c r="Y132" i="1" s="1"/>
  <c r="Z132" i="1" a="1"/>
  <c r="Z132" i="1" s="1"/>
  <c r="B98" i="10"/>
  <c r="X63" i="1" a="1"/>
  <c r="X63" i="1" s="1"/>
  <c r="Z63" i="1" a="1"/>
  <c r="Z63" i="1" s="1"/>
  <c r="Y63" i="1" a="1"/>
  <c r="Y63" i="1" s="1"/>
  <c r="AH103" i="1" a="1"/>
  <c r="AH103" i="1" s="1"/>
  <c r="AO103" i="1" a="1"/>
  <c r="AO103" i="1" s="1"/>
  <c r="AT103" i="1" a="1"/>
  <c r="AT103" i="1" s="1"/>
  <c r="AI103" i="1" a="1"/>
  <c r="AI103" i="1" s="1"/>
  <c r="AU103" i="1" a="1"/>
  <c r="AU103" i="1" s="1"/>
  <c r="AJ103" i="1" a="1"/>
  <c r="AJ103" i="1" s="1"/>
  <c r="AF103" i="1" a="1"/>
  <c r="AF103" i="1" s="1"/>
  <c r="AE103" i="1" a="1"/>
  <c r="AE103" i="1" s="1"/>
  <c r="AG103" i="1" a="1"/>
  <c r="AG103" i="1" s="1"/>
  <c r="AN103" i="1" a="1"/>
  <c r="AN103" i="1" s="1"/>
  <c r="AS103" i="1" a="1"/>
  <c r="AS103" i="1" s="1"/>
  <c r="AK103" i="1" a="1"/>
  <c r="AK103" i="1" s="1"/>
  <c r="AP103" i="1" a="1"/>
  <c r="AP103" i="1" s="1"/>
  <c r="AB103" i="1" a="1"/>
  <c r="AB103" i="1" s="1"/>
  <c r="AM103" i="1" a="1"/>
  <c r="AM103" i="1" s="1"/>
  <c r="AD103" i="1" a="1"/>
  <c r="AD103" i="1" s="1"/>
  <c r="AL103" i="1" a="1"/>
  <c r="AL103" i="1" s="1"/>
  <c r="AQ103" i="1" a="1"/>
  <c r="AQ103" i="1" s="1"/>
  <c r="B19" i="3"/>
  <c r="AB76" i="1" a="1"/>
  <c r="AB76" i="1" s="1"/>
  <c r="AQ76" i="1" a="1"/>
  <c r="AQ76" i="1" s="1"/>
  <c r="AL76" i="1" a="1"/>
  <c r="AL76" i="1" s="1"/>
  <c r="AP76" i="1" a="1"/>
  <c r="AP76" i="1" s="1"/>
  <c r="AJ76" i="1" a="1"/>
  <c r="AJ76" i="1" s="1"/>
  <c r="AF76" i="1" a="1"/>
  <c r="AF76" i="1" s="1"/>
  <c r="AD76" i="1" a="1"/>
  <c r="AD76" i="1" s="1"/>
  <c r="AO76" i="1" a="1"/>
  <c r="AO76" i="1" s="1"/>
  <c r="AN76" i="1" a="1"/>
  <c r="AN76" i="1" s="1"/>
  <c r="AI76" i="1" a="1"/>
  <c r="AI76" i="1" s="1"/>
  <c r="AG76" i="1" a="1"/>
  <c r="AG76" i="1" s="1"/>
  <c r="AK76" i="1" a="1"/>
  <c r="AK76" i="1" s="1"/>
  <c r="AE76" i="1" a="1"/>
  <c r="AE76" i="1" s="1"/>
  <c r="AU76" i="1" a="1"/>
  <c r="AU76" i="1" s="1"/>
  <c r="AM76" i="1" a="1"/>
  <c r="AM76" i="1" s="1"/>
  <c r="AH76" i="1" a="1"/>
  <c r="AH76" i="1" s="1"/>
  <c r="X146" i="1" a="1"/>
  <c r="X146" i="1" s="1"/>
  <c r="Y146" i="1" a="1"/>
  <c r="Y146" i="1" s="1"/>
  <c r="Z146" i="1" a="1"/>
  <c r="Z146" i="1" s="1"/>
  <c r="AJ169" i="1" a="1"/>
  <c r="AJ169" i="1" s="1"/>
  <c r="AK169" i="1" a="1"/>
  <c r="AK169" i="1" s="1"/>
  <c r="AL169" i="1" a="1"/>
  <c r="AL169" i="1" s="1"/>
  <c r="AP169" i="1" a="1"/>
  <c r="AP169" i="1" s="1"/>
  <c r="AM169" i="1" a="1"/>
  <c r="AM169" i="1" s="1"/>
  <c r="AT169" i="1" a="1"/>
  <c r="AT169" i="1" s="1"/>
  <c r="AE169" i="1" a="1"/>
  <c r="AE169" i="1" s="1"/>
  <c r="AH169" i="1" a="1"/>
  <c r="AH169" i="1" s="1"/>
  <c r="AG169" i="1" a="1"/>
  <c r="AG169" i="1" s="1"/>
  <c r="AS169" i="1" a="1"/>
  <c r="AS169" i="1" s="1"/>
  <c r="AD169" i="1" a="1"/>
  <c r="AD169" i="1" s="1"/>
  <c r="AF169" i="1" a="1"/>
  <c r="AF169" i="1" s="1"/>
  <c r="AO169" i="1" a="1"/>
  <c r="AO169" i="1" s="1"/>
  <c r="AN169" i="1" a="1"/>
  <c r="AN169" i="1" s="1"/>
  <c r="AI169" i="1" a="1"/>
  <c r="AI169" i="1" s="1"/>
  <c r="AB169" i="1" a="1"/>
  <c r="AB169" i="1" s="1"/>
  <c r="AU169" i="1" a="1"/>
  <c r="AU169" i="1" s="1"/>
  <c r="AQ169" i="1" a="1"/>
  <c r="AQ169" i="1" s="1"/>
  <c r="B106" i="12"/>
  <c r="B67" i="3"/>
  <c r="B79" i="3"/>
  <c r="X130" i="1" a="1"/>
  <c r="X130" i="1" s="1"/>
  <c r="Y130" i="1" a="1"/>
  <c r="Y130" i="1" s="1"/>
  <c r="Z130" i="1" a="1"/>
  <c r="Z130" i="1" s="1"/>
  <c r="AD164" i="1" a="1"/>
  <c r="AD164" i="1" s="1"/>
  <c r="AI164" i="1" a="1"/>
  <c r="AI164" i="1" s="1"/>
  <c r="AG164" i="1" a="1"/>
  <c r="AG164" i="1" s="1"/>
  <c r="AQ164" i="1" a="1"/>
  <c r="AQ164" i="1" s="1"/>
  <c r="AT164" i="1" a="1"/>
  <c r="AT164" i="1" s="1"/>
  <c r="AO164" i="1" a="1"/>
  <c r="AO164" i="1" s="1"/>
  <c r="AP164" i="1" a="1"/>
  <c r="AP164" i="1" s="1"/>
  <c r="AN164" i="1" a="1"/>
  <c r="AN164" i="1" s="1"/>
  <c r="AB164" i="1" a="1"/>
  <c r="AB164" i="1" s="1"/>
  <c r="AH164" i="1" a="1"/>
  <c r="AH164" i="1" s="1"/>
  <c r="AM164" i="1" a="1"/>
  <c r="AM164" i="1" s="1"/>
  <c r="AL164" i="1" a="1"/>
  <c r="AL164" i="1" s="1"/>
  <c r="AE164" i="1" a="1"/>
  <c r="AE164" i="1" s="1"/>
  <c r="AJ164" i="1" a="1"/>
  <c r="AJ164" i="1" s="1"/>
  <c r="AK164" i="1" a="1"/>
  <c r="AK164" i="1" s="1"/>
  <c r="AS164" i="1" a="1"/>
  <c r="AS164" i="1" s="1"/>
  <c r="AU164" i="1" a="1"/>
  <c r="AU164" i="1" s="1"/>
  <c r="AF164" i="1" a="1"/>
  <c r="AF164" i="1" s="1"/>
  <c r="B74" i="10"/>
  <c r="B39" i="12"/>
  <c r="B128" i="10"/>
  <c r="Y66" i="1" a="1"/>
  <c r="Y66" i="1" s="1"/>
  <c r="X66" i="1" a="1"/>
  <c r="X66" i="1" s="1"/>
  <c r="Z66" i="1" a="1"/>
  <c r="Z66" i="1" s="1"/>
  <c r="B113" i="3"/>
  <c r="AQ75" i="1" a="1"/>
  <c r="AQ75" i="1" s="1"/>
  <c r="AU75" i="1" a="1"/>
  <c r="AU75" i="1" s="1"/>
  <c r="AF75" i="1" a="1"/>
  <c r="AF75" i="1" s="1"/>
  <c r="AI75" i="1" a="1"/>
  <c r="AI75" i="1" s="1"/>
  <c r="AO75" i="1" a="1"/>
  <c r="AO75" i="1" s="1"/>
  <c r="AD75" i="1" a="1"/>
  <c r="AD75" i="1" s="1"/>
  <c r="AK75" i="1" a="1"/>
  <c r="AK75" i="1" s="1"/>
  <c r="AP75" i="1" a="1"/>
  <c r="AP75" i="1" s="1"/>
  <c r="AB75" i="1" a="1"/>
  <c r="AB75" i="1" s="1"/>
  <c r="AE75" i="1" a="1"/>
  <c r="AE75" i="1" s="1"/>
  <c r="AG75" i="1" a="1"/>
  <c r="AG75" i="1" s="1"/>
  <c r="AJ75" i="1" a="1"/>
  <c r="AJ75" i="1" s="1"/>
  <c r="AN75" i="1" a="1"/>
  <c r="AN75" i="1" s="1"/>
  <c r="AL75" i="1" a="1"/>
  <c r="AL75" i="1" s="1"/>
  <c r="AM75" i="1" a="1"/>
  <c r="AM75" i="1" s="1"/>
  <c r="AH75" i="1" a="1"/>
  <c r="AH75" i="1" s="1"/>
  <c r="B32" i="10"/>
  <c r="X160" i="1" a="1"/>
  <c r="X160" i="1" s="1"/>
  <c r="Y160" i="1" a="1"/>
  <c r="Y160" i="1" s="1"/>
  <c r="Z160" i="1" a="1"/>
  <c r="Z160" i="1" s="1"/>
  <c r="AE181" i="1" a="1"/>
  <c r="AE181" i="1" s="1"/>
  <c r="AF181" i="1" a="1"/>
  <c r="AF181" i="1" s="1"/>
  <c r="AJ181" i="1" a="1"/>
  <c r="AJ181" i="1" s="1"/>
  <c r="AQ181" i="1" a="1"/>
  <c r="AQ181" i="1" s="1"/>
  <c r="AK181" i="1" a="1"/>
  <c r="AK181" i="1" s="1"/>
  <c r="AI181" i="1" a="1"/>
  <c r="AI181" i="1" s="1"/>
  <c r="AH181" i="1" a="1"/>
  <c r="AH181" i="1" s="1"/>
  <c r="AM181" i="1" a="1"/>
  <c r="AM181" i="1" s="1"/>
  <c r="AL181" i="1" a="1"/>
  <c r="AL181" i="1" s="1"/>
  <c r="AS181" i="1" a="1"/>
  <c r="AS181" i="1" s="1"/>
  <c r="AT181" i="1" a="1"/>
  <c r="AT181" i="1" s="1"/>
  <c r="AO181" i="1" a="1"/>
  <c r="AO181" i="1" s="1"/>
  <c r="AB181" i="1" a="1"/>
  <c r="AB181" i="1" s="1"/>
  <c r="AD181" i="1" a="1"/>
  <c r="AD181" i="1" s="1"/>
  <c r="AU181" i="1" a="1"/>
  <c r="AU181" i="1" s="1"/>
  <c r="AN181" i="1" a="1"/>
  <c r="AN181" i="1" s="1"/>
  <c r="AG181" i="1" a="1"/>
  <c r="AG181" i="1" s="1"/>
  <c r="AP181" i="1" a="1"/>
  <c r="AP181" i="1" s="1"/>
  <c r="B14" i="10"/>
  <c r="B27" i="12"/>
  <c r="B102" i="3"/>
  <c r="AQ107" i="1" a="1"/>
  <c r="AQ107" i="1" s="1"/>
  <c r="AK107" i="1" a="1"/>
  <c r="AK107" i="1" s="1"/>
  <c r="AL107" i="1" a="1"/>
  <c r="AL107" i="1" s="1"/>
  <c r="AG107" i="1" a="1"/>
  <c r="AG107" i="1" s="1"/>
  <c r="AM107" i="1" a="1"/>
  <c r="AM107" i="1" s="1"/>
  <c r="AJ107" i="1" a="1"/>
  <c r="AJ107" i="1" s="1"/>
  <c r="AO107" i="1" a="1"/>
  <c r="AO107" i="1" s="1"/>
  <c r="AI107" i="1" a="1"/>
  <c r="AI107" i="1" s="1"/>
  <c r="AH107" i="1" a="1"/>
  <c r="AH107" i="1" s="1"/>
  <c r="AU107" i="1" a="1"/>
  <c r="AU107" i="1" s="1"/>
  <c r="AP107" i="1" a="1"/>
  <c r="AP107" i="1" s="1"/>
  <c r="AE107" i="1" a="1"/>
  <c r="AE107" i="1" s="1"/>
  <c r="AB107" i="1" a="1"/>
  <c r="AB107" i="1" s="1"/>
  <c r="AS107" i="1" a="1"/>
  <c r="AS107" i="1" s="1"/>
  <c r="AN107" i="1" a="1"/>
  <c r="AN107" i="1" s="1"/>
  <c r="AD107" i="1" a="1"/>
  <c r="AD107" i="1" s="1"/>
  <c r="AT107" i="1" a="1"/>
  <c r="AT107" i="1" s="1"/>
  <c r="AF107" i="1" a="1"/>
  <c r="AF107" i="1" s="1"/>
  <c r="Y59" i="1" a="1"/>
  <c r="Y59" i="1" s="1"/>
  <c r="X59" i="1" a="1"/>
  <c r="X59" i="1" s="1"/>
  <c r="Z59" i="1" a="1"/>
  <c r="Z59" i="1" s="1"/>
  <c r="X148" i="1" a="1"/>
  <c r="X148" i="1" s="1"/>
  <c r="Y148" i="1" a="1"/>
  <c r="Y148" i="1" s="1"/>
  <c r="Z148" i="1" a="1"/>
  <c r="Z148" i="1" s="1"/>
  <c r="B121" i="12"/>
  <c r="B126" i="3"/>
  <c r="X168" i="1" a="1"/>
  <c r="X168" i="1" s="1"/>
  <c r="Z168" i="1" a="1"/>
  <c r="Z168" i="1" s="1"/>
  <c r="Y168" i="1" a="1"/>
  <c r="Y168" i="1" s="1"/>
  <c r="AU86" i="1" a="1"/>
  <c r="AU86" i="1" s="1"/>
  <c r="AM86" i="1" a="1"/>
  <c r="AM86" i="1" s="1"/>
  <c r="AJ86" i="1" a="1"/>
  <c r="AJ86" i="1" s="1"/>
  <c r="AI86" i="1" a="1"/>
  <c r="AI86" i="1" s="1"/>
  <c r="AE86" i="1" a="1"/>
  <c r="AE86" i="1" s="1"/>
  <c r="AO86" i="1" a="1"/>
  <c r="AO86" i="1" s="1"/>
  <c r="AK86" i="1" a="1"/>
  <c r="AK86" i="1" s="1"/>
  <c r="AG86" i="1" a="1"/>
  <c r="AG86" i="1" s="1"/>
  <c r="AQ86" i="1" a="1"/>
  <c r="AQ86" i="1" s="1"/>
  <c r="AD86" i="1" a="1"/>
  <c r="AD86" i="1" s="1"/>
  <c r="AB86" i="1" a="1"/>
  <c r="AB86" i="1" s="1"/>
  <c r="AP86" i="1" a="1"/>
  <c r="AP86" i="1" s="1"/>
  <c r="AL86" i="1" a="1"/>
  <c r="AL86" i="1" s="1"/>
  <c r="AF86" i="1" a="1"/>
  <c r="AF86" i="1" s="1"/>
  <c r="AH86" i="1" a="1"/>
  <c r="AH86" i="1" s="1"/>
  <c r="AN86" i="1" a="1"/>
  <c r="AN86" i="1" s="1"/>
  <c r="B31" i="12"/>
  <c r="X178" i="1" a="1"/>
  <c r="X178" i="1" s="1"/>
  <c r="Z178" i="1" a="1"/>
  <c r="Z178" i="1" s="1"/>
  <c r="Y178" i="1" a="1"/>
  <c r="Y178" i="1" s="1"/>
  <c r="B34" i="3"/>
  <c r="B46" i="12"/>
  <c r="B82" i="3"/>
  <c r="AG117" i="1" a="1"/>
  <c r="AG117" i="1" s="1"/>
  <c r="AS117" i="1" a="1"/>
  <c r="AS117" i="1" s="1"/>
  <c r="AT117" i="1" a="1"/>
  <c r="AT117" i="1" s="1"/>
  <c r="AO117" i="1" a="1"/>
  <c r="AO117" i="1" s="1"/>
  <c r="AD117" i="1" a="1"/>
  <c r="AD117" i="1" s="1"/>
  <c r="AE117" i="1" a="1"/>
  <c r="AE117" i="1" s="1"/>
  <c r="AN117" i="1" a="1"/>
  <c r="AN117" i="1" s="1"/>
  <c r="AJ117" i="1" a="1"/>
  <c r="AJ117" i="1" s="1"/>
  <c r="AI117" i="1" a="1"/>
  <c r="AI117" i="1" s="1"/>
  <c r="AK117" i="1" a="1"/>
  <c r="AK117" i="1" s="1"/>
  <c r="AB117" i="1" a="1"/>
  <c r="AB117" i="1" s="1"/>
  <c r="AU117" i="1" a="1"/>
  <c r="AU117" i="1" s="1"/>
  <c r="AF117" i="1" a="1"/>
  <c r="AF117" i="1" s="1"/>
  <c r="AH117" i="1" a="1"/>
  <c r="AH117" i="1" s="1"/>
  <c r="AL117" i="1" a="1"/>
  <c r="AL117" i="1" s="1"/>
  <c r="AP117" i="1" a="1"/>
  <c r="AP117" i="1" s="1"/>
  <c r="AM117" i="1" a="1"/>
  <c r="AM117" i="1" s="1"/>
  <c r="AQ117" i="1" a="1"/>
  <c r="AQ117" i="1" s="1"/>
  <c r="AK66" i="1" a="1"/>
  <c r="AK66" i="1" s="1"/>
  <c r="AH66" i="1" a="1"/>
  <c r="AH66" i="1" s="1"/>
  <c r="AG66" i="1" a="1"/>
  <c r="AG66" i="1" s="1"/>
  <c r="AQ66" i="1" a="1"/>
  <c r="AQ66" i="1" s="1"/>
  <c r="AD66" i="1" a="1"/>
  <c r="AD66" i="1" s="1"/>
  <c r="AB66" i="1" a="1"/>
  <c r="AB66" i="1" s="1"/>
  <c r="AM66" i="1" a="1"/>
  <c r="AM66" i="1" s="1"/>
  <c r="AP66" i="1" a="1"/>
  <c r="AP66" i="1" s="1"/>
  <c r="AL66" i="1" a="1"/>
  <c r="AL66" i="1" s="1"/>
  <c r="AN66" i="1" a="1"/>
  <c r="AN66" i="1" s="1"/>
  <c r="AU66" i="1" a="1"/>
  <c r="AU66" i="1" s="1"/>
  <c r="AF66" i="1" a="1"/>
  <c r="AF66" i="1" s="1"/>
  <c r="AE66" i="1" a="1"/>
  <c r="AE66" i="1" s="1"/>
  <c r="AI66" i="1" a="1"/>
  <c r="AI66" i="1" s="1"/>
  <c r="AJ66" i="1" a="1"/>
  <c r="AJ66" i="1" s="1"/>
  <c r="AO66" i="1" a="1"/>
  <c r="AO66" i="1" s="1"/>
  <c r="B100" i="12"/>
  <c r="B65" i="10"/>
  <c r="B101" i="12"/>
  <c r="B125" i="12"/>
  <c r="AP78" i="1" a="1"/>
  <c r="AP78" i="1" s="1"/>
  <c r="AN78" i="1" a="1"/>
  <c r="AN78" i="1" s="1"/>
  <c r="AJ78" i="1" a="1"/>
  <c r="AJ78" i="1" s="1"/>
  <c r="AK78" i="1" a="1"/>
  <c r="AK78" i="1" s="1"/>
  <c r="AF78" i="1" a="1"/>
  <c r="AF78" i="1" s="1"/>
  <c r="AH78" i="1" a="1"/>
  <c r="AH78" i="1" s="1"/>
  <c r="AM78" i="1" a="1"/>
  <c r="AM78" i="1" s="1"/>
  <c r="AD78" i="1" a="1"/>
  <c r="AD78" i="1" s="1"/>
  <c r="AU78" i="1" a="1"/>
  <c r="AU78" i="1" s="1"/>
  <c r="AO78" i="1" a="1"/>
  <c r="AO78" i="1" s="1"/>
  <c r="AI78" i="1" a="1"/>
  <c r="AI78" i="1" s="1"/>
  <c r="AL78" i="1" a="1"/>
  <c r="AL78" i="1" s="1"/>
  <c r="AE78" i="1" a="1"/>
  <c r="AE78" i="1" s="1"/>
  <c r="AQ78" i="1" a="1"/>
  <c r="AQ78" i="1" s="1"/>
  <c r="AB78" i="1" a="1"/>
  <c r="AB78" i="1" s="1"/>
  <c r="AG78" i="1" a="1"/>
  <c r="AG78" i="1" s="1"/>
  <c r="B22" i="3"/>
  <c r="AN123" i="1" a="1"/>
  <c r="AN123" i="1" s="1"/>
  <c r="AU123" i="1" a="1"/>
  <c r="AU123" i="1" s="1"/>
  <c r="AH123" i="1" a="1"/>
  <c r="AH123" i="1" s="1"/>
  <c r="AM123" i="1" a="1"/>
  <c r="AM123" i="1" s="1"/>
  <c r="AQ123" i="1" a="1"/>
  <c r="AQ123" i="1" s="1"/>
  <c r="AI123" i="1" a="1"/>
  <c r="AI123" i="1" s="1"/>
  <c r="AT123" i="1" a="1"/>
  <c r="AT123" i="1" s="1"/>
  <c r="AE123" i="1" a="1"/>
  <c r="AE123" i="1" s="1"/>
  <c r="AD123" i="1" a="1"/>
  <c r="AD123" i="1" s="1"/>
  <c r="AF123" i="1" a="1"/>
  <c r="AF123" i="1" s="1"/>
  <c r="AK123" i="1" a="1"/>
  <c r="AK123" i="1" s="1"/>
  <c r="AJ123" i="1" a="1"/>
  <c r="AJ123" i="1" s="1"/>
  <c r="AB123" i="1" a="1"/>
  <c r="AB123" i="1" s="1"/>
  <c r="AP123" i="1" a="1"/>
  <c r="AP123" i="1" s="1"/>
  <c r="AG123" i="1" a="1"/>
  <c r="AG123" i="1" s="1"/>
  <c r="AO123" i="1" a="1"/>
  <c r="AO123" i="1" s="1"/>
  <c r="AS123" i="1" a="1"/>
  <c r="AS123" i="1" s="1"/>
  <c r="AL123" i="1" a="1"/>
  <c r="AL123" i="1" s="1"/>
  <c r="B51" i="10"/>
  <c r="AI64" i="1" a="1"/>
  <c r="AI64" i="1" s="1"/>
  <c r="AJ64" i="1" a="1"/>
  <c r="AJ64" i="1" s="1"/>
  <c r="AB64" i="1" a="1"/>
  <c r="AB64" i="1" s="1"/>
  <c r="AG64" i="1" a="1"/>
  <c r="AG64" i="1" s="1"/>
  <c r="AQ64" i="1" a="1"/>
  <c r="AQ64" i="1" s="1"/>
  <c r="AD64" i="1" a="1"/>
  <c r="AD64" i="1" s="1"/>
  <c r="AP64" i="1" a="1"/>
  <c r="AP64" i="1" s="1"/>
  <c r="AK64" i="1" a="1"/>
  <c r="AK64" i="1" s="1"/>
  <c r="AO64" i="1" a="1"/>
  <c r="AO64" i="1" s="1"/>
  <c r="AM64" i="1" a="1"/>
  <c r="AM64" i="1" s="1"/>
  <c r="AH64" i="1" a="1"/>
  <c r="AH64" i="1" s="1"/>
  <c r="AL64" i="1" a="1"/>
  <c r="AL64" i="1" s="1"/>
  <c r="AF64" i="1" a="1"/>
  <c r="AF64" i="1" s="1"/>
  <c r="AE64" i="1" a="1"/>
  <c r="AE64" i="1" s="1"/>
  <c r="AN64" i="1" a="1"/>
  <c r="AN64" i="1" s="1"/>
  <c r="AU64" i="1" a="1"/>
  <c r="AU64" i="1" s="1"/>
  <c r="AU136" i="1" a="1"/>
  <c r="AU136" i="1" s="1"/>
  <c r="AG136" i="1" a="1"/>
  <c r="AG136" i="1" s="1"/>
  <c r="AH136" i="1" a="1"/>
  <c r="AH136" i="1" s="1"/>
  <c r="AS136" i="1" a="1"/>
  <c r="AS136" i="1" s="1"/>
  <c r="AL136" i="1" a="1"/>
  <c r="AL136" i="1" s="1"/>
  <c r="AT136" i="1" a="1"/>
  <c r="AT136" i="1" s="1"/>
  <c r="AO136" i="1" a="1"/>
  <c r="AO136" i="1" s="1"/>
  <c r="AI136" i="1" a="1"/>
  <c r="AI136" i="1" s="1"/>
  <c r="AE136" i="1" a="1"/>
  <c r="AE136" i="1" s="1"/>
  <c r="AP136" i="1" a="1"/>
  <c r="AP136" i="1" s="1"/>
  <c r="AJ136" i="1" a="1"/>
  <c r="AJ136" i="1" s="1"/>
  <c r="AD136" i="1" a="1"/>
  <c r="AD136" i="1" s="1"/>
  <c r="AB136" i="1" a="1"/>
  <c r="AB136" i="1" s="1"/>
  <c r="AM136" i="1" a="1"/>
  <c r="AM136" i="1" s="1"/>
  <c r="AQ136" i="1" a="1"/>
  <c r="AQ136" i="1" s="1"/>
  <c r="AN136" i="1" a="1"/>
  <c r="AN136" i="1" s="1"/>
  <c r="AK136" i="1" a="1"/>
  <c r="AK136" i="1" s="1"/>
  <c r="AF136" i="1" a="1"/>
  <c r="AF136" i="1" s="1"/>
  <c r="B103" i="12"/>
  <c r="B117" i="12"/>
  <c r="Z70" i="1" a="1"/>
  <c r="Z70" i="1" s="1"/>
  <c r="X70" i="1" a="1"/>
  <c r="X70" i="1" s="1"/>
  <c r="Y70" i="1" a="1"/>
  <c r="Y70" i="1" s="1"/>
  <c r="B4" i="12"/>
  <c r="AU98" i="1" a="1"/>
  <c r="AU98" i="1" s="1"/>
  <c r="AS98" i="1" a="1"/>
  <c r="AS98" i="1" s="1"/>
  <c r="AJ98" i="1" a="1"/>
  <c r="AJ98" i="1" s="1"/>
  <c r="AI98" i="1" a="1"/>
  <c r="AI98" i="1" s="1"/>
  <c r="AO98" i="1" a="1"/>
  <c r="AO98" i="1" s="1"/>
  <c r="AF98" i="1" a="1"/>
  <c r="AF98" i="1" s="1"/>
  <c r="AL98" i="1" a="1"/>
  <c r="AL98" i="1" s="1"/>
  <c r="AM98" i="1" a="1"/>
  <c r="AM98" i="1" s="1"/>
  <c r="AQ98" i="1" a="1"/>
  <c r="AQ98" i="1" s="1"/>
  <c r="AK98" i="1" a="1"/>
  <c r="AK98" i="1" s="1"/>
  <c r="AB98" i="1" a="1"/>
  <c r="AB98" i="1" s="1"/>
  <c r="AP98" i="1" a="1"/>
  <c r="AP98" i="1" s="1"/>
  <c r="AD98" i="1" a="1"/>
  <c r="AD98" i="1" s="1"/>
  <c r="AG98" i="1" a="1"/>
  <c r="AG98" i="1" s="1"/>
  <c r="AH98" i="1" a="1"/>
  <c r="AH98" i="1" s="1"/>
  <c r="AT98" i="1" a="1"/>
  <c r="AT98" i="1" s="1"/>
  <c r="AN98" i="1" a="1"/>
  <c r="AN98" i="1" s="1"/>
  <c r="AE98" i="1" a="1"/>
  <c r="AE98" i="1" s="1"/>
  <c r="AH85" i="1" a="1"/>
  <c r="AH85" i="1" s="1"/>
  <c r="AE85" i="1" a="1"/>
  <c r="AE85" i="1" s="1"/>
  <c r="AM85" i="1" a="1"/>
  <c r="AM85" i="1" s="1"/>
  <c r="AO85" i="1" a="1"/>
  <c r="AO85" i="1" s="1"/>
  <c r="AN85" i="1" a="1"/>
  <c r="AN85" i="1" s="1"/>
  <c r="AG85" i="1" a="1"/>
  <c r="AG85" i="1" s="1"/>
  <c r="AF85" i="1" a="1"/>
  <c r="AF85" i="1" s="1"/>
  <c r="AI85" i="1" a="1"/>
  <c r="AI85" i="1" s="1"/>
  <c r="AK85" i="1" a="1"/>
  <c r="AK85" i="1" s="1"/>
  <c r="AU85" i="1" a="1"/>
  <c r="AU85" i="1" s="1"/>
  <c r="AB85" i="1" a="1"/>
  <c r="AB85" i="1" s="1"/>
  <c r="AJ85" i="1" a="1"/>
  <c r="AJ85" i="1" s="1"/>
  <c r="AL85" i="1" a="1"/>
  <c r="AL85" i="1" s="1"/>
  <c r="AQ85" i="1" a="1"/>
  <c r="AQ85" i="1" s="1"/>
  <c r="AD85" i="1" a="1"/>
  <c r="AD85" i="1" s="1"/>
  <c r="AP85" i="1" a="1"/>
  <c r="AP85" i="1" s="1"/>
  <c r="B118" i="12"/>
  <c r="AU157" i="1" a="1"/>
  <c r="AU157" i="1" s="1"/>
  <c r="AQ157" i="1" a="1"/>
  <c r="AQ157" i="1" s="1"/>
  <c r="AI157" i="1" a="1"/>
  <c r="AI157" i="1" s="1"/>
  <c r="AM157" i="1" a="1"/>
  <c r="AM157" i="1" s="1"/>
  <c r="AP157" i="1" a="1"/>
  <c r="AP157" i="1" s="1"/>
  <c r="AN157" i="1" a="1"/>
  <c r="AN157" i="1" s="1"/>
  <c r="AH157" i="1" a="1"/>
  <c r="AH157" i="1" s="1"/>
  <c r="AB157" i="1" a="1"/>
  <c r="AB157" i="1" s="1"/>
  <c r="AD157" i="1" a="1"/>
  <c r="AD157" i="1" s="1"/>
  <c r="AG157" i="1" a="1"/>
  <c r="AG157" i="1" s="1"/>
  <c r="AE157" i="1" a="1"/>
  <c r="AE157" i="1" s="1"/>
  <c r="AF157" i="1" a="1"/>
  <c r="AF157" i="1" s="1"/>
  <c r="AT157" i="1" a="1"/>
  <c r="AT157" i="1" s="1"/>
  <c r="AS157" i="1" a="1"/>
  <c r="AS157" i="1" s="1"/>
  <c r="AK157" i="1" a="1"/>
  <c r="AK157" i="1" s="1"/>
  <c r="AO157" i="1" a="1"/>
  <c r="AO157" i="1" s="1"/>
  <c r="AL157" i="1" a="1"/>
  <c r="AL157" i="1" s="1"/>
  <c r="AJ157" i="1" a="1"/>
  <c r="AJ157" i="1" s="1"/>
  <c r="B80" i="12"/>
  <c r="B131" i="3"/>
  <c r="Z109" i="1" a="1"/>
  <c r="Z109" i="1" s="1"/>
  <c r="X109" i="1" a="1"/>
  <c r="X109" i="1" s="1"/>
  <c r="Y109" i="1" a="1"/>
  <c r="Y109" i="1" s="1"/>
  <c r="B63" i="10"/>
  <c r="B28" i="3"/>
  <c r="B93" i="3"/>
  <c r="X116" i="1" a="1"/>
  <c r="X116" i="1" s="1"/>
  <c r="Y116" i="1" a="1"/>
  <c r="Y116" i="1" s="1"/>
  <c r="Z116" i="1" a="1"/>
  <c r="Z116" i="1" s="1"/>
  <c r="B11" i="10"/>
  <c r="AN172" i="1" a="1"/>
  <c r="AN172" i="1" s="1"/>
  <c r="AL172" i="1" a="1"/>
  <c r="AL172" i="1" s="1"/>
  <c r="AF172" i="1" a="1"/>
  <c r="AF172" i="1" s="1"/>
  <c r="AE172" i="1" a="1"/>
  <c r="AE172" i="1" s="1"/>
  <c r="AS172" i="1" a="1"/>
  <c r="AS172" i="1" s="1"/>
  <c r="AG172" i="1" a="1"/>
  <c r="AG172" i="1" s="1"/>
  <c r="AK172" i="1" a="1"/>
  <c r="AK172" i="1" s="1"/>
  <c r="AI172" i="1" a="1"/>
  <c r="AI172" i="1" s="1"/>
  <c r="AH172" i="1" a="1"/>
  <c r="AH172" i="1" s="1"/>
  <c r="AP172" i="1" a="1"/>
  <c r="AP172" i="1" s="1"/>
  <c r="AU172" i="1" a="1"/>
  <c r="AU172" i="1" s="1"/>
  <c r="AJ172" i="1" a="1"/>
  <c r="AJ172" i="1" s="1"/>
  <c r="AT172" i="1" a="1"/>
  <c r="AT172" i="1" s="1"/>
  <c r="AD172" i="1" a="1"/>
  <c r="AD172" i="1" s="1"/>
  <c r="AQ172" i="1" a="1"/>
  <c r="AQ172" i="1" s="1"/>
  <c r="AM172" i="1" a="1"/>
  <c r="AM172" i="1" s="1"/>
  <c r="AB172" i="1" a="1"/>
  <c r="AB172" i="1" s="1"/>
  <c r="AO172" i="1" a="1"/>
  <c r="AO172" i="1" s="1"/>
  <c r="B98" i="3"/>
  <c r="AF116" i="1" a="1"/>
  <c r="AF116" i="1" s="1"/>
  <c r="AT116" i="1" a="1"/>
  <c r="AT116" i="1" s="1"/>
  <c r="AU116" i="1" a="1"/>
  <c r="AU116" i="1" s="1"/>
  <c r="AL116" i="1" a="1"/>
  <c r="AL116" i="1" s="1"/>
  <c r="AH116" i="1" a="1"/>
  <c r="AH116" i="1" s="1"/>
  <c r="AB116" i="1" a="1"/>
  <c r="AB116" i="1" s="1"/>
  <c r="AG116" i="1" a="1"/>
  <c r="AG116" i="1" s="1"/>
  <c r="AK116" i="1" a="1"/>
  <c r="AK116" i="1" s="1"/>
  <c r="AN116" i="1" a="1"/>
  <c r="AN116" i="1" s="1"/>
  <c r="AD116" i="1" a="1"/>
  <c r="AD116" i="1" s="1"/>
  <c r="AJ116" i="1" a="1"/>
  <c r="AJ116" i="1" s="1"/>
  <c r="AE116" i="1" a="1"/>
  <c r="AE116" i="1" s="1"/>
  <c r="AM116" i="1" a="1"/>
  <c r="AM116" i="1" s="1"/>
  <c r="AO116" i="1" a="1"/>
  <c r="AO116" i="1" s="1"/>
  <c r="AS116" i="1" a="1"/>
  <c r="AS116" i="1" s="1"/>
  <c r="AP116" i="1" a="1"/>
  <c r="AP116" i="1" s="1"/>
  <c r="AQ116" i="1" a="1"/>
  <c r="AQ116" i="1" s="1"/>
  <c r="AI116" i="1" a="1"/>
  <c r="AI116" i="1" s="1"/>
  <c r="B5" i="3"/>
  <c r="X64" i="1" a="1"/>
  <c r="X64" i="1" s="1"/>
  <c r="Y64" i="1" a="1"/>
  <c r="Y64" i="1" s="1"/>
  <c r="Z64" i="1" a="1"/>
  <c r="Z64" i="1" s="1"/>
  <c r="B111" i="12"/>
  <c r="AS112" i="1" a="1"/>
  <c r="AS112" i="1" s="1"/>
  <c r="AE112" i="1" a="1"/>
  <c r="AE112" i="1" s="1"/>
  <c r="AM112" i="1" a="1"/>
  <c r="AM112" i="1" s="1"/>
  <c r="AH112" i="1" a="1"/>
  <c r="AH112" i="1" s="1"/>
  <c r="AN112" i="1" a="1"/>
  <c r="AN112" i="1" s="1"/>
  <c r="AT112" i="1" a="1"/>
  <c r="AT112" i="1" s="1"/>
  <c r="AD112" i="1" a="1"/>
  <c r="AD112" i="1" s="1"/>
  <c r="AO112" i="1" a="1"/>
  <c r="AO112" i="1" s="1"/>
  <c r="AP112" i="1" a="1"/>
  <c r="AP112" i="1" s="1"/>
  <c r="AI112" i="1" a="1"/>
  <c r="AI112" i="1" s="1"/>
  <c r="AG112" i="1" a="1"/>
  <c r="AG112" i="1" s="1"/>
  <c r="AQ112" i="1" a="1"/>
  <c r="AQ112" i="1" s="1"/>
  <c r="AF112" i="1" a="1"/>
  <c r="AF112" i="1" s="1"/>
  <c r="AB112" i="1" a="1"/>
  <c r="AB112" i="1" s="1"/>
  <c r="AU112" i="1" a="1"/>
  <c r="AU112" i="1" s="1"/>
  <c r="AL112" i="1" a="1"/>
  <c r="AL112" i="1" s="1"/>
  <c r="AK112" i="1" a="1"/>
  <c r="AK112" i="1" s="1"/>
  <c r="AJ112" i="1" a="1"/>
  <c r="AJ112" i="1" s="1"/>
  <c r="Z127" i="1" a="1"/>
  <c r="Z127" i="1" s="1"/>
  <c r="X127" i="1" a="1"/>
  <c r="X127" i="1" s="1"/>
  <c r="Y127" i="1" a="1"/>
  <c r="Y127" i="1" s="1"/>
  <c r="B21" i="10"/>
  <c r="X117" i="1" a="1"/>
  <c r="X117" i="1" s="1"/>
  <c r="Y117" i="1" a="1"/>
  <c r="Y117" i="1" s="1"/>
  <c r="Z117" i="1" a="1"/>
  <c r="Z117" i="1" s="1"/>
  <c r="B67" i="12"/>
  <c r="B79" i="12"/>
  <c r="B54" i="3"/>
  <c r="Y159" i="1" a="1"/>
  <c r="Y159" i="1" s="1"/>
  <c r="Z159" i="1" a="1"/>
  <c r="Z159" i="1" s="1"/>
  <c r="X159" i="1" a="1"/>
  <c r="X159" i="1" s="1"/>
  <c r="AJ120" i="1" a="1"/>
  <c r="AJ120" i="1" s="1"/>
  <c r="AD120" i="1" a="1"/>
  <c r="AD120" i="1" s="1"/>
  <c r="AH120" i="1" a="1"/>
  <c r="AH120" i="1" s="1"/>
  <c r="AK120" i="1" a="1"/>
  <c r="AK120" i="1" s="1"/>
  <c r="AM120" i="1" a="1"/>
  <c r="AM120" i="1" s="1"/>
  <c r="AT120" i="1" a="1"/>
  <c r="AT120" i="1" s="1"/>
  <c r="AG120" i="1" a="1"/>
  <c r="AG120" i="1" s="1"/>
  <c r="AU120" i="1" a="1"/>
  <c r="AU120" i="1" s="1"/>
  <c r="AQ120" i="1" a="1"/>
  <c r="AQ120" i="1" s="1"/>
  <c r="AP120" i="1" a="1"/>
  <c r="AP120" i="1" s="1"/>
  <c r="AB120" i="1" a="1"/>
  <c r="AB120" i="1" s="1"/>
  <c r="AE120" i="1" a="1"/>
  <c r="AE120" i="1" s="1"/>
  <c r="AN120" i="1" a="1"/>
  <c r="AN120" i="1" s="1"/>
  <c r="AS120" i="1" a="1"/>
  <c r="AS120" i="1" s="1"/>
  <c r="AL120" i="1" a="1"/>
  <c r="AL120" i="1" s="1"/>
  <c r="AO120" i="1" a="1"/>
  <c r="AO120" i="1" s="1"/>
  <c r="AF120" i="1" a="1"/>
  <c r="AF120" i="1" s="1"/>
  <c r="AI120" i="1" a="1"/>
  <c r="AI120" i="1" s="1"/>
  <c r="AK142" i="1" a="1"/>
  <c r="AK142" i="1" s="1"/>
  <c r="AG142" i="1" a="1"/>
  <c r="AG142" i="1" s="1"/>
  <c r="AB142" i="1" a="1"/>
  <c r="AB142" i="1" s="1"/>
  <c r="AD142" i="1" a="1"/>
  <c r="AD142" i="1" s="1"/>
  <c r="AM142" i="1" a="1"/>
  <c r="AM142" i="1" s="1"/>
  <c r="AE142" i="1" a="1"/>
  <c r="AE142" i="1" s="1"/>
  <c r="AJ142" i="1" a="1"/>
  <c r="AJ142" i="1" s="1"/>
  <c r="AU142" i="1" a="1"/>
  <c r="AU142" i="1" s="1"/>
  <c r="AO142" i="1" a="1"/>
  <c r="AO142" i="1" s="1"/>
  <c r="AI142" i="1" a="1"/>
  <c r="AI142" i="1" s="1"/>
  <c r="AH142" i="1" a="1"/>
  <c r="AH142" i="1" s="1"/>
  <c r="AL142" i="1" a="1"/>
  <c r="AL142" i="1" s="1"/>
  <c r="AT142" i="1" a="1"/>
  <c r="AT142" i="1" s="1"/>
  <c r="AS142" i="1" a="1"/>
  <c r="AS142" i="1" s="1"/>
  <c r="AQ142" i="1" a="1"/>
  <c r="AQ142" i="1" s="1"/>
  <c r="AF142" i="1" a="1"/>
  <c r="AF142" i="1" s="1"/>
  <c r="AP142" i="1" a="1"/>
  <c r="AP142" i="1" s="1"/>
  <c r="AN142" i="1" a="1"/>
  <c r="AN142" i="1" s="1"/>
  <c r="B74" i="12"/>
  <c r="B39" i="3"/>
  <c r="B128" i="3"/>
  <c r="Z182" i="1" a="1"/>
  <c r="Z182" i="1" s="1"/>
  <c r="Y182" i="1" a="1"/>
  <c r="Y182" i="1" s="1"/>
  <c r="X182" i="1" a="1"/>
  <c r="X182" i="1" s="1"/>
  <c r="Y113" i="1" a="1"/>
  <c r="Y113" i="1" s="1"/>
  <c r="Z113" i="1" a="1"/>
  <c r="Z113" i="1" s="1"/>
  <c r="X113" i="1" a="1"/>
  <c r="X113" i="1" s="1"/>
  <c r="Z108" i="1" a="1"/>
  <c r="Z108" i="1" s="1"/>
  <c r="X108" i="1" a="1"/>
  <c r="X108" i="1" s="1"/>
  <c r="Y108" i="1" a="1"/>
  <c r="Y108" i="1" s="1"/>
  <c r="AU81" i="1" a="1"/>
  <c r="AU81" i="1" s="1"/>
  <c r="AQ81" i="1" a="1"/>
  <c r="AQ81" i="1" s="1"/>
  <c r="AF81" i="1" a="1"/>
  <c r="AF81" i="1" s="1"/>
  <c r="AB81" i="1" a="1"/>
  <c r="AB81" i="1" s="1"/>
  <c r="AE81" i="1" a="1"/>
  <c r="AE81" i="1" s="1"/>
  <c r="AD81" i="1" a="1"/>
  <c r="AD81" i="1" s="1"/>
  <c r="AI81" i="1" a="1"/>
  <c r="AI81" i="1" s="1"/>
  <c r="AP81" i="1" a="1"/>
  <c r="AP81" i="1" s="1"/>
  <c r="AG81" i="1" a="1"/>
  <c r="AG81" i="1" s="1"/>
  <c r="AH81" i="1" a="1"/>
  <c r="AH81" i="1" s="1"/>
  <c r="AN81" i="1" a="1"/>
  <c r="AN81" i="1" s="1"/>
  <c r="AO81" i="1" a="1"/>
  <c r="AO81" i="1" s="1"/>
  <c r="AJ81" i="1" a="1"/>
  <c r="AJ81" i="1" s="1"/>
  <c r="AL81" i="1" a="1"/>
  <c r="AL81" i="1" s="1"/>
  <c r="AM81" i="1" a="1"/>
  <c r="AM81" i="1" s="1"/>
  <c r="AK81" i="1" a="1"/>
  <c r="AK81" i="1" s="1"/>
  <c r="B113" i="10"/>
  <c r="B32" i="12"/>
  <c r="AO176" i="1" a="1"/>
  <c r="AO176" i="1" s="1"/>
  <c r="AG176" i="1" a="1"/>
  <c r="AG176" i="1" s="1"/>
  <c r="AS176" i="1" a="1"/>
  <c r="AS176" i="1" s="1"/>
  <c r="AT176" i="1" a="1"/>
  <c r="AT176" i="1" s="1"/>
  <c r="AQ176" i="1" a="1"/>
  <c r="AQ176" i="1" s="1"/>
  <c r="AN176" i="1" a="1"/>
  <c r="AN176" i="1" s="1"/>
  <c r="AM176" i="1" a="1"/>
  <c r="AM176" i="1" s="1"/>
  <c r="AU176" i="1" a="1"/>
  <c r="AU176" i="1" s="1"/>
  <c r="AD176" i="1" a="1"/>
  <c r="AD176" i="1" s="1"/>
  <c r="AF176" i="1" a="1"/>
  <c r="AF176" i="1" s="1"/>
  <c r="AJ176" i="1" a="1"/>
  <c r="AJ176" i="1" s="1"/>
  <c r="AI176" i="1" a="1"/>
  <c r="AI176" i="1" s="1"/>
  <c r="AL176" i="1" a="1"/>
  <c r="AL176" i="1" s="1"/>
  <c r="AE176" i="1" a="1"/>
  <c r="AE176" i="1" s="1"/>
  <c r="AP176" i="1" a="1"/>
  <c r="AP176" i="1" s="1"/>
  <c r="AH176" i="1" a="1"/>
  <c r="AH176" i="1" s="1"/>
  <c r="AB176" i="1" a="1"/>
  <c r="AB176" i="1" s="1"/>
  <c r="AK176" i="1" a="1"/>
  <c r="AK176" i="1" s="1"/>
  <c r="B116" i="3"/>
  <c r="B91" i="10"/>
  <c r="AE114" i="1" a="1"/>
  <c r="AE114" i="1" s="1"/>
  <c r="AJ114" i="1" a="1"/>
  <c r="AJ114" i="1" s="1"/>
  <c r="AF114" i="1" a="1"/>
  <c r="AF114" i="1" s="1"/>
  <c r="AQ114" i="1" a="1"/>
  <c r="AQ114" i="1" s="1"/>
  <c r="AP114" i="1" a="1"/>
  <c r="AP114" i="1" s="1"/>
  <c r="AI114" i="1" a="1"/>
  <c r="AI114" i="1" s="1"/>
  <c r="AT114" i="1" a="1"/>
  <c r="AT114" i="1" s="1"/>
  <c r="AO114" i="1" a="1"/>
  <c r="AO114" i="1" s="1"/>
  <c r="AH114" i="1" a="1"/>
  <c r="AH114" i="1" s="1"/>
  <c r="AB114" i="1" a="1"/>
  <c r="AB114" i="1" s="1"/>
  <c r="AM114" i="1" a="1"/>
  <c r="AM114" i="1" s="1"/>
  <c r="AU114" i="1" a="1"/>
  <c r="AU114" i="1" s="1"/>
  <c r="AL114" i="1" a="1"/>
  <c r="AL114" i="1" s="1"/>
  <c r="AD114" i="1" a="1"/>
  <c r="AD114" i="1" s="1"/>
  <c r="AN114" i="1" a="1"/>
  <c r="AN114" i="1" s="1"/>
  <c r="AK114" i="1" a="1"/>
  <c r="AK114" i="1" s="1"/>
  <c r="AG114" i="1" a="1"/>
  <c r="AG114" i="1" s="1"/>
  <c r="AS114" i="1" a="1"/>
  <c r="AS114" i="1" s="1"/>
  <c r="B27" i="3"/>
  <c r="Z90" i="1" a="1"/>
  <c r="Z90" i="1" s="1"/>
  <c r="X90" i="1" a="1"/>
  <c r="X90" i="1" s="1"/>
  <c r="Y90" i="1" a="1"/>
  <c r="Y90" i="1" s="1"/>
  <c r="AJ151" i="1" a="1"/>
  <c r="AJ151" i="1" s="1"/>
  <c r="AG151" i="1" a="1"/>
  <c r="AG151" i="1" s="1"/>
  <c r="AM151" i="1" a="1"/>
  <c r="AM151" i="1" s="1"/>
  <c r="AO151" i="1" a="1"/>
  <c r="AO151" i="1" s="1"/>
  <c r="AI151" i="1" a="1"/>
  <c r="AI151" i="1" s="1"/>
  <c r="AN151" i="1" a="1"/>
  <c r="AN151" i="1" s="1"/>
  <c r="AU151" i="1" a="1"/>
  <c r="AU151" i="1" s="1"/>
  <c r="AH151" i="1" a="1"/>
  <c r="AH151" i="1" s="1"/>
  <c r="AL151" i="1" a="1"/>
  <c r="AL151" i="1" s="1"/>
  <c r="AB151" i="1" a="1"/>
  <c r="AB151" i="1" s="1"/>
  <c r="AE151" i="1" a="1"/>
  <c r="AE151" i="1" s="1"/>
  <c r="AT151" i="1" a="1"/>
  <c r="AT151" i="1" s="1"/>
  <c r="AP151" i="1" a="1"/>
  <c r="AP151" i="1" s="1"/>
  <c r="AQ151" i="1" a="1"/>
  <c r="AQ151" i="1" s="1"/>
  <c r="AF151" i="1" a="1"/>
  <c r="AF151" i="1" s="1"/>
  <c r="AS151" i="1" a="1"/>
  <c r="AS151" i="1" s="1"/>
  <c r="AK151" i="1" a="1"/>
  <c r="AK151" i="1" s="1"/>
  <c r="AD151" i="1" a="1"/>
  <c r="AD151" i="1" s="1"/>
  <c r="Y170" i="1" a="1"/>
  <c r="Y170" i="1" s="1"/>
  <c r="Z170" i="1" a="1"/>
  <c r="Z170" i="1" s="1"/>
  <c r="X170" i="1" a="1"/>
  <c r="X170" i="1" s="1"/>
  <c r="AQ108" i="1" a="1"/>
  <c r="AQ108" i="1" s="1"/>
  <c r="AF108" i="1" a="1"/>
  <c r="AF108" i="1" s="1"/>
  <c r="AP108" i="1" a="1"/>
  <c r="AP108" i="1" s="1"/>
  <c r="AE108" i="1" a="1"/>
  <c r="AE108" i="1" s="1"/>
  <c r="AJ108" i="1" a="1"/>
  <c r="AJ108" i="1" s="1"/>
  <c r="AM108" i="1" a="1"/>
  <c r="AM108" i="1" s="1"/>
  <c r="AL108" i="1" a="1"/>
  <c r="AL108" i="1" s="1"/>
  <c r="AD108" i="1" a="1"/>
  <c r="AD108" i="1" s="1"/>
  <c r="AG108" i="1" a="1"/>
  <c r="AG108" i="1" s="1"/>
  <c r="AU108" i="1" a="1"/>
  <c r="AU108" i="1" s="1"/>
  <c r="AT108" i="1" a="1"/>
  <c r="AT108" i="1" s="1"/>
  <c r="AO108" i="1" a="1"/>
  <c r="AO108" i="1" s="1"/>
  <c r="AN108" i="1" a="1"/>
  <c r="AN108" i="1" s="1"/>
  <c r="AI108" i="1" a="1"/>
  <c r="AI108" i="1" s="1"/>
  <c r="AK108" i="1" a="1"/>
  <c r="AK108" i="1" s="1"/>
  <c r="AH108" i="1" a="1"/>
  <c r="AH108" i="1" s="1"/>
  <c r="AS108" i="1" a="1"/>
  <c r="AS108" i="1" s="1"/>
  <c r="AB108" i="1" a="1"/>
  <c r="AB108" i="1" s="1"/>
  <c r="Y131" i="1" a="1"/>
  <c r="Y131" i="1" s="1"/>
  <c r="X131" i="1" a="1"/>
  <c r="X131" i="1" s="1"/>
  <c r="Z131" i="1" a="1"/>
  <c r="Z131" i="1" s="1"/>
  <c r="AJ92" i="1" a="1"/>
  <c r="AJ92" i="1" s="1"/>
  <c r="AO92" i="1" a="1"/>
  <c r="AO92" i="1" s="1"/>
  <c r="AN92" i="1" a="1"/>
  <c r="AN92" i="1" s="1"/>
  <c r="AD92" i="1" a="1"/>
  <c r="AD92" i="1" s="1"/>
  <c r="AL92" i="1" a="1"/>
  <c r="AL92" i="1" s="1"/>
  <c r="AU92" i="1" a="1"/>
  <c r="AU92" i="1" s="1"/>
  <c r="AK92" i="1" a="1"/>
  <c r="AK92" i="1" s="1"/>
  <c r="AF92" i="1" a="1"/>
  <c r="AF92" i="1" s="1"/>
  <c r="AG92" i="1" a="1"/>
  <c r="AG92" i="1" s="1"/>
  <c r="AQ92" i="1" a="1"/>
  <c r="AQ92" i="1" s="1"/>
  <c r="AI92" i="1" a="1"/>
  <c r="AI92" i="1" s="1"/>
  <c r="AM92" i="1" a="1"/>
  <c r="AM92" i="1" s="1"/>
  <c r="AE92" i="1" a="1"/>
  <c r="AE92" i="1" s="1"/>
  <c r="AH92" i="1" a="1"/>
  <c r="AH92" i="1" s="1"/>
  <c r="AB92" i="1" a="1"/>
  <c r="AB92" i="1" s="1"/>
  <c r="AP92" i="1" a="1"/>
  <c r="AP92" i="1" s="1"/>
  <c r="AE146" i="1" a="1"/>
  <c r="AE146" i="1" s="1"/>
  <c r="AI146" i="1" a="1"/>
  <c r="AI146" i="1" s="1"/>
  <c r="AP146" i="1" a="1"/>
  <c r="AP146" i="1" s="1"/>
  <c r="AF146" i="1" a="1"/>
  <c r="AF146" i="1" s="1"/>
  <c r="AQ146" i="1" a="1"/>
  <c r="AQ146" i="1" s="1"/>
  <c r="AD146" i="1" a="1"/>
  <c r="AD146" i="1" s="1"/>
  <c r="AH146" i="1" a="1"/>
  <c r="AH146" i="1" s="1"/>
  <c r="AB146" i="1" a="1"/>
  <c r="AB146" i="1" s="1"/>
  <c r="AG146" i="1" a="1"/>
  <c r="AG146" i="1" s="1"/>
  <c r="AJ146" i="1" a="1"/>
  <c r="AJ146" i="1" s="1"/>
  <c r="AS146" i="1" a="1"/>
  <c r="AS146" i="1" s="1"/>
  <c r="AO146" i="1" a="1"/>
  <c r="AO146" i="1" s="1"/>
  <c r="AK146" i="1" a="1"/>
  <c r="AK146" i="1" s="1"/>
  <c r="AN146" i="1" a="1"/>
  <c r="AN146" i="1" s="1"/>
  <c r="AL146" i="1" a="1"/>
  <c r="AL146" i="1" s="1"/>
  <c r="AT146" i="1" a="1"/>
  <c r="AT146" i="1" s="1"/>
  <c r="AM146" i="1" a="1"/>
  <c r="AM146" i="1" s="1"/>
  <c r="AU146" i="1" a="1"/>
  <c r="AU146" i="1" s="1"/>
  <c r="B126" i="10"/>
  <c r="B58" i="12"/>
  <c r="B76" i="12"/>
  <c r="Y136" i="1" a="1"/>
  <c r="Y136" i="1" s="1"/>
  <c r="X136" i="1" a="1"/>
  <c r="X136" i="1" s="1"/>
  <c r="Z136" i="1" a="1"/>
  <c r="Z136" i="1" s="1"/>
  <c r="B31" i="10"/>
  <c r="X61" i="1" a="1"/>
  <c r="X61" i="1" s="1"/>
  <c r="Z61" i="1" a="1"/>
  <c r="Z61" i="1" s="1"/>
  <c r="Y61" i="1" a="1"/>
  <c r="Y61" i="1" s="1"/>
  <c r="B69" i="3"/>
  <c r="AH99" i="1" a="1"/>
  <c r="AH99" i="1" s="1"/>
  <c r="AS99" i="1" a="1"/>
  <c r="AS99" i="1" s="1"/>
  <c r="AD99" i="1" a="1"/>
  <c r="AD99" i="1" s="1"/>
  <c r="AG99" i="1" a="1"/>
  <c r="AG99" i="1" s="1"/>
  <c r="AE99" i="1" a="1"/>
  <c r="AE99" i="1" s="1"/>
  <c r="AU99" i="1" a="1"/>
  <c r="AU99" i="1" s="1"/>
  <c r="AQ99" i="1" a="1"/>
  <c r="AQ99" i="1" s="1"/>
  <c r="AL99" i="1" a="1"/>
  <c r="AL99" i="1" s="1"/>
  <c r="AK99" i="1" a="1"/>
  <c r="AK99" i="1" s="1"/>
  <c r="AO99" i="1" a="1"/>
  <c r="AO99" i="1" s="1"/>
  <c r="AM99" i="1" a="1"/>
  <c r="AM99" i="1" s="1"/>
  <c r="AP99" i="1" a="1"/>
  <c r="AP99" i="1" s="1"/>
  <c r="AT99" i="1" a="1"/>
  <c r="AT99" i="1" s="1"/>
  <c r="AB99" i="1" a="1"/>
  <c r="AB99" i="1" s="1"/>
  <c r="AJ99" i="1" a="1"/>
  <c r="AJ99" i="1" s="1"/>
  <c r="AN99" i="1" a="1"/>
  <c r="AN99" i="1" s="1"/>
  <c r="AF99" i="1" a="1"/>
  <c r="AF99" i="1" s="1"/>
  <c r="AI99" i="1" a="1"/>
  <c r="AI99" i="1" s="1"/>
  <c r="B42" i="10"/>
  <c r="AQ179" i="1" a="1"/>
  <c r="AQ179" i="1" s="1"/>
  <c r="AK179" i="1" a="1"/>
  <c r="AK179" i="1" s="1"/>
  <c r="AT179" i="1" a="1"/>
  <c r="AT179" i="1" s="1"/>
  <c r="AS179" i="1" a="1"/>
  <c r="AS179" i="1" s="1"/>
  <c r="AL179" i="1" a="1"/>
  <c r="AL179" i="1" s="1"/>
  <c r="AJ179" i="1" a="1"/>
  <c r="AJ179" i="1" s="1"/>
  <c r="AE179" i="1" a="1"/>
  <c r="AE179" i="1" s="1"/>
  <c r="AU179" i="1" a="1"/>
  <c r="AU179" i="1" s="1"/>
  <c r="AI179" i="1" a="1"/>
  <c r="AI179" i="1" s="1"/>
  <c r="AD179" i="1" a="1"/>
  <c r="AD179" i="1" s="1"/>
  <c r="AB179" i="1" a="1"/>
  <c r="AB179" i="1" s="1"/>
  <c r="AM179" i="1" a="1"/>
  <c r="AM179" i="1" s="1"/>
  <c r="AP179" i="1" a="1"/>
  <c r="AP179" i="1" s="1"/>
  <c r="AH179" i="1" a="1"/>
  <c r="AH179" i="1" s="1"/>
  <c r="AN179" i="1" a="1"/>
  <c r="AN179" i="1" s="1"/>
  <c r="AO179" i="1" a="1"/>
  <c r="AO179" i="1" s="1"/>
  <c r="AF179" i="1" a="1"/>
  <c r="AF179" i="1" s="1"/>
  <c r="AG179" i="1" a="1"/>
  <c r="AG179" i="1" s="1"/>
  <c r="B34" i="12"/>
  <c r="B120" i="12"/>
  <c r="B23" i="10"/>
  <c r="B46" i="3"/>
  <c r="B82" i="12"/>
  <c r="B100" i="10"/>
  <c r="B65" i="3"/>
  <c r="B125" i="10"/>
  <c r="B52" i="12"/>
  <c r="B22" i="12"/>
  <c r="B92" i="12"/>
  <c r="AE84" i="1" a="1"/>
  <c r="AE84" i="1" s="1"/>
  <c r="AL84" i="1" a="1"/>
  <c r="AL84" i="1" s="1"/>
  <c r="AF84" i="1" a="1"/>
  <c r="AF84" i="1" s="1"/>
  <c r="AI84" i="1" a="1"/>
  <c r="AI84" i="1" s="1"/>
  <c r="AN84" i="1" a="1"/>
  <c r="AN84" i="1" s="1"/>
  <c r="AJ84" i="1" a="1"/>
  <c r="AJ84" i="1" s="1"/>
  <c r="AK84" i="1" a="1"/>
  <c r="AK84" i="1" s="1"/>
  <c r="AB84" i="1" a="1"/>
  <c r="AB84" i="1" s="1"/>
  <c r="AQ84" i="1" a="1"/>
  <c r="AQ84" i="1" s="1"/>
  <c r="AM84" i="1" a="1"/>
  <c r="AM84" i="1" s="1"/>
  <c r="AH84" i="1" a="1"/>
  <c r="AH84" i="1" s="1"/>
  <c r="AD84" i="1" a="1"/>
  <c r="AD84" i="1" s="1"/>
  <c r="AU84" i="1" a="1"/>
  <c r="AU84" i="1" s="1"/>
  <c r="AG84" i="1" a="1"/>
  <c r="AG84" i="1" s="1"/>
  <c r="AP84" i="1" a="1"/>
  <c r="AP84" i="1" s="1"/>
  <c r="AO84" i="1" a="1"/>
  <c r="AO84" i="1" s="1"/>
  <c r="B51" i="3"/>
  <c r="B33" i="10"/>
  <c r="Z152" i="1" a="1"/>
  <c r="Z152" i="1" s="1"/>
  <c r="Y152" i="1" a="1"/>
  <c r="Y152" i="1" s="1"/>
  <c r="X152" i="1" a="1"/>
  <c r="X152" i="1" s="1"/>
  <c r="B122" i="12"/>
  <c r="B117" i="3"/>
  <c r="B118" i="10"/>
  <c r="B80" i="3"/>
  <c r="B131" i="12"/>
  <c r="Y165" i="1" a="1"/>
  <c r="Y165" i="1" s="1"/>
  <c r="Z165" i="1" a="1"/>
  <c r="Z165" i="1" s="1"/>
  <c r="X165" i="1" a="1"/>
  <c r="X165" i="1" s="1"/>
  <c r="AJ185" i="1" a="1"/>
  <c r="AJ185" i="1" s="1"/>
  <c r="AB185" i="1" a="1"/>
  <c r="AB185" i="1" s="1"/>
  <c r="AG185" i="1" a="1"/>
  <c r="AG185" i="1" s="1"/>
  <c r="AQ185" i="1" a="1"/>
  <c r="AQ185" i="1" s="1"/>
  <c r="AN185" i="1" a="1"/>
  <c r="AN185" i="1" s="1"/>
  <c r="AF185" i="1" a="1"/>
  <c r="AF185" i="1" s="1"/>
  <c r="AP185" i="1" a="1"/>
  <c r="AP185" i="1" s="1"/>
  <c r="AU185" i="1" a="1"/>
  <c r="AU185" i="1" s="1"/>
  <c r="AS185" i="1" a="1"/>
  <c r="AS185" i="1" s="1"/>
  <c r="AI185" i="1" a="1"/>
  <c r="AI185" i="1" s="1"/>
  <c r="AL185" i="1" a="1"/>
  <c r="AL185" i="1" s="1"/>
  <c r="AT185" i="1" a="1"/>
  <c r="AT185" i="1" s="1"/>
  <c r="AD185" i="1" a="1"/>
  <c r="AD185" i="1" s="1"/>
  <c r="AE185" i="1" a="1"/>
  <c r="AE185" i="1" s="1"/>
  <c r="AO185" i="1" a="1"/>
  <c r="AO185" i="1" s="1"/>
  <c r="AK185" i="1" a="1"/>
  <c r="AK185" i="1" s="1"/>
  <c r="AM185" i="1" a="1"/>
  <c r="AM185" i="1" s="1"/>
  <c r="AH185" i="1" a="1"/>
  <c r="AH185" i="1" s="1"/>
  <c r="B63" i="12"/>
  <c r="B28" i="10"/>
  <c r="AK154" i="1" a="1"/>
  <c r="AK154" i="1" s="1"/>
  <c r="AJ154" i="1" a="1"/>
  <c r="AJ154" i="1" s="1"/>
  <c r="AI154" i="1" a="1"/>
  <c r="AI154" i="1" s="1"/>
  <c r="AS154" i="1" a="1"/>
  <c r="AS154" i="1" s="1"/>
  <c r="AQ154" i="1" a="1"/>
  <c r="AQ154" i="1" s="1"/>
  <c r="AM154" i="1" a="1"/>
  <c r="AM154" i="1" s="1"/>
  <c r="AF154" i="1" a="1"/>
  <c r="AF154" i="1" s="1"/>
  <c r="AU154" i="1" a="1"/>
  <c r="AU154" i="1" s="1"/>
  <c r="AG154" i="1" a="1"/>
  <c r="AG154" i="1" s="1"/>
  <c r="AN154" i="1" a="1"/>
  <c r="AN154" i="1" s="1"/>
  <c r="AB154" i="1" a="1"/>
  <c r="AB154" i="1" s="1"/>
  <c r="AH154" i="1" a="1"/>
  <c r="AH154" i="1" s="1"/>
  <c r="AO154" i="1" a="1"/>
  <c r="AO154" i="1" s="1"/>
  <c r="AL154" i="1" a="1"/>
  <c r="AL154" i="1" s="1"/>
  <c r="AD154" i="1" a="1"/>
  <c r="AD154" i="1" s="1"/>
  <c r="AP154" i="1" a="1"/>
  <c r="AP154" i="1" s="1"/>
  <c r="AE154" i="1" a="1"/>
  <c r="AE154" i="1" s="1"/>
  <c r="AT154" i="1" a="1"/>
  <c r="AT154" i="1" s="1"/>
  <c r="B11" i="12"/>
  <c r="AQ59" i="1" a="1"/>
  <c r="AQ59" i="1" s="1"/>
  <c r="AB59" i="1" a="1"/>
  <c r="AB59" i="1" s="1"/>
  <c r="AU59" i="1" a="1"/>
  <c r="AU59" i="1" s="1"/>
  <c r="AI59" i="1" a="1"/>
  <c r="AI59" i="1" s="1"/>
  <c r="AF59" i="1" a="1"/>
  <c r="AF59" i="1" s="1"/>
  <c r="AO59" i="1" a="1"/>
  <c r="AO59" i="1" s="1"/>
  <c r="AG59" i="1" a="1"/>
  <c r="AG59" i="1" s="1"/>
  <c r="AD59" i="1" a="1"/>
  <c r="AD59" i="1" s="1"/>
  <c r="AH59" i="1" a="1"/>
  <c r="AH59" i="1" s="1"/>
  <c r="AM59" i="1" a="1"/>
  <c r="AM59" i="1" s="1"/>
  <c r="AN59" i="1" a="1"/>
  <c r="AN59" i="1" s="1"/>
  <c r="AP59" i="1" a="1"/>
  <c r="AP59" i="1" s="1"/>
  <c r="AL59" i="1" a="1"/>
  <c r="AL59" i="1" s="1"/>
  <c r="AE59" i="1" a="1"/>
  <c r="AE59" i="1" s="1"/>
  <c r="AJ59" i="1" a="1"/>
  <c r="AJ59" i="1" s="1"/>
  <c r="AK59" i="1" a="1"/>
  <c r="AK59" i="1" s="1"/>
  <c r="B105" i="12"/>
  <c r="B5" i="12"/>
  <c r="B111" i="10"/>
  <c r="AN137" i="1" a="1"/>
  <c r="AN137" i="1" s="1"/>
  <c r="AH137" i="1" a="1"/>
  <c r="AH137" i="1" s="1"/>
  <c r="AP137" i="1" a="1"/>
  <c r="AP137" i="1" s="1"/>
  <c r="AO137" i="1" a="1"/>
  <c r="AO137" i="1" s="1"/>
  <c r="AK137" i="1" a="1"/>
  <c r="AK137" i="1" s="1"/>
  <c r="AB137" i="1" a="1"/>
  <c r="AB137" i="1" s="1"/>
  <c r="AT137" i="1" a="1"/>
  <c r="AT137" i="1" s="1"/>
  <c r="AL137" i="1" a="1"/>
  <c r="AL137" i="1" s="1"/>
  <c r="AD137" i="1" a="1"/>
  <c r="AD137" i="1" s="1"/>
  <c r="AM137" i="1" a="1"/>
  <c r="AM137" i="1" s="1"/>
  <c r="AJ137" i="1" a="1"/>
  <c r="AJ137" i="1" s="1"/>
  <c r="AG137" i="1" a="1"/>
  <c r="AG137" i="1" s="1"/>
  <c r="AS137" i="1" a="1"/>
  <c r="AS137" i="1" s="1"/>
  <c r="AF137" i="1" a="1"/>
  <c r="AF137" i="1" s="1"/>
  <c r="AU137" i="1" a="1"/>
  <c r="AU137" i="1" s="1"/>
  <c r="AE137" i="1" a="1"/>
  <c r="AE137" i="1" s="1"/>
  <c r="AI137" i="1" a="1"/>
  <c r="AI137" i="1" s="1"/>
  <c r="AQ137" i="1" a="1"/>
  <c r="AQ137" i="1" s="1"/>
  <c r="B99" i="3"/>
  <c r="B21" i="12"/>
  <c r="B115" i="10"/>
  <c r="B54" i="12"/>
  <c r="B109" i="12"/>
  <c r="B87" i="10"/>
  <c r="AI70" i="1" a="1"/>
  <c r="AI70" i="1" s="1"/>
  <c r="AO70" i="1" a="1"/>
  <c r="AO70" i="1" s="1"/>
  <c r="AU70" i="1" a="1"/>
  <c r="AU70" i="1" s="1"/>
  <c r="AJ70" i="1" a="1"/>
  <c r="AJ70" i="1" s="1"/>
  <c r="AQ70" i="1" a="1"/>
  <c r="AQ70" i="1" s="1"/>
  <c r="AK70" i="1" a="1"/>
  <c r="AK70" i="1" s="1"/>
  <c r="AD70" i="1" a="1"/>
  <c r="AD70" i="1" s="1"/>
  <c r="AF70" i="1" a="1"/>
  <c r="AF70" i="1" s="1"/>
  <c r="AL70" i="1" a="1"/>
  <c r="AL70" i="1" s="1"/>
  <c r="AH70" i="1" a="1"/>
  <c r="AH70" i="1" s="1"/>
  <c r="AP70" i="1" a="1"/>
  <c r="AP70" i="1" s="1"/>
  <c r="AB70" i="1" a="1"/>
  <c r="AB70" i="1" s="1"/>
  <c r="AE70" i="1" a="1"/>
  <c r="AE70" i="1" s="1"/>
  <c r="AG70" i="1" a="1"/>
  <c r="AG70" i="1" s="1"/>
  <c r="AM70" i="1" a="1"/>
  <c r="AM70" i="1" s="1"/>
  <c r="AN70" i="1" a="1"/>
  <c r="AN70" i="1" s="1"/>
  <c r="AF131" i="1" a="1"/>
  <c r="AF131" i="1" s="1"/>
  <c r="AH131" i="1" a="1"/>
  <c r="AH131" i="1" s="1"/>
  <c r="AI131" i="1" a="1"/>
  <c r="AI131" i="1" s="1"/>
  <c r="AM131" i="1" a="1"/>
  <c r="AM131" i="1" s="1"/>
  <c r="AB131" i="1" a="1"/>
  <c r="AB131" i="1" s="1"/>
  <c r="AT131" i="1" a="1"/>
  <c r="AT131" i="1" s="1"/>
  <c r="AQ131" i="1" a="1"/>
  <c r="AQ131" i="1" s="1"/>
  <c r="AG131" i="1" a="1"/>
  <c r="AG131" i="1" s="1"/>
  <c r="AD131" i="1" a="1"/>
  <c r="AD131" i="1" s="1"/>
  <c r="AE131" i="1" a="1"/>
  <c r="AE131" i="1" s="1"/>
  <c r="AS131" i="1" a="1"/>
  <c r="AS131" i="1" s="1"/>
  <c r="AU131" i="1" a="1"/>
  <c r="AU131" i="1" s="1"/>
  <c r="AK131" i="1" a="1"/>
  <c r="AK131" i="1" s="1"/>
  <c r="AJ131" i="1" a="1"/>
  <c r="AJ131" i="1" s="1"/>
  <c r="AN131" i="1" a="1"/>
  <c r="AN131" i="1" s="1"/>
  <c r="AL131" i="1" a="1"/>
  <c r="AL131" i="1" s="1"/>
  <c r="AP131" i="1" a="1"/>
  <c r="AP131" i="1" s="1"/>
  <c r="AO131" i="1" a="1"/>
  <c r="AO131" i="1" s="1"/>
  <c r="AO109" i="1" a="1"/>
  <c r="AO109" i="1" s="1"/>
  <c r="AI109" i="1" a="1"/>
  <c r="AI109" i="1" s="1"/>
  <c r="AM109" i="1" a="1"/>
  <c r="AM109" i="1" s="1"/>
  <c r="AH109" i="1" a="1"/>
  <c r="AH109" i="1" s="1"/>
  <c r="AE109" i="1" a="1"/>
  <c r="AE109" i="1" s="1"/>
  <c r="AG109" i="1" a="1"/>
  <c r="AG109" i="1" s="1"/>
  <c r="AT109" i="1" a="1"/>
  <c r="AT109" i="1" s="1"/>
  <c r="AK109" i="1" a="1"/>
  <c r="AK109" i="1" s="1"/>
  <c r="AS109" i="1" a="1"/>
  <c r="AS109" i="1" s="1"/>
  <c r="AJ109" i="1" a="1"/>
  <c r="AJ109" i="1" s="1"/>
  <c r="AF109" i="1" a="1"/>
  <c r="AF109" i="1" s="1"/>
  <c r="AQ109" i="1" a="1"/>
  <c r="AQ109" i="1" s="1"/>
  <c r="AP109" i="1" a="1"/>
  <c r="AP109" i="1" s="1"/>
  <c r="AB109" i="1" a="1"/>
  <c r="AB109" i="1" s="1"/>
  <c r="AD109" i="1" a="1"/>
  <c r="AD109" i="1" s="1"/>
  <c r="AU109" i="1" a="1"/>
  <c r="AU109" i="1" s="1"/>
  <c r="AN109" i="1" a="1"/>
  <c r="AN109" i="1" s="1"/>
  <c r="AL109" i="1" a="1"/>
  <c r="AL109" i="1" s="1"/>
  <c r="B96" i="12"/>
  <c r="X172" i="1" a="1"/>
  <c r="X172" i="1" s="1"/>
  <c r="Z172" i="1" a="1"/>
  <c r="Z172" i="1" s="1"/>
  <c r="Y172" i="1" a="1"/>
  <c r="Y172" i="1" s="1"/>
  <c r="B71" i="3"/>
  <c r="X77" i="1" a="1"/>
  <c r="X77" i="1" s="1"/>
  <c r="Z77" i="1" a="1"/>
  <c r="Z77" i="1" s="1"/>
  <c r="Y77" i="1" a="1"/>
  <c r="Y77" i="1" s="1"/>
  <c r="B32" i="3"/>
  <c r="B116" i="10"/>
  <c r="Z157" i="1" a="1"/>
  <c r="Z157" i="1" s="1"/>
  <c r="X157" i="1" a="1"/>
  <c r="X157" i="1" s="1"/>
  <c r="Y157" i="1" a="1"/>
  <c r="Y157" i="1" s="1"/>
  <c r="B91" i="3"/>
  <c r="B27" i="10"/>
  <c r="Y114" i="1" a="1"/>
  <c r="Y114" i="1" s="1"/>
  <c r="Z114" i="1" a="1"/>
  <c r="Z114" i="1" s="1"/>
  <c r="X114" i="1" a="1"/>
  <c r="X114" i="1" s="1"/>
  <c r="Y78" i="1" a="1"/>
  <c r="Y78" i="1" s="1"/>
  <c r="X78" i="1" a="1"/>
  <c r="X78" i="1" s="1"/>
  <c r="Z78" i="1" a="1"/>
  <c r="Z78" i="1" s="1"/>
  <c r="B70" i="3"/>
  <c r="F121" i="12" l="1" a="1"/>
  <c r="F121" i="12" s="1"/>
  <c r="T28" i="3" a="1"/>
  <c r="T28" i="3" s="1"/>
  <c r="G34" i="12" a="1"/>
  <c r="G34" i="12" s="1"/>
  <c r="N7" i="10" a="1"/>
  <c r="N7" i="10" s="1"/>
  <c r="AC48" i="3" a="1"/>
  <c r="AC48" i="3" s="1"/>
  <c r="I28" i="10" a="1"/>
  <c r="I28" i="10" s="1"/>
  <c r="V111" i="10" a="1"/>
  <c r="V111" i="10" s="1"/>
  <c r="M8" i="3" a="1"/>
  <c r="M8" i="3" s="1"/>
  <c r="AA46" i="12" a="1"/>
  <c r="AA46" i="12" s="1"/>
  <c r="AA54" i="3" a="1"/>
  <c r="AA54" i="3" s="1"/>
  <c r="U48" i="3" a="1"/>
  <c r="U48" i="3" s="1"/>
  <c r="M102" i="10" a="1"/>
  <c r="M102" i="10" s="1"/>
  <c r="AD102" i="10" a="1"/>
  <c r="AD102" i="10" s="1"/>
  <c r="AH98" i="12" a="1"/>
  <c r="AH98" i="12" s="1"/>
  <c r="AA39" i="12" a="1"/>
  <c r="AA39" i="12" s="1"/>
  <c r="O41" i="12" a="1"/>
  <c r="O41" i="12" s="1"/>
  <c r="S30" i="3" a="1"/>
  <c r="S30" i="3" s="1"/>
  <c r="J7" i="3" a="1"/>
  <c r="J7" i="3" s="1"/>
  <c r="P97" i="12" a="1"/>
  <c r="P97" i="12" s="1"/>
  <c r="AI7" i="3" a="1"/>
  <c r="AI7" i="3" s="1"/>
  <c r="M138" i="10" a="1"/>
  <c r="M138" i="10" s="1"/>
  <c r="AR138" i="10" s="1"/>
  <c r="AR137" i="10" s="1"/>
  <c r="O6" i="10" a="1"/>
  <c r="O6" i="10" s="1"/>
  <c r="V39" i="10" a="1"/>
  <c r="V39" i="10" s="1"/>
  <c r="H46" i="3" a="1"/>
  <c r="H46" i="3" s="1"/>
  <c r="Z121" i="3" a="1"/>
  <c r="Z121" i="3" s="1"/>
  <c r="S18" i="10" a="1"/>
  <c r="S18" i="10" s="1"/>
  <c r="N86" i="10" a="1"/>
  <c r="N86" i="10" s="1"/>
  <c r="R6" i="10" a="1"/>
  <c r="R6" i="10" s="1"/>
  <c r="N8" i="3" a="1"/>
  <c r="N8" i="3" s="1"/>
  <c r="AD63" i="3" a="1"/>
  <c r="AD63" i="3" s="1"/>
  <c r="Z6" i="10" a="1"/>
  <c r="Z6" i="10" s="1"/>
  <c r="Y80" i="3" a="1"/>
  <c r="Y80" i="3" s="1"/>
  <c r="AG8" i="10" a="1"/>
  <c r="AG8" i="10" s="1"/>
  <c r="G86" i="12" a="1"/>
  <c r="G86" i="12" s="1"/>
  <c r="J130" i="10" a="1"/>
  <c r="J130" i="10" s="1"/>
  <c r="Z130" i="10" a="1"/>
  <c r="Z130" i="10" s="1"/>
  <c r="P26" i="3" a="1"/>
  <c r="P26" i="3" s="1"/>
  <c r="F134" i="12" a="1"/>
  <c r="F134" i="12" s="1"/>
  <c r="BP134" i="12" s="1"/>
  <c r="N119" i="3" a="1"/>
  <c r="N119" i="3" s="1"/>
  <c r="N48" i="10" a="1"/>
  <c r="N48" i="10" s="1"/>
  <c r="X73" i="3" a="1"/>
  <c r="X73" i="3" s="1"/>
  <c r="T91" i="10" a="1"/>
  <c r="T91" i="10" s="1"/>
  <c r="AG19" i="10" a="1"/>
  <c r="AG19" i="10" s="1"/>
  <c r="K5" i="12" a="1"/>
  <c r="K5" i="12" s="1"/>
  <c r="Q11" i="3" a="1"/>
  <c r="Q11" i="3" s="1"/>
  <c r="W3" i="10" a="1"/>
  <c r="W3" i="10" s="1"/>
  <c r="O100" i="12" a="1"/>
  <c r="O100" i="12" s="1"/>
  <c r="AD61" i="3" a="1"/>
  <c r="AD61" i="3" s="1"/>
  <c r="AH62" i="12" a="1"/>
  <c r="AH62" i="12" s="1"/>
  <c r="AJ133" i="3" a="1"/>
  <c r="AJ133" i="3" s="1"/>
  <c r="BO133" i="3" s="1"/>
  <c r="AA102" i="3" a="1"/>
  <c r="AA102" i="3" s="1"/>
  <c r="S37" i="3" a="1"/>
  <c r="S37" i="3" s="1"/>
  <c r="R70" i="10" a="1"/>
  <c r="R70" i="10" s="1"/>
  <c r="T20" i="3" a="1"/>
  <c r="T20" i="3" s="1"/>
  <c r="Y101" i="3" a="1"/>
  <c r="Y101" i="3" s="1"/>
  <c r="AG13" i="12" a="1"/>
  <c r="AG13" i="12" s="1"/>
  <c r="Z22" i="3" a="1"/>
  <c r="Z22" i="3" s="1"/>
  <c r="AB13" i="12" a="1"/>
  <c r="AB13" i="12" s="1"/>
  <c r="J113" i="3" a="1"/>
  <c r="J113" i="3" s="1"/>
  <c r="O128" i="3" a="1"/>
  <c r="O128" i="3" s="1"/>
  <c r="Q71" i="3" a="1"/>
  <c r="Q71" i="3" s="1"/>
  <c r="AA45" i="12" a="1"/>
  <c r="AA45" i="12" s="1"/>
  <c r="K18" i="3" a="1"/>
  <c r="K18" i="3" s="1"/>
  <c r="Z40" i="12" a="1"/>
  <c r="Z40" i="12" s="1"/>
  <c r="J77" i="10" a="1"/>
  <c r="J77" i="10" s="1"/>
  <c r="W39" i="12" a="1"/>
  <c r="W39" i="12" s="1"/>
  <c r="X80" i="3" a="1"/>
  <c r="X80" i="3" s="1"/>
  <c r="Z109" i="3" a="1"/>
  <c r="Z109" i="3" s="1"/>
  <c r="AG24" i="10" a="1"/>
  <c r="AG24" i="10" s="1"/>
  <c r="AG27" i="12" a="1"/>
  <c r="AG27" i="12" s="1"/>
  <c r="AF99" i="12" a="1"/>
  <c r="AF99" i="12" s="1"/>
  <c r="S17" i="10" a="1"/>
  <c r="S17" i="10" s="1"/>
  <c r="M25" i="3" a="1"/>
  <c r="M25" i="3" s="1"/>
  <c r="AB130" i="3" a="1"/>
  <c r="AB130" i="3" s="1"/>
  <c r="H99" i="3" a="1"/>
  <c r="H99" i="3" s="1"/>
  <c r="Q109" i="3" a="1"/>
  <c r="Q109" i="3" s="1"/>
  <c r="X122" i="10" a="1"/>
  <c r="X122" i="10" s="1"/>
  <c r="H44" i="10" a="1"/>
  <c r="H44" i="10" s="1"/>
  <c r="AB54" i="10" a="1"/>
  <c r="AB54" i="10" s="1"/>
  <c r="S67" i="12" a="1"/>
  <c r="S67" i="12" s="1"/>
  <c r="F23" i="12" a="1"/>
  <c r="F23" i="12" s="1"/>
  <c r="Q93" i="3" a="1"/>
  <c r="Q93" i="3" s="1"/>
  <c r="H64" i="12" a="1"/>
  <c r="H64" i="12" s="1"/>
  <c r="Q55" i="10" a="1"/>
  <c r="Q55" i="10" s="1"/>
  <c r="T99" i="12" a="1"/>
  <c r="T99" i="12" s="1"/>
  <c r="P20" i="3" a="1"/>
  <c r="P20" i="3" s="1"/>
  <c r="AA84" i="3" a="1"/>
  <c r="AA84" i="3" s="1"/>
  <c r="W51" i="12" a="1"/>
  <c r="W51" i="12" s="1"/>
  <c r="AE8" i="12" a="1"/>
  <c r="AE8" i="12" s="1"/>
  <c r="Q86" i="10" a="1"/>
  <c r="Q86" i="10" s="1"/>
  <c r="S122" i="12" a="1"/>
  <c r="S122" i="12" s="1"/>
  <c r="T28" i="10" a="1"/>
  <c r="T28" i="10" s="1"/>
  <c r="AI81" i="3" a="1"/>
  <c r="AI81" i="3" s="1"/>
  <c r="Q103" i="10" a="1"/>
  <c r="Q103" i="10" s="1"/>
  <c r="AI57" i="12" a="1"/>
  <c r="AI57" i="12" s="1"/>
  <c r="Q115" i="12" a="1"/>
  <c r="Q115" i="12" s="1"/>
  <c r="X7" i="3" a="1"/>
  <c r="X7" i="3" s="1"/>
  <c r="X111" i="12" a="1"/>
  <c r="X111" i="12" s="1"/>
  <c r="AI116" i="3" a="1"/>
  <c r="AI116" i="3" s="1"/>
  <c r="K67" i="10" a="1"/>
  <c r="K67" i="10" s="1"/>
  <c r="U138" i="10" a="1"/>
  <c r="U138" i="10" s="1"/>
  <c r="AZ138" i="10" s="1"/>
  <c r="AZ137" i="10" s="1"/>
  <c r="U56" i="10" a="1"/>
  <c r="U56" i="10" s="1"/>
  <c r="Q53" i="10" a="1"/>
  <c r="Q53" i="10" s="1"/>
  <c r="J18" i="10" a="1"/>
  <c r="J18" i="10" s="1"/>
  <c r="Y59" i="10" a="1"/>
  <c r="Y59" i="10" s="1"/>
  <c r="H28" i="10" a="1"/>
  <c r="H28" i="10" s="1"/>
  <c r="G108" i="10" a="1"/>
  <c r="G108" i="10" s="1"/>
  <c r="AB51" i="3" a="1"/>
  <c r="AB51" i="3" s="1"/>
  <c r="V99" i="10" a="1"/>
  <c r="V99" i="10" s="1"/>
  <c r="K95" i="3" a="1"/>
  <c r="K95" i="3" s="1"/>
  <c r="Z136" i="3" a="1"/>
  <c r="Z136" i="3" s="1"/>
  <c r="BE136" i="3" s="1"/>
  <c r="BE135" i="3" s="1"/>
  <c r="H126" i="3" a="1"/>
  <c r="H126" i="3" s="1"/>
  <c r="I129" i="12" a="1"/>
  <c r="I129" i="12" s="1"/>
  <c r="F32" i="3" a="1"/>
  <c r="F32" i="3" s="1"/>
  <c r="I108" i="10" a="1"/>
  <c r="I108" i="10" s="1"/>
  <c r="X91" i="3" a="1"/>
  <c r="X91" i="3" s="1"/>
  <c r="AF74" i="3" a="1"/>
  <c r="AF74" i="3" s="1"/>
  <c r="AJ5" i="10" a="1"/>
  <c r="AJ5" i="10" s="1"/>
  <c r="S26" i="12" a="1"/>
  <c r="S26" i="12" s="1"/>
  <c r="Q23" i="10" a="1"/>
  <c r="Q23" i="10" s="1"/>
  <c r="U116" i="10" a="1"/>
  <c r="U116" i="10" s="1"/>
  <c r="AI25" i="10" a="1"/>
  <c r="AI25" i="10" s="1"/>
  <c r="R3" i="12" a="1"/>
  <c r="R3" i="12" s="1"/>
  <c r="X34" i="12" a="1"/>
  <c r="X34" i="12" s="1"/>
  <c r="P87" i="3" a="1"/>
  <c r="P87" i="3" s="1"/>
  <c r="Y47" i="3" a="1"/>
  <c r="Y47" i="3" s="1"/>
  <c r="P45" i="3" a="1"/>
  <c r="P45" i="3" s="1"/>
  <c r="AF75" i="3" a="1"/>
  <c r="AF75" i="3" s="1"/>
  <c r="W5" i="3" a="1"/>
  <c r="W5" i="3" s="1"/>
  <c r="AJ32" i="12" a="1"/>
  <c r="AJ32" i="12" s="1"/>
  <c r="H43" i="10" a="1"/>
  <c r="H43" i="10" s="1"/>
  <c r="R47" i="10" a="1"/>
  <c r="R47" i="10" s="1"/>
  <c r="X85" i="3" a="1"/>
  <c r="X85" i="3" s="1"/>
  <c r="AE77" i="10" a="1"/>
  <c r="AE77" i="10" s="1"/>
  <c r="U68" i="12" a="1"/>
  <c r="U68" i="12" s="1"/>
  <c r="AE64" i="10" a="1"/>
  <c r="AE64" i="10" s="1"/>
  <c r="P35" i="3" a="1"/>
  <c r="P35" i="3" s="1"/>
  <c r="I89" i="12" a="1"/>
  <c r="I89" i="12" s="1"/>
  <c r="K13" i="10" a="1"/>
  <c r="K13" i="10" s="1"/>
  <c r="M21" i="3" a="1"/>
  <c r="M21" i="3" s="1"/>
  <c r="F90" i="3" a="1"/>
  <c r="F90" i="3" s="1"/>
  <c r="X30" i="12" a="1"/>
  <c r="X30" i="12" s="1"/>
  <c r="AG106" i="10" a="1"/>
  <c r="AG106" i="10" s="1"/>
  <c r="F17" i="12" a="1"/>
  <c r="F17" i="12" s="1"/>
  <c r="W18" i="10" a="1"/>
  <c r="W18" i="10" s="1"/>
  <c r="U40" i="3" a="1"/>
  <c r="U40" i="3" s="1"/>
  <c r="N79" i="10" a="1"/>
  <c r="N79" i="10" s="1"/>
  <c r="U58" i="10" a="1"/>
  <c r="U58" i="10" s="1"/>
  <c r="J14" i="3" a="1"/>
  <c r="J14" i="3" s="1"/>
  <c r="W44" i="3" a="1"/>
  <c r="W44" i="3" s="1"/>
  <c r="O35" i="3" a="1"/>
  <c r="O35" i="3" s="1"/>
  <c r="AA105" i="12" a="1"/>
  <c r="AA105" i="12" s="1"/>
  <c r="R85" i="10" a="1"/>
  <c r="R85" i="10" s="1"/>
  <c r="I114" i="3" a="1"/>
  <c r="I114" i="3" s="1"/>
  <c r="O61" i="12" a="1"/>
  <c r="O61" i="12" s="1"/>
  <c r="R32" i="10" a="1"/>
  <c r="R32" i="10" s="1"/>
  <c r="M4" i="10" a="1"/>
  <c r="M4" i="10" s="1"/>
  <c r="R19" i="3" a="1"/>
  <c r="R19" i="3" s="1"/>
  <c r="N37" i="12" a="1"/>
  <c r="N37" i="12" s="1"/>
  <c r="M111" i="10" a="1"/>
  <c r="M111" i="10" s="1"/>
  <c r="P128" i="10" a="1"/>
  <c r="P128" i="10" s="1"/>
  <c r="AJ37" i="12" a="1"/>
  <c r="AJ37" i="12" s="1"/>
  <c r="AB28" i="12" a="1"/>
  <c r="AB28" i="12" s="1"/>
  <c r="Y88" i="12" a="1"/>
  <c r="Y88" i="12" s="1"/>
  <c r="AG85" i="10" a="1"/>
  <c r="AG85" i="10" s="1"/>
  <c r="J102" i="10" a="1"/>
  <c r="J102" i="10" s="1"/>
  <c r="K82" i="12" a="1"/>
  <c r="K82" i="12" s="1"/>
  <c r="F20" i="12" a="1"/>
  <c r="F20" i="12" s="1"/>
  <c r="Q68" i="3" a="1"/>
  <c r="Q68" i="3" s="1"/>
  <c r="T80" i="3" a="1"/>
  <c r="T80" i="3" s="1"/>
  <c r="I60" i="3" a="1"/>
  <c r="I60" i="3" s="1"/>
  <c r="P27" i="3" a="1"/>
  <c r="P27" i="3" s="1"/>
  <c r="AG73" i="3" a="1"/>
  <c r="AG73" i="3" s="1"/>
  <c r="X36" i="12" a="1"/>
  <c r="X36" i="12" s="1"/>
  <c r="X111" i="10" a="1"/>
  <c r="X111" i="10" s="1"/>
  <c r="T19" i="3" a="1"/>
  <c r="T19" i="3" s="1"/>
  <c r="Q66" i="12" a="1"/>
  <c r="Q66" i="12" s="1"/>
  <c r="V62" i="12" a="1"/>
  <c r="V62" i="12" s="1"/>
  <c r="AF133" i="12" a="1"/>
  <c r="AF133" i="12" s="1"/>
  <c r="BK133" i="12" s="1"/>
  <c r="F118" i="3" a="1"/>
  <c r="F118" i="3" s="1"/>
  <c r="X31" i="10" a="1"/>
  <c r="X31" i="10" s="1"/>
  <c r="I53" i="10" a="1"/>
  <c r="I53" i="10" s="1"/>
  <c r="Y129" i="3" a="1"/>
  <c r="Y129" i="3" s="1"/>
  <c r="G47" i="12" a="1"/>
  <c r="G47" i="12" s="1"/>
  <c r="V118" i="12" a="1"/>
  <c r="V118" i="12" s="1"/>
  <c r="P56" i="3" a="1"/>
  <c r="P56" i="3" s="1"/>
  <c r="G117" i="10" a="1"/>
  <c r="G117" i="10" s="1"/>
  <c r="AB66" i="10" a="1"/>
  <c r="AB66" i="10" s="1"/>
  <c r="H117" i="12" a="1"/>
  <c r="H117" i="12" s="1"/>
  <c r="G111" i="12" a="1"/>
  <c r="G111" i="12" s="1"/>
  <c r="G5" i="3" a="1"/>
  <c r="G5" i="3" s="1"/>
  <c r="AI103" i="12" a="1"/>
  <c r="AI103" i="12" s="1"/>
  <c r="AH10" i="12" a="1"/>
  <c r="AH10" i="12" s="1"/>
  <c r="I54" i="3" a="1"/>
  <c r="I54" i="3" s="1"/>
  <c r="AD13" i="12" a="1"/>
  <c r="AD13" i="12" s="1"/>
  <c r="T74" i="3" a="1"/>
  <c r="T74" i="3" s="1"/>
  <c r="U75" i="3" a="1"/>
  <c r="U75" i="3" s="1"/>
  <c r="AB25" i="12" a="1"/>
  <c r="AB25" i="12" s="1"/>
  <c r="AI103" i="10" a="1"/>
  <c r="AI103" i="10" s="1"/>
  <c r="AJ31" i="10" a="1"/>
  <c r="AJ31" i="10" s="1"/>
  <c r="R69" i="3" a="1"/>
  <c r="R69" i="3" s="1"/>
  <c r="P10" i="12" a="1"/>
  <c r="P10" i="12" s="1"/>
  <c r="AH130" i="10" a="1"/>
  <c r="AH130" i="10" s="1"/>
  <c r="AJ134" i="10" a="1"/>
  <c r="AJ134" i="10" s="1"/>
  <c r="BO134" i="10" s="1"/>
  <c r="U119" i="10" a="1"/>
  <c r="U119" i="10" s="1"/>
  <c r="J95" i="3" a="1"/>
  <c r="J95" i="3" s="1"/>
  <c r="X124" i="12" a="1"/>
  <c r="X124" i="12" s="1"/>
  <c r="Q90" i="10" a="1"/>
  <c r="Q90" i="10" s="1"/>
  <c r="AJ136" i="3" a="1"/>
  <c r="AJ136" i="3" s="1"/>
  <c r="BO136" i="3" s="1"/>
  <c r="BO135" i="3" s="1"/>
  <c r="AG101" i="12" a="1"/>
  <c r="AG101" i="12" s="1"/>
  <c r="AG92" i="10" a="1"/>
  <c r="AG92" i="10" s="1"/>
  <c r="X70" i="10" a="1"/>
  <c r="X70" i="10" s="1"/>
  <c r="Q14" i="10" a="1"/>
  <c r="Q14" i="10" s="1"/>
  <c r="U20" i="12" a="1"/>
  <c r="U20" i="12" s="1"/>
  <c r="S20" i="10" a="1"/>
  <c r="S20" i="10" s="1"/>
  <c r="F36" i="3" a="1"/>
  <c r="F36" i="3" s="1"/>
  <c r="G67" i="10" a="1"/>
  <c r="G67" i="10" s="1"/>
  <c r="F93" i="3" a="1"/>
  <c r="F93" i="3" s="1"/>
  <c r="J66" i="10" a="1"/>
  <c r="J66" i="10" s="1"/>
  <c r="I96" i="12" a="1"/>
  <c r="I96" i="12" s="1"/>
  <c r="AH12" i="10" a="1"/>
  <c r="AH12" i="10" s="1"/>
  <c r="W66" i="10" a="1"/>
  <c r="W66" i="10" s="1"/>
  <c r="AF85" i="10" a="1"/>
  <c r="AF85" i="10" s="1"/>
  <c r="AA30" i="12" a="1"/>
  <c r="AA30" i="12" s="1"/>
  <c r="F119" i="10" a="1"/>
  <c r="F119" i="10" s="1"/>
  <c r="M68" i="3" a="1"/>
  <c r="M68" i="3" s="1"/>
  <c r="L10" i="10" a="1"/>
  <c r="L10" i="10" s="1"/>
  <c r="M124" i="3" a="1"/>
  <c r="M124" i="3" s="1"/>
  <c r="AD52" i="12" a="1"/>
  <c r="AD52" i="12" s="1"/>
  <c r="J75" i="3" a="1"/>
  <c r="J75" i="3" s="1"/>
  <c r="R41" i="12" a="1"/>
  <c r="R41" i="12" s="1"/>
  <c r="I46" i="3" a="1"/>
  <c r="I46" i="3" s="1"/>
  <c r="AD113" i="12" a="1"/>
  <c r="AD113" i="12" s="1"/>
  <c r="Z33" i="10" a="1"/>
  <c r="Z33" i="10" s="1"/>
  <c r="AJ65" i="10" a="1"/>
  <c r="AJ65" i="10" s="1"/>
  <c r="X76" i="3" a="1"/>
  <c r="X76" i="3" s="1"/>
  <c r="V134" i="10" a="1"/>
  <c r="V134" i="10" s="1"/>
  <c r="BA134" i="10" s="1"/>
  <c r="W45" i="10" a="1"/>
  <c r="W45" i="10" s="1"/>
  <c r="I119" i="3" a="1"/>
  <c r="I119" i="3" s="1"/>
  <c r="J121" i="3" a="1"/>
  <c r="J121" i="3" s="1"/>
  <c r="K44" i="10" a="1"/>
  <c r="K44" i="10" s="1"/>
  <c r="F63" i="3" a="1"/>
  <c r="F63" i="3" s="1"/>
  <c r="P121" i="10" a="1"/>
  <c r="P121" i="10" s="1"/>
  <c r="P63" i="3" a="1"/>
  <c r="P63" i="3" s="1"/>
  <c r="K7" i="3" a="1"/>
  <c r="K7" i="3" s="1"/>
  <c r="U127" i="12" a="1"/>
  <c r="U127" i="12" s="1"/>
  <c r="R126" i="10" a="1"/>
  <c r="R126" i="10" s="1"/>
  <c r="AB123" i="12" a="1"/>
  <c r="AB123" i="12" s="1"/>
  <c r="AA42" i="12" a="1"/>
  <c r="AA42" i="12" s="1"/>
  <c r="P22" i="3" a="1"/>
  <c r="P22" i="3" s="1"/>
  <c r="H69" i="12" a="1"/>
  <c r="H69" i="12" s="1"/>
  <c r="AH134" i="10" a="1"/>
  <c r="AH134" i="10" s="1"/>
  <c r="BM134" i="10" s="1"/>
  <c r="S14" i="10" a="1"/>
  <c r="S14" i="10" s="1"/>
  <c r="J98" i="3" a="1"/>
  <c r="J98" i="3" s="1"/>
  <c r="Z102" i="12" a="1"/>
  <c r="Z102" i="12" s="1"/>
  <c r="K18" i="12" a="1"/>
  <c r="K18" i="12" s="1"/>
  <c r="W55" i="10" a="1"/>
  <c r="W55" i="10" s="1"/>
  <c r="I122" i="10" a="1"/>
  <c r="I122" i="10" s="1"/>
  <c r="U131" i="10" a="1"/>
  <c r="U131" i="10" s="1"/>
  <c r="P87" i="12" a="1"/>
  <c r="P87" i="12" s="1"/>
  <c r="V8" i="12" a="1"/>
  <c r="V8" i="12" s="1"/>
  <c r="F106" i="12" a="1"/>
  <c r="F106" i="12" s="1"/>
  <c r="Z20" i="3" a="1"/>
  <c r="Z20" i="3" s="1"/>
  <c r="AG19" i="12" a="1"/>
  <c r="AG19" i="12" s="1"/>
  <c r="O14" i="3" a="1"/>
  <c r="O14" i="3" s="1"/>
  <c r="AA80" i="12" a="1"/>
  <c r="AA80" i="12" s="1"/>
  <c r="S63" i="12" a="1"/>
  <c r="S63" i="12" s="1"/>
  <c r="I109" i="10" a="1"/>
  <c r="I109" i="10" s="1"/>
  <c r="AH126" i="10" a="1"/>
  <c r="AH126" i="10" s="1"/>
  <c r="T32" i="12" a="1"/>
  <c r="T32" i="12" s="1"/>
  <c r="F22" i="10" a="1"/>
  <c r="F22" i="10" s="1"/>
  <c r="F84" i="12" a="1"/>
  <c r="F84" i="12" s="1"/>
  <c r="AH36" i="12" a="1"/>
  <c r="AH36" i="12" s="1"/>
  <c r="AG66" i="3" a="1"/>
  <c r="AG66" i="3" s="1"/>
  <c r="AF113" i="10" a="1"/>
  <c r="AF113" i="10" s="1"/>
  <c r="AI21" i="3" a="1"/>
  <c r="AI21" i="3" s="1"/>
  <c r="G74" i="3" a="1"/>
  <c r="G74" i="3" s="1"/>
  <c r="H138" i="3" a="1"/>
  <c r="H138" i="3" s="1"/>
  <c r="AM138" i="3" s="1"/>
  <c r="AM137" i="3" s="1"/>
  <c r="AI34" i="10" a="1"/>
  <c r="AI34" i="10" s="1"/>
  <c r="H115" i="10" a="1"/>
  <c r="H115" i="10" s="1"/>
  <c r="R50" i="10" a="1"/>
  <c r="R50" i="10" s="1"/>
  <c r="AE25" i="12" a="1"/>
  <c r="AE25" i="12" s="1"/>
  <c r="N123" i="12" a="1"/>
  <c r="N123" i="12" s="1"/>
  <c r="AH79" i="10" a="1"/>
  <c r="AH79" i="10" s="1"/>
  <c r="F138" i="10" a="1"/>
  <c r="F138" i="10" s="1"/>
  <c r="BP138" i="10" s="1"/>
  <c r="Y4" i="10" a="1"/>
  <c r="Y4" i="10" s="1"/>
  <c r="AH95" i="10" a="1"/>
  <c r="AH95" i="10" s="1"/>
  <c r="AD52" i="3" a="1"/>
  <c r="AD52" i="3" s="1"/>
  <c r="Y15" i="12" a="1"/>
  <c r="Y15" i="12" s="1"/>
  <c r="AI27" i="12" a="1"/>
  <c r="AI27" i="12" s="1"/>
  <c r="AE85" i="3" a="1"/>
  <c r="AE85" i="3" s="1"/>
  <c r="S64" i="12" a="1"/>
  <c r="S64" i="12" s="1"/>
  <c r="W121" i="12" a="1"/>
  <c r="W121" i="12" s="1"/>
  <c r="AI69" i="10" a="1"/>
  <c r="AI69" i="10" s="1"/>
  <c r="F138" i="12" a="1"/>
  <c r="F138" i="12" s="1"/>
  <c r="BP138" i="12" s="1"/>
  <c r="P46" i="3" a="1"/>
  <c r="P46" i="3" s="1"/>
  <c r="M27" i="10" a="1"/>
  <c r="M27" i="10" s="1"/>
  <c r="L133" i="12" a="1"/>
  <c r="L133" i="12" s="1"/>
  <c r="AQ133" i="12" s="1"/>
  <c r="J103" i="12" a="1"/>
  <c r="J103" i="12" s="1"/>
  <c r="AD90" i="12" a="1"/>
  <c r="AD90" i="12" s="1"/>
  <c r="T134" i="10" a="1"/>
  <c r="T134" i="10" s="1"/>
  <c r="AY134" i="10" s="1"/>
  <c r="L67" i="3" a="1"/>
  <c r="L67" i="3" s="1"/>
  <c r="AB52" i="3" a="1"/>
  <c r="AB52" i="3" s="1"/>
  <c r="F113" i="10" a="1"/>
  <c r="F113" i="10" s="1"/>
  <c r="T98" i="12" a="1"/>
  <c r="T98" i="12" s="1"/>
  <c r="P10" i="3" a="1"/>
  <c r="P10" i="3" s="1"/>
  <c r="AJ79" i="10" a="1"/>
  <c r="AJ79" i="10" s="1"/>
  <c r="G47" i="10" a="1"/>
  <c r="G47" i="10" s="1"/>
  <c r="T91" i="3" a="1"/>
  <c r="T91" i="3" s="1"/>
  <c r="AG12" i="12" a="1"/>
  <c r="AG12" i="12" s="1"/>
  <c r="J22" i="12" a="1"/>
  <c r="J22" i="12" s="1"/>
  <c r="G95" i="12" a="1"/>
  <c r="G95" i="12" s="1"/>
  <c r="AJ114" i="12" a="1"/>
  <c r="AJ114" i="12" s="1"/>
  <c r="F63" i="12" a="1"/>
  <c r="F63" i="12" s="1"/>
  <c r="F67" i="10" a="1"/>
  <c r="F67" i="10" s="1"/>
  <c r="V91" i="12" a="1"/>
  <c r="V91" i="12" s="1"/>
  <c r="F32" i="12" a="1"/>
  <c r="F32" i="12" s="1"/>
  <c r="F131" i="10" a="1"/>
  <c r="F131" i="10" s="1"/>
  <c r="M90" i="10" a="1"/>
  <c r="M90" i="10" s="1"/>
  <c r="U76" i="10" a="1"/>
  <c r="U76" i="10" s="1"/>
  <c r="T96" i="10" a="1"/>
  <c r="T96" i="10" s="1"/>
  <c r="AA115" i="3" a="1"/>
  <c r="AA115" i="3" s="1"/>
  <c r="AE116" i="12" a="1"/>
  <c r="AE116" i="12" s="1"/>
  <c r="M6" i="12" a="1"/>
  <c r="M6" i="12" s="1"/>
  <c r="H38" i="12" a="1"/>
  <c r="H38" i="12" s="1"/>
  <c r="N109" i="3" a="1"/>
  <c r="N109" i="3" s="1"/>
  <c r="W55" i="3" a="1"/>
  <c r="W55" i="3" s="1"/>
  <c r="AG97" i="10" a="1"/>
  <c r="AG97" i="10" s="1"/>
  <c r="Q113" i="10" a="1"/>
  <c r="Q113" i="10" s="1"/>
  <c r="W75" i="3" a="1"/>
  <c r="W75" i="3" s="1"/>
  <c r="F109" i="3" a="1"/>
  <c r="F109" i="3" s="1"/>
  <c r="F18" i="3" a="1"/>
  <c r="F18" i="3" s="1"/>
  <c r="N42" i="12" a="1"/>
  <c r="N42" i="12" s="1"/>
  <c r="Y36" i="3" a="1"/>
  <c r="Y36" i="3" s="1"/>
  <c r="L17" i="12" a="1"/>
  <c r="L17" i="12" s="1"/>
  <c r="O129" i="3" a="1"/>
  <c r="O129" i="3" s="1"/>
  <c r="R22" i="3" a="1"/>
  <c r="R22" i="3" s="1"/>
  <c r="Q67" i="3" a="1"/>
  <c r="Q67" i="3" s="1"/>
  <c r="T131" i="3" a="1"/>
  <c r="T131" i="3" s="1"/>
  <c r="Y16" i="12" a="1"/>
  <c r="Y16" i="12" s="1"/>
  <c r="X7" i="12" a="1"/>
  <c r="X7" i="12" s="1"/>
  <c r="AG91" i="10" a="1"/>
  <c r="AG91" i="10" s="1"/>
  <c r="AB127" i="12" a="1"/>
  <c r="AB127" i="12" s="1"/>
  <c r="W52" i="3" a="1"/>
  <c r="W52" i="3" s="1"/>
  <c r="K13" i="12" a="1"/>
  <c r="K13" i="12" s="1"/>
  <c r="AH128" i="3" a="1"/>
  <c r="AH128" i="3" s="1"/>
  <c r="I60" i="10" a="1"/>
  <c r="I60" i="10" s="1"/>
  <c r="X118" i="10" a="1"/>
  <c r="X118" i="10" s="1"/>
  <c r="Q44" i="3" a="1"/>
  <c r="Q44" i="3" s="1"/>
  <c r="AC31" i="12" a="1"/>
  <c r="AC31" i="12" s="1"/>
  <c r="F60" i="10" a="1"/>
  <c r="F60" i="10" s="1"/>
  <c r="AC73" i="12" a="1"/>
  <c r="AC73" i="12" s="1"/>
  <c r="V85" i="12" a="1"/>
  <c r="V85" i="12" s="1"/>
  <c r="N81" i="10" a="1"/>
  <c r="N81" i="10" s="1"/>
  <c r="R134" i="12" a="1"/>
  <c r="R134" i="12" s="1"/>
  <c r="AW134" i="12" s="1"/>
  <c r="Z74" i="12" a="1"/>
  <c r="Z74" i="12" s="1"/>
  <c r="AI4" i="10" a="1"/>
  <c r="AI4" i="10" s="1"/>
  <c r="Y45" i="10" a="1"/>
  <c r="Y45" i="10" s="1"/>
  <c r="H100" i="3" a="1"/>
  <c r="H100" i="3" s="1"/>
  <c r="Y85" i="3" a="1"/>
  <c r="Y85" i="3" s="1"/>
  <c r="M54" i="3" a="1"/>
  <c r="M54" i="3" s="1"/>
  <c r="X61" i="10" a="1"/>
  <c r="X61" i="10" s="1"/>
  <c r="W61" i="10" a="1"/>
  <c r="W61" i="10" s="1"/>
  <c r="AC108" i="12" a="1"/>
  <c r="AC108" i="12" s="1"/>
  <c r="AG64" i="10" a="1"/>
  <c r="AG64" i="10" s="1"/>
  <c r="AE102" i="12" a="1"/>
  <c r="AE102" i="12" s="1"/>
  <c r="H25" i="12" a="1"/>
  <c r="H25" i="12" s="1"/>
  <c r="AI54" i="12" a="1"/>
  <c r="AI54" i="12" s="1"/>
  <c r="N34" i="10" a="1"/>
  <c r="N34" i="10" s="1"/>
  <c r="L51" i="10" a="1"/>
  <c r="L51" i="10" s="1"/>
  <c r="O6" i="3" a="1"/>
  <c r="O6" i="3" s="1"/>
  <c r="AJ108" i="10" a="1"/>
  <c r="AJ108" i="10" s="1"/>
  <c r="V34" i="12" a="1"/>
  <c r="V34" i="12" s="1"/>
  <c r="AD73" i="3" a="1"/>
  <c r="AD73" i="3" s="1"/>
  <c r="U30" i="3" a="1"/>
  <c r="U30" i="3" s="1"/>
  <c r="AJ12" i="3" a="1"/>
  <c r="AJ12" i="3" s="1"/>
  <c r="I37" i="3" a="1"/>
  <c r="I37" i="3" s="1"/>
  <c r="S30" i="12" a="1"/>
  <c r="S30" i="12" s="1"/>
  <c r="Y21" i="12" a="1"/>
  <c r="Y21" i="12" s="1"/>
  <c r="U27" i="3" a="1"/>
  <c r="U27" i="3" s="1"/>
  <c r="F121" i="3" a="1"/>
  <c r="F121" i="3" s="1"/>
  <c r="M126" i="12" a="1"/>
  <c r="M126" i="12" s="1"/>
  <c r="AF96" i="3" a="1"/>
  <c r="AF96" i="3" s="1"/>
  <c r="Z16" i="12" a="1"/>
  <c r="Z16" i="12" s="1"/>
  <c r="G43" i="12" a="1"/>
  <c r="G43" i="12" s="1"/>
  <c r="S86" i="10" a="1"/>
  <c r="S86" i="10" s="1"/>
  <c r="U40" i="12" a="1"/>
  <c r="U40" i="12" s="1"/>
  <c r="N98" i="3" a="1"/>
  <c r="N98" i="3" s="1"/>
  <c r="AB3" i="12" a="1"/>
  <c r="AB3" i="12" s="1"/>
  <c r="T40" i="3" a="1"/>
  <c r="T40" i="3" s="1"/>
  <c r="R21" i="10" a="1"/>
  <c r="R21" i="10" s="1"/>
  <c r="K115" i="12" a="1"/>
  <c r="K115" i="12" s="1"/>
  <c r="F82" i="10" a="1"/>
  <c r="F82" i="10" s="1"/>
  <c r="S42" i="10" a="1"/>
  <c r="S42" i="10" s="1"/>
  <c r="R85" i="12" a="1"/>
  <c r="R85" i="12" s="1"/>
  <c r="AG84" i="3" a="1"/>
  <c r="AG84" i="3" s="1"/>
  <c r="H117" i="3" a="1"/>
  <c r="H117" i="3" s="1"/>
  <c r="L19" i="10" a="1"/>
  <c r="L19" i="10" s="1"/>
  <c r="I127" i="12" a="1"/>
  <c r="I127" i="12" s="1"/>
  <c r="H23" i="3" a="1"/>
  <c r="H23" i="3" s="1"/>
  <c r="Q8" i="12" a="1"/>
  <c r="Q8" i="12" s="1"/>
  <c r="O36" i="3" a="1"/>
  <c r="O36" i="3" s="1"/>
  <c r="Y133" i="10" a="1"/>
  <c r="Y133" i="10" s="1"/>
  <c r="BD133" i="10" s="1"/>
  <c r="AD39" i="12" a="1"/>
  <c r="AD39" i="12" s="1"/>
  <c r="AE74" i="12" a="1"/>
  <c r="AE74" i="12" s="1"/>
  <c r="AD95" i="12" a="1"/>
  <c r="AD95" i="12" s="1"/>
  <c r="AC129" i="3" a="1"/>
  <c r="AC129" i="3" s="1"/>
  <c r="H17" i="10" a="1"/>
  <c r="H17" i="10" s="1"/>
  <c r="L14" i="3" a="1"/>
  <c r="L14" i="3" s="1"/>
  <c r="J130" i="3" a="1"/>
  <c r="J130" i="3" s="1"/>
  <c r="AF54" i="12" a="1"/>
  <c r="AF54" i="12" s="1"/>
  <c r="I77" i="12" a="1"/>
  <c r="I77" i="12" s="1"/>
  <c r="AB16" i="12" a="1"/>
  <c r="AB16" i="12" s="1"/>
  <c r="O35" i="10" a="1"/>
  <c r="O35" i="10" s="1"/>
  <c r="AE32" i="10" a="1"/>
  <c r="AE32" i="10" s="1"/>
  <c r="G13" i="3" a="1"/>
  <c r="G13" i="3" s="1"/>
  <c r="V10" i="10" a="1"/>
  <c r="V10" i="10" s="1"/>
  <c r="H28" i="3" a="1"/>
  <c r="H28" i="3" s="1"/>
  <c r="AA25" i="10" a="1"/>
  <c r="AA25" i="10" s="1"/>
  <c r="L21" i="12" a="1"/>
  <c r="L21" i="12" s="1"/>
  <c r="K70" i="10" a="1"/>
  <c r="K70" i="10" s="1"/>
  <c r="Q87" i="10" a="1"/>
  <c r="Q87" i="10" s="1"/>
  <c r="Y100" i="3" a="1"/>
  <c r="Y100" i="3" s="1"/>
  <c r="F80" i="10" a="1"/>
  <c r="F80" i="10" s="1"/>
  <c r="L68" i="3" a="1"/>
  <c r="L68" i="3" s="1"/>
  <c r="S61" i="3" a="1"/>
  <c r="S61" i="3" s="1"/>
  <c r="AJ126" i="10" a="1"/>
  <c r="AJ126" i="10" s="1"/>
  <c r="I18" i="3" a="1"/>
  <c r="I18" i="3" s="1"/>
  <c r="AG124" i="3" a="1"/>
  <c r="AG124" i="3" s="1"/>
  <c r="P6" i="3" a="1"/>
  <c r="P6" i="3" s="1"/>
  <c r="M116" i="10" a="1"/>
  <c r="M116" i="10" s="1"/>
  <c r="R124" i="3" a="1"/>
  <c r="R124" i="3" s="1"/>
  <c r="S61" i="10" a="1"/>
  <c r="S61" i="10" s="1"/>
  <c r="AD71" i="3" a="1"/>
  <c r="AD71" i="3" s="1"/>
  <c r="AG87" i="3" a="1"/>
  <c r="AG87" i="3" s="1"/>
  <c r="AJ7" i="10" a="1"/>
  <c r="AJ7" i="10" s="1"/>
  <c r="AE47" i="10" a="1"/>
  <c r="AE47" i="10" s="1"/>
  <c r="M21" i="10" a="1"/>
  <c r="M21" i="10" s="1"/>
  <c r="AG48" i="12" a="1"/>
  <c r="AG48" i="12" s="1"/>
  <c r="T59" i="12" a="1"/>
  <c r="T59" i="12" s="1"/>
  <c r="AG46" i="10" a="1"/>
  <c r="AG46" i="10" s="1"/>
  <c r="T8" i="12" a="1"/>
  <c r="T8" i="12" s="1"/>
  <c r="N136" i="10" a="1"/>
  <c r="N136" i="10" s="1"/>
  <c r="AS136" i="10" s="1"/>
  <c r="AS135" i="10" s="1"/>
  <c r="M13" i="12" a="1"/>
  <c r="M13" i="12" s="1"/>
  <c r="AH110" i="12" a="1"/>
  <c r="AH110" i="12" s="1"/>
  <c r="H126" i="10" a="1"/>
  <c r="H126" i="10" s="1"/>
  <c r="AI126" i="10" a="1"/>
  <c r="AI126" i="10" s="1"/>
  <c r="AE31" i="10" a="1"/>
  <c r="AE31" i="10" s="1"/>
  <c r="H16" i="10" a="1"/>
  <c r="H16" i="10" s="1"/>
  <c r="AF65" i="10" a="1"/>
  <c r="AF65" i="10" s="1"/>
  <c r="N92" i="3" a="1"/>
  <c r="N92" i="3" s="1"/>
  <c r="AH14" i="3" a="1"/>
  <c r="AH14" i="3" s="1"/>
  <c r="U123" i="10" a="1"/>
  <c r="U123" i="10" s="1"/>
  <c r="W129" i="12" a="1"/>
  <c r="W129" i="12" s="1"/>
  <c r="X86" i="10" a="1"/>
  <c r="X86" i="10" s="1"/>
  <c r="T39" i="12" a="1"/>
  <c r="T39" i="12" s="1"/>
  <c r="L81" i="3" a="1"/>
  <c r="L81" i="3" s="1"/>
  <c r="F12" i="10" a="1"/>
  <c r="F12" i="10" s="1"/>
  <c r="K134" i="10" a="1"/>
  <c r="K134" i="10" s="1"/>
  <c r="AP134" i="10" s="1"/>
  <c r="H123" i="3" a="1"/>
  <c r="H123" i="3" s="1"/>
  <c r="AI52" i="3" a="1"/>
  <c r="AI52" i="3" s="1"/>
  <c r="F97" i="3" a="1"/>
  <c r="F97" i="3" s="1"/>
  <c r="X57" i="10" a="1"/>
  <c r="X57" i="10" s="1"/>
  <c r="AC18" i="12" a="1"/>
  <c r="AC18" i="12" s="1"/>
  <c r="F39" i="3" a="1"/>
  <c r="F39" i="3" s="1"/>
  <c r="AB133" i="3" a="1"/>
  <c r="AB133" i="3" s="1"/>
  <c r="BG133" i="3" s="1"/>
  <c r="U53" i="12" a="1"/>
  <c r="U53" i="12" s="1"/>
  <c r="W131" i="10" a="1"/>
  <c r="W131" i="10" s="1"/>
  <c r="P66" i="10" a="1"/>
  <c r="P66" i="10" s="1"/>
  <c r="F61" i="3" a="1"/>
  <c r="F61" i="3" s="1"/>
  <c r="I4" i="12" a="1"/>
  <c r="I4" i="12" s="1"/>
  <c r="I38" i="3" a="1"/>
  <c r="I38" i="3" s="1"/>
  <c r="AG22" i="12" a="1"/>
  <c r="AG22" i="12" s="1"/>
  <c r="P67" i="10" a="1"/>
  <c r="P67" i="10" s="1"/>
  <c r="J28" i="10" a="1"/>
  <c r="J28" i="10" s="1"/>
  <c r="F30" i="12" a="1"/>
  <c r="F30" i="12" s="1"/>
  <c r="AJ92" i="10" a="1"/>
  <c r="AJ92" i="10" s="1"/>
  <c r="AC101" i="10" a="1"/>
  <c r="AC101" i="10" s="1"/>
  <c r="X115" i="3" a="1"/>
  <c r="X115" i="3" s="1"/>
  <c r="G75" i="10" a="1"/>
  <c r="G75" i="10" s="1"/>
  <c r="N85" i="10" a="1"/>
  <c r="N85" i="10" s="1"/>
  <c r="P24" i="10" a="1"/>
  <c r="P24" i="10" s="1"/>
  <c r="N16" i="3" a="1"/>
  <c r="N16" i="3" s="1"/>
  <c r="J80" i="12" a="1"/>
  <c r="J80" i="12" s="1"/>
  <c r="AJ35" i="3" a="1"/>
  <c r="AJ35" i="3" s="1"/>
  <c r="U68" i="10" a="1"/>
  <c r="U68" i="10" s="1"/>
  <c r="AI106" i="10" a="1"/>
  <c r="AI106" i="10" s="1"/>
  <c r="AD72" i="10" a="1"/>
  <c r="AD72" i="10" s="1"/>
  <c r="J92" i="10" a="1"/>
  <c r="J92" i="10" s="1"/>
  <c r="AF13" i="12" a="1"/>
  <c r="AF13" i="12" s="1"/>
  <c r="J47" i="12" a="1"/>
  <c r="J47" i="12" s="1"/>
  <c r="AA124" i="12" a="1"/>
  <c r="AA124" i="12" s="1"/>
  <c r="G67" i="12" a="1"/>
  <c r="G67" i="12" s="1"/>
  <c r="P31" i="10" a="1"/>
  <c r="P31" i="10" s="1"/>
  <c r="T129" i="3" a="1"/>
  <c r="T129" i="3" s="1"/>
  <c r="Z4" i="12" a="1"/>
  <c r="Z4" i="12" s="1"/>
  <c r="N3" i="10" a="1"/>
  <c r="N3" i="10" s="1"/>
  <c r="AG92" i="3" a="1"/>
  <c r="AG92" i="3" s="1"/>
  <c r="J118" i="12" a="1"/>
  <c r="J118" i="12" s="1"/>
  <c r="AG12" i="10" a="1"/>
  <c r="AG12" i="10" s="1"/>
  <c r="AA7" i="3" a="1"/>
  <c r="AA7" i="3" s="1"/>
  <c r="U76" i="12" a="1"/>
  <c r="U76" i="12" s="1"/>
  <c r="AH134" i="3" a="1"/>
  <c r="AH134" i="3" s="1"/>
  <c r="BM134" i="3" s="1"/>
  <c r="F34" i="10" a="1"/>
  <c r="F34" i="10" s="1"/>
  <c r="X84" i="3" a="1"/>
  <c r="X84" i="3" s="1"/>
  <c r="Y126" i="10" a="1"/>
  <c r="Y126" i="10" s="1"/>
  <c r="AF128" i="10" a="1"/>
  <c r="AF128" i="10" s="1"/>
  <c r="K33" i="3" a="1"/>
  <c r="K33" i="3" s="1"/>
  <c r="O119" i="12" a="1"/>
  <c r="O119" i="12" s="1"/>
  <c r="S119" i="3" a="1"/>
  <c r="S119" i="3" s="1"/>
  <c r="Z16" i="10" a="1"/>
  <c r="Z16" i="10" s="1"/>
  <c r="R63" i="10" a="1"/>
  <c r="R63" i="10" s="1"/>
  <c r="P111" i="10" a="1"/>
  <c r="P111" i="10" s="1"/>
  <c r="AJ57" i="12" a="1"/>
  <c r="AJ57" i="12" s="1"/>
  <c r="I7" i="10" a="1"/>
  <c r="I7" i="10" s="1"/>
  <c r="F130" i="10" a="1"/>
  <c r="F130" i="10" s="1"/>
  <c r="P118" i="10" a="1"/>
  <c r="P118" i="10" s="1"/>
  <c r="AF13" i="3" a="1"/>
  <c r="AF13" i="3" s="1"/>
  <c r="F63" i="10" a="1"/>
  <c r="F63" i="10" s="1"/>
  <c r="U45" i="12" a="1"/>
  <c r="U45" i="12" s="1"/>
  <c r="AG34" i="3" a="1"/>
  <c r="AG34" i="3" s="1"/>
  <c r="X90" i="12" a="1"/>
  <c r="X90" i="12" s="1"/>
  <c r="F134" i="10" a="1"/>
  <c r="F134" i="10" s="1"/>
  <c r="BP134" i="10" s="1"/>
  <c r="AA35" i="12" a="1"/>
  <c r="AA35" i="12" s="1"/>
  <c r="W108" i="10" a="1"/>
  <c r="W108" i="10" s="1"/>
  <c r="G56" i="10" a="1"/>
  <c r="G56" i="10" s="1"/>
  <c r="R34" i="3" a="1"/>
  <c r="R34" i="3" s="1"/>
  <c r="AI138" i="10" a="1"/>
  <c r="AI138" i="10" s="1"/>
  <c r="BN138" i="10" s="1"/>
  <c r="BN137" i="10" s="1"/>
  <c r="T103" i="3" a="1"/>
  <c r="T103" i="3" s="1"/>
  <c r="AE46" i="10" a="1"/>
  <c r="AE46" i="10" s="1"/>
  <c r="F46" i="12" a="1"/>
  <c r="F46" i="12" s="1"/>
  <c r="AI16" i="12" a="1"/>
  <c r="AI16" i="12" s="1"/>
  <c r="S20" i="3" a="1"/>
  <c r="S20" i="3" s="1"/>
  <c r="V55" i="10" a="1"/>
  <c r="V55" i="10" s="1"/>
  <c r="S37" i="12" a="1"/>
  <c r="S37" i="12" s="1"/>
  <c r="AF118" i="12" a="1"/>
  <c r="AF118" i="12" s="1"/>
  <c r="W25" i="10" a="1"/>
  <c r="W25" i="10" s="1"/>
  <c r="AB52" i="12" a="1"/>
  <c r="AB52" i="12" s="1"/>
  <c r="X25" i="12" a="1"/>
  <c r="X25" i="12" s="1"/>
  <c r="F38" i="10" a="1"/>
  <c r="F38" i="10" s="1"/>
  <c r="Y126" i="3" a="1"/>
  <c r="Y126" i="3" s="1"/>
  <c r="AB125" i="12" a="1"/>
  <c r="AB125" i="12" s="1"/>
  <c r="M100" i="10" a="1"/>
  <c r="M100" i="10" s="1"/>
  <c r="AG34" i="10" a="1"/>
  <c r="AG34" i="10" s="1"/>
  <c r="AH123" i="10" a="1"/>
  <c r="AH123" i="10" s="1"/>
  <c r="Q71" i="12" a="1"/>
  <c r="Q71" i="12" s="1"/>
  <c r="O8" i="10" a="1"/>
  <c r="O8" i="10" s="1"/>
  <c r="AF46" i="3" a="1"/>
  <c r="AF46" i="3" s="1"/>
  <c r="O36" i="10" a="1"/>
  <c r="O36" i="10" s="1"/>
  <c r="H113" i="10" a="1"/>
  <c r="H113" i="10" s="1"/>
  <c r="AJ41" i="3" a="1"/>
  <c r="AJ41" i="3" s="1"/>
  <c r="K3" i="12" a="1"/>
  <c r="K3" i="12" s="1"/>
  <c r="AI17" i="10" a="1"/>
  <c r="AI17" i="10" s="1"/>
  <c r="K109" i="12" a="1"/>
  <c r="K109" i="12" s="1"/>
  <c r="Q43" i="12" a="1"/>
  <c r="Q43" i="12" s="1"/>
  <c r="J95" i="10" a="1"/>
  <c r="J95" i="10" s="1"/>
  <c r="L68" i="12" a="1"/>
  <c r="L68" i="12" s="1"/>
  <c r="K30" i="3" a="1"/>
  <c r="K30" i="3" s="1"/>
  <c r="Y116" i="10" a="1"/>
  <c r="Y116" i="10" s="1"/>
  <c r="AE76" i="10" a="1"/>
  <c r="AE76" i="10" s="1"/>
  <c r="AA120" i="3" a="1"/>
  <c r="AA120" i="3" s="1"/>
  <c r="X6" i="3" a="1"/>
  <c r="X6" i="3" s="1"/>
  <c r="H10" i="12" a="1"/>
  <c r="H10" i="12" s="1"/>
  <c r="L87" i="12" a="1"/>
  <c r="L87" i="12" s="1"/>
  <c r="AB65" i="12" a="1"/>
  <c r="AB65" i="12" s="1"/>
  <c r="R43" i="12" a="1"/>
  <c r="R43" i="12" s="1"/>
  <c r="AF30" i="3" a="1"/>
  <c r="AF30" i="3" s="1"/>
  <c r="O70" i="12" a="1"/>
  <c r="O70" i="12" s="1"/>
  <c r="AH129" i="12" a="1"/>
  <c r="AH129" i="12" s="1"/>
  <c r="AI102" i="3" a="1"/>
  <c r="AI102" i="3" s="1"/>
  <c r="F86" i="10" a="1"/>
  <c r="F86" i="10" s="1"/>
  <c r="S3" i="3" a="1"/>
  <c r="S3" i="3" s="1"/>
  <c r="AF10" i="10" a="1"/>
  <c r="AF10" i="10" s="1"/>
  <c r="F105" i="12" a="1"/>
  <c r="F105" i="12" s="1"/>
  <c r="V18" i="3" a="1"/>
  <c r="V18" i="3" s="1"/>
  <c r="AJ122" i="10" a="1"/>
  <c r="AJ122" i="10" s="1"/>
  <c r="AD98" i="10" a="1"/>
  <c r="AD98" i="10" s="1"/>
  <c r="F30" i="10" a="1"/>
  <c r="F30" i="10" s="1"/>
  <c r="N71" i="3" a="1"/>
  <c r="N71" i="3" s="1"/>
  <c r="AE134" i="12" a="1"/>
  <c r="AE134" i="12" s="1"/>
  <c r="BJ134" i="12" s="1"/>
  <c r="Y74" i="12" a="1"/>
  <c r="Y74" i="12" s="1"/>
  <c r="AC106" i="12" a="1"/>
  <c r="AC106" i="12" s="1"/>
  <c r="V127" i="3" a="1"/>
  <c r="V127" i="3" s="1"/>
  <c r="R22" i="12" a="1"/>
  <c r="R22" i="12" s="1"/>
  <c r="AI114" i="10" a="1"/>
  <c r="AI114" i="10" s="1"/>
  <c r="R44" i="3" a="1"/>
  <c r="R44" i="3" s="1"/>
  <c r="J53" i="12" a="1"/>
  <c r="J53" i="12" s="1"/>
  <c r="Q30" i="12" a="1"/>
  <c r="Q30" i="12" s="1"/>
  <c r="P106" i="10" a="1"/>
  <c r="P106" i="10" s="1"/>
  <c r="L110" i="12" a="1"/>
  <c r="L110" i="12" s="1"/>
  <c r="V32" i="10" a="1"/>
  <c r="V32" i="10" s="1"/>
  <c r="Q33" i="12" a="1"/>
  <c r="Q33" i="12" s="1"/>
  <c r="L43" i="10" a="1"/>
  <c r="L43" i="10" s="1"/>
  <c r="G90" i="12" a="1"/>
  <c r="G90" i="12" s="1"/>
  <c r="AB122" i="12" a="1"/>
  <c r="AB122" i="12" s="1"/>
  <c r="AH39" i="10" a="1"/>
  <c r="AH39" i="10" s="1"/>
  <c r="U5" i="10" a="1"/>
  <c r="U5" i="10" s="1"/>
  <c r="AI110" i="3" a="1"/>
  <c r="AI110" i="3" s="1"/>
  <c r="AA119" i="12" a="1"/>
  <c r="AA119" i="12" s="1"/>
  <c r="AJ88" i="12" a="1"/>
  <c r="AJ88" i="12" s="1"/>
  <c r="P96" i="12" a="1"/>
  <c r="P96" i="12" s="1"/>
  <c r="X101" i="12" a="1"/>
  <c r="X101" i="12" s="1"/>
  <c r="X4" i="12" a="1"/>
  <c r="X4" i="12" s="1"/>
  <c r="AH72" i="12" a="1"/>
  <c r="AH72" i="12" s="1"/>
  <c r="Q128" i="12" a="1"/>
  <c r="Q128" i="12" s="1"/>
  <c r="Z19" i="10" a="1"/>
  <c r="Z19" i="10" s="1"/>
  <c r="AF39" i="12" a="1"/>
  <c r="AF39" i="12" s="1"/>
  <c r="AA67" i="3" a="1"/>
  <c r="AA67" i="3" s="1"/>
  <c r="R57" i="10" a="1"/>
  <c r="R57" i="10" s="1"/>
  <c r="AE67" i="10" a="1"/>
  <c r="AE67" i="10" s="1"/>
  <c r="F25" i="12" a="1"/>
  <c r="F25" i="12" s="1"/>
  <c r="K108" i="10" a="1"/>
  <c r="K108" i="10" s="1"/>
  <c r="O71" i="12" a="1"/>
  <c r="O71" i="12" s="1"/>
  <c r="AF101" i="10" a="1"/>
  <c r="AF101" i="10" s="1"/>
  <c r="M97" i="12" a="1"/>
  <c r="M97" i="12" s="1"/>
  <c r="W109" i="10" a="1"/>
  <c r="W109" i="10" s="1"/>
  <c r="K6" i="3" a="1"/>
  <c r="K6" i="3" s="1"/>
  <c r="AH113" i="10" a="1"/>
  <c r="AH113" i="10" s="1"/>
  <c r="F7" i="3" a="1"/>
  <c r="F7" i="3" s="1"/>
  <c r="S22" i="10" a="1"/>
  <c r="S22" i="10" s="1"/>
  <c r="V10" i="3" a="1"/>
  <c r="V10" i="3" s="1"/>
  <c r="AB93" i="3" a="1"/>
  <c r="AB93" i="3" s="1"/>
  <c r="Q23" i="12" a="1"/>
  <c r="Q23" i="12" s="1"/>
  <c r="Z122" i="10" a="1"/>
  <c r="Z122" i="10" s="1"/>
  <c r="K109" i="10" a="1"/>
  <c r="K109" i="10" s="1"/>
  <c r="O121" i="10" a="1"/>
  <c r="O121" i="10" s="1"/>
  <c r="G82" i="3" a="1"/>
  <c r="G82" i="3" s="1"/>
  <c r="X70" i="3" a="1"/>
  <c r="X70" i="3" s="1"/>
  <c r="AH24" i="10" a="1"/>
  <c r="AH24" i="10" s="1"/>
  <c r="AA81" i="3" a="1"/>
  <c r="AA81" i="3" s="1"/>
  <c r="AI63" i="10" a="1"/>
  <c r="AI63" i="10" s="1"/>
  <c r="L55" i="3" a="1"/>
  <c r="L55" i="3" s="1"/>
  <c r="J103" i="3" a="1"/>
  <c r="J103" i="3" s="1"/>
  <c r="Y26" i="10" a="1"/>
  <c r="Y26" i="10" s="1"/>
  <c r="AI61" i="10" a="1"/>
  <c r="AI61" i="10" s="1"/>
  <c r="Z66" i="10" a="1"/>
  <c r="Z66" i="10" s="1"/>
  <c r="Y98" i="10" a="1"/>
  <c r="Y98" i="10" s="1"/>
  <c r="AF53" i="3" a="1"/>
  <c r="AF53" i="3" s="1"/>
  <c r="S45" i="3" a="1"/>
  <c r="S45" i="3" s="1"/>
  <c r="L50" i="3" a="1"/>
  <c r="L50" i="3" s="1"/>
  <c r="G125" i="12" a="1"/>
  <c r="G125" i="12" s="1"/>
  <c r="AC87" i="12" a="1"/>
  <c r="AC87" i="12" s="1"/>
  <c r="N95" i="12" a="1"/>
  <c r="N95" i="12" s="1"/>
  <c r="J128" i="3" a="1"/>
  <c r="J128" i="3" s="1"/>
  <c r="G18" i="12" a="1"/>
  <c r="G18" i="12" s="1"/>
  <c r="F28" i="12" a="1"/>
  <c r="F28" i="12" s="1"/>
  <c r="G122" i="12" a="1"/>
  <c r="G122" i="12" s="1"/>
  <c r="I101" i="10" a="1"/>
  <c r="I101" i="10" s="1"/>
  <c r="K35" i="3" a="1"/>
  <c r="K35" i="3" s="1"/>
  <c r="G109" i="3" a="1"/>
  <c r="G109" i="3" s="1"/>
  <c r="X116" i="12" a="1"/>
  <c r="X116" i="12" s="1"/>
  <c r="Y37" i="12" a="1"/>
  <c r="Y37" i="12" s="1"/>
  <c r="AB59" i="3" a="1"/>
  <c r="AB59" i="3" s="1"/>
  <c r="R103" i="12" a="1"/>
  <c r="R103" i="12" s="1"/>
  <c r="M87" i="3" a="1"/>
  <c r="M87" i="3" s="1"/>
  <c r="Z53" i="10" a="1"/>
  <c r="Z53" i="10" s="1"/>
  <c r="AD105" i="3" a="1"/>
  <c r="AD105" i="3" s="1"/>
  <c r="L64" i="12" a="1"/>
  <c r="L64" i="12" s="1"/>
  <c r="U88" i="10" a="1"/>
  <c r="U88" i="10" s="1"/>
  <c r="N11" i="10" a="1"/>
  <c r="N11" i="10" s="1"/>
  <c r="AF134" i="10" a="1"/>
  <c r="AF134" i="10" s="1"/>
  <c r="BK134" i="10" s="1"/>
  <c r="Z114" i="12" a="1"/>
  <c r="Z114" i="12" s="1"/>
  <c r="R62" i="3" a="1"/>
  <c r="R62" i="3" s="1"/>
  <c r="V25" i="3" a="1"/>
  <c r="V25" i="3" s="1"/>
  <c r="J19" i="12" a="1"/>
  <c r="J19" i="12" s="1"/>
  <c r="Z121" i="10" a="1"/>
  <c r="Z121" i="10" s="1"/>
  <c r="AJ138" i="10" a="1"/>
  <c r="AJ138" i="10" s="1"/>
  <c r="BO138" i="10" s="1"/>
  <c r="BO137" i="10" s="1"/>
  <c r="I33" i="12" a="1"/>
  <c r="I33" i="12" s="1"/>
  <c r="AG90" i="3" a="1"/>
  <c r="AG90" i="3" s="1"/>
  <c r="O130" i="10" a="1"/>
  <c r="O130" i="10" s="1"/>
  <c r="I136" i="12" a="1"/>
  <c r="I136" i="12" s="1"/>
  <c r="AN136" i="12" s="1"/>
  <c r="AN135" i="12" s="1"/>
  <c r="AD70" i="10" a="1"/>
  <c r="AD70" i="10" s="1"/>
  <c r="Q12" i="10" a="1"/>
  <c r="Q12" i="10" s="1"/>
  <c r="AC115" i="3" a="1"/>
  <c r="AC115" i="3" s="1"/>
  <c r="W36" i="3" a="1"/>
  <c r="W36" i="3" s="1"/>
  <c r="V48" i="12" a="1"/>
  <c r="V48" i="12" s="1"/>
  <c r="N24" i="12" a="1"/>
  <c r="N24" i="12" s="1"/>
  <c r="X124" i="3" a="1"/>
  <c r="X124" i="3" s="1"/>
  <c r="T22" i="10" a="1"/>
  <c r="T22" i="10" s="1"/>
  <c r="U19" i="12" a="1"/>
  <c r="U19" i="12" s="1"/>
  <c r="AG99" i="12" a="1"/>
  <c r="AG99" i="12" s="1"/>
  <c r="AI108" i="3" a="1"/>
  <c r="AI108" i="3" s="1"/>
  <c r="F47" i="3" a="1"/>
  <c r="F47" i="3" s="1"/>
  <c r="AC133" i="3" a="1"/>
  <c r="AC133" i="3" s="1"/>
  <c r="BH133" i="3" s="1"/>
  <c r="T21" i="12" a="1"/>
  <c r="T21" i="12" s="1"/>
  <c r="Y121" i="3" a="1"/>
  <c r="Y121" i="3" s="1"/>
  <c r="P108" i="12" a="1"/>
  <c r="P108" i="12" s="1"/>
  <c r="AH120" i="10" a="1"/>
  <c r="AH120" i="10" s="1"/>
  <c r="W6" i="3" a="1"/>
  <c r="W6" i="3" s="1"/>
  <c r="T136" i="10" a="1"/>
  <c r="T136" i="10" s="1"/>
  <c r="AY136" i="10" s="1"/>
  <c r="AY135" i="10" s="1"/>
  <c r="F72" i="10" a="1"/>
  <c r="F72" i="10" s="1"/>
  <c r="O51" i="10" a="1"/>
  <c r="O51" i="10" s="1"/>
  <c r="AE63" i="3" a="1"/>
  <c r="AE63" i="3" s="1"/>
  <c r="AB119" i="3" a="1"/>
  <c r="AB119" i="3" s="1"/>
  <c r="AE69" i="12" a="1"/>
  <c r="AE69" i="12" s="1"/>
  <c r="AB59" i="12" a="1"/>
  <c r="AB59" i="12" s="1"/>
  <c r="R82" i="12" a="1"/>
  <c r="R82" i="12" s="1"/>
  <c r="M17" i="10" a="1"/>
  <c r="M17" i="10" s="1"/>
  <c r="H14" i="10" a="1"/>
  <c r="H14" i="10" s="1"/>
  <c r="N99" i="3" a="1"/>
  <c r="N99" i="3" s="1"/>
  <c r="AE13" i="12" a="1"/>
  <c r="AE13" i="12" s="1"/>
  <c r="L86" i="12" a="1"/>
  <c r="L86" i="12" s="1"/>
  <c r="AG62" i="12" a="1"/>
  <c r="AG62" i="12" s="1"/>
  <c r="M46" i="12" a="1"/>
  <c r="M46" i="12" s="1"/>
  <c r="AH100" i="10" a="1"/>
  <c r="AH100" i="10" s="1"/>
  <c r="Y55" i="10" a="1"/>
  <c r="Y55" i="10" s="1"/>
  <c r="G42" i="12" a="1"/>
  <c r="G42" i="12" s="1"/>
  <c r="M25" i="10" a="1"/>
  <c r="M25" i="10" s="1"/>
  <c r="AG31" i="3" a="1"/>
  <c r="AG31" i="3" s="1"/>
  <c r="J60" i="12" a="1"/>
  <c r="J60" i="12" s="1"/>
  <c r="AG125" i="3" a="1"/>
  <c r="AG125" i="3" s="1"/>
  <c r="L45" i="12" a="1"/>
  <c r="L45" i="12" s="1"/>
  <c r="X96" i="3" a="1"/>
  <c r="X96" i="3" s="1"/>
  <c r="H120" i="3" a="1"/>
  <c r="H120" i="3" s="1"/>
  <c r="AI14" i="10" a="1"/>
  <c r="AI14" i="10" s="1"/>
  <c r="K68" i="10" a="1"/>
  <c r="K68" i="10" s="1"/>
  <c r="K91" i="10" a="1"/>
  <c r="K91" i="10" s="1"/>
  <c r="AJ54" i="3" a="1"/>
  <c r="AJ54" i="3" s="1"/>
  <c r="M118" i="3" a="1"/>
  <c r="M118" i="3" s="1"/>
  <c r="U96" i="10" a="1"/>
  <c r="U96" i="10" s="1"/>
  <c r="O105" i="3" a="1"/>
  <c r="O105" i="3" s="1"/>
  <c r="H87" i="3" a="1"/>
  <c r="H87" i="3" s="1"/>
  <c r="Y77" i="12" a="1"/>
  <c r="Y77" i="12" s="1"/>
  <c r="Q5" i="10" a="1"/>
  <c r="Q5" i="10" s="1"/>
  <c r="U34" i="3" a="1"/>
  <c r="U34" i="3" s="1"/>
  <c r="L118" i="10" a="1"/>
  <c r="L118" i="10" s="1"/>
  <c r="G22" i="10" a="1"/>
  <c r="G22" i="10" s="1"/>
  <c r="R58" i="3" a="1"/>
  <c r="R58" i="3" s="1"/>
  <c r="AC54" i="12" a="1"/>
  <c r="AC54" i="12" s="1"/>
  <c r="I56" i="12" a="1"/>
  <c r="I56" i="12" s="1"/>
  <c r="AB34" i="3" a="1"/>
  <c r="AB34" i="3" s="1"/>
  <c r="L89" i="3" a="1"/>
  <c r="L89" i="3" s="1"/>
  <c r="AF3" i="12" a="1"/>
  <c r="AF3" i="12" s="1"/>
  <c r="AJ16" i="3" a="1"/>
  <c r="AJ16" i="3" s="1"/>
  <c r="W97" i="12" a="1"/>
  <c r="W97" i="12" s="1"/>
  <c r="G62" i="10" a="1"/>
  <c r="G62" i="10" s="1"/>
  <c r="AD80" i="10" a="1"/>
  <c r="AD80" i="10" s="1"/>
  <c r="AE114" i="12" a="1"/>
  <c r="AE114" i="12" s="1"/>
  <c r="S73" i="10" a="1"/>
  <c r="S73" i="10" s="1"/>
  <c r="J64" i="10" a="1"/>
  <c r="J64" i="10" s="1"/>
  <c r="J38" i="12" a="1"/>
  <c r="J38" i="12" s="1"/>
  <c r="U82" i="3" a="1"/>
  <c r="U82" i="3" s="1"/>
  <c r="AA79" i="10" a="1"/>
  <c r="AA79" i="10" s="1"/>
  <c r="Y19" i="3" a="1"/>
  <c r="Y19" i="3" s="1"/>
  <c r="AE34" i="12" a="1"/>
  <c r="AE34" i="12" s="1"/>
  <c r="AE108" i="3" a="1"/>
  <c r="AE108" i="3" s="1"/>
  <c r="W87" i="12" a="1"/>
  <c r="W87" i="12" s="1"/>
  <c r="G51" i="10" a="1"/>
  <c r="G51" i="10" s="1"/>
  <c r="F77" i="3" a="1"/>
  <c r="F77" i="3" s="1"/>
  <c r="AI97" i="10" a="1"/>
  <c r="AI97" i="10" s="1"/>
  <c r="AJ128" i="12" a="1"/>
  <c r="AJ128" i="12" s="1"/>
  <c r="S124" i="10" a="1"/>
  <c r="S124" i="10" s="1"/>
  <c r="H53" i="3" a="1"/>
  <c r="H53" i="3" s="1"/>
  <c r="Q89" i="12" a="1"/>
  <c r="Q89" i="12" s="1"/>
  <c r="G62" i="12" a="1"/>
  <c r="G62" i="12" s="1"/>
  <c r="AD119" i="10" a="1"/>
  <c r="AD119" i="10" s="1"/>
  <c r="Q111" i="12" a="1"/>
  <c r="Q111" i="12" s="1"/>
  <c r="AC102" i="3" a="1"/>
  <c r="AC102" i="3" s="1"/>
  <c r="K70" i="3" a="1"/>
  <c r="K70" i="3" s="1"/>
  <c r="P109" i="3" a="1"/>
  <c r="P109" i="3" s="1"/>
  <c r="AD125" i="3" a="1"/>
  <c r="AD125" i="3" s="1"/>
  <c r="I79" i="3" a="1"/>
  <c r="I79" i="3" s="1"/>
  <c r="AH73" i="12" a="1"/>
  <c r="AH73" i="12" s="1"/>
  <c r="AE5" i="3" a="1"/>
  <c r="AE5" i="3" s="1"/>
  <c r="AD54" i="10" a="1"/>
  <c r="AD54" i="10" s="1"/>
  <c r="V20" i="12" a="1"/>
  <c r="V20" i="12" s="1"/>
  <c r="S19" i="12" a="1"/>
  <c r="S19" i="12" s="1"/>
  <c r="AH75" i="12" a="1"/>
  <c r="AH75" i="12" s="1"/>
  <c r="U12" i="3" a="1"/>
  <c r="U12" i="3" s="1"/>
  <c r="AA54" i="10" a="1"/>
  <c r="AA54" i="10" s="1"/>
  <c r="R82" i="3" a="1"/>
  <c r="R82" i="3" s="1"/>
  <c r="K39" i="10" a="1"/>
  <c r="K39" i="10" s="1"/>
  <c r="AJ7" i="12" a="1"/>
  <c r="AJ7" i="12" s="1"/>
  <c r="AC109" i="3" a="1"/>
  <c r="AC109" i="3" s="1"/>
  <c r="AI93" i="10" a="1"/>
  <c r="AI93" i="10" s="1"/>
  <c r="AI28" i="3" a="1"/>
  <c r="AI28" i="3" s="1"/>
  <c r="T35" i="12" a="1"/>
  <c r="T35" i="12" s="1"/>
  <c r="AF127" i="10" a="1"/>
  <c r="AF127" i="10" s="1"/>
  <c r="AF90" i="10" a="1"/>
  <c r="AF90" i="10" s="1"/>
  <c r="M66" i="12" a="1"/>
  <c r="M66" i="12" s="1"/>
  <c r="W38" i="10" a="1"/>
  <c r="W38" i="10" s="1"/>
  <c r="R101" i="10" a="1"/>
  <c r="R101" i="10" s="1"/>
  <c r="T115" i="10" a="1"/>
  <c r="T115" i="10" s="1"/>
  <c r="U24" i="10" a="1"/>
  <c r="U24" i="10" s="1"/>
  <c r="Z5" i="3" a="1"/>
  <c r="Z5" i="3" s="1"/>
  <c r="I6" i="12" a="1"/>
  <c r="I6" i="12" s="1"/>
  <c r="AJ12" i="10" a="1"/>
  <c r="AJ12" i="10" s="1"/>
  <c r="F20" i="3" a="1"/>
  <c r="F20" i="3" s="1"/>
  <c r="L18" i="12" a="1"/>
  <c r="L18" i="12" s="1"/>
  <c r="P48" i="10" a="1"/>
  <c r="P48" i="10" s="1"/>
  <c r="V6" i="12" a="1"/>
  <c r="V6" i="12" s="1"/>
  <c r="AA8" i="3" a="1"/>
  <c r="AA8" i="3" s="1"/>
  <c r="AB64" i="10" a="1"/>
  <c r="AB64" i="10" s="1"/>
  <c r="AA5" i="3" a="1"/>
  <c r="AA5" i="3" s="1"/>
  <c r="AH77" i="3" a="1"/>
  <c r="AH77" i="3" s="1"/>
  <c r="AC69" i="10" a="1"/>
  <c r="AC69" i="10" s="1"/>
  <c r="O62" i="12" a="1"/>
  <c r="O62" i="12" s="1"/>
  <c r="T7" i="3" a="1"/>
  <c r="T7" i="3" s="1"/>
  <c r="AC116" i="12" a="1"/>
  <c r="AC116" i="12" s="1"/>
  <c r="R42" i="12" a="1"/>
  <c r="R42" i="12" s="1"/>
  <c r="S47" i="12" a="1"/>
  <c r="S47" i="12" s="1"/>
  <c r="J84" i="3" a="1"/>
  <c r="J84" i="3" s="1"/>
  <c r="AJ87" i="10" a="1"/>
  <c r="AJ87" i="10" s="1"/>
  <c r="K32" i="10" a="1"/>
  <c r="K32" i="10" s="1"/>
  <c r="AG7" i="3" a="1"/>
  <c r="AG7" i="3" s="1"/>
  <c r="AD71" i="10" a="1"/>
  <c r="AD71" i="10" s="1"/>
  <c r="AG62" i="10" a="1"/>
  <c r="AG62" i="10" s="1"/>
  <c r="O51" i="12" a="1"/>
  <c r="O51" i="12" s="1"/>
  <c r="K81" i="3" a="1"/>
  <c r="K81" i="3" s="1"/>
  <c r="I17" i="3" a="1"/>
  <c r="I17" i="3" s="1"/>
  <c r="R97" i="12" a="1"/>
  <c r="R97" i="12" s="1"/>
  <c r="AJ93" i="12" a="1"/>
  <c r="AJ93" i="12" s="1"/>
  <c r="T25" i="12" a="1"/>
  <c r="T25" i="12" s="1"/>
  <c r="AB26" i="10" a="1"/>
  <c r="AB26" i="10" s="1"/>
  <c r="AE53" i="3" a="1"/>
  <c r="AE53" i="3" s="1"/>
  <c r="AC32" i="12" a="1"/>
  <c r="AC32" i="12" s="1"/>
  <c r="AI50" i="10" a="1"/>
  <c r="AI50" i="10" s="1"/>
  <c r="Y62" i="10" a="1"/>
  <c r="Y62" i="10" s="1"/>
  <c r="H90" i="3" a="1"/>
  <c r="H90" i="3" s="1"/>
  <c r="AF80" i="12" a="1"/>
  <c r="AF80" i="12" s="1"/>
  <c r="K39" i="3" a="1"/>
  <c r="K39" i="3" s="1"/>
  <c r="AH45" i="10" a="1"/>
  <c r="AH45" i="10" s="1"/>
  <c r="Z66" i="12" a="1"/>
  <c r="Z66" i="12" s="1"/>
  <c r="X63" i="12" a="1"/>
  <c r="X63" i="12" s="1"/>
  <c r="I124" i="10" a="1"/>
  <c r="I124" i="10" s="1"/>
  <c r="AD42" i="12" a="1"/>
  <c r="AD42" i="12" s="1"/>
  <c r="AH20" i="10" a="1"/>
  <c r="AH20" i="10" s="1"/>
  <c r="M74" i="12" a="1"/>
  <c r="M74" i="12" s="1"/>
  <c r="Q26" i="3" a="1"/>
  <c r="Q26" i="3" s="1"/>
  <c r="X99" i="3" a="1"/>
  <c r="X99" i="3" s="1"/>
  <c r="I21" i="10" a="1"/>
  <c r="I21" i="10" s="1"/>
  <c r="R96" i="10" a="1"/>
  <c r="R96" i="10" s="1"/>
  <c r="W138" i="3" a="1"/>
  <c r="W138" i="3" s="1"/>
  <c r="BB138" i="3" s="1"/>
  <c r="BB137" i="3" s="1"/>
  <c r="AC57" i="3" a="1"/>
  <c r="AC57" i="3" s="1"/>
  <c r="Y35" i="10" a="1"/>
  <c r="Y35" i="10" s="1"/>
  <c r="K54" i="3" a="1"/>
  <c r="K54" i="3" s="1"/>
  <c r="AB80" i="10" a="1"/>
  <c r="AB80" i="10" s="1"/>
  <c r="N81" i="12" a="1"/>
  <c r="N81" i="12" s="1"/>
  <c r="S120" i="10" a="1"/>
  <c r="S120" i="10" s="1"/>
  <c r="Z36" i="12" a="1"/>
  <c r="Z36" i="12" s="1"/>
  <c r="W43" i="3" a="1"/>
  <c r="W43" i="3" s="1"/>
  <c r="P23" i="12" a="1"/>
  <c r="P23" i="12" s="1"/>
  <c r="AF92" i="12" a="1"/>
  <c r="AF92" i="12" s="1"/>
  <c r="Z100" i="12" a="1"/>
  <c r="Z100" i="12" s="1"/>
  <c r="F85" i="12" a="1"/>
  <c r="F85" i="12" s="1"/>
  <c r="T8" i="10" a="1"/>
  <c r="T8" i="10" s="1"/>
  <c r="AG105" i="12" a="1"/>
  <c r="AG105" i="12" s="1"/>
  <c r="AG114" i="3" a="1"/>
  <c r="AG114" i="3" s="1"/>
  <c r="AG45" i="10" a="1"/>
  <c r="AG45" i="10" s="1"/>
  <c r="R12" i="10" a="1"/>
  <c r="R12" i="10" s="1"/>
  <c r="AJ91" i="12" a="1"/>
  <c r="AJ91" i="12" s="1"/>
  <c r="Y40" i="12" a="1"/>
  <c r="Y40" i="12" s="1"/>
  <c r="G89" i="3" a="1"/>
  <c r="G89" i="3" s="1"/>
  <c r="Y133" i="3" a="1"/>
  <c r="Y133" i="3" s="1"/>
  <c r="BD133" i="3" s="1"/>
  <c r="M48" i="10" a="1"/>
  <c r="M48" i="10" s="1"/>
  <c r="AJ40" i="3" a="1"/>
  <c r="AJ40" i="3" s="1"/>
  <c r="X32" i="3" a="1"/>
  <c r="X32" i="3" s="1"/>
  <c r="X62" i="12" a="1"/>
  <c r="X62" i="12" s="1"/>
  <c r="Q5" i="12" a="1"/>
  <c r="Q5" i="12" s="1"/>
  <c r="X105" i="12" a="1"/>
  <c r="X105" i="12" s="1"/>
  <c r="U16" i="12" a="1"/>
  <c r="U16" i="12" s="1"/>
  <c r="F76" i="10" a="1"/>
  <c r="F76" i="10" s="1"/>
  <c r="AA96" i="10" a="1"/>
  <c r="AA96" i="10" s="1"/>
  <c r="F92" i="10" a="1"/>
  <c r="F92" i="10" s="1"/>
  <c r="AB48" i="12" a="1"/>
  <c r="AB48" i="12" s="1"/>
  <c r="R48" i="10" a="1"/>
  <c r="R48" i="10" s="1"/>
  <c r="L117" i="12" a="1"/>
  <c r="L117" i="12" s="1"/>
  <c r="AA116" i="10" a="1"/>
  <c r="AA116" i="10" s="1"/>
  <c r="AJ111" i="12" a="1"/>
  <c r="AJ111" i="12" s="1"/>
  <c r="Y14" i="3" a="1"/>
  <c r="Y14" i="3" s="1"/>
  <c r="AA138" i="10" a="1"/>
  <c r="AA138" i="10" s="1"/>
  <c r="BF138" i="10" s="1"/>
  <c r="BF137" i="10" s="1"/>
  <c r="I100" i="10" a="1"/>
  <c r="I100" i="10" s="1"/>
  <c r="AI128" i="3" a="1"/>
  <c r="AI128" i="3" s="1"/>
  <c r="S82" i="12" a="1"/>
  <c r="S82" i="12" s="1"/>
  <c r="O106" i="12" a="1"/>
  <c r="O106" i="12" s="1"/>
  <c r="P58" i="3" a="1"/>
  <c r="P58" i="3" s="1"/>
  <c r="AH68" i="3" a="1"/>
  <c r="AH68" i="3" s="1"/>
  <c r="K18" i="10" a="1"/>
  <c r="K18" i="10" s="1"/>
  <c r="T24" i="10" a="1"/>
  <c r="T24" i="10" s="1"/>
  <c r="O55" i="12" a="1"/>
  <c r="O55" i="12" s="1"/>
  <c r="Q64" i="12" a="1"/>
  <c r="Q64" i="12" s="1"/>
  <c r="W130" i="3" a="1"/>
  <c r="W130" i="3" s="1"/>
  <c r="N32" i="10" a="1"/>
  <c r="N32" i="10" s="1"/>
  <c r="AD128" i="3" a="1"/>
  <c r="AD128" i="3" s="1"/>
  <c r="N41" i="12" a="1"/>
  <c r="N41" i="12" s="1"/>
  <c r="R88" i="12" a="1"/>
  <c r="R88" i="12" s="1"/>
  <c r="AA102" i="12" a="1"/>
  <c r="AA102" i="12" s="1"/>
  <c r="F15" i="10" a="1"/>
  <c r="F15" i="10" s="1"/>
  <c r="M84" i="12" a="1"/>
  <c r="M84" i="12" s="1"/>
  <c r="F77" i="10" a="1"/>
  <c r="F77" i="10" s="1"/>
  <c r="H20" i="10" a="1"/>
  <c r="H20" i="10" s="1"/>
  <c r="Q67" i="10" a="1"/>
  <c r="Q67" i="10" s="1"/>
  <c r="AB55" i="12" a="1"/>
  <c r="AB55" i="12" s="1"/>
  <c r="AE68" i="3" a="1"/>
  <c r="AE68" i="3" s="1"/>
  <c r="P32" i="10" a="1"/>
  <c r="P32" i="10" s="1"/>
  <c r="G106" i="10" a="1"/>
  <c r="G106" i="10" s="1"/>
  <c r="L59" i="3" a="1"/>
  <c r="L59" i="3" s="1"/>
  <c r="AD6" i="12" a="1"/>
  <c r="AD6" i="12" s="1"/>
  <c r="W126" i="10" a="1"/>
  <c r="W126" i="10" s="1"/>
  <c r="AA45" i="3" a="1"/>
  <c r="AA45" i="3" s="1"/>
  <c r="N138" i="12" a="1"/>
  <c r="N138" i="12" s="1"/>
  <c r="AS138" i="12" s="1"/>
  <c r="AS137" i="12" s="1"/>
  <c r="AB113" i="3" a="1"/>
  <c r="AB113" i="3" s="1"/>
  <c r="P102" i="10" a="1"/>
  <c r="P102" i="10" s="1"/>
  <c r="Z100" i="10" a="1"/>
  <c r="Z100" i="10" s="1"/>
  <c r="AF11" i="12" a="1"/>
  <c r="AF11" i="12" s="1"/>
  <c r="AE36" i="10" a="1"/>
  <c r="AE36" i="10" s="1"/>
  <c r="L41" i="12" a="1"/>
  <c r="L41" i="12" s="1"/>
  <c r="P122" i="10" a="1"/>
  <c r="P122" i="10" s="1"/>
  <c r="AA79" i="3" a="1"/>
  <c r="AA79" i="3" s="1"/>
  <c r="Q81" i="10" a="1"/>
  <c r="Q81" i="10" s="1"/>
  <c r="AJ6" i="10" a="1"/>
  <c r="AJ6" i="10" s="1"/>
  <c r="AH15" i="10" a="1"/>
  <c r="AH15" i="10" s="1"/>
  <c r="AB91" i="12" a="1"/>
  <c r="AB91" i="12" s="1"/>
  <c r="Y80" i="12" a="1"/>
  <c r="Y80" i="12" s="1"/>
  <c r="Z33" i="12" a="1"/>
  <c r="Z33" i="12" s="1"/>
  <c r="V12" i="10" a="1"/>
  <c r="V12" i="10" s="1"/>
  <c r="AE57" i="10" a="1"/>
  <c r="AE57" i="10" s="1"/>
  <c r="V62" i="3" a="1"/>
  <c r="V62" i="3" s="1"/>
  <c r="AC55" i="12" a="1"/>
  <c r="AC55" i="12" s="1"/>
  <c r="Q35" i="10" a="1"/>
  <c r="Q35" i="10" s="1"/>
  <c r="O12" i="3" a="1"/>
  <c r="O12" i="3" s="1"/>
  <c r="N12" i="12" a="1"/>
  <c r="N12" i="12" s="1"/>
  <c r="I35" i="12" a="1"/>
  <c r="I35" i="12" s="1"/>
  <c r="F120" i="10" a="1"/>
  <c r="F120" i="10" s="1"/>
  <c r="L109" i="10" a="1"/>
  <c r="L109" i="10" s="1"/>
  <c r="N64" i="3" a="1"/>
  <c r="N64" i="3" s="1"/>
  <c r="AG92" i="12" a="1"/>
  <c r="AG92" i="12" s="1"/>
  <c r="L45" i="10" a="1"/>
  <c r="L45" i="10" s="1"/>
  <c r="Q106" i="3" a="1"/>
  <c r="Q106" i="3" s="1"/>
  <c r="Y97" i="10" a="1"/>
  <c r="Y97" i="10" s="1"/>
  <c r="P42" i="12" a="1"/>
  <c r="P42" i="12" s="1"/>
  <c r="F26" i="12" a="1"/>
  <c r="F26" i="12" s="1"/>
  <c r="O80" i="3" a="1"/>
  <c r="O80" i="3" s="1"/>
  <c r="Q40" i="3" a="1"/>
  <c r="Q40" i="3" s="1"/>
  <c r="K88" i="10" a="1"/>
  <c r="K88" i="10" s="1"/>
  <c r="AA109" i="3" a="1"/>
  <c r="AA109" i="3" s="1"/>
  <c r="AH100" i="3" a="1"/>
  <c r="AH100" i="3" s="1"/>
  <c r="W63" i="12" a="1"/>
  <c r="W63" i="12" s="1"/>
  <c r="K58" i="3" a="1"/>
  <c r="K58" i="3" s="1"/>
  <c r="AD16" i="3" a="1"/>
  <c r="AD16" i="3" s="1"/>
  <c r="X26" i="12" a="1"/>
  <c r="X26" i="12" s="1"/>
  <c r="F13" i="10" a="1"/>
  <c r="F13" i="10" s="1"/>
  <c r="AB18" i="10" a="1"/>
  <c r="AB18" i="10" s="1"/>
  <c r="AH45" i="3" a="1"/>
  <c r="AH45" i="3" s="1"/>
  <c r="AH125" i="12" a="1"/>
  <c r="AH125" i="12" s="1"/>
  <c r="AB101" i="3" a="1"/>
  <c r="AB101" i="3" s="1"/>
  <c r="Q81" i="3" a="1"/>
  <c r="Q81" i="3" s="1"/>
  <c r="T50" i="12" a="1"/>
  <c r="T50" i="12" s="1"/>
  <c r="AB114" i="10" a="1"/>
  <c r="AB114" i="10" s="1"/>
  <c r="V21" i="10" a="1"/>
  <c r="V21" i="10" s="1"/>
  <c r="I31" i="3" a="1"/>
  <c r="I31" i="3" s="1"/>
  <c r="M24" i="12" a="1"/>
  <c r="M24" i="12" s="1"/>
  <c r="AD73" i="10" a="1"/>
  <c r="AD73" i="10" s="1"/>
  <c r="AG98" i="10" a="1"/>
  <c r="AG98" i="10" s="1"/>
  <c r="T11" i="10" a="1"/>
  <c r="T11" i="10" s="1"/>
  <c r="AF44" i="10" a="1"/>
  <c r="AF44" i="10" s="1"/>
  <c r="P27" i="12" a="1"/>
  <c r="P27" i="12" s="1"/>
  <c r="AG28" i="10" a="1"/>
  <c r="AG28" i="10" s="1"/>
  <c r="J118" i="3" a="1"/>
  <c r="J118" i="3" s="1"/>
  <c r="AI18" i="10" a="1"/>
  <c r="AI18" i="10" s="1"/>
  <c r="AD106" i="10" a="1"/>
  <c r="AD106" i="10" s="1"/>
  <c r="AC13" i="12" a="1"/>
  <c r="AC13" i="12" s="1"/>
  <c r="L128" i="3" a="1"/>
  <c r="L128" i="3" s="1"/>
  <c r="Q66" i="3" a="1"/>
  <c r="Q66" i="3" s="1"/>
  <c r="AA10" i="10" a="1"/>
  <c r="AA10" i="10" s="1"/>
  <c r="M47" i="3" a="1"/>
  <c r="M47" i="3" s="1"/>
  <c r="AA106" i="10" a="1"/>
  <c r="AA106" i="10" s="1"/>
  <c r="AF138" i="10" a="1"/>
  <c r="AF138" i="10" s="1"/>
  <c r="BK138" i="10" s="1"/>
  <c r="BK137" i="10" s="1"/>
  <c r="AE50" i="3" a="1"/>
  <c r="AE50" i="3" s="1"/>
  <c r="U42" i="10" a="1"/>
  <c r="U42" i="10" s="1"/>
  <c r="T134" i="3" a="1"/>
  <c r="T134" i="3" s="1"/>
  <c r="AY134" i="3" s="1"/>
  <c r="U114" i="12" a="1"/>
  <c r="U114" i="12" s="1"/>
  <c r="W43" i="12" a="1"/>
  <c r="W43" i="12" s="1"/>
  <c r="L37" i="3" a="1"/>
  <c r="L37" i="3" s="1"/>
  <c r="J136" i="12" a="1"/>
  <c r="J136" i="12" s="1"/>
  <c r="AO136" i="12" s="1"/>
  <c r="AO135" i="12" s="1"/>
  <c r="V73" i="3" a="1"/>
  <c r="V73" i="3" s="1"/>
  <c r="I57" i="10" a="1"/>
  <c r="I57" i="10" s="1"/>
  <c r="J45" i="3" a="1"/>
  <c r="J45" i="3" s="1"/>
  <c r="AG136" i="3" a="1"/>
  <c r="AG136" i="3" s="1"/>
  <c r="BL136" i="3" s="1"/>
  <c r="BL135" i="3" s="1"/>
  <c r="K81" i="10" a="1"/>
  <c r="K81" i="10" s="1"/>
  <c r="AB133" i="12" a="1"/>
  <c r="AB133" i="12" s="1"/>
  <c r="BG133" i="12" s="1"/>
  <c r="H97" i="12" a="1"/>
  <c r="H97" i="12" s="1"/>
  <c r="AI44" i="10" a="1"/>
  <c r="AI44" i="10" s="1"/>
  <c r="P91" i="3" a="1"/>
  <c r="P91" i="3" s="1"/>
  <c r="V15" i="12" a="1"/>
  <c r="V15" i="12" s="1"/>
  <c r="AG75" i="3" a="1"/>
  <c r="AG75" i="3" s="1"/>
  <c r="X24" i="3" a="1"/>
  <c r="X24" i="3" s="1"/>
  <c r="I138" i="3" a="1"/>
  <c r="I138" i="3" s="1"/>
  <c r="AN138" i="3" s="1"/>
  <c r="AN137" i="3" s="1"/>
  <c r="X48" i="10" a="1"/>
  <c r="X48" i="10" s="1"/>
  <c r="T98" i="10" a="1"/>
  <c r="T98" i="10" s="1"/>
  <c r="J32" i="3" a="1"/>
  <c r="J32" i="3" s="1"/>
  <c r="Y44" i="12" a="1"/>
  <c r="Y44" i="12" s="1"/>
  <c r="W134" i="12" a="1"/>
  <c r="W134" i="12" s="1"/>
  <c r="BB134" i="12" s="1"/>
  <c r="AC110" i="3" a="1"/>
  <c r="AC110" i="3" s="1"/>
  <c r="AJ35" i="10" a="1"/>
  <c r="AJ35" i="10" s="1"/>
  <c r="AD20" i="12" a="1"/>
  <c r="AD20" i="12" s="1"/>
  <c r="AG84" i="10" a="1"/>
  <c r="AG84" i="10" s="1"/>
  <c r="AG3" i="12" a="1"/>
  <c r="AG3" i="12" s="1"/>
  <c r="M66" i="10" a="1"/>
  <c r="M66" i="10" s="1"/>
  <c r="AE33" i="10" a="1"/>
  <c r="AE33" i="10" s="1"/>
  <c r="R43" i="10" a="1"/>
  <c r="R43" i="10" s="1"/>
  <c r="F113" i="3" a="1"/>
  <c r="F113" i="3" s="1"/>
  <c r="N19" i="10" a="1"/>
  <c r="N19" i="10" s="1"/>
  <c r="AA87" i="3" a="1"/>
  <c r="AA87" i="3" s="1"/>
  <c r="O95" i="12" a="1"/>
  <c r="O95" i="12" s="1"/>
  <c r="AI43" i="12" a="1"/>
  <c r="AI43" i="12" s="1"/>
  <c r="AB89" i="10" a="1"/>
  <c r="AB89" i="10" s="1"/>
  <c r="Y66" i="3" a="1"/>
  <c r="Y66" i="3" s="1"/>
  <c r="AD97" i="12" a="1"/>
  <c r="AD97" i="12" s="1"/>
  <c r="S86" i="3" a="1"/>
  <c r="S86" i="3" s="1"/>
  <c r="AF55" i="12" a="1"/>
  <c r="AF55" i="12" s="1"/>
  <c r="G61" i="3" a="1"/>
  <c r="G61" i="3" s="1"/>
  <c r="T110" i="3" a="1"/>
  <c r="T110" i="3" s="1"/>
  <c r="AA87" i="12" a="1"/>
  <c r="AA87" i="12" s="1"/>
  <c r="F65" i="3" a="1"/>
  <c r="F65" i="3" s="1"/>
  <c r="AE84" i="10" a="1"/>
  <c r="AE84" i="10" s="1"/>
  <c r="U121" i="10" a="1"/>
  <c r="U121" i="10" s="1"/>
  <c r="AB70" i="3" a="1"/>
  <c r="AB70" i="3" s="1"/>
  <c r="P22" i="12" a="1"/>
  <c r="P22" i="12" s="1"/>
  <c r="AG37" i="12" a="1"/>
  <c r="AG37" i="12" s="1"/>
  <c r="M23" i="12" a="1"/>
  <c r="M23" i="12" s="1"/>
  <c r="AE37" i="12" a="1"/>
  <c r="AE37" i="12" s="1"/>
  <c r="AD8" i="3" a="1"/>
  <c r="AD8" i="3" s="1"/>
  <c r="S12" i="3" a="1"/>
  <c r="S12" i="3" s="1"/>
  <c r="AE103" i="10" a="1"/>
  <c r="AE103" i="10" s="1"/>
  <c r="AE97" i="10" a="1"/>
  <c r="AE97" i="10" s="1"/>
  <c r="G17" i="12" a="1"/>
  <c r="G17" i="12" s="1"/>
  <c r="AC22" i="10" a="1"/>
  <c r="AC22" i="10" s="1"/>
  <c r="H68" i="3" a="1"/>
  <c r="H68" i="3" s="1"/>
  <c r="AG96" i="10" a="1"/>
  <c r="AG96" i="10" s="1"/>
  <c r="U99" i="10" a="1"/>
  <c r="U99" i="10" s="1"/>
  <c r="V114" i="12" a="1"/>
  <c r="V114" i="12" s="1"/>
  <c r="P14" i="3" a="1"/>
  <c r="P14" i="3" s="1"/>
  <c r="AF28" i="10" a="1"/>
  <c r="AF28" i="10" s="1"/>
  <c r="O73" i="12" a="1"/>
  <c r="O73" i="12" s="1"/>
  <c r="Z59" i="12" a="1"/>
  <c r="Z59" i="12" s="1"/>
  <c r="J34" i="12" a="1"/>
  <c r="J34" i="12" s="1"/>
  <c r="W99" i="3" a="1"/>
  <c r="W99" i="3" s="1"/>
  <c r="O18" i="10" a="1"/>
  <c r="O18" i="10" s="1"/>
  <c r="J90" i="3" a="1"/>
  <c r="J90" i="3" s="1"/>
  <c r="L82" i="12" a="1"/>
  <c r="L82" i="12" s="1"/>
  <c r="Z87" i="12" a="1"/>
  <c r="Z87" i="12" s="1"/>
  <c r="K87" i="3" a="1"/>
  <c r="K87" i="3" s="1"/>
  <c r="O43" i="10" a="1"/>
  <c r="O43" i="10" s="1"/>
  <c r="W91" i="3" a="1"/>
  <c r="W91" i="3" s="1"/>
  <c r="N21" i="10" a="1"/>
  <c r="N21" i="10" s="1"/>
  <c r="O46" i="10" a="1"/>
  <c r="O46" i="10" s="1"/>
  <c r="J77" i="12" a="1"/>
  <c r="J77" i="12" s="1"/>
  <c r="I95" i="12" a="1"/>
  <c r="I95" i="12" s="1"/>
  <c r="Z20" i="10" a="1"/>
  <c r="Z20" i="10" s="1"/>
  <c r="Y102" i="12" a="1"/>
  <c r="Y102" i="12" s="1"/>
  <c r="T79" i="3" a="1"/>
  <c r="T79" i="3" s="1"/>
  <c r="T26" i="10" a="1"/>
  <c r="T26" i="10" s="1"/>
  <c r="W113" i="3" a="1"/>
  <c r="W113" i="3" s="1"/>
  <c r="AH92" i="3" a="1"/>
  <c r="AH92" i="3" s="1"/>
  <c r="Y109" i="12" a="1"/>
  <c r="Y109" i="12" s="1"/>
  <c r="G134" i="12" a="1"/>
  <c r="G134" i="12" s="1"/>
  <c r="AL134" i="12" s="1"/>
  <c r="V129" i="10" a="1"/>
  <c r="V129" i="10" s="1"/>
  <c r="AB32" i="10" a="1"/>
  <c r="AB32" i="10" s="1"/>
  <c r="AA16" i="3" a="1"/>
  <c r="AA16" i="3" s="1"/>
  <c r="AH116" i="10" a="1"/>
  <c r="AH116" i="10" s="1"/>
  <c r="H43" i="3" a="1"/>
  <c r="H43" i="3" s="1"/>
  <c r="K46" i="3" a="1"/>
  <c r="K46" i="3" s="1"/>
  <c r="F45" i="10" a="1"/>
  <c r="F45" i="10" s="1"/>
  <c r="X57" i="12" a="1"/>
  <c r="X57" i="12" s="1"/>
  <c r="R72" i="12" a="1"/>
  <c r="R72" i="12" s="1"/>
  <c r="AI84" i="3" a="1"/>
  <c r="AI84" i="3" s="1"/>
  <c r="U12" i="12" a="1"/>
  <c r="U12" i="12" s="1"/>
  <c r="AC63" i="10" a="1"/>
  <c r="AC63" i="10" s="1"/>
  <c r="K85" i="10" a="1"/>
  <c r="K85" i="10" s="1"/>
  <c r="P30" i="10" a="1"/>
  <c r="P30" i="10" s="1"/>
  <c r="AE61" i="12" a="1"/>
  <c r="AE61" i="12" s="1"/>
  <c r="N138" i="10" a="1"/>
  <c r="N138" i="10" s="1"/>
  <c r="AS138" i="10" s="1"/>
  <c r="AS137" i="10" s="1"/>
  <c r="J75" i="12" a="1"/>
  <c r="J75" i="12" s="1"/>
  <c r="AG31" i="12" a="1"/>
  <c r="AG31" i="12" s="1"/>
  <c r="AC26" i="10" a="1"/>
  <c r="AC26" i="10" s="1"/>
  <c r="F48" i="10" a="1"/>
  <c r="F48" i="10" s="1"/>
  <c r="S93" i="12" a="1"/>
  <c r="S93" i="12" s="1"/>
  <c r="AG3" i="10" a="1"/>
  <c r="AG3" i="10" s="1"/>
  <c r="N131" i="10" a="1"/>
  <c r="N131" i="10" s="1"/>
  <c r="W103" i="10" a="1"/>
  <c r="W103" i="10" s="1"/>
  <c r="AF19" i="12" a="1"/>
  <c r="AF19" i="12" s="1"/>
  <c r="AF33" i="10" a="1"/>
  <c r="AF33" i="10" s="1"/>
  <c r="AI15" i="12" a="1"/>
  <c r="AI15" i="12" s="1"/>
  <c r="V122" i="3" a="1"/>
  <c r="V122" i="3" s="1"/>
  <c r="F19" i="10" a="1"/>
  <c r="F19" i="10" s="1"/>
  <c r="V47" i="10" a="1"/>
  <c r="V47" i="10" s="1"/>
  <c r="O99" i="10" a="1"/>
  <c r="O99" i="10" s="1"/>
  <c r="AH88" i="12" a="1"/>
  <c r="AH88" i="12" s="1"/>
  <c r="T57" i="12" a="1"/>
  <c r="T57" i="12" s="1"/>
  <c r="AJ64" i="10" a="1"/>
  <c r="AJ64" i="10" s="1"/>
  <c r="AD13" i="10" a="1"/>
  <c r="AD13" i="10" s="1"/>
  <c r="AA21" i="3" a="1"/>
  <c r="AA21" i="3" s="1"/>
  <c r="AI50" i="3" a="1"/>
  <c r="AI50" i="3" s="1"/>
  <c r="J46" i="3" a="1"/>
  <c r="J46" i="3" s="1"/>
  <c r="Z31" i="10" a="1"/>
  <c r="Z31" i="10" s="1"/>
  <c r="K100" i="10" a="1"/>
  <c r="K100" i="10" s="1"/>
  <c r="N88" i="3" a="1"/>
  <c r="N88" i="3" s="1"/>
  <c r="V12" i="3" a="1"/>
  <c r="V12" i="3" s="1"/>
  <c r="N99" i="10" a="1"/>
  <c r="N99" i="10" s="1"/>
  <c r="Y106" i="3" a="1"/>
  <c r="Y106" i="3" s="1"/>
  <c r="Y64" i="3" a="1"/>
  <c r="Y64" i="3" s="1"/>
  <c r="O92" i="10" a="1"/>
  <c r="O92" i="10" s="1"/>
  <c r="H75" i="3" a="1"/>
  <c r="H75" i="3" s="1"/>
  <c r="AD109" i="10" a="1"/>
  <c r="AD109" i="10" s="1"/>
  <c r="T118" i="10" a="1"/>
  <c r="T118" i="10" s="1"/>
  <c r="L62" i="10" a="1"/>
  <c r="L62" i="10" s="1"/>
  <c r="O56" i="3" a="1"/>
  <c r="O56" i="3" s="1"/>
  <c r="V136" i="10" a="1"/>
  <c r="V136" i="10" s="1"/>
  <c r="BA136" i="10" s="1"/>
  <c r="BA135" i="10" s="1"/>
  <c r="X22" i="3" a="1"/>
  <c r="X22" i="3" s="1"/>
  <c r="AI119" i="3" a="1"/>
  <c r="AI119" i="3" s="1"/>
  <c r="W81" i="12" a="1"/>
  <c r="W81" i="12" s="1"/>
  <c r="J96" i="10" a="1"/>
  <c r="J96" i="10" s="1"/>
  <c r="AA124" i="10" a="1"/>
  <c r="AA124" i="10" s="1"/>
  <c r="AF108" i="3" a="1"/>
  <c r="AF108" i="3" s="1"/>
  <c r="Y105" i="10" a="1"/>
  <c r="Y105" i="10" s="1"/>
  <c r="AE111" i="3" a="1"/>
  <c r="AE111" i="3" s="1"/>
  <c r="P14" i="12" a="1"/>
  <c r="P14" i="12" s="1"/>
  <c r="AI46" i="3" a="1"/>
  <c r="AI46" i="3" s="1"/>
  <c r="AF129" i="12" a="1"/>
  <c r="AF129" i="12" s="1"/>
  <c r="AE44" i="3" a="1"/>
  <c r="AE44" i="3" s="1"/>
  <c r="AC21" i="3" a="1"/>
  <c r="AC21" i="3" s="1"/>
  <c r="W106" i="10" a="1"/>
  <c r="W106" i="10" s="1"/>
  <c r="P70" i="10" a="1"/>
  <c r="P70" i="10" s="1"/>
  <c r="Y57" i="12" a="1"/>
  <c r="Y57" i="12" s="1"/>
  <c r="J108" i="10" a="1"/>
  <c r="J108" i="10" s="1"/>
  <c r="F4" i="3" a="1"/>
  <c r="F4" i="3" s="1"/>
  <c r="G131" i="3" a="1"/>
  <c r="G131" i="3" s="1"/>
  <c r="S62" i="3" a="1"/>
  <c r="S62" i="3" s="1"/>
  <c r="AH59" i="12" a="1"/>
  <c r="AH59" i="12" s="1"/>
  <c r="M116" i="12" a="1"/>
  <c r="M116" i="12" s="1"/>
  <c r="Y39" i="3" a="1"/>
  <c r="Y39" i="3" s="1"/>
  <c r="AG125" i="12" a="1"/>
  <c r="AG125" i="12" s="1"/>
  <c r="M128" i="10" a="1"/>
  <c r="M128" i="10" s="1"/>
  <c r="F46" i="10" a="1"/>
  <c r="F46" i="10" s="1"/>
  <c r="AB87" i="12" a="1"/>
  <c r="AB87" i="12" s="1"/>
  <c r="AE22" i="12" a="1"/>
  <c r="AE22" i="12" s="1"/>
  <c r="K73" i="3" a="1"/>
  <c r="K73" i="3" s="1"/>
  <c r="W77" i="12" a="1"/>
  <c r="W77" i="12" s="1"/>
  <c r="R16" i="12" a="1"/>
  <c r="R16" i="12" s="1"/>
  <c r="O81" i="12" a="1"/>
  <c r="O81" i="12" s="1"/>
  <c r="AC86" i="3" a="1"/>
  <c r="AC86" i="3" s="1"/>
  <c r="AI70" i="3" a="1"/>
  <c r="AI70" i="3" s="1"/>
  <c r="AD39" i="10" a="1"/>
  <c r="AD39" i="10" s="1"/>
  <c r="L46" i="10" a="1"/>
  <c r="L46" i="10" s="1"/>
  <c r="J34" i="10" a="1"/>
  <c r="J34" i="10" s="1"/>
  <c r="AI90" i="10" a="1"/>
  <c r="AI90" i="10" s="1"/>
  <c r="M22" i="10" a="1"/>
  <c r="M22" i="10" s="1"/>
  <c r="P119" i="10" a="1"/>
  <c r="P119" i="10" s="1"/>
  <c r="AD118" i="10" a="1"/>
  <c r="AD118" i="10" s="1"/>
  <c r="F85" i="3" a="1"/>
  <c r="F85" i="3" s="1"/>
  <c r="Z103" i="12" a="1"/>
  <c r="Z103" i="12" s="1"/>
  <c r="Z22" i="12" a="1"/>
  <c r="Z22" i="12" s="1"/>
  <c r="Y58" i="12" a="1"/>
  <c r="Y58" i="12" s="1"/>
  <c r="N111" i="3" a="1"/>
  <c r="N111" i="3" s="1"/>
  <c r="P119" i="3" a="1"/>
  <c r="P119" i="3" s="1"/>
  <c r="P100" i="3" a="1"/>
  <c r="P100" i="3" s="1"/>
  <c r="T86" i="3" a="1"/>
  <c r="T86" i="3" s="1"/>
  <c r="U55" i="3" a="1"/>
  <c r="U55" i="3" s="1"/>
  <c r="O124" i="12" a="1"/>
  <c r="O124" i="12" s="1"/>
  <c r="AI138" i="3" a="1"/>
  <c r="AI138" i="3" s="1"/>
  <c r="BN138" i="3" s="1"/>
  <c r="BN137" i="3" s="1"/>
  <c r="Q60" i="3" a="1"/>
  <c r="Q60" i="3" s="1"/>
  <c r="G117" i="3" a="1"/>
  <c r="G117" i="3" s="1"/>
  <c r="X13" i="12" a="1"/>
  <c r="X13" i="12" s="1"/>
  <c r="F14" i="10" a="1"/>
  <c r="F14" i="10" s="1"/>
  <c r="O61" i="3" a="1"/>
  <c r="O61" i="3" s="1"/>
  <c r="U125" i="10" a="1"/>
  <c r="U125" i="10" s="1"/>
  <c r="U80" i="12" a="1"/>
  <c r="U80" i="12" s="1"/>
  <c r="F100" i="10" a="1"/>
  <c r="F100" i="10" s="1"/>
  <c r="J62" i="10" a="1"/>
  <c r="J62" i="10" s="1"/>
  <c r="X64" i="3" a="1"/>
  <c r="X64" i="3" s="1"/>
  <c r="V110" i="10" a="1"/>
  <c r="V110" i="10" s="1"/>
  <c r="AC35" i="3" a="1"/>
  <c r="AC35" i="3" s="1"/>
  <c r="AE5" i="12" a="1"/>
  <c r="AE5" i="12" s="1"/>
  <c r="J22" i="3" a="1"/>
  <c r="J22" i="3" s="1"/>
  <c r="L65" i="3" a="1"/>
  <c r="L65" i="3" s="1"/>
  <c r="N25" i="10" a="1"/>
  <c r="N25" i="10" s="1"/>
  <c r="AC80" i="3" a="1"/>
  <c r="AC80" i="3" s="1"/>
  <c r="L81" i="12" a="1"/>
  <c r="L81" i="12" s="1"/>
  <c r="H121" i="3" a="1"/>
  <c r="H121" i="3" s="1"/>
  <c r="AG115" i="10" a="1"/>
  <c r="AG115" i="10" s="1"/>
  <c r="AJ6" i="3" a="1"/>
  <c r="AJ6" i="3" s="1"/>
  <c r="X40" i="10" a="1"/>
  <c r="X40" i="10" s="1"/>
  <c r="N124" i="12" a="1"/>
  <c r="N124" i="12" s="1"/>
  <c r="R124" i="12" a="1"/>
  <c r="R124" i="12" s="1"/>
  <c r="F53" i="10" a="1"/>
  <c r="F53" i="10" s="1"/>
  <c r="T109" i="12" a="1"/>
  <c r="T109" i="12" s="1"/>
  <c r="M23" i="3" a="1"/>
  <c r="M23" i="3" s="1"/>
  <c r="AH28" i="3" a="1"/>
  <c r="AH28" i="3" s="1"/>
  <c r="K79" i="12" a="1"/>
  <c r="K79" i="12" s="1"/>
  <c r="H37" i="3" a="1"/>
  <c r="H37" i="3" s="1"/>
  <c r="Y110" i="3" a="1"/>
  <c r="Y110" i="3" s="1"/>
  <c r="AD77" i="12" a="1"/>
  <c r="AD77" i="12" s="1"/>
  <c r="AJ97" i="10" a="1"/>
  <c r="AJ97" i="10" s="1"/>
  <c r="H61" i="3" a="1"/>
  <c r="H61" i="3" s="1"/>
  <c r="M105" i="12" a="1"/>
  <c r="M105" i="12" s="1"/>
  <c r="AG87" i="10" a="1"/>
  <c r="AG87" i="10" s="1"/>
  <c r="Q21" i="10" a="1"/>
  <c r="Q21" i="10" s="1"/>
  <c r="Z15" i="10" a="1"/>
  <c r="Z15" i="10" s="1"/>
  <c r="G91" i="3" a="1"/>
  <c r="G91" i="3" s="1"/>
  <c r="AI73" i="12" a="1"/>
  <c r="AI73" i="12" s="1"/>
  <c r="AB61" i="10" a="1"/>
  <c r="AB61" i="10" s="1"/>
  <c r="N63" i="10" a="1"/>
  <c r="N63" i="10" s="1"/>
  <c r="I57" i="3" a="1"/>
  <c r="I57" i="3" s="1"/>
  <c r="M115" i="3" a="1"/>
  <c r="M115" i="3" s="1"/>
  <c r="K129" i="12" a="1"/>
  <c r="K129" i="12" s="1"/>
  <c r="AD85" i="10" a="1"/>
  <c r="AD85" i="10" s="1"/>
  <c r="P5" i="12" a="1"/>
  <c r="P5" i="12" s="1"/>
  <c r="W36" i="10" a="1"/>
  <c r="W36" i="10" s="1"/>
  <c r="T17" i="10" a="1"/>
  <c r="T17" i="10" s="1"/>
  <c r="K98" i="12" a="1"/>
  <c r="K98" i="12" s="1"/>
  <c r="S76" i="3" a="1"/>
  <c r="S76" i="3" s="1"/>
  <c r="AI72" i="12" a="1"/>
  <c r="AI72" i="12" s="1"/>
  <c r="AB36" i="10" a="1"/>
  <c r="AB36" i="10" s="1"/>
  <c r="N22" i="3" a="1"/>
  <c r="N22" i="3" s="1"/>
  <c r="G34" i="3" a="1"/>
  <c r="G34" i="3" s="1"/>
  <c r="J73" i="12" a="1"/>
  <c r="J73" i="12" s="1"/>
  <c r="L54" i="10" a="1"/>
  <c r="L54" i="10" s="1"/>
  <c r="L89" i="12" a="1"/>
  <c r="L89" i="12" s="1"/>
  <c r="T116" i="10" a="1"/>
  <c r="T116" i="10" s="1"/>
  <c r="AI100" i="10" a="1"/>
  <c r="AI100" i="10" s="1"/>
  <c r="Y100" i="12" a="1"/>
  <c r="Y100" i="12" s="1"/>
  <c r="X109" i="3" a="1"/>
  <c r="X109" i="3" s="1"/>
  <c r="AA23" i="3" a="1"/>
  <c r="AA23" i="3" s="1"/>
  <c r="Q114" i="10" a="1"/>
  <c r="Q114" i="10" s="1"/>
  <c r="AF66" i="12" a="1"/>
  <c r="AF66" i="12" s="1"/>
  <c r="T65" i="10" a="1"/>
  <c r="T65" i="10" s="1"/>
  <c r="F101" i="12" a="1"/>
  <c r="F101" i="12" s="1"/>
  <c r="L52" i="10" a="1"/>
  <c r="L52" i="10" s="1"/>
  <c r="L11" i="10" a="1"/>
  <c r="L11" i="10" s="1"/>
  <c r="G127" i="3" a="1"/>
  <c r="G127" i="3" s="1"/>
  <c r="AJ26" i="10" a="1"/>
  <c r="AJ26" i="10" s="1"/>
  <c r="S79" i="10" a="1"/>
  <c r="S79" i="10" s="1"/>
  <c r="I106" i="3" a="1"/>
  <c r="I106" i="3" s="1"/>
  <c r="Q30" i="3" a="1"/>
  <c r="Q30" i="3" s="1"/>
  <c r="AA18" i="12" a="1"/>
  <c r="AA18" i="12" s="1"/>
  <c r="Y38" i="12" a="1"/>
  <c r="Y38" i="12" s="1"/>
  <c r="F124" i="10" a="1"/>
  <c r="F124" i="10" s="1"/>
  <c r="W91" i="10" a="1"/>
  <c r="W91" i="10" s="1"/>
  <c r="AD26" i="3" a="1"/>
  <c r="AD26" i="3" s="1"/>
  <c r="AD15" i="10" a="1"/>
  <c r="AD15" i="10" s="1"/>
  <c r="AE43" i="10" a="1"/>
  <c r="AE43" i="10" s="1"/>
  <c r="V7" i="12" a="1"/>
  <c r="V7" i="12" s="1"/>
  <c r="I69" i="12" a="1"/>
  <c r="I69" i="12" s="1"/>
  <c r="T127" i="10" a="1"/>
  <c r="T127" i="10" s="1"/>
  <c r="AJ69" i="3" a="1"/>
  <c r="AJ69" i="3" s="1"/>
  <c r="V22" i="10" a="1"/>
  <c r="V22" i="10" s="1"/>
  <c r="T79" i="10" a="1"/>
  <c r="T79" i="10" s="1"/>
  <c r="H13" i="12" a="1"/>
  <c r="H13" i="12" s="1"/>
  <c r="R50" i="3" a="1"/>
  <c r="R50" i="3" s="1"/>
  <c r="G14" i="12" a="1"/>
  <c r="G14" i="12" s="1"/>
  <c r="N52" i="12" a="1"/>
  <c r="N52" i="12" s="1"/>
  <c r="K95" i="10" a="1"/>
  <c r="K95" i="10" s="1"/>
  <c r="AB56" i="12" a="1"/>
  <c r="AB56" i="12" s="1"/>
  <c r="R65" i="12" a="1"/>
  <c r="R65" i="12" s="1"/>
  <c r="Q124" i="10" a="1"/>
  <c r="Q124" i="10" s="1"/>
  <c r="G62" i="3" a="1"/>
  <c r="G62" i="3" s="1"/>
  <c r="X17" i="3" a="1"/>
  <c r="X17" i="3" s="1"/>
  <c r="J75" i="10" a="1"/>
  <c r="J75" i="10" s="1"/>
  <c r="Z19" i="12" a="1"/>
  <c r="Z19" i="12" s="1"/>
  <c r="U130" i="10" a="1"/>
  <c r="U130" i="10" s="1"/>
  <c r="S43" i="3" a="1"/>
  <c r="S43" i="3" s="1"/>
  <c r="AE33" i="12" a="1"/>
  <c r="AE33" i="12" s="1"/>
  <c r="R55" i="10" a="1"/>
  <c r="R55" i="10" s="1"/>
  <c r="L73" i="10" a="1"/>
  <c r="L73" i="10" s="1"/>
  <c r="AB99" i="3" a="1"/>
  <c r="AB99" i="3" s="1"/>
  <c r="F110" i="3" a="1"/>
  <c r="F110" i="3" s="1"/>
  <c r="P68" i="3" a="1"/>
  <c r="P68" i="3" s="1"/>
  <c r="T34" i="3" a="1"/>
  <c r="T34" i="3" s="1"/>
  <c r="R71" i="3" a="1"/>
  <c r="R71" i="3" s="1"/>
  <c r="AB76" i="3" a="1"/>
  <c r="AB76" i="3" s="1"/>
  <c r="AJ20" i="12" a="1"/>
  <c r="AJ20" i="12" s="1"/>
  <c r="AF20" i="3" a="1"/>
  <c r="AF20" i="3" s="1"/>
  <c r="AJ96" i="3" a="1"/>
  <c r="AJ96" i="3" s="1"/>
  <c r="U62" i="12" a="1"/>
  <c r="U62" i="12" s="1"/>
  <c r="T70" i="10" a="1"/>
  <c r="T70" i="10" s="1"/>
  <c r="Q117" i="10" a="1"/>
  <c r="Q117" i="10" s="1"/>
  <c r="F40" i="3" a="1"/>
  <c r="F40" i="3" s="1"/>
  <c r="S114" i="3" a="1"/>
  <c r="S114" i="3" s="1"/>
  <c r="K89" i="3" a="1"/>
  <c r="K89" i="3" s="1"/>
  <c r="S53" i="12" a="1"/>
  <c r="S53" i="12" s="1"/>
  <c r="AD60" i="10" a="1"/>
  <c r="AD60" i="10" s="1"/>
  <c r="W57" i="3" a="1"/>
  <c r="W57" i="3" s="1"/>
  <c r="F54" i="12" a="1"/>
  <c r="F54" i="12" s="1"/>
  <c r="O73" i="3" a="1"/>
  <c r="O73" i="3" s="1"/>
  <c r="N101" i="12" a="1"/>
  <c r="N101" i="12" s="1"/>
  <c r="AD101" i="3" a="1"/>
  <c r="AD101" i="3" s="1"/>
  <c r="Q117" i="3" a="1"/>
  <c r="Q117" i="3" s="1"/>
  <c r="Q3" i="12" a="1"/>
  <c r="Q3" i="12" s="1"/>
  <c r="AG136" i="12" a="1"/>
  <c r="AG136" i="12" s="1"/>
  <c r="BL136" i="12" s="1"/>
  <c r="BL135" i="12" s="1"/>
  <c r="W111" i="10" a="1"/>
  <c r="W111" i="10" s="1"/>
  <c r="AI63" i="3" a="1"/>
  <c r="AI63" i="3" s="1"/>
  <c r="W53" i="12" a="1"/>
  <c r="W53" i="12" s="1"/>
  <c r="M47" i="12" a="1"/>
  <c r="M47" i="12" s="1"/>
  <c r="Q121" i="3" a="1"/>
  <c r="Q121" i="3" s="1"/>
  <c r="Y20" i="12" a="1"/>
  <c r="Y20" i="12" s="1"/>
  <c r="AF22" i="3" a="1"/>
  <c r="AF22" i="3" s="1"/>
  <c r="G69" i="3" a="1"/>
  <c r="G69" i="3" s="1"/>
  <c r="Q65" i="3" a="1"/>
  <c r="Q65" i="3" s="1"/>
  <c r="N8" i="12" a="1"/>
  <c r="N8" i="12" s="1"/>
  <c r="O84" i="3" a="1"/>
  <c r="O84" i="3" s="1"/>
  <c r="AF41" i="12" a="1"/>
  <c r="AF41" i="12" s="1"/>
  <c r="M11" i="10" a="1"/>
  <c r="M11" i="10" s="1"/>
  <c r="AE125" i="10" a="1"/>
  <c r="AE125" i="10" s="1"/>
  <c r="F114" i="3" a="1"/>
  <c r="F114" i="3" s="1"/>
  <c r="O58" i="10" a="1"/>
  <c r="O58" i="10" s="1"/>
  <c r="AI128" i="10" a="1"/>
  <c r="AI128" i="10" s="1"/>
  <c r="O134" i="3" a="1"/>
  <c r="O134" i="3" s="1"/>
  <c r="AT134" i="3" s="1"/>
  <c r="L54" i="12" a="1"/>
  <c r="L54" i="12" s="1"/>
  <c r="M10" i="12" a="1"/>
  <c r="M10" i="12" s="1"/>
  <c r="AA127" i="12" a="1"/>
  <c r="AA127" i="12" s="1"/>
  <c r="P36" i="10" a="1"/>
  <c r="P36" i="10" s="1"/>
  <c r="AJ65" i="12" a="1"/>
  <c r="AJ65" i="12" s="1"/>
  <c r="AF89" i="10" a="1"/>
  <c r="AF89" i="10" s="1"/>
  <c r="AC102" i="12" a="1"/>
  <c r="AC102" i="12" s="1"/>
  <c r="AA125" i="12" a="1"/>
  <c r="AA125" i="12" s="1"/>
  <c r="U27" i="10" a="1"/>
  <c r="U27" i="10" s="1"/>
  <c r="H66" i="3" a="1"/>
  <c r="H66" i="3" s="1"/>
  <c r="AD25" i="12" a="1"/>
  <c r="AD25" i="12" s="1"/>
  <c r="P75" i="10" a="1"/>
  <c r="P75" i="10" s="1"/>
  <c r="X25" i="10" a="1"/>
  <c r="X25" i="10" s="1"/>
  <c r="AA115" i="10" a="1"/>
  <c r="AA115" i="10" s="1"/>
  <c r="S129" i="3" a="1"/>
  <c r="S129" i="3" s="1"/>
  <c r="O95" i="3" a="1"/>
  <c r="O95" i="3" s="1"/>
  <c r="AI41" i="10" a="1"/>
  <c r="AI41" i="10" s="1"/>
  <c r="T110" i="12" a="1"/>
  <c r="T110" i="12" s="1"/>
  <c r="P77" i="12" a="1"/>
  <c r="P77" i="12" s="1"/>
  <c r="T37" i="10" a="1"/>
  <c r="T37" i="10" s="1"/>
  <c r="AF16" i="10" a="1"/>
  <c r="AF16" i="10" s="1"/>
  <c r="AF125" i="12" a="1"/>
  <c r="AF125" i="12" s="1"/>
  <c r="AB50" i="12" a="1"/>
  <c r="AB50" i="12" s="1"/>
  <c r="M32" i="3" a="1"/>
  <c r="M32" i="3" s="1"/>
  <c r="R76" i="12" a="1"/>
  <c r="R76" i="12" s="1"/>
  <c r="G84" i="10" a="1"/>
  <c r="G84" i="10" s="1"/>
  <c r="V4" i="3" a="1"/>
  <c r="V4" i="3" s="1"/>
  <c r="AF40" i="10" a="1"/>
  <c r="AF40" i="10" s="1"/>
  <c r="W11" i="3" a="1"/>
  <c r="W11" i="3" s="1"/>
  <c r="H118" i="10" a="1"/>
  <c r="H118" i="10" s="1"/>
  <c r="S28" i="10" a="1"/>
  <c r="S28" i="10" s="1"/>
  <c r="H69" i="3" a="1"/>
  <c r="H69" i="3" s="1"/>
  <c r="AF21" i="10" a="1"/>
  <c r="AF21" i="10" s="1"/>
  <c r="S102" i="10" a="1"/>
  <c r="S102" i="10" s="1"/>
  <c r="X53" i="10" a="1"/>
  <c r="X53" i="10" s="1"/>
  <c r="X90" i="10" a="1"/>
  <c r="X90" i="10" s="1"/>
  <c r="AH47" i="10" a="1"/>
  <c r="AH47" i="10" s="1"/>
  <c r="Z80" i="10" a="1"/>
  <c r="Z80" i="10" s="1"/>
  <c r="Y75" i="10" a="1"/>
  <c r="Y75" i="10" s="1"/>
  <c r="U30" i="12" a="1"/>
  <c r="U30" i="12" s="1"/>
  <c r="F58" i="12" a="1"/>
  <c r="F58" i="12" s="1"/>
  <c r="R65" i="10" a="1"/>
  <c r="R65" i="10" s="1"/>
  <c r="O52" i="12" a="1"/>
  <c r="O52" i="12" s="1"/>
  <c r="L48" i="3" a="1"/>
  <c r="L48" i="3" s="1"/>
  <c r="F126" i="12" a="1"/>
  <c r="F126" i="12" s="1"/>
  <c r="K8" i="12" a="1"/>
  <c r="K8" i="12" s="1"/>
  <c r="X105" i="10" a="1"/>
  <c r="X105" i="10" s="1"/>
  <c r="AI14" i="12" a="1"/>
  <c r="AI14" i="12" s="1"/>
  <c r="AA22" i="10" a="1"/>
  <c r="AA22" i="10" s="1"/>
  <c r="S70" i="12" a="1"/>
  <c r="S70" i="12" s="1"/>
  <c r="H48" i="12" a="1"/>
  <c r="H48" i="12" s="1"/>
  <c r="L21" i="10" a="1"/>
  <c r="L21" i="10" s="1"/>
  <c r="I70" i="3" a="1"/>
  <c r="I70" i="3" s="1"/>
  <c r="AC40" i="10" a="1"/>
  <c r="AC40" i="10" s="1"/>
  <c r="AH61" i="10" a="1"/>
  <c r="AH61" i="10" s="1"/>
  <c r="R115" i="3" a="1"/>
  <c r="R115" i="3" s="1"/>
  <c r="F130" i="12" a="1"/>
  <c r="F130" i="12" s="1"/>
  <c r="L86" i="10" a="1"/>
  <c r="L86" i="10" s="1"/>
  <c r="X74" i="10" a="1"/>
  <c r="X74" i="10" s="1"/>
  <c r="AJ26" i="12" a="1"/>
  <c r="AJ26" i="12" s="1"/>
  <c r="P66" i="12" a="1"/>
  <c r="P66" i="12" s="1"/>
  <c r="AA53" i="3" a="1"/>
  <c r="AA53" i="3" s="1"/>
  <c r="AH105" i="3" a="1"/>
  <c r="AH105" i="3" s="1"/>
  <c r="T74" i="12" a="1"/>
  <c r="T74" i="12" s="1"/>
  <c r="Z43" i="3" a="1"/>
  <c r="Z43" i="3" s="1"/>
  <c r="H56" i="12" a="1"/>
  <c r="H56" i="12" s="1"/>
  <c r="X47" i="10" a="1"/>
  <c r="X47" i="10" s="1"/>
  <c r="L88" i="3" a="1"/>
  <c r="L88" i="3" s="1"/>
  <c r="N64" i="12" a="1"/>
  <c r="N64" i="12" s="1"/>
  <c r="AB96" i="3" a="1"/>
  <c r="AB96" i="3" s="1"/>
  <c r="K59" i="10" a="1"/>
  <c r="K59" i="10" s="1"/>
  <c r="S4" i="10" a="1"/>
  <c r="S4" i="10" s="1"/>
  <c r="T117" i="12" a="1"/>
  <c r="T117" i="12" s="1"/>
  <c r="H17" i="3" a="1"/>
  <c r="H17" i="3" s="1"/>
  <c r="K81" i="12" a="1"/>
  <c r="K81" i="12" s="1"/>
  <c r="W22" i="3" a="1"/>
  <c r="W22" i="3" s="1"/>
  <c r="AE86" i="12" a="1"/>
  <c r="AE86" i="12" s="1"/>
  <c r="J61" i="12" a="1"/>
  <c r="J61" i="12" s="1"/>
  <c r="N126" i="3" a="1"/>
  <c r="N126" i="3" s="1"/>
  <c r="H106" i="3" a="1"/>
  <c r="H106" i="3" s="1"/>
  <c r="X98" i="10" a="1"/>
  <c r="X98" i="10" s="1"/>
  <c r="O17" i="10" a="1"/>
  <c r="O17" i="10" s="1"/>
  <c r="AD70" i="12" a="1"/>
  <c r="AD70" i="12" s="1"/>
  <c r="AJ130" i="10" a="1"/>
  <c r="AJ130" i="10" s="1"/>
  <c r="H36" i="10" a="1"/>
  <c r="H36" i="10" s="1"/>
  <c r="AC74" i="12" a="1"/>
  <c r="AC74" i="12" s="1"/>
  <c r="AI16" i="10" a="1"/>
  <c r="AI16" i="10" s="1"/>
  <c r="Q42" i="3" a="1"/>
  <c r="Q42" i="3" s="1"/>
  <c r="P73" i="12" a="1"/>
  <c r="P73" i="12" s="1"/>
  <c r="AF18" i="10" a="1"/>
  <c r="AF18" i="10" s="1"/>
  <c r="M33" i="3" a="1"/>
  <c r="M33" i="3" s="1"/>
  <c r="M96" i="3" a="1"/>
  <c r="M96" i="3" s="1"/>
  <c r="F98" i="12" a="1"/>
  <c r="F98" i="12" s="1"/>
  <c r="L118" i="3" a="1"/>
  <c r="L118" i="3" s="1"/>
  <c r="F126" i="3" a="1"/>
  <c r="F126" i="3" s="1"/>
  <c r="J17" i="10" a="1"/>
  <c r="J17" i="10" s="1"/>
  <c r="X110" i="3" a="1"/>
  <c r="X110" i="3" s="1"/>
  <c r="H99" i="10" a="1"/>
  <c r="H99" i="10" s="1"/>
  <c r="AB27" i="10" a="1"/>
  <c r="AB27" i="10" s="1"/>
  <c r="S114" i="12" a="1"/>
  <c r="S114" i="12" s="1"/>
  <c r="R82" i="10" a="1"/>
  <c r="R82" i="10" s="1"/>
  <c r="AF20" i="10" a="1"/>
  <c r="AF20" i="10" s="1"/>
  <c r="M122" i="3" a="1"/>
  <c r="M122" i="3" s="1"/>
  <c r="O71" i="10" a="1"/>
  <c r="O71" i="10" s="1"/>
  <c r="O20" i="12" a="1"/>
  <c r="O20" i="12" s="1"/>
  <c r="F54" i="3" a="1"/>
  <c r="F54" i="3" s="1"/>
  <c r="AI76" i="10" a="1"/>
  <c r="AI76" i="10" s="1"/>
  <c r="V42" i="10" a="1"/>
  <c r="V42" i="10" s="1"/>
  <c r="R71" i="12" a="1"/>
  <c r="R71" i="12" s="1"/>
  <c r="L86" i="3" a="1"/>
  <c r="L86" i="3" s="1"/>
  <c r="W89" i="3" a="1"/>
  <c r="W89" i="3" s="1"/>
  <c r="Y115" i="10" a="1"/>
  <c r="Y115" i="10" s="1"/>
  <c r="N23" i="12" a="1"/>
  <c r="N23" i="12" s="1"/>
  <c r="V58" i="10" a="1"/>
  <c r="V58" i="10" s="1"/>
  <c r="T95" i="10" a="1"/>
  <c r="T95" i="10" s="1"/>
  <c r="Y122" i="12" a="1"/>
  <c r="Y122" i="12" s="1"/>
  <c r="AE70" i="3" a="1"/>
  <c r="AE70" i="3" s="1"/>
  <c r="O38" i="3" a="1"/>
  <c r="O38" i="3" s="1"/>
  <c r="I111" i="3" a="1"/>
  <c r="I111" i="3" s="1"/>
  <c r="R68" i="3" a="1"/>
  <c r="R68" i="3" s="1"/>
  <c r="AJ47" i="3" a="1"/>
  <c r="AJ47" i="3" s="1"/>
  <c r="F14" i="12" a="1"/>
  <c r="F14" i="12" s="1"/>
  <c r="N63" i="12" a="1"/>
  <c r="N63" i="12" s="1"/>
  <c r="AI119" i="10" a="1"/>
  <c r="AI119" i="10" s="1"/>
  <c r="F19" i="12" a="1"/>
  <c r="F19" i="12" s="1"/>
  <c r="H33" i="10" a="1"/>
  <c r="H33" i="10" s="1"/>
  <c r="F113" i="12" a="1"/>
  <c r="F113" i="12" s="1"/>
  <c r="O124" i="3" a="1"/>
  <c r="O124" i="3" s="1"/>
  <c r="AF73" i="10" a="1"/>
  <c r="AF73" i="10" s="1"/>
  <c r="Q17" i="3" a="1"/>
  <c r="Q17" i="3" s="1"/>
  <c r="W106" i="3" a="1"/>
  <c r="W106" i="3" s="1"/>
  <c r="AC106" i="10" a="1"/>
  <c r="AC106" i="10" s="1"/>
  <c r="W128" i="10" a="1"/>
  <c r="W128" i="10" s="1"/>
  <c r="Y136" i="12" a="1"/>
  <c r="Y136" i="12" s="1"/>
  <c r="BD136" i="12" s="1"/>
  <c r="BD135" i="12" s="1"/>
  <c r="AA93" i="12" a="1"/>
  <c r="AA93" i="12" s="1"/>
  <c r="T20" i="12" a="1"/>
  <c r="T20" i="12" s="1"/>
  <c r="J117" i="12" a="1"/>
  <c r="J117" i="12" s="1"/>
  <c r="Y11" i="12" a="1"/>
  <c r="Y11" i="12" s="1"/>
  <c r="AA91" i="12" a="1"/>
  <c r="AA91" i="12" s="1"/>
  <c r="Q116" i="10" a="1"/>
  <c r="Q116" i="10" s="1"/>
  <c r="U110" i="12" a="1"/>
  <c r="U110" i="12" s="1"/>
  <c r="R93" i="12" a="1"/>
  <c r="R93" i="12" s="1"/>
  <c r="O79" i="10" a="1"/>
  <c r="O79" i="10" s="1"/>
  <c r="AF35" i="12" a="1"/>
  <c r="AF35" i="12" s="1"/>
  <c r="S95" i="3" a="1"/>
  <c r="S95" i="3" s="1"/>
  <c r="AF134" i="3" a="1"/>
  <c r="AF134" i="3" s="1"/>
  <c r="BK134" i="3" s="1"/>
  <c r="AB114" i="12" a="1"/>
  <c r="AB114" i="12" s="1"/>
  <c r="K75" i="3" a="1"/>
  <c r="K75" i="3" s="1"/>
  <c r="K53" i="12" a="1"/>
  <c r="K53" i="12" s="1"/>
  <c r="H69" i="10" a="1"/>
  <c r="H69" i="10" s="1"/>
  <c r="S22" i="3" a="1"/>
  <c r="S22" i="3" s="1"/>
  <c r="F111" i="12" a="1"/>
  <c r="F111" i="12" s="1"/>
  <c r="K117" i="3" a="1"/>
  <c r="K117" i="3" s="1"/>
  <c r="K111" i="12" a="1"/>
  <c r="K111" i="12" s="1"/>
  <c r="X39" i="12" a="1"/>
  <c r="X39" i="12" s="1"/>
  <c r="W75" i="10" a="1"/>
  <c r="W75" i="10" s="1"/>
  <c r="V64" i="10" a="1"/>
  <c r="V64" i="10" s="1"/>
  <c r="W118" i="10" a="1"/>
  <c r="W118" i="10" s="1"/>
  <c r="K7" i="10" a="1"/>
  <c r="K7" i="10" s="1"/>
  <c r="N22" i="10" a="1"/>
  <c r="N22" i="10" s="1"/>
  <c r="N41" i="10" a="1"/>
  <c r="N41" i="10" s="1"/>
  <c r="Y42" i="3" a="1"/>
  <c r="Y42" i="3" s="1"/>
  <c r="AD77" i="3" a="1"/>
  <c r="AD77" i="3" s="1"/>
  <c r="F102" i="12" a="1"/>
  <c r="F102" i="12" s="1"/>
  <c r="AG7" i="12" a="1"/>
  <c r="AG7" i="12" s="1"/>
  <c r="Q63" i="10" a="1"/>
  <c r="Q63" i="10" s="1"/>
  <c r="G128" i="12" a="1"/>
  <c r="G128" i="12" s="1"/>
  <c r="AJ120" i="10" a="1"/>
  <c r="AJ120" i="10" s="1"/>
  <c r="N108" i="3" a="1"/>
  <c r="N108" i="3" s="1"/>
  <c r="X23" i="12" a="1"/>
  <c r="X23" i="12" s="1"/>
  <c r="L97" i="3" a="1"/>
  <c r="L97" i="3" s="1"/>
  <c r="AC74" i="10" a="1"/>
  <c r="AC74" i="10" s="1"/>
  <c r="AG81" i="12" a="1"/>
  <c r="AG81" i="12" s="1"/>
  <c r="AG17" i="12" a="1"/>
  <c r="AG17" i="12" s="1"/>
  <c r="AH105" i="10" a="1"/>
  <c r="AH105" i="10" s="1"/>
  <c r="AF8" i="10" a="1"/>
  <c r="AF8" i="10" s="1"/>
  <c r="T46" i="3" a="1"/>
  <c r="T46" i="3" s="1"/>
  <c r="AI45" i="10" a="1"/>
  <c r="AI45" i="10" s="1"/>
  <c r="AC71" i="12" a="1"/>
  <c r="AC71" i="12" s="1"/>
  <c r="Z37" i="3" a="1"/>
  <c r="Z37" i="3" s="1"/>
  <c r="AD17" i="3" a="1"/>
  <c r="AD17" i="3" s="1"/>
  <c r="F89" i="10" a="1"/>
  <c r="F89" i="10" s="1"/>
  <c r="AC25" i="3" a="1"/>
  <c r="AC25" i="3" s="1"/>
  <c r="AA101" i="3" a="1"/>
  <c r="AA101" i="3" s="1"/>
  <c r="AJ56" i="12" a="1"/>
  <c r="AJ56" i="12" s="1"/>
  <c r="AC138" i="10" a="1"/>
  <c r="AC138" i="10" s="1"/>
  <c r="BH138" i="10" s="1"/>
  <c r="BH137" i="10" s="1"/>
  <c r="P126" i="3" a="1"/>
  <c r="P126" i="3" s="1"/>
  <c r="AH12" i="3" a="1"/>
  <c r="AH12" i="3" s="1"/>
  <c r="AC41" i="3" a="1"/>
  <c r="AC41" i="3" s="1"/>
  <c r="AA22" i="3" a="1"/>
  <c r="AA22" i="3" s="1"/>
  <c r="Z3" i="10" a="1"/>
  <c r="Z3" i="10" s="1"/>
  <c r="AJ128" i="3" a="1"/>
  <c r="AJ128" i="3" s="1"/>
  <c r="AD75" i="10" a="1"/>
  <c r="AD75" i="10" s="1"/>
  <c r="H11" i="10" a="1"/>
  <c r="H11" i="10" s="1"/>
  <c r="I41" i="12" a="1"/>
  <c r="I41" i="12" s="1"/>
  <c r="F19" i="3" a="1"/>
  <c r="F19" i="3" s="1"/>
  <c r="S103" i="12" a="1"/>
  <c r="S103" i="12" s="1"/>
  <c r="X54" i="10" a="1"/>
  <c r="X54" i="10" s="1"/>
  <c r="AC23" i="10" a="1"/>
  <c r="AC23" i="10" s="1"/>
  <c r="N18" i="10" a="1"/>
  <c r="N18" i="10" s="1"/>
  <c r="I128" i="12" a="1"/>
  <c r="I128" i="12" s="1"/>
  <c r="AA11" i="10" a="1"/>
  <c r="AA11" i="10" s="1"/>
  <c r="Z18" i="10" a="1"/>
  <c r="Z18" i="10" s="1"/>
  <c r="K57" i="12" a="1"/>
  <c r="K57" i="12" s="1"/>
  <c r="P7" i="10" a="1"/>
  <c r="P7" i="10" s="1"/>
  <c r="X88" i="10" a="1"/>
  <c r="X88" i="10" s="1"/>
  <c r="AA15" i="10" a="1"/>
  <c r="AA15" i="10" s="1"/>
  <c r="F42" i="3" a="1"/>
  <c r="F42" i="3" s="1"/>
  <c r="AC7" i="12" a="1"/>
  <c r="AC7" i="12" s="1"/>
  <c r="I14" i="12" a="1"/>
  <c r="I14" i="12" s="1"/>
  <c r="Y120" i="10" a="1"/>
  <c r="Y120" i="10" s="1"/>
  <c r="L50" i="12" a="1"/>
  <c r="L50" i="12" s="1"/>
  <c r="Y60" i="10" a="1"/>
  <c r="Y60" i="10" s="1"/>
  <c r="AB126" i="3" a="1"/>
  <c r="AB126" i="3" s="1"/>
  <c r="O126" i="12" a="1"/>
  <c r="O126" i="12" s="1"/>
  <c r="F75" i="10" a="1"/>
  <c r="F75" i="10" s="1"/>
  <c r="V122" i="12" a="1"/>
  <c r="V122" i="12" s="1"/>
  <c r="M28" i="3" a="1"/>
  <c r="M28" i="3" s="1"/>
  <c r="AI42" i="10" a="1"/>
  <c r="AI42" i="10" s="1"/>
  <c r="AF93" i="10" a="1"/>
  <c r="AF93" i="10" s="1"/>
  <c r="H15" i="3" a="1"/>
  <c r="H15" i="3" s="1"/>
  <c r="U96" i="12" a="1"/>
  <c r="U96" i="12" s="1"/>
  <c r="O93" i="10" a="1"/>
  <c r="O93" i="10" s="1"/>
  <c r="R21" i="12" a="1"/>
  <c r="R21" i="12" s="1"/>
  <c r="AD121" i="10" a="1"/>
  <c r="AD121" i="10" s="1"/>
  <c r="AG124" i="12" a="1"/>
  <c r="AG124" i="12" s="1"/>
  <c r="AI121" i="12" a="1"/>
  <c r="AI121" i="12" s="1"/>
  <c r="Y58" i="10" a="1"/>
  <c r="Y58" i="10" s="1"/>
  <c r="U85" i="3" a="1"/>
  <c r="U85" i="3" s="1"/>
  <c r="AB103" i="12" a="1"/>
  <c r="AB103" i="12" s="1"/>
  <c r="J90" i="12" a="1"/>
  <c r="J90" i="12" s="1"/>
  <c r="I37" i="12" a="1"/>
  <c r="I37" i="12" s="1"/>
  <c r="Q129" i="10" a="1"/>
  <c r="Q129" i="10" s="1"/>
  <c r="I38" i="12" a="1"/>
  <c r="I38" i="12" s="1"/>
  <c r="K99" i="10" a="1"/>
  <c r="K99" i="10" s="1"/>
  <c r="H93" i="12" a="1"/>
  <c r="H93" i="12" s="1"/>
  <c r="O8" i="3" a="1"/>
  <c r="O8" i="3" s="1"/>
  <c r="L36" i="3" a="1"/>
  <c r="L36" i="3" s="1"/>
  <c r="X7" i="10" a="1"/>
  <c r="X7" i="10" s="1"/>
  <c r="H19" i="12" a="1"/>
  <c r="H19" i="12" s="1"/>
  <c r="AF121" i="10" a="1"/>
  <c r="AF121" i="10" s="1"/>
  <c r="AI113" i="12" a="1"/>
  <c r="AI113" i="12" s="1"/>
  <c r="L123" i="3" a="1"/>
  <c r="L123" i="3" s="1"/>
  <c r="AJ133" i="10" a="1"/>
  <c r="AJ133" i="10" s="1"/>
  <c r="BO133" i="10" s="1"/>
  <c r="BO132" i="10" s="1"/>
  <c r="AC65" i="3" a="1"/>
  <c r="AC65" i="3" s="1"/>
  <c r="F60" i="3" a="1"/>
  <c r="F60" i="3" s="1"/>
  <c r="P136" i="12" a="1"/>
  <c r="P136" i="12" s="1"/>
  <c r="AU136" i="12" s="1"/>
  <c r="AU135" i="12" s="1"/>
  <c r="AI95" i="12" a="1"/>
  <c r="AI95" i="12" s="1"/>
  <c r="AG23" i="10" a="1"/>
  <c r="AG23" i="10" s="1"/>
  <c r="AD5" i="3" a="1"/>
  <c r="AD5" i="3" s="1"/>
  <c r="AH55" i="3" a="1"/>
  <c r="AH55" i="3" s="1"/>
  <c r="AB13" i="3" a="1"/>
  <c r="AB13" i="3" s="1"/>
  <c r="S28" i="12" a="1"/>
  <c r="S28" i="12" s="1"/>
  <c r="AJ91" i="3" a="1"/>
  <c r="AJ91" i="3" s="1"/>
  <c r="AB87" i="10" a="1"/>
  <c r="AB87" i="10" s="1"/>
  <c r="M108" i="3" a="1"/>
  <c r="M108" i="3" s="1"/>
  <c r="P4" i="10" a="1"/>
  <c r="P4" i="10" s="1"/>
  <c r="K90" i="3" a="1"/>
  <c r="K90" i="3" s="1"/>
  <c r="M51" i="3" a="1"/>
  <c r="M51" i="3" s="1"/>
  <c r="K34" i="3" a="1"/>
  <c r="K34" i="3" s="1"/>
  <c r="P42" i="10" a="1"/>
  <c r="P42" i="10" s="1"/>
  <c r="AD110" i="3" a="1"/>
  <c r="AD110" i="3" s="1"/>
  <c r="P99" i="12" a="1"/>
  <c r="P99" i="12" s="1"/>
  <c r="S17" i="12" a="1"/>
  <c r="S17" i="12" s="1"/>
  <c r="AC7" i="10" a="1"/>
  <c r="AC7" i="10" s="1"/>
  <c r="T33" i="3" a="1"/>
  <c r="T33" i="3" s="1"/>
  <c r="AE41" i="12" a="1"/>
  <c r="AE41" i="12" s="1"/>
  <c r="W17" i="12" a="1"/>
  <c r="W17" i="12" s="1"/>
  <c r="S66" i="10" a="1"/>
  <c r="S66" i="10" s="1"/>
  <c r="K58" i="12" a="1"/>
  <c r="K58" i="12" s="1"/>
  <c r="X64" i="12" a="1"/>
  <c r="X64" i="12" s="1"/>
  <c r="J57" i="3" a="1"/>
  <c r="J57" i="3" s="1"/>
  <c r="I82" i="10" a="1"/>
  <c r="I82" i="10" s="1"/>
  <c r="AE37" i="10" a="1"/>
  <c r="AE37" i="10" s="1"/>
  <c r="H130" i="3" a="1"/>
  <c r="H130" i="3" s="1"/>
  <c r="AE31" i="12" a="1"/>
  <c r="AE31" i="12" s="1"/>
  <c r="P45" i="10" a="1"/>
  <c r="P45" i="10" s="1"/>
  <c r="W82" i="12" a="1"/>
  <c r="W82" i="12" s="1"/>
  <c r="AI40" i="3" a="1"/>
  <c r="AI40" i="3" s="1"/>
  <c r="AA118" i="12" a="1"/>
  <c r="AA118" i="12" s="1"/>
  <c r="AC3" i="10" a="1"/>
  <c r="AC3" i="10" s="1"/>
  <c r="Y30" i="3" a="1"/>
  <c r="Y30" i="3" s="1"/>
  <c r="J61" i="10" a="1"/>
  <c r="J61" i="10" s="1"/>
  <c r="I5" i="12" a="1"/>
  <c r="I5" i="12" s="1"/>
  <c r="J134" i="12" a="1"/>
  <c r="J134" i="12" s="1"/>
  <c r="AO134" i="12" s="1"/>
  <c r="R13" i="3" a="1"/>
  <c r="R13" i="3" s="1"/>
  <c r="Y55" i="3" a="1"/>
  <c r="Y55" i="3" s="1"/>
  <c r="AF114" i="12" a="1"/>
  <c r="AF114" i="12" s="1"/>
  <c r="AF71" i="12" a="1"/>
  <c r="AF71" i="12" s="1"/>
  <c r="AH8" i="12" a="1"/>
  <c r="AH8" i="12" s="1"/>
  <c r="K121" i="10" a="1"/>
  <c r="K121" i="10" s="1"/>
  <c r="N47" i="3" a="1"/>
  <c r="N47" i="3" s="1"/>
  <c r="F47" i="12" a="1"/>
  <c r="F47" i="12" s="1"/>
  <c r="Q95" i="10" a="1"/>
  <c r="Q95" i="10" s="1"/>
  <c r="W105" i="10" a="1"/>
  <c r="W105" i="10" s="1"/>
  <c r="Q19" i="12" a="1"/>
  <c r="Q19" i="12" s="1"/>
  <c r="Y73" i="10" a="1"/>
  <c r="Y73" i="10" s="1"/>
  <c r="AE118" i="12" a="1"/>
  <c r="AE118" i="12" s="1"/>
  <c r="Q130" i="10" a="1"/>
  <c r="Q130" i="10" s="1"/>
  <c r="Z116" i="12" a="1"/>
  <c r="Z116" i="12" s="1"/>
  <c r="AH7" i="12" a="1"/>
  <c r="AH7" i="12" s="1"/>
  <c r="AE40" i="3" a="1"/>
  <c r="AE40" i="3" s="1"/>
  <c r="AB110" i="10" a="1"/>
  <c r="AB110" i="10" s="1"/>
  <c r="L53" i="12" a="1"/>
  <c r="L53" i="12" s="1"/>
  <c r="K101" i="10" a="1"/>
  <c r="K101" i="10" s="1"/>
  <c r="F17" i="3" a="1"/>
  <c r="F17" i="3" s="1"/>
  <c r="G63" i="10" a="1"/>
  <c r="G63" i="10" s="1"/>
  <c r="H92" i="12" a="1"/>
  <c r="H92" i="12" s="1"/>
  <c r="X8" i="12" a="1"/>
  <c r="X8" i="12" s="1"/>
  <c r="S42" i="12" a="1"/>
  <c r="S42" i="12" s="1"/>
  <c r="J41" i="10" a="1"/>
  <c r="J41" i="10" s="1"/>
  <c r="G130" i="3" a="1"/>
  <c r="G130" i="3" s="1"/>
  <c r="R60" i="10" a="1"/>
  <c r="R60" i="10" s="1"/>
  <c r="Y75" i="12" a="1"/>
  <c r="Y75" i="12" s="1"/>
  <c r="AF6" i="12" a="1"/>
  <c r="AF6" i="12" s="1"/>
  <c r="G56" i="12" a="1"/>
  <c r="G56" i="12" s="1"/>
  <c r="H102" i="12" a="1"/>
  <c r="H102" i="12" s="1"/>
  <c r="AI109" i="3" a="1"/>
  <c r="AI109" i="3" s="1"/>
  <c r="N120" i="10" a="1"/>
  <c r="N120" i="10" s="1"/>
  <c r="Y18" i="12" a="1"/>
  <c r="Y18" i="12" s="1"/>
  <c r="U136" i="3" a="1"/>
  <c r="U136" i="3" s="1"/>
  <c r="AZ136" i="3" s="1"/>
  <c r="AZ135" i="3" s="1"/>
  <c r="F65" i="10" a="1"/>
  <c r="F65" i="10" s="1"/>
  <c r="AD23" i="12" a="1"/>
  <c r="AD23" i="12" s="1"/>
  <c r="N33" i="12" a="1"/>
  <c r="N33" i="12" s="1"/>
  <c r="N105" i="12" a="1"/>
  <c r="N105" i="12" s="1"/>
  <c r="I27" i="3" a="1"/>
  <c r="I27" i="3" s="1"/>
  <c r="AE41" i="3" a="1"/>
  <c r="AE41" i="3" s="1"/>
  <c r="AH109" i="10" a="1"/>
  <c r="AH109" i="10" s="1"/>
  <c r="P138" i="10" a="1"/>
  <c r="P138" i="10" s="1"/>
  <c r="AU138" i="10" s="1"/>
  <c r="AU137" i="10" s="1"/>
  <c r="L96" i="12" a="1"/>
  <c r="L96" i="12" s="1"/>
  <c r="F6" i="12" a="1"/>
  <c r="F6" i="12" s="1"/>
  <c r="AE10" i="10" a="1"/>
  <c r="AE10" i="10" s="1"/>
  <c r="AC84" i="12" a="1"/>
  <c r="AC84" i="12" s="1"/>
  <c r="H89" i="10" a="1"/>
  <c r="H89" i="10" s="1"/>
  <c r="Y25" i="10" a="1"/>
  <c r="Y25" i="10" s="1"/>
  <c r="J21" i="3" a="1"/>
  <c r="J21" i="3" s="1"/>
  <c r="AE129" i="10" a="1"/>
  <c r="AE129" i="10" s="1"/>
  <c r="N75" i="10" a="1"/>
  <c r="N75" i="10" s="1"/>
  <c r="W19" i="12" a="1"/>
  <c r="W19" i="12" s="1"/>
  <c r="AI110" i="10" a="1"/>
  <c r="AI110" i="10" s="1"/>
  <c r="K111" i="3" a="1"/>
  <c r="K111" i="3" s="1"/>
  <c r="U114" i="3" a="1"/>
  <c r="U114" i="3" s="1"/>
  <c r="L13" i="3" a="1"/>
  <c r="L13" i="3" s="1"/>
  <c r="F126" i="10" a="1"/>
  <c r="F126" i="10" s="1"/>
  <c r="AH50" i="3" a="1"/>
  <c r="AH50" i="3" s="1"/>
  <c r="J23" i="3" a="1"/>
  <c r="J23" i="3" s="1"/>
  <c r="F25" i="3" a="1"/>
  <c r="F25" i="3" s="1"/>
  <c r="Q6" i="12" a="1"/>
  <c r="Q6" i="12" s="1"/>
  <c r="AI102" i="10" a="1"/>
  <c r="AI102" i="10" s="1"/>
  <c r="AJ89" i="12" a="1"/>
  <c r="AJ89" i="12" s="1"/>
  <c r="AA133" i="3" a="1"/>
  <c r="AA133" i="3" s="1"/>
  <c r="BF133" i="3" s="1"/>
  <c r="AE3" i="10" a="1"/>
  <c r="AE3" i="10" s="1"/>
  <c r="AI22" i="10" a="1"/>
  <c r="AI22" i="10" s="1"/>
  <c r="AB115" i="10" a="1"/>
  <c r="AB115" i="10" s="1"/>
  <c r="AB23" i="3" a="1"/>
  <c r="AB23" i="3" s="1"/>
  <c r="AE62" i="3" a="1"/>
  <c r="AE62" i="3" s="1"/>
  <c r="I66" i="3" a="1"/>
  <c r="I66" i="3" s="1"/>
  <c r="W14" i="12" a="1"/>
  <c r="W14" i="12" s="1"/>
  <c r="X75" i="12" a="1"/>
  <c r="X75" i="12" s="1"/>
  <c r="R74" i="12" a="1"/>
  <c r="R74" i="12" s="1"/>
  <c r="N87" i="10" a="1"/>
  <c r="N87" i="10" s="1"/>
  <c r="V25" i="10" a="1"/>
  <c r="V25" i="10" s="1"/>
  <c r="AJ46" i="10" a="1"/>
  <c r="AJ46" i="10" s="1"/>
  <c r="H105" i="3" a="1"/>
  <c r="H105" i="3" s="1"/>
  <c r="I60" i="12" a="1"/>
  <c r="I60" i="12" s="1"/>
  <c r="Q76" i="10" a="1"/>
  <c r="Q76" i="10" s="1"/>
  <c r="AA65" i="10" a="1"/>
  <c r="AA65" i="10" s="1"/>
  <c r="Y21" i="10" a="1"/>
  <c r="Y21" i="10" s="1"/>
  <c r="AG25" i="12" a="1"/>
  <c r="AG25" i="12" s="1"/>
  <c r="Y17" i="10" a="1"/>
  <c r="Y17" i="10" s="1"/>
  <c r="AA36" i="12" a="1"/>
  <c r="AA36" i="12" s="1"/>
  <c r="G4" i="12" a="1"/>
  <c r="G4" i="12" s="1"/>
  <c r="N98" i="12" a="1"/>
  <c r="N98" i="12" s="1"/>
  <c r="AE109" i="3" a="1"/>
  <c r="AE109" i="3" s="1"/>
  <c r="G61" i="10" a="1"/>
  <c r="G61" i="10" s="1"/>
  <c r="AG81" i="10" a="1"/>
  <c r="AG81" i="10" s="1"/>
  <c r="O110" i="10" a="1"/>
  <c r="O110" i="10" s="1"/>
  <c r="AG60" i="10" a="1"/>
  <c r="AG60" i="10" s="1"/>
  <c r="F58" i="10" a="1"/>
  <c r="F58" i="10" s="1"/>
  <c r="R34" i="12" a="1"/>
  <c r="R34" i="12" s="1"/>
  <c r="AH96" i="3" a="1"/>
  <c r="AH96" i="3" s="1"/>
  <c r="AF114" i="10" a="1"/>
  <c r="AF114" i="10" s="1"/>
  <c r="J131" i="10" a="1"/>
  <c r="J131" i="10" s="1"/>
  <c r="N52" i="3" a="1"/>
  <c r="N52" i="3" s="1"/>
  <c r="AD89" i="10" a="1"/>
  <c r="AD89" i="10" s="1"/>
  <c r="W7" i="12" a="1"/>
  <c r="W7" i="12" s="1"/>
  <c r="AC55" i="3" a="1"/>
  <c r="AC55" i="3" s="1"/>
  <c r="F121" i="10" a="1"/>
  <c r="F121" i="10" s="1"/>
  <c r="V117" i="3" a="1"/>
  <c r="V117" i="3" s="1"/>
  <c r="H108" i="3" a="1"/>
  <c r="H108" i="3" s="1"/>
  <c r="I116" i="10" a="1"/>
  <c r="I116" i="10" s="1"/>
  <c r="J60" i="3" a="1"/>
  <c r="J60" i="3" s="1"/>
  <c r="AE129" i="3" a="1"/>
  <c r="AE129" i="3" s="1"/>
  <c r="S46" i="12" a="1"/>
  <c r="S46" i="12" s="1"/>
  <c r="R35" i="3" a="1"/>
  <c r="R35" i="3" s="1"/>
  <c r="AF56" i="3" a="1"/>
  <c r="AF56" i="3" s="1"/>
  <c r="Q124" i="3" a="1"/>
  <c r="Q124" i="3" s="1"/>
  <c r="P134" i="12" a="1"/>
  <c r="P134" i="12" s="1"/>
  <c r="AU134" i="12" s="1"/>
  <c r="Q87" i="3" a="1"/>
  <c r="Q87" i="3" s="1"/>
  <c r="P82" i="10" a="1"/>
  <c r="P82" i="10" s="1"/>
  <c r="AI41" i="3" a="1"/>
  <c r="AI41" i="3" s="1"/>
  <c r="AD124" i="3" a="1"/>
  <c r="AD124" i="3" s="1"/>
  <c r="X106" i="3" a="1"/>
  <c r="X106" i="3" s="1"/>
  <c r="AI66" i="12" a="1"/>
  <c r="AI66" i="12" s="1"/>
  <c r="J54" i="3" a="1"/>
  <c r="J54" i="3" s="1"/>
  <c r="L103" i="12" a="1"/>
  <c r="L103" i="12" s="1"/>
  <c r="M75" i="12" a="1"/>
  <c r="M75" i="12" s="1"/>
  <c r="L120" i="10" a="1"/>
  <c r="L120" i="10" s="1"/>
  <c r="Y34" i="12" a="1"/>
  <c r="Y34" i="12" s="1"/>
  <c r="Q32" i="12" a="1"/>
  <c r="Q32" i="12" s="1"/>
  <c r="P59" i="10" a="1"/>
  <c r="P59" i="10" s="1"/>
  <c r="U82" i="10" a="1"/>
  <c r="U82" i="10" s="1"/>
  <c r="Q55" i="3" a="1"/>
  <c r="Q55" i="3" s="1"/>
  <c r="T5" i="3" a="1"/>
  <c r="T5" i="3" s="1"/>
  <c r="Z74" i="3" a="1"/>
  <c r="Z74" i="3" s="1"/>
  <c r="AE119" i="10" a="1"/>
  <c r="AE119" i="10" s="1"/>
  <c r="Z14" i="12" a="1"/>
  <c r="Z14" i="12" s="1"/>
  <c r="X65" i="12" a="1"/>
  <c r="X65" i="12" s="1"/>
  <c r="X32" i="12" a="1"/>
  <c r="X32" i="12" s="1"/>
  <c r="U36" i="10" a="1"/>
  <c r="U36" i="10" s="1"/>
  <c r="N74" i="12" a="1"/>
  <c r="N74" i="12" s="1"/>
  <c r="W89" i="12" a="1"/>
  <c r="W89" i="12" s="1"/>
  <c r="AG113" i="12" a="1"/>
  <c r="AG113" i="12" s="1"/>
  <c r="U108" i="12" a="1"/>
  <c r="U108" i="12" s="1"/>
  <c r="AD91" i="12" a="1"/>
  <c r="AD91" i="12" s="1"/>
  <c r="G74" i="12" a="1"/>
  <c r="G74" i="12" s="1"/>
  <c r="P34" i="10" a="1"/>
  <c r="P34" i="10" s="1"/>
  <c r="R75" i="3" a="1"/>
  <c r="R75" i="3" s="1"/>
  <c r="N84" i="12" a="1"/>
  <c r="N84" i="12" s="1"/>
  <c r="K72" i="3" a="1"/>
  <c r="K72" i="3" s="1"/>
  <c r="U84" i="3" a="1"/>
  <c r="U84" i="3" s="1"/>
  <c r="O22" i="10" a="1"/>
  <c r="O22" i="10" s="1"/>
  <c r="AE16" i="3" a="1"/>
  <c r="AE16" i="3" s="1"/>
  <c r="H3" i="12" a="1"/>
  <c r="H3" i="12" s="1"/>
  <c r="N59" i="12" a="1"/>
  <c r="N59" i="12" s="1"/>
  <c r="Y92" i="3" a="1"/>
  <c r="Y92" i="3" s="1"/>
  <c r="J133" i="12" a="1"/>
  <c r="J133" i="12" s="1"/>
  <c r="AO133" i="12" s="1"/>
  <c r="AO132" i="12" s="1"/>
  <c r="O32" i="10" a="1"/>
  <c r="O32" i="10" s="1"/>
  <c r="N90" i="12" a="1"/>
  <c r="N90" i="12" s="1"/>
  <c r="L66" i="12" a="1"/>
  <c r="L66" i="12" s="1"/>
  <c r="AH32" i="10" a="1"/>
  <c r="AH32" i="10" s="1"/>
  <c r="AF39" i="10" a="1"/>
  <c r="AF39" i="10" s="1"/>
  <c r="I133" i="12" a="1"/>
  <c r="I133" i="12" s="1"/>
  <c r="AN133" i="12" s="1"/>
  <c r="K75" i="10" a="1"/>
  <c r="K75" i="10" s="1"/>
  <c r="L138" i="3" a="1"/>
  <c r="L138" i="3" s="1"/>
  <c r="AQ138" i="3" s="1"/>
  <c r="AQ137" i="3" s="1"/>
  <c r="AA5" i="10" a="1"/>
  <c r="AA5" i="10" s="1"/>
  <c r="AJ39" i="3" a="1"/>
  <c r="AJ39" i="3" s="1"/>
  <c r="F117" i="3" a="1"/>
  <c r="F117" i="3" s="1"/>
  <c r="U30" i="10" a="1"/>
  <c r="U30" i="10" s="1"/>
  <c r="L84" i="10" a="1"/>
  <c r="L84" i="10" s="1"/>
  <c r="L27" i="10" a="1"/>
  <c r="L27" i="10" s="1"/>
  <c r="Z111" i="3" a="1"/>
  <c r="Z111" i="3" s="1"/>
  <c r="F43" i="10" a="1"/>
  <c r="F43" i="10" s="1"/>
  <c r="AG129" i="12" a="1"/>
  <c r="AG129" i="12" s="1"/>
  <c r="AD108" i="12" a="1"/>
  <c r="AD108" i="12" s="1"/>
  <c r="AE26" i="10" a="1"/>
  <c r="AE26" i="10" s="1"/>
  <c r="AD19" i="3" a="1"/>
  <c r="AD19" i="3" s="1"/>
  <c r="AI96" i="3" a="1"/>
  <c r="AI96" i="3" s="1"/>
  <c r="U101" i="10" a="1"/>
  <c r="U101" i="10" s="1"/>
  <c r="S15" i="12" a="1"/>
  <c r="S15" i="12" s="1"/>
  <c r="O63" i="10" a="1"/>
  <c r="O63" i="10" s="1"/>
  <c r="I51" i="3" a="1"/>
  <c r="I51" i="3" s="1"/>
  <c r="L50" i="10" a="1"/>
  <c r="L50" i="10" s="1"/>
  <c r="AJ33" i="3" a="1"/>
  <c r="AJ33" i="3" s="1"/>
  <c r="F133" i="3" a="1"/>
  <c r="F133" i="3" s="1"/>
  <c r="BP133" i="3" s="1"/>
  <c r="W6" i="12" a="1"/>
  <c r="W6" i="12" s="1"/>
  <c r="K136" i="10" a="1"/>
  <c r="K136" i="10" s="1"/>
  <c r="AP136" i="10" s="1"/>
  <c r="AP135" i="10" s="1"/>
  <c r="Y130" i="10" a="1"/>
  <c r="Y130" i="10" s="1"/>
  <c r="P24" i="3" a="1"/>
  <c r="P24" i="3" s="1"/>
  <c r="F23" i="10" a="1"/>
  <c r="F23" i="10" s="1"/>
  <c r="R77" i="10" a="1"/>
  <c r="R77" i="10" s="1"/>
  <c r="S110" i="12" a="1"/>
  <c r="S110" i="12" s="1"/>
  <c r="P106" i="3" a="1"/>
  <c r="P106" i="3" s="1"/>
  <c r="O17" i="3" a="1"/>
  <c r="O17" i="3" s="1"/>
  <c r="AH136" i="10" a="1"/>
  <c r="AH136" i="10" s="1"/>
  <c r="BM136" i="10" s="1"/>
  <c r="BM135" i="10" s="1"/>
  <c r="U117" i="10" a="1"/>
  <c r="U117" i="10" s="1"/>
  <c r="AA41" i="10" a="1"/>
  <c r="AA41" i="10" s="1"/>
  <c r="K63" i="3" a="1"/>
  <c r="K63" i="3" s="1"/>
  <c r="Y68" i="10" a="1"/>
  <c r="Y68" i="10" s="1"/>
  <c r="U69" i="10" a="1"/>
  <c r="U69" i="10" s="1"/>
  <c r="M22" i="3" a="1"/>
  <c r="M22" i="3" s="1"/>
  <c r="U93" i="10" a="1"/>
  <c r="U93" i="10" s="1"/>
  <c r="AJ53" i="10" a="1"/>
  <c r="AJ53" i="10" s="1"/>
  <c r="Y87" i="12" a="1"/>
  <c r="Y87" i="12" s="1"/>
  <c r="O127" i="12" a="1"/>
  <c r="O127" i="12" s="1"/>
  <c r="J25" i="3" a="1"/>
  <c r="J25" i="3" s="1"/>
  <c r="AH77" i="12" a="1"/>
  <c r="AH77" i="12" s="1"/>
  <c r="X27" i="3" a="1"/>
  <c r="X27" i="3" s="1"/>
  <c r="H51" i="3" a="1"/>
  <c r="H51" i="3" s="1"/>
  <c r="AE131" i="3" a="1"/>
  <c r="AE131" i="3" s="1"/>
  <c r="Z24" i="10" a="1"/>
  <c r="Z24" i="10" s="1"/>
  <c r="G126" i="10" a="1"/>
  <c r="G126" i="10" s="1"/>
  <c r="AH30" i="10" a="1"/>
  <c r="AH30" i="10" s="1"/>
  <c r="AF50" i="3" a="1"/>
  <c r="AF50" i="3" s="1"/>
  <c r="S11" i="10" a="1"/>
  <c r="S11" i="10" s="1"/>
  <c r="AH101" i="3" a="1"/>
  <c r="AH101" i="3" s="1"/>
  <c r="Y41" i="12" a="1"/>
  <c r="Y41" i="12" s="1"/>
  <c r="K74" i="12" a="1"/>
  <c r="K74" i="12" s="1"/>
  <c r="N74" i="3" a="1"/>
  <c r="N74" i="3" s="1"/>
  <c r="AH51" i="3" a="1"/>
  <c r="AH51" i="3" s="1"/>
  <c r="Q115" i="3" a="1"/>
  <c r="Q115" i="3" s="1"/>
  <c r="S102" i="12" a="1"/>
  <c r="S102" i="12" s="1"/>
  <c r="AC79" i="12" a="1"/>
  <c r="AC79" i="12" s="1"/>
  <c r="AC90" i="3" a="1"/>
  <c r="AC90" i="3" s="1"/>
  <c r="H66" i="10" a="1"/>
  <c r="H66" i="10" s="1"/>
  <c r="X85" i="10" a="1"/>
  <c r="X85" i="10" s="1"/>
  <c r="T106" i="3" a="1"/>
  <c r="T106" i="3" s="1"/>
  <c r="N121" i="10" a="1"/>
  <c r="N121" i="10" s="1"/>
  <c r="S116" i="12" a="1"/>
  <c r="S116" i="12" s="1"/>
  <c r="Q89" i="10" a="1"/>
  <c r="Q89" i="10" s="1"/>
  <c r="T4" i="10" a="1"/>
  <c r="T4" i="10" s="1"/>
  <c r="AJ119" i="10" a="1"/>
  <c r="AJ119" i="10" s="1"/>
  <c r="M19" i="3" a="1"/>
  <c r="M19" i="3" s="1"/>
  <c r="K26" i="10" a="1"/>
  <c r="K26" i="10" s="1"/>
  <c r="U60" i="12" a="1"/>
  <c r="U60" i="12" s="1"/>
  <c r="AH69" i="12" a="1"/>
  <c r="AH69" i="12" s="1"/>
  <c r="R52" i="3" a="1"/>
  <c r="R52" i="3" s="1"/>
  <c r="G64" i="10" a="1"/>
  <c r="G64" i="10" s="1"/>
  <c r="AD100" i="10" a="1"/>
  <c r="AD100" i="10" s="1"/>
  <c r="J38" i="3" a="1"/>
  <c r="J38" i="3" s="1"/>
  <c r="P39" i="10" a="1"/>
  <c r="P39" i="10" s="1"/>
  <c r="Q120" i="10" a="1"/>
  <c r="Q120" i="10" s="1"/>
  <c r="N8" i="10" a="1"/>
  <c r="N8" i="10" s="1"/>
  <c r="AD79" i="12" a="1"/>
  <c r="AD79" i="12" s="1"/>
  <c r="G57" i="10" a="1"/>
  <c r="G57" i="10" s="1"/>
  <c r="F77" i="12" a="1"/>
  <c r="F77" i="12" s="1"/>
  <c r="AI36" i="10" a="1"/>
  <c r="AI36" i="10" s="1"/>
  <c r="L13" i="10" a="1"/>
  <c r="L13" i="10" s="1"/>
  <c r="R42" i="10" a="1"/>
  <c r="R42" i="10" s="1"/>
  <c r="Z134" i="10" a="1"/>
  <c r="Z134" i="10" s="1"/>
  <c r="BE134" i="10" s="1"/>
  <c r="AJ17" i="12" a="1"/>
  <c r="AJ17" i="12" s="1"/>
  <c r="F21" i="10" a="1"/>
  <c r="F21" i="10" s="1"/>
  <c r="G118" i="12" a="1"/>
  <c r="G118" i="12" s="1"/>
  <c r="AD95" i="10" a="1"/>
  <c r="AD95" i="10" s="1"/>
  <c r="T23" i="10" a="1"/>
  <c r="T23" i="10" s="1"/>
  <c r="X24" i="12" a="1"/>
  <c r="X24" i="12" s="1"/>
  <c r="AI13" i="10" a="1"/>
  <c r="AI13" i="10" s="1"/>
  <c r="X39" i="10" a="1"/>
  <c r="X39" i="10" s="1"/>
  <c r="AC116" i="10" a="1"/>
  <c r="AC116" i="10" s="1"/>
  <c r="Y46" i="12" a="1"/>
  <c r="Y46" i="12" s="1"/>
  <c r="AA38" i="3" a="1"/>
  <c r="AA38" i="3" s="1"/>
  <c r="M40" i="10" a="1"/>
  <c r="M40" i="10" s="1"/>
  <c r="Q134" i="10" a="1"/>
  <c r="Q134" i="10" s="1"/>
  <c r="AV134" i="10" s="1"/>
  <c r="Y95" i="12" a="1"/>
  <c r="Y95" i="12" s="1"/>
  <c r="V35" i="3" a="1"/>
  <c r="V35" i="3" s="1"/>
  <c r="AH81" i="10" a="1"/>
  <c r="AH81" i="10" s="1"/>
  <c r="I113" i="10" a="1"/>
  <c r="I113" i="10" s="1"/>
  <c r="AG56" i="10" a="1"/>
  <c r="AG56" i="10" s="1"/>
  <c r="K77" i="3" a="1"/>
  <c r="K77" i="3" s="1"/>
  <c r="AJ110" i="10" a="1"/>
  <c r="AJ110" i="10" s="1"/>
  <c r="AA63" i="3" a="1"/>
  <c r="AA63" i="3" s="1"/>
  <c r="R60" i="12" a="1"/>
  <c r="R60" i="12" s="1"/>
  <c r="N38" i="3" a="1"/>
  <c r="N38" i="3" s="1"/>
  <c r="AI110" i="12" a="1"/>
  <c r="AI110" i="12" s="1"/>
  <c r="J89" i="12" a="1"/>
  <c r="J89" i="12" s="1"/>
  <c r="V55" i="12" a="1"/>
  <c r="V55" i="12" s="1"/>
  <c r="M68" i="12" a="1"/>
  <c r="M68" i="12" s="1"/>
  <c r="AB23" i="10" a="1"/>
  <c r="AB23" i="10" s="1"/>
  <c r="AJ3" i="3" a="1"/>
  <c r="AJ3" i="3" s="1"/>
  <c r="T126" i="3" a="1"/>
  <c r="T126" i="3" s="1"/>
  <c r="R89" i="3" a="1"/>
  <c r="R89" i="3" s="1"/>
  <c r="F76" i="12" a="1"/>
  <c r="F76" i="12" s="1"/>
  <c r="K116" i="12" a="1"/>
  <c r="K116" i="12" s="1"/>
  <c r="AG80" i="12" a="1"/>
  <c r="AG80" i="12" s="1"/>
  <c r="W127" i="10" a="1"/>
  <c r="W127" i="10" s="1"/>
  <c r="W85" i="10" a="1"/>
  <c r="W85" i="10" s="1"/>
  <c r="M67" i="10" a="1"/>
  <c r="M67" i="10" s="1"/>
  <c r="J109" i="12" a="1"/>
  <c r="J109" i="12" s="1"/>
  <c r="G32" i="10" a="1"/>
  <c r="G32" i="10" s="1"/>
  <c r="N126" i="12" a="1"/>
  <c r="N126" i="12" s="1"/>
  <c r="AB17" i="10" a="1"/>
  <c r="AB17" i="10" s="1"/>
  <c r="F134" i="3" a="1"/>
  <c r="F134" i="3" s="1"/>
  <c r="BP134" i="3" s="1"/>
  <c r="S35" i="10" a="1"/>
  <c r="S35" i="10" s="1"/>
  <c r="K45" i="12" a="1"/>
  <c r="K45" i="12" s="1"/>
  <c r="Z118" i="10" a="1"/>
  <c r="Z118" i="10" s="1"/>
  <c r="AI129" i="3" a="1"/>
  <c r="AI129" i="3" s="1"/>
  <c r="G109" i="10" a="1"/>
  <c r="G109" i="10" s="1"/>
  <c r="P82" i="3" a="1"/>
  <c r="P82" i="3" s="1"/>
  <c r="U65" i="10" a="1"/>
  <c r="U65" i="10" s="1"/>
  <c r="AG59" i="10" a="1"/>
  <c r="AG59" i="10" s="1"/>
  <c r="AD70" i="3" a="1"/>
  <c r="AD70" i="3" s="1"/>
  <c r="M82" i="10" a="1"/>
  <c r="M82" i="10" s="1"/>
  <c r="AH48" i="3" a="1"/>
  <c r="AH48" i="3" s="1"/>
  <c r="AA101" i="12" a="1"/>
  <c r="AA101" i="12" s="1"/>
  <c r="T38" i="10" a="1"/>
  <c r="T38" i="10" s="1"/>
  <c r="O48" i="10" a="1"/>
  <c r="O48" i="10" s="1"/>
  <c r="F73" i="3" a="1"/>
  <c r="F73" i="3" s="1"/>
  <c r="AH127" i="12" a="1"/>
  <c r="AH127" i="12" s="1"/>
  <c r="N33" i="10" a="1"/>
  <c r="N33" i="10" s="1"/>
  <c r="P110" i="12" a="1"/>
  <c r="P110" i="12" s="1"/>
  <c r="I44" i="3" a="1"/>
  <c r="I44" i="3" s="1"/>
  <c r="I34" i="3" a="1"/>
  <c r="I34" i="3" s="1"/>
  <c r="F99" i="3" a="1"/>
  <c r="F99" i="3" s="1"/>
  <c r="AB15" i="3" a="1"/>
  <c r="AB15" i="3" s="1"/>
  <c r="R24" i="12" a="1"/>
  <c r="R24" i="12" s="1"/>
  <c r="R10" i="12" a="1"/>
  <c r="R10" i="12" s="1"/>
  <c r="Y53" i="12" a="1"/>
  <c r="Y53" i="12" s="1"/>
  <c r="I75" i="12" a="1"/>
  <c r="I75" i="12" s="1"/>
  <c r="AI118" i="3" a="1"/>
  <c r="AI118" i="3" s="1"/>
  <c r="K100" i="12" a="1"/>
  <c r="K100" i="12" s="1"/>
  <c r="U50" i="3" a="1"/>
  <c r="U50" i="3" s="1"/>
  <c r="P39" i="12" a="1"/>
  <c r="P39" i="12" s="1"/>
  <c r="N58" i="10" a="1"/>
  <c r="N58" i="10" s="1"/>
  <c r="AI62" i="3" a="1"/>
  <c r="AI62" i="3" s="1"/>
  <c r="P97" i="10" a="1"/>
  <c r="P97" i="10" s="1"/>
  <c r="F86" i="12" a="1"/>
  <c r="F86" i="12" s="1"/>
  <c r="N73" i="3" a="1"/>
  <c r="N73" i="3" s="1"/>
  <c r="AI31" i="12" a="1"/>
  <c r="AI31" i="12" s="1"/>
  <c r="AA100" i="3" a="1"/>
  <c r="AA100" i="3" s="1"/>
  <c r="J10" i="10" a="1"/>
  <c r="J10" i="10" s="1"/>
  <c r="AG103" i="3" a="1"/>
  <c r="AG103" i="3" s="1"/>
  <c r="AI93" i="12" a="1"/>
  <c r="AI93" i="12" s="1"/>
  <c r="P25" i="10" a="1"/>
  <c r="P25" i="10" s="1"/>
  <c r="X3" i="3" a="1"/>
  <c r="X3" i="3" s="1"/>
  <c r="H120" i="10" a="1"/>
  <c r="H120" i="10" s="1"/>
  <c r="AB25" i="10" a="1"/>
  <c r="AB25" i="10" s="1"/>
  <c r="F71" i="10" a="1"/>
  <c r="F71" i="10" s="1"/>
  <c r="AI101" i="12" a="1"/>
  <c r="AI101" i="12" s="1"/>
  <c r="Y50" i="12" a="1"/>
  <c r="Y50" i="12" s="1"/>
  <c r="Z10" i="12" a="1"/>
  <c r="Z10" i="12" s="1"/>
  <c r="S122" i="10" a="1"/>
  <c r="S122" i="10" s="1"/>
  <c r="M117" i="12" a="1"/>
  <c r="M117" i="12" s="1"/>
  <c r="AA86" i="10" a="1"/>
  <c r="AA86" i="10" s="1"/>
  <c r="T12" i="3" a="1"/>
  <c r="T12" i="3" s="1"/>
  <c r="F35" i="3" a="1"/>
  <c r="F35" i="3" s="1"/>
  <c r="AJ130" i="12" a="1"/>
  <c r="AJ130" i="12" s="1"/>
  <c r="AG40" i="12" a="1"/>
  <c r="AG40" i="12" s="1"/>
  <c r="AH32" i="12" a="1"/>
  <c r="AH32" i="12" s="1"/>
  <c r="M46" i="10" a="1"/>
  <c r="M46" i="10" s="1"/>
  <c r="AJ39" i="12" a="1"/>
  <c r="AJ39" i="12" s="1"/>
  <c r="F120" i="3" a="1"/>
  <c r="F120" i="3" s="1"/>
  <c r="F67" i="12" a="1"/>
  <c r="F67" i="12" s="1"/>
  <c r="Q58" i="3" a="1"/>
  <c r="Q58" i="3" s="1"/>
  <c r="F124" i="3" a="1"/>
  <c r="F124" i="3" s="1"/>
  <c r="J122" i="12" a="1"/>
  <c r="J122" i="12" s="1"/>
  <c r="T127" i="12" a="1"/>
  <c r="T127" i="12" s="1"/>
  <c r="AD117" i="12" a="1"/>
  <c r="AD117" i="12" s="1"/>
  <c r="AE77" i="12" a="1"/>
  <c r="AE77" i="12" s="1"/>
  <c r="Q121" i="10" a="1"/>
  <c r="Q121" i="10" s="1"/>
  <c r="M63" i="10" a="1"/>
  <c r="M63" i="10" s="1"/>
  <c r="K11" i="10" a="1"/>
  <c r="K11" i="10" s="1"/>
  <c r="L81" i="10" a="1"/>
  <c r="L81" i="10" s="1"/>
  <c r="F131" i="12" a="1"/>
  <c r="F131" i="12" s="1"/>
  <c r="I53" i="12" a="1"/>
  <c r="I53" i="12" s="1"/>
  <c r="O126" i="3" a="1"/>
  <c r="O126" i="3" s="1"/>
  <c r="V51" i="12" a="1"/>
  <c r="V51" i="12" s="1"/>
  <c r="AB14" i="10" a="1"/>
  <c r="AB14" i="10" s="1"/>
  <c r="V14" i="12" a="1"/>
  <c r="V14" i="12" s="1"/>
  <c r="AG122" i="10" a="1"/>
  <c r="AG122" i="10" s="1"/>
  <c r="AD18" i="3" a="1"/>
  <c r="AD18" i="3" s="1"/>
  <c r="Y86" i="12" a="1"/>
  <c r="Y86" i="12" s="1"/>
  <c r="AD14" i="3" a="1"/>
  <c r="AD14" i="3" s="1"/>
  <c r="F123" i="10" a="1"/>
  <c r="F123" i="10" s="1"/>
  <c r="AI24" i="10" a="1"/>
  <c r="AI24" i="10" s="1"/>
  <c r="M12" i="12" a="1"/>
  <c r="M12" i="12" s="1"/>
  <c r="W81" i="3" a="1"/>
  <c r="W81" i="3" s="1"/>
  <c r="AF127" i="3" a="1"/>
  <c r="AF127" i="3" s="1"/>
  <c r="P101" i="10" a="1"/>
  <c r="P101" i="10" s="1"/>
  <c r="AB43" i="3" a="1"/>
  <c r="AB43" i="3" s="1"/>
  <c r="AF21" i="3" a="1"/>
  <c r="AF21" i="3" s="1"/>
  <c r="AD20" i="3" a="1"/>
  <c r="AD20" i="3" s="1"/>
  <c r="S8" i="10" a="1"/>
  <c r="S8" i="10" s="1"/>
  <c r="L75" i="3" a="1"/>
  <c r="L75" i="3" s="1"/>
  <c r="R13" i="12" a="1"/>
  <c r="R13" i="12" s="1"/>
  <c r="V40" i="10" a="1"/>
  <c r="V40" i="10" s="1"/>
  <c r="AH22" i="10" a="1"/>
  <c r="AH22" i="10" s="1"/>
  <c r="G39" i="3" a="1"/>
  <c r="G39" i="3" s="1"/>
  <c r="I8" i="10" a="1"/>
  <c r="I8" i="10" s="1"/>
  <c r="F10" i="12" a="1"/>
  <c r="F10" i="12" s="1"/>
  <c r="V116" i="10" a="1"/>
  <c r="V116" i="10" s="1"/>
  <c r="M100" i="12" a="1"/>
  <c r="M100" i="12" s="1"/>
  <c r="R62" i="10" a="1"/>
  <c r="R62" i="10" s="1"/>
  <c r="T47" i="10" a="1"/>
  <c r="T47" i="10" s="1"/>
  <c r="AC33" i="3" a="1"/>
  <c r="AC33" i="3" s="1"/>
  <c r="AB127" i="10" a="1"/>
  <c r="AB127" i="10" s="1"/>
  <c r="AI50" i="12" a="1"/>
  <c r="AI50" i="12" s="1"/>
  <c r="V34" i="3" a="1"/>
  <c r="V34" i="3" s="1"/>
  <c r="I72" i="10" a="1"/>
  <c r="I72" i="10" s="1"/>
  <c r="V117" i="12" a="1"/>
  <c r="V117" i="12" s="1"/>
  <c r="U129" i="10" a="1"/>
  <c r="U129" i="10" s="1"/>
  <c r="M27" i="12" a="1"/>
  <c r="M27" i="12" s="1"/>
  <c r="N55" i="12" a="1"/>
  <c r="N55" i="12" s="1"/>
  <c r="AA92" i="12" a="1"/>
  <c r="AA92" i="12" s="1"/>
  <c r="M121" i="10" a="1"/>
  <c r="M121" i="10" s="1"/>
  <c r="AE70" i="10" a="1"/>
  <c r="AE70" i="10" s="1"/>
  <c r="AB42" i="12" a="1"/>
  <c r="AB42" i="12" s="1"/>
  <c r="P111" i="12" a="1"/>
  <c r="P111" i="12" s="1"/>
  <c r="AF67" i="10" a="1"/>
  <c r="AF67" i="10" s="1"/>
  <c r="G40" i="10" a="1"/>
  <c r="G40" i="10" s="1"/>
  <c r="Q67" i="12" a="1"/>
  <c r="Q67" i="12" s="1"/>
  <c r="Q84" i="10" a="1"/>
  <c r="Q84" i="10" s="1"/>
  <c r="R119" i="12" a="1"/>
  <c r="R119" i="12" s="1"/>
  <c r="U7" i="3" a="1"/>
  <c r="U7" i="3" s="1"/>
  <c r="U103" i="3" a="1"/>
  <c r="U103" i="3" s="1"/>
  <c r="AB105" i="10" a="1"/>
  <c r="AB105" i="10" s="1"/>
  <c r="J51" i="3" a="1"/>
  <c r="J51" i="3" s="1"/>
  <c r="Z115" i="10" a="1"/>
  <c r="Z115" i="10" s="1"/>
  <c r="AG77" i="10" a="1"/>
  <c r="AG77" i="10" s="1"/>
  <c r="N19" i="3" a="1"/>
  <c r="N19" i="3" s="1"/>
  <c r="AC6" i="3" a="1"/>
  <c r="AC6" i="3" s="1"/>
  <c r="W127" i="12" a="1"/>
  <c r="W127" i="12" s="1"/>
  <c r="AH27" i="12" a="1"/>
  <c r="AH27" i="12" s="1"/>
  <c r="U43" i="3" a="1"/>
  <c r="U43" i="3" s="1"/>
  <c r="N45" i="3" a="1"/>
  <c r="N45" i="3" s="1"/>
  <c r="T125" i="3" a="1"/>
  <c r="T125" i="3" s="1"/>
  <c r="H106" i="12" a="1"/>
  <c r="H106" i="12" s="1"/>
  <c r="P22" i="10" a="1"/>
  <c r="P22" i="10" s="1"/>
  <c r="U121" i="3" a="1"/>
  <c r="U121" i="3" s="1"/>
  <c r="AC129" i="12" a="1"/>
  <c r="AC129" i="12" s="1"/>
  <c r="N131" i="12" a="1"/>
  <c r="N131" i="12" s="1"/>
  <c r="Y131" i="10" a="1"/>
  <c r="Y131" i="10" s="1"/>
  <c r="AC50" i="3" a="1"/>
  <c r="AC50" i="3" s="1"/>
  <c r="I125" i="10" a="1"/>
  <c r="I125" i="10" s="1"/>
  <c r="P8" i="12" a="1"/>
  <c r="P8" i="12" s="1"/>
  <c r="W121" i="10" a="1"/>
  <c r="W121" i="10" s="1"/>
  <c r="I21" i="3" a="1"/>
  <c r="I21" i="3" s="1"/>
  <c r="F87" i="10" a="1"/>
  <c r="F87" i="10" s="1"/>
  <c r="J85" i="10" a="1"/>
  <c r="J85" i="10" s="1"/>
  <c r="J50" i="3" a="1"/>
  <c r="J50" i="3" s="1"/>
  <c r="M30" i="12" a="1"/>
  <c r="M30" i="12" s="1"/>
  <c r="U136" i="10" a="1"/>
  <c r="U136" i="10" s="1"/>
  <c r="AZ136" i="10" s="1"/>
  <c r="AZ135" i="10" s="1"/>
  <c r="Z113" i="10" a="1"/>
  <c r="Z113" i="10" s="1"/>
  <c r="L60" i="3" a="1"/>
  <c r="L60" i="3" s="1"/>
  <c r="AG6" i="10" a="1"/>
  <c r="AG6" i="10" s="1"/>
  <c r="X31" i="12" a="1"/>
  <c r="X31" i="12" s="1"/>
  <c r="S5" i="10" a="1"/>
  <c r="S5" i="10" s="1"/>
  <c r="H85" i="3" a="1"/>
  <c r="H85" i="3" s="1"/>
  <c r="R79" i="10" a="1"/>
  <c r="R79" i="10" s="1"/>
  <c r="F70" i="10" a="1"/>
  <c r="F70" i="10" s="1"/>
  <c r="AD34" i="3" a="1"/>
  <c r="AD34" i="3" s="1"/>
  <c r="G38" i="10" a="1"/>
  <c r="G38" i="10" s="1"/>
  <c r="AH72" i="3" a="1"/>
  <c r="AH72" i="3" s="1"/>
  <c r="Q72" i="3" a="1"/>
  <c r="Q72" i="3" s="1"/>
  <c r="U43" i="10" a="1"/>
  <c r="U43" i="10" s="1"/>
  <c r="O65" i="12" a="1"/>
  <c r="O65" i="12" s="1"/>
  <c r="I99" i="10" a="1"/>
  <c r="I99" i="10" s="1"/>
  <c r="L35" i="12" a="1"/>
  <c r="L35" i="12" s="1"/>
  <c r="L84" i="3" a="1"/>
  <c r="L84" i="3" s="1"/>
  <c r="M24" i="10" a="1"/>
  <c r="M24" i="10" s="1"/>
  <c r="AB57" i="12" a="1"/>
  <c r="AB57" i="12" s="1"/>
  <c r="M39" i="10" a="1"/>
  <c r="M39" i="10" s="1"/>
  <c r="U50" i="12" a="1"/>
  <c r="U50" i="12" s="1"/>
  <c r="AA34" i="12" a="1"/>
  <c r="AA34" i="12" s="1"/>
  <c r="AD12" i="12" a="1"/>
  <c r="AD12" i="12" s="1"/>
  <c r="AD24" i="10" a="1"/>
  <c r="AD24" i="10" s="1"/>
  <c r="H23" i="10" a="1"/>
  <c r="H23" i="10" s="1"/>
  <c r="Q63" i="3" a="1"/>
  <c r="Q63" i="3" s="1"/>
  <c r="W87" i="3" a="1"/>
  <c r="W87" i="3" s="1"/>
  <c r="Q138" i="10" a="1"/>
  <c r="Q138" i="10" s="1"/>
  <c r="AV138" i="10" s="1"/>
  <c r="AV137" i="10" s="1"/>
  <c r="P54" i="10" a="1"/>
  <c r="P54" i="10" s="1"/>
  <c r="G24" i="10" a="1"/>
  <c r="G24" i="10" s="1"/>
  <c r="S97" i="10" a="1"/>
  <c r="S97" i="10" s="1"/>
  <c r="P91" i="12" a="1"/>
  <c r="P91" i="12" s="1"/>
  <c r="AA21" i="10" a="1"/>
  <c r="AA21" i="10" s="1"/>
  <c r="AB70" i="10" a="1"/>
  <c r="AB70" i="10" s="1"/>
  <c r="P92" i="10" a="1"/>
  <c r="P92" i="10" s="1"/>
  <c r="AH45" i="12" a="1"/>
  <c r="AH45" i="12" s="1"/>
  <c r="M100" i="3" a="1"/>
  <c r="M100" i="3" s="1"/>
  <c r="J110" i="10" a="1"/>
  <c r="J110" i="10" s="1"/>
  <c r="O66" i="12" a="1"/>
  <c r="O66" i="12" s="1"/>
  <c r="AE100" i="3" a="1"/>
  <c r="AE100" i="3" s="1"/>
  <c r="P102" i="3" a="1"/>
  <c r="P102" i="3" s="1"/>
  <c r="AF129" i="10" a="1"/>
  <c r="AF129" i="10" s="1"/>
  <c r="AI55" i="12" a="1"/>
  <c r="AI55" i="12" s="1"/>
  <c r="AG37" i="3" a="1"/>
  <c r="AG37" i="3" s="1"/>
  <c r="G76" i="12" a="1"/>
  <c r="G76" i="12" s="1"/>
  <c r="O115" i="3" a="1"/>
  <c r="O115" i="3" s="1"/>
  <c r="AJ10" i="3" a="1"/>
  <c r="AJ10" i="3" s="1"/>
  <c r="F27" i="12" a="1"/>
  <c r="F27" i="12" s="1"/>
  <c r="V77" i="10" a="1"/>
  <c r="V77" i="10" s="1"/>
  <c r="S129" i="10" a="1"/>
  <c r="S129" i="10" s="1"/>
  <c r="F98" i="3" a="1"/>
  <c r="F98" i="3" s="1"/>
  <c r="F16" i="12" a="1"/>
  <c r="F16" i="12" s="1"/>
  <c r="K47" i="12" a="1"/>
  <c r="K47" i="12" s="1"/>
  <c r="S36" i="3" a="1"/>
  <c r="S36" i="3" s="1"/>
  <c r="R17" i="10" a="1"/>
  <c r="R17" i="10" s="1"/>
  <c r="F66" i="12" a="1"/>
  <c r="F66" i="12" s="1"/>
  <c r="S105" i="10" a="1"/>
  <c r="S105" i="10" s="1"/>
  <c r="J57" i="10" a="1"/>
  <c r="J57" i="10" s="1"/>
  <c r="AI55" i="10" a="1"/>
  <c r="AI55" i="10" s="1"/>
  <c r="AJ53" i="12" a="1"/>
  <c r="AJ53" i="12" s="1"/>
  <c r="AA89" i="12" a="1"/>
  <c r="AA89" i="12" s="1"/>
  <c r="AE15" i="3" a="1"/>
  <c r="AE15" i="3" s="1"/>
  <c r="AD50" i="3" a="1"/>
  <c r="AD50" i="3" s="1"/>
  <c r="J17" i="12" a="1"/>
  <c r="J17" i="12" s="1"/>
  <c r="AG133" i="10" a="1"/>
  <c r="AG133" i="10" s="1"/>
  <c r="BL133" i="10" s="1"/>
  <c r="Q114" i="3" a="1"/>
  <c r="Q114" i="3" s="1"/>
  <c r="AB67" i="12" a="1"/>
  <c r="AB67" i="12" s="1"/>
  <c r="J130" i="12" a="1"/>
  <c r="J130" i="12" s="1"/>
  <c r="W63" i="3" a="1"/>
  <c r="W63" i="3" s="1"/>
  <c r="H77" i="10" a="1"/>
  <c r="H77" i="10" s="1"/>
  <c r="K99" i="12" a="1"/>
  <c r="K99" i="12" s="1"/>
  <c r="Y47" i="10" a="1"/>
  <c r="Y47" i="10" s="1"/>
  <c r="Q27" i="12" a="1"/>
  <c r="Q27" i="12" s="1"/>
  <c r="F127" i="10" a="1"/>
  <c r="F127" i="10" s="1"/>
  <c r="AJ17" i="10" a="1"/>
  <c r="AJ17" i="10" s="1"/>
  <c r="S25" i="10" a="1"/>
  <c r="S25" i="10" s="1"/>
  <c r="AG50" i="12" a="1"/>
  <c r="AG50" i="12" s="1"/>
  <c r="J119" i="3" a="1"/>
  <c r="J119" i="3" s="1"/>
  <c r="X84" i="12" a="1"/>
  <c r="X84" i="12" s="1"/>
  <c r="T82" i="12" a="1"/>
  <c r="T82" i="12" s="1"/>
  <c r="Q27" i="10" a="1"/>
  <c r="Q27" i="10" s="1"/>
  <c r="J32" i="12" a="1"/>
  <c r="J32" i="12" s="1"/>
  <c r="W15" i="10" a="1"/>
  <c r="W15" i="10" s="1"/>
  <c r="X54" i="12" a="1"/>
  <c r="X54" i="12" s="1"/>
  <c r="H22" i="10" a="1"/>
  <c r="H22" i="10" s="1"/>
  <c r="AF15" i="12" a="1"/>
  <c r="AF15" i="12" s="1"/>
  <c r="AD65" i="3" a="1"/>
  <c r="AD65" i="3" s="1"/>
  <c r="AI58" i="10" a="1"/>
  <c r="AI58" i="10" s="1"/>
  <c r="O20" i="3" a="1"/>
  <c r="O20" i="3" s="1"/>
  <c r="T85" i="10" a="1"/>
  <c r="T85" i="10" s="1"/>
  <c r="N52" i="10" a="1"/>
  <c r="N52" i="10" s="1"/>
  <c r="N134" i="12" a="1"/>
  <c r="N134" i="12" s="1"/>
  <c r="AS134" i="12" s="1"/>
  <c r="H25" i="10" a="1"/>
  <c r="H25" i="10" s="1"/>
  <c r="AJ40" i="10" a="1"/>
  <c r="AJ40" i="10" s="1"/>
  <c r="T79" i="12" a="1"/>
  <c r="T79" i="12" s="1"/>
  <c r="V69" i="3" a="1"/>
  <c r="V69" i="3" s="1"/>
  <c r="I89" i="3" a="1"/>
  <c r="I89" i="3" s="1"/>
  <c r="V76" i="12" a="1"/>
  <c r="V76" i="12" s="1"/>
  <c r="J33" i="12" a="1"/>
  <c r="J33" i="12" s="1"/>
  <c r="AE21" i="3" a="1"/>
  <c r="AE21" i="3" s="1"/>
  <c r="G71" i="3" a="1"/>
  <c r="G71" i="3" s="1"/>
  <c r="AA92" i="10" a="1"/>
  <c r="AA92" i="10" s="1"/>
  <c r="L133" i="3" a="1"/>
  <c r="L133" i="3" s="1"/>
  <c r="AQ133" i="3" s="1"/>
  <c r="AG131" i="10" a="1"/>
  <c r="AG131" i="10" s="1"/>
  <c r="Y85" i="10" a="1"/>
  <c r="Y85" i="10" s="1"/>
  <c r="H121" i="10" a="1"/>
  <c r="H121" i="10" s="1"/>
  <c r="M11" i="3" a="1"/>
  <c r="M11" i="3" s="1"/>
  <c r="AE113" i="10" a="1"/>
  <c r="AE113" i="10" s="1"/>
  <c r="AC39" i="10" a="1"/>
  <c r="AC39" i="10" s="1"/>
  <c r="AE131" i="10" a="1"/>
  <c r="AE131" i="10" s="1"/>
  <c r="J7" i="10" a="1"/>
  <c r="J7" i="10" s="1"/>
  <c r="W3" i="3" a="1"/>
  <c r="W3" i="3" s="1"/>
  <c r="P56" i="12" a="1"/>
  <c r="P56" i="12" s="1"/>
  <c r="AC20" i="12" a="1"/>
  <c r="AC20" i="12" s="1"/>
  <c r="F42" i="10" a="1"/>
  <c r="F42" i="10" s="1"/>
  <c r="AF52" i="3" a="1"/>
  <c r="AF52" i="3" s="1"/>
  <c r="AI89" i="3" a="1"/>
  <c r="AI89" i="3" s="1"/>
  <c r="F114" i="12" a="1"/>
  <c r="F114" i="12" s="1"/>
  <c r="AC15" i="12" a="1"/>
  <c r="AC15" i="12" s="1"/>
  <c r="AJ19" i="3" a="1"/>
  <c r="AJ19" i="3" s="1"/>
  <c r="O15" i="3" a="1"/>
  <c r="O15" i="3" s="1"/>
  <c r="J16" i="3" a="1"/>
  <c r="J16" i="3" s="1"/>
  <c r="I15" i="12" a="1"/>
  <c r="I15" i="12" s="1"/>
  <c r="R61" i="12" a="1"/>
  <c r="R61" i="12" s="1"/>
  <c r="Z17" i="3" a="1"/>
  <c r="Z17" i="3" s="1"/>
  <c r="M106" i="10" a="1"/>
  <c r="M106" i="10" s="1"/>
  <c r="AB58" i="3" a="1"/>
  <c r="AB58" i="3" s="1"/>
  <c r="Q32" i="10" a="1"/>
  <c r="Q32" i="10" s="1"/>
  <c r="O105" i="10" a="1"/>
  <c r="O105" i="10" s="1"/>
  <c r="AC41" i="10" a="1"/>
  <c r="AC41" i="10" s="1"/>
  <c r="AB77" i="12" a="1"/>
  <c r="AB77" i="12" s="1"/>
  <c r="X33" i="12" a="1"/>
  <c r="X33" i="12" s="1"/>
  <c r="N36" i="12" a="1"/>
  <c r="N36" i="12" s="1"/>
  <c r="P74" i="12" a="1"/>
  <c r="P74" i="12" s="1"/>
  <c r="L116" i="12" a="1"/>
  <c r="L116" i="12" s="1"/>
  <c r="AA27" i="12" a="1"/>
  <c r="AA27" i="12" s="1"/>
  <c r="U8" i="3" a="1"/>
  <c r="U8" i="3" s="1"/>
  <c r="Y124" i="12" a="1"/>
  <c r="Y124" i="12" s="1"/>
  <c r="AA4" i="10" a="1"/>
  <c r="AA4" i="10" s="1"/>
  <c r="F12" i="12" a="1"/>
  <c r="F12" i="12" s="1"/>
  <c r="I108" i="12" a="1"/>
  <c r="I108" i="12" s="1"/>
  <c r="I87" i="12" a="1"/>
  <c r="I87" i="12" s="1"/>
  <c r="F93" i="12" a="1"/>
  <c r="F93" i="12" s="1"/>
  <c r="H22" i="12" a="1"/>
  <c r="H22" i="12" s="1"/>
  <c r="AC57" i="10" a="1"/>
  <c r="AC57" i="10" s="1"/>
  <c r="AH108" i="10" a="1"/>
  <c r="AH108" i="10" s="1"/>
  <c r="AJ35" i="12" a="1"/>
  <c r="AJ35" i="12" s="1"/>
  <c r="AH117" i="3" a="1"/>
  <c r="AH117" i="3" s="1"/>
  <c r="Q26" i="12" a="1"/>
  <c r="Q26" i="12" s="1"/>
  <c r="AH48" i="12" a="1"/>
  <c r="AH48" i="12" s="1"/>
  <c r="Z86" i="10" a="1"/>
  <c r="Z86" i="10" s="1"/>
  <c r="H47" i="12" a="1"/>
  <c r="H47" i="12" s="1"/>
  <c r="O106" i="3" a="1"/>
  <c r="O106" i="3" s="1"/>
  <c r="N21" i="12" a="1"/>
  <c r="N21" i="12" s="1"/>
  <c r="M16" i="3" a="1"/>
  <c r="M16" i="3" s="1"/>
  <c r="F50" i="10" a="1"/>
  <c r="F50" i="10" s="1"/>
  <c r="H10" i="3" a="1"/>
  <c r="H10" i="3" s="1"/>
  <c r="H7" i="12" a="1"/>
  <c r="H7" i="12" s="1"/>
  <c r="AI67" i="12" a="1"/>
  <c r="AI67" i="12" s="1"/>
  <c r="W23" i="12" a="1"/>
  <c r="W23" i="12" s="1"/>
  <c r="F62" i="3" a="1"/>
  <c r="F62" i="3" s="1"/>
  <c r="AJ122" i="3" a="1"/>
  <c r="AJ122" i="3" s="1"/>
  <c r="L7" i="10" a="1"/>
  <c r="L7" i="10" s="1"/>
  <c r="P70" i="3" a="1"/>
  <c r="P70" i="3" s="1"/>
  <c r="W68" i="3" a="1"/>
  <c r="W68" i="3" s="1"/>
  <c r="AA10" i="12" a="1"/>
  <c r="AA10" i="12" s="1"/>
  <c r="Z87" i="3" a="1"/>
  <c r="Z87" i="3" s="1"/>
  <c r="F88" i="10" a="1"/>
  <c r="F88" i="10" s="1"/>
  <c r="R70" i="12" a="1"/>
  <c r="R70" i="12" s="1"/>
  <c r="N118" i="3" a="1"/>
  <c r="N118" i="3" s="1"/>
  <c r="G39" i="10" a="1"/>
  <c r="G39" i="10" s="1"/>
  <c r="G64" i="12" a="1"/>
  <c r="G64" i="12" s="1"/>
  <c r="T53" i="3" a="1"/>
  <c r="T53" i="3" s="1"/>
  <c r="F125" i="3" a="1"/>
  <c r="F125" i="3" s="1"/>
  <c r="X72" i="12" a="1"/>
  <c r="X72" i="12" s="1"/>
  <c r="AB10" i="3" a="1"/>
  <c r="AB10" i="3" s="1"/>
  <c r="X72" i="3" a="1"/>
  <c r="X72" i="3" s="1"/>
  <c r="AE38" i="3" a="1"/>
  <c r="AE38" i="3" s="1"/>
  <c r="P123" i="10" a="1"/>
  <c r="P123" i="10" s="1"/>
  <c r="H93" i="10" a="1"/>
  <c r="H93" i="10" s="1"/>
  <c r="H122" i="12" a="1"/>
  <c r="H122" i="12" s="1"/>
  <c r="F59" i="12" a="1"/>
  <c r="F59" i="12" s="1"/>
  <c r="P11" i="3" a="1"/>
  <c r="P11" i="3" s="1"/>
  <c r="I115" i="12" a="1"/>
  <c r="I115" i="12" s="1"/>
  <c r="M88" i="3" a="1"/>
  <c r="M88" i="3" s="1"/>
  <c r="X121" i="12" a="1"/>
  <c r="X121" i="12" s="1"/>
  <c r="AC91" i="3" a="1"/>
  <c r="AC91" i="3" s="1"/>
  <c r="M12" i="10" a="1"/>
  <c r="M12" i="10" s="1"/>
  <c r="AG26" i="10" a="1"/>
  <c r="AG26" i="10" s="1"/>
  <c r="AA77" i="3" a="1"/>
  <c r="AA77" i="3" s="1"/>
  <c r="N31" i="12" a="1"/>
  <c r="N31" i="12" s="1"/>
  <c r="AB26" i="12" a="1"/>
  <c r="AB26" i="12" s="1"/>
  <c r="AH21" i="12" a="1"/>
  <c r="AH21" i="12" s="1"/>
  <c r="M26" i="12" a="1"/>
  <c r="M26" i="12" s="1"/>
  <c r="AH97" i="10" a="1"/>
  <c r="AH97" i="10" s="1"/>
  <c r="AF3" i="10" a="1"/>
  <c r="AF3" i="10" s="1"/>
  <c r="L134" i="12" a="1"/>
  <c r="L134" i="12" s="1"/>
  <c r="AQ134" i="12" s="1"/>
  <c r="AF93" i="3" a="1"/>
  <c r="AF93" i="3" s="1"/>
  <c r="P48" i="12" a="1"/>
  <c r="P48" i="12" s="1"/>
  <c r="L97" i="10" a="1"/>
  <c r="L97" i="10" s="1"/>
  <c r="L96" i="3" a="1"/>
  <c r="L96" i="3" s="1"/>
  <c r="AH97" i="3" a="1"/>
  <c r="AH97" i="3" s="1"/>
  <c r="I25" i="10" a="1"/>
  <c r="I25" i="10" s="1"/>
  <c r="M110" i="12" a="1"/>
  <c r="M110" i="12" s="1"/>
  <c r="Y22" i="12" a="1"/>
  <c r="Y22" i="12" s="1"/>
  <c r="L105" i="3" a="1"/>
  <c r="L105" i="3" s="1"/>
  <c r="AI65" i="3" a="1"/>
  <c r="AI65" i="3" s="1"/>
  <c r="V118" i="3" a="1"/>
  <c r="V118" i="3" s="1"/>
  <c r="O92" i="12" a="1"/>
  <c r="O92" i="12" s="1"/>
  <c r="J115" i="12" a="1"/>
  <c r="J115" i="12" s="1"/>
  <c r="O52" i="10" a="1"/>
  <c r="O52" i="10" s="1"/>
  <c r="AC70" i="12" a="1"/>
  <c r="AC70" i="12" s="1"/>
  <c r="Q60" i="10" a="1"/>
  <c r="Q60" i="10" s="1"/>
  <c r="AC23" i="3" a="1"/>
  <c r="AC23" i="3" s="1"/>
  <c r="L92" i="10" a="1"/>
  <c r="L92" i="10" s="1"/>
  <c r="Y59" i="12" a="1"/>
  <c r="Y59" i="12" s="1"/>
  <c r="X69" i="3" a="1"/>
  <c r="X69" i="3" s="1"/>
  <c r="F64" i="10" a="1"/>
  <c r="F64" i="10" s="1"/>
  <c r="J43" i="12" a="1"/>
  <c r="J43" i="12" s="1"/>
  <c r="AJ48" i="10" a="1"/>
  <c r="AJ48" i="10" s="1"/>
  <c r="F97" i="12" a="1"/>
  <c r="F97" i="12" s="1"/>
  <c r="AE93" i="12" a="1"/>
  <c r="AE93" i="12" s="1"/>
  <c r="R39" i="3" a="1"/>
  <c r="R39" i="3" s="1"/>
  <c r="F75" i="12" a="1"/>
  <c r="F75" i="12" s="1"/>
  <c r="AI74" i="10" a="1"/>
  <c r="AI74" i="10" s="1"/>
  <c r="AF106" i="3" a="1"/>
  <c r="AF106" i="3" s="1"/>
  <c r="AA40" i="10" a="1"/>
  <c r="AA40" i="10" s="1"/>
  <c r="P91" i="10" a="1"/>
  <c r="P91" i="10" s="1"/>
  <c r="Z88" i="12" a="1"/>
  <c r="Z88" i="12" s="1"/>
  <c r="AI61" i="3" a="1"/>
  <c r="AI61" i="3" s="1"/>
  <c r="M62" i="12" a="1"/>
  <c r="M62" i="12" s="1"/>
  <c r="AF11" i="3" a="1"/>
  <c r="AF11" i="3" s="1"/>
  <c r="F38" i="3" a="1"/>
  <c r="F38" i="3" s="1"/>
  <c r="R115" i="10" a="1"/>
  <c r="R115" i="10" s="1"/>
  <c r="R46" i="3" a="1"/>
  <c r="R46" i="3" s="1"/>
  <c r="K127" i="3" a="1"/>
  <c r="K127" i="3" s="1"/>
  <c r="AH74" i="10" a="1"/>
  <c r="AH74" i="10" s="1"/>
  <c r="O111" i="10" a="1"/>
  <c r="O111" i="10" s="1"/>
  <c r="N70" i="10" a="1"/>
  <c r="N70" i="10" s="1"/>
  <c r="K3" i="10" a="1"/>
  <c r="K3" i="10" s="1"/>
  <c r="X93" i="3" a="1"/>
  <c r="X93" i="3" s="1"/>
  <c r="Y7" i="12" a="1"/>
  <c r="Y7" i="12" s="1"/>
  <c r="H82" i="12" a="1"/>
  <c r="H82" i="12" s="1"/>
  <c r="H50" i="3" a="1"/>
  <c r="H50" i="3" s="1"/>
  <c r="R31" i="10" a="1"/>
  <c r="R31" i="10" s="1"/>
  <c r="K77" i="10" a="1"/>
  <c r="K77" i="10" s="1"/>
  <c r="AA63" i="12" a="1"/>
  <c r="AA63" i="12" s="1"/>
  <c r="X86" i="3" a="1"/>
  <c r="X86" i="3" s="1"/>
  <c r="P40" i="3" a="1"/>
  <c r="P40" i="3" s="1"/>
  <c r="AI77" i="12" a="1"/>
  <c r="AI77" i="12" s="1"/>
  <c r="AA32" i="3" a="1"/>
  <c r="AA32" i="3" s="1"/>
  <c r="V131" i="10" a="1"/>
  <c r="V131" i="10" s="1"/>
  <c r="Z64" i="12" a="1"/>
  <c r="Z64" i="12" s="1"/>
  <c r="S3" i="10" a="1"/>
  <c r="S3" i="10" s="1"/>
  <c r="Z113" i="12" a="1"/>
  <c r="Z113" i="12" s="1"/>
  <c r="AI3" i="3" a="1"/>
  <c r="AI3" i="3" s="1"/>
  <c r="AH17" i="10" a="1"/>
  <c r="AH17" i="10" s="1"/>
  <c r="AC97" i="10" a="1"/>
  <c r="AC97" i="10" s="1"/>
  <c r="K65" i="12" a="1"/>
  <c r="K65" i="12" s="1"/>
  <c r="AJ63" i="12" a="1"/>
  <c r="AJ63" i="12" s="1"/>
  <c r="Y26" i="3" a="1"/>
  <c r="Y26" i="3" s="1"/>
  <c r="L7" i="12" a="1"/>
  <c r="L7" i="12" s="1"/>
  <c r="F129" i="12" a="1"/>
  <c r="F129" i="12" s="1"/>
  <c r="Q36" i="12" a="1"/>
  <c r="Q36" i="12" s="1"/>
  <c r="AB10" i="10" a="1"/>
  <c r="AB10" i="10" s="1"/>
  <c r="Z138" i="10" a="1"/>
  <c r="Z138" i="10" s="1"/>
  <c r="BE138" i="10" s="1"/>
  <c r="BE137" i="10" s="1"/>
  <c r="O116" i="10" a="1"/>
  <c r="O116" i="10" s="1"/>
  <c r="U59" i="12" a="1"/>
  <c r="U59" i="12" s="1"/>
  <c r="T75" i="12" a="1"/>
  <c r="T75" i="12" s="1"/>
  <c r="T136" i="12" a="1"/>
  <c r="T136" i="12" s="1"/>
  <c r="AY136" i="12" s="1"/>
  <c r="AY135" i="12" s="1"/>
  <c r="AD75" i="3" a="1"/>
  <c r="AD75" i="3" s="1"/>
  <c r="K87" i="12" a="1"/>
  <c r="K87" i="12" s="1"/>
  <c r="AE10" i="3" a="1"/>
  <c r="AE10" i="3" s="1"/>
  <c r="AF24" i="3" a="1"/>
  <c r="AF24" i="3" s="1"/>
  <c r="G85" i="10" a="1"/>
  <c r="G85" i="10" s="1"/>
  <c r="H72" i="12" a="1"/>
  <c r="H72" i="12" s="1"/>
  <c r="AI39" i="12" a="1"/>
  <c r="AI39" i="12" s="1"/>
  <c r="X60" i="10" a="1"/>
  <c r="X60" i="10" s="1"/>
  <c r="H41" i="10" a="1"/>
  <c r="H41" i="10" s="1"/>
  <c r="AH130" i="3" a="1"/>
  <c r="AH130" i="3" s="1"/>
  <c r="M69" i="10" a="1"/>
  <c r="M69" i="10" s="1"/>
  <c r="O77" i="3" a="1"/>
  <c r="O77" i="3" s="1"/>
  <c r="AD125" i="10" a="1"/>
  <c r="AD125" i="10" s="1"/>
  <c r="P81" i="12" a="1"/>
  <c r="P81" i="12" s="1"/>
  <c r="J120" i="3" a="1"/>
  <c r="J120" i="3" s="1"/>
  <c r="O109" i="12" a="1"/>
  <c r="O109" i="12" s="1"/>
  <c r="R93" i="3" a="1"/>
  <c r="R93" i="3" s="1"/>
  <c r="X44" i="3" a="1"/>
  <c r="X44" i="3" s="1"/>
  <c r="K89" i="10" a="1"/>
  <c r="K89" i="10" s="1"/>
  <c r="U72" i="10" a="1"/>
  <c r="U72" i="10" s="1"/>
  <c r="AJ8" i="10" a="1"/>
  <c r="AJ8" i="10" s="1"/>
  <c r="U124" i="12" a="1"/>
  <c r="U124" i="12" s="1"/>
  <c r="AI73" i="10" a="1"/>
  <c r="AI73" i="10" s="1"/>
  <c r="O5" i="10" a="1"/>
  <c r="O5" i="10" s="1"/>
  <c r="H74" i="10" a="1"/>
  <c r="H74" i="10" s="1"/>
  <c r="M117" i="3" a="1"/>
  <c r="M117" i="3" s="1"/>
  <c r="AB47" i="12" a="1"/>
  <c r="AB47" i="12" s="1"/>
  <c r="U95" i="10" a="1"/>
  <c r="U95" i="10" s="1"/>
  <c r="AG62" i="3" a="1"/>
  <c r="AG62" i="3" s="1"/>
  <c r="AH118" i="3" a="1"/>
  <c r="AH118" i="3" s="1"/>
  <c r="X58" i="12" a="1"/>
  <c r="X58" i="12" s="1"/>
  <c r="U67" i="3" a="1"/>
  <c r="U67" i="3" s="1"/>
  <c r="AG125" i="10" a="1"/>
  <c r="AG125" i="10" s="1"/>
  <c r="S74" i="3" a="1"/>
  <c r="S74" i="3" s="1"/>
  <c r="F81" i="3" a="1"/>
  <c r="F81" i="3" s="1"/>
  <c r="L8" i="10" a="1"/>
  <c r="L8" i="10" s="1"/>
  <c r="AI92" i="3" a="1"/>
  <c r="AI92" i="3" s="1"/>
  <c r="Y68" i="3" a="1"/>
  <c r="Y68" i="3" s="1"/>
  <c r="AJ56" i="3" a="1"/>
  <c r="AJ56" i="3" s="1"/>
  <c r="U41" i="12" a="1"/>
  <c r="U41" i="12" s="1"/>
  <c r="F122" i="12" a="1"/>
  <c r="F122" i="12" s="1"/>
  <c r="AD102" i="12" a="1"/>
  <c r="AD102" i="12" s="1"/>
  <c r="AB82" i="10" a="1"/>
  <c r="AB82" i="10" s="1"/>
  <c r="F21" i="12" a="1"/>
  <c r="F21" i="12" s="1"/>
  <c r="I109" i="3" a="1"/>
  <c r="I109" i="3" s="1"/>
  <c r="O19" i="10" a="1"/>
  <c r="O19" i="10" s="1"/>
  <c r="W14" i="10" a="1"/>
  <c r="W14" i="10" s="1"/>
  <c r="AD123" i="12" a="1"/>
  <c r="AD123" i="12" s="1"/>
  <c r="V110" i="3" a="1"/>
  <c r="V110" i="3" s="1"/>
  <c r="V115" i="3" a="1"/>
  <c r="V115" i="3" s="1"/>
  <c r="H34" i="10" a="1"/>
  <c r="H34" i="10" s="1"/>
  <c r="Z124" i="3" a="1"/>
  <c r="Z124" i="3" s="1"/>
  <c r="O47" i="12" a="1"/>
  <c r="O47" i="12" s="1"/>
  <c r="W97" i="10" a="1"/>
  <c r="W97" i="10" s="1"/>
  <c r="L56" i="10" a="1"/>
  <c r="L56" i="10" s="1"/>
  <c r="I117" i="3" a="1"/>
  <c r="I117" i="3" s="1"/>
  <c r="AF102" i="12" a="1"/>
  <c r="AF102" i="12" s="1"/>
  <c r="U20" i="10" a="1"/>
  <c r="U20" i="10" s="1"/>
  <c r="H110" i="12" a="1"/>
  <c r="H110" i="12" s="1"/>
  <c r="AA71" i="10" a="1"/>
  <c r="AA71" i="10" s="1"/>
  <c r="N50" i="10" a="1"/>
  <c r="N50" i="10" s="1"/>
  <c r="K125" i="10" a="1"/>
  <c r="K125" i="10" s="1"/>
  <c r="AI105" i="12" a="1"/>
  <c r="AI105" i="12" s="1"/>
  <c r="AE26" i="3" a="1"/>
  <c r="AE26" i="3" s="1"/>
  <c r="N115" i="10" a="1"/>
  <c r="N115" i="10" s="1"/>
  <c r="M14" i="12" a="1"/>
  <c r="M14" i="12" s="1"/>
  <c r="P86" i="10" a="1"/>
  <c r="P86" i="10" s="1"/>
  <c r="AD30" i="10" a="1"/>
  <c r="AD30" i="10" s="1"/>
  <c r="P114" i="10" a="1"/>
  <c r="P114" i="10" s="1"/>
  <c r="M109" i="12" a="1"/>
  <c r="M109" i="12" s="1"/>
  <c r="AG58" i="12" a="1"/>
  <c r="AG58" i="12" s="1"/>
  <c r="N80" i="3" a="1"/>
  <c r="N80" i="3" s="1"/>
  <c r="P51" i="3" a="1"/>
  <c r="P51" i="3" s="1"/>
  <c r="AD5" i="10" a="1"/>
  <c r="AD5" i="10" s="1"/>
  <c r="AC42" i="3" a="1"/>
  <c r="AC42" i="3" s="1"/>
  <c r="G41" i="3" a="1"/>
  <c r="G41" i="3" s="1"/>
  <c r="U86" i="10" a="1"/>
  <c r="U86" i="10" s="1"/>
  <c r="K5" i="10" a="1"/>
  <c r="K5" i="10" s="1"/>
  <c r="F116" i="12" a="1"/>
  <c r="F116" i="12" s="1"/>
  <c r="R14" i="12" a="1"/>
  <c r="R14" i="12" s="1"/>
  <c r="N27" i="10" a="1"/>
  <c r="N27" i="10" s="1"/>
  <c r="J114" i="3" a="1"/>
  <c r="J114" i="3" s="1"/>
  <c r="AC50" i="10" a="1"/>
  <c r="AC50" i="10" s="1"/>
  <c r="R65" i="3" a="1"/>
  <c r="R65" i="3" s="1"/>
  <c r="L111" i="10" a="1"/>
  <c r="L111" i="10" s="1"/>
  <c r="AG126" i="12" a="1"/>
  <c r="AG126" i="12" s="1"/>
  <c r="AG108" i="10" a="1"/>
  <c r="AG108" i="10" s="1"/>
  <c r="T4" i="3" a="1"/>
  <c r="T4" i="3" s="1"/>
  <c r="R5" i="12" a="1"/>
  <c r="R5" i="12" s="1"/>
  <c r="AI66" i="3" a="1"/>
  <c r="AI66" i="3" s="1"/>
  <c r="T35" i="3" a="1"/>
  <c r="T35" i="3" s="1"/>
  <c r="T41" i="12" a="1"/>
  <c r="T41" i="12" s="1"/>
  <c r="Y66" i="12" a="1"/>
  <c r="Y66" i="12" s="1"/>
  <c r="J40" i="10" a="1"/>
  <c r="J40" i="10" s="1"/>
  <c r="AD129" i="12" a="1"/>
  <c r="AD129" i="12" s="1"/>
  <c r="AG86" i="12" a="1"/>
  <c r="AG86" i="12" s="1"/>
  <c r="I20" i="10" a="1"/>
  <c r="I20" i="10" s="1"/>
  <c r="Q24" i="3" a="1"/>
  <c r="Q24" i="3" s="1"/>
  <c r="V51" i="3" a="1"/>
  <c r="V51" i="3" s="1"/>
  <c r="Q11" i="10" a="1"/>
  <c r="Q11" i="10" s="1"/>
  <c r="O21" i="12" a="1"/>
  <c r="O21" i="12" s="1"/>
  <c r="F36" i="10" a="1"/>
  <c r="F36" i="10" s="1"/>
  <c r="AI4" i="3" a="1"/>
  <c r="AI4" i="3" s="1"/>
  <c r="S130" i="12" a="1"/>
  <c r="S130" i="12" s="1"/>
  <c r="U25" i="3" a="1"/>
  <c r="U25" i="3" s="1"/>
  <c r="Z90" i="3" a="1"/>
  <c r="Z90" i="3" s="1"/>
  <c r="Y51" i="10" a="1"/>
  <c r="Y51" i="10" s="1"/>
  <c r="N20" i="3" a="1"/>
  <c r="N20" i="3" s="1"/>
  <c r="AG91" i="12" a="1"/>
  <c r="AG91" i="12" s="1"/>
  <c r="R96" i="3" a="1"/>
  <c r="R96" i="3" s="1"/>
  <c r="G20" i="10" a="1"/>
  <c r="G20" i="10" s="1"/>
  <c r="I68" i="12" a="1"/>
  <c r="I68" i="12" s="1"/>
  <c r="P26" i="12" a="1"/>
  <c r="P26" i="12" s="1"/>
  <c r="G15" i="12" a="1"/>
  <c r="G15" i="12" s="1"/>
  <c r="Q80" i="10" a="1"/>
  <c r="Q80" i="10" s="1"/>
  <c r="M109" i="10" a="1"/>
  <c r="M109" i="10" s="1"/>
  <c r="T38" i="12" a="1"/>
  <c r="T38" i="12" s="1"/>
  <c r="J31" i="10" a="1"/>
  <c r="J31" i="10" s="1"/>
  <c r="Z123" i="3" a="1"/>
  <c r="Z123" i="3" s="1"/>
  <c r="AJ126" i="12" a="1"/>
  <c r="AJ126" i="12" s="1"/>
  <c r="AC36" i="10" a="1"/>
  <c r="AC36" i="10" s="1"/>
  <c r="AB136" i="12" a="1"/>
  <c r="AB136" i="12" s="1"/>
  <c r="BG136" i="12" s="1"/>
  <c r="BG135" i="12" s="1"/>
  <c r="U51" i="10" a="1"/>
  <c r="U51" i="10" s="1"/>
  <c r="U22" i="10" a="1"/>
  <c r="U22" i="10" s="1"/>
  <c r="V108" i="10" a="1"/>
  <c r="V108" i="10" s="1"/>
  <c r="T46" i="12" a="1"/>
  <c r="T46" i="12" s="1"/>
  <c r="AJ28" i="3" a="1"/>
  <c r="AJ28" i="3" s="1"/>
  <c r="R69" i="10" a="1"/>
  <c r="R69" i="10" s="1"/>
  <c r="F72" i="3" a="1"/>
  <c r="F72" i="3" s="1"/>
  <c r="AH22" i="3" a="1"/>
  <c r="AH22" i="3" s="1"/>
  <c r="AG11" i="3" a="1"/>
  <c r="AG11" i="3" s="1"/>
  <c r="W8" i="12" a="1"/>
  <c r="W8" i="12" s="1"/>
  <c r="Z65" i="12" a="1"/>
  <c r="Z65" i="12" s="1"/>
  <c r="AB45" i="10" a="1"/>
  <c r="AB45" i="10" s="1"/>
  <c r="AI30" i="3" a="1"/>
  <c r="AI30" i="3" s="1"/>
  <c r="Y122" i="3" a="1"/>
  <c r="Y122" i="3" s="1"/>
  <c r="AD13" i="3" a="1"/>
  <c r="AD13" i="3" s="1"/>
  <c r="U20" i="3" a="1"/>
  <c r="U20" i="3" s="1"/>
  <c r="Y133" i="12" a="1"/>
  <c r="Y133" i="12" s="1"/>
  <c r="BD133" i="12" s="1"/>
  <c r="N69" i="10" a="1"/>
  <c r="N69" i="10" s="1"/>
  <c r="X64" i="10" a="1"/>
  <c r="X64" i="10" s="1"/>
  <c r="S36" i="10" a="1"/>
  <c r="S36" i="10" s="1"/>
  <c r="AE21" i="12" a="1"/>
  <c r="AE21" i="12" s="1"/>
  <c r="AF58" i="12" a="1"/>
  <c r="AF58" i="12" s="1"/>
  <c r="O50" i="10" a="1"/>
  <c r="O50" i="10" s="1"/>
  <c r="J114" i="10" a="1"/>
  <c r="J114" i="10" s="1"/>
  <c r="O98" i="10" a="1"/>
  <c r="O98" i="10" s="1"/>
  <c r="K32" i="3" a="1"/>
  <c r="K32" i="3" s="1"/>
  <c r="AB81" i="3" a="1"/>
  <c r="AB81" i="3" s="1"/>
  <c r="AE23" i="3" a="1"/>
  <c r="AE23" i="3" s="1"/>
  <c r="V45" i="3" a="1"/>
  <c r="V45" i="3" s="1"/>
  <c r="P16" i="3" a="1"/>
  <c r="P16" i="3" s="1"/>
  <c r="M15" i="3" a="1"/>
  <c r="M15" i="3" s="1"/>
  <c r="X120" i="10" a="1"/>
  <c r="X120" i="10" s="1"/>
  <c r="M36" i="10" a="1"/>
  <c r="M36" i="10" s="1"/>
  <c r="AB35" i="10" a="1"/>
  <c r="AB35" i="10" s="1"/>
  <c r="W58" i="3" a="1"/>
  <c r="W58" i="3" s="1"/>
  <c r="M39" i="3" a="1"/>
  <c r="M39" i="3" s="1"/>
  <c r="AD61" i="12" a="1"/>
  <c r="AD61" i="12" s="1"/>
  <c r="R87" i="10" a="1"/>
  <c r="R87" i="10" s="1"/>
  <c r="I121" i="3" a="1"/>
  <c r="I121" i="3" s="1"/>
  <c r="M57" i="12" a="1"/>
  <c r="M57" i="12" s="1"/>
  <c r="V52" i="12" a="1"/>
  <c r="V52" i="12" s="1"/>
  <c r="G103" i="10" a="1"/>
  <c r="G103" i="10" s="1"/>
  <c r="AA71" i="12" a="1"/>
  <c r="AA71" i="12" s="1"/>
  <c r="U109" i="10" a="1"/>
  <c r="U109" i="10" s="1"/>
  <c r="F5" i="12" a="1"/>
  <c r="F5" i="12" s="1"/>
  <c r="AB106" i="3" a="1"/>
  <c r="AB106" i="3" s="1"/>
  <c r="F69" i="12" a="1"/>
  <c r="F69" i="12" s="1"/>
  <c r="T85" i="12" a="1"/>
  <c r="T85" i="12" s="1"/>
  <c r="L32" i="3" a="1"/>
  <c r="L32" i="3" s="1"/>
  <c r="AE39" i="12" a="1"/>
  <c r="AE39" i="12" s="1"/>
  <c r="J97" i="12" a="1"/>
  <c r="J97" i="12" s="1"/>
  <c r="AJ98" i="3" a="1"/>
  <c r="AJ98" i="3" s="1"/>
  <c r="K118" i="10" a="1"/>
  <c r="K118" i="10" s="1"/>
  <c r="AG42" i="10" a="1"/>
  <c r="AG42" i="10" s="1"/>
  <c r="AG61" i="10" a="1"/>
  <c r="AG61" i="10" s="1"/>
  <c r="R106" i="12" a="1"/>
  <c r="R106" i="12" s="1"/>
  <c r="U113" i="10" a="1"/>
  <c r="U113" i="10" s="1"/>
  <c r="T34" i="12" a="1"/>
  <c r="T34" i="12" s="1"/>
  <c r="U14" i="12" a="1"/>
  <c r="U14" i="12" s="1"/>
  <c r="H33" i="3" a="1"/>
  <c r="H33" i="3" s="1"/>
  <c r="R53" i="12" a="1"/>
  <c r="R53" i="12" s="1"/>
  <c r="AC92" i="10" a="1"/>
  <c r="AC92" i="10" s="1"/>
  <c r="AC58" i="12" a="1"/>
  <c r="AC58" i="12" s="1"/>
  <c r="U75" i="10" a="1"/>
  <c r="U75" i="10" s="1"/>
  <c r="T92" i="12" a="1"/>
  <c r="T92" i="12" s="1"/>
  <c r="AB105" i="12" a="1"/>
  <c r="AB105" i="12" s="1"/>
  <c r="O85" i="3" a="1"/>
  <c r="O85" i="3" s="1"/>
  <c r="AF36" i="12" a="1"/>
  <c r="AF36" i="12" s="1"/>
  <c r="AB115" i="12" a="1"/>
  <c r="AB115" i="12" s="1"/>
  <c r="AH64" i="10" a="1"/>
  <c r="AH64" i="10" s="1"/>
  <c r="R115" i="12" a="1"/>
  <c r="R115" i="12" s="1"/>
  <c r="AC120" i="10" a="1"/>
  <c r="AC120" i="10" s="1"/>
  <c r="P31" i="12" a="1"/>
  <c r="P31" i="12" s="1"/>
  <c r="AB106" i="12" a="1"/>
  <c r="AB106" i="12" s="1"/>
  <c r="O129" i="12" a="1"/>
  <c r="O129" i="12" s="1"/>
  <c r="F136" i="3" a="1"/>
  <c r="F136" i="3" s="1"/>
  <c r="BP136" i="3" s="1"/>
  <c r="K69" i="3" a="1"/>
  <c r="K69" i="3" s="1"/>
  <c r="X77" i="10" a="1"/>
  <c r="X77" i="10" s="1"/>
  <c r="I110" i="3" a="1"/>
  <c r="I110" i="3" s="1"/>
  <c r="L58" i="3" a="1"/>
  <c r="L58" i="3" s="1"/>
  <c r="I51" i="12" a="1"/>
  <c r="I51" i="12" s="1"/>
  <c r="Q56" i="10" a="1"/>
  <c r="Q56" i="10" s="1"/>
  <c r="AD120" i="3" a="1"/>
  <c r="AD120" i="3" s="1"/>
  <c r="H73" i="12" a="1"/>
  <c r="H73" i="12" s="1"/>
  <c r="AI11" i="12" a="1"/>
  <c r="AI11" i="12" s="1"/>
  <c r="V81" i="10" a="1"/>
  <c r="V81" i="10" s="1"/>
  <c r="H110" i="10" a="1"/>
  <c r="H110" i="10" s="1"/>
  <c r="F101" i="3" a="1"/>
  <c r="F101" i="3" s="1"/>
  <c r="K40" i="10" a="1"/>
  <c r="K40" i="10" s="1"/>
  <c r="Y47" i="12" a="1"/>
  <c r="Y47" i="12" s="1"/>
  <c r="AA55" i="3" a="1"/>
  <c r="AA55" i="3" s="1"/>
  <c r="I88" i="3" a="1"/>
  <c r="I88" i="3" s="1"/>
  <c r="W133" i="12" a="1"/>
  <c r="W133" i="12" s="1"/>
  <c r="BB133" i="12" s="1"/>
  <c r="BB132" i="12" s="1"/>
  <c r="AF105" i="10" a="1"/>
  <c r="AF105" i="10" s="1"/>
  <c r="H80" i="3" a="1"/>
  <c r="H80" i="3" s="1"/>
  <c r="AB37" i="10" a="1"/>
  <c r="AB37" i="10" s="1"/>
  <c r="AC54" i="10" a="1"/>
  <c r="AC54" i="10" s="1"/>
  <c r="I111" i="10" a="1"/>
  <c r="I111" i="10" s="1"/>
  <c r="H62" i="12" a="1"/>
  <c r="H62" i="12" s="1"/>
  <c r="X93" i="12" a="1"/>
  <c r="X93" i="12" s="1"/>
  <c r="Q4" i="12" a="1"/>
  <c r="Q4" i="12" s="1"/>
  <c r="AI115" i="12" a="1"/>
  <c r="AI115" i="12" s="1"/>
  <c r="AF16" i="3" a="1"/>
  <c r="AF16" i="3" s="1"/>
  <c r="Y130" i="3" a="1"/>
  <c r="Y130" i="3" s="1"/>
  <c r="M90" i="12" a="1"/>
  <c r="M90" i="12" s="1"/>
  <c r="I36" i="10" a="1"/>
  <c r="I36" i="10" s="1"/>
  <c r="P79" i="3" a="1"/>
  <c r="P79" i="3" s="1"/>
  <c r="N24" i="10" a="1"/>
  <c r="N24" i="10" s="1"/>
  <c r="O92" i="3" a="1"/>
  <c r="O92" i="3" s="1"/>
  <c r="Y124" i="3" a="1"/>
  <c r="Y124" i="3" s="1"/>
  <c r="O114" i="10" a="1"/>
  <c r="O114" i="10" s="1"/>
  <c r="AE51" i="3" a="1"/>
  <c r="AE51" i="3" s="1"/>
  <c r="AD114" i="12" a="1"/>
  <c r="AD114" i="12" s="1"/>
  <c r="H10" i="10" a="1"/>
  <c r="H10" i="10" s="1"/>
  <c r="AD30" i="12" a="1"/>
  <c r="AD30" i="12" s="1"/>
  <c r="N123" i="10" a="1"/>
  <c r="N123" i="10" s="1"/>
  <c r="X48" i="12" a="1"/>
  <c r="X48" i="12" s="1"/>
  <c r="I42" i="10" a="1"/>
  <c r="I42" i="10" s="1"/>
  <c r="H130" i="10" a="1"/>
  <c r="H130" i="10" s="1"/>
  <c r="R30" i="10" a="1"/>
  <c r="R30" i="10" s="1"/>
  <c r="AI47" i="12" a="1"/>
  <c r="AI47" i="12" s="1"/>
  <c r="S62" i="12" a="1"/>
  <c r="S62" i="12" s="1"/>
  <c r="AI120" i="10" a="1"/>
  <c r="AI120" i="10" s="1"/>
  <c r="L52" i="12" a="1"/>
  <c r="L52" i="12" s="1"/>
  <c r="K54" i="12" a="1"/>
  <c r="K54" i="12" s="1"/>
  <c r="AD60" i="12" a="1"/>
  <c r="AD60" i="12" s="1"/>
  <c r="F101" i="10" a="1"/>
  <c r="F101" i="10" s="1"/>
  <c r="AB6" i="3" a="1"/>
  <c r="AB6" i="3" s="1"/>
  <c r="AE90" i="10" a="1"/>
  <c r="AE90" i="10" s="1"/>
  <c r="R99" i="3" a="1"/>
  <c r="R99" i="3" s="1"/>
  <c r="M19" i="10" a="1"/>
  <c r="M19" i="10" s="1"/>
  <c r="Y127" i="3" a="1"/>
  <c r="Y127" i="3" s="1"/>
  <c r="L58" i="10" a="1"/>
  <c r="L58" i="10" s="1"/>
  <c r="W73" i="12" a="1"/>
  <c r="W73" i="12" s="1"/>
  <c r="Z84" i="10" a="1"/>
  <c r="Z84" i="10" s="1"/>
  <c r="I50" i="10" a="1"/>
  <c r="I50" i="10" s="1"/>
  <c r="AJ125" i="10" a="1"/>
  <c r="AJ125" i="10" s="1"/>
  <c r="AC77" i="3" a="1"/>
  <c r="AC77" i="3" s="1"/>
  <c r="F95" i="12" a="1"/>
  <c r="F95" i="12" s="1"/>
  <c r="P7" i="12" a="1"/>
  <c r="P7" i="12" s="1"/>
  <c r="AC24" i="10" a="1"/>
  <c r="AC24" i="10" s="1"/>
  <c r="L101" i="12" a="1"/>
  <c r="L101" i="12" s="1"/>
  <c r="AA14" i="10" a="1"/>
  <c r="AA14" i="10" s="1"/>
  <c r="F61" i="10" a="1"/>
  <c r="F61" i="10" s="1"/>
  <c r="R37" i="12" a="1"/>
  <c r="R37" i="12" s="1"/>
  <c r="M39" i="12" a="1"/>
  <c r="M39" i="12" s="1"/>
  <c r="AI7" i="12" a="1"/>
  <c r="AI7" i="12" s="1"/>
  <c r="O63" i="12" a="1"/>
  <c r="O63" i="12" s="1"/>
  <c r="V121" i="12" a="1"/>
  <c r="V121" i="12" s="1"/>
  <c r="K50" i="3" a="1"/>
  <c r="K50" i="3" s="1"/>
  <c r="Z92" i="3" a="1"/>
  <c r="Z92" i="3" s="1"/>
  <c r="Y98" i="12" a="1"/>
  <c r="Y98" i="12" s="1"/>
  <c r="X12" i="10" a="1"/>
  <c r="X12" i="10" s="1"/>
  <c r="M99" i="10" a="1"/>
  <c r="M99" i="10" s="1"/>
  <c r="H80" i="10" a="1"/>
  <c r="H80" i="10" s="1"/>
  <c r="W20" i="10" a="1"/>
  <c r="W20" i="10" s="1"/>
  <c r="O39" i="12" a="1"/>
  <c r="O39" i="12" s="1"/>
  <c r="F115" i="12" a="1"/>
  <c r="F115" i="12" s="1"/>
  <c r="I85" i="10" a="1"/>
  <c r="I85" i="10" s="1"/>
  <c r="AI30" i="10" a="1"/>
  <c r="AI30" i="10" s="1"/>
  <c r="T106" i="10" a="1"/>
  <c r="T106" i="10" s="1"/>
  <c r="L101" i="3" a="1"/>
  <c r="L101" i="3" s="1"/>
  <c r="AJ74" i="12" a="1"/>
  <c r="AJ74" i="12" s="1"/>
  <c r="I67" i="10" a="1"/>
  <c r="I67" i="10" s="1"/>
  <c r="Z57" i="10" a="1"/>
  <c r="Z57" i="10" s="1"/>
  <c r="G113" i="12" a="1"/>
  <c r="G113" i="12" s="1"/>
  <c r="Q40" i="10" a="1"/>
  <c r="Q40" i="10" s="1"/>
  <c r="Z124" i="10" a="1"/>
  <c r="Z124" i="10" s="1"/>
  <c r="AD57" i="12" a="1"/>
  <c r="AD57" i="12" s="1"/>
  <c r="M43" i="10" a="1"/>
  <c r="M43" i="10" s="1"/>
  <c r="W35" i="3" a="1"/>
  <c r="W35" i="3" s="1"/>
  <c r="AD62" i="10" a="1"/>
  <c r="AD62" i="10" s="1"/>
  <c r="AJ75" i="12" a="1"/>
  <c r="AJ75" i="12" s="1"/>
  <c r="AG36" i="12" a="1"/>
  <c r="AG36" i="12" s="1"/>
  <c r="AH72" i="10" a="1"/>
  <c r="AH72" i="10" s="1"/>
  <c r="Q60" i="12" a="1"/>
  <c r="Q60" i="12" s="1"/>
  <c r="Y126" i="12" a="1"/>
  <c r="Y126" i="12" s="1"/>
  <c r="AH92" i="12" a="1"/>
  <c r="AH92" i="12" s="1"/>
  <c r="S51" i="12" a="1"/>
  <c r="S51" i="12" s="1"/>
  <c r="AE30" i="12" a="1"/>
  <c r="AE30" i="12" s="1"/>
  <c r="W136" i="12" a="1"/>
  <c r="W136" i="12" s="1"/>
  <c r="BB136" i="12" s="1"/>
  <c r="BB135" i="12" s="1"/>
  <c r="X131" i="3" a="1"/>
  <c r="X131" i="3" s="1"/>
  <c r="Y70" i="3" a="1"/>
  <c r="Y70" i="3" s="1"/>
  <c r="W55" i="12" a="1"/>
  <c r="W55" i="12" s="1"/>
  <c r="F70" i="12" a="1"/>
  <c r="F70" i="12" s="1"/>
  <c r="V53" i="3" a="1"/>
  <c r="V53" i="3" s="1"/>
  <c r="M20" i="12" a="1"/>
  <c r="M20" i="12" s="1"/>
  <c r="X120" i="3" a="1"/>
  <c r="X120" i="3" s="1"/>
  <c r="U5" i="3" a="1"/>
  <c r="U5" i="3" s="1"/>
  <c r="F108" i="10" a="1"/>
  <c r="F108" i="10" s="1"/>
  <c r="S109" i="10" a="1"/>
  <c r="S109" i="10" s="1"/>
  <c r="L63" i="3" a="1"/>
  <c r="L63" i="3" s="1"/>
  <c r="AC126" i="3" a="1"/>
  <c r="AC126" i="3" s="1"/>
  <c r="Y111" i="3" a="1"/>
  <c r="Y111" i="3" s="1"/>
  <c r="V102" i="10" a="1"/>
  <c r="V102" i="10" s="1"/>
  <c r="W87" i="10" a="1"/>
  <c r="W87" i="10" s="1"/>
  <c r="AC87" i="10" a="1"/>
  <c r="AC87" i="10" s="1"/>
  <c r="S8" i="3" a="1"/>
  <c r="S8" i="3" s="1"/>
  <c r="U51" i="3" a="1"/>
  <c r="U51" i="3" s="1"/>
  <c r="M138" i="12" a="1"/>
  <c r="M138" i="12" s="1"/>
  <c r="AR138" i="12" s="1"/>
  <c r="AR137" i="12" s="1"/>
  <c r="AJ61" i="10" a="1"/>
  <c r="AJ61" i="10" s="1"/>
  <c r="Y35" i="12" a="1"/>
  <c r="Y35" i="12" s="1"/>
  <c r="AI133" i="3" a="1"/>
  <c r="AI133" i="3" s="1"/>
  <c r="BN133" i="3" s="1"/>
  <c r="J110" i="12" a="1"/>
  <c r="J110" i="12" s="1"/>
  <c r="AA64" i="12" a="1"/>
  <c r="AA64" i="12" s="1"/>
  <c r="AG120" i="3" a="1"/>
  <c r="AG120" i="3" s="1"/>
  <c r="F43" i="12" a="1"/>
  <c r="F43" i="12" s="1"/>
  <c r="V77" i="3" a="1"/>
  <c r="V77" i="3" s="1"/>
  <c r="X22" i="10" a="1"/>
  <c r="X22" i="10" s="1"/>
  <c r="P58" i="12" a="1"/>
  <c r="P58" i="12" s="1"/>
  <c r="T65" i="12" a="1"/>
  <c r="T65" i="12" s="1"/>
  <c r="L61" i="3" a="1"/>
  <c r="L61" i="3" s="1"/>
  <c r="F105" i="10" a="1"/>
  <c r="F105" i="10" s="1"/>
  <c r="K4" i="12" a="1"/>
  <c r="K4" i="12" s="1"/>
  <c r="AA45" i="10" a="1"/>
  <c r="AA45" i="10" s="1"/>
  <c r="X15" i="3" a="1"/>
  <c r="X15" i="3" s="1"/>
  <c r="AA66" i="10" a="1"/>
  <c r="AA66" i="10" s="1"/>
  <c r="P53" i="3" a="1"/>
  <c r="P53" i="3" s="1"/>
  <c r="AH73" i="3" a="1"/>
  <c r="AH73" i="3" s="1"/>
  <c r="I86" i="10" a="1"/>
  <c r="I86" i="10" s="1"/>
  <c r="AD42" i="3" a="1"/>
  <c r="AD42" i="3" s="1"/>
  <c r="H77" i="3" a="1"/>
  <c r="H77" i="3" s="1"/>
  <c r="U46" i="10" a="1"/>
  <c r="U46" i="10" s="1"/>
  <c r="W82" i="3" a="1"/>
  <c r="W82" i="3" s="1"/>
  <c r="AG28" i="12" a="1"/>
  <c r="AG28" i="12" s="1"/>
  <c r="K88" i="3" a="1"/>
  <c r="K88" i="3" s="1"/>
  <c r="AD16" i="12" a="1"/>
  <c r="AD16" i="12" s="1"/>
  <c r="Y122" i="10" a="1"/>
  <c r="Y122" i="10" s="1"/>
  <c r="O108" i="12" a="1"/>
  <c r="O108" i="12" s="1"/>
  <c r="G60" i="3" a="1"/>
  <c r="G60" i="3" s="1"/>
  <c r="O33" i="10" a="1"/>
  <c r="O33" i="10" s="1"/>
  <c r="Y36" i="12" a="1"/>
  <c r="Y36" i="12" s="1"/>
  <c r="Z32" i="10" a="1"/>
  <c r="Z32" i="10" s="1"/>
  <c r="V27" i="12" a="1"/>
  <c r="V27" i="12" s="1"/>
  <c r="W106" i="12" a="1"/>
  <c r="W106" i="12" s="1"/>
  <c r="Q118" i="3" a="1"/>
  <c r="Q118" i="3" s="1"/>
  <c r="J24" i="10" a="1"/>
  <c r="J24" i="10" s="1"/>
  <c r="H131" i="12" a="1"/>
  <c r="H131" i="12" s="1"/>
  <c r="S125" i="12" a="1"/>
  <c r="S125" i="12" s="1"/>
  <c r="F41" i="12" a="1"/>
  <c r="F41" i="12" s="1"/>
  <c r="AI138" i="12" a="1"/>
  <c r="AI138" i="12" s="1"/>
  <c r="BN138" i="12" s="1"/>
  <c r="BN137" i="12" s="1"/>
  <c r="X91" i="12" a="1"/>
  <c r="X91" i="12" s="1"/>
  <c r="S34" i="10" a="1"/>
  <c r="S34" i="10" s="1"/>
  <c r="AG114" i="12" a="1"/>
  <c r="AG114" i="12" s="1"/>
  <c r="AC86" i="12" a="1"/>
  <c r="AC86" i="12" s="1"/>
  <c r="Q25" i="12" a="1"/>
  <c r="Q25" i="12" s="1"/>
  <c r="Z79" i="12" a="1"/>
  <c r="Z79" i="12" s="1"/>
  <c r="AJ110" i="12" a="1"/>
  <c r="AJ110" i="12" s="1"/>
  <c r="P10" i="10" a="1"/>
  <c r="P10" i="10" s="1"/>
  <c r="U47" i="12" a="1"/>
  <c r="U47" i="12" s="1"/>
  <c r="Z40" i="3" a="1"/>
  <c r="Z40" i="3" s="1"/>
  <c r="N24" i="3" a="1"/>
  <c r="N24" i="3" s="1"/>
  <c r="R3" i="3" a="1"/>
  <c r="R3" i="3" s="1"/>
  <c r="R136" i="12" a="1"/>
  <c r="R136" i="12" s="1"/>
  <c r="AW136" i="12" s="1"/>
  <c r="AW135" i="12" s="1"/>
  <c r="Y70" i="10" a="1"/>
  <c r="Y70" i="10" s="1"/>
  <c r="R14" i="10" a="1"/>
  <c r="R14" i="10" s="1"/>
  <c r="AE67" i="3" a="1"/>
  <c r="AE67" i="3" s="1"/>
  <c r="AF47" i="10" a="1"/>
  <c r="AF47" i="10" s="1"/>
  <c r="W33" i="3" a="1"/>
  <c r="W33" i="3" s="1"/>
  <c r="AC110" i="12" a="1"/>
  <c r="AC110" i="12" s="1"/>
  <c r="AD7" i="3" a="1"/>
  <c r="AD7" i="3" s="1"/>
  <c r="V14" i="3" a="1"/>
  <c r="V14" i="3" s="1"/>
  <c r="S56" i="12" a="1"/>
  <c r="S56" i="12" s="1"/>
  <c r="AJ47" i="10" a="1"/>
  <c r="AJ47" i="10" s="1"/>
  <c r="I91" i="3" a="1"/>
  <c r="I91" i="3" s="1"/>
  <c r="AD54" i="12" a="1"/>
  <c r="AD54" i="12" s="1"/>
  <c r="F11" i="3" a="1"/>
  <c r="F11" i="3" s="1"/>
  <c r="L72" i="3" a="1"/>
  <c r="L72" i="3" s="1"/>
  <c r="G113" i="3" a="1"/>
  <c r="G113" i="3" s="1"/>
  <c r="AJ102" i="12" a="1"/>
  <c r="AJ102" i="12" s="1"/>
  <c r="O75" i="12" a="1"/>
  <c r="O75" i="12" s="1"/>
  <c r="G42" i="3" a="1"/>
  <c r="G42" i="3" s="1"/>
  <c r="AJ58" i="12" a="1"/>
  <c r="AJ58" i="12" s="1"/>
  <c r="AJ127" i="10" a="1"/>
  <c r="AJ127" i="10" s="1"/>
  <c r="AB102" i="10" a="1"/>
  <c r="AB102" i="10" s="1"/>
  <c r="M20" i="10" a="1"/>
  <c r="M20" i="10" s="1"/>
  <c r="X61" i="12" a="1"/>
  <c r="X61" i="12" s="1"/>
  <c r="T129" i="10" a="1"/>
  <c r="T129" i="10" s="1"/>
  <c r="S126" i="3" a="1"/>
  <c r="S126" i="3" s="1"/>
  <c r="AE81" i="10" a="1"/>
  <c r="AE81" i="10" s="1"/>
  <c r="O4" i="3" a="1"/>
  <c r="O4" i="3" s="1"/>
  <c r="S25" i="3" a="1"/>
  <c r="S25" i="3" s="1"/>
  <c r="U18" i="10" a="1"/>
  <c r="U18" i="10" s="1"/>
  <c r="AA121" i="12" a="1"/>
  <c r="AA121" i="12" s="1"/>
  <c r="O101" i="3" a="1"/>
  <c r="O101" i="3" s="1"/>
  <c r="U98" i="10" a="1"/>
  <c r="U98" i="10" s="1"/>
  <c r="AA17" i="3" a="1"/>
  <c r="AA17" i="3" s="1"/>
  <c r="AE52" i="12" a="1"/>
  <c r="AE52" i="12" s="1"/>
  <c r="P100" i="10" a="1"/>
  <c r="P100" i="10" s="1"/>
  <c r="K85" i="3" a="1"/>
  <c r="K85" i="3" s="1"/>
  <c r="V21" i="3" a="1"/>
  <c r="V21" i="3" s="1"/>
  <c r="R129" i="12" a="1"/>
  <c r="R129" i="12" s="1"/>
  <c r="AB24" i="12" a="1"/>
  <c r="AB24" i="12" s="1"/>
  <c r="V27" i="3" a="1"/>
  <c r="V27" i="3" s="1"/>
  <c r="F11" i="12" a="1"/>
  <c r="F11" i="12" s="1"/>
  <c r="N47" i="12" a="1"/>
  <c r="N47" i="12" s="1"/>
  <c r="G25" i="3" a="1"/>
  <c r="G25" i="3" s="1"/>
  <c r="P75" i="3" a="1"/>
  <c r="P75" i="3" s="1"/>
  <c r="V98" i="12" a="1"/>
  <c r="V98" i="12" s="1"/>
  <c r="AB27" i="3" a="1"/>
  <c r="AB27" i="3" s="1"/>
  <c r="G14" i="3" a="1"/>
  <c r="G14" i="3" s="1"/>
  <c r="AG53" i="3" a="1"/>
  <c r="AG53" i="3" s="1"/>
  <c r="L85" i="10" a="1"/>
  <c r="L85" i="10" s="1"/>
  <c r="AB118" i="3" a="1"/>
  <c r="AB118" i="3" s="1"/>
  <c r="Q79" i="10" a="1"/>
  <c r="Q79" i="10" s="1"/>
  <c r="AI90" i="12" a="1"/>
  <c r="AI90" i="12" s="1"/>
  <c r="AD51" i="3" a="1"/>
  <c r="AD51" i="3" s="1"/>
  <c r="AB93" i="12" a="1"/>
  <c r="AB93" i="12" s="1"/>
  <c r="V14" i="10" a="1"/>
  <c r="V14" i="10" s="1"/>
  <c r="M115" i="10" a="1"/>
  <c r="M115" i="10" s="1"/>
  <c r="AF116" i="12" a="1"/>
  <c r="AF116" i="12" s="1"/>
  <c r="AE65" i="3" a="1"/>
  <c r="AE65" i="3" s="1"/>
  <c r="AD72" i="12" a="1"/>
  <c r="AD72" i="12" s="1"/>
  <c r="F119" i="3" a="1"/>
  <c r="F119" i="3" s="1"/>
  <c r="AF51" i="10" a="1"/>
  <c r="AF51" i="10" s="1"/>
  <c r="AH67" i="10" a="1"/>
  <c r="AH67" i="10" s="1"/>
  <c r="S4" i="3" a="1"/>
  <c r="S4" i="3" s="1"/>
  <c r="V31" i="3" a="1"/>
  <c r="V31" i="3" s="1"/>
  <c r="AF33" i="3" a="1"/>
  <c r="AF33" i="3" s="1"/>
  <c r="G114" i="3" a="1"/>
  <c r="G114" i="3" s="1"/>
  <c r="AD122" i="10" a="1"/>
  <c r="AD122" i="10" s="1"/>
  <c r="J76" i="3" a="1"/>
  <c r="J76" i="3" s="1"/>
  <c r="X19" i="10" a="1"/>
  <c r="X19" i="10" s="1"/>
  <c r="S121" i="10" a="1"/>
  <c r="S121" i="10" s="1"/>
  <c r="P138" i="12" a="1"/>
  <c r="P138" i="12" s="1"/>
  <c r="AU138" i="12" s="1"/>
  <c r="AU137" i="12" s="1"/>
  <c r="AI125" i="3" a="1"/>
  <c r="AI125" i="3" s="1"/>
  <c r="T122" i="12" a="1"/>
  <c r="T122" i="12" s="1"/>
  <c r="AA36" i="10" a="1"/>
  <c r="AA36" i="10" s="1"/>
  <c r="H75" i="10" a="1"/>
  <c r="H75" i="10" s="1"/>
  <c r="F44" i="10" a="1"/>
  <c r="F44" i="10" s="1"/>
  <c r="X30" i="10" a="1"/>
  <c r="X30" i="10" s="1"/>
  <c r="AG75" i="12" a="1"/>
  <c r="AG75" i="12" s="1"/>
  <c r="AE115" i="10" a="1"/>
  <c r="AE115" i="10" s="1"/>
  <c r="G86" i="10" a="1"/>
  <c r="G86" i="10" s="1"/>
  <c r="AF122" i="12" a="1"/>
  <c r="AF122" i="12" s="1"/>
  <c r="AG17" i="3" a="1"/>
  <c r="AG17" i="3" s="1"/>
  <c r="AC3" i="12" a="1"/>
  <c r="AC3" i="12" s="1"/>
  <c r="U6" i="10" a="1"/>
  <c r="U6" i="10" s="1"/>
  <c r="AA58" i="10" a="1"/>
  <c r="AA58" i="10" s="1"/>
  <c r="G73" i="12" a="1"/>
  <c r="G73" i="12" s="1"/>
  <c r="AD24" i="12" a="1"/>
  <c r="AD24" i="12" s="1"/>
  <c r="AB125" i="10" a="1"/>
  <c r="AB125" i="10" s="1"/>
  <c r="W124" i="12" a="1"/>
  <c r="W124" i="12" s="1"/>
  <c r="AH53" i="3" a="1"/>
  <c r="AH53" i="3" s="1"/>
  <c r="R108" i="12" a="1"/>
  <c r="R108" i="12" s="1"/>
  <c r="AF109" i="3" a="1"/>
  <c r="AF109" i="3" s="1"/>
  <c r="S90" i="12" a="1"/>
  <c r="S90" i="12" s="1"/>
  <c r="AB68" i="12" a="1"/>
  <c r="AB68" i="12" s="1"/>
  <c r="AD7" i="12" a="1"/>
  <c r="AD7" i="12" s="1"/>
  <c r="AG52" i="12" a="1"/>
  <c r="AG52" i="12" s="1"/>
  <c r="Y84" i="10" a="1"/>
  <c r="Y84" i="10" s="1"/>
  <c r="I58" i="3" a="1"/>
  <c r="I58" i="3" s="1"/>
  <c r="Z52" i="3" a="1"/>
  <c r="Z52" i="3" s="1"/>
  <c r="M123" i="10" a="1"/>
  <c r="M123" i="10" s="1"/>
  <c r="G85" i="12" a="1"/>
  <c r="G85" i="12" s="1"/>
  <c r="T55" i="10" a="1"/>
  <c r="T55" i="10" s="1"/>
  <c r="T28" i="12" a="1"/>
  <c r="T28" i="12" s="1"/>
  <c r="AF24" i="12" a="1"/>
  <c r="AF24" i="12" s="1"/>
  <c r="G55" i="3" a="1"/>
  <c r="G55" i="3" s="1"/>
  <c r="AD93" i="10" a="1"/>
  <c r="AD93" i="10" s="1"/>
  <c r="AE8" i="3" a="1"/>
  <c r="AE8" i="3" s="1"/>
  <c r="Y108" i="3" a="1"/>
  <c r="Y108" i="3" s="1"/>
  <c r="Y111" i="12" a="1"/>
  <c r="Y111" i="12" s="1"/>
  <c r="I36" i="12" a="1"/>
  <c r="I36" i="12" s="1"/>
  <c r="N79" i="12" a="1"/>
  <c r="N79" i="12" s="1"/>
  <c r="H130" i="12" a="1"/>
  <c r="H130" i="12" s="1"/>
  <c r="AJ121" i="12" a="1"/>
  <c r="AJ121" i="12" s="1"/>
  <c r="AE28" i="10" a="1"/>
  <c r="AE28" i="10" s="1"/>
  <c r="AC123" i="3" a="1"/>
  <c r="AC123" i="3" s="1"/>
  <c r="I40" i="10" a="1"/>
  <c r="I40" i="10" s="1"/>
  <c r="AB113" i="12" a="1"/>
  <c r="AB113" i="12" s="1"/>
  <c r="N103" i="3" a="1"/>
  <c r="N103" i="3" s="1"/>
  <c r="Q75" i="10" a="1"/>
  <c r="Q75" i="10" s="1"/>
  <c r="O102" i="12" a="1"/>
  <c r="O102" i="12" s="1"/>
  <c r="G130" i="10" a="1"/>
  <c r="G130" i="10" s="1"/>
  <c r="K36" i="12" a="1"/>
  <c r="K36" i="12" s="1"/>
  <c r="AB89" i="12" a="1"/>
  <c r="AB89" i="12" s="1"/>
  <c r="J69" i="10" a="1"/>
  <c r="J69" i="10" s="1"/>
  <c r="AE30" i="3" a="1"/>
  <c r="AE30" i="3" s="1"/>
  <c r="H121" i="12" a="1"/>
  <c r="H121" i="12" s="1"/>
  <c r="AG88" i="10" a="1"/>
  <c r="AG88" i="10" s="1"/>
  <c r="AG52" i="10" a="1"/>
  <c r="AG52" i="10" s="1"/>
  <c r="O5" i="3" a="1"/>
  <c r="O5" i="3" s="1"/>
  <c r="O108" i="3" a="1"/>
  <c r="O108" i="3" s="1"/>
  <c r="L124" i="3" a="1"/>
  <c r="L124" i="3" s="1"/>
  <c r="M97" i="10" a="1"/>
  <c r="M97" i="10" s="1"/>
  <c r="M65" i="10" a="1"/>
  <c r="M65" i="10" s="1"/>
  <c r="V128" i="12" a="1"/>
  <c r="V128" i="12" s="1"/>
  <c r="AD114" i="3" a="1"/>
  <c r="AD114" i="3" s="1"/>
  <c r="S39" i="10" a="1"/>
  <c r="S39" i="10" s="1"/>
  <c r="T67" i="10" a="1"/>
  <c r="T67" i="10" s="1"/>
  <c r="AE121" i="3" a="1"/>
  <c r="AE121" i="3" s="1"/>
  <c r="P47" i="10" a="1"/>
  <c r="P47" i="10" s="1"/>
  <c r="AE12" i="12" a="1"/>
  <c r="AE12" i="12" s="1"/>
  <c r="AE27" i="3" a="1"/>
  <c r="AE27" i="3" s="1"/>
  <c r="AE131" i="12" a="1"/>
  <c r="AE131" i="12" s="1"/>
  <c r="N41" i="3" a="1"/>
  <c r="N41" i="3" s="1"/>
  <c r="AH113" i="3" a="1"/>
  <c r="AH113" i="3" s="1"/>
  <c r="Z127" i="10" a="1"/>
  <c r="Z127" i="10" s="1"/>
  <c r="F10" i="10" a="1"/>
  <c r="F10" i="10" s="1"/>
  <c r="F16" i="3" a="1"/>
  <c r="F16" i="3" s="1"/>
  <c r="L113" i="12" a="1"/>
  <c r="L113" i="12" s="1"/>
  <c r="P28" i="3" a="1"/>
  <c r="P28" i="3" s="1"/>
  <c r="R23" i="10" a="1"/>
  <c r="R23" i="10" s="1"/>
  <c r="R40" i="12" a="1"/>
  <c r="R40" i="12" s="1"/>
  <c r="N14" i="3" a="1"/>
  <c r="N14" i="3" s="1"/>
  <c r="P73" i="3" a="1"/>
  <c r="P73" i="3" s="1"/>
  <c r="AG63" i="12" a="1"/>
  <c r="AG63" i="12" s="1"/>
  <c r="S108" i="3" a="1"/>
  <c r="S108" i="3" s="1"/>
  <c r="AB126" i="10" a="1"/>
  <c r="AB126" i="10" s="1"/>
  <c r="F41" i="3" a="1"/>
  <c r="F41" i="3" s="1"/>
  <c r="AB85" i="12" a="1"/>
  <c r="AB85" i="12" s="1"/>
  <c r="AC18" i="10" a="1"/>
  <c r="AC18" i="10" s="1"/>
  <c r="AA51" i="10" a="1"/>
  <c r="AA51" i="10" s="1"/>
  <c r="AH115" i="12" a="1"/>
  <c r="AH115" i="12" s="1"/>
  <c r="J136" i="3" a="1"/>
  <c r="J136" i="3" s="1"/>
  <c r="AO136" i="3" s="1"/>
  <c r="AO135" i="3" s="1"/>
  <c r="Q14" i="12" a="1"/>
  <c r="Q14" i="12" s="1"/>
  <c r="Y60" i="12" a="1"/>
  <c r="Y60" i="12" s="1"/>
  <c r="M91" i="12" a="1"/>
  <c r="M91" i="12" s="1"/>
  <c r="AC62" i="12" a="1"/>
  <c r="AC62" i="12" s="1"/>
  <c r="V48" i="10" a="1"/>
  <c r="V48" i="10" s="1"/>
  <c r="AC111" i="10" a="1"/>
  <c r="AC111" i="10" s="1"/>
  <c r="R71" i="10" a="1"/>
  <c r="R71" i="10" s="1"/>
  <c r="H98" i="10" a="1"/>
  <c r="H98" i="10" s="1"/>
  <c r="K22" i="3" a="1"/>
  <c r="K22" i="3" s="1"/>
  <c r="AG89" i="3" a="1"/>
  <c r="AG89" i="3" s="1"/>
  <c r="AC76" i="12" a="1"/>
  <c r="AC76" i="12" s="1"/>
  <c r="R20" i="12" a="1"/>
  <c r="R20" i="12" s="1"/>
  <c r="J76" i="10" a="1"/>
  <c r="J76" i="10" s="1"/>
  <c r="M103" i="3" a="1"/>
  <c r="M103" i="3" s="1"/>
  <c r="H61" i="10" a="1"/>
  <c r="H61" i="10" s="1"/>
  <c r="AB109" i="10" a="1"/>
  <c r="AB109" i="10" s="1"/>
  <c r="L51" i="12" a="1"/>
  <c r="L51" i="12" s="1"/>
  <c r="Z13" i="3" a="1"/>
  <c r="Z13" i="3" s="1"/>
  <c r="AJ101" i="10" a="1"/>
  <c r="AJ101" i="10" s="1"/>
  <c r="AJ46" i="12" a="1"/>
  <c r="AJ46" i="12" s="1"/>
  <c r="S57" i="3" a="1"/>
  <c r="S57" i="3" s="1"/>
  <c r="AB86" i="10" a="1"/>
  <c r="AB86" i="10" s="1"/>
  <c r="Y113" i="10" a="1"/>
  <c r="Y113" i="10" s="1"/>
  <c r="K41" i="10" a="1"/>
  <c r="K41" i="10" s="1"/>
  <c r="L114" i="3" a="1"/>
  <c r="L114" i="3" s="1"/>
  <c r="P44" i="3" a="1"/>
  <c r="P44" i="3" s="1"/>
  <c r="R113" i="3" a="1"/>
  <c r="R113" i="3" s="1"/>
  <c r="I32" i="10" a="1"/>
  <c r="I32" i="10" s="1"/>
  <c r="F22" i="3" a="1"/>
  <c r="F22" i="3" s="1"/>
  <c r="X45" i="12" a="1"/>
  <c r="X45" i="12" s="1"/>
  <c r="S19" i="3" a="1"/>
  <c r="S19" i="3" s="1"/>
  <c r="F42" i="12" a="1"/>
  <c r="F42" i="12" s="1"/>
  <c r="F117" i="12" a="1"/>
  <c r="F117" i="12" s="1"/>
  <c r="AC25" i="10" a="1"/>
  <c r="AC25" i="10" s="1"/>
  <c r="H101" i="12" a="1"/>
  <c r="H101" i="12" s="1"/>
  <c r="J12" i="12" a="1"/>
  <c r="J12" i="12" s="1"/>
  <c r="AJ33" i="10" a="1"/>
  <c r="AJ33" i="10" s="1"/>
  <c r="H74" i="12" a="1"/>
  <c r="H74" i="12" s="1"/>
  <c r="AF39" i="3" a="1"/>
  <c r="AF39" i="3" s="1"/>
  <c r="AJ116" i="12" a="1"/>
  <c r="AJ116" i="12" s="1"/>
  <c r="AI42" i="12" a="1"/>
  <c r="AI42" i="12" s="1"/>
  <c r="Z61" i="12" a="1"/>
  <c r="Z61" i="12" s="1"/>
  <c r="AB96" i="10" a="1"/>
  <c r="AB96" i="10" s="1"/>
  <c r="Z18" i="12" a="1"/>
  <c r="Z18" i="12" s="1"/>
  <c r="G105" i="10" a="1"/>
  <c r="G105" i="10" s="1"/>
  <c r="AE64" i="3" a="1"/>
  <c r="AE64" i="3" s="1"/>
  <c r="K8" i="3" a="1"/>
  <c r="K8" i="3" s="1"/>
  <c r="AD53" i="3" a="1"/>
  <c r="AD53" i="3" s="1"/>
  <c r="H109" i="3" a="1"/>
  <c r="H109" i="3" s="1"/>
  <c r="X138" i="3" a="1"/>
  <c r="X138" i="3" s="1"/>
  <c r="BC138" i="3" s="1"/>
  <c r="BC137" i="3" s="1"/>
  <c r="L102" i="3" a="1"/>
  <c r="L102" i="3" s="1"/>
  <c r="W40" i="12" a="1"/>
  <c r="W40" i="12" s="1"/>
  <c r="K61" i="3" a="1"/>
  <c r="K61" i="3" s="1"/>
  <c r="S62" i="10" a="1"/>
  <c r="S62" i="10" s="1"/>
  <c r="I84" i="10" a="1"/>
  <c r="I84" i="10" s="1"/>
  <c r="AD32" i="3" a="1"/>
  <c r="AD32" i="3" s="1"/>
  <c r="G58" i="3" a="1"/>
  <c r="G58" i="3" s="1"/>
  <c r="Z11" i="3" a="1"/>
  <c r="Z11" i="3" s="1"/>
  <c r="V81" i="3" a="1"/>
  <c r="V81" i="3" s="1"/>
  <c r="L27" i="3" a="1"/>
  <c r="L27" i="3" s="1"/>
  <c r="W44" i="10" a="1"/>
  <c r="W44" i="10" s="1"/>
  <c r="AJ131" i="3" a="1"/>
  <c r="AJ131" i="3" s="1"/>
  <c r="V44" i="10" a="1"/>
  <c r="V44" i="10" s="1"/>
  <c r="M131" i="3" a="1"/>
  <c r="M131" i="3" s="1"/>
  <c r="T76" i="3" a="1"/>
  <c r="T76" i="3" s="1"/>
  <c r="S18" i="12" a="1"/>
  <c r="S18" i="12" s="1"/>
  <c r="Z56" i="12" a="1"/>
  <c r="Z56" i="12" s="1"/>
  <c r="AH51" i="10" a="1"/>
  <c r="AH51" i="10" s="1"/>
  <c r="AI98" i="3" a="1"/>
  <c r="AI98" i="3" s="1"/>
  <c r="G65" i="10" a="1"/>
  <c r="G65" i="10" s="1"/>
  <c r="O77" i="10" a="1"/>
  <c r="O77" i="10" s="1"/>
  <c r="P32" i="12" a="1"/>
  <c r="P32" i="12" s="1"/>
  <c r="AG79" i="10" a="1"/>
  <c r="AG79" i="10" s="1"/>
  <c r="AJ129" i="12" a="1"/>
  <c r="AJ129" i="12" s="1"/>
  <c r="J26" i="3" a="1"/>
  <c r="J26" i="3" s="1"/>
  <c r="H105" i="12" a="1"/>
  <c r="H105" i="12" s="1"/>
  <c r="AD118" i="12" a="1"/>
  <c r="AD118" i="12" s="1"/>
  <c r="Z71" i="12" a="1"/>
  <c r="Z71" i="12" s="1"/>
  <c r="N115" i="3" a="1"/>
  <c r="N115" i="3" s="1"/>
  <c r="N77" i="10" a="1"/>
  <c r="N77" i="10" s="1"/>
  <c r="U88" i="3" a="1"/>
  <c r="U88" i="3" s="1"/>
  <c r="F51" i="12" a="1"/>
  <c r="F51" i="12" s="1"/>
  <c r="AJ42" i="12" a="1"/>
  <c r="AJ42" i="12" s="1"/>
  <c r="I3" i="12" a="1"/>
  <c r="I3" i="12" s="1"/>
  <c r="W92" i="10" a="1"/>
  <c r="W92" i="10" s="1"/>
  <c r="AB97" i="3" a="1"/>
  <c r="AB97" i="3" s="1"/>
  <c r="AG33" i="10" a="1"/>
  <c r="AG33" i="10" s="1"/>
  <c r="W51" i="3" a="1"/>
  <c r="W51" i="3" s="1"/>
  <c r="AC118" i="3" a="1"/>
  <c r="AC118" i="3" s="1"/>
  <c r="AB69" i="12" a="1"/>
  <c r="AB69" i="12" s="1"/>
  <c r="M101" i="3" a="1"/>
  <c r="M101" i="3" s="1"/>
  <c r="AH131" i="3" a="1"/>
  <c r="AH131" i="3" s="1"/>
  <c r="AI98" i="12" a="1"/>
  <c r="AI98" i="12" s="1"/>
  <c r="AC88" i="3" a="1"/>
  <c r="AC88" i="3" s="1"/>
  <c r="S66" i="3" a="1"/>
  <c r="S66" i="3" s="1"/>
  <c r="U105" i="10" a="1"/>
  <c r="U105" i="10" s="1"/>
  <c r="H16" i="12" a="1"/>
  <c r="H16" i="12" s="1"/>
  <c r="Y75" i="3" a="1"/>
  <c r="Y75" i="3" s="1"/>
  <c r="AA129" i="10" a="1"/>
  <c r="AA129" i="10" s="1"/>
  <c r="S111" i="12" a="1"/>
  <c r="S111" i="12" s="1"/>
  <c r="N10" i="10" a="1"/>
  <c r="N10" i="10" s="1"/>
  <c r="P115" i="10" a="1"/>
  <c r="P115" i="10" s="1"/>
  <c r="S67" i="10" a="1"/>
  <c r="S67" i="10" s="1"/>
  <c r="G134" i="3" a="1"/>
  <c r="G134" i="3" s="1"/>
  <c r="AL134" i="3" s="1"/>
  <c r="Z109" i="10" a="1"/>
  <c r="Z109" i="10" s="1"/>
  <c r="M58" i="10" a="1"/>
  <c r="M58" i="10" s="1"/>
  <c r="L31" i="10" a="1"/>
  <c r="L31" i="10" s="1"/>
  <c r="Z44" i="3" a="1"/>
  <c r="Z44" i="3" s="1"/>
  <c r="K102" i="10" a="1"/>
  <c r="K102" i="10" s="1"/>
  <c r="Y129" i="12" a="1"/>
  <c r="Y129" i="12" s="1"/>
  <c r="AF71" i="3" a="1"/>
  <c r="AF71" i="3" s="1"/>
  <c r="AD81" i="10" a="1"/>
  <c r="AD81" i="10" s="1"/>
  <c r="U128" i="10" a="1"/>
  <c r="U128" i="10" s="1"/>
  <c r="AH129" i="3" a="1"/>
  <c r="AH129" i="3" s="1"/>
  <c r="AH119" i="3" a="1"/>
  <c r="AH119" i="3" s="1"/>
  <c r="G95" i="3" a="1"/>
  <c r="G95" i="3" s="1"/>
  <c r="AC84" i="3" a="1"/>
  <c r="AC84" i="3" s="1"/>
  <c r="U8" i="10" a="1"/>
  <c r="U8" i="10" s="1"/>
  <c r="T30" i="3" a="1"/>
  <c r="T30" i="3" s="1"/>
  <c r="W39" i="3" a="1"/>
  <c r="W39" i="3" s="1"/>
  <c r="N34" i="12" a="1"/>
  <c r="N34" i="12" s="1"/>
  <c r="AI11" i="3" a="1"/>
  <c r="AI11" i="3" s="1"/>
  <c r="AA98" i="12" a="1"/>
  <c r="AA98" i="12" s="1"/>
  <c r="AI16" i="3" a="1"/>
  <c r="AI16" i="3" s="1"/>
  <c r="U129" i="12" a="1"/>
  <c r="U129" i="12" s="1"/>
  <c r="AH56" i="12" a="1"/>
  <c r="AH56" i="12" s="1"/>
  <c r="Y88" i="3" a="1"/>
  <c r="Y88" i="3" s="1"/>
  <c r="AJ138" i="12" a="1"/>
  <c r="AJ138" i="12" s="1"/>
  <c r="BO138" i="12" s="1"/>
  <c r="BO137" i="12" s="1"/>
  <c r="AI123" i="10" a="1"/>
  <c r="AI123" i="10" s="1"/>
  <c r="K42" i="10" a="1"/>
  <c r="K42" i="10" s="1"/>
  <c r="AH81" i="3" a="1"/>
  <c r="AH81" i="3" s="1"/>
  <c r="R81" i="3" a="1"/>
  <c r="R81" i="3" s="1"/>
  <c r="G46" i="10" a="1"/>
  <c r="G46" i="10" s="1"/>
  <c r="M25" i="12" a="1"/>
  <c r="M25" i="12" s="1"/>
  <c r="J31" i="12" a="1"/>
  <c r="J31" i="12" s="1"/>
  <c r="F73" i="10" a="1"/>
  <c r="F73" i="10" s="1"/>
  <c r="J123" i="10" a="1"/>
  <c r="J123" i="10" s="1"/>
  <c r="F108" i="12" a="1"/>
  <c r="F108" i="12" s="1"/>
  <c r="AB118" i="10" a="1"/>
  <c r="AB118" i="10" s="1"/>
  <c r="N53" i="3" a="1"/>
  <c r="N53" i="3" s="1"/>
  <c r="AB28" i="10" a="1"/>
  <c r="AB28" i="10" s="1"/>
  <c r="AG99" i="3" a="1"/>
  <c r="AG99" i="3" s="1"/>
  <c r="I119" i="12" a="1"/>
  <c r="I119" i="12" s="1"/>
  <c r="L99" i="10" a="1"/>
  <c r="L99" i="10" s="1"/>
  <c r="V69" i="12" a="1"/>
  <c r="V69" i="12" s="1"/>
  <c r="Y74" i="10" a="1"/>
  <c r="Y74" i="10" s="1"/>
  <c r="AC21" i="10" a="1"/>
  <c r="AC21" i="10" s="1"/>
  <c r="AC30" i="10" a="1"/>
  <c r="AC30" i="10" s="1"/>
  <c r="AE8" i="10" a="1"/>
  <c r="AE8" i="10" s="1"/>
  <c r="I116" i="12" a="1"/>
  <c r="I116" i="12" s="1"/>
  <c r="Y46" i="10" a="1"/>
  <c r="Y46" i="10" s="1"/>
  <c r="AH110" i="10" a="1"/>
  <c r="AH110" i="10" s="1"/>
  <c r="AF17" i="10" a="1"/>
  <c r="AF17" i="10" s="1"/>
  <c r="W56" i="10" a="1"/>
  <c r="W56" i="10" s="1"/>
  <c r="P109" i="12" a="1"/>
  <c r="P109" i="12" s="1"/>
  <c r="Q128" i="3" a="1"/>
  <c r="Q128" i="3" s="1"/>
  <c r="S126" i="10" a="1"/>
  <c r="S126" i="10" s="1"/>
  <c r="AE90" i="12" a="1"/>
  <c r="AE90" i="12" s="1"/>
  <c r="K113" i="10" a="1"/>
  <c r="K113" i="10" s="1"/>
  <c r="G20" i="3" a="1"/>
  <c r="G20" i="3" s="1"/>
  <c r="AA16" i="12" a="1"/>
  <c r="AA16" i="12" s="1"/>
  <c r="F69" i="3" a="1"/>
  <c r="F69" i="3" s="1"/>
  <c r="F92" i="3" a="1"/>
  <c r="F92" i="3" s="1"/>
  <c r="K43" i="10" a="1"/>
  <c r="K43" i="10" s="1"/>
  <c r="AC32" i="10" a="1"/>
  <c r="AC32" i="10" s="1"/>
  <c r="AC126" i="10" a="1"/>
  <c r="AC126" i="10" s="1"/>
  <c r="U22" i="12" a="1"/>
  <c r="U22" i="12" s="1"/>
  <c r="G15" i="3" a="1"/>
  <c r="G15" i="3" s="1"/>
  <c r="AI43" i="10" a="1"/>
  <c r="AI43" i="10" s="1"/>
  <c r="W125" i="12" a="1"/>
  <c r="W125" i="12" s="1"/>
  <c r="F71" i="12" a="1"/>
  <c r="F71" i="12" s="1"/>
  <c r="G69" i="10" a="1"/>
  <c r="G69" i="10" s="1"/>
  <c r="F103" i="3" a="1"/>
  <c r="F103" i="3" s="1"/>
  <c r="U11" i="3" a="1"/>
  <c r="U11" i="3" s="1"/>
  <c r="S44" i="10" a="1"/>
  <c r="S44" i="10" s="1"/>
  <c r="AC57" i="12" a="1"/>
  <c r="AC57" i="12" s="1"/>
  <c r="Y106" i="10" a="1"/>
  <c r="Y106" i="10" s="1"/>
  <c r="R11" i="3" a="1"/>
  <c r="R11" i="3" s="1"/>
  <c r="AD33" i="12" a="1"/>
  <c r="AD33" i="12" s="1"/>
  <c r="R84" i="3" a="1"/>
  <c r="R84" i="3" s="1"/>
  <c r="Y19" i="12" a="1"/>
  <c r="Y19" i="12" s="1"/>
  <c r="AC60" i="10" a="1"/>
  <c r="AC60" i="10" s="1"/>
  <c r="R17" i="3" a="1"/>
  <c r="R17" i="3" s="1"/>
  <c r="AD91" i="10" a="1"/>
  <c r="AD91" i="10" s="1"/>
  <c r="H102" i="3" a="1"/>
  <c r="H102" i="3" s="1"/>
  <c r="U3" i="3" a="1"/>
  <c r="U3" i="3" s="1"/>
  <c r="S11" i="12" a="1"/>
  <c r="S11" i="12" s="1"/>
  <c r="AJ50" i="12" a="1"/>
  <c r="AJ50" i="12" s="1"/>
  <c r="AB8" i="12" a="1"/>
  <c r="AB8" i="12" s="1"/>
  <c r="L71" i="10" a="1"/>
  <c r="L71" i="10" s="1"/>
  <c r="W96" i="3" a="1"/>
  <c r="W96" i="3" s="1"/>
  <c r="Q109" i="10" a="1"/>
  <c r="Q109" i="10" s="1"/>
  <c r="R122" i="3" a="1"/>
  <c r="R122" i="3" s="1"/>
  <c r="Q88" i="3" a="1"/>
  <c r="Q88" i="3" s="1"/>
  <c r="X39" i="3" a="1"/>
  <c r="X39" i="3" s="1"/>
  <c r="AG20" i="10" a="1"/>
  <c r="AG20" i="10" s="1"/>
  <c r="F95" i="10" a="1"/>
  <c r="F95" i="10" s="1"/>
  <c r="AA111" i="10" a="1"/>
  <c r="AA111" i="10" s="1"/>
  <c r="S23" i="3" a="1"/>
  <c r="S23" i="3" s="1"/>
  <c r="O40" i="3" a="1"/>
  <c r="O40" i="3" s="1"/>
  <c r="W14" i="3" a="1"/>
  <c r="W14" i="3" s="1"/>
  <c r="S123" i="10" a="1"/>
  <c r="S123" i="10" s="1"/>
  <c r="Y128" i="10" a="1"/>
  <c r="Y128" i="10" s="1"/>
  <c r="H113" i="3" a="1"/>
  <c r="H113" i="3" s="1"/>
  <c r="I24" i="12" a="1"/>
  <c r="I24" i="12" s="1"/>
  <c r="G120" i="10" a="1"/>
  <c r="G120" i="10" s="1"/>
  <c r="K15" i="3" a="1"/>
  <c r="K15" i="3" s="1"/>
  <c r="W67" i="10" a="1"/>
  <c r="W67" i="10" s="1"/>
  <c r="F26" i="3" a="1"/>
  <c r="F26" i="3" s="1"/>
  <c r="AI128" i="12" a="1"/>
  <c r="AI128" i="12" s="1"/>
  <c r="AJ19" i="10" a="1"/>
  <c r="AJ19" i="10" s="1"/>
  <c r="K101" i="3" a="1"/>
  <c r="K101" i="3" s="1"/>
  <c r="AH23" i="12" a="1"/>
  <c r="AH23" i="12" s="1"/>
  <c r="T67" i="3" a="1"/>
  <c r="T67" i="3" s="1"/>
  <c r="H125" i="10" a="1"/>
  <c r="H125" i="10" s="1"/>
  <c r="AD56" i="3" a="1"/>
  <c r="AD56" i="3" s="1"/>
  <c r="V42" i="12" a="1"/>
  <c r="V42" i="12" s="1"/>
  <c r="U79" i="3" a="1"/>
  <c r="U79" i="3" s="1"/>
  <c r="F71" i="3" a="1"/>
  <c r="F71" i="3" s="1"/>
  <c r="M8" i="10" a="1"/>
  <c r="M8" i="10" s="1"/>
  <c r="AD20" i="10" a="1"/>
  <c r="AD20" i="10" s="1"/>
  <c r="S136" i="10" a="1"/>
  <c r="S136" i="10" s="1"/>
  <c r="AX136" i="10" s="1"/>
  <c r="AX135" i="10" s="1"/>
  <c r="L30" i="10" a="1"/>
  <c r="L30" i="10" s="1"/>
  <c r="Z122" i="12" a="1"/>
  <c r="Z122" i="12" s="1"/>
  <c r="S10" i="12" a="1"/>
  <c r="S10" i="12" s="1"/>
  <c r="T59" i="10" a="1"/>
  <c r="T59" i="10" s="1"/>
  <c r="U14" i="10" a="1"/>
  <c r="U14" i="10" s="1"/>
  <c r="L138" i="12" a="1"/>
  <c r="L138" i="12" s="1"/>
  <c r="AQ138" i="12" s="1"/>
  <c r="AQ137" i="12" s="1"/>
  <c r="M92" i="3" a="1"/>
  <c r="M92" i="3" s="1"/>
  <c r="AI33" i="10" a="1"/>
  <c r="AI33" i="10" s="1"/>
  <c r="AI36" i="3" a="1"/>
  <c r="AI36" i="3" s="1"/>
  <c r="R102" i="3" a="1"/>
  <c r="R102" i="3" s="1"/>
  <c r="G48" i="12" a="1"/>
  <c r="G48" i="12" s="1"/>
  <c r="X65" i="10" a="1"/>
  <c r="X65" i="10" s="1"/>
  <c r="U4" i="10" a="1"/>
  <c r="U4" i="10" s="1"/>
  <c r="AD34" i="10" a="1"/>
  <c r="AD34" i="10" s="1"/>
  <c r="T75" i="10" a="1"/>
  <c r="T75" i="10" s="1"/>
  <c r="G120" i="12" a="1"/>
  <c r="G120" i="12" s="1"/>
  <c r="F13" i="3" a="1"/>
  <c r="F13" i="3" s="1"/>
  <c r="M68" i="10" a="1"/>
  <c r="M68" i="10" s="1"/>
  <c r="AI129" i="12" a="1"/>
  <c r="AI129" i="12" s="1"/>
  <c r="G124" i="10" a="1"/>
  <c r="G124" i="10" s="1"/>
  <c r="O130" i="12" a="1"/>
  <c r="O130" i="12" s="1"/>
  <c r="N44" i="12" a="1"/>
  <c r="N44" i="12" s="1"/>
  <c r="F55" i="10" a="1"/>
  <c r="F55" i="10" s="1"/>
  <c r="J88" i="12" a="1"/>
  <c r="J88" i="12" s="1"/>
  <c r="Y33" i="10" a="1"/>
  <c r="Y33" i="10" s="1"/>
  <c r="T56" i="10" a="1"/>
  <c r="T56" i="10" s="1"/>
  <c r="S86" i="12" a="1"/>
  <c r="S86" i="12" s="1"/>
  <c r="R133" i="12" a="1"/>
  <c r="R133" i="12" s="1"/>
  <c r="AW133" i="12" s="1"/>
  <c r="AW132" i="12" s="1"/>
  <c r="V16" i="3" a="1"/>
  <c r="V16" i="3" s="1"/>
  <c r="R54" i="3" a="1"/>
  <c r="R54" i="3" s="1"/>
  <c r="AG42" i="12" a="1"/>
  <c r="AG42" i="12" s="1"/>
  <c r="J4" i="12" a="1"/>
  <c r="J4" i="12" s="1"/>
  <c r="L62" i="12" a="1"/>
  <c r="L62" i="12" s="1"/>
  <c r="AF58" i="3" a="1"/>
  <c r="AF58" i="3" s="1"/>
  <c r="U115" i="12" a="1"/>
  <c r="U115" i="12" s="1"/>
  <c r="AD58" i="12" a="1"/>
  <c r="AD58" i="12" s="1"/>
  <c r="H65" i="3" a="1"/>
  <c r="H65" i="3" s="1"/>
  <c r="F119" i="12" a="1"/>
  <c r="F119" i="12" s="1"/>
  <c r="M23" i="10" a="1"/>
  <c r="M23" i="10" s="1"/>
  <c r="AI134" i="12" a="1"/>
  <c r="AI134" i="12" s="1"/>
  <c r="BN134" i="12" s="1"/>
  <c r="W71" i="10" a="1"/>
  <c r="W71" i="10" s="1"/>
  <c r="H111" i="12" a="1"/>
  <c r="H111" i="12" s="1"/>
  <c r="N118" i="10" a="1"/>
  <c r="N118" i="10" s="1"/>
  <c r="H3" i="3" a="1"/>
  <c r="H3" i="3" s="1"/>
  <c r="N61" i="12" a="1"/>
  <c r="N61" i="12" s="1"/>
  <c r="F115" i="3" a="1"/>
  <c r="F115" i="3" s="1"/>
  <c r="L47" i="12" a="1"/>
  <c r="L47" i="12" s="1"/>
  <c r="Q35" i="3" a="1"/>
  <c r="Q35" i="3" s="1"/>
  <c r="H129" i="3" a="1"/>
  <c r="H129" i="3" s="1"/>
  <c r="I120" i="3" a="1"/>
  <c r="I120" i="3" s="1"/>
  <c r="J86" i="10" a="1"/>
  <c r="J86" i="10" s="1"/>
  <c r="AJ84" i="10" a="1"/>
  <c r="AJ84" i="10" s="1"/>
  <c r="P90" i="12" a="1"/>
  <c r="P90" i="12" s="1"/>
  <c r="AJ44" i="10" a="1"/>
  <c r="AJ44" i="10" s="1"/>
  <c r="G89" i="10" a="1"/>
  <c r="G89" i="10" s="1"/>
  <c r="H101" i="3" a="1"/>
  <c r="H101" i="3" s="1"/>
  <c r="Q98" i="3" a="1"/>
  <c r="Q98" i="3" s="1"/>
  <c r="P65" i="12" a="1"/>
  <c r="P65" i="12" s="1"/>
  <c r="M86" i="12" a="1"/>
  <c r="M86" i="12" s="1"/>
  <c r="T33" i="12" a="1"/>
  <c r="T33" i="12" s="1"/>
  <c r="L127" i="10" a="1"/>
  <c r="L127" i="10" s="1"/>
  <c r="L98" i="12" a="1"/>
  <c r="L98" i="12" s="1"/>
  <c r="W30" i="10" a="1"/>
  <c r="W30" i="10" s="1"/>
  <c r="Q121" i="12" a="1"/>
  <c r="Q121" i="12" s="1"/>
  <c r="X10" i="12" a="1"/>
  <c r="X10" i="12" s="1"/>
  <c r="K14" i="10" a="1"/>
  <c r="K14" i="10" s="1"/>
  <c r="G79" i="10" a="1"/>
  <c r="G79" i="10" s="1"/>
  <c r="K138" i="10" a="1"/>
  <c r="K138" i="10" s="1"/>
  <c r="AP138" i="10" s="1"/>
  <c r="AP137" i="10" s="1"/>
  <c r="K124" i="10" a="1"/>
  <c r="K124" i="10" s="1"/>
  <c r="Q89" i="3" a="1"/>
  <c r="Q89" i="3" s="1"/>
  <c r="AH120" i="3" a="1"/>
  <c r="AH120" i="3" s="1"/>
  <c r="W60" i="3" a="1"/>
  <c r="W60" i="3" s="1"/>
  <c r="L59" i="12" a="1"/>
  <c r="L59" i="12" s="1"/>
  <c r="F58" i="3" a="1"/>
  <c r="F58" i="3" s="1"/>
  <c r="AE71" i="10" a="1"/>
  <c r="AE71" i="10" s="1"/>
  <c r="AF57" i="10" a="1"/>
  <c r="AF57" i="10" s="1"/>
  <c r="AC10" i="10" a="1"/>
  <c r="AC10" i="10" s="1"/>
  <c r="AF32" i="10" a="1"/>
  <c r="AF32" i="10" s="1"/>
  <c r="H32" i="10" a="1"/>
  <c r="H32" i="10" s="1"/>
  <c r="AC8" i="12" a="1"/>
  <c r="AC8" i="12" s="1"/>
  <c r="Z86" i="12" a="1"/>
  <c r="Z86" i="12" s="1"/>
  <c r="X55" i="12" a="1"/>
  <c r="X55" i="12" s="1"/>
  <c r="AH85" i="12" a="1"/>
  <c r="AH85" i="12" s="1"/>
  <c r="U86" i="3" a="1"/>
  <c r="U86" i="3" s="1"/>
  <c r="P114" i="12" a="1"/>
  <c r="P114" i="12" s="1"/>
  <c r="L130" i="3" a="1"/>
  <c r="L130" i="3" s="1"/>
  <c r="L30" i="3" a="1"/>
  <c r="L30" i="3" s="1"/>
  <c r="AH90" i="12" a="1"/>
  <c r="AH90" i="12" s="1"/>
  <c r="AC80" i="12" a="1"/>
  <c r="AC80" i="12" s="1"/>
  <c r="O52" i="3" a="1"/>
  <c r="O52" i="3" s="1"/>
  <c r="Y37" i="10" a="1"/>
  <c r="Y37" i="10" s="1"/>
  <c r="AH116" i="3" a="1"/>
  <c r="AH116" i="3" s="1"/>
  <c r="Z81" i="3" a="1"/>
  <c r="Z81" i="3" s="1"/>
  <c r="U6" i="3" a="1"/>
  <c r="U6" i="3" s="1"/>
  <c r="AI124" i="12" a="1"/>
  <c r="AI124" i="12" s="1"/>
  <c r="G133" i="3" a="1"/>
  <c r="G133" i="3" s="1"/>
  <c r="AL133" i="3" s="1"/>
  <c r="AL132" i="3" s="1"/>
  <c r="AJ11" i="12" a="1"/>
  <c r="AJ11" i="12" s="1"/>
  <c r="AH19" i="12" a="1"/>
  <c r="AH19" i="12" s="1"/>
  <c r="AJ42" i="10" a="1"/>
  <c r="AJ42" i="10" s="1"/>
  <c r="M35" i="10" a="1"/>
  <c r="M35" i="10" s="1"/>
  <c r="AF120" i="12" a="1"/>
  <c r="AF120" i="12" s="1"/>
  <c r="Q39" i="12" a="1"/>
  <c r="Q39" i="12" s="1"/>
  <c r="T114" i="10" a="1"/>
  <c r="T114" i="10" s="1"/>
  <c r="H39" i="10" a="1"/>
  <c r="H39" i="10" s="1"/>
  <c r="AH90" i="10" a="1"/>
  <c r="AH90" i="10" s="1"/>
  <c r="W48" i="12" a="1"/>
  <c r="W48" i="12" s="1"/>
  <c r="I101" i="3" a="1"/>
  <c r="I101" i="3" s="1"/>
  <c r="Z4" i="10" a="1"/>
  <c r="Z4" i="10" s="1"/>
  <c r="K114" i="12" a="1"/>
  <c r="K114" i="12" s="1"/>
  <c r="H34" i="12" a="1"/>
  <c r="H34" i="12" s="1"/>
  <c r="U65" i="3" a="1"/>
  <c r="U65" i="3" s="1"/>
  <c r="AI114" i="3" a="1"/>
  <c r="AI114" i="3" s="1"/>
  <c r="N128" i="3" a="1"/>
  <c r="N128" i="3" s="1"/>
  <c r="T122" i="3" a="1"/>
  <c r="T122" i="3" s="1"/>
  <c r="AD127" i="3" a="1"/>
  <c r="AD127" i="3" s="1"/>
  <c r="AG15" i="12" a="1"/>
  <c r="AG15" i="12" s="1"/>
  <c r="F53" i="3" a="1"/>
  <c r="F53" i="3" s="1"/>
  <c r="U23" i="3" a="1"/>
  <c r="U23" i="3" s="1"/>
  <c r="L39" i="12" a="1"/>
  <c r="L39" i="12" s="1"/>
  <c r="J99" i="3" a="1"/>
  <c r="J99" i="3" s="1"/>
  <c r="R24" i="3" a="1"/>
  <c r="R24" i="3" s="1"/>
  <c r="AG11" i="12" a="1"/>
  <c r="AG11" i="12" s="1"/>
  <c r="K27" i="10" a="1"/>
  <c r="K27" i="10" s="1"/>
  <c r="T58" i="10" a="1"/>
  <c r="T58" i="10" s="1"/>
  <c r="AC42" i="12" a="1"/>
  <c r="AC42" i="12" s="1"/>
  <c r="AA34" i="10" a="1"/>
  <c r="AA34" i="10" s="1"/>
  <c r="F51" i="10" a="1"/>
  <c r="F51" i="10" s="1"/>
  <c r="Z71" i="3" a="1"/>
  <c r="Z71" i="3" s="1"/>
  <c r="Q22" i="12" a="1"/>
  <c r="Q22" i="12" s="1"/>
  <c r="AB53" i="3" a="1"/>
  <c r="AB53" i="3" s="1"/>
  <c r="H101" i="10" a="1"/>
  <c r="H101" i="10" s="1"/>
  <c r="J111" i="12" a="1"/>
  <c r="J111" i="12" s="1"/>
  <c r="U97" i="12" a="1"/>
  <c r="U97" i="12" s="1"/>
  <c r="Y8" i="10" a="1"/>
  <c r="Y8" i="10" s="1"/>
  <c r="T60" i="3" a="1"/>
  <c r="T60" i="3" s="1"/>
  <c r="AA138" i="12" a="1"/>
  <c r="AA138" i="12" s="1"/>
  <c r="BF138" i="12" s="1"/>
  <c r="BF137" i="12" s="1"/>
  <c r="T128" i="3" a="1"/>
  <c r="T128" i="3" s="1"/>
  <c r="M10" i="10" a="1"/>
  <c r="M10" i="10" s="1"/>
  <c r="T50" i="3" a="1"/>
  <c r="T50" i="3" s="1"/>
  <c r="J93" i="12" a="1"/>
  <c r="J93" i="12" s="1"/>
  <c r="AF115" i="12" a="1"/>
  <c r="AF115" i="12" s="1"/>
  <c r="Y31" i="10" a="1"/>
  <c r="Y31" i="10" s="1"/>
  <c r="S126" i="12" a="1"/>
  <c r="S126" i="12" s="1"/>
  <c r="AF59" i="12" a="1"/>
  <c r="AF59" i="12" s="1"/>
  <c r="M70" i="10" a="1"/>
  <c r="M70" i="10" s="1"/>
  <c r="Z126" i="3" a="1"/>
  <c r="Z126" i="3" s="1"/>
  <c r="K129" i="3" a="1"/>
  <c r="K129" i="3" s="1"/>
  <c r="I36" i="3" a="1"/>
  <c r="I36" i="3" s="1"/>
  <c r="Z48" i="12" a="1"/>
  <c r="Z48" i="12" s="1"/>
  <c r="X65" i="3" a="1"/>
  <c r="X65" i="3" s="1"/>
  <c r="AB95" i="12" a="1"/>
  <c r="AB95" i="12" s="1"/>
  <c r="Z103" i="3" a="1"/>
  <c r="Z103" i="3" s="1"/>
  <c r="I3" i="10" a="1"/>
  <c r="I3" i="10" s="1"/>
  <c r="F75" i="3" a="1"/>
  <c r="F75" i="3" s="1"/>
  <c r="I111" i="12" a="1"/>
  <c r="I111" i="12" s="1"/>
  <c r="AI116" i="12" a="1"/>
  <c r="AI116" i="12" s="1"/>
  <c r="R121" i="3" a="1"/>
  <c r="R121" i="3" s="1"/>
  <c r="AB13" i="10" a="1"/>
  <c r="AB13" i="10" s="1"/>
  <c r="AB116" i="12" a="1"/>
  <c r="AB116" i="12" s="1"/>
  <c r="N105" i="3" a="1"/>
  <c r="N105" i="3" s="1"/>
  <c r="R75" i="10" a="1"/>
  <c r="R75" i="10" s="1"/>
  <c r="J55" i="12" a="1"/>
  <c r="J55" i="12" s="1"/>
  <c r="H47" i="10" a="1"/>
  <c r="H47" i="10" s="1"/>
  <c r="F90" i="12" a="1"/>
  <c r="F90" i="12" s="1"/>
  <c r="AJ68" i="12" a="1"/>
  <c r="AJ68" i="12" s="1"/>
  <c r="V6" i="10" a="1"/>
  <c r="V6" i="10" s="1"/>
  <c r="H40" i="10" a="1"/>
  <c r="H40" i="10" s="1"/>
  <c r="Z15" i="12" a="1"/>
  <c r="Z15" i="12" s="1"/>
  <c r="AH7" i="10" a="1"/>
  <c r="AH7" i="10" s="1"/>
  <c r="AD33" i="3" a="1"/>
  <c r="AD33" i="3" s="1"/>
  <c r="AC11" i="3" a="1"/>
  <c r="AC11" i="3" s="1"/>
  <c r="R24" i="10" a="1"/>
  <c r="R24" i="10" s="1"/>
  <c r="Q97" i="3" a="1"/>
  <c r="Q97" i="3" s="1"/>
  <c r="R105" i="12" a="1"/>
  <c r="R105" i="12" s="1"/>
  <c r="AE23" i="12" a="1"/>
  <c r="AE23" i="12" s="1"/>
  <c r="X110" i="10" a="1"/>
  <c r="X110" i="10" s="1"/>
  <c r="N17" i="3" a="1"/>
  <c r="N17" i="3" s="1"/>
  <c r="AI54" i="3" a="1"/>
  <c r="AI54" i="3" s="1"/>
  <c r="Q86" i="12" a="1"/>
  <c r="Q86" i="12" s="1"/>
  <c r="AI130" i="10" a="1"/>
  <c r="AI130" i="10" s="1"/>
  <c r="T25" i="3" a="1"/>
  <c r="T25" i="3" s="1"/>
  <c r="AJ60" i="10" a="1"/>
  <c r="AJ60" i="10" s="1"/>
  <c r="L19" i="12" a="1"/>
  <c r="L19" i="12" s="1"/>
  <c r="H59" i="10" a="1"/>
  <c r="H59" i="10" s="1"/>
  <c r="AI7" i="10" a="1"/>
  <c r="AI7" i="10" s="1"/>
  <c r="P134" i="3" a="1"/>
  <c r="P134" i="3" s="1"/>
  <c r="AU134" i="3" s="1"/>
  <c r="AI88" i="10" a="1"/>
  <c r="AI88" i="10" s="1"/>
  <c r="AH27" i="3" a="1"/>
  <c r="AH27" i="3" s="1"/>
  <c r="W12" i="10" a="1"/>
  <c r="W12" i="10" s="1"/>
  <c r="O102" i="10" a="1"/>
  <c r="O102" i="10" s="1"/>
  <c r="AH4" i="10" a="1"/>
  <c r="AH4" i="10" s="1"/>
  <c r="P113" i="12" a="1"/>
  <c r="P113" i="12" s="1"/>
  <c r="AG108" i="3" a="1"/>
  <c r="AG108" i="3" s="1"/>
  <c r="F124" i="12" a="1"/>
  <c r="F124" i="12" s="1"/>
  <c r="AI25" i="3" a="1"/>
  <c r="AI25" i="3" s="1"/>
  <c r="AC5" i="10" a="1"/>
  <c r="AC5" i="10" s="1"/>
  <c r="T100" i="3" a="1"/>
  <c r="T100" i="3" s="1"/>
  <c r="M127" i="12" a="1"/>
  <c r="M127" i="12" s="1"/>
  <c r="F127" i="3" a="1"/>
  <c r="F127" i="3" s="1"/>
  <c r="L108" i="3" a="1"/>
  <c r="L108" i="3" s="1"/>
  <c r="L66" i="3" a="1"/>
  <c r="L66" i="3" s="1"/>
  <c r="AA8" i="10" a="1"/>
  <c r="AA8" i="10" s="1"/>
  <c r="AE134" i="10" a="1"/>
  <c r="AE134" i="10" s="1"/>
  <c r="BJ134" i="10" s="1"/>
  <c r="AG110" i="12" a="1"/>
  <c r="AG110" i="12" s="1"/>
  <c r="AH21" i="3" a="1"/>
  <c r="AH21" i="3" s="1"/>
  <c r="AB131" i="10" a="1"/>
  <c r="AB131" i="10" s="1"/>
  <c r="AG130" i="12" a="1"/>
  <c r="AG130" i="12" s="1"/>
  <c r="AI124" i="10" a="1"/>
  <c r="AI124" i="10" s="1"/>
  <c r="AJ85" i="3" a="1"/>
  <c r="AJ85" i="3" s="1"/>
  <c r="AA68" i="3" a="1"/>
  <c r="AA68" i="3" s="1"/>
  <c r="N55" i="10" a="1"/>
  <c r="N55" i="10" s="1"/>
  <c r="N67" i="3" a="1"/>
  <c r="N67" i="3" s="1"/>
  <c r="W136" i="3" a="1"/>
  <c r="W136" i="3" s="1"/>
  <c r="BB136" i="3" s="1"/>
  <c r="BB135" i="3" s="1"/>
  <c r="Z42" i="10" a="1"/>
  <c r="Z42" i="10" s="1"/>
  <c r="G118" i="3" a="1"/>
  <c r="G118" i="3" s="1"/>
  <c r="W24" i="12" a="1"/>
  <c r="W24" i="12" s="1"/>
  <c r="L74" i="12" a="1"/>
  <c r="L74" i="12" s="1"/>
  <c r="V47" i="12" a="1"/>
  <c r="V47" i="12" s="1"/>
  <c r="F129" i="10" a="1"/>
  <c r="F129" i="10" s="1"/>
  <c r="F8" i="10" a="1"/>
  <c r="F8" i="10" s="1"/>
  <c r="I138" i="12" a="1"/>
  <c r="I138" i="12" s="1"/>
  <c r="AN138" i="12" s="1"/>
  <c r="AN137" i="12" s="1"/>
  <c r="Y116" i="3" a="1"/>
  <c r="Y116" i="3" s="1"/>
  <c r="O75" i="10" a="1"/>
  <c r="O75" i="10" s="1"/>
  <c r="U54" i="12" a="1"/>
  <c r="U54" i="12" s="1"/>
  <c r="I5" i="3" a="1"/>
  <c r="I5" i="3" s="1"/>
  <c r="AC89" i="3" a="1"/>
  <c r="AC89" i="3" s="1"/>
  <c r="U114" i="10" a="1"/>
  <c r="U114" i="10" s="1"/>
  <c r="M3" i="10" a="1"/>
  <c r="M3" i="10" s="1"/>
  <c r="Q22" i="10" a="1"/>
  <c r="Q22" i="10" s="1"/>
  <c r="Q34" i="10" a="1"/>
  <c r="Q34" i="10" s="1"/>
  <c r="K122" i="3" a="1"/>
  <c r="K122" i="3" s="1"/>
  <c r="AJ58" i="3" a="1"/>
  <c r="AJ58" i="3" s="1"/>
  <c r="N73" i="12" a="1"/>
  <c r="N73" i="12" s="1"/>
  <c r="R37" i="3" a="1"/>
  <c r="R37" i="3" s="1"/>
  <c r="J118" i="10" a="1"/>
  <c r="J118" i="10" s="1"/>
  <c r="AF88" i="12" a="1"/>
  <c r="AF88" i="12" s="1"/>
  <c r="AG47" i="12" a="1"/>
  <c r="AG47" i="12" s="1"/>
  <c r="F44" i="12" a="1"/>
  <c r="F44" i="12" s="1"/>
  <c r="K28" i="12" a="1"/>
  <c r="K28" i="12" s="1"/>
  <c r="G35" i="3" a="1"/>
  <c r="G35" i="3" s="1"/>
  <c r="U26" i="12" a="1"/>
  <c r="U26" i="12" s="1"/>
  <c r="K91" i="3" a="1"/>
  <c r="K91" i="3" s="1"/>
  <c r="W70" i="12" a="1"/>
  <c r="W70" i="12" s="1"/>
  <c r="S32" i="10" a="1"/>
  <c r="S32" i="10" s="1"/>
  <c r="AD53" i="10" a="1"/>
  <c r="AD53" i="10" s="1"/>
  <c r="AD117" i="10" a="1"/>
  <c r="AD117" i="10" s="1"/>
  <c r="J101" i="10" a="1"/>
  <c r="J101" i="10" s="1"/>
  <c r="R108" i="10" a="1"/>
  <c r="R108" i="10" s="1"/>
  <c r="M113" i="12" a="1"/>
  <c r="M113" i="12" s="1"/>
  <c r="AI8" i="12" a="1"/>
  <c r="AI8" i="12" s="1"/>
  <c r="T11" i="3" a="1"/>
  <c r="T11" i="3" s="1"/>
  <c r="AC4" i="3" a="1"/>
  <c r="AC4" i="3" s="1"/>
  <c r="O64" i="3" a="1"/>
  <c r="O64" i="3" s="1"/>
  <c r="K69" i="10" a="1"/>
  <c r="K69" i="10" s="1"/>
  <c r="F68" i="3" a="1"/>
  <c r="F68" i="3" s="1"/>
  <c r="AD88" i="3" a="1"/>
  <c r="AD88" i="3" s="1"/>
  <c r="AA55" i="10" a="1"/>
  <c r="AA55" i="10" s="1"/>
  <c r="AC5" i="12" a="1"/>
  <c r="AC5" i="12" s="1"/>
  <c r="P88" i="3" a="1"/>
  <c r="P88" i="3" s="1"/>
  <c r="T116" i="12" a="1"/>
  <c r="T116" i="12" s="1"/>
  <c r="AA76" i="3" a="1"/>
  <c r="AA76" i="3" s="1"/>
  <c r="R109" i="10" a="1"/>
  <c r="R109" i="10" s="1"/>
  <c r="Y77" i="10" a="1"/>
  <c r="Y77" i="10" s="1"/>
  <c r="N18" i="12" a="1"/>
  <c r="N18" i="12" s="1"/>
  <c r="Z80" i="3" a="1"/>
  <c r="Z80" i="3" s="1"/>
  <c r="AC105" i="10" a="1"/>
  <c r="AC105" i="10" s="1"/>
  <c r="X118" i="12" a="1"/>
  <c r="X118" i="12" s="1"/>
  <c r="AI133" i="10" a="1"/>
  <c r="AI133" i="10" s="1"/>
  <c r="BN133" i="10" s="1"/>
  <c r="Z81" i="10" a="1"/>
  <c r="Z81" i="10" s="1"/>
  <c r="G121" i="12" a="1"/>
  <c r="G121" i="12" s="1"/>
  <c r="Z54" i="3" a="1"/>
  <c r="Z54" i="3" s="1"/>
  <c r="V8" i="3" a="1"/>
  <c r="V8" i="3" s="1"/>
  <c r="H42" i="12" a="1"/>
  <c r="H42" i="12" s="1"/>
  <c r="AA80" i="10" a="1"/>
  <c r="AA80" i="10" s="1"/>
  <c r="S134" i="3" a="1"/>
  <c r="S134" i="3" s="1"/>
  <c r="AX134" i="3" s="1"/>
  <c r="AA110" i="10" a="1"/>
  <c r="AA110" i="10" s="1"/>
  <c r="AE74" i="10" a="1"/>
  <c r="AE74" i="10" s="1"/>
  <c r="AB100" i="3" a="1"/>
  <c r="AB100" i="3" s="1"/>
  <c r="AA31" i="12" a="1"/>
  <c r="AA31" i="12" s="1"/>
  <c r="AC119" i="12" a="1"/>
  <c r="AC119" i="12" s="1"/>
  <c r="Y48" i="12" a="1"/>
  <c r="Y48" i="12" s="1"/>
  <c r="W111" i="12" a="1"/>
  <c r="W111" i="12" s="1"/>
  <c r="F53" i="12" a="1"/>
  <c r="F53" i="12" s="1"/>
  <c r="F31" i="10" a="1"/>
  <c r="F31" i="10" s="1"/>
  <c r="N89" i="12" a="1"/>
  <c r="N89" i="12" s="1"/>
  <c r="F28" i="10" a="1"/>
  <c r="F28" i="10" s="1"/>
  <c r="S16" i="10" a="1"/>
  <c r="S16" i="10" s="1"/>
  <c r="F15" i="3" a="1"/>
  <c r="F15" i="3" s="1"/>
  <c r="AC76" i="3" a="1"/>
  <c r="AC76" i="3" s="1"/>
  <c r="K122" i="10" a="1"/>
  <c r="K122" i="10" s="1"/>
  <c r="AE96" i="10" a="1"/>
  <c r="AE96" i="10" s="1"/>
  <c r="AB130" i="10" a="1"/>
  <c r="AB130" i="10" s="1"/>
  <c r="W4" i="12" a="1"/>
  <c r="W4" i="12" s="1"/>
  <c r="AI6" i="12" a="1"/>
  <c r="AI6" i="12" s="1"/>
  <c r="N110" i="3" a="1"/>
  <c r="N110" i="3" s="1"/>
  <c r="U117" i="3" a="1"/>
  <c r="U117" i="3" s="1"/>
  <c r="J27" i="12" a="1"/>
  <c r="J27" i="12" s="1"/>
  <c r="T21" i="3" a="1"/>
  <c r="T21" i="3" s="1"/>
  <c r="AG13" i="3" a="1"/>
  <c r="AG13" i="3" s="1"/>
  <c r="AE79" i="12" a="1"/>
  <c r="AE79" i="12" s="1"/>
  <c r="W10" i="10" a="1"/>
  <c r="W10" i="10" s="1"/>
  <c r="AI48" i="10" a="1"/>
  <c r="AI48" i="10" s="1"/>
  <c r="S4" i="12" a="1"/>
  <c r="S4" i="12" s="1"/>
  <c r="F91" i="10" a="1"/>
  <c r="F91" i="10" s="1"/>
  <c r="AB24" i="10" a="1"/>
  <c r="AB24" i="10" s="1"/>
  <c r="AH76" i="12" a="1"/>
  <c r="AH76" i="12" s="1"/>
  <c r="AH123" i="3" a="1"/>
  <c r="AH123" i="3" s="1"/>
  <c r="X15" i="10" a="1"/>
  <c r="X15" i="10" s="1"/>
  <c r="Y45" i="3" a="1"/>
  <c r="Y45" i="3" s="1"/>
  <c r="AH22" i="12" a="1"/>
  <c r="AH22" i="12" s="1"/>
  <c r="AG61" i="12" a="1"/>
  <c r="AG61" i="12" s="1"/>
  <c r="W27" i="3" a="1"/>
  <c r="W27" i="3" s="1"/>
  <c r="AC88" i="10" a="1"/>
  <c r="AC88" i="10" s="1"/>
  <c r="O126" i="10" a="1"/>
  <c r="O126" i="10" s="1"/>
  <c r="O10" i="10" a="1"/>
  <c r="O10" i="10" s="1"/>
  <c r="G130" i="12" a="1"/>
  <c r="G130" i="12" s="1"/>
  <c r="V130" i="12" a="1"/>
  <c r="V130" i="12" s="1"/>
  <c r="AH35" i="10" a="1"/>
  <c r="AH35" i="10" s="1"/>
  <c r="AH91" i="3" a="1"/>
  <c r="AH91" i="3" s="1"/>
  <c r="J86" i="3" a="1"/>
  <c r="J86" i="3" s="1"/>
  <c r="K123" i="3" a="1"/>
  <c r="K123" i="3" s="1"/>
  <c r="V86" i="3" a="1"/>
  <c r="V86" i="3" s="1"/>
  <c r="AJ66" i="3" a="1"/>
  <c r="AJ66" i="3" s="1"/>
  <c r="Q125" i="10" a="1"/>
  <c r="Q125" i="10" s="1"/>
  <c r="S6" i="10" a="1"/>
  <c r="S6" i="10" s="1"/>
  <c r="U62" i="3" a="1"/>
  <c r="U62" i="3" s="1"/>
  <c r="V66" i="12" a="1"/>
  <c r="V66" i="12" s="1"/>
  <c r="S27" i="12" a="1"/>
  <c r="S27" i="12" s="1"/>
  <c r="W47" i="12" a="1"/>
  <c r="W47" i="12" s="1"/>
  <c r="F93" i="10" a="1"/>
  <c r="F93" i="10" s="1"/>
  <c r="AI84" i="12" a="1"/>
  <c r="AI84" i="12" s="1"/>
  <c r="F3" i="10" a="1"/>
  <c r="F3" i="10" s="1"/>
  <c r="G118" i="10" a="1"/>
  <c r="G118" i="10" s="1"/>
  <c r="O59" i="12" a="1"/>
  <c r="O59" i="12" s="1"/>
  <c r="H21" i="3" a="1"/>
  <c r="H21" i="3" s="1"/>
  <c r="J126" i="3" a="1"/>
  <c r="J126" i="3" s="1"/>
  <c r="U125" i="3" a="1"/>
  <c r="U125" i="3" s="1"/>
  <c r="K31" i="10" a="1"/>
  <c r="K31" i="10" s="1"/>
  <c r="L10" i="3" a="1"/>
  <c r="L10" i="3" s="1"/>
  <c r="W48" i="3" a="1"/>
  <c r="W48" i="3" s="1"/>
  <c r="V74" i="3" a="1"/>
  <c r="V74" i="3" s="1"/>
  <c r="Y138" i="12" a="1"/>
  <c r="Y138" i="12" s="1"/>
  <c r="BD138" i="12" s="1"/>
  <c r="BD137" i="12" s="1"/>
  <c r="AB5" i="12" a="1"/>
  <c r="AB5" i="12" s="1"/>
  <c r="AC114" i="10" a="1"/>
  <c r="AC114" i="10" s="1"/>
  <c r="U70" i="10" a="1"/>
  <c r="U70" i="10" s="1"/>
  <c r="T31" i="12" a="1"/>
  <c r="T31" i="12" s="1"/>
  <c r="R5" i="10" a="1"/>
  <c r="R5" i="10" s="1"/>
  <c r="U66" i="10" a="1"/>
  <c r="U66" i="10" s="1"/>
  <c r="O84" i="10" a="1"/>
  <c r="O84" i="10" s="1"/>
  <c r="T18" i="12" a="1"/>
  <c r="T18" i="12" s="1"/>
  <c r="T134" i="12" a="1"/>
  <c r="T134" i="12" s="1"/>
  <c r="AY134" i="12" s="1"/>
  <c r="T33" i="10" a="1"/>
  <c r="T33" i="10" s="1"/>
  <c r="N67" i="12" a="1"/>
  <c r="N67" i="12" s="1"/>
  <c r="K13" i="3" a="1"/>
  <c r="K13" i="3" s="1"/>
  <c r="K66" i="12" a="1"/>
  <c r="K66" i="12" s="1"/>
  <c r="AA100" i="10" a="1"/>
  <c r="AA100" i="10" s="1"/>
  <c r="Z51" i="10" a="1"/>
  <c r="Z51" i="10" s="1"/>
  <c r="R25" i="3" a="1"/>
  <c r="R25" i="3" s="1"/>
  <c r="AA105" i="10" a="1"/>
  <c r="AA105" i="10" s="1"/>
  <c r="R66" i="3" a="1"/>
  <c r="R66" i="3" s="1"/>
  <c r="Z51" i="12" a="1"/>
  <c r="Z51" i="12" s="1"/>
  <c r="L115" i="3" a="1"/>
  <c r="L115" i="3" s="1"/>
  <c r="K73" i="12" a="1"/>
  <c r="K73" i="12" s="1"/>
  <c r="AE117" i="3" a="1"/>
  <c r="AE117" i="3" s="1"/>
  <c r="G113" i="10" a="1"/>
  <c r="G113" i="10" s="1"/>
  <c r="S46" i="3" a="1"/>
  <c r="S46" i="3" s="1"/>
  <c r="J27" i="3" a="1"/>
  <c r="J27" i="3" s="1"/>
  <c r="F70" i="3" a="1"/>
  <c r="F70" i="3" s="1"/>
  <c r="AH115" i="10" a="1"/>
  <c r="AH115" i="10" s="1"/>
  <c r="N82" i="3" a="1"/>
  <c r="N82" i="3" s="1"/>
  <c r="U26" i="10" a="1"/>
  <c r="U26" i="10" s="1"/>
  <c r="S120" i="12" a="1"/>
  <c r="S120" i="12" s="1"/>
  <c r="Q100" i="10" a="1"/>
  <c r="Q100" i="10" s="1"/>
  <c r="AB15" i="12" a="1"/>
  <c r="AB15" i="12" s="1"/>
  <c r="F7" i="12" a="1"/>
  <c r="F7" i="12" s="1"/>
  <c r="AH128" i="10" a="1"/>
  <c r="AH128" i="10" s="1"/>
  <c r="AE11" i="10" a="1"/>
  <c r="AE11" i="10" s="1"/>
  <c r="AG133" i="3" a="1"/>
  <c r="AG133" i="3" s="1"/>
  <c r="BL133" i="3" s="1"/>
  <c r="V95" i="12" a="1"/>
  <c r="V95" i="12" s="1"/>
  <c r="Z4" i="3" a="1"/>
  <c r="Z4" i="3" s="1"/>
  <c r="AE84" i="3" a="1"/>
  <c r="AE84" i="3" s="1"/>
  <c r="AI113" i="3" a="1"/>
  <c r="AI113" i="3" s="1"/>
  <c r="AB69" i="3" a="1"/>
  <c r="AB69" i="3" s="1"/>
  <c r="R98" i="10" a="1"/>
  <c r="R98" i="10" s="1"/>
  <c r="O38" i="12" a="1"/>
  <c r="O38" i="12" s="1"/>
  <c r="V53" i="10" a="1"/>
  <c r="V53" i="10" s="1"/>
  <c r="R118" i="10" a="1"/>
  <c r="R118" i="10" s="1"/>
  <c r="AJ129" i="10" a="1"/>
  <c r="AJ129" i="10" s="1"/>
  <c r="J79" i="3" a="1"/>
  <c r="J79" i="3" s="1"/>
  <c r="G16" i="3" a="1"/>
  <c r="G16" i="3" s="1"/>
  <c r="Q11" i="12" a="1"/>
  <c r="Q11" i="12" s="1"/>
  <c r="F64" i="12" a="1"/>
  <c r="F64" i="12" s="1"/>
  <c r="T126" i="10" a="1"/>
  <c r="T126" i="10" s="1"/>
  <c r="R57" i="3" a="1"/>
  <c r="R57" i="3" s="1"/>
  <c r="S97" i="3" a="1"/>
  <c r="S97" i="3" s="1"/>
  <c r="F88" i="3" a="1"/>
  <c r="F88" i="3" s="1"/>
  <c r="G10" i="3" a="1"/>
  <c r="G10" i="3" s="1"/>
  <c r="AE15" i="12" a="1"/>
  <c r="AE15" i="12" s="1"/>
  <c r="K125" i="12" a="1"/>
  <c r="K125" i="12" s="1"/>
  <c r="W103" i="3" a="1"/>
  <c r="W103" i="3" s="1"/>
  <c r="G138" i="12" a="1"/>
  <c r="G138" i="12" s="1"/>
  <c r="AL138" i="12" s="1"/>
  <c r="AL137" i="12" s="1"/>
  <c r="M98" i="10" a="1"/>
  <c r="M98" i="10" s="1"/>
  <c r="N95" i="10" a="1"/>
  <c r="N95" i="10" s="1"/>
  <c r="AG43" i="3" a="1"/>
  <c r="AG43" i="3" s="1"/>
  <c r="P89" i="10" a="1"/>
  <c r="P89" i="10" s="1"/>
  <c r="AI87" i="3" a="1"/>
  <c r="AI87" i="3" s="1"/>
  <c r="AD68" i="10" a="1"/>
  <c r="AD68" i="10" s="1"/>
  <c r="I79" i="12" a="1"/>
  <c r="I79" i="12" s="1"/>
  <c r="L91" i="12" a="1"/>
  <c r="L91" i="12" s="1"/>
  <c r="I91" i="12" a="1"/>
  <c r="I91" i="12" s="1"/>
  <c r="T103" i="12" a="1"/>
  <c r="T103" i="12" s="1"/>
  <c r="Y118" i="12" a="1"/>
  <c r="Y118" i="12" s="1"/>
  <c r="V96" i="10" a="1"/>
  <c r="V96" i="10" s="1"/>
  <c r="F44" i="3" a="1"/>
  <c r="F44" i="3" s="1"/>
  <c r="W66" i="12" a="1"/>
  <c r="W66" i="12" s="1"/>
  <c r="V42" i="3" a="1"/>
  <c r="V42" i="3" s="1"/>
  <c r="G110" i="12" a="1"/>
  <c r="G110" i="12" s="1"/>
  <c r="F18" i="10" a="1"/>
  <c r="F18" i="10" s="1"/>
  <c r="AE59" i="10" a="1"/>
  <c r="AE59" i="10" s="1"/>
  <c r="AI79" i="3" a="1"/>
  <c r="AI79" i="3" s="1"/>
  <c r="J71" i="10" a="1"/>
  <c r="J71" i="10" s="1"/>
  <c r="AH79" i="3" a="1"/>
  <c r="AH79" i="3" s="1"/>
  <c r="AF136" i="3" a="1"/>
  <c r="AF136" i="3" s="1"/>
  <c r="BK136" i="3" s="1"/>
  <c r="BK135" i="3" s="1"/>
  <c r="I124" i="12" a="1"/>
  <c r="I124" i="12" s="1"/>
  <c r="AD111" i="3" a="1"/>
  <c r="AD111" i="3" s="1"/>
  <c r="Q119" i="3" a="1"/>
  <c r="Q119" i="3" s="1"/>
  <c r="Q102" i="12" a="1"/>
  <c r="Q102" i="12" s="1"/>
  <c r="AC96" i="12" a="1"/>
  <c r="AC96" i="12" s="1"/>
  <c r="R45" i="12" a="1"/>
  <c r="R45" i="12" s="1"/>
  <c r="T87" i="10" a="1"/>
  <c r="T87" i="10" s="1"/>
  <c r="AB120" i="12" a="1"/>
  <c r="AB120" i="12" s="1"/>
  <c r="W88" i="10" a="1"/>
  <c r="W88" i="10" s="1"/>
  <c r="W4" i="10" a="1"/>
  <c r="W4" i="10" s="1"/>
  <c r="AB41" i="10" a="1"/>
  <c r="AB41" i="10" s="1"/>
  <c r="AD27" i="12" a="1"/>
  <c r="AD27" i="12" s="1"/>
  <c r="AE16" i="12" a="1"/>
  <c r="AE16" i="12" s="1"/>
  <c r="F52" i="12" a="1"/>
  <c r="F52" i="12" s="1"/>
  <c r="K116" i="10" a="1"/>
  <c r="K116" i="10" s="1"/>
  <c r="AE109" i="12" a="1"/>
  <c r="AE109" i="12" s="1"/>
  <c r="U111" i="12" a="1"/>
  <c r="U111" i="12" s="1"/>
  <c r="J53" i="3" a="1"/>
  <c r="J53" i="3" s="1"/>
  <c r="H36" i="3" a="1"/>
  <c r="H36" i="3" s="1"/>
  <c r="F127" i="12" a="1"/>
  <c r="F127" i="12" s="1"/>
  <c r="G70" i="3" a="1"/>
  <c r="G70" i="3" s="1"/>
  <c r="AI136" i="12" a="1"/>
  <c r="AI136" i="12" s="1"/>
  <c r="BN136" i="12" s="1"/>
  <c r="BN135" i="12" s="1"/>
  <c r="F89" i="3" a="1"/>
  <c r="F89" i="3" s="1"/>
  <c r="Z32" i="12" a="1"/>
  <c r="Z32" i="12" s="1"/>
  <c r="X73" i="10" a="1"/>
  <c r="X73" i="10" s="1"/>
  <c r="N87" i="12" a="1"/>
  <c r="N87" i="12" s="1"/>
  <c r="M5" i="12" a="1"/>
  <c r="M5" i="12" s="1"/>
  <c r="AE79" i="3" a="1"/>
  <c r="AE79" i="3" s="1"/>
  <c r="AG57" i="12" a="1"/>
  <c r="AG57" i="12" s="1"/>
  <c r="Y129" i="10" a="1"/>
  <c r="Y129" i="10" s="1"/>
  <c r="AC89" i="10" a="1"/>
  <c r="AC89" i="10" s="1"/>
  <c r="W17" i="10" a="1"/>
  <c r="W17" i="10" s="1"/>
  <c r="AH16" i="12" a="1"/>
  <c r="AH16" i="12" s="1"/>
  <c r="G114" i="12" a="1"/>
  <c r="G114" i="12" s="1"/>
  <c r="M45" i="3" a="1"/>
  <c r="M45" i="3" s="1"/>
  <c r="AF101" i="12" a="1"/>
  <c r="AF101" i="12" s="1"/>
  <c r="AF42" i="3" a="1"/>
  <c r="AF42" i="3" s="1"/>
  <c r="N22" i="12" a="1"/>
  <c r="N22" i="12" s="1"/>
  <c r="AI37" i="12" a="1"/>
  <c r="AI37" i="12" s="1"/>
  <c r="Y19" i="10" a="1"/>
  <c r="Y19" i="10" s="1"/>
  <c r="AE126" i="12" a="1"/>
  <c r="AE126" i="12" s="1"/>
  <c r="J14" i="12" a="1"/>
  <c r="J14" i="12" s="1"/>
  <c r="H82" i="10" a="1"/>
  <c r="H82" i="10" s="1"/>
  <c r="Y117" i="12" a="1"/>
  <c r="Y117" i="12" s="1"/>
  <c r="O3" i="10" a="1"/>
  <c r="O3" i="10" s="1"/>
  <c r="J51" i="10" a="1"/>
  <c r="J51" i="10" s="1"/>
  <c r="AC113" i="3" a="1"/>
  <c r="AC113" i="3" s="1"/>
  <c r="V77" i="12" a="1"/>
  <c r="V77" i="12" s="1"/>
  <c r="AD48" i="3" a="1"/>
  <c r="AD48" i="3" s="1"/>
  <c r="U61" i="3" a="1"/>
  <c r="U61" i="3" s="1"/>
  <c r="AJ123" i="3" a="1"/>
  <c r="AJ123" i="3" s="1"/>
  <c r="T106" i="12" a="1"/>
  <c r="T106" i="12" s="1"/>
  <c r="I58" i="10" a="1"/>
  <c r="I58" i="10" s="1"/>
  <c r="AG95" i="10" a="1"/>
  <c r="AG95" i="10" s="1"/>
  <c r="Q120" i="3" a="1"/>
  <c r="Q120" i="3" s="1"/>
  <c r="AD50" i="10" a="1"/>
  <c r="AD50" i="10" s="1"/>
  <c r="L15" i="12" a="1"/>
  <c r="L15" i="12" s="1"/>
  <c r="P76" i="10" a="1"/>
  <c r="P76" i="10" s="1"/>
  <c r="AB61" i="12" a="1"/>
  <c r="AB61" i="12" s="1"/>
  <c r="Y99" i="12" a="1"/>
  <c r="Y99" i="12" s="1"/>
  <c r="O125" i="10" a="1"/>
  <c r="O125" i="10" s="1"/>
  <c r="F80" i="3" a="1"/>
  <c r="F80" i="3" s="1"/>
  <c r="M111" i="12" a="1"/>
  <c r="M111" i="12" s="1"/>
  <c r="U11" i="10" a="1"/>
  <c r="U11" i="10" s="1"/>
  <c r="U52" i="3" a="1"/>
  <c r="U52" i="3" s="1"/>
  <c r="S40" i="3" a="1"/>
  <c r="S40" i="3" s="1"/>
  <c r="K24" i="3" a="1"/>
  <c r="K24" i="3" s="1"/>
  <c r="X11" i="3" a="1"/>
  <c r="X11" i="3" s="1"/>
  <c r="U119" i="12" a="1"/>
  <c r="U119" i="12" s="1"/>
  <c r="AF7" i="12" a="1"/>
  <c r="AF7" i="12" s="1"/>
  <c r="L95" i="12" a="1"/>
  <c r="L95" i="12" s="1"/>
  <c r="Q16" i="10" a="1"/>
  <c r="Q16" i="10" s="1"/>
  <c r="N28" i="10" a="1"/>
  <c r="N28" i="10" s="1"/>
  <c r="Y76" i="10" a="1"/>
  <c r="Y76" i="10" s="1"/>
  <c r="AI98" i="10" a="1"/>
  <c r="AI98" i="10" s="1"/>
  <c r="J113" i="12" a="1"/>
  <c r="J113" i="12" s="1"/>
  <c r="AC118" i="12" a="1"/>
  <c r="AC118" i="12" s="1"/>
  <c r="U28" i="3" a="1"/>
  <c r="U28" i="3" s="1"/>
  <c r="Q50" i="10" a="1"/>
  <c r="Q50" i="10" s="1"/>
  <c r="AA56" i="12" a="1"/>
  <c r="AA56" i="12" s="1"/>
  <c r="AH25" i="3" a="1"/>
  <c r="AH25" i="3" s="1"/>
  <c r="Y40" i="10" a="1"/>
  <c r="Y40" i="10" s="1"/>
  <c r="AE114" i="10" a="1"/>
  <c r="AE114" i="10" s="1"/>
  <c r="AA44" i="12" a="1"/>
  <c r="AA44" i="12" s="1"/>
  <c r="AB20" i="3" a="1"/>
  <c r="AB20" i="3" s="1"/>
  <c r="Z8" i="10" a="1"/>
  <c r="Z8" i="10" s="1"/>
  <c r="N4" i="10" a="1"/>
  <c r="N4" i="10" s="1"/>
  <c r="AC114" i="3" a="1"/>
  <c r="AC114" i="3" s="1"/>
  <c r="Q58" i="12" a="1"/>
  <c r="Q58" i="12" s="1"/>
  <c r="X102" i="3" a="1"/>
  <c r="X102" i="3" s="1"/>
  <c r="S118" i="3" a="1"/>
  <c r="S118" i="3" s="1"/>
  <c r="X55" i="10" a="1"/>
  <c r="X55" i="10" s="1"/>
  <c r="AE66" i="3" a="1"/>
  <c r="AE66" i="3" s="1"/>
  <c r="L4" i="10" a="1"/>
  <c r="L4" i="10" s="1"/>
  <c r="U4" i="12" a="1"/>
  <c r="U4" i="12" s="1"/>
  <c r="K31" i="3" a="1"/>
  <c r="K31" i="3" s="1"/>
  <c r="O91" i="12" a="1"/>
  <c r="O91" i="12" s="1"/>
  <c r="K61" i="10" a="1"/>
  <c r="K61" i="10" s="1"/>
  <c r="T101" i="12" a="1"/>
  <c r="T101" i="12" s="1"/>
  <c r="F106" i="3" a="1"/>
  <c r="F106" i="3" s="1"/>
  <c r="P68" i="10" a="1"/>
  <c r="P68" i="10" s="1"/>
  <c r="AG128" i="10" a="1"/>
  <c r="AG128" i="10" s="1"/>
  <c r="T130" i="3" a="1"/>
  <c r="T130" i="3" s="1"/>
  <c r="T124" i="10" a="1"/>
  <c r="T124" i="10" s="1"/>
  <c r="Z77" i="12" a="1"/>
  <c r="Z77" i="12" s="1"/>
  <c r="Z64" i="10" a="1"/>
  <c r="Z64" i="10" s="1"/>
  <c r="S88" i="12" a="1"/>
  <c r="S88" i="12" s="1"/>
  <c r="R100" i="12" a="1"/>
  <c r="R100" i="12" s="1"/>
  <c r="V72" i="10" a="1"/>
  <c r="V72" i="10" s="1"/>
  <c r="F43" i="3" a="1"/>
  <c r="F43" i="3" s="1"/>
  <c r="AA23" i="12" a="1"/>
  <c r="AA23" i="12" s="1"/>
  <c r="I54" i="10" a="1"/>
  <c r="I54" i="10" s="1"/>
  <c r="AI73" i="3" a="1"/>
  <c r="AI73" i="3" s="1"/>
  <c r="S25" i="12" a="1"/>
  <c r="S25" i="12" s="1"/>
  <c r="AH63" i="3" a="1"/>
  <c r="AH63" i="3" s="1"/>
  <c r="T113" i="10" a="1"/>
  <c r="T113" i="10" s="1"/>
  <c r="F14" i="3" a="1"/>
  <c r="F14" i="3" s="1"/>
  <c r="U134" i="12" a="1"/>
  <c r="U134" i="12" s="1"/>
  <c r="AZ134" i="12" s="1"/>
  <c r="Y54" i="10" a="1"/>
  <c r="Y54" i="10" s="1"/>
  <c r="U138" i="12" a="1"/>
  <c r="U138" i="12" s="1"/>
  <c r="AZ138" i="12" s="1"/>
  <c r="AZ137" i="12" s="1"/>
  <c r="AB11" i="3" a="1"/>
  <c r="AB11" i="3" s="1"/>
  <c r="Z91" i="10" a="1"/>
  <c r="Z91" i="10" s="1"/>
  <c r="AD68" i="12" a="1"/>
  <c r="AD68" i="12" s="1"/>
  <c r="M69" i="12" a="1"/>
  <c r="M69" i="12" s="1"/>
  <c r="L128" i="12" a="1"/>
  <c r="L128" i="12" s="1"/>
  <c r="I138" i="10" a="1"/>
  <c r="I138" i="10" s="1"/>
  <c r="AN138" i="10" s="1"/>
  <c r="AN137" i="10" s="1"/>
  <c r="K57" i="10" a="1"/>
  <c r="K57" i="10" s="1"/>
  <c r="AI80" i="10" a="1"/>
  <c r="AI80" i="10" s="1"/>
  <c r="R80" i="3" a="1"/>
  <c r="R80" i="3" s="1"/>
  <c r="AH61" i="12" a="1"/>
  <c r="AH61" i="12" s="1"/>
  <c r="S6" i="3" a="1"/>
  <c r="S6" i="3" s="1"/>
  <c r="N50" i="3" a="1"/>
  <c r="N50" i="3" s="1"/>
  <c r="G92" i="10" a="1"/>
  <c r="G92" i="10" s="1"/>
  <c r="O119" i="3" a="1"/>
  <c r="O119" i="3" s="1"/>
  <c r="O93" i="3" a="1"/>
  <c r="O93" i="3" s="1"/>
  <c r="J13" i="12" a="1"/>
  <c r="J13" i="12" s="1"/>
  <c r="X50" i="10" a="1"/>
  <c r="X50" i="10" s="1"/>
  <c r="AB138" i="3" a="1"/>
  <c r="AB138" i="3" s="1"/>
  <c r="BG138" i="3" s="1"/>
  <c r="BG137" i="3" s="1"/>
  <c r="N55" i="3" a="1"/>
  <c r="N55" i="3" s="1"/>
  <c r="P136" i="3" a="1"/>
  <c r="P136" i="3" s="1"/>
  <c r="AU136" i="3" s="1"/>
  <c r="AU135" i="3" s="1"/>
  <c r="AC125" i="12" a="1"/>
  <c r="AC125" i="12" s="1"/>
  <c r="N58" i="3" a="1"/>
  <c r="N58" i="3" s="1"/>
  <c r="L12" i="10" a="1"/>
  <c r="L12" i="10" s="1"/>
  <c r="I67" i="3" a="1"/>
  <c r="I67" i="3" s="1"/>
  <c r="G115" i="12" a="1"/>
  <c r="G115" i="12" s="1"/>
  <c r="H31" i="10" a="1"/>
  <c r="H31" i="10" s="1"/>
  <c r="I71" i="12" a="1"/>
  <c r="I71" i="12" s="1"/>
  <c r="AG86" i="10" a="1"/>
  <c r="AG86" i="10" s="1"/>
  <c r="J35" i="10" a="1"/>
  <c r="J35" i="10" s="1"/>
  <c r="O84" i="12" a="1"/>
  <c r="O84" i="12" s="1"/>
  <c r="X89" i="12" a="1"/>
  <c r="X89" i="12" s="1"/>
  <c r="F74" i="12" a="1"/>
  <c r="F74" i="12" s="1"/>
  <c r="AG121" i="10" a="1"/>
  <c r="AG121" i="10" s="1"/>
  <c r="F62" i="10" a="1"/>
  <c r="F62" i="10" s="1"/>
  <c r="AI15" i="10" a="1"/>
  <c r="AI15" i="10" s="1"/>
  <c r="M18" i="3" a="1"/>
  <c r="M18" i="3" s="1"/>
  <c r="AJ120" i="3" a="1"/>
  <c r="AJ120" i="3" s="1"/>
  <c r="AB66" i="12" a="1"/>
  <c r="AB66" i="12" s="1"/>
  <c r="M92" i="10" a="1"/>
  <c r="M92" i="10" s="1"/>
  <c r="T42" i="3" a="1"/>
  <c r="T42" i="3" s="1"/>
  <c r="Z34" i="10" a="1"/>
  <c r="Z34" i="10" s="1"/>
  <c r="J129" i="10" a="1"/>
  <c r="J129" i="10" s="1"/>
  <c r="AD27" i="3" a="1"/>
  <c r="AD27" i="3" s="1"/>
  <c r="AD55" i="10" a="1"/>
  <c r="AD55" i="10" s="1"/>
  <c r="R34" i="10" a="1"/>
  <c r="R34" i="10" s="1"/>
  <c r="AH113" i="12" a="1"/>
  <c r="AH113" i="12" s="1"/>
  <c r="P93" i="3" a="1"/>
  <c r="P93" i="3" s="1"/>
  <c r="S81" i="12" a="1"/>
  <c r="S81" i="12" s="1"/>
  <c r="AI130" i="3" a="1"/>
  <c r="AI130" i="3" s="1"/>
  <c r="G17" i="3" a="1"/>
  <c r="G17" i="3" s="1"/>
  <c r="G108" i="12" a="1"/>
  <c r="G108" i="12" s="1"/>
  <c r="K33" i="10" a="1"/>
  <c r="K33" i="10" s="1"/>
  <c r="Q69" i="12" a="1"/>
  <c r="Q69" i="12" s="1"/>
  <c r="Q73" i="12" a="1"/>
  <c r="Q73" i="12" s="1"/>
  <c r="K136" i="3" a="1"/>
  <c r="K136" i="3" s="1"/>
  <c r="AP136" i="3" s="1"/>
  <c r="AP135" i="3" s="1"/>
  <c r="N133" i="10" a="1"/>
  <c r="N133" i="10" s="1"/>
  <c r="AS133" i="10" s="1"/>
  <c r="F131" i="3" a="1"/>
  <c r="F131" i="3" s="1"/>
  <c r="X43" i="12" a="1"/>
  <c r="X43" i="12" s="1"/>
  <c r="X23" i="10" a="1"/>
  <c r="X23" i="10" s="1"/>
  <c r="Z31" i="3" a="1"/>
  <c r="Z31" i="3" s="1"/>
  <c r="S100" i="3" a="1"/>
  <c r="S100" i="3" s="1"/>
  <c r="Y6" i="12" a="1"/>
  <c r="Y6" i="12" s="1"/>
  <c r="U125" i="12" a="1"/>
  <c r="U125" i="12" s="1"/>
  <c r="H117" i="10" a="1"/>
  <c r="H117" i="10" s="1"/>
  <c r="AD84" i="10" a="1"/>
  <c r="AD84" i="10" s="1"/>
  <c r="W73" i="3" a="1"/>
  <c r="W73" i="3" s="1"/>
  <c r="W59" i="12" a="1"/>
  <c r="W59" i="12" s="1"/>
  <c r="AB75" i="3" a="1"/>
  <c r="AB75" i="3" s="1"/>
  <c r="K97" i="10" a="1"/>
  <c r="K97" i="10" s="1"/>
  <c r="AI19" i="10" a="1"/>
  <c r="AI19" i="10" s="1"/>
  <c r="U3" i="10" a="1"/>
  <c r="U3" i="10" s="1"/>
  <c r="I126" i="10" a="1"/>
  <c r="I126" i="10" s="1"/>
  <c r="AD31" i="3" a="1"/>
  <c r="AD31" i="3" s="1"/>
  <c r="Z130" i="3" a="1"/>
  <c r="Z130" i="3" s="1"/>
  <c r="N25" i="12" a="1"/>
  <c r="N25" i="12" s="1"/>
  <c r="J101" i="12" a="1"/>
  <c r="J101" i="12" s="1"/>
  <c r="AE136" i="3" a="1"/>
  <c r="AE136" i="3" s="1"/>
  <c r="BJ136" i="3" s="1"/>
  <c r="BJ135" i="3" s="1"/>
  <c r="M85" i="3" a="1"/>
  <c r="M85" i="3" s="1"/>
  <c r="AG105" i="10" a="1"/>
  <c r="AG105" i="10" s="1"/>
  <c r="AC95" i="3" a="1"/>
  <c r="AC95" i="3" s="1"/>
  <c r="AE125" i="3" a="1"/>
  <c r="AE125" i="3" s="1"/>
  <c r="U24" i="12" a="1"/>
  <c r="U24" i="12" s="1"/>
  <c r="M87" i="10" a="1"/>
  <c r="M87" i="10" s="1"/>
  <c r="AD45" i="3" a="1"/>
  <c r="AD45" i="3" s="1"/>
  <c r="T125" i="12" a="1"/>
  <c r="T125" i="12" s="1"/>
  <c r="AI115" i="10" a="1"/>
  <c r="AI115" i="10" s="1"/>
  <c r="Z57" i="3" a="1"/>
  <c r="Z57" i="3" s="1"/>
  <c r="J3" i="10" a="1"/>
  <c r="J3" i="10" s="1"/>
  <c r="AI20" i="10" a="1"/>
  <c r="AI20" i="10" s="1"/>
  <c r="N12" i="10" a="1"/>
  <c r="N12" i="10" s="1"/>
  <c r="H13" i="10" a="1"/>
  <c r="H13" i="10" s="1"/>
  <c r="AD72" i="3" a="1"/>
  <c r="AD72" i="3" s="1"/>
  <c r="O46" i="3" a="1"/>
  <c r="O46" i="3" s="1"/>
  <c r="Y125" i="3" a="1"/>
  <c r="Y125" i="3" s="1"/>
  <c r="AF13" i="10" a="1"/>
  <c r="AF13" i="10" s="1"/>
  <c r="AE20" i="10" a="1"/>
  <c r="AE20" i="10" s="1"/>
  <c r="H81" i="12" a="1"/>
  <c r="H81" i="12" s="1"/>
  <c r="AD7" i="10" a="1"/>
  <c r="AD7" i="10" s="1"/>
  <c r="L25" i="3" a="1"/>
  <c r="L25" i="3" s="1"/>
  <c r="R18" i="3" a="1"/>
  <c r="R18" i="3" s="1"/>
  <c r="J43" i="10" a="1"/>
  <c r="J43" i="10" s="1"/>
  <c r="AH126" i="12" a="1"/>
  <c r="AH126" i="12" s="1"/>
  <c r="T16" i="10" a="1"/>
  <c r="T16" i="10" s="1"/>
  <c r="AG68" i="3" a="1"/>
  <c r="AG68" i="3" s="1"/>
  <c r="F97" i="10" a="1"/>
  <c r="F97" i="10" s="1"/>
  <c r="H65" i="12" a="1"/>
  <c r="H65" i="12" s="1"/>
  <c r="Z70" i="3" a="1"/>
  <c r="Z70" i="3" s="1"/>
  <c r="O13" i="10" a="1"/>
  <c r="O13" i="10" s="1"/>
  <c r="V120" i="3" a="1"/>
  <c r="V120" i="3" s="1"/>
  <c r="H91" i="3" a="1"/>
  <c r="H91" i="3" s="1"/>
  <c r="Y92" i="10" a="1"/>
  <c r="Y92" i="10" s="1"/>
  <c r="AJ127" i="12" a="1"/>
  <c r="AJ127" i="12" s="1"/>
  <c r="N50" i="12" a="1"/>
  <c r="N50" i="12" s="1"/>
  <c r="AD123" i="3" a="1"/>
  <c r="AD123" i="3" s="1"/>
  <c r="W28" i="3" a="1"/>
  <c r="W28" i="3" s="1"/>
  <c r="S10" i="3" a="1"/>
  <c r="S10" i="3" s="1"/>
  <c r="R45" i="10" a="1"/>
  <c r="R45" i="10" s="1"/>
  <c r="S93" i="10" a="1"/>
  <c r="S93" i="10" s="1"/>
  <c r="S110" i="3" a="1"/>
  <c r="S110" i="3" s="1"/>
  <c r="X114" i="3" a="1"/>
  <c r="X114" i="3" s="1"/>
  <c r="S88" i="10" a="1"/>
  <c r="S88" i="10" s="1"/>
  <c r="V65" i="3" a="1"/>
  <c r="V65" i="3" s="1"/>
  <c r="I4" i="3" a="1"/>
  <c r="I4" i="3" s="1"/>
  <c r="AF121" i="12" a="1"/>
  <c r="AF121" i="12" s="1"/>
  <c r="AE24" i="10" a="1"/>
  <c r="AE24" i="10" s="1"/>
  <c r="AF111" i="3" a="1"/>
  <c r="AF111" i="3" s="1"/>
  <c r="R73" i="12" a="1"/>
  <c r="R73" i="12" s="1"/>
  <c r="K16" i="10" a="1"/>
  <c r="K16" i="10" s="1"/>
  <c r="AI111" i="10" a="1"/>
  <c r="AI111" i="10" s="1"/>
  <c r="K68" i="3" a="1"/>
  <c r="K68" i="3" s="1"/>
  <c r="P103" i="3" a="1"/>
  <c r="P103" i="3" s="1"/>
  <c r="G6" i="10" a="1"/>
  <c r="G6" i="10" s="1"/>
  <c r="K62" i="3" a="1"/>
  <c r="K62" i="3" s="1"/>
  <c r="L66" i="10" a="1"/>
  <c r="L66" i="10" s="1"/>
  <c r="AI64" i="3" a="1"/>
  <c r="AI64" i="3" s="1"/>
  <c r="X97" i="12" a="1"/>
  <c r="X97" i="12" s="1"/>
  <c r="Z93" i="3" a="1"/>
  <c r="Z93" i="3" s="1"/>
  <c r="AF60" i="12" a="1"/>
  <c r="AF60" i="12" s="1"/>
  <c r="H42" i="10" a="1"/>
  <c r="H42" i="10" s="1"/>
  <c r="O68" i="10" a="1"/>
  <c r="O68" i="10" s="1"/>
  <c r="R23" i="3" a="1"/>
  <c r="R23" i="3" s="1"/>
  <c r="AD86" i="3" a="1"/>
  <c r="AD86" i="3" s="1"/>
  <c r="R98" i="3" a="1"/>
  <c r="R98" i="3" s="1"/>
  <c r="Z110" i="12" a="1"/>
  <c r="Z110" i="12" s="1"/>
  <c r="J6" i="12" a="1"/>
  <c r="J6" i="12" s="1"/>
  <c r="Z38" i="10" a="1"/>
  <c r="Z38" i="10" s="1"/>
  <c r="AB38" i="3" a="1"/>
  <c r="AB38" i="3" s="1"/>
  <c r="P38" i="12" a="1"/>
  <c r="P38" i="12" s="1"/>
  <c r="F7" i="10" a="1"/>
  <c r="F7" i="10" s="1"/>
  <c r="AC72" i="12" a="1"/>
  <c r="AC72" i="12" s="1"/>
  <c r="G24" i="12" a="1"/>
  <c r="G24" i="12" s="1"/>
  <c r="F34" i="12" a="1"/>
  <c r="F34" i="12" s="1"/>
  <c r="I55" i="12" a="1"/>
  <c r="I55" i="12" s="1"/>
  <c r="Z70" i="12" a="1"/>
  <c r="Z70" i="12" s="1"/>
  <c r="G96" i="10" a="1"/>
  <c r="G96" i="10" s="1"/>
  <c r="AA24" i="12" a="1"/>
  <c r="AA24" i="12" s="1"/>
  <c r="H45" i="10" a="1"/>
  <c r="H45" i="10" s="1"/>
  <c r="AD37" i="10" a="1"/>
  <c r="AD37" i="10" s="1"/>
  <c r="AG121" i="12" a="1"/>
  <c r="AG121" i="12" s="1"/>
  <c r="AG79" i="12" a="1"/>
  <c r="AG79" i="12" s="1"/>
  <c r="AH26" i="12" a="1"/>
  <c r="AH26" i="12" s="1"/>
  <c r="G93" i="10" a="1"/>
  <c r="G93" i="10" s="1"/>
  <c r="T97" i="3" a="1"/>
  <c r="T97" i="3" s="1"/>
  <c r="K6" i="10" a="1"/>
  <c r="K6" i="10" s="1"/>
  <c r="U91" i="3" a="1"/>
  <c r="U91" i="3" s="1"/>
  <c r="Z47" i="3" a="1"/>
  <c r="Z47" i="3" s="1"/>
  <c r="I114" i="12" a="1"/>
  <c r="I114" i="12" s="1"/>
  <c r="AI93" i="3" a="1"/>
  <c r="AI93" i="3" s="1"/>
  <c r="Y110" i="10" a="1"/>
  <c r="Y110" i="10" s="1"/>
  <c r="M93" i="10" a="1"/>
  <c r="M93" i="10" s="1"/>
  <c r="X57" i="3" a="1"/>
  <c r="X57" i="3" s="1"/>
  <c r="J58" i="10" a="1"/>
  <c r="J58" i="10" s="1"/>
  <c r="L110" i="10" a="1"/>
  <c r="L110" i="10" s="1"/>
  <c r="AJ21" i="3" a="1"/>
  <c r="AJ21" i="3" s="1"/>
  <c r="P33" i="10" a="1"/>
  <c r="P33" i="10" s="1"/>
  <c r="Z42" i="12" a="1"/>
  <c r="Z42" i="12" s="1"/>
  <c r="AC51" i="10" a="1"/>
  <c r="AC51" i="10" s="1"/>
  <c r="R92" i="10" a="1"/>
  <c r="R92" i="10" s="1"/>
  <c r="V131" i="3" a="1"/>
  <c r="V131" i="3" s="1"/>
  <c r="L12" i="3" a="1"/>
  <c r="L12" i="3" s="1"/>
  <c r="Z105" i="10" a="1"/>
  <c r="Z105" i="10" s="1"/>
  <c r="AG97" i="3" a="1"/>
  <c r="AG97" i="3" s="1"/>
  <c r="O90" i="10" a="1"/>
  <c r="O90" i="10" s="1"/>
  <c r="AJ13" i="10" a="1"/>
  <c r="AJ13" i="10" s="1"/>
  <c r="Q124" i="12" a="1"/>
  <c r="Q124" i="12" s="1"/>
  <c r="AA118" i="10" a="1"/>
  <c r="AA118" i="10" s="1"/>
  <c r="AE58" i="12" a="1"/>
  <c r="AE58" i="12" s="1"/>
  <c r="F34" i="3" a="1"/>
  <c r="F34" i="3" s="1"/>
  <c r="O73" i="10" a="1"/>
  <c r="O73" i="10" s="1"/>
  <c r="V119" i="3" a="1"/>
  <c r="V119" i="3" s="1"/>
  <c r="W76" i="3" a="1"/>
  <c r="W76" i="3" s="1"/>
  <c r="AG90" i="12" a="1"/>
  <c r="AG90" i="12" s="1"/>
  <c r="N127" i="10" a="1"/>
  <c r="N127" i="10" s="1"/>
  <c r="AH70" i="3" a="1"/>
  <c r="AH70" i="3" s="1"/>
  <c r="M125" i="12" a="1"/>
  <c r="M125" i="12" s="1"/>
  <c r="F37" i="10" a="1"/>
  <c r="F37" i="10" s="1"/>
  <c r="AH24" i="12" a="1"/>
  <c r="AH24" i="12" s="1"/>
  <c r="Z20" i="12" a="1"/>
  <c r="Z20" i="12" s="1"/>
  <c r="AA47" i="10" a="1"/>
  <c r="AA47" i="10" s="1"/>
  <c r="Z128" i="3" a="1"/>
  <c r="Z128" i="3" s="1"/>
  <c r="AG63" i="3" a="1"/>
  <c r="AG63" i="3" s="1"/>
  <c r="P127" i="12" a="1"/>
  <c r="P127" i="12" s="1"/>
  <c r="AF81" i="12" a="1"/>
  <c r="AF81" i="12" s="1"/>
  <c r="AF27" i="12" a="1"/>
  <c r="AF27" i="12" s="1"/>
  <c r="U5" i="12" a="1"/>
  <c r="U5" i="12" s="1"/>
  <c r="AI19" i="12" a="1"/>
  <c r="AI19" i="12" s="1"/>
  <c r="P71" i="3" a="1"/>
  <c r="P71" i="3" s="1"/>
  <c r="M119" i="10" a="1"/>
  <c r="M119" i="10" s="1"/>
  <c r="AJ68" i="10" a="1"/>
  <c r="AJ68" i="10" s="1"/>
  <c r="M31" i="10" a="1"/>
  <c r="M31" i="10" s="1"/>
  <c r="AI105" i="3" a="1"/>
  <c r="AI105" i="3" s="1"/>
  <c r="P138" i="3" a="1"/>
  <c r="P138" i="3" s="1"/>
  <c r="AU138" i="3" s="1"/>
  <c r="AU137" i="3" s="1"/>
  <c r="N81" i="3" a="1"/>
  <c r="N81" i="3" s="1"/>
  <c r="F5" i="10" a="1"/>
  <c r="F5" i="10" s="1"/>
  <c r="P56" i="10" a="1"/>
  <c r="P56" i="10" s="1"/>
  <c r="M133" i="3" a="1"/>
  <c r="M133" i="3" s="1"/>
  <c r="AR133" i="3" s="1"/>
  <c r="T46" i="10" a="1"/>
  <c r="T46" i="10" s="1"/>
  <c r="M70" i="12" a="1"/>
  <c r="M70" i="12" s="1"/>
  <c r="I73" i="3" a="1"/>
  <c r="I73" i="3" s="1"/>
  <c r="F102" i="10" a="1"/>
  <c r="F102" i="10" s="1"/>
  <c r="I19" i="3" a="1"/>
  <c r="I19" i="3" s="1"/>
  <c r="W62" i="10" a="1"/>
  <c r="W62" i="10" s="1"/>
  <c r="AJ30" i="12" a="1"/>
  <c r="AJ30" i="12" s="1"/>
  <c r="Y131" i="3" a="1"/>
  <c r="Y131" i="3" s="1"/>
  <c r="H136" i="12" a="1"/>
  <c r="H136" i="12" s="1"/>
  <c r="AM136" i="12" s="1"/>
  <c r="AM135" i="12" s="1"/>
  <c r="AC97" i="12" a="1"/>
  <c r="AC97" i="12" s="1"/>
  <c r="AH101" i="12" a="1"/>
  <c r="AH101" i="12" s="1"/>
  <c r="N114" i="10" a="1"/>
  <c r="N114" i="10" s="1"/>
  <c r="O45" i="10" a="1"/>
  <c r="O45" i="10" s="1"/>
  <c r="AE59" i="3" a="1"/>
  <c r="AE59" i="3" s="1"/>
  <c r="T118" i="12" a="1"/>
  <c r="T118" i="12" s="1"/>
  <c r="AA61" i="12" a="1"/>
  <c r="AA61" i="12" s="1"/>
  <c r="X79" i="10" a="1"/>
  <c r="X79" i="10" s="1"/>
  <c r="AI121" i="3" a="1"/>
  <c r="AI121" i="3" s="1"/>
  <c r="AD80" i="3" a="1"/>
  <c r="AD80" i="3" s="1"/>
  <c r="AC64" i="3" a="1"/>
  <c r="AC64" i="3" s="1"/>
  <c r="N98" i="10" a="1"/>
  <c r="N98" i="10" s="1"/>
  <c r="X122" i="3" a="1"/>
  <c r="X122" i="3" s="1"/>
  <c r="G77" i="3" a="1"/>
  <c r="G77" i="3" s="1"/>
  <c r="K10" i="10" a="1"/>
  <c r="K10" i="10" s="1"/>
  <c r="V61" i="12" a="1"/>
  <c r="V61" i="12" s="1"/>
  <c r="R119" i="10" a="1"/>
  <c r="R119" i="10" s="1"/>
  <c r="N92" i="10" a="1"/>
  <c r="N92" i="10" s="1"/>
  <c r="V61" i="3" a="1"/>
  <c r="V61" i="3" s="1"/>
  <c r="AB30" i="3" a="1"/>
  <c r="AB30" i="3" s="1"/>
  <c r="X108" i="10" a="1"/>
  <c r="X108" i="10" s="1"/>
  <c r="H35" i="10" a="1"/>
  <c r="H35" i="10" s="1"/>
  <c r="S117" i="12" a="1"/>
  <c r="S117" i="12" s="1"/>
  <c r="X27" i="10" a="1"/>
  <c r="X27" i="10" s="1"/>
  <c r="J109" i="10" a="1"/>
  <c r="J109" i="10" s="1"/>
  <c r="AE113" i="12" a="1"/>
  <c r="AE113" i="12" s="1"/>
  <c r="Y120" i="12" a="1"/>
  <c r="Y120" i="12" s="1"/>
  <c r="K41" i="3" a="1"/>
  <c r="K41" i="3" s="1"/>
  <c r="M64" i="10" a="1"/>
  <c r="M64" i="10" s="1"/>
  <c r="Q15" i="12" a="1"/>
  <c r="Q15" i="12" s="1"/>
  <c r="AF67" i="3" a="1"/>
  <c r="AF67" i="3" s="1"/>
  <c r="Q34" i="3" a="1"/>
  <c r="Q34" i="3" s="1"/>
  <c r="AG26" i="3" a="1"/>
  <c r="AG26" i="3" s="1"/>
  <c r="W37" i="10" a="1"/>
  <c r="W37" i="10" s="1"/>
  <c r="P20" i="10" a="1"/>
  <c r="P20" i="10" s="1"/>
  <c r="AH59" i="3" a="1"/>
  <c r="AH59" i="3" s="1"/>
  <c r="AD37" i="3" a="1"/>
  <c r="AD37" i="3" s="1"/>
  <c r="AC3" i="3" a="1"/>
  <c r="AC3" i="3" s="1"/>
  <c r="X47" i="3" a="1"/>
  <c r="X47" i="3" s="1"/>
  <c r="F73" i="12" a="1"/>
  <c r="F73" i="12" s="1"/>
  <c r="R128" i="10" a="1"/>
  <c r="R128" i="10" s="1"/>
  <c r="O31" i="3" a="1"/>
  <c r="O31" i="3" s="1"/>
  <c r="AA84" i="12" a="1"/>
  <c r="AA84" i="12" s="1"/>
  <c r="H105" i="10" a="1"/>
  <c r="H105" i="10" s="1"/>
  <c r="V138" i="10" a="1"/>
  <c r="V138" i="10" s="1"/>
  <c r="BA138" i="10" s="1"/>
  <c r="BA137" i="10" s="1"/>
  <c r="T51" i="3" a="1"/>
  <c r="T51" i="3" s="1"/>
  <c r="U123" i="12" a="1"/>
  <c r="U123" i="12" s="1"/>
  <c r="AC82" i="3" a="1"/>
  <c r="AC82" i="3" s="1"/>
  <c r="AG23" i="3" a="1"/>
  <c r="AG23" i="3" s="1"/>
  <c r="K15" i="10" a="1"/>
  <c r="K15" i="10" s="1"/>
  <c r="T68" i="12" a="1"/>
  <c r="T68" i="12" s="1"/>
  <c r="J26" i="10" a="1"/>
  <c r="J26" i="10" s="1"/>
  <c r="W116" i="10" a="1"/>
  <c r="W116" i="10" s="1"/>
  <c r="L120" i="12" a="1"/>
  <c r="L120" i="12" s="1"/>
  <c r="U63" i="10" a="1"/>
  <c r="U63" i="10" s="1"/>
  <c r="Y86" i="3" a="1"/>
  <c r="Y86" i="3" s="1"/>
  <c r="AB60" i="12" a="1"/>
  <c r="AB60" i="12" s="1"/>
  <c r="T10" i="3" a="1"/>
  <c r="T10" i="3" s="1"/>
  <c r="M77" i="3" a="1"/>
  <c r="M77" i="3" s="1"/>
  <c r="Q96" i="12" a="1"/>
  <c r="Q96" i="12" s="1"/>
  <c r="F67" i="3" a="1"/>
  <c r="F67" i="3" s="1"/>
  <c r="AG4" i="12" a="1"/>
  <c r="AG4" i="12" s="1"/>
  <c r="N84" i="3" a="1"/>
  <c r="N84" i="3" s="1"/>
  <c r="AI72" i="3" a="1"/>
  <c r="AI72" i="3" s="1"/>
  <c r="K15" i="12" a="1"/>
  <c r="K15" i="12" s="1"/>
  <c r="Y99" i="10" a="1"/>
  <c r="Y99" i="10" s="1"/>
  <c r="W72" i="12" a="1"/>
  <c r="W72" i="12" s="1"/>
  <c r="V109" i="3" a="1"/>
  <c r="V109" i="3" s="1"/>
  <c r="S68" i="3" a="1"/>
  <c r="S68" i="3" s="1"/>
  <c r="Z90" i="12" a="1"/>
  <c r="Z90" i="12" s="1"/>
  <c r="AG35" i="10" a="1"/>
  <c r="AG35" i="10" s="1"/>
  <c r="W58" i="12" a="1"/>
  <c r="W58" i="12" s="1"/>
  <c r="Z27" i="10" a="1"/>
  <c r="Z27" i="10" s="1"/>
  <c r="AB82" i="3" a="1"/>
  <c r="AB82" i="3" s="1"/>
  <c r="AB86" i="12" a="1"/>
  <c r="AB86" i="12" s="1"/>
  <c r="AE50" i="10" a="1"/>
  <c r="AE50" i="10" s="1"/>
  <c r="F122" i="3" a="1"/>
  <c r="F122" i="3" s="1"/>
  <c r="Z100" i="3" a="1"/>
  <c r="Z100" i="3" s="1"/>
  <c r="W100" i="10" a="1"/>
  <c r="W100" i="10" s="1"/>
  <c r="AB102" i="3" a="1"/>
  <c r="AB102" i="3" s="1"/>
  <c r="AE38" i="12" a="1"/>
  <c r="AE38" i="12" s="1"/>
  <c r="F37" i="12" a="1"/>
  <c r="F37" i="12" s="1"/>
  <c r="G19" i="10" a="1"/>
  <c r="G19" i="10" s="1"/>
  <c r="F32" i="10" a="1"/>
  <c r="F32" i="10" s="1"/>
  <c r="I100" i="3" a="1"/>
  <c r="I100" i="3" s="1"/>
  <c r="AJ106" i="10" a="1"/>
  <c r="AJ106" i="10" s="1"/>
  <c r="F33" i="10" a="1"/>
  <c r="F33" i="10" s="1"/>
  <c r="G119" i="3" a="1"/>
  <c r="G119" i="3" s="1"/>
  <c r="AA20" i="10" a="1"/>
  <c r="AA20" i="10" s="1"/>
  <c r="S85" i="12" a="1"/>
  <c r="S85" i="12" s="1"/>
  <c r="K51" i="12" a="1"/>
  <c r="K51" i="12" s="1"/>
  <c r="AI70" i="12" a="1"/>
  <c r="AI70" i="12" s="1"/>
  <c r="F116" i="3" a="1"/>
  <c r="F116" i="3" s="1"/>
  <c r="U4" i="3" a="1"/>
  <c r="U4" i="3" s="1"/>
  <c r="U33" i="10" a="1"/>
  <c r="U33" i="10" s="1"/>
  <c r="S123" i="12" a="1"/>
  <c r="S123" i="12" s="1"/>
  <c r="W138" i="10" a="1"/>
  <c r="W138" i="10" s="1"/>
  <c r="BB138" i="10" s="1"/>
  <c r="BB137" i="10" s="1"/>
  <c r="U121" i="12" a="1"/>
  <c r="U121" i="12" s="1"/>
  <c r="H126" i="12" a="1"/>
  <c r="H126" i="12" s="1"/>
  <c r="AA98" i="10" a="1"/>
  <c r="AA98" i="10" s="1"/>
  <c r="F13" i="12" a="1"/>
  <c r="F13" i="12" s="1"/>
  <c r="K108" i="12" a="1"/>
  <c r="K108" i="12" s="1"/>
  <c r="K38" i="10" a="1"/>
  <c r="K38" i="10" s="1"/>
  <c r="P134" i="10" a="1"/>
  <c r="P134" i="10" s="1"/>
  <c r="AU134" i="10" s="1"/>
  <c r="Z138" i="3" a="1"/>
  <c r="Z138" i="3" s="1"/>
  <c r="BE138" i="3" s="1"/>
  <c r="BE137" i="3" s="1"/>
  <c r="AD124" i="12" a="1"/>
  <c r="AD124" i="12" s="1"/>
  <c r="S105" i="3" a="1"/>
  <c r="S105" i="3" s="1"/>
  <c r="R130" i="10" a="1"/>
  <c r="R130" i="10" s="1"/>
  <c r="Q86" i="3" a="1"/>
  <c r="Q86" i="3" s="1"/>
  <c r="Q46" i="10" a="1"/>
  <c r="Q46" i="10" s="1"/>
  <c r="Y11" i="3" a="1"/>
  <c r="Y11" i="3" s="1"/>
  <c r="F118" i="12" a="1"/>
  <c r="F118" i="12" s="1"/>
  <c r="J18" i="3" a="1"/>
  <c r="J18" i="3" s="1"/>
  <c r="AE53" i="12" a="1"/>
  <c r="AE53" i="12" s="1"/>
  <c r="Q28" i="10" a="1"/>
  <c r="Q28" i="10" s="1"/>
  <c r="V51" i="10" a="1"/>
  <c r="V51" i="10" s="1"/>
  <c r="AC79" i="10" a="1"/>
  <c r="AC79" i="10" s="1"/>
  <c r="G88" i="10" a="1"/>
  <c r="G88" i="10" s="1"/>
  <c r="J44" i="10" a="1"/>
  <c r="J44" i="10" s="1"/>
  <c r="Q62" i="12" a="1"/>
  <c r="Q62" i="12" s="1"/>
  <c r="AB42" i="3" a="1"/>
  <c r="AB42" i="3" s="1"/>
  <c r="AG102" i="10" a="1"/>
  <c r="AG102" i="10" s="1"/>
  <c r="AD138" i="3" a="1"/>
  <c r="AD138" i="3" s="1"/>
  <c r="BI138" i="3" s="1"/>
  <c r="BI137" i="3" s="1"/>
  <c r="Q72" i="12" a="1"/>
  <c r="Q72" i="12" s="1"/>
  <c r="AC120" i="12" a="1"/>
  <c r="AC120" i="12" s="1"/>
  <c r="N96" i="3" a="1"/>
  <c r="N96" i="3" s="1"/>
  <c r="Y38" i="3" a="1"/>
  <c r="Y38" i="3" s="1"/>
  <c r="M6" i="10" a="1"/>
  <c r="M6" i="10" s="1"/>
  <c r="Y53" i="10" a="1"/>
  <c r="Y53" i="10" s="1"/>
  <c r="L51" i="3" a="1"/>
  <c r="L51" i="3" s="1"/>
  <c r="Q122" i="12" a="1"/>
  <c r="Q122" i="12" s="1"/>
  <c r="P129" i="10" a="1"/>
  <c r="P129" i="10" s="1"/>
  <c r="O26" i="10" a="1"/>
  <c r="O26" i="10" s="1"/>
  <c r="AJ87" i="12" a="1"/>
  <c r="AJ87" i="12" s="1"/>
  <c r="I93" i="3" a="1"/>
  <c r="I93" i="3" s="1"/>
  <c r="T6" i="10" a="1"/>
  <c r="T6" i="10" s="1"/>
  <c r="AE68" i="10" a="1"/>
  <c r="AE68" i="10" s="1"/>
  <c r="AB91" i="10" a="1"/>
  <c r="AB91" i="10" s="1"/>
  <c r="H56" i="3" a="1"/>
  <c r="H56" i="3" s="1"/>
  <c r="AF52" i="10" a="1"/>
  <c r="AF52" i="10" s="1"/>
  <c r="AH118" i="10" a="1"/>
  <c r="AH118" i="10" s="1"/>
  <c r="K38" i="12" a="1"/>
  <c r="K38" i="12" s="1"/>
  <c r="R46" i="12" a="1"/>
  <c r="R46" i="12" s="1"/>
  <c r="Q68" i="12" a="1"/>
  <c r="Q68" i="12" s="1"/>
  <c r="AB74" i="12" a="1"/>
  <c r="AB74" i="12" s="1"/>
  <c r="O80" i="10" a="1"/>
  <c r="O80" i="10" s="1"/>
  <c r="I44" i="10" a="1"/>
  <c r="I44" i="10" s="1"/>
  <c r="AE72" i="12" a="1"/>
  <c r="AE72" i="12" s="1"/>
  <c r="X31" i="3" a="1"/>
  <c r="X31" i="3" s="1"/>
  <c r="I134" i="12" a="1"/>
  <c r="I134" i="12" s="1"/>
  <c r="AN134" i="12" s="1"/>
  <c r="AJ118" i="12" a="1"/>
  <c r="AJ118" i="12" s="1"/>
  <c r="G45" i="10" a="1"/>
  <c r="G45" i="10" s="1"/>
  <c r="H30" i="3" a="1"/>
  <c r="H30" i="3" s="1"/>
  <c r="K61" i="12" a="1"/>
  <c r="K61" i="12" s="1"/>
  <c r="V26" i="3" a="1"/>
  <c r="V26" i="3" s="1"/>
  <c r="Z106" i="10" a="1"/>
  <c r="Z106" i="10" s="1"/>
  <c r="X59" i="3" a="1"/>
  <c r="X59" i="3" s="1"/>
  <c r="Z5" i="12" a="1"/>
  <c r="Z5" i="12" s="1"/>
  <c r="AH66" i="12" a="1"/>
  <c r="AH66" i="12" s="1"/>
  <c r="AG3" i="3" a="1"/>
  <c r="AG3" i="3" s="1"/>
  <c r="AB95" i="10" a="1"/>
  <c r="AB95" i="10" s="1"/>
  <c r="AC138" i="3" a="1"/>
  <c r="AC138" i="3" s="1"/>
  <c r="BH138" i="3" s="1"/>
  <c r="BH137" i="3" s="1"/>
  <c r="AJ51" i="10" a="1"/>
  <c r="AJ51" i="10" s="1"/>
  <c r="Q72" i="10" a="1"/>
  <c r="Q72" i="10" s="1"/>
  <c r="F11" i="10" a="1"/>
  <c r="F11" i="10" s="1"/>
  <c r="AJ42" i="3" a="1"/>
  <c r="AJ42" i="3" s="1"/>
  <c r="F96" i="12" a="1"/>
  <c r="F96" i="12" s="1"/>
  <c r="V13" i="10" a="1"/>
  <c r="V13" i="10" s="1"/>
  <c r="I130" i="12" a="1"/>
  <c r="I130" i="12" s="1"/>
  <c r="J54" i="12" a="1"/>
  <c r="J54" i="12" s="1"/>
  <c r="S45" i="10" a="1"/>
  <c r="S45" i="10" s="1"/>
  <c r="AE73" i="10" a="1"/>
  <c r="AE73" i="10" s="1"/>
  <c r="Q18" i="3" a="1"/>
  <c r="Q18" i="3" s="1"/>
  <c r="AG44" i="10" a="1"/>
  <c r="AG44" i="10" s="1"/>
  <c r="U77" i="3" a="1"/>
  <c r="U77" i="3" s="1"/>
  <c r="R138" i="12" a="1"/>
  <c r="R138" i="12" s="1"/>
  <c r="AW138" i="12" s="1"/>
  <c r="AW137" i="12" s="1"/>
  <c r="AA86" i="3" a="1"/>
  <c r="AA86" i="3" s="1"/>
  <c r="AH138" i="10" a="1"/>
  <c r="AH138" i="10" s="1"/>
  <c r="BM138" i="10" s="1"/>
  <c r="BM137" i="10" s="1"/>
  <c r="W42" i="3" a="1"/>
  <c r="W42" i="3" s="1"/>
  <c r="AB105" i="3" a="1"/>
  <c r="AB105" i="3" s="1"/>
  <c r="G48" i="10" a="1"/>
  <c r="G48" i="10" s="1"/>
  <c r="I31" i="10" a="1"/>
  <c r="I31" i="10" s="1"/>
  <c r="Q59" i="10" a="1"/>
  <c r="Q59" i="10" s="1"/>
  <c r="M79" i="3" a="1"/>
  <c r="M79" i="3" s="1"/>
  <c r="J120" i="12" a="1"/>
  <c r="J120" i="12" s="1"/>
  <c r="AH95" i="12" a="1"/>
  <c r="AH95" i="12" s="1"/>
  <c r="Q65" i="12" a="1"/>
  <c r="Q65" i="12" s="1"/>
  <c r="R59" i="3" a="1"/>
  <c r="R59" i="3" s="1"/>
  <c r="AE127" i="3" a="1"/>
  <c r="AE127" i="3" s="1"/>
  <c r="X38" i="10" a="1"/>
  <c r="X38" i="10" s="1"/>
  <c r="F54" i="10" a="1"/>
  <c r="F54" i="10" s="1"/>
  <c r="J128" i="12" a="1"/>
  <c r="J128" i="12" s="1"/>
  <c r="W121" i="3" a="1"/>
  <c r="W121" i="3" s="1"/>
  <c r="AF123" i="3" a="1"/>
  <c r="AF123" i="3" s="1"/>
  <c r="AH93" i="12" a="1"/>
  <c r="AH93" i="12" s="1"/>
  <c r="X60" i="12" a="1"/>
  <c r="X60" i="12" s="1"/>
  <c r="AG85" i="3" a="1"/>
  <c r="AG85" i="3" s="1"/>
  <c r="R15" i="10" a="1"/>
  <c r="R15" i="10" s="1"/>
  <c r="AF5" i="12" a="1"/>
  <c r="AF5" i="12" s="1"/>
  <c r="X95" i="3" a="1"/>
  <c r="X95" i="3" s="1"/>
  <c r="L103" i="10" a="1"/>
  <c r="L103" i="10" s="1"/>
  <c r="V67" i="10" a="1"/>
  <c r="V67" i="10" s="1"/>
  <c r="R18" i="10" a="1"/>
  <c r="R18" i="10" s="1"/>
  <c r="Z85" i="10" a="1"/>
  <c r="Z85" i="10" s="1"/>
  <c r="T45" i="10" a="1"/>
  <c r="T45" i="10" s="1"/>
  <c r="W99" i="12" a="1"/>
  <c r="W99" i="12" s="1"/>
  <c r="R67" i="10" a="1"/>
  <c r="R67" i="10" s="1"/>
  <c r="Z18" i="3" a="1"/>
  <c r="Z18" i="3" s="1"/>
  <c r="W114" i="3" a="1"/>
  <c r="W114" i="3" s="1"/>
  <c r="S57" i="10" a="1"/>
  <c r="S57" i="10" s="1"/>
  <c r="AA80" i="3" a="1"/>
  <c r="AA80" i="3" s="1"/>
  <c r="AH57" i="12" a="1"/>
  <c r="AH57" i="12" s="1"/>
  <c r="AA65" i="3" a="1"/>
  <c r="AA65" i="3" s="1"/>
  <c r="S41" i="12" a="1"/>
  <c r="S41" i="12" s="1"/>
  <c r="I18" i="12" a="1"/>
  <c r="I18" i="12" s="1"/>
  <c r="N37" i="3" a="1"/>
  <c r="N37" i="3" s="1"/>
  <c r="P130" i="10" a="1"/>
  <c r="P130" i="10" s="1"/>
  <c r="Z129" i="10" a="1"/>
  <c r="Z129" i="10" s="1"/>
  <c r="V56" i="12" a="1"/>
  <c r="V56" i="12" s="1"/>
  <c r="I125" i="3" a="1"/>
  <c r="I125" i="3" s="1"/>
  <c r="U61" i="10" a="1"/>
  <c r="U61" i="10" s="1"/>
  <c r="N123" i="3" a="1"/>
  <c r="N123" i="3" s="1"/>
  <c r="AF45" i="3" a="1"/>
  <c r="AF45" i="3" s="1"/>
  <c r="AD51" i="12" a="1"/>
  <c r="AD51" i="12" s="1"/>
  <c r="AJ13" i="12" a="1"/>
  <c r="AJ13" i="12" s="1"/>
  <c r="I12" i="10" a="1"/>
  <c r="I12" i="10" s="1"/>
  <c r="T45" i="3" a="1"/>
  <c r="T45" i="3" s="1"/>
  <c r="AA97" i="3" a="1"/>
  <c r="AA97" i="3" s="1"/>
  <c r="J8" i="3" a="1"/>
  <c r="J8" i="3" s="1"/>
  <c r="AG67" i="3" a="1"/>
  <c r="AG67" i="3" s="1"/>
  <c r="N28" i="3" a="1"/>
  <c r="N28" i="3" s="1"/>
  <c r="R106" i="10" a="1"/>
  <c r="R106" i="10" s="1"/>
  <c r="U66" i="12" a="1"/>
  <c r="U66" i="12" s="1"/>
  <c r="T34" i="10" a="1"/>
  <c r="T34" i="10" s="1"/>
  <c r="Q74" i="3" a="1"/>
  <c r="Q74" i="3" s="1"/>
  <c r="L74" i="10" a="1"/>
  <c r="L74" i="10" s="1"/>
  <c r="J105" i="10" a="1"/>
  <c r="J105" i="10" s="1"/>
  <c r="U97" i="10" a="1"/>
  <c r="U97" i="10" s="1"/>
  <c r="T97" i="10" a="1"/>
  <c r="T97" i="10" s="1"/>
  <c r="AF122" i="10" a="1"/>
  <c r="AF122" i="10" s="1"/>
  <c r="Z101" i="3" a="1"/>
  <c r="Z101" i="3" s="1"/>
  <c r="AC93" i="3" a="1"/>
  <c r="AC93" i="3" s="1"/>
  <c r="K45" i="3" a="1"/>
  <c r="K45" i="3" s="1"/>
  <c r="AI125" i="10" a="1"/>
  <c r="AI125" i="10" s="1"/>
  <c r="AA10" i="3" a="1"/>
  <c r="AA10" i="3" s="1"/>
  <c r="L13" i="12" a="1"/>
  <c r="L13" i="12" s="1"/>
  <c r="K134" i="3" a="1"/>
  <c r="K134" i="3" s="1"/>
  <c r="AP134" i="3" s="1"/>
  <c r="R63" i="12" a="1"/>
  <c r="R63" i="12" s="1"/>
  <c r="Q12" i="12" a="1"/>
  <c r="Q12" i="12" s="1"/>
  <c r="V48" i="3" a="1"/>
  <c r="V48" i="3" s="1"/>
  <c r="Y42" i="10" a="1"/>
  <c r="Y42" i="10" s="1"/>
  <c r="J87" i="3" a="1"/>
  <c r="J87" i="3" s="1"/>
  <c r="R5" i="3" a="1"/>
  <c r="R5" i="3" s="1"/>
  <c r="AG11" i="10" a="1"/>
  <c r="AG11" i="10" s="1"/>
  <c r="AH111" i="10" a="1"/>
  <c r="AH111" i="10" s="1"/>
  <c r="AJ90" i="3" a="1"/>
  <c r="AJ90" i="3" s="1"/>
  <c r="O131" i="3" a="1"/>
  <c r="O131" i="3" s="1"/>
  <c r="J58" i="12" a="1"/>
  <c r="J58" i="12" s="1"/>
  <c r="T133" i="12" a="1"/>
  <c r="T133" i="12" s="1"/>
  <c r="AY133" i="12" s="1"/>
  <c r="AY132" i="12" s="1"/>
  <c r="G26" i="10" a="1"/>
  <c r="G26" i="10" s="1"/>
  <c r="Q103" i="12" a="1"/>
  <c r="Q103" i="12" s="1"/>
  <c r="AA52" i="10" a="1"/>
  <c r="AA52" i="10" s="1"/>
  <c r="G18" i="10" a="1"/>
  <c r="G18" i="10" s="1"/>
  <c r="H131" i="10" a="1"/>
  <c r="H131" i="10" s="1"/>
  <c r="AI89" i="10" a="1"/>
  <c r="AI89" i="10" s="1"/>
  <c r="T121" i="3" a="1"/>
  <c r="T121" i="3" s="1"/>
  <c r="AD43" i="3" a="1"/>
  <c r="AD43" i="3" s="1"/>
  <c r="AH96" i="12" a="1"/>
  <c r="AH96" i="12" s="1"/>
  <c r="Y64" i="10" a="1"/>
  <c r="Y64" i="10" s="1"/>
  <c r="N13" i="12" a="1"/>
  <c r="N13" i="12" s="1"/>
  <c r="P120" i="10" a="1"/>
  <c r="P120" i="10" s="1"/>
  <c r="T53" i="10" a="1"/>
  <c r="T53" i="10" s="1"/>
  <c r="V20" i="3" a="1"/>
  <c r="V20" i="3" s="1"/>
  <c r="Y3" i="10" a="1"/>
  <c r="Y3" i="10" s="1"/>
  <c r="T8" i="3" a="1"/>
  <c r="T8" i="3" s="1"/>
  <c r="AI91" i="12" a="1"/>
  <c r="AI91" i="12" s="1"/>
  <c r="AA50" i="12" a="1"/>
  <c r="AA50" i="12" s="1"/>
  <c r="K80" i="3" a="1"/>
  <c r="K80" i="3" s="1"/>
  <c r="O28" i="3" a="1"/>
  <c r="O28" i="3" s="1"/>
  <c r="N122" i="12" a="1"/>
  <c r="N122" i="12" s="1"/>
  <c r="AI81" i="10" a="1"/>
  <c r="AI81" i="10" s="1"/>
  <c r="AH62" i="10" a="1"/>
  <c r="AH62" i="10" s="1"/>
  <c r="V133" i="10" a="1"/>
  <c r="V133" i="10" s="1"/>
  <c r="BA133" i="10" s="1"/>
  <c r="BA132" i="10" s="1"/>
  <c r="N26" i="3" a="1"/>
  <c r="N26" i="3" s="1"/>
  <c r="AC27" i="10" a="1"/>
  <c r="AC27" i="10" s="1"/>
  <c r="G77" i="12" a="1"/>
  <c r="G77" i="12" s="1"/>
  <c r="F79" i="3" a="1"/>
  <c r="F79" i="3" s="1"/>
  <c r="AB63" i="10" a="1"/>
  <c r="AB63" i="10" s="1"/>
  <c r="O11" i="3" a="1"/>
  <c r="O11" i="3" s="1"/>
  <c r="AE91" i="12" a="1"/>
  <c r="AE91" i="12" s="1"/>
  <c r="R105" i="10" a="1"/>
  <c r="R105" i="10" s="1"/>
  <c r="AE84" i="12" a="1"/>
  <c r="AE84" i="12" s="1"/>
  <c r="I16" i="3" a="1"/>
  <c r="I16" i="3" s="1"/>
  <c r="AC121" i="12" a="1"/>
  <c r="AC121" i="12" s="1"/>
  <c r="G53" i="3" a="1"/>
  <c r="G53" i="3" s="1"/>
  <c r="AG12" i="3" a="1"/>
  <c r="AG12" i="3" s="1"/>
  <c r="T81" i="12" a="1"/>
  <c r="T81" i="12" s="1"/>
  <c r="Z54" i="12" a="1"/>
  <c r="Z54" i="12" s="1"/>
  <c r="M7" i="10" a="1"/>
  <c r="M7" i="10" s="1"/>
  <c r="N97" i="10" a="1"/>
  <c r="N97" i="10" s="1"/>
  <c r="AD76" i="12" a="1"/>
  <c r="AD76" i="12" s="1"/>
  <c r="AB92" i="12" a="1"/>
  <c r="AB92" i="12" s="1"/>
  <c r="J89" i="10" a="1"/>
  <c r="J89" i="10" s="1"/>
  <c r="L75" i="12" a="1"/>
  <c r="L75" i="12" s="1"/>
  <c r="Z21" i="10" a="1"/>
  <c r="Z21" i="10" s="1"/>
  <c r="Q16" i="3" a="1"/>
  <c r="Q16" i="3" s="1"/>
  <c r="AA60" i="3" a="1"/>
  <c r="AA60" i="3" s="1"/>
  <c r="X81" i="3" a="1"/>
  <c r="X81" i="3" s="1"/>
  <c r="R92" i="3" a="1"/>
  <c r="R92" i="3" s="1"/>
  <c r="AF118" i="3" a="1"/>
  <c r="AF118" i="3" s="1"/>
  <c r="AD19" i="12" a="1"/>
  <c r="AD19" i="12" s="1"/>
  <c r="W93" i="10" a="1"/>
  <c r="W93" i="10" s="1"/>
  <c r="AH105" i="12" a="1"/>
  <c r="AH105" i="12" s="1"/>
  <c r="AA99" i="12" a="1"/>
  <c r="AA99" i="12" s="1"/>
  <c r="L57" i="10" a="1"/>
  <c r="L57" i="10" s="1"/>
  <c r="R4" i="10" a="1"/>
  <c r="R4" i="10" s="1"/>
  <c r="AG86" i="3" a="1"/>
  <c r="AG86" i="3" s="1"/>
  <c r="O99" i="3" a="1"/>
  <c r="O99" i="3" s="1"/>
  <c r="Q73" i="10" a="1"/>
  <c r="Q73" i="10" s="1"/>
  <c r="M103" i="12" a="1"/>
  <c r="M103" i="12" s="1"/>
  <c r="M32" i="12" a="1"/>
  <c r="M32" i="12" s="1"/>
  <c r="S131" i="10" a="1"/>
  <c r="S131" i="10" s="1"/>
  <c r="V126" i="10" a="1"/>
  <c r="V126" i="10" s="1"/>
  <c r="W80" i="12" a="1"/>
  <c r="W80" i="12" s="1"/>
  <c r="O21" i="10" a="1"/>
  <c r="O21" i="10" s="1"/>
  <c r="J86" i="12" a="1"/>
  <c r="J86" i="12" s="1"/>
  <c r="H108" i="10" a="1"/>
  <c r="H108" i="10" s="1"/>
  <c r="AG16" i="12" a="1"/>
  <c r="AG16" i="12" s="1"/>
  <c r="I76" i="3" a="1"/>
  <c r="I76" i="3" s="1"/>
  <c r="Z114" i="3" a="1"/>
  <c r="Z114" i="3" s="1"/>
  <c r="AA40" i="3" a="1"/>
  <c r="AA40" i="3" s="1"/>
  <c r="O36" i="12" a="1"/>
  <c r="O36" i="12" s="1"/>
  <c r="AE70" i="12" a="1"/>
  <c r="AE70" i="12" s="1"/>
  <c r="AH67" i="3" a="1"/>
  <c r="AH67" i="3" s="1"/>
  <c r="Z30" i="3" a="1"/>
  <c r="Z30" i="3" s="1"/>
  <c r="AG93" i="3" a="1"/>
  <c r="AG93" i="3" s="1"/>
  <c r="S89" i="10" a="1"/>
  <c r="S89" i="10" s="1"/>
  <c r="AD92" i="3" a="1"/>
  <c r="AD92" i="3" s="1"/>
  <c r="AA103" i="10" a="1"/>
  <c r="AA103" i="10" s="1"/>
  <c r="I121" i="10" a="1"/>
  <c r="I121" i="10" s="1"/>
  <c r="V92" i="10" a="1"/>
  <c r="V92" i="10" s="1"/>
  <c r="J59" i="12" a="1"/>
  <c r="J59" i="12" s="1"/>
  <c r="AH5" i="12" a="1"/>
  <c r="AH5" i="12" s="1"/>
  <c r="Y16" i="3" a="1"/>
  <c r="Y16" i="3" s="1"/>
  <c r="N39" i="10" a="1"/>
  <c r="N39" i="10" s="1"/>
  <c r="V59" i="12" a="1"/>
  <c r="V59" i="12" s="1"/>
  <c r="X123" i="10" a="1"/>
  <c r="X123" i="10" s="1"/>
  <c r="AF65" i="3" a="1"/>
  <c r="AF65" i="3" s="1"/>
  <c r="AI127" i="3" a="1"/>
  <c r="AI127" i="3" s="1"/>
  <c r="AF28" i="3" a="1"/>
  <c r="AF28" i="3" s="1"/>
  <c r="G76" i="10" a="1"/>
  <c r="G76" i="10" s="1"/>
  <c r="AJ62" i="12" a="1"/>
  <c r="AJ62" i="12" s="1"/>
  <c r="W117" i="10" a="1"/>
  <c r="W117" i="10" s="1"/>
  <c r="V102" i="3" a="1"/>
  <c r="V102" i="3" s="1"/>
  <c r="Z62" i="12" a="1"/>
  <c r="Z62" i="12" s="1"/>
  <c r="L93" i="3" a="1"/>
  <c r="L93" i="3" s="1"/>
  <c r="F39" i="12" a="1"/>
  <c r="F39" i="12" s="1"/>
  <c r="V92" i="3" a="1"/>
  <c r="V92" i="3" s="1"/>
  <c r="R120" i="12" a="1"/>
  <c r="R120" i="12" s="1"/>
  <c r="P126" i="12" a="1"/>
  <c r="P126" i="12" s="1"/>
  <c r="W80" i="3" a="1"/>
  <c r="W80" i="3" s="1"/>
  <c r="F52" i="10" a="1"/>
  <c r="F52" i="10" s="1"/>
  <c r="V11" i="12" a="1"/>
  <c r="V11" i="12" s="1"/>
  <c r="K35" i="10" a="1"/>
  <c r="K35" i="10" s="1"/>
  <c r="G28" i="12" a="1"/>
  <c r="G28" i="12" s="1"/>
  <c r="P85" i="12" a="1"/>
  <c r="P85" i="12" s="1"/>
  <c r="AF86" i="10" a="1"/>
  <c r="AF86" i="10" s="1"/>
  <c r="AC136" i="10" a="1"/>
  <c r="AC136" i="10" s="1"/>
  <c r="BH136" i="10" s="1"/>
  <c r="BH135" i="10" s="1"/>
  <c r="R101" i="3" a="1"/>
  <c r="R101" i="3" s="1"/>
  <c r="AJ43" i="12" a="1"/>
  <c r="AJ43" i="12" s="1"/>
  <c r="Q56" i="3" a="1"/>
  <c r="Q56" i="3" s="1"/>
  <c r="F103" i="10" a="1"/>
  <c r="F103" i="10" s="1"/>
  <c r="L119" i="10" a="1"/>
  <c r="L119" i="10" s="1"/>
  <c r="S28" i="3" a="1"/>
  <c r="S28" i="3" s="1"/>
  <c r="AJ74" i="3" a="1"/>
  <c r="AJ74" i="3" s="1"/>
  <c r="R110" i="12" a="1"/>
  <c r="R110" i="12" s="1"/>
  <c r="K24" i="12" a="1"/>
  <c r="K24" i="12" s="1"/>
  <c r="N46" i="10" a="1"/>
  <c r="N46" i="10" s="1"/>
  <c r="AC55" i="10" a="1"/>
  <c r="AC55" i="10" s="1"/>
  <c r="H33" i="12" a="1"/>
  <c r="H33" i="12" s="1"/>
  <c r="AA31" i="3" a="1"/>
  <c r="AA31" i="3" s="1"/>
  <c r="Y39" i="12" a="1"/>
  <c r="Y39" i="12" s="1"/>
  <c r="F69" i="10" a="1"/>
  <c r="F69" i="10" s="1"/>
  <c r="R63" i="3" a="1"/>
  <c r="R63" i="3" s="1"/>
  <c r="H45" i="3" a="1"/>
  <c r="H45" i="3" s="1"/>
  <c r="AE118" i="10" a="1"/>
  <c r="AE118" i="10" s="1"/>
  <c r="L19" i="3" a="1"/>
  <c r="L19" i="3" s="1"/>
  <c r="I95" i="3" a="1"/>
  <c r="I95" i="3" s="1"/>
  <c r="AA95" i="10" a="1"/>
  <c r="AA95" i="10" s="1"/>
  <c r="Y127" i="10" a="1"/>
  <c r="Y127" i="10" s="1"/>
  <c r="I119" i="10" a="1"/>
  <c r="I119" i="10" s="1"/>
  <c r="AD5" i="12" a="1"/>
  <c r="AD5" i="12" s="1"/>
  <c r="U101" i="3" a="1"/>
  <c r="U101" i="3" s="1"/>
  <c r="Z23" i="12" a="1"/>
  <c r="Z23" i="12" s="1"/>
  <c r="X58" i="10" a="1"/>
  <c r="X58" i="10" s="1"/>
  <c r="H15" i="12" a="1"/>
  <c r="H15" i="12" s="1"/>
  <c r="AI47" i="10" a="1"/>
  <c r="AI47" i="10" s="1"/>
  <c r="R28" i="3" a="1"/>
  <c r="R28" i="3" s="1"/>
  <c r="X111" i="3" a="1"/>
  <c r="X111" i="3" s="1"/>
  <c r="P52" i="3" a="1"/>
  <c r="P52" i="3" s="1"/>
  <c r="S63" i="3" a="1"/>
  <c r="S63" i="3" s="1"/>
  <c r="T108" i="12" a="1"/>
  <c r="T108" i="12" s="1"/>
  <c r="AJ44" i="12" a="1"/>
  <c r="AJ44" i="12" s="1"/>
  <c r="P15" i="3" a="1"/>
  <c r="P15" i="3" s="1"/>
  <c r="Q85" i="3" a="1"/>
  <c r="Q85" i="3" s="1"/>
  <c r="K41" i="12" a="1"/>
  <c r="K41" i="12" s="1"/>
  <c r="W27" i="12" a="1"/>
  <c r="W27" i="12" s="1"/>
  <c r="N59" i="3" a="1"/>
  <c r="N59" i="3" s="1"/>
  <c r="U126" i="10" a="1"/>
  <c r="U126" i="10" s="1"/>
  <c r="W37" i="3" a="1"/>
  <c r="W37" i="3" s="1"/>
  <c r="AJ30" i="10" a="1"/>
  <c r="AJ30" i="10" s="1"/>
  <c r="Z38" i="12" a="1"/>
  <c r="Z38" i="12" s="1"/>
  <c r="R53" i="3" a="1"/>
  <c r="R53" i="3" s="1"/>
  <c r="F109" i="10" a="1"/>
  <c r="F109" i="10" s="1"/>
  <c r="W76" i="10" a="1"/>
  <c r="W76" i="10" s="1"/>
  <c r="J126" i="12" a="1"/>
  <c r="J126" i="12" s="1"/>
  <c r="AB110" i="3" a="1"/>
  <c r="AB110" i="3" s="1"/>
  <c r="AD106" i="12" a="1"/>
  <c r="AD106" i="12" s="1"/>
  <c r="AD43" i="10" a="1"/>
  <c r="AD43" i="10" s="1"/>
  <c r="AG25" i="10" a="1"/>
  <c r="AG25" i="10" s="1"/>
  <c r="F50" i="3" a="1"/>
  <c r="F50" i="3" s="1"/>
  <c r="U80" i="10" a="1"/>
  <c r="U80" i="10" s="1"/>
  <c r="AB40" i="3" a="1"/>
  <c r="AB40" i="3" s="1"/>
  <c r="I22" i="12" a="1"/>
  <c r="I22" i="12" s="1"/>
  <c r="AD133" i="10" a="1"/>
  <c r="AD133" i="10" s="1"/>
  <c r="BI133" i="10" s="1"/>
  <c r="F40" i="10" a="1"/>
  <c r="F40" i="10" s="1"/>
  <c r="AJ6" i="12" a="1"/>
  <c r="AJ6" i="12" s="1"/>
  <c r="AJ124" i="12" a="1"/>
  <c r="AJ124" i="12" s="1"/>
  <c r="K5" i="3" a="1"/>
  <c r="K5" i="3" s="1"/>
  <c r="AC28" i="12" a="1"/>
  <c r="AC28" i="12" s="1"/>
  <c r="Q119" i="10" a="1"/>
  <c r="Q119" i="10" s="1"/>
  <c r="K116" i="3" a="1"/>
  <c r="K116" i="3" s="1"/>
  <c r="AH103" i="3" a="1"/>
  <c r="AH103" i="3" s="1"/>
  <c r="V61" i="10" a="1"/>
  <c r="V61" i="10" s="1"/>
  <c r="G35" i="10" a="1"/>
  <c r="G35" i="10" s="1"/>
  <c r="Y12" i="10" a="1"/>
  <c r="Y12" i="10" s="1"/>
  <c r="O133" i="3" a="1"/>
  <c r="O133" i="3" s="1"/>
  <c r="AT133" i="3" s="1"/>
  <c r="AT132" i="3" s="1"/>
  <c r="T113" i="12" a="1"/>
  <c r="T113" i="12" s="1"/>
  <c r="H81" i="10" a="1"/>
  <c r="H81" i="10" s="1"/>
  <c r="G68" i="3" a="1"/>
  <c r="G68" i="3" s="1"/>
  <c r="L131" i="12" a="1"/>
  <c r="L131" i="12" s="1"/>
  <c r="J74" i="3" a="1"/>
  <c r="J74" i="3" s="1"/>
  <c r="AD99" i="12" a="1"/>
  <c r="AD99" i="12" s="1"/>
  <c r="H4" i="3" a="1"/>
  <c r="H4" i="3" s="1"/>
  <c r="N44" i="3" a="1"/>
  <c r="N44" i="3" s="1"/>
  <c r="F6" i="3" a="1"/>
  <c r="F6" i="3" s="1"/>
  <c r="X99" i="10" a="1"/>
  <c r="X99" i="10" s="1"/>
  <c r="V129" i="3" a="1"/>
  <c r="V129" i="3" s="1"/>
  <c r="F133" i="10" a="1"/>
  <c r="F133" i="10" s="1"/>
  <c r="BP133" i="10" s="1"/>
  <c r="M63" i="3" a="1"/>
  <c r="M63" i="3" s="1"/>
  <c r="U85" i="12" a="1"/>
  <c r="U85" i="12" s="1"/>
  <c r="AB28" i="3" a="1"/>
  <c r="AB28" i="3" s="1"/>
  <c r="AG97" i="12" a="1"/>
  <c r="AG97" i="12" s="1"/>
  <c r="Z116" i="10" a="1"/>
  <c r="Z116" i="10" s="1"/>
  <c r="AF18" i="12" a="1"/>
  <c r="AF18" i="12" s="1"/>
  <c r="X76" i="12" a="1"/>
  <c r="X76" i="12" s="1"/>
  <c r="K86" i="3" a="1"/>
  <c r="K86" i="3" s="1"/>
  <c r="O97" i="12" a="1"/>
  <c r="O97" i="12" s="1"/>
  <c r="K127" i="12" a="1"/>
  <c r="K127" i="12" s="1"/>
  <c r="AI23" i="10" a="1"/>
  <c r="AI23" i="10" s="1"/>
  <c r="Z26" i="10" a="1"/>
  <c r="Z26" i="10" s="1"/>
  <c r="O66" i="10" a="1"/>
  <c r="O66" i="10" s="1"/>
  <c r="AE34" i="10" a="1"/>
  <c r="AE34" i="10" s="1"/>
  <c r="AE88" i="12" a="1"/>
  <c r="AE88" i="12" s="1"/>
  <c r="AI61" i="12" a="1"/>
  <c r="AI61" i="12" s="1"/>
  <c r="Y56" i="12" a="1"/>
  <c r="Y56" i="12" s="1"/>
  <c r="S85" i="3" a="1"/>
  <c r="S85" i="3" s="1"/>
  <c r="M111" i="3" a="1"/>
  <c r="M111" i="3" s="1"/>
  <c r="L77" i="12" a="1"/>
  <c r="L77" i="12" s="1"/>
  <c r="AF116" i="10" a="1"/>
  <c r="AF116" i="10" s="1"/>
  <c r="J124" i="10" a="1"/>
  <c r="J124" i="10" s="1"/>
  <c r="AG127" i="12" a="1"/>
  <c r="AG127" i="12" s="1"/>
  <c r="V88" i="12" a="1"/>
  <c r="V88" i="12" s="1"/>
  <c r="AH84" i="12" a="1"/>
  <c r="AH84" i="12" s="1"/>
  <c r="I8" i="3" a="1"/>
  <c r="I8" i="3" s="1"/>
  <c r="S53" i="10" a="1"/>
  <c r="S53" i="10" s="1"/>
  <c r="AG47" i="10" a="1"/>
  <c r="AG47" i="10" s="1"/>
  <c r="AC40" i="3" a="1"/>
  <c r="AC40" i="3" s="1"/>
  <c r="AD48" i="12" a="1"/>
  <c r="AD48" i="12" s="1"/>
  <c r="U35" i="12" a="1"/>
  <c r="U35" i="12" s="1"/>
  <c r="T71" i="10" a="1"/>
  <c r="T71" i="10" s="1"/>
  <c r="U46" i="3" a="1"/>
  <c r="U46" i="3" s="1"/>
  <c r="AB24" i="3" a="1"/>
  <c r="AB24" i="3" s="1"/>
  <c r="H91" i="12" a="1"/>
  <c r="H91" i="12" s="1"/>
  <c r="L79" i="12" a="1"/>
  <c r="L79" i="12" s="1"/>
  <c r="L41" i="3" a="1"/>
  <c r="L41" i="3" s="1"/>
  <c r="N90" i="10" a="1"/>
  <c r="N90" i="10" s="1"/>
  <c r="L102" i="10" a="1"/>
  <c r="L102" i="10" s="1"/>
  <c r="F89" i="12" a="1"/>
  <c r="F89" i="12" s="1"/>
  <c r="AD66" i="12" a="1"/>
  <c r="AD66" i="12" s="1"/>
  <c r="AH19" i="3" a="1"/>
  <c r="AH19" i="3" s="1"/>
  <c r="AD79" i="10" a="1"/>
  <c r="AD79" i="10" s="1"/>
  <c r="I99" i="3" a="1"/>
  <c r="I99" i="3" s="1"/>
  <c r="AG20" i="12" a="1"/>
  <c r="AG20" i="12" s="1"/>
  <c r="M8" i="12" a="1"/>
  <c r="M8" i="12" s="1"/>
  <c r="Y91" i="12" a="1"/>
  <c r="Y91" i="12" s="1"/>
  <c r="F4" i="12" a="1"/>
  <c r="F4" i="12" s="1"/>
  <c r="W8" i="3" a="1"/>
  <c r="W8" i="3" s="1"/>
  <c r="AA129" i="3" a="1"/>
  <c r="AA129" i="3" s="1"/>
  <c r="O54" i="12" a="1"/>
  <c r="O54" i="12" s="1"/>
  <c r="P85" i="10" a="1"/>
  <c r="P85" i="10" s="1"/>
  <c r="Y93" i="12" a="1"/>
  <c r="Y93" i="12" s="1"/>
  <c r="L87" i="10" a="1"/>
  <c r="L87" i="10" s="1"/>
  <c r="AH33" i="3" a="1"/>
  <c r="AH33" i="3" s="1"/>
  <c r="O68" i="12" a="1"/>
  <c r="O68" i="12" s="1"/>
  <c r="L64" i="10" a="1"/>
  <c r="L64" i="10" s="1"/>
  <c r="K6" i="12" a="1"/>
  <c r="K6" i="12" s="1"/>
  <c r="M114" i="3" a="1"/>
  <c r="M114" i="3" s="1"/>
  <c r="Y80" i="10" a="1"/>
  <c r="Y80" i="10" s="1"/>
  <c r="Z45" i="3" a="1"/>
  <c r="Z45" i="3" s="1"/>
  <c r="S87" i="3" a="1"/>
  <c r="S87" i="3" s="1"/>
  <c r="F55" i="3" a="1"/>
  <c r="F55" i="3" s="1"/>
  <c r="S60" i="12" a="1"/>
  <c r="S60" i="12" s="1"/>
  <c r="S130" i="10" a="1"/>
  <c r="S130" i="10" s="1"/>
  <c r="K11" i="3" a="1"/>
  <c r="K11" i="3" s="1"/>
  <c r="H34" i="3" a="1"/>
  <c r="H34" i="3" s="1"/>
  <c r="O87" i="10" a="1"/>
  <c r="O87" i="10" s="1"/>
  <c r="AD17" i="12" a="1"/>
  <c r="AD17" i="12" s="1"/>
  <c r="P86" i="12" a="1"/>
  <c r="P86" i="12" s="1"/>
  <c r="Q45" i="3" a="1"/>
  <c r="Q45" i="3" s="1"/>
  <c r="AC68" i="10" a="1"/>
  <c r="AC68" i="10" s="1"/>
  <c r="AE31" i="3" a="1"/>
  <c r="AE31" i="3" s="1"/>
  <c r="Q22" i="3" a="1"/>
  <c r="Q22" i="3" s="1"/>
  <c r="T20" i="10" a="1"/>
  <c r="T20" i="10" s="1"/>
  <c r="U136" i="12" a="1"/>
  <c r="U136" i="12" s="1"/>
  <c r="AZ136" i="12" s="1"/>
  <c r="AZ135" i="12" s="1"/>
  <c r="J67" i="3" a="1"/>
  <c r="J67" i="3" s="1"/>
  <c r="Z90" i="10" a="1"/>
  <c r="Z90" i="10" s="1"/>
  <c r="F100" i="3" a="1"/>
  <c r="F100" i="3" s="1"/>
  <c r="AJ46" i="3" a="1"/>
  <c r="AJ46" i="3" s="1"/>
  <c r="N4" i="3" a="1"/>
  <c r="N4" i="3" s="1"/>
  <c r="O10" i="3" a="1"/>
  <c r="O10" i="3" s="1"/>
  <c r="AB12" i="3" a="1"/>
  <c r="AB12" i="3" s="1"/>
  <c r="K52" i="12" a="1"/>
  <c r="K52" i="12" s="1"/>
  <c r="K124" i="12" a="1"/>
  <c r="K124" i="12" s="1"/>
  <c r="O119" i="10" a="1"/>
  <c r="O119" i="10" s="1"/>
  <c r="O88" i="12" a="1"/>
  <c r="O88" i="12" s="1"/>
  <c r="F82" i="3" a="1"/>
  <c r="F82" i="3" s="1"/>
  <c r="Y72" i="12" a="1"/>
  <c r="Y72" i="12" s="1"/>
  <c r="F8" i="3" a="1"/>
  <c r="F8" i="3" s="1"/>
  <c r="L24" i="12" a="1"/>
  <c r="L24" i="12" s="1"/>
  <c r="J13" i="3" a="1"/>
  <c r="J13" i="3" s="1"/>
  <c r="AE50" i="12" a="1"/>
  <c r="AE50" i="12" s="1"/>
  <c r="G88" i="3" a="1"/>
  <c r="G88" i="3" s="1"/>
  <c r="R31" i="3" a="1"/>
  <c r="R31" i="3" s="1"/>
  <c r="T42" i="10" a="1"/>
  <c r="T42" i="10" s="1"/>
  <c r="AC58" i="3" a="1"/>
  <c r="AC58" i="3" s="1"/>
  <c r="AG138" i="3" a="1"/>
  <c r="AG138" i="3" s="1"/>
  <c r="BL138" i="3" s="1"/>
  <c r="BL137" i="3" s="1"/>
  <c r="G100" i="10" a="1"/>
  <c r="G100" i="10" s="1"/>
  <c r="AI111" i="12" a="1"/>
  <c r="AI111" i="12" s="1"/>
  <c r="I43" i="3" a="1"/>
  <c r="I43" i="3" s="1"/>
  <c r="AF79" i="12" a="1"/>
  <c r="AF79" i="12" s="1"/>
  <c r="AE76" i="12" a="1"/>
  <c r="AE76" i="12" s="1"/>
  <c r="R88" i="10" a="1"/>
  <c r="R88" i="10" s="1"/>
  <c r="R30" i="12" a="1"/>
  <c r="R30" i="12" s="1"/>
  <c r="AJ51" i="12" a="1"/>
  <c r="AJ51" i="12" s="1"/>
  <c r="W38" i="12" a="1"/>
  <c r="W38" i="12" s="1"/>
  <c r="AC60" i="12" a="1"/>
  <c r="AC60" i="12" s="1"/>
  <c r="J34" i="3" a="1"/>
  <c r="J34" i="3" s="1"/>
  <c r="N110" i="12" a="1"/>
  <c r="N110" i="12" s="1"/>
  <c r="T88" i="3" a="1"/>
  <c r="T88" i="3" s="1"/>
  <c r="Q20" i="10" a="1"/>
  <c r="Q20" i="10" s="1"/>
  <c r="S127" i="12" a="1"/>
  <c r="S127" i="12" s="1"/>
  <c r="AF14" i="12" a="1"/>
  <c r="AF14" i="12" s="1"/>
  <c r="J85" i="3" a="1"/>
  <c r="J85" i="3" s="1"/>
  <c r="AJ127" i="3" a="1"/>
  <c r="AJ127" i="3" s="1"/>
  <c r="AA100" i="12" a="1"/>
  <c r="AA100" i="12" s="1"/>
  <c r="X96" i="10" a="1"/>
  <c r="X96" i="10" s="1"/>
  <c r="M51" i="12" a="1"/>
  <c r="M51" i="12" s="1"/>
  <c r="AF73" i="3" a="1"/>
  <c r="AF73" i="3" s="1"/>
  <c r="O108" i="10" a="1"/>
  <c r="O108" i="10" s="1"/>
  <c r="P110" i="10" a="1"/>
  <c r="P110" i="10" s="1"/>
  <c r="Z111" i="10" a="1"/>
  <c r="Z111" i="10" s="1"/>
  <c r="H19" i="10" a="1"/>
  <c r="H19" i="10" s="1"/>
  <c r="AF32" i="3" a="1"/>
  <c r="AF32" i="3" s="1"/>
  <c r="AA126" i="10" a="1"/>
  <c r="AA126" i="10" s="1"/>
  <c r="O74" i="12" a="1"/>
  <c r="O74" i="12" s="1"/>
  <c r="AJ124" i="10" a="1"/>
  <c r="AJ124" i="10" s="1"/>
  <c r="AH62" i="3" a="1"/>
  <c r="AH62" i="3" s="1"/>
  <c r="N124" i="10" a="1"/>
  <c r="N124" i="10" s="1"/>
  <c r="AD129" i="10" a="1"/>
  <c r="AD129" i="10" s="1"/>
  <c r="AB19" i="12" a="1"/>
  <c r="AB19" i="12" s="1"/>
  <c r="AJ89" i="3" a="1"/>
  <c r="AJ89" i="3" s="1"/>
  <c r="Y130" i="12" a="1"/>
  <c r="Y130" i="12" s="1"/>
  <c r="V30" i="10" a="1"/>
  <c r="V30" i="10" s="1"/>
  <c r="AJ34" i="3" a="1"/>
  <c r="AJ34" i="3" s="1"/>
  <c r="AA33" i="12" a="1"/>
  <c r="AA33" i="12" s="1"/>
  <c r="U79" i="12" a="1"/>
  <c r="U79" i="12" s="1"/>
  <c r="F15" i="12" a="1"/>
  <c r="F15" i="12" s="1"/>
  <c r="I65" i="12" a="1"/>
  <c r="I65" i="12" s="1"/>
  <c r="M123" i="3" a="1"/>
  <c r="M123" i="3" s="1"/>
  <c r="R37" i="10" a="1"/>
  <c r="R37" i="10" s="1"/>
  <c r="AB14" i="3" a="1"/>
  <c r="AB14" i="3" s="1"/>
  <c r="I90" i="3" a="1"/>
  <c r="I90" i="3" s="1"/>
  <c r="V54" i="10" a="1"/>
  <c r="V54" i="10" s="1"/>
  <c r="F4" i="10" a="1"/>
  <c r="F4" i="10" s="1"/>
  <c r="L77" i="3" a="1"/>
  <c r="L77" i="3" s="1"/>
  <c r="V72" i="12" a="1"/>
  <c r="V72" i="12" s="1"/>
  <c r="AJ136" i="10" a="1"/>
  <c r="AJ136" i="10" s="1"/>
  <c r="BO136" i="10" s="1"/>
  <c r="BO135" i="10" s="1"/>
  <c r="AI134" i="10" a="1"/>
  <c r="AI134" i="10" s="1"/>
  <c r="BN134" i="10" s="1"/>
  <c r="P44" i="10" a="1"/>
  <c r="P44" i="10" s="1"/>
  <c r="N68" i="12" a="1"/>
  <c r="N68" i="12" s="1"/>
  <c r="AC71" i="10" a="1"/>
  <c r="AC71" i="10" s="1"/>
  <c r="AD46" i="3" a="1"/>
  <c r="AD46" i="3" s="1"/>
  <c r="AB41" i="12" a="1"/>
  <c r="AB41" i="12" s="1"/>
  <c r="Z119" i="12" a="1"/>
  <c r="Z119" i="12" s="1"/>
  <c r="Q116" i="12" a="1"/>
  <c r="Q116" i="12" s="1"/>
  <c r="N44" i="10" a="1"/>
  <c r="N44" i="10" s="1"/>
  <c r="W24" i="3" a="1"/>
  <c r="W24" i="3" s="1"/>
  <c r="AG73" i="12" a="1"/>
  <c r="AG73" i="12" s="1"/>
  <c r="H55" i="3" a="1"/>
  <c r="H55" i="3" s="1"/>
  <c r="V55" i="3" a="1"/>
  <c r="V55" i="3" s="1"/>
  <c r="G60" i="12" a="1"/>
  <c r="G60" i="12" s="1"/>
  <c r="AH91" i="10" a="1"/>
  <c r="AH91" i="10" s="1"/>
  <c r="K45" i="10" a="1"/>
  <c r="K45" i="10" s="1"/>
  <c r="H125" i="12" a="1"/>
  <c r="H125" i="12" s="1"/>
  <c r="M121" i="3" a="1"/>
  <c r="M121" i="3" s="1"/>
  <c r="Z102" i="3" a="1"/>
  <c r="Z102" i="3" s="1"/>
  <c r="AI35" i="10" a="1"/>
  <c r="AI35" i="10" s="1"/>
  <c r="R23" i="12" a="1"/>
  <c r="R23" i="12" s="1"/>
  <c r="S55" i="10" a="1"/>
  <c r="S55" i="10" s="1"/>
  <c r="F3" i="12" a="1"/>
  <c r="F3" i="12" s="1"/>
  <c r="K11" i="12" a="1"/>
  <c r="K11" i="12" s="1"/>
  <c r="Q101" i="10" a="1"/>
  <c r="Q101" i="10" s="1"/>
  <c r="G74" i="10" a="1"/>
  <c r="G74" i="10" s="1"/>
  <c r="K56" i="10" a="1"/>
  <c r="K56" i="10" s="1"/>
  <c r="AG41" i="10" a="1"/>
  <c r="AG41" i="10" s="1"/>
  <c r="Q53" i="3" a="1"/>
  <c r="Q53" i="3" s="1"/>
  <c r="U115" i="10" a="1"/>
  <c r="U115" i="10" s="1"/>
  <c r="L25" i="10" a="1"/>
  <c r="L25" i="10" s="1"/>
  <c r="Q14" i="3" a="1"/>
  <c r="Q14" i="3" s="1"/>
  <c r="L72" i="10" a="1"/>
  <c r="L72" i="10" s="1"/>
  <c r="M41" i="10" a="1"/>
  <c r="M41" i="10" s="1"/>
  <c r="AE36" i="12" a="1"/>
  <c r="AE36" i="12" s="1"/>
  <c r="I73" i="10" a="1"/>
  <c r="I73" i="10" s="1"/>
  <c r="V65" i="12" a="1"/>
  <c r="V65" i="12" s="1"/>
  <c r="Z109" i="12" a="1"/>
  <c r="Z109" i="12" s="1"/>
  <c r="Q28" i="3" a="1"/>
  <c r="Q28" i="3" s="1"/>
  <c r="U130" i="12" a="1"/>
  <c r="U130" i="12" s="1"/>
  <c r="G102" i="10" a="1"/>
  <c r="G102" i="10" s="1"/>
  <c r="M6" i="3" a="1"/>
  <c r="M6" i="3" s="1"/>
  <c r="G68" i="12" a="1"/>
  <c r="G68" i="12" s="1"/>
  <c r="AG52" i="3" a="1"/>
  <c r="AG52" i="3" s="1"/>
  <c r="N43" i="10" a="1"/>
  <c r="N43" i="10" s="1"/>
  <c r="F64" i="3" a="1"/>
  <c r="F64" i="3" s="1"/>
  <c r="U99" i="3" a="1"/>
  <c r="U99" i="3" s="1"/>
  <c r="G124" i="12" a="1"/>
  <c r="G124" i="12" s="1"/>
  <c r="M113" i="10" a="1"/>
  <c r="M113" i="10" s="1"/>
  <c r="X74" i="12" a="1"/>
  <c r="X74" i="12" s="1"/>
  <c r="O30" i="3" a="1"/>
  <c r="O30" i="3" s="1"/>
  <c r="AA60" i="10" a="1"/>
  <c r="AA60" i="10" s="1"/>
  <c r="AE35" i="10" a="1"/>
  <c r="AE35" i="10" s="1"/>
  <c r="L127" i="3" a="1"/>
  <c r="L127" i="3" s="1"/>
  <c r="N43" i="12" a="1"/>
  <c r="N43" i="12" s="1"/>
  <c r="AD32" i="12" a="1"/>
  <c r="AD32" i="12" s="1"/>
  <c r="AG50" i="10" a="1"/>
  <c r="AG50" i="10" s="1"/>
  <c r="V38" i="3" a="1"/>
  <c r="V38" i="3" s="1"/>
  <c r="AI100" i="12" a="1"/>
  <c r="AI100" i="12" s="1"/>
  <c r="AJ82" i="3" a="1"/>
  <c r="AJ82" i="3" s="1"/>
  <c r="X28" i="12" a="1"/>
  <c r="X28" i="12" s="1"/>
  <c r="AB16" i="3" a="1"/>
  <c r="AB16" i="3" s="1"/>
  <c r="AC32" i="3" a="1"/>
  <c r="AC32" i="3" s="1"/>
  <c r="AG21" i="12" a="1"/>
  <c r="AG21" i="12" s="1"/>
  <c r="H134" i="10" a="1"/>
  <c r="H134" i="10" s="1"/>
  <c r="AM134" i="10" s="1"/>
  <c r="AI106" i="3" a="1"/>
  <c r="AI106" i="3" s="1"/>
  <c r="AC52" i="10" a="1"/>
  <c r="AC52" i="10" s="1"/>
  <c r="V123" i="10" a="1"/>
  <c r="V123" i="10" s="1"/>
  <c r="M116" i="3" a="1"/>
  <c r="M116" i="3" s="1"/>
  <c r="AI46" i="10" a="1"/>
  <c r="AI46" i="10" s="1"/>
  <c r="AH34" i="12" a="1"/>
  <c r="AH34" i="12" s="1"/>
  <c r="AA87" i="10" a="1"/>
  <c r="AA87" i="10" s="1"/>
  <c r="AJ71" i="10" a="1"/>
  <c r="AJ71" i="10" s="1"/>
  <c r="AH46" i="10" a="1"/>
  <c r="AH46" i="10" s="1"/>
  <c r="S109" i="3" a="1"/>
  <c r="S109" i="3" s="1"/>
  <c r="AC70" i="10" a="1"/>
  <c r="AC70" i="10" s="1"/>
  <c r="V30" i="12" a="1"/>
  <c r="V30" i="12" s="1"/>
  <c r="AJ121" i="3" a="1"/>
  <c r="AJ121" i="3" s="1"/>
  <c r="R8" i="3" a="1"/>
  <c r="R8" i="3" s="1"/>
  <c r="AE69" i="3" a="1"/>
  <c r="AE69" i="3" s="1"/>
  <c r="V16" i="10" a="1"/>
  <c r="V16" i="10" s="1"/>
  <c r="W11" i="10" a="1"/>
  <c r="W11" i="10" s="1"/>
  <c r="I108" i="3" a="1"/>
  <c r="I108" i="3" s="1"/>
  <c r="M98" i="12" a="1"/>
  <c r="M98" i="12" s="1"/>
  <c r="AB75" i="12" a="1"/>
  <c r="AB75" i="12" s="1"/>
  <c r="AE92" i="3" a="1"/>
  <c r="AE92" i="3" s="1"/>
  <c r="AB95" i="3" a="1"/>
  <c r="AB95" i="3" s="1"/>
  <c r="AI57" i="10" a="1"/>
  <c r="AI57" i="10" s="1"/>
  <c r="J7" i="12" a="1"/>
  <c r="J7" i="12" s="1"/>
  <c r="AB124" i="10" a="1"/>
  <c r="AB124" i="10" s="1"/>
  <c r="AB48" i="10" a="1"/>
  <c r="AB48" i="10" s="1"/>
  <c r="G50" i="10" a="1"/>
  <c r="G50" i="10" s="1"/>
  <c r="K130" i="10" a="1"/>
  <c r="K130" i="10" s="1"/>
  <c r="AD50" i="12" a="1"/>
  <c r="AD50" i="12" s="1"/>
  <c r="M113" i="3" a="1"/>
  <c r="M113" i="3" s="1"/>
  <c r="R33" i="10" a="1"/>
  <c r="R33" i="10" s="1"/>
  <c r="AD4" i="10" a="1"/>
  <c r="AD4" i="10" s="1"/>
  <c r="AB92" i="10" a="1"/>
  <c r="AB92" i="10" s="1"/>
  <c r="O41" i="10" a="1"/>
  <c r="O41" i="10" s="1"/>
  <c r="U18" i="3" a="1"/>
  <c r="U18" i="3" s="1"/>
  <c r="AI52" i="10" a="1"/>
  <c r="AI52" i="10" s="1"/>
  <c r="H46" i="10" a="1"/>
  <c r="H46" i="10" s="1"/>
  <c r="AE133" i="3" a="1"/>
  <c r="AE133" i="3" s="1"/>
  <c r="BJ133" i="3" s="1"/>
  <c r="AF116" i="3" a="1"/>
  <c r="AF116" i="3" s="1"/>
  <c r="S23" i="10" a="1"/>
  <c r="S23" i="10" s="1"/>
  <c r="Y115" i="12" a="1"/>
  <c r="Y115" i="12" s="1"/>
  <c r="AI122" i="10" a="1"/>
  <c r="AI122" i="10" s="1"/>
  <c r="Y86" i="10" a="1"/>
  <c r="Y86" i="10" s="1"/>
  <c r="AE39" i="3" a="1"/>
  <c r="AE39" i="3" s="1"/>
  <c r="W118" i="3" a="1"/>
  <c r="W118" i="3" s="1"/>
  <c r="AJ81" i="12" a="1"/>
  <c r="AJ81" i="12" s="1"/>
  <c r="AF105" i="12" a="1"/>
  <c r="AF105" i="12" s="1"/>
  <c r="Y93" i="10" a="1"/>
  <c r="Y93" i="10" s="1"/>
  <c r="K12" i="12" a="1"/>
  <c r="K12" i="12" s="1"/>
  <c r="Y105" i="3" a="1"/>
  <c r="Y105" i="3" s="1"/>
  <c r="G80" i="12" a="1"/>
  <c r="G80" i="12" s="1"/>
  <c r="AJ20" i="10" a="1"/>
  <c r="AJ20" i="10" s="1"/>
  <c r="V57" i="12" a="1"/>
  <c r="V57" i="12" s="1"/>
  <c r="Q96" i="10" a="1"/>
  <c r="Q96" i="10" s="1"/>
  <c r="R11" i="12" a="1"/>
  <c r="R11" i="12" s="1"/>
  <c r="AD61" i="10" a="1"/>
  <c r="AD61" i="10" s="1"/>
  <c r="AD106" i="3" a="1"/>
  <c r="AD106" i="3" s="1"/>
  <c r="Q82" i="12" a="1"/>
  <c r="Q82" i="12" s="1"/>
  <c r="P17" i="10" a="1"/>
  <c r="P17" i="10" s="1"/>
  <c r="G4" i="3" a="1"/>
  <c r="G4" i="3" s="1"/>
  <c r="W96" i="10" a="1"/>
  <c r="W96" i="10" s="1"/>
  <c r="Z55" i="12" a="1"/>
  <c r="Z55" i="12" s="1"/>
  <c r="AA13" i="3" a="1"/>
  <c r="AA13" i="3" s="1"/>
  <c r="F12" i="3" a="1"/>
  <c r="F12" i="3" s="1"/>
  <c r="AJ60" i="3" a="1"/>
  <c r="AJ60" i="3" s="1"/>
  <c r="W7" i="10" a="1"/>
  <c r="W7" i="10" s="1"/>
  <c r="AD15" i="3" a="1"/>
  <c r="AD15" i="3" s="1"/>
  <c r="G50" i="12" a="1"/>
  <c r="G50" i="12" s="1"/>
  <c r="O113" i="3" a="1"/>
  <c r="O113" i="3" s="1"/>
  <c r="AH54" i="10" a="1"/>
  <c r="AH54" i="10" s="1"/>
  <c r="N89" i="3" a="1"/>
  <c r="N89" i="3" s="1"/>
  <c r="AG30" i="10" a="1"/>
  <c r="AG30" i="10" s="1"/>
  <c r="G66" i="12" a="1"/>
  <c r="G66" i="12" s="1"/>
  <c r="L134" i="10" a="1"/>
  <c r="L134" i="10" s="1"/>
  <c r="AQ134" i="10" s="1"/>
  <c r="R17" i="12" a="1"/>
  <c r="R17" i="12" s="1"/>
  <c r="AI87" i="12" a="1"/>
  <c r="AI87" i="12" s="1"/>
  <c r="AH19" i="10" a="1"/>
  <c r="AH19" i="10" s="1"/>
  <c r="S15" i="10" a="1"/>
  <c r="S15" i="10" s="1"/>
  <c r="AH88" i="10" a="1"/>
  <c r="AH88" i="10" s="1"/>
  <c r="AJ80" i="12" a="1"/>
  <c r="AJ80" i="12" s="1"/>
  <c r="I32" i="12" a="1"/>
  <c r="I32" i="12" s="1"/>
  <c r="G131" i="10" a="1"/>
  <c r="G131" i="10" s="1"/>
  <c r="AH138" i="12" a="1"/>
  <c r="AH138" i="12" s="1"/>
  <c r="BM138" i="12" s="1"/>
  <c r="BM137" i="12" s="1"/>
  <c r="U35" i="10" a="1"/>
  <c r="U35" i="10" s="1"/>
  <c r="AG17" i="10" a="1"/>
  <c r="AG17" i="10" s="1"/>
  <c r="W70" i="3" a="1"/>
  <c r="W70" i="3" s="1"/>
  <c r="J102" i="12" a="1"/>
  <c r="J102" i="12" s="1"/>
  <c r="AC17" i="10" a="1"/>
  <c r="AC17" i="10" s="1"/>
  <c r="Y72" i="10" a="1"/>
  <c r="Y72" i="10" s="1"/>
  <c r="U91" i="12" a="1"/>
  <c r="U91" i="12" s="1"/>
  <c r="T51" i="10" a="1"/>
  <c r="T51" i="10" s="1"/>
  <c r="W26" i="10" a="1"/>
  <c r="W26" i="10" s="1"/>
  <c r="X116" i="3" a="1"/>
  <c r="X116" i="3" s="1"/>
  <c r="P117" i="10" a="1"/>
  <c r="P117" i="10" s="1"/>
  <c r="S96" i="12" a="1"/>
  <c r="S96" i="12" s="1"/>
  <c r="F46" i="3" a="1"/>
  <c r="F46" i="3" s="1"/>
  <c r="F51" i="3" a="1"/>
  <c r="F51" i="3" s="1"/>
  <c r="AC95" i="12" a="1"/>
  <c r="AC95" i="12" s="1"/>
  <c r="AC136" i="12" a="1"/>
  <c r="AC136" i="12" s="1"/>
  <c r="BH136" i="12" s="1"/>
  <c r="BH135" i="12" s="1"/>
  <c r="AJ59" i="3" a="1"/>
  <c r="AJ59" i="3" s="1"/>
  <c r="M91" i="3" a="1"/>
  <c r="M91" i="3" s="1"/>
  <c r="Y97" i="3" a="1"/>
  <c r="Y97" i="3" s="1"/>
  <c r="N116" i="3" a="1"/>
  <c r="N116" i="3" s="1"/>
  <c r="AH89" i="12" a="1"/>
  <c r="AH89" i="12" s="1"/>
  <c r="P62" i="3" a="1"/>
  <c r="P62" i="3" s="1"/>
  <c r="Z48" i="3" a="1"/>
  <c r="Z48" i="3" s="1"/>
  <c r="G124" i="3" a="1"/>
  <c r="G124" i="3" s="1"/>
  <c r="AI95" i="3" a="1"/>
  <c r="AI95" i="3" s="1"/>
  <c r="X5" i="3" a="1"/>
  <c r="X5" i="3" s="1"/>
  <c r="Q81" i="12" a="1"/>
  <c r="Q81" i="12" s="1"/>
  <c r="T36" i="12" a="1"/>
  <c r="T36" i="12" s="1"/>
  <c r="O25" i="12" a="1"/>
  <c r="O25" i="12" s="1"/>
  <c r="AF75" i="12" a="1"/>
  <c r="AF75" i="12" s="1"/>
  <c r="L98" i="10" a="1"/>
  <c r="L98" i="10" s="1"/>
  <c r="L124" i="12" a="1"/>
  <c r="L124" i="12" s="1"/>
  <c r="AJ108" i="3" a="1"/>
  <c r="AJ108" i="3" s="1"/>
  <c r="AH122" i="10" a="1"/>
  <c r="AH122" i="10" s="1"/>
  <c r="AA89" i="3" a="1"/>
  <c r="AA89" i="3" s="1"/>
  <c r="G40" i="3" a="1"/>
  <c r="G40" i="3" s="1"/>
  <c r="H35" i="12" a="1"/>
  <c r="H35" i="12" s="1"/>
  <c r="O80" i="12" a="1"/>
  <c r="O80" i="12" s="1"/>
  <c r="F92" i="12" a="1"/>
  <c r="F92" i="12" s="1"/>
  <c r="AH99" i="3" a="1"/>
  <c r="AH99" i="3" s="1"/>
  <c r="M61" i="10" a="1"/>
  <c r="M61" i="10" s="1"/>
  <c r="V118" i="10" a="1"/>
  <c r="V118" i="10" s="1"/>
  <c r="U127" i="10" a="1"/>
  <c r="U127" i="10" s="1"/>
  <c r="AH23" i="10" a="1"/>
  <c r="AH23" i="10" s="1"/>
  <c r="Z102" i="10" a="1"/>
  <c r="Z102" i="10" s="1"/>
  <c r="F111" i="3" a="1"/>
  <c r="F111" i="3" s="1"/>
  <c r="J48" i="12" a="1"/>
  <c r="J48" i="12" s="1"/>
  <c r="V120" i="12" a="1"/>
  <c r="V120" i="12" s="1"/>
  <c r="Q118" i="12" a="1"/>
  <c r="Q118" i="12" s="1"/>
  <c r="I81" i="10" a="1"/>
  <c r="I81" i="10" s="1"/>
  <c r="N101" i="10" a="1"/>
  <c r="N101" i="10" s="1"/>
  <c r="AI12" i="3" a="1"/>
  <c r="AI12" i="3" s="1"/>
  <c r="AG127" i="10" a="1"/>
  <c r="AG127" i="10" s="1"/>
  <c r="W41" i="12" a="1"/>
  <c r="W41" i="12" s="1"/>
  <c r="K20" i="10" a="1"/>
  <c r="K20" i="10" s="1"/>
  <c r="H55" i="10" a="1"/>
  <c r="H55" i="10" s="1"/>
  <c r="V102" i="12" a="1"/>
  <c r="V102" i="12" s="1"/>
  <c r="AC64" i="10" a="1"/>
  <c r="AC64" i="10" s="1"/>
  <c r="H30" i="12" a="1"/>
  <c r="H30" i="12" s="1"/>
  <c r="M130" i="12" a="1"/>
  <c r="M130" i="12" s="1"/>
  <c r="L55" i="10" a="1"/>
  <c r="L55" i="10" s="1"/>
  <c r="M55" i="3" a="1"/>
  <c r="M55" i="3" s="1"/>
  <c r="X20" i="10" a="1"/>
  <c r="X20" i="10" s="1"/>
  <c r="I62" i="12" a="1"/>
  <c r="I62" i="12" s="1"/>
  <c r="V31" i="10" a="1"/>
  <c r="V31" i="10" s="1"/>
  <c r="U100" i="12" a="1"/>
  <c r="U100" i="12" s="1"/>
  <c r="Y111" i="10" a="1"/>
  <c r="Y111" i="10" s="1"/>
  <c r="X125" i="10" a="1"/>
  <c r="X125" i="10" s="1"/>
  <c r="P37" i="10" a="1"/>
  <c r="P37" i="10" s="1"/>
  <c r="AI63" i="12" a="1"/>
  <c r="AI63" i="12" s="1"/>
  <c r="AE123" i="12" a="1"/>
  <c r="AE123" i="12" s="1"/>
  <c r="R48" i="3" a="1"/>
  <c r="R48" i="3" s="1"/>
  <c r="AC5" i="3" a="1"/>
  <c r="AC5" i="3" s="1"/>
  <c r="M53" i="10" a="1"/>
  <c r="M53" i="10" s="1"/>
  <c r="T35" i="10" a="1"/>
  <c r="T35" i="10" s="1"/>
  <c r="AE88" i="10" a="1"/>
  <c r="AE88" i="10" s="1"/>
  <c r="AD16" i="10" a="1"/>
  <c r="AD16" i="10" s="1"/>
  <c r="K10" i="3" a="1"/>
  <c r="K10" i="3" s="1"/>
  <c r="G20" i="12" a="1"/>
  <c r="G20" i="12" s="1"/>
  <c r="Q97" i="12" a="1"/>
  <c r="Q97" i="12" s="1"/>
  <c r="AF87" i="12" a="1"/>
  <c r="AF87" i="12" s="1"/>
  <c r="N121" i="3" a="1"/>
  <c r="N121" i="3" s="1"/>
  <c r="S71" i="10" a="1"/>
  <c r="S71" i="10" s="1"/>
  <c r="G25" i="12" a="1"/>
  <c r="G25" i="12" s="1"/>
  <c r="P125" i="10" a="1"/>
  <c r="P125" i="10" s="1"/>
  <c r="S31" i="12" a="1"/>
  <c r="S31" i="12" s="1"/>
  <c r="AA130" i="10" a="1"/>
  <c r="AA130" i="10" s="1"/>
  <c r="AB133" i="10" a="1"/>
  <c r="AB133" i="10" s="1"/>
  <c r="BG133" i="10" s="1"/>
  <c r="W120" i="10" a="1"/>
  <c r="W120" i="10" s="1"/>
  <c r="U103" i="10" a="1"/>
  <c r="U103" i="10" s="1"/>
  <c r="Q8" i="10" a="1"/>
  <c r="Q8" i="10" s="1"/>
  <c r="Z123" i="12" a="1"/>
  <c r="Z123" i="12" s="1"/>
  <c r="AJ14" i="12" a="1"/>
  <c r="AJ14" i="12" s="1"/>
  <c r="AH102" i="12" a="1"/>
  <c r="AH102" i="12" s="1"/>
  <c r="R19" i="12" a="1"/>
  <c r="R19" i="12" s="1"/>
  <c r="Y27" i="3" a="1"/>
  <c r="Y27" i="3" s="1"/>
  <c r="F111" i="10" a="1"/>
  <c r="F111" i="10" s="1"/>
  <c r="I41" i="3" a="1"/>
  <c r="I41" i="3" s="1"/>
  <c r="W80" i="10" a="1"/>
  <c r="W80" i="10" s="1"/>
  <c r="AJ118" i="10" a="1"/>
  <c r="AJ118" i="10" s="1"/>
  <c r="X133" i="10" a="1"/>
  <c r="X133" i="10" s="1"/>
  <c r="BC133" i="10" s="1"/>
  <c r="Q122" i="10" a="1"/>
  <c r="Q122" i="10" s="1"/>
  <c r="P36" i="12" a="1"/>
  <c r="P36" i="12" s="1"/>
  <c r="AA86" i="12" a="1"/>
  <c r="AA86" i="12" s="1"/>
  <c r="AJ77" i="3" a="1"/>
  <c r="AJ77" i="3" s="1"/>
  <c r="L67" i="10" a="1"/>
  <c r="L67" i="10" s="1"/>
  <c r="R99" i="10" a="1"/>
  <c r="R99" i="10" s="1"/>
  <c r="AG122" i="12" a="1"/>
  <c r="AG122" i="12" s="1"/>
  <c r="Q103" i="3" a="1"/>
  <c r="Q103" i="3" s="1"/>
  <c r="S133" i="12" a="1"/>
  <c r="S133" i="12" s="1"/>
  <c r="AX133" i="12" s="1"/>
  <c r="J40" i="3" a="1"/>
  <c r="J40" i="3" s="1"/>
  <c r="AC120" i="3" a="1"/>
  <c r="AC120" i="3" s="1"/>
  <c r="V100" i="3" a="1"/>
  <c r="V100" i="3" s="1"/>
  <c r="O42" i="3" a="1"/>
  <c r="O42" i="3" s="1"/>
  <c r="AI39" i="10" a="1"/>
  <c r="AI39" i="10" s="1"/>
  <c r="X56" i="10" a="1"/>
  <c r="X56" i="10" s="1"/>
  <c r="AF79" i="10" a="1"/>
  <c r="AF79" i="10" s="1"/>
  <c r="AF111" i="10" a="1"/>
  <c r="AF111" i="10" s="1"/>
  <c r="I25" i="3" a="1"/>
  <c r="I25" i="3" s="1"/>
  <c r="M54" i="10" a="1"/>
  <c r="M54" i="10" s="1"/>
  <c r="P130" i="3" a="1"/>
  <c r="P130" i="3" s="1"/>
  <c r="S70" i="10" a="1"/>
  <c r="S70" i="10" s="1"/>
  <c r="Y56" i="10" a="1"/>
  <c r="Y56" i="10" s="1"/>
  <c r="F35" i="10" a="1"/>
  <c r="F35" i="10" s="1"/>
  <c r="O109" i="10" a="1"/>
  <c r="O109" i="10" s="1"/>
  <c r="H99" i="12" a="1"/>
  <c r="H99" i="12" s="1"/>
  <c r="I54" i="12" a="1"/>
  <c r="I54" i="12" s="1"/>
  <c r="Z64" i="3" a="1"/>
  <c r="Z64" i="3" s="1"/>
  <c r="H133" i="12" a="1"/>
  <c r="H133" i="12" s="1"/>
  <c r="AM133" i="12" s="1"/>
  <c r="N12" i="3" a="1"/>
  <c r="N12" i="3" s="1"/>
  <c r="U39" i="12" a="1"/>
  <c r="U39" i="12" s="1"/>
  <c r="L116" i="10" a="1"/>
  <c r="L116" i="10" s="1"/>
  <c r="X41" i="3" a="1"/>
  <c r="X41" i="3" s="1"/>
  <c r="W119" i="12" a="1"/>
  <c r="W119" i="12" s="1"/>
  <c r="O69" i="10" a="1"/>
  <c r="O69" i="10" s="1"/>
  <c r="G10" i="10" a="1"/>
  <c r="G10" i="10" s="1"/>
  <c r="F122" i="10" a="1"/>
  <c r="F122" i="10" s="1"/>
  <c r="T41" i="10" a="1"/>
  <c r="T41" i="10" s="1"/>
  <c r="R11" i="10" a="1"/>
  <c r="R11" i="10" s="1"/>
  <c r="Z19" i="3" a="1"/>
  <c r="Z19" i="3" s="1"/>
  <c r="U64" i="10" a="1"/>
  <c r="U64" i="10" s="1"/>
  <c r="F87" i="12" a="1"/>
  <c r="F87" i="12" s="1"/>
  <c r="AE43" i="3" a="1"/>
  <c r="AE43" i="3" s="1"/>
  <c r="AF14" i="3" a="1"/>
  <c r="AF14" i="3" s="1"/>
  <c r="AA14" i="12" a="1"/>
  <c r="AA14" i="12" s="1"/>
  <c r="AI5" i="3" a="1"/>
  <c r="AI5" i="3" s="1"/>
  <c r="O138" i="10" a="1"/>
  <c r="O138" i="10" s="1"/>
  <c r="AT138" i="10" s="1"/>
  <c r="AT137" i="10" s="1"/>
  <c r="V106" i="10" a="1"/>
  <c r="V106" i="10" s="1"/>
  <c r="AA109" i="12" a="1"/>
  <c r="AA109" i="12" s="1"/>
  <c r="Q64" i="3" a="1"/>
  <c r="Q64" i="3" s="1"/>
  <c r="AC14" i="3" a="1"/>
  <c r="AC14" i="3" s="1"/>
  <c r="J39" i="3" a="1"/>
  <c r="J39" i="3" s="1"/>
  <c r="K138" i="12" a="1"/>
  <c r="K138" i="12" s="1"/>
  <c r="AP138" i="12" s="1"/>
  <c r="AP137" i="12" s="1"/>
  <c r="G80" i="10" a="1"/>
  <c r="G80" i="10" s="1"/>
  <c r="U55" i="10" a="1"/>
  <c r="U55" i="10" s="1"/>
  <c r="W102" i="10" a="1"/>
  <c r="W102" i="10" s="1"/>
  <c r="M56" i="3" a="1"/>
  <c r="M56" i="3" s="1"/>
  <c r="AE117" i="10" a="1"/>
  <c r="AE117" i="10" s="1"/>
  <c r="W109" i="12" a="1"/>
  <c r="W109" i="12" s="1"/>
  <c r="V134" i="12" a="1"/>
  <c r="V134" i="12" s="1"/>
  <c r="BA134" i="12" s="1"/>
  <c r="M91" i="10" a="1"/>
  <c r="M91" i="10" s="1"/>
  <c r="I88" i="12" a="1"/>
  <c r="I88" i="12" s="1"/>
  <c r="V63" i="3" a="1"/>
  <c r="V63" i="3" s="1"/>
  <c r="L32" i="12" a="1"/>
  <c r="L32" i="12" s="1"/>
  <c r="H57" i="10" a="1"/>
  <c r="H57" i="10" s="1"/>
  <c r="P5" i="10" a="1"/>
  <c r="P5" i="10" s="1"/>
  <c r="AG138" i="12" a="1"/>
  <c r="AG138" i="12" s="1"/>
  <c r="BL138" i="12" s="1"/>
  <c r="BL137" i="12" s="1"/>
  <c r="K89" i="12" a="1"/>
  <c r="K89" i="12" s="1"/>
  <c r="AF26" i="10" a="1"/>
  <c r="AF26" i="10" s="1"/>
  <c r="P92" i="12" a="1"/>
  <c r="P92" i="12" s="1"/>
  <c r="J81" i="3" a="1"/>
  <c r="J81" i="3" s="1"/>
  <c r="P3" i="10" a="1"/>
  <c r="P3" i="10" s="1"/>
  <c r="AB74" i="10" a="1"/>
  <c r="AB74" i="10" s="1"/>
  <c r="T64" i="12" a="1"/>
  <c r="T64" i="12" s="1"/>
  <c r="O118" i="10" a="1"/>
  <c r="O118" i="10" s="1"/>
  <c r="M10" i="3" a="1"/>
  <c r="M10" i="3" s="1"/>
  <c r="AH24" i="3" a="1"/>
  <c r="AH24" i="3" s="1"/>
  <c r="J68" i="10" a="1"/>
  <c r="J68" i="10" s="1"/>
  <c r="AJ80" i="3" a="1"/>
  <c r="AJ80" i="3" s="1"/>
  <c r="K65" i="3" a="1"/>
  <c r="K65" i="3" s="1"/>
  <c r="Y55" i="12" a="1"/>
  <c r="Y55" i="12" s="1"/>
  <c r="AG102" i="12" a="1"/>
  <c r="AG102" i="12" s="1"/>
  <c r="G85" i="3" a="1"/>
  <c r="G85" i="3" s="1"/>
  <c r="I81" i="3" a="1"/>
  <c r="I81" i="3" s="1"/>
  <c r="F60" i="12" a="1"/>
  <c r="F60" i="12" s="1"/>
  <c r="R117" i="3" a="1"/>
  <c r="R117" i="3" s="1"/>
  <c r="X121" i="3" a="1"/>
  <c r="X121" i="3" s="1"/>
  <c r="P72" i="10" a="1"/>
  <c r="P72" i="10" s="1"/>
  <c r="N86" i="3" a="1"/>
  <c r="N86" i="3" s="1"/>
  <c r="AF76" i="3" a="1"/>
  <c r="AF76" i="3" s="1"/>
  <c r="AE138" i="10" a="1"/>
  <c r="AE138" i="10" s="1"/>
  <c r="BJ138" i="10" s="1"/>
  <c r="BJ137" i="10" s="1"/>
  <c r="U69" i="12" a="1"/>
  <c r="U69" i="12" s="1"/>
  <c r="G37" i="3" a="1"/>
  <c r="G37" i="3" s="1"/>
  <c r="AC97" i="3" a="1"/>
  <c r="AC97" i="3" s="1"/>
  <c r="AA57" i="10" a="1"/>
  <c r="AA57" i="10" s="1"/>
  <c r="AE102" i="3" a="1"/>
  <c r="AE102" i="3" s="1"/>
  <c r="AE122" i="10" a="1"/>
  <c r="AE122" i="10" s="1"/>
  <c r="M44" i="10" a="1"/>
  <c r="M44" i="10" s="1"/>
  <c r="J80" i="10" a="1"/>
  <c r="J80" i="10" s="1"/>
  <c r="AF101" i="3" a="1"/>
  <c r="AF101" i="3" s="1"/>
  <c r="N3" i="12" a="1"/>
  <c r="N3" i="12" s="1"/>
  <c r="X11" i="10" a="1"/>
  <c r="X11" i="10" s="1"/>
  <c r="Y134" i="3" a="1"/>
  <c r="Y134" i="3" s="1"/>
  <c r="BD134" i="3" s="1"/>
  <c r="AC72" i="10" a="1"/>
  <c r="AC72" i="10" s="1"/>
  <c r="T93" i="3" a="1"/>
  <c r="T93" i="3" s="1"/>
  <c r="M82" i="3" a="1"/>
  <c r="M82" i="3" s="1"/>
  <c r="H63" i="12" a="1"/>
  <c r="H63" i="12" s="1"/>
  <c r="P105" i="3" a="1"/>
  <c r="P105" i="3" s="1"/>
  <c r="H136" i="3" a="1"/>
  <c r="H136" i="3" s="1"/>
  <c r="AM136" i="3" s="1"/>
  <c r="AM135" i="3" s="1"/>
  <c r="N85" i="12" a="1"/>
  <c r="N85" i="12" s="1"/>
  <c r="AC4" i="12" a="1"/>
  <c r="AC4" i="12" s="1"/>
  <c r="Z72" i="3" a="1"/>
  <c r="Z72" i="3" s="1"/>
  <c r="Y118" i="10" a="1"/>
  <c r="Y118" i="10" s="1"/>
  <c r="S45" i="12" a="1"/>
  <c r="S45" i="12" s="1"/>
  <c r="G19" i="3" a="1"/>
  <c r="G19" i="3" s="1"/>
  <c r="U48" i="10" a="1"/>
  <c r="U48" i="10" s="1"/>
  <c r="Q21" i="12" a="1"/>
  <c r="Q21" i="12" s="1"/>
  <c r="U102" i="3" a="1"/>
  <c r="U102" i="3" s="1"/>
  <c r="AI77" i="10" a="1"/>
  <c r="AI77" i="10" s="1"/>
  <c r="AC33" i="12" a="1"/>
  <c r="AC33" i="12" s="1"/>
  <c r="O120" i="10" a="1"/>
  <c r="O120" i="10" s="1"/>
  <c r="AJ81" i="10" a="1"/>
  <c r="AJ81" i="10" s="1"/>
  <c r="W125" i="10" a="1"/>
  <c r="W125" i="10" s="1"/>
  <c r="AI121" i="10" a="1"/>
  <c r="AI121" i="10" s="1"/>
  <c r="N77" i="3" a="1"/>
  <c r="N77" i="3" s="1"/>
  <c r="F114" i="10" a="1"/>
  <c r="F114" i="10" s="1"/>
  <c r="P52" i="10" a="1"/>
  <c r="P52" i="10" s="1"/>
  <c r="L117" i="3" a="1"/>
  <c r="L117" i="3" s="1"/>
  <c r="P51" i="12" a="1"/>
  <c r="P51" i="12" s="1"/>
  <c r="O127" i="10" a="1"/>
  <c r="O127" i="10" s="1"/>
  <c r="AJ37" i="10" a="1"/>
  <c r="AJ37" i="10" s="1"/>
  <c r="S65" i="10" a="1"/>
  <c r="S65" i="10" s="1"/>
  <c r="Z110" i="3" a="1"/>
  <c r="Z110" i="3" s="1"/>
  <c r="T76" i="12" a="1"/>
  <c r="T76" i="12" s="1"/>
  <c r="AC64" i="12" a="1"/>
  <c r="AC64" i="12" s="1"/>
  <c r="I131" i="10" a="1"/>
  <c r="I131" i="10" s="1"/>
  <c r="G27" i="3" a="1"/>
  <c r="G27" i="3" s="1"/>
  <c r="AD18" i="12" a="1"/>
  <c r="AD18" i="12" s="1"/>
  <c r="AH41" i="3" a="1"/>
  <c r="AH41" i="3" s="1"/>
  <c r="P50" i="10" a="1"/>
  <c r="P50" i="10" s="1"/>
  <c r="AE125" i="12" a="1"/>
  <c r="AE125" i="12" s="1"/>
  <c r="U59" i="10" a="1"/>
  <c r="U59" i="10" s="1"/>
  <c r="AF59" i="10" a="1"/>
  <c r="AF59" i="10" s="1"/>
  <c r="L130" i="12" a="1"/>
  <c r="L130" i="12" s="1"/>
  <c r="V33" i="3" a="1"/>
  <c r="V33" i="3" s="1"/>
  <c r="Z27" i="12" a="1"/>
  <c r="Z27" i="12" s="1"/>
  <c r="AH58" i="12" a="1"/>
  <c r="AH58" i="12" s="1"/>
  <c r="K4" i="10" a="1"/>
  <c r="K4" i="10" s="1"/>
  <c r="Q90" i="12" a="1"/>
  <c r="Q90" i="12" s="1"/>
  <c r="AI103" i="3" a="1"/>
  <c r="AI103" i="3" s="1"/>
  <c r="L35" i="10" a="1"/>
  <c r="L35" i="10" s="1"/>
  <c r="AC14" i="10" a="1"/>
  <c r="AC14" i="10" s="1"/>
  <c r="F36" i="12" a="1"/>
  <c r="F36" i="12" s="1"/>
  <c r="Y38" i="10" a="1"/>
  <c r="Y38" i="10" s="1"/>
  <c r="AI90" i="3" a="1"/>
  <c r="AI90" i="3" s="1"/>
  <c r="AC75" i="10" a="1"/>
  <c r="AC75" i="10" s="1"/>
  <c r="AD3" i="3" a="1"/>
  <c r="AD3" i="3" s="1"/>
  <c r="AC58" i="10" a="1"/>
  <c r="AC58" i="10" s="1"/>
  <c r="G16" i="10" a="1"/>
  <c r="G16" i="10" s="1"/>
  <c r="AC50" i="12" a="1"/>
  <c r="AC50" i="12" s="1"/>
  <c r="AD54" i="3" a="1"/>
  <c r="AD54" i="3" s="1"/>
  <c r="W108" i="3" a="1"/>
  <c r="W108" i="3" s="1"/>
  <c r="S52" i="12" a="1"/>
  <c r="S52" i="12" s="1"/>
  <c r="J125" i="10" a="1"/>
  <c r="J125" i="10" s="1"/>
  <c r="S55" i="12" a="1"/>
  <c r="S55" i="12" s="1"/>
  <c r="AH115" i="3" a="1"/>
  <c r="AH115" i="3" s="1"/>
  <c r="AH108" i="3" a="1"/>
  <c r="AH108" i="3" s="1"/>
  <c r="AE4" i="3" a="1"/>
  <c r="AE4" i="3" s="1"/>
  <c r="R76" i="3" a="1"/>
  <c r="R76" i="3" s="1"/>
  <c r="AA109" i="10" a="1"/>
  <c r="AA109" i="10" s="1"/>
  <c r="O72" i="3" a="1"/>
  <c r="O72" i="3" s="1"/>
  <c r="T110" i="10" a="1"/>
  <c r="T110" i="10" s="1"/>
  <c r="J80" i="3" a="1"/>
  <c r="J80" i="3" s="1"/>
  <c r="AA123" i="10" a="1"/>
  <c r="AA123" i="10" s="1"/>
  <c r="S73" i="12" a="1"/>
  <c r="S73" i="12" s="1"/>
  <c r="AG24" i="3" a="1"/>
  <c r="AG24" i="3" s="1"/>
  <c r="AA85" i="3" a="1"/>
  <c r="AA85" i="3" s="1"/>
  <c r="W127" i="3" a="1"/>
  <c r="W127" i="3" s="1"/>
  <c r="U64" i="12" a="1"/>
  <c r="U64" i="12" s="1"/>
  <c r="G4" i="10" a="1"/>
  <c r="G4" i="10" s="1"/>
  <c r="V32" i="12" a="1"/>
  <c r="V32" i="12" s="1"/>
  <c r="AD28" i="12" a="1"/>
  <c r="AD28" i="12" s="1"/>
  <c r="J62" i="3" a="1"/>
  <c r="J62" i="3" s="1"/>
  <c r="AI14" i="3" a="1"/>
  <c r="AI14" i="3" s="1"/>
  <c r="Y109" i="10" a="1"/>
  <c r="Y109" i="10" s="1"/>
  <c r="AE106" i="3" a="1"/>
  <c r="AE106" i="3" s="1"/>
  <c r="V85" i="3" a="1"/>
  <c r="V85" i="3" s="1"/>
  <c r="AA37" i="3" a="1"/>
  <c r="AA37" i="3" s="1"/>
  <c r="V65" i="10" a="1"/>
  <c r="V65" i="10" s="1"/>
  <c r="AD131" i="3" a="1"/>
  <c r="AD131" i="3" s="1"/>
  <c r="P75" i="12" a="1"/>
  <c r="P75" i="12" s="1"/>
  <c r="AC69" i="12" a="1"/>
  <c r="AC69" i="12" s="1"/>
  <c r="G100" i="3" a="1"/>
  <c r="G100" i="3" s="1"/>
  <c r="M133" i="10" a="1"/>
  <c r="M133" i="10" s="1"/>
  <c r="AR133" i="10" s="1"/>
  <c r="AB129" i="10" a="1"/>
  <c r="AB129" i="10" s="1"/>
  <c r="P45" i="12" a="1"/>
  <c r="P45" i="12" s="1"/>
  <c r="S75" i="3" a="1"/>
  <c r="S75" i="3" s="1"/>
  <c r="AE30" i="10" a="1"/>
  <c r="AE30" i="10" s="1"/>
  <c r="F115" i="10" a="1"/>
  <c r="F115" i="10" s="1"/>
  <c r="AD134" i="3" a="1"/>
  <c r="AD134" i="3" s="1"/>
  <c r="BI134" i="3" s="1"/>
  <c r="AG39" i="10" a="1"/>
  <c r="AG39" i="10" s="1"/>
  <c r="AA17" i="10" a="1"/>
  <c r="AA17" i="10" s="1"/>
  <c r="O117" i="3" a="1"/>
  <c r="O117" i="3" s="1"/>
  <c r="AF100" i="3" a="1"/>
  <c r="AF100" i="3" s="1"/>
  <c r="AF26" i="3" a="1"/>
  <c r="AF26" i="3" s="1"/>
  <c r="J91" i="10" a="1"/>
  <c r="J91" i="10" s="1"/>
  <c r="L70" i="3" a="1"/>
  <c r="L70" i="3" s="1"/>
  <c r="AC93" i="12" a="1"/>
  <c r="AC93" i="12" s="1"/>
  <c r="V110" i="12" a="1"/>
  <c r="V110" i="12" s="1"/>
  <c r="H3" i="10" a="1"/>
  <c r="H3" i="10" s="1"/>
  <c r="Z39" i="3" a="1"/>
  <c r="Z39" i="3" s="1"/>
  <c r="AA24" i="3" a="1"/>
  <c r="AA24" i="3" s="1"/>
  <c r="N37" i="10" a="1"/>
  <c r="N37" i="10" s="1"/>
  <c r="M130" i="3" a="1"/>
  <c r="M130" i="3" s="1"/>
  <c r="Y96" i="3" a="1"/>
  <c r="Y96" i="3" s="1"/>
  <c r="I30" i="10" a="1"/>
  <c r="I30" i="10" s="1"/>
  <c r="J6" i="10" a="1"/>
  <c r="J6" i="10" s="1"/>
  <c r="AF93" i="12" a="1"/>
  <c r="AF93" i="12" s="1"/>
  <c r="Y24" i="12" a="1"/>
  <c r="Y24" i="12" s="1"/>
  <c r="AD130" i="3" a="1"/>
  <c r="AD130" i="3" s="1"/>
  <c r="G134" i="10" a="1"/>
  <c r="G134" i="10" s="1"/>
  <c r="AL134" i="10" s="1"/>
  <c r="M129" i="3" a="1"/>
  <c r="M129" i="3" s="1"/>
  <c r="AG54" i="10" a="1"/>
  <c r="AG54" i="10" s="1"/>
  <c r="Y56" i="3" a="1"/>
  <c r="Y56" i="3" s="1"/>
  <c r="Y81" i="12" a="1"/>
  <c r="Y81" i="12" s="1"/>
  <c r="AI46" i="12" a="1"/>
  <c r="AI46" i="12" s="1"/>
  <c r="AD100" i="3" a="1"/>
  <c r="AD100" i="3" s="1"/>
  <c r="AA115" i="12" a="1"/>
  <c r="AA115" i="12" s="1"/>
  <c r="AF89" i="12" a="1"/>
  <c r="AF89" i="12" s="1"/>
  <c r="AA25" i="12" a="1"/>
  <c r="AA25" i="12" s="1"/>
  <c r="O59" i="10" a="1"/>
  <c r="O59" i="10" s="1"/>
  <c r="I63" i="3" a="1"/>
  <c r="I63" i="3" s="1"/>
  <c r="Q92" i="10" a="1"/>
  <c r="Q92" i="10" s="1"/>
  <c r="Z46" i="10" a="1"/>
  <c r="Z46" i="10" s="1"/>
  <c r="R109" i="12" a="1"/>
  <c r="R109" i="12" s="1"/>
  <c r="AF82" i="3" a="1"/>
  <c r="AF82" i="3" s="1"/>
  <c r="L129" i="10" a="1"/>
  <c r="L129" i="10" s="1"/>
  <c r="Z69" i="12" a="1"/>
  <c r="Z69" i="12" s="1"/>
  <c r="AH60" i="12" a="1"/>
  <c r="AH60" i="12" s="1"/>
  <c r="J55" i="3" a="1"/>
  <c r="J55" i="3" s="1"/>
  <c r="AF10" i="3" a="1"/>
  <c r="AF10" i="3" s="1"/>
  <c r="X72" i="10" a="1"/>
  <c r="X72" i="10" s="1"/>
  <c r="AC65" i="12" a="1"/>
  <c r="AC65" i="12" s="1"/>
  <c r="F52" i="3" a="1"/>
  <c r="F52" i="3" s="1"/>
  <c r="T80" i="12" a="1"/>
  <c r="T80" i="12" s="1"/>
  <c r="I4" i="10" a="1"/>
  <c r="I4" i="10" s="1"/>
  <c r="G98" i="3" a="1"/>
  <c r="G98" i="3" s="1"/>
  <c r="V75" i="10" a="1"/>
  <c r="V75" i="10" s="1"/>
  <c r="R36" i="10" a="1"/>
  <c r="R36" i="10" s="1"/>
  <c r="AA122" i="12" a="1"/>
  <c r="AA122" i="12" s="1"/>
  <c r="S37" i="10" a="1"/>
  <c r="S37" i="10" s="1"/>
  <c r="AI75" i="12" a="1"/>
  <c r="AI75" i="12" s="1"/>
  <c r="AJ21" i="12" a="1"/>
  <c r="AJ21" i="12" s="1"/>
  <c r="P90" i="3" a="1"/>
  <c r="P90" i="3" s="1"/>
  <c r="N64" i="10" a="1"/>
  <c r="N64" i="10" s="1"/>
  <c r="AA95" i="3" a="1"/>
  <c r="AA95" i="3" s="1"/>
  <c r="AE95" i="10" a="1"/>
  <c r="AE95" i="10" s="1"/>
  <c r="AF117" i="10" a="1"/>
  <c r="AF117" i="10" s="1"/>
  <c r="AA129" i="12" a="1"/>
  <c r="AA129" i="12" s="1"/>
  <c r="L85" i="3" a="1"/>
  <c r="L85" i="3" s="1"/>
  <c r="V13" i="12" a="1"/>
  <c r="V13" i="12" s="1"/>
  <c r="P19" i="12" a="1"/>
  <c r="P19" i="12" s="1"/>
  <c r="O18" i="3" a="1"/>
  <c r="O18" i="3" s="1"/>
  <c r="AC56" i="10" a="1"/>
  <c r="AC56" i="10" s="1"/>
  <c r="M120" i="12" a="1"/>
  <c r="M120" i="12" s="1"/>
  <c r="K110" i="12" a="1"/>
  <c r="K110" i="12" s="1"/>
  <c r="U133" i="10" a="1"/>
  <c r="U133" i="10" s="1"/>
  <c r="AZ133" i="10" s="1"/>
  <c r="V127" i="12" a="1"/>
  <c r="V127" i="12" s="1"/>
  <c r="P131" i="10" a="1"/>
  <c r="P131" i="10" s="1"/>
  <c r="O55" i="3" a="1"/>
  <c r="O55" i="3" s="1"/>
  <c r="AJ115" i="12" a="1"/>
  <c r="AJ115" i="12" s="1"/>
  <c r="Q16" i="12" a="1"/>
  <c r="Q16" i="12" s="1"/>
  <c r="S76" i="10" a="1"/>
  <c r="S76" i="10" s="1"/>
  <c r="O47" i="10" a="1"/>
  <c r="O47" i="10" s="1"/>
  <c r="AE90" i="3" a="1"/>
  <c r="AE90" i="3" s="1"/>
  <c r="Q136" i="3" a="1"/>
  <c r="Q136" i="3" s="1"/>
  <c r="AV136" i="3" s="1"/>
  <c r="AV135" i="3" s="1"/>
  <c r="J63" i="12" a="1"/>
  <c r="J63" i="12" s="1"/>
  <c r="AF11" i="10" a="1"/>
  <c r="AF11" i="10" s="1"/>
  <c r="AC105" i="3" a="1"/>
  <c r="AC105" i="3" s="1"/>
  <c r="AF48" i="10" a="1"/>
  <c r="AF48" i="10" s="1"/>
  <c r="Q35" i="12" a="1"/>
  <c r="Q35" i="12" s="1"/>
  <c r="H113" i="12" a="1"/>
  <c r="H113" i="12" s="1"/>
  <c r="Q39" i="10" a="1"/>
  <c r="Q39" i="10" s="1"/>
  <c r="W105" i="3" a="1"/>
  <c r="W105" i="3" s="1"/>
  <c r="F96" i="3" a="1"/>
  <c r="F96" i="3" s="1"/>
  <c r="AC51" i="12" a="1"/>
  <c r="AC51" i="12" s="1"/>
  <c r="N11" i="3" a="1"/>
  <c r="N11" i="3" s="1"/>
  <c r="R97" i="10" a="1"/>
  <c r="R97" i="10" s="1"/>
  <c r="U105" i="3" a="1"/>
  <c r="U105" i="3" s="1"/>
  <c r="P101" i="12" a="1"/>
  <c r="P101" i="12" s="1"/>
  <c r="AI12" i="12" a="1"/>
  <c r="AI12" i="12" s="1"/>
  <c r="Q61" i="12" a="1"/>
  <c r="Q61" i="12" s="1"/>
  <c r="U10" i="3" a="1"/>
  <c r="U10" i="3" s="1"/>
  <c r="AE13" i="3" a="1"/>
  <c r="AE13" i="3" s="1"/>
  <c r="AB36" i="3" a="1"/>
  <c r="AB36" i="3" s="1"/>
  <c r="F82" i="12" a="1"/>
  <c r="F82" i="12" s="1"/>
  <c r="AH80" i="12" a="1"/>
  <c r="AH80" i="12" s="1"/>
  <c r="R22" i="10" a="1"/>
  <c r="R22" i="10" s="1"/>
  <c r="W65" i="3" a="1"/>
  <c r="W65" i="3" s="1"/>
  <c r="H50" i="10" a="1"/>
  <c r="H50" i="10" s="1"/>
  <c r="AA106" i="3" a="1"/>
  <c r="AA106" i="3" s="1"/>
  <c r="Q5" i="3" a="1"/>
  <c r="Q5" i="3" s="1"/>
  <c r="F57" i="10" a="1"/>
  <c r="F57" i="10" s="1"/>
  <c r="AH42" i="12" a="1"/>
  <c r="AH42" i="12" s="1"/>
  <c r="AE22" i="10" a="1"/>
  <c r="AE22" i="10" s="1"/>
  <c r="V87" i="10" a="1"/>
  <c r="V87" i="10" s="1"/>
  <c r="AJ65" i="3" a="1"/>
  <c r="AJ65" i="3" s="1"/>
  <c r="H26" i="12" a="1"/>
  <c r="H26" i="12" s="1"/>
  <c r="P122" i="3" a="1"/>
  <c r="P122" i="3" s="1"/>
  <c r="J36" i="10" a="1"/>
  <c r="J36" i="10" s="1"/>
  <c r="AH32" i="3" a="1"/>
  <c r="AH32" i="3" s="1"/>
  <c r="AD125" i="12" a="1"/>
  <c r="AD125" i="12" s="1"/>
  <c r="X5" i="10" a="1"/>
  <c r="X5" i="10" s="1"/>
  <c r="S96" i="10" a="1"/>
  <c r="S96" i="10" s="1"/>
  <c r="N48" i="3" a="1"/>
  <c r="N48" i="3" s="1"/>
  <c r="AD126" i="3" a="1"/>
  <c r="AD126" i="3" s="1"/>
  <c r="R35" i="12" a="1"/>
  <c r="R35" i="12" s="1"/>
  <c r="F3" i="3" a="1"/>
  <c r="F3" i="3" s="1"/>
  <c r="AG117" i="3" a="1"/>
  <c r="AG117" i="3" s="1"/>
  <c r="S121" i="3" a="1"/>
  <c r="S121" i="3" s="1"/>
  <c r="AA114" i="12" a="1"/>
  <c r="AA114" i="12" s="1"/>
  <c r="AE44" i="12" a="1"/>
  <c r="AE44" i="12" s="1"/>
  <c r="M15" i="10" a="1"/>
  <c r="M15" i="10" s="1"/>
  <c r="L33" i="12" a="1"/>
  <c r="L33" i="12" s="1"/>
  <c r="AA19" i="3" a="1"/>
  <c r="AA19" i="3" s="1"/>
  <c r="V36" i="10" a="1"/>
  <c r="V36" i="10" s="1"/>
  <c r="AI26" i="3" a="1"/>
  <c r="AI26" i="3" s="1"/>
  <c r="T138" i="12" a="1"/>
  <c r="T138" i="12" s="1"/>
  <c r="AY138" i="12" s="1"/>
  <c r="AY137" i="12" s="1"/>
  <c r="P43" i="10" a="1"/>
  <c r="P43" i="10" s="1"/>
  <c r="O70" i="3" a="1"/>
  <c r="O70" i="3" s="1"/>
  <c r="G111" i="10" a="1"/>
  <c r="G111" i="10" s="1"/>
  <c r="Z44" i="12" a="1"/>
  <c r="Z44" i="12" s="1"/>
  <c r="T73" i="3" a="1"/>
  <c r="T73" i="3" s="1"/>
  <c r="Z106" i="12" a="1"/>
  <c r="Z106" i="12" s="1"/>
  <c r="AA74" i="12" a="1"/>
  <c r="AA74" i="12" s="1"/>
  <c r="K117" i="10" a="1"/>
  <c r="K117" i="10" s="1"/>
  <c r="F18" i="12" a="1"/>
  <c r="F18" i="12" s="1"/>
  <c r="V28" i="3" a="1"/>
  <c r="V28" i="3" s="1"/>
  <c r="J27" i="10" a="1"/>
  <c r="J27" i="10" s="1"/>
  <c r="T36" i="3" a="1"/>
  <c r="T36" i="3" s="1"/>
  <c r="AI38" i="10" a="1"/>
  <c r="AI38" i="10" s="1"/>
  <c r="X117" i="10" a="1"/>
  <c r="X117" i="10" s="1"/>
  <c r="AD81" i="12" a="1"/>
  <c r="AD81" i="12" s="1"/>
  <c r="H23" i="12" a="1"/>
  <c r="H23" i="12" s="1"/>
  <c r="W37" i="12" a="1"/>
  <c r="W37" i="12" s="1"/>
  <c r="R73" i="10" a="1"/>
  <c r="R73" i="10" s="1"/>
  <c r="AD47" i="3" a="1"/>
  <c r="AD47" i="3" s="1"/>
  <c r="W122" i="10" a="1"/>
  <c r="W122" i="10" s="1"/>
  <c r="AD62" i="3" a="1"/>
  <c r="AD62" i="3" s="1"/>
  <c r="F74" i="10" a="1"/>
  <c r="F74" i="10" s="1"/>
  <c r="N97" i="12" a="1"/>
  <c r="N97" i="12" s="1"/>
  <c r="AA133" i="10" a="1"/>
  <c r="AA133" i="10" s="1"/>
  <c r="BF133" i="10" s="1"/>
  <c r="AB109" i="12" a="1"/>
  <c r="AB109" i="12" s="1"/>
  <c r="W88" i="12" a="1"/>
  <c r="W88" i="12" s="1"/>
  <c r="AF87" i="3" a="1"/>
  <c r="AF87" i="3" s="1"/>
  <c r="Y117" i="3" a="1"/>
  <c r="Y117" i="3" s="1"/>
  <c r="AF15" i="3" a="1"/>
  <c r="AF15" i="3" s="1"/>
  <c r="R69" i="12" a="1"/>
  <c r="R69" i="12" s="1"/>
  <c r="AE11" i="3" a="1"/>
  <c r="AE11" i="3" s="1"/>
  <c r="V75" i="3" a="1"/>
  <c r="V75" i="3" s="1"/>
  <c r="AA39" i="10" a="1"/>
  <c r="AA39" i="10" s="1"/>
  <c r="T17" i="12" a="1"/>
  <c r="T17" i="12" s="1"/>
  <c r="S108" i="10" a="1"/>
  <c r="S108" i="10" s="1"/>
  <c r="AG101" i="10" a="1"/>
  <c r="AG101" i="10" s="1"/>
  <c r="AA88" i="3" a="1"/>
  <c r="AA88" i="3" s="1"/>
  <c r="AH16" i="10" a="1"/>
  <c r="AH16" i="10" s="1"/>
  <c r="Y22" i="3" a="1"/>
  <c r="Y22" i="3" s="1"/>
  <c r="M17" i="12" a="1"/>
  <c r="M17" i="12" s="1"/>
  <c r="I23" i="12" a="1"/>
  <c r="I23" i="12" s="1"/>
  <c r="AE73" i="12" a="1"/>
  <c r="AE73" i="12" s="1"/>
  <c r="AE128" i="3" a="1"/>
  <c r="AE128" i="3" s="1"/>
  <c r="AB3" i="10" a="1"/>
  <c r="AB3" i="10" s="1"/>
  <c r="J11" i="10" a="1"/>
  <c r="J11" i="10" s="1"/>
  <c r="N85" i="3" a="1"/>
  <c r="N85" i="3" s="1"/>
  <c r="AJ70" i="12" a="1"/>
  <c r="AJ70" i="12" s="1"/>
  <c r="K95" i="12" a="1"/>
  <c r="K95" i="12" s="1"/>
  <c r="AJ98" i="10" a="1"/>
  <c r="AJ98" i="10" s="1"/>
  <c r="F23" i="3" a="1"/>
  <c r="F23" i="3" s="1"/>
  <c r="Z52" i="10" a="1"/>
  <c r="Z52" i="10" s="1"/>
  <c r="F56" i="3" a="1"/>
  <c r="F56" i="3" s="1"/>
  <c r="K105" i="10" a="1"/>
  <c r="K105" i="10" s="1"/>
  <c r="X102" i="10" a="1"/>
  <c r="X102" i="10" s="1"/>
  <c r="K80" i="10" a="1"/>
  <c r="K80" i="10" s="1"/>
  <c r="K106" i="10" a="1"/>
  <c r="K106" i="10" s="1"/>
  <c r="J116" i="12" a="1"/>
  <c r="J116" i="12" s="1"/>
  <c r="AA77" i="10" a="1"/>
  <c r="AA77" i="10" s="1"/>
  <c r="H110" i="3" a="1"/>
  <c r="H110" i="3" s="1"/>
  <c r="AC26" i="12" a="1"/>
  <c r="AC26" i="12" s="1"/>
  <c r="Y34" i="3" a="1"/>
  <c r="Y34" i="3" s="1"/>
  <c r="G36" i="3" a="1"/>
  <c r="G36" i="3" s="1"/>
  <c r="U71" i="10" a="1"/>
  <c r="U71" i="10" s="1"/>
  <c r="S35" i="3" a="1"/>
  <c r="S35" i="3" s="1"/>
  <c r="L65" i="12" a="1"/>
  <c r="L65" i="12" s="1"/>
  <c r="F88" i="12" a="1"/>
  <c r="F88" i="12" s="1"/>
  <c r="AG109" i="10" a="1"/>
  <c r="AG109" i="10" s="1"/>
  <c r="H123" i="10" a="1"/>
  <c r="H123" i="10" s="1"/>
  <c r="AB58" i="12" a="1"/>
  <c r="AB58" i="12" s="1"/>
  <c r="AF106" i="10" a="1"/>
  <c r="AF106" i="10" s="1"/>
  <c r="F117" i="10" a="1"/>
  <c r="F117" i="10" s="1"/>
  <c r="S90" i="10" a="1"/>
  <c r="S90" i="10" s="1"/>
  <c r="AH75" i="3" a="1"/>
  <c r="AH75" i="3" s="1"/>
  <c r="O89" i="12" a="1"/>
  <c r="O89" i="12" s="1"/>
  <c r="O76" i="12" a="1"/>
  <c r="O76" i="12" s="1"/>
  <c r="M67" i="12" a="1"/>
  <c r="M67" i="12" s="1"/>
  <c r="W74" i="12" a="1"/>
  <c r="W74" i="12" s="1"/>
  <c r="AJ22" i="3" a="1"/>
  <c r="AJ22" i="3" s="1"/>
  <c r="AJ15" i="10" a="1"/>
  <c r="AJ15" i="10" s="1"/>
  <c r="N127" i="3" a="1"/>
  <c r="N127" i="3" s="1"/>
  <c r="Z54" i="10" a="1"/>
  <c r="Z54" i="10" s="1"/>
  <c r="AD21" i="10" a="1"/>
  <c r="AD21" i="10" s="1"/>
  <c r="AG10" i="10" a="1"/>
  <c r="AG10" i="10" s="1"/>
  <c r="T39" i="10" a="1"/>
  <c r="T39" i="10" s="1"/>
  <c r="Y15" i="10" a="1"/>
  <c r="Y15" i="10" s="1"/>
  <c r="AB45" i="12" a="1"/>
  <c r="AB45" i="12" s="1"/>
  <c r="AD116" i="3" a="1"/>
  <c r="AD116" i="3" s="1"/>
  <c r="AD26" i="10" a="1"/>
  <c r="AD26" i="10" s="1"/>
  <c r="W47" i="3" a="1"/>
  <c r="W47" i="3" s="1"/>
  <c r="Y85" i="12" a="1"/>
  <c r="Y85" i="12" s="1"/>
  <c r="W11" i="12" a="1"/>
  <c r="W11" i="12" s="1"/>
  <c r="H8" i="3" a="1"/>
  <c r="H8" i="3" s="1"/>
  <c r="Z88" i="10" a="1"/>
  <c r="Z88" i="10" s="1"/>
  <c r="M118" i="12" a="1"/>
  <c r="M118" i="12" s="1"/>
  <c r="M52" i="10" a="1"/>
  <c r="M52" i="10" s="1"/>
  <c r="R114" i="3" a="1"/>
  <c r="R114" i="3" s="1"/>
  <c r="Z97" i="3" a="1"/>
  <c r="Z97" i="3" s="1"/>
  <c r="AD14" i="12" a="1"/>
  <c r="AD14" i="12" s="1"/>
  <c r="T23" i="3" a="1"/>
  <c r="T23" i="3" s="1"/>
  <c r="AE56" i="3" a="1"/>
  <c r="AE56" i="3" s="1"/>
  <c r="P31" i="3" a="1"/>
  <c r="P31" i="3" s="1"/>
  <c r="H103" i="12" a="1"/>
  <c r="H103" i="12" s="1"/>
  <c r="Q96" i="3" a="1"/>
  <c r="Q96" i="3" s="1"/>
  <c r="W124" i="3" a="1"/>
  <c r="W124" i="3" s="1"/>
  <c r="J67" i="10" a="1"/>
  <c r="J67" i="10" s="1"/>
  <c r="Q111" i="3" a="1"/>
  <c r="Q111" i="3" s="1"/>
  <c r="Q70" i="3" a="1"/>
  <c r="Q70" i="3" s="1"/>
  <c r="J87" i="10" a="1"/>
  <c r="J87" i="10" s="1"/>
  <c r="AF37" i="10" a="1"/>
  <c r="AF37" i="10" s="1"/>
  <c r="X113" i="3" a="1"/>
  <c r="X113" i="3" s="1"/>
  <c r="Q66" i="10" a="1"/>
  <c r="Q66" i="10" s="1"/>
  <c r="X20" i="3" a="1"/>
  <c r="X20" i="3" s="1"/>
  <c r="H18" i="12" a="1"/>
  <c r="H18" i="12" s="1"/>
  <c r="X91" i="10" a="1"/>
  <c r="X91" i="10" s="1"/>
  <c r="P77" i="10" a="1"/>
  <c r="P77" i="10" s="1"/>
  <c r="AE46" i="12" a="1"/>
  <c r="AE46" i="12" s="1"/>
  <c r="AC79" i="3" a="1"/>
  <c r="AC79" i="3" s="1"/>
  <c r="K96" i="12" a="1"/>
  <c r="K96" i="12" s="1"/>
  <c r="AJ4" i="12" a="1"/>
  <c r="AJ4" i="12" s="1"/>
  <c r="O22" i="12" a="1"/>
  <c r="O22" i="12" s="1"/>
  <c r="X26" i="3" a="1"/>
  <c r="X26" i="3" s="1"/>
  <c r="Y41" i="3" a="1"/>
  <c r="Y41" i="3" s="1"/>
  <c r="U54" i="10" a="1"/>
  <c r="U54" i="10" s="1"/>
  <c r="AG95" i="3" a="1"/>
  <c r="AG95" i="3" s="1"/>
  <c r="Q71" i="10" a="1"/>
  <c r="Q71" i="10" s="1"/>
  <c r="Z28" i="12" a="1"/>
  <c r="Z28" i="12" s="1"/>
  <c r="AG43" i="10" a="1"/>
  <c r="AG43" i="10" s="1"/>
  <c r="Z36" i="3" a="1"/>
  <c r="Z36" i="3" s="1"/>
  <c r="R118" i="12" a="1"/>
  <c r="R118" i="12" s="1"/>
  <c r="AE60" i="10" a="1"/>
  <c r="AE60" i="10" s="1"/>
  <c r="R51" i="10" a="1"/>
  <c r="R51" i="10" s="1"/>
  <c r="N127" i="12" a="1"/>
  <c r="N127" i="12" s="1"/>
  <c r="P6" i="12" a="1"/>
  <c r="P6" i="12" s="1"/>
  <c r="AF84" i="10" a="1"/>
  <c r="AF84" i="10" s="1"/>
  <c r="AE89" i="10" a="1"/>
  <c r="AE89" i="10" s="1"/>
  <c r="L37" i="10" a="1"/>
  <c r="L37" i="10" s="1"/>
  <c r="Z72" i="10" a="1"/>
  <c r="Z72" i="10" s="1"/>
  <c r="J106" i="10" a="1"/>
  <c r="J106" i="10" s="1"/>
  <c r="V130" i="3" a="1"/>
  <c r="V130" i="3" s="1"/>
  <c r="O62" i="10" a="1"/>
  <c r="O62" i="10" s="1"/>
  <c r="U48" i="12" a="1"/>
  <c r="U48" i="12" s="1"/>
  <c r="P122" i="12" a="1"/>
  <c r="P122" i="12" s="1"/>
  <c r="Z7" i="3" a="1"/>
  <c r="Z7" i="3" s="1"/>
  <c r="O53" i="12" a="1"/>
  <c r="O53" i="12" s="1"/>
  <c r="O56" i="12" a="1"/>
  <c r="O56" i="12" s="1"/>
  <c r="O64" i="12" a="1"/>
  <c r="O64" i="12" s="1"/>
  <c r="R125" i="12" a="1"/>
  <c r="R125" i="12" s="1"/>
  <c r="X37" i="12" a="1"/>
  <c r="X37" i="12" s="1"/>
  <c r="W52" i="10" a="1"/>
  <c r="W52" i="10" s="1"/>
  <c r="AJ21" i="10" a="1"/>
  <c r="AJ21" i="10" s="1"/>
  <c r="O85" i="10" a="1"/>
  <c r="O85" i="10" s="1"/>
  <c r="Z108" i="10" a="1"/>
  <c r="Z108" i="10" s="1"/>
  <c r="V84" i="12" a="1"/>
  <c r="V84" i="12" s="1"/>
  <c r="K47" i="10" a="1"/>
  <c r="K47" i="10" s="1"/>
  <c r="T125" i="10" a="1"/>
  <c r="T125" i="10" s="1"/>
  <c r="AC119" i="3" a="1"/>
  <c r="AC119" i="3" s="1"/>
  <c r="Y65" i="10" a="1"/>
  <c r="Y65" i="10" s="1"/>
  <c r="AA131" i="10" a="1"/>
  <c r="AA131" i="10" s="1"/>
  <c r="AA3" i="12" a="1"/>
  <c r="AA3" i="12" s="1"/>
  <c r="G75" i="3" a="1"/>
  <c r="G75" i="3" s="1"/>
  <c r="AD3" i="12" a="1"/>
  <c r="AD3" i="12" s="1"/>
  <c r="T131" i="10" a="1"/>
  <c r="T131" i="10" s="1"/>
  <c r="AF95" i="3" a="1"/>
  <c r="AF95" i="3" s="1"/>
  <c r="P90" i="10" a="1"/>
  <c r="P90" i="10" s="1"/>
  <c r="H71" i="3" a="1"/>
  <c r="H71" i="3" s="1"/>
  <c r="L115" i="12" a="1"/>
  <c r="L115" i="12" s="1"/>
  <c r="G23" i="10" a="1"/>
  <c r="G23" i="10" s="1"/>
  <c r="AH130" i="12" a="1"/>
  <c r="AH130" i="12" s="1"/>
  <c r="S91" i="12" a="1"/>
  <c r="S91" i="12" s="1"/>
  <c r="AG59" i="3" a="1"/>
  <c r="AG59" i="3" s="1"/>
  <c r="AG120" i="10" a="1"/>
  <c r="AG120" i="10" s="1"/>
  <c r="X56" i="3" a="1"/>
  <c r="X56" i="3" s="1"/>
  <c r="V105" i="12" a="1"/>
  <c r="V105" i="12" s="1"/>
  <c r="AB63" i="12" a="1"/>
  <c r="AB63" i="12" s="1"/>
  <c r="AH47" i="3" a="1"/>
  <c r="AH47" i="3" s="1"/>
  <c r="T77" i="12" a="1"/>
  <c r="T77" i="12" s="1"/>
  <c r="K127" i="10" a="1"/>
  <c r="K127" i="10" s="1"/>
  <c r="AG126" i="3" a="1"/>
  <c r="AG126" i="3" s="1"/>
  <c r="AG48" i="3" a="1"/>
  <c r="AG48" i="3" s="1"/>
  <c r="AI122" i="3" a="1"/>
  <c r="AI122" i="3" s="1"/>
  <c r="O71" i="3" a="1"/>
  <c r="O71" i="3" s="1"/>
  <c r="L105" i="10" a="1"/>
  <c r="L105" i="10" s="1"/>
  <c r="AC86" i="10" a="1"/>
  <c r="AC86" i="10" s="1"/>
  <c r="P84" i="10" a="1"/>
  <c r="P84" i="10" s="1"/>
  <c r="Z99" i="3" a="1"/>
  <c r="Z99" i="3" s="1"/>
  <c r="AB97" i="12" a="1"/>
  <c r="AB97" i="12" s="1"/>
  <c r="Y71" i="3" a="1"/>
  <c r="Y71" i="3" s="1"/>
  <c r="W54" i="12" a="1"/>
  <c r="W54" i="12" s="1"/>
  <c r="L38" i="3" a="1"/>
  <c r="L38" i="3" s="1"/>
  <c r="F38" i="12" a="1"/>
  <c r="F38" i="12" s="1"/>
  <c r="AF24" i="10" a="1"/>
  <c r="AF24" i="10" s="1"/>
  <c r="Y91" i="10" a="1"/>
  <c r="Y91" i="10" s="1"/>
  <c r="K99" i="3" a="1"/>
  <c r="K99" i="3" s="1"/>
  <c r="AA108" i="12" a="1"/>
  <c r="AA108" i="12" s="1"/>
  <c r="V60" i="3" a="1"/>
  <c r="V60" i="3" s="1"/>
  <c r="F110" i="10" a="1"/>
  <c r="F110" i="10" s="1"/>
  <c r="AH20" i="3" a="1"/>
  <c r="AH20" i="3" s="1"/>
  <c r="I105" i="12" a="1"/>
  <c r="I105" i="12" s="1"/>
  <c r="R46" i="10" a="1"/>
  <c r="R46" i="10" s="1"/>
  <c r="H84" i="3" a="1"/>
  <c r="H84" i="3" s="1"/>
  <c r="H103" i="10" a="1"/>
  <c r="H103" i="10" s="1"/>
  <c r="I89" i="10" a="1"/>
  <c r="I89" i="10" s="1"/>
  <c r="H93" i="3" a="1"/>
  <c r="H93" i="3" s="1"/>
  <c r="AC62" i="3" a="1"/>
  <c r="AC62" i="3" s="1"/>
  <c r="AH58" i="10" a="1"/>
  <c r="AH58" i="10" s="1"/>
  <c r="AB23" i="12" a="1"/>
  <c r="AB23" i="12" s="1"/>
  <c r="H58" i="12" a="1"/>
  <c r="H58" i="12" s="1"/>
  <c r="T89" i="12" a="1"/>
  <c r="T89" i="12" s="1"/>
  <c r="AJ32" i="3" a="1"/>
  <c r="AJ32" i="3" s="1"/>
  <c r="Y3" i="3" a="1"/>
  <c r="Y3" i="3" s="1"/>
  <c r="S36" i="12" a="1"/>
  <c r="S36" i="12" s="1"/>
  <c r="L4" i="3" a="1"/>
  <c r="L4" i="3" s="1"/>
  <c r="AF122" i="3" a="1"/>
  <c r="AF122" i="3" s="1"/>
  <c r="L109" i="12" a="1"/>
  <c r="L109" i="12" s="1"/>
  <c r="AA30" i="10" a="1"/>
  <c r="AA30" i="10" s="1"/>
  <c r="K70" i="12" a="1"/>
  <c r="K70" i="12" s="1"/>
  <c r="AF108" i="12" a="1"/>
  <c r="AF108" i="12" s="1"/>
  <c r="M96" i="10" a="1"/>
  <c r="M96" i="10" s="1"/>
  <c r="AB48" i="3" a="1"/>
  <c r="AB48" i="3" s="1"/>
  <c r="Y124" i="10" a="1"/>
  <c r="Y124" i="10" s="1"/>
  <c r="AB42" i="10" a="1"/>
  <c r="AB42" i="10" s="1"/>
  <c r="AF115" i="10" a="1"/>
  <c r="AF115" i="10" s="1"/>
  <c r="X100" i="3" a="1"/>
  <c r="X100" i="3" s="1"/>
  <c r="AJ67" i="12" a="1"/>
  <c r="AJ67" i="12" s="1"/>
  <c r="AH21" i="10" a="1"/>
  <c r="AH21" i="10" s="1"/>
  <c r="AE27" i="10" a="1"/>
  <c r="AE27" i="10" s="1"/>
  <c r="Y73" i="3" a="1"/>
  <c r="Y73" i="3" s="1"/>
  <c r="P89" i="12" a="1"/>
  <c r="P89" i="12" s="1"/>
  <c r="M86" i="10" a="1"/>
  <c r="M86" i="10" s="1"/>
  <c r="Z115" i="12" a="1"/>
  <c r="Z115" i="12" s="1"/>
  <c r="AA30" i="3" a="1"/>
  <c r="AA30" i="3" s="1"/>
  <c r="M42" i="12" a="1"/>
  <c r="M42" i="12" s="1"/>
  <c r="AE35" i="3" a="1"/>
  <c r="AE35" i="3" s="1"/>
  <c r="F84" i="3" a="1"/>
  <c r="F84" i="3" s="1"/>
  <c r="O64" i="10" a="1"/>
  <c r="O64" i="10" s="1"/>
  <c r="Z127" i="12" a="1"/>
  <c r="Z127" i="12" s="1"/>
  <c r="V22" i="3" a="1"/>
  <c r="V22" i="3" s="1"/>
  <c r="G75" i="12" a="1"/>
  <c r="G75" i="12" s="1"/>
  <c r="K106" i="12" a="1"/>
  <c r="K106" i="12" s="1"/>
  <c r="I20" i="3" a="1"/>
  <c r="I20" i="3" s="1"/>
  <c r="H4" i="10" a="1"/>
  <c r="H4" i="10" s="1"/>
  <c r="Q38" i="12" a="1"/>
  <c r="Q38" i="12" s="1"/>
  <c r="T90" i="10" a="1"/>
  <c r="T90" i="10" s="1"/>
  <c r="AH84" i="3" a="1"/>
  <c r="AH84" i="3" s="1"/>
  <c r="U6" i="12" a="1"/>
  <c r="U6" i="12" s="1"/>
  <c r="AJ76" i="10" a="1"/>
  <c r="AJ76" i="10" s="1"/>
  <c r="U42" i="3" a="1"/>
  <c r="U42" i="3" s="1"/>
  <c r="K84" i="12" a="1"/>
  <c r="K84" i="12" s="1"/>
  <c r="J39" i="10" a="1"/>
  <c r="J39" i="10" s="1"/>
  <c r="S82" i="3" a="1"/>
  <c r="S82" i="3" s="1"/>
  <c r="N93" i="3" a="1"/>
  <c r="N93" i="3" s="1"/>
  <c r="AA77" i="12" a="1"/>
  <c r="AA77" i="12" s="1"/>
  <c r="U85" i="10" a="1"/>
  <c r="U85" i="10" s="1"/>
  <c r="AG77" i="12" a="1"/>
  <c r="AG77" i="12" s="1"/>
  <c r="AJ105" i="12" a="1"/>
  <c r="AJ105" i="12" s="1"/>
  <c r="Q27" i="3" a="1"/>
  <c r="Q27" i="3" s="1"/>
  <c r="R66" i="10" a="1"/>
  <c r="R66" i="10" s="1"/>
  <c r="AH52" i="3" a="1"/>
  <c r="AH52" i="3" s="1"/>
  <c r="W3" i="12" a="1"/>
  <c r="W3" i="12" s="1"/>
  <c r="Y17" i="12" a="1"/>
  <c r="Y17" i="12" s="1"/>
  <c r="AB108" i="12" a="1"/>
  <c r="AB108" i="12" s="1"/>
  <c r="R88" i="3" a="1"/>
  <c r="R88" i="3" s="1"/>
  <c r="Q133" i="10" a="1"/>
  <c r="Q133" i="10" s="1"/>
  <c r="AV133" i="10" s="1"/>
  <c r="AV132" i="10" s="1"/>
  <c r="U67" i="10" a="1"/>
  <c r="U67" i="10" s="1"/>
  <c r="AC106" i="3" a="1"/>
  <c r="AC106" i="3" s="1"/>
  <c r="Z69" i="3" a="1"/>
  <c r="Z69" i="3" s="1"/>
  <c r="P23" i="3" a="1"/>
  <c r="P23" i="3" s="1"/>
  <c r="M122" i="10" a="1"/>
  <c r="M122" i="10" s="1"/>
  <c r="AC98" i="3" a="1"/>
  <c r="AC98" i="3" s="1"/>
  <c r="Z133" i="10" a="1"/>
  <c r="Z133" i="10" s="1"/>
  <c r="BE133" i="10" s="1"/>
  <c r="BE132" i="10" s="1"/>
  <c r="AC24" i="3" a="1"/>
  <c r="AC24" i="3" s="1"/>
  <c r="N34" i="3" a="1"/>
  <c r="N34" i="3" s="1"/>
  <c r="R25" i="10" a="1"/>
  <c r="R25" i="10" s="1"/>
  <c r="AF69" i="3" a="1"/>
  <c r="AF69" i="3" s="1"/>
  <c r="W84" i="3" a="1"/>
  <c r="W84" i="3" s="1"/>
  <c r="AF53" i="10" a="1"/>
  <c r="AF53" i="10" s="1"/>
  <c r="V125" i="12" a="1"/>
  <c r="V125" i="12" s="1"/>
  <c r="J18" i="12" a="1"/>
  <c r="J18" i="12" s="1"/>
  <c r="AE18" i="10" a="1"/>
  <c r="AE18" i="10" s="1"/>
  <c r="L14" i="10" a="1"/>
  <c r="L14" i="10" s="1"/>
  <c r="T115" i="12" a="1"/>
  <c r="T115" i="12" s="1"/>
  <c r="F128" i="3" a="1"/>
  <c r="F128" i="3" s="1"/>
  <c r="AF98" i="3" a="1"/>
  <c r="AF98" i="3" s="1"/>
  <c r="P114" i="3" a="1"/>
  <c r="P114" i="3" s="1"/>
  <c r="AE124" i="10" a="1"/>
  <c r="AE124" i="10" s="1"/>
  <c r="AA44" i="10" a="1"/>
  <c r="AA44" i="10" s="1"/>
  <c r="AH6" i="10" a="1"/>
  <c r="AH6" i="10" s="1"/>
  <c r="K34" i="12" a="1"/>
  <c r="K34" i="12" s="1"/>
  <c r="M59" i="10" a="1"/>
  <c r="M59" i="10" s="1"/>
  <c r="S116" i="3" a="1"/>
  <c r="S116" i="3" s="1"/>
  <c r="O103" i="3" a="1"/>
  <c r="O103" i="3" s="1"/>
  <c r="AE37" i="3" a="1"/>
  <c r="AE37" i="3" s="1"/>
  <c r="N125" i="3" a="1"/>
  <c r="N125" i="3" s="1"/>
  <c r="AA81" i="10" a="1"/>
  <c r="AA81" i="10" s="1"/>
  <c r="AA33" i="3" a="1"/>
  <c r="AA33" i="3" s="1"/>
  <c r="U24" i="3" a="1"/>
  <c r="U24" i="3" s="1"/>
  <c r="U13" i="12" a="1"/>
  <c r="U13" i="12" s="1"/>
  <c r="F81" i="12" a="1"/>
  <c r="F81" i="12" s="1"/>
  <c r="I100" i="12" a="1"/>
  <c r="I100" i="12" s="1"/>
  <c r="T98" i="3" a="1"/>
  <c r="T98" i="3" s="1"/>
  <c r="AB125" i="3" a="1"/>
  <c r="AB125" i="3" s="1"/>
  <c r="K26" i="3" a="1"/>
  <c r="K26" i="3" s="1"/>
  <c r="H6" i="3" a="1"/>
  <c r="H6" i="3" s="1"/>
  <c r="N70" i="3" a="1"/>
  <c r="N70" i="3" s="1"/>
  <c r="S39" i="3" a="1"/>
  <c r="S39" i="3" s="1"/>
  <c r="U72" i="3" a="1"/>
  <c r="U72" i="3" s="1"/>
  <c r="AC80" i="10" a="1"/>
  <c r="AC80" i="10" s="1"/>
  <c r="AI45" i="12" a="1"/>
  <c r="AI45" i="12" s="1"/>
  <c r="AF69" i="10" a="1"/>
  <c r="AF69" i="10" s="1"/>
  <c r="AJ92" i="3" a="1"/>
  <c r="AJ92" i="3" s="1"/>
  <c r="AE67" i="12" a="1"/>
  <c r="AE67" i="12" s="1"/>
  <c r="H15" i="10" a="1"/>
  <c r="H15" i="10" s="1"/>
  <c r="Q113" i="12" a="1"/>
  <c r="Q113" i="12" s="1"/>
  <c r="J28" i="3" a="1"/>
  <c r="J28" i="3" s="1"/>
  <c r="AJ108" i="12" a="1"/>
  <c r="AJ108" i="12" s="1"/>
  <c r="AF124" i="12" a="1"/>
  <c r="AF124" i="12" s="1"/>
  <c r="O72" i="10" a="1"/>
  <c r="O72" i="10" s="1"/>
  <c r="AE44" i="10" a="1"/>
  <c r="AE44" i="10" s="1"/>
  <c r="AG61" i="3" a="1"/>
  <c r="AG61" i="3" s="1"/>
  <c r="X133" i="12" a="1"/>
  <c r="X133" i="12" s="1"/>
  <c r="BC133" i="12" s="1"/>
  <c r="L5" i="10" a="1"/>
  <c r="L5" i="10" s="1"/>
  <c r="AH92" i="10" a="1"/>
  <c r="AH92" i="10" s="1"/>
  <c r="H51" i="10" a="1"/>
  <c r="H51" i="10" s="1"/>
  <c r="Y136" i="10" a="1"/>
  <c r="Y136" i="10" s="1"/>
  <c r="BD136" i="10" s="1"/>
  <c r="BD135" i="10" s="1"/>
  <c r="W46" i="10" a="1"/>
  <c r="W46" i="10" s="1"/>
  <c r="AD109" i="12" a="1"/>
  <c r="AD109" i="12" s="1"/>
  <c r="AJ96" i="10" a="1"/>
  <c r="AJ96" i="10" s="1"/>
  <c r="AI64" i="12" a="1"/>
  <c r="AI64" i="12" s="1"/>
  <c r="T41" i="3" a="1"/>
  <c r="T41" i="3" s="1"/>
  <c r="L53" i="3" a="1"/>
  <c r="L53" i="3" s="1"/>
  <c r="H85" i="12" a="1"/>
  <c r="H85" i="12" s="1"/>
  <c r="H38" i="10" a="1"/>
  <c r="H38" i="10" s="1"/>
  <c r="W43" i="10" a="1"/>
  <c r="W43" i="10" s="1"/>
  <c r="P76" i="12" a="1"/>
  <c r="P76" i="12" s="1"/>
  <c r="L80" i="3" a="1"/>
  <c r="L80" i="3" s="1"/>
  <c r="I122" i="3" a="1"/>
  <c r="I122" i="3" s="1"/>
  <c r="K131" i="10" a="1"/>
  <c r="K131" i="10" s="1"/>
  <c r="AF42" i="12" a="1"/>
  <c r="AF42" i="12" s="1"/>
  <c r="U87" i="3" a="1"/>
  <c r="U87" i="3" s="1"/>
  <c r="P106" i="12" a="1"/>
  <c r="P106" i="12" s="1"/>
  <c r="AA19" i="12" a="1"/>
  <c r="AA19" i="12" s="1"/>
  <c r="AJ121" i="10" a="1"/>
  <c r="AJ121" i="10" s="1"/>
  <c r="W95" i="10" a="1"/>
  <c r="W95" i="10" s="1"/>
  <c r="AJ66" i="10" a="1"/>
  <c r="AJ66" i="10" s="1"/>
  <c r="I47" i="3" a="1"/>
  <c r="I47" i="3" s="1"/>
  <c r="Z118" i="12" a="1"/>
  <c r="Z118" i="12" s="1"/>
  <c r="U14" i="3" a="1"/>
  <c r="U14" i="3" s="1"/>
  <c r="AI122" i="12" a="1"/>
  <c r="AI122" i="12" s="1"/>
  <c r="AE62" i="10" a="1"/>
  <c r="AE62" i="10" s="1"/>
  <c r="S58" i="3" a="1"/>
  <c r="S58" i="3" s="1"/>
  <c r="AD90" i="10" a="1"/>
  <c r="AD90" i="10" s="1"/>
  <c r="X120" i="12" a="1"/>
  <c r="X120" i="12" s="1"/>
  <c r="I103" i="3" a="1"/>
  <c r="I103" i="3" s="1"/>
  <c r="AI45" i="3" a="1"/>
  <c r="AI45" i="3" s="1"/>
  <c r="AB38" i="12" a="1"/>
  <c r="AB38" i="12" s="1"/>
  <c r="Z25" i="3" a="1"/>
  <c r="Z25" i="3" s="1"/>
  <c r="Z123" i="10" a="1"/>
  <c r="Z123" i="10" s="1"/>
  <c r="AH121" i="12" a="1"/>
  <c r="AH121" i="12" s="1"/>
  <c r="H20" i="3" a="1"/>
  <c r="H20" i="3" s="1"/>
  <c r="G122" i="10" a="1"/>
  <c r="G122" i="10" s="1"/>
  <c r="L22" i="10" a="1"/>
  <c r="L22" i="10" s="1"/>
  <c r="AI62" i="12" a="1"/>
  <c r="AI62" i="12" s="1"/>
  <c r="P102" i="12" a="1"/>
  <c r="P102" i="12" s="1"/>
  <c r="Z79" i="3" a="1"/>
  <c r="Z79" i="3" s="1"/>
  <c r="O18" i="12" a="1"/>
  <c r="O18" i="12" s="1"/>
  <c r="AH23" i="3" a="1"/>
  <c r="AH23" i="3" s="1"/>
  <c r="AE65" i="10" a="1"/>
  <c r="AE65" i="10" s="1"/>
  <c r="U122" i="3" a="1"/>
  <c r="U122" i="3" s="1"/>
  <c r="G116" i="12" a="1"/>
  <c r="G116" i="12" s="1"/>
  <c r="AD15" i="12" a="1"/>
  <c r="AD15" i="12" s="1"/>
  <c r="L106" i="12" a="1"/>
  <c r="L106" i="12" s="1"/>
  <c r="AC25" i="12" a="1"/>
  <c r="AC25" i="12" s="1"/>
  <c r="AH101" i="10" a="1"/>
  <c r="AH101" i="10" s="1"/>
  <c r="V11" i="10" a="1"/>
  <c r="V11" i="10" s="1"/>
  <c r="J11" i="3" a="1"/>
  <c r="J11" i="3" s="1"/>
  <c r="AB86" i="3" a="1"/>
  <c r="AB86" i="3" s="1"/>
  <c r="Z30" i="10" a="1"/>
  <c r="Z30" i="10" s="1"/>
  <c r="S124" i="3" a="1"/>
  <c r="S124" i="3" s="1"/>
  <c r="U90" i="12" a="1"/>
  <c r="U90" i="12" s="1"/>
  <c r="H116" i="10" a="1"/>
  <c r="H116" i="10" s="1"/>
  <c r="W69" i="10" a="1"/>
  <c r="W69" i="10" s="1"/>
  <c r="M67" i="3" a="1"/>
  <c r="M67" i="3" s="1"/>
  <c r="K65" i="10" a="1"/>
  <c r="K65" i="10" s="1"/>
  <c r="AE61" i="10" a="1"/>
  <c r="AE61" i="10" s="1"/>
  <c r="G70" i="10" a="1"/>
  <c r="G70" i="10" s="1"/>
  <c r="K63" i="10" a="1"/>
  <c r="K63" i="10" s="1"/>
  <c r="AC130" i="12" a="1"/>
  <c r="AC130" i="12" s="1"/>
  <c r="N67" i="10" a="1"/>
  <c r="N67" i="10" s="1"/>
  <c r="L44" i="3" a="1"/>
  <c r="L44" i="3" s="1"/>
  <c r="AG58" i="3" a="1"/>
  <c r="AG58" i="3" s="1"/>
  <c r="AA44" i="3" a="1"/>
  <c r="AA44" i="3" s="1"/>
  <c r="H109" i="10" a="1"/>
  <c r="H109" i="10" s="1"/>
  <c r="AA123" i="12" a="1"/>
  <c r="AA123" i="12" s="1"/>
  <c r="AE105" i="10" a="1"/>
  <c r="AE105" i="10" s="1"/>
  <c r="N108" i="10" a="1"/>
  <c r="N108" i="10" s="1"/>
  <c r="AI6" i="10" a="1"/>
  <c r="AI6" i="10" s="1"/>
  <c r="AF77" i="3" a="1"/>
  <c r="AF77" i="3" s="1"/>
  <c r="S74" i="12" a="1"/>
  <c r="S74" i="12" s="1"/>
  <c r="AD58" i="10" a="1"/>
  <c r="AD58" i="10" s="1"/>
  <c r="W33" i="10" a="1"/>
  <c r="W33" i="10" s="1"/>
  <c r="AC53" i="10" a="1"/>
  <c r="AC53" i="10" s="1"/>
  <c r="AD43" i="12" a="1"/>
  <c r="AD43" i="12" s="1"/>
  <c r="AI34" i="3" a="1"/>
  <c r="AI34" i="3" s="1"/>
  <c r="Y14" i="12" a="1"/>
  <c r="Y14" i="12" s="1"/>
  <c r="W117" i="3" a="1"/>
  <c r="W117" i="3" s="1"/>
  <c r="AE57" i="3" a="1"/>
  <c r="AE57" i="3" s="1"/>
  <c r="AD46" i="12" a="1"/>
  <c r="AD46" i="12" s="1"/>
  <c r="R38" i="3" a="1"/>
  <c r="R38" i="3" s="1"/>
  <c r="AH48" i="10" a="1"/>
  <c r="AH48" i="10" s="1"/>
  <c r="AA66" i="12" a="1"/>
  <c r="AA66" i="12" s="1"/>
  <c r="N6" i="12" a="1"/>
  <c r="N6" i="12" s="1"/>
  <c r="J70" i="3" a="1"/>
  <c r="J70" i="3" s="1"/>
  <c r="U44" i="10" a="1"/>
  <c r="U44" i="10" s="1"/>
  <c r="AA82" i="10" a="1"/>
  <c r="AA82" i="10" s="1"/>
  <c r="P113" i="10" a="1"/>
  <c r="P113" i="10" s="1"/>
  <c r="AI52" i="12" a="1"/>
  <c r="AI52" i="12" s="1"/>
  <c r="K53" i="3" a="1"/>
  <c r="K53" i="3" s="1"/>
  <c r="N72" i="3" a="1"/>
  <c r="N72" i="3" s="1"/>
  <c r="AD44" i="3" a="1"/>
  <c r="AD44" i="3" s="1"/>
  <c r="L89" i="10" a="1"/>
  <c r="L89" i="10" s="1"/>
  <c r="R12" i="3" a="1"/>
  <c r="R12" i="3" s="1"/>
  <c r="L90" i="3" a="1"/>
  <c r="L90" i="3" s="1"/>
  <c r="O58" i="3" a="1"/>
  <c r="O58" i="3" s="1"/>
  <c r="AG85" i="12" a="1"/>
  <c r="AG85" i="12" s="1"/>
  <c r="O102" i="3" a="1"/>
  <c r="O102" i="3" s="1"/>
  <c r="AH47" i="12" a="1"/>
  <c r="AH47" i="12" s="1"/>
  <c r="N35" i="3" a="1"/>
  <c r="N35" i="3" s="1"/>
  <c r="P33" i="12" a="1"/>
  <c r="P33" i="12" s="1"/>
  <c r="L42" i="3" a="1"/>
  <c r="L42" i="3" s="1"/>
  <c r="AB111" i="12" a="1"/>
  <c r="AB111" i="12" s="1"/>
  <c r="F21" i="3" a="1"/>
  <c r="F21" i="3" s="1"/>
  <c r="Y97" i="12" a="1"/>
  <c r="Y97" i="12" s="1"/>
  <c r="P20" i="12" a="1"/>
  <c r="P20" i="12" s="1"/>
  <c r="AJ85" i="10" a="1"/>
  <c r="AJ85" i="10" s="1"/>
  <c r="H134" i="12" a="1"/>
  <c r="H134" i="12" s="1"/>
  <c r="AM134" i="12" s="1"/>
  <c r="AE79" i="10" a="1"/>
  <c r="AE79" i="10" s="1"/>
  <c r="V10" i="12" a="1"/>
  <c r="V10" i="12" s="1"/>
  <c r="Y36" i="10" a="1"/>
  <c r="Y36" i="10" s="1"/>
  <c r="X106" i="10" a="1"/>
  <c r="X106" i="10" s="1"/>
  <c r="M63" i="12" a="1"/>
  <c r="M63" i="12" s="1"/>
  <c r="W4" i="3" a="1"/>
  <c r="W4" i="3" s="1"/>
  <c r="G82" i="12" a="1"/>
  <c r="G82" i="12" s="1"/>
  <c r="AF12" i="12" a="1"/>
  <c r="AF12" i="12" s="1"/>
  <c r="Z93" i="12" a="1"/>
  <c r="Z93" i="12" s="1"/>
  <c r="Q108" i="3" a="1"/>
  <c r="Q108" i="3" s="1"/>
  <c r="T43" i="12" a="1"/>
  <c r="T43" i="12" s="1"/>
  <c r="AB37" i="12" a="1"/>
  <c r="AB37" i="12" s="1"/>
  <c r="AD23" i="3" a="1"/>
  <c r="AD23" i="3" s="1"/>
  <c r="AD28" i="3" a="1"/>
  <c r="AD28" i="3" s="1"/>
  <c r="S115" i="3" a="1"/>
  <c r="S115" i="3" s="1"/>
  <c r="AC100" i="12" a="1"/>
  <c r="AC100" i="12" s="1"/>
  <c r="K77" i="12" a="1"/>
  <c r="K77" i="12" s="1"/>
  <c r="M37" i="3" a="1"/>
  <c r="M37" i="3" s="1"/>
  <c r="AG71" i="12" a="1"/>
  <c r="AG71" i="12" s="1"/>
  <c r="G87" i="3" a="1"/>
  <c r="G87" i="3" s="1"/>
  <c r="O31" i="12" a="1"/>
  <c r="O31" i="12" s="1"/>
  <c r="Q127" i="10" a="1"/>
  <c r="Q127" i="10" s="1"/>
  <c r="K120" i="3" a="1"/>
  <c r="K120" i="3" s="1"/>
  <c r="AI44" i="12" a="1"/>
  <c r="AI44" i="12" s="1"/>
  <c r="T86" i="12" a="1"/>
  <c r="T86" i="12" s="1"/>
  <c r="S5" i="3" a="1"/>
  <c r="S5" i="3" s="1"/>
  <c r="P50" i="12" a="1"/>
  <c r="P50" i="12" s="1"/>
  <c r="O125" i="3" a="1"/>
  <c r="O125" i="3" s="1"/>
  <c r="P26" i="10" a="1"/>
  <c r="P26" i="10" s="1"/>
  <c r="G77" i="10" a="1"/>
  <c r="G77" i="10" s="1"/>
  <c r="AC113" i="10" a="1"/>
  <c r="AC113" i="10" s="1"/>
  <c r="H24" i="12" a="1"/>
  <c r="H24" i="12" s="1"/>
  <c r="X38" i="3" a="1"/>
  <c r="X38" i="3" s="1"/>
  <c r="P87" i="10" a="1"/>
  <c r="P87" i="10" s="1"/>
  <c r="AJ4" i="3" a="1"/>
  <c r="AJ4" i="3" s="1"/>
  <c r="Z89" i="12" a="1"/>
  <c r="Z89" i="12" s="1"/>
  <c r="W34" i="10" a="1"/>
  <c r="W34" i="10" s="1"/>
  <c r="AH120" i="12" a="1"/>
  <c r="AH120" i="12" s="1"/>
  <c r="J45" i="12" a="1"/>
  <c r="J45" i="12" s="1"/>
  <c r="M33" i="10" a="1"/>
  <c r="M33" i="10" s="1"/>
  <c r="F129" i="3" a="1"/>
  <c r="F129" i="3" s="1"/>
  <c r="AA136" i="10" a="1"/>
  <c r="AA136" i="10" s="1"/>
  <c r="BF136" i="10" s="1"/>
  <c r="BF135" i="10" s="1"/>
  <c r="Q46" i="3" a="1"/>
  <c r="Q46" i="3" s="1"/>
  <c r="K10" i="12" a="1"/>
  <c r="K10" i="12" s="1"/>
  <c r="Q130" i="12" a="1"/>
  <c r="Q130" i="12" s="1"/>
  <c r="AJ57" i="3" a="1"/>
  <c r="AJ57" i="3" s="1"/>
  <c r="G136" i="10" a="1"/>
  <c r="G136" i="10" s="1"/>
  <c r="AL136" i="10" s="1"/>
  <c r="AL135" i="10" s="1"/>
  <c r="H71" i="10" a="1"/>
  <c r="H71" i="10" s="1"/>
  <c r="AB99" i="10" a="1"/>
  <c r="AB99" i="10" s="1"/>
  <c r="K110" i="3" a="1"/>
  <c r="K110" i="3" s="1"/>
  <c r="AI126" i="3" a="1"/>
  <c r="AI126" i="3" s="1"/>
  <c r="AJ111" i="10" a="1"/>
  <c r="AJ111" i="10" s="1"/>
  <c r="Z133" i="3" a="1"/>
  <c r="Z133" i="3" s="1"/>
  <c r="BE133" i="3" s="1"/>
  <c r="AC63" i="12" a="1"/>
  <c r="AC63" i="12" s="1"/>
  <c r="Q91" i="10" a="1"/>
  <c r="Q91" i="10" s="1"/>
  <c r="AF12" i="10" a="1"/>
  <c r="AF12" i="10" s="1"/>
  <c r="AH11" i="3" a="1"/>
  <c r="AH11" i="3" s="1"/>
  <c r="AJ117" i="3" a="1"/>
  <c r="AJ117" i="3" s="1"/>
  <c r="G54" i="3" a="1"/>
  <c r="G54" i="3" s="1"/>
  <c r="AD86" i="10" a="1"/>
  <c r="AD86" i="10" s="1"/>
  <c r="AH84" i="10" a="1"/>
  <c r="AH84" i="10" s="1"/>
  <c r="AG21" i="10" a="1"/>
  <c r="AG21" i="10" s="1"/>
  <c r="V103" i="3" a="1"/>
  <c r="V103" i="3" s="1"/>
  <c r="AF50" i="10" a="1"/>
  <c r="AF50" i="10" s="1"/>
  <c r="Q136" i="12" a="1"/>
  <c r="Q136" i="12" s="1"/>
  <c r="AV136" i="12" s="1"/>
  <c r="AV135" i="12" s="1"/>
  <c r="AJ52" i="3" a="1"/>
  <c r="AJ52" i="3" s="1"/>
  <c r="O111" i="12" a="1"/>
  <c r="O111" i="12" s="1"/>
  <c r="AF47" i="12" a="1"/>
  <c r="AF47" i="12" s="1"/>
  <c r="S92" i="10" a="1"/>
  <c r="S92" i="10" s="1"/>
  <c r="AE3" i="3" a="1"/>
  <c r="AE3" i="3" s="1"/>
  <c r="Q57" i="12" a="1"/>
  <c r="Q57" i="12" s="1"/>
  <c r="X18" i="12" a="1"/>
  <c r="X18" i="12" s="1"/>
  <c r="AG64" i="12" a="1"/>
  <c r="AG64" i="12" s="1"/>
  <c r="S87" i="10" a="1"/>
  <c r="S87" i="10" s="1"/>
  <c r="T56" i="3" a="1"/>
  <c r="T56" i="3" s="1"/>
  <c r="O23" i="3" a="1"/>
  <c r="O23" i="3" s="1"/>
  <c r="M117" i="10" a="1"/>
  <c r="M117" i="10" s="1"/>
  <c r="F102" i="3" a="1"/>
  <c r="F102" i="3" s="1"/>
  <c r="G43" i="10" a="1"/>
  <c r="G43" i="10" s="1"/>
  <c r="AC6" i="12" a="1"/>
  <c r="AC6" i="12" s="1"/>
  <c r="K105" i="3" a="1"/>
  <c r="K105" i="3" s="1"/>
  <c r="AE48" i="3" a="1"/>
  <c r="AE48" i="3" s="1"/>
  <c r="Z41" i="3" a="1"/>
  <c r="Z41" i="3" s="1"/>
  <c r="O25" i="3" a="1"/>
  <c r="O25" i="3" s="1"/>
  <c r="AF109" i="10" a="1"/>
  <c r="AF109" i="10" s="1"/>
  <c r="AD133" i="12" a="1"/>
  <c r="AD133" i="12" s="1"/>
  <c r="BI133" i="12" s="1"/>
  <c r="G59" i="12" a="1"/>
  <c r="G59" i="12" s="1"/>
  <c r="O42" i="12" a="1"/>
  <c r="O42" i="12" s="1"/>
  <c r="S125" i="3" a="1"/>
  <c r="S125" i="3" s="1"/>
  <c r="P124" i="10" a="1"/>
  <c r="P124" i="10" s="1"/>
  <c r="AA134" i="3" a="1"/>
  <c r="AA134" i="3" s="1"/>
  <c r="BF134" i="3" s="1"/>
  <c r="N91" i="3" a="1"/>
  <c r="N91" i="3" s="1"/>
  <c r="AH65" i="10" a="1"/>
  <c r="AH65" i="10" s="1"/>
  <c r="V19" i="10" a="1"/>
  <c r="V19" i="10" s="1"/>
  <c r="T69" i="12" a="1"/>
  <c r="T69" i="12" s="1"/>
  <c r="AB79" i="12" a="1"/>
  <c r="AB79" i="12" s="1"/>
  <c r="AI82" i="12" a="1"/>
  <c r="AI82" i="12" s="1"/>
  <c r="AG58" i="10" a="1"/>
  <c r="AG58" i="10" s="1"/>
  <c r="Z103" i="10" a="1"/>
  <c r="Z103" i="10" s="1"/>
  <c r="AA31" i="10" a="1"/>
  <c r="AA31" i="10" s="1"/>
  <c r="J122" i="3" a="1"/>
  <c r="J122" i="3" s="1"/>
  <c r="H63" i="10" a="1"/>
  <c r="H63" i="10" s="1"/>
  <c r="M125" i="10" a="1"/>
  <c r="M125" i="10" s="1"/>
  <c r="AI24" i="3" a="1"/>
  <c r="AI24" i="3" s="1"/>
  <c r="N96" i="12" a="1"/>
  <c r="N96" i="12" s="1"/>
  <c r="S13" i="12" a="1"/>
  <c r="S13" i="12" s="1"/>
  <c r="O44" i="12" a="1"/>
  <c r="O44" i="12" s="1"/>
  <c r="K19" i="12" a="1"/>
  <c r="K19" i="12" s="1"/>
  <c r="S24" i="12" a="1"/>
  <c r="S24" i="12" s="1"/>
  <c r="J8" i="12" a="1"/>
  <c r="J8" i="12" s="1"/>
  <c r="H59" i="3" a="1"/>
  <c r="H59" i="3" s="1"/>
  <c r="AH71" i="3" a="1"/>
  <c r="AH71" i="3" s="1"/>
  <c r="H98" i="3" a="1"/>
  <c r="H98" i="3" s="1"/>
  <c r="AF46" i="12" a="1"/>
  <c r="AF46" i="12" s="1"/>
  <c r="T37" i="12" a="1"/>
  <c r="T37" i="12" s="1"/>
  <c r="K37" i="12" a="1"/>
  <c r="K37" i="12" s="1"/>
  <c r="V138" i="3" a="1"/>
  <c r="V138" i="3" s="1"/>
  <c r="BA138" i="3" s="1"/>
  <c r="BA137" i="3" s="1"/>
  <c r="H27" i="10" a="1"/>
  <c r="H27" i="10" s="1"/>
  <c r="S23" i="12" a="1"/>
  <c r="S23" i="12" s="1"/>
  <c r="V84" i="10" a="1"/>
  <c r="V84" i="10" s="1"/>
  <c r="AB54" i="12" a="1"/>
  <c r="AB54" i="12" s="1"/>
  <c r="K48" i="12" a="1"/>
  <c r="K48" i="12" s="1"/>
  <c r="S111" i="3" a="1"/>
  <c r="S111" i="3" s="1"/>
  <c r="L26" i="3" a="1"/>
  <c r="L26" i="3" s="1"/>
  <c r="J70" i="10" a="1"/>
  <c r="J70" i="10" s="1"/>
  <c r="H31" i="12" a="1"/>
  <c r="H31" i="12" s="1"/>
  <c r="G57" i="3" a="1"/>
  <c r="G57" i="3" s="1"/>
  <c r="N71" i="12" a="1"/>
  <c r="N71" i="12" s="1"/>
  <c r="AJ102" i="3" a="1"/>
  <c r="AJ102" i="3" s="1"/>
  <c r="AJ16" i="12" a="1"/>
  <c r="AJ16" i="12" s="1"/>
  <c r="X19" i="3" a="1"/>
  <c r="X19" i="3" s="1"/>
  <c r="O103" i="10" a="1"/>
  <c r="O103" i="10" s="1"/>
  <c r="AI60" i="10" a="1"/>
  <c r="AI60" i="10" s="1"/>
  <c r="R136" i="3" a="1"/>
  <c r="R136" i="3" s="1"/>
  <c r="AW136" i="3" s="1"/>
  <c r="AW135" i="3" s="1"/>
  <c r="V114" i="3" a="1"/>
  <c r="V114" i="3" s="1"/>
  <c r="AG123" i="10" a="1"/>
  <c r="AG123" i="10" s="1"/>
  <c r="W100" i="3" a="1"/>
  <c r="W100" i="3" s="1"/>
  <c r="AG74" i="3" a="1"/>
  <c r="AG74" i="3" s="1"/>
  <c r="AB16" i="10" a="1"/>
  <c r="AB16" i="10" s="1"/>
  <c r="AE110" i="3" a="1"/>
  <c r="AE110" i="3" s="1"/>
  <c r="AG89" i="10" a="1"/>
  <c r="AG89" i="10" s="1"/>
  <c r="M46" i="3" a="1"/>
  <c r="M46" i="3" s="1"/>
  <c r="AB98" i="12" a="1"/>
  <c r="AB98" i="12" s="1"/>
  <c r="AC100" i="10" a="1"/>
  <c r="AC100" i="10" s="1"/>
  <c r="G127" i="12" a="1"/>
  <c r="G127" i="12" s="1"/>
  <c r="O105" i="12" a="1"/>
  <c r="O105" i="12" s="1"/>
  <c r="W70" i="10" a="1"/>
  <c r="W70" i="10" s="1"/>
  <c r="AC31" i="10" a="1"/>
  <c r="AC31" i="10" s="1"/>
  <c r="AD117" i="3" a="1"/>
  <c r="AD117" i="3" s="1"/>
  <c r="U133" i="3" a="1"/>
  <c r="U133" i="3" s="1"/>
  <c r="AZ133" i="3" s="1"/>
  <c r="AI39" i="3" a="1"/>
  <c r="AI39" i="3" s="1"/>
  <c r="S58" i="10" a="1"/>
  <c r="S58" i="10" s="1"/>
  <c r="L3" i="10" a="1"/>
  <c r="L3" i="10" s="1"/>
  <c r="AB39" i="10" a="1"/>
  <c r="AB39" i="10" s="1"/>
  <c r="AE99" i="10" a="1"/>
  <c r="AE99" i="10" s="1"/>
  <c r="M65" i="12" a="1"/>
  <c r="M65" i="12" s="1"/>
  <c r="J101" i="3" a="1"/>
  <c r="J101" i="3" s="1"/>
  <c r="AA128" i="3" a="1"/>
  <c r="AA128" i="3" s="1"/>
  <c r="W15" i="12" a="1"/>
  <c r="W15" i="12" s="1"/>
  <c r="AJ109" i="10" a="1"/>
  <c r="AJ109" i="10" s="1"/>
  <c r="AG65" i="10" a="1"/>
  <c r="AG65" i="10" s="1"/>
  <c r="V82" i="10" a="1"/>
  <c r="V82" i="10" s="1"/>
  <c r="G23" i="12" a="1"/>
  <c r="G23" i="12" s="1"/>
  <c r="I120" i="12" a="1"/>
  <c r="I120" i="12" s="1"/>
  <c r="I124" i="3" a="1"/>
  <c r="I124" i="3" s="1"/>
  <c r="M64" i="12" a="1"/>
  <c r="M64" i="12" s="1"/>
  <c r="AG130" i="10" a="1"/>
  <c r="AG130" i="10" s="1"/>
  <c r="U31" i="10" a="1"/>
  <c r="U31" i="10" s="1"/>
  <c r="AG116" i="10" a="1"/>
  <c r="AG116" i="10" s="1"/>
  <c r="I73" i="12" a="1"/>
  <c r="I73" i="12" s="1"/>
  <c r="AB103" i="10" a="1"/>
  <c r="AB103" i="10" s="1"/>
  <c r="R108" i="3" a="1"/>
  <c r="R108" i="3" s="1"/>
  <c r="F66" i="3" a="1"/>
  <c r="F66" i="3" s="1"/>
  <c r="M124" i="10" a="1"/>
  <c r="M124" i="10" s="1"/>
  <c r="AF50" i="12" a="1"/>
  <c r="AF50" i="12" s="1"/>
  <c r="AH103" i="10" a="1"/>
  <c r="AH103" i="10" s="1"/>
  <c r="AB50" i="10" a="1"/>
  <c r="AB50" i="10" s="1"/>
  <c r="AA43" i="3" a="1"/>
  <c r="AA43" i="3" s="1"/>
  <c r="F123" i="12" a="1"/>
  <c r="F123" i="12" s="1"/>
  <c r="J89" i="3" a="1"/>
  <c r="J89" i="3" s="1"/>
  <c r="J15" i="3" a="1"/>
  <c r="J15" i="3" s="1"/>
  <c r="Y24" i="3" a="1"/>
  <c r="Y24" i="3" s="1"/>
  <c r="W63" i="10" a="1"/>
  <c r="W63" i="10" s="1"/>
  <c r="I136" i="3" a="1"/>
  <c r="I136" i="3" s="1"/>
  <c r="AN136" i="3" s="1"/>
  <c r="AN135" i="3" s="1"/>
  <c r="AE34" i="3" a="1"/>
  <c r="AE34" i="3" s="1"/>
  <c r="AI36" i="12" a="1"/>
  <c r="AI36" i="12" s="1"/>
  <c r="P41" i="3" a="1"/>
  <c r="P41" i="3" s="1"/>
  <c r="H72" i="3" a="1"/>
  <c r="H72" i="3" s="1"/>
  <c r="Y16" i="10" a="1"/>
  <c r="Y16" i="10" s="1"/>
  <c r="O32" i="12" a="1"/>
  <c r="O32" i="12" s="1"/>
  <c r="Z115" i="3" a="1"/>
  <c r="Z115" i="3" s="1"/>
  <c r="U18" i="12" a="1"/>
  <c r="U18" i="12" s="1"/>
  <c r="AA59" i="10" a="1"/>
  <c r="AA59" i="10" s="1"/>
  <c r="F62" i="12" a="1"/>
  <c r="F62" i="12" s="1"/>
  <c r="O62" i="3" a="1"/>
  <c r="O62" i="3" s="1"/>
  <c r="Z60" i="12" a="1"/>
  <c r="Z60" i="12" s="1"/>
  <c r="AC82" i="12" a="1"/>
  <c r="AC82" i="12" s="1"/>
  <c r="R95" i="3" a="1"/>
  <c r="R95" i="3" s="1"/>
  <c r="R28" i="12" a="1"/>
  <c r="R28" i="12" s="1"/>
  <c r="U100" i="10" a="1"/>
  <c r="U100" i="10" s="1"/>
  <c r="AC66" i="10" a="1"/>
  <c r="AC66" i="10" s="1"/>
  <c r="AD87" i="3" a="1"/>
  <c r="AD87" i="3" s="1"/>
  <c r="AE120" i="12" a="1"/>
  <c r="AE120" i="12" s="1"/>
  <c r="AC13" i="10" a="1"/>
  <c r="AC13" i="10" s="1"/>
  <c r="K120" i="12" a="1"/>
  <c r="K120" i="12" s="1"/>
  <c r="Z25" i="10" a="1"/>
  <c r="Z25" i="10" s="1"/>
  <c r="AF88" i="3" a="1"/>
  <c r="AF88" i="3" s="1"/>
  <c r="G36" i="10" a="1"/>
  <c r="G36" i="10" s="1"/>
  <c r="R47" i="3" a="1"/>
  <c r="R47" i="3" s="1"/>
  <c r="AH35" i="12" a="1"/>
  <c r="AH35" i="12" s="1"/>
  <c r="W126" i="12" a="1"/>
  <c r="W126" i="12" s="1"/>
  <c r="S75" i="12" a="1"/>
  <c r="S75" i="12" s="1"/>
  <c r="K35" i="12" a="1"/>
  <c r="K35" i="12" s="1"/>
  <c r="Q123" i="12" a="1"/>
  <c r="Q123" i="12" s="1"/>
  <c r="AA138" i="3" a="1"/>
  <c r="AA138" i="3" s="1"/>
  <c r="BF138" i="3" s="1"/>
  <c r="BF137" i="3" s="1"/>
  <c r="N17" i="12" a="1"/>
  <c r="N17" i="12" s="1"/>
  <c r="O48" i="3" a="1"/>
  <c r="O48" i="3" s="1"/>
  <c r="Y43" i="10" a="1"/>
  <c r="Y43" i="10" s="1"/>
  <c r="P118" i="3" a="1"/>
  <c r="P118" i="3" s="1"/>
  <c r="AJ28" i="10" a="1"/>
  <c r="AJ28" i="10" s="1"/>
  <c r="Y41" i="10" a="1"/>
  <c r="Y41" i="10" s="1"/>
  <c r="L92" i="3" a="1"/>
  <c r="L92" i="3" s="1"/>
  <c r="AE82" i="10" a="1"/>
  <c r="AE82" i="10" s="1"/>
  <c r="AE56" i="10" a="1"/>
  <c r="AE56" i="10" s="1"/>
  <c r="AD96" i="3" a="1"/>
  <c r="AD96" i="3" s="1"/>
  <c r="P133" i="3" a="1"/>
  <c r="P133" i="3" s="1"/>
  <c r="AU133" i="3" s="1"/>
  <c r="AU132" i="3" s="1"/>
  <c r="U97" i="3" a="1"/>
  <c r="U97" i="3" s="1"/>
  <c r="I91" i="10" a="1"/>
  <c r="I91" i="10" s="1"/>
  <c r="AE21" i="10" a="1"/>
  <c r="AE21" i="10" s="1"/>
  <c r="P125" i="3" a="1"/>
  <c r="P125" i="3" s="1"/>
  <c r="S76" i="12" a="1"/>
  <c r="S76" i="12" s="1"/>
  <c r="Q97" i="10" a="1"/>
  <c r="Q97" i="10" s="1"/>
  <c r="AD138" i="12" a="1"/>
  <c r="AD138" i="12" s="1"/>
  <c r="BI138" i="12" s="1"/>
  <c r="BI137" i="12" s="1"/>
  <c r="F68" i="10" a="1"/>
  <c r="F68" i="10" s="1"/>
  <c r="AI5" i="12" a="1"/>
  <c r="AI5" i="12" s="1"/>
  <c r="F91" i="3" a="1"/>
  <c r="F91" i="3" s="1"/>
  <c r="AJ23" i="10" a="1"/>
  <c r="AJ23" i="10" s="1"/>
  <c r="H21" i="12" a="1"/>
  <c r="H21" i="12" s="1"/>
  <c r="AG72" i="12" a="1"/>
  <c r="AG72" i="12" s="1"/>
  <c r="I21" i="12" a="1"/>
  <c r="I21" i="12" s="1"/>
  <c r="AH43" i="12" a="1"/>
  <c r="AH43" i="12" s="1"/>
  <c r="AJ19" i="12" a="1"/>
  <c r="AJ19" i="12" s="1"/>
  <c r="U118" i="12" a="1"/>
  <c r="U118" i="12" s="1"/>
  <c r="P59" i="3" a="1"/>
  <c r="P59" i="3" s="1"/>
  <c r="Y110" i="12" a="1"/>
  <c r="Y110" i="12" s="1"/>
  <c r="J125" i="12" a="1"/>
  <c r="J125" i="12" s="1"/>
  <c r="AF125" i="3" a="1"/>
  <c r="AF125" i="3" s="1"/>
  <c r="K46" i="12" a="1"/>
  <c r="K46" i="12" s="1"/>
  <c r="AE85" i="10" a="1"/>
  <c r="AE85" i="10" s="1"/>
  <c r="Y12" i="12" a="1"/>
  <c r="Y12" i="12" s="1"/>
  <c r="W129" i="10" a="1"/>
  <c r="W129" i="10" s="1"/>
  <c r="J3" i="3" a="1"/>
  <c r="J3" i="3" s="1"/>
  <c r="F80" i="12" a="1"/>
  <c r="F80" i="12" s="1"/>
  <c r="AA93" i="10" a="1"/>
  <c r="AA93" i="10" s="1"/>
  <c r="P7" i="3" a="1"/>
  <c r="P7" i="3" s="1"/>
  <c r="W66" i="3" a="1"/>
  <c r="W66" i="3" s="1"/>
  <c r="K118" i="3" a="1"/>
  <c r="K118" i="3" s="1"/>
  <c r="AH53" i="10" a="1"/>
  <c r="AH53" i="10" s="1"/>
  <c r="J44" i="12" a="1"/>
  <c r="J44" i="12" s="1"/>
  <c r="AH85" i="3" a="1"/>
  <c r="AH85" i="3" s="1"/>
  <c r="AD6" i="10" a="1"/>
  <c r="AD6" i="10" s="1"/>
  <c r="F27" i="3" a="1"/>
  <c r="F27" i="3" s="1"/>
  <c r="AJ100" i="10" a="1"/>
  <c r="AJ100" i="10" s="1"/>
  <c r="V4" i="12" a="1"/>
  <c r="V4" i="12" s="1"/>
  <c r="F30" i="3" a="1"/>
  <c r="F30" i="3" s="1"/>
  <c r="Z44" i="10" a="1"/>
  <c r="Z44" i="10" s="1"/>
  <c r="K39" i="12" a="1"/>
  <c r="K39" i="12" s="1"/>
  <c r="AH86" i="12" a="1"/>
  <c r="AH86" i="12" s="1"/>
  <c r="V45" i="12" a="1"/>
  <c r="V45" i="12" s="1"/>
  <c r="AF85" i="3" a="1"/>
  <c r="AF85" i="3" s="1"/>
  <c r="K97" i="12" a="1"/>
  <c r="K97" i="12" s="1"/>
  <c r="Y105" i="12" a="1"/>
  <c r="Y105" i="12" s="1"/>
  <c r="N88" i="10" a="1"/>
  <c r="N88" i="10" s="1"/>
  <c r="P80" i="10" a="1"/>
  <c r="P80" i="10" s="1"/>
  <c r="G98" i="12" a="1"/>
  <c r="G98" i="12" s="1"/>
  <c r="I97" i="3" a="1"/>
  <c r="I97" i="3" s="1"/>
  <c r="W136" i="10" a="1"/>
  <c r="W136" i="10" s="1"/>
  <c r="BB136" i="10" s="1"/>
  <c r="BB135" i="10" s="1"/>
  <c r="U113" i="12" a="1"/>
  <c r="U113" i="12" s="1"/>
  <c r="U7" i="10" a="1"/>
  <c r="U7" i="10" s="1"/>
  <c r="P63" i="10" a="1"/>
  <c r="P63" i="10" s="1"/>
  <c r="G88" i="12" a="1"/>
  <c r="G88" i="12" s="1"/>
  <c r="K125" i="3" a="1"/>
  <c r="K125" i="3" s="1"/>
  <c r="J45" i="10" a="1"/>
  <c r="J45" i="10" s="1"/>
  <c r="N14" i="10" a="1"/>
  <c r="N14" i="10" s="1"/>
  <c r="U69" i="3" a="1"/>
  <c r="U69" i="3" s="1"/>
  <c r="AH28" i="10" a="1"/>
  <c r="AH28" i="10" s="1"/>
  <c r="Z131" i="12" a="1"/>
  <c r="Z131" i="12" s="1"/>
  <c r="AH103" i="12" a="1"/>
  <c r="AH103" i="12" s="1"/>
  <c r="L138" i="10" a="1"/>
  <c r="L138" i="10" s="1"/>
  <c r="AQ138" i="10" s="1"/>
  <c r="AQ137" i="10" s="1"/>
  <c r="S31" i="10" a="1"/>
  <c r="S31" i="10" s="1"/>
  <c r="O113" i="10" a="1"/>
  <c r="O113" i="10" s="1"/>
  <c r="AD31" i="10" a="1"/>
  <c r="AD31" i="10" s="1"/>
  <c r="W129" i="3" a="1"/>
  <c r="W129" i="3" s="1"/>
  <c r="H54" i="12" a="1"/>
  <c r="H54" i="12" s="1"/>
  <c r="AH50" i="10" a="1"/>
  <c r="AH50" i="10" s="1"/>
  <c r="T53" i="12" a="1"/>
  <c r="T53" i="12" s="1"/>
  <c r="AJ134" i="3" a="1"/>
  <c r="AJ134" i="3" s="1"/>
  <c r="BO134" i="3" s="1"/>
  <c r="AF6" i="3" a="1"/>
  <c r="AF6" i="3" s="1"/>
  <c r="W54" i="10" a="1"/>
  <c r="W54" i="10" s="1"/>
  <c r="O72" i="12" a="1"/>
  <c r="O72" i="12" s="1"/>
  <c r="O16" i="10" a="1"/>
  <c r="O16" i="10" s="1"/>
  <c r="AD122" i="3" a="1"/>
  <c r="AD122" i="3" s="1"/>
  <c r="T52" i="12" a="1"/>
  <c r="T52" i="12" s="1"/>
  <c r="K98" i="10" a="1"/>
  <c r="K98" i="10" s="1"/>
  <c r="T72" i="12" a="1"/>
  <c r="T72" i="12" s="1"/>
  <c r="AJ44" i="3" a="1"/>
  <c r="AJ44" i="3" s="1"/>
  <c r="G91" i="12" a="1"/>
  <c r="G91" i="12" s="1"/>
  <c r="G37" i="12" a="1"/>
  <c r="G37" i="12" s="1"/>
  <c r="Q77" i="10" a="1"/>
  <c r="Q77" i="10" s="1"/>
  <c r="L119" i="12" a="1"/>
  <c r="L119" i="12" s="1"/>
  <c r="L121" i="12" a="1"/>
  <c r="L121" i="12" s="1"/>
  <c r="AJ23" i="12" a="1"/>
  <c r="AJ23" i="12" s="1"/>
  <c r="Z91" i="3" a="1"/>
  <c r="Z91" i="3" s="1"/>
  <c r="G99" i="10" a="1"/>
  <c r="G99" i="10" s="1"/>
  <c r="AC19" i="3" a="1"/>
  <c r="AC19" i="3" s="1"/>
  <c r="N57" i="12" a="1"/>
  <c r="N57" i="12" s="1"/>
  <c r="I40" i="12" a="1"/>
  <c r="I40" i="12" s="1"/>
  <c r="Q4" i="10" a="1"/>
  <c r="Q4" i="10" s="1"/>
  <c r="AD88" i="12" a="1"/>
  <c r="AD88" i="12" s="1"/>
  <c r="AH38" i="10" a="1"/>
  <c r="AH38" i="10" s="1"/>
  <c r="AI127" i="12" a="1"/>
  <c r="AI127" i="12" s="1"/>
  <c r="Y7" i="10" a="1"/>
  <c r="Y7" i="10" s="1"/>
  <c r="L120" i="3" a="1"/>
  <c r="L120" i="3" s="1"/>
  <c r="Q3" i="10" a="1"/>
  <c r="Q3" i="10" s="1"/>
  <c r="AJ74" i="10" a="1"/>
  <c r="AJ74" i="10" s="1"/>
  <c r="AH5" i="10" a="1"/>
  <c r="AH5" i="10" s="1"/>
  <c r="Z80" i="12" a="1"/>
  <c r="Z80" i="12" s="1"/>
  <c r="S80" i="10" a="1"/>
  <c r="S80" i="10" s="1"/>
  <c r="L76" i="3" a="1"/>
  <c r="L76" i="3" s="1"/>
  <c r="O13" i="3" a="1"/>
  <c r="O13" i="3" s="1"/>
  <c r="AA103" i="12" a="1"/>
  <c r="AA103" i="12" s="1"/>
  <c r="AG80" i="3" a="1"/>
  <c r="AG80" i="3" s="1"/>
  <c r="M103" i="10" a="1"/>
  <c r="M103" i="10" s="1"/>
  <c r="Q37" i="10" a="1"/>
  <c r="Q37" i="10" s="1"/>
  <c r="U96" i="3" a="1"/>
  <c r="U96" i="3" s="1"/>
  <c r="X21" i="3" a="1"/>
  <c r="X21" i="3" s="1"/>
  <c r="AB109" i="3" a="1"/>
  <c r="AB109" i="3" s="1"/>
  <c r="W128" i="12" a="1"/>
  <c r="W128" i="12" s="1"/>
  <c r="L134" i="3" a="1"/>
  <c r="L134" i="3" s="1"/>
  <c r="AQ134" i="3" s="1"/>
  <c r="AD76" i="3" a="1"/>
  <c r="AD76" i="3" s="1"/>
  <c r="AH79" i="12" a="1"/>
  <c r="AH79" i="12" s="1"/>
  <c r="AJ62" i="3" a="1"/>
  <c r="AJ62" i="3" s="1"/>
  <c r="AE92" i="12" a="1"/>
  <c r="AE92" i="12" s="1"/>
  <c r="AJ45" i="12" a="1"/>
  <c r="AJ45" i="12" s="1"/>
  <c r="V93" i="3" a="1"/>
  <c r="V93" i="3" s="1"/>
  <c r="Y103" i="12" a="1"/>
  <c r="Y103" i="12" s="1"/>
  <c r="G121" i="10" a="1"/>
  <c r="G121" i="10" s="1"/>
  <c r="AJ92" i="12" a="1"/>
  <c r="AJ92" i="12" s="1"/>
  <c r="AH63" i="12" a="1"/>
  <c r="AH63" i="12" s="1"/>
  <c r="L106" i="10" a="1"/>
  <c r="L106" i="10" s="1"/>
  <c r="Z65" i="10" a="1"/>
  <c r="Z65" i="10" s="1"/>
  <c r="N125" i="12" a="1"/>
  <c r="N125" i="12" s="1"/>
  <c r="AB74" i="3" a="1"/>
  <c r="AB74" i="3" s="1"/>
  <c r="G91" i="10" a="1"/>
  <c r="G91" i="10" s="1"/>
  <c r="I114" i="10" a="1"/>
  <c r="I114" i="10" s="1"/>
  <c r="L70" i="12" a="1"/>
  <c r="L70" i="12" s="1"/>
  <c r="W57" i="10" a="1"/>
  <c r="W57" i="10" s="1"/>
  <c r="AF66" i="3" a="1"/>
  <c r="AF66" i="3" s="1"/>
  <c r="AB123" i="3" a="1"/>
  <c r="AB123" i="3" s="1"/>
  <c r="U51" i="12" a="1"/>
  <c r="U51" i="12" s="1"/>
  <c r="AE91" i="10" a="1"/>
  <c r="AE91" i="10" s="1"/>
  <c r="AE17" i="10" a="1"/>
  <c r="AE17" i="10" s="1"/>
  <c r="AB32" i="3" a="1"/>
  <c r="AB32" i="3" s="1"/>
  <c r="S92" i="12" a="1"/>
  <c r="S92" i="12" s="1"/>
  <c r="AB121" i="12" a="1"/>
  <c r="AB121" i="12" s="1"/>
  <c r="T60" i="12" a="1"/>
  <c r="T60" i="12" s="1"/>
  <c r="AI67" i="10" a="1"/>
  <c r="AI67" i="10" s="1"/>
  <c r="M118" i="10" a="1"/>
  <c r="M118" i="10" s="1"/>
  <c r="AH98" i="10" a="1"/>
  <c r="AH98" i="10" s="1"/>
  <c r="Y128" i="3" a="1"/>
  <c r="Y128" i="3" s="1"/>
  <c r="AC123" i="12" a="1"/>
  <c r="AC123" i="12" s="1"/>
  <c r="AA26" i="10" a="1"/>
  <c r="AA26" i="10" s="1"/>
  <c r="AA97" i="10" a="1"/>
  <c r="AA97" i="10" s="1"/>
  <c r="AH7" i="3" a="1"/>
  <c r="AH7" i="3" s="1"/>
  <c r="AG32" i="10" a="1"/>
  <c r="AG32" i="10" s="1"/>
  <c r="Y90" i="3" a="1"/>
  <c r="Y90" i="3" s="1"/>
  <c r="W71" i="12" a="1"/>
  <c r="W71" i="12" s="1"/>
  <c r="K31" i="12" a="1"/>
  <c r="K31" i="12" s="1"/>
  <c r="R73" i="3" a="1"/>
  <c r="R73" i="3" s="1"/>
  <c r="AD24" i="3" a="1"/>
  <c r="AD24" i="3" s="1"/>
  <c r="AF45" i="10" a="1"/>
  <c r="AF45" i="10" s="1"/>
  <c r="X117" i="3" a="1"/>
  <c r="X117" i="3" s="1"/>
  <c r="L131" i="3" a="1"/>
  <c r="L131" i="3" s="1"/>
  <c r="S122" i="3" a="1"/>
  <c r="S122" i="3" s="1"/>
  <c r="AG31" i="10" a="1"/>
  <c r="AG31" i="10" s="1"/>
  <c r="AD131" i="10" a="1"/>
  <c r="AD131" i="10" s="1"/>
  <c r="AI8" i="3" a="1"/>
  <c r="AI8" i="3" s="1"/>
  <c r="AG38" i="12" a="1"/>
  <c r="AG38" i="12" s="1"/>
  <c r="M122" i="12" a="1"/>
  <c r="M122" i="12" s="1"/>
  <c r="AI111" i="3" a="1"/>
  <c r="AI111" i="3" s="1"/>
  <c r="G23" i="3" a="1"/>
  <c r="G23" i="3" s="1"/>
  <c r="V84" i="3" a="1"/>
  <c r="V84" i="3" s="1"/>
  <c r="Z56" i="10" a="1"/>
  <c r="Z56" i="10" s="1"/>
  <c r="AD30" i="3" a="1"/>
  <c r="AD30" i="3" s="1"/>
  <c r="AC47" i="12" a="1"/>
  <c r="AC47" i="12" s="1"/>
  <c r="AC52" i="3" a="1"/>
  <c r="AC52" i="3" s="1"/>
  <c r="L15" i="3" a="1"/>
  <c r="L15" i="3" s="1"/>
  <c r="AC115" i="12" a="1"/>
  <c r="AC115" i="12" s="1"/>
  <c r="AE66" i="12" a="1"/>
  <c r="AE66" i="12" s="1"/>
  <c r="U116" i="12" a="1"/>
  <c r="U116" i="12" s="1"/>
  <c r="AD98" i="3" a="1"/>
  <c r="AD98" i="3" s="1"/>
  <c r="L41" i="10" a="1"/>
  <c r="L41" i="10" s="1"/>
  <c r="G54" i="10" a="1"/>
  <c r="G54" i="10" s="1"/>
  <c r="Q88" i="12" a="1"/>
  <c r="Q88" i="12" s="1"/>
  <c r="AB106" i="10" a="1"/>
  <c r="AB106" i="10" s="1"/>
  <c r="AC59" i="10" a="1"/>
  <c r="AC59" i="10" s="1"/>
  <c r="AE11" i="12" a="1"/>
  <c r="AE11" i="12" s="1"/>
  <c r="AE96" i="12" a="1"/>
  <c r="AE96" i="12" s="1"/>
  <c r="K103" i="10" a="1"/>
  <c r="K103" i="10" s="1"/>
  <c r="X98" i="12" a="1"/>
  <c r="X98" i="12" s="1"/>
  <c r="V101" i="12" a="1"/>
  <c r="V101" i="12" s="1"/>
  <c r="Y6" i="10" a="1"/>
  <c r="Y6" i="10" s="1"/>
  <c r="I30" i="3" a="1"/>
  <c r="I30" i="3" s="1"/>
  <c r="AE63" i="12" a="1"/>
  <c r="AE63" i="12" s="1"/>
  <c r="X131" i="10" a="1"/>
  <c r="X131" i="10" s="1"/>
  <c r="AD101" i="12" a="1"/>
  <c r="AD101" i="12" s="1"/>
  <c r="AC34" i="12" a="1"/>
  <c r="AC34" i="12" s="1"/>
  <c r="N90" i="3" a="1"/>
  <c r="N90" i="3" s="1"/>
  <c r="K64" i="10" a="1"/>
  <c r="K64" i="10" s="1"/>
  <c r="AB72" i="3" a="1"/>
  <c r="AB72" i="3" s="1"/>
  <c r="AJ58" i="10" a="1"/>
  <c r="AJ58" i="10" s="1"/>
  <c r="Q100" i="3" a="1"/>
  <c r="Q100" i="3" s="1"/>
  <c r="F24" i="3" a="1"/>
  <c r="F24" i="3" s="1"/>
  <c r="R103" i="10" a="1"/>
  <c r="R103" i="10" s="1"/>
  <c r="X81" i="10" a="1"/>
  <c r="X81" i="10" s="1"/>
  <c r="F55" i="12" a="1"/>
  <c r="F55" i="12" s="1"/>
  <c r="I98" i="12" a="1"/>
  <c r="I98" i="12" s="1"/>
  <c r="O120" i="12" a="1"/>
  <c r="O120" i="12" s="1"/>
  <c r="U26" i="3" a="1"/>
  <c r="U26" i="3" s="1"/>
  <c r="Z62" i="3" a="1"/>
  <c r="Z62" i="3" s="1"/>
  <c r="AC28" i="3" a="1"/>
  <c r="AC28" i="3" s="1"/>
  <c r="Z76" i="3" a="1"/>
  <c r="Z76" i="3" s="1"/>
  <c r="M131" i="10" a="1"/>
  <c r="M131" i="10" s="1"/>
  <c r="G31" i="3" a="1"/>
  <c r="G31" i="3" s="1"/>
  <c r="AC45" i="10" a="1"/>
  <c r="AC45" i="10" s="1"/>
  <c r="U45" i="10" a="1"/>
  <c r="U45" i="10" s="1"/>
  <c r="O118" i="3" a="1"/>
  <c r="O118" i="3" s="1"/>
  <c r="M71" i="12" a="1"/>
  <c r="M71" i="12" s="1"/>
  <c r="Y102" i="10" a="1"/>
  <c r="Y102" i="10" s="1"/>
  <c r="AI13" i="3" a="1"/>
  <c r="AI13" i="3" s="1"/>
  <c r="J5" i="10" a="1"/>
  <c r="J5" i="10" s="1"/>
  <c r="X55" i="3" a="1"/>
  <c r="X55" i="3" s="1"/>
  <c r="W97" i="3" a="1"/>
  <c r="W97" i="3" s="1"/>
  <c r="L44" i="10" a="1"/>
  <c r="L44" i="10" s="1"/>
  <c r="N46" i="12" a="1"/>
  <c r="N46" i="12" s="1"/>
  <c r="U23" i="10" a="1"/>
  <c r="U23" i="10" s="1"/>
  <c r="AE20" i="3" a="1"/>
  <c r="AE20" i="3" s="1"/>
  <c r="W79" i="10" a="1"/>
  <c r="W79" i="10" s="1"/>
  <c r="AG119" i="10" a="1"/>
  <c r="AG119" i="10" s="1"/>
  <c r="G92" i="3" a="1"/>
  <c r="G92" i="3" s="1"/>
  <c r="AE75" i="12" a="1"/>
  <c r="AE75" i="12" s="1"/>
  <c r="L16" i="12" a="1"/>
  <c r="L16" i="12" s="1"/>
  <c r="V130" i="10" a="1"/>
  <c r="V130" i="10" s="1"/>
  <c r="Y34" i="10" a="1"/>
  <c r="Y34" i="10" s="1"/>
  <c r="AI40" i="12" a="1"/>
  <c r="AI40" i="12" s="1"/>
  <c r="T3" i="10" a="1"/>
  <c r="T3" i="10" s="1"/>
  <c r="G93" i="3" a="1"/>
  <c r="G93" i="3" s="1"/>
  <c r="G127" i="10" a="1"/>
  <c r="G127" i="10" s="1"/>
  <c r="AJ15" i="3" a="1"/>
  <c r="AJ15" i="3" s="1"/>
  <c r="T40" i="10" a="1"/>
  <c r="T40" i="10" s="1"/>
  <c r="N105" i="10" a="1"/>
  <c r="N105" i="10" s="1"/>
  <c r="P8" i="3" a="1"/>
  <c r="P8" i="3" s="1"/>
  <c r="W31" i="3" a="1"/>
  <c r="W31" i="3" s="1"/>
  <c r="V93" i="10" a="1"/>
  <c r="V93" i="10" s="1"/>
  <c r="N51" i="3" a="1"/>
  <c r="N51" i="3" s="1"/>
  <c r="U120" i="3" a="1"/>
  <c r="U120" i="3" s="1"/>
  <c r="X67" i="3" a="1"/>
  <c r="X67" i="3" s="1"/>
  <c r="R99" i="12" a="1"/>
  <c r="R99" i="12" s="1"/>
  <c r="G33" i="3" a="1"/>
  <c r="G33" i="3" s="1"/>
  <c r="P19" i="10" a="1"/>
  <c r="P19" i="10" s="1"/>
  <c r="AC6" i="10" a="1"/>
  <c r="AC6" i="10" s="1"/>
  <c r="T92" i="3" a="1"/>
  <c r="T92" i="3" s="1"/>
  <c r="V124" i="10" a="1"/>
  <c r="V124" i="10" s="1"/>
  <c r="AB70" i="12" a="1"/>
  <c r="AB70" i="12" s="1"/>
  <c r="G27" i="12" a="1"/>
  <c r="G27" i="12" s="1"/>
  <c r="J22" i="10" a="1"/>
  <c r="J22" i="10" s="1"/>
  <c r="AG56" i="12" a="1"/>
  <c r="AG56" i="12" s="1"/>
  <c r="AG4" i="10" a="1"/>
  <c r="AG4" i="10" s="1"/>
  <c r="AI27" i="3" a="1"/>
  <c r="AI27" i="3" s="1"/>
  <c r="AE68" i="12" a="1"/>
  <c r="AE68" i="12" s="1"/>
  <c r="S81" i="10" a="1"/>
  <c r="S81" i="10" s="1"/>
  <c r="P4" i="3" a="1"/>
  <c r="P4" i="3" s="1"/>
  <c r="Y17" i="3" a="1"/>
  <c r="Y17" i="3" s="1"/>
  <c r="AH13" i="3" a="1"/>
  <c r="AH13" i="3" s="1"/>
  <c r="J63" i="10" a="1"/>
  <c r="J63" i="10" s="1"/>
  <c r="AG98" i="3" a="1"/>
  <c r="AG98" i="3" s="1"/>
  <c r="U34" i="12" a="1"/>
  <c r="U34" i="12" s="1"/>
  <c r="V96" i="3" a="1"/>
  <c r="V96" i="3" s="1"/>
  <c r="M108" i="10" a="1"/>
  <c r="M108" i="10" s="1"/>
  <c r="V58" i="12" a="1"/>
  <c r="V58" i="12" s="1"/>
  <c r="K16" i="12" a="1"/>
  <c r="K16" i="12" s="1"/>
  <c r="G133" i="12" a="1"/>
  <c r="G133" i="12" s="1"/>
  <c r="AL133" i="12" s="1"/>
  <c r="AL132" i="12" s="1"/>
  <c r="U88" i="12" a="1"/>
  <c r="U88" i="12" s="1"/>
  <c r="AA46" i="10" a="1"/>
  <c r="AA46" i="10" s="1"/>
  <c r="Y96" i="10" a="1"/>
  <c r="Y96" i="10" s="1"/>
  <c r="AG115" i="12" a="1"/>
  <c r="AG115" i="12" s="1"/>
  <c r="S53" i="3" a="1"/>
  <c r="S53" i="3" s="1"/>
  <c r="AG113" i="10" a="1"/>
  <c r="AG113" i="10" s="1"/>
  <c r="W69" i="12" a="1"/>
  <c r="W69" i="12" s="1"/>
  <c r="AI85" i="10" a="1"/>
  <c r="AI85" i="10" s="1"/>
  <c r="N122" i="3" a="1"/>
  <c r="N122" i="3" s="1"/>
  <c r="I118" i="3" a="1"/>
  <c r="I118" i="3" s="1"/>
  <c r="AE133" i="12" a="1"/>
  <c r="AE133" i="12" s="1"/>
  <c r="BJ133" i="12" s="1"/>
  <c r="BJ132" i="12" s="1"/>
  <c r="AC8" i="3" a="1"/>
  <c r="AC8" i="3" s="1"/>
  <c r="Y103" i="10" a="1"/>
  <c r="Y103" i="10" s="1"/>
  <c r="AA47" i="12" a="1"/>
  <c r="AA47" i="12" s="1"/>
  <c r="M98" i="3" a="1"/>
  <c r="M98" i="3" s="1"/>
  <c r="K20" i="12" a="1"/>
  <c r="K20" i="12" s="1"/>
  <c r="W119" i="10" a="1"/>
  <c r="W119" i="10" s="1"/>
  <c r="S32" i="12" a="1"/>
  <c r="S32" i="12" s="1"/>
  <c r="N136" i="3" a="1"/>
  <c r="N136" i="3" s="1"/>
  <c r="AS136" i="3" s="1"/>
  <c r="AS135" i="3" s="1"/>
  <c r="H92" i="10" a="1"/>
  <c r="H92" i="10" s="1"/>
  <c r="AC118" i="10" a="1"/>
  <c r="AC118" i="10" s="1"/>
  <c r="AJ7" i="3" a="1"/>
  <c r="AJ7" i="3" s="1"/>
  <c r="F98" i="10" a="1"/>
  <c r="F98" i="10" s="1"/>
  <c r="AB108" i="10" a="1"/>
  <c r="AB108" i="10" s="1"/>
  <c r="G33" i="12" a="1"/>
  <c r="G33" i="12" s="1"/>
  <c r="G8" i="10" a="1"/>
  <c r="G8" i="10" s="1"/>
  <c r="AC134" i="12" a="1"/>
  <c r="AC134" i="12" s="1"/>
  <c r="BH134" i="12" s="1"/>
  <c r="AD11" i="10" a="1"/>
  <c r="AD11" i="10" s="1"/>
  <c r="AF134" i="12" a="1"/>
  <c r="AF134" i="12" s="1"/>
  <c r="BK134" i="12" s="1"/>
  <c r="BK132" i="12" s="1"/>
  <c r="AE129" i="12" a="1"/>
  <c r="AE129" i="12" s="1"/>
  <c r="AJ50" i="10" a="1"/>
  <c r="AJ50" i="10" s="1"/>
  <c r="R51" i="3" a="1"/>
  <c r="R51" i="3" s="1"/>
  <c r="AJ93" i="3" a="1"/>
  <c r="AJ93" i="3" s="1"/>
  <c r="H62" i="3" a="1"/>
  <c r="H62" i="3" s="1"/>
  <c r="L96" i="10" a="1"/>
  <c r="L96" i="10" s="1"/>
  <c r="M18" i="12" a="1"/>
  <c r="M18" i="12" s="1"/>
  <c r="Y54" i="12" a="1"/>
  <c r="Y54" i="12" s="1"/>
  <c r="X66" i="12" a="1"/>
  <c r="X66" i="12" s="1"/>
  <c r="I11" i="12" a="1"/>
  <c r="I11" i="12" s="1"/>
  <c r="S30" i="10" a="1"/>
  <c r="S30" i="10" s="1"/>
  <c r="J79" i="12" a="1"/>
  <c r="J79" i="12" s="1"/>
  <c r="J115" i="10" a="1"/>
  <c r="J115" i="10" s="1"/>
  <c r="P34" i="12" a="1"/>
  <c r="P34" i="12" s="1"/>
  <c r="AD136" i="10" a="1"/>
  <c r="AD136" i="10" s="1"/>
  <c r="BI136" i="10" s="1"/>
  <c r="BI135" i="10" s="1"/>
  <c r="AD96" i="12" a="1"/>
  <c r="AD96" i="12" s="1"/>
  <c r="G71" i="10" a="1"/>
  <c r="G71" i="10" s="1"/>
  <c r="I90" i="12" a="1"/>
  <c r="I90" i="12" s="1"/>
  <c r="U46" i="12" a="1"/>
  <c r="U46" i="12" s="1"/>
  <c r="S40" i="12" a="1"/>
  <c r="S40" i="12" s="1"/>
  <c r="AG127" i="3" a="1"/>
  <c r="AG127" i="3" s="1"/>
  <c r="P41" i="12" a="1"/>
  <c r="P41" i="12" s="1"/>
  <c r="AF8" i="12" a="1"/>
  <c r="AF8" i="12" s="1"/>
  <c r="U75" i="12" a="1"/>
  <c r="U75" i="12" s="1"/>
  <c r="AH87" i="12" a="1"/>
  <c r="AH87" i="12" s="1"/>
  <c r="L44" i="12" a="1"/>
  <c r="L44" i="12" s="1"/>
  <c r="Z34" i="12" a="1"/>
  <c r="Z34" i="12" s="1"/>
  <c r="M13" i="3" a="1"/>
  <c r="M13" i="3" s="1"/>
  <c r="AA130" i="3" a="1"/>
  <c r="AA130" i="3" s="1"/>
  <c r="L88" i="12" a="1"/>
  <c r="L88" i="12" s="1"/>
  <c r="I10" i="3" a="1"/>
  <c r="I10" i="3" s="1"/>
  <c r="U118" i="10" a="1"/>
  <c r="U118" i="10" s="1"/>
  <c r="X71" i="12" a="1"/>
  <c r="X71" i="12" s="1"/>
  <c r="AG13" i="10" a="1"/>
  <c r="AG13" i="10" s="1"/>
  <c r="X38" i="12" a="1"/>
  <c r="X38" i="12" s="1"/>
  <c r="AC14" i="12" a="1"/>
  <c r="AC14" i="12" s="1"/>
  <c r="AG44" i="3" a="1"/>
  <c r="AG44" i="3" s="1"/>
  <c r="AA113" i="3" a="1"/>
  <c r="AA113" i="3" s="1"/>
  <c r="G12" i="10" a="1"/>
  <c r="G12" i="10" s="1"/>
  <c r="AH31" i="3" a="1"/>
  <c r="AH31" i="3" s="1"/>
  <c r="L42" i="12" a="1"/>
  <c r="L42" i="12" s="1"/>
  <c r="AG15" i="3" a="1"/>
  <c r="AG15" i="3" s="1"/>
  <c r="AH117" i="10" a="1"/>
  <c r="AH117" i="10" s="1"/>
  <c r="J33" i="3" a="1"/>
  <c r="J33" i="3" s="1"/>
  <c r="AD134" i="10" a="1"/>
  <c r="AD134" i="10" s="1"/>
  <c r="BI134" i="10" s="1"/>
  <c r="T59" i="3" a="1"/>
  <c r="T59" i="3" s="1"/>
  <c r="AH109" i="3" a="1"/>
  <c r="AH109" i="3" s="1"/>
  <c r="I26" i="3" a="1"/>
  <c r="I26" i="3" s="1"/>
  <c r="F20" i="10" a="1"/>
  <c r="F20" i="10" s="1"/>
  <c r="AC22" i="3" a="1"/>
  <c r="AC22" i="3" s="1"/>
  <c r="AI119" i="12" a="1"/>
  <c r="AI119" i="12" s="1"/>
  <c r="AG128" i="12" a="1"/>
  <c r="AG128" i="12" s="1"/>
  <c r="AJ106" i="12" a="1"/>
  <c r="AJ106" i="12" s="1"/>
  <c r="AA110" i="12" a="1"/>
  <c r="AA110" i="12" s="1"/>
  <c r="H123" i="12" a="1"/>
  <c r="H123" i="12" s="1"/>
  <c r="H96" i="12" a="1"/>
  <c r="H96" i="12" s="1"/>
  <c r="G111" i="3" a="1"/>
  <c r="G111" i="3" s="1"/>
  <c r="Y28" i="12" a="1"/>
  <c r="Y28" i="12" s="1"/>
  <c r="L60" i="10" a="1"/>
  <c r="L60" i="10" s="1"/>
  <c r="AB41" i="3" a="1"/>
  <c r="AB41" i="3" s="1"/>
  <c r="I63" i="12" a="1"/>
  <c r="I63" i="12" s="1"/>
  <c r="H26" i="3" a="1"/>
  <c r="H26" i="3" s="1"/>
  <c r="P88" i="10" a="1"/>
  <c r="P88" i="10" s="1"/>
  <c r="O34" i="10" a="1"/>
  <c r="O34" i="10" s="1"/>
  <c r="AF76" i="12" a="1"/>
  <c r="AF76" i="12" s="1"/>
  <c r="Z13" i="10" a="1"/>
  <c r="Z13" i="10" s="1"/>
  <c r="AI24" i="12" a="1"/>
  <c r="AI24" i="12" s="1"/>
  <c r="L40" i="3" a="1"/>
  <c r="L40" i="3" s="1"/>
  <c r="AA41" i="3" a="1"/>
  <c r="AA41" i="3" s="1"/>
  <c r="Q101" i="3" a="1"/>
  <c r="Q101" i="3" s="1"/>
  <c r="P81" i="3" a="1"/>
  <c r="P81" i="3" s="1"/>
  <c r="F27" i="10" a="1"/>
  <c r="F27" i="10" s="1"/>
  <c r="S131" i="12" a="1"/>
  <c r="S131" i="12" s="1"/>
  <c r="AH106" i="3" a="1"/>
  <c r="AH106" i="3" s="1"/>
  <c r="G120" i="3" a="1"/>
  <c r="G120" i="3" s="1"/>
  <c r="AE22" i="3" a="1"/>
  <c r="AE22" i="3" s="1"/>
  <c r="F28" i="3" a="1"/>
  <c r="F28" i="3" s="1"/>
  <c r="AI53" i="12" a="1"/>
  <c r="AI53" i="12" s="1"/>
  <c r="M97" i="3" a="1"/>
  <c r="M97" i="3" s="1"/>
  <c r="Q126" i="3" a="1"/>
  <c r="Q126" i="3" s="1"/>
  <c r="J46" i="10" a="1"/>
  <c r="J46" i="10" s="1"/>
  <c r="F116" i="10" a="1"/>
  <c r="F116" i="10" s="1"/>
  <c r="AG60" i="3" a="1"/>
  <c r="AG60" i="3" s="1"/>
  <c r="H89" i="12" a="1"/>
  <c r="H89" i="12" s="1"/>
  <c r="Q59" i="3" a="1"/>
  <c r="Q59" i="3" s="1"/>
  <c r="V34" i="10" a="1"/>
  <c r="V34" i="10" s="1"/>
  <c r="AB80" i="12" a="1"/>
  <c r="AB80" i="12" s="1"/>
  <c r="AI41" i="12" a="1"/>
  <c r="AI41" i="12" s="1"/>
  <c r="P98" i="10" a="1"/>
  <c r="P98" i="10" s="1"/>
  <c r="W69" i="3" a="1"/>
  <c r="W69" i="3" s="1"/>
  <c r="F106" i="10" a="1"/>
  <c r="F106" i="10" s="1"/>
  <c r="AF70" i="10" a="1"/>
  <c r="AF70" i="10" s="1"/>
  <c r="M55" i="10" a="1"/>
  <c r="M55" i="10" s="1"/>
  <c r="AD62" i="12" a="1"/>
  <c r="AD62" i="12" s="1"/>
  <c r="Q15" i="10" a="1"/>
  <c r="Q15" i="10" s="1"/>
  <c r="P64" i="3" a="1"/>
  <c r="P64" i="3" s="1"/>
  <c r="AE80" i="10" a="1"/>
  <c r="AE80" i="10" s="1"/>
  <c r="I18" i="10" a="1"/>
  <c r="I18" i="10" s="1"/>
  <c r="N115" i="12" a="1"/>
  <c r="N115" i="12" s="1"/>
  <c r="N69" i="3" a="1"/>
  <c r="N69" i="3" s="1"/>
  <c r="AI86" i="10" a="1"/>
  <c r="AI86" i="10" s="1"/>
  <c r="AJ11" i="3" a="1"/>
  <c r="AJ11" i="3" s="1"/>
  <c r="AH119" i="10" a="1"/>
  <c r="AH119" i="10" s="1"/>
  <c r="AF88" i="10" a="1"/>
  <c r="AF88" i="10" s="1"/>
  <c r="R52" i="12" a="1"/>
  <c r="R52" i="12" s="1"/>
  <c r="V33" i="10" a="1"/>
  <c r="V33" i="10" s="1"/>
  <c r="G45" i="12" a="1"/>
  <c r="G45" i="12" s="1"/>
  <c r="Y37" i="3" a="1"/>
  <c r="Y37" i="3" s="1"/>
  <c r="AG7" i="10" a="1"/>
  <c r="AG7" i="10" s="1"/>
  <c r="AG21" i="3" a="1"/>
  <c r="AG21" i="3" s="1"/>
  <c r="AJ111" i="3" a="1"/>
  <c r="AJ111" i="3" s="1"/>
  <c r="I37" i="10" a="1"/>
  <c r="I37" i="10" s="1"/>
  <c r="V66" i="10" a="1"/>
  <c r="V66" i="10" s="1"/>
  <c r="U58" i="3" a="1"/>
  <c r="U58" i="3" s="1"/>
  <c r="AF7" i="3" a="1"/>
  <c r="AF7" i="3" s="1"/>
  <c r="R26" i="3" a="1"/>
  <c r="R26" i="3" s="1"/>
  <c r="AE127" i="12" a="1"/>
  <c r="AE127" i="12" s="1"/>
  <c r="N31" i="10" a="1"/>
  <c r="N31" i="10" s="1"/>
  <c r="W13" i="12" a="1"/>
  <c r="W13" i="12" s="1"/>
  <c r="AB46" i="12" a="1"/>
  <c r="AB46" i="12" s="1"/>
  <c r="AI75" i="3" a="1"/>
  <c r="AI75" i="3" s="1"/>
  <c r="T120" i="12" a="1"/>
  <c r="T120" i="12" s="1"/>
  <c r="P117" i="12" a="1"/>
  <c r="P117" i="12" s="1"/>
  <c r="M57" i="10" a="1"/>
  <c r="M57" i="10" s="1"/>
  <c r="M101" i="12" a="1"/>
  <c r="M101" i="12" s="1"/>
  <c r="AB21" i="12" a="1"/>
  <c r="AB21" i="12" s="1"/>
  <c r="AJ23" i="3" a="1"/>
  <c r="AJ23" i="3" s="1"/>
  <c r="AD10" i="12" a="1"/>
  <c r="AD10" i="12" s="1"/>
  <c r="M81" i="10" a="1"/>
  <c r="M81" i="10" s="1"/>
  <c r="Z75" i="10" a="1"/>
  <c r="Z75" i="10" s="1"/>
  <c r="H57" i="3" a="1"/>
  <c r="H57" i="3" s="1"/>
  <c r="AA69" i="3" a="1"/>
  <c r="AA69" i="3" s="1"/>
  <c r="AJ50" i="3" a="1"/>
  <c r="AJ50" i="3" s="1"/>
  <c r="AB38" i="10" a="1"/>
  <c r="AB38" i="10" s="1"/>
  <c r="S43" i="10" a="1"/>
  <c r="S43" i="10" s="1"/>
  <c r="F50" i="12" a="1"/>
  <c r="F50" i="12" s="1"/>
  <c r="AA62" i="10" a="1"/>
  <c r="AA62" i="10" s="1"/>
  <c r="Q17" i="12" a="1"/>
  <c r="Q17" i="12" s="1"/>
  <c r="Y54" i="3" a="1"/>
  <c r="Y54" i="3" s="1"/>
  <c r="AA75" i="3" a="1"/>
  <c r="AA75" i="3" s="1"/>
  <c r="P128" i="3" a="1"/>
  <c r="P128" i="3" s="1"/>
  <c r="V119" i="10" a="1"/>
  <c r="V119" i="10" s="1"/>
  <c r="V38" i="10" a="1"/>
  <c r="V38" i="10" s="1"/>
  <c r="J98" i="12" a="1"/>
  <c r="J98" i="12" s="1"/>
  <c r="V19" i="12" a="1"/>
  <c r="V19" i="12" s="1"/>
  <c r="H87" i="12" a="1"/>
  <c r="H87" i="12" s="1"/>
  <c r="AA40" i="12" a="1"/>
  <c r="AA40" i="12" s="1"/>
  <c r="Q90" i="3" a="1"/>
  <c r="Q90" i="3" s="1"/>
  <c r="I74" i="10" a="1"/>
  <c r="I74" i="10" s="1"/>
  <c r="P30" i="12" a="1"/>
  <c r="P30" i="12" s="1"/>
  <c r="U63" i="12" a="1"/>
  <c r="U63" i="12" s="1"/>
  <c r="M89" i="3" a="1"/>
  <c r="M89" i="3" s="1"/>
  <c r="H36" i="12" a="1"/>
  <c r="H36" i="12" s="1"/>
  <c r="P33" i="3" a="1"/>
  <c r="P33" i="3" s="1"/>
  <c r="U134" i="3" a="1"/>
  <c r="U134" i="3" s="1"/>
  <c r="AZ134" i="3" s="1"/>
  <c r="Y45" i="12" a="1"/>
  <c r="Y45" i="12" s="1"/>
  <c r="X14" i="10" a="1"/>
  <c r="X14" i="10" s="1"/>
  <c r="O4" i="10" a="1"/>
  <c r="O4" i="10" s="1"/>
  <c r="T31" i="10" a="1"/>
  <c r="T31" i="10" s="1"/>
  <c r="J120" i="10" a="1"/>
  <c r="J120" i="10" s="1"/>
  <c r="P105" i="10" a="1"/>
  <c r="P105" i="10" s="1"/>
  <c r="X13" i="10" a="1"/>
  <c r="X13" i="10" s="1"/>
  <c r="M73" i="3" a="1"/>
  <c r="M73" i="3" s="1"/>
  <c r="X33" i="10" a="1"/>
  <c r="X33" i="10" s="1"/>
  <c r="G126" i="3" a="1"/>
  <c r="G126" i="3" s="1"/>
  <c r="K22" i="12" a="1"/>
  <c r="K22" i="12" s="1"/>
  <c r="AE77" i="3" a="1"/>
  <c r="AE77" i="3" s="1"/>
  <c r="G15" i="10" a="1"/>
  <c r="G15" i="10" s="1"/>
  <c r="W84" i="12" a="1"/>
  <c r="W84" i="12" s="1"/>
  <c r="AE120" i="3" a="1"/>
  <c r="AE120" i="3" s="1"/>
  <c r="G136" i="12" a="1"/>
  <c r="G136" i="12" s="1"/>
  <c r="AL136" i="12" s="1"/>
  <c r="AL135" i="12" s="1"/>
  <c r="O76" i="3" a="1"/>
  <c r="O76" i="3" s="1"/>
  <c r="Z41" i="10" a="1"/>
  <c r="Z41" i="10" s="1"/>
  <c r="P60" i="10" a="1"/>
  <c r="P60" i="10" s="1"/>
  <c r="V37" i="12" a="1"/>
  <c r="V37" i="12" s="1"/>
  <c r="AI37" i="10" a="1"/>
  <c r="AI37" i="10" s="1"/>
  <c r="AJ125" i="12" a="1"/>
  <c r="AJ125" i="12" s="1"/>
  <c r="X67" i="12" a="1"/>
  <c r="X67" i="12" s="1"/>
  <c r="AE82" i="12" a="1"/>
  <c r="AE82" i="12" s="1"/>
  <c r="AF120" i="10" a="1"/>
  <c r="AF120" i="10" s="1"/>
  <c r="Z73" i="3" a="1"/>
  <c r="Z73" i="3" s="1"/>
  <c r="H84" i="10" a="1"/>
  <c r="H84" i="10" s="1"/>
  <c r="AJ75" i="3" a="1"/>
  <c r="AJ75" i="3" s="1"/>
  <c r="Q92" i="12" a="1"/>
  <c r="Q92" i="12" s="1"/>
  <c r="AJ52" i="10" a="1"/>
  <c r="AJ52" i="10" s="1"/>
  <c r="AD44" i="12" a="1"/>
  <c r="AD44" i="12" s="1"/>
  <c r="AC31" i="3" a="1"/>
  <c r="AC31" i="3" s="1"/>
  <c r="Y108" i="10" a="1"/>
  <c r="Y108" i="10" s="1"/>
  <c r="G28" i="3" a="1"/>
  <c r="G28" i="3" s="1"/>
  <c r="I66" i="12" a="1"/>
  <c r="I66" i="12" s="1"/>
  <c r="AF100" i="10" a="1"/>
  <c r="AF100" i="10" s="1"/>
  <c r="AI125" i="12" a="1"/>
  <c r="AI125" i="12" s="1"/>
  <c r="AA101" i="10" a="1"/>
  <c r="AA101" i="10" s="1"/>
  <c r="Q48" i="10" a="1"/>
  <c r="Q48" i="10" s="1"/>
  <c r="R119" i="3" a="1"/>
  <c r="R119" i="3" s="1"/>
  <c r="H125" i="3" a="1"/>
  <c r="H125" i="3" s="1"/>
  <c r="X3" i="12" a="1"/>
  <c r="X3" i="12" s="1"/>
  <c r="L62" i="3" a="1"/>
  <c r="L62" i="3" s="1"/>
  <c r="U127" i="3" a="1"/>
  <c r="U127" i="3" s="1"/>
  <c r="AJ64" i="3" a="1"/>
  <c r="AJ64" i="3" s="1"/>
  <c r="H14" i="12" a="1"/>
  <c r="H14" i="12" s="1"/>
  <c r="L10" i="12" a="1"/>
  <c r="L10" i="12" s="1"/>
  <c r="Q54" i="10" a="1"/>
  <c r="Q54" i="10" s="1"/>
  <c r="U92" i="3" a="1"/>
  <c r="U92" i="3" s="1"/>
  <c r="AD55" i="3" a="1"/>
  <c r="AD55" i="3" s="1"/>
  <c r="W34" i="3" a="1"/>
  <c r="W34" i="3" s="1"/>
  <c r="AG27" i="10" a="1"/>
  <c r="AG27" i="10" s="1"/>
  <c r="S26" i="10" a="1"/>
  <c r="S26" i="10" s="1"/>
  <c r="P131" i="12" a="1"/>
  <c r="P131" i="12" s="1"/>
  <c r="M60" i="12" a="1"/>
  <c r="M60" i="12" s="1"/>
  <c r="Y30" i="12" a="1"/>
  <c r="Y30" i="12" s="1"/>
  <c r="S12" i="12" a="1"/>
  <c r="S12" i="12" s="1"/>
  <c r="AD66" i="3" a="1"/>
  <c r="AD66" i="3" s="1"/>
  <c r="O19" i="12" a="1"/>
  <c r="O19" i="12" s="1"/>
  <c r="AC44" i="3" a="1"/>
  <c r="AC44" i="3" s="1"/>
  <c r="V88" i="10" a="1"/>
  <c r="V88" i="10" s="1"/>
  <c r="AD120" i="10" a="1"/>
  <c r="AD120" i="10" s="1"/>
  <c r="AI34" i="12" a="1"/>
  <c r="AI34" i="12" s="1"/>
  <c r="L43" i="12" a="1"/>
  <c r="L43" i="12" s="1"/>
  <c r="O40" i="12" a="1"/>
  <c r="O40" i="12" s="1"/>
  <c r="Z63" i="3" a="1"/>
  <c r="Z63" i="3" s="1"/>
  <c r="H51" i="12" a="1"/>
  <c r="H51" i="12" s="1"/>
  <c r="Z114" i="10" a="1"/>
  <c r="Z114" i="10" s="1"/>
  <c r="W133" i="10" a="1"/>
  <c r="W133" i="10" s="1"/>
  <c r="BB133" i="10" s="1"/>
  <c r="U133" i="12" a="1"/>
  <c r="U133" i="12" s="1"/>
  <c r="AZ133" i="12" s="1"/>
  <c r="AZ132" i="12" s="1"/>
  <c r="I14" i="10" a="1"/>
  <c r="I14" i="10" s="1"/>
  <c r="AG45" i="12" a="1"/>
  <c r="AG45" i="12" s="1"/>
  <c r="R77" i="3" a="1"/>
  <c r="R77" i="3" s="1"/>
  <c r="AB126" i="12" a="1"/>
  <c r="AB126" i="12" s="1"/>
  <c r="AI118" i="10" a="1"/>
  <c r="AI118" i="10" s="1"/>
  <c r="AG136" i="10" a="1"/>
  <c r="AG136" i="10" s="1"/>
  <c r="BL136" i="10" s="1"/>
  <c r="BL135" i="10" s="1"/>
  <c r="AH123" i="12" a="1"/>
  <c r="AH123" i="12" s="1"/>
  <c r="T52" i="10" a="1"/>
  <c r="T52" i="10" s="1"/>
  <c r="I72" i="3" a="1"/>
  <c r="I72" i="3" s="1"/>
  <c r="U28" i="12" a="1"/>
  <c r="U28" i="12" s="1"/>
  <c r="AI134" i="3" a="1"/>
  <c r="AI134" i="3" s="1"/>
  <c r="BN134" i="3" s="1"/>
  <c r="BN132" i="3" s="1"/>
  <c r="AJ110" i="3" a="1"/>
  <c r="AJ110" i="3" s="1"/>
  <c r="F74" i="3" a="1"/>
  <c r="F74" i="3" s="1"/>
  <c r="AB17" i="3" a="1"/>
  <c r="AB17" i="3" s="1"/>
  <c r="AG40" i="10" a="1"/>
  <c r="AG40" i="10" s="1"/>
  <c r="I118" i="10" a="1"/>
  <c r="I118" i="10" s="1"/>
  <c r="L14" i="12" a="1"/>
  <c r="L14" i="12" s="1"/>
  <c r="Q10" i="10" a="1"/>
  <c r="Q10" i="10" s="1"/>
  <c r="V124" i="3" a="1"/>
  <c r="V124" i="3" s="1"/>
  <c r="O41" i="3" a="1"/>
  <c r="O41" i="3" s="1"/>
  <c r="I39" i="3" a="1"/>
  <c r="I39" i="3" s="1"/>
  <c r="Y121" i="10" a="1"/>
  <c r="Y121" i="10" s="1"/>
  <c r="AI101" i="10" a="1"/>
  <c r="AI101" i="10" s="1"/>
  <c r="J92" i="3" a="1"/>
  <c r="J92" i="3" s="1"/>
  <c r="AJ117" i="10" a="1"/>
  <c r="AJ117" i="10" s="1"/>
  <c r="Z42" i="3" a="1"/>
  <c r="Z42" i="3" s="1"/>
  <c r="R125" i="3" a="1"/>
  <c r="R125" i="3" s="1"/>
  <c r="AB33" i="3" a="1"/>
  <c r="AB33" i="3" s="1"/>
  <c r="AG38" i="3" a="1"/>
  <c r="AG38" i="3" s="1"/>
  <c r="I23" i="3" a="1"/>
  <c r="I23" i="3" s="1"/>
  <c r="Z124" i="12" a="1"/>
  <c r="Z124" i="12" s="1"/>
  <c r="O81" i="3" a="1"/>
  <c r="O81" i="3" s="1"/>
  <c r="N103" i="10" a="1"/>
  <c r="N103" i="10" s="1"/>
  <c r="AB117" i="3" a="1"/>
  <c r="AB117" i="3" s="1"/>
  <c r="K28" i="3" a="1"/>
  <c r="K28" i="3" s="1"/>
  <c r="X43" i="3" a="1"/>
  <c r="X43" i="3" s="1"/>
  <c r="R101" i="12" a="1"/>
  <c r="R101" i="12" s="1"/>
  <c r="W76" i="12" a="1"/>
  <c r="W76" i="12" s="1"/>
  <c r="AH52" i="12" a="1"/>
  <c r="AH52" i="12" s="1"/>
  <c r="L91" i="10" a="1"/>
  <c r="L91" i="10" s="1"/>
  <c r="L103" i="3" a="1"/>
  <c r="L103" i="3" s="1"/>
  <c r="L79" i="3" a="1"/>
  <c r="L79" i="3" s="1"/>
  <c r="P12" i="10" a="1"/>
  <c r="P12" i="10" s="1"/>
  <c r="AI123" i="12" a="1"/>
  <c r="AI123" i="12" s="1"/>
  <c r="S119" i="12" a="1"/>
  <c r="S119" i="12" s="1"/>
  <c r="J47" i="3" a="1"/>
  <c r="J47" i="3" s="1"/>
  <c r="I96" i="3" a="1"/>
  <c r="I96" i="3" s="1"/>
  <c r="L48" i="10" a="1"/>
  <c r="L48" i="10" s="1"/>
  <c r="T37" i="3" a="1"/>
  <c r="T37" i="3" s="1"/>
  <c r="J41" i="12" a="1"/>
  <c r="J41" i="12" s="1"/>
  <c r="H97" i="3" a="1"/>
  <c r="H97" i="3" s="1"/>
  <c r="AH40" i="12" a="1"/>
  <c r="AH40" i="12" s="1"/>
  <c r="AE27" i="12" a="1"/>
  <c r="AE27" i="12" s="1"/>
  <c r="AD76" i="10" a="1"/>
  <c r="AD76" i="10" s="1"/>
  <c r="AH44" i="12" a="1"/>
  <c r="AH44" i="12" s="1"/>
  <c r="V54" i="3" a="1"/>
  <c r="V54" i="3" s="1"/>
  <c r="R10" i="10" a="1"/>
  <c r="R10" i="10" s="1"/>
  <c r="Q110" i="10" a="1"/>
  <c r="Q110" i="10" s="1"/>
  <c r="O74" i="10" a="1"/>
  <c r="O74" i="10" s="1"/>
  <c r="AH95" i="3" a="1"/>
  <c r="AH95" i="3" s="1"/>
  <c r="T116" i="3" a="1"/>
  <c r="T116" i="3" s="1"/>
  <c r="N57" i="3" a="1"/>
  <c r="N57" i="3" s="1"/>
  <c r="V26" i="12" a="1"/>
  <c r="V26" i="12" s="1"/>
  <c r="AD34" i="12" a="1"/>
  <c r="AD34" i="12" s="1"/>
  <c r="R111" i="12" a="1"/>
  <c r="R111" i="12" s="1"/>
  <c r="AI95" i="10" a="1"/>
  <c r="AI95" i="10" s="1"/>
  <c r="AG46" i="12" a="1"/>
  <c r="AG46" i="12" s="1"/>
  <c r="K17" i="3" a="1"/>
  <c r="K17" i="3" s="1"/>
  <c r="Q75" i="12" a="1"/>
  <c r="Q75" i="12" s="1"/>
  <c r="O6" i="12" a="1"/>
  <c r="O6" i="12" s="1"/>
  <c r="Z118" i="3" a="1"/>
  <c r="Z118" i="3" s="1"/>
  <c r="T60" i="10" a="1"/>
  <c r="T60" i="10" s="1"/>
  <c r="Q99" i="3" a="1"/>
  <c r="Q99" i="3" s="1"/>
  <c r="G26" i="12" a="1"/>
  <c r="G26" i="12" s="1"/>
  <c r="M16" i="12" a="1"/>
  <c r="M16" i="12" s="1"/>
  <c r="T74" i="10" a="1"/>
  <c r="T74" i="10" s="1"/>
  <c r="W95" i="12" a="1"/>
  <c r="W95" i="12" s="1"/>
  <c r="AF87" i="10" a="1"/>
  <c r="AF87" i="10" s="1"/>
  <c r="P18" i="3" a="1"/>
  <c r="P18" i="3" s="1"/>
  <c r="AA91" i="3" a="1"/>
  <c r="AA91" i="3" s="1"/>
  <c r="M81" i="12" a="1"/>
  <c r="M81" i="12" s="1"/>
  <c r="F105" i="3" a="1"/>
  <c r="F105" i="3" s="1"/>
  <c r="U66" i="3" a="1"/>
  <c r="U66" i="3" s="1"/>
  <c r="T124" i="12" a="1"/>
  <c r="T124" i="12" s="1"/>
  <c r="L93" i="10" a="1"/>
  <c r="L93" i="10" s="1"/>
  <c r="P99" i="3" a="1"/>
  <c r="P99" i="3" s="1"/>
  <c r="AC67" i="3" a="1"/>
  <c r="AC67" i="3" s="1"/>
  <c r="H5" i="3" a="1"/>
  <c r="H5" i="3" s="1"/>
  <c r="Q109" i="12" a="1"/>
  <c r="Q109" i="12" s="1"/>
  <c r="AJ59" i="12" a="1"/>
  <c r="AJ59" i="12" s="1"/>
  <c r="S138" i="12" a="1"/>
  <c r="S138" i="12" s="1"/>
  <c r="AX138" i="12" s="1"/>
  <c r="AX137" i="12" s="1"/>
  <c r="R109" i="3" a="1"/>
  <c r="R109" i="3" s="1"/>
  <c r="AG48" i="10" a="1"/>
  <c r="AG48" i="10" s="1"/>
  <c r="M84" i="3" a="1"/>
  <c r="M84" i="3" s="1"/>
  <c r="P130" i="12" a="1"/>
  <c r="P130" i="12" s="1"/>
  <c r="N16" i="10" a="1"/>
  <c r="N16" i="10" s="1"/>
  <c r="O118" i="12" a="1"/>
  <c r="O118" i="12" s="1"/>
  <c r="AB34" i="10" a="1"/>
  <c r="AB34" i="10" s="1"/>
  <c r="AB88" i="12" a="1"/>
  <c r="AB88" i="12" s="1"/>
  <c r="L113" i="3" a="1"/>
  <c r="L113" i="3" s="1"/>
  <c r="U17" i="12" a="1"/>
  <c r="U17" i="12" s="1"/>
  <c r="O61" i="10" a="1"/>
  <c r="O61" i="10" s="1"/>
  <c r="AI87" i="10" a="1"/>
  <c r="AI87" i="10" s="1"/>
  <c r="AE15" i="10" a="1"/>
  <c r="AE15" i="10" s="1"/>
  <c r="AJ90" i="10" a="1"/>
  <c r="AJ90" i="10" s="1"/>
  <c r="N82" i="12" a="1"/>
  <c r="N82" i="12" s="1"/>
  <c r="T16" i="3" a="1"/>
  <c r="T16" i="3" s="1"/>
  <c r="AG25" i="3" a="1"/>
  <c r="AG25" i="3" s="1"/>
  <c r="X108" i="3" a="1"/>
  <c r="X108" i="3" s="1"/>
  <c r="K126" i="10" a="1"/>
  <c r="K126" i="10" s="1"/>
  <c r="AE138" i="3" a="1"/>
  <c r="AE138" i="3" s="1"/>
  <c r="BJ138" i="3" s="1"/>
  <c r="BJ137" i="3" s="1"/>
  <c r="M50" i="3" a="1"/>
  <c r="M50" i="3" s="1"/>
  <c r="AD17" i="10" a="1"/>
  <c r="AD17" i="10" s="1"/>
  <c r="AE32" i="12" a="1"/>
  <c r="AE32" i="12" s="1"/>
  <c r="X127" i="10" a="1"/>
  <c r="X127" i="10" s="1"/>
  <c r="T66" i="12" a="1"/>
  <c r="T66" i="12" s="1"/>
  <c r="Q69" i="3" a="1"/>
  <c r="Q69" i="3" s="1"/>
  <c r="AI3" i="10" a="1"/>
  <c r="AI3" i="10" s="1"/>
  <c r="T66" i="3" a="1"/>
  <c r="T66" i="3" s="1"/>
  <c r="AC123" i="10" a="1"/>
  <c r="AC123" i="10" s="1"/>
  <c r="AJ51" i="3" a="1"/>
  <c r="AJ51" i="3" s="1"/>
  <c r="U10" i="12" a="1"/>
  <c r="U10" i="12" s="1"/>
  <c r="AJ84" i="3" a="1"/>
  <c r="AJ84" i="3" s="1"/>
  <c r="W64" i="3" a="1"/>
  <c r="W64" i="3" s="1"/>
  <c r="O54" i="3" a="1"/>
  <c r="O54" i="3" s="1"/>
  <c r="AB73" i="3" a="1"/>
  <c r="AB73" i="3" s="1"/>
  <c r="Z86" i="3" a="1"/>
  <c r="Z86" i="3" s="1"/>
  <c r="F125" i="12" a="1"/>
  <c r="F125" i="12" s="1"/>
  <c r="AA53" i="12" a="1"/>
  <c r="AA53" i="12" s="1"/>
  <c r="AJ37" i="3" a="1"/>
  <c r="AJ37" i="3" s="1"/>
  <c r="AI4" i="12" a="1"/>
  <c r="AI4" i="12" s="1"/>
  <c r="Y23" i="10" a="1"/>
  <c r="Y23" i="10" s="1"/>
  <c r="R27" i="3" a="1"/>
  <c r="R27" i="3" s="1"/>
  <c r="O101" i="12" a="1"/>
  <c r="O101" i="12" s="1"/>
  <c r="AA125" i="10" a="1"/>
  <c r="AA125" i="10" s="1"/>
  <c r="X110" i="12" a="1"/>
  <c r="X110" i="12" s="1"/>
  <c r="R106" i="3" a="1"/>
  <c r="R106" i="3" s="1"/>
  <c r="X14" i="3" a="1"/>
  <c r="X14" i="3" s="1"/>
  <c r="K38" i="3" a="1"/>
  <c r="K38" i="3" s="1"/>
  <c r="AH60" i="10" a="1"/>
  <c r="AH60" i="10" s="1"/>
  <c r="N7" i="12" a="1"/>
  <c r="N7" i="12" s="1"/>
  <c r="G16" i="12" a="1"/>
  <c r="G16" i="12" s="1"/>
  <c r="W86" i="3" a="1"/>
  <c r="W86" i="3" s="1"/>
  <c r="S96" i="3" a="1"/>
  <c r="S96" i="3" s="1"/>
  <c r="T96" i="12" a="1"/>
  <c r="T96" i="12" s="1"/>
  <c r="R79" i="12" a="1"/>
  <c r="R79" i="12" s="1"/>
  <c r="AA26" i="12" a="1"/>
  <c r="AA26" i="12" s="1"/>
  <c r="F6" i="10" a="1"/>
  <c r="F6" i="10" s="1"/>
  <c r="Q136" i="10" a="1"/>
  <c r="Q136" i="10" s="1"/>
  <c r="AV136" i="10" s="1"/>
  <c r="AV135" i="10" s="1"/>
  <c r="AH116" i="12" a="1"/>
  <c r="AH116" i="12" s="1"/>
  <c r="AA136" i="12" a="1"/>
  <c r="AA136" i="12" s="1"/>
  <c r="BF136" i="12" s="1"/>
  <c r="BF135" i="12" s="1"/>
  <c r="R91" i="10" a="1"/>
  <c r="R91" i="10" s="1"/>
  <c r="G59" i="3" a="1"/>
  <c r="G59" i="3" s="1"/>
  <c r="AC91" i="10" a="1"/>
  <c r="AC91" i="10" s="1"/>
  <c r="I95" i="10" a="1"/>
  <c r="I95" i="10" s="1"/>
  <c r="T122" i="10" a="1"/>
  <c r="T122" i="10" s="1"/>
  <c r="AJ55" i="3" a="1"/>
  <c r="AJ55" i="3" s="1"/>
  <c r="M88" i="12" a="1"/>
  <c r="M88" i="12" s="1"/>
  <c r="S41" i="10" a="1"/>
  <c r="S41" i="10" s="1"/>
  <c r="AG40" i="3" a="1"/>
  <c r="AG40" i="3" s="1"/>
  <c r="O91" i="3" a="1"/>
  <c r="O91" i="3" s="1"/>
  <c r="AH131" i="10" a="1"/>
  <c r="AH131" i="10" s="1"/>
  <c r="AJ38" i="3" a="1"/>
  <c r="AJ38" i="3" s="1"/>
  <c r="Q24" i="12" a="1"/>
  <c r="Q24" i="12" s="1"/>
  <c r="W34" i="12" a="1"/>
  <c r="W34" i="12" s="1"/>
  <c r="AF62" i="10" a="1"/>
  <c r="AF62" i="10" s="1"/>
  <c r="AC114" i="12" a="1"/>
  <c r="AC114" i="12" s="1"/>
  <c r="AC12" i="12" a="1"/>
  <c r="AC12" i="12" s="1"/>
  <c r="AE38" i="10" a="1"/>
  <c r="AE38" i="10" s="1"/>
  <c r="Q33" i="10" a="1"/>
  <c r="Q33" i="10" s="1"/>
  <c r="S108" i="12" a="1"/>
  <c r="S108" i="12" s="1"/>
  <c r="O60" i="3" a="1"/>
  <c r="O60" i="3" s="1"/>
  <c r="W47" i="10" a="1"/>
  <c r="W47" i="10" s="1"/>
  <c r="J5" i="12" a="1"/>
  <c r="J5" i="12" s="1"/>
  <c r="J127" i="3" a="1"/>
  <c r="J127" i="3" s="1"/>
  <c r="AA123" i="3" a="1"/>
  <c r="AA123" i="3" s="1"/>
  <c r="V69" i="10" a="1"/>
  <c r="V69" i="10" s="1"/>
  <c r="S134" i="10" a="1"/>
  <c r="S134" i="10" s="1"/>
  <c r="AX134" i="10" s="1"/>
  <c r="K48" i="10" a="1"/>
  <c r="K48" i="10" s="1"/>
  <c r="J88" i="10" a="1"/>
  <c r="J88" i="10" s="1"/>
  <c r="U41" i="10" a="1"/>
  <c r="U41" i="10" s="1"/>
  <c r="M96" i="12" a="1"/>
  <c r="M96" i="12" s="1"/>
  <c r="G122" i="3" a="1"/>
  <c r="G122" i="3" s="1"/>
  <c r="V17" i="3" a="1"/>
  <c r="V17" i="3" s="1"/>
  <c r="P127" i="3" a="1"/>
  <c r="P127" i="3" s="1"/>
  <c r="X122" i="12" a="1"/>
  <c r="X122" i="12" s="1"/>
  <c r="AD95" i="3" a="1"/>
  <c r="AD95" i="3" s="1"/>
  <c r="G102" i="3" a="1"/>
  <c r="G102" i="3" s="1"/>
  <c r="J57" i="12" a="1"/>
  <c r="J57" i="12" s="1"/>
  <c r="AI17" i="3" a="1"/>
  <c r="AI17" i="3" s="1"/>
  <c r="J72" i="12" a="1"/>
  <c r="J72" i="12" s="1"/>
  <c r="Y33" i="3" a="1"/>
  <c r="Y33" i="3" s="1"/>
  <c r="AA82" i="3" a="1"/>
  <c r="AA82" i="3" s="1"/>
  <c r="AH14" i="10" a="1"/>
  <c r="AH14" i="10" s="1"/>
  <c r="J123" i="3" a="1"/>
  <c r="J123" i="3" s="1"/>
  <c r="AI56" i="12" a="1"/>
  <c r="AI56" i="12" s="1"/>
  <c r="Z7" i="12" a="1"/>
  <c r="Z7" i="12" s="1"/>
  <c r="AC22" i="12" a="1"/>
  <c r="AC22" i="12" s="1"/>
  <c r="V15" i="10" a="1"/>
  <c r="V15" i="10" s="1"/>
  <c r="U117" i="12" a="1"/>
  <c r="U117" i="12" s="1"/>
  <c r="Y4" i="12" a="1"/>
  <c r="Y4" i="12" s="1"/>
  <c r="V121" i="3" a="1"/>
  <c r="V121" i="3" s="1"/>
  <c r="G33" i="10" a="1"/>
  <c r="G33" i="10" s="1"/>
  <c r="X82" i="10" a="1"/>
  <c r="X82" i="10" s="1"/>
  <c r="Y67" i="10" a="1"/>
  <c r="Y67" i="10" s="1"/>
  <c r="AB116" i="10" a="1"/>
  <c r="AB116" i="10" s="1"/>
  <c r="W99" i="10" a="1"/>
  <c r="W99" i="10" s="1"/>
  <c r="I31" i="12" a="1"/>
  <c r="I31" i="12" s="1"/>
  <c r="AD69" i="12" a="1"/>
  <c r="AD69" i="12" s="1"/>
  <c r="AJ63" i="10" a="1"/>
  <c r="AJ63" i="10" s="1"/>
  <c r="S118" i="12" a="1"/>
  <c r="S118" i="12" s="1"/>
  <c r="R33" i="3" a="1"/>
  <c r="R33" i="3" s="1"/>
  <c r="N13" i="3" a="1"/>
  <c r="N13" i="3" s="1"/>
  <c r="R113" i="10" a="1"/>
  <c r="R113" i="10" s="1"/>
  <c r="P123" i="12" a="1"/>
  <c r="P123" i="12" s="1"/>
  <c r="AI58" i="3" a="1"/>
  <c r="AI58" i="3" s="1"/>
  <c r="AG84" i="12" a="1"/>
  <c r="AG84" i="12" s="1"/>
  <c r="AI21" i="10" a="1"/>
  <c r="AI21" i="10" s="1"/>
  <c r="Y99" i="3" a="1"/>
  <c r="Y99" i="3" s="1"/>
  <c r="S73" i="3" a="1"/>
  <c r="S73" i="3" s="1"/>
  <c r="AE133" i="10" a="1"/>
  <c r="AE133" i="10" s="1"/>
  <c r="BJ133" i="10" s="1"/>
  <c r="BJ132" i="10" s="1"/>
  <c r="AI130" i="12" a="1"/>
  <c r="AI130" i="12" s="1"/>
  <c r="G50" i="3" a="1"/>
  <c r="G50" i="3" s="1"/>
  <c r="K59" i="3" a="1"/>
  <c r="K59" i="3" s="1"/>
  <c r="AB93" i="10" a="1"/>
  <c r="AB93" i="10" s="1"/>
  <c r="Z48" i="10" a="1"/>
  <c r="Z48" i="10" s="1"/>
  <c r="AF70" i="12" a="1"/>
  <c r="AF70" i="12" s="1"/>
  <c r="H115" i="3" a="1"/>
  <c r="H115" i="3" s="1"/>
  <c r="W31" i="10" a="1"/>
  <c r="W31" i="10" s="1"/>
  <c r="AA56" i="3" a="1"/>
  <c r="AA56" i="3" s="1"/>
  <c r="L16" i="3" a="1"/>
  <c r="L16" i="3" s="1"/>
  <c r="I62" i="10" a="1"/>
  <c r="I62" i="10" s="1"/>
  <c r="AG76" i="12" a="1"/>
  <c r="AG76" i="12" s="1"/>
  <c r="AI109" i="10" a="1"/>
  <c r="AI109" i="10" s="1"/>
  <c r="W44" i="12" a="1"/>
  <c r="W44" i="12" s="1"/>
  <c r="N93" i="12" a="1"/>
  <c r="N93" i="12" s="1"/>
  <c r="G57" i="12" a="1"/>
  <c r="G57" i="12" s="1"/>
  <c r="L110" i="3" a="1"/>
  <c r="L110" i="3" s="1"/>
  <c r="AC103" i="12" a="1"/>
  <c r="AC103" i="12" s="1"/>
  <c r="AB30" i="12" a="1"/>
  <c r="AB30" i="12" s="1"/>
  <c r="N73" i="10" a="1"/>
  <c r="N73" i="10" s="1"/>
  <c r="AD38" i="12" a="1"/>
  <c r="AD38" i="12" s="1"/>
  <c r="AC87" i="3" a="1"/>
  <c r="AC87" i="3" s="1"/>
  <c r="N76" i="12" a="1"/>
  <c r="N76" i="12" s="1"/>
  <c r="N66" i="10" a="1"/>
  <c r="N66" i="10" s="1"/>
  <c r="U37" i="3" a="1"/>
  <c r="U37" i="3" s="1"/>
  <c r="R55" i="3" a="1"/>
  <c r="R55" i="3" s="1"/>
  <c r="AI117" i="10" a="1"/>
  <c r="AI117" i="10" s="1"/>
  <c r="V44" i="12" a="1"/>
  <c r="V44" i="12" s="1"/>
  <c r="U71" i="12" a="1"/>
  <c r="U71" i="12" s="1"/>
  <c r="AH25" i="12" a="1"/>
  <c r="AH25" i="12" s="1"/>
  <c r="K109" i="3" a="1"/>
  <c r="K109" i="3" s="1"/>
  <c r="AE122" i="12" a="1"/>
  <c r="AE122" i="12" s="1"/>
  <c r="W16" i="10" a="1"/>
  <c r="W16" i="10" s="1"/>
  <c r="Q41" i="12" a="1"/>
  <c r="Q41" i="12" s="1"/>
  <c r="AJ72" i="10" a="1"/>
  <c r="AJ72" i="10" s="1"/>
  <c r="X69" i="12" a="1"/>
  <c r="X69" i="12" s="1"/>
  <c r="R15" i="3" a="1"/>
  <c r="R15" i="3" s="1"/>
  <c r="M84" i="10" a="1"/>
  <c r="M84" i="10" s="1"/>
  <c r="I64" i="10" a="1"/>
  <c r="I64" i="10" s="1"/>
  <c r="AF22" i="10" a="1"/>
  <c r="AF22" i="10" s="1"/>
  <c r="V41" i="3" a="1"/>
  <c r="V41" i="3" s="1"/>
  <c r="Z8" i="12" a="1"/>
  <c r="Z8" i="12" s="1"/>
  <c r="Q74" i="10" a="1"/>
  <c r="Q74" i="10" s="1"/>
  <c r="AF3" i="3" a="1"/>
  <c r="AF3" i="3" s="1"/>
  <c r="AE19" i="3" a="1"/>
  <c r="AE19" i="3" s="1"/>
  <c r="AG42" i="3" a="1"/>
  <c r="AG42" i="3" s="1"/>
  <c r="AE101" i="3" a="1"/>
  <c r="AE101" i="3" s="1"/>
  <c r="AH35" i="3" a="1"/>
  <c r="AH35" i="3" s="1"/>
  <c r="G84" i="12" a="1"/>
  <c r="G84" i="12" s="1"/>
  <c r="L18" i="10" a="1"/>
  <c r="L18" i="10" s="1"/>
  <c r="AE45" i="12" a="1"/>
  <c r="AE45" i="12" s="1"/>
  <c r="AD110" i="12" a="1"/>
  <c r="AD110" i="12" s="1"/>
  <c r="W41" i="10" a="1"/>
  <c r="W41" i="10" s="1"/>
  <c r="AI44" i="3" a="1"/>
  <c r="AI44" i="3" s="1"/>
  <c r="AB128" i="3" a="1"/>
  <c r="AB128" i="3" s="1"/>
  <c r="X75" i="10" a="1"/>
  <c r="X75" i="10" s="1"/>
  <c r="I55" i="10" a="1"/>
  <c r="I55" i="10" s="1"/>
  <c r="O3" i="12" a="1"/>
  <c r="O3" i="12" s="1"/>
  <c r="AE101" i="12" a="1"/>
  <c r="AE101" i="12" s="1"/>
  <c r="K76" i="10" a="1"/>
  <c r="K76" i="10" s="1"/>
  <c r="AF44" i="3" a="1"/>
  <c r="AF44" i="3" s="1"/>
  <c r="U72" i="12" a="1"/>
  <c r="U72" i="12" s="1"/>
  <c r="AD33" i="10" a="1"/>
  <c r="AD33" i="10" s="1"/>
  <c r="V17" i="12" a="1"/>
  <c r="V17" i="12" s="1"/>
  <c r="G101" i="3" a="1"/>
  <c r="G101" i="3" s="1"/>
  <c r="AD10" i="10" a="1"/>
  <c r="AD10" i="10" s="1"/>
  <c r="V43" i="12" a="1"/>
  <c r="V43" i="12" s="1"/>
  <c r="N109" i="10" a="1"/>
  <c r="N109" i="10" s="1"/>
  <c r="Q39" i="3" a="1"/>
  <c r="Q39" i="3" s="1"/>
  <c r="I90" i="10" a="1"/>
  <c r="I90" i="10" s="1"/>
  <c r="W77" i="10" a="1"/>
  <c r="W77" i="10" s="1"/>
  <c r="V36" i="12" a="1"/>
  <c r="V36" i="12" s="1"/>
  <c r="U8" i="12" a="1"/>
  <c r="U8" i="12" s="1"/>
  <c r="M72" i="3" a="1"/>
  <c r="M72" i="3" s="1"/>
  <c r="S79" i="12" a="1"/>
  <c r="S79" i="12" s="1"/>
  <c r="AF40" i="3" a="1"/>
  <c r="AF40" i="3" s="1"/>
  <c r="J21" i="12" a="1"/>
  <c r="J21" i="12" s="1"/>
  <c r="K71" i="12" a="1"/>
  <c r="K71" i="12" s="1"/>
  <c r="L116" i="3" a="1"/>
  <c r="L116" i="3" s="1"/>
  <c r="AF25" i="12" a="1"/>
  <c r="AF25" i="12" s="1"/>
  <c r="X118" i="3" a="1"/>
  <c r="X118" i="3" s="1"/>
  <c r="S101" i="12" a="1"/>
  <c r="S101" i="12" s="1"/>
  <c r="AG70" i="3" a="1"/>
  <c r="AG70" i="3" s="1"/>
  <c r="J60" i="10" a="1"/>
  <c r="J60" i="10" s="1"/>
  <c r="Q23" i="3" a="1"/>
  <c r="Q23" i="3" s="1"/>
  <c r="V126" i="12" a="1"/>
  <c r="V126" i="12" s="1"/>
  <c r="AF131" i="12" a="1"/>
  <c r="AF131" i="12" s="1"/>
  <c r="P32" i="3" a="1"/>
  <c r="P32" i="3" s="1"/>
  <c r="L23" i="3" a="1"/>
  <c r="L23" i="3" s="1"/>
  <c r="AJ113" i="12" a="1"/>
  <c r="AJ113" i="12" s="1"/>
  <c r="AB72" i="10" a="1"/>
  <c r="AB72" i="10" s="1"/>
  <c r="S33" i="10" a="1"/>
  <c r="S33" i="10" s="1"/>
  <c r="M4" i="3" a="1"/>
  <c r="M4" i="3" s="1"/>
  <c r="V5" i="12" a="1"/>
  <c r="V5" i="12" s="1"/>
  <c r="O122" i="12" a="1"/>
  <c r="O122" i="12" s="1"/>
  <c r="J15" i="12" a="1"/>
  <c r="J15" i="12" s="1"/>
  <c r="F110" i="12" a="1"/>
  <c r="F110" i="12" s="1"/>
  <c r="AE62" i="12" a="1"/>
  <c r="AE62" i="12" s="1"/>
  <c r="AD53" i="12" a="1"/>
  <c r="AD53" i="12" s="1"/>
  <c r="F68" i="12" a="1"/>
  <c r="F68" i="12" s="1"/>
  <c r="R134" i="10" a="1"/>
  <c r="R134" i="10" s="1"/>
  <c r="AW134" i="10" s="1"/>
  <c r="U99" i="12" a="1"/>
  <c r="U99" i="12" s="1"/>
  <c r="O86" i="10" a="1"/>
  <c r="O86" i="10" s="1"/>
  <c r="K79" i="3" a="1"/>
  <c r="K79" i="3" s="1"/>
  <c r="AJ105" i="10" a="1"/>
  <c r="AJ105" i="10" s="1"/>
  <c r="AI80" i="12" a="1"/>
  <c r="AI80" i="12" s="1"/>
  <c r="W24" i="10" a="1"/>
  <c r="W24" i="10" s="1"/>
  <c r="L130" i="10" a="1"/>
  <c r="L130" i="10" s="1"/>
  <c r="AB101" i="10" a="1"/>
  <c r="AB101" i="10" s="1"/>
  <c r="W45" i="12" a="1"/>
  <c r="W45" i="12" s="1"/>
  <c r="S125" i="10" a="1"/>
  <c r="S125" i="10" s="1"/>
  <c r="L111" i="3" a="1"/>
  <c r="L111" i="3" s="1"/>
  <c r="T108" i="3" a="1"/>
  <c r="T108" i="3" s="1"/>
  <c r="AC51" i="3" a="1"/>
  <c r="AC51" i="3" s="1"/>
  <c r="AJ124" i="3" a="1"/>
  <c r="AJ124" i="3" s="1"/>
  <c r="G30" i="10" a="1"/>
  <c r="G30" i="10" s="1"/>
  <c r="T45" i="12" a="1"/>
  <c r="T45" i="12" s="1"/>
  <c r="AI31" i="3" a="1"/>
  <c r="AI31" i="3" s="1"/>
  <c r="G6" i="12" a="1"/>
  <c r="G6" i="12" s="1"/>
  <c r="T19" i="10" a="1"/>
  <c r="T19" i="10" s="1"/>
  <c r="M77" i="12" a="1"/>
  <c r="M77" i="12" s="1"/>
  <c r="I129" i="10" a="1"/>
  <c r="I129" i="10" s="1"/>
  <c r="F66" i="10" a="1"/>
  <c r="F66" i="10" s="1"/>
  <c r="AF61" i="12" a="1"/>
  <c r="AF61" i="12" s="1"/>
  <c r="G98" i="10" a="1"/>
  <c r="G98" i="10" s="1"/>
  <c r="P46" i="12" a="1"/>
  <c r="P46" i="12" s="1"/>
  <c r="R131" i="3" a="1"/>
  <c r="R131" i="3" s="1"/>
  <c r="J71" i="3" a="1"/>
  <c r="J71" i="3" s="1"/>
  <c r="AJ64" i="12" a="1"/>
  <c r="AJ64" i="12" s="1"/>
  <c r="T90" i="3" a="1"/>
  <c r="T90" i="3" s="1"/>
  <c r="S138" i="10" a="1"/>
  <c r="S138" i="10" s="1"/>
  <c r="AX138" i="10" s="1"/>
  <c r="AX137" i="10" s="1"/>
  <c r="O7" i="10" a="1"/>
  <c r="O7" i="10" s="1"/>
  <c r="X16" i="3" a="1"/>
  <c r="X16" i="3" s="1"/>
  <c r="X53" i="3" a="1"/>
  <c r="X53" i="3" s="1"/>
  <c r="P17" i="3" a="1"/>
  <c r="P17" i="3" s="1"/>
  <c r="O65" i="10" a="1"/>
  <c r="O65" i="10" s="1"/>
  <c r="AA25" i="3" a="1"/>
  <c r="AA25" i="3" s="1"/>
  <c r="F136" i="10" a="1"/>
  <c r="F136" i="10" s="1"/>
  <c r="BP136" i="10" s="1"/>
  <c r="AH26" i="3" a="1"/>
  <c r="AH26" i="3" s="1"/>
  <c r="F10" i="3" a="1"/>
  <c r="F10" i="3" s="1"/>
  <c r="AE4" i="12" a="1"/>
  <c r="AE4" i="12" s="1"/>
  <c r="AI51" i="12" a="1"/>
  <c r="AI51" i="12" s="1"/>
  <c r="H86" i="3" a="1"/>
  <c r="H86" i="3" s="1"/>
  <c r="P81" i="10" a="1"/>
  <c r="P81" i="10" s="1"/>
  <c r="P117" i="3" a="1"/>
  <c r="P117" i="3" s="1"/>
  <c r="J93" i="3" a="1"/>
  <c r="J93" i="3" s="1"/>
  <c r="AE115" i="3" a="1"/>
  <c r="AE115" i="3" s="1"/>
  <c r="AC81" i="10" a="1"/>
  <c r="AC81" i="10" s="1"/>
  <c r="AA48" i="3" a="1"/>
  <c r="AA48" i="3" s="1"/>
  <c r="W23" i="3" a="1"/>
  <c r="W23" i="3" s="1"/>
  <c r="H26" i="10" a="1"/>
  <c r="H26" i="10" s="1"/>
  <c r="O53" i="10" a="1"/>
  <c r="O53" i="10" s="1"/>
  <c r="AC70" i="3" a="1"/>
  <c r="AC70" i="3" s="1"/>
  <c r="AD59" i="12" a="1"/>
  <c r="AD59" i="12" s="1"/>
  <c r="I86" i="12" a="1"/>
  <c r="I86" i="12" s="1"/>
  <c r="S113" i="12" a="1"/>
  <c r="S113" i="12" s="1"/>
  <c r="R129" i="3" a="1"/>
  <c r="R129" i="3" s="1"/>
  <c r="U89" i="3" a="1"/>
  <c r="U89" i="3" s="1"/>
  <c r="AA99" i="3" a="1"/>
  <c r="AA99" i="3" s="1"/>
  <c r="AJ85" i="12" a="1"/>
  <c r="AJ85" i="12" s="1"/>
  <c r="S13" i="10" a="1"/>
  <c r="S13" i="10" s="1"/>
  <c r="O58" i="12" a="1"/>
  <c r="O58" i="12" s="1"/>
  <c r="H129" i="10" a="1"/>
  <c r="H129" i="10" s="1"/>
  <c r="L99" i="12" a="1"/>
  <c r="L99" i="12" s="1"/>
  <c r="AH71" i="12" a="1"/>
  <c r="AH71" i="12" s="1"/>
  <c r="AD120" i="12" a="1"/>
  <c r="AD120" i="12" s="1"/>
  <c r="V72" i="3" a="1"/>
  <c r="V72" i="3" s="1"/>
  <c r="AF110" i="12" a="1"/>
  <c r="AF110" i="12" s="1"/>
  <c r="AH13" i="12" a="1"/>
  <c r="AH13" i="12" s="1"/>
  <c r="AG124" i="10" a="1"/>
  <c r="AG124" i="10" s="1"/>
  <c r="AC96" i="3" a="1"/>
  <c r="AC96" i="3" s="1"/>
  <c r="AC21" i="12" a="1"/>
  <c r="AC21" i="12" s="1"/>
  <c r="Q18" i="12" a="1"/>
  <c r="Q18" i="12" s="1"/>
  <c r="X48" i="3" a="1"/>
  <c r="X48" i="3" s="1"/>
  <c r="K63" i="12" a="1"/>
  <c r="K63" i="12" s="1"/>
  <c r="T4" i="12" a="1"/>
  <c r="T4" i="12" s="1"/>
  <c r="AI32" i="10" a="1"/>
  <c r="AI32" i="10" s="1"/>
  <c r="J108" i="12" a="1"/>
  <c r="J108" i="12" s="1"/>
  <c r="AF103" i="10" a="1"/>
  <c r="AF103" i="10" s="1"/>
  <c r="AF61" i="3" a="1"/>
  <c r="AF61" i="3" s="1"/>
  <c r="AG113" i="3" a="1"/>
  <c r="AG113" i="3" s="1"/>
  <c r="Z85" i="3" a="1"/>
  <c r="Z85" i="3" s="1"/>
  <c r="AI82" i="3" a="1"/>
  <c r="AI82" i="3" s="1"/>
  <c r="F79" i="10" a="1"/>
  <c r="F79" i="10" s="1"/>
  <c r="AE43" i="12" a="1"/>
  <c r="AE43" i="12" s="1"/>
  <c r="AB51" i="10" a="1"/>
  <c r="AB51" i="10" s="1"/>
  <c r="AG59" i="12" a="1"/>
  <c r="AG59" i="12" s="1"/>
  <c r="AG100" i="10" a="1"/>
  <c r="AG100" i="10" s="1"/>
  <c r="S75" i="10" a="1"/>
  <c r="S75" i="10" s="1"/>
  <c r="N40" i="10" a="1"/>
  <c r="N40" i="10" s="1"/>
  <c r="J51" i="12" a="1"/>
  <c r="J51" i="12" s="1"/>
  <c r="O74" i="3" a="1"/>
  <c r="O74" i="3" s="1"/>
  <c r="U87" i="10" a="1"/>
  <c r="U87" i="10" s="1"/>
  <c r="L129" i="12" a="1"/>
  <c r="L129" i="12" s="1"/>
  <c r="O109" i="3" a="1"/>
  <c r="O109" i="3" s="1"/>
  <c r="I118" i="12" a="1"/>
  <c r="I118" i="12" s="1"/>
  <c r="O136" i="12" a="1"/>
  <c r="O136" i="12" s="1"/>
  <c r="AT136" i="12" s="1"/>
  <c r="AT135" i="12" s="1"/>
  <c r="AF77" i="10" a="1"/>
  <c r="AF77" i="10" s="1"/>
  <c r="AJ17" i="3" a="1"/>
  <c r="AJ17" i="3" s="1"/>
  <c r="Z61" i="3" a="1"/>
  <c r="Z61" i="3" s="1"/>
  <c r="AA19" i="10" a="1"/>
  <c r="AA19" i="10" s="1"/>
  <c r="U113" i="3" a="1"/>
  <c r="U113" i="3" s="1"/>
  <c r="AC124" i="10" a="1"/>
  <c r="AC124" i="10" s="1"/>
  <c r="AH97" i="12" a="1"/>
  <c r="AH97" i="12" s="1"/>
  <c r="AB129" i="3" a="1"/>
  <c r="AB129" i="3" s="1"/>
  <c r="AD102" i="3" a="1"/>
  <c r="AD102" i="3" s="1"/>
  <c r="O77" i="12" a="1"/>
  <c r="O77" i="12" s="1"/>
  <c r="J21" i="10" a="1"/>
  <c r="J21" i="10" s="1"/>
  <c r="H7" i="3" a="1"/>
  <c r="H7" i="3" s="1"/>
  <c r="Q70" i="12" a="1"/>
  <c r="Q70" i="12" s="1"/>
  <c r="S47" i="10" a="1"/>
  <c r="S47" i="10" s="1"/>
  <c r="H5" i="10" a="1"/>
  <c r="H5" i="10" s="1"/>
  <c r="H58" i="10" a="1"/>
  <c r="H58" i="10" s="1"/>
  <c r="U37" i="10" a="1"/>
  <c r="U37" i="10" s="1"/>
  <c r="AD23" i="10" a="1"/>
  <c r="AD23" i="10" s="1"/>
  <c r="V71" i="10" a="1"/>
  <c r="V71" i="10" s="1"/>
  <c r="H60" i="12" a="1"/>
  <c r="H60" i="12" s="1"/>
  <c r="AC15" i="3" a="1"/>
  <c r="AC15" i="3" s="1"/>
  <c r="P15" i="10" a="1"/>
  <c r="P15" i="10" s="1"/>
  <c r="AF28" i="12" a="1"/>
  <c r="AF28" i="12" s="1"/>
  <c r="V50" i="10" a="1"/>
  <c r="V50" i="10" s="1"/>
  <c r="AH127" i="3" a="1"/>
  <c r="AH127" i="3" s="1"/>
  <c r="Z38" i="3" a="1"/>
  <c r="Z38" i="3" s="1"/>
  <c r="G38" i="12" a="1"/>
  <c r="G38" i="12" s="1"/>
  <c r="U87" i="12" a="1"/>
  <c r="U87" i="12" s="1"/>
  <c r="AC85" i="10" a="1"/>
  <c r="AC85" i="10" s="1"/>
  <c r="AH128" i="12" a="1"/>
  <c r="AH128" i="12" s="1"/>
  <c r="P121" i="3" a="1"/>
  <c r="P121" i="3" s="1"/>
  <c r="M114" i="12" a="1"/>
  <c r="M114" i="12" s="1"/>
  <c r="X62" i="10" a="1"/>
  <c r="X62" i="10" s="1"/>
  <c r="AC39" i="3" a="1"/>
  <c r="AC39" i="3" s="1"/>
  <c r="O4" i="12" a="1"/>
  <c r="O4" i="12" s="1"/>
  <c r="F87" i="3" a="1"/>
  <c r="F87" i="3" s="1"/>
  <c r="Q126" i="10" a="1"/>
  <c r="Q126" i="10" s="1"/>
  <c r="AF25" i="3" a="1"/>
  <c r="AF25" i="3" s="1"/>
  <c r="AJ133" i="12" a="1"/>
  <c r="AJ133" i="12" s="1"/>
  <c r="BO133" i="12" s="1"/>
  <c r="O57" i="12" a="1"/>
  <c r="O57" i="12" s="1"/>
  <c r="U108" i="10" a="1"/>
  <c r="U108" i="10" s="1"/>
  <c r="Z92" i="10" a="1"/>
  <c r="Z92" i="10" s="1"/>
  <c r="AD100" i="12" a="1"/>
  <c r="AD100" i="12" s="1"/>
  <c r="T138" i="3" a="1"/>
  <c r="T138" i="3" s="1"/>
  <c r="AY138" i="3" s="1"/>
  <c r="AY137" i="3" s="1"/>
  <c r="V97" i="10" a="1"/>
  <c r="V97" i="10" s="1"/>
  <c r="O90" i="3" a="1"/>
  <c r="O90" i="3" s="1"/>
  <c r="I69" i="10" a="1"/>
  <c r="I69" i="10" s="1"/>
  <c r="AB130" i="12" a="1"/>
  <c r="AB130" i="12" s="1"/>
  <c r="AA116" i="12" a="1"/>
  <c r="AA116" i="12" s="1"/>
  <c r="V11" i="3" a="1"/>
  <c r="V11" i="3" s="1"/>
  <c r="AE86" i="10" a="1"/>
  <c r="AE86" i="10" s="1"/>
  <c r="AD4" i="3" a="1"/>
  <c r="AD4" i="3" s="1"/>
  <c r="W92" i="3" a="1"/>
  <c r="W92" i="3" s="1"/>
  <c r="W30" i="12" a="1"/>
  <c r="W30" i="12" s="1"/>
  <c r="O44" i="3" a="1"/>
  <c r="O44" i="3" s="1"/>
  <c r="X86" i="12" a="1"/>
  <c r="X86" i="12" s="1"/>
  <c r="AB51" i="12" a="1"/>
  <c r="AB51" i="12" s="1"/>
  <c r="AJ101" i="12" a="1"/>
  <c r="AJ101" i="12" s="1"/>
  <c r="AE71" i="12" a="1"/>
  <c r="AE71" i="12" s="1"/>
  <c r="M115" i="12" a="1"/>
  <c r="M115" i="12" s="1"/>
  <c r="O45" i="3" a="1"/>
  <c r="O45" i="3" s="1"/>
  <c r="I101" i="12" a="1"/>
  <c r="I101" i="12" s="1"/>
  <c r="AH39" i="12" a="1"/>
  <c r="AH39" i="12" s="1"/>
  <c r="W123" i="12" a="1"/>
  <c r="W123" i="12" s="1"/>
  <c r="I99" i="12" a="1"/>
  <c r="I99" i="12" s="1"/>
  <c r="I74" i="3" a="1"/>
  <c r="I74" i="3" s="1"/>
  <c r="AJ125" i="3" a="1"/>
  <c r="AJ125" i="3" s="1"/>
  <c r="F86" i="3" a="1"/>
  <c r="F86" i="3" s="1"/>
  <c r="AG32" i="12" a="1"/>
  <c r="AG32" i="12" s="1"/>
  <c r="AH75" i="10" a="1"/>
  <c r="AH75" i="10" s="1"/>
  <c r="Q47" i="10" a="1"/>
  <c r="Q47" i="10" s="1"/>
  <c r="X27" i="12" a="1"/>
  <c r="X27" i="12" s="1"/>
  <c r="X125" i="3" a="1"/>
  <c r="X125" i="3" s="1"/>
  <c r="I15" i="3" a="1"/>
  <c r="I15" i="3" s="1"/>
  <c r="N23" i="10" a="1"/>
  <c r="N23" i="10" s="1"/>
  <c r="Z46" i="12" a="1"/>
  <c r="Z46" i="12" s="1"/>
  <c r="X51" i="12" a="1"/>
  <c r="X51" i="12" s="1"/>
  <c r="Y134" i="12" a="1"/>
  <c r="Y134" i="12" s="1"/>
  <c r="BD134" i="12" s="1"/>
  <c r="AF53" i="12" a="1"/>
  <c r="AF53" i="12" s="1"/>
  <c r="R79" i="3" a="1"/>
  <c r="R79" i="3" s="1"/>
  <c r="K101" i="12" a="1"/>
  <c r="K101" i="12" s="1"/>
  <c r="G125" i="10" a="1"/>
  <c r="G125" i="10" s="1"/>
  <c r="J59" i="3" a="1"/>
  <c r="J59" i="3" s="1"/>
  <c r="X42" i="3" a="1"/>
  <c r="X42" i="3" s="1"/>
  <c r="W32" i="12" a="1"/>
  <c r="W32" i="12" s="1"/>
  <c r="O28" i="10" a="1"/>
  <c r="O28" i="10" s="1"/>
  <c r="AF64" i="12" a="1"/>
  <c r="AF64" i="12" s="1"/>
  <c r="P88" i="12" a="1"/>
  <c r="P88" i="12" s="1"/>
  <c r="AG126" i="10" a="1"/>
  <c r="AG126" i="10" s="1"/>
  <c r="AA64" i="10" a="1"/>
  <c r="AA64" i="10" s="1"/>
  <c r="K90" i="12" a="1"/>
  <c r="K90" i="12" s="1"/>
  <c r="R45" i="3" a="1"/>
  <c r="R45" i="3" s="1"/>
  <c r="AE72" i="3" a="1"/>
  <c r="AE72" i="3" s="1"/>
  <c r="AG30" i="3" a="1"/>
  <c r="AG30" i="3" s="1"/>
  <c r="Y28" i="3" a="1"/>
  <c r="Y28" i="3" s="1"/>
  <c r="AG91" i="3" a="1"/>
  <c r="AG91" i="3" s="1"/>
  <c r="Z95" i="10" a="1"/>
  <c r="Z95" i="10" s="1"/>
  <c r="T69" i="3" a="1"/>
  <c r="T69" i="3" s="1"/>
  <c r="M95" i="10" a="1"/>
  <c r="M95" i="10" s="1"/>
  <c r="G36" i="12" a="1"/>
  <c r="G36" i="12" s="1"/>
  <c r="X10" i="3" a="1"/>
  <c r="X10" i="3" s="1"/>
  <c r="H127" i="3" a="1"/>
  <c r="H127" i="3" s="1"/>
  <c r="Z52" i="12" a="1"/>
  <c r="Z52" i="12" s="1"/>
  <c r="I59" i="12" a="1"/>
  <c r="I59" i="12" s="1"/>
  <c r="F40" i="12" a="1"/>
  <c r="F40" i="12" s="1"/>
  <c r="M99" i="3" a="1"/>
  <c r="M99" i="3" s="1"/>
  <c r="N114" i="12" a="1"/>
  <c r="N114" i="12" s="1"/>
  <c r="AG43" i="12" a="1"/>
  <c r="AG43" i="12" s="1"/>
  <c r="S88" i="3" a="1"/>
  <c r="S88" i="3" s="1"/>
  <c r="H111" i="3" a="1"/>
  <c r="H111" i="3" s="1"/>
  <c r="AC131" i="10" a="1"/>
  <c r="AC131" i="10" s="1"/>
  <c r="AH36" i="3" a="1"/>
  <c r="AH36" i="3" s="1"/>
  <c r="X127" i="3" a="1"/>
  <c r="X127" i="3" s="1"/>
  <c r="P128" i="12" a="1"/>
  <c r="P128" i="12" s="1"/>
  <c r="Z99" i="10" a="1"/>
  <c r="Z99" i="10" s="1"/>
  <c r="AF22" i="12" a="1"/>
  <c r="AF22" i="12" s="1"/>
  <c r="X37" i="10" a="1"/>
  <c r="X37" i="10" s="1"/>
  <c r="J96" i="12" a="1"/>
  <c r="J96" i="12" s="1"/>
  <c r="V91" i="3" a="1"/>
  <c r="V91" i="3" s="1"/>
  <c r="H119" i="3" a="1"/>
  <c r="H119" i="3" s="1"/>
  <c r="Z89" i="10" a="1"/>
  <c r="Z89" i="10" s="1"/>
  <c r="N87" i="3" a="1"/>
  <c r="N87" i="3" s="1"/>
  <c r="AE19" i="12" a="1"/>
  <c r="AE19" i="12" s="1"/>
  <c r="G73" i="3" a="1"/>
  <c r="G73" i="3" s="1"/>
  <c r="X87" i="12" a="1"/>
  <c r="X87" i="12" s="1"/>
  <c r="W64" i="12" a="1"/>
  <c r="W64" i="12" s="1"/>
  <c r="AJ134" i="12" a="1"/>
  <c r="AJ134" i="12" s="1"/>
  <c r="BO134" i="12" s="1"/>
  <c r="AB127" i="3" a="1"/>
  <c r="AB127" i="3" s="1"/>
  <c r="T50" i="10" a="1"/>
  <c r="T50" i="10" s="1"/>
  <c r="H100" i="10" a="1"/>
  <c r="H100" i="10" s="1"/>
  <c r="P35" i="12" a="1"/>
  <c r="P35" i="12" s="1"/>
  <c r="K36" i="10" a="1"/>
  <c r="K36" i="10" s="1"/>
  <c r="AJ71" i="12" a="1"/>
  <c r="AJ71" i="12" s="1"/>
  <c r="K47" i="3" a="1"/>
  <c r="K47" i="3" s="1"/>
  <c r="V97" i="3" a="1"/>
  <c r="V97" i="3" s="1"/>
  <c r="P120" i="3" a="1"/>
  <c r="P120" i="3" s="1"/>
  <c r="AE80" i="3" a="1"/>
  <c r="AE80" i="3" s="1"/>
  <c r="G11" i="10" a="1"/>
  <c r="G11" i="10" s="1"/>
  <c r="T14" i="10" a="1"/>
  <c r="T14" i="10" s="1"/>
  <c r="J119" i="10" a="1"/>
  <c r="J119" i="10" s="1"/>
  <c r="N108" i="12" a="1"/>
  <c r="N108" i="12" s="1"/>
  <c r="AD8" i="12" a="1"/>
  <c r="AD8" i="12" s="1"/>
  <c r="AJ75" i="10" a="1"/>
  <c r="AJ75" i="10" s="1"/>
  <c r="V68" i="3" a="1"/>
  <c r="V68" i="3" s="1"/>
  <c r="M20" i="3" a="1"/>
  <c r="M20" i="3" s="1"/>
  <c r="O115" i="12" a="1"/>
  <c r="O115" i="12" s="1"/>
  <c r="AB7" i="3" a="1"/>
  <c r="AB7" i="3" s="1"/>
  <c r="AF51" i="3" a="1"/>
  <c r="AF51" i="3" s="1"/>
  <c r="Y96" i="12" a="1"/>
  <c r="Y96" i="12" s="1"/>
  <c r="N116" i="10" a="1"/>
  <c r="N116" i="10" s="1"/>
  <c r="AI57" i="3" a="1"/>
  <c r="AI57" i="3" s="1"/>
  <c r="X56" i="12" a="1"/>
  <c r="X56" i="12" s="1"/>
  <c r="AI38" i="3" a="1"/>
  <c r="AI38" i="3" s="1"/>
  <c r="AA32" i="10" a="1"/>
  <c r="AA32" i="10" s="1"/>
  <c r="N120" i="12" a="1"/>
  <c r="N120" i="12" s="1"/>
  <c r="AF129" i="3" a="1"/>
  <c r="AF129" i="3" s="1"/>
  <c r="H95" i="10" a="1"/>
  <c r="H95" i="10" s="1"/>
  <c r="J111" i="10" a="1"/>
  <c r="J111" i="10" s="1"/>
  <c r="Q87" i="12" a="1"/>
  <c r="Q87" i="12" s="1"/>
  <c r="X138" i="12" a="1"/>
  <c r="X138" i="12" s="1"/>
  <c r="BC138" i="12" s="1"/>
  <c r="BC137" i="12" s="1"/>
  <c r="N20" i="12" a="1"/>
  <c r="N20" i="12" s="1"/>
  <c r="Q110" i="12" a="1"/>
  <c r="Q110" i="12" s="1"/>
  <c r="V76" i="10" a="1"/>
  <c r="V76" i="10" s="1"/>
  <c r="T64" i="3" a="1"/>
  <c r="T64" i="3" s="1"/>
  <c r="R40" i="3" a="1"/>
  <c r="R40" i="3" s="1"/>
  <c r="AI114" i="12" a="1"/>
  <c r="AI114" i="12" s="1"/>
  <c r="AC130" i="10" a="1"/>
  <c r="AC130" i="10" s="1"/>
  <c r="AB65" i="3" a="1"/>
  <c r="AB65" i="3" s="1"/>
  <c r="I52" i="3" a="1"/>
  <c r="I52" i="3" s="1"/>
  <c r="L71" i="3" a="1"/>
  <c r="L71" i="3" s="1"/>
  <c r="G43" i="3" a="1"/>
  <c r="G43" i="3" s="1"/>
  <c r="V106" i="12" a="1"/>
  <c r="V106" i="12" s="1"/>
  <c r="L28" i="12" a="1"/>
  <c r="L28" i="12" s="1"/>
  <c r="AJ28" i="12" a="1"/>
  <c r="AJ28" i="12" s="1"/>
  <c r="AG121" i="3" a="1"/>
  <c r="AG121" i="3" s="1"/>
  <c r="AH40" i="10" a="1"/>
  <c r="AH40" i="10" s="1"/>
  <c r="AE91" i="3" a="1"/>
  <c r="AE91" i="3" s="1"/>
  <c r="T119" i="12" a="1"/>
  <c r="T119" i="12" s="1"/>
  <c r="H53" i="12" a="1"/>
  <c r="H53" i="12" s="1"/>
  <c r="I10" i="12" a="1"/>
  <c r="I10" i="12" s="1"/>
  <c r="AC23" i="12" a="1"/>
  <c r="AC23" i="12" s="1"/>
  <c r="Q75" i="3" a="1"/>
  <c r="Q75" i="3" s="1"/>
  <c r="I136" i="10" a="1"/>
  <c r="I136" i="10" s="1"/>
  <c r="AN136" i="10" s="1"/>
  <c r="AN135" i="10" s="1"/>
  <c r="AH46" i="12" a="1"/>
  <c r="AH46" i="12" s="1"/>
  <c r="AD128" i="12" a="1"/>
  <c r="AD128" i="12" s="1"/>
  <c r="M31" i="3" a="1"/>
  <c r="M31" i="3" s="1"/>
  <c r="X124" i="10" a="1"/>
  <c r="X124" i="10" s="1"/>
  <c r="K120" i="10" a="1"/>
  <c r="K120" i="10" s="1"/>
  <c r="N36" i="3" a="1"/>
  <c r="N36" i="3" s="1"/>
  <c r="Q51" i="10" a="1"/>
  <c r="Q51" i="10" s="1"/>
  <c r="N18" i="3" a="1"/>
  <c r="N18" i="3" s="1"/>
  <c r="V123" i="12" a="1"/>
  <c r="V123" i="12" s="1"/>
  <c r="Z105" i="12" a="1"/>
  <c r="Z105" i="12" s="1"/>
  <c r="AI60" i="12" a="1"/>
  <c r="AI60" i="12" s="1"/>
  <c r="U50" i="10" a="1"/>
  <c r="U50" i="10" s="1"/>
  <c r="S20" i="12" a="1"/>
  <c r="S20" i="12" s="1"/>
  <c r="AC41" i="12" a="1"/>
  <c r="AC41" i="12" s="1"/>
  <c r="I85" i="12" a="1"/>
  <c r="I85" i="12" s="1"/>
  <c r="AG55" i="12" a="1"/>
  <c r="AG55" i="12" s="1"/>
  <c r="V80" i="12" a="1"/>
  <c r="V80" i="12" s="1"/>
  <c r="AJ99" i="3" a="1"/>
  <c r="AJ99" i="3" s="1"/>
  <c r="Z129" i="12" a="1"/>
  <c r="Z129" i="12" s="1"/>
  <c r="R86" i="12" a="1"/>
  <c r="R86" i="12" s="1"/>
  <c r="W73" i="10" a="1"/>
  <c r="W73" i="10" s="1"/>
  <c r="AI91" i="3" a="1"/>
  <c r="AI91" i="3" s="1"/>
  <c r="J108" i="3" a="1"/>
  <c r="J108" i="3" s="1"/>
  <c r="Z12" i="10" a="1"/>
  <c r="Z12" i="10" s="1"/>
  <c r="J10" i="3" a="1"/>
  <c r="J10" i="3" s="1"/>
  <c r="L7" i="3" a="1"/>
  <c r="L7" i="3" s="1"/>
  <c r="V100" i="10" a="1"/>
  <c r="V100" i="10" s="1"/>
  <c r="AJ115" i="10" a="1"/>
  <c r="AJ115" i="10" s="1"/>
  <c r="AD88" i="10" a="1"/>
  <c r="AD88" i="10" s="1"/>
  <c r="N131" i="3" a="1"/>
  <c r="N131" i="3" s="1"/>
  <c r="AG101" i="3" a="1"/>
  <c r="AG101" i="3" s="1"/>
  <c r="V109" i="10" a="1"/>
  <c r="V109" i="10" s="1"/>
  <c r="AE65" i="12" a="1"/>
  <c r="AE65" i="12" s="1"/>
  <c r="Q85" i="12" a="1"/>
  <c r="Q85" i="12" s="1"/>
  <c r="AD124" i="10" a="1"/>
  <c r="AD124" i="10" s="1"/>
  <c r="J6" i="3" a="1"/>
  <c r="J6" i="3" s="1"/>
  <c r="AJ69" i="10" a="1"/>
  <c r="AJ69" i="10" s="1"/>
  <c r="W96" i="12" a="1"/>
  <c r="W96" i="12" s="1"/>
  <c r="U81" i="3" a="1"/>
  <c r="U81" i="3" s="1"/>
  <c r="AB47" i="10" a="1"/>
  <c r="AB47" i="10" s="1"/>
  <c r="AE128" i="12" a="1"/>
  <c r="AE128" i="12" s="1"/>
  <c r="AC37" i="10" a="1"/>
  <c r="AC37" i="10" s="1"/>
  <c r="AA3" i="10" a="1"/>
  <c r="AA3" i="10" s="1"/>
  <c r="G116" i="3" a="1"/>
  <c r="G116" i="3" s="1"/>
  <c r="AD119" i="12" a="1"/>
  <c r="AD119" i="12" s="1"/>
  <c r="P133" i="10" a="1"/>
  <c r="P133" i="10" s="1"/>
  <c r="AU133" i="10" s="1"/>
  <c r="AU132" i="10" s="1"/>
  <c r="X80" i="12" a="1"/>
  <c r="X80" i="12" s="1"/>
  <c r="U31" i="12" a="1"/>
  <c r="U31" i="12" s="1"/>
  <c r="AG99" i="10" a="1"/>
  <c r="AG99" i="10" s="1"/>
  <c r="Z134" i="12" a="1"/>
  <c r="Z134" i="12" s="1"/>
  <c r="BE134" i="12" s="1"/>
  <c r="I72" i="12" a="1"/>
  <c r="I72" i="12" s="1"/>
  <c r="T87" i="12" a="1"/>
  <c r="T87" i="12" s="1"/>
  <c r="AC38" i="10" a="1"/>
  <c r="AC38" i="10" s="1"/>
  <c r="J15" i="10" a="1"/>
  <c r="J15" i="10" s="1"/>
  <c r="AG18" i="12" a="1"/>
  <c r="AG18" i="12" s="1"/>
  <c r="R36" i="12" a="1"/>
  <c r="R36" i="12" s="1"/>
  <c r="Y113" i="3" a="1"/>
  <c r="Y113" i="3" s="1"/>
  <c r="O133" i="12" a="1"/>
  <c r="O133" i="12" s="1"/>
  <c r="AT133" i="12" s="1"/>
  <c r="AD22" i="10" a="1"/>
  <c r="AD22" i="10" s="1"/>
  <c r="Y74" i="3" a="1"/>
  <c r="Y74" i="3" s="1"/>
  <c r="O87" i="12" a="1"/>
  <c r="O87" i="12" s="1"/>
  <c r="I26" i="12" a="1"/>
  <c r="I26" i="12" s="1"/>
  <c r="AC67" i="12" a="1"/>
  <c r="AC67" i="12" s="1"/>
  <c r="AD114" i="10" a="1"/>
  <c r="AD114" i="10" s="1"/>
  <c r="L37" i="12" a="1"/>
  <c r="L37" i="12" s="1"/>
  <c r="F103" i="12" a="1"/>
  <c r="F103" i="12" s="1"/>
  <c r="AF99" i="3" a="1"/>
  <c r="AF99" i="3" s="1"/>
  <c r="G133" i="10" a="1"/>
  <c r="G133" i="10" s="1"/>
  <c r="AL133" i="10" s="1"/>
  <c r="AL132" i="10" s="1"/>
  <c r="AD40" i="12" a="1"/>
  <c r="AD40" i="12" s="1"/>
  <c r="Y12" i="3" a="1"/>
  <c r="Y12" i="3" s="1"/>
  <c r="L25" i="12" a="1"/>
  <c r="L25" i="12" s="1"/>
  <c r="H95" i="12" a="1"/>
  <c r="H95" i="12" s="1"/>
  <c r="I25" i="12" a="1"/>
  <c r="I25" i="12" s="1"/>
  <c r="X51" i="10" a="1"/>
  <c r="X51" i="10" s="1"/>
  <c r="W10" i="3" a="1"/>
  <c r="W10" i="3" s="1"/>
  <c r="T99" i="3" a="1"/>
  <c r="T99" i="3" s="1"/>
  <c r="Q51" i="12" a="1"/>
  <c r="Q51" i="12" s="1"/>
  <c r="I8" i="12" a="1"/>
  <c r="I8" i="12" s="1"/>
  <c r="Y119" i="3" a="1"/>
  <c r="Y119" i="3" s="1"/>
  <c r="AB46" i="10" a="1"/>
  <c r="AB46" i="10" s="1"/>
  <c r="AE48" i="12" a="1"/>
  <c r="AE48" i="12" s="1"/>
  <c r="U80" i="3" a="1"/>
  <c r="U80" i="3" s="1"/>
  <c r="K72" i="10" a="1"/>
  <c r="K72" i="10" s="1"/>
  <c r="AA18" i="10" a="1"/>
  <c r="AA18" i="10" s="1"/>
  <c r="O65" i="3" a="1"/>
  <c r="O65" i="3" s="1"/>
  <c r="K86" i="12" a="1"/>
  <c r="K86" i="12" s="1"/>
  <c r="U102" i="10" a="1"/>
  <c r="U102" i="10" s="1"/>
  <c r="K124" i="3" a="1"/>
  <c r="K124" i="3" s="1"/>
  <c r="T22" i="3" a="1"/>
  <c r="T22" i="3" s="1"/>
  <c r="AF65" i="12" a="1"/>
  <c r="AF65" i="12" s="1"/>
  <c r="S138" i="3" a="1"/>
  <c r="S138" i="3" s="1"/>
  <c r="AX138" i="3" s="1"/>
  <c r="AX137" i="3" s="1"/>
  <c r="H13" i="3" a="1"/>
  <c r="H13" i="3" s="1"/>
  <c r="L114" i="10" a="1"/>
  <c r="L114" i="10" s="1"/>
  <c r="J81" i="10" a="1"/>
  <c r="J81" i="10" s="1"/>
  <c r="F45" i="12" a="1"/>
  <c r="F45" i="12" s="1"/>
  <c r="R31" i="12" a="1"/>
  <c r="R31" i="12" s="1"/>
  <c r="X71" i="3" a="1"/>
  <c r="X71" i="3" s="1"/>
  <c r="I23" i="10" a="1"/>
  <c r="I23" i="10" s="1"/>
  <c r="AC133" i="12" a="1"/>
  <c r="AC133" i="12" s="1"/>
  <c r="BH133" i="12" s="1"/>
  <c r="BH132" i="12" s="1"/>
  <c r="AC74" i="3" a="1"/>
  <c r="AC74" i="3" s="1"/>
  <c r="AB44" i="3" a="1"/>
  <c r="AB44" i="3" s="1"/>
  <c r="J25" i="12" a="1"/>
  <c r="J25" i="12" s="1"/>
  <c r="AD99" i="3" a="1"/>
  <c r="AD99" i="3" s="1"/>
  <c r="M128" i="12" a="1"/>
  <c r="M128" i="12" s="1"/>
  <c r="M102" i="12" a="1"/>
  <c r="M102" i="12" s="1"/>
  <c r="R62" i="12" a="1"/>
  <c r="R62" i="12" s="1"/>
  <c r="AE28" i="3" a="1"/>
  <c r="AE28" i="3" s="1"/>
  <c r="Y26" i="12" a="1"/>
  <c r="Y26" i="12" s="1"/>
  <c r="W16" i="3" a="1"/>
  <c r="W16" i="3" s="1"/>
  <c r="V23" i="10" a="1"/>
  <c r="V23" i="10" s="1"/>
  <c r="Z88" i="3" a="1"/>
  <c r="Z88" i="3" s="1"/>
  <c r="AC12" i="10" a="1"/>
  <c r="AC12" i="10" s="1"/>
  <c r="Z40" i="10" a="1"/>
  <c r="Z40" i="10" s="1"/>
  <c r="W98" i="3" a="1"/>
  <c r="W98" i="3" s="1"/>
  <c r="V136" i="3" a="1"/>
  <c r="V136" i="3" s="1"/>
  <c r="BA136" i="3" s="1"/>
  <c r="BA135" i="3" s="1"/>
  <c r="G35" i="12" a="1"/>
  <c r="G35" i="12" s="1"/>
  <c r="K85" i="12" a="1"/>
  <c r="K85" i="12" s="1"/>
  <c r="J48" i="3" a="1"/>
  <c r="J48" i="3" s="1"/>
  <c r="Q42" i="10" a="1"/>
  <c r="Q42" i="10" s="1"/>
  <c r="T102" i="12" a="1"/>
  <c r="T102" i="12" s="1"/>
  <c r="Z43" i="12" a="1"/>
  <c r="Z43" i="12" s="1"/>
  <c r="AI109" i="12" a="1"/>
  <c r="AI109" i="12" s="1"/>
  <c r="Z119" i="3" a="1"/>
  <c r="Z119" i="3" s="1"/>
  <c r="AB35" i="12" a="1"/>
  <c r="AB35" i="12" s="1"/>
  <c r="AF21" i="12" a="1"/>
  <c r="AF21" i="12" s="1"/>
  <c r="AD90" i="3" a="1"/>
  <c r="AD90" i="3" s="1"/>
  <c r="R74" i="10" a="1"/>
  <c r="R74" i="10" s="1"/>
  <c r="X103" i="12" a="1"/>
  <c r="X103" i="12" s="1"/>
  <c r="W118" i="12" a="1"/>
  <c r="W118" i="12" s="1"/>
  <c r="H89" i="3" a="1"/>
  <c r="H89" i="3" s="1"/>
  <c r="Q30" i="10" a="1"/>
  <c r="Q30" i="10" s="1"/>
  <c r="I97" i="12" a="1"/>
  <c r="I97" i="12" s="1"/>
  <c r="I11" i="10" a="1"/>
  <c r="I11" i="10" s="1"/>
  <c r="O106" i="10" a="1"/>
  <c r="O106" i="10" s="1"/>
  <c r="AC42" i="10" a="1"/>
  <c r="AC42" i="10" s="1"/>
  <c r="AI131" i="12" a="1"/>
  <c r="AI131" i="12" s="1"/>
  <c r="N99" i="12" a="1"/>
  <c r="N99" i="12" s="1"/>
  <c r="AG108" i="12" a="1"/>
  <c r="AG108" i="12" s="1"/>
  <c r="M37" i="12" a="1"/>
  <c r="M37" i="12" s="1"/>
  <c r="G67" i="3" a="1"/>
  <c r="G67" i="3" s="1"/>
  <c r="S119" i="10" a="1"/>
  <c r="S119" i="10" s="1"/>
  <c r="AA38" i="12" a="1"/>
  <c r="AA38" i="12" s="1"/>
  <c r="V87" i="3" a="1"/>
  <c r="V87" i="3" s="1"/>
  <c r="Y114" i="12" a="1"/>
  <c r="Y114" i="12" s="1"/>
  <c r="R56" i="10" a="1"/>
  <c r="R56" i="10" s="1"/>
  <c r="N101" i="3" a="1"/>
  <c r="N101" i="3" s="1"/>
  <c r="H54" i="3" a="1"/>
  <c r="H54" i="3" s="1"/>
  <c r="F100" i="12" a="1"/>
  <c r="F100" i="12" s="1"/>
  <c r="AC95" i="10" a="1"/>
  <c r="AC95" i="10" s="1"/>
  <c r="R16" i="10" a="1"/>
  <c r="R16" i="10" s="1"/>
  <c r="O35" i="12" a="1"/>
  <c r="O35" i="12" s="1"/>
  <c r="AI74" i="3" a="1"/>
  <c r="AI74" i="3" s="1"/>
  <c r="AF89" i="3" a="1"/>
  <c r="AF89" i="3" s="1"/>
  <c r="G21" i="3" a="1"/>
  <c r="G21" i="3" s="1"/>
  <c r="V31" i="12" a="1"/>
  <c r="V31" i="12" s="1"/>
  <c r="L113" i="10" a="1"/>
  <c r="L113" i="10" s="1"/>
  <c r="AJ66" i="12" a="1"/>
  <c r="AJ66" i="12" s="1"/>
  <c r="O98" i="12" a="1"/>
  <c r="O98" i="12" s="1"/>
  <c r="AA50" i="10" a="1"/>
  <c r="AA50" i="10" s="1"/>
  <c r="AC18" i="3" a="1"/>
  <c r="AC18" i="3" s="1"/>
  <c r="AI136" i="10" a="1"/>
  <c r="AI136" i="10" s="1"/>
  <c r="BN136" i="10" s="1"/>
  <c r="BN135" i="10" s="1"/>
  <c r="S33" i="3" a="1"/>
  <c r="S33" i="3" s="1"/>
  <c r="AF63" i="3" a="1"/>
  <c r="AF63" i="3" s="1"/>
  <c r="F130" i="3" a="1"/>
  <c r="F130" i="3" s="1"/>
  <c r="H79" i="10" a="1"/>
  <c r="H79" i="10" s="1"/>
  <c r="I128" i="10" a="1"/>
  <c r="I128" i="10" s="1"/>
  <c r="R64" i="12" a="1"/>
  <c r="R64" i="12" s="1"/>
  <c r="S55" i="3" a="1"/>
  <c r="S55" i="3" s="1"/>
  <c r="Z67" i="12" a="1"/>
  <c r="Z67" i="12" s="1"/>
  <c r="AB39" i="3" a="1"/>
  <c r="AB39" i="3" s="1"/>
  <c r="AD92" i="10" a="1"/>
  <c r="AD92" i="10" s="1"/>
  <c r="Z110" i="10" a="1"/>
  <c r="Z110" i="10" s="1"/>
  <c r="Q125" i="12" a="1"/>
  <c r="Q125" i="12" s="1"/>
  <c r="M30" i="10" a="1"/>
  <c r="M30" i="10" s="1"/>
  <c r="Y68" i="12" a="1"/>
  <c r="Y68" i="12" s="1"/>
  <c r="AH82" i="10" a="1"/>
  <c r="AH82" i="10" s="1"/>
  <c r="P68" i="12" a="1"/>
  <c r="P68" i="12" s="1"/>
  <c r="I33" i="10" a="1"/>
  <c r="I33" i="10" s="1"/>
  <c r="F56" i="10" a="1"/>
  <c r="F56" i="10" s="1"/>
  <c r="L125" i="3" a="1"/>
  <c r="L125" i="3" s="1"/>
  <c r="F99" i="10" a="1"/>
  <c r="F99" i="10" s="1"/>
  <c r="AB111" i="10" a="1"/>
  <c r="AB111" i="10" s="1"/>
  <c r="K103" i="12" a="1"/>
  <c r="K103" i="12" s="1"/>
  <c r="J134" i="10" a="1"/>
  <c r="J134" i="10" s="1"/>
  <c r="AO134" i="10" s="1"/>
  <c r="AH86" i="3" a="1"/>
  <c r="AH86" i="3" s="1"/>
  <c r="G3" i="10" a="1"/>
  <c r="G3" i="10" s="1"/>
  <c r="I59" i="10" a="1"/>
  <c r="I59" i="10" s="1"/>
  <c r="AA117" i="3" a="1"/>
  <c r="AA117" i="3" s="1"/>
  <c r="AC138" i="12" a="1"/>
  <c r="AC138" i="12" s="1"/>
  <c r="BH138" i="12" s="1"/>
  <c r="BH137" i="12" s="1"/>
  <c r="AE53" i="10" a="1"/>
  <c r="AE53" i="10" s="1"/>
  <c r="AJ103" i="3" a="1"/>
  <c r="AJ103" i="3" s="1"/>
  <c r="V12" i="12" a="1"/>
  <c r="V12" i="12" s="1"/>
  <c r="V27" i="10" a="1"/>
  <c r="V27" i="10" s="1"/>
  <c r="AB81" i="10" a="1"/>
  <c r="AB81" i="10" s="1"/>
  <c r="AJ103" i="12" a="1"/>
  <c r="AJ103" i="12" s="1"/>
  <c r="F125" i="10" a="1"/>
  <c r="F125" i="10" s="1"/>
  <c r="N36" i="10" a="1"/>
  <c r="N36" i="10" s="1"/>
  <c r="Q129" i="3" a="1"/>
  <c r="Q129" i="3" s="1"/>
  <c r="R72" i="10" a="1"/>
  <c r="R72" i="10" s="1"/>
  <c r="I133" i="3" a="1"/>
  <c r="I133" i="3" s="1"/>
  <c r="AN133" i="3" s="1"/>
  <c r="L125" i="10" a="1"/>
  <c r="L125" i="10" s="1"/>
  <c r="J33" i="10" a="1"/>
  <c r="J33" i="10" s="1"/>
  <c r="AB71" i="10" a="1"/>
  <c r="AB71" i="10" s="1"/>
  <c r="L36" i="10" a="1"/>
  <c r="L36" i="10" s="1"/>
  <c r="U64" i="3" a="1"/>
  <c r="U64" i="3" s="1"/>
  <c r="AA7" i="10" a="1"/>
  <c r="AA7" i="10" s="1"/>
  <c r="AF56" i="10" a="1"/>
  <c r="AF56" i="10" s="1"/>
  <c r="AA35" i="3" a="1"/>
  <c r="AA35" i="3" s="1"/>
  <c r="K134" i="12" a="1"/>
  <c r="K134" i="12" s="1"/>
  <c r="AP134" i="12" s="1"/>
  <c r="F37" i="3" a="1"/>
  <c r="F37" i="3" s="1"/>
  <c r="I45" i="3" a="1"/>
  <c r="I45" i="3" s="1"/>
  <c r="V26" i="10" a="1"/>
  <c r="V26" i="10" s="1"/>
  <c r="I52" i="12" a="1"/>
  <c r="I52" i="12" s="1"/>
  <c r="R110" i="10" a="1"/>
  <c r="R110" i="10" s="1"/>
  <c r="P46" i="10" a="1"/>
  <c r="P46" i="10" s="1"/>
  <c r="AH37" i="10" a="1"/>
  <c r="AH37" i="10" s="1"/>
  <c r="U126" i="12" a="1"/>
  <c r="U126" i="12" s="1"/>
  <c r="F33" i="12" a="1"/>
  <c r="F33" i="12" s="1"/>
  <c r="T114" i="3" a="1"/>
  <c r="T114" i="3" s="1"/>
  <c r="F56" i="12" a="1"/>
  <c r="F56" i="12" s="1"/>
  <c r="L30" i="12" a="1"/>
  <c r="L30" i="12" s="1"/>
  <c r="AI127" i="10" a="1"/>
  <c r="AI127" i="10" s="1"/>
  <c r="W123" i="3" a="1"/>
  <c r="W123" i="3" s="1"/>
  <c r="AE42" i="12" a="1"/>
  <c r="AE42" i="12" s="1"/>
  <c r="X12" i="3" a="1"/>
  <c r="X12" i="3" s="1"/>
  <c r="Y8" i="12" a="1"/>
  <c r="Y8" i="12" s="1"/>
  <c r="R93" i="10" a="1"/>
  <c r="R93" i="10" s="1"/>
  <c r="AF46" i="10" a="1"/>
  <c r="AF46" i="10" s="1"/>
  <c r="AB26" i="3" a="1"/>
  <c r="AB26" i="3" s="1"/>
  <c r="J99" i="10" a="1"/>
  <c r="J99" i="10" s="1"/>
  <c r="AH99" i="12" a="1"/>
  <c r="AH99" i="12" s="1"/>
  <c r="P123" i="3" a="1"/>
  <c r="P123" i="3" s="1"/>
  <c r="Y128" i="12" a="1"/>
  <c r="Y128" i="12" s="1"/>
  <c r="Z117" i="3" a="1"/>
  <c r="Z117" i="3" s="1"/>
  <c r="J23" i="12" a="1"/>
  <c r="J23" i="12" s="1"/>
  <c r="AD52" i="10" a="1"/>
  <c r="AD52" i="10" s="1"/>
  <c r="AD103" i="12" a="1"/>
  <c r="AD103" i="12" s="1"/>
  <c r="AJ56" i="10" a="1"/>
  <c r="AJ56" i="10" s="1"/>
  <c r="K119" i="3" a="1"/>
  <c r="K119" i="3" s="1"/>
  <c r="W133" i="3" a="1"/>
  <c r="W133" i="3" s="1"/>
  <c r="BB133" i="3" s="1"/>
  <c r="W32" i="10" a="1"/>
  <c r="W32" i="10" s="1"/>
  <c r="AE47" i="12" a="1"/>
  <c r="AE47" i="12" s="1"/>
  <c r="AE18" i="3" a="1"/>
  <c r="AE18" i="3" s="1"/>
  <c r="F48" i="3" a="1"/>
  <c r="F48" i="3" s="1"/>
  <c r="P69" i="10" a="1"/>
  <c r="P69" i="10" s="1"/>
  <c r="W23" i="10" a="1"/>
  <c r="W23" i="10" s="1"/>
  <c r="I130" i="3" a="1"/>
  <c r="I130" i="3" s="1"/>
  <c r="U32" i="3" a="1"/>
  <c r="U32" i="3" s="1"/>
  <c r="S31" i="3" a="1"/>
  <c r="S31" i="3" s="1"/>
  <c r="AJ123" i="10" a="1"/>
  <c r="AJ123" i="10" s="1"/>
  <c r="G129" i="3" a="1"/>
  <c r="G129" i="3" s="1"/>
  <c r="AB131" i="12" a="1"/>
  <c r="AB131" i="12" s="1"/>
  <c r="H18" i="3" a="1"/>
  <c r="H18" i="3" s="1"/>
  <c r="Z34" i="3" a="1"/>
  <c r="Z34" i="3" s="1"/>
  <c r="Z93" i="10" a="1"/>
  <c r="Z93" i="10" s="1"/>
  <c r="L24" i="10" a="1"/>
  <c r="L24" i="10" s="1"/>
  <c r="G32" i="12" a="1"/>
  <c r="G32" i="12" s="1"/>
  <c r="U36" i="12" a="1"/>
  <c r="U36" i="12" s="1"/>
  <c r="AD91" i="3" a="1"/>
  <c r="AD91" i="3" s="1"/>
  <c r="K59" i="12" a="1"/>
  <c r="K59" i="12" s="1"/>
  <c r="AC108" i="3" a="1"/>
  <c r="AC108" i="3" s="1"/>
  <c r="L108" i="10" a="1"/>
  <c r="L108" i="10" s="1"/>
  <c r="R138" i="10" a="1"/>
  <c r="R138" i="10" s="1"/>
  <c r="AW138" i="10" s="1"/>
  <c r="AW137" i="10" s="1"/>
  <c r="V32" i="3" a="1"/>
  <c r="V32" i="3" s="1"/>
  <c r="T47" i="12" a="1"/>
  <c r="T47" i="12" s="1"/>
  <c r="AJ87" i="3" a="1"/>
  <c r="AJ87" i="3" s="1"/>
  <c r="X89" i="3" a="1"/>
  <c r="X89" i="3" s="1"/>
  <c r="M127" i="3" a="1"/>
  <c r="M127" i="3" s="1"/>
  <c r="AI71" i="12" a="1"/>
  <c r="AI71" i="12" s="1"/>
  <c r="U7" i="12" a="1"/>
  <c r="U7" i="12" s="1"/>
  <c r="L3" i="3" a="1"/>
  <c r="L3" i="3" s="1"/>
  <c r="K36" i="3" a="1"/>
  <c r="K36" i="3" s="1"/>
  <c r="Z82" i="10" a="1"/>
  <c r="Z82" i="10" s="1"/>
  <c r="X36" i="3" a="1"/>
  <c r="X36" i="3" s="1"/>
  <c r="AC8" i="10" a="1"/>
  <c r="AC8" i="10" s="1"/>
  <c r="I115" i="3" a="1"/>
  <c r="I115" i="3" s="1"/>
  <c r="AA134" i="10" a="1"/>
  <c r="AA134" i="10" s="1"/>
  <c r="BF134" i="10" s="1"/>
  <c r="L55" i="12" a="1"/>
  <c r="L55" i="12" s="1"/>
  <c r="V52" i="3" a="1"/>
  <c r="V52" i="3" s="1"/>
  <c r="J117" i="10" a="1"/>
  <c r="J117" i="10" s="1"/>
  <c r="Y87" i="3" a="1"/>
  <c r="Y87" i="3" s="1"/>
  <c r="AH30" i="12" a="1"/>
  <c r="AH30" i="12" s="1"/>
  <c r="Y82" i="3" a="1"/>
  <c r="Y82" i="3" s="1"/>
  <c r="T25" i="10" a="1"/>
  <c r="T25" i="10" s="1"/>
  <c r="V50" i="12" a="1"/>
  <c r="V50" i="12" s="1"/>
  <c r="G11" i="12" a="1"/>
  <c r="G11" i="12" s="1"/>
  <c r="S47" i="3" a="1"/>
  <c r="S47" i="3" s="1"/>
  <c r="Q93" i="12" a="1"/>
  <c r="Q93" i="12" s="1"/>
  <c r="AI65" i="12" a="1"/>
  <c r="AI65" i="12" s="1"/>
  <c r="S27" i="3" a="1"/>
  <c r="S27" i="3" s="1"/>
  <c r="AB19" i="3" a="1"/>
  <c r="AB19" i="3" s="1"/>
  <c r="Y65" i="12" a="1"/>
  <c r="Y65" i="12" s="1"/>
  <c r="AF59" i="3" a="1"/>
  <c r="AF59" i="3" s="1"/>
  <c r="Z46" i="3" a="1"/>
  <c r="Z46" i="3" s="1"/>
  <c r="AD64" i="10" a="1"/>
  <c r="AD64" i="10" s="1"/>
  <c r="AF37" i="3" a="1"/>
  <c r="AF37" i="3" s="1"/>
  <c r="AH127" i="10" a="1"/>
  <c r="AH127" i="10" s="1"/>
  <c r="S105" i="12" a="1"/>
  <c r="S105" i="12" s="1"/>
  <c r="AI60" i="3" a="1"/>
  <c r="AI60" i="3" s="1"/>
  <c r="AI59" i="3" a="1"/>
  <c r="AI59" i="3" s="1"/>
  <c r="Y5" i="10" a="1"/>
  <c r="Y5" i="10" s="1"/>
  <c r="F31" i="12" a="1"/>
  <c r="F31" i="12" s="1"/>
  <c r="AC125" i="10" a="1"/>
  <c r="AC125" i="10" s="1"/>
  <c r="Z72" i="12" a="1"/>
  <c r="Z72" i="12" s="1"/>
  <c r="M121" i="12" a="1"/>
  <c r="M121" i="12" s="1"/>
  <c r="N30" i="3" a="1"/>
  <c r="N30" i="3" s="1"/>
  <c r="AC34" i="10" a="1"/>
  <c r="AC34" i="10" s="1"/>
  <c r="X99" i="12" a="1"/>
  <c r="X99" i="12" s="1"/>
  <c r="S69" i="3" a="1"/>
  <c r="S69" i="3" s="1"/>
  <c r="Z98" i="12" a="1"/>
  <c r="Z98" i="12" s="1"/>
  <c r="S124" i="12" a="1"/>
  <c r="S124" i="12" s="1"/>
  <c r="S116" i="10" a="1"/>
  <c r="S116" i="10" s="1"/>
  <c r="AB11" i="10" a="1"/>
  <c r="AB11" i="10" s="1"/>
  <c r="AH11" i="12" a="1"/>
  <c r="AH11" i="12" s="1"/>
  <c r="AH69" i="3" a="1"/>
  <c r="AH69" i="3" s="1"/>
  <c r="AF68" i="3" a="1"/>
  <c r="AF68" i="3" s="1"/>
  <c r="V101" i="10" a="1"/>
  <c r="V101" i="10" s="1"/>
  <c r="AH118" i="12" a="1"/>
  <c r="AH118" i="12" s="1"/>
  <c r="O114" i="3" a="1"/>
  <c r="O114" i="3" s="1"/>
  <c r="P110" i="3" a="1"/>
  <c r="P110" i="3" s="1"/>
  <c r="AA120" i="10" a="1"/>
  <c r="AA120" i="10" s="1"/>
  <c r="AC62" i="10" a="1"/>
  <c r="AC62" i="10" s="1"/>
  <c r="Q105" i="10" a="1"/>
  <c r="Q105" i="10" s="1"/>
  <c r="AD31" i="12" a="1"/>
  <c r="AD31" i="12" s="1"/>
  <c r="W59" i="10" a="1"/>
  <c r="W59" i="10" s="1"/>
  <c r="O24" i="3" a="1"/>
  <c r="O24" i="3" s="1"/>
  <c r="Z121" i="12" a="1"/>
  <c r="Z121" i="12" s="1"/>
  <c r="Y21" i="3" a="1"/>
  <c r="Y21" i="3" s="1"/>
  <c r="AC45" i="3" a="1"/>
  <c r="AC45" i="3" s="1"/>
  <c r="I19" i="10" a="1"/>
  <c r="I19" i="10" s="1"/>
  <c r="AD93" i="12" a="1"/>
  <c r="AD93" i="12" s="1"/>
  <c r="K56" i="3" a="1"/>
  <c r="K56" i="3" s="1"/>
  <c r="I93" i="10" a="1"/>
  <c r="I93" i="10" s="1"/>
  <c r="N91" i="12" a="1"/>
  <c r="N91" i="12" s="1"/>
  <c r="AC12" i="3" a="1"/>
  <c r="AC12" i="3" s="1"/>
  <c r="AI117" i="12" a="1"/>
  <c r="AI117" i="12" s="1"/>
  <c r="M93" i="12" a="1"/>
  <c r="M93" i="12" s="1"/>
  <c r="V100" i="12" a="1"/>
  <c r="V100" i="12" s="1"/>
  <c r="AJ59" i="10" a="1"/>
  <c r="AJ59" i="10" s="1"/>
  <c r="Q128" i="10" a="1"/>
  <c r="Q128" i="10" s="1"/>
  <c r="P98" i="12" a="1"/>
  <c r="P98" i="12" s="1"/>
  <c r="O122" i="3" a="1"/>
  <c r="O122" i="3" s="1"/>
  <c r="U28" i="10" a="1"/>
  <c r="U28" i="10" s="1"/>
  <c r="U47" i="10" a="1"/>
  <c r="U47" i="10" s="1"/>
  <c r="Z127" i="3" a="1"/>
  <c r="Z127" i="3" s="1"/>
  <c r="AC72" i="3" a="1"/>
  <c r="AC72" i="3" s="1"/>
  <c r="V109" i="12" a="1"/>
  <c r="V109" i="12" s="1"/>
  <c r="M26" i="10" a="1"/>
  <c r="M26" i="10" s="1"/>
  <c r="AD99" i="10" a="1"/>
  <c r="AD99" i="10" s="1"/>
  <c r="U120" i="12" a="1"/>
  <c r="U120" i="12" s="1"/>
  <c r="X28" i="10" a="1"/>
  <c r="X28" i="10" s="1"/>
  <c r="J88" i="3" a="1"/>
  <c r="J88" i="3" s="1"/>
  <c r="AC39" i="12" a="1"/>
  <c r="AC39" i="12" s="1"/>
  <c r="O59" i="3" a="1"/>
  <c r="O59" i="3" s="1"/>
  <c r="AH18" i="12" a="1"/>
  <c r="AH18" i="12" s="1"/>
  <c r="AE86" i="3" a="1"/>
  <c r="AE86" i="3" s="1"/>
  <c r="V79" i="12" a="1"/>
  <c r="V79" i="12" s="1"/>
  <c r="AF43" i="10" a="1"/>
  <c r="AF43" i="10" s="1"/>
  <c r="AH34" i="10" a="1"/>
  <c r="AH34" i="10" s="1"/>
  <c r="P61" i="12" a="1"/>
  <c r="P61" i="12" s="1"/>
  <c r="AJ73" i="12" a="1"/>
  <c r="AJ73" i="12" s="1"/>
  <c r="S69" i="12" a="1"/>
  <c r="S69" i="12" s="1"/>
  <c r="T101" i="3" a="1"/>
  <c r="T101" i="3" s="1"/>
  <c r="X88" i="12" a="1"/>
  <c r="X88" i="12" s="1"/>
  <c r="AI38" i="12" a="1"/>
  <c r="AI38" i="12" s="1"/>
  <c r="AA88" i="12" a="1"/>
  <c r="AA88" i="12" s="1"/>
  <c r="O82" i="12" a="1"/>
  <c r="O82" i="12" s="1"/>
  <c r="AE105" i="3" a="1"/>
  <c r="AE105" i="3" s="1"/>
  <c r="M31" i="12" a="1"/>
  <c r="M31" i="12" s="1"/>
  <c r="U55" i="12" a="1"/>
  <c r="U55" i="12" s="1"/>
  <c r="H103" i="3" a="1"/>
  <c r="H103" i="3" s="1"/>
  <c r="J127" i="12" a="1"/>
  <c r="J127" i="12" s="1"/>
  <c r="M75" i="3" a="1"/>
  <c r="M75" i="3" s="1"/>
  <c r="M57" i="3" a="1"/>
  <c r="M57" i="3" s="1"/>
  <c r="H133" i="3" a="1"/>
  <c r="H133" i="3" s="1"/>
  <c r="AM133" i="3" s="1"/>
  <c r="W101" i="10" a="1"/>
  <c r="W101" i="10" s="1"/>
  <c r="W88" i="3" a="1"/>
  <c r="W88" i="3" s="1"/>
  <c r="N65" i="3" a="1"/>
  <c r="N65" i="3" s="1"/>
  <c r="AF67" i="12" a="1"/>
  <c r="AF67" i="12" s="1"/>
  <c r="AD138" i="10" a="1"/>
  <c r="AD138" i="10" s="1"/>
  <c r="BI138" i="10" s="1"/>
  <c r="BI137" i="10" s="1"/>
  <c r="N76" i="3" a="1"/>
  <c r="N76" i="3" s="1"/>
  <c r="J125" i="3" a="1"/>
  <c r="J125" i="3" s="1"/>
  <c r="AF108" i="10" a="1"/>
  <c r="AF108" i="10" s="1"/>
  <c r="AI96" i="10" a="1"/>
  <c r="AI96" i="10" s="1"/>
  <c r="T18" i="3" a="1"/>
  <c r="T18" i="3" s="1"/>
  <c r="AF62" i="12" a="1"/>
  <c r="AF62" i="12" s="1"/>
  <c r="V125" i="3" a="1"/>
  <c r="V125" i="3" s="1"/>
  <c r="AC113" i="12" a="1"/>
  <c r="AC113" i="12" s="1"/>
  <c r="V37" i="3" a="1"/>
  <c r="V37" i="3" s="1"/>
  <c r="AI33" i="3" a="1"/>
  <c r="AI33" i="3" s="1"/>
  <c r="AJ22" i="10" a="1"/>
  <c r="AJ22" i="10" s="1"/>
  <c r="AE120" i="10" a="1"/>
  <c r="AE120" i="10" s="1"/>
  <c r="M36" i="3" a="1"/>
  <c r="M36" i="3" s="1"/>
  <c r="P38" i="3" a="1"/>
  <c r="P38" i="3" s="1"/>
  <c r="Y13" i="10" a="1"/>
  <c r="Y13" i="10" s="1"/>
  <c r="Q88" i="10" a="1"/>
  <c r="Q88" i="10" s="1"/>
  <c r="X128" i="3" a="1"/>
  <c r="X128" i="3" s="1"/>
  <c r="AH134" i="12" a="1"/>
  <c r="AH134" i="12" s="1"/>
  <c r="BM134" i="12" s="1"/>
  <c r="AJ54" i="10" a="1"/>
  <c r="AJ54" i="10" s="1"/>
  <c r="P72" i="3" a="1"/>
  <c r="P72" i="3" s="1"/>
  <c r="M14" i="10" a="1"/>
  <c r="M14" i="10" s="1"/>
  <c r="L128" i="10" a="1"/>
  <c r="L128" i="10" s="1"/>
  <c r="X81" i="12" a="1"/>
  <c r="X81" i="12" s="1"/>
  <c r="N60" i="10" a="1"/>
  <c r="N60" i="10" s="1"/>
  <c r="P116" i="12" a="1"/>
  <c r="P116" i="12" s="1"/>
  <c r="X77" i="3" a="1"/>
  <c r="X77" i="3" s="1"/>
  <c r="K17" i="10" a="1"/>
  <c r="K17" i="10" s="1"/>
  <c r="M76" i="10" a="1"/>
  <c r="M76" i="10" s="1"/>
  <c r="P43" i="12" a="1"/>
  <c r="P43" i="12" s="1"/>
  <c r="R3" i="10" a="1"/>
  <c r="R3" i="10" s="1"/>
  <c r="U102" i="12" a="1"/>
  <c r="U102" i="12" s="1"/>
  <c r="U73" i="3" a="1"/>
  <c r="U73" i="3" s="1"/>
  <c r="AE17" i="12" a="1"/>
  <c r="AE17" i="12" s="1"/>
  <c r="M79" i="12" a="1"/>
  <c r="M79" i="12" s="1"/>
  <c r="K114" i="3" a="1"/>
  <c r="K114" i="3" s="1"/>
  <c r="X12" i="12" a="1"/>
  <c r="X12" i="12" s="1"/>
  <c r="R60" i="3" a="1"/>
  <c r="R60" i="3" s="1"/>
  <c r="L102" i="12" a="1"/>
  <c r="L102" i="12" s="1"/>
  <c r="P44" i="12" a="1"/>
  <c r="P44" i="12" s="1"/>
  <c r="S41" i="3" a="1"/>
  <c r="S41" i="3" s="1"/>
  <c r="N118" i="12" a="1"/>
  <c r="N118" i="12" s="1"/>
  <c r="M108" i="12" a="1"/>
  <c r="M108" i="12" s="1"/>
  <c r="R114" i="10" a="1"/>
  <c r="R114" i="10" s="1"/>
  <c r="W130" i="10" a="1"/>
  <c r="W130" i="10" s="1"/>
  <c r="N51" i="12" a="1"/>
  <c r="N51" i="12" s="1"/>
  <c r="J12" i="10" a="1"/>
  <c r="J12" i="10" s="1"/>
  <c r="Y57" i="3" a="1"/>
  <c r="Y57" i="3" s="1"/>
  <c r="AG106" i="3" a="1"/>
  <c r="AG106" i="3" s="1"/>
  <c r="U56" i="3" a="1"/>
  <c r="U56" i="3" s="1"/>
  <c r="AH54" i="12" a="1"/>
  <c r="AH54" i="12" s="1"/>
  <c r="T19" i="12" a="1"/>
  <c r="T19" i="12" s="1"/>
  <c r="AJ86" i="12" a="1"/>
  <c r="AJ86" i="12" s="1"/>
  <c r="AG100" i="3" a="1"/>
  <c r="AG100" i="3" s="1"/>
  <c r="Z125" i="12" a="1"/>
  <c r="Z125" i="12" s="1"/>
  <c r="AI22" i="3" a="1"/>
  <c r="AI22" i="3" s="1"/>
  <c r="G53" i="12" a="1"/>
  <c r="G53" i="12" s="1"/>
  <c r="X15" i="12" a="1"/>
  <c r="X15" i="12" s="1"/>
  <c r="AJ31" i="3" a="1"/>
  <c r="AJ31" i="3" s="1"/>
  <c r="K130" i="12" a="1"/>
  <c r="K130" i="12" s="1"/>
  <c r="O39" i="10" a="1"/>
  <c r="O39" i="10" s="1"/>
  <c r="O37" i="12" a="1"/>
  <c r="O37" i="12" s="1"/>
  <c r="Q80" i="12" a="1"/>
  <c r="Q80" i="12" s="1"/>
  <c r="Y61" i="10" a="1"/>
  <c r="Y61" i="10" s="1"/>
  <c r="J56" i="10" a="1"/>
  <c r="J56" i="10" s="1"/>
  <c r="S128" i="10" a="1"/>
  <c r="S128" i="10" s="1"/>
  <c r="J121" i="12" a="1"/>
  <c r="J121" i="12" s="1"/>
  <c r="V80" i="10" a="1"/>
  <c r="V80" i="10" s="1"/>
  <c r="M33" i="12" a="1"/>
  <c r="M33" i="12" s="1"/>
  <c r="S80" i="3" a="1"/>
  <c r="S80" i="3" s="1"/>
  <c r="X4" i="10" a="1"/>
  <c r="X4" i="10" s="1"/>
  <c r="AE126" i="10" a="1"/>
  <c r="AE126" i="10" s="1"/>
  <c r="Z97" i="12" a="1"/>
  <c r="Z97" i="12" s="1"/>
  <c r="Y108" i="12" a="1"/>
  <c r="Y108" i="12" s="1"/>
  <c r="R26" i="12" a="1"/>
  <c r="R26" i="12" s="1"/>
  <c r="AB19" i="10" a="1"/>
  <c r="AB19" i="10" s="1"/>
  <c r="AC30" i="3" a="1"/>
  <c r="AC30" i="3" s="1"/>
  <c r="M34" i="10" a="1"/>
  <c r="M34" i="10" s="1"/>
  <c r="AG103" i="10" a="1"/>
  <c r="AG103" i="10" s="1"/>
  <c r="X18" i="3" a="1"/>
  <c r="X18" i="3" s="1"/>
  <c r="K74" i="10" a="1"/>
  <c r="K74" i="10" s="1"/>
  <c r="H65" i="10" a="1"/>
  <c r="H65" i="10" s="1"/>
  <c r="AE123" i="3" a="1"/>
  <c r="AE123" i="3" s="1"/>
  <c r="AA53" i="10" a="1"/>
  <c r="AA53" i="10" s="1"/>
  <c r="G63" i="3" a="1"/>
  <c r="G63" i="3" s="1"/>
  <c r="L61" i="10" a="1"/>
  <c r="L61" i="10" s="1"/>
  <c r="U25" i="10" a="1"/>
  <c r="U25" i="10" s="1"/>
  <c r="AF136" i="12" a="1"/>
  <c r="AF136" i="12" s="1"/>
  <c r="BK136" i="12" s="1"/>
  <c r="BK135" i="12" s="1"/>
  <c r="I28" i="12" a="1"/>
  <c r="I28" i="12" s="1"/>
  <c r="U98" i="3" a="1"/>
  <c r="U98" i="3" s="1"/>
  <c r="AF64" i="3" a="1"/>
  <c r="AF64" i="3" s="1"/>
  <c r="AH65" i="12" a="1"/>
  <c r="AH65" i="12" s="1"/>
  <c r="V113" i="12" a="1"/>
  <c r="V113" i="12" s="1"/>
  <c r="S33" i="12" a="1"/>
  <c r="S33" i="12" s="1"/>
  <c r="AF48" i="3" a="1"/>
  <c r="AF48" i="3" s="1"/>
  <c r="F31" i="3" a="1"/>
  <c r="F31" i="3" s="1"/>
  <c r="O76" i="10" a="1"/>
  <c r="O76" i="10" s="1"/>
  <c r="AD35" i="3" a="1"/>
  <c r="AD35" i="3" s="1"/>
  <c r="M80" i="10" a="1"/>
  <c r="M80" i="10" s="1"/>
  <c r="V103" i="12" a="1"/>
  <c r="V103" i="12" s="1"/>
  <c r="N3" i="3" a="1"/>
  <c r="N3" i="3" s="1"/>
  <c r="J36" i="12" a="1"/>
  <c r="J36" i="12" s="1"/>
  <c r="AD93" i="3" a="1"/>
  <c r="AD93" i="3" s="1"/>
  <c r="AA6" i="3" a="1"/>
  <c r="AA6" i="3" s="1"/>
  <c r="AD60" i="3" a="1"/>
  <c r="AD60" i="3" s="1"/>
  <c r="R127" i="3" a="1"/>
  <c r="R127" i="3" s="1"/>
  <c r="L39" i="3" a="1"/>
  <c r="L39" i="3" s="1"/>
  <c r="AD73" i="12" a="1"/>
  <c r="AD73" i="12" s="1"/>
  <c r="AC59" i="3" a="1"/>
  <c r="AC59" i="3" s="1"/>
  <c r="O116" i="12" a="1"/>
  <c r="O116" i="12" s="1"/>
  <c r="F47" i="10" a="1"/>
  <c r="F47" i="10" s="1"/>
  <c r="K133" i="10" a="1"/>
  <c r="K133" i="10" s="1"/>
  <c r="AP133" i="10" s="1"/>
  <c r="AP132" i="10" s="1"/>
  <c r="F24" i="12" a="1"/>
  <c r="F24" i="12" s="1"/>
  <c r="AE6" i="10" a="1"/>
  <c r="AE6" i="10" s="1"/>
  <c r="O103" i="12" a="1"/>
  <c r="O103" i="12" s="1"/>
  <c r="S136" i="3" a="1"/>
  <c r="S136" i="3" s="1"/>
  <c r="AX136" i="3" s="1"/>
  <c r="AX135" i="3" s="1"/>
  <c r="L126" i="12" a="1"/>
  <c r="L126" i="12" s="1"/>
  <c r="AF47" i="3" a="1"/>
  <c r="AF47" i="3" s="1"/>
  <c r="S127" i="3" a="1"/>
  <c r="S127" i="3" s="1"/>
  <c r="AA102" i="10" a="1"/>
  <c r="AA102" i="10" s="1"/>
  <c r="T30" i="10" a="1"/>
  <c r="T30" i="10" s="1"/>
  <c r="AG26" i="12" a="1"/>
  <c r="AG26" i="12" s="1"/>
  <c r="AF7" i="10" a="1"/>
  <c r="AF7" i="10" s="1"/>
  <c r="Y25" i="12" a="1"/>
  <c r="Y25" i="12" s="1"/>
  <c r="AH10" i="10" a="1"/>
  <c r="AH10" i="10" s="1"/>
  <c r="V67" i="12" a="1"/>
  <c r="V67" i="12" s="1"/>
  <c r="M86" i="3" a="1"/>
  <c r="M86" i="3" s="1"/>
  <c r="W122" i="12" a="1"/>
  <c r="W122" i="12" s="1"/>
  <c r="AI100" i="3" a="1"/>
  <c r="AI100" i="3" s="1"/>
  <c r="X59" i="10" a="1"/>
  <c r="X59" i="10" s="1"/>
  <c r="H114" i="3" a="1"/>
  <c r="H114" i="3" s="1"/>
  <c r="Y101" i="12" a="1"/>
  <c r="Y101" i="12" s="1"/>
  <c r="U73" i="12" a="1"/>
  <c r="U73" i="12" s="1"/>
  <c r="L121" i="10" a="1"/>
  <c r="L121" i="10" s="1"/>
  <c r="O123" i="3" a="1"/>
  <c r="O123" i="3" s="1"/>
  <c r="AH18" i="10" a="1"/>
  <c r="AH18" i="10" s="1"/>
  <c r="AJ41" i="10" a="1"/>
  <c r="AJ41" i="10" s="1"/>
  <c r="AJ100" i="12" a="1"/>
  <c r="AJ100" i="12" s="1"/>
  <c r="AD113" i="10" a="1"/>
  <c r="AD113" i="10" s="1"/>
  <c r="U86" i="12" a="1"/>
  <c r="U86" i="12" s="1"/>
  <c r="AF128" i="3" a="1"/>
  <c r="AF128" i="3" s="1"/>
  <c r="S14" i="12" a="1"/>
  <c r="S14" i="12" s="1"/>
  <c r="K8" i="10" a="1"/>
  <c r="K8" i="10" s="1"/>
  <c r="U106" i="3" a="1"/>
  <c r="U106" i="3" s="1"/>
  <c r="G138" i="10" a="1"/>
  <c r="G138" i="10" s="1"/>
  <c r="AL138" i="10" s="1"/>
  <c r="AL137" i="10" s="1"/>
  <c r="W46" i="3" a="1"/>
  <c r="W46" i="3" s="1"/>
  <c r="R7" i="12" a="1"/>
  <c r="R7" i="12" s="1"/>
  <c r="G17" i="10" a="1"/>
  <c r="G17" i="10" s="1"/>
  <c r="Z101" i="10" a="1"/>
  <c r="Z101" i="10" s="1"/>
  <c r="AA85" i="10" a="1"/>
  <c r="AA85" i="10" s="1"/>
  <c r="AC117" i="12" a="1"/>
  <c r="AC117" i="12" s="1"/>
  <c r="I48" i="10" a="1"/>
  <c r="I48" i="10" s="1"/>
  <c r="AI99" i="10" a="1"/>
  <c r="AI99" i="10" s="1"/>
  <c r="L122" i="12" a="1"/>
  <c r="L122" i="12" s="1"/>
  <c r="H55" i="12" a="1"/>
  <c r="H55" i="12" s="1"/>
  <c r="F79" i="12" a="1"/>
  <c r="F79" i="12" s="1"/>
  <c r="F81" i="10" a="1"/>
  <c r="F81" i="10" s="1"/>
  <c r="S59" i="10" a="1"/>
  <c r="S59" i="10" s="1"/>
  <c r="G61" i="12" a="1"/>
  <c r="G61" i="12" s="1"/>
  <c r="AJ72" i="12" a="1"/>
  <c r="AJ72" i="12" s="1"/>
  <c r="AD74" i="10" a="1"/>
  <c r="AD74" i="10" s="1"/>
  <c r="W25" i="3" a="1"/>
  <c r="W25" i="3" s="1"/>
  <c r="O23" i="10" a="1"/>
  <c r="O23" i="10" s="1"/>
  <c r="G101" i="10" a="1"/>
  <c r="G101" i="10" s="1"/>
  <c r="F95" i="3" a="1"/>
  <c r="F95" i="3" s="1"/>
  <c r="V73" i="12" a="1"/>
  <c r="V73" i="12" s="1"/>
  <c r="AH67" i="12" a="1"/>
  <c r="AH67" i="12" s="1"/>
  <c r="Q85" i="10" a="1"/>
  <c r="Q85" i="10" s="1"/>
  <c r="L65" i="10" a="1"/>
  <c r="L65" i="10" s="1"/>
  <c r="AJ18" i="3" a="1"/>
  <c r="AJ18" i="3" s="1"/>
  <c r="Z95" i="12" a="1"/>
  <c r="Z95" i="12" s="1"/>
  <c r="AG134" i="12" a="1"/>
  <c r="AG134" i="12" s="1"/>
  <c r="BL134" i="12" s="1"/>
  <c r="H79" i="3" a="1"/>
  <c r="H79" i="3" s="1"/>
  <c r="AA95" i="12" a="1"/>
  <c r="AA95" i="12" s="1"/>
  <c r="F123" i="3" a="1"/>
  <c r="F123" i="3" s="1"/>
  <c r="R59" i="12" a="1"/>
  <c r="R59" i="12" s="1"/>
  <c r="N75" i="12" a="1"/>
  <c r="N75" i="12" s="1"/>
  <c r="AD69" i="3" a="1"/>
  <c r="AD69" i="3" s="1"/>
  <c r="AH64" i="12" a="1"/>
  <c r="AH64" i="12" s="1"/>
  <c r="AA62" i="3" a="1"/>
  <c r="AA62" i="3" s="1"/>
  <c r="S91" i="10" a="1"/>
  <c r="S91" i="10" s="1"/>
  <c r="AE6" i="12" a="1"/>
  <c r="AE6" i="12" s="1"/>
  <c r="K100" i="3" a="1"/>
  <c r="K100" i="3" s="1"/>
  <c r="W50" i="3" a="1"/>
  <c r="W50" i="3" s="1"/>
  <c r="V80" i="3" a="1"/>
  <c r="V80" i="3" s="1"/>
  <c r="AJ12" i="12" a="1"/>
  <c r="AJ12" i="12" s="1"/>
  <c r="U109" i="12" a="1"/>
  <c r="U109" i="12" s="1"/>
  <c r="Y44" i="10" a="1"/>
  <c r="Y44" i="10" s="1"/>
  <c r="V124" i="12" a="1"/>
  <c r="V124" i="12" s="1"/>
  <c r="AD3" i="10" a="1"/>
  <c r="AD3" i="10" s="1"/>
  <c r="F24" i="10" a="1"/>
  <c r="F24" i="10" s="1"/>
  <c r="K32" i="12" a="1"/>
  <c r="K32" i="12" s="1"/>
  <c r="Q38" i="3" a="1"/>
  <c r="Q38" i="3" s="1"/>
  <c r="X96" i="12" a="1"/>
  <c r="X96" i="12" s="1"/>
  <c r="AF110" i="10" a="1"/>
  <c r="AF110" i="10" s="1"/>
  <c r="AH88" i="3" a="1"/>
  <c r="AH88" i="3" s="1"/>
  <c r="U15" i="12" a="1"/>
  <c r="U15" i="12" s="1"/>
  <c r="M77" i="10" a="1"/>
  <c r="M77" i="10" s="1"/>
  <c r="M134" i="3" a="1"/>
  <c r="M134" i="3" s="1"/>
  <c r="AR134" i="3" s="1"/>
  <c r="T126" i="12" a="1"/>
  <c r="T126" i="12" s="1"/>
  <c r="Y48" i="3" a="1"/>
  <c r="Y48" i="3" s="1"/>
  <c r="AH34" i="3" a="1"/>
  <c r="AH34" i="3" s="1"/>
  <c r="AI106" i="12" a="1"/>
  <c r="AI106" i="12" s="1"/>
  <c r="V24" i="3" a="1"/>
  <c r="V24" i="3" s="1"/>
  <c r="AB77" i="10" a="1"/>
  <c r="AB77" i="10" s="1"/>
  <c r="AH30" i="3" a="1"/>
  <c r="AH30" i="3" s="1"/>
  <c r="AE35" i="12" a="1"/>
  <c r="AE35" i="12" s="1"/>
  <c r="L63" i="12" a="1"/>
  <c r="L63" i="12" s="1"/>
  <c r="W42" i="12" a="1"/>
  <c r="W42" i="12" s="1"/>
  <c r="AD14" i="10" a="1"/>
  <c r="AD14" i="10" s="1"/>
  <c r="J73" i="10" a="1"/>
  <c r="J73" i="10" s="1"/>
  <c r="Z21" i="3" a="1"/>
  <c r="Z21" i="3" s="1"/>
  <c r="AF123" i="10" a="1"/>
  <c r="AF123" i="10" s="1"/>
  <c r="X92" i="3" a="1"/>
  <c r="X92" i="3" s="1"/>
  <c r="K133" i="3" a="1"/>
  <c r="K133" i="3" s="1"/>
  <c r="AP133" i="3" s="1"/>
  <c r="AP132" i="3" s="1"/>
  <c r="AH33" i="10" a="1"/>
  <c r="AH33" i="10" s="1"/>
  <c r="Z97" i="10" a="1"/>
  <c r="Z97" i="10" s="1"/>
  <c r="AJ97" i="3" a="1"/>
  <c r="AJ97" i="3" s="1"/>
  <c r="P125" i="12" a="1"/>
  <c r="P125" i="12" s="1"/>
  <c r="N120" i="3" a="1"/>
  <c r="N120" i="3" s="1"/>
  <c r="M15" i="12" a="1"/>
  <c r="M15" i="12" s="1"/>
  <c r="W21" i="12" a="1"/>
  <c r="W21" i="12" s="1"/>
  <c r="F41" i="10" a="1"/>
  <c r="F41" i="10" s="1"/>
  <c r="AC46" i="10" a="1"/>
  <c r="AC46" i="10" s="1"/>
  <c r="AC47" i="3" a="1"/>
  <c r="AC47" i="3" s="1"/>
  <c r="AB62" i="3" a="1"/>
  <c r="AB62" i="3" s="1"/>
  <c r="Y119" i="10" a="1"/>
  <c r="Y119" i="10" s="1"/>
  <c r="Y53" i="3" a="1"/>
  <c r="Y53" i="3" s="1"/>
  <c r="AI88" i="3" a="1"/>
  <c r="AI88" i="3" s="1"/>
  <c r="AF113" i="3" a="1"/>
  <c r="AF113" i="3" s="1"/>
  <c r="V7" i="10" a="1"/>
  <c r="V7" i="10" s="1"/>
  <c r="AB22" i="3" a="1"/>
  <c r="AB22" i="3" s="1"/>
  <c r="L5" i="3" a="1"/>
  <c r="L5" i="3" s="1"/>
  <c r="Q56" i="12" a="1"/>
  <c r="Q56" i="12" s="1"/>
  <c r="AF103" i="3" a="1"/>
  <c r="AF103" i="3" s="1"/>
  <c r="S60" i="10" a="1"/>
  <c r="S60" i="10" s="1"/>
  <c r="O14" i="12" a="1"/>
  <c r="O14" i="12" s="1"/>
  <c r="X87" i="10" a="1"/>
  <c r="X87" i="10" s="1"/>
  <c r="AB82" i="12" a="1"/>
  <c r="AB82" i="12" s="1"/>
  <c r="R54" i="10" a="1"/>
  <c r="R54" i="10" s="1"/>
  <c r="F136" i="12" a="1"/>
  <c r="F136" i="12" s="1"/>
  <c r="BP136" i="12" s="1"/>
  <c r="I67" i="12" a="1"/>
  <c r="I67" i="12" s="1"/>
  <c r="J82" i="12" a="1"/>
  <c r="J82" i="12" s="1"/>
  <c r="X119" i="3" a="1"/>
  <c r="X119" i="3" s="1"/>
  <c r="AB66" i="3" a="1"/>
  <c r="AB66" i="3" s="1"/>
  <c r="AA55" i="12" a="1"/>
  <c r="AA55" i="12" s="1"/>
  <c r="AE60" i="3" a="1"/>
  <c r="AE60" i="3" s="1"/>
  <c r="N82" i="10" a="1"/>
  <c r="N82" i="10" s="1"/>
  <c r="AE93" i="3" a="1"/>
  <c r="AE93" i="3" s="1"/>
  <c r="Z24" i="12" a="1"/>
  <c r="Z24" i="12" s="1"/>
  <c r="Q82" i="10" a="1"/>
  <c r="Q82" i="10" s="1"/>
  <c r="M76" i="12" a="1"/>
  <c r="M76" i="12" s="1"/>
  <c r="AI18" i="12" a="1"/>
  <c r="AI18" i="12" s="1"/>
  <c r="AJ126" i="3" a="1"/>
  <c r="AJ126" i="3" s="1"/>
  <c r="N62" i="3" a="1"/>
  <c r="N62" i="3" s="1"/>
  <c r="AB114" i="3" a="1"/>
  <c r="AB114" i="3" s="1"/>
  <c r="K96" i="3" a="1"/>
  <c r="K96" i="3" s="1"/>
  <c r="G103" i="3" a="1"/>
  <c r="G103" i="3" s="1"/>
  <c r="K55" i="10" a="1"/>
  <c r="K55" i="10" s="1"/>
  <c r="M54" i="12" a="1"/>
  <c r="M54" i="12" s="1"/>
  <c r="M21" i="12" a="1"/>
  <c r="M21" i="12" s="1"/>
  <c r="AF61" i="10" a="1"/>
  <c r="AF61" i="10" s="1"/>
  <c r="N77" i="12" a="1"/>
  <c r="N77" i="12" s="1"/>
  <c r="AF97" i="10" a="1"/>
  <c r="AF97" i="10" s="1"/>
  <c r="AH85" i="10" a="1"/>
  <c r="AH85" i="10" s="1"/>
  <c r="AA82" i="12" a="1"/>
  <c r="AA82" i="12" s="1"/>
  <c r="J41" i="3" a="1"/>
  <c r="J41" i="3" s="1"/>
  <c r="T102" i="3" a="1"/>
  <c r="T102" i="3" s="1"/>
  <c r="AD40" i="10" a="1"/>
  <c r="AD40" i="10" s="1"/>
  <c r="P28" i="12" a="1"/>
  <c r="P28" i="12" s="1"/>
  <c r="G108" i="3" a="1"/>
  <c r="G108" i="3" s="1"/>
  <c r="K20" i="3" a="1"/>
  <c r="K20" i="3" s="1"/>
  <c r="I81" i="12" a="1"/>
  <c r="I81" i="12" s="1"/>
  <c r="Y23" i="12" a="1"/>
  <c r="Y23" i="12" s="1"/>
  <c r="AJ117" i="12" a="1"/>
  <c r="AJ117" i="12" s="1"/>
  <c r="AB40" i="10" a="1"/>
  <c r="AB40" i="10" s="1"/>
  <c r="R20" i="3" a="1"/>
  <c r="R20" i="3" s="1"/>
  <c r="Y10" i="10" a="1"/>
  <c r="Y10" i="10" s="1"/>
  <c r="I64" i="12" a="1"/>
  <c r="I64" i="12" s="1"/>
  <c r="Y71" i="12" a="1"/>
  <c r="Y71" i="12" s="1"/>
  <c r="O48" i="12" a="1"/>
  <c r="O48" i="12" s="1"/>
  <c r="AD51" i="10" a="1"/>
  <c r="AD51" i="10" s="1"/>
  <c r="T120" i="10" a="1"/>
  <c r="T120" i="10" s="1"/>
  <c r="U15" i="3" a="1"/>
  <c r="U15" i="3" s="1"/>
  <c r="AC35" i="12" a="1"/>
  <c r="AC35" i="12" s="1"/>
  <c r="AD130" i="10" a="1"/>
  <c r="AD130" i="10" s="1"/>
  <c r="Z58" i="3" a="1"/>
  <c r="Z58" i="3" s="1"/>
  <c r="Q92" i="3" a="1"/>
  <c r="Q92" i="3" s="1"/>
  <c r="Z74" i="10" a="1"/>
  <c r="Z74" i="10" s="1"/>
  <c r="G105" i="12" a="1"/>
  <c r="G105" i="12" s="1"/>
  <c r="AB100" i="12" a="1"/>
  <c r="AB100" i="12" s="1"/>
  <c r="AH46" i="3" a="1"/>
  <c r="AH46" i="3" s="1"/>
  <c r="AB34" i="12" a="1"/>
  <c r="AB34" i="12" s="1"/>
  <c r="M85" i="10" a="1"/>
  <c r="M85" i="10" s="1"/>
  <c r="K52" i="10" a="1"/>
  <c r="K52" i="10" s="1"/>
  <c r="Q123" i="10" a="1"/>
  <c r="Q123" i="10" s="1"/>
  <c r="K43" i="3" a="1"/>
  <c r="K43" i="3" s="1"/>
  <c r="P66" i="3" a="1"/>
  <c r="P66" i="3" s="1"/>
  <c r="AE80" i="12" a="1"/>
  <c r="AE80" i="12" s="1"/>
  <c r="N43" i="3" a="1"/>
  <c r="N43" i="3" s="1"/>
  <c r="H128" i="10" a="1"/>
  <c r="H128" i="10" s="1"/>
  <c r="AD134" i="12" a="1"/>
  <c r="AD134" i="12" s="1"/>
  <c r="BI134" i="12" s="1"/>
  <c r="F85" i="10" a="1"/>
  <c r="F85" i="10" s="1"/>
  <c r="F33" i="3" a="1"/>
  <c r="F33" i="3" s="1"/>
  <c r="S106" i="12" a="1"/>
  <c r="S106" i="12" s="1"/>
  <c r="P62" i="10" a="1"/>
  <c r="P62" i="10" s="1"/>
  <c r="P28" i="10" a="1"/>
  <c r="P28" i="10" s="1"/>
  <c r="R30" i="3" a="1"/>
  <c r="R30" i="3" s="1"/>
  <c r="X61" i="3" a="1"/>
  <c r="X61" i="3" s="1"/>
  <c r="N28" i="12" a="1"/>
  <c r="N28" i="12" s="1"/>
  <c r="AF91" i="10" a="1"/>
  <c r="AF91" i="10" s="1"/>
  <c r="T131" i="12" a="1"/>
  <c r="T131" i="12" s="1"/>
  <c r="AB18" i="3" a="1"/>
  <c r="AB18" i="3" s="1"/>
  <c r="AI99" i="12" a="1"/>
  <c r="AI99" i="12" s="1"/>
  <c r="M136" i="12" a="1"/>
  <c r="M136" i="12" s="1"/>
  <c r="AR136" i="12" s="1"/>
  <c r="AR135" i="12" s="1"/>
  <c r="AJ16" i="10" a="1"/>
  <c r="AJ16" i="10" s="1"/>
  <c r="P27" i="10" a="1"/>
  <c r="P27" i="10" s="1"/>
  <c r="N113" i="12" a="1"/>
  <c r="N113" i="12" s="1"/>
  <c r="AH60" i="3" a="1"/>
  <c r="AH60" i="3" s="1"/>
  <c r="O17" i="12" a="1"/>
  <c r="O17" i="12" s="1"/>
  <c r="AF80" i="10" a="1"/>
  <c r="AF80" i="10" s="1"/>
  <c r="Z24" i="3" a="1"/>
  <c r="Z24" i="3" s="1"/>
  <c r="N60" i="3" a="1"/>
  <c r="N60" i="3" s="1"/>
  <c r="G45" i="3" a="1"/>
  <c r="G45" i="3" s="1"/>
  <c r="AB6" i="10" a="1"/>
  <c r="AB6" i="10" s="1"/>
  <c r="W62" i="3" a="1"/>
  <c r="W62" i="3" s="1"/>
  <c r="U56" i="12" a="1"/>
  <c r="U56" i="12" s="1"/>
  <c r="J20" i="3" a="1"/>
  <c r="J20" i="3" s="1"/>
  <c r="O123" i="12" a="1"/>
  <c r="O123" i="12" s="1"/>
  <c r="AE7" i="3" a="1"/>
  <c r="AE7" i="3" s="1"/>
  <c r="W25" i="12" a="1"/>
  <c r="W25" i="12" s="1"/>
  <c r="S85" i="10" a="1"/>
  <c r="S85" i="10" s="1"/>
  <c r="AH108" i="12" a="1"/>
  <c r="AH108" i="12" s="1"/>
  <c r="S50" i="12" a="1"/>
  <c r="S50" i="12" s="1"/>
  <c r="I92" i="3" a="1"/>
  <c r="I92" i="3" s="1"/>
  <c r="AA89" i="10" a="1"/>
  <c r="AA89" i="10" s="1"/>
  <c r="Z128" i="10" a="1"/>
  <c r="Z128" i="10" s="1"/>
  <c r="L119" i="3" a="1"/>
  <c r="L119" i="3" s="1"/>
  <c r="Z125" i="3" a="1"/>
  <c r="Z125" i="3" s="1"/>
  <c r="J69" i="3" a="1"/>
  <c r="J69" i="3" s="1"/>
  <c r="G53" i="10" a="1"/>
  <c r="G53" i="10" s="1"/>
  <c r="AF109" i="12" a="1"/>
  <c r="AF109" i="12" s="1"/>
  <c r="AJ114" i="3" a="1"/>
  <c r="AJ114" i="3" s="1"/>
  <c r="O69" i="12" a="1"/>
  <c r="O69" i="12" s="1"/>
  <c r="AJ101" i="3" a="1"/>
  <c r="AJ101" i="3" s="1"/>
  <c r="AA121" i="10" a="1"/>
  <c r="AA121" i="10" s="1"/>
  <c r="K27" i="12" a="1"/>
  <c r="K27" i="12" s="1"/>
  <c r="S35" i="12" a="1"/>
  <c r="S35" i="12" s="1"/>
  <c r="Y60" i="3" a="1"/>
  <c r="Y60" i="3" s="1"/>
  <c r="AC75" i="12" a="1"/>
  <c r="AC75" i="12" s="1"/>
  <c r="V46" i="3" a="1"/>
  <c r="V46" i="3" s="1"/>
  <c r="H53" i="10" a="1"/>
  <c r="H53" i="10" s="1"/>
  <c r="K128" i="10" a="1"/>
  <c r="K128" i="10" s="1"/>
  <c r="AJ10" i="12" a="1"/>
  <c r="AJ10" i="12" s="1"/>
  <c r="AB12" i="12" a="1"/>
  <c r="AB12" i="12" s="1"/>
  <c r="AD67" i="12" a="1"/>
  <c r="AD67" i="12" s="1"/>
  <c r="K108" i="3" a="1"/>
  <c r="K108" i="3" s="1"/>
  <c r="AB68" i="10" a="1"/>
  <c r="AB68" i="10" s="1"/>
  <c r="AG81" i="3" a="1"/>
  <c r="AG81" i="3" s="1"/>
  <c r="V43" i="3" a="1"/>
  <c r="V43" i="3" s="1"/>
  <c r="AA8" i="12" a="1"/>
  <c r="AA8" i="12" s="1"/>
  <c r="P4" i="12" a="1"/>
  <c r="P4" i="12" s="1"/>
  <c r="AG128" i="3" a="1"/>
  <c r="AG128" i="3" s="1"/>
  <c r="AI91" i="10" a="1"/>
  <c r="AI91" i="10" s="1"/>
  <c r="H128" i="3" a="1"/>
  <c r="H128" i="3" s="1"/>
  <c r="AI19" i="3" a="1"/>
  <c r="AI19" i="3" s="1"/>
  <c r="K119" i="12" a="1"/>
  <c r="K119" i="12" s="1"/>
  <c r="X134" i="10" a="1"/>
  <c r="X134" i="10" s="1"/>
  <c r="BC134" i="10" s="1"/>
  <c r="H8" i="10" a="1"/>
  <c r="H8" i="10" s="1"/>
  <c r="AH59" i="10" a="1"/>
  <c r="AH59" i="10" s="1"/>
  <c r="M50" i="12" a="1"/>
  <c r="M50" i="12" s="1"/>
  <c r="AC36" i="3" a="1"/>
  <c r="AC36" i="3" s="1"/>
  <c r="L42" i="10" a="1"/>
  <c r="L42" i="10" s="1"/>
  <c r="R47" i="12" a="1"/>
  <c r="R47" i="12" s="1"/>
  <c r="N38" i="10" a="1"/>
  <c r="N38" i="10" s="1"/>
  <c r="AB72" i="12" a="1"/>
  <c r="AB72" i="12" s="1"/>
  <c r="AF95" i="10" a="1"/>
  <c r="AF95" i="10" s="1"/>
  <c r="AH86" i="10" a="1"/>
  <c r="AH86" i="10" s="1"/>
  <c r="L3" i="12" a="1"/>
  <c r="L3" i="12" s="1"/>
  <c r="AI56" i="3" a="1"/>
  <c r="AI56" i="3" s="1"/>
  <c r="V60" i="12" a="1"/>
  <c r="V60" i="12" s="1"/>
  <c r="X117" i="12" a="1"/>
  <c r="X117" i="12" s="1"/>
  <c r="AC88" i="12" a="1"/>
  <c r="AC88" i="12" s="1"/>
  <c r="R55" i="12" a="1"/>
  <c r="R55" i="12" s="1"/>
  <c r="L53" i="10" a="1"/>
  <c r="L53" i="10" s="1"/>
  <c r="W86" i="10" a="1"/>
  <c r="W86" i="10" s="1"/>
  <c r="G46" i="12" a="1"/>
  <c r="G46" i="12" s="1"/>
  <c r="AE103" i="12" a="1"/>
  <c r="AE103" i="12" s="1"/>
  <c r="J54" i="10" a="1"/>
  <c r="J54" i="10" s="1"/>
  <c r="T7" i="12" a="1"/>
  <c r="T7" i="12" s="1"/>
  <c r="W51" i="10" a="1"/>
  <c r="W51" i="10" s="1"/>
  <c r="R92" i="12" a="1"/>
  <c r="R92" i="12" s="1"/>
  <c r="N30" i="12" a="1"/>
  <c r="N30" i="12" s="1"/>
  <c r="I47" i="12" a="1"/>
  <c r="I47" i="12" s="1"/>
  <c r="P72" i="12" a="1"/>
  <c r="P72" i="12" s="1"/>
  <c r="T13" i="3" a="1"/>
  <c r="T13" i="3" s="1"/>
  <c r="AA28" i="10" a="1"/>
  <c r="AA28" i="10" s="1"/>
  <c r="K25" i="12" a="1"/>
  <c r="K25" i="12" s="1"/>
  <c r="N51" i="10" a="1"/>
  <c r="N51" i="10" s="1"/>
  <c r="G30" i="3" a="1"/>
  <c r="G30" i="3" s="1"/>
  <c r="O115" i="10" a="1"/>
  <c r="O115" i="10" s="1"/>
  <c r="AD63" i="12" a="1"/>
  <c r="AD63" i="12" s="1"/>
  <c r="V21" i="12" a="1"/>
  <c r="V21" i="12" s="1"/>
  <c r="AB87" i="3" a="1"/>
  <c r="AB87" i="3" s="1"/>
  <c r="V28" i="10" a="1"/>
  <c r="V28" i="10" s="1"/>
  <c r="G8" i="12" a="1"/>
  <c r="G8" i="12" s="1"/>
  <c r="AG16" i="3" a="1"/>
  <c r="AG16" i="3" s="1"/>
  <c r="I105" i="3" a="1"/>
  <c r="I105" i="3" s="1"/>
  <c r="AE56" i="12" a="1"/>
  <c r="AE56" i="12" s="1"/>
  <c r="W72" i="3" a="1"/>
  <c r="W72" i="3" s="1"/>
  <c r="M13" i="10" a="1"/>
  <c r="M13" i="10" s="1"/>
  <c r="AG87" i="12" a="1"/>
  <c r="AG87" i="12" s="1"/>
  <c r="J131" i="12" a="1"/>
  <c r="J131" i="12" s="1"/>
  <c r="AF63" i="10" a="1"/>
  <c r="AF63" i="10" s="1"/>
  <c r="S51" i="3" a="1"/>
  <c r="S51" i="3" s="1"/>
  <c r="K14" i="12" a="1"/>
  <c r="K14" i="12" s="1"/>
  <c r="AC124" i="3" a="1"/>
  <c r="AC124" i="3" s="1"/>
  <c r="AJ90" i="12" a="1"/>
  <c r="AJ90" i="12" s="1"/>
  <c r="AD28" i="10" a="1"/>
  <c r="AD28" i="10" s="1"/>
  <c r="AA90" i="10" a="1"/>
  <c r="AA90" i="10" s="1"/>
  <c r="AG134" i="10" a="1"/>
  <c r="AG134" i="10" s="1"/>
  <c r="BL134" i="10" s="1"/>
  <c r="V6" i="3" a="1"/>
  <c r="V6" i="3" s="1"/>
  <c r="AC69" i="3" a="1"/>
  <c r="AC69" i="3" s="1"/>
  <c r="AG71" i="3" a="1"/>
  <c r="AG71" i="3" s="1"/>
  <c r="N130" i="3" a="1"/>
  <c r="N130" i="3" s="1"/>
  <c r="I34" i="12" a="1"/>
  <c r="I34" i="12" s="1"/>
  <c r="F8" i="12" a="1"/>
  <c r="F8" i="12" s="1"/>
  <c r="AE136" i="12" a="1"/>
  <c r="AE136" i="12" s="1"/>
  <c r="BJ136" i="12" s="1"/>
  <c r="BJ135" i="12" s="1"/>
  <c r="Y138" i="3" a="1"/>
  <c r="Y138" i="3" s="1"/>
  <c r="BD138" i="3" s="1"/>
  <c r="BD137" i="3" s="1"/>
  <c r="J106" i="3" a="1"/>
  <c r="J106" i="3" s="1"/>
  <c r="I102" i="3" a="1"/>
  <c r="I102" i="3" s="1"/>
  <c r="K21" i="12" a="1"/>
  <c r="K21" i="12" s="1"/>
  <c r="AH66" i="3" a="1"/>
  <c r="AH66" i="3" s="1"/>
  <c r="I96" i="10" a="1"/>
  <c r="I96" i="10" s="1"/>
  <c r="Y35" i="3" a="1"/>
  <c r="Y35" i="3" s="1"/>
  <c r="AE100" i="10" a="1"/>
  <c r="AE100" i="10" s="1"/>
  <c r="X46" i="3" a="1"/>
  <c r="X46" i="3" s="1"/>
  <c r="S71" i="12" a="1"/>
  <c r="S71" i="12" s="1"/>
  <c r="X44" i="10" a="1"/>
  <c r="X44" i="10" s="1"/>
  <c r="AH124" i="12" a="1"/>
  <c r="AH124" i="12" s="1"/>
  <c r="R26" i="10" a="1"/>
  <c r="R26" i="10" s="1"/>
  <c r="F91" i="12" a="1"/>
  <c r="F91" i="12" s="1"/>
  <c r="T63" i="10" a="1"/>
  <c r="T63" i="10" s="1"/>
  <c r="X51" i="3" a="1"/>
  <c r="X51" i="3" s="1"/>
  <c r="Q33" i="3" a="1"/>
  <c r="Q33" i="3" s="1"/>
  <c r="J85" i="12" a="1"/>
  <c r="J85" i="12" s="1"/>
  <c r="M79" i="10" a="1"/>
  <c r="M79" i="10" s="1"/>
  <c r="W74" i="10" a="1"/>
  <c r="W74" i="10" s="1"/>
  <c r="T71" i="3" a="1"/>
  <c r="T71" i="3" s="1"/>
  <c r="W21" i="3" a="1"/>
  <c r="W21" i="3" s="1"/>
  <c r="O11" i="10" a="1"/>
  <c r="O11" i="10" s="1"/>
  <c r="N96" i="10" a="1"/>
  <c r="N96" i="10" s="1"/>
  <c r="AD45" i="10" a="1"/>
  <c r="AD45" i="10" s="1"/>
  <c r="Z14" i="3" a="1"/>
  <c r="Z14" i="3" s="1"/>
  <c r="Q113" i="3" a="1"/>
  <c r="Q113" i="3" s="1"/>
  <c r="G119" i="10" a="1"/>
  <c r="G119" i="10" s="1"/>
  <c r="F59" i="10" a="1"/>
  <c r="F59" i="10" s="1"/>
  <c r="AA46" i="3" a="1"/>
  <c r="AA46" i="3" s="1"/>
  <c r="AB17" i="12" a="1"/>
  <c r="AB17" i="12" s="1"/>
  <c r="AI21" i="12" a="1"/>
  <c r="AI21" i="12" s="1"/>
  <c r="O40" i="10" a="1"/>
  <c r="O40" i="10" s="1"/>
  <c r="S50" i="10" a="1"/>
  <c r="S50" i="10" s="1"/>
  <c r="G41" i="12" a="1"/>
  <c r="G41" i="12" s="1"/>
  <c r="AF34" i="3" a="1"/>
  <c r="AF34" i="3" s="1"/>
  <c r="O70" i="10" a="1"/>
  <c r="O70" i="10" s="1"/>
  <c r="H118" i="3" a="1"/>
  <c r="H118" i="3" s="1"/>
  <c r="H22" i="3" a="1"/>
  <c r="H22" i="3" s="1"/>
  <c r="T113" i="3" a="1"/>
  <c r="T113" i="3" s="1"/>
  <c r="AG82" i="3" a="1"/>
  <c r="AG82" i="3" s="1"/>
  <c r="W26" i="3" a="1"/>
  <c r="W26" i="3" s="1"/>
  <c r="AE7" i="12" a="1"/>
  <c r="AE7" i="12" s="1"/>
  <c r="J56" i="12" a="1"/>
  <c r="J56" i="12" s="1"/>
  <c r="AF80" i="3" a="1"/>
  <c r="AF80" i="3" s="1"/>
  <c r="O43" i="3" a="1"/>
  <c r="O43" i="3" s="1"/>
  <c r="AJ105" i="3" a="1"/>
  <c r="AJ105" i="3" s="1"/>
  <c r="Z23" i="10" a="1"/>
  <c r="Z23" i="10" s="1"/>
  <c r="AG63" i="10" a="1"/>
  <c r="AG63" i="10" s="1"/>
  <c r="AH37" i="12" a="1"/>
  <c r="AH37" i="12" s="1"/>
  <c r="M134" i="10" a="1"/>
  <c r="M134" i="10" s="1"/>
  <c r="AR134" i="10" s="1"/>
  <c r="Q38" i="10" a="1"/>
  <c r="Q38" i="10" s="1"/>
  <c r="X71" i="10" a="1"/>
  <c r="X71" i="10" s="1"/>
  <c r="T65" i="3" a="1"/>
  <c r="T65" i="3" s="1"/>
  <c r="X23" i="3" a="1"/>
  <c r="X23" i="3" s="1"/>
  <c r="Q17" i="10" a="1"/>
  <c r="Q17" i="10" s="1"/>
  <c r="W48" i="10" a="1"/>
  <c r="W48" i="10" s="1"/>
  <c r="AA12" i="3" a="1"/>
  <c r="AA12" i="3" s="1"/>
  <c r="U22" i="3" a="1"/>
  <c r="U22" i="3" s="1"/>
  <c r="L33" i="3" a="1"/>
  <c r="L33" i="3" s="1"/>
  <c r="R97" i="3" a="1"/>
  <c r="R97" i="3" s="1"/>
  <c r="Z125" i="10" a="1"/>
  <c r="Z125" i="10" s="1"/>
  <c r="L105" i="12" a="1"/>
  <c r="L105" i="12" s="1"/>
  <c r="W56" i="3" a="1"/>
  <c r="W56" i="3" s="1"/>
  <c r="G97" i="3" a="1"/>
  <c r="G97" i="3" s="1"/>
  <c r="T111" i="12" a="1"/>
  <c r="T111" i="12" s="1"/>
  <c r="G72" i="10" a="1"/>
  <c r="G72" i="10" s="1"/>
  <c r="V122" i="10" a="1"/>
  <c r="V122" i="10" s="1"/>
  <c r="AG90" i="10" a="1"/>
  <c r="AG90" i="10" s="1"/>
  <c r="X85" i="12" a="1"/>
  <c r="X85" i="12" s="1"/>
  <c r="Y6" i="3" a="1"/>
  <c r="Y6" i="3" s="1"/>
  <c r="AH39" i="3" a="1"/>
  <c r="AH39" i="3" s="1"/>
  <c r="O88" i="10" a="1"/>
  <c r="O88" i="10" s="1"/>
  <c r="Z120" i="12" a="1"/>
  <c r="Z120" i="12" s="1"/>
  <c r="J82" i="10" a="1"/>
  <c r="J82" i="10" s="1"/>
  <c r="Q47" i="3" a="1"/>
  <c r="Q47" i="3" s="1"/>
  <c r="AA79" i="12" a="1"/>
  <c r="AA79" i="12" s="1"/>
  <c r="R100" i="10" a="1"/>
  <c r="R100" i="10" s="1"/>
  <c r="F26" i="10" a="1"/>
  <c r="F26" i="10" s="1"/>
  <c r="N19" i="12" a="1"/>
  <c r="N19" i="12" s="1"/>
  <c r="V92" i="12" a="1"/>
  <c r="V92" i="12" s="1"/>
  <c r="X127" i="12" a="1"/>
  <c r="X127" i="12" s="1"/>
  <c r="O7" i="12" a="1"/>
  <c r="O7" i="12" s="1"/>
  <c r="AB117" i="12" a="1"/>
  <c r="AB117" i="12" s="1"/>
  <c r="AI115" i="3" a="1"/>
  <c r="AI115" i="3" s="1"/>
  <c r="V56" i="10" a="1"/>
  <c r="V56" i="10" s="1"/>
  <c r="AC59" i="12" a="1"/>
  <c r="AC59" i="12" s="1"/>
  <c r="J16" i="12" a="1"/>
  <c r="J16" i="12" s="1"/>
  <c r="AD58" i="3" a="1"/>
  <c r="AD58" i="3" s="1"/>
  <c r="AH136" i="12" a="1"/>
  <c r="AH136" i="12" s="1"/>
  <c r="BM136" i="12" s="1"/>
  <c r="BM135" i="12" s="1"/>
  <c r="AA111" i="12" a="1"/>
  <c r="AA111" i="12" s="1"/>
  <c r="Q100" i="12" a="1"/>
  <c r="Q100" i="12" s="1"/>
  <c r="X35" i="3" a="1"/>
  <c r="X35" i="3" s="1"/>
  <c r="AC68" i="12" a="1"/>
  <c r="AC68" i="12" s="1"/>
  <c r="Q127" i="12" a="1"/>
  <c r="Q127" i="12" s="1"/>
  <c r="F99" i="12" a="1"/>
  <c r="F99" i="12" s="1"/>
  <c r="Q105" i="3" a="1"/>
  <c r="Q105" i="3" s="1"/>
  <c r="J4" i="10" a="1"/>
  <c r="J4" i="10" s="1"/>
  <c r="H60" i="3" a="1"/>
  <c r="H60" i="3" s="1"/>
  <c r="V105" i="10" a="1"/>
  <c r="V105" i="10" s="1"/>
  <c r="AC101" i="3" a="1"/>
  <c r="AC101" i="3" s="1"/>
  <c r="N20" i="10" a="1"/>
  <c r="N20" i="10" s="1"/>
  <c r="O44" i="10" a="1"/>
  <c r="O44" i="10" s="1"/>
  <c r="G12" i="3" a="1"/>
  <c r="G12" i="3" s="1"/>
  <c r="N48" i="12" a="1"/>
  <c r="N48" i="12" s="1"/>
  <c r="AD35" i="10" a="1"/>
  <c r="AD35" i="10" s="1"/>
  <c r="K121" i="12" a="1"/>
  <c r="K121" i="12" s="1"/>
  <c r="Y123" i="12" a="1"/>
  <c r="Y123" i="12" s="1"/>
  <c r="U63" i="3" a="1"/>
  <c r="U63" i="3" s="1"/>
  <c r="F59" i="3" a="1"/>
  <c r="F59" i="3" s="1"/>
  <c r="AE61" i="3" a="1"/>
  <c r="AE61" i="3" s="1"/>
  <c r="J117" i="3" a="1"/>
  <c r="J117" i="3" s="1"/>
  <c r="J52" i="10" a="1"/>
  <c r="J52" i="10" s="1"/>
  <c r="F118" i="10" a="1"/>
  <c r="F118" i="10" s="1"/>
  <c r="K51" i="3" a="1"/>
  <c r="K51" i="3" s="1"/>
  <c r="AH6" i="12" a="1"/>
  <c r="AH6" i="12" s="1"/>
  <c r="AC84" i="10" a="1"/>
  <c r="AC84" i="10" s="1"/>
  <c r="V50" i="3" a="1"/>
  <c r="V50" i="3" s="1"/>
  <c r="R72" i="3" a="1"/>
  <c r="R72" i="3" s="1"/>
  <c r="AA41" i="12" a="1"/>
  <c r="AA41" i="12" s="1"/>
  <c r="R133" i="10" a="1"/>
  <c r="R133" i="10" s="1"/>
  <c r="AW133" i="10" s="1"/>
  <c r="AW132" i="10" s="1"/>
  <c r="G52" i="3" a="1"/>
  <c r="G52" i="3" s="1"/>
  <c r="J100" i="12" a="1"/>
  <c r="J100" i="12" s="1"/>
  <c r="T21" i="10" a="1"/>
  <c r="T21" i="10" s="1"/>
  <c r="T61" i="3" a="1"/>
  <c r="T61" i="3" s="1"/>
  <c r="Y121" i="12" a="1"/>
  <c r="Y121" i="12" s="1"/>
  <c r="AA48" i="10" a="1"/>
  <c r="AA48" i="10" s="1"/>
  <c r="V33" i="12" a="1"/>
  <c r="V33" i="12" s="1"/>
  <c r="AD79" i="3" a="1"/>
  <c r="AD79" i="3" s="1"/>
  <c r="AD47" i="12" a="1"/>
  <c r="AD47" i="12" s="1"/>
  <c r="I70" i="10" a="1"/>
  <c r="I70" i="10" s="1"/>
  <c r="I92" i="10" a="1"/>
  <c r="I92" i="10" s="1"/>
  <c r="AJ122" i="12" a="1"/>
  <c r="AJ122" i="12" s="1"/>
  <c r="AG4" i="3" a="1"/>
  <c r="AG4" i="3" s="1"/>
  <c r="J121" i="10" a="1"/>
  <c r="J121" i="10" s="1"/>
  <c r="AI66" i="10" a="1"/>
  <c r="AI66" i="10" s="1"/>
  <c r="G79" i="12" a="1"/>
  <c r="G79" i="12" s="1"/>
  <c r="AA133" i="12" a="1"/>
  <c r="AA133" i="12" s="1"/>
  <c r="BF133" i="12" s="1"/>
  <c r="AB63" i="3" a="1"/>
  <c r="AB63" i="3" s="1"/>
  <c r="K76" i="12" a="1"/>
  <c r="K76" i="12" s="1"/>
  <c r="U77" i="10" a="1"/>
  <c r="U77" i="10" s="1"/>
  <c r="AC13" i="3" a="1"/>
  <c r="AC13" i="3" s="1"/>
  <c r="AF124" i="10" a="1"/>
  <c r="AF124" i="10" s="1"/>
  <c r="I62" i="3" a="1"/>
  <c r="I62" i="3" s="1"/>
  <c r="AB45" i="3" a="1"/>
  <c r="AB45" i="3" s="1"/>
  <c r="M95" i="3" a="1"/>
  <c r="M95" i="3" s="1"/>
  <c r="X50" i="3" a="1"/>
  <c r="X50" i="3" s="1"/>
  <c r="U59" i="3" a="1"/>
  <c r="U59" i="3" s="1"/>
  <c r="O89" i="10" a="1"/>
  <c r="O89" i="10" s="1"/>
  <c r="I12" i="12" a="1"/>
  <c r="I12" i="12" s="1"/>
  <c r="Q18" i="10" a="1"/>
  <c r="Q18" i="10" s="1"/>
  <c r="AD55" i="12" a="1"/>
  <c r="AD55" i="12" s="1"/>
  <c r="S38" i="3" a="1"/>
  <c r="S38" i="3" s="1"/>
  <c r="Y67" i="3" a="1"/>
  <c r="Y67" i="3" s="1"/>
  <c r="AI64" i="10" a="1"/>
  <c r="AI64" i="10" s="1"/>
  <c r="AG54" i="3" a="1"/>
  <c r="AG54" i="3" s="1"/>
  <c r="Q138" i="3" a="1"/>
  <c r="Q138" i="3" s="1"/>
  <c r="AV138" i="3" s="1"/>
  <c r="AV137" i="3" s="1"/>
  <c r="R44" i="10" a="1"/>
  <c r="R44" i="10" s="1"/>
  <c r="R4" i="3" a="1"/>
  <c r="R4" i="3" s="1"/>
  <c r="V56" i="3" a="1"/>
  <c r="V56" i="3" s="1"/>
  <c r="Z76" i="10" a="1"/>
  <c r="Z76" i="10" s="1"/>
  <c r="R76" i="10" a="1"/>
  <c r="R76" i="10" s="1"/>
  <c r="L73" i="12" a="1"/>
  <c r="L73" i="12" s="1"/>
  <c r="G64" i="3" a="1"/>
  <c r="G64" i="3" s="1"/>
  <c r="V44" i="3" a="1"/>
  <c r="V44" i="3" s="1"/>
  <c r="AI56" i="10" a="1"/>
  <c r="AI56" i="10" s="1"/>
  <c r="F128" i="10" a="1"/>
  <c r="F128" i="10" s="1"/>
  <c r="X62" i="3" a="1"/>
  <c r="X62" i="3" s="1"/>
  <c r="K58" i="10" a="1"/>
  <c r="K58" i="10" s="1"/>
  <c r="N100" i="12" a="1"/>
  <c r="N100" i="12" s="1"/>
  <c r="U92" i="12" a="1"/>
  <c r="U92" i="12" s="1"/>
  <c r="AI75" i="10" a="1"/>
  <c r="AI75" i="10" s="1"/>
  <c r="I40" i="3" a="1"/>
  <c r="I40" i="3" s="1"/>
  <c r="S100" i="10" a="1"/>
  <c r="S100" i="10" s="1"/>
  <c r="AG5" i="3" a="1"/>
  <c r="AG5" i="3" s="1"/>
  <c r="AD77" i="10" a="1"/>
  <c r="AD77" i="10" s="1"/>
  <c r="U65" i="12" a="1"/>
  <c r="U65" i="12" s="1"/>
  <c r="P48" i="3" a="1"/>
  <c r="P48" i="3" s="1"/>
  <c r="AJ34" i="10" a="1"/>
  <c r="AJ34" i="10" s="1"/>
  <c r="M37" i="10" a="1"/>
  <c r="M37" i="10" s="1"/>
  <c r="S97" i="12" a="1"/>
  <c r="S97" i="12" s="1"/>
  <c r="Q102" i="3" a="1"/>
  <c r="Q102" i="3" s="1"/>
  <c r="J138" i="12" a="1"/>
  <c r="J138" i="12" s="1"/>
  <c r="AO138" i="12" s="1"/>
  <c r="AO137" i="12" s="1"/>
  <c r="Y24" i="10" a="1"/>
  <c r="Y24" i="10" s="1"/>
  <c r="AE108" i="12" a="1"/>
  <c r="AE108" i="12" s="1"/>
  <c r="I106" i="12" a="1"/>
  <c r="I106" i="12" s="1"/>
  <c r="S121" i="12" a="1"/>
  <c r="S121" i="12" s="1"/>
  <c r="AA26" i="3" a="1"/>
  <c r="AA26" i="3" s="1"/>
  <c r="S16" i="12" a="1"/>
  <c r="S16" i="12" s="1"/>
  <c r="H84" i="12" a="1"/>
  <c r="H84" i="12" s="1"/>
  <c r="Y32" i="3" a="1"/>
  <c r="Y32" i="3" s="1"/>
  <c r="U41" i="3" a="1"/>
  <c r="U41" i="3" s="1"/>
  <c r="U93" i="12" a="1"/>
  <c r="U93" i="12" s="1"/>
  <c r="Q133" i="3" a="1"/>
  <c r="Q133" i="3" s="1"/>
  <c r="AV133" i="3" s="1"/>
  <c r="M53" i="3" a="1"/>
  <c r="M53" i="3" s="1"/>
  <c r="R8" i="10" a="1"/>
  <c r="R8" i="10" s="1"/>
  <c r="Y66" i="10" a="1"/>
  <c r="Y66" i="10" s="1"/>
  <c r="R87" i="12" a="1"/>
  <c r="R87" i="12" s="1"/>
  <c r="U106" i="12" a="1"/>
  <c r="U106" i="12" s="1"/>
  <c r="Q108" i="12" a="1"/>
  <c r="Q108" i="12" s="1"/>
  <c r="S38" i="12" a="1"/>
  <c r="S38" i="12" s="1"/>
  <c r="AI97" i="12" a="1"/>
  <c r="AI97" i="12" s="1"/>
  <c r="AE126" i="3" a="1"/>
  <c r="AE126" i="3" s="1"/>
  <c r="X63" i="10" a="1"/>
  <c r="X63" i="10" s="1"/>
  <c r="I127" i="10" a="1"/>
  <c r="I127" i="10" s="1"/>
  <c r="X50" i="12" a="1"/>
  <c r="X50" i="12" s="1"/>
  <c r="Y103" i="3" a="1"/>
  <c r="Y103" i="3" s="1"/>
  <c r="AB14" i="12" a="1"/>
  <c r="AB14" i="12" s="1"/>
  <c r="AF10" i="12" a="1"/>
  <c r="AF10" i="12" s="1"/>
  <c r="S95" i="10" a="1"/>
  <c r="S95" i="10" s="1"/>
  <c r="P95" i="3" a="1"/>
  <c r="P95" i="3" s="1"/>
  <c r="L126" i="3" a="1"/>
  <c r="L126" i="3" s="1"/>
  <c r="X75" i="3" a="1"/>
  <c r="X75" i="3" s="1"/>
  <c r="P84" i="12" a="1"/>
  <c r="P84" i="12" s="1"/>
  <c r="AC128" i="12" a="1"/>
  <c r="AC128" i="12" s="1"/>
  <c r="X36" i="10" a="1"/>
  <c r="X36" i="10" s="1"/>
  <c r="T61" i="12" a="1"/>
  <c r="T61" i="12" s="1"/>
  <c r="I70" i="12" a="1"/>
  <c r="I70" i="12" s="1"/>
  <c r="Y64" i="12" a="1"/>
  <c r="Y64" i="12" s="1"/>
  <c r="P60" i="3" a="1"/>
  <c r="P60" i="3" s="1"/>
  <c r="O116" i="3" a="1"/>
  <c r="O116" i="3" s="1"/>
  <c r="Q36" i="3" a="1"/>
  <c r="Q36" i="3" s="1"/>
  <c r="AF63" i="12" a="1"/>
  <c r="AF63" i="12" s="1"/>
  <c r="O45" i="12" a="1"/>
  <c r="O45" i="12" s="1"/>
  <c r="T128" i="12" a="1"/>
  <c r="T128" i="12" s="1"/>
  <c r="U58" i="12" a="1"/>
  <c r="U58" i="12" s="1"/>
  <c r="W103" i="12" a="1"/>
  <c r="W103" i="12" s="1"/>
  <c r="F57" i="12" a="1"/>
  <c r="F57" i="12" s="1"/>
  <c r="N57" i="10" a="1"/>
  <c r="N57" i="10" s="1"/>
  <c r="AB10" i="12" a="1"/>
  <c r="AB10" i="12" s="1"/>
  <c r="I46" i="12" a="1"/>
  <c r="I46" i="12" s="1"/>
  <c r="AJ38" i="10" a="1"/>
  <c r="AJ38" i="10" s="1"/>
  <c r="AG119" i="12" a="1"/>
  <c r="AG119" i="12" s="1"/>
  <c r="O85" i="12" a="1"/>
  <c r="O85" i="12" s="1"/>
  <c r="H11" i="3" a="1"/>
  <c r="H11" i="3" s="1"/>
  <c r="N66" i="3" a="1"/>
  <c r="N66" i="3" s="1"/>
  <c r="AA119" i="10" a="1"/>
  <c r="AA119" i="10" s="1"/>
  <c r="Z51" i="3" a="1"/>
  <c r="Z51" i="3" s="1"/>
  <c r="M38" i="3" a="1"/>
  <c r="M38" i="3" s="1"/>
  <c r="Z12" i="3" a="1"/>
  <c r="Z12" i="3" s="1"/>
  <c r="AF96" i="10" a="1"/>
  <c r="AF96" i="10" s="1"/>
  <c r="J100" i="10" a="1"/>
  <c r="J100" i="10" s="1"/>
  <c r="L20" i="3" a="1"/>
  <c r="L20" i="3" s="1"/>
  <c r="AI20" i="12" a="1"/>
  <c r="AI20" i="12" s="1"/>
  <c r="AG74" i="10" a="1"/>
  <c r="AG74" i="10" s="1"/>
  <c r="AB53" i="10" a="1"/>
  <c r="AB53" i="10" s="1"/>
  <c r="X44" i="12" a="1"/>
  <c r="X44" i="12" s="1"/>
  <c r="AF95" i="12" a="1"/>
  <c r="AF95" i="12" s="1"/>
  <c r="AG39" i="3" a="1"/>
  <c r="AG39" i="3" s="1"/>
  <c r="K69" i="12" a="1"/>
  <c r="K69" i="12" s="1"/>
  <c r="I43" i="12" a="1"/>
  <c r="I43" i="12" s="1"/>
  <c r="X73" i="12" a="1"/>
  <c r="X73" i="12" s="1"/>
  <c r="S102" i="3" a="1"/>
  <c r="S102" i="3" s="1"/>
  <c r="AB43" i="12" a="1"/>
  <c r="AB43" i="12" s="1"/>
  <c r="AA74" i="10" a="1"/>
  <c r="AA74" i="10" s="1"/>
  <c r="F39" i="10" a="1"/>
  <c r="F39" i="10" s="1"/>
  <c r="AC43" i="12" a="1"/>
  <c r="AC43" i="12" s="1"/>
  <c r="AC98" i="12" a="1"/>
  <c r="AC98" i="12" s="1"/>
  <c r="Q20" i="12" a="1"/>
  <c r="Q20" i="12" s="1"/>
  <c r="J119" i="12" a="1"/>
  <c r="J119" i="12" s="1"/>
  <c r="M105" i="10" a="1"/>
  <c r="M105" i="10" s="1"/>
  <c r="P40" i="12" a="1"/>
  <c r="P40" i="12" s="1"/>
  <c r="R56" i="3" a="1"/>
  <c r="R56" i="3" s="1"/>
  <c r="AH110" i="3" a="1"/>
  <c r="AH110" i="3" s="1"/>
  <c r="G32" i="3" a="1"/>
  <c r="G32" i="3" s="1"/>
  <c r="X14" i="12" a="1"/>
  <c r="X14" i="12" s="1"/>
  <c r="AF54" i="10" a="1"/>
  <c r="AF54" i="10" s="1"/>
  <c r="H118" i="12" a="1"/>
  <c r="H118" i="12" s="1"/>
  <c r="J77" i="3" a="1"/>
  <c r="J77" i="3" s="1"/>
  <c r="AH124" i="10" a="1"/>
  <c r="AH124" i="10" s="1"/>
  <c r="AE128" i="10" a="1"/>
  <c r="AE128" i="10" s="1"/>
  <c r="R25" i="12" a="1"/>
  <c r="R25" i="12" s="1"/>
  <c r="S129" i="12" a="1"/>
  <c r="S129" i="12" s="1"/>
  <c r="S77" i="12" a="1"/>
  <c r="S77" i="12" s="1"/>
  <c r="Y30" i="10" a="1"/>
  <c r="Y30" i="10" s="1"/>
  <c r="AD80" i="12" a="1"/>
  <c r="AD80" i="12" s="1"/>
  <c r="I48" i="12" a="1"/>
  <c r="I48" i="12" s="1"/>
  <c r="AA103" i="3" a="1"/>
  <c r="AA103" i="3" s="1"/>
  <c r="U15" i="10" a="1"/>
  <c r="U15" i="10" s="1"/>
  <c r="G131" i="12" a="1"/>
  <c r="G131" i="12" s="1"/>
  <c r="Z58" i="10" a="1"/>
  <c r="Z58" i="10" s="1"/>
  <c r="S44" i="12" a="1"/>
  <c r="S44" i="12" s="1"/>
  <c r="AF57" i="3" a="1"/>
  <c r="AF57" i="3" s="1"/>
  <c r="V15" i="3" a="1"/>
  <c r="V15" i="3" s="1"/>
  <c r="K84" i="3" a="1"/>
  <c r="K84" i="3" s="1"/>
  <c r="AH117" i="12" a="1"/>
  <c r="AH117" i="12" s="1"/>
  <c r="M71" i="3" a="1"/>
  <c r="M71" i="3" s="1"/>
  <c r="R42" i="3" a="1"/>
  <c r="R42" i="3" s="1"/>
  <c r="AH99" i="10" a="1"/>
  <c r="AH99" i="10" s="1"/>
  <c r="T44" i="10" a="1"/>
  <c r="T44" i="10" s="1"/>
  <c r="AA34" i="3" a="1"/>
  <c r="AA34" i="3" s="1"/>
  <c r="G79" i="3" a="1"/>
  <c r="G79" i="3" s="1"/>
  <c r="S89" i="12" a="1"/>
  <c r="S89" i="12" s="1"/>
  <c r="T109" i="3" a="1"/>
  <c r="T109" i="3" s="1"/>
  <c r="AH61" i="3" a="1"/>
  <c r="AH61" i="3" s="1"/>
  <c r="AB101" i="12" a="1"/>
  <c r="AB101" i="12" s="1"/>
  <c r="AI51" i="3" a="1"/>
  <c r="AI51" i="3" s="1"/>
  <c r="S98" i="10" a="1"/>
  <c r="S98" i="10" s="1"/>
  <c r="J64" i="12" a="1"/>
  <c r="J64" i="12" s="1"/>
  <c r="AF70" i="3" a="1"/>
  <c r="AF70" i="3" s="1"/>
  <c r="AF38" i="10" a="1"/>
  <c r="AF38" i="10" s="1"/>
  <c r="U57" i="3" a="1"/>
  <c r="U57" i="3" s="1"/>
  <c r="AD59" i="10" a="1"/>
  <c r="AD59" i="10" s="1"/>
  <c r="W20" i="12" a="1"/>
  <c r="W20" i="12" s="1"/>
  <c r="R116" i="3" a="1"/>
  <c r="R116" i="3" s="1"/>
  <c r="Y11" i="10" a="1"/>
  <c r="Y11" i="10" s="1"/>
  <c r="M133" i="12" a="1"/>
  <c r="M133" i="12" s="1"/>
  <c r="AR133" i="12" s="1"/>
  <c r="T84" i="12" a="1"/>
  <c r="T84" i="12" s="1"/>
  <c r="AC128" i="10" a="1"/>
  <c r="AC128" i="10" s="1"/>
  <c r="X115" i="10" a="1"/>
  <c r="X115" i="10" s="1"/>
  <c r="T120" i="3" a="1"/>
  <c r="T120" i="3" s="1"/>
  <c r="I50" i="12" a="1"/>
  <c r="I50" i="12" s="1"/>
  <c r="AA39" i="3" a="1"/>
  <c r="AA39" i="3" s="1"/>
  <c r="AC133" i="10" a="1"/>
  <c r="AC133" i="10" s="1"/>
  <c r="BH133" i="10" s="1"/>
  <c r="P65" i="3" a="1"/>
  <c r="P65" i="3" s="1"/>
  <c r="Z28" i="3" a="1"/>
  <c r="Z28" i="3" s="1"/>
  <c r="N40" i="12" a="1"/>
  <c r="N40" i="12" s="1"/>
  <c r="R130" i="12" a="1"/>
  <c r="R130" i="12" s="1"/>
  <c r="AH36" i="10" a="1"/>
  <c r="AH36" i="10" s="1"/>
  <c r="V5" i="10" a="1"/>
  <c r="V5" i="10" s="1"/>
  <c r="S98" i="3" a="1"/>
  <c r="S98" i="3" s="1"/>
  <c r="P101" i="3" a="1"/>
  <c r="P101" i="3" s="1"/>
  <c r="W45" i="3" a="1"/>
  <c r="W45" i="3" s="1"/>
  <c r="AJ82" i="10" a="1"/>
  <c r="AJ82" i="10" s="1"/>
  <c r="K73" i="10" a="1"/>
  <c r="K73" i="10" s="1"/>
  <c r="G114" i="10" a="1"/>
  <c r="G114" i="10" s="1"/>
  <c r="I13" i="10" a="1"/>
  <c r="I13" i="10" s="1"/>
  <c r="N106" i="12" a="1"/>
  <c r="N106" i="12" s="1"/>
  <c r="Q120" i="12" a="1"/>
  <c r="Q120" i="12" s="1"/>
  <c r="K106" i="3" a="1"/>
  <c r="K106" i="3" s="1"/>
  <c r="AE89" i="12" a="1"/>
  <c r="AE89" i="12" s="1"/>
  <c r="V89" i="12" a="1"/>
  <c r="V89" i="12" s="1"/>
  <c r="AI32" i="12" a="1"/>
  <c r="AI32" i="12" s="1"/>
  <c r="Y93" i="3" a="1"/>
  <c r="Y93" i="3" s="1"/>
  <c r="T42" i="12" a="1"/>
  <c r="T42" i="12" s="1"/>
  <c r="AC7" i="3" a="1"/>
  <c r="AC7" i="3" s="1"/>
  <c r="Z66" i="3" a="1"/>
  <c r="Z66" i="3" s="1"/>
  <c r="P47" i="12" a="1"/>
  <c r="P47" i="12" s="1"/>
  <c r="R116" i="12" a="1"/>
  <c r="R116" i="12" s="1"/>
  <c r="M45" i="10" a="1"/>
  <c r="M45" i="10" s="1"/>
  <c r="I13" i="3" a="1"/>
  <c r="I13" i="3" s="1"/>
  <c r="Z11" i="12" a="1"/>
  <c r="Z11" i="12" s="1"/>
  <c r="R48" i="12" a="1"/>
  <c r="R48" i="12" s="1"/>
  <c r="H70" i="10" a="1"/>
  <c r="H70" i="10" s="1"/>
  <c r="I75" i="10" a="1"/>
  <c r="I75" i="10" s="1"/>
  <c r="N136" i="12" a="1"/>
  <c r="N136" i="12" s="1"/>
  <c r="AS136" i="12" s="1"/>
  <c r="AS135" i="12" s="1"/>
  <c r="AF115" i="3" a="1"/>
  <c r="AF115" i="3" s="1"/>
  <c r="K64" i="3" a="1"/>
  <c r="K64" i="3" s="1"/>
  <c r="G31" i="12" a="1"/>
  <c r="G31" i="12" s="1"/>
  <c r="Z50" i="3" a="1"/>
  <c r="Z50" i="3" s="1"/>
  <c r="H111" i="10" a="1"/>
  <c r="H111" i="10" s="1"/>
  <c r="AG134" i="3" a="1"/>
  <c r="AG134" i="3" s="1"/>
  <c r="BL134" i="3" s="1"/>
  <c r="AA57" i="3" a="1"/>
  <c r="AA57" i="3" s="1"/>
  <c r="W110" i="12" a="1"/>
  <c r="W110" i="12" s="1"/>
  <c r="V23" i="12" a="1"/>
  <c r="V23" i="12" s="1"/>
  <c r="W7" i="3" a="1"/>
  <c r="W7" i="3" s="1"/>
  <c r="AG14" i="3" a="1"/>
  <c r="AG14" i="3" s="1"/>
  <c r="AG123" i="3" a="1"/>
  <c r="AG123" i="3" s="1"/>
  <c r="V131" i="12" a="1"/>
  <c r="V131" i="12" s="1"/>
  <c r="Z91" i="12" a="1"/>
  <c r="Z91" i="12" s="1"/>
  <c r="AJ45" i="3" a="1"/>
  <c r="AJ45" i="3" s="1"/>
  <c r="I127" i="3" a="1"/>
  <c r="I127" i="3" s="1"/>
  <c r="G19" i="12" a="1"/>
  <c r="G19" i="12" s="1"/>
  <c r="I84" i="3" a="1"/>
  <c r="I84" i="3" s="1"/>
  <c r="W6" i="10" a="1"/>
  <c r="W6" i="10" s="1"/>
  <c r="O26" i="3" a="1"/>
  <c r="O26" i="3" s="1"/>
  <c r="M41" i="12" a="1"/>
  <c r="M41" i="12" s="1"/>
  <c r="R54" i="12" a="1"/>
  <c r="R54" i="12" s="1"/>
  <c r="V59" i="10" a="1"/>
  <c r="V59" i="10" s="1"/>
  <c r="N130" i="12" a="1"/>
  <c r="N130" i="12" s="1"/>
  <c r="AE81" i="12" a="1"/>
  <c r="AE81" i="12" s="1"/>
  <c r="F96" i="10" a="1"/>
  <c r="F96" i="10" s="1"/>
  <c r="Q3" i="3" a="1"/>
  <c r="Q3" i="3" s="1"/>
  <c r="AJ14" i="3" a="1"/>
  <c r="AJ14" i="3" s="1"/>
  <c r="V60" i="10" a="1"/>
  <c r="V60" i="10" s="1"/>
  <c r="Q13" i="3" a="1"/>
  <c r="Q13" i="3" s="1"/>
  <c r="AA42" i="10" a="1"/>
  <c r="AA42" i="10" s="1"/>
  <c r="Y98" i="3" a="1"/>
  <c r="Y98" i="3" s="1"/>
  <c r="AE106" i="10" a="1"/>
  <c r="AE106" i="10" s="1"/>
  <c r="AA98" i="3" a="1"/>
  <c r="AA98" i="3" s="1"/>
  <c r="AG82" i="10" a="1"/>
  <c r="AG82" i="10" s="1"/>
  <c r="Y43" i="3" a="1"/>
  <c r="Y43" i="3" s="1"/>
  <c r="AE57" i="12" a="1"/>
  <c r="AE57" i="12" s="1"/>
  <c r="AA73" i="3" a="1"/>
  <c r="AA73" i="3" s="1"/>
  <c r="U92" i="10" a="1"/>
  <c r="U92" i="10" s="1"/>
  <c r="AA122" i="3" a="1"/>
  <c r="AA122" i="3" s="1"/>
  <c r="AB50" i="3" a="1"/>
  <c r="AB50" i="3" s="1"/>
  <c r="H96" i="3" a="1"/>
  <c r="H96" i="3" s="1"/>
  <c r="V119" i="12" a="1"/>
  <c r="V119" i="12" s="1"/>
  <c r="W102" i="3" a="1"/>
  <c r="W102" i="3" s="1"/>
  <c r="Q84" i="12" a="1"/>
  <c r="Q84" i="12" s="1"/>
  <c r="Z21" i="12" a="1"/>
  <c r="Z21" i="12" s="1"/>
  <c r="AJ99" i="12" a="1"/>
  <c r="AJ99" i="12" s="1"/>
  <c r="AA3" i="3" a="1"/>
  <c r="AA3" i="3" s="1"/>
  <c r="L47" i="3" a="1"/>
  <c r="L47" i="3" s="1"/>
  <c r="G63" i="12" a="1"/>
  <c r="G63" i="12" s="1"/>
  <c r="H127" i="10" a="1"/>
  <c r="H127" i="10" s="1"/>
  <c r="AG119" i="3" a="1"/>
  <c r="AG119" i="3" s="1"/>
  <c r="AE136" i="10" a="1"/>
  <c r="AE136" i="10" s="1"/>
  <c r="BJ136" i="10" s="1"/>
  <c r="BJ135" i="10" s="1"/>
  <c r="P12" i="12" a="1"/>
  <c r="P12" i="12" s="1"/>
  <c r="V105" i="3" a="1"/>
  <c r="V105" i="3" s="1"/>
  <c r="AH65" i="3" a="1"/>
  <c r="AH65" i="3" s="1"/>
  <c r="T88" i="10" a="1"/>
  <c r="T88" i="10" s="1"/>
  <c r="I22" i="3" a="1"/>
  <c r="I22" i="3" s="1"/>
  <c r="S50" i="3" a="1"/>
  <c r="S50" i="3" s="1"/>
  <c r="AF127" i="12" a="1"/>
  <c r="AF127" i="12" s="1"/>
  <c r="AF76" i="10" a="1"/>
  <c r="AF76" i="10" s="1"/>
  <c r="T69" i="10" a="1"/>
  <c r="T69" i="10" s="1"/>
  <c r="K37" i="10" a="1"/>
  <c r="K37" i="10" s="1"/>
  <c r="K7" i="12" a="1"/>
  <c r="K7" i="12" s="1"/>
  <c r="AD97" i="10" a="1"/>
  <c r="AD97" i="10" s="1"/>
  <c r="H122" i="3" a="1"/>
  <c r="H122" i="3" s="1"/>
  <c r="AB56" i="3" a="1"/>
  <c r="AB56" i="3" s="1"/>
  <c r="AI62" i="10" a="1"/>
  <c r="AI62" i="10" s="1"/>
  <c r="X70" i="12" a="1"/>
  <c r="X70" i="12" s="1"/>
  <c r="Z126" i="10" a="1"/>
  <c r="Z126" i="10" s="1"/>
  <c r="AD11" i="3" a="1"/>
  <c r="AD11" i="3" s="1"/>
  <c r="I20" i="12" a="1"/>
  <c r="I20" i="12" s="1"/>
  <c r="I117" i="12" a="1"/>
  <c r="I117" i="12" s="1"/>
  <c r="AA93" i="3" a="1"/>
  <c r="AA93" i="3" s="1"/>
  <c r="T3" i="12" a="1"/>
  <c r="T3" i="12" s="1"/>
  <c r="P12" i="3" a="1"/>
  <c r="P12" i="3" s="1"/>
  <c r="U110" i="10" a="1"/>
  <c r="U110" i="10" s="1"/>
  <c r="R81" i="12" a="1"/>
  <c r="R81" i="12" s="1"/>
  <c r="AJ93" i="10" a="1"/>
  <c r="AJ93" i="10" s="1"/>
  <c r="J67" i="12" a="1"/>
  <c r="J67" i="12" s="1"/>
  <c r="AG57" i="10" a="1"/>
  <c r="AG57" i="10" s="1"/>
  <c r="AH4" i="3" a="1"/>
  <c r="AH4" i="3" s="1"/>
  <c r="T55" i="3" a="1"/>
  <c r="T55" i="3" s="1"/>
  <c r="X24" i="10" a="1"/>
  <c r="X24" i="10" s="1"/>
  <c r="AA50" i="3" a="1"/>
  <c r="AA50" i="3" s="1"/>
  <c r="AF41" i="3" a="1"/>
  <c r="AF41" i="3" s="1"/>
  <c r="W82" i="10" a="1"/>
  <c r="W82" i="10" s="1"/>
  <c r="AE24" i="3" a="1"/>
  <c r="AE24" i="3" s="1"/>
  <c r="W131" i="12" a="1"/>
  <c r="W131" i="12" s="1"/>
  <c r="P103" i="10" a="1"/>
  <c r="P103" i="10" s="1"/>
  <c r="J91" i="12" a="1"/>
  <c r="J91" i="12" s="1"/>
  <c r="AF130" i="12" a="1"/>
  <c r="AF130" i="12" s="1"/>
  <c r="H67" i="3" a="1"/>
  <c r="H67" i="3" s="1"/>
  <c r="Q10" i="12" a="1"/>
  <c r="Q10" i="12" s="1"/>
  <c r="V70" i="3" a="1"/>
  <c r="V70" i="3" s="1"/>
  <c r="J37" i="3" a="1"/>
  <c r="J37" i="3" s="1"/>
  <c r="Z136" i="10" a="1"/>
  <c r="Z136" i="10" s="1"/>
  <c r="BE136" i="10" s="1"/>
  <c r="BE135" i="10" s="1"/>
  <c r="H12" i="3" a="1"/>
  <c r="H12" i="3" s="1"/>
  <c r="J98" i="10" a="1"/>
  <c r="J98" i="10" s="1"/>
  <c r="R89" i="12" a="1"/>
  <c r="R89" i="12" s="1"/>
  <c r="S27" i="10" a="1"/>
  <c r="S27" i="10" s="1"/>
  <c r="M102" i="3" a="1"/>
  <c r="M102" i="3" s="1"/>
  <c r="M110" i="10" a="1"/>
  <c r="M110" i="10" s="1"/>
  <c r="P126" i="10" a="1"/>
  <c r="P126" i="10" s="1"/>
  <c r="AD38" i="3" a="1"/>
  <c r="AD38" i="3" s="1"/>
  <c r="M74" i="3" a="1"/>
  <c r="M74" i="3" s="1"/>
  <c r="I98" i="3" a="1"/>
  <c r="I98" i="3" s="1"/>
  <c r="Z59" i="3" a="1"/>
  <c r="Z59" i="3" s="1"/>
  <c r="M5" i="3" a="1"/>
  <c r="M5" i="3" s="1"/>
  <c r="AH71" i="10" a="1"/>
  <c r="AH71" i="10" s="1"/>
  <c r="J91" i="3" a="1"/>
  <c r="J91" i="3" s="1"/>
  <c r="L79" i="10" a="1"/>
  <c r="L79" i="10" s="1"/>
  <c r="P18" i="12" a="1"/>
  <c r="P18" i="12" s="1"/>
  <c r="H37" i="12" a="1"/>
  <c r="H37" i="12" s="1"/>
  <c r="L87" i="3" a="1"/>
  <c r="L87" i="3" s="1"/>
  <c r="P92" i="3" a="1"/>
  <c r="P92" i="3" s="1"/>
  <c r="U33" i="3" a="1"/>
  <c r="U33" i="3" s="1"/>
  <c r="F57" i="3" a="1"/>
  <c r="F57" i="3" s="1"/>
  <c r="AF27" i="3" a="1"/>
  <c r="AF27" i="3" s="1"/>
  <c r="I27" i="12" a="1"/>
  <c r="I27" i="12" s="1"/>
  <c r="Z17" i="10" a="1"/>
  <c r="Z17" i="10" s="1"/>
  <c r="J25" i="10" a="1"/>
  <c r="J25" i="10" s="1"/>
  <c r="V95" i="10" a="1"/>
  <c r="V95" i="10" s="1"/>
  <c r="AD37" i="12" a="1"/>
  <c r="AD37" i="12" s="1"/>
  <c r="M75" i="10" a="1"/>
  <c r="M75" i="10" s="1"/>
  <c r="U119" i="3" a="1"/>
  <c r="U119" i="3" s="1"/>
  <c r="AE76" i="3" a="1"/>
  <c r="AE76" i="3" s="1"/>
  <c r="H116" i="12" a="1"/>
  <c r="H116" i="12" s="1"/>
  <c r="Y20" i="3" a="1"/>
  <c r="Y20" i="3" s="1"/>
  <c r="W89" i="10" a="1"/>
  <c r="W89" i="10" s="1"/>
  <c r="F138" i="3" a="1"/>
  <c r="F138" i="3" s="1"/>
  <c r="BP138" i="3" s="1"/>
  <c r="AF38" i="12" a="1"/>
  <c r="AF38" i="12" s="1"/>
  <c r="N119" i="10" a="1"/>
  <c r="N119" i="10" s="1"/>
  <c r="AC48" i="10" a="1"/>
  <c r="AC48" i="10" s="1"/>
  <c r="AG109" i="12" a="1"/>
  <c r="AG109" i="12" s="1"/>
  <c r="P14" i="10" a="1"/>
  <c r="P14" i="10" s="1"/>
  <c r="R38" i="10" a="1"/>
  <c r="R38" i="10" s="1"/>
  <c r="W116" i="3" a="1"/>
  <c r="W116" i="3" s="1"/>
  <c r="AB75" i="10" a="1"/>
  <c r="AB75" i="10" s="1"/>
  <c r="F35" i="12" a="1"/>
  <c r="F35" i="12" s="1"/>
  <c r="AH68" i="10" a="1"/>
  <c r="AH68" i="10" s="1"/>
  <c r="L133" i="10" a="1"/>
  <c r="L133" i="10" s="1"/>
  <c r="AQ133" i="10" s="1"/>
  <c r="AQ132" i="10" s="1"/>
  <c r="S24" i="10" a="1"/>
  <c r="S24" i="10" s="1"/>
  <c r="U109" i="3" a="1"/>
  <c r="U109" i="3" s="1"/>
  <c r="AB65" i="10" a="1"/>
  <c r="AB65" i="10" s="1"/>
  <c r="AA51" i="3" a="1"/>
  <c r="AA51" i="3" s="1"/>
  <c r="AA12" i="12" a="1"/>
  <c r="AA12" i="12" s="1"/>
  <c r="M51" i="10" a="1"/>
  <c r="M51" i="10" s="1"/>
  <c r="AE95" i="3" a="1"/>
  <c r="AE95" i="3" s="1"/>
  <c r="Y7" i="3" a="1"/>
  <c r="Y7" i="3" s="1"/>
  <c r="Q62" i="3" a="1"/>
  <c r="Q62" i="3" s="1"/>
  <c r="AA108" i="10" a="1"/>
  <c r="AA108" i="10" s="1"/>
  <c r="T92" i="10" a="1"/>
  <c r="T92" i="10" s="1"/>
  <c r="K30" i="12" a="1"/>
  <c r="K30" i="12" s="1"/>
  <c r="S56" i="3" a="1"/>
  <c r="S56" i="3" s="1"/>
  <c r="AC129" i="10" a="1"/>
  <c r="AC129" i="10" s="1"/>
  <c r="I102" i="10" a="1"/>
  <c r="I102" i="10" s="1"/>
  <c r="G58" i="10" a="1"/>
  <c r="G58" i="10" s="1"/>
  <c r="H46" i="12" a="1"/>
  <c r="H46" i="12" s="1"/>
  <c r="P129" i="3" a="1"/>
  <c r="P129" i="3" s="1"/>
  <c r="V64" i="12" a="1"/>
  <c r="V64" i="12" s="1"/>
  <c r="Z10" i="3" a="1"/>
  <c r="Z10" i="3" s="1"/>
  <c r="P37" i="3" a="1"/>
  <c r="P37" i="3" s="1"/>
  <c r="O136" i="10" a="1"/>
  <c r="O136" i="10" s="1"/>
  <c r="AT136" i="10" s="1"/>
  <c r="AT135" i="10" s="1"/>
  <c r="V121" i="10" a="1"/>
  <c r="V121" i="10" s="1"/>
  <c r="R68" i="12" a="1"/>
  <c r="R68" i="12" s="1"/>
  <c r="AG24" i="12" a="1"/>
  <c r="AG24" i="12" s="1"/>
  <c r="AI26" i="10" a="1"/>
  <c r="AI26" i="10" s="1"/>
  <c r="AC48" i="12" a="1"/>
  <c r="AC48" i="12" s="1"/>
  <c r="AH69" i="10" a="1"/>
  <c r="AH69" i="10" s="1"/>
  <c r="AD41" i="12" a="1"/>
  <c r="AD41" i="12" s="1"/>
  <c r="U128" i="12" a="1"/>
  <c r="U128" i="12" s="1"/>
  <c r="AH10" i="3" a="1"/>
  <c r="AH10" i="3" s="1"/>
  <c r="AJ76" i="12" a="1"/>
  <c r="AJ76" i="12" s="1"/>
  <c r="W93" i="3" a="1"/>
  <c r="W93" i="3" s="1"/>
  <c r="J32" i="10" a="1"/>
  <c r="J32" i="10" s="1"/>
  <c r="AE87" i="10" a="1"/>
  <c r="AE87" i="10" s="1"/>
  <c r="X21" i="10" a="1"/>
  <c r="X21" i="10" s="1"/>
  <c r="L136" i="10" a="1"/>
  <c r="L136" i="10" s="1"/>
  <c r="AQ136" i="10" s="1"/>
  <c r="AQ135" i="10" s="1"/>
  <c r="S71" i="3" a="1"/>
  <c r="S71" i="3" s="1"/>
  <c r="J61" i="3" a="1"/>
  <c r="J61" i="3" s="1"/>
  <c r="I125" i="12" a="1"/>
  <c r="I125" i="12" s="1"/>
  <c r="T12" i="10" a="1"/>
  <c r="T12" i="10" s="1"/>
  <c r="M130" i="10" a="1"/>
  <c r="M130" i="10" s="1"/>
  <c r="O123" i="10" a="1"/>
  <c r="O123" i="10" s="1"/>
  <c r="AA120" i="12" a="1"/>
  <c r="AA120" i="12" s="1"/>
  <c r="O99" i="12" a="1"/>
  <c r="O99" i="12" s="1"/>
  <c r="Z50" i="12" a="1"/>
  <c r="Z50" i="12" s="1"/>
  <c r="Z73" i="10" a="1"/>
  <c r="Z73" i="10" s="1"/>
  <c r="AA69" i="12" a="1"/>
  <c r="AA69" i="12" s="1"/>
  <c r="Z98" i="10" a="1"/>
  <c r="Z98" i="10" s="1"/>
  <c r="AG105" i="3" a="1"/>
  <c r="AG105" i="3" s="1"/>
  <c r="AI26" i="12" a="1"/>
  <c r="AI26" i="12" s="1"/>
  <c r="W108" i="12" a="1"/>
  <c r="W108" i="12" s="1"/>
  <c r="I126" i="12" a="1"/>
  <c r="I126" i="12" s="1"/>
  <c r="X11" i="12" a="1"/>
  <c r="X11" i="12" s="1"/>
  <c r="P103" i="12" a="1"/>
  <c r="P103" i="12" s="1"/>
  <c r="AD82" i="3" a="1"/>
  <c r="AD82" i="3" s="1"/>
  <c r="N17" i="10" a="1"/>
  <c r="N17" i="10" s="1"/>
  <c r="AD63" i="10" a="1"/>
  <c r="AD63" i="10" s="1"/>
  <c r="AB37" i="3" a="1"/>
  <c r="AB37" i="3" s="1"/>
  <c r="Y10" i="12" a="1"/>
  <c r="Y10" i="12" s="1"/>
  <c r="AF91" i="3" a="1"/>
  <c r="AF91" i="3" s="1"/>
  <c r="V74" i="12" a="1"/>
  <c r="V74" i="12" s="1"/>
  <c r="O96" i="12" a="1"/>
  <c r="O96" i="12" s="1"/>
  <c r="F72" i="12" a="1"/>
  <c r="F72" i="12" s="1"/>
  <c r="AH43" i="3" a="1"/>
  <c r="AH43" i="3" s="1"/>
  <c r="S32" i="3" a="1"/>
  <c r="S32" i="3" s="1"/>
  <c r="R110" i="3" a="1"/>
  <c r="R110" i="3" s="1"/>
  <c r="M5" i="10" a="1"/>
  <c r="M5" i="10" s="1"/>
  <c r="AH41" i="12" a="1"/>
  <c r="AH41" i="12" s="1"/>
  <c r="H109" i="12" a="1"/>
  <c r="H109" i="12" s="1"/>
  <c r="S11" i="3" a="1"/>
  <c r="S11" i="3" s="1"/>
  <c r="G34" i="10" a="1"/>
  <c r="G34" i="10" s="1"/>
  <c r="H52" i="10" a="1"/>
  <c r="H52" i="10" s="1"/>
  <c r="U131" i="3" a="1"/>
  <c r="U131" i="3" s="1"/>
  <c r="T118" i="3" a="1"/>
  <c r="T118" i="3" s="1"/>
  <c r="AI55" i="3" a="1"/>
  <c r="AI55" i="3" s="1"/>
  <c r="AF27" i="10" a="1"/>
  <c r="AF27" i="10" s="1"/>
  <c r="P84" i="3" a="1"/>
  <c r="P84" i="3" s="1"/>
  <c r="Q43" i="3" a="1"/>
  <c r="Q43" i="3" s="1"/>
  <c r="V87" i="12" a="1"/>
  <c r="V87" i="12" s="1"/>
  <c r="W42" i="10" a="1"/>
  <c r="W42" i="10" s="1"/>
  <c r="L76" i="12" a="1"/>
  <c r="L76" i="12" s="1"/>
  <c r="P51" i="10" a="1"/>
  <c r="P51" i="10" s="1"/>
  <c r="AI80" i="3" a="1"/>
  <c r="AI80" i="3" s="1"/>
  <c r="V52" i="10" a="1"/>
  <c r="V52" i="10" s="1"/>
  <c r="P25" i="12" a="1"/>
  <c r="P25" i="12" s="1"/>
  <c r="AH119" i="12" a="1"/>
  <c r="AH119" i="12" s="1"/>
  <c r="N117" i="3" a="1"/>
  <c r="N117" i="3" s="1"/>
  <c r="J128" i="10" a="1"/>
  <c r="J128" i="10" s="1"/>
  <c r="N10" i="12" a="1"/>
  <c r="N10" i="12" s="1"/>
  <c r="I134" i="10" a="1"/>
  <c r="I134" i="10" s="1"/>
  <c r="AN134" i="10" s="1"/>
  <c r="K21" i="3" a="1"/>
  <c r="K21" i="3" s="1"/>
  <c r="H133" i="10" a="1"/>
  <c r="H133" i="10" s="1"/>
  <c r="AM133" i="10" s="1"/>
  <c r="AM132" i="10" s="1"/>
  <c r="K84" i="10" a="1"/>
  <c r="K84" i="10" s="1"/>
  <c r="AB36" i="12" a="1"/>
  <c r="AB36" i="12" s="1"/>
  <c r="R38" i="12" a="1"/>
  <c r="R38" i="12" s="1"/>
  <c r="AC71" i="3" a="1"/>
  <c r="AC71" i="3" s="1"/>
  <c r="AH138" i="3" a="1"/>
  <c r="AH138" i="3" s="1"/>
  <c r="BM138" i="3" s="1"/>
  <c r="BM137" i="3" s="1"/>
  <c r="M125" i="3" a="1"/>
  <c r="M125" i="3" s="1"/>
  <c r="Z14" i="10" a="1"/>
  <c r="Z14" i="10" s="1"/>
  <c r="V39" i="12" a="1"/>
  <c r="V39" i="12" s="1"/>
  <c r="T43" i="10" a="1"/>
  <c r="T43" i="10" s="1"/>
  <c r="AH43" i="10" a="1"/>
  <c r="AH43" i="10" s="1"/>
  <c r="AD121" i="3" a="1"/>
  <c r="AD121" i="3" s="1"/>
  <c r="R61" i="10" a="1"/>
  <c r="R61" i="10" s="1"/>
  <c r="Z16" i="3" a="1"/>
  <c r="Z16" i="3" s="1"/>
  <c r="L114" i="12" a="1"/>
  <c r="L114" i="12" s="1"/>
  <c r="L108" i="12" a="1"/>
  <c r="L108" i="12" s="1"/>
  <c r="R124" i="10" a="1"/>
  <c r="R124" i="10" s="1"/>
  <c r="O47" i="3" a="1"/>
  <c r="O47" i="3" s="1"/>
  <c r="AE3" i="12" a="1"/>
  <c r="AE3" i="12" s="1"/>
  <c r="AG39" i="12" a="1"/>
  <c r="AG39" i="12" s="1"/>
  <c r="AF126" i="10" a="1"/>
  <c r="AF126" i="10" s="1"/>
  <c r="Z27" i="3" a="1"/>
  <c r="Z27" i="3" s="1"/>
  <c r="AF17" i="3" a="1"/>
  <c r="AF17" i="3" s="1"/>
  <c r="G26" i="3" a="1"/>
  <c r="G26" i="3" s="1"/>
  <c r="U27" i="12" a="1"/>
  <c r="U27" i="12" s="1"/>
  <c r="AF58" i="10" a="1"/>
  <c r="AF58" i="10" s="1"/>
  <c r="AH124" i="3" a="1"/>
  <c r="AH124" i="3" s="1"/>
  <c r="S39" i="12" a="1"/>
  <c r="S39" i="12" s="1"/>
  <c r="AG60" i="12" a="1"/>
  <c r="AG60" i="12" s="1"/>
  <c r="X130" i="3" a="1"/>
  <c r="X130" i="3" s="1"/>
  <c r="T44" i="3" a="1"/>
  <c r="T44" i="3" s="1"/>
  <c r="AC122" i="10" a="1"/>
  <c r="AC122" i="10" s="1"/>
  <c r="X80" i="10" a="1"/>
  <c r="X80" i="10" s="1"/>
  <c r="Q69" i="10" a="1"/>
  <c r="Q69" i="10" s="1"/>
  <c r="U82" i="12" a="1"/>
  <c r="U82" i="12" s="1"/>
  <c r="Q77" i="3" a="1"/>
  <c r="Q77" i="3" s="1"/>
  <c r="G11" i="3" a="1"/>
  <c r="G11" i="3" s="1"/>
  <c r="S106" i="3" a="1"/>
  <c r="S106" i="3" s="1"/>
  <c r="G66" i="10" a="1"/>
  <c r="G66" i="10" s="1"/>
  <c r="L91" i="3" a="1"/>
  <c r="L91" i="3" s="1"/>
  <c r="X109" i="12" a="1"/>
  <c r="X109" i="12" s="1"/>
  <c r="Y117" i="10" a="1"/>
  <c r="Y117" i="10" s="1"/>
  <c r="T111" i="3" a="1"/>
  <c r="T111" i="3" s="1"/>
  <c r="N113" i="3" a="1"/>
  <c r="N113" i="3" s="1"/>
  <c r="S93" i="3" a="1"/>
  <c r="S93" i="3" s="1"/>
  <c r="I116" i="3" a="1"/>
  <c r="I116" i="3" s="1"/>
  <c r="AG28" i="3" a="1"/>
  <c r="AG28" i="3" s="1"/>
  <c r="S66" i="12" a="1"/>
  <c r="S66" i="12" s="1"/>
  <c r="AG5" i="12" a="1"/>
  <c r="AG5" i="12" s="1"/>
  <c r="AC109" i="12" a="1"/>
  <c r="AC109" i="12" s="1"/>
  <c r="G22" i="12" a="1"/>
  <c r="G22" i="12" s="1"/>
  <c r="N31" i="3" a="1"/>
  <c r="N31" i="3" s="1"/>
  <c r="S65" i="12" a="1"/>
  <c r="S65" i="12" s="1"/>
  <c r="H138" i="12" a="1"/>
  <c r="H138" i="12" s="1"/>
  <c r="AM138" i="12" s="1"/>
  <c r="AM137" i="12" s="1"/>
  <c r="AI105" i="10" a="1"/>
  <c r="AI105" i="10" s="1"/>
  <c r="L31" i="12" a="1"/>
  <c r="L31" i="12" s="1"/>
  <c r="AC43" i="10" a="1"/>
  <c r="AC43" i="10" s="1"/>
  <c r="AJ24" i="12" a="1"/>
  <c r="AJ24" i="12" s="1"/>
  <c r="H67" i="10" a="1"/>
  <c r="H67" i="10" s="1"/>
  <c r="AA90" i="3" a="1"/>
  <c r="AA90" i="3" s="1"/>
  <c r="T130" i="12" a="1"/>
  <c r="T130" i="12" s="1"/>
  <c r="O24" i="12" a="1"/>
  <c r="O24" i="12" s="1"/>
  <c r="Y100" i="10" a="1"/>
  <c r="Y100" i="10" s="1"/>
  <c r="U90" i="3" a="1"/>
  <c r="U90" i="3" s="1"/>
  <c r="O67" i="12" a="1"/>
  <c r="O67" i="12" s="1"/>
  <c r="AA57" i="12" a="1"/>
  <c r="AA57" i="12" s="1"/>
  <c r="AJ11" i="10" a="1"/>
  <c r="AJ11" i="10" s="1"/>
  <c r="AJ52" i="12" a="1"/>
  <c r="AJ52" i="12" s="1"/>
  <c r="T95" i="12" a="1"/>
  <c r="T95" i="12" s="1"/>
  <c r="V114" i="10" a="1"/>
  <c r="V114" i="10" s="1"/>
  <c r="AB117" i="10" a="1"/>
  <c r="AB117" i="10" s="1"/>
  <c r="R32" i="12" a="1"/>
  <c r="R32" i="12" s="1"/>
  <c r="R53" i="10" a="1"/>
  <c r="R53" i="10" s="1"/>
  <c r="H88" i="3" a="1"/>
  <c r="H88" i="3" s="1"/>
  <c r="AA33" i="10" a="1"/>
  <c r="AA33" i="10" s="1"/>
  <c r="I39" i="12" a="1"/>
  <c r="I39" i="12" s="1"/>
  <c r="N60" i="12" a="1"/>
  <c r="N60" i="12" s="1"/>
  <c r="N35" i="12" a="1"/>
  <c r="N35" i="12" s="1"/>
  <c r="AC116" i="3" a="1"/>
  <c r="AC116" i="3" s="1"/>
  <c r="M114" i="10" a="1"/>
  <c r="M114" i="10" s="1"/>
  <c r="J39" i="12" a="1"/>
  <c r="J39" i="12" s="1"/>
  <c r="V40" i="3" a="1"/>
  <c r="V40" i="3" s="1"/>
  <c r="W113" i="10" a="1"/>
  <c r="W113" i="10" s="1"/>
  <c r="U95" i="12" a="1"/>
  <c r="U95" i="12" s="1"/>
  <c r="AH89" i="10" a="1"/>
  <c r="AH89" i="10" s="1"/>
  <c r="J30" i="12" a="1"/>
  <c r="J30" i="12" s="1"/>
  <c r="AC65" i="10" a="1"/>
  <c r="AC65" i="10" s="1"/>
  <c r="T17" i="3" a="1"/>
  <c r="T17" i="3" s="1"/>
  <c r="O15" i="10" a="1"/>
  <c r="O15" i="10" s="1"/>
  <c r="S109" i="12" a="1"/>
  <c r="S109" i="12" s="1"/>
  <c r="Q7" i="10" a="1"/>
  <c r="Q7" i="10" s="1"/>
  <c r="AF72" i="3" a="1"/>
  <c r="AF72" i="3" s="1"/>
  <c r="K71" i="10" a="1"/>
  <c r="K71" i="10" s="1"/>
  <c r="AD133" i="3" a="1"/>
  <c r="AD133" i="3" s="1"/>
  <c r="BI133" i="3" s="1"/>
  <c r="BI132" i="3" s="1"/>
  <c r="V128" i="10" a="1"/>
  <c r="V128" i="10" s="1"/>
  <c r="AI11" i="10" a="1"/>
  <c r="AI11" i="10" s="1"/>
  <c r="K42" i="3" a="1"/>
  <c r="K42" i="3" s="1"/>
  <c r="X52" i="3" a="1"/>
  <c r="X52" i="3" s="1"/>
  <c r="M12" i="3" a="1"/>
  <c r="M12" i="3" s="1"/>
  <c r="Q79" i="12" a="1"/>
  <c r="Q79" i="12" s="1"/>
  <c r="T54" i="12" a="1"/>
  <c r="T54" i="12" s="1"/>
  <c r="J5" i="3" a="1"/>
  <c r="J5" i="3" s="1"/>
  <c r="AA65" i="12" a="1"/>
  <c r="AA65" i="12" s="1"/>
  <c r="P41" i="10" a="1"/>
  <c r="P41" i="10" s="1"/>
  <c r="L48" i="12" a="1"/>
  <c r="L48" i="12" s="1"/>
  <c r="AC127" i="3" a="1"/>
  <c r="AC127" i="3" s="1"/>
  <c r="P54" i="3" a="1"/>
  <c r="P54" i="3" s="1"/>
  <c r="X82" i="12" a="1"/>
  <c r="X82" i="12" s="1"/>
  <c r="AJ61" i="12" a="1"/>
  <c r="AJ61" i="12" s="1"/>
  <c r="W27" i="10" a="1"/>
  <c r="W27" i="10" s="1"/>
  <c r="AA15" i="12" a="1"/>
  <c r="AA15" i="12" s="1"/>
  <c r="X18" i="10" a="1"/>
  <c r="X18" i="10" s="1"/>
  <c r="AJ73" i="10" a="1"/>
  <c r="AJ73" i="10" s="1"/>
  <c r="S3" i="12" a="1"/>
  <c r="S3" i="12" s="1"/>
  <c r="G103" i="12" a="1"/>
  <c r="G103" i="12" s="1"/>
  <c r="K50" i="10" a="1"/>
  <c r="K50" i="10" s="1"/>
  <c r="H32" i="12" a="1"/>
  <c r="H32" i="12" s="1"/>
  <c r="Q131" i="12" a="1"/>
  <c r="Q131" i="12" s="1"/>
  <c r="AF60" i="3" a="1"/>
  <c r="AF60" i="3" s="1"/>
  <c r="Q65" i="10" a="1"/>
  <c r="Q65" i="10" s="1"/>
  <c r="AH70" i="12" a="1"/>
  <c r="AH70" i="12" s="1"/>
  <c r="K82" i="3" a="1"/>
  <c r="K82" i="3" s="1"/>
  <c r="Z36" i="10" a="1"/>
  <c r="Z36" i="10" s="1"/>
  <c r="AA38" i="10" a="1"/>
  <c r="AA38" i="10" s="1"/>
  <c r="W38" i="3" a="1"/>
  <c r="W38" i="3" s="1"/>
  <c r="Q7" i="3" a="1"/>
  <c r="Q7" i="3" s="1"/>
  <c r="G102" i="12" a="1"/>
  <c r="G102" i="12" s="1"/>
  <c r="N26" i="12" a="1"/>
  <c r="N26" i="12" s="1"/>
  <c r="J69" i="12" a="1"/>
  <c r="J69" i="12" s="1"/>
  <c r="AG53" i="12" a="1"/>
  <c r="AG53" i="12" s="1"/>
  <c r="L129" i="3" a="1"/>
  <c r="L129" i="3" s="1"/>
  <c r="AH80" i="10" a="1"/>
  <c r="AH80" i="10" s="1"/>
  <c r="Y8" i="3" a="1"/>
  <c r="Y8" i="3" s="1"/>
  <c r="AJ91" i="10" a="1"/>
  <c r="AJ91" i="10" s="1"/>
  <c r="H40" i="3" a="1"/>
  <c r="H40" i="3" s="1"/>
  <c r="G125" i="3" a="1"/>
  <c r="G125" i="3" s="1"/>
  <c r="AI25" i="12" a="1"/>
  <c r="AI25" i="12" s="1"/>
  <c r="H31" i="3" a="1"/>
  <c r="H31" i="3" s="1"/>
  <c r="R126" i="12" a="1"/>
  <c r="R126" i="12" s="1"/>
  <c r="M30" i="3" a="1"/>
  <c r="M30" i="3" s="1"/>
  <c r="O134" i="12" a="1"/>
  <c r="O134" i="12" s="1"/>
  <c r="AT134" i="12" s="1"/>
  <c r="S7" i="12" a="1"/>
  <c r="S7" i="12" s="1"/>
  <c r="L127" i="12" a="1"/>
  <c r="L127" i="12" s="1"/>
  <c r="AJ45" i="10" a="1"/>
  <c r="AJ45" i="10" s="1"/>
  <c r="H28" i="12" a="1"/>
  <c r="H28" i="12" s="1"/>
  <c r="AF118" i="10" a="1"/>
  <c r="AF118" i="10" s="1"/>
  <c r="Y50" i="10" a="1"/>
  <c r="Y50" i="10" s="1"/>
  <c r="AC24" i="12" a="1"/>
  <c r="AC24" i="12" s="1"/>
  <c r="AI37" i="3" a="1"/>
  <c r="AI37" i="3" s="1"/>
  <c r="AF60" i="10" a="1"/>
  <c r="AF60" i="10" s="1"/>
  <c r="Z33" i="3" a="1"/>
  <c r="Z33" i="3" s="1"/>
  <c r="L4" i="12" a="1"/>
  <c r="L4" i="12" s="1"/>
  <c r="AC27" i="3" a="1"/>
  <c r="AC27" i="3" s="1"/>
  <c r="V108" i="3" a="1"/>
  <c r="V108" i="3" s="1"/>
  <c r="G81" i="3" a="1"/>
  <c r="G81" i="3" s="1"/>
  <c r="X114" i="10" a="1"/>
  <c r="X114" i="10" s="1"/>
  <c r="S63" i="10" a="1"/>
  <c r="S63" i="10" s="1"/>
  <c r="J35" i="12" a="1"/>
  <c r="J35" i="12" s="1"/>
  <c r="V123" i="3" a="1"/>
  <c r="V123" i="3" s="1"/>
  <c r="AI67" i="3" a="1"/>
  <c r="AI67" i="3" s="1"/>
  <c r="R131" i="10" a="1"/>
  <c r="R131" i="10" s="1"/>
  <c r="P70" i="12" a="1"/>
  <c r="P70" i="12" s="1"/>
  <c r="H85" i="10" a="1"/>
  <c r="H85" i="10" s="1"/>
  <c r="V117" i="10" a="1"/>
  <c r="V117" i="10" s="1"/>
  <c r="O60" i="12" a="1"/>
  <c r="O60" i="12" s="1"/>
  <c r="AA52" i="3" a="1"/>
  <c r="AA52" i="3" s="1"/>
  <c r="J12" i="3" a="1"/>
  <c r="J12" i="3" s="1"/>
  <c r="AG82" i="12" a="1"/>
  <c r="AG82" i="12" s="1"/>
  <c r="P74" i="10" a="1"/>
  <c r="P74" i="10" s="1"/>
  <c r="S113" i="10" a="1"/>
  <c r="S113" i="10" s="1"/>
  <c r="J38" i="10" a="1"/>
  <c r="J38" i="10" s="1"/>
  <c r="J14" i="10" a="1"/>
  <c r="J14" i="10" s="1"/>
  <c r="AG65" i="12" a="1"/>
  <c r="AG65" i="12" s="1"/>
  <c r="J129" i="3" a="1"/>
  <c r="J129" i="3" s="1"/>
  <c r="X19" i="12" a="1"/>
  <c r="X19" i="12" s="1"/>
  <c r="AB32" i="12" a="1"/>
  <c r="AB32" i="12" s="1"/>
  <c r="AC108" i="10" a="1"/>
  <c r="AC108" i="10" s="1"/>
  <c r="AI136" i="3" a="1"/>
  <c r="AI136" i="3" s="1"/>
  <c r="BN136" i="3" s="1"/>
  <c r="BN135" i="3" s="1"/>
  <c r="Y43" i="12" a="1"/>
  <c r="Y43" i="12" s="1"/>
  <c r="I87" i="10" a="1"/>
  <c r="I87" i="10" s="1"/>
  <c r="Q108" i="10" a="1"/>
  <c r="Q108" i="10" s="1"/>
  <c r="G119" i="12" a="1"/>
  <c r="G119" i="12" s="1"/>
  <c r="K55" i="3" a="1"/>
  <c r="K55" i="3" s="1"/>
  <c r="O87" i="3" a="1"/>
  <c r="O87" i="3" s="1"/>
  <c r="AD57" i="3" a="1"/>
  <c r="AD57" i="3" s="1"/>
  <c r="U122" i="10" a="1"/>
  <c r="U122" i="10" s="1"/>
  <c r="W13" i="10" a="1"/>
  <c r="W13" i="10" s="1"/>
  <c r="I48" i="3" a="1"/>
  <c r="I48" i="3" s="1"/>
  <c r="AD89" i="3" a="1"/>
  <c r="AD89" i="3" s="1"/>
  <c r="Z35" i="12" a="1"/>
  <c r="Z35" i="12" s="1"/>
  <c r="W65" i="12" a="1"/>
  <c r="W65" i="12" s="1"/>
  <c r="T22" i="12" a="1"/>
  <c r="T22" i="12" s="1"/>
  <c r="Z71" i="10" a="1"/>
  <c r="Z71" i="10" s="1"/>
  <c r="H30" i="10" a="1"/>
  <c r="H30" i="10" s="1"/>
  <c r="AG130" i="3" a="1"/>
  <c r="AG130" i="3" s="1"/>
  <c r="T39" i="3" a="1"/>
  <c r="T39" i="3" s="1"/>
  <c r="M66" i="3" a="1"/>
  <c r="M66" i="3" s="1"/>
  <c r="AA84" i="10" a="1"/>
  <c r="AA84" i="10" s="1"/>
  <c r="R90" i="12" a="1"/>
  <c r="R90" i="12" s="1"/>
  <c r="U81" i="10" a="1"/>
  <c r="U81" i="10" s="1"/>
  <c r="V133" i="12" a="1"/>
  <c r="V133" i="12" s="1"/>
  <c r="BA133" i="12" s="1"/>
  <c r="BA132" i="12" s="1"/>
  <c r="R14" i="3" a="1"/>
  <c r="R14" i="3" s="1"/>
  <c r="AH12" i="12" a="1"/>
  <c r="AH12" i="12" s="1"/>
  <c r="J50" i="12" a="1"/>
  <c r="J50" i="12" s="1"/>
  <c r="R57" i="12" a="1"/>
  <c r="R57" i="12" s="1"/>
  <c r="AG80" i="10" a="1"/>
  <c r="AG80" i="10" s="1"/>
  <c r="G128" i="10" a="1"/>
  <c r="G128" i="10" s="1"/>
  <c r="I15" i="10" a="1"/>
  <c r="I15" i="10" s="1"/>
  <c r="U101" i="12" a="1"/>
  <c r="U101" i="12" s="1"/>
  <c r="AD105" i="12" a="1"/>
  <c r="AD105" i="12" s="1"/>
  <c r="P115" i="12" a="1"/>
  <c r="P115" i="12" s="1"/>
  <c r="O30" i="12" a="1"/>
  <c r="O30" i="12" s="1"/>
  <c r="G48" i="3" a="1"/>
  <c r="G48" i="3" s="1"/>
  <c r="AA13" i="12" a="1"/>
  <c r="AA13" i="12" s="1"/>
  <c r="AF111" i="12" a="1"/>
  <c r="AF111" i="12" s="1"/>
  <c r="AA97" i="12" a="1"/>
  <c r="AA97" i="12" s="1"/>
  <c r="J58" i="3" a="1"/>
  <c r="J58" i="3" s="1"/>
  <c r="R111" i="10" a="1"/>
  <c r="R111" i="10" s="1"/>
  <c r="M44" i="12" a="1"/>
  <c r="M44" i="12" s="1"/>
  <c r="P116" i="10" a="1"/>
  <c r="P116" i="10" s="1"/>
  <c r="W12" i="12" a="1"/>
  <c r="W12" i="12" s="1"/>
  <c r="Q98" i="10" a="1"/>
  <c r="Q98" i="10" s="1"/>
  <c r="J81" i="12" a="1"/>
  <c r="J81" i="12" s="1"/>
  <c r="AD89" i="12" a="1"/>
  <c r="AD89" i="12" s="1"/>
  <c r="J55" i="10" a="1"/>
  <c r="J55" i="10" s="1"/>
  <c r="N106" i="3" a="1"/>
  <c r="N106" i="3" s="1"/>
  <c r="T89" i="10" a="1"/>
  <c r="T89" i="10" s="1"/>
  <c r="AD46" i="10" a="1"/>
  <c r="AD46" i="10" s="1"/>
  <c r="T11" i="12" a="1"/>
  <c r="T11" i="12" s="1"/>
  <c r="AG69" i="3" a="1"/>
  <c r="AG69" i="3" s="1"/>
  <c r="S65" i="3" a="1"/>
  <c r="S65" i="3" s="1"/>
  <c r="AB79" i="3" a="1"/>
  <c r="AB79" i="3" s="1"/>
  <c r="AD82" i="12" a="1"/>
  <c r="AD82" i="12" s="1"/>
  <c r="M65" i="3" a="1"/>
  <c r="M65" i="3" s="1"/>
  <c r="AF126" i="12" a="1"/>
  <c r="AF126" i="12" s="1"/>
  <c r="L106" i="3" a="1"/>
  <c r="L106" i="3" s="1"/>
  <c r="Z7" i="10" a="1"/>
  <c r="Z7" i="10" s="1"/>
  <c r="P54" i="12" a="1"/>
  <c r="P54" i="12" s="1"/>
  <c r="O7" i="3" a="1"/>
  <c r="O7" i="3" s="1"/>
  <c r="X3" i="10" a="1"/>
  <c r="X3" i="10" s="1"/>
  <c r="AE25" i="10" a="1"/>
  <c r="AE25" i="10" s="1"/>
  <c r="W22" i="10" a="1"/>
  <c r="W22" i="10" s="1"/>
  <c r="T67" i="12" a="1"/>
  <c r="T67" i="12" s="1"/>
  <c r="I121" i="12" a="1"/>
  <c r="I121" i="12" s="1"/>
  <c r="L52" i="3" a="1"/>
  <c r="L52" i="3" s="1"/>
  <c r="AA5" i="12" a="1"/>
  <c r="AA5" i="12" s="1"/>
  <c r="L23" i="10" a="1"/>
  <c r="L23" i="10" s="1"/>
  <c r="AF71" i="10" a="1"/>
  <c r="AF71" i="10" s="1"/>
  <c r="S7" i="10" a="1"/>
  <c r="S7" i="10" s="1"/>
  <c r="L136" i="3" a="1"/>
  <c r="L136" i="3" s="1"/>
  <c r="AQ136" i="3" s="1"/>
  <c r="AQ135" i="3" s="1"/>
  <c r="X5" i="12" a="1"/>
  <c r="X5" i="12" s="1"/>
  <c r="R131" i="12" a="1"/>
  <c r="R131" i="12" s="1"/>
  <c r="AE45" i="3" a="1"/>
  <c r="AE45" i="3" s="1"/>
  <c r="L47" i="10" a="1"/>
  <c r="L47" i="10" s="1"/>
  <c r="S115" i="10" a="1"/>
  <c r="S115" i="10" s="1"/>
  <c r="O121" i="12" a="1"/>
  <c r="O121" i="12" s="1"/>
  <c r="AA88" i="10" a="1"/>
  <c r="AA88" i="10" s="1"/>
  <c r="AC63" i="3" a="1"/>
  <c r="AC63" i="3" s="1"/>
  <c r="AA117" i="10" a="1"/>
  <c r="AA117" i="10" s="1"/>
  <c r="AC102" i="10" a="1"/>
  <c r="AC102" i="10" s="1"/>
  <c r="Q57" i="3" a="1"/>
  <c r="Q57" i="3" s="1"/>
  <c r="S64" i="10" a="1"/>
  <c r="S64" i="10" s="1"/>
  <c r="Q52" i="3" a="1"/>
  <c r="Q52" i="3" s="1"/>
  <c r="G31" i="10" a="1"/>
  <c r="G31" i="10" s="1"/>
  <c r="L85" i="12" a="1"/>
  <c r="L85" i="12" s="1"/>
  <c r="P57" i="3" a="1"/>
  <c r="P57" i="3" s="1"/>
  <c r="N15" i="10" a="1"/>
  <c r="N15" i="10" s="1"/>
  <c r="AG6" i="3" a="1"/>
  <c r="AG6" i="3" s="1"/>
  <c r="AH106" i="10" a="1"/>
  <c r="AH106" i="10" s="1"/>
  <c r="G72" i="12" a="1"/>
  <c r="G72" i="12" s="1"/>
  <c r="U77" i="12" a="1"/>
  <c r="U77" i="12" s="1"/>
  <c r="Z68" i="12" a="1"/>
  <c r="Z68" i="12" s="1"/>
  <c r="G95" i="10" a="1"/>
  <c r="G95" i="10" s="1"/>
  <c r="W131" i="3" a="1"/>
  <c r="W131" i="3" s="1"/>
  <c r="U21" i="10" a="1"/>
  <c r="U21" i="10" s="1"/>
  <c r="AD85" i="3" a="1"/>
  <c r="AD85" i="3" s="1"/>
  <c r="AF40" i="12" a="1"/>
  <c r="AF40" i="12" s="1"/>
  <c r="K93" i="3" a="1"/>
  <c r="K93" i="3" s="1"/>
  <c r="H61" i="12" a="1"/>
  <c r="H61" i="12" s="1"/>
  <c r="AA20" i="3" a="1"/>
  <c r="AA20" i="3" s="1"/>
  <c r="I126" i="3" a="1"/>
  <c r="I126" i="3" s="1"/>
  <c r="AE87" i="12" a="1"/>
  <c r="AE87" i="12" s="1"/>
  <c r="AB119" i="10" a="1"/>
  <c r="AB119" i="10" s="1"/>
  <c r="AH93" i="10" a="1"/>
  <c r="AH93" i="10" s="1"/>
  <c r="AB123" i="10" a="1"/>
  <c r="AB123" i="10" s="1"/>
  <c r="X4" i="3" a="1"/>
  <c r="X4" i="3" s="1"/>
  <c r="M76" i="3" a="1"/>
  <c r="M76" i="3" s="1"/>
  <c r="AB100" i="10" a="1"/>
  <c r="AB100" i="10" s="1"/>
  <c r="G81" i="10" a="1"/>
  <c r="G81" i="10" s="1"/>
  <c r="Y134" i="10" a="1"/>
  <c r="Y134" i="10" s="1"/>
  <c r="BD134" i="10" s="1"/>
  <c r="X34" i="3" a="1"/>
  <c r="X34" i="3" s="1"/>
  <c r="Y46" i="3" a="1"/>
  <c r="Y46" i="3" s="1"/>
  <c r="X113" i="12" a="1"/>
  <c r="X113" i="12" s="1"/>
  <c r="AI8" i="10" a="1"/>
  <c r="AI8" i="10" s="1"/>
  <c r="S51" i="10" a="1"/>
  <c r="S51" i="10" s="1"/>
  <c r="M101" i="10" a="1"/>
  <c r="M101" i="10" s="1"/>
  <c r="AE19" i="10" a="1"/>
  <c r="AE19" i="10" s="1"/>
  <c r="AE40" i="10" a="1"/>
  <c r="AE40" i="10" s="1"/>
  <c r="AC99" i="10" a="1"/>
  <c r="AC99" i="10" s="1"/>
  <c r="N124" i="3" a="1"/>
  <c r="N124" i="3" s="1"/>
  <c r="U17" i="10" a="1"/>
  <c r="U17" i="10" s="1"/>
  <c r="J76" i="12" a="1"/>
  <c r="J76" i="12" s="1"/>
  <c r="S60" i="3" a="1"/>
  <c r="S60" i="3" s="1"/>
  <c r="AD74" i="3" a="1"/>
  <c r="AD74" i="3" s="1"/>
  <c r="S74" i="10" a="1"/>
  <c r="S74" i="10" s="1"/>
  <c r="H70" i="12" a="1"/>
  <c r="H70" i="12" s="1"/>
  <c r="AE134" i="3" a="1"/>
  <c r="AE134" i="3" s="1"/>
  <c r="BJ134" i="3" s="1"/>
  <c r="BJ132" i="3" s="1"/>
  <c r="AI20" i="3" a="1"/>
  <c r="AI20" i="3" s="1"/>
  <c r="P58" i="10" a="1"/>
  <c r="P58" i="10" s="1"/>
  <c r="Z6" i="12" a="1"/>
  <c r="Z6" i="12" s="1"/>
  <c r="AD131" i="12" a="1"/>
  <c r="AD131" i="12" s="1"/>
  <c r="AF125" i="10" a="1"/>
  <c r="AF125" i="10" s="1"/>
  <c r="AJ95" i="3" a="1"/>
  <c r="AJ95" i="3" s="1"/>
  <c r="AC105" i="12" a="1"/>
  <c r="AC105" i="12" s="1"/>
  <c r="U25" i="12" a="1"/>
  <c r="U25" i="12" s="1"/>
  <c r="V103" i="10" a="1"/>
  <c r="V103" i="10" s="1"/>
  <c r="AJ96" i="12" a="1"/>
  <c r="AJ96" i="12" s="1"/>
  <c r="Z69" i="10" a="1"/>
  <c r="Z69" i="10" s="1"/>
  <c r="L75" i="10" a="1"/>
  <c r="L75" i="10" s="1"/>
  <c r="AG53" i="10" a="1"/>
  <c r="AG53" i="10" s="1"/>
  <c r="AA59" i="12" a="1"/>
  <c r="AA59" i="12" s="1"/>
  <c r="N39" i="3" a="1"/>
  <c r="N39" i="3" s="1"/>
  <c r="I74" i="12" a="1"/>
  <c r="I74" i="12" s="1"/>
  <c r="K76" i="3" a="1"/>
  <c r="K76" i="3" s="1"/>
  <c r="N25" i="3" a="1"/>
  <c r="N25" i="3" s="1"/>
  <c r="AJ55" i="12" a="1"/>
  <c r="AJ55" i="12" s="1"/>
  <c r="M73" i="10" a="1"/>
  <c r="M73" i="10" s="1"/>
  <c r="I77" i="3" a="1"/>
  <c r="I77" i="3" s="1"/>
  <c r="L40" i="12" a="1"/>
  <c r="L40" i="12" s="1"/>
  <c r="AA28" i="12" a="1"/>
  <c r="AA28" i="12" s="1"/>
  <c r="S98" i="12" a="1"/>
  <c r="S98" i="12" s="1"/>
  <c r="Y91" i="3" a="1"/>
  <c r="Y91" i="3" s="1"/>
  <c r="AA113" i="12" a="1"/>
  <c r="AA113" i="12" s="1"/>
  <c r="T87" i="3" a="1"/>
  <c r="T87" i="3" s="1"/>
  <c r="Q58" i="10" a="1"/>
  <c r="Q58" i="10" s="1"/>
  <c r="AH111" i="3" a="1"/>
  <c r="AH111" i="3" s="1"/>
  <c r="AD136" i="3" a="1"/>
  <c r="AD136" i="3" s="1"/>
  <c r="BI136" i="3" s="1"/>
  <c r="BI135" i="3" s="1"/>
  <c r="L20" i="10" a="1"/>
  <c r="L20" i="10" s="1"/>
  <c r="U13" i="10" a="1"/>
  <c r="U13" i="10" s="1"/>
  <c r="V89" i="3" a="1"/>
  <c r="V89" i="3" s="1"/>
  <c r="V63" i="12" a="1"/>
  <c r="V63" i="12" s="1"/>
  <c r="Z81" i="12" a="1"/>
  <c r="Z81" i="12" s="1"/>
  <c r="AH16" i="3" a="1"/>
  <c r="AH16" i="3" s="1"/>
  <c r="Z37" i="10" a="1"/>
  <c r="Z37" i="10" s="1"/>
  <c r="L28" i="10" a="1"/>
  <c r="L28" i="10" s="1"/>
  <c r="H60" i="10" a="1"/>
  <c r="H60" i="10" s="1"/>
  <c r="S34" i="12" a="1"/>
  <c r="S34" i="12" s="1"/>
  <c r="AC89" i="12" a="1"/>
  <c r="AC89" i="12" s="1"/>
  <c r="I50" i="3" a="1"/>
  <c r="I50" i="3" s="1"/>
  <c r="O93" i="12" a="1"/>
  <c r="O93" i="12" s="1"/>
  <c r="M44" i="3" a="1"/>
  <c r="M44" i="3" s="1"/>
  <c r="AC101" i="12" a="1"/>
  <c r="AC101" i="12" s="1"/>
  <c r="AH8" i="10" a="1"/>
  <c r="AH8" i="10" s="1"/>
  <c r="AA85" i="12" a="1"/>
  <c r="AA85" i="12" s="1"/>
  <c r="T36" i="10" a="1"/>
  <c r="T36" i="10" s="1"/>
  <c r="P61" i="3" a="1"/>
  <c r="P61" i="3" s="1"/>
  <c r="W52" i="12" a="1"/>
  <c r="W52" i="12" s="1"/>
  <c r="K92" i="10" a="1"/>
  <c r="K92" i="10" s="1"/>
  <c r="T80" i="10" a="1"/>
  <c r="T80" i="10" s="1"/>
  <c r="U16" i="3" a="1"/>
  <c r="U16" i="3" s="1"/>
  <c r="S103" i="10" a="1"/>
  <c r="S103" i="10" s="1"/>
  <c r="AA92" i="3" a="1"/>
  <c r="AA92" i="3" s="1"/>
  <c r="T133" i="3" a="1"/>
  <c r="T133" i="3" s="1"/>
  <c r="AY133" i="3" s="1"/>
  <c r="AY132" i="3" s="1"/>
  <c r="AJ138" i="3" a="1"/>
  <c r="AJ138" i="3" s="1"/>
  <c r="BO138" i="3" s="1"/>
  <c r="BO137" i="3" s="1"/>
  <c r="AA17" i="12" a="1"/>
  <c r="AA17" i="12" s="1"/>
  <c r="M106" i="12" a="1"/>
  <c r="M106" i="12" s="1"/>
  <c r="AH74" i="3" a="1"/>
  <c r="AH74" i="3" s="1"/>
  <c r="AD130" i="12" a="1"/>
  <c r="AD130" i="12" s="1"/>
  <c r="AC111" i="12" a="1"/>
  <c r="AC111" i="12" s="1"/>
  <c r="H19" i="3" a="1"/>
  <c r="H19" i="3" s="1"/>
  <c r="R116" i="10" a="1"/>
  <c r="R116" i="10" s="1"/>
  <c r="Q91" i="12" a="1"/>
  <c r="Q91" i="12" s="1"/>
  <c r="AB84" i="12" a="1"/>
  <c r="AB84" i="12" s="1"/>
  <c r="V43" i="10" a="1"/>
  <c r="V43" i="10" s="1"/>
  <c r="I35" i="3" a="1"/>
  <c r="I35" i="3" s="1"/>
  <c r="AJ60" i="12" a="1"/>
  <c r="AJ60" i="12" s="1"/>
  <c r="M105" i="3" a="1"/>
  <c r="M105" i="3" s="1"/>
  <c r="AG65" i="3" a="1"/>
  <c r="AG65" i="3" s="1"/>
  <c r="AC68" i="3" a="1"/>
  <c r="AC68" i="3" s="1"/>
  <c r="AJ40" i="12" a="1"/>
  <c r="AJ40" i="12" s="1"/>
  <c r="I12" i="3" a="1"/>
  <c r="I12" i="3" s="1"/>
  <c r="G40" i="12" a="1"/>
  <c r="G40" i="12" s="1"/>
  <c r="R39" i="10" a="1"/>
  <c r="R39" i="10" s="1"/>
  <c r="AJ30" i="3" a="1"/>
  <c r="AJ30" i="3" s="1"/>
  <c r="Z11" i="10" a="1"/>
  <c r="Z11" i="10" s="1"/>
  <c r="P127" i="10" a="1"/>
  <c r="P127" i="10" s="1"/>
  <c r="AF121" i="3" a="1"/>
  <c r="AF121" i="3" s="1"/>
  <c r="X20" i="12" a="1"/>
  <c r="X20" i="12" s="1"/>
  <c r="Y82" i="10" a="1"/>
  <c r="Y82" i="10" s="1"/>
  <c r="J37" i="10" a="1"/>
  <c r="J37" i="10" s="1"/>
  <c r="P30" i="3" a="1"/>
  <c r="P30" i="3" s="1"/>
  <c r="AB96" i="12" a="1"/>
  <c r="AB96" i="12" s="1"/>
  <c r="Z108" i="12" a="1"/>
  <c r="Z108" i="12" s="1"/>
  <c r="N32" i="3" a="1"/>
  <c r="N32" i="3" s="1"/>
  <c r="X10" i="10" a="1"/>
  <c r="X10" i="10" s="1"/>
  <c r="AC46" i="12" a="1"/>
  <c r="AC46" i="12" s="1"/>
  <c r="I56" i="3" a="1"/>
  <c r="I56" i="3" s="1"/>
  <c r="X33" i="3" a="1"/>
  <c r="X33" i="3" s="1"/>
  <c r="M85" i="12" a="1"/>
  <c r="M85" i="12" s="1"/>
  <c r="AJ119" i="3" a="1"/>
  <c r="AJ119" i="3" s="1"/>
  <c r="T7" i="10" a="1"/>
  <c r="T7" i="10" s="1"/>
  <c r="G97" i="10" a="1"/>
  <c r="G97" i="10" s="1"/>
  <c r="AD66" i="10" a="1"/>
  <c r="AD66" i="10" s="1"/>
  <c r="U57" i="12" a="1"/>
  <c r="U57" i="12" s="1"/>
  <c r="AG110" i="3" a="1"/>
  <c r="AG110" i="3" s="1"/>
  <c r="AD48" i="10" a="1"/>
  <c r="AD48" i="10" s="1"/>
  <c r="AD111" i="12" a="1"/>
  <c r="AD111" i="12" s="1"/>
  <c r="Z56" i="3" a="1"/>
  <c r="Z56" i="3" s="1"/>
  <c r="AJ116" i="10" a="1"/>
  <c r="AJ116" i="10" s="1"/>
  <c r="O19" i="3" a="1"/>
  <c r="O19" i="3" s="1"/>
  <c r="AH31" i="12" a="1"/>
  <c r="AH31" i="12" s="1"/>
  <c r="J16" i="10" a="1"/>
  <c r="J16" i="10" s="1"/>
  <c r="W100" i="12" a="1"/>
  <c r="W100" i="12" s="1"/>
  <c r="S21" i="3" a="1"/>
  <c r="S21" i="3" s="1"/>
  <c r="G87" i="12" a="1"/>
  <c r="G87" i="12" s="1"/>
  <c r="P11" i="12" a="1"/>
  <c r="P11" i="12" s="1"/>
  <c r="AF110" i="3" a="1"/>
  <c r="AF110" i="3" s="1"/>
  <c r="H27" i="12" a="1"/>
  <c r="H27" i="12" s="1"/>
  <c r="AF43" i="12" a="1"/>
  <c r="AF43" i="12" s="1"/>
  <c r="L122" i="10" a="1"/>
  <c r="L122" i="10" s="1"/>
  <c r="K87" i="10" a="1"/>
  <c r="K87" i="10" s="1"/>
  <c r="AB84" i="3" a="1"/>
  <c r="AB84" i="3" s="1"/>
  <c r="AE93" i="10" a="1"/>
  <c r="AE93" i="10" s="1"/>
  <c r="M40" i="12" a="1"/>
  <c r="M40" i="12" s="1"/>
  <c r="S89" i="3" a="1"/>
  <c r="S89" i="3" s="1"/>
  <c r="P37" i="12" a="1"/>
  <c r="P37" i="12" s="1"/>
  <c r="X105" i="3" a="1"/>
  <c r="X105" i="3" s="1"/>
  <c r="AE33" i="3" a="1"/>
  <c r="AE33" i="3" s="1"/>
  <c r="AE13" i="10" a="1"/>
  <c r="AE13" i="10" s="1"/>
  <c r="H119" i="12" a="1"/>
  <c r="H119" i="12" s="1"/>
  <c r="AE42" i="3" a="1"/>
  <c r="AE42" i="3" s="1"/>
  <c r="AG129" i="3" a="1"/>
  <c r="AG129" i="3" s="1"/>
  <c r="Q41" i="10" a="1"/>
  <c r="Q41" i="10" s="1"/>
  <c r="AJ71" i="3" a="1"/>
  <c r="AJ71" i="3" s="1"/>
  <c r="AF44" i="12" a="1"/>
  <c r="AF44" i="12" s="1"/>
  <c r="Q50" i="12" a="1"/>
  <c r="Q50" i="12" s="1"/>
  <c r="K105" i="12" a="1"/>
  <c r="K105" i="12" s="1"/>
  <c r="AF75" i="10" a="1"/>
  <c r="AF75" i="10" s="1"/>
  <c r="R58" i="12" a="1"/>
  <c r="R58" i="12" s="1"/>
  <c r="W18" i="12" a="1"/>
  <c r="W18" i="12" s="1"/>
  <c r="T73" i="12" a="1"/>
  <c r="T73" i="12" s="1"/>
  <c r="Z122" i="3" a="1"/>
  <c r="Z122" i="3" s="1"/>
  <c r="AA52" i="12" a="1"/>
  <c r="AA52" i="12" s="1"/>
  <c r="I43" i="10" a="1"/>
  <c r="I43" i="10" s="1"/>
  <c r="AC66" i="3" a="1"/>
  <c r="AC66" i="3" s="1"/>
  <c r="R44" i="12" a="1"/>
  <c r="R44" i="12" s="1"/>
  <c r="G90" i="3" a="1"/>
  <c r="G90" i="3" s="1"/>
  <c r="L76" i="10" a="1"/>
  <c r="L76" i="10" s="1"/>
  <c r="T70" i="12" a="1"/>
  <c r="T70" i="12" s="1"/>
  <c r="S131" i="3" a="1"/>
  <c r="S131" i="3" s="1"/>
  <c r="AH55" i="12" a="1"/>
  <c r="AH55" i="12" s="1"/>
  <c r="Z31" i="12" a="1"/>
  <c r="Z31" i="12" s="1"/>
  <c r="T6" i="12" a="1"/>
  <c r="T6" i="12" s="1"/>
  <c r="G65" i="12" a="1"/>
  <c r="G65" i="12" s="1"/>
  <c r="AC53" i="12" a="1"/>
  <c r="AC53" i="12" s="1"/>
  <c r="Z37" i="12" a="1"/>
  <c r="Z37" i="12" s="1"/>
  <c r="AI124" i="3" a="1"/>
  <c r="AI124" i="3" s="1"/>
  <c r="W115" i="3" a="1"/>
  <c r="W115" i="3" s="1"/>
  <c r="J17" i="3" a="1"/>
  <c r="J17" i="3" s="1"/>
  <c r="V41" i="12" a="1"/>
  <c r="V41" i="12" s="1"/>
  <c r="I117" i="10" a="1"/>
  <c r="I117" i="10" s="1"/>
  <c r="AG114" i="10" a="1"/>
  <c r="AG114" i="10" s="1"/>
  <c r="X54" i="3" a="1"/>
  <c r="X54" i="3" s="1"/>
  <c r="M27" i="3" a="1"/>
  <c r="M27" i="3" s="1"/>
  <c r="H11" i="12" a="1"/>
  <c r="H11" i="12" s="1"/>
  <c r="AI102" i="12" a="1"/>
  <c r="AI102" i="12" s="1"/>
  <c r="K53" i="10" a="1"/>
  <c r="K53" i="10" s="1"/>
  <c r="K44" i="12" a="1"/>
  <c r="K44" i="12" s="1"/>
  <c r="S5" i="12" a="1"/>
  <c r="S5" i="12" s="1"/>
  <c r="L69" i="3" a="1"/>
  <c r="L69" i="3" s="1"/>
  <c r="H127" i="12" a="1"/>
  <c r="H127" i="12" s="1"/>
  <c r="W16" i="12" a="1"/>
  <c r="W16" i="12" s="1"/>
  <c r="F120" i="12" a="1"/>
  <c r="F120" i="12" s="1"/>
  <c r="Z30" i="12" a="1"/>
  <c r="Z30" i="12" s="1"/>
  <c r="X82" i="3" a="1"/>
  <c r="X82" i="3" s="1"/>
  <c r="M42" i="3" a="1"/>
  <c r="M42" i="3" s="1"/>
  <c r="O20" i="10" a="1"/>
  <c r="O20" i="10" s="1"/>
  <c r="S91" i="3" a="1"/>
  <c r="S91" i="3" s="1"/>
  <c r="U32" i="12" a="1"/>
  <c r="U32" i="12" s="1"/>
  <c r="AC92" i="3" a="1"/>
  <c r="AC92" i="3" s="1"/>
  <c r="AE108" i="10" a="1"/>
  <c r="AE108" i="10" s="1"/>
  <c r="AD111" i="10" a="1"/>
  <c r="AD111" i="10" s="1"/>
  <c r="G52" i="10" a="1"/>
  <c r="G52" i="10" s="1"/>
  <c r="Y79" i="3" a="1"/>
  <c r="Y79" i="3" s="1"/>
  <c r="AI10" i="10" a="1"/>
  <c r="AI10" i="10" s="1"/>
  <c r="W20" i="3" a="1"/>
  <c r="W20" i="3" s="1"/>
  <c r="G92" i="12" a="1"/>
  <c r="G92" i="12" s="1"/>
  <c r="P119" i="12" a="1"/>
  <c r="P119" i="12" s="1"/>
  <c r="AB69" i="10" a="1"/>
  <c r="AB69" i="10" s="1"/>
  <c r="Z138" i="12" a="1"/>
  <c r="Z138" i="12" s="1"/>
  <c r="BE138" i="12" s="1"/>
  <c r="BE137" i="12" s="1"/>
  <c r="P19" i="3" a="1"/>
  <c r="P19" i="3" s="1"/>
  <c r="AA15" i="3" a="1"/>
  <c r="AA15" i="3" s="1"/>
  <c r="G39" i="12" a="1"/>
  <c r="G39" i="12" s="1"/>
  <c r="N5" i="3" a="1"/>
  <c r="N5" i="3" s="1"/>
  <c r="L31" i="3" a="1"/>
  <c r="L31" i="3" s="1"/>
  <c r="AJ22" i="12" a="1"/>
  <c r="AJ22" i="12" s="1"/>
  <c r="Q19" i="10" a="1"/>
  <c r="Q19" i="10" s="1"/>
  <c r="AF131" i="10" a="1"/>
  <c r="AF131" i="10" s="1"/>
  <c r="AC20" i="10" a="1"/>
  <c r="AC20" i="10" s="1"/>
  <c r="AH42" i="10" a="1"/>
  <c r="AH42" i="10" s="1"/>
  <c r="S26" i="3" a="1"/>
  <c r="S26" i="3" s="1"/>
  <c r="M45" i="12" a="1"/>
  <c r="M45" i="12" s="1"/>
  <c r="Z119" i="10" a="1"/>
  <c r="Z119" i="10" s="1"/>
  <c r="Z82" i="12" a="1"/>
  <c r="Z82" i="12" s="1"/>
  <c r="V63" i="10" a="1"/>
  <c r="V63" i="10" s="1"/>
  <c r="U70" i="3" a="1"/>
  <c r="U70" i="3" s="1"/>
  <c r="S95" i="12" a="1"/>
  <c r="S95" i="12" s="1"/>
  <c r="AE63" i="10" a="1"/>
  <c r="AE63" i="10" s="1"/>
  <c r="V36" i="3" a="1"/>
  <c r="V36" i="3" s="1"/>
  <c r="N119" i="12" a="1"/>
  <c r="N119" i="12" s="1"/>
  <c r="W95" i="3" a="1"/>
  <c r="W95" i="3" s="1"/>
  <c r="AE92" i="10" a="1"/>
  <c r="AE92" i="10" s="1"/>
  <c r="Z62" i="10" a="1"/>
  <c r="Z62" i="10" s="1"/>
  <c r="J42" i="10" a="1"/>
  <c r="J42" i="10" s="1"/>
  <c r="L39" i="10" a="1"/>
  <c r="L39" i="10" s="1"/>
  <c r="R36" i="3" a="1"/>
  <c r="R36" i="3" s="1"/>
  <c r="AI71" i="3" a="1"/>
  <c r="AI71" i="3" s="1"/>
  <c r="T18" i="10" a="1"/>
  <c r="T18" i="10" s="1"/>
  <c r="J59" i="10" a="1"/>
  <c r="J59" i="10" s="1"/>
  <c r="Z3" i="12" a="1"/>
  <c r="Z3" i="12" s="1"/>
  <c r="W90" i="10" a="1"/>
  <c r="W90" i="10" s="1"/>
  <c r="L6" i="12" a="1"/>
  <c r="L6" i="12" s="1"/>
  <c r="P118" i="12" a="1"/>
  <c r="P118" i="12" s="1"/>
  <c r="AE98" i="12" a="1"/>
  <c r="AE98" i="12" s="1"/>
  <c r="AA58" i="3" a="1"/>
  <c r="AA58" i="3" s="1"/>
  <c r="N130" i="10" a="1"/>
  <c r="N130" i="10" s="1"/>
  <c r="J87" i="12" a="1"/>
  <c r="J87" i="12" s="1"/>
  <c r="AE82" i="3" a="1"/>
  <c r="AE82" i="3" s="1"/>
  <c r="K34" i="10" a="1"/>
  <c r="K34" i="10" s="1"/>
  <c r="K96" i="10" a="1"/>
  <c r="K96" i="10" s="1"/>
  <c r="M35" i="12" a="1"/>
  <c r="M35" i="12" s="1"/>
  <c r="O31" i="10" a="1"/>
  <c r="O31" i="10" s="1"/>
  <c r="Y59" i="3" a="1"/>
  <c r="Y59" i="3" s="1"/>
  <c r="V8" i="10" a="1"/>
  <c r="V8" i="10" s="1"/>
  <c r="AD115" i="3" a="1"/>
  <c r="AD115" i="3" s="1"/>
  <c r="AF25" i="10" a="1"/>
  <c r="AF25" i="10" s="1"/>
  <c r="P21" i="10" a="1"/>
  <c r="P21" i="10" s="1"/>
  <c r="N103" i="12" a="1"/>
  <c r="N103" i="12" s="1"/>
  <c r="AG14" i="12" a="1"/>
  <c r="AG14" i="12" s="1"/>
  <c r="F48" i="12" a="1"/>
  <c r="F48" i="12" s="1"/>
  <c r="T12" i="12" a="1"/>
  <c r="T12" i="12" s="1"/>
  <c r="Y51" i="3" a="1"/>
  <c r="Y51" i="3" s="1"/>
  <c r="M80" i="3" a="1"/>
  <c r="M80" i="3" s="1"/>
  <c r="N97" i="3" a="1"/>
  <c r="N97" i="3" s="1"/>
  <c r="Q106" i="10" a="1"/>
  <c r="Q106" i="10" s="1"/>
  <c r="O22" i="3" a="1"/>
  <c r="O22" i="3" s="1"/>
  <c r="M61" i="3" a="1"/>
  <c r="M61" i="3" s="1"/>
  <c r="T52" i="3" a="1"/>
  <c r="T52" i="3" s="1"/>
  <c r="W40" i="10" a="1"/>
  <c r="W40" i="10" s="1"/>
  <c r="T54" i="3" a="1"/>
  <c r="T54" i="3" s="1"/>
  <c r="K12" i="10" a="1"/>
  <c r="K12" i="10" s="1"/>
  <c r="R134" i="3" a="1"/>
  <c r="R134" i="3" s="1"/>
  <c r="AW134" i="3" s="1"/>
  <c r="AB136" i="3" a="1"/>
  <c r="AB136" i="3" s="1"/>
  <c r="BG136" i="3" s="1"/>
  <c r="BG135" i="3" s="1"/>
  <c r="I123" i="10" a="1"/>
  <c r="I123" i="10" s="1"/>
  <c r="AE66" i="10" a="1"/>
  <c r="AE66" i="10" s="1"/>
  <c r="L35" i="3" a="1"/>
  <c r="L35" i="3" s="1"/>
  <c r="AJ136" i="12" a="1"/>
  <c r="AJ136" i="12" s="1"/>
  <c r="BO136" i="12" s="1"/>
  <c r="BO135" i="12" s="1"/>
  <c r="Q8" i="3" a="1"/>
  <c r="Q8" i="3" s="1"/>
  <c r="AC92" i="12" a="1"/>
  <c r="AC92" i="12" s="1"/>
  <c r="S16" i="3" a="1"/>
  <c r="S16" i="3" s="1"/>
  <c r="AE42" i="10" a="1"/>
  <c r="AE42" i="10" s="1"/>
  <c r="AH82" i="12" a="1"/>
  <c r="AH82" i="12" s="1"/>
  <c r="K103" i="3" a="1"/>
  <c r="K103" i="3" s="1"/>
  <c r="V111" i="12" a="1"/>
  <c r="V111" i="12" s="1"/>
  <c r="AH76" i="3" a="1"/>
  <c r="AH76" i="3" s="1"/>
  <c r="AH125" i="3" a="1"/>
  <c r="AH125" i="3" s="1"/>
  <c r="K92" i="12" a="1"/>
  <c r="K92" i="12" s="1"/>
  <c r="S57" i="12" a="1"/>
  <c r="S57" i="12" s="1"/>
  <c r="M110" i="3" a="1"/>
  <c r="M110" i="3" s="1"/>
  <c r="I11" i="3" a="1"/>
  <c r="I11" i="3" s="1"/>
  <c r="H131" i="3" a="1"/>
  <c r="H131" i="3" s="1"/>
  <c r="Z45" i="12" a="1"/>
  <c r="Z45" i="12" s="1"/>
  <c r="AB122" i="3" a="1"/>
  <c r="AB122" i="3" s="1"/>
  <c r="AC85" i="12" a="1"/>
  <c r="AC85" i="12" s="1"/>
  <c r="AJ15" i="12" a="1"/>
  <c r="AJ15" i="12" s="1"/>
  <c r="I109" i="12" a="1"/>
  <c r="I109" i="12" s="1"/>
  <c r="AA60" i="12" a="1"/>
  <c r="AA60" i="12" s="1"/>
  <c r="X109" i="10" a="1"/>
  <c r="X109" i="10" s="1"/>
  <c r="AG36" i="3" a="1"/>
  <c r="AG36" i="3" s="1"/>
  <c r="P57" i="12" a="1"/>
  <c r="P57" i="12" s="1"/>
  <c r="L40" i="10" a="1"/>
  <c r="L40" i="10" s="1"/>
  <c r="AC38" i="12" a="1"/>
  <c r="AC38" i="12" s="1"/>
  <c r="AI131" i="10" a="1"/>
  <c r="AI131" i="10" s="1"/>
  <c r="T93" i="10" a="1"/>
  <c r="T93" i="10" s="1"/>
  <c r="W117" i="12" a="1"/>
  <c r="W117" i="12" s="1"/>
  <c r="AA117" i="12" a="1"/>
  <c r="AA117" i="12" s="1"/>
  <c r="P61" i="10" a="1"/>
  <c r="P61" i="10" s="1"/>
  <c r="AB90" i="3" a="1"/>
  <c r="AB90" i="3" s="1"/>
  <c r="T6" i="3" a="1"/>
  <c r="T6" i="3" s="1"/>
  <c r="V3" i="10" a="1"/>
  <c r="V3" i="10" s="1"/>
  <c r="I17" i="12" a="1"/>
  <c r="I17" i="12" s="1"/>
  <c r="T136" i="3" a="1"/>
  <c r="T136" i="3" s="1"/>
  <c r="AY136" i="3" s="1"/>
  <c r="AY135" i="3" s="1"/>
  <c r="AF34" i="10" a="1"/>
  <c r="AF34" i="10" s="1"/>
  <c r="L100" i="3" a="1"/>
  <c r="L100" i="3" s="1"/>
  <c r="V127" i="10" a="1"/>
  <c r="V127" i="10" s="1"/>
  <c r="I6" i="3" a="1"/>
  <c r="I6" i="3" s="1"/>
  <c r="AC100" i="3" a="1"/>
  <c r="AC100" i="3" s="1"/>
  <c r="AC20" i="3" a="1"/>
  <c r="AC20" i="3" s="1"/>
  <c r="I56" i="10" a="1"/>
  <c r="I56" i="10" s="1"/>
  <c r="I42" i="12" a="1"/>
  <c r="I42" i="12" s="1"/>
  <c r="U39" i="10" a="1"/>
  <c r="U39" i="10" s="1"/>
  <c r="X59" i="12" a="1"/>
  <c r="X59" i="12" s="1"/>
  <c r="AE115" i="12" a="1"/>
  <c r="AE115" i="12" s="1"/>
  <c r="AH13" i="10" a="1"/>
  <c r="AH13" i="10" s="1"/>
  <c r="K17" i="12" a="1"/>
  <c r="K17" i="12" s="1"/>
  <c r="P53" i="12" a="1"/>
  <c r="P53" i="12" s="1"/>
  <c r="AF66" i="10" a="1"/>
  <c r="AF66" i="10" s="1"/>
  <c r="V86" i="12" a="1"/>
  <c r="V86" i="12" s="1"/>
  <c r="Y109" i="3" a="1"/>
  <c r="Y109" i="3" s="1"/>
  <c r="Y52" i="12" a="1"/>
  <c r="Y52" i="12" s="1"/>
  <c r="Y58" i="3" a="1"/>
  <c r="Y58" i="3" s="1"/>
  <c r="O50" i="12" a="1"/>
  <c r="O50" i="12" s="1"/>
  <c r="I47" i="10" a="1"/>
  <c r="I47" i="10" s="1"/>
  <c r="AH44" i="3" a="1"/>
  <c r="AH44" i="3" s="1"/>
  <c r="X32" i="10" a="1"/>
  <c r="X32" i="10" s="1"/>
  <c r="T43" i="3" a="1"/>
  <c r="T43" i="3" s="1"/>
  <c r="X101" i="10" a="1"/>
  <c r="X101" i="10" s="1"/>
  <c r="O3" i="3" a="1"/>
  <c r="O3" i="3" s="1"/>
  <c r="AH18" i="3" a="1"/>
  <c r="AH18" i="3" s="1"/>
  <c r="R90" i="3" a="1"/>
  <c r="R90" i="3" s="1"/>
  <c r="P116" i="3" a="1"/>
  <c r="P116" i="3" s="1"/>
  <c r="Z57" i="12" a="1"/>
  <c r="Z57" i="12" s="1"/>
  <c r="Y65" i="3" a="1"/>
  <c r="Y65" i="3" s="1"/>
  <c r="O30" i="10" a="1"/>
  <c r="O30" i="10" s="1"/>
  <c r="H17" i="12" a="1"/>
  <c r="H17" i="12" s="1"/>
  <c r="Y79" i="12" a="1"/>
  <c r="Y79" i="12" s="1"/>
  <c r="L90" i="12" a="1"/>
  <c r="L90" i="12" s="1"/>
  <c r="M36" i="12" a="1"/>
  <c r="M36" i="12" s="1"/>
  <c r="H27" i="3" a="1"/>
  <c r="H27" i="3" s="1"/>
  <c r="P136" i="10" a="1"/>
  <c r="P136" i="10" s="1"/>
  <c r="AU136" i="10" s="1"/>
  <c r="AU135" i="10" s="1"/>
  <c r="Y123" i="10" a="1"/>
  <c r="Y123" i="10" s="1"/>
  <c r="AJ79" i="3" a="1"/>
  <c r="AJ79" i="3" s="1"/>
  <c r="Y69" i="12" a="1"/>
  <c r="Y69" i="12" s="1"/>
  <c r="X34" i="10" a="1"/>
  <c r="X34" i="10" s="1"/>
  <c r="Q74" i="12" a="1"/>
  <c r="Q74" i="12" s="1"/>
  <c r="H48" i="10" a="1"/>
  <c r="H48" i="10" s="1"/>
  <c r="P64" i="12" a="1"/>
  <c r="P64" i="12" s="1"/>
  <c r="H21" i="10" a="1"/>
  <c r="H21" i="10" s="1"/>
  <c r="I30" i="12" a="1"/>
  <c r="I30" i="12" s="1"/>
  <c r="U81" i="12" a="1"/>
  <c r="U81" i="12" s="1"/>
  <c r="W31" i="12" a="1"/>
  <c r="W31" i="12" s="1"/>
  <c r="AC27" i="12" a="1"/>
  <c r="AC27" i="12" s="1"/>
  <c r="N117" i="12" a="1"/>
  <c r="N117" i="12" s="1"/>
  <c r="AG14" i="10" a="1"/>
  <c r="AG14" i="10" s="1"/>
  <c r="AC119" i="10" a="1"/>
  <c r="AC119" i="10" s="1"/>
  <c r="M53" i="12" a="1"/>
  <c r="M53" i="12" s="1"/>
  <c r="W105" i="12" a="1"/>
  <c r="W105" i="12" s="1"/>
  <c r="H57" i="12" a="1"/>
  <c r="H57" i="12" s="1"/>
  <c r="Q52" i="10" a="1"/>
  <c r="Q52" i="10" s="1"/>
  <c r="AD56" i="10" a="1"/>
  <c r="AD56" i="10" s="1"/>
  <c r="R86" i="3" a="1"/>
  <c r="R86" i="3" s="1"/>
  <c r="S6" i="12" a="1"/>
  <c r="S6" i="12" s="1"/>
  <c r="J84" i="10" a="1"/>
  <c r="J84" i="10" s="1"/>
  <c r="W109" i="3" a="1"/>
  <c r="W109" i="3" s="1"/>
  <c r="X116" i="10" a="1"/>
  <c r="X116" i="10" s="1"/>
  <c r="V18" i="12" a="1"/>
  <c r="V18" i="12" s="1"/>
  <c r="Y79" i="10" a="1"/>
  <c r="Y79" i="10" s="1"/>
  <c r="Q19" i="3" a="1"/>
  <c r="Q19" i="3" s="1"/>
  <c r="M48" i="3" a="1"/>
  <c r="M48" i="3" s="1"/>
  <c r="W92" i="12" a="1"/>
  <c r="W92" i="12" s="1"/>
  <c r="AD68" i="3" a="1"/>
  <c r="AD68" i="3" s="1"/>
  <c r="R64" i="10" a="1"/>
  <c r="R64" i="10" s="1"/>
  <c r="U124" i="10" a="1"/>
  <c r="U124" i="10" s="1"/>
  <c r="Z130" i="12" a="1"/>
  <c r="Z130" i="12" s="1"/>
  <c r="J13" i="10" a="1"/>
  <c r="J13" i="10" s="1"/>
  <c r="AD10" i="3" a="1"/>
  <c r="AD10" i="3" s="1"/>
  <c r="AG74" i="12" a="1"/>
  <c r="AG74" i="12" s="1"/>
  <c r="K22" i="10" a="1"/>
  <c r="K22" i="10" s="1"/>
  <c r="K98" i="3" a="1"/>
  <c r="K98" i="3" s="1"/>
  <c r="AF30" i="10" a="1"/>
  <c r="AF30" i="10" s="1"/>
  <c r="V125" i="10" a="1"/>
  <c r="V125" i="10" s="1"/>
  <c r="K92" i="3" a="1"/>
  <c r="K92" i="3" s="1"/>
  <c r="T14" i="12" a="1"/>
  <c r="T14" i="12" s="1"/>
  <c r="T27" i="12" a="1"/>
  <c r="T27" i="12" s="1"/>
  <c r="AJ31" i="12" a="1"/>
  <c r="AJ31" i="12" s="1"/>
  <c r="K86" i="10" a="1"/>
  <c r="K86" i="10" s="1"/>
  <c r="M28" i="10" a="1"/>
  <c r="M28" i="10" s="1"/>
  <c r="P53" i="10" a="1"/>
  <c r="P53" i="10" s="1"/>
  <c r="AF23" i="10" a="1"/>
  <c r="AF23" i="10" s="1"/>
  <c r="X67" i="10" a="1"/>
  <c r="X67" i="10" s="1"/>
  <c r="R84" i="10" a="1"/>
  <c r="R84" i="10" s="1"/>
  <c r="M82" i="12" a="1"/>
  <c r="M82" i="12" s="1"/>
  <c r="N121" i="12" a="1"/>
  <c r="N121" i="12" s="1"/>
  <c r="Q62" i="10" a="1"/>
  <c r="Q62" i="10" s="1"/>
  <c r="U16" i="10" a="1"/>
  <c r="U16" i="10" s="1"/>
  <c r="AI10" i="12" a="1"/>
  <c r="AI10" i="12" s="1"/>
  <c r="AF62" i="3" a="1"/>
  <c r="AF62" i="3" s="1"/>
  <c r="P8" i="10" a="1"/>
  <c r="P8" i="10" s="1"/>
  <c r="S92" i="3" a="1"/>
  <c r="S92" i="3" s="1"/>
  <c r="AF26" i="12" a="1"/>
  <c r="AF26" i="12" s="1"/>
  <c r="AF133" i="3" a="1"/>
  <c r="AF133" i="3" s="1"/>
  <c r="BK133" i="3" s="1"/>
  <c r="BK132" i="3" s="1"/>
  <c r="AH121" i="3" a="1"/>
  <c r="AH121" i="3" s="1"/>
  <c r="AD123" i="10" a="1"/>
  <c r="AD123" i="10" s="1"/>
  <c r="N62" i="10" a="1"/>
  <c r="N62" i="10" s="1"/>
  <c r="AA106" i="12" a="1"/>
  <c r="AA106" i="12" s="1"/>
  <c r="AA11" i="12" a="1"/>
  <c r="AA11" i="12" s="1"/>
  <c r="AE41" i="10" a="1"/>
  <c r="AE41" i="10" s="1"/>
  <c r="R59" i="10" a="1"/>
  <c r="R59" i="10" s="1"/>
  <c r="X133" i="3" a="1"/>
  <c r="X133" i="3" s="1"/>
  <c r="BC133" i="3" s="1"/>
  <c r="Q123" i="3" a="1"/>
  <c r="Q123" i="3" s="1"/>
  <c r="AA127" i="10" a="1"/>
  <c r="AA127" i="10" s="1"/>
  <c r="I58" i="12" a="1"/>
  <c r="I58" i="12" s="1"/>
  <c r="AI65" i="10" a="1"/>
  <c r="AI65" i="10" s="1"/>
  <c r="V59" i="3" a="1"/>
  <c r="V59" i="3" s="1"/>
  <c r="T88" i="12" a="1"/>
  <c r="T88" i="12" s="1"/>
  <c r="AE99" i="3" a="1"/>
  <c r="AE99" i="3" s="1"/>
  <c r="S21" i="12" a="1"/>
  <c r="S21" i="12" s="1"/>
  <c r="AI86" i="3" a="1"/>
  <c r="AI86" i="3" s="1"/>
  <c r="I86" i="3" a="1"/>
  <c r="I86" i="3" s="1"/>
  <c r="G89" i="12" a="1"/>
  <c r="G89" i="12" s="1"/>
  <c r="AE130" i="10" a="1"/>
  <c r="AE130" i="10" s="1"/>
  <c r="X113" i="10" a="1"/>
  <c r="X113" i="10" s="1"/>
  <c r="H86" i="10" a="1"/>
  <c r="H86" i="10" s="1"/>
  <c r="W101" i="12" a="1"/>
  <c r="W101" i="12" s="1"/>
  <c r="R100" i="3" a="1"/>
  <c r="R100" i="3" s="1"/>
  <c r="G7" i="12" a="1"/>
  <c r="G7" i="12" s="1"/>
  <c r="AB52" i="10" a="1"/>
  <c r="AB52" i="10" s="1"/>
  <c r="Q6" i="10" a="1"/>
  <c r="Q6" i="10" s="1"/>
  <c r="S67" i="3" a="1"/>
  <c r="S67" i="3" s="1"/>
  <c r="J74" i="10" a="1"/>
  <c r="J74" i="10" s="1"/>
  <c r="AH81" i="12" a="1"/>
  <c r="AH81" i="12" s="1"/>
  <c r="P95" i="12" a="1"/>
  <c r="P95" i="12" s="1"/>
  <c r="AA81" i="12" a="1"/>
  <c r="AA81" i="12" s="1"/>
  <c r="AD12" i="3" a="1"/>
  <c r="AD12" i="3" s="1"/>
  <c r="U84" i="12" a="1"/>
  <c r="U84" i="12" s="1"/>
  <c r="K55" i="12" a="1"/>
  <c r="K55" i="12" s="1"/>
  <c r="AE89" i="3" a="1"/>
  <c r="AE89" i="3" s="1"/>
  <c r="AE117" i="12" a="1"/>
  <c r="AE117" i="12" s="1"/>
  <c r="AG122" i="3" a="1"/>
  <c r="AG122" i="3" s="1"/>
  <c r="I7" i="3" a="1"/>
  <c r="I7" i="3" s="1"/>
  <c r="AE54" i="3" a="1"/>
  <c r="AE54" i="3" s="1"/>
  <c r="H24" i="10" a="1"/>
  <c r="H24" i="10" s="1"/>
  <c r="I131" i="3" a="1"/>
  <c r="I131" i="3" s="1"/>
  <c r="AF68" i="12" a="1"/>
  <c r="AF68" i="12" s="1"/>
  <c r="W26" i="12" a="1"/>
  <c r="W26" i="12" s="1"/>
  <c r="X40" i="3" a="1"/>
  <c r="X40" i="3" s="1"/>
  <c r="O54" i="10" a="1"/>
  <c r="O54" i="10" s="1"/>
  <c r="Y42" i="12" a="1"/>
  <c r="Y42" i="12" s="1"/>
  <c r="R28" i="10" a="1"/>
  <c r="R28" i="10" s="1"/>
  <c r="K19" i="3" a="1"/>
  <c r="K19" i="3" s="1"/>
  <c r="M81" i="3" a="1"/>
  <c r="M81" i="3" s="1"/>
  <c r="AJ3" i="10" a="1"/>
  <c r="AJ3" i="10" s="1"/>
  <c r="AH133" i="3" a="1"/>
  <c r="AH133" i="3" s="1"/>
  <c r="BM133" i="3" s="1"/>
  <c r="BM132" i="3" s="1"/>
  <c r="R128" i="12" a="1"/>
  <c r="R128" i="12" s="1"/>
  <c r="F90" i="10" a="1"/>
  <c r="F90" i="10" s="1"/>
  <c r="R128" i="3" a="1"/>
  <c r="R128" i="3" s="1"/>
  <c r="AF16" i="12" a="1"/>
  <c r="AF16" i="12" s="1"/>
  <c r="AD64" i="3" a="1"/>
  <c r="AD64" i="3" s="1"/>
  <c r="Y4" i="3" a="1"/>
  <c r="Y4" i="3" s="1"/>
  <c r="AE52" i="3" a="1"/>
  <c r="AE52" i="3" s="1"/>
  <c r="L126" i="10" a="1"/>
  <c r="L126" i="10" s="1"/>
  <c r="AA54" i="12" a="1"/>
  <c r="AA54" i="12" s="1"/>
  <c r="O96" i="10" a="1"/>
  <c r="O96" i="10" s="1"/>
  <c r="X35" i="12" a="1"/>
  <c r="X35" i="12" s="1"/>
  <c r="X101" i="3" a="1"/>
  <c r="X101" i="3" s="1"/>
  <c r="X136" i="10" a="1"/>
  <c r="X136" i="10" s="1"/>
  <c r="BC136" i="10" s="1"/>
  <c r="BC135" i="10" s="1"/>
  <c r="AI86" i="12" a="1"/>
  <c r="AI86" i="12" s="1"/>
  <c r="X129" i="10" a="1"/>
  <c r="X129" i="10" s="1"/>
  <c r="P34" i="3" a="1"/>
  <c r="P34" i="3" s="1"/>
  <c r="U128" i="3" a="1"/>
  <c r="U128" i="3" s="1"/>
  <c r="U35" i="3" a="1"/>
  <c r="U35" i="3" s="1"/>
  <c r="Y127" i="12" a="1"/>
  <c r="Y127" i="12" s="1"/>
  <c r="K54" i="10" a="1"/>
  <c r="K54" i="10" s="1"/>
  <c r="AB124" i="3" a="1"/>
  <c r="AB124" i="3" s="1"/>
  <c r="J20" i="10" a="1"/>
  <c r="J20" i="10" s="1"/>
  <c r="O27" i="10" a="1"/>
  <c r="O27" i="10" s="1"/>
  <c r="Q15" i="3" a="1"/>
  <c r="Q15" i="3" s="1"/>
  <c r="I61" i="12" a="1"/>
  <c r="I61" i="12" s="1"/>
  <c r="R130" i="3" a="1"/>
  <c r="R130" i="3" s="1"/>
  <c r="Y23" i="3" a="1"/>
  <c r="Y23" i="3" s="1"/>
  <c r="Z117" i="12" a="1"/>
  <c r="Z117" i="12" s="1"/>
  <c r="O16" i="3" a="1"/>
  <c r="O16" i="3" s="1"/>
  <c r="M3" i="3" a="1"/>
  <c r="M3" i="3" s="1"/>
  <c r="R118" i="3" a="1"/>
  <c r="R118" i="3" s="1"/>
  <c r="H138" i="10" a="1"/>
  <c r="H138" i="10" s="1"/>
  <c r="AM138" i="10" s="1"/>
  <c r="AM137" i="10" s="1"/>
  <c r="X92" i="10" a="1"/>
  <c r="X92" i="10" s="1"/>
  <c r="Z39" i="12" a="1"/>
  <c r="Z39" i="12" s="1"/>
  <c r="P18" i="10" a="1"/>
  <c r="P18" i="10" s="1"/>
  <c r="AA22" i="12" a="1"/>
  <c r="AA22" i="12" s="1"/>
  <c r="H88" i="10" a="1"/>
  <c r="H88" i="10" s="1"/>
  <c r="AG110" i="10" a="1"/>
  <c r="AG110" i="10" s="1"/>
  <c r="H114" i="12" a="1"/>
  <c r="H114" i="12" s="1"/>
  <c r="G71" i="12" a="1"/>
  <c r="G71" i="12" s="1"/>
  <c r="AB44" i="12" a="1"/>
  <c r="AB44" i="12" s="1"/>
  <c r="AJ53" i="3" a="1"/>
  <c r="AJ53" i="3" s="1"/>
  <c r="R68" i="10" a="1"/>
  <c r="R68" i="10" s="1"/>
  <c r="AH77" i="10" a="1"/>
  <c r="AH77" i="10" s="1"/>
  <c r="AD65" i="12" a="1"/>
  <c r="AD65" i="12" s="1"/>
  <c r="Z116" i="3" a="1"/>
  <c r="Z116" i="3" s="1"/>
  <c r="AB4" i="12" a="1"/>
  <c r="AB4" i="12" s="1"/>
  <c r="M34" i="12" a="1"/>
  <c r="M34" i="12" s="1"/>
  <c r="AG111" i="12" a="1"/>
  <c r="AG111" i="12" s="1"/>
  <c r="AC127" i="12" a="1"/>
  <c r="AC127" i="12" s="1"/>
  <c r="R121" i="12" a="1"/>
  <c r="R121" i="12" s="1"/>
  <c r="L59" i="10" a="1"/>
  <c r="L59" i="10" s="1"/>
  <c r="AH6" i="3" a="1"/>
  <c r="AH6" i="3" s="1"/>
  <c r="X123" i="3" a="1"/>
  <c r="X123" i="3" s="1"/>
  <c r="P96" i="3" a="1"/>
  <c r="P96" i="3" s="1"/>
  <c r="AE40" i="12" a="1"/>
  <c r="AE40" i="12" s="1"/>
  <c r="H18" i="10" a="1"/>
  <c r="H18" i="10" s="1"/>
  <c r="V73" i="10" a="1"/>
  <c r="V73" i="10" s="1"/>
  <c r="J62" i="12" a="1"/>
  <c r="J62" i="12" s="1"/>
  <c r="N6" i="3" a="1"/>
  <c r="N6" i="3" s="1"/>
  <c r="H63" i="3" a="1"/>
  <c r="H63" i="3" s="1"/>
  <c r="T47" i="3" a="1"/>
  <c r="T47" i="3" s="1"/>
  <c r="Z133" i="12" a="1"/>
  <c r="Z133" i="12" s="1"/>
  <c r="BE133" i="12" s="1"/>
  <c r="BE132" i="12" s="1"/>
  <c r="T105" i="12" a="1"/>
  <c r="T105" i="12" s="1"/>
  <c r="AD41" i="3" a="1"/>
  <c r="AD41" i="3" s="1"/>
  <c r="AJ116" i="3" a="1"/>
  <c r="AJ116" i="3" s="1"/>
  <c r="AI48" i="12" a="1"/>
  <c r="AI48" i="12" s="1"/>
  <c r="AF5" i="3" a="1"/>
  <c r="AF5" i="3" s="1"/>
  <c r="X74" i="3" a="1"/>
  <c r="X74" i="3" s="1"/>
  <c r="L69" i="12" a="1"/>
  <c r="L69" i="12" s="1"/>
  <c r="AB43" i="10" a="1"/>
  <c r="AB43" i="10" s="1"/>
  <c r="AB7" i="10" a="1"/>
  <c r="AB7" i="10" s="1"/>
  <c r="R70" i="3" a="1"/>
  <c r="R70" i="3" s="1"/>
  <c r="AG71" i="10" a="1"/>
  <c r="AG71" i="10" s="1"/>
  <c r="R122" i="10" a="1"/>
  <c r="R122" i="10" s="1"/>
  <c r="Y27" i="10" a="1"/>
  <c r="Y27" i="10" s="1"/>
  <c r="AF14" i="10" a="1"/>
  <c r="AF14" i="10" s="1"/>
  <c r="AH11" i="10" a="1"/>
  <c r="AH11" i="10" s="1"/>
  <c r="H71" i="12" a="1"/>
  <c r="H71" i="12" s="1"/>
  <c r="G110" i="10" a="1"/>
  <c r="G110" i="10" s="1"/>
  <c r="N133" i="3" a="1"/>
  <c r="N133" i="3" s="1"/>
  <c r="AS133" i="3" s="1"/>
  <c r="AC19" i="12" a="1"/>
  <c r="AC19" i="12" s="1"/>
  <c r="X84" i="10" a="1"/>
  <c r="X84" i="10" s="1"/>
  <c r="J36" i="3" a="1"/>
  <c r="J36" i="3" s="1"/>
  <c r="X26" i="10" a="1"/>
  <c r="X26" i="10" s="1"/>
  <c r="AJ70" i="3" a="1"/>
  <c r="AJ70" i="3" s="1"/>
  <c r="K60" i="10" a="1"/>
  <c r="K60" i="10" s="1"/>
  <c r="J66" i="3" a="1"/>
  <c r="J66" i="3" s="1"/>
  <c r="AB138" i="12" a="1"/>
  <c r="AB138" i="12" s="1"/>
  <c r="BG138" i="12" s="1"/>
  <c r="BG137" i="12" s="1"/>
  <c r="AB81" i="12" a="1"/>
  <c r="AB81" i="12" s="1"/>
  <c r="T30" i="12" a="1"/>
  <c r="T30" i="12" s="1"/>
  <c r="N61" i="10" a="1"/>
  <c r="N61" i="10" s="1"/>
  <c r="H79" i="12" a="1"/>
  <c r="H79" i="12" s="1"/>
  <c r="Q32" i="3" a="1"/>
  <c r="Q32" i="3" s="1"/>
  <c r="T127" i="3" a="1"/>
  <c r="T127" i="3" s="1"/>
  <c r="AE110" i="10" a="1"/>
  <c r="AE110" i="10" s="1"/>
  <c r="AI58" i="12" a="1"/>
  <c r="AI58" i="12" s="1"/>
  <c r="G51" i="12" a="1"/>
  <c r="G51" i="12" s="1"/>
  <c r="AE102" i="10" a="1"/>
  <c r="AE102" i="10" s="1"/>
  <c r="AB77" i="3" a="1"/>
  <c r="AB77" i="3" s="1"/>
  <c r="AE123" i="10" a="1"/>
  <c r="AE123" i="10" s="1"/>
  <c r="L80" i="10" a="1"/>
  <c r="L80" i="10" s="1"/>
  <c r="AE101" i="10" a="1"/>
  <c r="AE101" i="10" s="1"/>
  <c r="Z96" i="10" a="1"/>
  <c r="Z96" i="10" s="1"/>
  <c r="L123" i="12" a="1"/>
  <c r="L123" i="12" s="1"/>
  <c r="AF86" i="3" a="1"/>
  <c r="AF86" i="3" s="1"/>
  <c r="N114" i="3" a="1"/>
  <c r="N114" i="3" s="1"/>
  <c r="AF97" i="3" a="1"/>
  <c r="AF97" i="3" s="1"/>
  <c r="U10" i="10" a="1"/>
  <c r="U10" i="10" s="1"/>
  <c r="J19" i="10" a="1"/>
  <c r="J19" i="10" s="1"/>
  <c r="T128" i="10" a="1"/>
  <c r="T128" i="10" s="1"/>
  <c r="O12" i="10" a="1"/>
  <c r="O12" i="10" s="1"/>
  <c r="M62" i="3" a="1"/>
  <c r="M62" i="3" s="1"/>
  <c r="V39" i="3" a="1"/>
  <c r="V39" i="3" s="1"/>
  <c r="AD59" i="3" a="1"/>
  <c r="AD59" i="3" s="1"/>
  <c r="AF23" i="3" a="1"/>
  <c r="AF23" i="3" s="1"/>
  <c r="K123" i="10" a="1"/>
  <c r="K123" i="10" s="1"/>
  <c r="AE23" i="10" a="1"/>
  <c r="AE23" i="10" s="1"/>
  <c r="U23" i="12" a="1"/>
  <c r="U23" i="12" s="1"/>
  <c r="Q7" i="12" a="1"/>
  <c r="Q7" i="12" s="1"/>
  <c r="T24" i="12" a="1"/>
  <c r="T24" i="12" s="1"/>
  <c r="AH17" i="12" a="1"/>
  <c r="AH17" i="12" s="1"/>
  <c r="G123" i="12" a="1"/>
  <c r="G123" i="12" s="1"/>
  <c r="F45" i="3" a="1"/>
  <c r="F45" i="3" s="1"/>
  <c r="V16" i="12" a="1"/>
  <c r="V16" i="12" s="1"/>
  <c r="L72" i="12" a="1"/>
  <c r="L72" i="12" s="1"/>
  <c r="AI28" i="12" a="1"/>
  <c r="AI28" i="12" s="1"/>
  <c r="L20" i="12" a="1"/>
  <c r="L20" i="12" s="1"/>
  <c r="AJ48" i="3" a="1"/>
  <c r="AJ48" i="3" s="1"/>
  <c r="AE59" i="12" a="1"/>
  <c r="AE59" i="12" s="1"/>
  <c r="AE74" i="3" a="1"/>
  <c r="AE74" i="3" s="1"/>
  <c r="AD128" i="10" a="1"/>
  <c r="AD128" i="10" s="1"/>
  <c r="O11" i="12" a="1"/>
  <c r="O11" i="12" s="1"/>
  <c r="AH37" i="3" a="1"/>
  <c r="AH37" i="3" s="1"/>
  <c r="P13" i="12" a="1"/>
  <c r="P13" i="12" s="1"/>
  <c r="Q99" i="12" a="1"/>
  <c r="Q99" i="12" s="1"/>
  <c r="V68" i="12" a="1"/>
  <c r="V68" i="12" s="1"/>
  <c r="R129" i="10" a="1"/>
  <c r="R129" i="10" s="1"/>
  <c r="AC90" i="12" a="1"/>
  <c r="AC90" i="12" s="1"/>
  <c r="AG111" i="10" a="1"/>
  <c r="AG111" i="10" s="1"/>
  <c r="AB76" i="10" a="1"/>
  <c r="AB76" i="10" s="1"/>
  <c r="N102" i="3" a="1"/>
  <c r="N102" i="3" s="1"/>
  <c r="G46" i="3" a="1"/>
  <c r="G46" i="3" s="1"/>
  <c r="AD32" i="10" a="1"/>
  <c r="AD32" i="10" s="1"/>
  <c r="U111" i="3" a="1"/>
  <c r="U111" i="3" s="1"/>
  <c r="AA70" i="12" a="1"/>
  <c r="AA70" i="12" s="1"/>
  <c r="W13" i="3" a="1"/>
  <c r="W13" i="3" s="1"/>
  <c r="X43" i="10" a="1"/>
  <c r="X43" i="10" s="1"/>
  <c r="T123" i="10" a="1"/>
  <c r="T123" i="10" s="1"/>
  <c r="T15" i="12" a="1"/>
  <c r="T15" i="12" s="1"/>
  <c r="U53" i="10" a="1"/>
  <c r="U53" i="10" s="1"/>
  <c r="G121" i="3" a="1"/>
  <c r="G121" i="3" s="1"/>
  <c r="G126" i="12" a="1"/>
  <c r="G126" i="12" s="1"/>
  <c r="AA32" i="12" a="1"/>
  <c r="AA32" i="12" s="1"/>
  <c r="T117" i="3" a="1"/>
  <c r="T117" i="3" s="1"/>
  <c r="AF98" i="10" a="1"/>
  <c r="AF98" i="10" s="1"/>
  <c r="W126" i="3" a="1"/>
  <c r="W126" i="3" s="1"/>
  <c r="AI70" i="10" a="1"/>
  <c r="AI70" i="10" s="1"/>
  <c r="AE114" i="3" a="1"/>
  <c r="AE114" i="3" s="1"/>
  <c r="K25" i="3" a="1"/>
  <c r="K25" i="3" s="1"/>
  <c r="M56" i="12" a="1"/>
  <c r="M56" i="12" s="1"/>
  <c r="K131" i="12" a="1"/>
  <c r="K131" i="12" s="1"/>
  <c r="I80" i="3" a="1"/>
  <c r="I80" i="3" s="1"/>
  <c r="T123" i="3" a="1"/>
  <c r="T123" i="3" s="1"/>
  <c r="AA69" i="10" a="1"/>
  <c r="AA69" i="10" s="1"/>
  <c r="AE138" i="12" a="1"/>
  <c r="AE138" i="12" s="1"/>
  <c r="BJ138" i="12" s="1"/>
  <c r="BJ137" i="12" s="1"/>
  <c r="I105" i="10" a="1"/>
  <c r="I105" i="10" s="1"/>
  <c r="AE72" i="10" a="1"/>
  <c r="AE72" i="10" s="1"/>
  <c r="AH82" i="3" a="1"/>
  <c r="AH82" i="3" s="1"/>
  <c r="Z26" i="12" a="1"/>
  <c r="Z26" i="12" s="1"/>
  <c r="AI51" i="10" a="1"/>
  <c r="AI51" i="10" s="1"/>
  <c r="R41" i="10" a="1"/>
  <c r="R41" i="10" s="1"/>
  <c r="I44" i="12" a="1"/>
  <c r="I44" i="12" s="1"/>
  <c r="Y32" i="12" a="1"/>
  <c r="Y32" i="12" s="1"/>
  <c r="AG69" i="10" a="1"/>
  <c r="AG69" i="10" s="1"/>
  <c r="X68" i="12" a="1"/>
  <c r="X68" i="12" s="1"/>
  <c r="P64" i="10" a="1"/>
  <c r="P64" i="10" s="1"/>
  <c r="W138" i="12" a="1"/>
  <c r="W138" i="12" s="1"/>
  <c r="BB138" i="12" s="1"/>
  <c r="BB137" i="12" s="1"/>
  <c r="P79" i="10" a="1"/>
  <c r="P79" i="10" s="1"/>
  <c r="N7" i="3" a="1"/>
  <c r="N7" i="3" s="1"/>
  <c r="AF91" i="12" a="1"/>
  <c r="AF91" i="12" s="1"/>
  <c r="AF74" i="10" a="1"/>
  <c r="AF74" i="10" s="1"/>
  <c r="AA70" i="10" a="1"/>
  <c r="AA70" i="10" s="1"/>
  <c r="L16" i="10" a="1"/>
  <c r="L16" i="10" s="1"/>
  <c r="G138" i="3" a="1"/>
  <c r="G138" i="3" s="1"/>
  <c r="AL138" i="3" s="1"/>
  <c r="AL137" i="3" s="1"/>
  <c r="AE122" i="3" a="1"/>
  <c r="AE122" i="3" s="1"/>
  <c r="AF8" i="3" a="1"/>
  <c r="AF8" i="3" s="1"/>
  <c r="P67" i="12" a="1"/>
  <c r="P67" i="12" s="1"/>
  <c r="V79" i="10" a="1"/>
  <c r="V79" i="10" s="1"/>
  <c r="AA27" i="3" a="1"/>
  <c r="AA27" i="3" s="1"/>
  <c r="AJ67" i="10" a="1"/>
  <c r="AJ67" i="10" s="1"/>
  <c r="Q24" i="10" a="1"/>
  <c r="Q24" i="10" s="1"/>
  <c r="S128" i="3" a="1"/>
  <c r="S128" i="3" s="1"/>
  <c r="R123" i="3" a="1"/>
  <c r="R123" i="3" s="1"/>
  <c r="AH76" i="10" a="1"/>
  <c r="AH76" i="10" s="1"/>
  <c r="H32" i="3" a="1"/>
  <c r="H32" i="3" s="1"/>
  <c r="AG38" i="10" a="1"/>
  <c r="AG38" i="10" s="1"/>
  <c r="W79" i="3" a="1"/>
  <c r="W79" i="3" s="1"/>
  <c r="S18" i="3" a="1"/>
  <c r="S18" i="3" s="1"/>
  <c r="P96" i="10" a="1"/>
  <c r="P96" i="10" s="1"/>
  <c r="AE100" i="12" a="1"/>
  <c r="AE100" i="12" s="1"/>
  <c r="Y14" i="10" a="1"/>
  <c r="Y14" i="10" s="1"/>
  <c r="AF38" i="3" a="1"/>
  <c r="AF38" i="3" s="1"/>
  <c r="AC73" i="10" a="1"/>
  <c r="AC73" i="10" s="1"/>
  <c r="AH111" i="12" a="1"/>
  <c r="AH111" i="12" s="1"/>
  <c r="L57" i="12" a="1"/>
  <c r="L57" i="12" s="1"/>
  <c r="P86" i="3" a="1"/>
  <c r="P86" i="3" s="1"/>
  <c r="Y123" i="3" a="1"/>
  <c r="Y123" i="3" s="1"/>
  <c r="AC126" i="12" a="1"/>
  <c r="AC126" i="12" s="1"/>
  <c r="L54" i="3" a="1"/>
  <c r="L54" i="3" s="1"/>
  <c r="R74" i="3" a="1"/>
  <c r="R74" i="3" s="1"/>
  <c r="Z73" i="12" a="1"/>
  <c r="Z73" i="12" s="1"/>
  <c r="G110" i="3" a="1"/>
  <c r="G110" i="3" s="1"/>
  <c r="T15" i="3" a="1"/>
  <c r="T15" i="3" s="1"/>
  <c r="S48" i="3" a="1"/>
  <c r="S48" i="3" s="1"/>
  <c r="AE14" i="10" a="1"/>
  <c r="AE14" i="10" s="1"/>
  <c r="Z101" i="12" a="1"/>
  <c r="Z101" i="12" s="1"/>
  <c r="J23" i="10" a="1"/>
  <c r="J23" i="10" s="1"/>
  <c r="K117" i="12" a="1"/>
  <c r="K117" i="12" s="1"/>
  <c r="AH91" i="12" a="1"/>
  <c r="AH91" i="12" s="1"/>
  <c r="AF128" i="12" a="1"/>
  <c r="AF128" i="12" s="1"/>
  <c r="M71" i="10" a="1"/>
  <c r="M71" i="10" s="1"/>
  <c r="R67" i="3" a="1"/>
  <c r="R67" i="3" s="1"/>
  <c r="AJ113" i="10" a="1"/>
  <c r="AJ113" i="10" s="1"/>
  <c r="W33" i="12" a="1"/>
  <c r="W33" i="12" s="1"/>
  <c r="S22" i="12" a="1"/>
  <c r="S22" i="12" s="1"/>
  <c r="R19" i="10" a="1"/>
  <c r="R19" i="10" s="1"/>
  <c r="T13" i="12" a="1"/>
  <c r="T13" i="12" s="1"/>
  <c r="R121" i="10" a="1"/>
  <c r="R121" i="10" s="1"/>
  <c r="AA42" i="3" a="1"/>
  <c r="AA42" i="3" s="1"/>
  <c r="W35" i="10" a="1"/>
  <c r="W35" i="10" s="1"/>
  <c r="Q31" i="12" a="1"/>
  <c r="Q31" i="12" s="1"/>
  <c r="S52" i="3" a="1"/>
  <c r="S52" i="3" s="1"/>
  <c r="T111" i="10" a="1"/>
  <c r="T111" i="10" s="1"/>
  <c r="R41" i="3" a="1"/>
  <c r="R41" i="3" s="1"/>
  <c r="AB22" i="10" a="1"/>
  <c r="AB22" i="10" s="1"/>
  <c r="F61" i="12" a="1"/>
  <c r="F61" i="12" s="1"/>
  <c r="M14" i="3" a="1"/>
  <c r="M14" i="3" s="1"/>
  <c r="L64" i="3" a="1"/>
  <c r="L64" i="3" s="1"/>
  <c r="I27" i="10" a="1"/>
  <c r="I27" i="10" s="1"/>
  <c r="AG35" i="3" a="1"/>
  <c r="AG35" i="3" s="1"/>
  <c r="AF119" i="3" a="1"/>
  <c r="AF119" i="3" s="1"/>
  <c r="S130" i="3" a="1"/>
  <c r="S130" i="3" s="1"/>
  <c r="AF19" i="3" a="1"/>
  <c r="AF19" i="3" s="1"/>
  <c r="S72" i="12" a="1"/>
  <c r="S72" i="12" s="1"/>
  <c r="X126" i="10" a="1"/>
  <c r="X126" i="10" s="1"/>
  <c r="Z6" i="3" a="1"/>
  <c r="Z6" i="3" s="1"/>
  <c r="U110" i="3" a="1"/>
  <c r="U110" i="3" s="1"/>
  <c r="W130" i="12" a="1"/>
  <c r="W130" i="12" s="1"/>
  <c r="T23" i="12" a="1"/>
  <c r="T23" i="12" s="1"/>
  <c r="R15" i="12" a="1"/>
  <c r="R15" i="12" s="1"/>
  <c r="F22" i="12" a="1"/>
  <c r="F22" i="12" s="1"/>
  <c r="R125" i="10" a="1"/>
  <c r="R125" i="10" s="1"/>
  <c r="G22" i="3" a="1"/>
  <c r="G22" i="3" s="1"/>
  <c r="S68" i="12" a="1"/>
  <c r="S68" i="12" s="1"/>
  <c r="V4" i="10" a="1"/>
  <c r="V4" i="10" s="1"/>
  <c r="AG109" i="3" a="1"/>
  <c r="AG109" i="3" s="1"/>
  <c r="K50" i="12" a="1"/>
  <c r="K50" i="12" s="1"/>
  <c r="V138" i="12" a="1"/>
  <c r="V138" i="12" s="1"/>
  <c r="BA138" i="12" s="1"/>
  <c r="BA137" i="12" s="1"/>
  <c r="AD86" i="12" a="1"/>
  <c r="AD86" i="12" s="1"/>
  <c r="X106" i="12" a="1"/>
  <c r="X106" i="12" s="1"/>
  <c r="J70" i="12" a="1"/>
  <c r="J70" i="12" s="1"/>
  <c r="G70" i="12" a="1"/>
  <c r="G70" i="12" s="1"/>
  <c r="I130" i="10" a="1"/>
  <c r="I130" i="10" s="1"/>
  <c r="R67" i="12" a="1"/>
  <c r="R67" i="12" s="1"/>
  <c r="T27" i="10" a="1"/>
  <c r="T27" i="10" s="1"/>
  <c r="M126" i="10" a="1"/>
  <c r="M126" i="10" s="1"/>
  <c r="AB108" i="3" a="1"/>
  <c r="AB108" i="3" s="1"/>
  <c r="AG10" i="12" a="1"/>
  <c r="AG10" i="12" s="1"/>
  <c r="AA56" i="10" a="1"/>
  <c r="AA56" i="10" s="1"/>
  <c r="AC17" i="3" a="1"/>
  <c r="AC17" i="3" s="1"/>
  <c r="I68" i="10" a="1"/>
  <c r="I68" i="10" s="1"/>
  <c r="AI68" i="3" a="1"/>
  <c r="AI68" i="3" s="1"/>
  <c r="N93" i="10" a="1"/>
  <c r="N93" i="10" s="1"/>
  <c r="K26" i="12" a="1"/>
  <c r="K26" i="12" s="1"/>
  <c r="L11" i="3" a="1"/>
  <c r="L11" i="3" s="1"/>
  <c r="X45" i="10" a="1"/>
  <c r="X45" i="10" s="1"/>
  <c r="Z87" i="10" a="1"/>
  <c r="Z87" i="10" s="1"/>
  <c r="AB116" i="3" a="1"/>
  <c r="AB116" i="3" s="1"/>
  <c r="AG118" i="12" a="1"/>
  <c r="AG118" i="12" s="1"/>
  <c r="K138" i="3" a="1"/>
  <c r="K138" i="3" s="1"/>
  <c r="AP138" i="3" s="1"/>
  <c r="AP137" i="3" s="1"/>
  <c r="AA43" i="12" a="1"/>
  <c r="AA43" i="12" s="1"/>
  <c r="M119" i="12" a="1"/>
  <c r="M119" i="12" s="1"/>
  <c r="X21" i="12" a="1"/>
  <c r="X21" i="12" s="1"/>
  <c r="K74" i="3" a="1"/>
  <c r="K74" i="3" s="1"/>
  <c r="S46" i="10" a="1"/>
  <c r="S46" i="10" s="1"/>
  <c r="X136" i="3" a="1"/>
  <c r="X136" i="3" s="1"/>
  <c r="BC136" i="3" s="1"/>
  <c r="BC135" i="3" s="1"/>
  <c r="V30" i="3" a="1"/>
  <c r="V30" i="3" s="1"/>
  <c r="S99" i="10" a="1"/>
  <c r="S99" i="10" s="1"/>
  <c r="AI42" i="3" a="1"/>
  <c r="AI42" i="3" s="1"/>
  <c r="AG33" i="12" a="1"/>
  <c r="AG33" i="12" s="1"/>
  <c r="U44" i="12" a="1"/>
  <c r="U44" i="12" s="1"/>
  <c r="K115" i="3" a="1"/>
  <c r="K115" i="3" s="1"/>
  <c r="P108" i="10" a="1"/>
  <c r="P108" i="10" s="1"/>
  <c r="W120" i="12" a="1"/>
  <c r="W120" i="12" s="1"/>
  <c r="AG117" i="10" a="1"/>
  <c r="AG117" i="10" s="1"/>
  <c r="AG67" i="12" a="1"/>
  <c r="AG67" i="12" s="1"/>
  <c r="Z70" i="10" a="1"/>
  <c r="Z70" i="10" s="1"/>
  <c r="Z77" i="3" a="1"/>
  <c r="Z77" i="3" s="1"/>
  <c r="AD101" i="10" a="1"/>
  <c r="AD101" i="10" s="1"/>
  <c r="V66" i="3" a="1"/>
  <c r="V66" i="3" s="1"/>
  <c r="AD69" i="10" a="1"/>
  <c r="AD69" i="10" s="1"/>
  <c r="N56" i="12" a="1"/>
  <c r="N56" i="12" s="1"/>
  <c r="AD71" i="12" a="1"/>
  <c r="AD71" i="12" s="1"/>
  <c r="K56" i="12" a="1"/>
  <c r="K56" i="12" s="1"/>
  <c r="W123" i="10" a="1"/>
  <c r="W123" i="10" s="1"/>
  <c r="W128" i="3" a="1"/>
  <c r="W128" i="3" s="1"/>
  <c r="T32" i="3" a="1"/>
  <c r="T32" i="3" s="1"/>
  <c r="AG18" i="10" a="1"/>
  <c r="AG18" i="10" s="1"/>
  <c r="K66" i="3" a="1"/>
  <c r="K66" i="3" s="1"/>
  <c r="U106" i="10" a="1"/>
  <c r="U106" i="10" s="1"/>
  <c r="Q6" i="3" a="1"/>
  <c r="Q6" i="3" s="1"/>
  <c r="I63" i="10" a="1"/>
  <c r="I63" i="10" s="1"/>
  <c r="G55" i="10" a="1"/>
  <c r="G55" i="10" s="1"/>
  <c r="X100" i="12" a="1"/>
  <c r="X100" i="12" s="1"/>
  <c r="G136" i="3" a="1"/>
  <c r="G136" i="3" s="1"/>
  <c r="AL136" i="3" s="1"/>
  <c r="AL135" i="3" s="1"/>
  <c r="AF64" i="10" a="1"/>
  <c r="AF64" i="10" s="1"/>
  <c r="P95" i="10" a="1"/>
  <c r="P95" i="10" s="1"/>
  <c r="AH126" i="3" a="1"/>
  <c r="AH126" i="3" s="1"/>
  <c r="K67" i="12" a="1"/>
  <c r="K67" i="12" s="1"/>
  <c r="AD57" i="10" a="1"/>
  <c r="AD57" i="10" s="1"/>
  <c r="M99" i="12" a="1"/>
  <c r="M99" i="12" s="1"/>
  <c r="J64" i="3" a="1"/>
  <c r="J64" i="3" s="1"/>
  <c r="I41" i="10" a="1"/>
  <c r="I41" i="10" s="1"/>
  <c r="AC85" i="3" a="1"/>
  <c r="AC85" i="3" s="1"/>
  <c r="R32" i="3" a="1"/>
  <c r="R32" i="3" s="1"/>
  <c r="J52" i="3" a="1"/>
  <c r="J52" i="3" s="1"/>
  <c r="Z129" i="3" a="1"/>
  <c r="Z129" i="3" s="1"/>
  <c r="AB97" i="10" a="1"/>
  <c r="AB97" i="10" s="1"/>
  <c r="J44" i="3" a="1"/>
  <c r="J44" i="3" s="1"/>
  <c r="AG37" i="10" a="1"/>
  <c r="AG37" i="10" s="1"/>
  <c r="J138" i="10" a="1"/>
  <c r="J138" i="10" s="1"/>
  <c r="AO138" i="10" s="1"/>
  <c r="AO137" i="10" s="1"/>
  <c r="U53" i="3" a="1"/>
  <c r="U53" i="3" s="1"/>
  <c r="K93" i="10" a="1"/>
  <c r="K93" i="10" s="1"/>
  <c r="P98" i="3" a="1"/>
  <c r="P98" i="3" s="1"/>
  <c r="O130" i="3" a="1"/>
  <c r="O130" i="3" s="1"/>
  <c r="Z68" i="10" a="1"/>
  <c r="Z68" i="10" s="1"/>
  <c r="M32" i="10" a="1"/>
  <c r="M32" i="10" s="1"/>
  <c r="V85" i="10" a="1"/>
  <c r="V85" i="10" s="1"/>
  <c r="Z82" i="3" a="1"/>
  <c r="Z82" i="3" s="1"/>
  <c r="P21" i="12" a="1"/>
  <c r="P21" i="12" s="1"/>
  <c r="Y95" i="10" a="1"/>
  <c r="Y95" i="10" s="1"/>
  <c r="AE96" i="3" a="1"/>
  <c r="AE96" i="3" s="1"/>
  <c r="O46" i="12" a="1"/>
  <c r="O46" i="12" s="1"/>
  <c r="AH20" i="12" a="1"/>
  <c r="AH20" i="12" s="1"/>
  <c r="AB76" i="12" a="1"/>
  <c r="AB76" i="12" s="1"/>
  <c r="H124" i="10" a="1"/>
  <c r="H124" i="10" s="1"/>
  <c r="AG66" i="12" a="1"/>
  <c r="AG66" i="12" s="1"/>
  <c r="Y39" i="10" a="1"/>
  <c r="Y39" i="10" s="1"/>
  <c r="J133" i="3" a="1"/>
  <c r="J133" i="3" s="1"/>
  <c r="AO133" i="3" s="1"/>
  <c r="AA75" i="10" a="1"/>
  <c r="AA75" i="10" s="1"/>
  <c r="H108" i="12" a="1"/>
  <c r="H108" i="12" s="1"/>
  <c r="X77" i="12" a="1"/>
  <c r="X77" i="12" s="1"/>
  <c r="P39" i="3" a="1"/>
  <c r="P39" i="3" s="1"/>
  <c r="R117" i="12" a="1"/>
  <c r="R117" i="12" s="1"/>
  <c r="I65" i="3" a="1"/>
  <c r="I65" i="3" s="1"/>
  <c r="AH31" i="10" a="1"/>
  <c r="AH31" i="10" s="1"/>
  <c r="AA121" i="3" a="1"/>
  <c r="AA121" i="3" s="1"/>
  <c r="AF55" i="3" a="1"/>
  <c r="AF55" i="3" s="1"/>
  <c r="X98" i="3" a="1"/>
  <c r="X98" i="3" s="1"/>
  <c r="S59" i="12" a="1"/>
  <c r="S59" i="12" s="1"/>
  <c r="T61" i="10" a="1"/>
  <c r="T61" i="10" s="1"/>
  <c r="I82" i="3" a="1"/>
  <c r="I82" i="3" s="1"/>
  <c r="AD35" i="12" a="1"/>
  <c r="AD35" i="12" s="1"/>
  <c r="T102" i="10" a="1"/>
  <c r="T102" i="10" s="1"/>
  <c r="T90" i="12" a="1"/>
  <c r="T90" i="12" s="1"/>
  <c r="O60" i="10" a="1"/>
  <c r="O60" i="10" s="1"/>
  <c r="M129" i="10" a="1"/>
  <c r="M129" i="10" s="1"/>
  <c r="N56" i="10" a="1"/>
  <c r="N56" i="10" s="1"/>
  <c r="AH109" i="12" a="1"/>
  <c r="AH109" i="12" s="1"/>
  <c r="H106" i="10" a="1"/>
  <c r="H106" i="10" s="1"/>
  <c r="AF33" i="12" a="1"/>
  <c r="AF33" i="12" s="1"/>
  <c r="AC17" i="12" a="1"/>
  <c r="AC17" i="12" s="1"/>
  <c r="AA61" i="10" a="1"/>
  <c r="AA61" i="10" s="1"/>
  <c r="H39" i="3" a="1"/>
  <c r="H39" i="3" s="1"/>
  <c r="U131" i="12" a="1"/>
  <c r="U131" i="12" s="1"/>
  <c r="AE71" i="3" a="1"/>
  <c r="AE71" i="3" s="1"/>
  <c r="J136" i="10" a="1"/>
  <c r="J136" i="10" s="1"/>
  <c r="AO136" i="10" s="1"/>
  <c r="AO135" i="10" s="1"/>
  <c r="S103" i="3" a="1"/>
  <c r="S103" i="3" s="1"/>
  <c r="H41" i="3" a="1"/>
  <c r="H41" i="3" s="1"/>
  <c r="M92" i="12" a="1"/>
  <c r="M92" i="12" s="1"/>
  <c r="Q28" i="12" a="1"/>
  <c r="Q28" i="12" s="1"/>
  <c r="R40" i="10" a="1"/>
  <c r="R40" i="10" s="1"/>
  <c r="L82" i="10" a="1"/>
  <c r="L82" i="10" s="1"/>
  <c r="Y131" i="12" a="1"/>
  <c r="Y131" i="12" s="1"/>
  <c r="I133" i="10" a="1"/>
  <c r="I133" i="10" s="1"/>
  <c r="AN133" i="10" s="1"/>
  <c r="AN132" i="10" s="1"/>
  <c r="X66" i="10" a="1"/>
  <c r="X66" i="10" s="1"/>
  <c r="Q95" i="3" a="1"/>
  <c r="Q95" i="3" s="1"/>
  <c r="Q52" i="12" a="1"/>
  <c r="Q52" i="12" s="1"/>
  <c r="Q31" i="3" a="1"/>
  <c r="Q31" i="3" s="1"/>
  <c r="K21" i="10" a="1"/>
  <c r="K21" i="10" s="1"/>
  <c r="AB60" i="10" a="1"/>
  <c r="AB60" i="10" s="1"/>
  <c r="J56" i="3" a="1"/>
  <c r="J56" i="3" s="1"/>
  <c r="T123" i="12" a="1"/>
  <c r="T123" i="12" s="1"/>
  <c r="Y62" i="12" a="1"/>
  <c r="Y62" i="12" s="1"/>
  <c r="I80" i="10" a="1"/>
  <c r="I80" i="10" s="1"/>
  <c r="AI84" i="10" a="1"/>
  <c r="AI84" i="10" s="1"/>
  <c r="V89" i="10" a="1"/>
  <c r="V89" i="10" s="1"/>
  <c r="W67" i="12" a="1"/>
  <c r="W67" i="12" s="1"/>
  <c r="N65" i="12" a="1"/>
  <c r="N65" i="12" s="1"/>
  <c r="AF97" i="12" a="1"/>
  <c r="AF97" i="12" s="1"/>
  <c r="AE6" i="3" a="1"/>
  <c r="AE6" i="3" s="1"/>
  <c r="P24" i="12" a="1"/>
  <c r="P24" i="12" s="1"/>
  <c r="U74" i="3" a="1"/>
  <c r="U74" i="3" s="1"/>
  <c r="AF82" i="10" a="1"/>
  <c r="AF82" i="10" s="1"/>
  <c r="V133" i="3" a="1"/>
  <c r="V133" i="3" s="1"/>
  <c r="BA133" i="3" s="1"/>
  <c r="AB84" i="10" a="1"/>
  <c r="AB84" i="10" s="1"/>
  <c r="N129" i="10" a="1"/>
  <c r="N129" i="10" s="1"/>
  <c r="Y84" i="3" a="1"/>
  <c r="Y84" i="3" s="1"/>
  <c r="O110" i="12" a="1"/>
  <c r="O110" i="12" s="1"/>
  <c r="S44" i="3" a="1"/>
  <c r="S44" i="3" s="1"/>
  <c r="S133" i="3" a="1"/>
  <c r="S133" i="3" s="1"/>
  <c r="AX133" i="3" s="1"/>
  <c r="AX132" i="3" s="1"/>
  <c r="X42" i="12" a="1"/>
  <c r="X42" i="12" s="1"/>
  <c r="O133" i="10" a="1"/>
  <c r="O133" i="10" s="1"/>
  <c r="AT133" i="10" s="1"/>
  <c r="U103" i="12" a="1"/>
  <c r="U103" i="12" s="1"/>
  <c r="AA108" i="3" a="1"/>
  <c r="AA108" i="3" s="1"/>
  <c r="O86" i="3" a="1"/>
  <c r="O86" i="3" s="1"/>
  <c r="AI28" i="10" a="1"/>
  <c r="AI28" i="10" s="1"/>
  <c r="N111" i="12" a="1"/>
  <c r="N111" i="12" s="1"/>
  <c r="X87" i="3" a="1"/>
  <c r="X87" i="3" s="1"/>
  <c r="AJ77" i="12" a="1"/>
  <c r="AJ77" i="12" s="1"/>
  <c r="M88" i="10" a="1"/>
  <c r="M88" i="10" s="1"/>
  <c r="AI17" i="12" a="1"/>
  <c r="AI17" i="12" s="1"/>
  <c r="U68" i="3" a="1"/>
  <c r="U68" i="3" s="1"/>
  <c r="AB99" i="12" a="1"/>
  <c r="AB99" i="12" s="1"/>
  <c r="H87" i="10" a="1"/>
  <c r="H87" i="10" s="1"/>
  <c r="AH114" i="12" a="1"/>
  <c r="AH114" i="12" s="1"/>
  <c r="J53" i="10" a="1"/>
  <c r="J53" i="10" s="1"/>
  <c r="G7" i="3" a="1"/>
  <c r="G7" i="3" s="1"/>
  <c r="AC77" i="10" a="1"/>
  <c r="AC77" i="10" s="1"/>
  <c r="AF72" i="10" a="1"/>
  <c r="AF72" i="10" s="1"/>
  <c r="U62" i="10" a="1"/>
  <c r="U62" i="10" s="1"/>
  <c r="Q54" i="12" a="1"/>
  <c r="Q54" i="12" s="1"/>
  <c r="Z67" i="3" a="1"/>
  <c r="Z67" i="3" s="1"/>
  <c r="H56" i="10" a="1"/>
  <c r="H56" i="10" s="1"/>
  <c r="H16" i="3" a="1"/>
  <c r="H16" i="3" s="1"/>
  <c r="Q76" i="3" a="1"/>
  <c r="Q76" i="3" s="1"/>
  <c r="AE81" i="3" a="1"/>
  <c r="AE81" i="3" s="1"/>
  <c r="AD8" i="10" a="1"/>
  <c r="AD8" i="10" s="1"/>
  <c r="AC36" i="12" a="1"/>
  <c r="AC36" i="12" s="1"/>
  <c r="T14" i="3" a="1"/>
  <c r="T14" i="3" s="1"/>
  <c r="AE10" i="12" a="1"/>
  <c r="AE10" i="12" s="1"/>
  <c r="U76" i="3" a="1"/>
  <c r="U76" i="3" s="1"/>
  <c r="AG51" i="3" a="1"/>
  <c r="AG51" i="3" s="1"/>
  <c r="T44" i="12" a="1"/>
  <c r="T44" i="12" s="1"/>
  <c r="Y18" i="3" a="1"/>
  <c r="Y18" i="3" s="1"/>
  <c r="AF105" i="3" a="1"/>
  <c r="AF105" i="3" s="1"/>
  <c r="AF102" i="10" a="1"/>
  <c r="AF102" i="10" s="1"/>
  <c r="AD98" i="12" a="1"/>
  <c r="AD98" i="12" s="1"/>
  <c r="AD21" i="12" a="1"/>
  <c r="AD21" i="12" s="1"/>
  <c r="AJ95" i="12" a="1"/>
  <c r="AJ95" i="12" s="1"/>
  <c r="AG79" i="3" a="1"/>
  <c r="AG79" i="3" s="1"/>
  <c r="G25" i="10" a="1"/>
  <c r="G25" i="10" s="1"/>
  <c r="S118" i="10" a="1"/>
  <c r="S118" i="10" s="1"/>
  <c r="I77" i="10" a="1"/>
  <c r="I77" i="10" s="1"/>
  <c r="U60" i="10" a="1"/>
  <c r="U60" i="10" s="1"/>
  <c r="AC30" i="12" a="1"/>
  <c r="AC30" i="12" s="1"/>
  <c r="T55" i="12" a="1"/>
  <c r="T55" i="12" s="1"/>
  <c r="X121" i="10" a="1"/>
  <c r="X121" i="10" s="1"/>
  <c r="AC103" i="10" a="1"/>
  <c r="AC103" i="10" s="1"/>
  <c r="R80" i="10" a="1"/>
  <c r="R80" i="10" s="1"/>
  <c r="R56" i="12" a="1"/>
  <c r="R56" i="12" s="1"/>
  <c r="AD126" i="10" a="1"/>
  <c r="AD126" i="10" s="1"/>
  <c r="P13" i="10" a="1"/>
  <c r="P13" i="10" s="1"/>
  <c r="Q118" i="10" a="1"/>
  <c r="Q118" i="10" s="1"/>
  <c r="AB18" i="12" a="1"/>
  <c r="AB18" i="12" s="1"/>
  <c r="U44" i="3" a="1"/>
  <c r="U44" i="3" s="1"/>
  <c r="G123" i="10" a="1"/>
  <c r="G123" i="10" s="1"/>
  <c r="V35" i="12" a="1"/>
  <c r="V35" i="12" s="1"/>
  <c r="L73" i="3" a="1"/>
  <c r="L73" i="3" s="1"/>
  <c r="AC93" i="10" a="1"/>
  <c r="AC93" i="10" s="1"/>
  <c r="F84" i="10" a="1"/>
  <c r="F84" i="10" s="1"/>
  <c r="Y40" i="3" a="1"/>
  <c r="Y40" i="3" s="1"/>
  <c r="O125" i="12" a="1"/>
  <c r="O125" i="12" s="1"/>
  <c r="F76" i="3" a="1"/>
  <c r="F76" i="3" s="1"/>
  <c r="Z131" i="3" a="1"/>
  <c r="Z131" i="3" s="1"/>
  <c r="Z96" i="12" a="1"/>
  <c r="Z96" i="12" s="1"/>
  <c r="L18" i="3" a="1"/>
  <c r="L18" i="3" s="1"/>
  <c r="N11" i="12" a="1"/>
  <c r="N11" i="12" s="1"/>
  <c r="Q54" i="3" a="1"/>
  <c r="Q54" i="3" s="1"/>
  <c r="X131" i="12" a="1"/>
  <c r="X131" i="12" s="1"/>
  <c r="S87" i="12" a="1"/>
  <c r="S87" i="12" s="1"/>
  <c r="AB110" i="12" a="1"/>
  <c r="AB110" i="12" s="1"/>
  <c r="Z89" i="3" a="1"/>
  <c r="Z89" i="3" s="1"/>
  <c r="I38" i="10" a="1"/>
  <c r="I38" i="10" s="1"/>
  <c r="AB62" i="10" a="1"/>
  <c r="AB62" i="10" s="1"/>
  <c r="AC47" i="10" a="1"/>
  <c r="AC47" i="10" s="1"/>
  <c r="AI68" i="10" a="1"/>
  <c r="AI68" i="10" s="1"/>
  <c r="P13" i="3" a="1"/>
  <c r="P13" i="3" s="1"/>
  <c r="H35" i="3" a="1"/>
  <c r="H35" i="3" s="1"/>
  <c r="I76" i="10" a="1"/>
  <c r="I76" i="10" s="1"/>
  <c r="Z120" i="3" a="1"/>
  <c r="Z120" i="3" s="1"/>
  <c r="AD118" i="3" a="1"/>
  <c r="AD118" i="3" s="1"/>
  <c r="V95" i="3" a="1"/>
  <c r="V95" i="3" s="1"/>
  <c r="X103" i="3" a="1"/>
  <c r="X103" i="3" s="1"/>
  <c r="R20" i="10" a="1"/>
  <c r="R20" i="10" s="1"/>
  <c r="X66" i="3" a="1"/>
  <c r="X66" i="3" s="1"/>
  <c r="T82" i="3" a="1"/>
  <c r="T82" i="3" s="1"/>
  <c r="V111" i="3" a="1"/>
  <c r="V111" i="3" s="1"/>
  <c r="S8" i="12" a="1"/>
  <c r="S8" i="12" s="1"/>
  <c r="X103" i="10" a="1"/>
  <c r="X103" i="10" s="1"/>
  <c r="J116" i="10" a="1"/>
  <c r="J116" i="10" s="1"/>
  <c r="N40" i="3" a="1"/>
  <c r="N40" i="3" s="1"/>
  <c r="P55" i="10" a="1"/>
  <c r="P55" i="10" s="1"/>
  <c r="AF35" i="3" a="1"/>
  <c r="AF35" i="3" s="1"/>
  <c r="Q4" i="3" a="1"/>
  <c r="Q4" i="3" s="1"/>
  <c r="AH122" i="12" a="1"/>
  <c r="AH122" i="12" s="1"/>
  <c r="K72" i="12" a="1"/>
  <c r="K72" i="12" s="1"/>
  <c r="AF20" i="12" a="1"/>
  <c r="AF20" i="12" s="1"/>
  <c r="AH27" i="10" a="1"/>
  <c r="AH27" i="10" s="1"/>
  <c r="AE110" i="12" a="1"/>
  <c r="AE110" i="12" s="1"/>
  <c r="X41" i="10" a="1"/>
  <c r="X41" i="10" s="1"/>
  <c r="AE88" i="3" a="1"/>
  <c r="AE88" i="3" s="1"/>
  <c r="Z45" i="10" a="1"/>
  <c r="Z45" i="10" s="1"/>
  <c r="T56" i="12" a="1"/>
  <c r="T56" i="12" s="1"/>
  <c r="AG22" i="10" a="1"/>
  <c r="AG22" i="10" s="1"/>
  <c r="AF55" i="10" a="1"/>
  <c r="AF55" i="10" s="1"/>
  <c r="I16" i="10" a="1"/>
  <c r="I16" i="10" s="1"/>
  <c r="Q106" i="12" a="1"/>
  <c r="Q106" i="12" s="1"/>
  <c r="AA124" i="3" a="1"/>
  <c r="AA124" i="3" s="1"/>
  <c r="AB85" i="3" a="1"/>
  <c r="AB85" i="3" s="1"/>
  <c r="AH5" i="3" a="1"/>
  <c r="AH5" i="3" s="1"/>
  <c r="H92" i="3" a="1"/>
  <c r="H92" i="3" s="1"/>
  <c r="Q115" i="10" a="1"/>
  <c r="Q115" i="10" s="1"/>
  <c r="L82" i="3" a="1"/>
  <c r="L82" i="3" s="1"/>
  <c r="H20" i="12" a="1"/>
  <c r="H20" i="12" s="1"/>
  <c r="S82" i="10" a="1"/>
  <c r="S82" i="10" s="1"/>
  <c r="F5" i="3" a="1"/>
  <c r="F5" i="3" s="1"/>
  <c r="R64" i="3" a="1"/>
  <c r="R64" i="3" s="1"/>
  <c r="I97" i="10" a="1"/>
  <c r="I97" i="10" s="1"/>
  <c r="Z75" i="3" a="1"/>
  <c r="Z75" i="3" s="1"/>
  <c r="J105" i="12" a="1"/>
  <c r="J105" i="12" s="1"/>
  <c r="Z47" i="10" a="1"/>
  <c r="Z47" i="10" s="1"/>
  <c r="V24" i="12" a="1"/>
  <c r="V24" i="12" s="1"/>
  <c r="X46" i="12" a="1"/>
  <c r="X46" i="12" s="1"/>
  <c r="N100" i="3" a="1"/>
  <c r="N100" i="3" s="1"/>
  <c r="U100" i="3" a="1"/>
  <c r="U100" i="3" s="1"/>
  <c r="AF4" i="3" a="1"/>
  <c r="AF4" i="3" s="1"/>
  <c r="K90" i="10" a="1"/>
  <c r="K90" i="10" s="1"/>
  <c r="Z35" i="10" a="1"/>
  <c r="Z35" i="10" s="1"/>
  <c r="AC61" i="3" a="1"/>
  <c r="AC61" i="3" s="1"/>
  <c r="AC60" i="3" a="1"/>
  <c r="AC60" i="3" s="1"/>
  <c r="J10" i="12" a="1"/>
  <c r="J10" i="12" s="1"/>
  <c r="AJ118" i="3" a="1"/>
  <c r="AJ118" i="3" s="1"/>
  <c r="N10" i="3" a="1"/>
  <c r="N10" i="3" s="1"/>
  <c r="N72" i="12" a="1"/>
  <c r="N72" i="12" s="1"/>
  <c r="R21" i="3" a="1"/>
  <c r="R21" i="3" s="1"/>
  <c r="M59" i="12" a="1"/>
  <c r="M59" i="12" s="1"/>
  <c r="V129" i="12" a="1"/>
  <c r="V129" i="12" s="1"/>
  <c r="M42" i="10" a="1"/>
  <c r="M42" i="10" s="1"/>
  <c r="AC134" i="10" a="1"/>
  <c r="AC134" i="10" s="1"/>
  <c r="BH134" i="10" s="1"/>
  <c r="AH80" i="3" a="1"/>
  <c r="AH80" i="3" s="1"/>
  <c r="AH57" i="10" a="1"/>
  <c r="AH57" i="10" s="1"/>
  <c r="AG47" i="3" a="1"/>
  <c r="AG47" i="3" s="1"/>
  <c r="AB73" i="10" a="1"/>
  <c r="AB73" i="10" s="1"/>
  <c r="Q125" i="3" a="1"/>
  <c r="Q125" i="3" s="1"/>
  <c r="J43" i="3" a="1"/>
  <c r="J43" i="3" s="1"/>
  <c r="AF79" i="3" a="1"/>
  <c r="AF79" i="3" s="1"/>
  <c r="Y115" i="3" a="1"/>
  <c r="Y115" i="3" s="1"/>
  <c r="AF86" i="12" a="1"/>
  <c r="AF86" i="12" s="1"/>
  <c r="L5" i="12" a="1"/>
  <c r="L5" i="12" s="1"/>
  <c r="AH125" i="10" a="1"/>
  <c r="AH125" i="10" s="1"/>
  <c r="T32" i="10" a="1"/>
  <c r="T32" i="10" s="1"/>
  <c r="AB30" i="10" a="1"/>
  <c r="AB30" i="10" s="1"/>
  <c r="AA63" i="10" a="1"/>
  <c r="AA63" i="10" s="1"/>
  <c r="AE17" i="3" a="1"/>
  <c r="AE17" i="3" s="1"/>
  <c r="R95" i="10" a="1"/>
  <c r="R95" i="10" s="1"/>
  <c r="AF41" i="10" a="1"/>
  <c r="AF41" i="10" s="1"/>
  <c r="U60" i="3" a="1"/>
  <c r="U60" i="3" s="1"/>
  <c r="AF131" i="3" a="1"/>
  <c r="AF131" i="3" s="1"/>
  <c r="Y32" i="10" a="1"/>
  <c r="Y32" i="10" s="1"/>
  <c r="J66" i="12" a="1"/>
  <c r="J66" i="12" s="1"/>
  <c r="V115" i="10" a="1"/>
  <c r="V115" i="10" s="1"/>
  <c r="X42" i="10" a="1"/>
  <c r="X42" i="10" s="1"/>
  <c r="O129" i="10" a="1"/>
  <c r="O129" i="10" s="1"/>
  <c r="M48" i="12" a="1"/>
  <c r="M48" i="12" s="1"/>
  <c r="R16" i="3" a="1"/>
  <c r="R16" i="3" s="1"/>
  <c r="R111" i="3" a="1"/>
  <c r="R111" i="3" s="1"/>
  <c r="G129" i="12" a="1"/>
  <c r="G129" i="12" s="1"/>
  <c r="V126" i="3" a="1"/>
  <c r="V126" i="3" s="1"/>
  <c r="AC28" i="10" a="1"/>
  <c r="AC28" i="10" s="1"/>
  <c r="X30" i="3" a="1"/>
  <c r="X30" i="3" s="1"/>
  <c r="T103" i="10" a="1"/>
  <c r="T103" i="10" s="1"/>
  <c r="T77" i="10" a="1"/>
  <c r="T77" i="10" s="1"/>
  <c r="AF42" i="10" a="1"/>
  <c r="AF42" i="10" s="1"/>
  <c r="AB118" i="12" a="1"/>
  <c r="AB118" i="12" s="1"/>
  <c r="I59" i="3" a="1"/>
  <c r="I59" i="3" s="1"/>
  <c r="T15" i="10" a="1"/>
  <c r="T15" i="10" s="1"/>
  <c r="M43" i="12" a="1"/>
  <c r="M43" i="12" s="1"/>
  <c r="P55" i="3" a="1"/>
  <c r="P55" i="3" s="1"/>
  <c r="K122" i="12" a="1"/>
  <c r="K122" i="12" s="1"/>
  <c r="F17" i="10" a="1"/>
  <c r="F17" i="10" s="1"/>
  <c r="Z15" i="3" a="1"/>
  <c r="Z15" i="3" s="1"/>
  <c r="L6" i="10" a="1"/>
  <c r="L6" i="10" s="1"/>
  <c r="AI92" i="12" a="1"/>
  <c r="AI92" i="12" s="1"/>
  <c r="Y113" i="12" a="1"/>
  <c r="Y113" i="12" s="1"/>
  <c r="K19" i="10" a="1"/>
  <c r="K19" i="10" s="1"/>
  <c r="V68" i="10" a="1"/>
  <c r="V68" i="10" s="1"/>
  <c r="AG20" i="3" a="1"/>
  <c r="AG20" i="3" s="1"/>
  <c r="AI118" i="12" a="1"/>
  <c r="AI118" i="12" s="1"/>
  <c r="Z65" i="3" a="1"/>
  <c r="Z65" i="3" s="1"/>
  <c r="M3" i="12" a="1"/>
  <c r="M3" i="12" s="1"/>
  <c r="AH133" i="12" a="1"/>
  <c r="AH133" i="12" s="1"/>
  <c r="BM133" i="12" s="1"/>
  <c r="BM132" i="12" s="1"/>
  <c r="AA75" i="12" a="1"/>
  <c r="AA75" i="12" s="1"/>
  <c r="R13" i="10" a="1"/>
  <c r="R13" i="10" s="1"/>
  <c r="U42" i="12" a="1"/>
  <c r="U42" i="12" s="1"/>
  <c r="T48" i="10" a="1"/>
  <c r="T48" i="10" s="1"/>
  <c r="N71" i="10" a="1"/>
  <c r="N71" i="10" s="1"/>
  <c r="AF102" i="3" a="1"/>
  <c r="AF102" i="3" s="1"/>
  <c r="Z17" i="12" a="1"/>
  <c r="Z17" i="12" s="1"/>
  <c r="P3" i="3" a="1"/>
  <c r="P3" i="3" s="1"/>
  <c r="Y48" i="10" a="1"/>
  <c r="Y48" i="10" s="1"/>
  <c r="N33" i="3" a="1"/>
  <c r="N33" i="3" s="1"/>
  <c r="L33" i="10" a="1"/>
  <c r="L33" i="10" s="1"/>
  <c r="O28" i="12" a="1"/>
  <c r="O28" i="12" s="1"/>
  <c r="J73" i="3" a="1"/>
  <c r="J73" i="3" s="1"/>
  <c r="M35" i="3" a="1"/>
  <c r="M35" i="3" s="1"/>
  <c r="O32" i="3" a="1"/>
  <c r="O32" i="3" s="1"/>
  <c r="AC11" i="12" a="1"/>
  <c r="AC11" i="12" s="1"/>
  <c r="AI12" i="10" a="1"/>
  <c r="AI12" i="10" s="1"/>
  <c r="AA14" i="3" a="1"/>
  <c r="AA14" i="3" s="1"/>
  <c r="AB27" i="12" a="1"/>
  <c r="AB27" i="12" s="1"/>
  <c r="AH56" i="10" a="1"/>
  <c r="AH56" i="10" s="1"/>
  <c r="J114" i="12" a="1"/>
  <c r="J114" i="12" s="1"/>
  <c r="AE124" i="12" a="1"/>
  <c r="AE124" i="12" s="1"/>
  <c r="W72" i="10" a="1"/>
  <c r="W72" i="10" s="1"/>
  <c r="AG98" i="12" a="1"/>
  <c r="AG98" i="12" s="1"/>
  <c r="M72" i="12" a="1"/>
  <c r="M72" i="12" s="1"/>
  <c r="J84" i="12" a="1"/>
  <c r="J84" i="12" s="1"/>
  <c r="G47" i="3" a="1"/>
  <c r="G47" i="3" s="1"/>
  <c r="AE118" i="3" a="1"/>
  <c r="AE118" i="3" s="1"/>
  <c r="H102" i="10" a="1"/>
  <c r="H102" i="10" s="1"/>
  <c r="U79" i="10" a="1"/>
  <c r="U79" i="10" s="1"/>
  <c r="AC37" i="3" a="1"/>
  <c r="AC37" i="3" s="1"/>
  <c r="L12" i="12" a="1"/>
  <c r="L12" i="12" s="1"/>
  <c r="L118" i="12" a="1"/>
  <c r="L118" i="12" s="1"/>
  <c r="M28" i="12" a="1"/>
  <c r="M28" i="12" s="1"/>
  <c r="W40" i="3" a="1"/>
  <c r="W40" i="3" s="1"/>
  <c r="Q25" i="10" a="1"/>
  <c r="Q25" i="10" s="1"/>
  <c r="S34" i="3" a="1"/>
  <c r="S34" i="3" s="1"/>
  <c r="Y116" i="12" a="1"/>
  <c r="Y116" i="12" s="1"/>
  <c r="G24" i="3" a="1"/>
  <c r="G24" i="3" s="1"/>
  <c r="AC44" i="12" a="1"/>
  <c r="AC44" i="12" s="1"/>
  <c r="O51" i="3" a="1"/>
  <c r="O51" i="3" s="1"/>
  <c r="K51" i="10" a="1"/>
  <c r="K51" i="10" s="1"/>
  <c r="AC11" i="10" a="1"/>
  <c r="AC11" i="10" s="1"/>
  <c r="AA76" i="12" a="1"/>
  <c r="AA76" i="12" s="1"/>
  <c r="Q99" i="10" a="1"/>
  <c r="Q99" i="10" s="1"/>
  <c r="R66" i="12" a="1"/>
  <c r="R66" i="12" s="1"/>
  <c r="V136" i="12" a="1"/>
  <c r="V136" i="12" s="1"/>
  <c r="BA136" i="12" s="1"/>
  <c r="BA135" i="12" s="1"/>
  <c r="V116" i="12" a="1"/>
  <c r="V116" i="12" s="1"/>
  <c r="P89" i="3" a="1"/>
  <c r="P89" i="3" s="1"/>
  <c r="AG118" i="3" a="1"/>
  <c r="AG118" i="3" s="1"/>
  <c r="I5" i="10" a="1"/>
  <c r="I5" i="10" s="1"/>
  <c r="T51" i="12" a="1"/>
  <c r="T51" i="12" s="1"/>
  <c r="AI33" i="12" a="1"/>
  <c r="AI33" i="12" s="1"/>
  <c r="P11" i="10" a="1"/>
  <c r="P11" i="10" s="1"/>
  <c r="AA67" i="12" a="1"/>
  <c r="AA67" i="12" s="1"/>
  <c r="O27" i="12" a="1"/>
  <c r="O27" i="12" s="1"/>
  <c r="AG116" i="3" a="1"/>
  <c r="AG116" i="3" s="1"/>
  <c r="U54" i="3" a="1"/>
  <c r="U54" i="3" s="1"/>
  <c r="AF54" i="3" a="1"/>
  <c r="AF54" i="3" s="1"/>
  <c r="K82" i="10" a="1"/>
  <c r="K82" i="10" s="1"/>
  <c r="AB8" i="10" a="1"/>
  <c r="AB8" i="10" s="1"/>
  <c r="T84" i="3" a="1"/>
  <c r="T84" i="3" s="1"/>
  <c r="Y5" i="3" a="1"/>
  <c r="Y5" i="3" s="1"/>
  <c r="AH98" i="3" a="1"/>
  <c r="AH98" i="3" s="1"/>
  <c r="R27" i="10" a="1"/>
  <c r="R27" i="10" s="1"/>
  <c r="AF17" i="12" a="1"/>
  <c r="AF17" i="12" s="1"/>
  <c r="M34" i="3" a="1"/>
  <c r="M34" i="3" s="1"/>
  <c r="L98" i="3" a="1"/>
  <c r="L98" i="3" s="1"/>
  <c r="K40" i="3" a="1"/>
  <c r="K40" i="3" s="1"/>
  <c r="N54" i="10" a="1"/>
  <c r="N54" i="10" s="1"/>
  <c r="AB90" i="12" a="1"/>
  <c r="AB90" i="12" s="1"/>
  <c r="L63" i="10" a="1"/>
  <c r="L63" i="10" s="1"/>
  <c r="K128" i="3" a="1"/>
  <c r="K128" i="3" s="1"/>
  <c r="L60" i="12" a="1"/>
  <c r="L60" i="12" s="1"/>
  <c r="AD119" i="3" a="1"/>
  <c r="AD119" i="3" s="1"/>
  <c r="AC16" i="10" a="1"/>
  <c r="AC16" i="10" s="1"/>
  <c r="M58" i="3" a="1"/>
  <c r="M58" i="3" s="1"/>
  <c r="K131" i="3" a="1"/>
  <c r="K131" i="3" s="1"/>
  <c r="AD121" i="12" a="1"/>
  <c r="AD121" i="12" s="1"/>
  <c r="AG34" i="12" a="1"/>
  <c r="AG34" i="12" s="1"/>
  <c r="T62" i="3" a="1"/>
  <c r="T62" i="3" s="1"/>
  <c r="AH102" i="3" a="1"/>
  <c r="AH102" i="3" s="1"/>
  <c r="V38" i="12" a="1"/>
  <c r="V38" i="12" s="1"/>
  <c r="AE130" i="3" a="1"/>
  <c r="AE130" i="3" s="1"/>
  <c r="AJ120" i="12" a="1"/>
  <c r="AJ120" i="12" s="1"/>
  <c r="Y61" i="12" a="1"/>
  <c r="Y61" i="12" s="1"/>
  <c r="Y10" i="3" a="1"/>
  <c r="Y10" i="3" s="1"/>
  <c r="AF56" i="12" a="1"/>
  <c r="AF56" i="12" s="1"/>
  <c r="J35" i="3" a="1"/>
  <c r="J35" i="3" s="1"/>
  <c r="AB80" i="3" a="1"/>
  <c r="AB80" i="3" s="1"/>
  <c r="AE64" i="12" a="1"/>
  <c r="AE64" i="12" s="1"/>
  <c r="K68" i="12" a="1"/>
  <c r="K68" i="12" s="1"/>
  <c r="X95" i="10" a="1"/>
  <c r="X95" i="10" s="1"/>
  <c r="U52" i="10" a="1"/>
  <c r="U52" i="10" s="1"/>
  <c r="G21" i="10" a="1"/>
  <c r="G21" i="10" s="1"/>
  <c r="AJ5" i="12" a="1"/>
  <c r="AJ5" i="12" s="1"/>
  <c r="W91" i="12" a="1"/>
  <c r="W91" i="12" s="1"/>
  <c r="W5" i="12" a="1"/>
  <c r="W5" i="12" s="1"/>
  <c r="AJ5" i="3" a="1"/>
  <c r="AJ5" i="3" s="1"/>
  <c r="AI53" i="3" a="1"/>
  <c r="AI53" i="3" s="1"/>
  <c r="K24" i="10" a="1"/>
  <c r="K24" i="10" s="1"/>
  <c r="O14" i="10" a="1"/>
  <c r="O14" i="10" s="1"/>
  <c r="U98" i="12" a="1"/>
  <c r="U98" i="12" s="1"/>
  <c r="H96" i="10" a="1"/>
  <c r="H96" i="10" s="1"/>
  <c r="M106" i="3" a="1"/>
  <c r="M106" i="3" s="1"/>
  <c r="R35" i="10" a="1"/>
  <c r="R35" i="10" s="1"/>
  <c r="V13" i="3" a="1"/>
  <c r="V13" i="3" s="1"/>
  <c r="M59" i="3" a="1"/>
  <c r="M59" i="3" s="1"/>
  <c r="AB128" i="12" a="1"/>
  <c r="AB128" i="12" s="1"/>
  <c r="T117" i="10" a="1"/>
  <c r="T117" i="10" s="1"/>
  <c r="AB31" i="3" a="1"/>
  <c r="AB31" i="3" s="1"/>
  <c r="P69" i="3" a="1"/>
  <c r="P69" i="3" s="1"/>
  <c r="O57" i="10" a="1"/>
  <c r="O57" i="10" s="1"/>
  <c r="J113" i="10" a="1"/>
  <c r="J113" i="10" s="1"/>
  <c r="O8" i="12" a="1"/>
  <c r="O8" i="12" s="1"/>
  <c r="N58" i="12" a="1"/>
  <c r="N58" i="12" s="1"/>
  <c r="AJ33" i="12" a="1"/>
  <c r="AJ33" i="12" s="1"/>
  <c r="L45" i="3" a="1"/>
  <c r="L45" i="3" s="1"/>
  <c r="H5" i="12" a="1"/>
  <c r="H5" i="12" s="1"/>
  <c r="AJ20" i="3" a="1"/>
  <c r="AJ20" i="3" s="1"/>
  <c r="Y27" i="12" a="1"/>
  <c r="Y27" i="12" s="1"/>
  <c r="H62" i="10" a="1"/>
  <c r="H62" i="10" s="1"/>
  <c r="AF36" i="10" a="1"/>
  <c r="AF36" i="10" s="1"/>
  <c r="AB56" i="10" a="1"/>
  <c r="AB56" i="10" s="1"/>
  <c r="S54" i="12" a="1"/>
  <c r="S54" i="12" s="1"/>
  <c r="AD115" i="10" a="1"/>
  <c r="AD115" i="10" s="1"/>
  <c r="H54" i="10" a="1"/>
  <c r="H54" i="10" s="1"/>
  <c r="O38" i="10" a="1"/>
  <c r="O38" i="10" s="1"/>
  <c r="G55" i="12" a="1"/>
  <c r="G55" i="12" s="1"/>
  <c r="X130" i="12" a="1"/>
  <c r="X130" i="12" s="1"/>
  <c r="T81" i="3" a="1"/>
  <c r="T81" i="3" s="1"/>
  <c r="Z53" i="3" a="1"/>
  <c r="Z53" i="3" s="1"/>
  <c r="AE51" i="10" a="1"/>
  <c r="AE51" i="10" s="1"/>
  <c r="AI69" i="3" a="1"/>
  <c r="AI69" i="3" s="1"/>
  <c r="I39" i="10" a="1"/>
  <c r="I39" i="10" s="1"/>
  <c r="L46" i="3" a="1"/>
  <c r="L46" i="3" s="1"/>
  <c r="J24" i="12" a="1"/>
  <c r="J24" i="12" s="1"/>
  <c r="T95" i="3" a="1"/>
  <c r="T95" i="3" s="1"/>
  <c r="Q101" i="12" a="1"/>
  <c r="Q101" i="12" s="1"/>
  <c r="Q57" i="10" a="1"/>
  <c r="Q57" i="10" s="1"/>
  <c r="G12" i="12" a="1"/>
  <c r="G12" i="12" s="1"/>
  <c r="Z25" i="12" a="1"/>
  <c r="Z25" i="12" s="1"/>
  <c r="S68" i="10" a="1"/>
  <c r="S68" i="10" s="1"/>
  <c r="R51" i="12" a="1"/>
  <c r="R51" i="12" s="1"/>
  <c r="AG18" i="3" a="1"/>
  <c r="AG18" i="3" s="1"/>
  <c r="K91" i="12" a="1"/>
  <c r="K91" i="12" s="1"/>
  <c r="P40" i="10" a="1"/>
  <c r="P40" i="10" s="1"/>
  <c r="M62" i="10" a="1"/>
  <c r="M62" i="10" s="1"/>
  <c r="P77" i="3" a="1"/>
  <c r="P77" i="3" s="1"/>
  <c r="I55" i="3" a="1"/>
  <c r="I55" i="3" s="1"/>
  <c r="M52" i="3" a="1"/>
  <c r="M52" i="3" s="1"/>
  <c r="AI5" i="10" a="1"/>
  <c r="AI5" i="10" s="1"/>
  <c r="T97" i="12" a="1"/>
  <c r="T97" i="12" s="1"/>
  <c r="T62" i="10" a="1"/>
  <c r="T62" i="10" s="1"/>
  <c r="AG6" i="12" a="1"/>
  <c r="AG6" i="12" s="1"/>
  <c r="R91" i="3" a="1"/>
  <c r="R91" i="3" s="1"/>
  <c r="AA13" i="10" a="1"/>
  <c r="AA13" i="10" s="1"/>
  <c r="AD12" i="10" a="1"/>
  <c r="AD12" i="10" s="1"/>
  <c r="AI6" i="3" a="1"/>
  <c r="AI6" i="3" s="1"/>
  <c r="O100" i="10" a="1"/>
  <c r="O100" i="10" s="1"/>
  <c r="Y63" i="12" a="1"/>
  <c r="Y63" i="12" s="1"/>
  <c r="AA96" i="3" a="1"/>
  <c r="AA96" i="3" s="1"/>
  <c r="AI92" i="10" a="1"/>
  <c r="AI92" i="10" s="1"/>
  <c r="Q40" i="12" a="1"/>
  <c r="Q40" i="12" s="1"/>
  <c r="U11" i="12" a="1"/>
  <c r="U11" i="12" s="1"/>
  <c r="Y77" i="3" a="1"/>
  <c r="Y77" i="3" s="1"/>
  <c r="AF82" i="12" a="1"/>
  <c r="AF82" i="12" s="1"/>
  <c r="AJ27" i="12" a="1"/>
  <c r="AJ27" i="12" s="1"/>
  <c r="AI117" i="3" a="1"/>
  <c r="AI117" i="3" s="1"/>
  <c r="AF96" i="12" a="1"/>
  <c r="AF96" i="12" s="1"/>
  <c r="Z13" i="12" a="1"/>
  <c r="Z13" i="12" s="1"/>
  <c r="J30" i="10" a="1"/>
  <c r="J30" i="10" s="1"/>
  <c r="I122" i="12" a="1"/>
  <c r="I122" i="12" s="1"/>
  <c r="V98" i="10" a="1"/>
  <c r="V98" i="10" s="1"/>
  <c r="AG68" i="10" a="1"/>
  <c r="AG68" i="10" s="1"/>
  <c r="H68" i="12" a="1"/>
  <c r="H68" i="12" s="1"/>
  <c r="O89" i="3" a="1"/>
  <c r="O89" i="3" s="1"/>
  <c r="W74" i="3" a="1"/>
  <c r="W74" i="3" s="1"/>
  <c r="F109" i="12" a="1"/>
  <c r="F109" i="12" s="1"/>
  <c r="T82" i="10" a="1"/>
  <c r="T82" i="10" s="1"/>
  <c r="AD103" i="10" a="1"/>
  <c r="AD103" i="10" s="1"/>
  <c r="AJ39" i="10" a="1"/>
  <c r="AJ39" i="10" s="1"/>
  <c r="J20" i="12" a="1"/>
  <c r="J20" i="12" s="1"/>
  <c r="J123" i="12" a="1"/>
  <c r="J123" i="12" s="1"/>
  <c r="M19" i="12" a="1"/>
  <c r="M19" i="12" s="1"/>
  <c r="AD82" i="10" a="1"/>
  <c r="AD82" i="10" s="1"/>
  <c r="L43" i="3" a="1"/>
  <c r="L43" i="3" s="1"/>
  <c r="AC131" i="3" a="1"/>
  <c r="AC131" i="3" s="1"/>
  <c r="J129" i="12" a="1"/>
  <c r="J129" i="12" s="1"/>
  <c r="H12" i="12" a="1"/>
  <c r="H12" i="12" s="1"/>
  <c r="M52" i="12" a="1"/>
  <c r="M52" i="12" s="1"/>
  <c r="I87" i="3" a="1"/>
  <c r="I87" i="3" s="1"/>
  <c r="S24" i="3" a="1"/>
  <c r="S24" i="3" s="1"/>
  <c r="L22" i="3" a="1"/>
  <c r="L22" i="3" s="1"/>
  <c r="AG118" i="10" a="1"/>
  <c r="AG118" i="10" s="1"/>
  <c r="L77" i="10" a="1"/>
  <c r="L77" i="10" s="1"/>
  <c r="AB31" i="12" a="1"/>
  <c r="AB31" i="12" s="1"/>
  <c r="AF57" i="12" a="1"/>
  <c r="AF57" i="12" s="1"/>
  <c r="H124" i="3" a="1"/>
  <c r="H124" i="3" s="1"/>
  <c r="X79" i="3" a="1"/>
  <c r="X79" i="3" s="1"/>
  <c r="W62" i="12" a="1"/>
  <c r="W62" i="12" s="1"/>
  <c r="J79" i="10" a="1"/>
  <c r="J79" i="10" s="1"/>
  <c r="AH42" i="3" a="1"/>
  <c r="AH42" i="3" s="1"/>
  <c r="R12" i="12" a="1"/>
  <c r="R12" i="12" s="1"/>
  <c r="R122" i="12" a="1"/>
  <c r="R122" i="12" s="1"/>
  <c r="R58" i="10" a="1"/>
  <c r="R58" i="10" s="1"/>
  <c r="J42" i="12" a="1"/>
  <c r="J42" i="12" s="1"/>
  <c r="AF34" i="12" a="1"/>
  <c r="AF34" i="12" s="1"/>
  <c r="I71" i="3" a="1"/>
  <c r="I71" i="3" s="1"/>
  <c r="T63" i="12" a="1"/>
  <c r="T63" i="12" s="1"/>
  <c r="O26" i="12" a="1"/>
  <c r="O26" i="12" s="1"/>
  <c r="L70" i="10" a="1"/>
  <c r="L70" i="10" s="1"/>
  <c r="V7" i="3" a="1"/>
  <c r="V7" i="3" s="1"/>
  <c r="O97" i="10" a="1"/>
  <c r="O97" i="10" s="1"/>
  <c r="AJ86" i="3" a="1"/>
  <c r="AJ86" i="3" s="1"/>
  <c r="AE12" i="3" a="1"/>
  <c r="AE12" i="3" s="1"/>
  <c r="O55" i="10" a="1"/>
  <c r="O55" i="10" s="1"/>
  <c r="G96" i="12" a="1"/>
  <c r="G96" i="12" s="1"/>
  <c r="AB33" i="10" a="1"/>
  <c r="AB33" i="10" s="1"/>
  <c r="I134" i="3" a="1"/>
  <c r="I134" i="3" s="1"/>
  <c r="AN134" i="3" s="1"/>
  <c r="K130" i="3" a="1"/>
  <c r="K130" i="3" s="1"/>
  <c r="AI120" i="12" a="1"/>
  <c r="AI120" i="12" s="1"/>
  <c r="L26" i="12" a="1"/>
  <c r="L26" i="12" s="1"/>
  <c r="Y61" i="3" a="1"/>
  <c r="Y61" i="3" s="1"/>
  <c r="Z8" i="3" a="1"/>
  <c r="Z8" i="3" s="1"/>
  <c r="M61" i="12" a="1"/>
  <c r="M61" i="12" s="1"/>
  <c r="T68" i="10" a="1"/>
  <c r="T68" i="10" s="1"/>
  <c r="T27" i="3" a="1"/>
  <c r="T27" i="3" s="1"/>
  <c r="K16" i="3" a="1"/>
  <c r="K16" i="3" s="1"/>
  <c r="W8" i="10" a="1"/>
  <c r="W8" i="10" s="1"/>
  <c r="O69" i="3" a="1"/>
  <c r="O69" i="3" s="1"/>
  <c r="V67" i="3" a="1"/>
  <c r="V67" i="3" s="1"/>
  <c r="AF31" i="3" a="1"/>
  <c r="AF31" i="3" s="1"/>
  <c r="AB131" i="3" a="1"/>
  <c r="AB131" i="3" s="1"/>
  <c r="R81" i="10" a="1"/>
  <c r="R81" i="10" s="1"/>
  <c r="AF4" i="10" a="1"/>
  <c r="AF4" i="10" s="1"/>
  <c r="AB134" i="3" a="1"/>
  <c r="AB134" i="3" s="1"/>
  <c r="BG134" i="3" s="1"/>
  <c r="W71" i="3" a="1"/>
  <c r="W71" i="3" s="1"/>
  <c r="L38" i="10" a="1"/>
  <c r="L38" i="10" s="1"/>
  <c r="F133" i="12" a="1"/>
  <c r="F133" i="12" s="1"/>
  <c r="BP133" i="12" s="1"/>
  <c r="AA74" i="3" a="1"/>
  <c r="AA74" i="3" s="1"/>
  <c r="AJ100" i="3" a="1"/>
  <c r="AJ100" i="3" s="1"/>
  <c r="AC131" i="12" a="1"/>
  <c r="AC131" i="12" s="1"/>
  <c r="W61" i="3" a="1"/>
  <c r="W61" i="3" s="1"/>
  <c r="H68" i="10" a="1"/>
  <c r="H68" i="10" s="1"/>
  <c r="X89" i="10" a="1"/>
  <c r="X89" i="10" s="1"/>
  <c r="Q12" i="3" a="1"/>
  <c r="Q12" i="3" s="1"/>
  <c r="AD96" i="10" a="1"/>
  <c r="AD96" i="10" s="1"/>
  <c r="V90" i="3" a="1"/>
  <c r="V90" i="3" s="1"/>
  <c r="T133" i="10" a="1"/>
  <c r="T133" i="10" s="1"/>
  <c r="AY133" i="10" s="1"/>
  <c r="AY132" i="10" s="1"/>
  <c r="Z35" i="3" a="1"/>
  <c r="Z35" i="3" s="1"/>
  <c r="J92" i="12" a="1"/>
  <c r="J92" i="12" s="1"/>
  <c r="AD11" i="12" a="1"/>
  <c r="AD11" i="12" s="1"/>
  <c r="S90" i="3" a="1"/>
  <c r="S90" i="3" s="1"/>
  <c r="AB22" i="12" a="1"/>
  <c r="AB22" i="12" s="1"/>
  <c r="K126" i="12" a="1"/>
  <c r="K126" i="12" s="1"/>
  <c r="Y70" i="12" a="1"/>
  <c r="Y70" i="12" s="1"/>
  <c r="Z41" i="12" a="1"/>
  <c r="Z41" i="12" s="1"/>
  <c r="J8" i="10" a="1"/>
  <c r="J8" i="10" s="1"/>
  <c r="W58" i="10" a="1"/>
  <c r="W58" i="10" s="1"/>
  <c r="Y13" i="3" a="1"/>
  <c r="Y13" i="3" s="1"/>
  <c r="AF90" i="12" a="1"/>
  <c r="AF90" i="12" s="1"/>
  <c r="AE4" i="10" a="1"/>
  <c r="AE4" i="10" s="1"/>
  <c r="X68" i="3" a="1"/>
  <c r="X68" i="3" s="1"/>
  <c r="AG129" i="10" a="1"/>
  <c r="AG129" i="10" s="1"/>
  <c r="I93" i="12" a="1"/>
  <c r="I93" i="12" s="1"/>
  <c r="V82" i="3" a="1"/>
  <c r="V82" i="3" s="1"/>
  <c r="J122" i="10" a="1"/>
  <c r="J122" i="10" s="1"/>
  <c r="W125" i="3" a="1"/>
  <c r="W125" i="3" s="1"/>
  <c r="J68" i="3" a="1"/>
  <c r="J68" i="3" s="1"/>
  <c r="G97" i="12" a="1"/>
  <c r="G97" i="12" s="1"/>
  <c r="P120" i="12" a="1"/>
  <c r="P120" i="12" s="1"/>
  <c r="S54" i="3" a="1"/>
  <c r="S54" i="3" s="1"/>
  <c r="V113" i="3" a="1"/>
  <c r="V113" i="3" s="1"/>
  <c r="N16" i="12" a="1"/>
  <c r="N16" i="12" s="1"/>
  <c r="K62" i="12" a="1"/>
  <c r="K62" i="12" s="1"/>
  <c r="AA128" i="10" a="1"/>
  <c r="AA128" i="10" s="1"/>
  <c r="AB103" i="3" a="1"/>
  <c r="AB103" i="3" s="1"/>
  <c r="N106" i="10" a="1"/>
  <c r="N106" i="10" s="1"/>
  <c r="P6" i="10" a="1"/>
  <c r="P6" i="10" s="1"/>
  <c r="AH41" i="10" a="1"/>
  <c r="AH41" i="10" s="1"/>
  <c r="U105" i="12" a="1"/>
  <c r="U105" i="12" s="1"/>
  <c r="AF73" i="12" a="1"/>
  <c r="AF73" i="12" s="1"/>
  <c r="U73" i="10" a="1"/>
  <c r="U73" i="10" s="1"/>
  <c r="AF92" i="3" a="1"/>
  <c r="AF92" i="3" s="1"/>
  <c r="U45" i="3" a="1"/>
  <c r="U45" i="3" s="1"/>
  <c r="N27" i="3" a="1"/>
  <c r="N27" i="3" s="1"/>
  <c r="O121" i="3" a="1"/>
  <c r="O121" i="3" s="1"/>
  <c r="H6" i="12" a="1"/>
  <c r="H6" i="12" s="1"/>
  <c r="AC110" i="10" a="1"/>
  <c r="AC110" i="10" s="1"/>
  <c r="H73" i="10" a="1"/>
  <c r="H73" i="10" s="1"/>
  <c r="AJ48" i="12" a="1"/>
  <c r="AJ48" i="12" s="1"/>
  <c r="AJ13" i="3" a="1"/>
  <c r="AJ13" i="3" s="1"/>
  <c r="AG77" i="3" a="1"/>
  <c r="AG77" i="3" s="1"/>
  <c r="K71" i="3" a="1"/>
  <c r="K71" i="3" s="1"/>
  <c r="AD47" i="10" a="1"/>
  <c r="AD47" i="10" s="1"/>
  <c r="O67" i="3" a="1"/>
  <c r="O67" i="3" s="1"/>
  <c r="I28" i="3" a="1"/>
  <c r="I28" i="3" s="1"/>
  <c r="F25" i="10" a="1"/>
  <c r="F25" i="10" s="1"/>
  <c r="AH129" i="10" a="1"/>
  <c r="AH129" i="10" s="1"/>
  <c r="T100" i="10" a="1"/>
  <c r="T100" i="10" s="1"/>
  <c r="AJ86" i="10" a="1"/>
  <c r="AJ86" i="10" s="1"/>
  <c r="W36" i="12" a="1"/>
  <c r="W36" i="12" s="1"/>
  <c r="O50" i="3" a="1"/>
  <c r="O50" i="3" s="1"/>
  <c r="AG55" i="3" a="1"/>
  <c r="AG55" i="3" s="1"/>
  <c r="I33" i="3" a="1"/>
  <c r="I33" i="3" s="1"/>
  <c r="W93" i="12" a="1"/>
  <c r="W93" i="12" s="1"/>
  <c r="S79" i="3" a="1"/>
  <c r="S79" i="3" s="1"/>
  <c r="R102" i="12" a="1"/>
  <c r="R102" i="12" s="1"/>
  <c r="AJ24" i="10" a="1"/>
  <c r="AJ24" i="10" s="1"/>
  <c r="N80" i="12" a="1"/>
  <c r="N80" i="12" s="1"/>
  <c r="P80" i="3" a="1"/>
  <c r="P80" i="3" s="1"/>
  <c r="AJ88" i="3" a="1"/>
  <c r="AJ88" i="3" s="1"/>
  <c r="O63" i="3" a="1"/>
  <c r="O63" i="3" s="1"/>
  <c r="H81" i="3" a="1"/>
  <c r="H81" i="3" s="1"/>
  <c r="Q98" i="12" a="1"/>
  <c r="Q98" i="12" s="1"/>
  <c r="Q138" i="12" a="1"/>
  <c r="Q138" i="12" s="1"/>
  <c r="AV138" i="12" s="1"/>
  <c r="AV137" i="12" s="1"/>
  <c r="N126" i="10" a="1"/>
  <c r="N126" i="10" s="1"/>
  <c r="AJ109" i="12" a="1"/>
  <c r="AJ109" i="12" s="1"/>
  <c r="AG96" i="12" a="1"/>
  <c r="AG96" i="12" s="1"/>
  <c r="AF106" i="12" a="1"/>
  <c r="AF106" i="12" s="1"/>
  <c r="K129" i="10" a="1"/>
  <c r="K129" i="10" s="1"/>
  <c r="Q20" i="3" a="1"/>
  <c r="Q20" i="3" s="1"/>
  <c r="AD87" i="12" a="1"/>
  <c r="AD87" i="12" s="1"/>
  <c r="R87" i="3" a="1"/>
  <c r="R87" i="3" s="1"/>
  <c r="M50" i="10" a="1"/>
  <c r="M50" i="10" s="1"/>
  <c r="T119" i="10" a="1"/>
  <c r="T119" i="10" s="1"/>
  <c r="AA47" i="3" a="1"/>
  <c r="AA47" i="3" s="1"/>
  <c r="T62" i="12" a="1"/>
  <c r="T62" i="12" s="1"/>
  <c r="Y90" i="12" a="1"/>
  <c r="Y90" i="12" s="1"/>
  <c r="AI113" i="10" a="1"/>
  <c r="AI113" i="10" s="1"/>
  <c r="AE7" i="10" a="1"/>
  <c r="AE7" i="10" s="1"/>
  <c r="AA110" i="3" a="1"/>
  <c r="AA110" i="3" s="1"/>
  <c r="AG46" i="3" a="1"/>
  <c r="AG46" i="3" s="1"/>
  <c r="S72" i="3" a="1"/>
  <c r="S72" i="3" s="1"/>
  <c r="X8" i="3" a="1"/>
  <c r="X8" i="3" s="1"/>
  <c r="AJ67" i="3" a="1"/>
  <c r="AJ67" i="3" s="1"/>
  <c r="J100" i="3" a="1"/>
  <c r="J100" i="3" s="1"/>
  <c r="AI59" i="10" a="1"/>
  <c r="AI59" i="10" s="1"/>
  <c r="G109" i="12" a="1"/>
  <c r="G109" i="12" s="1"/>
  <c r="AA118" i="3" a="1"/>
  <c r="AA118" i="3" s="1"/>
  <c r="AJ80" i="10" a="1"/>
  <c r="AJ80" i="10" s="1"/>
  <c r="W41" i="3" a="1"/>
  <c r="W41" i="3" s="1"/>
  <c r="Z23" i="3" a="1"/>
  <c r="Z23" i="3" s="1"/>
  <c r="O117" i="12" a="1"/>
  <c r="O117" i="12" s="1"/>
  <c r="AG30" i="12" a="1"/>
  <c r="AG30" i="12" s="1"/>
  <c r="R86" i="10" a="1"/>
  <c r="R86" i="10" s="1"/>
  <c r="O23" i="12" a="1"/>
  <c r="O23" i="12" s="1"/>
  <c r="O75" i="3" a="1"/>
  <c r="O75" i="3" s="1"/>
  <c r="AG57" i="3" a="1"/>
  <c r="AG57" i="3" s="1"/>
  <c r="G44" i="10" a="1"/>
  <c r="G44" i="10" s="1"/>
  <c r="AJ88" i="10" a="1"/>
  <c r="AJ88" i="10" s="1"/>
  <c r="AD115" i="12" a="1"/>
  <c r="AD115" i="12" s="1"/>
  <c r="M138" i="3" a="1"/>
  <c r="M138" i="3" s="1"/>
  <c r="AR138" i="3" s="1"/>
  <c r="AR137" i="3" s="1"/>
  <c r="AF18" i="3" a="1"/>
  <c r="AF18" i="3" s="1"/>
  <c r="AI32" i="3" a="1"/>
  <c r="AI32" i="3" s="1"/>
  <c r="G86" i="3" a="1"/>
  <c r="G86" i="3" s="1"/>
  <c r="T130" i="10" a="1"/>
  <c r="T130" i="10" s="1"/>
  <c r="AD39" i="3" a="1"/>
  <c r="AD39" i="3" s="1"/>
  <c r="Q47" i="12" a="1"/>
  <c r="Q47" i="12" s="1"/>
  <c r="S12" i="10" a="1"/>
  <c r="S12" i="10" s="1"/>
  <c r="Q48" i="3" a="1"/>
  <c r="Q48" i="3" s="1"/>
  <c r="Q133" i="12" a="1"/>
  <c r="Q133" i="12" s="1"/>
  <c r="AV133" i="12" s="1"/>
  <c r="K52" i="3" a="1"/>
  <c r="K52" i="3" s="1"/>
  <c r="O81" i="10" a="1"/>
  <c r="O81" i="10" s="1"/>
  <c r="O113" i="12" a="1"/>
  <c r="O113" i="12" s="1"/>
  <c r="AJ27" i="10" a="1"/>
  <c r="AJ27" i="10" s="1"/>
  <c r="L97" i="12" a="1"/>
  <c r="L97" i="12" s="1"/>
  <c r="W50" i="12" a="1"/>
  <c r="W50" i="12" s="1"/>
  <c r="AH73" i="10" a="1"/>
  <c r="AH73" i="10" s="1"/>
  <c r="Q45" i="10" a="1"/>
  <c r="Q45" i="10" s="1"/>
  <c r="AB73" i="12" a="1"/>
  <c r="AB73" i="12" s="1"/>
  <c r="AJ55" i="10" a="1"/>
  <c r="AJ55" i="10" s="1"/>
  <c r="L84" i="12" a="1"/>
  <c r="L84" i="12" s="1"/>
  <c r="AB20" i="12" a="1"/>
  <c r="AB20" i="12" s="1"/>
  <c r="AH133" i="10" a="1"/>
  <c r="AH133" i="10" s="1"/>
  <c r="BM133" i="10" s="1"/>
  <c r="BM132" i="10" s="1"/>
  <c r="Y31" i="12" a="1"/>
  <c r="Y31" i="12" s="1"/>
  <c r="K115" i="10" a="1"/>
  <c r="K115" i="10" s="1"/>
  <c r="AE54" i="10" a="1"/>
  <c r="AE54" i="10" s="1"/>
  <c r="Y63" i="10" a="1"/>
  <c r="Y63" i="10" s="1"/>
  <c r="I84" i="12" a="1"/>
  <c r="I84" i="12" s="1"/>
  <c r="AG35" i="12" a="1"/>
  <c r="AG35" i="12" s="1"/>
  <c r="AF5" i="10" a="1"/>
  <c r="AF5" i="10" s="1"/>
  <c r="H37" i="10" a="1"/>
  <c r="H37" i="10" s="1"/>
  <c r="AA91" i="10" a="1"/>
  <c r="AA91" i="10" s="1"/>
  <c r="AD40" i="3" a="1"/>
  <c r="AD40" i="3" s="1"/>
  <c r="AI85" i="12" a="1"/>
  <c r="AI85" i="12" s="1"/>
  <c r="Z117" i="10" a="1"/>
  <c r="Z117" i="10" s="1"/>
  <c r="AI89" i="12" a="1"/>
  <c r="AI89" i="12" s="1"/>
  <c r="AD25" i="10" a="1"/>
  <c r="AD25" i="10" s="1"/>
  <c r="AI18" i="3" a="1"/>
  <c r="AI18" i="3" s="1"/>
  <c r="AG16" i="10" a="1"/>
  <c r="AG16" i="10" s="1"/>
  <c r="U19" i="3" a="1"/>
  <c r="U19" i="3" s="1"/>
  <c r="AG120" i="12" a="1"/>
  <c r="AG120" i="12" s="1"/>
  <c r="L71" i="12" a="1"/>
  <c r="L71" i="12" s="1"/>
  <c r="K113" i="3" a="1"/>
  <c r="K113" i="3" s="1"/>
  <c r="W12" i="3" a="1"/>
  <c r="W12" i="3" s="1"/>
  <c r="V35" i="10" a="1"/>
  <c r="V35" i="10" s="1"/>
  <c r="J46" i="12" a="1"/>
  <c r="J46" i="12" s="1"/>
  <c r="N79" i="3" a="1"/>
  <c r="N79" i="3" s="1"/>
  <c r="Z47" i="12" a="1"/>
  <c r="Z47" i="12" s="1"/>
  <c r="AF90" i="3" a="1"/>
  <c r="AF90" i="3" s="1"/>
  <c r="N122" i="10" a="1"/>
  <c r="N122" i="10" s="1"/>
  <c r="K25" i="10" a="1"/>
  <c r="K25" i="10" s="1"/>
  <c r="AG96" i="3" a="1"/>
  <c r="AG96" i="3" s="1"/>
  <c r="U33" i="12" a="1"/>
  <c r="U33" i="12" s="1"/>
  <c r="V53" i="12" a="1"/>
  <c r="V53" i="12" s="1"/>
  <c r="G123" i="3" a="1"/>
  <c r="G123" i="3" s="1"/>
  <c r="O24" i="10" a="1"/>
  <c r="O24" i="10" s="1"/>
  <c r="O127" i="3" a="1"/>
  <c r="O127" i="3" s="1"/>
  <c r="AC54" i="3" a="1"/>
  <c r="AC54" i="3" s="1"/>
  <c r="P133" i="12" a="1"/>
  <c r="P133" i="12" s="1"/>
  <c r="AU133" i="12" s="1"/>
  <c r="AU132" i="12" s="1"/>
  <c r="AH15" i="3" a="1"/>
  <c r="AH15" i="3" s="1"/>
  <c r="AJ72" i="3" a="1"/>
  <c r="AJ72" i="3" s="1"/>
  <c r="W28" i="12" a="1"/>
  <c r="W28" i="12" s="1"/>
  <c r="V98" i="3" a="1"/>
  <c r="V98" i="3" s="1"/>
  <c r="Z98" i="3" a="1"/>
  <c r="Z98" i="3" s="1"/>
  <c r="AH87" i="3" a="1"/>
  <c r="AH87" i="3" s="1"/>
  <c r="G38" i="3" a="1"/>
  <c r="G38" i="3" s="1"/>
  <c r="O128" i="12" a="1"/>
  <c r="O128" i="12" s="1"/>
  <c r="AD64" i="12" a="1"/>
  <c r="AD64" i="12" s="1"/>
  <c r="AE60" i="12" a="1"/>
  <c r="AE60" i="12" s="1"/>
  <c r="M73" i="12" a="1"/>
  <c r="M73" i="12" s="1"/>
  <c r="AH40" i="3" a="1"/>
  <c r="AH40" i="3" s="1"/>
  <c r="AG33" i="3" a="1"/>
  <c r="AG33" i="3" s="1"/>
  <c r="Z105" i="3" a="1"/>
  <c r="Z105" i="3" s="1"/>
  <c r="J42" i="3" a="1"/>
  <c r="J42" i="3" s="1"/>
  <c r="J133" i="10" a="1"/>
  <c r="J133" i="10" s="1"/>
  <c r="AO133" i="10" s="1"/>
  <c r="AO132" i="10" s="1"/>
  <c r="Y101" i="10" a="1"/>
  <c r="Y101" i="10" s="1"/>
  <c r="O114" i="12" a="1"/>
  <c r="O114" i="12" s="1"/>
  <c r="AF81" i="10" a="1"/>
  <c r="AF81" i="10" s="1"/>
  <c r="R84" i="12" a="1"/>
  <c r="R84" i="12" s="1"/>
  <c r="Z75" i="12" a="1"/>
  <c r="Z75" i="12" s="1"/>
  <c r="G5" i="12" a="1"/>
  <c r="G5" i="12" s="1"/>
  <c r="L95" i="3" a="1"/>
  <c r="L95" i="3" s="1"/>
  <c r="V23" i="3" a="1"/>
  <c r="V23" i="3" s="1"/>
  <c r="AI53" i="10" a="1"/>
  <c r="AI53" i="10" s="1"/>
  <c r="M4" i="12" a="1"/>
  <c r="M4" i="12" s="1"/>
  <c r="U89" i="10" a="1"/>
  <c r="U89" i="10" s="1"/>
  <c r="Z26" i="3" a="1"/>
  <c r="Z26" i="3" s="1"/>
  <c r="AE119" i="3" a="1"/>
  <c r="AE119" i="3" s="1"/>
  <c r="AD18" i="10" a="1"/>
  <c r="AD18" i="10" s="1"/>
  <c r="M72" i="10" a="1"/>
  <c r="M72" i="10" s="1"/>
  <c r="N53" i="12" a="1"/>
  <c r="N53" i="12" s="1"/>
  <c r="AC37" i="12" a="1"/>
  <c r="AC37" i="12" s="1"/>
  <c r="AD19" i="10" a="1"/>
  <c r="AD19" i="10" s="1"/>
  <c r="AE58" i="10" a="1"/>
  <c r="AE58" i="10" s="1"/>
  <c r="AA58" i="12" a="1"/>
  <c r="AA58" i="12" s="1"/>
  <c r="AI15" i="3" a="1"/>
  <c r="AI15" i="3" s="1"/>
  <c r="X88" i="3" a="1"/>
  <c r="X88" i="3" s="1"/>
  <c r="Z120" i="10" a="1"/>
  <c r="Z120" i="10" s="1"/>
  <c r="O91" i="10" a="1"/>
  <c r="O91" i="10" s="1"/>
  <c r="L28" i="3" a="1"/>
  <c r="L28" i="3" s="1"/>
  <c r="AJ63" i="3" a="1"/>
  <c r="AJ63" i="3" s="1"/>
  <c r="AB115" i="3" a="1"/>
  <c r="AB115" i="3" s="1"/>
  <c r="W22" i="12" a="1"/>
  <c r="W22" i="12" s="1"/>
  <c r="S115" i="12" a="1"/>
  <c r="S115" i="12" s="1"/>
  <c r="T31" i="3" a="1"/>
  <c r="T31" i="3" s="1"/>
  <c r="AC53" i="3" a="1"/>
  <c r="AC53" i="3" s="1"/>
  <c r="W65" i="10" a="1"/>
  <c r="W65" i="10" s="1"/>
  <c r="Q51" i="3" a="1"/>
  <c r="Q51" i="3" s="1"/>
  <c r="O15" i="12" a="1"/>
  <c r="O15" i="12" s="1"/>
  <c r="T58" i="3" a="1"/>
  <c r="T58" i="3" s="1"/>
  <c r="AE36" i="3" a="1"/>
  <c r="AE36" i="3" s="1"/>
  <c r="L58" i="12" a="1"/>
  <c r="L58" i="12" s="1"/>
  <c r="AF74" i="12" a="1"/>
  <c r="AF74" i="12" s="1"/>
  <c r="P5" i="3" a="1"/>
  <c r="P5" i="3" s="1"/>
  <c r="L100" i="10" a="1"/>
  <c r="L100" i="10" s="1"/>
  <c r="I19" i="12" a="1"/>
  <c r="I19" i="12" s="1"/>
  <c r="AC73" i="3" a="1"/>
  <c r="AC73" i="3" s="1"/>
  <c r="AI133" i="12" a="1"/>
  <c r="AI133" i="12" s="1"/>
  <c r="BN133" i="12" s="1"/>
  <c r="BN132" i="12" s="1"/>
  <c r="AJ36" i="10" a="1"/>
  <c r="AJ36" i="10" s="1"/>
  <c r="Y118" i="3" a="1"/>
  <c r="Y118" i="3" s="1"/>
  <c r="AF68" i="10" a="1"/>
  <c r="AF68" i="10" s="1"/>
  <c r="X115" i="12" a="1"/>
  <c r="X115" i="12" s="1"/>
  <c r="X52" i="12" a="1"/>
  <c r="X52" i="12" s="1"/>
  <c r="AG93" i="10" a="1"/>
  <c r="AG93" i="10" s="1"/>
  <c r="G37" i="10" a="1"/>
  <c r="G37" i="10" s="1"/>
  <c r="J65" i="12" a="1"/>
  <c r="J65" i="12" s="1"/>
  <c r="Q26" i="10" a="1"/>
  <c r="Q26" i="10" s="1"/>
  <c r="N65" i="10" a="1"/>
  <c r="N65" i="10" s="1"/>
  <c r="W57" i="12" a="1"/>
  <c r="W57" i="12" s="1"/>
  <c r="U12" i="10" a="1"/>
  <c r="U12" i="10" s="1"/>
  <c r="P55" i="12" a="1"/>
  <c r="P55" i="12" s="1"/>
  <c r="Y69" i="3" a="1"/>
  <c r="Y69" i="3" s="1"/>
  <c r="AH114" i="10" a="1"/>
  <c r="AH114" i="10" s="1"/>
  <c r="W134" i="3" a="1"/>
  <c r="W134" i="3" s="1"/>
  <c r="BB134" i="3" s="1"/>
  <c r="J11" i="12" a="1"/>
  <c r="J11" i="12" s="1"/>
  <c r="S110" i="10" a="1"/>
  <c r="S110" i="10" s="1"/>
  <c r="U91" i="10" a="1"/>
  <c r="U91" i="10" s="1"/>
  <c r="S48" i="10" a="1"/>
  <c r="S48" i="10" s="1"/>
  <c r="H52" i="12" a="1"/>
  <c r="H52" i="12" s="1"/>
  <c r="AH33" i="12" a="1"/>
  <c r="AH33" i="12" s="1"/>
  <c r="O111" i="3" a="1"/>
  <c r="O111" i="3" s="1"/>
  <c r="U89" i="12" a="1"/>
  <c r="U89" i="12" s="1"/>
  <c r="N76" i="10" a="1"/>
  <c r="N76" i="10" s="1"/>
  <c r="I45" i="10" a="1"/>
  <c r="I45" i="10" s="1"/>
  <c r="H58" i="3" a="1"/>
  <c r="H58" i="3" s="1"/>
  <c r="J68" i="12" a="1"/>
  <c r="J68" i="12" s="1"/>
  <c r="AI27" i="10" a="1"/>
  <c r="AI27" i="10" s="1"/>
  <c r="S101" i="10" a="1"/>
  <c r="S101" i="10" s="1"/>
  <c r="M17" i="3" a="1"/>
  <c r="M17" i="3" s="1"/>
  <c r="AG95" i="12" a="1"/>
  <c r="AG95" i="12" s="1"/>
  <c r="Q82" i="3" a="1"/>
  <c r="Q82" i="3" s="1"/>
  <c r="L131" i="10" a="1"/>
  <c r="L131" i="10" s="1"/>
  <c r="O82" i="10" a="1"/>
  <c r="O82" i="10" s="1"/>
  <c r="X63" i="3" a="1"/>
  <c r="X63" i="3" s="1"/>
  <c r="AA37" i="12" a="1"/>
  <c r="AA37" i="12" s="1"/>
  <c r="Y89" i="3" a="1"/>
  <c r="Y89" i="3" s="1"/>
  <c r="V70" i="12" a="1"/>
  <c r="V70" i="12" s="1"/>
  <c r="G90" i="10" a="1"/>
  <c r="G90" i="10" s="1"/>
  <c r="Q102" i="10" a="1"/>
  <c r="Q102" i="10" s="1"/>
  <c r="G56" i="3" a="1"/>
  <c r="G56" i="3" s="1"/>
  <c r="S38" i="10" a="1"/>
  <c r="S38" i="10" s="1"/>
  <c r="T54" i="10" a="1"/>
  <c r="T54" i="10" s="1"/>
  <c r="X95" i="12" a="1"/>
  <c r="X95" i="12" s="1"/>
  <c r="AF31" i="12" a="1"/>
  <c r="AF31" i="12" s="1"/>
  <c r="X60" i="3" a="1"/>
  <c r="X60" i="3" s="1"/>
  <c r="AD25" i="3" a="1"/>
  <c r="AD25" i="3" s="1"/>
  <c r="AC61" i="12" a="1"/>
  <c r="AC61" i="12" s="1"/>
  <c r="K62" i="10" a="1"/>
  <c r="K62" i="10" s="1"/>
  <c r="V64" i="3" a="1"/>
  <c r="V64" i="3" s="1"/>
  <c r="W115" i="10" a="1"/>
  <c r="W115" i="10" s="1"/>
  <c r="AC121" i="10" a="1"/>
  <c r="AC121" i="10" s="1"/>
  <c r="K60" i="3" a="1"/>
  <c r="K60" i="3" s="1"/>
  <c r="M47" i="10" a="1"/>
  <c r="M47" i="10" s="1"/>
  <c r="X53" i="12" a="1"/>
  <c r="X53" i="12" s="1"/>
  <c r="AE51" i="12" a="1"/>
  <c r="AE51" i="12" s="1"/>
  <c r="AE48" i="10" a="1"/>
  <c r="AE48" i="10" s="1"/>
  <c r="AG73" i="10" a="1"/>
  <c r="AG73" i="10" s="1"/>
  <c r="P35" i="10" a="1"/>
  <c r="P35" i="10" s="1"/>
  <c r="N15" i="3" a="1"/>
  <c r="N15" i="3" s="1"/>
  <c r="AG133" i="12" a="1"/>
  <c r="AG133" i="12" s="1"/>
  <c r="BL133" i="12" s="1"/>
  <c r="BL132" i="12" s="1"/>
  <c r="AC136" i="3" a="1"/>
  <c r="AC136" i="3" s="1"/>
  <c r="BH136" i="3" s="1"/>
  <c r="BH135" i="3" s="1"/>
  <c r="H119" i="10" a="1"/>
  <c r="H119" i="10" s="1"/>
  <c r="S80" i="12" a="1"/>
  <c r="S80" i="12" s="1"/>
  <c r="AH90" i="3" a="1"/>
  <c r="AH90" i="3" s="1"/>
  <c r="J93" i="10" a="1"/>
  <c r="J93" i="10" s="1"/>
  <c r="I68" i="3" a="1"/>
  <c r="I68" i="3" s="1"/>
  <c r="Y20" i="10" a="1"/>
  <c r="Y20" i="10" s="1"/>
  <c r="V82" i="12" a="1"/>
  <c r="V82" i="12" s="1"/>
  <c r="AD38" i="10" a="1"/>
  <c r="AD38" i="10" s="1"/>
  <c r="AF120" i="3" a="1"/>
  <c r="AF120" i="3" s="1"/>
  <c r="M41" i="3" a="1"/>
  <c r="M41" i="3" s="1"/>
  <c r="T58" i="12" a="1"/>
  <c r="T58" i="12" s="1"/>
  <c r="AB46" i="3" a="1"/>
  <c r="AB46" i="3" s="1"/>
  <c r="T57" i="10" a="1"/>
  <c r="T57" i="10" s="1"/>
  <c r="L38" i="12" a="1"/>
  <c r="L38" i="12" s="1"/>
  <c r="AJ25" i="3" a="1"/>
  <c r="AJ25" i="3" s="1"/>
  <c r="M127" i="10" a="1"/>
  <c r="M127" i="10" s="1"/>
  <c r="W120" i="3" a="1"/>
  <c r="W120" i="3" s="1"/>
  <c r="AD108" i="10" a="1"/>
  <c r="AD108" i="10" s="1"/>
  <c r="O134" i="10" a="1"/>
  <c r="O134" i="10" s="1"/>
  <c r="AT134" i="10" s="1"/>
  <c r="AC103" i="3" a="1"/>
  <c r="AC103" i="3" s="1"/>
  <c r="H6" i="10" a="1"/>
  <c r="H6" i="10" s="1"/>
  <c r="K57" i="3" a="1"/>
  <c r="K57" i="3" s="1"/>
  <c r="AI81" i="12" a="1"/>
  <c r="AI81" i="12" s="1"/>
  <c r="AB47" i="3" a="1"/>
  <c r="AB47" i="3" s="1"/>
  <c r="AJ89" i="10" a="1"/>
  <c r="AJ89" i="10" s="1"/>
  <c r="H44" i="3" a="1"/>
  <c r="H44" i="3" s="1"/>
  <c r="G69" i="12" a="1"/>
  <c r="G69" i="12" s="1"/>
  <c r="Q64" i="10" a="1"/>
  <c r="Q64" i="10" s="1"/>
  <c r="AF84" i="12" a="1"/>
  <c r="AF84" i="12" s="1"/>
  <c r="Z99" i="12" a="1"/>
  <c r="Z99" i="12" s="1"/>
  <c r="M123" i="12" a="1"/>
  <c r="M123" i="12" s="1"/>
  <c r="R33" i="12" a="1"/>
  <c r="R33" i="12" s="1"/>
  <c r="P85" i="3" a="1"/>
  <c r="P85" i="3" s="1"/>
  <c r="I123" i="3" a="1"/>
  <c r="I123" i="3" s="1"/>
  <c r="U13" i="3" a="1"/>
  <c r="U13" i="3" s="1"/>
  <c r="AJ47" i="12" a="1"/>
  <c r="AJ47" i="12" s="1"/>
  <c r="I24" i="3" a="1"/>
  <c r="I24" i="3" s="1"/>
  <c r="AG8" i="3" a="1"/>
  <c r="AG8" i="3" s="1"/>
  <c r="N138" i="3" a="1"/>
  <c r="N138" i="3" s="1"/>
  <c r="AS138" i="3" s="1"/>
  <c r="AS137" i="3" s="1"/>
  <c r="P52" i="12" a="1"/>
  <c r="P52" i="12" s="1"/>
  <c r="U134" i="10" a="1"/>
  <c r="U134" i="10" s="1"/>
  <c r="AZ134" i="10" s="1"/>
  <c r="AZ132" i="10" s="1"/>
  <c r="K102" i="12" a="1"/>
  <c r="K102" i="12" s="1"/>
  <c r="Q37" i="3" a="1"/>
  <c r="Q37" i="3" s="1"/>
  <c r="AJ18" i="12" a="1"/>
  <c r="AJ18" i="12" s="1"/>
  <c r="Z53" i="12" a="1"/>
  <c r="Z53" i="12" s="1"/>
  <c r="V71" i="12" a="1"/>
  <c r="V71" i="12" s="1"/>
  <c r="N134" i="3" a="1"/>
  <c r="N134" i="3" s="1"/>
  <c r="AS134" i="3" s="1"/>
  <c r="H91" i="10" a="1"/>
  <c r="H91" i="10" s="1"/>
  <c r="AJ70" i="10" a="1"/>
  <c r="AJ70" i="10" s="1"/>
  <c r="Q127" i="3" a="1"/>
  <c r="Q127" i="3" s="1"/>
  <c r="N61" i="3" a="1"/>
  <c r="N61" i="3" s="1"/>
  <c r="L46" i="12" a="1"/>
  <c r="L46" i="12" s="1"/>
  <c r="AA51" i="12" a="1"/>
  <c r="AA51" i="12" s="1"/>
  <c r="AI101" i="3" a="1"/>
  <c r="AI101" i="3" s="1"/>
  <c r="V99" i="3" a="1"/>
  <c r="V99" i="3" s="1"/>
  <c r="T109" i="10" a="1"/>
  <c r="T109" i="10" s="1"/>
  <c r="I34" i="10" a="1"/>
  <c r="I34" i="10" s="1"/>
  <c r="P93" i="12" a="1"/>
  <c r="P93" i="12" s="1"/>
  <c r="O16" i="12" a="1"/>
  <c r="O16" i="12" s="1"/>
  <c r="X128" i="10" a="1"/>
  <c r="X128" i="10" s="1"/>
  <c r="W119" i="3" a="1"/>
  <c r="W119" i="3" s="1"/>
  <c r="Y52" i="3" a="1"/>
  <c r="Y52" i="3" s="1"/>
  <c r="Q131" i="3" a="1"/>
  <c r="Q131" i="3" s="1"/>
  <c r="R39" i="12" a="1"/>
  <c r="R39" i="12" s="1"/>
  <c r="L99" i="3" a="1"/>
  <c r="L99" i="3" s="1"/>
  <c r="V75" i="12" a="1"/>
  <c r="V75" i="12" s="1"/>
  <c r="AE5" i="10" a="1"/>
  <c r="AE5" i="10" s="1"/>
  <c r="AA113" i="10" a="1"/>
  <c r="AA113" i="10" s="1"/>
  <c r="AJ43" i="10" a="1"/>
  <c r="AJ43" i="10" s="1"/>
  <c r="AD81" i="3" a="1"/>
  <c r="AD81" i="3" s="1"/>
  <c r="I102" i="12" a="1"/>
  <c r="I102" i="12" s="1"/>
  <c r="AA7" i="12" a="1"/>
  <c r="AA7" i="12" s="1"/>
  <c r="T99" i="10" a="1"/>
  <c r="T99" i="10" s="1"/>
  <c r="AF130" i="3" a="1"/>
  <c r="AF130" i="3" s="1"/>
  <c r="K123" i="12" a="1"/>
  <c r="K123" i="12" s="1"/>
  <c r="M58" i="12" a="1"/>
  <c r="M58" i="12" s="1"/>
  <c r="R6" i="3" a="1"/>
  <c r="R6" i="3" s="1"/>
  <c r="AJ34" i="12" a="1"/>
  <c r="AJ34" i="12" s="1"/>
  <c r="Y67" i="12" a="1"/>
  <c r="Y67" i="12" s="1"/>
  <c r="J63" i="3" a="1"/>
  <c r="J63" i="3" s="1"/>
  <c r="K33" i="12" a="1"/>
  <c r="K33" i="12" s="1"/>
  <c r="H52" i="3" a="1"/>
  <c r="H52" i="3" s="1"/>
  <c r="N32" i="12" a="1"/>
  <c r="N32" i="12" s="1"/>
  <c r="S69" i="10" a="1"/>
  <c r="S69" i="10" s="1"/>
  <c r="Z128" i="12" a="1"/>
  <c r="Z128" i="12" s="1"/>
  <c r="R18" i="12" a="1"/>
  <c r="R18" i="12" s="1"/>
  <c r="AA4" i="12" a="1"/>
  <c r="AA4" i="12" s="1"/>
  <c r="O25" i="10" a="1"/>
  <c r="O25" i="10" s="1"/>
  <c r="X128" i="12" a="1"/>
  <c r="X128" i="12" s="1"/>
  <c r="G5" i="10" a="1"/>
  <c r="G5" i="10" s="1"/>
  <c r="Z60" i="3" a="1"/>
  <c r="Z60" i="3" s="1"/>
  <c r="AJ81" i="3" a="1"/>
  <c r="AJ81" i="3" s="1"/>
  <c r="X17" i="10" a="1"/>
  <c r="X17" i="10" s="1"/>
  <c r="AJ8" i="12" a="1"/>
  <c r="AJ8" i="12" s="1"/>
  <c r="AD84" i="3" a="1"/>
  <c r="AD84" i="3" s="1"/>
  <c r="AC124" i="12" a="1"/>
  <c r="AC124" i="12" s="1"/>
  <c r="AB67" i="3" a="1"/>
  <c r="AB67" i="3" s="1"/>
  <c r="V22" i="12" a="1"/>
  <c r="V22" i="12" s="1"/>
  <c r="Y90" i="10" a="1"/>
  <c r="Y90" i="10" s="1"/>
  <c r="O27" i="3" a="1"/>
  <c r="O27" i="3" s="1"/>
  <c r="AI120" i="3" a="1"/>
  <c r="AI120" i="3" s="1"/>
  <c r="K14" i="3" a="1"/>
  <c r="K14" i="3" s="1"/>
  <c r="AF117" i="3" a="1"/>
  <c r="AF117" i="3" s="1"/>
  <c r="L56" i="3" a="1"/>
  <c r="L56" i="3" s="1"/>
  <c r="V96" i="12" a="1"/>
  <c r="V96" i="12" s="1"/>
  <c r="O13" i="12" a="1"/>
  <c r="O13" i="12" s="1"/>
  <c r="AF35" i="10" a="1"/>
  <c r="AF35" i="10" s="1"/>
  <c r="AE75" i="10" a="1"/>
  <c r="AE75" i="10" s="1"/>
  <c r="X16" i="12" a="1"/>
  <c r="X16" i="12" s="1"/>
  <c r="P97" i="3" a="1"/>
  <c r="P97" i="3" s="1"/>
  <c r="AA67" i="10" a="1"/>
  <c r="AA67" i="10" s="1"/>
  <c r="AI99" i="3" a="1"/>
  <c r="AI99" i="3" s="1"/>
  <c r="V120" i="10" a="1"/>
  <c r="V120" i="10" s="1"/>
  <c r="O131" i="12" a="1"/>
  <c r="O131" i="12" s="1"/>
  <c r="V97" i="12" a="1"/>
  <c r="V97" i="12" s="1"/>
  <c r="Q43" i="10" a="1"/>
  <c r="Q43" i="10" s="1"/>
  <c r="P60" i="12" a="1"/>
  <c r="P60" i="12" s="1"/>
  <c r="K28" i="10" a="1"/>
  <c r="K28" i="10" s="1"/>
  <c r="L92" i="12" a="1"/>
  <c r="L92" i="12" s="1"/>
  <c r="Z28" i="10" a="1"/>
  <c r="Z28" i="10" s="1"/>
  <c r="H114" i="10" a="1"/>
  <c r="H114" i="10" s="1"/>
  <c r="H76" i="12" a="1"/>
  <c r="H76" i="12" s="1"/>
  <c r="AG41" i="12" a="1"/>
  <c r="AG41" i="12" s="1"/>
  <c r="AE121" i="12" a="1"/>
  <c r="AE121" i="12" s="1"/>
  <c r="M55" i="12" a="1"/>
  <c r="M55" i="12" s="1"/>
  <c r="AJ131" i="10" a="1"/>
  <c r="AJ131" i="10" s="1"/>
  <c r="AD67" i="3" a="1"/>
  <c r="AD67" i="3" s="1"/>
  <c r="AF52" i="12" a="1"/>
  <c r="AF52" i="12" s="1"/>
  <c r="S43" i="12" a="1"/>
  <c r="S43" i="12" s="1"/>
  <c r="X22" i="12" a="1"/>
  <c r="X22" i="12" s="1"/>
  <c r="AH93" i="3" a="1"/>
  <c r="AH93" i="3" s="1"/>
  <c r="J30" i="3" a="1"/>
  <c r="J30" i="3" s="1"/>
  <c r="W28" i="10" a="1"/>
  <c r="W28" i="10" s="1"/>
  <c r="V57" i="3" a="1"/>
  <c r="V57" i="3" s="1"/>
  <c r="AD65" i="10" a="1"/>
  <c r="AD65" i="10" s="1"/>
  <c r="N128" i="10" a="1"/>
  <c r="N128" i="10" s="1"/>
  <c r="AF103" i="12" a="1"/>
  <c r="AF103" i="12" s="1"/>
  <c r="W84" i="10" a="1"/>
  <c r="W84" i="10" s="1"/>
  <c r="M120" i="3" a="1"/>
  <c r="M120" i="3" s="1"/>
  <c r="AJ32" i="10" a="1"/>
  <c r="AJ32" i="10" s="1"/>
  <c r="V106" i="3" a="1"/>
  <c r="V106" i="3" s="1"/>
  <c r="P25" i="3" a="1"/>
  <c r="P25" i="3" s="1"/>
  <c r="W30" i="3" a="1"/>
  <c r="W30" i="3" s="1"/>
  <c r="AJ128" i="10" a="1"/>
  <c r="AJ128" i="10" s="1"/>
  <c r="V46" i="10" a="1"/>
  <c r="V46" i="10" s="1"/>
  <c r="W110" i="10" a="1"/>
  <c r="W110" i="10" s="1"/>
  <c r="L101" i="10" a="1"/>
  <c r="L101" i="10" s="1"/>
  <c r="L15" i="10" a="1"/>
  <c r="L15" i="10" s="1"/>
  <c r="H116" i="3" a="1"/>
  <c r="H116" i="3" s="1"/>
  <c r="V40" i="12" a="1"/>
  <c r="V40" i="12" s="1"/>
  <c r="H59" i="12" a="1"/>
  <c r="H59" i="12" s="1"/>
  <c r="AA37" i="10" a="1"/>
  <c r="AA37" i="10" s="1"/>
  <c r="AJ103" i="10" a="1"/>
  <c r="AJ103" i="10" s="1"/>
  <c r="AE12" i="10" a="1"/>
  <c r="AE12" i="10" s="1"/>
  <c r="V58" i="3" a="1"/>
  <c r="V58" i="3" s="1"/>
  <c r="T72" i="10" a="1"/>
  <c r="T72" i="10" s="1"/>
  <c r="AE55" i="12" a="1"/>
  <c r="AE55" i="12" s="1"/>
  <c r="K80" i="12" a="1"/>
  <c r="K80" i="12" s="1"/>
  <c r="G99" i="3" a="1"/>
  <c r="G99" i="3" s="1"/>
  <c r="AD105" i="10" a="1"/>
  <c r="AD105" i="10" s="1"/>
  <c r="AH102" i="10" a="1"/>
  <c r="AH102" i="10" s="1"/>
  <c r="R6" i="12" a="1"/>
  <c r="R6" i="12" s="1"/>
  <c r="I129" i="3" a="1"/>
  <c r="I129" i="3" s="1"/>
  <c r="AA128" i="12" a="1"/>
  <c r="AA128" i="12" s="1"/>
  <c r="AF45" i="12" a="1"/>
  <c r="AF45" i="12" s="1"/>
  <c r="P3" i="12" a="1"/>
  <c r="P3" i="12" s="1"/>
  <c r="O120" i="3" a="1"/>
  <c r="O120" i="3" s="1"/>
  <c r="K23" i="12" a="1"/>
  <c r="K23" i="12" s="1"/>
  <c r="G58" i="12" a="1"/>
  <c r="G58" i="12" s="1"/>
  <c r="AH66" i="10" a="1"/>
  <c r="AH66" i="10" s="1"/>
  <c r="AA28" i="3" a="1"/>
  <c r="AA28" i="3" s="1"/>
  <c r="R80" i="12" a="1"/>
  <c r="R80" i="12" s="1"/>
  <c r="AA62" i="12" a="1"/>
  <c r="AA62" i="12" s="1"/>
  <c r="I3" i="3" a="1"/>
  <c r="I3" i="3" s="1"/>
  <c r="Y28" i="10" a="1"/>
  <c r="Y28" i="10" s="1"/>
  <c r="T72" i="3" a="1"/>
  <c r="T72" i="3" s="1"/>
  <c r="AA119" i="3" a="1"/>
  <c r="AA119" i="3" s="1"/>
  <c r="W64" i="10" a="1"/>
  <c r="W64" i="10" s="1"/>
  <c r="K64" i="12" a="1"/>
  <c r="K64" i="12" s="1"/>
  <c r="V46" i="12" a="1"/>
  <c r="V46" i="12" s="1"/>
  <c r="R95" i="12" a="1"/>
  <c r="R95" i="12" s="1"/>
  <c r="AD4" i="12" a="1"/>
  <c r="AD4" i="12" s="1"/>
  <c r="AI77" i="3" a="1"/>
  <c r="AI77" i="3" s="1"/>
  <c r="AC10" i="12" a="1"/>
  <c r="AC10" i="12" s="1"/>
  <c r="H48" i="3" a="1"/>
  <c r="H48" i="3" s="1"/>
  <c r="AD116" i="12" a="1"/>
  <c r="AD116" i="12" s="1"/>
  <c r="K133" i="12" a="1"/>
  <c r="K133" i="12" s="1"/>
  <c r="AP133" i="12" s="1"/>
  <c r="AP132" i="12" s="1"/>
  <c r="AF19" i="10" a="1"/>
  <c r="AF19" i="10" s="1"/>
  <c r="R10" i="3" a="1"/>
  <c r="R10" i="3" s="1"/>
  <c r="L88" i="10" a="1"/>
  <c r="L88" i="10" s="1"/>
  <c r="N35" i="10" a="1"/>
  <c r="N35" i="10" s="1"/>
  <c r="AD110" i="10" a="1"/>
  <c r="AD110" i="10" s="1"/>
  <c r="AB128" i="10" a="1"/>
  <c r="AB128" i="10" s="1"/>
  <c r="AA36" i="3" a="1"/>
  <c r="AA36" i="3" s="1"/>
  <c r="R127" i="12" a="1"/>
  <c r="R127" i="12" s="1"/>
  <c r="Q131" i="10" a="1"/>
  <c r="Q131" i="10" s="1"/>
  <c r="AH57" i="3" a="1"/>
  <c r="AH57" i="3" s="1"/>
  <c r="AC117" i="10" a="1"/>
  <c r="AC117" i="10" s="1"/>
  <c r="AJ113" i="3" a="1"/>
  <c r="AJ113" i="3" s="1"/>
  <c r="R133" i="3" a="1"/>
  <c r="R133" i="3" s="1"/>
  <c r="AW133" i="3" s="1"/>
  <c r="AW132" i="3" s="1"/>
  <c r="T129" i="12" a="1"/>
  <c r="T129" i="12" s="1"/>
  <c r="AB85" i="10" a="1"/>
  <c r="AB85" i="10" s="1"/>
  <c r="G30" i="12" a="1"/>
  <c r="G30" i="12" s="1"/>
  <c r="AF133" i="10" a="1"/>
  <c r="AF133" i="10" s="1"/>
  <c r="BK133" i="10" s="1"/>
  <c r="BK132" i="10" s="1"/>
  <c r="L90" i="10" a="1"/>
  <c r="L90" i="10" s="1"/>
  <c r="L17" i="10" a="1"/>
  <c r="L17" i="10" s="1"/>
  <c r="U129" i="3" a="1"/>
  <c r="U129" i="3" s="1"/>
  <c r="W98" i="12" a="1"/>
  <c r="W98" i="12" s="1"/>
  <c r="I26" i="10" a="1"/>
  <c r="I26" i="10" s="1"/>
  <c r="U115" i="3" a="1"/>
  <c r="U115" i="3" s="1"/>
  <c r="AJ131" i="12" a="1"/>
  <c r="AJ131" i="12" s="1"/>
  <c r="AG27" i="3" a="1"/>
  <c r="AG27" i="3" s="1"/>
  <c r="Y72" i="3" a="1"/>
  <c r="Y72" i="3" s="1"/>
  <c r="L24" i="3" a="1"/>
  <c r="L24" i="3" s="1"/>
  <c r="K113" i="12" a="1"/>
  <c r="K113" i="12" s="1"/>
  <c r="Z63" i="12" a="1"/>
  <c r="Z63" i="12" s="1"/>
  <c r="AG100" i="12" a="1"/>
  <c r="AG100" i="12" s="1"/>
  <c r="AE111" i="12" a="1"/>
  <c r="AE111" i="12" s="1"/>
  <c r="F108" i="3" a="1"/>
  <c r="F108" i="3" s="1"/>
  <c r="AF98" i="12" a="1"/>
  <c r="AF98" i="12" s="1"/>
  <c r="I66" i="10" a="1"/>
  <c r="I66" i="10" s="1"/>
  <c r="V115" i="12" a="1"/>
  <c r="V115" i="12" s="1"/>
  <c r="M136" i="10" a="1"/>
  <c r="M136" i="10" s="1"/>
  <c r="AR136" i="10" s="1"/>
  <c r="AR135" i="10" s="1"/>
  <c r="R113" i="12" a="1"/>
  <c r="R113" i="12" s="1"/>
  <c r="K79" i="10" a="1"/>
  <c r="K79" i="10" s="1"/>
  <c r="AB3" i="3" a="1"/>
  <c r="AB3" i="3" s="1"/>
  <c r="I13" i="12" a="1"/>
  <c r="I13" i="12" s="1"/>
  <c r="U126" i="3" a="1"/>
  <c r="U126" i="3" s="1"/>
  <c r="O86" i="12" a="1"/>
  <c r="O86" i="12" s="1"/>
  <c r="AC38" i="3" a="1"/>
  <c r="AC38" i="3" s="1"/>
  <c r="AB122" i="10" a="1"/>
  <c r="AB122" i="10" s="1"/>
  <c r="AJ98" i="12" a="1"/>
  <c r="AJ98" i="12" s="1"/>
  <c r="AA18" i="3" a="1"/>
  <c r="AA18" i="3" s="1"/>
  <c r="AA68" i="10" a="1"/>
  <c r="AA68" i="10" s="1"/>
  <c r="R77" i="12" a="1"/>
  <c r="R77" i="12" s="1"/>
  <c r="Y31" i="3" a="1"/>
  <c r="Y31" i="3" s="1"/>
  <c r="G96" i="3" a="1"/>
  <c r="G96" i="3" s="1"/>
  <c r="AF15" i="10" a="1"/>
  <c r="AF15" i="10" s="1"/>
  <c r="Y82" i="12" a="1"/>
  <c r="Y82" i="12" s="1"/>
  <c r="AJ84" i="12" a="1"/>
  <c r="AJ84" i="12" s="1"/>
  <c r="I103" i="10" a="1"/>
  <c r="I103" i="10" s="1"/>
  <c r="N69" i="12" a="1"/>
  <c r="N69" i="12" s="1"/>
  <c r="Z134" i="3" a="1"/>
  <c r="Z134" i="3" s="1"/>
  <c r="BE134" i="3" s="1"/>
  <c r="AF12" i="3" a="1"/>
  <c r="AF12" i="3" s="1"/>
  <c r="AD22" i="3" a="1"/>
  <c r="AD22" i="3" s="1"/>
  <c r="O117" i="10" a="1"/>
  <c r="O117" i="10" s="1"/>
  <c r="AG69" i="12" a="1"/>
  <c r="AG69" i="12" s="1"/>
  <c r="T38" i="3" a="1"/>
  <c r="T38" i="3" s="1"/>
  <c r="AH52" i="10" a="1"/>
  <c r="AH52" i="10" s="1"/>
  <c r="V62" i="10" a="1"/>
  <c r="V62" i="10" s="1"/>
  <c r="N72" i="10" a="1"/>
  <c r="N72" i="10" s="1"/>
  <c r="AC40" i="12" a="1"/>
  <c r="AC40" i="12" s="1"/>
  <c r="K48" i="3" a="1"/>
  <c r="K48" i="3" s="1"/>
  <c r="Q79" i="3" a="1"/>
  <c r="Q79" i="3" s="1"/>
  <c r="K102" i="3" a="1"/>
  <c r="K102" i="3" s="1"/>
  <c r="P16" i="10" a="1"/>
  <c r="P16" i="10" s="1"/>
  <c r="Y5" i="12" a="1"/>
  <c r="Y5" i="12" s="1"/>
  <c r="AE28" i="12" a="1"/>
  <c r="AE28" i="12" s="1"/>
  <c r="AB88" i="10" a="1"/>
  <c r="AB88" i="10" s="1"/>
  <c r="N45" i="12" a="1"/>
  <c r="N45" i="12" s="1"/>
  <c r="AI13" i="12" a="1"/>
  <c r="AI13" i="12" s="1"/>
  <c r="AA99" i="10" a="1"/>
  <c r="AA99" i="10" s="1"/>
  <c r="L61" i="12" a="1"/>
  <c r="L61" i="12" s="1"/>
  <c r="J106" i="12" a="1"/>
  <c r="J106" i="12" s="1"/>
  <c r="V79" i="3" a="1"/>
  <c r="V79" i="3" s="1"/>
  <c r="S113" i="3" a="1"/>
  <c r="S113" i="3" s="1"/>
  <c r="J99" i="12" a="1"/>
  <c r="J99" i="12" s="1"/>
  <c r="AJ36" i="3" a="1"/>
  <c r="AJ36" i="3" s="1"/>
  <c r="AE58" i="3" a="1"/>
  <c r="AE58" i="3" s="1"/>
  <c r="AI96" i="12" a="1"/>
  <c r="AI96" i="12" s="1"/>
  <c r="V45" i="10" a="1"/>
  <c r="V45" i="10" s="1"/>
  <c r="AG93" i="12" a="1"/>
  <c r="AG93" i="12" s="1"/>
  <c r="R126" i="3" a="1"/>
  <c r="R126" i="3" s="1"/>
  <c r="AB79" i="10" a="1"/>
  <c r="AB79" i="10" s="1"/>
  <c r="AE98" i="10" a="1"/>
  <c r="AE98" i="10" s="1"/>
  <c r="AI76" i="3" a="1"/>
  <c r="AI76" i="3" s="1"/>
  <c r="AI82" i="10" a="1"/>
  <c r="AI82" i="10" s="1"/>
  <c r="L111" i="12" a="1"/>
  <c r="L111" i="12" s="1"/>
  <c r="X90" i="3" a="1"/>
  <c r="X90" i="3" s="1"/>
  <c r="P57" i="10" a="1"/>
  <c r="P57" i="10" s="1"/>
  <c r="H88" i="12" a="1"/>
  <c r="H88" i="12" s="1"/>
  <c r="G54" i="12" a="1"/>
  <c r="G54" i="12" s="1"/>
  <c r="AA111" i="3" a="1"/>
  <c r="AA111" i="3" s="1"/>
  <c r="V93" i="12" a="1"/>
  <c r="V93" i="12" s="1"/>
  <c r="AE116" i="10" a="1"/>
  <c r="AE116" i="10" s="1"/>
  <c r="AD21" i="3" a="1"/>
  <c r="AD21" i="3" s="1"/>
  <c r="P38" i="10" a="1"/>
  <c r="P38" i="10" s="1"/>
  <c r="AD36" i="12" a="1"/>
  <c r="AD36" i="12" s="1"/>
  <c r="I22" i="10" a="1"/>
  <c r="I22" i="10" s="1"/>
  <c r="AH3" i="10" a="1"/>
  <c r="AH3" i="10" s="1"/>
  <c r="AH122" i="3" a="1"/>
  <c r="AH122" i="3" s="1"/>
  <c r="AJ77" i="10" a="1"/>
  <c r="AJ77" i="10" s="1"/>
  <c r="N80" i="10" a="1"/>
  <c r="N80" i="10" s="1"/>
  <c r="W114" i="12" a="1"/>
  <c r="W114" i="12" s="1"/>
  <c r="G68" i="10" a="1"/>
  <c r="G68" i="10" s="1"/>
  <c r="AE87" i="3" a="1"/>
  <c r="AE87" i="3" s="1"/>
  <c r="AD42" i="10" a="1"/>
  <c r="AD42" i="10" s="1"/>
  <c r="I51" i="10" a="1"/>
  <c r="I51" i="10" s="1"/>
  <c r="X25" i="3" a="1"/>
  <c r="X25" i="3" s="1"/>
  <c r="N13" i="10" a="1"/>
  <c r="N13" i="10" s="1"/>
  <c r="O88" i="3" a="1"/>
  <c r="O88" i="3" s="1"/>
  <c r="AA66" i="3" a="1"/>
  <c r="AA66" i="3" s="1"/>
  <c r="N47" i="10" a="1"/>
  <c r="N47" i="10" s="1"/>
  <c r="X37" i="3" a="1"/>
  <c r="X37" i="3" s="1"/>
  <c r="Z22" i="10" a="1"/>
  <c r="Z22" i="10" s="1"/>
  <c r="M43" i="3" a="1"/>
  <c r="M43" i="3" s="1"/>
  <c r="P82" i="12" a="1"/>
  <c r="P82" i="12" s="1"/>
  <c r="AA105" i="3" a="1"/>
  <c r="AA105" i="3" s="1"/>
  <c r="AF69" i="12" a="1"/>
  <c r="AF69" i="12" s="1"/>
  <c r="AC33" i="10" a="1"/>
  <c r="AC33" i="10" s="1"/>
  <c r="W19" i="10" a="1"/>
  <c r="W19" i="10" s="1"/>
  <c r="AE14" i="12" a="1"/>
  <c r="AE14" i="12" s="1"/>
  <c r="G106" i="3" a="1"/>
  <c r="G106" i="3" s="1"/>
  <c r="N92" i="12" a="1"/>
  <c r="N92" i="12" s="1"/>
  <c r="T84" i="10" a="1"/>
  <c r="T84" i="10" s="1"/>
  <c r="X6" i="10" a="1"/>
  <c r="X6" i="10" s="1"/>
  <c r="Y87" i="10" a="1"/>
  <c r="Y87" i="10" s="1"/>
  <c r="Q61" i="3" a="1"/>
  <c r="Q61" i="3" s="1"/>
  <c r="L109" i="3" a="1"/>
  <c r="L109" i="3" s="1"/>
  <c r="AB88" i="3" a="1"/>
  <c r="AB88" i="3" s="1"/>
  <c r="T121" i="12" a="1"/>
  <c r="T121" i="12" s="1"/>
  <c r="R114" i="12" a="1"/>
  <c r="R114" i="12" s="1"/>
  <c r="W110" i="3" a="1"/>
  <c r="W110" i="3" s="1"/>
  <c r="S77" i="10" a="1"/>
  <c r="S77" i="10" s="1"/>
  <c r="AA76" i="10" a="1"/>
  <c r="AA76" i="10" s="1"/>
  <c r="AB67" i="10" a="1"/>
  <c r="AB67" i="10" s="1"/>
  <c r="AD74" i="12" a="1"/>
  <c r="AD74" i="12" s="1"/>
  <c r="AB91" i="3" a="1"/>
  <c r="AB91" i="3" s="1"/>
  <c r="N59" i="10" a="1"/>
  <c r="N59" i="10" s="1"/>
  <c r="AC44" i="10" a="1"/>
  <c r="AC44" i="10" s="1"/>
  <c r="Q13" i="10" a="1"/>
  <c r="Q13" i="10" s="1"/>
  <c r="T101" i="10" a="1"/>
  <c r="T101" i="10" s="1"/>
  <c r="S77" i="3" a="1"/>
  <c r="S77" i="3" s="1"/>
  <c r="AA61" i="3" a="1"/>
  <c r="AA61" i="3" s="1"/>
  <c r="K42" i="12" a="1"/>
  <c r="K42" i="12" s="1"/>
  <c r="AB5" i="3" a="1"/>
  <c r="AB5" i="3" s="1"/>
  <c r="Q91" i="3" a="1"/>
  <c r="Q91" i="3" s="1"/>
  <c r="AH38" i="12" a="1"/>
  <c r="AH38" i="12" s="1"/>
  <c r="AG70" i="10" a="1"/>
  <c r="AG70" i="10" s="1"/>
  <c r="AC52" i="12" a="1"/>
  <c r="AC52" i="12" s="1"/>
  <c r="W67" i="3" a="1"/>
  <c r="W67" i="3" s="1"/>
  <c r="X45" i="3" a="1"/>
  <c r="X45" i="3" s="1"/>
  <c r="R117" i="10" a="1"/>
  <c r="R117" i="10" s="1"/>
  <c r="X134" i="12" a="1"/>
  <c r="X134" i="12" s="1"/>
  <c r="BC134" i="12" s="1"/>
  <c r="I65" i="10" a="1"/>
  <c r="I65" i="10" s="1"/>
  <c r="Z76" i="12" a="1"/>
  <c r="Z76" i="12" s="1"/>
  <c r="T75" i="3" a="1"/>
  <c r="T75" i="3" s="1"/>
  <c r="O34" i="12" a="1"/>
  <c r="O34" i="12" s="1"/>
  <c r="AE52" i="10" a="1"/>
  <c r="AE52" i="10" s="1"/>
  <c r="G81" i="12" a="1"/>
  <c r="G81" i="12" s="1"/>
  <c r="T105" i="10" a="1"/>
  <c r="T105" i="10" s="1"/>
  <c r="P108" i="3" a="1"/>
  <c r="P108" i="3" s="1"/>
  <c r="Y73" i="12" a="1"/>
  <c r="Y73" i="12" s="1"/>
  <c r="T86" i="10" a="1"/>
  <c r="T86" i="10" s="1"/>
  <c r="R43" i="3" a="1"/>
  <c r="R43" i="3" s="1"/>
  <c r="AF117" i="12" a="1"/>
  <c r="AF117" i="12" s="1"/>
  <c r="O33" i="12" a="1"/>
  <c r="O33" i="12" s="1"/>
  <c r="T68" i="3" a="1"/>
  <c r="T68" i="3" s="1"/>
  <c r="H7" i="10" a="1"/>
  <c r="H7" i="10" s="1"/>
  <c r="J102" i="3" a="1"/>
  <c r="J102" i="3" s="1"/>
  <c r="V90" i="12" a="1"/>
  <c r="V90" i="12" s="1"/>
  <c r="AC117" i="3" a="1"/>
  <c r="AC117" i="3" s="1"/>
  <c r="AG50" i="3" a="1"/>
  <c r="AG50" i="3" s="1"/>
  <c r="X129" i="12" a="1"/>
  <c r="X129" i="12" s="1"/>
  <c r="AI22" i="12" a="1"/>
  <c r="AI22" i="12" s="1"/>
  <c r="J48" i="10" a="1"/>
  <c r="J48" i="10" s="1"/>
  <c r="AG116" i="12" a="1"/>
  <c r="AG116" i="12" s="1"/>
  <c r="AF37" i="12" a="1"/>
  <c r="AF37" i="12" s="1"/>
  <c r="L123" i="10" a="1"/>
  <c r="L123" i="10" s="1"/>
  <c r="T73" i="10" a="1"/>
  <c r="T73" i="10" s="1"/>
  <c r="AH28" i="12" a="1"/>
  <c r="AH28" i="12" s="1"/>
  <c r="AB62" i="12" a="1"/>
  <c r="AB62" i="12" s="1"/>
  <c r="AB59" i="10" a="1"/>
  <c r="AB59" i="10" s="1"/>
  <c r="AH58" i="3" a="1"/>
  <c r="AH58" i="3" s="1"/>
  <c r="S99" i="12" a="1"/>
  <c r="S99" i="12" s="1"/>
  <c r="AA131" i="3" a="1"/>
  <c r="AA131" i="3" s="1"/>
  <c r="L68" i="10" a="1"/>
  <c r="L68" i="10" s="1"/>
  <c r="W56" i="12" a="1"/>
  <c r="W56" i="12" s="1"/>
  <c r="K121" i="3" a="1"/>
  <c r="K121" i="3" s="1"/>
  <c r="T48" i="12" a="1"/>
  <c r="T48" i="12" s="1"/>
  <c r="AA4" i="3" a="1"/>
  <c r="AA4" i="3" s="1"/>
  <c r="G52" i="12" a="1"/>
  <c r="G52" i="12" s="1"/>
  <c r="P15" i="12" a="1"/>
  <c r="P15" i="12" s="1"/>
  <c r="AC122" i="3" a="1"/>
  <c r="AC122" i="3" s="1"/>
  <c r="S72" i="10" a="1"/>
  <c r="S72" i="10" s="1"/>
  <c r="R98" i="12" a="1"/>
  <c r="R98" i="12" s="1"/>
  <c r="AE69" i="10" a="1"/>
  <c r="AE69" i="10" s="1"/>
  <c r="X79" i="12" a="1"/>
  <c r="X79" i="12" s="1"/>
  <c r="AC91" i="12" a="1"/>
  <c r="AC91" i="12" s="1"/>
  <c r="X76" i="10" a="1"/>
  <c r="X76" i="10" s="1"/>
  <c r="Z79" i="10" a="1"/>
  <c r="Z79" i="10" s="1"/>
  <c r="AI88" i="12" a="1"/>
  <c r="AI88" i="12" s="1"/>
  <c r="K118" i="12" a="1"/>
  <c r="K118" i="12" s="1"/>
  <c r="K3" i="3" a="1"/>
  <c r="K3" i="3" s="1"/>
  <c r="J3" i="12" a="1"/>
  <c r="J3" i="12" s="1"/>
  <c r="K66" i="10" a="1"/>
  <c r="K66" i="10" s="1"/>
  <c r="AH15" i="12" a="1"/>
  <c r="AH15" i="12" s="1"/>
  <c r="N23" i="3" a="1"/>
  <c r="N23" i="3" s="1"/>
  <c r="Z55" i="10" a="1"/>
  <c r="Z55" i="10" s="1"/>
  <c r="L100" i="12" a="1"/>
  <c r="L100" i="12" s="1"/>
  <c r="M129" i="12" a="1"/>
  <c r="M129" i="12" s="1"/>
  <c r="P67" i="3" a="1"/>
  <c r="P67" i="3" s="1"/>
  <c r="Q93" i="10" a="1"/>
  <c r="Q93" i="10" s="1"/>
  <c r="T26" i="12" a="1"/>
  <c r="T26" i="12" s="1"/>
  <c r="K114" i="10" a="1"/>
  <c r="K114" i="10" s="1"/>
  <c r="G80" i="3" a="1"/>
  <c r="G80" i="3" s="1"/>
  <c r="G3" i="3" a="1"/>
  <c r="G3" i="3" s="1"/>
  <c r="M89" i="10" a="1"/>
  <c r="M89" i="10" s="1"/>
  <c r="J31" i="3" a="1"/>
  <c r="J31" i="3" s="1"/>
  <c r="AD97" i="3" a="1"/>
  <c r="AD97" i="3" s="1"/>
  <c r="M64" i="3" a="1"/>
  <c r="M64" i="3" s="1"/>
  <c r="M90" i="3" a="1"/>
  <c r="M90" i="3" s="1"/>
  <c r="J26" i="12" a="1"/>
  <c r="J26" i="12" s="1"/>
  <c r="S101" i="3" a="1"/>
  <c r="S101" i="3" s="1"/>
  <c r="AJ36" i="12" a="1"/>
  <c r="AJ36" i="12" s="1"/>
  <c r="I103" i="12" a="1"/>
  <c r="I103" i="12" s="1"/>
  <c r="T108" i="10" a="1"/>
  <c r="T108" i="10" s="1"/>
  <c r="AF92" i="10" a="1"/>
  <c r="AF92" i="10" s="1"/>
  <c r="Q134" i="12" a="1"/>
  <c r="Q134" i="12" s="1"/>
  <c r="AV134" i="12" s="1"/>
  <c r="AE75" i="3" a="1"/>
  <c r="AE75" i="3" s="1"/>
  <c r="L8" i="12" a="1"/>
  <c r="L8" i="12" s="1"/>
  <c r="AF114" i="3" a="1"/>
  <c r="AF114" i="3" s="1"/>
  <c r="AD113" i="3" a="1"/>
  <c r="AD113" i="3" s="1"/>
  <c r="P121" i="12" a="1"/>
  <c r="P121" i="12" s="1"/>
  <c r="L136" i="12" a="1"/>
  <c r="L136" i="12" s="1"/>
  <c r="AQ136" i="12" s="1"/>
  <c r="AQ135" i="12" s="1"/>
  <c r="Q41" i="3" a="1"/>
  <c r="Q41" i="3" s="1"/>
  <c r="U3" i="12" a="1"/>
  <c r="U3" i="12" s="1"/>
  <c r="T63" i="3" a="1"/>
  <c r="T63" i="3" s="1"/>
  <c r="AD126" i="12" a="1"/>
  <c r="AD126" i="12" s="1"/>
  <c r="AJ61" i="3" a="1"/>
  <c r="AJ61" i="3" s="1"/>
  <c r="AE45" i="10" a="1"/>
  <c r="AE45" i="10" s="1"/>
  <c r="N88" i="12" a="1"/>
  <c r="N88" i="12" s="1"/>
  <c r="V57" i="10" a="1"/>
  <c r="V57" i="10" s="1"/>
  <c r="AI126" i="12" a="1"/>
  <c r="AI126" i="12" s="1"/>
  <c r="J52" i="12" a="1"/>
  <c r="J52" i="12" s="1"/>
  <c r="T85" i="3" a="1"/>
  <c r="T85" i="3" s="1"/>
  <c r="T13" i="10" a="1"/>
  <c r="T13" i="10" s="1"/>
  <c r="N100" i="10" a="1"/>
  <c r="N100" i="10" s="1"/>
  <c r="AB90" i="10" a="1"/>
  <c r="AB90" i="10" s="1"/>
  <c r="W124" i="10" a="1"/>
  <c r="W124" i="10" s="1"/>
  <c r="N26" i="10" a="1"/>
  <c r="N26" i="10" s="1"/>
  <c r="R7" i="10" a="1"/>
  <c r="R7" i="10" s="1"/>
  <c r="Y44" i="3" a="1"/>
  <c r="Y44" i="3" s="1"/>
  <c r="J103" i="10" a="1"/>
  <c r="J103" i="10" s="1"/>
  <c r="AD127" i="10" a="1"/>
  <c r="AD127" i="10" s="1"/>
  <c r="AG51" i="10" a="1"/>
  <c r="AG51" i="10" s="1"/>
  <c r="N53" i="10" a="1"/>
  <c r="N53" i="10" s="1"/>
  <c r="R75" i="12" a="1"/>
  <c r="R75" i="12" s="1"/>
  <c r="G82" i="10" a="1"/>
  <c r="G82" i="10" s="1"/>
  <c r="AH100" i="12" a="1"/>
  <c r="AH100" i="12" s="1"/>
  <c r="Q55" i="12" a="1"/>
  <c r="Q55" i="12" s="1"/>
  <c r="P93" i="10" a="1"/>
  <c r="P93" i="10" s="1"/>
  <c r="AJ25" i="12" a="1"/>
  <c r="AJ25" i="12" s="1"/>
  <c r="AF51" i="12" a="1"/>
  <c r="AF51" i="12" s="1"/>
  <c r="H77" i="12" a="1"/>
  <c r="H77" i="12" s="1"/>
  <c r="J134" i="3" a="1"/>
  <c r="J134" i="3" s="1"/>
  <c r="AO134" i="3" s="1"/>
  <c r="AA134" i="12" a="1"/>
  <c r="AA134" i="12" s="1"/>
  <c r="BF134" i="12" s="1"/>
  <c r="N84" i="10" a="1"/>
  <c r="N84" i="10" s="1"/>
  <c r="S128" i="12" a="1"/>
  <c r="S128" i="12" s="1"/>
  <c r="G116" i="10" a="1"/>
  <c r="G116" i="10" s="1"/>
  <c r="N42" i="10" a="1"/>
  <c r="N42" i="10" s="1"/>
  <c r="Y81" i="10" a="1"/>
  <c r="Y81" i="10" s="1"/>
  <c r="X126" i="12" a="1"/>
  <c r="X126" i="12" s="1"/>
  <c r="Y52" i="10" a="1"/>
  <c r="Y52" i="10" s="1"/>
  <c r="AI69" i="12" a="1"/>
  <c r="AI69" i="12" s="1"/>
  <c r="W75" i="12" a="1"/>
  <c r="W75" i="12" s="1"/>
  <c r="L117" i="10" a="1"/>
  <c r="L117" i="10" s="1"/>
  <c r="G65" i="3" a="1"/>
  <c r="G65" i="3" s="1"/>
  <c r="I98" i="10" a="1"/>
  <c r="I98" i="10" s="1"/>
  <c r="Z92" i="12" a="1"/>
  <c r="Z92" i="12" s="1"/>
  <c r="G59" i="10" a="1"/>
  <c r="G59" i="10" s="1"/>
  <c r="P124" i="12" a="1"/>
  <c r="P124" i="12" s="1"/>
  <c r="AE99" i="12" a="1"/>
  <c r="AE99" i="12" s="1"/>
  <c r="AJ119" i="12" a="1"/>
  <c r="AJ119" i="12" s="1"/>
  <c r="X100" i="10" a="1"/>
  <c r="X100" i="10" s="1"/>
  <c r="Y102" i="3" a="1"/>
  <c r="Y102" i="3" s="1"/>
  <c r="AA59" i="3" a="1"/>
  <c r="AA59" i="3" s="1"/>
  <c r="AH87" i="10" a="1"/>
  <c r="AH87" i="10" s="1"/>
  <c r="R90" i="10" a="1"/>
  <c r="R90" i="10" s="1"/>
  <c r="U74" i="10" a="1"/>
  <c r="U74" i="10" s="1"/>
  <c r="X138" i="10" a="1"/>
  <c r="X138" i="10" s="1"/>
  <c r="BC138" i="10" s="1"/>
  <c r="BC137" i="10" s="1"/>
  <c r="W79" i="12" a="1"/>
  <c r="W79" i="12" s="1"/>
  <c r="N128" i="12" a="1"/>
  <c r="N128" i="12" s="1"/>
  <c r="AD67" i="10" a="1"/>
  <c r="AD67" i="10" s="1"/>
  <c r="K43" i="12" a="1"/>
  <c r="K43" i="12" s="1"/>
  <c r="X126" i="3" a="1"/>
  <c r="X126" i="3" s="1"/>
  <c r="AF48" i="12" a="1"/>
  <c r="AF48" i="12" s="1"/>
  <c r="AJ130" i="3" a="1"/>
  <c r="AJ130" i="3" s="1"/>
  <c r="L6" i="3" a="1"/>
  <c r="L6" i="3" s="1"/>
  <c r="F128" i="12" a="1"/>
  <c r="F128" i="12" s="1"/>
  <c r="AB55" i="10" a="1"/>
  <c r="AB55" i="10" s="1"/>
  <c r="AD6" i="3" a="1"/>
  <c r="AD6" i="3" s="1"/>
  <c r="P109" i="10" a="1"/>
  <c r="P109" i="10" s="1"/>
  <c r="AE127" i="10" a="1"/>
  <c r="AE127" i="10" s="1"/>
  <c r="AB12" i="10" a="1"/>
  <c r="AB12" i="10" s="1"/>
  <c r="L95" i="10" a="1"/>
  <c r="L95" i="10" s="1"/>
  <c r="W18" i="3" a="1"/>
  <c r="W18" i="3" s="1"/>
  <c r="AG70" i="12" a="1"/>
  <c r="AG70" i="12" s="1"/>
  <c r="N21" i="3" a="1"/>
  <c r="N21" i="3" s="1"/>
  <c r="T16" i="12" a="1"/>
  <c r="T16" i="12" s="1"/>
  <c r="J50" i="10" a="1"/>
  <c r="J50" i="10" s="1"/>
  <c r="U36" i="3" a="1"/>
  <c r="U36" i="3" s="1"/>
  <c r="J4" i="3" a="1"/>
  <c r="J4" i="3" s="1"/>
  <c r="W85" i="3" a="1"/>
  <c r="W85" i="3" s="1"/>
  <c r="AG111" i="3" a="1"/>
  <c r="AG111" i="3" s="1"/>
  <c r="W68" i="10" a="1"/>
  <c r="W68" i="10" s="1"/>
  <c r="L32" i="10" a="1"/>
  <c r="L32" i="10" s="1"/>
  <c r="J74" i="12" a="1"/>
  <c r="J74" i="12" s="1"/>
  <c r="R127" i="10" a="1"/>
  <c r="R127" i="10" s="1"/>
  <c r="AH44" i="10" a="1"/>
  <c r="AH44" i="10" s="1"/>
  <c r="H64" i="3" a="1"/>
  <c r="H64" i="3" s="1"/>
  <c r="W111" i="3" a="1"/>
  <c r="W111" i="3" s="1"/>
  <c r="V86" i="10" a="1"/>
  <c r="V86" i="10" s="1"/>
  <c r="S84" i="3" a="1"/>
  <c r="S84" i="3" s="1"/>
  <c r="T48" i="3" a="1"/>
  <c r="T48" i="3" s="1"/>
  <c r="M70" i="3" a="1"/>
  <c r="M70" i="3" s="1"/>
  <c r="AI76" i="12" a="1"/>
  <c r="AI76" i="12" s="1"/>
  <c r="X92" i="12" a="1"/>
  <c r="X92" i="12" s="1"/>
  <c r="K119" i="10" a="1"/>
  <c r="K119" i="10" s="1"/>
  <c r="Z131" i="10" a="1"/>
  <c r="Z131" i="10" s="1"/>
  <c r="AA126" i="3" a="1"/>
  <c r="AA126" i="3" s="1"/>
  <c r="AF138" i="12" a="1"/>
  <c r="AF138" i="12" s="1"/>
  <c r="BK138" i="12" s="1"/>
  <c r="BK137" i="12" s="1"/>
  <c r="AC121" i="3" a="1"/>
  <c r="AC121" i="3" s="1"/>
  <c r="AG32" i="3" a="1"/>
  <c r="AG32" i="3" s="1"/>
  <c r="I14" i="3" a="1"/>
  <c r="I14" i="3" s="1"/>
  <c r="AC67" i="10" a="1"/>
  <c r="AC67" i="10" s="1"/>
  <c r="Q36" i="10" a="1"/>
  <c r="Q36" i="10" s="1"/>
  <c r="K128" i="12" a="1"/>
  <c r="K128" i="12" s="1"/>
  <c r="I42" i="3" a="1"/>
  <c r="I42" i="3" s="1"/>
  <c r="AF77" i="12" a="1"/>
  <c r="AF77" i="12" s="1"/>
  <c r="AI97" i="3" a="1"/>
  <c r="AI97" i="3" s="1"/>
  <c r="AH68" i="12" a="1"/>
  <c r="AH68" i="12" s="1"/>
  <c r="Z84" i="3" a="1"/>
  <c r="Z84" i="3" s="1"/>
  <c r="I64" i="3" a="1"/>
  <c r="I64" i="3" s="1"/>
  <c r="AD45" i="12" a="1"/>
  <c r="AD45" i="12" s="1"/>
  <c r="Z106" i="3" a="1"/>
  <c r="Z106" i="3" s="1"/>
  <c r="AJ26" i="3" a="1"/>
  <c r="AJ26" i="3" s="1"/>
  <c r="R85" i="3" a="1"/>
  <c r="R85" i="3" s="1"/>
  <c r="X69" i="10" a="1"/>
  <c r="X69" i="10" s="1"/>
  <c r="AC127" i="10" a="1"/>
  <c r="AC127" i="10" s="1"/>
  <c r="AA12" i="10" a="1"/>
  <c r="AA12" i="10" s="1"/>
  <c r="V24" i="10" a="1"/>
  <c r="V24" i="10" s="1"/>
  <c r="Q44" i="12" a="1"/>
  <c r="Q44" i="12" s="1"/>
  <c r="AC16" i="12" a="1"/>
  <c r="AC16" i="12" s="1"/>
  <c r="O5" i="12" a="1"/>
  <c r="O5" i="12" s="1"/>
  <c r="M134" i="12" a="1"/>
  <c r="M134" i="12" s="1"/>
  <c r="AR134" i="12" s="1"/>
  <c r="Z61" i="10" a="1"/>
  <c r="Z61" i="10" s="1"/>
  <c r="P100" i="12" a="1"/>
  <c r="P100" i="12" s="1"/>
  <c r="AE121" i="10" a="1"/>
  <c r="AE121" i="10" s="1"/>
  <c r="AG36" i="10" a="1"/>
  <c r="AG36" i="10" s="1"/>
  <c r="AJ3" i="12" a="1"/>
  <c r="AJ3" i="12" s="1"/>
  <c r="AA48" i="12" a="1"/>
  <c r="AA48" i="12" s="1"/>
  <c r="P62" i="12" a="1"/>
  <c r="P62" i="12" s="1"/>
  <c r="G128" i="3" a="1"/>
  <c r="G128" i="3" s="1"/>
  <c r="AE39" i="10" a="1"/>
  <c r="AE39" i="10" s="1"/>
  <c r="Y114" i="10" a="1"/>
  <c r="Y114" i="10" s="1"/>
  <c r="AD56" i="12" a="1"/>
  <c r="AD56" i="12" s="1"/>
  <c r="AG19" i="3" a="1"/>
  <c r="AG19" i="3" s="1"/>
  <c r="R27" i="12" a="1"/>
  <c r="R27" i="12" s="1"/>
  <c r="T81" i="10" a="1"/>
  <c r="T81" i="10" s="1"/>
  <c r="G44" i="12" a="1"/>
  <c r="G44" i="12" s="1"/>
  <c r="I7" i="12" a="1"/>
  <c r="I7" i="12" s="1"/>
  <c r="L57" i="3" a="1"/>
  <c r="L57" i="3" s="1"/>
  <c r="Y76" i="3" a="1"/>
  <c r="Y76" i="3" s="1"/>
  <c r="I45" i="12" a="1"/>
  <c r="I45" i="12" s="1"/>
  <c r="R91" i="12" a="1"/>
  <c r="R91" i="12" s="1"/>
  <c r="AB20" i="10" a="1"/>
  <c r="AB20" i="10" s="1"/>
  <c r="V108" i="12" a="1"/>
  <c r="V108" i="12" s="1"/>
  <c r="U108" i="3" a="1"/>
  <c r="U108" i="3" s="1"/>
  <c r="G14" i="10" a="1"/>
  <c r="G14" i="10" s="1"/>
  <c r="X8" i="10" a="1"/>
  <c r="X8" i="10" s="1"/>
  <c r="AI85" i="3" a="1"/>
  <c r="AI85" i="3" s="1"/>
  <c r="AG68" i="12" a="1"/>
  <c r="AG68" i="12" s="1"/>
  <c r="AI31" i="10" a="1"/>
  <c r="AI31" i="10" s="1"/>
  <c r="AD26" i="12" a="1"/>
  <c r="AD26" i="12" s="1"/>
  <c r="K97" i="3" a="1"/>
  <c r="K97" i="3" s="1"/>
  <c r="AF136" i="10" a="1"/>
  <c r="AF136" i="10" s="1"/>
  <c r="BK136" i="10" s="1"/>
  <c r="BK135" i="10" s="1"/>
  <c r="S7" i="3" a="1"/>
  <c r="S7" i="3" s="1"/>
  <c r="R123" i="10" a="1"/>
  <c r="R123" i="10" s="1"/>
  <c r="R50" i="12" a="1"/>
  <c r="R50" i="12" s="1"/>
  <c r="O57" i="3" a="1"/>
  <c r="O57" i="3" s="1"/>
  <c r="Q111" i="10" a="1"/>
  <c r="Q111" i="10" s="1"/>
  <c r="AC99" i="12" a="1"/>
  <c r="AC99" i="12" s="1"/>
  <c r="AI47" i="3" a="1"/>
  <c r="AI47" i="3" s="1"/>
  <c r="Y57" i="10" a="1"/>
  <c r="Y57" i="10" s="1"/>
  <c r="Q84" i="3" a="1"/>
  <c r="Q84" i="3" s="1"/>
  <c r="AD75" i="12" a="1"/>
  <c r="AD75" i="12" s="1"/>
  <c r="W59" i="3" a="1"/>
  <c r="W59" i="3" s="1"/>
  <c r="O33" i="3" a="1"/>
  <c r="O33" i="3" s="1"/>
  <c r="AA116" i="3" a="1"/>
  <c r="AA116" i="3" s="1"/>
  <c r="V88" i="3" a="1"/>
  <c r="V88" i="3" s="1"/>
  <c r="L69" i="10" a="1"/>
  <c r="L69" i="10" s="1"/>
  <c r="AE18" i="12" a="1"/>
  <c r="AE18" i="12" s="1"/>
  <c r="K136" i="12" a="1"/>
  <c r="K136" i="12" s="1"/>
  <c r="AP136" i="12" s="1"/>
  <c r="AP135" i="12" s="1"/>
  <c r="H41" i="12" a="1"/>
  <c r="H41" i="12" s="1"/>
  <c r="AA72" i="10" a="1"/>
  <c r="AA72" i="10" s="1"/>
  <c r="AG45" i="3" a="1"/>
  <c r="AG45" i="3" s="1"/>
  <c r="X97" i="3" a="1"/>
  <c r="X97" i="3" s="1"/>
  <c r="M69" i="3" a="1"/>
  <c r="M69" i="3" s="1"/>
  <c r="W60" i="12" a="1"/>
  <c r="W60" i="12" s="1"/>
  <c r="AD103" i="3" a="1"/>
  <c r="AD103" i="3" s="1"/>
  <c r="Y89" i="10" a="1"/>
  <c r="Y89" i="10" s="1"/>
  <c r="Z58" i="12" a="1"/>
  <c r="Z58" i="12" s="1"/>
  <c r="Z77" i="10" a="1"/>
  <c r="Z77" i="10" s="1"/>
  <c r="M80" i="12" a="1"/>
  <c r="M80" i="12" s="1"/>
  <c r="Y50" i="3" a="1"/>
  <c r="Y50" i="3" s="1"/>
  <c r="Z60" i="10" a="1"/>
  <c r="Z60" i="10" s="1"/>
  <c r="AB134" i="10" a="1"/>
  <c r="AB134" i="10" s="1"/>
  <c r="BG134" i="10" s="1"/>
  <c r="Q48" i="12" a="1"/>
  <c r="Q48" i="12" s="1"/>
  <c r="Q61" i="10" a="1"/>
  <c r="Q61" i="10" s="1"/>
  <c r="Z59" i="10" a="1"/>
  <c r="Z59" i="10" s="1"/>
  <c r="AG72" i="3" a="1"/>
  <c r="AG72" i="3" s="1"/>
  <c r="U124" i="3" a="1"/>
  <c r="U124" i="3" s="1"/>
  <c r="W53" i="3" a="1"/>
  <c r="W53" i="3" s="1"/>
  <c r="H70" i="3" a="1"/>
  <c r="H70" i="3" s="1"/>
  <c r="AE26" i="12" a="1"/>
  <c r="AE26" i="12" s="1"/>
  <c r="AI3" i="12" a="1"/>
  <c r="AI3" i="12" s="1"/>
  <c r="P80" i="12" a="1"/>
  <c r="P80" i="12" s="1"/>
  <c r="AD92" i="12" a="1"/>
  <c r="AD92" i="12" s="1"/>
  <c r="AI116" i="10" a="1"/>
  <c r="AI116" i="10" s="1"/>
  <c r="J124" i="3" a="1"/>
  <c r="J124" i="3" s="1"/>
  <c r="AJ27" i="3" a="1"/>
  <c r="AJ27" i="3" s="1"/>
  <c r="AC130" i="3" a="1"/>
  <c r="AC130" i="3" s="1"/>
  <c r="G3" i="12" a="1"/>
  <c r="G3" i="12" s="1"/>
  <c r="O128" i="10" a="1"/>
  <c r="O128" i="10" s="1"/>
  <c r="AB120" i="10" a="1"/>
  <c r="AB120" i="10" s="1"/>
  <c r="AI23" i="12" a="1"/>
  <c r="AI23" i="12" s="1"/>
  <c r="AB120" i="3" a="1"/>
  <c r="AB120" i="3" s="1"/>
  <c r="I17" i="10" a="1"/>
  <c r="I17" i="10" s="1"/>
  <c r="P129" i="12" a="1"/>
  <c r="P129" i="12" s="1"/>
  <c r="AJ129" i="3" a="1"/>
  <c r="AJ129" i="3" s="1"/>
  <c r="P36" i="3" a="1"/>
  <c r="P36" i="3" s="1"/>
  <c r="M7" i="12" a="1"/>
  <c r="M7" i="12" s="1"/>
  <c r="T57" i="3" a="1"/>
  <c r="T57" i="3" s="1"/>
  <c r="Z96" i="3" a="1"/>
  <c r="Z96" i="3" s="1"/>
  <c r="N74" i="10" a="1"/>
  <c r="N74" i="10" s="1"/>
  <c r="AB71" i="3" a="1"/>
  <c r="AB71" i="3" s="1"/>
  <c r="Z126" i="12" a="1"/>
  <c r="Z126" i="12" s="1"/>
  <c r="AD36" i="10" a="1"/>
  <c r="AD36" i="10" s="1"/>
  <c r="O82" i="3" a="1"/>
  <c r="O82" i="3" s="1"/>
  <c r="I10" i="10" a="1"/>
  <c r="I10" i="10" s="1"/>
  <c r="X102" i="12" a="1"/>
  <c r="X102" i="12" s="1"/>
  <c r="AB121" i="10" a="1"/>
  <c r="AB121" i="10" s="1"/>
  <c r="W10" i="12" a="1"/>
  <c r="W10" i="12" s="1"/>
  <c r="H38" i="3" a="1"/>
  <c r="H38" i="3" s="1"/>
  <c r="AB33" i="12" a="1"/>
  <c r="AB33" i="12" s="1"/>
  <c r="Q126" i="12" a="1"/>
  <c r="Q126" i="12" s="1"/>
  <c r="H82" i="3" a="1"/>
  <c r="H82" i="3" s="1"/>
  <c r="N110" i="10" a="1"/>
  <c r="N110" i="10" s="1"/>
  <c r="N129" i="3" a="1"/>
  <c r="N129" i="3" s="1"/>
  <c r="O96" i="3" a="1"/>
  <c r="O96" i="3" s="1"/>
  <c r="Y81" i="3" a="1"/>
  <c r="Y81" i="3" s="1"/>
  <c r="O21" i="3" a="1"/>
  <c r="O21" i="3" s="1"/>
  <c r="K111" i="10" a="1"/>
  <c r="K111" i="10" s="1"/>
  <c r="Q21" i="3" a="1"/>
  <c r="Q21" i="3" s="1"/>
  <c r="AJ115" i="3" a="1"/>
  <c r="AJ115" i="3" s="1"/>
  <c r="AB60" i="3" a="1"/>
  <c r="AB60" i="3" s="1"/>
  <c r="AI71" i="10" a="1"/>
  <c r="AI71" i="10" s="1"/>
  <c r="W85" i="12" a="1"/>
  <c r="W85" i="12" s="1"/>
  <c r="Y25" i="3" a="1"/>
  <c r="Y25" i="3" s="1"/>
  <c r="O66" i="3" a="1"/>
  <c r="O66" i="3" s="1"/>
  <c r="AF84" i="3" a="1"/>
  <c r="AF84" i="3" s="1"/>
  <c r="AB21" i="10" a="1"/>
  <c r="AB21" i="10" s="1"/>
  <c r="W54" i="3" a="1"/>
  <c r="W54" i="3" s="1"/>
  <c r="S59" i="3" a="1"/>
  <c r="S59" i="3" s="1"/>
  <c r="G18" i="3" a="1"/>
  <c r="G18" i="3" s="1"/>
  <c r="H40" i="12" a="1"/>
  <c r="H40" i="12" s="1"/>
  <c r="AJ57" i="10" a="1"/>
  <c r="AJ57" i="10" s="1"/>
  <c r="AG51" i="12" a="1"/>
  <c r="AG51" i="12" s="1"/>
  <c r="U116" i="3" a="1"/>
  <c r="U116" i="3" s="1"/>
  <c r="G51" i="3" a="1"/>
  <c r="G51" i="3" s="1"/>
  <c r="AC134" i="3" a="1"/>
  <c r="AC134" i="3" s="1"/>
  <c r="BH134" i="3" s="1"/>
  <c r="M18" i="10" a="1"/>
  <c r="M18" i="10" s="1"/>
  <c r="AG89" i="12" a="1"/>
  <c r="AG89" i="12" s="1"/>
  <c r="V113" i="10" a="1"/>
  <c r="V113" i="10" s="1"/>
  <c r="L122" i="3" a="1"/>
  <c r="L122" i="3" s="1"/>
  <c r="L80" i="12" a="1"/>
  <c r="L80" i="12" s="1"/>
  <c r="AA126" i="12" a="1"/>
  <c r="AA126" i="12" s="1"/>
  <c r="AB136" i="10" a="1"/>
  <c r="AB136" i="10" s="1"/>
  <c r="BG136" i="10" s="1"/>
  <c r="BG135" i="10" s="1"/>
  <c r="AB102" i="12" a="1"/>
  <c r="AB102" i="12" s="1"/>
  <c r="AC43" i="3" a="1"/>
  <c r="AC43" i="3" s="1"/>
  <c r="W21" i="10" a="1"/>
  <c r="W21" i="10" s="1"/>
  <c r="X125" i="12" a="1"/>
  <c r="X125" i="12" s="1"/>
  <c r="N113" i="10" a="1"/>
  <c r="N113" i="10" s="1"/>
  <c r="I75" i="3" a="1"/>
  <c r="I75" i="3" s="1"/>
  <c r="V54" i="12" a="1"/>
  <c r="V54" i="12" s="1"/>
  <c r="J90" i="10" a="1"/>
  <c r="J90" i="10" s="1"/>
  <c r="G41" i="10" a="1"/>
  <c r="G41" i="10" s="1"/>
  <c r="S111" i="10" a="1"/>
  <c r="S111" i="10" s="1"/>
  <c r="AC98" i="10" a="1"/>
  <c r="AC98" i="10" s="1"/>
  <c r="N30" i="10" a="1"/>
  <c r="N30" i="10" s="1"/>
  <c r="H67" i="12" a="1"/>
  <c r="H67" i="12" s="1"/>
  <c r="AD109" i="3" a="1"/>
  <c r="AD109" i="3" s="1"/>
  <c r="S42" i="3" a="1"/>
  <c r="S42" i="3" s="1"/>
  <c r="Z32" i="3" a="1"/>
  <c r="Z32" i="3" s="1"/>
  <c r="AC125" i="3" a="1"/>
  <c r="AC125" i="3" s="1"/>
  <c r="Y106" i="12" a="1"/>
  <c r="Y106" i="12" s="1"/>
  <c r="AC122" i="12" a="1"/>
  <c r="AC122" i="12" s="1"/>
  <c r="S52" i="10" a="1"/>
  <c r="S52" i="10" s="1"/>
  <c r="T96" i="3" a="1"/>
  <c r="T96" i="3" s="1"/>
  <c r="M40" i="3" a="1"/>
  <c r="M40" i="3" s="1"/>
  <c r="T89" i="3" a="1"/>
  <c r="T89" i="3" s="1"/>
  <c r="Q53" i="12" a="1"/>
  <c r="Q53" i="12" s="1"/>
  <c r="J124" i="12" a="1"/>
  <c r="J124" i="12" s="1"/>
  <c r="R61" i="3" a="1"/>
  <c r="R61" i="3" s="1"/>
  <c r="AA23" i="10" a="1"/>
  <c r="AA23" i="10" s="1"/>
  <c r="AD36" i="3" a="1"/>
  <c r="AD36" i="3" s="1"/>
  <c r="Q122" i="3" a="1"/>
  <c r="Q122" i="3" s="1"/>
  <c r="W134" i="10" a="1"/>
  <c r="W134" i="10" s="1"/>
  <c r="BB134" i="10" s="1"/>
  <c r="BB132" i="10" s="1"/>
  <c r="AG88" i="12" a="1"/>
  <c r="AG88" i="12" s="1"/>
  <c r="AG54" i="12" a="1"/>
  <c r="AG54" i="12" s="1"/>
  <c r="W17" i="3" a="1"/>
  <c r="W17" i="3" s="1"/>
  <c r="X17" i="12" a="1"/>
  <c r="X17" i="12" s="1"/>
  <c r="M60" i="3" a="1"/>
  <c r="M60" i="3" s="1"/>
  <c r="AJ73" i="3" a="1"/>
  <c r="AJ73" i="3" s="1"/>
  <c r="AE98" i="3" a="1"/>
  <c r="AE98" i="3" s="1"/>
  <c r="H4" i="12" a="1"/>
  <c r="H4" i="12" s="1"/>
  <c r="V3" i="3" a="1"/>
  <c r="V3" i="3" s="1"/>
  <c r="K93" i="12" a="1"/>
  <c r="K93" i="12" s="1"/>
  <c r="O138" i="12" a="1"/>
  <c r="O138" i="12" s="1"/>
  <c r="AT138" i="12" s="1"/>
  <c r="AT137" i="12" s="1"/>
  <c r="AH51" i="12" a="1"/>
  <c r="AH51" i="12" s="1"/>
  <c r="AF32" i="12" a="1"/>
  <c r="AF32" i="12" s="1"/>
  <c r="AC128" i="3" a="1"/>
  <c r="AC128" i="3" s="1"/>
  <c r="S14" i="3" a="1"/>
  <c r="S14" i="3" s="1"/>
  <c r="AE103" i="3" a="1"/>
  <c r="AE103" i="3" s="1"/>
  <c r="AB138" i="10" a="1"/>
  <c r="AB138" i="10" s="1"/>
  <c r="BG138" i="10" s="1"/>
  <c r="BG137" i="10" s="1"/>
  <c r="AH55" i="10" a="1"/>
  <c r="AH55" i="10" s="1"/>
  <c r="AC81" i="3" a="1"/>
  <c r="AC81" i="3" s="1"/>
  <c r="G44" i="3" a="1"/>
  <c r="G44" i="3" s="1"/>
  <c r="AA6" i="10" a="1"/>
  <c r="AA6" i="10" s="1"/>
  <c r="Q95" i="12" a="1"/>
  <c r="Q95" i="12" s="1"/>
  <c r="S21" i="10" a="1"/>
  <c r="S21" i="10" s="1"/>
  <c r="J138" i="3" a="1"/>
  <c r="J138" i="3" s="1"/>
  <c r="AO138" i="3" s="1"/>
  <c r="AO137" i="3" s="1"/>
  <c r="N125" i="10" a="1"/>
  <c r="N125" i="10" s="1"/>
  <c r="AB15" i="10" a="1"/>
  <c r="AB15" i="10" s="1"/>
  <c r="N54" i="12" a="1"/>
  <c r="N54" i="12" s="1"/>
  <c r="H73" i="3" a="1"/>
  <c r="H73" i="3" s="1"/>
  <c r="AB40" i="12" a="1"/>
  <c r="AB40" i="12" s="1"/>
  <c r="L11" i="12" a="1"/>
  <c r="L11" i="12" s="1"/>
  <c r="O100" i="3" a="1"/>
  <c r="O100" i="3" s="1"/>
  <c r="AF100" i="12" a="1"/>
  <c r="AF100" i="12" s="1"/>
  <c r="Q68" i="10" a="1"/>
  <c r="Q68" i="10" s="1"/>
  <c r="AJ109" i="3" a="1"/>
  <c r="AJ109" i="3" s="1"/>
  <c r="I79" i="10" a="1"/>
  <c r="I79" i="10" s="1"/>
  <c r="AC77" i="12" a="1"/>
  <c r="AC77" i="12" s="1"/>
  <c r="I32" i="3" a="1"/>
  <c r="I32" i="3" s="1"/>
  <c r="AE55" i="3" a="1"/>
  <c r="AE55" i="3" s="1"/>
  <c r="T93" i="12" a="1"/>
  <c r="T93" i="12" s="1"/>
  <c r="I113" i="12" a="1"/>
  <c r="I113" i="12" s="1"/>
  <c r="X46" i="10" a="1"/>
  <c r="X46" i="10" s="1"/>
  <c r="AJ79" i="12" a="1"/>
  <c r="AJ79" i="12" s="1"/>
  <c r="X16" i="10" a="1"/>
  <c r="X16" i="10" s="1"/>
  <c r="H8" i="12" a="1"/>
  <c r="H8" i="12" s="1"/>
  <c r="J97" i="10" a="1"/>
  <c r="J97" i="10" s="1"/>
  <c r="T124" i="3" a="1"/>
  <c r="T124" i="3" s="1"/>
  <c r="X119" i="12" a="1"/>
  <c r="X119" i="12" s="1"/>
  <c r="I61" i="3" a="1"/>
  <c r="I61" i="3" s="1"/>
  <c r="AJ62" i="10" a="1"/>
  <c r="AJ62" i="10" s="1"/>
  <c r="AG44" i="12" a="1"/>
  <c r="AG44" i="12" s="1"/>
  <c r="AI40" i="10" a="1"/>
  <c r="AI40" i="10" s="1"/>
  <c r="AE124" i="3" a="1"/>
  <c r="AE124" i="3" s="1"/>
  <c r="AH50" i="12" a="1"/>
  <c r="AH50" i="12" s="1"/>
  <c r="Z10" i="10" a="1"/>
  <c r="Z10" i="10" s="1"/>
  <c r="AE119" i="12" a="1"/>
  <c r="AE119" i="12" s="1"/>
  <c r="U34" i="10" a="1"/>
  <c r="U34" i="10" s="1"/>
  <c r="Q37" i="12" a="1"/>
  <c r="Q37" i="12" s="1"/>
  <c r="U130" i="3" a="1"/>
  <c r="U130" i="3" s="1"/>
  <c r="V3" i="12" a="1"/>
  <c r="V3" i="12" s="1"/>
  <c r="I106" i="10" a="1"/>
  <c r="I106" i="10" s="1"/>
  <c r="AI131" i="3" a="1"/>
  <c r="AI131" i="3" s="1"/>
  <c r="AG64" i="3" a="1"/>
  <c r="AG64" i="3" s="1"/>
  <c r="I110" i="10" a="1"/>
  <c r="I110" i="10" s="1"/>
  <c r="P76" i="3" a="1"/>
  <c r="P76" i="3" s="1"/>
  <c r="AD136" i="12" a="1"/>
  <c r="AD136" i="12" s="1"/>
  <c r="BI136" i="12" s="1"/>
  <c r="BI135" i="12" s="1"/>
  <c r="W5" i="10" a="1"/>
  <c r="W5" i="10" s="1"/>
  <c r="M60" i="10" a="1"/>
  <c r="M60" i="10" s="1"/>
  <c r="O10" i="12" a="1"/>
  <c r="O10" i="12" s="1"/>
  <c r="G76" i="3" a="1"/>
  <c r="G76" i="3" s="1"/>
  <c r="Z113" i="3" a="1"/>
  <c r="Z113" i="3" s="1"/>
  <c r="U21" i="3" a="1"/>
  <c r="U21" i="3" s="1"/>
  <c r="AC66" i="12" a="1"/>
  <c r="AC66" i="12" s="1"/>
  <c r="U40" i="10" a="1"/>
  <c r="U40" i="10" s="1"/>
  <c r="U111" i="10" a="1"/>
  <c r="U111" i="10" s="1"/>
  <c r="AB71" i="12" a="1"/>
  <c r="AB71" i="12" s="1"/>
  <c r="AB31" i="10" a="1"/>
  <c r="AB31" i="10" s="1"/>
  <c r="AG15" i="10" a="1"/>
  <c r="AG15" i="10" s="1"/>
  <c r="H42" i="3" a="1"/>
  <c r="H42" i="3" s="1"/>
  <c r="I16" i="12" a="1"/>
  <c r="I16" i="12" s="1"/>
  <c r="U90" i="10" a="1"/>
  <c r="U90" i="10" s="1"/>
  <c r="AI48" i="3" a="1"/>
  <c r="AI48" i="3" s="1"/>
  <c r="AB7" i="12" a="1"/>
  <c r="AB7" i="12" s="1"/>
  <c r="O37" i="3" a="1"/>
  <c r="O37" i="3" s="1"/>
  <c r="N75" i="3" a="1"/>
  <c r="N75" i="3" s="1"/>
  <c r="U47" i="3" a="1"/>
  <c r="U47" i="3" s="1"/>
  <c r="Q63" i="12" a="1"/>
  <c r="Q63" i="12" s="1"/>
  <c r="S48" i="12" a="1"/>
  <c r="S48" i="12" s="1"/>
  <c r="X47" i="12" a="1"/>
  <c r="X47" i="12" s="1"/>
  <c r="N102" i="10" a="1"/>
  <c r="N102" i="10" s="1"/>
  <c r="AA71" i="3" a="1"/>
  <c r="AA71" i="3" s="1"/>
  <c r="Q134" i="3" a="1"/>
  <c r="Q134" i="3" s="1"/>
  <c r="AV134" i="3" s="1"/>
  <c r="S61" i="12" a="1"/>
  <c r="S61" i="12" s="1"/>
  <c r="X58" i="3" a="1"/>
  <c r="X58" i="3" s="1"/>
  <c r="X97" i="10" a="1"/>
  <c r="X97" i="10" s="1"/>
  <c r="P71" i="12" a="1"/>
  <c r="P71" i="12" s="1"/>
  <c r="K75" i="12" a="1"/>
  <c r="K75" i="12" s="1"/>
  <c r="Q59" i="12" a="1"/>
  <c r="Q59" i="12" s="1"/>
  <c r="AE95" i="12" a="1"/>
  <c r="AE95" i="12" s="1"/>
  <c r="AI68" i="12" a="1"/>
  <c r="AI68" i="12" s="1"/>
  <c r="AG131" i="3" a="1"/>
  <c r="AG131" i="3" s="1"/>
  <c r="P43" i="3" a="1"/>
  <c r="P43" i="3" s="1"/>
  <c r="M24" i="3" a="1"/>
  <c r="M24" i="3" s="1"/>
  <c r="AE105" i="12" a="1"/>
  <c r="AE105" i="12" s="1"/>
  <c r="I35" i="10" a="1"/>
  <c r="I35" i="10" s="1"/>
  <c r="Y120" i="3" a="1"/>
  <c r="Y120" i="3" s="1"/>
  <c r="AF130" i="10" a="1"/>
  <c r="AF130" i="10" s="1"/>
  <c r="AD127" i="12" a="1"/>
  <c r="AD127" i="12" s="1"/>
  <c r="O67" i="10" a="1"/>
  <c r="O67" i="10" s="1"/>
  <c r="U120" i="10" a="1"/>
  <c r="U120" i="10" s="1"/>
  <c r="T3" i="3" a="1"/>
  <c r="T3" i="3" s="1"/>
  <c r="O79" i="3" a="1"/>
  <c r="O79" i="3" s="1"/>
  <c r="AJ14" i="10" a="1"/>
  <c r="AJ14" i="10" s="1"/>
  <c r="M136" i="3" a="1"/>
  <c r="M136" i="3" s="1"/>
  <c r="AR136" i="3" s="1"/>
  <c r="AR135" i="3" s="1"/>
  <c r="AA72" i="3" a="1"/>
  <c r="AA72" i="3" s="1"/>
  <c r="K37" i="3" a="1"/>
  <c r="K37" i="3" s="1"/>
  <c r="AJ123" i="12" a="1"/>
  <c r="AJ123" i="12" s="1"/>
  <c r="T100" i="12" a="1"/>
  <c r="T100" i="12" s="1"/>
  <c r="AC96" i="10" a="1"/>
  <c r="AC96" i="10" s="1"/>
  <c r="AE97" i="12" a="1"/>
  <c r="AE97" i="12" s="1"/>
  <c r="O110" i="3" a="1"/>
  <c r="O110" i="3" s="1"/>
  <c r="O122" i="10" a="1"/>
  <c r="O122" i="10" s="1"/>
  <c r="AA96" i="12" a="1"/>
  <c r="AA96" i="12" s="1"/>
  <c r="V101" i="3" a="1"/>
  <c r="V101" i="3" s="1"/>
  <c r="AF119" i="10" a="1"/>
  <c r="AF119" i="10" s="1"/>
  <c r="M38" i="10" a="1"/>
  <c r="M38" i="10" s="1"/>
  <c r="AA16" i="10" a="1"/>
  <c r="AA16" i="10" s="1"/>
  <c r="AD108" i="3" a="1"/>
  <c r="AD108" i="3" s="1"/>
  <c r="I88" i="10" a="1"/>
  <c r="I88" i="10" s="1"/>
  <c r="M16" i="10" a="1"/>
  <c r="M16" i="10" s="1"/>
  <c r="Y15" i="3" a="1"/>
  <c r="Y15" i="3" s="1"/>
  <c r="AA125" i="3" a="1"/>
  <c r="AA125" i="3" s="1"/>
  <c r="O34" i="3" a="1"/>
  <c r="O34" i="3" s="1"/>
  <c r="V81" i="12" a="1"/>
  <c r="V81" i="12" s="1"/>
  <c r="Q13" i="12" a="1"/>
  <c r="Q13" i="12" s="1"/>
  <c r="L121" i="3" a="1"/>
  <c r="L121" i="3" s="1"/>
  <c r="M119" i="3" a="1"/>
  <c r="M119" i="3" s="1"/>
  <c r="P21" i="3" a="1"/>
  <c r="P21" i="3" s="1"/>
  <c r="S106" i="10" a="1"/>
  <c r="S106" i="10" s="1"/>
  <c r="AB25" i="3" a="1"/>
  <c r="AB25" i="3" s="1"/>
  <c r="T71" i="12" a="1"/>
  <c r="T71" i="12" s="1"/>
  <c r="I128" i="3" a="1"/>
  <c r="I128" i="3" s="1"/>
  <c r="AA114" i="3" a="1"/>
  <c r="AA114" i="3" s="1"/>
  <c r="V116" i="3" a="1"/>
  <c r="V116" i="3" s="1"/>
  <c r="K30" i="10" a="1"/>
  <c r="K30" i="10" s="1"/>
  <c r="AI79" i="12" a="1"/>
  <c r="AI79" i="12" s="1"/>
  <c r="U57" i="10" a="1"/>
  <c r="U57" i="10" s="1"/>
  <c r="T26" i="3" a="1"/>
  <c r="T26" i="3" s="1"/>
  <c r="U74" i="12" a="1"/>
  <c r="U74" i="12" s="1"/>
  <c r="Q25" i="3" a="1"/>
  <c r="Q25" i="3" s="1"/>
  <c r="W122" i="3" a="1"/>
  <c r="W122" i="3" s="1"/>
  <c r="Q114" i="12" a="1"/>
  <c r="Q114" i="12" s="1"/>
  <c r="G115" i="3" a="1"/>
  <c r="G115" i="3" s="1"/>
  <c r="J109" i="3" a="1"/>
  <c r="J109" i="3" s="1"/>
  <c r="AA136" i="3" a="1"/>
  <c r="AA136" i="3" s="1"/>
  <c r="BF136" i="3" s="1"/>
  <c r="BF135" i="3" s="1"/>
  <c r="P69" i="12" a="1"/>
  <c r="P69" i="12" s="1"/>
  <c r="R103" i="3" a="1"/>
  <c r="R103" i="3" s="1"/>
  <c r="H76" i="10" a="1"/>
  <c r="H76" i="10" s="1"/>
  <c r="O53" i="3" a="1"/>
  <c r="O53" i="3" s="1"/>
  <c r="Q31" i="10" a="1"/>
  <c r="Q31" i="10" s="1"/>
  <c r="O12" i="12" a="1"/>
  <c r="O12" i="12" s="1"/>
  <c r="L27" i="12" a="1"/>
  <c r="L27" i="12" s="1"/>
  <c r="T138" i="10" a="1"/>
  <c r="T138" i="10" s="1"/>
  <c r="AY138" i="10" s="1"/>
  <c r="AY137" i="10" s="1"/>
  <c r="M38" i="12" a="1"/>
  <c r="M38" i="12" s="1"/>
  <c r="R96" i="12" a="1"/>
  <c r="R96" i="12" s="1"/>
  <c r="Y76" i="12" a="1"/>
  <c r="Y76" i="12" s="1"/>
  <c r="S54" i="10" a="1"/>
  <c r="S54" i="10" s="1"/>
  <c r="M89" i="12" a="1"/>
  <c r="M89" i="12" s="1"/>
  <c r="X114" i="12" a="1"/>
  <c r="X114" i="12" s="1"/>
  <c r="M87" i="12" a="1"/>
  <c r="M87" i="12" s="1"/>
  <c r="J131" i="3" a="1"/>
  <c r="J131" i="3" s="1"/>
  <c r="O56" i="10" a="1"/>
  <c r="O56" i="10" s="1"/>
  <c r="U37" i="12" a="1"/>
  <c r="U37" i="12" s="1"/>
  <c r="AB64" i="12" a="1"/>
  <c r="AB64" i="12" s="1"/>
  <c r="AH26" i="10" a="1"/>
  <c r="AH26" i="10" s="1"/>
  <c r="W50" i="10" a="1"/>
  <c r="W50" i="10" s="1"/>
  <c r="G100" i="12" a="1"/>
  <c r="G100" i="12" s="1"/>
  <c r="M126" i="3" a="1"/>
  <c r="M126" i="3" s="1"/>
  <c r="Y51" i="12" a="1"/>
  <c r="Y51" i="12" s="1"/>
  <c r="K4" i="3" a="1"/>
  <c r="K4" i="3" s="1"/>
  <c r="K27" i="3" a="1"/>
  <c r="K27" i="3" s="1"/>
  <c r="O101" i="10" a="1"/>
  <c r="O101" i="10" s="1"/>
  <c r="U39" i="3" a="1"/>
  <c r="U39" i="3" s="1"/>
  <c r="U43" i="12" a="1"/>
  <c r="U43" i="12" s="1"/>
  <c r="AB11" i="12" a="1"/>
  <c r="AB11" i="12" s="1"/>
  <c r="AI108" i="10" a="1"/>
  <c r="AI108" i="10" s="1"/>
  <c r="AB113" i="10" a="1"/>
  <c r="AB113" i="10" s="1"/>
  <c r="AH63" i="10" a="1"/>
  <c r="AH63" i="10" s="1"/>
  <c r="X119" i="10" a="1"/>
  <c r="X119" i="10" s="1"/>
  <c r="AG41" i="3" a="1"/>
  <c r="AG41" i="3" s="1"/>
  <c r="T91" i="12" a="1"/>
  <c r="T91" i="12" s="1"/>
  <c r="G115" i="10" a="1"/>
  <c r="G115" i="10" s="1"/>
  <c r="J95" i="12" a="1"/>
  <c r="J95" i="12" s="1"/>
  <c r="N86" i="12" a="1"/>
  <c r="N86" i="12" s="1"/>
  <c r="Z111" i="12" a="1"/>
  <c r="Z111" i="12" s="1"/>
  <c r="V18" i="10" a="1"/>
  <c r="V18" i="10" s="1"/>
  <c r="Q80" i="3" a="1"/>
  <c r="Q80" i="3" s="1"/>
  <c r="W115" i="12" a="1"/>
  <c r="W115" i="12" s="1"/>
  <c r="N129" i="12" a="1"/>
  <c r="N129" i="12" s="1"/>
  <c r="AI23" i="3" a="1"/>
  <c r="AI23" i="3" s="1"/>
  <c r="AF126" i="3" a="1"/>
  <c r="AF126" i="3" s="1"/>
  <c r="P23" i="10" a="1"/>
  <c r="P23" i="10" s="1"/>
  <c r="AD84" i="12" a="1"/>
  <c r="AD84" i="12" s="1"/>
  <c r="Z3" i="3" a="1"/>
  <c r="Z3" i="3" s="1"/>
  <c r="AB39" i="12" a="1"/>
  <c r="AB39" i="12" s="1"/>
  <c r="N62" i="12" a="1"/>
  <c r="N62" i="12" s="1"/>
  <c r="X40" i="12" a="1"/>
  <c r="X40" i="12" s="1"/>
  <c r="AF123" i="12" a="1"/>
  <c r="AF123" i="12" s="1"/>
  <c r="I57" i="12" a="1"/>
  <c r="I57" i="12" s="1"/>
  <c r="T76" i="10" a="1"/>
  <c r="T76" i="10" s="1"/>
  <c r="U31" i="3" a="1"/>
  <c r="U31" i="3" s="1"/>
  <c r="J65" i="10" a="1"/>
  <c r="J65" i="10" s="1"/>
  <c r="AB35" i="3" a="1"/>
  <c r="AB35" i="3" s="1"/>
  <c r="R138" i="3" a="1"/>
  <c r="R138" i="3" s="1"/>
  <c r="AW138" i="3" s="1"/>
  <c r="AW137" i="3" s="1"/>
  <c r="H12" i="10" a="1"/>
  <c r="H12" i="10" s="1"/>
  <c r="T40" i="12" a="1"/>
  <c r="T40" i="12" s="1"/>
  <c r="Q73" i="3" a="1"/>
  <c r="Q73" i="3" s="1"/>
  <c r="H74" i="3" a="1"/>
  <c r="H74" i="3" s="1"/>
  <c r="AJ97" i="12" a="1"/>
  <c r="AJ97" i="12" s="1"/>
  <c r="N68" i="3" a="1"/>
  <c r="N68" i="3" s="1"/>
  <c r="U93" i="3" a="1"/>
  <c r="U93" i="3" s="1"/>
  <c r="Q46" i="12" a="1"/>
  <c r="Q46" i="12" s="1"/>
  <c r="P99" i="10" a="1"/>
  <c r="P99" i="10" s="1"/>
  <c r="H66" i="12" a="1"/>
  <c r="H66" i="12" s="1"/>
  <c r="H136" i="10" a="1"/>
  <c r="H136" i="10" s="1"/>
  <c r="AM136" i="10" s="1"/>
  <c r="AM135" i="10" s="1"/>
  <c r="J105" i="3" a="1"/>
  <c r="J105" i="3" s="1"/>
  <c r="AI43" i="3" a="1"/>
  <c r="AI43" i="3" s="1"/>
  <c r="O42" i="10" a="1"/>
  <c r="O42" i="10" s="1"/>
  <c r="J37" i="12" a="1"/>
  <c r="J37" i="12" s="1"/>
  <c r="W77" i="3" a="1"/>
  <c r="W77" i="3" s="1"/>
  <c r="R89" i="10" a="1"/>
  <c r="R89" i="10" s="1"/>
  <c r="Z55" i="3" a="1"/>
  <c r="Z55" i="3" s="1"/>
  <c r="Y138" i="10" a="1"/>
  <c r="Y138" i="10" s="1"/>
  <c r="BD138" i="10" s="1"/>
  <c r="BD137" i="10" s="1"/>
  <c r="AB57" i="3" a="1"/>
  <c r="AB57" i="3" s="1"/>
  <c r="G42" i="10" a="1"/>
  <c r="G42" i="10" s="1"/>
  <c r="L67" i="12" a="1"/>
  <c r="L67" i="12" s="1"/>
  <c r="AE25" i="3" a="1"/>
  <c r="AE25" i="3" s="1"/>
  <c r="T77" i="3" a="1"/>
  <c r="T77" i="3" s="1"/>
  <c r="V25" i="12" a="1"/>
  <c r="V25" i="12" s="1"/>
  <c r="H75" i="12" a="1"/>
  <c r="H75" i="12" s="1"/>
  <c r="Y18" i="10" a="1"/>
  <c r="Y18" i="10" s="1"/>
  <c r="AA6" i="12" a="1"/>
  <c r="AA6" i="12" s="1"/>
  <c r="AJ10" i="10" a="1"/>
  <c r="AJ10" i="10" s="1"/>
  <c r="T10" i="12" a="1"/>
  <c r="T10" i="12" s="1"/>
  <c r="AA122" i="10" a="1"/>
  <c r="AA122" i="10" s="1"/>
  <c r="AF72" i="12" a="1"/>
  <c r="AF72" i="12" s="1"/>
  <c r="O124" i="10" a="1"/>
  <c r="O124" i="10" s="1"/>
  <c r="AC56" i="12" a="1"/>
  <c r="AC56" i="12" s="1"/>
  <c r="J115" i="3" a="1"/>
  <c r="J115" i="3" s="1"/>
  <c r="U138" i="3" a="1"/>
  <c r="U138" i="3" s="1"/>
  <c r="AZ138" i="3" s="1"/>
  <c r="AZ137" i="3" s="1"/>
  <c r="O39" i="3" a="1"/>
  <c r="O39" i="3" s="1"/>
  <c r="H134" i="3" a="1"/>
  <c r="H134" i="3" s="1"/>
  <c r="AM134" i="3" s="1"/>
  <c r="Q117" i="12" a="1"/>
  <c r="Q117" i="12" s="1"/>
  <c r="T105" i="3" a="1"/>
  <c r="T105" i="3" s="1"/>
  <c r="AI74" i="12" a="1"/>
  <c r="AI74" i="12" s="1"/>
  <c r="AJ76" i="3" a="1"/>
  <c r="AJ76" i="3" s="1"/>
  <c r="Z50" i="10" a="1"/>
  <c r="Z50" i="10" s="1"/>
  <c r="I76" i="12" a="1"/>
  <c r="I76" i="12" s="1"/>
  <c r="N70" i="12" a="1"/>
  <c r="N70" i="12" s="1"/>
  <c r="M56" i="10" a="1"/>
  <c r="M56" i="10" s="1"/>
  <c r="AF43" i="3" a="1"/>
  <c r="AF43" i="3" s="1"/>
  <c r="X136" i="12" a="1"/>
  <c r="X136" i="12" s="1"/>
  <c r="BC136" i="12" s="1"/>
  <c r="BC135" i="12" s="1"/>
  <c r="AG88" i="3" a="1"/>
  <c r="AG88" i="3" s="1"/>
  <c r="G99" i="12" a="1"/>
  <c r="G99" i="12" s="1"/>
  <c r="M93" i="3" a="1"/>
  <c r="M93" i="3" s="1"/>
  <c r="AJ82" i="12" a="1"/>
  <c r="AJ82" i="12" s="1"/>
  <c r="P59" i="12" a="1"/>
  <c r="P59" i="12" s="1"/>
  <c r="AF99" i="10" a="1"/>
  <c r="AF99" i="10" s="1"/>
  <c r="Y84" i="12" a="1"/>
  <c r="Y84" i="12" s="1"/>
  <c r="AF119" i="12" a="1"/>
  <c r="AF119" i="12" s="1"/>
  <c r="AB111" i="3" a="1"/>
  <c r="AB111" i="3" s="1"/>
  <c r="V91" i="10" a="1"/>
  <c r="V91" i="10" s="1"/>
  <c r="AA11" i="3" a="1"/>
  <c r="AA11" i="3" s="1"/>
  <c r="AG67" i="10" a="1"/>
  <c r="AG67" i="10" s="1"/>
  <c r="I82" i="12" a="1"/>
  <c r="I82" i="12" s="1"/>
  <c r="AH53" i="12" a="1"/>
  <c r="AH53" i="12" s="1"/>
  <c r="J72" i="3" a="1"/>
  <c r="J72" i="3" s="1"/>
  <c r="V71" i="3" a="1"/>
  <c r="V71" i="3" s="1"/>
  <c r="R123" i="12" a="1"/>
  <c r="R123" i="12" s="1"/>
  <c r="G27" i="10" a="1"/>
  <c r="G27" i="10" s="1"/>
  <c r="W19" i="3" a="1"/>
  <c r="W19" i="3" s="1"/>
  <c r="L124" i="10" a="1"/>
  <c r="L124" i="10" s="1"/>
  <c r="AE116" i="3" a="1"/>
  <c r="AE116" i="3" s="1"/>
  <c r="L22" i="12" a="1"/>
  <c r="L22" i="12" s="1"/>
  <c r="V70" i="10" a="1"/>
  <c r="V70" i="10" s="1"/>
  <c r="I24" i="10" a="1"/>
  <c r="I24" i="10" s="1"/>
  <c r="Y69" i="10" a="1"/>
  <c r="Y69" i="10" s="1"/>
  <c r="AB53" i="12" a="1"/>
  <c r="AB53" i="12" s="1"/>
  <c r="U84" i="10" a="1"/>
  <c r="U84" i="10" s="1"/>
  <c r="I113" i="3" a="1"/>
  <c r="I113" i="3" s="1"/>
  <c r="Y33" i="12" a="1"/>
  <c r="Y33" i="12" s="1"/>
  <c r="L74" i="3" a="1"/>
  <c r="L74" i="3" s="1"/>
  <c r="O37" i="10" a="1"/>
  <c r="O37" i="10" s="1"/>
  <c r="M120" i="10" a="1"/>
  <c r="M120" i="10" s="1"/>
  <c r="AG75" i="10" a="1"/>
  <c r="AG75" i="10" s="1"/>
  <c r="P115" i="3" a="1"/>
  <c r="P115" i="3" s="1"/>
  <c r="AJ99" i="10" a="1"/>
  <c r="AJ99" i="10" s="1"/>
  <c r="AE73" i="3" a="1"/>
  <c r="AE73" i="3" s="1"/>
  <c r="AB4" i="3" a="1"/>
  <c r="AB4" i="3" s="1"/>
  <c r="AC90" i="10" a="1"/>
  <c r="AC90" i="10" s="1"/>
  <c r="AJ68" i="3" a="1"/>
  <c r="AJ68" i="3" s="1"/>
  <c r="AG22" i="3" a="1"/>
  <c r="AG22" i="3" s="1"/>
  <c r="J96" i="3" a="1"/>
  <c r="J96" i="3" s="1"/>
  <c r="Q76" i="12" a="1"/>
  <c r="Q76" i="12" s="1"/>
  <c r="Z12" i="12" a="1"/>
  <c r="Z12" i="12" s="1"/>
  <c r="N134" i="10" a="1"/>
  <c r="N134" i="10" s="1"/>
  <c r="AS134" i="10" s="1"/>
  <c r="AF23" i="12" a="1"/>
  <c r="AF23" i="12" s="1"/>
  <c r="S123" i="3" a="1"/>
  <c r="S123" i="3" s="1"/>
  <c r="W61" i="12" a="1"/>
  <c r="W61" i="12" s="1"/>
  <c r="AA35" i="10" a="1"/>
  <c r="AA35" i="10" s="1"/>
  <c r="K23" i="3" a="1"/>
  <c r="K23" i="3" s="1"/>
  <c r="L36" i="12" a="1"/>
  <c r="L36" i="12" s="1"/>
  <c r="H72" i="10" a="1"/>
  <c r="H72" i="10" s="1"/>
  <c r="V5" i="3" a="1"/>
  <c r="V5" i="3" s="1"/>
  <c r="H39" i="12" a="1"/>
  <c r="H39" i="12" s="1"/>
  <c r="F16" i="10" a="1"/>
  <c r="F16" i="10" s="1"/>
  <c r="AC56" i="3" a="1"/>
  <c r="AC56" i="3" s="1"/>
  <c r="H98" i="12" a="1"/>
  <c r="H98" i="12" s="1"/>
  <c r="J40" i="12" a="1"/>
  <c r="J40" i="12" s="1"/>
  <c r="H24" i="3" a="1"/>
  <c r="H24" i="3" s="1"/>
  <c r="S114" i="10" a="1"/>
  <c r="S114" i="10" s="1"/>
  <c r="P47" i="3" a="1"/>
  <c r="P47" i="3" s="1"/>
  <c r="J24" i="3" a="1"/>
  <c r="J24" i="3" s="1"/>
  <c r="H64" i="10" a="1"/>
  <c r="H64" i="10" s="1"/>
  <c r="AA73" i="10" a="1"/>
  <c r="AA73" i="10" s="1"/>
  <c r="W113" i="12" a="1"/>
  <c r="W113" i="12" s="1"/>
  <c r="R136" i="10" a="1"/>
  <c r="R136" i="10" s="1"/>
  <c r="AW136" i="10" s="1"/>
  <c r="AW135" i="10" s="1"/>
  <c r="I85" i="3" a="1"/>
  <c r="I85" i="3" s="1"/>
  <c r="K40" i="12" a="1"/>
  <c r="K40" i="12" s="1"/>
  <c r="K44" i="3" a="1"/>
  <c r="K44" i="3" s="1"/>
  <c r="S117" i="3" a="1"/>
  <c r="S117" i="3" s="1"/>
  <c r="I115" i="10" a="1"/>
  <c r="I115" i="10" s="1"/>
  <c r="P65" i="10" a="1"/>
  <c r="P65" i="10" s="1"/>
  <c r="T64" i="10" a="1"/>
  <c r="T64" i="10" s="1"/>
  <c r="T10" i="10" a="1"/>
  <c r="T10" i="10" s="1"/>
  <c r="AI35" i="12" a="1"/>
  <c r="AI35" i="12" s="1"/>
  <c r="AH89" i="3" a="1"/>
  <c r="AH89" i="3" s="1"/>
  <c r="AB129" i="12" a="1"/>
  <c r="AB129" i="12" s="1"/>
  <c r="N109" i="12" a="1"/>
  <c r="N109" i="12" s="1"/>
  <c r="AB119" i="12" a="1"/>
  <c r="AB119" i="12" s="1"/>
  <c r="AC61" i="10" a="1"/>
  <c r="AC61" i="10" s="1"/>
  <c r="L125" i="12" a="1"/>
  <c r="L125" i="12" s="1"/>
  <c r="L21" i="3" a="1"/>
  <c r="L21" i="3" s="1"/>
  <c r="AH3" i="12" a="1"/>
  <c r="AH3" i="12" s="1"/>
  <c r="H122" i="10" a="1"/>
  <c r="H122" i="10" s="1"/>
  <c r="P71" i="10" a="1"/>
  <c r="P71" i="10" s="1"/>
  <c r="T66" i="10" a="1"/>
  <c r="T66" i="10" s="1"/>
  <c r="M22" i="12" a="1"/>
  <c r="M22" i="12" s="1"/>
  <c r="N117" i="10" a="1"/>
  <c r="N117" i="10" s="1"/>
  <c r="AD22" i="12" a="1"/>
  <c r="AD22" i="12" s="1"/>
  <c r="V99" i="12" a="1"/>
  <c r="V99" i="12" s="1"/>
  <c r="G84" i="3" a="1"/>
  <c r="G84" i="3" s="1"/>
  <c r="G93" i="12" a="1"/>
  <c r="G93" i="12" s="1"/>
  <c r="H120" i="12" a="1"/>
  <c r="H120" i="12" s="1"/>
  <c r="AG117" i="12" a="1"/>
  <c r="AG117" i="12" s="1"/>
  <c r="V20" i="10" a="1"/>
  <c r="V20" i="10" s="1"/>
  <c r="AF4" i="12" a="1"/>
  <c r="AF4" i="12" s="1"/>
  <c r="H95" i="3" a="1"/>
  <c r="H95" i="3" s="1"/>
  <c r="AF81" i="3" a="1"/>
  <c r="AF81" i="3" s="1"/>
  <c r="AC99" i="3" a="1"/>
  <c r="AC99" i="3" s="1"/>
  <c r="AA68" i="12" a="1"/>
  <c r="AA68" i="12" s="1"/>
  <c r="AH38" i="3" a="1"/>
  <c r="AH38" i="3" s="1"/>
  <c r="R7" i="3" a="1"/>
  <c r="R7" i="3" s="1"/>
  <c r="AE85" i="12" a="1"/>
  <c r="AE85" i="12" s="1"/>
  <c r="Y63" i="3" a="1"/>
  <c r="Y63" i="3" s="1"/>
  <c r="AJ102" i="10" a="1"/>
  <c r="AJ102" i="10" s="1"/>
  <c r="N6" i="10" a="1"/>
  <c r="N6" i="10" s="1"/>
  <c r="AE46" i="3" a="1"/>
  <c r="AE46" i="3" s="1"/>
  <c r="W102" i="12" a="1"/>
  <c r="W102" i="12" s="1"/>
  <c r="AB98" i="10" a="1"/>
  <c r="AB98" i="10" s="1"/>
  <c r="X130" i="10" a="1"/>
  <c r="X130" i="10" s="1"/>
  <c r="AB92" i="3" a="1"/>
  <c r="AB92" i="3" s="1"/>
  <c r="L56" i="12" a="1"/>
  <c r="L56" i="12" s="1"/>
  <c r="N89" i="10" a="1"/>
  <c r="N89" i="10" s="1"/>
  <c r="N14" i="12" a="1"/>
  <c r="N14" i="12" s="1"/>
  <c r="Y89" i="12" a="1"/>
  <c r="Y89" i="12" s="1"/>
  <c r="AE97" i="3" a="1"/>
  <c r="AE97" i="3" s="1"/>
  <c r="S56" i="10" a="1"/>
  <c r="S56" i="10" s="1"/>
  <c r="AE32" i="3" a="1"/>
  <c r="AE32" i="3" s="1"/>
  <c r="AC4" i="10" a="1"/>
  <c r="AC4" i="10" s="1"/>
  <c r="X123" i="12" a="1"/>
  <c r="X123" i="12" s="1"/>
  <c r="P16" i="12" a="1"/>
  <c r="P16" i="12" s="1"/>
  <c r="O136" i="3" a="1"/>
  <c r="O136" i="3" s="1"/>
  <c r="AT136" i="3" s="1"/>
  <c r="AT135" i="3" s="1"/>
  <c r="N15" i="12" a="1"/>
  <c r="N15" i="12" s="1"/>
  <c r="AD122" i="12" a="1"/>
  <c r="AD122" i="12" s="1"/>
  <c r="V41" i="10" a="1"/>
  <c r="V41" i="10" s="1"/>
  <c r="AG138" i="10" a="1"/>
  <c r="AG138" i="10" s="1"/>
  <c r="BL138" i="10" s="1"/>
  <c r="BL137" i="10" s="1"/>
  <c r="AC76" i="10" a="1"/>
  <c r="AC76" i="10" s="1"/>
  <c r="P63" i="12" a="1"/>
  <c r="P63" i="12" s="1"/>
  <c r="X68" i="10" a="1"/>
  <c r="X68" i="10" s="1"/>
  <c r="P79" i="12" a="1"/>
  <c r="P79" i="12" s="1"/>
  <c r="N133" i="12" a="1"/>
  <c r="N133" i="12" s="1"/>
  <c r="AS133" i="12" s="1"/>
  <c r="AS132" i="12" s="1"/>
  <c r="U21" i="12" a="1"/>
  <c r="U21" i="12" s="1"/>
  <c r="AA20" i="12" a="1"/>
  <c r="AA20" i="12" s="1"/>
  <c r="R120" i="3" a="1"/>
  <c r="R120" i="3" s="1"/>
  <c r="K23" i="10" a="1"/>
  <c r="K23" i="10" s="1"/>
  <c r="AH121" i="10" a="1"/>
  <c r="AH121" i="10" s="1"/>
  <c r="J72" i="10" a="1"/>
  <c r="J72" i="10" s="1"/>
  <c r="W15" i="3" a="1"/>
  <c r="W15" i="3" s="1"/>
  <c r="W60" i="10" a="1"/>
  <c r="W60" i="10" s="1"/>
  <c r="M11" i="12" a="1"/>
  <c r="M11" i="12" s="1"/>
  <c r="N4" i="12" a="1"/>
  <c r="N4" i="12" s="1"/>
  <c r="M95" i="12" a="1"/>
  <c r="M95" i="12" s="1"/>
  <c r="AH54" i="3" a="1"/>
  <c r="AH54" i="3" s="1"/>
  <c r="AA72" i="12" a="1"/>
  <c r="AA72" i="12" s="1"/>
  <c r="G129" i="10" a="1"/>
  <c r="G129" i="10" s="1"/>
  <c r="Y3" i="12" a="1"/>
  <c r="Y3" i="12" s="1"/>
  <c r="N68" i="10" a="1"/>
  <c r="N68" i="10" s="1"/>
  <c r="AA64" i="3" a="1"/>
  <c r="AA64" i="3" s="1"/>
  <c r="U32" i="10" a="1"/>
  <c r="U32" i="10" s="1"/>
  <c r="S136" i="12" a="1"/>
  <c r="S136" i="12" s="1"/>
  <c r="AX136" i="12" s="1"/>
  <c r="AX135" i="12" s="1"/>
  <c r="AD116" i="10" a="1"/>
  <c r="AD116" i="10" s="1"/>
  <c r="Q105" i="12" a="1"/>
  <c r="Q105" i="12" s="1"/>
  <c r="N116" i="12" a="1"/>
  <c r="N116" i="12" s="1"/>
  <c r="W46" i="12" a="1"/>
  <c r="W46" i="12" s="1"/>
  <c r="Q129" i="12" a="1"/>
  <c r="Q129" i="12" s="1"/>
  <c r="AI108" i="12" a="1"/>
  <c r="AI108" i="12" s="1"/>
  <c r="AF30" i="12" a="1"/>
  <c r="AF30" i="12" s="1"/>
  <c r="V76" i="3" a="1"/>
  <c r="V76" i="3" s="1"/>
  <c r="AG76" i="3" a="1"/>
  <c r="AG76" i="3" s="1"/>
  <c r="N54" i="3" a="1"/>
  <c r="N54" i="3" s="1"/>
  <c r="AG56" i="3" a="1"/>
  <c r="AG56" i="3" s="1"/>
  <c r="H97" i="10" a="1"/>
  <c r="H97" i="10" s="1"/>
  <c r="P74" i="3" a="1"/>
  <c r="P74" i="3" s="1"/>
  <c r="U122" i="12" a="1"/>
  <c r="U122" i="12" s="1"/>
  <c r="U17" i="3" a="1"/>
  <c r="U17" i="3" s="1"/>
  <c r="S40" i="10" a="1"/>
  <c r="S40" i="10" s="1"/>
  <c r="AA70" i="3" a="1"/>
  <c r="AA70" i="3" s="1"/>
  <c r="W98" i="10" a="1"/>
  <c r="W98" i="10" s="1"/>
  <c r="Y62" i="3" a="1"/>
  <c r="Y62" i="3" s="1"/>
  <c r="S133" i="10" a="1"/>
  <c r="S133" i="10" s="1"/>
  <c r="AX133" i="10" s="1"/>
  <c r="AX132" i="10" s="1"/>
  <c r="O138" i="3" a="1"/>
  <c r="O138" i="3" s="1"/>
  <c r="AT138" i="3" s="1"/>
  <c r="AT137" i="3" s="1"/>
  <c r="AG5" i="10" a="1"/>
  <c r="AG5" i="10" s="1"/>
  <c r="H50" i="12" a="1"/>
  <c r="H50" i="12" s="1"/>
  <c r="J71" i="12" a="1"/>
  <c r="J71" i="12" s="1"/>
  <c r="W68" i="12" a="1"/>
  <c r="W68" i="12" s="1"/>
  <c r="H86" i="12" a="1"/>
  <c r="H86" i="12" s="1"/>
  <c r="AH64" i="3" a="1"/>
  <c r="AH64" i="3" s="1"/>
  <c r="V90" i="10" a="1"/>
  <c r="V90" i="10" s="1"/>
  <c r="O95" i="10" a="1"/>
  <c r="O95" i="10" s="1"/>
  <c r="G66" i="3" a="1"/>
  <c r="G66" i="3" s="1"/>
  <c r="AH96" i="10" a="1"/>
  <c r="AH96" i="10" s="1"/>
  <c r="Q77" i="12" a="1"/>
  <c r="Q77" i="12" s="1"/>
  <c r="AG103" i="12" a="1"/>
  <c r="AG103" i="12" s="1"/>
  <c r="G101" i="12" a="1"/>
  <c r="G101" i="12" s="1"/>
  <c r="Z39" i="10" a="1"/>
  <c r="Z39" i="10" s="1"/>
  <c r="U95" i="3" a="1"/>
  <c r="U95" i="3" s="1"/>
  <c r="S58" i="12" a="1"/>
  <c r="S58" i="12" s="1"/>
  <c r="AA27" i="10" a="1"/>
  <c r="AA27" i="10" s="1"/>
  <c r="T70" i="3" a="1"/>
  <c r="T70" i="3" s="1"/>
  <c r="AI54" i="10" a="1"/>
  <c r="AI54" i="10" s="1"/>
  <c r="Q44" i="10" a="1"/>
  <c r="Q44" i="10" s="1"/>
  <c r="AH4" i="12" a="1"/>
  <c r="AH4" i="12" s="1"/>
  <c r="AA127" i="3" a="1"/>
  <c r="AA127" i="3" s="1"/>
  <c r="H80" i="12" a="1"/>
  <c r="H80" i="12" s="1"/>
  <c r="N56" i="3" a="1"/>
  <c r="N56" i="3" s="1"/>
  <c r="Y71" i="10" a="1"/>
  <c r="Y71" i="10" s="1"/>
  <c r="Q130" i="3" a="1"/>
  <c r="Q130" i="3" s="1"/>
  <c r="AB121" i="3" a="1"/>
  <c r="AB121" i="3" s="1"/>
  <c r="AI59" i="12" a="1"/>
  <c r="AI59" i="12" s="1"/>
  <c r="U67" i="12" a="1"/>
  <c r="U67" i="12" s="1"/>
  <c r="R4" i="12" a="1"/>
  <c r="R4" i="12" s="1"/>
  <c r="S120" i="3" a="1"/>
  <c r="S120" i="3" s="1"/>
  <c r="S15" i="3" a="1"/>
  <c r="S15" i="3" s="1"/>
  <c r="N39" i="12" a="1"/>
  <c r="N39" i="12" s="1"/>
  <c r="I131" i="12" a="1"/>
  <c r="I131" i="12" s="1"/>
  <c r="AB55" i="3" a="1"/>
  <c r="AB55" i="3" s="1"/>
  <c r="Z136" i="12" a="1"/>
  <c r="Z136" i="12" s="1"/>
  <c r="BE136" i="12" s="1"/>
  <c r="BE135" i="12" s="1"/>
  <c r="AF124" i="3" a="1"/>
  <c r="AF124" i="3" s="1"/>
  <c r="I120" i="10" a="1"/>
  <c r="I120" i="10" s="1"/>
  <c r="AE47" i="3" a="1"/>
  <c r="AE47" i="3" s="1"/>
  <c r="AD129" i="3" a="1"/>
  <c r="AD129" i="3" s="1"/>
  <c r="G60" i="10" a="1"/>
  <c r="G60" i="10" s="1"/>
  <c r="M74" i="10" a="1"/>
  <c r="M74" i="10" s="1"/>
  <c r="J111" i="3" a="1"/>
  <c r="J111" i="3" s="1"/>
  <c r="U38" i="12" a="1"/>
  <c r="U38" i="12" s="1"/>
  <c r="AB44" i="10" a="1"/>
  <c r="AB44" i="10" s="1"/>
  <c r="V47" i="3" a="1"/>
  <c r="V47" i="3" s="1"/>
  <c r="Y13" i="12" a="1"/>
  <c r="Y13" i="12" s="1"/>
  <c r="AG23" i="12" a="1"/>
  <c r="AG23" i="12" s="1"/>
  <c r="T121" i="10" a="1"/>
  <c r="T121" i="10" s="1"/>
  <c r="W101" i="3" a="1"/>
  <c r="W101" i="3" s="1"/>
  <c r="X13" i="3" a="1"/>
  <c r="X13" i="3" s="1"/>
  <c r="Q34" i="12" a="1"/>
  <c r="Q34" i="12" s="1"/>
  <c r="U38" i="3" a="1"/>
  <c r="U38" i="3" s="1"/>
  <c r="J47" i="10" a="1"/>
  <c r="J47" i="10" s="1"/>
  <c r="J126" i="10" a="1"/>
  <c r="J126" i="10" s="1"/>
  <c r="X52" i="10" a="1"/>
  <c r="X52" i="10" s="1"/>
  <c r="I80" i="12" a="1"/>
  <c r="I80" i="12" s="1"/>
  <c r="N38" i="12" a="1"/>
  <c r="N38" i="12" s="1"/>
  <c r="AG102" i="3" a="1"/>
  <c r="AG102" i="3" s="1"/>
  <c r="Y88" i="10" a="1"/>
  <c r="Y88" i="10" s="1"/>
  <c r="H115" i="12" a="1"/>
  <c r="H115" i="12" s="1"/>
  <c r="AA21" i="12" a="1"/>
  <c r="AA21" i="12" s="1"/>
  <c r="AH70" i="10" a="1"/>
  <c r="AH70" i="10" s="1"/>
  <c r="K110" i="10" a="1"/>
  <c r="K110" i="10" s="1"/>
  <c r="X28" i="3" a="1"/>
  <c r="X28" i="3" s="1"/>
  <c r="AJ43" i="3" a="1"/>
  <c r="AJ43" i="3" s="1"/>
  <c r="P17" i="12" a="1"/>
  <c r="P17" i="12" s="1"/>
  <c r="AC81" i="12" a="1"/>
  <c r="AC81" i="12" s="1"/>
  <c r="AG66" i="10" a="1"/>
  <c r="AG66" i="10" s="1"/>
  <c r="AC46" i="3" a="1"/>
  <c r="AC46" i="3" s="1"/>
  <c r="AH3" i="3" a="1"/>
  <c r="AH3" i="3" s="1"/>
  <c r="AH56" i="3" a="1"/>
  <c r="AH56" i="3" s="1"/>
  <c r="AC16" i="3" a="1"/>
  <c r="AC16" i="3" s="1"/>
  <c r="N111" i="10" a="1"/>
  <c r="N111" i="10" s="1"/>
  <c r="L34" i="12" a="1"/>
  <c r="L34" i="12" s="1"/>
  <c r="S17" i="3" a="1"/>
  <c r="S17" i="3" s="1"/>
  <c r="M128" i="3" a="1"/>
  <c r="M128" i="3" s="1"/>
  <c r="M26" i="3" a="1"/>
  <c r="M26" i="3" s="1"/>
  <c r="U19" i="10" a="1"/>
  <c r="U19" i="10" s="1"/>
  <c r="AD27" i="10" a="1"/>
  <c r="AD27" i="10" s="1"/>
  <c r="W53" i="10" a="1"/>
  <c r="W53" i="10" s="1"/>
  <c r="U71" i="3" a="1"/>
  <c r="U71" i="3" s="1"/>
  <c r="S19" i="10" a="1"/>
  <c r="S19" i="10" s="1"/>
  <c r="Y119" i="12" a="1"/>
  <c r="Y119" i="12" s="1"/>
  <c r="Q116" i="3" a="1"/>
  <c r="Q116" i="3" s="1"/>
  <c r="Z43" i="10" a="1"/>
  <c r="Z43" i="10" s="1"/>
  <c r="U38" i="10" a="1"/>
  <c r="U38" i="10" s="1"/>
  <c r="M7" i="3" a="1"/>
  <c r="M7" i="3" s="1"/>
  <c r="T114" i="12" a="1"/>
  <c r="T114" i="12" s="1"/>
  <c r="G13" i="12" a="1"/>
  <c r="G13" i="12" s="1"/>
  <c r="AE111" i="10" a="1"/>
  <c r="AE111" i="10" s="1"/>
  <c r="T24" i="3" a="1"/>
  <c r="T24" i="3" s="1"/>
  <c r="AC82" i="10" a="1"/>
  <c r="AC82" i="10" s="1"/>
  <c r="R8" i="12" a="1"/>
  <c r="R8" i="12" s="1"/>
  <c r="J82" i="3" a="1"/>
  <c r="J82" i="3" s="1"/>
  <c r="AI72" i="10" a="1"/>
  <c r="AI72" i="10" s="1"/>
  <c r="AE106" i="12" a="1"/>
  <c r="AE106" i="12" s="1"/>
  <c r="H90" i="12" a="1"/>
  <c r="H90" i="12" s="1"/>
  <c r="AD44" i="10" a="1"/>
  <c r="AD44" i="10" s="1"/>
  <c r="Z63" i="10" a="1"/>
  <c r="Z63" i="10" s="1"/>
  <c r="Y136" i="3" a="1"/>
  <c r="Y136" i="3" s="1"/>
  <c r="BD136" i="3" s="1"/>
  <c r="BD135" i="3" s="1"/>
  <c r="H100" i="12" a="1"/>
  <c r="H100" i="12" s="1"/>
  <c r="R120" i="10" a="1"/>
  <c r="R120" i="10" s="1"/>
  <c r="J19" i="3" a="1"/>
  <c r="J19" i="3" s="1"/>
  <c r="S81" i="3" a="1"/>
  <c r="S81" i="3" s="1"/>
  <c r="AE20" i="12" a="1"/>
  <c r="AE20" i="12" s="1"/>
  <c r="AC10" i="3" a="1"/>
  <c r="AC10" i="3" s="1"/>
  <c r="S134" i="12" a="1"/>
  <c r="S134" i="12" s="1"/>
  <c r="AX134" i="12" s="1"/>
  <c r="S117" i="10" a="1"/>
  <c r="S117" i="10" s="1"/>
  <c r="G87" i="10" a="1"/>
  <c r="G87" i="10" s="1"/>
  <c r="R102" i="10" a="1"/>
  <c r="R102" i="10" s="1"/>
  <c r="AA130" i="12" a="1"/>
  <c r="AA130" i="12" s="1"/>
  <c r="I69" i="3" a="1"/>
  <c r="I69" i="3" s="1"/>
  <c r="N5" i="10" a="1"/>
  <c r="N5" i="10" s="1"/>
  <c r="H25" i="3" a="1"/>
  <c r="H25" i="3" s="1"/>
  <c r="N63" i="3" a="1"/>
  <c r="N63" i="3" s="1"/>
  <c r="AE130" i="12" a="1"/>
  <c r="AE130" i="12" s="1"/>
  <c r="O68" i="3" a="1"/>
  <c r="O68" i="3" s="1"/>
  <c r="Y125" i="12" a="1"/>
  <c r="Y125" i="12" s="1"/>
  <c r="AF138" i="3" a="1"/>
  <c r="AF138" i="3" s="1"/>
  <c r="BK138" i="3" s="1"/>
  <c r="BK137" i="3" s="1"/>
  <c r="N5" i="12" a="1"/>
  <c r="N5" i="12" s="1"/>
  <c r="AF6" i="10" a="1"/>
  <c r="AF6" i="10" s="1"/>
  <c r="T5" i="12" a="1"/>
  <c r="T5" i="12" s="1"/>
  <c r="Q45" i="12" a="1"/>
  <c r="Q45" i="12" s="1"/>
  <c r="W81" i="10" a="1"/>
  <c r="W81" i="10" s="1"/>
  <c r="AI30" i="12" a="1"/>
  <c r="AI30" i="12" s="1"/>
  <c r="W35" i="12" a="1"/>
  <c r="W35" i="12" s="1"/>
  <c r="S127" i="10" a="1"/>
  <c r="S127" i="10" s="1"/>
  <c r="AH74" i="12" a="1"/>
  <c r="AH74" i="12" s="1"/>
  <c r="P131" i="3" a="1"/>
  <c r="P131" i="3" s="1"/>
  <c r="U61" i="12" a="1"/>
  <c r="U61" i="12" s="1"/>
  <c r="G7" i="10" a="1"/>
  <c r="G7" i="10" s="1"/>
  <c r="AA24" i="10" a="1"/>
  <c r="AA24" i="10" s="1"/>
  <c r="X93" i="10" a="1"/>
  <c r="X93" i="10" s="1"/>
  <c r="J116" i="3" a="1"/>
  <c r="J116" i="3" s="1"/>
  <c r="N102" i="12" a="1"/>
  <c r="N102" i="12" s="1"/>
  <c r="M109" i="3" a="1"/>
  <c r="M109" i="3" s="1"/>
  <c r="AH136" i="3" a="1"/>
  <c r="AH136" i="3" s="1"/>
  <c r="BM136" i="3" s="1"/>
  <c r="BM135" i="3" s="1"/>
  <c r="AA90" i="12" a="1"/>
  <c r="AA90" i="12" s="1"/>
  <c r="W32" i="3" a="1"/>
  <c r="W32" i="3" s="1"/>
  <c r="Y125" i="10" a="1"/>
  <c r="Y125" i="10" s="1"/>
  <c r="P105" i="12" a="1"/>
  <c r="P105" i="12" s="1"/>
  <c r="O79" i="12" a="1"/>
  <c r="O79" i="12" s="1"/>
  <c r="R105" i="3" a="1"/>
  <c r="R105" i="3" s="1"/>
  <c r="Q50" i="3" a="1"/>
  <c r="Q50" i="3" s="1"/>
  <c r="AH14" i="12" a="1"/>
  <c r="AH14" i="12" s="1"/>
  <c r="AE55" i="10" a="1"/>
  <c r="AE55" i="10" s="1"/>
  <c r="J97" i="3" a="1"/>
  <c r="J97" i="3" s="1"/>
  <c r="T119" i="3" a="1"/>
  <c r="T119" i="3" s="1"/>
  <c r="S10" i="10" a="1"/>
  <c r="S10" i="10" s="1"/>
  <c r="N27" i="12" a="1"/>
  <c r="N27" i="12" s="1"/>
  <c r="I61" i="10" a="1"/>
  <c r="I61" i="10" s="1"/>
  <c r="AA114" i="10" a="1"/>
  <c r="AA114" i="10" s="1"/>
  <c r="AC19" i="10" a="1"/>
  <c r="AC19" i="10" s="1"/>
  <c r="AB21" i="3" a="1"/>
  <c r="AB21" i="3" s="1"/>
  <c r="I6" i="10" a="1"/>
  <c r="I6" i="10" s="1"/>
  <c r="Y92" i="12" a="1"/>
  <c r="Y92" i="12" s="1"/>
  <c r="AE54" i="12" a="1"/>
  <c r="AE54" i="12" s="1"/>
  <c r="V128" i="3" a="1"/>
  <c r="V128" i="3" s="1"/>
  <c r="K126" i="3" a="1"/>
  <c r="K126" i="3" s="1"/>
  <c r="W86" i="12" a="1"/>
  <c r="W86" i="12" s="1"/>
  <c r="P111" i="3" a="1"/>
  <c r="P111" i="3" s="1"/>
  <c r="L34" i="3" a="1"/>
  <c r="L34" i="3" s="1"/>
  <c r="AH114" i="3" a="1"/>
  <c r="AH114" i="3" s="1"/>
  <c r="G6" i="3" a="1"/>
  <c r="G6" i="3" s="1"/>
  <c r="G72" i="3" a="1"/>
  <c r="G72" i="3" s="1"/>
  <c r="Q70" i="10" a="1"/>
  <c r="Q70" i="10" s="1"/>
  <c r="I92" i="12" a="1"/>
  <c r="I92" i="12" s="1"/>
  <c r="K46" i="10" a="1"/>
  <c r="K46" i="10" s="1"/>
  <c r="O43" i="12" a="1"/>
  <c r="O43" i="12" s="1"/>
  <c r="G8" i="3" a="1"/>
  <c r="G8" i="3" s="1"/>
  <c r="X134" i="3" a="1"/>
  <c r="X134" i="3" s="1"/>
  <c r="BC134" i="3" s="1"/>
  <c r="L115" i="10" a="1"/>
  <c r="L115" i="10" s="1"/>
  <c r="AE16" i="10" a="1"/>
  <c r="AE16" i="10" s="1"/>
  <c r="I71" i="10" a="1"/>
  <c r="I71" i="10" s="1"/>
  <c r="AC45" i="12" a="1"/>
  <c r="AC45" i="12" s="1"/>
  <c r="AB64" i="3" a="1"/>
  <c r="AB64" i="3" s="1"/>
  <c r="J110" i="3" a="1"/>
  <c r="J110" i="3" s="1"/>
  <c r="AG131" i="12" a="1"/>
  <c r="AG131" i="12" s="1"/>
  <c r="AI123" i="3" a="1"/>
  <c r="AI123" i="3" s="1"/>
  <c r="X108" i="12" a="1"/>
  <c r="X108" i="12" s="1"/>
  <c r="T115" i="3" a="1"/>
  <c r="T115" i="3" s="1"/>
  <c r="AE113" i="3" a="1"/>
  <c r="AE113" i="3" s="1"/>
  <c r="AB68" i="3" a="1"/>
  <c r="AB68" i="3" s="1"/>
  <c r="K67" i="3" a="1"/>
  <c r="K67" i="3" s="1"/>
  <c r="AG123" i="12" a="1"/>
  <c r="AG123" i="12" s="1"/>
  <c r="M124" i="12" a="1"/>
  <c r="M124" i="12" s="1"/>
  <c r="N46" i="3" a="1"/>
  <c r="N46" i="3" s="1"/>
  <c r="AJ8" i="3" a="1"/>
  <c r="AJ8" i="3" s="1"/>
  <c r="S64" i="3" a="1"/>
  <c r="S64" i="3" s="1"/>
  <c r="I53" i="3" a="1"/>
  <c r="I53" i="3" s="1"/>
  <c r="G21" i="12" a="1"/>
  <c r="G21" i="12" s="1"/>
  <c r="AJ114" i="10" a="1"/>
  <c r="AJ114" i="10" s="1"/>
  <c r="AD41" i="10" a="1"/>
  <c r="AD41" i="10" s="1"/>
  <c r="AA43" i="10" a="1"/>
  <c r="AA43" i="10" s="1"/>
  <c r="J65" i="3" a="1"/>
  <c r="J65" i="3" s="1"/>
  <c r="AA131" i="12" a="1"/>
  <c r="AA131" i="12" s="1"/>
  <c r="AF85" i="12" a="1"/>
  <c r="AF85" i="12" s="1"/>
  <c r="Q119" i="12" a="1"/>
  <c r="Q119" i="12" s="1"/>
  <c r="AH106" i="12" a="1"/>
  <c r="AH106" i="12" s="1"/>
  <c r="G13" i="10" a="1"/>
  <c r="G13" i="10" s="1"/>
  <c r="Z95" i="3" a="1"/>
  <c r="Z95" i="3" s="1"/>
  <c r="AC111" i="3" a="1"/>
  <c r="AC111" i="3" s="1"/>
  <c r="Z5" i="10" a="1"/>
  <c r="Z5" i="10" s="1"/>
  <c r="AE109" i="10" a="1"/>
  <c r="AE109" i="10" s="1"/>
  <c r="AH17" i="3" a="1"/>
  <c r="AH17" i="3" s="1"/>
  <c r="U70" i="12" a="1"/>
  <c r="U70" i="12" s="1"/>
  <c r="H14" i="3" a="1"/>
  <c r="H14" i="3" s="1"/>
  <c r="AB5" i="10" a="1"/>
  <c r="AB5" i="10" s="1"/>
  <c r="L8" i="3" a="1"/>
  <c r="L8" i="3" s="1"/>
  <c r="AB6" i="12" a="1"/>
  <c r="AB6" i="12" s="1"/>
  <c r="AB134" i="12" a="1"/>
  <c r="AB134" i="12" s="1"/>
  <c r="BG134" i="12" s="1"/>
  <c r="AB57" i="10" a="1"/>
  <c r="AB57" i="10" s="1"/>
  <c r="AG55" i="10" a="1"/>
  <c r="AG55" i="10" s="1"/>
  <c r="AJ69" i="12" a="1"/>
  <c r="AJ69" i="12" s="1"/>
  <c r="V74" i="10" a="1"/>
  <c r="V74" i="10" s="1"/>
  <c r="H45" i="12" a="1"/>
  <c r="H45" i="12" s="1"/>
  <c r="H90" i="10" a="1"/>
  <c r="H90" i="10" s="1"/>
  <c r="AB54" i="3" a="1"/>
  <c r="AB54" i="3" s="1"/>
  <c r="AB61" i="3" a="1"/>
  <c r="AB61" i="3" s="1"/>
  <c r="W116" i="12" a="1"/>
  <c r="W116" i="12" s="1"/>
  <c r="Z67" i="10" a="1"/>
  <c r="Z67" i="10" s="1"/>
  <c r="N95" i="3" a="1"/>
  <c r="N95" i="3" s="1"/>
  <c r="S70" i="3" a="1"/>
  <c r="S70" i="3" s="1"/>
  <c r="Y22" i="10" a="1"/>
  <c r="Y22" i="10" s="1"/>
  <c r="AD87" i="10" a="1"/>
  <c r="AD87" i="10" s="1"/>
  <c r="AB124" i="12" a="1"/>
  <c r="AB124" i="12" s="1"/>
  <c r="AB98" i="3" a="1"/>
  <c r="AB98" i="3" s="1"/>
  <c r="U123" i="3" a="1"/>
  <c r="U123" i="3" s="1"/>
  <c r="AI35" i="3" a="1"/>
  <c r="AI35" i="3" s="1"/>
  <c r="S84" i="10" a="1"/>
  <c r="S84" i="10" s="1"/>
  <c r="AA73" i="12" a="1"/>
  <c r="AA73" i="12" s="1"/>
  <c r="L17" i="3" a="1"/>
  <c r="L17" i="3" s="1"/>
  <c r="AJ54" i="12" a="1"/>
  <c r="AJ54" i="12" s="1"/>
  <c r="V17" i="10" a="1"/>
  <c r="V17" i="10" s="1"/>
  <c r="N45" i="10" a="1"/>
  <c r="N45" i="10" s="1"/>
  <c r="AG72" i="10" a="1"/>
  <c r="AG72" i="10" s="1"/>
  <c r="AH8" i="3" a="1"/>
  <c r="AH8" i="3" s="1"/>
  <c r="G10" i="12" a="1"/>
  <c r="G10" i="12" s="1"/>
  <c r="AJ25" i="10" a="1"/>
  <c r="AJ25" i="10" s="1"/>
  <c r="H76" i="3" a="1"/>
  <c r="H76" i="3" s="1"/>
  <c r="Z68" i="3" a="1"/>
  <c r="Z68" i="3" s="1"/>
  <c r="H124" i="12" a="1"/>
  <c r="H124" i="12" s="1"/>
  <c r="AC115" i="10" a="1"/>
  <c r="AC115" i="10" s="1"/>
  <c r="L23" i="12" a="1"/>
  <c r="L23" i="12" s="1"/>
  <c r="I123" i="12" a="1"/>
  <c r="I123" i="12" s="1"/>
  <c r="I46" i="10" a="1"/>
  <c r="I46" i="10" s="1"/>
  <c r="G106" i="12" a="1"/>
  <c r="G106" i="12" s="1"/>
  <c r="X35" i="10" a="1"/>
  <c r="X35" i="10" s="1"/>
  <c r="S100" i="12" a="1"/>
  <c r="S100" i="12" s="1"/>
  <c r="V19" i="3" a="1"/>
  <c r="V19" i="3" s="1"/>
  <c r="W114" i="10" a="1"/>
  <c r="W114" i="10" s="1"/>
  <c r="AE24" i="12" a="1"/>
  <c r="AE24" i="12" s="1"/>
  <c r="AJ4" i="10" a="1"/>
  <c r="AJ4" i="10" s="1"/>
  <c r="U52" i="12" a="1"/>
  <c r="U52" i="12" s="1"/>
  <c r="P73" i="10" a="1"/>
  <c r="P73" i="10" s="1"/>
  <c r="AG115" i="3" a="1"/>
  <c r="AG115" i="3" s="1"/>
  <c r="AB4" i="10" a="1"/>
  <c r="AB4" i="10" s="1"/>
  <c r="Y114" i="3" a="1"/>
  <c r="Y114" i="3" s="1"/>
  <c r="AE14" i="3" a="1"/>
  <c r="AE14" i="3" s="1"/>
  <c r="R52" i="10" a="1"/>
  <c r="R52" i="10" s="1"/>
  <c r="M131" i="12" a="1"/>
  <c r="M131" i="12" s="1"/>
  <c r="AJ106" i="3" a="1"/>
  <c r="AJ106" i="3" s="1"/>
  <c r="AC15" i="10" a="1"/>
  <c r="AC15" i="10" s="1"/>
  <c r="AI129" i="10" a="1"/>
  <c r="AI129" i="10" s="1"/>
  <c r="AF36" i="3" a="1"/>
  <c r="AF36" i="3" s="1"/>
  <c r="O98" i="3" a="1"/>
  <c r="O98" i="3" s="1"/>
  <c r="H128" i="12" a="1"/>
  <c r="H128" i="12" s="1"/>
  <c r="L93" i="12" a="1"/>
  <c r="L93" i="12" s="1"/>
  <c r="H44" i="12" a="1"/>
  <c r="H44" i="12" s="1"/>
  <c r="AG8" i="12" a="1"/>
  <c r="AG8" i="12" s="1"/>
  <c r="W90" i="12" a="1"/>
  <c r="W90" i="12" s="1"/>
  <c r="AH25" i="10" a="1"/>
  <c r="AH25" i="10" s="1"/>
  <c r="N91" i="10" a="1"/>
  <c r="N91" i="10" s="1"/>
  <c r="H47" i="3" a="1"/>
  <c r="H47" i="3" s="1"/>
  <c r="K88" i="12" a="1"/>
  <c r="K88" i="12" s="1"/>
  <c r="AJ18" i="10" a="1"/>
  <c r="AJ18" i="10" s="1"/>
  <c r="Q42" i="12" a="1"/>
  <c r="Q42" i="12" s="1"/>
  <c r="AB58" i="10" a="1"/>
  <c r="AB58" i="10" s="1"/>
  <c r="O131" i="10" a="1"/>
  <c r="O131" i="10" s="1"/>
  <c r="O90" i="12" a="1"/>
  <c r="O90" i="12" s="1"/>
  <c r="Z84" i="12" a="1"/>
  <c r="Z84" i="12" s="1"/>
  <c r="K12" i="3" a="1"/>
  <c r="K12" i="3" s="1"/>
  <c r="S84" i="12" a="1"/>
  <c r="S84" i="12" s="1"/>
  <c r="AJ41" i="12" a="1"/>
  <c r="AJ41" i="12" s="1"/>
  <c r="AI10" i="3" a="1"/>
  <c r="AI10" i="3" s="1"/>
  <c r="G105" i="3" a="1"/>
  <c r="G105" i="3" s="1"/>
  <c r="I110" i="12" a="1"/>
  <c r="I110" i="12" s="1"/>
  <c r="P113" i="3" a="1"/>
  <c r="P113" i="3" s="1"/>
  <c r="S99" i="3" a="1"/>
  <c r="S99" i="3" s="1"/>
  <c r="J28" i="12" a="1"/>
  <c r="J28" i="12" s="1"/>
  <c r="AD85" i="12" a="1"/>
  <c r="AD85" i="12" s="1"/>
  <c r="J127" i="10" a="1"/>
  <c r="J127" i="10" s="1"/>
  <c r="V134" i="3" a="1"/>
  <c r="V134" i="3" s="1"/>
  <c r="BA134" i="3" s="1"/>
  <c r="X41" i="12" a="1"/>
  <c r="X41" i="12" s="1"/>
  <c r="AG106" i="12" a="1"/>
  <c r="AG106" i="12" s="1"/>
  <c r="W90" i="3" a="1"/>
  <c r="W90" i="3" s="1"/>
  <c r="V28" i="12" a="1"/>
  <c r="V28" i="12" s="1"/>
  <c r="AC35" i="10" a="1"/>
  <c r="AC35" i="10" s="1"/>
  <c r="W39" i="10" a="1"/>
  <c r="W39" i="10" s="1"/>
  <c r="H43" i="12" a="1"/>
  <c r="H43" i="12" s="1"/>
  <c r="AC109" i="10" a="1"/>
  <c r="AC109" i="10" s="1"/>
  <c r="AJ38" i="12" a="1"/>
  <c r="AJ38" i="12" s="1"/>
  <c r="P50" i="3" a="1"/>
  <c r="P50" i="3" s="1"/>
  <c r="I52" i="10" a="1"/>
  <c r="I52" i="10" s="1"/>
  <c r="G28" i="10" a="1"/>
  <c r="G28" i="10" s="1"/>
  <c r="G117" i="12" a="1"/>
  <c r="G117" i="12" s="1"/>
  <c r="AF31" i="10" a="1"/>
  <c r="AF31" i="10" s="1"/>
  <c r="AJ95" i="10" a="1"/>
  <c r="AJ95" i="10" s="1"/>
  <c r="AC26" i="3" a="1"/>
  <c r="AC26" i="3" s="1"/>
  <c r="G73" i="10" a="1"/>
  <c r="G73" i="10" s="1"/>
  <c r="AJ24" i="3" a="1"/>
  <c r="AJ24" i="3" s="1"/>
  <c r="L34" i="10" a="1"/>
  <c r="L34" i="10" s="1"/>
  <c r="P42" i="3" a="1"/>
  <c r="P42" i="3" s="1"/>
  <c r="O97" i="3" a="1"/>
  <c r="O97" i="3" s="1"/>
  <c r="F65" i="12" a="1"/>
  <c r="F65" i="12" s="1"/>
  <c r="AC34" i="3" a="1"/>
  <c r="AC34" i="3" s="1"/>
  <c r="AI79" i="10" a="1"/>
  <c r="AI79" i="10" s="1"/>
  <c r="T5" i="10" a="1"/>
  <c r="T5" i="10" s="1"/>
  <c r="AC75" i="3" a="1"/>
  <c r="AC75" i="3" s="1"/>
  <c r="AB89" i="3" a="1"/>
  <c r="AB89" i="3" s="1"/>
  <c r="N66" i="12" a="1"/>
  <c r="N66" i="12" s="1"/>
  <c r="Q110" i="3" a="1"/>
  <c r="Q110" i="3" s="1"/>
  <c r="Z85" i="12" a="1"/>
  <c r="Z85" i="12" s="1"/>
  <c r="X6" i="12" a="1"/>
  <c r="X6" i="12" s="1"/>
  <c r="AG10" i="3" a="1"/>
  <c r="AG10" i="3" s="1"/>
  <c r="Z108" i="3" a="1"/>
  <c r="Z108" i="3" s="1"/>
  <c r="AB8" i="3" a="1"/>
  <c r="AB8" i="3" s="1"/>
  <c r="X129" i="3" a="1"/>
  <c r="X129" i="3" s="1"/>
  <c r="Q10" i="3" a="1"/>
  <c r="Q10" i="3" s="1"/>
  <c r="AG76" i="10" a="1"/>
  <c r="AG76" i="10" s="1"/>
  <c r="S13" i="3" a="1"/>
  <c r="S13" i="3" s="1"/>
  <c r="K60" i="12" a="1"/>
  <c r="K60" i="12" s="1"/>
  <c r="AH131" i="12" a="1"/>
  <c r="AH131" i="12" s="1"/>
  <c r="U118" i="3" a="1"/>
  <c r="U118" i="3" s="1"/>
  <c r="Y95" i="3" a="1"/>
  <c r="Y95" i="3" s="1"/>
  <c r="L26" i="10" a="1"/>
  <c r="L26" i="10" s="1"/>
  <c r="N42" i="3" a="1"/>
  <c r="N42" i="3" s="1"/>
  <c r="P124" i="3" a="1"/>
  <c r="P124" i="3" s="1"/>
  <c r="V37" i="10" a="1"/>
  <c r="V37" i="10" s="1"/>
  <c r="H129" i="12" a="1"/>
  <c r="H129" i="12" s="1"/>
  <c r="AF113" i="12" a="1"/>
  <c r="AF113" i="12" s="1"/>
  <c r="AR132" i="12" l="1"/>
  <c r="AT132" i="12"/>
  <c r="BE132" i="3"/>
  <c r="BC132" i="12"/>
  <c r="BF132" i="10"/>
  <c r="BH132" i="10"/>
  <c r="AV132" i="3"/>
  <c r="BF132" i="12"/>
  <c r="BP135" i="12"/>
  <c r="AV132" i="12"/>
  <c r="AT132" i="10"/>
  <c r="BA132" i="3"/>
  <c r="AO132" i="3"/>
  <c r="BB132" i="3"/>
  <c r="AN132" i="3"/>
  <c r="BO132" i="12"/>
  <c r="BN132" i="10"/>
  <c r="AN132" i="12"/>
  <c r="AM132" i="3"/>
  <c r="AM132" i="12"/>
  <c r="BD132" i="12"/>
  <c r="BL132" i="10"/>
  <c r="BD132" i="3"/>
  <c r="BP135" i="3"/>
  <c r="BC132" i="3"/>
  <c r="BG132" i="10"/>
  <c r="BL132" i="3"/>
  <c r="BG132" i="12"/>
  <c r="BI132" i="10"/>
  <c r="BP137" i="12"/>
  <c r="AQ132" i="3"/>
  <c r="BH132" i="3"/>
  <c r="BP137" i="10"/>
  <c r="BP135" i="10"/>
  <c r="AR132" i="10"/>
  <c r="AX132" i="12"/>
  <c r="BF132" i="3"/>
  <c r="BD132" i="10"/>
  <c r="BP137" i="3"/>
  <c r="AS132" i="3"/>
  <c r="AZ132" i="3"/>
  <c r="BI132" i="12"/>
  <c r="BC132" i="10"/>
  <c r="AR132" i="3"/>
  <c r="AS132" i="10"/>
  <c r="BG132" i="3"/>
  <c r="AQ132" i="12"/>
  <c r="BO132" i="3"/>
  <c r="BP132" i="3" l="1"/>
  <c r="BP132" i="12"/>
  <c r="BP132" i="10"/>
  <c r="BG181" i="1" l="1"/>
  <c r="AK130" i="10"/>
  <c r="AK130" i="3"/>
  <c r="AK130" i="12"/>
  <c r="BG178" i="1"/>
  <c r="AK127" i="10"/>
  <c r="AK127" i="3"/>
  <c r="AK127" i="12"/>
  <c r="BG57" i="1"/>
  <c r="AK6" i="10"/>
  <c r="AK6" i="3"/>
  <c r="AK6" i="12"/>
  <c r="BG179" i="1"/>
  <c r="AK128" i="12"/>
  <c r="AK128" i="10"/>
  <c r="AK128" i="3"/>
  <c r="BG75" i="1"/>
  <c r="AK24" i="10"/>
  <c r="AK24" i="12"/>
  <c r="AK24" i="3"/>
  <c r="BG149" i="1"/>
  <c r="AK98" i="10"/>
  <c r="AK98" i="3"/>
  <c r="AK98" i="12"/>
  <c r="BG150" i="1"/>
  <c r="AK99" i="3"/>
  <c r="AK99" i="12"/>
  <c r="AK99" i="10"/>
  <c r="BG121" i="1"/>
  <c r="AK70" i="3"/>
  <c r="AK70" i="12"/>
  <c r="AK70" i="10"/>
  <c r="BG160" i="1"/>
  <c r="AK109" i="12"/>
  <c r="AK109" i="10"/>
  <c r="AK109" i="3"/>
  <c r="BG172" i="1"/>
  <c r="AK121" i="3"/>
  <c r="AK121" i="12"/>
  <c r="AK121" i="10"/>
  <c r="BG103" i="1"/>
  <c r="AK52" i="3"/>
  <c r="AK52" i="10"/>
  <c r="AK52" i="12"/>
  <c r="BG182" i="1"/>
  <c r="AK131" i="12"/>
  <c r="AK131" i="10"/>
  <c r="AK131" i="3"/>
  <c r="BG180" i="1"/>
  <c r="AK129" i="3"/>
  <c r="AK129" i="10"/>
  <c r="AK129" i="12"/>
  <c r="BG124" i="1"/>
  <c r="AK73" i="12"/>
  <c r="AK73" i="3"/>
  <c r="AK73" i="10"/>
  <c r="BG123" i="1"/>
  <c r="AK72" i="10"/>
  <c r="AK72" i="3"/>
  <c r="AK72" i="12"/>
  <c r="BG173" i="1"/>
  <c r="AK122" i="3"/>
  <c r="AK122" i="10"/>
  <c r="AK122" i="12"/>
  <c r="BG157" i="1"/>
  <c r="AK106" i="10"/>
  <c r="AK106" i="3"/>
  <c r="AK106" i="12"/>
  <c r="BG175" i="1"/>
  <c r="AK124" i="3"/>
  <c r="AK124" i="12"/>
  <c r="AK124" i="10"/>
  <c r="BG154" i="1"/>
  <c r="AK103" i="3"/>
  <c r="AK103" i="10"/>
  <c r="AK103" i="12"/>
  <c r="BG148" i="1"/>
  <c r="AK97" i="12"/>
  <c r="AK97" i="3"/>
  <c r="AK97" i="10"/>
  <c r="BG147" i="1"/>
  <c r="AK96" i="12"/>
  <c r="AK96" i="10"/>
  <c r="AK96" i="3"/>
  <c r="BG105" i="1"/>
  <c r="AK54" i="3"/>
  <c r="AK54" i="10"/>
  <c r="AK54" i="12"/>
  <c r="BG120" i="1"/>
  <c r="AK69" i="10"/>
  <c r="AK69" i="12"/>
  <c r="AK69" i="3"/>
  <c r="BG106" i="1"/>
  <c r="AK55" i="12"/>
  <c r="AK55" i="10"/>
  <c r="AK55" i="3"/>
  <c r="BG122" i="1"/>
  <c r="AK71" i="10"/>
  <c r="AK71" i="3"/>
  <c r="AK71" i="12"/>
  <c r="BG153" i="1"/>
  <c r="AK102" i="3"/>
  <c r="AK102" i="10"/>
  <c r="AK102" i="12"/>
  <c r="BG152" i="1"/>
  <c r="AK101" i="3"/>
  <c r="AK101" i="10"/>
  <c r="AK101" i="12"/>
  <c r="BG174" i="1"/>
  <c r="AK123" i="3"/>
  <c r="AK123" i="12"/>
  <c r="AK123" i="10"/>
  <c r="BG156" i="1"/>
  <c r="AK105" i="10"/>
  <c r="AK105" i="3"/>
  <c r="AK105" i="12"/>
  <c r="BG127" i="1"/>
  <c r="AK76" i="3"/>
  <c r="AK76" i="12"/>
  <c r="AK76" i="10"/>
  <c r="BP105" i="10" l="1"/>
  <c r="AN105" i="10"/>
  <c r="AY105" i="10"/>
  <c r="BI105" i="10"/>
  <c r="AR105" i="10"/>
  <c r="BO105" i="10"/>
  <c r="AU105" i="10"/>
  <c r="BN105" i="10"/>
  <c r="AV105" i="10"/>
  <c r="AQ105" i="10"/>
  <c r="AM105" i="10"/>
  <c r="AP105" i="10"/>
  <c r="BE105" i="10"/>
  <c r="AO105" i="10"/>
  <c r="BA105" i="10"/>
  <c r="BJ105" i="10"/>
  <c r="AS105" i="10"/>
  <c r="AW105" i="10"/>
  <c r="BG105" i="10"/>
  <c r="BH105" i="10"/>
  <c r="BB105" i="10"/>
  <c r="AT105" i="10"/>
  <c r="AX105" i="10"/>
  <c r="BD105" i="10"/>
  <c r="BK105" i="10"/>
  <c r="AL105" i="10"/>
  <c r="BL105" i="10"/>
  <c r="AZ105" i="10"/>
  <c r="BC105" i="10"/>
  <c r="BF105" i="10"/>
  <c r="BM105" i="10"/>
  <c r="BP71" i="10"/>
  <c r="AU71" i="10"/>
  <c r="BD71" i="10"/>
  <c r="AN71" i="10"/>
  <c r="AP71" i="10"/>
  <c r="BM71" i="10"/>
  <c r="BN71" i="10"/>
  <c r="AR71" i="10"/>
  <c r="BG71" i="10"/>
  <c r="AL71" i="10"/>
  <c r="BC71" i="10"/>
  <c r="BE71" i="10"/>
  <c r="BA71" i="10"/>
  <c r="BL71" i="10"/>
  <c r="BK71" i="10"/>
  <c r="AS71" i="10"/>
  <c r="AX71" i="10"/>
  <c r="AZ71" i="10"/>
  <c r="BH71" i="10"/>
  <c r="BO71" i="10"/>
  <c r="AV71" i="10"/>
  <c r="AM71" i="10"/>
  <c r="AY71" i="10"/>
  <c r="BB71" i="10"/>
  <c r="BJ71" i="10"/>
  <c r="BF71" i="10"/>
  <c r="AW71" i="10"/>
  <c r="AT71" i="10"/>
  <c r="AO71" i="10"/>
  <c r="AQ71" i="10"/>
  <c r="BI71" i="10"/>
  <c r="BP97" i="10"/>
  <c r="AT97" i="10"/>
  <c r="AN97" i="10"/>
  <c r="BC97" i="10"/>
  <c r="AO97" i="10"/>
  <c r="AM97" i="10"/>
  <c r="BI97" i="10"/>
  <c r="BK97" i="10"/>
  <c r="BA97" i="10"/>
  <c r="AL97" i="10"/>
  <c r="BG97" i="10"/>
  <c r="BF97" i="10"/>
  <c r="AR97" i="10"/>
  <c r="AV97" i="10"/>
  <c r="BE97" i="10"/>
  <c r="AW97" i="10"/>
  <c r="AS97" i="10"/>
  <c r="AP97" i="10"/>
  <c r="BH97" i="10"/>
  <c r="BJ97" i="10"/>
  <c r="AQ97" i="10"/>
  <c r="AX97" i="10"/>
  <c r="AU97" i="10"/>
  <c r="BL97" i="10"/>
  <c r="BD97" i="10"/>
  <c r="AY97" i="10"/>
  <c r="BM97" i="10"/>
  <c r="BN97" i="10"/>
  <c r="AZ97" i="10"/>
  <c r="BB97" i="10"/>
  <c r="BO97" i="10"/>
  <c r="BP122" i="3"/>
  <c r="BH122" i="3"/>
  <c r="BF122" i="3"/>
  <c r="AQ122" i="3"/>
  <c r="BG122" i="3"/>
  <c r="BE122" i="3"/>
  <c r="BB122" i="3"/>
  <c r="BM122" i="3"/>
  <c r="AV122" i="3"/>
  <c r="BJ122" i="3"/>
  <c r="AL122" i="3"/>
  <c r="AT122" i="3"/>
  <c r="BL122" i="3"/>
  <c r="AM122" i="3"/>
  <c r="AX122" i="3"/>
  <c r="AZ122" i="3"/>
  <c r="BN122" i="3"/>
  <c r="AS122" i="3"/>
  <c r="BK122" i="3"/>
  <c r="AN122" i="3"/>
  <c r="BI122" i="3"/>
  <c r="AU122" i="3"/>
  <c r="BC122" i="3"/>
  <c r="AO122" i="3"/>
  <c r="BO122" i="3"/>
  <c r="BA122" i="3"/>
  <c r="AP122" i="3"/>
  <c r="AW122" i="3"/>
  <c r="BD122" i="3"/>
  <c r="AY122" i="3"/>
  <c r="AR122" i="3"/>
  <c r="BP72" i="3"/>
  <c r="BL72" i="3"/>
  <c r="AO72" i="3"/>
  <c r="BO72" i="3"/>
  <c r="BD72" i="3"/>
  <c r="AX72" i="3"/>
  <c r="AY72" i="3"/>
  <c r="AL72" i="3"/>
  <c r="BF72" i="3"/>
  <c r="BB72" i="3"/>
  <c r="AM72" i="3"/>
  <c r="BK72" i="3"/>
  <c r="BH72" i="3"/>
  <c r="AN72" i="3"/>
  <c r="BG72" i="3"/>
  <c r="BA72" i="3"/>
  <c r="BM72" i="3"/>
  <c r="AU72" i="3"/>
  <c r="AW72" i="3"/>
  <c r="AT72" i="3"/>
  <c r="AS72" i="3"/>
  <c r="BN72" i="3"/>
  <c r="AR72" i="3"/>
  <c r="AZ72" i="3"/>
  <c r="BJ72" i="3"/>
  <c r="BI72" i="3"/>
  <c r="AQ72" i="3"/>
  <c r="AP72" i="3"/>
  <c r="BE72" i="3"/>
  <c r="AV72" i="3"/>
  <c r="BC72" i="3"/>
  <c r="BP129" i="10"/>
  <c r="BM129" i="10"/>
  <c r="AL129" i="10"/>
  <c r="BC129" i="10"/>
  <c r="BN129" i="10"/>
  <c r="BL129" i="10"/>
  <c r="AP129" i="10"/>
  <c r="AT129" i="10"/>
  <c r="AS129" i="10"/>
  <c r="AN129" i="10"/>
  <c r="BH129" i="10"/>
  <c r="AW129" i="10"/>
  <c r="AR129" i="10"/>
  <c r="BB129" i="10"/>
  <c r="BF129" i="10"/>
  <c r="AM129" i="10"/>
  <c r="BG129" i="10"/>
  <c r="AQ129" i="10"/>
  <c r="AU129" i="10"/>
  <c r="AO129" i="10"/>
  <c r="BD129" i="10"/>
  <c r="BE129" i="10"/>
  <c r="AZ129" i="10"/>
  <c r="BI129" i="10"/>
  <c r="BO129" i="10"/>
  <c r="BJ129" i="10"/>
  <c r="AY129" i="10"/>
  <c r="BA129" i="10"/>
  <c r="AX129" i="10"/>
  <c r="AV129" i="10"/>
  <c r="BK129" i="10"/>
  <c r="BG131" i="3"/>
  <c r="BE131" i="3"/>
  <c r="BL131" i="3"/>
  <c r="AM131" i="3"/>
  <c r="AU131" i="3"/>
  <c r="BH131" i="3"/>
  <c r="BN131" i="3"/>
  <c r="AV131" i="3"/>
  <c r="AO131" i="3"/>
  <c r="BK131" i="3"/>
  <c r="AP131" i="3"/>
  <c r="AX131" i="3"/>
  <c r="BF131" i="3"/>
  <c r="AW131" i="3"/>
  <c r="BI131" i="3"/>
  <c r="AZ131" i="3"/>
  <c r="BB131" i="3"/>
  <c r="AN131" i="3"/>
  <c r="AS131" i="3"/>
  <c r="AQ131" i="3"/>
  <c r="AT131" i="3"/>
  <c r="BA131" i="3"/>
  <c r="BP131" i="3"/>
  <c r="BD131" i="3"/>
  <c r="AR131" i="3"/>
  <c r="BJ131" i="3"/>
  <c r="BC131" i="3"/>
  <c r="BM131" i="3"/>
  <c r="AL131" i="3"/>
  <c r="BO131" i="3"/>
  <c r="AY131" i="3"/>
  <c r="BP109" i="12"/>
  <c r="AS109" i="12"/>
  <c r="BH109" i="12"/>
  <c r="AL109" i="12"/>
  <c r="BO109" i="12"/>
  <c r="BN109" i="12"/>
  <c r="BA109" i="12"/>
  <c r="BM109" i="12"/>
  <c r="BL109" i="12"/>
  <c r="AX109" i="12"/>
  <c r="BC109" i="12"/>
  <c r="AM109" i="12"/>
  <c r="AN109" i="12"/>
  <c r="BK109" i="12"/>
  <c r="BG109" i="12"/>
  <c r="BJ109" i="12"/>
  <c r="AQ109" i="12"/>
  <c r="AW109" i="12"/>
  <c r="AZ109" i="12"/>
  <c r="BI109" i="12"/>
  <c r="BB109" i="12"/>
  <c r="AV109" i="12"/>
  <c r="BE109" i="12"/>
  <c r="AU109" i="12"/>
  <c r="AT109" i="12"/>
  <c r="AP109" i="12"/>
  <c r="BF109" i="12"/>
  <c r="AO109" i="12"/>
  <c r="BD109" i="12"/>
  <c r="AR109" i="12"/>
  <c r="AY109" i="12"/>
  <c r="BP70" i="12"/>
  <c r="AL70" i="12"/>
  <c r="AS70" i="12"/>
  <c r="AZ70" i="12"/>
  <c r="BL70" i="12"/>
  <c r="BC70" i="12"/>
  <c r="BD70" i="12"/>
  <c r="AO70" i="12"/>
  <c r="BG70" i="12"/>
  <c r="AN70" i="12"/>
  <c r="BK70" i="12"/>
  <c r="AM70" i="12"/>
  <c r="BF70" i="12"/>
  <c r="BM70" i="12"/>
  <c r="BA70" i="12"/>
  <c r="AU70" i="12"/>
  <c r="AY70" i="12"/>
  <c r="AV70" i="12"/>
  <c r="AQ70" i="12"/>
  <c r="BO70" i="12"/>
  <c r="AP70" i="12"/>
  <c r="BB70" i="12"/>
  <c r="AR70" i="12"/>
  <c r="BE70" i="12"/>
  <c r="BN70" i="12"/>
  <c r="AW70" i="12"/>
  <c r="BH70" i="12"/>
  <c r="AX70" i="12"/>
  <c r="BJ70" i="12"/>
  <c r="BI70" i="12"/>
  <c r="AT70" i="12"/>
  <c r="BM98" i="3"/>
  <c r="AU98" i="3"/>
  <c r="AX98" i="3"/>
  <c r="BG98" i="3"/>
  <c r="AQ98" i="3"/>
  <c r="BJ98" i="3"/>
  <c r="BE98" i="3"/>
  <c r="BA98" i="3"/>
  <c r="AT98" i="3"/>
  <c r="AP98" i="3"/>
  <c r="BF98" i="3"/>
  <c r="AZ98" i="3"/>
  <c r="BD98" i="3"/>
  <c r="AN98" i="3"/>
  <c r="BC98" i="3"/>
  <c r="BI98" i="3"/>
  <c r="AM98" i="3"/>
  <c r="AW98" i="3"/>
  <c r="BB98" i="3"/>
  <c r="AR98" i="3"/>
  <c r="AL98" i="3"/>
  <c r="BH98" i="3"/>
  <c r="BK98" i="3"/>
  <c r="AY98" i="3"/>
  <c r="BO98" i="3"/>
  <c r="BP98" i="3"/>
  <c r="BN98" i="3"/>
  <c r="AO98" i="3"/>
  <c r="AV98" i="3"/>
  <c r="BL98" i="3"/>
  <c r="AS98" i="3"/>
  <c r="BP127" i="10"/>
  <c r="BH127" i="10"/>
  <c r="AX127" i="10"/>
  <c r="BI127" i="10"/>
  <c r="AW127" i="10"/>
  <c r="BF127" i="10"/>
  <c r="AO127" i="10"/>
  <c r="BJ127" i="10"/>
  <c r="AR127" i="10"/>
  <c r="BA127" i="10"/>
  <c r="BC127" i="10"/>
  <c r="AL127" i="10"/>
  <c r="AM127" i="10"/>
  <c r="BM127" i="10"/>
  <c r="BN127" i="10"/>
  <c r="AN127" i="10"/>
  <c r="AZ127" i="10"/>
  <c r="AU127" i="10"/>
  <c r="AV127" i="10"/>
  <c r="BL127" i="10"/>
  <c r="BD127" i="10"/>
  <c r="AQ127" i="10"/>
  <c r="AP127" i="10"/>
  <c r="BG127" i="10"/>
  <c r="AS127" i="10"/>
  <c r="BO127" i="10"/>
  <c r="AT127" i="10"/>
  <c r="BE127" i="10"/>
  <c r="BB127" i="10"/>
  <c r="AY127" i="10"/>
  <c r="BK127" i="10"/>
  <c r="BP130" i="3"/>
  <c r="AZ130" i="3"/>
  <c r="BH130" i="3"/>
  <c r="AV130" i="3"/>
  <c r="BJ130" i="3"/>
  <c r="BO130" i="3"/>
  <c r="BK130" i="3"/>
  <c r="AS130" i="3"/>
  <c r="AT130" i="3"/>
  <c r="AW130" i="3"/>
  <c r="BC130" i="3"/>
  <c r="BL130" i="3"/>
  <c r="AX130" i="3"/>
  <c r="AP130" i="3"/>
  <c r="AY130" i="3"/>
  <c r="BE130" i="3"/>
  <c r="BA130" i="3"/>
  <c r="AN130" i="3"/>
  <c r="AR130" i="3"/>
  <c r="BI130" i="3"/>
  <c r="BN130" i="3"/>
  <c r="BM130" i="3"/>
  <c r="AM130" i="3"/>
  <c r="AU130" i="3"/>
  <c r="BD130" i="3"/>
  <c r="AL130" i="3"/>
  <c r="BB130" i="3"/>
  <c r="BF130" i="3"/>
  <c r="AQ130" i="3"/>
  <c r="BG130" i="3"/>
  <c r="AO130" i="3"/>
  <c r="AN69" i="3"/>
  <c r="BN69" i="3"/>
  <c r="AU69" i="3"/>
  <c r="AT69" i="3"/>
  <c r="AR69" i="3"/>
  <c r="AQ69" i="3"/>
  <c r="BI69" i="3"/>
  <c r="BD69" i="3"/>
  <c r="BL69" i="3"/>
  <c r="AV69" i="3"/>
  <c r="AX69" i="3"/>
  <c r="AY69" i="3"/>
  <c r="BH69" i="3"/>
  <c r="BB69" i="3"/>
  <c r="BF69" i="3"/>
  <c r="BK69" i="3"/>
  <c r="AZ69" i="3"/>
  <c r="BE69" i="3"/>
  <c r="AS69" i="3"/>
  <c r="BM69" i="3"/>
  <c r="BJ69" i="3"/>
  <c r="AO69" i="3"/>
  <c r="BG69" i="3"/>
  <c r="BP69" i="3"/>
  <c r="BC69" i="3"/>
  <c r="AM69" i="3"/>
  <c r="AP69" i="3"/>
  <c r="BA69" i="3"/>
  <c r="BO69" i="3"/>
  <c r="AL69" i="3"/>
  <c r="AW69" i="3"/>
  <c r="BP97" i="3"/>
  <c r="AT97" i="3"/>
  <c r="BJ97" i="3"/>
  <c r="AP97" i="3"/>
  <c r="BC97" i="3"/>
  <c r="AU97" i="3"/>
  <c r="BN97" i="3"/>
  <c r="AO97" i="3"/>
  <c r="BI97" i="3"/>
  <c r="BK97" i="3"/>
  <c r="AS97" i="3"/>
  <c r="AW97" i="3"/>
  <c r="AL97" i="3"/>
  <c r="BA97" i="3"/>
  <c r="BO97" i="3"/>
  <c r="AN97" i="3"/>
  <c r="BB97" i="3"/>
  <c r="AZ97" i="3"/>
  <c r="BE97" i="3"/>
  <c r="BD97" i="3"/>
  <c r="AV97" i="3"/>
  <c r="AX97" i="3"/>
  <c r="AY97" i="3"/>
  <c r="BH97" i="3"/>
  <c r="AM97" i="3"/>
  <c r="AR97" i="3"/>
  <c r="BL97" i="3"/>
  <c r="BF97" i="3"/>
  <c r="BG97" i="3"/>
  <c r="BM97" i="3"/>
  <c r="AQ97" i="3"/>
  <c r="BP124" i="10"/>
  <c r="AQ124" i="10"/>
  <c r="AT124" i="10"/>
  <c r="BB124" i="10"/>
  <c r="BK124" i="10"/>
  <c r="BH124" i="10"/>
  <c r="BC124" i="10"/>
  <c r="BI124" i="10"/>
  <c r="BM124" i="10"/>
  <c r="BJ124" i="10"/>
  <c r="BL124" i="10"/>
  <c r="AM124" i="10"/>
  <c r="AZ124" i="10"/>
  <c r="AW124" i="10"/>
  <c r="BA124" i="10"/>
  <c r="AS124" i="10"/>
  <c r="BG124" i="10"/>
  <c r="AU124" i="10"/>
  <c r="AL124" i="10"/>
  <c r="BD124" i="10"/>
  <c r="AR124" i="10"/>
  <c r="BO124" i="10"/>
  <c r="BN124" i="10"/>
  <c r="AY124" i="10"/>
  <c r="AP124" i="10"/>
  <c r="AN124" i="10"/>
  <c r="AX124" i="10"/>
  <c r="AO124" i="10"/>
  <c r="AV124" i="10"/>
  <c r="BE124" i="10"/>
  <c r="BF124" i="10"/>
  <c r="BP72" i="10"/>
  <c r="AM72" i="10"/>
  <c r="BB72" i="10"/>
  <c r="AY72" i="10"/>
  <c r="AR72" i="10"/>
  <c r="BF72" i="10"/>
  <c r="AS72" i="10"/>
  <c r="AO72" i="10"/>
  <c r="AX72" i="10"/>
  <c r="BN72" i="10"/>
  <c r="BL72" i="10"/>
  <c r="BK72" i="10"/>
  <c r="BO72" i="10"/>
  <c r="BJ72" i="10"/>
  <c r="AW72" i="10"/>
  <c r="BG72" i="10"/>
  <c r="AP72" i="10"/>
  <c r="AL72" i="10"/>
  <c r="AU72" i="10"/>
  <c r="AT72" i="10"/>
  <c r="AV72" i="10"/>
  <c r="BD72" i="10"/>
  <c r="AQ72" i="10"/>
  <c r="BH72" i="10"/>
  <c r="BC72" i="10"/>
  <c r="BA72" i="10"/>
  <c r="AN72" i="10"/>
  <c r="BM72" i="10"/>
  <c r="BE72" i="10"/>
  <c r="AZ72" i="10"/>
  <c r="BI72" i="10"/>
  <c r="BP129" i="3"/>
  <c r="AS129" i="3"/>
  <c r="AO129" i="3"/>
  <c r="AU129" i="3"/>
  <c r="AQ129" i="3"/>
  <c r="BI129" i="3"/>
  <c r="AZ129" i="3"/>
  <c r="BC129" i="3"/>
  <c r="AN129" i="3"/>
  <c r="BO129" i="3"/>
  <c r="AR129" i="3"/>
  <c r="AW129" i="3"/>
  <c r="BK129" i="3"/>
  <c r="BE129" i="3"/>
  <c r="BG129" i="3"/>
  <c r="AL129" i="3"/>
  <c r="BL129" i="3"/>
  <c r="AV129" i="3"/>
  <c r="BB129" i="3"/>
  <c r="BF129" i="3"/>
  <c r="AP129" i="3"/>
  <c r="BA129" i="3"/>
  <c r="AX129" i="3"/>
  <c r="BH129" i="3"/>
  <c r="BD129" i="3"/>
  <c r="BN129" i="3"/>
  <c r="BM129" i="3"/>
  <c r="BJ129" i="3"/>
  <c r="AM129" i="3"/>
  <c r="AY129" i="3"/>
  <c r="AT129" i="3"/>
  <c r="BP131" i="10"/>
  <c r="BE131" i="10"/>
  <c r="BO131" i="10"/>
  <c r="AQ131" i="10"/>
  <c r="AT131" i="10"/>
  <c r="AV131" i="10"/>
  <c r="BM131" i="10"/>
  <c r="BK131" i="10"/>
  <c r="BN131" i="10"/>
  <c r="BH131" i="10"/>
  <c r="AW131" i="10"/>
  <c r="BF131" i="10"/>
  <c r="BG131" i="10"/>
  <c r="BI131" i="10"/>
  <c r="AU131" i="10"/>
  <c r="AN131" i="10"/>
  <c r="AR131" i="10"/>
  <c r="BC131" i="10"/>
  <c r="AL131" i="10"/>
  <c r="AY131" i="10"/>
  <c r="AM131" i="10"/>
  <c r="AX131" i="10"/>
  <c r="AO131" i="10"/>
  <c r="BJ131" i="10"/>
  <c r="AS131" i="10"/>
  <c r="BL131" i="10"/>
  <c r="AP131" i="10"/>
  <c r="BD131" i="10"/>
  <c r="BA131" i="10"/>
  <c r="AZ131" i="10"/>
  <c r="BB131" i="10"/>
  <c r="BP52" i="12"/>
  <c r="BK52" i="12"/>
  <c r="AM52" i="12"/>
  <c r="AL52" i="12"/>
  <c r="BH52" i="12"/>
  <c r="AU52" i="12"/>
  <c r="BC52" i="12"/>
  <c r="AO52" i="12"/>
  <c r="AZ52" i="12"/>
  <c r="AR52" i="12"/>
  <c r="BD52" i="12"/>
  <c r="AN52" i="12"/>
  <c r="BM52" i="12"/>
  <c r="AV52" i="12"/>
  <c r="BF52" i="12"/>
  <c r="BB52" i="12"/>
  <c r="BO52" i="12"/>
  <c r="BE52" i="12"/>
  <c r="AY52" i="12"/>
  <c r="BN52" i="12"/>
  <c r="AX52" i="12"/>
  <c r="AW52" i="12"/>
  <c r="AP52" i="12"/>
  <c r="AQ52" i="12"/>
  <c r="AT52" i="12"/>
  <c r="BA52" i="12"/>
  <c r="BJ52" i="12"/>
  <c r="AS52" i="12"/>
  <c r="BL52" i="12"/>
  <c r="BG52" i="12"/>
  <c r="BI52" i="12"/>
  <c r="AY70" i="3"/>
  <c r="AR70" i="3"/>
  <c r="BF70" i="3"/>
  <c r="AX70" i="3"/>
  <c r="AM70" i="3"/>
  <c r="BO70" i="3"/>
  <c r="AW70" i="3"/>
  <c r="BK70" i="3"/>
  <c r="AZ70" i="3"/>
  <c r="BL70" i="3"/>
  <c r="BA70" i="3"/>
  <c r="BH70" i="3"/>
  <c r="AQ70" i="3"/>
  <c r="BE70" i="3"/>
  <c r="AO70" i="3"/>
  <c r="BB70" i="3"/>
  <c r="AV70" i="3"/>
  <c r="AL70" i="3"/>
  <c r="AT70" i="3"/>
  <c r="AS70" i="3"/>
  <c r="BD70" i="3"/>
  <c r="BN70" i="3"/>
  <c r="BP70" i="3"/>
  <c r="BG70" i="3"/>
  <c r="AN70" i="3"/>
  <c r="BJ70" i="3"/>
  <c r="BM70" i="3"/>
  <c r="BI70" i="3"/>
  <c r="AU70" i="3"/>
  <c r="AP70" i="3"/>
  <c r="BC70" i="3"/>
  <c r="AN98" i="10"/>
  <c r="AX98" i="10"/>
  <c r="BB98" i="10"/>
  <c r="AV98" i="10"/>
  <c r="BH98" i="10"/>
  <c r="BA98" i="10"/>
  <c r="BG98" i="10"/>
  <c r="BJ98" i="10"/>
  <c r="BK98" i="10"/>
  <c r="BE98" i="10"/>
  <c r="BP98" i="10"/>
  <c r="AL98" i="10"/>
  <c r="AO98" i="10"/>
  <c r="AU98" i="10"/>
  <c r="AP98" i="10"/>
  <c r="BF98" i="10"/>
  <c r="AW98" i="10"/>
  <c r="BM98" i="10"/>
  <c r="AS98" i="10"/>
  <c r="AQ98" i="10"/>
  <c r="BO98" i="10"/>
  <c r="AR98" i="10"/>
  <c r="BN98" i="10"/>
  <c r="AY98" i="10"/>
  <c r="BL98" i="10"/>
  <c r="AZ98" i="10"/>
  <c r="AT98" i="10"/>
  <c r="AM98" i="10"/>
  <c r="BC98" i="10"/>
  <c r="BI98" i="10"/>
  <c r="BD98" i="10"/>
  <c r="AS130" i="10"/>
  <c r="AY130" i="10"/>
  <c r="BK130" i="10"/>
  <c r="BC130" i="10"/>
  <c r="AR130" i="10"/>
  <c r="AN130" i="10"/>
  <c r="BJ130" i="10"/>
  <c r="BH130" i="10"/>
  <c r="BI130" i="10"/>
  <c r="BB130" i="10"/>
  <c r="AQ130" i="10"/>
  <c r="BL130" i="10"/>
  <c r="BA130" i="10"/>
  <c r="BG130" i="10"/>
  <c r="AW130" i="10"/>
  <c r="AL130" i="10"/>
  <c r="BP130" i="10"/>
  <c r="AP130" i="10"/>
  <c r="AX130" i="10"/>
  <c r="AU130" i="10"/>
  <c r="BD130" i="10"/>
  <c r="BF130" i="10"/>
  <c r="BN130" i="10"/>
  <c r="AV130" i="10"/>
  <c r="BO130" i="10"/>
  <c r="AZ130" i="10"/>
  <c r="AM130" i="10"/>
  <c r="BM130" i="10"/>
  <c r="AT130" i="10"/>
  <c r="BE130" i="10"/>
  <c r="AO130" i="10"/>
  <c r="BP123" i="10"/>
  <c r="AL123" i="10"/>
  <c r="AQ123" i="10"/>
  <c r="AW123" i="10"/>
  <c r="AP123" i="10"/>
  <c r="BG123" i="10"/>
  <c r="AY123" i="10"/>
  <c r="AN123" i="10"/>
  <c r="BI123" i="10"/>
  <c r="BD123" i="10"/>
  <c r="BH123" i="10"/>
  <c r="BB123" i="10"/>
  <c r="BE123" i="10"/>
  <c r="BJ123" i="10"/>
  <c r="BO123" i="10"/>
  <c r="BK123" i="10"/>
  <c r="BF123" i="10"/>
  <c r="AU123" i="10"/>
  <c r="AV123" i="10"/>
  <c r="AM123" i="10"/>
  <c r="BL123" i="10"/>
  <c r="AT123" i="10"/>
  <c r="BM123" i="10"/>
  <c r="AS123" i="10"/>
  <c r="BA123" i="10"/>
  <c r="AO123" i="10"/>
  <c r="AX123" i="10"/>
  <c r="BN123" i="10"/>
  <c r="AR123" i="10"/>
  <c r="BC123" i="10"/>
  <c r="AZ123" i="10"/>
  <c r="BP102" i="12"/>
  <c r="AS102" i="12"/>
  <c r="AW102" i="12"/>
  <c r="BC102" i="12"/>
  <c r="BB102" i="12"/>
  <c r="BN102" i="12"/>
  <c r="AZ102" i="12"/>
  <c r="AP102" i="12"/>
  <c r="AY102" i="12"/>
  <c r="AQ102" i="12"/>
  <c r="AL102" i="12"/>
  <c r="BG102" i="12"/>
  <c r="AN102" i="12"/>
  <c r="AR102" i="12"/>
  <c r="BA102" i="12"/>
  <c r="BL102" i="12"/>
  <c r="AO102" i="12"/>
  <c r="AU102" i="12"/>
  <c r="AV102" i="12"/>
  <c r="BM102" i="12"/>
  <c r="AT102" i="12"/>
  <c r="BH102" i="12"/>
  <c r="AX102" i="12"/>
  <c r="BD102" i="12"/>
  <c r="BK102" i="12"/>
  <c r="BI102" i="12"/>
  <c r="BF102" i="12"/>
  <c r="BO102" i="12"/>
  <c r="AM102" i="12"/>
  <c r="BE102" i="12"/>
  <c r="BJ102" i="12"/>
  <c r="BP55" i="3"/>
  <c r="BL55" i="3"/>
  <c r="BJ55" i="3"/>
  <c r="BE55" i="3"/>
  <c r="AU55" i="3"/>
  <c r="BK55" i="3"/>
  <c r="AN55" i="3"/>
  <c r="AY55" i="3"/>
  <c r="BO55" i="3"/>
  <c r="AT55" i="3"/>
  <c r="AP55" i="3"/>
  <c r="AX55" i="3"/>
  <c r="AW55" i="3"/>
  <c r="BG55" i="3"/>
  <c r="BN55" i="3"/>
  <c r="AO55" i="3"/>
  <c r="BI55" i="3"/>
  <c r="BC55" i="3"/>
  <c r="AM55" i="3"/>
  <c r="BF55" i="3"/>
  <c r="BB55" i="3"/>
  <c r="AR55" i="3"/>
  <c r="AL55" i="3"/>
  <c r="AV55" i="3"/>
  <c r="BM55" i="3"/>
  <c r="BD55" i="3"/>
  <c r="BA55" i="3"/>
  <c r="BH55" i="3"/>
  <c r="AS55" i="3"/>
  <c r="AZ55" i="3"/>
  <c r="AQ55" i="3"/>
  <c r="BP69" i="12"/>
  <c r="AU69" i="12"/>
  <c r="BL69" i="12"/>
  <c r="BK69" i="12"/>
  <c r="AS69" i="12"/>
  <c r="BO69" i="12"/>
  <c r="BN69" i="12"/>
  <c r="AP69" i="12"/>
  <c r="AL69" i="12"/>
  <c r="BF69" i="12"/>
  <c r="AX69" i="12"/>
  <c r="BC69" i="12"/>
  <c r="AT69" i="12"/>
  <c r="AQ69" i="12"/>
  <c r="BD69" i="12"/>
  <c r="BB69" i="12"/>
  <c r="AO69" i="12"/>
  <c r="BI69" i="12"/>
  <c r="AW69" i="12"/>
  <c r="AY69" i="12"/>
  <c r="AV69" i="12"/>
  <c r="AR69" i="12"/>
  <c r="AZ69" i="12"/>
  <c r="BE69" i="12"/>
  <c r="BA69" i="12"/>
  <c r="AN69" i="12"/>
  <c r="BJ69" i="12"/>
  <c r="BM69" i="12"/>
  <c r="BH69" i="12"/>
  <c r="BG69" i="12"/>
  <c r="AM69" i="12"/>
  <c r="BP97" i="12"/>
  <c r="BJ97" i="12"/>
  <c r="AY97" i="12"/>
  <c r="BA97" i="12"/>
  <c r="AL97" i="12"/>
  <c r="BO97" i="12"/>
  <c r="BF97" i="12"/>
  <c r="BE97" i="12"/>
  <c r="AN97" i="12"/>
  <c r="AS97" i="12"/>
  <c r="BN97" i="12"/>
  <c r="AQ97" i="12"/>
  <c r="BK97" i="12"/>
  <c r="BM97" i="12"/>
  <c r="BD97" i="12"/>
  <c r="AX97" i="12"/>
  <c r="AV97" i="12"/>
  <c r="AP97" i="12"/>
  <c r="BL97" i="12"/>
  <c r="AZ97" i="12"/>
  <c r="AT97" i="12"/>
  <c r="BB97" i="12"/>
  <c r="AM97" i="12"/>
  <c r="BH97" i="12"/>
  <c r="BI97" i="12"/>
  <c r="BG97" i="12"/>
  <c r="BC97" i="12"/>
  <c r="AR97" i="12"/>
  <c r="AW97" i="12"/>
  <c r="AO97" i="12"/>
  <c r="AU97" i="12"/>
  <c r="BP124" i="12"/>
  <c r="AR124" i="12"/>
  <c r="BG124" i="12"/>
  <c r="BJ124" i="12"/>
  <c r="AO124" i="12"/>
  <c r="AU124" i="12"/>
  <c r="BH124" i="12"/>
  <c r="AM124" i="12"/>
  <c r="AX124" i="12"/>
  <c r="BM124" i="12"/>
  <c r="BA124" i="12"/>
  <c r="BE124" i="12"/>
  <c r="AY124" i="12"/>
  <c r="BO124" i="12"/>
  <c r="AP124" i="12"/>
  <c r="BK124" i="12"/>
  <c r="AQ124" i="12"/>
  <c r="AN124" i="12"/>
  <c r="AL124" i="12"/>
  <c r="BI124" i="12"/>
  <c r="BN124" i="12"/>
  <c r="AT124" i="12"/>
  <c r="AW124" i="12"/>
  <c r="AZ124" i="12"/>
  <c r="AV124" i="12"/>
  <c r="BF124" i="12"/>
  <c r="BD124" i="12"/>
  <c r="BB124" i="12"/>
  <c r="AS124" i="12"/>
  <c r="BL124" i="12"/>
  <c r="BC124" i="12"/>
  <c r="BM106" i="12"/>
  <c r="BL106" i="12"/>
  <c r="BJ106" i="12"/>
  <c r="AL106" i="12"/>
  <c r="AR106" i="12"/>
  <c r="AO106" i="12"/>
  <c r="AN106" i="12"/>
  <c r="AS106" i="12"/>
  <c r="AV106" i="12"/>
  <c r="BD106" i="12"/>
  <c r="BK106" i="12"/>
  <c r="BA106" i="12"/>
  <c r="BC106" i="12"/>
  <c r="BE106" i="12"/>
  <c r="AU106" i="12"/>
  <c r="BF106" i="12"/>
  <c r="BN106" i="12"/>
  <c r="AP106" i="12"/>
  <c r="AZ106" i="12"/>
  <c r="BB106" i="12"/>
  <c r="AX106" i="12"/>
  <c r="AY106" i="12"/>
  <c r="BI106" i="12"/>
  <c r="AQ106" i="12"/>
  <c r="BO106" i="12"/>
  <c r="BH106" i="12"/>
  <c r="BP106" i="12"/>
  <c r="AM106" i="12"/>
  <c r="BG106" i="12"/>
  <c r="AW106" i="12"/>
  <c r="AT106" i="12"/>
  <c r="AT131" i="12"/>
  <c r="BH131" i="12"/>
  <c r="BM131" i="12"/>
  <c r="BF131" i="12"/>
  <c r="BC131" i="12"/>
  <c r="BO131" i="12"/>
  <c r="AR131" i="12"/>
  <c r="AN131" i="12"/>
  <c r="AV131" i="12"/>
  <c r="BD131" i="12"/>
  <c r="BN131" i="12"/>
  <c r="BL131" i="12"/>
  <c r="BA131" i="12"/>
  <c r="AP131" i="12"/>
  <c r="AO131" i="12"/>
  <c r="AW131" i="12"/>
  <c r="AZ131" i="12"/>
  <c r="BI131" i="12"/>
  <c r="BB131" i="12"/>
  <c r="AL131" i="12"/>
  <c r="BG131" i="12"/>
  <c r="BK131" i="12"/>
  <c r="AY131" i="12"/>
  <c r="AX131" i="12"/>
  <c r="AQ131" i="12"/>
  <c r="BE131" i="12"/>
  <c r="AU131" i="12"/>
  <c r="AM131" i="12"/>
  <c r="BJ131" i="12"/>
  <c r="BP131" i="12"/>
  <c r="AS131" i="12"/>
  <c r="BP52" i="10"/>
  <c r="AW52" i="10"/>
  <c r="AX52" i="10"/>
  <c r="BC52" i="10"/>
  <c r="BM52" i="10"/>
  <c r="AZ52" i="10"/>
  <c r="AN52" i="10"/>
  <c r="BJ52" i="10"/>
  <c r="BD52" i="10"/>
  <c r="BG52" i="10"/>
  <c r="AV52" i="10"/>
  <c r="BI52" i="10"/>
  <c r="AL52" i="10"/>
  <c r="BA52" i="10"/>
  <c r="AR52" i="10"/>
  <c r="AY52" i="10"/>
  <c r="AM52" i="10"/>
  <c r="AO52" i="10"/>
  <c r="AP52" i="10"/>
  <c r="BO52" i="10"/>
  <c r="BB52" i="10"/>
  <c r="AU52" i="10"/>
  <c r="BE52" i="10"/>
  <c r="BH52" i="10"/>
  <c r="BN52" i="10"/>
  <c r="BL52" i="10"/>
  <c r="AQ52" i="10"/>
  <c r="AT52" i="10"/>
  <c r="AS52" i="10"/>
  <c r="BF52" i="10"/>
  <c r="BK52" i="10"/>
  <c r="AR128" i="3"/>
  <c r="AP128" i="3"/>
  <c r="AN128" i="3"/>
  <c r="AL128" i="3"/>
  <c r="BA128" i="3"/>
  <c r="BH128" i="3"/>
  <c r="BB128" i="3"/>
  <c r="BL128" i="3"/>
  <c r="AZ128" i="3"/>
  <c r="BG128" i="3"/>
  <c r="AX128" i="3"/>
  <c r="AW128" i="3"/>
  <c r="AM128" i="3"/>
  <c r="BK128" i="3"/>
  <c r="BP128" i="3"/>
  <c r="AU128" i="3"/>
  <c r="BD128" i="3"/>
  <c r="AY128" i="3"/>
  <c r="BC128" i="3"/>
  <c r="BJ128" i="3"/>
  <c r="BF128" i="3"/>
  <c r="BE128" i="3"/>
  <c r="BO128" i="3"/>
  <c r="BM128" i="3"/>
  <c r="BI128" i="3"/>
  <c r="AQ128" i="3"/>
  <c r="AO128" i="3"/>
  <c r="AS128" i="3"/>
  <c r="AV128" i="3"/>
  <c r="BN128" i="3"/>
  <c r="AT128" i="3"/>
  <c r="BP6" i="12"/>
  <c r="AM6" i="12"/>
  <c r="AW6" i="12"/>
  <c r="AQ6" i="12"/>
  <c r="BC6" i="12"/>
  <c r="BL6" i="12"/>
  <c r="BG6" i="12"/>
  <c r="BF6" i="12"/>
  <c r="BE6" i="12"/>
  <c r="AL6" i="12"/>
  <c r="BM6" i="12"/>
  <c r="AX6" i="12"/>
  <c r="AY6" i="12"/>
  <c r="AT6" i="12"/>
  <c r="BD6" i="12"/>
  <c r="AZ6" i="12"/>
  <c r="AU6" i="12"/>
  <c r="AO6" i="12"/>
  <c r="BJ6" i="12"/>
  <c r="BH6" i="12"/>
  <c r="AS6" i="12"/>
  <c r="AP6" i="12"/>
  <c r="BI6" i="12"/>
  <c r="AN6" i="12"/>
  <c r="AV6" i="12"/>
  <c r="BO6" i="12"/>
  <c r="BK6" i="12"/>
  <c r="BA6" i="12"/>
  <c r="BB6" i="12"/>
  <c r="BN6" i="12"/>
  <c r="AR6" i="12"/>
  <c r="BG89" i="1"/>
  <c r="BG82" i="1"/>
  <c r="AK38" i="12"/>
  <c r="AK31" i="10"/>
  <c r="AK31" i="12"/>
  <c r="AK31" i="3"/>
  <c r="AK38" i="3"/>
  <c r="AK38" i="10"/>
  <c r="BP123" i="12"/>
  <c r="BC123" i="12"/>
  <c r="AP123" i="12"/>
  <c r="AO123" i="12"/>
  <c r="AY123" i="12"/>
  <c r="BK123" i="12"/>
  <c r="AW123" i="12"/>
  <c r="AN123" i="12"/>
  <c r="BO123" i="12"/>
  <c r="BL123" i="12"/>
  <c r="AR123" i="12"/>
  <c r="BH123" i="12"/>
  <c r="AQ123" i="12"/>
  <c r="BA123" i="12"/>
  <c r="AT123" i="12"/>
  <c r="AL123" i="12"/>
  <c r="BB123" i="12"/>
  <c r="AU123" i="12"/>
  <c r="BE123" i="12"/>
  <c r="AV123" i="12"/>
  <c r="AM123" i="12"/>
  <c r="AZ123" i="12"/>
  <c r="BD123" i="12"/>
  <c r="BN123" i="12"/>
  <c r="BM123" i="12"/>
  <c r="BF123" i="12"/>
  <c r="BJ123" i="12"/>
  <c r="AX123" i="12"/>
  <c r="BG123" i="12"/>
  <c r="AS123" i="12"/>
  <c r="BI123" i="12"/>
  <c r="AL101" i="12"/>
  <c r="BB101" i="12"/>
  <c r="AV101" i="12"/>
  <c r="BG101" i="12"/>
  <c r="BE101" i="12"/>
  <c r="BD101" i="12"/>
  <c r="AZ101" i="12"/>
  <c r="AN101" i="12"/>
  <c r="BO101" i="12"/>
  <c r="BA101" i="12"/>
  <c r="BH101" i="12"/>
  <c r="BJ101" i="12"/>
  <c r="AT101" i="12"/>
  <c r="AM101" i="12"/>
  <c r="AW101" i="12"/>
  <c r="AU101" i="12"/>
  <c r="AR101" i="12"/>
  <c r="AO101" i="12"/>
  <c r="BI101" i="12"/>
  <c r="AX101" i="12"/>
  <c r="AP101" i="12"/>
  <c r="AS101" i="12"/>
  <c r="BF101" i="12"/>
  <c r="BM101" i="12"/>
  <c r="BN101" i="12"/>
  <c r="BP101" i="12"/>
  <c r="BK101" i="12"/>
  <c r="AY101" i="12"/>
  <c r="AQ101" i="12"/>
  <c r="BC101" i="12"/>
  <c r="BL101" i="12"/>
  <c r="AM102" i="10"/>
  <c r="AW102" i="10"/>
  <c r="AS102" i="10"/>
  <c r="AY102" i="10"/>
  <c r="BO102" i="10"/>
  <c r="BM102" i="10"/>
  <c r="BJ102" i="10"/>
  <c r="AN102" i="10"/>
  <c r="BH102" i="10"/>
  <c r="BF102" i="10"/>
  <c r="AV102" i="10"/>
  <c r="BK102" i="10"/>
  <c r="BL102" i="10"/>
  <c r="AZ102" i="10"/>
  <c r="AL102" i="10"/>
  <c r="AT102" i="10"/>
  <c r="BC102" i="10"/>
  <c r="BD102" i="10"/>
  <c r="BE102" i="10"/>
  <c r="BG102" i="10"/>
  <c r="AQ102" i="10"/>
  <c r="BN102" i="10"/>
  <c r="AU102" i="10"/>
  <c r="BP102" i="10"/>
  <c r="AP102" i="10"/>
  <c r="AX102" i="10"/>
  <c r="BB102" i="10"/>
  <c r="BA102" i="10"/>
  <c r="BI102" i="10"/>
  <c r="AO102" i="10"/>
  <c r="AR102" i="10"/>
  <c r="BP55" i="10"/>
  <c r="BL55" i="10"/>
  <c r="AT55" i="10"/>
  <c r="BK55" i="10"/>
  <c r="BJ55" i="10"/>
  <c r="BM55" i="10"/>
  <c r="AU55" i="10"/>
  <c r="BG55" i="10"/>
  <c r="BE55" i="10"/>
  <c r="AL55" i="10"/>
  <c r="AO55" i="10"/>
  <c r="AP55" i="10"/>
  <c r="BO55" i="10"/>
  <c r="AN55" i="10"/>
  <c r="AZ55" i="10"/>
  <c r="BF55" i="10"/>
  <c r="AM55" i="10"/>
  <c r="AR55" i="10"/>
  <c r="BH55" i="10"/>
  <c r="AX55" i="10"/>
  <c r="BI55" i="10"/>
  <c r="BN55" i="10"/>
  <c r="AS55" i="10"/>
  <c r="BD55" i="10"/>
  <c r="AW55" i="10"/>
  <c r="BC55" i="10"/>
  <c r="AY55" i="10"/>
  <c r="AQ55" i="10"/>
  <c r="AV55" i="10"/>
  <c r="BA55" i="10"/>
  <c r="BB55" i="10"/>
  <c r="BP69" i="10"/>
  <c r="BE69" i="10"/>
  <c r="BL69" i="10"/>
  <c r="AX69" i="10"/>
  <c r="BC69" i="10"/>
  <c r="BJ69" i="10"/>
  <c r="BD69" i="10"/>
  <c r="AY69" i="10"/>
  <c r="AV69" i="10"/>
  <c r="BG69" i="10"/>
  <c r="BO69" i="10"/>
  <c r="AN69" i="10"/>
  <c r="BA69" i="10"/>
  <c r="BM69" i="10"/>
  <c r="AQ69" i="10"/>
  <c r="BI69" i="10"/>
  <c r="BF69" i="10"/>
  <c r="AP69" i="10"/>
  <c r="AU69" i="10"/>
  <c r="BK69" i="10"/>
  <c r="BB69" i="10"/>
  <c r="AT69" i="10"/>
  <c r="AO69" i="10"/>
  <c r="AS69" i="10"/>
  <c r="AR69" i="10"/>
  <c r="AL69" i="10"/>
  <c r="AM69" i="10"/>
  <c r="AW69" i="10"/>
  <c r="BH69" i="10"/>
  <c r="AZ69" i="10"/>
  <c r="BN69" i="10"/>
  <c r="BP124" i="3"/>
  <c r="AO124" i="3"/>
  <c r="AZ124" i="3"/>
  <c r="AY124" i="3"/>
  <c r="BK124" i="3"/>
  <c r="AU124" i="3"/>
  <c r="BJ124" i="3"/>
  <c r="AM124" i="3"/>
  <c r="BM124" i="3"/>
  <c r="BG124" i="3"/>
  <c r="AS124" i="3"/>
  <c r="BO124" i="3"/>
  <c r="BH124" i="3"/>
  <c r="BF124" i="3"/>
  <c r="BN124" i="3"/>
  <c r="AP124" i="3"/>
  <c r="BB124" i="3"/>
  <c r="AN124" i="3"/>
  <c r="AX124" i="3"/>
  <c r="AL124" i="3"/>
  <c r="AT124" i="3"/>
  <c r="BD124" i="3"/>
  <c r="BE124" i="3"/>
  <c r="BL124" i="3"/>
  <c r="BI124" i="3"/>
  <c r="AV124" i="3"/>
  <c r="AQ124" i="3"/>
  <c r="AW124" i="3"/>
  <c r="BC124" i="3"/>
  <c r="BA124" i="3"/>
  <c r="AR124" i="3"/>
  <c r="BP106" i="3"/>
  <c r="AL106" i="3"/>
  <c r="BA106" i="3"/>
  <c r="AX106" i="3"/>
  <c r="AP106" i="3"/>
  <c r="AO106" i="3"/>
  <c r="BO106" i="3"/>
  <c r="BE106" i="3"/>
  <c r="AR106" i="3"/>
  <c r="AW106" i="3"/>
  <c r="AS106" i="3"/>
  <c r="AQ106" i="3"/>
  <c r="BL106" i="3"/>
  <c r="AZ106" i="3"/>
  <c r="BM106" i="3"/>
  <c r="BF106" i="3"/>
  <c r="BK106" i="3"/>
  <c r="BN106" i="3"/>
  <c r="BH106" i="3"/>
  <c r="BG106" i="3"/>
  <c r="AT106" i="3"/>
  <c r="BB106" i="3"/>
  <c r="AV106" i="3"/>
  <c r="AY106" i="3"/>
  <c r="BC106" i="3"/>
  <c r="AN106" i="3"/>
  <c r="BJ106" i="3"/>
  <c r="BI106" i="3"/>
  <c r="AM106" i="3"/>
  <c r="AU106" i="3"/>
  <c r="BD106" i="3"/>
  <c r="BP73" i="10"/>
  <c r="AU73" i="10"/>
  <c r="AZ73" i="10"/>
  <c r="BL73" i="10"/>
  <c r="AM73" i="10"/>
  <c r="BM73" i="10"/>
  <c r="AY73" i="10"/>
  <c r="AL73" i="10"/>
  <c r="BG73" i="10"/>
  <c r="BF73" i="10"/>
  <c r="BH73" i="10"/>
  <c r="AO73" i="10"/>
  <c r="AS73" i="10"/>
  <c r="AP73" i="10"/>
  <c r="AR73" i="10"/>
  <c r="BB73" i="10"/>
  <c r="BO73" i="10"/>
  <c r="BE73" i="10"/>
  <c r="BA73" i="10"/>
  <c r="AW73" i="10"/>
  <c r="BC73" i="10"/>
  <c r="AQ73" i="10"/>
  <c r="BK73" i="10"/>
  <c r="AX73" i="10"/>
  <c r="AV73" i="10"/>
  <c r="AN73" i="10"/>
  <c r="BJ73" i="10"/>
  <c r="AT73" i="10"/>
  <c r="BD73" i="10"/>
  <c r="BI73" i="10"/>
  <c r="BN73" i="10"/>
  <c r="BP52" i="3"/>
  <c r="BD52" i="3"/>
  <c r="AP52" i="3"/>
  <c r="AO52" i="3"/>
  <c r="BJ52" i="3"/>
  <c r="AR52" i="3"/>
  <c r="AM52" i="3"/>
  <c r="AQ52" i="3"/>
  <c r="AY52" i="3"/>
  <c r="AV52" i="3"/>
  <c r="BA52" i="3"/>
  <c r="BH52" i="3"/>
  <c r="BC52" i="3"/>
  <c r="BF52" i="3"/>
  <c r="AL52" i="3"/>
  <c r="AX52" i="3"/>
  <c r="AN52" i="3"/>
  <c r="BO52" i="3"/>
  <c r="BM52" i="3"/>
  <c r="BL52" i="3"/>
  <c r="AT52" i="3"/>
  <c r="AZ52" i="3"/>
  <c r="AS52" i="3"/>
  <c r="BB52" i="3"/>
  <c r="BN52" i="3"/>
  <c r="AW52" i="3"/>
  <c r="AU52" i="3"/>
  <c r="BE52" i="3"/>
  <c r="BK52" i="3"/>
  <c r="BG52" i="3"/>
  <c r="BI52" i="3"/>
  <c r="BP99" i="10"/>
  <c r="AY99" i="10"/>
  <c r="BF99" i="10"/>
  <c r="BO99" i="10"/>
  <c r="BK99" i="10"/>
  <c r="AU99" i="10"/>
  <c r="BB99" i="10"/>
  <c r="BE99" i="10"/>
  <c r="BJ99" i="10"/>
  <c r="AX99" i="10"/>
  <c r="AO99" i="10"/>
  <c r="BI99" i="10"/>
  <c r="AL99" i="10"/>
  <c r="BG99" i="10"/>
  <c r="BH99" i="10"/>
  <c r="BL99" i="10"/>
  <c r="BN99" i="10"/>
  <c r="AW99" i="10"/>
  <c r="AV99" i="10"/>
  <c r="BM99" i="10"/>
  <c r="BC99" i="10"/>
  <c r="AT99" i="10"/>
  <c r="BD99" i="10"/>
  <c r="AQ99" i="10"/>
  <c r="AN99" i="10"/>
  <c r="AZ99" i="10"/>
  <c r="AM99" i="10"/>
  <c r="AP99" i="10"/>
  <c r="AS99" i="10"/>
  <c r="AR99" i="10"/>
  <c r="BA99" i="10"/>
  <c r="BP24" i="3"/>
  <c r="AM24" i="3"/>
  <c r="AO24" i="3"/>
  <c r="BJ24" i="3"/>
  <c r="AR24" i="3"/>
  <c r="AX24" i="3"/>
  <c r="BO24" i="3"/>
  <c r="AQ24" i="3"/>
  <c r="AN24" i="3"/>
  <c r="AL24" i="3"/>
  <c r="BE24" i="3"/>
  <c r="BA24" i="3"/>
  <c r="BI24" i="3"/>
  <c r="AY24" i="3"/>
  <c r="BN24" i="3"/>
  <c r="AW24" i="3"/>
  <c r="BH24" i="3"/>
  <c r="BG24" i="3"/>
  <c r="BB24" i="3"/>
  <c r="AT24" i="3"/>
  <c r="AZ24" i="3"/>
  <c r="BL24" i="3"/>
  <c r="BM24" i="3"/>
  <c r="BF24" i="3"/>
  <c r="BD24" i="3"/>
  <c r="AP24" i="3"/>
  <c r="AS24" i="3"/>
  <c r="BC24" i="3"/>
  <c r="AV24" i="3"/>
  <c r="AU24" i="3"/>
  <c r="BK24" i="3"/>
  <c r="BP128" i="10"/>
  <c r="AY128" i="10"/>
  <c r="BO128" i="10"/>
  <c r="BG128" i="10"/>
  <c r="BI128" i="10"/>
  <c r="BC128" i="10"/>
  <c r="BF128" i="10"/>
  <c r="AT128" i="10"/>
  <c r="AN128" i="10"/>
  <c r="AL128" i="10"/>
  <c r="BE128" i="10"/>
  <c r="AS128" i="10"/>
  <c r="AQ128" i="10"/>
  <c r="AO128" i="10"/>
  <c r="BH128" i="10"/>
  <c r="BA128" i="10"/>
  <c r="BJ128" i="10"/>
  <c r="AX128" i="10"/>
  <c r="AP128" i="10"/>
  <c r="AV128" i="10"/>
  <c r="BM128" i="10"/>
  <c r="AM128" i="10"/>
  <c r="BL128" i="10"/>
  <c r="AW128" i="10"/>
  <c r="AR128" i="10"/>
  <c r="BN128" i="10"/>
  <c r="BB128" i="10"/>
  <c r="AZ128" i="10"/>
  <c r="BD128" i="10"/>
  <c r="AU128" i="10"/>
  <c r="BK128" i="10"/>
  <c r="BP6" i="3"/>
  <c r="BE6" i="3"/>
  <c r="AQ6" i="3"/>
  <c r="BN6" i="3"/>
  <c r="AW6" i="3"/>
  <c r="BJ6" i="3"/>
  <c r="BI6" i="3"/>
  <c r="AL6" i="3"/>
  <c r="BM6" i="3"/>
  <c r="BL6" i="3"/>
  <c r="AN6" i="3"/>
  <c r="BD6" i="3"/>
  <c r="BA6" i="3"/>
  <c r="AS6" i="3"/>
  <c r="BF6" i="3"/>
  <c r="AV6" i="3"/>
  <c r="AY6" i="3"/>
  <c r="AO6" i="3"/>
  <c r="BK6" i="3"/>
  <c r="AX6" i="3"/>
  <c r="AR6" i="3"/>
  <c r="AM6" i="3"/>
  <c r="AP6" i="3"/>
  <c r="BO6" i="3"/>
  <c r="AZ6" i="3"/>
  <c r="BH6" i="3"/>
  <c r="BG6" i="3"/>
  <c r="AU6" i="3"/>
  <c r="BB6" i="3"/>
  <c r="BC6" i="3"/>
  <c r="AT6" i="3"/>
  <c r="BP123" i="3"/>
  <c r="BN123" i="3"/>
  <c r="AX123" i="3"/>
  <c r="AN123" i="3"/>
  <c r="AL123" i="3"/>
  <c r="AZ123" i="3"/>
  <c r="BB123" i="3"/>
  <c r="BJ123" i="3"/>
  <c r="AT123" i="3"/>
  <c r="BL123" i="3"/>
  <c r="BF123" i="3"/>
  <c r="BC123" i="3"/>
  <c r="AV123" i="3"/>
  <c r="AY123" i="3"/>
  <c r="AW123" i="3"/>
  <c r="BD123" i="3"/>
  <c r="BA123" i="3"/>
  <c r="AU123" i="3"/>
  <c r="AO123" i="3"/>
  <c r="BG123" i="3"/>
  <c r="BO123" i="3"/>
  <c r="BH123" i="3"/>
  <c r="AS123" i="3"/>
  <c r="BE123" i="3"/>
  <c r="AP123" i="3"/>
  <c r="AR123" i="3"/>
  <c r="AQ123" i="3"/>
  <c r="BM123" i="3"/>
  <c r="BK123" i="3"/>
  <c r="BI123" i="3"/>
  <c r="AM123" i="3"/>
  <c r="BP101" i="10"/>
  <c r="BJ101" i="10"/>
  <c r="AQ101" i="10"/>
  <c r="AX101" i="10"/>
  <c r="AY101" i="10"/>
  <c r="AT101" i="10"/>
  <c r="BB101" i="10"/>
  <c r="BM101" i="10"/>
  <c r="AR101" i="10"/>
  <c r="BI101" i="10"/>
  <c r="AS101" i="10"/>
  <c r="BC101" i="10"/>
  <c r="BN101" i="10"/>
  <c r="BD101" i="10"/>
  <c r="BG101" i="10"/>
  <c r="BE101" i="10"/>
  <c r="AL101" i="10"/>
  <c r="BF101" i="10"/>
  <c r="BA101" i="10"/>
  <c r="BO101" i="10"/>
  <c r="AO101" i="10"/>
  <c r="BL101" i="10"/>
  <c r="AU101" i="10"/>
  <c r="AW101" i="10"/>
  <c r="AM101" i="10"/>
  <c r="BH101" i="10"/>
  <c r="AZ101" i="10"/>
  <c r="AP101" i="10"/>
  <c r="AV101" i="10"/>
  <c r="AN101" i="10"/>
  <c r="BK101" i="10"/>
  <c r="BP102" i="3"/>
  <c r="BL102" i="3"/>
  <c r="BM102" i="3"/>
  <c r="AO102" i="3"/>
  <c r="BD102" i="3"/>
  <c r="BK102" i="3"/>
  <c r="AP102" i="3"/>
  <c r="AV102" i="3"/>
  <c r="BO102" i="3"/>
  <c r="AX102" i="3"/>
  <c r="AZ102" i="3"/>
  <c r="AL102" i="3"/>
  <c r="AR102" i="3"/>
  <c r="BB102" i="3"/>
  <c r="AS102" i="3"/>
  <c r="BA102" i="3"/>
  <c r="BE102" i="3"/>
  <c r="AN102" i="3"/>
  <c r="AY102" i="3"/>
  <c r="AT102" i="3"/>
  <c r="BI102" i="3"/>
  <c r="BJ102" i="3"/>
  <c r="AW102" i="3"/>
  <c r="BN102" i="3"/>
  <c r="AQ102" i="3"/>
  <c r="BC102" i="3"/>
  <c r="AU102" i="3"/>
  <c r="AM102" i="3"/>
  <c r="BG102" i="3"/>
  <c r="BF102" i="3"/>
  <c r="BH102" i="3"/>
  <c r="BP55" i="12"/>
  <c r="BJ55" i="12"/>
  <c r="AV55" i="12"/>
  <c r="AY55" i="12"/>
  <c r="AU55" i="12"/>
  <c r="AP55" i="12"/>
  <c r="AL55" i="12"/>
  <c r="AR55" i="12"/>
  <c r="BO55" i="12"/>
  <c r="BM55" i="12"/>
  <c r="AM55" i="12"/>
  <c r="BI55" i="12"/>
  <c r="AQ55" i="12"/>
  <c r="BL55" i="12"/>
  <c r="BF55" i="12"/>
  <c r="AZ55" i="12"/>
  <c r="AW55" i="12"/>
  <c r="BD55" i="12"/>
  <c r="AX55" i="12"/>
  <c r="BH55" i="12"/>
  <c r="BA55" i="12"/>
  <c r="BN55" i="12"/>
  <c r="BG55" i="12"/>
  <c r="AN55" i="12"/>
  <c r="BB55" i="12"/>
  <c r="AO55" i="12"/>
  <c r="AS55" i="12"/>
  <c r="AT55" i="12"/>
  <c r="BE55" i="12"/>
  <c r="BC55" i="12"/>
  <c r="BK55" i="12"/>
  <c r="BP96" i="3"/>
  <c r="BJ96" i="3"/>
  <c r="BF96" i="3"/>
  <c r="AL96" i="3"/>
  <c r="AO96" i="3"/>
  <c r="AU96" i="3"/>
  <c r="AT96" i="3"/>
  <c r="BL96" i="3"/>
  <c r="AY96" i="3"/>
  <c r="BE96" i="3"/>
  <c r="BD96" i="3"/>
  <c r="AN96" i="3"/>
  <c r="AM96" i="3"/>
  <c r="AP96" i="3"/>
  <c r="BI96" i="3"/>
  <c r="BH96" i="3"/>
  <c r="AX96" i="3"/>
  <c r="BA96" i="3"/>
  <c r="AZ96" i="3"/>
  <c r="AV96" i="3"/>
  <c r="AW96" i="3"/>
  <c r="BK96" i="3"/>
  <c r="AQ96" i="3"/>
  <c r="AR96" i="3"/>
  <c r="BN96" i="3"/>
  <c r="BG96" i="3"/>
  <c r="AS96" i="3"/>
  <c r="BB96" i="3"/>
  <c r="BM96" i="3"/>
  <c r="BC96" i="3"/>
  <c r="BO96" i="3"/>
  <c r="AZ103" i="12"/>
  <c r="BK103" i="12"/>
  <c r="BL103" i="12"/>
  <c r="AN103" i="12"/>
  <c r="AU103" i="12"/>
  <c r="AS103" i="12"/>
  <c r="BB103" i="12"/>
  <c r="BC103" i="12"/>
  <c r="AL103" i="12"/>
  <c r="BO103" i="12"/>
  <c r="BF103" i="12"/>
  <c r="BJ103" i="12"/>
  <c r="AV103" i="12"/>
  <c r="AM103" i="12"/>
  <c r="BM103" i="12"/>
  <c r="BI103" i="12"/>
  <c r="BD103" i="12"/>
  <c r="BA103" i="12"/>
  <c r="AP103" i="12"/>
  <c r="AT103" i="12"/>
  <c r="BH103" i="12"/>
  <c r="BP103" i="12"/>
  <c r="BN103" i="12"/>
  <c r="AO103" i="12"/>
  <c r="AY103" i="12"/>
  <c r="BE103" i="12"/>
  <c r="BG103" i="12"/>
  <c r="AQ103" i="12"/>
  <c r="AX103" i="12"/>
  <c r="AR103" i="12"/>
  <c r="AW103" i="12"/>
  <c r="BP106" i="10"/>
  <c r="AZ106" i="10"/>
  <c r="AS106" i="10"/>
  <c r="AN106" i="10"/>
  <c r="BM106" i="10"/>
  <c r="BJ106" i="10"/>
  <c r="BK106" i="10"/>
  <c r="AV106" i="10"/>
  <c r="AM106" i="10"/>
  <c r="AT106" i="10"/>
  <c r="BC106" i="10"/>
  <c r="AX106" i="10"/>
  <c r="AO106" i="10"/>
  <c r="AQ106" i="10"/>
  <c r="BE106" i="10"/>
  <c r="AW106" i="10"/>
  <c r="AP106" i="10"/>
  <c r="BN106" i="10"/>
  <c r="BG106" i="10"/>
  <c r="BO106" i="10"/>
  <c r="AR106" i="10"/>
  <c r="BF106" i="10"/>
  <c r="AU106" i="10"/>
  <c r="BB106" i="10"/>
  <c r="AL106" i="10"/>
  <c r="BA106" i="10"/>
  <c r="BD106" i="10"/>
  <c r="AY106" i="10"/>
  <c r="BH106" i="10"/>
  <c r="BI106" i="10"/>
  <c r="BL106" i="10"/>
  <c r="BP73" i="3"/>
  <c r="AM73" i="3"/>
  <c r="AV73" i="3"/>
  <c r="AQ73" i="3"/>
  <c r="AO73" i="3"/>
  <c r="BJ73" i="3"/>
  <c r="BH73" i="3"/>
  <c r="BO73" i="3"/>
  <c r="AR73" i="3"/>
  <c r="BG73" i="3"/>
  <c r="AX73" i="3"/>
  <c r="BF73" i="3"/>
  <c r="AY73" i="3"/>
  <c r="AW73" i="3"/>
  <c r="AZ73" i="3"/>
  <c r="BN73" i="3"/>
  <c r="BM73" i="3"/>
  <c r="AL73" i="3"/>
  <c r="BB73" i="3"/>
  <c r="BD73" i="3"/>
  <c r="BK73" i="3"/>
  <c r="BE73" i="3"/>
  <c r="AT73" i="3"/>
  <c r="AS73" i="3"/>
  <c r="AP73" i="3"/>
  <c r="AU73" i="3"/>
  <c r="BA73" i="3"/>
  <c r="AN73" i="3"/>
  <c r="BI73" i="3"/>
  <c r="BL73" i="3"/>
  <c r="BC73" i="3"/>
  <c r="BP99" i="12"/>
  <c r="AL99" i="12"/>
  <c r="AO99" i="12"/>
  <c r="AX99" i="12"/>
  <c r="BJ99" i="12"/>
  <c r="BH99" i="12"/>
  <c r="BE99" i="12"/>
  <c r="BA99" i="12"/>
  <c r="BO99" i="12"/>
  <c r="AR99" i="12"/>
  <c r="BC99" i="12"/>
  <c r="AN99" i="12"/>
  <c r="BG99" i="12"/>
  <c r="AS99" i="12"/>
  <c r="BN99" i="12"/>
  <c r="AQ99" i="12"/>
  <c r="AT99" i="12"/>
  <c r="AV99" i="12"/>
  <c r="BM99" i="12"/>
  <c r="AZ99" i="12"/>
  <c r="BB99" i="12"/>
  <c r="AW99" i="12"/>
  <c r="AM99" i="12"/>
  <c r="BI99" i="12"/>
  <c r="BL99" i="12"/>
  <c r="BF99" i="12"/>
  <c r="AU99" i="12"/>
  <c r="BD99" i="12"/>
  <c r="AP99" i="12"/>
  <c r="AY99" i="12"/>
  <c r="BK99" i="12"/>
  <c r="BP24" i="12"/>
  <c r="BA24" i="12"/>
  <c r="BJ24" i="12"/>
  <c r="AO24" i="12"/>
  <c r="BH24" i="12"/>
  <c r="AY24" i="12"/>
  <c r="BL24" i="12"/>
  <c r="BE24" i="12"/>
  <c r="AT24" i="12"/>
  <c r="AU24" i="12"/>
  <c r="BO24" i="12"/>
  <c r="AV24" i="12"/>
  <c r="AM24" i="12"/>
  <c r="BM24" i="12"/>
  <c r="BN24" i="12"/>
  <c r="BF24" i="12"/>
  <c r="AX24" i="12"/>
  <c r="BD24" i="12"/>
  <c r="AQ24" i="12"/>
  <c r="AL24" i="12"/>
  <c r="AZ24" i="12"/>
  <c r="AS24" i="12"/>
  <c r="AW24" i="12"/>
  <c r="BI24" i="12"/>
  <c r="AN24" i="12"/>
  <c r="AP24" i="12"/>
  <c r="BK24" i="12"/>
  <c r="BG24" i="12"/>
  <c r="AR24" i="12"/>
  <c r="BB24" i="12"/>
  <c r="BC24" i="12"/>
  <c r="BP128" i="12"/>
  <c r="BF128" i="12"/>
  <c r="AS128" i="12"/>
  <c r="BE128" i="12"/>
  <c r="BK128" i="12"/>
  <c r="BH128" i="12"/>
  <c r="AT128" i="12"/>
  <c r="AX128" i="12"/>
  <c r="BC128" i="12"/>
  <c r="AM128" i="12"/>
  <c r="AP128" i="12"/>
  <c r="AY128" i="12"/>
  <c r="AZ128" i="12"/>
  <c r="BG128" i="12"/>
  <c r="BD128" i="12"/>
  <c r="BI128" i="12"/>
  <c r="AW128" i="12"/>
  <c r="AR128" i="12"/>
  <c r="BM128" i="12"/>
  <c r="BL128" i="12"/>
  <c r="BJ128" i="12"/>
  <c r="AU128" i="12"/>
  <c r="AQ128" i="12"/>
  <c r="BB128" i="12"/>
  <c r="AO128" i="12"/>
  <c r="AL128" i="12"/>
  <c r="AV128" i="12"/>
  <c r="AN128" i="12"/>
  <c r="BA128" i="12"/>
  <c r="BN128" i="12"/>
  <c r="BO128" i="12"/>
  <c r="BP6" i="10"/>
  <c r="BK6" i="10"/>
  <c r="AU6" i="10"/>
  <c r="AM6" i="10"/>
  <c r="AN6" i="10"/>
  <c r="AS6" i="10"/>
  <c r="AQ6" i="10"/>
  <c r="AV6" i="10"/>
  <c r="BC6" i="10"/>
  <c r="BF6" i="10"/>
  <c r="BD6" i="10"/>
  <c r="BJ6" i="10"/>
  <c r="BG6" i="10"/>
  <c r="BB6" i="10"/>
  <c r="BM6" i="10"/>
  <c r="AO6" i="10"/>
  <c r="BI6" i="10"/>
  <c r="BN6" i="10"/>
  <c r="BH6" i="10"/>
  <c r="BO6" i="10"/>
  <c r="AT6" i="10"/>
  <c r="AW6" i="10"/>
  <c r="AX6" i="10"/>
  <c r="BA6" i="10"/>
  <c r="AY6" i="10"/>
  <c r="BL6" i="10"/>
  <c r="AP6" i="10"/>
  <c r="AR6" i="10"/>
  <c r="AL6" i="10"/>
  <c r="BE6" i="10"/>
  <c r="AZ6" i="10"/>
  <c r="BG96" i="1"/>
  <c r="AK45" i="3"/>
  <c r="AK45" i="10"/>
  <c r="AK45" i="12"/>
  <c r="BP76" i="10"/>
  <c r="AM76" i="10"/>
  <c r="BH76" i="10"/>
  <c r="BF76" i="10"/>
  <c r="BM76" i="10"/>
  <c r="AS76" i="10"/>
  <c r="BC76" i="10"/>
  <c r="BG76" i="10"/>
  <c r="AY76" i="10"/>
  <c r="AN76" i="10"/>
  <c r="BL76" i="10"/>
  <c r="BI76" i="10"/>
  <c r="BA76" i="10"/>
  <c r="AQ76" i="10"/>
  <c r="AR76" i="10"/>
  <c r="AW76" i="10"/>
  <c r="BE76" i="10"/>
  <c r="AP76" i="10"/>
  <c r="BK76" i="10"/>
  <c r="AT76" i="10"/>
  <c r="AU76" i="10"/>
  <c r="BO76" i="10"/>
  <c r="AX76" i="10"/>
  <c r="AL76" i="10"/>
  <c r="BB76" i="10"/>
  <c r="BD76" i="10"/>
  <c r="AV76" i="10"/>
  <c r="BJ76" i="10"/>
  <c r="AZ76" i="10"/>
  <c r="BN76" i="10"/>
  <c r="AO76" i="10"/>
  <c r="AX101" i="3"/>
  <c r="BN101" i="3"/>
  <c r="BB101" i="3"/>
  <c r="BA101" i="3"/>
  <c r="BO101" i="3"/>
  <c r="BJ101" i="3"/>
  <c r="BL101" i="3"/>
  <c r="BC101" i="3"/>
  <c r="AU101" i="3"/>
  <c r="AY101" i="3"/>
  <c r="AL101" i="3"/>
  <c r="BK101" i="3"/>
  <c r="AW101" i="3"/>
  <c r="BE101" i="3"/>
  <c r="BH101" i="3"/>
  <c r="AS101" i="3"/>
  <c r="AV101" i="3"/>
  <c r="AO101" i="3"/>
  <c r="AN101" i="3"/>
  <c r="AZ101" i="3"/>
  <c r="AP101" i="3"/>
  <c r="BI101" i="3"/>
  <c r="BF101" i="3"/>
  <c r="BP101" i="3"/>
  <c r="BG101" i="3"/>
  <c r="BD101" i="3"/>
  <c r="BM101" i="3"/>
  <c r="AQ101" i="3"/>
  <c r="AR101" i="3"/>
  <c r="AM101" i="3"/>
  <c r="AT101" i="3"/>
  <c r="BJ54" i="12"/>
  <c r="AU54" i="12"/>
  <c r="BA54" i="12"/>
  <c r="AS54" i="12"/>
  <c r="BO54" i="12"/>
  <c r="AX54" i="12"/>
  <c r="AL54" i="12"/>
  <c r="BL54" i="12"/>
  <c r="AY54" i="12"/>
  <c r="AW54" i="12"/>
  <c r="AV54" i="12"/>
  <c r="BD54" i="12"/>
  <c r="BF54" i="12"/>
  <c r="BM54" i="12"/>
  <c r="AR54" i="12"/>
  <c r="BB54" i="12"/>
  <c r="AN54" i="12"/>
  <c r="AT54" i="12"/>
  <c r="AO54" i="12"/>
  <c r="AZ54" i="12"/>
  <c r="BG54" i="12"/>
  <c r="AM54" i="12"/>
  <c r="BE54" i="12"/>
  <c r="AQ54" i="12"/>
  <c r="BP54" i="12"/>
  <c r="BH54" i="12"/>
  <c r="BI54" i="12"/>
  <c r="BC54" i="12"/>
  <c r="AP54" i="12"/>
  <c r="BK54" i="12"/>
  <c r="BN54" i="12"/>
  <c r="BP96" i="10"/>
  <c r="BH96" i="10"/>
  <c r="BI96" i="10"/>
  <c r="AM96" i="10"/>
  <c r="BK96" i="10"/>
  <c r="BM96" i="10"/>
  <c r="AU96" i="10"/>
  <c r="AS96" i="10"/>
  <c r="AP96" i="10"/>
  <c r="BO96" i="10"/>
  <c r="BE96" i="10"/>
  <c r="AT96" i="10"/>
  <c r="BN96" i="10"/>
  <c r="AR96" i="10"/>
  <c r="AV96" i="10"/>
  <c r="BA96" i="10"/>
  <c r="AN96" i="10"/>
  <c r="AQ96" i="10"/>
  <c r="BD96" i="10"/>
  <c r="BJ96" i="10"/>
  <c r="AX96" i="10"/>
  <c r="BG96" i="10"/>
  <c r="BC96" i="10"/>
  <c r="AO96" i="10"/>
  <c r="AY96" i="10"/>
  <c r="AW96" i="10"/>
  <c r="BL96" i="10"/>
  <c r="BF96" i="10"/>
  <c r="AZ96" i="10"/>
  <c r="BB96" i="10"/>
  <c r="AL96" i="10"/>
  <c r="BH103" i="10"/>
  <c r="AO103" i="10"/>
  <c r="AN103" i="10"/>
  <c r="AY103" i="10"/>
  <c r="BC103" i="10"/>
  <c r="BO103" i="10"/>
  <c r="AX103" i="10"/>
  <c r="AS103" i="10"/>
  <c r="BK103" i="10"/>
  <c r="AU103" i="10"/>
  <c r="BI103" i="10"/>
  <c r="BA103" i="10"/>
  <c r="AT103" i="10"/>
  <c r="BP103" i="10"/>
  <c r="BF103" i="10"/>
  <c r="BG103" i="10"/>
  <c r="AW103" i="10"/>
  <c r="BD103" i="10"/>
  <c r="BE103" i="10"/>
  <c r="AQ103" i="10"/>
  <c r="BL103" i="10"/>
  <c r="AP103" i="10"/>
  <c r="BM103" i="10"/>
  <c r="BJ103" i="10"/>
  <c r="AM103" i="10"/>
  <c r="AZ103" i="10"/>
  <c r="AV103" i="10"/>
  <c r="AR103" i="10"/>
  <c r="BB103" i="10"/>
  <c r="BN103" i="10"/>
  <c r="AL103" i="10"/>
  <c r="BP73" i="12"/>
  <c r="BG73" i="12"/>
  <c r="AR73" i="12"/>
  <c r="BK73" i="12"/>
  <c r="BF73" i="12"/>
  <c r="BD73" i="12"/>
  <c r="BE73" i="12"/>
  <c r="AZ73" i="12"/>
  <c r="AN73" i="12"/>
  <c r="BC73" i="12"/>
  <c r="BO73" i="12"/>
  <c r="BI73" i="12"/>
  <c r="AX73" i="12"/>
  <c r="AY73" i="12"/>
  <c r="BA73" i="12"/>
  <c r="BJ73" i="12"/>
  <c r="BL73" i="12"/>
  <c r="AS73" i="12"/>
  <c r="AQ73" i="12"/>
  <c r="AP73" i="12"/>
  <c r="AV73" i="12"/>
  <c r="BB73" i="12"/>
  <c r="BN73" i="12"/>
  <c r="BM73" i="12"/>
  <c r="AW73" i="12"/>
  <c r="AT73" i="12"/>
  <c r="AM73" i="12"/>
  <c r="AU73" i="12"/>
  <c r="AO73" i="12"/>
  <c r="AL73" i="12"/>
  <c r="BH73" i="12"/>
  <c r="BP121" i="10"/>
  <c r="BC121" i="10"/>
  <c r="BH121" i="10"/>
  <c r="BG121" i="10"/>
  <c r="BM121" i="10"/>
  <c r="AY121" i="10"/>
  <c r="BJ121" i="10"/>
  <c r="BA121" i="10"/>
  <c r="AW121" i="10"/>
  <c r="AQ121" i="10"/>
  <c r="AL121" i="10"/>
  <c r="BO121" i="10"/>
  <c r="AO121" i="10"/>
  <c r="BF121" i="10"/>
  <c r="BN121" i="10"/>
  <c r="AR121" i="10"/>
  <c r="AS121" i="10"/>
  <c r="BD121" i="10"/>
  <c r="AN121" i="10"/>
  <c r="BL121" i="10"/>
  <c r="AM121" i="10"/>
  <c r="AV121" i="10"/>
  <c r="AX121" i="10"/>
  <c r="AZ121" i="10"/>
  <c r="AT121" i="10"/>
  <c r="BB121" i="10"/>
  <c r="BK121" i="10"/>
  <c r="AP121" i="10"/>
  <c r="BI121" i="10"/>
  <c r="BE121" i="10"/>
  <c r="AU121" i="10"/>
  <c r="AX99" i="3"/>
  <c r="BN99" i="3"/>
  <c r="BH99" i="3"/>
  <c r="BA99" i="3"/>
  <c r="BJ99" i="3"/>
  <c r="AY99" i="3"/>
  <c r="AL99" i="3"/>
  <c r="BI99" i="3"/>
  <c r="BD99" i="3"/>
  <c r="AQ99" i="3"/>
  <c r="AV99" i="3"/>
  <c r="BO99" i="3"/>
  <c r="BK99" i="3"/>
  <c r="BF99" i="3"/>
  <c r="AZ99" i="3"/>
  <c r="AN99" i="3"/>
  <c r="AT99" i="3"/>
  <c r="AR99" i="3"/>
  <c r="BE99" i="3"/>
  <c r="AU99" i="3"/>
  <c r="AO99" i="3"/>
  <c r="BP99" i="3"/>
  <c r="BG99" i="3"/>
  <c r="AM99" i="3"/>
  <c r="AP99" i="3"/>
  <c r="BB99" i="3"/>
  <c r="BL99" i="3"/>
  <c r="BC99" i="3"/>
  <c r="BM99" i="3"/>
  <c r="AW99" i="3"/>
  <c r="AS99" i="3"/>
  <c r="BP24" i="10"/>
  <c r="BA24" i="10"/>
  <c r="BF24" i="10"/>
  <c r="AM24" i="10"/>
  <c r="AT24" i="10"/>
  <c r="AN24" i="10"/>
  <c r="BO24" i="10"/>
  <c r="AP24" i="10"/>
  <c r="BK24" i="10"/>
  <c r="BC24" i="10"/>
  <c r="AV24" i="10"/>
  <c r="BD24" i="10"/>
  <c r="AX24" i="10"/>
  <c r="BB24" i="10"/>
  <c r="BJ24" i="10"/>
  <c r="BG24" i="10"/>
  <c r="AQ24" i="10"/>
  <c r="AR24" i="10"/>
  <c r="AS24" i="10"/>
  <c r="AU24" i="10"/>
  <c r="BI24" i="10"/>
  <c r="AL24" i="10"/>
  <c r="BN24" i="10"/>
  <c r="BE24" i="10"/>
  <c r="AW24" i="10"/>
  <c r="AO24" i="10"/>
  <c r="BH24" i="10"/>
  <c r="AY24" i="10"/>
  <c r="BL24" i="10"/>
  <c r="BM24" i="10"/>
  <c r="AZ24" i="10"/>
  <c r="BP76" i="12"/>
  <c r="AO76" i="12"/>
  <c r="AQ76" i="12"/>
  <c r="BN76" i="12"/>
  <c r="AV76" i="12"/>
  <c r="AN76" i="12"/>
  <c r="BF76" i="12"/>
  <c r="BD76" i="12"/>
  <c r="BE76" i="12"/>
  <c r="AM76" i="12"/>
  <c r="BB76" i="12"/>
  <c r="AP76" i="12"/>
  <c r="AY76" i="12"/>
  <c r="BO76" i="12"/>
  <c r="BL76" i="12"/>
  <c r="AU76" i="12"/>
  <c r="BG76" i="12"/>
  <c r="AR76" i="12"/>
  <c r="BM76" i="12"/>
  <c r="BJ76" i="12"/>
  <c r="BK76" i="12"/>
  <c r="AX76" i="12"/>
  <c r="AT76" i="12"/>
  <c r="BC76" i="12"/>
  <c r="BH76" i="12"/>
  <c r="AS76" i="12"/>
  <c r="BI76" i="12"/>
  <c r="BA76" i="12"/>
  <c r="AW76" i="12"/>
  <c r="AL76" i="12"/>
  <c r="AZ76" i="12"/>
  <c r="AO105" i="12"/>
  <c r="AO104" i="12" s="1"/>
  <c r="BJ105" i="12"/>
  <c r="BJ104" i="12" s="1"/>
  <c r="AU105" i="12"/>
  <c r="AU104" i="12" s="1"/>
  <c r="BI105" i="12"/>
  <c r="BI104" i="12" s="1"/>
  <c r="AZ105" i="12"/>
  <c r="AZ104" i="12" s="1"/>
  <c r="AV105" i="12"/>
  <c r="AV104" i="12" s="1"/>
  <c r="BB105" i="12"/>
  <c r="BB104" i="12" s="1"/>
  <c r="BA105" i="12"/>
  <c r="BA104" i="12" s="1"/>
  <c r="BE105" i="12"/>
  <c r="BE104" i="12" s="1"/>
  <c r="BO105" i="12"/>
  <c r="BO104" i="12" s="1"/>
  <c r="BH105" i="12"/>
  <c r="BH104" i="12" s="1"/>
  <c r="AQ105" i="12"/>
  <c r="AQ104" i="12" s="1"/>
  <c r="AN105" i="12"/>
  <c r="AN104" i="12" s="1"/>
  <c r="AL105" i="12"/>
  <c r="AL104" i="12" s="1"/>
  <c r="AP105" i="12"/>
  <c r="AP104" i="12" s="1"/>
  <c r="AY105" i="12"/>
  <c r="AY104" i="12" s="1"/>
  <c r="BK105" i="12"/>
  <c r="BK104" i="12" s="1"/>
  <c r="AW105" i="12"/>
  <c r="AW104" i="12" s="1"/>
  <c r="AT105" i="12"/>
  <c r="AT104" i="12" s="1"/>
  <c r="BD105" i="12"/>
  <c r="BD104" i="12" s="1"/>
  <c r="AX105" i="12"/>
  <c r="AX104" i="12" s="1"/>
  <c r="AR105" i="12"/>
  <c r="AR104" i="12" s="1"/>
  <c r="BN105" i="12"/>
  <c r="BN104" i="12" s="1"/>
  <c r="BF105" i="12"/>
  <c r="BF104" i="12" s="1"/>
  <c r="AS105" i="12"/>
  <c r="AS104" i="12" s="1"/>
  <c r="BG105" i="12"/>
  <c r="BG104" i="12" s="1"/>
  <c r="BC105" i="12"/>
  <c r="BC104" i="12" s="1"/>
  <c r="BM105" i="12"/>
  <c r="AM105" i="12"/>
  <c r="AM104" i="12" s="1"/>
  <c r="BL105" i="12"/>
  <c r="BL104" i="12" s="1"/>
  <c r="BP105" i="12"/>
  <c r="BQ105" i="12" s="1"/>
  <c r="AQ71" i="12"/>
  <c r="BA71" i="12"/>
  <c r="AM71" i="12"/>
  <c r="AU71" i="12"/>
  <c r="AY71" i="12"/>
  <c r="AX71" i="12"/>
  <c r="BG71" i="12"/>
  <c r="AO71" i="12"/>
  <c r="BM71" i="12"/>
  <c r="BD71" i="12"/>
  <c r="BC71" i="12"/>
  <c r="BO71" i="12"/>
  <c r="AL71" i="12"/>
  <c r="BN71" i="12"/>
  <c r="AP71" i="12"/>
  <c r="BI71" i="12"/>
  <c r="AZ71" i="12"/>
  <c r="BJ71" i="12"/>
  <c r="BP71" i="12"/>
  <c r="BL71" i="12"/>
  <c r="BB71" i="12"/>
  <c r="AR71" i="12"/>
  <c r="AS71" i="12"/>
  <c r="BF71" i="12"/>
  <c r="BE71" i="12"/>
  <c r="BH71" i="12"/>
  <c r="AW71" i="12"/>
  <c r="AN71" i="12"/>
  <c r="BK71" i="12"/>
  <c r="AV71" i="12"/>
  <c r="AT71" i="12"/>
  <c r="BP54" i="10"/>
  <c r="AS54" i="10"/>
  <c r="BJ54" i="10"/>
  <c r="AY54" i="10"/>
  <c r="AX54" i="10"/>
  <c r="AM54" i="10"/>
  <c r="BN54" i="10"/>
  <c r="AP54" i="10"/>
  <c r="BB54" i="10"/>
  <c r="BK54" i="10"/>
  <c r="AV54" i="10"/>
  <c r="AT54" i="10"/>
  <c r="BL54" i="10"/>
  <c r="BM54" i="10"/>
  <c r="AN54" i="10"/>
  <c r="AL54" i="10"/>
  <c r="BO54" i="10"/>
  <c r="AR54" i="10"/>
  <c r="BE54" i="10"/>
  <c r="AW54" i="10"/>
  <c r="AO54" i="10"/>
  <c r="AZ54" i="10"/>
  <c r="AU54" i="10"/>
  <c r="BG54" i="10"/>
  <c r="BD54" i="10"/>
  <c r="BF54" i="10"/>
  <c r="BH54" i="10"/>
  <c r="AQ54" i="10"/>
  <c r="BA54" i="10"/>
  <c r="BI54" i="10"/>
  <c r="BC54" i="10"/>
  <c r="BN96" i="12"/>
  <c r="BK96" i="12"/>
  <c r="AW96" i="12"/>
  <c r="BF96" i="12"/>
  <c r="BE96" i="12"/>
  <c r="AL96" i="12"/>
  <c r="BA96" i="12"/>
  <c r="BL96" i="12"/>
  <c r="BO96" i="12"/>
  <c r="BG96" i="12"/>
  <c r="AR96" i="12"/>
  <c r="AT96" i="12"/>
  <c r="AY96" i="12"/>
  <c r="BD96" i="12"/>
  <c r="BC96" i="12"/>
  <c r="AS96" i="12"/>
  <c r="AX96" i="12"/>
  <c r="BI96" i="12"/>
  <c r="BB96" i="12"/>
  <c r="BJ96" i="12"/>
  <c r="AO96" i="12"/>
  <c r="AM96" i="12"/>
  <c r="AV96" i="12"/>
  <c r="AP96" i="12"/>
  <c r="BM96" i="12"/>
  <c r="BP96" i="12"/>
  <c r="BH96" i="12"/>
  <c r="AZ96" i="12"/>
  <c r="AQ96" i="12"/>
  <c r="AN96" i="12"/>
  <c r="AU96" i="12"/>
  <c r="BP103" i="3"/>
  <c r="BC103" i="3"/>
  <c r="BJ103" i="3"/>
  <c r="BH103" i="3"/>
  <c r="BI103" i="3"/>
  <c r="AX103" i="3"/>
  <c r="AL103" i="3"/>
  <c r="BN103" i="3"/>
  <c r="BG103" i="3"/>
  <c r="BF103" i="3"/>
  <c r="AQ103" i="3"/>
  <c r="AP103" i="3"/>
  <c r="AW103" i="3"/>
  <c r="BD103" i="3"/>
  <c r="BO103" i="3"/>
  <c r="BK103" i="3"/>
  <c r="AM103" i="3"/>
  <c r="BA103" i="3"/>
  <c r="AN103" i="3"/>
  <c r="BM103" i="3"/>
  <c r="AT103" i="3"/>
  <c r="AU103" i="3"/>
  <c r="BB103" i="3"/>
  <c r="BE103" i="3"/>
  <c r="AR103" i="3"/>
  <c r="AY103" i="3"/>
  <c r="AS103" i="3"/>
  <c r="AV103" i="3"/>
  <c r="AZ103" i="3"/>
  <c r="BL103" i="3"/>
  <c r="AO103" i="3"/>
  <c r="BI122" i="12"/>
  <c r="BH122" i="12"/>
  <c r="BM122" i="12"/>
  <c r="AZ122" i="12"/>
  <c r="AP122" i="12"/>
  <c r="AN122" i="12"/>
  <c r="BO122" i="12"/>
  <c r="BJ122" i="12"/>
  <c r="BB122" i="12"/>
  <c r="AQ122" i="12"/>
  <c r="AW122" i="12"/>
  <c r="BC122" i="12"/>
  <c r="AV122" i="12"/>
  <c r="BN122" i="12"/>
  <c r="AT122" i="12"/>
  <c r="AU122" i="12"/>
  <c r="BF122" i="12"/>
  <c r="AR122" i="12"/>
  <c r="AS122" i="12"/>
  <c r="AL122" i="12"/>
  <c r="BE122" i="12"/>
  <c r="AM122" i="12"/>
  <c r="BD122" i="12"/>
  <c r="BL122" i="12"/>
  <c r="AO122" i="12"/>
  <c r="BK122" i="12"/>
  <c r="BP122" i="12"/>
  <c r="AY122" i="12"/>
  <c r="BA122" i="12"/>
  <c r="AX122" i="12"/>
  <c r="BG122" i="12"/>
  <c r="BP121" i="12"/>
  <c r="AY121" i="12"/>
  <c r="AN121" i="12"/>
  <c r="BI121" i="12"/>
  <c r="AU121" i="12"/>
  <c r="BJ121" i="12"/>
  <c r="AS121" i="12"/>
  <c r="BD121" i="12"/>
  <c r="AW121" i="12"/>
  <c r="AR121" i="12"/>
  <c r="AO121" i="12"/>
  <c r="AX121" i="12"/>
  <c r="AP121" i="12"/>
  <c r="AT121" i="12"/>
  <c r="AL121" i="12"/>
  <c r="AQ121" i="12"/>
  <c r="BG121" i="12"/>
  <c r="AZ121" i="12"/>
  <c r="BE121" i="12"/>
  <c r="BM121" i="12"/>
  <c r="BL121" i="12"/>
  <c r="BO121" i="12"/>
  <c r="AM121" i="12"/>
  <c r="BA121" i="12"/>
  <c r="BH121" i="12"/>
  <c r="AV121" i="12"/>
  <c r="BC121" i="12"/>
  <c r="BF121" i="12"/>
  <c r="BN121" i="12"/>
  <c r="BK121" i="12"/>
  <c r="BB121" i="12"/>
  <c r="BP109" i="3"/>
  <c r="BI109" i="3"/>
  <c r="AO109" i="3"/>
  <c r="BB109" i="3"/>
  <c r="AZ109" i="3"/>
  <c r="AR109" i="3"/>
  <c r="AT109" i="3"/>
  <c r="BL109" i="3"/>
  <c r="AW109" i="3"/>
  <c r="BO109" i="3"/>
  <c r="AP109" i="3"/>
  <c r="AQ109" i="3"/>
  <c r="BD109" i="3"/>
  <c r="AY109" i="3"/>
  <c r="AN109" i="3"/>
  <c r="BM109" i="3"/>
  <c r="BG109" i="3"/>
  <c r="BF109" i="3"/>
  <c r="BC109" i="3"/>
  <c r="AX109" i="3"/>
  <c r="BN109" i="3"/>
  <c r="BA109" i="3"/>
  <c r="AU109" i="3"/>
  <c r="BH109" i="3"/>
  <c r="BK109" i="3"/>
  <c r="AM109" i="3"/>
  <c r="BJ109" i="3"/>
  <c r="AV109" i="3"/>
  <c r="BE109" i="3"/>
  <c r="AL109" i="3"/>
  <c r="AS109" i="3"/>
  <c r="BP127" i="12"/>
  <c r="AW127" i="12"/>
  <c r="BI127" i="12"/>
  <c r="BC127" i="12"/>
  <c r="BH127" i="12"/>
  <c r="AV127" i="12"/>
  <c r="AQ127" i="12"/>
  <c r="AO127" i="12"/>
  <c r="BN127" i="12"/>
  <c r="BK127" i="12"/>
  <c r="BD127" i="12"/>
  <c r="AM127" i="12"/>
  <c r="BA127" i="12"/>
  <c r="BE127" i="12"/>
  <c r="BJ127" i="12"/>
  <c r="AS127" i="12"/>
  <c r="AL127" i="12"/>
  <c r="AP127" i="12"/>
  <c r="AR127" i="12"/>
  <c r="AU127" i="12"/>
  <c r="AY127" i="12"/>
  <c r="BO127" i="12"/>
  <c r="AT127" i="12"/>
  <c r="BF127" i="12"/>
  <c r="BG127" i="12"/>
  <c r="AX127" i="12"/>
  <c r="BL127" i="12"/>
  <c r="BM127" i="12"/>
  <c r="BB127" i="12"/>
  <c r="AN127" i="12"/>
  <c r="AZ127" i="12"/>
  <c r="BP76" i="3"/>
  <c r="AU76" i="3"/>
  <c r="AM76" i="3"/>
  <c r="BO76" i="3"/>
  <c r="AL76" i="3"/>
  <c r="AZ76" i="3"/>
  <c r="BJ76" i="3"/>
  <c r="BN76" i="3"/>
  <c r="BL76" i="3"/>
  <c r="AV76" i="3"/>
  <c r="BD76" i="3"/>
  <c r="BM76" i="3"/>
  <c r="AR76" i="3"/>
  <c r="BA76" i="3"/>
  <c r="AP76" i="3"/>
  <c r="AS76" i="3"/>
  <c r="AQ76" i="3"/>
  <c r="BK76" i="3"/>
  <c r="BE76" i="3"/>
  <c r="BB76" i="3"/>
  <c r="AT76" i="3"/>
  <c r="BI76" i="3"/>
  <c r="AW76" i="3"/>
  <c r="AN76" i="3"/>
  <c r="AO76" i="3"/>
  <c r="AX76" i="3"/>
  <c r="BG76" i="3"/>
  <c r="AY76" i="3"/>
  <c r="BF76" i="3"/>
  <c r="BH76" i="3"/>
  <c r="BC76" i="3"/>
  <c r="BP105" i="3"/>
  <c r="BQ105" i="3" s="1"/>
  <c r="AL105" i="3"/>
  <c r="AL104" i="3" s="1"/>
  <c r="BF105" i="3"/>
  <c r="BF104" i="3" s="1"/>
  <c r="AY105" i="3"/>
  <c r="AY104" i="3" s="1"/>
  <c r="AO105" i="3"/>
  <c r="AO104" i="3" s="1"/>
  <c r="BA105" i="3"/>
  <c r="BA104" i="3" s="1"/>
  <c r="BC105" i="3"/>
  <c r="BC104" i="3" s="1"/>
  <c r="BK105" i="3"/>
  <c r="BK104" i="3" s="1"/>
  <c r="BE105" i="3"/>
  <c r="BE104" i="3" s="1"/>
  <c r="AW105" i="3"/>
  <c r="AW104" i="3" s="1"/>
  <c r="BJ105" i="3"/>
  <c r="BJ104" i="3" s="1"/>
  <c r="BH105" i="3"/>
  <c r="BH104" i="3" s="1"/>
  <c r="AN105" i="3"/>
  <c r="AN104" i="3" s="1"/>
  <c r="BL105" i="3"/>
  <c r="BL104" i="3" s="1"/>
  <c r="AR105" i="3"/>
  <c r="AR104" i="3" s="1"/>
  <c r="AV105" i="3"/>
  <c r="AV104" i="3" s="1"/>
  <c r="BB105" i="3"/>
  <c r="BB104" i="3" s="1"/>
  <c r="BG105" i="3"/>
  <c r="BG104" i="3" s="1"/>
  <c r="AU105" i="3"/>
  <c r="AU104" i="3" s="1"/>
  <c r="AX105" i="3"/>
  <c r="AX104" i="3" s="1"/>
  <c r="AM105" i="3"/>
  <c r="AM104" i="3" s="1"/>
  <c r="AS105" i="3"/>
  <c r="AS104" i="3" s="1"/>
  <c r="AP105" i="3"/>
  <c r="AP104" i="3" s="1"/>
  <c r="BO105" i="3"/>
  <c r="BO104" i="3" s="1"/>
  <c r="BN105" i="3"/>
  <c r="BN104" i="3" s="1"/>
  <c r="AZ105" i="3"/>
  <c r="AZ104" i="3" s="1"/>
  <c r="AQ105" i="3"/>
  <c r="AQ104" i="3" s="1"/>
  <c r="BM105" i="3"/>
  <c r="BM104" i="3" s="1"/>
  <c r="BD105" i="3"/>
  <c r="BD104" i="3" s="1"/>
  <c r="BI105" i="3"/>
  <c r="BI104" i="3" s="1"/>
  <c r="AT105" i="3"/>
  <c r="AT104" i="3" s="1"/>
  <c r="AZ71" i="3"/>
  <c r="AP71" i="3"/>
  <c r="AN71" i="3"/>
  <c r="BF71" i="3"/>
  <c r="BB71" i="3"/>
  <c r="BH71" i="3"/>
  <c r="BG71" i="3"/>
  <c r="BA71" i="3"/>
  <c r="AX71" i="3"/>
  <c r="BC71" i="3"/>
  <c r="BO71" i="3"/>
  <c r="BJ71" i="3"/>
  <c r="BN71" i="3"/>
  <c r="BL71" i="3"/>
  <c r="AR71" i="3"/>
  <c r="AM71" i="3"/>
  <c r="AO71" i="3"/>
  <c r="BP71" i="3"/>
  <c r="AQ71" i="3"/>
  <c r="AY71" i="3"/>
  <c r="BE71" i="3"/>
  <c r="AT71" i="3"/>
  <c r="BM71" i="3"/>
  <c r="BD71" i="3"/>
  <c r="AS71" i="3"/>
  <c r="AL71" i="3"/>
  <c r="AW71" i="3"/>
  <c r="AV71" i="3"/>
  <c r="AU71" i="3"/>
  <c r="BK71" i="3"/>
  <c r="BI71" i="3"/>
  <c r="BB54" i="3"/>
  <c r="AZ54" i="3"/>
  <c r="AS54" i="3"/>
  <c r="AX54" i="3"/>
  <c r="BG54" i="3"/>
  <c r="AY54" i="3"/>
  <c r="AU54" i="3"/>
  <c r="BH54" i="3"/>
  <c r="BK54" i="3"/>
  <c r="BM54" i="3"/>
  <c r="AV54" i="3"/>
  <c r="BJ54" i="3"/>
  <c r="AM54" i="3"/>
  <c r="BD54" i="3"/>
  <c r="AL54" i="3"/>
  <c r="AT54" i="3"/>
  <c r="AQ54" i="3"/>
  <c r="BA54" i="3"/>
  <c r="BL54" i="3"/>
  <c r="BE54" i="3"/>
  <c r="BN54" i="3"/>
  <c r="BC54" i="3"/>
  <c r="BI54" i="3"/>
  <c r="AP54" i="3"/>
  <c r="BO54" i="3"/>
  <c r="BP54" i="3"/>
  <c r="AW54" i="3"/>
  <c r="AO54" i="3"/>
  <c r="AN54" i="3"/>
  <c r="AR54" i="3"/>
  <c r="BF54" i="3"/>
  <c r="BP122" i="10"/>
  <c r="BG122" i="10"/>
  <c r="AO122" i="10"/>
  <c r="AM122" i="10"/>
  <c r="AT122" i="10"/>
  <c r="AS122" i="10"/>
  <c r="BF122" i="10"/>
  <c r="BH122" i="10"/>
  <c r="AQ122" i="10"/>
  <c r="AW122" i="10"/>
  <c r="BA122" i="10"/>
  <c r="AZ122" i="10"/>
  <c r="AY122" i="10"/>
  <c r="AV122" i="10"/>
  <c r="AR122" i="10"/>
  <c r="BB122" i="10"/>
  <c r="AL122" i="10"/>
  <c r="AP122" i="10"/>
  <c r="BN122" i="10"/>
  <c r="BK122" i="10"/>
  <c r="BM122" i="10"/>
  <c r="BJ122" i="10"/>
  <c r="AX122" i="10"/>
  <c r="BE122" i="10"/>
  <c r="BC122" i="10"/>
  <c r="BL122" i="10"/>
  <c r="BD122" i="10"/>
  <c r="BI122" i="10"/>
  <c r="BO122" i="10"/>
  <c r="AN122" i="10"/>
  <c r="AU122" i="10"/>
  <c r="BP72" i="12"/>
  <c r="AR72" i="12"/>
  <c r="BK72" i="12"/>
  <c r="AP72" i="12"/>
  <c r="BF72" i="12"/>
  <c r="AS72" i="12"/>
  <c r="BE72" i="12"/>
  <c r="AL72" i="12"/>
  <c r="AX72" i="12"/>
  <c r="AO72" i="12"/>
  <c r="AZ72" i="12"/>
  <c r="AT72" i="12"/>
  <c r="AQ72" i="12"/>
  <c r="BG72" i="12"/>
  <c r="AN72" i="12"/>
  <c r="AU72" i="12"/>
  <c r="BA72" i="12"/>
  <c r="BL72" i="12"/>
  <c r="AY72" i="12"/>
  <c r="BO72" i="12"/>
  <c r="BH72" i="12"/>
  <c r="BD72" i="12"/>
  <c r="AV72" i="12"/>
  <c r="BB72" i="12"/>
  <c r="BC72" i="12"/>
  <c r="BN72" i="12"/>
  <c r="AW72" i="12"/>
  <c r="AM72" i="12"/>
  <c r="BJ72" i="12"/>
  <c r="BI72" i="12"/>
  <c r="BM72" i="12"/>
  <c r="BP129" i="12"/>
  <c r="AS129" i="12"/>
  <c r="AM129" i="12"/>
  <c r="AU129" i="12"/>
  <c r="AV129" i="12"/>
  <c r="BA129" i="12"/>
  <c r="BC129" i="12"/>
  <c r="AL129" i="12"/>
  <c r="BG129" i="12"/>
  <c r="AO129" i="12"/>
  <c r="AQ129" i="12"/>
  <c r="AR129" i="12"/>
  <c r="BE129" i="12"/>
  <c r="AY129" i="12"/>
  <c r="AX129" i="12"/>
  <c r="BF129" i="12"/>
  <c r="BJ129" i="12"/>
  <c r="BO129" i="12"/>
  <c r="BN129" i="12"/>
  <c r="BD129" i="12"/>
  <c r="AP129" i="12"/>
  <c r="AZ129" i="12"/>
  <c r="AW129" i="12"/>
  <c r="BK129" i="12"/>
  <c r="AT129" i="12"/>
  <c r="BI129" i="12"/>
  <c r="BL129" i="12"/>
  <c r="BH129" i="12"/>
  <c r="AN129" i="12"/>
  <c r="BM129" i="12"/>
  <c r="BB129" i="12"/>
  <c r="BP121" i="3"/>
  <c r="BM121" i="3"/>
  <c r="AP121" i="3"/>
  <c r="BF121" i="3"/>
  <c r="BH121" i="3"/>
  <c r="BG121" i="3"/>
  <c r="AQ121" i="3"/>
  <c r="AT121" i="3"/>
  <c r="BL121" i="3"/>
  <c r="BC121" i="3"/>
  <c r="BA121" i="3"/>
  <c r="AU121" i="3"/>
  <c r="BI121" i="3"/>
  <c r="BK121" i="3"/>
  <c r="AL121" i="3"/>
  <c r="BN121" i="3"/>
  <c r="AS121" i="3"/>
  <c r="AY121" i="3"/>
  <c r="AX121" i="3"/>
  <c r="BB121" i="3"/>
  <c r="AW121" i="3"/>
  <c r="BO121" i="3"/>
  <c r="BJ121" i="3"/>
  <c r="AN121" i="3"/>
  <c r="BE121" i="3"/>
  <c r="AR121" i="3"/>
  <c r="AM121" i="3"/>
  <c r="AO121" i="3"/>
  <c r="AZ121" i="3"/>
  <c r="AV121" i="3"/>
  <c r="BD121" i="3"/>
  <c r="BP109" i="10"/>
  <c r="BH109" i="10"/>
  <c r="AY109" i="10"/>
  <c r="AU109" i="10"/>
  <c r="BN109" i="10"/>
  <c r="BA109" i="10"/>
  <c r="BJ109" i="10"/>
  <c r="BC109" i="10"/>
  <c r="AR109" i="10"/>
  <c r="BO109" i="10"/>
  <c r="AT109" i="10"/>
  <c r="AS109" i="10"/>
  <c r="BL109" i="10"/>
  <c r="BK109" i="10"/>
  <c r="AO109" i="10"/>
  <c r="BF109" i="10"/>
  <c r="AZ109" i="10"/>
  <c r="AQ109" i="10"/>
  <c r="BI109" i="10"/>
  <c r="AL109" i="10"/>
  <c r="AN109" i="10"/>
  <c r="BD109" i="10"/>
  <c r="BG109" i="10"/>
  <c r="AV109" i="10"/>
  <c r="AM109" i="10"/>
  <c r="AW109" i="10"/>
  <c r="BE109" i="10"/>
  <c r="AX109" i="10"/>
  <c r="BM109" i="10"/>
  <c r="BB109" i="10"/>
  <c r="AP109" i="10"/>
  <c r="BP70" i="10"/>
  <c r="BF70" i="10"/>
  <c r="AQ70" i="10"/>
  <c r="AV70" i="10"/>
  <c r="BA70" i="10"/>
  <c r="AM70" i="10"/>
  <c r="BO70" i="10"/>
  <c r="BM70" i="10"/>
  <c r="BL70" i="10"/>
  <c r="AN70" i="10"/>
  <c r="BE70" i="10"/>
  <c r="BN70" i="10"/>
  <c r="AL70" i="10"/>
  <c r="BH70" i="10"/>
  <c r="AX70" i="10"/>
  <c r="AO70" i="10"/>
  <c r="BK70" i="10"/>
  <c r="BB70" i="10"/>
  <c r="AT70" i="10"/>
  <c r="AZ70" i="10"/>
  <c r="BC70" i="10"/>
  <c r="BJ70" i="10"/>
  <c r="AY70" i="10"/>
  <c r="AU70" i="10"/>
  <c r="AW70" i="10"/>
  <c r="AR70" i="10"/>
  <c r="BI70" i="10"/>
  <c r="AS70" i="10"/>
  <c r="BG70" i="10"/>
  <c r="BD70" i="10"/>
  <c r="AP70" i="10"/>
  <c r="AZ98" i="12"/>
  <c r="BK98" i="12"/>
  <c r="AM98" i="12"/>
  <c r="AW98" i="12"/>
  <c r="BB98" i="12"/>
  <c r="BJ98" i="12"/>
  <c r="BH98" i="12"/>
  <c r="BL98" i="12"/>
  <c r="AV98" i="12"/>
  <c r="BO98" i="12"/>
  <c r="BI98" i="12"/>
  <c r="BE98" i="12"/>
  <c r="AT98" i="12"/>
  <c r="AX98" i="12"/>
  <c r="AU98" i="12"/>
  <c r="AN98" i="12"/>
  <c r="AL98" i="12"/>
  <c r="BA98" i="12"/>
  <c r="BC98" i="12"/>
  <c r="BG98" i="12"/>
  <c r="AO98" i="12"/>
  <c r="AR98" i="12"/>
  <c r="AS98" i="12"/>
  <c r="AQ98" i="12"/>
  <c r="AP98" i="12"/>
  <c r="BM98" i="12"/>
  <c r="BF98" i="12"/>
  <c r="BD98" i="12"/>
  <c r="BN98" i="12"/>
  <c r="BP98" i="12"/>
  <c r="AY98" i="12"/>
  <c r="BP127" i="3"/>
  <c r="AV127" i="3"/>
  <c r="AY127" i="3"/>
  <c r="BF127" i="3"/>
  <c r="AT127" i="3"/>
  <c r="AM127" i="3"/>
  <c r="BH127" i="3"/>
  <c r="AU127" i="3"/>
  <c r="AW127" i="3"/>
  <c r="AX127" i="3"/>
  <c r="BC127" i="3"/>
  <c r="AO127" i="3"/>
  <c r="BM127" i="3"/>
  <c r="AN127" i="3"/>
  <c r="BG127" i="3"/>
  <c r="AZ127" i="3"/>
  <c r="AR127" i="3"/>
  <c r="BE127" i="3"/>
  <c r="BB127" i="3"/>
  <c r="BL127" i="3"/>
  <c r="AS127" i="3"/>
  <c r="BI127" i="3"/>
  <c r="BN127" i="3"/>
  <c r="AP127" i="3"/>
  <c r="BA127" i="3"/>
  <c r="AQ127" i="3"/>
  <c r="BK127" i="3"/>
  <c r="BJ127" i="3"/>
  <c r="BO127" i="3"/>
  <c r="BD127" i="3"/>
  <c r="AL127" i="3"/>
  <c r="BP130" i="12"/>
  <c r="BF130" i="12"/>
  <c r="AS130" i="12"/>
  <c r="BC130" i="12"/>
  <c r="BJ130" i="12"/>
  <c r="AY130" i="12"/>
  <c r="BK130" i="12"/>
  <c r="BG130" i="12"/>
  <c r="AP130" i="12"/>
  <c r="BI130" i="12"/>
  <c r="AU130" i="12"/>
  <c r="BB130" i="12"/>
  <c r="AW130" i="12"/>
  <c r="BE130" i="12"/>
  <c r="BL130" i="12"/>
  <c r="AZ130" i="12"/>
  <c r="BH130" i="12"/>
  <c r="AV130" i="12"/>
  <c r="AN130" i="12"/>
  <c r="BN130" i="12"/>
  <c r="BA130" i="12"/>
  <c r="BD130" i="12"/>
  <c r="AT130" i="12"/>
  <c r="AO130" i="12"/>
  <c r="AQ130" i="12"/>
  <c r="AM130" i="12"/>
  <c r="BO130" i="12"/>
  <c r="BM130" i="12"/>
  <c r="AL130" i="12"/>
  <c r="AR130" i="12"/>
  <c r="AX130" i="12"/>
  <c r="BG176" i="1" l="1"/>
  <c r="AK125" i="3"/>
  <c r="AK125" i="12"/>
  <c r="AK125" i="10"/>
  <c r="BG169" i="1"/>
  <c r="AK118" i="3"/>
  <c r="AK118" i="12"/>
  <c r="AK118" i="10"/>
  <c r="BG146" i="1"/>
  <c r="AK95" i="10"/>
  <c r="AK95" i="12"/>
  <c r="AK95" i="3"/>
  <c r="BG171" i="1"/>
  <c r="AK120" i="10"/>
  <c r="AK120" i="3"/>
  <c r="AK120" i="12"/>
  <c r="AK7" i="3"/>
  <c r="BG58" i="1"/>
  <c r="AK7" i="10"/>
  <c r="AK7" i="12"/>
  <c r="BG69" i="1"/>
  <c r="AK18" i="3"/>
  <c r="AK18" i="10"/>
  <c r="AK18" i="12"/>
  <c r="BG86" i="1"/>
  <c r="BG93" i="1"/>
  <c r="BG167" i="1"/>
  <c r="AK116" i="12"/>
  <c r="AK116" i="3"/>
  <c r="AK42" i="10"/>
  <c r="AK35" i="12"/>
  <c r="AK42" i="12"/>
  <c r="AK42" i="3"/>
  <c r="AK35" i="3"/>
  <c r="AK116" i="10"/>
  <c r="AK35" i="10"/>
  <c r="BP104" i="12"/>
  <c r="BP45" i="12"/>
  <c r="BK45" i="12"/>
  <c r="BI45" i="12"/>
  <c r="BH45" i="12"/>
  <c r="AN45" i="12"/>
  <c r="AS45" i="12"/>
  <c r="BE45" i="12"/>
  <c r="AM45" i="12"/>
  <c r="AV45" i="12"/>
  <c r="AT45" i="12"/>
  <c r="AR45" i="12"/>
  <c r="BJ45" i="12"/>
  <c r="BG45" i="12"/>
  <c r="BL45" i="12"/>
  <c r="AL45" i="12"/>
  <c r="AW45" i="12"/>
  <c r="AU45" i="12"/>
  <c r="BA45" i="12"/>
  <c r="BB45" i="12"/>
  <c r="BO45" i="12"/>
  <c r="AO45" i="12"/>
  <c r="AY45" i="12"/>
  <c r="BN45" i="12"/>
  <c r="AX45" i="12"/>
  <c r="BC45" i="12"/>
  <c r="BM45" i="12"/>
  <c r="BD45" i="12"/>
  <c r="AP45" i="12"/>
  <c r="AZ45" i="12"/>
  <c r="BF45" i="12"/>
  <c r="AQ45" i="12"/>
  <c r="BD104" i="10"/>
  <c r="BJ104" i="10"/>
  <c r="BN104" i="10"/>
  <c r="BG85" i="1"/>
  <c r="BG92" i="1"/>
  <c r="AK34" i="10"/>
  <c r="AK41" i="12"/>
  <c r="AK41" i="10"/>
  <c r="AK41" i="3"/>
  <c r="AK34" i="12"/>
  <c r="AK34" i="3"/>
  <c r="BG71" i="1"/>
  <c r="AK20" i="10"/>
  <c r="AK20" i="3"/>
  <c r="AK20" i="12"/>
  <c r="BG166" i="1"/>
  <c r="AK115" i="10"/>
  <c r="AK115" i="12"/>
  <c r="AK115" i="3"/>
  <c r="BG177" i="1"/>
  <c r="AK126" i="3"/>
  <c r="AK126" i="12"/>
  <c r="AK126" i="10"/>
  <c r="BG132" i="1"/>
  <c r="AK81" i="10"/>
  <c r="AK81" i="3"/>
  <c r="AK81" i="12"/>
  <c r="BG107" i="1"/>
  <c r="AK56" i="10"/>
  <c r="AK56" i="12"/>
  <c r="AK56" i="3"/>
  <c r="BG161" i="1"/>
  <c r="AK110" i="10"/>
  <c r="AK110" i="3"/>
  <c r="AK110" i="12"/>
  <c r="BG59" i="1"/>
  <c r="AK8" i="10"/>
  <c r="AK8" i="3"/>
  <c r="AK8" i="12"/>
  <c r="BG70" i="1"/>
  <c r="AK19" i="3"/>
  <c r="AK19" i="10"/>
  <c r="AK19" i="12"/>
  <c r="BG95" i="1"/>
  <c r="AK44" i="12"/>
  <c r="AK44" i="3"/>
  <c r="AK44" i="10"/>
  <c r="BP45" i="10"/>
  <c r="AS45" i="10"/>
  <c r="AV45" i="10"/>
  <c r="AN45" i="10"/>
  <c r="BC45" i="10"/>
  <c r="BE45" i="10"/>
  <c r="BA45" i="10"/>
  <c r="BJ45" i="10"/>
  <c r="BH45" i="10"/>
  <c r="AO45" i="10"/>
  <c r="BO45" i="10"/>
  <c r="AR45" i="10"/>
  <c r="BI45" i="10"/>
  <c r="AX45" i="10"/>
  <c r="AL45" i="10"/>
  <c r="AP45" i="10"/>
  <c r="AZ45" i="10"/>
  <c r="BK45" i="10"/>
  <c r="AY45" i="10"/>
  <c r="AM45" i="10"/>
  <c r="BD45" i="10"/>
  <c r="AW45" i="10"/>
  <c r="AQ45" i="10"/>
  <c r="AT45" i="10"/>
  <c r="BF45" i="10"/>
  <c r="BN45" i="10"/>
  <c r="AU45" i="10"/>
  <c r="BG45" i="10"/>
  <c r="BM45" i="10"/>
  <c r="BL45" i="10"/>
  <c r="BB45" i="10"/>
  <c r="AN38" i="10"/>
  <c r="AT38" i="10"/>
  <c r="BI38" i="10"/>
  <c r="AX38" i="10"/>
  <c r="AZ38" i="10"/>
  <c r="AR38" i="10"/>
  <c r="BL38" i="10"/>
  <c r="BF38" i="10"/>
  <c r="BH38" i="10"/>
  <c r="BO38" i="10"/>
  <c r="AW38" i="10"/>
  <c r="AV38" i="10"/>
  <c r="AQ38" i="10"/>
  <c r="BJ38" i="10"/>
  <c r="AU38" i="10"/>
  <c r="AO38" i="10"/>
  <c r="BK38" i="10"/>
  <c r="BM38" i="10"/>
  <c r="BD38" i="10"/>
  <c r="BC38" i="10"/>
  <c r="BE38" i="10"/>
  <c r="AP38" i="10"/>
  <c r="BN38" i="10"/>
  <c r="AM38" i="10"/>
  <c r="BG38" i="10"/>
  <c r="AS38" i="10"/>
  <c r="BA38" i="10"/>
  <c r="AY38" i="10"/>
  <c r="AL38" i="10"/>
  <c r="BB38" i="10"/>
  <c r="BP38" i="10"/>
  <c r="BM104" i="10"/>
  <c r="AX104" i="10"/>
  <c r="BA104" i="10"/>
  <c r="AU104" i="10"/>
  <c r="BP45" i="3"/>
  <c r="BC45" i="3"/>
  <c r="AZ45" i="3"/>
  <c r="AQ45" i="3"/>
  <c r="BL45" i="3"/>
  <c r="BO45" i="3"/>
  <c r="BJ45" i="3"/>
  <c r="BB45" i="3"/>
  <c r="AT45" i="3"/>
  <c r="AW45" i="3"/>
  <c r="AN45" i="3"/>
  <c r="BG45" i="3"/>
  <c r="BH45" i="3"/>
  <c r="AL45" i="3"/>
  <c r="AM45" i="3"/>
  <c r="BN45" i="3"/>
  <c r="AP45" i="3"/>
  <c r="BI45" i="3"/>
  <c r="BD45" i="3"/>
  <c r="BK45" i="3"/>
  <c r="BA45" i="3"/>
  <c r="BF45" i="3"/>
  <c r="BE45" i="3"/>
  <c r="AY45" i="3"/>
  <c r="AR45" i="3"/>
  <c r="AV45" i="3"/>
  <c r="AS45" i="3"/>
  <c r="AO45" i="3"/>
  <c r="BM45" i="3"/>
  <c r="AX45" i="3"/>
  <c r="AU45" i="3"/>
  <c r="AZ38" i="3"/>
  <c r="BM38" i="3"/>
  <c r="BH38" i="3"/>
  <c r="AM38" i="3"/>
  <c r="AL38" i="3"/>
  <c r="AY38" i="3"/>
  <c r="AX38" i="3"/>
  <c r="AR38" i="3"/>
  <c r="BO38" i="3"/>
  <c r="BB38" i="3"/>
  <c r="BK38" i="3"/>
  <c r="AV38" i="3"/>
  <c r="BE38" i="3"/>
  <c r="BN38" i="3"/>
  <c r="BD38" i="3"/>
  <c r="AU38" i="3"/>
  <c r="BL38" i="3"/>
  <c r="AP38" i="3"/>
  <c r="AW38" i="3"/>
  <c r="BI38" i="3"/>
  <c r="AQ38" i="3"/>
  <c r="BC38" i="3"/>
  <c r="BG38" i="3"/>
  <c r="BP38" i="3"/>
  <c r="AO38" i="3"/>
  <c r="AS38" i="3"/>
  <c r="BA38" i="3"/>
  <c r="BJ38" i="3"/>
  <c r="BF38" i="3"/>
  <c r="AN38" i="3"/>
  <c r="AT38" i="3"/>
  <c r="BF104" i="10"/>
  <c r="AT104" i="10"/>
  <c r="AO104" i="10"/>
  <c r="BO104" i="10"/>
  <c r="BG55" i="1"/>
  <c r="AK4" i="3"/>
  <c r="AK4" i="12"/>
  <c r="AK4" i="10"/>
  <c r="BG125" i="1"/>
  <c r="AK74" i="10"/>
  <c r="AK74" i="12"/>
  <c r="AK74" i="3"/>
  <c r="BG68" i="1"/>
  <c r="BG77" i="1"/>
  <c r="BG72" i="1"/>
  <c r="BG56" i="1"/>
  <c r="BG79" i="1"/>
  <c r="BG97" i="1"/>
  <c r="BG64" i="1"/>
  <c r="BG165" i="1"/>
  <c r="AK21" i="3"/>
  <c r="AK114" i="10"/>
  <c r="AK17" i="12"/>
  <c r="AK46" i="12"/>
  <c r="AK5" i="12"/>
  <c r="AK26" i="10"/>
  <c r="AK13" i="3"/>
  <c r="AK26" i="3"/>
  <c r="AK114" i="12"/>
  <c r="AK46" i="10"/>
  <c r="AK17" i="10"/>
  <c r="AK5" i="10"/>
  <c r="AK17" i="3"/>
  <c r="AK21" i="12"/>
  <c r="AK26" i="12"/>
  <c r="AK28" i="12"/>
  <c r="AK5" i="3"/>
  <c r="AK46" i="3"/>
  <c r="AK13" i="10"/>
  <c r="AK28" i="3"/>
  <c r="AK13" i="12"/>
  <c r="AK114" i="3"/>
  <c r="AK21" i="10"/>
  <c r="AK28" i="10"/>
  <c r="BG141" i="1"/>
  <c r="BG138" i="1"/>
  <c r="BG142" i="1"/>
  <c r="BG135" i="1"/>
  <c r="BG136" i="1"/>
  <c r="BG139" i="1"/>
  <c r="BG137" i="1"/>
  <c r="BG140" i="1"/>
  <c r="AK87" i="3"/>
  <c r="AK90" i="3"/>
  <c r="AK85" i="3"/>
  <c r="AK89" i="3"/>
  <c r="AK90" i="12"/>
  <c r="AK88" i="12"/>
  <c r="AK90" i="10"/>
  <c r="AK91" i="12"/>
  <c r="AK91" i="10"/>
  <c r="AK91" i="3"/>
  <c r="AK85" i="12"/>
  <c r="AK88" i="10"/>
  <c r="AK87" i="10"/>
  <c r="AK86" i="12"/>
  <c r="AK84" i="12"/>
  <c r="AK89" i="12"/>
  <c r="AK89" i="10"/>
  <c r="AK88" i="3"/>
  <c r="AK86" i="10"/>
  <c r="AK85" i="10"/>
  <c r="AK87" i="12"/>
  <c r="AK86" i="3"/>
  <c r="AK84" i="10"/>
  <c r="AK84" i="3"/>
  <c r="BG133" i="1"/>
  <c r="AK82" i="3"/>
  <c r="AK82" i="10"/>
  <c r="AK82" i="12"/>
  <c r="BG62" i="1"/>
  <c r="AK11" i="3"/>
  <c r="AK11" i="10"/>
  <c r="AK11" i="12"/>
  <c r="BG126" i="1"/>
  <c r="BG73" i="1"/>
  <c r="AK22" i="10"/>
  <c r="AK75" i="12"/>
  <c r="AK75" i="10"/>
  <c r="AK75" i="3"/>
  <c r="AK22" i="3"/>
  <c r="AK22" i="12"/>
  <c r="BG112" i="1"/>
  <c r="AK61" i="3"/>
  <c r="AK61" i="12"/>
  <c r="AK61" i="10"/>
  <c r="BG159" i="1"/>
  <c r="AK108" i="12"/>
  <c r="AK108" i="3"/>
  <c r="AK108" i="10"/>
  <c r="BP31" i="3"/>
  <c r="AV31" i="3"/>
  <c r="BD31" i="3"/>
  <c r="AY31" i="3"/>
  <c r="AO31" i="3"/>
  <c r="AZ31" i="3"/>
  <c r="BK31" i="3"/>
  <c r="AS31" i="3"/>
  <c r="BG31" i="3"/>
  <c r="AM31" i="3"/>
  <c r="AX31" i="3"/>
  <c r="AQ31" i="3"/>
  <c r="BO31" i="3"/>
  <c r="AR31" i="3"/>
  <c r="BH31" i="3"/>
  <c r="BM31" i="3"/>
  <c r="BB31" i="3"/>
  <c r="BJ31" i="3"/>
  <c r="AT31" i="3"/>
  <c r="BN31" i="3"/>
  <c r="AP31" i="3"/>
  <c r="BF31" i="3"/>
  <c r="AU31" i="3"/>
  <c r="AL31" i="3"/>
  <c r="BA31" i="3"/>
  <c r="BE31" i="3"/>
  <c r="AW31" i="3"/>
  <c r="AN31" i="3"/>
  <c r="BC31" i="3"/>
  <c r="BI31" i="3"/>
  <c r="BL31" i="3"/>
  <c r="BC104" i="10"/>
  <c r="BB104" i="10"/>
  <c r="BE104" i="10"/>
  <c r="AR104" i="10"/>
  <c r="AK10" i="10"/>
  <c r="BG61" i="1"/>
  <c r="AK10" i="3"/>
  <c r="AK10" i="12"/>
  <c r="BG109" i="1"/>
  <c r="AK58" i="12"/>
  <c r="AK58" i="10"/>
  <c r="AK58" i="3"/>
  <c r="BG63" i="1"/>
  <c r="AK12" i="3"/>
  <c r="AK12" i="10"/>
  <c r="AK12" i="12"/>
  <c r="BG74" i="1"/>
  <c r="AK23" i="12"/>
  <c r="AK23" i="10"/>
  <c r="AK23" i="3"/>
  <c r="BG114" i="1"/>
  <c r="AK63" i="12"/>
  <c r="AK63" i="3"/>
  <c r="AK63" i="10"/>
  <c r="BG78" i="1"/>
  <c r="BG164" i="1"/>
  <c r="AK113" i="10"/>
  <c r="AK113" i="3"/>
  <c r="AK27" i="10"/>
  <c r="AK27" i="3"/>
  <c r="AK27" i="12"/>
  <c r="AK113" i="12"/>
  <c r="BD31" i="12"/>
  <c r="BK31" i="12"/>
  <c r="BG31" i="12"/>
  <c r="BE31" i="12"/>
  <c r="BB31" i="12"/>
  <c r="AL31" i="12"/>
  <c r="BP31" i="12"/>
  <c r="AR31" i="12"/>
  <c r="AP31" i="12"/>
  <c r="BO31" i="12"/>
  <c r="AZ31" i="12"/>
  <c r="AV31" i="12"/>
  <c r="BM31" i="12"/>
  <c r="AQ31" i="12"/>
  <c r="BI31" i="12"/>
  <c r="BA31" i="12"/>
  <c r="AM31" i="12"/>
  <c r="AX31" i="12"/>
  <c r="AY31" i="12"/>
  <c r="AN31" i="12"/>
  <c r="AW31" i="12"/>
  <c r="AS31" i="12"/>
  <c r="BF31" i="12"/>
  <c r="BJ31" i="12"/>
  <c r="AT31" i="12"/>
  <c r="BC31" i="12"/>
  <c r="AO31" i="12"/>
  <c r="AU31" i="12"/>
  <c r="BN31" i="12"/>
  <c r="BL31" i="12"/>
  <c r="BH31" i="12"/>
  <c r="AZ104" i="10"/>
  <c r="BH104" i="10"/>
  <c r="AP104" i="10"/>
  <c r="BI104" i="10"/>
  <c r="BG162" i="1"/>
  <c r="AK111" i="3"/>
  <c r="AK111" i="12"/>
  <c r="AK111" i="10"/>
  <c r="BG130" i="1"/>
  <c r="AK79" i="12"/>
  <c r="AK79" i="3"/>
  <c r="AK79" i="10"/>
  <c r="BG151" i="1"/>
  <c r="AK100" i="3"/>
  <c r="AK100" i="12"/>
  <c r="AK100" i="10"/>
  <c r="BG65" i="1"/>
  <c r="AK14" i="3"/>
  <c r="AK14" i="10"/>
  <c r="AK14" i="12"/>
  <c r="BG76" i="1"/>
  <c r="AK25" i="3"/>
  <c r="AK25" i="12"/>
  <c r="AK25" i="10"/>
  <c r="BG116" i="1"/>
  <c r="AK65" i="10"/>
  <c r="AK65" i="12"/>
  <c r="AK65" i="3"/>
  <c r="AV31" i="10"/>
  <c r="BG31" i="10"/>
  <c r="BM31" i="10"/>
  <c r="BN31" i="10"/>
  <c r="BB31" i="10"/>
  <c r="BF31" i="10"/>
  <c r="BL31" i="10"/>
  <c r="BK31" i="10"/>
  <c r="AT31" i="10"/>
  <c r="AL31" i="10"/>
  <c r="AZ31" i="10"/>
  <c r="BP31" i="10"/>
  <c r="BH31" i="10"/>
  <c r="AX31" i="10"/>
  <c r="AR31" i="10"/>
  <c r="AN31" i="10"/>
  <c r="BI31" i="10"/>
  <c r="AY31" i="10"/>
  <c r="AS31" i="10"/>
  <c r="BA31" i="10"/>
  <c r="AM31" i="10"/>
  <c r="BD31" i="10"/>
  <c r="AQ31" i="10"/>
  <c r="BE31" i="10"/>
  <c r="AU31" i="10"/>
  <c r="AW31" i="10"/>
  <c r="BJ31" i="10"/>
  <c r="AP31" i="10"/>
  <c r="AO31" i="10"/>
  <c r="BC31" i="10"/>
  <c r="BO31" i="10"/>
  <c r="BL104" i="10"/>
  <c r="BG104" i="10"/>
  <c r="AM104" i="10"/>
  <c r="AY104" i="10"/>
  <c r="BG102" i="1"/>
  <c r="AK51" i="12"/>
  <c r="AK51" i="10"/>
  <c r="AK51" i="3"/>
  <c r="BG144" i="1"/>
  <c r="AK93" i="3"/>
  <c r="AK93" i="12"/>
  <c r="AK93" i="10"/>
  <c r="AK3" i="10"/>
  <c r="AK3" i="3"/>
  <c r="AK3" i="12"/>
  <c r="BG54" i="1"/>
  <c r="BG66" i="1"/>
  <c r="AK15" i="10"/>
  <c r="AK15" i="12"/>
  <c r="AK15" i="3"/>
  <c r="BG118" i="1"/>
  <c r="AK67" i="3"/>
  <c r="AK67" i="10"/>
  <c r="AK67" i="12"/>
  <c r="BP104" i="3"/>
  <c r="BP38" i="12"/>
  <c r="BM38" i="12"/>
  <c r="AS38" i="12"/>
  <c r="AW38" i="12"/>
  <c r="BA38" i="12"/>
  <c r="BO38" i="12"/>
  <c r="AQ38" i="12"/>
  <c r="AZ38" i="12"/>
  <c r="AR38" i="12"/>
  <c r="BI38" i="12"/>
  <c r="BN38" i="12"/>
  <c r="BC38" i="12"/>
  <c r="AX38" i="12"/>
  <c r="BF38" i="12"/>
  <c r="AL38" i="12"/>
  <c r="BL38" i="12"/>
  <c r="BH38" i="12"/>
  <c r="BK38" i="12"/>
  <c r="BJ38" i="12"/>
  <c r="AT38" i="12"/>
  <c r="AY38" i="12"/>
  <c r="AU38" i="12"/>
  <c r="BG38" i="12"/>
  <c r="AP38" i="12"/>
  <c r="BD38" i="12"/>
  <c r="AO38" i="12"/>
  <c r="AV38" i="12"/>
  <c r="BE38" i="12"/>
  <c r="BB38" i="12"/>
  <c r="AN38" i="12"/>
  <c r="AM38" i="12"/>
  <c r="AL104" i="10"/>
  <c r="AW104" i="10"/>
  <c r="AQ104" i="10"/>
  <c r="AN104" i="10"/>
  <c r="BG143" i="1"/>
  <c r="AK92" i="12"/>
  <c r="AK92" i="3"/>
  <c r="AK92" i="10"/>
  <c r="BG110" i="1"/>
  <c r="AK59" i="10"/>
  <c r="AK59" i="12"/>
  <c r="AK59" i="3"/>
  <c r="BG170" i="1"/>
  <c r="AK119" i="3"/>
  <c r="AK119" i="10"/>
  <c r="AK119" i="12"/>
  <c r="BG131" i="1"/>
  <c r="AK80" i="3"/>
  <c r="AK80" i="12"/>
  <c r="AK80" i="10"/>
  <c r="BG168" i="1"/>
  <c r="AK117" i="12"/>
  <c r="AK117" i="10"/>
  <c r="AK117" i="3"/>
  <c r="BG83" i="1"/>
  <c r="BG90" i="1"/>
  <c r="AK32" i="3"/>
  <c r="AK39" i="12"/>
  <c r="AK32" i="12"/>
  <c r="AK32" i="10"/>
  <c r="AK39" i="3"/>
  <c r="AK39" i="10"/>
  <c r="BG67" i="1"/>
  <c r="AK16" i="12"/>
  <c r="AK16" i="3"/>
  <c r="AK16" i="10"/>
  <c r="BG84" i="1"/>
  <c r="BG91" i="1"/>
  <c r="AK33" i="12"/>
  <c r="AK40" i="10"/>
  <c r="AK33" i="3"/>
  <c r="AK40" i="3"/>
  <c r="AK40" i="12"/>
  <c r="AK33" i="10"/>
  <c r="BM104" i="12"/>
  <c r="BK104" i="10"/>
  <c r="AS104" i="10"/>
  <c r="AV104" i="10"/>
  <c r="BQ105" i="10"/>
  <c r="AU5" i="3" l="1"/>
  <c r="AO5" i="3"/>
  <c r="BA5" i="3"/>
  <c r="BO5" i="3"/>
  <c r="BP5" i="3"/>
  <c r="BM5" i="3"/>
  <c r="BG5" i="3"/>
  <c r="AS5" i="3"/>
  <c r="BD5" i="3"/>
  <c r="BK5" i="3"/>
  <c r="AR5" i="3"/>
  <c r="AM5" i="3"/>
  <c r="AQ5" i="3"/>
  <c r="BL5" i="3"/>
  <c r="AP5" i="3"/>
  <c r="AV5" i="3"/>
  <c r="BH5" i="3"/>
  <c r="BN5" i="3"/>
  <c r="AX5" i="3"/>
  <c r="BC5" i="3"/>
  <c r="AN5" i="3"/>
  <c r="BF5" i="3"/>
  <c r="AW5" i="3"/>
  <c r="AZ5" i="3"/>
  <c r="AY5" i="3"/>
  <c r="BI5" i="3"/>
  <c r="AT5" i="3"/>
  <c r="BE5" i="3"/>
  <c r="AL5" i="3"/>
  <c r="BJ5" i="3"/>
  <c r="BB5" i="3"/>
  <c r="AW81" i="10"/>
  <c r="BK81" i="10"/>
  <c r="AT81" i="10"/>
  <c r="BD81" i="10"/>
  <c r="BB81" i="10"/>
  <c r="AY81" i="10"/>
  <c r="AO81" i="10"/>
  <c r="AL81" i="10"/>
  <c r="AU81" i="10"/>
  <c r="AZ81" i="10"/>
  <c r="BH81" i="10"/>
  <c r="BG81" i="10"/>
  <c r="BF81" i="10"/>
  <c r="AM81" i="10"/>
  <c r="BP81" i="10"/>
  <c r="AR81" i="10"/>
  <c r="BC81" i="10"/>
  <c r="AX81" i="10"/>
  <c r="BN81" i="10"/>
  <c r="BL81" i="10"/>
  <c r="AQ81" i="10"/>
  <c r="AP81" i="10"/>
  <c r="AN81" i="10"/>
  <c r="BM81" i="10"/>
  <c r="BI81" i="10"/>
  <c r="BJ81" i="10"/>
  <c r="BE81" i="10"/>
  <c r="BA81" i="10"/>
  <c r="AV81" i="10"/>
  <c r="BO81" i="10"/>
  <c r="AS81" i="10"/>
  <c r="BP42" i="10"/>
  <c r="AT42" i="10"/>
  <c r="AS42" i="10"/>
  <c r="AR42" i="10"/>
  <c r="BK42" i="10"/>
  <c r="BI42" i="10"/>
  <c r="AL42" i="10"/>
  <c r="BF42" i="10"/>
  <c r="BM42" i="10"/>
  <c r="BC42" i="10"/>
  <c r="BB42" i="10"/>
  <c r="BH42" i="10"/>
  <c r="BJ42" i="10"/>
  <c r="AV42" i="10"/>
  <c r="BG42" i="10"/>
  <c r="AO42" i="10"/>
  <c r="AQ42" i="10"/>
  <c r="BO42" i="10"/>
  <c r="AY42" i="10"/>
  <c r="AM42" i="10"/>
  <c r="BE42" i="10"/>
  <c r="AW42" i="10"/>
  <c r="BD42" i="10"/>
  <c r="AN42" i="10"/>
  <c r="BA42" i="10"/>
  <c r="AP42" i="10"/>
  <c r="AU42" i="10"/>
  <c r="BL42" i="10"/>
  <c r="BN42" i="10"/>
  <c r="AX42" i="10"/>
  <c r="AZ42" i="10"/>
  <c r="BD125" i="12"/>
  <c r="AQ125" i="12"/>
  <c r="BC125" i="12"/>
  <c r="AT125" i="12"/>
  <c r="BP125" i="12"/>
  <c r="BE125" i="12"/>
  <c r="BO125" i="12"/>
  <c r="AU125" i="12"/>
  <c r="AN125" i="12"/>
  <c r="AV125" i="12"/>
  <c r="BI125" i="12"/>
  <c r="AR125" i="12"/>
  <c r="AZ125" i="12"/>
  <c r="BN125" i="12"/>
  <c r="AW125" i="12"/>
  <c r="AS125" i="12"/>
  <c r="BA125" i="12"/>
  <c r="BJ125" i="12"/>
  <c r="AX125" i="12"/>
  <c r="BK125" i="12"/>
  <c r="AY125" i="12"/>
  <c r="BH125" i="12"/>
  <c r="AP125" i="12"/>
  <c r="BL125" i="12"/>
  <c r="BF125" i="12"/>
  <c r="AO125" i="12"/>
  <c r="AM125" i="12"/>
  <c r="BB125" i="12"/>
  <c r="BG125" i="12"/>
  <c r="AL125" i="12"/>
  <c r="BM125" i="12"/>
  <c r="BP40" i="3"/>
  <c r="BB40" i="3"/>
  <c r="BI40" i="3"/>
  <c r="BM40" i="3"/>
  <c r="BD40" i="3"/>
  <c r="AS40" i="3"/>
  <c r="AR40" i="3"/>
  <c r="BA40" i="3"/>
  <c r="AM40" i="3"/>
  <c r="AP40" i="3"/>
  <c r="BK40" i="3"/>
  <c r="BL40" i="3"/>
  <c r="BC40" i="3"/>
  <c r="AN40" i="3"/>
  <c r="AO40" i="3"/>
  <c r="BG40" i="3"/>
  <c r="BH40" i="3"/>
  <c r="BF40" i="3"/>
  <c r="AW40" i="3"/>
  <c r="AQ40" i="3"/>
  <c r="AX40" i="3"/>
  <c r="AL40" i="3"/>
  <c r="BO40" i="3"/>
  <c r="BJ40" i="3"/>
  <c r="AT40" i="3"/>
  <c r="AV40" i="3"/>
  <c r="BN40" i="3"/>
  <c r="BE40" i="3"/>
  <c r="AU40" i="3"/>
  <c r="AY40" i="3"/>
  <c r="AZ40" i="3"/>
  <c r="BP39" i="10"/>
  <c r="BJ39" i="10"/>
  <c r="BB39" i="10"/>
  <c r="BO39" i="10"/>
  <c r="AN39" i="10"/>
  <c r="BE39" i="10"/>
  <c r="AT39" i="10"/>
  <c r="BG39" i="10"/>
  <c r="BN39" i="10"/>
  <c r="BD39" i="10"/>
  <c r="AQ39" i="10"/>
  <c r="AZ39" i="10"/>
  <c r="AV39" i="10"/>
  <c r="BF39" i="10"/>
  <c r="AY39" i="10"/>
  <c r="BL39" i="10"/>
  <c r="AO39" i="10"/>
  <c r="AW39" i="10"/>
  <c r="AL39" i="10"/>
  <c r="BH39" i="10"/>
  <c r="AP39" i="10"/>
  <c r="BM39" i="10"/>
  <c r="AU39" i="10"/>
  <c r="AM39" i="10"/>
  <c r="AR39" i="10"/>
  <c r="BI39" i="10"/>
  <c r="BC39" i="10"/>
  <c r="AS39" i="10"/>
  <c r="BK39" i="10"/>
  <c r="AX39" i="10"/>
  <c r="BA39" i="10"/>
  <c r="BP59" i="10"/>
  <c r="AL59" i="10"/>
  <c r="BE59" i="10"/>
  <c r="AQ59" i="10"/>
  <c r="BG59" i="10"/>
  <c r="BN59" i="10"/>
  <c r="BI59" i="10"/>
  <c r="AX59" i="10"/>
  <c r="BK59" i="10"/>
  <c r="BA59" i="10"/>
  <c r="AW59" i="10"/>
  <c r="BO59" i="10"/>
  <c r="AS59" i="10"/>
  <c r="BM59" i="10"/>
  <c r="AN59" i="10"/>
  <c r="AO59" i="10"/>
  <c r="BC59" i="10"/>
  <c r="BF59" i="10"/>
  <c r="BJ59" i="10"/>
  <c r="AM59" i="10"/>
  <c r="BB59" i="10"/>
  <c r="AZ59" i="10"/>
  <c r="AR59" i="10"/>
  <c r="BL59" i="10"/>
  <c r="AV59" i="10"/>
  <c r="AT59" i="10"/>
  <c r="BD59" i="10"/>
  <c r="AY59" i="10"/>
  <c r="BH59" i="10"/>
  <c r="AU59" i="10"/>
  <c r="AP59" i="10"/>
  <c r="BP15" i="3"/>
  <c r="AS15" i="3"/>
  <c r="BB15" i="3"/>
  <c r="BN15" i="3"/>
  <c r="AX15" i="3"/>
  <c r="BM15" i="3"/>
  <c r="BD15" i="3"/>
  <c r="BK15" i="3"/>
  <c r="AN15" i="3"/>
  <c r="AY15" i="3"/>
  <c r="AV15" i="3"/>
  <c r="AZ15" i="3"/>
  <c r="BL15" i="3"/>
  <c r="BE15" i="3"/>
  <c r="BF15" i="3"/>
  <c r="BA15" i="3"/>
  <c r="AW15" i="3"/>
  <c r="BO15" i="3"/>
  <c r="BH15" i="3"/>
  <c r="BI15" i="3"/>
  <c r="AU15" i="3"/>
  <c r="AO15" i="3"/>
  <c r="AR15" i="3"/>
  <c r="AQ15" i="3"/>
  <c r="BC15" i="3"/>
  <c r="AM15" i="3"/>
  <c r="AT15" i="3"/>
  <c r="AP15" i="3"/>
  <c r="BG15" i="3"/>
  <c r="AL15" i="3"/>
  <c r="BJ15" i="3"/>
  <c r="BD3" i="12"/>
  <c r="BO3" i="12"/>
  <c r="AO3" i="12"/>
  <c r="AR3" i="12"/>
  <c r="AU3" i="12"/>
  <c r="BN3" i="12"/>
  <c r="BM3" i="12"/>
  <c r="AZ3" i="12"/>
  <c r="BA3" i="12"/>
  <c r="AL3" i="12"/>
  <c r="AQ3" i="12"/>
  <c r="AT3" i="12"/>
  <c r="BJ3" i="12"/>
  <c r="AX3" i="12"/>
  <c r="AY3" i="12"/>
  <c r="AS3" i="12"/>
  <c r="BE3" i="12"/>
  <c r="BF3" i="12"/>
  <c r="BB3" i="12"/>
  <c r="BI3" i="12"/>
  <c r="BC3" i="12"/>
  <c r="AM3" i="12"/>
  <c r="BG3" i="12"/>
  <c r="BP3" i="12"/>
  <c r="BH3" i="12"/>
  <c r="AN3" i="12"/>
  <c r="BL3" i="12"/>
  <c r="AV3" i="12"/>
  <c r="BK3" i="12"/>
  <c r="AP3" i="12"/>
  <c r="AW3" i="12"/>
  <c r="BL51" i="10"/>
  <c r="AP51" i="10"/>
  <c r="AN51" i="10"/>
  <c r="BN51" i="10"/>
  <c r="BJ51" i="10"/>
  <c r="AU51" i="10"/>
  <c r="BG51" i="10"/>
  <c r="AS51" i="10"/>
  <c r="AR51" i="10"/>
  <c r="BB51" i="10"/>
  <c r="AX51" i="10"/>
  <c r="AV51" i="10"/>
  <c r="BA51" i="10"/>
  <c r="AY51" i="10"/>
  <c r="BP51" i="10"/>
  <c r="AM51" i="10"/>
  <c r="AW51" i="10"/>
  <c r="BC51" i="10"/>
  <c r="BH51" i="10"/>
  <c r="BI51" i="10"/>
  <c r="AT51" i="10"/>
  <c r="BE51" i="10"/>
  <c r="BK51" i="10"/>
  <c r="BD51" i="10"/>
  <c r="AL51" i="10"/>
  <c r="BF51" i="10"/>
  <c r="AO51" i="10"/>
  <c r="BO51" i="10"/>
  <c r="AZ51" i="10"/>
  <c r="BM51" i="10"/>
  <c r="AQ51" i="10"/>
  <c r="BP65" i="12"/>
  <c r="AZ65" i="12"/>
  <c r="AO65" i="12"/>
  <c r="BL65" i="12"/>
  <c r="AL65" i="12"/>
  <c r="AX65" i="12"/>
  <c r="AS65" i="12"/>
  <c r="BD65" i="12"/>
  <c r="BB65" i="12"/>
  <c r="BK65" i="12"/>
  <c r="BN65" i="12"/>
  <c r="AR65" i="12"/>
  <c r="BI65" i="12"/>
  <c r="BJ65" i="12"/>
  <c r="BM65" i="12"/>
  <c r="BE65" i="12"/>
  <c r="BF65" i="12"/>
  <c r="BH65" i="12"/>
  <c r="BA65" i="12"/>
  <c r="AY65" i="12"/>
  <c r="AU65" i="12"/>
  <c r="AM65" i="12"/>
  <c r="AP65" i="12"/>
  <c r="BC65" i="12"/>
  <c r="AV65" i="12"/>
  <c r="AW65" i="12"/>
  <c r="AQ65" i="12"/>
  <c r="AN65" i="12"/>
  <c r="AT65" i="12"/>
  <c r="BO65" i="12"/>
  <c r="BG65" i="12"/>
  <c r="AL14" i="10"/>
  <c r="BO14" i="10"/>
  <c r="AT14" i="10"/>
  <c r="BK14" i="10"/>
  <c r="AU14" i="10"/>
  <c r="BL14" i="10"/>
  <c r="BE14" i="10"/>
  <c r="AO14" i="10"/>
  <c r="BD14" i="10"/>
  <c r="BJ14" i="10"/>
  <c r="AR14" i="10"/>
  <c r="AN14" i="10"/>
  <c r="BM14" i="10"/>
  <c r="AQ14" i="10"/>
  <c r="BH14" i="10"/>
  <c r="BI14" i="10"/>
  <c r="AY14" i="10"/>
  <c r="AS14" i="10"/>
  <c r="BC14" i="10"/>
  <c r="AP14" i="10"/>
  <c r="BP14" i="10"/>
  <c r="BA14" i="10"/>
  <c r="BB14" i="10"/>
  <c r="BF14" i="10"/>
  <c r="AZ14" i="10"/>
  <c r="AW14" i="10"/>
  <c r="BG14" i="10"/>
  <c r="AX14" i="10"/>
  <c r="BN14" i="10"/>
  <c r="AV14" i="10"/>
  <c r="AM14" i="10"/>
  <c r="AT100" i="3"/>
  <c r="AO100" i="3"/>
  <c r="AZ100" i="3"/>
  <c r="BO100" i="3"/>
  <c r="BH100" i="3"/>
  <c r="AS100" i="3"/>
  <c r="AW100" i="3"/>
  <c r="BL100" i="3"/>
  <c r="AP100" i="3"/>
  <c r="AQ100" i="3"/>
  <c r="BK100" i="3"/>
  <c r="AY100" i="3"/>
  <c r="BC100" i="3"/>
  <c r="BA100" i="3"/>
  <c r="AV100" i="3"/>
  <c r="AL100" i="3"/>
  <c r="AN100" i="3"/>
  <c r="BP100" i="3"/>
  <c r="BI100" i="3"/>
  <c r="BN100" i="3"/>
  <c r="BB100" i="3"/>
  <c r="AX100" i="3"/>
  <c r="BE100" i="3"/>
  <c r="BG100" i="3"/>
  <c r="BM100" i="3"/>
  <c r="BJ100" i="3"/>
  <c r="AU100" i="3"/>
  <c r="BD100" i="3"/>
  <c r="BF100" i="3"/>
  <c r="AR100" i="3"/>
  <c r="AM100" i="3"/>
  <c r="BJ113" i="3"/>
  <c r="AX113" i="3"/>
  <c r="AN113" i="3"/>
  <c r="AU113" i="3"/>
  <c r="BA113" i="3"/>
  <c r="BI113" i="3"/>
  <c r="AP113" i="3"/>
  <c r="BO113" i="3"/>
  <c r="BE113" i="3"/>
  <c r="AZ113" i="3"/>
  <c r="BK113" i="3"/>
  <c r="AQ113" i="3"/>
  <c r="BD113" i="3"/>
  <c r="AV113" i="3"/>
  <c r="AS113" i="3"/>
  <c r="BL113" i="3"/>
  <c r="AY113" i="3"/>
  <c r="BC113" i="3"/>
  <c r="BF113" i="3"/>
  <c r="AR113" i="3"/>
  <c r="BN113" i="3"/>
  <c r="AL113" i="3"/>
  <c r="AM113" i="3"/>
  <c r="BB113" i="3"/>
  <c r="AW113" i="3"/>
  <c r="AO113" i="3"/>
  <c r="BP113" i="3"/>
  <c r="BH113" i="3"/>
  <c r="AT113" i="3"/>
  <c r="BM113" i="3"/>
  <c r="BG113" i="3"/>
  <c r="BP58" i="3"/>
  <c r="BJ58" i="3"/>
  <c r="BA58" i="3"/>
  <c r="BC58" i="3"/>
  <c r="AR58" i="3"/>
  <c r="AM58" i="3"/>
  <c r="BD58" i="3"/>
  <c r="BM58" i="3"/>
  <c r="AY58" i="3"/>
  <c r="BF58" i="3"/>
  <c r="BI58" i="3"/>
  <c r="AO58" i="3"/>
  <c r="AZ58" i="3"/>
  <c r="AX58" i="3"/>
  <c r="BE58" i="3"/>
  <c r="AT58" i="3"/>
  <c r="BO58" i="3"/>
  <c r="BL58" i="3"/>
  <c r="BN58" i="3"/>
  <c r="BH58" i="3"/>
  <c r="BG58" i="3"/>
  <c r="AS58" i="3"/>
  <c r="BB58" i="3"/>
  <c r="AQ58" i="3"/>
  <c r="AU58" i="3"/>
  <c r="AL58" i="3"/>
  <c r="AN58" i="3"/>
  <c r="BK58" i="3"/>
  <c r="AV58" i="3"/>
  <c r="AP58" i="3"/>
  <c r="AW58" i="3"/>
  <c r="BP22" i="12"/>
  <c r="BB22" i="12"/>
  <c r="BA22" i="12"/>
  <c r="AQ22" i="12"/>
  <c r="BN22" i="12"/>
  <c r="AR22" i="12"/>
  <c r="BC22" i="12"/>
  <c r="BI22" i="12"/>
  <c r="BG22" i="12"/>
  <c r="BH22" i="12"/>
  <c r="AX22" i="12"/>
  <c r="BF22" i="12"/>
  <c r="AY22" i="12"/>
  <c r="BO22" i="12"/>
  <c r="AL22" i="12"/>
  <c r="AP22" i="12"/>
  <c r="BK22" i="12"/>
  <c r="AS22" i="12"/>
  <c r="AN22" i="12"/>
  <c r="AV22" i="12"/>
  <c r="AZ22" i="12"/>
  <c r="AO22" i="12"/>
  <c r="BM22" i="12"/>
  <c r="BE22" i="12"/>
  <c r="AT22" i="12"/>
  <c r="AM22" i="12"/>
  <c r="AU22" i="12"/>
  <c r="BJ22" i="12"/>
  <c r="BD22" i="12"/>
  <c r="BL22" i="12"/>
  <c r="AW22" i="12"/>
  <c r="BP89" i="10"/>
  <c r="AW89" i="10"/>
  <c r="AS89" i="10"/>
  <c r="BC89" i="10"/>
  <c r="BD89" i="10"/>
  <c r="BO89" i="10"/>
  <c r="AR89" i="10"/>
  <c r="BM89" i="10"/>
  <c r="BA89" i="10"/>
  <c r="AY89" i="10"/>
  <c r="BB89" i="10"/>
  <c r="AT89" i="10"/>
  <c r="AZ89" i="10"/>
  <c r="BF89" i="10"/>
  <c r="BE89" i="10"/>
  <c r="BL89" i="10"/>
  <c r="AN89" i="10"/>
  <c r="AQ89" i="10"/>
  <c r="AU89" i="10"/>
  <c r="BJ89" i="10"/>
  <c r="AX89" i="10"/>
  <c r="BN89" i="10"/>
  <c r="AO89" i="10"/>
  <c r="BH89" i="10"/>
  <c r="AP89" i="10"/>
  <c r="AV89" i="10"/>
  <c r="AL89" i="10"/>
  <c r="AM89" i="10"/>
  <c r="BK89" i="10"/>
  <c r="BI89" i="10"/>
  <c r="BG89" i="10"/>
  <c r="BP91" i="10"/>
  <c r="BF91" i="10"/>
  <c r="AT91" i="10"/>
  <c r="AM91" i="10"/>
  <c r="BO91" i="10"/>
  <c r="AS91" i="10"/>
  <c r="AZ91" i="10"/>
  <c r="BA91" i="10"/>
  <c r="AQ91" i="10"/>
  <c r="BH91" i="10"/>
  <c r="AX91" i="10"/>
  <c r="BN91" i="10"/>
  <c r="AO91" i="10"/>
  <c r="BK91" i="10"/>
  <c r="AN91" i="10"/>
  <c r="AR91" i="10"/>
  <c r="BC91" i="10"/>
  <c r="BD91" i="10"/>
  <c r="BJ91" i="10"/>
  <c r="AV91" i="10"/>
  <c r="AL91" i="10"/>
  <c r="BM91" i="10"/>
  <c r="BG91" i="10"/>
  <c r="AW91" i="10"/>
  <c r="AU91" i="10"/>
  <c r="BL91" i="10"/>
  <c r="BE91" i="10"/>
  <c r="AP91" i="10"/>
  <c r="BI91" i="10"/>
  <c r="BB91" i="10"/>
  <c r="AY91" i="10"/>
  <c r="BP87" i="3"/>
  <c r="BJ87" i="3"/>
  <c r="BM87" i="3"/>
  <c r="BC87" i="3"/>
  <c r="AW87" i="3"/>
  <c r="AL87" i="3"/>
  <c r="AQ87" i="3"/>
  <c r="AS87" i="3"/>
  <c r="AT87" i="3"/>
  <c r="AN87" i="3"/>
  <c r="AY87" i="3"/>
  <c r="BA87" i="3"/>
  <c r="AX87" i="3"/>
  <c r="BI87" i="3"/>
  <c r="BK87" i="3"/>
  <c r="BG87" i="3"/>
  <c r="BN87" i="3"/>
  <c r="BD87" i="3"/>
  <c r="BO87" i="3"/>
  <c r="BH87" i="3"/>
  <c r="AZ87" i="3"/>
  <c r="BF87" i="3"/>
  <c r="AM87" i="3"/>
  <c r="AO87" i="3"/>
  <c r="BB87" i="3"/>
  <c r="AP87" i="3"/>
  <c r="AU87" i="3"/>
  <c r="BE87" i="3"/>
  <c r="AV87" i="3"/>
  <c r="AR87" i="3"/>
  <c r="BL87" i="3"/>
  <c r="BP28" i="10"/>
  <c r="AP28" i="10"/>
  <c r="BE28" i="10"/>
  <c r="BB28" i="10"/>
  <c r="BH28" i="10"/>
  <c r="AL28" i="10"/>
  <c r="BD28" i="10"/>
  <c r="AT28" i="10"/>
  <c r="BN28" i="10"/>
  <c r="AR28" i="10"/>
  <c r="AQ28" i="10"/>
  <c r="BA28" i="10"/>
  <c r="BC28" i="10"/>
  <c r="BI28" i="10"/>
  <c r="BF28" i="10"/>
  <c r="AZ28" i="10"/>
  <c r="AW28" i="10"/>
  <c r="BO28" i="10"/>
  <c r="BM28" i="10"/>
  <c r="AU28" i="10"/>
  <c r="AS28" i="10"/>
  <c r="BG28" i="10"/>
  <c r="AM28" i="10"/>
  <c r="BL28" i="10"/>
  <c r="AO28" i="10"/>
  <c r="BJ28" i="10"/>
  <c r="AV28" i="10"/>
  <c r="AN28" i="10"/>
  <c r="AY28" i="10"/>
  <c r="BK28" i="10"/>
  <c r="AX28" i="10"/>
  <c r="BP28" i="12"/>
  <c r="AV28" i="12"/>
  <c r="BJ28" i="12"/>
  <c r="BA28" i="12"/>
  <c r="AT28" i="12"/>
  <c r="AO28" i="12"/>
  <c r="BM28" i="12"/>
  <c r="BB28" i="12"/>
  <c r="BN28" i="12"/>
  <c r="AR28" i="12"/>
  <c r="AS28" i="12"/>
  <c r="AN28" i="12"/>
  <c r="AM28" i="12"/>
  <c r="AZ28" i="12"/>
  <c r="BO28" i="12"/>
  <c r="BF28" i="12"/>
  <c r="BE28" i="12"/>
  <c r="AU28" i="12"/>
  <c r="AQ28" i="12"/>
  <c r="BC28" i="12"/>
  <c r="BK28" i="12"/>
  <c r="BD28" i="12"/>
  <c r="AW28" i="12"/>
  <c r="BI28" i="12"/>
  <c r="BL28" i="12"/>
  <c r="AP28" i="12"/>
  <c r="AL28" i="12"/>
  <c r="BH28" i="12"/>
  <c r="AX28" i="12"/>
  <c r="AY28" i="12"/>
  <c r="BG28" i="12"/>
  <c r="BP26" i="3"/>
  <c r="AR26" i="3"/>
  <c r="BE26" i="3"/>
  <c r="AX26" i="3"/>
  <c r="BO26" i="3"/>
  <c r="BH26" i="3"/>
  <c r="AT26" i="3"/>
  <c r="BM26" i="3"/>
  <c r="AQ26" i="3"/>
  <c r="AP26" i="3"/>
  <c r="BB26" i="3"/>
  <c r="AL26" i="3"/>
  <c r="AY26" i="3"/>
  <c r="BG26" i="3"/>
  <c r="BF26" i="3"/>
  <c r="AW26" i="3"/>
  <c r="AZ26" i="3"/>
  <c r="BN26" i="3"/>
  <c r="AO26" i="3"/>
  <c r="AM26" i="3"/>
  <c r="BC26" i="3"/>
  <c r="BK26" i="3"/>
  <c r="AN26" i="3"/>
  <c r="AS26" i="3"/>
  <c r="BL26" i="3"/>
  <c r="AV26" i="3"/>
  <c r="BD26" i="3"/>
  <c r="BJ26" i="3"/>
  <c r="BA26" i="3"/>
  <c r="BI26" i="3"/>
  <c r="AU26" i="3"/>
  <c r="BK74" i="10"/>
  <c r="AZ74" i="10"/>
  <c r="BF74" i="10"/>
  <c r="BA74" i="10"/>
  <c r="AS74" i="10"/>
  <c r="AR74" i="10"/>
  <c r="BP74" i="10"/>
  <c r="AW74" i="10"/>
  <c r="AV74" i="10"/>
  <c r="AP74" i="10"/>
  <c r="BI74" i="10"/>
  <c r="BL74" i="10"/>
  <c r="AU74" i="10"/>
  <c r="AX74" i="10"/>
  <c r="AO74" i="10"/>
  <c r="BE74" i="10"/>
  <c r="BB74" i="10"/>
  <c r="AN74" i="10"/>
  <c r="AL74" i="10"/>
  <c r="AY74" i="10"/>
  <c r="BG74" i="10"/>
  <c r="BJ74" i="10"/>
  <c r="AQ74" i="10"/>
  <c r="AT74" i="10"/>
  <c r="BN74" i="10"/>
  <c r="BC74" i="10"/>
  <c r="BD74" i="10"/>
  <c r="BH74" i="10"/>
  <c r="BO74" i="10"/>
  <c r="BM74" i="10"/>
  <c r="AM74" i="10"/>
  <c r="BP44" i="10"/>
  <c r="BH44" i="10"/>
  <c r="AL44" i="10"/>
  <c r="BG44" i="10"/>
  <c r="BM44" i="10"/>
  <c r="AY44" i="10"/>
  <c r="BE44" i="10"/>
  <c r="BF44" i="10"/>
  <c r="BI44" i="10"/>
  <c r="AQ44" i="10"/>
  <c r="AV44" i="10"/>
  <c r="AT44" i="10"/>
  <c r="AR44" i="10"/>
  <c r="AZ44" i="10"/>
  <c r="BC44" i="10"/>
  <c r="AU44" i="10"/>
  <c r="BD44" i="10"/>
  <c r="AN44" i="10"/>
  <c r="AS44" i="10"/>
  <c r="AW44" i="10"/>
  <c r="BJ44" i="10"/>
  <c r="AX44" i="10"/>
  <c r="BN44" i="10"/>
  <c r="AO44" i="10"/>
  <c r="BB44" i="10"/>
  <c r="BL44" i="10"/>
  <c r="BA44" i="10"/>
  <c r="BO44" i="10"/>
  <c r="BK44" i="10"/>
  <c r="AM44" i="10"/>
  <c r="AP44" i="10"/>
  <c r="BP110" i="3"/>
  <c r="AO110" i="3"/>
  <c r="BB110" i="3"/>
  <c r="AT110" i="3"/>
  <c r="BL110" i="3"/>
  <c r="AV110" i="3"/>
  <c r="BM110" i="3"/>
  <c r="BE110" i="3"/>
  <c r="BF110" i="3"/>
  <c r="AR110" i="3"/>
  <c r="BK110" i="3"/>
  <c r="AZ110" i="3"/>
  <c r="AW110" i="3"/>
  <c r="AQ110" i="3"/>
  <c r="AL110" i="3"/>
  <c r="AU110" i="3"/>
  <c r="AX110" i="3"/>
  <c r="BJ110" i="3"/>
  <c r="AP110" i="3"/>
  <c r="AM110" i="3"/>
  <c r="BO110" i="3"/>
  <c r="AS110" i="3"/>
  <c r="AY110" i="3"/>
  <c r="BI110" i="3"/>
  <c r="BG110" i="3"/>
  <c r="AN110" i="3"/>
  <c r="BA110" i="3"/>
  <c r="BD110" i="3"/>
  <c r="BH110" i="3"/>
  <c r="BC110" i="3"/>
  <c r="BN110" i="3"/>
  <c r="BP56" i="10"/>
  <c r="AX56" i="10"/>
  <c r="BM56" i="10"/>
  <c r="BF56" i="10"/>
  <c r="AM56" i="10"/>
  <c r="BI56" i="10"/>
  <c r="AR56" i="10"/>
  <c r="AT56" i="10"/>
  <c r="BG56" i="10"/>
  <c r="BO56" i="10"/>
  <c r="AS56" i="10"/>
  <c r="AW56" i="10"/>
  <c r="BK56" i="10"/>
  <c r="BD56" i="10"/>
  <c r="AO56" i="10"/>
  <c r="AN56" i="10"/>
  <c r="BN56" i="10"/>
  <c r="BA56" i="10"/>
  <c r="AU56" i="10"/>
  <c r="BE56" i="10"/>
  <c r="BJ56" i="10"/>
  <c r="BB56" i="10"/>
  <c r="AP56" i="10"/>
  <c r="BL56" i="10"/>
  <c r="AV56" i="10"/>
  <c r="AQ56" i="10"/>
  <c r="BC56" i="10"/>
  <c r="BH56" i="10"/>
  <c r="AL56" i="10"/>
  <c r="AY56" i="10"/>
  <c r="AZ56" i="10"/>
  <c r="BE116" i="3"/>
  <c r="AM116" i="3"/>
  <c r="AZ116" i="3"/>
  <c r="BF116" i="3"/>
  <c r="BL116" i="3"/>
  <c r="AN116" i="3"/>
  <c r="AW116" i="3"/>
  <c r="BA116" i="3"/>
  <c r="AU116" i="3"/>
  <c r="AO116" i="3"/>
  <c r="BG116" i="3"/>
  <c r="AV116" i="3"/>
  <c r="BJ116" i="3"/>
  <c r="BH116" i="3"/>
  <c r="AQ116" i="3"/>
  <c r="AY116" i="3"/>
  <c r="BI116" i="3"/>
  <c r="AL116" i="3"/>
  <c r="BO116" i="3"/>
  <c r="AT116" i="3"/>
  <c r="BB116" i="3"/>
  <c r="BP116" i="3"/>
  <c r="BM116" i="3"/>
  <c r="AX116" i="3"/>
  <c r="AR116" i="3"/>
  <c r="AP116" i="3"/>
  <c r="BD116" i="3"/>
  <c r="AS116" i="3"/>
  <c r="BC116" i="3"/>
  <c r="BK116" i="3"/>
  <c r="BN116" i="3"/>
  <c r="BL120" i="12"/>
  <c r="AM120" i="12"/>
  <c r="BB120" i="12"/>
  <c r="BN120" i="12"/>
  <c r="BE120" i="12"/>
  <c r="BI120" i="12"/>
  <c r="BF120" i="12"/>
  <c r="BO120" i="12"/>
  <c r="AV120" i="12"/>
  <c r="BP120" i="12"/>
  <c r="AZ120" i="12"/>
  <c r="AS120" i="12"/>
  <c r="AN120" i="12"/>
  <c r="BJ120" i="12"/>
  <c r="AU120" i="12"/>
  <c r="AT120" i="12"/>
  <c r="AO120" i="12"/>
  <c r="BM120" i="12"/>
  <c r="AR120" i="12"/>
  <c r="AP120" i="12"/>
  <c r="BC120" i="12"/>
  <c r="BD120" i="12"/>
  <c r="AQ120" i="12"/>
  <c r="BG120" i="12"/>
  <c r="AY120" i="12"/>
  <c r="BH120" i="12"/>
  <c r="AX120" i="12"/>
  <c r="BK120" i="12"/>
  <c r="AW120" i="12"/>
  <c r="AL120" i="12"/>
  <c r="BA120" i="12"/>
  <c r="BF125" i="3"/>
  <c r="BB125" i="3"/>
  <c r="AV125" i="3"/>
  <c r="BH125" i="3"/>
  <c r="AR125" i="3"/>
  <c r="AO125" i="3"/>
  <c r="BG125" i="3"/>
  <c r="AT125" i="3"/>
  <c r="AL125" i="3"/>
  <c r="BE125" i="3"/>
  <c r="BA125" i="3"/>
  <c r="BM125" i="3"/>
  <c r="BC125" i="3"/>
  <c r="AW125" i="3"/>
  <c r="BK125" i="3"/>
  <c r="AM125" i="3"/>
  <c r="AZ125" i="3"/>
  <c r="BJ125" i="3"/>
  <c r="AX125" i="3"/>
  <c r="AP125" i="3"/>
  <c r="AS125" i="3"/>
  <c r="AQ125" i="3"/>
  <c r="BO125" i="3"/>
  <c r="AU125" i="3"/>
  <c r="BL125" i="3"/>
  <c r="AN125" i="3"/>
  <c r="BP125" i="3"/>
  <c r="BD125" i="3"/>
  <c r="AY125" i="3"/>
  <c r="BN125" i="3"/>
  <c r="BI125" i="3"/>
  <c r="BN59" i="12"/>
  <c r="AV59" i="12"/>
  <c r="AM59" i="12"/>
  <c r="AR59" i="12"/>
  <c r="BO59" i="12"/>
  <c r="BH59" i="12"/>
  <c r="AU59" i="12"/>
  <c r="AN59" i="12"/>
  <c r="BL59" i="12"/>
  <c r="BC59" i="12"/>
  <c r="AX59" i="12"/>
  <c r="AW59" i="12"/>
  <c r="BF59" i="12"/>
  <c r="BJ59" i="12"/>
  <c r="AO59" i="12"/>
  <c r="AL59" i="12"/>
  <c r="AT59" i="12"/>
  <c r="BI59" i="12"/>
  <c r="AP59" i="12"/>
  <c r="BB59" i="12"/>
  <c r="BK59" i="12"/>
  <c r="BP59" i="12"/>
  <c r="AQ59" i="12"/>
  <c r="BM59" i="12"/>
  <c r="AZ59" i="12"/>
  <c r="BE59" i="12"/>
  <c r="BA59" i="12"/>
  <c r="AS59" i="12"/>
  <c r="BD59" i="12"/>
  <c r="BG59" i="12"/>
  <c r="AY59" i="12"/>
  <c r="AL65" i="3"/>
  <c r="BE65" i="3"/>
  <c r="AN65" i="3"/>
  <c r="AO65" i="3"/>
  <c r="AR65" i="3"/>
  <c r="AY65" i="3"/>
  <c r="BD65" i="3"/>
  <c r="AU65" i="3"/>
  <c r="BM65" i="3"/>
  <c r="BG65" i="3"/>
  <c r="AT65" i="3"/>
  <c r="BL65" i="3"/>
  <c r="AX65" i="3"/>
  <c r="AZ65" i="3"/>
  <c r="AS65" i="3"/>
  <c r="BO65" i="3"/>
  <c r="BB65" i="3"/>
  <c r="BF65" i="3"/>
  <c r="AW65" i="3"/>
  <c r="BN65" i="3"/>
  <c r="BJ65" i="3"/>
  <c r="AV65" i="3"/>
  <c r="AP65" i="3"/>
  <c r="AM65" i="3"/>
  <c r="BI65" i="3"/>
  <c r="BC65" i="3"/>
  <c r="BK65" i="3"/>
  <c r="BA65" i="3"/>
  <c r="AQ65" i="3"/>
  <c r="BP65" i="3"/>
  <c r="BH65" i="3"/>
  <c r="BC79" i="12"/>
  <c r="BN79" i="12"/>
  <c r="AU79" i="12"/>
  <c r="BO79" i="12"/>
  <c r="AM79" i="12"/>
  <c r="AT79" i="12"/>
  <c r="BB79" i="12"/>
  <c r="AV79" i="12"/>
  <c r="BF79" i="12"/>
  <c r="BD79" i="12"/>
  <c r="BA79" i="12"/>
  <c r="AW79" i="12"/>
  <c r="AL79" i="12"/>
  <c r="BP79" i="12"/>
  <c r="AN79" i="12"/>
  <c r="BI79" i="12"/>
  <c r="BG79" i="12"/>
  <c r="AR79" i="12"/>
  <c r="AX79" i="12"/>
  <c r="BM79" i="12"/>
  <c r="BK79" i="12"/>
  <c r="BJ79" i="12"/>
  <c r="BL79" i="12"/>
  <c r="AZ79" i="12"/>
  <c r="BE79" i="12"/>
  <c r="AQ79" i="12"/>
  <c r="AY79" i="12"/>
  <c r="AP79" i="12"/>
  <c r="AO79" i="12"/>
  <c r="BH79" i="12"/>
  <c r="AS79" i="12"/>
  <c r="BP90" i="3"/>
  <c r="BM90" i="3"/>
  <c r="AX90" i="3"/>
  <c r="BC90" i="3"/>
  <c r="BG90" i="3"/>
  <c r="BF90" i="3"/>
  <c r="BB90" i="3"/>
  <c r="AR90" i="3"/>
  <c r="BK90" i="3"/>
  <c r="BA90" i="3"/>
  <c r="AY90" i="3"/>
  <c r="AQ90" i="3"/>
  <c r="AT90" i="3"/>
  <c r="AZ90" i="3"/>
  <c r="AL90" i="3"/>
  <c r="AW90" i="3"/>
  <c r="AS90" i="3"/>
  <c r="BO90" i="3"/>
  <c r="BI90" i="3"/>
  <c r="BD90" i="3"/>
  <c r="BJ90" i="3"/>
  <c r="AU90" i="3"/>
  <c r="BN90" i="3"/>
  <c r="AV90" i="3"/>
  <c r="AN90" i="3"/>
  <c r="BH90" i="3"/>
  <c r="AP90" i="3"/>
  <c r="BE90" i="3"/>
  <c r="AO90" i="3"/>
  <c r="AM90" i="3"/>
  <c r="BL90" i="3"/>
  <c r="BK4" i="3"/>
  <c r="BF4" i="3"/>
  <c r="BC4" i="3"/>
  <c r="AP4" i="3"/>
  <c r="BG4" i="3"/>
  <c r="AO4" i="3"/>
  <c r="AV4" i="3"/>
  <c r="BD4" i="3"/>
  <c r="AW4" i="3"/>
  <c r="BL4" i="3"/>
  <c r="BM4" i="3"/>
  <c r="AR4" i="3"/>
  <c r="BO4" i="3"/>
  <c r="AN4" i="3"/>
  <c r="AU4" i="3"/>
  <c r="BH4" i="3"/>
  <c r="BI4" i="3"/>
  <c r="AQ4" i="3"/>
  <c r="BE4" i="3"/>
  <c r="BJ4" i="3"/>
  <c r="AS4" i="3"/>
  <c r="AZ4" i="3"/>
  <c r="AM4" i="3"/>
  <c r="AY4" i="3"/>
  <c r="BP4" i="3"/>
  <c r="BB4" i="3"/>
  <c r="AT4" i="3"/>
  <c r="AX4" i="3"/>
  <c r="BA4" i="3"/>
  <c r="BN4" i="3"/>
  <c r="AL4" i="3"/>
  <c r="BA7" i="3"/>
  <c r="AR7" i="3"/>
  <c r="AV7" i="3"/>
  <c r="AL7" i="3"/>
  <c r="AW7" i="3"/>
  <c r="AX7" i="3"/>
  <c r="AQ7" i="3"/>
  <c r="BJ7" i="3"/>
  <c r="AS7" i="3"/>
  <c r="BD7" i="3"/>
  <c r="BH7" i="3"/>
  <c r="BK7" i="3"/>
  <c r="BG7" i="3"/>
  <c r="BB7" i="3"/>
  <c r="AN7" i="3"/>
  <c r="AM7" i="3"/>
  <c r="BO7" i="3"/>
  <c r="AT7" i="3"/>
  <c r="BM7" i="3"/>
  <c r="BE7" i="3"/>
  <c r="AU7" i="3"/>
  <c r="AZ7" i="3"/>
  <c r="AY7" i="3"/>
  <c r="BI7" i="3"/>
  <c r="AO7" i="3"/>
  <c r="BL7" i="3"/>
  <c r="BC7" i="3"/>
  <c r="BF7" i="3"/>
  <c r="BP7" i="3"/>
  <c r="AP7" i="3"/>
  <c r="BN7" i="3"/>
  <c r="BP33" i="3"/>
  <c r="AN33" i="3"/>
  <c r="AS33" i="3"/>
  <c r="AT33" i="3"/>
  <c r="BL33" i="3"/>
  <c r="BJ33" i="3"/>
  <c r="BC33" i="3"/>
  <c r="BE33" i="3"/>
  <c r="AV33" i="3"/>
  <c r="BD33" i="3"/>
  <c r="AW33" i="3"/>
  <c r="AQ33" i="3"/>
  <c r="AZ33" i="3"/>
  <c r="AX33" i="3"/>
  <c r="BN33" i="3"/>
  <c r="BF33" i="3"/>
  <c r="BA33" i="3"/>
  <c r="AO33" i="3"/>
  <c r="AU33" i="3"/>
  <c r="AL33" i="3"/>
  <c r="BO33" i="3"/>
  <c r="AY33" i="3"/>
  <c r="BI33" i="3"/>
  <c r="BB33" i="3"/>
  <c r="BM33" i="3"/>
  <c r="BH33" i="3"/>
  <c r="AR33" i="3"/>
  <c r="BG33" i="3"/>
  <c r="BK33" i="3"/>
  <c r="AM33" i="3"/>
  <c r="AP33" i="3"/>
  <c r="BP16" i="10"/>
  <c r="BF16" i="10"/>
  <c r="BL16" i="10"/>
  <c r="BH16" i="10"/>
  <c r="AR16" i="10"/>
  <c r="AN16" i="10"/>
  <c r="AU16" i="10"/>
  <c r="BJ16" i="10"/>
  <c r="AZ16" i="10"/>
  <c r="AO16" i="10"/>
  <c r="BO16" i="10"/>
  <c r="AQ16" i="10"/>
  <c r="AW16" i="10"/>
  <c r="BB16" i="10"/>
  <c r="BG16" i="10"/>
  <c r="AS16" i="10"/>
  <c r="BC16" i="10"/>
  <c r="BI16" i="10"/>
  <c r="AX16" i="10"/>
  <c r="AL16" i="10"/>
  <c r="AP16" i="10"/>
  <c r="BM16" i="10"/>
  <c r="AT16" i="10"/>
  <c r="BA16" i="10"/>
  <c r="BN16" i="10"/>
  <c r="AV16" i="10"/>
  <c r="AY16" i="10"/>
  <c r="BK16" i="10"/>
  <c r="BE16" i="10"/>
  <c r="BD16" i="10"/>
  <c r="AM16" i="10"/>
  <c r="AZ39" i="3"/>
  <c r="BI39" i="3"/>
  <c r="AM39" i="3"/>
  <c r="AS39" i="3"/>
  <c r="BL39" i="3"/>
  <c r="BA39" i="3"/>
  <c r="AV39" i="3"/>
  <c r="BM39" i="3"/>
  <c r="BG39" i="3"/>
  <c r="AT39" i="3"/>
  <c r="BF39" i="3"/>
  <c r="AU39" i="3"/>
  <c r="AY39" i="3"/>
  <c r="AQ39" i="3"/>
  <c r="BH39" i="3"/>
  <c r="AX39" i="3"/>
  <c r="BN39" i="3"/>
  <c r="AN39" i="3"/>
  <c r="BJ39" i="3"/>
  <c r="AO39" i="3"/>
  <c r="BE39" i="3"/>
  <c r="BC39" i="3"/>
  <c r="AL39" i="3"/>
  <c r="BO39" i="3"/>
  <c r="BD39" i="3"/>
  <c r="AR39" i="3"/>
  <c r="AP39" i="3"/>
  <c r="BP39" i="3"/>
  <c r="BB39" i="3"/>
  <c r="BK39" i="3"/>
  <c r="AW39" i="3"/>
  <c r="BP104" i="10"/>
  <c r="BP15" i="12"/>
  <c r="BM15" i="12"/>
  <c r="AS15" i="12"/>
  <c r="AT15" i="12"/>
  <c r="AY15" i="12"/>
  <c r="AZ15" i="12"/>
  <c r="BC15" i="12"/>
  <c r="AO15" i="12"/>
  <c r="AU15" i="12"/>
  <c r="AW15" i="12"/>
  <c r="BF15" i="12"/>
  <c r="AR15" i="12"/>
  <c r="BO15" i="12"/>
  <c r="BI15" i="12"/>
  <c r="AQ15" i="12"/>
  <c r="AX15" i="12"/>
  <c r="BB15" i="12"/>
  <c r="AP15" i="12"/>
  <c r="BE15" i="12"/>
  <c r="BL15" i="12"/>
  <c r="AM15" i="12"/>
  <c r="BG15" i="12"/>
  <c r="BH15" i="12"/>
  <c r="AN15" i="12"/>
  <c r="AV15" i="12"/>
  <c r="AL15" i="12"/>
  <c r="BA15" i="12"/>
  <c r="BK15" i="12"/>
  <c r="BJ15" i="12"/>
  <c r="BN15" i="12"/>
  <c r="BD15" i="12"/>
  <c r="AP3" i="3"/>
  <c r="AY3" i="3"/>
  <c r="BE3" i="3"/>
  <c r="AN3" i="3"/>
  <c r="BG3" i="3"/>
  <c r="AR3" i="3"/>
  <c r="BA3" i="3"/>
  <c r="BM3" i="3"/>
  <c r="AU3" i="3"/>
  <c r="BF3" i="3"/>
  <c r="BK3" i="3"/>
  <c r="AL3" i="3"/>
  <c r="AT3" i="3"/>
  <c r="AO3" i="3"/>
  <c r="AQ3" i="3"/>
  <c r="AS3" i="3"/>
  <c r="AV3" i="3"/>
  <c r="AM3" i="3"/>
  <c r="BD3" i="3"/>
  <c r="BL3" i="3"/>
  <c r="BI3" i="3"/>
  <c r="BJ3" i="3"/>
  <c r="BP3" i="3"/>
  <c r="BO3" i="3"/>
  <c r="BB3" i="3"/>
  <c r="BH3" i="3"/>
  <c r="BN3" i="3"/>
  <c r="AW3" i="3"/>
  <c r="AZ3" i="3"/>
  <c r="BC3" i="3"/>
  <c r="AX3" i="3"/>
  <c r="BP51" i="12"/>
  <c r="BM51" i="12"/>
  <c r="BL51" i="12"/>
  <c r="BK51" i="12"/>
  <c r="BD51" i="12"/>
  <c r="AY51" i="12"/>
  <c r="BF51" i="12"/>
  <c r="AW51" i="12"/>
  <c r="BJ51" i="12"/>
  <c r="BH51" i="12"/>
  <c r="AL51" i="12"/>
  <c r="AO51" i="12"/>
  <c r="BN51" i="12"/>
  <c r="AS51" i="12"/>
  <c r="BC51" i="12"/>
  <c r="AZ51" i="12"/>
  <c r="AU51" i="12"/>
  <c r="BO51" i="12"/>
  <c r="BG51" i="12"/>
  <c r="AM51" i="12"/>
  <c r="AR51" i="12"/>
  <c r="AV51" i="12"/>
  <c r="AP51" i="12"/>
  <c r="BI51" i="12"/>
  <c r="AX51" i="12"/>
  <c r="AQ51" i="12"/>
  <c r="BE51" i="12"/>
  <c r="BA51" i="12"/>
  <c r="AN51" i="12"/>
  <c r="AT51" i="12"/>
  <c r="BB51" i="12"/>
  <c r="BB65" i="10"/>
  <c r="AS65" i="10"/>
  <c r="AU65" i="10"/>
  <c r="AN65" i="10"/>
  <c r="BG65" i="10"/>
  <c r="AO65" i="10"/>
  <c r="BN65" i="10"/>
  <c r="AQ65" i="10"/>
  <c r="BD65" i="10"/>
  <c r="AP65" i="10"/>
  <c r="BI65" i="10"/>
  <c r="AT65" i="10"/>
  <c r="AV65" i="10"/>
  <c r="BH65" i="10"/>
  <c r="BA65" i="10"/>
  <c r="BL65" i="10"/>
  <c r="BJ65" i="10"/>
  <c r="BE65" i="10"/>
  <c r="AM65" i="10"/>
  <c r="AX65" i="10"/>
  <c r="AR65" i="10"/>
  <c r="BC65" i="10"/>
  <c r="AY65" i="10"/>
  <c r="BO65" i="10"/>
  <c r="BM65" i="10"/>
  <c r="AZ65" i="10"/>
  <c r="BF65" i="10"/>
  <c r="AW65" i="10"/>
  <c r="AL65" i="10"/>
  <c r="BP65" i="10"/>
  <c r="BK65" i="10"/>
  <c r="BP14" i="3"/>
  <c r="BF14" i="3"/>
  <c r="AN14" i="3"/>
  <c r="BE14" i="3"/>
  <c r="AP14" i="3"/>
  <c r="AX14" i="3"/>
  <c r="AM14" i="3"/>
  <c r="BJ14" i="3"/>
  <c r="BL14" i="3"/>
  <c r="AR14" i="3"/>
  <c r="AY14" i="3"/>
  <c r="AW14" i="3"/>
  <c r="BC14" i="3"/>
  <c r="BO14" i="3"/>
  <c r="BK14" i="3"/>
  <c r="AZ14" i="3"/>
  <c r="BH14" i="3"/>
  <c r="BN14" i="3"/>
  <c r="AQ14" i="3"/>
  <c r="AT14" i="3"/>
  <c r="BD14" i="3"/>
  <c r="BG14" i="3"/>
  <c r="AV14" i="3"/>
  <c r="BI14" i="3"/>
  <c r="BB14" i="3"/>
  <c r="AS14" i="3"/>
  <c r="AL14" i="3"/>
  <c r="BA14" i="3"/>
  <c r="BM14" i="3"/>
  <c r="AO14" i="3"/>
  <c r="AU14" i="3"/>
  <c r="AM111" i="10"/>
  <c r="BJ111" i="10"/>
  <c r="AV111" i="10"/>
  <c r="AS111" i="10"/>
  <c r="AP111" i="10"/>
  <c r="AX111" i="10"/>
  <c r="AZ111" i="10"/>
  <c r="AW111" i="10"/>
  <c r="AY111" i="10"/>
  <c r="AO111" i="10"/>
  <c r="BL111" i="10"/>
  <c r="BI111" i="10"/>
  <c r="BG111" i="10"/>
  <c r="BO111" i="10"/>
  <c r="BD111" i="10"/>
  <c r="BE111" i="10"/>
  <c r="AL111" i="10"/>
  <c r="BP111" i="10"/>
  <c r="BK111" i="10"/>
  <c r="AN111" i="10"/>
  <c r="AR111" i="10"/>
  <c r="BH111" i="10"/>
  <c r="AQ111" i="10"/>
  <c r="BB111" i="10"/>
  <c r="BN111" i="10"/>
  <c r="BM111" i="10"/>
  <c r="AT111" i="10"/>
  <c r="BF111" i="10"/>
  <c r="BC111" i="10"/>
  <c r="BA111" i="10"/>
  <c r="AU111" i="10"/>
  <c r="BP113" i="10"/>
  <c r="AS113" i="10"/>
  <c r="BA113" i="10"/>
  <c r="BF113" i="10"/>
  <c r="AO113" i="10"/>
  <c r="BN113" i="10"/>
  <c r="BC113" i="10"/>
  <c r="AQ113" i="10"/>
  <c r="BI113" i="10"/>
  <c r="BB113" i="10"/>
  <c r="AX113" i="10"/>
  <c r="BO113" i="10"/>
  <c r="BG113" i="10"/>
  <c r="AU113" i="10"/>
  <c r="AL113" i="10"/>
  <c r="BL113" i="10"/>
  <c r="AY113" i="10"/>
  <c r="AW113" i="10"/>
  <c r="AT113" i="10"/>
  <c r="BH113" i="10"/>
  <c r="BD113" i="10"/>
  <c r="AZ113" i="10"/>
  <c r="BE113" i="10"/>
  <c r="AP113" i="10"/>
  <c r="AM113" i="10"/>
  <c r="BJ113" i="10"/>
  <c r="AR113" i="10"/>
  <c r="AN113" i="10"/>
  <c r="BK113" i="10"/>
  <c r="BM113" i="10"/>
  <c r="AV113" i="10"/>
  <c r="BP63" i="10"/>
  <c r="BE63" i="10"/>
  <c r="BM63" i="10"/>
  <c r="BJ63" i="10"/>
  <c r="BI63" i="10"/>
  <c r="BD63" i="10"/>
  <c r="BF63" i="10"/>
  <c r="AQ63" i="10"/>
  <c r="BK63" i="10"/>
  <c r="AY63" i="10"/>
  <c r="BO63" i="10"/>
  <c r="BC63" i="10"/>
  <c r="BL63" i="10"/>
  <c r="AX63" i="10"/>
  <c r="AN63" i="10"/>
  <c r="BA63" i="10"/>
  <c r="AO63" i="10"/>
  <c r="AU63" i="10"/>
  <c r="AP63" i="10"/>
  <c r="BB63" i="10"/>
  <c r="AM63" i="10"/>
  <c r="BH63" i="10"/>
  <c r="AV63" i="10"/>
  <c r="BN63" i="10"/>
  <c r="AS63" i="10"/>
  <c r="AL63" i="10"/>
  <c r="AR63" i="10"/>
  <c r="AZ63" i="10"/>
  <c r="BG63" i="10"/>
  <c r="AT63" i="10"/>
  <c r="AW63" i="10"/>
  <c r="BP12" i="12"/>
  <c r="BE12" i="12"/>
  <c r="AW12" i="12"/>
  <c r="AM12" i="12"/>
  <c r="AL12" i="12"/>
  <c r="BB12" i="12"/>
  <c r="BM12" i="12"/>
  <c r="AQ12" i="12"/>
  <c r="AU12" i="12"/>
  <c r="AY12" i="12"/>
  <c r="AT12" i="12"/>
  <c r="BO12" i="12"/>
  <c r="BF12" i="12"/>
  <c r="BA12" i="12"/>
  <c r="BG12" i="12"/>
  <c r="BC12" i="12"/>
  <c r="BH12" i="12"/>
  <c r="AN12" i="12"/>
  <c r="BK12" i="12"/>
  <c r="BD12" i="12"/>
  <c r="AX12" i="12"/>
  <c r="BN12" i="12"/>
  <c r="AV12" i="12"/>
  <c r="BJ12" i="12"/>
  <c r="AZ12" i="12"/>
  <c r="BI12" i="12"/>
  <c r="AO12" i="12"/>
  <c r="AP12" i="12"/>
  <c r="AS12" i="12"/>
  <c r="AR12" i="12"/>
  <c r="BL12" i="12"/>
  <c r="BP58" i="10"/>
  <c r="BJ58" i="10"/>
  <c r="AL58" i="10"/>
  <c r="BB58" i="10"/>
  <c r="BG58" i="10"/>
  <c r="AP58" i="10"/>
  <c r="BE58" i="10"/>
  <c r="BL58" i="10"/>
  <c r="BK58" i="10"/>
  <c r="AW58" i="10"/>
  <c r="AV58" i="10"/>
  <c r="AM58" i="10"/>
  <c r="AU58" i="10"/>
  <c r="BH58" i="10"/>
  <c r="AO58" i="10"/>
  <c r="AX58" i="10"/>
  <c r="AY58" i="10"/>
  <c r="BI58" i="10"/>
  <c r="BO58" i="10"/>
  <c r="BM58" i="10"/>
  <c r="AN58" i="10"/>
  <c r="AS58" i="10"/>
  <c r="BA58" i="10"/>
  <c r="BC58" i="10"/>
  <c r="AR58" i="10"/>
  <c r="BN58" i="10"/>
  <c r="AT58" i="10"/>
  <c r="AQ58" i="10"/>
  <c r="BF58" i="10"/>
  <c r="BD58" i="10"/>
  <c r="AZ58" i="10"/>
  <c r="BI22" i="3"/>
  <c r="BL22" i="3"/>
  <c r="AL22" i="3"/>
  <c r="AQ22" i="3"/>
  <c r="AT22" i="3"/>
  <c r="AN22" i="3"/>
  <c r="AZ22" i="3"/>
  <c r="BD22" i="3"/>
  <c r="BA22" i="3"/>
  <c r="AY22" i="3"/>
  <c r="BH22" i="3"/>
  <c r="BN22" i="3"/>
  <c r="BO22" i="3"/>
  <c r="BG22" i="3"/>
  <c r="AM22" i="3"/>
  <c r="BF22" i="3"/>
  <c r="AW22" i="3"/>
  <c r="AS22" i="3"/>
  <c r="AX22" i="3"/>
  <c r="AU22" i="3"/>
  <c r="AP22" i="3"/>
  <c r="BM22" i="3"/>
  <c r="BJ22" i="3"/>
  <c r="AR22" i="3"/>
  <c r="AO22" i="3"/>
  <c r="BC22" i="3"/>
  <c r="BP22" i="3"/>
  <c r="BB22" i="3"/>
  <c r="BK22" i="3"/>
  <c r="AV22" i="3"/>
  <c r="BE22" i="3"/>
  <c r="BI84" i="3"/>
  <c r="BE84" i="3"/>
  <c r="AX84" i="3"/>
  <c r="BK84" i="3"/>
  <c r="BG84" i="3"/>
  <c r="AL84" i="3"/>
  <c r="AV84" i="3"/>
  <c r="AP84" i="3"/>
  <c r="BM84" i="3"/>
  <c r="AY84" i="3"/>
  <c r="AU84" i="3"/>
  <c r="AN84" i="3"/>
  <c r="AR84" i="3"/>
  <c r="BD84" i="3"/>
  <c r="BO84" i="3"/>
  <c r="AS84" i="3"/>
  <c r="AM84" i="3"/>
  <c r="BP84" i="3"/>
  <c r="BJ84" i="3"/>
  <c r="BA84" i="3"/>
  <c r="BB84" i="3"/>
  <c r="BN84" i="3"/>
  <c r="AT84" i="3"/>
  <c r="AZ84" i="3"/>
  <c r="BH84" i="3"/>
  <c r="AW84" i="3"/>
  <c r="AQ84" i="3"/>
  <c r="BF84" i="3"/>
  <c r="BC84" i="3"/>
  <c r="AO84" i="3"/>
  <c r="BL84" i="3"/>
  <c r="BP89" i="12"/>
  <c r="AR89" i="12"/>
  <c r="BD89" i="12"/>
  <c r="AZ89" i="12"/>
  <c r="BL89" i="12"/>
  <c r="BH89" i="12"/>
  <c r="AL89" i="12"/>
  <c r="BN89" i="12"/>
  <c r="AX89" i="12"/>
  <c r="BJ89" i="12"/>
  <c r="BI89" i="12"/>
  <c r="AW89" i="12"/>
  <c r="BA89" i="12"/>
  <c r="BE89" i="12"/>
  <c r="AY89" i="12"/>
  <c r="AS89" i="12"/>
  <c r="BC89" i="12"/>
  <c r="AU89" i="12"/>
  <c r="BK89" i="12"/>
  <c r="AP89" i="12"/>
  <c r="BM89" i="12"/>
  <c r="AT89" i="12"/>
  <c r="AQ89" i="12"/>
  <c r="BB89" i="12"/>
  <c r="BO89" i="12"/>
  <c r="AM89" i="12"/>
  <c r="AO89" i="12"/>
  <c r="BF89" i="12"/>
  <c r="BG89" i="12"/>
  <c r="AV89" i="12"/>
  <c r="AN89" i="12"/>
  <c r="BP91" i="12"/>
  <c r="BB91" i="12"/>
  <c r="AY91" i="12"/>
  <c r="BH91" i="12"/>
  <c r="AP91" i="12"/>
  <c r="AW91" i="12"/>
  <c r="BK91" i="12"/>
  <c r="BM91" i="12"/>
  <c r="BE91" i="12"/>
  <c r="AV91" i="12"/>
  <c r="AO91" i="12"/>
  <c r="AL91" i="12"/>
  <c r="AX91" i="12"/>
  <c r="BJ91" i="12"/>
  <c r="AQ91" i="12"/>
  <c r="AS91" i="12"/>
  <c r="AT91" i="12"/>
  <c r="BL91" i="12"/>
  <c r="BN91" i="12"/>
  <c r="AN91" i="12"/>
  <c r="BD91" i="12"/>
  <c r="AM91" i="12"/>
  <c r="BF91" i="12"/>
  <c r="BO91" i="12"/>
  <c r="AU91" i="12"/>
  <c r="BI91" i="12"/>
  <c r="AR91" i="12"/>
  <c r="BG91" i="12"/>
  <c r="AZ91" i="12"/>
  <c r="BC91" i="12"/>
  <c r="BA91" i="12"/>
  <c r="AP21" i="10"/>
  <c r="AM21" i="10"/>
  <c r="AX21" i="10"/>
  <c r="BB21" i="10"/>
  <c r="BO21" i="10"/>
  <c r="BN21" i="10"/>
  <c r="BC21" i="10"/>
  <c r="AY21" i="10"/>
  <c r="AU21" i="10"/>
  <c r="AL21" i="10"/>
  <c r="AZ21" i="10"/>
  <c r="BG21" i="10"/>
  <c r="BM21" i="10"/>
  <c r="AT21" i="10"/>
  <c r="BE21" i="10"/>
  <c r="BH21" i="10"/>
  <c r="BI21" i="10"/>
  <c r="AO21" i="10"/>
  <c r="BL21" i="10"/>
  <c r="BJ21" i="10"/>
  <c r="AQ21" i="10"/>
  <c r="AN21" i="10"/>
  <c r="BD21" i="10"/>
  <c r="AV21" i="10"/>
  <c r="AS21" i="10"/>
  <c r="AW21" i="10"/>
  <c r="BA21" i="10"/>
  <c r="BP21" i="10"/>
  <c r="BK21" i="10"/>
  <c r="BF21" i="10"/>
  <c r="AR21" i="10"/>
  <c r="BP26" i="12"/>
  <c r="AY26" i="12"/>
  <c r="BJ26" i="12"/>
  <c r="AQ26" i="12"/>
  <c r="AT26" i="12"/>
  <c r="BI26" i="12"/>
  <c r="AO26" i="12"/>
  <c r="BL26" i="12"/>
  <c r="BE26" i="12"/>
  <c r="AL26" i="12"/>
  <c r="AW26" i="12"/>
  <c r="AP26" i="12"/>
  <c r="BK26" i="12"/>
  <c r="BN26" i="12"/>
  <c r="AN26" i="12"/>
  <c r="BF26" i="12"/>
  <c r="AS26" i="12"/>
  <c r="BB26" i="12"/>
  <c r="BA26" i="12"/>
  <c r="BM26" i="12"/>
  <c r="AZ26" i="12"/>
  <c r="BH26" i="12"/>
  <c r="AM26" i="12"/>
  <c r="BD26" i="12"/>
  <c r="BO26" i="12"/>
  <c r="BG26" i="12"/>
  <c r="AV26" i="12"/>
  <c r="AU26" i="12"/>
  <c r="AR26" i="12"/>
  <c r="AX26" i="12"/>
  <c r="BC26" i="12"/>
  <c r="BP13" i="3"/>
  <c r="BA13" i="3"/>
  <c r="AU13" i="3"/>
  <c r="BO13" i="3"/>
  <c r="AZ13" i="3"/>
  <c r="AX13" i="3"/>
  <c r="AV13" i="3"/>
  <c r="AT13" i="3"/>
  <c r="AN13" i="3"/>
  <c r="BB13" i="3"/>
  <c r="AS13" i="3"/>
  <c r="BC13" i="3"/>
  <c r="BD13" i="3"/>
  <c r="AY13" i="3"/>
  <c r="BH13" i="3"/>
  <c r="AM13" i="3"/>
  <c r="BM13" i="3"/>
  <c r="BJ13" i="3"/>
  <c r="BN13" i="3"/>
  <c r="AP13" i="3"/>
  <c r="AR13" i="3"/>
  <c r="AO13" i="3"/>
  <c r="BI13" i="3"/>
  <c r="BF13" i="3"/>
  <c r="BE13" i="3"/>
  <c r="AQ13" i="3"/>
  <c r="BG13" i="3"/>
  <c r="AW13" i="3"/>
  <c r="BL13" i="3"/>
  <c r="AL13" i="3"/>
  <c r="BK13" i="3"/>
  <c r="BP44" i="3"/>
  <c r="AM44" i="3"/>
  <c r="AP44" i="3"/>
  <c r="BM44" i="3"/>
  <c r="BD44" i="3"/>
  <c r="AX44" i="3"/>
  <c r="AZ44" i="3"/>
  <c r="AR44" i="3"/>
  <c r="AT44" i="3"/>
  <c r="BG44" i="3"/>
  <c r="BF44" i="3"/>
  <c r="BK44" i="3"/>
  <c r="AL44" i="3"/>
  <c r="AO44" i="3"/>
  <c r="BA44" i="3"/>
  <c r="BH44" i="3"/>
  <c r="BO44" i="3"/>
  <c r="AY44" i="3"/>
  <c r="AQ44" i="3"/>
  <c r="BN44" i="3"/>
  <c r="BI44" i="3"/>
  <c r="AS44" i="3"/>
  <c r="BE44" i="3"/>
  <c r="AV44" i="3"/>
  <c r="AU44" i="3"/>
  <c r="BL44" i="3"/>
  <c r="AN44" i="3"/>
  <c r="BC44" i="3"/>
  <c r="BB44" i="3"/>
  <c r="AW44" i="3"/>
  <c r="BJ44" i="3"/>
  <c r="AP110" i="10"/>
  <c r="BH110" i="10"/>
  <c r="AS110" i="10"/>
  <c r="BI110" i="10"/>
  <c r="AX110" i="10"/>
  <c r="BB110" i="10"/>
  <c r="AR110" i="10"/>
  <c r="AN110" i="10"/>
  <c r="AV110" i="10"/>
  <c r="BL110" i="10"/>
  <c r="BJ110" i="10"/>
  <c r="BK110" i="10"/>
  <c r="AW110" i="10"/>
  <c r="AZ110" i="10"/>
  <c r="BE110" i="10"/>
  <c r="AL110" i="10"/>
  <c r="AY110" i="10"/>
  <c r="AQ110" i="10"/>
  <c r="BP110" i="10"/>
  <c r="BD110" i="10"/>
  <c r="BF110" i="10"/>
  <c r="AT110" i="10"/>
  <c r="BC110" i="10"/>
  <c r="BM110" i="10"/>
  <c r="BG110" i="10"/>
  <c r="AO110" i="10"/>
  <c r="BN110" i="10"/>
  <c r="AM110" i="10"/>
  <c r="BA110" i="10"/>
  <c r="AU110" i="10"/>
  <c r="BO110" i="10"/>
  <c r="AO126" i="10"/>
  <c r="BE126" i="10"/>
  <c r="AR126" i="10"/>
  <c r="BI126" i="10"/>
  <c r="AS126" i="10"/>
  <c r="BC126" i="10"/>
  <c r="AU126" i="10"/>
  <c r="AP126" i="10"/>
  <c r="BK126" i="10"/>
  <c r="AV126" i="10"/>
  <c r="BF126" i="10"/>
  <c r="AN126" i="10"/>
  <c r="AQ126" i="10"/>
  <c r="BL126" i="10"/>
  <c r="BJ126" i="10"/>
  <c r="AT126" i="10"/>
  <c r="AW126" i="10"/>
  <c r="AY126" i="10"/>
  <c r="BH126" i="10"/>
  <c r="AZ126" i="10"/>
  <c r="BB126" i="10"/>
  <c r="BM126" i="10"/>
  <c r="BN126" i="10"/>
  <c r="BP126" i="10"/>
  <c r="AX126" i="10"/>
  <c r="BA126" i="10"/>
  <c r="AL126" i="10"/>
  <c r="BG126" i="10"/>
  <c r="BO126" i="10"/>
  <c r="BD126" i="10"/>
  <c r="AM126" i="10"/>
  <c r="BP35" i="10"/>
  <c r="BC35" i="10"/>
  <c r="BE35" i="10"/>
  <c r="AU35" i="10"/>
  <c r="BH35" i="10"/>
  <c r="BB35" i="10"/>
  <c r="BF35" i="10"/>
  <c r="AN35" i="10"/>
  <c r="BA35" i="10"/>
  <c r="AW35" i="10"/>
  <c r="BK35" i="10"/>
  <c r="AY35" i="10"/>
  <c r="AS35" i="10"/>
  <c r="BI35" i="10"/>
  <c r="AQ35" i="10"/>
  <c r="AL35" i="10"/>
  <c r="AP35" i="10"/>
  <c r="AO35" i="10"/>
  <c r="BN35" i="10"/>
  <c r="AZ35" i="10"/>
  <c r="BL35" i="10"/>
  <c r="AR35" i="10"/>
  <c r="BG35" i="10"/>
  <c r="BO35" i="10"/>
  <c r="BJ35" i="10"/>
  <c r="AV35" i="10"/>
  <c r="BM35" i="10"/>
  <c r="BD35" i="10"/>
  <c r="AM35" i="10"/>
  <c r="AX35" i="10"/>
  <c r="AT35" i="10"/>
  <c r="AS116" i="12"/>
  <c r="BA116" i="12"/>
  <c r="BD116" i="12"/>
  <c r="BB116" i="12"/>
  <c r="BI116" i="12"/>
  <c r="AM116" i="12"/>
  <c r="BF116" i="12"/>
  <c r="BL116" i="12"/>
  <c r="AU116" i="12"/>
  <c r="AW116" i="12"/>
  <c r="AL116" i="12"/>
  <c r="AY116" i="12"/>
  <c r="AT116" i="12"/>
  <c r="BM116" i="12"/>
  <c r="AZ116" i="12"/>
  <c r="BN116" i="12"/>
  <c r="BG116" i="12"/>
  <c r="BK116" i="12"/>
  <c r="BP116" i="12"/>
  <c r="BE116" i="12"/>
  <c r="BO116" i="12"/>
  <c r="AX116" i="12"/>
  <c r="BH116" i="12"/>
  <c r="AR116" i="12"/>
  <c r="AV116" i="12"/>
  <c r="AN116" i="12"/>
  <c r="AP116" i="12"/>
  <c r="AO116" i="12"/>
  <c r="AQ116" i="12"/>
  <c r="BC116" i="12"/>
  <c r="BJ116" i="12"/>
  <c r="BP120" i="3"/>
  <c r="BD120" i="3"/>
  <c r="BN120" i="3"/>
  <c r="AT120" i="3"/>
  <c r="AX120" i="3"/>
  <c r="AR120" i="3"/>
  <c r="BE120" i="3"/>
  <c r="BB120" i="3"/>
  <c r="BG120" i="3"/>
  <c r="BK120" i="3"/>
  <c r="AS120" i="3"/>
  <c r="BJ120" i="3"/>
  <c r="AY120" i="3"/>
  <c r="AL120" i="3"/>
  <c r="AU120" i="3"/>
  <c r="AW120" i="3"/>
  <c r="BI120" i="3"/>
  <c r="BA120" i="3"/>
  <c r="BO120" i="3"/>
  <c r="BH120" i="3"/>
  <c r="AQ120" i="3"/>
  <c r="AZ120" i="3"/>
  <c r="AP120" i="3"/>
  <c r="AO120" i="3"/>
  <c r="BL120" i="3"/>
  <c r="BM120" i="3"/>
  <c r="BC120" i="3"/>
  <c r="AV120" i="3"/>
  <c r="AN120" i="3"/>
  <c r="BF120" i="3"/>
  <c r="AM120" i="3"/>
  <c r="AR95" i="3"/>
  <c r="AR94" i="3" s="1"/>
  <c r="AQ95" i="3"/>
  <c r="AQ94" i="3" s="1"/>
  <c r="AY95" i="3"/>
  <c r="AY94" i="3" s="1"/>
  <c r="AS95" i="3"/>
  <c r="AS94" i="3" s="1"/>
  <c r="BD95" i="3"/>
  <c r="BD94" i="3" s="1"/>
  <c r="AZ95" i="3"/>
  <c r="BE95" i="3"/>
  <c r="BE94" i="3" s="1"/>
  <c r="BJ95" i="3"/>
  <c r="BJ94" i="3" s="1"/>
  <c r="AM95" i="3"/>
  <c r="AM94" i="3" s="1"/>
  <c r="BA95" i="3"/>
  <c r="BA94" i="3" s="1"/>
  <c r="BI95" i="3"/>
  <c r="AU95" i="3"/>
  <c r="BP95" i="3"/>
  <c r="BQ95" i="3" s="1"/>
  <c r="AV95" i="3"/>
  <c r="AV94" i="3" s="1"/>
  <c r="BO95" i="3"/>
  <c r="BO94" i="3" s="1"/>
  <c r="BB95" i="3"/>
  <c r="BB94" i="3" s="1"/>
  <c r="BM95" i="3"/>
  <c r="BM94" i="3" s="1"/>
  <c r="AN95" i="3"/>
  <c r="AN94" i="3" s="1"/>
  <c r="BK95" i="3"/>
  <c r="AW95" i="3"/>
  <c r="AW94" i="3" s="1"/>
  <c r="BL95" i="3"/>
  <c r="BL94" i="3" s="1"/>
  <c r="BF95" i="3"/>
  <c r="BF94" i="3" s="1"/>
  <c r="BC95" i="3"/>
  <c r="BC94" i="3" s="1"/>
  <c r="BH95" i="3"/>
  <c r="BH94" i="3" s="1"/>
  <c r="AX95" i="3"/>
  <c r="AX94" i="3" s="1"/>
  <c r="AO95" i="3"/>
  <c r="AO94" i="3" s="1"/>
  <c r="AP95" i="3"/>
  <c r="AP94" i="3" s="1"/>
  <c r="BG95" i="3"/>
  <c r="BG94" i="3" s="1"/>
  <c r="AL95" i="3"/>
  <c r="AL94" i="3" s="1"/>
  <c r="AT95" i="3"/>
  <c r="AT94" i="3" s="1"/>
  <c r="BN95" i="3"/>
  <c r="BN94" i="3" s="1"/>
  <c r="BP100" i="12"/>
  <c r="BM100" i="12"/>
  <c r="BK100" i="12"/>
  <c r="BB100" i="12"/>
  <c r="AL100" i="12"/>
  <c r="AM100" i="12"/>
  <c r="AY100" i="12"/>
  <c r="AS100" i="12"/>
  <c r="BC100" i="12"/>
  <c r="AX100" i="12"/>
  <c r="AQ100" i="12"/>
  <c r="AU100" i="12"/>
  <c r="BL100" i="12"/>
  <c r="BG100" i="12"/>
  <c r="BI100" i="12"/>
  <c r="BJ100" i="12"/>
  <c r="BA100" i="12"/>
  <c r="AV100" i="12"/>
  <c r="BF100" i="12"/>
  <c r="BH100" i="12"/>
  <c r="AZ100" i="12"/>
  <c r="BO100" i="12"/>
  <c r="AN100" i="12"/>
  <c r="AO100" i="12"/>
  <c r="BN100" i="12"/>
  <c r="AP100" i="12"/>
  <c r="AW100" i="12"/>
  <c r="AR100" i="12"/>
  <c r="BD100" i="12"/>
  <c r="AT100" i="12"/>
  <c r="BE100" i="12"/>
  <c r="AT27" i="10"/>
  <c r="BF27" i="10"/>
  <c r="AX27" i="10"/>
  <c r="BN27" i="10"/>
  <c r="AW27" i="10"/>
  <c r="BM27" i="10"/>
  <c r="BI27" i="10"/>
  <c r="AL27" i="10"/>
  <c r="BB27" i="10"/>
  <c r="BD27" i="10"/>
  <c r="BO27" i="10"/>
  <c r="BK27" i="10"/>
  <c r="BP27" i="10"/>
  <c r="AN27" i="10"/>
  <c r="AU27" i="10"/>
  <c r="BA27" i="10"/>
  <c r="AY27" i="10"/>
  <c r="BL27" i="10"/>
  <c r="AO27" i="10"/>
  <c r="AM27" i="10"/>
  <c r="BJ27" i="10"/>
  <c r="BH27" i="10"/>
  <c r="BC27" i="10"/>
  <c r="AS27" i="10"/>
  <c r="AV27" i="10"/>
  <c r="AP27" i="10"/>
  <c r="BG27" i="10"/>
  <c r="AQ27" i="10"/>
  <c r="BE27" i="10"/>
  <c r="AZ27" i="10"/>
  <c r="AR27" i="10"/>
  <c r="BN23" i="12"/>
  <c r="BL23" i="12"/>
  <c r="AT23" i="12"/>
  <c r="AQ23" i="12"/>
  <c r="BK23" i="12"/>
  <c r="AP23" i="12"/>
  <c r="AZ23" i="12"/>
  <c r="AY23" i="12"/>
  <c r="BG23" i="12"/>
  <c r="BH23" i="12"/>
  <c r="AL23" i="12"/>
  <c r="BD23" i="12"/>
  <c r="BO23" i="12"/>
  <c r="BJ23" i="12"/>
  <c r="AX23" i="12"/>
  <c r="AO23" i="12"/>
  <c r="BA23" i="12"/>
  <c r="AN23" i="12"/>
  <c r="BF23" i="12"/>
  <c r="BM23" i="12"/>
  <c r="AM23" i="12"/>
  <c r="BI23" i="12"/>
  <c r="AW23" i="12"/>
  <c r="AS23" i="12"/>
  <c r="AV23" i="12"/>
  <c r="AU23" i="12"/>
  <c r="BE23" i="12"/>
  <c r="BB23" i="12"/>
  <c r="BC23" i="12"/>
  <c r="AR23" i="12"/>
  <c r="BP23" i="12"/>
  <c r="BP110" i="12"/>
  <c r="AT110" i="12"/>
  <c r="AN110" i="12"/>
  <c r="BB110" i="12"/>
  <c r="BJ110" i="12"/>
  <c r="BG110" i="12"/>
  <c r="BK110" i="12"/>
  <c r="BI110" i="12"/>
  <c r="BC110" i="12"/>
  <c r="AV110" i="12"/>
  <c r="BE110" i="12"/>
  <c r="BA110" i="12"/>
  <c r="AS110" i="12"/>
  <c r="BF110" i="12"/>
  <c r="AL110" i="12"/>
  <c r="AO110" i="12"/>
  <c r="AP110" i="12"/>
  <c r="AU110" i="12"/>
  <c r="BH110" i="12"/>
  <c r="AZ110" i="12"/>
  <c r="BN110" i="12"/>
  <c r="BM110" i="12"/>
  <c r="BL110" i="12"/>
  <c r="AW110" i="12"/>
  <c r="AR110" i="12"/>
  <c r="BD110" i="12"/>
  <c r="AM110" i="12"/>
  <c r="AY110" i="12"/>
  <c r="BO110" i="12"/>
  <c r="AX110" i="12"/>
  <c r="AQ110" i="12"/>
  <c r="BP34" i="10"/>
  <c r="AZ34" i="10"/>
  <c r="AN34" i="10"/>
  <c r="AQ34" i="10"/>
  <c r="AL34" i="10"/>
  <c r="BC34" i="10"/>
  <c r="AR34" i="10"/>
  <c r="BM34" i="10"/>
  <c r="BO34" i="10"/>
  <c r="AP34" i="10"/>
  <c r="BK34" i="10"/>
  <c r="BG34" i="10"/>
  <c r="BD34" i="10"/>
  <c r="BA34" i="10"/>
  <c r="BB34" i="10"/>
  <c r="BH34" i="10"/>
  <c r="AT34" i="10"/>
  <c r="AX34" i="10"/>
  <c r="AV34" i="10"/>
  <c r="AU34" i="10"/>
  <c r="BE34" i="10"/>
  <c r="AO34" i="10"/>
  <c r="BL34" i="10"/>
  <c r="AW34" i="10"/>
  <c r="AY34" i="10"/>
  <c r="BJ34" i="10"/>
  <c r="BF34" i="10"/>
  <c r="BI34" i="10"/>
  <c r="AM34" i="10"/>
  <c r="AS34" i="10"/>
  <c r="BN34" i="10"/>
  <c r="BP40" i="10"/>
  <c r="BN40" i="10"/>
  <c r="AX40" i="10"/>
  <c r="BJ40" i="10"/>
  <c r="AZ40" i="10"/>
  <c r="AW40" i="10"/>
  <c r="AU40" i="10"/>
  <c r="BB40" i="10"/>
  <c r="BI40" i="10"/>
  <c r="AY40" i="10"/>
  <c r="BM40" i="10"/>
  <c r="BG40" i="10"/>
  <c r="BE40" i="10"/>
  <c r="AT40" i="10"/>
  <c r="AQ40" i="10"/>
  <c r="AS40" i="10"/>
  <c r="BF40" i="10"/>
  <c r="BL40" i="10"/>
  <c r="AL40" i="10"/>
  <c r="BA40" i="10"/>
  <c r="AV40" i="10"/>
  <c r="AO40" i="10"/>
  <c r="AN40" i="10"/>
  <c r="BK40" i="10"/>
  <c r="BO40" i="10"/>
  <c r="BC40" i="10"/>
  <c r="BD40" i="10"/>
  <c r="AP40" i="10"/>
  <c r="BH40" i="10"/>
  <c r="AM40" i="10"/>
  <c r="AR40" i="10"/>
  <c r="BP16" i="3"/>
  <c r="AP16" i="3"/>
  <c r="BE16" i="3"/>
  <c r="AT16" i="3"/>
  <c r="AW16" i="3"/>
  <c r="BH16" i="3"/>
  <c r="AM16" i="3"/>
  <c r="BB16" i="3"/>
  <c r="BM16" i="3"/>
  <c r="BC16" i="3"/>
  <c r="AZ16" i="3"/>
  <c r="AX16" i="3"/>
  <c r="AQ16" i="3"/>
  <c r="BG16" i="3"/>
  <c r="AR16" i="3"/>
  <c r="BL16" i="3"/>
  <c r="AY16" i="3"/>
  <c r="AN16" i="3"/>
  <c r="AV16" i="3"/>
  <c r="BD16" i="3"/>
  <c r="AL16" i="3"/>
  <c r="BN16" i="3"/>
  <c r="BO16" i="3"/>
  <c r="BJ16" i="3"/>
  <c r="BK16" i="3"/>
  <c r="AU16" i="3"/>
  <c r="BF16" i="3"/>
  <c r="BA16" i="3"/>
  <c r="BI16" i="3"/>
  <c r="AO16" i="3"/>
  <c r="AS16" i="3"/>
  <c r="AO32" i="10"/>
  <c r="BO32" i="10"/>
  <c r="BD32" i="10"/>
  <c r="AY32" i="10"/>
  <c r="AQ32" i="10"/>
  <c r="AZ32" i="10"/>
  <c r="BF32" i="10"/>
  <c r="BB32" i="10"/>
  <c r="BC32" i="10"/>
  <c r="BN32" i="10"/>
  <c r="AR32" i="10"/>
  <c r="BI32" i="10"/>
  <c r="BL32" i="10"/>
  <c r="BE32" i="10"/>
  <c r="AV32" i="10"/>
  <c r="BM32" i="10"/>
  <c r="AT32" i="10"/>
  <c r="BK32" i="10"/>
  <c r="BP32" i="10"/>
  <c r="AX32" i="10"/>
  <c r="AM32" i="10"/>
  <c r="BG32" i="10"/>
  <c r="AL32" i="10"/>
  <c r="AU32" i="10"/>
  <c r="AN32" i="10"/>
  <c r="AP32" i="10"/>
  <c r="BH32" i="10"/>
  <c r="AS32" i="10"/>
  <c r="BJ32" i="10"/>
  <c r="BA32" i="10"/>
  <c r="AW32" i="10"/>
  <c r="BP92" i="10"/>
  <c r="BN92" i="10"/>
  <c r="AZ92" i="10"/>
  <c r="BK92" i="10"/>
  <c r="BC92" i="10"/>
  <c r="AN92" i="10"/>
  <c r="BJ92" i="10"/>
  <c r="AP92" i="10"/>
  <c r="AY92" i="10"/>
  <c r="AX92" i="10"/>
  <c r="BA92" i="10"/>
  <c r="AU92" i="10"/>
  <c r="AM92" i="10"/>
  <c r="AS92" i="10"/>
  <c r="AR92" i="10"/>
  <c r="BD92" i="10"/>
  <c r="AV92" i="10"/>
  <c r="BI92" i="10"/>
  <c r="BE92" i="10"/>
  <c r="AW92" i="10"/>
  <c r="BG92" i="10"/>
  <c r="BM92" i="10"/>
  <c r="BL92" i="10"/>
  <c r="BF92" i="10"/>
  <c r="AT92" i="10"/>
  <c r="AL92" i="10"/>
  <c r="BH92" i="10"/>
  <c r="AQ92" i="10"/>
  <c r="BB92" i="10"/>
  <c r="AO92" i="10"/>
  <c r="BO92" i="10"/>
  <c r="BP15" i="10"/>
  <c r="BH15" i="10"/>
  <c r="BL15" i="10"/>
  <c r="AQ15" i="10"/>
  <c r="AS15" i="10"/>
  <c r="AZ15" i="10"/>
  <c r="BK15" i="10"/>
  <c r="AY15" i="10"/>
  <c r="BG15" i="10"/>
  <c r="BA15" i="10"/>
  <c r="BJ15" i="10"/>
  <c r="AN15" i="10"/>
  <c r="BO15" i="10"/>
  <c r="AT15" i="10"/>
  <c r="AU15" i="10"/>
  <c r="BB15" i="10"/>
  <c r="AO15" i="10"/>
  <c r="BN15" i="10"/>
  <c r="AR15" i="10"/>
  <c r="AL15" i="10"/>
  <c r="AV15" i="10"/>
  <c r="BD15" i="10"/>
  <c r="AX15" i="10"/>
  <c r="AP15" i="10"/>
  <c r="AW15" i="10"/>
  <c r="BM15" i="10"/>
  <c r="BE15" i="10"/>
  <c r="BF15" i="10"/>
  <c r="BI15" i="10"/>
  <c r="AM15" i="10"/>
  <c r="BC15" i="10"/>
  <c r="BO3" i="10"/>
  <c r="BA3" i="10"/>
  <c r="BM3" i="10"/>
  <c r="BF3" i="10"/>
  <c r="AL3" i="10"/>
  <c r="BN3" i="10"/>
  <c r="AW3" i="10"/>
  <c r="AV3" i="10"/>
  <c r="BI3" i="10"/>
  <c r="BC3" i="10"/>
  <c r="AU3" i="10"/>
  <c r="BP3" i="10"/>
  <c r="AM3" i="10"/>
  <c r="AQ3" i="10"/>
  <c r="BG3" i="10"/>
  <c r="AR3" i="10"/>
  <c r="AO3" i="10"/>
  <c r="AY3" i="10"/>
  <c r="AZ3" i="10"/>
  <c r="BH3" i="10"/>
  <c r="BB3" i="10"/>
  <c r="AT3" i="10"/>
  <c r="BD3" i="10"/>
  <c r="AN3" i="10"/>
  <c r="BJ3" i="10"/>
  <c r="AX3" i="10"/>
  <c r="BK3" i="10"/>
  <c r="AP3" i="10"/>
  <c r="BE3" i="10"/>
  <c r="BL3" i="10"/>
  <c r="AS3" i="10"/>
  <c r="BE111" i="12"/>
  <c r="BM111" i="12"/>
  <c r="BJ111" i="12"/>
  <c r="AQ111" i="12"/>
  <c r="AY111" i="12"/>
  <c r="BH111" i="12"/>
  <c r="BK111" i="12"/>
  <c r="AW111" i="12"/>
  <c r="BA111" i="12"/>
  <c r="AS111" i="12"/>
  <c r="BI111" i="12"/>
  <c r="BF111" i="12"/>
  <c r="BL111" i="12"/>
  <c r="BG111" i="12"/>
  <c r="AN111" i="12"/>
  <c r="BB111" i="12"/>
  <c r="AT111" i="12"/>
  <c r="AU111" i="12"/>
  <c r="AL111" i="12"/>
  <c r="AR111" i="12"/>
  <c r="AX111" i="12"/>
  <c r="AM111" i="12"/>
  <c r="BO111" i="12"/>
  <c r="BP111" i="12"/>
  <c r="AO111" i="12"/>
  <c r="AZ111" i="12"/>
  <c r="BD111" i="12"/>
  <c r="BN111" i="12"/>
  <c r="AP111" i="12"/>
  <c r="AV111" i="12"/>
  <c r="BC111" i="12"/>
  <c r="BP63" i="3"/>
  <c r="AO63" i="3"/>
  <c r="BD63" i="3"/>
  <c r="BC63" i="3"/>
  <c r="AY63" i="3"/>
  <c r="AT63" i="3"/>
  <c r="AS63" i="3"/>
  <c r="BO63" i="3"/>
  <c r="AZ63" i="3"/>
  <c r="AM63" i="3"/>
  <c r="AL63" i="3"/>
  <c r="BH63" i="3"/>
  <c r="BG63" i="3"/>
  <c r="BK63" i="3"/>
  <c r="BE63" i="3"/>
  <c r="AW63" i="3"/>
  <c r="BL63" i="3"/>
  <c r="BA63" i="3"/>
  <c r="AX63" i="3"/>
  <c r="AR63" i="3"/>
  <c r="BM63" i="3"/>
  <c r="AV63" i="3"/>
  <c r="BF63" i="3"/>
  <c r="AQ63" i="3"/>
  <c r="BB63" i="3"/>
  <c r="AP63" i="3"/>
  <c r="AN63" i="3"/>
  <c r="AU63" i="3"/>
  <c r="BN63" i="3"/>
  <c r="BI63" i="3"/>
  <c r="BJ63" i="3"/>
  <c r="BP12" i="10"/>
  <c r="BF12" i="10"/>
  <c r="BN12" i="10"/>
  <c r="AX12" i="10"/>
  <c r="BJ12" i="10"/>
  <c r="AY12" i="10"/>
  <c r="BI12" i="10"/>
  <c r="AZ12" i="10"/>
  <c r="AM12" i="10"/>
  <c r="AT12" i="10"/>
  <c r="AP12" i="10"/>
  <c r="BH12" i="10"/>
  <c r="BG12" i="10"/>
  <c r="AU12" i="10"/>
  <c r="BE12" i="10"/>
  <c r="AS12" i="10"/>
  <c r="AO12" i="10"/>
  <c r="BD12" i="10"/>
  <c r="AL12" i="10"/>
  <c r="BK12" i="10"/>
  <c r="AN12" i="10"/>
  <c r="BO12" i="10"/>
  <c r="BM12" i="10"/>
  <c r="BL12" i="10"/>
  <c r="AW12" i="10"/>
  <c r="AR12" i="10"/>
  <c r="BA12" i="10"/>
  <c r="BB12" i="10"/>
  <c r="AQ12" i="10"/>
  <c r="BC12" i="10"/>
  <c r="AV12" i="10"/>
  <c r="AS58" i="12"/>
  <c r="AN58" i="12"/>
  <c r="AZ58" i="12"/>
  <c r="AR58" i="12"/>
  <c r="BE58" i="12"/>
  <c r="AL58" i="12"/>
  <c r="AX58" i="12"/>
  <c r="AY58" i="12"/>
  <c r="AQ58" i="12"/>
  <c r="BN58" i="12"/>
  <c r="BF58" i="12"/>
  <c r="AW58" i="12"/>
  <c r="BA58" i="12"/>
  <c r="BB58" i="12"/>
  <c r="AT58" i="12"/>
  <c r="AM58" i="12"/>
  <c r="AO58" i="12"/>
  <c r="BM58" i="12"/>
  <c r="BG58" i="12"/>
  <c r="AU58" i="12"/>
  <c r="BL58" i="12"/>
  <c r="BD58" i="12"/>
  <c r="AV58" i="12"/>
  <c r="BK58" i="12"/>
  <c r="BP58" i="12"/>
  <c r="BO58" i="12"/>
  <c r="BJ58" i="12"/>
  <c r="BH58" i="12"/>
  <c r="BC58" i="12"/>
  <c r="BI58" i="12"/>
  <c r="AP58" i="12"/>
  <c r="BP75" i="3"/>
  <c r="BE75" i="3"/>
  <c r="AN75" i="3"/>
  <c r="AS75" i="3"/>
  <c r="AT75" i="3"/>
  <c r="BH75" i="3"/>
  <c r="BJ75" i="3"/>
  <c r="AY75" i="3"/>
  <c r="AV75" i="3"/>
  <c r="AX75" i="3"/>
  <c r="BC75" i="3"/>
  <c r="AR75" i="3"/>
  <c r="BM75" i="3"/>
  <c r="BO75" i="3"/>
  <c r="BN75" i="3"/>
  <c r="AL75" i="3"/>
  <c r="BF75" i="3"/>
  <c r="BA75" i="3"/>
  <c r="BG75" i="3"/>
  <c r="AU75" i="3"/>
  <c r="BI75" i="3"/>
  <c r="BB75" i="3"/>
  <c r="AZ75" i="3"/>
  <c r="BK75" i="3"/>
  <c r="AW75" i="3"/>
  <c r="AQ75" i="3"/>
  <c r="AP75" i="3"/>
  <c r="BL75" i="3"/>
  <c r="BD75" i="3"/>
  <c r="AO75" i="3"/>
  <c r="AM75" i="3"/>
  <c r="AN82" i="12"/>
  <c r="AU82" i="12"/>
  <c r="BO82" i="12"/>
  <c r="BD82" i="12"/>
  <c r="AZ82" i="12"/>
  <c r="BI82" i="12"/>
  <c r="BL82" i="12"/>
  <c r="BG82" i="12"/>
  <c r="BA82" i="12"/>
  <c r="BC82" i="12"/>
  <c r="AT82" i="12"/>
  <c r="AR82" i="12"/>
  <c r="BK82" i="12"/>
  <c r="BE82" i="12"/>
  <c r="AS82" i="12"/>
  <c r="BM82" i="12"/>
  <c r="BJ82" i="12"/>
  <c r="BF82" i="12"/>
  <c r="AV82" i="12"/>
  <c r="AM82" i="12"/>
  <c r="AL82" i="12"/>
  <c r="BN82" i="12"/>
  <c r="BP82" i="12"/>
  <c r="BH82" i="12"/>
  <c r="AO82" i="12"/>
  <c r="AX82" i="12"/>
  <c r="AP82" i="12"/>
  <c r="AY82" i="12"/>
  <c r="BB82" i="12"/>
  <c r="AQ82" i="12"/>
  <c r="AW82" i="12"/>
  <c r="BP84" i="10"/>
  <c r="BG84" i="10"/>
  <c r="AS84" i="10"/>
  <c r="AX84" i="10"/>
  <c r="AY84" i="10"/>
  <c r="AO84" i="10"/>
  <c r="AZ84" i="10"/>
  <c r="BB84" i="10"/>
  <c r="BF84" i="10"/>
  <c r="BC84" i="10"/>
  <c r="AP84" i="10"/>
  <c r="BN84" i="10"/>
  <c r="BK84" i="10"/>
  <c r="BH84" i="10"/>
  <c r="AW84" i="10"/>
  <c r="AR84" i="10"/>
  <c r="AM84" i="10"/>
  <c r="BM84" i="10"/>
  <c r="AT84" i="10"/>
  <c r="BI84" i="10"/>
  <c r="BA84" i="10"/>
  <c r="BJ84" i="10"/>
  <c r="BL84" i="10"/>
  <c r="AU84" i="10"/>
  <c r="BD84" i="10"/>
  <c r="AN84" i="10"/>
  <c r="AL84" i="10"/>
  <c r="BO84" i="10"/>
  <c r="AV84" i="10"/>
  <c r="AQ84" i="10"/>
  <c r="BE84" i="10"/>
  <c r="BP84" i="12"/>
  <c r="BK84" i="12"/>
  <c r="AQ84" i="12"/>
  <c r="AN84" i="12"/>
  <c r="AZ84" i="12"/>
  <c r="AW84" i="12"/>
  <c r="BD84" i="12"/>
  <c r="AX84" i="12"/>
  <c r="BE84" i="12"/>
  <c r="BO84" i="12"/>
  <c r="AO84" i="12"/>
  <c r="AV84" i="12"/>
  <c r="AU84" i="12"/>
  <c r="AL84" i="12"/>
  <c r="AM84" i="12"/>
  <c r="AY84" i="12"/>
  <c r="BG84" i="12"/>
  <c r="BI84" i="12"/>
  <c r="BL84" i="12"/>
  <c r="BF84" i="12"/>
  <c r="BB84" i="12"/>
  <c r="BA84" i="12"/>
  <c r="BN84" i="12"/>
  <c r="AT84" i="12"/>
  <c r="BJ84" i="12"/>
  <c r="AP84" i="12"/>
  <c r="AS84" i="12"/>
  <c r="BM84" i="12"/>
  <c r="BH84" i="12"/>
  <c r="BC84" i="12"/>
  <c r="AR84" i="12"/>
  <c r="BP90" i="10"/>
  <c r="AL90" i="10"/>
  <c r="BG90" i="10"/>
  <c r="BA90" i="10"/>
  <c r="AQ90" i="10"/>
  <c r="AM90" i="10"/>
  <c r="AZ90" i="10"/>
  <c r="BD90" i="10"/>
  <c r="AP90" i="10"/>
  <c r="AW90" i="10"/>
  <c r="BH90" i="10"/>
  <c r="BL90" i="10"/>
  <c r="BO90" i="10"/>
  <c r="BF90" i="10"/>
  <c r="AN90" i="10"/>
  <c r="AO90" i="10"/>
  <c r="BB90" i="10"/>
  <c r="BI90" i="10"/>
  <c r="AU90" i="10"/>
  <c r="BM90" i="10"/>
  <c r="AY90" i="10"/>
  <c r="AS90" i="10"/>
  <c r="AT90" i="10"/>
  <c r="BE90" i="10"/>
  <c r="AX90" i="10"/>
  <c r="BJ90" i="10"/>
  <c r="BN90" i="10"/>
  <c r="BC90" i="10"/>
  <c r="AV90" i="10"/>
  <c r="BK90" i="10"/>
  <c r="AR90" i="10"/>
  <c r="BP114" i="3"/>
  <c r="BK114" i="3"/>
  <c r="BJ114" i="3"/>
  <c r="BF114" i="3"/>
  <c r="BD114" i="3"/>
  <c r="AY114" i="3"/>
  <c r="AM114" i="3"/>
  <c r="BG114" i="3"/>
  <c r="AP114" i="3"/>
  <c r="BM114" i="3"/>
  <c r="AS114" i="3"/>
  <c r="AT114" i="3"/>
  <c r="BO114" i="3"/>
  <c r="AU114" i="3"/>
  <c r="BN114" i="3"/>
  <c r="AR114" i="3"/>
  <c r="BE114" i="3"/>
  <c r="BC114" i="3"/>
  <c r="BH114" i="3"/>
  <c r="BA114" i="3"/>
  <c r="AL114" i="3"/>
  <c r="AQ114" i="3"/>
  <c r="BL114" i="3"/>
  <c r="AX114" i="3"/>
  <c r="AN114" i="3"/>
  <c r="BB114" i="3"/>
  <c r="BI114" i="3"/>
  <c r="AZ114" i="3"/>
  <c r="AV114" i="3"/>
  <c r="AW114" i="3"/>
  <c r="AO114" i="3"/>
  <c r="AL21" i="12"/>
  <c r="BF21" i="12"/>
  <c r="BI21" i="12"/>
  <c r="BE21" i="12"/>
  <c r="AZ21" i="12"/>
  <c r="AU21" i="12"/>
  <c r="AO21" i="12"/>
  <c r="AP21" i="12"/>
  <c r="AX21" i="12"/>
  <c r="BB21" i="12"/>
  <c r="AR21" i="12"/>
  <c r="BC21" i="12"/>
  <c r="BH21" i="12"/>
  <c r="BN21" i="12"/>
  <c r="BK21" i="12"/>
  <c r="AN21" i="12"/>
  <c r="BP21" i="12"/>
  <c r="BO21" i="12"/>
  <c r="AV21" i="12"/>
  <c r="BG21" i="12"/>
  <c r="AM21" i="12"/>
  <c r="BA21" i="12"/>
  <c r="BL21" i="12"/>
  <c r="BJ21" i="12"/>
  <c r="AS21" i="12"/>
  <c r="BD21" i="12"/>
  <c r="AT21" i="12"/>
  <c r="AQ21" i="12"/>
  <c r="BM21" i="12"/>
  <c r="AW21" i="12"/>
  <c r="AY21" i="12"/>
  <c r="BP26" i="10"/>
  <c r="AN26" i="10"/>
  <c r="AQ26" i="10"/>
  <c r="BM26" i="10"/>
  <c r="AV26" i="10"/>
  <c r="AS26" i="10"/>
  <c r="AX26" i="10"/>
  <c r="BA26" i="10"/>
  <c r="BC26" i="10"/>
  <c r="AR26" i="10"/>
  <c r="BN26" i="10"/>
  <c r="AW26" i="10"/>
  <c r="AM26" i="10"/>
  <c r="BK26" i="10"/>
  <c r="AL26" i="10"/>
  <c r="BF26" i="10"/>
  <c r="AT26" i="10"/>
  <c r="BB26" i="10"/>
  <c r="AZ26" i="10"/>
  <c r="AO26" i="10"/>
  <c r="BL26" i="10"/>
  <c r="BH26" i="10"/>
  <c r="BJ26" i="10"/>
  <c r="BE26" i="10"/>
  <c r="AU26" i="10"/>
  <c r="AY26" i="10"/>
  <c r="AP26" i="10"/>
  <c r="BG26" i="10"/>
  <c r="BI26" i="10"/>
  <c r="BO26" i="10"/>
  <c r="BD26" i="10"/>
  <c r="AL44" i="12"/>
  <c r="AW44" i="12"/>
  <c r="AX44" i="12"/>
  <c r="AM44" i="12"/>
  <c r="BH44" i="12"/>
  <c r="AZ44" i="12"/>
  <c r="AY44" i="12"/>
  <c r="BM44" i="12"/>
  <c r="AU44" i="12"/>
  <c r="BC44" i="12"/>
  <c r="AR44" i="12"/>
  <c r="BA44" i="12"/>
  <c r="BB44" i="12"/>
  <c r="BL44" i="12"/>
  <c r="AV44" i="12"/>
  <c r="BK44" i="12"/>
  <c r="AN44" i="12"/>
  <c r="AP44" i="12"/>
  <c r="BG44" i="12"/>
  <c r="BN44" i="12"/>
  <c r="AQ44" i="12"/>
  <c r="BE44" i="12"/>
  <c r="BO44" i="12"/>
  <c r="BI44" i="12"/>
  <c r="AT44" i="12"/>
  <c r="BJ44" i="12"/>
  <c r="BF44" i="12"/>
  <c r="AO44" i="12"/>
  <c r="BD44" i="12"/>
  <c r="AS44" i="12"/>
  <c r="BP44" i="12"/>
  <c r="BP126" i="12"/>
  <c r="BE126" i="12"/>
  <c r="AP126" i="12"/>
  <c r="BF126" i="12"/>
  <c r="BN126" i="12"/>
  <c r="BI126" i="12"/>
  <c r="AV126" i="12"/>
  <c r="AW126" i="12"/>
  <c r="BK126" i="12"/>
  <c r="BH126" i="12"/>
  <c r="AQ126" i="12"/>
  <c r="AY126" i="12"/>
  <c r="BB126" i="12"/>
  <c r="AZ126" i="12"/>
  <c r="AN126" i="12"/>
  <c r="AL126" i="12"/>
  <c r="BC126" i="12"/>
  <c r="BM126" i="12"/>
  <c r="AM126" i="12"/>
  <c r="BA126" i="12"/>
  <c r="BG126" i="12"/>
  <c r="AO126" i="12"/>
  <c r="AX126" i="12"/>
  <c r="AS126" i="12"/>
  <c r="AT126" i="12"/>
  <c r="BL126" i="12"/>
  <c r="AU126" i="12"/>
  <c r="BJ126" i="12"/>
  <c r="BD126" i="12"/>
  <c r="BO126" i="12"/>
  <c r="AR126" i="12"/>
  <c r="BP115" i="3"/>
  <c r="BL115" i="3"/>
  <c r="AL115" i="3"/>
  <c r="BD115" i="3"/>
  <c r="AP115" i="3"/>
  <c r="BO115" i="3"/>
  <c r="AU115" i="3"/>
  <c r="AY115" i="3"/>
  <c r="AZ115" i="3"/>
  <c r="AO115" i="3"/>
  <c r="BG115" i="3"/>
  <c r="BI115" i="3"/>
  <c r="AN115" i="3"/>
  <c r="BK115" i="3"/>
  <c r="BB115" i="3"/>
  <c r="BJ115" i="3"/>
  <c r="BN115" i="3"/>
  <c r="AM115" i="3"/>
  <c r="AX115" i="3"/>
  <c r="BM115" i="3"/>
  <c r="BE115" i="3"/>
  <c r="AW115" i="3"/>
  <c r="AT115" i="3"/>
  <c r="AS115" i="3"/>
  <c r="BA115" i="3"/>
  <c r="AV115" i="3"/>
  <c r="AR115" i="3"/>
  <c r="AQ115" i="3"/>
  <c r="BH115" i="3"/>
  <c r="BF115" i="3"/>
  <c r="BC115" i="3"/>
  <c r="BP34" i="3"/>
  <c r="AQ34" i="3"/>
  <c r="AT34" i="3"/>
  <c r="BH34" i="3"/>
  <c r="AR34" i="3"/>
  <c r="AX34" i="3"/>
  <c r="BC34" i="3"/>
  <c r="BF34" i="3"/>
  <c r="AU34" i="3"/>
  <c r="BE34" i="3"/>
  <c r="BD34" i="3"/>
  <c r="BB34" i="3"/>
  <c r="BJ34" i="3"/>
  <c r="AS34" i="3"/>
  <c r="BM34" i="3"/>
  <c r="BK34" i="3"/>
  <c r="AV34" i="3"/>
  <c r="BN34" i="3"/>
  <c r="BI34" i="3"/>
  <c r="AN34" i="3"/>
  <c r="AL34" i="3"/>
  <c r="BA34" i="3"/>
  <c r="AZ34" i="3"/>
  <c r="BO34" i="3"/>
  <c r="AP34" i="3"/>
  <c r="AY34" i="3"/>
  <c r="AM34" i="3"/>
  <c r="AO34" i="3"/>
  <c r="BG34" i="3"/>
  <c r="AW34" i="3"/>
  <c r="BL34" i="3"/>
  <c r="BN116" i="10"/>
  <c r="AL116" i="10"/>
  <c r="BI116" i="10"/>
  <c r="AU116" i="10"/>
  <c r="BJ116" i="10"/>
  <c r="AO116" i="10"/>
  <c r="AW116" i="10"/>
  <c r="BO116" i="10"/>
  <c r="AS116" i="10"/>
  <c r="BC116" i="10"/>
  <c r="AX116" i="10"/>
  <c r="BG116" i="10"/>
  <c r="AP116" i="10"/>
  <c r="BP116" i="10"/>
  <c r="BL116" i="10"/>
  <c r="BK116" i="10"/>
  <c r="AM116" i="10"/>
  <c r="AT116" i="10"/>
  <c r="AN116" i="10"/>
  <c r="BB116" i="10"/>
  <c r="BA116" i="10"/>
  <c r="BD116" i="10"/>
  <c r="AQ116" i="10"/>
  <c r="BE116" i="10"/>
  <c r="BM116" i="10"/>
  <c r="BF116" i="10"/>
  <c r="AV116" i="10"/>
  <c r="BH116" i="10"/>
  <c r="AY116" i="10"/>
  <c r="AR116" i="10"/>
  <c r="AZ116" i="10"/>
  <c r="BP120" i="10"/>
  <c r="BE120" i="10"/>
  <c r="AW120" i="10"/>
  <c r="BG120" i="10"/>
  <c r="AN120" i="10"/>
  <c r="BA120" i="10"/>
  <c r="AR120" i="10"/>
  <c r="AZ120" i="10"/>
  <c r="BF120" i="10"/>
  <c r="AY120" i="10"/>
  <c r="AO120" i="10"/>
  <c r="BJ120" i="10"/>
  <c r="BL120" i="10"/>
  <c r="AP120" i="10"/>
  <c r="BK120" i="10"/>
  <c r="AU120" i="10"/>
  <c r="BI120" i="10"/>
  <c r="BC120" i="10"/>
  <c r="BD120" i="10"/>
  <c r="AX120" i="10"/>
  <c r="BB120" i="10"/>
  <c r="AM120" i="10"/>
  <c r="BM120" i="10"/>
  <c r="BO120" i="10"/>
  <c r="BN120" i="10"/>
  <c r="BH120" i="10"/>
  <c r="AT120" i="10"/>
  <c r="AV120" i="10"/>
  <c r="AL120" i="10"/>
  <c r="AQ120" i="10"/>
  <c r="AS120" i="10"/>
  <c r="AW95" i="12"/>
  <c r="BC95" i="12"/>
  <c r="BC94" i="12" s="1"/>
  <c r="AR95" i="12"/>
  <c r="AR94" i="12" s="1"/>
  <c r="AO95" i="12"/>
  <c r="AO94" i="12" s="1"/>
  <c r="BL95" i="12"/>
  <c r="BL94" i="12" s="1"/>
  <c r="AV95" i="12"/>
  <c r="AV94" i="12" s="1"/>
  <c r="BK95" i="12"/>
  <c r="AU95" i="12"/>
  <c r="AU94" i="12" s="1"/>
  <c r="AM95" i="12"/>
  <c r="AM94" i="12" s="1"/>
  <c r="BB95" i="12"/>
  <c r="BB94" i="12" s="1"/>
  <c r="BJ95" i="12"/>
  <c r="BJ94" i="12" s="1"/>
  <c r="AY95" i="12"/>
  <c r="AY94" i="12" s="1"/>
  <c r="AZ95" i="12"/>
  <c r="AZ94" i="12" s="1"/>
  <c r="BO95" i="12"/>
  <c r="BO94" i="12" s="1"/>
  <c r="BF95" i="12"/>
  <c r="AX95" i="12"/>
  <c r="AX94" i="12" s="1"/>
  <c r="AP95" i="12"/>
  <c r="AP94" i="12" s="1"/>
  <c r="BM95" i="12"/>
  <c r="BM94" i="12" s="1"/>
  <c r="AQ95" i="12"/>
  <c r="BP95" i="12"/>
  <c r="BQ95" i="12" s="1"/>
  <c r="BE95" i="12"/>
  <c r="BE94" i="12" s="1"/>
  <c r="BG95" i="12"/>
  <c r="BG94" i="12" s="1"/>
  <c r="AT95" i="12"/>
  <c r="AT94" i="12" s="1"/>
  <c r="BI95" i="12"/>
  <c r="BI94" i="12" s="1"/>
  <c r="AS95" i="12"/>
  <c r="AS94" i="12" s="1"/>
  <c r="BA95" i="12"/>
  <c r="BA94" i="12" s="1"/>
  <c r="BN95" i="12"/>
  <c r="BN94" i="12" s="1"/>
  <c r="AL95" i="12"/>
  <c r="AL94" i="12" s="1"/>
  <c r="BH95" i="12"/>
  <c r="BH94" i="12" s="1"/>
  <c r="BD95" i="12"/>
  <c r="BD94" i="12" s="1"/>
  <c r="AN95" i="12"/>
  <c r="AN94" i="12" s="1"/>
  <c r="BP91" i="3"/>
  <c r="AV91" i="3"/>
  <c r="AO91" i="3"/>
  <c r="BG91" i="3"/>
  <c r="AW91" i="3"/>
  <c r="BD91" i="3"/>
  <c r="BN91" i="3"/>
  <c r="AX91" i="3"/>
  <c r="BL91" i="3"/>
  <c r="BI91" i="3"/>
  <c r="AS91" i="3"/>
  <c r="BK91" i="3"/>
  <c r="BJ91" i="3"/>
  <c r="AQ91" i="3"/>
  <c r="AR91" i="3"/>
  <c r="AP91" i="3"/>
  <c r="BA91" i="3"/>
  <c r="BF91" i="3"/>
  <c r="BE91" i="3"/>
  <c r="AM91" i="3"/>
  <c r="AT91" i="3"/>
  <c r="BM91" i="3"/>
  <c r="AY91" i="3"/>
  <c r="BC91" i="3"/>
  <c r="BO91" i="3"/>
  <c r="AL91" i="3"/>
  <c r="AU91" i="3"/>
  <c r="AN91" i="3"/>
  <c r="BB91" i="3"/>
  <c r="AZ91" i="3"/>
  <c r="BH91" i="3"/>
  <c r="BG94" i="1"/>
  <c r="AK43" i="12"/>
  <c r="AK43" i="10"/>
  <c r="AK36" i="3"/>
  <c r="AK43" i="3"/>
  <c r="BG87" i="1"/>
  <c r="AK36" i="12"/>
  <c r="AK36" i="10"/>
  <c r="BP33" i="12"/>
  <c r="AZ33" i="12"/>
  <c r="BM33" i="12"/>
  <c r="BO33" i="12"/>
  <c r="BN33" i="12"/>
  <c r="AT33" i="12"/>
  <c r="AW33" i="12"/>
  <c r="BD33" i="12"/>
  <c r="BG33" i="12"/>
  <c r="AP33" i="12"/>
  <c r="BL33" i="12"/>
  <c r="BA33" i="12"/>
  <c r="BK33" i="12"/>
  <c r="BB33" i="12"/>
  <c r="AX33" i="12"/>
  <c r="AR33" i="12"/>
  <c r="AY33" i="12"/>
  <c r="AO33" i="12"/>
  <c r="AU33" i="12"/>
  <c r="BF33" i="12"/>
  <c r="AQ33" i="12"/>
  <c r="AL33" i="12"/>
  <c r="BI33" i="12"/>
  <c r="BC33" i="12"/>
  <c r="BE33" i="12"/>
  <c r="BH33" i="12"/>
  <c r="BJ33" i="12"/>
  <c r="AM33" i="12"/>
  <c r="AV33" i="12"/>
  <c r="AS33" i="12"/>
  <c r="AN33" i="12"/>
  <c r="BP16" i="12"/>
  <c r="AT16" i="12"/>
  <c r="AU16" i="12"/>
  <c r="AN16" i="12"/>
  <c r="AY16" i="12"/>
  <c r="AS16" i="12"/>
  <c r="BH16" i="12"/>
  <c r="BC16" i="12"/>
  <c r="BK16" i="12"/>
  <c r="AO16" i="12"/>
  <c r="BA16" i="12"/>
  <c r="BB16" i="12"/>
  <c r="AR16" i="12"/>
  <c r="AQ16" i="12"/>
  <c r="AP16" i="12"/>
  <c r="AX16" i="12"/>
  <c r="BJ16" i="12"/>
  <c r="BL16" i="12"/>
  <c r="BM16" i="12"/>
  <c r="AL16" i="12"/>
  <c r="BO16" i="12"/>
  <c r="BF16" i="12"/>
  <c r="AM16" i="12"/>
  <c r="AW16" i="12"/>
  <c r="BE16" i="12"/>
  <c r="AV16" i="12"/>
  <c r="BI16" i="12"/>
  <c r="AZ16" i="12"/>
  <c r="BD16" i="12"/>
  <c r="BG16" i="12"/>
  <c r="BN16" i="12"/>
  <c r="AS32" i="12"/>
  <c r="BK32" i="12"/>
  <c r="BD32" i="12"/>
  <c r="BL32" i="12"/>
  <c r="BA32" i="12"/>
  <c r="BF32" i="12"/>
  <c r="BN32" i="12"/>
  <c r="AZ32" i="12"/>
  <c r="AP32" i="12"/>
  <c r="AW32" i="12"/>
  <c r="AM32" i="12"/>
  <c r="BG32" i="12"/>
  <c r="AL32" i="12"/>
  <c r="BB32" i="12"/>
  <c r="AR32" i="12"/>
  <c r="BJ32" i="12"/>
  <c r="AX32" i="12"/>
  <c r="AQ32" i="12"/>
  <c r="AN32" i="12"/>
  <c r="BI32" i="12"/>
  <c r="BC32" i="12"/>
  <c r="AO32" i="12"/>
  <c r="AV32" i="12"/>
  <c r="BE32" i="12"/>
  <c r="BM32" i="12"/>
  <c r="BH32" i="12"/>
  <c r="AT32" i="12"/>
  <c r="AU32" i="12"/>
  <c r="AY32" i="12"/>
  <c r="BP32" i="12"/>
  <c r="BO32" i="12"/>
  <c r="BN117" i="3"/>
  <c r="BH117" i="3"/>
  <c r="BK117" i="3"/>
  <c r="AY117" i="3"/>
  <c r="AX117" i="3"/>
  <c r="AS117" i="3"/>
  <c r="BE117" i="3"/>
  <c r="BG117" i="3"/>
  <c r="AO117" i="3"/>
  <c r="AU117" i="3"/>
  <c r="AW117" i="3"/>
  <c r="BD117" i="3"/>
  <c r="AT117" i="3"/>
  <c r="BC117" i="3"/>
  <c r="BI117" i="3"/>
  <c r="BJ117" i="3"/>
  <c r="BB117" i="3"/>
  <c r="AQ117" i="3"/>
  <c r="AZ117" i="3"/>
  <c r="BL117" i="3"/>
  <c r="BO117" i="3"/>
  <c r="BF117" i="3"/>
  <c r="BM117" i="3"/>
  <c r="AV117" i="3"/>
  <c r="BP117" i="3"/>
  <c r="AN117" i="3"/>
  <c r="AR117" i="3"/>
  <c r="BA117" i="3"/>
  <c r="AP117" i="3"/>
  <c r="AL117" i="3"/>
  <c r="AM117" i="3"/>
  <c r="BP92" i="3"/>
  <c r="BG92" i="3"/>
  <c r="BH92" i="3"/>
  <c r="AO92" i="3"/>
  <c r="BB92" i="3"/>
  <c r="AN92" i="3"/>
  <c r="AM92" i="3"/>
  <c r="BK92" i="3"/>
  <c r="AX92" i="3"/>
  <c r="BC92" i="3"/>
  <c r="AU92" i="3"/>
  <c r="AP92" i="3"/>
  <c r="BF92" i="3"/>
  <c r="AV92" i="3"/>
  <c r="BO92" i="3"/>
  <c r="AQ92" i="3"/>
  <c r="BJ92" i="3"/>
  <c r="BI92" i="3"/>
  <c r="AL92" i="3"/>
  <c r="AY92" i="3"/>
  <c r="AZ92" i="3"/>
  <c r="AT92" i="3"/>
  <c r="BL92" i="3"/>
  <c r="BA92" i="3"/>
  <c r="BM92" i="3"/>
  <c r="BD92" i="3"/>
  <c r="BE92" i="3"/>
  <c r="BN92" i="3"/>
  <c r="AW92" i="3"/>
  <c r="AR92" i="3"/>
  <c r="AS92" i="3"/>
  <c r="AV93" i="10"/>
  <c r="AO93" i="10"/>
  <c r="BH93" i="10"/>
  <c r="AU93" i="10"/>
  <c r="BC93" i="10"/>
  <c r="BM93" i="10"/>
  <c r="AP93" i="10"/>
  <c r="BL93" i="10"/>
  <c r="BJ93" i="10"/>
  <c r="BE93" i="10"/>
  <c r="AN93" i="10"/>
  <c r="AY93" i="10"/>
  <c r="BO93" i="10"/>
  <c r="AS93" i="10"/>
  <c r="AQ93" i="10"/>
  <c r="AW93" i="10"/>
  <c r="AR93" i="10"/>
  <c r="BB93" i="10"/>
  <c r="BD93" i="10"/>
  <c r="BG93" i="10"/>
  <c r="BA93" i="10"/>
  <c r="BK93" i="10"/>
  <c r="AT93" i="10"/>
  <c r="AZ93" i="10"/>
  <c r="BN93" i="10"/>
  <c r="BI93" i="10"/>
  <c r="BF93" i="10"/>
  <c r="AX93" i="10"/>
  <c r="AL93" i="10"/>
  <c r="AM93" i="10"/>
  <c r="BP93" i="10"/>
  <c r="BP25" i="10"/>
  <c r="BM25" i="10"/>
  <c r="AV25" i="10"/>
  <c r="AL25" i="10"/>
  <c r="BO25" i="10"/>
  <c r="AP25" i="10"/>
  <c r="BI25" i="10"/>
  <c r="AT25" i="10"/>
  <c r="BK25" i="10"/>
  <c r="AO25" i="10"/>
  <c r="AY25" i="10"/>
  <c r="AZ25" i="10"/>
  <c r="BJ25" i="10"/>
  <c r="BE25" i="10"/>
  <c r="BA25" i="10"/>
  <c r="AU25" i="10"/>
  <c r="BL25" i="10"/>
  <c r="AM25" i="10"/>
  <c r="AS25" i="10"/>
  <c r="AQ25" i="10"/>
  <c r="BH25" i="10"/>
  <c r="BC25" i="10"/>
  <c r="AN25" i="10"/>
  <c r="BG25" i="10"/>
  <c r="BD25" i="10"/>
  <c r="AW25" i="10"/>
  <c r="AX25" i="10"/>
  <c r="AR25" i="10"/>
  <c r="BF25" i="10"/>
  <c r="BN25" i="10"/>
  <c r="BB25" i="10"/>
  <c r="BP111" i="3"/>
  <c r="BL111" i="3"/>
  <c r="AO111" i="3"/>
  <c r="AT111" i="3"/>
  <c r="AU111" i="3"/>
  <c r="BA111" i="3"/>
  <c r="AY111" i="3"/>
  <c r="BF111" i="3"/>
  <c r="AW111" i="3"/>
  <c r="BH111" i="3"/>
  <c r="BG111" i="3"/>
  <c r="AX111" i="3"/>
  <c r="BM111" i="3"/>
  <c r="BB111" i="3"/>
  <c r="AZ111" i="3"/>
  <c r="AM111" i="3"/>
  <c r="AQ111" i="3"/>
  <c r="BK111" i="3"/>
  <c r="AL111" i="3"/>
  <c r="BO111" i="3"/>
  <c r="AV111" i="3"/>
  <c r="AR111" i="3"/>
  <c r="BI111" i="3"/>
  <c r="BN111" i="3"/>
  <c r="BC111" i="3"/>
  <c r="AS111" i="3"/>
  <c r="BD111" i="3"/>
  <c r="AP111" i="3"/>
  <c r="BE111" i="3"/>
  <c r="AN111" i="3"/>
  <c r="BJ111" i="3"/>
  <c r="BD63" i="12"/>
  <c r="AY63" i="12"/>
  <c r="BA63" i="12"/>
  <c r="AV63" i="12"/>
  <c r="AU63" i="12"/>
  <c r="AO63" i="12"/>
  <c r="AL63" i="12"/>
  <c r="BI63" i="12"/>
  <c r="AQ63" i="12"/>
  <c r="BE63" i="12"/>
  <c r="BK63" i="12"/>
  <c r="AP63" i="12"/>
  <c r="BH63" i="12"/>
  <c r="AM63" i="12"/>
  <c r="AN63" i="12"/>
  <c r="BM63" i="12"/>
  <c r="BG63" i="12"/>
  <c r="AZ63" i="12"/>
  <c r="AR63" i="12"/>
  <c r="AW63" i="12"/>
  <c r="BJ63" i="12"/>
  <c r="BN63" i="12"/>
  <c r="AS63" i="12"/>
  <c r="BB63" i="12"/>
  <c r="BF63" i="12"/>
  <c r="BC63" i="12"/>
  <c r="AT63" i="12"/>
  <c r="BL63" i="12"/>
  <c r="BO63" i="12"/>
  <c r="AX63" i="12"/>
  <c r="BP63" i="12"/>
  <c r="BP12" i="3"/>
  <c r="AV12" i="3"/>
  <c r="BF12" i="3"/>
  <c r="AP12" i="3"/>
  <c r="BE12" i="3"/>
  <c r="BJ12" i="3"/>
  <c r="BK12" i="3"/>
  <c r="BI12" i="3"/>
  <c r="AN12" i="3"/>
  <c r="AU12" i="3"/>
  <c r="AR12" i="3"/>
  <c r="AM12" i="3"/>
  <c r="BC12" i="3"/>
  <c r="BD12" i="3"/>
  <c r="BB12" i="3"/>
  <c r="AO12" i="3"/>
  <c r="AL12" i="3"/>
  <c r="AS12" i="3"/>
  <c r="AW12" i="3"/>
  <c r="BH12" i="3"/>
  <c r="BG12" i="3"/>
  <c r="AQ12" i="3"/>
  <c r="BN12" i="3"/>
  <c r="BM12" i="3"/>
  <c r="AT12" i="3"/>
  <c r="BO12" i="3"/>
  <c r="AY12" i="3"/>
  <c r="BA12" i="3"/>
  <c r="BL12" i="3"/>
  <c r="AX12" i="3"/>
  <c r="AZ12" i="3"/>
  <c r="BP108" i="10"/>
  <c r="BQ108" i="10" s="1"/>
  <c r="BN108" i="10"/>
  <c r="BN107" i="10" s="1"/>
  <c r="BI108" i="10"/>
  <c r="BI107" i="10" s="1"/>
  <c r="AV108" i="10"/>
  <c r="AV107" i="10" s="1"/>
  <c r="AY108" i="10"/>
  <c r="AY107" i="10" s="1"/>
  <c r="AU108" i="10"/>
  <c r="BF108" i="10"/>
  <c r="BF107" i="10" s="1"/>
  <c r="BK108" i="10"/>
  <c r="BK107" i="10" s="1"/>
  <c r="BJ108" i="10"/>
  <c r="BJ107" i="10" s="1"/>
  <c r="AZ108" i="10"/>
  <c r="BG108" i="10"/>
  <c r="BG107" i="10" s="1"/>
  <c r="BH108" i="10"/>
  <c r="AS108" i="10"/>
  <c r="AS107" i="10" s="1"/>
  <c r="AX108" i="10"/>
  <c r="AX107" i="10" s="1"/>
  <c r="AW108" i="10"/>
  <c r="AW107" i="10" s="1"/>
  <c r="BD108" i="10"/>
  <c r="AT108" i="10"/>
  <c r="AT107" i="10" s="1"/>
  <c r="AQ108" i="10"/>
  <c r="AR108" i="10"/>
  <c r="AR107" i="10" s="1"/>
  <c r="BC108" i="10"/>
  <c r="BC107" i="10" s="1"/>
  <c r="BE108" i="10"/>
  <c r="BE107" i="10" s="1"/>
  <c r="BO108" i="10"/>
  <c r="BO107" i="10" s="1"/>
  <c r="AM108" i="10"/>
  <c r="AM107" i="10" s="1"/>
  <c r="BA108" i="10"/>
  <c r="BA107" i="10" s="1"/>
  <c r="BM108" i="10"/>
  <c r="BM107" i="10" s="1"/>
  <c r="AO108" i="10"/>
  <c r="BL108" i="10"/>
  <c r="AL108" i="10"/>
  <c r="AL107" i="10" s="1"/>
  <c r="BB108" i="10"/>
  <c r="BB107" i="10" s="1"/>
  <c r="AP108" i="10"/>
  <c r="AP107" i="10" s="1"/>
  <c r="AN108" i="10"/>
  <c r="AN107" i="10" s="1"/>
  <c r="BP75" i="10"/>
  <c r="BL75" i="10"/>
  <c r="BJ75" i="10"/>
  <c r="BF75" i="10"/>
  <c r="AR75" i="10"/>
  <c r="BE75" i="10"/>
  <c r="AN75" i="10"/>
  <c r="BG75" i="10"/>
  <c r="BM75" i="10"/>
  <c r="BK75" i="10"/>
  <c r="BO75" i="10"/>
  <c r="AQ75" i="10"/>
  <c r="BN75" i="10"/>
  <c r="AP75" i="10"/>
  <c r="AW75" i="10"/>
  <c r="BC75" i="10"/>
  <c r="AX75" i="10"/>
  <c r="BH75" i="10"/>
  <c r="BA75" i="10"/>
  <c r="AL75" i="10"/>
  <c r="BI75" i="10"/>
  <c r="AS75" i="10"/>
  <c r="BB75" i="10"/>
  <c r="AU75" i="10"/>
  <c r="AT75" i="10"/>
  <c r="AM75" i="10"/>
  <c r="AZ75" i="10"/>
  <c r="AV75" i="10"/>
  <c r="AO75" i="10"/>
  <c r="AY75" i="10"/>
  <c r="BD75" i="10"/>
  <c r="AZ11" i="12"/>
  <c r="AS11" i="12"/>
  <c r="AQ11" i="12"/>
  <c r="BG11" i="12"/>
  <c r="AO11" i="12"/>
  <c r="AT11" i="12"/>
  <c r="AR11" i="12"/>
  <c r="BH11" i="12"/>
  <c r="BI11" i="12"/>
  <c r="BE11" i="12"/>
  <c r="BF11" i="12"/>
  <c r="AY11" i="12"/>
  <c r="AL11" i="12"/>
  <c r="AM11" i="12"/>
  <c r="BC11" i="12"/>
  <c r="AU11" i="12"/>
  <c r="AN11" i="12"/>
  <c r="BA11" i="12"/>
  <c r="BL11" i="12"/>
  <c r="BB11" i="12"/>
  <c r="AP11" i="12"/>
  <c r="BO11" i="12"/>
  <c r="BM11" i="12"/>
  <c r="BJ11" i="12"/>
  <c r="AW11" i="12"/>
  <c r="BD11" i="12"/>
  <c r="AX11" i="12"/>
  <c r="BP11" i="12"/>
  <c r="BN11" i="12"/>
  <c r="BK11" i="12"/>
  <c r="AV11" i="12"/>
  <c r="AY82" i="10"/>
  <c r="AX82" i="10"/>
  <c r="AT82" i="10"/>
  <c r="AP82" i="10"/>
  <c r="AL82" i="10"/>
  <c r="BI82" i="10"/>
  <c r="BH82" i="10"/>
  <c r="BN82" i="10"/>
  <c r="BD82" i="10"/>
  <c r="BB82" i="10"/>
  <c r="BK82" i="10"/>
  <c r="BO82" i="10"/>
  <c r="BC82" i="10"/>
  <c r="AQ82" i="10"/>
  <c r="BM82" i="10"/>
  <c r="BF82" i="10"/>
  <c r="AS82" i="10"/>
  <c r="BL82" i="10"/>
  <c r="BE82" i="10"/>
  <c r="AM82" i="10"/>
  <c r="AO82" i="10"/>
  <c r="AV82" i="10"/>
  <c r="BJ82" i="10"/>
  <c r="BA82" i="10"/>
  <c r="BG82" i="10"/>
  <c r="AN82" i="10"/>
  <c r="AR82" i="10"/>
  <c r="BP82" i="10"/>
  <c r="AW82" i="10"/>
  <c r="AZ82" i="10"/>
  <c r="AU82" i="10"/>
  <c r="BP86" i="3"/>
  <c r="BO86" i="3"/>
  <c r="AN86" i="3"/>
  <c r="AU86" i="3"/>
  <c r="AL86" i="3"/>
  <c r="AM86" i="3"/>
  <c r="BK86" i="3"/>
  <c r="BE86" i="3"/>
  <c r="BN86" i="3"/>
  <c r="BJ86" i="3"/>
  <c r="AW86" i="3"/>
  <c r="AT86" i="3"/>
  <c r="BM86" i="3"/>
  <c r="BB86" i="3"/>
  <c r="AS86" i="3"/>
  <c r="BL86" i="3"/>
  <c r="AR86" i="3"/>
  <c r="BA86" i="3"/>
  <c r="BG86" i="3"/>
  <c r="BI86" i="3"/>
  <c r="AZ86" i="3"/>
  <c r="AP86" i="3"/>
  <c r="AQ86" i="3"/>
  <c r="BH86" i="3"/>
  <c r="AX86" i="3"/>
  <c r="AO86" i="3"/>
  <c r="BF86" i="3"/>
  <c r="BC86" i="3"/>
  <c r="AV86" i="3"/>
  <c r="BD86" i="3"/>
  <c r="AY86" i="3"/>
  <c r="BP86" i="12"/>
  <c r="BB86" i="12"/>
  <c r="AT86" i="12"/>
  <c r="AS86" i="12"/>
  <c r="AM86" i="12"/>
  <c r="BK86" i="12"/>
  <c r="BC86" i="12"/>
  <c r="BM86" i="12"/>
  <c r="BO86" i="12"/>
  <c r="AZ86" i="12"/>
  <c r="AP86" i="12"/>
  <c r="BA86" i="12"/>
  <c r="BN86" i="12"/>
  <c r="BI86" i="12"/>
  <c r="AW86" i="12"/>
  <c r="AV86" i="12"/>
  <c r="AN86" i="12"/>
  <c r="AO86" i="12"/>
  <c r="BF86" i="12"/>
  <c r="BG86" i="12"/>
  <c r="AY86" i="12"/>
  <c r="AU86" i="12"/>
  <c r="BL86" i="12"/>
  <c r="BJ86" i="12"/>
  <c r="AL86" i="12"/>
  <c r="BD86" i="12"/>
  <c r="AR86" i="12"/>
  <c r="BE86" i="12"/>
  <c r="AQ86" i="12"/>
  <c r="BH86" i="12"/>
  <c r="AX86" i="12"/>
  <c r="BP88" i="12"/>
  <c r="AS88" i="12"/>
  <c r="AP88" i="12"/>
  <c r="BL88" i="12"/>
  <c r="AM88" i="12"/>
  <c r="BN88" i="12"/>
  <c r="AY88" i="12"/>
  <c r="BF88" i="12"/>
  <c r="BC88" i="12"/>
  <c r="BG88" i="12"/>
  <c r="AU88" i="12"/>
  <c r="AR88" i="12"/>
  <c r="BH88" i="12"/>
  <c r="AQ88" i="12"/>
  <c r="BI88" i="12"/>
  <c r="AX88" i="12"/>
  <c r="AV88" i="12"/>
  <c r="BB88" i="12"/>
  <c r="AZ88" i="12"/>
  <c r="AT88" i="12"/>
  <c r="BJ88" i="12"/>
  <c r="AL88" i="12"/>
  <c r="AN88" i="12"/>
  <c r="BA88" i="12"/>
  <c r="AO88" i="12"/>
  <c r="BK88" i="12"/>
  <c r="BM88" i="12"/>
  <c r="BO88" i="12"/>
  <c r="BE88" i="12"/>
  <c r="AW88" i="12"/>
  <c r="BD88" i="12"/>
  <c r="BP13" i="12"/>
  <c r="AL13" i="12"/>
  <c r="BN13" i="12"/>
  <c r="BE13" i="12"/>
  <c r="BD13" i="12"/>
  <c r="AN13" i="12"/>
  <c r="AU13" i="12"/>
  <c r="AV13" i="12"/>
  <c r="AT13" i="12"/>
  <c r="BA13" i="12"/>
  <c r="BF13" i="12"/>
  <c r="BM13" i="12"/>
  <c r="AY13" i="12"/>
  <c r="AS13" i="12"/>
  <c r="AX13" i="12"/>
  <c r="AZ13" i="12"/>
  <c r="BB13" i="12"/>
  <c r="BO13" i="12"/>
  <c r="AQ13" i="12"/>
  <c r="AO13" i="12"/>
  <c r="BH13" i="12"/>
  <c r="AR13" i="12"/>
  <c r="AW13" i="12"/>
  <c r="AM13" i="12"/>
  <c r="BC13" i="12"/>
  <c r="BL13" i="12"/>
  <c r="BI13" i="12"/>
  <c r="BK13" i="12"/>
  <c r="BG13" i="12"/>
  <c r="BJ13" i="12"/>
  <c r="AP13" i="12"/>
  <c r="BP17" i="3"/>
  <c r="BH17" i="3"/>
  <c r="AQ17" i="3"/>
  <c r="AZ17" i="3"/>
  <c r="AR17" i="3"/>
  <c r="BM17" i="3"/>
  <c r="AX17" i="3"/>
  <c r="BB17" i="3"/>
  <c r="BJ17" i="3"/>
  <c r="BA17" i="3"/>
  <c r="BN17" i="3"/>
  <c r="BO17" i="3"/>
  <c r="AU17" i="3"/>
  <c r="AO17" i="3"/>
  <c r="AY17" i="3"/>
  <c r="BD17" i="3"/>
  <c r="BK17" i="3"/>
  <c r="AP17" i="3"/>
  <c r="BG17" i="3"/>
  <c r="AV17" i="3"/>
  <c r="BC17" i="3"/>
  <c r="AL17" i="3"/>
  <c r="AS17" i="3"/>
  <c r="AT17" i="3"/>
  <c r="BF17" i="3"/>
  <c r="BL17" i="3"/>
  <c r="BE17" i="3"/>
  <c r="AN17" i="3"/>
  <c r="BI17" i="3"/>
  <c r="AW17" i="3"/>
  <c r="AM17" i="3"/>
  <c r="AY5" i="12"/>
  <c r="BD5" i="12"/>
  <c r="AL5" i="12"/>
  <c r="AT5" i="12"/>
  <c r="BO5" i="12"/>
  <c r="AQ5" i="12"/>
  <c r="AM5" i="12"/>
  <c r="AS5" i="12"/>
  <c r="BB5" i="12"/>
  <c r="BF5" i="12"/>
  <c r="BC5" i="12"/>
  <c r="BA5" i="12"/>
  <c r="BN5" i="12"/>
  <c r="BL5" i="12"/>
  <c r="AO5" i="12"/>
  <c r="AX5" i="12"/>
  <c r="AR5" i="12"/>
  <c r="BI5" i="12"/>
  <c r="BK5" i="12"/>
  <c r="BG5" i="12"/>
  <c r="BM5" i="12"/>
  <c r="BH5" i="12"/>
  <c r="AZ5" i="12"/>
  <c r="AV5" i="12"/>
  <c r="AP5" i="12"/>
  <c r="AN5" i="12"/>
  <c r="AU5" i="12"/>
  <c r="BE5" i="12"/>
  <c r="BJ5" i="12"/>
  <c r="BP5" i="12"/>
  <c r="AW5" i="12"/>
  <c r="BP8" i="12"/>
  <c r="AT8" i="12"/>
  <c r="AL8" i="12"/>
  <c r="BO8" i="12"/>
  <c r="BL8" i="12"/>
  <c r="AX8" i="12"/>
  <c r="AQ8" i="12"/>
  <c r="AW8" i="12"/>
  <c r="AM8" i="12"/>
  <c r="AN8" i="12"/>
  <c r="BE8" i="12"/>
  <c r="BF8" i="12"/>
  <c r="BD8" i="12"/>
  <c r="AZ8" i="12"/>
  <c r="AR8" i="12"/>
  <c r="AO8" i="12"/>
  <c r="BI8" i="12"/>
  <c r="BK8" i="12"/>
  <c r="BN8" i="12"/>
  <c r="BM8" i="12"/>
  <c r="AU8" i="12"/>
  <c r="BC8" i="12"/>
  <c r="BJ8" i="12"/>
  <c r="BB8" i="12"/>
  <c r="BG8" i="12"/>
  <c r="BH8" i="12"/>
  <c r="AS8" i="12"/>
  <c r="AV8" i="12"/>
  <c r="BA8" i="12"/>
  <c r="AY8" i="12"/>
  <c r="AP8" i="12"/>
  <c r="BP126" i="3"/>
  <c r="BC126" i="3"/>
  <c r="AW126" i="3"/>
  <c r="AZ126" i="3"/>
  <c r="BK126" i="3"/>
  <c r="BB126" i="3"/>
  <c r="BM126" i="3"/>
  <c r="AR126" i="3"/>
  <c r="AP126" i="3"/>
  <c r="BA126" i="3"/>
  <c r="BF126" i="3"/>
  <c r="AN126" i="3"/>
  <c r="AQ126" i="3"/>
  <c r="BJ126" i="3"/>
  <c r="BN126" i="3"/>
  <c r="BO126" i="3"/>
  <c r="AV126" i="3"/>
  <c r="BI126" i="3"/>
  <c r="AL126" i="3"/>
  <c r="BE126" i="3"/>
  <c r="AO126" i="3"/>
  <c r="AS126" i="3"/>
  <c r="AU126" i="3"/>
  <c r="BL126" i="3"/>
  <c r="BH126" i="3"/>
  <c r="AX126" i="3"/>
  <c r="AY126" i="3"/>
  <c r="AT126" i="3"/>
  <c r="BG126" i="3"/>
  <c r="AM126" i="3"/>
  <c r="BD126" i="3"/>
  <c r="BP115" i="12"/>
  <c r="AX115" i="12"/>
  <c r="AM115" i="12"/>
  <c r="BI115" i="12"/>
  <c r="BB115" i="12"/>
  <c r="BA115" i="12"/>
  <c r="BC115" i="12"/>
  <c r="BJ115" i="12"/>
  <c r="AT115" i="12"/>
  <c r="AU115" i="12"/>
  <c r="AS115" i="12"/>
  <c r="BO115" i="12"/>
  <c r="AR115" i="12"/>
  <c r="BE115" i="12"/>
  <c r="BL115" i="12"/>
  <c r="AY115" i="12"/>
  <c r="AQ115" i="12"/>
  <c r="BF115" i="12"/>
  <c r="BH115" i="12"/>
  <c r="BD115" i="12"/>
  <c r="AL115" i="12"/>
  <c r="AV115" i="12"/>
  <c r="BK115" i="12"/>
  <c r="AP115" i="12"/>
  <c r="AO115" i="12"/>
  <c r="AN115" i="12"/>
  <c r="BM115" i="12"/>
  <c r="BN115" i="12"/>
  <c r="BG115" i="12"/>
  <c r="AW115" i="12"/>
  <c r="AZ115" i="12"/>
  <c r="BP20" i="12"/>
  <c r="BG20" i="12"/>
  <c r="AO20" i="12"/>
  <c r="BF20" i="12"/>
  <c r="AM20" i="12"/>
  <c r="AN20" i="12"/>
  <c r="BK20" i="12"/>
  <c r="BJ20" i="12"/>
  <c r="AQ20" i="12"/>
  <c r="BN20" i="12"/>
  <c r="BC20" i="12"/>
  <c r="BM20" i="12"/>
  <c r="BB20" i="12"/>
  <c r="AV20" i="12"/>
  <c r="BL20" i="12"/>
  <c r="AX20" i="12"/>
  <c r="AS20" i="12"/>
  <c r="BE20" i="12"/>
  <c r="AP20" i="12"/>
  <c r="AL20" i="12"/>
  <c r="AR20" i="12"/>
  <c r="BI20" i="12"/>
  <c r="BO20" i="12"/>
  <c r="AU20" i="12"/>
  <c r="AT20" i="12"/>
  <c r="AW20" i="12"/>
  <c r="BH20" i="12"/>
  <c r="BD20" i="12"/>
  <c r="AZ20" i="12"/>
  <c r="AY20" i="12"/>
  <c r="BA20" i="12"/>
  <c r="AT34" i="12"/>
  <c r="BL34" i="12"/>
  <c r="AV34" i="12"/>
  <c r="AQ34" i="12"/>
  <c r="BO34" i="12"/>
  <c r="BK34" i="12"/>
  <c r="BN34" i="12"/>
  <c r="AX34" i="12"/>
  <c r="AR34" i="12"/>
  <c r="BG34" i="12"/>
  <c r="BB34" i="12"/>
  <c r="AW34" i="12"/>
  <c r="AY34" i="12"/>
  <c r="BI34" i="12"/>
  <c r="AU34" i="12"/>
  <c r="BE34" i="12"/>
  <c r="AM34" i="12"/>
  <c r="AN34" i="12"/>
  <c r="AZ34" i="12"/>
  <c r="BH34" i="12"/>
  <c r="AP34" i="12"/>
  <c r="BM34" i="12"/>
  <c r="BP34" i="12"/>
  <c r="AL34" i="12"/>
  <c r="BJ34" i="12"/>
  <c r="BD34" i="12"/>
  <c r="BF34" i="12"/>
  <c r="AS34" i="12"/>
  <c r="AO34" i="12"/>
  <c r="BA34" i="12"/>
  <c r="BC34" i="12"/>
  <c r="BP35" i="3"/>
  <c r="BE35" i="3"/>
  <c r="BN35" i="3"/>
  <c r="AM35" i="3"/>
  <c r="AO35" i="3"/>
  <c r="BG35" i="3"/>
  <c r="AR35" i="3"/>
  <c r="AQ35" i="3"/>
  <c r="BF35" i="3"/>
  <c r="BD35" i="3"/>
  <c r="AZ35" i="3"/>
  <c r="BI35" i="3"/>
  <c r="BL35" i="3"/>
  <c r="BK35" i="3"/>
  <c r="AN35" i="3"/>
  <c r="BM35" i="3"/>
  <c r="BJ35" i="3"/>
  <c r="AX35" i="3"/>
  <c r="BC35" i="3"/>
  <c r="AS35" i="3"/>
  <c r="BB35" i="3"/>
  <c r="BH35" i="3"/>
  <c r="AY35" i="3"/>
  <c r="AT35" i="3"/>
  <c r="AW35" i="3"/>
  <c r="AL35" i="3"/>
  <c r="BA35" i="3"/>
  <c r="AV35" i="3"/>
  <c r="AP35" i="3"/>
  <c r="AU35" i="3"/>
  <c r="BO35" i="3"/>
  <c r="BP95" i="10"/>
  <c r="AW95" i="10"/>
  <c r="BC95" i="10"/>
  <c r="AX95" i="10"/>
  <c r="AQ95" i="10"/>
  <c r="BO95" i="10"/>
  <c r="BD95" i="10"/>
  <c r="AU95" i="10"/>
  <c r="AT95" i="10"/>
  <c r="BB95" i="10"/>
  <c r="BB94" i="10" s="1"/>
  <c r="BN95" i="10"/>
  <c r="AR95" i="10"/>
  <c r="AL95" i="10"/>
  <c r="BA95" i="10"/>
  <c r="AN95" i="10"/>
  <c r="BH95" i="10"/>
  <c r="BK95" i="10"/>
  <c r="BE95" i="10"/>
  <c r="BE94" i="10" s="1"/>
  <c r="BF95" i="10"/>
  <c r="AS95" i="10"/>
  <c r="BJ95" i="10"/>
  <c r="BG95" i="10"/>
  <c r="AM95" i="10"/>
  <c r="BI95" i="10"/>
  <c r="AY95" i="10"/>
  <c r="AO95" i="10"/>
  <c r="AO94" i="10" s="1"/>
  <c r="BL95" i="10"/>
  <c r="AV95" i="10"/>
  <c r="AZ95" i="10"/>
  <c r="AP95" i="10"/>
  <c r="BM95" i="10"/>
  <c r="BP40" i="12"/>
  <c r="AL40" i="12"/>
  <c r="AO40" i="12"/>
  <c r="BO40" i="12"/>
  <c r="AM40" i="12"/>
  <c r="BK40" i="12"/>
  <c r="AV40" i="12"/>
  <c r="AY40" i="12"/>
  <c r="AP40" i="12"/>
  <c r="BH40" i="12"/>
  <c r="BG40" i="12"/>
  <c r="BA40" i="12"/>
  <c r="BC40" i="12"/>
  <c r="BJ40" i="12"/>
  <c r="BM40" i="12"/>
  <c r="BF40" i="12"/>
  <c r="AU40" i="12"/>
  <c r="AQ40" i="12"/>
  <c r="AS40" i="12"/>
  <c r="AR40" i="12"/>
  <c r="BI40" i="12"/>
  <c r="BN40" i="12"/>
  <c r="AN40" i="12"/>
  <c r="AT40" i="12"/>
  <c r="AW40" i="12"/>
  <c r="BB40" i="12"/>
  <c r="BE40" i="12"/>
  <c r="AX40" i="12"/>
  <c r="BL40" i="12"/>
  <c r="BD40" i="12"/>
  <c r="AZ40" i="12"/>
  <c r="BP88" i="3"/>
  <c r="BL88" i="3"/>
  <c r="BJ88" i="3"/>
  <c r="BC88" i="3"/>
  <c r="AT88" i="3"/>
  <c r="BG88" i="3"/>
  <c r="BO88" i="3"/>
  <c r="BB88" i="3"/>
  <c r="BA88" i="3"/>
  <c r="AO88" i="3"/>
  <c r="BE88" i="3"/>
  <c r="AX88" i="3"/>
  <c r="BM88" i="3"/>
  <c r="AW88" i="3"/>
  <c r="AM88" i="3"/>
  <c r="BN88" i="3"/>
  <c r="AU88" i="3"/>
  <c r="AV88" i="3"/>
  <c r="AP88" i="3"/>
  <c r="BF88" i="3"/>
  <c r="BK88" i="3"/>
  <c r="AY88" i="3"/>
  <c r="BI88" i="3"/>
  <c r="AS88" i="3"/>
  <c r="AL88" i="3"/>
  <c r="AZ88" i="3"/>
  <c r="BH88" i="3"/>
  <c r="AN88" i="3"/>
  <c r="AR88" i="3"/>
  <c r="BD88" i="3"/>
  <c r="AQ88" i="3"/>
  <c r="AU21" i="3"/>
  <c r="AT21" i="3"/>
  <c r="BG21" i="3"/>
  <c r="AV21" i="3"/>
  <c r="AZ21" i="3"/>
  <c r="BI21" i="3"/>
  <c r="AS21" i="3"/>
  <c r="AW21" i="3"/>
  <c r="AQ21" i="3"/>
  <c r="BE21" i="3"/>
  <c r="AX21" i="3"/>
  <c r="AP21" i="3"/>
  <c r="BB21" i="3"/>
  <c r="AL21" i="3"/>
  <c r="BL21" i="3"/>
  <c r="BP21" i="3"/>
  <c r="BK21" i="3"/>
  <c r="AM21" i="3"/>
  <c r="BD21" i="3"/>
  <c r="BC21" i="3"/>
  <c r="BM21" i="3"/>
  <c r="AY21" i="3"/>
  <c r="BF21" i="3"/>
  <c r="BA21" i="3"/>
  <c r="BO21" i="3"/>
  <c r="AN21" i="3"/>
  <c r="BJ21" i="3"/>
  <c r="BH21" i="3"/>
  <c r="AO21" i="3"/>
  <c r="BN21" i="3"/>
  <c r="AR21" i="3"/>
  <c r="BI74" i="12"/>
  <c r="BN74" i="12"/>
  <c r="AZ74" i="12"/>
  <c r="AV74" i="12"/>
  <c r="AO74" i="12"/>
  <c r="BM74" i="12"/>
  <c r="BK74" i="12"/>
  <c r="BL74" i="12"/>
  <c r="BB74" i="12"/>
  <c r="AN74" i="12"/>
  <c r="BF74" i="12"/>
  <c r="AX74" i="12"/>
  <c r="BA74" i="12"/>
  <c r="BO74" i="12"/>
  <c r="BC74" i="12"/>
  <c r="AP74" i="12"/>
  <c r="AU74" i="12"/>
  <c r="AQ74" i="12"/>
  <c r="AL74" i="12"/>
  <c r="AR74" i="12"/>
  <c r="AS74" i="12"/>
  <c r="BE74" i="12"/>
  <c r="AT74" i="12"/>
  <c r="AW74" i="12"/>
  <c r="BH74" i="12"/>
  <c r="BD74" i="12"/>
  <c r="BG74" i="12"/>
  <c r="BP74" i="12"/>
  <c r="AM74" i="12"/>
  <c r="BJ74" i="12"/>
  <c r="AY74" i="12"/>
  <c r="BP56" i="12"/>
  <c r="AW56" i="12"/>
  <c r="BH56" i="12"/>
  <c r="AY56" i="12"/>
  <c r="BB56" i="12"/>
  <c r="AS56" i="12"/>
  <c r="BK56" i="12"/>
  <c r="BI56" i="12"/>
  <c r="AQ56" i="12"/>
  <c r="BJ56" i="12"/>
  <c r="AV56" i="12"/>
  <c r="BN56" i="12"/>
  <c r="AZ56" i="12"/>
  <c r="AO56" i="12"/>
  <c r="AR56" i="12"/>
  <c r="AP56" i="12"/>
  <c r="BC56" i="12"/>
  <c r="AT56" i="12"/>
  <c r="AM56" i="12"/>
  <c r="BF56" i="12"/>
  <c r="BA56" i="12"/>
  <c r="BD56" i="12"/>
  <c r="BO56" i="12"/>
  <c r="BG56" i="12"/>
  <c r="AU56" i="12"/>
  <c r="AX56" i="12"/>
  <c r="BM56" i="12"/>
  <c r="AL56" i="12"/>
  <c r="BL56" i="12"/>
  <c r="BE56" i="12"/>
  <c r="AN56" i="12"/>
  <c r="BP18" i="3"/>
  <c r="AQ18" i="3"/>
  <c r="BL18" i="3"/>
  <c r="BK18" i="3"/>
  <c r="BD18" i="3"/>
  <c r="BF18" i="3"/>
  <c r="AX18" i="3"/>
  <c r="AL18" i="3"/>
  <c r="BN18" i="3"/>
  <c r="AY18" i="3"/>
  <c r="BB18" i="3"/>
  <c r="BO18" i="3"/>
  <c r="AM18" i="3"/>
  <c r="BG18" i="3"/>
  <c r="BC18" i="3"/>
  <c r="AT18" i="3"/>
  <c r="BM18" i="3"/>
  <c r="AS18" i="3"/>
  <c r="AW18" i="3"/>
  <c r="AR18" i="3"/>
  <c r="AV18" i="3"/>
  <c r="AU18" i="3"/>
  <c r="BJ18" i="3"/>
  <c r="BH18" i="3"/>
  <c r="AZ18" i="3"/>
  <c r="AO18" i="3"/>
  <c r="BI18" i="3"/>
  <c r="BE18" i="3"/>
  <c r="AP18" i="3"/>
  <c r="AN18" i="3"/>
  <c r="BA18" i="3"/>
  <c r="AS39" i="12"/>
  <c r="AW39" i="12"/>
  <c r="AN39" i="12"/>
  <c r="BG39" i="12"/>
  <c r="AX39" i="12"/>
  <c r="AO39" i="12"/>
  <c r="BA39" i="12"/>
  <c r="AM39" i="12"/>
  <c r="BE39" i="12"/>
  <c r="BM39" i="12"/>
  <c r="AL39" i="12"/>
  <c r="BH39" i="12"/>
  <c r="AP39" i="12"/>
  <c r="BL39" i="12"/>
  <c r="AR39" i="12"/>
  <c r="BD39" i="12"/>
  <c r="AZ39" i="12"/>
  <c r="BP39" i="12"/>
  <c r="BF39" i="12"/>
  <c r="BN39" i="12"/>
  <c r="AQ39" i="12"/>
  <c r="AT39" i="12"/>
  <c r="AY39" i="12"/>
  <c r="BO39" i="12"/>
  <c r="BJ39" i="12"/>
  <c r="AU39" i="12"/>
  <c r="BC39" i="12"/>
  <c r="AV39" i="12"/>
  <c r="BK39" i="12"/>
  <c r="BB39" i="12"/>
  <c r="BI39" i="12"/>
  <c r="BP117" i="10"/>
  <c r="BH117" i="10"/>
  <c r="AQ117" i="10"/>
  <c r="AT117" i="10"/>
  <c r="AY117" i="10"/>
  <c r="AS117" i="10"/>
  <c r="AX117" i="10"/>
  <c r="BE117" i="10"/>
  <c r="AN117" i="10"/>
  <c r="BG117" i="10"/>
  <c r="AO117" i="10"/>
  <c r="BN117" i="10"/>
  <c r="AW117" i="10"/>
  <c r="BO117" i="10"/>
  <c r="BL117" i="10"/>
  <c r="BA117" i="10"/>
  <c r="BF117" i="10"/>
  <c r="BD117" i="10"/>
  <c r="BM117" i="10"/>
  <c r="AU117" i="10"/>
  <c r="BI117" i="10"/>
  <c r="BC117" i="10"/>
  <c r="AP117" i="10"/>
  <c r="AR117" i="10"/>
  <c r="AZ117" i="10"/>
  <c r="BK117" i="10"/>
  <c r="AV117" i="10"/>
  <c r="BB117" i="10"/>
  <c r="BJ117" i="10"/>
  <c r="AM117" i="10"/>
  <c r="AL117" i="10"/>
  <c r="BP80" i="10"/>
  <c r="AW80" i="10"/>
  <c r="BO80" i="10"/>
  <c r="BL80" i="10"/>
  <c r="AQ80" i="10"/>
  <c r="BM80" i="10"/>
  <c r="AS80" i="10"/>
  <c r="AN80" i="10"/>
  <c r="AY80" i="10"/>
  <c r="BA80" i="10"/>
  <c r="BJ80" i="10"/>
  <c r="AL80" i="10"/>
  <c r="BK80" i="10"/>
  <c r="BC80" i="10"/>
  <c r="AR80" i="10"/>
  <c r="AP80" i="10"/>
  <c r="BH80" i="10"/>
  <c r="AO80" i="10"/>
  <c r="AU80" i="10"/>
  <c r="BB80" i="10"/>
  <c r="AX80" i="10"/>
  <c r="BN80" i="10"/>
  <c r="AZ80" i="10"/>
  <c r="BD80" i="10"/>
  <c r="AV80" i="10"/>
  <c r="BG80" i="10"/>
  <c r="BE80" i="10"/>
  <c r="BF80" i="10"/>
  <c r="AM80" i="10"/>
  <c r="AT80" i="10"/>
  <c r="BI80" i="10"/>
  <c r="BN92" i="12"/>
  <c r="BI92" i="12"/>
  <c r="BE92" i="12"/>
  <c r="AR92" i="12"/>
  <c r="AS92" i="12"/>
  <c r="BC92" i="12"/>
  <c r="AN92" i="12"/>
  <c r="AO92" i="12"/>
  <c r="AQ92" i="12"/>
  <c r="BB92" i="12"/>
  <c r="BD92" i="12"/>
  <c r="AP92" i="12"/>
  <c r="BO92" i="12"/>
  <c r="AU92" i="12"/>
  <c r="BH92" i="12"/>
  <c r="BA92" i="12"/>
  <c r="AL92" i="12"/>
  <c r="BP92" i="12"/>
  <c r="AX92" i="12"/>
  <c r="AV92" i="12"/>
  <c r="AZ92" i="12"/>
  <c r="BJ92" i="12"/>
  <c r="AW92" i="12"/>
  <c r="AY92" i="12"/>
  <c r="BK92" i="12"/>
  <c r="BM92" i="12"/>
  <c r="AT92" i="12"/>
  <c r="BG92" i="12"/>
  <c r="BF92" i="12"/>
  <c r="AM92" i="12"/>
  <c r="BL92" i="12"/>
  <c r="BP67" i="12"/>
  <c r="AM67" i="12"/>
  <c r="BB67" i="12"/>
  <c r="BD67" i="12"/>
  <c r="AY67" i="12"/>
  <c r="AZ67" i="12"/>
  <c r="BF67" i="12"/>
  <c r="AQ67" i="12"/>
  <c r="BL67" i="12"/>
  <c r="BE67" i="12"/>
  <c r="BH67" i="12"/>
  <c r="AT67" i="12"/>
  <c r="AU67" i="12"/>
  <c r="AW67" i="12"/>
  <c r="AN67" i="12"/>
  <c r="BC67" i="12"/>
  <c r="AO67" i="12"/>
  <c r="AP67" i="12"/>
  <c r="BI67" i="12"/>
  <c r="BA67" i="12"/>
  <c r="BM67" i="12"/>
  <c r="BJ67" i="12"/>
  <c r="BK67" i="12"/>
  <c r="AR67" i="12"/>
  <c r="AS67" i="12"/>
  <c r="BO67" i="12"/>
  <c r="AX67" i="12"/>
  <c r="AV67" i="12"/>
  <c r="BN67" i="12"/>
  <c r="BG67" i="12"/>
  <c r="AL67" i="12"/>
  <c r="BP93" i="12"/>
  <c r="AY93" i="12"/>
  <c r="BB93" i="12"/>
  <c r="BA93" i="12"/>
  <c r="BL93" i="12"/>
  <c r="AZ93" i="12"/>
  <c r="AL93" i="12"/>
  <c r="AT93" i="12"/>
  <c r="AN93" i="12"/>
  <c r="AQ93" i="12"/>
  <c r="AU93" i="12"/>
  <c r="AV93" i="12"/>
  <c r="BI93" i="12"/>
  <c r="AP93" i="12"/>
  <c r="AR93" i="12"/>
  <c r="BE93" i="12"/>
  <c r="AO93" i="12"/>
  <c r="BM93" i="12"/>
  <c r="BK93" i="12"/>
  <c r="BH93" i="12"/>
  <c r="AS93" i="12"/>
  <c r="BD93" i="12"/>
  <c r="BG93" i="12"/>
  <c r="BC93" i="12"/>
  <c r="BO93" i="12"/>
  <c r="BF93" i="12"/>
  <c r="AW93" i="12"/>
  <c r="BN93" i="12"/>
  <c r="AM93" i="12"/>
  <c r="AX93" i="12"/>
  <c r="BJ93" i="12"/>
  <c r="BP25" i="12"/>
  <c r="BO25" i="12"/>
  <c r="AW25" i="12"/>
  <c r="BA25" i="12"/>
  <c r="AZ25" i="12"/>
  <c r="BE25" i="12"/>
  <c r="BM25" i="12"/>
  <c r="BN25" i="12"/>
  <c r="AN25" i="12"/>
  <c r="AU25" i="12"/>
  <c r="BD25" i="12"/>
  <c r="BK25" i="12"/>
  <c r="AP25" i="12"/>
  <c r="AQ25" i="12"/>
  <c r="AO25" i="12"/>
  <c r="BF25" i="12"/>
  <c r="BH25" i="12"/>
  <c r="BB25" i="12"/>
  <c r="AX25" i="12"/>
  <c r="AS25" i="12"/>
  <c r="AT25" i="12"/>
  <c r="BL25" i="12"/>
  <c r="AY25" i="12"/>
  <c r="BI25" i="12"/>
  <c r="AM25" i="12"/>
  <c r="AR25" i="12"/>
  <c r="AL25" i="12"/>
  <c r="AV25" i="12"/>
  <c r="BC25" i="12"/>
  <c r="BJ25" i="12"/>
  <c r="BG25" i="12"/>
  <c r="BP113" i="12"/>
  <c r="AW113" i="12"/>
  <c r="BK113" i="12"/>
  <c r="BB113" i="12"/>
  <c r="BC113" i="12"/>
  <c r="BC112" i="12" s="1"/>
  <c r="AN113" i="12"/>
  <c r="BD113" i="12"/>
  <c r="BF113" i="12"/>
  <c r="AT113" i="12"/>
  <c r="BH113" i="12"/>
  <c r="AP113" i="12"/>
  <c r="BO113" i="12"/>
  <c r="AS113" i="12"/>
  <c r="AS112" i="12" s="1"/>
  <c r="BG113" i="12"/>
  <c r="AZ113" i="12"/>
  <c r="BA113" i="12"/>
  <c r="BM113" i="12"/>
  <c r="AX113" i="12"/>
  <c r="AM113" i="12"/>
  <c r="AV113" i="12"/>
  <c r="AO113" i="12"/>
  <c r="AU113" i="12"/>
  <c r="AQ113" i="12"/>
  <c r="BJ113" i="12"/>
  <c r="BE113" i="12"/>
  <c r="AY113" i="12"/>
  <c r="BL113" i="12"/>
  <c r="BN113" i="12"/>
  <c r="AL113" i="12"/>
  <c r="AR113" i="12"/>
  <c r="BI113" i="12"/>
  <c r="BN10" i="12"/>
  <c r="AL10" i="12"/>
  <c r="AO10" i="12"/>
  <c r="AT10" i="12"/>
  <c r="BH10" i="12"/>
  <c r="BB10" i="12"/>
  <c r="BB9" i="12" s="1"/>
  <c r="BL10" i="12"/>
  <c r="BJ10" i="12"/>
  <c r="AY10" i="12"/>
  <c r="AV10" i="12"/>
  <c r="BD10" i="12"/>
  <c r="AP10" i="12"/>
  <c r="AQ10" i="12"/>
  <c r="BK10" i="12"/>
  <c r="BK9" i="12" s="1"/>
  <c r="AS10" i="12"/>
  <c r="AZ10" i="12"/>
  <c r="BG10" i="12"/>
  <c r="AN10" i="12"/>
  <c r="BA10" i="12"/>
  <c r="BI10" i="12"/>
  <c r="AW10" i="12"/>
  <c r="BO10" i="12"/>
  <c r="AX10" i="12"/>
  <c r="BP10" i="12"/>
  <c r="BE10" i="12"/>
  <c r="BC10" i="12"/>
  <c r="BF10" i="12"/>
  <c r="AR10" i="12"/>
  <c r="BM10" i="12"/>
  <c r="AM10" i="12"/>
  <c r="AU10" i="12"/>
  <c r="BP108" i="3"/>
  <c r="BQ108" i="3" s="1"/>
  <c r="BG108" i="3"/>
  <c r="BG107" i="3" s="1"/>
  <c r="BE108" i="3"/>
  <c r="BE107" i="3" s="1"/>
  <c r="AU108" i="3"/>
  <c r="AU107" i="3" s="1"/>
  <c r="BI108" i="3"/>
  <c r="BA108" i="3"/>
  <c r="BA107" i="3" s="1"/>
  <c r="AZ108" i="3"/>
  <c r="BF108" i="3"/>
  <c r="BF107" i="3" s="1"/>
  <c r="AP108" i="3"/>
  <c r="AP107" i="3" s="1"/>
  <c r="AV108" i="3"/>
  <c r="AV107" i="3" s="1"/>
  <c r="AY108" i="3"/>
  <c r="AW108" i="3"/>
  <c r="AW107" i="3" s="1"/>
  <c r="BH108" i="3"/>
  <c r="BH107" i="3" s="1"/>
  <c r="AL108" i="3"/>
  <c r="AL107" i="3" s="1"/>
  <c r="BB108" i="3"/>
  <c r="BB107" i="3" s="1"/>
  <c r="BM108" i="3"/>
  <c r="BM107" i="3" s="1"/>
  <c r="AO108" i="3"/>
  <c r="AO107" i="3" s="1"/>
  <c r="BO108" i="3"/>
  <c r="BO107" i="3" s="1"/>
  <c r="AQ108" i="3"/>
  <c r="AQ107" i="3" s="1"/>
  <c r="BC108" i="3"/>
  <c r="BC107" i="3" s="1"/>
  <c r="BL108" i="3"/>
  <c r="BL107" i="3" s="1"/>
  <c r="AN108" i="3"/>
  <c r="AN107" i="3" s="1"/>
  <c r="AT108" i="3"/>
  <c r="AT107" i="3" s="1"/>
  <c r="AR108" i="3"/>
  <c r="AR107" i="3" s="1"/>
  <c r="BD108" i="3"/>
  <c r="BD107" i="3" s="1"/>
  <c r="BK108" i="3"/>
  <c r="BK107" i="3" s="1"/>
  <c r="AX108" i="3"/>
  <c r="AX107" i="3" s="1"/>
  <c r="AM108" i="3"/>
  <c r="AM107" i="3" s="1"/>
  <c r="AS108" i="3"/>
  <c r="AS107" i="3" s="1"/>
  <c r="BN108" i="3"/>
  <c r="BN107" i="3" s="1"/>
  <c r="BJ108" i="3"/>
  <c r="BP61" i="10"/>
  <c r="BE61" i="10"/>
  <c r="BF61" i="10"/>
  <c r="AV61" i="10"/>
  <c r="AW61" i="10"/>
  <c r="BH61" i="10"/>
  <c r="AS61" i="10"/>
  <c r="AN61" i="10"/>
  <c r="AQ61" i="10"/>
  <c r="AU61" i="10"/>
  <c r="AY61" i="10"/>
  <c r="AT61" i="10"/>
  <c r="BD61" i="10"/>
  <c r="BK61" i="10"/>
  <c r="AR61" i="10"/>
  <c r="BI61" i="10"/>
  <c r="AP61" i="10"/>
  <c r="BJ61" i="10"/>
  <c r="AM61" i="10"/>
  <c r="AL61" i="10"/>
  <c r="AZ61" i="10"/>
  <c r="BO61" i="10"/>
  <c r="BA61" i="10"/>
  <c r="BM61" i="10"/>
  <c r="BG61" i="10"/>
  <c r="AO61" i="10"/>
  <c r="BL61" i="10"/>
  <c r="BN61" i="10"/>
  <c r="BC61" i="10"/>
  <c r="BB61" i="10"/>
  <c r="AX61" i="10"/>
  <c r="BP75" i="12"/>
  <c r="BB75" i="12"/>
  <c r="AW75" i="12"/>
  <c r="BF75" i="12"/>
  <c r="AM75" i="12"/>
  <c r="BE75" i="12"/>
  <c r="BI75" i="12"/>
  <c r="AP75" i="12"/>
  <c r="BA75" i="12"/>
  <c r="BJ75" i="12"/>
  <c r="AS75" i="12"/>
  <c r="AV75" i="12"/>
  <c r="AU75" i="12"/>
  <c r="BK75" i="12"/>
  <c r="BH75" i="12"/>
  <c r="AX75" i="12"/>
  <c r="AL75" i="12"/>
  <c r="AZ75" i="12"/>
  <c r="BN75" i="12"/>
  <c r="AQ75" i="12"/>
  <c r="BG75" i="12"/>
  <c r="AN75" i="12"/>
  <c r="BL75" i="12"/>
  <c r="BO75" i="12"/>
  <c r="AY75" i="12"/>
  <c r="AO75" i="12"/>
  <c r="BC75" i="12"/>
  <c r="AT75" i="12"/>
  <c r="AR75" i="12"/>
  <c r="BD75" i="12"/>
  <c r="BM75" i="12"/>
  <c r="BP11" i="10"/>
  <c r="BH11" i="10"/>
  <c r="AU11" i="10"/>
  <c r="BO11" i="10"/>
  <c r="BD11" i="10"/>
  <c r="BM11" i="10"/>
  <c r="AT11" i="10"/>
  <c r="AW11" i="10"/>
  <c r="BN11" i="10"/>
  <c r="BG11" i="10"/>
  <c r="AL11" i="10"/>
  <c r="BE11" i="10"/>
  <c r="BA11" i="10"/>
  <c r="BI11" i="10"/>
  <c r="BK11" i="10"/>
  <c r="AO11" i="10"/>
  <c r="BL11" i="10"/>
  <c r="BJ11" i="10"/>
  <c r="BC11" i="10"/>
  <c r="AN11" i="10"/>
  <c r="AZ11" i="10"/>
  <c r="BF11" i="10"/>
  <c r="AS11" i="10"/>
  <c r="AM11" i="10"/>
  <c r="AY11" i="10"/>
  <c r="AP11" i="10"/>
  <c r="BB11" i="10"/>
  <c r="AV11" i="10"/>
  <c r="AR11" i="10"/>
  <c r="AQ11" i="10"/>
  <c r="AX11" i="10"/>
  <c r="AV82" i="3"/>
  <c r="AP82" i="3"/>
  <c r="AQ82" i="3"/>
  <c r="AO82" i="3"/>
  <c r="AM82" i="3"/>
  <c r="AT82" i="3"/>
  <c r="BC82" i="3"/>
  <c r="BA82" i="3"/>
  <c r="AY82" i="3"/>
  <c r="BE82" i="3"/>
  <c r="BD82" i="3"/>
  <c r="BI82" i="3"/>
  <c r="BF82" i="3"/>
  <c r="BJ82" i="3"/>
  <c r="BN82" i="3"/>
  <c r="BM82" i="3"/>
  <c r="AN82" i="3"/>
  <c r="AS82" i="3"/>
  <c r="BO82" i="3"/>
  <c r="BP82" i="3"/>
  <c r="BK82" i="3"/>
  <c r="BL82" i="3"/>
  <c r="AR82" i="3"/>
  <c r="BH82" i="3"/>
  <c r="AU82" i="3"/>
  <c r="AX82" i="3"/>
  <c r="BG82" i="3"/>
  <c r="BB82" i="3"/>
  <c r="AZ82" i="3"/>
  <c r="AW82" i="3"/>
  <c r="AL82" i="3"/>
  <c r="BP87" i="12"/>
  <c r="BA87" i="12"/>
  <c r="AR87" i="12"/>
  <c r="BI87" i="12"/>
  <c r="AX87" i="12"/>
  <c r="AW87" i="12"/>
  <c r="AL87" i="12"/>
  <c r="AV87" i="12"/>
  <c r="BC87" i="12"/>
  <c r="AY87" i="12"/>
  <c r="BL87" i="12"/>
  <c r="BJ87" i="12"/>
  <c r="AT87" i="12"/>
  <c r="BN87" i="12"/>
  <c r="BO87" i="12"/>
  <c r="AO87" i="12"/>
  <c r="AZ87" i="12"/>
  <c r="AM87" i="12"/>
  <c r="BM87" i="12"/>
  <c r="BD87" i="12"/>
  <c r="BH87" i="12"/>
  <c r="AP87" i="12"/>
  <c r="AQ87" i="12"/>
  <c r="BK87" i="12"/>
  <c r="BG87" i="12"/>
  <c r="AU87" i="12"/>
  <c r="BF87" i="12"/>
  <c r="BE87" i="12"/>
  <c r="AS87" i="12"/>
  <c r="AN87" i="12"/>
  <c r="BB87" i="12"/>
  <c r="AM87" i="10"/>
  <c r="BM87" i="10"/>
  <c r="BD87" i="10"/>
  <c r="BI87" i="10"/>
  <c r="AL87" i="10"/>
  <c r="AN87" i="10"/>
  <c r="AP87" i="10"/>
  <c r="BC87" i="10"/>
  <c r="AZ87" i="10"/>
  <c r="BN87" i="10"/>
  <c r="AX87" i="10"/>
  <c r="BJ87" i="10"/>
  <c r="BE87" i="10"/>
  <c r="BK87" i="10"/>
  <c r="BA87" i="10"/>
  <c r="AT87" i="10"/>
  <c r="AU87" i="10"/>
  <c r="AO87" i="10"/>
  <c r="BH87" i="10"/>
  <c r="AV87" i="10"/>
  <c r="AW87" i="10"/>
  <c r="BB87" i="10"/>
  <c r="AS87" i="10"/>
  <c r="AR87" i="10"/>
  <c r="AQ87" i="10"/>
  <c r="BP87" i="10"/>
  <c r="BL87" i="10"/>
  <c r="AY87" i="10"/>
  <c r="BG87" i="10"/>
  <c r="BF87" i="10"/>
  <c r="BO87" i="10"/>
  <c r="BP90" i="12"/>
  <c r="AT90" i="12"/>
  <c r="BK90" i="12"/>
  <c r="AY90" i="12"/>
  <c r="BG90" i="12"/>
  <c r="AM90" i="12"/>
  <c r="BD90" i="12"/>
  <c r="BA90" i="12"/>
  <c r="BF90" i="12"/>
  <c r="BB90" i="12"/>
  <c r="AW90" i="12"/>
  <c r="AP90" i="12"/>
  <c r="BH90" i="12"/>
  <c r="AQ90" i="12"/>
  <c r="BO90" i="12"/>
  <c r="BE90" i="12"/>
  <c r="BN90" i="12"/>
  <c r="AZ90" i="12"/>
  <c r="BL90" i="12"/>
  <c r="AU90" i="12"/>
  <c r="AX90" i="12"/>
  <c r="AN90" i="12"/>
  <c r="AV90" i="12"/>
  <c r="AO90" i="12"/>
  <c r="BJ90" i="12"/>
  <c r="AS90" i="12"/>
  <c r="AR90" i="12"/>
  <c r="BM90" i="12"/>
  <c r="AL90" i="12"/>
  <c r="BI90" i="12"/>
  <c r="BC90" i="12"/>
  <c r="AN28" i="3"/>
  <c r="AQ28" i="3"/>
  <c r="BC28" i="3"/>
  <c r="BF28" i="3"/>
  <c r="BD28" i="3"/>
  <c r="AP28" i="3"/>
  <c r="BE28" i="3"/>
  <c r="BJ28" i="3"/>
  <c r="BL28" i="3"/>
  <c r="BP28" i="3"/>
  <c r="BG28" i="3"/>
  <c r="AZ28" i="3"/>
  <c r="AL28" i="3"/>
  <c r="BI28" i="3"/>
  <c r="AV28" i="3"/>
  <c r="BH28" i="3"/>
  <c r="AO28" i="3"/>
  <c r="AS28" i="3"/>
  <c r="BK28" i="3"/>
  <c r="AR28" i="3"/>
  <c r="BN28" i="3"/>
  <c r="AM28" i="3"/>
  <c r="BB28" i="3"/>
  <c r="BO28" i="3"/>
  <c r="AT28" i="3"/>
  <c r="AU28" i="3"/>
  <c r="AW28" i="3"/>
  <c r="BM28" i="3"/>
  <c r="BA28" i="3"/>
  <c r="AX28" i="3"/>
  <c r="AY28" i="3"/>
  <c r="BP5" i="10"/>
  <c r="AS5" i="10"/>
  <c r="BJ5" i="10"/>
  <c r="BL5" i="10"/>
  <c r="AL5" i="10"/>
  <c r="AY5" i="10"/>
  <c r="BN5" i="10"/>
  <c r="BE5" i="10"/>
  <c r="BA5" i="10"/>
  <c r="BG5" i="10"/>
  <c r="AN5" i="10"/>
  <c r="BK5" i="10"/>
  <c r="BB5" i="10"/>
  <c r="BD5" i="10"/>
  <c r="AM5" i="10"/>
  <c r="AR5" i="10"/>
  <c r="AW5" i="10"/>
  <c r="BH5" i="10"/>
  <c r="AO5" i="10"/>
  <c r="AU5" i="10"/>
  <c r="BM5" i="10"/>
  <c r="AQ5" i="10"/>
  <c r="BI5" i="10"/>
  <c r="AT5" i="10"/>
  <c r="AX5" i="10"/>
  <c r="AP5" i="10"/>
  <c r="BC5" i="10"/>
  <c r="BF5" i="10"/>
  <c r="AV5" i="10"/>
  <c r="BO5" i="10"/>
  <c r="AZ5" i="10"/>
  <c r="BC46" i="12"/>
  <c r="AV46" i="12"/>
  <c r="AQ46" i="12"/>
  <c r="AO46" i="12"/>
  <c r="BA46" i="12"/>
  <c r="BB46" i="12"/>
  <c r="AM46" i="12"/>
  <c r="AT46" i="12"/>
  <c r="BI46" i="12"/>
  <c r="BH46" i="12"/>
  <c r="AN46" i="12"/>
  <c r="BM46" i="12"/>
  <c r="AZ46" i="12"/>
  <c r="BE46" i="12"/>
  <c r="AU46" i="12"/>
  <c r="BL46" i="12"/>
  <c r="AL46" i="12"/>
  <c r="BK46" i="12"/>
  <c r="AS46" i="12"/>
  <c r="BG46" i="12"/>
  <c r="BN46" i="12"/>
  <c r="BJ46" i="12"/>
  <c r="AW46" i="12"/>
  <c r="AP46" i="12"/>
  <c r="AR46" i="12"/>
  <c r="BD46" i="12"/>
  <c r="AX46" i="12"/>
  <c r="BO46" i="12"/>
  <c r="AY46" i="12"/>
  <c r="BP46" i="12"/>
  <c r="BF46" i="12"/>
  <c r="BP19" i="12"/>
  <c r="AN19" i="12"/>
  <c r="AR19" i="12"/>
  <c r="AS19" i="12"/>
  <c r="AY19" i="12"/>
  <c r="BO19" i="12"/>
  <c r="AU19" i="12"/>
  <c r="BH19" i="12"/>
  <c r="AL19" i="12"/>
  <c r="BJ19" i="12"/>
  <c r="BC19" i="12"/>
  <c r="BG19" i="12"/>
  <c r="BM19" i="12"/>
  <c r="AQ19" i="12"/>
  <c r="BA19" i="12"/>
  <c r="AP19" i="12"/>
  <c r="BI19" i="12"/>
  <c r="BF19" i="12"/>
  <c r="AT19" i="12"/>
  <c r="BL19" i="12"/>
  <c r="BB19" i="12"/>
  <c r="BK19" i="12"/>
  <c r="BN19" i="12"/>
  <c r="AW19" i="12"/>
  <c r="BE19" i="12"/>
  <c r="AO19" i="12"/>
  <c r="AZ19" i="12"/>
  <c r="BD19" i="12"/>
  <c r="AX19" i="12"/>
  <c r="AM19" i="12"/>
  <c r="AV19" i="12"/>
  <c r="BP8" i="3"/>
  <c r="BG8" i="3"/>
  <c r="BE8" i="3"/>
  <c r="AL8" i="3"/>
  <c r="BO8" i="3"/>
  <c r="BL8" i="3"/>
  <c r="BC8" i="3"/>
  <c r="AV8" i="3"/>
  <c r="AQ8" i="3"/>
  <c r="BM8" i="3"/>
  <c r="BD8" i="3"/>
  <c r="BK8" i="3"/>
  <c r="AM8" i="3"/>
  <c r="BN8" i="3"/>
  <c r="BH8" i="3"/>
  <c r="BB8" i="3"/>
  <c r="AN8" i="3"/>
  <c r="AW8" i="3"/>
  <c r="AU8" i="3"/>
  <c r="AY8" i="3"/>
  <c r="AT8" i="3"/>
  <c r="BJ8" i="3"/>
  <c r="AO8" i="3"/>
  <c r="AZ8" i="3"/>
  <c r="AR8" i="3"/>
  <c r="AX8" i="3"/>
  <c r="BA8" i="3"/>
  <c r="AP8" i="3"/>
  <c r="BI8" i="3"/>
  <c r="BF8" i="3"/>
  <c r="AS8" i="3"/>
  <c r="AL115" i="10"/>
  <c r="AP115" i="10"/>
  <c r="AV115" i="10"/>
  <c r="BB115" i="10"/>
  <c r="AQ115" i="10"/>
  <c r="BA115" i="10"/>
  <c r="AN115" i="10"/>
  <c r="BK115" i="10"/>
  <c r="BP115" i="10"/>
  <c r="BI115" i="10"/>
  <c r="AX115" i="10"/>
  <c r="AT115" i="10"/>
  <c r="BH115" i="10"/>
  <c r="BC115" i="10"/>
  <c r="BO115" i="10"/>
  <c r="AZ115" i="10"/>
  <c r="AO115" i="10"/>
  <c r="BG115" i="10"/>
  <c r="AU115" i="10"/>
  <c r="AR115" i="10"/>
  <c r="BD115" i="10"/>
  <c r="BM115" i="10"/>
  <c r="AW115" i="10"/>
  <c r="AS115" i="10"/>
  <c r="BJ115" i="10"/>
  <c r="BF115" i="10"/>
  <c r="AY115" i="10"/>
  <c r="BN115" i="10"/>
  <c r="BE115" i="10"/>
  <c r="BL115" i="10"/>
  <c r="AM115" i="10"/>
  <c r="BP20" i="3"/>
  <c r="AV20" i="3"/>
  <c r="BN20" i="3"/>
  <c r="BL20" i="3"/>
  <c r="BH20" i="3"/>
  <c r="BB20" i="3"/>
  <c r="BO20" i="3"/>
  <c r="AW20" i="3"/>
  <c r="AR20" i="3"/>
  <c r="AP20" i="3"/>
  <c r="BD20" i="3"/>
  <c r="BF20" i="3"/>
  <c r="AO20" i="3"/>
  <c r="AQ20" i="3"/>
  <c r="BG20" i="3"/>
  <c r="BJ20" i="3"/>
  <c r="BC20" i="3"/>
  <c r="AM20" i="3"/>
  <c r="BM20" i="3"/>
  <c r="BA20" i="3"/>
  <c r="AT20" i="3"/>
  <c r="AL20" i="3"/>
  <c r="BK20" i="3"/>
  <c r="AX20" i="3"/>
  <c r="AN20" i="3"/>
  <c r="AZ20" i="3"/>
  <c r="AU20" i="3"/>
  <c r="BI20" i="3"/>
  <c r="AS20" i="3"/>
  <c r="BE20" i="3"/>
  <c r="AY20" i="3"/>
  <c r="BP41" i="3"/>
  <c r="BB41" i="3"/>
  <c r="BL41" i="3"/>
  <c r="AV41" i="3"/>
  <c r="AR41" i="3"/>
  <c r="AW41" i="3"/>
  <c r="AM41" i="3"/>
  <c r="BA41" i="3"/>
  <c r="AO41" i="3"/>
  <c r="AZ41" i="3"/>
  <c r="BI41" i="3"/>
  <c r="BK41" i="3"/>
  <c r="BE41" i="3"/>
  <c r="BD41" i="3"/>
  <c r="BF41" i="3"/>
  <c r="AU41" i="3"/>
  <c r="AP41" i="3"/>
  <c r="BC41" i="3"/>
  <c r="AN41" i="3"/>
  <c r="AX41" i="3"/>
  <c r="BM41" i="3"/>
  <c r="BG41" i="3"/>
  <c r="AT41" i="3"/>
  <c r="AL41" i="3"/>
  <c r="AQ41" i="3"/>
  <c r="AS41" i="3"/>
  <c r="BO41" i="3"/>
  <c r="BN41" i="3"/>
  <c r="BH41" i="3"/>
  <c r="AY41" i="3"/>
  <c r="BJ41" i="3"/>
  <c r="BP42" i="3"/>
  <c r="AX42" i="3"/>
  <c r="AO42" i="3"/>
  <c r="AU42" i="3"/>
  <c r="AS42" i="3"/>
  <c r="BM42" i="3"/>
  <c r="AN42" i="3"/>
  <c r="AM42" i="3"/>
  <c r="BF42" i="3"/>
  <c r="BJ42" i="3"/>
  <c r="BC42" i="3"/>
  <c r="AQ42" i="3"/>
  <c r="AZ42" i="3"/>
  <c r="BN42" i="3"/>
  <c r="AR42" i="3"/>
  <c r="AW42" i="3"/>
  <c r="AP42" i="3"/>
  <c r="BE42" i="3"/>
  <c r="BB42" i="3"/>
  <c r="AT42" i="3"/>
  <c r="AY42" i="3"/>
  <c r="BL42" i="3"/>
  <c r="BK42" i="3"/>
  <c r="BA42" i="3"/>
  <c r="BO42" i="3"/>
  <c r="BH42" i="3"/>
  <c r="AV42" i="3"/>
  <c r="AL42" i="3"/>
  <c r="BG42" i="3"/>
  <c r="BD42" i="3"/>
  <c r="BI42" i="3"/>
  <c r="AN7" i="12"/>
  <c r="AY7" i="12"/>
  <c r="AR7" i="12"/>
  <c r="BG7" i="12"/>
  <c r="AP7" i="12"/>
  <c r="AL7" i="12"/>
  <c r="AV7" i="12"/>
  <c r="AW7" i="12"/>
  <c r="AS7" i="12"/>
  <c r="BF7" i="12"/>
  <c r="AX7" i="12"/>
  <c r="AT7" i="12"/>
  <c r="BJ7" i="12"/>
  <c r="BN7" i="12"/>
  <c r="BK7" i="12"/>
  <c r="AZ7" i="12"/>
  <c r="BE7" i="12"/>
  <c r="AO7" i="12"/>
  <c r="BP7" i="12"/>
  <c r="BI7" i="12"/>
  <c r="BH7" i="12"/>
  <c r="BL7" i="12"/>
  <c r="BD7" i="12"/>
  <c r="AQ7" i="12"/>
  <c r="BM7" i="12"/>
  <c r="BB7" i="12"/>
  <c r="AM7" i="12"/>
  <c r="AU7" i="12"/>
  <c r="BO7" i="12"/>
  <c r="BA7" i="12"/>
  <c r="BC7" i="12"/>
  <c r="BP119" i="3"/>
  <c r="AY119" i="3"/>
  <c r="AR119" i="3"/>
  <c r="BJ119" i="3"/>
  <c r="BF119" i="3"/>
  <c r="BI119" i="3"/>
  <c r="AZ119" i="3"/>
  <c r="BB119" i="3"/>
  <c r="AM119" i="3"/>
  <c r="BC119" i="3"/>
  <c r="AQ119" i="3"/>
  <c r="BK119" i="3"/>
  <c r="BO119" i="3"/>
  <c r="BE119" i="3"/>
  <c r="BL119" i="3"/>
  <c r="AL119" i="3"/>
  <c r="BD119" i="3"/>
  <c r="AW119" i="3"/>
  <c r="BH119" i="3"/>
  <c r="BA119" i="3"/>
  <c r="AP119" i="3"/>
  <c r="AX119" i="3"/>
  <c r="AT119" i="3"/>
  <c r="AV119" i="3"/>
  <c r="BN119" i="3"/>
  <c r="BM119" i="3"/>
  <c r="AO119" i="3"/>
  <c r="AU119" i="3"/>
  <c r="AN119" i="3"/>
  <c r="BG119" i="3"/>
  <c r="AS119" i="3"/>
  <c r="AL51" i="3"/>
  <c r="BL51" i="3"/>
  <c r="BN51" i="3"/>
  <c r="AT51" i="3"/>
  <c r="AX51" i="3"/>
  <c r="BO51" i="3"/>
  <c r="BC51" i="3"/>
  <c r="BH51" i="3"/>
  <c r="BK51" i="3"/>
  <c r="AP51" i="3"/>
  <c r="AW51" i="3"/>
  <c r="AV51" i="3"/>
  <c r="BE51" i="3"/>
  <c r="BD51" i="3"/>
  <c r="BF51" i="3"/>
  <c r="AS51" i="3"/>
  <c r="AY51" i="3"/>
  <c r="AQ51" i="3"/>
  <c r="BI51" i="3"/>
  <c r="BJ51" i="3"/>
  <c r="AU51" i="3"/>
  <c r="BA51" i="3"/>
  <c r="AR51" i="3"/>
  <c r="BP51" i="3"/>
  <c r="AM51" i="3"/>
  <c r="AN51" i="3"/>
  <c r="BM51" i="3"/>
  <c r="BB51" i="3"/>
  <c r="AZ51" i="3"/>
  <c r="AO51" i="3"/>
  <c r="BG51" i="3"/>
  <c r="BP14" i="12"/>
  <c r="BM14" i="12"/>
  <c r="AS14" i="12"/>
  <c r="BL14" i="12"/>
  <c r="BJ14" i="12"/>
  <c r="BC14" i="12"/>
  <c r="AX14" i="12"/>
  <c r="BD14" i="12"/>
  <c r="BG14" i="12"/>
  <c r="AP14" i="12"/>
  <c r="AT14" i="12"/>
  <c r="AY14" i="12"/>
  <c r="AQ14" i="12"/>
  <c r="BF14" i="12"/>
  <c r="BH14" i="12"/>
  <c r="BK14" i="12"/>
  <c r="AO14" i="12"/>
  <c r="AZ14" i="12"/>
  <c r="BO14" i="12"/>
  <c r="AM14" i="12"/>
  <c r="AR14" i="12"/>
  <c r="BB14" i="12"/>
  <c r="AN14" i="12"/>
  <c r="BN14" i="12"/>
  <c r="AW14" i="12"/>
  <c r="BE14" i="12"/>
  <c r="BA14" i="12"/>
  <c r="AV14" i="12"/>
  <c r="AU14" i="12"/>
  <c r="BI14" i="12"/>
  <c r="AL14" i="12"/>
  <c r="AY10" i="10"/>
  <c r="BE10" i="10"/>
  <c r="AX10" i="10"/>
  <c r="AN10" i="10"/>
  <c r="BO10" i="10"/>
  <c r="BN10" i="10"/>
  <c r="BC10" i="10"/>
  <c r="AV10" i="10"/>
  <c r="BM10" i="10"/>
  <c r="AW10" i="10"/>
  <c r="AZ10" i="10"/>
  <c r="BD10" i="10"/>
  <c r="BI10" i="10"/>
  <c r="BB10" i="10"/>
  <c r="BH10" i="10"/>
  <c r="AL10" i="10"/>
  <c r="BL10" i="10"/>
  <c r="AT10" i="10"/>
  <c r="AR10" i="10"/>
  <c r="AM10" i="10"/>
  <c r="BJ10" i="10"/>
  <c r="BG10" i="10"/>
  <c r="BF10" i="10"/>
  <c r="AO10" i="10"/>
  <c r="AS10" i="10"/>
  <c r="AP10" i="10"/>
  <c r="AU10" i="10"/>
  <c r="BP10" i="10"/>
  <c r="BA10" i="10"/>
  <c r="BK10" i="10"/>
  <c r="AQ10" i="10"/>
  <c r="BP114" i="12"/>
  <c r="AW114" i="12"/>
  <c r="AT114" i="12"/>
  <c r="AY114" i="12"/>
  <c r="AV114" i="12"/>
  <c r="BB114" i="12"/>
  <c r="BC114" i="12"/>
  <c r="AM114" i="12"/>
  <c r="BM114" i="12"/>
  <c r="AS114" i="12"/>
  <c r="AR114" i="12"/>
  <c r="BN114" i="12"/>
  <c r="AO114" i="12"/>
  <c r="AQ114" i="12"/>
  <c r="BD114" i="12"/>
  <c r="AP114" i="12"/>
  <c r="BH114" i="12"/>
  <c r="BF114" i="12"/>
  <c r="AL114" i="12"/>
  <c r="AU114" i="12"/>
  <c r="AN114" i="12"/>
  <c r="BK114" i="12"/>
  <c r="BE114" i="12"/>
  <c r="BI114" i="12"/>
  <c r="BL114" i="12"/>
  <c r="AX114" i="12"/>
  <c r="AZ114" i="12"/>
  <c r="BA114" i="12"/>
  <c r="BG114" i="12"/>
  <c r="BO114" i="12"/>
  <c r="BJ114" i="12"/>
  <c r="BP118" i="3"/>
  <c r="AW118" i="3"/>
  <c r="BO118" i="3"/>
  <c r="BJ118" i="3"/>
  <c r="AZ118" i="3"/>
  <c r="BL118" i="3"/>
  <c r="BF118" i="3"/>
  <c r="BD118" i="3"/>
  <c r="BI118" i="3"/>
  <c r="AY118" i="3"/>
  <c r="AM118" i="3"/>
  <c r="AU118" i="3"/>
  <c r="BC118" i="3"/>
  <c r="AT118" i="3"/>
  <c r="AN118" i="3"/>
  <c r="AX118" i="3"/>
  <c r="BE118" i="3"/>
  <c r="AP118" i="3"/>
  <c r="BB118" i="3"/>
  <c r="AL118" i="3"/>
  <c r="AS118" i="3"/>
  <c r="BA118" i="3"/>
  <c r="BH118" i="3"/>
  <c r="BM118" i="3"/>
  <c r="BG118" i="3"/>
  <c r="AQ118" i="3"/>
  <c r="AR118" i="3"/>
  <c r="BK118" i="3"/>
  <c r="AO118" i="3"/>
  <c r="BN118" i="3"/>
  <c r="AV118" i="3"/>
  <c r="BE32" i="3"/>
  <c r="BL32" i="3"/>
  <c r="BN32" i="3"/>
  <c r="AM32" i="3"/>
  <c r="BB32" i="3"/>
  <c r="BJ32" i="3"/>
  <c r="AX32" i="3"/>
  <c r="AW32" i="3"/>
  <c r="AN32" i="3"/>
  <c r="AV32" i="3"/>
  <c r="AY32" i="3"/>
  <c r="BD32" i="3"/>
  <c r="AS32" i="3"/>
  <c r="AU32" i="3"/>
  <c r="BA32" i="3"/>
  <c r="AZ32" i="3"/>
  <c r="AT32" i="3"/>
  <c r="AL32" i="3"/>
  <c r="BM32" i="3"/>
  <c r="BH32" i="3"/>
  <c r="BG32" i="3"/>
  <c r="BO32" i="3"/>
  <c r="BK32" i="3"/>
  <c r="AO32" i="3"/>
  <c r="BC32" i="3"/>
  <c r="AP32" i="3"/>
  <c r="BI32" i="3"/>
  <c r="BF32" i="3"/>
  <c r="AQ32" i="3"/>
  <c r="AR32" i="3"/>
  <c r="BP32" i="3"/>
  <c r="AW117" i="12"/>
  <c r="BF117" i="12"/>
  <c r="BK117" i="12"/>
  <c r="AT117" i="12"/>
  <c r="AV117" i="12"/>
  <c r="BL117" i="12"/>
  <c r="AP117" i="12"/>
  <c r="BM117" i="12"/>
  <c r="BB117" i="12"/>
  <c r="BG117" i="12"/>
  <c r="BO117" i="12"/>
  <c r="AU117" i="12"/>
  <c r="BN117" i="12"/>
  <c r="BC117" i="12"/>
  <c r="BE117" i="12"/>
  <c r="AS117" i="12"/>
  <c r="BJ117" i="12"/>
  <c r="AL117" i="12"/>
  <c r="AN117" i="12"/>
  <c r="AZ117" i="12"/>
  <c r="BD117" i="12"/>
  <c r="BH117" i="12"/>
  <c r="BP117" i="12"/>
  <c r="AY117" i="12"/>
  <c r="AO117" i="12"/>
  <c r="BA117" i="12"/>
  <c r="AX117" i="12"/>
  <c r="AR117" i="12"/>
  <c r="BI117" i="12"/>
  <c r="AQ117" i="12"/>
  <c r="AM117" i="12"/>
  <c r="AS80" i="12"/>
  <c r="AQ80" i="12"/>
  <c r="AR80" i="12"/>
  <c r="AM80" i="12"/>
  <c r="AU80" i="12"/>
  <c r="AP80" i="12"/>
  <c r="AN80" i="12"/>
  <c r="AX80" i="12"/>
  <c r="AW80" i="12"/>
  <c r="BA80" i="12"/>
  <c r="BC80" i="12"/>
  <c r="BN80" i="12"/>
  <c r="BI80" i="12"/>
  <c r="BJ80" i="12"/>
  <c r="AV80" i="12"/>
  <c r="BB80" i="12"/>
  <c r="AY80" i="12"/>
  <c r="BG80" i="12"/>
  <c r="BM80" i="12"/>
  <c r="BE80" i="12"/>
  <c r="AT80" i="12"/>
  <c r="BL80" i="12"/>
  <c r="BF80" i="12"/>
  <c r="AL80" i="12"/>
  <c r="BO80" i="12"/>
  <c r="BH80" i="12"/>
  <c r="BK80" i="12"/>
  <c r="BP80" i="12"/>
  <c r="BD80" i="12"/>
  <c r="AZ80" i="12"/>
  <c r="AO80" i="12"/>
  <c r="BP119" i="12"/>
  <c r="BC119" i="12"/>
  <c r="BK119" i="12"/>
  <c r="BD119" i="12"/>
  <c r="AS119" i="12"/>
  <c r="AM119" i="12"/>
  <c r="BL119" i="12"/>
  <c r="AV119" i="12"/>
  <c r="BG119" i="12"/>
  <c r="BJ119" i="12"/>
  <c r="BO119" i="12"/>
  <c r="AL119" i="12"/>
  <c r="AO119" i="12"/>
  <c r="AR119" i="12"/>
  <c r="BI119" i="12"/>
  <c r="BM119" i="12"/>
  <c r="BA119" i="12"/>
  <c r="AX119" i="12"/>
  <c r="AU119" i="12"/>
  <c r="BN119" i="12"/>
  <c r="AZ119" i="12"/>
  <c r="AY119" i="12"/>
  <c r="AP119" i="12"/>
  <c r="BE119" i="12"/>
  <c r="AW119" i="12"/>
  <c r="AT119" i="12"/>
  <c r="AQ119" i="12"/>
  <c r="BH119" i="12"/>
  <c r="AN119" i="12"/>
  <c r="BF119" i="12"/>
  <c r="BB119" i="12"/>
  <c r="BP67" i="10"/>
  <c r="BE67" i="10"/>
  <c r="BG67" i="10"/>
  <c r="BH67" i="10"/>
  <c r="BL67" i="10"/>
  <c r="BI67" i="10"/>
  <c r="BO67" i="10"/>
  <c r="AT67" i="10"/>
  <c r="AQ67" i="10"/>
  <c r="BC67" i="10"/>
  <c r="BD67" i="10"/>
  <c r="BF67" i="10"/>
  <c r="AM67" i="10"/>
  <c r="AO67" i="10"/>
  <c r="BA67" i="10"/>
  <c r="BN67" i="10"/>
  <c r="AZ67" i="10"/>
  <c r="AS67" i="10"/>
  <c r="AX67" i="10"/>
  <c r="AV67" i="10"/>
  <c r="BM67" i="10"/>
  <c r="AP67" i="10"/>
  <c r="BB67" i="10"/>
  <c r="AN67" i="10"/>
  <c r="AY67" i="10"/>
  <c r="AW67" i="10"/>
  <c r="BK67" i="10"/>
  <c r="AR67" i="10"/>
  <c r="AL67" i="10"/>
  <c r="AU67" i="10"/>
  <c r="BJ67" i="10"/>
  <c r="AZ93" i="3"/>
  <c r="BM93" i="3"/>
  <c r="AP93" i="3"/>
  <c r="BB93" i="3"/>
  <c r="AR93" i="3"/>
  <c r="AX93" i="3"/>
  <c r="BD93" i="3"/>
  <c r="BJ93" i="3"/>
  <c r="BI93" i="3"/>
  <c r="BF93" i="3"/>
  <c r="AO93" i="3"/>
  <c r="AL93" i="3"/>
  <c r="AS93" i="3"/>
  <c r="BE93" i="3"/>
  <c r="BA93" i="3"/>
  <c r="AM93" i="3"/>
  <c r="AY93" i="3"/>
  <c r="BO93" i="3"/>
  <c r="BL93" i="3"/>
  <c r="AN93" i="3"/>
  <c r="AT93" i="3"/>
  <c r="AW93" i="3"/>
  <c r="BN93" i="3"/>
  <c r="BK93" i="3"/>
  <c r="BH93" i="3"/>
  <c r="BG93" i="3"/>
  <c r="AQ93" i="3"/>
  <c r="AU93" i="3"/>
  <c r="BC93" i="3"/>
  <c r="AV93" i="3"/>
  <c r="BP93" i="3"/>
  <c r="BP25" i="3"/>
  <c r="AU25" i="3"/>
  <c r="BJ25" i="3"/>
  <c r="BO25" i="3"/>
  <c r="AV25" i="3"/>
  <c r="BG25" i="3"/>
  <c r="BD25" i="3"/>
  <c r="BC25" i="3"/>
  <c r="BI25" i="3"/>
  <c r="BF25" i="3"/>
  <c r="AM25" i="3"/>
  <c r="BB25" i="3"/>
  <c r="AP25" i="3"/>
  <c r="AT25" i="3"/>
  <c r="AS25" i="3"/>
  <c r="BL25" i="3"/>
  <c r="BE25" i="3"/>
  <c r="AY25" i="3"/>
  <c r="AQ25" i="3"/>
  <c r="BN25" i="3"/>
  <c r="BK25" i="3"/>
  <c r="AN25" i="3"/>
  <c r="AL25" i="3"/>
  <c r="AW25" i="3"/>
  <c r="AX25" i="3"/>
  <c r="AO25" i="3"/>
  <c r="BM25" i="3"/>
  <c r="AZ25" i="3"/>
  <c r="BH25" i="3"/>
  <c r="BA25" i="3"/>
  <c r="AR25" i="3"/>
  <c r="BP79" i="10"/>
  <c r="BG79" i="10"/>
  <c r="BE79" i="10"/>
  <c r="BE78" i="10" s="1"/>
  <c r="AQ79" i="10"/>
  <c r="AQ78" i="10" s="1"/>
  <c r="AN79" i="10"/>
  <c r="AN78" i="10" s="1"/>
  <c r="BN79" i="10"/>
  <c r="BN78" i="10" s="1"/>
  <c r="AO79" i="10"/>
  <c r="AO78" i="10" s="1"/>
  <c r="AZ79" i="10"/>
  <c r="AZ78" i="10" s="1"/>
  <c r="AP79" i="10"/>
  <c r="AP78" i="10" s="1"/>
  <c r="AU79" i="10"/>
  <c r="AU78" i="10" s="1"/>
  <c r="AM79" i="10"/>
  <c r="AM78" i="10" s="1"/>
  <c r="AR79" i="10"/>
  <c r="AR78" i="10" s="1"/>
  <c r="BA79" i="10"/>
  <c r="BA78" i="10" s="1"/>
  <c r="BD79" i="10"/>
  <c r="BB79" i="10"/>
  <c r="BB78" i="10" s="1"/>
  <c r="BH79" i="10"/>
  <c r="BH78" i="10" s="1"/>
  <c r="BJ79" i="10"/>
  <c r="BJ78" i="10" s="1"/>
  <c r="AV79" i="10"/>
  <c r="BM79" i="10"/>
  <c r="BM78" i="10" s="1"/>
  <c r="AS79" i="10"/>
  <c r="BC79" i="10"/>
  <c r="BC78" i="10" s="1"/>
  <c r="AL79" i="10"/>
  <c r="AL78" i="10" s="1"/>
  <c r="BL79" i="10"/>
  <c r="BL78" i="10" s="1"/>
  <c r="AT79" i="10"/>
  <c r="AT78" i="10" s="1"/>
  <c r="AW79" i="10"/>
  <c r="AW78" i="10" s="1"/>
  <c r="AX79" i="10"/>
  <c r="AX78" i="10" s="1"/>
  <c r="BK79" i="10"/>
  <c r="BK78" i="10" s="1"/>
  <c r="AY79" i="10"/>
  <c r="BI79" i="10"/>
  <c r="BI78" i="10" s="1"/>
  <c r="BO79" i="10"/>
  <c r="BO78" i="10" s="1"/>
  <c r="BF79" i="10"/>
  <c r="BF78" i="10" s="1"/>
  <c r="BG27" i="12"/>
  <c r="BO27" i="12"/>
  <c r="AS27" i="12"/>
  <c r="AQ27" i="12"/>
  <c r="BD27" i="12"/>
  <c r="AW27" i="12"/>
  <c r="AN27" i="12"/>
  <c r="AY27" i="12"/>
  <c r="AT27" i="12"/>
  <c r="AM27" i="12"/>
  <c r="AP27" i="12"/>
  <c r="BJ27" i="12"/>
  <c r="AZ27" i="12"/>
  <c r="BC27" i="12"/>
  <c r="BH27" i="12"/>
  <c r="AX27" i="12"/>
  <c r="BE27" i="12"/>
  <c r="AL27" i="12"/>
  <c r="BK27" i="12"/>
  <c r="BI27" i="12"/>
  <c r="BP27" i="12"/>
  <c r="AR27" i="12"/>
  <c r="AV27" i="12"/>
  <c r="AO27" i="12"/>
  <c r="BM27" i="12"/>
  <c r="AU27" i="12"/>
  <c r="BB27" i="12"/>
  <c r="BA27" i="12"/>
  <c r="BF27" i="12"/>
  <c r="BN27" i="12"/>
  <c r="BL27" i="12"/>
  <c r="BP23" i="3"/>
  <c r="BA23" i="3"/>
  <c r="AP23" i="3"/>
  <c r="AS23" i="3"/>
  <c r="BE23" i="3"/>
  <c r="BN23" i="3"/>
  <c r="AV23" i="3"/>
  <c r="BM23" i="3"/>
  <c r="AN23" i="3"/>
  <c r="BB23" i="3"/>
  <c r="BD23" i="3"/>
  <c r="AQ23" i="3"/>
  <c r="BC23" i="3"/>
  <c r="BK23" i="3"/>
  <c r="AU23" i="3"/>
  <c r="AY23" i="3"/>
  <c r="BO23" i="3"/>
  <c r="AZ23" i="3"/>
  <c r="BL23" i="3"/>
  <c r="AT23" i="3"/>
  <c r="BI23" i="3"/>
  <c r="AL23" i="3"/>
  <c r="AW23" i="3"/>
  <c r="BG23" i="3"/>
  <c r="BH23" i="3"/>
  <c r="BF23" i="3"/>
  <c r="AO23" i="3"/>
  <c r="AR23" i="3"/>
  <c r="BJ23" i="3"/>
  <c r="AX23" i="3"/>
  <c r="AM23" i="3"/>
  <c r="BN10" i="3"/>
  <c r="BD10" i="3"/>
  <c r="BH10" i="3"/>
  <c r="BM10" i="3"/>
  <c r="AV10" i="3"/>
  <c r="BL10" i="3"/>
  <c r="AS10" i="3"/>
  <c r="AW10" i="3"/>
  <c r="BC10" i="3"/>
  <c r="BB10" i="3"/>
  <c r="BB9" i="3" s="1"/>
  <c r="BI10" i="3"/>
  <c r="BE10" i="3"/>
  <c r="AO10" i="3"/>
  <c r="BP10" i="3"/>
  <c r="AZ10" i="3"/>
  <c r="BF10" i="3"/>
  <c r="AP10" i="3"/>
  <c r="AR10" i="3"/>
  <c r="AR9" i="3" s="1"/>
  <c r="AN10" i="3"/>
  <c r="AX10" i="3"/>
  <c r="AY10" i="3"/>
  <c r="BO10" i="3"/>
  <c r="BK10" i="3"/>
  <c r="AM10" i="3"/>
  <c r="BJ10" i="3"/>
  <c r="AQ10" i="3"/>
  <c r="AQ9" i="3" s="1"/>
  <c r="BG10" i="3"/>
  <c r="AT10" i="3"/>
  <c r="AL10" i="3"/>
  <c r="AU10" i="3"/>
  <c r="BA10" i="3"/>
  <c r="BP108" i="12"/>
  <c r="BQ108" i="12" s="1"/>
  <c r="AV108" i="12"/>
  <c r="AV107" i="12" s="1"/>
  <c r="BA108" i="12"/>
  <c r="BA107" i="12" s="1"/>
  <c r="BC108" i="12"/>
  <c r="BC107" i="12" s="1"/>
  <c r="BN108" i="12"/>
  <c r="BN107" i="12" s="1"/>
  <c r="AS108" i="12"/>
  <c r="AS107" i="12" s="1"/>
  <c r="BB108" i="12"/>
  <c r="BB107" i="12" s="1"/>
  <c r="BM108" i="12"/>
  <c r="BM107" i="12" s="1"/>
  <c r="AQ108" i="12"/>
  <c r="AQ107" i="12" s="1"/>
  <c r="AO108" i="12"/>
  <c r="AO107" i="12" s="1"/>
  <c r="BJ108" i="12"/>
  <c r="BJ107" i="12" s="1"/>
  <c r="BE108" i="12"/>
  <c r="BE107" i="12" s="1"/>
  <c r="AM108" i="12"/>
  <c r="AM107" i="12" s="1"/>
  <c r="AR108" i="12"/>
  <c r="AR107" i="12" s="1"/>
  <c r="AX108" i="12"/>
  <c r="AX107" i="12" s="1"/>
  <c r="BO108" i="12"/>
  <c r="BO107" i="12" s="1"/>
  <c r="BK108" i="12"/>
  <c r="BK107" i="12" s="1"/>
  <c r="BF108" i="12"/>
  <c r="BF107" i="12" s="1"/>
  <c r="AY108" i="12"/>
  <c r="AY107" i="12" s="1"/>
  <c r="BL108" i="12"/>
  <c r="BL107" i="12" s="1"/>
  <c r="BD108" i="12"/>
  <c r="BD107" i="12" s="1"/>
  <c r="BG108" i="12"/>
  <c r="BG107" i="12" s="1"/>
  <c r="BI108" i="12"/>
  <c r="BI107" i="12" s="1"/>
  <c r="AW108" i="12"/>
  <c r="AW107" i="12" s="1"/>
  <c r="AL108" i="12"/>
  <c r="AL107" i="12" s="1"/>
  <c r="AZ108" i="12"/>
  <c r="AZ107" i="12" s="1"/>
  <c r="AN108" i="12"/>
  <c r="AN107" i="12" s="1"/>
  <c r="AT108" i="12"/>
  <c r="AT107" i="12" s="1"/>
  <c r="AP108" i="12"/>
  <c r="AP107" i="12" s="1"/>
  <c r="AU108" i="12"/>
  <c r="AU107" i="12" s="1"/>
  <c r="BH108" i="12"/>
  <c r="BH107" i="12" s="1"/>
  <c r="BP61" i="12"/>
  <c r="BH61" i="12"/>
  <c r="AR61" i="12"/>
  <c r="BO61" i="12"/>
  <c r="BD61" i="12"/>
  <c r="AZ61" i="12"/>
  <c r="AY61" i="12"/>
  <c r="AN61" i="12"/>
  <c r="AM61" i="12"/>
  <c r="BK61" i="12"/>
  <c r="BB61" i="12"/>
  <c r="AU61" i="12"/>
  <c r="AX61" i="12"/>
  <c r="AQ61" i="12"/>
  <c r="BN61" i="12"/>
  <c r="BM61" i="12"/>
  <c r="BA61" i="12"/>
  <c r="BE61" i="12"/>
  <c r="AL61" i="12"/>
  <c r="BG61" i="12"/>
  <c r="BF61" i="12"/>
  <c r="AV61" i="12"/>
  <c r="BC61" i="12"/>
  <c r="BL61" i="12"/>
  <c r="AW61" i="12"/>
  <c r="AS61" i="12"/>
  <c r="BJ61" i="12"/>
  <c r="AO61" i="12"/>
  <c r="AP61" i="12"/>
  <c r="BI61" i="12"/>
  <c r="AT61" i="12"/>
  <c r="BP22" i="10"/>
  <c r="BL22" i="10"/>
  <c r="BE22" i="10"/>
  <c r="AP22" i="10"/>
  <c r="BD22" i="10"/>
  <c r="BG22" i="10"/>
  <c r="AN22" i="10"/>
  <c r="BB22" i="10"/>
  <c r="BK22" i="10"/>
  <c r="AO22" i="10"/>
  <c r="BO22" i="10"/>
  <c r="AW22" i="10"/>
  <c r="BI22" i="10"/>
  <c r="AQ22" i="10"/>
  <c r="AV22" i="10"/>
  <c r="BJ22" i="10"/>
  <c r="BC22" i="10"/>
  <c r="BF22" i="10"/>
  <c r="BN22" i="10"/>
  <c r="AT22" i="10"/>
  <c r="AM22" i="10"/>
  <c r="AZ22" i="10"/>
  <c r="AU22" i="10"/>
  <c r="AS22" i="10"/>
  <c r="BA22" i="10"/>
  <c r="BH22" i="10"/>
  <c r="AY22" i="10"/>
  <c r="BM22" i="10"/>
  <c r="AR22" i="10"/>
  <c r="AX22" i="10"/>
  <c r="AL22" i="10"/>
  <c r="AL11" i="3"/>
  <c r="BF11" i="3"/>
  <c r="AX11" i="3"/>
  <c r="AM11" i="3"/>
  <c r="AQ11" i="3"/>
  <c r="BA11" i="3"/>
  <c r="AO11" i="3"/>
  <c r="AN11" i="3"/>
  <c r="BI11" i="3"/>
  <c r="BC11" i="3"/>
  <c r="BN11" i="3"/>
  <c r="BO11" i="3"/>
  <c r="BJ11" i="3"/>
  <c r="BD11" i="3"/>
  <c r="AS11" i="3"/>
  <c r="BM11" i="3"/>
  <c r="AP11" i="3"/>
  <c r="AZ11" i="3"/>
  <c r="BH11" i="3"/>
  <c r="BG11" i="3"/>
  <c r="BE11" i="3"/>
  <c r="AU11" i="3"/>
  <c r="BB11" i="3"/>
  <c r="BP11" i="3"/>
  <c r="AR11" i="3"/>
  <c r="AW11" i="3"/>
  <c r="BL11" i="3"/>
  <c r="BK11" i="3"/>
  <c r="AY11" i="3"/>
  <c r="AT11" i="3"/>
  <c r="AV11" i="3"/>
  <c r="BP85" i="10"/>
  <c r="BG85" i="10"/>
  <c r="AM85" i="10"/>
  <c r="AR85" i="10"/>
  <c r="BF85" i="10"/>
  <c r="BM85" i="10"/>
  <c r="AT85" i="10"/>
  <c r="AX85" i="10"/>
  <c r="BA85" i="10"/>
  <c r="AZ85" i="10"/>
  <c r="BH85" i="10"/>
  <c r="BO85" i="10"/>
  <c r="AU85" i="10"/>
  <c r="AV85" i="10"/>
  <c r="BN85" i="10"/>
  <c r="BJ85" i="10"/>
  <c r="BE85" i="10"/>
  <c r="AS85" i="10"/>
  <c r="AQ85" i="10"/>
  <c r="AY85" i="10"/>
  <c r="BI85" i="10"/>
  <c r="AW85" i="10"/>
  <c r="AN85" i="10"/>
  <c r="AO85" i="10"/>
  <c r="BK85" i="10"/>
  <c r="BB85" i="10"/>
  <c r="BD85" i="10"/>
  <c r="AL85" i="10"/>
  <c r="BC85" i="10"/>
  <c r="AP85" i="10"/>
  <c r="BL85" i="10"/>
  <c r="BP88" i="10"/>
  <c r="BG88" i="10"/>
  <c r="AQ88" i="10"/>
  <c r="AN88" i="10"/>
  <c r="BO88" i="10"/>
  <c r="BD88" i="10"/>
  <c r="AR88" i="10"/>
  <c r="BE88" i="10"/>
  <c r="AY88" i="10"/>
  <c r="AT88" i="10"/>
  <c r="BI88" i="10"/>
  <c r="BF88" i="10"/>
  <c r="AM88" i="10"/>
  <c r="BA88" i="10"/>
  <c r="AV88" i="10"/>
  <c r="AU88" i="10"/>
  <c r="BK88" i="10"/>
  <c r="BH88" i="10"/>
  <c r="BJ88" i="10"/>
  <c r="AL88" i="10"/>
  <c r="AS88" i="10"/>
  <c r="AO88" i="10"/>
  <c r="BN88" i="10"/>
  <c r="AZ88" i="10"/>
  <c r="BM88" i="10"/>
  <c r="BL88" i="10"/>
  <c r="AW88" i="10"/>
  <c r="AX88" i="10"/>
  <c r="AP88" i="10"/>
  <c r="BC88" i="10"/>
  <c r="BB88" i="10"/>
  <c r="BP89" i="3"/>
  <c r="AY89" i="3"/>
  <c r="BM89" i="3"/>
  <c r="AU89" i="3"/>
  <c r="BG89" i="3"/>
  <c r="AT89" i="3"/>
  <c r="BE89" i="3"/>
  <c r="AX89" i="3"/>
  <c r="BK89" i="3"/>
  <c r="BD89" i="3"/>
  <c r="BC89" i="3"/>
  <c r="BI89" i="3"/>
  <c r="BF89" i="3"/>
  <c r="BA89" i="3"/>
  <c r="BJ89" i="3"/>
  <c r="AM89" i="3"/>
  <c r="AZ89" i="3"/>
  <c r="AO89" i="3"/>
  <c r="AR89" i="3"/>
  <c r="AV89" i="3"/>
  <c r="AP89" i="3"/>
  <c r="BH89" i="3"/>
  <c r="AS89" i="3"/>
  <c r="AW89" i="3"/>
  <c r="BO89" i="3"/>
  <c r="BL89" i="3"/>
  <c r="BB89" i="3"/>
  <c r="AN89" i="3"/>
  <c r="BN89" i="3"/>
  <c r="AL89" i="3"/>
  <c r="AQ89" i="3"/>
  <c r="BP13" i="10"/>
  <c r="AL13" i="10"/>
  <c r="AV13" i="10"/>
  <c r="AU13" i="10"/>
  <c r="AS13" i="10"/>
  <c r="AW13" i="10"/>
  <c r="BJ13" i="10"/>
  <c r="BM13" i="10"/>
  <c r="AZ13" i="10"/>
  <c r="AY13" i="10"/>
  <c r="BF13" i="10"/>
  <c r="BE13" i="10"/>
  <c r="AN13" i="10"/>
  <c r="BD13" i="10"/>
  <c r="AR13" i="10"/>
  <c r="BC13" i="10"/>
  <c r="BL13" i="10"/>
  <c r="BB13" i="10"/>
  <c r="AO13" i="10"/>
  <c r="BH13" i="10"/>
  <c r="BO13" i="10"/>
  <c r="AX13" i="10"/>
  <c r="AT13" i="10"/>
  <c r="AQ13" i="10"/>
  <c r="AM13" i="10"/>
  <c r="BA13" i="10"/>
  <c r="BK13" i="10"/>
  <c r="BG13" i="10"/>
  <c r="BI13" i="10"/>
  <c r="BN13" i="10"/>
  <c r="AP13" i="10"/>
  <c r="BP17" i="10"/>
  <c r="AQ17" i="10"/>
  <c r="BC17" i="10"/>
  <c r="BA17" i="10"/>
  <c r="AS17" i="10"/>
  <c r="AN17" i="10"/>
  <c r="AL17" i="10"/>
  <c r="BI17" i="10"/>
  <c r="BE17" i="10"/>
  <c r="AV17" i="10"/>
  <c r="AZ17" i="10"/>
  <c r="BH17" i="10"/>
  <c r="BB17" i="10"/>
  <c r="AP17" i="10"/>
  <c r="BL17" i="10"/>
  <c r="AU17" i="10"/>
  <c r="BJ17" i="10"/>
  <c r="AM17" i="10"/>
  <c r="BK17" i="10"/>
  <c r="BF17" i="10"/>
  <c r="BG17" i="10"/>
  <c r="AO17" i="10"/>
  <c r="AX17" i="10"/>
  <c r="BM17" i="10"/>
  <c r="AY17" i="10"/>
  <c r="BO17" i="10"/>
  <c r="AT17" i="10"/>
  <c r="BD17" i="10"/>
  <c r="AW17" i="10"/>
  <c r="AR17" i="10"/>
  <c r="BN17" i="10"/>
  <c r="BP17" i="12"/>
  <c r="BK17" i="12"/>
  <c r="BE17" i="12"/>
  <c r="BF17" i="12"/>
  <c r="BC17" i="12"/>
  <c r="BN17" i="12"/>
  <c r="AU17" i="12"/>
  <c r="AM17" i="12"/>
  <c r="BJ17" i="12"/>
  <c r="BH17" i="12"/>
  <c r="AT17" i="12"/>
  <c r="AP17" i="12"/>
  <c r="BM17" i="12"/>
  <c r="BG17" i="12"/>
  <c r="AV17" i="12"/>
  <c r="AZ17" i="12"/>
  <c r="AY17" i="12"/>
  <c r="BD17" i="12"/>
  <c r="BA17" i="12"/>
  <c r="AS17" i="12"/>
  <c r="AR17" i="12"/>
  <c r="AN17" i="12"/>
  <c r="AW17" i="12"/>
  <c r="BI17" i="12"/>
  <c r="BO17" i="12"/>
  <c r="BL17" i="12"/>
  <c r="AX17" i="12"/>
  <c r="BB17" i="12"/>
  <c r="AL17" i="12"/>
  <c r="AO17" i="12"/>
  <c r="AQ17" i="12"/>
  <c r="BP4" i="10"/>
  <c r="BG4" i="10"/>
  <c r="AO4" i="10"/>
  <c r="BO4" i="10"/>
  <c r="BJ4" i="10"/>
  <c r="BK4" i="10"/>
  <c r="BH4" i="10"/>
  <c r="BA4" i="10"/>
  <c r="BC4" i="10"/>
  <c r="AQ4" i="10"/>
  <c r="AZ4" i="10"/>
  <c r="AL4" i="10"/>
  <c r="AS4" i="10"/>
  <c r="AT4" i="10"/>
  <c r="AN4" i="10"/>
  <c r="AP4" i="10"/>
  <c r="AM4" i="10"/>
  <c r="BL4" i="10"/>
  <c r="BB4" i="10"/>
  <c r="BD4" i="10"/>
  <c r="AR4" i="10"/>
  <c r="BF4" i="10"/>
  <c r="AU4" i="10"/>
  <c r="BN4" i="10"/>
  <c r="AV4" i="10"/>
  <c r="BI4" i="10"/>
  <c r="AY4" i="10"/>
  <c r="BM4" i="10"/>
  <c r="AX4" i="10"/>
  <c r="AW4" i="10"/>
  <c r="BE4" i="10"/>
  <c r="BP19" i="10"/>
  <c r="BH19" i="10"/>
  <c r="BI19" i="10"/>
  <c r="BB19" i="10"/>
  <c r="AP19" i="10"/>
  <c r="BK19" i="10"/>
  <c r="AZ19" i="10"/>
  <c r="AX19" i="10"/>
  <c r="AO19" i="10"/>
  <c r="AV19" i="10"/>
  <c r="BJ19" i="10"/>
  <c r="BF19" i="10"/>
  <c r="AN19" i="10"/>
  <c r="AW19" i="10"/>
  <c r="BG19" i="10"/>
  <c r="AY19" i="10"/>
  <c r="AM19" i="10"/>
  <c r="BM19" i="10"/>
  <c r="BO19" i="10"/>
  <c r="AU19" i="10"/>
  <c r="BN19" i="10"/>
  <c r="BD19" i="10"/>
  <c r="BC19" i="10"/>
  <c r="AT19" i="10"/>
  <c r="AS19" i="10"/>
  <c r="AL19" i="10"/>
  <c r="BA19" i="10"/>
  <c r="AR19" i="10"/>
  <c r="AQ19" i="10"/>
  <c r="BL19" i="10"/>
  <c r="BE19" i="10"/>
  <c r="BG8" i="10"/>
  <c r="BI8" i="10"/>
  <c r="BB8" i="10"/>
  <c r="AO8" i="10"/>
  <c r="BC8" i="10"/>
  <c r="BA8" i="10"/>
  <c r="BN8" i="10"/>
  <c r="BH8" i="10"/>
  <c r="BM8" i="10"/>
  <c r="AU8" i="10"/>
  <c r="AW8" i="10"/>
  <c r="AP8" i="10"/>
  <c r="AV8" i="10"/>
  <c r="AL8" i="10"/>
  <c r="BD8" i="10"/>
  <c r="BF8" i="10"/>
  <c r="BO8" i="10"/>
  <c r="AM8" i="10"/>
  <c r="BP8" i="10"/>
  <c r="AN8" i="10"/>
  <c r="AS8" i="10"/>
  <c r="AX8" i="10"/>
  <c r="AY8" i="10"/>
  <c r="BK8" i="10"/>
  <c r="BE8" i="10"/>
  <c r="AQ8" i="10"/>
  <c r="AZ8" i="10"/>
  <c r="BJ8" i="10"/>
  <c r="AR8" i="10"/>
  <c r="AT8" i="10"/>
  <c r="BL8" i="10"/>
  <c r="BP81" i="12"/>
  <c r="BF81" i="12"/>
  <c r="BA81" i="12"/>
  <c r="BH81" i="12"/>
  <c r="BE81" i="12"/>
  <c r="AL81" i="12"/>
  <c r="BN81" i="12"/>
  <c r="AZ81" i="12"/>
  <c r="AN81" i="12"/>
  <c r="BC81" i="12"/>
  <c r="BG81" i="12"/>
  <c r="BJ81" i="12"/>
  <c r="BI81" i="12"/>
  <c r="AR81" i="12"/>
  <c r="AW81" i="12"/>
  <c r="BM81" i="12"/>
  <c r="AO81" i="12"/>
  <c r="AV81" i="12"/>
  <c r="AX81" i="12"/>
  <c r="BO81" i="12"/>
  <c r="AY81" i="12"/>
  <c r="AM81" i="12"/>
  <c r="BD81" i="12"/>
  <c r="BK81" i="12"/>
  <c r="AP81" i="12"/>
  <c r="AU81" i="12"/>
  <c r="AS81" i="12"/>
  <c r="AT81" i="12"/>
  <c r="BB81" i="12"/>
  <c r="AQ81" i="12"/>
  <c r="BL81" i="12"/>
  <c r="BH20" i="10"/>
  <c r="BA20" i="10"/>
  <c r="AO20" i="10"/>
  <c r="AT20" i="10"/>
  <c r="BD20" i="10"/>
  <c r="AQ20" i="10"/>
  <c r="BG20" i="10"/>
  <c r="AW20" i="10"/>
  <c r="AS20" i="10"/>
  <c r="AY20" i="10"/>
  <c r="BC20" i="10"/>
  <c r="AV20" i="10"/>
  <c r="BO20" i="10"/>
  <c r="BP20" i="10"/>
  <c r="BF20" i="10"/>
  <c r="BN20" i="10"/>
  <c r="BI20" i="10"/>
  <c r="BK20" i="10"/>
  <c r="AU20" i="10"/>
  <c r="AZ20" i="10"/>
  <c r="BL20" i="10"/>
  <c r="AP20" i="10"/>
  <c r="AL20" i="10"/>
  <c r="BB20" i="10"/>
  <c r="AM20" i="10"/>
  <c r="BM20" i="10"/>
  <c r="BJ20" i="10"/>
  <c r="BE20" i="10"/>
  <c r="AN20" i="10"/>
  <c r="AR20" i="10"/>
  <c r="AX20" i="10"/>
  <c r="BP41" i="10"/>
  <c r="AL41" i="10"/>
  <c r="BI41" i="10"/>
  <c r="BA41" i="10"/>
  <c r="BM41" i="10"/>
  <c r="BC41" i="10"/>
  <c r="BK41" i="10"/>
  <c r="AW41" i="10"/>
  <c r="AV41" i="10"/>
  <c r="AU41" i="10"/>
  <c r="AQ41" i="10"/>
  <c r="AN41" i="10"/>
  <c r="BJ41" i="10"/>
  <c r="BB41" i="10"/>
  <c r="AY41" i="10"/>
  <c r="BD41" i="10"/>
  <c r="AX41" i="10"/>
  <c r="AT41" i="10"/>
  <c r="BO41" i="10"/>
  <c r="AZ41" i="10"/>
  <c r="AR41" i="10"/>
  <c r="AO41" i="10"/>
  <c r="AM41" i="10"/>
  <c r="BE41" i="10"/>
  <c r="BG41" i="10"/>
  <c r="AP41" i="10"/>
  <c r="BL41" i="10"/>
  <c r="BH41" i="10"/>
  <c r="BF41" i="10"/>
  <c r="AS41" i="10"/>
  <c r="BN41" i="10"/>
  <c r="BP42" i="12"/>
  <c r="AV42" i="12"/>
  <c r="AZ42" i="12"/>
  <c r="AO42" i="12"/>
  <c r="AP42" i="12"/>
  <c r="BD42" i="12"/>
  <c r="BJ42" i="12"/>
  <c r="BC42" i="12"/>
  <c r="AY42" i="12"/>
  <c r="AN42" i="12"/>
  <c r="AT42" i="12"/>
  <c r="BO42" i="12"/>
  <c r="BK42" i="12"/>
  <c r="BB42" i="12"/>
  <c r="AQ42" i="12"/>
  <c r="AR42" i="12"/>
  <c r="AM42" i="12"/>
  <c r="BH42" i="12"/>
  <c r="BE42" i="12"/>
  <c r="BA42" i="12"/>
  <c r="AX42" i="12"/>
  <c r="BF42" i="12"/>
  <c r="BM42" i="12"/>
  <c r="BL42" i="12"/>
  <c r="BI42" i="12"/>
  <c r="BN42" i="12"/>
  <c r="BG42" i="12"/>
  <c r="AW42" i="12"/>
  <c r="AL42" i="12"/>
  <c r="AU42" i="12"/>
  <c r="AS42" i="12"/>
  <c r="BP18" i="12"/>
  <c r="BJ18" i="12"/>
  <c r="BG18" i="12"/>
  <c r="AW18" i="12"/>
  <c r="BO18" i="12"/>
  <c r="BM18" i="12"/>
  <c r="BL18" i="12"/>
  <c r="BN18" i="12"/>
  <c r="AO18" i="12"/>
  <c r="BB18" i="12"/>
  <c r="AU18" i="12"/>
  <c r="BA18" i="12"/>
  <c r="AV18" i="12"/>
  <c r="AN18" i="12"/>
  <c r="AY18" i="12"/>
  <c r="BI18" i="12"/>
  <c r="BC18" i="12"/>
  <c r="AT18" i="12"/>
  <c r="AZ18" i="12"/>
  <c r="AS18" i="12"/>
  <c r="BK18" i="12"/>
  <c r="AR18" i="12"/>
  <c r="AM18" i="12"/>
  <c r="BD18" i="12"/>
  <c r="AX18" i="12"/>
  <c r="BE18" i="12"/>
  <c r="BH18" i="12"/>
  <c r="AL18" i="12"/>
  <c r="AQ18" i="12"/>
  <c r="BF18" i="12"/>
  <c r="AP18" i="12"/>
  <c r="AW7" i="10"/>
  <c r="AM7" i="10"/>
  <c r="BJ7" i="10"/>
  <c r="AL7" i="10"/>
  <c r="AV7" i="10"/>
  <c r="AT7" i="10"/>
  <c r="BE7" i="10"/>
  <c r="AY7" i="10"/>
  <c r="BK7" i="10"/>
  <c r="AX7" i="10"/>
  <c r="BG7" i="10"/>
  <c r="BD7" i="10"/>
  <c r="BN7" i="10"/>
  <c r="BM7" i="10"/>
  <c r="AQ7" i="10"/>
  <c r="BA7" i="10"/>
  <c r="AZ7" i="10"/>
  <c r="BP7" i="10"/>
  <c r="BF7" i="10"/>
  <c r="BB7" i="10"/>
  <c r="BI7" i="10"/>
  <c r="AR7" i="10"/>
  <c r="BH7" i="10"/>
  <c r="AP7" i="10"/>
  <c r="AO7" i="10"/>
  <c r="BL7" i="10"/>
  <c r="AU7" i="10"/>
  <c r="AS7" i="10"/>
  <c r="BO7" i="10"/>
  <c r="AN7" i="10"/>
  <c r="BC7" i="10"/>
  <c r="BP118" i="10"/>
  <c r="AX118" i="10"/>
  <c r="AV118" i="10"/>
  <c r="BL118" i="10"/>
  <c r="AN118" i="10"/>
  <c r="BK118" i="10"/>
  <c r="AZ118" i="10"/>
  <c r="AR118" i="10"/>
  <c r="AO118" i="10"/>
  <c r="BG118" i="10"/>
  <c r="BH118" i="10"/>
  <c r="AT118" i="10"/>
  <c r="BN118" i="10"/>
  <c r="BF118" i="10"/>
  <c r="BO118" i="10"/>
  <c r="BI118" i="10"/>
  <c r="AM118" i="10"/>
  <c r="AL118" i="10"/>
  <c r="AW118" i="10"/>
  <c r="AU118" i="10"/>
  <c r="BB118" i="10"/>
  <c r="BC118" i="10"/>
  <c r="BA118" i="10"/>
  <c r="AS118" i="10"/>
  <c r="AP118" i="10"/>
  <c r="BD118" i="10"/>
  <c r="BM118" i="10"/>
  <c r="BJ118" i="10"/>
  <c r="BE118" i="10"/>
  <c r="AY118" i="10"/>
  <c r="AQ118" i="10"/>
  <c r="BG33" i="10"/>
  <c r="AQ33" i="10"/>
  <c r="BH33" i="10"/>
  <c r="BM33" i="10"/>
  <c r="BI33" i="10"/>
  <c r="AX33" i="10"/>
  <c r="BA33" i="10"/>
  <c r="BF33" i="10"/>
  <c r="AV33" i="10"/>
  <c r="AO33" i="10"/>
  <c r="AL33" i="10"/>
  <c r="AN33" i="10"/>
  <c r="AW33" i="10"/>
  <c r="AP33" i="10"/>
  <c r="AR33" i="10"/>
  <c r="BC33" i="10"/>
  <c r="BD33" i="10"/>
  <c r="BL33" i="10"/>
  <c r="BJ33" i="10"/>
  <c r="AY33" i="10"/>
  <c r="AT33" i="10"/>
  <c r="AZ33" i="10"/>
  <c r="BN33" i="10"/>
  <c r="AS33" i="10"/>
  <c r="BP33" i="10"/>
  <c r="BB33" i="10"/>
  <c r="BO33" i="10"/>
  <c r="BK33" i="10"/>
  <c r="AM33" i="10"/>
  <c r="AU33" i="10"/>
  <c r="BE33" i="10"/>
  <c r="BP80" i="3"/>
  <c r="BG80" i="3"/>
  <c r="AL80" i="3"/>
  <c r="AV80" i="3"/>
  <c r="AU80" i="3"/>
  <c r="BM80" i="3"/>
  <c r="BA80" i="3"/>
  <c r="AN80" i="3"/>
  <c r="AX80" i="3"/>
  <c r="BL80" i="3"/>
  <c r="AR80" i="3"/>
  <c r="BK80" i="3"/>
  <c r="AZ80" i="3"/>
  <c r="BO80" i="3"/>
  <c r="BN80" i="3"/>
  <c r="AW80" i="3"/>
  <c r="AO80" i="3"/>
  <c r="BJ80" i="3"/>
  <c r="BI80" i="3"/>
  <c r="BB80" i="3"/>
  <c r="AQ80" i="3"/>
  <c r="BF80" i="3"/>
  <c r="BE80" i="3"/>
  <c r="AP80" i="3"/>
  <c r="AT80" i="3"/>
  <c r="BH80" i="3"/>
  <c r="AM80" i="3"/>
  <c r="AS80" i="3"/>
  <c r="AY80" i="3"/>
  <c r="BD80" i="3"/>
  <c r="BC80" i="3"/>
  <c r="BP119" i="10"/>
  <c r="AM119" i="10"/>
  <c r="AP119" i="10"/>
  <c r="BK119" i="10"/>
  <c r="BC119" i="10"/>
  <c r="AY119" i="10"/>
  <c r="BE119" i="10"/>
  <c r="BD119" i="10"/>
  <c r="AS119" i="10"/>
  <c r="BL119" i="10"/>
  <c r="AO119" i="10"/>
  <c r="BH119" i="10"/>
  <c r="BG119" i="10"/>
  <c r="BF119" i="10"/>
  <c r="BB119" i="10"/>
  <c r="AR119" i="10"/>
  <c r="BM119" i="10"/>
  <c r="BA119" i="10"/>
  <c r="AX119" i="10"/>
  <c r="AL119" i="10"/>
  <c r="AN119" i="10"/>
  <c r="AW119" i="10"/>
  <c r="BN119" i="10"/>
  <c r="AT119" i="10"/>
  <c r="BO119" i="10"/>
  <c r="AZ119" i="10"/>
  <c r="BI119" i="10"/>
  <c r="AU119" i="10"/>
  <c r="AQ119" i="10"/>
  <c r="BJ119" i="10"/>
  <c r="AV119" i="10"/>
  <c r="AR59" i="3"/>
  <c r="BB59" i="3"/>
  <c r="BF59" i="3"/>
  <c r="AZ59" i="3"/>
  <c r="BD59" i="3"/>
  <c r="BA59" i="3"/>
  <c r="BK59" i="3"/>
  <c r="BN59" i="3"/>
  <c r="AN59" i="3"/>
  <c r="BP59" i="3"/>
  <c r="BH59" i="3"/>
  <c r="AU59" i="3"/>
  <c r="AP59" i="3"/>
  <c r="AO59" i="3"/>
  <c r="BI59" i="3"/>
  <c r="BE59" i="3"/>
  <c r="AL59" i="3"/>
  <c r="AX59" i="3"/>
  <c r="BJ59" i="3"/>
  <c r="AS59" i="3"/>
  <c r="BC59" i="3"/>
  <c r="AT59" i="3"/>
  <c r="AY59" i="3"/>
  <c r="AM59" i="3"/>
  <c r="BL59" i="3"/>
  <c r="AV59" i="3"/>
  <c r="AW59" i="3"/>
  <c r="BG59" i="3"/>
  <c r="BM59" i="3"/>
  <c r="BO59" i="3"/>
  <c r="AQ59" i="3"/>
  <c r="AP67" i="3"/>
  <c r="BB67" i="3"/>
  <c r="AU67" i="3"/>
  <c r="AT67" i="3"/>
  <c r="AW67" i="3"/>
  <c r="BA67" i="3"/>
  <c r="BI67" i="3"/>
  <c r="BO67" i="3"/>
  <c r="BG67" i="3"/>
  <c r="BE67" i="3"/>
  <c r="BD67" i="3"/>
  <c r="AX67" i="3"/>
  <c r="BN67" i="3"/>
  <c r="AL67" i="3"/>
  <c r="BH67" i="3"/>
  <c r="AM67" i="3"/>
  <c r="AS67" i="3"/>
  <c r="BK67" i="3"/>
  <c r="AR67" i="3"/>
  <c r="BC67" i="3"/>
  <c r="BP67" i="3"/>
  <c r="AN67" i="3"/>
  <c r="BL67" i="3"/>
  <c r="AZ67" i="3"/>
  <c r="BM67" i="3"/>
  <c r="BF67" i="3"/>
  <c r="AY67" i="3"/>
  <c r="BJ67" i="3"/>
  <c r="AQ67" i="3"/>
  <c r="AO67" i="3"/>
  <c r="AV67" i="3"/>
  <c r="BC100" i="10"/>
  <c r="AT100" i="10"/>
  <c r="AS100" i="10"/>
  <c r="AQ100" i="10"/>
  <c r="BL100" i="10"/>
  <c r="AY100" i="10"/>
  <c r="AO100" i="10"/>
  <c r="BG100" i="10"/>
  <c r="BD100" i="10"/>
  <c r="BJ100" i="10"/>
  <c r="BA100" i="10"/>
  <c r="AX100" i="10"/>
  <c r="AM100" i="10"/>
  <c r="AW100" i="10"/>
  <c r="BK100" i="10"/>
  <c r="BH100" i="10"/>
  <c r="AZ100" i="10"/>
  <c r="BO100" i="10"/>
  <c r="BB100" i="10"/>
  <c r="AV100" i="10"/>
  <c r="AU100" i="10"/>
  <c r="BN100" i="10"/>
  <c r="AP100" i="10"/>
  <c r="BP100" i="10"/>
  <c r="BI100" i="10"/>
  <c r="BE100" i="10"/>
  <c r="AR100" i="10"/>
  <c r="AL100" i="10"/>
  <c r="BF100" i="10"/>
  <c r="AN100" i="10"/>
  <c r="BM100" i="10"/>
  <c r="AX79" i="3"/>
  <c r="BK79" i="3"/>
  <c r="BC79" i="3"/>
  <c r="AT79" i="3"/>
  <c r="AV79" i="3"/>
  <c r="BB79" i="3"/>
  <c r="BL79" i="3"/>
  <c r="BL78" i="3" s="1"/>
  <c r="AS79" i="3"/>
  <c r="BD79" i="3"/>
  <c r="BG79" i="3"/>
  <c r="AP79" i="3"/>
  <c r="BO79" i="3"/>
  <c r="AM79" i="3"/>
  <c r="BA79" i="3"/>
  <c r="AL79" i="3"/>
  <c r="AR79" i="3"/>
  <c r="BP79" i="3"/>
  <c r="BE79" i="3"/>
  <c r="AQ79" i="3"/>
  <c r="BN79" i="3"/>
  <c r="BM79" i="3"/>
  <c r="AW79" i="3"/>
  <c r="BI79" i="3"/>
  <c r="BI78" i="3" s="1"/>
  <c r="BH79" i="3"/>
  <c r="AO79" i="3"/>
  <c r="BJ79" i="3"/>
  <c r="AZ79" i="3"/>
  <c r="BF79" i="3"/>
  <c r="AY79" i="3"/>
  <c r="AU79" i="3"/>
  <c r="AN79" i="3"/>
  <c r="AN78" i="3" s="1"/>
  <c r="AY27" i="3"/>
  <c r="BO27" i="3"/>
  <c r="BL27" i="3"/>
  <c r="AS27" i="3"/>
  <c r="AM27" i="3"/>
  <c r="AT27" i="3"/>
  <c r="AP27" i="3"/>
  <c r="BE27" i="3"/>
  <c r="BH27" i="3"/>
  <c r="AR27" i="3"/>
  <c r="AW27" i="3"/>
  <c r="BF27" i="3"/>
  <c r="BK27" i="3"/>
  <c r="AX27" i="3"/>
  <c r="AO27" i="3"/>
  <c r="AL27" i="3"/>
  <c r="BI27" i="3"/>
  <c r="BB27" i="3"/>
  <c r="BP27" i="3"/>
  <c r="AV27" i="3"/>
  <c r="BM27" i="3"/>
  <c r="BN27" i="3"/>
  <c r="AQ27" i="3"/>
  <c r="BA27" i="3"/>
  <c r="AU27" i="3"/>
  <c r="BG27" i="3"/>
  <c r="BD27" i="3"/>
  <c r="BJ27" i="3"/>
  <c r="BC27" i="3"/>
  <c r="AN27" i="3"/>
  <c r="AZ27" i="3"/>
  <c r="BP23" i="10"/>
  <c r="BF23" i="10"/>
  <c r="BJ23" i="10"/>
  <c r="AU23" i="10"/>
  <c r="AP23" i="10"/>
  <c r="BB23" i="10"/>
  <c r="BI23" i="10"/>
  <c r="BD23" i="10"/>
  <c r="AN23" i="10"/>
  <c r="AL23" i="10"/>
  <c r="AO23" i="10"/>
  <c r="BK23" i="10"/>
  <c r="AQ23" i="10"/>
  <c r="AT23" i="10"/>
  <c r="BC23" i="10"/>
  <c r="AZ23" i="10"/>
  <c r="BE23" i="10"/>
  <c r="BA23" i="10"/>
  <c r="AS23" i="10"/>
  <c r="BO23" i="10"/>
  <c r="BN23" i="10"/>
  <c r="AW23" i="10"/>
  <c r="BM23" i="10"/>
  <c r="AY23" i="10"/>
  <c r="AX23" i="10"/>
  <c r="BL23" i="10"/>
  <c r="AR23" i="10"/>
  <c r="BH23" i="10"/>
  <c r="BG23" i="10"/>
  <c r="AM23" i="10"/>
  <c r="AV23" i="10"/>
  <c r="BP61" i="3"/>
  <c r="BF61" i="3"/>
  <c r="AN61" i="3"/>
  <c r="BH61" i="3"/>
  <c r="AV61" i="3"/>
  <c r="AS61" i="3"/>
  <c r="AW61" i="3"/>
  <c r="BG61" i="3"/>
  <c r="AU61" i="3"/>
  <c r="BD61" i="3"/>
  <c r="BB61" i="3"/>
  <c r="BO61" i="3"/>
  <c r="BK61" i="3"/>
  <c r="AY61" i="3"/>
  <c r="BL61" i="3"/>
  <c r="AR61" i="3"/>
  <c r="BC61" i="3"/>
  <c r="BM61" i="3"/>
  <c r="AO61" i="3"/>
  <c r="BE61" i="3"/>
  <c r="BA61" i="3"/>
  <c r="BJ61" i="3"/>
  <c r="AP61" i="3"/>
  <c r="AM61" i="3"/>
  <c r="AZ61" i="3"/>
  <c r="BN61" i="3"/>
  <c r="AT61" i="3"/>
  <c r="BI61" i="3"/>
  <c r="AQ61" i="3"/>
  <c r="AL61" i="3"/>
  <c r="AX61" i="3"/>
  <c r="BP86" i="10"/>
  <c r="AW86" i="10"/>
  <c r="AY86" i="10"/>
  <c r="BA86" i="10"/>
  <c r="BO86" i="10"/>
  <c r="AM86" i="10"/>
  <c r="BJ86" i="10"/>
  <c r="BB86" i="10"/>
  <c r="BM86" i="10"/>
  <c r="AP86" i="10"/>
  <c r="BK86" i="10"/>
  <c r="AR86" i="10"/>
  <c r="AT86" i="10"/>
  <c r="BH86" i="10"/>
  <c r="BI86" i="10"/>
  <c r="BG86" i="10"/>
  <c r="BF86" i="10"/>
  <c r="AQ86" i="10"/>
  <c r="BD86" i="10"/>
  <c r="AV86" i="10"/>
  <c r="BL86" i="10"/>
  <c r="BC86" i="10"/>
  <c r="BN86" i="10"/>
  <c r="AO86" i="10"/>
  <c r="AZ86" i="10"/>
  <c r="AU86" i="10"/>
  <c r="BE86" i="10"/>
  <c r="AL86" i="10"/>
  <c r="AN86" i="10"/>
  <c r="AX86" i="10"/>
  <c r="AS86" i="10"/>
  <c r="BP85" i="12"/>
  <c r="BN85" i="12"/>
  <c r="BH85" i="12"/>
  <c r="BI85" i="12"/>
  <c r="BJ85" i="12"/>
  <c r="BB85" i="12"/>
  <c r="BK85" i="12"/>
  <c r="BE85" i="12"/>
  <c r="AT85" i="12"/>
  <c r="BF85" i="12"/>
  <c r="AP85" i="12"/>
  <c r="AO85" i="12"/>
  <c r="BO85" i="12"/>
  <c r="AQ85" i="12"/>
  <c r="AR85" i="12"/>
  <c r="AV85" i="12"/>
  <c r="AM85" i="12"/>
  <c r="BL85" i="12"/>
  <c r="BC85" i="12"/>
  <c r="AL85" i="12"/>
  <c r="AS85" i="12"/>
  <c r="AX85" i="12"/>
  <c r="AN85" i="12"/>
  <c r="AZ85" i="12"/>
  <c r="AU85" i="12"/>
  <c r="BM85" i="12"/>
  <c r="AW85" i="12"/>
  <c r="BD85" i="12"/>
  <c r="AY85" i="12"/>
  <c r="BG85" i="12"/>
  <c r="BA85" i="12"/>
  <c r="BP85" i="3"/>
  <c r="AN85" i="3"/>
  <c r="BB85" i="3"/>
  <c r="AW85" i="3"/>
  <c r="BN85" i="3"/>
  <c r="AY85" i="3"/>
  <c r="AU85" i="3"/>
  <c r="BG85" i="3"/>
  <c r="BI85" i="3"/>
  <c r="BH85" i="3"/>
  <c r="BE85" i="3"/>
  <c r="BL85" i="3"/>
  <c r="AQ85" i="3"/>
  <c r="BA85" i="3"/>
  <c r="BK85" i="3"/>
  <c r="AT85" i="3"/>
  <c r="AO85" i="3"/>
  <c r="AS85" i="3"/>
  <c r="AL85" i="3"/>
  <c r="AR85" i="3"/>
  <c r="BO85" i="3"/>
  <c r="BM85" i="3"/>
  <c r="AX85" i="3"/>
  <c r="AZ85" i="3"/>
  <c r="AP85" i="3"/>
  <c r="BC85" i="3"/>
  <c r="AV85" i="3"/>
  <c r="BF85" i="3"/>
  <c r="AM85" i="3"/>
  <c r="BD85" i="3"/>
  <c r="BJ85" i="3"/>
  <c r="BG46" i="3"/>
  <c r="BH46" i="3"/>
  <c r="AL46" i="3"/>
  <c r="BJ46" i="3"/>
  <c r="BL46" i="3"/>
  <c r="BD46" i="3"/>
  <c r="AQ46" i="3"/>
  <c r="AS46" i="3"/>
  <c r="BA46" i="3"/>
  <c r="BC46" i="3"/>
  <c r="BM46" i="3"/>
  <c r="BE46" i="3"/>
  <c r="BF46" i="3"/>
  <c r="AV46" i="3"/>
  <c r="AR46" i="3"/>
  <c r="AX46" i="3"/>
  <c r="BB46" i="3"/>
  <c r="AZ46" i="3"/>
  <c r="BI46" i="3"/>
  <c r="BP46" i="3"/>
  <c r="AP46" i="3"/>
  <c r="AM46" i="3"/>
  <c r="AT46" i="3"/>
  <c r="AW46" i="3"/>
  <c r="BN46" i="3"/>
  <c r="AY46" i="3"/>
  <c r="AN46" i="3"/>
  <c r="BO46" i="3"/>
  <c r="AO46" i="3"/>
  <c r="AU46" i="3"/>
  <c r="BK46" i="3"/>
  <c r="AN46" i="10"/>
  <c r="AX46" i="10"/>
  <c r="AP46" i="10"/>
  <c r="BC46" i="10"/>
  <c r="BI46" i="10"/>
  <c r="BA46" i="10"/>
  <c r="AU46" i="10"/>
  <c r="BK46" i="10"/>
  <c r="AO46" i="10"/>
  <c r="BG46" i="10"/>
  <c r="BH46" i="10"/>
  <c r="AW46" i="10"/>
  <c r="BE46" i="10"/>
  <c r="BB46" i="10"/>
  <c r="BN46" i="10"/>
  <c r="BM46" i="10"/>
  <c r="AY46" i="10"/>
  <c r="BF46" i="10"/>
  <c r="AV46" i="10"/>
  <c r="AS46" i="10"/>
  <c r="AM46" i="10"/>
  <c r="AL46" i="10"/>
  <c r="BP46" i="10"/>
  <c r="AT46" i="10"/>
  <c r="BD46" i="10"/>
  <c r="AZ46" i="10"/>
  <c r="BO46" i="10"/>
  <c r="AR46" i="10"/>
  <c r="AQ46" i="10"/>
  <c r="BJ46" i="10"/>
  <c r="BL46" i="10"/>
  <c r="BP114" i="10"/>
  <c r="AP114" i="10"/>
  <c r="BB114" i="10"/>
  <c r="BL114" i="10"/>
  <c r="AM114" i="10"/>
  <c r="BA114" i="10"/>
  <c r="BC114" i="10"/>
  <c r="BF114" i="10"/>
  <c r="BM114" i="10"/>
  <c r="BD114" i="10"/>
  <c r="BO114" i="10"/>
  <c r="AX114" i="10"/>
  <c r="BI114" i="10"/>
  <c r="AN114" i="10"/>
  <c r="AR114" i="10"/>
  <c r="AW114" i="10"/>
  <c r="AQ114" i="10"/>
  <c r="AL114" i="10"/>
  <c r="BJ114" i="10"/>
  <c r="BH114" i="10"/>
  <c r="BE114" i="10"/>
  <c r="AU114" i="10"/>
  <c r="AZ114" i="10"/>
  <c r="AT114" i="10"/>
  <c r="AO114" i="10"/>
  <c r="AS114" i="10"/>
  <c r="AV114" i="10"/>
  <c r="BK114" i="10"/>
  <c r="BG114" i="10"/>
  <c r="AY114" i="10"/>
  <c r="BN114" i="10"/>
  <c r="AU74" i="3"/>
  <c r="BF74" i="3"/>
  <c r="AQ74" i="3"/>
  <c r="BJ74" i="3"/>
  <c r="AM74" i="3"/>
  <c r="AZ74" i="3"/>
  <c r="BC74" i="3"/>
  <c r="BB74" i="3"/>
  <c r="AP74" i="3"/>
  <c r="BI74" i="3"/>
  <c r="AR74" i="3"/>
  <c r="BD74" i="3"/>
  <c r="AN74" i="3"/>
  <c r="AW74" i="3"/>
  <c r="BN74" i="3"/>
  <c r="BM74" i="3"/>
  <c r="AT74" i="3"/>
  <c r="BH74" i="3"/>
  <c r="AO74" i="3"/>
  <c r="BA74" i="3"/>
  <c r="AV74" i="3"/>
  <c r="BP74" i="3"/>
  <c r="BG74" i="3"/>
  <c r="BL74" i="3"/>
  <c r="BO74" i="3"/>
  <c r="AL74" i="3"/>
  <c r="AS74" i="3"/>
  <c r="AX74" i="3"/>
  <c r="BE74" i="3"/>
  <c r="AY74" i="3"/>
  <c r="BK74" i="3"/>
  <c r="AS4" i="12"/>
  <c r="BI4" i="12"/>
  <c r="BK4" i="12"/>
  <c r="AW4" i="12"/>
  <c r="BG4" i="12"/>
  <c r="AM4" i="12"/>
  <c r="BM4" i="12"/>
  <c r="BD4" i="12"/>
  <c r="AY4" i="12"/>
  <c r="BO4" i="12"/>
  <c r="AQ4" i="12"/>
  <c r="BJ4" i="12"/>
  <c r="AT4" i="12"/>
  <c r="BH4" i="12"/>
  <c r="BF4" i="12"/>
  <c r="AR4" i="12"/>
  <c r="BN4" i="12"/>
  <c r="AU4" i="12"/>
  <c r="BA4" i="12"/>
  <c r="AX4" i="12"/>
  <c r="AO4" i="12"/>
  <c r="AL4" i="12"/>
  <c r="AP4" i="12"/>
  <c r="AV4" i="12"/>
  <c r="BL4" i="12"/>
  <c r="AZ4" i="12"/>
  <c r="AN4" i="12"/>
  <c r="BB4" i="12"/>
  <c r="BE4" i="12"/>
  <c r="BP4" i="12"/>
  <c r="BC4" i="12"/>
  <c r="BL19" i="3"/>
  <c r="BA19" i="3"/>
  <c r="AM19" i="3"/>
  <c r="AO19" i="3"/>
  <c r="BB19" i="3"/>
  <c r="AP19" i="3"/>
  <c r="AZ19" i="3"/>
  <c r="AU19" i="3"/>
  <c r="AT19" i="3"/>
  <c r="BC19" i="3"/>
  <c r="BN19" i="3"/>
  <c r="BK19" i="3"/>
  <c r="AV19" i="3"/>
  <c r="BG19" i="3"/>
  <c r="AL19" i="3"/>
  <c r="BE19" i="3"/>
  <c r="BH19" i="3"/>
  <c r="BF19" i="3"/>
  <c r="BJ19" i="3"/>
  <c r="BM19" i="3"/>
  <c r="BO19" i="3"/>
  <c r="BP19" i="3"/>
  <c r="AR19" i="3"/>
  <c r="BD19" i="3"/>
  <c r="AN19" i="3"/>
  <c r="AQ19" i="3"/>
  <c r="AS19" i="3"/>
  <c r="BI19" i="3"/>
  <c r="AX19" i="3"/>
  <c r="AY19" i="3"/>
  <c r="AW19" i="3"/>
  <c r="BP56" i="3"/>
  <c r="BH56" i="3"/>
  <c r="AL56" i="3"/>
  <c r="AS56" i="3"/>
  <c r="AQ56" i="3"/>
  <c r="BM56" i="3"/>
  <c r="BL56" i="3"/>
  <c r="AW56" i="3"/>
  <c r="AX56" i="3"/>
  <c r="BE56" i="3"/>
  <c r="BN56" i="3"/>
  <c r="AY56" i="3"/>
  <c r="AN56" i="3"/>
  <c r="AZ56" i="3"/>
  <c r="BG56" i="3"/>
  <c r="BA56" i="3"/>
  <c r="BC56" i="3"/>
  <c r="BB56" i="3"/>
  <c r="BF56" i="3"/>
  <c r="AO56" i="3"/>
  <c r="BJ56" i="3"/>
  <c r="AP56" i="3"/>
  <c r="BD56" i="3"/>
  <c r="AR56" i="3"/>
  <c r="AV56" i="3"/>
  <c r="AM56" i="3"/>
  <c r="BK56" i="3"/>
  <c r="AU56" i="3"/>
  <c r="BI56" i="3"/>
  <c r="AT56" i="3"/>
  <c r="BO56" i="3"/>
  <c r="BP81" i="3"/>
  <c r="BI81" i="3"/>
  <c r="BO81" i="3"/>
  <c r="AX81" i="3"/>
  <c r="AM81" i="3"/>
  <c r="BD81" i="3"/>
  <c r="BH81" i="3"/>
  <c r="BJ81" i="3"/>
  <c r="BK81" i="3"/>
  <c r="AY81" i="3"/>
  <c r="AT81" i="3"/>
  <c r="AZ81" i="3"/>
  <c r="AR81" i="3"/>
  <c r="AL81" i="3"/>
  <c r="BL81" i="3"/>
  <c r="AU81" i="3"/>
  <c r="BC81" i="3"/>
  <c r="AO81" i="3"/>
  <c r="AN81" i="3"/>
  <c r="AS81" i="3"/>
  <c r="BG81" i="3"/>
  <c r="BA81" i="3"/>
  <c r="BE81" i="3"/>
  <c r="BB81" i="3"/>
  <c r="BF81" i="3"/>
  <c r="BM81" i="3"/>
  <c r="AP81" i="3"/>
  <c r="AV81" i="3"/>
  <c r="AW81" i="3"/>
  <c r="AQ81" i="3"/>
  <c r="BN81" i="3"/>
  <c r="BP41" i="12"/>
  <c r="BA41" i="12"/>
  <c r="AM41" i="12"/>
  <c r="BL41" i="12"/>
  <c r="BO41" i="12"/>
  <c r="BE41" i="12"/>
  <c r="BC41" i="12"/>
  <c r="AR41" i="12"/>
  <c r="BH41" i="12"/>
  <c r="AL41" i="12"/>
  <c r="BM41" i="12"/>
  <c r="AV41" i="12"/>
  <c r="AO41" i="12"/>
  <c r="BI41" i="12"/>
  <c r="BG41" i="12"/>
  <c r="AP41" i="12"/>
  <c r="BF41" i="12"/>
  <c r="AU41" i="12"/>
  <c r="BN41" i="12"/>
  <c r="BB41" i="12"/>
  <c r="AX41" i="12"/>
  <c r="BK41" i="12"/>
  <c r="BJ41" i="12"/>
  <c r="AN41" i="12"/>
  <c r="AQ41" i="12"/>
  <c r="AW41" i="12"/>
  <c r="BD41" i="12"/>
  <c r="AS41" i="12"/>
  <c r="AY41" i="12"/>
  <c r="AZ41" i="12"/>
  <c r="AT41" i="12"/>
  <c r="BP35" i="12"/>
  <c r="BN35" i="12"/>
  <c r="BA35" i="12"/>
  <c r="AO35" i="12"/>
  <c r="BB35" i="12"/>
  <c r="BL35" i="12"/>
  <c r="AS35" i="12"/>
  <c r="BJ35" i="12"/>
  <c r="BG35" i="12"/>
  <c r="AX35" i="12"/>
  <c r="AL35" i="12"/>
  <c r="BE35" i="12"/>
  <c r="AR35" i="12"/>
  <c r="BC35" i="12"/>
  <c r="BI35" i="12"/>
  <c r="BH35" i="12"/>
  <c r="AT35" i="12"/>
  <c r="BM35" i="12"/>
  <c r="AV35" i="12"/>
  <c r="AZ35" i="12"/>
  <c r="AP35" i="12"/>
  <c r="AU35" i="12"/>
  <c r="AW35" i="12"/>
  <c r="AM35" i="12"/>
  <c r="AN35" i="12"/>
  <c r="BO35" i="12"/>
  <c r="BD35" i="12"/>
  <c r="AQ35" i="12"/>
  <c r="BK35" i="12"/>
  <c r="AY35" i="12"/>
  <c r="BF35" i="12"/>
  <c r="BP18" i="10"/>
  <c r="BD18" i="10"/>
  <c r="AR18" i="10"/>
  <c r="BO18" i="10"/>
  <c r="BI18" i="10"/>
  <c r="AU18" i="10"/>
  <c r="BA18" i="10"/>
  <c r="BF18" i="10"/>
  <c r="BM18" i="10"/>
  <c r="BJ18" i="10"/>
  <c r="AQ18" i="10"/>
  <c r="AN18" i="10"/>
  <c r="AM18" i="10"/>
  <c r="AY18" i="10"/>
  <c r="BL18" i="10"/>
  <c r="AV18" i="10"/>
  <c r="BC18" i="10"/>
  <c r="AZ18" i="10"/>
  <c r="AL18" i="10"/>
  <c r="AW18" i="10"/>
  <c r="BH18" i="10"/>
  <c r="AP18" i="10"/>
  <c r="BE18" i="10"/>
  <c r="AT18" i="10"/>
  <c r="BN18" i="10"/>
  <c r="BG18" i="10"/>
  <c r="BK18" i="10"/>
  <c r="AS18" i="10"/>
  <c r="BB18" i="10"/>
  <c r="AX18" i="10"/>
  <c r="AO18" i="10"/>
  <c r="AP118" i="12"/>
  <c r="BN118" i="12"/>
  <c r="BG118" i="12"/>
  <c r="AQ118" i="12"/>
  <c r="AU118" i="12"/>
  <c r="AN118" i="12"/>
  <c r="AS118" i="12"/>
  <c r="BB118" i="12"/>
  <c r="AT118" i="12"/>
  <c r="AM118" i="12"/>
  <c r="BL118" i="12"/>
  <c r="BM118" i="12"/>
  <c r="AZ118" i="12"/>
  <c r="AR118" i="12"/>
  <c r="AX118" i="12"/>
  <c r="BE118" i="12"/>
  <c r="BD118" i="12"/>
  <c r="BP118" i="12"/>
  <c r="BC118" i="12"/>
  <c r="AY118" i="12"/>
  <c r="BI118" i="12"/>
  <c r="AL118" i="12"/>
  <c r="BJ118" i="12"/>
  <c r="AO118" i="12"/>
  <c r="BA118" i="12"/>
  <c r="BO118" i="12"/>
  <c r="BF118" i="12"/>
  <c r="BK118" i="12"/>
  <c r="AW118" i="12"/>
  <c r="AV118" i="12"/>
  <c r="BH118" i="12"/>
  <c r="BM125" i="10"/>
  <c r="AS125" i="10"/>
  <c r="AW125" i="10"/>
  <c r="BF125" i="10"/>
  <c r="AL125" i="10"/>
  <c r="BH125" i="10"/>
  <c r="BP125" i="10"/>
  <c r="AX125" i="10"/>
  <c r="BD125" i="10"/>
  <c r="BK125" i="10"/>
  <c r="BE125" i="10"/>
  <c r="AQ125" i="10"/>
  <c r="BB125" i="10"/>
  <c r="AY125" i="10"/>
  <c r="BN125" i="10"/>
  <c r="BA125" i="10"/>
  <c r="AT125" i="10"/>
  <c r="AV125" i="10"/>
  <c r="BC125" i="10"/>
  <c r="BI125" i="10"/>
  <c r="AO125" i="10"/>
  <c r="AR125" i="10"/>
  <c r="AU125" i="10"/>
  <c r="BO125" i="10"/>
  <c r="AM125" i="10"/>
  <c r="AN125" i="10"/>
  <c r="BG125" i="10"/>
  <c r="BL125" i="10"/>
  <c r="AP125" i="10"/>
  <c r="BJ125" i="10"/>
  <c r="AZ125" i="10"/>
  <c r="AL78" i="3" l="1"/>
  <c r="BD9" i="3"/>
  <c r="BQ10" i="10"/>
  <c r="AM9" i="10"/>
  <c r="BD9" i="10"/>
  <c r="AN9" i="10"/>
  <c r="AM9" i="12"/>
  <c r="BO9" i="12"/>
  <c r="AL112" i="12"/>
  <c r="AO112" i="12"/>
  <c r="AW94" i="10"/>
  <c r="BF36" i="3"/>
  <c r="BK36" i="3"/>
  <c r="BO36" i="3"/>
  <c r="AZ36" i="3"/>
  <c r="AU36" i="3"/>
  <c r="BI36" i="3"/>
  <c r="BJ36" i="3"/>
  <c r="BC36" i="3"/>
  <c r="BG36" i="3"/>
  <c r="AO36" i="3"/>
  <c r="BM36" i="3"/>
  <c r="BH36" i="3"/>
  <c r="BL36" i="3"/>
  <c r="AS36" i="3"/>
  <c r="BA36" i="3"/>
  <c r="AP36" i="3"/>
  <c r="AL36" i="3"/>
  <c r="AW36" i="3"/>
  <c r="AV36" i="3"/>
  <c r="AR36" i="3"/>
  <c r="BE36" i="3"/>
  <c r="AY36" i="3"/>
  <c r="AM36" i="3"/>
  <c r="AN36" i="3"/>
  <c r="AX36" i="3"/>
  <c r="BN36" i="3"/>
  <c r="AQ36" i="3"/>
  <c r="AT36" i="3"/>
  <c r="BD36" i="3"/>
  <c r="BB36" i="3"/>
  <c r="BP36" i="3"/>
  <c r="BJ83" i="12"/>
  <c r="BG83" i="12"/>
  <c r="BE83" i="12"/>
  <c r="BQ84" i="12"/>
  <c r="AU83" i="10"/>
  <c r="AR83" i="10"/>
  <c r="BB83" i="10"/>
  <c r="AN2" i="10"/>
  <c r="AR2" i="10"/>
  <c r="AV2" i="10"/>
  <c r="AQ83" i="3"/>
  <c r="BJ83" i="3"/>
  <c r="AU83" i="3"/>
  <c r="AX83" i="3"/>
  <c r="AP112" i="10"/>
  <c r="BL112" i="10"/>
  <c r="AQ112" i="10"/>
  <c r="BB2" i="3"/>
  <c r="AV2" i="3"/>
  <c r="AU2" i="3"/>
  <c r="AP2" i="3"/>
  <c r="AS78" i="12"/>
  <c r="BL78" i="12"/>
  <c r="AN78" i="12"/>
  <c r="BB78" i="12"/>
  <c r="BH112" i="3"/>
  <c r="AR112" i="3"/>
  <c r="AQ112" i="3"/>
  <c r="AU112" i="3"/>
  <c r="AP2" i="12"/>
  <c r="AM2" i="12"/>
  <c r="AX2" i="12"/>
  <c r="BN2" i="12"/>
  <c r="AK53" i="10"/>
  <c r="BG104" i="1"/>
  <c r="AK53" i="3"/>
  <c r="AK53" i="12"/>
  <c r="AK30" i="3"/>
  <c r="AK37" i="12"/>
  <c r="BG81" i="1"/>
  <c r="BG88" i="1"/>
  <c r="AK37" i="3"/>
  <c r="AK37" i="10"/>
  <c r="AK30" i="12"/>
  <c r="AK30" i="10"/>
  <c r="AU78" i="3"/>
  <c r="AW78" i="3"/>
  <c r="BA78" i="3"/>
  <c r="BB78" i="3"/>
  <c r="BJ9" i="3"/>
  <c r="AP9" i="3"/>
  <c r="BC9" i="3"/>
  <c r="BN9" i="3"/>
  <c r="AU9" i="10"/>
  <c r="AR9" i="10"/>
  <c r="AZ9" i="10"/>
  <c r="AX9" i="10"/>
  <c r="BJ107" i="3"/>
  <c r="AZ107" i="3"/>
  <c r="BM9" i="12"/>
  <c r="AW9" i="12"/>
  <c r="AQ9" i="12"/>
  <c r="BH9" i="12"/>
  <c r="BN112" i="12"/>
  <c r="AV112" i="12"/>
  <c r="BO112" i="12"/>
  <c r="BB112" i="12"/>
  <c r="AY94" i="10"/>
  <c r="BK94" i="10"/>
  <c r="AT94" i="10"/>
  <c r="BQ95" i="10"/>
  <c r="BH107" i="10"/>
  <c r="BG43" i="10"/>
  <c r="BO43" i="10"/>
  <c r="AN43" i="10"/>
  <c r="AV43" i="10"/>
  <c r="BE43" i="10"/>
  <c r="BF43" i="10"/>
  <c r="BM43" i="10"/>
  <c r="AY43" i="10"/>
  <c r="BH43" i="10"/>
  <c r="BK43" i="10"/>
  <c r="BA43" i="10"/>
  <c r="BC43" i="10"/>
  <c r="BL43" i="10"/>
  <c r="BB43" i="10"/>
  <c r="AX43" i="10"/>
  <c r="AL43" i="10"/>
  <c r="AU43" i="10"/>
  <c r="AS43" i="10"/>
  <c r="BI43" i="10"/>
  <c r="AO43" i="10"/>
  <c r="BD43" i="10"/>
  <c r="BP43" i="10"/>
  <c r="AZ43" i="10"/>
  <c r="BJ43" i="10"/>
  <c r="AM43" i="10"/>
  <c r="AQ43" i="10"/>
  <c r="AW43" i="10"/>
  <c r="AR43" i="10"/>
  <c r="AT43" i="10"/>
  <c r="AP43" i="10"/>
  <c r="BN43" i="10"/>
  <c r="AT83" i="12"/>
  <c r="AY83" i="12"/>
  <c r="AX83" i="12"/>
  <c r="BE83" i="10"/>
  <c r="BL83" i="10"/>
  <c r="AW83" i="10"/>
  <c r="AZ83" i="10"/>
  <c r="AS2" i="10"/>
  <c r="BD2" i="10"/>
  <c r="BG2" i="10"/>
  <c r="AW2" i="10"/>
  <c r="AZ94" i="3"/>
  <c r="AW83" i="3"/>
  <c r="BQ84" i="3"/>
  <c r="AY83" i="3"/>
  <c r="BE83" i="3"/>
  <c r="AV112" i="10"/>
  <c r="BE112" i="10"/>
  <c r="AL112" i="10"/>
  <c r="BC112" i="10"/>
  <c r="BO2" i="3"/>
  <c r="AS2" i="3"/>
  <c r="BM2" i="3"/>
  <c r="BH78" i="12"/>
  <c r="BJ78" i="12"/>
  <c r="BQ78" i="12"/>
  <c r="AT78" i="12"/>
  <c r="BQ113" i="3"/>
  <c r="BF112" i="3"/>
  <c r="BK112" i="3"/>
  <c r="AN112" i="3"/>
  <c r="BK2" i="12"/>
  <c r="BC2" i="12"/>
  <c r="BJ2" i="12"/>
  <c r="AU2" i="12"/>
  <c r="AK60" i="10"/>
  <c r="AK60" i="3"/>
  <c r="BG111" i="1"/>
  <c r="AK60" i="12"/>
  <c r="AK68" i="10"/>
  <c r="BG119" i="1"/>
  <c r="AK68" i="3"/>
  <c r="AK68" i="12"/>
  <c r="AY78" i="3"/>
  <c r="BM78" i="3"/>
  <c r="AM78" i="3"/>
  <c r="AV78" i="3"/>
  <c r="BP107" i="12"/>
  <c r="AM9" i="3"/>
  <c r="BF9" i="3"/>
  <c r="AW9" i="3"/>
  <c r="BD78" i="10"/>
  <c r="AP9" i="10"/>
  <c r="AT9" i="10"/>
  <c r="AW9" i="10"/>
  <c r="BE9" i="10"/>
  <c r="AR9" i="12"/>
  <c r="BI9" i="12"/>
  <c r="AP9" i="12"/>
  <c r="AT9" i="12"/>
  <c r="BL112" i="12"/>
  <c r="AM112" i="12"/>
  <c r="AP112" i="12"/>
  <c r="BK112" i="12"/>
  <c r="BI94" i="10"/>
  <c r="BH94" i="10"/>
  <c r="AU94" i="10"/>
  <c r="BL107" i="10"/>
  <c r="AM43" i="12"/>
  <c r="AZ43" i="12"/>
  <c r="BH43" i="12"/>
  <c r="AR43" i="12"/>
  <c r="AT43" i="12"/>
  <c r="BD43" i="12"/>
  <c r="AP43" i="12"/>
  <c r="BJ43" i="12"/>
  <c r="AQ43" i="12"/>
  <c r="BG43" i="12"/>
  <c r="BK43" i="12"/>
  <c r="BF43" i="12"/>
  <c r="AX43" i="12"/>
  <c r="AN43" i="12"/>
  <c r="BL43" i="12"/>
  <c r="AY43" i="12"/>
  <c r="BE43" i="12"/>
  <c r="AO43" i="12"/>
  <c r="BA43" i="12"/>
  <c r="BI43" i="12"/>
  <c r="AU43" i="12"/>
  <c r="BM43" i="12"/>
  <c r="BO43" i="12"/>
  <c r="BC43" i="12"/>
  <c r="AS43" i="12"/>
  <c r="AW43" i="12"/>
  <c r="AV43" i="12"/>
  <c r="BB43" i="12"/>
  <c r="BP43" i="12"/>
  <c r="BN43" i="12"/>
  <c r="AL43" i="12"/>
  <c r="AR83" i="12"/>
  <c r="BN83" i="12"/>
  <c r="AM83" i="12"/>
  <c r="BD83" i="12"/>
  <c r="AQ83" i="10"/>
  <c r="BJ83" i="10"/>
  <c r="BH83" i="10"/>
  <c r="AO83" i="10"/>
  <c r="BL2" i="10"/>
  <c r="AT2" i="10"/>
  <c r="AQ2" i="10"/>
  <c r="BN2" i="10"/>
  <c r="BH83" i="3"/>
  <c r="AM83" i="3"/>
  <c r="BM83" i="3"/>
  <c r="BI83" i="3"/>
  <c r="BM112" i="10"/>
  <c r="AZ112" i="10"/>
  <c r="AU112" i="10"/>
  <c r="BN112" i="10"/>
  <c r="AX2" i="3"/>
  <c r="BQ3" i="3"/>
  <c r="AQ2" i="3"/>
  <c r="BA2" i="3"/>
  <c r="AO78" i="12"/>
  <c r="BK78" i="12"/>
  <c r="AL78" i="12"/>
  <c r="AM78" i="12"/>
  <c r="AO112" i="3"/>
  <c r="BC112" i="3"/>
  <c r="AZ112" i="3"/>
  <c r="AX112" i="3"/>
  <c r="AV2" i="12"/>
  <c r="BI2" i="12"/>
  <c r="AT2" i="12"/>
  <c r="AR2" i="12"/>
  <c r="BG99" i="1"/>
  <c r="AK48" i="12"/>
  <c r="AK48" i="3"/>
  <c r="AK48" i="10"/>
  <c r="BF78" i="3"/>
  <c r="BN78" i="3"/>
  <c r="BO78" i="3"/>
  <c r="AT78" i="3"/>
  <c r="BA9" i="3"/>
  <c r="BK9" i="3"/>
  <c r="AZ9" i="3"/>
  <c r="AS9" i="3"/>
  <c r="AS9" i="10"/>
  <c r="BL9" i="10"/>
  <c r="BM9" i="10"/>
  <c r="AY9" i="10"/>
  <c r="BI107" i="3"/>
  <c r="BF9" i="12"/>
  <c r="BA9" i="12"/>
  <c r="BD9" i="12"/>
  <c r="AO9" i="12"/>
  <c r="AY112" i="12"/>
  <c r="AX112" i="12"/>
  <c r="BH112" i="12"/>
  <c r="AW112" i="12"/>
  <c r="BM94" i="10"/>
  <c r="AM94" i="10"/>
  <c r="AN94" i="10"/>
  <c r="BD94" i="10"/>
  <c r="AO107" i="10"/>
  <c r="BP107" i="10" s="1"/>
  <c r="AQ107" i="10"/>
  <c r="AZ107" i="10"/>
  <c r="AQ94" i="12"/>
  <c r="BP94" i="12" s="1"/>
  <c r="BC83" i="12"/>
  <c r="BA83" i="12"/>
  <c r="AL83" i="12"/>
  <c r="AW83" i="12"/>
  <c r="AV83" i="10"/>
  <c r="BA83" i="10"/>
  <c r="BK83" i="10"/>
  <c r="AY83" i="10"/>
  <c r="BE2" i="10"/>
  <c r="BB2" i="10"/>
  <c r="AM2" i="10"/>
  <c r="AL2" i="10"/>
  <c r="AU94" i="3"/>
  <c r="BP94" i="3" s="1"/>
  <c r="AZ83" i="3"/>
  <c r="AS83" i="3"/>
  <c r="AP83" i="3"/>
  <c r="BK112" i="10"/>
  <c r="BD112" i="10"/>
  <c r="BG112" i="10"/>
  <c r="AO112" i="10"/>
  <c r="BC2" i="3"/>
  <c r="BJ2" i="3"/>
  <c r="AO2" i="3"/>
  <c r="AR2" i="3"/>
  <c r="AP78" i="12"/>
  <c r="BM78" i="12"/>
  <c r="AW78" i="12"/>
  <c r="BO78" i="12"/>
  <c r="AW112" i="3"/>
  <c r="AY112" i="3"/>
  <c r="BE112" i="3"/>
  <c r="BJ112" i="3"/>
  <c r="BL2" i="12"/>
  <c r="BB2" i="12"/>
  <c r="AQ2" i="12"/>
  <c r="AO2" i="12"/>
  <c r="BG113" i="1"/>
  <c r="AK62" i="12"/>
  <c r="AK62" i="3"/>
  <c r="AK62" i="10"/>
  <c r="AK50" i="12"/>
  <c r="BG101" i="1"/>
  <c r="AK50" i="3"/>
  <c r="AK50" i="10"/>
  <c r="AZ78" i="3"/>
  <c r="AQ78" i="3"/>
  <c r="AP78" i="3"/>
  <c r="BC78" i="3"/>
  <c r="AU9" i="3"/>
  <c r="BO9" i="3"/>
  <c r="BQ10" i="3"/>
  <c r="BL9" i="3"/>
  <c r="AY78" i="10"/>
  <c r="AS78" i="10"/>
  <c r="BP78" i="10" s="1"/>
  <c r="AO9" i="10"/>
  <c r="AL9" i="10"/>
  <c r="AV9" i="10"/>
  <c r="BC9" i="12"/>
  <c r="AN9" i="12"/>
  <c r="AV9" i="12"/>
  <c r="AL9" i="12"/>
  <c r="BE112" i="12"/>
  <c r="BM112" i="12"/>
  <c r="AT112" i="12"/>
  <c r="BQ113" i="12"/>
  <c r="AP94" i="10"/>
  <c r="BG94" i="10"/>
  <c r="BA94" i="10"/>
  <c r="BO94" i="10"/>
  <c r="BL36" i="10"/>
  <c r="BM36" i="10"/>
  <c r="BO36" i="10"/>
  <c r="BK36" i="10"/>
  <c r="BI36" i="10"/>
  <c r="AY36" i="10"/>
  <c r="BD36" i="10"/>
  <c r="BE36" i="10"/>
  <c r="AS36" i="10"/>
  <c r="BC36" i="10"/>
  <c r="AQ36" i="10"/>
  <c r="BA36" i="10"/>
  <c r="AP36" i="10"/>
  <c r="AV36" i="10"/>
  <c r="AO36" i="10"/>
  <c r="AL36" i="10"/>
  <c r="BG36" i="10"/>
  <c r="AW36" i="10"/>
  <c r="AN36" i="10"/>
  <c r="BP36" i="10"/>
  <c r="BH36" i="10"/>
  <c r="BN36" i="10"/>
  <c r="AR36" i="10"/>
  <c r="AX36" i="10"/>
  <c r="AU36" i="10"/>
  <c r="AZ36" i="10"/>
  <c r="BF36" i="10"/>
  <c r="BB36" i="10"/>
  <c r="AT36" i="10"/>
  <c r="BJ36" i="10"/>
  <c r="AM36" i="10"/>
  <c r="BH83" i="12"/>
  <c r="BB83" i="12"/>
  <c r="AU83" i="12"/>
  <c r="AZ83" i="12"/>
  <c r="BO83" i="10"/>
  <c r="BI83" i="10"/>
  <c r="BN83" i="10"/>
  <c r="AX83" i="10"/>
  <c r="AP2" i="10"/>
  <c r="BH2" i="10"/>
  <c r="BQ3" i="10"/>
  <c r="BF2" i="10"/>
  <c r="BK94" i="3"/>
  <c r="BI94" i="3"/>
  <c r="BL83" i="3"/>
  <c r="AT83" i="3"/>
  <c r="BO83" i="3"/>
  <c r="AV83" i="3"/>
  <c r="AN112" i="10"/>
  <c r="BH112" i="10"/>
  <c r="BO112" i="10"/>
  <c r="BF112" i="10"/>
  <c r="AZ2" i="3"/>
  <c r="BI2" i="3"/>
  <c r="AT2" i="3"/>
  <c r="BG2" i="3"/>
  <c r="AY78" i="12"/>
  <c r="AX78" i="12"/>
  <c r="BA78" i="12"/>
  <c r="AU78" i="12"/>
  <c r="BB112" i="3"/>
  <c r="BL112" i="3"/>
  <c r="BO112" i="3"/>
  <c r="AN2" i="12"/>
  <c r="BF2" i="12"/>
  <c r="AL2" i="12"/>
  <c r="BO2" i="12"/>
  <c r="AK77" i="10"/>
  <c r="BG128" i="1"/>
  <c r="AK77" i="12"/>
  <c r="AK77" i="3"/>
  <c r="BG98" i="1"/>
  <c r="AK47" i="12"/>
  <c r="AK47" i="3"/>
  <c r="AK47" i="10"/>
  <c r="BJ78" i="3"/>
  <c r="BE78" i="3"/>
  <c r="BG78" i="3"/>
  <c r="BK78" i="3"/>
  <c r="AL9" i="3"/>
  <c r="AY9" i="3"/>
  <c r="AO9" i="3"/>
  <c r="AV9" i="3"/>
  <c r="AQ9" i="10"/>
  <c r="BF9" i="10"/>
  <c r="BH9" i="10"/>
  <c r="BC9" i="10"/>
  <c r="AY107" i="3"/>
  <c r="BP107" i="3" s="1"/>
  <c r="BE9" i="12"/>
  <c r="BG9" i="12"/>
  <c r="AY9" i="12"/>
  <c r="BN9" i="12"/>
  <c r="BJ112" i="12"/>
  <c r="BA112" i="12"/>
  <c r="BF112" i="12"/>
  <c r="AZ94" i="10"/>
  <c r="BJ94" i="10"/>
  <c r="AL94" i="10"/>
  <c r="AQ94" i="10"/>
  <c r="BD107" i="10"/>
  <c r="BG36" i="12"/>
  <c r="AQ36" i="12"/>
  <c r="BO36" i="12"/>
  <c r="AL36" i="12"/>
  <c r="BI36" i="12"/>
  <c r="AW36" i="12"/>
  <c r="AZ36" i="12"/>
  <c r="BB36" i="12"/>
  <c r="BA36" i="12"/>
  <c r="AR36" i="12"/>
  <c r="AO36" i="12"/>
  <c r="BH36" i="12"/>
  <c r="BP36" i="12"/>
  <c r="BJ36" i="12"/>
  <c r="AY36" i="12"/>
  <c r="BN36" i="12"/>
  <c r="AM36" i="12"/>
  <c r="AU36" i="12"/>
  <c r="AX36" i="12"/>
  <c r="AT36" i="12"/>
  <c r="BD36" i="12"/>
  <c r="AP36" i="12"/>
  <c r="AV36" i="12"/>
  <c r="BE36" i="12"/>
  <c r="BC36" i="12"/>
  <c r="BL36" i="12"/>
  <c r="AS36" i="12"/>
  <c r="AN36" i="12"/>
  <c r="BF36" i="12"/>
  <c r="BK36" i="12"/>
  <c r="BM36" i="12"/>
  <c r="AW94" i="12"/>
  <c r="BM83" i="12"/>
  <c r="BF83" i="12"/>
  <c r="AV83" i="12"/>
  <c r="AN83" i="12"/>
  <c r="AL83" i="10"/>
  <c r="AT83" i="10"/>
  <c r="AP83" i="10"/>
  <c r="AS83" i="10"/>
  <c r="BK2" i="10"/>
  <c r="AZ2" i="10"/>
  <c r="AU2" i="10"/>
  <c r="BM2" i="10"/>
  <c r="AO83" i="3"/>
  <c r="BN83" i="3"/>
  <c r="BD83" i="3"/>
  <c r="AL83" i="3"/>
  <c r="AR112" i="10"/>
  <c r="AT112" i="10"/>
  <c r="AX112" i="10"/>
  <c r="BA112" i="10"/>
  <c r="AW2" i="3"/>
  <c r="BL2" i="3"/>
  <c r="AL2" i="3"/>
  <c r="AN2" i="3"/>
  <c r="AQ78" i="12"/>
  <c r="AR78" i="12"/>
  <c r="BD78" i="12"/>
  <c r="BN78" i="12"/>
  <c r="BG112" i="3"/>
  <c r="AM112" i="3"/>
  <c r="AS112" i="3"/>
  <c r="AP112" i="3"/>
  <c r="BH2" i="12"/>
  <c r="BE2" i="12"/>
  <c r="BA2" i="12"/>
  <c r="BD2" i="12"/>
  <c r="AK64" i="12"/>
  <c r="AK64" i="10"/>
  <c r="AK64" i="3"/>
  <c r="BG115" i="1"/>
  <c r="AK57" i="12"/>
  <c r="AK57" i="3"/>
  <c r="BG108" i="1"/>
  <c r="AK57" i="10"/>
  <c r="AO78" i="3"/>
  <c r="BQ78" i="3"/>
  <c r="BD78" i="3"/>
  <c r="AX78" i="3"/>
  <c r="AT9" i="3"/>
  <c r="AX9" i="3"/>
  <c r="BE9" i="3"/>
  <c r="BM9" i="3"/>
  <c r="AV78" i="10"/>
  <c r="BG78" i="10"/>
  <c r="BK9" i="10"/>
  <c r="BG9" i="10"/>
  <c r="BB9" i="10"/>
  <c r="BN9" i="10"/>
  <c r="BQ10" i="12"/>
  <c r="AZ9" i="12"/>
  <c r="BJ9" i="12"/>
  <c r="BI112" i="12"/>
  <c r="AQ112" i="12"/>
  <c r="AZ112" i="12"/>
  <c r="BD112" i="12"/>
  <c r="AV94" i="10"/>
  <c r="AS94" i="10"/>
  <c r="AR94" i="10"/>
  <c r="AX94" i="10"/>
  <c r="AS83" i="12"/>
  <c r="BL83" i="12"/>
  <c r="AO83" i="12"/>
  <c r="AQ83" i="12"/>
  <c r="AN83" i="10"/>
  <c r="BM83" i="10"/>
  <c r="BC83" i="10"/>
  <c r="BG83" i="10"/>
  <c r="AX2" i="10"/>
  <c r="AY2" i="10"/>
  <c r="BC2" i="10"/>
  <c r="BA2" i="10"/>
  <c r="BC83" i="3"/>
  <c r="BB83" i="3"/>
  <c r="AR83" i="3"/>
  <c r="BG83" i="3"/>
  <c r="BJ112" i="10"/>
  <c r="AW112" i="10"/>
  <c r="BB112" i="10"/>
  <c r="AS112" i="10"/>
  <c r="BN2" i="3"/>
  <c r="BD2" i="3"/>
  <c r="BK2" i="3"/>
  <c r="BE2" i="3"/>
  <c r="BE78" i="12"/>
  <c r="BG78" i="12"/>
  <c r="BF78" i="12"/>
  <c r="BC78" i="12"/>
  <c r="BM112" i="3"/>
  <c r="AL112" i="3"/>
  <c r="AV112" i="3"/>
  <c r="BI112" i="3"/>
  <c r="BQ3" i="12"/>
  <c r="AS2" i="12"/>
  <c r="AZ2" i="12"/>
  <c r="AK66" i="3"/>
  <c r="BG117" i="1"/>
  <c r="AK66" i="10"/>
  <c r="AK66" i="12"/>
  <c r="BH78" i="3"/>
  <c r="AR78" i="3"/>
  <c r="AS78" i="3"/>
  <c r="BG9" i="3"/>
  <c r="AN9" i="3"/>
  <c r="BI9" i="3"/>
  <c r="BH9" i="3"/>
  <c r="BQ78" i="10"/>
  <c r="BA9" i="10"/>
  <c r="BJ9" i="10"/>
  <c r="BI9" i="10"/>
  <c r="BO9" i="10"/>
  <c r="AU9" i="12"/>
  <c r="AX9" i="12"/>
  <c r="AS9" i="12"/>
  <c r="BL9" i="12"/>
  <c r="AR112" i="12"/>
  <c r="AU112" i="12"/>
  <c r="BG112" i="12"/>
  <c r="AN112" i="12"/>
  <c r="BL94" i="10"/>
  <c r="BF94" i="10"/>
  <c r="BN94" i="10"/>
  <c r="BC94" i="10"/>
  <c r="AU107" i="10"/>
  <c r="AO43" i="3"/>
  <c r="BO43" i="3"/>
  <c r="AR43" i="3"/>
  <c r="AW43" i="3"/>
  <c r="BK43" i="3"/>
  <c r="AQ43" i="3"/>
  <c r="AU43" i="3"/>
  <c r="BH43" i="3"/>
  <c r="BA43" i="3"/>
  <c r="AS43" i="3"/>
  <c r="AT43" i="3"/>
  <c r="AL43" i="3"/>
  <c r="AY43" i="3"/>
  <c r="BC43" i="3"/>
  <c r="BN43" i="3"/>
  <c r="AV43" i="3"/>
  <c r="BD43" i="3"/>
  <c r="BM43" i="3"/>
  <c r="BJ43" i="3"/>
  <c r="BI43" i="3"/>
  <c r="AP43" i="3"/>
  <c r="AN43" i="3"/>
  <c r="BF43" i="3"/>
  <c r="BP43" i="3"/>
  <c r="AZ43" i="3"/>
  <c r="AM43" i="3"/>
  <c r="BE43" i="3"/>
  <c r="BG43" i="3"/>
  <c r="BB43" i="3"/>
  <c r="BL43" i="3"/>
  <c r="AX43" i="3"/>
  <c r="BF94" i="12"/>
  <c r="BK94" i="12"/>
  <c r="AP83" i="12"/>
  <c r="BI83" i="12"/>
  <c r="BO83" i="12"/>
  <c r="BK83" i="12"/>
  <c r="BD83" i="10"/>
  <c r="AM83" i="10"/>
  <c r="BF83" i="10"/>
  <c r="BQ84" i="10"/>
  <c r="BJ2" i="10"/>
  <c r="AO2" i="10"/>
  <c r="BI2" i="10"/>
  <c r="BO2" i="10"/>
  <c r="BF83" i="3"/>
  <c r="BA83" i="3"/>
  <c r="AN83" i="3"/>
  <c r="BK83" i="3"/>
  <c r="AM112" i="10"/>
  <c r="AY112" i="10"/>
  <c r="BI112" i="10"/>
  <c r="BQ113" i="10"/>
  <c r="BH2" i="3"/>
  <c r="AM2" i="3"/>
  <c r="BF2" i="3"/>
  <c r="AY2" i="3"/>
  <c r="AZ78" i="12"/>
  <c r="BI78" i="12"/>
  <c r="AV78" i="12"/>
  <c r="AT112" i="3"/>
  <c r="BN112" i="3"/>
  <c r="BD112" i="3"/>
  <c r="BA112" i="3"/>
  <c r="AW2" i="12"/>
  <c r="BG2" i="12"/>
  <c r="AY2" i="12"/>
  <c r="BM2" i="12"/>
  <c r="AP66" i="3" l="1"/>
  <c r="BB66" i="3"/>
  <c r="AQ66" i="3"/>
  <c r="AL66" i="3"/>
  <c r="AT66" i="3"/>
  <c r="AS66" i="3"/>
  <c r="AY66" i="3"/>
  <c r="AX66" i="3"/>
  <c r="BI66" i="3"/>
  <c r="BP66" i="3"/>
  <c r="BN66" i="3"/>
  <c r="BC66" i="3"/>
  <c r="BG66" i="3"/>
  <c r="AZ66" i="3"/>
  <c r="AM66" i="3"/>
  <c r="BA66" i="3"/>
  <c r="AV66" i="3"/>
  <c r="AO66" i="3"/>
  <c r="AR66" i="3"/>
  <c r="BE66" i="3"/>
  <c r="AN66" i="3"/>
  <c r="BK66" i="3"/>
  <c r="BL66" i="3"/>
  <c r="BH66" i="3"/>
  <c r="BD66" i="3"/>
  <c r="BJ66" i="3"/>
  <c r="AW66" i="3"/>
  <c r="AU66" i="3"/>
  <c r="BO66" i="3"/>
  <c r="BF66" i="3"/>
  <c r="BM66" i="3"/>
  <c r="BP83" i="10"/>
  <c r="BC77" i="12"/>
  <c r="BA77" i="12"/>
  <c r="BN77" i="12"/>
  <c r="BK77" i="12"/>
  <c r="AT77" i="12"/>
  <c r="BP77" i="12"/>
  <c r="BI77" i="12"/>
  <c r="AS77" i="12"/>
  <c r="AQ77" i="12"/>
  <c r="AO77" i="12"/>
  <c r="BO77" i="12"/>
  <c r="AY77" i="12"/>
  <c r="BM77" i="12"/>
  <c r="AW77" i="12"/>
  <c r="BF77" i="12"/>
  <c r="AU77" i="12"/>
  <c r="AZ77" i="12"/>
  <c r="BL77" i="12"/>
  <c r="BG77" i="12"/>
  <c r="BE77" i="12"/>
  <c r="BD77" i="12"/>
  <c r="AL77" i="12"/>
  <c r="BH77" i="12"/>
  <c r="BB77" i="12"/>
  <c r="BJ77" i="12"/>
  <c r="AX77" i="12"/>
  <c r="AP77" i="12"/>
  <c r="AR77" i="12"/>
  <c r="AM77" i="12"/>
  <c r="AN77" i="12"/>
  <c r="AV77" i="12"/>
  <c r="BP9" i="12"/>
  <c r="AQ60" i="12"/>
  <c r="BM60" i="12"/>
  <c r="AW60" i="12"/>
  <c r="AS60" i="12"/>
  <c r="AN60" i="12"/>
  <c r="BO60" i="12"/>
  <c r="AT60" i="12"/>
  <c r="BE60" i="12"/>
  <c r="BD60" i="12"/>
  <c r="BL60" i="12"/>
  <c r="BH60" i="12"/>
  <c r="AU60" i="12"/>
  <c r="BN60" i="12"/>
  <c r="AX60" i="12"/>
  <c r="AZ60" i="12"/>
  <c r="AR60" i="12"/>
  <c r="AO60" i="12"/>
  <c r="AY60" i="12"/>
  <c r="AM60" i="12"/>
  <c r="AL60" i="12"/>
  <c r="BA60" i="12"/>
  <c r="BI60" i="12"/>
  <c r="BC60" i="12"/>
  <c r="AV60" i="12"/>
  <c r="BB60" i="12"/>
  <c r="BG60" i="12"/>
  <c r="BJ60" i="12"/>
  <c r="BK60" i="12"/>
  <c r="BF60" i="12"/>
  <c r="BP60" i="12"/>
  <c r="AP60" i="12"/>
  <c r="BH30" i="12"/>
  <c r="AO30" i="12"/>
  <c r="AM30" i="12"/>
  <c r="BJ30" i="12"/>
  <c r="AP30" i="12"/>
  <c r="AU30" i="12"/>
  <c r="BO30" i="12"/>
  <c r="AS30" i="12"/>
  <c r="BD30" i="12"/>
  <c r="BC30" i="12"/>
  <c r="BL30" i="12"/>
  <c r="AQ30" i="12"/>
  <c r="AR30" i="12"/>
  <c r="AY30" i="12"/>
  <c r="BG30" i="12"/>
  <c r="AV30" i="12"/>
  <c r="BE30" i="12"/>
  <c r="BB30" i="12"/>
  <c r="BI30" i="12"/>
  <c r="AT30" i="12"/>
  <c r="BP30" i="12"/>
  <c r="BF30" i="12"/>
  <c r="BM30" i="12"/>
  <c r="BA30" i="12"/>
  <c r="AW30" i="12"/>
  <c r="AN30" i="12"/>
  <c r="AL30" i="12"/>
  <c r="AX30" i="12"/>
  <c r="BN30" i="12"/>
  <c r="AZ30" i="12"/>
  <c r="BK30" i="12"/>
  <c r="BB53" i="10"/>
  <c r="BF53" i="10"/>
  <c r="BM53" i="10"/>
  <c r="BO53" i="10"/>
  <c r="BL53" i="10"/>
  <c r="AM53" i="10"/>
  <c r="AR53" i="10"/>
  <c r="BP53" i="10"/>
  <c r="AO53" i="10"/>
  <c r="BD53" i="10"/>
  <c r="AP53" i="10"/>
  <c r="BJ53" i="10"/>
  <c r="BC53" i="10"/>
  <c r="AZ53" i="10"/>
  <c r="AL53" i="10"/>
  <c r="BA53" i="10"/>
  <c r="AW53" i="10"/>
  <c r="AQ53" i="10"/>
  <c r="BH53" i="10"/>
  <c r="AV53" i="10"/>
  <c r="AS53" i="10"/>
  <c r="AN53" i="10"/>
  <c r="BG53" i="10"/>
  <c r="BE53" i="10"/>
  <c r="BN53" i="10"/>
  <c r="AT53" i="10"/>
  <c r="BK53" i="10"/>
  <c r="AX53" i="10"/>
  <c r="AU53" i="10"/>
  <c r="BI53" i="10"/>
  <c r="AY53" i="10"/>
  <c r="BP112" i="12"/>
  <c r="BP112" i="3"/>
  <c r="BP83" i="3"/>
  <c r="BP94" i="10"/>
  <c r="BP9" i="10"/>
  <c r="AT50" i="12"/>
  <c r="BC50" i="12"/>
  <c r="AS50" i="12"/>
  <c r="BG50" i="12"/>
  <c r="BM50" i="12"/>
  <c r="AX50" i="12"/>
  <c r="BI50" i="12"/>
  <c r="AQ50" i="12"/>
  <c r="AV50" i="12"/>
  <c r="BK50" i="12"/>
  <c r="BO50" i="12"/>
  <c r="BE50" i="12"/>
  <c r="BA50" i="12"/>
  <c r="BJ50" i="12"/>
  <c r="AW50" i="12"/>
  <c r="AU50" i="12"/>
  <c r="BD50" i="12"/>
  <c r="BB50" i="12"/>
  <c r="BP50" i="12"/>
  <c r="AY50" i="12"/>
  <c r="AO50" i="12"/>
  <c r="BL50" i="12"/>
  <c r="AR50" i="12"/>
  <c r="AL50" i="12"/>
  <c r="AN50" i="12"/>
  <c r="BF50" i="12"/>
  <c r="AZ50" i="12"/>
  <c r="AP50" i="12"/>
  <c r="BN50" i="12"/>
  <c r="BH50" i="12"/>
  <c r="AM50" i="12"/>
  <c r="BL37" i="10"/>
  <c r="AN37" i="10"/>
  <c r="BK37" i="10"/>
  <c r="BB37" i="10"/>
  <c r="AO37" i="10"/>
  <c r="BN37" i="10"/>
  <c r="AQ37" i="10"/>
  <c r="BG37" i="10"/>
  <c r="AM37" i="10"/>
  <c r="AW37" i="10"/>
  <c r="BD37" i="10"/>
  <c r="BF37" i="10"/>
  <c r="BC37" i="10"/>
  <c r="BO37" i="10"/>
  <c r="BE37" i="10"/>
  <c r="AV37" i="10"/>
  <c r="AU37" i="10"/>
  <c r="AL37" i="10"/>
  <c r="BM37" i="10"/>
  <c r="BI37" i="10"/>
  <c r="AZ37" i="10"/>
  <c r="AS37" i="10"/>
  <c r="AT37" i="10"/>
  <c r="AY37" i="10"/>
  <c r="BP37" i="10"/>
  <c r="BH37" i="10"/>
  <c r="AR37" i="10"/>
  <c r="AX37" i="10"/>
  <c r="AP37" i="10"/>
  <c r="BJ37" i="10"/>
  <c r="BA37" i="10"/>
  <c r="BL57" i="10"/>
  <c r="AR57" i="10"/>
  <c r="BK57" i="10"/>
  <c r="BH57" i="10"/>
  <c r="AX57" i="10"/>
  <c r="AY57" i="10"/>
  <c r="BF57" i="10"/>
  <c r="AN57" i="10"/>
  <c r="BI57" i="10"/>
  <c r="AO57" i="10"/>
  <c r="BO57" i="10"/>
  <c r="AU57" i="10"/>
  <c r="AM57" i="10"/>
  <c r="BJ57" i="10"/>
  <c r="BD57" i="10"/>
  <c r="AP57" i="10"/>
  <c r="AT57" i="10"/>
  <c r="AV57" i="10"/>
  <c r="AZ57" i="10"/>
  <c r="BN57" i="10"/>
  <c r="BA57" i="10"/>
  <c r="AQ57" i="10"/>
  <c r="BM57" i="10"/>
  <c r="BP57" i="10"/>
  <c r="BE57" i="10"/>
  <c r="AL57" i="10"/>
  <c r="BB57" i="10"/>
  <c r="AW57" i="10"/>
  <c r="AS57" i="10"/>
  <c r="BC57" i="10"/>
  <c r="BG57" i="10"/>
  <c r="AQ64" i="3"/>
  <c r="AM64" i="3"/>
  <c r="AV64" i="3"/>
  <c r="BD64" i="3"/>
  <c r="AN64" i="3"/>
  <c r="BN64" i="3"/>
  <c r="BM64" i="3"/>
  <c r="BO64" i="3"/>
  <c r="BP64" i="3"/>
  <c r="BC64" i="3"/>
  <c r="AL64" i="3"/>
  <c r="BG64" i="3"/>
  <c r="AW64" i="3"/>
  <c r="AZ64" i="3"/>
  <c r="BE64" i="3"/>
  <c r="BI64" i="3"/>
  <c r="BJ64" i="3"/>
  <c r="AS64" i="3"/>
  <c r="AR64" i="3"/>
  <c r="BL64" i="3"/>
  <c r="BA64" i="3"/>
  <c r="AT64" i="3"/>
  <c r="AO64" i="3"/>
  <c r="BH64" i="3"/>
  <c r="AP64" i="3"/>
  <c r="AY64" i="3"/>
  <c r="BB64" i="3"/>
  <c r="BF64" i="3"/>
  <c r="BK64" i="3"/>
  <c r="AX64" i="3"/>
  <c r="AU64" i="3"/>
  <c r="AX77" i="10"/>
  <c r="BI77" i="10"/>
  <c r="AP77" i="10"/>
  <c r="BL77" i="10"/>
  <c r="BE77" i="10"/>
  <c r="BB77" i="10"/>
  <c r="AS77" i="10"/>
  <c r="BD77" i="10"/>
  <c r="AM77" i="10"/>
  <c r="BO77" i="10"/>
  <c r="AL77" i="10"/>
  <c r="AW77" i="10"/>
  <c r="AY77" i="10"/>
  <c r="AV77" i="10"/>
  <c r="BN77" i="10"/>
  <c r="AO77" i="10"/>
  <c r="AN77" i="10"/>
  <c r="AZ77" i="10"/>
  <c r="BP77" i="10"/>
  <c r="BH77" i="10"/>
  <c r="AR77" i="10"/>
  <c r="BC77" i="10"/>
  <c r="BM77" i="10"/>
  <c r="AT77" i="10"/>
  <c r="BG77" i="10"/>
  <c r="BK77" i="10"/>
  <c r="AQ77" i="10"/>
  <c r="AU77" i="10"/>
  <c r="BA77" i="10"/>
  <c r="BJ77" i="10"/>
  <c r="BF77" i="10"/>
  <c r="BA62" i="10"/>
  <c r="AN62" i="10"/>
  <c r="AX62" i="10"/>
  <c r="AO62" i="10"/>
  <c r="AP62" i="10"/>
  <c r="AS62" i="10"/>
  <c r="AU62" i="10"/>
  <c r="BJ62" i="10"/>
  <c r="BN62" i="10"/>
  <c r="BF62" i="10"/>
  <c r="BD62" i="10"/>
  <c r="AV62" i="10"/>
  <c r="BK62" i="10"/>
  <c r="BB62" i="10"/>
  <c r="BO62" i="10"/>
  <c r="AY62" i="10"/>
  <c r="BC62" i="10"/>
  <c r="AW62" i="10"/>
  <c r="AZ62" i="10"/>
  <c r="BI62" i="10"/>
  <c r="BG62" i="10"/>
  <c r="BP62" i="10"/>
  <c r="AM62" i="10"/>
  <c r="AL62" i="10"/>
  <c r="AR62" i="10"/>
  <c r="BL62" i="10"/>
  <c r="BM62" i="10"/>
  <c r="AT62" i="10"/>
  <c r="BE62" i="10"/>
  <c r="AQ62" i="10"/>
  <c r="BH62" i="10"/>
  <c r="AZ60" i="3"/>
  <c r="BD60" i="3"/>
  <c r="BL60" i="3"/>
  <c r="AO60" i="3"/>
  <c r="AU60" i="3"/>
  <c r="BB60" i="3"/>
  <c r="BG60" i="3"/>
  <c r="AW60" i="3"/>
  <c r="BI60" i="3"/>
  <c r="AV60" i="3"/>
  <c r="AX60" i="3"/>
  <c r="BO60" i="3"/>
  <c r="BH60" i="3"/>
  <c r="BJ60" i="3"/>
  <c r="AT60" i="3"/>
  <c r="AL60" i="3"/>
  <c r="AS60" i="3"/>
  <c r="AN60" i="3"/>
  <c r="BM60" i="3"/>
  <c r="AM60" i="3"/>
  <c r="BF60" i="3"/>
  <c r="BP60" i="3"/>
  <c r="AQ60" i="3"/>
  <c r="BN60" i="3"/>
  <c r="AR60" i="3"/>
  <c r="BK60" i="3"/>
  <c r="BC60" i="3"/>
  <c r="AP60" i="3"/>
  <c r="AY60" i="3"/>
  <c r="BE60" i="3"/>
  <c r="BA60" i="3"/>
  <c r="BG37" i="3"/>
  <c r="BP37" i="3"/>
  <c r="BF37" i="3"/>
  <c r="AN37" i="3"/>
  <c r="AU37" i="3"/>
  <c r="BJ37" i="3"/>
  <c r="AQ37" i="3"/>
  <c r="BC37" i="3"/>
  <c r="AY37" i="3"/>
  <c r="AL37" i="3"/>
  <c r="AT37" i="3"/>
  <c r="BN37" i="3"/>
  <c r="AS37" i="3"/>
  <c r="BL37" i="3"/>
  <c r="AP37" i="3"/>
  <c r="BA37" i="3"/>
  <c r="BO37" i="3"/>
  <c r="AM37" i="3"/>
  <c r="BH37" i="3"/>
  <c r="BK37" i="3"/>
  <c r="BB37" i="3"/>
  <c r="AX37" i="3"/>
  <c r="AR37" i="3"/>
  <c r="BI37" i="3"/>
  <c r="BM37" i="3"/>
  <c r="AZ37" i="3"/>
  <c r="AW37" i="3"/>
  <c r="BD37" i="3"/>
  <c r="AO37" i="3"/>
  <c r="AV37" i="3"/>
  <c r="BE37" i="3"/>
  <c r="AX64" i="10"/>
  <c r="AS64" i="10"/>
  <c r="BJ64" i="10"/>
  <c r="BL64" i="10"/>
  <c r="AP64" i="10"/>
  <c r="BG64" i="10"/>
  <c r="BB64" i="10"/>
  <c r="AT64" i="10"/>
  <c r="AL64" i="10"/>
  <c r="AY64" i="10"/>
  <c r="BH64" i="10"/>
  <c r="AM64" i="10"/>
  <c r="AN64" i="10"/>
  <c r="AQ64" i="10"/>
  <c r="AR64" i="10"/>
  <c r="BI64" i="10"/>
  <c r="BP64" i="10"/>
  <c r="BC64" i="10"/>
  <c r="AW64" i="10"/>
  <c r="AV64" i="10"/>
  <c r="BN64" i="10"/>
  <c r="BD64" i="10"/>
  <c r="BA64" i="10"/>
  <c r="BF64" i="10"/>
  <c r="BM64" i="10"/>
  <c r="AZ64" i="10"/>
  <c r="BO64" i="10"/>
  <c r="BK64" i="10"/>
  <c r="AO64" i="10"/>
  <c r="AU64" i="10"/>
  <c r="BE64" i="10"/>
  <c r="AO47" i="10"/>
  <c r="AZ47" i="10"/>
  <c r="BL47" i="10"/>
  <c r="AU47" i="10"/>
  <c r="BP47" i="10"/>
  <c r="BA47" i="10"/>
  <c r="AN47" i="10"/>
  <c r="BG47" i="10"/>
  <c r="AT47" i="10"/>
  <c r="BK47" i="10"/>
  <c r="AS47" i="10"/>
  <c r="BF47" i="10"/>
  <c r="BI47" i="10"/>
  <c r="AX47" i="10"/>
  <c r="AL47" i="10"/>
  <c r="BC47" i="10"/>
  <c r="BH47" i="10"/>
  <c r="AM47" i="10"/>
  <c r="AY47" i="10"/>
  <c r="AV47" i="10"/>
  <c r="BN47" i="10"/>
  <c r="BE47" i="10"/>
  <c r="AQ47" i="10"/>
  <c r="BJ47" i="10"/>
  <c r="AR47" i="10"/>
  <c r="BM47" i="10"/>
  <c r="BD47" i="10"/>
  <c r="AW47" i="10"/>
  <c r="AP47" i="10"/>
  <c r="BB47" i="10"/>
  <c r="BO47" i="10"/>
  <c r="BP2" i="12"/>
  <c r="BK62" i="3"/>
  <c r="BO62" i="3"/>
  <c r="AT62" i="3"/>
  <c r="BA62" i="3"/>
  <c r="BE62" i="3"/>
  <c r="AP62" i="3"/>
  <c r="AL62" i="3"/>
  <c r="BC62" i="3"/>
  <c r="BB62" i="3"/>
  <c r="BG62" i="3"/>
  <c r="BI62" i="3"/>
  <c r="BD62" i="3"/>
  <c r="BF62" i="3"/>
  <c r="AU62" i="3"/>
  <c r="BJ62" i="3"/>
  <c r="AR62" i="3"/>
  <c r="AO62" i="3"/>
  <c r="AW62" i="3"/>
  <c r="AV62" i="3"/>
  <c r="AN62" i="3"/>
  <c r="AZ62" i="3"/>
  <c r="BP62" i="3"/>
  <c r="BL62" i="3"/>
  <c r="AM62" i="3"/>
  <c r="BM62" i="3"/>
  <c r="BN62" i="3"/>
  <c r="AY62" i="3"/>
  <c r="AS62" i="3"/>
  <c r="AX62" i="3"/>
  <c r="BH62" i="3"/>
  <c r="AQ62" i="3"/>
  <c r="AM48" i="10"/>
  <c r="BM48" i="10"/>
  <c r="BG48" i="10"/>
  <c r="AR48" i="10"/>
  <c r="BI48" i="10"/>
  <c r="BE48" i="10"/>
  <c r="BC48" i="10"/>
  <c r="AX48" i="10"/>
  <c r="AN48" i="10"/>
  <c r="BO48" i="10"/>
  <c r="AY48" i="10"/>
  <c r="AV48" i="10"/>
  <c r="BK48" i="10"/>
  <c r="AS48" i="10"/>
  <c r="BD48" i="10"/>
  <c r="BB48" i="10"/>
  <c r="AZ48" i="10"/>
  <c r="BP48" i="10"/>
  <c r="AO48" i="10"/>
  <c r="BF48" i="10"/>
  <c r="BA48" i="10"/>
  <c r="AW48" i="10"/>
  <c r="BH48" i="10"/>
  <c r="AQ48" i="10"/>
  <c r="AP48" i="10"/>
  <c r="BL48" i="10"/>
  <c r="AT48" i="10"/>
  <c r="BN48" i="10"/>
  <c r="BJ48" i="10"/>
  <c r="AU48" i="10"/>
  <c r="AL48" i="10"/>
  <c r="BA60" i="10"/>
  <c r="AQ60" i="10"/>
  <c r="BD60" i="10"/>
  <c r="AM60" i="10"/>
  <c r="BC60" i="10"/>
  <c r="BB60" i="10"/>
  <c r="BG60" i="10"/>
  <c r="AU60" i="10"/>
  <c r="BH60" i="10"/>
  <c r="BE60" i="10"/>
  <c r="AY60" i="10"/>
  <c r="AL60" i="10"/>
  <c r="AX60" i="10"/>
  <c r="BM60" i="10"/>
  <c r="BP60" i="10"/>
  <c r="BN60" i="10"/>
  <c r="AN60" i="10"/>
  <c r="BL60" i="10"/>
  <c r="AZ60" i="10"/>
  <c r="BJ60" i="10"/>
  <c r="AP60" i="10"/>
  <c r="AO60" i="10"/>
  <c r="BK60" i="10"/>
  <c r="AV60" i="10"/>
  <c r="AS60" i="10"/>
  <c r="BI60" i="10"/>
  <c r="BF60" i="10"/>
  <c r="AT60" i="10"/>
  <c r="AW60" i="10"/>
  <c r="AR60" i="10"/>
  <c r="BO60" i="10"/>
  <c r="AQ57" i="3"/>
  <c r="BK57" i="3"/>
  <c r="BC57" i="3"/>
  <c r="BP57" i="3"/>
  <c r="AX57" i="3"/>
  <c r="AY57" i="3"/>
  <c r="AS57" i="3"/>
  <c r="BF57" i="3"/>
  <c r="AO57" i="3"/>
  <c r="BD57" i="3"/>
  <c r="BA57" i="3"/>
  <c r="BM57" i="3"/>
  <c r="AL57" i="3"/>
  <c r="BB57" i="3"/>
  <c r="BL57" i="3"/>
  <c r="BN57" i="3"/>
  <c r="AV57" i="3"/>
  <c r="AZ57" i="3"/>
  <c r="BI57" i="3"/>
  <c r="BJ57" i="3"/>
  <c r="AT57" i="3"/>
  <c r="BO57" i="3"/>
  <c r="AU57" i="3"/>
  <c r="AM57" i="3"/>
  <c r="AW57" i="3"/>
  <c r="AN57" i="3"/>
  <c r="AR57" i="3"/>
  <c r="BH57" i="3"/>
  <c r="AP57" i="3"/>
  <c r="BE57" i="3"/>
  <c r="BG57" i="3"/>
  <c r="AO64" i="12"/>
  <c r="BL64" i="12"/>
  <c r="BP64" i="12"/>
  <c r="AV64" i="12"/>
  <c r="AN64" i="12"/>
  <c r="AS64" i="12"/>
  <c r="BD64" i="12"/>
  <c r="AW64" i="12"/>
  <c r="AZ64" i="12"/>
  <c r="AM64" i="12"/>
  <c r="BK64" i="12"/>
  <c r="BC64" i="12"/>
  <c r="BJ64" i="12"/>
  <c r="BN64" i="12"/>
  <c r="AL64" i="12"/>
  <c r="BI64" i="12"/>
  <c r="BF64" i="12"/>
  <c r="AQ64" i="12"/>
  <c r="AU64" i="12"/>
  <c r="BO64" i="12"/>
  <c r="BM64" i="12"/>
  <c r="AX64" i="12"/>
  <c r="BB64" i="12"/>
  <c r="BE64" i="12"/>
  <c r="AY64" i="12"/>
  <c r="BA64" i="12"/>
  <c r="AT64" i="12"/>
  <c r="AP64" i="12"/>
  <c r="BH64" i="12"/>
  <c r="BG64" i="12"/>
  <c r="AR64" i="12"/>
  <c r="AZ47" i="3"/>
  <c r="BG47" i="3"/>
  <c r="AX47" i="3"/>
  <c r="AR47" i="3"/>
  <c r="AO47" i="3"/>
  <c r="AS47" i="3"/>
  <c r="AL47" i="3"/>
  <c r="BF47" i="3"/>
  <c r="AW47" i="3"/>
  <c r="BO47" i="3"/>
  <c r="BN47" i="3"/>
  <c r="BM47" i="3"/>
  <c r="AQ47" i="3"/>
  <c r="BB47" i="3"/>
  <c r="BP47" i="3"/>
  <c r="BJ47" i="3"/>
  <c r="BI47" i="3"/>
  <c r="BK47" i="3"/>
  <c r="AP47" i="3"/>
  <c r="AT47" i="3"/>
  <c r="AY47" i="3"/>
  <c r="BC47" i="3"/>
  <c r="BL47" i="3"/>
  <c r="BE47" i="3"/>
  <c r="AN47" i="3"/>
  <c r="BA47" i="3"/>
  <c r="AV47" i="3"/>
  <c r="BH47" i="3"/>
  <c r="BD47" i="3"/>
  <c r="AU47" i="3"/>
  <c r="AM47" i="3"/>
  <c r="BD62" i="12"/>
  <c r="AP62" i="12"/>
  <c r="BP62" i="12"/>
  <c r="AM62" i="12"/>
  <c r="BC62" i="12"/>
  <c r="BB62" i="12"/>
  <c r="AX62" i="12"/>
  <c r="AS62" i="12"/>
  <c r="AW62" i="12"/>
  <c r="AN62" i="12"/>
  <c r="AT62" i="12"/>
  <c r="AO62" i="12"/>
  <c r="BN62" i="12"/>
  <c r="AZ62" i="12"/>
  <c r="AL62" i="12"/>
  <c r="AV62" i="12"/>
  <c r="BF62" i="12"/>
  <c r="BO62" i="12"/>
  <c r="AR62" i="12"/>
  <c r="BI62" i="12"/>
  <c r="BA62" i="12"/>
  <c r="BM62" i="12"/>
  <c r="BE62" i="12"/>
  <c r="BG62" i="12"/>
  <c r="BH62" i="12"/>
  <c r="AQ62" i="12"/>
  <c r="AU62" i="12"/>
  <c r="BK62" i="12"/>
  <c r="BJ62" i="12"/>
  <c r="AY62" i="12"/>
  <c r="BL62" i="12"/>
  <c r="BP2" i="10"/>
  <c r="BN48" i="3"/>
  <c r="AM48" i="3"/>
  <c r="AT48" i="3"/>
  <c r="BB48" i="3"/>
  <c r="BO48" i="3"/>
  <c r="BF48" i="3"/>
  <c r="BE48" i="3"/>
  <c r="AZ48" i="3"/>
  <c r="AL48" i="3"/>
  <c r="BC48" i="3"/>
  <c r="BI48" i="3"/>
  <c r="AY48" i="3"/>
  <c r="BJ48" i="3"/>
  <c r="AW48" i="3"/>
  <c r="AV48" i="3"/>
  <c r="BD48" i="3"/>
  <c r="BK48" i="3"/>
  <c r="AP48" i="3"/>
  <c r="BP48" i="3"/>
  <c r="AS48" i="3"/>
  <c r="AO48" i="3"/>
  <c r="AN48" i="3"/>
  <c r="BA48" i="3"/>
  <c r="BL48" i="3"/>
  <c r="BG48" i="3"/>
  <c r="AX48" i="3"/>
  <c r="BM48" i="3"/>
  <c r="BH48" i="3"/>
  <c r="AU48" i="3"/>
  <c r="AR48" i="3"/>
  <c r="AQ48" i="3"/>
  <c r="BB68" i="12"/>
  <c r="AW68" i="12"/>
  <c r="AU68" i="12"/>
  <c r="AL68" i="12"/>
  <c r="BE68" i="12"/>
  <c r="BD68" i="12"/>
  <c r="AS68" i="12"/>
  <c r="BN68" i="12"/>
  <c r="AX68" i="12"/>
  <c r="AM68" i="12"/>
  <c r="AV68" i="12"/>
  <c r="BC68" i="12"/>
  <c r="BK68" i="12"/>
  <c r="BG68" i="12"/>
  <c r="AZ68" i="12"/>
  <c r="BJ68" i="12"/>
  <c r="AT68" i="12"/>
  <c r="AR68" i="12"/>
  <c r="BF68" i="12"/>
  <c r="AO68" i="12"/>
  <c r="AY68" i="12"/>
  <c r="AQ68" i="12"/>
  <c r="BM68" i="12"/>
  <c r="BA68" i="12"/>
  <c r="AP68" i="12"/>
  <c r="BH68" i="12"/>
  <c r="BP68" i="12"/>
  <c r="BO68" i="12"/>
  <c r="AN68" i="12"/>
  <c r="BL68" i="12"/>
  <c r="BI68" i="12"/>
  <c r="Z40" i="1"/>
  <c r="AN40" i="1"/>
  <c r="AS40" i="1"/>
  <c r="U40" i="1"/>
  <c r="AU40" i="1"/>
  <c r="AZ40" i="1"/>
  <c r="Q40" i="1"/>
  <c r="N40" i="1"/>
  <c r="AF40" i="1"/>
  <c r="AQ40" i="1"/>
  <c r="AR40" i="1"/>
  <c r="AE40" i="1"/>
  <c r="Y40" i="1"/>
  <c r="AL40" i="1"/>
  <c r="AT40" i="1"/>
  <c r="X40" i="1"/>
  <c r="T40" i="1"/>
  <c r="AI40" i="1"/>
  <c r="J40" i="1"/>
  <c r="O40" i="1"/>
  <c r="W40" i="1"/>
  <c r="AG40" i="1"/>
  <c r="AP40" i="1"/>
  <c r="AW40" i="1"/>
  <c r="AV40" i="1"/>
  <c r="AK40" i="1"/>
  <c r="V40" i="1"/>
  <c r="K40" i="1"/>
  <c r="AX40" i="1"/>
  <c r="AD40" i="1"/>
  <c r="BA40" i="1"/>
  <c r="BB40" i="1"/>
  <c r="AM40" i="1"/>
  <c r="H40" i="1"/>
  <c r="G40" i="1"/>
  <c r="I40" i="1"/>
  <c r="AH40" i="1"/>
  <c r="AB40" i="1"/>
  <c r="P40" i="1"/>
  <c r="AO40" i="1"/>
  <c r="AJ40" i="1"/>
  <c r="AY40" i="1"/>
  <c r="F40" i="1"/>
  <c r="M40" i="1"/>
  <c r="L40" i="1"/>
  <c r="R40" i="1"/>
  <c r="S40" i="1"/>
  <c r="BP78" i="3"/>
  <c r="AX66" i="12"/>
  <c r="AY66" i="12"/>
  <c r="BI66" i="12"/>
  <c r="BP66" i="12"/>
  <c r="AM66" i="12"/>
  <c r="BM66" i="12"/>
  <c r="AO66" i="12"/>
  <c r="AL66" i="12"/>
  <c r="BA66" i="12"/>
  <c r="AQ66" i="12"/>
  <c r="BO66" i="12"/>
  <c r="AT66" i="12"/>
  <c r="BH66" i="12"/>
  <c r="AZ66" i="12"/>
  <c r="BN66" i="12"/>
  <c r="AV66" i="12"/>
  <c r="BF66" i="12"/>
  <c r="BK66" i="12"/>
  <c r="AN66" i="12"/>
  <c r="AW66" i="12"/>
  <c r="BG66" i="12"/>
  <c r="BC66" i="12"/>
  <c r="BE66" i="12"/>
  <c r="BB66" i="12"/>
  <c r="AP66" i="12"/>
  <c r="AU66" i="12"/>
  <c r="BJ66" i="12"/>
  <c r="BD66" i="12"/>
  <c r="BL66" i="12"/>
  <c r="AR66" i="12"/>
  <c r="AS66" i="12"/>
  <c r="AX57" i="12"/>
  <c r="BP57" i="12"/>
  <c r="BI57" i="12"/>
  <c r="BO57" i="12"/>
  <c r="AS57" i="12"/>
  <c r="BN57" i="12"/>
  <c r="BJ57" i="12"/>
  <c r="BK57" i="12"/>
  <c r="BG57" i="12"/>
  <c r="AP57" i="12"/>
  <c r="AW57" i="12"/>
  <c r="BH57" i="12"/>
  <c r="BB57" i="12"/>
  <c r="AO57" i="12"/>
  <c r="AR57" i="12"/>
  <c r="AQ57" i="12"/>
  <c r="AL57" i="12"/>
  <c r="BF57" i="12"/>
  <c r="BC57" i="12"/>
  <c r="AN57" i="12"/>
  <c r="AT57" i="12"/>
  <c r="AU57" i="12"/>
  <c r="BA57" i="12"/>
  <c r="BE57" i="12"/>
  <c r="BM57" i="12"/>
  <c r="BD57" i="12"/>
  <c r="AM57" i="12"/>
  <c r="AV57" i="12"/>
  <c r="AY57" i="12"/>
  <c r="AZ57" i="12"/>
  <c r="BL57" i="12"/>
  <c r="BP9" i="3"/>
  <c r="AU47" i="12"/>
  <c r="BK47" i="12"/>
  <c r="AO47" i="12"/>
  <c r="BL47" i="12"/>
  <c r="BF47" i="12"/>
  <c r="AV47" i="12"/>
  <c r="BJ47" i="12"/>
  <c r="BG47" i="12"/>
  <c r="AS47" i="12"/>
  <c r="BE47" i="12"/>
  <c r="AM47" i="12"/>
  <c r="BN47" i="12"/>
  <c r="AW47" i="12"/>
  <c r="BB47" i="12"/>
  <c r="AR47" i="12"/>
  <c r="AL47" i="12"/>
  <c r="BH47" i="12"/>
  <c r="AZ47" i="12"/>
  <c r="AX47" i="12"/>
  <c r="BC47" i="12"/>
  <c r="AP47" i="12"/>
  <c r="AY47" i="12"/>
  <c r="BM47" i="12"/>
  <c r="BD47" i="12"/>
  <c r="BI47" i="12"/>
  <c r="BP47" i="12"/>
  <c r="BA47" i="12"/>
  <c r="BO47" i="12"/>
  <c r="AN47" i="12"/>
  <c r="AT47" i="12"/>
  <c r="AQ47" i="12"/>
  <c r="AR48" i="12"/>
  <c r="AP48" i="12"/>
  <c r="BI48" i="12"/>
  <c r="AU48" i="12"/>
  <c r="BF48" i="12"/>
  <c r="BJ48" i="12"/>
  <c r="BB48" i="12"/>
  <c r="AX48" i="12"/>
  <c r="AQ48" i="12"/>
  <c r="AL48" i="12"/>
  <c r="BA48" i="12"/>
  <c r="BH48" i="12"/>
  <c r="AS48" i="12"/>
  <c r="BM48" i="12"/>
  <c r="BO48" i="12"/>
  <c r="AT48" i="12"/>
  <c r="AM48" i="12"/>
  <c r="BP48" i="12"/>
  <c r="AZ48" i="12"/>
  <c r="BE48" i="12"/>
  <c r="BK48" i="12"/>
  <c r="BC48" i="12"/>
  <c r="AO48" i="12"/>
  <c r="AV48" i="12"/>
  <c r="BL48" i="12"/>
  <c r="BN48" i="12"/>
  <c r="AY48" i="12"/>
  <c r="BG48" i="12"/>
  <c r="AN48" i="12"/>
  <c r="BD48" i="12"/>
  <c r="AW48" i="12"/>
  <c r="BH68" i="3"/>
  <c r="AO68" i="3"/>
  <c r="AP68" i="3"/>
  <c r="BJ68" i="3"/>
  <c r="BI68" i="3"/>
  <c r="BF68" i="3"/>
  <c r="AQ68" i="3"/>
  <c r="AZ68" i="3"/>
  <c r="BO68" i="3"/>
  <c r="AN68" i="3"/>
  <c r="BB68" i="3"/>
  <c r="AR68" i="3"/>
  <c r="BC68" i="3"/>
  <c r="AU68" i="3"/>
  <c r="AV68" i="3"/>
  <c r="AW68" i="3"/>
  <c r="AM68" i="3"/>
  <c r="AY68" i="3"/>
  <c r="BP68" i="3"/>
  <c r="BM68" i="3"/>
  <c r="AT68" i="3"/>
  <c r="AX68" i="3"/>
  <c r="BL68" i="3"/>
  <c r="BN68" i="3"/>
  <c r="BA68" i="3"/>
  <c r="BK68" i="3"/>
  <c r="AS68" i="3"/>
  <c r="BD68" i="3"/>
  <c r="AL68" i="3"/>
  <c r="BE68" i="3"/>
  <c r="BG68" i="3"/>
  <c r="BE37" i="12"/>
  <c r="BG37" i="12"/>
  <c r="BN37" i="12"/>
  <c r="BI37" i="12"/>
  <c r="AY37" i="12"/>
  <c r="BO37" i="12"/>
  <c r="AV37" i="12"/>
  <c r="BH37" i="12"/>
  <c r="BP37" i="12"/>
  <c r="AX37" i="12"/>
  <c r="BF37" i="12"/>
  <c r="AQ37" i="12"/>
  <c r="BD37" i="12"/>
  <c r="AU37" i="12"/>
  <c r="BM37" i="12"/>
  <c r="AS37" i="12"/>
  <c r="AT37" i="12"/>
  <c r="BB37" i="12"/>
  <c r="AN37" i="12"/>
  <c r="BK37" i="12"/>
  <c r="BL37" i="12"/>
  <c r="AW37" i="12"/>
  <c r="AP37" i="12"/>
  <c r="BA37" i="12"/>
  <c r="AL37" i="12"/>
  <c r="BC37" i="12"/>
  <c r="AZ37" i="12"/>
  <c r="AM37" i="12"/>
  <c r="BJ37" i="12"/>
  <c r="AR37" i="12"/>
  <c r="AO37" i="12"/>
  <c r="BE53" i="12"/>
  <c r="AY53" i="12"/>
  <c r="AW53" i="12"/>
  <c r="BD53" i="12"/>
  <c r="AV53" i="12"/>
  <c r="BA53" i="12"/>
  <c r="AT53" i="12"/>
  <c r="AQ53" i="12"/>
  <c r="BL53" i="12"/>
  <c r="BP53" i="12"/>
  <c r="AR53" i="12"/>
  <c r="BN53" i="12"/>
  <c r="AN53" i="12"/>
  <c r="BG53" i="12"/>
  <c r="AL53" i="12"/>
  <c r="BJ53" i="12"/>
  <c r="AP53" i="12"/>
  <c r="BM53" i="12"/>
  <c r="BO53" i="12"/>
  <c r="AU53" i="12"/>
  <c r="BI53" i="12"/>
  <c r="AZ53" i="12"/>
  <c r="AM53" i="12"/>
  <c r="BC53" i="12"/>
  <c r="BH53" i="12"/>
  <c r="BF53" i="12"/>
  <c r="AO53" i="12"/>
  <c r="BB53" i="12"/>
  <c r="BK53" i="12"/>
  <c r="AS53" i="12"/>
  <c r="AX53" i="12"/>
  <c r="AP66" i="10"/>
  <c r="BO66" i="10"/>
  <c r="AT66" i="10"/>
  <c r="AR66" i="10"/>
  <c r="BC66" i="10"/>
  <c r="BG66" i="10"/>
  <c r="BJ66" i="10"/>
  <c r="BD66" i="10"/>
  <c r="AZ66" i="10"/>
  <c r="BB66" i="10"/>
  <c r="BN66" i="10"/>
  <c r="AQ66" i="10"/>
  <c r="BK66" i="10"/>
  <c r="BA66" i="10"/>
  <c r="AM66" i="10"/>
  <c r="AO66" i="10"/>
  <c r="AS66" i="10"/>
  <c r="AN66" i="10"/>
  <c r="BE66" i="10"/>
  <c r="AW66" i="10"/>
  <c r="AY66" i="10"/>
  <c r="AV66" i="10"/>
  <c r="AL66" i="10"/>
  <c r="BH66" i="10"/>
  <c r="AX66" i="10"/>
  <c r="BM66" i="10"/>
  <c r="BP66" i="10"/>
  <c r="AU66" i="10"/>
  <c r="BI66" i="10"/>
  <c r="BF66" i="10"/>
  <c r="BL66" i="10"/>
  <c r="BP2" i="3"/>
  <c r="AP50" i="10"/>
  <c r="BO50" i="10"/>
  <c r="AU50" i="10"/>
  <c r="AQ50" i="10"/>
  <c r="AZ50" i="10"/>
  <c r="BL50" i="10"/>
  <c r="BN50" i="10"/>
  <c r="AO50" i="10"/>
  <c r="BF50" i="10"/>
  <c r="AL50" i="10"/>
  <c r="BB50" i="10"/>
  <c r="AY50" i="10"/>
  <c r="AV50" i="10"/>
  <c r="BP50" i="10"/>
  <c r="BE50" i="10"/>
  <c r="BK50" i="10"/>
  <c r="BJ50" i="10"/>
  <c r="AW50" i="10"/>
  <c r="AR50" i="10"/>
  <c r="BG50" i="10"/>
  <c r="BI50" i="10"/>
  <c r="AN50" i="10"/>
  <c r="BH50" i="10"/>
  <c r="AM50" i="10"/>
  <c r="BD50" i="10"/>
  <c r="AT50" i="10"/>
  <c r="BM50" i="10"/>
  <c r="BA50" i="10"/>
  <c r="BC50" i="10"/>
  <c r="AS50" i="10"/>
  <c r="AX50" i="10"/>
  <c r="BP78" i="12"/>
  <c r="BA30" i="3"/>
  <c r="BA29" i="3" s="1"/>
  <c r="AR30" i="3"/>
  <c r="AR29" i="3" s="1"/>
  <c r="AM30" i="3"/>
  <c r="AM29" i="3" s="1"/>
  <c r="BD30" i="3"/>
  <c r="BD29" i="3" s="1"/>
  <c r="AO30" i="3"/>
  <c r="AO29" i="3" s="1"/>
  <c r="AW30" i="3"/>
  <c r="AW29" i="3" s="1"/>
  <c r="AT30" i="3"/>
  <c r="AT29" i="3" s="1"/>
  <c r="AV30" i="3"/>
  <c r="AV29" i="3" s="1"/>
  <c r="AL30" i="3"/>
  <c r="AL29" i="3" s="1"/>
  <c r="AS30" i="3"/>
  <c r="AS29" i="3" s="1"/>
  <c r="BG30" i="3"/>
  <c r="BG29" i="3" s="1"/>
  <c r="BO30" i="3"/>
  <c r="BO29" i="3" s="1"/>
  <c r="BM30" i="3"/>
  <c r="BM29" i="3" s="1"/>
  <c r="BJ30" i="3"/>
  <c r="BJ29" i="3" s="1"/>
  <c r="AP30" i="3"/>
  <c r="AP29" i="3" s="1"/>
  <c r="AU30" i="3"/>
  <c r="AU29" i="3" s="1"/>
  <c r="BL30" i="3"/>
  <c r="BL29" i="3" s="1"/>
  <c r="BN30" i="3"/>
  <c r="BN29" i="3" s="1"/>
  <c r="BB30" i="3"/>
  <c r="BB29" i="3" s="1"/>
  <c r="BP30" i="3"/>
  <c r="BQ30" i="3" s="1"/>
  <c r="AQ30" i="3"/>
  <c r="AQ29" i="3" s="1"/>
  <c r="BK30" i="3"/>
  <c r="BK29" i="3" s="1"/>
  <c r="BC30" i="3"/>
  <c r="BC29" i="3" s="1"/>
  <c r="AZ30" i="3"/>
  <c r="AZ29" i="3" s="1"/>
  <c r="BI30" i="3"/>
  <c r="BI29" i="3" s="1"/>
  <c r="BH30" i="3"/>
  <c r="BH29" i="3" s="1"/>
  <c r="AX30" i="3"/>
  <c r="AX29" i="3" s="1"/>
  <c r="BF30" i="3"/>
  <c r="BF29" i="3" s="1"/>
  <c r="AY30" i="3"/>
  <c r="AY29" i="3" s="1"/>
  <c r="BE30" i="3"/>
  <c r="BE29" i="3" s="1"/>
  <c r="AN30" i="3"/>
  <c r="AN29" i="3" s="1"/>
  <c r="BC53" i="3"/>
  <c r="AL53" i="3"/>
  <c r="AM53" i="3"/>
  <c r="AR53" i="3"/>
  <c r="AV53" i="3"/>
  <c r="BG53" i="3"/>
  <c r="BN53" i="3"/>
  <c r="AS53" i="3"/>
  <c r="BO53" i="3"/>
  <c r="AP53" i="3"/>
  <c r="BP53" i="3"/>
  <c r="BJ53" i="3"/>
  <c r="BE53" i="3"/>
  <c r="BM53" i="3"/>
  <c r="AY53" i="3"/>
  <c r="BL53" i="3"/>
  <c r="BB53" i="3"/>
  <c r="BD53" i="3"/>
  <c r="BA53" i="3"/>
  <c r="BI53" i="3"/>
  <c r="AQ53" i="3"/>
  <c r="AO53" i="3"/>
  <c r="BK53" i="3"/>
  <c r="AX53" i="3"/>
  <c r="AU53" i="3"/>
  <c r="AW53" i="3"/>
  <c r="AT53" i="3"/>
  <c r="AZ53" i="3"/>
  <c r="BH53" i="3"/>
  <c r="BF53" i="3"/>
  <c r="AN53" i="3"/>
  <c r="AX77" i="3"/>
  <c r="AW77" i="3"/>
  <c r="AL77" i="3"/>
  <c r="AT77" i="3"/>
  <c r="BL77" i="3"/>
  <c r="AZ77" i="3"/>
  <c r="BF77" i="3"/>
  <c r="AV77" i="3"/>
  <c r="BN77" i="3"/>
  <c r="BO77" i="3"/>
  <c r="BP77" i="3"/>
  <c r="BG77" i="3"/>
  <c r="BK77" i="3"/>
  <c r="AM77" i="3"/>
  <c r="AU77" i="3"/>
  <c r="AS77" i="3"/>
  <c r="AP77" i="3"/>
  <c r="AY77" i="3"/>
  <c r="AO77" i="3"/>
  <c r="AR77" i="3"/>
  <c r="BH77" i="3"/>
  <c r="BI77" i="3"/>
  <c r="BD77" i="3"/>
  <c r="BJ77" i="3"/>
  <c r="BE77" i="3"/>
  <c r="BA77" i="3"/>
  <c r="AN77" i="3"/>
  <c r="BB77" i="3"/>
  <c r="BM77" i="3"/>
  <c r="AQ77" i="3"/>
  <c r="BC77" i="3"/>
  <c r="BF50" i="3"/>
  <c r="BP50" i="3"/>
  <c r="BK50" i="3"/>
  <c r="BK49" i="3" s="1"/>
  <c r="BK160" i="3" s="1"/>
  <c r="AB4" i="13" s="1"/>
  <c r="BE50" i="3"/>
  <c r="BE49" i="3" s="1"/>
  <c r="BE160" i="3" s="1"/>
  <c r="V4" i="13" s="1"/>
  <c r="AR50" i="3"/>
  <c r="AR49" i="3" s="1"/>
  <c r="AR160" i="3" s="1"/>
  <c r="I4" i="13" s="1"/>
  <c r="AZ50" i="3"/>
  <c r="BD50" i="3"/>
  <c r="BD49" i="3" s="1"/>
  <c r="BD160" i="3" s="1"/>
  <c r="U4" i="13" s="1"/>
  <c r="BC50" i="3"/>
  <c r="BC49" i="3" s="1"/>
  <c r="AM50" i="3"/>
  <c r="AW50" i="3"/>
  <c r="AX50" i="3"/>
  <c r="AS50" i="3"/>
  <c r="AS49" i="3" s="1"/>
  <c r="AS160" i="3" s="1"/>
  <c r="J4" i="13" s="1"/>
  <c r="AY50" i="3"/>
  <c r="AY49" i="3" s="1"/>
  <c r="BG50" i="3"/>
  <c r="BJ50" i="3"/>
  <c r="BJ49" i="3" s="1"/>
  <c r="BJ160" i="3" s="1"/>
  <c r="AA4" i="13" s="1"/>
  <c r="BI50" i="3"/>
  <c r="BI49" i="3" s="1"/>
  <c r="BI160" i="3" s="1"/>
  <c r="Z4" i="13" s="1"/>
  <c r="BO50" i="3"/>
  <c r="BM50" i="3"/>
  <c r="AQ50" i="3"/>
  <c r="AP50" i="3"/>
  <c r="AP49" i="3" s="1"/>
  <c r="AP160" i="3" s="1"/>
  <c r="G4" i="13" s="1"/>
  <c r="BH50" i="3"/>
  <c r="BH49" i="3" s="1"/>
  <c r="BH160" i="3" s="1"/>
  <c r="Y4" i="13" s="1"/>
  <c r="AN50" i="3"/>
  <c r="AN49" i="3" s="1"/>
  <c r="AN160" i="3" s="1"/>
  <c r="E4" i="13" s="1"/>
  <c r="BN50" i="3"/>
  <c r="BN49" i="3" s="1"/>
  <c r="BN160" i="3" s="1"/>
  <c r="AE4" i="13" s="1"/>
  <c r="AT50" i="3"/>
  <c r="AT49" i="3" s="1"/>
  <c r="AT160" i="3" s="1"/>
  <c r="K4" i="13" s="1"/>
  <c r="AO50" i="3"/>
  <c r="BA50" i="3"/>
  <c r="AL50" i="3"/>
  <c r="AL49" i="3" s="1"/>
  <c r="AL160" i="3" s="1"/>
  <c r="C4" i="13" s="1"/>
  <c r="BB50" i="3"/>
  <c r="BB49" i="3" s="1"/>
  <c r="BB160" i="3" s="1"/>
  <c r="S4" i="13" s="1"/>
  <c r="BL50" i="3"/>
  <c r="BL49" i="3" s="1"/>
  <c r="BL160" i="3" s="1"/>
  <c r="AC4" i="13" s="1"/>
  <c r="AU50" i="3"/>
  <c r="AV50" i="3"/>
  <c r="AV49" i="3" s="1"/>
  <c r="AV160" i="3" s="1"/>
  <c r="M4" i="13" s="1"/>
  <c r="AY160" i="3"/>
  <c r="P4" i="13" s="1"/>
  <c r="BP83" i="12"/>
  <c r="BC160" i="3"/>
  <c r="T4" i="13" s="1"/>
  <c r="AN68" i="10"/>
  <c r="BK68" i="10"/>
  <c r="AO68" i="10"/>
  <c r="BO68" i="10"/>
  <c r="BC68" i="10"/>
  <c r="BM68" i="10"/>
  <c r="BI68" i="10"/>
  <c r="AL68" i="10"/>
  <c r="AU68" i="10"/>
  <c r="BB68" i="10"/>
  <c r="AX68" i="10"/>
  <c r="AT68" i="10"/>
  <c r="AV68" i="10"/>
  <c r="BF68" i="10"/>
  <c r="BH68" i="10"/>
  <c r="BE68" i="10"/>
  <c r="BN68" i="10"/>
  <c r="BL68" i="10"/>
  <c r="AR68" i="10"/>
  <c r="BA68" i="10"/>
  <c r="BJ68" i="10"/>
  <c r="AS68" i="10"/>
  <c r="BD68" i="10"/>
  <c r="AM68" i="10"/>
  <c r="AP68" i="10"/>
  <c r="AQ68" i="10"/>
  <c r="AZ68" i="10"/>
  <c r="AW68" i="10"/>
  <c r="BG68" i="10"/>
  <c r="BP68" i="10"/>
  <c r="AY68" i="10"/>
  <c r="BP112" i="10"/>
  <c r="BK30" i="10"/>
  <c r="BK29" i="10" s="1"/>
  <c r="AY30" i="10"/>
  <c r="AY29" i="10" s="1"/>
  <c r="BJ30" i="10"/>
  <c r="BJ29" i="10" s="1"/>
  <c r="AZ30" i="10"/>
  <c r="AZ29" i="10" s="1"/>
  <c r="BD30" i="10"/>
  <c r="BD29" i="10" s="1"/>
  <c r="BA30" i="10"/>
  <c r="BA29" i="10" s="1"/>
  <c r="BM30" i="10"/>
  <c r="BM29" i="10" s="1"/>
  <c r="AS30" i="10"/>
  <c r="AS29" i="10" s="1"/>
  <c r="AR30" i="10"/>
  <c r="AR29" i="10" s="1"/>
  <c r="AN30" i="10"/>
  <c r="AN29" i="10" s="1"/>
  <c r="AU30" i="10"/>
  <c r="AU29" i="10" s="1"/>
  <c r="AV30" i="10"/>
  <c r="AV29" i="10" s="1"/>
  <c r="BB30" i="10"/>
  <c r="BB29" i="10" s="1"/>
  <c r="AW30" i="10"/>
  <c r="AW29" i="10" s="1"/>
  <c r="AP30" i="10"/>
  <c r="AP29" i="10" s="1"/>
  <c r="BE30" i="10"/>
  <c r="BE29" i="10" s="1"/>
  <c r="BL30" i="10"/>
  <c r="BL29" i="10" s="1"/>
  <c r="BN30" i="10"/>
  <c r="BN29" i="10" s="1"/>
  <c r="BG30" i="10"/>
  <c r="BG29" i="10" s="1"/>
  <c r="AL30" i="10"/>
  <c r="AL29" i="10" s="1"/>
  <c r="BC30" i="10"/>
  <c r="BC29" i="10" s="1"/>
  <c r="BI30" i="10"/>
  <c r="BI29" i="10" s="1"/>
  <c r="AX30" i="10"/>
  <c r="AX29" i="10" s="1"/>
  <c r="AO30" i="10"/>
  <c r="AO29" i="10" s="1"/>
  <c r="BO30" i="10"/>
  <c r="BO29" i="10" s="1"/>
  <c r="AQ30" i="10"/>
  <c r="AQ29" i="10" s="1"/>
  <c r="AT30" i="10"/>
  <c r="AT29" i="10" s="1"/>
  <c r="BH30" i="10"/>
  <c r="BH29" i="10" s="1"/>
  <c r="BP30" i="10"/>
  <c r="BQ30" i="10" s="1"/>
  <c r="BF30" i="10"/>
  <c r="BF29" i="10" s="1"/>
  <c r="AM30" i="10"/>
  <c r="AM29" i="10" s="1"/>
  <c r="BA49" i="3" l="1"/>
  <c r="BA160" i="3" s="1"/>
  <c r="R4" i="13" s="1"/>
  <c r="BM49" i="3"/>
  <c r="BM160" i="3" s="1"/>
  <c r="AD4" i="13" s="1"/>
  <c r="AW49" i="3"/>
  <c r="AW160" i="3" s="1"/>
  <c r="N4" i="13" s="1"/>
  <c r="BQ50" i="3"/>
  <c r="BQ2" i="3" s="1"/>
  <c r="AS49" i="10"/>
  <c r="AS160" i="10" s="1"/>
  <c r="J2" i="13" s="1"/>
  <c r="AN49" i="10"/>
  <c r="AN160" i="10" s="1"/>
  <c r="E2" i="13" s="1"/>
  <c r="BQ50" i="10"/>
  <c r="BL49" i="10"/>
  <c r="BL160" i="10" s="1"/>
  <c r="AC2" i="13" s="1"/>
  <c r="AN49" i="12"/>
  <c r="BD49" i="12"/>
  <c r="AV49" i="12"/>
  <c r="AT49" i="12"/>
  <c r="BN29" i="12"/>
  <c r="BQ30" i="12"/>
  <c r="AR29" i="12"/>
  <c r="AP29" i="12"/>
  <c r="AO49" i="3"/>
  <c r="AO160" i="3" s="1"/>
  <c r="F4" i="13" s="1"/>
  <c r="BO49" i="3"/>
  <c r="BO160" i="3" s="1"/>
  <c r="AF4" i="13" s="1"/>
  <c r="AM49" i="3"/>
  <c r="AM160" i="3" s="1"/>
  <c r="D4" i="13" s="1"/>
  <c r="B4" i="13" s="1"/>
  <c r="BF49" i="3"/>
  <c r="BF160" i="3" s="1"/>
  <c r="W4" i="13" s="1"/>
  <c r="BC49" i="10"/>
  <c r="BC160" i="10" s="1"/>
  <c r="T2" i="13" s="1"/>
  <c r="BI49" i="10"/>
  <c r="BI160" i="10" s="1"/>
  <c r="Z2" i="13" s="1"/>
  <c r="AV49" i="10"/>
  <c r="AV160" i="10" s="1"/>
  <c r="M2" i="13" s="1"/>
  <c r="AZ49" i="10"/>
  <c r="AZ160" i="10" s="1"/>
  <c r="Q2" i="13" s="1"/>
  <c r="AL49" i="12"/>
  <c r="AU49" i="12"/>
  <c r="AQ49" i="12"/>
  <c r="AX29" i="12"/>
  <c r="AT29" i="12"/>
  <c r="AQ29" i="12"/>
  <c r="BJ29" i="12"/>
  <c r="BP29" i="10"/>
  <c r="BA49" i="10"/>
  <c r="BA160" i="10" s="1"/>
  <c r="R2" i="13" s="1"/>
  <c r="BG49" i="10"/>
  <c r="BG160" i="10" s="1"/>
  <c r="X2" i="13" s="1"/>
  <c r="AY49" i="10"/>
  <c r="AY160" i="10" s="1"/>
  <c r="P2" i="13" s="1"/>
  <c r="AQ49" i="10"/>
  <c r="AQ160" i="10" s="1"/>
  <c r="H2" i="13" s="1"/>
  <c r="AM49" i="12"/>
  <c r="AM160" i="12" s="1"/>
  <c r="D3" i="13" s="1"/>
  <c r="AR49" i="12"/>
  <c r="AR160" i="12" s="1"/>
  <c r="I3" i="13" s="1"/>
  <c r="AW49" i="12"/>
  <c r="BI49" i="12"/>
  <c r="AL29" i="12"/>
  <c r="BI29" i="12"/>
  <c r="BL29" i="12"/>
  <c r="AM29" i="12"/>
  <c r="BM49" i="10"/>
  <c r="BM160" i="10" s="1"/>
  <c r="AD2" i="13" s="1"/>
  <c r="AR49" i="10"/>
  <c r="AR160" i="10" s="1"/>
  <c r="I2" i="13" s="1"/>
  <c r="BB49" i="10"/>
  <c r="BB160" i="10" s="1"/>
  <c r="S2" i="13" s="1"/>
  <c r="AU49" i="10"/>
  <c r="AU160" i="10" s="1"/>
  <c r="L2" i="13" s="1"/>
  <c r="BH49" i="12"/>
  <c r="BL49" i="12"/>
  <c r="BL160" i="12" s="1"/>
  <c r="AC3" i="13" s="1"/>
  <c r="BJ49" i="12"/>
  <c r="BJ160" i="12" s="1"/>
  <c r="AA3" i="13" s="1"/>
  <c r="AX49" i="12"/>
  <c r="AX160" i="12" s="1"/>
  <c r="O3" i="13" s="1"/>
  <c r="AN29" i="12"/>
  <c r="BB29" i="12"/>
  <c r="BC29" i="12"/>
  <c r="AO29" i="12"/>
  <c r="AU49" i="3"/>
  <c r="AU160" i="3" s="1"/>
  <c r="L4" i="13" s="1"/>
  <c r="BG49" i="3"/>
  <c r="BG160" i="3" s="1"/>
  <c r="X4" i="13" s="1"/>
  <c r="AZ49" i="3"/>
  <c r="AZ160" i="3" s="1"/>
  <c r="Q4" i="13" s="1"/>
  <c r="AT49" i="10"/>
  <c r="AT160" i="10" s="1"/>
  <c r="K2" i="13" s="1"/>
  <c r="AW49" i="10"/>
  <c r="AW160" i="10" s="1"/>
  <c r="N2" i="13" s="1"/>
  <c r="AL49" i="10"/>
  <c r="BO49" i="10"/>
  <c r="BO160" i="10" s="1"/>
  <c r="AF2" i="13" s="1"/>
  <c r="BG40" i="1"/>
  <c r="BG41" i="1" s="1"/>
  <c r="BN49" i="12"/>
  <c r="BN160" i="12" s="1"/>
  <c r="AE3" i="13" s="1"/>
  <c r="AO49" i="12"/>
  <c r="AO160" i="12" s="1"/>
  <c r="F3" i="13" s="1"/>
  <c r="BA49" i="12"/>
  <c r="BA160" i="12" s="1"/>
  <c r="R3" i="13" s="1"/>
  <c r="BM49" i="12"/>
  <c r="AW29" i="12"/>
  <c r="BE29" i="12"/>
  <c r="BD29" i="12"/>
  <c r="BH29" i="12"/>
  <c r="BD49" i="10"/>
  <c r="BD160" i="10" s="1"/>
  <c r="U2" i="13" s="1"/>
  <c r="BJ49" i="10"/>
  <c r="BJ160" i="10" s="1"/>
  <c r="AA2" i="13" s="1"/>
  <c r="BF49" i="10"/>
  <c r="BF160" i="10" s="1"/>
  <c r="W2" i="13" s="1"/>
  <c r="AP49" i="10"/>
  <c r="AP160" i="10" s="1"/>
  <c r="G2" i="13" s="1"/>
  <c r="AP49" i="12"/>
  <c r="AP160" i="12" s="1"/>
  <c r="G3" i="13" s="1"/>
  <c r="AY49" i="12"/>
  <c r="BE49" i="12"/>
  <c r="BE160" i="12" s="1"/>
  <c r="V3" i="13" s="1"/>
  <c r="BG49" i="12"/>
  <c r="BA29" i="12"/>
  <c r="AV29" i="12"/>
  <c r="AS29" i="12"/>
  <c r="BP29" i="3"/>
  <c r="BW1" i="3" s="1"/>
  <c r="AM49" i="10"/>
  <c r="AM160" i="10" s="1"/>
  <c r="D2" i="13" s="1"/>
  <c r="BK49" i="10"/>
  <c r="BK160" i="10" s="1"/>
  <c r="AB2" i="13" s="1"/>
  <c r="AO49" i="10"/>
  <c r="AO160" i="10" s="1"/>
  <c r="F2" i="13" s="1"/>
  <c r="AZ49" i="12"/>
  <c r="AZ160" i="12" s="1"/>
  <c r="Q3" i="13" s="1"/>
  <c r="BQ50" i="12"/>
  <c r="BO49" i="12"/>
  <c r="AS49" i="12"/>
  <c r="BK29" i="12"/>
  <c r="BM29" i="12"/>
  <c r="BG29" i="12"/>
  <c r="BO29" i="12"/>
  <c r="BP49" i="3"/>
  <c r="AQ49" i="3"/>
  <c r="AQ160" i="3" s="1"/>
  <c r="H4" i="13" s="1"/>
  <c r="AX49" i="3"/>
  <c r="AX160" i="3" s="1"/>
  <c r="O4" i="13" s="1"/>
  <c r="AX49" i="10"/>
  <c r="AX160" i="10" s="1"/>
  <c r="O2" i="13" s="1"/>
  <c r="BH49" i="10"/>
  <c r="BH160" i="10" s="1"/>
  <c r="Y2" i="13" s="1"/>
  <c r="BE49" i="10"/>
  <c r="BE160" i="10" s="1"/>
  <c r="V2" i="13" s="1"/>
  <c r="BN49" i="10"/>
  <c r="BN160" i="10" s="1"/>
  <c r="AE2" i="13" s="1"/>
  <c r="BF49" i="12"/>
  <c r="BF160" i="12" s="1"/>
  <c r="W3" i="13" s="1"/>
  <c r="BB49" i="12"/>
  <c r="BB160" i="12" s="1"/>
  <c r="S3" i="13" s="1"/>
  <c r="BK49" i="12"/>
  <c r="BC49" i="12"/>
  <c r="BC160" i="12" s="1"/>
  <c r="T3" i="13" s="1"/>
  <c r="AZ29" i="12"/>
  <c r="BF29" i="12"/>
  <c r="AY29" i="12"/>
  <c r="AU29" i="12"/>
  <c r="BR50" i="3" l="1"/>
  <c r="BR138" i="3"/>
  <c r="BR136" i="3"/>
  <c r="BS3" i="3"/>
  <c r="BR133" i="3"/>
  <c r="BR105" i="3"/>
  <c r="BR108" i="3"/>
  <c r="BR95" i="3"/>
  <c r="BR10" i="3"/>
  <c r="BR78" i="3"/>
  <c r="BR113" i="3"/>
  <c r="BR84" i="3"/>
  <c r="BR3" i="3"/>
  <c r="BR30" i="3"/>
  <c r="BQ2" i="12"/>
  <c r="BK160" i="12"/>
  <c r="AB3" i="13" s="1"/>
  <c r="BP49" i="10"/>
  <c r="BW1" i="10" s="1"/>
  <c r="AL160" i="10"/>
  <c r="C2" i="13" s="1"/>
  <c r="B2" i="13" s="1"/>
  <c r="BP29" i="12"/>
  <c r="BH160" i="12"/>
  <c r="Y3" i="13" s="1"/>
  <c r="BI160" i="12"/>
  <c r="Z3" i="13" s="1"/>
  <c r="AT160" i="12"/>
  <c r="K3" i="13" s="1"/>
  <c r="BG160" i="12"/>
  <c r="X3" i="13" s="1"/>
  <c r="AW160" i="12"/>
  <c r="N3" i="13" s="1"/>
  <c r="AQ160" i="12"/>
  <c r="H3" i="13" s="1"/>
  <c r="AV160" i="12"/>
  <c r="M3" i="13" s="1"/>
  <c r="AU160" i="12"/>
  <c r="L3" i="13" s="1"/>
  <c r="BD160" i="12"/>
  <c r="U3" i="13" s="1"/>
  <c r="BQ2" i="10"/>
  <c r="BR50" i="10" s="1"/>
  <c r="AS160" i="12"/>
  <c r="J3" i="13" s="1"/>
  <c r="AY160" i="12"/>
  <c r="P3" i="13" s="1"/>
  <c r="BP49" i="12"/>
  <c r="AL160" i="12"/>
  <c r="C3" i="13" s="1"/>
  <c r="AN160" i="12"/>
  <c r="E3" i="13" s="1"/>
  <c r="BO160" i="12"/>
  <c r="AF3" i="13" s="1"/>
  <c r="BR50" i="12"/>
  <c r="BM160" i="12"/>
  <c r="AD3" i="13" s="1"/>
  <c r="BW1" i="12" l="1"/>
  <c r="BS3" i="10"/>
  <c r="BR138" i="10"/>
  <c r="BR136" i="10"/>
  <c r="BR133" i="10"/>
  <c r="BR105" i="10"/>
  <c r="BR108" i="10"/>
  <c r="BR3" i="10"/>
  <c r="BR78" i="10"/>
  <c r="BR113" i="10"/>
  <c r="BR95" i="10"/>
  <c r="BR10" i="10"/>
  <c r="BR84" i="10"/>
  <c r="BR30" i="10"/>
  <c r="BR133" i="12"/>
  <c r="BR138" i="12"/>
  <c r="BR136" i="12"/>
  <c r="BS3" i="12"/>
  <c r="BR105" i="12"/>
  <c r="BR95" i="12"/>
  <c r="BR108" i="12"/>
  <c r="BR3" i="12"/>
  <c r="BR113" i="12"/>
  <c r="BR78" i="12"/>
  <c r="BR10" i="12"/>
  <c r="BR84" i="12"/>
  <c r="B3" i="13"/>
  <c r="BR30" i="1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<sst xmlns="http://schemas.openxmlformats.org/spreadsheetml/2006/main" count="43408" uniqueCount="1048">
  <si>
    <t>Conteúdo</t>
  </si>
  <si>
    <t>descrição</t>
  </si>
  <si>
    <t>Item</t>
  </si>
  <si>
    <t>Totalizador de Serviços</t>
  </si>
  <si>
    <t>Memória de Cálculo</t>
  </si>
  <si>
    <t>m</t>
  </si>
  <si>
    <t>Base</t>
  </si>
  <si>
    <t>PROGRAMA DE CONCESSÃO DE RODOVIAS DE MINAS GERAIS LOTE OURO PRETO</t>
  </si>
  <si>
    <t>LOTE</t>
  </si>
  <si>
    <t>OURO PRETO</t>
  </si>
  <si>
    <t>km</t>
  </si>
  <si>
    <t>RODOVIA</t>
  </si>
  <si>
    <t>CMG-120</t>
  </si>
  <si>
    <t>SEGMENTO</t>
  </si>
  <si>
    <t>ID</t>
  </si>
  <si>
    <t>Quantidade</t>
  </si>
  <si>
    <t>MG</t>
  </si>
  <si>
    <t>$</t>
  </si>
  <si>
    <t>QUANTIDADE UNITÁRIO DE SERVIÇO</t>
  </si>
  <si>
    <t>ITEM</t>
  </si>
  <si>
    <t>CÓDIGO</t>
  </si>
  <si>
    <t>DESCRIÇÃO</t>
  </si>
  <si>
    <t>UNID.</t>
  </si>
  <si>
    <t>QUANT.</t>
  </si>
  <si>
    <t xml:space="preserve">MEMÓRIA DE CÁLCULO </t>
  </si>
  <si>
    <t>PREÇO UNITÁRIO</t>
  </si>
  <si>
    <t>SERVIÇOS PRELIMINARES</t>
  </si>
  <si>
    <t>1.1</t>
  </si>
  <si>
    <t>1.2</t>
  </si>
  <si>
    <t>RO-43333</t>
  </si>
  <si>
    <t>1.3</t>
  </si>
  <si>
    <t>1.4</t>
  </si>
  <si>
    <t>Extensão</t>
  </si>
  <si>
    <t>1.5</t>
  </si>
  <si>
    <t>Largura Média de Limpeza</t>
  </si>
  <si>
    <t>1.6</t>
  </si>
  <si>
    <t>Área de Desmatamento</t>
  </si>
  <si>
    <t>m²</t>
  </si>
  <si>
    <t>TERRAPLENAGEM</t>
  </si>
  <si>
    <t>2.1</t>
  </si>
  <si>
    <t>ED-51132</t>
  </si>
  <si>
    <t>2.2</t>
  </si>
  <si>
    <t>2.3</t>
  </si>
  <si>
    <t>Área de Limpeza</t>
  </si>
  <si>
    <t>2.4</t>
  </si>
  <si>
    <t>Espessura Terreno</t>
  </si>
  <si>
    <t>2.5</t>
  </si>
  <si>
    <t>Peso específico solo (t/m³)</t>
  </si>
  <si>
    <t xml:space="preserve"> t/m³</t>
  </si>
  <si>
    <t>2.6</t>
  </si>
  <si>
    <t>2.7</t>
  </si>
  <si>
    <t>RO-41369</t>
  </si>
  <si>
    <t>2.8</t>
  </si>
  <si>
    <t>2.9</t>
  </si>
  <si>
    <t xml:space="preserve">Volume </t>
  </si>
  <si>
    <t>m³</t>
  </si>
  <si>
    <t>2.10</t>
  </si>
  <si>
    <t>DMT</t>
  </si>
  <si>
    <t>2.11</t>
  </si>
  <si>
    <t>2.12</t>
  </si>
  <si>
    <t>2.13</t>
  </si>
  <si>
    <t>2.14</t>
  </si>
  <si>
    <t>2.15</t>
  </si>
  <si>
    <t>Área</t>
  </si>
  <si>
    <t>2.16</t>
  </si>
  <si>
    <t>Espessura solo</t>
  </si>
  <si>
    <t>2.17</t>
  </si>
  <si>
    <t>2.18</t>
  </si>
  <si>
    <t>RO-40108</t>
  </si>
  <si>
    <t>2.19</t>
  </si>
  <si>
    <t>PAVIMENTAÇÃO</t>
  </si>
  <si>
    <t xml:space="preserve">Taxa árvores 0,15m&lt;d&lt;0,30m </t>
  </si>
  <si>
    <t>arv./km</t>
  </si>
  <si>
    <t>3.1</t>
  </si>
  <si>
    <t>3.2</t>
  </si>
  <si>
    <t>3.3</t>
  </si>
  <si>
    <t>3.4</t>
  </si>
  <si>
    <t>RO-42488</t>
  </si>
  <si>
    <t>3.5</t>
  </si>
  <si>
    <t>3.6</t>
  </si>
  <si>
    <t>3.7</t>
  </si>
  <si>
    <t>3.8</t>
  </si>
  <si>
    <t>3.9</t>
  </si>
  <si>
    <t>3.10</t>
  </si>
  <si>
    <t>Volume Total de Corte (Civil 3D)</t>
  </si>
  <si>
    <t>3.11</t>
  </si>
  <si>
    <t>Volume Total de Aterro (Civil 3D)</t>
  </si>
  <si>
    <t>3.12</t>
  </si>
  <si>
    <t>Fator de Contração</t>
  </si>
  <si>
    <t>-</t>
  </si>
  <si>
    <t>3.13</t>
  </si>
  <si>
    <t>% Corte de 1ª Categoria</t>
  </si>
  <si>
    <t>%</t>
  </si>
  <si>
    <t>3.14</t>
  </si>
  <si>
    <t>% Corte de 2ª Categoria</t>
  </si>
  <si>
    <t>3.15</t>
  </si>
  <si>
    <t>% Corte de 3ª Categoria</t>
  </si>
  <si>
    <t>3.16</t>
  </si>
  <si>
    <t>Fator de Contração de 1ª Categoria</t>
  </si>
  <si>
    <t>tx</t>
  </si>
  <si>
    <t>3.17</t>
  </si>
  <si>
    <t>Fator de Contração de 2ª Categoria</t>
  </si>
  <si>
    <t>3.18</t>
  </si>
  <si>
    <t>Fator de Contração de 3ª Categoria</t>
  </si>
  <si>
    <t>DRENAGEM</t>
  </si>
  <si>
    <t>% de Material Inservivel</t>
  </si>
  <si>
    <t>4.1</t>
  </si>
  <si>
    <t>4.2</t>
  </si>
  <si>
    <t>RO-40148</t>
  </si>
  <si>
    <t>4.3</t>
  </si>
  <si>
    <t>4.4</t>
  </si>
  <si>
    <t>4.5</t>
  </si>
  <si>
    <t>Percentural para DMT &lt;=200 m</t>
  </si>
  <si>
    <t>4.6</t>
  </si>
  <si>
    <t>4.7</t>
  </si>
  <si>
    <t>RO-40153</t>
  </si>
  <si>
    <t>4.8</t>
  </si>
  <si>
    <t>4.9</t>
  </si>
  <si>
    <t>4.10</t>
  </si>
  <si>
    <t>Percentural para DMT 1.001 a 1.200 m</t>
  </si>
  <si>
    <t>4.11</t>
  </si>
  <si>
    <t>4.12</t>
  </si>
  <si>
    <t>RO-40160</t>
  </si>
  <si>
    <t>4.13</t>
  </si>
  <si>
    <t>4.14</t>
  </si>
  <si>
    <t>4.15</t>
  </si>
  <si>
    <t>Percentural para DMT 3.001 a 4.000 m</t>
  </si>
  <si>
    <t>4.16</t>
  </si>
  <si>
    <t>4.17</t>
  </si>
  <si>
    <t>4.18</t>
  </si>
  <si>
    <t>4.19</t>
  </si>
  <si>
    <t>Volume do Material de 1ª Categoria - Distância Excedente</t>
  </si>
  <si>
    <t>4.20</t>
  </si>
  <si>
    <t>4.21</t>
  </si>
  <si>
    <t>4.22</t>
  </si>
  <si>
    <t>RO-40162</t>
  </si>
  <si>
    <t>4.23</t>
  </si>
  <si>
    <t>4.24</t>
  </si>
  <si>
    <t>Volume do Material de 2ª Categoria (Civil 3D)</t>
  </si>
  <si>
    <t>4.25</t>
  </si>
  <si>
    <t>4.26</t>
  </si>
  <si>
    <t>4.27</t>
  </si>
  <si>
    <t>RO-40167</t>
  </si>
  <si>
    <t>4.28</t>
  </si>
  <si>
    <t>RO-40174</t>
  </si>
  <si>
    <t>Volume Volume do Material de 2ª Categoria - Distância Excedente</t>
  </si>
  <si>
    <t>RO-40182</t>
  </si>
  <si>
    <t>SINALIZAÇÃO HORIZONTAL</t>
  </si>
  <si>
    <t>5.1</t>
  </si>
  <si>
    <t>Volume do Material de 3ª Categoria (Civil 3D)</t>
  </si>
  <si>
    <t>5.2</t>
  </si>
  <si>
    <t>5.3</t>
  </si>
  <si>
    <t>SINALIZAÇÃO VERTICAL</t>
  </si>
  <si>
    <t>RO-41777</t>
  </si>
  <si>
    <t>6.1</t>
  </si>
  <si>
    <t>6.2</t>
  </si>
  <si>
    <t>6.3</t>
  </si>
  <si>
    <t>6.4</t>
  </si>
  <si>
    <t>6.5</t>
  </si>
  <si>
    <t>RO-42330</t>
  </si>
  <si>
    <t>6.6</t>
  </si>
  <si>
    <t>6.7</t>
  </si>
  <si>
    <t>6.8</t>
  </si>
  <si>
    <t>DISPOSITIVOS DE SEGURANÇA</t>
  </si>
  <si>
    <t>7.1</t>
  </si>
  <si>
    <t>7.2</t>
  </si>
  <si>
    <t>7.3</t>
  </si>
  <si>
    <t>Volume Volume do Material de 3ª Categoria - Distância Excedente</t>
  </si>
  <si>
    <t>7.4</t>
  </si>
  <si>
    <t>7.5</t>
  </si>
  <si>
    <t>7.6</t>
  </si>
  <si>
    <t>RO-40251</t>
  </si>
  <si>
    <t>PROTEÇÃO VEGETAL</t>
  </si>
  <si>
    <t>8.1</t>
  </si>
  <si>
    <t>Volume de Total de Aterro - Compactação Proctor Intermediario - Construção de 3ª Categoria</t>
  </si>
  <si>
    <t>8.2</t>
  </si>
  <si>
    <t>OBRAS COMPLEMENTARES</t>
  </si>
  <si>
    <t>RO-40252</t>
  </si>
  <si>
    <t>9.1</t>
  </si>
  <si>
    <t>9.2</t>
  </si>
  <si>
    <t>Espessura da Camada Final</t>
  </si>
  <si>
    <t>9.3</t>
  </si>
  <si>
    <t>ILUMINAÇÃO</t>
  </si>
  <si>
    <t>Soma das extensões dos Trechos em Aterro ( considerar apenas um lado da plataforma)</t>
  </si>
  <si>
    <t>10.1</t>
  </si>
  <si>
    <t>10.2</t>
  </si>
  <si>
    <t>m3</t>
  </si>
  <si>
    <t>10.3</t>
  </si>
  <si>
    <t>10.4</t>
  </si>
  <si>
    <t>Volume do Aterro de 3ª Categoria</t>
  </si>
  <si>
    <t>10.5</t>
  </si>
  <si>
    <t>10.6</t>
  </si>
  <si>
    <t>RO-41087</t>
  </si>
  <si>
    <t>10.7</t>
  </si>
  <si>
    <t>10.8</t>
  </si>
  <si>
    <t>Volume de Corte Utilizável</t>
  </si>
  <si>
    <t>10.9</t>
  </si>
  <si>
    <t>Volume de Aterro Geométrico</t>
  </si>
  <si>
    <t>10.10</t>
  </si>
  <si>
    <t>10.11</t>
  </si>
  <si>
    <t>10.12</t>
  </si>
  <si>
    <t>10.13</t>
  </si>
  <si>
    <t>Escavação</t>
  </si>
  <si>
    <t>10.14</t>
  </si>
  <si>
    <t>10.15</t>
  </si>
  <si>
    <t>Peso especifico do Solo</t>
  </si>
  <si>
    <t>t/m³</t>
  </si>
  <si>
    <t>10.16</t>
  </si>
  <si>
    <t>10.17</t>
  </si>
  <si>
    <t>10.18</t>
  </si>
  <si>
    <t>10.19</t>
  </si>
  <si>
    <t>Volume de Corte Inservivel</t>
  </si>
  <si>
    <t>PISTA PRINCIPAL</t>
  </si>
  <si>
    <t>RO-41177</t>
  </si>
  <si>
    <t>Largura</t>
  </si>
  <si>
    <t>Área do Pavimento (CAD)</t>
  </si>
  <si>
    <t>Espessura do Revestimento</t>
  </si>
  <si>
    <t>t</t>
  </si>
  <si>
    <t>Volume</t>
  </si>
  <si>
    <t>RO-14019</t>
  </si>
  <si>
    <t>RO-51228</t>
  </si>
  <si>
    <t>Quantidade de Imprimação</t>
  </si>
  <si>
    <t>u</t>
  </si>
  <si>
    <t>RO-51229</t>
  </si>
  <si>
    <t>Quantidade de Pintura</t>
  </si>
  <si>
    <t>RO-43859</t>
  </si>
  <si>
    <t>Largura Adicional Base</t>
  </si>
  <si>
    <t>RO-41104</t>
  </si>
  <si>
    <t>Largura Adicional Sub-Base</t>
  </si>
  <si>
    <t>ACOSTAMENTO</t>
  </si>
  <si>
    <t>Espessura da Base</t>
  </si>
  <si>
    <t>RO-14031</t>
  </si>
  <si>
    <t>Volume CBUQ Pista Principal</t>
  </si>
  <si>
    <t>Distância</t>
  </si>
  <si>
    <t>Volume Base Pista Principal</t>
  </si>
  <si>
    <t>Volume Sub-base Pista Principal</t>
  </si>
  <si>
    <t>Volume Base Acostamento</t>
  </si>
  <si>
    <t>Volume Sub-base Acostamento</t>
  </si>
  <si>
    <t>Densidade Base</t>
  </si>
  <si>
    <t>Densidade Sub-Base</t>
  </si>
  <si>
    <t>DEMOLIÇÃO DO PAVIMENTO EXISTENTE</t>
  </si>
  <si>
    <t>ED-48492</t>
  </si>
  <si>
    <t>Área de Demolição (CAD)</t>
  </si>
  <si>
    <t>m2</t>
  </si>
  <si>
    <t>Espessura do Material Granular</t>
  </si>
  <si>
    <t>ED-48603</t>
  </si>
  <si>
    <t>ED-48593</t>
  </si>
  <si>
    <t>ED-48585</t>
  </si>
  <si>
    <t>RO-40277</t>
  </si>
  <si>
    <t>ED-48542</t>
  </si>
  <si>
    <t>Quantidade de boca</t>
  </si>
  <si>
    <t>RO-40278</t>
  </si>
  <si>
    <t>ED-48544</t>
  </si>
  <si>
    <t>RO-40279</t>
  </si>
  <si>
    <t>ED-48546</t>
  </si>
  <si>
    <t>RO-40280</t>
  </si>
  <si>
    <t>ED-48548</t>
  </si>
  <si>
    <t xml:space="preserve">Quantidade de dissipador </t>
  </si>
  <si>
    <t>RO-40215</t>
  </si>
  <si>
    <t>Volume de Corte (Bueiros)</t>
  </si>
  <si>
    <t>RO-41239</t>
  </si>
  <si>
    <t>Número de Faixas</t>
  </si>
  <si>
    <t>un</t>
  </si>
  <si>
    <t>RO-41779</t>
  </si>
  <si>
    <t>Cadência</t>
  </si>
  <si>
    <t>RO-41231</t>
  </si>
  <si>
    <t>Tacha Zebrado</t>
  </si>
  <si>
    <t>un/m²</t>
  </si>
  <si>
    <t>RO-41230</t>
  </si>
  <si>
    <t>Área de Placas de Indicação</t>
  </si>
  <si>
    <t>Área de Placas de Advertencia</t>
  </si>
  <si>
    <t>Área de Placas de Regulamentação (Ø 1,00)</t>
  </si>
  <si>
    <t>Área de Placas de Regulamentação R-1 (L= 1,00)</t>
  </si>
  <si>
    <t>Área de Placas de Regulamentação R-2 (L= 1,00)</t>
  </si>
  <si>
    <t>Área de Placas de Marcador de Perigo (0,30 x 0,90)</t>
  </si>
  <si>
    <t>Quantidade (nos locais de R-24)</t>
  </si>
  <si>
    <t>Área de Placas de Marco Quilométrico (0,50 x 0,90)</t>
  </si>
  <si>
    <t>Área de Placas de Marcador de Alinhamento (0,50 x 0,60)</t>
  </si>
  <si>
    <t>RO-41763</t>
  </si>
  <si>
    <t>Extensão de Ancoragem</t>
  </si>
  <si>
    <t>28.10.01</t>
  </si>
  <si>
    <t xml:space="preserve">un </t>
  </si>
  <si>
    <t>Catadióptricos nas defensa ( 1 a cada 16 m)</t>
  </si>
  <si>
    <t>RO-40989</t>
  </si>
  <si>
    <t>REVESTIMENTO VEGETAL</t>
  </si>
  <si>
    <t/>
  </si>
  <si>
    <t>Largura de Limpeza extra (1,50 m Drenagem + 2,50m de Taludes )</t>
  </si>
  <si>
    <t xml:space="preserve">Largura Média </t>
  </si>
  <si>
    <t>RO-42283</t>
  </si>
  <si>
    <t>Largura Média do Passeio</t>
  </si>
  <si>
    <t>CA0002</t>
  </si>
  <si>
    <t>Quantidade de Baia</t>
  </si>
  <si>
    <t>RO-41278</t>
  </si>
  <si>
    <t>Quantidade de cerca à implantar</t>
  </si>
  <si>
    <t>RO-41399</t>
  </si>
  <si>
    <t>Largura Média</t>
  </si>
  <si>
    <t xml:space="preserve">Espessura Média do solo </t>
  </si>
  <si>
    <t>Volume  transportado</t>
  </si>
  <si>
    <t>Peso específico do solo</t>
  </si>
  <si>
    <t>ED-51111</t>
  </si>
  <si>
    <t>Extensão (Perimetro Urbano)</t>
  </si>
  <si>
    <t>Área Escavação</t>
  </si>
  <si>
    <t>Espessura Média da camada</t>
  </si>
  <si>
    <t>ED-49814</t>
  </si>
  <si>
    <t>ED-51122</t>
  </si>
  <si>
    <t>RO-40238</t>
  </si>
  <si>
    <t>Área Escavação (Vala)</t>
  </si>
  <si>
    <t>Área Escavação (caixa)</t>
  </si>
  <si>
    <t>Número de Postes</t>
  </si>
  <si>
    <t>und</t>
  </si>
  <si>
    <t>RO-41628</t>
  </si>
  <si>
    <t>h poste</t>
  </si>
  <si>
    <t>ED-48700</t>
  </si>
  <si>
    <t>ED-49222</t>
  </si>
  <si>
    <t>Número de Postes (2 x)</t>
  </si>
  <si>
    <t>Número de Postes X 3 Cabos</t>
  </si>
  <si>
    <t>Extensão (Perimetro Urbano) X3 Cabos</t>
  </si>
  <si>
    <t>Número de postes</t>
  </si>
  <si>
    <t>Código</t>
  </si>
  <si>
    <t>Serviço</t>
  </si>
  <si>
    <t>Unidade</t>
  </si>
  <si>
    <t>Quantidade
Total</t>
  </si>
  <si>
    <t>Preço Unitário 
(R$)</t>
  </si>
  <si>
    <t>Custo Parcial Ano 01 
(R$)</t>
  </si>
  <si>
    <t>Custo Parcial Ano 02 
(R$)</t>
  </si>
  <si>
    <t>Custo Parcial Ano 03 
(R$)</t>
  </si>
  <si>
    <t>Custo Parcial Ano 04 
(R$)</t>
  </si>
  <si>
    <t>Custo Parcial Ano 05 
(R$)</t>
  </si>
  <si>
    <t>Custo Parcial Ano 06 
(R$)</t>
  </si>
  <si>
    <t>Custo Parcial Ano 07 
(R$)</t>
  </si>
  <si>
    <t>Custo Parcial Ano 08 
(R$)</t>
  </si>
  <si>
    <t>Custo Parcial Ano 09 
(R$)</t>
  </si>
  <si>
    <t>Custo Parcial Ano 10 
(R$)</t>
  </si>
  <si>
    <t>Custo Parcial Ano 11 
(R$)</t>
  </si>
  <si>
    <t>Custo Parcial Ano 12 
(R$)</t>
  </si>
  <si>
    <t>Custo Parcial Ano 13 
(R$)</t>
  </si>
  <si>
    <t>Custo Parcial Ano 14 
(R$)</t>
  </si>
  <si>
    <t>Custo Parcial Ano 15 
(R$)</t>
  </si>
  <si>
    <t>Custo Parcial Ano 16 
(R$)</t>
  </si>
  <si>
    <t>Custo Parcial Ano 17 
(R$)</t>
  </si>
  <si>
    <t>Custo Parcial Ano 18 
(R$)</t>
  </si>
  <si>
    <t>Custo Parcial Ano 19 
(R$)</t>
  </si>
  <si>
    <t>Custo Parcial Ano 20 
(R$)</t>
  </si>
  <si>
    <t>Custo Parcial Ano 21 
(R$)</t>
  </si>
  <si>
    <t>Custo Parcial Ano 22 
(R$)</t>
  </si>
  <si>
    <t>Custo Parcial Ano 23 
(R$)</t>
  </si>
  <si>
    <t>Custo Parcial Ano 24 
(R$)</t>
  </si>
  <si>
    <t>Custo Parcial Ano 25 
(R$)</t>
  </si>
  <si>
    <t>Custo Parcial Ano 26 
(R$)</t>
  </si>
  <si>
    <t>Custo Parcial Ano 27 
(R$)</t>
  </si>
  <si>
    <t>Custo Parcial Ano 28 
(R$)</t>
  </si>
  <si>
    <t>Custo Parcial Ano 29 
(R$)</t>
  </si>
  <si>
    <t>Custo Parcial Ano 30 
(R$)</t>
  </si>
  <si>
    <t>Custo Total 
(30 anos)
(R$)</t>
  </si>
  <si>
    <t>OBRA</t>
  </si>
  <si>
    <t>CUSTO TOTAL</t>
  </si>
  <si>
    <t>Serviços Preliminares</t>
  </si>
  <si>
    <t>Unitário</t>
  </si>
  <si>
    <t>PAVIMENTO</t>
  </si>
  <si>
    <t>Extensão de Defensa (obtida em planta)</t>
  </si>
  <si>
    <t>7.7</t>
  </si>
  <si>
    <t>Área do Zebrado</t>
  </si>
  <si>
    <t>Tacha Trecho em Tangente ( 1 a cada 16 m)</t>
  </si>
  <si>
    <t>Tacha Trecho em curva (1 a cada 8 m)</t>
  </si>
  <si>
    <t>CA0003</t>
  </si>
  <si>
    <t>Largura da Plataforma</t>
  </si>
  <si>
    <t>RO-42882</t>
  </si>
  <si>
    <t>RO-42881</t>
  </si>
  <si>
    <t>RO-42878</t>
  </si>
  <si>
    <t>RO-42879</t>
  </si>
  <si>
    <t>RO-42880</t>
  </si>
  <si>
    <t>RO-42884</t>
  </si>
  <si>
    <t>RO-42883</t>
  </si>
  <si>
    <t>RO-42885</t>
  </si>
  <si>
    <t>Transporte CAP POLIMERO - Pista</t>
  </si>
  <si>
    <t>Transporte CAP 50/70 - Pista</t>
  </si>
  <si>
    <t>Transporte CM-30-  Pista</t>
  </si>
  <si>
    <t>Transporte RR-1C - Pista</t>
  </si>
  <si>
    <t>Transporte CAP POLIMERO - Acostamento</t>
  </si>
  <si>
    <t>Transporte CAP 50/70 - Acostamento</t>
  </si>
  <si>
    <t>Transporte CM-30-  Acostamento</t>
  </si>
  <si>
    <t>Transporte RR-1C - Acostamento</t>
  </si>
  <si>
    <t>Consumo</t>
  </si>
  <si>
    <t>3.19</t>
  </si>
  <si>
    <t>DESSAPROPIAÇÃO</t>
  </si>
  <si>
    <t>11.1</t>
  </si>
  <si>
    <t>11.2</t>
  </si>
  <si>
    <t>12.1</t>
  </si>
  <si>
    <t>CONTENÇÃO</t>
  </si>
  <si>
    <t>Área de contenção</t>
  </si>
  <si>
    <t>COTENÇÃO</t>
  </si>
  <si>
    <t>5.4</t>
  </si>
  <si>
    <t>Volume de Demolição de Revestimento Ásfaltico</t>
  </si>
  <si>
    <t>Volume de Demolição de Camada Granular</t>
  </si>
  <si>
    <t>Extensão (Extraída de Arquivo CAD)</t>
  </si>
  <si>
    <t>30% saídas de sarjetas</t>
  </si>
  <si>
    <t>H estim.vala</t>
  </si>
  <si>
    <t>TALUDE</t>
  </si>
  <si>
    <t>Extensão Total de Bueiro à implantar (Extraída de Arquivo CAD)</t>
  </si>
  <si>
    <t>H=</t>
  </si>
  <si>
    <t>Escavação em talude (1:1) - considerado 1,00m de escavação para bueiros de talvegue</t>
  </si>
  <si>
    <t>V=</t>
  </si>
  <si>
    <t>Largura do Acesso (MÉDIA)</t>
  </si>
  <si>
    <t>BR-356</t>
  </si>
  <si>
    <t>LMG-813</t>
  </si>
  <si>
    <t>Volume de Aterro Empolado</t>
  </si>
  <si>
    <t>Espessura da Sub-base</t>
  </si>
  <si>
    <t>Espessura da Sub-Base</t>
  </si>
  <si>
    <t>Volume CBUQ Acostamento</t>
  </si>
  <si>
    <t>DESAPROPIAÇÃO</t>
  </si>
  <si>
    <t>OAE</t>
  </si>
  <si>
    <t>Área da OAE</t>
  </si>
  <si>
    <t>13.1</t>
  </si>
  <si>
    <t>EXTENSÃO</t>
  </si>
  <si>
    <t>MG-262</t>
  </si>
  <si>
    <t>CBUQ POL - Pista Principal</t>
  </si>
  <si>
    <t>CBUQ FAIXA C - Pista Principal</t>
  </si>
  <si>
    <t>BASE - Pista Principal</t>
  </si>
  <si>
    <t>SUB-BASE - Pista Principal</t>
  </si>
  <si>
    <t>CBUQ POL - Acostamento</t>
  </si>
  <si>
    <t>CBUQ FAIXA C - Acostamento</t>
  </si>
  <si>
    <t>BASE - Acostamento</t>
  </si>
  <si>
    <t>SUB-BASE - Acostamento</t>
  </si>
  <si>
    <t>Largura da Pista Considerada para Implantação</t>
  </si>
  <si>
    <t>Largura da Acostamento Considerada para Implantação</t>
  </si>
  <si>
    <t>MG-329</t>
  </si>
  <si>
    <t>Direita</t>
  </si>
  <si>
    <t>Crescente</t>
  </si>
  <si>
    <t>DR-6</t>
  </si>
  <si>
    <t>Bom</t>
  </si>
  <si>
    <t>Sarjeta Triangula de Corte</t>
  </si>
  <si>
    <t>DR-1B</t>
  </si>
  <si>
    <t>Esquerda</t>
  </si>
  <si>
    <t>Valeta Trapezoidal</t>
  </si>
  <si>
    <t>DR-3B</t>
  </si>
  <si>
    <t>Sarjeta Triangula de Aterro</t>
  </si>
  <si>
    <t>Meio fio e sarjeta de concreto</t>
  </si>
  <si>
    <t>Total</t>
  </si>
  <si>
    <t>Decrescente</t>
  </si>
  <si>
    <t>LADO</t>
  </si>
  <si>
    <t>SENTIDO</t>
  </si>
  <si>
    <t>KM_INICIO</t>
  </si>
  <si>
    <t>KM_FIM</t>
  </si>
  <si>
    <t>TIPO</t>
  </si>
  <si>
    <t>EXTENSÃO (m)</t>
  </si>
  <si>
    <t>Dispositivo</t>
  </si>
  <si>
    <t>Volume de Concreto (m³/m)</t>
  </si>
  <si>
    <t>Largura Demolição Pista</t>
  </si>
  <si>
    <t>Largura Demolição Acostamento</t>
  </si>
  <si>
    <t>RO-41599</t>
  </si>
  <si>
    <t>DR-11</t>
  </si>
  <si>
    <t>Complementações da Drenagem Superficial</t>
  </si>
  <si>
    <t>Rodovia</t>
  </si>
  <si>
    <t>Meio Fio</t>
  </si>
  <si>
    <r>
      <rPr>
        <b/>
        <sz val="8"/>
        <color rgb="FF211F1F"/>
        <rFont val="Arial"/>
        <family val="2"/>
      </rPr>
      <t>Tipo</t>
    </r>
  </si>
  <si>
    <r>
      <rPr>
        <b/>
        <sz val="8"/>
        <color rgb="FF211F1F"/>
        <rFont val="Arial"/>
        <family val="2"/>
      </rPr>
      <t>Entr.</t>
    </r>
  </si>
  <si>
    <r>
      <rPr>
        <b/>
        <sz val="8"/>
        <color rgb="FF211F1F"/>
        <rFont val="Arial"/>
        <family val="2"/>
      </rPr>
      <t>Saída</t>
    </r>
  </si>
  <si>
    <t>Tipo</t>
  </si>
  <si>
    <t>Dimensão
m</t>
  </si>
  <si>
    <t>Área
m²</t>
  </si>
  <si>
    <t>Volume
m³</t>
  </si>
  <si>
    <t>Área de limpeza da Boca
(m²)</t>
  </si>
  <si>
    <t>BSTC</t>
  </si>
  <si>
    <t>Caixa</t>
  </si>
  <si>
    <t>Boca</t>
  </si>
  <si>
    <t>CAIXA</t>
  </si>
  <si>
    <t>BOCA</t>
  </si>
  <si>
    <t>BDTC</t>
  </si>
  <si>
    <t>Sem Acesso</t>
  </si>
  <si>
    <t>BTTC</t>
  </si>
  <si>
    <t>BTTM</t>
  </si>
  <si>
    <t>BSCC</t>
  </si>
  <si>
    <t>0,80X1,10</t>
  </si>
  <si>
    <t>0,8x1,0</t>
  </si>
  <si>
    <t>1,0X1,0</t>
  </si>
  <si>
    <t>1,0x1,5</t>
  </si>
  <si>
    <t>1,5X1,0</t>
  </si>
  <si>
    <t>1,5X1,5</t>
  </si>
  <si>
    <t>1,5X2,0</t>
  </si>
  <si>
    <t>1,50X1,70</t>
  </si>
  <si>
    <t>2,0X1,5</t>
  </si>
  <si>
    <t>2,5X2,0</t>
  </si>
  <si>
    <t>2,0X3,5</t>
  </si>
  <si>
    <t>2,5X3,0</t>
  </si>
  <si>
    <t>3,0X3,0</t>
  </si>
  <si>
    <t>4,0X3,O</t>
  </si>
  <si>
    <t>BDCC</t>
  </si>
  <si>
    <t>1,0X2,0</t>
  </si>
  <si>
    <t>2,00X2,00</t>
  </si>
  <si>
    <t>ARMCO</t>
  </si>
  <si>
    <t>39+400</t>
  </si>
  <si>
    <t>Boca e Caixas</t>
  </si>
  <si>
    <t>69+700</t>
  </si>
  <si>
    <t>REDE</t>
  </si>
  <si>
    <t>100+600</t>
  </si>
  <si>
    <t>107+100</t>
  </si>
  <si>
    <t>0,8X0,6X1,60</t>
  </si>
  <si>
    <t>0,8X0,6</t>
  </si>
  <si>
    <t>1,60 X 3,00</t>
  </si>
  <si>
    <t>1,8X3,0</t>
  </si>
  <si>
    <t>2,50X2,00</t>
  </si>
  <si>
    <t>4,0X3,0</t>
  </si>
  <si>
    <t>2,50 x 2,50</t>
  </si>
  <si>
    <t>2,0X3,0</t>
  </si>
  <si>
    <t>SEM ACESSO</t>
  </si>
  <si>
    <t>27+790</t>
  </si>
  <si>
    <t>28+320</t>
  </si>
  <si>
    <t>28+660</t>
  </si>
  <si>
    <t>29+552</t>
  </si>
  <si>
    <t>29+954</t>
  </si>
  <si>
    <t>30+240</t>
  </si>
  <si>
    <t>30+622</t>
  </si>
  <si>
    <t>30+825</t>
  </si>
  <si>
    <t>31+072</t>
  </si>
  <si>
    <t>31+603</t>
  </si>
  <si>
    <t>32+240</t>
  </si>
  <si>
    <t>32+688</t>
  </si>
  <si>
    <t>33+180</t>
  </si>
  <si>
    <t>33+320</t>
  </si>
  <si>
    <t>33+540</t>
  </si>
  <si>
    <t>33+956</t>
  </si>
  <si>
    <t>34+272</t>
  </si>
  <si>
    <t>34+440</t>
  </si>
  <si>
    <t>34+603</t>
  </si>
  <si>
    <t>34+780</t>
  </si>
  <si>
    <t>34+914</t>
  </si>
  <si>
    <t>35+092</t>
  </si>
  <si>
    <t>35+320</t>
  </si>
  <si>
    <t>35+695</t>
  </si>
  <si>
    <t>36+228</t>
  </si>
  <si>
    <t>36+772</t>
  </si>
  <si>
    <t>36+964</t>
  </si>
  <si>
    <t>37+152</t>
  </si>
  <si>
    <t>37+432</t>
  </si>
  <si>
    <t>37+565</t>
  </si>
  <si>
    <t>37+756</t>
  </si>
  <si>
    <t>37+968</t>
  </si>
  <si>
    <t>38+086</t>
  </si>
  <si>
    <t>38+236</t>
  </si>
  <si>
    <t>38+380</t>
  </si>
  <si>
    <t>38+560</t>
  </si>
  <si>
    <t>38+940</t>
  </si>
  <si>
    <t>38+992</t>
  </si>
  <si>
    <t>39+270</t>
  </si>
  <si>
    <t>39+592</t>
  </si>
  <si>
    <t>40+500</t>
  </si>
  <si>
    <t>40+762</t>
  </si>
  <si>
    <t>41+220</t>
  </si>
  <si>
    <t>41+286</t>
  </si>
  <si>
    <t>42+203</t>
  </si>
  <si>
    <t>42+460</t>
  </si>
  <si>
    <t>42+648</t>
  </si>
  <si>
    <t>42+688</t>
  </si>
  <si>
    <t>42+960</t>
  </si>
  <si>
    <t>43+065</t>
  </si>
  <si>
    <t>43+096</t>
  </si>
  <si>
    <t>43+460</t>
  </si>
  <si>
    <t>43+5280</t>
  </si>
  <si>
    <t>43+5450</t>
  </si>
  <si>
    <t>43+650</t>
  </si>
  <si>
    <t>43+812</t>
  </si>
  <si>
    <t>43+896</t>
  </si>
  <si>
    <t>43+950</t>
  </si>
  <si>
    <t>43+980</t>
  </si>
  <si>
    <t>44+124</t>
  </si>
  <si>
    <t>44+262</t>
  </si>
  <si>
    <t>44+436</t>
  </si>
  <si>
    <t>44+546</t>
  </si>
  <si>
    <t>44+660</t>
  </si>
  <si>
    <t>45+006</t>
  </si>
  <si>
    <t>45+282</t>
  </si>
  <si>
    <t>45+484</t>
  </si>
  <si>
    <t>45+812</t>
  </si>
  <si>
    <t>46+240</t>
  </si>
  <si>
    <t>46+568</t>
  </si>
  <si>
    <t>46+704</t>
  </si>
  <si>
    <t>47+395</t>
  </si>
  <si>
    <t>47+472</t>
  </si>
  <si>
    <t>47+667</t>
  </si>
  <si>
    <t>47+766</t>
  </si>
  <si>
    <t>48+178</t>
  </si>
  <si>
    <t>48+324</t>
  </si>
  <si>
    <t>48+500</t>
  </si>
  <si>
    <t>48+603</t>
  </si>
  <si>
    <t>48+765</t>
  </si>
  <si>
    <t>48+916</t>
  </si>
  <si>
    <t>49+080</t>
  </si>
  <si>
    <t>49+277</t>
  </si>
  <si>
    <t>49+425</t>
  </si>
  <si>
    <t>49+694</t>
  </si>
  <si>
    <t>49+806</t>
  </si>
  <si>
    <t>49+997</t>
  </si>
  <si>
    <t>50+572</t>
  </si>
  <si>
    <t>51+000</t>
  </si>
  <si>
    <t>51+900</t>
  </si>
  <si>
    <t>53+702</t>
  </si>
  <si>
    <t>54+120</t>
  </si>
  <si>
    <t>54+520</t>
  </si>
  <si>
    <t>54+750</t>
  </si>
  <si>
    <t>55+026</t>
  </si>
  <si>
    <t>55+426</t>
  </si>
  <si>
    <t>55+840</t>
  </si>
  <si>
    <t>55+953</t>
  </si>
  <si>
    <t>56+028</t>
  </si>
  <si>
    <t>56+120</t>
  </si>
  <si>
    <t>56+490</t>
  </si>
  <si>
    <t>56+528</t>
  </si>
  <si>
    <t>56+700</t>
  </si>
  <si>
    <t>56+940</t>
  </si>
  <si>
    <t>57+386</t>
  </si>
  <si>
    <t>57+520</t>
  </si>
  <si>
    <t>57+632</t>
  </si>
  <si>
    <t>57+856</t>
  </si>
  <si>
    <t>57+928</t>
  </si>
  <si>
    <t>58+320</t>
  </si>
  <si>
    <t>58+456</t>
  </si>
  <si>
    <t>58+580</t>
  </si>
  <si>
    <t>59+460</t>
  </si>
  <si>
    <t>59+590</t>
  </si>
  <si>
    <t>59+668</t>
  </si>
  <si>
    <t>60+040</t>
  </si>
  <si>
    <t>60+210</t>
  </si>
  <si>
    <t>60+780</t>
  </si>
  <si>
    <t>60+876</t>
  </si>
  <si>
    <t>61+240</t>
  </si>
  <si>
    <t>61+697</t>
  </si>
  <si>
    <t>61+764</t>
  </si>
  <si>
    <t>61+817</t>
  </si>
  <si>
    <t>61+848</t>
  </si>
  <si>
    <t>61+896</t>
  </si>
  <si>
    <t>61+940</t>
  </si>
  <si>
    <t>62+200</t>
  </si>
  <si>
    <t>62+260</t>
  </si>
  <si>
    <t>62+440</t>
  </si>
  <si>
    <t>62+940</t>
  </si>
  <si>
    <t>63+068</t>
  </si>
  <si>
    <t>63+430</t>
  </si>
  <si>
    <t>63+474</t>
  </si>
  <si>
    <t>63+636</t>
  </si>
  <si>
    <t>63+940</t>
  </si>
  <si>
    <t>63+986</t>
  </si>
  <si>
    <t>64+085</t>
  </si>
  <si>
    <t>64+560</t>
  </si>
  <si>
    <t>64+660</t>
  </si>
  <si>
    <t>64+880</t>
  </si>
  <si>
    <t>65+070</t>
  </si>
  <si>
    <t>65+385</t>
  </si>
  <si>
    <t>65+540</t>
  </si>
  <si>
    <t>65+635</t>
  </si>
  <si>
    <t>65+772</t>
  </si>
  <si>
    <t>65+920</t>
  </si>
  <si>
    <t>66+140</t>
  </si>
  <si>
    <t>66+320</t>
  </si>
  <si>
    <t>66+472</t>
  </si>
  <si>
    <t>66+810</t>
  </si>
  <si>
    <t>66+870</t>
  </si>
  <si>
    <t>66+900</t>
  </si>
  <si>
    <t>67+020</t>
  </si>
  <si>
    <t>67+144</t>
  </si>
  <si>
    <t>67+390</t>
  </si>
  <si>
    <t>67+480</t>
  </si>
  <si>
    <t>67+734</t>
  </si>
  <si>
    <t>67+928</t>
  </si>
  <si>
    <t>68+165</t>
  </si>
  <si>
    <t>68+227</t>
  </si>
  <si>
    <t>68+420</t>
  </si>
  <si>
    <t>68+530</t>
  </si>
  <si>
    <t>68+966</t>
  </si>
  <si>
    <t>69+032</t>
  </si>
  <si>
    <t>69+395</t>
  </si>
  <si>
    <t>69+480</t>
  </si>
  <si>
    <t>69+820</t>
  </si>
  <si>
    <t>69+910</t>
  </si>
  <si>
    <t>70+175</t>
  </si>
  <si>
    <t>71+160</t>
  </si>
  <si>
    <t>71+396</t>
  </si>
  <si>
    <t>71+720</t>
  </si>
  <si>
    <t>71+790</t>
  </si>
  <si>
    <t>71+940</t>
  </si>
  <si>
    <t>72+040</t>
  </si>
  <si>
    <t>72+296</t>
  </si>
  <si>
    <t>72+486</t>
  </si>
  <si>
    <t>72+780</t>
  </si>
  <si>
    <t>72+906</t>
  </si>
  <si>
    <t>73+160</t>
  </si>
  <si>
    <t>73+340</t>
  </si>
  <si>
    <t>73+408</t>
  </si>
  <si>
    <t>73+900</t>
  </si>
  <si>
    <t>PONTE</t>
  </si>
  <si>
    <t>74+330</t>
  </si>
  <si>
    <t>74+360</t>
  </si>
  <si>
    <t>74+395</t>
  </si>
  <si>
    <t>74+840</t>
  </si>
  <si>
    <t>75+116</t>
  </si>
  <si>
    <t>75+264</t>
  </si>
  <si>
    <t>75+436</t>
  </si>
  <si>
    <t>75+700</t>
  </si>
  <si>
    <t>76+190</t>
  </si>
  <si>
    <t>76+350</t>
  </si>
  <si>
    <t>76+492</t>
  </si>
  <si>
    <t>76+803</t>
  </si>
  <si>
    <t>77+250</t>
  </si>
  <si>
    <t>77+440</t>
  </si>
  <si>
    <t>77+528</t>
  </si>
  <si>
    <t>77+870</t>
  </si>
  <si>
    <t>77+996</t>
  </si>
  <si>
    <t>78+296</t>
  </si>
  <si>
    <t>78+520</t>
  </si>
  <si>
    <t>78+680</t>
  </si>
  <si>
    <t>78+940</t>
  </si>
  <si>
    <t>79+008</t>
  </si>
  <si>
    <t>79+208</t>
  </si>
  <si>
    <t>79+400</t>
  </si>
  <si>
    <t>79+655</t>
  </si>
  <si>
    <t>79+780</t>
  </si>
  <si>
    <t>79+946</t>
  </si>
  <si>
    <t>80+136</t>
  </si>
  <si>
    <t>80+200</t>
  </si>
  <si>
    <t>80+400</t>
  </si>
  <si>
    <t>80+608</t>
  </si>
  <si>
    <t>80+920</t>
  </si>
  <si>
    <t>81+150</t>
  </si>
  <si>
    <t>81+310</t>
  </si>
  <si>
    <t>81+600</t>
  </si>
  <si>
    <t>81+775</t>
  </si>
  <si>
    <t>82+270</t>
  </si>
  <si>
    <t>82+375</t>
  </si>
  <si>
    <t>82+508</t>
  </si>
  <si>
    <t>1,0x1,0</t>
  </si>
  <si>
    <t>82+794</t>
  </si>
  <si>
    <t>1,5x1,0</t>
  </si>
  <si>
    <t>83+080</t>
  </si>
  <si>
    <t>83+200</t>
  </si>
  <si>
    <t>83+260</t>
  </si>
  <si>
    <t>83+440</t>
  </si>
  <si>
    <t>83+860</t>
  </si>
  <si>
    <t>83+915</t>
  </si>
  <si>
    <t>84+070</t>
  </si>
  <si>
    <t>84+180</t>
  </si>
  <si>
    <t>84+350</t>
  </si>
  <si>
    <t>84+440</t>
  </si>
  <si>
    <t>84+520</t>
  </si>
  <si>
    <t>84+708</t>
  </si>
  <si>
    <t>84+908</t>
  </si>
  <si>
    <t>85+122</t>
  </si>
  <si>
    <t>85+240</t>
  </si>
  <si>
    <t>2,5x3,0</t>
  </si>
  <si>
    <t>85+620</t>
  </si>
  <si>
    <t>85+740</t>
  </si>
  <si>
    <t>86+228</t>
  </si>
  <si>
    <t>86+604</t>
  </si>
  <si>
    <t>86+900</t>
  </si>
  <si>
    <t>87+200</t>
  </si>
  <si>
    <t>87+300</t>
  </si>
  <si>
    <t>87+640</t>
  </si>
  <si>
    <t>87+906</t>
  </si>
  <si>
    <t>88+300</t>
  </si>
  <si>
    <t>88+636</t>
  </si>
  <si>
    <t>88+740</t>
  </si>
  <si>
    <t>88+897</t>
  </si>
  <si>
    <t>89+460</t>
  </si>
  <si>
    <t>89+603</t>
  </si>
  <si>
    <t>89+820</t>
  </si>
  <si>
    <t>91+060</t>
  </si>
  <si>
    <t>91+340</t>
  </si>
  <si>
    <t>91+520</t>
  </si>
  <si>
    <t>91+824</t>
  </si>
  <si>
    <t>92+000</t>
  </si>
  <si>
    <t>92+208</t>
  </si>
  <si>
    <t>92+335</t>
  </si>
  <si>
    <t>92+650</t>
  </si>
  <si>
    <t>92+740</t>
  </si>
  <si>
    <t>92+800</t>
  </si>
  <si>
    <t>93+037</t>
  </si>
  <si>
    <t>93+260</t>
  </si>
  <si>
    <t>93+328</t>
  </si>
  <si>
    <t>93+380</t>
  </si>
  <si>
    <t>93+748</t>
  </si>
  <si>
    <t>94+000</t>
  </si>
  <si>
    <t>94+248</t>
  </si>
  <si>
    <t>94+463</t>
  </si>
  <si>
    <t>94+763</t>
  </si>
  <si>
    <t>94+842</t>
  </si>
  <si>
    <t>95+020</t>
  </si>
  <si>
    <t>95+150</t>
  </si>
  <si>
    <t>95+260</t>
  </si>
  <si>
    <t>95+460</t>
  </si>
  <si>
    <t>95+660</t>
  </si>
  <si>
    <t>96+480</t>
  </si>
  <si>
    <t>96+640</t>
  </si>
  <si>
    <t>96+780</t>
  </si>
  <si>
    <t>97+320</t>
  </si>
  <si>
    <t>97+530</t>
  </si>
  <si>
    <t>97+680</t>
  </si>
  <si>
    <t>97+908</t>
  </si>
  <si>
    <t>98+160</t>
  </si>
  <si>
    <t>98+740</t>
  </si>
  <si>
    <t>99+100</t>
  </si>
  <si>
    <t>BSTM</t>
  </si>
  <si>
    <t>99+200</t>
  </si>
  <si>
    <t>99+300</t>
  </si>
  <si>
    <t>99+800</t>
  </si>
  <si>
    <t>100+240</t>
  </si>
  <si>
    <t>100+716</t>
  </si>
  <si>
    <t>101+180</t>
  </si>
  <si>
    <t>101+430</t>
  </si>
  <si>
    <t>101+610</t>
  </si>
  <si>
    <t>101+660</t>
  </si>
  <si>
    <t>101+846</t>
  </si>
  <si>
    <t>101+984</t>
  </si>
  <si>
    <t>102+200</t>
  </si>
  <si>
    <t>102+460</t>
  </si>
  <si>
    <t>102+640</t>
  </si>
  <si>
    <t>102+920</t>
  </si>
  <si>
    <t>103+060</t>
  </si>
  <si>
    <t>103+394</t>
  </si>
  <si>
    <t>103+930</t>
  </si>
  <si>
    <t>104+194</t>
  </si>
  <si>
    <t>104+580</t>
  </si>
  <si>
    <t>104+870</t>
  </si>
  <si>
    <t>105+440</t>
  </si>
  <si>
    <t>106+214</t>
  </si>
  <si>
    <t>106+295</t>
  </si>
  <si>
    <t>106+870</t>
  </si>
  <si>
    <t>107+020</t>
  </si>
  <si>
    <t>107+220</t>
  </si>
  <si>
    <t>107+340</t>
  </si>
  <si>
    <t>107+468</t>
  </si>
  <si>
    <t>107+635</t>
  </si>
  <si>
    <t>107+886</t>
  </si>
  <si>
    <t>107+965</t>
  </si>
  <si>
    <t>107+980</t>
  </si>
  <si>
    <r>
      <rPr>
        <b/>
        <sz val="8"/>
        <color rgb="FF211F1F"/>
        <rFont val="Arial"/>
        <family val="2"/>
      </rPr>
      <t>km</t>
    </r>
    <r>
      <rPr>
        <b/>
        <sz val="8"/>
        <color rgb="FF000000"/>
        <rFont val="Arial"/>
        <family val="2"/>
      </rPr>
      <t xml:space="preserve"> Estaca</t>
    </r>
  </si>
  <si>
    <r>
      <rPr>
        <b/>
        <sz val="8"/>
        <color rgb="FF211F1F"/>
        <rFont val="Arial"/>
        <family val="2"/>
      </rPr>
      <t>Dimensão (m)</t>
    </r>
  </si>
  <si>
    <r>
      <rPr>
        <b/>
        <sz val="8"/>
        <color rgb="FF211F1F"/>
        <rFont val="Arial"/>
        <family val="2"/>
      </rPr>
      <t>Comp (m)</t>
    </r>
  </si>
  <si>
    <t>Extensão Total
m</t>
  </si>
  <si>
    <t>RO-40276</t>
  </si>
  <si>
    <t>ED-48540</t>
  </si>
  <si>
    <t>Comprimento bueiro à implantar</t>
  </si>
  <si>
    <t>Quantidade de Bueiro à implantar</t>
  </si>
  <si>
    <t>Auxiliar</t>
  </si>
  <si>
    <t xml:space="preserve">Extensão em Corte </t>
  </si>
  <si>
    <t xml:space="preserve">Extensão em Aterro </t>
  </si>
  <si>
    <t>Quantidade de Caixa</t>
  </si>
  <si>
    <t>ED-48439</t>
  </si>
  <si>
    <t>Quantidade de cerca remover</t>
  </si>
  <si>
    <t>9.4</t>
  </si>
  <si>
    <t>15% saídas de sarjetas</t>
  </si>
  <si>
    <t>Quantidade a cada 5 km</t>
  </si>
  <si>
    <t>6.9</t>
  </si>
  <si>
    <t>6.10</t>
  </si>
  <si>
    <t>RO-43014</t>
  </si>
  <si>
    <t>RO-43226</t>
  </si>
  <si>
    <t>28.05.08.01</t>
  </si>
  <si>
    <t xml:space="preserve">SINALIZAÇÃO VERTICAL </t>
  </si>
  <si>
    <t>VIA</t>
  </si>
  <si>
    <t>Lado</t>
  </si>
  <si>
    <t>KM</t>
  </si>
  <si>
    <t>SUBTIPO</t>
  </si>
  <si>
    <t>CONSERVAÇÃO PLACA</t>
  </si>
  <si>
    <t>Nº DE SUPORTES</t>
  </si>
  <si>
    <t>TIPO DE SUPORTE</t>
  </si>
  <si>
    <t>LARGURA</t>
  </si>
  <si>
    <t>ALTURA</t>
  </si>
  <si>
    <t>DIAMETRO</t>
  </si>
  <si>
    <t>ÁREA</t>
  </si>
  <si>
    <t>TOTAL</t>
  </si>
  <si>
    <t>Área/m²</t>
  </si>
  <si>
    <t>Placa</t>
  </si>
  <si>
    <t>Regular</t>
  </si>
  <si>
    <t>Ruim</t>
  </si>
  <si>
    <t>Advertencia</t>
  </si>
  <si>
    <t>A-18</t>
  </si>
  <si>
    <t>Perfil Metalico (I/C)</t>
  </si>
  <si>
    <t>Qtd</t>
  </si>
  <si>
    <t>x</t>
  </si>
  <si>
    <t>R-1</t>
  </si>
  <si>
    <t>Apoio Operacional</t>
  </si>
  <si>
    <t>R-2</t>
  </si>
  <si>
    <t>Regulamentacao</t>
  </si>
  <si>
    <t>Dispositivos Auxiliares</t>
  </si>
  <si>
    <t>R-19</t>
  </si>
  <si>
    <t>Fixada na estrutura</t>
  </si>
  <si>
    <t>Educativos</t>
  </si>
  <si>
    <t>Tronco/m²</t>
  </si>
  <si>
    <t>Sinalização Vertical Qtd</t>
  </si>
  <si>
    <t>Indicativa Regulamentacao</t>
  </si>
  <si>
    <t>R-6a</t>
  </si>
  <si>
    <t>Marco Quilométrico</t>
  </si>
  <si>
    <t>Marcador de Perigo</t>
  </si>
  <si>
    <t>Regulamentação</t>
  </si>
  <si>
    <t>Educativa</t>
  </si>
  <si>
    <t>Servicos Auxiliares</t>
  </si>
  <si>
    <t>Marcador de Perigo + Auxiliares</t>
  </si>
  <si>
    <t>Sinalizacao de Identificacao</t>
  </si>
  <si>
    <t>Sinalizacao de Localizacao</t>
  </si>
  <si>
    <t>Soma</t>
  </si>
  <si>
    <t>Sinalizacao de Orientacao</t>
  </si>
  <si>
    <t>R-6c</t>
  </si>
  <si>
    <t>R-4a</t>
  </si>
  <si>
    <t>R-6b</t>
  </si>
  <si>
    <t>IE</t>
  </si>
  <si>
    <t>Quantidade/Unidade</t>
  </si>
  <si>
    <t>S</t>
  </si>
  <si>
    <t>R-3</t>
  </si>
  <si>
    <t>R-24a</t>
  </si>
  <si>
    <t>Semiportico</t>
  </si>
  <si>
    <t>R-25d</t>
  </si>
  <si>
    <t>A-32b</t>
  </si>
  <si>
    <t>IR-3</t>
  </si>
  <si>
    <t>Portico</t>
  </si>
  <si>
    <t>R-25b</t>
  </si>
  <si>
    <t>R-5a</t>
  </si>
  <si>
    <t>R-7</t>
  </si>
  <si>
    <t>A-1a</t>
  </si>
  <si>
    <t>MA</t>
  </si>
  <si>
    <t>A-1b</t>
  </si>
  <si>
    <t>R-19-60</t>
  </si>
  <si>
    <t>IL-2</t>
  </si>
  <si>
    <t>Madeira</t>
  </si>
  <si>
    <t>OD</t>
  </si>
  <si>
    <t>MP</t>
  </si>
  <si>
    <t>OCs</t>
  </si>
  <si>
    <t>IP</t>
  </si>
  <si>
    <t>A-2b</t>
  </si>
  <si>
    <t>II</t>
  </si>
  <si>
    <t>IL-1</t>
  </si>
  <si>
    <t>A-32a</t>
  </si>
  <si>
    <t>A-4b</t>
  </si>
  <si>
    <t>A</t>
  </si>
  <si>
    <t>A-7a</t>
  </si>
  <si>
    <t>OCm</t>
  </si>
  <si>
    <t>A-2a</t>
  </si>
  <si>
    <t>Coberto</t>
  </si>
  <si>
    <t>A-4a</t>
  </si>
  <si>
    <t>A-5a</t>
  </si>
  <si>
    <t>0,90</t>
  </si>
  <si>
    <t>IL</t>
  </si>
  <si>
    <t>A-42a</t>
  </si>
  <si>
    <t>A-21d</t>
  </si>
  <si>
    <t>R-24b</t>
  </si>
  <si>
    <t>A-21c</t>
  </si>
  <si>
    <t>A-17</t>
  </si>
  <si>
    <t>OAp</t>
  </si>
  <si>
    <t>1,00</t>
  </si>
  <si>
    <t>IOCs</t>
  </si>
  <si>
    <t>IR-6c</t>
  </si>
  <si>
    <t>A-12</t>
  </si>
  <si>
    <t>IR-19</t>
  </si>
  <si>
    <t>I</t>
  </si>
  <si>
    <t>Barreira/Defensa</t>
  </si>
  <si>
    <t>A-7b</t>
  </si>
  <si>
    <t>R-28</t>
  </si>
  <si>
    <t>ON</t>
  </si>
  <si>
    <t>IR-6b</t>
  </si>
  <si>
    <t>IR-6a</t>
  </si>
  <si>
    <t>OF</t>
  </si>
  <si>
    <t>R-4b</t>
  </si>
  <si>
    <t>R-26</t>
  </si>
  <si>
    <t>A-3a</t>
  </si>
  <si>
    <t>A-3b</t>
  </si>
  <si>
    <t>OR</t>
  </si>
  <si>
    <t>A-6</t>
  </si>
  <si>
    <t>CONSERVAÇÃO</t>
  </si>
  <si>
    <t xml:space="preserve">Terminal ou transição Início </t>
  </si>
  <si>
    <t xml:space="preserve">Terminal ou transição Fim </t>
  </si>
  <si>
    <t>Guarda-corpo metalico</t>
  </si>
  <si>
    <t>Defensa Metalica</t>
  </si>
  <si>
    <t>Terminal Aereo</t>
  </si>
  <si>
    <t>Guarda-corpo de concreto</t>
  </si>
  <si>
    <t>Barreira de concreto</t>
  </si>
  <si>
    <t>Terminal Ancorado</t>
  </si>
  <si>
    <t>Transicao Tripla</t>
  </si>
  <si>
    <t>Dispositivo de Saída</t>
  </si>
  <si>
    <t>Condição (und)</t>
  </si>
  <si>
    <t>Transicao Dupla</t>
  </si>
  <si>
    <t>Terminal Atenuador de Impacto</t>
  </si>
  <si>
    <t>Terminal Armotecedor de Impacto</t>
  </si>
  <si>
    <t>IR-19-40</t>
  </si>
  <si>
    <t>A-20a</t>
  </si>
  <si>
    <t>ATT</t>
  </si>
  <si>
    <t>IR-19-60</t>
  </si>
  <si>
    <t>ISA</t>
  </si>
  <si>
    <t>R-19-40</t>
  </si>
  <si>
    <t>R-19-80</t>
  </si>
  <si>
    <t>IR</t>
  </si>
  <si>
    <t>IR-14</t>
  </si>
  <si>
    <t>IR-18</t>
  </si>
  <si>
    <t>TNA</t>
  </si>
  <si>
    <t>Central</t>
  </si>
  <si>
    <t>A-5b</t>
  </si>
  <si>
    <t>IIR-19-60</t>
  </si>
  <si>
    <t>R-27</t>
  </si>
  <si>
    <t>A-2</t>
  </si>
  <si>
    <t>IAT</t>
  </si>
  <si>
    <t>A-33b</t>
  </si>
  <si>
    <t>R-19-30</t>
  </si>
  <si>
    <t>IR-19-80</t>
  </si>
  <si>
    <t>A-21e</t>
  </si>
  <si>
    <t>IR-7</t>
  </si>
  <si>
    <t>Crescente/Decrescente</t>
  </si>
  <si>
    <t>THC</t>
  </si>
  <si>
    <t>A-13b</t>
  </si>
  <si>
    <t>R-15</t>
  </si>
  <si>
    <t>A-10b</t>
  </si>
  <si>
    <t>A-33a</t>
  </si>
  <si>
    <t>A-10a</t>
  </si>
  <si>
    <t>Atrativos Turisticos</t>
  </si>
  <si>
    <t>R-33</t>
  </si>
  <si>
    <t>A-9</t>
  </si>
  <si>
    <t>A-22</t>
  </si>
  <si>
    <t>OCf</t>
  </si>
  <si>
    <t>R-17</t>
  </si>
  <si>
    <t>IR-19-30</t>
  </si>
  <si>
    <t>A-45</t>
  </si>
  <si>
    <t>R-20</t>
  </si>
  <si>
    <t>OAd</t>
  </si>
  <si>
    <t>A-35</t>
  </si>
  <si>
    <t>A-20b</t>
  </si>
  <si>
    <t>A-28</t>
  </si>
  <si>
    <t>IR-38</t>
  </si>
  <si>
    <t>7.8</t>
  </si>
  <si>
    <t>7.9</t>
  </si>
  <si>
    <t>CA0006</t>
  </si>
  <si>
    <t>RO-40669</t>
  </si>
  <si>
    <t xml:space="preserve">Quantidade </t>
  </si>
  <si>
    <t>Interseção Tipo 1</t>
  </si>
  <si>
    <t>Interseção Tipo 2</t>
  </si>
  <si>
    <t>Interseção Tipo 3</t>
  </si>
  <si>
    <t>Interseção Tipo 4</t>
  </si>
  <si>
    <t>Interseção Tipo 5</t>
  </si>
  <si>
    <t>Contorno de Viçosa</t>
  </si>
  <si>
    <t>Contorno/Travessia</t>
  </si>
  <si>
    <t>Contorno Paraopeba</t>
  </si>
  <si>
    <t>Contorno Ponte Nova</t>
  </si>
  <si>
    <t>Contorno Aranha</t>
  </si>
  <si>
    <t>Travessia Itabirito</t>
  </si>
  <si>
    <t>Cachoeira do Campo</t>
  </si>
  <si>
    <t>RO-40638</t>
  </si>
  <si>
    <t>MEMÓRIA DE CÁLCULO E QUANTIDADES | DISPOSITIVO</t>
  </si>
  <si>
    <t>Quantitativo | Memória de Cálculo Dispositivo</t>
  </si>
  <si>
    <t>DESAPROPRIAÇÃO</t>
  </si>
  <si>
    <t>Área de DESAPROPRIAÇÃO Terreno</t>
  </si>
  <si>
    <t>Área de DESAPROPRIAÇÃO Edificios</t>
  </si>
  <si>
    <t>Contorno de Cachoeira do Campo</t>
  </si>
  <si>
    <t>*Foram deletados quantitativos abaixo para chegar em um valor de 1,6 milhão de custo paramétrico do retorno em U</t>
  </si>
  <si>
    <t>Retorno em U*</t>
  </si>
  <si>
    <t>CA0004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</si>
</sst>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0"/>
    <numFmt numFmtId="165" formatCode="&quot;km&quot;\ 0.000\ "/>
    <numFmt numFmtId="166" formatCode="&quot;Km&quot;\ 0\+000"/>
    <numFmt numFmtId="167" formatCode="0.000&quot; Km&quot;"/>
    <numFmt numFmtId="168" formatCode="_-* #,##0.000_-;\-* #,##0.000_-;_-* &quot;-&quot;??_-;_-@_-"/>
    <numFmt numFmtId="169" formatCode="_-* #,##0.0000_-;\-* #,##0.0000_-;_-* &quot;-&quot;??_-;_-@_-"/>
    <numFmt numFmtId="170" formatCode="&quot;Quantidade Ano &quot;00"/>
    <numFmt numFmtId="171" formatCode="&quot;Ano Obra - &quot;00"/>
    <numFmt numFmtId="172" formatCode="0,000.00&quot; m&quot;"/>
    <numFmt numFmtId="173" formatCode="000\+000"/>
    <numFmt numFmtId="174" formatCode="#,##0.000"/>
    <numFmt numFmtId="175" formatCode="0.0"/>
    <numFmt numFmtId="176" formatCode="0\+000"/>
    <numFmt numFmtId="177" formatCode="&quot;Extensão - &quot;\&amp;####"/>
    <numFmt numFmtId="178" formatCode="&quot;Coluna - &quot;#,##0"/>
  </numFmts>
  <fonts count="31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0"/>
      <name val="Arial"/>
      <family val="2"/>
    </font>
    <font>
      <u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0" tint="-0.14999847407452621"/>
      <name val="Arial"/>
      <family val="2"/>
    </font>
    <font>
      <b/>
      <sz val="8"/>
      <name val="Arial"/>
      <family val="2"/>
    </font>
    <font>
      <b/>
      <u/>
      <sz val="10"/>
      <name val="Arial"/>
      <family val="2"/>
    </font>
    <font>
      <sz val="8"/>
      <color theme="0"/>
      <name val="Arial"/>
      <family val="2"/>
    </font>
    <font>
      <sz val="8"/>
      <color rgb="FFFFFFFF"/>
      <name val="Arial"/>
      <family val="2"/>
    </font>
    <font>
      <b/>
      <sz val="8"/>
      <color rgb="FFFFFFFF"/>
      <name val="Arial"/>
      <family val="2"/>
    </font>
    <font>
      <sz val="8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b/>
      <sz val="8"/>
      <color rgb="FF211F1F"/>
      <name val="Arial"/>
      <family val="2"/>
    </font>
    <font>
      <b/>
      <sz val="8"/>
      <color rgb="FF000000"/>
      <name val="Arial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sz val="8"/>
      <color rgb="FFFF0000"/>
      <name val="Arial"/>
      <family val="2"/>
    </font>
    <font>
      <sz val="8"/>
      <color theme="0" tint="-0.3499862666707357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F79646"/>
      </patternFill>
    </fill>
    <fill>
      <patternFill patternType="solid">
        <fgColor theme="0" tint="-0.249977111117893"/>
        <bgColor rgb="FFFBD4B4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rgb="FFA5A5A5"/>
      </patternFill>
    </fill>
    <fill>
      <patternFill patternType="solid">
        <fgColor theme="0"/>
        <bgColor rgb="FFA5A5A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1" tint="0.499984740745262"/>
        <bgColor indexed="64"/>
      </patternFill>
    </fill>
  </fills>
  <borders count="6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theme="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theme="0"/>
      </right>
      <top style="hair">
        <color rgb="FF000000"/>
      </top>
      <bottom/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theme="0"/>
      </right>
      <top/>
      <bottom/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theme="0"/>
      </left>
      <right style="hair">
        <color theme="0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theme="0"/>
      </right>
      <top/>
      <bottom style="hair">
        <color rgb="FF000000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indexed="64"/>
      </right>
      <top style="hair">
        <color rgb="FF000000"/>
      </top>
      <bottom/>
      <diagonal/>
    </border>
    <border>
      <left style="hair">
        <color auto="1"/>
      </left>
      <right style="hair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/>
      <bottom/>
      <diagonal/>
    </border>
    <border>
      <left style="hair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rgb="FF000000"/>
      </bottom>
      <diagonal/>
    </border>
    <border>
      <left style="hair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rgb="FF000000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tted">
        <color theme="0" tint="-0.24994659260841701"/>
      </left>
      <right style="dotted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hair">
        <color indexed="64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2"/>
      </left>
      <right style="thin">
        <color theme="2"/>
      </right>
      <top style="thin">
        <color theme="0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0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9">
    <xf numFmtId="0" fontId="0" fillId="0" borderId="0"/>
    <xf numFmtId="0" fontId="1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</cellStyleXfs>
  <cellXfs count="389">
    <xf numFmtId="0" fontId="0" fillId="0" borderId="0" xfId="0"/>
    <xf numFmtId="0" fontId="21" fillId="0" borderId="47" xfId="15" applyFont="1" applyBorder="1" applyAlignment="1">
      <alignment horizontal="center" vertical="center" wrapText="1"/>
    </xf>
    <xf numFmtId="0" fontId="26" fillId="15" borderId="53" xfId="14" applyFont="1" applyFill="1" applyBorder="1" applyAlignment="1">
      <alignment horizontal="center" vertical="center" wrapText="1"/>
    </xf>
    <xf numFmtId="0" fontId="21" fillId="0" borderId="47" xfId="15" applyFont="1" applyBorder="1" applyAlignment="1">
      <alignment horizontal="center" vertical="center" wrapText="1"/>
    </xf>
    <xf numFmtId="43" fontId="5" fillId="0" borderId="0" xfId="5" applyNumberFormat="1" applyFont="1"/>
    <xf numFmtId="0" fontId="5" fillId="0" borderId="0" xfId="5" applyFont="1"/>
    <xf numFmtId="0" fontId="5" fillId="0" borderId="0" xfId="5" applyFont="1" applyAlignment="1">
      <alignment horizontal="center" vertical="center"/>
    </xf>
    <xf numFmtId="0" fontId="5" fillId="0" borderId="0" xfId="5" applyFont="1" applyAlignment="1">
      <alignment vertical="center"/>
    </xf>
    <xf numFmtId="0" fontId="6" fillId="0" borderId="0" xfId="5" applyFont="1" applyAlignment="1">
      <alignment horizontal="center" vertical="center"/>
    </xf>
    <xf numFmtId="0" fontId="6" fillId="0" borderId="0" xfId="5" applyFont="1" applyAlignment="1">
      <alignment horizontal="left" vertical="center" wrapText="1"/>
    </xf>
    <xf numFmtId="43" fontId="6" fillId="0" borderId="0" xfId="6" applyFont="1" applyAlignment="1">
      <alignment horizontal="center" vertical="center"/>
    </xf>
    <xf numFmtId="0" fontId="5" fillId="0" borderId="0" xfId="5" applyFont="1" applyAlignment="1">
      <alignment horizontal="left" vertical="center" wrapText="1"/>
    </xf>
    <xf numFmtId="43" fontId="5" fillId="0" borderId="0" xfId="6" applyFont="1" applyAlignment="1">
      <alignment horizontal="center" vertical="center"/>
    </xf>
    <xf numFmtId="0" fontId="7" fillId="2" borderId="0" xfId="5" applyFont="1" applyFill="1" applyAlignment="1">
      <alignment horizontal="left" vertical="center"/>
    </xf>
    <xf numFmtId="0" fontId="5" fillId="2" borderId="0" xfId="5" applyFont="1" applyFill="1" applyAlignment="1">
      <alignment horizontal="center" vertical="center"/>
    </xf>
    <xf numFmtId="0" fontId="5" fillId="2" borderId="0" xfId="5" applyFont="1" applyFill="1" applyAlignment="1">
      <alignment horizontal="left" vertical="center"/>
    </xf>
    <xf numFmtId="0" fontId="8" fillId="0" borderId="0" xfId="5" applyFont="1" applyAlignment="1">
      <alignment horizontal="center" vertical="center"/>
    </xf>
    <xf numFmtId="0" fontId="7" fillId="0" borderId="0" xfId="5" applyFont="1" applyAlignment="1">
      <alignment horizontal="left" vertical="center"/>
    </xf>
    <xf numFmtId="0" fontId="5" fillId="0" borderId="0" xfId="5" applyFont="1" applyAlignment="1">
      <alignment horizontal="left" vertical="center"/>
    </xf>
    <xf numFmtId="4" fontId="5" fillId="0" borderId="0" xfId="5" applyNumberFormat="1" applyFont="1" applyAlignment="1">
      <alignment horizontal="center" vertical="center"/>
    </xf>
    <xf numFmtId="0" fontId="7" fillId="0" borderId="0" xfId="5" applyFont="1" applyAlignment="1">
      <alignment horizontal="right" vertical="center"/>
    </xf>
    <xf numFmtId="0" fontId="9" fillId="3" borderId="0" xfId="5" applyFont="1" applyFill="1" applyAlignment="1">
      <alignment horizontal="center"/>
    </xf>
    <xf numFmtId="0" fontId="5" fillId="0" borderId="0" xfId="5" applyFont="1" applyAlignment="1">
      <alignment horizontal="center"/>
    </xf>
    <xf numFmtId="0" fontId="10" fillId="0" borderId="1" xfId="5" applyFont="1" applyBorder="1" applyAlignment="1">
      <alignment horizontal="center"/>
    </xf>
    <xf numFmtId="0" fontId="11" fillId="0" borderId="0" xfId="1" applyAlignment="1">
      <alignment horizontal="center" vertical="center"/>
    </xf>
    <xf numFmtId="0" fontId="10" fillId="0" borderId="0" xfId="5" applyFont="1" applyAlignment="1">
      <alignment horizontal="right"/>
    </xf>
    <xf numFmtId="0" fontId="10" fillId="0" borderId="0" xfId="5" applyFont="1" applyAlignment="1">
      <alignment horizontal="center"/>
    </xf>
    <xf numFmtId="0" fontId="10" fillId="0" borderId="0" xfId="5" applyFont="1" applyAlignment="1">
      <alignment horizontal="left"/>
    </xf>
    <xf numFmtId="0" fontId="10" fillId="0" borderId="0" xfId="5" applyFont="1"/>
    <xf numFmtId="0" fontId="5" fillId="0" borderId="1" xfId="5" applyFont="1" applyBorder="1" applyAlignment="1">
      <alignment horizontal="right"/>
    </xf>
    <xf numFmtId="0" fontId="5" fillId="0" borderId="0" xfId="5" applyFont="1" applyAlignment="1">
      <alignment horizontal="right"/>
    </xf>
    <xf numFmtId="0" fontId="5" fillId="0" borderId="0" xfId="5" applyFont="1" applyAlignment="1">
      <alignment horizontal="left"/>
    </xf>
    <xf numFmtId="0" fontId="9" fillId="0" borderId="0" xfId="5" applyFont="1" applyAlignment="1">
      <alignment horizontal="center"/>
    </xf>
    <xf numFmtId="0" fontId="8" fillId="0" borderId="0" xfId="5" applyFont="1" applyAlignment="1">
      <alignment horizontal="left"/>
    </xf>
    <xf numFmtId="0" fontId="2" fillId="0" borderId="0" xfId="2" applyAlignment="1">
      <alignment horizontal="center"/>
    </xf>
    <xf numFmtId="0" fontId="0" fillId="0" borderId="0" xfId="0" applyAlignment="1">
      <alignment horizontal="center" vertical="center"/>
    </xf>
    <xf numFmtId="0" fontId="13" fillId="0" borderId="0" xfId="5" applyFont="1" applyAlignment="1">
      <alignment horizontal="center" vertical="center"/>
    </xf>
    <xf numFmtId="43" fontId="6" fillId="0" borderId="0" xfId="5" applyNumberFormat="1" applyFont="1" applyAlignment="1">
      <alignment horizontal="left" vertical="center"/>
    </xf>
    <xf numFmtId="0" fontId="5" fillId="0" borderId="0" xfId="5" applyFont="1" applyAlignment="1">
      <alignment vertical="center" wrapText="1"/>
    </xf>
    <xf numFmtId="0" fontId="14" fillId="0" borderId="0" xfId="5" applyFont="1" applyAlignment="1">
      <alignment horizontal="left" vertical="center"/>
    </xf>
    <xf numFmtId="0" fontId="5" fillId="5" borderId="0" xfId="5" applyFont="1" applyFill="1" applyAlignment="1">
      <alignment vertical="center"/>
    </xf>
    <xf numFmtId="0" fontId="14" fillId="5" borderId="0" xfId="5" applyFont="1" applyFill="1" applyAlignment="1">
      <alignment vertical="center" wrapText="1"/>
    </xf>
    <xf numFmtId="0" fontId="14" fillId="6" borderId="2" xfId="5" applyFont="1" applyFill="1" applyBorder="1" applyAlignment="1">
      <alignment horizontal="right" vertical="center" wrapText="1"/>
    </xf>
    <xf numFmtId="0" fontId="6" fillId="6" borderId="2" xfId="5" applyFont="1" applyFill="1" applyBorder="1" applyAlignment="1">
      <alignment horizontal="center" vertical="center"/>
    </xf>
    <xf numFmtId="0" fontId="14" fillId="0" borderId="0" xfId="5" applyFont="1" applyAlignment="1">
      <alignment vertical="center" wrapText="1"/>
    </xf>
    <xf numFmtId="0" fontId="14" fillId="0" borderId="0" xfId="5" applyFont="1" applyAlignment="1">
      <alignment horizontal="right" vertical="center" wrapText="1"/>
    </xf>
    <xf numFmtId="0" fontId="14" fillId="6" borderId="2" xfId="5" applyFont="1" applyFill="1" applyBorder="1" applyAlignment="1">
      <alignment horizontal="center" vertical="center" wrapText="1"/>
    </xf>
    <xf numFmtId="0" fontId="6" fillId="0" borderId="0" xfId="5" applyFont="1" applyAlignment="1">
      <alignment horizontal="center" vertical="center" wrapText="1"/>
    </xf>
    <xf numFmtId="0" fontId="5" fillId="7" borderId="0" xfId="5" applyFont="1" applyFill="1" applyAlignment="1">
      <alignment vertical="center"/>
    </xf>
    <xf numFmtId="0" fontId="6" fillId="0" borderId="2" xfId="5" applyFont="1" applyBorder="1" applyAlignment="1">
      <alignment horizontal="center" vertical="center"/>
    </xf>
    <xf numFmtId="0" fontId="6" fillId="6" borderId="2" xfId="8" applyFont="1" applyFill="1" applyBorder="1" applyAlignment="1">
      <alignment horizontal="center" vertical="center"/>
    </xf>
    <xf numFmtId="43" fontId="14" fillId="0" borderId="3" xfId="6" applyFont="1" applyBorder="1" applyAlignment="1">
      <alignment horizontal="center" vertical="center" wrapText="1"/>
    </xf>
    <xf numFmtId="0" fontId="15" fillId="7" borderId="0" xfId="4" applyFont="1" applyFill="1" applyAlignment="1">
      <alignment vertical="center"/>
    </xf>
    <xf numFmtId="0" fontId="14" fillId="6" borderId="0" xfId="5" applyFont="1" applyFill="1" applyAlignment="1">
      <alignment horizontal="right" vertical="center" wrapText="1"/>
    </xf>
    <xf numFmtId="44" fontId="6" fillId="6" borderId="0" xfId="3" applyFont="1" applyFill="1" applyAlignment="1">
      <alignment horizontal="center" vertical="center"/>
    </xf>
    <xf numFmtId="0" fontId="6" fillId="0" borderId="0" xfId="9" applyNumberFormat="1" applyFont="1" applyAlignment="1">
      <alignment horizontal="center" vertical="center"/>
    </xf>
    <xf numFmtId="0" fontId="6" fillId="0" borderId="0" xfId="5" applyFont="1" applyAlignment="1">
      <alignment vertical="center"/>
    </xf>
    <xf numFmtId="0" fontId="6" fillId="7" borderId="0" xfId="5" applyFont="1" applyFill="1" applyAlignment="1">
      <alignment vertical="center"/>
    </xf>
    <xf numFmtId="44" fontId="6" fillId="0" borderId="0" xfId="9" applyFont="1" applyFill="1" applyAlignment="1">
      <alignment horizontal="center" vertical="center"/>
    </xf>
    <xf numFmtId="0" fontId="16" fillId="0" borderId="0" xfId="9" applyNumberFormat="1" applyFont="1" applyFill="1" applyAlignment="1">
      <alignment horizontal="center" vertical="center"/>
    </xf>
    <xf numFmtId="0" fontId="9" fillId="0" borderId="4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7" fillId="0" borderId="0" xfId="5" applyFont="1" applyAlignment="1">
      <alignment horizontal="center"/>
    </xf>
    <xf numFmtId="0" fontId="14" fillId="8" borderId="5" xfId="5" applyFont="1" applyFill="1" applyBorder="1" applyAlignment="1">
      <alignment horizontal="center" vertical="center" wrapText="1"/>
    </xf>
    <xf numFmtId="0" fontId="14" fillId="8" borderId="6" xfId="5" applyFont="1" applyFill="1" applyBorder="1" applyAlignment="1">
      <alignment horizontal="center" vertical="center" wrapText="1"/>
    </xf>
    <xf numFmtId="0" fontId="17" fillId="0" borderId="0" xfId="5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14" fillId="4" borderId="10" xfId="6" applyNumberFormat="1" applyFont="1" applyFill="1" applyBorder="1" applyAlignment="1">
      <alignment horizontal="center" vertical="center" wrapText="1"/>
    </xf>
    <xf numFmtId="0" fontId="18" fillId="0" borderId="0" xfId="5" applyFont="1" applyAlignment="1">
      <alignment horizontal="center" vertical="center" wrapText="1"/>
    </xf>
    <xf numFmtId="0" fontId="14" fillId="8" borderId="11" xfId="5" applyFont="1" applyFill="1" applyBorder="1" applyAlignment="1">
      <alignment horizontal="center" vertical="center" wrapText="1"/>
    </xf>
    <xf numFmtId="0" fontId="14" fillId="8" borderId="12" xfId="5" applyFont="1" applyFill="1" applyBorder="1" applyAlignment="1">
      <alignment horizontal="center" vertical="center" wrapText="1"/>
    </xf>
    <xf numFmtId="165" fontId="14" fillId="8" borderId="13" xfId="8" applyNumberFormat="1" applyFont="1" applyFill="1" applyBorder="1" applyAlignment="1">
      <alignment horizontal="center" vertical="center"/>
    </xf>
    <xf numFmtId="166" fontId="17" fillId="0" borderId="0" xfId="5" applyNumberFormat="1" applyFont="1" applyAlignment="1">
      <alignment horizontal="center" vertical="center"/>
    </xf>
    <xf numFmtId="167" fontId="6" fillId="8" borderId="0" xfId="5" applyNumberFormat="1" applyFont="1" applyFill="1" applyAlignment="1">
      <alignment horizontal="center" vertical="center"/>
    </xf>
    <xf numFmtId="0" fontId="14" fillId="4" borderId="14" xfId="5" applyFont="1" applyFill="1" applyBorder="1" applyAlignment="1">
      <alignment horizontal="center" vertical="center" wrapText="1"/>
    </xf>
    <xf numFmtId="0" fontId="14" fillId="4" borderId="10" xfId="6" applyNumberFormat="1" applyFont="1" applyFill="1" applyBorder="1" applyAlignment="1">
      <alignment horizontal="center" vertical="center"/>
    </xf>
    <xf numFmtId="0" fontId="14" fillId="9" borderId="15" xfId="5" applyFont="1" applyFill="1" applyBorder="1" applyAlignment="1">
      <alignment vertical="center"/>
    </xf>
    <xf numFmtId="0" fontId="14" fillId="9" borderId="16" xfId="5" applyFont="1" applyFill="1" applyBorder="1" applyAlignment="1">
      <alignment vertical="center"/>
    </xf>
    <xf numFmtId="0" fontId="14" fillId="9" borderId="16" xfId="5" applyFont="1" applyFill="1" applyBorder="1" applyAlignment="1">
      <alignment horizontal="center" vertical="center"/>
    </xf>
    <xf numFmtId="0" fontId="14" fillId="9" borderId="17" xfId="5" applyFont="1" applyFill="1" applyBorder="1" applyAlignment="1">
      <alignment vertical="center"/>
    </xf>
    <xf numFmtId="0" fontId="14" fillId="8" borderId="11" xfId="5" applyFont="1" applyFill="1" applyBorder="1" applyAlignment="1">
      <alignment vertical="center" wrapText="1"/>
    </xf>
    <xf numFmtId="165" fontId="14" fillId="8" borderId="18" xfId="8" applyNumberFormat="1" applyFont="1" applyFill="1" applyBorder="1" applyAlignment="1">
      <alignment horizontal="center" vertical="center"/>
    </xf>
    <xf numFmtId="43" fontId="14" fillId="8" borderId="0" xfId="6" applyFont="1" applyFill="1" applyBorder="1" applyAlignment="1">
      <alignment horizontal="center" vertical="center" wrapText="1"/>
    </xf>
    <xf numFmtId="0" fontId="5" fillId="0" borderId="19" xfId="5" applyFont="1" applyBorder="1" applyAlignment="1">
      <alignment horizontal="center" vertical="center"/>
    </xf>
    <xf numFmtId="0" fontId="5" fillId="0" borderId="19" xfId="5" applyFont="1" applyBorder="1" applyAlignment="1">
      <alignment horizontal="left" vertical="center" wrapText="1"/>
    </xf>
    <xf numFmtId="43" fontId="5" fillId="0" borderId="19" xfId="6" applyFont="1" applyBorder="1" applyAlignment="1">
      <alignment horizontal="center" vertical="center"/>
    </xf>
    <xf numFmtId="0" fontId="14" fillId="8" borderId="20" xfId="5" applyFont="1" applyFill="1" applyBorder="1" applyAlignment="1">
      <alignment horizontal="center" vertical="center" wrapText="1"/>
    </xf>
    <xf numFmtId="0" fontId="14" fillId="8" borderId="21" xfId="5" applyFont="1" applyFill="1" applyBorder="1" applyAlignment="1">
      <alignment horizontal="center" vertical="center" wrapText="1"/>
    </xf>
    <xf numFmtId="167" fontId="14" fillId="8" borderId="18" xfId="8" applyNumberFormat="1" applyFont="1" applyFill="1" applyBorder="1" applyAlignment="1">
      <alignment horizontal="center" vertical="center"/>
    </xf>
    <xf numFmtId="167" fontId="17" fillId="0" borderId="0" xfId="5" applyNumberFormat="1" applyFont="1" applyAlignment="1">
      <alignment horizontal="center" vertical="center"/>
    </xf>
    <xf numFmtId="0" fontId="5" fillId="4" borderId="19" xfId="5" applyFont="1" applyFill="1" applyBorder="1" applyAlignment="1">
      <alignment horizontal="center" vertical="center"/>
    </xf>
    <xf numFmtId="0" fontId="7" fillId="4" borderId="19" xfId="5" applyFont="1" applyFill="1" applyBorder="1" applyAlignment="1">
      <alignment horizontal="center" vertical="center" wrapText="1"/>
    </xf>
    <xf numFmtId="43" fontId="5" fillId="4" borderId="19" xfId="6" applyFont="1" applyFill="1" applyBorder="1" applyAlignment="1">
      <alignment horizontal="center" vertical="center"/>
    </xf>
    <xf numFmtId="0" fontId="7" fillId="4" borderId="19" xfId="5" applyFont="1" applyFill="1" applyBorder="1" applyAlignment="1">
      <alignment horizontal="left" vertical="center" wrapText="1"/>
    </xf>
    <xf numFmtId="43" fontId="5" fillId="0" borderId="0" xfId="5" applyNumberFormat="1" applyFont="1" applyAlignment="1">
      <alignment vertical="center"/>
    </xf>
    <xf numFmtId="44" fontId="5" fillId="0" borderId="0" xfId="3" applyFont="1" applyAlignment="1">
      <alignment vertical="center"/>
    </xf>
    <xf numFmtId="43" fontId="6" fillId="0" borderId="19" xfId="6" applyFont="1" applyBorder="1" applyAlignment="1">
      <alignment horizontal="center" vertical="center"/>
    </xf>
    <xf numFmtId="0" fontId="5" fillId="0" borderId="10" xfId="5" applyFont="1" applyBorder="1" applyAlignment="1">
      <alignment vertical="center"/>
    </xf>
    <xf numFmtId="43" fontId="5" fillId="0" borderId="0" xfId="6" applyFont="1" applyBorder="1" applyAlignment="1">
      <alignment vertical="center"/>
    </xf>
    <xf numFmtId="0" fontId="9" fillId="0" borderId="23" xfId="5" applyFont="1" applyBorder="1" applyAlignment="1">
      <alignment horizontal="center" vertical="center" wrapText="1"/>
    </xf>
    <xf numFmtId="0" fontId="9" fillId="0" borderId="24" xfId="5" applyFont="1" applyBorder="1" applyAlignment="1">
      <alignment horizontal="center" vertical="center" wrapText="1"/>
    </xf>
    <xf numFmtId="0" fontId="5" fillId="0" borderId="25" xfId="5" applyFont="1" applyBorder="1" applyAlignment="1">
      <alignment horizontal="left" vertical="center" wrapText="1"/>
    </xf>
    <xf numFmtId="43" fontId="5" fillId="0" borderId="15" xfId="6" applyFont="1" applyBorder="1" applyAlignment="1">
      <alignment horizontal="center" vertical="center"/>
    </xf>
    <xf numFmtId="43" fontId="5" fillId="0" borderId="26" xfId="6" applyFont="1" applyBorder="1" applyAlignment="1">
      <alignment horizontal="center" vertical="center"/>
    </xf>
    <xf numFmtId="0" fontId="5" fillId="0" borderId="23" xfId="5" applyFont="1" applyBorder="1" applyAlignment="1">
      <alignment horizontal="center" vertical="center"/>
    </xf>
    <xf numFmtId="0" fontId="5" fillId="0" borderId="23" xfId="5" applyFont="1" applyBorder="1" applyAlignment="1">
      <alignment horizontal="right" vertical="center" wrapText="1"/>
    </xf>
    <xf numFmtId="0" fontId="5" fillId="0" borderId="24" xfId="5" applyFont="1" applyBorder="1" applyAlignment="1">
      <alignment horizontal="center" vertical="center"/>
    </xf>
    <xf numFmtId="43" fontId="5" fillId="0" borderId="19" xfId="6" applyFont="1" applyFill="1" applyBorder="1" applyAlignment="1">
      <alignment horizontal="center" vertical="center"/>
    </xf>
    <xf numFmtId="0" fontId="5" fillId="0" borderId="10" xfId="5" applyFont="1" applyBorder="1" applyAlignment="1">
      <alignment horizontal="center" vertical="center"/>
    </xf>
    <xf numFmtId="43" fontId="5" fillId="0" borderId="0" xfId="6" applyFont="1" applyBorder="1" applyAlignment="1">
      <alignment horizontal="center" vertical="center"/>
    </xf>
    <xf numFmtId="43" fontId="5" fillId="0" borderId="27" xfId="6" applyFont="1" applyBorder="1" applyAlignment="1">
      <alignment horizontal="center" vertical="center"/>
    </xf>
    <xf numFmtId="43" fontId="5" fillId="0" borderId="22" xfId="6" applyFont="1" applyBorder="1" applyAlignment="1">
      <alignment horizontal="center" vertical="center"/>
    </xf>
    <xf numFmtId="43" fontId="5" fillId="10" borderId="19" xfId="6" applyFont="1" applyFill="1" applyBorder="1" applyAlignment="1">
      <alignment horizontal="center" vertical="center"/>
    </xf>
    <xf numFmtId="43" fontId="5" fillId="4" borderId="14" xfId="6" applyFont="1" applyFill="1" applyBorder="1" applyAlignment="1">
      <alignment horizontal="center" vertical="center"/>
    </xf>
    <xf numFmtId="43" fontId="5" fillId="4" borderId="22" xfId="6" applyFont="1" applyFill="1" applyBorder="1" applyAlignment="1">
      <alignment horizontal="center" vertical="center"/>
    </xf>
    <xf numFmtId="43" fontId="5" fillId="11" borderId="14" xfId="6" applyFont="1" applyFill="1" applyBorder="1" applyAlignment="1">
      <alignment horizontal="center" vertical="center"/>
    </xf>
    <xf numFmtId="43" fontId="5" fillId="11" borderId="22" xfId="6" applyFont="1" applyFill="1" applyBorder="1" applyAlignment="1">
      <alignment horizontal="center" vertical="center"/>
    </xf>
    <xf numFmtId="0" fontId="5" fillId="0" borderId="19" xfId="5" applyFont="1" applyBorder="1" applyAlignment="1">
      <alignment horizontal="right" vertical="center" wrapText="1"/>
    </xf>
    <xf numFmtId="0" fontId="5" fillId="0" borderId="8" xfId="5" applyFont="1" applyBorder="1" applyAlignment="1">
      <alignment horizontal="center" vertical="center"/>
    </xf>
    <xf numFmtId="43" fontId="5" fillId="12" borderId="14" xfId="6" applyFont="1" applyFill="1" applyBorder="1" applyAlignment="1">
      <alignment horizontal="center" vertical="center"/>
    </xf>
    <xf numFmtId="43" fontId="5" fillId="12" borderId="22" xfId="6" applyFont="1" applyFill="1" applyBorder="1" applyAlignment="1">
      <alignment horizontal="center" vertical="center"/>
    </xf>
    <xf numFmtId="0" fontId="7" fillId="4" borderId="19" xfId="5" applyFont="1" applyFill="1" applyBorder="1" applyAlignment="1">
      <alignment horizontal="center" vertical="center"/>
    </xf>
    <xf numFmtId="43" fontId="7" fillId="4" borderId="19" xfId="6" applyFont="1" applyFill="1" applyBorder="1" applyAlignment="1">
      <alignment horizontal="center" vertical="center"/>
    </xf>
    <xf numFmtId="44" fontId="7" fillId="4" borderId="19" xfId="3" applyFont="1" applyFill="1" applyBorder="1" applyAlignment="1">
      <alignment horizontal="center" vertical="center"/>
    </xf>
    <xf numFmtId="43" fontId="5" fillId="0" borderId="14" xfId="6" applyFont="1" applyBorder="1" applyAlignment="1">
      <alignment horizontal="center" vertical="center"/>
    </xf>
    <xf numFmtId="44" fontId="5" fillId="0" borderId="19" xfId="3" applyFont="1" applyBorder="1" applyAlignment="1">
      <alignment horizontal="center" vertical="center"/>
    </xf>
    <xf numFmtId="43" fontId="5" fillId="0" borderId="28" xfId="6" applyFont="1" applyBorder="1" applyAlignment="1">
      <alignment horizontal="center" vertical="center"/>
    </xf>
    <xf numFmtId="43" fontId="5" fillId="0" borderId="29" xfId="6" applyFont="1" applyBorder="1" applyAlignment="1">
      <alignment horizontal="center" vertical="center"/>
    </xf>
    <xf numFmtId="0" fontId="5" fillId="0" borderId="25" xfId="5" applyFont="1" applyBorder="1" applyAlignment="1">
      <alignment horizontal="center" vertical="center"/>
    </xf>
    <xf numFmtId="43" fontId="5" fillId="4" borderId="29" xfId="6" applyFont="1" applyFill="1" applyBorder="1" applyAlignment="1">
      <alignment horizontal="center" vertical="center"/>
    </xf>
    <xf numFmtId="43" fontId="5" fillId="4" borderId="8" xfId="6" applyFont="1" applyFill="1" applyBorder="1" applyAlignment="1">
      <alignment horizontal="center" vertical="center"/>
    </xf>
    <xf numFmtId="43" fontId="5" fillId="4" borderId="30" xfId="6" applyFont="1" applyFill="1" applyBorder="1" applyAlignment="1">
      <alignment horizontal="center" vertical="center"/>
    </xf>
    <xf numFmtId="43" fontId="5" fillId="0" borderId="23" xfId="6" applyFont="1" applyBorder="1" applyAlignment="1">
      <alignment horizontal="center" vertical="center"/>
    </xf>
    <xf numFmtId="9" fontId="5" fillId="0" borderId="14" xfId="6" applyNumberFormat="1" applyFont="1" applyBorder="1" applyAlignment="1">
      <alignment horizontal="right" vertical="center"/>
    </xf>
    <xf numFmtId="9" fontId="5" fillId="0" borderId="22" xfId="6" applyNumberFormat="1" applyFont="1" applyBorder="1" applyAlignment="1">
      <alignment horizontal="right" vertical="center"/>
    </xf>
    <xf numFmtId="43" fontId="5" fillId="0" borderId="14" xfId="6" applyFont="1" applyBorder="1" applyAlignment="1">
      <alignment horizontal="right" vertical="center"/>
    </xf>
    <xf numFmtId="43" fontId="5" fillId="0" borderId="22" xfId="6" applyFont="1" applyBorder="1" applyAlignment="1">
      <alignment horizontal="right" vertical="center"/>
    </xf>
    <xf numFmtId="43" fontId="5" fillId="0" borderId="31" xfId="6" applyFont="1" applyBorder="1" applyAlignment="1">
      <alignment horizontal="center" vertical="center"/>
    </xf>
    <xf numFmtId="9" fontId="5" fillId="11" borderId="29" xfId="6" applyNumberFormat="1" applyFont="1" applyFill="1" applyBorder="1" applyAlignment="1">
      <alignment horizontal="center" vertical="center"/>
    </xf>
    <xf numFmtId="43" fontId="5" fillId="11" borderId="29" xfId="6" applyFont="1" applyFill="1" applyBorder="1" applyAlignment="1">
      <alignment horizontal="center" vertical="center"/>
    </xf>
    <xf numFmtId="43" fontId="5" fillId="0" borderId="29" xfId="6" applyFont="1" applyFill="1" applyBorder="1" applyAlignment="1">
      <alignment horizontal="center" vertical="center"/>
    </xf>
    <xf numFmtId="43" fontId="5" fillId="0" borderId="22" xfId="6" applyFont="1" applyFill="1" applyBorder="1" applyAlignment="1">
      <alignment horizontal="center" vertical="center"/>
    </xf>
    <xf numFmtId="43" fontId="5" fillId="0" borderId="0" xfId="5" applyNumberFormat="1" applyFont="1" applyAlignment="1">
      <alignment horizontal="center" vertical="center"/>
    </xf>
    <xf numFmtId="4" fontId="6" fillId="0" borderId="0" xfId="5" applyNumberFormat="1" applyFont="1" applyAlignment="1">
      <alignment horizontal="center" vertical="center"/>
    </xf>
    <xf numFmtId="0" fontId="5" fillId="4" borderId="10" xfId="5" applyFont="1" applyFill="1" applyBorder="1" applyAlignment="1">
      <alignment horizontal="center" vertical="center"/>
    </xf>
    <xf numFmtId="0" fontId="5" fillId="4" borderId="0" xfId="5" applyFont="1" applyFill="1" applyAlignment="1">
      <alignment horizontal="center" vertical="center"/>
    </xf>
    <xf numFmtId="0" fontId="7" fillId="4" borderId="0" xfId="5" applyFont="1" applyFill="1" applyAlignment="1">
      <alignment horizontal="left" vertical="center" wrapText="1"/>
    </xf>
    <xf numFmtId="43" fontId="5" fillId="4" borderId="0" xfId="6" applyFont="1" applyFill="1" applyBorder="1" applyAlignment="1">
      <alignment horizontal="center" vertical="center"/>
    </xf>
    <xf numFmtId="0" fontId="5" fillId="0" borderId="32" xfId="5" applyFont="1" applyBorder="1" applyAlignment="1">
      <alignment horizontal="center" vertical="center"/>
    </xf>
    <xf numFmtId="168" fontId="5" fillId="4" borderId="22" xfId="6" applyNumberFormat="1" applyFont="1" applyFill="1" applyBorder="1" applyAlignment="1">
      <alignment horizontal="center" vertical="center"/>
    </xf>
    <xf numFmtId="43" fontId="5" fillId="0" borderId="33" xfId="6" applyFont="1" applyBorder="1" applyAlignment="1">
      <alignment horizontal="center" vertical="center"/>
    </xf>
    <xf numFmtId="168" fontId="5" fillId="4" borderId="29" xfId="6" applyNumberFormat="1" applyFont="1" applyFill="1" applyBorder="1" applyAlignment="1">
      <alignment horizontal="center" vertical="center"/>
    </xf>
    <xf numFmtId="43" fontId="5" fillId="4" borderId="29" xfId="6" applyFont="1" applyFill="1" applyBorder="1" applyAlignment="1">
      <alignment horizontal="center"/>
    </xf>
    <xf numFmtId="43" fontId="5" fillId="4" borderId="22" xfId="6" applyFont="1" applyFill="1" applyBorder="1" applyAlignment="1">
      <alignment horizontal="center"/>
    </xf>
    <xf numFmtId="43" fontId="5" fillId="0" borderId="29" xfId="6" applyFont="1" applyBorder="1" applyAlignment="1">
      <alignment horizontal="center"/>
    </xf>
    <xf numFmtId="43" fontId="5" fillId="0" borderId="22" xfId="6" applyFont="1" applyBorder="1" applyAlignment="1">
      <alignment horizontal="center"/>
    </xf>
    <xf numFmtId="43" fontId="5" fillId="0" borderId="29" xfId="6" applyFont="1" applyFill="1" applyBorder="1" applyAlignment="1">
      <alignment horizontal="center"/>
    </xf>
    <xf numFmtId="43" fontId="5" fillId="0" borderId="22" xfId="6" applyFont="1" applyFill="1" applyBorder="1" applyAlignment="1">
      <alignment horizontal="center"/>
    </xf>
    <xf numFmtId="0" fontId="5" fillId="0" borderId="10" xfId="5" applyFont="1" applyBorder="1"/>
    <xf numFmtId="0" fontId="5" fillId="0" borderId="29" xfId="5" applyFont="1" applyBorder="1" applyAlignment="1">
      <alignment horizontal="center"/>
    </xf>
    <xf numFmtId="0" fontId="5" fillId="0" borderId="22" xfId="5" applyFont="1" applyBorder="1" applyAlignment="1">
      <alignment horizontal="center"/>
    </xf>
    <xf numFmtId="0" fontId="6" fillId="0" borderId="0" xfId="5" applyFont="1"/>
    <xf numFmtId="2" fontId="6" fillId="0" borderId="0" xfId="5" applyNumberFormat="1" applyFont="1" applyAlignment="1">
      <alignment horizontal="center" vertical="center"/>
    </xf>
    <xf numFmtId="0" fontId="14" fillId="0" borderId="0" xfId="5" applyFont="1" applyAlignment="1">
      <alignment horizontal="left" vertical="center" wrapText="1"/>
    </xf>
    <xf numFmtId="0" fontId="5" fillId="0" borderId="0" xfId="5" applyFont="1" applyAlignment="1">
      <alignment horizontal="center" vertical="center" wrapText="1"/>
    </xf>
    <xf numFmtId="43" fontId="5" fillId="0" borderId="0" xfId="6" applyFont="1" applyBorder="1"/>
    <xf numFmtId="0" fontId="6" fillId="0" borderId="0" xfId="5" quotePrefix="1" applyFont="1" applyAlignment="1">
      <alignment horizontal="left" vertical="center" wrapText="1"/>
    </xf>
    <xf numFmtId="43" fontId="6" fillId="0" borderId="30" xfId="6" applyFont="1" applyBorder="1" applyAlignment="1">
      <alignment horizontal="center" vertical="center"/>
    </xf>
    <xf numFmtId="43" fontId="6" fillId="0" borderId="30" xfId="6" applyFont="1" applyFill="1" applyBorder="1" applyAlignment="1">
      <alignment horizontal="center" vertical="center"/>
    </xf>
    <xf numFmtId="43" fontId="6" fillId="0" borderId="19" xfId="6" applyFont="1" applyFill="1" applyBorder="1" applyAlignment="1">
      <alignment horizontal="center" vertical="center"/>
    </xf>
    <xf numFmtId="2" fontId="6" fillId="0" borderId="0" xfId="6" applyNumberFormat="1" applyFont="1" applyAlignment="1">
      <alignment horizontal="center" vertical="center"/>
    </xf>
    <xf numFmtId="0" fontId="5" fillId="0" borderId="0" xfId="5" quotePrefix="1" applyFont="1" applyAlignment="1">
      <alignment horizontal="left" vertical="center" wrapText="1"/>
    </xf>
    <xf numFmtId="0" fontId="5" fillId="0" borderId="10" xfId="0" applyFont="1" applyBorder="1"/>
    <xf numFmtId="0" fontId="5" fillId="0" borderId="0" xfId="0" applyFont="1"/>
    <xf numFmtId="0" fontId="5" fillId="0" borderId="29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19" fillId="0" borderId="32" xfId="0" applyFont="1" applyBorder="1" applyAlignment="1">
      <alignment horizontal="center" vertical="center"/>
    </xf>
    <xf numFmtId="4" fontId="19" fillId="0" borderId="26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19" fillId="0" borderId="29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43" fontId="19" fillId="0" borderId="0" xfId="6" applyFont="1" applyBorder="1" applyAlignment="1">
      <alignment horizontal="center"/>
    </xf>
    <xf numFmtId="2" fontId="19" fillId="10" borderId="29" xfId="0" applyNumberFormat="1" applyFont="1" applyFill="1" applyBorder="1" applyAlignment="1">
      <alignment horizontal="center" vertical="center"/>
    </xf>
    <xf numFmtId="2" fontId="19" fillId="10" borderId="22" xfId="0" applyNumberFormat="1" applyFont="1" applyFill="1" applyBorder="1" applyAlignment="1">
      <alignment horizontal="center" vertical="center"/>
    </xf>
    <xf numFmtId="0" fontId="19" fillId="10" borderId="29" xfId="0" applyFont="1" applyFill="1" applyBorder="1" applyAlignment="1">
      <alignment horizontal="center" vertical="center"/>
    </xf>
    <xf numFmtId="0" fontId="19" fillId="10" borderId="22" xfId="0" applyFont="1" applyFill="1" applyBorder="1" applyAlignment="1">
      <alignment horizontal="center" vertical="center"/>
    </xf>
    <xf numFmtId="4" fontId="19" fillId="0" borderId="29" xfId="0" applyNumberFormat="1" applyFont="1" applyBorder="1" applyAlignment="1">
      <alignment horizontal="center" vertical="center"/>
    </xf>
    <xf numFmtId="4" fontId="19" fillId="0" borderId="22" xfId="0" applyNumberFormat="1" applyFont="1" applyBorder="1" applyAlignment="1">
      <alignment horizontal="center" vertical="center"/>
    </xf>
    <xf numFmtId="4" fontId="19" fillId="4" borderId="29" xfId="0" applyNumberFormat="1" applyFont="1" applyFill="1" applyBorder="1" applyAlignment="1">
      <alignment horizontal="center" vertical="center"/>
    </xf>
    <xf numFmtId="4" fontId="19" fillId="4" borderId="22" xfId="0" applyNumberFormat="1" applyFont="1" applyFill="1" applyBorder="1" applyAlignment="1">
      <alignment horizontal="center" vertical="center"/>
    </xf>
    <xf numFmtId="164" fontId="19" fillId="10" borderId="29" xfId="0" applyNumberFormat="1" applyFont="1" applyFill="1" applyBorder="1" applyAlignment="1">
      <alignment horizontal="center" vertical="center"/>
    </xf>
    <xf numFmtId="164" fontId="19" fillId="10" borderId="22" xfId="0" applyNumberFormat="1" applyFont="1" applyFill="1" applyBorder="1" applyAlignment="1">
      <alignment horizontal="center" vertical="center"/>
    </xf>
    <xf numFmtId="2" fontId="19" fillId="0" borderId="29" xfId="0" applyNumberFormat="1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35" xfId="0" applyFont="1" applyBorder="1" applyAlignment="1">
      <alignment horizontal="left" vertical="center" wrapText="1"/>
    </xf>
    <xf numFmtId="43" fontId="19" fillId="0" borderId="35" xfId="6" applyFont="1" applyBorder="1" applyAlignment="1">
      <alignment horizontal="center"/>
    </xf>
    <xf numFmtId="2" fontId="19" fillId="0" borderId="36" xfId="0" applyNumberFormat="1" applyFont="1" applyBorder="1" applyAlignment="1">
      <alignment horizontal="center" vertical="center"/>
    </xf>
    <xf numFmtId="2" fontId="19" fillId="0" borderId="37" xfId="0" applyNumberFormat="1" applyFont="1" applyBorder="1" applyAlignment="1">
      <alignment horizontal="center" vertical="center"/>
    </xf>
    <xf numFmtId="0" fontId="14" fillId="6" borderId="38" xfId="5" applyFont="1" applyFill="1" applyBorder="1" applyAlignment="1">
      <alignment horizontal="center" vertical="center" wrapText="1"/>
    </xf>
    <xf numFmtId="0" fontId="5" fillId="0" borderId="0" xfId="10" applyFont="1" applyAlignment="1">
      <alignment vertical="center" wrapText="1"/>
    </xf>
    <xf numFmtId="44" fontId="14" fillId="6" borderId="38" xfId="3" applyFont="1" applyFill="1" applyBorder="1" applyAlignment="1">
      <alignment horizontal="center" vertical="center" wrapText="1"/>
    </xf>
    <xf numFmtId="43" fontId="5" fillId="0" borderId="0" xfId="0" applyNumberFormat="1" applyFont="1"/>
    <xf numFmtId="9" fontId="5" fillId="0" borderId="0" xfId="0" applyNumberFormat="1" applyFont="1"/>
    <xf numFmtId="0" fontId="5" fillId="0" borderId="0" xfId="10" applyFont="1" applyAlignment="1">
      <alignment horizontal="right" vertical="center" wrapText="1"/>
    </xf>
    <xf numFmtId="0" fontId="5" fillId="0" borderId="0" xfId="10" applyFont="1" applyAlignment="1">
      <alignment horizontal="center" vertical="center" wrapText="1"/>
    </xf>
    <xf numFmtId="44" fontId="7" fillId="0" borderId="0" xfId="3" applyFont="1" applyBorder="1" applyAlignment="1">
      <alignment horizontal="center" vertical="center" wrapText="1"/>
    </xf>
    <xf numFmtId="44" fontId="5" fillId="0" borderId="0" xfId="3" applyFont="1" applyBorder="1" applyAlignment="1">
      <alignment horizontal="center" vertical="center" wrapText="1"/>
    </xf>
    <xf numFmtId="43" fontId="5" fillId="0" borderId="14" xfId="6" applyFont="1" applyFill="1" applyBorder="1" applyAlignment="1">
      <alignment horizontal="center" vertical="center"/>
    </xf>
    <xf numFmtId="169" fontId="5" fillId="4" borderId="29" xfId="6" applyNumberFormat="1" applyFont="1" applyFill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5" fillId="0" borderId="40" xfId="5" applyFont="1" applyBorder="1" applyAlignment="1">
      <alignment horizontal="center" vertical="center"/>
    </xf>
    <xf numFmtId="0" fontId="5" fillId="0" borderId="40" xfId="5" applyFont="1" applyBorder="1" applyAlignment="1">
      <alignment horizontal="left" vertical="center" wrapText="1"/>
    </xf>
    <xf numFmtId="43" fontId="5" fillId="0" borderId="41" xfId="6" applyFont="1" applyBorder="1" applyAlignment="1">
      <alignment horizontal="center" vertical="center"/>
    </xf>
    <xf numFmtId="4" fontId="19" fillId="0" borderId="42" xfId="0" applyNumberFormat="1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5" fillId="0" borderId="29" xfId="5" applyFont="1" applyBorder="1" applyAlignment="1">
      <alignment horizontal="center" vertical="center"/>
    </xf>
    <xf numFmtId="0" fontId="5" fillId="0" borderId="22" xfId="5" applyFont="1" applyBorder="1" applyAlignment="1">
      <alignment horizontal="center" vertical="center"/>
    </xf>
    <xf numFmtId="0" fontId="2" fillId="0" borderId="0" xfId="5" applyFont="1" applyAlignment="1">
      <alignment vertical="center"/>
    </xf>
    <xf numFmtId="0" fontId="2" fillId="0" borderId="22" xfId="5" applyFont="1" applyBorder="1" applyAlignment="1">
      <alignment vertical="center"/>
    </xf>
    <xf numFmtId="0" fontId="7" fillId="0" borderId="0" xfId="5" applyFont="1" applyAlignment="1">
      <alignment vertical="center" wrapText="1"/>
    </xf>
    <xf numFmtId="0" fontId="7" fillId="0" borderId="22" xfId="5" applyFont="1" applyBorder="1" applyAlignment="1">
      <alignment vertical="center" wrapText="1"/>
    </xf>
    <xf numFmtId="0" fontId="5" fillId="0" borderId="10" xfId="5" applyFont="1" applyBorder="1" applyAlignment="1">
      <alignment horizontal="center" vertical="center" wrapText="1"/>
    </xf>
    <xf numFmtId="2" fontId="5" fillId="0" borderId="0" xfId="5" applyNumberFormat="1" applyFont="1" applyAlignment="1">
      <alignment horizontal="center" vertical="center"/>
    </xf>
    <xf numFmtId="0" fontId="5" fillId="0" borderId="10" xfId="5" applyFont="1" applyBorder="1" applyAlignment="1">
      <alignment horizontal="right" vertical="center"/>
    </xf>
    <xf numFmtId="0" fontId="5" fillId="0" borderId="1" xfId="5" applyFont="1" applyBorder="1" applyAlignment="1">
      <alignment horizontal="center" vertical="center"/>
    </xf>
    <xf numFmtId="43" fontId="0" fillId="0" borderId="0" xfId="0" applyNumberFormat="1"/>
    <xf numFmtId="0" fontId="7" fillId="14" borderId="19" xfId="5" applyFont="1" applyFill="1" applyBorder="1" applyAlignment="1">
      <alignment horizontal="left" vertical="center" wrapText="1"/>
    </xf>
    <xf numFmtId="43" fontId="5" fillId="0" borderId="0" xfId="10" applyNumberFormat="1" applyFont="1" applyAlignment="1">
      <alignment vertical="center" wrapText="1"/>
    </xf>
    <xf numFmtId="9" fontId="5" fillId="0" borderId="0" xfId="12" applyFont="1"/>
    <xf numFmtId="171" fontId="14" fillId="8" borderId="7" xfId="5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0" xfId="10" applyFont="1" applyAlignment="1">
      <alignment vertical="center" wrapText="1"/>
    </xf>
    <xf numFmtId="172" fontId="14" fillId="6" borderId="2" xfId="5" applyNumberFormat="1" applyFont="1" applyFill="1" applyBorder="1" applyAlignment="1">
      <alignment horizontal="center" vertical="center" wrapText="1"/>
    </xf>
    <xf numFmtId="0" fontId="14" fillId="6" borderId="2" xfId="5" applyFont="1" applyFill="1" applyBorder="1" applyAlignment="1">
      <alignment horizontal="center" vertical="center"/>
    </xf>
    <xf numFmtId="0" fontId="5" fillId="0" borderId="43" xfId="14" applyFont="1" applyBorder="1" applyAlignment="1">
      <alignment horizontal="center" vertical="center"/>
    </xf>
    <xf numFmtId="173" fontId="5" fillId="0" borderId="43" xfId="14" applyNumberFormat="1" applyFont="1" applyBorder="1" applyAlignment="1">
      <alignment horizontal="center" vertical="center"/>
    </xf>
    <xf numFmtId="1" fontId="5" fillId="0" borderId="43" xfId="14" applyNumberFormat="1" applyFont="1" applyBorder="1" applyAlignment="1">
      <alignment horizontal="center" vertical="center"/>
    </xf>
    <xf numFmtId="2" fontId="5" fillId="0" borderId="43" xfId="14" applyNumberFormat="1" applyFont="1" applyBorder="1" applyAlignment="1">
      <alignment horizontal="center" vertical="center"/>
    </xf>
    <xf numFmtId="2" fontId="5" fillId="0" borderId="44" xfId="14" applyNumberFormat="1" applyFont="1" applyBorder="1" applyAlignment="1">
      <alignment horizontal="center" vertical="center"/>
    </xf>
    <xf numFmtId="164" fontId="5" fillId="0" borderId="43" xfId="14" applyNumberFormat="1" applyFont="1" applyBorder="1" applyAlignment="1">
      <alignment horizontal="center" vertical="center"/>
    </xf>
    <xf numFmtId="0" fontId="21" fillId="0" borderId="0" xfId="14" applyFont="1" applyAlignment="1">
      <alignment horizontal="center" vertical="center"/>
    </xf>
    <xf numFmtId="0" fontId="2" fillId="0" borderId="0" xfId="14" applyFont="1" applyAlignment="1">
      <alignment horizontal="center" vertical="center"/>
    </xf>
    <xf numFmtId="4" fontId="22" fillId="0" borderId="0" xfId="10" applyNumberFormat="1" applyFont="1" applyAlignment="1">
      <alignment horizontal="center" vertical="center"/>
    </xf>
    <xf numFmtId="0" fontId="1" fillId="0" borderId="45" xfId="15" applyFont="1" applyBorder="1"/>
    <xf numFmtId="174" fontId="1" fillId="0" borderId="45" xfId="16" applyNumberFormat="1" applyFont="1" applyBorder="1" applyAlignment="1">
      <alignment horizontal="center" vertical="center"/>
    </xf>
    <xf numFmtId="2" fontId="1" fillId="0" borderId="0" xfId="10" applyNumberFormat="1" applyFont="1" applyAlignment="1">
      <alignment horizontal="center" vertical="center"/>
    </xf>
    <xf numFmtId="2" fontId="2" fillId="0" borderId="0" xfId="10" applyNumberFormat="1" applyFont="1" applyAlignment="1">
      <alignment horizontal="center" vertical="center"/>
    </xf>
    <xf numFmtId="0" fontId="1" fillId="0" borderId="0" xfId="16" applyFont="1"/>
    <xf numFmtId="0" fontId="5" fillId="0" borderId="0" xfId="14" applyFont="1" applyAlignment="1">
      <alignment horizontal="center" vertical="center"/>
    </xf>
    <xf numFmtId="0" fontId="5" fillId="0" borderId="44" xfId="15" applyFont="1" applyBorder="1" applyAlignment="1">
      <alignment horizontal="center" vertical="center"/>
    </xf>
    <xf numFmtId="173" fontId="5" fillId="0" borderId="44" xfId="15" applyNumberFormat="1" applyFont="1" applyBorder="1" applyAlignment="1">
      <alignment horizontal="center" vertical="center"/>
    </xf>
    <xf numFmtId="2" fontId="5" fillId="7" borderId="44" xfId="15" applyNumberFormat="1" applyFont="1" applyFill="1" applyBorder="1" applyAlignment="1">
      <alignment horizontal="center" vertical="center"/>
    </xf>
    <xf numFmtId="2" fontId="5" fillId="0" borderId="44" xfId="15" applyNumberFormat="1" applyFont="1" applyBorder="1" applyAlignment="1">
      <alignment horizontal="center" vertical="center"/>
    </xf>
    <xf numFmtId="0" fontId="21" fillId="0" borderId="0" xfId="15" applyFont="1"/>
    <xf numFmtId="0" fontId="1" fillId="0" borderId="0" xfId="15" applyFont="1" applyAlignment="1">
      <alignment wrapText="1"/>
    </xf>
    <xf numFmtId="0" fontId="21" fillId="0" borderId="0" xfId="15" applyFont="1" applyAlignment="1">
      <alignment wrapText="1"/>
    </xf>
    <xf numFmtId="0" fontId="2" fillId="0" borderId="45" xfId="15" applyFont="1" applyBorder="1" applyAlignment="1">
      <alignment horizontal="center" vertical="center"/>
    </xf>
    <xf numFmtId="174" fontId="2" fillId="0" borderId="45" xfId="15" applyNumberFormat="1" applyFont="1" applyBorder="1" applyAlignment="1">
      <alignment horizontal="center" vertical="center"/>
    </xf>
    <xf numFmtId="0" fontId="1" fillId="0" borderId="0" xfId="0" applyFont="1"/>
    <xf numFmtId="0" fontId="20" fillId="0" borderId="0" xfId="15" applyFont="1"/>
    <xf numFmtId="0" fontId="2" fillId="0" borderId="0" xfId="15" applyFont="1" applyAlignment="1">
      <alignment wrapText="1"/>
    </xf>
    <xf numFmtId="0" fontId="1" fillId="0" borderId="45" xfId="16" applyFont="1" applyBorder="1" applyAlignment="1">
      <alignment horizontal="center" vertical="center"/>
    </xf>
    <xf numFmtId="0" fontId="1" fillId="0" borderId="0" xfId="15" applyFont="1"/>
    <xf numFmtId="2" fontId="1" fillId="7" borderId="0" xfId="15" applyNumberFormat="1" applyFont="1" applyFill="1"/>
    <xf numFmtId="176" fontId="2" fillId="13" borderId="44" xfId="15" applyNumberFormat="1" applyFont="1" applyFill="1" applyBorder="1" applyAlignment="1">
      <alignment horizontal="center" vertical="center" wrapText="1"/>
    </xf>
    <xf numFmtId="1" fontId="2" fillId="13" borderId="44" xfId="15" applyNumberFormat="1" applyFont="1" applyFill="1" applyBorder="1" applyAlignment="1">
      <alignment horizontal="center" vertical="center" wrapText="1"/>
    </xf>
    <xf numFmtId="175" fontId="2" fillId="13" borderId="44" xfId="15" applyNumberFormat="1" applyFont="1" applyFill="1" applyBorder="1" applyAlignment="1">
      <alignment horizontal="center" vertical="center" wrapText="1"/>
    </xf>
    <xf numFmtId="0" fontId="1" fillId="0" borderId="46" xfId="14" applyFont="1" applyBorder="1" applyAlignment="1">
      <alignment horizontal="center" vertical="center" wrapText="1"/>
    </xf>
    <xf numFmtId="4" fontId="22" fillId="0" borderId="0" xfId="15" applyNumberFormat="1" applyFont="1" applyAlignment="1">
      <alignment horizontal="center" vertical="center"/>
    </xf>
    <xf numFmtId="0" fontId="1" fillId="0" borderId="0" xfId="17" applyFont="1"/>
    <xf numFmtId="167" fontId="5" fillId="0" borderId="22" xfId="6" applyNumberFormat="1" applyFont="1" applyBorder="1" applyAlignment="1">
      <alignment vertical="center"/>
    </xf>
    <xf numFmtId="43" fontId="5" fillId="0" borderId="0" xfId="5" applyNumberFormat="1" applyFont="1" applyAlignment="1">
      <alignment horizontal="center"/>
    </xf>
    <xf numFmtId="177" fontId="5" fillId="0" borderId="0" xfId="5" applyNumberFormat="1" applyFont="1" applyAlignment="1">
      <alignment horizontal="left" vertical="center" wrapText="1"/>
    </xf>
    <xf numFmtId="43" fontId="1" fillId="0" borderId="0" xfId="0" applyNumberFormat="1" applyFont="1"/>
    <xf numFmtId="0" fontId="1" fillId="0" borderId="47" xfId="0" applyFont="1" applyBorder="1" applyAlignment="1">
      <alignment horizontal="center" vertical="center"/>
    </xf>
    <xf numFmtId="0" fontId="21" fillId="0" borderId="47" xfId="15" applyFont="1" applyBorder="1" applyAlignment="1">
      <alignment horizontal="center" vertical="center"/>
    </xf>
    <xf numFmtId="43" fontId="1" fillId="0" borderId="47" xfId="0" applyNumberFormat="1" applyFont="1" applyBorder="1" applyAlignment="1">
      <alignment horizontal="center" vertical="center"/>
    </xf>
    <xf numFmtId="167" fontId="5" fillId="0" borderId="23" xfId="6" applyNumberFormat="1" applyFont="1" applyBorder="1" applyAlignment="1">
      <alignment vertical="center"/>
    </xf>
    <xf numFmtId="167" fontId="5" fillId="0" borderId="31" xfId="6" applyNumberFormat="1" applyFont="1" applyBorder="1" applyAlignment="1">
      <alignment vertical="center"/>
    </xf>
    <xf numFmtId="0" fontId="14" fillId="0" borderId="44" xfId="18" applyFont="1" applyBorder="1" applyAlignment="1">
      <alignment horizontal="center" vertical="center" wrapText="1"/>
    </xf>
    <xf numFmtId="2" fontId="5" fillId="0" borderId="44" xfId="14" applyNumberFormat="1" applyFont="1" applyBorder="1" applyAlignment="1">
      <alignment horizontal="center" vertical="center" wrapText="1"/>
    </xf>
    <xf numFmtId="0" fontId="19" fillId="0" borderId="0" xfId="18" applyFont="1" applyAlignment="1">
      <alignment horizontal="left" vertical="top"/>
    </xf>
    <xf numFmtId="0" fontId="5" fillId="0" borderId="44" xfId="14" applyFont="1" applyBorder="1" applyAlignment="1">
      <alignment horizontal="center" vertical="center"/>
    </xf>
    <xf numFmtId="0" fontId="25" fillId="0" borderId="44" xfId="18" applyFont="1" applyBorder="1" applyAlignment="1">
      <alignment horizontal="center" vertical="center" wrapText="1"/>
    </xf>
    <xf numFmtId="0" fontId="19" fillId="0" borderId="0" xfId="18" applyFont="1" applyAlignment="1">
      <alignment horizontal="center" vertical="center"/>
    </xf>
    <xf numFmtId="0" fontId="25" fillId="0" borderId="44" xfId="18" applyFont="1" applyBorder="1" applyAlignment="1">
      <alignment horizontal="center" vertical="center"/>
    </xf>
    <xf numFmtId="0" fontId="7" fillId="0" borderId="44" xfId="14" applyFont="1" applyBorder="1" applyAlignment="1">
      <alignment horizontal="center" vertical="center"/>
    </xf>
    <xf numFmtId="43" fontId="5" fillId="0" borderId="44" xfId="13" applyFont="1" applyBorder="1" applyAlignment="1">
      <alignment horizontal="center" vertical="center"/>
    </xf>
    <xf numFmtId="43" fontId="5" fillId="0" borderId="44" xfId="13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9" fillId="0" borderId="0" xfId="18" applyFont="1" applyAlignment="1">
      <alignment horizontal="center" vertical="top"/>
    </xf>
    <xf numFmtId="176" fontId="5" fillId="0" borderId="44" xfId="14" applyNumberFormat="1" applyFont="1" applyBorder="1" applyAlignment="1">
      <alignment horizontal="center" vertical="center"/>
    </xf>
    <xf numFmtId="43" fontId="5" fillId="0" borderId="0" xfId="14" applyNumberFormat="1" applyFont="1" applyAlignment="1">
      <alignment horizontal="center" vertical="center"/>
    </xf>
    <xf numFmtId="0" fontId="27" fillId="0" borderId="0" xfId="14" applyFont="1" applyAlignment="1">
      <alignment horizontal="center" vertical="center"/>
    </xf>
    <xf numFmtId="0" fontId="22" fillId="15" borderId="56" xfId="10" applyFont="1" applyFill="1" applyBorder="1" applyAlignment="1">
      <alignment horizontal="center" vertical="center"/>
    </xf>
    <xf numFmtId="0" fontId="1" fillId="0" borderId="0" xfId="16" applyFont="1" applyAlignment="1">
      <alignment horizontal="center" vertical="center"/>
    </xf>
    <xf numFmtId="0" fontId="22" fillId="15" borderId="2" xfId="10" applyFont="1" applyFill="1" applyBorder="1" applyAlignment="1">
      <alignment horizontal="centerContinuous" vertical="center"/>
    </xf>
    <xf numFmtId="0" fontId="4" fillId="0" borderId="0" xfId="14" applyAlignment="1">
      <alignment horizontal="center" vertical="center"/>
    </xf>
    <xf numFmtId="4" fontId="1" fillId="6" borderId="2" xfId="10" applyNumberFormat="1" applyFont="1" applyFill="1" applyBorder="1" applyAlignment="1">
      <alignment horizontal="center" vertical="center"/>
    </xf>
    <xf numFmtId="4" fontId="2" fillId="6" borderId="2" xfId="10" applyNumberFormat="1" applyFont="1" applyFill="1" applyBorder="1" applyAlignment="1">
      <alignment horizontal="center" vertical="center"/>
    </xf>
    <xf numFmtId="2" fontId="2" fillId="6" borderId="2" xfId="10" applyNumberFormat="1" applyFont="1" applyFill="1" applyBorder="1" applyAlignment="1">
      <alignment horizontal="center" vertical="center"/>
    </xf>
    <xf numFmtId="2" fontId="1" fillId="6" borderId="2" xfId="10" applyNumberFormat="1" applyFont="1" applyFill="1" applyBorder="1" applyAlignment="1">
      <alignment horizontal="center" vertical="center"/>
    </xf>
    <xf numFmtId="0" fontId="0" fillId="0" borderId="0" xfId="16" applyFont="1"/>
    <xf numFmtId="173" fontId="5" fillId="0" borderId="44" xfId="14" applyNumberFormat="1" applyFont="1" applyBorder="1" applyAlignment="1">
      <alignment horizontal="center" vertical="center"/>
    </xf>
    <xf numFmtId="1" fontId="5" fillId="0" borderId="44" xfId="14" applyNumberFormat="1" applyFont="1" applyBorder="1" applyAlignment="1">
      <alignment horizontal="center" vertical="center"/>
    </xf>
    <xf numFmtId="0" fontId="22" fillId="15" borderId="2" xfId="10" applyFont="1" applyFill="1" applyBorder="1" applyAlignment="1">
      <alignment horizontal="center" vertical="center"/>
    </xf>
    <xf numFmtId="2" fontId="1" fillId="0" borderId="0" xfId="16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2" fillId="0" borderId="0" xfId="10" applyFont="1" applyAlignment="1">
      <alignment horizontal="centerContinuous" vertical="center"/>
    </xf>
    <xf numFmtId="2" fontId="1" fillId="0" borderId="45" xfId="10" applyNumberFormat="1" applyFont="1" applyBorder="1" applyAlignment="1">
      <alignment horizontal="left" vertical="center"/>
    </xf>
    <xf numFmtId="164" fontId="1" fillId="0" borderId="45" xfId="16" applyNumberFormat="1" applyFont="1" applyBorder="1" applyAlignment="1">
      <alignment horizontal="center" vertical="center"/>
    </xf>
    <xf numFmtId="0" fontId="2" fillId="0" borderId="45" xfId="14" applyFont="1" applyBorder="1" applyAlignment="1">
      <alignment horizontal="center" vertical="center"/>
    </xf>
    <xf numFmtId="2" fontId="2" fillId="0" borderId="45" xfId="10" applyNumberFormat="1" applyFont="1" applyBorder="1" applyAlignment="1">
      <alignment horizontal="center" vertical="center"/>
    </xf>
    <xf numFmtId="0" fontId="4" fillId="0" borderId="0" xfId="14"/>
    <xf numFmtId="2" fontId="4" fillId="0" borderId="0" xfId="14" applyNumberFormat="1"/>
    <xf numFmtId="0" fontId="0" fillId="0" borderId="45" xfId="14" applyFont="1" applyBorder="1" applyAlignment="1">
      <alignment horizontal="center" vertical="center"/>
    </xf>
    <xf numFmtId="0" fontId="22" fillId="15" borderId="53" xfId="14" applyFont="1" applyFill="1" applyBorder="1" applyAlignment="1">
      <alignment horizontal="center" vertical="center" wrapText="1"/>
    </xf>
    <xf numFmtId="0" fontId="22" fillId="15" borderId="51" xfId="14" applyFont="1" applyFill="1" applyBorder="1" applyAlignment="1">
      <alignment horizontal="center" vertical="center" wrapText="1"/>
    </xf>
    <xf numFmtId="0" fontId="22" fillId="15" borderId="52" xfId="14" applyFont="1" applyFill="1" applyBorder="1" applyAlignment="1">
      <alignment horizontal="center" vertical="center" wrapText="1"/>
    </xf>
    <xf numFmtId="0" fontId="22" fillId="15" borderId="50" xfId="14" applyFont="1" applyFill="1" applyBorder="1" applyAlignment="1">
      <alignment horizontal="center" vertical="center"/>
    </xf>
    <xf numFmtId="0" fontId="22" fillId="15" borderId="51" xfId="14" applyFont="1" applyFill="1" applyBorder="1" applyAlignment="1">
      <alignment horizontal="center" vertical="center"/>
    </xf>
    <xf numFmtId="0" fontId="2" fillId="0" borderId="45" xfId="16" applyFont="1" applyBorder="1" applyAlignment="1">
      <alignment vertical="center"/>
    </xf>
    <xf numFmtId="0" fontId="1" fillId="0" borderId="45" xfId="16" applyFont="1" applyBorder="1" applyAlignment="1">
      <alignment vertical="center"/>
    </xf>
    <xf numFmtId="0" fontId="22" fillId="0" borderId="0" xfId="10" applyFont="1" applyAlignment="1">
      <alignment vertical="center" wrapText="1"/>
    </xf>
    <xf numFmtId="0" fontId="22" fillId="0" borderId="0" xfId="10" applyFont="1" applyAlignment="1">
      <alignment horizontal="center" vertical="center"/>
    </xf>
    <xf numFmtId="0" fontId="28" fillId="15" borderId="2" xfId="10" applyFont="1" applyFill="1" applyBorder="1" applyAlignment="1">
      <alignment horizontal="center" vertical="center" wrapText="1"/>
    </xf>
    <xf numFmtId="168" fontId="5" fillId="0" borderId="29" xfId="6" applyNumberFormat="1" applyFont="1" applyFill="1" applyBorder="1" applyAlignment="1">
      <alignment horizontal="center" vertical="center"/>
    </xf>
    <xf numFmtId="168" fontId="5" fillId="0" borderId="22" xfId="6" applyNumberFormat="1" applyFont="1" applyFill="1" applyBorder="1" applyAlignment="1">
      <alignment horizontal="center" vertical="center"/>
    </xf>
    <xf numFmtId="0" fontId="14" fillId="0" borderId="0" xfId="5" applyFont="1" applyAlignment="1">
      <alignment horizontal="center" vertical="center"/>
    </xf>
    <xf numFmtId="0" fontId="6" fillId="0" borderId="0" xfId="9" applyNumberFormat="1" applyFont="1" applyFill="1" applyAlignment="1">
      <alignment horizontal="center" vertical="center"/>
    </xf>
    <xf numFmtId="178" fontId="13" fillId="0" borderId="0" xfId="5" applyNumberFormat="1" applyFont="1" applyAlignment="1">
      <alignment horizontal="center" vertical="center"/>
    </xf>
    <xf numFmtId="168" fontId="5" fillId="0" borderId="29" xfId="6" applyNumberFormat="1" applyFont="1" applyBorder="1" applyAlignment="1">
      <alignment horizontal="center" vertical="center"/>
    </xf>
    <xf numFmtId="168" fontId="5" fillId="0" borderId="22" xfId="6" applyNumberFormat="1" applyFont="1" applyBorder="1" applyAlignment="1">
      <alignment horizontal="center" vertical="center"/>
    </xf>
    <xf numFmtId="0" fontId="14" fillId="0" borderId="4" xfId="5" applyFont="1" applyBorder="1" applyAlignment="1">
      <alignment horizontal="center" vertical="center"/>
    </xf>
    <xf numFmtId="164" fontId="5" fillId="0" borderId="0" xfId="5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173" fontId="5" fillId="0" borderId="0" xfId="14" applyNumberFormat="1" applyFont="1" applyAlignment="1">
      <alignment horizontal="center" vertical="center"/>
    </xf>
    <xf numFmtId="0" fontId="15" fillId="0" borderId="1" xfId="4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 wrapText="1"/>
    </xf>
    <xf numFmtId="0" fontId="14" fillId="14" borderId="2" xfId="5" applyFont="1" applyFill="1" applyBorder="1" applyAlignment="1">
      <alignment horizontal="center" vertical="center" wrapText="1"/>
    </xf>
    <xf numFmtId="0" fontId="14" fillId="4" borderId="61" xfId="10" applyFont="1" applyFill="1" applyBorder="1" applyAlignment="1">
      <alignment horizontal="center" vertical="center" wrapText="1"/>
    </xf>
    <xf numFmtId="170" fontId="14" fillId="4" borderId="61" xfId="10" applyNumberFormat="1" applyFont="1" applyFill="1" applyBorder="1" applyAlignment="1">
      <alignment horizontal="center" vertical="center" wrapText="1"/>
    </xf>
    <xf numFmtId="44" fontId="14" fillId="4" borderId="61" xfId="3" applyFont="1" applyFill="1" applyBorder="1" applyAlignment="1">
      <alignment horizontal="center" vertical="center" wrapText="1"/>
    </xf>
    <xf numFmtId="0" fontId="5" fillId="13" borderId="61" xfId="10" applyFont="1" applyFill="1" applyBorder="1" applyAlignment="1">
      <alignment horizontal="center" vertical="center" wrapText="1"/>
    </xf>
    <xf numFmtId="0" fontId="7" fillId="13" borderId="61" xfId="10" applyFont="1" applyFill="1" applyBorder="1" applyAlignment="1">
      <alignment horizontal="center" vertical="center" wrapText="1"/>
    </xf>
    <xf numFmtId="0" fontId="7" fillId="13" borderId="61" xfId="10" applyFont="1" applyFill="1" applyBorder="1" applyAlignment="1">
      <alignment horizontal="left" vertical="center" wrapText="1" indent="1"/>
    </xf>
    <xf numFmtId="43" fontId="7" fillId="13" borderId="61" xfId="11" applyFont="1" applyFill="1" applyBorder="1" applyAlignment="1">
      <alignment horizontal="center" vertical="center" wrapText="1"/>
    </xf>
    <xf numFmtId="44" fontId="7" fillId="13" borderId="61" xfId="3" applyFont="1" applyFill="1" applyBorder="1" applyAlignment="1">
      <alignment horizontal="center" vertical="center" wrapText="1"/>
    </xf>
    <xf numFmtId="0" fontId="5" fillId="0" borderId="61" xfId="10" applyFont="1" applyBorder="1" applyAlignment="1">
      <alignment horizontal="center" vertical="center" wrapText="1"/>
    </xf>
    <xf numFmtId="0" fontId="5" fillId="0" borderId="61" xfId="10" applyFont="1" applyBorder="1" applyAlignment="1">
      <alignment vertical="center" wrapText="1"/>
    </xf>
    <xf numFmtId="43" fontId="7" fillId="0" borderId="61" xfId="11" applyFont="1" applyFill="1" applyBorder="1" applyAlignment="1">
      <alignment horizontal="center" vertical="center" wrapText="1"/>
    </xf>
    <xf numFmtId="43" fontId="5" fillId="0" borderId="61" xfId="11" applyFont="1" applyFill="1" applyBorder="1" applyAlignment="1">
      <alignment horizontal="center" vertical="center" wrapText="1"/>
    </xf>
    <xf numFmtId="44" fontId="7" fillId="0" borderId="61" xfId="3" applyFont="1" applyFill="1" applyBorder="1" applyAlignment="1">
      <alignment horizontal="center" vertical="center" wrapText="1"/>
    </xf>
    <xf numFmtId="44" fontId="5" fillId="0" borderId="61" xfId="3" applyFont="1" applyFill="1" applyBorder="1" applyAlignment="1">
      <alignment horizontal="center" vertical="center" wrapText="1"/>
    </xf>
    <xf numFmtId="0" fontId="16" fillId="16" borderId="0" xfId="0" applyFont="1" applyFill="1"/>
    <xf numFmtId="44" fontId="9" fillId="16" borderId="61" xfId="3" applyFont="1" applyFill="1" applyBorder="1" applyAlignment="1">
      <alignment horizontal="center" vertical="center" wrapText="1"/>
    </xf>
    <xf numFmtId="44" fontId="5" fillId="6" borderId="0" xfId="0" applyNumberFormat="1" applyFont="1" applyFill="1"/>
    <xf numFmtId="44" fontId="5" fillId="0" borderId="0" xfId="0" applyNumberFormat="1" applyFont="1"/>
    <xf numFmtId="44" fontId="29" fillId="7" borderId="0" xfId="3" applyFont="1" applyFill="1"/>
    <xf numFmtId="44" fontId="29" fillId="0" borderId="0" xfId="3" applyFont="1"/>
    <xf numFmtId="0" fontId="5" fillId="0" borderId="19" xfId="5" applyFont="1" applyBorder="1" applyAlignment="1">
      <alignment horizontal="left" vertical="center"/>
    </xf>
    <xf numFmtId="0" fontId="30" fillId="0" borderId="0" xfId="9" applyNumberFormat="1" applyFont="1" applyFill="1" applyAlignment="1">
      <alignment horizontal="center" vertical="center"/>
    </xf>
    <xf numFmtId="0" fontId="26" fillId="15" borderId="51" xfId="14" applyFont="1" applyFill="1" applyBorder="1" applyAlignment="1">
      <alignment horizontal="center" vertical="center" wrapText="1"/>
    </xf>
    <xf numFmtId="0" fontId="26" fillId="15" borderId="52" xfId="14" applyFont="1" applyFill="1" applyBorder="1" applyAlignment="1">
      <alignment horizontal="center" vertical="center" wrapText="1"/>
    </xf>
    <xf numFmtId="0" fontId="22" fillId="15" borderId="50" xfId="14" applyFont="1" applyFill="1" applyBorder="1" applyAlignment="1">
      <alignment horizontal="center" vertical="center"/>
    </xf>
    <xf numFmtId="0" fontId="22" fillId="15" borderId="54" xfId="14" applyFont="1" applyFill="1" applyBorder="1" applyAlignment="1">
      <alignment horizontal="center" vertical="center"/>
    </xf>
    <xf numFmtId="0" fontId="22" fillId="15" borderId="51" xfId="14" applyFont="1" applyFill="1" applyBorder="1" applyAlignment="1">
      <alignment horizontal="center" vertical="center"/>
    </xf>
    <xf numFmtId="0" fontId="22" fillId="15" borderId="52" xfId="14" applyFont="1" applyFill="1" applyBorder="1" applyAlignment="1">
      <alignment horizontal="center" vertical="center"/>
    </xf>
    <xf numFmtId="0" fontId="22" fillId="15" borderId="52" xfId="14" applyFont="1" applyFill="1" applyBorder="1" applyAlignment="1">
      <alignment horizontal="center" vertical="center" wrapText="1"/>
    </xf>
    <xf numFmtId="0" fontId="22" fillId="15" borderId="54" xfId="14" applyFont="1" applyFill="1" applyBorder="1" applyAlignment="1">
      <alignment horizontal="center" vertical="center" wrapText="1"/>
    </xf>
    <xf numFmtId="0" fontId="22" fillId="15" borderId="51" xfId="14" applyFont="1" applyFill="1" applyBorder="1" applyAlignment="1">
      <alignment horizontal="center" vertical="center" wrapText="1"/>
    </xf>
    <xf numFmtId="0" fontId="22" fillId="15" borderId="57" xfId="10" applyFont="1" applyFill="1" applyBorder="1" applyAlignment="1">
      <alignment horizontal="center" vertical="center"/>
    </xf>
    <xf numFmtId="0" fontId="22" fillId="15" borderId="59" xfId="10" applyFont="1" applyFill="1" applyBorder="1" applyAlignment="1">
      <alignment horizontal="center" vertical="center"/>
    </xf>
    <xf numFmtId="0" fontId="22" fillId="15" borderId="55" xfId="10" applyFont="1" applyFill="1" applyBorder="1" applyAlignment="1">
      <alignment horizontal="center" vertical="center" wrapText="1"/>
    </xf>
    <xf numFmtId="0" fontId="22" fillId="15" borderId="58" xfId="10" applyFont="1" applyFill="1" applyBorder="1" applyAlignment="1">
      <alignment horizontal="center" vertical="center" wrapText="1"/>
    </xf>
    <xf numFmtId="0" fontId="22" fillId="15" borderId="48" xfId="10" applyFont="1" applyFill="1" applyBorder="1" applyAlignment="1">
      <alignment horizontal="center" vertical="center"/>
    </xf>
    <xf numFmtId="0" fontId="22" fillId="15" borderId="49" xfId="10" applyFont="1" applyFill="1" applyBorder="1" applyAlignment="1">
      <alignment horizontal="center" vertical="center"/>
    </xf>
    <xf numFmtId="0" fontId="22" fillId="15" borderId="56" xfId="10" applyFont="1" applyFill="1" applyBorder="1" applyAlignment="1">
      <alignment horizontal="center" vertical="center"/>
    </xf>
    <xf numFmtId="0" fontId="22" fillId="15" borderId="60" xfId="10" applyFont="1" applyFill="1" applyBorder="1" applyAlignment="1">
      <alignment horizontal="center" vertical="center"/>
    </xf>
    <xf numFmtId="0" fontId="0" fillId="0" borderId="45" xfId="16" applyFont="1" applyBorder="1" applyAlignment="1">
      <alignment horizontal="center" vertical="center"/>
    </xf>
    <xf numFmtId="0" fontId="1" fillId="0" borderId="45" xfId="16" applyFont="1" applyBorder="1" applyAlignment="1">
      <alignment horizontal="center" vertical="center"/>
    </xf>
    <xf numFmtId="0" fontId="14" fillId="4" borderId="8" xfId="5" applyFont="1" applyFill="1" applyBorder="1" applyAlignment="1">
      <alignment horizontal="center" vertical="center" wrapText="1"/>
    </xf>
    <xf numFmtId="0" fontId="14" fillId="4" borderId="9" xfId="5" applyFont="1" applyFill="1" applyBorder="1" applyAlignment="1">
      <alignment horizontal="center" vertical="center" wrapText="1"/>
    </xf>
  </cellXfs>
  <cellStyles count="19">
    <cellStyle name="Comma" xfId="6" xr:uid="{9842754A-F3F9-468D-A3C5-91C701A3551A}"/>
    <cellStyle name="Currency" xfId="9" xr:uid="{C91FD140-1D9B-4643-9ACC-EB8809F88032}"/>
    <cellStyle name="Hiperlink" xfId="4" builtinId="8"/>
    <cellStyle name="Hiperlink 2" xfId="7" xr:uid="{0C830F3F-8024-4317-8A3B-22EE1BF0276B}"/>
    <cellStyle name="Moeda" xfId="3" builtinId="4"/>
    <cellStyle name="NívelCol_1" xfId="2" builtinId="2" iLevel="0"/>
    <cellStyle name="NívelLinha_1" xfId="1" builtinId="1" iLevel="0"/>
    <cellStyle name="Normal" xfId="0" builtinId="0"/>
    <cellStyle name="Normal - Estilo5" xfId="16" xr:uid="{80AF8782-A6C6-4634-B83A-A9A94003E53B}"/>
    <cellStyle name="Normal - Estilo5 3" xfId="17" xr:uid="{07C6AE5A-D833-4D6D-8FEA-C055A9C874AA}"/>
    <cellStyle name="Normal 2" xfId="5" xr:uid="{A916F500-6B0C-426F-9B93-57262E19EF3C}"/>
    <cellStyle name="Normal 2 2" xfId="8" xr:uid="{1B17E6E7-7D70-4E23-96E4-D13A951E186A}"/>
    <cellStyle name="Normal 2 5" xfId="18" xr:uid="{EFE96D8B-F9D5-40F5-8519-767651F160C7}"/>
    <cellStyle name="Normal 5" xfId="10" xr:uid="{509C83F3-E217-447E-A567-134C1CBF0B99}"/>
    <cellStyle name="Normal 5 12" xfId="15" xr:uid="{DD71AEA3-32DE-4A77-961A-260D2E421128}"/>
    <cellStyle name="Normal 99" xfId="14" xr:uid="{91719669-13B1-42CA-9F90-2B3DC898266C}"/>
    <cellStyle name="Porcentagem" xfId="12" builtinId="5"/>
    <cellStyle name="Vírgula" xfId="13" builtinId="3"/>
    <cellStyle name="Vírgula 5" xfId="11" xr:uid="{74360B06-3B22-4649-82B0-BE5E59E7B3BA}"/>
  </cellStyles>
  <dxfs count="1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1" defaultTableStyle="TableStyleMedium2" defaultPivotStyle="PivotStyleLight16">
    <tableStyle name="Invisible" pivot="0" table="0" count="0" xr9:uid="{B9507FC6-2C2A-481B-B7DA-C8968342F91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869852</xdr:colOff>
      <xdr:row>449</xdr:row>
      <xdr:rowOff>0</xdr:rowOff>
    </xdr:from>
    <xdr:to>
      <xdr:col>66</xdr:col>
      <xdr:colOff>68580</xdr:colOff>
      <xdr:row>450</xdr:row>
      <xdr:rowOff>151584</xdr:rowOff>
    </xdr:to>
    <xdr:pic>
      <xdr:nvPicPr>
        <xdr:cNvPr id="6" name="Imagem 16">
          <a:extLst>
            <a:ext uri="{FF2B5EF4-FFF2-40B4-BE49-F238E27FC236}">
              <a16:creationId xmlns:a16="http://schemas.microsoft.com/office/drawing/2014/main" id="{559072F4-6E14-4543-B728-BA377C270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5752" y="104127300"/>
          <a:ext cx="1141828" cy="399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rata-03\Projeto\2006\CRS%20616%20-%20Projeto%20Basico%20Restauracao%20-%20BR-430-030%20BA%20-%20DERBA\campo\Brumado-Sussuarana\lead\CARACT%20PAV%20EXISTENT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ntrole%20de%20Contratos%20atualizado%20at&#233;%2025.05.20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dmg365.sharepoint.com/Drives%20compartilhados/Dynatest%20Projetos%20Vi&#225;rios/DR20003_BID_Estudo%20Concess&#227;o%20MG/03_Desenvolvimento/05_Produtos/Planilhas/CMG-120_01_TI_REC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microsoft.com/office/2019/04/relationships/externalLinkLong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BR-356_01_TI_REC.xlsx?535CA004" TargetMode="External"/><Relationship Id="rId1" Type="http://schemas.openxmlformats.org/officeDocument/2006/relationships/externalLinkPath" Target="file:///\\535CA004\BR-356_01_TI_REC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microsoft.com/office/2019/04/relationships/externalLinkLong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LMG-813_01_TI_REC.xlsx?535CA004" TargetMode="External"/><Relationship Id="rId1" Type="http://schemas.openxmlformats.org/officeDocument/2006/relationships/externalLinkPath" Target="file:///\\535CA004\LMG-813_01_TI_REC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microsoft.com/office/2019/04/relationships/externalLinkLong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MG-329_01_TI_REC.xlsx?535CA004" TargetMode="External"/><Relationship Id="rId1" Type="http://schemas.openxmlformats.org/officeDocument/2006/relationships/externalLinkPath" Target="file:///\\535CA004\MG-329_01_TI_REC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MG-262_01_TI_REC.xlsx?535CA004" TargetMode="External"/><Relationship Id="rId1" Type="http://schemas.openxmlformats.org/officeDocument/2006/relationships/externalLinkPath" Target="file:///\\535CA004\MG-262_01_TI_REC.xlsx" TargetMode="External"/></Relationships>
</file>

<file path=xl/externalLinks/_rels/externalLink8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01_anos_melhorias.xlsx" TargetMode="External"/><Relationship Id="rId2" Type="http://schemas.microsoft.com/office/2019/04/relationships/externalLinkLongPath" Target="https://bdmg365.sharepoint.com/sites/LoteOuroPreto-Brumadinho/Documentos%20Compartilhados/General/PROJETO%20-%20Lote%20Ouro%20Preto/12.%20Retomada%202024%20(Atualiza&#231;&#227;o%20e%20modelo%20PPP)/03.%20%20ENGENHARIA%20-%20PROJETADO/VERS&#195;O%2000%20-%20antes%202024/LOTE%20OP%20-%20ENG%20-%20QUANTITATIVOS%20E%20OR&#199;AMENTO%20-%20PLANILHAS/LOTE%20OP%20-%20ENG%20-%20QUANTITATIVOS%20E%20OR&#199;AMENTO%20-%20PLANILHAS/01_anos_melhorias.xlsx?535CA004" TargetMode="External"/><Relationship Id="rId1" Type="http://schemas.openxmlformats.org/officeDocument/2006/relationships/externalLinkPath" Target="file:///\\535CA004\01_anos_melhorias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ariana%20Carneiro\DC\ACCDocs\Dynatest\OU24003_%20BID%20MG\Project%20Files\03_DES\04_Engenharia\6.%20Quantitativos%20e%20Or&#231;amento\Planilhas_EngenhariaFinal_Rev.03\01_anos_melhorias.xlsx" TargetMode="External"/><Relationship Id="rId1" Type="http://schemas.openxmlformats.org/officeDocument/2006/relationships/externalLinkPath" Target="01_anos_melhorias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ariana%20Carneiro\DC\ACCDocs\Dynatest\OU24003_%20BID%20MG\Project%20Files\03_DES\04_Engenharia\6.%20Quantitativos%20e%20Or&#231;amento\Vers&#227;o%20Final_2&#170;Republica&#231;&#227;o%20do%20Edital_Rev\00_TPU.xlsx" TargetMode="External"/><Relationship Id="rId1" Type="http://schemas.openxmlformats.org/officeDocument/2006/relationships/externalLinkPath" Target="00_TPU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ariana%20Carneiro\DC\ACCDocs\Dynatest\OU24003_%20BID%20MG\Project%20Files\03_DES\04_Engenharia\6.%20Quantitativos%20e%20Or&#231;amento\Cen&#225;rios_16.05.2025.xlsx" TargetMode="External"/><Relationship Id="rId1" Type="http://schemas.openxmlformats.org/officeDocument/2006/relationships/externalLinkPath" Target="/Users/Mariana%20Carneiro/DC/ACCDocs/Dynatest/OU24003_%20BID%20MG/Project%20Files/03_DES/04_Engenharia/6.%20Quantitativos%20e%20Or&#231;amento/Cen&#225;rios_16.05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"/>
      <sheetName val="aux"/>
      <sheetName val="graficos"/>
      <sheetName val="graficos (2)"/>
      <sheetName val="Remoção de Solo Mole BR-153"/>
      <sheetName val="$Conserva BR-116 RJ"/>
      <sheetName val="$Conserva BR-116 SP"/>
      <sheetName val="$Conserva BR-101 RJ"/>
      <sheetName val="$Conserva BR-101 SP"/>
      <sheetName val="Assum"/>
      <sheetName val="CARACT PAV EXISTENTE"/>
      <sheetName val="A"/>
      <sheetName val="PSP"/>
      <sheetName val="Tabela"/>
      <sheetName val="elétrica"/>
      <sheetName val="Premissas"/>
      <sheetName val="painel de controle"/>
      <sheetName val="EAIGESEN"/>
      <sheetName val="Apoio"/>
      <sheetName val="DIF FAT FEV 01"/>
      <sheetName val="PRODUCAO"/>
      <sheetName val="orcID nº1"/>
      <sheetName val="orc ID nº12"/>
      <sheetName val="orc ID nº13"/>
      <sheetName val="orc ID nº 14"/>
      <sheetName val="orc ID nº 15"/>
      <sheetName val="orc ID nº16"/>
      <sheetName val="orc ID nº17"/>
      <sheetName val="orc ID nº 18"/>
      <sheetName val="orc ID nº19"/>
      <sheetName val="orc ID nº2 "/>
      <sheetName val="orc ID nº3"/>
      <sheetName val="orcID nº4"/>
      <sheetName val="orcID nº5"/>
      <sheetName val="orcID nº6"/>
      <sheetName val="orcID nº7"/>
      <sheetName val="orc ID nº8"/>
      <sheetName val="orc ID nº9"/>
      <sheetName val="Traffic"/>
      <sheetName val="SAP"/>
      <sheetName val=" BOTUQUARA"/>
      <sheetName val="Controlador de Roçada baixa"/>
      <sheetName val="Listas"/>
      <sheetName val="Indice Precos Mes"/>
      <sheetName val="graficos_(2)"/>
      <sheetName val="CARACT_PAV_EXISTENTE"/>
      <sheetName val="Remoção_de_Solo_Mole_BR-153"/>
      <sheetName val="$Conserva_BR-116_RJ"/>
      <sheetName val="$Conserva_BR-116_SP"/>
      <sheetName val="$Conserva_BR-101_RJ"/>
      <sheetName val="$Conserva_BR-101_SP"/>
      <sheetName val="DADOS"/>
      <sheetName val="p a t o 99 b"/>
      <sheetName val="CAPEX Bloco Central BP"/>
      <sheetName val="INVENTÁRIO262"/>
      <sheetName val="SERVIÇOS"/>
      <sheetName val="61M-CBMI"/>
      <sheetName val="inventário"/>
      <sheetName val="Reaproveitamento_de_formas"/>
      <sheetName val="PCOMP-06-11-2006"/>
      <sheetName val="Produto 09"/>
      <sheetName val="Produto 10"/>
      <sheetName val="Produto 01"/>
      <sheetName val="Prod. 03A CREMA-CIB"/>
      <sheetName val="Orçam. AET"/>
      <sheetName val="Tab. Consultoria-Set-12"/>
      <sheetName val="graficos_(2)1"/>
      <sheetName val="CARACT_PAV_EXISTENTE1"/>
      <sheetName val="Remoção_de_Solo_Mole_BR-1531"/>
      <sheetName val="$Conserva_BR-116_RJ1"/>
      <sheetName val="$Conserva_BR-116_SP1"/>
      <sheetName val="$Conserva_BR-101_RJ1"/>
      <sheetName val="$Conserva_BR-101_SP1"/>
      <sheetName val="PLANILHA CONTRATUAL"/>
    </sheetNames>
    <sheetDataSet>
      <sheetData sheetId="0" refreshError="1"/>
      <sheetData sheetId="1" refreshError="1">
        <row r="6">
          <cell r="B6">
            <v>32.307692307692307</v>
          </cell>
          <cell r="C6">
            <v>28.846153846153843</v>
          </cell>
          <cell r="D6">
            <v>14.615384615384617</v>
          </cell>
          <cell r="E6">
            <v>6.9230769230769234</v>
          </cell>
          <cell r="F6">
            <v>17.307692307692307</v>
          </cell>
          <cell r="I6">
            <v>1.68</v>
          </cell>
          <cell r="J6">
            <v>1.5</v>
          </cell>
          <cell r="K6">
            <v>0.76</v>
          </cell>
          <cell r="L6">
            <v>0.36</v>
          </cell>
          <cell r="M6">
            <v>0.9</v>
          </cell>
        </row>
        <row r="7">
          <cell r="B7" t="str">
            <v>0 - 10</v>
          </cell>
          <cell r="C7" t="str">
            <v>10 - 20</v>
          </cell>
          <cell r="D7" t="str">
            <v>20 - 40</v>
          </cell>
          <cell r="E7" t="str">
            <v>40 - 60</v>
          </cell>
          <cell r="F7" t="str">
            <v>&gt; 60</v>
          </cell>
        </row>
        <row r="8">
          <cell r="B8">
            <v>97.307692307692307</v>
          </cell>
          <cell r="C8">
            <v>2.6923076923076925</v>
          </cell>
          <cell r="D8">
            <v>0</v>
          </cell>
          <cell r="E8">
            <v>0</v>
          </cell>
          <cell r="F8">
            <v>0</v>
          </cell>
          <cell r="I8">
            <v>5.0600000000000005</v>
          </cell>
          <cell r="J8">
            <v>0.14000000000000001</v>
          </cell>
          <cell r="K8">
            <v>0</v>
          </cell>
          <cell r="L8">
            <v>0</v>
          </cell>
          <cell r="M8">
            <v>0</v>
          </cell>
        </row>
        <row r="9">
          <cell r="B9" t="str">
            <v>0 -  10</v>
          </cell>
          <cell r="C9" t="str">
            <v>10 - 20</v>
          </cell>
          <cell r="D9" t="str">
            <v>20 - 40</v>
          </cell>
          <cell r="E9" t="str">
            <v>40 - 60</v>
          </cell>
          <cell r="F9" t="str">
            <v>&gt; 60</v>
          </cell>
        </row>
        <row r="10">
          <cell r="B10">
            <v>29.615384615384617</v>
          </cell>
          <cell r="C10">
            <v>31.538461538461537</v>
          </cell>
          <cell r="D10">
            <v>14.615384615384617</v>
          </cell>
          <cell r="E10">
            <v>6.9230769230769234</v>
          </cell>
          <cell r="F10">
            <v>17.307692307692307</v>
          </cell>
          <cell r="I10">
            <v>1.54</v>
          </cell>
          <cell r="J10">
            <v>1.6400000000000001</v>
          </cell>
          <cell r="K10">
            <v>0.76</v>
          </cell>
          <cell r="L10">
            <v>0.36</v>
          </cell>
          <cell r="M10">
            <v>0.9</v>
          </cell>
        </row>
        <row r="11">
          <cell r="B11" t="str">
            <v>0 - 10</v>
          </cell>
          <cell r="C11" t="str">
            <v>10 - 20</v>
          </cell>
          <cell r="D11" t="str">
            <v>20 - 40</v>
          </cell>
          <cell r="E11" t="str">
            <v>40 - 60</v>
          </cell>
          <cell r="F11" t="str">
            <v>&gt; 60</v>
          </cell>
        </row>
        <row r="12">
          <cell r="B12">
            <v>9.2307692307692317</v>
          </cell>
          <cell r="C12">
            <v>61.53846153846154</v>
          </cell>
          <cell r="D12">
            <v>21.153846153846153</v>
          </cell>
          <cell r="E12">
            <v>8.0769230769230766</v>
          </cell>
          <cell r="F12">
            <v>0</v>
          </cell>
          <cell r="I12">
            <v>0.48</v>
          </cell>
          <cell r="J12">
            <v>3.2</v>
          </cell>
          <cell r="K12">
            <v>1.1000000000000001</v>
          </cell>
          <cell r="L12">
            <v>0.42</v>
          </cell>
          <cell r="M12">
            <v>0</v>
          </cell>
        </row>
        <row r="13">
          <cell r="B13" t="str">
            <v>0 - 20</v>
          </cell>
          <cell r="C13" t="str">
            <v>20 - 40</v>
          </cell>
          <cell r="D13" t="str">
            <v>40 -  80</v>
          </cell>
          <cell r="E13" t="str">
            <v xml:space="preserve"> 80 - 150</v>
          </cell>
          <cell r="F13" t="str">
            <v>&gt; 150</v>
          </cell>
        </row>
        <row r="14">
          <cell r="B14">
            <v>9.2307692307692317</v>
          </cell>
          <cell r="C14">
            <v>63.84615384615384</v>
          </cell>
          <cell r="D14">
            <v>18.846153846153847</v>
          </cell>
          <cell r="E14">
            <v>8.0769230769230766</v>
          </cell>
          <cell r="F14">
            <v>0</v>
          </cell>
          <cell r="I14">
            <v>0.48</v>
          </cell>
          <cell r="J14">
            <v>3.3200000000000003</v>
          </cell>
          <cell r="K14">
            <v>0.98</v>
          </cell>
          <cell r="L14">
            <v>0.42</v>
          </cell>
          <cell r="M14">
            <v>0</v>
          </cell>
        </row>
        <row r="15">
          <cell r="B15" t="str">
            <v xml:space="preserve">  4 - 5</v>
          </cell>
          <cell r="C15" t="str">
            <v xml:space="preserve">  3 -   4</v>
          </cell>
          <cell r="D15" t="str">
            <v xml:space="preserve">  2 -   3</v>
          </cell>
          <cell r="E15" t="str">
            <v xml:space="preserve">  1 -   2</v>
          </cell>
          <cell r="F15" t="str">
            <v>0 -  1</v>
          </cell>
        </row>
        <row r="16">
          <cell r="B16">
            <v>69.230769230769226</v>
          </cell>
          <cell r="C16">
            <v>16.923076923076923</v>
          </cell>
          <cell r="D16">
            <v>13.846153846153847</v>
          </cell>
          <cell r="E16">
            <v>0</v>
          </cell>
          <cell r="F16">
            <v>0</v>
          </cell>
          <cell r="I16">
            <v>3.6</v>
          </cell>
          <cell r="J16">
            <v>0.88</v>
          </cell>
          <cell r="K16">
            <v>0.72</v>
          </cell>
          <cell r="L16">
            <v>0</v>
          </cell>
          <cell r="M16">
            <v>0</v>
          </cell>
        </row>
        <row r="17">
          <cell r="B17" t="str">
            <v>0 -  5</v>
          </cell>
          <cell r="C17" t="str">
            <v xml:space="preserve"> 5 - 10</v>
          </cell>
          <cell r="D17" t="str">
            <v>10 - 15</v>
          </cell>
          <cell r="E17" t="str">
            <v>15 - 20</v>
          </cell>
          <cell r="F17" t="str">
            <v>&gt; 20</v>
          </cell>
        </row>
        <row r="18">
          <cell r="B18">
            <v>0.76923076923076927</v>
          </cell>
          <cell r="C18">
            <v>59.615384615384613</v>
          </cell>
          <cell r="D18">
            <v>26.923076923076923</v>
          </cell>
          <cell r="E18">
            <v>12.692307692307692</v>
          </cell>
          <cell r="F18">
            <v>0</v>
          </cell>
          <cell r="I18">
            <v>0.04</v>
          </cell>
          <cell r="J18">
            <v>3.1</v>
          </cell>
          <cell r="K18">
            <v>1.4000000000000001</v>
          </cell>
          <cell r="L18">
            <v>0.66</v>
          </cell>
          <cell r="M18">
            <v>0</v>
          </cell>
        </row>
        <row r="19">
          <cell r="B19" t="str">
            <v>0 - 20</v>
          </cell>
          <cell r="C19" t="str">
            <v>20 - 40</v>
          </cell>
          <cell r="D19" t="str">
            <v>40 - 60</v>
          </cell>
          <cell r="E19" t="str">
            <v>60 - 80</v>
          </cell>
          <cell r="F19" t="str">
            <v>&gt; 80</v>
          </cell>
        </row>
        <row r="20">
          <cell r="B20">
            <v>0</v>
          </cell>
          <cell r="C20">
            <v>7.6923076923076925</v>
          </cell>
          <cell r="D20">
            <v>92.307692307692307</v>
          </cell>
          <cell r="E20">
            <v>0</v>
          </cell>
          <cell r="F20">
            <v>0</v>
          </cell>
          <cell r="I20">
            <v>0</v>
          </cell>
          <cell r="J20">
            <v>0.4</v>
          </cell>
          <cell r="K20">
            <v>4.8</v>
          </cell>
          <cell r="L20">
            <v>0</v>
          </cell>
          <cell r="M20">
            <v>0</v>
          </cell>
        </row>
        <row r="21">
          <cell r="B21" t="str">
            <v>0 - 20</v>
          </cell>
          <cell r="C21" t="str">
            <v>20 - 40</v>
          </cell>
          <cell r="D21" t="str">
            <v>40 - 80</v>
          </cell>
          <cell r="E21" t="str">
            <v>80 - 120</v>
          </cell>
          <cell r="F21" t="str">
            <v>&gt; 120</v>
          </cell>
        </row>
        <row r="22">
          <cell r="B22">
            <v>0</v>
          </cell>
          <cell r="C22">
            <v>93.07692307692308</v>
          </cell>
          <cell r="D22">
            <v>6.9230769230769234</v>
          </cell>
          <cell r="E22">
            <v>0</v>
          </cell>
          <cell r="F22">
            <v>0</v>
          </cell>
          <cell r="I22">
            <v>0</v>
          </cell>
          <cell r="J22">
            <v>4.84</v>
          </cell>
          <cell r="K22">
            <v>0.36</v>
          </cell>
          <cell r="L22">
            <v>0</v>
          </cell>
          <cell r="M22">
            <v>0</v>
          </cell>
        </row>
        <row r="23">
          <cell r="B23" t="str">
            <v xml:space="preserve">  4 - 5</v>
          </cell>
          <cell r="C23" t="str">
            <v xml:space="preserve">  3 -   4</v>
          </cell>
          <cell r="D23" t="str">
            <v xml:space="preserve">  2 -   3</v>
          </cell>
          <cell r="E23" t="str">
            <v xml:space="preserve">  1 -   2</v>
          </cell>
          <cell r="F23" t="str">
            <v>0 -  1</v>
          </cell>
        </row>
        <row r="24">
          <cell r="B24">
            <v>81.92307692307692</v>
          </cell>
          <cell r="C24">
            <v>18.076923076923077</v>
          </cell>
          <cell r="D24">
            <v>0</v>
          </cell>
          <cell r="E24">
            <v>0</v>
          </cell>
          <cell r="F24">
            <v>0</v>
          </cell>
          <cell r="I24">
            <v>4.26</v>
          </cell>
          <cell r="J24">
            <v>0.94000000000000006</v>
          </cell>
          <cell r="K24">
            <v>0</v>
          </cell>
          <cell r="L24">
            <v>0</v>
          </cell>
          <cell r="M24">
            <v>0</v>
          </cell>
        </row>
        <row r="25">
          <cell r="B25" t="str">
            <v xml:space="preserve">  4 - 5</v>
          </cell>
          <cell r="C25" t="str">
            <v xml:space="preserve">  3 -   4</v>
          </cell>
          <cell r="D25" t="str">
            <v xml:space="preserve">  2 -   3</v>
          </cell>
          <cell r="E25" t="str">
            <v xml:space="preserve">  1 -   2</v>
          </cell>
          <cell r="F25" t="str">
            <v>0 -  1</v>
          </cell>
        </row>
        <row r="26">
          <cell r="B26">
            <v>36.538461538461533</v>
          </cell>
          <cell r="C26">
            <v>55.769230769230774</v>
          </cell>
          <cell r="D26">
            <v>7.6923076923076925</v>
          </cell>
          <cell r="E26">
            <v>0</v>
          </cell>
          <cell r="F26">
            <v>0</v>
          </cell>
          <cell r="I26">
            <v>1.9000000000000001</v>
          </cell>
          <cell r="J26">
            <v>2.9</v>
          </cell>
          <cell r="K26">
            <v>0.4</v>
          </cell>
          <cell r="L26">
            <v>0</v>
          </cell>
          <cell r="M26">
            <v>0</v>
          </cell>
        </row>
        <row r="27">
          <cell r="B27" t="str">
            <v xml:space="preserve">  4 - 5</v>
          </cell>
          <cell r="C27" t="str">
            <v xml:space="preserve">  3 -   4</v>
          </cell>
          <cell r="D27" t="str">
            <v xml:space="preserve">  2 -   3</v>
          </cell>
          <cell r="E27" t="str">
            <v xml:space="preserve">  1 -   2</v>
          </cell>
          <cell r="F27" t="str">
            <v>0 -  1</v>
          </cell>
        </row>
        <row r="28">
          <cell r="B28">
            <v>0</v>
          </cell>
          <cell r="C28">
            <v>45.384615384615387</v>
          </cell>
          <cell r="D28">
            <v>54.615384615384613</v>
          </cell>
          <cell r="E28">
            <v>0</v>
          </cell>
          <cell r="F28">
            <v>0</v>
          </cell>
          <cell r="I28">
            <v>0</v>
          </cell>
          <cell r="J28">
            <v>2.36</v>
          </cell>
          <cell r="K28">
            <v>2.84</v>
          </cell>
          <cell r="L28">
            <v>0</v>
          </cell>
          <cell r="M28">
            <v>0</v>
          </cell>
        </row>
        <row r="29">
          <cell r="B29" t="str">
            <v xml:space="preserve">  4 - 5</v>
          </cell>
          <cell r="C29" t="str">
            <v xml:space="preserve">  3 -   4</v>
          </cell>
          <cell r="D29" t="str">
            <v xml:space="preserve">  2 -   3</v>
          </cell>
          <cell r="E29" t="str">
            <v xml:space="preserve">  1 -   2</v>
          </cell>
          <cell r="F29" t="str">
            <v>0 -  1</v>
          </cell>
        </row>
      </sheetData>
      <sheetData sheetId="2" refreshError="1"/>
      <sheetData sheetId="3" refreshError="1"/>
      <sheetData sheetId="4">
        <row r="6">
          <cell r="B6">
            <v>361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e"/>
      <sheetName val="Jurídico"/>
      <sheetName val="Assin Contratada"/>
      <sheetName val="Assin_Contratada"/>
      <sheetName val="Terr-preços"/>
      <sheetName val="Unit"/>
      <sheetName val="Local"/>
      <sheetName val="tabela DER julho97"/>
      <sheetName val="Plan3"/>
      <sheetName val="AVALIAÇÃO_terreno"/>
      <sheetName val="INCCTOT"/>
      <sheetName val="Assin_Contratada1"/>
      <sheetName val="tabela_DER_julho97"/>
      <sheetName val="0040"/>
      <sheetName val="Proctor BGS 2"/>
      <sheetName val="DADOS MENU"/>
      <sheetName val="P   CARGOS SAL CARAJAS "/>
      <sheetName val="Principal"/>
      <sheetName val="Proctor_BGS_2"/>
      <sheetName val="  Eco-marshall modelo "/>
      <sheetName val=" MODELO - Eco-marshall"/>
      <sheetName val=" MODELO- Eco-marshall"/>
      <sheetName val="modelo- 16-19mm - Eco-marshall"/>
      <sheetName val="modelo- Eco Marshall"/>
      <sheetName val="MATRIZ-ECO-MARSHALL"/>
      <sheetName val="Control"/>
      <sheetName val="scenario"/>
      <sheetName val="P___CARGOS_SAL_CARAJAS_"/>
      <sheetName val="Despesas"/>
      <sheetName val="Planilha1"/>
      <sheetName val="Banco de Dados - Placas"/>
      <sheetName val="RELATA VÉIO"/>
      <sheetName val="Rendimento Equipe"/>
      <sheetName val="Índice Chuva"/>
      <sheetName val="Check Farol"/>
      <sheetName val="Dados"/>
      <sheetName val="XREF"/>
      <sheetName val="OP079907"/>
      <sheetName val="W_Z_Q0000_Z_RTIN_01_REC_0003"/>
      <sheetName val="M.O. - 01"/>
      <sheetName val="Premissas"/>
      <sheetName val="Resumo"/>
      <sheetName val="PLQ - Recuperação Base de Quant"/>
      <sheetName val="Métricas"/>
      <sheetName val="Recape Drenos"/>
      <sheetName val="BASE DE DADOS 1"/>
      <sheetName val="CBUQ MÊS"/>
      <sheetName val="Controle de Contratos atualizad"/>
      <sheetName val="RELATA ANTIGO"/>
      <sheetName val="Assin_Contratada2"/>
      <sheetName val="tabela_DER_julho971"/>
      <sheetName val="Proctor_BGS_21"/>
      <sheetName val="DADOS_MENU"/>
      <sheetName val="P___CARGOS_SAL_CARAJAS_1"/>
      <sheetName val="__Eco-marshall_modelo_"/>
      <sheetName val="_MODELO_-_Eco-marshall"/>
      <sheetName val="_MODELO-_Eco-marshall"/>
      <sheetName val="modelo-_16-19mm_-_Eco-marshall"/>
      <sheetName val="modelo-_Eco_Marshall"/>
      <sheetName val="GERAL"/>
      <sheetName val="Resumo Taquaruçu 05-19"/>
      <sheetName val="Plan1"/>
      <sheetName val="Trans Assump"/>
      <sheetName val="elétrica"/>
      <sheetName val="Padrões Horizontal"/>
      <sheetName val="Assin_Contratada3"/>
      <sheetName val="tabela_DER_julho972"/>
      <sheetName val="Banco_de_Dados_-_Placas"/>
      <sheetName val="RELATA_VÉIO"/>
      <sheetName val="Check_Farol"/>
      <sheetName val="PLQ_-_Recuperação_Base_de_Quant"/>
      <sheetName val="Recape_Drenos"/>
      <sheetName val="BASE_DE_DADOS_1"/>
      <sheetName val="CBUQ_MÊS"/>
      <sheetName val="RELATA"/>
      <sheetName val="CONSSID12-96"/>
      <sheetName val="samarco"/>
      <sheetName val="estgg"/>
      <sheetName val="aux"/>
      <sheetName val="eaigesen"/>
      <sheetName val="1.6"/>
      <sheetName val="Compactação 100% PN"/>
      <sheetName val="Compactação 95% PN"/>
      <sheetName val="BR 376 Km 181,85"/>
      <sheetName val="Pavim-preços"/>
      <sheetName val="Evolução Realizado"/>
      <sheetName val="Cadastral Fonecedor"/>
      <sheetName val="ABC"/>
      <sheetName val="Contr_Global"/>
      <sheetName val="Índice"/>
      <sheetName val="Projecao"/>
      <sheetName val="Preço dos Dispositivos"/>
      <sheetName val="resumo geral"/>
      <sheetName val="DNIT - Referencial"/>
      <sheetName val="Banco de Dados - Segurança"/>
      <sheetName val="Anual"/>
      <sheetName val="A"/>
      <sheetName val="Parametros"/>
      <sheetName val="Forecasts_VDF"/>
      <sheetName val="composições"/>
      <sheetName val="market"/>
      <sheetName val="dados blp"/>
      <sheetName val="Cash flow"/>
      <sheetName val="DMT"/>
      <sheetName val="CNPJ"/>
      <sheetName val="Rascunho"/>
      <sheetName val="mcbr"/>
      <sheetName val="#REF"/>
      <sheetName val="M.O."/>
      <sheetName val="A.2- RESUMO"/>
      <sheetName val="Stock Chart"/>
      <sheetName val="WKcalculLocCur"/>
      <sheetName val="Plan2"/>
      <sheetName val="Listas Suspensas"/>
      <sheetName val="BancoRef"/>
      <sheetName val="Preços_BSTC"/>
      <sheetName val="1A. Custo e Benefícios"/>
      <sheetName val="BANCO"/>
      <sheetName val="SZSlj31"/>
      <sheetName val="cost_input"/>
      <sheetName val="Fluxo de Caixa CF"/>
      <sheetName val="comb inp"/>
      <sheetName val="brazil sovereign"/>
      <sheetName val="Config"/>
      <sheetName val="Deduc. Reaj."/>
      <sheetName val="Farol de Metas"/>
      <sheetName val="Assin_Contratada4"/>
      <sheetName val="tabela_DER_julho973"/>
      <sheetName val="Proctor_BGS_22"/>
      <sheetName val="DADOS_MENU1"/>
      <sheetName val="P___CARGOS_SAL_CARAJAS_2"/>
      <sheetName val="__Eco-marshall_modelo_1"/>
      <sheetName val="_MODELO_-_Eco-marshall1"/>
      <sheetName val="_MODELO-_Eco-marshall1"/>
      <sheetName val="modelo-_16-19mm_-_Eco-marshall1"/>
      <sheetName val="modelo-_Eco_Marshall1"/>
      <sheetName val="Banco_de_Dados_-_Placas1"/>
      <sheetName val="RELATA_VÉIO1"/>
      <sheetName val="Check_Farol1"/>
      <sheetName val="Resumo_Taquaruçu_05-19"/>
      <sheetName val="Controle_de_Contratos_atualizad"/>
      <sheetName val="RELATA_ANTIGO"/>
      <sheetName val="PLQ_-_Recuperação_Base_de_Quan1"/>
      <sheetName val="Recape_Drenos1"/>
      <sheetName val="BASE_DE_DADOS_11"/>
      <sheetName val="CBUQ_MÊS1"/>
      <sheetName val="M_O__-_01"/>
      <sheetName val="M_O_"/>
      <sheetName val="A_2-_RESUMO"/>
      <sheetName val="Padrões_Horizontal"/>
      <sheetName val="Evolução_Realizado"/>
      <sheetName val="Cadastral_Fonecedor"/>
      <sheetName val="Preço_dos_Dispositivos"/>
      <sheetName val="resumo_geral"/>
      <sheetName val="Trans_Assump"/>
      <sheetName val="Rendimento_Equipe"/>
      <sheetName val="Índice_Chuva"/>
      <sheetName val="BR_376_Km_181,85"/>
      <sheetName val="1_6"/>
      <sheetName val="Compactação_100%_PN"/>
      <sheetName val="Compactação_95%_PN"/>
      <sheetName val="Farol_de_Metas"/>
      <sheetName val=" pib brasil ( r$ de 1996 )"/>
      <sheetName val="Indice Precos Mes"/>
      <sheetName val="11 ao 19"/>
      <sheetName val="Resumo_Rec. Rede"/>
      <sheetName val="ANNEXES 3"/>
    </sheetNames>
    <sheetDataSet>
      <sheetData sheetId="0" refreshError="1"/>
      <sheetData sheetId="1" refreshError="1">
        <row r="2">
          <cell r="D2" t="str">
            <v>Razão Social</v>
          </cell>
          <cell r="F2" t="str">
            <v>Objeto</v>
          </cell>
          <cell r="G2" t="str">
            <v>Área</v>
          </cell>
          <cell r="H2" t="str">
            <v>Gestor</v>
          </cell>
          <cell r="I2" t="str">
            <v>N.º Contrato</v>
          </cell>
          <cell r="J2" t="str">
            <v>Contrato/Aditivo/Encerr.</v>
          </cell>
          <cell r="K2" t="str">
            <v>Nº Aditivo</v>
          </cell>
        </row>
        <row r="3">
          <cell r="D3" t="str">
            <v>A Integração Recuperadora de Rodovias S/C Ltda</v>
          </cell>
          <cell r="F3" t="str">
            <v>Serviços de conservação civil.</v>
          </cell>
          <cell r="G3" t="str">
            <v>Conservação</v>
          </cell>
          <cell r="H3" t="str">
            <v>Nadalin</v>
          </cell>
          <cell r="I3" t="str">
            <v>ACTUA-CQ-0671/04</v>
          </cell>
          <cell r="J3" t="str">
            <v>Aditivo</v>
          </cell>
          <cell r="K3" t="str">
            <v>1º</v>
          </cell>
        </row>
        <row r="4">
          <cell r="D4" t="str">
            <v>Elena Franco Rosa Resende - ME</v>
          </cell>
          <cell r="F4" t="str">
            <v>Confecção e instalação de Gradil Orsometal de ferro chato 1' x 1/8', para proteção de Pista AVI - 01 do pedágio do km 46 da SP-270, Proteção solicitada pela Comissão da CIPA.</v>
          </cell>
          <cell r="G4" t="str">
            <v>Manutenção</v>
          </cell>
          <cell r="H4" t="str">
            <v>Savietto</v>
          </cell>
          <cell r="J4" t="str">
            <v>Contrato</v>
          </cell>
        </row>
        <row r="5">
          <cell r="D5" t="str">
            <v>Lumafran Consultoria Ltda</v>
          </cell>
          <cell r="F5" t="str">
            <v>Serviços de manutenção e suporte local e remoto de carácter especializado em banco de dados em geral.</v>
          </cell>
          <cell r="G5" t="str">
            <v>Manutenção</v>
          </cell>
          <cell r="H5" t="str">
            <v>Savietto</v>
          </cell>
          <cell r="J5" t="str">
            <v>Contrato</v>
          </cell>
        </row>
        <row r="6">
          <cell r="D6" t="str">
            <v>Marjack Moto Peças Ltda</v>
          </cell>
          <cell r="F6" t="str">
            <v>Fornecimento de peças e materiais em geral para manutenção.</v>
          </cell>
          <cell r="G6" t="str">
            <v>Manutenção</v>
          </cell>
          <cell r="H6" t="str">
            <v>Savietto</v>
          </cell>
          <cell r="J6" t="str">
            <v>Contrato</v>
          </cell>
        </row>
        <row r="7">
          <cell r="D7" t="str">
            <v xml:space="preserve">Álamo Engenharia SA </v>
          </cell>
          <cell r="F7" t="str">
            <v>Serviços de Manutenção de Sistemas Eletro-Eletrônicos para a AutoBAn, conforme os Pacotes abaixo:- Pacote C - Sistemas de emergência, grupos geradores e nobreaks;- Pacote D - Elétrica viária e predial;- Pacote E - Sistemas de climatização;- Pacotes especi</v>
          </cell>
          <cell r="G7" t="str">
            <v>Manutenção</v>
          </cell>
          <cell r="H7" t="str">
            <v>Savietto</v>
          </cell>
          <cell r="J7" t="str">
            <v>Contrato</v>
          </cell>
        </row>
        <row r="8">
          <cell r="D8" t="str">
            <v>Ultraview Sistemas, comércio e serviços Ltda ME</v>
          </cell>
          <cell r="F8" t="str">
            <v xml:space="preserve">Serviços de consultoria  em sistema eletrônicos de ITS para a Concessionária da Ponte Rio-Niterói S.A. </v>
          </cell>
          <cell r="G8" t="str">
            <v>Manutenção</v>
          </cell>
          <cell r="H8" t="str">
            <v>Savietto</v>
          </cell>
          <cell r="J8" t="str">
            <v>Contrato</v>
          </cell>
        </row>
        <row r="9">
          <cell r="D9" t="str">
            <v>Afasa Construções e Comércio Ltda</v>
          </cell>
          <cell r="F9" t="str">
            <v>Venda de equipamentos especializados para execução de selagem de trincas em pavimento asfáltico.</v>
          </cell>
          <cell r="G9" t="str">
            <v>Obras</v>
          </cell>
          <cell r="H9" t="str">
            <v>Herzen</v>
          </cell>
          <cell r="J9" t="str">
            <v>Contrato</v>
          </cell>
        </row>
        <row r="10">
          <cell r="D10" t="str">
            <v>Afasa Construções e Comércio Ltda</v>
          </cell>
          <cell r="F10" t="str">
            <v>Serviços de selagem de trincas com emprego de material asfáltico com polímetro, ao longo do pavimento da Rodovia Presidente Dutra.</v>
          </cell>
          <cell r="G10" t="str">
            <v>Obras</v>
          </cell>
          <cell r="H10" t="str">
            <v>Herzen</v>
          </cell>
          <cell r="I10" t="str">
            <v>ACTUA-CP-0282/05</v>
          </cell>
          <cell r="J10" t="str">
            <v>Contrato</v>
          </cell>
        </row>
        <row r="11">
          <cell r="D11" t="str">
            <v>Lumafran Consultoria Ltda</v>
          </cell>
          <cell r="F11" t="str">
            <v>Serviços de manutenção e suporte local e remoto de carácter especializado em banco de dados em geral.</v>
          </cell>
          <cell r="G11" t="str">
            <v>Manutenção</v>
          </cell>
          <cell r="H11" t="str">
            <v>Savietto</v>
          </cell>
          <cell r="J11" t="str">
            <v>Contrato</v>
          </cell>
        </row>
        <row r="12">
          <cell r="D12" t="str">
            <v>Jofege Pavimentação e Construção Ltda</v>
          </cell>
          <cell r="F12" t="str">
            <v>Serviços de implantação de Marginais na SP-330, Rodovia Anhanguera, entre o km 50+000 e o km 53+550 nas Pistas, Norte e Sul e entre o km 54+158 e o km 58+000 da Pista Norte.</v>
          </cell>
          <cell r="G12" t="str">
            <v>Obras</v>
          </cell>
          <cell r="H12" t="str">
            <v>Moita</v>
          </cell>
          <cell r="J12" t="str">
            <v>Contrato</v>
          </cell>
        </row>
        <row r="13">
          <cell r="D13" t="str">
            <v>Vieceli &amp; Furlan Assossiados Comércio de Serviços Ltda</v>
          </cell>
          <cell r="F13" t="str">
            <v>Desenvolvimento e fornecimento de software para contagem de veículos que utilizam sistemas de identificação automática de veículos e a instalação de duas antenas Amtech em viaduto próximo ao RJ.</v>
          </cell>
          <cell r="G13" t="str">
            <v>Manutenção</v>
          </cell>
          <cell r="H13" t="str">
            <v>Savietto</v>
          </cell>
          <cell r="J13" t="str">
            <v>Contrato</v>
          </cell>
        </row>
        <row r="14">
          <cell r="D14" t="str">
            <v>Terra Brasilis Arquitetura e Consultoria SCL</v>
          </cell>
          <cell r="F14" t="str">
            <v>Plantio de mudas de árvores de espécies nativas, baseado na técnica de sucessão secundária, num total de 4.000 mudas em Guaratinguetá na Rodovia Presidente Dutra.</v>
          </cell>
          <cell r="G14" t="str">
            <v>Ambiente</v>
          </cell>
          <cell r="H14" t="str">
            <v>Nilo</v>
          </cell>
          <cell r="J14" t="str">
            <v>Contrato</v>
          </cell>
        </row>
        <row r="15">
          <cell r="D15" t="str">
            <v>MPMEC Eletro Mecanica Ltda</v>
          </cell>
          <cell r="F15" t="str">
            <v>Serviços de conservação de estruturas metálicas localizadas na Ponte Rio Niterói.</v>
          </cell>
          <cell r="G15" t="str">
            <v>Obras</v>
          </cell>
          <cell r="H15" t="str">
            <v>Nilton</v>
          </cell>
          <cell r="J15" t="str">
            <v>Contrato</v>
          </cell>
        </row>
        <row r="16">
          <cell r="D16" t="str">
            <v>Mapylar Engenharia Ltda</v>
          </cell>
          <cell r="F16" t="str">
            <v>Serviços de Execução de dispositivos de drenagem tais como recuperação de sarjetas e implantação de meio-fio em diversos pontos ao longo da rodovia RJ-124.</v>
          </cell>
          <cell r="G16" t="str">
            <v>Manutenção</v>
          </cell>
          <cell r="H16" t="str">
            <v>Nilton</v>
          </cell>
          <cell r="J16" t="str">
            <v>Contrato</v>
          </cell>
        </row>
        <row r="17">
          <cell r="D17" t="str">
            <v>Engenharia e Construção Mectal Ltda</v>
          </cell>
          <cell r="F17" t="str">
            <v>Serviços de retirada de pórtico bandeira do canteiro de obras da manutenção elétrica,reforma e montagem do mesmo em local a ser definido pela Ponte S/A; Remoção de painel de mensagens variáveis da Av.Jansen de Melo e reinstalação do mesmo no pórtico do it</v>
          </cell>
          <cell r="G17" t="str">
            <v>Obras</v>
          </cell>
          <cell r="H17" t="str">
            <v>Nilton</v>
          </cell>
          <cell r="J17" t="str">
            <v>Contrato</v>
          </cell>
        </row>
        <row r="18">
          <cell r="D18" t="str">
            <v>Sinalta Propista Sinalização, Segurança e Comunicação Visual Ltda</v>
          </cell>
          <cell r="F18" t="str">
            <v>Confecção e implantação de Sinalização Vertical para a Rodovia Presidente Dutra, trechos de São Paulo e Rio de Janeiro.</v>
          </cell>
          <cell r="G18" t="str">
            <v>Obras</v>
          </cell>
          <cell r="H18" t="str">
            <v>Herzen</v>
          </cell>
          <cell r="J18" t="str">
            <v>Contrato</v>
          </cell>
        </row>
        <row r="19">
          <cell r="D19" t="str">
            <v>VCS -Vitória Construções e Serviços Ltda</v>
          </cell>
          <cell r="F19" t="str">
            <v>Serviços de Implantação do Ramo 831 e Acesso Local,localizados no Km 216+700/SP, Pista Norte</v>
          </cell>
          <cell r="G19" t="str">
            <v>Obras</v>
          </cell>
          <cell r="H19" t="str">
            <v>Herzen</v>
          </cell>
          <cell r="J19" t="str">
            <v>Contrato</v>
          </cell>
        </row>
        <row r="21">
          <cell r="I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6">
          <cell r="D6" t="str">
            <v>E-mail</v>
          </cell>
        </row>
      </sheetData>
      <sheetData sheetId="28" refreshError="1"/>
      <sheetData sheetId="29">
        <row r="6">
          <cell r="D6" t="str">
            <v>E-mail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>
        <row r="2">
          <cell r="D2">
            <v>0</v>
          </cell>
        </row>
      </sheetData>
      <sheetData sheetId="39" refreshError="1"/>
      <sheetData sheetId="40" refreshError="1"/>
      <sheetData sheetId="41" refreshError="1"/>
      <sheetData sheetId="42">
        <row r="2">
          <cell r="D2">
            <v>0</v>
          </cell>
        </row>
      </sheetData>
      <sheetData sheetId="43">
        <row r="2">
          <cell r="D2">
            <v>0</v>
          </cell>
        </row>
      </sheetData>
      <sheetData sheetId="44">
        <row r="2">
          <cell r="D2">
            <v>0</v>
          </cell>
        </row>
      </sheetData>
      <sheetData sheetId="45">
        <row r="2">
          <cell r="D2">
            <v>0</v>
          </cell>
        </row>
      </sheetData>
      <sheetData sheetId="46">
        <row r="2">
          <cell r="D2">
            <v>0</v>
          </cell>
        </row>
      </sheetData>
      <sheetData sheetId="47" refreshError="1"/>
      <sheetData sheetId="48" refreshError="1"/>
      <sheetData sheetId="49">
        <row r="2">
          <cell r="D2">
            <v>0</v>
          </cell>
        </row>
      </sheetData>
      <sheetData sheetId="50">
        <row r="2">
          <cell r="D2">
            <v>0</v>
          </cell>
        </row>
      </sheetData>
      <sheetData sheetId="51">
        <row r="2">
          <cell r="D2">
            <v>0</v>
          </cell>
        </row>
      </sheetData>
      <sheetData sheetId="52">
        <row r="2">
          <cell r="D2">
            <v>0</v>
          </cell>
        </row>
      </sheetData>
      <sheetData sheetId="53">
        <row r="2">
          <cell r="D2">
            <v>0</v>
          </cell>
        </row>
      </sheetData>
      <sheetData sheetId="54">
        <row r="2">
          <cell r="D2">
            <v>0</v>
          </cell>
        </row>
      </sheetData>
      <sheetData sheetId="55">
        <row r="2">
          <cell r="D2">
            <v>0</v>
          </cell>
        </row>
      </sheetData>
      <sheetData sheetId="56">
        <row r="2">
          <cell r="D2">
            <v>0</v>
          </cell>
        </row>
      </sheetData>
      <sheetData sheetId="57">
        <row r="2">
          <cell r="D2">
            <v>0</v>
          </cell>
        </row>
      </sheetData>
      <sheetData sheetId="58">
        <row r="2">
          <cell r="D2">
            <v>0</v>
          </cell>
        </row>
      </sheetData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>
        <row r="7">
          <cell r="D7" t="str">
            <v>JAN</v>
          </cell>
        </row>
      </sheetData>
      <sheetData sheetId="69"/>
      <sheetData sheetId="70"/>
      <sheetData sheetId="71"/>
      <sheetData sheetId="72">
        <row r="7">
          <cell r="D7" t="str">
            <v>JAN</v>
          </cell>
        </row>
      </sheetData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 refreshError="1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>
        <row r="2">
          <cell r="D2">
            <v>0</v>
          </cell>
        </row>
      </sheetData>
      <sheetData sheetId="143">
        <row r="2">
          <cell r="D2">
            <v>0</v>
          </cell>
        </row>
      </sheetData>
      <sheetData sheetId="144">
        <row r="6">
          <cell r="D6" t="str">
            <v>E-mail</v>
          </cell>
        </row>
      </sheetData>
      <sheetData sheetId="145">
        <row r="2">
          <cell r="D2">
            <v>0</v>
          </cell>
        </row>
      </sheetData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_SV"/>
      <sheetName val="02_SH"/>
      <sheetName val="02_DS"/>
      <sheetName val="04_DREN. SUPERFICIAL"/>
      <sheetName val="04_OAC"/>
      <sheetName val="03_ILUMINAÇÃO"/>
      <sheetName val="03_Iluminacao_Memoria"/>
      <sheetName val="6_Cercas"/>
      <sheetName val="06_Travessias Urbanas"/>
      <sheetName val="QUANTIDADES_TI"/>
      <sheetName val="QUANTIDADES_REC"/>
      <sheetName val="Resu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>
        <row r="7">
          <cell r="L7">
            <v>6050923.2079182258</v>
          </cell>
        </row>
        <row r="78">
          <cell r="F78">
            <v>775.85662730123158</v>
          </cell>
        </row>
        <row r="79">
          <cell r="F79">
            <v>3402.6890410731198</v>
          </cell>
        </row>
      </sheetData>
      <sheetData sheetId="10" refreshError="1">
        <row r="13">
          <cell r="F13">
            <v>40484</v>
          </cell>
        </row>
        <row r="122">
          <cell r="F122">
            <v>8340.1552492169994</v>
          </cell>
        </row>
        <row r="123">
          <cell r="F123">
            <v>36577.576150987523</v>
          </cell>
        </row>
      </sheetData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_SV"/>
      <sheetName val="02_SH"/>
      <sheetName val="02_DS"/>
      <sheetName val="04_DREN. SUPERFICIAL"/>
      <sheetName val="04_OAC"/>
      <sheetName val="03_ILUMINAÇÃO"/>
      <sheetName val="03_Iluminacao_Memoria"/>
      <sheetName val="6_Cercas"/>
      <sheetName val="06_Travessias Urbanas"/>
      <sheetName val="QUANTIDADES_TI"/>
      <sheetName val="QUANTIDADES_REC"/>
      <sheetName val="Resum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8">
          <cell r="F78">
            <v>3176.192346346279</v>
          </cell>
        </row>
        <row r="79">
          <cell r="F79">
            <v>0</v>
          </cell>
        </row>
      </sheetData>
      <sheetData sheetId="10">
        <row r="122">
          <cell r="F122">
            <v>14336.45502676815</v>
          </cell>
        </row>
        <row r="123">
          <cell r="F123">
            <v>9557.6366845120992</v>
          </cell>
        </row>
      </sheetData>
      <sheetData sheetId="1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_SV"/>
      <sheetName val="02_SH"/>
      <sheetName val="02_DS"/>
      <sheetName val="04_OAC"/>
      <sheetName val="04_DREN. SUPERFICIAL"/>
      <sheetName val="03_ILUMINAÇÃO"/>
      <sheetName val="03_Iluminacao_Memoria"/>
      <sheetName val="6_Cercas"/>
      <sheetName val="06_Travessias Urbanas"/>
      <sheetName val="QUANTIDADES_TI"/>
      <sheetName val="QUANTIDADES_REC"/>
      <sheetName val="Resum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O2">
            <v>35.5</v>
          </cell>
        </row>
        <row r="78">
          <cell r="F78">
            <v>844.16790717069</v>
          </cell>
        </row>
        <row r="79">
          <cell r="F79">
            <v>1545.550239790409</v>
          </cell>
        </row>
      </sheetData>
      <sheetData sheetId="10">
        <row r="13">
          <cell r="F13">
            <v>5684</v>
          </cell>
        </row>
        <row r="122">
          <cell r="F122">
            <v>9081.0467988569653</v>
          </cell>
        </row>
        <row r="123">
          <cell r="F123">
            <v>0</v>
          </cell>
        </row>
      </sheetData>
      <sheetData sheetId="11">
        <row r="6">
          <cell r="AL6">
            <v>1953648.5044423803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_SV"/>
      <sheetName val="02_SH"/>
      <sheetName val="02_DS"/>
      <sheetName val="04_DREN. SUPERFICIAL"/>
      <sheetName val="04_OAC"/>
      <sheetName val="03_ILUMINAÇÃO"/>
      <sheetName val="03_Iluminacao_Memoria"/>
      <sheetName val="6_Cercas"/>
      <sheetName val="06_Travessias Urbanas"/>
      <sheetName val="QUANTIDADES_TI"/>
      <sheetName val="QUANTIDADES_REC"/>
      <sheetName val="Resum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7">
          <cell r="F17">
            <v>1244</v>
          </cell>
        </row>
        <row r="78">
          <cell r="F78">
            <v>360.01052871225693</v>
          </cell>
        </row>
        <row r="79">
          <cell r="F79">
            <v>1532.0816196305504</v>
          </cell>
        </row>
      </sheetData>
      <sheetData sheetId="10">
        <row r="13">
          <cell r="F13">
            <v>4964</v>
          </cell>
        </row>
        <row r="122">
          <cell r="F122">
            <v>10487.671275666635</v>
          </cell>
        </row>
        <row r="123">
          <cell r="F123">
            <v>2621.9178189166578</v>
          </cell>
        </row>
      </sheetData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_SV"/>
      <sheetName val="02_SH"/>
      <sheetName val="02_DS"/>
      <sheetName val="04_DREN. SUPERFICIAL"/>
      <sheetName val="04_OAC"/>
      <sheetName val="03_ILUMINAÇÃO"/>
      <sheetName val="03_Iluminacao_Memoria"/>
      <sheetName val="6_Cercas"/>
      <sheetName val="06_Travessias Urbanas"/>
      <sheetName val="QUANTIDADES_TI"/>
      <sheetName val="QUANTIDADES_REC"/>
      <sheetName val="Resum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7">
          <cell r="F17">
            <v>2960</v>
          </cell>
        </row>
        <row r="78">
          <cell r="F78">
            <v>4726.5566972117695</v>
          </cell>
        </row>
        <row r="79">
          <cell r="F79">
            <v>5086.3460457923829</v>
          </cell>
        </row>
      </sheetData>
      <sheetData sheetId="10">
        <row r="13">
          <cell r="F13">
            <v>11652</v>
          </cell>
        </row>
        <row r="122">
          <cell r="F122">
            <v>11125.590408107217</v>
          </cell>
        </row>
        <row r="123">
          <cell r="F123">
            <v>11972.479418847097</v>
          </cell>
        </row>
      </sheetData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813"/>
      <sheetName val="356"/>
      <sheetName val="262"/>
      <sheetName val="329"/>
      <sheetName val="120"/>
    </sheetNames>
    <sheetDataSet>
      <sheetData sheetId="0">
        <row r="3">
          <cell r="F3">
            <v>1</v>
          </cell>
        </row>
      </sheetData>
      <sheetData sheetId="1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>
            <v>27600</v>
          </cell>
          <cell r="I4">
            <v>33000</v>
          </cell>
          <cell r="J4">
            <v>43800</v>
          </cell>
          <cell r="K4"/>
          <cell r="L4"/>
          <cell r="M4">
            <v>55400</v>
          </cell>
          <cell r="N4">
            <v>61000</v>
          </cell>
          <cell r="O4">
            <v>72000</v>
          </cell>
          <cell r="P4">
            <v>66000</v>
          </cell>
          <cell r="Q4">
            <v>50560</v>
          </cell>
          <cell r="R4">
            <v>75300</v>
          </cell>
          <cell r="S4">
            <v>81000</v>
          </cell>
          <cell r="T4">
            <v>91000</v>
          </cell>
          <cell r="U4">
            <v>95500</v>
          </cell>
          <cell r="V4">
            <v>104400</v>
          </cell>
          <cell r="W4">
            <v>108500</v>
          </cell>
          <cell r="X4">
            <v>111000</v>
          </cell>
          <cell r="Y4"/>
          <cell r="Z4"/>
          <cell r="AA4"/>
          <cell r="AB4"/>
          <cell r="AC4"/>
          <cell r="AD4"/>
          <cell r="AE4"/>
          <cell r="AF4"/>
          <cell r="AG4"/>
          <cell r="AH4"/>
          <cell r="AI4"/>
        </row>
      </sheetData>
      <sheetData sheetId="2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 t="str">
            <v/>
          </cell>
          <cell r="I4" t="str">
            <v/>
          </cell>
          <cell r="J4" t="str">
            <v/>
          </cell>
          <cell r="K4" t="str">
            <v/>
          </cell>
          <cell r="L4">
            <v>0</v>
          </cell>
          <cell r="M4">
            <v>7300</v>
          </cell>
          <cell r="N4">
            <v>14600</v>
          </cell>
          <cell r="O4">
            <v>21900</v>
          </cell>
          <cell r="P4">
            <v>29200</v>
          </cell>
          <cell r="Q4">
            <v>36500</v>
          </cell>
          <cell r="R4">
            <v>43800</v>
          </cell>
          <cell r="S4">
            <v>51100</v>
          </cell>
          <cell r="T4">
            <v>58400</v>
          </cell>
          <cell r="U4">
            <v>65700</v>
          </cell>
          <cell r="V4" t="str">
            <v/>
          </cell>
          <cell r="W4" t="str">
            <v/>
          </cell>
          <cell r="X4" t="str">
            <v/>
          </cell>
          <cell r="Y4" t="str">
            <v/>
          </cell>
          <cell r="Z4" t="str">
            <v/>
          </cell>
          <cell r="AA4" t="str">
            <v/>
          </cell>
          <cell r="AB4" t="str">
            <v/>
          </cell>
          <cell r="AC4" t="str">
            <v/>
          </cell>
          <cell r="AD4" t="str">
            <v/>
          </cell>
          <cell r="AE4" t="str">
            <v/>
          </cell>
          <cell r="AF4" t="str">
            <v/>
          </cell>
          <cell r="AG4" t="str">
            <v/>
          </cell>
          <cell r="AH4" t="str">
            <v/>
          </cell>
          <cell r="AI4" t="str">
            <v/>
          </cell>
        </row>
      </sheetData>
      <sheetData sheetId="3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 t="str">
            <v/>
          </cell>
          <cell r="I4" t="str">
            <v/>
          </cell>
          <cell r="J4" t="str">
            <v/>
          </cell>
          <cell r="K4" t="str">
            <v/>
          </cell>
          <cell r="L4">
            <v>100000</v>
          </cell>
          <cell r="M4">
            <v>107600</v>
          </cell>
          <cell r="N4">
            <v>115200</v>
          </cell>
          <cell r="O4">
            <v>122800</v>
          </cell>
          <cell r="P4">
            <v>130400</v>
          </cell>
          <cell r="Q4" t="str">
            <v/>
          </cell>
          <cell r="R4" t="str">
            <v/>
          </cell>
          <cell r="S4" t="str">
            <v/>
          </cell>
          <cell r="T4" t="str">
            <v/>
          </cell>
          <cell r="U4" t="str">
            <v/>
          </cell>
          <cell r="V4" t="str">
            <v/>
          </cell>
          <cell r="W4" t="str">
            <v/>
          </cell>
          <cell r="X4" t="str">
            <v/>
          </cell>
          <cell r="Y4" t="str">
            <v/>
          </cell>
          <cell r="Z4" t="str">
            <v/>
          </cell>
          <cell r="AA4" t="str">
            <v/>
          </cell>
          <cell r="AB4" t="str">
            <v/>
          </cell>
          <cell r="AC4" t="str">
            <v/>
          </cell>
          <cell r="AD4" t="str">
            <v/>
          </cell>
          <cell r="AE4" t="str">
            <v/>
          </cell>
          <cell r="AF4" t="str">
            <v/>
          </cell>
          <cell r="AG4" t="str">
            <v/>
          </cell>
          <cell r="AH4" t="str">
            <v/>
          </cell>
          <cell r="AI4" t="str">
            <v/>
          </cell>
        </row>
      </sheetData>
      <sheetData sheetId="4">
        <row r="3">
          <cell r="F3">
            <v>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vas obras_Paramétrico"/>
      <sheetName val="REVISÃO"/>
      <sheetName val="LOTE OP_Geral"/>
      <sheetName val="356"/>
      <sheetName val="262"/>
      <sheetName val="329"/>
      <sheetName val="Duplicação 356"/>
    </sheetNames>
    <sheetDataSet>
      <sheetData sheetId="0"/>
      <sheetData sheetId="1"/>
      <sheetData sheetId="2"/>
      <sheetData sheetId="3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>
            <v>27800</v>
          </cell>
          <cell r="I4">
            <v>43800</v>
          </cell>
          <cell r="J4">
            <v>66000</v>
          </cell>
          <cell r="K4">
            <v>86000</v>
          </cell>
          <cell r="L4" t="str">
            <v/>
          </cell>
          <cell r="M4" t="str">
            <v/>
          </cell>
          <cell r="N4" t="str">
            <v/>
          </cell>
          <cell r="O4" t="str">
            <v/>
          </cell>
          <cell r="P4" t="str">
            <v/>
          </cell>
          <cell r="Q4" t="str">
            <v/>
          </cell>
          <cell r="R4" t="str">
            <v/>
          </cell>
          <cell r="S4" t="str">
            <v/>
          </cell>
          <cell r="T4" t="str">
            <v/>
          </cell>
          <cell r="U4" t="str">
            <v/>
          </cell>
          <cell r="V4" t="str">
            <v/>
          </cell>
          <cell r="W4" t="str">
            <v/>
          </cell>
          <cell r="X4" t="str">
            <v/>
          </cell>
          <cell r="Y4" t="str">
            <v/>
          </cell>
          <cell r="Z4" t="str">
            <v/>
          </cell>
          <cell r="AA4" t="str">
            <v/>
          </cell>
          <cell r="AB4" t="str">
            <v/>
          </cell>
          <cell r="AC4" t="str">
            <v/>
          </cell>
          <cell r="AD4" t="str">
            <v/>
          </cell>
          <cell r="AE4" t="str">
            <v/>
          </cell>
          <cell r="AF4" t="str">
            <v/>
          </cell>
          <cell r="AG4" t="str">
            <v/>
          </cell>
          <cell r="AH4" t="str">
            <v/>
          </cell>
          <cell r="AI4" t="str">
            <v/>
          </cell>
        </row>
      </sheetData>
      <sheetData sheetId="4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>
            <v>72800</v>
          </cell>
          <cell r="I4">
            <v>56000</v>
          </cell>
          <cell r="J4">
            <v>40000</v>
          </cell>
          <cell r="K4">
            <v>21800</v>
          </cell>
          <cell r="L4" t="str">
            <v/>
          </cell>
          <cell r="M4" t="str">
            <v/>
          </cell>
          <cell r="N4" t="str">
            <v/>
          </cell>
          <cell r="O4" t="str">
            <v/>
          </cell>
          <cell r="P4" t="str">
            <v/>
          </cell>
          <cell r="Q4" t="str">
            <v/>
          </cell>
          <cell r="R4" t="str">
            <v/>
          </cell>
          <cell r="S4" t="str">
            <v/>
          </cell>
          <cell r="T4" t="str">
            <v/>
          </cell>
          <cell r="U4" t="str">
            <v/>
          </cell>
          <cell r="V4" t="str">
            <v/>
          </cell>
          <cell r="W4" t="str">
            <v/>
          </cell>
          <cell r="X4" t="str">
            <v/>
          </cell>
          <cell r="Y4" t="str">
            <v/>
          </cell>
          <cell r="Z4" t="str">
            <v/>
          </cell>
          <cell r="AA4" t="str">
            <v/>
          </cell>
          <cell r="AB4" t="str">
            <v/>
          </cell>
          <cell r="AC4" t="str">
            <v/>
          </cell>
          <cell r="AD4" t="str">
            <v/>
          </cell>
          <cell r="AE4" t="str">
            <v/>
          </cell>
          <cell r="AF4" t="str">
            <v/>
          </cell>
          <cell r="AG4" t="str">
            <v/>
          </cell>
          <cell r="AH4" t="str">
            <v/>
          </cell>
          <cell r="AI4" t="str">
            <v/>
          </cell>
        </row>
      </sheetData>
      <sheetData sheetId="5">
        <row r="3">
          <cell r="F3">
            <v>1</v>
          </cell>
          <cell r="G3">
            <v>2</v>
          </cell>
          <cell r="H3">
            <v>3</v>
          </cell>
          <cell r="I3">
            <v>4</v>
          </cell>
          <cell r="J3">
            <v>5</v>
          </cell>
          <cell r="K3">
            <v>6</v>
          </cell>
          <cell r="L3">
            <v>7</v>
          </cell>
          <cell r="M3">
            <v>8</v>
          </cell>
          <cell r="N3">
            <v>9</v>
          </cell>
          <cell r="O3">
            <v>10</v>
          </cell>
          <cell r="P3">
            <v>11</v>
          </cell>
          <cell r="Q3">
            <v>12</v>
          </cell>
          <cell r="R3">
            <v>13</v>
          </cell>
          <cell r="S3">
            <v>14</v>
          </cell>
          <cell r="T3">
            <v>15</v>
          </cell>
          <cell r="U3">
            <v>16</v>
          </cell>
          <cell r="V3">
            <v>17</v>
          </cell>
          <cell r="W3">
            <v>18</v>
          </cell>
          <cell r="X3">
            <v>19</v>
          </cell>
          <cell r="Y3">
            <v>20</v>
          </cell>
          <cell r="Z3">
            <v>21</v>
          </cell>
          <cell r="AA3">
            <v>22</v>
          </cell>
          <cell r="AB3">
            <v>23</v>
          </cell>
          <cell r="AC3">
            <v>24</v>
          </cell>
          <cell r="AD3">
            <v>25</v>
          </cell>
          <cell r="AE3">
            <v>26</v>
          </cell>
          <cell r="AF3">
            <v>27</v>
          </cell>
          <cell r="AG3">
            <v>28</v>
          </cell>
          <cell r="AH3">
            <v>29</v>
          </cell>
          <cell r="AI3">
            <v>30</v>
          </cell>
        </row>
        <row r="4">
          <cell r="F4" t="str">
            <v/>
          </cell>
          <cell r="G4" t="str">
            <v/>
          </cell>
          <cell r="H4" t="str">
            <v/>
          </cell>
          <cell r="I4">
            <v>100500</v>
          </cell>
          <cell r="J4" t="str">
            <v/>
          </cell>
          <cell r="K4" t="str">
            <v/>
          </cell>
          <cell r="L4" t="str">
            <v/>
          </cell>
          <cell r="M4" t="str">
            <v/>
          </cell>
          <cell r="N4" t="str">
            <v/>
          </cell>
          <cell r="O4" t="str">
            <v/>
          </cell>
          <cell r="P4" t="str">
            <v/>
          </cell>
          <cell r="Q4" t="str">
            <v/>
          </cell>
          <cell r="R4" t="str">
            <v/>
          </cell>
          <cell r="S4" t="str">
            <v/>
          </cell>
          <cell r="T4" t="str">
            <v/>
          </cell>
          <cell r="U4" t="str">
            <v/>
          </cell>
          <cell r="V4" t="str">
            <v/>
          </cell>
          <cell r="W4" t="str">
            <v/>
          </cell>
          <cell r="X4" t="str">
            <v/>
          </cell>
          <cell r="Y4" t="str">
            <v/>
          </cell>
          <cell r="Z4" t="str">
            <v/>
          </cell>
          <cell r="AA4" t="str">
            <v/>
          </cell>
          <cell r="AB4" t="str">
            <v/>
          </cell>
          <cell r="AC4" t="str">
            <v/>
          </cell>
          <cell r="AD4" t="str">
            <v/>
          </cell>
          <cell r="AE4" t="str">
            <v/>
          </cell>
          <cell r="AF4" t="str">
            <v/>
          </cell>
          <cell r="AG4" t="str">
            <v/>
          </cell>
          <cell r="AH4" t="str">
            <v/>
          </cell>
          <cell r="AI4" t="str">
            <v/>
          </cell>
        </row>
      </sheetData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PU"/>
      <sheetName val="Custo Transp"/>
      <sheetName val="TPU_"/>
      <sheetName val="DMT"/>
      <sheetName val="BDI - OBRAS DE EDIFICAÇÃO"/>
      <sheetName val="BDI - OBRAS RODOVIÁRIAS"/>
      <sheetName val="Custo Reajustado"/>
      <sheetName val="Mat Bet "/>
      <sheetName val="Bet - Transp - Refinaria"/>
      <sheetName val="Controle Revisões"/>
      <sheetName val="Comentários_Rev"/>
    </sheetNames>
    <sheetDataSet>
      <sheetData sheetId="0">
        <row r="2">
          <cell r="A2" t="str">
            <v xml:space="preserve">TABELA REFERENCIAL DE PREÇOS UNITÁRIOS APLICADOS PARA O BID </v>
          </cell>
        </row>
        <row r="3">
          <cell r="A3" t="str">
            <v>BASES REFERENCIAS UTILIZADAS: SICRO-MG (jul/24) / SICOR (jul/24) / SINAPI (jul/24) / ORSE (jul/24)</v>
          </cell>
        </row>
        <row r="4">
          <cell r="A4" t="str">
            <v>S/ DESONERAÇÃO</v>
          </cell>
          <cell r="E4" t="str">
            <v>OBRAS RODOVIÁRIAS</v>
          </cell>
          <cell r="F4">
            <v>0.05</v>
          </cell>
          <cell r="G4" t="str">
            <v>JULHO DE 2024</v>
          </cell>
        </row>
        <row r="5">
          <cell r="A5" t="str">
            <v>CÓDIGO</v>
          </cell>
          <cell r="B5" t="str">
            <v>BASE</v>
          </cell>
          <cell r="C5" t="str">
            <v>DESCRIÇÃO DO SERVIÇO</v>
          </cell>
          <cell r="D5" t="str">
            <v>UNIDADE</v>
          </cell>
          <cell r="E5" t="str">
            <v>CUSTO UNITÁRIO</v>
          </cell>
          <cell r="F5" t="str">
            <v>BDI</v>
          </cell>
          <cell r="G5" t="str">
            <v>PREÇO DE VENDA
(R$)</v>
          </cell>
          <cell r="P5" t="str">
            <v>COD ANTIGO PARA RELAÇÃO</v>
          </cell>
        </row>
        <row r="6">
          <cell r="A6" t="str">
            <v>ED-48971</v>
          </cell>
          <cell r="B6" t="str">
            <v>SICOR</v>
          </cell>
          <cell r="C6" t="str">
            <v>cabo de cobre flexível, classe 5, isolamento tipo lshf/atox, não halogenado, antichama, termoplástico, unipolar, seção 16 mm2, 70°c, 450/750v</v>
          </cell>
          <cell r="D6" t="str">
            <v>m</v>
          </cell>
          <cell r="E6">
            <v>18.66</v>
          </cell>
          <cell r="F6">
            <v>0.24117110365874006</v>
          </cell>
          <cell r="G6">
            <v>23.16</v>
          </cell>
          <cell r="P6" t="str">
            <v>ED-48971</v>
          </cell>
        </row>
        <row r="7">
          <cell r="A7" t="str">
            <v>ED-34446</v>
          </cell>
          <cell r="B7" t="str">
            <v>SICOR</v>
          </cell>
          <cell r="C7" t="str">
            <v>terminal de compressão de 1 furo para cabo de 16mm2</v>
          </cell>
          <cell r="D7" t="str">
            <v>un</v>
          </cell>
          <cell r="E7">
            <v>4.62</v>
          </cell>
          <cell r="F7">
            <v>0.24117110365874006</v>
          </cell>
          <cell r="G7">
            <v>5.73</v>
          </cell>
          <cell r="P7" t="str">
            <v>ED-49146</v>
          </cell>
        </row>
        <row r="8">
          <cell r="A8" t="str">
            <v>ED-49310</v>
          </cell>
          <cell r="B8" t="str">
            <v>SICOR</v>
          </cell>
          <cell r="C8" t="str">
            <v>eletroduto de pvc rígido roscável, dn 32 mm (1.1/4"), inclusive conexões, suportes e fixação</v>
          </cell>
          <cell r="D8" t="str">
            <v>m</v>
          </cell>
          <cell r="E8">
            <v>33.56</v>
          </cell>
          <cell r="F8">
            <v>0.24117110365874006</v>
          </cell>
          <cell r="G8">
            <v>41.65</v>
          </cell>
          <cell r="P8" t="str">
            <v>ED-49310</v>
          </cell>
        </row>
        <row r="9">
          <cell r="A9" t="str">
            <v>ED-49188</v>
          </cell>
          <cell r="B9" t="str">
            <v>SICOR</v>
          </cell>
          <cell r="C9" t="str">
            <v>caixa de ligação/passagem em pvc rígido para eletroduto, dimensões 4"x4", embutida em alvenaria - fornecimento e instalação</v>
          </cell>
          <cell r="D9" t="str">
            <v>un</v>
          </cell>
          <cell r="E9">
            <v>14.22</v>
          </cell>
          <cell r="F9">
            <v>0.24117110365874006</v>
          </cell>
          <cell r="G9">
            <v>17.64</v>
          </cell>
          <cell r="P9" t="str">
            <v>ED-49188</v>
          </cell>
        </row>
        <row r="10">
          <cell r="A10" t="str">
            <v>ED-15781</v>
          </cell>
          <cell r="B10" t="str">
            <v>SICOR</v>
          </cell>
          <cell r="C10" t="str">
            <v>conjunto de uma (1) placa cega 4"x4", inclusive fornecimento, instalação, suporte e placa</v>
          </cell>
          <cell r="D10" t="str">
            <v>un</v>
          </cell>
          <cell r="E10">
            <v>19.97</v>
          </cell>
          <cell r="F10">
            <v>0.24117110365874006</v>
          </cell>
          <cell r="G10">
            <v>24.78</v>
          </cell>
          <cell r="P10" t="str">
            <v>ED-49485</v>
          </cell>
        </row>
        <row r="11">
          <cell r="A11" t="str">
            <v>ED-48700</v>
          </cell>
          <cell r="B11" t="str">
            <v>SICOR</v>
          </cell>
          <cell r="C11" t="str">
            <v>aterramento com haste de cobre, tipo copperweld, diâmetro de  5/8", comprimento de 240cm, exclusive cabo e caixa para aterramento, inclusive grampo para haste e instalação</v>
          </cell>
          <cell r="D11" t="str">
            <v>un</v>
          </cell>
          <cell r="E11">
            <v>271.41000000000003</v>
          </cell>
          <cell r="F11">
            <v>0.24117110365874006</v>
          </cell>
          <cell r="G11">
            <v>336.86</v>
          </cell>
          <cell r="P11" t="str">
            <v>ED-48700</v>
          </cell>
        </row>
        <row r="12">
          <cell r="A12" t="str">
            <v>ED-49320</v>
          </cell>
          <cell r="B12" t="str">
            <v>SICOR</v>
          </cell>
          <cell r="C12" t="str">
            <v>eletroduto de aço galvanizado médio, inclusive conexões, suportes e fixação dn 40 (1.1/2")</v>
          </cell>
          <cell r="D12" t="str">
            <v>m</v>
          </cell>
          <cell r="E12">
            <v>47.33</v>
          </cell>
          <cell r="F12">
            <v>0.24117110365874006</v>
          </cell>
          <cell r="G12">
            <v>58.74</v>
          </cell>
          <cell r="P12" t="str">
            <v>ED-49320</v>
          </cell>
        </row>
        <row r="13">
          <cell r="A13" t="str">
            <v>ED-34448</v>
          </cell>
          <cell r="B13" t="str">
            <v>SICOR</v>
          </cell>
          <cell r="C13" t="str">
            <v>terminal de compressão de 1 furo para cabo de 35mm2</v>
          </cell>
          <cell r="D13" t="str">
            <v>un</v>
          </cell>
          <cell r="E13">
            <v>6.61</v>
          </cell>
          <cell r="F13">
            <v>0.24117110365874006</v>
          </cell>
          <cell r="G13">
            <v>8.1999999999999993</v>
          </cell>
          <cell r="P13" t="str">
            <v>ED-49147</v>
          </cell>
        </row>
        <row r="14">
          <cell r="A14" t="str">
            <v>ED-49443</v>
          </cell>
          <cell r="B14" t="str">
            <v>SICOR</v>
          </cell>
          <cell r="C14" t="str">
            <v>isolador roldana em porcelana, tensão nominal 1kv, exclusive armação secundária, inclusive instalação</v>
          </cell>
          <cell r="D14" t="str">
            <v>un</v>
          </cell>
          <cell r="E14">
            <v>12.06</v>
          </cell>
          <cell r="F14">
            <v>0.24117110365874006</v>
          </cell>
          <cell r="G14">
            <v>14.96</v>
          </cell>
          <cell r="P14" t="str">
            <v>ED-49443</v>
          </cell>
        </row>
        <row r="15">
          <cell r="A15" t="str">
            <v>ED-34448</v>
          </cell>
          <cell r="B15" t="str">
            <v>SICOR</v>
          </cell>
          <cell r="C15" t="str">
            <v>terminal de compressão de 1 furo para cabo de 35mm2</v>
          </cell>
          <cell r="D15" t="str">
            <v>un</v>
          </cell>
          <cell r="E15">
            <v>6.61</v>
          </cell>
          <cell r="F15">
            <v>0.24117110365874006</v>
          </cell>
          <cell r="G15">
            <v>8.1999999999999993</v>
          </cell>
          <cell r="P15" t="str">
            <v>ED-51086</v>
          </cell>
        </row>
        <row r="16">
          <cell r="A16">
            <v>12327</v>
          </cell>
          <cell r="B16" t="str">
            <v>SINAPI</v>
          </cell>
          <cell r="C16" t="str">
            <v>cinta circular em aco galvanizado de 210 mm de diametro para instalacao de transformador em poste de concreto</v>
          </cell>
          <cell r="D16" t="str">
            <v>un</v>
          </cell>
          <cell r="E16">
            <v>32.4</v>
          </cell>
          <cell r="F16">
            <v>0.24117110365874006</v>
          </cell>
          <cell r="G16">
            <v>40.21</v>
          </cell>
          <cell r="P16" t="str">
            <v>ED-49444</v>
          </cell>
        </row>
        <row r="17">
          <cell r="A17" t="str">
            <v>ED-48981</v>
          </cell>
          <cell r="B17" t="str">
            <v>SICOR</v>
          </cell>
          <cell r="C17" t="str">
            <v>cabo de cobre flexível, classe 5, isolamento tipo lshf/atox, não halogenado, antichama, termoplástico, unipolar, seção 35 mm2, 70°c, 450/750v</v>
          </cell>
          <cell r="D17" t="str">
            <v>m</v>
          </cell>
          <cell r="E17">
            <v>36.57</v>
          </cell>
          <cell r="F17">
            <v>0.24117110365874006</v>
          </cell>
          <cell r="G17">
            <v>45.38</v>
          </cell>
          <cell r="P17" t="str">
            <v>ED-48981</v>
          </cell>
        </row>
        <row r="18">
          <cell r="A18" t="str">
            <v>ED-50470</v>
          </cell>
          <cell r="B18" t="str">
            <v>SICOR</v>
          </cell>
          <cell r="C18" t="str">
            <v>pintura em caiação para ambiente externo,três (3) demãos, inclusive pigmento e fixador de cal</v>
          </cell>
          <cell r="D18" t="str">
            <v>m2</v>
          </cell>
          <cell r="E18">
            <v>15.79</v>
          </cell>
          <cell r="F18">
            <v>0.24117110365874006</v>
          </cell>
          <cell r="G18">
            <v>19.59</v>
          </cell>
          <cell r="P18" t="str">
            <v>ED-50470</v>
          </cell>
        </row>
        <row r="19">
          <cell r="A19" t="str">
            <v>ED-49807</v>
          </cell>
          <cell r="B19" t="str">
            <v>SICOR</v>
          </cell>
          <cell r="C19" t="str">
            <v>fornecimento de concreto estrutural, usinado bombeado, com fck 35mpa, inclusive lançamento, adensamento e acabamento (fundação)</v>
          </cell>
          <cell r="D19" t="str">
            <v>m3</v>
          </cell>
          <cell r="E19">
            <v>741.19</v>
          </cell>
          <cell r="F19">
            <v>0.24117110365874006</v>
          </cell>
          <cell r="G19">
            <v>919.94</v>
          </cell>
          <cell r="P19" t="str">
            <v>ED-49807</v>
          </cell>
        </row>
        <row r="20">
          <cell r="A20" t="str">
            <v>ED-49662</v>
          </cell>
          <cell r="B20" t="str">
            <v>SICOR</v>
          </cell>
          <cell r="C20" t="str">
            <v>aplicação de graute fluido industrializado, para ancoragens e/ou recuperação em peças estruturais e uso em geral, inclusive preparo em betoneira e lançamento</v>
          </cell>
          <cell r="D20" t="str">
            <v>m3</v>
          </cell>
          <cell r="E20">
            <v>3202.75</v>
          </cell>
          <cell r="F20">
            <v>0.24117110365874006</v>
          </cell>
          <cell r="G20">
            <v>3975.16</v>
          </cell>
          <cell r="P20" t="str">
            <v>ED-49662</v>
          </cell>
        </row>
        <row r="21">
          <cell r="A21" t="str">
            <v>ED-48440</v>
          </cell>
          <cell r="B21" t="str">
            <v>SICOR</v>
          </cell>
          <cell r="C21" t="str">
            <v>demolição manual de concreto, sem armação, inclusive afastamento e empilhamento, exclusive transporte e retirada do material demolido</v>
          </cell>
          <cell r="D21" t="str">
            <v>m3</v>
          </cell>
          <cell r="E21">
            <v>334.22800000000001</v>
          </cell>
          <cell r="F21">
            <v>0.24117110365874006</v>
          </cell>
          <cell r="G21">
            <v>414.83</v>
          </cell>
          <cell r="P21" t="str">
            <v>ED-48440</v>
          </cell>
        </row>
        <row r="22">
          <cell r="A22" t="str">
            <v>ED-48328</v>
          </cell>
          <cell r="B22" t="str">
            <v>SICOR</v>
          </cell>
          <cell r="C22" t="str">
            <v>lixamento de superfície de concreto manual para preparação e conservação</v>
          </cell>
          <cell r="D22" t="str">
            <v>m2</v>
          </cell>
          <cell r="E22">
            <v>11.26</v>
          </cell>
          <cell r="F22">
            <v>0.24117110365874006</v>
          </cell>
          <cell r="G22">
            <v>13.97</v>
          </cell>
          <cell r="P22" t="str">
            <v>ED-48328</v>
          </cell>
        </row>
        <row r="23">
          <cell r="A23" t="str">
            <v>ED-50510</v>
          </cell>
          <cell r="B23" t="str">
            <v>SICOR</v>
          </cell>
          <cell r="C23" t="str">
            <v>pintura esmalte em superfície de concreto/alvenaria, três (3) demãos, exclusive selador acrílico e massa acrílica/corrida (pva)</v>
          </cell>
          <cell r="D23" t="str">
            <v>m2</v>
          </cell>
          <cell r="E23">
            <v>34.72</v>
          </cell>
          <cell r="F23">
            <v>0.24117110365874006</v>
          </cell>
          <cell r="G23">
            <v>43.09</v>
          </cell>
          <cell r="P23" t="str">
            <v>ED-50510</v>
          </cell>
        </row>
        <row r="24">
          <cell r="A24" t="str">
            <v>ED-51132</v>
          </cell>
          <cell r="B24" t="str">
            <v>SICOR</v>
          </cell>
          <cell r="C24" t="str">
            <v>carga mecânica de material de qualquer natureza sobre caminhão, exclusive transporte</v>
          </cell>
          <cell r="D24" t="str">
            <v>m3</v>
          </cell>
          <cell r="E24">
            <v>3.21</v>
          </cell>
          <cell r="F24">
            <v>0.24117110365874006</v>
          </cell>
          <cell r="G24">
            <v>3.98</v>
          </cell>
          <cell r="P24" t="str">
            <v>ED-51132</v>
          </cell>
        </row>
        <row r="25">
          <cell r="A25" t="str">
            <v>ED-48492</v>
          </cell>
          <cell r="B25" t="str">
            <v>SICOR</v>
          </cell>
          <cell r="C25" t="str">
            <v>demolição mecanizada de revestimento asfáltico, com equipamento pneumático, inclusive afastamento e empilhamento, exclusive transporte e retirada do material demolido</v>
          </cell>
          <cell r="D25" t="str">
            <v>m2</v>
          </cell>
          <cell r="E25">
            <v>88.525999999999996</v>
          </cell>
          <cell r="F25">
            <v>0.24117110365874006</v>
          </cell>
          <cell r="G25">
            <v>109.87</v>
          </cell>
          <cell r="P25" t="str">
            <v>ED-48492</v>
          </cell>
        </row>
        <row r="26">
          <cell r="A26" t="str">
            <v>ED-48603</v>
          </cell>
          <cell r="B26" t="str">
            <v>SICOR</v>
          </cell>
          <cell r="C26" t="str">
            <v>descida d´água tipo calha dn 1000, exclusive bota fora</v>
          </cell>
          <cell r="D26" t="str">
            <v>m</v>
          </cell>
          <cell r="E26">
            <v>979.0104</v>
          </cell>
          <cell r="F26">
            <v>0.24117110365874006</v>
          </cell>
          <cell r="G26">
            <v>1215.1099999999999</v>
          </cell>
          <cell r="P26" t="str">
            <v>ED-48603</v>
          </cell>
        </row>
        <row r="27">
          <cell r="A27" t="str">
            <v>ED-48593</v>
          </cell>
          <cell r="B27" t="str">
            <v>SICOR</v>
          </cell>
          <cell r="C27" t="str">
            <v>descida d´água tipo degrau dn 1000, exclusive bota fora</v>
          </cell>
          <cell r="D27" t="str">
            <v>m</v>
          </cell>
          <cell r="E27">
            <v>1262.5440000000001</v>
          </cell>
          <cell r="F27">
            <v>0.24117110365874006</v>
          </cell>
          <cell r="G27">
            <v>1567.03</v>
          </cell>
          <cell r="P27" t="str">
            <v>ED-48593</v>
          </cell>
        </row>
        <row r="28">
          <cell r="A28" t="str">
            <v>ED-48585</v>
          </cell>
          <cell r="B28" t="str">
            <v>SICOR</v>
          </cell>
          <cell r="C28" t="str">
            <v>caixa de captação e drenagem tipo f (120 x 120 x 150 cm), d = 500 mm a 1500mm, inclusive escavação, reaterro e bota fora</v>
          </cell>
          <cell r="D28" t="str">
            <v>u</v>
          </cell>
          <cell r="E28">
            <v>3231.69</v>
          </cell>
          <cell r="F28">
            <v>0.24117110365874006</v>
          </cell>
          <cell r="G28">
            <v>4011.08</v>
          </cell>
          <cell r="P28" t="str">
            <v>ED-48585</v>
          </cell>
        </row>
        <row r="29">
          <cell r="A29" t="str">
            <v>ED-48540</v>
          </cell>
          <cell r="B29" t="str">
            <v>SICOR</v>
          </cell>
          <cell r="C29" t="str">
            <v>ala de rede tubular dn 600, exclusive bota fora</v>
          </cell>
          <cell r="D29" t="str">
            <v>u</v>
          </cell>
          <cell r="E29">
            <v>1326.9532000000002</v>
          </cell>
          <cell r="F29">
            <v>0.24117110365874006</v>
          </cell>
          <cell r="G29">
            <v>1646.97</v>
          </cell>
          <cell r="P29" t="str">
            <v>ED-48540</v>
          </cell>
        </row>
        <row r="30">
          <cell r="A30" t="str">
            <v>ED-48542</v>
          </cell>
          <cell r="B30" t="str">
            <v>SICOR</v>
          </cell>
          <cell r="C30" t="str">
            <v>ala de rede tubular dn 800, exclusive bota fora</v>
          </cell>
          <cell r="D30" t="str">
            <v>u</v>
          </cell>
          <cell r="E30">
            <v>1569.3927999999999</v>
          </cell>
          <cell r="F30">
            <v>0.24117110365874006</v>
          </cell>
          <cell r="G30">
            <v>1947.88</v>
          </cell>
          <cell r="P30" t="str">
            <v>ED-48542</v>
          </cell>
        </row>
        <row r="31">
          <cell r="A31" t="str">
            <v>ED-48544</v>
          </cell>
          <cell r="B31" t="str">
            <v>SICOR</v>
          </cell>
          <cell r="C31" t="str">
            <v>ala de rede tubular dn 1000, exclusive bota fora</v>
          </cell>
          <cell r="D31" t="str">
            <v>u</v>
          </cell>
          <cell r="E31">
            <v>1858.1772000000001</v>
          </cell>
          <cell r="F31">
            <v>0.24117110365874006</v>
          </cell>
          <cell r="G31">
            <v>2306.31</v>
          </cell>
          <cell r="P31" t="str">
            <v>ED-48544</v>
          </cell>
        </row>
        <row r="32">
          <cell r="A32" t="str">
            <v>ED-48546</v>
          </cell>
          <cell r="B32" t="str">
            <v>SICOR</v>
          </cell>
          <cell r="C32" t="str">
            <v>ala de rede tubular dn 1200, exclusive bota fora</v>
          </cell>
          <cell r="D32" t="str">
            <v>u</v>
          </cell>
          <cell r="E32">
            <v>2668.5556000000001</v>
          </cell>
          <cell r="F32">
            <v>0.24117110365874006</v>
          </cell>
          <cell r="G32">
            <v>3312.13</v>
          </cell>
          <cell r="P32" t="str">
            <v>ED-48546</v>
          </cell>
        </row>
        <row r="33">
          <cell r="A33" t="str">
            <v>ED-48548</v>
          </cell>
          <cell r="B33" t="str">
            <v>SICOR</v>
          </cell>
          <cell r="C33" t="str">
            <v>ala de rede tubular dn 1500, exclusive bota fora</v>
          </cell>
          <cell r="D33" t="str">
            <v>u</v>
          </cell>
          <cell r="E33">
            <v>3699.5132000000003</v>
          </cell>
          <cell r="F33">
            <v>0.24117110365874006</v>
          </cell>
          <cell r="G33">
            <v>4591.72</v>
          </cell>
          <cell r="P33" t="str">
            <v>ED-48548</v>
          </cell>
        </row>
        <row r="34">
          <cell r="A34" t="str">
            <v>ED-48439</v>
          </cell>
          <cell r="B34" t="str">
            <v>SICOR</v>
          </cell>
          <cell r="C34" t="str">
            <v>remoção manual de cerca, com reaproveitamento, inclusive afastamento e empilhamento, exclusive transporte e retirada do material removido não reaproveitável</v>
          </cell>
          <cell r="D34" t="str">
            <v>m2</v>
          </cell>
          <cell r="E34">
            <v>16.87</v>
          </cell>
          <cell r="F34">
            <v>0.24117110365874006</v>
          </cell>
          <cell r="G34">
            <v>20.93</v>
          </cell>
          <cell r="P34" t="str">
            <v>ED-48439</v>
          </cell>
        </row>
        <row r="35">
          <cell r="A35" t="str">
            <v>ED-51111</v>
          </cell>
          <cell r="B35" t="str">
            <v>SICOR</v>
          </cell>
          <cell r="C35" t="str">
            <v>escavação mecânica de valas com profundidade menor ou igual a 1,5m, inclusive descarga lateral, exclusive carga, transporte e descarga</v>
          </cell>
          <cell r="D35" t="str">
            <v>m3</v>
          </cell>
          <cell r="E35">
            <v>8.91</v>
          </cell>
          <cell r="F35">
            <v>0.24117110365874006</v>
          </cell>
          <cell r="G35">
            <v>11.05</v>
          </cell>
          <cell r="P35" t="str">
            <v>ED-51111</v>
          </cell>
        </row>
        <row r="36">
          <cell r="A36" t="str">
            <v>ED-49814</v>
          </cell>
          <cell r="B36" t="str">
            <v>SICOR</v>
          </cell>
          <cell r="C36" t="str">
            <v>lastro de areia, inclusive adensamento e apiloamento manual</v>
          </cell>
          <cell r="D36" t="str">
            <v>m3</v>
          </cell>
          <cell r="E36">
            <v>168.02</v>
          </cell>
          <cell r="F36">
            <v>0.24117110365874006</v>
          </cell>
          <cell r="G36">
            <v>208.54</v>
          </cell>
          <cell r="P36" t="str">
            <v>ED-49814</v>
          </cell>
        </row>
        <row r="37">
          <cell r="A37" t="str">
            <v>ED-51122</v>
          </cell>
          <cell r="B37" t="str">
            <v>SICOR</v>
          </cell>
          <cell r="C37" t="str">
            <v>regularização e compactação de terreno manual com soquete, exclusive desmatamento, destocamento, limpeza/roçada do terreno</v>
          </cell>
          <cell r="D37" t="str">
            <v>m2</v>
          </cell>
          <cell r="E37">
            <v>10.039999999999999</v>
          </cell>
          <cell r="F37">
            <v>0.24117110365874006</v>
          </cell>
          <cell r="G37">
            <v>12.46</v>
          </cell>
          <cell r="P37" t="str">
            <v>ED-51122</v>
          </cell>
        </row>
        <row r="38">
          <cell r="A38" t="str">
            <v>ED-49222</v>
          </cell>
          <cell r="B38" t="str">
            <v>SICOR</v>
          </cell>
          <cell r="C38" t="str">
            <v>caixa de telefonia/rede/cftv, dimensão (60x60)cm, em chapa de aço galvanizado, tipo de sobrepor, com fecho e acabamento em pintura eletrostática, inclusive instalação</v>
          </cell>
          <cell r="D38" t="str">
            <v>un</v>
          </cell>
          <cell r="E38">
            <v>348.85</v>
          </cell>
          <cell r="F38">
            <v>0.24117110365874006</v>
          </cell>
          <cell r="G38">
            <v>432.98</v>
          </cell>
          <cell r="P38" t="str">
            <v>ED-49222</v>
          </cell>
        </row>
        <row r="39">
          <cell r="A39" t="str">
            <v>ED-9054</v>
          </cell>
          <cell r="B39" t="str">
            <v>SICOR</v>
          </cell>
          <cell r="C39" t="str">
            <v>fornecimento de concreto estrutural, usinado bombeado, auto-adensável, com fck 30mpa, inclusive lançamento e acabamento</v>
          </cell>
          <cell r="D39" t="str">
            <v>m3</v>
          </cell>
          <cell r="E39">
            <v>791.43</v>
          </cell>
          <cell r="F39">
            <v>0.24117110365874006</v>
          </cell>
          <cell r="G39">
            <v>982.3</v>
          </cell>
          <cell r="P39" t="str">
            <v>ED-9054</v>
          </cell>
        </row>
        <row r="40">
          <cell r="A40" t="str">
            <v>ED-51106</v>
          </cell>
          <cell r="B40" t="str">
            <v>SICOR</v>
          </cell>
          <cell r="C40" t="str">
            <v>escavação mecânica em material de 2ª categoria, inclusive carga em caminhão, exclusive transporte e descarga</v>
          </cell>
          <cell r="D40" t="str">
            <v>m3</v>
          </cell>
          <cell r="E40">
            <v>8.91</v>
          </cell>
          <cell r="F40">
            <v>0.24117110365874006</v>
          </cell>
          <cell r="G40">
            <v>11.05</v>
          </cell>
          <cell r="P40" t="str">
            <v>ED-51106</v>
          </cell>
        </row>
        <row r="41">
          <cell r="A41" t="str">
            <v>ED-51121</v>
          </cell>
          <cell r="B41" t="str">
            <v>SICOR</v>
          </cell>
          <cell r="C41" t="str">
            <v>reaterro manual de vala, inclusive espalhamento e compactação mecanizada com placa vibratória</v>
          </cell>
          <cell r="D41" t="str">
            <v>m3</v>
          </cell>
          <cell r="E41">
            <v>43.93</v>
          </cell>
          <cell r="F41">
            <v>0.24117110365874006</v>
          </cell>
          <cell r="G41">
            <v>54.52</v>
          </cell>
          <cell r="P41" t="str">
            <v>ED-51121</v>
          </cell>
        </row>
        <row r="42">
          <cell r="A42" t="str">
            <v>ED-49789</v>
          </cell>
          <cell r="B42" t="str">
            <v>SICOR</v>
          </cell>
          <cell r="C42" t="str">
            <v>fornecimento de concreto estrutural, preparado em obra com betoneira, com fck 35mpa, inclusive lançamento, adensamento e acabamento (fundação)</v>
          </cell>
          <cell r="D42" t="str">
            <v>m3</v>
          </cell>
          <cell r="E42">
            <v>808.52</v>
          </cell>
          <cell r="F42">
            <v>0.24117110365874006</v>
          </cell>
          <cell r="G42">
            <v>1003.51</v>
          </cell>
          <cell r="P42" t="str">
            <v>ED-49789</v>
          </cell>
        </row>
        <row r="43">
          <cell r="A43" t="str">
            <v>ED-51097</v>
          </cell>
          <cell r="B43" t="str">
            <v>SICOR</v>
          </cell>
          <cell r="C43" t="str">
            <v>compactação manual de aterro com soquete, inclusive espalhamento manual</v>
          </cell>
          <cell r="D43" t="str">
            <v>m3</v>
          </cell>
          <cell r="E43">
            <v>69.650000000000006</v>
          </cell>
          <cell r="F43">
            <v>0.24117110365874006</v>
          </cell>
          <cell r="G43">
            <v>86.44</v>
          </cell>
          <cell r="P43" t="str">
            <v>ED-51097</v>
          </cell>
        </row>
        <row r="44">
          <cell r="A44" t="str">
            <v>ED-49298</v>
          </cell>
          <cell r="B44" t="str">
            <v>SICOR</v>
          </cell>
          <cell r="C44" t="str">
            <v>duto corrugado em pead (polietileno de alta densidade), para proteção de cabos subterrâneos dn 100 mm (4")</v>
          </cell>
          <cell r="D44" t="str">
            <v>m</v>
          </cell>
          <cell r="E44">
            <v>63.36</v>
          </cell>
          <cell r="F44">
            <v>0.24117110365874006</v>
          </cell>
          <cell r="G44">
            <v>78.64</v>
          </cell>
          <cell r="P44" t="str">
            <v>ED-49298</v>
          </cell>
        </row>
        <row r="45">
          <cell r="A45" t="str">
            <v>ED-19635</v>
          </cell>
          <cell r="B45" t="str">
            <v>SICOR</v>
          </cell>
          <cell r="C45" t="str">
            <v>escoramento metálico para viga em concreto armado, tipo "a", altura de (200 até 310)cm, exclusive descarga, montagem, desmontagem e carga</v>
          </cell>
          <cell r="D45" t="str">
            <v>m2xmês</v>
          </cell>
          <cell r="E45">
            <v>19.059999999999999</v>
          </cell>
          <cell r="F45">
            <v>0.24117110365874006</v>
          </cell>
          <cell r="G45">
            <v>23.65</v>
          </cell>
          <cell r="P45" t="str">
            <v>ED-49650</v>
          </cell>
        </row>
        <row r="46">
          <cell r="A46" t="str">
            <v>ED-49646</v>
          </cell>
          <cell r="B46" t="str">
            <v>SICOR</v>
          </cell>
          <cell r="C46" t="str">
            <v>fôrma e desforma de compensado resinado, esp. 14mm, reaproveitamento (3x), exclusive escoramento</v>
          </cell>
          <cell r="D46" t="str">
            <v>m2</v>
          </cell>
          <cell r="E46">
            <v>63.49</v>
          </cell>
          <cell r="F46">
            <v>0.24117110365874006</v>
          </cell>
          <cell r="G46">
            <v>78.8</v>
          </cell>
          <cell r="P46" t="str">
            <v>ED-49646</v>
          </cell>
        </row>
        <row r="47">
          <cell r="A47" t="str">
            <v>ED-50921</v>
          </cell>
          <cell r="B47" t="str">
            <v>SICOR</v>
          </cell>
          <cell r="C47" t="str">
            <v>alambrado para quadra esportiva, em tela de arame galvanizado com trama losangular de 2" (50,8mm) e fio bwg12 (2,77mm), altura 1m, exclusive pintura, inclusive fixação e fornecimento em quadros de tubos de aço carbono galvanizado diâmetro de 50mm (2")</v>
          </cell>
          <cell r="D47" t="str">
            <v>m</v>
          </cell>
          <cell r="E47">
            <v>327.71</v>
          </cell>
          <cell r="F47">
            <v>0.24117110365874006</v>
          </cell>
          <cell r="G47">
            <v>406.74</v>
          </cell>
          <cell r="P47" t="str">
            <v>ED-50921</v>
          </cell>
        </row>
        <row r="48">
          <cell r="A48" t="str">
            <v>ED-48303</v>
          </cell>
          <cell r="B48" t="str">
            <v>SICOR</v>
          </cell>
          <cell r="C48" t="str">
            <v>argamassa, traço 1:4 (cimento e areia), com preparo mecanizado</v>
          </cell>
          <cell r="D48" t="str">
            <v>m3</v>
          </cell>
          <cell r="E48">
            <v>543.24</v>
          </cell>
          <cell r="F48">
            <v>0.24117110365874006</v>
          </cell>
          <cell r="G48">
            <v>674.25</v>
          </cell>
          <cell r="P48" t="str">
            <v>ED-48303</v>
          </cell>
        </row>
        <row r="49">
          <cell r="A49" t="str">
            <v>ED-48598</v>
          </cell>
          <cell r="B49" t="str">
            <v>SICOR</v>
          </cell>
          <cell r="C49" t="str">
            <v>descida d´água tipo calha dn 500, exclusive bota fora</v>
          </cell>
          <cell r="D49" t="str">
            <v>m</v>
          </cell>
          <cell r="E49">
            <v>467.6</v>
          </cell>
          <cell r="F49">
            <v>0.24117110365874006</v>
          </cell>
          <cell r="G49">
            <v>580.37</v>
          </cell>
          <cell r="P49" t="str">
            <v>ED-48598</v>
          </cell>
        </row>
        <row r="50">
          <cell r="A50" t="str">
            <v>ED-48588</v>
          </cell>
          <cell r="B50" t="str">
            <v>SICOR</v>
          </cell>
          <cell r="C50" t="str">
            <v>descida d´água tipo degrau dn 500, exclusive bota fora</v>
          </cell>
          <cell r="D50" t="str">
            <v>m</v>
          </cell>
          <cell r="E50">
            <v>707.9</v>
          </cell>
          <cell r="F50">
            <v>0.24117110365874006</v>
          </cell>
          <cell r="G50">
            <v>878.62</v>
          </cell>
          <cell r="P50" t="str">
            <v>ED-48588</v>
          </cell>
        </row>
        <row r="51">
          <cell r="A51">
            <v>4915748</v>
          </cell>
          <cell r="B51" t="str">
            <v>SICRO</v>
          </cell>
          <cell r="C51" t="str">
            <v>Recuperação de desgaste superficial em pavimentos de concreto</v>
          </cell>
          <cell r="D51" t="str">
            <v>m²</v>
          </cell>
          <cell r="E51">
            <v>230.53</v>
          </cell>
          <cell r="F51">
            <v>0.24117110365874006</v>
          </cell>
          <cell r="G51">
            <v>286.12</v>
          </cell>
          <cell r="P51" t="str">
            <v>RO-43439</v>
          </cell>
        </row>
        <row r="52">
          <cell r="A52">
            <v>4915631</v>
          </cell>
          <cell r="B52" t="str">
            <v>SICRO</v>
          </cell>
          <cell r="C52" t="str">
            <v>Remendo profundo com imprimação com emulsão asfáltica - demolição mecânica e corte com serra</v>
          </cell>
          <cell r="D52" t="str">
            <v>m³</v>
          </cell>
          <cell r="E52">
            <v>287.05399999999997</v>
          </cell>
          <cell r="F52">
            <v>0.24117110365874006</v>
          </cell>
          <cell r="G52">
            <v>356.28</v>
          </cell>
          <cell r="P52" t="str">
            <v>RO-41334</v>
          </cell>
        </row>
        <row r="53">
          <cell r="A53" t="str">
            <v>RO-00279</v>
          </cell>
          <cell r="B53" t="str">
            <v>SICOR</v>
          </cell>
          <cell r="C53" t="str">
            <v>fresagem descontínua de revestimento asfáltico - espessura de 3,0 cm (execução, incluído a carga do material do material fresado, exclui o transporte do material fresado)</v>
          </cell>
          <cell r="D53" t="str">
            <v>m³</v>
          </cell>
          <cell r="E53">
            <v>111.81504</v>
          </cell>
          <cell r="F53">
            <v>0.24117110365874006</v>
          </cell>
          <cell r="G53">
            <v>138.78</v>
          </cell>
          <cell r="P53" t="str">
            <v>RO-42643</v>
          </cell>
        </row>
        <row r="54">
          <cell r="A54" t="str">
            <v>ED-7623</v>
          </cell>
          <cell r="B54" t="str">
            <v>SICOR</v>
          </cell>
          <cell r="C54" t="str">
            <v>Execução e aplicação de concreto betuminoso usinado a quente (cbuq), massa comercial, incluindo fornecimento e transporte dos agregados e material betuminoso, exclusive transporte da massa asfáltica até a pista</v>
          </cell>
          <cell r="D54" t="str">
            <v>m³</v>
          </cell>
          <cell r="E54">
            <v>1713.67</v>
          </cell>
          <cell r="F54">
            <v>0.24117110365874006</v>
          </cell>
          <cell r="G54">
            <v>2126.9499999999998</v>
          </cell>
          <cell r="P54" t="str">
            <v>RO-14020</v>
          </cell>
        </row>
        <row r="55">
          <cell r="A55" t="str">
            <v>RO-7726</v>
          </cell>
          <cell r="B55" t="str">
            <v>SICOR</v>
          </cell>
          <cell r="C55" t="str">
            <v>transporte de concreto asfáltico da usina até a pista  com caminhão basculante de 12 m3 em piso pavimentado</v>
          </cell>
          <cell r="D55" t="str">
            <v>txkm</v>
          </cell>
          <cell r="E55">
            <v>0.64</v>
          </cell>
          <cell r="F55">
            <v>0.24117110365874006</v>
          </cell>
          <cell r="G55">
            <v>0.79</v>
          </cell>
          <cell r="P55" t="str">
            <v>RO-14032</v>
          </cell>
        </row>
        <row r="56">
          <cell r="A56" t="str">
            <v>RO-00406</v>
          </cell>
          <cell r="B56" t="str">
            <v>SICOR</v>
          </cell>
          <cell r="C56" t="str">
            <v>microrrevestimento a frio com emulsão modificada com polímero de 1,5 cm - brita comercial (execução, incluindo o fornecimento e carga da brita, exclui o transporte da brita e o fornecimento e transporte do material betuminoso até a obra)</v>
          </cell>
          <cell r="D56" t="str">
            <v>m2</v>
          </cell>
          <cell r="E56">
            <v>4.8315666572799998</v>
          </cell>
          <cell r="F56">
            <v>0.24117110365874006</v>
          </cell>
          <cell r="G56">
            <v>5.99</v>
          </cell>
          <cell r="P56" t="str">
            <v>RO-42831</v>
          </cell>
        </row>
        <row r="57">
          <cell r="A57">
            <v>6416078</v>
          </cell>
          <cell r="B57" t="str">
            <v>SICRO</v>
          </cell>
          <cell r="C57" t="str">
            <v>Usinagem de concreto asfáltico - faixa C - areia e brita comerciais</v>
          </cell>
          <cell r="D57" t="str">
            <v>t</v>
          </cell>
          <cell r="E57">
            <v>212.0519987137472</v>
          </cell>
          <cell r="F57">
            <v>0.24117110365874006</v>
          </cell>
          <cell r="G57">
            <v>263.19</v>
          </cell>
          <cell r="P57" t="str">
            <v>RO-42208</v>
          </cell>
        </row>
        <row r="58">
          <cell r="A58" t="str">
            <v>RO-41207</v>
          </cell>
          <cell r="B58" t="str">
            <v>CUSTO REAJUSTADO</v>
          </cell>
          <cell r="C58" t="str">
            <v>reperfilamento de pavimento (para cbuq e pré-misturado a frio) (aplicação com motoniveladora, exclui o fornecimento da massa)</v>
          </cell>
          <cell r="D58" t="str">
            <v>T</v>
          </cell>
          <cell r="E58">
            <v>17.765858286083496</v>
          </cell>
          <cell r="F58">
            <v>0.24117110365874006</v>
          </cell>
          <cell r="G58">
            <v>22.05</v>
          </cell>
          <cell r="P58" t="str">
            <v>RO-41207</v>
          </cell>
        </row>
        <row r="59">
          <cell r="A59" t="str">
            <v>RO-51229</v>
          </cell>
          <cell r="B59" t="str">
            <v>CUSTO REAJUSTADO</v>
          </cell>
          <cell r="C59" t="str">
            <v>pintura de ligação (execução e fornecimento do material betuminoso, exclusive transporte do material betuminoso)</v>
          </cell>
          <cell r="D59" t="str">
            <v>m2</v>
          </cell>
          <cell r="E59">
            <v>2.11</v>
          </cell>
          <cell r="F59">
            <v>0.24117110365874006</v>
          </cell>
          <cell r="G59">
            <v>2.61</v>
          </cell>
          <cell r="P59" t="str">
            <v>RO-51229</v>
          </cell>
        </row>
        <row r="60">
          <cell r="A60" t="str">
            <v>RO-00881</v>
          </cell>
          <cell r="B60" t="str">
            <v>SICOR</v>
          </cell>
          <cell r="C60" t="str">
            <v>Transporte com caminhão basculante de 6 m³ - rodovia pavimentada</v>
          </cell>
          <cell r="D60" t="str">
            <v>txkm</v>
          </cell>
          <cell r="E60">
            <v>0.78</v>
          </cell>
          <cell r="F60">
            <v>0.24117110365874006</v>
          </cell>
          <cell r="G60">
            <v>0.96</v>
          </cell>
          <cell r="P60" t="str">
            <v>RO-41371</v>
          </cell>
        </row>
        <row r="61">
          <cell r="A61" t="str">
            <v>RO-00881</v>
          </cell>
          <cell r="B61" t="str">
            <v>SICOR</v>
          </cell>
          <cell r="C61" t="str">
            <v>Transporte com caminhão basculante de 6 m³ - rodovia pavimentada</v>
          </cell>
          <cell r="D61" t="str">
            <v>txkm</v>
          </cell>
          <cell r="E61">
            <v>0.78</v>
          </cell>
          <cell r="F61">
            <v>0.24117110365874006</v>
          </cell>
          <cell r="G61">
            <v>0.96</v>
          </cell>
          <cell r="P61" t="str">
            <v>RO-41370</v>
          </cell>
        </row>
        <row r="62">
          <cell r="A62" t="str">
            <v>RO-00963</v>
          </cell>
          <cell r="B62" t="str">
            <v>SICOR</v>
          </cell>
          <cell r="C62" t="str">
            <v>concreto confeccionado em betoneira e lançamento manual com fck = 25 mpa - areia e brita comerciais (execução, incluindo fornecimento, carga e transporte de todos os materiais)</v>
          </cell>
          <cell r="D62" t="str">
            <v>m3</v>
          </cell>
          <cell r="E62">
            <v>399.47</v>
          </cell>
          <cell r="F62">
            <v>0.24117110365874006</v>
          </cell>
          <cell r="G62">
            <v>495.81</v>
          </cell>
          <cell r="P62" t="str">
            <v>RO-41632</v>
          </cell>
        </row>
        <row r="63">
          <cell r="A63" t="str">
            <v>RO-00541</v>
          </cell>
          <cell r="B63" t="str">
            <v>SICOR</v>
          </cell>
          <cell r="C63" t="str">
            <v>armação em aço ca-60 - fornecimento, preparo e colocação</v>
          </cell>
          <cell r="D63" t="str">
            <v>kg</v>
          </cell>
          <cell r="E63">
            <v>11.01</v>
          </cell>
          <cell r="F63">
            <v>0.24117110365874006</v>
          </cell>
          <cell r="G63">
            <v>13.66</v>
          </cell>
          <cell r="P63" t="str">
            <v>RO-41552</v>
          </cell>
        </row>
        <row r="64">
          <cell r="A64">
            <v>3106121</v>
          </cell>
          <cell r="B64" t="str">
            <v>SICRO</v>
          </cell>
          <cell r="C64" t="str">
            <v>Fôrmas de tábuas de pinho - utilização de 3 vezes - confecção, instalação e retirada</v>
          </cell>
          <cell r="D64" t="str">
            <v>m²</v>
          </cell>
          <cell r="E64">
            <v>88.09</v>
          </cell>
          <cell r="F64">
            <v>0.24117110365874006</v>
          </cell>
          <cell r="G64">
            <v>109.33</v>
          </cell>
          <cell r="P64" t="str">
            <v>RO-41614</v>
          </cell>
        </row>
        <row r="65">
          <cell r="A65">
            <v>3713604</v>
          </cell>
          <cell r="B65" t="str">
            <v>SICRO</v>
          </cell>
          <cell r="C65" t="str">
            <v>Defensa semimaleável simples - fornecimento e implantação</v>
          </cell>
          <cell r="D65" t="str">
            <v>m</v>
          </cell>
          <cell r="E65">
            <v>459.95</v>
          </cell>
          <cell r="F65">
            <v>0.24117110365874006</v>
          </cell>
          <cell r="G65">
            <v>570.87</v>
          </cell>
          <cell r="P65" t="str">
            <v>RO-41763</v>
          </cell>
        </row>
        <row r="66">
          <cell r="A66">
            <v>5219612</v>
          </cell>
          <cell r="B66" t="str">
            <v>SICRO</v>
          </cell>
          <cell r="C66" t="str">
            <v>Tacha refletiva em plástico injetado - monodirecional tipo I - fornecimento e colocação</v>
          </cell>
          <cell r="D66" t="str">
            <v>un</v>
          </cell>
          <cell r="E66">
            <v>27.49</v>
          </cell>
          <cell r="F66">
            <v>0.24117110365874006</v>
          </cell>
          <cell r="G66">
            <v>34.11</v>
          </cell>
          <cell r="P66" t="str">
            <v>RO-41231</v>
          </cell>
        </row>
        <row r="67">
          <cell r="A67">
            <v>5213364</v>
          </cell>
          <cell r="B67" t="str">
            <v>SICRO</v>
          </cell>
          <cell r="C67" t="str">
            <v>Remoção de placa de sinalização</v>
          </cell>
          <cell r="D67" t="str">
            <v>m²</v>
          </cell>
          <cell r="E67">
            <v>19.47</v>
          </cell>
          <cell r="F67">
            <v>0.24117110365874006</v>
          </cell>
          <cell r="G67">
            <v>24.16</v>
          </cell>
          <cell r="P67" t="str">
            <v>RO-43014</v>
          </cell>
        </row>
        <row r="68">
          <cell r="A68">
            <v>5213420</v>
          </cell>
          <cell r="B68" t="str">
            <v>SICRO</v>
          </cell>
          <cell r="C68" t="str">
            <v>Placa em aço nº 16 galvanizado com película retrorrefletiva tipo III + X - confecção</v>
          </cell>
          <cell r="D68" t="str">
            <v>m²</v>
          </cell>
          <cell r="E68">
            <v>649</v>
          </cell>
          <cell r="F68">
            <v>0.24117110365874006</v>
          </cell>
          <cell r="G68">
            <v>805.52</v>
          </cell>
          <cell r="P68" t="str">
            <v>RO-42882</v>
          </cell>
        </row>
        <row r="69">
          <cell r="A69">
            <v>5213420</v>
          </cell>
          <cell r="B69" t="str">
            <v>SICRO</v>
          </cell>
          <cell r="C69" t="str">
            <v>Placa em aço nº 16 galvanizado com película retrorrefletiva tipo III + X - confecção</v>
          </cell>
          <cell r="D69" t="str">
            <v>m²</v>
          </cell>
          <cell r="E69">
            <v>649</v>
          </cell>
          <cell r="F69">
            <v>0.24117110365874006</v>
          </cell>
          <cell r="G69">
            <v>805.52</v>
          </cell>
          <cell r="P69" t="str">
            <v>RO-42878</v>
          </cell>
        </row>
        <row r="70">
          <cell r="A70">
            <v>5213420</v>
          </cell>
          <cell r="B70" t="str">
            <v>SICRO</v>
          </cell>
          <cell r="C70" t="str">
            <v>Placa em aço nº 16 galvanizado com película retrorrefletiva tipo III + X - confecção</v>
          </cell>
          <cell r="D70" t="str">
            <v>m²</v>
          </cell>
          <cell r="E70">
            <v>649</v>
          </cell>
          <cell r="F70">
            <v>0.24117110365874006</v>
          </cell>
          <cell r="G70">
            <v>805.52</v>
          </cell>
          <cell r="P70" t="str">
            <v>RO-42879</v>
          </cell>
        </row>
        <row r="71">
          <cell r="A71">
            <v>5213420</v>
          </cell>
          <cell r="B71" t="str">
            <v>SICRO</v>
          </cell>
          <cell r="C71" t="str">
            <v>Placa em aço nº 16 galvanizado com película retrorrefletiva tipo III + X - confecção</v>
          </cell>
          <cell r="D71" t="str">
            <v>m²</v>
          </cell>
          <cell r="E71">
            <v>649</v>
          </cell>
          <cell r="F71">
            <v>0.24117110365874006</v>
          </cell>
          <cell r="G71">
            <v>805.52</v>
          </cell>
          <cell r="P71" t="str">
            <v>RO-42880</v>
          </cell>
        </row>
        <row r="72">
          <cell r="A72">
            <v>5213420</v>
          </cell>
          <cell r="B72" t="str">
            <v>SICRO</v>
          </cell>
          <cell r="C72" t="str">
            <v>Placa em aço nº 16 galvanizado com película retrorrefletiva tipo III + X - confecção</v>
          </cell>
          <cell r="D72" t="str">
            <v>m²</v>
          </cell>
          <cell r="E72">
            <v>649</v>
          </cell>
          <cell r="F72">
            <v>0.24117110365874006</v>
          </cell>
          <cell r="G72">
            <v>805.52</v>
          </cell>
          <cell r="P72" t="str">
            <v>RO-42881</v>
          </cell>
        </row>
        <row r="73">
          <cell r="A73">
            <v>5213420</v>
          </cell>
          <cell r="B73" t="str">
            <v>SICRO</v>
          </cell>
          <cell r="C73" t="str">
            <v>Placa em aço nº 16 galvanizado com película retrorrefletiva tipo III + X - confecção</v>
          </cell>
          <cell r="D73" t="str">
            <v>m²</v>
          </cell>
          <cell r="E73">
            <v>649</v>
          </cell>
          <cell r="F73">
            <v>0.24117110365874006</v>
          </cell>
          <cell r="G73">
            <v>805.52</v>
          </cell>
          <cell r="P73" t="str">
            <v>RO-42885</v>
          </cell>
        </row>
        <row r="74">
          <cell r="A74">
            <v>5213420</v>
          </cell>
          <cell r="B74" t="str">
            <v>SICRO</v>
          </cell>
          <cell r="C74" t="str">
            <v>Placa em aço nº 16 galvanizado com película retrorrefletiva tipo III + X - confecção</v>
          </cell>
          <cell r="D74" t="str">
            <v>m²</v>
          </cell>
          <cell r="E74">
            <v>649</v>
          </cell>
          <cell r="F74">
            <v>0.24117110365874006</v>
          </cell>
          <cell r="G74">
            <v>805.52</v>
          </cell>
          <cell r="P74" t="str">
            <v>RO-42886</v>
          </cell>
        </row>
        <row r="75">
          <cell r="A75">
            <v>5213420</v>
          </cell>
          <cell r="B75" t="str">
            <v>SICRO</v>
          </cell>
          <cell r="C75" t="str">
            <v>Placa em aço nº 16 galvanizado com película retrorrefletiva tipo III + X - confecção</v>
          </cell>
          <cell r="D75" t="str">
            <v>m²</v>
          </cell>
          <cell r="E75">
            <v>649</v>
          </cell>
          <cell r="F75">
            <v>0.24117110365874006</v>
          </cell>
          <cell r="G75">
            <v>805.52</v>
          </cell>
          <cell r="P75" t="str">
            <v>RO-42883</v>
          </cell>
        </row>
        <row r="76">
          <cell r="A76">
            <v>5213420</v>
          </cell>
          <cell r="B76" t="str">
            <v>SICRO</v>
          </cell>
          <cell r="C76" t="str">
            <v>Placa em aço nº 16 galvanizado com película retrorrefletiva tipo III + X - confecção</v>
          </cell>
          <cell r="D76" t="str">
            <v>m²</v>
          </cell>
          <cell r="E76">
            <v>649</v>
          </cell>
          <cell r="F76">
            <v>0.24117110365874006</v>
          </cell>
          <cell r="G76">
            <v>805.52</v>
          </cell>
          <cell r="P76" t="str">
            <v>RO-42884</v>
          </cell>
        </row>
        <row r="77">
          <cell r="A77">
            <v>5213420</v>
          </cell>
          <cell r="B77" t="str">
            <v>SICRO</v>
          </cell>
          <cell r="C77" t="str">
            <v>Placa em aço nº 16 galvanizado com película retrorrefletiva tipo III + X - confecção</v>
          </cell>
          <cell r="D77" t="str">
            <v>m²</v>
          </cell>
          <cell r="E77">
            <v>649</v>
          </cell>
          <cell r="F77">
            <v>0.24117110365874006</v>
          </cell>
          <cell r="G77">
            <v>805.52</v>
          </cell>
          <cell r="P77" t="str">
            <v>RO-42193</v>
          </cell>
        </row>
        <row r="78">
          <cell r="A78" t="str">
            <v>RO-41239</v>
          </cell>
          <cell r="B78" t="str">
            <v>CUSTO REAJUSTADO</v>
          </cell>
          <cell r="C78" t="str">
            <v>linhas de resina acrilica 0,6mm de espessura e largura = 0,20m (execução, inclusive pré-marcação, fornecimento e transporte de todos os materiais)</v>
          </cell>
          <cell r="D78" t="str">
            <v>m</v>
          </cell>
          <cell r="E78">
            <v>4.8</v>
          </cell>
          <cell r="F78">
            <v>0.24117110365874006</v>
          </cell>
          <cell r="G78">
            <v>5.95</v>
          </cell>
          <cell r="P78" t="str">
            <v>RO-41239</v>
          </cell>
        </row>
        <row r="79">
          <cell r="A79">
            <v>5213405</v>
          </cell>
          <cell r="B79" t="str">
            <v>SICRO</v>
          </cell>
          <cell r="C79" t="str">
            <v>Pintura de setas e zebrados com tinta acrílica - espessura de 0,6 mm</v>
          </cell>
          <cell r="D79" t="str">
            <v>m²</v>
          </cell>
          <cell r="E79">
            <v>44.91</v>
          </cell>
          <cell r="F79">
            <v>0.24117110365874006</v>
          </cell>
          <cell r="G79">
            <v>55.74</v>
          </cell>
          <cell r="P79" t="str">
            <v>RO-41779</v>
          </cell>
        </row>
        <row r="80">
          <cell r="A80">
            <v>4915708</v>
          </cell>
          <cell r="B80" t="str">
            <v>SICRO</v>
          </cell>
          <cell r="C80" t="str">
            <v>Limpeza de sarjeta e meio-fio</v>
          </cell>
          <cell r="D80" t="str">
            <v>m</v>
          </cell>
          <cell r="E80">
            <v>0.69</v>
          </cell>
          <cell r="F80">
            <v>0.24117110365874006</v>
          </cell>
          <cell r="G80">
            <v>0.85</v>
          </cell>
          <cell r="P80" t="str">
            <v>RO-41297</v>
          </cell>
        </row>
        <row r="81">
          <cell r="A81" t="str">
            <v>RO-00962</v>
          </cell>
          <cell r="B81" t="str">
            <v>SICOR</v>
          </cell>
          <cell r="C81" t="str">
            <v>concreto confeccionado em betoneira e lançamento manual com fck = 20 mpa - areia extraída e brita produzida (execução, incluindo fornecimento, carga e transporte de todos os materiais)</v>
          </cell>
          <cell r="D81" t="str">
            <v>m3</v>
          </cell>
          <cell r="E81">
            <v>268.67</v>
          </cell>
          <cell r="F81">
            <v>0.24117110365874006</v>
          </cell>
          <cell r="G81">
            <v>333.46</v>
          </cell>
          <cell r="P81" t="str">
            <v>RO-41628</v>
          </cell>
        </row>
        <row r="82">
          <cell r="A82" t="str">
            <v>ED-48444</v>
          </cell>
          <cell r="B82" t="str">
            <v>SICOR</v>
          </cell>
          <cell r="C82" t="str">
            <v>demolição mecanizada de concreto, sem armação, com equipamento pneumático, inclusive afastamento e empilhamento, exclusive transporte e retirada do material demolido</v>
          </cell>
          <cell r="D82" t="str">
            <v>m3</v>
          </cell>
          <cell r="E82">
            <v>249.708</v>
          </cell>
          <cell r="F82">
            <v>0.24117110365874006</v>
          </cell>
          <cell r="G82">
            <v>309.93</v>
          </cell>
          <cell r="P82" t="str">
            <v>RO-41599</v>
          </cell>
        </row>
        <row r="83">
          <cell r="A83">
            <v>2003343</v>
          </cell>
          <cell r="B83" t="str">
            <v>SICRO</v>
          </cell>
          <cell r="C83" t="str">
            <v>Sarjeta trapezoidal de concreto - SZC 90-30 - escavação mecânica - areia e brita comerciais</v>
          </cell>
          <cell r="D83" t="str">
            <v>m</v>
          </cell>
          <cell r="E83">
            <v>77.819999999999993</v>
          </cell>
          <cell r="F83">
            <v>0.24117110365874006</v>
          </cell>
          <cell r="G83">
            <v>96.58</v>
          </cell>
          <cell r="P83" t="str">
            <v>RO-40668</v>
          </cell>
        </row>
        <row r="84">
          <cell r="A84" t="str">
            <v>ED-51139</v>
          </cell>
          <cell r="B84" t="str">
            <v>SICOR</v>
          </cell>
          <cell r="C84" t="str">
            <v>guia de meio-fio, em concreto com fck 20mpa, pré-moldada, mfc-01 padrão der-mg, dimensões (12x16,7x35)cm, exclusive sarjeta, inclusive escavação, apiloamento e transporte com retirada do material escavado (em caçamba)</v>
          </cell>
          <cell r="D84" t="str">
            <v>m</v>
          </cell>
          <cell r="E84">
            <v>64.23</v>
          </cell>
          <cell r="F84">
            <v>0.24117110365874006</v>
          </cell>
          <cell r="G84">
            <v>79.72</v>
          </cell>
          <cell r="P84" t="str">
            <v>RO-40638</v>
          </cell>
        </row>
        <row r="85">
          <cell r="A85">
            <v>4915633</v>
          </cell>
          <cell r="B85" t="str">
            <v>SICRO</v>
          </cell>
          <cell r="C85" t="str">
            <v>Limpeza e desobstrução mecanizada de bueiros com diâmetro de até 1,00 m</v>
          </cell>
          <cell r="D85" t="str">
            <v>m</v>
          </cell>
          <cell r="E85">
            <v>19.63</v>
          </cell>
          <cell r="F85">
            <v>0.24117110365874006</v>
          </cell>
          <cell r="G85">
            <v>24.36</v>
          </cell>
          <cell r="P85" t="str">
            <v>RO-42874</v>
          </cell>
        </row>
        <row r="86">
          <cell r="A86">
            <v>4915633</v>
          </cell>
          <cell r="B86" t="str">
            <v>SICRO</v>
          </cell>
          <cell r="C86" t="str">
            <v>Limpeza e desobstrução mecanizada de bueiros com diâmetro de até 1,00 m</v>
          </cell>
          <cell r="D86" t="str">
            <v>m</v>
          </cell>
          <cell r="E86">
            <v>19.63</v>
          </cell>
          <cell r="F86">
            <v>0.24117110365874006</v>
          </cell>
          <cell r="G86">
            <v>24.36</v>
          </cell>
          <cell r="P86" t="str">
            <v>RO-42875</v>
          </cell>
        </row>
        <row r="87">
          <cell r="A87">
            <v>4915633</v>
          </cell>
          <cell r="B87" t="str">
            <v>SICRO</v>
          </cell>
          <cell r="C87" t="str">
            <v>Limpeza e desobstrução mecanizada de bueiros com diâmetro de até 1,00 m</v>
          </cell>
          <cell r="D87" t="str">
            <v>m</v>
          </cell>
          <cell r="E87">
            <v>19.63</v>
          </cell>
          <cell r="F87">
            <v>0.24117110365874006</v>
          </cell>
          <cell r="G87">
            <v>24.36</v>
          </cell>
          <cell r="P87" t="str">
            <v>RO-42876</v>
          </cell>
        </row>
        <row r="88">
          <cell r="A88">
            <v>4915634</v>
          </cell>
          <cell r="B88" t="str">
            <v>SICRO</v>
          </cell>
          <cell r="C88" t="str">
            <v>Limpeza e desobstrução mecanizada de bueiros com diâmetro acima de 1,00 até 1,50 m</v>
          </cell>
          <cell r="D88" t="str">
            <v>m</v>
          </cell>
          <cell r="E88">
            <v>59.52</v>
          </cell>
          <cell r="F88">
            <v>0.24117110365874006</v>
          </cell>
          <cell r="G88">
            <v>73.87</v>
          </cell>
          <cell r="P88" t="str">
            <v>RO-42877</v>
          </cell>
        </row>
        <row r="89">
          <cell r="A89" t="str">
            <v>RO-01091</v>
          </cell>
          <cell r="B89" t="str">
            <v>SICOR</v>
          </cell>
          <cell r="C89" t="str">
            <v>limpeza mecanizada da camada vegetal</v>
          </cell>
          <cell r="D89" t="str">
            <v>m2</v>
          </cell>
          <cell r="E89">
            <v>0.56000000000000005</v>
          </cell>
          <cell r="F89">
            <v>0.24117110365874006</v>
          </cell>
          <cell r="G89">
            <v>0.69</v>
          </cell>
          <cell r="P89" t="str">
            <v>RO-40114</v>
          </cell>
        </row>
        <row r="90">
          <cell r="A90">
            <v>4915732</v>
          </cell>
          <cell r="B90" t="str">
            <v>SICRO</v>
          </cell>
          <cell r="C90" t="str">
            <v>Recomposição parcial de cerca com mourão de madeira - arame</v>
          </cell>
          <cell r="D90" t="str">
            <v>m</v>
          </cell>
          <cell r="E90">
            <v>7.71</v>
          </cell>
          <cell r="F90">
            <v>0.24117110365874006</v>
          </cell>
          <cell r="G90">
            <v>9.56</v>
          </cell>
          <cell r="P90" t="str">
            <v>RO-41279</v>
          </cell>
        </row>
        <row r="91">
          <cell r="A91">
            <v>3713608</v>
          </cell>
          <cell r="B91" t="str">
            <v>SICRO</v>
          </cell>
          <cell r="C91" t="str">
            <v>Cerca com 4 fios de arame farpado e mourão de madeira a cada 2,5 m e esticador a cada 50 m</v>
          </cell>
          <cell r="D91" t="str">
            <v>m</v>
          </cell>
          <cell r="E91">
            <v>20.81</v>
          </cell>
          <cell r="F91">
            <v>0.24117110365874006</v>
          </cell>
          <cell r="G91">
            <v>25.82</v>
          </cell>
          <cell r="P91" t="str">
            <v>RO-41278</v>
          </cell>
        </row>
        <row r="92">
          <cell r="A92" t="str">
            <v>RO-43439</v>
          </cell>
          <cell r="B92" t="str">
            <v>CUSTO REAJUSTADO</v>
          </cell>
          <cell r="C92" t="str">
            <v>remendo superficial (execução, incluindo escavação e carga do material granular)</v>
          </cell>
          <cell r="D92" t="str">
            <v>km faixa</v>
          </cell>
          <cell r="E92">
            <v>42.515158176297781</v>
          </cell>
          <cell r="F92">
            <v>0.24117110365874006</v>
          </cell>
          <cell r="G92">
            <v>52.76</v>
          </cell>
          <cell r="P92" t="str">
            <v>RO-43439</v>
          </cell>
        </row>
        <row r="93">
          <cell r="A93" t="str">
            <v>RO-00275</v>
          </cell>
          <cell r="B93" t="str">
            <v>SICOR</v>
          </cell>
          <cell r="C93" t="str">
            <v>fresagem contínua de revestimento asfáltico - espessura de 3,0 cm (execução, incluído a carga do material do material fresado, exclui o transporte do material fresado)</v>
          </cell>
          <cell r="D93" t="str">
            <v>m3</v>
          </cell>
          <cell r="E93">
            <v>81.965040000000002</v>
          </cell>
          <cell r="F93">
            <v>0.24117110365874006</v>
          </cell>
          <cell r="G93">
            <v>101.73</v>
          </cell>
          <cell r="P93" t="str">
            <v>RO-42650</v>
          </cell>
        </row>
        <row r="94">
          <cell r="A94" t="str">
            <v>RO-41239</v>
          </cell>
          <cell r="B94" t="str">
            <v>CUSTO REAJUSTADO</v>
          </cell>
          <cell r="C94" t="str">
            <v>linhas de resina acrilica 0,6mm de espessura e largura = 0,20m (execução, inclusive pré-marcação, fornecimento e transporte de todos os materiais)</v>
          </cell>
          <cell r="D94" t="str">
            <v>m</v>
          </cell>
          <cell r="E94">
            <v>4.8</v>
          </cell>
          <cell r="F94">
            <v>0.24117110365874006</v>
          </cell>
          <cell r="G94">
            <v>5.95</v>
          </cell>
          <cell r="P94" t="str">
            <v>RO-41239</v>
          </cell>
        </row>
        <row r="95">
          <cell r="A95">
            <v>5219620</v>
          </cell>
          <cell r="B95" t="str">
            <v>SICRO</v>
          </cell>
          <cell r="C95" t="str">
            <v>Tacha refletiva em resina sintética - bidirecional tipo I - fornecimento e colocação</v>
          </cell>
          <cell r="D95" t="str">
            <v>un</v>
          </cell>
          <cell r="E95">
            <v>42.95</v>
          </cell>
          <cell r="F95">
            <v>0.24117110365874006</v>
          </cell>
          <cell r="G95">
            <v>53.3</v>
          </cell>
          <cell r="P95" t="str">
            <v>RO-41230</v>
          </cell>
        </row>
        <row r="96">
          <cell r="A96">
            <v>5219628</v>
          </cell>
          <cell r="B96" t="str">
            <v>SICRO</v>
          </cell>
          <cell r="C96" t="str">
            <v>Tacha refletiva em resina sintética - monodirecional tipo I - fornecimento e colocação</v>
          </cell>
          <cell r="D96" t="str">
            <v>un</v>
          </cell>
          <cell r="E96">
            <v>39.5</v>
          </cell>
          <cell r="F96">
            <v>0.24117110365874006</v>
          </cell>
          <cell r="G96">
            <v>49.02</v>
          </cell>
          <cell r="P96" t="str">
            <v>RO-41231</v>
          </cell>
        </row>
        <row r="97">
          <cell r="A97" t="str">
            <v>ED-48445</v>
          </cell>
          <cell r="B97" t="str">
            <v>SICOR</v>
          </cell>
          <cell r="C97" t="str">
            <v>demolição mecanizada de concreto armado, com equipamento pneumático, inclusive afastamento e empilhamento, exclusive transporte e retirada do material demolido</v>
          </cell>
          <cell r="D97" t="str">
            <v>m3</v>
          </cell>
          <cell r="E97">
            <v>385.47</v>
          </cell>
          <cell r="F97">
            <v>0.24117110365874006</v>
          </cell>
          <cell r="G97">
            <v>478.43</v>
          </cell>
          <cell r="P97" t="str">
            <v>RO-41602</v>
          </cell>
        </row>
        <row r="98">
          <cell r="A98">
            <v>3713904</v>
          </cell>
          <cell r="B98" t="str">
            <v>SICRO</v>
          </cell>
          <cell r="C98" t="str">
            <v>Barreira simples de concreto, armada, pré-moldada (perfil New Jersey) - L &gt; 3,00 m e H = 1.070 mm</v>
          </cell>
          <cell r="D98" t="str">
            <v>m</v>
          </cell>
          <cell r="E98">
            <v>257.52</v>
          </cell>
          <cell r="F98">
            <v>0.24117110365874006</v>
          </cell>
          <cell r="G98">
            <v>319.62</v>
          </cell>
          <cell r="P98" t="str">
            <v>RO-40989</v>
          </cell>
        </row>
        <row r="99">
          <cell r="A99" t="str">
            <v>RO-00540</v>
          </cell>
          <cell r="B99" t="str">
            <v>SICOR</v>
          </cell>
          <cell r="C99" t="str">
            <v>armação em aço ca-50 - fornecimento, preparo e colocação</v>
          </cell>
          <cell r="D99" t="str">
            <v>kg</v>
          </cell>
          <cell r="E99">
            <v>9.68</v>
          </cell>
          <cell r="F99">
            <v>0.24117110365874006</v>
          </cell>
          <cell r="G99">
            <v>12.01</v>
          </cell>
          <cell r="P99" t="str">
            <v>RO-41387</v>
          </cell>
        </row>
        <row r="100">
          <cell r="A100">
            <v>307732</v>
          </cell>
          <cell r="B100" t="str">
            <v>SICRO</v>
          </cell>
          <cell r="C100" t="str">
            <v>Aparelho de apoio de neoprene fretado para estruturas pré-moldadas - fornecimento e instalação</v>
          </cell>
          <cell r="D100" t="str">
            <v>dm³</v>
          </cell>
          <cell r="E100">
            <v>111.91</v>
          </cell>
          <cell r="F100">
            <v>0.24117110365874006</v>
          </cell>
          <cell r="G100">
            <v>138.88999999999999</v>
          </cell>
          <cell r="P100" t="str">
            <v>RO-41582</v>
          </cell>
        </row>
        <row r="101">
          <cell r="A101" t="str">
            <v>RO-41578</v>
          </cell>
          <cell r="B101" t="str">
            <v>CUSTO REAJUSTADO</v>
          </cell>
          <cell r="C101" t="str">
            <v>limpeza de superfície com jato de areia e agua</v>
          </cell>
          <cell r="D101" t="str">
            <v>m2</v>
          </cell>
          <cell r="E101">
            <v>35.135983445346724</v>
          </cell>
          <cell r="F101">
            <v>0.24117110365874006</v>
          </cell>
          <cell r="G101">
            <v>43.6</v>
          </cell>
          <cell r="P101" t="str">
            <v>RO-41578</v>
          </cell>
        </row>
        <row r="102">
          <cell r="A102">
            <v>4915639</v>
          </cell>
          <cell r="B102" t="str">
            <v>SICRO</v>
          </cell>
          <cell r="C102" t="str">
            <v>Limpeza em superfície de concreto com escova de aço</v>
          </cell>
          <cell r="D102" t="str">
            <v>m²</v>
          </cell>
          <cell r="E102">
            <v>4.13</v>
          </cell>
          <cell r="F102">
            <v>0.24117110365874006</v>
          </cell>
          <cell r="G102">
            <v>5.12</v>
          </cell>
          <cell r="P102" t="str">
            <v>RO-42430</v>
          </cell>
        </row>
        <row r="103">
          <cell r="A103">
            <v>4413200</v>
          </cell>
          <cell r="B103" t="str">
            <v>SICRO</v>
          </cell>
          <cell r="C103" t="str">
            <v>Plantio de grama comercial em placas</v>
          </cell>
          <cell r="D103" t="str">
            <v>m²</v>
          </cell>
          <cell r="E103">
            <v>15.09</v>
          </cell>
          <cell r="F103">
            <v>0.24117110365874006</v>
          </cell>
          <cell r="G103">
            <v>18.72</v>
          </cell>
          <cell r="P103" t="str">
            <v>RO-41402</v>
          </cell>
        </row>
        <row r="104">
          <cell r="A104">
            <v>4915740</v>
          </cell>
          <cell r="B104" t="str">
            <v>SICRO</v>
          </cell>
          <cell r="C104" t="str">
            <v>Roçada manual</v>
          </cell>
          <cell r="D104" t="str">
            <v>ha</v>
          </cell>
          <cell r="E104">
            <v>1756.67</v>
          </cell>
          <cell r="F104">
            <v>0.24117110365874006</v>
          </cell>
          <cell r="G104">
            <v>2180.3200000000002</v>
          </cell>
          <cell r="P104" t="str">
            <v>RO-41293</v>
          </cell>
        </row>
        <row r="105">
          <cell r="A105">
            <v>4915775</v>
          </cell>
          <cell r="B105" t="str">
            <v>SICRO</v>
          </cell>
          <cell r="C105" t="str">
            <v>Roçada mecanizada com roçadeira articulada</v>
          </cell>
          <cell r="D105" t="str">
            <v>ha</v>
          </cell>
          <cell r="E105">
            <v>730.73</v>
          </cell>
          <cell r="F105">
            <v>0.24117110365874006</v>
          </cell>
          <cell r="G105">
            <v>906.96</v>
          </cell>
          <cell r="P105" t="str">
            <v>RO-41295</v>
          </cell>
        </row>
        <row r="106">
          <cell r="A106" t="str">
            <v>ED-50701</v>
          </cell>
          <cell r="B106" t="str">
            <v>SICOR</v>
          </cell>
          <cell r="C106" t="str">
            <v>capina manual do terreno, exclusive rastelamento e queima</v>
          </cell>
          <cell r="D106" t="str">
            <v>m2</v>
          </cell>
          <cell r="E106">
            <v>1.36</v>
          </cell>
          <cell r="F106">
            <v>0.24117110365874006</v>
          </cell>
          <cell r="G106">
            <v>1.68</v>
          </cell>
          <cell r="P106" t="str">
            <v>RO-41296</v>
          </cell>
        </row>
        <row r="107">
          <cell r="A107" t="str">
            <v>ED-50702</v>
          </cell>
          <cell r="B107" t="str">
            <v>SICOR</v>
          </cell>
          <cell r="C107" t="str">
            <v>desmatamento, destocamento e limpeza, inclusive transporte até cinquenta (50) metros</v>
          </cell>
          <cell r="D107" t="str">
            <v>m2</v>
          </cell>
          <cell r="E107">
            <v>0.56000000000000005</v>
          </cell>
          <cell r="F107">
            <v>0.24117110365874006</v>
          </cell>
          <cell r="G107">
            <v>0.69</v>
          </cell>
          <cell r="P107" t="str">
            <v>RO-43333</v>
          </cell>
        </row>
        <row r="108">
          <cell r="A108" t="str">
            <v>RO-00881</v>
          </cell>
          <cell r="B108" t="str">
            <v>SICOR</v>
          </cell>
          <cell r="C108" t="str">
            <v>Transporte com caminhão basculante de 6 m³ - rodovia pavimentada</v>
          </cell>
          <cell r="D108" t="str">
            <v>txkm</v>
          </cell>
          <cell r="E108">
            <v>0.78</v>
          </cell>
          <cell r="F108">
            <v>0.24117110365874006</v>
          </cell>
          <cell r="G108">
            <v>0.96</v>
          </cell>
          <cell r="P108" t="str">
            <v>RO-41369</v>
          </cell>
        </row>
        <row r="109">
          <cell r="A109" t="str">
            <v>ED-50697</v>
          </cell>
          <cell r="B109" t="str">
            <v>SICOR</v>
          </cell>
          <cell r="C109" t="str">
            <v>corte de árvore com motosserra, diâmetro do tronco de quinze (15) centímetros até trinta (30) centímetros, exclusive destocamento e afastamento</v>
          </cell>
          <cell r="D109" t="str">
            <v>un</v>
          </cell>
          <cell r="E109">
            <v>56.55</v>
          </cell>
          <cell r="F109">
            <v>0.24117110365874006</v>
          </cell>
          <cell r="G109">
            <v>70.180000000000007</v>
          </cell>
          <cell r="P109" t="str">
            <v>RO-40108</v>
          </cell>
        </row>
        <row r="110">
          <cell r="A110" t="str">
            <v>ED-50699</v>
          </cell>
          <cell r="B110" t="str">
            <v>SICOR</v>
          </cell>
          <cell r="C110" t="str">
            <v>corte de árvore com motosserra, diâmetro do tronco acima de trinta (30) centímetros até cinquenta (50) centímetros, exclusive destocamento e afastamento</v>
          </cell>
          <cell r="D110" t="str">
            <v>un</v>
          </cell>
          <cell r="E110">
            <v>94.24</v>
          </cell>
          <cell r="F110">
            <v>0.24117110365874006</v>
          </cell>
          <cell r="G110">
            <v>116.96</v>
          </cell>
          <cell r="P110" t="str">
            <v>RO-42488</v>
          </cell>
        </row>
        <row r="111">
          <cell r="A111" t="str">
            <v>RO-00072</v>
          </cell>
          <cell r="B111" t="str">
            <v>SICOR</v>
          </cell>
          <cell r="C111" t="str">
            <v>escavação, carga e transporte de material de 1ª categoria - executado com escavadeira de 1,40 m3 e caminhão basculante de 12 m3 e com caminho de serviço pavimentado - dmt de      50 a    200 m</v>
          </cell>
          <cell r="D111" t="str">
            <v>m3</v>
          </cell>
          <cell r="E111">
            <v>5.42</v>
          </cell>
          <cell r="F111">
            <v>0.24117110365874006</v>
          </cell>
          <cell r="G111">
            <v>6.72</v>
          </cell>
          <cell r="P111" t="str">
            <v>RO-40148</v>
          </cell>
        </row>
        <row r="112">
          <cell r="A112" t="str">
            <v>RO-00077</v>
          </cell>
          <cell r="B112" t="str">
            <v>SICOR</v>
          </cell>
          <cell r="C112" t="str">
            <v>escavação, carga e transporte de material de 1ª categoria - executado com escavadeira de 1,40 m3 e caminhão basculante de 12 m3 e com caminho de serviço pavimentado - dmt de 1.000 a 1.200 m</v>
          </cell>
          <cell r="D112" t="str">
            <v>m3</v>
          </cell>
          <cell r="E112">
            <v>6.84</v>
          </cell>
          <cell r="F112">
            <v>0.24117110365874006</v>
          </cell>
          <cell r="G112">
            <v>8.48</v>
          </cell>
          <cell r="P112" t="str">
            <v>RO-40153</v>
          </cell>
        </row>
        <row r="113">
          <cell r="A113" t="str">
            <v>RO-00084</v>
          </cell>
          <cell r="B113" t="str">
            <v>SICOR</v>
          </cell>
          <cell r="C113" t="str">
            <v>escavação, carga e transporte de material de 1ª categoria - executado com escavadeira de 1,40 m3 e caminhão basculante de 12 m3 e com caminho de serviço pavimentado - dmt de 3.000 m</v>
          </cell>
          <cell r="D113" t="str">
            <v>m3</v>
          </cell>
          <cell r="E113">
            <v>9.27</v>
          </cell>
          <cell r="F113">
            <v>0.24117110365874006</v>
          </cell>
          <cell r="G113">
            <v>11.5</v>
          </cell>
          <cell r="P113" t="str">
            <v>RO-40160</v>
          </cell>
        </row>
        <row r="114">
          <cell r="A114" t="str">
            <v>RO-00112</v>
          </cell>
          <cell r="B114" t="str">
            <v>SICOR</v>
          </cell>
          <cell r="C114" t="str">
            <v>escavação, carga e transporte de material de 2ª categoria - executado com escavadeira de 1,40 m3 e caminhão basculante de 12 m3 e com caminho de serviço pavimentado - dmt de      50 a    200 m</v>
          </cell>
          <cell r="D114" t="str">
            <v>m3</v>
          </cell>
          <cell r="E114">
            <v>8.33</v>
          </cell>
          <cell r="F114">
            <v>0.24117110365874006</v>
          </cell>
          <cell r="G114">
            <v>10.33</v>
          </cell>
          <cell r="P114" t="str">
            <v>RO-40162</v>
          </cell>
        </row>
        <row r="115">
          <cell r="A115" t="str">
            <v>RO-00117</v>
          </cell>
          <cell r="B115" t="str">
            <v>SICOR</v>
          </cell>
          <cell r="C115" t="str">
            <v>escavação, carga e transporte de material de 2ª categoria - executado com escavadeira de 1,40 m3 e caminhão basculante de 12 m3 e com caminho de serviço pavimentado - dmt de 1.000 a 1.200 m</v>
          </cell>
          <cell r="D115" t="str">
            <v>m3</v>
          </cell>
          <cell r="E115">
            <v>9.4</v>
          </cell>
          <cell r="F115">
            <v>0.24117110365874006</v>
          </cell>
          <cell r="G115">
            <v>11.66</v>
          </cell>
          <cell r="P115" t="str">
            <v>RO-40167</v>
          </cell>
        </row>
        <row r="116">
          <cell r="A116" t="str">
            <v>RO-00124</v>
          </cell>
          <cell r="B116" t="str">
            <v>SICOR</v>
          </cell>
          <cell r="C116" t="str">
            <v>escavação, carga e transporte de material de 2ª categoria - executado com escavadeira de 1,40 m3 e caminhão basculante de 12 m3 e com caminho de serviço pavimentado - dmt de 3.000 m</v>
          </cell>
          <cell r="D116" t="str">
            <v>m3</v>
          </cell>
          <cell r="E116">
            <v>11.88</v>
          </cell>
          <cell r="F116">
            <v>0.24117110365874006</v>
          </cell>
          <cell r="G116">
            <v>14.74</v>
          </cell>
          <cell r="P116" t="str">
            <v>RO-40174</v>
          </cell>
        </row>
        <row r="117">
          <cell r="A117" t="str">
            <v>RO-00190</v>
          </cell>
          <cell r="B117" t="str">
            <v>SICOR</v>
          </cell>
          <cell r="C117" t="str">
            <v>escavação, carga e transporte de material de 3ª categoria - executado com escavadeira de 1,40 m3 e caminhão basculante de 12 m3 e com caminho de serviço pavimentado - dmt de      50 a    200 m</v>
          </cell>
          <cell r="D117" t="str">
            <v>m3</v>
          </cell>
          <cell r="E117">
            <v>39.020000000000003</v>
          </cell>
          <cell r="F117">
            <v>0.24117110365874006</v>
          </cell>
          <cell r="G117">
            <v>48.43</v>
          </cell>
          <cell r="P117" t="str">
            <v>RO-40182</v>
          </cell>
        </row>
        <row r="118">
          <cell r="A118" t="str">
            <v>RO-00195</v>
          </cell>
          <cell r="B118" t="str">
            <v>SICOR</v>
          </cell>
          <cell r="C118" t="str">
            <v>escavação, carga e transporte de material de 3ª categoria - executado com escavadeira de 1,40 m3 e caminhão basculante de 12 m3 e com caminho de serviço pavimentado - dmt de 1.000 a 1.200 m</v>
          </cell>
          <cell r="D118" t="str">
            <v>m3</v>
          </cell>
          <cell r="E118">
            <v>41.51</v>
          </cell>
          <cell r="F118">
            <v>0.24117110365874006</v>
          </cell>
          <cell r="G118">
            <v>51.52</v>
          </cell>
          <cell r="P118" t="str">
            <v>RO-41777</v>
          </cell>
        </row>
        <row r="119">
          <cell r="A119" t="str">
            <v>RO-00202</v>
          </cell>
          <cell r="B119" t="str">
            <v>SICOR</v>
          </cell>
          <cell r="C119" t="str">
            <v>escavação, carga e transporte de material de 3ª categoria - executado com escavadeira de 1,40 m3 e caminhão basculante de 12 m3 e com caminho de serviço pavimentado - dmt de 3.000 m</v>
          </cell>
          <cell r="D119" t="str">
            <v>m3</v>
          </cell>
          <cell r="E119">
            <v>45.02</v>
          </cell>
          <cell r="F119">
            <v>0.24117110365874006</v>
          </cell>
          <cell r="G119">
            <v>55.87</v>
          </cell>
          <cell r="P119" t="str">
            <v>RO-42330</v>
          </cell>
        </row>
        <row r="120">
          <cell r="A120" t="str">
            <v>RO-00215</v>
          </cell>
          <cell r="B120" t="str">
            <v>SICOR</v>
          </cell>
          <cell r="C120" t="str">
            <v>compactação de aterros a 100% do proctor normal (inclui espalhamento)</v>
          </cell>
          <cell r="D120" t="str">
            <v>m3</v>
          </cell>
          <cell r="E120">
            <v>5.1100000000000003</v>
          </cell>
          <cell r="F120">
            <v>0.24117110365874006</v>
          </cell>
          <cell r="G120">
            <v>6.34</v>
          </cell>
          <cell r="P120" t="str">
            <v>RO-40251</v>
          </cell>
        </row>
        <row r="121">
          <cell r="A121" t="str">
            <v>RO-00217</v>
          </cell>
          <cell r="B121" t="str">
            <v>SICOR</v>
          </cell>
          <cell r="C121" t="str">
            <v>compactação de aterros a 100% do proctor intermediário (inclui espalhamento)</v>
          </cell>
          <cell r="D121" t="str">
            <v>m3</v>
          </cell>
          <cell r="E121">
            <v>8.82</v>
          </cell>
          <cell r="F121">
            <v>0.24117110365874006</v>
          </cell>
          <cell r="G121">
            <v>10.94</v>
          </cell>
          <cell r="P121" t="str">
            <v>RO-40252</v>
          </cell>
        </row>
        <row r="122">
          <cell r="A122">
            <v>4016008</v>
          </cell>
          <cell r="B122" t="str">
            <v>SICRO</v>
          </cell>
          <cell r="C122" t="str">
            <v>Escavação e carga de material de jazida com trator de 127 kW e carregadeira de 3,4 m³</v>
          </cell>
          <cell r="D122" t="str">
            <v>m³</v>
          </cell>
          <cell r="E122">
            <v>4.3899999999999997</v>
          </cell>
          <cell r="F122">
            <v>0.24117110365874006</v>
          </cell>
          <cell r="G122">
            <v>5.44</v>
          </cell>
          <cell r="P122" t="str">
            <v>RO-41087</v>
          </cell>
        </row>
        <row r="123">
          <cell r="A123">
            <v>4011463</v>
          </cell>
          <cell r="B123" t="str">
            <v>SICRO</v>
          </cell>
          <cell r="C123" t="str">
            <v>Concreto asfáltico - faixa C - areia e brita comerciais</v>
          </cell>
          <cell r="D123" t="str">
            <v>t</v>
          </cell>
          <cell r="E123">
            <v>292.30997427494401</v>
          </cell>
          <cell r="F123">
            <v>0.24117110365874006</v>
          </cell>
          <cell r="G123">
            <v>362.8</v>
          </cell>
          <cell r="P123" t="str">
            <v>RO-41177</v>
          </cell>
        </row>
        <row r="124">
          <cell r="A124" t="str">
            <v>ED-7623</v>
          </cell>
          <cell r="B124" t="str">
            <v>SICOR</v>
          </cell>
          <cell r="C124" t="str">
            <v>Execução e aplicação de concreto betuminoso usinado a quente (cbuq), massa comercial, incluindo fornecimento e transporte dos agregados e material betuminoso, exclusive transporte da massa asfáltica até a pista</v>
          </cell>
          <cell r="D124" t="str">
            <v>m³</v>
          </cell>
          <cell r="E124">
            <v>1713.67</v>
          </cell>
          <cell r="F124">
            <v>0.24117110365874006</v>
          </cell>
          <cell r="G124">
            <v>2126.9499999999998</v>
          </cell>
          <cell r="P124" t="str">
            <v>RO-14019</v>
          </cell>
        </row>
        <row r="125">
          <cell r="A125" t="str">
            <v>RO-00388</v>
          </cell>
          <cell r="B125" t="str">
            <v>SICOR</v>
          </cell>
          <cell r="C125" t="str">
            <v>imprimação com emulsão asfáltica (execução, exclui fornecimento e transporte do material betuminoso até a obra)</v>
          </cell>
          <cell r="D125" t="str">
            <v>m2</v>
          </cell>
          <cell r="E125">
            <v>4.4989359999999996</v>
          </cell>
          <cell r="F125">
            <v>0.24117110365874006</v>
          </cell>
          <cell r="G125">
            <v>5.58</v>
          </cell>
          <cell r="P125" t="str">
            <v>RO-51228</v>
          </cell>
        </row>
        <row r="126">
          <cell r="A126" t="str">
            <v>CA0006</v>
          </cell>
          <cell r="B126" t="str">
            <v>ANP</v>
          </cell>
          <cell r="C126" t="str">
            <v>Emulsão asfáltica para serviço de imprimação</v>
          </cell>
          <cell r="D126" t="str">
            <v>t</v>
          </cell>
          <cell r="E126">
            <v>3160.72</v>
          </cell>
          <cell r="F126" t="str">
            <v>BDI JA APLICADO</v>
          </cell>
          <cell r="G126">
            <v>3160.72</v>
          </cell>
        </row>
        <row r="127">
          <cell r="A127">
            <v>4011240</v>
          </cell>
          <cell r="B127" t="str">
            <v>SICRO</v>
          </cell>
          <cell r="C127" t="str">
            <v>Base estabilizada granulometricamente com mistura solo brita (70% - 30%) com 3% de cimento em usina com material de jazida e brita comercial</v>
          </cell>
          <cell r="D127" t="str">
            <v>m³</v>
          </cell>
          <cell r="E127">
            <v>132.44</v>
          </cell>
          <cell r="F127">
            <v>0.24117110365874006</v>
          </cell>
          <cell r="G127">
            <v>164.38</v>
          </cell>
          <cell r="P127" t="str">
            <v>RO-43859</v>
          </cell>
        </row>
        <row r="128">
          <cell r="A128" t="str">
            <v>RO-00312</v>
          </cell>
          <cell r="B128" t="str">
            <v>SICOR</v>
          </cell>
          <cell r="C128" t="str">
            <v>Sub-base estabilizada granulometricamente, executada com recicladora, com mistura de solos, com material de jazida - Compactado na energia intermediária (Execução, incluído escavação e carga do material de jazida, exclui o transporte)</v>
          </cell>
          <cell r="D128" t="str">
            <v>m³</v>
          </cell>
          <cell r="E128">
            <v>46.128</v>
          </cell>
          <cell r="F128">
            <v>0.24117110365874006</v>
          </cell>
          <cell r="G128">
            <v>57.25</v>
          </cell>
          <cell r="P128" t="str">
            <v>RO-41104</v>
          </cell>
        </row>
        <row r="129">
          <cell r="A129">
            <v>5914622</v>
          </cell>
          <cell r="B129" t="str">
            <v>SICRO</v>
          </cell>
          <cell r="C129" t="str">
            <v>Transporte de material betuminoso com caminhão tanque distribuidor - rodovia pavimentada</v>
          </cell>
          <cell r="D129" t="str">
            <v>tkm</v>
          </cell>
          <cell r="E129">
            <v>1.72</v>
          </cell>
          <cell r="F129">
            <v>0.24117110365874006</v>
          </cell>
          <cell r="G129">
            <v>2.13</v>
          </cell>
          <cell r="P129" t="str">
            <v>RO-14031</v>
          </cell>
        </row>
        <row r="130">
          <cell r="A130">
            <v>2003265</v>
          </cell>
          <cell r="B130" t="str">
            <v>SICRO</v>
          </cell>
          <cell r="C130" t="str">
            <v>Sarjeta triangular de concreto - STC 88-20 - escavação mecânica - areia e brita comerciais</v>
          </cell>
          <cell r="D130" t="str">
            <v>m</v>
          </cell>
          <cell r="E130">
            <v>63.305884971739374</v>
          </cell>
          <cell r="F130">
            <v>0.24117110365874006</v>
          </cell>
          <cell r="G130">
            <v>78.569999999999993</v>
          </cell>
          <cell r="P130" t="str">
            <v>RO-40669</v>
          </cell>
        </row>
        <row r="131">
          <cell r="A131" t="str">
            <v>RO-00637</v>
          </cell>
          <cell r="B131" t="str">
            <v>SICOR</v>
          </cell>
          <cell r="C131" t="str">
            <v xml:space="preserve">corpo de bstc d = 0,60 m pa2 - areia, brita e pedra de mão comerciais (execução, incluindo fornecimento, carga e transporte de todos os materiais, exclui escavação) </v>
          </cell>
          <cell r="D131" t="str">
            <v>m</v>
          </cell>
          <cell r="E131">
            <v>395.95</v>
          </cell>
          <cell r="F131">
            <v>0.24117110365874006</v>
          </cell>
          <cell r="G131">
            <v>491.44</v>
          </cell>
          <cell r="P131" t="str">
            <v>RO-40276</v>
          </cell>
        </row>
        <row r="132">
          <cell r="A132" t="str">
            <v>RO-00639</v>
          </cell>
          <cell r="B132" t="str">
            <v>SICOR</v>
          </cell>
          <cell r="C132" t="str">
            <v xml:space="preserve">corpo de bstc d = 0,80 m pa2 - areia, brita e pedra de mão comerciais (execução, incluindo fornecimento, carga e transporte de todos os materiais, exclui escavação) </v>
          </cell>
          <cell r="D132" t="str">
            <v>m</v>
          </cell>
          <cell r="E132">
            <v>662.06</v>
          </cell>
          <cell r="F132">
            <v>0.24117110365874006</v>
          </cell>
          <cell r="G132">
            <v>821.72</v>
          </cell>
          <cell r="P132" t="str">
            <v>RO-40277</v>
          </cell>
        </row>
        <row r="133">
          <cell r="A133" t="str">
            <v>RO-00641</v>
          </cell>
          <cell r="B133" t="str">
            <v>SICOR</v>
          </cell>
          <cell r="C133" t="str">
            <v xml:space="preserve">corpo de bstc d = 1,00 m pa2 - areia, brita e pedra de mão comerciais (execução, incluindo fornecimento, carga e transporte de todos os materiais, exclui escavação) </v>
          </cell>
          <cell r="D133" t="str">
            <v>m</v>
          </cell>
          <cell r="E133">
            <v>932.99</v>
          </cell>
          <cell r="F133">
            <v>0.24117110365874006</v>
          </cell>
          <cell r="G133">
            <v>1158</v>
          </cell>
          <cell r="P133" t="str">
            <v>RO-40278</v>
          </cell>
        </row>
        <row r="134">
          <cell r="A134" t="str">
            <v>RO-00643</v>
          </cell>
          <cell r="B134" t="str">
            <v>SICOR</v>
          </cell>
          <cell r="C134" t="str">
            <v xml:space="preserve">corpo de bstc d = 1,20 m pa2 - areia, brita e pedra de mão comerciais (execução, incluindo fornecimento, carga e transporte de todos os materiais, exclui escavação) </v>
          </cell>
          <cell r="D134" t="str">
            <v>m</v>
          </cell>
          <cell r="E134">
            <v>1270.26</v>
          </cell>
          <cell r="F134">
            <v>0.24117110365874006</v>
          </cell>
          <cell r="G134">
            <v>1576.61</v>
          </cell>
          <cell r="P134" t="str">
            <v>RO-40279</v>
          </cell>
        </row>
        <row r="135">
          <cell r="A135" t="str">
            <v>RO-00645</v>
          </cell>
          <cell r="B135" t="str">
            <v>SICOR</v>
          </cell>
          <cell r="C135" t="str">
            <v xml:space="preserve">corpo de bstc d = 1,50 m pa2 - areia, brita e pedra de mão comerciais (execução, incluindo fornecimento, carga e transporte de todos os materiais, exclui escavação) </v>
          </cell>
          <cell r="D135" t="str">
            <v>m</v>
          </cell>
          <cell r="E135">
            <v>1860.32</v>
          </cell>
          <cell r="F135">
            <v>0.24117110365874006</v>
          </cell>
          <cell r="G135">
            <v>2308.9699999999998</v>
          </cell>
          <cell r="P135" t="str">
            <v>RO-40280</v>
          </cell>
        </row>
        <row r="136">
          <cell r="A136">
            <v>804191</v>
          </cell>
          <cell r="B136" t="str">
            <v>SICRO</v>
          </cell>
          <cell r="C136" t="str">
            <v>Corpo de BDTC D = 1,00 m PA2 - areia, brita e pedra de mão comerciais</v>
          </cell>
          <cell r="D136" t="str">
            <v>m</v>
          </cell>
          <cell r="E136">
            <v>1832.46</v>
          </cell>
          <cell r="F136">
            <v>0.24117110365874006</v>
          </cell>
          <cell r="G136">
            <v>2274.39</v>
          </cell>
          <cell r="P136" t="str">
            <v>RO-40299</v>
          </cell>
        </row>
        <row r="137">
          <cell r="A137" t="str">
            <v>RO-8072</v>
          </cell>
          <cell r="B137" t="str">
            <v>SICOR</v>
          </cell>
          <cell r="C137" t="str">
            <v>corpo de bueiro simples celular de concreto moldado em loco, de 2,00 x 2,00 m com altura de aterro de 2,50 a 5,00 m - areia e brita comerciais (execução, incluindo fornecimento, carga e transporte de todos os materiais, exclui escavação)</v>
          </cell>
          <cell r="D137" t="str">
            <v>m</v>
          </cell>
          <cell r="E137">
            <v>3189.87</v>
          </cell>
          <cell r="F137">
            <v>0.24117110365874006</v>
          </cell>
          <cell r="G137">
            <v>3959.17</v>
          </cell>
          <cell r="P137" t="str">
            <v>RO-40361</v>
          </cell>
        </row>
        <row r="138">
          <cell r="A138" t="str">
            <v>RO-8239</v>
          </cell>
          <cell r="B138" t="str">
            <v>SICOR</v>
          </cell>
          <cell r="C138" t="str">
            <v>boca de bueiro simples celular de concreto moldado em loco, de 2,00 x 2,00 m com esconsidade de 0º - areia e brita comerciais (execução, incluindo fornecimento, carga e transporte de todos os materiais, exclui escavação)</v>
          </cell>
          <cell r="D138" t="str">
            <v>un</v>
          </cell>
          <cell r="E138">
            <v>16437.36</v>
          </cell>
          <cell r="F138">
            <v>0.24117110365874006</v>
          </cell>
          <cell r="G138">
            <v>20401.57</v>
          </cell>
          <cell r="P138" t="str">
            <v>RO-40399</v>
          </cell>
        </row>
        <row r="139">
          <cell r="A139" t="str">
            <v>RO-8186</v>
          </cell>
          <cell r="B139" t="str">
            <v>SICOR</v>
          </cell>
          <cell r="C139" t="str">
            <v>corpo de bueiro simples celular de concreto moldado em loco, de 3,00 x 3,00 m com altura de aterro de 2,50 a 5,00 m - areia e brita comerciais (execução, incluindo fornecimento, carga e transporte de todos os materiais, exclui escavação)</v>
          </cell>
          <cell r="D139" t="str">
            <v>m</v>
          </cell>
          <cell r="E139">
            <v>5909.49</v>
          </cell>
          <cell r="F139">
            <v>0.24117110365874006</v>
          </cell>
          <cell r="G139">
            <v>7334.68</v>
          </cell>
          <cell r="P139" t="str">
            <v>RO-40373</v>
          </cell>
        </row>
        <row r="140">
          <cell r="A140" t="str">
            <v>RO-8295</v>
          </cell>
          <cell r="B140" t="str">
            <v>SICOR</v>
          </cell>
          <cell r="C140" t="str">
            <v>boca de bueiro simples celular de concreto moldado em loco, de 3,00 x 3,00 m com esconsidade de 0º - areia e brita comerciais (execução, incluindo fornecimento, carga e transporte de todos os materiais, exclui escavação)</v>
          </cell>
          <cell r="D140" t="str">
            <v>un</v>
          </cell>
          <cell r="E140">
            <v>30433.03</v>
          </cell>
          <cell r="F140">
            <v>0.24117110365874006</v>
          </cell>
          <cell r="G140">
            <v>37772.589999999997</v>
          </cell>
          <cell r="P140" t="str">
            <v>RO-40411</v>
          </cell>
        </row>
        <row r="141">
          <cell r="A141" t="str">
            <v>RO-8410</v>
          </cell>
          <cell r="B141" t="str">
            <v>SICOR</v>
          </cell>
          <cell r="C141" t="str">
            <v>corpo de bueiro duplo celular de concreto moldado em loco, de 3,00 x 3,00 m com altura de aterro de 2,50 a 5,00 m - areia e brita comerciais (execução, incluindo fornecimento, carga e transporte de todos os materiais, exclui escavação)</v>
          </cell>
          <cell r="D141" t="str">
            <v>m</v>
          </cell>
          <cell r="E141">
            <v>9612.2999999999993</v>
          </cell>
          <cell r="F141">
            <v>0.24117110365874006</v>
          </cell>
          <cell r="G141">
            <v>11930.5</v>
          </cell>
          <cell r="P141" t="str">
            <v>RO-40442</v>
          </cell>
        </row>
        <row r="142">
          <cell r="A142" t="str">
            <v>RO-8533</v>
          </cell>
          <cell r="B142" t="str">
            <v>SICOR</v>
          </cell>
          <cell r="C142" t="str">
            <v>boca de bueiro duplo celular de concreto moldado em loco, de 3,00 x 3,00 m com esconsidade de 0º - areia e brita comerciais (execução, incluindo fornecimento, carga e transporte de todos os materiais, exclui escavação)</v>
          </cell>
          <cell r="D142" t="str">
            <v>un</v>
          </cell>
          <cell r="E142">
            <v>36856.160000000003</v>
          </cell>
          <cell r="F142">
            <v>0.24117110365874006</v>
          </cell>
          <cell r="G142">
            <v>45744.800000000003</v>
          </cell>
          <cell r="P142" t="str">
            <v>RO-40466</v>
          </cell>
        </row>
        <row r="143">
          <cell r="A143" t="str">
            <v>RO-8611</v>
          </cell>
          <cell r="B143" t="str">
            <v>SICOR</v>
          </cell>
          <cell r="C143" t="str">
            <v>corpo de bueiro triplo celular de concreto moldado em loco, de 3,00 x 3,00 m com altura de aterro de 2,50 a 5,00 m - areia extraída e brita produzida (execução, incluindo fornecimento, carga e transporte de todos os materiais, exclui escavação)</v>
          </cell>
          <cell r="D143" t="str">
            <v>m</v>
          </cell>
          <cell r="E143">
            <v>13144.48</v>
          </cell>
          <cell r="F143">
            <v>0.24117110365874006</v>
          </cell>
          <cell r="G143">
            <v>16314.54</v>
          </cell>
          <cell r="P143" t="str">
            <v>RO-40486</v>
          </cell>
        </row>
        <row r="144">
          <cell r="A144" t="str">
            <v>RO-8642</v>
          </cell>
          <cell r="B144" t="str">
            <v>SICOR</v>
          </cell>
          <cell r="C144" t="str">
            <v>boca de bueiro triplo celular de concreto moldado em loco, de 3,00 x 3,00 m com esconsidade de 0º - areia e brita comerciais (execução, incluindo fornecimento, carga e transporte de todos os materiais, exclui escavação)</v>
          </cell>
          <cell r="D144" t="str">
            <v>un</v>
          </cell>
          <cell r="E144">
            <v>40592.35</v>
          </cell>
          <cell r="F144">
            <v>0.24117110365874006</v>
          </cell>
          <cell r="G144">
            <v>50382.05</v>
          </cell>
          <cell r="P144" t="str">
            <v>RO-40497</v>
          </cell>
        </row>
        <row r="145">
          <cell r="A145" t="str">
            <v>ED-51106</v>
          </cell>
          <cell r="B145" t="str">
            <v>SICOR</v>
          </cell>
          <cell r="C145" t="str">
            <v>escavação mecânica em material de 2ª categoria, inclusive carga em caminhão, exclusive transporte e descarga</v>
          </cell>
          <cell r="D145" t="str">
            <v>m3</v>
          </cell>
          <cell r="E145">
            <v>8.91</v>
          </cell>
          <cell r="F145">
            <v>0.24117110365874006</v>
          </cell>
          <cell r="G145">
            <v>11.05</v>
          </cell>
          <cell r="P145" t="str">
            <v>RO-40215</v>
          </cell>
        </row>
        <row r="146">
          <cell r="A146" t="str">
            <v>ED-48444</v>
          </cell>
          <cell r="B146" t="str">
            <v>SICOR</v>
          </cell>
          <cell r="C146" t="str">
            <v>demolição mecanizada de concreto, sem armação, com equipamento pneumático, inclusive afastamento e empilhamento, exclusive transporte e retirada do material demolido</v>
          </cell>
          <cell r="D146" t="str">
            <v>m3</v>
          </cell>
          <cell r="E146">
            <v>249.708</v>
          </cell>
          <cell r="F146">
            <v>0.24117110365874006</v>
          </cell>
          <cell r="G146">
            <v>309.93</v>
          </cell>
          <cell r="P146" t="str">
            <v>RO-41599</v>
          </cell>
        </row>
        <row r="147">
          <cell r="A147">
            <v>5219627</v>
          </cell>
          <cell r="B147" t="str">
            <v>SICRO</v>
          </cell>
          <cell r="C147" t="str">
            <v>Tacha refletiva em resina sintética - monodirecional tipo I - com um pino - fornecimento e colocação</v>
          </cell>
          <cell r="D147" t="str">
            <v>un</v>
          </cell>
          <cell r="E147">
            <v>42.04</v>
          </cell>
          <cell r="F147">
            <v>0.24117110365874006</v>
          </cell>
          <cell r="G147">
            <v>52.17</v>
          </cell>
          <cell r="P147" t="str">
            <v>RO-41231</v>
          </cell>
        </row>
        <row r="148">
          <cell r="A148">
            <v>5213570</v>
          </cell>
          <cell r="B148" t="str">
            <v>SICRO</v>
          </cell>
          <cell r="C148" t="str">
            <v>Placa em aço - película I + I - fornecimento e implantação</v>
          </cell>
          <cell r="D148" t="str">
            <v>m²</v>
          </cell>
          <cell r="E148">
            <v>456.47</v>
          </cell>
          <cell r="F148">
            <v>0.24117110365874006</v>
          </cell>
          <cell r="G148">
            <v>566.54999999999995</v>
          </cell>
          <cell r="P148" t="str">
            <v>RO-43226</v>
          </cell>
        </row>
        <row r="149">
          <cell r="A149">
            <v>94992</v>
          </cell>
          <cell r="B149" t="str">
            <v>SINAPI</v>
          </cell>
          <cell r="C149" t="str">
            <v>execução de passeio (calçada) ou piso de concreto com concreto moldado in loco, feito em obra, acabamento convencional, espessura 6 cm, armado.</v>
          </cell>
          <cell r="D149" t="str">
            <v>m²</v>
          </cell>
          <cell r="E149">
            <v>75.13</v>
          </cell>
          <cell r="F149">
            <v>0.24117110365874006</v>
          </cell>
          <cell r="G149">
            <v>93.24</v>
          </cell>
          <cell r="P149" t="str">
            <v>RO-42283</v>
          </cell>
        </row>
        <row r="150">
          <cell r="A150">
            <v>4413984</v>
          </cell>
          <cell r="B150" t="str">
            <v>SICRO</v>
          </cell>
          <cell r="C150" t="str">
            <v>Regularização de bota-fora com espalhamento e compactação</v>
          </cell>
          <cell r="D150" t="str">
            <v>m³</v>
          </cell>
          <cell r="E150">
            <v>3.82</v>
          </cell>
          <cell r="F150">
            <v>0.24117110365874006</v>
          </cell>
          <cell r="G150">
            <v>4.74</v>
          </cell>
          <cell r="P150" t="str">
            <v>RO-41399</v>
          </cell>
        </row>
        <row r="151">
          <cell r="A151" t="str">
            <v>ED-51097</v>
          </cell>
          <cell r="B151" t="str">
            <v>SICOR</v>
          </cell>
          <cell r="C151" t="str">
            <v>compactação manual de aterro com soquete, inclusive espalhamento manual</v>
          </cell>
          <cell r="D151" t="str">
            <v>m3</v>
          </cell>
          <cell r="E151">
            <v>69.650000000000006</v>
          </cell>
          <cell r="F151">
            <v>0.24117110365874006</v>
          </cell>
          <cell r="G151">
            <v>86.44</v>
          </cell>
          <cell r="P151" t="str">
            <v>RO-40238</v>
          </cell>
        </row>
        <row r="152">
          <cell r="A152" t="str">
            <v>ED-49787</v>
          </cell>
          <cell r="B152" t="str">
            <v>SICOR</v>
          </cell>
          <cell r="C152" t="str">
            <v>fornecimento de concreto estrutural, preparado em obra com betoneira, com fck 25mpa, inclusive lançamento, adensamento e acabamento (fundação)</v>
          </cell>
          <cell r="D152" t="str">
            <v>m3</v>
          </cell>
          <cell r="E152">
            <v>843.16540332800002</v>
          </cell>
          <cell r="F152">
            <v>0.24117110365874006</v>
          </cell>
          <cell r="G152">
            <v>1046.51</v>
          </cell>
          <cell r="P152" t="str">
            <v>RO-42417</v>
          </cell>
        </row>
        <row r="153">
          <cell r="A153" t="str">
            <v>RO-00047</v>
          </cell>
          <cell r="B153" t="str">
            <v>SICOR</v>
          </cell>
          <cell r="C153" t="str">
            <v>escavação, carga e transporte de material de 1ª categoria - executado com escavadeira de 1,40 m3 e caminhão basculante de 12 m3 e com caminho de serviço em leito natural - dmt de    200 a    400 m</v>
          </cell>
          <cell r="D153" t="str">
            <v>m3</v>
          </cell>
          <cell r="E153">
            <v>6.72</v>
          </cell>
          <cell r="F153">
            <v>0.24117110365874006</v>
          </cell>
          <cell r="G153">
            <v>8.34</v>
          </cell>
          <cell r="P153" t="str">
            <v>RO-40149</v>
          </cell>
        </row>
        <row r="154">
          <cell r="A154">
            <v>3713904</v>
          </cell>
          <cell r="B154" t="str">
            <v>SICRO</v>
          </cell>
          <cell r="C154" t="str">
            <v>Barreira simples de concreto, armada, pré-moldada (perfil New Jersey) - L &gt; 3,00 m e H = 1.070 mm</v>
          </cell>
          <cell r="D154" t="str">
            <v>m</v>
          </cell>
          <cell r="E154">
            <v>257.52</v>
          </cell>
          <cell r="F154">
            <v>0.24117110365874006</v>
          </cell>
          <cell r="G154">
            <v>319.62</v>
          </cell>
          <cell r="P154" t="str">
            <v>RO-40989</v>
          </cell>
        </row>
        <row r="155">
          <cell r="A155">
            <v>4011352</v>
          </cell>
          <cell r="B155" t="str">
            <v>SICRO</v>
          </cell>
          <cell r="C155" t="str">
            <v>Imprimação com emulsão asfáltica</v>
          </cell>
          <cell r="D155" t="str">
            <v>m²</v>
          </cell>
          <cell r="E155">
            <v>0.39</v>
          </cell>
          <cell r="F155">
            <v>0.24117110365874006</v>
          </cell>
          <cell r="G155">
            <v>0.48</v>
          </cell>
          <cell r="P155" t="str">
            <v>RO-51228</v>
          </cell>
        </row>
        <row r="156">
          <cell r="A156">
            <v>2003343</v>
          </cell>
          <cell r="B156" t="str">
            <v>SICRO</v>
          </cell>
          <cell r="C156" t="str">
            <v>Sarjeta trapezoidal de concreto - SZC 90-30 - escavação mecânica - areia e brita comerciais</v>
          </cell>
          <cell r="D156" t="str">
            <v>m</v>
          </cell>
          <cell r="E156">
            <v>77.819999999999993</v>
          </cell>
          <cell r="F156">
            <v>0.24117110365874006</v>
          </cell>
          <cell r="G156">
            <v>96.58</v>
          </cell>
          <cell r="P156" t="str">
            <v>RO-40669</v>
          </cell>
        </row>
        <row r="157">
          <cell r="A157">
            <v>3713604</v>
          </cell>
          <cell r="B157" t="str">
            <v>SICRO</v>
          </cell>
          <cell r="C157" t="str">
            <v>Defensa semimaleável simples - fornecimento e implantação</v>
          </cell>
          <cell r="D157" t="str">
            <v>m</v>
          </cell>
          <cell r="E157">
            <v>459.95</v>
          </cell>
          <cell r="F157">
            <v>0.24117110365874006</v>
          </cell>
          <cell r="G157">
            <v>570.87</v>
          </cell>
          <cell r="P157" t="str">
            <v>RO-41763</v>
          </cell>
        </row>
        <row r="158">
          <cell r="A158" t="str">
            <v>ED-48492</v>
          </cell>
          <cell r="B158" t="str">
            <v>SICOR</v>
          </cell>
          <cell r="C158" t="str">
            <v>demolição mecanizada de revestimento asfáltico, com equipamento pneumático, inclusive afastamento e empilhamento, exclusive transporte e retirada do material demolido</v>
          </cell>
          <cell r="D158" t="str">
            <v>m2</v>
          </cell>
          <cell r="E158">
            <v>88.525999999999996</v>
          </cell>
          <cell r="F158">
            <v>0.24117110365874006</v>
          </cell>
          <cell r="G158">
            <v>109.87</v>
          </cell>
          <cell r="P158" t="str">
            <v>RO-41211</v>
          </cell>
        </row>
        <row r="159">
          <cell r="A159">
            <v>1600408</v>
          </cell>
          <cell r="B159" t="str">
            <v>SICRO</v>
          </cell>
          <cell r="C159" t="str">
            <v>Apicoamento manual de concreto</v>
          </cell>
          <cell r="D159" t="str">
            <v>m²</v>
          </cell>
          <cell r="E159">
            <v>17.690000000000001</v>
          </cell>
          <cell r="F159">
            <v>0.24117110365874006</v>
          </cell>
          <cell r="G159">
            <v>21.95</v>
          </cell>
          <cell r="P159" t="str">
            <v>RO-41429</v>
          </cell>
        </row>
        <row r="160">
          <cell r="A160">
            <v>1608020</v>
          </cell>
          <cell r="B160" t="str">
            <v>SICRO</v>
          </cell>
          <cell r="C160" t="str">
            <v>Perfuração em concreto com martelete elétrico - D = 13,0 mm</v>
          </cell>
          <cell r="D160" t="str">
            <v>m</v>
          </cell>
          <cell r="E160">
            <v>29.06</v>
          </cell>
          <cell r="F160">
            <v>0.24117110365874006</v>
          </cell>
          <cell r="G160">
            <v>36.06</v>
          </cell>
          <cell r="P160" t="str">
            <v>RO-41455</v>
          </cell>
        </row>
        <row r="161">
          <cell r="A161">
            <v>1608021</v>
          </cell>
          <cell r="B161" t="str">
            <v>SICRO</v>
          </cell>
          <cell r="C161" t="str">
            <v>Perfuração em concreto com coroa diamantada - D = 16 mm</v>
          </cell>
          <cell r="D161" t="str">
            <v>m</v>
          </cell>
          <cell r="E161">
            <v>70.58</v>
          </cell>
          <cell r="F161">
            <v>0.24117110365874006</v>
          </cell>
          <cell r="G161">
            <v>87.6</v>
          </cell>
          <cell r="P161" t="str">
            <v>RO-41459</v>
          </cell>
        </row>
        <row r="162">
          <cell r="A162">
            <v>1608026</v>
          </cell>
          <cell r="B162" t="str">
            <v>SICRO</v>
          </cell>
          <cell r="C162" t="str">
            <v>Perfuração em concreto com coroa diamantada - D = 25 mm</v>
          </cell>
          <cell r="D162" t="str">
            <v>m</v>
          </cell>
          <cell r="E162">
            <v>84.89</v>
          </cell>
          <cell r="F162">
            <v>0.24117110365874006</v>
          </cell>
          <cell r="G162">
            <v>105.36</v>
          </cell>
          <cell r="P162" t="str">
            <v>RO-41467</v>
          </cell>
        </row>
        <row r="163">
          <cell r="A163">
            <v>4915650</v>
          </cell>
          <cell r="B163" t="str">
            <v>SICRO</v>
          </cell>
          <cell r="C163" t="str">
            <v>Injeção de adesivo estrutural à base de resina epóxi de baixa viscosidade para tratamento de fissuras em estruturas de concreto - fornecimento e aplicação manual</v>
          </cell>
          <cell r="D163" t="str">
            <v>kg</v>
          </cell>
          <cell r="E163">
            <v>277.25</v>
          </cell>
          <cell r="F163">
            <v>0.24117110365874006</v>
          </cell>
          <cell r="G163">
            <v>344.11</v>
          </cell>
          <cell r="P163" t="str">
            <v>RO-41653</v>
          </cell>
        </row>
        <row r="164">
          <cell r="A164">
            <v>3106119</v>
          </cell>
          <cell r="B164" t="str">
            <v>SICRO</v>
          </cell>
          <cell r="C164" t="str">
            <v>Fôrmas de tábuas de pinho - utilização de 1 vez - confecção, instalação e retirada</v>
          </cell>
          <cell r="D164" t="str">
            <v>m²</v>
          </cell>
          <cell r="E164">
            <v>142.38999999999999</v>
          </cell>
          <cell r="F164">
            <v>0.24117110365874006</v>
          </cell>
          <cell r="G164">
            <v>176.73</v>
          </cell>
          <cell r="P164" t="str">
            <v>RO-41557</v>
          </cell>
        </row>
        <row r="165">
          <cell r="A165" t="str">
            <v>RO-00540</v>
          </cell>
          <cell r="B165" t="str">
            <v>SICOR</v>
          </cell>
          <cell r="C165" t="str">
            <v>armação em aço ca-50 - fornecimento, preparo e colocação</v>
          </cell>
          <cell r="D165" t="str">
            <v>kg</v>
          </cell>
          <cell r="E165">
            <v>9.68</v>
          </cell>
          <cell r="F165">
            <v>0.24117110365874006</v>
          </cell>
          <cell r="G165">
            <v>12.01</v>
          </cell>
          <cell r="P165" t="str">
            <v>RO-42285</v>
          </cell>
        </row>
        <row r="166">
          <cell r="A166">
            <v>1608020</v>
          </cell>
          <cell r="B166" t="str">
            <v>SICRO</v>
          </cell>
          <cell r="C166" t="str">
            <v>Perfuração em concreto com martelete elétrico - D = 13,0 mm</v>
          </cell>
          <cell r="D166" t="str">
            <v>m</v>
          </cell>
          <cell r="E166">
            <v>29.06</v>
          </cell>
          <cell r="F166">
            <v>0.24117110365874006</v>
          </cell>
          <cell r="G166">
            <v>36.06</v>
          </cell>
          <cell r="P166" t="str">
            <v>RO-42426</v>
          </cell>
        </row>
        <row r="167">
          <cell r="A167">
            <v>1608020</v>
          </cell>
          <cell r="B167" t="str">
            <v>SICRO</v>
          </cell>
          <cell r="C167" t="str">
            <v>Perfuração em concreto com martelete elétrico - D = 13,0 mm</v>
          </cell>
          <cell r="D167" t="str">
            <v>m</v>
          </cell>
          <cell r="E167">
            <v>29.06</v>
          </cell>
          <cell r="F167">
            <v>0.24117110365874006</v>
          </cell>
          <cell r="G167">
            <v>36.06</v>
          </cell>
          <cell r="P167" t="str">
            <v>RO-41454</v>
          </cell>
        </row>
        <row r="168">
          <cell r="A168">
            <v>1608021</v>
          </cell>
          <cell r="B168" t="str">
            <v>SICRO</v>
          </cell>
          <cell r="C168" t="str">
            <v>Perfuração em concreto com coroa diamantada - D = 16 mm</v>
          </cell>
          <cell r="D168" t="str">
            <v>m</v>
          </cell>
          <cell r="E168">
            <v>70.58</v>
          </cell>
          <cell r="F168">
            <v>0.24117110365874006</v>
          </cell>
          <cell r="G168">
            <v>87.6</v>
          </cell>
          <cell r="P168" t="str">
            <v>RO-41457</v>
          </cell>
        </row>
        <row r="169">
          <cell r="A169">
            <v>1608026</v>
          </cell>
          <cell r="B169" t="str">
            <v>SICRO</v>
          </cell>
          <cell r="C169" t="str">
            <v>Perfuração em concreto com coroa diamantada - D = 25 mm</v>
          </cell>
          <cell r="D169" t="str">
            <v>m</v>
          </cell>
          <cell r="E169">
            <v>84.89</v>
          </cell>
          <cell r="F169">
            <v>0.24117110365874006</v>
          </cell>
          <cell r="G169">
            <v>105.36</v>
          </cell>
          <cell r="P169" t="str">
            <v>RO-41470</v>
          </cell>
        </row>
        <row r="170">
          <cell r="A170" t="str">
            <v>ED-19637</v>
          </cell>
          <cell r="B170" t="str">
            <v>SICOR</v>
          </cell>
          <cell r="C170" t="str">
            <v>cimbramento para laje pré-moldada com escoramento metálico, tipo "a", altura de (200 até 310)cm, inclusive descarga, montagem, desmontagem e carga</v>
          </cell>
          <cell r="D170" t="str">
            <v>m2xmês</v>
          </cell>
          <cell r="E170">
            <v>21.94</v>
          </cell>
          <cell r="F170">
            <v>0.24117110365874006</v>
          </cell>
          <cell r="G170">
            <v>27.23</v>
          </cell>
          <cell r="P170" t="str">
            <v>RO-41544</v>
          </cell>
        </row>
        <row r="171">
          <cell r="A171">
            <v>307731</v>
          </cell>
          <cell r="B171" t="str">
            <v>SICRO</v>
          </cell>
          <cell r="C171" t="str">
            <v>Aparelho de apoio de neoprene fretado para estruturas moldadas no local - fornecimento e instalação</v>
          </cell>
          <cell r="D171" t="str">
            <v>dm³</v>
          </cell>
          <cell r="E171">
            <v>135.74</v>
          </cell>
          <cell r="F171">
            <v>0.24117110365874006</v>
          </cell>
          <cell r="G171">
            <v>168.47</v>
          </cell>
          <cell r="P171" t="str">
            <v>RO-41582</v>
          </cell>
        </row>
        <row r="172">
          <cell r="A172" t="str">
            <v>RO-00953</v>
          </cell>
          <cell r="B172" t="str">
            <v>SICOR</v>
          </cell>
          <cell r="C172" t="str">
            <v>concreto magro confeccionado em betoneira e lançamento manual - areia e brita comerciais (execução, incluindo fornecimento, carga e transporte de todos os materiais)</v>
          </cell>
          <cell r="D172" t="str">
            <v>m3</v>
          </cell>
          <cell r="E172">
            <v>357.65</v>
          </cell>
          <cell r="F172">
            <v>0.24117110365874006</v>
          </cell>
          <cell r="G172">
            <v>443.9</v>
          </cell>
          <cell r="P172" t="str">
            <v>RO-42415</v>
          </cell>
        </row>
        <row r="173">
          <cell r="A173" t="str">
            <v>ED-49649</v>
          </cell>
          <cell r="B173" t="str">
            <v>SICOR</v>
          </cell>
          <cell r="C173" t="str">
            <v>fôrma e desforma de madeira para estrutura em curva com tábua, sarrafo e compensado resinado naval, esp. 6mm, reaproveitamento (2x), exclusive escoramento</v>
          </cell>
          <cell r="D173" t="str">
            <v>m2</v>
          </cell>
          <cell r="E173">
            <v>135.75</v>
          </cell>
          <cell r="F173">
            <v>0.24117110365874006</v>
          </cell>
          <cell r="G173">
            <v>168.48</v>
          </cell>
          <cell r="P173" t="str">
            <v>RO-41559</v>
          </cell>
        </row>
        <row r="174">
          <cell r="A174" t="str">
            <v>ED-49645</v>
          </cell>
          <cell r="B174" t="str">
            <v>SICOR</v>
          </cell>
          <cell r="C174" t="str">
            <v>fôrma e desforma de compensado resinado, esp. 12mm, reaproveitamento (3x), exclusive escoramento</v>
          </cell>
          <cell r="D174" t="str">
            <v>m2</v>
          </cell>
          <cell r="E174">
            <v>61.48</v>
          </cell>
          <cell r="F174">
            <v>0.24117110365874006</v>
          </cell>
          <cell r="G174">
            <v>76.3</v>
          </cell>
          <cell r="P174" t="str">
            <v>RO-41557</v>
          </cell>
        </row>
        <row r="175">
          <cell r="A175" t="str">
            <v>RO-00335</v>
          </cell>
          <cell r="B175" t="str">
            <v>SICOR</v>
          </cell>
          <cell r="C175" t="str">
            <v>base ou sub-base com mistura na pista de solo-cimento com 7% de cimento, com material de jazida - compactado na energia normal (execução, incluído escavação e carga do material de jazida, fornecimento e carga do cimento, exclui o transporte)</v>
          </cell>
          <cell r="D175" t="str">
            <v>m3</v>
          </cell>
          <cell r="E175">
            <v>93.8</v>
          </cell>
          <cell r="F175">
            <v>0.24117110365874006</v>
          </cell>
          <cell r="G175">
            <v>116.42</v>
          </cell>
          <cell r="P175" t="str">
            <v>RO-41138</v>
          </cell>
        </row>
        <row r="176">
          <cell r="A176" t="str">
            <v>RO-00456</v>
          </cell>
          <cell r="B176" t="str">
            <v>SICOR</v>
          </cell>
          <cell r="C176" t="str">
            <v>pré-misturado a frio com emulsão asfáltica com polímero - faixa c - areia e brita comerciais (execução, incluindo o fornecimento e carga da areia e da brita, exclui o transporte da areia e da brita e o fornecimento e transporte do material betuminoso até a obra)</v>
          </cell>
          <cell r="D176" t="str">
            <v>m3</v>
          </cell>
          <cell r="E176">
            <v>446.92830484432</v>
          </cell>
          <cell r="F176">
            <v>0.24117110365874006</v>
          </cell>
          <cell r="G176">
            <v>554.71</v>
          </cell>
          <cell r="P176" t="str">
            <v>RO-14021</v>
          </cell>
        </row>
        <row r="177">
          <cell r="A177" t="str">
            <v>RO-00833</v>
          </cell>
          <cell r="B177" t="str">
            <v>SICOR</v>
          </cell>
          <cell r="C177" t="str">
            <v>carga, manobra e descarga de agregados ou solos em caminhão basculante de 12 m³ - carga com carregadeira de 3,40 m³ e descarga livre</v>
          </cell>
          <cell r="D177" t="str">
            <v>t</v>
          </cell>
          <cell r="E177">
            <v>2.6</v>
          </cell>
          <cell r="F177">
            <v>0.24117110365874006</v>
          </cell>
          <cell r="G177">
            <v>3.22</v>
          </cell>
          <cell r="P177" t="str">
            <v>RO-41346</v>
          </cell>
        </row>
        <row r="178">
          <cell r="A178" t="str">
            <v>RO-00501</v>
          </cell>
          <cell r="B178" t="str">
            <v>SICOR</v>
          </cell>
          <cell r="C178" t="str">
            <v>transporte de material de jazida até a usina de solos com caminhão basculante de 12 m3 em piso com revestimento primário</v>
          </cell>
          <cell r="D178" t="str">
            <v>txkm</v>
          </cell>
          <cell r="E178">
            <v>0.79</v>
          </cell>
          <cell r="F178">
            <v>0.24117110365874006</v>
          </cell>
          <cell r="G178">
            <v>0.98</v>
          </cell>
          <cell r="P178" t="str">
            <v>RO-41338</v>
          </cell>
        </row>
        <row r="179">
          <cell r="A179" t="str">
            <v>RO-00267</v>
          </cell>
          <cell r="B179" t="str">
            <v>SICOR</v>
          </cell>
          <cell r="C179" t="str">
            <v>regularização do subleito - compactado na energia normal</v>
          </cell>
          <cell r="D179" t="str">
            <v>m2</v>
          </cell>
          <cell r="E179">
            <v>0.97</v>
          </cell>
          <cell r="F179">
            <v>0.24117110365874006</v>
          </cell>
          <cell r="G179">
            <v>1.2</v>
          </cell>
          <cell r="P179" t="str">
            <v>RO-41081</v>
          </cell>
        </row>
        <row r="180">
          <cell r="A180">
            <v>4915669</v>
          </cell>
          <cell r="B180" t="str">
            <v>SICRO</v>
          </cell>
          <cell r="C180" t="str">
            <v>Remoção mecanizada de camada granular do pavimento</v>
          </cell>
          <cell r="D180" t="str">
            <v>m³</v>
          </cell>
          <cell r="E180">
            <v>46.467999999999996</v>
          </cell>
          <cell r="F180">
            <v>0.24117110365874006</v>
          </cell>
          <cell r="G180">
            <v>57.67</v>
          </cell>
          <cell r="P180" t="str">
            <v>RO-41211</v>
          </cell>
        </row>
        <row r="181">
          <cell r="A181" t="str">
            <v>RO-00269</v>
          </cell>
          <cell r="B181" t="str">
            <v>SICOR</v>
          </cell>
          <cell r="C181" t="str">
            <v>regularização do subleito - compactado na energia intermediária</v>
          </cell>
          <cell r="D181" t="str">
            <v>m2</v>
          </cell>
          <cell r="E181">
            <v>1.19</v>
          </cell>
          <cell r="F181">
            <v>0.24117110365874006</v>
          </cell>
          <cell r="G181">
            <v>1.47</v>
          </cell>
          <cell r="P181" t="str">
            <v>RO-41082</v>
          </cell>
        </row>
        <row r="182">
          <cell r="A182" t="str">
            <v>RO-00321</v>
          </cell>
          <cell r="B182" t="str">
            <v>SICOR</v>
          </cell>
          <cell r="C182" t="str">
            <v>base com mistura na pista de solo melhorado com 3% de cimento, com material de jazida - compactado na energia modificada (execução, incluído escavação e carga do material de jazida, fornecimento e carga do cimento, exclui o transporte)</v>
          </cell>
          <cell r="D182" t="str">
            <v>m3</v>
          </cell>
          <cell r="E182">
            <v>48.77</v>
          </cell>
          <cell r="F182">
            <v>0.24117110365874006</v>
          </cell>
          <cell r="G182">
            <v>60.53</v>
          </cell>
          <cell r="P182" t="str">
            <v>RO-41113</v>
          </cell>
        </row>
        <row r="183">
          <cell r="A183" t="str">
            <v>RO-00833</v>
          </cell>
          <cell r="B183" t="str">
            <v>SICOR</v>
          </cell>
          <cell r="C183" t="str">
            <v>carga, manobra e descarga de agregados ou solos em caminhão basculante de 12 m³ - carga com carregadeira de 3,40 m³ e descarga livre</v>
          </cell>
          <cell r="D183" t="str">
            <v>t</v>
          </cell>
          <cell r="E183">
            <v>2.6</v>
          </cell>
          <cell r="F183">
            <v>0.24117110365874006</v>
          </cell>
          <cell r="G183">
            <v>3.22</v>
          </cell>
          <cell r="P183" t="str">
            <v>RO-41349</v>
          </cell>
        </row>
        <row r="184">
          <cell r="A184">
            <v>1600404</v>
          </cell>
          <cell r="B184" t="str">
            <v>SICRO</v>
          </cell>
          <cell r="C184" t="str">
            <v>Remoção de tubos de concreto com diâmetro de 0,40 m a 1,00 m em valas e bueiros</v>
          </cell>
          <cell r="D184" t="str">
            <v>m</v>
          </cell>
          <cell r="E184">
            <v>9.74</v>
          </cell>
          <cell r="F184">
            <v>0.24117110365874006</v>
          </cell>
          <cell r="G184">
            <v>12.08</v>
          </cell>
          <cell r="P184" t="str">
            <v>RO-41040</v>
          </cell>
        </row>
        <row r="185">
          <cell r="A185">
            <v>1600404</v>
          </cell>
          <cell r="B185" t="str">
            <v>SICRO</v>
          </cell>
          <cell r="C185" t="str">
            <v>Remoção de tubos de concreto com diâmetro de 0,40 m a 1,00 m em valas e bueiros</v>
          </cell>
          <cell r="D185" t="str">
            <v>m</v>
          </cell>
          <cell r="E185">
            <v>9.74</v>
          </cell>
          <cell r="F185">
            <v>0.24117110365874006</v>
          </cell>
          <cell r="G185">
            <v>12.08</v>
          </cell>
          <cell r="P185" t="str">
            <v>RO-41041</v>
          </cell>
        </row>
        <row r="186">
          <cell r="A186">
            <v>1600404</v>
          </cell>
          <cell r="B186" t="str">
            <v>SICRO</v>
          </cell>
          <cell r="C186" t="str">
            <v>Remoção de tubos de concreto com diâmetro de 0,40 m a 1,00 m em valas e bueiros</v>
          </cell>
          <cell r="D186" t="str">
            <v>m</v>
          </cell>
          <cell r="E186">
            <v>9.74</v>
          </cell>
          <cell r="F186">
            <v>0.24117110365874006</v>
          </cell>
          <cell r="G186">
            <v>12.08</v>
          </cell>
          <cell r="P186" t="str">
            <v>RO-41042</v>
          </cell>
        </row>
        <row r="187">
          <cell r="A187">
            <v>1600404</v>
          </cell>
          <cell r="B187" t="str">
            <v>SICRO</v>
          </cell>
          <cell r="C187" t="str">
            <v>Remoção de tubos de concreto com diâmetro de 0,40 m a 1,00 m em valas e bueiros</v>
          </cell>
          <cell r="D187" t="str">
            <v>m</v>
          </cell>
          <cell r="E187">
            <v>9.74</v>
          </cell>
          <cell r="F187">
            <v>0.24117110365874006</v>
          </cell>
          <cell r="G187">
            <v>12.08</v>
          </cell>
          <cell r="P187" t="str">
            <v>RO-41043</v>
          </cell>
        </row>
        <row r="188">
          <cell r="A188">
            <v>1600404</v>
          </cell>
          <cell r="B188" t="str">
            <v>SICRO</v>
          </cell>
          <cell r="C188" t="str">
            <v>Remoção de tubos de concreto com diâmetro de 0,40 m a 1,00 m em valas e bueiros</v>
          </cell>
          <cell r="D188" t="str">
            <v>m</v>
          </cell>
          <cell r="E188">
            <v>9.74</v>
          </cell>
          <cell r="F188">
            <v>0.24117110365874006</v>
          </cell>
          <cell r="G188">
            <v>12.08</v>
          </cell>
          <cell r="P188" t="str">
            <v>RO-41046</v>
          </cell>
        </row>
        <row r="189">
          <cell r="A189">
            <v>1600404</v>
          </cell>
          <cell r="B189" t="str">
            <v>SICRO</v>
          </cell>
          <cell r="C189" t="str">
            <v>Remoção de tubos de concreto com diâmetro de 0,40 m a 1,00 m em valas e bueiros</v>
          </cell>
          <cell r="D189" t="str">
            <v>m</v>
          </cell>
          <cell r="E189">
            <v>9.74</v>
          </cell>
          <cell r="F189">
            <v>0.24117110365874006</v>
          </cell>
          <cell r="G189">
            <v>12.08</v>
          </cell>
          <cell r="P189" t="str">
            <v>RO-41047</v>
          </cell>
        </row>
        <row r="190">
          <cell r="A190">
            <v>1600404</v>
          </cell>
          <cell r="B190" t="str">
            <v>SICRO</v>
          </cell>
          <cell r="C190" t="str">
            <v>Remoção de tubos de concreto com diâmetro de 0,40 m a 1,00 m em valas e bueiros</v>
          </cell>
          <cell r="D190" t="str">
            <v>m</v>
          </cell>
          <cell r="E190">
            <v>9.74</v>
          </cell>
          <cell r="F190">
            <v>0.24117110365874006</v>
          </cell>
          <cell r="G190">
            <v>12.08</v>
          </cell>
          <cell r="P190" t="str">
            <v>RO-41048</v>
          </cell>
        </row>
        <row r="191">
          <cell r="A191">
            <v>1600404</v>
          </cell>
          <cell r="B191" t="str">
            <v>SICRO</v>
          </cell>
          <cell r="C191" t="str">
            <v>Remoção de tubos de concreto com diâmetro de 0,40 m a 1,00 m em valas e bueiros</v>
          </cell>
          <cell r="D191" t="str">
            <v>m</v>
          </cell>
          <cell r="E191">
            <v>9.74</v>
          </cell>
          <cell r="F191">
            <v>0.24117110365874006</v>
          </cell>
          <cell r="G191">
            <v>12.08</v>
          </cell>
          <cell r="P191" t="str">
            <v>RO-41049</v>
          </cell>
        </row>
        <row r="192">
          <cell r="A192" t="str">
            <v>RO-00220</v>
          </cell>
          <cell r="B192" t="str">
            <v>SICOR</v>
          </cell>
          <cell r="C192" t="str">
            <v>escavação mecânica de vala com descarga lateral em material de 1ª categoria</v>
          </cell>
          <cell r="D192" t="str">
            <v>m3</v>
          </cell>
          <cell r="E192">
            <v>6.72</v>
          </cell>
          <cell r="F192">
            <v>0.24117110365874006</v>
          </cell>
          <cell r="G192">
            <v>8.34</v>
          </cell>
          <cell r="P192" t="str">
            <v>RO-40218</v>
          </cell>
        </row>
        <row r="193">
          <cell r="A193" t="str">
            <v>ED-51120</v>
          </cell>
          <cell r="B193" t="str">
            <v>SICOR</v>
          </cell>
          <cell r="C193" t="str">
            <v>reaterro manual de vala, inclusive espalhamento e compactação manual com soquete</v>
          </cell>
          <cell r="D193" t="str">
            <v>m3</v>
          </cell>
          <cell r="E193">
            <v>69.650000000000006</v>
          </cell>
          <cell r="F193">
            <v>0.24117110365874006</v>
          </cell>
          <cell r="G193">
            <v>86.44</v>
          </cell>
          <cell r="P193" t="str">
            <v>RO-40234</v>
          </cell>
        </row>
        <row r="194">
          <cell r="A194" t="str">
            <v>RO-00881</v>
          </cell>
          <cell r="B194" t="str">
            <v>SICOR</v>
          </cell>
          <cell r="C194" t="str">
            <v>Transporte com caminhão basculante de 6 m³ - rodovia pavimentada</v>
          </cell>
          <cell r="D194" t="str">
            <v>txkm</v>
          </cell>
          <cell r="E194">
            <v>0.78</v>
          </cell>
          <cell r="F194">
            <v>0.24117110365874006</v>
          </cell>
          <cell r="G194">
            <v>0.96</v>
          </cell>
          <cell r="P194" t="str">
            <v>RO-41369</v>
          </cell>
        </row>
        <row r="195">
          <cell r="A195" t="str">
            <v>RO-00214</v>
          </cell>
          <cell r="B195" t="str">
            <v>SICOR</v>
          </cell>
          <cell r="C195" t="str">
            <v>compactação de aterros a 95% do proctor normal (inclui espalhamento)</v>
          </cell>
          <cell r="D195" t="str">
            <v>m3</v>
          </cell>
          <cell r="E195">
            <v>4.6900000000000004</v>
          </cell>
          <cell r="F195">
            <v>0.24117110365874006</v>
          </cell>
          <cell r="G195">
            <v>5.82</v>
          </cell>
          <cell r="P195" t="str">
            <v>RO-40241</v>
          </cell>
        </row>
        <row r="196">
          <cell r="A196">
            <v>5213416</v>
          </cell>
          <cell r="B196" t="str">
            <v>SICRO</v>
          </cell>
          <cell r="C196" t="str">
            <v>Placa em aço nº 16 galvanizado com película retrorrefletiva tipo I + I - confecção</v>
          </cell>
          <cell r="D196" t="str">
            <v>m²</v>
          </cell>
          <cell r="E196">
            <v>403.23</v>
          </cell>
          <cell r="F196">
            <v>0.24117110365874006</v>
          </cell>
          <cell r="G196">
            <v>500.47</v>
          </cell>
          <cell r="P196" t="str">
            <v>RO-42882</v>
          </cell>
        </row>
        <row r="197">
          <cell r="A197">
            <v>5213416</v>
          </cell>
          <cell r="B197" t="str">
            <v>SICRO</v>
          </cell>
          <cell r="C197" t="str">
            <v>Placa em aço nº 16 galvanizado com película retrorrefletiva tipo I + I - confecção</v>
          </cell>
          <cell r="D197" t="str">
            <v>m²</v>
          </cell>
          <cell r="E197">
            <v>403.23</v>
          </cell>
          <cell r="F197">
            <v>0.24117110365874006</v>
          </cell>
          <cell r="G197">
            <v>500.47</v>
          </cell>
          <cell r="P197" t="str">
            <v>RO-42878</v>
          </cell>
        </row>
        <row r="198">
          <cell r="A198">
            <v>5213416</v>
          </cell>
          <cell r="B198" t="str">
            <v>SICRO</v>
          </cell>
          <cell r="C198" t="str">
            <v>Placa em aço nº 16 galvanizado com película retrorrefletiva tipo I + I - confecção</v>
          </cell>
          <cell r="D198" t="str">
            <v>m²</v>
          </cell>
          <cell r="E198">
            <v>403.23</v>
          </cell>
          <cell r="F198">
            <v>0.24117110365874006</v>
          </cell>
          <cell r="G198">
            <v>500.47</v>
          </cell>
          <cell r="P198" t="str">
            <v>RO-42879</v>
          </cell>
        </row>
        <row r="199">
          <cell r="A199">
            <v>5213416</v>
          </cell>
          <cell r="B199" t="str">
            <v>SICRO</v>
          </cell>
          <cell r="C199" t="str">
            <v>Placa em aço nº 16 galvanizado com película retrorrefletiva tipo I + I - confecção</v>
          </cell>
          <cell r="D199" t="str">
            <v>m²</v>
          </cell>
          <cell r="E199">
            <v>403.23</v>
          </cell>
          <cell r="F199">
            <v>0.24117110365874006</v>
          </cell>
          <cell r="G199">
            <v>500.47</v>
          </cell>
          <cell r="P199" t="str">
            <v>RO-42880</v>
          </cell>
        </row>
        <row r="200">
          <cell r="A200">
            <v>5213416</v>
          </cell>
          <cell r="B200" t="str">
            <v>SICRO</v>
          </cell>
          <cell r="C200" t="str">
            <v>Placa em aço nº 16 galvanizado com película retrorrefletiva tipo I + I - confecção</v>
          </cell>
          <cell r="D200" t="str">
            <v>m²</v>
          </cell>
          <cell r="E200">
            <v>403.23</v>
          </cell>
          <cell r="F200">
            <v>0.24117110365874006</v>
          </cell>
          <cell r="G200">
            <v>500.47</v>
          </cell>
          <cell r="P200" t="str">
            <v>RO-42881</v>
          </cell>
        </row>
        <row r="201">
          <cell r="A201">
            <v>5213416</v>
          </cell>
          <cell r="B201" t="str">
            <v>SICRO</v>
          </cell>
          <cell r="C201" t="str">
            <v>Placa em aço nº 16 galvanizado com película retrorrefletiva tipo I + I - confecção</v>
          </cell>
          <cell r="D201" t="str">
            <v>m²</v>
          </cell>
          <cell r="E201">
            <v>403.23</v>
          </cell>
          <cell r="F201">
            <v>0.24117110365874006</v>
          </cell>
          <cell r="G201">
            <v>500.47</v>
          </cell>
          <cell r="P201" t="str">
            <v>RO-42193</v>
          </cell>
        </row>
        <row r="202">
          <cell r="A202">
            <v>1619003</v>
          </cell>
          <cell r="B202" t="str">
            <v>SICRO</v>
          </cell>
          <cell r="C202" t="str">
            <v>Demolição mecânica de concreto armado com escavadeira hidráulica</v>
          </cell>
          <cell r="D202" t="str">
            <v>m³</v>
          </cell>
          <cell r="E202">
            <v>64.09</v>
          </cell>
          <cell r="F202">
            <v>0.24117110365874006</v>
          </cell>
          <cell r="G202">
            <v>79.540000000000006</v>
          </cell>
          <cell r="P202" t="str">
            <v>RO-41602</v>
          </cell>
        </row>
        <row r="203">
          <cell r="A203">
            <v>3713904</v>
          </cell>
          <cell r="B203" t="str">
            <v>SICRO</v>
          </cell>
          <cell r="C203" t="str">
            <v>Barreira simples de concreto, armada, pré-moldada (perfil New Jersey) - L &gt; 3,00 m e H = 1.070 mm</v>
          </cell>
          <cell r="D203" t="str">
            <v>m</v>
          </cell>
          <cell r="E203">
            <v>257.52</v>
          </cell>
          <cell r="F203">
            <v>0.24117110365874006</v>
          </cell>
          <cell r="G203">
            <v>319.62</v>
          </cell>
          <cell r="P203" t="str">
            <v>RO-40989</v>
          </cell>
        </row>
        <row r="204">
          <cell r="A204">
            <v>3806402</v>
          </cell>
          <cell r="B204" t="str">
            <v>SICRO</v>
          </cell>
          <cell r="C204" t="str">
            <v>Limpeza em superfície de concreto com jateamento d'água sob pressão</v>
          </cell>
          <cell r="D204" t="str">
            <v>m²</v>
          </cell>
          <cell r="E204">
            <v>2.2799999999999998</v>
          </cell>
          <cell r="F204">
            <v>0.24117110365874006</v>
          </cell>
          <cell r="G204">
            <v>2.82</v>
          </cell>
          <cell r="P204" t="str">
            <v>RO-41578</v>
          </cell>
        </row>
        <row r="205">
          <cell r="A205" t="str">
            <v>RO-00961</v>
          </cell>
          <cell r="B205" t="str">
            <v>SICOR</v>
          </cell>
          <cell r="C205" t="str">
            <v>concreto confeccionado em betoneira e lançamento manual com fck = 20 mpa - areia e brita comerciais (execução, incluindo fornecimento, carga e transporte de todos os materiais)</v>
          </cell>
          <cell r="D205" t="str">
            <v>m3</v>
          </cell>
          <cell r="E205">
            <v>382.97</v>
          </cell>
          <cell r="F205">
            <v>0.24117110365874006</v>
          </cell>
          <cell r="G205">
            <v>475.33</v>
          </cell>
          <cell r="P205" t="str">
            <v>RO-41628</v>
          </cell>
        </row>
        <row r="206">
          <cell r="A206">
            <v>3713608</v>
          </cell>
          <cell r="B206" t="str">
            <v>SICRO</v>
          </cell>
          <cell r="C206" t="str">
            <v>Cerca com 4 fios de arame farpado e mourão de madeira a cada 2,5 m e esticador a cada 50 m</v>
          </cell>
          <cell r="D206" t="str">
            <v>m</v>
          </cell>
          <cell r="E206">
            <v>20.81</v>
          </cell>
          <cell r="F206">
            <v>0.24117110365874006</v>
          </cell>
          <cell r="G206">
            <v>25.82</v>
          </cell>
          <cell r="P206" t="str">
            <v>RO-41278</v>
          </cell>
        </row>
        <row r="207">
          <cell r="A207" t="str">
            <v>RO-00501</v>
          </cell>
          <cell r="B207" t="str">
            <v>SICOR</v>
          </cell>
          <cell r="C207" t="str">
            <v>transporte de material de jazida até a usina de solos com caminhão basculante de 12 m3 em piso com revestimento primário</v>
          </cell>
          <cell r="D207" t="str">
            <v>txkm</v>
          </cell>
          <cell r="E207">
            <v>0.79</v>
          </cell>
          <cell r="F207">
            <v>0.24117110365874006</v>
          </cell>
          <cell r="G207">
            <v>0.98</v>
          </cell>
          <cell r="P207" t="str">
            <v>RO-41339</v>
          </cell>
        </row>
        <row r="208">
          <cell r="A208" t="str">
            <v>RO-00833</v>
          </cell>
          <cell r="B208" t="str">
            <v>SICOR</v>
          </cell>
          <cell r="C208" t="str">
            <v>carga, manobra e descarga de agregados ou solos em caminhão basculante de 12 m³ - carga com carregadeira de 3,40 m³ e descarga livre</v>
          </cell>
          <cell r="D208" t="str">
            <v>t</v>
          </cell>
          <cell r="E208">
            <v>2.6</v>
          </cell>
          <cell r="F208">
            <v>0.24117110365874006</v>
          </cell>
          <cell r="G208">
            <v>3.22</v>
          </cell>
          <cell r="P208" t="str">
            <v>RO-41347</v>
          </cell>
        </row>
        <row r="209">
          <cell r="A209" t="str">
            <v>RO-7727</v>
          </cell>
          <cell r="B209" t="str">
            <v>SICOR</v>
          </cell>
          <cell r="C209" t="str">
            <v>transporte de concreto asfáltico da usina até a pista  com caminhão basculante de 12 m3 em piso com revestimento primário</v>
          </cell>
          <cell r="D209" t="str">
            <v>txkm</v>
          </cell>
          <cell r="E209">
            <v>0.79</v>
          </cell>
          <cell r="F209">
            <v>0.24117110365874006</v>
          </cell>
          <cell r="G209">
            <v>0.98</v>
          </cell>
          <cell r="P209" t="str">
            <v>RO-14033</v>
          </cell>
        </row>
        <row r="210">
          <cell r="A210" t="str">
            <v>ED-49631</v>
          </cell>
          <cell r="B210" t="str">
            <v>SICOR</v>
          </cell>
          <cell r="C210" t="str">
            <v>fornecimento de concreto estrutural, usinado, com fck 30mpa, inclusive lançamento, adensamento e acabamento</v>
          </cell>
          <cell r="D210" t="str">
            <v>m3</v>
          </cell>
          <cell r="E210">
            <v>879.291403328</v>
          </cell>
          <cell r="F210">
            <v>0.24117110365874006</v>
          </cell>
          <cell r="G210">
            <v>1091.3499999999999</v>
          </cell>
          <cell r="P210" t="str">
            <v>RO-42456</v>
          </cell>
        </row>
        <row r="211">
          <cell r="A211" t="str">
            <v>RO-00426</v>
          </cell>
          <cell r="B211" t="str">
            <v>SICOR</v>
          </cell>
          <cell r="C211" t="str">
            <v>tratamento superficial duplo com emulsão com polímero - brita comercial (execução, incluindo o fornecimento e carga da brita, exclui o transporte da brita e o fornecimento e transporte do material betuminoso até a obra)</v>
          </cell>
          <cell r="D211" t="str">
            <v>m2</v>
          </cell>
          <cell r="E211">
            <v>5.4029870543519998</v>
          </cell>
          <cell r="F211">
            <v>0.24117110365874006</v>
          </cell>
          <cell r="G211">
            <v>6.7</v>
          </cell>
          <cell r="P211" t="str">
            <v>RO-42664</v>
          </cell>
        </row>
        <row r="212">
          <cell r="A212" t="str">
            <v>RO-00270</v>
          </cell>
          <cell r="B212" t="str">
            <v>SICOR</v>
          </cell>
          <cell r="C212" t="str">
            <v>reforço do subleito com material de jazida - compactado na energia intermediária (execução, incluído escavação e carga do material de jazida, exclui o transporte)</v>
          </cell>
          <cell r="D212" t="str">
            <v>m3</v>
          </cell>
          <cell r="E212">
            <v>30.17</v>
          </cell>
          <cell r="F212">
            <v>0.24117110365874006</v>
          </cell>
          <cell r="G212">
            <v>37.44</v>
          </cell>
          <cell r="P212" t="str">
            <v>RO-41093</v>
          </cell>
        </row>
        <row r="213">
          <cell r="A213" t="str">
            <v>RO-00881</v>
          </cell>
          <cell r="B213" t="str">
            <v>SICOR</v>
          </cell>
          <cell r="C213" t="str">
            <v>Transporte com caminhão basculante de 6 m³ - rodovia pavimentada</v>
          </cell>
          <cell r="D213" t="str">
            <v>txkm</v>
          </cell>
          <cell r="E213">
            <v>0.78</v>
          </cell>
          <cell r="F213">
            <v>0.24117110365874006</v>
          </cell>
          <cell r="G213">
            <v>0.96</v>
          </cell>
          <cell r="P213" t="str">
            <v>RO-41376</v>
          </cell>
        </row>
        <row r="214">
          <cell r="A214" t="str">
            <v>RO-00881</v>
          </cell>
          <cell r="B214" t="str">
            <v>SICOR</v>
          </cell>
          <cell r="C214" t="str">
            <v>Transporte com caminhão basculante de 6 m³ - rodovia pavimentada</v>
          </cell>
          <cell r="D214" t="str">
            <v>txkm</v>
          </cell>
          <cell r="E214">
            <v>0.78</v>
          </cell>
          <cell r="F214">
            <v>0.24117110365874006</v>
          </cell>
          <cell r="G214">
            <v>0.96</v>
          </cell>
          <cell r="P214" t="str">
            <v>RO-41372</v>
          </cell>
        </row>
        <row r="215">
          <cell r="A215" t="str">
            <v>RO-7717</v>
          </cell>
          <cell r="B215" t="str">
            <v>SICOR</v>
          </cell>
          <cell r="C215" t="str">
            <v>Transporte de pré-misturado a frio da usina até a pista  com caminhão basculante de 12 m3 em piso pavimentado</v>
          </cell>
          <cell r="D215" t="str">
            <v>TxKM</v>
          </cell>
          <cell r="E215">
            <v>0.64</v>
          </cell>
          <cell r="F215">
            <v>0.24117110365874006</v>
          </cell>
          <cell r="G215">
            <v>0.79</v>
          </cell>
          <cell r="P215" t="str">
            <v>RO-41354</v>
          </cell>
        </row>
        <row r="216">
          <cell r="A216" t="str">
            <v>RO-7726</v>
          </cell>
          <cell r="B216" t="str">
            <v>SICOR</v>
          </cell>
          <cell r="C216" t="str">
            <v>Transporte de concreto asfáltico da usina até a pista  com caminhão basculante de 12 m3 em piso pavimentado</v>
          </cell>
          <cell r="D216" t="str">
            <v>TxKM</v>
          </cell>
          <cell r="E216">
            <v>0.64</v>
          </cell>
          <cell r="F216">
            <v>0.24117110365874006</v>
          </cell>
          <cell r="G216">
            <v>0.79</v>
          </cell>
          <cell r="P216" t="str">
            <v>RO-14032</v>
          </cell>
        </row>
        <row r="217">
          <cell r="A217" t="str">
            <v>RO-00881</v>
          </cell>
          <cell r="B217" t="str">
            <v>SICOR</v>
          </cell>
          <cell r="C217" t="str">
            <v>Transporte com caminhão basculante de 6 m³ - rodovia pavimentada</v>
          </cell>
          <cell r="D217" t="str">
            <v>txkm</v>
          </cell>
          <cell r="E217">
            <v>0.78</v>
          </cell>
          <cell r="F217">
            <v>0.24117110365874006</v>
          </cell>
          <cell r="G217">
            <v>0.96</v>
          </cell>
          <cell r="P217" t="str">
            <v>RO-41375</v>
          </cell>
        </row>
        <row r="218">
          <cell r="A218" t="str">
            <v>RO-00881</v>
          </cell>
          <cell r="B218" t="str">
            <v>SICOR</v>
          </cell>
          <cell r="C218" t="str">
            <v>Transporte com caminhão basculante de 6 m³ - rodovia pavimentada</v>
          </cell>
          <cell r="D218" t="str">
            <v>txkm</v>
          </cell>
          <cell r="E218">
            <v>0.78</v>
          </cell>
          <cell r="F218">
            <v>0.24117110365874006</v>
          </cell>
          <cell r="G218">
            <v>0.96</v>
          </cell>
          <cell r="P218" t="str">
            <v>RO-41370</v>
          </cell>
        </row>
        <row r="219">
          <cell r="A219" t="str">
            <v>CA0001</v>
          </cell>
          <cell r="B219" t="str">
            <v>ANP</v>
          </cell>
          <cell r="C219" t="str">
            <v>CAP modificado por polímero 55-75-E</v>
          </cell>
          <cell r="D219" t="str">
            <v>T</v>
          </cell>
          <cell r="E219">
            <v>6024.96</v>
          </cell>
          <cell r="F219" t="str">
            <v xml:space="preserve"> BDI JÁ APLICADO</v>
          </cell>
          <cell r="G219">
            <v>6024.96</v>
          </cell>
          <cell r="P219" t="str">
            <v>CA0001</v>
          </cell>
        </row>
        <row r="220">
          <cell r="A220" t="str">
            <v>CA0003</v>
          </cell>
          <cell r="B220" t="str">
            <v>ANP</v>
          </cell>
          <cell r="C220" t="str">
            <v>Transporte de material betuminoso</v>
          </cell>
          <cell r="D220" t="str">
            <v>Txkm</v>
          </cell>
          <cell r="E220">
            <v>231.08</v>
          </cell>
          <cell r="F220" t="str">
            <v xml:space="preserve"> BDI JÁ APLICADO</v>
          </cell>
          <cell r="G220">
            <v>231.08</v>
          </cell>
          <cell r="P220" t="str">
            <v>CA0003</v>
          </cell>
        </row>
        <row r="221">
          <cell r="A221" t="str">
            <v>28.10.01</v>
          </cell>
          <cell r="B221" t="str">
            <v>CUSTO REAJUSTADO</v>
          </cell>
          <cell r="C221" t="str">
            <v>Catadióptricos p/ defensa metálica  (un)</v>
          </cell>
          <cell r="D221" t="str">
            <v>un</v>
          </cell>
          <cell r="E221">
            <v>44.358777624489157</v>
          </cell>
          <cell r="F221">
            <v>0.24117110365874006</v>
          </cell>
          <cell r="G221">
            <v>55.05</v>
          </cell>
          <cell r="P221" t="str">
            <v>28.10.01</v>
          </cell>
        </row>
        <row r="222">
          <cell r="A222">
            <v>3713902</v>
          </cell>
          <cell r="B222" t="str">
            <v>SICRO</v>
          </cell>
          <cell r="C222" t="str">
            <v>Terminal absorvedor de energia de abertura com nível de contenção TL3 para defensa metálica - fornecimento e implantação</v>
          </cell>
          <cell r="D222" t="str">
            <v>un</v>
          </cell>
          <cell r="E222">
            <v>47347.74</v>
          </cell>
          <cell r="F222">
            <v>0.24117110365874006</v>
          </cell>
          <cell r="G222">
            <v>58766.64</v>
          </cell>
          <cell r="P222" t="str">
            <v>28.05.08.01</v>
          </cell>
        </row>
        <row r="223">
          <cell r="A223" t="str">
            <v>CA0002</v>
          </cell>
          <cell r="B223" t="str">
            <v>CUSTO REAJUSTADO</v>
          </cell>
          <cell r="C223" t="str">
            <v>Baia de Ônibus</v>
          </cell>
          <cell r="D223" t="str">
            <v>u</v>
          </cell>
          <cell r="E223">
            <v>8802.1209308379111</v>
          </cell>
          <cell r="F223">
            <v>0.24117110365874006</v>
          </cell>
          <cell r="G223">
            <v>10924.93</v>
          </cell>
          <cell r="P223" t="str">
            <v>CA0002</v>
          </cell>
        </row>
        <row r="224">
          <cell r="A224">
            <v>857</v>
          </cell>
          <cell r="B224" t="str">
            <v>SINAPI</v>
          </cell>
          <cell r="C224" t="str">
    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24" t="str">
            <v xml:space="preserve">m     </v>
          </cell>
          <cell r="E224">
            <v>17.149999999999999</v>
          </cell>
          <cell r="F224">
            <v>0.24117110365874006</v>
          </cell>
          <cell r="G224">
            <v>21.28</v>
          </cell>
          <cell r="P224">
            <v>857</v>
          </cell>
        </row>
        <row r="225">
          <cell r="A225">
            <v>868</v>
          </cell>
          <cell r="B225" t="str">
            <v>SINAPI</v>
          </cell>
          <cell r="C225" t="str">
    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25" t="str">
            <v xml:space="preserve">m     </v>
          </cell>
          <cell r="E225">
            <v>24.45</v>
          </cell>
          <cell r="F225">
            <v>0.24117110365874006</v>
          </cell>
          <cell r="G225">
            <v>30.34</v>
          </cell>
          <cell r="P225">
            <v>868</v>
          </cell>
        </row>
        <row r="226">
          <cell r="A226">
            <v>101632</v>
          </cell>
          <cell r="B226" t="str">
            <v>SINAPI</v>
          </cell>
          <cell r="C226" t="str">
            <v>relé fotoelétrico para comando de iluminação externa 1000 w - fornecimento e instalação. af_08/2020</v>
          </cell>
          <cell r="D226" t="str">
            <v>un</v>
          </cell>
          <cell r="E226">
            <v>37.96</v>
          </cell>
          <cell r="F226">
            <v>0.24117110365874006</v>
          </cell>
          <cell r="G226">
            <v>47.11</v>
          </cell>
          <cell r="P226">
            <v>101632</v>
          </cell>
        </row>
        <row r="227">
          <cell r="A227">
            <v>1579</v>
          </cell>
          <cell r="B227" t="str">
            <v>SINAPI</v>
          </cell>
          <cell r="C227" t="str">
    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27" t="str">
            <v xml:space="preserve">un    </v>
          </cell>
          <cell r="E227">
            <v>9.6999999999999993</v>
          </cell>
          <cell r="F227">
            <v>0.24117110365874006</v>
          </cell>
          <cell r="G227">
            <v>12.03</v>
          </cell>
          <cell r="P227">
            <v>1579</v>
          </cell>
        </row>
        <row r="228">
          <cell r="A228">
            <v>11855</v>
          </cell>
          <cell r="B228" t="str">
            <v>SINAPI</v>
          </cell>
          <cell r="C228" t="str">
    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28" t="str">
            <v xml:space="preserve">un    </v>
          </cell>
          <cell r="E228">
            <v>30.78</v>
          </cell>
          <cell r="F228">
            <v>0.24117110365874006</v>
          </cell>
          <cell r="G228">
            <v>38.200000000000003</v>
          </cell>
          <cell r="P228">
            <v>72272</v>
          </cell>
        </row>
        <row r="229">
          <cell r="A229">
            <v>1563</v>
          </cell>
          <cell r="B229" t="str">
            <v>SINAPI</v>
          </cell>
          <cell r="C229" t="str">
    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29" t="str">
            <v xml:space="preserve">un    </v>
          </cell>
          <cell r="E229">
            <v>31.83</v>
          </cell>
          <cell r="F229">
            <v>0.24117110365874006</v>
          </cell>
          <cell r="G229">
            <v>39.5</v>
          </cell>
          <cell r="P229">
            <v>1563</v>
          </cell>
        </row>
        <row r="230">
          <cell r="A230">
            <v>101660</v>
          </cell>
          <cell r="B230" t="str">
            <v>SINAPI</v>
          </cell>
          <cell r="C230" t="str">
            <v>luminária de led para iluminação pública, de 240 w até 350 w - fornecimento e instalação. af_08/2020</v>
          </cell>
          <cell r="D230" t="str">
            <v>un</v>
          </cell>
          <cell r="E230">
            <v>1035.67</v>
          </cell>
          <cell r="F230">
            <v>0.24117110365874006</v>
          </cell>
          <cell r="G230">
            <v>1285.44</v>
          </cell>
          <cell r="P230">
            <v>101660</v>
          </cell>
        </row>
        <row r="231">
          <cell r="A231">
            <v>91933</v>
          </cell>
          <cell r="B231" t="str">
            <v>SINAPI</v>
          </cell>
          <cell r="C231" t="str">
            <v>cabo de cobre flexível isolado, 10 mm², anti-chama 0,6/1,0 kv, para circuitos terminais - fornecimento e instalação. af_03/2023</v>
          </cell>
          <cell r="D231" t="str">
            <v>m</v>
          </cell>
          <cell r="E231">
            <v>15.69</v>
          </cell>
          <cell r="F231">
            <v>0.24117110365874006</v>
          </cell>
          <cell r="G231">
            <v>19.47</v>
          </cell>
          <cell r="P231">
            <v>91933</v>
          </cell>
        </row>
        <row r="232">
          <cell r="A232">
            <v>100622</v>
          </cell>
          <cell r="B232" t="str">
            <v>SINAPI</v>
          </cell>
          <cell r="C232" t="str">
            <v>poste de aço conico contínuo curvo simples, engastado, h=9m, inclusive luminária, sem lâmpada - fornecimento e instalacao. af_11/2019</v>
          </cell>
          <cell r="D232" t="str">
            <v>un</v>
          </cell>
          <cell r="E232">
            <v>2115.0700000000002</v>
          </cell>
          <cell r="F232">
            <v>0.24117110365874006</v>
          </cell>
          <cell r="G232">
            <v>2625.16</v>
          </cell>
          <cell r="P232">
            <v>100622</v>
          </cell>
        </row>
        <row r="233">
          <cell r="A233">
            <v>408067</v>
          </cell>
          <cell r="B233" t="str">
            <v>SICRO</v>
          </cell>
          <cell r="C233" t="str">
            <v>Tela de aço eletrossoldada - fornecimento, preparo e colocação</v>
          </cell>
          <cell r="D233" t="str">
            <v>kg</v>
          </cell>
          <cell r="E233">
            <v>10.29</v>
          </cell>
          <cell r="F233">
            <v>0.24117110365874006</v>
          </cell>
          <cell r="G233">
            <v>12.77</v>
          </cell>
          <cell r="P233">
            <v>408067</v>
          </cell>
        </row>
        <row r="234">
          <cell r="A234" t="str">
            <v>25.10.04</v>
          </cell>
          <cell r="B234" t="str">
            <v>CUSTO REAJUSTADO</v>
          </cell>
          <cell r="C234" t="str">
            <v>PERF.P/DRENO E TIR. SOLO D=114,30MM(HX)</v>
          </cell>
          <cell r="D234" t="str">
            <v>m</v>
          </cell>
          <cell r="E234">
            <v>348.94357445922378</v>
          </cell>
          <cell r="F234">
            <v>0.24117110365874006</v>
          </cell>
          <cell r="G234">
            <v>433.09</v>
          </cell>
          <cell r="P234" t="str">
            <v>25.10.04</v>
          </cell>
        </row>
        <row r="235">
          <cell r="A235">
            <v>307735</v>
          </cell>
          <cell r="B235" t="str">
            <v>SICRO</v>
          </cell>
          <cell r="C235" t="str">
            <v>Junta de dilatação em elastômero e perfil VV - L = 35 mm e H = 60 mm - fornecimento e instalação</v>
          </cell>
          <cell r="D235" t="str">
            <v>m</v>
          </cell>
          <cell r="E235">
            <v>411.43</v>
          </cell>
          <cell r="F235">
            <v>0.24117110365874006</v>
          </cell>
          <cell r="G235">
            <v>510.65</v>
          </cell>
          <cell r="P235">
            <v>307735</v>
          </cell>
        </row>
        <row r="236">
          <cell r="A236">
            <v>307084</v>
          </cell>
          <cell r="B236" t="str">
            <v>SICRO</v>
          </cell>
          <cell r="C236" t="str">
            <v>Lábios poliméricos em junta de pavimento de concreto - L = 20 mm e H = 30 mm - confecção e assentamento</v>
          </cell>
          <cell r="D236" t="str">
            <v>m</v>
          </cell>
          <cell r="E236">
            <v>30.89</v>
          </cell>
          <cell r="F236">
            <v>0.24117110365874006</v>
          </cell>
          <cell r="G236">
            <v>38.33</v>
          </cell>
          <cell r="P236">
            <v>307084</v>
          </cell>
        </row>
        <row r="237">
          <cell r="A237">
            <v>407818</v>
          </cell>
          <cell r="B237" t="str">
            <v>SICRO</v>
          </cell>
          <cell r="C237" t="str">
            <v>Armação em aço CA-25 - fornecimento, preparo e colocação</v>
          </cell>
          <cell r="D237" t="str">
            <v>kg</v>
          </cell>
          <cell r="E237">
            <v>11.21</v>
          </cell>
          <cell r="F237">
            <v>0.24117110365874006</v>
          </cell>
          <cell r="G237">
            <v>13.91</v>
          </cell>
          <cell r="P237">
            <v>407818</v>
          </cell>
        </row>
        <row r="238">
          <cell r="A238">
            <v>407820</v>
          </cell>
          <cell r="B238" t="str">
            <v>SICRO</v>
          </cell>
          <cell r="C238" t="str">
            <v>Armação em aço CA-60 - fornecimento, preparo e colocação</v>
          </cell>
          <cell r="D238" t="str">
            <v>kg</v>
          </cell>
          <cell r="E238">
            <v>12.85</v>
          </cell>
          <cell r="F238">
            <v>0.24117110365874006</v>
          </cell>
          <cell r="G238">
            <v>15.94</v>
          </cell>
          <cell r="P238">
            <v>407820</v>
          </cell>
        </row>
        <row r="239">
          <cell r="A239" t="str">
            <v>ED-5371</v>
          </cell>
          <cell r="B239" t="str">
            <v>SICOR</v>
          </cell>
          <cell r="C239" t="str">
            <v>TUBO PERFURADO CORRUGADO EM PEAD PARA DRENAGEM, DN 100MM(4"), EXCLUSIVE ESCAVAÇÃO DE VALA E APLICAÇÃO DE MATERIAL DRENANTE</v>
          </cell>
          <cell r="D239" t="str">
            <v>m</v>
          </cell>
          <cell r="E239">
            <v>13.47</v>
          </cell>
          <cell r="F239">
            <v>0.24117110365874006</v>
          </cell>
          <cell r="G239">
            <v>16.71</v>
          </cell>
          <cell r="P239" t="str">
            <v>M2160</v>
          </cell>
        </row>
        <row r="240">
          <cell r="A240" t="str">
            <v>CA0005</v>
          </cell>
          <cell r="B240" t="str">
            <v>ANP</v>
          </cell>
          <cell r="C240" t="str">
            <v>Emulsão asfáltica com polímero - RC-1C-E</v>
          </cell>
          <cell r="D240" t="str">
            <v>T</v>
          </cell>
          <cell r="E240">
            <v>4919.5200000000004</v>
          </cell>
          <cell r="F240" t="str">
            <v>BDI JA APLICADO</v>
          </cell>
          <cell r="G240">
            <v>4919.5200000000004</v>
          </cell>
          <cell r="P240" t="str">
            <v>CA0005</v>
          </cell>
        </row>
        <row r="241">
          <cell r="A241" t="str">
            <v>CA0004</v>
          </cell>
          <cell r="B241" t="str">
            <v>ANP</v>
          </cell>
          <cell r="C241" t="str">
            <v>Cimentos asfálticos CAP-50-70</v>
          </cell>
          <cell r="D241" t="str">
            <v>T</v>
          </cell>
          <cell r="E241">
            <v>4855.1499999999996</v>
          </cell>
          <cell r="F241" t="str">
            <v>BDI JA APLICADO</v>
          </cell>
          <cell r="G241">
            <v>4855.1499999999996</v>
          </cell>
          <cell r="P241" t="str">
            <v>CA0004</v>
          </cell>
        </row>
        <row r="242">
          <cell r="A242" t="str">
            <v>PN0010</v>
          </cell>
          <cell r="C242" t="str">
            <v>Terminal Obex</v>
          </cell>
          <cell r="E242">
            <v>1</v>
          </cell>
          <cell r="F242">
            <v>0.24117110365874006</v>
          </cell>
          <cell r="G242">
            <v>1</v>
          </cell>
          <cell r="P242" t="str">
            <v>PN0010</v>
          </cell>
        </row>
        <row r="243">
          <cell r="A243">
            <v>101540</v>
          </cell>
          <cell r="B243" t="str">
            <v>SINAPI</v>
          </cell>
          <cell r="C243" t="str">
            <v>Armação secundária, com 3 estribos e 3 isoladores - fornecimento e instalação.</v>
          </cell>
          <cell r="D243" t="str">
            <v>un</v>
          </cell>
          <cell r="E243">
            <v>118.18</v>
          </cell>
          <cell r="F243">
            <v>0.24117110365874006</v>
          </cell>
          <cell r="G243">
            <v>146.68</v>
          </cell>
          <cell r="P243">
            <v>101540</v>
          </cell>
        </row>
        <row r="244">
          <cell r="A244" t="str">
            <v>73767/003</v>
          </cell>
          <cell r="B244" t="str">
            <v>CUSTO REAJUSTADO</v>
          </cell>
          <cell r="C244" t="str">
            <v>Laço de roldana pré-formado aço recoberto de alumínio para cabo de aluminio nu bitola 25 mm² - Fornecimento e Colocação</v>
          </cell>
          <cell r="D244" t="str">
            <v>pç</v>
          </cell>
          <cell r="E244">
            <v>9.8217002889345864</v>
          </cell>
          <cell r="F244">
            <v>0.24117110365874006</v>
          </cell>
          <cell r="G244">
            <v>12.19</v>
          </cell>
          <cell r="P244" t="str">
            <v>73767/003</v>
          </cell>
        </row>
        <row r="245">
          <cell r="A245">
            <v>939</v>
          </cell>
          <cell r="B245" t="str">
            <v>SINAPI</v>
          </cell>
          <cell r="C245" t="str">
            <v>TOMADA 3P+T 30A/440V SEM PLACA - FORNECIMENTO E INSTALACAO</v>
          </cell>
          <cell r="D245" t="str">
            <v xml:space="preserve">m     </v>
          </cell>
          <cell r="E245">
            <v>2.4300000000000002</v>
          </cell>
          <cell r="F245">
            <v>0.24117110365874006</v>
          </cell>
          <cell r="G245">
            <v>3.01</v>
          </cell>
          <cell r="P245">
            <v>939</v>
          </cell>
        </row>
        <row r="246">
          <cell r="A246">
            <v>307734</v>
          </cell>
          <cell r="C246" t="str">
            <v>Isolador de suspensao(disco),tipo cavilha</v>
          </cell>
          <cell r="D246" t="str">
            <v>m</v>
          </cell>
          <cell r="E246">
            <v>313.41000000000003</v>
          </cell>
          <cell r="F246">
            <v>0.24117110365874006</v>
          </cell>
          <cell r="G246">
            <v>388.99</v>
          </cell>
          <cell r="P246">
            <v>307734</v>
          </cell>
        </row>
        <row r="247">
          <cell r="A247" t="str">
            <v>CA0007</v>
          </cell>
          <cell r="B247" t="str">
            <v>CUSTO REAJUSTADO</v>
          </cell>
          <cell r="C247" t="str">
            <v xml:space="preserve">Pintura e Conservação Geral de Instalações Operacionais           </v>
          </cell>
          <cell r="D247" t="str">
            <v>m2</v>
          </cell>
          <cell r="E247">
            <v>263.21008394806256</v>
          </cell>
          <cell r="F247">
            <v>0.24117110365874006</v>
          </cell>
          <cell r="G247">
            <v>326.68</v>
          </cell>
          <cell r="P247" t="str">
            <v>CA0007</v>
          </cell>
        </row>
        <row r="248">
          <cell r="A248" t="str">
            <v>CA0006</v>
          </cell>
          <cell r="B248" t="str">
            <v>CUSTO REAJUSTADO</v>
          </cell>
          <cell r="C248" t="str">
            <v>Implantação de Defensa Metálica</v>
          </cell>
          <cell r="D248" t="str">
            <v>m</v>
          </cell>
          <cell r="E248">
            <v>17.289555144857744</v>
          </cell>
          <cell r="F248">
            <v>0.24117110365874006</v>
          </cell>
          <cell r="G248">
            <v>21.45</v>
          </cell>
          <cell r="P248" t="str">
            <v>CA0006</v>
          </cell>
        </row>
        <row r="249">
          <cell r="A249" t="str">
            <v>M1367</v>
          </cell>
          <cell r="B249" t="str">
            <v>CUSTO REAJUSTADO</v>
          </cell>
          <cell r="C249" t="str">
            <v>Chapa de aço A 36 # 32mm</v>
          </cell>
          <cell r="D249" t="str">
            <v>kg</v>
          </cell>
          <cell r="E249">
            <v>12.247001744019574</v>
          </cell>
          <cell r="F249">
            <v>0.24117110365874006</v>
          </cell>
          <cell r="G249">
            <v>15.2</v>
          </cell>
          <cell r="P249" t="str">
            <v>M1367</v>
          </cell>
        </row>
        <row r="250">
          <cell r="A250">
            <v>4024</v>
          </cell>
          <cell r="B250" t="str">
            <v>CUSTO REAJUSTADO</v>
          </cell>
          <cell r="C250" t="str">
            <v>TOMADA 3P+T 30A/440V SEM PLACA - FORNECIMENTO E INSTALACAO</v>
          </cell>
          <cell r="D250" t="str">
            <v>un</v>
          </cell>
          <cell r="E250">
            <v>15.187907436811827</v>
          </cell>
          <cell r="F250">
            <v>0.24117110365874006</v>
          </cell>
          <cell r="G250">
            <v>18.850000000000001</v>
          </cell>
          <cell r="P250">
            <v>4024</v>
          </cell>
        </row>
        <row r="251">
          <cell r="A251">
            <v>102103</v>
          </cell>
          <cell r="B251" t="str">
            <v>SINAPI</v>
          </cell>
          <cell r="C251" t="str">
            <v>transformador de distribuição, 45 kva, trifásico, 60 hz, classe 15 kv, imerso em óleo mineral, instalação em poste (não incluso suporte) - fornecimento e instalação. af_12/2020</v>
          </cell>
          <cell r="D251" t="str">
            <v>un</v>
          </cell>
          <cell r="E251">
            <v>12123.31</v>
          </cell>
          <cell r="F251">
            <v>0.24117110365874006</v>
          </cell>
          <cell r="G251">
            <v>15047.1</v>
          </cell>
          <cell r="P251" t="str">
            <v>73857/008</v>
          </cell>
        </row>
        <row r="252">
          <cell r="A252">
            <v>34519</v>
          </cell>
          <cell r="B252" t="str">
            <v>SINAPI</v>
          </cell>
          <cell r="C252" t="str">
            <v xml:space="preserve">cruzeta de concreto leve, comp. 2000 mm secao, 90 x 90 mm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52" t="str">
            <v xml:space="preserve">un    </v>
          </cell>
          <cell r="E252">
            <v>124.57</v>
          </cell>
          <cell r="F252">
            <v>0.24117110365874006</v>
          </cell>
          <cell r="G252">
            <v>154.61000000000001</v>
          </cell>
          <cell r="P252">
            <v>34519</v>
          </cell>
        </row>
        <row r="253">
          <cell r="A253">
            <v>101553</v>
          </cell>
          <cell r="B253" t="str">
            <v>SINAPI</v>
          </cell>
          <cell r="C253" t="str">
            <v>alça preformada de distribuição, em  aço galvanizado, awg 1 - fornecimento e instalação. af_07/2020</v>
          </cell>
          <cell r="D253" t="str">
            <v>un</v>
          </cell>
          <cell r="E253">
            <v>14.46</v>
          </cell>
          <cell r="F253">
            <v>0.24117110365874006</v>
          </cell>
          <cell r="G253">
            <v>17.940000000000001</v>
          </cell>
          <cell r="P253">
            <v>101553</v>
          </cell>
        </row>
        <row r="254">
          <cell r="A254">
            <v>2964</v>
          </cell>
          <cell r="B254" t="str">
            <v>CUSTO REAJUSTADO</v>
          </cell>
          <cell r="C254" t="str">
            <v>Isolador de suspensao(disco),tipo cavilha</v>
          </cell>
          <cell r="D254" t="str">
            <v>un</v>
          </cell>
          <cell r="E254">
            <v>122.3299075929927</v>
          </cell>
          <cell r="F254">
            <v>0.24117110365874006</v>
          </cell>
          <cell r="G254">
            <v>151.83000000000001</v>
          </cell>
          <cell r="P254">
            <v>2964</v>
          </cell>
        </row>
        <row r="255">
          <cell r="A255">
            <v>7581</v>
          </cell>
          <cell r="B255" t="str">
            <v>SINAPI</v>
          </cell>
          <cell r="C255" t="str">
            <v xml:space="preserve">sapatilha em aco galvanizado para cabos com diametro nominal ate 5/8"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55" t="str">
            <v xml:space="preserve">un    </v>
          </cell>
          <cell r="E255">
            <v>3.44</v>
          </cell>
          <cell r="F255">
            <v>0.24117110365874006</v>
          </cell>
          <cell r="G255">
            <v>4.26</v>
          </cell>
          <cell r="P255">
            <v>7581</v>
          </cell>
        </row>
        <row r="256">
          <cell r="A256">
            <v>421</v>
          </cell>
          <cell r="B256" t="str">
            <v>SINAPI</v>
          </cell>
          <cell r="C256" t="str">
            <v xml:space="preserve">porca olhal m 16, em aco galvanizado, diametro = 16 mm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56" t="str">
            <v xml:space="preserve">un    </v>
          </cell>
          <cell r="E256">
            <v>22.78</v>
          </cell>
          <cell r="F256">
            <v>0.24117110365874006</v>
          </cell>
          <cell r="G256">
            <v>28.27</v>
          </cell>
          <cell r="P256">
            <v>421</v>
          </cell>
        </row>
        <row r="257">
          <cell r="A257">
            <v>4276</v>
          </cell>
          <cell r="B257" t="str">
            <v>SINAPI</v>
          </cell>
          <cell r="C257" t="str">
            <v xml:space="preserve">para-raios de distribuicao, tensao nominal 15 kv, corrente nominal de descarga 5 ka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  <cell r="D257" t="str">
            <v xml:space="preserve">un    </v>
          </cell>
          <cell r="E257">
            <v>192.27</v>
          </cell>
          <cell r="F257">
            <v>0.24117110365874006</v>
          </cell>
          <cell r="G257">
            <v>238.63</v>
          </cell>
          <cell r="P257">
            <v>4276</v>
          </cell>
        </row>
        <row r="258">
          <cell r="A258">
            <v>2858</v>
          </cell>
          <cell r="B258" t="str">
            <v>ORSE</v>
          </cell>
          <cell r="C258" t="str">
            <v>Fornecimento de chave fusível 15kv - 100a, ruptura assim. 10 ka</v>
          </cell>
          <cell r="D258" t="str">
            <v>un</v>
          </cell>
          <cell r="E258">
            <v>390</v>
          </cell>
          <cell r="F258">
            <v>0.24117110365874006</v>
          </cell>
          <cell r="G258">
            <v>484.05</v>
          </cell>
          <cell r="P258">
            <v>5047</v>
          </cell>
        </row>
        <row r="259">
          <cell r="A259">
            <v>10625</v>
          </cell>
          <cell r="B259" t="str">
            <v>CUSTO REAJUSTADO</v>
          </cell>
          <cell r="C259" t="str">
            <v>Elo-fusivel,tipo h,de 100a.fornecimento</v>
          </cell>
          <cell r="D259" t="str">
            <v>un</v>
          </cell>
          <cell r="E259">
            <v>3.3486253481531616</v>
          </cell>
          <cell r="F259">
            <v>0.24117110365874006</v>
          </cell>
          <cell r="G259">
            <v>4.1500000000000004</v>
          </cell>
          <cell r="P259">
            <v>10625</v>
          </cell>
        </row>
        <row r="260">
          <cell r="A260">
            <v>41595</v>
          </cell>
          <cell r="B260" t="str">
            <v>CUSTO REAJUSTADO</v>
          </cell>
          <cell r="C260" t="str">
            <v>Demarcação da área</v>
          </cell>
          <cell r="D260" t="str">
            <v>m</v>
          </cell>
          <cell r="E260">
            <v>14.1230725980686</v>
          </cell>
          <cell r="F260">
            <v>0.24117110365874006</v>
          </cell>
          <cell r="G260">
            <v>17.52</v>
          </cell>
          <cell r="P260">
            <v>41595</v>
          </cell>
        </row>
        <row r="261">
          <cell r="A261" t="str">
            <v>ED-49660</v>
          </cell>
          <cell r="B261" t="str">
            <v>SICOR</v>
          </cell>
          <cell r="C261" t="str">
            <v>ESCARIFICAÇÃO MANUAL EM PEÇA DE CONCRETO, COM PROFUNDIDADE MÁXIMA DE ATÉ 3CM, INCLUSIVE LIMPEZA DA SEÇÃO ESCARIFICADA, TRANSPORTE E RETIRADA DO MATERIAL DEMOLIDO, EXCLUSIVE RECOMPOSIÇÃO EM ARGAMASSA OU CONCRETO</v>
          </cell>
          <cell r="D261" t="str">
            <v>m2</v>
          </cell>
          <cell r="E261">
            <v>175.47</v>
          </cell>
          <cell r="F261">
            <v>0.24117110365874006</v>
          </cell>
          <cell r="G261">
            <v>217.78</v>
          </cell>
          <cell r="P261" t="str">
            <v>ED-49660</v>
          </cell>
        </row>
        <row r="262">
          <cell r="A262" t="str">
            <v>ED-48441</v>
          </cell>
          <cell r="B262" t="str">
            <v>SICOR</v>
          </cell>
          <cell r="C262" t="str">
            <v>DEMOLIÇÃO MANUAL DE CONCRETO ARMADO, INCLUSIVE AFASTAMENTO E EMPILHAMENTO, EXCLUSIVE TRANSPORTE E RETIRADA DO MATERIAL DEMOLIDO</v>
          </cell>
          <cell r="D262" t="str">
            <v>m3</v>
          </cell>
          <cell r="E262">
            <v>486.85</v>
          </cell>
          <cell r="F262">
            <v>0.24117110365874006</v>
          </cell>
          <cell r="G262">
            <v>604.26</v>
          </cell>
          <cell r="P262" t="str">
            <v>RO-43107</v>
          </cell>
        </row>
        <row r="263">
          <cell r="A263" t="str">
            <v>27.02.08</v>
          </cell>
          <cell r="B263" t="str">
            <v>CUSTO REAJUSTADO</v>
          </cell>
          <cell r="C263" t="str">
            <v>Limpeza manual com escova de aco p/ aco</v>
          </cell>
          <cell r="D263" t="str">
            <v>m</v>
          </cell>
          <cell r="E263">
            <v>11.629117317854099</v>
          </cell>
          <cell r="F263">
            <v>0.24117110365874006</v>
          </cell>
          <cell r="G263">
            <v>14.43</v>
          </cell>
          <cell r="P263" t="str">
            <v>27.02.08</v>
          </cell>
        </row>
        <row r="264">
          <cell r="A264" t="str">
            <v>27.02.05</v>
          </cell>
          <cell r="B264" t="str">
            <v>CUSTO REAJUSTADO</v>
          </cell>
          <cell r="C264" t="str">
            <v>Limpeza da superfície através de jateamento de ar</v>
          </cell>
          <cell r="D264" t="str">
            <v>m2</v>
          </cell>
          <cell r="E264">
            <v>11.180765806804279</v>
          </cell>
          <cell r="F264">
            <v>0.24117110365874006</v>
          </cell>
          <cell r="G264">
            <v>13.87</v>
          </cell>
          <cell r="P264" t="str">
            <v>27.02.05</v>
          </cell>
        </row>
        <row r="265">
          <cell r="A265" t="str">
            <v>27.01.40</v>
          </cell>
          <cell r="B265" t="str">
            <v>CUSTO REAJUSTADO</v>
          </cell>
          <cell r="C265" t="str">
            <v>Tratamento de armadura com primer rico em zinco</v>
          </cell>
          <cell r="D265" t="str">
            <v>m2</v>
          </cell>
          <cell r="E265">
            <v>11.932433003125114</v>
          </cell>
          <cell r="F265">
            <v>0.24117110365874006</v>
          </cell>
          <cell r="G265">
            <v>14.81</v>
          </cell>
          <cell r="P265" t="str">
            <v>27.01.40</v>
          </cell>
        </row>
        <row r="266">
          <cell r="A266" t="str">
            <v>27.01.04</v>
          </cell>
          <cell r="B266" t="str">
            <v>CUSTO REAJUSTADO</v>
          </cell>
          <cell r="C266" t="str">
            <v>Remoção,carga e transp.entulho em geral</v>
          </cell>
          <cell r="D266" t="str">
            <v>txkm</v>
          </cell>
          <cell r="E266">
            <v>3.1104386079079576</v>
          </cell>
          <cell r="F266">
            <v>0.24117110365874006</v>
          </cell>
          <cell r="G266">
            <v>3.86</v>
          </cell>
          <cell r="P266" t="str">
            <v>27.01.04</v>
          </cell>
        </row>
        <row r="267">
          <cell r="A267" t="str">
            <v>16.47.001</v>
          </cell>
          <cell r="B267" t="str">
            <v>CUSTO REAJUSTADO</v>
          </cell>
          <cell r="C267" t="str">
            <v>Ponte de aderencia acrílica</v>
          </cell>
          <cell r="D267" t="str">
            <v>m²</v>
          </cell>
          <cell r="E267">
            <v>13.184336621808054</v>
          </cell>
          <cell r="F267">
            <v>0.24117110365874006</v>
          </cell>
          <cell r="G267">
            <v>16.36</v>
          </cell>
          <cell r="P267" t="str">
            <v>16.47.001</v>
          </cell>
        </row>
        <row r="268">
          <cell r="A268" t="str">
            <v>83730-A</v>
          </cell>
          <cell r="B268" t="str">
            <v>CUSTO REAJUSTADO</v>
          </cell>
          <cell r="C268" t="str">
            <v>Recomposição da seção com argamassa polimérica industrializada esp até 5,0cm</v>
          </cell>
          <cell r="D268" t="str">
            <v>m²</v>
          </cell>
          <cell r="E268">
            <v>307.65320248848167</v>
          </cell>
          <cell r="F268">
            <v>0.24117110365874006</v>
          </cell>
          <cell r="G268">
            <v>381.85</v>
          </cell>
          <cell r="P268" t="str">
            <v>83730-A</v>
          </cell>
        </row>
        <row r="269">
          <cell r="A269" t="str">
            <v>27.03.02</v>
          </cell>
          <cell r="B269" t="str">
            <v>CUSTO REAJUSTADO</v>
          </cell>
          <cell r="C269" t="str">
            <v>Andaime tubular</v>
          </cell>
          <cell r="D269" t="str">
            <v>m3</v>
          </cell>
          <cell r="E269">
            <v>44.540920425853137</v>
          </cell>
          <cell r="F269">
            <v>0.24117110365874006</v>
          </cell>
          <cell r="G269">
            <v>55.28</v>
          </cell>
          <cell r="P269" t="str">
            <v>27.03.02</v>
          </cell>
        </row>
        <row r="270">
          <cell r="A270" t="str">
            <v>ED-50508</v>
          </cell>
          <cell r="B270" t="str">
            <v>SICOR</v>
          </cell>
          <cell r="C270" t="str">
            <v>LIXAMENTO MANUAL EM SUPERFÍCIE METÁLICA PARA REMOÇÃO DE TINTA</v>
          </cell>
          <cell r="D270" t="str">
            <v>m2</v>
          </cell>
          <cell r="E270">
            <v>4.97</v>
          </cell>
          <cell r="F270">
            <v>0.24117110365874006</v>
          </cell>
          <cell r="G270">
            <v>6.16</v>
          </cell>
          <cell r="P270" t="str">
            <v>ED-50508</v>
          </cell>
        </row>
        <row r="271">
          <cell r="A271" t="str">
            <v>ED-50532</v>
          </cell>
          <cell r="B271" t="str">
            <v>SICOR</v>
          </cell>
          <cell r="C271" t="str">
            <v>PINTURA ANTICORROSIVA A BASE DE ÓXIDO DE FERRO (ZARCÃO) EM ESQUADRIA E SUPERFÍCIE METÁLICA, UMA (1) DEMÃO</v>
          </cell>
          <cell r="D271" t="str">
            <v>m2</v>
          </cell>
          <cell r="E271">
            <v>14.43</v>
          </cell>
          <cell r="F271">
            <v>0.24117110365874006</v>
          </cell>
          <cell r="G271">
            <v>17.91</v>
          </cell>
          <cell r="P271" t="str">
            <v>ED-50532</v>
          </cell>
        </row>
        <row r="272">
          <cell r="A272">
            <v>100900</v>
          </cell>
          <cell r="B272" t="str">
            <v>SINAPI</v>
          </cell>
          <cell r="C272" t="str">
            <v>ESTACA ESCAVADA MECANICAMENTE, SEM FLUIDO ESTABILIZANTE, COM 60CM DE DIÂMETRO, CONCRETO LANÇADO POR BOMBA LANÇA (EXCLUSIVE BOMBEAMENTO, MOBILIZAÇÃO E DESMOBILIZAÇÃO). AF_01/2020_PA</v>
          </cell>
          <cell r="D272" t="str">
            <v>M</v>
          </cell>
          <cell r="E272">
            <v>274.68</v>
          </cell>
          <cell r="F272">
            <v>0.24117110365874006</v>
          </cell>
          <cell r="G272">
            <v>340.92</v>
          </cell>
          <cell r="P272">
            <v>100900</v>
          </cell>
        </row>
        <row r="273">
          <cell r="A273">
            <v>1408020</v>
          </cell>
          <cell r="B273" t="str">
            <v>CUSTO REAJUSTADO</v>
          </cell>
          <cell r="C273" t="str">
            <v>Perfuração em concreto com martelete elétrico - D = 12,5 mm</v>
          </cell>
          <cell r="D273" t="str">
            <v>m</v>
          </cell>
          <cell r="E273">
            <v>37.507406096259466</v>
          </cell>
          <cell r="F273">
            <v>0.24117110365874006</v>
          </cell>
          <cell r="G273">
            <v>46.55</v>
          </cell>
          <cell r="P273">
            <v>1408020</v>
          </cell>
        </row>
        <row r="274">
          <cell r="A274" t="str">
            <v>M1392</v>
          </cell>
          <cell r="B274" t="str">
            <v>CUSTO REAJUSTADO</v>
          </cell>
          <cell r="C274" t="str">
            <v>Bico para injeção de adesivo estrutural à base de resina epoxi</v>
          </cell>
          <cell r="D274" t="str">
            <v xml:space="preserve">un </v>
          </cell>
          <cell r="E274">
            <v>26.722730827498246</v>
          </cell>
          <cell r="F274">
            <v>0.24117110365874006</v>
          </cell>
          <cell r="G274">
            <v>33.159999999999997</v>
          </cell>
          <cell r="P274" t="str">
            <v>M1392</v>
          </cell>
        </row>
        <row r="275">
          <cell r="A275" t="str">
            <v>M1387</v>
          </cell>
          <cell r="B275" t="str">
            <v>CUSTO REAJUSTADO</v>
          </cell>
          <cell r="C275" t="str">
            <v>Resina epoxídica trafix EP injeção</v>
          </cell>
          <cell r="D275" t="str">
            <v>kg</v>
          </cell>
          <cell r="E275">
            <v>52.630162454121873</v>
          </cell>
          <cell r="F275">
            <v>0.24117110365874006</v>
          </cell>
          <cell r="G275">
            <v>65.319999999999993</v>
          </cell>
          <cell r="P275" t="str">
            <v>M1387</v>
          </cell>
        </row>
        <row r="276">
          <cell r="A276" t="str">
            <v>M4006</v>
          </cell>
          <cell r="B276" t="str">
            <v>CUSTO REAJUSTADO</v>
          </cell>
          <cell r="C276" t="str">
            <v>Microcimento Microcover</v>
          </cell>
          <cell r="D276" t="str">
            <v>kg</v>
          </cell>
          <cell r="E276">
            <v>26.854387380586722</v>
          </cell>
          <cell r="F276">
            <v>0.24117110365874006</v>
          </cell>
          <cell r="G276">
            <v>33.33</v>
          </cell>
          <cell r="P276" t="str">
            <v>M4006</v>
          </cell>
        </row>
        <row r="277">
          <cell r="A277" t="str">
            <v>M4007</v>
          </cell>
          <cell r="B277" t="str">
            <v>CUSTO REAJUSTADO</v>
          </cell>
          <cell r="C277" t="str">
            <v>Polímero acrílico impermeabilizante Baucryl 10000</v>
          </cell>
          <cell r="D277" t="str">
            <v>kg</v>
          </cell>
          <cell r="E277">
            <v>45.113969700913657</v>
          </cell>
          <cell r="F277">
            <v>0.24117110365874006</v>
          </cell>
          <cell r="G277">
            <v>55.99</v>
          </cell>
          <cell r="P277" t="str">
            <v>M4007</v>
          </cell>
        </row>
        <row r="278">
          <cell r="A278" t="str">
            <v>M-1753</v>
          </cell>
          <cell r="B278" t="str">
            <v>CUSTO REAJUSTADO</v>
          </cell>
          <cell r="C278" t="str">
            <v>Disco de corte diamantado para concreto 105 mm ou 100 mm</v>
          </cell>
          <cell r="D278" t="str">
            <v xml:space="preserve">un </v>
          </cell>
          <cell r="E278">
            <v>42.715709446338863</v>
          </cell>
          <cell r="F278">
            <v>0.24117110365874006</v>
          </cell>
          <cell r="G278">
            <v>53.01</v>
          </cell>
          <cell r="P278" t="str">
            <v>M-1753</v>
          </cell>
        </row>
        <row r="279">
          <cell r="A279">
            <v>5915474</v>
          </cell>
          <cell r="B279" t="str">
            <v>SICRO</v>
          </cell>
          <cell r="C279" t="str">
            <v>Carga, manobra e descarga de materiais diversos em caminhão carroceria de 5 t - carga e descarga manuais</v>
          </cell>
          <cell r="D279" t="str">
            <v>t</v>
          </cell>
          <cell r="E279">
            <v>29.15</v>
          </cell>
          <cell r="F279">
            <v>0.24117110365874006</v>
          </cell>
          <cell r="G279">
            <v>36.18</v>
          </cell>
          <cell r="P279">
            <v>5915474</v>
          </cell>
        </row>
        <row r="280">
          <cell r="A280" t="str">
            <v>ED-50523</v>
          </cell>
          <cell r="B280" t="str">
            <v>SICOR</v>
          </cell>
          <cell r="C280" t="str">
            <v>TRATAMENTO EM SUPERFÍCIE DE CONCRETO APARENTE, INCLUSIVE RASPAGEM, ESTUCAGEM E POLIMENTO COM DUAS (2) DEMÃOS DE RESINA ACRÍLICA</v>
          </cell>
          <cell r="D280" t="str">
            <v>m2</v>
          </cell>
          <cell r="E280">
            <v>46.35</v>
          </cell>
          <cell r="F280">
            <v>0.24117110365874006</v>
          </cell>
          <cell r="G280">
            <v>57.52</v>
          </cell>
          <cell r="P280" t="str">
            <v>ED-50523</v>
          </cell>
        </row>
        <row r="281">
          <cell r="A281" t="str">
            <v>ED-50513</v>
          </cell>
          <cell r="B281" t="str">
            <v>SICOR</v>
          </cell>
          <cell r="C281" t="str">
            <v>PINTURA COM RESINA ACRÍLICA EM CONCRETO, DUAS (2) DEMÃOS, INCLUSIVE UMA (1) DEMÃO DE SELADOR ACRÍLICO</v>
          </cell>
          <cell r="D281" t="str">
            <v>m2</v>
          </cell>
          <cell r="E281">
            <v>39.450000000000003</v>
          </cell>
          <cell r="F281">
            <v>0.24117110365874006</v>
          </cell>
          <cell r="G281">
            <v>48.96</v>
          </cell>
          <cell r="P281" t="str">
            <v>ED-50513</v>
          </cell>
        </row>
        <row r="282">
          <cell r="A282" t="str">
            <v>ED-50579</v>
          </cell>
          <cell r="B282" t="str">
            <v>SICOR</v>
          </cell>
          <cell r="C282" t="str">
            <v>APLICAÇÃO DE SELANTE, MASTIQUE ELÁSTICO, EM JUNTA DE DILAÇÃO, DIMENSÃO (20X10)MM, FATOR DE FORMA 1:2, EXCLUSIVE DELIMITADOR DE PROFUNDIDADE</v>
          </cell>
          <cell r="D282" t="str">
            <v>m</v>
          </cell>
          <cell r="E282">
            <v>32.229999999999997</v>
          </cell>
          <cell r="F282">
            <v>0.24117110365874006</v>
          </cell>
          <cell r="G282">
            <v>40</v>
          </cell>
          <cell r="P282" t="str">
            <v>ED-50579</v>
          </cell>
        </row>
        <row r="283">
          <cell r="A283" t="str">
            <v>ED-50701</v>
          </cell>
          <cell r="B283" t="str">
            <v>SICOR</v>
          </cell>
          <cell r="C283" t="str">
            <v>CAPINA MANUAL DO TERRENO, EXCLUSIVE RASTELAMENTO E QUEIMA</v>
          </cell>
          <cell r="D283" t="str">
            <v>m2</v>
          </cell>
          <cell r="E283">
            <v>1.36</v>
          </cell>
          <cell r="F283">
            <v>0.24117110365874006</v>
          </cell>
          <cell r="G283">
            <v>1.68</v>
          </cell>
          <cell r="P283" t="str">
            <v>ED-50701</v>
          </cell>
        </row>
        <row r="284">
          <cell r="A284" t="str">
            <v>RO-00213</v>
          </cell>
          <cell r="B284" t="str">
            <v>SICOR</v>
          </cell>
          <cell r="C284" t="str">
            <v>Escalonamento de taludes de aterro</v>
          </cell>
          <cell r="D284" t="str">
            <v>m3</v>
          </cell>
          <cell r="E284">
            <v>6.93</v>
          </cell>
          <cell r="F284">
            <v>0.24117110365874006</v>
          </cell>
          <cell r="G284">
            <v>8.6</v>
          </cell>
          <cell r="P284" t="str">
            <v>RO-40242</v>
          </cell>
        </row>
        <row r="285">
          <cell r="A285" t="str">
            <v>30.01.08</v>
          </cell>
          <cell r="B285" t="str">
            <v>CUSTO REAJUSTADO</v>
          </cell>
          <cell r="C285" t="str">
            <v>Irrigação de revestimento vegetal</v>
          </cell>
          <cell r="D285" t="str">
            <v>m²</v>
          </cell>
          <cell r="E285">
            <v>0.47637348049040795</v>
          </cell>
          <cell r="F285">
            <v>0.24117110365874006</v>
          </cell>
          <cell r="G285">
            <v>0.59</v>
          </cell>
          <cell r="P285" t="str">
            <v>30.01.08</v>
          </cell>
        </row>
        <row r="286">
          <cell r="A286">
            <v>3806407</v>
          </cell>
          <cell r="B286" t="str">
            <v>CUSTO REAJUSTADO</v>
          </cell>
          <cell r="C286" t="str">
            <v>Pingadeira de elastômero perfil 40 x 40 mm com aba inclinada e fixada com adesivo estrutural e pinos - fornecimento e instalação - exclusa a plataforma</v>
          </cell>
          <cell r="D286" t="str">
            <v>m</v>
          </cell>
          <cell r="E286">
            <v>181.47</v>
          </cell>
          <cell r="F286">
            <v>0.24117110365874006</v>
          </cell>
          <cell r="G286">
            <v>225.23</v>
          </cell>
          <cell r="P286">
            <v>3806407</v>
          </cell>
        </row>
        <row r="287">
          <cell r="A287" t="str">
            <v>M2648</v>
          </cell>
          <cell r="B287" t="str">
            <v>CUSTO REAJUSTADO</v>
          </cell>
          <cell r="C287" t="str">
            <v>Fincapino e pino com furo 1/4"</v>
          </cell>
          <cell r="D287" t="str">
            <v xml:space="preserve">un </v>
          </cell>
          <cell r="E287">
            <v>2.781600796522373</v>
          </cell>
          <cell r="F287">
            <v>0.24117110365874006</v>
          </cell>
          <cell r="G287">
            <v>3.45</v>
          </cell>
          <cell r="P287" t="str">
            <v>M2648</v>
          </cell>
        </row>
        <row r="288">
          <cell r="A288">
            <v>2407972</v>
          </cell>
          <cell r="B288" t="str">
            <v>SICRO</v>
          </cell>
          <cell r="C288" t="str">
            <v>Fornecimento e aplicação de adesivo estrutural à base de resina epóxi</v>
          </cell>
          <cell r="D288" t="str">
            <v>kg</v>
          </cell>
          <cell r="E288">
            <v>69.48</v>
          </cell>
          <cell r="F288">
            <v>0.24117110365874006</v>
          </cell>
          <cell r="G288">
            <v>86.23</v>
          </cell>
          <cell r="P288">
            <v>2407972</v>
          </cell>
        </row>
        <row r="289">
          <cell r="A289">
            <v>2003820</v>
          </cell>
          <cell r="B289" t="str">
            <v>SICRO</v>
          </cell>
          <cell r="C289" t="str">
            <v>Dreno tipo barbacã - DRB 01 - D = 75 mm em estrutura de contenção de encosta - excluso o tubo de drenagem</v>
          </cell>
          <cell r="D289" t="str">
            <v>un</v>
          </cell>
          <cell r="E289">
            <v>19.02</v>
          </cell>
          <cell r="F289">
            <v>0.24117110365874006</v>
          </cell>
          <cell r="G289">
            <v>23.6</v>
          </cell>
          <cell r="P289">
            <v>2003820</v>
          </cell>
        </row>
        <row r="290">
          <cell r="A290" t="str">
            <v>ED-48668</v>
          </cell>
          <cell r="B290" t="str">
            <v>SICOR</v>
          </cell>
          <cell r="C290" t="str">
            <v>FORNECIMENTO E ASSENTAMENTO DE TUBO PVC RÍGIDO, DRENAGEM/PLUVIAL, PBV - SÉRIE NORMAL, DN 75 MM (3"), INCLUSIVE CONEXÕES</v>
          </cell>
          <cell r="D290" t="str">
            <v>m</v>
          </cell>
          <cell r="E290">
            <v>31.9</v>
          </cell>
          <cell r="F290">
            <v>0.24117110365874006</v>
          </cell>
          <cell r="G290">
            <v>39.590000000000003</v>
          </cell>
          <cell r="P290" t="str">
            <v>ED-48668</v>
          </cell>
        </row>
        <row r="291">
          <cell r="A291" t="str">
            <v>ED-50703</v>
          </cell>
          <cell r="B291" t="str">
            <v>SICOR</v>
          </cell>
          <cell r="C291" t="str">
            <v>LIMPEZA DE TERRENO, INCLUSIVE CAPINA, RASTELAMENTO COM AFASTAMENTO ATÉ VINTE (20) METROS E QUEIMA CONTROLADA</v>
          </cell>
          <cell r="D291" t="str">
            <v>m2</v>
          </cell>
          <cell r="E291">
            <v>2.42</v>
          </cell>
          <cell r="F291">
            <v>0.24117110365874006</v>
          </cell>
          <cell r="G291">
            <v>3</v>
          </cell>
          <cell r="P291" t="str">
            <v>ED-50703</v>
          </cell>
        </row>
        <row r="292">
          <cell r="A292" t="str">
            <v>25.01.03.05</v>
          </cell>
          <cell r="B292" t="str">
            <v>CUSTO REAJUSTADO</v>
          </cell>
          <cell r="C292" t="str">
            <v>Aterro Solo com 6% de cimento c/ pulverização</v>
          </cell>
          <cell r="D292" t="str">
            <v>m³</v>
          </cell>
          <cell r="E292">
            <v>201.08019678674356</v>
          </cell>
          <cell r="F292">
            <v>0.24117110365874006</v>
          </cell>
          <cell r="G292">
            <v>249.57</v>
          </cell>
          <cell r="P292" t="str">
            <v>25.01.03.05</v>
          </cell>
        </row>
        <row r="293">
          <cell r="A293" t="str">
            <v>ED-50939</v>
          </cell>
          <cell r="B293" t="str">
            <v>CUSTO REAJUSTADO</v>
          </cell>
          <cell r="C293" t="str">
            <v>GUARDA-CORPO EM AÇO GALVANIZADO DIN 2440, D = 2", COM SUBDIVISÕES EM TUBO DE AÇO D = 1/2", H = 1,05 M - COM CORRIMÃO DUPLO DE TUBO DE AÇO GALVANIZADO DE D = 1 1/2"</v>
          </cell>
          <cell r="D293" t="str">
            <v>M</v>
          </cell>
          <cell r="E293">
            <v>725.48878881745054</v>
          </cell>
          <cell r="F293">
            <v>0.24117110365874006</v>
          </cell>
          <cell r="G293">
            <v>900.45</v>
          </cell>
          <cell r="P293" t="str">
            <v>ED-50939</v>
          </cell>
        </row>
        <row r="294">
          <cell r="A294" t="str">
            <v>37.03.05.02</v>
          </cell>
          <cell r="B294" t="str">
            <v>CUSTO REAJUSTADO</v>
          </cell>
          <cell r="C294" t="str">
            <v>Selagem de trinca com mastique asfáltico</v>
          </cell>
          <cell r="D294" t="str">
            <v>l</v>
          </cell>
          <cell r="E294">
            <v>57.599158185178439</v>
          </cell>
          <cell r="F294">
            <v>0.24117110365874006</v>
          </cell>
          <cell r="G294">
            <v>71.489999999999995</v>
          </cell>
          <cell r="P294" t="str">
            <v>37.03.05.02</v>
          </cell>
        </row>
        <row r="295">
          <cell r="A295" t="str">
            <v>22.08.42</v>
          </cell>
          <cell r="B295" t="str">
            <v>CUSTO REAJUSTADO</v>
          </cell>
          <cell r="C295" t="str">
            <v>Geogrelha poliéster de alto módulo - Resist Tração=12kn/m</v>
          </cell>
          <cell r="D295" t="str">
            <v>m2</v>
          </cell>
          <cell r="E295">
            <v>57.346960460212927</v>
          </cell>
          <cell r="F295">
            <v>0.24117110365874006</v>
          </cell>
          <cell r="G295">
            <v>71.17</v>
          </cell>
          <cell r="P295" t="str">
            <v>22.08.42</v>
          </cell>
        </row>
        <row r="296">
          <cell r="A296">
            <v>4011537</v>
          </cell>
          <cell r="B296" t="str">
            <v>SICRO</v>
          </cell>
          <cell r="C296" t="str">
            <v>Serragem de juntas em pavimento de concreto, limpeza e enchimento com selante a frio</v>
          </cell>
          <cell r="D296" t="str">
            <v>m</v>
          </cell>
          <cell r="E296">
            <v>19.5</v>
          </cell>
          <cell r="F296">
            <v>0.24117110365874006</v>
          </cell>
          <cell r="G296">
            <v>24.2</v>
          </cell>
          <cell r="P296">
            <v>4011537</v>
          </cell>
        </row>
        <row r="297">
          <cell r="A297" t="str">
            <v>26.10.03</v>
          </cell>
          <cell r="B297" t="str">
            <v>CUSTO REAJUSTADO</v>
          </cell>
          <cell r="C297" t="str">
            <v xml:space="preserve">Junta/retração c/lábio polimérico. Ab. 30 ate 80 mm </v>
          </cell>
          <cell r="D297" t="str">
            <v>m</v>
          </cell>
          <cell r="E297">
            <v>1670.1794335840902</v>
          </cell>
          <cell r="F297">
            <v>0.24117110365874006</v>
          </cell>
          <cell r="G297">
            <v>2072.9699999999998</v>
          </cell>
          <cell r="P297" t="str">
            <v>26.10.03</v>
          </cell>
        </row>
        <row r="298">
          <cell r="A298" t="str">
            <v>RO-41455</v>
          </cell>
          <cell r="B298" t="str">
            <v>CUSTO REAJUSTADO</v>
          </cell>
          <cell r="C298" t="str">
            <v>Execução de furos f = 12,5 mm - prof =  30 mm</v>
          </cell>
          <cell r="D298" t="str">
            <v>unid.</v>
          </cell>
          <cell r="E298">
            <v>42.018943176198</v>
          </cell>
          <cell r="F298">
            <v>0.24117110365874006</v>
          </cell>
          <cell r="G298">
            <v>52.15</v>
          </cell>
          <cell r="P298" t="str">
            <v>RO-41453</v>
          </cell>
        </row>
        <row r="299">
          <cell r="A299" t="str">
            <v>M 0004</v>
          </cell>
          <cell r="B299" t="str">
            <v>CUSTO REAJUSTADO</v>
          </cell>
          <cell r="C299" t="str">
            <v>Barra de aço ca-50 para recuperação estrutural</v>
          </cell>
          <cell r="D299" t="str">
            <v>kg</v>
          </cell>
          <cell r="E299">
            <v>4.941954530546373</v>
          </cell>
          <cell r="F299">
            <v>0.24117110365874006</v>
          </cell>
          <cell r="G299">
            <v>6.13</v>
          </cell>
          <cell r="P299" t="str">
            <v>M 0004</v>
          </cell>
        </row>
        <row r="300">
          <cell r="A300" t="str">
            <v>27.06.17</v>
          </cell>
          <cell r="B300" t="str">
            <v>CUSTO REAJUSTADO</v>
          </cell>
          <cell r="C300" t="str">
            <v>Chumbamento barras c/ resina epox inj.</v>
          </cell>
          <cell r="D300" t="str">
            <v>kg</v>
          </cell>
          <cell r="E300">
            <v>122.86232501236432</v>
          </cell>
          <cell r="F300">
            <v>0.24117110365874006</v>
          </cell>
          <cell r="G300">
            <v>152.49</v>
          </cell>
          <cell r="P300" t="str">
            <v>27.06.17</v>
          </cell>
        </row>
        <row r="301">
          <cell r="A301" t="str">
            <v>27.09.11</v>
          </cell>
          <cell r="B301" t="str">
            <v>CUSTO REAJUSTADO</v>
          </cell>
          <cell r="C301" t="str">
            <v>Concreto grout alta resistência</v>
          </cell>
          <cell r="D301" t="str">
            <v>dm³</v>
          </cell>
          <cell r="E301">
            <v>24.463179321654476</v>
          </cell>
          <cell r="F301">
            <v>0.24117110365874006</v>
          </cell>
          <cell r="G301">
            <v>30.36</v>
          </cell>
          <cell r="P301" t="str">
            <v>27.09.11</v>
          </cell>
        </row>
        <row r="302">
          <cell r="A302">
            <v>101500</v>
          </cell>
          <cell r="B302" t="str">
            <v>SINAPI</v>
          </cell>
          <cell r="C302" t="str">
            <v>ENTRADA DE ENERGIA ELÉTRICA, AÉREA, BIFÁSICA, COM CAIXA DE SOBREPOR, CABO DE 35 MM2 E DISJUNTOR DIN 50A (NÃO INCLUSO O POSTE DE CONCRETO). AF_07/2020_PS</v>
          </cell>
          <cell r="D302" t="str">
            <v>UN</v>
          </cell>
          <cell r="E302">
            <v>2108.9499999999998</v>
          </cell>
          <cell r="F302">
            <v>0.24117110365874006</v>
          </cell>
          <cell r="G302">
            <v>2617.56</v>
          </cell>
          <cell r="P302">
            <v>101500</v>
          </cell>
        </row>
        <row r="303">
          <cell r="A303">
            <v>5213416</v>
          </cell>
          <cell r="B303" t="str">
            <v>SICRO</v>
          </cell>
          <cell r="C303" t="str">
            <v>Placa em aço nº 16 galvanizado com película retrorrefletiva tipo I + I - confecção</v>
          </cell>
          <cell r="D303" t="str">
            <v>m²</v>
          </cell>
          <cell r="E303">
            <v>403.23</v>
          </cell>
          <cell r="F303">
            <v>0.24117110365874006</v>
          </cell>
          <cell r="G303">
            <v>500.47</v>
          </cell>
          <cell r="P303" t="str">
            <v>RO-41841</v>
          </cell>
        </row>
        <row r="304">
          <cell r="A304" t="str">
            <v>RO-41354</v>
          </cell>
          <cell r="B304" t="str">
            <v>CUSTO REAJUSTADO</v>
          </cell>
          <cell r="C304" t="str">
            <v>transporte de pré-misturado a frio. distância média de transporte de 10,10 a 15,00 km (densidade de material solto)</v>
          </cell>
          <cell r="D304" t="str">
            <v>M3*KM</v>
          </cell>
          <cell r="E304">
            <v>1.52503385287619</v>
          </cell>
          <cell r="F304">
            <v>0.24117110365874006</v>
          </cell>
          <cell r="G304">
            <v>1.89</v>
          </cell>
          <cell r="P304" t="str">
            <v>RO-14023</v>
          </cell>
        </row>
        <row r="305">
          <cell r="D305" t="str">
            <v>.</v>
          </cell>
          <cell r="E305">
            <v>0</v>
          </cell>
          <cell r="F305">
            <v>0.24117110365874006</v>
          </cell>
          <cell r="G305">
            <v>0</v>
          </cell>
        </row>
        <row r="306">
          <cell r="A306">
            <v>3713705</v>
          </cell>
          <cell r="B306" t="str">
            <v>SICRO</v>
          </cell>
          <cell r="C306" t="str">
            <v>Remoção de defensa metálica</v>
          </cell>
          <cell r="D306" t="str">
            <v>m</v>
          </cell>
          <cell r="E306">
            <v>22.77</v>
          </cell>
          <cell r="F306">
            <v>0.24117110365874006</v>
          </cell>
          <cell r="G306">
            <v>28.26</v>
          </cell>
          <cell r="P306">
            <v>3713705</v>
          </cell>
        </row>
        <row r="307">
          <cell r="A307">
            <v>3713873</v>
          </cell>
          <cell r="B307" t="str">
            <v>SICRO</v>
          </cell>
          <cell r="C307" t="str">
            <v>Módulo de transição de defensa metálica para barreira rígida - fornecimento e implantação</v>
          </cell>
          <cell r="D307" t="str">
            <v>un</v>
          </cell>
          <cell r="E307">
            <v>6839.14</v>
          </cell>
          <cell r="F307">
            <v>0.24117110365874006</v>
          </cell>
          <cell r="G307">
            <v>8488.5400000000009</v>
          </cell>
          <cell r="P307">
            <v>3713873</v>
          </cell>
        </row>
        <row r="308">
          <cell r="A308">
            <v>4915718</v>
          </cell>
          <cell r="B308" t="str">
            <v>SICRO</v>
          </cell>
          <cell r="C308" t="str">
            <v>Limpeza de placa de sinalização</v>
          </cell>
          <cell r="D308" t="str">
            <v>m²</v>
          </cell>
          <cell r="E308">
            <v>8.68</v>
          </cell>
          <cell r="F308">
            <v>0.24117110365874006</v>
          </cell>
          <cell r="G308">
            <v>10.77</v>
          </cell>
          <cell r="P308">
            <v>4915718</v>
          </cell>
        </row>
        <row r="309">
          <cell r="A309">
            <v>5213649</v>
          </cell>
          <cell r="B309" t="str">
            <v>SICRO</v>
          </cell>
          <cell r="C309" t="str">
            <v>Pórtico metálico com vão de 15,9 m, vento de 35 m/s e área de exposição de até 23,85 m² - fornecimento e implantação - areia e brita comerciais</v>
          </cell>
          <cell r="D309" t="str">
            <v>un</v>
          </cell>
          <cell r="E309">
            <v>99991.18</v>
          </cell>
          <cell r="F309">
            <v>0.24117110365874006</v>
          </cell>
          <cell r="G309">
            <v>124106.16</v>
          </cell>
          <cell r="P309">
            <v>5213644</v>
          </cell>
        </row>
        <row r="310">
          <cell r="A310">
            <v>4915710</v>
          </cell>
          <cell r="B310" t="str">
            <v>SICRO</v>
          </cell>
          <cell r="C310" t="str">
            <v>Limpeza de vala de drenagem</v>
          </cell>
          <cell r="D310" t="str">
            <v>m</v>
          </cell>
          <cell r="E310">
            <v>4.13</v>
          </cell>
          <cell r="F310">
            <v>0.24117110365874006</v>
          </cell>
          <cell r="G310">
            <v>5.12</v>
          </cell>
          <cell r="P310">
            <v>4915710</v>
          </cell>
        </row>
        <row r="311">
          <cell r="A311">
            <v>2003307</v>
          </cell>
          <cell r="B311" t="str">
            <v>SICRO</v>
          </cell>
          <cell r="C311" t="str">
            <v>Valeta de proteção de cortes com revestimento de concreto - VPCC 160-30 - escavação mecânica - areia e brita comerciais</v>
          </cell>
          <cell r="D311" t="str">
            <v>m</v>
          </cell>
          <cell r="E311">
            <v>121.11</v>
          </cell>
          <cell r="F311">
            <v>0.24117110365874006</v>
          </cell>
          <cell r="G311">
            <v>150.31</v>
          </cell>
          <cell r="P311">
            <v>2003307</v>
          </cell>
        </row>
        <row r="312">
          <cell r="A312">
            <v>2003349</v>
          </cell>
          <cell r="B312" t="str">
            <v>SICRO</v>
          </cell>
          <cell r="C312" t="str">
            <v>Sarjeta triangular de canteiro central de concreto - STCC 100-25 - areia e brita comerciais</v>
          </cell>
          <cell r="D312" t="str">
            <v>m</v>
          </cell>
          <cell r="E312">
            <v>54.29</v>
          </cell>
          <cell r="F312">
            <v>0.24117110365874006</v>
          </cell>
          <cell r="G312">
            <v>67.38</v>
          </cell>
          <cell r="P312">
            <v>2003349</v>
          </cell>
        </row>
        <row r="313">
          <cell r="A313">
            <v>4915712</v>
          </cell>
          <cell r="B313" t="str">
            <v>SICRO</v>
          </cell>
          <cell r="C313" t="str">
            <v>Limpeza de bueiro</v>
          </cell>
          <cell r="D313" t="str">
            <v>m³</v>
          </cell>
          <cell r="E313">
            <v>20.66</v>
          </cell>
          <cell r="F313">
            <v>0.24117110365874006</v>
          </cell>
          <cell r="G313">
            <v>25.64</v>
          </cell>
          <cell r="P313">
            <v>4915712</v>
          </cell>
        </row>
        <row r="314">
          <cell r="A314">
            <v>1506055</v>
          </cell>
          <cell r="B314" t="str">
            <v>SICRO</v>
          </cell>
          <cell r="C314" t="str">
            <v>Pedra argamassada com cimento e areia 1:3 - areia e pedra de mão comercial - fornecimento e assentamento</v>
          </cell>
          <cell r="D314" t="str">
            <v>m³</v>
          </cell>
          <cell r="E314">
            <v>464.15</v>
          </cell>
          <cell r="F314">
            <v>0.24117110365874006</v>
          </cell>
          <cell r="G314">
            <v>576.08000000000004</v>
          </cell>
          <cell r="P314">
            <v>1506055</v>
          </cell>
        </row>
        <row r="315">
          <cell r="A315">
            <v>2003453</v>
          </cell>
          <cell r="B315" t="str">
            <v>SICRO</v>
          </cell>
          <cell r="C315" t="str">
            <v>Dissipador de energia - DEB 180-263 - areia, brita e pedra de mão comerciais</v>
          </cell>
          <cell r="D315" t="str">
            <v>un</v>
          </cell>
          <cell r="E315">
            <v>945</v>
          </cell>
          <cell r="F315">
            <v>0.24117110365874006</v>
          </cell>
          <cell r="G315">
            <v>1172.9000000000001</v>
          </cell>
          <cell r="P315">
            <v>2003453</v>
          </cell>
        </row>
        <row r="316">
          <cell r="A316">
            <v>2003455</v>
          </cell>
          <cell r="B316" t="str">
            <v>SICRO</v>
          </cell>
          <cell r="C316" t="str">
            <v>Dissipador de energia - DEB 240-316 - areia, brita e pedra de mão comerciais</v>
          </cell>
          <cell r="D316" t="str">
            <v>un</v>
          </cell>
          <cell r="E316">
            <v>1355.63</v>
          </cell>
          <cell r="F316">
            <v>0.24117110365874006</v>
          </cell>
          <cell r="G316">
            <v>1682.56</v>
          </cell>
          <cell r="P316">
            <v>2003455</v>
          </cell>
        </row>
        <row r="317">
          <cell r="A317">
            <v>2003457</v>
          </cell>
          <cell r="B317" t="str">
            <v>SICRO</v>
          </cell>
          <cell r="C317" t="str">
            <v>Dissipador de energia - DEB 300-366 - areia, brita e pedra de mão comerciais</v>
          </cell>
          <cell r="D317" t="str">
            <v>un</v>
          </cell>
          <cell r="E317">
            <v>1823.28</v>
          </cell>
          <cell r="F317">
            <v>0.24117110365874006</v>
          </cell>
          <cell r="G317">
            <v>2263</v>
          </cell>
          <cell r="P317">
            <v>2003457</v>
          </cell>
        </row>
        <row r="318">
          <cell r="A318">
            <v>2003459</v>
          </cell>
          <cell r="B318" t="str">
            <v>SICRO</v>
          </cell>
          <cell r="C318" t="str">
            <v>Dissipador de energia - DEB 360-414 - areia, brita e pedra de mão comerciais</v>
          </cell>
          <cell r="D318" t="str">
            <v>un</v>
          </cell>
          <cell r="E318">
            <v>2344.13</v>
          </cell>
          <cell r="F318">
            <v>0.24117110365874006</v>
          </cell>
          <cell r="G318">
            <v>2909.46</v>
          </cell>
          <cell r="P318">
            <v>2003459</v>
          </cell>
        </row>
        <row r="319">
          <cell r="A319">
            <v>2003245</v>
          </cell>
          <cell r="B319" t="str">
            <v>SICRO</v>
          </cell>
          <cell r="C319" t="str">
            <v>Dissipador de energia - DES 73-219 - areia, brita e pedra de mão comerciais</v>
          </cell>
          <cell r="D319" t="str">
            <v>un</v>
          </cell>
          <cell r="E319">
            <v>500.56</v>
          </cell>
          <cell r="F319">
            <v>0.24117110365874006</v>
          </cell>
          <cell r="G319">
            <v>621.28</v>
          </cell>
          <cell r="P319">
            <v>2003443</v>
          </cell>
        </row>
        <row r="320">
          <cell r="A320">
            <v>3713689</v>
          </cell>
          <cell r="B320" t="str">
            <v>SICRO</v>
          </cell>
          <cell r="C320" t="str">
            <v>Terminal aéreo de defensa metálica - tipo A - fornecimento e implantação</v>
          </cell>
          <cell r="D320" t="str">
            <v>un</v>
          </cell>
          <cell r="E320">
            <v>395.65</v>
          </cell>
          <cell r="F320">
            <v>0.24117110365874006</v>
          </cell>
          <cell r="G320">
            <v>491.06</v>
          </cell>
          <cell r="P320">
            <v>3713689</v>
          </cell>
        </row>
        <row r="321">
          <cell r="A321">
            <v>3815706</v>
          </cell>
          <cell r="B321" t="str">
            <v>SICRO</v>
          </cell>
          <cell r="C321" t="str">
            <v>Recomposição de guarda-corpo com agregados comerciais - instalação</v>
          </cell>
          <cell r="D321" t="str">
            <v>m</v>
          </cell>
          <cell r="E321">
            <v>127.07</v>
          </cell>
          <cell r="F321">
            <v>0.24117110365874006</v>
          </cell>
          <cell r="G321">
            <v>157.71</v>
          </cell>
          <cell r="P321">
            <v>4915706</v>
          </cell>
        </row>
        <row r="322">
          <cell r="A322">
            <v>3713828</v>
          </cell>
          <cell r="B322" t="str">
            <v>SICRO</v>
          </cell>
          <cell r="C322" t="str">
            <v>Barreira dupla de concreto, armada, pré-moldada (perfil New Jersey) - L &gt; 3,00 m e H = 810 mm</v>
          </cell>
          <cell r="D322" t="str">
            <v>m</v>
          </cell>
          <cell r="E322">
            <v>222.2</v>
          </cell>
          <cell r="F322">
            <v>0.24117110365874006</v>
          </cell>
          <cell r="G322">
            <v>275.77999999999997</v>
          </cell>
          <cell r="P322">
            <v>3713828</v>
          </cell>
        </row>
        <row r="323">
          <cell r="A323">
            <v>307734</v>
          </cell>
          <cell r="B323" t="str">
            <v>SICRO</v>
          </cell>
          <cell r="C323" t="str">
            <v>Junta de dilatação em elastômero e perfil VV - L = 25 mm e H = 50 mm - fornecimento e instalação</v>
          </cell>
          <cell r="D323" t="str">
            <v>m</v>
          </cell>
          <cell r="E323">
            <v>313.41000000000003</v>
          </cell>
          <cell r="F323">
            <v>0.24117110365874006</v>
          </cell>
          <cell r="G323">
            <v>388.99</v>
          </cell>
          <cell r="P323">
            <v>307734</v>
          </cell>
        </row>
        <row r="324">
          <cell r="A324">
            <v>3806402</v>
          </cell>
          <cell r="B324" t="str">
            <v>SICRO</v>
          </cell>
          <cell r="C324" t="str">
            <v>Limpeza em superfície de concreto com jateamento d'água sob pressão</v>
          </cell>
          <cell r="D324" t="str">
            <v>m²</v>
          </cell>
          <cell r="E324">
            <v>2.2799999999999998</v>
          </cell>
          <cell r="F324">
            <v>0.24117110365874006</v>
          </cell>
          <cell r="G324">
            <v>2.82</v>
          </cell>
          <cell r="P324">
            <v>3806402</v>
          </cell>
        </row>
        <row r="325">
          <cell r="A325">
            <v>1109665</v>
          </cell>
          <cell r="B325" t="str">
            <v>SICRO</v>
          </cell>
          <cell r="C325" t="str">
            <v>Argamassa de cimento e areia 1:1 - confecção em betoneira e lançamento manual - areia comercial</v>
          </cell>
          <cell r="D325" t="str">
            <v>m³</v>
          </cell>
          <cell r="E325">
            <v>755.68</v>
          </cell>
          <cell r="F325">
            <v>0.24117110365874006</v>
          </cell>
          <cell r="G325">
            <v>937.92</v>
          </cell>
          <cell r="P325">
            <v>1109665</v>
          </cell>
        </row>
        <row r="326">
          <cell r="A326">
            <v>4915733</v>
          </cell>
          <cell r="B326" t="str">
            <v>SICRO</v>
          </cell>
          <cell r="C326" t="str">
            <v>Recomposição manual de aterro com material de jazida</v>
          </cell>
          <cell r="D326" t="str">
            <v>m³</v>
          </cell>
          <cell r="E326">
            <v>37.700000000000003</v>
          </cell>
          <cell r="F326">
            <v>0.24117110365874006</v>
          </cell>
          <cell r="G326">
            <v>46.79</v>
          </cell>
          <cell r="P326">
            <v>4915733</v>
          </cell>
        </row>
        <row r="327">
          <cell r="A327">
            <v>4915734</v>
          </cell>
          <cell r="B327" t="str">
            <v>SICRO</v>
          </cell>
          <cell r="C327" t="str">
            <v>Recomposição mecanizada de aterro com material de jazida</v>
          </cell>
          <cell r="D327" t="str">
            <v>m³</v>
          </cell>
          <cell r="E327">
            <v>11.58</v>
          </cell>
          <cell r="F327">
            <v>0.24117110365874006</v>
          </cell>
          <cell r="G327">
            <v>14.37</v>
          </cell>
          <cell r="P327">
            <v>4915734</v>
          </cell>
        </row>
        <row r="328">
          <cell r="A328">
            <v>4915737</v>
          </cell>
          <cell r="B328" t="str">
            <v>SICRO</v>
          </cell>
          <cell r="C328" t="str">
            <v>Remoção mecanizada de barreira em solo</v>
          </cell>
          <cell r="D328" t="str">
            <v>m³</v>
          </cell>
          <cell r="E328">
            <v>4.58</v>
          </cell>
          <cell r="F328">
            <v>0.24117110365874006</v>
          </cell>
          <cell r="G328">
            <v>5.68</v>
          </cell>
          <cell r="P328">
            <v>4915737</v>
          </cell>
        </row>
        <row r="329">
          <cell r="A329">
            <v>4413905</v>
          </cell>
          <cell r="B329" t="str">
            <v>SICRO</v>
          </cell>
          <cell r="C329" t="str">
            <v>Hidrossemeadura</v>
          </cell>
          <cell r="D329" t="str">
            <v>m²</v>
          </cell>
          <cell r="E329">
            <v>6.76</v>
          </cell>
          <cell r="F329">
            <v>0.24117110365874006</v>
          </cell>
          <cell r="G329">
            <v>8.39</v>
          </cell>
          <cell r="P329">
            <v>4413905</v>
          </cell>
        </row>
        <row r="330">
          <cell r="A330">
            <v>4915794</v>
          </cell>
          <cell r="B330" t="str">
            <v>SICRO</v>
          </cell>
          <cell r="C330" t="str">
            <v>Remoção de sucatas derramadas em rodovia - cinta com utilização de 100 vezes</v>
          </cell>
          <cell r="D330" t="str">
            <v>t</v>
          </cell>
          <cell r="E330">
            <v>584.39</v>
          </cell>
          <cell r="F330">
            <v>0.24117110365874006</v>
          </cell>
          <cell r="G330">
            <v>725.32</v>
          </cell>
          <cell r="P330">
            <v>4915794</v>
          </cell>
        </row>
        <row r="331">
          <cell r="A331">
            <v>4413942</v>
          </cell>
          <cell r="B331" t="str">
            <v>SICRO</v>
          </cell>
          <cell r="C331" t="str">
            <v>Espalhamento de material em bota-fora</v>
          </cell>
          <cell r="D331" t="str">
            <v>m³</v>
          </cell>
          <cell r="E331">
            <v>1.97</v>
          </cell>
          <cell r="F331">
            <v>0.24117110365874006</v>
          </cell>
          <cell r="G331">
            <v>2.44</v>
          </cell>
          <cell r="P331">
            <v>4413942</v>
          </cell>
        </row>
        <row r="332">
          <cell r="A332">
            <v>5502979</v>
          </cell>
          <cell r="B332" t="str">
            <v>SICRO</v>
          </cell>
          <cell r="C332" t="str">
            <v>Construção de corpo de aterro com material de 3ª categoria oriundo de corte</v>
          </cell>
          <cell r="D332" t="str">
            <v>m³</v>
          </cell>
          <cell r="E332">
            <v>16.559999999999999</v>
          </cell>
          <cell r="F332">
            <v>0.24117110365874006</v>
          </cell>
          <cell r="G332">
            <v>20.55</v>
          </cell>
          <cell r="P332">
            <v>5502979</v>
          </cell>
        </row>
        <row r="333">
          <cell r="A333">
            <v>4413984</v>
          </cell>
          <cell r="B333" t="str">
            <v>SICRO</v>
          </cell>
          <cell r="C333" t="str">
            <v>Regularização de bota-fora com espalhamento e compactação</v>
          </cell>
          <cell r="D333" t="str">
            <v>m³</v>
          </cell>
          <cell r="E333">
            <v>3.82</v>
          </cell>
          <cell r="F333">
            <v>0.24117110365874006</v>
          </cell>
          <cell r="G333">
            <v>4.74</v>
          </cell>
          <cell r="P333">
            <v>4413984</v>
          </cell>
        </row>
        <row r="334">
          <cell r="A334">
            <v>4915669</v>
          </cell>
          <cell r="B334" t="str">
            <v>SICRO</v>
          </cell>
          <cell r="C334" t="str">
            <v>Remoção mecanizada de camada granular do pavimento</v>
          </cell>
          <cell r="D334" t="str">
            <v>m³</v>
          </cell>
          <cell r="E334">
            <v>46.467999999999996</v>
          </cell>
          <cell r="F334">
            <v>0.24117110365874006</v>
          </cell>
          <cell r="G334">
            <v>57.67</v>
          </cell>
          <cell r="P334">
            <v>4915669</v>
          </cell>
        </row>
        <row r="335">
          <cell r="A335">
            <v>2003103</v>
          </cell>
          <cell r="B335" t="str">
            <v>SICRO</v>
          </cell>
          <cell r="C335" t="str">
            <v>Entrada para descida d'água - EDA 01 A - areia e brita comerciais</v>
          </cell>
          <cell r="D335" t="str">
            <v>un</v>
          </cell>
          <cell r="E335">
            <v>188.82</v>
          </cell>
          <cell r="F335">
            <v>0.24117110365874006</v>
          </cell>
          <cell r="G335">
            <v>234.35</v>
          </cell>
          <cell r="P335">
            <v>2003385</v>
          </cell>
        </row>
        <row r="336">
          <cell r="A336">
            <v>2003313</v>
          </cell>
          <cell r="B336" t="str">
            <v>SICRO</v>
          </cell>
          <cell r="C336" t="str">
            <v>Valeta de proteção de aterros com revestimento de concreto - VPAC 160-30 - escavação mecânica - areia e brita comerciais</v>
          </cell>
          <cell r="D336" t="str">
            <v>m</v>
          </cell>
          <cell r="E336">
            <v>121.11</v>
          </cell>
          <cell r="F336">
            <v>0.24117110365874006</v>
          </cell>
          <cell r="G336">
            <v>150.31</v>
          </cell>
          <cell r="P336">
            <v>2003313</v>
          </cell>
        </row>
        <row r="337">
          <cell r="A337">
            <v>2003343</v>
          </cell>
          <cell r="B337" t="str">
            <v>SICRO</v>
          </cell>
          <cell r="C337" t="str">
            <v>Sarjeta trapezoidal de concreto - SZC 90-30 - escavação mecânica - areia e brita comerciais</v>
          </cell>
          <cell r="D337" t="str">
            <v>m</v>
          </cell>
          <cell r="E337">
            <v>77.819999999999993</v>
          </cell>
          <cell r="F337">
            <v>0.24117110365874006</v>
          </cell>
          <cell r="G337">
            <v>96.58</v>
          </cell>
          <cell r="P337">
            <v>2003343</v>
          </cell>
        </row>
        <row r="338">
          <cell r="A338">
            <v>2003461</v>
          </cell>
          <cell r="B338" t="str">
            <v>SICRO</v>
          </cell>
          <cell r="C338" t="str">
            <v>Dissipador de energia - DEB 450-551 - areia, brita e pedra de mão comerciais</v>
          </cell>
          <cell r="D338" t="str">
            <v>un</v>
          </cell>
          <cell r="E338">
            <v>3595.28</v>
          </cell>
          <cell r="F338">
            <v>0.24117110365874006</v>
          </cell>
          <cell r="G338">
            <v>4462.3500000000004</v>
          </cell>
          <cell r="P338">
            <v>2003461</v>
          </cell>
        </row>
        <row r="339">
          <cell r="A339">
            <v>2003097</v>
          </cell>
          <cell r="B339" t="str">
            <v>SICRO</v>
          </cell>
          <cell r="C339" t="str">
            <v>Transposição de segmentos de sarjeta - TSS 130 - areia e brita comerciais</v>
          </cell>
          <cell r="D339" t="str">
            <v>m</v>
          </cell>
          <cell r="E339">
            <v>1074.3</v>
          </cell>
          <cell r="F339">
            <v>0.24117110365874006</v>
          </cell>
          <cell r="G339">
            <v>1333.39</v>
          </cell>
          <cell r="P339">
            <v>2003359</v>
          </cell>
        </row>
        <row r="340">
          <cell r="A340">
            <v>3713605</v>
          </cell>
          <cell r="B340" t="str">
            <v>SICRO</v>
          </cell>
          <cell r="C340" t="str">
            <v>Ancoragem de defensa semimaleável simples - fornecimento e implantação</v>
          </cell>
          <cell r="D340" t="str">
            <v>m</v>
          </cell>
          <cell r="E340">
            <v>514.1</v>
          </cell>
          <cell r="F340">
            <v>0.24117110365874006</v>
          </cell>
          <cell r="G340">
            <v>638.08000000000004</v>
          </cell>
          <cell r="P340">
            <v>3713605</v>
          </cell>
        </row>
        <row r="341">
          <cell r="A341">
            <v>3719530</v>
          </cell>
          <cell r="B341" t="str">
            <v>SICRO</v>
          </cell>
          <cell r="C341" t="str">
            <v>Barreira dupla de concreto, armada, pré-moldada (perfil New Jersey) - L &gt; 3,00 m e H = 1.070 mm</v>
          </cell>
          <cell r="D341" t="str">
            <v>m</v>
          </cell>
          <cell r="E341">
            <v>297.29000000000002</v>
          </cell>
          <cell r="F341">
            <v>0.24117110365874006</v>
          </cell>
          <cell r="G341">
            <v>368.98</v>
          </cell>
          <cell r="P341">
            <v>3719530</v>
          </cell>
        </row>
        <row r="342">
          <cell r="A342">
            <v>4413996</v>
          </cell>
          <cell r="B342" t="str">
            <v>SICRO</v>
          </cell>
          <cell r="C342" t="str">
            <v>Enleivamento</v>
          </cell>
          <cell r="D342" t="str">
            <v>m²</v>
          </cell>
          <cell r="E342">
            <v>9.24</v>
          </cell>
          <cell r="F342">
            <v>0.24117110365874006</v>
          </cell>
          <cell r="G342">
            <v>11.46</v>
          </cell>
          <cell r="P342">
            <v>4413996</v>
          </cell>
        </row>
        <row r="343">
          <cell r="A343">
            <v>1207715</v>
          </cell>
          <cell r="B343" t="str">
            <v>SICRO</v>
          </cell>
          <cell r="C343" t="str">
            <v>Concreto projetado via seca fck = 25 MPa aplicado em superfícies inclinadas e verticais</v>
          </cell>
          <cell r="D343" t="str">
            <v>m³</v>
          </cell>
          <cell r="E343">
            <v>1177.44</v>
          </cell>
          <cell r="F343">
            <v>0.24117110365874006</v>
          </cell>
          <cell r="G343">
            <v>1461.4</v>
          </cell>
          <cell r="P343">
            <v>1207715</v>
          </cell>
        </row>
        <row r="344">
          <cell r="A344">
            <v>5605896</v>
          </cell>
          <cell r="B344" t="str">
            <v>SICRO</v>
          </cell>
          <cell r="C344" t="str">
            <v>Grampo de aço CA-50 D = 20 mm para solo grampeado com capacidade de 80 kN - fornecimento, perfuração e instalação</v>
          </cell>
          <cell r="D344" t="str">
            <v>m</v>
          </cell>
          <cell r="E344">
            <v>56.41</v>
          </cell>
          <cell r="F344">
            <v>0.24117110365874006</v>
          </cell>
          <cell r="G344">
            <v>70.010000000000005</v>
          </cell>
          <cell r="P344">
            <v>5605896</v>
          </cell>
        </row>
        <row r="345">
          <cell r="A345">
            <v>2408149</v>
          </cell>
          <cell r="B345" t="str">
            <v>SICRO</v>
          </cell>
          <cell r="C345" t="str">
            <v>Estrutura em perfil de aço ASTM A36 corte, solda e montagem - fornecimento e instalação</v>
          </cell>
          <cell r="D345" t="str">
            <v>kg</v>
          </cell>
          <cell r="E345">
            <v>15.36</v>
          </cell>
          <cell r="F345">
            <v>0.24117110365874006</v>
          </cell>
          <cell r="G345">
            <v>19.059999999999999</v>
          </cell>
          <cell r="P345">
            <v>2408149</v>
          </cell>
        </row>
        <row r="346">
          <cell r="A346">
            <v>2003821</v>
          </cell>
          <cell r="B346" t="str">
            <v>SICRO</v>
          </cell>
          <cell r="C346" t="str">
            <v>Dreno tipo barbacã - DRB 02 - D = 50 mm em estrutura de contenção de encosta - excluso o tubo de drenagem</v>
          </cell>
          <cell r="D346" t="str">
            <v>un</v>
          </cell>
          <cell r="E346">
            <v>16.600000000000001</v>
          </cell>
          <cell r="F346">
            <v>0.24117110365874006</v>
          </cell>
          <cell r="G346">
            <v>20.6</v>
          </cell>
          <cell r="P346">
            <v>2003821</v>
          </cell>
        </row>
        <row r="347">
          <cell r="A347">
            <v>2003935</v>
          </cell>
          <cell r="B347" t="str">
            <v>SICRO</v>
          </cell>
          <cell r="C347" t="str">
            <v>Tubo de PVC para dreno tipo barbacã - D = 50 mm - fornecimento e instalação</v>
          </cell>
          <cell r="D347" t="str">
            <v>m</v>
          </cell>
          <cell r="E347">
            <v>9.9</v>
          </cell>
          <cell r="F347">
            <v>0.24117110365874006</v>
          </cell>
          <cell r="G347">
            <v>12.28</v>
          </cell>
          <cell r="P347">
            <v>2003935</v>
          </cell>
        </row>
        <row r="348">
          <cell r="A348">
            <v>4011562</v>
          </cell>
          <cell r="B348" t="str">
            <v>SICRO</v>
          </cell>
          <cell r="C348" t="str">
            <v>Geogrelha bidirecional com resistência à tração de 30 kN/m - deformação &lt; 5% - malha de 36 x 34 mm - para reforço de base granular</v>
          </cell>
          <cell r="D348" t="str">
            <v>m²</v>
          </cell>
          <cell r="E348">
            <v>35.229999999999997</v>
          </cell>
          <cell r="F348">
            <v>0.24117110365874006</v>
          </cell>
          <cell r="G348">
            <v>43.72</v>
          </cell>
          <cell r="P348">
            <v>4011562</v>
          </cell>
        </row>
        <row r="349">
          <cell r="A349">
            <v>5605966</v>
          </cell>
          <cell r="B349" t="str">
            <v>SICRO</v>
          </cell>
          <cell r="C349" t="str">
            <v>Tirante permanente protendido de aço D = 53mm, tensão de escoamento = 600 MPa e tensão de ruptura = 720 MPa - exceto perfuração</v>
          </cell>
          <cell r="D349" t="str">
            <v>m</v>
          </cell>
          <cell r="E349">
            <v>414.63</v>
          </cell>
          <cell r="F349">
            <v>0.24117110365874006</v>
          </cell>
          <cell r="G349">
            <v>514.62</v>
          </cell>
          <cell r="P349">
            <v>5605966</v>
          </cell>
        </row>
        <row r="350">
          <cell r="A350">
            <v>5605949</v>
          </cell>
          <cell r="B350" t="str">
            <v>SICRO</v>
          </cell>
          <cell r="C350" t="str">
            <v>Protensão de tirante permanente protendido de aço D = 53 mm, tensão de escoamento = 600 MPa e tensão de ruptura = 720 MPa - inclusive ancoragem e grauteamento da cabeça</v>
          </cell>
          <cell r="D350" t="str">
            <v>un</v>
          </cell>
          <cell r="E350">
            <v>1000.03</v>
          </cell>
          <cell r="F350">
            <v>0.24117110365874006</v>
          </cell>
          <cell r="G350">
            <v>1241.2</v>
          </cell>
          <cell r="P350">
            <v>5605949</v>
          </cell>
        </row>
        <row r="351">
          <cell r="A351">
            <v>2306066</v>
          </cell>
          <cell r="B351" t="str">
            <v>SICRO</v>
          </cell>
          <cell r="C351" t="str">
            <v>Estaca raiz perfurada no solo com D = 40 cm - confecção</v>
          </cell>
          <cell r="D351" t="str">
            <v>m</v>
          </cell>
          <cell r="E351">
            <v>227.35</v>
          </cell>
          <cell r="F351">
            <v>0.24117110365874006</v>
          </cell>
          <cell r="G351">
            <v>282.18</v>
          </cell>
          <cell r="P351">
            <v>2306066</v>
          </cell>
        </row>
        <row r="352">
          <cell r="A352">
            <v>2003854</v>
          </cell>
          <cell r="B352" t="str">
            <v>SICRO</v>
          </cell>
          <cell r="C352" t="str">
            <v>Camada drenante para proteção de muros de contenção - areia comercial</v>
          </cell>
          <cell r="D352" t="str">
            <v>m³</v>
          </cell>
          <cell r="E352">
            <v>171.21</v>
          </cell>
          <cell r="F352">
            <v>0.24117110365874006</v>
          </cell>
          <cell r="G352">
            <v>212.5</v>
          </cell>
          <cell r="P352">
            <v>2003854</v>
          </cell>
        </row>
        <row r="353">
          <cell r="A353">
            <v>5406025</v>
          </cell>
          <cell r="B353" t="str">
            <v>SICRO</v>
          </cell>
          <cell r="C353" t="str">
            <v>Muro de escama de concreto armado em solo reforçado com fita metálica com altura de 4,0 a 6 m - tipo 1 - areia e brita comerciais</v>
          </cell>
          <cell r="D353" t="str">
            <v>m²</v>
          </cell>
          <cell r="E353">
            <v>332.43</v>
          </cell>
          <cell r="F353">
            <v>0.24117110365874006</v>
          </cell>
          <cell r="G353">
            <v>412.6</v>
          </cell>
          <cell r="P353">
            <v>5406025</v>
          </cell>
        </row>
        <row r="354">
          <cell r="A354">
            <v>5406047</v>
          </cell>
          <cell r="B354" t="str">
            <v>SICRO</v>
          </cell>
          <cell r="C354" t="str">
            <v>Aterro compactado em solo reforçado com fita metálica galvanizada - taxa 19,84 kg/m³ - material de jazida</v>
          </cell>
          <cell r="D354" t="str">
            <v>m³</v>
          </cell>
          <cell r="E354">
            <v>349.68</v>
          </cell>
          <cell r="F354">
            <v>0.24117110365874006</v>
          </cell>
          <cell r="G354">
            <v>434.01</v>
          </cell>
          <cell r="P354">
            <v>5406047</v>
          </cell>
        </row>
        <row r="355">
          <cell r="A355">
            <v>1100657</v>
          </cell>
          <cell r="B355" t="str">
            <v>SICRO</v>
          </cell>
          <cell r="C355" t="str">
            <v>Adensamento de concreto por vibrador de imersão</v>
          </cell>
          <cell r="D355" t="str">
            <v>m³</v>
          </cell>
          <cell r="E355">
            <v>3.24</v>
          </cell>
          <cell r="F355">
            <v>0.24117110365874006</v>
          </cell>
          <cell r="G355">
            <v>4.0199999999999996</v>
          </cell>
          <cell r="P355">
            <v>1100657</v>
          </cell>
        </row>
        <row r="356">
          <cell r="A356">
            <v>1106057</v>
          </cell>
          <cell r="B356" t="str">
            <v>SICRO</v>
          </cell>
          <cell r="C356" t="str">
            <v>Concreto magro - confecção em betoneira e lançamento manual - areia e brita comerciais</v>
          </cell>
          <cell r="D356" t="str">
            <v>m³</v>
          </cell>
          <cell r="E356">
            <v>472.13</v>
          </cell>
          <cell r="F356">
            <v>0.24117110365874006</v>
          </cell>
          <cell r="G356">
            <v>585.99</v>
          </cell>
          <cell r="P356">
            <v>1106057</v>
          </cell>
        </row>
        <row r="357">
          <cell r="A357">
            <v>1116263</v>
          </cell>
          <cell r="B357" t="str">
            <v>SICRO</v>
          </cell>
          <cell r="C357" t="str">
            <v>Concreto para bombeamento fck = 25 MPa - confecção em central dosadora de 40 m³/h - areia e brita comerciais</v>
          </cell>
          <cell r="D357" t="str">
            <v>m³</v>
          </cell>
          <cell r="E357">
            <v>433.85</v>
          </cell>
          <cell r="F357">
            <v>0.24117110365874006</v>
          </cell>
          <cell r="G357">
            <v>538.48</v>
          </cell>
          <cell r="P357">
            <v>1116263</v>
          </cell>
        </row>
        <row r="358">
          <cell r="A358">
            <v>1116264</v>
          </cell>
          <cell r="B358" t="str">
            <v>SICRO</v>
          </cell>
          <cell r="C358" t="str">
            <v>Concreto para bombeamento fck = 30 MPa - confecção em central dosadora de 40 m³/h - areia e brita comerciais</v>
          </cell>
          <cell r="D358" t="str">
            <v>m³</v>
          </cell>
          <cell r="E358">
            <v>451.01</v>
          </cell>
          <cell r="F358">
            <v>0.24117110365874006</v>
          </cell>
          <cell r="G358">
            <v>559.78</v>
          </cell>
          <cell r="P358">
            <v>1116264</v>
          </cell>
        </row>
        <row r="359">
          <cell r="A359">
            <v>1116265</v>
          </cell>
          <cell r="B359" t="str">
            <v>SICRO</v>
          </cell>
          <cell r="C359" t="str">
            <v>Concreto para bombeamento fck = 35 MPa - confecção em central dosadora de 40 m³/h - areia e brita comerciais</v>
          </cell>
          <cell r="D359" t="str">
            <v>m³</v>
          </cell>
          <cell r="E359">
            <v>473.06</v>
          </cell>
          <cell r="F359">
            <v>0.24117110365874006</v>
          </cell>
          <cell r="G359">
            <v>587.14</v>
          </cell>
          <cell r="P359">
            <v>1116265</v>
          </cell>
        </row>
        <row r="360">
          <cell r="A360">
            <v>1116266</v>
          </cell>
          <cell r="B360" t="str">
            <v>SICRO</v>
          </cell>
          <cell r="C360" t="str">
            <v>Concreto para bombeamento fck = 40 MPa - confecção em central dosadora de 40 m³/h - areia e brita comerciais</v>
          </cell>
          <cell r="D360" t="str">
            <v>m³</v>
          </cell>
          <cell r="E360">
            <v>497.7</v>
          </cell>
          <cell r="F360">
            <v>0.24117110365874006</v>
          </cell>
          <cell r="G360">
            <v>617.73</v>
          </cell>
          <cell r="P360">
            <v>1116266</v>
          </cell>
        </row>
        <row r="361">
          <cell r="A361">
            <v>1107860</v>
          </cell>
          <cell r="B361" t="str">
            <v>SICRO</v>
          </cell>
          <cell r="C361" t="str">
            <v>Lançamento mecânico de concreto com bomba lança sobre chassi com capacidade de 50 m³/h - confecção em central dosadora de 40 m³/h</v>
          </cell>
          <cell r="D361" t="str">
            <v>m³</v>
          </cell>
          <cell r="E361">
            <v>53.67</v>
          </cell>
          <cell r="F361">
            <v>0.24117110365874006</v>
          </cell>
          <cell r="G361">
            <v>66.61</v>
          </cell>
          <cell r="P361">
            <v>1107860</v>
          </cell>
        </row>
        <row r="362">
          <cell r="A362">
            <v>1108056</v>
          </cell>
          <cell r="B362" t="str">
            <v>SICRO</v>
          </cell>
          <cell r="C362" t="str">
            <v>Microconcreto autoadensável para reparos e grauteamento - confecção em misturador e lançamento manual</v>
          </cell>
          <cell r="D362" t="str">
            <v>m³</v>
          </cell>
          <cell r="E362">
            <v>3134.24</v>
          </cell>
          <cell r="F362">
            <v>0.24117110365874006</v>
          </cell>
          <cell r="G362">
            <v>3890.12</v>
          </cell>
          <cell r="P362">
            <v>1108056</v>
          </cell>
        </row>
        <row r="363">
          <cell r="A363">
            <v>2106235</v>
          </cell>
          <cell r="B363" t="str">
            <v>SICRO</v>
          </cell>
          <cell r="C363" t="str">
            <v>Escoramento metálico com quadro tubular contraventado - capacidade de carga até 3,8 t/m² - quadro de 1,0 x 1,0 x 1,25 m - utilização de 50 vezes - fornecimento, instalação e retirada</v>
          </cell>
          <cell r="D363" t="str">
            <v>m³</v>
          </cell>
          <cell r="E363">
            <v>3.31</v>
          </cell>
          <cell r="F363">
            <v>0.24117110365874006</v>
          </cell>
          <cell r="G363">
            <v>4.0999999999999996</v>
          </cell>
          <cell r="P363">
            <v>2106235</v>
          </cell>
        </row>
        <row r="364">
          <cell r="A364">
            <v>2306070</v>
          </cell>
          <cell r="B364" t="str">
            <v>SICRO</v>
          </cell>
          <cell r="C364" t="str">
            <v>Estaca raiz perfurada na rocha com D = 31 cm - confecção</v>
          </cell>
          <cell r="D364" t="str">
            <v>m</v>
          </cell>
          <cell r="E364">
            <v>1255.29</v>
          </cell>
          <cell r="F364">
            <v>0.24117110365874006</v>
          </cell>
          <cell r="G364">
            <v>1558.02</v>
          </cell>
          <cell r="P364">
            <v>2306070</v>
          </cell>
        </row>
        <row r="365">
          <cell r="A365">
            <v>2306731</v>
          </cell>
          <cell r="B365" t="str">
            <v>SICRO</v>
          </cell>
          <cell r="C365" t="str">
            <v>Apoio náutico para a colocação da armação em camisa metálica</v>
          </cell>
          <cell r="D365" t="str">
            <v>kg</v>
          </cell>
          <cell r="E365">
            <v>0.64</v>
          </cell>
          <cell r="F365">
            <v>0.24117110365874006</v>
          </cell>
          <cell r="G365">
            <v>0.79</v>
          </cell>
          <cell r="P365">
            <v>2306731</v>
          </cell>
        </row>
        <row r="366">
          <cell r="A366">
            <v>2306730</v>
          </cell>
          <cell r="B366" t="str">
            <v>SICRO</v>
          </cell>
          <cell r="C366" t="str">
            <v>Apoio náutico para a execução da concretagem de camisas metálicas</v>
          </cell>
          <cell r="D366" t="str">
            <v>m³</v>
          </cell>
          <cell r="E366">
            <v>126.45</v>
          </cell>
          <cell r="F366">
            <v>0.24117110365874006</v>
          </cell>
          <cell r="G366">
            <v>156.94</v>
          </cell>
          <cell r="P366">
            <v>2306730</v>
          </cell>
        </row>
        <row r="367">
          <cell r="A367">
            <v>2306726</v>
          </cell>
          <cell r="B367" t="str">
            <v>SICRO</v>
          </cell>
          <cell r="C367" t="str">
            <v>Apoio náutico para a execução da cravação de camisa metálica D = 600 a 1.800 mm</v>
          </cell>
          <cell r="D367" t="str">
            <v>m</v>
          </cell>
          <cell r="E367">
            <v>244.48</v>
          </cell>
          <cell r="F367">
            <v>0.24117110365874006</v>
          </cell>
          <cell r="G367">
            <v>303.44</v>
          </cell>
          <cell r="P367">
            <v>2306726</v>
          </cell>
        </row>
        <row r="368">
          <cell r="A368">
            <v>2306248</v>
          </cell>
          <cell r="B368" t="str">
            <v>SICRO</v>
          </cell>
          <cell r="C368" t="str">
            <v>Arrasamento de estacas de concreto com seção superior à 900 cm²</v>
          </cell>
          <cell r="D368" t="str">
            <v>m³</v>
          </cell>
          <cell r="E368">
            <v>534.91999999999996</v>
          </cell>
          <cell r="F368">
            <v>0.24117110365874006</v>
          </cell>
          <cell r="G368">
            <v>663.92</v>
          </cell>
          <cell r="P368">
            <v>2306249</v>
          </cell>
        </row>
        <row r="369">
          <cell r="A369">
            <v>2306248</v>
          </cell>
          <cell r="B369" t="str">
            <v>SICRO</v>
          </cell>
          <cell r="C369" t="str">
            <v>Arrasamento de estacas de concreto com seção superior à 900 cm²</v>
          </cell>
          <cell r="D369" t="str">
            <v>m³</v>
          </cell>
          <cell r="E369">
            <v>534.91999999999996</v>
          </cell>
          <cell r="F369">
            <v>0.24117110365874006</v>
          </cell>
          <cell r="G369">
            <v>663.92</v>
          </cell>
          <cell r="P369">
            <v>2306251</v>
          </cell>
        </row>
        <row r="370">
          <cell r="A370">
            <v>2306660</v>
          </cell>
          <cell r="B370" t="str">
            <v>SICRO</v>
          </cell>
          <cell r="C370" t="str">
            <v>Camisa metálica com espessura de 6,3 mm D = 600 mm - para passagem de lâmina d'água - posicionamento</v>
          </cell>
          <cell r="D370" t="str">
            <v>m</v>
          </cell>
          <cell r="E370">
            <v>1050.4000000000001</v>
          </cell>
          <cell r="F370">
            <v>0.24117110365874006</v>
          </cell>
          <cell r="G370">
            <v>1303.72</v>
          </cell>
          <cell r="P370">
            <v>2306660</v>
          </cell>
        </row>
        <row r="371">
          <cell r="A371">
            <v>3106427</v>
          </cell>
          <cell r="B371" t="str">
            <v>SICRO</v>
          </cell>
          <cell r="C371" t="str">
            <v>Fôrma metálica para viga de concreto pré-moldada protendida para OAE - utilização de 20 vezes - confecção, instalação e retirada</v>
          </cell>
          <cell r="D371" t="str">
            <v>m²</v>
          </cell>
          <cell r="E371">
            <v>39.58</v>
          </cell>
          <cell r="F371">
            <v>0.24117110365874006</v>
          </cell>
          <cell r="G371">
            <v>49.12</v>
          </cell>
          <cell r="P371">
            <v>3106427</v>
          </cell>
        </row>
        <row r="372">
          <cell r="A372">
            <v>3107970</v>
          </cell>
          <cell r="B372" t="str">
            <v>SICRO</v>
          </cell>
          <cell r="C372" t="str">
            <v>Fôrmas curvas de compensado resinado 10 mm - uso geral - utilização de 2 vezes - confecção, instalação e retirada</v>
          </cell>
          <cell r="D372" t="str">
            <v>m²</v>
          </cell>
          <cell r="E372">
            <v>108.64</v>
          </cell>
          <cell r="F372">
            <v>0.24117110365874006</v>
          </cell>
          <cell r="G372">
            <v>134.84</v>
          </cell>
          <cell r="P372">
            <v>3107970</v>
          </cell>
        </row>
        <row r="373">
          <cell r="A373">
            <v>3806426</v>
          </cell>
          <cell r="B373" t="str">
            <v>SICRO</v>
          </cell>
          <cell r="C373" t="str">
            <v>Lançamento de pré-laje com utilização de guindauto</v>
          </cell>
          <cell r="D373" t="str">
            <v>t</v>
          </cell>
          <cell r="E373">
            <v>61.05</v>
          </cell>
          <cell r="F373">
            <v>0.24117110365874006</v>
          </cell>
          <cell r="G373">
            <v>75.77</v>
          </cell>
          <cell r="P373">
            <v>3806426</v>
          </cell>
        </row>
        <row r="374">
          <cell r="A374">
            <v>3806421</v>
          </cell>
          <cell r="B374" t="str">
            <v>SICRO</v>
          </cell>
          <cell r="C374" t="str">
            <v>Lançamento de viga pré-moldada de 500 a 750 kN com utilização de guindaste</v>
          </cell>
          <cell r="D374" t="str">
            <v>un</v>
          </cell>
          <cell r="E374">
            <v>5025</v>
          </cell>
          <cell r="F374">
            <v>0.24117110365874006</v>
          </cell>
          <cell r="G374">
            <v>6236.88</v>
          </cell>
          <cell r="P374">
            <v>3806421</v>
          </cell>
        </row>
        <row r="375">
          <cell r="A375">
            <v>3806422</v>
          </cell>
          <cell r="B375" t="str">
            <v>SICRO</v>
          </cell>
          <cell r="C375" t="str">
            <v>Lançamento de viga pré-moldada de 750 a 1.000 kN com utilização de guindaste</v>
          </cell>
          <cell r="D375" t="str">
            <v>un</v>
          </cell>
          <cell r="E375">
            <v>9499.64</v>
          </cell>
          <cell r="F375">
            <v>0.24117110365874006</v>
          </cell>
          <cell r="G375">
            <v>11790.67</v>
          </cell>
          <cell r="P375">
            <v>3806422</v>
          </cell>
        </row>
        <row r="376">
          <cell r="A376">
            <v>3806424</v>
          </cell>
          <cell r="B376" t="str">
            <v>SICRO</v>
          </cell>
          <cell r="C376" t="str">
            <v>Lançamento de viga pré-moldada de 980 a 1.225 kN com utilização de treliça lançadeira e carrelone</v>
          </cell>
          <cell r="D376" t="str">
            <v>un</v>
          </cell>
          <cell r="E376">
            <v>5540.56</v>
          </cell>
          <cell r="F376">
            <v>0.24117110365874006</v>
          </cell>
          <cell r="G376">
            <v>6876.78</v>
          </cell>
          <cell r="P376">
            <v>3806424</v>
          </cell>
        </row>
        <row r="377">
          <cell r="A377">
            <v>4011430</v>
          </cell>
          <cell r="B377" t="str">
            <v>SICRO</v>
          </cell>
          <cell r="C377" t="str">
            <v>Pré-misturado a frio com emulsão asfáltica com polímero - faixa C - areia e brita comerciais</v>
          </cell>
          <cell r="D377" t="str">
            <v>m³</v>
          </cell>
          <cell r="E377">
            <v>395.49</v>
          </cell>
          <cell r="F377">
            <v>0.24117110365874006</v>
          </cell>
          <cell r="G377">
            <v>490.87</v>
          </cell>
          <cell r="P377">
            <v>4011430</v>
          </cell>
        </row>
        <row r="378">
          <cell r="A378">
            <v>4507756</v>
          </cell>
          <cell r="B378" t="str">
            <v>SICRO</v>
          </cell>
          <cell r="C378" t="str">
            <v>Ancoragem ativa com 12 cordoalhas aderentes D = 15,2 mm - fornecimento e instalação</v>
          </cell>
          <cell r="D378" t="str">
            <v>un</v>
          </cell>
          <cell r="E378">
            <v>1422.33</v>
          </cell>
          <cell r="F378">
            <v>0.24117110365874006</v>
          </cell>
          <cell r="G378">
            <v>1765.35</v>
          </cell>
          <cell r="P378">
            <v>4507756</v>
          </cell>
        </row>
        <row r="379">
          <cell r="A379">
            <v>4507769</v>
          </cell>
          <cell r="B379" t="str">
            <v>SICRO</v>
          </cell>
          <cell r="C379" t="str">
            <v>Ancoragem ativa com 6 cordoalhas aderentes D = 15,2 mm - fornecimento e instalação</v>
          </cell>
          <cell r="D379" t="str">
            <v>un</v>
          </cell>
          <cell r="E379">
            <v>655</v>
          </cell>
          <cell r="F379">
            <v>0.24117110365874006</v>
          </cell>
          <cell r="G379">
            <v>812.96</v>
          </cell>
          <cell r="P379">
            <v>4507769</v>
          </cell>
        </row>
        <row r="380">
          <cell r="A380">
            <v>4507774</v>
          </cell>
          <cell r="B380" t="str">
            <v>SICRO</v>
          </cell>
          <cell r="C380" t="str">
            <v>Ancoragem ativa com 9 cordoalhas aderentes D = 15,2 mm - fornecimento e instalação</v>
          </cell>
          <cell r="D380" t="str">
            <v>un</v>
          </cell>
          <cell r="E380">
            <v>1037.8</v>
          </cell>
          <cell r="F380">
            <v>0.24117110365874006</v>
          </cell>
          <cell r="G380">
            <v>1288.08</v>
          </cell>
          <cell r="P380">
            <v>4507774</v>
          </cell>
        </row>
        <row r="381">
          <cell r="A381">
            <v>4507832</v>
          </cell>
          <cell r="B381" t="str">
            <v>SICRO</v>
          </cell>
          <cell r="C381" t="str">
            <v>Bainha metálica redonda D = 60 mm para 6 cordoalhas D = 15,2 mm - fornecimento, instalação e injeção de nata de cimento</v>
          </cell>
          <cell r="D381" t="str">
            <v>m</v>
          </cell>
          <cell r="E381">
            <v>36.409999999999997</v>
          </cell>
          <cell r="F381">
            <v>0.24117110365874006</v>
          </cell>
          <cell r="G381">
            <v>45.19</v>
          </cell>
          <cell r="P381">
            <v>4507832</v>
          </cell>
        </row>
        <row r="382">
          <cell r="A382">
            <v>4507838</v>
          </cell>
          <cell r="B382" t="str">
            <v>SICRO</v>
          </cell>
          <cell r="C382" t="str">
            <v>Bainha metálica redonda D = 70 mm para 9 cordoalhas D = 15,2 mm - fornecimento, instalação e injeção de nata de cimento</v>
          </cell>
          <cell r="D382" t="str">
            <v>m</v>
          </cell>
          <cell r="E382">
            <v>40.450000000000003</v>
          </cell>
          <cell r="F382">
            <v>0.24117110365874006</v>
          </cell>
          <cell r="G382">
            <v>50.2</v>
          </cell>
          <cell r="P382">
            <v>4507838</v>
          </cell>
        </row>
        <row r="383">
          <cell r="A383">
            <v>4507842</v>
          </cell>
          <cell r="B383" t="str">
            <v>SICRO</v>
          </cell>
          <cell r="C383" t="str">
            <v>Bainha metálica redonda D = 80 mm para 12 cordoalhas D = 15,2 mm - fornecimento, instalação e injeção de nata de cimento</v>
          </cell>
          <cell r="D383" t="str">
            <v>m</v>
          </cell>
          <cell r="E383">
            <v>45.11</v>
          </cell>
          <cell r="F383">
            <v>0.24117110365874006</v>
          </cell>
          <cell r="G383">
            <v>55.98</v>
          </cell>
          <cell r="P383">
            <v>4507842</v>
          </cell>
        </row>
        <row r="384">
          <cell r="A384">
            <v>4507957</v>
          </cell>
          <cell r="B384" t="str">
            <v>SICRO</v>
          </cell>
          <cell r="C384" t="str">
            <v>Cordoalha CP 190 RB D = 15,2 mm - fornecimento e instalação</v>
          </cell>
          <cell r="D384" t="str">
            <v>kg</v>
          </cell>
          <cell r="E384">
            <v>11.15</v>
          </cell>
          <cell r="F384">
            <v>0.24117110365874006</v>
          </cell>
          <cell r="G384">
            <v>13.83</v>
          </cell>
          <cell r="P384">
            <v>4507957</v>
          </cell>
        </row>
        <row r="385">
          <cell r="A385">
            <v>4507767</v>
          </cell>
          <cell r="B385" t="str">
            <v>SICRO</v>
          </cell>
          <cell r="C385" t="str">
            <v>Ancoragem ativa com 4 cordoalhas aderentes D = 15,2 mm - fornecimento e instalação</v>
          </cell>
          <cell r="D385" t="str">
            <v>un</v>
          </cell>
          <cell r="E385">
            <v>506.22</v>
          </cell>
          <cell r="F385">
            <v>0.24117110365874006</v>
          </cell>
          <cell r="G385">
            <v>628.29999999999995</v>
          </cell>
          <cell r="P385">
            <v>4507767</v>
          </cell>
        </row>
        <row r="386">
          <cell r="A386">
            <v>4507829</v>
          </cell>
          <cell r="B386" t="str">
            <v>SICRO</v>
          </cell>
          <cell r="C386" t="str">
            <v>Bainha metálica redonda D = 45 mm para 4 cordoalhas D = 15,2 mm - fornecimento, instalação e injeção de nata de cimento</v>
          </cell>
          <cell r="D386" t="str">
            <v>m</v>
          </cell>
          <cell r="E386">
            <v>28.75</v>
          </cell>
          <cell r="F386">
            <v>0.24117110365874006</v>
          </cell>
          <cell r="G386">
            <v>35.68</v>
          </cell>
          <cell r="P386">
            <v>4507829</v>
          </cell>
        </row>
        <row r="387">
          <cell r="A387">
            <v>2003986</v>
          </cell>
          <cell r="B387" t="str">
            <v>SICRO</v>
          </cell>
          <cell r="C387" t="str">
            <v>Tubo PEAD para drenagem - D = 600 mm - fornecimento e instalação</v>
          </cell>
          <cell r="D387" t="str">
            <v>m</v>
          </cell>
          <cell r="E387">
            <v>518.9</v>
          </cell>
          <cell r="F387">
            <v>0.24117110365874006</v>
          </cell>
          <cell r="G387">
            <v>644.04</v>
          </cell>
          <cell r="P387">
            <v>2003986</v>
          </cell>
        </row>
        <row r="388">
          <cell r="A388">
            <v>3816196</v>
          </cell>
          <cell r="B388" t="str">
            <v>SICRO</v>
          </cell>
          <cell r="C388" t="str">
            <v>Injeção de nata de cimento</v>
          </cell>
          <cell r="D388" t="str">
            <v>m³</v>
          </cell>
          <cell r="E388">
            <v>981.16</v>
          </cell>
          <cell r="F388">
            <v>0.24117110365874006</v>
          </cell>
          <cell r="G388">
            <v>1217.78</v>
          </cell>
          <cell r="P388">
            <v>3816196</v>
          </cell>
        </row>
        <row r="389">
          <cell r="A389">
            <v>4901</v>
          </cell>
          <cell r="B389" t="str">
            <v>ORSE</v>
          </cell>
          <cell r="C389" t="str">
            <v>Solda (emenda) de estaca metálica tipo perfil "I", simples, bitola W 200x26,6 (8"), incluso material</v>
          </cell>
          <cell r="D389" t="str">
            <v>m</v>
          </cell>
          <cell r="E389">
            <v>60</v>
          </cell>
          <cell r="F389">
            <v>0.24117110365874006</v>
          </cell>
          <cell r="G389">
            <v>74.47</v>
          </cell>
          <cell r="P389">
            <v>2306017</v>
          </cell>
        </row>
        <row r="390">
          <cell r="A390">
            <v>3806419</v>
          </cell>
          <cell r="B390" t="str">
            <v>SICRO</v>
          </cell>
          <cell r="C390" t="str">
            <v>Elevação de estruturas de 1.390 a 1.859 kN para substituição de aparelho de apoio com a utilização de macaco hidráulico</v>
          </cell>
          <cell r="D390" t="str">
            <v>un</v>
          </cell>
          <cell r="E390">
            <v>105.58</v>
          </cell>
          <cell r="F390">
            <v>0.24117110365874006</v>
          </cell>
          <cell r="G390">
            <v>131.04</v>
          </cell>
          <cell r="P390">
            <v>3806419</v>
          </cell>
        </row>
        <row r="391">
          <cell r="A391">
            <v>3806420</v>
          </cell>
          <cell r="B391" t="str">
            <v>SICRO</v>
          </cell>
          <cell r="C391" t="str">
            <v>Lançamento de viga pré-moldada de até 500 kN com utilização de guindaste</v>
          </cell>
          <cell r="D391" t="str">
            <v>un</v>
          </cell>
          <cell r="E391">
            <v>4396.8900000000003</v>
          </cell>
          <cell r="F391">
            <v>0.24117110365874006</v>
          </cell>
          <cell r="G391">
            <v>5457.29</v>
          </cell>
          <cell r="P391">
            <v>3806420</v>
          </cell>
        </row>
        <row r="392">
          <cell r="A392">
            <v>1106087</v>
          </cell>
          <cell r="B392" t="str">
            <v>SICRO</v>
          </cell>
          <cell r="C392" t="str">
            <v>Lançamento manual de concreto usinado - confecção em central dosadora de 40 m³/h</v>
          </cell>
          <cell r="D392" t="str">
            <v>m³</v>
          </cell>
          <cell r="E392">
            <v>45.82</v>
          </cell>
          <cell r="F392">
            <v>0.24117110365874006</v>
          </cell>
          <cell r="G392">
            <v>56.87</v>
          </cell>
          <cell r="P392">
            <v>1106087</v>
          </cell>
        </row>
        <row r="393">
          <cell r="A393">
            <v>5213409</v>
          </cell>
          <cell r="B393" t="str">
            <v>SICRO</v>
          </cell>
          <cell r="C393" t="str">
            <v>Pintura de setas e zebrados com termoplástico por extrusão - espessura de 3,0 mm</v>
          </cell>
          <cell r="D393" t="str">
            <v>m²</v>
          </cell>
          <cell r="E393">
            <v>99.1</v>
          </cell>
          <cell r="F393">
            <v>0.24117110365874006</v>
          </cell>
          <cell r="G393">
            <v>123</v>
          </cell>
          <cell r="P393">
            <v>5213409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enários"/>
      <sheetName val="Planilha1"/>
      <sheetName val="CAPEX"/>
    </sheetNames>
    <sheetDataSet>
      <sheetData sheetId="0" refreshError="1"/>
      <sheetData sheetId="1">
        <row r="3">
          <cell r="B3">
            <v>0.06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A5330-EB95-4A7D-9BCE-B815BE4852EE}">
  <dimension ref="A1:Z1031"/>
  <sheetViews>
    <sheetView showGridLines="0" workbookViewId="0">
      <selection activeCell="E25" sqref="E25"/>
    </sheetView>
  </sheetViews>
  <sheetFormatPr defaultColWidth="9.140625" defaultRowHeight="14.25" x14ac:dyDescent="0.2"/>
  <cols>
    <col min="1" max="1" width="10" style="259" bestFit="1" customWidth="1"/>
    <col min="2" max="3" width="11.7109375" style="268" customWidth="1"/>
    <col min="4" max="5" width="18.28515625" style="268" customWidth="1"/>
    <col min="6" max="6" width="17" style="268" bestFit="1" customWidth="1"/>
    <col min="7" max="7" width="27.85546875" style="269" bestFit="1" customWidth="1"/>
    <col min="8" max="8" width="27.85546875" style="269" customWidth="1"/>
    <col min="9" max="9" width="15.5703125" style="268" customWidth="1"/>
    <col min="10" max="11" width="9.140625" style="259"/>
    <col min="12" max="12" width="23.28515625" style="261" customWidth="1"/>
    <col min="13" max="13" width="20.7109375" style="259" customWidth="1"/>
    <col min="14" max="16" width="12.7109375" style="259" customWidth="1"/>
    <col min="17" max="16384" width="9.140625" style="259"/>
  </cols>
  <sheetData>
    <row r="1" spans="1:26" s="265" customFormat="1" ht="20.100000000000001" customHeight="1" x14ac:dyDescent="0.25">
      <c r="A1" s="270" t="s">
        <v>14</v>
      </c>
      <c r="B1" s="270" t="s">
        <v>11</v>
      </c>
      <c r="C1" s="270" t="s">
        <v>439</v>
      </c>
      <c r="D1" s="271" t="s">
        <v>440</v>
      </c>
      <c r="E1" s="271" t="s">
        <v>441</v>
      </c>
      <c r="F1" s="271" t="s">
        <v>442</v>
      </c>
      <c r="G1" s="272" t="s">
        <v>443</v>
      </c>
      <c r="H1" s="272" t="s">
        <v>446</v>
      </c>
      <c r="I1" s="272" t="s">
        <v>444</v>
      </c>
      <c r="L1" s="266"/>
      <c r="M1" s="267" t="s">
        <v>445</v>
      </c>
      <c r="N1" s="267" t="s">
        <v>429</v>
      </c>
      <c r="O1" s="273"/>
      <c r="P1" s="267" t="s">
        <v>429</v>
      </c>
    </row>
    <row r="2" spans="1:26" s="246" customFormat="1" ht="20.100000000000001" customHeight="1" x14ac:dyDescent="0.2">
      <c r="A2" s="240">
        <v>1</v>
      </c>
      <c r="B2" s="241" t="s">
        <v>12</v>
      </c>
      <c r="C2" s="242" t="s">
        <v>426</v>
      </c>
      <c r="D2" s="242" t="s">
        <v>427</v>
      </c>
      <c r="E2" s="241">
        <v>569205.03153800999</v>
      </c>
      <c r="F2" s="256">
        <v>569384.68771546881</v>
      </c>
      <c r="G2" s="243" t="s">
        <v>428</v>
      </c>
      <c r="H2" s="245">
        <v>0.10199999999999999</v>
      </c>
      <c r="I2" s="243">
        <v>179.656177458819</v>
      </c>
      <c r="J2" s="247"/>
      <c r="K2" s="248"/>
      <c r="L2" s="249" t="s">
        <v>430</v>
      </c>
      <c r="M2" s="249" t="s">
        <v>431</v>
      </c>
      <c r="N2" s="250">
        <f>SUMIF(G:G,M2,I:I)</f>
        <v>101926.92671967525</v>
      </c>
      <c r="O2" s="250">
        <v>0.114</v>
      </c>
      <c r="P2" s="250">
        <f>N2*$O2</f>
        <v>11619.669646042979</v>
      </c>
      <c r="Q2" s="251"/>
      <c r="R2" s="251"/>
      <c r="S2" s="252"/>
      <c r="T2" s="253"/>
      <c r="U2" s="253"/>
      <c r="V2" s="253"/>
      <c r="W2" s="253"/>
      <c r="X2" s="253"/>
      <c r="Y2" s="253"/>
      <c r="Z2" s="254"/>
    </row>
    <row r="3" spans="1:26" ht="20.100000000000001" customHeight="1" x14ac:dyDescent="0.2">
      <c r="A3" s="255">
        <v>2</v>
      </c>
      <c r="B3" s="256" t="str">
        <f t="shared" ref="B3:B66" si="0">$B$2</f>
        <v>CMG-120</v>
      </c>
      <c r="C3" s="256" t="s">
        <v>432</v>
      </c>
      <c r="D3" s="255" t="s">
        <v>427</v>
      </c>
      <c r="E3" s="256">
        <v>569218.5865450073</v>
      </c>
      <c r="F3" s="256">
        <v>569228.9865441866</v>
      </c>
      <c r="G3" s="257" t="s">
        <v>428</v>
      </c>
      <c r="H3" s="245">
        <v>0.10199999999999999</v>
      </c>
      <c r="I3" s="258">
        <v>10.399999179295264</v>
      </c>
      <c r="L3" s="249" t="s">
        <v>433</v>
      </c>
      <c r="M3" s="249" t="s">
        <v>434</v>
      </c>
      <c r="N3" s="250">
        <f>SUMIF(G:G,M3,I:I)</f>
        <v>535.77216822248602</v>
      </c>
      <c r="O3" s="250">
        <v>0.112</v>
      </c>
      <c r="P3" s="250">
        <f>N3*$O3</f>
        <v>60.006482840918437</v>
      </c>
    </row>
    <row r="4" spans="1:26" ht="20.100000000000001" customHeight="1" x14ac:dyDescent="0.2">
      <c r="A4" s="255">
        <v>3</v>
      </c>
      <c r="B4" s="256" t="str">
        <f t="shared" si="0"/>
        <v>CMG-120</v>
      </c>
      <c r="C4" s="256" t="s">
        <v>426</v>
      </c>
      <c r="D4" s="255" t="s">
        <v>427</v>
      </c>
      <c r="E4" s="256">
        <v>569416.87441240775</v>
      </c>
      <c r="F4" s="256">
        <v>569661.60529613239</v>
      </c>
      <c r="G4" s="257" t="s">
        <v>428</v>
      </c>
      <c r="H4" s="245">
        <v>0.10199999999999999</v>
      </c>
      <c r="I4" s="258">
        <v>244.73088372463826</v>
      </c>
      <c r="L4" s="249" t="s">
        <v>435</v>
      </c>
      <c r="M4" s="249" t="s">
        <v>428</v>
      </c>
      <c r="N4" s="250">
        <f>SUMIF(G:G,M4,I:I)</f>
        <v>192586.43340337952</v>
      </c>
      <c r="O4" s="250">
        <v>0.10199999999999999</v>
      </c>
      <c r="P4" s="250">
        <f>N4*$O4</f>
        <v>19643.816207144708</v>
      </c>
    </row>
    <row r="5" spans="1:26" ht="20.100000000000001" customHeight="1" x14ac:dyDescent="0.2">
      <c r="A5" s="255">
        <v>4</v>
      </c>
      <c r="B5" s="256" t="str">
        <f t="shared" si="0"/>
        <v>CMG-120</v>
      </c>
      <c r="C5" s="256" t="s">
        <v>426</v>
      </c>
      <c r="D5" s="255" t="s">
        <v>427</v>
      </c>
      <c r="E5" s="256">
        <v>569661.60529613239</v>
      </c>
      <c r="F5" s="256">
        <v>569750.55147287692</v>
      </c>
      <c r="G5" s="257" t="s">
        <v>428</v>
      </c>
      <c r="H5" s="245">
        <v>0.10199999999999999</v>
      </c>
      <c r="I5" s="258">
        <v>88.94617674453184</v>
      </c>
      <c r="L5" s="260"/>
      <c r="M5" s="249" t="s">
        <v>436</v>
      </c>
      <c r="N5" s="250">
        <f>SUMIF(G:G,M5,I:I)</f>
        <v>17089.551624407653</v>
      </c>
      <c r="O5" s="250">
        <f>0.133+0.077</f>
        <v>0.21000000000000002</v>
      </c>
      <c r="P5" s="250">
        <f>N5*$O5</f>
        <v>3588.8058411256075</v>
      </c>
    </row>
    <row r="6" spans="1:26" ht="20.100000000000001" customHeight="1" x14ac:dyDescent="0.2">
      <c r="A6" s="255">
        <v>5</v>
      </c>
      <c r="B6" s="256" t="str">
        <f t="shared" si="0"/>
        <v>CMG-120</v>
      </c>
      <c r="C6" s="256" t="s">
        <v>426</v>
      </c>
      <c r="D6" s="255" t="s">
        <v>427</v>
      </c>
      <c r="E6" s="256">
        <v>569761.56044341309</v>
      </c>
      <c r="F6" s="256">
        <v>570389.22228763276</v>
      </c>
      <c r="G6" s="257" t="s">
        <v>428</v>
      </c>
      <c r="H6" s="245">
        <v>0.10199999999999999</v>
      </c>
      <c r="I6" s="258">
        <v>627.66184421966318</v>
      </c>
      <c r="M6" s="262" t="s">
        <v>437</v>
      </c>
      <c r="N6" s="263">
        <f>SUM(N2:N5)</f>
        <v>312138.68391568487</v>
      </c>
    </row>
    <row r="7" spans="1:26" ht="20.100000000000001" customHeight="1" x14ac:dyDescent="0.2">
      <c r="A7" s="255">
        <v>6</v>
      </c>
      <c r="B7" s="256" t="str">
        <f t="shared" si="0"/>
        <v>CMG-120</v>
      </c>
      <c r="C7" s="256" t="s">
        <v>426</v>
      </c>
      <c r="D7" s="255" t="s">
        <v>427</v>
      </c>
      <c r="E7" s="256">
        <v>570411.21467610309</v>
      </c>
      <c r="F7" s="256">
        <v>570662.89729624265</v>
      </c>
      <c r="G7" s="257" t="s">
        <v>428</v>
      </c>
      <c r="H7" s="245">
        <v>0.10199999999999999</v>
      </c>
      <c r="I7" s="258">
        <v>251.68262013955973</v>
      </c>
    </row>
    <row r="8" spans="1:26" ht="20.100000000000001" customHeight="1" x14ac:dyDescent="0.2">
      <c r="A8" s="255">
        <v>7</v>
      </c>
      <c r="B8" s="256" t="str">
        <f t="shared" si="0"/>
        <v>CMG-120</v>
      </c>
      <c r="C8" s="256" t="s">
        <v>426</v>
      </c>
      <c r="D8" s="255" t="s">
        <v>427</v>
      </c>
      <c r="E8" s="256">
        <v>570839.3274247956</v>
      </c>
      <c r="F8" s="256">
        <v>570883.81896548241</v>
      </c>
      <c r="G8" s="257" t="s">
        <v>428</v>
      </c>
      <c r="H8" s="245">
        <v>0.10199999999999999</v>
      </c>
      <c r="I8" s="258">
        <v>44.491540686809458</v>
      </c>
    </row>
    <row r="9" spans="1:26" ht="20.100000000000001" customHeight="1" x14ac:dyDescent="0.2">
      <c r="A9" s="255">
        <v>8</v>
      </c>
      <c r="B9" s="256" t="str">
        <f t="shared" si="0"/>
        <v>CMG-120</v>
      </c>
      <c r="C9" s="256" t="s">
        <v>426</v>
      </c>
      <c r="D9" s="255" t="s">
        <v>427</v>
      </c>
      <c r="E9" s="256">
        <v>570922.05382325361</v>
      </c>
      <c r="F9" s="256">
        <v>572151.52007597906</v>
      </c>
      <c r="G9" s="257" t="s">
        <v>436</v>
      </c>
      <c r="H9" s="245">
        <v>0.21000000000000002</v>
      </c>
      <c r="I9" s="258">
        <v>1229.466252725455</v>
      </c>
      <c r="L9" s="1" t="s">
        <v>451</v>
      </c>
      <c r="M9" s="1"/>
      <c r="N9" s="1"/>
      <c r="O9" s="261"/>
      <c r="P9" s="261"/>
      <c r="Q9" s="261"/>
    </row>
    <row r="10" spans="1:26" ht="20.100000000000001" customHeight="1" x14ac:dyDescent="0.2">
      <c r="A10" s="255">
        <v>9</v>
      </c>
      <c r="B10" s="256" t="str">
        <f t="shared" si="0"/>
        <v>CMG-120</v>
      </c>
      <c r="C10" s="256" t="s">
        <v>426</v>
      </c>
      <c r="D10" s="255" t="s">
        <v>427</v>
      </c>
      <c r="E10" s="256">
        <v>572166.76571764646</v>
      </c>
      <c r="F10" s="256">
        <v>572288.93720620289</v>
      </c>
      <c r="G10" s="257" t="s">
        <v>436</v>
      </c>
      <c r="H10" s="245">
        <v>0.21000000000000002</v>
      </c>
      <c r="I10" s="258">
        <v>122.17148855642881</v>
      </c>
      <c r="L10" s="3" t="s">
        <v>452</v>
      </c>
      <c r="M10" s="280" t="s">
        <v>431</v>
      </c>
      <c r="N10" s="281" t="s">
        <v>453</v>
      </c>
    </row>
    <row r="11" spans="1:26" ht="20.100000000000001" customHeight="1" x14ac:dyDescent="0.2">
      <c r="A11" s="255">
        <v>10</v>
      </c>
      <c r="B11" s="256" t="str">
        <f t="shared" si="0"/>
        <v>CMG-120</v>
      </c>
      <c r="C11" s="256" t="s">
        <v>426</v>
      </c>
      <c r="D11" s="255" t="s">
        <v>427</v>
      </c>
      <c r="E11" s="256">
        <v>572288.93720620289</v>
      </c>
      <c r="F11" s="256">
        <v>572393.09956897434</v>
      </c>
      <c r="G11" s="257" t="s">
        <v>436</v>
      </c>
      <c r="H11" s="245">
        <v>0.21000000000000002</v>
      </c>
      <c r="I11" s="258">
        <v>104.16236277145799</v>
      </c>
      <c r="L11" s="3" t="s">
        <v>12</v>
      </c>
      <c r="M11" s="282">
        <f>[3]QUANTIDADES_REC!$F$122+[3]QUANTIDADES_TI!$F$78</f>
        <v>9116.0118765182306</v>
      </c>
      <c r="N11" s="282">
        <f>[3]QUANTIDADES_REC!$F$123+[3]QUANTIDADES_TI!$F$79</f>
        <v>39980.265192060644</v>
      </c>
    </row>
    <row r="12" spans="1:26" ht="20.100000000000001" customHeight="1" x14ac:dyDescent="0.2">
      <c r="A12" s="255">
        <v>11</v>
      </c>
      <c r="B12" s="256" t="str">
        <f t="shared" si="0"/>
        <v>CMG-120</v>
      </c>
      <c r="C12" s="256" t="s">
        <v>426</v>
      </c>
      <c r="D12" s="255" t="s">
        <v>427</v>
      </c>
      <c r="E12" s="256">
        <v>572404.03572304524</v>
      </c>
      <c r="F12" s="256">
        <v>572488.51120682375</v>
      </c>
      <c r="G12" s="257" t="s">
        <v>436</v>
      </c>
      <c r="H12" s="245">
        <v>0.21000000000000002</v>
      </c>
      <c r="I12" s="258">
        <v>84.475483778514899</v>
      </c>
      <c r="L12" s="3" t="s">
        <v>403</v>
      </c>
      <c r="M12" s="282">
        <f>[4]QUANTIDADES_REC!$F$122+[4]QUANTIDADES_TI!$F$78</f>
        <v>17512.647373114429</v>
      </c>
      <c r="N12" s="282">
        <f>[4]QUANTIDADES_REC!$F$123+[4]QUANTIDADES_TI!$F$79</f>
        <v>9557.6366845120992</v>
      </c>
    </row>
    <row r="13" spans="1:26" ht="20.100000000000001" customHeight="1" x14ac:dyDescent="0.2">
      <c r="A13" s="255">
        <v>12</v>
      </c>
      <c r="B13" s="256" t="str">
        <f t="shared" si="0"/>
        <v>CMG-120</v>
      </c>
      <c r="C13" s="256" t="s">
        <v>426</v>
      </c>
      <c r="D13" s="255" t="s">
        <v>427</v>
      </c>
      <c r="E13" s="256">
        <v>573015.02252714604</v>
      </c>
      <c r="F13" s="256">
        <v>573083.080376853</v>
      </c>
      <c r="G13" s="257" t="s">
        <v>436</v>
      </c>
      <c r="H13" s="245">
        <v>0.21000000000000002</v>
      </c>
      <c r="I13" s="258">
        <v>68.057849706965499</v>
      </c>
      <c r="L13" s="281" t="s">
        <v>404</v>
      </c>
      <c r="M13" s="282">
        <f>[5]QUANTIDADES_REC!$F$122+[5]QUANTIDADES_TI!$F$78</f>
        <v>9925.2147060276548</v>
      </c>
      <c r="N13" s="282">
        <f>[5]QUANTIDADES_REC!$F$123+[5]QUANTIDADES_TI!$F$79</f>
        <v>1545.550239790409</v>
      </c>
    </row>
    <row r="14" spans="1:26" ht="20.100000000000001" customHeight="1" x14ac:dyDescent="0.2">
      <c r="A14" s="255">
        <v>13</v>
      </c>
      <c r="B14" s="256" t="str">
        <f t="shared" si="0"/>
        <v>CMG-120</v>
      </c>
      <c r="C14" s="256" t="s">
        <v>426</v>
      </c>
      <c r="D14" s="255" t="s">
        <v>427</v>
      </c>
      <c r="E14" s="256">
        <v>573091.19561311638</v>
      </c>
      <c r="F14" s="256">
        <v>573106.33639533794</v>
      </c>
      <c r="G14" s="257" t="s">
        <v>436</v>
      </c>
      <c r="H14" s="245">
        <v>0.21000000000000002</v>
      </c>
      <c r="I14" s="258">
        <v>15.14078222156968</v>
      </c>
      <c r="L14" s="281" t="s">
        <v>425</v>
      </c>
      <c r="M14" s="282">
        <f>[6]QUANTIDADES_REC!$F$122+[6]QUANTIDADES_TI!$F$78</f>
        <v>10847.681804378892</v>
      </c>
      <c r="N14" s="282">
        <f>[6]QUANTIDADES_REC!$F$123+[6]QUANTIDADES_TI!$F$79</f>
        <v>4153.9994385472082</v>
      </c>
    </row>
    <row r="15" spans="1:26" ht="20.100000000000001" customHeight="1" x14ac:dyDescent="0.2">
      <c r="A15" s="255">
        <v>14</v>
      </c>
      <c r="B15" s="256" t="str">
        <f t="shared" si="0"/>
        <v>CMG-120</v>
      </c>
      <c r="C15" s="256" t="s">
        <v>426</v>
      </c>
      <c r="D15" s="255" t="s">
        <v>427</v>
      </c>
      <c r="E15" s="256">
        <v>573121.01363972714</v>
      </c>
      <c r="F15" s="256">
        <v>573144.36493981746</v>
      </c>
      <c r="G15" s="257" t="s">
        <v>436</v>
      </c>
      <c r="H15" s="245">
        <v>0.21000000000000002</v>
      </c>
      <c r="I15" s="258">
        <v>23.351300090318546</v>
      </c>
      <c r="L15" s="281" t="s">
        <v>414</v>
      </c>
      <c r="M15" s="282">
        <f>[7]QUANTIDADES_REC!$F$122+[7]QUANTIDADES_TI!$F$78</f>
        <v>15852.147105318985</v>
      </c>
      <c r="N15" s="282">
        <f>[7]QUANTIDADES_REC!$F$123+[7]QUANTIDADES_TI!$F$79</f>
        <v>17058.825464639478</v>
      </c>
    </row>
    <row r="16" spans="1:26" ht="20.100000000000001" customHeight="1" x14ac:dyDescent="0.2">
      <c r="A16" s="255">
        <v>15</v>
      </c>
      <c r="B16" s="256" t="str">
        <f t="shared" si="0"/>
        <v>CMG-120</v>
      </c>
      <c r="C16" s="256" t="s">
        <v>426</v>
      </c>
      <c r="D16" s="255" t="s">
        <v>427</v>
      </c>
      <c r="E16" s="256">
        <v>573261.68154574453</v>
      </c>
      <c r="F16" s="256">
        <v>573334.83780452481</v>
      </c>
      <c r="G16" s="257" t="s">
        <v>436</v>
      </c>
      <c r="H16" s="245">
        <v>0.21000000000000002</v>
      </c>
      <c r="I16" s="258">
        <v>73.156258780276403</v>
      </c>
      <c r="L16"/>
      <c r="M16" s="279"/>
    </row>
    <row r="17" spans="1:13" ht="20.100000000000001" customHeight="1" x14ac:dyDescent="0.2">
      <c r="A17" s="255">
        <v>16</v>
      </c>
      <c r="B17" s="256" t="str">
        <f t="shared" si="0"/>
        <v>CMG-120</v>
      </c>
      <c r="C17" s="256" t="s">
        <v>426</v>
      </c>
      <c r="D17" s="255" t="s">
        <v>427</v>
      </c>
      <c r="E17" s="256">
        <v>573334.83780452481</v>
      </c>
      <c r="F17" s="256">
        <v>573436.39021860261</v>
      </c>
      <c r="G17" s="257" t="s">
        <v>436</v>
      </c>
      <c r="H17" s="245">
        <v>0.21000000000000002</v>
      </c>
      <c r="I17" s="258">
        <v>101.55241407779977</v>
      </c>
      <c r="L17"/>
      <c r="M17" s="264"/>
    </row>
    <row r="18" spans="1:13" ht="20.100000000000001" customHeight="1" x14ac:dyDescent="0.2">
      <c r="A18" s="255">
        <v>17</v>
      </c>
      <c r="B18" s="256" t="str">
        <f t="shared" si="0"/>
        <v>CMG-120</v>
      </c>
      <c r="C18" s="256" t="s">
        <v>426</v>
      </c>
      <c r="D18" s="255" t="s">
        <v>427</v>
      </c>
      <c r="E18" s="256">
        <v>573443.88285882352</v>
      </c>
      <c r="F18" s="256">
        <v>573467.45054298325</v>
      </c>
      <c r="G18" s="257" t="s">
        <v>436</v>
      </c>
      <c r="H18" s="245">
        <v>0.21000000000000002</v>
      </c>
      <c r="I18" s="258">
        <v>23.567684159730561</v>
      </c>
      <c r="L18"/>
      <c r="M18" s="264"/>
    </row>
    <row r="19" spans="1:13" ht="20.100000000000001" customHeight="1" x14ac:dyDescent="0.2">
      <c r="A19" s="255">
        <v>18</v>
      </c>
      <c r="B19" s="256" t="str">
        <f t="shared" si="0"/>
        <v>CMG-120</v>
      </c>
      <c r="C19" s="256" t="s">
        <v>426</v>
      </c>
      <c r="D19" s="255" t="s">
        <v>427</v>
      </c>
      <c r="E19" s="256">
        <v>573491.8918696855</v>
      </c>
      <c r="F19" s="256">
        <v>573574.5226094987</v>
      </c>
      <c r="G19" s="257" t="s">
        <v>436</v>
      </c>
      <c r="H19" s="245">
        <v>0.21000000000000002</v>
      </c>
      <c r="I19" s="258">
        <v>82.630739813204855</v>
      </c>
      <c r="L19"/>
      <c r="M19" s="264"/>
    </row>
    <row r="20" spans="1:13" ht="20.100000000000001" customHeight="1" x14ac:dyDescent="0.2">
      <c r="A20" s="255">
        <v>19</v>
      </c>
      <c r="B20" s="256" t="str">
        <f t="shared" si="0"/>
        <v>CMG-120</v>
      </c>
      <c r="C20" s="256" t="s">
        <v>426</v>
      </c>
      <c r="D20" s="255" t="s">
        <v>427</v>
      </c>
      <c r="E20" s="256">
        <v>573594.40815967636</v>
      </c>
      <c r="F20" s="256">
        <v>573738.00909315515</v>
      </c>
      <c r="G20" s="257" t="s">
        <v>436</v>
      </c>
      <c r="H20" s="245">
        <v>0.21000000000000002</v>
      </c>
      <c r="I20" s="258">
        <v>143.60093347879592</v>
      </c>
      <c r="L20"/>
      <c r="M20" s="264"/>
    </row>
    <row r="21" spans="1:13" ht="20.100000000000001" customHeight="1" x14ac:dyDescent="0.2">
      <c r="A21" s="255">
        <v>20</v>
      </c>
      <c r="B21" s="256" t="str">
        <f t="shared" si="0"/>
        <v>CMG-120</v>
      </c>
      <c r="C21" s="256" t="s">
        <v>426</v>
      </c>
      <c r="D21" s="255" t="s">
        <v>427</v>
      </c>
      <c r="E21" s="256">
        <v>573784.445564472</v>
      </c>
      <c r="F21" s="256">
        <v>573791.39647782524</v>
      </c>
      <c r="G21" s="257" t="s">
        <v>436</v>
      </c>
      <c r="H21" s="245">
        <v>0.21000000000000002</v>
      </c>
      <c r="I21" s="258">
        <v>6.9509133532410488</v>
      </c>
      <c r="L21"/>
      <c r="M21" s="264"/>
    </row>
    <row r="22" spans="1:13" ht="20.100000000000001" customHeight="1" x14ac:dyDescent="0.2">
      <c r="A22" s="255">
        <v>21</v>
      </c>
      <c r="B22" s="256" t="str">
        <f t="shared" si="0"/>
        <v>CMG-120</v>
      </c>
      <c r="C22" s="256" t="s">
        <v>426</v>
      </c>
      <c r="D22" s="255" t="s">
        <v>427</v>
      </c>
      <c r="E22" s="256">
        <v>573806.6293733943</v>
      </c>
      <c r="F22" s="256">
        <v>573837.05830852373</v>
      </c>
      <c r="G22" s="257" t="s">
        <v>436</v>
      </c>
      <c r="H22" s="245">
        <v>0.21000000000000002</v>
      </c>
      <c r="I22" s="258">
        <v>30.428935129428282</v>
      </c>
      <c r="L22"/>
      <c r="M22" s="264"/>
    </row>
    <row r="23" spans="1:13" ht="20.100000000000001" customHeight="1" x14ac:dyDescent="0.2">
      <c r="A23" s="255">
        <v>22</v>
      </c>
      <c r="B23" s="256" t="str">
        <f t="shared" si="0"/>
        <v>CMG-120</v>
      </c>
      <c r="C23" s="256" t="s">
        <v>426</v>
      </c>
      <c r="D23" s="255" t="s">
        <v>427</v>
      </c>
      <c r="E23" s="256">
        <v>573845.28965522</v>
      </c>
      <c r="F23" s="256">
        <v>574248.37112074788</v>
      </c>
      <c r="G23" s="257" t="s">
        <v>436</v>
      </c>
      <c r="H23" s="245">
        <v>0.21000000000000002</v>
      </c>
      <c r="I23" s="258">
        <v>403.08146552788094</v>
      </c>
      <c r="L23"/>
      <c r="M23" s="264"/>
    </row>
    <row r="24" spans="1:13" ht="20.100000000000001" customHeight="1" x14ac:dyDescent="0.2">
      <c r="A24" s="255">
        <v>23</v>
      </c>
      <c r="B24" s="256" t="str">
        <f t="shared" si="0"/>
        <v>CMG-120</v>
      </c>
      <c r="C24" s="256" t="s">
        <v>426</v>
      </c>
      <c r="D24" s="255" t="s">
        <v>427</v>
      </c>
      <c r="E24" s="256">
        <v>574273.31845425745</v>
      </c>
      <c r="F24" s="256">
        <v>574474.04485271685</v>
      </c>
      <c r="G24" s="257" t="s">
        <v>436</v>
      </c>
      <c r="H24" s="245">
        <v>0.21000000000000002</v>
      </c>
      <c r="I24" s="258">
        <v>200.72639845940284</v>
      </c>
      <c r="L24"/>
      <c r="M24" s="264"/>
    </row>
    <row r="25" spans="1:13" ht="20.100000000000001" customHeight="1" x14ac:dyDescent="0.2">
      <c r="A25" s="255">
        <v>24</v>
      </c>
      <c r="B25" s="256" t="str">
        <f t="shared" si="0"/>
        <v>CMG-120</v>
      </c>
      <c r="C25" s="256" t="s">
        <v>426</v>
      </c>
      <c r="D25" s="255" t="s">
        <v>427</v>
      </c>
      <c r="E25" s="256">
        <v>574507.59811573464</v>
      </c>
      <c r="F25" s="256">
        <v>574546.70129305671</v>
      </c>
      <c r="G25" s="257" t="s">
        <v>431</v>
      </c>
      <c r="H25" s="245">
        <v>0.114</v>
      </c>
      <c r="I25" s="258">
        <v>39.103177322074771</v>
      </c>
      <c r="L25"/>
      <c r="M25" s="264"/>
    </row>
    <row r="26" spans="1:13" ht="20.100000000000001" customHeight="1" x14ac:dyDescent="0.2">
      <c r="A26" s="255">
        <v>25</v>
      </c>
      <c r="B26" s="256" t="str">
        <f t="shared" si="0"/>
        <v>CMG-120</v>
      </c>
      <c r="C26" s="256" t="s">
        <v>426</v>
      </c>
      <c r="D26" s="255" t="s">
        <v>427</v>
      </c>
      <c r="E26" s="256">
        <v>574624.41449954722</v>
      </c>
      <c r="F26" s="256">
        <v>574652.23081900575</v>
      </c>
      <c r="G26" s="257" t="s">
        <v>428</v>
      </c>
      <c r="H26" s="245">
        <v>0.10199999999999999</v>
      </c>
      <c r="I26" s="258">
        <v>27.816319458535872</v>
      </c>
      <c r="L26"/>
      <c r="M26" s="264"/>
    </row>
    <row r="27" spans="1:13" ht="20.100000000000001" customHeight="1" x14ac:dyDescent="0.2">
      <c r="A27" s="255">
        <v>26</v>
      </c>
      <c r="B27" s="256" t="str">
        <f t="shared" si="0"/>
        <v>CMG-120</v>
      </c>
      <c r="C27" s="256" t="s">
        <v>426</v>
      </c>
      <c r="D27" s="255" t="s">
        <v>427</v>
      </c>
      <c r="E27" s="256">
        <v>574734.71165248938</v>
      </c>
      <c r="F27" s="256">
        <v>574996.22629313637</v>
      </c>
      <c r="G27" s="257" t="s">
        <v>428</v>
      </c>
      <c r="H27" s="245">
        <v>0.10199999999999999</v>
      </c>
      <c r="I27" s="258">
        <v>261.51464064698666</v>
      </c>
      <c r="L27"/>
      <c r="M27" s="264"/>
    </row>
    <row r="28" spans="1:13" ht="20.100000000000001" customHeight="1" x14ac:dyDescent="0.2">
      <c r="A28" s="255">
        <v>27</v>
      </c>
      <c r="B28" s="256" t="str">
        <f t="shared" si="0"/>
        <v>CMG-120</v>
      </c>
      <c r="C28" s="256" t="s">
        <v>426</v>
      </c>
      <c r="D28" s="255" t="s">
        <v>427</v>
      </c>
      <c r="E28" s="256">
        <v>575063.1802171889</v>
      </c>
      <c r="F28" s="256">
        <v>575084.62887924223</v>
      </c>
      <c r="G28" s="257" t="s">
        <v>428</v>
      </c>
      <c r="H28" s="245">
        <v>0.10199999999999999</v>
      </c>
      <c r="I28" s="258">
        <v>21.448662053328007</v>
      </c>
      <c r="L28"/>
      <c r="M28" s="264"/>
    </row>
    <row r="29" spans="1:13" ht="20.100000000000001" customHeight="1" x14ac:dyDescent="0.2">
      <c r="A29" s="255">
        <v>28</v>
      </c>
      <c r="B29" s="256" t="str">
        <f t="shared" si="0"/>
        <v>CMG-120</v>
      </c>
      <c r="C29" s="256" t="s">
        <v>426</v>
      </c>
      <c r="D29" s="255" t="s">
        <v>427</v>
      </c>
      <c r="E29" s="256">
        <v>575111.28257208725</v>
      </c>
      <c r="F29" s="256">
        <v>575170.44404185156</v>
      </c>
      <c r="G29" s="257" t="s">
        <v>436</v>
      </c>
      <c r="H29" s="245">
        <v>0.21000000000000002</v>
      </c>
      <c r="I29" s="258">
        <v>59.161469764309004</v>
      </c>
      <c r="L29"/>
      <c r="M29" s="264"/>
    </row>
    <row r="30" spans="1:13" ht="20.100000000000001" customHeight="1" x14ac:dyDescent="0.2">
      <c r="A30" s="255">
        <v>29</v>
      </c>
      <c r="B30" s="256" t="str">
        <f t="shared" si="0"/>
        <v>CMG-120</v>
      </c>
      <c r="C30" s="256" t="s">
        <v>426</v>
      </c>
      <c r="D30" s="255" t="s">
        <v>427</v>
      </c>
      <c r="E30" s="256">
        <v>575170.44404185156</v>
      </c>
      <c r="F30" s="256">
        <v>575307.75779535295</v>
      </c>
      <c r="G30" s="257" t="s">
        <v>428</v>
      </c>
      <c r="H30" s="245">
        <v>0.10199999999999999</v>
      </c>
      <c r="I30" s="258">
        <v>137.31375350139569</v>
      </c>
      <c r="L30"/>
      <c r="M30" s="264"/>
    </row>
    <row r="31" spans="1:13" ht="20.100000000000001" customHeight="1" x14ac:dyDescent="0.2">
      <c r="A31" s="255">
        <v>30</v>
      </c>
      <c r="B31" s="256" t="str">
        <f t="shared" si="0"/>
        <v>CMG-120</v>
      </c>
      <c r="C31" s="256" t="s">
        <v>432</v>
      </c>
      <c r="D31" s="255" t="s">
        <v>427</v>
      </c>
      <c r="E31" s="256">
        <v>575522.95908079576</v>
      </c>
      <c r="F31" s="256">
        <v>575630.18472263298</v>
      </c>
      <c r="G31" s="257" t="s">
        <v>428</v>
      </c>
      <c r="H31" s="245">
        <v>0.10199999999999999</v>
      </c>
      <c r="I31" s="258">
        <v>107.22564183722716</v>
      </c>
      <c r="L31"/>
      <c r="M31" s="264"/>
    </row>
    <row r="32" spans="1:13" ht="20.100000000000001" customHeight="1" x14ac:dyDescent="0.2">
      <c r="A32" s="255">
        <v>31</v>
      </c>
      <c r="B32" s="256" t="str">
        <f t="shared" si="0"/>
        <v>CMG-120</v>
      </c>
      <c r="C32" s="256" t="s">
        <v>426</v>
      </c>
      <c r="D32" s="255" t="s">
        <v>427</v>
      </c>
      <c r="E32" s="256">
        <v>575715.7320771534</v>
      </c>
      <c r="F32" s="256">
        <v>575922.72761177202</v>
      </c>
      <c r="G32" s="257" t="s">
        <v>428</v>
      </c>
      <c r="H32" s="245">
        <v>0.10199999999999999</v>
      </c>
      <c r="I32" s="258">
        <v>206.99553461861797</v>
      </c>
      <c r="L32"/>
      <c r="M32" s="264"/>
    </row>
    <row r="33" spans="1:13" ht="20.100000000000001" customHeight="1" x14ac:dyDescent="0.2">
      <c r="A33" s="255">
        <v>32</v>
      </c>
      <c r="B33" s="256" t="str">
        <f t="shared" si="0"/>
        <v>CMG-120</v>
      </c>
      <c r="C33" s="256" t="s">
        <v>426</v>
      </c>
      <c r="D33" s="255" t="s">
        <v>427</v>
      </c>
      <c r="E33" s="256">
        <v>575961.20632247638</v>
      </c>
      <c r="F33" s="256">
        <v>576040.87551892677</v>
      </c>
      <c r="G33" s="257" t="s">
        <v>431</v>
      </c>
      <c r="H33" s="245">
        <v>0.114</v>
      </c>
      <c r="I33" s="258">
        <v>79.669196450384334</v>
      </c>
      <c r="L33"/>
      <c r="M33" s="264"/>
    </row>
    <row r="34" spans="1:13" ht="20.100000000000001" customHeight="1" x14ac:dyDescent="0.2">
      <c r="A34" s="255">
        <v>33</v>
      </c>
      <c r="B34" s="256" t="str">
        <f t="shared" si="0"/>
        <v>CMG-120</v>
      </c>
      <c r="C34" s="256" t="s">
        <v>426</v>
      </c>
      <c r="D34" s="255" t="s">
        <v>427</v>
      </c>
      <c r="E34" s="256">
        <v>576468.5157326794</v>
      </c>
      <c r="F34" s="256">
        <v>576501.6546341161</v>
      </c>
      <c r="G34" s="257" t="s">
        <v>428</v>
      </c>
      <c r="H34" s="245">
        <v>0.10199999999999999</v>
      </c>
      <c r="I34" s="258">
        <v>33.138901436701417</v>
      </c>
      <c r="L34"/>
      <c r="M34" s="264"/>
    </row>
    <row r="35" spans="1:13" ht="20.100000000000001" customHeight="1" x14ac:dyDescent="0.2">
      <c r="A35" s="255">
        <v>34</v>
      </c>
      <c r="B35" s="256" t="str">
        <f t="shared" si="0"/>
        <v>CMG-120</v>
      </c>
      <c r="C35" s="256" t="s">
        <v>426</v>
      </c>
      <c r="D35" s="255" t="s">
        <v>427</v>
      </c>
      <c r="E35" s="256">
        <v>578374.4242111796</v>
      </c>
      <c r="F35" s="256">
        <v>578554.52007597836</v>
      </c>
      <c r="G35" s="257" t="s">
        <v>428</v>
      </c>
      <c r="H35" s="245">
        <v>0.10199999999999999</v>
      </c>
      <c r="I35" s="258">
        <v>180.09586479875725</v>
      </c>
      <c r="L35"/>
      <c r="M35" s="264"/>
    </row>
    <row r="36" spans="1:13" ht="20.100000000000001" customHeight="1" x14ac:dyDescent="0.2">
      <c r="A36" s="255">
        <v>35</v>
      </c>
      <c r="B36" s="256" t="str">
        <f t="shared" si="0"/>
        <v>CMG-120</v>
      </c>
      <c r="C36" s="256" t="s">
        <v>426</v>
      </c>
      <c r="D36" s="255" t="s">
        <v>427</v>
      </c>
      <c r="E36" s="256">
        <v>578668.43314193562</v>
      </c>
      <c r="F36" s="256">
        <v>578770.09419069497</v>
      </c>
      <c r="G36" s="257" t="s">
        <v>428</v>
      </c>
      <c r="H36" s="245">
        <v>0.10199999999999999</v>
      </c>
      <c r="I36" s="258">
        <v>101.66104875935707</v>
      </c>
      <c r="L36"/>
      <c r="M36" s="264"/>
    </row>
    <row r="37" spans="1:13" ht="20.100000000000001" customHeight="1" x14ac:dyDescent="0.2">
      <c r="A37" s="255">
        <v>36</v>
      </c>
      <c r="B37" s="256" t="str">
        <f t="shared" si="0"/>
        <v>CMG-120</v>
      </c>
      <c r="C37" s="256" t="s">
        <v>426</v>
      </c>
      <c r="D37" s="255" t="s">
        <v>427</v>
      </c>
      <c r="E37" s="256">
        <v>578926.37062661035</v>
      </c>
      <c r="F37" s="256">
        <v>579055.12503066624</v>
      </c>
      <c r="G37" s="257" t="s">
        <v>428</v>
      </c>
      <c r="H37" s="245">
        <v>0.10199999999999999</v>
      </c>
      <c r="I37" s="258">
        <v>128.75440405588597</v>
      </c>
      <c r="L37"/>
      <c r="M37" s="264"/>
    </row>
    <row r="38" spans="1:13" ht="20.100000000000001" customHeight="1" x14ac:dyDescent="0.2">
      <c r="A38" s="255">
        <v>37</v>
      </c>
      <c r="B38" s="256" t="str">
        <f t="shared" si="0"/>
        <v>CMG-120</v>
      </c>
      <c r="C38" s="256" t="s">
        <v>426</v>
      </c>
      <c r="D38" s="255" t="s">
        <v>427</v>
      </c>
      <c r="E38" s="256">
        <v>579214.72436333506</v>
      </c>
      <c r="F38" s="256">
        <v>579704.12164660555</v>
      </c>
      <c r="G38" s="257" t="s">
        <v>428</v>
      </c>
      <c r="H38" s="245">
        <v>0.10199999999999999</v>
      </c>
      <c r="I38" s="258">
        <v>489.39728327048942</v>
      </c>
      <c r="L38"/>
      <c r="M38" s="264"/>
    </row>
    <row r="39" spans="1:13" ht="20.100000000000001" customHeight="1" x14ac:dyDescent="0.2">
      <c r="A39" s="255">
        <v>38</v>
      </c>
      <c r="B39" s="256" t="str">
        <f t="shared" si="0"/>
        <v>CMG-120</v>
      </c>
      <c r="C39" s="256" t="s">
        <v>426</v>
      </c>
      <c r="D39" s="255" t="s">
        <v>427</v>
      </c>
      <c r="E39" s="256">
        <v>579854.36944525223</v>
      </c>
      <c r="F39" s="256">
        <v>580173.25452670176</v>
      </c>
      <c r="G39" s="257" t="s">
        <v>428</v>
      </c>
      <c r="H39" s="245">
        <v>0.10199999999999999</v>
      </c>
      <c r="I39" s="258">
        <v>318.88508144952357</v>
      </c>
      <c r="L39"/>
      <c r="M39" s="264"/>
    </row>
    <row r="40" spans="1:13" ht="20.100000000000001" customHeight="1" x14ac:dyDescent="0.2">
      <c r="A40" s="255">
        <v>39</v>
      </c>
      <c r="B40" s="256" t="str">
        <f t="shared" si="0"/>
        <v>CMG-120</v>
      </c>
      <c r="C40" s="256" t="s">
        <v>426</v>
      </c>
      <c r="D40" s="255" t="s">
        <v>427</v>
      </c>
      <c r="E40" s="256">
        <v>580197.73868507205</v>
      </c>
      <c r="F40" s="256">
        <v>580246.72392237338</v>
      </c>
      <c r="G40" s="257" t="s">
        <v>428</v>
      </c>
      <c r="H40" s="245">
        <v>0.10199999999999999</v>
      </c>
      <c r="I40" s="258">
        <v>48.985237301327288</v>
      </c>
      <c r="L40"/>
      <c r="M40" s="264"/>
    </row>
    <row r="41" spans="1:13" ht="20.100000000000001" customHeight="1" x14ac:dyDescent="0.2">
      <c r="A41" s="255">
        <v>40</v>
      </c>
      <c r="B41" s="256" t="str">
        <f t="shared" si="0"/>
        <v>CMG-120</v>
      </c>
      <c r="C41" s="256" t="s">
        <v>426</v>
      </c>
      <c r="D41" s="255" t="s">
        <v>427</v>
      </c>
      <c r="E41" s="256">
        <v>580671.75560340995</v>
      </c>
      <c r="F41" s="256">
        <v>580994.38402274798</v>
      </c>
      <c r="G41" s="257" t="s">
        <v>428</v>
      </c>
      <c r="H41" s="245">
        <v>0.10199999999999999</v>
      </c>
      <c r="I41" s="258">
        <v>322.62841933802702</v>
      </c>
      <c r="L41"/>
      <c r="M41" s="264"/>
    </row>
    <row r="42" spans="1:13" ht="20.100000000000001" customHeight="1" x14ac:dyDescent="0.2">
      <c r="A42" s="255">
        <v>41</v>
      </c>
      <c r="B42" s="256" t="str">
        <f t="shared" si="0"/>
        <v>CMG-120</v>
      </c>
      <c r="C42" s="256" t="s">
        <v>426</v>
      </c>
      <c r="D42" s="255" t="s">
        <v>427</v>
      </c>
      <c r="E42" s="256">
        <v>581258.90506470203</v>
      </c>
      <c r="F42" s="256">
        <v>581710.20724976389</v>
      </c>
      <c r="G42" s="257" t="s">
        <v>428</v>
      </c>
      <c r="H42" s="245">
        <v>0.10199999999999999</v>
      </c>
      <c r="I42" s="258">
        <v>451.30218506185338</v>
      </c>
      <c r="L42"/>
      <c r="M42" s="264"/>
    </row>
    <row r="43" spans="1:13" ht="20.100000000000001" customHeight="1" x14ac:dyDescent="0.2">
      <c r="A43" s="255">
        <v>42</v>
      </c>
      <c r="B43" s="256" t="str">
        <f t="shared" si="0"/>
        <v>CMG-120</v>
      </c>
      <c r="C43" s="256" t="s">
        <v>426</v>
      </c>
      <c r="D43" s="255" t="s">
        <v>427</v>
      </c>
      <c r="E43" s="256">
        <v>581787.96860310237</v>
      </c>
      <c r="F43" s="256">
        <v>581846.98205891438</v>
      </c>
      <c r="G43" s="257" t="s">
        <v>428</v>
      </c>
      <c r="H43" s="245">
        <v>0.10199999999999999</v>
      </c>
      <c r="I43" s="258">
        <v>59.013455812004395</v>
      </c>
      <c r="L43"/>
      <c r="M43" s="264"/>
    </row>
    <row r="44" spans="1:13" ht="20.100000000000001" customHeight="1" x14ac:dyDescent="0.2">
      <c r="A44" s="255">
        <v>43</v>
      </c>
      <c r="B44" s="256" t="str">
        <f t="shared" si="0"/>
        <v>CMG-120</v>
      </c>
      <c r="C44" s="256" t="s">
        <v>426</v>
      </c>
      <c r="D44" s="255" t="s">
        <v>427</v>
      </c>
      <c r="E44" s="256">
        <v>581934.84750077873</v>
      </c>
      <c r="F44" s="256">
        <v>582028.37955736346</v>
      </c>
      <c r="G44" s="257" t="s">
        <v>428</v>
      </c>
      <c r="H44" s="245">
        <v>0.10199999999999999</v>
      </c>
      <c r="I44" s="258">
        <v>93.532056584721431</v>
      </c>
      <c r="L44"/>
      <c r="M44" s="264"/>
    </row>
    <row r="45" spans="1:13" ht="20.100000000000001" customHeight="1" x14ac:dyDescent="0.2">
      <c r="A45" s="255">
        <v>44</v>
      </c>
      <c r="B45" s="256" t="str">
        <f t="shared" si="0"/>
        <v>CMG-120</v>
      </c>
      <c r="C45" s="256" t="s">
        <v>426</v>
      </c>
      <c r="D45" s="255" t="s">
        <v>427</v>
      </c>
      <c r="E45" s="256">
        <v>582354.78566172556</v>
      </c>
      <c r="F45" s="256">
        <v>582400.27734114171</v>
      </c>
      <c r="G45" s="257" t="s">
        <v>428</v>
      </c>
      <c r="H45" s="245">
        <v>0.10199999999999999</v>
      </c>
      <c r="I45" s="258">
        <v>45.491679416154511</v>
      </c>
      <c r="L45"/>
      <c r="M45" s="264"/>
    </row>
    <row r="46" spans="1:13" ht="20.100000000000001" customHeight="1" x14ac:dyDescent="0.2">
      <c r="A46" s="255">
        <v>45</v>
      </c>
      <c r="B46" s="256" t="str">
        <f t="shared" si="0"/>
        <v>CMG-120</v>
      </c>
      <c r="C46" s="256" t="s">
        <v>426</v>
      </c>
      <c r="D46" s="255" t="s">
        <v>427</v>
      </c>
      <c r="E46" s="256">
        <v>582424.23219980113</v>
      </c>
      <c r="F46" s="256">
        <v>582773.4978651047</v>
      </c>
      <c r="G46" s="257" t="s">
        <v>428</v>
      </c>
      <c r="H46" s="245">
        <v>0.10199999999999999</v>
      </c>
      <c r="I46" s="258">
        <v>349.26566530356649</v>
      </c>
      <c r="L46"/>
      <c r="M46" s="264"/>
    </row>
    <row r="47" spans="1:13" ht="20.100000000000001" customHeight="1" x14ac:dyDescent="0.2">
      <c r="A47" s="255">
        <v>46</v>
      </c>
      <c r="B47" s="256" t="str">
        <f t="shared" si="0"/>
        <v>CMG-120</v>
      </c>
      <c r="C47" s="256" t="s">
        <v>426</v>
      </c>
      <c r="D47" s="255" t="s">
        <v>427</v>
      </c>
      <c r="E47" s="256">
        <v>582906.08560316579</v>
      </c>
      <c r="F47" s="256">
        <v>583019.31704204052</v>
      </c>
      <c r="G47" s="257" t="s">
        <v>428</v>
      </c>
      <c r="H47" s="245">
        <v>0.10199999999999999</v>
      </c>
      <c r="I47" s="258">
        <v>113.2314388747327</v>
      </c>
      <c r="L47"/>
      <c r="M47" s="264"/>
    </row>
    <row r="48" spans="1:13" ht="20.100000000000001" customHeight="1" x14ac:dyDescent="0.2">
      <c r="A48" s="255">
        <v>47</v>
      </c>
      <c r="B48" s="256" t="str">
        <f t="shared" si="0"/>
        <v>CMG-120</v>
      </c>
      <c r="C48" s="256" t="s">
        <v>426</v>
      </c>
      <c r="D48" s="255" t="s">
        <v>427</v>
      </c>
      <c r="E48" s="256">
        <v>583040.93272093311</v>
      </c>
      <c r="F48" s="256">
        <v>583713.2377193768</v>
      </c>
      <c r="G48" s="257" t="s">
        <v>428</v>
      </c>
      <c r="H48" s="245">
        <v>0.10199999999999999</v>
      </c>
      <c r="I48" s="258">
        <v>672.30499844369479</v>
      </c>
      <c r="L48"/>
      <c r="M48" s="264"/>
    </row>
    <row r="49" spans="1:13" ht="20.100000000000001" customHeight="1" x14ac:dyDescent="0.2">
      <c r="A49" s="255">
        <v>48</v>
      </c>
      <c r="B49" s="256" t="str">
        <f t="shared" si="0"/>
        <v>CMG-120</v>
      </c>
      <c r="C49" s="256" t="s">
        <v>426</v>
      </c>
      <c r="D49" s="255" t="s">
        <v>427</v>
      </c>
      <c r="E49" s="256">
        <v>583774.51341357711</v>
      </c>
      <c r="F49" s="256">
        <v>583854.87050395727</v>
      </c>
      <c r="G49" s="257" t="s">
        <v>428</v>
      </c>
      <c r="H49" s="245">
        <v>0.10199999999999999</v>
      </c>
      <c r="I49" s="258">
        <v>80.357090380159207</v>
      </c>
      <c r="L49"/>
      <c r="M49" s="264"/>
    </row>
    <row r="50" spans="1:13" ht="20.100000000000001" customHeight="1" x14ac:dyDescent="0.2">
      <c r="A50" s="255">
        <v>49</v>
      </c>
      <c r="B50" s="256" t="str">
        <f t="shared" si="0"/>
        <v>CMG-120</v>
      </c>
      <c r="C50" s="256" t="s">
        <v>426</v>
      </c>
      <c r="D50" s="255" t="s">
        <v>427</v>
      </c>
      <c r="E50" s="256">
        <v>584664.11767243268</v>
      </c>
      <c r="F50" s="256">
        <v>584820.97757364484</v>
      </c>
      <c r="G50" s="257" t="s">
        <v>428</v>
      </c>
      <c r="H50" s="245">
        <v>0.10199999999999999</v>
      </c>
      <c r="I50" s="258">
        <v>156.85990121215582</v>
      </c>
      <c r="L50"/>
      <c r="M50" s="264"/>
    </row>
    <row r="51" spans="1:13" ht="20.100000000000001" customHeight="1" x14ac:dyDescent="0.2">
      <c r="A51" s="255">
        <v>50</v>
      </c>
      <c r="B51" s="256" t="str">
        <f t="shared" si="0"/>
        <v>CMG-120</v>
      </c>
      <c r="C51" s="256" t="s">
        <v>426</v>
      </c>
      <c r="D51" s="255" t="s">
        <v>427</v>
      </c>
      <c r="E51" s="256">
        <v>584874.55396244104</v>
      </c>
      <c r="F51" s="256">
        <v>585006.86544186354</v>
      </c>
      <c r="G51" s="257" t="s">
        <v>428</v>
      </c>
      <c r="H51" s="245">
        <v>0.10199999999999999</v>
      </c>
      <c r="I51" s="258">
        <v>132.31147942249663</v>
      </c>
      <c r="L51"/>
      <c r="M51" s="264"/>
    </row>
    <row r="52" spans="1:13" ht="20.100000000000001" customHeight="1" x14ac:dyDescent="0.2">
      <c r="A52" s="255">
        <v>51</v>
      </c>
      <c r="B52" s="256" t="str">
        <f t="shared" si="0"/>
        <v>CMG-120</v>
      </c>
      <c r="C52" s="256" t="s">
        <v>426</v>
      </c>
      <c r="D52" s="255" t="s">
        <v>427</v>
      </c>
      <c r="E52" s="256">
        <v>585614.00000000303</v>
      </c>
      <c r="F52" s="256">
        <v>585705.86483710434</v>
      </c>
      <c r="G52" s="257" t="s">
        <v>428</v>
      </c>
      <c r="H52" s="245">
        <v>0.10199999999999999</v>
      </c>
      <c r="I52" s="258">
        <v>91.864837101311423</v>
      </c>
      <c r="L52"/>
      <c r="M52" s="264"/>
    </row>
    <row r="53" spans="1:13" ht="20.100000000000001" customHeight="1" x14ac:dyDescent="0.2">
      <c r="A53" s="255">
        <v>52</v>
      </c>
      <c r="B53" s="256" t="str">
        <f t="shared" si="0"/>
        <v>CMG-120</v>
      </c>
      <c r="C53" s="256" t="s">
        <v>426</v>
      </c>
      <c r="D53" s="255" t="s">
        <v>427</v>
      </c>
      <c r="E53" s="256">
        <v>586044.76465513697</v>
      </c>
      <c r="F53" s="256">
        <v>586058.13577587996</v>
      </c>
      <c r="G53" s="257" t="s">
        <v>428</v>
      </c>
      <c r="H53" s="245">
        <v>0.10199999999999999</v>
      </c>
      <c r="I53" s="258">
        <v>13.371120742987841</v>
      </c>
      <c r="L53"/>
      <c r="M53" s="264"/>
    </row>
    <row r="54" spans="1:13" ht="20.100000000000001" customHeight="1" x14ac:dyDescent="0.2">
      <c r="A54" s="255">
        <v>53</v>
      </c>
      <c r="B54" s="256" t="str">
        <f t="shared" si="0"/>
        <v>CMG-120</v>
      </c>
      <c r="C54" s="256" t="s">
        <v>426</v>
      </c>
      <c r="D54" s="255" t="s">
        <v>427</v>
      </c>
      <c r="E54" s="256">
        <v>586262.18556036893</v>
      </c>
      <c r="F54" s="256">
        <v>586373.02703257953</v>
      </c>
      <c r="G54" s="257" t="s">
        <v>428</v>
      </c>
      <c r="H54" s="245">
        <v>0.10199999999999999</v>
      </c>
      <c r="I54" s="258">
        <v>110.84147221059538</v>
      </c>
      <c r="L54"/>
      <c r="M54" s="264"/>
    </row>
    <row r="55" spans="1:13" ht="20.100000000000001" customHeight="1" x14ac:dyDescent="0.2">
      <c r="A55" s="255">
        <v>54</v>
      </c>
      <c r="B55" s="256" t="str">
        <f t="shared" si="0"/>
        <v>CMG-120</v>
      </c>
      <c r="C55" s="256" t="s">
        <v>426</v>
      </c>
      <c r="D55" s="255" t="s">
        <v>427</v>
      </c>
      <c r="E55" s="256">
        <v>586557.70447254926</v>
      </c>
      <c r="F55" s="256">
        <v>586595.07176434505</v>
      </c>
      <c r="G55" s="257" t="s">
        <v>428</v>
      </c>
      <c r="H55" s="245">
        <v>0.10199999999999999</v>
      </c>
      <c r="I55" s="258">
        <v>37.367291795788333</v>
      </c>
      <c r="L55"/>
      <c r="M55" s="264"/>
    </row>
    <row r="56" spans="1:13" ht="20.100000000000001" customHeight="1" x14ac:dyDescent="0.2">
      <c r="A56" s="255">
        <v>55</v>
      </c>
      <c r="B56" s="256" t="str">
        <f t="shared" si="0"/>
        <v>CMG-120</v>
      </c>
      <c r="C56" s="256" t="s">
        <v>426</v>
      </c>
      <c r="D56" s="255" t="s">
        <v>427</v>
      </c>
      <c r="E56" s="256">
        <v>587024.92270820576</v>
      </c>
      <c r="F56" s="256">
        <v>587124.51573268615</v>
      </c>
      <c r="G56" s="257" t="s">
        <v>428</v>
      </c>
      <c r="H56" s="245">
        <v>0.10199999999999999</v>
      </c>
      <c r="I56" s="258">
        <v>99.593024480389431</v>
      </c>
      <c r="L56"/>
      <c r="M56" s="264"/>
    </row>
    <row r="57" spans="1:13" ht="20.100000000000001" customHeight="1" x14ac:dyDescent="0.2">
      <c r="A57" s="255">
        <v>56</v>
      </c>
      <c r="B57" s="256" t="str">
        <f t="shared" si="0"/>
        <v>CMG-120</v>
      </c>
      <c r="C57" s="256" t="s">
        <v>426</v>
      </c>
      <c r="D57" s="255" t="s">
        <v>427</v>
      </c>
      <c r="E57" s="256">
        <v>587298.42543109984</v>
      </c>
      <c r="F57" s="256">
        <v>587345.90622700448</v>
      </c>
      <c r="G57" s="257" t="s">
        <v>436</v>
      </c>
      <c r="H57" s="245">
        <v>0.21000000000000002</v>
      </c>
      <c r="I57" s="258">
        <v>47.480795904644765</v>
      </c>
      <c r="L57"/>
      <c r="M57" s="264"/>
    </row>
    <row r="58" spans="1:13" ht="20.100000000000001" customHeight="1" x14ac:dyDescent="0.2">
      <c r="A58" s="255">
        <v>57</v>
      </c>
      <c r="B58" s="256" t="str">
        <f t="shared" si="0"/>
        <v>CMG-120</v>
      </c>
      <c r="C58" s="256" t="s">
        <v>426</v>
      </c>
      <c r="D58" s="255" t="s">
        <v>427</v>
      </c>
      <c r="E58" s="256">
        <v>587591.83031552972</v>
      </c>
      <c r="F58" s="256">
        <v>587646.9102945734</v>
      </c>
      <c r="G58" s="257" t="s">
        <v>428</v>
      </c>
      <c r="H58" s="245">
        <v>0.10199999999999999</v>
      </c>
      <c r="I58" s="258">
        <v>55.079979043686762</v>
      </c>
      <c r="L58"/>
      <c r="M58" s="264"/>
    </row>
    <row r="59" spans="1:13" ht="20.100000000000001" customHeight="1" x14ac:dyDescent="0.2">
      <c r="A59" s="255">
        <v>58</v>
      </c>
      <c r="B59" s="256" t="str">
        <f t="shared" si="0"/>
        <v>CMG-120</v>
      </c>
      <c r="C59" s="256" t="s">
        <v>426</v>
      </c>
      <c r="D59" s="255" t="s">
        <v>427</v>
      </c>
      <c r="E59" s="256">
        <v>587793.8295596937</v>
      </c>
      <c r="F59" s="256">
        <v>587814.69363076927</v>
      </c>
      <c r="G59" s="257" t="s">
        <v>428</v>
      </c>
      <c r="H59" s="245">
        <v>0.10199999999999999</v>
      </c>
      <c r="I59" s="258">
        <v>20.864071075571701</v>
      </c>
      <c r="L59"/>
      <c r="M59" s="264"/>
    </row>
    <row r="60" spans="1:13" ht="20.100000000000001" customHeight="1" x14ac:dyDescent="0.2">
      <c r="A60" s="255">
        <v>59</v>
      </c>
      <c r="B60" s="256" t="str">
        <f t="shared" si="0"/>
        <v>CMG-120</v>
      </c>
      <c r="C60" s="256" t="s">
        <v>426</v>
      </c>
      <c r="D60" s="255" t="s">
        <v>427</v>
      </c>
      <c r="E60" s="256">
        <v>588079.24451639678</v>
      </c>
      <c r="F60" s="256">
        <v>588211.71294264169</v>
      </c>
      <c r="G60" s="257" t="s">
        <v>428</v>
      </c>
      <c r="H60" s="245">
        <v>0.10199999999999999</v>
      </c>
      <c r="I60" s="258">
        <v>132.46842624491546</v>
      </c>
      <c r="L60"/>
      <c r="M60" s="264"/>
    </row>
    <row r="61" spans="1:13" ht="20.100000000000001" customHeight="1" x14ac:dyDescent="0.2">
      <c r="A61" s="255">
        <v>60</v>
      </c>
      <c r="B61" s="256" t="str">
        <f t="shared" si="0"/>
        <v>CMG-120</v>
      </c>
      <c r="C61" s="256" t="s">
        <v>426</v>
      </c>
      <c r="D61" s="255" t="s">
        <v>427</v>
      </c>
      <c r="E61" s="256">
        <v>588236.18227585836</v>
      </c>
      <c r="F61" s="256">
        <v>589072.35433642648</v>
      </c>
      <c r="G61" s="257" t="s">
        <v>428</v>
      </c>
      <c r="H61" s="245">
        <v>0.10199999999999999</v>
      </c>
      <c r="I61" s="258">
        <v>836.17206056811847</v>
      </c>
      <c r="L61"/>
      <c r="M61" s="264"/>
    </row>
    <row r="62" spans="1:13" ht="20.100000000000001" customHeight="1" x14ac:dyDescent="0.2">
      <c r="A62" s="255">
        <v>61</v>
      </c>
      <c r="B62" s="256" t="str">
        <f t="shared" si="0"/>
        <v>CMG-120</v>
      </c>
      <c r="C62" s="256" t="s">
        <v>426</v>
      </c>
      <c r="D62" s="255" t="s">
        <v>427</v>
      </c>
      <c r="E62" s="256">
        <v>589184.04036743636</v>
      </c>
      <c r="F62" s="256">
        <v>590078.70528486965</v>
      </c>
      <c r="G62" s="257" t="s">
        <v>428</v>
      </c>
      <c r="H62" s="245">
        <v>0.10199999999999999</v>
      </c>
      <c r="I62" s="258">
        <v>894.66491743328515</v>
      </c>
      <c r="L62"/>
      <c r="M62" s="264"/>
    </row>
    <row r="63" spans="1:13" ht="20.100000000000001" customHeight="1" x14ac:dyDescent="0.2">
      <c r="A63" s="255">
        <v>62</v>
      </c>
      <c r="B63" s="256" t="str">
        <f t="shared" si="0"/>
        <v>CMG-120</v>
      </c>
      <c r="C63" s="256" t="s">
        <v>426</v>
      </c>
      <c r="D63" s="255" t="s">
        <v>427</v>
      </c>
      <c r="E63" s="256">
        <v>590238.66659818939</v>
      </c>
      <c r="F63" s="256">
        <v>590539.9327209352</v>
      </c>
      <c r="G63" s="257" t="s">
        <v>428</v>
      </c>
      <c r="H63" s="245">
        <v>0.10199999999999999</v>
      </c>
      <c r="I63" s="258">
        <v>301.26612274581566</v>
      </c>
      <c r="L63"/>
      <c r="M63" s="264"/>
    </row>
    <row r="64" spans="1:13" ht="20.100000000000001" customHeight="1" x14ac:dyDescent="0.2">
      <c r="A64" s="255">
        <v>63</v>
      </c>
      <c r="B64" s="256" t="str">
        <f t="shared" si="0"/>
        <v>CMG-120</v>
      </c>
      <c r="C64" s="256" t="s">
        <v>426</v>
      </c>
      <c r="D64" s="255" t="s">
        <v>427</v>
      </c>
      <c r="E64" s="256">
        <v>590854.93211205956</v>
      </c>
      <c r="F64" s="256">
        <v>591303.53113501787</v>
      </c>
      <c r="G64" s="257" t="s">
        <v>428</v>
      </c>
      <c r="H64" s="245">
        <v>0.10199999999999999</v>
      </c>
      <c r="I64" s="258">
        <v>448.59902295831125</v>
      </c>
      <c r="L64"/>
      <c r="M64" s="264"/>
    </row>
    <row r="65" spans="1:13" ht="20.100000000000001" customHeight="1" x14ac:dyDescent="0.2">
      <c r="A65" s="255">
        <v>64</v>
      </c>
      <c r="B65" s="256" t="str">
        <f t="shared" si="0"/>
        <v>CMG-120</v>
      </c>
      <c r="C65" s="256" t="s">
        <v>426</v>
      </c>
      <c r="D65" s="255" t="s">
        <v>427</v>
      </c>
      <c r="E65" s="256">
        <v>591317.58099502267</v>
      </c>
      <c r="F65" s="256">
        <v>592272.93301928893</v>
      </c>
      <c r="G65" s="257" t="s">
        <v>428</v>
      </c>
      <c r="H65" s="245">
        <v>0.10199999999999999</v>
      </c>
      <c r="I65" s="258">
        <v>955.35202426626347</v>
      </c>
      <c r="L65"/>
      <c r="M65" s="264"/>
    </row>
    <row r="66" spans="1:13" ht="20.100000000000001" customHeight="1" x14ac:dyDescent="0.2">
      <c r="A66" s="255">
        <v>65</v>
      </c>
      <c r="B66" s="256" t="str">
        <f t="shared" si="0"/>
        <v>CMG-120</v>
      </c>
      <c r="C66" s="256" t="s">
        <v>426</v>
      </c>
      <c r="D66" s="255" t="s">
        <v>427</v>
      </c>
      <c r="E66" s="256">
        <v>592296.44353455037</v>
      </c>
      <c r="F66" s="256">
        <v>592767.14289218548</v>
      </c>
      <c r="G66" s="257" t="s">
        <v>428</v>
      </c>
      <c r="H66" s="245">
        <v>0.10199999999999999</v>
      </c>
      <c r="I66" s="258">
        <v>470.69935763510875</v>
      </c>
      <c r="L66"/>
      <c r="M66" s="264"/>
    </row>
    <row r="67" spans="1:13" ht="20.100000000000001" customHeight="1" x14ac:dyDescent="0.2">
      <c r="A67" s="255">
        <v>66</v>
      </c>
      <c r="B67" s="256" t="str">
        <f t="shared" ref="B67:B130" si="1">$B$2</f>
        <v>CMG-120</v>
      </c>
      <c r="C67" s="256" t="s">
        <v>426</v>
      </c>
      <c r="D67" s="255" t="s">
        <v>427</v>
      </c>
      <c r="E67" s="256">
        <v>592880.5623926844</v>
      </c>
      <c r="F67" s="256">
        <v>593305.92791312688</v>
      </c>
      <c r="G67" s="257" t="s">
        <v>428</v>
      </c>
      <c r="H67" s="245">
        <v>0.10199999999999999</v>
      </c>
      <c r="I67" s="258">
        <v>425.36552044248674</v>
      </c>
      <c r="L67"/>
      <c r="M67" s="264"/>
    </row>
    <row r="68" spans="1:13" ht="20.100000000000001" customHeight="1" x14ac:dyDescent="0.2">
      <c r="A68" s="255">
        <v>67</v>
      </c>
      <c r="B68" s="256" t="str">
        <f t="shared" si="1"/>
        <v>CMG-120</v>
      </c>
      <c r="C68" s="256" t="s">
        <v>426</v>
      </c>
      <c r="D68" s="255" t="s">
        <v>427</v>
      </c>
      <c r="E68" s="256">
        <v>593407.57578882517</v>
      </c>
      <c r="F68" s="256">
        <v>593520.13425878505</v>
      </c>
      <c r="G68" s="257" t="s">
        <v>431</v>
      </c>
      <c r="H68" s="245">
        <v>0.114</v>
      </c>
      <c r="I68" s="258">
        <v>112.55846995988395</v>
      </c>
      <c r="L68"/>
      <c r="M68" s="264"/>
    </row>
    <row r="69" spans="1:13" ht="20.100000000000001" customHeight="1" x14ac:dyDescent="0.2">
      <c r="A69" s="255">
        <v>68</v>
      </c>
      <c r="B69" s="256" t="str">
        <f t="shared" si="1"/>
        <v>CMG-120</v>
      </c>
      <c r="C69" s="256" t="s">
        <v>426</v>
      </c>
      <c r="D69" s="255" t="s">
        <v>427</v>
      </c>
      <c r="E69" s="256">
        <v>593885.37564660865</v>
      </c>
      <c r="F69" s="256">
        <v>593958.33790724713</v>
      </c>
      <c r="G69" s="257" t="s">
        <v>428</v>
      </c>
      <c r="H69" s="245">
        <v>0.10199999999999999</v>
      </c>
      <c r="I69" s="258">
        <v>72.962260638480075</v>
      </c>
      <c r="L69"/>
      <c r="M69" s="264"/>
    </row>
    <row r="70" spans="1:13" ht="20.100000000000001" customHeight="1" x14ac:dyDescent="0.2">
      <c r="A70" s="255">
        <v>69</v>
      </c>
      <c r="B70" s="256" t="str">
        <f t="shared" si="1"/>
        <v>CMG-120</v>
      </c>
      <c r="C70" s="256" t="s">
        <v>426</v>
      </c>
      <c r="D70" s="255" t="s">
        <v>427</v>
      </c>
      <c r="E70" s="256">
        <v>595002.78824479668</v>
      </c>
      <c r="F70" s="256">
        <v>595887.04546576971</v>
      </c>
      <c r="G70" s="257" t="s">
        <v>428</v>
      </c>
      <c r="H70" s="245">
        <v>0.10199999999999999</v>
      </c>
      <c r="I70" s="258">
        <v>884.25722097302787</v>
      </c>
      <c r="L70"/>
      <c r="M70" s="264"/>
    </row>
    <row r="71" spans="1:13" ht="20.100000000000001" customHeight="1" x14ac:dyDescent="0.2">
      <c r="A71" s="255">
        <v>70</v>
      </c>
      <c r="B71" s="256" t="str">
        <f t="shared" si="1"/>
        <v>CMG-120</v>
      </c>
      <c r="C71" s="256" t="s">
        <v>426</v>
      </c>
      <c r="D71" s="255" t="s">
        <v>427</v>
      </c>
      <c r="E71" s="256">
        <v>596345.83404496557</v>
      </c>
      <c r="F71" s="256">
        <v>596634.00000000093</v>
      </c>
      <c r="G71" s="257" t="s">
        <v>428</v>
      </c>
      <c r="H71" s="245">
        <v>0.10199999999999999</v>
      </c>
      <c r="I71" s="258">
        <v>288.16595503536519</v>
      </c>
      <c r="L71"/>
      <c r="M71" s="264"/>
    </row>
    <row r="72" spans="1:13" ht="20.100000000000001" customHeight="1" x14ac:dyDescent="0.2">
      <c r="A72" s="255">
        <v>71</v>
      </c>
      <c r="B72" s="256" t="str">
        <f t="shared" si="1"/>
        <v>CMG-120</v>
      </c>
      <c r="C72" s="256" t="s">
        <v>426</v>
      </c>
      <c r="D72" s="255" t="s">
        <v>427</v>
      </c>
      <c r="E72" s="256">
        <v>596831.19286666263</v>
      </c>
      <c r="F72" s="256">
        <v>597250.90663919493</v>
      </c>
      <c r="G72" s="257" t="s">
        <v>431</v>
      </c>
      <c r="H72" s="245">
        <v>0.114</v>
      </c>
      <c r="I72" s="258">
        <v>419.7137725322973</v>
      </c>
      <c r="L72"/>
      <c r="M72" s="264"/>
    </row>
    <row r="73" spans="1:13" ht="20.100000000000001" customHeight="1" x14ac:dyDescent="0.2">
      <c r="A73" s="255">
        <v>72</v>
      </c>
      <c r="B73" s="256" t="str">
        <f t="shared" si="1"/>
        <v>CMG-120</v>
      </c>
      <c r="C73" s="256" t="s">
        <v>426</v>
      </c>
      <c r="D73" s="255" t="s">
        <v>427</v>
      </c>
      <c r="E73" s="256">
        <v>597261.53560039669</v>
      </c>
      <c r="F73" s="256">
        <v>597414.39197239943</v>
      </c>
      <c r="G73" s="257" t="s">
        <v>428</v>
      </c>
      <c r="H73" s="245">
        <v>0.10199999999999999</v>
      </c>
      <c r="I73" s="258">
        <v>152.85637200274505</v>
      </c>
      <c r="L73"/>
      <c r="M73" s="264"/>
    </row>
    <row r="74" spans="1:13" ht="20.100000000000001" customHeight="1" x14ac:dyDescent="0.2">
      <c r="A74" s="255">
        <v>73</v>
      </c>
      <c r="B74" s="256" t="str">
        <f t="shared" si="1"/>
        <v>CMG-120</v>
      </c>
      <c r="C74" s="256" t="s">
        <v>426</v>
      </c>
      <c r="D74" s="255" t="s">
        <v>427</v>
      </c>
      <c r="E74" s="256">
        <v>597529.44603755767</v>
      </c>
      <c r="F74" s="256">
        <v>597727.71228523529</v>
      </c>
      <c r="G74" s="257" t="s">
        <v>434</v>
      </c>
      <c r="H74" s="245">
        <v>0.112</v>
      </c>
      <c r="I74" s="258">
        <v>198.26624767761678</v>
      </c>
      <c r="L74"/>
      <c r="M74" s="264"/>
    </row>
    <row r="75" spans="1:13" ht="20.100000000000001" customHeight="1" x14ac:dyDescent="0.2">
      <c r="A75" s="255">
        <v>74</v>
      </c>
      <c r="B75" s="256" t="str">
        <f t="shared" si="1"/>
        <v>CMG-120</v>
      </c>
      <c r="C75" s="256" t="s">
        <v>426</v>
      </c>
      <c r="D75" s="255" t="s">
        <v>427</v>
      </c>
      <c r="E75" s="256">
        <v>597738.279336654</v>
      </c>
      <c r="F75" s="256">
        <v>597877.53143528628</v>
      </c>
      <c r="G75" s="257" t="s">
        <v>431</v>
      </c>
      <c r="H75" s="245">
        <v>0.114</v>
      </c>
      <c r="I75" s="258">
        <v>139.25209863227792</v>
      </c>
      <c r="L75"/>
      <c r="M75" s="264"/>
    </row>
    <row r="76" spans="1:13" ht="20.100000000000001" customHeight="1" x14ac:dyDescent="0.2">
      <c r="A76" s="255">
        <v>75</v>
      </c>
      <c r="B76" s="256" t="str">
        <f t="shared" si="1"/>
        <v>CMG-120</v>
      </c>
      <c r="C76" s="256" t="s">
        <v>426</v>
      </c>
      <c r="D76" s="255" t="s">
        <v>427</v>
      </c>
      <c r="E76" s="256">
        <v>597877.53143528628</v>
      </c>
      <c r="F76" s="256">
        <v>598156.13396142086</v>
      </c>
      <c r="G76" s="257" t="s">
        <v>428</v>
      </c>
      <c r="H76" s="245">
        <v>0.10199999999999999</v>
      </c>
      <c r="I76" s="258">
        <v>278.60252613457851</v>
      </c>
      <c r="L76"/>
      <c r="M76" s="264"/>
    </row>
    <row r="77" spans="1:13" ht="20.100000000000001" customHeight="1" x14ac:dyDescent="0.2">
      <c r="A77" s="255">
        <v>76</v>
      </c>
      <c r="B77" s="256" t="str">
        <f t="shared" si="1"/>
        <v>CMG-120</v>
      </c>
      <c r="C77" s="256" t="s">
        <v>426</v>
      </c>
      <c r="D77" s="255" t="s">
        <v>427</v>
      </c>
      <c r="E77" s="256">
        <v>598200.28705735807</v>
      </c>
      <c r="F77" s="256">
        <v>598305.99551472522</v>
      </c>
      <c r="G77" s="257" t="s">
        <v>428</v>
      </c>
      <c r="H77" s="245">
        <v>0.10199999999999999</v>
      </c>
      <c r="I77" s="258">
        <v>105.70845736714546</v>
      </c>
      <c r="L77"/>
      <c r="M77" s="264"/>
    </row>
    <row r="78" spans="1:13" ht="20.100000000000001" customHeight="1" x14ac:dyDescent="0.2">
      <c r="A78" s="255">
        <v>77</v>
      </c>
      <c r="B78" s="256" t="str">
        <f t="shared" si="1"/>
        <v>CMG-120</v>
      </c>
      <c r="C78" s="256" t="s">
        <v>426</v>
      </c>
      <c r="D78" s="255" t="s">
        <v>427</v>
      </c>
      <c r="E78" s="256">
        <v>598314.84681538632</v>
      </c>
      <c r="F78" s="256">
        <v>598564.81610387878</v>
      </c>
      <c r="G78" s="257" t="s">
        <v>428</v>
      </c>
      <c r="H78" s="245">
        <v>0.10199999999999999</v>
      </c>
      <c r="I78" s="258">
        <v>249.96928849245887</v>
      </c>
      <c r="L78"/>
      <c r="M78" s="264"/>
    </row>
    <row r="79" spans="1:13" ht="20.100000000000001" customHeight="1" x14ac:dyDescent="0.2">
      <c r="A79" s="255">
        <v>78</v>
      </c>
      <c r="B79" s="256" t="str">
        <f t="shared" si="1"/>
        <v>CMG-120</v>
      </c>
      <c r="C79" s="256" t="s">
        <v>426</v>
      </c>
      <c r="D79" s="255" t="s">
        <v>427</v>
      </c>
      <c r="E79" s="256">
        <v>598779.59000588162</v>
      </c>
      <c r="F79" s="256">
        <v>598975.96395656129</v>
      </c>
      <c r="G79" s="257" t="s">
        <v>428</v>
      </c>
      <c r="H79" s="245">
        <v>0.10199999999999999</v>
      </c>
      <c r="I79" s="258">
        <v>196.37395067967009</v>
      </c>
      <c r="L79"/>
      <c r="M79" s="264"/>
    </row>
    <row r="80" spans="1:13" ht="20.100000000000001" customHeight="1" x14ac:dyDescent="0.2">
      <c r="A80" s="255">
        <v>79</v>
      </c>
      <c r="B80" s="256" t="str">
        <f t="shared" si="1"/>
        <v>CMG-120</v>
      </c>
      <c r="C80" s="256" t="s">
        <v>426</v>
      </c>
      <c r="D80" s="255" t="s">
        <v>427</v>
      </c>
      <c r="E80" s="256">
        <v>599115.20818968443</v>
      </c>
      <c r="F80" s="256">
        <v>599323.16670090472</v>
      </c>
      <c r="G80" s="257" t="s">
        <v>431</v>
      </c>
      <c r="H80" s="245">
        <v>0.114</v>
      </c>
      <c r="I80" s="258">
        <v>207.95851122029126</v>
      </c>
      <c r="L80"/>
      <c r="M80" s="264"/>
    </row>
    <row r="81" spans="1:13" ht="20.100000000000001" customHeight="1" x14ac:dyDescent="0.2">
      <c r="A81" s="255">
        <v>80</v>
      </c>
      <c r="B81" s="256" t="str">
        <f t="shared" si="1"/>
        <v>CMG-120</v>
      </c>
      <c r="C81" s="256" t="s">
        <v>426</v>
      </c>
      <c r="D81" s="255" t="s">
        <v>427</v>
      </c>
      <c r="E81" s="256">
        <v>599595.29418107623</v>
      </c>
      <c r="F81" s="256">
        <v>600481.13455814356</v>
      </c>
      <c r="G81" s="257" t="s">
        <v>431</v>
      </c>
      <c r="H81" s="245">
        <v>0.114</v>
      </c>
      <c r="I81" s="258">
        <v>885.84037706733216</v>
      </c>
      <c r="L81"/>
      <c r="M81" s="264"/>
    </row>
    <row r="82" spans="1:13" ht="20.100000000000001" customHeight="1" x14ac:dyDescent="0.2">
      <c r="A82" s="255">
        <v>81</v>
      </c>
      <c r="B82" s="256" t="str">
        <f t="shared" si="1"/>
        <v>CMG-120</v>
      </c>
      <c r="C82" s="256" t="s">
        <v>426</v>
      </c>
      <c r="D82" s="255" t="s">
        <v>427</v>
      </c>
      <c r="E82" s="256">
        <v>607058.53836199676</v>
      </c>
      <c r="F82" s="256">
        <v>607390.1838961204</v>
      </c>
      <c r="G82" s="257" t="s">
        <v>431</v>
      </c>
      <c r="H82" s="245">
        <v>0.114</v>
      </c>
      <c r="I82" s="258">
        <v>331.6455341236433</v>
      </c>
      <c r="L82"/>
      <c r="M82" s="264"/>
    </row>
    <row r="83" spans="1:13" ht="20.100000000000001" customHeight="1" x14ac:dyDescent="0.2">
      <c r="A83" s="255">
        <v>82</v>
      </c>
      <c r="B83" s="256" t="str">
        <f t="shared" si="1"/>
        <v>CMG-120</v>
      </c>
      <c r="C83" s="256" t="s">
        <v>426</v>
      </c>
      <c r="D83" s="255" t="s">
        <v>427</v>
      </c>
      <c r="E83" s="256">
        <v>611307.39647782838</v>
      </c>
      <c r="F83" s="256">
        <v>611399.09504311229</v>
      </c>
      <c r="G83" s="257" t="s">
        <v>428</v>
      </c>
      <c r="H83" s="245">
        <v>0.10199999999999999</v>
      </c>
      <c r="I83" s="258">
        <v>91.698565283906646</v>
      </c>
      <c r="L83"/>
      <c r="M83" s="264"/>
    </row>
    <row r="84" spans="1:13" ht="20.100000000000001" customHeight="1" x14ac:dyDescent="0.2">
      <c r="A84" s="255">
        <v>83</v>
      </c>
      <c r="B84" s="256" t="str">
        <f t="shared" si="1"/>
        <v>CMG-120</v>
      </c>
      <c r="C84" s="256" t="s">
        <v>426</v>
      </c>
      <c r="D84" s="255" t="s">
        <v>427</v>
      </c>
      <c r="E84" s="256">
        <v>613562.83780452551</v>
      </c>
      <c r="F84" s="256">
        <v>613893.95044026384</v>
      </c>
      <c r="G84" s="257" t="s">
        <v>436</v>
      </c>
      <c r="H84" s="245">
        <v>0.21000000000000002</v>
      </c>
      <c r="I84" s="258">
        <v>331.11263573833276</v>
      </c>
      <c r="L84"/>
      <c r="M84" s="264"/>
    </row>
    <row r="85" spans="1:13" ht="20.100000000000001" customHeight="1" x14ac:dyDescent="0.2">
      <c r="A85" s="255">
        <v>84</v>
      </c>
      <c r="B85" s="256" t="str">
        <f t="shared" si="1"/>
        <v>CMG-120</v>
      </c>
      <c r="C85" s="256" t="s">
        <v>426</v>
      </c>
      <c r="D85" s="255" t="s">
        <v>427</v>
      </c>
      <c r="E85" s="256">
        <v>614047.80264806468</v>
      </c>
      <c r="F85" s="256">
        <v>614350.83254308254</v>
      </c>
      <c r="G85" s="257" t="s">
        <v>428</v>
      </c>
      <c r="H85" s="245">
        <v>0.10199999999999999</v>
      </c>
      <c r="I85" s="258">
        <v>303.02989501785487</v>
      </c>
      <c r="L85"/>
      <c r="M85" s="264"/>
    </row>
    <row r="86" spans="1:13" ht="20.100000000000001" customHeight="1" x14ac:dyDescent="0.2">
      <c r="A86" s="255">
        <v>85</v>
      </c>
      <c r="B86" s="256" t="str">
        <f t="shared" si="1"/>
        <v>CMG-120</v>
      </c>
      <c r="C86" s="256" t="s">
        <v>426</v>
      </c>
      <c r="D86" s="255" t="s">
        <v>427</v>
      </c>
      <c r="E86" s="256">
        <v>615088.93211205897</v>
      </c>
      <c r="F86" s="256">
        <v>615401.7702230782</v>
      </c>
      <c r="G86" s="257" t="s">
        <v>436</v>
      </c>
      <c r="H86" s="245">
        <v>0.21000000000000002</v>
      </c>
      <c r="I86" s="258">
        <v>312.83811101922765</v>
      </c>
      <c r="L86"/>
      <c r="M86" s="264"/>
    </row>
    <row r="87" spans="1:13" ht="20.100000000000001" customHeight="1" x14ac:dyDescent="0.2">
      <c r="A87" s="255">
        <v>86</v>
      </c>
      <c r="B87" s="256" t="str">
        <f t="shared" si="1"/>
        <v>CMG-120</v>
      </c>
      <c r="C87" s="256" t="s">
        <v>426</v>
      </c>
      <c r="D87" s="255" t="s">
        <v>427</v>
      </c>
      <c r="E87" s="256">
        <v>615823.23878777784</v>
      </c>
      <c r="F87" s="256">
        <v>615823.23878777784</v>
      </c>
      <c r="G87" s="257" t="s">
        <v>436</v>
      </c>
      <c r="H87" s="245">
        <v>0.21000000000000002</v>
      </c>
      <c r="I87" s="258">
        <v>0</v>
      </c>
      <c r="L87"/>
      <c r="M87" s="264"/>
    </row>
    <row r="88" spans="1:13" ht="20.100000000000001" customHeight="1" x14ac:dyDescent="0.2">
      <c r="A88" s="255">
        <v>87</v>
      </c>
      <c r="B88" s="256" t="str">
        <f t="shared" si="1"/>
        <v>CMG-120</v>
      </c>
      <c r="C88" s="256" t="s">
        <v>426</v>
      </c>
      <c r="D88" s="255" t="s">
        <v>427</v>
      </c>
      <c r="E88" s="256">
        <v>615845.36330697022</v>
      </c>
      <c r="F88" s="256">
        <v>615845.36330697022</v>
      </c>
      <c r="G88" s="257" t="s">
        <v>436</v>
      </c>
      <c r="H88" s="245">
        <v>0.21000000000000002</v>
      </c>
      <c r="I88" s="258">
        <v>0</v>
      </c>
      <c r="L88"/>
      <c r="M88" s="264"/>
    </row>
    <row r="89" spans="1:13" ht="20.100000000000001" customHeight="1" x14ac:dyDescent="0.2">
      <c r="A89" s="255">
        <v>88</v>
      </c>
      <c r="B89" s="256" t="str">
        <f t="shared" si="1"/>
        <v>CMG-120</v>
      </c>
      <c r="C89" s="256" t="s">
        <v>426</v>
      </c>
      <c r="D89" s="255" t="s">
        <v>427</v>
      </c>
      <c r="E89" s="256">
        <v>615934.37112074415</v>
      </c>
      <c r="F89" s="256">
        <v>616156.09377299622</v>
      </c>
      <c r="G89" s="257" t="s">
        <v>428</v>
      </c>
      <c r="H89" s="245">
        <v>0.10199999999999999</v>
      </c>
      <c r="I89" s="258">
        <v>221.72265225206502</v>
      </c>
      <c r="L89"/>
      <c r="M89" s="264"/>
    </row>
    <row r="90" spans="1:13" ht="20.100000000000001" customHeight="1" x14ac:dyDescent="0.2">
      <c r="A90" s="255">
        <v>89</v>
      </c>
      <c r="B90" s="256" t="str">
        <f t="shared" si="1"/>
        <v>CMG-120</v>
      </c>
      <c r="C90" s="256" t="s">
        <v>426</v>
      </c>
      <c r="D90" s="255" t="s">
        <v>427</v>
      </c>
      <c r="E90" s="256">
        <v>616565.95926723478</v>
      </c>
      <c r="F90" s="256">
        <v>616711.20895037707</v>
      </c>
      <c r="G90" s="257" t="s">
        <v>436</v>
      </c>
      <c r="H90" s="245">
        <v>0.21000000000000002</v>
      </c>
      <c r="I90" s="258">
        <v>145.24968314229045</v>
      </c>
      <c r="L90"/>
      <c r="M90" s="264"/>
    </row>
    <row r="91" spans="1:13" ht="20.100000000000001" customHeight="1" x14ac:dyDescent="0.2">
      <c r="A91" s="255">
        <v>90</v>
      </c>
      <c r="B91" s="256" t="str">
        <f t="shared" si="1"/>
        <v>CMG-120</v>
      </c>
      <c r="C91" s="256" t="s">
        <v>426</v>
      </c>
      <c r="D91" s="255" t="s">
        <v>427</v>
      </c>
      <c r="E91" s="256">
        <v>616823.72516877565</v>
      </c>
      <c r="F91" s="256">
        <v>616834.6620927609</v>
      </c>
      <c r="G91" s="257" t="s">
        <v>428</v>
      </c>
      <c r="H91" s="245">
        <v>0.10199999999999999</v>
      </c>
      <c r="I91" s="258">
        <v>10.936923985253088</v>
      </c>
      <c r="L91"/>
      <c r="M91" s="264"/>
    </row>
    <row r="92" spans="1:13" ht="20.100000000000001" customHeight="1" x14ac:dyDescent="0.2">
      <c r="A92" s="255">
        <v>91</v>
      </c>
      <c r="B92" s="256" t="str">
        <f t="shared" si="1"/>
        <v>CMG-120</v>
      </c>
      <c r="C92" s="256" t="s">
        <v>426</v>
      </c>
      <c r="D92" s="255" t="s">
        <v>427</v>
      </c>
      <c r="E92" s="256">
        <v>617216.34985115682</v>
      </c>
      <c r="F92" s="256">
        <v>617283.5649286909</v>
      </c>
      <c r="G92" s="257" t="s">
        <v>436</v>
      </c>
      <c r="H92" s="245">
        <v>0.21000000000000002</v>
      </c>
      <c r="I92" s="258">
        <v>67.21507753408514</v>
      </c>
      <c r="L92"/>
      <c r="M92" s="264"/>
    </row>
    <row r="93" spans="1:13" ht="20.100000000000001" customHeight="1" x14ac:dyDescent="0.2">
      <c r="A93" s="255">
        <v>92</v>
      </c>
      <c r="B93" s="256" t="str">
        <f t="shared" si="1"/>
        <v>CMG-120</v>
      </c>
      <c r="C93" s="256" t="s">
        <v>426</v>
      </c>
      <c r="D93" s="255" t="s">
        <v>427</v>
      </c>
      <c r="E93" s="256">
        <v>617294.50434273505</v>
      </c>
      <c r="F93" s="256">
        <v>617338.51110543066</v>
      </c>
      <c r="G93" s="257" t="s">
        <v>436</v>
      </c>
      <c r="H93" s="245">
        <v>0.21000000000000002</v>
      </c>
      <c r="I93" s="258">
        <v>44.00676269561518</v>
      </c>
      <c r="L93"/>
      <c r="M93" s="264"/>
    </row>
    <row r="94" spans="1:13" ht="20.100000000000001" customHeight="1" x14ac:dyDescent="0.2">
      <c r="A94" s="255">
        <v>93</v>
      </c>
      <c r="B94" s="256" t="str">
        <f t="shared" si="1"/>
        <v>CMG-120</v>
      </c>
      <c r="C94" s="256" t="s">
        <v>426</v>
      </c>
      <c r="D94" s="255" t="s">
        <v>427</v>
      </c>
      <c r="E94" s="256">
        <v>618104.73868506984</v>
      </c>
      <c r="F94" s="256">
        <v>618163.89637511503</v>
      </c>
      <c r="G94" s="257" t="s">
        <v>428</v>
      </c>
      <c r="H94" s="245">
        <v>0.10199999999999999</v>
      </c>
      <c r="I94" s="258">
        <v>59.157690045190975</v>
      </c>
      <c r="L94"/>
      <c r="M94" s="264"/>
    </row>
    <row r="95" spans="1:13" ht="20.100000000000001" customHeight="1" x14ac:dyDescent="0.2">
      <c r="A95" s="255">
        <v>94</v>
      </c>
      <c r="B95" s="256" t="str">
        <f t="shared" si="1"/>
        <v>CMG-120</v>
      </c>
      <c r="C95" s="256" t="s">
        <v>426</v>
      </c>
      <c r="D95" s="255" t="s">
        <v>427</v>
      </c>
      <c r="E95" s="256">
        <v>619104.52931027499</v>
      </c>
      <c r="F95" s="256">
        <v>619289.70129305799</v>
      </c>
      <c r="G95" s="257" t="s">
        <v>431</v>
      </c>
      <c r="H95" s="245">
        <v>0.114</v>
      </c>
      <c r="I95" s="258">
        <v>185.1719827830093</v>
      </c>
      <c r="L95"/>
      <c r="M95" s="264"/>
    </row>
    <row r="96" spans="1:13" ht="20.100000000000001" customHeight="1" x14ac:dyDescent="0.2">
      <c r="A96" s="255">
        <v>95</v>
      </c>
      <c r="B96" s="256" t="str">
        <f t="shared" si="1"/>
        <v>CMG-120</v>
      </c>
      <c r="C96" s="256" t="s">
        <v>426</v>
      </c>
      <c r="D96" s="255" t="s">
        <v>427</v>
      </c>
      <c r="E96" s="256">
        <v>619558.73985426943</v>
      </c>
      <c r="F96" s="256">
        <v>619720.90043101821</v>
      </c>
      <c r="G96" s="257" t="s">
        <v>431</v>
      </c>
      <c r="H96" s="245">
        <v>0.114</v>
      </c>
      <c r="I96" s="258">
        <v>162.16057674877811</v>
      </c>
      <c r="L96"/>
      <c r="M96" s="264"/>
    </row>
    <row r="97" spans="1:13" ht="20.100000000000001" customHeight="1" x14ac:dyDescent="0.2">
      <c r="A97" s="255">
        <v>96</v>
      </c>
      <c r="B97" s="256" t="str">
        <f t="shared" si="1"/>
        <v>CMG-120</v>
      </c>
      <c r="C97" s="256" t="s">
        <v>426</v>
      </c>
      <c r="D97" s="255" t="s">
        <v>438</v>
      </c>
      <c r="E97" s="256">
        <v>618321.27808681747</v>
      </c>
      <c r="F97" s="256">
        <v>618247.48889456142</v>
      </c>
      <c r="G97" s="257" t="s">
        <v>431</v>
      </c>
      <c r="H97" s="245">
        <v>0.114</v>
      </c>
      <c r="I97" s="258">
        <v>73.789192256052047</v>
      </c>
      <c r="L97"/>
      <c r="M97" s="264"/>
    </row>
    <row r="98" spans="1:13" ht="20.100000000000001" customHeight="1" x14ac:dyDescent="0.2">
      <c r="A98" s="255">
        <v>97</v>
      </c>
      <c r="B98" s="256" t="str">
        <f t="shared" si="1"/>
        <v>CMG-120</v>
      </c>
      <c r="C98" s="256" t="s">
        <v>426</v>
      </c>
      <c r="D98" s="255" t="s">
        <v>438</v>
      </c>
      <c r="E98" s="256">
        <v>618223.0803768523</v>
      </c>
      <c r="F98" s="256">
        <v>618104.73868506984</v>
      </c>
      <c r="G98" s="257" t="s">
        <v>436</v>
      </c>
      <c r="H98" s="245">
        <v>0.21000000000000002</v>
      </c>
      <c r="I98" s="258">
        <v>118.3416917824652</v>
      </c>
      <c r="L98"/>
      <c r="M98" s="264"/>
    </row>
    <row r="99" spans="1:13" ht="20.100000000000001" customHeight="1" x14ac:dyDescent="0.2">
      <c r="A99" s="255">
        <v>98</v>
      </c>
      <c r="B99" s="256" t="str">
        <f t="shared" si="1"/>
        <v>CMG-120</v>
      </c>
      <c r="C99" s="256" t="s">
        <v>426</v>
      </c>
      <c r="D99" s="255" t="s">
        <v>438</v>
      </c>
      <c r="E99" s="256">
        <v>618037.42935220688</v>
      </c>
      <c r="F99" s="256">
        <v>618041.03588215506</v>
      </c>
      <c r="G99" s="257" t="s">
        <v>428</v>
      </c>
      <c r="H99" s="245">
        <v>0.10199999999999999</v>
      </c>
      <c r="I99" s="258">
        <v>-3.606529948185198</v>
      </c>
      <c r="L99"/>
      <c r="M99" s="264"/>
    </row>
    <row r="100" spans="1:13" ht="20.100000000000001" customHeight="1" x14ac:dyDescent="0.2">
      <c r="A100" s="255">
        <v>99</v>
      </c>
      <c r="B100" s="256" t="str">
        <f t="shared" si="1"/>
        <v>CMG-120</v>
      </c>
      <c r="C100" s="256" t="s">
        <v>432</v>
      </c>
      <c r="D100" s="255" t="s">
        <v>438</v>
      </c>
      <c r="E100" s="256">
        <v>618012.12219828484</v>
      </c>
      <c r="F100" s="256">
        <v>618018.71615791821</v>
      </c>
      <c r="G100" s="257" t="s">
        <v>428</v>
      </c>
      <c r="H100" s="245">
        <v>0.10199999999999999</v>
      </c>
      <c r="I100" s="258">
        <v>-6.5939596333773807</v>
      </c>
      <c r="L100"/>
      <c r="M100" s="264"/>
    </row>
    <row r="101" spans="1:13" ht="20.100000000000001" customHeight="1" x14ac:dyDescent="0.2">
      <c r="A101" s="255">
        <v>100</v>
      </c>
      <c r="B101" s="256" t="str">
        <f t="shared" si="1"/>
        <v>CMG-120</v>
      </c>
      <c r="C101" s="256" t="s">
        <v>426</v>
      </c>
      <c r="D101" s="255" t="s">
        <v>438</v>
      </c>
      <c r="E101" s="256">
        <v>617962.45301238808</v>
      </c>
      <c r="F101" s="256">
        <v>617983.93272093183</v>
      </c>
      <c r="G101" s="257" t="s">
        <v>428</v>
      </c>
      <c r="H101" s="245">
        <v>0.10199999999999999</v>
      </c>
      <c r="I101" s="258">
        <v>-21.479708543745801</v>
      </c>
      <c r="L101"/>
      <c r="M101" s="264"/>
    </row>
    <row r="102" spans="1:13" ht="20.100000000000001" customHeight="1" x14ac:dyDescent="0.2">
      <c r="A102" s="255">
        <v>101</v>
      </c>
      <c r="B102" s="256" t="str">
        <f t="shared" si="1"/>
        <v>CMG-120</v>
      </c>
      <c r="C102" s="256" t="s">
        <v>432</v>
      </c>
      <c r="D102" s="255" t="s">
        <v>438</v>
      </c>
      <c r="E102" s="256">
        <v>617962.45301238808</v>
      </c>
      <c r="F102" s="256">
        <v>617829.42351040803</v>
      </c>
      <c r="G102" s="257" t="s">
        <v>428</v>
      </c>
      <c r="H102" s="245">
        <v>0.10199999999999999</v>
      </c>
      <c r="I102" s="258">
        <v>133.02950198005419</v>
      </c>
      <c r="L102"/>
      <c r="M102" s="264"/>
    </row>
    <row r="103" spans="1:13" ht="20.100000000000001" customHeight="1" x14ac:dyDescent="0.2">
      <c r="A103" s="255">
        <v>102</v>
      </c>
      <c r="B103" s="256" t="str">
        <f t="shared" si="1"/>
        <v>CMG-120</v>
      </c>
      <c r="C103" s="256" t="s">
        <v>426</v>
      </c>
      <c r="D103" s="255" t="s">
        <v>438</v>
      </c>
      <c r="E103" s="256">
        <v>617930.74319050496</v>
      </c>
      <c r="F103" s="256">
        <v>617572.55646544846</v>
      </c>
      <c r="G103" s="257" t="s">
        <v>436</v>
      </c>
      <c r="H103" s="245">
        <v>0.21000000000000002</v>
      </c>
      <c r="I103" s="258">
        <v>358.18672505649738</v>
      </c>
      <c r="L103"/>
      <c r="M103" s="264"/>
    </row>
    <row r="104" spans="1:13" ht="20.100000000000001" customHeight="1" x14ac:dyDescent="0.2">
      <c r="A104" s="255">
        <v>103</v>
      </c>
      <c r="B104" s="256" t="str">
        <f t="shared" si="1"/>
        <v>CMG-120</v>
      </c>
      <c r="C104" s="256" t="s">
        <v>426</v>
      </c>
      <c r="D104" s="255" t="s">
        <v>438</v>
      </c>
      <c r="E104" s="256">
        <v>617540.07176433818</v>
      </c>
      <c r="F104" s="256">
        <v>617328.92886795802</v>
      </c>
      <c r="G104" s="257" t="s">
        <v>436</v>
      </c>
      <c r="H104" s="245">
        <v>0.21000000000000002</v>
      </c>
      <c r="I104" s="258">
        <v>211.14289638015907</v>
      </c>
      <c r="L104"/>
      <c r="M104" s="264"/>
    </row>
    <row r="105" spans="1:13" ht="20.100000000000001" customHeight="1" x14ac:dyDescent="0.2">
      <c r="A105" s="255">
        <v>104</v>
      </c>
      <c r="B105" s="256" t="str">
        <f t="shared" si="1"/>
        <v>CMG-120</v>
      </c>
      <c r="C105" s="256" t="s">
        <v>426</v>
      </c>
      <c r="D105" s="255" t="s">
        <v>438</v>
      </c>
      <c r="E105" s="256">
        <v>617307.04955972929</v>
      </c>
      <c r="F105" s="256">
        <v>617250.74769592972</v>
      </c>
      <c r="G105" s="257" t="s">
        <v>436</v>
      </c>
      <c r="H105" s="245">
        <v>0.21000000000000002</v>
      </c>
      <c r="I105" s="258">
        <v>56.301863799570128</v>
      </c>
      <c r="L105"/>
      <c r="M105" s="264"/>
    </row>
    <row r="106" spans="1:13" ht="20.100000000000001" customHeight="1" x14ac:dyDescent="0.2">
      <c r="A106" s="255">
        <v>105</v>
      </c>
      <c r="B106" s="256" t="str">
        <f t="shared" si="1"/>
        <v>CMG-120</v>
      </c>
      <c r="C106" s="256" t="s">
        <v>426</v>
      </c>
      <c r="D106" s="255" t="s">
        <v>438</v>
      </c>
      <c r="E106" s="256">
        <v>616578.14935347007</v>
      </c>
      <c r="F106" s="256">
        <v>616389.40098325128</v>
      </c>
      <c r="G106" s="257" t="s">
        <v>436</v>
      </c>
      <c r="H106" s="245">
        <v>0.21000000000000002</v>
      </c>
      <c r="I106" s="258">
        <v>188.7483702187892</v>
      </c>
      <c r="L106"/>
      <c r="M106" s="264"/>
    </row>
    <row r="107" spans="1:13" ht="20.100000000000001" customHeight="1" x14ac:dyDescent="0.2">
      <c r="A107" s="255">
        <v>106</v>
      </c>
      <c r="B107" s="256" t="str">
        <f t="shared" si="1"/>
        <v>CMG-120</v>
      </c>
      <c r="C107" s="256" t="s">
        <v>426</v>
      </c>
      <c r="D107" s="255" t="s">
        <v>438</v>
      </c>
      <c r="E107" s="256">
        <v>616345.08146552532</v>
      </c>
      <c r="F107" s="256">
        <v>616034.44153212884</v>
      </c>
      <c r="G107" s="257" t="s">
        <v>436</v>
      </c>
      <c r="H107" s="245">
        <v>0.21000000000000002</v>
      </c>
      <c r="I107" s="258">
        <v>310.63993339648005</v>
      </c>
      <c r="L107"/>
      <c r="M107" s="264"/>
    </row>
    <row r="108" spans="1:13" ht="20.100000000000001" customHeight="1" x14ac:dyDescent="0.2">
      <c r="A108" s="255">
        <v>107</v>
      </c>
      <c r="B108" s="256" t="str">
        <f t="shared" si="1"/>
        <v>CMG-120</v>
      </c>
      <c r="C108" s="256" t="s">
        <v>426</v>
      </c>
      <c r="D108" s="255" t="s">
        <v>438</v>
      </c>
      <c r="E108" s="256">
        <v>616001.26463100256</v>
      </c>
      <c r="F108" s="256">
        <v>615923.85132080782</v>
      </c>
      <c r="G108" s="257" t="s">
        <v>436</v>
      </c>
      <c r="H108" s="245">
        <v>0.21000000000000002</v>
      </c>
      <c r="I108" s="258">
        <v>77.413310194737278</v>
      </c>
      <c r="L108"/>
      <c r="M108" s="264"/>
    </row>
    <row r="109" spans="1:13" ht="20.100000000000001" customHeight="1" x14ac:dyDescent="0.2">
      <c r="A109" s="255">
        <v>108</v>
      </c>
      <c r="B109" s="256" t="str">
        <f t="shared" si="1"/>
        <v>CMG-120</v>
      </c>
      <c r="C109" s="256" t="s">
        <v>426</v>
      </c>
      <c r="D109" s="255" t="s">
        <v>438</v>
      </c>
      <c r="E109" s="256">
        <v>615890.14670983853</v>
      </c>
      <c r="F109" s="256">
        <v>615568.25680950144</v>
      </c>
      <c r="G109" s="257" t="s">
        <v>436</v>
      </c>
      <c r="H109" s="245">
        <v>0.21000000000000002</v>
      </c>
      <c r="I109" s="258">
        <v>321.88990033708978</v>
      </c>
      <c r="L109"/>
      <c r="M109" s="264"/>
    </row>
    <row r="110" spans="1:13" ht="20.100000000000001" customHeight="1" x14ac:dyDescent="0.2">
      <c r="A110" s="255">
        <v>109</v>
      </c>
      <c r="B110" s="256" t="str">
        <f t="shared" si="1"/>
        <v>CMG-120</v>
      </c>
      <c r="C110" s="256" t="s">
        <v>426</v>
      </c>
      <c r="D110" s="255" t="s">
        <v>438</v>
      </c>
      <c r="E110" s="256">
        <v>615221.41900497675</v>
      </c>
      <c r="F110" s="256">
        <v>615094.31396899093</v>
      </c>
      <c r="G110" s="257" t="s">
        <v>436</v>
      </c>
      <c r="H110" s="245">
        <v>0.21000000000000002</v>
      </c>
      <c r="I110" s="258">
        <v>127.10503598582</v>
      </c>
      <c r="L110"/>
      <c r="M110" s="264"/>
    </row>
    <row r="111" spans="1:13" ht="20.100000000000001" customHeight="1" x14ac:dyDescent="0.2">
      <c r="A111" s="255">
        <v>110</v>
      </c>
      <c r="B111" s="256" t="str">
        <f t="shared" si="1"/>
        <v>CMG-120</v>
      </c>
      <c r="C111" s="256" t="s">
        <v>426</v>
      </c>
      <c r="D111" s="255" t="s">
        <v>438</v>
      </c>
      <c r="E111" s="256">
        <v>614355.12110231793</v>
      </c>
      <c r="F111" s="256">
        <v>614257.22426356259</v>
      </c>
      <c r="G111" s="257" t="s">
        <v>428</v>
      </c>
      <c r="H111" s="245">
        <v>0.10199999999999999</v>
      </c>
      <c r="I111" s="258">
        <v>97.896838755346835</v>
      </c>
      <c r="L111"/>
      <c r="M111" s="264"/>
    </row>
    <row r="112" spans="1:13" ht="20.100000000000001" customHeight="1" x14ac:dyDescent="0.2">
      <c r="A112" s="255">
        <v>111</v>
      </c>
      <c r="B112" s="256" t="str">
        <f t="shared" si="1"/>
        <v>CMG-120</v>
      </c>
      <c r="C112" s="256" t="s">
        <v>426</v>
      </c>
      <c r="D112" s="255" t="s">
        <v>438</v>
      </c>
      <c r="E112" s="256">
        <v>614247.1396683252</v>
      </c>
      <c r="F112" s="256">
        <v>614232.68461991125</v>
      </c>
      <c r="G112" s="257" t="s">
        <v>428</v>
      </c>
      <c r="H112" s="245">
        <v>0.10199999999999999</v>
      </c>
      <c r="I112" s="258">
        <v>14.455048413947225</v>
      </c>
      <c r="L112"/>
      <c r="M112" s="264"/>
    </row>
    <row r="113" spans="1:13" ht="20.100000000000001" customHeight="1" x14ac:dyDescent="0.2">
      <c r="A113" s="255">
        <v>112</v>
      </c>
      <c r="B113" s="256" t="str">
        <f t="shared" si="1"/>
        <v>CMG-120</v>
      </c>
      <c r="C113" s="256" t="s">
        <v>426</v>
      </c>
      <c r="D113" s="255" t="s">
        <v>438</v>
      </c>
      <c r="E113" s="256">
        <v>614208.23562489043</v>
      </c>
      <c r="F113" s="256">
        <v>614187.2172414111</v>
      </c>
      <c r="G113" s="257" t="s">
        <v>428</v>
      </c>
      <c r="H113" s="245">
        <v>0.10199999999999999</v>
      </c>
      <c r="I113" s="258">
        <v>21.018383479327895</v>
      </c>
      <c r="L113"/>
      <c r="M113" s="264"/>
    </row>
    <row r="114" spans="1:13" ht="20.100000000000001" customHeight="1" x14ac:dyDescent="0.2">
      <c r="A114" s="255">
        <v>113</v>
      </c>
      <c r="B114" s="256" t="str">
        <f t="shared" si="1"/>
        <v>CMG-120</v>
      </c>
      <c r="C114" s="256" t="s">
        <v>426</v>
      </c>
      <c r="D114" s="255" t="s">
        <v>438</v>
      </c>
      <c r="E114" s="256">
        <v>614116.79275022913</v>
      </c>
      <c r="F114" s="256">
        <v>613755.47095348116</v>
      </c>
      <c r="G114" s="257" t="s">
        <v>428</v>
      </c>
      <c r="H114" s="245">
        <v>0.10199999999999999</v>
      </c>
      <c r="I114" s="258">
        <v>361.32179674797226</v>
      </c>
      <c r="L114"/>
      <c r="M114" s="264"/>
    </row>
    <row r="115" spans="1:13" ht="20.100000000000001" customHeight="1" x14ac:dyDescent="0.2">
      <c r="A115" s="255">
        <v>114</v>
      </c>
      <c r="B115" s="256" t="str">
        <f t="shared" si="1"/>
        <v>CMG-120</v>
      </c>
      <c r="C115" s="256" t="s">
        <v>426</v>
      </c>
      <c r="D115" s="255" t="s">
        <v>438</v>
      </c>
      <c r="E115" s="256">
        <v>611073.23219979741</v>
      </c>
      <c r="F115" s="256">
        <v>610584.24007064442</v>
      </c>
      <c r="G115" s="257" t="s">
        <v>428</v>
      </c>
      <c r="H115" s="245">
        <v>0.10199999999999999</v>
      </c>
      <c r="I115" s="258">
        <v>488.99212915298995</v>
      </c>
      <c r="L115"/>
      <c r="M115" s="264"/>
    </row>
    <row r="116" spans="1:13" ht="20.100000000000001" customHeight="1" x14ac:dyDescent="0.2">
      <c r="A116" s="255">
        <v>115</v>
      </c>
      <c r="B116" s="256" t="str">
        <f t="shared" si="1"/>
        <v>CMG-120</v>
      </c>
      <c r="C116" s="256" t="s">
        <v>426</v>
      </c>
      <c r="D116" s="255" t="s">
        <v>438</v>
      </c>
      <c r="E116" s="256">
        <v>610242.42421117565</v>
      </c>
      <c r="F116" s="256">
        <v>610070.86033167248</v>
      </c>
      <c r="G116" s="257" t="s">
        <v>428</v>
      </c>
      <c r="H116" s="245">
        <v>0.10199999999999999</v>
      </c>
      <c r="I116" s="258">
        <v>171.56387950317003</v>
      </c>
      <c r="L116"/>
      <c r="M116" s="264"/>
    </row>
    <row r="117" spans="1:13" ht="20.100000000000001" customHeight="1" x14ac:dyDescent="0.2">
      <c r="A117" s="255">
        <v>116</v>
      </c>
      <c r="B117" s="256" t="str">
        <f t="shared" si="1"/>
        <v>CMG-120</v>
      </c>
      <c r="C117" s="256" t="s">
        <v>426</v>
      </c>
      <c r="D117" s="255" t="s">
        <v>438</v>
      </c>
      <c r="E117" s="256">
        <v>608041.22673338454</v>
      </c>
      <c r="F117" s="256">
        <v>607761.21784188016</v>
      </c>
      <c r="G117" s="257" t="s">
        <v>436</v>
      </c>
      <c r="H117" s="245">
        <v>0.21000000000000002</v>
      </c>
      <c r="I117" s="258">
        <v>280.00889150437433</v>
      </c>
      <c r="L117"/>
      <c r="M117" s="264"/>
    </row>
    <row r="118" spans="1:13" ht="20.100000000000001" customHeight="1" x14ac:dyDescent="0.2">
      <c r="A118" s="255">
        <v>117</v>
      </c>
      <c r="B118" s="256" t="str">
        <f t="shared" si="1"/>
        <v>CMG-120</v>
      </c>
      <c r="C118" s="256" t="s">
        <v>426</v>
      </c>
      <c r="D118" s="255" t="s">
        <v>438</v>
      </c>
      <c r="E118" s="256">
        <v>607726.68154574686</v>
      </c>
      <c r="F118" s="256">
        <v>607613.99553462234</v>
      </c>
      <c r="G118" s="257" t="s">
        <v>436</v>
      </c>
      <c r="H118" s="245">
        <v>0.21000000000000002</v>
      </c>
      <c r="I118" s="258">
        <v>112.6860111245187</v>
      </c>
      <c r="L118"/>
      <c r="M118" s="264"/>
    </row>
    <row r="119" spans="1:13" ht="20.100000000000001" customHeight="1" x14ac:dyDescent="0.2">
      <c r="A119" s="255">
        <v>118</v>
      </c>
      <c r="B119" s="256" t="str">
        <f t="shared" si="1"/>
        <v>CMG-120</v>
      </c>
      <c r="C119" s="256" t="s">
        <v>426</v>
      </c>
      <c r="D119" s="255" t="s">
        <v>438</v>
      </c>
      <c r="E119" s="256">
        <v>607603.10764650931</v>
      </c>
      <c r="F119" s="256">
        <v>607267.2455151123</v>
      </c>
      <c r="G119" s="257" t="s">
        <v>436</v>
      </c>
      <c r="H119" s="245">
        <v>0.21000000000000002</v>
      </c>
      <c r="I119" s="258">
        <v>335.86213139700703</v>
      </c>
      <c r="L119"/>
      <c r="M119" s="264"/>
    </row>
    <row r="120" spans="1:13" ht="20.100000000000001" customHeight="1" x14ac:dyDescent="0.2">
      <c r="A120" s="255">
        <v>119</v>
      </c>
      <c r="B120" s="256" t="str">
        <f t="shared" si="1"/>
        <v>CMG-120</v>
      </c>
      <c r="C120" s="256" t="s">
        <v>426</v>
      </c>
      <c r="D120" s="255" t="s">
        <v>438</v>
      </c>
      <c r="E120" s="256">
        <v>605563.40732764651</v>
      </c>
      <c r="F120" s="256">
        <v>605272.66808992892</v>
      </c>
      <c r="G120" s="257" t="s">
        <v>428</v>
      </c>
      <c r="H120" s="245">
        <v>0.10199999999999999</v>
      </c>
      <c r="I120" s="258">
        <v>290.73923771758564</v>
      </c>
      <c r="L120"/>
      <c r="M120" s="264"/>
    </row>
    <row r="121" spans="1:13" ht="20.100000000000001" customHeight="1" x14ac:dyDescent="0.2">
      <c r="A121" s="255">
        <v>120</v>
      </c>
      <c r="B121" s="256" t="str">
        <f t="shared" si="1"/>
        <v>CMG-120</v>
      </c>
      <c r="C121" s="256" t="s">
        <v>426</v>
      </c>
      <c r="D121" s="255" t="s">
        <v>438</v>
      </c>
      <c r="E121" s="256">
        <v>604886.54899654002</v>
      </c>
      <c r="F121" s="256">
        <v>604598.29154262715</v>
      </c>
      <c r="G121" s="257" t="s">
        <v>428</v>
      </c>
      <c r="H121" s="245">
        <v>0.10199999999999999</v>
      </c>
      <c r="I121" s="258">
        <v>288.2574539128691</v>
      </c>
      <c r="L121"/>
      <c r="M121" s="264"/>
    </row>
    <row r="122" spans="1:13" ht="20.100000000000001" customHeight="1" x14ac:dyDescent="0.2">
      <c r="A122" s="255">
        <v>121</v>
      </c>
      <c r="B122" s="256" t="str">
        <f t="shared" si="1"/>
        <v>CMG-120</v>
      </c>
      <c r="C122" s="256" t="s">
        <v>426</v>
      </c>
      <c r="D122" s="255" t="s">
        <v>438</v>
      </c>
      <c r="E122" s="256">
        <v>604252.84681538458</v>
      </c>
      <c r="F122" s="256">
        <v>604189.31087466038</v>
      </c>
      <c r="G122" s="257" t="s">
        <v>428</v>
      </c>
      <c r="H122" s="245">
        <v>0.10199999999999999</v>
      </c>
      <c r="I122" s="258">
        <v>63.535940724192187</v>
      </c>
      <c r="L122"/>
      <c r="M122" s="264"/>
    </row>
    <row r="123" spans="1:13" ht="20.100000000000001" customHeight="1" x14ac:dyDescent="0.2">
      <c r="A123" s="255">
        <v>122</v>
      </c>
      <c r="B123" s="256" t="str">
        <f t="shared" si="1"/>
        <v>CMG-120</v>
      </c>
      <c r="C123" s="256" t="s">
        <v>426</v>
      </c>
      <c r="D123" s="255" t="s">
        <v>438</v>
      </c>
      <c r="E123" s="256">
        <v>602486.13904340647</v>
      </c>
      <c r="F123" s="256">
        <v>601741.26463100163</v>
      </c>
      <c r="G123" s="257" t="s">
        <v>428</v>
      </c>
      <c r="H123" s="245">
        <v>0.10199999999999999</v>
      </c>
      <c r="I123" s="258">
        <v>744.87441240483895</v>
      </c>
      <c r="L123"/>
      <c r="M123" s="264"/>
    </row>
    <row r="124" spans="1:13" ht="20.100000000000001" customHeight="1" x14ac:dyDescent="0.2">
      <c r="A124" s="255">
        <v>123</v>
      </c>
      <c r="B124" s="256" t="str">
        <f t="shared" si="1"/>
        <v>CMG-120</v>
      </c>
      <c r="C124" s="256" t="s">
        <v>426</v>
      </c>
      <c r="D124" s="255" t="s">
        <v>438</v>
      </c>
      <c r="E124" s="256">
        <v>601436.9374846709</v>
      </c>
      <c r="F124" s="256">
        <v>600992.10316123802</v>
      </c>
      <c r="G124" s="257" t="s">
        <v>428</v>
      </c>
      <c r="H124" s="245">
        <v>0.10199999999999999</v>
      </c>
      <c r="I124" s="258">
        <v>444.83432343287859</v>
      </c>
      <c r="L124"/>
      <c r="M124" s="264"/>
    </row>
    <row r="125" spans="1:13" ht="20.100000000000001" customHeight="1" x14ac:dyDescent="0.2">
      <c r="A125" s="255">
        <v>124</v>
      </c>
      <c r="B125" s="256" t="str">
        <f t="shared" si="1"/>
        <v>CMG-120</v>
      </c>
      <c r="C125" s="256" t="s">
        <v>426</v>
      </c>
      <c r="D125" s="255" t="s">
        <v>438</v>
      </c>
      <c r="E125" s="256">
        <v>600504.34536588355</v>
      </c>
      <c r="F125" s="256">
        <v>600397.84612066671</v>
      </c>
      <c r="G125" s="257" t="s">
        <v>428</v>
      </c>
      <c r="H125" s="245">
        <v>0.10199999999999999</v>
      </c>
      <c r="I125" s="258">
        <v>106.49924521683715</v>
      </c>
      <c r="L125"/>
      <c r="M125" s="264"/>
    </row>
    <row r="126" spans="1:13" ht="20.100000000000001" customHeight="1" x14ac:dyDescent="0.2">
      <c r="A126" s="255">
        <v>125</v>
      </c>
      <c r="B126" s="256" t="str">
        <f t="shared" si="1"/>
        <v>CMG-120</v>
      </c>
      <c r="C126" s="256" t="s">
        <v>426</v>
      </c>
      <c r="D126" s="255" t="s">
        <v>438</v>
      </c>
      <c r="E126" s="256">
        <v>600336.5945113129</v>
      </c>
      <c r="F126" s="256">
        <v>599768.95494570036</v>
      </c>
      <c r="G126" s="257" t="s">
        <v>428</v>
      </c>
      <c r="H126" s="245">
        <v>0.10199999999999999</v>
      </c>
      <c r="I126" s="258">
        <v>567.63956561253872</v>
      </c>
      <c r="L126"/>
      <c r="M126" s="264"/>
    </row>
    <row r="127" spans="1:13" ht="20.100000000000001" customHeight="1" x14ac:dyDescent="0.2">
      <c r="A127" s="255">
        <v>126</v>
      </c>
      <c r="B127" s="256" t="str">
        <f t="shared" si="1"/>
        <v>CMG-120</v>
      </c>
      <c r="C127" s="256" t="s">
        <v>426</v>
      </c>
      <c r="D127" s="255" t="s">
        <v>438</v>
      </c>
      <c r="E127" s="256">
        <v>599745.35301729362</v>
      </c>
      <c r="F127" s="256">
        <v>599535.45711213758</v>
      </c>
      <c r="G127" s="257" t="s">
        <v>428</v>
      </c>
      <c r="H127" s="245">
        <v>0.10199999999999999</v>
      </c>
      <c r="I127" s="258">
        <v>209.89590515603777</v>
      </c>
      <c r="L127"/>
      <c r="M127" s="264"/>
    </row>
    <row r="128" spans="1:13" ht="20.100000000000001" customHeight="1" x14ac:dyDescent="0.2">
      <c r="A128" s="255">
        <v>127</v>
      </c>
      <c r="B128" s="256" t="str">
        <f t="shared" si="1"/>
        <v>CMG-120</v>
      </c>
      <c r="C128" s="256" t="s">
        <v>426</v>
      </c>
      <c r="D128" s="255" t="s">
        <v>438</v>
      </c>
      <c r="E128" s="256">
        <v>599359.86033167283</v>
      </c>
      <c r="F128" s="256">
        <v>599091.24329321156</v>
      </c>
      <c r="G128" s="257" t="s">
        <v>428</v>
      </c>
      <c r="H128" s="245">
        <v>0.10199999999999999</v>
      </c>
      <c r="I128" s="258">
        <v>268.61703846126329</v>
      </c>
      <c r="L128"/>
      <c r="M128" s="264"/>
    </row>
    <row r="129" spans="1:13" ht="20.100000000000001" customHeight="1" x14ac:dyDescent="0.2">
      <c r="A129" s="255">
        <v>128</v>
      </c>
      <c r="B129" s="256" t="str">
        <f t="shared" si="1"/>
        <v>CMG-120</v>
      </c>
      <c r="C129" s="256" t="s">
        <v>426</v>
      </c>
      <c r="D129" s="255" t="s">
        <v>438</v>
      </c>
      <c r="E129" s="256">
        <v>598726.66659819137</v>
      </c>
      <c r="F129" s="256">
        <v>598570.13125001732</v>
      </c>
      <c r="G129" s="257" t="s">
        <v>431</v>
      </c>
      <c r="H129" s="245">
        <v>0.114</v>
      </c>
      <c r="I129" s="258">
        <v>156.53534817404579</v>
      </c>
      <c r="L129"/>
      <c r="M129" s="264"/>
    </row>
    <row r="130" spans="1:13" ht="20.100000000000001" customHeight="1" x14ac:dyDescent="0.2">
      <c r="A130" s="255">
        <v>129</v>
      </c>
      <c r="B130" s="256" t="str">
        <f t="shared" si="1"/>
        <v>CMG-120</v>
      </c>
      <c r="C130" s="256" t="s">
        <v>426</v>
      </c>
      <c r="D130" s="255" t="s">
        <v>438</v>
      </c>
      <c r="E130" s="256">
        <v>598300.17120633484</v>
      </c>
      <c r="F130" s="256">
        <v>597724.71742791322</v>
      </c>
      <c r="G130" s="257" t="s">
        <v>428</v>
      </c>
      <c r="H130" s="245">
        <v>0.10199999999999999</v>
      </c>
      <c r="I130" s="258">
        <v>575.4537784216227</v>
      </c>
      <c r="L130"/>
      <c r="M130" s="264"/>
    </row>
    <row r="131" spans="1:13" ht="20.100000000000001" customHeight="1" x14ac:dyDescent="0.2">
      <c r="A131" s="255">
        <v>130</v>
      </c>
      <c r="B131" s="256" t="str">
        <f t="shared" ref="B131:B194" si="2">$B$2</f>
        <v>CMG-120</v>
      </c>
      <c r="C131" s="256" t="s">
        <v>426</v>
      </c>
      <c r="D131" s="255" t="s">
        <v>438</v>
      </c>
      <c r="E131" s="256">
        <v>597714.1211023205</v>
      </c>
      <c r="F131" s="256">
        <v>597620.28705735994</v>
      </c>
      <c r="G131" s="257" t="s">
        <v>428</v>
      </c>
      <c r="H131" s="245">
        <v>0.10199999999999999</v>
      </c>
      <c r="I131" s="258">
        <v>93.834044960560277</v>
      </c>
      <c r="L131"/>
      <c r="M131" s="264"/>
    </row>
    <row r="132" spans="1:13" ht="20.100000000000001" customHeight="1" x14ac:dyDescent="0.2">
      <c r="A132" s="255">
        <v>131</v>
      </c>
      <c r="B132" s="256" t="str">
        <f t="shared" si="2"/>
        <v>CMG-120</v>
      </c>
      <c r="C132" s="256" t="s">
        <v>426</v>
      </c>
      <c r="D132" s="255" t="s">
        <v>438</v>
      </c>
      <c r="E132" s="256">
        <v>597609.67990581004</v>
      </c>
      <c r="F132" s="256">
        <v>597515.85132081294</v>
      </c>
      <c r="G132" s="257" t="s">
        <v>428</v>
      </c>
      <c r="H132" s="245">
        <v>0.10199999999999999</v>
      </c>
      <c r="I132" s="258">
        <v>93.828584997099824</v>
      </c>
      <c r="L132"/>
      <c r="M132" s="264"/>
    </row>
    <row r="133" spans="1:13" ht="20.100000000000001" customHeight="1" x14ac:dyDescent="0.2">
      <c r="A133" s="255">
        <v>132</v>
      </c>
      <c r="B133" s="256" t="str">
        <f t="shared" si="2"/>
        <v>CMG-120</v>
      </c>
      <c r="C133" s="256" t="s">
        <v>426</v>
      </c>
      <c r="D133" s="255" t="s">
        <v>438</v>
      </c>
      <c r="E133" s="256">
        <v>597505.22773441987</v>
      </c>
      <c r="F133" s="256">
        <v>597435.5990167422</v>
      </c>
      <c r="G133" s="257" t="s">
        <v>428</v>
      </c>
      <c r="H133" s="245">
        <v>0.10199999999999999</v>
      </c>
      <c r="I133" s="258">
        <v>69.628717677667737</v>
      </c>
      <c r="L133"/>
      <c r="M133" s="264"/>
    </row>
    <row r="134" spans="1:13" ht="20.100000000000001" customHeight="1" x14ac:dyDescent="0.2">
      <c r="A134" s="255">
        <v>133</v>
      </c>
      <c r="B134" s="256" t="str">
        <f t="shared" si="2"/>
        <v>CMG-120</v>
      </c>
      <c r="C134" s="256" t="s">
        <v>426</v>
      </c>
      <c r="D134" s="255" t="s">
        <v>438</v>
      </c>
      <c r="E134" s="256">
        <v>597042.3081112745</v>
      </c>
      <c r="F134" s="256">
        <v>596942.36944524792</v>
      </c>
      <c r="G134" s="257" t="s">
        <v>428</v>
      </c>
      <c r="H134" s="245">
        <v>0.10199999999999999</v>
      </c>
      <c r="I134" s="258">
        <v>99.938666026573628</v>
      </c>
      <c r="L134"/>
      <c r="M134" s="264"/>
    </row>
    <row r="135" spans="1:13" ht="20.100000000000001" customHeight="1" x14ac:dyDescent="0.2">
      <c r="A135" s="255">
        <v>134</v>
      </c>
      <c r="B135" s="256" t="str">
        <f t="shared" si="2"/>
        <v>CMG-120</v>
      </c>
      <c r="C135" s="256" t="s">
        <v>426</v>
      </c>
      <c r="D135" s="255" t="s">
        <v>438</v>
      </c>
      <c r="E135" s="256">
        <v>596634.00000000093</v>
      </c>
      <c r="F135" s="256">
        <v>596056.7031075171</v>
      </c>
      <c r="G135" s="257" t="s">
        <v>431</v>
      </c>
      <c r="H135" s="245">
        <v>0.114</v>
      </c>
      <c r="I135" s="258">
        <v>577.29689248383511</v>
      </c>
      <c r="L135"/>
      <c r="M135" s="264"/>
    </row>
    <row r="136" spans="1:13" ht="20.100000000000001" customHeight="1" x14ac:dyDescent="0.2">
      <c r="A136" s="255">
        <v>135</v>
      </c>
      <c r="B136" s="256" t="str">
        <f t="shared" si="2"/>
        <v>CMG-120</v>
      </c>
      <c r="C136" s="256" t="s">
        <v>426</v>
      </c>
      <c r="D136" s="255" t="s">
        <v>438</v>
      </c>
      <c r="E136" s="256">
        <v>595947.34099321906</v>
      </c>
      <c r="F136" s="256">
        <v>595302.27360154258</v>
      </c>
      <c r="G136" s="257" t="s">
        <v>428</v>
      </c>
      <c r="H136" s="245">
        <v>0.10199999999999999</v>
      </c>
      <c r="I136" s="258">
        <v>645.06739167647902</v>
      </c>
      <c r="L136"/>
      <c r="M136" s="264"/>
    </row>
    <row r="137" spans="1:13" ht="20.100000000000001" customHeight="1" x14ac:dyDescent="0.2">
      <c r="A137" s="255">
        <v>136</v>
      </c>
      <c r="B137" s="256" t="str">
        <f t="shared" si="2"/>
        <v>CMG-120</v>
      </c>
      <c r="C137" s="256" t="s">
        <v>426</v>
      </c>
      <c r="D137" s="255" t="s">
        <v>438</v>
      </c>
      <c r="E137" s="256">
        <v>594170.02252714813</v>
      </c>
      <c r="F137" s="256">
        <v>593228.90622700355</v>
      </c>
      <c r="G137" s="257" t="s">
        <v>428</v>
      </c>
      <c r="H137" s="245">
        <v>0.10199999999999999</v>
      </c>
      <c r="I137" s="258">
        <v>941.11630014458206</v>
      </c>
      <c r="L137"/>
      <c r="M137" s="264"/>
    </row>
    <row r="138" spans="1:13" ht="20.100000000000001" customHeight="1" x14ac:dyDescent="0.2">
      <c r="A138" s="255">
        <v>137</v>
      </c>
      <c r="B138" s="256" t="str">
        <f t="shared" si="2"/>
        <v>CMG-120</v>
      </c>
      <c r="C138" s="256" t="s">
        <v>426</v>
      </c>
      <c r="D138" s="255" t="s">
        <v>438</v>
      </c>
      <c r="E138" s="256">
        <v>593007.50890814525</v>
      </c>
      <c r="F138" s="256">
        <v>592668.26463100244</v>
      </c>
      <c r="G138" s="257" t="s">
        <v>428</v>
      </c>
      <c r="H138" s="245">
        <v>0.10199999999999999</v>
      </c>
      <c r="I138" s="258">
        <v>339.24427714280318</v>
      </c>
      <c r="L138"/>
      <c r="M138" s="264"/>
    </row>
    <row r="139" spans="1:13" ht="20.100000000000001" customHeight="1" x14ac:dyDescent="0.2">
      <c r="A139" s="255">
        <v>138</v>
      </c>
      <c r="B139" s="256" t="str">
        <f t="shared" si="2"/>
        <v>CMG-120</v>
      </c>
      <c r="C139" s="256" t="s">
        <v>426</v>
      </c>
      <c r="D139" s="255" t="s">
        <v>438</v>
      </c>
      <c r="E139" s="256">
        <v>591755.08037685591</v>
      </c>
      <c r="F139" s="256">
        <v>590753.04054887162</v>
      </c>
      <c r="G139" s="257" t="s">
        <v>428</v>
      </c>
      <c r="H139" s="245">
        <v>0.10199999999999999</v>
      </c>
      <c r="I139" s="258">
        <v>1002.0398279842921</v>
      </c>
      <c r="L139"/>
      <c r="M139" s="264"/>
    </row>
    <row r="140" spans="1:13" ht="20.100000000000001" customHeight="1" x14ac:dyDescent="0.2">
      <c r="A140" s="255">
        <v>139</v>
      </c>
      <c r="B140" s="256" t="str">
        <f t="shared" si="2"/>
        <v>CMG-120</v>
      </c>
      <c r="C140" s="256" t="s">
        <v>426</v>
      </c>
      <c r="D140" s="255" t="s">
        <v>438</v>
      </c>
      <c r="E140" s="256">
        <v>590617.92375039146</v>
      </c>
      <c r="F140" s="256">
        <v>590421.86483710597</v>
      </c>
      <c r="G140" s="257" t="s">
        <v>431</v>
      </c>
      <c r="H140" s="245">
        <v>0.114</v>
      </c>
      <c r="I140" s="258">
        <v>196.05891328549478</v>
      </c>
      <c r="L140"/>
      <c r="M140" s="264"/>
    </row>
    <row r="141" spans="1:13" ht="20.100000000000001" customHeight="1" x14ac:dyDescent="0.2">
      <c r="A141" s="255">
        <v>140</v>
      </c>
      <c r="B141" s="256" t="str">
        <f t="shared" si="2"/>
        <v>CMG-120</v>
      </c>
      <c r="C141" s="256" t="s">
        <v>426</v>
      </c>
      <c r="D141" s="255" t="s">
        <v>438</v>
      </c>
      <c r="E141" s="256">
        <v>590398.69948682981</v>
      </c>
      <c r="F141" s="256">
        <v>590155.21175520332</v>
      </c>
      <c r="G141" s="257" t="s">
        <v>428</v>
      </c>
      <c r="H141" s="245">
        <v>0.10199999999999999</v>
      </c>
      <c r="I141" s="258">
        <v>243.48773162649013</v>
      </c>
      <c r="L141"/>
      <c r="M141" s="264"/>
    </row>
    <row r="142" spans="1:13" ht="20.100000000000001" customHeight="1" x14ac:dyDescent="0.2">
      <c r="A142" s="255">
        <v>141</v>
      </c>
      <c r="B142" s="256" t="str">
        <f t="shared" si="2"/>
        <v>CMG-120</v>
      </c>
      <c r="C142" s="256" t="s">
        <v>426</v>
      </c>
      <c r="D142" s="255" t="s">
        <v>438</v>
      </c>
      <c r="E142" s="256">
        <v>590132.00452586543</v>
      </c>
      <c r="F142" s="256">
        <v>589023.25117518764</v>
      </c>
      <c r="G142" s="257" t="s">
        <v>431</v>
      </c>
      <c r="H142" s="245">
        <v>0.114</v>
      </c>
      <c r="I142" s="258">
        <v>1108.7533506777836</v>
      </c>
      <c r="L142"/>
      <c r="M142" s="264"/>
    </row>
    <row r="143" spans="1:13" ht="20.100000000000001" customHeight="1" x14ac:dyDescent="0.2">
      <c r="A143" s="255">
        <v>142</v>
      </c>
      <c r="B143" s="256" t="str">
        <f t="shared" si="2"/>
        <v>CMG-120</v>
      </c>
      <c r="C143" s="256" t="s">
        <v>426</v>
      </c>
      <c r="D143" s="255" t="s">
        <v>438</v>
      </c>
      <c r="E143" s="256">
        <v>588128.13065746613</v>
      </c>
      <c r="F143" s="256">
        <v>588020.11213177943</v>
      </c>
      <c r="G143" s="257" t="s">
        <v>431</v>
      </c>
      <c r="H143" s="245">
        <v>0.114</v>
      </c>
      <c r="I143" s="258">
        <v>108.0185256866971</v>
      </c>
      <c r="L143"/>
      <c r="M143" s="264"/>
    </row>
    <row r="144" spans="1:13" ht="20.100000000000001" customHeight="1" x14ac:dyDescent="0.2">
      <c r="A144" s="255">
        <v>143</v>
      </c>
      <c r="B144" s="256" t="str">
        <f t="shared" si="2"/>
        <v>CMG-120</v>
      </c>
      <c r="C144" s="256" t="s">
        <v>426</v>
      </c>
      <c r="D144" s="255" t="s">
        <v>438</v>
      </c>
      <c r="E144" s="256">
        <v>587502.64566357248</v>
      </c>
      <c r="F144" s="256">
        <v>587190.91361505375</v>
      </c>
      <c r="G144" s="257" t="s">
        <v>431</v>
      </c>
      <c r="H144" s="245">
        <v>0.114</v>
      </c>
      <c r="I144" s="258">
        <v>311.73204851872288</v>
      </c>
      <c r="L144"/>
      <c r="M144" s="264"/>
    </row>
    <row r="145" spans="1:13" ht="20.100000000000001" customHeight="1" x14ac:dyDescent="0.2">
      <c r="A145" s="255">
        <v>144</v>
      </c>
      <c r="B145" s="256" t="str">
        <f t="shared" si="2"/>
        <v>CMG-120</v>
      </c>
      <c r="C145" s="256" t="s">
        <v>426</v>
      </c>
      <c r="D145" s="255" t="s">
        <v>438</v>
      </c>
      <c r="E145" s="256">
        <v>587114.69676719618</v>
      </c>
      <c r="F145" s="256">
        <v>587091.32133625553</v>
      </c>
      <c r="G145" s="257" t="s">
        <v>436</v>
      </c>
      <c r="H145" s="245">
        <v>0.21000000000000002</v>
      </c>
      <c r="I145" s="258">
        <v>23.375430940650403</v>
      </c>
      <c r="L145"/>
      <c r="M145" s="264"/>
    </row>
    <row r="146" spans="1:13" ht="20.100000000000001" customHeight="1" x14ac:dyDescent="0.2">
      <c r="A146" s="255">
        <v>145</v>
      </c>
      <c r="B146" s="256" t="str">
        <f t="shared" si="2"/>
        <v>CMG-120</v>
      </c>
      <c r="C146" s="256" t="s">
        <v>426</v>
      </c>
      <c r="D146" s="255" t="s">
        <v>438</v>
      </c>
      <c r="E146" s="256">
        <v>587091.32133625553</v>
      </c>
      <c r="F146" s="256">
        <v>587034.74882480968</v>
      </c>
      <c r="G146" s="257" t="s">
        <v>431</v>
      </c>
      <c r="H146" s="245">
        <v>0.114</v>
      </c>
      <c r="I146" s="258">
        <v>56.57251144584734</v>
      </c>
      <c r="L146"/>
      <c r="M146" s="264"/>
    </row>
    <row r="147" spans="1:13" ht="20.100000000000001" customHeight="1" x14ac:dyDescent="0.2">
      <c r="A147" s="255">
        <v>146</v>
      </c>
      <c r="B147" s="256" t="str">
        <f t="shared" si="2"/>
        <v>CMG-120</v>
      </c>
      <c r="C147" s="256" t="s">
        <v>426</v>
      </c>
      <c r="D147" s="255" t="s">
        <v>438</v>
      </c>
      <c r="E147" s="256">
        <v>586938.95514728304</v>
      </c>
      <c r="F147" s="256">
        <v>586770.48416312388</v>
      </c>
      <c r="G147" s="257" t="s">
        <v>431</v>
      </c>
      <c r="H147" s="245">
        <v>0.114</v>
      </c>
      <c r="I147" s="258">
        <v>168.47098415915389</v>
      </c>
      <c r="L147"/>
      <c r="M147" s="264"/>
    </row>
    <row r="148" spans="1:13" ht="20.100000000000001" customHeight="1" x14ac:dyDescent="0.2">
      <c r="A148" s="255">
        <v>147</v>
      </c>
      <c r="B148" s="256" t="str">
        <f t="shared" si="2"/>
        <v>CMG-120</v>
      </c>
      <c r="C148" s="256" t="s">
        <v>426</v>
      </c>
      <c r="D148" s="255" t="s">
        <v>438</v>
      </c>
      <c r="E148" s="256">
        <v>586524.54899654002</v>
      </c>
      <c r="F148" s="256">
        <v>586001.66360465647</v>
      </c>
      <c r="G148" s="257" t="s">
        <v>431</v>
      </c>
      <c r="H148" s="245">
        <v>0.114</v>
      </c>
      <c r="I148" s="258">
        <v>522.88539188355207</v>
      </c>
      <c r="L148"/>
      <c r="M148" s="264"/>
    </row>
    <row r="149" spans="1:13" ht="20.100000000000001" customHeight="1" x14ac:dyDescent="0.2">
      <c r="A149" s="255">
        <v>148</v>
      </c>
      <c r="B149" s="256" t="str">
        <f t="shared" si="2"/>
        <v>CMG-120</v>
      </c>
      <c r="C149" s="256" t="s">
        <v>426</v>
      </c>
      <c r="D149" s="255" t="s">
        <v>438</v>
      </c>
      <c r="E149" s="256">
        <v>585968.19095619896</v>
      </c>
      <c r="F149" s="256">
        <v>585905.14289218397</v>
      </c>
      <c r="G149" s="257" t="s">
        <v>431</v>
      </c>
      <c r="H149" s="245">
        <v>0.114</v>
      </c>
      <c r="I149" s="258">
        <v>63.048064014990814</v>
      </c>
      <c r="L149"/>
      <c r="M149" s="264"/>
    </row>
    <row r="150" spans="1:13" ht="20.100000000000001" customHeight="1" x14ac:dyDescent="0.2">
      <c r="A150" s="255">
        <v>149</v>
      </c>
      <c r="B150" s="256" t="str">
        <f t="shared" si="2"/>
        <v>CMG-120</v>
      </c>
      <c r="C150" s="256" t="s">
        <v>426</v>
      </c>
      <c r="D150" s="255" t="s">
        <v>438</v>
      </c>
      <c r="E150" s="256">
        <v>584894.41449954617</v>
      </c>
      <c r="F150" s="256">
        <v>584609.77472850389</v>
      </c>
      <c r="G150" s="257" t="s">
        <v>428</v>
      </c>
      <c r="H150" s="245">
        <v>0.10199999999999999</v>
      </c>
      <c r="I150" s="258">
        <v>284.63977104227524</v>
      </c>
      <c r="L150"/>
      <c r="M150" s="264"/>
    </row>
    <row r="151" spans="1:13" ht="20.100000000000001" customHeight="1" x14ac:dyDescent="0.2">
      <c r="A151" s="255">
        <v>150</v>
      </c>
      <c r="B151" s="256" t="str">
        <f t="shared" si="2"/>
        <v>CMG-120</v>
      </c>
      <c r="C151" s="256" t="s">
        <v>426</v>
      </c>
      <c r="D151" s="255" t="s">
        <v>438</v>
      </c>
      <c r="E151" s="256">
        <v>584392.27238822822</v>
      </c>
      <c r="F151" s="256">
        <v>584091.11114381615</v>
      </c>
      <c r="G151" s="257" t="s">
        <v>428</v>
      </c>
      <c r="H151" s="245">
        <v>0.10199999999999999</v>
      </c>
      <c r="I151" s="258">
        <v>301.16124441206921</v>
      </c>
      <c r="L151"/>
      <c r="M151" s="264"/>
    </row>
    <row r="152" spans="1:13" ht="20.100000000000001" customHeight="1" x14ac:dyDescent="0.2">
      <c r="A152" s="255">
        <v>151</v>
      </c>
      <c r="B152" s="256" t="str">
        <f t="shared" si="2"/>
        <v>CMG-120</v>
      </c>
      <c r="C152" s="256" t="s">
        <v>426</v>
      </c>
      <c r="D152" s="255" t="s">
        <v>438</v>
      </c>
      <c r="E152" s="256">
        <v>583626.39375005628</v>
      </c>
      <c r="F152" s="256">
        <v>583200.84750078293</v>
      </c>
      <c r="G152" s="257" t="s">
        <v>428</v>
      </c>
      <c r="H152" s="245">
        <v>0.10199999999999999</v>
      </c>
      <c r="I152" s="258">
        <v>425.54624927334953</v>
      </c>
      <c r="L152"/>
      <c r="M152" s="264"/>
    </row>
    <row r="153" spans="1:13" ht="20.100000000000001" customHeight="1" x14ac:dyDescent="0.2">
      <c r="A153" s="255">
        <v>152</v>
      </c>
      <c r="B153" s="256" t="str">
        <f t="shared" si="2"/>
        <v>CMG-120</v>
      </c>
      <c r="C153" s="256" t="s">
        <v>426</v>
      </c>
      <c r="D153" s="255" t="s">
        <v>438</v>
      </c>
      <c r="E153" s="256">
        <v>583176.95554247429</v>
      </c>
      <c r="F153" s="256">
        <v>582616.3349138418</v>
      </c>
      <c r="G153" s="257" t="s">
        <v>428</v>
      </c>
      <c r="H153" s="245">
        <v>0.10199999999999999</v>
      </c>
      <c r="I153" s="258">
        <v>560.62062863248866</v>
      </c>
      <c r="L153"/>
      <c r="M153" s="264"/>
    </row>
    <row r="154" spans="1:13" ht="20.100000000000001" customHeight="1" x14ac:dyDescent="0.2">
      <c r="A154" s="255">
        <v>153</v>
      </c>
      <c r="B154" s="256" t="str">
        <f t="shared" si="2"/>
        <v>CMG-120</v>
      </c>
      <c r="C154" s="256" t="s">
        <v>426</v>
      </c>
      <c r="D154" s="255" t="s">
        <v>438</v>
      </c>
      <c r="E154" s="256">
        <v>582539.17492557876</v>
      </c>
      <c r="F154" s="256">
        <v>582378.72191318404</v>
      </c>
      <c r="G154" s="257" t="s">
        <v>428</v>
      </c>
      <c r="H154" s="245">
        <v>0.10199999999999999</v>
      </c>
      <c r="I154" s="258">
        <v>160.45301239471883</v>
      </c>
      <c r="L154"/>
      <c r="M154" s="264"/>
    </row>
    <row r="155" spans="1:13" ht="20.100000000000001" customHeight="1" x14ac:dyDescent="0.2">
      <c r="A155" s="255">
        <v>154</v>
      </c>
      <c r="B155" s="256" t="str">
        <f t="shared" si="2"/>
        <v>CMG-120</v>
      </c>
      <c r="C155" s="256" t="s">
        <v>426</v>
      </c>
      <c r="D155" s="255" t="s">
        <v>438</v>
      </c>
      <c r="E155" s="256">
        <v>582218.57262183749</v>
      </c>
      <c r="F155" s="256">
        <v>582204.15628832765</v>
      </c>
      <c r="G155" s="257" t="s">
        <v>428</v>
      </c>
      <c r="H155" s="245">
        <v>0.10199999999999999</v>
      </c>
      <c r="I155" s="258">
        <v>14.416333509841934</v>
      </c>
      <c r="L155"/>
      <c r="M155" s="264"/>
    </row>
    <row r="156" spans="1:13" ht="20.100000000000001" customHeight="1" x14ac:dyDescent="0.2">
      <c r="A156" s="255">
        <v>155</v>
      </c>
      <c r="B156" s="256" t="str">
        <f t="shared" si="2"/>
        <v>CMG-120</v>
      </c>
      <c r="C156" s="256" t="s">
        <v>426</v>
      </c>
      <c r="D156" s="255" t="s">
        <v>438</v>
      </c>
      <c r="E156" s="256">
        <v>582189.70845736621</v>
      </c>
      <c r="F156" s="256">
        <v>582179.67560905009</v>
      </c>
      <c r="G156" s="257" t="s">
        <v>428</v>
      </c>
      <c r="H156" s="245">
        <v>0.10199999999999999</v>
      </c>
      <c r="I156" s="258">
        <v>10.032848316128366</v>
      </c>
      <c r="L156"/>
      <c r="M156" s="264"/>
    </row>
    <row r="157" spans="1:13" ht="20.100000000000001" customHeight="1" x14ac:dyDescent="0.2">
      <c r="A157" s="255">
        <v>156</v>
      </c>
      <c r="B157" s="256" t="str">
        <f t="shared" si="2"/>
        <v>CMG-120</v>
      </c>
      <c r="C157" s="256" t="s">
        <v>426</v>
      </c>
      <c r="D157" s="255" t="s">
        <v>438</v>
      </c>
      <c r="E157" s="256">
        <v>581508.40919185651</v>
      </c>
      <c r="F157" s="256">
        <v>581420.30811127403</v>
      </c>
      <c r="G157" s="257" t="s">
        <v>428</v>
      </c>
      <c r="H157" s="245">
        <v>0.10199999999999999</v>
      </c>
      <c r="I157" s="258">
        <v>88.101080582477152</v>
      </c>
      <c r="L157"/>
      <c r="M157" s="264"/>
    </row>
    <row r="158" spans="1:13" ht="20.100000000000001" customHeight="1" x14ac:dyDescent="0.2">
      <c r="A158" s="255">
        <v>157</v>
      </c>
      <c r="B158" s="256" t="str">
        <f t="shared" si="2"/>
        <v>CMG-120</v>
      </c>
      <c r="C158" s="256" t="s">
        <v>426</v>
      </c>
      <c r="D158" s="255" t="s">
        <v>438</v>
      </c>
      <c r="E158" s="256">
        <v>580955.30499844218</v>
      </c>
      <c r="F158" s="256">
        <v>580870.80438688351</v>
      </c>
      <c r="G158" s="257" t="s">
        <v>428</v>
      </c>
      <c r="H158" s="245">
        <v>0.10199999999999999</v>
      </c>
      <c r="I158" s="258">
        <v>84.500611558672972</v>
      </c>
      <c r="L158"/>
      <c r="M158" s="264"/>
    </row>
    <row r="159" spans="1:13" ht="20.100000000000001" customHeight="1" x14ac:dyDescent="0.2">
      <c r="A159" s="255">
        <v>158</v>
      </c>
      <c r="B159" s="256" t="str">
        <f t="shared" si="2"/>
        <v>CMG-120</v>
      </c>
      <c r="C159" s="256" t="s">
        <v>426</v>
      </c>
      <c r="D159" s="255" t="s">
        <v>438</v>
      </c>
      <c r="E159" s="256">
        <v>580691.40464528266</v>
      </c>
      <c r="F159" s="256">
        <v>580667.97272054199</v>
      </c>
      <c r="G159" s="257" t="s">
        <v>431</v>
      </c>
      <c r="H159" s="245">
        <v>0.114</v>
      </c>
      <c r="I159" s="258">
        <v>23.431924740667455</v>
      </c>
      <c r="L159"/>
      <c r="M159" s="264"/>
    </row>
    <row r="160" spans="1:13" ht="20.100000000000001" customHeight="1" x14ac:dyDescent="0.2">
      <c r="A160" s="255">
        <v>159</v>
      </c>
      <c r="B160" s="256" t="str">
        <f t="shared" si="2"/>
        <v>CMG-120</v>
      </c>
      <c r="C160" s="256" t="s">
        <v>426</v>
      </c>
      <c r="D160" s="255" t="s">
        <v>438</v>
      </c>
      <c r="E160" s="256">
        <v>580528.4171302194</v>
      </c>
      <c r="F160" s="256">
        <v>580168.84301550651</v>
      </c>
      <c r="G160" s="257" t="s">
        <v>431</v>
      </c>
      <c r="H160" s="245">
        <v>0.114</v>
      </c>
      <c r="I160" s="258">
        <v>359.57411471288651</v>
      </c>
      <c r="L160"/>
      <c r="M160" s="264"/>
    </row>
    <row r="161" spans="1:13" ht="20.100000000000001" customHeight="1" x14ac:dyDescent="0.2">
      <c r="A161" s="255">
        <v>160</v>
      </c>
      <c r="B161" s="256" t="str">
        <f t="shared" si="2"/>
        <v>CMG-120</v>
      </c>
      <c r="C161" s="256" t="s">
        <v>426</v>
      </c>
      <c r="D161" s="255" t="s">
        <v>438</v>
      </c>
      <c r="E161" s="256">
        <v>579962.65911938681</v>
      </c>
      <c r="F161" s="256">
        <v>579365.67413788277</v>
      </c>
      <c r="G161" s="257" t="s">
        <v>431</v>
      </c>
      <c r="H161" s="245">
        <v>0.114</v>
      </c>
      <c r="I161" s="258">
        <v>596.98498150403611</v>
      </c>
      <c r="L161"/>
      <c r="M161" s="264"/>
    </row>
    <row r="162" spans="1:13" ht="20.100000000000001" customHeight="1" x14ac:dyDescent="0.2">
      <c r="A162" s="255">
        <v>161</v>
      </c>
      <c r="B162" s="256" t="str">
        <f t="shared" si="2"/>
        <v>CMG-120</v>
      </c>
      <c r="C162" s="256" t="s">
        <v>426</v>
      </c>
      <c r="D162" s="255" t="s">
        <v>438</v>
      </c>
      <c r="E162" s="256">
        <v>578999.22977692261</v>
      </c>
      <c r="F162" s="256">
        <v>578676.44012951222</v>
      </c>
      <c r="G162" s="257" t="s">
        <v>431</v>
      </c>
      <c r="H162" s="245">
        <v>0.114</v>
      </c>
      <c r="I162" s="258">
        <v>322.7896474103909</v>
      </c>
      <c r="L162"/>
      <c r="M162" s="264"/>
    </row>
    <row r="163" spans="1:13" ht="20.100000000000001" customHeight="1" x14ac:dyDescent="0.2">
      <c r="A163" s="255">
        <v>162</v>
      </c>
      <c r="B163" s="256" t="str">
        <f t="shared" si="2"/>
        <v>CMG-120</v>
      </c>
      <c r="C163" s="256" t="s">
        <v>426</v>
      </c>
      <c r="D163" s="255" t="s">
        <v>438</v>
      </c>
      <c r="E163" s="256">
        <v>576234.33943970466</v>
      </c>
      <c r="F163" s="256">
        <v>576212.48879317672</v>
      </c>
      <c r="G163" s="257" t="s">
        <v>428</v>
      </c>
      <c r="H163" s="245">
        <v>0.10199999999999999</v>
      </c>
      <c r="I163" s="258">
        <v>21.850646527949721</v>
      </c>
      <c r="L163"/>
      <c r="M163" s="264"/>
    </row>
    <row r="164" spans="1:13" ht="20.100000000000001" customHeight="1" x14ac:dyDescent="0.2">
      <c r="A164" s="255">
        <v>163</v>
      </c>
      <c r="B164" s="256" t="str">
        <f t="shared" si="2"/>
        <v>CMG-120</v>
      </c>
      <c r="C164" s="256" t="s">
        <v>426</v>
      </c>
      <c r="D164" s="255" t="s">
        <v>438</v>
      </c>
      <c r="E164" s="256">
        <v>575907.86874998128</v>
      </c>
      <c r="F164" s="256">
        <v>575738.47307013476</v>
      </c>
      <c r="G164" s="257" t="s">
        <v>428</v>
      </c>
      <c r="H164" s="245">
        <v>0.10199999999999999</v>
      </c>
      <c r="I164" s="258">
        <v>169.3956798465224</v>
      </c>
      <c r="L164"/>
      <c r="M164" s="264"/>
    </row>
    <row r="165" spans="1:13" ht="20.100000000000001" customHeight="1" x14ac:dyDescent="0.2">
      <c r="A165" s="255">
        <v>164</v>
      </c>
      <c r="B165" s="256" t="str">
        <f t="shared" si="2"/>
        <v>CMG-120</v>
      </c>
      <c r="C165" s="256" t="s">
        <v>432</v>
      </c>
      <c r="D165" s="255" t="s">
        <v>438</v>
      </c>
      <c r="E165" s="256">
        <v>575715.7320771534</v>
      </c>
      <c r="F165" s="256">
        <v>575637.16968446888</v>
      </c>
      <c r="G165" s="257" t="s">
        <v>428</v>
      </c>
      <c r="H165" s="245">
        <v>0.10199999999999999</v>
      </c>
      <c r="I165" s="258">
        <v>78.562392684514634</v>
      </c>
      <c r="L165"/>
      <c r="M165" s="264"/>
    </row>
    <row r="166" spans="1:13" ht="20.100000000000001" customHeight="1" x14ac:dyDescent="0.2">
      <c r="A166" s="255">
        <v>165</v>
      </c>
      <c r="B166" s="256" t="str">
        <f t="shared" si="2"/>
        <v>CMG-120</v>
      </c>
      <c r="C166" s="256" t="s">
        <v>426</v>
      </c>
      <c r="D166" s="255" t="s">
        <v>438</v>
      </c>
      <c r="E166" s="256">
        <v>575691.34691810014</v>
      </c>
      <c r="F166" s="256">
        <v>575599.20366382552</v>
      </c>
      <c r="G166" s="257" t="s">
        <v>428</v>
      </c>
      <c r="H166" s="245">
        <v>0.10199999999999999</v>
      </c>
      <c r="I166" s="258">
        <v>92.143254274618812</v>
      </c>
      <c r="L166"/>
      <c r="M166" s="264"/>
    </row>
    <row r="167" spans="1:13" ht="20.100000000000001" customHeight="1" x14ac:dyDescent="0.2">
      <c r="A167" s="255">
        <v>166</v>
      </c>
      <c r="B167" s="256" t="str">
        <f t="shared" si="2"/>
        <v>CMG-120</v>
      </c>
      <c r="C167" s="256" t="s">
        <v>432</v>
      </c>
      <c r="D167" s="255" t="s">
        <v>438</v>
      </c>
      <c r="E167" s="256">
        <v>575621.86814929137</v>
      </c>
      <c r="F167" s="256">
        <v>575515.03168104938</v>
      </c>
      <c r="G167" s="257" t="s">
        <v>428</v>
      </c>
      <c r="H167" s="245">
        <v>0.10199999999999999</v>
      </c>
      <c r="I167" s="258">
        <v>106.83646824199241</v>
      </c>
      <c r="L167"/>
      <c r="M167" s="264"/>
    </row>
    <row r="168" spans="1:13" ht="20.100000000000001" customHeight="1" x14ac:dyDescent="0.2">
      <c r="A168" s="255">
        <v>167</v>
      </c>
      <c r="B168" s="256" t="str">
        <f t="shared" si="2"/>
        <v>CMG-120</v>
      </c>
      <c r="C168" s="256" t="s">
        <v>426</v>
      </c>
      <c r="D168" s="255" t="s">
        <v>438</v>
      </c>
      <c r="E168" s="256">
        <v>575576.28384208097</v>
      </c>
      <c r="F168" s="256">
        <v>575545.91477984632</v>
      </c>
      <c r="G168" s="257" t="s">
        <v>428</v>
      </c>
      <c r="H168" s="245">
        <v>0.10199999999999999</v>
      </c>
      <c r="I168" s="258">
        <v>30.369062234647572</v>
      </c>
      <c r="L168"/>
      <c r="M168" s="264"/>
    </row>
    <row r="169" spans="1:13" ht="20.100000000000001" customHeight="1" x14ac:dyDescent="0.2">
      <c r="A169" s="255">
        <v>168</v>
      </c>
      <c r="B169" s="256" t="str">
        <f t="shared" si="2"/>
        <v>CMG-120</v>
      </c>
      <c r="C169" s="256" t="s">
        <v>432</v>
      </c>
      <c r="D169" s="255" t="s">
        <v>438</v>
      </c>
      <c r="E169" s="256">
        <v>575507.88232756872</v>
      </c>
      <c r="F169" s="256">
        <v>575453.31988552003</v>
      </c>
      <c r="G169" s="257" t="s">
        <v>428</v>
      </c>
      <c r="H169" s="245">
        <v>0.10199999999999999</v>
      </c>
      <c r="I169" s="258">
        <v>54.562442048685625</v>
      </c>
      <c r="L169"/>
      <c r="M169" s="264"/>
    </row>
    <row r="170" spans="1:13" ht="20.100000000000001" customHeight="1" x14ac:dyDescent="0.2">
      <c r="A170" s="255">
        <v>169</v>
      </c>
      <c r="B170" s="256" t="str">
        <f t="shared" si="2"/>
        <v>CMG-120</v>
      </c>
      <c r="C170" s="256" t="s">
        <v>426</v>
      </c>
      <c r="D170" s="255" t="s">
        <v>438</v>
      </c>
      <c r="E170" s="256">
        <v>575492.64117830188</v>
      </c>
      <c r="F170" s="256">
        <v>575285.79549537867</v>
      </c>
      <c r="G170" s="257" t="s">
        <v>428</v>
      </c>
      <c r="H170" s="245">
        <v>0.10199999999999999</v>
      </c>
      <c r="I170" s="258">
        <v>206.84568292321637</v>
      </c>
      <c r="L170"/>
      <c r="M170" s="264"/>
    </row>
    <row r="171" spans="1:13" ht="20.100000000000001" customHeight="1" x14ac:dyDescent="0.2">
      <c r="A171" s="255">
        <v>170</v>
      </c>
      <c r="B171" s="256" t="str">
        <f t="shared" si="2"/>
        <v>CMG-120</v>
      </c>
      <c r="C171" s="256" t="s">
        <v>426</v>
      </c>
      <c r="D171" s="255" t="s">
        <v>438</v>
      </c>
      <c r="E171" s="256">
        <v>575145.99551472941</v>
      </c>
      <c r="F171" s="256">
        <v>575125.25230406784</v>
      </c>
      <c r="G171" s="257" t="s">
        <v>428</v>
      </c>
      <c r="H171" s="245">
        <v>0.10199999999999999</v>
      </c>
      <c r="I171" s="258">
        <v>20.743210661574267</v>
      </c>
      <c r="L171"/>
      <c r="M171" s="264"/>
    </row>
    <row r="172" spans="1:13" ht="20.100000000000001" customHeight="1" x14ac:dyDescent="0.2">
      <c r="A172" s="255">
        <v>171</v>
      </c>
      <c r="B172" s="256" t="str">
        <f t="shared" si="2"/>
        <v>CMG-120</v>
      </c>
      <c r="C172" s="256" t="s">
        <v>426</v>
      </c>
      <c r="D172" s="255" t="s">
        <v>438</v>
      </c>
      <c r="E172" s="256">
        <v>575125.25230406784</v>
      </c>
      <c r="F172" s="256">
        <v>574964.01345581771</v>
      </c>
      <c r="G172" s="257" t="s">
        <v>428</v>
      </c>
      <c r="H172" s="245">
        <v>0.10199999999999999</v>
      </c>
      <c r="I172" s="258">
        <v>161.23884825012647</v>
      </c>
      <c r="L172"/>
      <c r="M172" s="264"/>
    </row>
    <row r="173" spans="1:13" ht="20.100000000000001" customHeight="1" x14ac:dyDescent="0.2">
      <c r="A173" s="255">
        <v>172</v>
      </c>
      <c r="B173" s="256" t="str">
        <f t="shared" si="2"/>
        <v>CMG-120</v>
      </c>
      <c r="C173" s="256" t="s">
        <v>426</v>
      </c>
      <c r="D173" s="255" t="s">
        <v>438</v>
      </c>
      <c r="E173" s="256">
        <v>574831.23878778331</v>
      </c>
      <c r="F173" s="256">
        <v>574615.29735837027</v>
      </c>
      <c r="G173" s="257" t="s">
        <v>428</v>
      </c>
      <c r="H173" s="245">
        <v>0.10199999999999999</v>
      </c>
      <c r="I173" s="258">
        <v>215.94142941304017</v>
      </c>
      <c r="L173"/>
      <c r="M173" s="264"/>
    </row>
    <row r="174" spans="1:13" ht="20.100000000000001" customHeight="1" x14ac:dyDescent="0.2">
      <c r="A174" s="255">
        <v>173</v>
      </c>
      <c r="B174" s="256" t="str">
        <f t="shared" si="2"/>
        <v>CMG-120</v>
      </c>
      <c r="C174" s="256" t="s">
        <v>426</v>
      </c>
      <c r="D174" s="255" t="s">
        <v>438</v>
      </c>
      <c r="E174" s="256">
        <v>574566.38296153466</v>
      </c>
      <c r="F174" s="256">
        <v>574551.66063105955</v>
      </c>
      <c r="G174" s="257" t="s">
        <v>436</v>
      </c>
      <c r="H174" s="245">
        <v>0.21000000000000002</v>
      </c>
      <c r="I174" s="258">
        <v>14.722330475109629</v>
      </c>
      <c r="L174"/>
      <c r="M174" s="264"/>
    </row>
    <row r="175" spans="1:13" ht="20.100000000000001" customHeight="1" x14ac:dyDescent="0.2">
      <c r="A175" s="255">
        <v>174</v>
      </c>
      <c r="B175" s="256" t="str">
        <f t="shared" si="2"/>
        <v>CMG-120</v>
      </c>
      <c r="C175" s="256" t="s">
        <v>426</v>
      </c>
      <c r="D175" s="255" t="s">
        <v>438</v>
      </c>
      <c r="E175" s="256">
        <v>574453.37395067781</v>
      </c>
      <c r="F175" s="256">
        <v>574429.2589920836</v>
      </c>
      <c r="G175" s="257" t="s">
        <v>428</v>
      </c>
      <c r="H175" s="245">
        <v>0.10199999999999999</v>
      </c>
      <c r="I175" s="258">
        <v>24.114958594203927</v>
      </c>
      <c r="L175"/>
      <c r="M175" s="264"/>
    </row>
    <row r="176" spans="1:13" ht="20.100000000000001" customHeight="1" x14ac:dyDescent="0.2">
      <c r="A176" s="255">
        <v>175</v>
      </c>
      <c r="B176" s="256" t="str">
        <f t="shared" si="2"/>
        <v>CMG-120</v>
      </c>
      <c r="C176" s="256" t="s">
        <v>426</v>
      </c>
      <c r="D176" s="255" t="s">
        <v>438</v>
      </c>
      <c r="E176" s="256">
        <v>573859.17571176449</v>
      </c>
      <c r="F176" s="256">
        <v>573767.75220135914</v>
      </c>
      <c r="G176" s="257" t="s">
        <v>436</v>
      </c>
      <c r="H176" s="245">
        <v>0.21000000000000002</v>
      </c>
      <c r="I176" s="258">
        <v>91.423510405351408</v>
      </c>
      <c r="L176"/>
      <c r="M176" s="264"/>
    </row>
    <row r="177" spans="1:13" ht="20.100000000000001" customHeight="1" x14ac:dyDescent="0.2">
      <c r="A177" s="255">
        <v>176</v>
      </c>
      <c r="B177" s="256" t="str">
        <f t="shared" si="2"/>
        <v>CMG-120</v>
      </c>
      <c r="C177" s="256" t="s">
        <v>426</v>
      </c>
      <c r="D177" s="255" t="s">
        <v>438</v>
      </c>
      <c r="E177" s="256">
        <v>573767.75220135914</v>
      </c>
      <c r="F177" s="256">
        <v>573742.63100252976</v>
      </c>
      <c r="G177" s="257" t="s">
        <v>436</v>
      </c>
      <c r="H177" s="245">
        <v>0.21000000000000002</v>
      </c>
      <c r="I177" s="258">
        <v>25.121198829379864</v>
      </c>
      <c r="L177"/>
      <c r="M177" s="264"/>
    </row>
    <row r="178" spans="1:13" ht="20.100000000000001" customHeight="1" x14ac:dyDescent="0.2">
      <c r="A178" s="255">
        <v>177</v>
      </c>
      <c r="B178" s="256" t="str">
        <f t="shared" si="2"/>
        <v>CMG-120</v>
      </c>
      <c r="C178" s="256" t="s">
        <v>426</v>
      </c>
      <c r="D178" s="255" t="s">
        <v>438</v>
      </c>
      <c r="E178" s="256">
        <v>573727.93272093276</v>
      </c>
      <c r="F178" s="256">
        <v>573717.21529301768</v>
      </c>
      <c r="G178" s="257" t="s">
        <v>436</v>
      </c>
      <c r="H178" s="245">
        <v>0.21000000000000002</v>
      </c>
      <c r="I178" s="258">
        <v>10.717427915078588</v>
      </c>
      <c r="L178"/>
      <c r="M178" s="264"/>
    </row>
    <row r="179" spans="1:13" ht="20.100000000000001" customHeight="1" x14ac:dyDescent="0.2">
      <c r="A179" s="255">
        <v>178</v>
      </c>
      <c r="B179" s="256" t="str">
        <f t="shared" si="2"/>
        <v>CMG-120</v>
      </c>
      <c r="C179" s="256" t="s">
        <v>426</v>
      </c>
      <c r="D179" s="255" t="s">
        <v>438</v>
      </c>
      <c r="E179" s="256">
        <v>573671.57389923197</v>
      </c>
      <c r="F179" s="256">
        <v>573637.08560316812</v>
      </c>
      <c r="G179" s="257" t="s">
        <v>436</v>
      </c>
      <c r="H179" s="245">
        <v>0.21000000000000002</v>
      </c>
      <c r="I179" s="258">
        <v>34.488296063849702</v>
      </c>
      <c r="L179"/>
      <c r="M179" s="264"/>
    </row>
    <row r="180" spans="1:13" ht="20.100000000000001" customHeight="1" x14ac:dyDescent="0.2">
      <c r="A180" s="255">
        <v>179</v>
      </c>
      <c r="B180" s="256" t="str">
        <f t="shared" si="2"/>
        <v>CMG-120</v>
      </c>
      <c r="C180" s="256" t="s">
        <v>426</v>
      </c>
      <c r="D180" s="255" t="s">
        <v>438</v>
      </c>
      <c r="E180" s="256">
        <v>573623.60802760394</v>
      </c>
      <c r="F180" s="256">
        <v>573576.42351040652</v>
      </c>
      <c r="G180" s="257" t="s">
        <v>436</v>
      </c>
      <c r="H180" s="245">
        <v>0.21000000000000002</v>
      </c>
      <c r="I180" s="258">
        <v>47.18451719742734</v>
      </c>
      <c r="L180"/>
      <c r="M180" s="264"/>
    </row>
    <row r="181" spans="1:13" ht="20.100000000000001" customHeight="1" x14ac:dyDescent="0.2">
      <c r="A181" s="255">
        <v>180</v>
      </c>
      <c r="B181" s="256" t="str">
        <f t="shared" si="2"/>
        <v>CMG-120</v>
      </c>
      <c r="C181" s="256" t="s">
        <v>432</v>
      </c>
      <c r="D181" s="255" t="s">
        <v>438</v>
      </c>
      <c r="E181" s="256">
        <v>573602.2736015456</v>
      </c>
      <c r="F181" s="256">
        <v>573583.71356569976</v>
      </c>
      <c r="G181" s="257" t="s">
        <v>436</v>
      </c>
      <c r="H181" s="245">
        <v>0.21000000000000002</v>
      </c>
      <c r="I181" s="258">
        <v>18.560035845846869</v>
      </c>
      <c r="L181"/>
      <c r="M181" s="264"/>
    </row>
    <row r="182" spans="1:13" ht="20.100000000000001" customHeight="1" x14ac:dyDescent="0.2">
      <c r="A182" s="255">
        <v>181</v>
      </c>
      <c r="B182" s="256" t="str">
        <f t="shared" si="2"/>
        <v>CMG-120</v>
      </c>
      <c r="C182" s="256" t="s">
        <v>426</v>
      </c>
      <c r="D182" s="255" t="s">
        <v>438</v>
      </c>
      <c r="E182" s="256">
        <v>573566.10048668564</v>
      </c>
      <c r="F182" s="256">
        <v>573513.20724977553</v>
      </c>
      <c r="G182" s="257" t="s">
        <v>436</v>
      </c>
      <c r="H182" s="245">
        <v>0.21000000000000002</v>
      </c>
      <c r="I182" s="258">
        <v>52.893236910109408</v>
      </c>
      <c r="L182"/>
      <c r="M182" s="264"/>
    </row>
    <row r="183" spans="1:13" ht="20.100000000000001" customHeight="1" x14ac:dyDescent="0.2">
      <c r="A183" s="255">
        <v>182</v>
      </c>
      <c r="B183" s="256" t="str">
        <f t="shared" si="2"/>
        <v>CMG-120</v>
      </c>
      <c r="C183" s="256" t="s">
        <v>426</v>
      </c>
      <c r="D183" s="255" t="s">
        <v>438</v>
      </c>
      <c r="E183" s="256">
        <v>573494.65463411552</v>
      </c>
      <c r="F183" s="256">
        <v>573407.03153800941</v>
      </c>
      <c r="G183" s="257" t="s">
        <v>436</v>
      </c>
      <c r="H183" s="245">
        <v>0.21000000000000002</v>
      </c>
      <c r="I183" s="258">
        <v>87.623096106108278</v>
      </c>
      <c r="L183"/>
      <c r="M183" s="264"/>
    </row>
    <row r="184" spans="1:13" ht="20.100000000000001" customHeight="1" x14ac:dyDescent="0.2">
      <c r="A184" s="255">
        <v>183</v>
      </c>
      <c r="B184" s="256" t="str">
        <f t="shared" si="2"/>
        <v>CMG-120</v>
      </c>
      <c r="C184" s="256" t="s">
        <v>426</v>
      </c>
      <c r="D184" s="255" t="s">
        <v>438</v>
      </c>
      <c r="E184" s="256">
        <v>573320.01786152134</v>
      </c>
      <c r="F184" s="256">
        <v>573265.92758619797</v>
      </c>
      <c r="G184" s="257" t="s">
        <v>436</v>
      </c>
      <c r="H184" s="245">
        <v>0.21000000000000002</v>
      </c>
      <c r="I184" s="258">
        <v>54.090275323367678</v>
      </c>
      <c r="L184"/>
      <c r="M184" s="264"/>
    </row>
    <row r="185" spans="1:13" ht="20.100000000000001" customHeight="1" x14ac:dyDescent="0.2">
      <c r="A185" s="255">
        <v>184</v>
      </c>
      <c r="B185" s="256" t="str">
        <f t="shared" si="2"/>
        <v>CMG-120</v>
      </c>
      <c r="C185" s="256" t="s">
        <v>426</v>
      </c>
      <c r="D185" s="255" t="s">
        <v>438</v>
      </c>
      <c r="E185" s="256">
        <v>573256.41264495126</v>
      </c>
      <c r="F185" s="256">
        <v>573236.3170420411</v>
      </c>
      <c r="G185" s="257" t="s">
        <v>436</v>
      </c>
      <c r="H185" s="245">
        <v>0.21000000000000002</v>
      </c>
      <c r="I185" s="258">
        <v>20.095602910150774</v>
      </c>
      <c r="L185"/>
      <c r="M185" s="264"/>
    </row>
    <row r="186" spans="1:13" ht="20.100000000000001" customHeight="1" x14ac:dyDescent="0.2">
      <c r="A186" s="255">
        <v>185</v>
      </c>
      <c r="B186" s="256" t="str">
        <f t="shared" si="2"/>
        <v>CMG-120</v>
      </c>
      <c r="C186" s="256" t="s">
        <v>426</v>
      </c>
      <c r="D186" s="255" t="s">
        <v>438</v>
      </c>
      <c r="E186" s="256">
        <v>573226.83329909621</v>
      </c>
      <c r="F186" s="256">
        <v>573177.98654418706</v>
      </c>
      <c r="G186" s="257" t="s">
        <v>436</v>
      </c>
      <c r="H186" s="245">
        <v>0.21000000000000002</v>
      </c>
      <c r="I186" s="258">
        <v>48.846754909143783</v>
      </c>
      <c r="L186"/>
      <c r="M186" s="264"/>
    </row>
    <row r="187" spans="1:13" ht="20.100000000000001" customHeight="1" x14ac:dyDescent="0.2">
      <c r="A187" s="255">
        <v>186</v>
      </c>
      <c r="B187" s="256" t="str">
        <f t="shared" si="2"/>
        <v>CMG-120</v>
      </c>
      <c r="C187" s="256" t="s">
        <v>426</v>
      </c>
      <c r="D187" s="255" t="s">
        <v>438</v>
      </c>
      <c r="E187" s="256">
        <v>573153.50662016391</v>
      </c>
      <c r="F187" s="256">
        <v>573129.4709534815</v>
      </c>
      <c r="G187" s="257" t="s">
        <v>436</v>
      </c>
      <c r="H187" s="245">
        <v>0.21000000000000002</v>
      </c>
      <c r="I187" s="258">
        <v>24.035666682408191</v>
      </c>
      <c r="L187"/>
      <c r="M187" s="264"/>
    </row>
    <row r="188" spans="1:13" ht="20.100000000000001" customHeight="1" x14ac:dyDescent="0.2">
      <c r="A188" s="255">
        <v>187</v>
      </c>
      <c r="B188" s="256" t="str">
        <f t="shared" si="2"/>
        <v>CMG-120</v>
      </c>
      <c r="C188" s="256" t="s">
        <v>426</v>
      </c>
      <c r="D188" s="255" t="s">
        <v>438</v>
      </c>
      <c r="E188" s="256">
        <v>573129.4709534815</v>
      </c>
      <c r="F188" s="256">
        <v>572992.75886943587</v>
      </c>
      <c r="G188" s="257" t="s">
        <v>428</v>
      </c>
      <c r="H188" s="245">
        <v>0.10199999999999999</v>
      </c>
      <c r="I188" s="258">
        <v>136.71208404563367</v>
      </c>
      <c r="L188"/>
      <c r="M188" s="264"/>
    </row>
    <row r="189" spans="1:13" ht="20.100000000000001" customHeight="1" x14ac:dyDescent="0.2">
      <c r="A189" s="255">
        <v>188</v>
      </c>
      <c r="B189" s="256" t="str">
        <f t="shared" si="2"/>
        <v>CMG-120</v>
      </c>
      <c r="C189" s="256" t="s">
        <v>426</v>
      </c>
      <c r="D189" s="255" t="s">
        <v>438</v>
      </c>
      <c r="E189" s="256">
        <v>572985.69224133412</v>
      </c>
      <c r="F189" s="256">
        <v>572871.02232690214</v>
      </c>
      <c r="G189" s="257" t="s">
        <v>436</v>
      </c>
      <c r="H189" s="245">
        <v>0.21000000000000002</v>
      </c>
      <c r="I189" s="258">
        <v>114.6699144319864</v>
      </c>
      <c r="L189"/>
      <c r="M189" s="264"/>
    </row>
    <row r="190" spans="1:13" ht="20.100000000000001" customHeight="1" x14ac:dyDescent="0.2">
      <c r="A190" s="255">
        <v>189</v>
      </c>
      <c r="B190" s="256" t="str">
        <f t="shared" si="2"/>
        <v>CMG-120</v>
      </c>
      <c r="C190" s="256" t="s">
        <v>426</v>
      </c>
      <c r="D190" s="255" t="s">
        <v>438</v>
      </c>
      <c r="E190" s="256">
        <v>572863.90176162124</v>
      </c>
      <c r="F190" s="256">
        <v>572749.27685360843</v>
      </c>
      <c r="G190" s="257" t="s">
        <v>436</v>
      </c>
      <c r="H190" s="245">
        <v>0.21000000000000002</v>
      </c>
      <c r="I190" s="258">
        <v>114.62490801280364</v>
      </c>
      <c r="L190"/>
      <c r="M190" s="264"/>
    </row>
    <row r="191" spans="1:13" ht="20.100000000000001" customHeight="1" x14ac:dyDescent="0.2">
      <c r="A191" s="255">
        <v>190</v>
      </c>
      <c r="B191" s="256" t="str">
        <f t="shared" si="2"/>
        <v>CMG-120</v>
      </c>
      <c r="C191" s="256" t="s">
        <v>426</v>
      </c>
      <c r="D191" s="255" t="s">
        <v>438</v>
      </c>
      <c r="E191" s="256">
        <v>572742.15628832299</v>
      </c>
      <c r="F191" s="256">
        <v>572635.61766527302</v>
      </c>
      <c r="G191" s="257" t="s">
        <v>436</v>
      </c>
      <c r="H191" s="245">
        <v>0.21000000000000002</v>
      </c>
      <c r="I191" s="258">
        <v>106.53862304997165</v>
      </c>
      <c r="L191"/>
      <c r="M191" s="264"/>
    </row>
    <row r="192" spans="1:13" ht="20.100000000000001" customHeight="1" x14ac:dyDescent="0.2">
      <c r="A192" s="255">
        <v>191</v>
      </c>
      <c r="B192" s="256" t="str">
        <f t="shared" si="2"/>
        <v>CMG-120</v>
      </c>
      <c r="C192" s="256" t="s">
        <v>426</v>
      </c>
      <c r="D192" s="255" t="s">
        <v>438</v>
      </c>
      <c r="E192" s="256">
        <v>572488.51120682375</v>
      </c>
      <c r="F192" s="256">
        <v>572337.14670984389</v>
      </c>
      <c r="G192" s="257" t="s">
        <v>436</v>
      </c>
      <c r="H192" s="245">
        <v>0.21000000000000002</v>
      </c>
      <c r="I192" s="258">
        <v>151.36449697986245</v>
      </c>
      <c r="L192"/>
      <c r="M192" s="264"/>
    </row>
    <row r="193" spans="1:26" ht="20.100000000000001" customHeight="1" x14ac:dyDescent="0.2">
      <c r="A193" s="255">
        <v>192</v>
      </c>
      <c r="B193" s="256" t="str">
        <f t="shared" si="2"/>
        <v>CMG-120</v>
      </c>
      <c r="C193" s="256" t="s">
        <v>426</v>
      </c>
      <c r="D193" s="255" t="s">
        <v>438</v>
      </c>
      <c r="E193" s="256">
        <v>572326.9642769515</v>
      </c>
      <c r="F193" s="256">
        <v>572317.12615204498</v>
      </c>
      <c r="G193" s="257" t="s">
        <v>436</v>
      </c>
      <c r="H193" s="245">
        <v>0.21000000000000002</v>
      </c>
      <c r="I193" s="258">
        <v>9.8381249065278098</v>
      </c>
      <c r="L193"/>
      <c r="M193" s="264"/>
    </row>
    <row r="194" spans="1:26" ht="20.100000000000001" customHeight="1" x14ac:dyDescent="0.2">
      <c r="A194" s="255">
        <v>193</v>
      </c>
      <c r="B194" s="256" t="str">
        <f t="shared" si="2"/>
        <v>CMG-120</v>
      </c>
      <c r="C194" s="256" t="s">
        <v>426</v>
      </c>
      <c r="D194" s="255" t="s">
        <v>438</v>
      </c>
      <c r="E194" s="256">
        <v>572303.12615203264</v>
      </c>
      <c r="F194" s="256">
        <v>572229.7990578647</v>
      </c>
      <c r="G194" s="257" t="s">
        <v>436</v>
      </c>
      <c r="H194" s="245">
        <v>0.21000000000000002</v>
      </c>
      <c r="I194" s="258">
        <v>73.327094167936593</v>
      </c>
      <c r="L194"/>
      <c r="M194" s="264"/>
    </row>
    <row r="195" spans="1:26" ht="20.100000000000001" customHeight="1" x14ac:dyDescent="0.2">
      <c r="A195" s="255">
        <v>194</v>
      </c>
      <c r="B195" s="256" t="str">
        <f t="shared" ref="B195:B205" si="3">$B$2</f>
        <v>CMG-120</v>
      </c>
      <c r="C195" s="256" t="s">
        <v>426</v>
      </c>
      <c r="D195" s="255" t="s">
        <v>438</v>
      </c>
      <c r="E195" s="256">
        <v>572219.59184031188</v>
      </c>
      <c r="F195" s="256">
        <v>572181.6427695374</v>
      </c>
      <c r="G195" s="257" t="s">
        <v>436</v>
      </c>
      <c r="H195" s="245">
        <v>0.21000000000000002</v>
      </c>
      <c r="I195" s="258">
        <v>37.949070774484426</v>
      </c>
      <c r="L195"/>
      <c r="M195" s="264"/>
    </row>
    <row r="196" spans="1:26" ht="20.100000000000001" customHeight="1" x14ac:dyDescent="0.2">
      <c r="A196" s="255">
        <v>195</v>
      </c>
      <c r="B196" s="256" t="str">
        <f t="shared" si="3"/>
        <v>CMG-120</v>
      </c>
      <c r="C196" s="256" t="s">
        <v>426</v>
      </c>
      <c r="D196" s="255" t="s">
        <v>438</v>
      </c>
      <c r="E196" s="256">
        <v>572166.76571764646</v>
      </c>
      <c r="F196" s="256">
        <v>571982.70129305811</v>
      </c>
      <c r="G196" s="257" t="s">
        <v>436</v>
      </c>
      <c r="H196" s="245">
        <v>0.21000000000000002</v>
      </c>
      <c r="I196" s="258">
        <v>184.06442458834499</v>
      </c>
      <c r="L196"/>
      <c r="M196" s="264"/>
    </row>
    <row r="197" spans="1:26" ht="20.100000000000001" customHeight="1" x14ac:dyDescent="0.2">
      <c r="A197" s="255">
        <v>196</v>
      </c>
      <c r="B197" s="256" t="str">
        <f t="shared" si="3"/>
        <v>CMG-120</v>
      </c>
      <c r="C197" s="256" t="s">
        <v>426</v>
      </c>
      <c r="D197" s="255" t="s">
        <v>438</v>
      </c>
      <c r="E197" s="256">
        <v>571953.86662741366</v>
      </c>
      <c r="F197" s="256">
        <v>571801.42090523697</v>
      </c>
      <c r="G197" s="257" t="s">
        <v>436</v>
      </c>
      <c r="H197" s="245">
        <v>0.21000000000000002</v>
      </c>
      <c r="I197" s="258">
        <v>152.44572217669338</v>
      </c>
      <c r="L197"/>
      <c r="M197" s="264"/>
    </row>
    <row r="198" spans="1:26" ht="20.100000000000001" customHeight="1" x14ac:dyDescent="0.2">
      <c r="A198" s="255">
        <v>197</v>
      </c>
      <c r="B198" s="256" t="str">
        <f t="shared" si="3"/>
        <v>CMG-120</v>
      </c>
      <c r="C198" s="256" t="s">
        <v>426</v>
      </c>
      <c r="D198" s="255" t="s">
        <v>438</v>
      </c>
      <c r="E198" s="256">
        <v>571749.97296741256</v>
      </c>
      <c r="F198" s="256">
        <v>571741.04933797603</v>
      </c>
      <c r="G198" s="257" t="s">
        <v>436</v>
      </c>
      <c r="H198" s="245">
        <v>0.21000000000000002</v>
      </c>
      <c r="I198" s="258">
        <v>8.9236294365255162</v>
      </c>
      <c r="L198"/>
      <c r="M198" s="264"/>
    </row>
    <row r="199" spans="1:26" ht="20.100000000000001" customHeight="1" x14ac:dyDescent="0.2">
      <c r="A199" s="255">
        <v>198</v>
      </c>
      <c r="B199" s="256" t="str">
        <f t="shared" si="3"/>
        <v>CMG-120</v>
      </c>
      <c r="C199" s="256" t="s">
        <v>426</v>
      </c>
      <c r="D199" s="255" t="s">
        <v>438</v>
      </c>
      <c r="E199" s="256">
        <v>571716.17813548888</v>
      </c>
      <c r="F199" s="256">
        <v>571458.43448282441</v>
      </c>
      <c r="G199" s="257" t="s">
        <v>431</v>
      </c>
      <c r="H199" s="245">
        <v>0.114</v>
      </c>
      <c r="I199" s="258">
        <v>257.74365266447421</v>
      </c>
      <c r="L199"/>
      <c r="M199" s="264"/>
    </row>
    <row r="200" spans="1:26" ht="20.100000000000001" customHeight="1" x14ac:dyDescent="0.2">
      <c r="A200" s="255">
        <v>199</v>
      </c>
      <c r="B200" s="256" t="str">
        <f t="shared" si="3"/>
        <v>CMG-120</v>
      </c>
      <c r="C200" s="256" t="s">
        <v>426</v>
      </c>
      <c r="D200" s="255" t="s">
        <v>438</v>
      </c>
      <c r="E200" s="256">
        <v>571373.31228452933</v>
      </c>
      <c r="F200" s="256">
        <v>571145.22228763183</v>
      </c>
      <c r="G200" s="257" t="s">
        <v>428</v>
      </c>
      <c r="H200" s="245">
        <v>0.10199999999999999</v>
      </c>
      <c r="I200" s="258">
        <v>228.08999689749908</v>
      </c>
      <c r="L200"/>
      <c r="M200" s="264"/>
    </row>
    <row r="201" spans="1:26" ht="20.100000000000001" customHeight="1" x14ac:dyDescent="0.2">
      <c r="A201" s="255">
        <v>200</v>
      </c>
      <c r="B201" s="256" t="str">
        <f t="shared" si="3"/>
        <v>CMG-120</v>
      </c>
      <c r="C201" s="256" t="s">
        <v>426</v>
      </c>
      <c r="D201" s="255" t="s">
        <v>438</v>
      </c>
      <c r="E201" s="256">
        <v>571133.69051629317</v>
      </c>
      <c r="F201" s="256">
        <v>571122.63506018266</v>
      </c>
      <c r="G201" s="257" t="s">
        <v>428</v>
      </c>
      <c r="H201" s="245">
        <v>0.10199999999999999</v>
      </c>
      <c r="I201" s="258">
        <v>11.055456110509112</v>
      </c>
      <c r="L201"/>
      <c r="M201" s="264"/>
    </row>
    <row r="202" spans="1:26" ht="20.100000000000001" customHeight="1" x14ac:dyDescent="0.2">
      <c r="A202" s="255">
        <v>201</v>
      </c>
      <c r="B202" s="256" t="str">
        <f t="shared" si="3"/>
        <v>CMG-120</v>
      </c>
      <c r="C202" s="256" t="s">
        <v>426</v>
      </c>
      <c r="D202" s="255" t="s">
        <v>438</v>
      </c>
      <c r="E202" s="256">
        <v>571111.99551472662</v>
      </c>
      <c r="F202" s="256">
        <v>570914.87724243593</v>
      </c>
      <c r="G202" s="257" t="s">
        <v>436</v>
      </c>
      <c r="H202" s="245">
        <v>0.21000000000000002</v>
      </c>
      <c r="I202" s="258">
        <v>197.11827229068149</v>
      </c>
      <c r="L202"/>
      <c r="M202" s="264"/>
    </row>
    <row r="203" spans="1:26" ht="20.100000000000001" customHeight="1" x14ac:dyDescent="0.2">
      <c r="A203" s="255">
        <v>202</v>
      </c>
      <c r="B203" s="256" t="str">
        <f t="shared" si="3"/>
        <v>CMG-120</v>
      </c>
      <c r="C203" s="256" t="s">
        <v>426</v>
      </c>
      <c r="D203" s="255" t="s">
        <v>438</v>
      </c>
      <c r="E203" s="256">
        <v>570741.0669807127</v>
      </c>
      <c r="F203" s="256">
        <v>570265.30499844265</v>
      </c>
      <c r="G203" s="257" t="s">
        <v>428</v>
      </c>
      <c r="H203" s="245">
        <v>0.10199999999999999</v>
      </c>
      <c r="I203" s="258">
        <v>475.76198227005079</v>
      </c>
      <c r="L203"/>
      <c r="M203" s="264"/>
    </row>
    <row r="204" spans="1:26" ht="20.100000000000001" customHeight="1" x14ac:dyDescent="0.2">
      <c r="A204" s="255">
        <v>203</v>
      </c>
      <c r="B204" s="256" t="str">
        <f t="shared" si="3"/>
        <v>CMG-120</v>
      </c>
      <c r="C204" s="256" t="s">
        <v>426</v>
      </c>
      <c r="D204" s="255" t="s">
        <v>438</v>
      </c>
      <c r="E204" s="256">
        <v>570019.8295597001</v>
      </c>
      <c r="F204" s="256">
        <v>569872.24329321191</v>
      </c>
      <c r="G204" s="257" t="s">
        <v>431</v>
      </c>
      <c r="H204" s="245">
        <v>0.114</v>
      </c>
      <c r="I204" s="258">
        <v>147.58626648818608</v>
      </c>
      <c r="L204"/>
      <c r="M204" s="264"/>
    </row>
    <row r="205" spans="1:26" ht="20.100000000000001" customHeight="1" x14ac:dyDescent="0.2">
      <c r="A205" s="255">
        <v>204</v>
      </c>
      <c r="B205" s="256" t="str">
        <f t="shared" si="3"/>
        <v>CMG-120</v>
      </c>
      <c r="C205" s="256" t="s">
        <v>426</v>
      </c>
      <c r="D205" s="255" t="s">
        <v>438</v>
      </c>
      <c r="E205" s="256">
        <v>569816.89637511538</v>
      </c>
      <c r="F205" s="256">
        <v>569672.67560904985</v>
      </c>
      <c r="G205" s="257" t="s">
        <v>431</v>
      </c>
      <c r="H205" s="245">
        <v>0.114</v>
      </c>
      <c r="I205" s="258">
        <v>144.22076606552582</v>
      </c>
      <c r="L205"/>
      <c r="M205" s="264"/>
    </row>
    <row r="206" spans="1:26" s="246" customFormat="1" ht="20.100000000000001" customHeight="1" x14ac:dyDescent="0.2">
      <c r="A206" s="240">
        <v>1</v>
      </c>
      <c r="B206" s="241" t="s">
        <v>403</v>
      </c>
      <c r="C206" s="242" t="s">
        <v>426</v>
      </c>
      <c r="D206" s="242" t="s">
        <v>427</v>
      </c>
      <c r="E206" s="241">
        <v>30416.201837201894</v>
      </c>
      <c r="F206" s="256">
        <v>31137.650148844448</v>
      </c>
      <c r="G206" s="257" t="s">
        <v>431</v>
      </c>
      <c r="H206" s="245">
        <v>0.114</v>
      </c>
      <c r="I206" s="243">
        <v>721.44831164255447</v>
      </c>
      <c r="J206" s="247"/>
      <c r="K206" s="259"/>
      <c r="L206"/>
      <c r="M206" s="264"/>
      <c r="N206" s="259"/>
      <c r="O206" s="259"/>
      <c r="P206" s="259"/>
      <c r="Q206" s="259"/>
      <c r="R206" s="251"/>
      <c r="S206" s="252"/>
      <c r="T206" s="253"/>
      <c r="U206" s="253"/>
      <c r="V206" s="253"/>
      <c r="W206" s="253"/>
      <c r="X206" s="253"/>
      <c r="Y206" s="253"/>
      <c r="Z206" s="254"/>
    </row>
    <row r="207" spans="1:26" ht="20.100000000000001" customHeight="1" x14ac:dyDescent="0.2">
      <c r="A207" s="255">
        <v>2</v>
      </c>
      <c r="B207" s="256" t="s">
        <v>403</v>
      </c>
      <c r="C207" s="256" t="s">
        <v>426</v>
      </c>
      <c r="D207" s="255" t="s">
        <v>427</v>
      </c>
      <c r="E207" s="256">
        <v>31554.887364253722</v>
      </c>
      <c r="F207" s="256">
        <v>32315.304998434327</v>
      </c>
      <c r="G207" s="257" t="s">
        <v>431</v>
      </c>
      <c r="H207" s="245">
        <v>0.114</v>
      </c>
      <c r="I207" s="258">
        <v>760.41763418060509</v>
      </c>
      <c r="L207"/>
      <c r="M207" s="264"/>
    </row>
    <row r="208" spans="1:26" ht="20.100000000000001" customHeight="1" x14ac:dyDescent="0.2">
      <c r="A208" s="255">
        <v>3</v>
      </c>
      <c r="B208" s="256" t="s">
        <v>403</v>
      </c>
      <c r="C208" s="256" t="s">
        <v>426</v>
      </c>
      <c r="D208" s="255" t="s">
        <v>427</v>
      </c>
      <c r="E208" s="256">
        <v>32551.695379398469</v>
      </c>
      <c r="F208" s="256">
        <v>33028.244396587303</v>
      </c>
      <c r="G208" s="257" t="s">
        <v>428</v>
      </c>
      <c r="H208" s="245">
        <v>0.10199999999999999</v>
      </c>
      <c r="I208" s="258">
        <v>476.54901718883411</v>
      </c>
      <c r="L208"/>
      <c r="M208" s="264"/>
    </row>
    <row r="209" spans="1:13" ht="20.100000000000001" customHeight="1" x14ac:dyDescent="0.2">
      <c r="A209" s="255">
        <v>4</v>
      </c>
      <c r="B209" s="256" t="s">
        <v>403</v>
      </c>
      <c r="C209" s="256" t="s">
        <v>426</v>
      </c>
      <c r="D209" s="255" t="s">
        <v>427</v>
      </c>
      <c r="E209" s="256">
        <v>33160.972720542326</v>
      </c>
      <c r="F209" s="256">
        <v>33833.946176746314</v>
      </c>
      <c r="G209" s="257" t="s">
        <v>431</v>
      </c>
      <c r="H209" s="245">
        <v>0.114</v>
      </c>
      <c r="I209" s="258">
        <v>672.97345620398846</v>
      </c>
      <c r="L209"/>
      <c r="M209" s="264"/>
    </row>
    <row r="210" spans="1:13" ht="20.100000000000001" customHeight="1" x14ac:dyDescent="0.2">
      <c r="A210" s="255">
        <v>5</v>
      </c>
      <c r="B210" s="256" t="s">
        <v>403</v>
      </c>
      <c r="C210" s="256" t="s">
        <v>426</v>
      </c>
      <c r="D210" s="255" t="s">
        <v>427</v>
      </c>
      <c r="E210" s="256">
        <v>34091.351423530883</v>
      </c>
      <c r="F210" s="256">
        <v>34616.256809502105</v>
      </c>
      <c r="G210" s="257" t="s">
        <v>431</v>
      </c>
      <c r="H210" s="245">
        <v>0.114</v>
      </c>
      <c r="I210" s="258">
        <v>524.90538597122213</v>
      </c>
      <c r="L210"/>
      <c r="M210" s="264"/>
    </row>
    <row r="211" spans="1:13" ht="20.100000000000001" customHeight="1" x14ac:dyDescent="0.2">
      <c r="A211" s="255">
        <v>6</v>
      </c>
      <c r="B211" s="256" t="s">
        <v>403</v>
      </c>
      <c r="C211" s="256" t="s">
        <v>426</v>
      </c>
      <c r="D211" s="255" t="s">
        <v>427</v>
      </c>
      <c r="E211" s="256">
        <v>34974.716157921925</v>
      </c>
      <c r="F211" s="256">
        <v>36295.713565700753</v>
      </c>
      <c r="G211" s="257" t="s">
        <v>431</v>
      </c>
      <c r="H211" s="245">
        <v>0.114</v>
      </c>
      <c r="I211" s="258">
        <v>1320.9974077788283</v>
      </c>
      <c r="L211"/>
      <c r="M211" s="264"/>
    </row>
    <row r="212" spans="1:13" ht="20.100000000000001" customHeight="1" x14ac:dyDescent="0.2">
      <c r="A212" s="255">
        <v>7</v>
      </c>
      <c r="B212" s="256" t="s">
        <v>403</v>
      </c>
      <c r="C212" s="256" t="s">
        <v>426</v>
      </c>
      <c r="D212" s="255" t="s">
        <v>427</v>
      </c>
      <c r="E212" s="256">
        <v>36663.234282355363</v>
      </c>
      <c r="F212" s="256">
        <v>38014.185560373735</v>
      </c>
      <c r="G212" s="257" t="s">
        <v>431</v>
      </c>
      <c r="H212" s="245">
        <v>0.114</v>
      </c>
      <c r="I212" s="258">
        <v>1350.9512780183722</v>
      </c>
      <c r="L212"/>
      <c r="M212" s="264"/>
    </row>
    <row r="213" spans="1:13" ht="20.100000000000001" customHeight="1" x14ac:dyDescent="0.2">
      <c r="A213" s="255">
        <v>8</v>
      </c>
      <c r="B213" s="256" t="s">
        <v>403</v>
      </c>
      <c r="C213" s="256" t="s">
        <v>426</v>
      </c>
      <c r="D213" s="255" t="s">
        <v>427</v>
      </c>
      <c r="E213" s="256">
        <v>38050.251175191632</v>
      </c>
      <c r="F213" s="256">
        <v>39832.470953475888</v>
      </c>
      <c r="G213" s="257" t="s">
        <v>428</v>
      </c>
      <c r="H213" s="245">
        <v>0.10199999999999999</v>
      </c>
      <c r="I213" s="258">
        <v>1782.2197782842559</v>
      </c>
      <c r="L213"/>
      <c r="M213" s="264"/>
    </row>
    <row r="214" spans="1:13" ht="20.100000000000001" customHeight="1" x14ac:dyDescent="0.2">
      <c r="A214" s="255">
        <v>9</v>
      </c>
      <c r="B214" s="256" t="s">
        <v>403</v>
      </c>
      <c r="C214" s="256" t="s">
        <v>426</v>
      </c>
      <c r="D214" s="255" t="s">
        <v>427</v>
      </c>
      <c r="E214" s="256">
        <v>40036.212715552203</v>
      </c>
      <c r="F214" s="256">
        <v>40419.909482763054</v>
      </c>
      <c r="G214" s="257" t="s">
        <v>428</v>
      </c>
      <c r="H214" s="245">
        <v>0.10199999999999999</v>
      </c>
      <c r="I214" s="258">
        <v>383.69676721085125</v>
      </c>
      <c r="L214"/>
      <c r="M214" s="264"/>
    </row>
    <row r="215" spans="1:13" ht="20.100000000000001" customHeight="1" x14ac:dyDescent="0.2">
      <c r="A215" s="255">
        <v>10</v>
      </c>
      <c r="B215" s="256" t="s">
        <v>403</v>
      </c>
      <c r="C215" s="256" t="s">
        <v>426</v>
      </c>
      <c r="D215" s="255" t="s">
        <v>427</v>
      </c>
      <c r="E215" s="256">
        <v>40774.659119384334</v>
      </c>
      <c r="F215" s="256">
        <v>40847.394703867729</v>
      </c>
      <c r="G215" s="257" t="s">
        <v>428</v>
      </c>
      <c r="H215" s="245">
        <v>0.10199999999999999</v>
      </c>
      <c r="I215" s="258">
        <v>72.735584483394632</v>
      </c>
      <c r="L215"/>
      <c r="M215" s="264"/>
    </row>
    <row r="216" spans="1:13" ht="20.100000000000001" customHeight="1" x14ac:dyDescent="0.2">
      <c r="A216" s="255">
        <v>11</v>
      </c>
      <c r="B216" s="256" t="s">
        <v>403</v>
      </c>
      <c r="C216" s="256" t="s">
        <v>426</v>
      </c>
      <c r="D216" s="255" t="s">
        <v>427</v>
      </c>
      <c r="E216" s="256">
        <v>40920.353017297159</v>
      </c>
      <c r="F216" s="256">
        <v>43163.864224123849</v>
      </c>
      <c r="G216" s="257" t="s">
        <v>428</v>
      </c>
      <c r="H216" s="245">
        <v>0.10199999999999999</v>
      </c>
      <c r="I216" s="258">
        <v>2243.5112068266899</v>
      </c>
      <c r="L216"/>
      <c r="M216" s="264"/>
    </row>
    <row r="217" spans="1:13" ht="20.100000000000001" customHeight="1" x14ac:dyDescent="0.2">
      <c r="A217" s="255">
        <v>12</v>
      </c>
      <c r="B217" s="256" t="s">
        <v>403</v>
      </c>
      <c r="C217" s="256" t="s">
        <v>426</v>
      </c>
      <c r="D217" s="255" t="s">
        <v>427</v>
      </c>
      <c r="E217" s="256">
        <v>43427.008970541712</v>
      </c>
      <c r="F217" s="256">
        <v>43553.459553844885</v>
      </c>
      <c r="G217" s="257" t="s">
        <v>428</v>
      </c>
      <c r="H217" s="245">
        <v>0.10199999999999999</v>
      </c>
      <c r="I217" s="258">
        <v>126.45058330317261</v>
      </c>
      <c r="L217"/>
      <c r="M217" s="264"/>
    </row>
    <row r="218" spans="1:13" ht="20.100000000000001" customHeight="1" x14ac:dyDescent="0.2">
      <c r="A218" s="255">
        <v>13</v>
      </c>
      <c r="B218" s="256" t="s">
        <v>403</v>
      </c>
      <c r="C218" s="256" t="s">
        <v>426</v>
      </c>
      <c r="D218" s="255" t="s">
        <v>427</v>
      </c>
      <c r="E218" s="256">
        <v>43735.932720931996</v>
      </c>
      <c r="F218" s="256">
        <v>44356.184722615639</v>
      </c>
      <c r="G218" s="257" t="s">
        <v>428</v>
      </c>
      <c r="H218" s="245">
        <v>0.10199999999999999</v>
      </c>
      <c r="I218" s="258">
        <v>620.25200168364245</v>
      </c>
      <c r="L218"/>
      <c r="M218" s="264"/>
    </row>
    <row r="219" spans="1:13" ht="20.100000000000001" customHeight="1" x14ac:dyDescent="0.2">
      <c r="A219" s="255">
        <v>14</v>
      </c>
      <c r="B219" s="256" t="s">
        <v>403</v>
      </c>
      <c r="C219" s="256" t="s">
        <v>426</v>
      </c>
      <c r="D219" s="255" t="s">
        <v>427</v>
      </c>
      <c r="E219" s="256">
        <v>44442.526929862739</v>
      </c>
      <c r="F219" s="256">
        <v>46638.49119188948</v>
      </c>
      <c r="G219" s="257" t="s">
        <v>428</v>
      </c>
      <c r="H219" s="245">
        <v>0.10199999999999999</v>
      </c>
      <c r="I219" s="258">
        <v>2195.9642620267405</v>
      </c>
      <c r="L219"/>
      <c r="M219" s="264"/>
    </row>
    <row r="220" spans="1:13" ht="20.100000000000001" customHeight="1" x14ac:dyDescent="0.2">
      <c r="A220" s="255">
        <v>15</v>
      </c>
      <c r="B220" s="256" t="s">
        <v>403</v>
      </c>
      <c r="C220" s="256" t="s">
        <v>426</v>
      </c>
      <c r="D220" s="255" t="s">
        <v>427</v>
      </c>
      <c r="E220" s="256">
        <v>46845.004505430094</v>
      </c>
      <c r="F220" s="256">
        <v>47145.25117518453</v>
      </c>
      <c r="G220" s="257" t="s">
        <v>428</v>
      </c>
      <c r="H220" s="245">
        <v>0.10199999999999999</v>
      </c>
      <c r="I220" s="258">
        <v>300.24666975443688</v>
      </c>
      <c r="L220"/>
      <c r="M220" s="264"/>
    </row>
    <row r="221" spans="1:13" ht="20.100000000000001" customHeight="1" x14ac:dyDescent="0.2">
      <c r="A221" s="255">
        <v>16</v>
      </c>
      <c r="B221" s="256" t="s">
        <v>403</v>
      </c>
      <c r="C221" s="256" t="s">
        <v>426</v>
      </c>
      <c r="D221" s="255" t="s">
        <v>427</v>
      </c>
      <c r="E221" s="256">
        <v>47248.080734886666</v>
      </c>
      <c r="F221" s="256">
        <v>47731.580254203087</v>
      </c>
      <c r="G221" s="257" t="s">
        <v>428</v>
      </c>
      <c r="H221" s="245">
        <v>0.10199999999999999</v>
      </c>
      <c r="I221" s="258">
        <v>483.49951931642136</v>
      </c>
      <c r="L221"/>
      <c r="M221" s="264"/>
    </row>
    <row r="222" spans="1:13" ht="20.100000000000001" customHeight="1" x14ac:dyDescent="0.2">
      <c r="A222" s="255">
        <v>17</v>
      </c>
      <c r="B222" s="256" t="s">
        <v>403</v>
      </c>
      <c r="C222" s="256" t="s">
        <v>426</v>
      </c>
      <c r="D222" s="255" t="s">
        <v>427</v>
      </c>
      <c r="E222" s="256">
        <v>47828.420905232073</v>
      </c>
      <c r="F222" s="256">
        <v>48299.475215586477</v>
      </c>
      <c r="G222" s="257" t="s">
        <v>428</v>
      </c>
      <c r="H222" s="245">
        <v>0.10199999999999999</v>
      </c>
      <c r="I222" s="258">
        <v>471.05431035440415</v>
      </c>
      <c r="L222"/>
      <c r="M222" s="264"/>
    </row>
    <row r="223" spans="1:13" ht="20.100000000000001" customHeight="1" x14ac:dyDescent="0.2">
      <c r="A223" s="255">
        <v>18</v>
      </c>
      <c r="B223" s="256" t="s">
        <v>403</v>
      </c>
      <c r="C223" s="256" t="s">
        <v>426</v>
      </c>
      <c r="D223" s="255" t="s">
        <v>427</v>
      </c>
      <c r="E223" s="256">
        <v>48374.336395341903</v>
      </c>
      <c r="F223" s="256">
        <v>48726.197351932446</v>
      </c>
      <c r="G223" s="257" t="s">
        <v>428</v>
      </c>
      <c r="H223" s="245">
        <v>0.10199999999999999</v>
      </c>
      <c r="I223" s="258">
        <v>351.86095659054263</v>
      </c>
      <c r="L223"/>
      <c r="M223" s="264"/>
    </row>
    <row r="224" spans="1:13" ht="20.100000000000001" customHeight="1" x14ac:dyDescent="0.2">
      <c r="A224" s="255">
        <v>19</v>
      </c>
      <c r="B224" s="256" t="s">
        <v>403</v>
      </c>
      <c r="C224" s="256" t="s">
        <v>426</v>
      </c>
      <c r="D224" s="255" t="s">
        <v>427</v>
      </c>
      <c r="E224" s="256">
        <v>48849.190086237577</v>
      </c>
      <c r="F224" s="256">
        <v>49074.040548867903</v>
      </c>
      <c r="G224" s="257" t="s">
        <v>428</v>
      </c>
      <c r="H224" s="245">
        <v>0.10199999999999999</v>
      </c>
      <c r="I224" s="258">
        <v>224.85046263032564</v>
      </c>
      <c r="L224"/>
      <c r="M224" s="264"/>
    </row>
    <row r="225" spans="1:13" ht="20.100000000000001" customHeight="1" x14ac:dyDescent="0.2">
      <c r="A225" s="255">
        <v>20</v>
      </c>
      <c r="B225" s="256" t="s">
        <v>403</v>
      </c>
      <c r="C225" s="256" t="s">
        <v>426</v>
      </c>
      <c r="D225" s="255" t="s">
        <v>427</v>
      </c>
      <c r="E225" s="256">
        <v>49219.245595942957</v>
      </c>
      <c r="F225" s="256">
        <v>49401.179410848388</v>
      </c>
      <c r="G225" s="257" t="s">
        <v>428</v>
      </c>
      <c r="H225" s="245">
        <v>0.10199999999999999</v>
      </c>
      <c r="I225" s="258">
        <v>181.93381490543106</v>
      </c>
      <c r="L225"/>
      <c r="M225" s="264"/>
    </row>
    <row r="226" spans="1:13" ht="20.100000000000001" customHeight="1" x14ac:dyDescent="0.2">
      <c r="A226" s="255">
        <v>21</v>
      </c>
      <c r="B226" s="256" t="s">
        <v>403</v>
      </c>
      <c r="C226" s="256" t="s">
        <v>426</v>
      </c>
      <c r="D226" s="255" t="s">
        <v>427</v>
      </c>
      <c r="E226" s="256">
        <v>49555.040367440437</v>
      </c>
      <c r="F226" s="256">
        <v>49878.045054299502</v>
      </c>
      <c r="G226" s="257" t="s">
        <v>428</v>
      </c>
      <c r="H226" s="245">
        <v>0.10199999999999999</v>
      </c>
      <c r="I226" s="258">
        <v>323.00468685906526</v>
      </c>
      <c r="L226"/>
      <c r="M226" s="264"/>
    </row>
    <row r="227" spans="1:13" ht="20.100000000000001" customHeight="1" x14ac:dyDescent="0.2">
      <c r="A227" s="255">
        <v>22</v>
      </c>
      <c r="B227" s="256" t="s">
        <v>403</v>
      </c>
      <c r="C227" s="256" t="s">
        <v>426</v>
      </c>
      <c r="D227" s="255" t="s">
        <v>427</v>
      </c>
      <c r="E227" s="256">
        <v>49878.045054299502</v>
      </c>
      <c r="F227" s="256">
        <v>50206.486586425664</v>
      </c>
      <c r="G227" s="257" t="s">
        <v>431</v>
      </c>
      <c r="H227" s="245">
        <v>0.114</v>
      </c>
      <c r="I227" s="258">
        <v>328.4415321261622</v>
      </c>
      <c r="L227"/>
      <c r="M227" s="264"/>
    </row>
    <row r="228" spans="1:13" ht="20.100000000000001" customHeight="1" x14ac:dyDescent="0.2">
      <c r="A228" s="255">
        <v>23</v>
      </c>
      <c r="B228" s="256" t="s">
        <v>403</v>
      </c>
      <c r="C228" s="256" t="s">
        <v>426</v>
      </c>
      <c r="D228" s="255" t="s">
        <v>427</v>
      </c>
      <c r="E228" s="256">
        <v>50641.928867957598</v>
      </c>
      <c r="F228" s="256">
        <v>50974.619827527451</v>
      </c>
      <c r="G228" s="257" t="s">
        <v>431</v>
      </c>
      <c r="H228" s="245">
        <v>0.114</v>
      </c>
      <c r="I228" s="258">
        <v>332.69095956985257</v>
      </c>
      <c r="L228"/>
      <c r="M228" s="264"/>
    </row>
    <row r="229" spans="1:13" ht="20.100000000000001" customHeight="1" x14ac:dyDescent="0.2">
      <c r="A229" s="255">
        <v>24</v>
      </c>
      <c r="B229" s="256" t="s">
        <v>403</v>
      </c>
      <c r="C229" s="256" t="s">
        <v>426</v>
      </c>
      <c r="D229" s="255" t="s">
        <v>427</v>
      </c>
      <c r="E229" s="256">
        <v>51295.049337979159</v>
      </c>
      <c r="F229" s="256">
        <v>51431.39647782602</v>
      </c>
      <c r="G229" s="257" t="s">
        <v>428</v>
      </c>
      <c r="H229" s="245">
        <v>0.10199999999999999</v>
      </c>
      <c r="I229" s="258">
        <v>136.34713984686096</v>
      </c>
      <c r="L229"/>
      <c r="M229" s="264"/>
    </row>
    <row r="230" spans="1:13" ht="20.100000000000001" customHeight="1" x14ac:dyDescent="0.2">
      <c r="A230" s="255">
        <v>25</v>
      </c>
      <c r="B230" s="256" t="s">
        <v>403</v>
      </c>
      <c r="C230" s="256" t="s">
        <v>426</v>
      </c>
      <c r="D230" s="255" t="s">
        <v>427</v>
      </c>
      <c r="E230" s="256">
        <v>51633.251175190839</v>
      </c>
      <c r="F230" s="256">
        <v>52450.635448279958</v>
      </c>
      <c r="G230" s="257" t="s">
        <v>428</v>
      </c>
      <c r="H230" s="245">
        <v>0.10199999999999999</v>
      </c>
      <c r="I230" s="258">
        <v>817.38427308911923</v>
      </c>
      <c r="L230"/>
      <c r="M230" s="264"/>
    </row>
    <row r="231" spans="1:13" ht="20.100000000000001" customHeight="1" x14ac:dyDescent="0.2">
      <c r="A231" s="255">
        <v>26</v>
      </c>
      <c r="B231" s="256" t="s">
        <v>403</v>
      </c>
      <c r="C231" s="256" t="s">
        <v>426</v>
      </c>
      <c r="D231" s="255" t="s">
        <v>427</v>
      </c>
      <c r="E231" s="256">
        <v>52550.475438750655</v>
      </c>
      <c r="F231" s="256">
        <v>52697.683189609997</v>
      </c>
      <c r="G231" s="257" t="s">
        <v>431</v>
      </c>
      <c r="H231" s="245">
        <v>0.114</v>
      </c>
      <c r="I231" s="258">
        <v>147.20775085934292</v>
      </c>
      <c r="L231"/>
      <c r="M231" s="264"/>
    </row>
    <row r="232" spans="1:13" ht="20.100000000000001" customHeight="1" x14ac:dyDescent="0.2">
      <c r="A232" s="255">
        <v>27</v>
      </c>
      <c r="B232" s="256" t="s">
        <v>403</v>
      </c>
      <c r="C232" s="256" t="s">
        <v>426</v>
      </c>
      <c r="D232" s="255" t="s">
        <v>427</v>
      </c>
      <c r="E232" s="256">
        <v>52855.69500155987</v>
      </c>
      <c r="F232" s="256">
        <v>53202.181034510359</v>
      </c>
      <c r="G232" s="257" t="s">
        <v>431</v>
      </c>
      <c r="H232" s="245">
        <v>0.114</v>
      </c>
      <c r="I232" s="258">
        <v>346.48603295048815</v>
      </c>
      <c r="L232"/>
      <c r="M232" s="264"/>
    </row>
    <row r="233" spans="1:13" ht="20.100000000000001" customHeight="1" x14ac:dyDescent="0.2">
      <c r="A233" s="255">
        <v>28</v>
      </c>
      <c r="B233" s="256" t="s">
        <v>403</v>
      </c>
      <c r="C233" s="256" t="s">
        <v>426</v>
      </c>
      <c r="D233" s="255" t="s">
        <v>427</v>
      </c>
      <c r="E233" s="256">
        <v>53284.018021715681</v>
      </c>
      <c r="F233" s="256">
        <v>53649.819782804392</v>
      </c>
      <c r="G233" s="257" t="s">
        <v>428</v>
      </c>
      <c r="H233" s="245">
        <v>0.10199999999999999</v>
      </c>
      <c r="I233" s="258">
        <v>365.80176108871092</v>
      </c>
      <c r="L233"/>
      <c r="M233" s="264"/>
    </row>
    <row r="234" spans="1:13" ht="20.100000000000001" customHeight="1" x14ac:dyDescent="0.2">
      <c r="A234" s="255">
        <v>29</v>
      </c>
      <c r="B234" s="256" t="s">
        <v>403</v>
      </c>
      <c r="C234" s="256" t="s">
        <v>426</v>
      </c>
      <c r="D234" s="255" t="s">
        <v>427</v>
      </c>
      <c r="E234" s="256">
        <v>53886.841594803162</v>
      </c>
      <c r="F234" s="256">
        <v>54360.837804525581</v>
      </c>
      <c r="G234" s="257" t="s">
        <v>428</v>
      </c>
      <c r="H234" s="245">
        <v>0.10199999999999999</v>
      </c>
      <c r="I234" s="258">
        <v>473.99620972241974</v>
      </c>
      <c r="L234"/>
      <c r="M234" s="264"/>
    </row>
    <row r="235" spans="1:13" ht="20.100000000000001" customHeight="1" x14ac:dyDescent="0.2">
      <c r="A235" s="255">
        <v>30</v>
      </c>
      <c r="B235" s="256" t="s">
        <v>403</v>
      </c>
      <c r="C235" s="256" t="s">
        <v>426</v>
      </c>
      <c r="D235" s="255" t="s">
        <v>427</v>
      </c>
      <c r="E235" s="256">
        <v>54649.828017215965</v>
      </c>
      <c r="F235" s="256">
        <v>55323.576489592429</v>
      </c>
      <c r="G235" s="257" t="s">
        <v>431</v>
      </c>
      <c r="H235" s="245">
        <v>0.114</v>
      </c>
      <c r="I235" s="258">
        <v>673.74847237646463</v>
      </c>
      <c r="L235"/>
      <c r="M235" s="264"/>
    </row>
    <row r="236" spans="1:13" ht="20.100000000000001" customHeight="1" x14ac:dyDescent="0.2">
      <c r="A236" s="255">
        <v>31</v>
      </c>
      <c r="B236" s="256" t="s">
        <v>403</v>
      </c>
      <c r="C236" s="256" t="s">
        <v>426</v>
      </c>
      <c r="D236" s="255" t="s">
        <v>427</v>
      </c>
      <c r="E236" s="256">
        <v>55368.901324037819</v>
      </c>
      <c r="F236" s="256">
        <v>55501.370626604381</v>
      </c>
      <c r="G236" s="257" t="s">
        <v>428</v>
      </c>
      <c r="H236" s="245">
        <v>0.10199999999999999</v>
      </c>
      <c r="I236" s="258">
        <v>132.46930256656196</v>
      </c>
      <c r="L236"/>
      <c r="M236" s="264"/>
    </row>
    <row r="237" spans="1:13" ht="20.100000000000001" customHeight="1" x14ac:dyDescent="0.2">
      <c r="A237" s="255">
        <v>32</v>
      </c>
      <c r="B237" s="256" t="s">
        <v>403</v>
      </c>
      <c r="C237" s="256" t="s">
        <v>432</v>
      </c>
      <c r="D237" s="255" t="s">
        <v>427</v>
      </c>
      <c r="E237" s="256">
        <v>55589.473070164524</v>
      </c>
      <c r="F237" s="256">
        <v>55963.945934843308</v>
      </c>
      <c r="G237" s="257" t="s">
        <v>428</v>
      </c>
      <c r="H237" s="245">
        <v>0.10199999999999999</v>
      </c>
      <c r="I237" s="258">
        <v>374.47286467878439</v>
      </c>
      <c r="L237"/>
      <c r="M237" s="264"/>
    </row>
    <row r="238" spans="1:13" ht="20.100000000000001" customHeight="1" x14ac:dyDescent="0.2">
      <c r="A238" s="255">
        <v>33</v>
      </c>
      <c r="B238" s="256" t="s">
        <v>403</v>
      </c>
      <c r="C238" s="256" t="s">
        <v>426</v>
      </c>
      <c r="D238" s="255" t="s">
        <v>427</v>
      </c>
      <c r="E238" s="256">
        <v>55683.781196348471</v>
      </c>
      <c r="F238" s="256">
        <v>55818.107646508543</v>
      </c>
      <c r="G238" s="257" t="s">
        <v>436</v>
      </c>
      <c r="H238" s="245">
        <v>0.21000000000000002</v>
      </c>
      <c r="I238" s="258">
        <v>134.32645016007154</v>
      </c>
      <c r="L238"/>
      <c r="M238" s="264"/>
    </row>
    <row r="239" spans="1:13" ht="20.100000000000001" customHeight="1" x14ac:dyDescent="0.2">
      <c r="A239" s="255">
        <v>34</v>
      </c>
      <c r="B239" s="256" t="s">
        <v>403</v>
      </c>
      <c r="C239" s="256" t="s">
        <v>426</v>
      </c>
      <c r="D239" s="255" t="s">
        <v>427</v>
      </c>
      <c r="E239" s="256">
        <v>56151.964117831398</v>
      </c>
      <c r="F239" s="256">
        <v>57141.100486687101</v>
      </c>
      <c r="G239" s="257" t="s">
        <v>428</v>
      </c>
      <c r="H239" s="245">
        <v>0.10199999999999999</v>
      </c>
      <c r="I239" s="258">
        <v>989.13636885570304</v>
      </c>
      <c r="L239"/>
      <c r="M239" s="264"/>
    </row>
    <row r="240" spans="1:13" ht="20.100000000000001" customHeight="1" x14ac:dyDescent="0.2">
      <c r="A240" s="255">
        <v>35</v>
      </c>
      <c r="B240" s="256" t="s">
        <v>403</v>
      </c>
      <c r="C240" s="256" t="s">
        <v>426</v>
      </c>
      <c r="D240" s="255" t="s">
        <v>427</v>
      </c>
      <c r="E240" s="256">
        <v>57203.144827608223</v>
      </c>
      <c r="F240" s="256">
        <v>57436.104094844159</v>
      </c>
      <c r="G240" s="257" t="s">
        <v>428</v>
      </c>
      <c r="H240" s="245">
        <v>0.10199999999999999</v>
      </c>
      <c r="I240" s="258">
        <v>232.95926723593584</v>
      </c>
      <c r="L240"/>
      <c r="M240" s="264"/>
    </row>
    <row r="241" spans="1:13" ht="20.100000000000001" customHeight="1" x14ac:dyDescent="0.2">
      <c r="A241" s="255">
        <v>36</v>
      </c>
      <c r="B241" s="256" t="s">
        <v>403</v>
      </c>
      <c r="C241" s="256" t="s">
        <v>426</v>
      </c>
      <c r="D241" s="255" t="s">
        <v>427</v>
      </c>
      <c r="E241" s="256">
        <v>57603.262500040306</v>
      </c>
      <c r="F241" s="256">
        <v>58097.745473292991</v>
      </c>
      <c r="G241" s="257" t="s">
        <v>428</v>
      </c>
      <c r="H241" s="245">
        <v>0.10199999999999999</v>
      </c>
      <c r="I241" s="258">
        <v>494.48297325268504</v>
      </c>
      <c r="L241"/>
      <c r="M241" s="264"/>
    </row>
    <row r="242" spans="1:13" ht="20.100000000000001" customHeight="1" x14ac:dyDescent="0.2">
      <c r="A242" s="255">
        <v>37</v>
      </c>
      <c r="B242" s="256" t="s">
        <v>403</v>
      </c>
      <c r="C242" s="256" t="s">
        <v>426</v>
      </c>
      <c r="D242" s="255" t="s">
        <v>427</v>
      </c>
      <c r="E242" s="256">
        <v>58416.450542986291</v>
      </c>
      <c r="F242" s="256">
        <v>58607.389224192986</v>
      </c>
      <c r="G242" s="257" t="s">
        <v>428</v>
      </c>
      <c r="H242" s="245">
        <v>0.10199999999999999</v>
      </c>
      <c r="I242" s="258">
        <v>190.93868120669504</v>
      </c>
      <c r="L242"/>
      <c r="M242" s="264"/>
    </row>
    <row r="243" spans="1:13" ht="20.100000000000001" customHeight="1" x14ac:dyDescent="0.2">
      <c r="A243" s="255">
        <v>38</v>
      </c>
      <c r="B243" s="256" t="s">
        <v>403</v>
      </c>
      <c r="C243" s="256" t="s">
        <v>426</v>
      </c>
      <c r="D243" s="255" t="s">
        <v>427</v>
      </c>
      <c r="E243" s="256">
        <v>58837.887364253176</v>
      </c>
      <c r="F243" s="256">
        <v>60066.246689913241</v>
      </c>
      <c r="G243" s="257" t="s">
        <v>431</v>
      </c>
      <c r="H243" s="245">
        <v>0.114</v>
      </c>
      <c r="I243" s="258">
        <v>1228.3593256600652</v>
      </c>
      <c r="L243"/>
      <c r="M243" s="264"/>
    </row>
    <row r="244" spans="1:13" ht="20.100000000000001" customHeight="1" x14ac:dyDescent="0.2">
      <c r="A244" s="255">
        <v>39</v>
      </c>
      <c r="B244" s="256" t="s">
        <v>403</v>
      </c>
      <c r="C244" s="256" t="s">
        <v>426</v>
      </c>
      <c r="D244" s="255" t="s">
        <v>427</v>
      </c>
      <c r="E244" s="256">
        <v>60287.798162793595</v>
      </c>
      <c r="F244" s="256">
        <v>60378.217241418148</v>
      </c>
      <c r="G244" s="257" t="s">
        <v>431</v>
      </c>
      <c r="H244" s="245">
        <v>0.114</v>
      </c>
      <c r="I244" s="258">
        <v>90.41907862455264</v>
      </c>
      <c r="L244"/>
      <c r="M244" s="264"/>
    </row>
    <row r="245" spans="1:13" ht="20.100000000000001" customHeight="1" x14ac:dyDescent="0.2">
      <c r="A245" s="255">
        <v>40</v>
      </c>
      <c r="B245" s="256" t="s">
        <v>403</v>
      </c>
      <c r="C245" s="256" t="s">
        <v>426</v>
      </c>
      <c r="D245" s="255" t="s">
        <v>427</v>
      </c>
      <c r="E245" s="256">
        <v>60444.296027901371</v>
      </c>
      <c r="F245" s="256">
        <v>60866.520258547847</v>
      </c>
      <c r="G245" s="257" t="s">
        <v>428</v>
      </c>
      <c r="H245" s="245">
        <v>0.10199999999999999</v>
      </c>
      <c r="I245" s="258">
        <v>422.22423064647592</v>
      </c>
      <c r="L245"/>
      <c r="M245" s="264"/>
    </row>
    <row r="246" spans="1:13" ht="20.100000000000001" customHeight="1" x14ac:dyDescent="0.2">
      <c r="A246" s="255">
        <v>41</v>
      </c>
      <c r="B246" s="256" t="s">
        <v>403</v>
      </c>
      <c r="C246" s="256" t="s">
        <v>426</v>
      </c>
      <c r="D246" s="255" t="s">
        <v>427</v>
      </c>
      <c r="E246" s="256">
        <v>60823.429956962238</v>
      </c>
      <c r="F246" s="256">
        <v>60866.520258547847</v>
      </c>
      <c r="G246" s="257" t="s">
        <v>428</v>
      </c>
      <c r="H246" s="245">
        <v>0.10199999999999999</v>
      </c>
      <c r="I246" s="258">
        <v>43.090301585609268</v>
      </c>
      <c r="L246"/>
      <c r="M246" s="264"/>
    </row>
    <row r="247" spans="1:13" ht="20.100000000000001" customHeight="1" x14ac:dyDescent="0.2">
      <c r="A247" s="255">
        <v>42</v>
      </c>
      <c r="B247" s="256" t="s">
        <v>403</v>
      </c>
      <c r="C247" s="256" t="s">
        <v>426</v>
      </c>
      <c r="D247" s="255" t="s">
        <v>427</v>
      </c>
      <c r="E247" s="256">
        <v>61225.728448233938</v>
      </c>
      <c r="F247" s="256">
        <v>61946.33790723791</v>
      </c>
      <c r="G247" s="257" t="s">
        <v>431</v>
      </c>
      <c r="H247" s="245">
        <v>0.114</v>
      </c>
      <c r="I247" s="258">
        <v>720.60945900397201</v>
      </c>
      <c r="L247"/>
      <c r="M247" s="264"/>
    </row>
    <row r="248" spans="1:13" ht="20.100000000000001" customHeight="1" x14ac:dyDescent="0.2">
      <c r="A248" s="255">
        <v>43</v>
      </c>
      <c r="B248" s="256" t="s">
        <v>403</v>
      </c>
      <c r="C248" s="256" t="s">
        <v>426</v>
      </c>
      <c r="D248" s="255" t="s">
        <v>427</v>
      </c>
      <c r="E248" s="256">
        <v>61977.665086154338</v>
      </c>
      <c r="F248" s="256">
        <v>61998.623237217987</v>
      </c>
      <c r="G248" s="257" t="s">
        <v>428</v>
      </c>
      <c r="H248" s="245">
        <v>0.10199999999999999</v>
      </c>
      <c r="I248" s="258">
        <v>20.958151063648984</v>
      </c>
      <c r="L248"/>
      <c r="M248" s="264"/>
    </row>
    <row r="249" spans="1:13" ht="20.100000000000001" customHeight="1" x14ac:dyDescent="0.2">
      <c r="A249" s="255">
        <v>44</v>
      </c>
      <c r="B249" s="256" t="s">
        <v>403</v>
      </c>
      <c r="C249" s="256" t="s">
        <v>426</v>
      </c>
      <c r="D249" s="255" t="s">
        <v>427</v>
      </c>
      <c r="E249" s="256">
        <v>62009.004505430777</v>
      </c>
      <c r="F249" s="256">
        <v>62019.513413571942</v>
      </c>
      <c r="G249" s="257" t="s">
        <v>428</v>
      </c>
      <c r="H249" s="245">
        <v>0.10199999999999999</v>
      </c>
      <c r="I249" s="258">
        <v>10.508908141164284</v>
      </c>
      <c r="L249"/>
      <c r="M249" s="264"/>
    </row>
    <row r="250" spans="1:13" ht="20.100000000000001" customHeight="1" x14ac:dyDescent="0.2">
      <c r="A250" s="255">
        <v>45</v>
      </c>
      <c r="B250" s="256" t="s">
        <v>403</v>
      </c>
      <c r="C250" s="256" t="s">
        <v>426</v>
      </c>
      <c r="D250" s="255" t="s">
        <v>427</v>
      </c>
      <c r="E250" s="256">
        <v>62029.872107852221</v>
      </c>
      <c r="F250" s="256">
        <v>64242.973088373394</v>
      </c>
      <c r="G250" s="257" t="s">
        <v>428</v>
      </c>
      <c r="H250" s="245">
        <v>0.10199999999999999</v>
      </c>
      <c r="I250" s="258">
        <v>2213.1009805211725</v>
      </c>
      <c r="L250"/>
      <c r="M250" s="264"/>
    </row>
    <row r="251" spans="1:13" ht="20.100000000000001" customHeight="1" x14ac:dyDescent="0.2">
      <c r="A251" s="255">
        <v>46</v>
      </c>
      <c r="B251" s="256" t="s">
        <v>403</v>
      </c>
      <c r="C251" s="256" t="s">
        <v>426</v>
      </c>
      <c r="D251" s="255" t="s">
        <v>427</v>
      </c>
      <c r="E251" s="256">
        <v>62322.479924020423</v>
      </c>
      <c r="F251" s="256">
        <v>62343.360434389659</v>
      </c>
      <c r="G251" s="257" t="s">
        <v>428</v>
      </c>
      <c r="H251" s="245">
        <v>0.10199999999999999</v>
      </c>
      <c r="I251" s="258">
        <v>20.880510369235708</v>
      </c>
      <c r="L251"/>
      <c r="M251" s="264"/>
    </row>
    <row r="252" spans="1:13" ht="20.100000000000001" customHeight="1" x14ac:dyDescent="0.2">
      <c r="A252" s="255">
        <v>47</v>
      </c>
      <c r="B252" s="256" t="s">
        <v>403</v>
      </c>
      <c r="C252" s="256" t="s">
        <v>426</v>
      </c>
      <c r="D252" s="255" t="s">
        <v>427</v>
      </c>
      <c r="E252" s="256">
        <v>62353.841594807134</v>
      </c>
      <c r="F252" s="256">
        <v>62479.161469758212</v>
      </c>
      <c r="G252" s="257" t="s">
        <v>428</v>
      </c>
      <c r="H252" s="245">
        <v>0.10199999999999999</v>
      </c>
      <c r="I252" s="258">
        <v>125.31987495107751</v>
      </c>
      <c r="L252"/>
      <c r="M252" s="264"/>
    </row>
    <row r="253" spans="1:13" ht="20.100000000000001" customHeight="1" x14ac:dyDescent="0.2">
      <c r="A253" s="255">
        <v>48</v>
      </c>
      <c r="B253" s="256" t="s">
        <v>403</v>
      </c>
      <c r="C253" s="256" t="s">
        <v>426</v>
      </c>
      <c r="D253" s="255" t="s">
        <v>427</v>
      </c>
      <c r="E253" s="256">
        <v>62489.540446153718</v>
      </c>
      <c r="F253" s="256">
        <v>62499.98197827542</v>
      </c>
      <c r="G253" s="257" t="s">
        <v>428</v>
      </c>
      <c r="H253" s="245">
        <v>0.10199999999999999</v>
      </c>
      <c r="I253" s="258">
        <v>10.441532121702039</v>
      </c>
      <c r="L253"/>
      <c r="M253" s="264"/>
    </row>
    <row r="254" spans="1:13" ht="20.100000000000001" customHeight="1" x14ac:dyDescent="0.2">
      <c r="A254" s="255">
        <v>49</v>
      </c>
      <c r="B254" s="256" t="s">
        <v>403</v>
      </c>
      <c r="C254" s="256" t="s">
        <v>426</v>
      </c>
      <c r="D254" s="255" t="s">
        <v>427</v>
      </c>
      <c r="E254" s="256">
        <v>64368.5873550447</v>
      </c>
      <c r="F254" s="256">
        <v>64532.040548869132</v>
      </c>
      <c r="G254" s="257" t="s">
        <v>431</v>
      </c>
      <c r="H254" s="245">
        <v>0.114</v>
      </c>
      <c r="I254" s="258">
        <v>163.45319382443267</v>
      </c>
      <c r="L254"/>
      <c r="M254" s="264"/>
    </row>
    <row r="255" spans="1:13" ht="20.100000000000001" customHeight="1" x14ac:dyDescent="0.2">
      <c r="A255" s="255">
        <v>50</v>
      </c>
      <c r="B255" s="256" t="s">
        <v>403</v>
      </c>
      <c r="C255" s="256" t="s">
        <v>426</v>
      </c>
      <c r="D255" s="255" t="s">
        <v>427</v>
      </c>
      <c r="E255" s="256">
        <v>64553.148013953418</v>
      </c>
      <c r="F255" s="256">
        <v>65099.040367444359</v>
      </c>
      <c r="G255" s="257" t="s">
        <v>431</v>
      </c>
      <c r="H255" s="245">
        <v>0.114</v>
      </c>
      <c r="I255" s="258">
        <v>545.89235349094088</v>
      </c>
      <c r="L255"/>
      <c r="M255" s="264"/>
    </row>
    <row r="256" spans="1:13" ht="20.100000000000001" customHeight="1" x14ac:dyDescent="0.2">
      <c r="A256" s="255">
        <v>51</v>
      </c>
      <c r="B256" s="256" t="s">
        <v>403</v>
      </c>
      <c r="C256" s="256" t="s">
        <v>426</v>
      </c>
      <c r="D256" s="255" t="s">
        <v>427</v>
      </c>
      <c r="E256" s="256">
        <v>65099.040367444359</v>
      </c>
      <c r="F256" s="256">
        <v>65113.251175187754</v>
      </c>
      <c r="G256" s="257" t="s">
        <v>428</v>
      </c>
      <c r="H256" s="245">
        <v>0.10199999999999999</v>
      </c>
      <c r="I256" s="258">
        <v>14.21080774339498</v>
      </c>
      <c r="L256"/>
      <c r="M256" s="264"/>
    </row>
    <row r="257" spans="1:13" ht="20.100000000000001" customHeight="1" x14ac:dyDescent="0.2">
      <c r="A257" s="255">
        <v>52</v>
      </c>
      <c r="B257" s="256" t="s">
        <v>403</v>
      </c>
      <c r="C257" s="256" t="s">
        <v>426</v>
      </c>
      <c r="D257" s="255" t="s">
        <v>427</v>
      </c>
      <c r="E257" s="256">
        <v>65133.269116283773</v>
      </c>
      <c r="F257" s="256">
        <v>65463.737499960713</v>
      </c>
      <c r="G257" s="257" t="s">
        <v>428</v>
      </c>
      <c r="H257" s="245">
        <v>0.10199999999999999</v>
      </c>
      <c r="I257" s="258">
        <v>330.46838367693999</v>
      </c>
      <c r="L257"/>
      <c r="M257" s="264"/>
    </row>
    <row r="258" spans="1:13" ht="20.100000000000001" customHeight="1" x14ac:dyDescent="0.2">
      <c r="A258" s="255">
        <v>53</v>
      </c>
      <c r="B258" s="256" t="s">
        <v>403</v>
      </c>
      <c r="C258" s="256" t="s">
        <v>426</v>
      </c>
      <c r="D258" s="255" t="s">
        <v>427</v>
      </c>
      <c r="E258" s="256">
        <v>65463.737499960713</v>
      </c>
      <c r="F258" s="256">
        <v>65502.636693040193</v>
      </c>
      <c r="G258" s="257" t="s">
        <v>436</v>
      </c>
      <c r="H258" s="245">
        <v>0.21000000000000002</v>
      </c>
      <c r="I258" s="258">
        <v>38.899193079480028</v>
      </c>
      <c r="L258"/>
      <c r="M258" s="264"/>
    </row>
    <row r="259" spans="1:13" ht="20.100000000000001" customHeight="1" x14ac:dyDescent="0.2">
      <c r="A259" s="255">
        <v>54</v>
      </c>
      <c r="B259" s="256" t="s">
        <v>403</v>
      </c>
      <c r="C259" s="256" t="s">
        <v>426</v>
      </c>
      <c r="D259" s="255" t="s">
        <v>427</v>
      </c>
      <c r="E259" s="256">
        <v>65509.333401809679</v>
      </c>
      <c r="F259" s="256">
        <v>66322.632207756076</v>
      </c>
      <c r="G259" s="257" t="s">
        <v>431</v>
      </c>
      <c r="H259" s="245">
        <v>0.114</v>
      </c>
      <c r="I259" s="258">
        <v>813.2988059463969</v>
      </c>
      <c r="L259"/>
      <c r="M259" s="264"/>
    </row>
    <row r="260" spans="1:13" ht="20.100000000000001" customHeight="1" x14ac:dyDescent="0.2">
      <c r="A260" s="255">
        <v>55</v>
      </c>
      <c r="B260" s="256" t="s">
        <v>403</v>
      </c>
      <c r="C260" s="256" t="s">
        <v>426</v>
      </c>
      <c r="D260" s="255" t="s">
        <v>427</v>
      </c>
      <c r="E260" s="256">
        <v>66611.2172414136</v>
      </c>
      <c r="F260" s="256">
        <v>66709.936637926439</v>
      </c>
      <c r="G260" s="257" t="s">
        <v>428</v>
      </c>
      <c r="H260" s="245">
        <v>0.10199999999999999</v>
      </c>
      <c r="I260" s="258">
        <v>98.719396512839012</v>
      </c>
      <c r="L260"/>
      <c r="M260" s="264"/>
    </row>
    <row r="261" spans="1:13" ht="20.100000000000001" customHeight="1" x14ac:dyDescent="0.2">
      <c r="A261" s="255">
        <v>56</v>
      </c>
      <c r="B261" s="256" t="s">
        <v>403</v>
      </c>
      <c r="C261" s="256" t="s">
        <v>426</v>
      </c>
      <c r="D261" s="255" t="s">
        <v>427</v>
      </c>
      <c r="E261" s="256">
        <v>66725.063076029051</v>
      </c>
      <c r="F261" s="256">
        <v>67166.860956592296</v>
      </c>
      <c r="G261" s="257" t="s">
        <v>428</v>
      </c>
      <c r="H261" s="245">
        <v>0.10199999999999999</v>
      </c>
      <c r="I261" s="258">
        <v>441.79788056324469</v>
      </c>
      <c r="L261"/>
      <c r="M261" s="264"/>
    </row>
    <row r="262" spans="1:13" ht="20.100000000000001" customHeight="1" x14ac:dyDescent="0.2">
      <c r="A262" s="255">
        <v>57</v>
      </c>
      <c r="B262" s="256" t="s">
        <v>403</v>
      </c>
      <c r="C262" s="256" t="s">
        <v>426</v>
      </c>
      <c r="D262" s="255" t="s">
        <v>427</v>
      </c>
      <c r="E262" s="256">
        <v>67197.049559726889</v>
      </c>
      <c r="F262" s="256">
        <v>67669.410815044466</v>
      </c>
      <c r="G262" s="257" t="s">
        <v>428</v>
      </c>
      <c r="H262" s="245">
        <v>0.10199999999999999</v>
      </c>
      <c r="I262" s="258">
        <v>472.36125531757716</v>
      </c>
      <c r="L262"/>
      <c r="M262" s="264"/>
    </row>
    <row r="263" spans="1:13" ht="20.100000000000001" customHeight="1" x14ac:dyDescent="0.2">
      <c r="A263" s="255">
        <v>58</v>
      </c>
      <c r="B263" s="256" t="s">
        <v>403</v>
      </c>
      <c r="C263" s="256" t="s">
        <v>426</v>
      </c>
      <c r="D263" s="255" t="s">
        <v>427</v>
      </c>
      <c r="E263" s="256">
        <v>67681.767456961432</v>
      </c>
      <c r="F263" s="256">
        <v>68082.878897682473</v>
      </c>
      <c r="G263" s="257" t="s">
        <v>428</v>
      </c>
      <c r="H263" s="245">
        <v>0.10199999999999999</v>
      </c>
      <c r="I263" s="258">
        <v>401.11144072104071</v>
      </c>
      <c r="L263"/>
      <c r="M263" s="264"/>
    </row>
    <row r="264" spans="1:13" ht="20.100000000000001" customHeight="1" x14ac:dyDescent="0.2">
      <c r="A264" s="255">
        <v>59</v>
      </c>
      <c r="B264" s="256" t="s">
        <v>403</v>
      </c>
      <c r="C264" s="256" t="s">
        <v>426</v>
      </c>
      <c r="D264" s="255" t="s">
        <v>427</v>
      </c>
      <c r="E264" s="256">
        <v>68228.981978278913</v>
      </c>
      <c r="F264" s="256">
        <v>68449.468864985858</v>
      </c>
      <c r="G264" s="257" t="s">
        <v>428</v>
      </c>
      <c r="H264" s="245">
        <v>0.10199999999999999</v>
      </c>
      <c r="I264" s="258">
        <v>220.48688670694537</v>
      </c>
      <c r="L264"/>
      <c r="M264" s="264"/>
    </row>
    <row r="265" spans="1:13" ht="20.100000000000001" customHeight="1" x14ac:dyDescent="0.2">
      <c r="A265" s="255">
        <v>60</v>
      </c>
      <c r="B265" s="256" t="s">
        <v>403</v>
      </c>
      <c r="C265" s="256" t="s">
        <v>426</v>
      </c>
      <c r="D265" s="255" t="s">
        <v>427</v>
      </c>
      <c r="E265" s="256">
        <v>68464.368272670719</v>
      </c>
      <c r="F265" s="256">
        <v>68479.275636665072</v>
      </c>
      <c r="G265" s="257" t="s">
        <v>428</v>
      </c>
      <c r="H265" s="245">
        <v>0.10199999999999999</v>
      </c>
      <c r="I265" s="258">
        <v>14.907363994352636</v>
      </c>
      <c r="L265"/>
      <c r="M265" s="264"/>
    </row>
    <row r="266" spans="1:13" ht="20.100000000000001" customHeight="1" x14ac:dyDescent="0.2">
      <c r="A266" s="255">
        <v>61</v>
      </c>
      <c r="B266" s="256" t="s">
        <v>403</v>
      </c>
      <c r="C266" s="256" t="s">
        <v>426</v>
      </c>
      <c r="D266" s="255" t="s">
        <v>427</v>
      </c>
      <c r="E266" s="256">
        <v>68567.146709836932</v>
      </c>
      <c r="F266" s="256">
        <v>68887.593650348441</v>
      </c>
      <c r="G266" s="257" t="s">
        <v>428</v>
      </c>
      <c r="H266" s="245">
        <v>0.10199999999999999</v>
      </c>
      <c r="I266" s="258">
        <v>320.44694051150873</v>
      </c>
      <c r="L266"/>
      <c r="M266" s="264"/>
    </row>
    <row r="267" spans="1:13" ht="20.100000000000001" customHeight="1" x14ac:dyDescent="0.2">
      <c r="A267" s="255">
        <v>62</v>
      </c>
      <c r="B267" s="256" t="s">
        <v>403</v>
      </c>
      <c r="C267" s="256" t="s">
        <v>426</v>
      </c>
      <c r="D267" s="255" t="s">
        <v>427</v>
      </c>
      <c r="E267" s="256">
        <v>68968.915530701954</v>
      </c>
      <c r="F267" s="256">
        <v>69201.761212215963</v>
      </c>
      <c r="G267" s="257" t="s">
        <v>428</v>
      </c>
      <c r="H267" s="245">
        <v>0.10199999999999999</v>
      </c>
      <c r="I267" s="258">
        <v>232.8456815140089</v>
      </c>
      <c r="L267"/>
      <c r="M267" s="264"/>
    </row>
    <row r="268" spans="1:13" ht="20.100000000000001" customHeight="1" x14ac:dyDescent="0.2">
      <c r="A268" s="255">
        <v>63</v>
      </c>
      <c r="B268" s="256" t="s">
        <v>403</v>
      </c>
      <c r="C268" s="256" t="s">
        <v>426</v>
      </c>
      <c r="D268" s="255" t="s">
        <v>427</v>
      </c>
      <c r="E268" s="256">
        <v>69317.535600396935</v>
      </c>
      <c r="F268" s="256">
        <v>69555.468864976967</v>
      </c>
      <c r="G268" s="257" t="s">
        <v>428</v>
      </c>
      <c r="H268" s="245">
        <v>0.10199999999999999</v>
      </c>
      <c r="I268" s="258">
        <v>237.93326458003139</v>
      </c>
      <c r="L268"/>
      <c r="M268" s="264"/>
    </row>
    <row r="269" spans="1:13" ht="20.100000000000001" customHeight="1" x14ac:dyDescent="0.2">
      <c r="A269" s="255">
        <v>64</v>
      </c>
      <c r="B269" s="256" t="s">
        <v>403</v>
      </c>
      <c r="C269" s="256" t="s">
        <v>426</v>
      </c>
      <c r="D269" s="255" t="s">
        <v>427</v>
      </c>
      <c r="E269" s="256">
        <v>69908.533836133196</v>
      </c>
      <c r="F269" s="256">
        <v>70436.589184967263</v>
      </c>
      <c r="G269" s="257" t="s">
        <v>428</v>
      </c>
      <c r="H269" s="245">
        <v>0.10199999999999999</v>
      </c>
      <c r="I269" s="258">
        <v>528.05534883406654</v>
      </c>
      <c r="L269"/>
      <c r="M269" s="264"/>
    </row>
    <row r="270" spans="1:13" ht="20.100000000000001" customHeight="1" x14ac:dyDescent="0.2">
      <c r="A270" s="255">
        <v>65</v>
      </c>
      <c r="B270" s="256" t="s">
        <v>403</v>
      </c>
      <c r="C270" s="256" t="s">
        <v>426</v>
      </c>
      <c r="D270" s="255" t="s">
        <v>427</v>
      </c>
      <c r="E270" s="256">
        <v>70471.098238377002</v>
      </c>
      <c r="F270" s="256">
        <v>70661.404563498916</v>
      </c>
      <c r="G270" s="257" t="s">
        <v>428</v>
      </c>
      <c r="H270" s="245">
        <v>0.10199999999999999</v>
      </c>
      <c r="I270" s="258">
        <v>190.30632512191369</v>
      </c>
      <c r="L270"/>
      <c r="M270" s="264"/>
    </row>
    <row r="271" spans="1:13" ht="20.100000000000001" customHeight="1" x14ac:dyDescent="0.2">
      <c r="A271" s="255">
        <v>66</v>
      </c>
      <c r="B271" s="256" t="s">
        <v>403</v>
      </c>
      <c r="C271" s="256" t="s">
        <v>426</v>
      </c>
      <c r="D271" s="255" t="s">
        <v>427</v>
      </c>
      <c r="E271" s="256">
        <v>70949.063652065888</v>
      </c>
      <c r="F271" s="256">
        <v>71690.918902257486</v>
      </c>
      <c r="G271" s="257" t="s">
        <v>428</v>
      </c>
      <c r="H271" s="245">
        <v>0.10199999999999999</v>
      </c>
      <c r="I271" s="258">
        <v>741.85525019159832</v>
      </c>
      <c r="L271"/>
      <c r="M271" s="264"/>
    </row>
    <row r="272" spans="1:13" ht="20.100000000000001" customHeight="1" x14ac:dyDescent="0.2">
      <c r="A272" s="255">
        <v>67</v>
      </c>
      <c r="B272" s="256" t="s">
        <v>403</v>
      </c>
      <c r="C272" s="256" t="s">
        <v>426</v>
      </c>
      <c r="D272" s="255" t="s">
        <v>427</v>
      </c>
      <c r="E272" s="256">
        <v>71701.228748831883</v>
      </c>
      <c r="F272" s="256">
        <v>71756.04955973172</v>
      </c>
      <c r="G272" s="257" t="s">
        <v>436</v>
      </c>
      <c r="H272" s="245">
        <v>0.21000000000000002</v>
      </c>
      <c r="I272" s="258">
        <v>54.820810899836943</v>
      </c>
      <c r="L272"/>
      <c r="M272" s="264"/>
    </row>
    <row r="273" spans="1:13" ht="20.100000000000001" customHeight="1" x14ac:dyDescent="0.2">
      <c r="A273" s="255">
        <v>68</v>
      </c>
      <c r="B273" s="256" t="s">
        <v>403</v>
      </c>
      <c r="C273" s="256" t="s">
        <v>426</v>
      </c>
      <c r="D273" s="255" t="s">
        <v>427</v>
      </c>
      <c r="E273" s="256">
        <v>71771.24779864373</v>
      </c>
      <c r="F273" s="256">
        <v>71786.389224193917</v>
      </c>
      <c r="G273" s="257" t="s">
        <v>428</v>
      </c>
      <c r="H273" s="245">
        <v>0.10199999999999999</v>
      </c>
      <c r="I273" s="258">
        <v>15.141425550187705</v>
      </c>
      <c r="L273"/>
      <c r="M273" s="264"/>
    </row>
    <row r="274" spans="1:13" ht="20.100000000000001" customHeight="1" x14ac:dyDescent="0.2">
      <c r="A274" s="255">
        <v>69</v>
      </c>
      <c r="B274" s="256" t="s">
        <v>403</v>
      </c>
      <c r="C274" s="256" t="s">
        <v>426</v>
      </c>
      <c r="D274" s="255" t="s">
        <v>427</v>
      </c>
      <c r="E274" s="256">
        <v>71810.193733484222</v>
      </c>
      <c r="F274" s="256">
        <v>72425.283842081597</v>
      </c>
      <c r="G274" s="257" t="s">
        <v>431</v>
      </c>
      <c r="H274" s="245">
        <v>0.114</v>
      </c>
      <c r="I274" s="258">
        <v>615.09010859737464</v>
      </c>
      <c r="L274"/>
      <c r="M274" s="264"/>
    </row>
    <row r="275" spans="1:13" ht="20.100000000000001" customHeight="1" x14ac:dyDescent="0.2">
      <c r="A275" s="255">
        <v>70</v>
      </c>
      <c r="B275" s="256" t="s">
        <v>403</v>
      </c>
      <c r="C275" s="256" t="s">
        <v>426</v>
      </c>
      <c r="D275" s="255" t="s">
        <v>427</v>
      </c>
      <c r="E275" s="256">
        <v>72468.977370693945</v>
      </c>
      <c r="F275" s="256">
        <v>72661.963956558087</v>
      </c>
      <c r="G275" s="257" t="s">
        <v>428</v>
      </c>
      <c r="H275" s="245">
        <v>0.10199999999999999</v>
      </c>
      <c r="I275" s="258">
        <v>192.9865858641424</v>
      </c>
      <c r="L275"/>
      <c r="M275" s="264"/>
    </row>
    <row r="276" spans="1:13" ht="20.100000000000001" customHeight="1" x14ac:dyDescent="0.2">
      <c r="A276" s="255">
        <v>71</v>
      </c>
      <c r="B276" s="256" t="s">
        <v>403</v>
      </c>
      <c r="C276" s="256" t="s">
        <v>426</v>
      </c>
      <c r="D276" s="255" t="s">
        <v>427</v>
      </c>
      <c r="E276" s="256">
        <v>72676.597198211006</v>
      </c>
      <c r="F276" s="256">
        <v>72884.040732761525</v>
      </c>
      <c r="G276" s="257" t="s">
        <v>428</v>
      </c>
      <c r="H276" s="245">
        <v>0.10199999999999999</v>
      </c>
      <c r="I276" s="258">
        <v>207.44353455051896</v>
      </c>
      <c r="L276"/>
      <c r="M276" s="264"/>
    </row>
    <row r="277" spans="1:13" ht="20.100000000000001" customHeight="1" x14ac:dyDescent="0.2">
      <c r="A277" s="255">
        <v>72</v>
      </c>
      <c r="B277" s="256" t="s">
        <v>403</v>
      </c>
      <c r="C277" s="256" t="s">
        <v>426</v>
      </c>
      <c r="D277" s="255" t="s">
        <v>427</v>
      </c>
      <c r="E277" s="256">
        <v>73399.606249941891</v>
      </c>
      <c r="F277" s="256">
        <v>73535.95474137213</v>
      </c>
      <c r="G277" s="257" t="s">
        <v>436</v>
      </c>
      <c r="H277" s="245">
        <v>0.21000000000000002</v>
      </c>
      <c r="I277" s="258">
        <v>136.34849143023894</v>
      </c>
      <c r="L277"/>
      <c r="M277" s="264"/>
    </row>
    <row r="278" spans="1:13" ht="20.100000000000001" customHeight="1" x14ac:dyDescent="0.2">
      <c r="A278" s="255">
        <v>73</v>
      </c>
      <c r="B278" s="256" t="s">
        <v>403</v>
      </c>
      <c r="C278" s="256" t="s">
        <v>426</v>
      </c>
      <c r="D278" s="255" t="s">
        <v>427</v>
      </c>
      <c r="E278" s="256">
        <v>73738.085991387285</v>
      </c>
      <c r="F278" s="256">
        <v>73816.928235658386</v>
      </c>
      <c r="G278" s="257" t="s">
        <v>436</v>
      </c>
      <c r="H278" s="245">
        <v>0.21000000000000002</v>
      </c>
      <c r="I278" s="258">
        <v>78.842244271101663</v>
      </c>
      <c r="L278"/>
      <c r="M278" s="264"/>
    </row>
    <row r="279" spans="1:13" ht="20.100000000000001" customHeight="1" x14ac:dyDescent="0.2">
      <c r="A279" s="255">
        <v>74</v>
      </c>
      <c r="B279" s="256" t="s">
        <v>403</v>
      </c>
      <c r="C279" s="256" t="s">
        <v>426</v>
      </c>
      <c r="D279" s="255" t="s">
        <v>427</v>
      </c>
      <c r="E279" s="256">
        <v>73984.140301744133</v>
      </c>
      <c r="F279" s="256">
        <v>73999.190086229049</v>
      </c>
      <c r="G279" s="257" t="s">
        <v>428</v>
      </c>
      <c r="H279" s="245">
        <v>0.10199999999999999</v>
      </c>
      <c r="I279" s="258">
        <v>15.049784484916017</v>
      </c>
      <c r="L279"/>
      <c r="M279" s="264"/>
    </row>
    <row r="280" spans="1:13" ht="20.100000000000001" customHeight="1" x14ac:dyDescent="0.2">
      <c r="A280" s="255">
        <v>75</v>
      </c>
      <c r="B280" s="256" t="s">
        <v>403</v>
      </c>
      <c r="C280" s="256" t="s">
        <v>426</v>
      </c>
      <c r="D280" s="255" t="s">
        <v>427</v>
      </c>
      <c r="E280" s="256">
        <v>74028.982058915848</v>
      </c>
      <c r="F280" s="256">
        <v>74060.104094840994</v>
      </c>
      <c r="G280" s="257" t="s">
        <v>428</v>
      </c>
      <c r="H280" s="245">
        <v>0.10199999999999999</v>
      </c>
      <c r="I280" s="258">
        <v>31.12203592514561</v>
      </c>
      <c r="L280"/>
      <c r="M280" s="264"/>
    </row>
    <row r="281" spans="1:13" ht="20.100000000000001" customHeight="1" x14ac:dyDescent="0.2">
      <c r="A281" s="255">
        <v>76</v>
      </c>
      <c r="B281" s="256" t="s">
        <v>403</v>
      </c>
      <c r="C281" s="256" t="s">
        <v>426</v>
      </c>
      <c r="D281" s="255" t="s">
        <v>427</v>
      </c>
      <c r="E281" s="256">
        <v>74089.883900106055</v>
      </c>
      <c r="F281" s="256">
        <v>74098.424211176127</v>
      </c>
      <c r="G281" s="257" t="s">
        <v>428</v>
      </c>
      <c r="H281" s="245">
        <v>0.10199999999999999</v>
      </c>
      <c r="I281" s="258">
        <v>8.5403110700717662</v>
      </c>
      <c r="L281"/>
      <c r="M281" s="264"/>
    </row>
    <row r="282" spans="1:13" ht="20.100000000000001" customHeight="1" x14ac:dyDescent="0.2">
      <c r="A282" s="255">
        <v>77</v>
      </c>
      <c r="B282" s="256" t="s">
        <v>403</v>
      </c>
      <c r="C282" s="256" t="s">
        <v>426</v>
      </c>
      <c r="D282" s="255" t="s">
        <v>427</v>
      </c>
      <c r="E282" s="256">
        <v>74160.222287633413</v>
      </c>
      <c r="F282" s="256">
        <v>74257.813590378777</v>
      </c>
      <c r="G282" s="257" t="s">
        <v>428</v>
      </c>
      <c r="H282" s="245">
        <v>0.10199999999999999</v>
      </c>
      <c r="I282" s="258">
        <v>97.591302745364374</v>
      </c>
      <c r="L282"/>
      <c r="M282" s="264"/>
    </row>
    <row r="283" spans="1:13" ht="20.100000000000001" customHeight="1" x14ac:dyDescent="0.2">
      <c r="A283" s="255">
        <v>78</v>
      </c>
      <c r="B283" s="256" t="s">
        <v>403</v>
      </c>
      <c r="C283" s="256" t="s">
        <v>426</v>
      </c>
      <c r="D283" s="255" t="s">
        <v>427</v>
      </c>
      <c r="E283" s="256">
        <v>74266.42543109844</v>
      </c>
      <c r="F283" s="256">
        <v>74318.752201365016</v>
      </c>
      <c r="G283" s="257" t="s">
        <v>436</v>
      </c>
      <c r="H283" s="245">
        <v>0.21000000000000002</v>
      </c>
      <c r="I283" s="258">
        <v>52.326770266576204</v>
      </c>
      <c r="L283"/>
      <c r="M283" s="264"/>
    </row>
    <row r="284" spans="1:13" ht="20.100000000000001" customHeight="1" x14ac:dyDescent="0.2">
      <c r="A284" s="255">
        <v>79</v>
      </c>
      <c r="B284" s="256" t="s">
        <v>403</v>
      </c>
      <c r="C284" s="256" t="s">
        <v>426</v>
      </c>
      <c r="D284" s="255" t="s">
        <v>427</v>
      </c>
      <c r="E284" s="256">
        <v>74375.107169147945</v>
      </c>
      <c r="F284" s="256">
        <v>74622.623237215812</v>
      </c>
      <c r="G284" s="257" t="s">
        <v>428</v>
      </c>
      <c r="H284" s="245">
        <v>0.10199999999999999</v>
      </c>
      <c r="I284" s="258">
        <v>247.51606806786731</v>
      </c>
      <c r="L284"/>
      <c r="M284" s="264"/>
    </row>
    <row r="285" spans="1:13" ht="20.100000000000001" customHeight="1" x14ac:dyDescent="0.2">
      <c r="A285" s="255">
        <v>80</v>
      </c>
      <c r="B285" s="256" t="s">
        <v>403</v>
      </c>
      <c r="C285" s="256" t="s">
        <v>426</v>
      </c>
      <c r="D285" s="255" t="s">
        <v>427</v>
      </c>
      <c r="E285" s="256">
        <v>74786.851986055888</v>
      </c>
      <c r="F285" s="256">
        <v>74965.914396830674</v>
      </c>
      <c r="G285" s="257" t="s">
        <v>428</v>
      </c>
      <c r="H285" s="245">
        <v>0.10199999999999999</v>
      </c>
      <c r="I285" s="258">
        <v>179.06241077478626</v>
      </c>
      <c r="L285"/>
      <c r="M285" s="264"/>
    </row>
    <row r="286" spans="1:13" ht="20.100000000000001" customHeight="1" x14ac:dyDescent="0.2">
      <c r="A286" s="255">
        <v>81</v>
      </c>
      <c r="B286" s="256" t="s">
        <v>403</v>
      </c>
      <c r="C286" s="256" t="s">
        <v>426</v>
      </c>
      <c r="D286" s="255" t="s">
        <v>427</v>
      </c>
      <c r="E286" s="256">
        <v>75024.234282346515</v>
      </c>
      <c r="F286" s="256">
        <v>75139.35723045691</v>
      </c>
      <c r="G286" s="257" t="s">
        <v>428</v>
      </c>
      <c r="H286" s="245">
        <v>0.10199999999999999</v>
      </c>
      <c r="I286" s="258">
        <v>115.12294811039465</v>
      </c>
      <c r="L286"/>
      <c r="M286" s="264"/>
    </row>
    <row r="287" spans="1:13" ht="20.100000000000001" customHeight="1" x14ac:dyDescent="0.2">
      <c r="A287" s="255">
        <v>82</v>
      </c>
      <c r="B287" s="256" t="s">
        <v>403</v>
      </c>
      <c r="C287" s="256" t="s">
        <v>426</v>
      </c>
      <c r="D287" s="255" t="s">
        <v>427</v>
      </c>
      <c r="E287" s="256">
        <v>75284.597198216841</v>
      </c>
      <c r="F287" s="256">
        <v>75492.255660451643</v>
      </c>
      <c r="G287" s="257" t="s">
        <v>428</v>
      </c>
      <c r="H287" s="245">
        <v>0.10199999999999999</v>
      </c>
      <c r="I287" s="258">
        <v>207.65846223480185</v>
      </c>
      <c r="L287"/>
      <c r="M287" s="264"/>
    </row>
    <row r="288" spans="1:13" ht="20.100000000000001" customHeight="1" x14ac:dyDescent="0.2">
      <c r="A288" s="255">
        <v>83</v>
      </c>
      <c r="B288" s="256" t="s">
        <v>403</v>
      </c>
      <c r="C288" s="256" t="s">
        <v>426</v>
      </c>
      <c r="D288" s="255" t="s">
        <v>427</v>
      </c>
      <c r="E288" s="256">
        <v>75558.637930976314</v>
      </c>
      <c r="F288" s="256">
        <v>76197.109117825807</v>
      </c>
      <c r="G288" s="257" t="s">
        <v>428</v>
      </c>
      <c r="H288" s="245">
        <v>0.10199999999999999</v>
      </c>
      <c r="I288" s="258">
        <v>638.47118684949237</v>
      </c>
      <c r="L288"/>
      <c r="M288" s="264"/>
    </row>
    <row r="289" spans="1:13" ht="20.100000000000001" customHeight="1" x14ac:dyDescent="0.2">
      <c r="A289" s="255">
        <v>84</v>
      </c>
      <c r="B289" s="256" t="s">
        <v>403</v>
      </c>
      <c r="C289" s="256" t="s">
        <v>426</v>
      </c>
      <c r="D289" s="255" t="s">
        <v>427</v>
      </c>
      <c r="E289" s="256">
        <v>76244.363306967454</v>
      </c>
      <c r="F289" s="256">
        <v>76305.954945692167</v>
      </c>
      <c r="G289" s="257" t="s">
        <v>428</v>
      </c>
      <c r="H289" s="245">
        <v>0.10199999999999999</v>
      </c>
      <c r="I289" s="258">
        <v>61.591638724712539</v>
      </c>
      <c r="L289"/>
      <c r="M289" s="264"/>
    </row>
    <row r="290" spans="1:13" ht="20.100000000000001" customHeight="1" x14ac:dyDescent="0.2">
      <c r="A290" s="255">
        <v>85</v>
      </c>
      <c r="B290" s="256" t="s">
        <v>403</v>
      </c>
      <c r="C290" s="256" t="s">
        <v>426</v>
      </c>
      <c r="D290" s="255" t="s">
        <v>427</v>
      </c>
      <c r="E290" s="256">
        <v>76305.954945692167</v>
      </c>
      <c r="F290" s="256">
        <v>76475.624353391293</v>
      </c>
      <c r="G290" s="257" t="s">
        <v>428</v>
      </c>
      <c r="H290" s="245">
        <v>0.10199999999999999</v>
      </c>
      <c r="I290" s="258">
        <v>169.66940769912617</v>
      </c>
      <c r="L290"/>
      <c r="M290" s="264"/>
    </row>
    <row r="291" spans="1:13" ht="20.100000000000001" customHeight="1" x14ac:dyDescent="0.2">
      <c r="A291" s="255">
        <v>86</v>
      </c>
      <c r="B291" s="256" t="s">
        <v>403</v>
      </c>
      <c r="C291" s="256" t="s">
        <v>426</v>
      </c>
      <c r="D291" s="255" t="s">
        <v>427</v>
      </c>
      <c r="E291" s="256">
        <v>76551.472843908734</v>
      </c>
      <c r="F291" s="256">
        <v>77647.849962985681</v>
      </c>
      <c r="G291" s="257" t="s">
        <v>428</v>
      </c>
      <c r="H291" s="245">
        <v>0.10199999999999999</v>
      </c>
      <c r="I291" s="258">
        <v>1096.3771190769476</v>
      </c>
      <c r="L291"/>
      <c r="M291" s="264"/>
    </row>
    <row r="292" spans="1:13" ht="20.100000000000001" customHeight="1" x14ac:dyDescent="0.2">
      <c r="A292" s="255">
        <v>87</v>
      </c>
      <c r="B292" s="256" t="s">
        <v>403</v>
      </c>
      <c r="C292" s="256" t="s">
        <v>426</v>
      </c>
      <c r="D292" s="255" t="s">
        <v>427</v>
      </c>
      <c r="E292" s="256">
        <v>77765.752201356896</v>
      </c>
      <c r="F292" s="256">
        <v>79010.560443413415</v>
      </c>
      <c r="G292" s="257" t="s">
        <v>428</v>
      </c>
      <c r="H292" s="245">
        <v>0.10199999999999999</v>
      </c>
      <c r="I292" s="258">
        <v>1244.8082420565188</v>
      </c>
      <c r="L292"/>
      <c r="M292" s="264"/>
    </row>
    <row r="293" spans="1:13" ht="20.100000000000001" customHeight="1" x14ac:dyDescent="0.2">
      <c r="A293" s="255">
        <v>88</v>
      </c>
      <c r="B293" s="256" t="s">
        <v>403</v>
      </c>
      <c r="C293" s="256" t="s">
        <v>426</v>
      </c>
      <c r="D293" s="255" t="s">
        <v>427</v>
      </c>
      <c r="E293" s="256">
        <v>79033.768820860132</v>
      </c>
      <c r="F293" s="256">
        <v>79162.830315531945</v>
      </c>
      <c r="G293" s="257" t="s">
        <v>428</v>
      </c>
      <c r="H293" s="245">
        <v>0.10199999999999999</v>
      </c>
      <c r="I293" s="258">
        <v>129.0614946718124</v>
      </c>
      <c r="L293"/>
      <c r="M293" s="264"/>
    </row>
    <row r="294" spans="1:13" ht="20.100000000000001" customHeight="1" x14ac:dyDescent="0.2">
      <c r="A294" s="255">
        <v>89</v>
      </c>
      <c r="B294" s="256" t="s">
        <v>403</v>
      </c>
      <c r="C294" s="256" t="s">
        <v>426</v>
      </c>
      <c r="D294" s="255" t="s">
        <v>427</v>
      </c>
      <c r="E294" s="256">
        <v>79185.278086816397</v>
      </c>
      <c r="F294" s="256">
        <v>79306.986483709799</v>
      </c>
      <c r="G294" s="257" t="s">
        <v>428</v>
      </c>
      <c r="H294" s="245">
        <v>0.10199999999999999</v>
      </c>
      <c r="I294" s="258">
        <v>121.7083968934021</v>
      </c>
      <c r="L294"/>
      <c r="M294" s="264"/>
    </row>
    <row r="295" spans="1:13" ht="20.100000000000001" customHeight="1" x14ac:dyDescent="0.2">
      <c r="A295" s="255">
        <v>90</v>
      </c>
      <c r="B295" s="256" t="s">
        <v>403</v>
      </c>
      <c r="C295" s="256" t="s">
        <v>426</v>
      </c>
      <c r="D295" s="255" t="s">
        <v>427</v>
      </c>
      <c r="E295" s="256">
        <v>79337.419745794468</v>
      </c>
      <c r="F295" s="256">
        <v>79705.640820485976</v>
      </c>
      <c r="G295" s="257" t="s">
        <v>428</v>
      </c>
      <c r="H295" s="245">
        <v>0.10199999999999999</v>
      </c>
      <c r="I295" s="258">
        <v>368.22107469150797</v>
      </c>
      <c r="L295"/>
      <c r="M295" s="264"/>
    </row>
    <row r="296" spans="1:13" ht="20.100000000000001" customHeight="1" x14ac:dyDescent="0.2">
      <c r="A296" s="255">
        <v>91</v>
      </c>
      <c r="B296" s="256" t="s">
        <v>403</v>
      </c>
      <c r="C296" s="256" t="s">
        <v>426</v>
      </c>
      <c r="D296" s="255" t="s">
        <v>427</v>
      </c>
      <c r="E296" s="256">
        <v>79987.139668326767</v>
      </c>
      <c r="F296" s="256">
        <v>80159.217241412494</v>
      </c>
      <c r="G296" s="257" t="s">
        <v>428</v>
      </c>
      <c r="H296" s="245">
        <v>0.10199999999999999</v>
      </c>
      <c r="I296" s="258">
        <v>172.07757308572764</v>
      </c>
      <c r="L296"/>
      <c r="M296" s="264"/>
    </row>
    <row r="297" spans="1:13" ht="20.100000000000001" customHeight="1" x14ac:dyDescent="0.2">
      <c r="A297" s="255">
        <v>92</v>
      </c>
      <c r="B297" s="256" t="s">
        <v>403</v>
      </c>
      <c r="C297" s="256" t="s">
        <v>426</v>
      </c>
      <c r="D297" s="255" t="s">
        <v>427</v>
      </c>
      <c r="E297" s="256">
        <v>80211.578384501539</v>
      </c>
      <c r="F297" s="256">
        <v>80394.477575563593</v>
      </c>
      <c r="G297" s="257" t="s">
        <v>428</v>
      </c>
      <c r="H297" s="245">
        <v>0.10199999999999999</v>
      </c>
      <c r="I297" s="258">
        <v>182.89919106205343</v>
      </c>
      <c r="L297"/>
      <c r="M297" s="264"/>
    </row>
    <row r="298" spans="1:13" ht="20.100000000000001" customHeight="1" x14ac:dyDescent="0.2">
      <c r="A298" s="255">
        <v>93</v>
      </c>
      <c r="B298" s="256" t="s">
        <v>403</v>
      </c>
      <c r="C298" s="256" t="s">
        <v>426</v>
      </c>
      <c r="D298" s="255" t="s">
        <v>427</v>
      </c>
      <c r="E298" s="256">
        <v>80563.270325793725</v>
      </c>
      <c r="F298" s="256">
        <v>81004.439556571248</v>
      </c>
      <c r="G298" s="257" t="s">
        <v>428</v>
      </c>
      <c r="H298" s="245">
        <v>0.10199999999999999</v>
      </c>
      <c r="I298" s="258">
        <v>441.1692307775229</v>
      </c>
      <c r="L298"/>
      <c r="M298" s="264"/>
    </row>
    <row r="299" spans="1:13" ht="20.100000000000001" customHeight="1" x14ac:dyDescent="0.2">
      <c r="A299" s="255">
        <v>94</v>
      </c>
      <c r="B299" s="256" t="s">
        <v>403</v>
      </c>
      <c r="C299" s="256" t="s">
        <v>426</v>
      </c>
      <c r="D299" s="255" t="s">
        <v>427</v>
      </c>
      <c r="E299" s="256">
        <v>81046.194612105523</v>
      </c>
      <c r="F299" s="256">
        <v>81527.540065776222</v>
      </c>
      <c r="G299" s="257" t="s">
        <v>428</v>
      </c>
      <c r="H299" s="245">
        <v>0.10199999999999999</v>
      </c>
      <c r="I299" s="258">
        <v>481.3454536706995</v>
      </c>
      <c r="L299"/>
      <c r="M299" s="264"/>
    </row>
    <row r="300" spans="1:13" ht="20.100000000000001" customHeight="1" x14ac:dyDescent="0.2">
      <c r="A300" s="255">
        <v>95</v>
      </c>
      <c r="B300" s="256" t="s">
        <v>403</v>
      </c>
      <c r="C300" s="256" t="s">
        <v>426</v>
      </c>
      <c r="D300" s="255" t="s">
        <v>427</v>
      </c>
      <c r="E300" s="256">
        <v>81587.932418552475</v>
      </c>
      <c r="F300" s="256">
        <v>81799.231179128648</v>
      </c>
      <c r="G300" s="257" t="s">
        <v>428</v>
      </c>
      <c r="H300" s="245">
        <v>0.10199999999999999</v>
      </c>
      <c r="I300" s="258">
        <v>211.29876057617366</v>
      </c>
      <c r="L300"/>
      <c r="M300" s="264"/>
    </row>
    <row r="301" spans="1:13" ht="20.100000000000001" customHeight="1" x14ac:dyDescent="0.2">
      <c r="A301" s="255">
        <v>96</v>
      </c>
      <c r="B301" s="256" t="s">
        <v>403</v>
      </c>
      <c r="C301" s="256" t="s">
        <v>426</v>
      </c>
      <c r="D301" s="255" t="s">
        <v>427</v>
      </c>
      <c r="E301" s="256">
        <v>81864.421400003237</v>
      </c>
      <c r="F301" s="256">
        <v>82477.918902271529</v>
      </c>
      <c r="G301" s="257" t="s">
        <v>428</v>
      </c>
      <c r="H301" s="245">
        <v>0.10199999999999999</v>
      </c>
      <c r="I301" s="258">
        <v>613.49750226829201</v>
      </c>
      <c r="L301"/>
      <c r="M301" s="264"/>
    </row>
    <row r="302" spans="1:13" ht="20.100000000000001" customHeight="1" x14ac:dyDescent="0.2">
      <c r="A302" s="255">
        <v>97</v>
      </c>
      <c r="B302" s="256" t="s">
        <v>403</v>
      </c>
      <c r="C302" s="256" t="s">
        <v>426</v>
      </c>
      <c r="D302" s="255" t="s">
        <v>427</v>
      </c>
      <c r="E302" s="256">
        <v>82796.369973708439</v>
      </c>
      <c r="F302" s="256">
        <v>84967.108620703511</v>
      </c>
      <c r="G302" s="257" t="s">
        <v>428</v>
      </c>
      <c r="H302" s="245">
        <v>0.10199999999999999</v>
      </c>
      <c r="I302" s="258">
        <v>2170.7386469950725</v>
      </c>
      <c r="L302"/>
      <c r="M302" s="264"/>
    </row>
    <row r="303" spans="1:13" ht="20.100000000000001" customHeight="1" x14ac:dyDescent="0.2">
      <c r="A303" s="255">
        <v>98</v>
      </c>
      <c r="B303" s="256" t="s">
        <v>403</v>
      </c>
      <c r="C303" s="256" t="s">
        <v>426</v>
      </c>
      <c r="D303" s="255" t="s">
        <v>427</v>
      </c>
      <c r="E303" s="256">
        <v>84990.031257666094</v>
      </c>
      <c r="F303" s="256">
        <v>85371.529310274665</v>
      </c>
      <c r="G303" s="257" t="s">
        <v>428</v>
      </c>
      <c r="H303" s="245">
        <v>0.10199999999999999</v>
      </c>
      <c r="I303" s="258">
        <v>381.49805260857102</v>
      </c>
      <c r="L303"/>
      <c r="M303" s="264"/>
    </row>
    <row r="304" spans="1:13" ht="20.100000000000001" customHeight="1" x14ac:dyDescent="0.2">
      <c r="A304" s="255">
        <v>99</v>
      </c>
      <c r="B304" s="256" t="s">
        <v>403</v>
      </c>
      <c r="C304" s="256" t="s">
        <v>426</v>
      </c>
      <c r="D304" s="255" t="s">
        <v>427</v>
      </c>
      <c r="E304" s="256">
        <v>85386.732077153109</v>
      </c>
      <c r="F304" s="256">
        <v>85401.927586196791</v>
      </c>
      <c r="G304" s="257" t="s">
        <v>428</v>
      </c>
      <c r="H304" s="245">
        <v>0.10199999999999999</v>
      </c>
      <c r="I304" s="258">
        <v>15.19550904368225</v>
      </c>
      <c r="L304"/>
      <c r="M304" s="264"/>
    </row>
    <row r="305" spans="1:13" ht="20.100000000000001" customHeight="1" x14ac:dyDescent="0.2">
      <c r="A305" s="255">
        <v>100</v>
      </c>
      <c r="B305" s="256" t="s">
        <v>403</v>
      </c>
      <c r="C305" s="256" t="s">
        <v>426</v>
      </c>
      <c r="D305" s="255" t="s">
        <v>427</v>
      </c>
      <c r="E305" s="256">
        <v>85432.316810390897</v>
      </c>
      <c r="F305" s="256">
        <v>85861.355928950929</v>
      </c>
      <c r="G305" s="257" t="s">
        <v>428</v>
      </c>
      <c r="H305" s="245">
        <v>0.10199999999999999</v>
      </c>
      <c r="I305" s="258">
        <v>429.03911856003106</v>
      </c>
      <c r="L305"/>
      <c r="M305" s="264"/>
    </row>
    <row r="306" spans="1:13" ht="20.100000000000001" customHeight="1" x14ac:dyDescent="0.2">
      <c r="A306" s="255">
        <v>101</v>
      </c>
      <c r="B306" s="256" t="s">
        <v>403</v>
      </c>
      <c r="C306" s="256" t="s">
        <v>426</v>
      </c>
      <c r="D306" s="255" t="s">
        <v>427</v>
      </c>
      <c r="E306" s="256">
        <v>86161.728448234964</v>
      </c>
      <c r="F306" s="256">
        <v>86850.517919004851</v>
      </c>
      <c r="G306" s="257" t="s">
        <v>431</v>
      </c>
      <c r="H306" s="245">
        <v>0.114</v>
      </c>
      <c r="I306" s="258">
        <v>688.78947076988698</v>
      </c>
      <c r="L306"/>
      <c r="M306" s="264"/>
    </row>
    <row r="307" spans="1:13" ht="20.100000000000001" customHeight="1" x14ac:dyDescent="0.2">
      <c r="A307" s="255">
        <v>102</v>
      </c>
      <c r="B307" s="256" t="s">
        <v>403</v>
      </c>
      <c r="C307" s="256" t="s">
        <v>426</v>
      </c>
      <c r="D307" s="255" t="s">
        <v>427</v>
      </c>
      <c r="E307" s="256">
        <v>87278.794592478516</v>
      </c>
      <c r="F307" s="256">
        <v>87981.076592309517</v>
      </c>
      <c r="G307" s="257" t="s">
        <v>428</v>
      </c>
      <c r="H307" s="245">
        <v>0.10199999999999999</v>
      </c>
      <c r="I307" s="258">
        <v>702.28199983100058</v>
      </c>
      <c r="L307"/>
      <c r="M307" s="264"/>
    </row>
    <row r="308" spans="1:13" ht="20.100000000000001" customHeight="1" x14ac:dyDescent="0.2">
      <c r="A308" s="255">
        <v>103</v>
      </c>
      <c r="B308" s="256" t="s">
        <v>403</v>
      </c>
      <c r="C308" s="256" t="s">
        <v>426</v>
      </c>
      <c r="D308" s="255" t="s">
        <v>427</v>
      </c>
      <c r="E308" s="256">
        <v>88157.346918101553</v>
      </c>
      <c r="F308" s="256">
        <v>88280.044653813311</v>
      </c>
      <c r="G308" s="257" t="s">
        <v>428</v>
      </c>
      <c r="H308" s="245">
        <v>0.10199999999999999</v>
      </c>
      <c r="I308" s="258">
        <v>122.69773571175756</v>
      </c>
      <c r="L308"/>
      <c r="M308" s="264"/>
    </row>
    <row r="309" spans="1:13" ht="20.100000000000001" customHeight="1" x14ac:dyDescent="0.2">
      <c r="A309" s="255">
        <v>104</v>
      </c>
      <c r="B309" s="256" t="s">
        <v>403</v>
      </c>
      <c r="C309" s="256" t="s">
        <v>426</v>
      </c>
      <c r="D309" s="255" t="s">
        <v>427</v>
      </c>
      <c r="E309" s="256">
        <v>88323.125587596383</v>
      </c>
      <c r="F309" s="256">
        <v>88641.018103449707</v>
      </c>
      <c r="G309" s="257" t="s">
        <v>431</v>
      </c>
      <c r="H309" s="245">
        <v>0.114</v>
      </c>
      <c r="I309" s="258">
        <v>317.89251585332386</v>
      </c>
      <c r="L309"/>
      <c r="M309" s="264"/>
    </row>
    <row r="310" spans="1:13" ht="20.100000000000001" customHeight="1" x14ac:dyDescent="0.2">
      <c r="A310" s="255">
        <v>105</v>
      </c>
      <c r="B310" s="256" t="s">
        <v>403</v>
      </c>
      <c r="C310" s="256" t="s">
        <v>426</v>
      </c>
      <c r="D310" s="255" t="s">
        <v>427</v>
      </c>
      <c r="E310" s="256">
        <v>88857.588146491165</v>
      </c>
      <c r="F310" s="256">
        <v>89102.510791396548</v>
      </c>
      <c r="G310" s="257" t="s">
        <v>431</v>
      </c>
      <c r="H310" s="245">
        <v>0.114</v>
      </c>
      <c r="I310" s="258">
        <v>244.92264490538219</v>
      </c>
      <c r="L310"/>
      <c r="M310" s="264"/>
    </row>
    <row r="311" spans="1:13" ht="20.100000000000001" customHeight="1" x14ac:dyDescent="0.2">
      <c r="A311" s="255">
        <v>106</v>
      </c>
      <c r="B311" s="256" t="s">
        <v>403</v>
      </c>
      <c r="C311" s="256" t="s">
        <v>426</v>
      </c>
      <c r="D311" s="255" t="s">
        <v>427</v>
      </c>
      <c r="E311" s="256">
        <v>89140.872107855699</v>
      </c>
      <c r="F311" s="256">
        <v>89648.443534546808</v>
      </c>
      <c r="G311" s="257" t="s">
        <v>428</v>
      </c>
      <c r="H311" s="245">
        <v>0.10199999999999999</v>
      </c>
      <c r="I311" s="258">
        <v>507.57142669110908</v>
      </c>
      <c r="L311"/>
      <c r="M311" s="264"/>
    </row>
    <row r="312" spans="1:13" ht="20.100000000000001" customHeight="1" x14ac:dyDescent="0.2">
      <c r="A312" s="255">
        <v>107</v>
      </c>
      <c r="B312" s="256" t="s">
        <v>403</v>
      </c>
      <c r="C312" s="256" t="s">
        <v>426</v>
      </c>
      <c r="D312" s="255" t="s">
        <v>427</v>
      </c>
      <c r="E312" s="256">
        <v>89938.115589566165</v>
      </c>
      <c r="F312" s="256">
        <v>90091.439556581259</v>
      </c>
      <c r="G312" s="257" t="s">
        <v>428</v>
      </c>
      <c r="H312" s="245">
        <v>0.10199999999999999</v>
      </c>
      <c r="I312" s="258">
        <v>153.32396701509424</v>
      </c>
      <c r="L312"/>
      <c r="M312" s="264"/>
    </row>
    <row r="313" spans="1:13" ht="20.100000000000001" customHeight="1" x14ac:dyDescent="0.2">
      <c r="A313" s="255">
        <v>108</v>
      </c>
      <c r="B313" s="256" t="s">
        <v>403</v>
      </c>
      <c r="C313" s="256" t="s">
        <v>426</v>
      </c>
      <c r="D313" s="255" t="s">
        <v>427</v>
      </c>
      <c r="E313" s="256">
        <v>90114.299180513</v>
      </c>
      <c r="F313" s="256">
        <v>91002.32293952805</v>
      </c>
      <c r="G313" s="257" t="s">
        <v>431</v>
      </c>
      <c r="H313" s="245">
        <v>0.114</v>
      </c>
      <c r="I313" s="258">
        <v>888.02375901505002</v>
      </c>
      <c r="L313"/>
      <c r="M313" s="264"/>
    </row>
    <row r="314" spans="1:13" ht="20.100000000000001" customHeight="1" x14ac:dyDescent="0.2">
      <c r="A314" s="255">
        <v>109</v>
      </c>
      <c r="B314" s="256" t="s">
        <v>403</v>
      </c>
      <c r="C314" s="256" t="s">
        <v>426</v>
      </c>
      <c r="D314" s="255" t="s">
        <v>427</v>
      </c>
      <c r="E314" s="256">
        <v>91046.493379833788</v>
      </c>
      <c r="F314" s="256">
        <v>91134.125030661307</v>
      </c>
      <c r="G314" s="257" t="s">
        <v>428</v>
      </c>
      <c r="H314" s="245">
        <v>0.10199999999999999</v>
      </c>
      <c r="I314" s="258">
        <v>87.631650827519479</v>
      </c>
      <c r="L314"/>
      <c r="M314" s="264"/>
    </row>
    <row r="315" spans="1:13" ht="20.100000000000001" customHeight="1" x14ac:dyDescent="0.2">
      <c r="A315" s="255">
        <v>110</v>
      </c>
      <c r="B315" s="256" t="s">
        <v>403</v>
      </c>
      <c r="C315" s="256" t="s">
        <v>426</v>
      </c>
      <c r="D315" s="255" t="s">
        <v>427</v>
      </c>
      <c r="E315" s="256">
        <v>91144.19286666486</v>
      </c>
      <c r="F315" s="256">
        <v>91349.782758584581</v>
      </c>
      <c r="G315" s="257" t="s">
        <v>431</v>
      </c>
      <c r="H315" s="245">
        <v>0.114</v>
      </c>
      <c r="I315" s="258">
        <v>205.58989191972069</v>
      </c>
      <c r="L315"/>
      <c r="M315" s="264"/>
    </row>
    <row r="316" spans="1:13" ht="20.100000000000001" customHeight="1" x14ac:dyDescent="0.2">
      <c r="A316" s="255">
        <v>111</v>
      </c>
      <c r="B316" s="256" t="s">
        <v>403</v>
      </c>
      <c r="C316" s="256" t="s">
        <v>426</v>
      </c>
      <c r="D316" s="255" t="s">
        <v>427</v>
      </c>
      <c r="E316" s="256">
        <v>91364.321507418703</v>
      </c>
      <c r="F316" s="256">
        <v>91771.162195479032</v>
      </c>
      <c r="G316" s="257" t="s">
        <v>428</v>
      </c>
      <c r="H316" s="245">
        <v>0.10199999999999999</v>
      </c>
      <c r="I316" s="258">
        <v>406.84068806032883</v>
      </c>
      <c r="L316"/>
      <c r="M316" s="264"/>
    </row>
    <row r="317" spans="1:13" ht="20.100000000000001" customHeight="1" x14ac:dyDescent="0.2">
      <c r="A317" s="255">
        <v>112</v>
      </c>
      <c r="B317" s="256" t="s">
        <v>403</v>
      </c>
      <c r="C317" s="256" t="s">
        <v>426</v>
      </c>
      <c r="D317" s="255" t="s">
        <v>427</v>
      </c>
      <c r="E317" s="256">
        <v>91782.439556580357</v>
      </c>
      <c r="F317" s="256">
        <v>92175.272388228055</v>
      </c>
      <c r="G317" s="257" t="s">
        <v>431</v>
      </c>
      <c r="H317" s="245">
        <v>0.114</v>
      </c>
      <c r="I317" s="258">
        <v>392.83283164769819</v>
      </c>
      <c r="L317"/>
      <c r="M317" s="264"/>
    </row>
    <row r="318" spans="1:13" ht="20.100000000000001" customHeight="1" x14ac:dyDescent="0.2">
      <c r="A318" s="255">
        <v>113</v>
      </c>
      <c r="B318" s="256" t="s">
        <v>403</v>
      </c>
      <c r="C318" s="256" t="s">
        <v>426</v>
      </c>
      <c r="D318" s="255" t="s">
        <v>427</v>
      </c>
      <c r="E318" s="256">
        <v>92174.063076025705</v>
      </c>
      <c r="F318" s="256">
        <v>93075.438487354942</v>
      </c>
      <c r="G318" s="257" t="s">
        <v>428</v>
      </c>
      <c r="H318" s="245">
        <v>0.10199999999999999</v>
      </c>
      <c r="I318" s="258">
        <v>901.37541132923798</v>
      </c>
      <c r="L318"/>
      <c r="M318" s="264"/>
    </row>
    <row r="319" spans="1:13" ht="20.100000000000001" customHeight="1" x14ac:dyDescent="0.2">
      <c r="A319" s="255">
        <v>114</v>
      </c>
      <c r="B319" s="256" t="s">
        <v>403</v>
      </c>
      <c r="C319" s="256" t="s">
        <v>426</v>
      </c>
      <c r="D319" s="255" t="s">
        <v>427</v>
      </c>
      <c r="E319" s="256">
        <v>93104.820589151757</v>
      </c>
      <c r="F319" s="256">
        <v>93418.759031461086</v>
      </c>
      <c r="G319" s="257" t="s">
        <v>428</v>
      </c>
      <c r="H319" s="245">
        <v>0.10199999999999999</v>
      </c>
      <c r="I319" s="258">
        <v>313.93844230932882</v>
      </c>
      <c r="L319"/>
      <c r="M319" s="264"/>
    </row>
    <row r="320" spans="1:13" ht="20.100000000000001" customHeight="1" x14ac:dyDescent="0.2">
      <c r="A320" s="255">
        <v>115</v>
      </c>
      <c r="B320" s="256" t="s">
        <v>403</v>
      </c>
      <c r="C320" s="256" t="s">
        <v>426</v>
      </c>
      <c r="D320" s="255" t="s">
        <v>427</v>
      </c>
      <c r="E320" s="256">
        <v>93462.416379371978</v>
      </c>
      <c r="F320" s="256">
        <v>93962.526929857573</v>
      </c>
      <c r="G320" s="257" t="s">
        <v>428</v>
      </c>
      <c r="H320" s="245">
        <v>0.10199999999999999</v>
      </c>
      <c r="I320" s="258">
        <v>500.11055048559501</v>
      </c>
      <c r="L320"/>
      <c r="M320" s="264"/>
    </row>
    <row r="321" spans="1:13" ht="20.100000000000001" customHeight="1" x14ac:dyDescent="0.2">
      <c r="A321" s="255">
        <v>116</v>
      </c>
      <c r="B321" s="256" t="s">
        <v>403</v>
      </c>
      <c r="C321" s="256" t="s">
        <v>426</v>
      </c>
      <c r="D321" s="255" t="s">
        <v>427</v>
      </c>
      <c r="E321" s="256">
        <v>93971.797255655722</v>
      </c>
      <c r="F321" s="256">
        <v>93995.035882166019</v>
      </c>
      <c r="G321" s="257" t="s">
        <v>428</v>
      </c>
      <c r="H321" s="245">
        <v>0.10199999999999999</v>
      </c>
      <c r="I321" s="258">
        <v>23.238626510297763</v>
      </c>
      <c r="L321"/>
      <c r="M321" s="264"/>
    </row>
    <row r="322" spans="1:13" ht="20.100000000000001" customHeight="1" x14ac:dyDescent="0.2">
      <c r="A322" s="255">
        <v>117</v>
      </c>
      <c r="B322" s="256" t="s">
        <v>403</v>
      </c>
      <c r="C322" s="256" t="s">
        <v>426</v>
      </c>
      <c r="D322" s="255" t="s">
        <v>427</v>
      </c>
      <c r="E322" s="256">
        <v>94136.946176747791</v>
      </c>
      <c r="F322" s="256">
        <v>94414.224263562384</v>
      </c>
      <c r="G322" s="257" t="s">
        <v>431</v>
      </c>
      <c r="H322" s="245">
        <v>0.114</v>
      </c>
      <c r="I322" s="258">
        <v>277.27808681459283</v>
      </c>
      <c r="L322"/>
      <c r="M322" s="264"/>
    </row>
    <row r="323" spans="1:13" ht="20.100000000000001" customHeight="1" x14ac:dyDescent="0.2">
      <c r="A323" s="255">
        <v>118</v>
      </c>
      <c r="B323" s="256" t="s">
        <v>403</v>
      </c>
      <c r="C323" s="256" t="s">
        <v>426</v>
      </c>
      <c r="D323" s="255" t="s">
        <v>427</v>
      </c>
      <c r="E323" s="256">
        <v>94483.506620161686</v>
      </c>
      <c r="F323" s="256">
        <v>94591.981896549492</v>
      </c>
      <c r="G323" s="257" t="s">
        <v>436</v>
      </c>
      <c r="H323" s="245">
        <v>0.21000000000000002</v>
      </c>
      <c r="I323" s="258">
        <v>108.47527638780593</v>
      </c>
      <c r="L323"/>
      <c r="M323" s="264"/>
    </row>
    <row r="324" spans="1:13" ht="20.100000000000001" customHeight="1" x14ac:dyDescent="0.2">
      <c r="A324" s="255">
        <v>119</v>
      </c>
      <c r="B324" s="256" t="s">
        <v>403</v>
      </c>
      <c r="C324" s="256" t="s">
        <v>426</v>
      </c>
      <c r="D324" s="255" t="s">
        <v>427</v>
      </c>
      <c r="E324" s="256">
        <v>94652.410815032446</v>
      </c>
      <c r="F324" s="256">
        <v>95454.349851151317</v>
      </c>
      <c r="G324" s="257" t="s">
        <v>431</v>
      </c>
      <c r="H324" s="245">
        <v>0.114</v>
      </c>
      <c r="I324" s="258">
        <v>801.93903611887072</v>
      </c>
      <c r="L324"/>
      <c r="M324" s="264"/>
    </row>
    <row r="325" spans="1:13" ht="20.100000000000001" customHeight="1" x14ac:dyDescent="0.2">
      <c r="A325" s="255">
        <v>120</v>
      </c>
      <c r="B325" s="256" t="s">
        <v>403</v>
      </c>
      <c r="C325" s="256" t="s">
        <v>426</v>
      </c>
      <c r="D325" s="255" t="s">
        <v>427</v>
      </c>
      <c r="E325" s="256">
        <v>95492.093772990062</v>
      </c>
      <c r="F325" s="256">
        <v>95969.004525858341</v>
      </c>
      <c r="G325" s="257" t="s">
        <v>431</v>
      </c>
      <c r="H325" s="245">
        <v>0.114</v>
      </c>
      <c r="I325" s="258">
        <v>476.91075286827981</v>
      </c>
      <c r="L325"/>
      <c r="M325" s="264"/>
    </row>
    <row r="326" spans="1:13" ht="20.100000000000001" customHeight="1" x14ac:dyDescent="0.2">
      <c r="A326" s="255">
        <v>121</v>
      </c>
      <c r="B326" s="256" t="s">
        <v>403</v>
      </c>
      <c r="C326" s="256" t="s">
        <v>426</v>
      </c>
      <c r="D326" s="255" t="s">
        <v>427</v>
      </c>
      <c r="E326" s="256">
        <v>96029.301863805973</v>
      </c>
      <c r="F326" s="256">
        <v>96402.873847972616</v>
      </c>
      <c r="G326" s="257" t="s">
        <v>428</v>
      </c>
      <c r="H326" s="245">
        <v>0.10199999999999999</v>
      </c>
      <c r="I326" s="258">
        <v>373.57198416664323</v>
      </c>
      <c r="L326"/>
      <c r="M326" s="264"/>
    </row>
    <row r="327" spans="1:13" ht="20.100000000000001" customHeight="1" x14ac:dyDescent="0.2">
      <c r="A327" s="255">
        <v>122</v>
      </c>
      <c r="B327" s="256" t="s">
        <v>403</v>
      </c>
      <c r="C327" s="256" t="s">
        <v>426</v>
      </c>
      <c r="D327" s="255" t="s">
        <v>427</v>
      </c>
      <c r="E327" s="256">
        <v>96485.271551764046</v>
      </c>
      <c r="F327" s="256">
        <v>96582.035882171622</v>
      </c>
      <c r="G327" s="257" t="s">
        <v>431</v>
      </c>
      <c r="H327" s="245">
        <v>0.114</v>
      </c>
      <c r="I327" s="258">
        <v>96.764330407575471</v>
      </c>
      <c r="L327"/>
      <c r="M327" s="264"/>
    </row>
    <row r="328" spans="1:13" ht="20.100000000000001" customHeight="1" x14ac:dyDescent="0.2">
      <c r="A328" s="255">
        <v>123</v>
      </c>
      <c r="B328" s="256" t="s">
        <v>403</v>
      </c>
      <c r="C328" s="256" t="s">
        <v>426</v>
      </c>
      <c r="D328" s="255" t="s">
        <v>427</v>
      </c>
      <c r="E328" s="256">
        <v>96702.645367063364</v>
      </c>
      <c r="F328" s="256">
        <v>97243.450542981533</v>
      </c>
      <c r="G328" s="257" t="s">
        <v>428</v>
      </c>
      <c r="H328" s="245">
        <v>0.10199999999999999</v>
      </c>
      <c r="I328" s="258">
        <v>540.80517591816897</v>
      </c>
      <c r="L328"/>
      <c r="M328" s="264"/>
    </row>
    <row r="329" spans="1:13" ht="20.100000000000001" customHeight="1" x14ac:dyDescent="0.2">
      <c r="A329" s="255">
        <v>124</v>
      </c>
      <c r="B329" s="256" t="s">
        <v>403</v>
      </c>
      <c r="C329" s="256" t="s">
        <v>426</v>
      </c>
      <c r="D329" s="255" t="s">
        <v>427</v>
      </c>
      <c r="E329" s="256">
        <v>99285.30775865601</v>
      </c>
      <c r="F329" s="256">
        <v>100256.30948372137</v>
      </c>
      <c r="G329" s="257" t="s">
        <v>431</v>
      </c>
      <c r="H329" s="245">
        <v>0.114</v>
      </c>
      <c r="I329" s="258">
        <v>971.00172506536182</v>
      </c>
      <c r="L329"/>
      <c r="M329" s="264"/>
    </row>
    <row r="330" spans="1:13" ht="20.100000000000001" customHeight="1" x14ac:dyDescent="0.2">
      <c r="A330" s="255">
        <v>125</v>
      </c>
      <c r="B330" s="256" t="s">
        <v>403</v>
      </c>
      <c r="C330" s="256" t="s">
        <v>426</v>
      </c>
      <c r="D330" s="255" t="s">
        <v>427</v>
      </c>
      <c r="E330" s="256">
        <v>100363.8833829488</v>
      </c>
      <c r="F330" s="256">
        <v>103144.54698760451</v>
      </c>
      <c r="G330" s="257" t="s">
        <v>431</v>
      </c>
      <c r="H330" s="245">
        <v>0.114</v>
      </c>
      <c r="I330" s="258">
        <v>2780.6636046557105</v>
      </c>
      <c r="L330"/>
      <c r="M330" s="264"/>
    </row>
    <row r="331" spans="1:13" ht="20.100000000000001" customHeight="1" x14ac:dyDescent="0.2">
      <c r="A331" s="255">
        <v>126</v>
      </c>
      <c r="B331" s="256" t="s">
        <v>403</v>
      </c>
      <c r="C331" s="256" t="s">
        <v>426</v>
      </c>
      <c r="D331" s="255" t="s">
        <v>427</v>
      </c>
      <c r="E331" s="256">
        <v>103273.50890814222</v>
      </c>
      <c r="F331" s="256">
        <v>107191.9820589166</v>
      </c>
      <c r="G331" s="257" t="s">
        <v>431</v>
      </c>
      <c r="H331" s="245">
        <v>0.114</v>
      </c>
      <c r="I331" s="258">
        <v>3918.4731507743854</v>
      </c>
      <c r="L331"/>
      <c r="M331" s="264"/>
    </row>
    <row r="332" spans="1:13" ht="20.100000000000001" customHeight="1" x14ac:dyDescent="0.2">
      <c r="A332" s="255">
        <v>127</v>
      </c>
      <c r="B332" s="256" t="s">
        <v>403</v>
      </c>
      <c r="C332" s="256" t="s">
        <v>432</v>
      </c>
      <c r="D332" s="255" t="s">
        <v>427</v>
      </c>
      <c r="E332" s="256">
        <v>108768.08109773748</v>
      </c>
      <c r="F332" s="256">
        <v>108991.41900497762</v>
      </c>
      <c r="G332" s="257" t="s">
        <v>428</v>
      </c>
      <c r="H332" s="245">
        <v>0.10199999999999999</v>
      </c>
      <c r="I332" s="258">
        <v>223.33790724014398</v>
      </c>
      <c r="L332"/>
      <c r="M332" s="264"/>
    </row>
    <row r="333" spans="1:13" ht="20.100000000000001" customHeight="1" x14ac:dyDescent="0.2">
      <c r="A333" s="255">
        <v>128</v>
      </c>
      <c r="B333" s="256" t="s">
        <v>403</v>
      </c>
      <c r="C333" s="256" t="s">
        <v>426</v>
      </c>
      <c r="D333" s="255" t="s">
        <v>427</v>
      </c>
      <c r="E333" s="256">
        <v>108862.39375006116</v>
      </c>
      <c r="F333" s="256">
        <v>108885.07624961098</v>
      </c>
      <c r="G333" s="257" t="s">
        <v>428</v>
      </c>
      <c r="H333" s="245">
        <v>0.10199999999999999</v>
      </c>
      <c r="I333" s="258">
        <v>22.682499549817294</v>
      </c>
      <c r="L333"/>
      <c r="M333" s="264"/>
    </row>
    <row r="334" spans="1:13" ht="20.100000000000001" customHeight="1" x14ac:dyDescent="0.2">
      <c r="A334" s="255">
        <v>129</v>
      </c>
      <c r="B334" s="256" t="s">
        <v>403</v>
      </c>
      <c r="C334" s="256" t="s">
        <v>426</v>
      </c>
      <c r="D334" s="255" t="s">
        <v>427</v>
      </c>
      <c r="E334" s="256">
        <v>108905.47757557052</v>
      </c>
      <c r="F334" s="256">
        <v>109001.53624922804</v>
      </c>
      <c r="G334" s="257" t="s">
        <v>436</v>
      </c>
      <c r="H334" s="245">
        <v>0.21000000000000002</v>
      </c>
      <c r="I334" s="258">
        <v>96.058673657520558</v>
      </c>
      <c r="L334"/>
      <c r="M334" s="264"/>
    </row>
    <row r="335" spans="1:13" ht="20.100000000000001" customHeight="1" x14ac:dyDescent="0.2">
      <c r="A335" s="255">
        <v>130</v>
      </c>
      <c r="B335" s="256" t="s">
        <v>403</v>
      </c>
      <c r="C335" s="256" t="s">
        <v>432</v>
      </c>
      <c r="D335" s="255" t="s">
        <v>427</v>
      </c>
      <c r="E335" s="256">
        <v>109001.78631092023</v>
      </c>
      <c r="F335" s="256">
        <v>109042.97726712092</v>
      </c>
      <c r="G335" s="257" t="s">
        <v>428</v>
      </c>
      <c r="H335" s="245">
        <v>0.10199999999999999</v>
      </c>
      <c r="I335" s="258">
        <v>41.190956200691289</v>
      </c>
      <c r="L335"/>
      <c r="M335" s="264"/>
    </row>
    <row r="336" spans="1:13" ht="20.100000000000001" customHeight="1" x14ac:dyDescent="0.2">
      <c r="A336" s="255">
        <v>131</v>
      </c>
      <c r="B336" s="256" t="s">
        <v>403</v>
      </c>
      <c r="C336" s="256" t="s">
        <v>426</v>
      </c>
      <c r="D336" s="255" t="s">
        <v>427</v>
      </c>
      <c r="E336" s="256">
        <v>109218.86992712942</v>
      </c>
      <c r="F336" s="256">
        <v>109227.63220776001</v>
      </c>
      <c r="G336" s="257" t="s">
        <v>436</v>
      </c>
      <c r="H336" s="245">
        <v>0.21000000000000002</v>
      </c>
      <c r="I336" s="258">
        <v>8.7622806305880658</v>
      </c>
      <c r="L336"/>
      <c r="M336" s="264"/>
    </row>
    <row r="337" spans="1:13" ht="20.100000000000001" customHeight="1" x14ac:dyDescent="0.2">
      <c r="A337" s="255">
        <v>132</v>
      </c>
      <c r="B337" s="256" t="s">
        <v>403</v>
      </c>
      <c r="C337" s="256" t="s">
        <v>426</v>
      </c>
      <c r="D337" s="255" t="s">
        <v>427</v>
      </c>
      <c r="E337" s="256">
        <v>109257.24779864837</v>
      </c>
      <c r="F337" s="256">
        <v>109318.88285882567</v>
      </c>
      <c r="G337" s="257" t="s">
        <v>436</v>
      </c>
      <c r="H337" s="245">
        <v>0.21000000000000002</v>
      </c>
      <c r="I337" s="258">
        <v>61.635060177301057</v>
      </c>
      <c r="L337"/>
      <c r="M337" s="264"/>
    </row>
    <row r="338" spans="1:13" ht="20.100000000000001" customHeight="1" x14ac:dyDescent="0.2">
      <c r="A338" s="255">
        <v>133</v>
      </c>
      <c r="B338" s="256" t="s">
        <v>403</v>
      </c>
      <c r="C338" s="256" t="s">
        <v>426</v>
      </c>
      <c r="D338" s="255" t="s">
        <v>427</v>
      </c>
      <c r="E338" s="256">
        <v>109327.54044615325</v>
      </c>
      <c r="F338" s="256">
        <v>109793.85969825824</v>
      </c>
      <c r="G338" s="257" t="s">
        <v>436</v>
      </c>
      <c r="H338" s="245">
        <v>0.21000000000000002</v>
      </c>
      <c r="I338" s="258">
        <v>466.31925210499321</v>
      </c>
      <c r="L338"/>
      <c r="M338" s="264"/>
    </row>
    <row r="339" spans="1:13" ht="20.100000000000001" customHeight="1" x14ac:dyDescent="0.2">
      <c r="A339" s="255">
        <v>134</v>
      </c>
      <c r="B339" s="256" t="s">
        <v>403</v>
      </c>
      <c r="C339" s="256" t="s">
        <v>426</v>
      </c>
      <c r="D339" s="255" t="s">
        <v>427</v>
      </c>
      <c r="E339" s="256">
        <v>109870.27155176595</v>
      </c>
      <c r="F339" s="256">
        <v>109883.39375006023</v>
      </c>
      <c r="G339" s="257" t="s">
        <v>436</v>
      </c>
      <c r="H339" s="245">
        <v>0.21000000000000002</v>
      </c>
      <c r="I339" s="258">
        <v>13.122198294280679</v>
      </c>
      <c r="L339"/>
      <c r="M339" s="264"/>
    </row>
    <row r="340" spans="1:13" ht="20.100000000000001" customHeight="1" x14ac:dyDescent="0.2">
      <c r="A340" s="255">
        <v>135</v>
      </c>
      <c r="B340" s="256" t="s">
        <v>403</v>
      </c>
      <c r="C340" s="256" t="s">
        <v>426</v>
      </c>
      <c r="D340" s="255" t="s">
        <v>427</v>
      </c>
      <c r="E340" s="256">
        <v>110085.75220135518</v>
      </c>
      <c r="F340" s="256">
        <v>110199.868749977</v>
      </c>
      <c r="G340" s="257" t="s">
        <v>436</v>
      </c>
      <c r="H340" s="245">
        <v>0.21000000000000002</v>
      </c>
      <c r="I340" s="258">
        <v>114.11654862182331</v>
      </c>
      <c r="L340"/>
      <c r="M340" s="264"/>
    </row>
    <row r="341" spans="1:13" ht="20.100000000000001" customHeight="1" x14ac:dyDescent="0.2">
      <c r="A341" s="255">
        <v>136</v>
      </c>
      <c r="B341" s="256" t="s">
        <v>403</v>
      </c>
      <c r="C341" s="256" t="s">
        <v>426</v>
      </c>
      <c r="D341" s="255" t="s">
        <v>427</v>
      </c>
      <c r="E341" s="256">
        <v>110209.36206901971</v>
      </c>
      <c r="F341" s="256">
        <v>110256.54534238078</v>
      </c>
      <c r="G341" s="257" t="s">
        <v>436</v>
      </c>
      <c r="H341" s="245">
        <v>0.21000000000000002</v>
      </c>
      <c r="I341" s="258">
        <v>47.183273361064494</v>
      </c>
      <c r="L341"/>
      <c r="M341" s="264"/>
    </row>
    <row r="342" spans="1:13" ht="20.100000000000001" customHeight="1" x14ac:dyDescent="0.2">
      <c r="A342" s="255">
        <v>137</v>
      </c>
      <c r="B342" s="256" t="s">
        <v>403</v>
      </c>
      <c r="C342" s="256" t="s">
        <v>426</v>
      </c>
      <c r="D342" s="255" t="s">
        <v>427</v>
      </c>
      <c r="E342" s="256">
        <v>110436.86992713207</v>
      </c>
      <c r="F342" s="256">
        <v>110632.56492869218</v>
      </c>
      <c r="G342" s="257" t="s">
        <v>428</v>
      </c>
      <c r="H342" s="245">
        <v>0.10199999999999999</v>
      </c>
      <c r="I342" s="258">
        <v>195.69500156011782</v>
      </c>
      <c r="L342"/>
      <c r="M342" s="264"/>
    </row>
    <row r="343" spans="1:13" ht="20.100000000000001" customHeight="1" x14ac:dyDescent="0.2">
      <c r="A343" s="255">
        <v>138</v>
      </c>
      <c r="B343" s="256" t="s">
        <v>403</v>
      </c>
      <c r="C343" s="256" t="s">
        <v>426</v>
      </c>
      <c r="D343" s="255" t="s">
        <v>427</v>
      </c>
      <c r="E343" s="256">
        <v>110872.73417963549</v>
      </c>
      <c r="F343" s="256">
        <v>111119.07729179395</v>
      </c>
      <c r="G343" s="257" t="s">
        <v>431</v>
      </c>
      <c r="H343" s="245">
        <v>0.114</v>
      </c>
      <c r="I343" s="258">
        <v>246.3431121584581</v>
      </c>
      <c r="L343"/>
      <c r="M343" s="264"/>
    </row>
    <row r="344" spans="1:13" ht="20.100000000000001" customHeight="1" x14ac:dyDescent="0.2">
      <c r="A344" s="255">
        <v>139</v>
      </c>
      <c r="B344" s="256" t="s">
        <v>403</v>
      </c>
      <c r="C344" s="256" t="s">
        <v>432</v>
      </c>
      <c r="D344" s="255" t="s">
        <v>427</v>
      </c>
      <c r="E344" s="256">
        <v>111059.44153212885</v>
      </c>
      <c r="F344" s="256">
        <v>111164.69948682639</v>
      </c>
      <c r="G344" s="257" t="s">
        <v>428</v>
      </c>
      <c r="H344" s="245">
        <v>0.10199999999999999</v>
      </c>
      <c r="I344" s="258">
        <v>105.25795469753211</v>
      </c>
      <c r="L344"/>
      <c r="M344" s="264"/>
    </row>
    <row r="345" spans="1:13" ht="20.100000000000001" customHeight="1" x14ac:dyDescent="0.2">
      <c r="A345" s="255">
        <v>140</v>
      </c>
      <c r="B345" s="256" t="s">
        <v>403</v>
      </c>
      <c r="C345" s="256" t="s">
        <v>426</v>
      </c>
      <c r="D345" s="255" t="s">
        <v>427</v>
      </c>
      <c r="E345" s="256">
        <v>111156.94208252351</v>
      </c>
      <c r="F345" s="256">
        <v>111172.14266673612</v>
      </c>
      <c r="G345" s="257" t="s">
        <v>428</v>
      </c>
      <c r="H345" s="245">
        <v>0.10199999999999999</v>
      </c>
      <c r="I345" s="258">
        <v>15.200584212609101</v>
      </c>
      <c r="L345"/>
      <c r="M345" s="264"/>
    </row>
    <row r="346" spans="1:13" ht="20.100000000000001" customHeight="1" x14ac:dyDescent="0.2">
      <c r="A346" s="255">
        <v>141</v>
      </c>
      <c r="B346" s="256" t="s">
        <v>403</v>
      </c>
      <c r="C346" s="256" t="s">
        <v>426</v>
      </c>
      <c r="D346" s="255" t="s">
        <v>438</v>
      </c>
      <c r="E346" s="256">
        <v>110909.16219547032</v>
      </c>
      <c r="F346" s="256">
        <v>110646.62211102669</v>
      </c>
      <c r="G346" s="257" t="s">
        <v>428</v>
      </c>
      <c r="H346" s="245">
        <v>0.10199999999999999</v>
      </c>
      <c r="I346" s="258">
        <v>262.54008444362262</v>
      </c>
      <c r="L346"/>
      <c r="M346" s="264"/>
    </row>
    <row r="347" spans="1:13" ht="20.100000000000001" customHeight="1" x14ac:dyDescent="0.2">
      <c r="A347" s="255">
        <v>142</v>
      </c>
      <c r="B347" s="256" t="s">
        <v>403</v>
      </c>
      <c r="C347" s="256" t="s">
        <v>426</v>
      </c>
      <c r="D347" s="255" t="s">
        <v>438</v>
      </c>
      <c r="E347" s="256">
        <v>110195.25578429023</v>
      </c>
      <c r="F347" s="256">
        <v>110171.61077579738</v>
      </c>
      <c r="G347" s="257" t="s">
        <v>436</v>
      </c>
      <c r="H347" s="245">
        <v>0.21000000000000002</v>
      </c>
      <c r="I347" s="258">
        <v>23.645008492851048</v>
      </c>
      <c r="L347"/>
      <c r="M347" s="264"/>
    </row>
    <row r="348" spans="1:13" ht="20.100000000000001" customHeight="1" x14ac:dyDescent="0.2">
      <c r="A348" s="255">
        <v>143</v>
      </c>
      <c r="B348" s="256" t="s">
        <v>403</v>
      </c>
      <c r="C348" s="256" t="s">
        <v>426</v>
      </c>
      <c r="D348" s="255" t="s">
        <v>438</v>
      </c>
      <c r="E348" s="256">
        <v>109733.55346192044</v>
      </c>
      <c r="F348" s="256">
        <v>109498.96846200424</v>
      </c>
      <c r="G348" s="257" t="s">
        <v>436</v>
      </c>
      <c r="H348" s="245">
        <v>0.21000000000000002</v>
      </c>
      <c r="I348" s="258">
        <v>234.58499991620192</v>
      </c>
      <c r="L348"/>
      <c r="M348" s="264"/>
    </row>
    <row r="349" spans="1:13" ht="20.100000000000001" customHeight="1" x14ac:dyDescent="0.2">
      <c r="A349" s="255">
        <v>144</v>
      </c>
      <c r="B349" s="256" t="s">
        <v>403</v>
      </c>
      <c r="C349" s="256" t="s">
        <v>426</v>
      </c>
      <c r="D349" s="255" t="s">
        <v>438</v>
      </c>
      <c r="E349" s="256">
        <v>109236.38746696639</v>
      </c>
      <c r="F349" s="256">
        <v>109160.27933665906</v>
      </c>
      <c r="G349" s="257" t="s">
        <v>431</v>
      </c>
      <c r="H349" s="245">
        <v>0.114</v>
      </c>
      <c r="I349" s="258">
        <v>76.108130307329702</v>
      </c>
      <c r="L349"/>
      <c r="M349" s="264"/>
    </row>
    <row r="350" spans="1:13" ht="20.100000000000001" customHeight="1" x14ac:dyDescent="0.2">
      <c r="A350" s="255">
        <v>145</v>
      </c>
      <c r="B350" s="256" t="s">
        <v>403</v>
      </c>
      <c r="C350" s="256" t="s">
        <v>426</v>
      </c>
      <c r="D350" s="255" t="s">
        <v>438</v>
      </c>
      <c r="E350" s="256">
        <v>107345.32293952853</v>
      </c>
      <c r="F350" s="256">
        <v>105600.22977692061</v>
      </c>
      <c r="G350" s="257" t="s">
        <v>431</v>
      </c>
      <c r="H350" s="245">
        <v>0.114</v>
      </c>
      <c r="I350" s="258">
        <v>1745.0931626079255</v>
      </c>
      <c r="L350"/>
      <c r="M350" s="264"/>
    </row>
    <row r="351" spans="1:13" ht="20.100000000000001" customHeight="1" x14ac:dyDescent="0.2">
      <c r="A351" s="255">
        <v>146</v>
      </c>
      <c r="B351" s="256" t="s">
        <v>403</v>
      </c>
      <c r="C351" s="256" t="s">
        <v>426</v>
      </c>
      <c r="D351" s="255" t="s">
        <v>438</v>
      </c>
      <c r="E351" s="256">
        <v>105585.4009832561</v>
      </c>
      <c r="F351" s="256">
        <v>104774.11821098083</v>
      </c>
      <c r="G351" s="257" t="s">
        <v>428</v>
      </c>
      <c r="H351" s="245">
        <v>0.10199999999999999</v>
      </c>
      <c r="I351" s="258">
        <v>811.28277227526996</v>
      </c>
      <c r="L351"/>
      <c r="M351" s="264"/>
    </row>
    <row r="352" spans="1:13" ht="20.100000000000001" customHeight="1" x14ac:dyDescent="0.2">
      <c r="A352" s="255">
        <v>147</v>
      </c>
      <c r="B352" s="256" t="s">
        <v>403</v>
      </c>
      <c r="C352" s="256" t="s">
        <v>426</v>
      </c>
      <c r="D352" s="255" t="s">
        <v>438</v>
      </c>
      <c r="E352" s="256">
        <v>104340.02727945615</v>
      </c>
      <c r="F352" s="256">
        <v>101819.04036743862</v>
      </c>
      <c r="G352" s="257" t="s">
        <v>428</v>
      </c>
      <c r="H352" s="245">
        <v>0.10199999999999999</v>
      </c>
      <c r="I352" s="258">
        <v>2520.9869120175281</v>
      </c>
      <c r="L352"/>
      <c r="M352" s="264"/>
    </row>
    <row r="353" spans="1:13" ht="20.100000000000001" customHeight="1" x14ac:dyDescent="0.2">
      <c r="A353" s="255">
        <v>148</v>
      </c>
      <c r="B353" s="256" t="s">
        <v>403</v>
      </c>
      <c r="C353" s="256" t="s">
        <v>426</v>
      </c>
      <c r="D353" s="255" t="s">
        <v>438</v>
      </c>
      <c r="E353" s="256">
        <v>101617.33190006144</v>
      </c>
      <c r="F353" s="256">
        <v>100374.33340180882</v>
      </c>
      <c r="G353" s="257" t="s">
        <v>428</v>
      </c>
      <c r="H353" s="245">
        <v>0.10199999999999999</v>
      </c>
      <c r="I353" s="258">
        <v>1242.9984982526221</v>
      </c>
      <c r="L353"/>
      <c r="M353" s="264"/>
    </row>
    <row r="354" spans="1:13" ht="20.100000000000001" customHeight="1" x14ac:dyDescent="0.2">
      <c r="A354" s="255">
        <v>150</v>
      </c>
      <c r="B354" s="256" t="s">
        <v>403</v>
      </c>
      <c r="C354" s="256" t="s">
        <v>426</v>
      </c>
      <c r="D354" s="255" t="s">
        <v>438</v>
      </c>
      <c r="E354" s="256">
        <v>99265.851986050431</v>
      </c>
      <c r="F354" s="256">
        <v>99035.113146568183</v>
      </c>
      <c r="G354" s="257" t="s">
        <v>431</v>
      </c>
      <c r="H354" s="245">
        <v>0.114</v>
      </c>
      <c r="I354" s="258">
        <v>230.7388394822483</v>
      </c>
      <c r="L354"/>
      <c r="M354" s="264"/>
    </row>
    <row r="355" spans="1:13" ht="20.100000000000001" customHeight="1" x14ac:dyDescent="0.2">
      <c r="A355" s="255">
        <v>151</v>
      </c>
      <c r="B355" s="256" t="s">
        <v>403</v>
      </c>
      <c r="C355" s="256" t="s">
        <v>426</v>
      </c>
      <c r="D355" s="255" t="s">
        <v>438</v>
      </c>
      <c r="E355" s="256">
        <v>98867.054310351697</v>
      </c>
      <c r="F355" s="256">
        <v>98301.408159683822</v>
      </c>
      <c r="G355" s="257" t="s">
        <v>428</v>
      </c>
      <c r="H355" s="245">
        <v>0.10199999999999999</v>
      </c>
      <c r="I355" s="258">
        <v>565.64615066787519</v>
      </c>
      <c r="L355"/>
      <c r="M355" s="264"/>
    </row>
    <row r="356" spans="1:13" ht="20.100000000000001" customHeight="1" x14ac:dyDescent="0.2">
      <c r="A356" s="255">
        <v>152</v>
      </c>
      <c r="B356" s="256" t="s">
        <v>403</v>
      </c>
      <c r="C356" s="256" t="s">
        <v>426</v>
      </c>
      <c r="D356" s="255" t="s">
        <v>438</v>
      </c>
      <c r="E356" s="256">
        <v>98836.766765894805</v>
      </c>
      <c r="F356" s="256">
        <v>98390.825074421562</v>
      </c>
      <c r="G356" s="257" t="s">
        <v>436</v>
      </c>
      <c r="H356" s="245">
        <v>0.21000000000000002</v>
      </c>
      <c r="I356" s="258">
        <v>445.94169147324283</v>
      </c>
      <c r="L356"/>
      <c r="M356" s="264"/>
    </row>
    <row r="357" spans="1:13" ht="20.100000000000001" customHeight="1" x14ac:dyDescent="0.2">
      <c r="A357" s="255">
        <v>153</v>
      </c>
      <c r="B357" s="256" t="s">
        <v>403</v>
      </c>
      <c r="C357" s="256" t="s">
        <v>426</v>
      </c>
      <c r="D357" s="255" t="s">
        <v>438</v>
      </c>
      <c r="E357" s="256">
        <v>98352.870503964412</v>
      </c>
      <c r="F357" s="256">
        <v>98239.797255656507</v>
      </c>
      <c r="G357" s="257" t="s">
        <v>436</v>
      </c>
      <c r="H357" s="245">
        <v>0.21000000000000002</v>
      </c>
      <c r="I357" s="258">
        <v>113.07324830790458</v>
      </c>
      <c r="L357"/>
      <c r="M357" s="264"/>
    </row>
    <row r="358" spans="1:13" ht="20.100000000000001" customHeight="1" x14ac:dyDescent="0.2">
      <c r="A358" s="255">
        <v>154</v>
      </c>
      <c r="B358" s="256" t="s">
        <v>403</v>
      </c>
      <c r="C358" s="256" t="s">
        <v>426</v>
      </c>
      <c r="D358" s="255" t="s">
        <v>438</v>
      </c>
      <c r="E358" s="256">
        <v>98216.174925577987</v>
      </c>
      <c r="F358" s="256">
        <v>97923.381248054939</v>
      </c>
      <c r="G358" s="257" t="s">
        <v>436</v>
      </c>
      <c r="H358" s="245">
        <v>0.21000000000000002</v>
      </c>
      <c r="I358" s="258">
        <v>292.79367752304825</v>
      </c>
      <c r="L358"/>
      <c r="M358" s="264"/>
    </row>
    <row r="359" spans="1:13" ht="20.100000000000001" customHeight="1" x14ac:dyDescent="0.2">
      <c r="A359" s="255">
        <v>155</v>
      </c>
      <c r="B359" s="256" t="s">
        <v>403</v>
      </c>
      <c r="C359" s="256" t="s">
        <v>426</v>
      </c>
      <c r="D359" s="255" t="s">
        <v>438</v>
      </c>
      <c r="E359" s="256">
        <v>97999.348491422206</v>
      </c>
      <c r="F359" s="256">
        <v>97914.108130318811</v>
      </c>
      <c r="G359" s="257" t="s">
        <v>436</v>
      </c>
      <c r="H359" s="245">
        <v>0.21000000000000002</v>
      </c>
      <c r="I359" s="258">
        <v>85.240361103395117</v>
      </c>
      <c r="L359"/>
      <c r="M359" s="264"/>
    </row>
    <row r="360" spans="1:13" ht="20.100000000000001" customHeight="1" x14ac:dyDescent="0.2">
      <c r="A360" s="255">
        <v>156</v>
      </c>
      <c r="B360" s="256" t="s">
        <v>403</v>
      </c>
      <c r="C360" s="256" t="s">
        <v>426</v>
      </c>
      <c r="D360" s="255" t="s">
        <v>438</v>
      </c>
      <c r="E360" s="256">
        <v>97725.102703756944</v>
      </c>
      <c r="F360" s="256">
        <v>97526.66961202008</v>
      </c>
      <c r="G360" s="257" t="s">
        <v>436</v>
      </c>
      <c r="H360" s="245">
        <v>0.21000000000000002</v>
      </c>
      <c r="I360" s="258">
        <v>198.4330917368643</v>
      </c>
      <c r="L360"/>
      <c r="M360" s="264"/>
    </row>
    <row r="361" spans="1:13" ht="20.100000000000001" customHeight="1" x14ac:dyDescent="0.2">
      <c r="A361" s="255">
        <v>157</v>
      </c>
      <c r="B361" s="256" t="s">
        <v>403</v>
      </c>
      <c r="C361" s="256" t="s">
        <v>426</v>
      </c>
      <c r="D361" s="255" t="s">
        <v>438</v>
      </c>
      <c r="E361" s="256">
        <v>97677.843015506776</v>
      </c>
      <c r="F361" s="256">
        <v>97540.883382952627</v>
      </c>
      <c r="G361" s="257" t="s">
        <v>428</v>
      </c>
      <c r="H361" s="245">
        <v>0.10199999999999999</v>
      </c>
      <c r="I361" s="258">
        <v>136.95963255414972</v>
      </c>
      <c r="L361"/>
      <c r="M361" s="264"/>
    </row>
    <row r="362" spans="1:13" ht="20.100000000000001" customHeight="1" x14ac:dyDescent="0.2">
      <c r="A362" s="255">
        <v>158</v>
      </c>
      <c r="B362" s="256" t="s">
        <v>403</v>
      </c>
      <c r="C362" s="256" t="s">
        <v>426</v>
      </c>
      <c r="D362" s="255" t="s">
        <v>438</v>
      </c>
      <c r="E362" s="256">
        <v>97440.892353491203</v>
      </c>
      <c r="F362" s="256">
        <v>97274.067279068913</v>
      </c>
      <c r="G362" s="257" t="s">
        <v>428</v>
      </c>
      <c r="H362" s="245">
        <v>0.10199999999999999</v>
      </c>
      <c r="I362" s="258">
        <v>166.82507442228962</v>
      </c>
      <c r="L362"/>
      <c r="M362" s="264"/>
    </row>
    <row r="363" spans="1:13" ht="20.100000000000001" customHeight="1" x14ac:dyDescent="0.2">
      <c r="A363" s="255">
        <v>159</v>
      </c>
      <c r="B363" s="256" t="s">
        <v>403</v>
      </c>
      <c r="C363" s="256" t="s">
        <v>426</v>
      </c>
      <c r="D363" s="255" t="s">
        <v>438</v>
      </c>
      <c r="E363" s="256">
        <v>97389.38191239904</v>
      </c>
      <c r="F363" s="256">
        <v>97356.959267230937</v>
      </c>
      <c r="G363" s="257" t="s">
        <v>431</v>
      </c>
      <c r="H363" s="245">
        <v>0.114</v>
      </c>
      <c r="I363" s="258">
        <v>32.422645168102463</v>
      </c>
      <c r="L363"/>
      <c r="M363" s="264"/>
    </row>
    <row r="364" spans="1:13" ht="20.100000000000001" customHeight="1" x14ac:dyDescent="0.2">
      <c r="A364" s="255">
        <v>160</v>
      </c>
      <c r="B364" s="256" t="s">
        <v>403</v>
      </c>
      <c r="C364" s="256" t="s">
        <v>426</v>
      </c>
      <c r="D364" s="255" t="s">
        <v>438</v>
      </c>
      <c r="E364" s="256">
        <v>97342.80798862662</v>
      </c>
      <c r="F364" s="256">
        <v>96682.72594540102</v>
      </c>
      <c r="G364" s="257" t="s">
        <v>428</v>
      </c>
      <c r="H364" s="245">
        <v>0.10199999999999999</v>
      </c>
      <c r="I364" s="258">
        <v>660.0820432256005</v>
      </c>
      <c r="L364"/>
      <c r="M364" s="264"/>
    </row>
    <row r="365" spans="1:13" ht="20.100000000000001" customHeight="1" x14ac:dyDescent="0.2">
      <c r="A365" s="255">
        <v>161</v>
      </c>
      <c r="B365" s="256" t="s">
        <v>403</v>
      </c>
      <c r="C365" s="256" t="s">
        <v>426</v>
      </c>
      <c r="D365" s="255" t="s">
        <v>438</v>
      </c>
      <c r="E365" s="256">
        <v>96597.08522015324</v>
      </c>
      <c r="F365" s="256">
        <v>95833.116617057283</v>
      </c>
      <c r="G365" s="257" t="s">
        <v>436</v>
      </c>
      <c r="H365" s="245">
        <v>0.21000000000000002</v>
      </c>
      <c r="I365" s="258">
        <v>763.9686030959565</v>
      </c>
      <c r="L365"/>
      <c r="M365" s="264"/>
    </row>
    <row r="366" spans="1:13" ht="20.100000000000001" customHeight="1" x14ac:dyDescent="0.2">
      <c r="A366" s="255">
        <v>162</v>
      </c>
      <c r="B366" s="256" t="s">
        <v>403</v>
      </c>
      <c r="C366" s="256" t="s">
        <v>426</v>
      </c>
      <c r="D366" s="255" t="s">
        <v>438</v>
      </c>
      <c r="E366" s="256">
        <v>95792.53113501698</v>
      </c>
      <c r="F366" s="256">
        <v>95282.247798644021</v>
      </c>
      <c r="G366" s="257" t="s">
        <v>431</v>
      </c>
      <c r="H366" s="245">
        <v>0.114</v>
      </c>
      <c r="I366" s="258">
        <v>510.28333637295873</v>
      </c>
      <c r="L366"/>
      <c r="M366" s="264"/>
    </row>
    <row r="367" spans="1:13" ht="20.100000000000001" customHeight="1" x14ac:dyDescent="0.2">
      <c r="A367" s="255">
        <v>163</v>
      </c>
      <c r="B367" s="256" t="s">
        <v>403</v>
      </c>
      <c r="C367" s="256" t="s">
        <v>426</v>
      </c>
      <c r="D367" s="255" t="s">
        <v>438</v>
      </c>
      <c r="E367" s="256">
        <v>95267.013516289211</v>
      </c>
      <c r="F367" s="256">
        <v>94960.493379834646</v>
      </c>
      <c r="G367" s="257" t="s">
        <v>428</v>
      </c>
      <c r="H367" s="245">
        <v>0.10199999999999999</v>
      </c>
      <c r="I367" s="258">
        <v>306.52013645456464</v>
      </c>
      <c r="L367"/>
      <c r="M367" s="264"/>
    </row>
    <row r="368" spans="1:13" ht="20.100000000000001" customHeight="1" x14ac:dyDescent="0.2">
      <c r="A368" s="255">
        <v>164</v>
      </c>
      <c r="B368" s="256" t="s">
        <v>403</v>
      </c>
      <c r="C368" s="256" t="s">
        <v>426</v>
      </c>
      <c r="D368" s="255" t="s">
        <v>438</v>
      </c>
      <c r="E368" s="256">
        <v>94936.856471321458</v>
      </c>
      <c r="F368" s="256">
        <v>94652.410815032446</v>
      </c>
      <c r="G368" s="257" t="s">
        <v>436</v>
      </c>
      <c r="H368" s="245">
        <v>0.21000000000000002</v>
      </c>
      <c r="I368" s="258">
        <v>284.44565628901182</v>
      </c>
      <c r="L368"/>
      <c r="M368" s="264"/>
    </row>
    <row r="369" spans="1:13" ht="20.100000000000001" customHeight="1" x14ac:dyDescent="0.2">
      <c r="A369" s="255">
        <v>165</v>
      </c>
      <c r="B369" s="256" t="s">
        <v>403</v>
      </c>
      <c r="C369" s="256" t="s">
        <v>426</v>
      </c>
      <c r="D369" s="255" t="s">
        <v>438</v>
      </c>
      <c r="E369" s="256">
        <v>94637.321507417641</v>
      </c>
      <c r="F369" s="256">
        <v>94474.635060179266</v>
      </c>
      <c r="G369" s="257" t="s">
        <v>436</v>
      </c>
      <c r="H369" s="245">
        <v>0.21000000000000002</v>
      </c>
      <c r="I369" s="258">
        <v>162.68644723837497</v>
      </c>
      <c r="L369"/>
      <c r="M369" s="264"/>
    </row>
    <row r="370" spans="1:13" ht="20.100000000000001" customHeight="1" x14ac:dyDescent="0.2">
      <c r="A370" s="255">
        <v>166</v>
      </c>
      <c r="B370" s="256" t="s">
        <v>403</v>
      </c>
      <c r="C370" s="256" t="s">
        <v>426</v>
      </c>
      <c r="D370" s="255" t="s">
        <v>438</v>
      </c>
      <c r="E370" s="256">
        <v>94405.317042036244</v>
      </c>
      <c r="F370" s="256">
        <v>94152.008970540322</v>
      </c>
      <c r="G370" s="257" t="s">
        <v>436</v>
      </c>
      <c r="H370" s="245">
        <v>0.21000000000000002</v>
      </c>
      <c r="I370" s="258">
        <v>253.30807149592147</v>
      </c>
      <c r="L370"/>
      <c r="M370" s="264"/>
    </row>
    <row r="371" spans="1:13" ht="20.100000000000001" customHeight="1" x14ac:dyDescent="0.2">
      <c r="A371" s="255">
        <v>167</v>
      </c>
      <c r="B371" s="256" t="s">
        <v>403</v>
      </c>
      <c r="C371" s="256" t="s">
        <v>426</v>
      </c>
      <c r="D371" s="255" t="s">
        <v>438</v>
      </c>
      <c r="E371" s="256">
        <v>93749.377888974588</v>
      </c>
      <c r="F371" s="256">
        <v>93636.617665272963</v>
      </c>
      <c r="G371" s="257" t="s">
        <v>428</v>
      </c>
      <c r="H371" s="245">
        <v>0.10199999999999999</v>
      </c>
      <c r="I371" s="258">
        <v>112.76022370162536</v>
      </c>
      <c r="L371"/>
      <c r="M371" s="264"/>
    </row>
    <row r="372" spans="1:13" ht="20.100000000000001" customHeight="1" x14ac:dyDescent="0.2">
      <c r="A372" s="255">
        <v>168</v>
      </c>
      <c r="B372" s="256" t="s">
        <v>403</v>
      </c>
      <c r="C372" s="256" t="s">
        <v>426</v>
      </c>
      <c r="D372" s="255" t="s">
        <v>438</v>
      </c>
      <c r="E372" s="256">
        <v>93627.318454256441</v>
      </c>
      <c r="F372" s="256">
        <v>93304.648785541038</v>
      </c>
      <c r="G372" s="257" t="s">
        <v>428</v>
      </c>
      <c r="H372" s="245">
        <v>0.10199999999999999</v>
      </c>
      <c r="I372" s="258">
        <v>322.66966871540353</v>
      </c>
      <c r="L372"/>
      <c r="M372" s="264"/>
    </row>
    <row r="373" spans="1:13" ht="20.100000000000001" customHeight="1" x14ac:dyDescent="0.2">
      <c r="A373" s="255">
        <v>169</v>
      </c>
      <c r="B373" s="256" t="s">
        <v>403</v>
      </c>
      <c r="C373" s="256" t="s">
        <v>426</v>
      </c>
      <c r="D373" s="255" t="s">
        <v>438</v>
      </c>
      <c r="E373" s="256">
        <v>93304.648785541038</v>
      </c>
      <c r="F373" s="256">
        <v>93226.950215512828</v>
      </c>
      <c r="G373" s="257" t="s">
        <v>428</v>
      </c>
      <c r="H373" s="245">
        <v>0.10199999999999999</v>
      </c>
      <c r="I373" s="258">
        <v>77.69857002820936</v>
      </c>
      <c r="L373"/>
      <c r="M373" s="264"/>
    </row>
    <row r="374" spans="1:13" ht="20.100000000000001" customHeight="1" x14ac:dyDescent="0.2">
      <c r="A374" s="255">
        <v>170</v>
      </c>
      <c r="B374" s="256" t="s">
        <v>403</v>
      </c>
      <c r="C374" s="256" t="s">
        <v>426</v>
      </c>
      <c r="D374" s="255" t="s">
        <v>438</v>
      </c>
      <c r="E374" s="256">
        <v>93214.040011777499</v>
      </c>
      <c r="F374" s="256">
        <v>92886.748824814276</v>
      </c>
      <c r="G374" s="257" t="s">
        <v>428</v>
      </c>
      <c r="H374" s="245">
        <v>0.10199999999999999</v>
      </c>
      <c r="I374" s="258">
        <v>327.29118696322257</v>
      </c>
      <c r="L374"/>
      <c r="M374" s="264"/>
    </row>
    <row r="375" spans="1:13" ht="20.100000000000001" customHeight="1" x14ac:dyDescent="0.2">
      <c r="A375" s="255">
        <v>171</v>
      </c>
      <c r="B375" s="256" t="s">
        <v>403</v>
      </c>
      <c r="C375" s="256" t="s">
        <v>426</v>
      </c>
      <c r="D375" s="255" t="s">
        <v>438</v>
      </c>
      <c r="E375" s="256">
        <v>92879.637930979938</v>
      </c>
      <c r="F375" s="256">
        <v>92586.746551687305</v>
      </c>
      <c r="G375" s="257" t="s">
        <v>428</v>
      </c>
      <c r="H375" s="245">
        <v>0.10199999999999999</v>
      </c>
      <c r="I375" s="258">
        <v>292.89137929263234</v>
      </c>
      <c r="L375"/>
      <c r="M375" s="264"/>
    </row>
    <row r="376" spans="1:13" ht="20.100000000000001" customHeight="1" x14ac:dyDescent="0.2">
      <c r="A376" s="255">
        <v>172</v>
      </c>
      <c r="B376" s="256" t="s">
        <v>403</v>
      </c>
      <c r="C376" s="256" t="s">
        <v>426</v>
      </c>
      <c r="D376" s="255" t="s">
        <v>438</v>
      </c>
      <c r="E376" s="256">
        <v>92586.746551687305</v>
      </c>
      <c r="F376" s="256">
        <v>92052.855172389201</v>
      </c>
      <c r="G376" s="257" t="s">
        <v>428</v>
      </c>
      <c r="H376" s="245">
        <v>0.10199999999999999</v>
      </c>
      <c r="I376" s="258">
        <v>533.89137929810386</v>
      </c>
      <c r="L376"/>
      <c r="M376" s="264"/>
    </row>
    <row r="377" spans="1:13" ht="20.100000000000001" customHeight="1" x14ac:dyDescent="0.2">
      <c r="A377" s="255">
        <v>173</v>
      </c>
      <c r="B377" s="256" t="s">
        <v>403</v>
      </c>
      <c r="C377" s="256" t="s">
        <v>426</v>
      </c>
      <c r="D377" s="255" t="s">
        <v>438</v>
      </c>
      <c r="E377" s="256">
        <v>92052.855172389201</v>
      </c>
      <c r="F377" s="256">
        <v>91771.378456107966</v>
      </c>
      <c r="G377" s="257" t="s">
        <v>428</v>
      </c>
      <c r="H377" s="245">
        <v>0.10199999999999999</v>
      </c>
      <c r="I377" s="258">
        <v>281.47671628123499</v>
      </c>
      <c r="L377"/>
      <c r="M377" s="264"/>
    </row>
    <row r="378" spans="1:13" ht="20.100000000000001" customHeight="1" x14ac:dyDescent="0.2">
      <c r="A378" s="255">
        <v>174</v>
      </c>
      <c r="B378" s="256" t="s">
        <v>403</v>
      </c>
      <c r="C378" s="256" t="s">
        <v>426</v>
      </c>
      <c r="D378" s="255" t="s">
        <v>438</v>
      </c>
      <c r="E378" s="256">
        <v>91771.378456107966</v>
      </c>
      <c r="F378" s="256">
        <v>91580.677060470087</v>
      </c>
      <c r="G378" s="257" t="s">
        <v>428</v>
      </c>
      <c r="H378" s="245">
        <v>0.10199999999999999</v>
      </c>
      <c r="I378" s="258">
        <v>190.70139563787961</v>
      </c>
      <c r="L378"/>
      <c r="M378" s="264"/>
    </row>
    <row r="379" spans="1:13" ht="20.100000000000001" customHeight="1" x14ac:dyDescent="0.2">
      <c r="A379" s="255">
        <v>175</v>
      </c>
      <c r="B379" s="256" t="s">
        <v>403</v>
      </c>
      <c r="C379" s="256" t="s">
        <v>426</v>
      </c>
      <c r="D379" s="255" t="s">
        <v>438</v>
      </c>
      <c r="E379" s="256">
        <v>91569.914396829525</v>
      </c>
      <c r="F379" s="256">
        <v>91442.669612019905</v>
      </c>
      <c r="G379" s="257" t="s">
        <v>428</v>
      </c>
      <c r="H379" s="245">
        <v>0.10199999999999999</v>
      </c>
      <c r="I379" s="258">
        <v>127.24478480961989</v>
      </c>
      <c r="L379"/>
      <c r="M379" s="264"/>
    </row>
    <row r="380" spans="1:13" ht="20.100000000000001" customHeight="1" x14ac:dyDescent="0.2">
      <c r="A380" s="255">
        <v>176</v>
      </c>
      <c r="B380" s="256" t="s">
        <v>403</v>
      </c>
      <c r="C380" s="256" t="s">
        <v>426</v>
      </c>
      <c r="D380" s="255" t="s">
        <v>438</v>
      </c>
      <c r="E380" s="256">
        <v>91442.669612019905</v>
      </c>
      <c r="F380" s="256">
        <v>91123.542087476002</v>
      </c>
      <c r="G380" s="257" t="s">
        <v>428</v>
      </c>
      <c r="H380" s="245">
        <v>0.10199999999999999</v>
      </c>
      <c r="I380" s="258">
        <v>319.12752454390284</v>
      </c>
      <c r="L380"/>
      <c r="M380" s="264"/>
    </row>
    <row r="381" spans="1:13" ht="20.100000000000001" customHeight="1" x14ac:dyDescent="0.2">
      <c r="A381" s="255">
        <v>177</v>
      </c>
      <c r="B381" s="256" t="s">
        <v>403</v>
      </c>
      <c r="C381" s="256" t="s">
        <v>426</v>
      </c>
      <c r="D381" s="255" t="s">
        <v>438</v>
      </c>
      <c r="E381" s="256">
        <v>91056.139043407587</v>
      </c>
      <c r="F381" s="256">
        <v>90632.69051628538</v>
      </c>
      <c r="G381" s="257" t="s">
        <v>428</v>
      </c>
      <c r="H381" s="245">
        <v>0.10199999999999999</v>
      </c>
      <c r="I381" s="258">
        <v>423.44852712220745</v>
      </c>
      <c r="L381"/>
      <c r="M381" s="264"/>
    </row>
    <row r="382" spans="1:13" ht="20.100000000000001" customHeight="1" x14ac:dyDescent="0.2">
      <c r="A382" s="255">
        <v>178</v>
      </c>
      <c r="B382" s="256" t="s">
        <v>403</v>
      </c>
      <c r="C382" s="256" t="s">
        <v>426</v>
      </c>
      <c r="D382" s="255" t="s">
        <v>438</v>
      </c>
      <c r="E382" s="256">
        <v>90624.891379299967</v>
      </c>
      <c r="F382" s="256">
        <v>89831.675609043436</v>
      </c>
      <c r="G382" s="257" t="s">
        <v>428</v>
      </c>
      <c r="H382" s="245">
        <v>0.10199999999999999</v>
      </c>
      <c r="I382" s="258">
        <v>793.21577025653096</v>
      </c>
      <c r="L382"/>
      <c r="M382" s="264"/>
    </row>
    <row r="383" spans="1:13" ht="20.100000000000001" customHeight="1" x14ac:dyDescent="0.2">
      <c r="A383" s="255">
        <v>179</v>
      </c>
      <c r="B383" s="256" t="s">
        <v>403</v>
      </c>
      <c r="C383" s="256" t="s">
        <v>426</v>
      </c>
      <c r="D383" s="255" t="s">
        <v>438</v>
      </c>
      <c r="E383" s="256">
        <v>89719.18727064284</v>
      </c>
      <c r="F383" s="256">
        <v>89615.342412669343</v>
      </c>
      <c r="G383" s="257" t="s">
        <v>431</v>
      </c>
      <c r="H383" s="245">
        <v>0.114</v>
      </c>
      <c r="I383" s="258">
        <v>103.84485797349771</v>
      </c>
      <c r="L383"/>
      <c r="M383" s="264"/>
    </row>
    <row r="384" spans="1:13" ht="20.100000000000001" customHeight="1" x14ac:dyDescent="0.2">
      <c r="A384" s="255">
        <v>180</v>
      </c>
      <c r="B384" s="256" t="s">
        <v>403</v>
      </c>
      <c r="C384" s="256" t="s">
        <v>426</v>
      </c>
      <c r="D384" s="255" t="s">
        <v>438</v>
      </c>
      <c r="E384" s="256">
        <v>89582.260145730703</v>
      </c>
      <c r="F384" s="256">
        <v>89421.76918100052</v>
      </c>
      <c r="G384" s="257" t="s">
        <v>431</v>
      </c>
      <c r="H384" s="245">
        <v>0.114</v>
      </c>
      <c r="I384" s="258">
        <v>160.4909647301829</v>
      </c>
      <c r="L384"/>
      <c r="M384" s="264"/>
    </row>
    <row r="385" spans="1:13" ht="20.100000000000001" customHeight="1" x14ac:dyDescent="0.2">
      <c r="A385" s="255">
        <v>181</v>
      </c>
      <c r="B385" s="256" t="s">
        <v>403</v>
      </c>
      <c r="C385" s="256" t="s">
        <v>426</v>
      </c>
      <c r="D385" s="255" t="s">
        <v>438</v>
      </c>
      <c r="E385" s="256">
        <v>89224.157690046399</v>
      </c>
      <c r="F385" s="256">
        <v>88572.774728506265</v>
      </c>
      <c r="G385" s="257" t="s">
        <v>431</v>
      </c>
      <c r="H385" s="245">
        <v>0.114</v>
      </c>
      <c r="I385" s="258">
        <v>651.38296154013369</v>
      </c>
      <c r="L385"/>
      <c r="M385" s="264"/>
    </row>
    <row r="386" spans="1:13" ht="20.100000000000001" customHeight="1" x14ac:dyDescent="0.2">
      <c r="A386" s="255">
        <v>182</v>
      </c>
      <c r="B386" s="256" t="s">
        <v>403</v>
      </c>
      <c r="C386" s="256" t="s">
        <v>426</v>
      </c>
      <c r="D386" s="255" t="s">
        <v>438</v>
      </c>
      <c r="E386" s="256">
        <v>88319.850646529972</v>
      </c>
      <c r="F386" s="256">
        <v>88143.271551764861</v>
      </c>
      <c r="G386" s="257" t="s">
        <v>428</v>
      </c>
      <c r="H386" s="245">
        <v>0.10199999999999999</v>
      </c>
      <c r="I386" s="258">
        <v>176.57909476511122</v>
      </c>
      <c r="L386"/>
      <c r="M386" s="264"/>
    </row>
    <row r="387" spans="1:13" ht="20.100000000000001" customHeight="1" x14ac:dyDescent="0.2">
      <c r="A387" s="255">
        <v>183</v>
      </c>
      <c r="B387" s="256" t="s">
        <v>403</v>
      </c>
      <c r="C387" s="256" t="s">
        <v>426</v>
      </c>
      <c r="D387" s="255" t="s">
        <v>438</v>
      </c>
      <c r="E387" s="256">
        <v>88048.691888726869</v>
      </c>
      <c r="F387" s="256">
        <v>87706.053823250651</v>
      </c>
      <c r="G387" s="257" t="s">
        <v>428</v>
      </c>
      <c r="H387" s="245">
        <v>0.10199999999999999</v>
      </c>
      <c r="I387" s="258">
        <v>342.63806547621789</v>
      </c>
      <c r="L387"/>
      <c r="M387" s="264"/>
    </row>
    <row r="388" spans="1:13" ht="20.100000000000001" customHeight="1" x14ac:dyDescent="0.2">
      <c r="A388" s="255">
        <v>184</v>
      </c>
      <c r="B388" s="256" t="s">
        <v>403</v>
      </c>
      <c r="C388" s="256" t="s">
        <v>426</v>
      </c>
      <c r="D388" s="255" t="s">
        <v>438</v>
      </c>
      <c r="E388" s="256">
        <v>87675.63340511643</v>
      </c>
      <c r="F388" s="256">
        <v>87515.426100762197</v>
      </c>
      <c r="G388" s="257" t="s">
        <v>431</v>
      </c>
      <c r="H388" s="245">
        <v>0.114</v>
      </c>
      <c r="I388" s="258">
        <v>160.2073043542332</v>
      </c>
      <c r="L388"/>
      <c r="M388" s="264"/>
    </row>
    <row r="389" spans="1:13" ht="20.100000000000001" customHeight="1" x14ac:dyDescent="0.2">
      <c r="A389" s="255">
        <v>185</v>
      </c>
      <c r="B389" s="256" t="s">
        <v>403</v>
      </c>
      <c r="C389" s="256" t="s">
        <v>426</v>
      </c>
      <c r="D389" s="255" t="s">
        <v>438</v>
      </c>
      <c r="E389" s="256">
        <v>87416.955542473283</v>
      </c>
      <c r="F389" s="256">
        <v>87210.42021705251</v>
      </c>
      <c r="G389" s="257" t="s">
        <v>428</v>
      </c>
      <c r="H389" s="245">
        <v>0.10199999999999999</v>
      </c>
      <c r="I389" s="258">
        <v>206.53532542077301</v>
      </c>
      <c r="L389"/>
      <c r="M389" s="264"/>
    </row>
    <row r="390" spans="1:13" ht="20.100000000000001" customHeight="1" x14ac:dyDescent="0.2">
      <c r="A390" s="255">
        <v>186</v>
      </c>
      <c r="B390" s="256" t="s">
        <v>403</v>
      </c>
      <c r="C390" s="256" t="s">
        <v>426</v>
      </c>
      <c r="D390" s="255" t="s">
        <v>438</v>
      </c>
      <c r="E390" s="256">
        <v>86954.018186307396</v>
      </c>
      <c r="F390" s="256">
        <v>86400.457112135307</v>
      </c>
      <c r="G390" s="257" t="s">
        <v>428</v>
      </c>
      <c r="H390" s="245">
        <v>0.10199999999999999</v>
      </c>
      <c r="I390" s="258">
        <v>553.56107417208841</v>
      </c>
      <c r="L390"/>
      <c r="M390" s="264"/>
    </row>
    <row r="391" spans="1:13" ht="20.100000000000001" customHeight="1" x14ac:dyDescent="0.2">
      <c r="A391" s="255">
        <v>187</v>
      </c>
      <c r="B391" s="256" t="s">
        <v>403</v>
      </c>
      <c r="C391" s="256" t="s">
        <v>426</v>
      </c>
      <c r="D391" s="255" t="s">
        <v>438</v>
      </c>
      <c r="E391" s="256">
        <v>86315.565517176539</v>
      </c>
      <c r="F391" s="256">
        <v>86185.542887863747</v>
      </c>
      <c r="G391" s="257" t="s">
        <v>428</v>
      </c>
      <c r="H391" s="245">
        <v>0.10199999999999999</v>
      </c>
      <c r="I391" s="258">
        <v>130.02262931279256</v>
      </c>
      <c r="L391"/>
      <c r="M391" s="264"/>
    </row>
    <row r="392" spans="1:13" ht="20.100000000000001" customHeight="1" x14ac:dyDescent="0.2">
      <c r="A392" s="255">
        <v>188</v>
      </c>
      <c r="B392" s="256" t="s">
        <v>403</v>
      </c>
      <c r="C392" s="256" t="s">
        <v>426</v>
      </c>
      <c r="D392" s="255" t="s">
        <v>438</v>
      </c>
      <c r="E392" s="256">
        <v>86101.149353472356</v>
      </c>
      <c r="F392" s="256">
        <v>85693.545342381418</v>
      </c>
      <c r="G392" s="257" t="s">
        <v>431</v>
      </c>
      <c r="H392" s="245">
        <v>0.114</v>
      </c>
      <c r="I392" s="258">
        <v>407.604011090938</v>
      </c>
      <c r="L392"/>
      <c r="M392" s="264"/>
    </row>
    <row r="393" spans="1:13" ht="20.100000000000001" customHeight="1" x14ac:dyDescent="0.2">
      <c r="A393" s="255">
        <v>189</v>
      </c>
      <c r="B393" s="256" t="s">
        <v>403</v>
      </c>
      <c r="C393" s="256" t="s">
        <v>426</v>
      </c>
      <c r="D393" s="255" t="s">
        <v>438</v>
      </c>
      <c r="E393" s="256">
        <v>85486.290980874197</v>
      </c>
      <c r="F393" s="256">
        <v>85219.477390494721</v>
      </c>
      <c r="G393" s="257" t="s">
        <v>428</v>
      </c>
      <c r="H393" s="245">
        <v>0.10199999999999999</v>
      </c>
      <c r="I393" s="258">
        <v>266.8135903794755</v>
      </c>
      <c r="L393"/>
      <c r="M393" s="264"/>
    </row>
    <row r="394" spans="1:13" ht="20.100000000000001" customHeight="1" x14ac:dyDescent="0.2">
      <c r="A394" s="255">
        <v>190</v>
      </c>
      <c r="B394" s="256" t="s">
        <v>403</v>
      </c>
      <c r="C394" s="256" t="s">
        <v>426</v>
      </c>
      <c r="D394" s="255" t="s">
        <v>438</v>
      </c>
      <c r="E394" s="256">
        <v>85204.244396587965</v>
      </c>
      <c r="F394" s="256">
        <v>85189.104094846873</v>
      </c>
      <c r="G394" s="257" t="s">
        <v>428</v>
      </c>
      <c r="H394" s="245">
        <v>0.10199999999999999</v>
      </c>
      <c r="I394" s="258">
        <v>15.140301741092117</v>
      </c>
      <c r="L394"/>
      <c r="M394" s="264"/>
    </row>
    <row r="395" spans="1:13" ht="20.100000000000001" customHeight="1" x14ac:dyDescent="0.2">
      <c r="A395" s="255">
        <v>191</v>
      </c>
      <c r="B395" s="256" t="s">
        <v>403</v>
      </c>
      <c r="C395" s="256" t="s">
        <v>426</v>
      </c>
      <c r="D395" s="255" t="s">
        <v>438</v>
      </c>
      <c r="E395" s="256">
        <v>85180.7341796377</v>
      </c>
      <c r="F395" s="256">
        <v>84476.531702653345</v>
      </c>
      <c r="G395" s="257" t="s">
        <v>428</v>
      </c>
      <c r="H395" s="245">
        <v>0.10199999999999999</v>
      </c>
      <c r="I395" s="258">
        <v>704.2024769843556</v>
      </c>
      <c r="L395"/>
      <c r="M395" s="264"/>
    </row>
    <row r="396" spans="1:13" ht="20.100000000000001" customHeight="1" x14ac:dyDescent="0.2">
      <c r="A396" s="255">
        <v>192</v>
      </c>
      <c r="B396" s="256" t="s">
        <v>403</v>
      </c>
      <c r="C396" s="256" t="s">
        <v>426</v>
      </c>
      <c r="D396" s="255" t="s">
        <v>438</v>
      </c>
      <c r="E396" s="256">
        <v>84413.547413721026</v>
      </c>
      <c r="F396" s="256">
        <v>82843.424784627816</v>
      </c>
      <c r="G396" s="257" t="s">
        <v>428</v>
      </c>
      <c r="H396" s="245">
        <v>0.10199999999999999</v>
      </c>
      <c r="I396" s="258">
        <v>1570.12262909321</v>
      </c>
      <c r="L396"/>
      <c r="M396" s="264"/>
    </row>
    <row r="397" spans="1:13" ht="20.100000000000001" customHeight="1" x14ac:dyDescent="0.2">
      <c r="A397" s="255">
        <v>193</v>
      </c>
      <c r="B397" s="256" t="s">
        <v>403</v>
      </c>
      <c r="C397" s="256" t="s">
        <v>426</v>
      </c>
      <c r="D397" s="255" t="s">
        <v>438</v>
      </c>
      <c r="E397" s="256">
        <v>82833.757795351383</v>
      </c>
      <c r="F397" s="256">
        <v>82363.387466966538</v>
      </c>
      <c r="G397" s="257" t="s">
        <v>428</v>
      </c>
      <c r="H397" s="245">
        <v>0.10199999999999999</v>
      </c>
      <c r="I397" s="258">
        <v>470.37032838484447</v>
      </c>
      <c r="L397"/>
      <c r="M397" s="264"/>
    </row>
    <row r="398" spans="1:13" ht="20.100000000000001" customHeight="1" x14ac:dyDescent="0.2">
      <c r="A398" s="255">
        <v>194</v>
      </c>
      <c r="B398" s="256" t="s">
        <v>403</v>
      </c>
      <c r="C398" s="256" t="s">
        <v>426</v>
      </c>
      <c r="D398" s="255" t="s">
        <v>438</v>
      </c>
      <c r="E398" s="256">
        <v>82352.945689647328</v>
      </c>
      <c r="F398" s="256">
        <v>81836.751077548382</v>
      </c>
      <c r="G398" s="257" t="s">
        <v>428</v>
      </c>
      <c r="H398" s="245">
        <v>0.10199999999999999</v>
      </c>
      <c r="I398" s="258">
        <v>516.19461209894507</v>
      </c>
      <c r="L398"/>
      <c r="M398" s="264"/>
    </row>
    <row r="399" spans="1:13" ht="20.100000000000001" customHeight="1" x14ac:dyDescent="0.2">
      <c r="A399" s="255">
        <v>195</v>
      </c>
      <c r="B399" s="256" t="s">
        <v>403</v>
      </c>
      <c r="C399" s="256" t="s">
        <v>426</v>
      </c>
      <c r="D399" s="255" t="s">
        <v>438</v>
      </c>
      <c r="E399" s="256">
        <v>81641.318454256267</v>
      </c>
      <c r="F399" s="256">
        <v>81370.827230104696</v>
      </c>
      <c r="G399" s="257" t="s">
        <v>431</v>
      </c>
      <c r="H399" s="245">
        <v>0.114</v>
      </c>
      <c r="I399" s="258">
        <v>270.49122415157035</v>
      </c>
      <c r="L399"/>
      <c r="M399" s="264"/>
    </row>
    <row r="400" spans="1:13" ht="20.100000000000001" customHeight="1" x14ac:dyDescent="0.2">
      <c r="A400" s="255">
        <v>196</v>
      </c>
      <c r="B400" s="256" t="s">
        <v>403</v>
      </c>
      <c r="C400" s="256" t="s">
        <v>426</v>
      </c>
      <c r="D400" s="255" t="s">
        <v>438</v>
      </c>
      <c r="E400" s="256">
        <v>81265.360434388727</v>
      </c>
      <c r="F400" s="256">
        <v>80029.206322476573</v>
      </c>
      <c r="G400" s="257" t="s">
        <v>431</v>
      </c>
      <c r="H400" s="245">
        <v>0.114</v>
      </c>
      <c r="I400" s="258">
        <v>1236.1541119121539</v>
      </c>
      <c r="L400"/>
      <c r="M400" s="264"/>
    </row>
    <row r="401" spans="1:13" ht="20.100000000000001" customHeight="1" x14ac:dyDescent="0.2">
      <c r="A401" s="255">
        <v>197</v>
      </c>
      <c r="B401" s="256" t="s">
        <v>403</v>
      </c>
      <c r="C401" s="256" t="s">
        <v>426</v>
      </c>
      <c r="D401" s="255" t="s">
        <v>438</v>
      </c>
      <c r="E401" s="256">
        <v>79716.798162794483</v>
      </c>
      <c r="F401" s="256">
        <v>79543.760129275062</v>
      </c>
      <c r="G401" s="257" t="s">
        <v>428</v>
      </c>
      <c r="H401" s="245">
        <v>0.10199999999999999</v>
      </c>
      <c r="I401" s="258">
        <v>173.03803351942042</v>
      </c>
      <c r="L401"/>
      <c r="M401" s="264"/>
    </row>
    <row r="402" spans="1:13" ht="20.100000000000001" customHeight="1" x14ac:dyDescent="0.2">
      <c r="A402" s="255">
        <v>198</v>
      </c>
      <c r="B402" s="256" t="s">
        <v>403</v>
      </c>
      <c r="C402" s="256" t="s">
        <v>426</v>
      </c>
      <c r="D402" s="255" t="s">
        <v>438</v>
      </c>
      <c r="E402" s="256">
        <v>79528.910294577101</v>
      </c>
      <c r="F402" s="256">
        <v>79139.636693027758</v>
      </c>
      <c r="G402" s="257" t="s">
        <v>431</v>
      </c>
      <c r="H402" s="245">
        <v>0.114</v>
      </c>
      <c r="I402" s="258">
        <v>389.27360154934286</v>
      </c>
      <c r="L402"/>
      <c r="M402" s="264"/>
    </row>
    <row r="403" spans="1:13" ht="20.100000000000001" customHeight="1" x14ac:dyDescent="0.2">
      <c r="A403" s="255">
        <v>199</v>
      </c>
      <c r="B403" s="256" t="s">
        <v>403</v>
      </c>
      <c r="C403" s="256" t="s">
        <v>426</v>
      </c>
      <c r="D403" s="255" t="s">
        <v>438</v>
      </c>
      <c r="E403" s="256">
        <v>79094.004485272206</v>
      </c>
      <c r="F403" s="256">
        <v>78824.294181078774</v>
      </c>
      <c r="G403" s="257" t="s">
        <v>428</v>
      </c>
      <c r="H403" s="245">
        <v>0.10199999999999999</v>
      </c>
      <c r="I403" s="258">
        <v>269.71030419343151</v>
      </c>
      <c r="L403"/>
      <c r="M403" s="264"/>
    </row>
    <row r="404" spans="1:13" ht="20.100000000000001" customHeight="1" x14ac:dyDescent="0.2">
      <c r="A404" s="255">
        <v>200</v>
      </c>
      <c r="B404" s="256" t="s">
        <v>403</v>
      </c>
      <c r="C404" s="256" t="s">
        <v>426</v>
      </c>
      <c r="D404" s="255" t="s">
        <v>438</v>
      </c>
      <c r="E404" s="256">
        <v>78800.919623147565</v>
      </c>
      <c r="F404" s="256">
        <v>78148.609781396866</v>
      </c>
      <c r="G404" s="257" t="s">
        <v>428</v>
      </c>
      <c r="H404" s="245">
        <v>0.10199999999999999</v>
      </c>
      <c r="I404" s="258">
        <v>652.30984175069898</v>
      </c>
      <c r="L404"/>
      <c r="M404" s="264"/>
    </row>
    <row r="405" spans="1:13" ht="20.100000000000001" customHeight="1" x14ac:dyDescent="0.2">
      <c r="A405" s="255">
        <v>201</v>
      </c>
      <c r="B405" s="256" t="s">
        <v>403</v>
      </c>
      <c r="C405" s="256" t="s">
        <v>426</v>
      </c>
      <c r="D405" s="255" t="s">
        <v>438</v>
      </c>
      <c r="E405" s="256">
        <v>78064.566858065358</v>
      </c>
      <c r="F405" s="256">
        <v>76545.520258547826</v>
      </c>
      <c r="G405" s="257" t="s">
        <v>428</v>
      </c>
      <c r="H405" s="245">
        <v>0.10199999999999999</v>
      </c>
      <c r="I405" s="258">
        <v>1519.0465995175327</v>
      </c>
      <c r="L405"/>
      <c r="M405" s="264"/>
    </row>
    <row r="406" spans="1:13" ht="20.100000000000001" customHeight="1" x14ac:dyDescent="0.2">
      <c r="A406" s="255">
        <v>202</v>
      </c>
      <c r="B406" s="256" t="s">
        <v>403</v>
      </c>
      <c r="C406" s="256" t="s">
        <v>426</v>
      </c>
      <c r="D406" s="255" t="s">
        <v>438</v>
      </c>
      <c r="E406" s="256">
        <v>76508.57456890562</v>
      </c>
      <c r="F406" s="256">
        <v>76475.624353391293</v>
      </c>
      <c r="G406" s="257" t="s">
        <v>428</v>
      </c>
      <c r="H406" s="245">
        <v>0.10199999999999999</v>
      </c>
      <c r="I406" s="258">
        <v>32.950215514327283</v>
      </c>
      <c r="L406"/>
      <c r="M406" s="264"/>
    </row>
    <row r="407" spans="1:13" ht="20.100000000000001" customHeight="1" x14ac:dyDescent="0.2">
      <c r="A407" s="255">
        <v>203</v>
      </c>
      <c r="B407" s="256" t="s">
        <v>403</v>
      </c>
      <c r="C407" s="256" t="s">
        <v>426</v>
      </c>
      <c r="D407" s="255" t="s">
        <v>438</v>
      </c>
      <c r="E407" s="256">
        <v>76451.995494568764</v>
      </c>
      <c r="F407" s="256">
        <v>76324.538017064144</v>
      </c>
      <c r="G407" s="257" t="s">
        <v>428</v>
      </c>
      <c r="H407" s="245">
        <v>0.10199999999999999</v>
      </c>
      <c r="I407" s="258">
        <v>127.45747750462033</v>
      </c>
      <c r="L407"/>
      <c r="M407" s="264"/>
    </row>
    <row r="408" spans="1:13" ht="20.100000000000001" customHeight="1" x14ac:dyDescent="0.2">
      <c r="A408" s="255">
        <v>204</v>
      </c>
      <c r="B408" s="256" t="s">
        <v>403</v>
      </c>
      <c r="C408" s="256" t="s">
        <v>426</v>
      </c>
      <c r="D408" s="255" t="s">
        <v>438</v>
      </c>
      <c r="E408" s="256">
        <v>76239.385733330651</v>
      </c>
      <c r="F408" s="256">
        <v>75710.796336175292</v>
      </c>
      <c r="G408" s="257" t="s">
        <v>428</v>
      </c>
      <c r="H408" s="245">
        <v>0.10199999999999999</v>
      </c>
      <c r="I408" s="258">
        <v>528.58939715535962</v>
      </c>
      <c r="L408"/>
      <c r="M408" s="264"/>
    </row>
    <row r="409" spans="1:13" ht="20.100000000000001" customHeight="1" x14ac:dyDescent="0.2">
      <c r="A409" s="255">
        <v>205</v>
      </c>
      <c r="B409" s="256" t="s">
        <v>403</v>
      </c>
      <c r="C409" s="256" t="s">
        <v>426</v>
      </c>
      <c r="D409" s="255" t="s">
        <v>438</v>
      </c>
      <c r="E409" s="256">
        <v>75620.999999999738</v>
      </c>
      <c r="F409" s="256">
        <v>75374.795495376005</v>
      </c>
      <c r="G409" s="257" t="s">
        <v>428</v>
      </c>
      <c r="H409" s="245">
        <v>0.10199999999999999</v>
      </c>
      <c r="I409" s="258">
        <v>246.20450462373265</v>
      </c>
      <c r="L409"/>
      <c r="M409" s="264"/>
    </row>
    <row r="410" spans="1:13" ht="20.100000000000001" customHeight="1" x14ac:dyDescent="0.2">
      <c r="A410" s="255">
        <v>206</v>
      </c>
      <c r="B410" s="256" t="s">
        <v>403</v>
      </c>
      <c r="C410" s="256" t="s">
        <v>426</v>
      </c>
      <c r="D410" s="255" t="s">
        <v>438</v>
      </c>
      <c r="E410" s="256">
        <v>75331.901324033999</v>
      </c>
      <c r="F410" s="256">
        <v>75293.977573638287</v>
      </c>
      <c r="G410" s="257" t="s">
        <v>428</v>
      </c>
      <c r="H410" s="245">
        <v>0.10199999999999999</v>
      </c>
      <c r="I410" s="258">
        <v>37.923750395711977</v>
      </c>
      <c r="L410"/>
      <c r="M410" s="264"/>
    </row>
    <row r="411" spans="1:13" ht="20.100000000000001" customHeight="1" x14ac:dyDescent="0.2">
      <c r="A411" s="255">
        <v>207</v>
      </c>
      <c r="B411" s="256" t="s">
        <v>403</v>
      </c>
      <c r="C411" s="256" t="s">
        <v>426</v>
      </c>
      <c r="D411" s="255" t="s">
        <v>438</v>
      </c>
      <c r="E411" s="256">
        <v>75284.597198216841</v>
      </c>
      <c r="F411" s="256">
        <v>74766.255660456562</v>
      </c>
      <c r="G411" s="257" t="s">
        <v>428</v>
      </c>
      <c r="H411" s="245">
        <v>0.10199999999999999</v>
      </c>
      <c r="I411" s="258">
        <v>518.34153776027961</v>
      </c>
      <c r="L411"/>
      <c r="M411" s="264"/>
    </row>
    <row r="412" spans="1:13" ht="20.100000000000001" customHeight="1" x14ac:dyDescent="0.2">
      <c r="A412" s="255">
        <v>208</v>
      </c>
      <c r="B412" s="256" t="s">
        <v>403</v>
      </c>
      <c r="C412" s="256" t="s">
        <v>426</v>
      </c>
      <c r="D412" s="255" t="s">
        <v>438</v>
      </c>
      <c r="E412" s="256">
        <v>74316.954945691323</v>
      </c>
      <c r="F412" s="256">
        <v>74168.768124617913</v>
      </c>
      <c r="G412" s="257" t="s">
        <v>436</v>
      </c>
      <c r="H412" s="245">
        <v>0.21000000000000002</v>
      </c>
      <c r="I412" s="258">
        <v>148.1868210734101</v>
      </c>
      <c r="L412"/>
      <c r="M412" s="264"/>
    </row>
    <row r="413" spans="1:13" ht="20.100000000000001" customHeight="1" x14ac:dyDescent="0.2">
      <c r="A413" s="255">
        <v>209</v>
      </c>
      <c r="B413" s="256" t="s">
        <v>403</v>
      </c>
      <c r="C413" s="256" t="s">
        <v>426</v>
      </c>
      <c r="D413" s="255" t="s">
        <v>438</v>
      </c>
      <c r="E413" s="256">
        <v>74160.222287633413</v>
      </c>
      <c r="F413" s="256">
        <v>74160.222287633413</v>
      </c>
      <c r="G413" s="257" t="s">
        <v>436</v>
      </c>
      <c r="H413" s="245">
        <v>0.21000000000000002</v>
      </c>
      <c r="I413" s="258">
        <v>0</v>
      </c>
      <c r="L413"/>
      <c r="M413" s="264"/>
    </row>
    <row r="414" spans="1:13" ht="20.100000000000001" customHeight="1" x14ac:dyDescent="0.2">
      <c r="A414" s="255">
        <v>210</v>
      </c>
      <c r="B414" s="256" t="s">
        <v>403</v>
      </c>
      <c r="C414" s="256" t="s">
        <v>426</v>
      </c>
      <c r="D414" s="255" t="s">
        <v>438</v>
      </c>
      <c r="E414" s="256">
        <v>74145.272794566816</v>
      </c>
      <c r="F414" s="256">
        <v>74053.459553847715</v>
      </c>
      <c r="G414" s="257" t="s">
        <v>436</v>
      </c>
      <c r="H414" s="245">
        <v>0.21000000000000002</v>
      </c>
      <c r="I414" s="258">
        <v>91.813240719100577</v>
      </c>
      <c r="L414"/>
      <c r="M414" s="264"/>
    </row>
    <row r="415" spans="1:13" ht="20.100000000000001" customHeight="1" x14ac:dyDescent="0.2">
      <c r="A415" s="255">
        <v>211</v>
      </c>
      <c r="B415" s="256" t="s">
        <v>403</v>
      </c>
      <c r="C415" s="256" t="s">
        <v>426</v>
      </c>
      <c r="D415" s="255" t="s">
        <v>438</v>
      </c>
      <c r="E415" s="256">
        <v>74045.104094843191</v>
      </c>
      <c r="F415" s="256">
        <v>74022.834044959396</v>
      </c>
      <c r="G415" s="257" t="s">
        <v>436</v>
      </c>
      <c r="H415" s="245">
        <v>0.21000000000000002</v>
      </c>
      <c r="I415" s="258">
        <v>22.270049883794854</v>
      </c>
      <c r="L415"/>
      <c r="M415" s="264"/>
    </row>
    <row r="416" spans="1:13" ht="20.100000000000001" customHeight="1" x14ac:dyDescent="0.2">
      <c r="A416" s="255">
        <v>212</v>
      </c>
      <c r="B416" s="256" t="s">
        <v>403</v>
      </c>
      <c r="C416" s="256" t="s">
        <v>426</v>
      </c>
      <c r="D416" s="255" t="s">
        <v>438</v>
      </c>
      <c r="E416" s="256">
        <v>74022.834044959396</v>
      </c>
      <c r="F416" s="256">
        <v>73999.488793175493</v>
      </c>
      <c r="G416" s="257" t="s">
        <v>436</v>
      </c>
      <c r="H416" s="245">
        <v>0.21000000000000002</v>
      </c>
      <c r="I416" s="258">
        <v>23.345251783903223</v>
      </c>
      <c r="L416"/>
      <c r="M416" s="264"/>
    </row>
    <row r="417" spans="1:13" ht="20.100000000000001" customHeight="1" x14ac:dyDescent="0.2">
      <c r="A417" s="255">
        <v>213</v>
      </c>
      <c r="B417" s="256" t="s">
        <v>403</v>
      </c>
      <c r="C417" s="256" t="s">
        <v>426</v>
      </c>
      <c r="D417" s="255" t="s">
        <v>438</v>
      </c>
      <c r="E417" s="256">
        <v>73598.855826243773</v>
      </c>
      <c r="F417" s="256">
        <v>73576.488894565002</v>
      </c>
      <c r="G417" s="257" t="s">
        <v>436</v>
      </c>
      <c r="H417" s="245">
        <v>0.21000000000000002</v>
      </c>
      <c r="I417" s="258">
        <v>22.366931678770925</v>
      </c>
      <c r="L417"/>
      <c r="M417" s="264"/>
    </row>
    <row r="418" spans="1:13" ht="20.100000000000001" customHeight="1" x14ac:dyDescent="0.2">
      <c r="A418" s="255">
        <v>214</v>
      </c>
      <c r="B418" s="256" t="s">
        <v>403</v>
      </c>
      <c r="C418" s="256" t="s">
        <v>426</v>
      </c>
      <c r="D418" s="255" t="s">
        <v>438</v>
      </c>
      <c r="E418" s="256">
        <v>73576.488894565002</v>
      </c>
      <c r="F418" s="256">
        <v>73556.08599139018</v>
      </c>
      <c r="G418" s="257" t="s">
        <v>436</v>
      </c>
      <c r="H418" s="245">
        <v>0.21000000000000002</v>
      </c>
      <c r="I418" s="258">
        <v>20.402903174821404</v>
      </c>
      <c r="L418"/>
      <c r="M418" s="264"/>
    </row>
    <row r="419" spans="1:13" ht="20.100000000000001" customHeight="1" x14ac:dyDescent="0.2">
      <c r="A419" s="255">
        <v>215</v>
      </c>
      <c r="B419" s="256" t="s">
        <v>403</v>
      </c>
      <c r="C419" s="256" t="s">
        <v>426</v>
      </c>
      <c r="D419" s="255" t="s">
        <v>438</v>
      </c>
      <c r="E419" s="256">
        <v>72932.951096720644</v>
      </c>
      <c r="F419" s="256">
        <v>72908.322939528938</v>
      </c>
      <c r="G419" s="257" t="s">
        <v>436</v>
      </c>
      <c r="H419" s="245">
        <v>0.21000000000000002</v>
      </c>
      <c r="I419" s="258">
        <v>24.628157191706123</v>
      </c>
      <c r="L419"/>
      <c r="M419" s="264"/>
    </row>
    <row r="420" spans="1:13" ht="20.100000000000001" customHeight="1" x14ac:dyDescent="0.2">
      <c r="A420" s="255">
        <v>216</v>
      </c>
      <c r="B420" s="256" t="s">
        <v>403</v>
      </c>
      <c r="C420" s="256" t="s">
        <v>426</v>
      </c>
      <c r="D420" s="255" t="s">
        <v>438</v>
      </c>
      <c r="E420" s="256">
        <v>72884.040732761525</v>
      </c>
      <c r="F420" s="256">
        <v>72849.274831220566</v>
      </c>
      <c r="G420" s="257" t="s">
        <v>436</v>
      </c>
      <c r="H420" s="245">
        <v>0.21000000000000002</v>
      </c>
      <c r="I420" s="258">
        <v>34.765901540959021</v>
      </c>
      <c r="L420"/>
      <c r="M420" s="264"/>
    </row>
    <row r="421" spans="1:13" ht="20.100000000000001" customHeight="1" x14ac:dyDescent="0.2">
      <c r="A421" s="255">
        <v>217</v>
      </c>
      <c r="B421" s="256" t="s">
        <v>403</v>
      </c>
      <c r="C421" s="256" t="s">
        <v>426</v>
      </c>
      <c r="D421" s="255" t="s">
        <v>438</v>
      </c>
      <c r="E421" s="256">
        <v>72838.963956554144</v>
      </c>
      <c r="F421" s="256">
        <v>72825.067279068855</v>
      </c>
      <c r="G421" s="257" t="s">
        <v>436</v>
      </c>
      <c r="H421" s="245">
        <v>0.21000000000000002</v>
      </c>
      <c r="I421" s="258">
        <v>13.896677485288819</v>
      </c>
      <c r="L421"/>
      <c r="M421" s="264"/>
    </row>
    <row r="422" spans="1:13" ht="20.100000000000001" customHeight="1" x14ac:dyDescent="0.2">
      <c r="A422" s="255">
        <v>218</v>
      </c>
      <c r="B422" s="256" t="s">
        <v>403</v>
      </c>
      <c r="C422" s="256" t="s">
        <v>426</v>
      </c>
      <c r="D422" s="255" t="s">
        <v>438</v>
      </c>
      <c r="E422" s="256">
        <v>72661.963956558087</v>
      </c>
      <c r="F422" s="256">
        <v>72566.490783467307</v>
      </c>
      <c r="G422" s="257" t="s">
        <v>428</v>
      </c>
      <c r="H422" s="245">
        <v>0.10199999999999999</v>
      </c>
      <c r="I422" s="258">
        <v>95.47317309078062</v>
      </c>
      <c r="L422"/>
      <c r="M422" s="264"/>
    </row>
    <row r="423" spans="1:13" ht="20.100000000000001" customHeight="1" x14ac:dyDescent="0.2">
      <c r="A423" s="255">
        <v>219</v>
      </c>
      <c r="B423" s="256" t="s">
        <v>403</v>
      </c>
      <c r="C423" s="256" t="s">
        <v>426</v>
      </c>
      <c r="D423" s="255" t="s">
        <v>438</v>
      </c>
      <c r="E423" s="256">
        <v>72534.506680962833</v>
      </c>
      <c r="F423" s="256">
        <v>71786.389224193917</v>
      </c>
      <c r="G423" s="257" t="s">
        <v>428</v>
      </c>
      <c r="H423" s="245">
        <v>0.10199999999999999</v>
      </c>
      <c r="I423" s="258">
        <v>748.11745676891587</v>
      </c>
      <c r="L423"/>
      <c r="M423" s="264"/>
    </row>
    <row r="424" spans="1:13" ht="20.100000000000001" customHeight="1" x14ac:dyDescent="0.2">
      <c r="A424" s="255">
        <v>220</v>
      </c>
      <c r="B424" s="256" t="s">
        <v>403</v>
      </c>
      <c r="C424" s="256" t="s">
        <v>426</v>
      </c>
      <c r="D424" s="255" t="s">
        <v>438</v>
      </c>
      <c r="E424" s="256">
        <v>71749.54044615895</v>
      </c>
      <c r="F424" s="256">
        <v>71701.228748831883</v>
      </c>
      <c r="G424" s="257" t="s">
        <v>436</v>
      </c>
      <c r="H424" s="245">
        <v>0.21000000000000002</v>
      </c>
      <c r="I424" s="258">
        <v>48.311697327066213</v>
      </c>
      <c r="L424"/>
      <c r="M424" s="264"/>
    </row>
    <row r="425" spans="1:13" ht="20.100000000000001" customHeight="1" x14ac:dyDescent="0.2">
      <c r="A425" s="255">
        <v>221</v>
      </c>
      <c r="B425" s="256" t="s">
        <v>403</v>
      </c>
      <c r="C425" s="256" t="s">
        <v>426</v>
      </c>
      <c r="D425" s="255" t="s">
        <v>438</v>
      </c>
      <c r="E425" s="256">
        <v>71336.470460395038</v>
      </c>
      <c r="F425" s="256">
        <v>71194.701293058868</v>
      </c>
      <c r="G425" s="257" t="s">
        <v>428</v>
      </c>
      <c r="H425" s="245">
        <v>0.10199999999999999</v>
      </c>
      <c r="I425" s="258">
        <v>141.76916733616963</v>
      </c>
      <c r="L425"/>
      <c r="M425" s="264"/>
    </row>
    <row r="426" spans="1:13" ht="20.100000000000001" customHeight="1" x14ac:dyDescent="0.2">
      <c r="A426" s="255">
        <v>222</v>
      </c>
      <c r="B426" s="256" t="s">
        <v>403</v>
      </c>
      <c r="C426" s="256" t="s">
        <v>426</v>
      </c>
      <c r="D426" s="255" t="s">
        <v>438</v>
      </c>
      <c r="E426" s="256">
        <v>71161.730883722164</v>
      </c>
      <c r="F426" s="256">
        <v>71123.820589149822</v>
      </c>
      <c r="G426" s="257" t="s">
        <v>428</v>
      </c>
      <c r="H426" s="245">
        <v>0.10199999999999999</v>
      </c>
      <c r="I426" s="258">
        <v>37.910294572342536</v>
      </c>
      <c r="L426"/>
      <c r="M426" s="264"/>
    </row>
    <row r="427" spans="1:13" ht="20.100000000000001" customHeight="1" x14ac:dyDescent="0.2">
      <c r="A427" s="255">
        <v>223</v>
      </c>
      <c r="B427" s="256" t="s">
        <v>403</v>
      </c>
      <c r="C427" s="256" t="s">
        <v>426</v>
      </c>
      <c r="D427" s="255" t="s">
        <v>438</v>
      </c>
      <c r="E427" s="256">
        <v>71109.461982940556</v>
      </c>
      <c r="F427" s="256">
        <v>71067.225271491756</v>
      </c>
      <c r="G427" s="257" t="s">
        <v>428</v>
      </c>
      <c r="H427" s="245">
        <v>0.10199999999999999</v>
      </c>
      <c r="I427" s="258">
        <v>42.236711448800634</v>
      </c>
      <c r="L427"/>
      <c r="M427" s="264"/>
    </row>
    <row r="428" spans="1:13" ht="20.100000000000001" customHeight="1" x14ac:dyDescent="0.2">
      <c r="A428" s="255">
        <v>224</v>
      </c>
      <c r="B428" s="256" t="s">
        <v>403</v>
      </c>
      <c r="C428" s="256" t="s">
        <v>426</v>
      </c>
      <c r="D428" s="255" t="s">
        <v>438</v>
      </c>
      <c r="E428" s="256">
        <v>71052.950440271044</v>
      </c>
      <c r="F428" s="256">
        <v>70549.502370050803</v>
      </c>
      <c r="G428" s="257" t="s">
        <v>428</v>
      </c>
      <c r="H428" s="245">
        <v>0.10199999999999999</v>
      </c>
      <c r="I428" s="258">
        <v>503.44807022024179</v>
      </c>
      <c r="L428"/>
      <c r="M428" s="264"/>
    </row>
    <row r="429" spans="1:13" ht="20.100000000000001" customHeight="1" x14ac:dyDescent="0.2">
      <c r="A429" s="255">
        <v>225</v>
      </c>
      <c r="B429" s="256" t="s">
        <v>403</v>
      </c>
      <c r="C429" s="256" t="s">
        <v>426</v>
      </c>
      <c r="D429" s="255" t="s">
        <v>438</v>
      </c>
      <c r="E429" s="256">
        <v>69991.712942639628</v>
      </c>
      <c r="F429" s="256">
        <v>68970.219778291634</v>
      </c>
      <c r="G429" s="257" t="s">
        <v>428</v>
      </c>
      <c r="H429" s="245">
        <v>0.10199999999999999</v>
      </c>
      <c r="I429" s="258">
        <v>1021.493164347994</v>
      </c>
      <c r="L429"/>
      <c r="M429" s="264"/>
    </row>
    <row r="430" spans="1:13" ht="20.100000000000001" customHeight="1" x14ac:dyDescent="0.2">
      <c r="A430" s="255">
        <v>226</v>
      </c>
      <c r="B430" s="256" t="s">
        <v>403</v>
      </c>
      <c r="C430" s="256" t="s">
        <v>426</v>
      </c>
      <c r="D430" s="255" t="s">
        <v>438</v>
      </c>
      <c r="E430" s="256">
        <v>68744.442072694277</v>
      </c>
      <c r="F430" s="256">
        <v>67770.133961423577</v>
      </c>
      <c r="G430" s="257" t="s">
        <v>428</v>
      </c>
      <c r="H430" s="245">
        <v>0.10199999999999999</v>
      </c>
      <c r="I430" s="258">
        <v>974.30811127070046</v>
      </c>
      <c r="L430"/>
      <c r="M430" s="264"/>
    </row>
    <row r="431" spans="1:13" ht="20.100000000000001" customHeight="1" x14ac:dyDescent="0.2">
      <c r="A431" s="255">
        <v>227</v>
      </c>
      <c r="B431" s="256" t="s">
        <v>403</v>
      </c>
      <c r="C431" s="256" t="s">
        <v>426</v>
      </c>
      <c r="D431" s="255" t="s">
        <v>438</v>
      </c>
      <c r="E431" s="256">
        <v>67692.828017216627</v>
      </c>
      <c r="F431" s="256">
        <v>67556.009051725559</v>
      </c>
      <c r="G431" s="257" t="s">
        <v>428</v>
      </c>
      <c r="H431" s="245">
        <v>0.10199999999999999</v>
      </c>
      <c r="I431" s="258">
        <v>136.8189654910675</v>
      </c>
      <c r="L431"/>
      <c r="M431" s="264"/>
    </row>
    <row r="432" spans="1:13" ht="20.100000000000001" customHeight="1" x14ac:dyDescent="0.2">
      <c r="A432" s="255">
        <v>228</v>
      </c>
      <c r="B432" s="256" t="s">
        <v>403</v>
      </c>
      <c r="C432" s="256" t="s">
        <v>426</v>
      </c>
      <c r="D432" s="255" t="s">
        <v>438</v>
      </c>
      <c r="E432" s="256">
        <v>67372.233234101383</v>
      </c>
      <c r="F432" s="256">
        <v>67136.623237216932</v>
      </c>
      <c r="G432" s="257" t="s">
        <v>428</v>
      </c>
      <c r="H432" s="245">
        <v>0.10199999999999999</v>
      </c>
      <c r="I432" s="258">
        <v>235.60999688445008</v>
      </c>
      <c r="L432"/>
      <c r="M432" s="264"/>
    </row>
    <row r="433" spans="1:13" ht="20.100000000000001" customHeight="1" x14ac:dyDescent="0.2">
      <c r="A433" s="255">
        <v>229</v>
      </c>
      <c r="B433" s="256" t="s">
        <v>403</v>
      </c>
      <c r="C433" s="256" t="s">
        <v>426</v>
      </c>
      <c r="D433" s="255" t="s">
        <v>438</v>
      </c>
      <c r="E433" s="256">
        <v>67060.181863049336</v>
      </c>
      <c r="F433" s="256">
        <v>66346.762280624578</v>
      </c>
      <c r="G433" s="257" t="s">
        <v>431</v>
      </c>
      <c r="H433" s="245">
        <v>0.114</v>
      </c>
      <c r="I433" s="258">
        <v>713.41958242475812</v>
      </c>
      <c r="L433"/>
      <c r="M433" s="264"/>
    </row>
    <row r="434" spans="1:13" ht="20.100000000000001" customHeight="1" x14ac:dyDescent="0.2">
      <c r="A434" s="255">
        <v>230</v>
      </c>
      <c r="B434" s="256" t="s">
        <v>403</v>
      </c>
      <c r="C434" s="256" t="s">
        <v>426</v>
      </c>
      <c r="D434" s="255" t="s">
        <v>438</v>
      </c>
      <c r="E434" s="256">
        <v>66301.306369232276</v>
      </c>
      <c r="F434" s="256">
        <v>65851.767800199566</v>
      </c>
      <c r="G434" s="257" t="s">
        <v>428</v>
      </c>
      <c r="H434" s="245">
        <v>0.10199999999999999</v>
      </c>
      <c r="I434" s="258">
        <v>449.53856903270935</v>
      </c>
      <c r="L434"/>
      <c r="M434" s="264"/>
    </row>
    <row r="435" spans="1:13" ht="20.100000000000001" customHeight="1" x14ac:dyDescent="0.2">
      <c r="A435" s="255">
        <v>231</v>
      </c>
      <c r="B435" s="256" t="s">
        <v>403</v>
      </c>
      <c r="C435" s="256" t="s">
        <v>426</v>
      </c>
      <c r="D435" s="255" t="s">
        <v>438</v>
      </c>
      <c r="E435" s="256">
        <v>65700.044653806544</v>
      </c>
      <c r="F435" s="256">
        <v>65509.333401809679</v>
      </c>
      <c r="G435" s="257" t="s">
        <v>431</v>
      </c>
      <c r="H435" s="245">
        <v>0.114</v>
      </c>
      <c r="I435" s="258">
        <v>190.71125199686503</v>
      </c>
      <c r="L435"/>
      <c r="M435" s="264"/>
    </row>
    <row r="436" spans="1:13" ht="20.100000000000001" customHeight="1" x14ac:dyDescent="0.2">
      <c r="A436" s="255">
        <v>232</v>
      </c>
      <c r="B436" s="256" t="s">
        <v>403</v>
      </c>
      <c r="C436" s="256" t="s">
        <v>426</v>
      </c>
      <c r="D436" s="255" t="s">
        <v>438</v>
      </c>
      <c r="E436" s="256">
        <v>65500.852642435188</v>
      </c>
      <c r="F436" s="256">
        <v>65469.520075973531</v>
      </c>
      <c r="G436" s="257" t="s">
        <v>436</v>
      </c>
      <c r="H436" s="245">
        <v>0.21000000000000002</v>
      </c>
      <c r="I436" s="258">
        <v>31.332566461656825</v>
      </c>
      <c r="L436"/>
      <c r="M436" s="264"/>
    </row>
    <row r="437" spans="1:13" ht="20.100000000000001" customHeight="1" x14ac:dyDescent="0.2">
      <c r="A437" s="255">
        <v>233</v>
      </c>
      <c r="B437" s="256" t="s">
        <v>403</v>
      </c>
      <c r="C437" s="256" t="s">
        <v>426</v>
      </c>
      <c r="D437" s="255" t="s">
        <v>438</v>
      </c>
      <c r="E437" s="256">
        <v>65469.520075973531</v>
      </c>
      <c r="F437" s="256">
        <v>64765.147357563845</v>
      </c>
      <c r="G437" s="257" t="s">
        <v>428</v>
      </c>
      <c r="H437" s="245">
        <v>0.10199999999999999</v>
      </c>
      <c r="I437" s="258">
        <v>704.37271840968606</v>
      </c>
      <c r="L437"/>
      <c r="M437" s="264"/>
    </row>
    <row r="438" spans="1:13" ht="20.100000000000001" customHeight="1" x14ac:dyDescent="0.2">
      <c r="A438" s="255">
        <v>234</v>
      </c>
      <c r="B438" s="256" t="s">
        <v>403</v>
      </c>
      <c r="C438" s="256" t="s">
        <v>426</v>
      </c>
      <c r="D438" s="255" t="s">
        <v>438</v>
      </c>
      <c r="E438" s="256">
        <v>64754.533531790636</v>
      </c>
      <c r="F438" s="256">
        <v>64497.226293137901</v>
      </c>
      <c r="G438" s="257" t="s">
        <v>428</v>
      </c>
      <c r="H438" s="245">
        <v>0.10199999999999999</v>
      </c>
      <c r="I438" s="258">
        <v>257.30723865273467</v>
      </c>
      <c r="L438"/>
      <c r="M438" s="264"/>
    </row>
    <row r="439" spans="1:13" ht="20.100000000000001" customHeight="1" x14ac:dyDescent="0.2">
      <c r="A439" s="255">
        <v>235</v>
      </c>
      <c r="B439" s="256" t="s">
        <v>403</v>
      </c>
      <c r="C439" s="256" t="s">
        <v>426</v>
      </c>
      <c r="D439" s="255" t="s">
        <v>438</v>
      </c>
      <c r="E439" s="256">
        <v>64486.650148843379</v>
      </c>
      <c r="F439" s="256">
        <v>64127.999999998538</v>
      </c>
      <c r="G439" s="257" t="s">
        <v>428</v>
      </c>
      <c r="H439" s="245">
        <v>0.10199999999999999</v>
      </c>
      <c r="I439" s="258">
        <v>358.65014884484117</v>
      </c>
      <c r="L439"/>
      <c r="M439" s="264"/>
    </row>
    <row r="440" spans="1:13" ht="20.100000000000001" customHeight="1" x14ac:dyDescent="0.2">
      <c r="A440" s="255">
        <v>236</v>
      </c>
      <c r="B440" s="256" t="s">
        <v>403</v>
      </c>
      <c r="C440" s="256" t="s">
        <v>426</v>
      </c>
      <c r="D440" s="255" t="s">
        <v>438</v>
      </c>
      <c r="E440" s="256">
        <v>64079.497865105397</v>
      </c>
      <c r="F440" s="256">
        <v>64034.12558759439</v>
      </c>
      <c r="G440" s="257" t="s">
        <v>428</v>
      </c>
      <c r="H440" s="245">
        <v>0.10199999999999999</v>
      </c>
      <c r="I440" s="258">
        <v>45.372277511007269</v>
      </c>
      <c r="L440"/>
      <c r="M440" s="264"/>
    </row>
    <row r="441" spans="1:13" ht="20.100000000000001" customHeight="1" x14ac:dyDescent="0.2">
      <c r="A441" s="255">
        <v>237</v>
      </c>
      <c r="B441" s="256" t="s">
        <v>403</v>
      </c>
      <c r="C441" s="256" t="s">
        <v>426</v>
      </c>
      <c r="D441" s="255" t="s">
        <v>438</v>
      </c>
      <c r="E441" s="256">
        <v>63728.058049949206</v>
      </c>
      <c r="F441" s="256">
        <v>63567.79275022712</v>
      </c>
      <c r="G441" s="257" t="s">
        <v>428</v>
      </c>
      <c r="H441" s="245">
        <v>0.10199999999999999</v>
      </c>
      <c r="I441" s="258">
        <v>160.26529972208664</v>
      </c>
      <c r="L441"/>
      <c r="M441" s="264"/>
    </row>
    <row r="442" spans="1:13" ht="20.100000000000001" customHeight="1" x14ac:dyDescent="0.2">
      <c r="A442" s="255">
        <v>238</v>
      </c>
      <c r="B442" s="256" t="s">
        <v>403</v>
      </c>
      <c r="C442" s="256" t="s">
        <v>426</v>
      </c>
      <c r="D442" s="255" t="s">
        <v>438</v>
      </c>
      <c r="E442" s="256">
        <v>63553.355928959019</v>
      </c>
      <c r="F442" s="256">
        <v>63314.614266673292</v>
      </c>
      <c r="G442" s="257" t="s">
        <v>428</v>
      </c>
      <c r="H442" s="245">
        <v>0.10199999999999999</v>
      </c>
      <c r="I442" s="258">
        <v>238.74166228572722</v>
      </c>
      <c r="L442"/>
      <c r="M442" s="264"/>
    </row>
    <row r="443" spans="1:13" ht="20.100000000000001" customHeight="1" x14ac:dyDescent="0.2">
      <c r="A443" s="255">
        <v>239</v>
      </c>
      <c r="B443" s="256" t="s">
        <v>403</v>
      </c>
      <c r="C443" s="256" t="s">
        <v>426</v>
      </c>
      <c r="D443" s="255" t="s">
        <v>438</v>
      </c>
      <c r="E443" s="256">
        <v>63293.886335595918</v>
      </c>
      <c r="F443" s="256">
        <v>63147.810771941549</v>
      </c>
      <c r="G443" s="257" t="s">
        <v>428</v>
      </c>
      <c r="H443" s="245">
        <v>0.10199999999999999</v>
      </c>
      <c r="I443" s="258">
        <v>146.07556365436903</v>
      </c>
      <c r="L443"/>
      <c r="M443" s="264"/>
    </row>
    <row r="444" spans="1:13" ht="20.100000000000001" customHeight="1" x14ac:dyDescent="0.2">
      <c r="A444" s="255">
        <v>240</v>
      </c>
      <c r="B444" s="256" t="s">
        <v>403</v>
      </c>
      <c r="C444" s="256" t="s">
        <v>426</v>
      </c>
      <c r="D444" s="255" t="s">
        <v>438</v>
      </c>
      <c r="E444" s="256">
        <v>63137.414499549508</v>
      </c>
      <c r="F444" s="256">
        <v>63116.538361999388</v>
      </c>
      <c r="G444" s="257" t="s">
        <v>428</v>
      </c>
      <c r="H444" s="245">
        <v>0.10199999999999999</v>
      </c>
      <c r="I444" s="258">
        <v>20.876137550119893</v>
      </c>
      <c r="L444"/>
      <c r="M444" s="264"/>
    </row>
    <row r="445" spans="1:13" ht="20.100000000000001" customHeight="1" x14ac:dyDescent="0.2">
      <c r="A445" s="255">
        <v>241</v>
      </c>
      <c r="B445" s="256" t="s">
        <v>403</v>
      </c>
      <c r="C445" s="256" t="s">
        <v>426</v>
      </c>
      <c r="D445" s="255" t="s">
        <v>438</v>
      </c>
      <c r="E445" s="256">
        <v>63106.090517250988</v>
      </c>
      <c r="F445" s="256">
        <v>63095.650148840963</v>
      </c>
      <c r="G445" s="257" t="s">
        <v>428</v>
      </c>
      <c r="H445" s="245">
        <v>0.10199999999999999</v>
      </c>
      <c r="I445" s="258">
        <v>10.440368410025258</v>
      </c>
      <c r="L445"/>
      <c r="M445" s="264"/>
    </row>
    <row r="446" spans="1:13" ht="20.100000000000001" customHeight="1" x14ac:dyDescent="0.2">
      <c r="A446" s="255">
        <v>242</v>
      </c>
      <c r="B446" s="256" t="s">
        <v>403</v>
      </c>
      <c r="C446" s="256" t="s">
        <v>426</v>
      </c>
      <c r="D446" s="255" t="s">
        <v>438</v>
      </c>
      <c r="E446" s="256">
        <v>63074.70447254795</v>
      </c>
      <c r="F446" s="256">
        <v>63043.443534551581</v>
      </c>
      <c r="G446" s="257" t="s">
        <v>428</v>
      </c>
      <c r="H446" s="245">
        <v>0.10199999999999999</v>
      </c>
      <c r="I446" s="258">
        <v>31.260937996368739</v>
      </c>
      <c r="L446"/>
      <c r="M446" s="264"/>
    </row>
    <row r="447" spans="1:13" ht="20.100000000000001" customHeight="1" x14ac:dyDescent="0.2">
      <c r="A447" s="255">
        <v>243</v>
      </c>
      <c r="B447" s="256" t="s">
        <v>403</v>
      </c>
      <c r="C447" s="256" t="s">
        <v>426</v>
      </c>
      <c r="D447" s="255" t="s">
        <v>438</v>
      </c>
      <c r="E447" s="256">
        <v>63022.553962447586</v>
      </c>
      <c r="F447" s="256">
        <v>61810.599901295296</v>
      </c>
      <c r="G447" s="257" t="s">
        <v>428</v>
      </c>
      <c r="H447" s="245">
        <v>0.10199999999999999</v>
      </c>
      <c r="I447" s="258">
        <v>1211.9540611522898</v>
      </c>
      <c r="L447"/>
      <c r="M447" s="264"/>
    </row>
    <row r="448" spans="1:13" ht="20.100000000000001" customHeight="1" x14ac:dyDescent="0.2">
      <c r="A448" s="255">
        <v>244</v>
      </c>
      <c r="B448" s="256" t="s">
        <v>403</v>
      </c>
      <c r="C448" s="256" t="s">
        <v>426</v>
      </c>
      <c r="D448" s="255" t="s">
        <v>438</v>
      </c>
      <c r="E448" s="256">
        <v>62510.675609050741</v>
      </c>
      <c r="F448" s="256">
        <v>62489.792750231944</v>
      </c>
      <c r="G448" s="257" t="s">
        <v>428</v>
      </c>
      <c r="H448" s="245">
        <v>0.10199999999999999</v>
      </c>
      <c r="I448" s="258">
        <v>20.882858818797104</v>
      </c>
      <c r="L448"/>
      <c r="M448" s="264"/>
    </row>
    <row r="449" spans="1:13" ht="20.100000000000001" customHeight="1" x14ac:dyDescent="0.2">
      <c r="A449" s="255">
        <v>245</v>
      </c>
      <c r="B449" s="256" t="s">
        <v>403</v>
      </c>
      <c r="C449" s="256" t="s">
        <v>426</v>
      </c>
      <c r="D449" s="255" t="s">
        <v>438</v>
      </c>
      <c r="E449" s="256">
        <v>62468.830315537482</v>
      </c>
      <c r="F449" s="256">
        <v>62353.841594807134</v>
      </c>
      <c r="G449" s="257" t="s">
        <v>428</v>
      </c>
      <c r="H449" s="245">
        <v>0.10199999999999999</v>
      </c>
      <c r="I449" s="258">
        <v>114.98872073034727</v>
      </c>
      <c r="L449"/>
      <c r="M449" s="264"/>
    </row>
    <row r="450" spans="1:13" ht="20.100000000000001" customHeight="1" x14ac:dyDescent="0.2">
      <c r="A450" s="255">
        <v>246</v>
      </c>
      <c r="B450" s="256" t="s">
        <v>403</v>
      </c>
      <c r="C450" s="256" t="s">
        <v>426</v>
      </c>
      <c r="D450" s="255" t="s">
        <v>438</v>
      </c>
      <c r="E450" s="256">
        <v>62343.360434389659</v>
      </c>
      <c r="F450" s="256">
        <v>62322.479924020423</v>
      </c>
      <c r="G450" s="257" t="s">
        <v>428</v>
      </c>
      <c r="H450" s="245">
        <v>0.10199999999999999</v>
      </c>
      <c r="I450" s="258">
        <v>20.880510369235708</v>
      </c>
      <c r="L450"/>
      <c r="M450" s="264"/>
    </row>
    <row r="451" spans="1:13" ht="20.100000000000001" customHeight="1" x14ac:dyDescent="0.2">
      <c r="A451" s="255">
        <v>247</v>
      </c>
      <c r="B451" s="256" t="s">
        <v>403</v>
      </c>
      <c r="C451" s="256" t="s">
        <v>426</v>
      </c>
      <c r="D451" s="255" t="s">
        <v>438</v>
      </c>
      <c r="E451" s="256">
        <v>61779.270325791207</v>
      </c>
      <c r="F451" s="256">
        <v>60873.927913122781</v>
      </c>
      <c r="G451" s="257" t="s">
        <v>428</v>
      </c>
      <c r="H451" s="245">
        <v>0.10199999999999999</v>
      </c>
      <c r="I451" s="258">
        <v>905.34241266842582</v>
      </c>
      <c r="L451"/>
      <c r="M451" s="264"/>
    </row>
    <row r="452" spans="1:13" ht="20.100000000000001" customHeight="1" x14ac:dyDescent="0.2">
      <c r="A452" s="255">
        <v>248</v>
      </c>
      <c r="B452" s="256" t="s">
        <v>403</v>
      </c>
      <c r="C452" s="256" t="s">
        <v>426</v>
      </c>
      <c r="D452" s="255" t="s">
        <v>438</v>
      </c>
      <c r="E452" s="256">
        <v>60876.644071041505</v>
      </c>
      <c r="F452" s="256">
        <v>60863.798162792962</v>
      </c>
      <c r="G452" s="257" t="s">
        <v>428</v>
      </c>
      <c r="H452" s="245">
        <v>0.10199999999999999</v>
      </c>
      <c r="I452" s="258">
        <v>12.845908248542401</v>
      </c>
      <c r="L452"/>
      <c r="M452" s="264"/>
    </row>
    <row r="453" spans="1:13" ht="20.100000000000001" customHeight="1" x14ac:dyDescent="0.2">
      <c r="A453" s="255">
        <v>249</v>
      </c>
      <c r="B453" s="256" t="s">
        <v>403</v>
      </c>
      <c r="C453" s="256" t="s">
        <v>426</v>
      </c>
      <c r="D453" s="255" t="s">
        <v>438</v>
      </c>
      <c r="E453" s="256">
        <v>60863.798162792962</v>
      </c>
      <c r="F453" s="256">
        <v>60420.654634115504</v>
      </c>
      <c r="G453" s="257" t="s">
        <v>428</v>
      </c>
      <c r="H453" s="245">
        <v>0.10199999999999999</v>
      </c>
      <c r="I453" s="258">
        <v>443.14352867745765</v>
      </c>
      <c r="L453"/>
      <c r="M453" s="264"/>
    </row>
    <row r="454" spans="1:13" ht="20.100000000000001" customHeight="1" x14ac:dyDescent="0.2">
      <c r="A454" s="255">
        <v>250</v>
      </c>
      <c r="B454" s="256" t="s">
        <v>403</v>
      </c>
      <c r="C454" s="256" t="s">
        <v>426</v>
      </c>
      <c r="D454" s="255" t="s">
        <v>438</v>
      </c>
      <c r="E454" s="256">
        <v>60420.654634115504</v>
      </c>
      <c r="F454" s="256">
        <v>60302.30948371657</v>
      </c>
      <c r="G454" s="257" t="s">
        <v>428</v>
      </c>
      <c r="H454" s="245">
        <v>0.10199999999999999</v>
      </c>
      <c r="I454" s="258">
        <v>118.34515039893449</v>
      </c>
      <c r="L454"/>
      <c r="M454" s="264"/>
    </row>
    <row r="455" spans="1:13" ht="20.100000000000001" customHeight="1" x14ac:dyDescent="0.2">
      <c r="A455" s="255">
        <v>251</v>
      </c>
      <c r="B455" s="256" t="s">
        <v>403</v>
      </c>
      <c r="C455" s="256" t="s">
        <v>426</v>
      </c>
      <c r="D455" s="255" t="s">
        <v>438</v>
      </c>
      <c r="E455" s="256">
        <v>60283.860331670585</v>
      </c>
      <c r="F455" s="256">
        <v>58409.245515115006</v>
      </c>
      <c r="G455" s="257" t="s">
        <v>428</v>
      </c>
      <c r="H455" s="245">
        <v>0.10199999999999999</v>
      </c>
      <c r="I455" s="258">
        <v>1874.6148165555787</v>
      </c>
      <c r="L455"/>
      <c r="M455" s="264"/>
    </row>
    <row r="456" spans="1:13" ht="20.100000000000001" customHeight="1" x14ac:dyDescent="0.2">
      <c r="A456" s="255">
        <v>252</v>
      </c>
      <c r="B456" s="256" t="s">
        <v>403</v>
      </c>
      <c r="C456" s="256" t="s">
        <v>426</v>
      </c>
      <c r="D456" s="255" t="s">
        <v>438</v>
      </c>
      <c r="E456" s="256">
        <v>57862.202744345959</v>
      </c>
      <c r="F456" s="256">
        <v>57771.054065158736</v>
      </c>
      <c r="G456" s="257" t="s">
        <v>428</v>
      </c>
      <c r="H456" s="245">
        <v>0.10199999999999999</v>
      </c>
      <c r="I456" s="258">
        <v>91.148679187223024</v>
      </c>
      <c r="L456"/>
      <c r="M456" s="264"/>
    </row>
    <row r="457" spans="1:13" ht="20.100000000000001" customHeight="1" x14ac:dyDescent="0.2">
      <c r="A457" s="255">
        <v>253</v>
      </c>
      <c r="B457" s="256" t="s">
        <v>403</v>
      </c>
      <c r="C457" s="256" t="s">
        <v>426</v>
      </c>
      <c r="D457" s="255" t="s">
        <v>438</v>
      </c>
      <c r="E457" s="256">
        <v>57203.144827608223</v>
      </c>
      <c r="F457" s="256">
        <v>56414.322939527396</v>
      </c>
      <c r="G457" s="257" t="s">
        <v>428</v>
      </c>
      <c r="H457" s="245">
        <v>0.10199999999999999</v>
      </c>
      <c r="I457" s="258">
        <v>788.82188808082719</v>
      </c>
      <c r="L457"/>
      <c r="M457" s="264"/>
    </row>
    <row r="458" spans="1:13" ht="20.100000000000001" customHeight="1" x14ac:dyDescent="0.2">
      <c r="A458" s="255">
        <v>254</v>
      </c>
      <c r="B458" s="256" t="s">
        <v>403</v>
      </c>
      <c r="C458" s="256" t="s">
        <v>426</v>
      </c>
      <c r="D458" s="255" t="s">
        <v>438</v>
      </c>
      <c r="E458" s="256">
        <v>56352.401884272876</v>
      </c>
      <c r="F458" s="256">
        <v>55859.849962985645</v>
      </c>
      <c r="G458" s="257" t="s">
        <v>428</v>
      </c>
      <c r="H458" s="245">
        <v>0.10199999999999999</v>
      </c>
      <c r="I458" s="258">
        <v>492.55192128723138</v>
      </c>
      <c r="L458"/>
      <c r="M458" s="264"/>
    </row>
    <row r="459" spans="1:13" ht="20.100000000000001" customHeight="1" x14ac:dyDescent="0.2">
      <c r="A459" s="255">
        <v>255</v>
      </c>
      <c r="B459" s="256" t="s">
        <v>403</v>
      </c>
      <c r="C459" s="256" t="s">
        <v>432</v>
      </c>
      <c r="D459" s="255" t="s">
        <v>438</v>
      </c>
      <c r="E459" s="256">
        <v>55951.520258548313</v>
      </c>
      <c r="F459" s="256">
        <v>55585.691888728099</v>
      </c>
      <c r="G459" s="257" t="s">
        <v>428</v>
      </c>
      <c r="H459" s="245">
        <v>0.10199999999999999</v>
      </c>
      <c r="I459" s="258">
        <v>365.82836982021399</v>
      </c>
      <c r="L459"/>
      <c r="M459" s="264"/>
    </row>
    <row r="460" spans="1:13" ht="20.100000000000001" customHeight="1" x14ac:dyDescent="0.2">
      <c r="A460" s="255">
        <v>256</v>
      </c>
      <c r="B460" s="256" t="s">
        <v>403</v>
      </c>
      <c r="C460" s="256" t="s">
        <v>426</v>
      </c>
      <c r="D460" s="255" t="s">
        <v>438</v>
      </c>
      <c r="E460" s="256">
        <v>55623.031681039603</v>
      </c>
      <c r="F460" s="256">
        <v>55368.901324037819</v>
      </c>
      <c r="G460" s="257" t="s">
        <v>428</v>
      </c>
      <c r="H460" s="245">
        <v>0.10199999999999999</v>
      </c>
      <c r="I460" s="258">
        <v>254.13035700178443</v>
      </c>
      <c r="L460"/>
      <c r="M460" s="264"/>
    </row>
    <row r="461" spans="1:13" ht="20.100000000000001" customHeight="1" x14ac:dyDescent="0.2">
      <c r="A461" s="255">
        <v>257</v>
      </c>
      <c r="B461" s="256" t="s">
        <v>403</v>
      </c>
      <c r="C461" s="256" t="s">
        <v>426</v>
      </c>
      <c r="D461" s="255" t="s">
        <v>438</v>
      </c>
      <c r="E461" s="256">
        <v>55323.576489592429</v>
      </c>
      <c r="F461" s="256">
        <v>54699.594511308045</v>
      </c>
      <c r="G461" s="257" t="s">
        <v>428</v>
      </c>
      <c r="H461" s="245">
        <v>0.10199999999999999</v>
      </c>
      <c r="I461" s="258">
        <v>623.98197828438424</v>
      </c>
      <c r="L461"/>
      <c r="M461" s="264"/>
    </row>
    <row r="462" spans="1:13" ht="20.100000000000001" customHeight="1" x14ac:dyDescent="0.2">
      <c r="A462" s="255">
        <v>258</v>
      </c>
      <c r="B462" s="256" t="s">
        <v>403</v>
      </c>
      <c r="C462" s="256" t="s">
        <v>426</v>
      </c>
      <c r="D462" s="255" t="s">
        <v>438</v>
      </c>
      <c r="E462" s="256">
        <v>54656.425431099538</v>
      </c>
      <c r="F462" s="256">
        <v>54382.937484669979</v>
      </c>
      <c r="G462" s="257" t="s">
        <v>431</v>
      </c>
      <c r="H462" s="245">
        <v>0.114</v>
      </c>
      <c r="I462" s="258">
        <v>273.48794642955909</v>
      </c>
      <c r="L462"/>
      <c r="M462" s="264"/>
    </row>
    <row r="463" spans="1:13" ht="20.100000000000001" customHeight="1" x14ac:dyDescent="0.2">
      <c r="A463" s="255">
        <v>259</v>
      </c>
      <c r="B463" s="256" t="s">
        <v>403</v>
      </c>
      <c r="C463" s="256" t="s">
        <v>426</v>
      </c>
      <c r="D463" s="255" t="s">
        <v>438</v>
      </c>
      <c r="E463" s="256">
        <v>54360.837804525581</v>
      </c>
      <c r="F463" s="256">
        <v>54316.093360799117</v>
      </c>
      <c r="G463" s="257" t="s">
        <v>428</v>
      </c>
      <c r="H463" s="245">
        <v>0.10199999999999999</v>
      </c>
      <c r="I463" s="258">
        <v>44.744443726463942</v>
      </c>
      <c r="L463"/>
      <c r="M463" s="264"/>
    </row>
    <row r="464" spans="1:13" ht="20.100000000000001" customHeight="1" x14ac:dyDescent="0.2">
      <c r="A464" s="255">
        <v>260</v>
      </c>
      <c r="B464" s="256" t="s">
        <v>403</v>
      </c>
      <c r="C464" s="256" t="s">
        <v>426</v>
      </c>
      <c r="D464" s="255" t="s">
        <v>438</v>
      </c>
      <c r="E464" s="256">
        <v>54061.608027601753</v>
      </c>
      <c r="F464" s="256">
        <v>52550.475438750655</v>
      </c>
      <c r="G464" s="257" t="s">
        <v>428</v>
      </c>
      <c r="H464" s="245">
        <v>0.10199999999999999</v>
      </c>
      <c r="I464" s="258">
        <v>1511.1325888510983</v>
      </c>
      <c r="L464"/>
      <c r="M464" s="264"/>
    </row>
    <row r="465" spans="1:13" ht="20.100000000000001" customHeight="1" x14ac:dyDescent="0.2">
      <c r="A465" s="255">
        <v>261</v>
      </c>
      <c r="B465" s="256" t="s">
        <v>403</v>
      </c>
      <c r="C465" s="256" t="s">
        <v>426</v>
      </c>
      <c r="D465" s="255" t="s">
        <v>438</v>
      </c>
      <c r="E465" s="256">
        <v>52470.471249785041</v>
      </c>
      <c r="F465" s="256">
        <v>52178.617665271682</v>
      </c>
      <c r="G465" s="257" t="s">
        <v>428</v>
      </c>
      <c r="H465" s="245">
        <v>0.10199999999999999</v>
      </c>
      <c r="I465" s="258">
        <v>291.85358451335924</v>
      </c>
      <c r="L465"/>
      <c r="M465" s="264"/>
    </row>
    <row r="466" spans="1:13" ht="20.100000000000001" customHeight="1" x14ac:dyDescent="0.2">
      <c r="A466" s="255">
        <v>262</v>
      </c>
      <c r="B466" s="256" t="s">
        <v>403</v>
      </c>
      <c r="C466" s="256" t="s">
        <v>426</v>
      </c>
      <c r="D466" s="255" t="s">
        <v>438</v>
      </c>
      <c r="E466" s="256">
        <v>52099.360434389135</v>
      </c>
      <c r="F466" s="256">
        <v>51700.773706863329</v>
      </c>
      <c r="G466" s="257" t="s">
        <v>428</v>
      </c>
      <c r="H466" s="245">
        <v>0.10199999999999999</v>
      </c>
      <c r="I466" s="258">
        <v>398.58672752580605</v>
      </c>
      <c r="L466"/>
      <c r="M466" s="264"/>
    </row>
    <row r="467" spans="1:13" ht="20.100000000000001" customHeight="1" x14ac:dyDescent="0.2">
      <c r="A467" s="255">
        <v>263</v>
      </c>
      <c r="B467" s="256" t="s">
        <v>403</v>
      </c>
      <c r="C467" s="256" t="s">
        <v>426</v>
      </c>
      <c r="D467" s="255" t="s">
        <v>438</v>
      </c>
      <c r="E467" s="256">
        <v>51587.322939528676</v>
      </c>
      <c r="F467" s="256">
        <v>50641.928867957598</v>
      </c>
      <c r="G467" s="257" t="s">
        <v>431</v>
      </c>
      <c r="H467" s="245">
        <v>0.114</v>
      </c>
      <c r="I467" s="258">
        <v>945.3940715710778</v>
      </c>
      <c r="L467"/>
      <c r="M467" s="264"/>
    </row>
    <row r="468" spans="1:13" ht="20.100000000000001" customHeight="1" x14ac:dyDescent="0.2">
      <c r="A468" s="255">
        <v>264</v>
      </c>
      <c r="B468" s="256" t="s">
        <v>403</v>
      </c>
      <c r="C468" s="256" t="s">
        <v>426</v>
      </c>
      <c r="D468" s="255" t="s">
        <v>438</v>
      </c>
      <c r="E468" s="256">
        <v>50243.630554750103</v>
      </c>
      <c r="F468" s="256">
        <v>50057.325972798579</v>
      </c>
      <c r="G468" s="257" t="s">
        <v>428</v>
      </c>
      <c r="H468" s="245">
        <v>0.10199999999999999</v>
      </c>
      <c r="I468" s="258">
        <v>186.3045819515246</v>
      </c>
      <c r="L468"/>
      <c r="M468" s="264"/>
    </row>
    <row r="469" spans="1:13" ht="20.100000000000001" customHeight="1" x14ac:dyDescent="0.2">
      <c r="A469" s="255">
        <v>265</v>
      </c>
      <c r="B469" s="256" t="s">
        <v>403</v>
      </c>
      <c r="C469" s="256" t="s">
        <v>426</v>
      </c>
      <c r="D469" s="255" t="s">
        <v>438</v>
      </c>
      <c r="E469" s="256">
        <v>49947.081097739887</v>
      </c>
      <c r="F469" s="256">
        <v>49885.384698345602</v>
      </c>
      <c r="G469" s="257" t="s">
        <v>428</v>
      </c>
      <c r="H469" s="245">
        <v>0.10199999999999999</v>
      </c>
      <c r="I469" s="258">
        <v>61.696399394284526</v>
      </c>
      <c r="L469"/>
      <c r="M469" s="264"/>
    </row>
    <row r="470" spans="1:13" ht="20.100000000000001" customHeight="1" x14ac:dyDescent="0.2">
      <c r="A470" s="255">
        <v>266</v>
      </c>
      <c r="B470" s="256" t="s">
        <v>403</v>
      </c>
      <c r="C470" s="256" t="s">
        <v>426</v>
      </c>
      <c r="D470" s="255" t="s">
        <v>438</v>
      </c>
      <c r="E470" s="256">
        <v>49865.580995034143</v>
      </c>
      <c r="F470" s="256">
        <v>49064.394703866674</v>
      </c>
      <c r="G470" s="257" t="s">
        <v>428</v>
      </c>
      <c r="H470" s="245">
        <v>0.10199999999999999</v>
      </c>
      <c r="I470" s="258">
        <v>801.18629116746888</v>
      </c>
      <c r="L470"/>
      <c r="M470" s="264"/>
    </row>
    <row r="471" spans="1:13" ht="20.100000000000001" customHeight="1" x14ac:dyDescent="0.2">
      <c r="A471" s="255">
        <v>267</v>
      </c>
      <c r="B471" s="256" t="s">
        <v>403</v>
      </c>
      <c r="C471" s="256" t="s">
        <v>426</v>
      </c>
      <c r="D471" s="255" t="s">
        <v>438</v>
      </c>
      <c r="E471" s="256">
        <v>48972.56492868709</v>
      </c>
      <c r="F471" s="256">
        <v>48611.663604659319</v>
      </c>
      <c r="G471" s="257" t="s">
        <v>428</v>
      </c>
      <c r="H471" s="245">
        <v>0.10199999999999999</v>
      </c>
      <c r="I471" s="258">
        <v>360.9013240277709</v>
      </c>
      <c r="L471"/>
      <c r="M471" s="264"/>
    </row>
    <row r="472" spans="1:13" ht="20.100000000000001" customHeight="1" x14ac:dyDescent="0.2">
      <c r="A472" s="255">
        <v>268</v>
      </c>
      <c r="B472" s="256" t="s">
        <v>403</v>
      </c>
      <c r="C472" s="256" t="s">
        <v>426</v>
      </c>
      <c r="D472" s="255" t="s">
        <v>438</v>
      </c>
      <c r="E472" s="256">
        <v>48412.391972393074</v>
      </c>
      <c r="F472" s="256">
        <v>48185.181034507463</v>
      </c>
      <c r="G472" s="257" t="s">
        <v>428</v>
      </c>
      <c r="H472" s="245">
        <v>0.10199999999999999</v>
      </c>
      <c r="I472" s="258">
        <v>227.2109378856112</v>
      </c>
      <c r="L472"/>
      <c r="M472" s="264"/>
    </row>
    <row r="473" spans="1:13" ht="20.100000000000001" customHeight="1" x14ac:dyDescent="0.2">
      <c r="A473" s="255">
        <v>269</v>
      </c>
      <c r="B473" s="256" t="s">
        <v>403</v>
      </c>
      <c r="C473" s="256" t="s">
        <v>426</v>
      </c>
      <c r="D473" s="255" t="s">
        <v>438</v>
      </c>
      <c r="E473" s="256">
        <v>47892.717427910873</v>
      </c>
      <c r="F473" s="256">
        <v>47474.840869832879</v>
      </c>
      <c r="G473" s="257" t="s">
        <v>428</v>
      </c>
      <c r="H473" s="245">
        <v>0.10199999999999999</v>
      </c>
      <c r="I473" s="258">
        <v>417.87655807799456</v>
      </c>
      <c r="L473"/>
      <c r="M473" s="264"/>
    </row>
    <row r="474" spans="1:13" ht="20.100000000000001" customHeight="1" x14ac:dyDescent="0.2">
      <c r="A474" s="255">
        <v>270</v>
      </c>
      <c r="B474" s="256" t="s">
        <v>403</v>
      </c>
      <c r="C474" s="256" t="s">
        <v>426</v>
      </c>
      <c r="D474" s="255" t="s">
        <v>438</v>
      </c>
      <c r="E474" s="256">
        <v>47249.689404790188</v>
      </c>
      <c r="F474" s="256">
        <v>47112.472843921976</v>
      </c>
      <c r="G474" s="257" t="s">
        <v>428</v>
      </c>
      <c r="H474" s="245">
        <v>0.10199999999999999</v>
      </c>
      <c r="I474" s="258">
        <v>137.21656086821167</v>
      </c>
      <c r="L474"/>
      <c r="M474" s="264"/>
    </row>
    <row r="475" spans="1:13" ht="20.100000000000001" customHeight="1" x14ac:dyDescent="0.2">
      <c r="A475" s="255">
        <v>271</v>
      </c>
      <c r="B475" s="256" t="s">
        <v>403</v>
      </c>
      <c r="C475" s="256" t="s">
        <v>426</v>
      </c>
      <c r="D475" s="255" t="s">
        <v>438</v>
      </c>
      <c r="E475" s="256">
        <v>46933.83853023663</v>
      </c>
      <c r="F475" s="256">
        <v>44216.522609501</v>
      </c>
      <c r="G475" s="257" t="s">
        <v>428</v>
      </c>
      <c r="H475" s="245">
        <v>0.10199999999999999</v>
      </c>
      <c r="I475" s="258">
        <v>2717.3159207356293</v>
      </c>
      <c r="L475"/>
      <c r="M475" s="264"/>
    </row>
    <row r="476" spans="1:13" ht="20.100000000000001" customHeight="1" x14ac:dyDescent="0.2">
      <c r="A476" s="255">
        <v>272</v>
      </c>
      <c r="B476" s="256" t="s">
        <v>403</v>
      </c>
      <c r="C476" s="256" t="s">
        <v>426</v>
      </c>
      <c r="D476" s="255" t="s">
        <v>438</v>
      </c>
      <c r="E476" s="256">
        <v>43976.470953475909</v>
      </c>
      <c r="F476" s="256">
        <v>40750.358821686837</v>
      </c>
      <c r="G476" s="257" t="s">
        <v>428</v>
      </c>
      <c r="H476" s="245">
        <v>0.10199999999999999</v>
      </c>
      <c r="I476" s="258">
        <v>3226.112131789072</v>
      </c>
      <c r="L476"/>
      <c r="M476" s="264"/>
    </row>
    <row r="477" spans="1:13" ht="20.100000000000001" customHeight="1" x14ac:dyDescent="0.2">
      <c r="A477" s="255">
        <v>273</v>
      </c>
      <c r="B477" s="256" t="s">
        <v>403</v>
      </c>
      <c r="C477" s="256" t="s">
        <v>426</v>
      </c>
      <c r="D477" s="255" t="s">
        <v>438</v>
      </c>
      <c r="E477" s="256">
        <v>40191.267922851621</v>
      </c>
      <c r="F477" s="256">
        <v>38503.620442631189</v>
      </c>
      <c r="G477" s="257" t="s">
        <v>428</v>
      </c>
      <c r="H477" s="245">
        <v>0.10199999999999999</v>
      </c>
      <c r="I477" s="258">
        <v>1687.647480220432</v>
      </c>
      <c r="L477"/>
      <c r="M477" s="264"/>
    </row>
    <row r="478" spans="1:13" ht="20.100000000000001" customHeight="1" x14ac:dyDescent="0.2">
      <c r="A478" s="255">
        <v>274</v>
      </c>
      <c r="B478" s="256" t="s">
        <v>403</v>
      </c>
      <c r="C478" s="256" t="s">
        <v>426</v>
      </c>
      <c r="D478" s="255" t="s">
        <v>438</v>
      </c>
      <c r="E478" s="256">
        <v>38396.310874662624</v>
      </c>
      <c r="F478" s="256">
        <v>38044.28834751161</v>
      </c>
      <c r="G478" s="257" t="s">
        <v>428</v>
      </c>
      <c r="H478" s="245">
        <v>0.10199999999999999</v>
      </c>
      <c r="I478" s="258">
        <v>352.02252715101349</v>
      </c>
      <c r="L478"/>
      <c r="M478" s="264"/>
    </row>
    <row r="479" spans="1:13" ht="20.100000000000001" customHeight="1" x14ac:dyDescent="0.2">
      <c r="A479" s="255">
        <v>275</v>
      </c>
      <c r="B479" s="256" t="s">
        <v>403</v>
      </c>
      <c r="C479" s="256" t="s">
        <v>426</v>
      </c>
      <c r="D479" s="255" t="s">
        <v>438</v>
      </c>
      <c r="E479" s="256">
        <v>38035.197351931056</v>
      </c>
      <c r="F479" s="256">
        <v>37626.959811574183</v>
      </c>
      <c r="G479" s="257" t="s">
        <v>428</v>
      </c>
      <c r="H479" s="245">
        <v>0.10199999999999999</v>
      </c>
      <c r="I479" s="258">
        <v>408.23754035687307</v>
      </c>
      <c r="L479"/>
      <c r="M479" s="264"/>
    </row>
    <row r="480" spans="1:13" ht="20.100000000000001" customHeight="1" x14ac:dyDescent="0.2">
      <c r="A480" s="255">
        <v>276</v>
      </c>
      <c r="B480" s="256" t="s">
        <v>403</v>
      </c>
      <c r="C480" s="256" t="s">
        <v>426</v>
      </c>
      <c r="D480" s="255" t="s">
        <v>438</v>
      </c>
      <c r="E480" s="256">
        <v>37281.80713333741</v>
      </c>
      <c r="F480" s="256">
        <v>37129.683189609648</v>
      </c>
      <c r="G480" s="257" t="s">
        <v>428</v>
      </c>
      <c r="H480" s="245">
        <v>0.10199999999999999</v>
      </c>
      <c r="I480" s="258">
        <v>152.1239437277618</v>
      </c>
      <c r="L480"/>
      <c r="M480" s="264"/>
    </row>
    <row r="481" spans="1:16" ht="20.100000000000001" customHeight="1" x14ac:dyDescent="0.2">
      <c r="A481" s="255">
        <v>277</v>
      </c>
      <c r="B481" s="256" t="s">
        <v>403</v>
      </c>
      <c r="C481" s="256" t="s">
        <v>426</v>
      </c>
      <c r="D481" s="255" t="s">
        <v>438</v>
      </c>
      <c r="E481" s="256">
        <v>36812.707675094389</v>
      </c>
      <c r="F481" s="256">
        <v>36644.755603408579</v>
      </c>
      <c r="G481" s="257" t="s">
        <v>428</v>
      </c>
      <c r="H481" s="245">
        <v>0.10199999999999999</v>
      </c>
      <c r="I481" s="258">
        <v>167.95207168580964</v>
      </c>
      <c r="L481"/>
      <c r="M481" s="264"/>
    </row>
    <row r="482" spans="1:16" ht="20.100000000000001" customHeight="1" x14ac:dyDescent="0.2">
      <c r="A482" s="255">
        <v>278</v>
      </c>
      <c r="B482" s="256" t="s">
        <v>403</v>
      </c>
      <c r="C482" s="256" t="s">
        <v>426</v>
      </c>
      <c r="D482" s="255" t="s">
        <v>438</v>
      </c>
      <c r="E482" s="256">
        <v>36558.668089930834</v>
      </c>
      <c r="F482" s="256">
        <v>35852.183896118906</v>
      </c>
      <c r="G482" s="257" t="s">
        <v>428</v>
      </c>
      <c r="H482" s="245">
        <v>0.10199999999999999</v>
      </c>
      <c r="I482" s="258">
        <v>706.48419381192798</v>
      </c>
      <c r="L482"/>
      <c r="M482" s="264"/>
    </row>
    <row r="483" spans="1:16" ht="20.100000000000001" customHeight="1" x14ac:dyDescent="0.2">
      <c r="A483" s="255">
        <v>279</v>
      </c>
      <c r="B483" s="256" t="s">
        <v>403</v>
      </c>
      <c r="C483" s="256" t="s">
        <v>426</v>
      </c>
      <c r="D483" s="255" t="s">
        <v>438</v>
      </c>
      <c r="E483" s="256">
        <v>35276.303232804181</v>
      </c>
      <c r="F483" s="256">
        <v>34976.635060187225</v>
      </c>
      <c r="G483" s="257" t="s">
        <v>428</v>
      </c>
      <c r="H483" s="245">
        <v>0.10199999999999999</v>
      </c>
      <c r="I483" s="258">
        <v>299.66817261695542</v>
      </c>
      <c r="L483"/>
      <c r="M483" s="264"/>
    </row>
    <row r="484" spans="1:16" ht="20.100000000000001" customHeight="1" x14ac:dyDescent="0.2">
      <c r="A484" s="255">
        <v>280</v>
      </c>
      <c r="B484" s="256" t="s">
        <v>403</v>
      </c>
      <c r="C484" s="256" t="s">
        <v>426</v>
      </c>
      <c r="D484" s="255" t="s">
        <v>438</v>
      </c>
      <c r="E484" s="256">
        <v>34535.918534470598</v>
      </c>
      <c r="F484" s="256">
        <v>34373.472843924246</v>
      </c>
      <c r="G484" s="257" t="s">
        <v>428</v>
      </c>
      <c r="H484" s="245">
        <v>0.10199999999999999</v>
      </c>
      <c r="I484" s="258">
        <v>162.44569054635213</v>
      </c>
      <c r="L484"/>
      <c r="M484" s="264"/>
    </row>
    <row r="485" spans="1:16" ht="20.100000000000001" customHeight="1" x14ac:dyDescent="0.2">
      <c r="A485" s="255">
        <v>281</v>
      </c>
      <c r="B485" s="256" t="s">
        <v>403</v>
      </c>
      <c r="C485" s="256" t="s">
        <v>426</v>
      </c>
      <c r="D485" s="255" t="s">
        <v>438</v>
      </c>
      <c r="E485" s="256">
        <v>34093.986233390024</v>
      </c>
      <c r="F485" s="256">
        <v>33522.310874658338</v>
      </c>
      <c r="G485" s="257" t="s">
        <v>428</v>
      </c>
      <c r="H485" s="245">
        <v>0.10199999999999999</v>
      </c>
      <c r="I485" s="258">
        <v>571.67535873168526</v>
      </c>
      <c r="L485"/>
      <c r="M485" s="264"/>
    </row>
    <row r="486" spans="1:16" ht="20.100000000000001" customHeight="1" x14ac:dyDescent="0.2">
      <c r="A486" s="255">
        <v>282</v>
      </c>
      <c r="B486" s="256" t="s">
        <v>403</v>
      </c>
      <c r="C486" s="256" t="s">
        <v>426</v>
      </c>
      <c r="D486" s="255" t="s">
        <v>438</v>
      </c>
      <c r="E486" s="256">
        <v>33170.583620630183</v>
      </c>
      <c r="F486" s="256">
        <v>32706.999999996871</v>
      </c>
      <c r="G486" s="257" t="s">
        <v>428</v>
      </c>
      <c r="H486" s="245">
        <v>0.10199999999999999</v>
      </c>
      <c r="I486" s="258">
        <v>463.58362063331151</v>
      </c>
      <c r="L486"/>
      <c r="M486" s="264"/>
    </row>
    <row r="487" spans="1:16" ht="20.100000000000001" customHeight="1" x14ac:dyDescent="0.2">
      <c r="A487" s="255">
        <v>283</v>
      </c>
      <c r="B487" s="256" t="s">
        <v>403</v>
      </c>
      <c r="C487" s="256" t="s">
        <v>426</v>
      </c>
      <c r="D487" s="255" t="s">
        <v>438</v>
      </c>
      <c r="E487" s="256">
        <v>32459.199137960506</v>
      </c>
      <c r="F487" s="256">
        <v>32303.301863801549</v>
      </c>
      <c r="G487" s="257" t="s">
        <v>428</v>
      </c>
      <c r="H487" s="245">
        <v>0.10199999999999999</v>
      </c>
      <c r="I487" s="258">
        <v>155.89727415895686</v>
      </c>
      <c r="L487"/>
      <c r="M487" s="264"/>
    </row>
    <row r="488" spans="1:16" ht="20.100000000000001" customHeight="1" x14ac:dyDescent="0.2">
      <c r="A488" s="255">
        <v>284</v>
      </c>
      <c r="B488" s="256" t="s">
        <v>403</v>
      </c>
      <c r="C488" s="256" t="s">
        <v>426</v>
      </c>
      <c r="D488" s="255" t="s">
        <v>438</v>
      </c>
      <c r="E488" s="256">
        <v>32182.004485270485</v>
      </c>
      <c r="F488" s="256">
        <v>32040.23323410521</v>
      </c>
      <c r="G488" s="257" t="s">
        <v>428</v>
      </c>
      <c r="H488" s="245">
        <v>0.10199999999999999</v>
      </c>
      <c r="I488" s="258">
        <v>141.77125116527532</v>
      </c>
      <c r="L488"/>
      <c r="M488" s="264"/>
    </row>
    <row r="489" spans="1:16" ht="20.100000000000001" customHeight="1" x14ac:dyDescent="0.2">
      <c r="A489" s="255">
        <v>285</v>
      </c>
      <c r="B489" s="256" t="s">
        <v>403</v>
      </c>
      <c r="C489" s="256" t="s">
        <v>426</v>
      </c>
      <c r="D489" s="255" t="s">
        <v>438</v>
      </c>
      <c r="E489" s="256">
        <v>31753.259154842886</v>
      </c>
      <c r="F489" s="256">
        <v>31265.238787781946</v>
      </c>
      <c r="G489" s="257" t="s">
        <v>428</v>
      </c>
      <c r="H489" s="245">
        <v>0.10199999999999999</v>
      </c>
      <c r="I489" s="258">
        <v>488.02036706094077</v>
      </c>
      <c r="L489"/>
      <c r="M489" s="264"/>
    </row>
    <row r="490" spans="1:16" ht="20.100000000000001" customHeight="1" x14ac:dyDescent="0.2">
      <c r="A490" s="255">
        <v>286</v>
      </c>
      <c r="B490" s="256" t="s">
        <v>403</v>
      </c>
      <c r="C490" s="256" t="s">
        <v>426</v>
      </c>
      <c r="D490" s="255" t="s">
        <v>438</v>
      </c>
      <c r="E490" s="256">
        <v>31162.125587594248</v>
      </c>
      <c r="F490" s="256">
        <v>30912.739854269388</v>
      </c>
      <c r="G490" s="257" t="s">
        <v>428</v>
      </c>
      <c r="H490" s="245">
        <v>0.10199999999999999</v>
      </c>
      <c r="I490" s="258">
        <v>249.38573332485976</v>
      </c>
      <c r="L490"/>
      <c r="M490" s="264"/>
    </row>
    <row r="491" spans="1:16" s="246" customFormat="1" ht="20.100000000000001" customHeight="1" x14ac:dyDescent="0.2">
      <c r="A491" s="240">
        <v>1</v>
      </c>
      <c r="B491" s="241" t="s">
        <v>404</v>
      </c>
      <c r="C491" s="242" t="s">
        <v>426</v>
      </c>
      <c r="D491" s="242" t="s">
        <v>427</v>
      </c>
      <c r="E491" s="241">
        <v>18.457112134902641</v>
      </c>
      <c r="F491" s="256">
        <v>184.51110543886804</v>
      </c>
      <c r="G491" s="243" t="s">
        <v>428</v>
      </c>
      <c r="H491" s="245">
        <v>0.10199999999999999</v>
      </c>
      <c r="I491" s="243">
        <v>166.0539933039654</v>
      </c>
      <c r="J491" s="247"/>
      <c r="K491" s="274"/>
      <c r="L491"/>
      <c r="M491" s="275"/>
      <c r="N491" s="275"/>
      <c r="O491" s="275"/>
      <c r="P491" s="275"/>
    </row>
    <row r="492" spans="1:16" ht="20.100000000000001" customHeight="1" x14ac:dyDescent="0.2">
      <c r="A492" s="255">
        <v>2</v>
      </c>
      <c r="B492" s="256" t="s">
        <v>404</v>
      </c>
      <c r="C492" s="256" t="s">
        <v>426</v>
      </c>
      <c r="D492" s="255" t="s">
        <v>427</v>
      </c>
      <c r="E492" s="256">
        <v>315.78275858757297</v>
      </c>
      <c r="F492" s="256">
        <v>724.094935297966</v>
      </c>
      <c r="G492" s="257" t="s">
        <v>431</v>
      </c>
      <c r="H492" s="245">
        <v>0.114</v>
      </c>
      <c r="I492" s="258">
        <v>408.31217671039303</v>
      </c>
      <c r="L492"/>
    </row>
    <row r="493" spans="1:16" ht="20.100000000000001" customHeight="1" x14ac:dyDescent="0.2">
      <c r="A493" s="255">
        <v>3</v>
      </c>
      <c r="B493" s="256" t="s">
        <v>404</v>
      </c>
      <c r="C493" s="256" t="s">
        <v>426</v>
      </c>
      <c r="D493" s="255" t="s">
        <v>427</v>
      </c>
      <c r="E493" s="256">
        <v>845.11213178410026</v>
      </c>
      <c r="F493" s="256">
        <v>1187.4550484162157</v>
      </c>
      <c r="G493" s="257" t="s">
        <v>431</v>
      </c>
      <c r="H493" s="245">
        <v>0.114</v>
      </c>
      <c r="I493" s="258">
        <v>342.34291663211548</v>
      </c>
      <c r="L493"/>
    </row>
    <row r="494" spans="1:16" ht="20.100000000000001" customHeight="1" x14ac:dyDescent="0.2">
      <c r="A494" s="255">
        <v>4</v>
      </c>
      <c r="B494" s="256" t="s">
        <v>404</v>
      </c>
      <c r="C494" s="256" t="s">
        <v>426</v>
      </c>
      <c r="D494" s="255" t="s">
        <v>427</v>
      </c>
      <c r="E494" s="256">
        <v>1546.2172414119243</v>
      </c>
      <c r="F494" s="256">
        <v>1998.6142666734681</v>
      </c>
      <c r="G494" s="257" t="s">
        <v>428</v>
      </c>
      <c r="H494" s="245">
        <v>0.10199999999999999</v>
      </c>
      <c r="I494" s="258">
        <v>452.39702526154383</v>
      </c>
      <c r="L494"/>
    </row>
    <row r="495" spans="1:16" ht="20.100000000000001" customHeight="1" x14ac:dyDescent="0.2">
      <c r="A495" s="255">
        <v>5</v>
      </c>
      <c r="B495" s="256" t="s">
        <v>404</v>
      </c>
      <c r="C495" s="256" t="s">
        <v>426</v>
      </c>
      <c r="D495" s="255" t="s">
        <v>427</v>
      </c>
      <c r="E495" s="256">
        <v>2082.9464154284069</v>
      </c>
      <c r="F495" s="256">
        <v>2161.7588694399446</v>
      </c>
      <c r="G495" s="257" t="s">
        <v>428</v>
      </c>
      <c r="H495" s="245">
        <v>0.10199999999999999</v>
      </c>
      <c r="I495" s="258">
        <v>78.812454011537739</v>
      </c>
      <c r="L495"/>
    </row>
    <row r="496" spans="1:16" ht="20.100000000000001" customHeight="1" x14ac:dyDescent="0.2">
      <c r="A496" s="255">
        <v>6</v>
      </c>
      <c r="B496" s="256" t="s">
        <v>404</v>
      </c>
      <c r="C496" s="256" t="s">
        <v>426</v>
      </c>
      <c r="D496" s="255" t="s">
        <v>427</v>
      </c>
      <c r="E496" s="256">
        <v>2316.5623926819558</v>
      </c>
      <c r="F496" s="256">
        <v>2571.9732077164276</v>
      </c>
      <c r="G496" s="257" t="s">
        <v>428</v>
      </c>
      <c r="H496" s="245">
        <v>0.10199999999999999</v>
      </c>
      <c r="I496" s="258">
        <v>255.41081503447185</v>
      </c>
      <c r="L496"/>
    </row>
    <row r="497" spans="1:12" ht="20.100000000000001" customHeight="1" x14ac:dyDescent="0.2">
      <c r="A497" s="255">
        <v>7</v>
      </c>
      <c r="B497" s="256" t="s">
        <v>404</v>
      </c>
      <c r="C497" s="256" t="s">
        <v>426</v>
      </c>
      <c r="D497" s="255" t="s">
        <v>427</v>
      </c>
      <c r="E497" s="256">
        <v>2640.7251687820249</v>
      </c>
      <c r="F497" s="256">
        <v>2730.6756090510726</v>
      </c>
      <c r="G497" s="257" t="s">
        <v>428</v>
      </c>
      <c r="H497" s="245">
        <v>0.10199999999999999</v>
      </c>
      <c r="I497" s="258">
        <v>89.950440269047704</v>
      </c>
      <c r="L497"/>
    </row>
    <row r="498" spans="1:12" ht="20.100000000000001" customHeight="1" x14ac:dyDescent="0.2">
      <c r="A498" s="255">
        <v>8</v>
      </c>
      <c r="B498" s="256" t="s">
        <v>404</v>
      </c>
      <c r="C498" s="256" t="s">
        <v>426</v>
      </c>
      <c r="D498" s="255" t="s">
        <v>427</v>
      </c>
      <c r="E498" s="256">
        <v>2847.7251687780868</v>
      </c>
      <c r="F498" s="256">
        <v>3032.0585705888784</v>
      </c>
      <c r="G498" s="257" t="s">
        <v>428</v>
      </c>
      <c r="H498" s="245">
        <v>0.10199999999999999</v>
      </c>
      <c r="I498" s="258">
        <v>184.33340181079166</v>
      </c>
      <c r="L498"/>
    </row>
    <row r="499" spans="1:12" ht="20.100000000000001" customHeight="1" x14ac:dyDescent="0.2">
      <c r="A499" s="255">
        <v>9</v>
      </c>
      <c r="B499" s="256" t="s">
        <v>404</v>
      </c>
      <c r="C499" s="256" t="s">
        <v>426</v>
      </c>
      <c r="D499" s="255" t="s">
        <v>427</v>
      </c>
      <c r="E499" s="256">
        <v>3062.3215074165055</v>
      </c>
      <c r="F499" s="256">
        <v>3405.9684619924715</v>
      </c>
      <c r="G499" s="257" t="s">
        <v>428</v>
      </c>
      <c r="H499" s="245">
        <v>0.10199999999999999</v>
      </c>
      <c r="I499" s="258">
        <v>343.64695457596599</v>
      </c>
      <c r="L499"/>
    </row>
    <row r="500" spans="1:12" ht="20.100000000000001" customHeight="1" x14ac:dyDescent="0.2">
      <c r="A500" s="255">
        <v>10</v>
      </c>
      <c r="B500" s="256" t="s">
        <v>404</v>
      </c>
      <c r="C500" s="256" t="s">
        <v>426</v>
      </c>
      <c r="D500" s="255" t="s">
        <v>427</v>
      </c>
      <c r="E500" s="256">
        <v>3513.8468153830795</v>
      </c>
      <c r="F500" s="256">
        <v>3565.9004310218229</v>
      </c>
      <c r="G500" s="257" t="s">
        <v>428</v>
      </c>
      <c r="H500" s="245">
        <v>0.10199999999999999</v>
      </c>
      <c r="I500" s="258">
        <v>52.053615638743395</v>
      </c>
      <c r="L500"/>
    </row>
    <row r="501" spans="1:12" ht="20.100000000000001" customHeight="1" x14ac:dyDescent="0.2">
      <c r="A501" s="255">
        <v>11</v>
      </c>
      <c r="B501" s="256" t="s">
        <v>404</v>
      </c>
      <c r="C501" s="256" t="s">
        <v>426</v>
      </c>
      <c r="D501" s="255" t="s">
        <v>427</v>
      </c>
      <c r="E501" s="256">
        <v>3608.0452586292458</v>
      </c>
      <c r="F501" s="256">
        <v>3787.9282356620315</v>
      </c>
      <c r="G501" s="257" t="s">
        <v>428</v>
      </c>
      <c r="H501" s="245">
        <v>0.10199999999999999</v>
      </c>
      <c r="I501" s="258">
        <v>179.88297703278567</v>
      </c>
      <c r="L501"/>
    </row>
    <row r="502" spans="1:12" ht="20.100000000000001" customHeight="1" x14ac:dyDescent="0.2">
      <c r="A502" s="255">
        <v>12</v>
      </c>
      <c r="B502" s="256" t="s">
        <v>404</v>
      </c>
      <c r="C502" s="256" t="s">
        <v>426</v>
      </c>
      <c r="D502" s="255" t="s">
        <v>427</v>
      </c>
      <c r="E502" s="256">
        <v>3797.5790947628152</v>
      </c>
      <c r="F502" s="256">
        <v>3811.4709534781596</v>
      </c>
      <c r="G502" s="257" t="s">
        <v>428</v>
      </c>
      <c r="H502" s="245">
        <v>0.10199999999999999</v>
      </c>
      <c r="I502" s="258">
        <v>13.89185871534437</v>
      </c>
      <c r="L502"/>
    </row>
    <row r="503" spans="1:12" ht="20.100000000000001" customHeight="1" x14ac:dyDescent="0.2">
      <c r="A503" s="255">
        <v>13</v>
      </c>
      <c r="B503" s="256" t="s">
        <v>404</v>
      </c>
      <c r="C503" s="256" t="s">
        <v>426</v>
      </c>
      <c r="D503" s="255" t="s">
        <v>427</v>
      </c>
      <c r="E503" s="256">
        <v>3888.5245612523381</v>
      </c>
      <c r="F503" s="256">
        <v>3981.0000000006612</v>
      </c>
      <c r="G503" s="257" t="s">
        <v>428</v>
      </c>
      <c r="H503" s="245">
        <v>0.10199999999999999</v>
      </c>
      <c r="I503" s="258">
        <v>92.475438748323086</v>
      </c>
      <c r="L503"/>
    </row>
    <row r="504" spans="1:12" ht="20.100000000000001" customHeight="1" x14ac:dyDescent="0.2">
      <c r="A504" s="255">
        <v>14</v>
      </c>
      <c r="B504" s="256" t="s">
        <v>404</v>
      </c>
      <c r="C504" s="256" t="s">
        <v>426</v>
      </c>
      <c r="D504" s="255" t="s">
        <v>427</v>
      </c>
      <c r="E504" s="256">
        <v>4013.4370266956967</v>
      </c>
      <c r="F504" s="256">
        <v>4392.1667009008752</v>
      </c>
      <c r="G504" s="257" t="s">
        <v>431</v>
      </c>
      <c r="H504" s="245">
        <v>0.114</v>
      </c>
      <c r="I504" s="258">
        <v>378.72967420517853</v>
      </c>
      <c r="L504"/>
    </row>
    <row r="505" spans="1:12" ht="20.100000000000001" customHeight="1" x14ac:dyDescent="0.2">
      <c r="A505" s="255">
        <v>15</v>
      </c>
      <c r="B505" s="256" t="s">
        <v>404</v>
      </c>
      <c r="C505" s="256" t="s">
        <v>426</v>
      </c>
      <c r="D505" s="255" t="s">
        <v>427</v>
      </c>
      <c r="E505" s="256">
        <v>4457.6636046568547</v>
      </c>
      <c r="F505" s="256">
        <v>5112.0401884259509</v>
      </c>
      <c r="G505" s="257" t="s">
        <v>431</v>
      </c>
      <c r="H505" s="245">
        <v>0.114</v>
      </c>
      <c r="I505" s="258">
        <v>654.37658376909621</v>
      </c>
      <c r="L505"/>
    </row>
    <row r="506" spans="1:12" ht="20.100000000000001" customHeight="1" x14ac:dyDescent="0.2">
      <c r="A506" s="255">
        <v>16</v>
      </c>
      <c r="B506" s="256" t="s">
        <v>404</v>
      </c>
      <c r="C506" s="256" t="s">
        <v>426</v>
      </c>
      <c r="D506" s="255" t="s">
        <v>427</v>
      </c>
      <c r="E506" s="256">
        <v>5230.3665948822836</v>
      </c>
      <c r="F506" s="256">
        <v>5416.1827030713212</v>
      </c>
      <c r="G506" s="257" t="s">
        <v>428</v>
      </c>
      <c r="H506" s="245">
        <v>0.10199999999999999</v>
      </c>
      <c r="I506" s="258">
        <v>185.81610818903755</v>
      </c>
      <c r="L506"/>
    </row>
    <row r="507" spans="1:12" ht="20.100000000000001" customHeight="1" x14ac:dyDescent="0.2">
      <c r="A507" s="255">
        <v>17</v>
      </c>
      <c r="B507" s="256" t="s">
        <v>404</v>
      </c>
      <c r="C507" s="256" t="s">
        <v>426</v>
      </c>
      <c r="D507" s="255" t="s">
        <v>427</v>
      </c>
      <c r="E507" s="256">
        <v>5425.6590067873112</v>
      </c>
      <c r="F507" s="256">
        <v>5641.4190049765775</v>
      </c>
      <c r="G507" s="257" t="s">
        <v>428</v>
      </c>
      <c r="H507" s="245">
        <v>0.10199999999999999</v>
      </c>
      <c r="I507" s="258">
        <v>215.7599981892663</v>
      </c>
      <c r="L507"/>
    </row>
    <row r="508" spans="1:12" ht="20.100000000000001" customHeight="1" x14ac:dyDescent="0.2">
      <c r="A508" s="255">
        <v>18</v>
      </c>
      <c r="B508" s="256" t="s">
        <v>404</v>
      </c>
      <c r="C508" s="256" t="s">
        <v>426</v>
      </c>
      <c r="D508" s="255" t="s">
        <v>427</v>
      </c>
      <c r="E508" s="256">
        <v>5822.0134558097698</v>
      </c>
      <c r="F508" s="256">
        <v>5908.4299569601098</v>
      </c>
      <c r="G508" s="257" t="s">
        <v>428</v>
      </c>
      <c r="H508" s="245">
        <v>0.10199999999999999</v>
      </c>
      <c r="I508" s="258">
        <v>86.416501150340082</v>
      </c>
      <c r="L508"/>
    </row>
    <row r="509" spans="1:12" ht="20.100000000000001" customHeight="1" x14ac:dyDescent="0.2">
      <c r="A509" s="255">
        <v>19</v>
      </c>
      <c r="B509" s="256" t="s">
        <v>404</v>
      </c>
      <c r="C509" s="256" t="s">
        <v>426</v>
      </c>
      <c r="D509" s="255" t="s">
        <v>427</v>
      </c>
      <c r="E509" s="256">
        <v>6235.7012930586716</v>
      </c>
      <c r="F509" s="256">
        <v>6730.0224263554719</v>
      </c>
      <c r="G509" s="257" t="s">
        <v>431</v>
      </c>
      <c r="H509" s="245">
        <v>0.114</v>
      </c>
      <c r="I509" s="258">
        <v>494.32113329680033</v>
      </c>
      <c r="L509"/>
    </row>
    <row r="510" spans="1:12" ht="20.100000000000001" customHeight="1" x14ac:dyDescent="0.2">
      <c r="A510" s="255">
        <v>20</v>
      </c>
      <c r="B510" s="256" t="s">
        <v>404</v>
      </c>
      <c r="C510" s="256" t="s">
        <v>426</v>
      </c>
      <c r="D510" s="255" t="s">
        <v>427</v>
      </c>
      <c r="E510" s="256">
        <v>6954.9143968299759</v>
      </c>
      <c r="F510" s="256">
        <v>7323.439556577292</v>
      </c>
      <c r="G510" s="257" t="s">
        <v>431</v>
      </c>
      <c r="H510" s="245">
        <v>0.114</v>
      </c>
      <c r="I510" s="258">
        <v>368.52515974731614</v>
      </c>
      <c r="L510"/>
    </row>
    <row r="511" spans="1:12" ht="20.100000000000001" customHeight="1" x14ac:dyDescent="0.2">
      <c r="A511" s="255">
        <v>21</v>
      </c>
      <c r="B511" s="256" t="s">
        <v>404</v>
      </c>
      <c r="C511" s="256" t="s">
        <v>426</v>
      </c>
      <c r="D511" s="255" t="s">
        <v>427</v>
      </c>
      <c r="E511" s="256">
        <v>7799.9181616286369</v>
      </c>
      <c r="F511" s="256">
        <v>7534.3722775129163</v>
      </c>
      <c r="G511" s="257" t="s">
        <v>428</v>
      </c>
      <c r="H511" s="245">
        <v>0.10199999999999999</v>
      </c>
      <c r="I511" s="258">
        <v>265.54588411572098</v>
      </c>
      <c r="L511"/>
    </row>
    <row r="512" spans="1:12" ht="20.100000000000001" customHeight="1" x14ac:dyDescent="0.2">
      <c r="A512" s="255">
        <v>22</v>
      </c>
      <c r="B512" s="256" t="s">
        <v>404</v>
      </c>
      <c r="C512" s="256" t="s">
        <v>426</v>
      </c>
      <c r="D512" s="255" t="s">
        <v>427</v>
      </c>
      <c r="E512" s="256">
        <v>8125.3601059635048</v>
      </c>
      <c r="F512" s="256">
        <v>7971.4933190419015</v>
      </c>
      <c r="G512" s="257" t="s">
        <v>428</v>
      </c>
      <c r="H512" s="245">
        <v>0.10199999999999999</v>
      </c>
      <c r="I512" s="258">
        <v>153.86678692160299</v>
      </c>
      <c r="L512"/>
    </row>
    <row r="513" spans="1:12" ht="20.100000000000001" customHeight="1" x14ac:dyDescent="0.2">
      <c r="A513" s="255">
        <v>23</v>
      </c>
      <c r="B513" s="256" t="s">
        <v>404</v>
      </c>
      <c r="C513" s="256" t="s">
        <v>426</v>
      </c>
      <c r="D513" s="255" t="s">
        <v>427</v>
      </c>
      <c r="E513" s="256">
        <v>8178.7039720990697</v>
      </c>
      <c r="F513" s="256">
        <v>8154.7622806274157</v>
      </c>
      <c r="G513" s="257" t="s">
        <v>436</v>
      </c>
      <c r="H513" s="245">
        <v>0.21000000000000002</v>
      </c>
      <c r="I513" s="258">
        <v>23.9416914716539</v>
      </c>
      <c r="L513"/>
    </row>
    <row r="514" spans="1:12" ht="20.100000000000001" customHeight="1" x14ac:dyDescent="0.2">
      <c r="A514" s="255">
        <v>24</v>
      </c>
      <c r="B514" s="256" t="s">
        <v>404</v>
      </c>
      <c r="C514" s="256" t="s">
        <v>426</v>
      </c>
      <c r="D514" s="255" t="s">
        <v>427</v>
      </c>
      <c r="E514" s="256">
        <v>8288.7856617190537</v>
      </c>
      <c r="F514" s="256">
        <v>8189.0224263556865</v>
      </c>
      <c r="G514" s="257" t="s">
        <v>436</v>
      </c>
      <c r="H514" s="245">
        <v>0.21000000000000002</v>
      </c>
      <c r="I514" s="258">
        <v>99.763235363367102</v>
      </c>
      <c r="L514"/>
    </row>
    <row r="515" spans="1:12" ht="20.100000000000001" customHeight="1" x14ac:dyDescent="0.2">
      <c r="A515" s="255">
        <v>25</v>
      </c>
      <c r="B515" s="256" t="s">
        <v>404</v>
      </c>
      <c r="C515" s="256" t="s">
        <v>426</v>
      </c>
      <c r="D515" s="255" t="s">
        <v>427</v>
      </c>
      <c r="E515" s="256">
        <v>8544.9227082004327</v>
      </c>
      <c r="F515" s="256">
        <v>8298.071446091597</v>
      </c>
      <c r="G515" s="257" t="s">
        <v>436</v>
      </c>
      <c r="H515" s="245">
        <v>0.21000000000000002</v>
      </c>
      <c r="I515" s="258">
        <v>246.85126210883601</v>
      </c>
      <c r="L515"/>
    </row>
    <row r="516" spans="1:12" ht="20.100000000000001" customHeight="1" x14ac:dyDescent="0.2">
      <c r="A516" s="255">
        <v>26</v>
      </c>
      <c r="B516" s="256" t="s">
        <v>404</v>
      </c>
      <c r="C516" s="256" t="s">
        <v>426</v>
      </c>
      <c r="D516" s="255" t="s">
        <v>427</v>
      </c>
      <c r="E516" s="256">
        <v>8666.7972556571694</v>
      </c>
      <c r="F516" s="256">
        <v>8604.4209052354545</v>
      </c>
      <c r="G516" s="257" t="s">
        <v>436</v>
      </c>
      <c r="H516" s="245">
        <v>0.21000000000000002</v>
      </c>
      <c r="I516" s="258">
        <v>62.376350421715003</v>
      </c>
      <c r="L516"/>
    </row>
    <row r="517" spans="1:12" ht="20.100000000000001" customHeight="1" x14ac:dyDescent="0.2">
      <c r="A517" s="255">
        <v>27</v>
      </c>
      <c r="B517" s="256" t="s">
        <v>404</v>
      </c>
      <c r="C517" s="256" t="s">
        <v>426</v>
      </c>
      <c r="D517" s="255" t="s">
        <v>427</v>
      </c>
      <c r="E517" s="256">
        <v>8746.8090438006911</v>
      </c>
      <c r="F517" s="256">
        <v>8716.6650861498892</v>
      </c>
      <c r="G517" s="257" t="s">
        <v>436</v>
      </c>
      <c r="H517" s="245">
        <v>0.21000000000000002</v>
      </c>
      <c r="I517" s="258">
        <v>30.143957650801902</v>
      </c>
      <c r="L517"/>
    </row>
    <row r="518" spans="1:12" ht="20.100000000000001" customHeight="1" x14ac:dyDescent="0.2">
      <c r="A518" s="255">
        <v>28</v>
      </c>
      <c r="B518" s="256" t="s">
        <v>404</v>
      </c>
      <c r="C518" s="256" t="s">
        <v>426</v>
      </c>
      <c r="D518" s="255" t="s">
        <v>427</v>
      </c>
      <c r="E518" s="256">
        <v>8947.6591193838867</v>
      </c>
      <c r="F518" s="256">
        <v>8767.4384873572399</v>
      </c>
      <c r="G518" s="257" t="s">
        <v>436</v>
      </c>
      <c r="H518" s="245">
        <v>0.21000000000000002</v>
      </c>
      <c r="I518" s="258">
        <v>180.220632026647</v>
      </c>
      <c r="L518"/>
    </row>
    <row r="519" spans="1:12" ht="20.100000000000001" customHeight="1" x14ac:dyDescent="0.2">
      <c r="A519" s="255">
        <v>29</v>
      </c>
      <c r="B519" s="256" t="s">
        <v>404</v>
      </c>
      <c r="C519" s="256" t="s">
        <v>426</v>
      </c>
      <c r="D519" s="255" t="s">
        <v>427</v>
      </c>
      <c r="E519" s="256">
        <v>9213.0714460915024</v>
      </c>
      <c r="F519" s="256">
        <v>8962.6756090547606</v>
      </c>
      <c r="G519" s="257" t="s">
        <v>428</v>
      </c>
      <c r="H519" s="245">
        <v>0.10199999999999999</v>
      </c>
      <c r="I519" s="258">
        <v>250.39583703674199</v>
      </c>
      <c r="L519"/>
    </row>
    <row r="520" spans="1:12" ht="20.100000000000001" customHeight="1" x14ac:dyDescent="0.2">
      <c r="A520" s="255">
        <v>30</v>
      </c>
      <c r="B520" s="256" t="s">
        <v>404</v>
      </c>
      <c r="C520" s="256" t="s">
        <v>426</v>
      </c>
      <c r="D520" s="255" t="s">
        <v>427</v>
      </c>
      <c r="E520" s="256">
        <v>9478.3453658843737</v>
      </c>
      <c r="F520" s="256">
        <v>9313.7945924845662</v>
      </c>
      <c r="G520" s="257" t="s">
        <v>428</v>
      </c>
      <c r="H520" s="245">
        <v>0.10199999999999999</v>
      </c>
      <c r="I520" s="258">
        <v>164.55077339980701</v>
      </c>
      <c r="L520"/>
    </row>
    <row r="521" spans="1:12" ht="20.100000000000001" customHeight="1" x14ac:dyDescent="0.2">
      <c r="A521" s="255">
        <v>31</v>
      </c>
      <c r="B521" s="256" t="s">
        <v>404</v>
      </c>
      <c r="C521" s="256" t="s">
        <v>426</v>
      </c>
      <c r="D521" s="255" t="s">
        <v>427</v>
      </c>
      <c r="E521" s="256">
        <v>9764.9196231480182</v>
      </c>
      <c r="F521" s="256">
        <v>9640.4395565832801</v>
      </c>
      <c r="G521" s="257" t="s">
        <v>428</v>
      </c>
      <c r="H521" s="245">
        <v>0.10199999999999999</v>
      </c>
      <c r="I521" s="258">
        <v>124.480066564738</v>
      </c>
      <c r="L521"/>
    </row>
    <row r="522" spans="1:12" ht="20.100000000000001" customHeight="1" x14ac:dyDescent="0.2">
      <c r="A522" s="255">
        <v>32</v>
      </c>
      <c r="B522" s="256" t="s">
        <v>404</v>
      </c>
      <c r="C522" s="256" t="s">
        <v>426</v>
      </c>
      <c r="D522" s="255" t="s">
        <v>427</v>
      </c>
      <c r="E522" s="256">
        <v>9954.4480604092569</v>
      </c>
      <c r="F522" s="256">
        <v>9881.5112068231756</v>
      </c>
      <c r="G522" s="257" t="s">
        <v>428</v>
      </c>
      <c r="H522" s="245">
        <v>0.10199999999999999</v>
      </c>
      <c r="I522" s="258">
        <v>72.936853586081298</v>
      </c>
      <c r="L522"/>
    </row>
    <row r="523" spans="1:12" ht="20.100000000000001" customHeight="1" x14ac:dyDescent="0.2">
      <c r="A523" s="255">
        <v>33</v>
      </c>
      <c r="B523" s="256" t="s">
        <v>404</v>
      </c>
      <c r="C523" s="256" t="s">
        <v>426</v>
      </c>
      <c r="D523" s="255" t="s">
        <v>427</v>
      </c>
      <c r="E523" s="256">
        <v>10244.608994445582</v>
      </c>
      <c r="F523" s="256">
        <v>9986.3498511647358</v>
      </c>
      <c r="G523" s="257" t="s">
        <v>428</v>
      </c>
      <c r="H523" s="245">
        <v>0.10199999999999999</v>
      </c>
      <c r="I523" s="258">
        <v>258.25914328084599</v>
      </c>
      <c r="L523"/>
    </row>
    <row r="524" spans="1:12" ht="20.100000000000001" customHeight="1" x14ac:dyDescent="0.2">
      <c r="A524" s="255">
        <v>34</v>
      </c>
      <c r="B524" s="256" t="s">
        <v>404</v>
      </c>
      <c r="C524" s="256" t="s">
        <v>426</v>
      </c>
      <c r="D524" s="255" t="s">
        <v>427</v>
      </c>
      <c r="E524" s="256">
        <v>10639.922708205095</v>
      </c>
      <c r="F524" s="256">
        <v>10389.384022743308</v>
      </c>
      <c r="G524" s="257" t="s">
        <v>428</v>
      </c>
      <c r="H524" s="245">
        <v>0.10199999999999999</v>
      </c>
      <c r="I524" s="258">
        <v>250.538685461786</v>
      </c>
      <c r="L524"/>
    </row>
    <row r="525" spans="1:12" ht="20.100000000000001" customHeight="1" x14ac:dyDescent="0.2">
      <c r="A525" s="255">
        <v>35</v>
      </c>
      <c r="B525" s="256" t="s">
        <v>404</v>
      </c>
      <c r="C525" s="256" t="s">
        <v>426</v>
      </c>
      <c r="D525" s="255" t="s">
        <v>427</v>
      </c>
      <c r="E525" s="256">
        <v>11179.398275923626</v>
      </c>
      <c r="F525" s="256">
        <v>10671.524784411677</v>
      </c>
      <c r="G525" s="257" t="s">
        <v>428</v>
      </c>
      <c r="H525" s="245">
        <v>0.10199999999999999</v>
      </c>
      <c r="I525" s="258">
        <v>507.873491511949</v>
      </c>
      <c r="L525"/>
    </row>
    <row r="526" spans="1:12" ht="20.100000000000001" customHeight="1" x14ac:dyDescent="0.2">
      <c r="A526" s="255">
        <v>36</v>
      </c>
      <c r="B526" s="256" t="s">
        <v>404</v>
      </c>
      <c r="C526" s="256" t="s">
        <v>426</v>
      </c>
      <c r="D526" s="255" t="s">
        <v>427</v>
      </c>
      <c r="E526" s="256">
        <v>11401.650148839999</v>
      </c>
      <c r="F526" s="256">
        <v>11224.773266614116</v>
      </c>
      <c r="G526" s="257" t="s">
        <v>428</v>
      </c>
      <c r="H526" s="245">
        <v>0.10199999999999999</v>
      </c>
      <c r="I526" s="258">
        <v>176.87688222588301</v>
      </c>
      <c r="L526"/>
    </row>
    <row r="527" spans="1:12" ht="20.100000000000001" customHeight="1" x14ac:dyDescent="0.2">
      <c r="A527" s="255">
        <v>37</v>
      </c>
      <c r="B527" s="256" t="s">
        <v>404</v>
      </c>
      <c r="C527" s="256" t="s">
        <v>426</v>
      </c>
      <c r="D527" s="255" t="s">
        <v>427</v>
      </c>
      <c r="E527" s="256">
        <v>11534.648576470225</v>
      </c>
      <c r="F527" s="256">
        <v>11440.276853609266</v>
      </c>
      <c r="G527" s="257" t="s">
        <v>428</v>
      </c>
      <c r="H527" s="245">
        <v>0.10199999999999999</v>
      </c>
      <c r="I527" s="258">
        <v>94.371722860958499</v>
      </c>
      <c r="L527"/>
    </row>
    <row r="528" spans="1:12" ht="20.100000000000001" customHeight="1" x14ac:dyDescent="0.2">
      <c r="A528" s="255">
        <v>38</v>
      </c>
      <c r="B528" s="256" t="s">
        <v>404</v>
      </c>
      <c r="C528" s="256" t="s">
        <v>426</v>
      </c>
      <c r="D528" s="255" t="s">
        <v>427</v>
      </c>
      <c r="E528" s="256">
        <v>11678.551939582265</v>
      </c>
      <c r="F528" s="256">
        <v>11618.243293213469</v>
      </c>
      <c r="G528" s="257" t="s">
        <v>428</v>
      </c>
      <c r="H528" s="245">
        <v>0.10199999999999999</v>
      </c>
      <c r="I528" s="258">
        <v>60.308646368795998</v>
      </c>
      <c r="L528"/>
    </row>
    <row r="529" spans="1:12" ht="20.100000000000001" customHeight="1" x14ac:dyDescent="0.2">
      <c r="A529" s="255">
        <v>39</v>
      </c>
      <c r="B529" s="256" t="s">
        <v>404</v>
      </c>
      <c r="C529" s="256" t="s">
        <v>426</v>
      </c>
      <c r="D529" s="255" t="s">
        <v>427</v>
      </c>
      <c r="E529" s="256">
        <v>19023.64878554086</v>
      </c>
      <c r="F529" s="256">
        <v>19101.049559730593</v>
      </c>
      <c r="G529" s="257" t="s">
        <v>431</v>
      </c>
      <c r="H529" s="245">
        <v>0.114</v>
      </c>
      <c r="I529" s="258">
        <v>77.400774189733056</v>
      </c>
      <c r="L529"/>
    </row>
    <row r="530" spans="1:12" ht="20.100000000000001" customHeight="1" x14ac:dyDescent="0.2">
      <c r="A530" s="255">
        <v>40</v>
      </c>
      <c r="B530" s="256" t="s">
        <v>404</v>
      </c>
      <c r="C530" s="256" t="s">
        <v>426</v>
      </c>
      <c r="D530" s="255" t="s">
        <v>427</v>
      </c>
      <c r="E530" s="256">
        <v>19281.50662016475</v>
      </c>
      <c r="F530" s="256">
        <v>19327.339368941473</v>
      </c>
      <c r="G530" s="257" t="s">
        <v>431</v>
      </c>
      <c r="H530" s="245">
        <v>0.114</v>
      </c>
      <c r="I530" s="258">
        <v>45.832748776723747</v>
      </c>
      <c r="L530"/>
    </row>
    <row r="531" spans="1:12" ht="20.100000000000001" customHeight="1" x14ac:dyDescent="0.2">
      <c r="A531" s="255">
        <v>41</v>
      </c>
      <c r="B531" s="256" t="s">
        <v>404</v>
      </c>
      <c r="C531" s="256" t="s">
        <v>426</v>
      </c>
      <c r="D531" s="255" t="s">
        <v>427</v>
      </c>
      <c r="E531" s="256">
        <v>19327.339368941473</v>
      </c>
      <c r="F531" s="256">
        <v>19372.045054300739</v>
      </c>
      <c r="G531" s="257" t="s">
        <v>428</v>
      </c>
      <c r="H531" s="245">
        <v>0.10199999999999999</v>
      </c>
      <c r="I531" s="258">
        <v>44.705685359265772</v>
      </c>
      <c r="L531"/>
    </row>
    <row r="532" spans="1:12" ht="20.100000000000001" customHeight="1" x14ac:dyDescent="0.2">
      <c r="A532" s="255">
        <v>42</v>
      </c>
      <c r="B532" s="256" t="s">
        <v>404</v>
      </c>
      <c r="C532" s="256" t="s">
        <v>426</v>
      </c>
      <c r="D532" s="255" t="s">
        <v>427</v>
      </c>
      <c r="E532" s="256">
        <v>19403.999999994903</v>
      </c>
      <c r="F532" s="256">
        <v>19509.004505435027</v>
      </c>
      <c r="G532" s="257" t="s">
        <v>436</v>
      </c>
      <c r="H532" s="245">
        <v>0.21000000000000002</v>
      </c>
      <c r="I532" s="258">
        <v>105.00450544012347</v>
      </c>
      <c r="L532"/>
    </row>
    <row r="533" spans="1:12" ht="20.100000000000001" customHeight="1" x14ac:dyDescent="0.2">
      <c r="A533" s="255">
        <v>43</v>
      </c>
      <c r="B533" s="256" t="s">
        <v>404</v>
      </c>
      <c r="C533" s="256" t="s">
        <v>426</v>
      </c>
      <c r="D533" s="255" t="s">
        <v>427</v>
      </c>
      <c r="E533" s="256">
        <v>19540.031257664883</v>
      </c>
      <c r="F533" s="256">
        <v>19693.491091854397</v>
      </c>
      <c r="G533" s="257" t="s">
        <v>436</v>
      </c>
      <c r="H533" s="245">
        <v>0.21000000000000002</v>
      </c>
      <c r="I533" s="258">
        <v>153.45983418951437</v>
      </c>
      <c r="L533"/>
    </row>
    <row r="534" spans="1:12" ht="20.100000000000001" customHeight="1" x14ac:dyDescent="0.2">
      <c r="A534" s="255">
        <v>44</v>
      </c>
      <c r="B534" s="256" t="s">
        <v>404</v>
      </c>
      <c r="C534" s="256" t="s">
        <v>426</v>
      </c>
      <c r="D534" s="255" t="s">
        <v>427</v>
      </c>
      <c r="E534" s="256">
        <v>19708.241130561837</v>
      </c>
      <c r="F534" s="256">
        <v>19762.045675766272</v>
      </c>
      <c r="G534" s="257" t="s">
        <v>428</v>
      </c>
      <c r="H534" s="245">
        <v>0.10199999999999999</v>
      </c>
      <c r="I534" s="258">
        <v>53.804545204435271</v>
      </c>
      <c r="L534"/>
    </row>
    <row r="535" spans="1:12" ht="20.100000000000001" customHeight="1" x14ac:dyDescent="0.2">
      <c r="A535" s="255">
        <v>45</v>
      </c>
      <c r="B535" s="256" t="s">
        <v>404</v>
      </c>
      <c r="C535" s="256" t="s">
        <v>426</v>
      </c>
      <c r="D535" s="255" t="s">
        <v>427</v>
      </c>
      <c r="E535" s="256">
        <v>19769.062793801051</v>
      </c>
      <c r="F535" s="256">
        <v>19829.886853424749</v>
      </c>
      <c r="G535" s="257" t="s">
        <v>436</v>
      </c>
      <c r="H535" s="245">
        <v>0.21000000000000002</v>
      </c>
      <c r="I535" s="258">
        <v>60.824059623697394</v>
      </c>
      <c r="L535"/>
    </row>
    <row r="536" spans="1:12" ht="20.100000000000001" customHeight="1" x14ac:dyDescent="0.2">
      <c r="A536" s="255">
        <v>46</v>
      </c>
      <c r="B536" s="256" t="s">
        <v>404</v>
      </c>
      <c r="C536" s="256" t="s">
        <v>426</v>
      </c>
      <c r="D536" s="255" t="s">
        <v>427</v>
      </c>
      <c r="E536" s="256">
        <v>19838.142892185595</v>
      </c>
      <c r="F536" s="256">
        <v>19957.395552128324</v>
      </c>
      <c r="G536" s="257" t="s">
        <v>428</v>
      </c>
      <c r="H536" s="245">
        <v>0.10199999999999999</v>
      </c>
      <c r="I536" s="258">
        <v>119.25265994272922</v>
      </c>
      <c r="L536"/>
    </row>
    <row r="537" spans="1:12" ht="20.100000000000001" customHeight="1" x14ac:dyDescent="0.2">
      <c r="A537" s="255">
        <v>47</v>
      </c>
      <c r="B537" s="256" t="s">
        <v>404</v>
      </c>
      <c r="C537" s="256" t="s">
        <v>426</v>
      </c>
      <c r="D537" s="255" t="s">
        <v>427</v>
      </c>
      <c r="E537" s="256">
        <v>19967.847500779517</v>
      </c>
      <c r="F537" s="256">
        <v>20124.701293061335</v>
      </c>
      <c r="G537" s="257" t="s">
        <v>431</v>
      </c>
      <c r="H537" s="245">
        <v>0.114</v>
      </c>
      <c r="I537" s="258">
        <v>156.85379228181773</v>
      </c>
      <c r="L537"/>
    </row>
    <row r="538" spans="1:12" ht="20.100000000000001" customHeight="1" x14ac:dyDescent="0.2">
      <c r="A538" s="255">
        <v>48</v>
      </c>
      <c r="B538" s="256" t="s">
        <v>404</v>
      </c>
      <c r="C538" s="256" t="s">
        <v>426</v>
      </c>
      <c r="D538" s="255" t="s">
        <v>427</v>
      </c>
      <c r="E538" s="256">
        <v>20145.466468208058</v>
      </c>
      <c r="F538" s="256">
        <v>20187.04525862584</v>
      </c>
      <c r="G538" s="257" t="s">
        <v>431</v>
      </c>
      <c r="H538" s="245">
        <v>0.114</v>
      </c>
      <c r="I538" s="258">
        <v>41.57879041778142</v>
      </c>
      <c r="L538"/>
    </row>
    <row r="539" spans="1:12" ht="20.100000000000001" customHeight="1" x14ac:dyDescent="0.2">
      <c r="A539" s="255">
        <v>49</v>
      </c>
      <c r="B539" s="256" t="s">
        <v>404</v>
      </c>
      <c r="C539" s="256" t="s">
        <v>426</v>
      </c>
      <c r="D539" s="255" t="s">
        <v>427</v>
      </c>
      <c r="E539" s="256">
        <v>20209.190086235914</v>
      </c>
      <c r="F539" s="256">
        <v>20249.635060182143</v>
      </c>
      <c r="G539" s="257" t="s">
        <v>428</v>
      </c>
      <c r="H539" s="245">
        <v>0.10199999999999999</v>
      </c>
      <c r="I539" s="258">
        <v>40.444973946228856</v>
      </c>
      <c r="L539"/>
    </row>
    <row r="540" spans="1:12" ht="20.100000000000001" customHeight="1" x14ac:dyDescent="0.2">
      <c r="A540" s="255">
        <v>50</v>
      </c>
      <c r="B540" s="256" t="s">
        <v>404</v>
      </c>
      <c r="C540" s="256" t="s">
        <v>426</v>
      </c>
      <c r="D540" s="255" t="s">
        <v>427</v>
      </c>
      <c r="E540" s="256">
        <v>20792.331910073186</v>
      </c>
      <c r="F540" s="256">
        <v>20907.769181000433</v>
      </c>
      <c r="G540" s="257" t="s">
        <v>428</v>
      </c>
      <c r="H540" s="245">
        <v>0.10199999999999999</v>
      </c>
      <c r="I540" s="258">
        <v>115.43727092724657</v>
      </c>
      <c r="L540"/>
    </row>
    <row r="541" spans="1:12" ht="20.100000000000001" customHeight="1" x14ac:dyDescent="0.2">
      <c r="A541" s="255">
        <v>51</v>
      </c>
      <c r="B541" s="256" t="s">
        <v>404</v>
      </c>
      <c r="C541" s="256" t="s">
        <v>426</v>
      </c>
      <c r="D541" s="255" t="s">
        <v>427</v>
      </c>
      <c r="E541" s="256">
        <v>20991.959451131734</v>
      </c>
      <c r="F541" s="256">
        <v>21363.153879332935</v>
      </c>
      <c r="G541" s="257" t="s">
        <v>436</v>
      </c>
      <c r="H541" s="245">
        <v>0.21000000000000002</v>
      </c>
      <c r="I541" s="258">
        <v>371.19442820120094</v>
      </c>
      <c r="L541"/>
    </row>
    <row r="542" spans="1:12" ht="20.100000000000001" customHeight="1" x14ac:dyDescent="0.2">
      <c r="A542" s="255">
        <v>52</v>
      </c>
      <c r="B542" s="256" t="s">
        <v>404</v>
      </c>
      <c r="C542" s="256" t="s">
        <v>426</v>
      </c>
      <c r="D542" s="255" t="s">
        <v>427</v>
      </c>
      <c r="E542" s="256">
        <v>21372.614266671408</v>
      </c>
      <c r="F542" s="256">
        <v>21417.283842080949</v>
      </c>
      <c r="G542" s="257" t="s">
        <v>428</v>
      </c>
      <c r="H542" s="245">
        <v>0.10199999999999999</v>
      </c>
      <c r="I542" s="258">
        <v>44.669575409541721</v>
      </c>
      <c r="L542"/>
    </row>
    <row r="543" spans="1:12" ht="20.100000000000001" customHeight="1" x14ac:dyDescent="0.2">
      <c r="A543" s="255">
        <v>53</v>
      </c>
      <c r="B543" s="256" t="s">
        <v>404</v>
      </c>
      <c r="C543" s="256" t="s">
        <v>426</v>
      </c>
      <c r="D543" s="255" t="s">
        <v>427</v>
      </c>
      <c r="E543" s="256">
        <v>21424.502134898605</v>
      </c>
      <c r="F543" s="256">
        <v>21699.111143815535</v>
      </c>
      <c r="G543" s="257" t="s">
        <v>428</v>
      </c>
      <c r="H543" s="245">
        <v>0.10199999999999999</v>
      </c>
      <c r="I543" s="258">
        <v>274.60900891693018</v>
      </c>
      <c r="L543"/>
    </row>
    <row r="544" spans="1:12" ht="20.100000000000001" customHeight="1" x14ac:dyDescent="0.2">
      <c r="A544" s="255">
        <v>54</v>
      </c>
      <c r="B544" s="256" t="s">
        <v>404</v>
      </c>
      <c r="C544" s="256" t="s">
        <v>426</v>
      </c>
      <c r="D544" s="255" t="s">
        <v>427</v>
      </c>
      <c r="E544" s="256">
        <v>23488.677060471855</v>
      </c>
      <c r="F544" s="256">
        <v>23178.363306967294</v>
      </c>
      <c r="G544" s="257" t="s">
        <v>431</v>
      </c>
      <c r="H544" s="245">
        <v>0.114</v>
      </c>
      <c r="I544" s="258">
        <v>310.31375350456102</v>
      </c>
      <c r="L544"/>
    </row>
    <row r="545" spans="1:12" ht="20.100000000000001" customHeight="1" x14ac:dyDescent="0.2">
      <c r="A545" s="255">
        <v>55</v>
      </c>
      <c r="B545" s="256" t="s">
        <v>404</v>
      </c>
      <c r="C545" s="256" t="s">
        <v>426</v>
      </c>
      <c r="D545" s="255" t="s">
        <v>427</v>
      </c>
      <c r="E545" s="256">
        <v>24057.895428747936</v>
      </c>
      <c r="F545" s="256">
        <v>23618.698136199473</v>
      </c>
      <c r="G545" s="257" t="s">
        <v>431</v>
      </c>
      <c r="H545" s="245">
        <v>0.114</v>
      </c>
      <c r="I545" s="258">
        <v>439.19729254846197</v>
      </c>
      <c r="L545"/>
    </row>
    <row r="546" spans="1:12" ht="20.100000000000001" customHeight="1" x14ac:dyDescent="0.2">
      <c r="A546" s="255">
        <v>56</v>
      </c>
      <c r="B546" s="256" t="s">
        <v>404</v>
      </c>
      <c r="C546" s="256" t="s">
        <v>426</v>
      </c>
      <c r="D546" s="255" t="s">
        <v>427</v>
      </c>
      <c r="E546" s="256">
        <v>25647.040919176827</v>
      </c>
      <c r="F546" s="256">
        <v>25499.656165679462</v>
      </c>
      <c r="G546" s="257" t="s">
        <v>431</v>
      </c>
      <c r="H546" s="245">
        <v>0.114</v>
      </c>
      <c r="I546" s="258">
        <v>147.38475349736501</v>
      </c>
      <c r="L546"/>
    </row>
    <row r="547" spans="1:12" ht="20.100000000000001" customHeight="1" x14ac:dyDescent="0.2">
      <c r="A547" s="255">
        <v>57</v>
      </c>
      <c r="B547" s="256" t="s">
        <v>404</v>
      </c>
      <c r="C547" s="256" t="s">
        <v>426</v>
      </c>
      <c r="D547" s="255" t="s">
        <v>427</v>
      </c>
      <c r="E547" s="256">
        <v>26866.4530123943</v>
      </c>
      <c r="F547" s="256">
        <v>26778.243293214415</v>
      </c>
      <c r="G547" s="257" t="s">
        <v>431</v>
      </c>
      <c r="H547" s="245">
        <v>0.114</v>
      </c>
      <c r="I547" s="258">
        <v>88.209719179885695</v>
      </c>
      <c r="L547"/>
    </row>
    <row r="548" spans="1:12" ht="20.100000000000001" customHeight="1" x14ac:dyDescent="0.2">
      <c r="A548" s="255">
        <v>58</v>
      </c>
      <c r="B548" s="256" t="s">
        <v>404</v>
      </c>
      <c r="C548" s="256" t="s">
        <v>426</v>
      </c>
      <c r="D548" s="255" t="s">
        <v>427</v>
      </c>
      <c r="E548" s="256">
        <v>27349.822169894971</v>
      </c>
      <c r="F548" s="256">
        <v>27214.298706941667</v>
      </c>
      <c r="G548" s="257" t="s">
        <v>431</v>
      </c>
      <c r="H548" s="245">
        <v>0.114</v>
      </c>
      <c r="I548" s="258">
        <v>135.523462953304</v>
      </c>
      <c r="L548"/>
    </row>
    <row r="549" spans="1:12" ht="20.100000000000001" customHeight="1" x14ac:dyDescent="0.2">
      <c r="A549" s="255">
        <v>59</v>
      </c>
      <c r="B549" s="256" t="s">
        <v>404</v>
      </c>
      <c r="C549" s="256" t="s">
        <v>426</v>
      </c>
      <c r="D549" s="255" t="s">
        <v>427</v>
      </c>
      <c r="E549" s="256">
        <v>27373.149353470624</v>
      </c>
      <c r="F549" s="256">
        <v>27358.336446638485</v>
      </c>
      <c r="G549" s="257" t="s">
        <v>428</v>
      </c>
      <c r="H549" s="245">
        <v>0.10199999999999999</v>
      </c>
      <c r="I549" s="258">
        <v>14.8129068321396</v>
      </c>
      <c r="L549"/>
    </row>
    <row r="550" spans="1:12" ht="20.100000000000001" customHeight="1" x14ac:dyDescent="0.2">
      <c r="A550" s="255">
        <v>60</v>
      </c>
      <c r="B550" s="256" t="s">
        <v>404</v>
      </c>
      <c r="C550" s="256" t="s">
        <v>426</v>
      </c>
      <c r="D550" s="255" t="s">
        <v>427</v>
      </c>
      <c r="E550" s="256">
        <v>27649.941691476313</v>
      </c>
      <c r="F550" s="256">
        <v>27481.179410849523</v>
      </c>
      <c r="G550" s="257" t="s">
        <v>431</v>
      </c>
      <c r="H550" s="245">
        <v>0.114</v>
      </c>
      <c r="I550" s="258">
        <v>168.76228062678999</v>
      </c>
      <c r="L550"/>
    </row>
    <row r="551" spans="1:12" ht="20.100000000000001" customHeight="1" x14ac:dyDescent="0.2">
      <c r="A551" s="255">
        <v>61</v>
      </c>
      <c r="B551" s="256" t="s">
        <v>404</v>
      </c>
      <c r="C551" s="256" t="s">
        <v>426</v>
      </c>
      <c r="D551" s="255" t="s">
        <v>427</v>
      </c>
      <c r="E551" s="256">
        <v>29503.134558135076</v>
      </c>
      <c r="F551" s="256">
        <v>29570.40651432153</v>
      </c>
      <c r="G551" s="257" t="s">
        <v>431</v>
      </c>
      <c r="H551" s="245">
        <v>0.114</v>
      </c>
      <c r="I551" s="258">
        <v>67.27195618645419</v>
      </c>
      <c r="L551"/>
    </row>
    <row r="552" spans="1:12" ht="20.100000000000001" customHeight="1" x14ac:dyDescent="0.2">
      <c r="A552" s="255">
        <v>62</v>
      </c>
      <c r="B552" s="256" t="s">
        <v>404</v>
      </c>
      <c r="C552" s="256" t="s">
        <v>426</v>
      </c>
      <c r="D552" s="255" t="s">
        <v>427</v>
      </c>
      <c r="E552" s="256">
        <v>29807.717427914169</v>
      </c>
      <c r="F552" s="256">
        <v>29720.109117827356</v>
      </c>
      <c r="G552" s="257" t="s">
        <v>428</v>
      </c>
      <c r="H552" s="245">
        <v>0.10199999999999999</v>
      </c>
      <c r="I552" s="258">
        <v>87.608310086812693</v>
      </c>
      <c r="L552"/>
    </row>
    <row r="553" spans="1:12" ht="20.100000000000001" customHeight="1" x14ac:dyDescent="0.2">
      <c r="A553" s="255">
        <v>63</v>
      </c>
      <c r="B553" s="256" t="s">
        <v>404</v>
      </c>
      <c r="C553" s="256" t="s">
        <v>426</v>
      </c>
      <c r="D553" s="255" t="s">
        <v>427</v>
      </c>
      <c r="E553" s="256">
        <v>30000.170440299687</v>
      </c>
      <c r="F553" s="256">
        <v>29871.201837202148</v>
      </c>
      <c r="G553" s="257" t="s">
        <v>428</v>
      </c>
      <c r="H553" s="245">
        <v>0.10199999999999999</v>
      </c>
      <c r="I553" s="258">
        <v>128.96860309753899</v>
      </c>
      <c r="L553"/>
    </row>
    <row r="554" spans="1:12" ht="20.100000000000001" customHeight="1" x14ac:dyDescent="0.2">
      <c r="A554" s="255">
        <v>64</v>
      </c>
      <c r="B554" s="256" t="s">
        <v>404</v>
      </c>
      <c r="C554" s="256" t="s">
        <v>426</v>
      </c>
      <c r="D554" s="255" t="s">
        <v>427</v>
      </c>
      <c r="E554" s="256">
        <v>30547.113146568488</v>
      </c>
      <c r="F554" s="256">
        <v>30162.699486827376</v>
      </c>
      <c r="G554" s="257" t="s">
        <v>431</v>
      </c>
      <c r="H554" s="245">
        <v>0.114</v>
      </c>
      <c r="I554" s="258">
        <v>384.41365974111199</v>
      </c>
      <c r="L554"/>
    </row>
    <row r="555" spans="1:12" ht="20.100000000000001" customHeight="1" x14ac:dyDescent="0.2">
      <c r="A555" s="255">
        <v>66</v>
      </c>
      <c r="B555" s="256" t="s">
        <v>404</v>
      </c>
      <c r="C555" s="256" t="s">
        <v>426</v>
      </c>
      <c r="D555" s="255" t="s">
        <v>427</v>
      </c>
      <c r="E555" s="256">
        <v>35351.600810861426</v>
      </c>
      <c r="F555" s="256">
        <v>34960.217841881073</v>
      </c>
      <c r="G555" s="257" t="s">
        <v>428</v>
      </c>
      <c r="H555" s="245">
        <v>0.10199999999999999</v>
      </c>
      <c r="I555" s="258">
        <v>391.38296898035298</v>
      </c>
      <c r="L555"/>
    </row>
    <row r="556" spans="1:12" ht="20.100000000000001" customHeight="1" x14ac:dyDescent="0.2">
      <c r="A556" s="255">
        <v>70</v>
      </c>
      <c r="B556" s="256" t="s">
        <v>404</v>
      </c>
      <c r="C556" s="256" t="s">
        <v>432</v>
      </c>
      <c r="D556" s="255" t="s">
        <v>427</v>
      </c>
      <c r="E556" s="256">
        <v>35385.749938678055</v>
      </c>
      <c r="F556" s="256">
        <v>35385.749938678055</v>
      </c>
      <c r="G556" s="257" t="s">
        <v>428</v>
      </c>
      <c r="H556" s="245">
        <v>0.10199999999999999</v>
      </c>
      <c r="I556" s="258">
        <v>0</v>
      </c>
      <c r="L556"/>
    </row>
    <row r="557" spans="1:12" ht="20.100000000000001" customHeight="1" x14ac:dyDescent="0.2">
      <c r="A557" s="255">
        <v>72</v>
      </c>
      <c r="B557" s="256" t="s">
        <v>404</v>
      </c>
      <c r="C557" s="256" t="s">
        <v>426</v>
      </c>
      <c r="D557" s="255" t="s">
        <v>438</v>
      </c>
      <c r="E557" s="256">
        <v>35346.013455816261</v>
      </c>
      <c r="F557" s="256">
        <v>35385.749938678055</v>
      </c>
      <c r="G557" s="257" t="s">
        <v>431</v>
      </c>
      <c r="H557" s="245">
        <v>0.114</v>
      </c>
      <c r="I557" s="258">
        <v>39.736482861793803</v>
      </c>
      <c r="L557"/>
    </row>
    <row r="558" spans="1:12" ht="20.100000000000001" customHeight="1" x14ac:dyDescent="0.2">
      <c r="A558" s="255">
        <v>73</v>
      </c>
      <c r="B558" s="256" t="s">
        <v>404</v>
      </c>
      <c r="C558" s="256" t="s">
        <v>426</v>
      </c>
      <c r="D558" s="255" t="s">
        <v>438</v>
      </c>
      <c r="E558" s="256">
        <v>34951.342412669219</v>
      </c>
      <c r="F558" s="256">
        <v>35346.013455816261</v>
      </c>
      <c r="G558" s="257" t="s">
        <v>431</v>
      </c>
      <c r="H558" s="245">
        <v>0.114</v>
      </c>
      <c r="I558" s="258">
        <v>394.67104314704198</v>
      </c>
      <c r="L558"/>
    </row>
    <row r="559" spans="1:12" ht="20.100000000000001" customHeight="1" x14ac:dyDescent="0.2">
      <c r="A559" s="255">
        <v>74</v>
      </c>
      <c r="B559" s="256" t="s">
        <v>404</v>
      </c>
      <c r="C559" s="256" t="s">
        <v>426</v>
      </c>
      <c r="D559" s="255" t="s">
        <v>438</v>
      </c>
      <c r="E559" s="256">
        <v>30486.928235656102</v>
      </c>
      <c r="F559" s="256">
        <v>30562.321507416404</v>
      </c>
      <c r="G559" s="257" t="s">
        <v>428</v>
      </c>
      <c r="H559" s="245">
        <v>0.10199999999999999</v>
      </c>
      <c r="I559" s="258">
        <v>75.393271760302</v>
      </c>
      <c r="L559"/>
    </row>
    <row r="560" spans="1:12" ht="20.100000000000001" customHeight="1" x14ac:dyDescent="0.2">
      <c r="A560" s="255">
        <v>75</v>
      </c>
      <c r="B560" s="256" t="s">
        <v>404</v>
      </c>
      <c r="C560" s="256" t="s">
        <v>426</v>
      </c>
      <c r="D560" s="255" t="s">
        <v>438</v>
      </c>
      <c r="E560" s="256">
        <v>30108.435071308897</v>
      </c>
      <c r="F560" s="256">
        <v>30486.928235656102</v>
      </c>
      <c r="G560" s="257" t="s">
        <v>436</v>
      </c>
      <c r="H560" s="245">
        <v>0.21000000000000002</v>
      </c>
      <c r="I560" s="258">
        <v>378.49316434720498</v>
      </c>
      <c r="L560"/>
    </row>
    <row r="561" spans="1:12" ht="20.100000000000001" customHeight="1" x14ac:dyDescent="0.2">
      <c r="A561" s="255">
        <v>76</v>
      </c>
      <c r="B561" s="256" t="s">
        <v>404</v>
      </c>
      <c r="C561" s="256" t="s">
        <v>426</v>
      </c>
      <c r="D561" s="255" t="s">
        <v>438</v>
      </c>
      <c r="E561" s="256">
        <v>30099.391972394809</v>
      </c>
      <c r="F561" s="256">
        <v>30069.254526704928</v>
      </c>
      <c r="G561" s="257" t="s">
        <v>428</v>
      </c>
      <c r="H561" s="245">
        <v>0.10199999999999999</v>
      </c>
      <c r="I561" s="258">
        <v>30.137445689881133</v>
      </c>
      <c r="L561"/>
    </row>
    <row r="562" spans="1:12" ht="20.100000000000001" customHeight="1" x14ac:dyDescent="0.2">
      <c r="A562" s="255">
        <v>77</v>
      </c>
      <c r="B562" s="256" t="s">
        <v>404</v>
      </c>
      <c r="C562" s="256" t="s">
        <v>426</v>
      </c>
      <c r="D562" s="255" t="s">
        <v>438</v>
      </c>
      <c r="E562" s="256">
        <v>30062.529388005492</v>
      </c>
      <c r="F562" s="256">
        <v>30093.28131899302</v>
      </c>
      <c r="G562" s="257" t="s">
        <v>436</v>
      </c>
      <c r="H562" s="245">
        <v>0.21000000000000002</v>
      </c>
      <c r="I562" s="258">
        <v>30.751930987527899</v>
      </c>
      <c r="L562"/>
    </row>
    <row r="563" spans="1:12" ht="20.100000000000001" customHeight="1" x14ac:dyDescent="0.2">
      <c r="A563" s="255">
        <v>78</v>
      </c>
      <c r="B563" s="256" t="s">
        <v>404</v>
      </c>
      <c r="C563" s="256" t="s">
        <v>426</v>
      </c>
      <c r="D563" s="255" t="s">
        <v>438</v>
      </c>
      <c r="E563" s="256">
        <v>29864.417130225258</v>
      </c>
      <c r="F563" s="256">
        <v>29932.255660460251</v>
      </c>
      <c r="G563" s="257" t="s">
        <v>428</v>
      </c>
      <c r="H563" s="245">
        <v>0.10199999999999999</v>
      </c>
      <c r="I563" s="258">
        <v>67.838530234992504</v>
      </c>
      <c r="L563"/>
    </row>
    <row r="564" spans="1:12" ht="20.100000000000001" customHeight="1" x14ac:dyDescent="0.2">
      <c r="A564" s="255">
        <v>79</v>
      </c>
      <c r="B564" s="256" t="s">
        <v>404</v>
      </c>
      <c r="C564" s="256" t="s">
        <v>426</v>
      </c>
      <c r="D564" s="255" t="s">
        <v>438</v>
      </c>
      <c r="E564" s="256">
        <v>29615.918161628364</v>
      </c>
      <c r="F564" s="256">
        <v>29786.510967213078</v>
      </c>
      <c r="G564" s="257" t="s">
        <v>431</v>
      </c>
      <c r="H564" s="245">
        <v>0.114</v>
      </c>
      <c r="I564" s="258">
        <v>170.592805584714</v>
      </c>
      <c r="L564"/>
    </row>
    <row r="565" spans="1:12" ht="20.100000000000001" customHeight="1" x14ac:dyDescent="0.2">
      <c r="A565" s="255">
        <v>80</v>
      </c>
      <c r="B565" s="256" t="s">
        <v>404</v>
      </c>
      <c r="C565" s="256" t="s">
        <v>426</v>
      </c>
      <c r="D565" s="255" t="s">
        <v>438</v>
      </c>
      <c r="E565" s="256">
        <v>29433.14867918548</v>
      </c>
      <c r="F565" s="256">
        <v>29448.959267236722</v>
      </c>
      <c r="G565" s="257" t="s">
        <v>428</v>
      </c>
      <c r="H565" s="245">
        <v>0.10199999999999999</v>
      </c>
      <c r="I565" s="258">
        <v>15.810588051241201</v>
      </c>
      <c r="L565"/>
    </row>
    <row r="566" spans="1:12" ht="20.100000000000001" customHeight="1" x14ac:dyDescent="0.2">
      <c r="A566" s="255">
        <v>81</v>
      </c>
      <c r="B566" s="256" t="s">
        <v>404</v>
      </c>
      <c r="C566" s="256" t="s">
        <v>426</v>
      </c>
      <c r="D566" s="255" t="s">
        <v>438</v>
      </c>
      <c r="E566" s="256">
        <v>29351.633838775997</v>
      </c>
      <c r="F566" s="256">
        <v>29384.990989143706</v>
      </c>
      <c r="G566" s="257" t="s">
        <v>431</v>
      </c>
      <c r="H566" s="245">
        <v>0.114</v>
      </c>
      <c r="I566" s="258">
        <v>33.357150367708499</v>
      </c>
      <c r="L566"/>
    </row>
    <row r="567" spans="1:12" ht="20.100000000000001" customHeight="1" x14ac:dyDescent="0.2">
      <c r="A567" s="255">
        <v>82</v>
      </c>
      <c r="B567" s="256" t="s">
        <v>404</v>
      </c>
      <c r="C567" s="256" t="s">
        <v>426</v>
      </c>
      <c r="D567" s="255" t="s">
        <v>438</v>
      </c>
      <c r="E567" s="256">
        <v>28145.179410848348</v>
      </c>
      <c r="F567" s="256">
        <v>28937.419004979471</v>
      </c>
      <c r="G567" s="257" t="s">
        <v>428</v>
      </c>
      <c r="H567" s="245">
        <v>0.10199999999999999</v>
      </c>
      <c r="I567" s="258">
        <v>792.23959413112198</v>
      </c>
      <c r="L567"/>
    </row>
    <row r="568" spans="1:12" ht="20.100000000000001" customHeight="1" x14ac:dyDescent="0.2">
      <c r="A568" s="255">
        <v>83</v>
      </c>
      <c r="B568" s="256" t="s">
        <v>404</v>
      </c>
      <c r="C568" s="256" t="s">
        <v>426</v>
      </c>
      <c r="D568" s="255" t="s">
        <v>438</v>
      </c>
      <c r="E568" s="256">
        <v>27358.336446638485</v>
      </c>
      <c r="F568" s="256">
        <v>27383.313713756514</v>
      </c>
      <c r="G568" s="257" t="s">
        <v>428</v>
      </c>
      <c r="H568" s="245">
        <v>0.10199999999999999</v>
      </c>
      <c r="I568" s="258">
        <v>24.977267118029001</v>
      </c>
      <c r="L568"/>
    </row>
    <row r="569" spans="1:12" ht="20.100000000000001" customHeight="1" x14ac:dyDescent="0.2">
      <c r="A569" s="255">
        <v>84</v>
      </c>
      <c r="B569" s="256" t="s">
        <v>404</v>
      </c>
      <c r="C569" s="256" t="s">
        <v>426</v>
      </c>
      <c r="D569" s="255" t="s">
        <v>438</v>
      </c>
      <c r="E569" s="256">
        <v>26866.4530123943</v>
      </c>
      <c r="F569" s="256">
        <v>26890.112131780352</v>
      </c>
      <c r="G569" s="257" t="s">
        <v>428</v>
      </c>
      <c r="H569" s="245">
        <v>0.10199999999999999</v>
      </c>
      <c r="I569" s="258">
        <v>23.659119386051302</v>
      </c>
      <c r="L569"/>
    </row>
    <row r="570" spans="1:12" ht="20.100000000000001" customHeight="1" x14ac:dyDescent="0.2">
      <c r="A570" s="255">
        <v>85</v>
      </c>
      <c r="B570" s="256" t="s">
        <v>404</v>
      </c>
      <c r="C570" s="256" t="s">
        <v>426</v>
      </c>
      <c r="D570" s="255" t="s">
        <v>438</v>
      </c>
      <c r="E570" s="256">
        <v>25345.725168779689</v>
      </c>
      <c r="F570" s="256">
        <v>25552.837068942779</v>
      </c>
      <c r="G570" s="257" t="s">
        <v>431</v>
      </c>
      <c r="H570" s="245">
        <v>0.114</v>
      </c>
      <c r="I570" s="258">
        <v>207.11190016309001</v>
      </c>
      <c r="L570"/>
    </row>
    <row r="571" spans="1:12" ht="20.100000000000001" customHeight="1" x14ac:dyDescent="0.2">
      <c r="A571" s="255">
        <v>86</v>
      </c>
      <c r="B571" s="256" t="s">
        <v>404</v>
      </c>
      <c r="C571" s="256" t="s">
        <v>426</v>
      </c>
      <c r="D571" s="255" t="s">
        <v>438</v>
      </c>
      <c r="E571" s="256">
        <v>21699.111143815535</v>
      </c>
      <c r="F571" s="256">
        <v>21661.093772990116</v>
      </c>
      <c r="G571" s="257" t="s">
        <v>436</v>
      </c>
      <c r="H571" s="245">
        <v>0.21000000000000002</v>
      </c>
      <c r="I571" s="258">
        <v>38.017370825418766</v>
      </c>
      <c r="L571"/>
    </row>
    <row r="572" spans="1:12" ht="20.100000000000001" customHeight="1" x14ac:dyDescent="0.2">
      <c r="A572" s="255">
        <v>87</v>
      </c>
      <c r="B572" s="256" t="s">
        <v>404</v>
      </c>
      <c r="C572" s="256" t="s">
        <v>426</v>
      </c>
      <c r="D572" s="255" t="s">
        <v>438</v>
      </c>
      <c r="E572" s="256">
        <v>21661.093772990116</v>
      </c>
      <c r="F572" s="256">
        <v>21458.669561821836</v>
      </c>
      <c r="G572" s="257" t="s">
        <v>428</v>
      </c>
      <c r="H572" s="245">
        <v>0.10199999999999999</v>
      </c>
      <c r="I572" s="258">
        <v>202.42421116827973</v>
      </c>
      <c r="L572"/>
    </row>
    <row r="573" spans="1:12" ht="20.100000000000001" customHeight="1" x14ac:dyDescent="0.2">
      <c r="A573" s="255">
        <v>88</v>
      </c>
      <c r="B573" s="256" t="s">
        <v>404</v>
      </c>
      <c r="C573" s="256" t="s">
        <v>426</v>
      </c>
      <c r="D573" s="255" t="s">
        <v>438</v>
      </c>
      <c r="E573" s="256">
        <v>21437.1937334838</v>
      </c>
      <c r="F573" s="256">
        <v>21424.502134898605</v>
      </c>
      <c r="G573" s="257" t="s">
        <v>428</v>
      </c>
      <c r="H573" s="245">
        <v>0.10199999999999999</v>
      </c>
      <c r="I573" s="258">
        <v>12.691598585195607</v>
      </c>
      <c r="L573"/>
    </row>
    <row r="574" spans="1:12" ht="20.100000000000001" customHeight="1" x14ac:dyDescent="0.2">
      <c r="A574" s="255">
        <v>89</v>
      </c>
      <c r="B574" s="256" t="s">
        <v>404</v>
      </c>
      <c r="C574" s="256" t="s">
        <v>426</v>
      </c>
      <c r="D574" s="255" t="s">
        <v>438</v>
      </c>
      <c r="E574" s="256">
        <v>21424.502134898605</v>
      </c>
      <c r="F574" s="256">
        <v>21378.117672431061</v>
      </c>
      <c r="G574" s="257" t="s">
        <v>428</v>
      </c>
      <c r="H574" s="245">
        <v>0.10199999999999999</v>
      </c>
      <c r="I574" s="258">
        <v>46.384462467543926</v>
      </c>
      <c r="L574"/>
    </row>
    <row r="575" spans="1:12" ht="20.100000000000001" customHeight="1" x14ac:dyDescent="0.2">
      <c r="A575" s="255">
        <v>90</v>
      </c>
      <c r="B575" s="256" t="s">
        <v>404</v>
      </c>
      <c r="C575" s="256" t="s">
        <v>426</v>
      </c>
      <c r="D575" s="255" t="s">
        <v>438</v>
      </c>
      <c r="E575" s="256">
        <v>21353.681545743173</v>
      </c>
      <c r="F575" s="256">
        <v>21338.968318961626</v>
      </c>
      <c r="G575" s="257" t="s">
        <v>436</v>
      </c>
      <c r="H575" s="245">
        <v>0.21000000000000002</v>
      </c>
      <c r="I575" s="258">
        <v>14.713226781546837</v>
      </c>
      <c r="L575"/>
    </row>
    <row r="576" spans="1:12" ht="20.100000000000001" customHeight="1" x14ac:dyDescent="0.2">
      <c r="A576" s="255">
        <v>91</v>
      </c>
      <c r="B576" s="256" t="s">
        <v>404</v>
      </c>
      <c r="C576" s="256" t="s">
        <v>426</v>
      </c>
      <c r="D576" s="255" t="s">
        <v>438</v>
      </c>
      <c r="E576" s="256">
        <v>21323.959632560083</v>
      </c>
      <c r="F576" s="256">
        <v>21323.959632560083</v>
      </c>
      <c r="G576" s="257" t="s">
        <v>436</v>
      </c>
      <c r="H576" s="245">
        <v>0.21000000000000002</v>
      </c>
      <c r="I576" s="258">
        <v>0</v>
      </c>
      <c r="L576"/>
    </row>
    <row r="577" spans="1:12" ht="20.100000000000001" customHeight="1" x14ac:dyDescent="0.2">
      <c r="A577" s="255">
        <v>92</v>
      </c>
      <c r="B577" s="256" t="s">
        <v>404</v>
      </c>
      <c r="C577" s="256" t="s">
        <v>426</v>
      </c>
      <c r="D577" s="255" t="s">
        <v>438</v>
      </c>
      <c r="E577" s="256">
        <v>21308.788244796135</v>
      </c>
      <c r="F577" s="256">
        <v>21141.542502335669</v>
      </c>
      <c r="G577" s="257" t="s">
        <v>436</v>
      </c>
      <c r="H577" s="245">
        <v>0.21000000000000002</v>
      </c>
      <c r="I577" s="258">
        <v>167.24574246046541</v>
      </c>
      <c r="L577"/>
    </row>
    <row r="578" spans="1:12" ht="20.100000000000001" customHeight="1" x14ac:dyDescent="0.2">
      <c r="A578" s="255">
        <v>93</v>
      </c>
      <c r="B578" s="256" t="s">
        <v>404</v>
      </c>
      <c r="C578" s="256" t="s">
        <v>426</v>
      </c>
      <c r="D578" s="255" t="s">
        <v>438</v>
      </c>
      <c r="E578" s="256">
        <v>21134.169684469707</v>
      </c>
      <c r="F578" s="256">
        <v>21088.252304071426</v>
      </c>
      <c r="G578" s="257" t="s">
        <v>436</v>
      </c>
      <c r="H578" s="245">
        <v>0.21000000000000002</v>
      </c>
      <c r="I578" s="258">
        <v>45.917380398281239</v>
      </c>
      <c r="L578"/>
    </row>
    <row r="579" spans="1:12" ht="20.100000000000001" customHeight="1" x14ac:dyDescent="0.2">
      <c r="A579" s="255">
        <v>94</v>
      </c>
      <c r="B579" s="256" t="s">
        <v>404</v>
      </c>
      <c r="C579" s="256" t="s">
        <v>426</v>
      </c>
      <c r="D579" s="255" t="s">
        <v>438</v>
      </c>
      <c r="E579" s="256">
        <v>21055.62887925687</v>
      </c>
      <c r="F579" s="256">
        <v>20991.959451131734</v>
      </c>
      <c r="G579" s="257" t="s">
        <v>436</v>
      </c>
      <c r="H579" s="245">
        <v>0.21000000000000002</v>
      </c>
      <c r="I579" s="258">
        <v>63.669428125136619</v>
      </c>
      <c r="L579"/>
    </row>
    <row r="580" spans="1:12" ht="20.100000000000001" customHeight="1" x14ac:dyDescent="0.2">
      <c r="A580" s="255">
        <v>95</v>
      </c>
      <c r="B580" s="256" t="s">
        <v>404</v>
      </c>
      <c r="C580" s="256" t="s">
        <v>426</v>
      </c>
      <c r="D580" s="255" t="s">
        <v>438</v>
      </c>
      <c r="E580" s="256">
        <v>20875.968173970836</v>
      </c>
      <c r="F580" s="256">
        <v>20834.122198295128</v>
      </c>
      <c r="G580" s="257" t="s">
        <v>436</v>
      </c>
      <c r="H580" s="245">
        <v>0.21000000000000002</v>
      </c>
      <c r="I580" s="258">
        <v>41.84597567570745</v>
      </c>
      <c r="L580"/>
    </row>
    <row r="581" spans="1:12" ht="20.100000000000001" customHeight="1" x14ac:dyDescent="0.2">
      <c r="A581" s="255">
        <v>96</v>
      </c>
      <c r="B581" s="256" t="s">
        <v>404</v>
      </c>
      <c r="C581" s="256" t="s">
        <v>426</v>
      </c>
      <c r="D581" s="255" t="s">
        <v>438</v>
      </c>
      <c r="E581" s="256">
        <v>20834.122198295128</v>
      </c>
      <c r="F581" s="256">
        <v>20687.590808145724</v>
      </c>
      <c r="G581" s="257" t="s">
        <v>428</v>
      </c>
      <c r="H581" s="245">
        <v>0.10199999999999999</v>
      </c>
      <c r="I581" s="258">
        <v>146.53139014940461</v>
      </c>
      <c r="L581"/>
    </row>
    <row r="582" spans="1:12" ht="20.100000000000001" customHeight="1" x14ac:dyDescent="0.2">
      <c r="A582" s="255">
        <v>97</v>
      </c>
      <c r="B582" s="256" t="s">
        <v>404</v>
      </c>
      <c r="C582" s="256" t="s">
        <v>426</v>
      </c>
      <c r="D582" s="255" t="s">
        <v>438</v>
      </c>
      <c r="E582" s="256">
        <v>20329.815277374597</v>
      </c>
      <c r="F582" s="256">
        <v>20026.637930980771</v>
      </c>
      <c r="G582" s="257" t="s">
        <v>428</v>
      </c>
      <c r="H582" s="245">
        <v>0.10199999999999999</v>
      </c>
      <c r="I582" s="258">
        <v>303.17734639382616</v>
      </c>
      <c r="L582"/>
    </row>
    <row r="583" spans="1:12" ht="20.100000000000001" customHeight="1" x14ac:dyDescent="0.2">
      <c r="A583" s="255">
        <v>98</v>
      </c>
      <c r="B583" s="256" t="s">
        <v>404</v>
      </c>
      <c r="C583" s="256" t="s">
        <v>426</v>
      </c>
      <c r="D583" s="255" t="s">
        <v>438</v>
      </c>
      <c r="E583" s="256">
        <v>20026.637930980771</v>
      </c>
      <c r="F583" s="256">
        <v>19684.677060471102</v>
      </c>
      <c r="G583" s="257" t="s">
        <v>436</v>
      </c>
      <c r="H583" s="245">
        <v>0.21000000000000002</v>
      </c>
      <c r="I583" s="258">
        <v>341.96087050966889</v>
      </c>
      <c r="L583"/>
    </row>
    <row r="584" spans="1:12" ht="20.100000000000001" customHeight="1" x14ac:dyDescent="0.2">
      <c r="A584" s="255">
        <v>99</v>
      </c>
      <c r="B584" s="256" t="s">
        <v>404</v>
      </c>
      <c r="C584" s="256" t="s">
        <v>426</v>
      </c>
      <c r="D584" s="255" t="s">
        <v>438</v>
      </c>
      <c r="E584" s="256">
        <v>19669.873847962255</v>
      </c>
      <c r="F584" s="256">
        <v>19476.368272671647</v>
      </c>
      <c r="G584" s="257" t="s">
        <v>436</v>
      </c>
      <c r="H584" s="245">
        <v>0.21000000000000002</v>
      </c>
      <c r="I584" s="258">
        <v>193.50557529060825</v>
      </c>
      <c r="L584"/>
    </row>
    <row r="585" spans="1:12" ht="20.100000000000001" customHeight="1" x14ac:dyDescent="0.2">
      <c r="A585" s="255">
        <v>100</v>
      </c>
      <c r="B585" s="256" t="s">
        <v>404</v>
      </c>
      <c r="C585" s="256" t="s">
        <v>426</v>
      </c>
      <c r="D585" s="255" t="s">
        <v>438</v>
      </c>
      <c r="E585" s="256">
        <v>19466.04505429892</v>
      </c>
      <c r="F585" s="256">
        <v>19412.864837102901</v>
      </c>
      <c r="G585" s="257" t="s">
        <v>436</v>
      </c>
      <c r="H585" s="245">
        <v>0.21000000000000002</v>
      </c>
      <c r="I585" s="258">
        <v>53.18021719601893</v>
      </c>
      <c r="L585"/>
    </row>
    <row r="586" spans="1:12" ht="20.100000000000001" customHeight="1" x14ac:dyDescent="0.2">
      <c r="A586" s="255">
        <v>101</v>
      </c>
      <c r="B586" s="256" t="s">
        <v>404</v>
      </c>
      <c r="C586" s="256" t="s">
        <v>426</v>
      </c>
      <c r="D586" s="255" t="s">
        <v>438</v>
      </c>
      <c r="E586" s="256">
        <v>19403.999999994903</v>
      </c>
      <c r="F586" s="256">
        <v>19351.220766061593</v>
      </c>
      <c r="G586" s="257" t="s">
        <v>436</v>
      </c>
      <c r="H586" s="245">
        <v>0.21000000000000002</v>
      </c>
      <c r="I586" s="258">
        <v>52.779233933310024</v>
      </c>
      <c r="L586"/>
    </row>
    <row r="587" spans="1:12" ht="20.100000000000001" customHeight="1" x14ac:dyDescent="0.2">
      <c r="A587" s="255">
        <v>102</v>
      </c>
      <c r="B587" s="256" t="s">
        <v>404</v>
      </c>
      <c r="C587" s="256" t="s">
        <v>426</v>
      </c>
      <c r="D587" s="255" t="s">
        <v>438</v>
      </c>
      <c r="E587" s="256">
        <v>19336.057294382717</v>
      </c>
      <c r="F587" s="256">
        <v>19336.057294382717</v>
      </c>
      <c r="G587" s="257" t="s">
        <v>436</v>
      </c>
      <c r="H587" s="245">
        <v>0.21000000000000002</v>
      </c>
      <c r="I587" s="258">
        <v>0</v>
      </c>
      <c r="L587"/>
    </row>
    <row r="588" spans="1:12" ht="20.100000000000001" customHeight="1" x14ac:dyDescent="0.2">
      <c r="A588" s="255">
        <v>103</v>
      </c>
      <c r="B588" s="256" t="s">
        <v>404</v>
      </c>
      <c r="C588" s="256" t="s">
        <v>426</v>
      </c>
      <c r="D588" s="255" t="s">
        <v>438</v>
      </c>
      <c r="E588" s="256">
        <v>19327.339368941473</v>
      </c>
      <c r="F588" s="256">
        <v>19174.837068941528</v>
      </c>
      <c r="G588" s="257" t="s">
        <v>431</v>
      </c>
      <c r="H588" s="245">
        <v>0.114</v>
      </c>
      <c r="I588" s="258">
        <v>152.50229999994554</v>
      </c>
      <c r="L588"/>
    </row>
    <row r="589" spans="1:12" ht="20.100000000000001" customHeight="1" x14ac:dyDescent="0.2">
      <c r="A589" s="255">
        <v>104</v>
      </c>
      <c r="B589" s="256" t="s">
        <v>404</v>
      </c>
      <c r="C589" s="256" t="s">
        <v>426</v>
      </c>
      <c r="D589" s="255" t="s">
        <v>438</v>
      </c>
      <c r="E589" s="256">
        <v>19164.535600397321</v>
      </c>
      <c r="F589" s="256">
        <v>19077.824288233129</v>
      </c>
      <c r="G589" s="257" t="s">
        <v>431</v>
      </c>
      <c r="H589" s="245">
        <v>0.114</v>
      </c>
      <c r="I589" s="258">
        <v>86.71131216419235</v>
      </c>
      <c r="L589"/>
    </row>
    <row r="590" spans="1:12" ht="20.100000000000001" customHeight="1" x14ac:dyDescent="0.2">
      <c r="A590" s="255">
        <v>105</v>
      </c>
      <c r="B590" s="256" t="s">
        <v>404</v>
      </c>
      <c r="C590" s="256" t="s">
        <v>426</v>
      </c>
      <c r="D590" s="255" t="s">
        <v>438</v>
      </c>
      <c r="E590" s="256">
        <v>19077.824288233129</v>
      </c>
      <c r="F590" s="256">
        <v>19047.873847964132</v>
      </c>
      <c r="G590" s="257" t="s">
        <v>428</v>
      </c>
      <c r="H590" s="245">
        <v>0.10199999999999999</v>
      </c>
      <c r="I590" s="258">
        <v>29.950440268996317</v>
      </c>
      <c r="L590"/>
    </row>
    <row r="591" spans="1:12" ht="20.100000000000001" customHeight="1" x14ac:dyDescent="0.2">
      <c r="A591" s="255">
        <v>106</v>
      </c>
      <c r="B591" s="256" t="s">
        <v>404</v>
      </c>
      <c r="C591" s="256" t="s">
        <v>426</v>
      </c>
      <c r="D591" s="255" t="s">
        <v>438</v>
      </c>
      <c r="E591" s="256">
        <v>19047.873847964132</v>
      </c>
      <c r="F591" s="256">
        <v>19023.64878554086</v>
      </c>
      <c r="G591" s="257" t="s">
        <v>428</v>
      </c>
      <c r="H591" s="245">
        <v>0.10199999999999999</v>
      </c>
      <c r="I591" s="258">
        <v>24.225062423272902</v>
      </c>
      <c r="L591"/>
    </row>
    <row r="592" spans="1:12" ht="20.100000000000001" customHeight="1" x14ac:dyDescent="0.2">
      <c r="A592" s="255">
        <v>107</v>
      </c>
      <c r="B592" s="256" t="s">
        <v>404</v>
      </c>
      <c r="C592" s="256" t="s">
        <v>426</v>
      </c>
      <c r="D592" s="255" t="s">
        <v>438</v>
      </c>
      <c r="E592" s="256">
        <v>13021.632207764542</v>
      </c>
      <c r="F592" s="256">
        <v>13141.363306970803</v>
      </c>
      <c r="G592" s="257" t="s">
        <v>428</v>
      </c>
      <c r="H592" s="245">
        <v>0.10199999999999999</v>
      </c>
      <c r="I592" s="258">
        <v>119.73109920626101</v>
      </c>
      <c r="L592"/>
    </row>
    <row r="593" spans="1:12" ht="20.100000000000001" customHeight="1" x14ac:dyDescent="0.2">
      <c r="A593" s="255">
        <v>108</v>
      </c>
      <c r="B593" s="256" t="s">
        <v>404</v>
      </c>
      <c r="C593" s="256" t="s">
        <v>426</v>
      </c>
      <c r="D593" s="255" t="s">
        <v>438</v>
      </c>
      <c r="E593" s="256">
        <v>11526.121102321718</v>
      </c>
      <c r="F593" s="256">
        <v>11687.562392683172</v>
      </c>
      <c r="G593" s="257" t="s">
        <v>431</v>
      </c>
      <c r="H593" s="245">
        <v>0.114</v>
      </c>
      <c r="I593" s="258">
        <v>161.44129036145401</v>
      </c>
      <c r="L593"/>
    </row>
    <row r="594" spans="1:12" ht="20.100000000000001" customHeight="1" x14ac:dyDescent="0.2">
      <c r="A594" s="255">
        <v>109</v>
      </c>
      <c r="B594" s="256" t="s">
        <v>404</v>
      </c>
      <c r="C594" s="256" t="s">
        <v>426</v>
      </c>
      <c r="D594" s="255" t="s">
        <v>438</v>
      </c>
      <c r="E594" s="256">
        <v>11394.901761620769</v>
      </c>
      <c r="F594" s="256">
        <v>11454.799950645653</v>
      </c>
      <c r="G594" s="257" t="s">
        <v>428</v>
      </c>
      <c r="H594" s="245">
        <v>0.10199999999999999</v>
      </c>
      <c r="I594" s="258">
        <v>59.898189024883301</v>
      </c>
      <c r="L594"/>
    </row>
    <row r="595" spans="1:12" ht="20.100000000000001" customHeight="1" x14ac:dyDescent="0.2">
      <c r="A595" s="255">
        <v>110</v>
      </c>
      <c r="B595" s="256" t="s">
        <v>404</v>
      </c>
      <c r="C595" s="256" t="s">
        <v>426</v>
      </c>
      <c r="D595" s="255" t="s">
        <v>438</v>
      </c>
      <c r="E595" s="256">
        <v>11130.814439628051</v>
      </c>
      <c r="F595" s="256">
        <v>11179.398275923626</v>
      </c>
      <c r="G595" s="257" t="s">
        <v>428</v>
      </c>
      <c r="H595" s="245">
        <v>0.10199999999999999</v>
      </c>
      <c r="I595" s="258">
        <v>48.583836295574699</v>
      </c>
      <c r="L595"/>
    </row>
    <row r="596" spans="1:12" ht="20.100000000000001" customHeight="1" x14ac:dyDescent="0.2">
      <c r="A596" s="255">
        <v>111</v>
      </c>
      <c r="B596" s="256" t="s">
        <v>404</v>
      </c>
      <c r="C596" s="256" t="s">
        <v>426</v>
      </c>
      <c r="D596" s="255" t="s">
        <v>438</v>
      </c>
      <c r="E596" s="256">
        <v>10852.384698333295</v>
      </c>
      <c r="F596" s="256">
        <v>10946.303232806458</v>
      </c>
      <c r="G596" s="257" t="s">
        <v>428</v>
      </c>
      <c r="H596" s="245">
        <v>0.10199999999999999</v>
      </c>
      <c r="I596" s="258">
        <v>93.918534473163206</v>
      </c>
      <c r="L596"/>
    </row>
    <row r="597" spans="1:12" ht="20.100000000000001" customHeight="1" x14ac:dyDescent="0.2">
      <c r="A597" s="255">
        <v>112</v>
      </c>
      <c r="B597" s="256" t="s">
        <v>404</v>
      </c>
      <c r="C597" s="256" t="s">
        <v>426</v>
      </c>
      <c r="D597" s="255" t="s">
        <v>438</v>
      </c>
      <c r="E597" s="256">
        <v>10397.506680960809</v>
      </c>
      <c r="F597" s="256">
        <v>10492.524561253133</v>
      </c>
      <c r="G597" s="257" t="s">
        <v>428</v>
      </c>
      <c r="H597" s="245">
        <v>0.10199999999999999</v>
      </c>
      <c r="I597" s="258">
        <v>95.017880292323795</v>
      </c>
      <c r="L597"/>
    </row>
    <row r="598" spans="1:12" ht="20.100000000000001" customHeight="1" x14ac:dyDescent="0.2">
      <c r="A598" s="255">
        <v>113</v>
      </c>
      <c r="B598" s="256" t="s">
        <v>404</v>
      </c>
      <c r="C598" s="256" t="s">
        <v>426</v>
      </c>
      <c r="D598" s="255" t="s">
        <v>438</v>
      </c>
      <c r="E598" s="256">
        <v>10180.816919387804</v>
      </c>
      <c r="F598" s="256">
        <v>10260.040367442256</v>
      </c>
      <c r="G598" s="257" t="s">
        <v>428</v>
      </c>
      <c r="H598" s="245">
        <v>0.10199999999999999</v>
      </c>
      <c r="I598" s="258">
        <v>79.223448054452106</v>
      </c>
      <c r="L598"/>
    </row>
    <row r="599" spans="1:12" ht="20.100000000000001" customHeight="1" x14ac:dyDescent="0.2">
      <c r="A599" s="255">
        <v>114</v>
      </c>
      <c r="B599" s="256" t="s">
        <v>404</v>
      </c>
      <c r="C599" s="256" t="s">
        <v>426</v>
      </c>
      <c r="D599" s="255" t="s">
        <v>438</v>
      </c>
      <c r="E599" s="256">
        <v>9860.6142666738815</v>
      </c>
      <c r="F599" s="256">
        <v>9944.887364247812</v>
      </c>
      <c r="G599" s="257" t="s">
        <v>428</v>
      </c>
      <c r="H599" s="245">
        <v>0.10199999999999999</v>
      </c>
      <c r="I599" s="258">
        <v>84.273097573930499</v>
      </c>
      <c r="L599"/>
    </row>
    <row r="600" spans="1:12" ht="20.100000000000001" customHeight="1" x14ac:dyDescent="0.2">
      <c r="A600" s="255">
        <v>115</v>
      </c>
      <c r="B600" s="256" t="s">
        <v>404</v>
      </c>
      <c r="C600" s="256" t="s">
        <v>426</v>
      </c>
      <c r="D600" s="255" t="s">
        <v>438</v>
      </c>
      <c r="E600" s="256">
        <v>8980.5179190033523</v>
      </c>
      <c r="F600" s="256">
        <v>9540.081465529307</v>
      </c>
      <c r="G600" s="257" t="s">
        <v>428</v>
      </c>
      <c r="H600" s="245">
        <v>0.10199999999999999</v>
      </c>
      <c r="I600" s="258">
        <v>559.56354652595496</v>
      </c>
      <c r="L600"/>
    </row>
    <row r="601" spans="1:12" ht="20.100000000000001" customHeight="1" x14ac:dyDescent="0.2">
      <c r="A601" s="255">
        <v>116</v>
      </c>
      <c r="B601" s="256" t="s">
        <v>404</v>
      </c>
      <c r="C601" s="256" t="s">
        <v>426</v>
      </c>
      <c r="D601" s="255" t="s">
        <v>438</v>
      </c>
      <c r="E601" s="256">
        <v>8703.4640592747255</v>
      </c>
      <c r="F601" s="256">
        <v>8941.4820809973316</v>
      </c>
      <c r="G601" s="257" t="s">
        <v>436</v>
      </c>
      <c r="H601" s="245">
        <v>0.21000000000000002</v>
      </c>
      <c r="I601" s="258">
        <v>238.01802172260599</v>
      </c>
      <c r="L601"/>
    </row>
    <row r="602" spans="1:12" ht="20.100000000000001" customHeight="1" x14ac:dyDescent="0.2">
      <c r="A602" s="255">
        <v>117</v>
      </c>
      <c r="B602" s="256" t="s">
        <v>404</v>
      </c>
      <c r="C602" s="256" t="s">
        <v>426</v>
      </c>
      <c r="D602" s="255" t="s">
        <v>438</v>
      </c>
      <c r="E602" s="256">
        <v>8567.3912262350568</v>
      </c>
      <c r="F602" s="256">
        <v>8665.5918403240048</v>
      </c>
      <c r="G602" s="257" t="s">
        <v>436</v>
      </c>
      <c r="H602" s="245">
        <v>0.21000000000000002</v>
      </c>
      <c r="I602" s="258">
        <v>98.200614088948001</v>
      </c>
      <c r="L602"/>
    </row>
    <row r="603" spans="1:12" ht="20.100000000000001" customHeight="1" x14ac:dyDescent="0.2">
      <c r="A603" s="255">
        <v>118</v>
      </c>
      <c r="B603" s="256" t="s">
        <v>404</v>
      </c>
      <c r="C603" s="256" t="s">
        <v>426</v>
      </c>
      <c r="D603" s="255" t="s">
        <v>438</v>
      </c>
      <c r="E603" s="256">
        <v>8148.3108746615508</v>
      </c>
      <c r="F603" s="256">
        <v>8551.1351628965567</v>
      </c>
      <c r="G603" s="257" t="s">
        <v>436</v>
      </c>
      <c r="H603" s="245">
        <v>0.21000000000000002</v>
      </c>
      <c r="I603" s="258">
        <v>402.82428823500601</v>
      </c>
      <c r="L603"/>
    </row>
    <row r="604" spans="1:12" ht="20.100000000000001" customHeight="1" x14ac:dyDescent="0.2">
      <c r="A604" s="255">
        <v>119</v>
      </c>
      <c r="B604" s="256" t="s">
        <v>404</v>
      </c>
      <c r="C604" s="256" t="s">
        <v>426</v>
      </c>
      <c r="D604" s="255" t="s">
        <v>438</v>
      </c>
      <c r="E604" s="256">
        <v>7951.656165679281</v>
      </c>
      <c r="F604" s="256">
        <v>8132.1435286786364</v>
      </c>
      <c r="G604" s="257" t="s">
        <v>436</v>
      </c>
      <c r="H604" s="245">
        <v>0.21000000000000002</v>
      </c>
      <c r="I604" s="258">
        <v>180.48736299935501</v>
      </c>
      <c r="L604"/>
    </row>
    <row r="605" spans="1:12" ht="20.100000000000001" customHeight="1" x14ac:dyDescent="0.2">
      <c r="A605" s="255">
        <v>120</v>
      </c>
      <c r="B605" s="256" t="s">
        <v>404</v>
      </c>
      <c r="C605" s="256" t="s">
        <v>426</v>
      </c>
      <c r="D605" s="255" t="s">
        <v>438</v>
      </c>
      <c r="E605" s="256">
        <v>6738.4190049752206</v>
      </c>
      <c r="F605" s="256">
        <v>6532.6153016711187</v>
      </c>
      <c r="G605" s="257" t="s">
        <v>428</v>
      </c>
      <c r="H605" s="245">
        <v>0.10199999999999999</v>
      </c>
      <c r="I605" s="258">
        <v>205.80370330410187</v>
      </c>
      <c r="L605"/>
    </row>
    <row r="606" spans="1:12" ht="20.100000000000001" customHeight="1" x14ac:dyDescent="0.2">
      <c r="A606" s="255">
        <v>121</v>
      </c>
      <c r="B606" s="256" t="s">
        <v>404</v>
      </c>
      <c r="C606" s="256" t="s">
        <v>426</v>
      </c>
      <c r="D606" s="255" t="s">
        <v>438</v>
      </c>
      <c r="E606" s="256">
        <v>6383.1045712507103</v>
      </c>
      <c r="F606" s="256">
        <v>6235.7012930586716</v>
      </c>
      <c r="G606" s="257" t="s">
        <v>428</v>
      </c>
      <c r="H606" s="245">
        <v>0.10199999999999999</v>
      </c>
      <c r="I606" s="258">
        <v>147.40327819203867</v>
      </c>
      <c r="L606"/>
    </row>
    <row r="607" spans="1:12" ht="20.100000000000001" customHeight="1" x14ac:dyDescent="0.2">
      <c r="A607" s="255">
        <v>122</v>
      </c>
      <c r="B607" s="256" t="s">
        <v>404</v>
      </c>
      <c r="C607" s="256" t="s">
        <v>426</v>
      </c>
      <c r="D607" s="255" t="s">
        <v>438</v>
      </c>
      <c r="E607" s="256">
        <v>5951.665086158896</v>
      </c>
      <c r="F607" s="256">
        <v>5801.6221110243787</v>
      </c>
      <c r="G607" s="257" t="s">
        <v>428</v>
      </c>
      <c r="H607" s="245">
        <v>0.10199999999999999</v>
      </c>
      <c r="I607" s="258">
        <v>150.04297513451729</v>
      </c>
      <c r="L607"/>
    </row>
    <row r="608" spans="1:12" ht="20.100000000000001" customHeight="1" x14ac:dyDescent="0.2">
      <c r="A608" s="255">
        <v>123</v>
      </c>
      <c r="B608" s="256" t="s">
        <v>404</v>
      </c>
      <c r="C608" s="256" t="s">
        <v>426</v>
      </c>
      <c r="D608" s="255" t="s">
        <v>438</v>
      </c>
      <c r="E608" s="256">
        <v>5758.4046452835473</v>
      </c>
      <c r="F608" s="256">
        <v>4656.4592041950418</v>
      </c>
      <c r="G608" s="257" t="s">
        <v>428</v>
      </c>
      <c r="H608" s="245">
        <v>0.10199999999999999</v>
      </c>
      <c r="I608" s="258">
        <v>1101.9454410885055</v>
      </c>
      <c r="L608"/>
    </row>
    <row r="609" spans="1:12" ht="20.100000000000001" customHeight="1" x14ac:dyDescent="0.2">
      <c r="A609" s="255">
        <v>124</v>
      </c>
      <c r="B609" s="256" t="s">
        <v>404</v>
      </c>
      <c r="C609" s="256" t="s">
        <v>426</v>
      </c>
      <c r="D609" s="255" t="s">
        <v>438</v>
      </c>
      <c r="E609" s="256">
        <v>4491.668089928944</v>
      </c>
      <c r="F609" s="256">
        <v>4467.3947038659917</v>
      </c>
      <c r="G609" s="257" t="s">
        <v>428</v>
      </c>
      <c r="H609" s="245">
        <v>0.10199999999999999</v>
      </c>
      <c r="I609" s="258">
        <v>24.273386062952341</v>
      </c>
      <c r="L609"/>
    </row>
    <row r="610" spans="1:12" ht="20.100000000000001" customHeight="1" x14ac:dyDescent="0.2">
      <c r="A610" s="255">
        <v>125</v>
      </c>
      <c r="B610" s="256" t="s">
        <v>404</v>
      </c>
      <c r="C610" s="256" t="s">
        <v>426</v>
      </c>
      <c r="D610" s="255" t="s">
        <v>438</v>
      </c>
      <c r="E610" s="256">
        <v>4467.3947038659917</v>
      </c>
      <c r="F610" s="256">
        <v>4359.986483709813</v>
      </c>
      <c r="G610" s="257" t="s">
        <v>428</v>
      </c>
      <c r="H610" s="245">
        <v>0.10199999999999999</v>
      </c>
      <c r="I610" s="258">
        <v>107.40822015617869</v>
      </c>
      <c r="L610"/>
    </row>
    <row r="611" spans="1:12" ht="20.100000000000001" customHeight="1" x14ac:dyDescent="0.2">
      <c r="A611" s="255">
        <v>126</v>
      </c>
      <c r="B611" s="256" t="s">
        <v>404</v>
      </c>
      <c r="C611" s="256" t="s">
        <v>426</v>
      </c>
      <c r="D611" s="255" t="s">
        <v>438</v>
      </c>
      <c r="E611" s="256">
        <v>4246.0089705423406</v>
      </c>
      <c r="F611" s="256">
        <v>4212.1920113730293</v>
      </c>
      <c r="G611" s="257" t="s">
        <v>428</v>
      </c>
      <c r="H611" s="245">
        <v>0.10199999999999999</v>
      </c>
      <c r="I611" s="258">
        <v>33.816959169311303</v>
      </c>
      <c r="L611"/>
    </row>
    <row r="612" spans="1:12" ht="20.100000000000001" customHeight="1" x14ac:dyDescent="0.2">
      <c r="A612" s="255">
        <v>127</v>
      </c>
      <c r="B612" s="256" t="s">
        <v>404</v>
      </c>
      <c r="C612" s="256" t="s">
        <v>426</v>
      </c>
      <c r="D612" s="255" t="s">
        <v>438</v>
      </c>
      <c r="E612" s="256">
        <v>4179.1786152310387</v>
      </c>
      <c r="F612" s="256">
        <v>4047.1250306600909</v>
      </c>
      <c r="G612" s="257" t="s">
        <v>434</v>
      </c>
      <c r="H612" s="245">
        <v>0.112</v>
      </c>
      <c r="I612" s="258">
        <v>132.05358457094781</v>
      </c>
      <c r="L612"/>
    </row>
    <row r="613" spans="1:12" ht="20.100000000000001" customHeight="1" x14ac:dyDescent="0.2">
      <c r="A613" s="255">
        <v>128</v>
      </c>
      <c r="B613" s="256" t="s">
        <v>404</v>
      </c>
      <c r="C613" s="256" t="s">
        <v>426</v>
      </c>
      <c r="D613" s="255" t="s">
        <v>438</v>
      </c>
      <c r="E613" s="256">
        <v>4024.4801412838074</v>
      </c>
      <c r="F613" s="256">
        <v>3193.9143968338526</v>
      </c>
      <c r="G613" s="257" t="s">
        <v>431</v>
      </c>
      <c r="H613" s="245">
        <v>0.114</v>
      </c>
      <c r="I613" s="258">
        <v>830.56574444995476</v>
      </c>
      <c r="L613"/>
    </row>
    <row r="614" spans="1:12" ht="20.100000000000001" customHeight="1" x14ac:dyDescent="0.2">
      <c r="A614" s="255">
        <v>129</v>
      </c>
      <c r="B614" s="256" t="s">
        <v>404</v>
      </c>
      <c r="C614" s="256" t="s">
        <v>426</v>
      </c>
      <c r="D614" s="255" t="s">
        <v>438</v>
      </c>
      <c r="E614" s="256">
        <v>3109.9369239809366</v>
      </c>
      <c r="F614" s="256">
        <v>1987.8833829460359</v>
      </c>
      <c r="G614" s="257" t="s">
        <v>431</v>
      </c>
      <c r="H614" s="245">
        <v>0.114</v>
      </c>
      <c r="I614" s="258">
        <v>1122.0535410349007</v>
      </c>
      <c r="L614"/>
    </row>
    <row r="615" spans="1:12" ht="20.100000000000001" customHeight="1" x14ac:dyDescent="0.2">
      <c r="A615" s="255">
        <v>130</v>
      </c>
      <c r="B615" s="256" t="s">
        <v>404</v>
      </c>
      <c r="C615" s="256" t="s">
        <v>426</v>
      </c>
      <c r="D615" s="255" t="s">
        <v>438</v>
      </c>
      <c r="E615" s="256">
        <v>1987.8833829460359</v>
      </c>
      <c r="F615" s="256">
        <v>1918.4179007481714</v>
      </c>
      <c r="G615" s="257" t="s">
        <v>428</v>
      </c>
      <c r="H615" s="245">
        <v>0.10199999999999999</v>
      </c>
      <c r="I615" s="258">
        <v>69.465482197864503</v>
      </c>
      <c r="L615"/>
    </row>
    <row r="616" spans="1:12" ht="20.100000000000001" customHeight="1" x14ac:dyDescent="0.2">
      <c r="A616" s="255">
        <v>131</v>
      </c>
      <c r="B616" s="256" t="s">
        <v>404</v>
      </c>
      <c r="C616" s="256" t="s">
        <v>426</v>
      </c>
      <c r="D616" s="255" t="s">
        <v>438</v>
      </c>
      <c r="E616" s="256">
        <v>1907.8385302378506</v>
      </c>
      <c r="F616" s="256">
        <v>1907.8385302378506</v>
      </c>
      <c r="G616" s="257" t="s">
        <v>428</v>
      </c>
      <c r="H616" s="245">
        <v>0.10199999999999999</v>
      </c>
      <c r="I616" s="258">
        <v>0</v>
      </c>
      <c r="L616"/>
    </row>
    <row r="617" spans="1:12" ht="20.100000000000001" customHeight="1" x14ac:dyDescent="0.2">
      <c r="A617" s="255">
        <v>132</v>
      </c>
      <c r="B617" s="256" t="s">
        <v>404</v>
      </c>
      <c r="C617" s="256" t="s">
        <v>426</v>
      </c>
      <c r="D617" s="255" t="s">
        <v>438</v>
      </c>
      <c r="E617" s="256">
        <v>1897.9639565573125</v>
      </c>
      <c r="F617" s="256">
        <v>1893.5222042565176</v>
      </c>
      <c r="G617" s="257" t="s">
        <v>428</v>
      </c>
      <c r="H617" s="245">
        <v>0.10199999999999999</v>
      </c>
      <c r="I617" s="258">
        <v>4.4417523007948603</v>
      </c>
      <c r="L617"/>
    </row>
    <row r="618" spans="1:12" ht="20.100000000000001" customHeight="1" x14ac:dyDescent="0.2">
      <c r="A618" s="255">
        <v>133</v>
      </c>
      <c r="B618" s="256" t="s">
        <v>404</v>
      </c>
      <c r="C618" s="256" t="s">
        <v>426</v>
      </c>
      <c r="D618" s="255" t="s">
        <v>438</v>
      </c>
      <c r="E618" s="256">
        <v>1883.8008620402663</v>
      </c>
      <c r="F618" s="256">
        <v>1838.6472349166565</v>
      </c>
      <c r="G618" s="257" t="s">
        <v>428</v>
      </c>
      <c r="H618" s="245">
        <v>0.10199999999999999</v>
      </c>
      <c r="I618" s="258">
        <v>45.153627123609795</v>
      </c>
      <c r="L618"/>
    </row>
    <row r="619" spans="1:12" ht="20.100000000000001" customHeight="1" x14ac:dyDescent="0.2">
      <c r="A619" s="255">
        <v>134</v>
      </c>
      <c r="B619" s="256" t="s">
        <v>404</v>
      </c>
      <c r="C619" s="256" t="s">
        <v>426</v>
      </c>
      <c r="D619" s="255" t="s">
        <v>438</v>
      </c>
      <c r="E619" s="256">
        <v>1714.2723882283683</v>
      </c>
      <c r="F619" s="256">
        <v>1408.3091671849779</v>
      </c>
      <c r="G619" s="257" t="s">
        <v>431</v>
      </c>
      <c r="H619" s="245">
        <v>0.114</v>
      </c>
      <c r="I619" s="258">
        <v>305.96322104339038</v>
      </c>
      <c r="L619"/>
    </row>
    <row r="620" spans="1:12" ht="20.100000000000001" customHeight="1" x14ac:dyDescent="0.2">
      <c r="A620" s="255">
        <v>135</v>
      </c>
      <c r="B620" s="256" t="s">
        <v>404</v>
      </c>
      <c r="C620" s="256" t="s">
        <v>426</v>
      </c>
      <c r="D620" s="255" t="s">
        <v>438</v>
      </c>
      <c r="E620" s="256">
        <v>1405.0905172521291</v>
      </c>
      <c r="F620" s="256">
        <v>1177.4688649883051</v>
      </c>
      <c r="G620" s="257" t="s">
        <v>431</v>
      </c>
      <c r="H620" s="245">
        <v>0.114</v>
      </c>
      <c r="I620" s="258">
        <v>227.62165226382399</v>
      </c>
      <c r="L620"/>
    </row>
    <row r="621" spans="1:12" ht="20.100000000000001" customHeight="1" x14ac:dyDescent="0.2">
      <c r="A621" s="255">
        <v>136</v>
      </c>
      <c r="B621" s="256" t="s">
        <v>404</v>
      </c>
      <c r="C621" s="256" t="s">
        <v>426</v>
      </c>
      <c r="D621" s="255" t="s">
        <v>438</v>
      </c>
      <c r="E621" s="256">
        <v>1067.3801724687773</v>
      </c>
      <c r="F621" s="256">
        <v>908.15003701599517</v>
      </c>
      <c r="G621" s="257" t="s">
        <v>428</v>
      </c>
      <c r="H621" s="245">
        <v>0.10199999999999999</v>
      </c>
      <c r="I621" s="258">
        <v>159.23013545278218</v>
      </c>
      <c r="L621"/>
    </row>
    <row r="622" spans="1:12" ht="20.100000000000001" customHeight="1" x14ac:dyDescent="0.2">
      <c r="A622" s="255">
        <v>137</v>
      </c>
      <c r="B622" s="256" t="s">
        <v>404</v>
      </c>
      <c r="C622" s="256" t="s">
        <v>426</v>
      </c>
      <c r="D622" s="255" t="s">
        <v>438</v>
      </c>
      <c r="E622" s="256">
        <v>834.75107754735586</v>
      </c>
      <c r="F622" s="256">
        <v>634.24439658800645</v>
      </c>
      <c r="G622" s="257" t="s">
        <v>428</v>
      </c>
      <c r="H622" s="245">
        <v>0.10199999999999999</v>
      </c>
      <c r="I622" s="258">
        <v>200.50668095934941</v>
      </c>
      <c r="L622"/>
    </row>
    <row r="623" spans="1:12" ht="20.100000000000001" customHeight="1" x14ac:dyDescent="0.2">
      <c r="A623" s="255">
        <v>138</v>
      </c>
      <c r="B623" s="256" t="s">
        <v>404</v>
      </c>
      <c r="C623" s="256" t="s">
        <v>426</v>
      </c>
      <c r="D623" s="255" t="s">
        <v>438</v>
      </c>
      <c r="E623" s="256">
        <v>527.3184542569802</v>
      </c>
      <c r="F623" s="256">
        <v>24.950880813244023</v>
      </c>
      <c r="G623" s="257" t="s">
        <v>428</v>
      </c>
      <c r="H623" s="245">
        <v>0.10199999999999999</v>
      </c>
      <c r="I623" s="258">
        <v>502.36757344373621</v>
      </c>
      <c r="L623"/>
    </row>
    <row r="624" spans="1:12" ht="20.100000000000001" customHeight="1" x14ac:dyDescent="0.2">
      <c r="A624" s="255">
        <v>1</v>
      </c>
      <c r="B624" s="256" t="s">
        <v>425</v>
      </c>
      <c r="C624" s="256" t="s">
        <v>426</v>
      </c>
      <c r="D624" s="255" t="s">
        <v>427</v>
      </c>
      <c r="E624" s="256">
        <v>101864.56044342108</v>
      </c>
      <c r="F624" s="256">
        <v>101991.25460826617</v>
      </c>
      <c r="G624" s="257" t="s">
        <v>428</v>
      </c>
      <c r="H624" s="245">
        <v>0.10199999999999999</v>
      </c>
      <c r="I624" s="258">
        <v>126.69416484508838</v>
      </c>
      <c r="L624"/>
    </row>
    <row r="625" spans="1:12" ht="20.100000000000001" customHeight="1" x14ac:dyDescent="0.2">
      <c r="A625" s="255">
        <v>2</v>
      </c>
      <c r="B625" s="256" t="s">
        <v>425</v>
      </c>
      <c r="C625" s="256" t="s">
        <v>426</v>
      </c>
      <c r="D625" s="255" t="s">
        <v>427</v>
      </c>
      <c r="E625" s="256">
        <v>102263.45711213705</v>
      </c>
      <c r="F625" s="256">
        <v>102540.82879367001</v>
      </c>
      <c r="G625" s="257" t="s">
        <v>428</v>
      </c>
      <c r="H625" s="245">
        <v>0.10199999999999999</v>
      </c>
      <c r="I625" s="258">
        <v>277.37168153295352</v>
      </c>
      <c r="L625"/>
    </row>
    <row r="626" spans="1:12" ht="20.100000000000001" customHeight="1" x14ac:dyDescent="0.2">
      <c r="A626" s="255">
        <v>3</v>
      </c>
      <c r="B626" s="256" t="s">
        <v>425</v>
      </c>
      <c r="C626" s="256" t="s">
        <v>426</v>
      </c>
      <c r="D626" s="255" t="s">
        <v>427</v>
      </c>
      <c r="E626" s="256">
        <v>102673.52478441119</v>
      </c>
      <c r="F626" s="256">
        <v>102791.16670090257</v>
      </c>
      <c r="G626" s="257" t="s">
        <v>428</v>
      </c>
      <c r="H626" s="245">
        <v>0.10199999999999999</v>
      </c>
      <c r="I626" s="258">
        <v>117.64191649138229</v>
      </c>
      <c r="L626"/>
    </row>
    <row r="627" spans="1:12" ht="20.100000000000001" customHeight="1" x14ac:dyDescent="0.2">
      <c r="A627" s="255">
        <v>4</v>
      </c>
      <c r="B627" s="256" t="s">
        <v>425</v>
      </c>
      <c r="C627" s="256" t="s">
        <v>426</v>
      </c>
      <c r="D627" s="255" t="s">
        <v>427</v>
      </c>
      <c r="E627" s="256">
        <v>102806.22527149216</v>
      </c>
      <c r="F627" s="256">
        <v>102821.28257208716</v>
      </c>
      <c r="G627" s="257" t="s">
        <v>428</v>
      </c>
      <c r="H627" s="245">
        <v>0.10199999999999999</v>
      </c>
      <c r="I627" s="258">
        <v>15.057300594999106</v>
      </c>
      <c r="L627"/>
    </row>
    <row r="628" spans="1:12" ht="20.100000000000001" customHeight="1" x14ac:dyDescent="0.2">
      <c r="A628" s="255">
        <v>5</v>
      </c>
      <c r="B628" s="256" t="s">
        <v>425</v>
      </c>
      <c r="C628" s="256" t="s">
        <v>426</v>
      </c>
      <c r="D628" s="255" t="s">
        <v>427</v>
      </c>
      <c r="E628" s="256">
        <v>102860.4978651065</v>
      </c>
      <c r="F628" s="256">
        <v>102914.78275858818</v>
      </c>
      <c r="G628" s="257" t="s">
        <v>428</v>
      </c>
      <c r="H628" s="245">
        <v>0.10199999999999999</v>
      </c>
      <c r="I628" s="258">
        <v>54.284893481672043</v>
      </c>
      <c r="L628"/>
    </row>
    <row r="629" spans="1:12" ht="20.100000000000001" customHeight="1" x14ac:dyDescent="0.2">
      <c r="A629" s="255">
        <v>6</v>
      </c>
      <c r="B629" s="256" t="s">
        <v>425</v>
      </c>
      <c r="C629" s="256" t="s">
        <v>426</v>
      </c>
      <c r="D629" s="255" t="s">
        <v>427</v>
      </c>
      <c r="E629" s="256">
        <v>104056.05830852505</v>
      </c>
      <c r="F629" s="256">
        <v>104168.3767627834</v>
      </c>
      <c r="G629" s="257" t="s">
        <v>428</v>
      </c>
      <c r="H629" s="245">
        <v>0.10199999999999999</v>
      </c>
      <c r="I629" s="258">
        <v>112.31845425834763</v>
      </c>
      <c r="L629"/>
    </row>
    <row r="630" spans="1:12" ht="20.100000000000001" customHeight="1" x14ac:dyDescent="0.2">
      <c r="A630" s="255">
        <v>7</v>
      </c>
      <c r="B630" s="256" t="s">
        <v>425</v>
      </c>
      <c r="C630" s="256" t="s">
        <v>426</v>
      </c>
      <c r="D630" s="255" t="s">
        <v>427</v>
      </c>
      <c r="E630" s="256">
        <v>104203.81443962074</v>
      </c>
      <c r="F630" s="256">
        <v>104653.72844824032</v>
      </c>
      <c r="G630" s="257" t="s">
        <v>428</v>
      </c>
      <c r="H630" s="245">
        <v>0.10199999999999999</v>
      </c>
      <c r="I630" s="258">
        <v>449.91400861958391</v>
      </c>
      <c r="L630"/>
    </row>
    <row r="631" spans="1:12" ht="20.100000000000001" customHeight="1" x14ac:dyDescent="0.2">
      <c r="A631" s="255">
        <v>8</v>
      </c>
      <c r="B631" s="256" t="s">
        <v>425</v>
      </c>
      <c r="C631" s="256" t="s">
        <v>426</v>
      </c>
      <c r="D631" s="255" t="s">
        <v>427</v>
      </c>
      <c r="E631" s="256">
        <v>104691.76121221729</v>
      </c>
      <c r="F631" s="256">
        <v>104737.30007402385</v>
      </c>
      <c r="G631" s="257" t="s">
        <v>428</v>
      </c>
      <c r="H631" s="245">
        <v>0.10199999999999999</v>
      </c>
      <c r="I631" s="258">
        <v>45.538861806562636</v>
      </c>
      <c r="L631"/>
    </row>
    <row r="632" spans="1:12" ht="20.100000000000001" customHeight="1" x14ac:dyDescent="0.2">
      <c r="A632" s="255">
        <v>9</v>
      </c>
      <c r="B632" s="256" t="s">
        <v>425</v>
      </c>
      <c r="C632" s="256" t="s">
        <v>426</v>
      </c>
      <c r="D632" s="255" t="s">
        <v>427</v>
      </c>
      <c r="E632" s="256">
        <v>104752.48658641966</v>
      </c>
      <c r="F632" s="256">
        <v>104805.82585014675</v>
      </c>
      <c r="G632" s="257" t="s">
        <v>428</v>
      </c>
      <c r="H632" s="245">
        <v>0.10199999999999999</v>
      </c>
      <c r="I632" s="258">
        <v>53.33926372708811</v>
      </c>
      <c r="L632"/>
    </row>
    <row r="633" spans="1:12" ht="20.100000000000001" customHeight="1" x14ac:dyDescent="0.2">
      <c r="A633" s="255">
        <v>10</v>
      </c>
      <c r="B633" s="256" t="s">
        <v>425</v>
      </c>
      <c r="C633" s="256" t="s">
        <v>426</v>
      </c>
      <c r="D633" s="255" t="s">
        <v>427</v>
      </c>
      <c r="E633" s="256">
        <v>104980.18021719845</v>
      </c>
      <c r="F633" s="256">
        <v>105302.16521909089</v>
      </c>
      <c r="G633" s="257" t="s">
        <v>428</v>
      </c>
      <c r="H633" s="245">
        <v>0.10199999999999999</v>
      </c>
      <c r="I633" s="258">
        <v>321.98500189244805</v>
      </c>
      <c r="L633"/>
    </row>
    <row r="634" spans="1:12" ht="20.100000000000001" customHeight="1" x14ac:dyDescent="0.2">
      <c r="A634" s="255">
        <v>11</v>
      </c>
      <c r="B634" s="256" t="s">
        <v>425</v>
      </c>
      <c r="C634" s="256" t="s">
        <v>426</v>
      </c>
      <c r="D634" s="255" t="s">
        <v>427</v>
      </c>
      <c r="E634" s="256">
        <v>106734.4401295126</v>
      </c>
      <c r="F634" s="256">
        <v>107065.14549044067</v>
      </c>
      <c r="G634" s="257" t="s">
        <v>431</v>
      </c>
      <c r="H634" s="245">
        <v>0.114</v>
      </c>
      <c r="I634" s="258">
        <v>330.70536092807015</v>
      </c>
      <c r="J634" s="259">
        <f>H634*I634</f>
        <v>37.700411145799997</v>
      </c>
      <c r="L634"/>
    </row>
    <row r="635" spans="1:12" ht="20.100000000000001" customHeight="1" x14ac:dyDescent="0.2">
      <c r="A635" s="255">
        <v>12</v>
      </c>
      <c r="B635" s="256" t="s">
        <v>425</v>
      </c>
      <c r="C635" s="256" t="s">
        <v>426</v>
      </c>
      <c r="D635" s="255" t="s">
        <v>427</v>
      </c>
      <c r="E635" s="256">
        <v>107065.14549044067</v>
      </c>
      <c r="F635" s="256">
        <v>107065.14549044067</v>
      </c>
      <c r="G635" s="257" t="s">
        <v>450</v>
      </c>
      <c r="H635" s="245">
        <v>0.2</v>
      </c>
      <c r="I635" s="258">
        <v>0</v>
      </c>
      <c r="L635"/>
    </row>
    <row r="636" spans="1:12" ht="20.100000000000001" customHeight="1" x14ac:dyDescent="0.2">
      <c r="A636" s="255">
        <v>13</v>
      </c>
      <c r="B636" s="256" t="s">
        <v>425</v>
      </c>
      <c r="C636" s="256" t="s">
        <v>426</v>
      </c>
      <c r="D636" s="255" t="s">
        <v>427</v>
      </c>
      <c r="E636" s="256">
        <v>107664.49331904092</v>
      </c>
      <c r="F636" s="256">
        <v>107854.10316123781</v>
      </c>
      <c r="G636" s="257" t="s">
        <v>428</v>
      </c>
      <c r="H636" s="245">
        <v>0.10199999999999999</v>
      </c>
      <c r="I636" s="258">
        <v>189.60984219689271</v>
      </c>
      <c r="L636"/>
    </row>
    <row r="637" spans="1:12" ht="20.100000000000001" customHeight="1" x14ac:dyDescent="0.2">
      <c r="A637" s="255">
        <v>14</v>
      </c>
      <c r="B637" s="256" t="s">
        <v>425</v>
      </c>
      <c r="C637" s="256" t="s">
        <v>426</v>
      </c>
      <c r="D637" s="255" t="s">
        <v>427</v>
      </c>
      <c r="E637" s="256">
        <v>108113.60978140146</v>
      </c>
      <c r="F637" s="256">
        <v>108262.1176724353</v>
      </c>
      <c r="G637" s="257" t="s">
        <v>428</v>
      </c>
      <c r="H637" s="245">
        <v>0.10199999999999999</v>
      </c>
      <c r="I637" s="258">
        <v>148.50789103383431</v>
      </c>
      <c r="L637"/>
    </row>
    <row r="638" spans="1:12" ht="20.100000000000001" customHeight="1" x14ac:dyDescent="0.2">
      <c r="A638" s="255">
        <v>15</v>
      </c>
      <c r="B638" s="256" t="s">
        <v>425</v>
      </c>
      <c r="C638" s="256" t="s">
        <v>426</v>
      </c>
      <c r="D638" s="255" t="s">
        <v>427</v>
      </c>
      <c r="E638" s="256">
        <v>109278.9045219011</v>
      </c>
      <c r="F638" s="256">
        <v>109553.45711213347</v>
      </c>
      <c r="G638" s="257" t="s">
        <v>428</v>
      </c>
      <c r="H638" s="245">
        <v>0.10199999999999999</v>
      </c>
      <c r="I638" s="258">
        <v>274.55259023237159</v>
      </c>
      <c r="L638"/>
    </row>
    <row r="639" spans="1:12" ht="20.100000000000001" customHeight="1" x14ac:dyDescent="0.2">
      <c r="A639" s="255">
        <v>16</v>
      </c>
      <c r="B639" s="256" t="s">
        <v>425</v>
      </c>
      <c r="C639" s="256" t="s">
        <v>426</v>
      </c>
      <c r="D639" s="255" t="s">
        <v>427</v>
      </c>
      <c r="E639" s="256">
        <v>110203.34691809925</v>
      </c>
      <c r="F639" s="256">
        <v>110471.58550045763</v>
      </c>
      <c r="G639" s="257" t="s">
        <v>428</v>
      </c>
      <c r="H639" s="245">
        <v>0.10199999999999999</v>
      </c>
      <c r="I639" s="258">
        <v>268.23858235837542</v>
      </c>
      <c r="L639"/>
    </row>
    <row r="640" spans="1:12" ht="20.100000000000001" customHeight="1" x14ac:dyDescent="0.2">
      <c r="A640" s="255">
        <v>17</v>
      </c>
      <c r="B640" s="256" t="s">
        <v>425</v>
      </c>
      <c r="C640" s="256" t="s">
        <v>426</v>
      </c>
      <c r="D640" s="255" t="s">
        <v>427</v>
      </c>
      <c r="E640" s="256">
        <v>110717.39470386742</v>
      </c>
      <c r="F640" s="256">
        <v>110832.44404185149</v>
      </c>
      <c r="G640" s="257" t="s">
        <v>431</v>
      </c>
      <c r="H640" s="245">
        <v>0.114</v>
      </c>
      <c r="I640" s="258">
        <v>115.04933798406273</v>
      </c>
      <c r="J640" s="259">
        <f>H640*I640</f>
        <v>13.115624530183151</v>
      </c>
      <c r="L640"/>
    </row>
    <row r="641" spans="1:12" ht="20.100000000000001" customHeight="1" x14ac:dyDescent="0.2">
      <c r="A641" s="255">
        <v>18</v>
      </c>
      <c r="B641" s="256" t="s">
        <v>425</v>
      </c>
      <c r="C641" s="256" t="s">
        <v>426</v>
      </c>
      <c r="D641" s="255" t="s">
        <v>427</v>
      </c>
      <c r="E641" s="256">
        <v>110843.08073488019</v>
      </c>
      <c r="F641" s="256">
        <v>110843.08073488019</v>
      </c>
      <c r="G641" s="257" t="s">
        <v>450</v>
      </c>
      <c r="H641" s="245">
        <v>0.2</v>
      </c>
      <c r="I641" s="258">
        <v>0</v>
      </c>
      <c r="L641"/>
    </row>
    <row r="642" spans="1:12" ht="20.100000000000001" customHeight="1" x14ac:dyDescent="0.2">
      <c r="A642" s="255">
        <v>19</v>
      </c>
      <c r="B642" s="256" t="s">
        <v>425</v>
      </c>
      <c r="C642" s="256" t="s">
        <v>426</v>
      </c>
      <c r="D642" s="255" t="s">
        <v>427</v>
      </c>
      <c r="E642" s="256">
        <v>110843.08073488019</v>
      </c>
      <c r="F642" s="256">
        <v>110971.72314639056</v>
      </c>
      <c r="G642" s="257" t="s">
        <v>428</v>
      </c>
      <c r="H642" s="245">
        <v>0.10199999999999999</v>
      </c>
      <c r="I642" s="258">
        <v>128.64241151037277</v>
      </c>
      <c r="L642"/>
    </row>
    <row r="643" spans="1:12" ht="20.100000000000001" customHeight="1" x14ac:dyDescent="0.2">
      <c r="A643" s="255">
        <v>20</v>
      </c>
      <c r="B643" s="256" t="s">
        <v>425</v>
      </c>
      <c r="C643" s="256" t="s">
        <v>426</v>
      </c>
      <c r="D643" s="255" t="s">
        <v>427</v>
      </c>
      <c r="E643" s="256">
        <v>110971.72314639056</v>
      </c>
      <c r="F643" s="256">
        <v>110971.72314639056</v>
      </c>
      <c r="G643" s="257" t="s">
        <v>450</v>
      </c>
      <c r="H643" s="245">
        <v>0.2</v>
      </c>
      <c r="I643" s="258">
        <v>0</v>
      </c>
      <c r="L643"/>
    </row>
    <row r="644" spans="1:12" ht="20.100000000000001" customHeight="1" x14ac:dyDescent="0.2">
      <c r="A644" s="255">
        <v>21</v>
      </c>
      <c r="B644" s="256" t="s">
        <v>425</v>
      </c>
      <c r="C644" s="256" t="s">
        <v>426</v>
      </c>
      <c r="D644" s="255" t="s">
        <v>427</v>
      </c>
      <c r="E644" s="256">
        <v>111111.00889150318</v>
      </c>
      <c r="F644" s="256">
        <v>111201.91069238534</v>
      </c>
      <c r="G644" s="257" t="s">
        <v>428</v>
      </c>
      <c r="H644" s="245">
        <v>0.10199999999999999</v>
      </c>
      <c r="I644" s="258">
        <v>90.901800882158568</v>
      </c>
      <c r="L644"/>
    </row>
    <row r="645" spans="1:12" ht="20.100000000000001" customHeight="1" x14ac:dyDescent="0.2">
      <c r="A645" s="255">
        <v>22</v>
      </c>
      <c r="B645" s="256" t="s">
        <v>425</v>
      </c>
      <c r="C645" s="256" t="s">
        <v>426</v>
      </c>
      <c r="D645" s="255" t="s">
        <v>427</v>
      </c>
      <c r="E645" s="256">
        <v>111397.26115648496</v>
      </c>
      <c r="F645" s="256">
        <v>111560.77125116883</v>
      </c>
      <c r="G645" s="257" t="s">
        <v>428</v>
      </c>
      <c r="H645" s="245">
        <v>0.10199999999999999</v>
      </c>
      <c r="I645" s="258">
        <v>163.51009468386474</v>
      </c>
      <c r="L645"/>
    </row>
    <row r="646" spans="1:12" ht="20.100000000000001" customHeight="1" x14ac:dyDescent="0.2">
      <c r="A646" s="255">
        <v>23</v>
      </c>
      <c r="B646" s="256" t="s">
        <v>425</v>
      </c>
      <c r="C646" s="256" t="s">
        <v>426</v>
      </c>
      <c r="D646" s="255" t="s">
        <v>427</v>
      </c>
      <c r="E646" s="256">
        <v>111675.87889767751</v>
      </c>
      <c r="F646" s="256">
        <v>111867.21724141034</v>
      </c>
      <c r="G646" s="257" t="s">
        <v>428</v>
      </c>
      <c r="H646" s="245">
        <v>0.10199999999999999</v>
      </c>
      <c r="I646" s="258">
        <v>191.33834373283025</v>
      </c>
      <c r="L646"/>
    </row>
    <row r="647" spans="1:12" ht="20.100000000000001" customHeight="1" x14ac:dyDescent="0.2">
      <c r="A647" s="255">
        <v>24</v>
      </c>
      <c r="B647" s="256" t="s">
        <v>425</v>
      </c>
      <c r="C647" s="256" t="s">
        <v>426</v>
      </c>
      <c r="D647" s="255" t="s">
        <v>427</v>
      </c>
      <c r="E647" s="256">
        <v>111912.59184031814</v>
      </c>
      <c r="F647" s="256">
        <v>111936.59267235284</v>
      </c>
      <c r="G647" s="257" t="s">
        <v>428</v>
      </c>
      <c r="H647" s="245">
        <v>0.10199999999999999</v>
      </c>
      <c r="I647" s="258">
        <v>24.000832034696941</v>
      </c>
      <c r="L647"/>
    </row>
    <row r="648" spans="1:12" ht="20.100000000000001" customHeight="1" x14ac:dyDescent="0.2">
      <c r="A648" s="255">
        <v>25</v>
      </c>
      <c r="B648" s="256" t="s">
        <v>425</v>
      </c>
      <c r="C648" s="256" t="s">
        <v>426</v>
      </c>
      <c r="D648" s="255" t="s">
        <v>427</v>
      </c>
      <c r="E648" s="256">
        <v>111951.69635410562</v>
      </c>
      <c r="F648" s="256">
        <v>111981.97757364243</v>
      </c>
      <c r="G648" s="257" t="s">
        <v>428</v>
      </c>
      <c r="H648" s="245">
        <v>0.10199999999999999</v>
      </c>
      <c r="I648" s="258">
        <v>30.281219536816934</v>
      </c>
      <c r="L648"/>
    </row>
    <row r="649" spans="1:12" ht="20.100000000000001" customHeight="1" x14ac:dyDescent="0.2">
      <c r="A649" s="255">
        <v>26</v>
      </c>
      <c r="B649" s="256" t="s">
        <v>425</v>
      </c>
      <c r="C649" s="256" t="s">
        <v>426</v>
      </c>
      <c r="D649" s="255" t="s">
        <v>427</v>
      </c>
      <c r="E649" s="256">
        <v>112253.20987289745</v>
      </c>
      <c r="F649" s="256">
        <v>112398.46646820733</v>
      </c>
      <c r="G649" s="257" t="s">
        <v>428</v>
      </c>
      <c r="H649" s="245">
        <v>0.10199999999999999</v>
      </c>
      <c r="I649" s="258">
        <v>145.25659530988196</v>
      </c>
      <c r="L649"/>
    </row>
    <row r="650" spans="1:12" ht="20.100000000000001" customHeight="1" x14ac:dyDescent="0.2">
      <c r="A650" s="255">
        <v>27</v>
      </c>
      <c r="B650" s="256" t="s">
        <v>425</v>
      </c>
      <c r="C650" s="256" t="s">
        <v>426</v>
      </c>
      <c r="D650" s="255" t="s">
        <v>427</v>
      </c>
      <c r="E650" s="256">
        <v>113143.73749995974</v>
      </c>
      <c r="F650" s="256">
        <v>113614.93692398035</v>
      </c>
      <c r="G650" s="257" t="s">
        <v>428</v>
      </c>
      <c r="H650" s="245">
        <v>0.10199999999999999</v>
      </c>
      <c r="I650" s="258">
        <v>471.19942402061133</v>
      </c>
      <c r="L650"/>
    </row>
    <row r="651" spans="1:12" ht="20.100000000000001" customHeight="1" x14ac:dyDescent="0.2">
      <c r="A651" s="255">
        <v>28</v>
      </c>
      <c r="B651" s="256" t="s">
        <v>425</v>
      </c>
      <c r="C651" s="256" t="s">
        <v>426</v>
      </c>
      <c r="D651" s="255" t="s">
        <v>427</v>
      </c>
      <c r="E651" s="256">
        <v>113622.60529613632</v>
      </c>
      <c r="F651" s="256">
        <v>113721.36372608804</v>
      </c>
      <c r="G651" s="257" t="s">
        <v>428</v>
      </c>
      <c r="H651" s="245">
        <v>0.10199999999999999</v>
      </c>
      <c r="I651" s="258">
        <v>98.758429951718426</v>
      </c>
      <c r="L651"/>
    </row>
    <row r="652" spans="1:12" ht="20.100000000000001" customHeight="1" x14ac:dyDescent="0.2">
      <c r="A652" s="255">
        <v>29</v>
      </c>
      <c r="B652" s="256" t="s">
        <v>425</v>
      </c>
      <c r="C652" s="256" t="s">
        <v>426</v>
      </c>
      <c r="D652" s="255" t="s">
        <v>427</v>
      </c>
      <c r="E652" s="256">
        <v>113912.5713234437</v>
      </c>
      <c r="F652" s="256">
        <v>114065.72516877824</v>
      </c>
      <c r="G652" s="257" t="s">
        <v>428</v>
      </c>
      <c r="H652" s="245">
        <v>0.10199999999999999</v>
      </c>
      <c r="I652" s="258">
        <v>153.15384533454198</v>
      </c>
      <c r="L652"/>
    </row>
    <row r="653" spans="1:12" ht="20.100000000000001" customHeight="1" x14ac:dyDescent="0.2">
      <c r="A653" s="255">
        <v>30</v>
      </c>
      <c r="B653" s="256" t="s">
        <v>425</v>
      </c>
      <c r="C653" s="256" t="s">
        <v>426</v>
      </c>
      <c r="D653" s="255" t="s">
        <v>427</v>
      </c>
      <c r="E653" s="256">
        <v>114702.29098087471</v>
      </c>
      <c r="F653" s="256">
        <v>114733.63220775823</v>
      </c>
      <c r="G653" s="257" t="s">
        <v>428</v>
      </c>
      <c r="H653" s="245">
        <v>0.10199999999999999</v>
      </c>
      <c r="I653" s="258">
        <v>31.341226883523632</v>
      </c>
      <c r="L653"/>
    </row>
    <row r="654" spans="1:12" ht="20.100000000000001" customHeight="1" x14ac:dyDescent="0.2">
      <c r="A654" s="255">
        <v>31</v>
      </c>
      <c r="B654" s="256" t="s">
        <v>425</v>
      </c>
      <c r="C654" s="256" t="s">
        <v>426</v>
      </c>
      <c r="D654" s="255" t="s">
        <v>427</v>
      </c>
      <c r="E654" s="256">
        <v>115389.77573643834</v>
      </c>
      <c r="F654" s="256">
        <v>115434.7882447984</v>
      </c>
      <c r="G654" s="257" t="s">
        <v>428</v>
      </c>
      <c r="H654" s="245">
        <v>0.10199999999999999</v>
      </c>
      <c r="I654" s="258">
        <v>45.012508360057836</v>
      </c>
      <c r="L654"/>
    </row>
    <row r="655" spans="1:12" ht="20.100000000000001" customHeight="1" x14ac:dyDescent="0.2">
      <c r="A655" s="255">
        <v>32</v>
      </c>
      <c r="B655" s="256" t="s">
        <v>425</v>
      </c>
      <c r="C655" s="256" t="s">
        <v>426</v>
      </c>
      <c r="D655" s="255" t="s">
        <v>427</v>
      </c>
      <c r="E655" s="256">
        <v>115761.83329909488</v>
      </c>
      <c r="F655" s="256">
        <v>115792.1991379574</v>
      </c>
      <c r="G655" s="257" t="s">
        <v>428</v>
      </c>
      <c r="H655" s="245">
        <v>0.10199999999999999</v>
      </c>
      <c r="I655" s="258">
        <v>30.365838862519013</v>
      </c>
      <c r="L655"/>
    </row>
    <row r="656" spans="1:12" ht="20.100000000000001" customHeight="1" x14ac:dyDescent="0.2">
      <c r="A656" s="255">
        <v>33</v>
      </c>
      <c r="B656" s="256" t="s">
        <v>425</v>
      </c>
      <c r="C656" s="256" t="s">
        <v>426</v>
      </c>
      <c r="D656" s="255" t="s">
        <v>427</v>
      </c>
      <c r="E656" s="256">
        <v>117583.74655168616</v>
      </c>
      <c r="F656" s="256">
        <v>117710.95494569949</v>
      </c>
      <c r="G656" s="257" t="s">
        <v>428</v>
      </c>
      <c r="H656" s="245">
        <v>0.10199999999999999</v>
      </c>
      <c r="I656" s="258">
        <v>127.20839401333069</v>
      </c>
      <c r="L656"/>
    </row>
    <row r="657" spans="1:12" ht="20.100000000000001" customHeight="1" x14ac:dyDescent="0.2">
      <c r="A657" s="255">
        <v>34</v>
      </c>
      <c r="B657" s="256" t="s">
        <v>425</v>
      </c>
      <c r="C657" s="256" t="s">
        <v>426</v>
      </c>
      <c r="D657" s="255" t="s">
        <v>427</v>
      </c>
      <c r="E657" s="256">
        <v>117735.41790074874</v>
      </c>
      <c r="F657" s="256">
        <v>118268.17492557802</v>
      </c>
      <c r="G657" s="257" t="s">
        <v>428</v>
      </c>
      <c r="H657" s="245">
        <v>0.10199999999999999</v>
      </c>
      <c r="I657" s="258">
        <v>532.75702482927591</v>
      </c>
      <c r="L657"/>
    </row>
    <row r="658" spans="1:12" ht="20.100000000000001" customHeight="1" x14ac:dyDescent="0.2">
      <c r="A658" s="255">
        <v>35</v>
      </c>
      <c r="B658" s="256" t="s">
        <v>425</v>
      </c>
      <c r="C658" s="256" t="s">
        <v>426</v>
      </c>
      <c r="D658" s="255" t="s">
        <v>427</v>
      </c>
      <c r="E658" s="256">
        <v>119102.91069238429</v>
      </c>
      <c r="F658" s="256">
        <v>119582.811618611</v>
      </c>
      <c r="G658" s="257" t="s">
        <v>428</v>
      </c>
      <c r="H658" s="245">
        <v>0.10199999999999999</v>
      </c>
      <c r="I658" s="258">
        <v>479.90092622670636</v>
      </c>
      <c r="L658"/>
    </row>
    <row r="659" spans="1:12" ht="20.100000000000001" customHeight="1" x14ac:dyDescent="0.2">
      <c r="A659" s="255">
        <v>36</v>
      </c>
      <c r="B659" s="256" t="s">
        <v>425</v>
      </c>
      <c r="C659" s="256" t="s">
        <v>426</v>
      </c>
      <c r="D659" s="255" t="s">
        <v>427</v>
      </c>
      <c r="E659" s="256">
        <v>121082.5754364414</v>
      </c>
      <c r="F659" s="256">
        <v>121112.92823566044</v>
      </c>
      <c r="G659" s="257" t="s">
        <v>436</v>
      </c>
      <c r="H659" s="245">
        <v>0.21000000000000002</v>
      </c>
      <c r="I659" s="258">
        <v>30.35279921903566</v>
      </c>
      <c r="L659"/>
    </row>
    <row r="660" spans="1:12" ht="20.100000000000001" customHeight="1" x14ac:dyDescent="0.2">
      <c r="A660" s="255">
        <v>37</v>
      </c>
      <c r="B660" s="256" t="s">
        <v>425</v>
      </c>
      <c r="C660" s="256" t="s">
        <v>426</v>
      </c>
      <c r="D660" s="255" t="s">
        <v>427</v>
      </c>
      <c r="E660" s="256">
        <v>121135.78566172185</v>
      </c>
      <c r="F660" s="256">
        <v>121287.51791900542</v>
      </c>
      <c r="G660" s="257" t="s">
        <v>428</v>
      </c>
      <c r="H660" s="245">
        <v>0.10199999999999999</v>
      </c>
      <c r="I660" s="258">
        <v>151.7322572835692</v>
      </c>
      <c r="L660"/>
    </row>
    <row r="661" spans="1:12" ht="20.100000000000001" customHeight="1" x14ac:dyDescent="0.2">
      <c r="A661" s="255">
        <v>38</v>
      </c>
      <c r="B661" s="256" t="s">
        <v>425</v>
      </c>
      <c r="C661" s="256" t="s">
        <v>426</v>
      </c>
      <c r="D661" s="255" t="s">
        <v>427</v>
      </c>
      <c r="E661" s="256">
        <v>121345.54945701415</v>
      </c>
      <c r="F661" s="256">
        <v>121423.29154263674</v>
      </c>
      <c r="G661" s="257" t="s">
        <v>428</v>
      </c>
      <c r="H661" s="245">
        <v>0.10199999999999999</v>
      </c>
      <c r="I661" s="258">
        <v>77.742085622594459</v>
      </c>
      <c r="L661"/>
    </row>
    <row r="662" spans="1:12" ht="20.100000000000001" customHeight="1" x14ac:dyDescent="0.2">
      <c r="A662" s="255">
        <v>39</v>
      </c>
      <c r="B662" s="256" t="s">
        <v>425</v>
      </c>
      <c r="C662" s="256" t="s">
        <v>426</v>
      </c>
      <c r="D662" s="255" t="s">
        <v>427</v>
      </c>
      <c r="E662" s="256">
        <v>121498.27483122163</v>
      </c>
      <c r="F662" s="256">
        <v>121582.2398707262</v>
      </c>
      <c r="G662" s="257" t="s">
        <v>428</v>
      </c>
      <c r="H662" s="245">
        <v>0.10199999999999999</v>
      </c>
      <c r="I662" s="258">
        <v>83.965039504575543</v>
      </c>
      <c r="L662"/>
    </row>
    <row r="663" spans="1:12" ht="20.100000000000001" customHeight="1" x14ac:dyDescent="0.2">
      <c r="A663" s="255">
        <v>40</v>
      </c>
      <c r="B663" s="256" t="s">
        <v>425</v>
      </c>
      <c r="C663" s="256" t="s">
        <v>426</v>
      </c>
      <c r="D663" s="255" t="s">
        <v>427</v>
      </c>
      <c r="E663" s="256">
        <v>121592.69051628598</v>
      </c>
      <c r="F663" s="256">
        <v>121644.83780452567</v>
      </c>
      <c r="G663" s="257" t="s">
        <v>428</v>
      </c>
      <c r="H663" s="245">
        <v>0.10199999999999999</v>
      </c>
      <c r="I663" s="258">
        <v>52.147288239691989</v>
      </c>
      <c r="L663"/>
    </row>
    <row r="664" spans="1:12" ht="20.100000000000001" customHeight="1" x14ac:dyDescent="0.2">
      <c r="A664" s="255">
        <v>41</v>
      </c>
      <c r="B664" s="256" t="s">
        <v>425</v>
      </c>
      <c r="C664" s="256" t="s">
        <v>426</v>
      </c>
      <c r="D664" s="255" t="s">
        <v>427</v>
      </c>
      <c r="E664" s="256">
        <v>122359.12164660491</v>
      </c>
      <c r="F664" s="256">
        <v>122498.65463411601</v>
      </c>
      <c r="G664" s="257" t="s">
        <v>428</v>
      </c>
      <c r="H664" s="245">
        <v>0.10199999999999999</v>
      </c>
      <c r="I664" s="258">
        <v>139.5329875111056</v>
      </c>
      <c r="L664"/>
    </row>
    <row r="665" spans="1:12" ht="20.100000000000001" customHeight="1" x14ac:dyDescent="0.2">
      <c r="A665" s="255">
        <v>42</v>
      </c>
      <c r="B665" s="256" t="s">
        <v>425</v>
      </c>
      <c r="C665" s="256" t="s">
        <v>426</v>
      </c>
      <c r="D665" s="255" t="s">
        <v>427</v>
      </c>
      <c r="E665" s="256">
        <v>123186.68912533909</v>
      </c>
      <c r="F665" s="256">
        <v>123295.450542986</v>
      </c>
      <c r="G665" s="257" t="s">
        <v>428</v>
      </c>
      <c r="H665" s="245">
        <v>0.10199999999999999</v>
      </c>
      <c r="I665" s="258">
        <v>108.76141764690692</v>
      </c>
      <c r="L665"/>
    </row>
    <row r="666" spans="1:12" ht="20.100000000000001" customHeight="1" x14ac:dyDescent="0.2">
      <c r="A666" s="255">
        <v>43</v>
      </c>
      <c r="B666" s="256" t="s">
        <v>425</v>
      </c>
      <c r="C666" s="256" t="s">
        <v>426</v>
      </c>
      <c r="D666" s="255" t="s">
        <v>427</v>
      </c>
      <c r="E666" s="256">
        <v>123556.98197827842</v>
      </c>
      <c r="F666" s="256">
        <v>123743.03604344167</v>
      </c>
      <c r="G666" s="257" t="s">
        <v>428</v>
      </c>
      <c r="H666" s="245">
        <v>0.10199999999999999</v>
      </c>
      <c r="I666" s="258">
        <v>186.05406516324729</v>
      </c>
      <c r="L666"/>
    </row>
    <row r="667" spans="1:12" ht="20.100000000000001" customHeight="1" x14ac:dyDescent="0.2">
      <c r="A667" s="255">
        <v>44</v>
      </c>
      <c r="B667" s="256" t="s">
        <v>425</v>
      </c>
      <c r="C667" s="256" t="s">
        <v>426</v>
      </c>
      <c r="D667" s="255" t="s">
        <v>427</v>
      </c>
      <c r="E667" s="256">
        <v>124652.76465513722</v>
      </c>
      <c r="F667" s="256">
        <v>124683.14867918361</v>
      </c>
      <c r="G667" s="257" t="s">
        <v>428</v>
      </c>
      <c r="H667" s="245">
        <v>0.10199999999999999</v>
      </c>
      <c r="I667" s="258">
        <v>30.38402404639055</v>
      </c>
      <c r="L667"/>
    </row>
    <row r="668" spans="1:12" ht="20.100000000000001" customHeight="1" x14ac:dyDescent="0.2">
      <c r="A668" s="255">
        <v>45</v>
      </c>
      <c r="B668" s="256" t="s">
        <v>425</v>
      </c>
      <c r="C668" s="256" t="s">
        <v>426</v>
      </c>
      <c r="D668" s="255" t="s">
        <v>427</v>
      </c>
      <c r="E668" s="256">
        <v>124736.99086484499</v>
      </c>
      <c r="F668" s="256">
        <v>124759.23323409926</v>
      </c>
      <c r="G668" s="257" t="s">
        <v>428</v>
      </c>
      <c r="H668" s="245">
        <v>0.10199999999999999</v>
      </c>
      <c r="I668" s="258">
        <v>22.242369254265213</v>
      </c>
      <c r="L668"/>
    </row>
    <row r="669" spans="1:12" ht="20.100000000000001" customHeight="1" x14ac:dyDescent="0.2">
      <c r="A669" s="255">
        <v>46</v>
      </c>
      <c r="B669" s="256" t="s">
        <v>425</v>
      </c>
      <c r="C669" s="256" t="s">
        <v>426</v>
      </c>
      <c r="D669" s="255" t="s">
        <v>427</v>
      </c>
      <c r="E669" s="256">
        <v>124889.18556037199</v>
      </c>
      <c r="F669" s="256">
        <v>125019.23771937516</v>
      </c>
      <c r="G669" s="257" t="s">
        <v>428</v>
      </c>
      <c r="H669" s="245">
        <v>0.10199999999999999</v>
      </c>
      <c r="I669" s="258">
        <v>130.05215900317125</v>
      </c>
      <c r="L669"/>
    </row>
    <row r="670" spans="1:12" ht="20.100000000000001" customHeight="1" x14ac:dyDescent="0.2">
      <c r="A670" s="255">
        <v>47</v>
      </c>
      <c r="B670" s="256" t="s">
        <v>425</v>
      </c>
      <c r="C670" s="256" t="s">
        <v>426</v>
      </c>
      <c r="D670" s="255" t="s">
        <v>427</v>
      </c>
      <c r="E670" s="256">
        <v>125248.94641543171</v>
      </c>
      <c r="F670" s="256">
        <v>125792.6025811101</v>
      </c>
      <c r="G670" s="257" t="s">
        <v>428</v>
      </c>
      <c r="H670" s="245">
        <v>0.10199999999999999</v>
      </c>
      <c r="I670" s="258">
        <v>543.65616567838879</v>
      </c>
      <c r="L670"/>
    </row>
    <row r="671" spans="1:12" ht="20.100000000000001" customHeight="1" x14ac:dyDescent="0.2">
      <c r="A671" s="255">
        <v>48</v>
      </c>
      <c r="B671" s="256" t="s">
        <v>425</v>
      </c>
      <c r="C671" s="256" t="s">
        <v>426</v>
      </c>
      <c r="D671" s="255" t="s">
        <v>427</v>
      </c>
      <c r="E671" s="256">
        <v>126067.98642241632</v>
      </c>
      <c r="F671" s="256">
        <v>126519.50440271418</v>
      </c>
      <c r="G671" s="257" t="s">
        <v>428</v>
      </c>
      <c r="H671" s="245">
        <v>0.10199999999999999</v>
      </c>
      <c r="I671" s="258">
        <v>451.51798029786733</v>
      </c>
      <c r="L671"/>
    </row>
    <row r="672" spans="1:12" ht="20.100000000000001" customHeight="1" x14ac:dyDescent="0.2">
      <c r="A672" s="255">
        <v>49</v>
      </c>
      <c r="B672" s="256" t="s">
        <v>425</v>
      </c>
      <c r="C672" s="256" t="s">
        <v>426</v>
      </c>
      <c r="D672" s="255" t="s">
        <v>427</v>
      </c>
      <c r="E672" s="256">
        <v>126765.84086983363</v>
      </c>
      <c r="F672" s="256">
        <v>127114.84541640797</v>
      </c>
      <c r="G672" s="257" t="s">
        <v>428</v>
      </c>
      <c r="H672" s="245">
        <v>0.10199999999999999</v>
      </c>
      <c r="I672" s="258">
        <v>349.00454657434602</v>
      </c>
      <c r="L672"/>
    </row>
    <row r="673" spans="1:12" ht="20.100000000000001" customHeight="1" x14ac:dyDescent="0.2">
      <c r="A673" s="255">
        <v>50</v>
      </c>
      <c r="B673" s="256" t="s">
        <v>425</v>
      </c>
      <c r="C673" s="256" t="s">
        <v>426</v>
      </c>
      <c r="D673" s="255" t="s">
        <v>427</v>
      </c>
      <c r="E673" s="256">
        <v>127621.66961202047</v>
      </c>
      <c r="F673" s="256">
        <v>128042.00905172923</v>
      </c>
      <c r="G673" s="257" t="s">
        <v>428</v>
      </c>
      <c r="H673" s="245">
        <v>0.10199999999999999</v>
      </c>
      <c r="I673" s="258">
        <v>420.33943970875407</v>
      </c>
      <c r="L673"/>
    </row>
    <row r="674" spans="1:12" ht="20.100000000000001" customHeight="1" x14ac:dyDescent="0.2">
      <c r="A674" s="255">
        <v>51</v>
      </c>
      <c r="B674" s="256" t="s">
        <v>425</v>
      </c>
      <c r="C674" s="256" t="s">
        <v>426</v>
      </c>
      <c r="D674" s="255" t="s">
        <v>427</v>
      </c>
      <c r="E674" s="256">
        <v>128319.49119188586</v>
      </c>
      <c r="F674" s="256">
        <v>128620.80991376544</v>
      </c>
      <c r="G674" s="257" t="s">
        <v>431</v>
      </c>
      <c r="H674" s="245">
        <v>0.114</v>
      </c>
      <c r="I674" s="258">
        <v>301.31872187957924</v>
      </c>
      <c r="J674" s="259">
        <f t="shared" ref="J674:J675" si="4">H674*I674</f>
        <v>34.350334294272038</v>
      </c>
      <c r="L674"/>
    </row>
    <row r="675" spans="1:12" ht="20.100000000000001" customHeight="1" x14ac:dyDescent="0.2">
      <c r="A675" s="255">
        <v>52</v>
      </c>
      <c r="B675" s="256" t="s">
        <v>425</v>
      </c>
      <c r="C675" s="256" t="s">
        <v>426</v>
      </c>
      <c r="D675" s="255" t="s">
        <v>427</v>
      </c>
      <c r="E675" s="256">
        <v>129110.62490800842</v>
      </c>
      <c r="F675" s="256">
        <v>129368.66509644143</v>
      </c>
      <c r="G675" s="257" t="s">
        <v>431</v>
      </c>
      <c r="H675" s="245">
        <v>0.114</v>
      </c>
      <c r="I675" s="258">
        <v>258.04018843300582</v>
      </c>
      <c r="J675" s="259">
        <f t="shared" si="4"/>
        <v>29.416581481362666</v>
      </c>
      <c r="L675"/>
    </row>
    <row r="676" spans="1:12" ht="20.100000000000001" customHeight="1" x14ac:dyDescent="0.2">
      <c r="A676" s="255">
        <v>53</v>
      </c>
      <c r="B676" s="256" t="s">
        <v>425</v>
      </c>
      <c r="C676" s="256" t="s">
        <v>426</v>
      </c>
      <c r="D676" s="255" t="s">
        <v>427</v>
      </c>
      <c r="E676" s="256">
        <v>129424.62604931876</v>
      </c>
      <c r="F676" s="256">
        <v>129979.35433642243</v>
      </c>
      <c r="G676" s="257" t="s">
        <v>428</v>
      </c>
      <c r="H676" s="245">
        <v>0.10199999999999999</v>
      </c>
      <c r="I676" s="258">
        <v>554.72828710367321</v>
      </c>
      <c r="L676"/>
    </row>
    <row r="677" spans="1:12" ht="20.100000000000001" customHeight="1" x14ac:dyDescent="0.2">
      <c r="A677" s="255">
        <v>54</v>
      </c>
      <c r="B677" s="256" t="s">
        <v>425</v>
      </c>
      <c r="C677" s="256" t="s">
        <v>426</v>
      </c>
      <c r="D677" s="255" t="s">
        <v>427</v>
      </c>
      <c r="E677" s="256">
        <v>130146.52904652045</v>
      </c>
      <c r="F677" s="256">
        <v>130701.31988552296</v>
      </c>
      <c r="G677" s="257" t="s">
        <v>428</v>
      </c>
      <c r="H677" s="245">
        <v>0.10199999999999999</v>
      </c>
      <c r="I677" s="258">
        <v>554.79083900251135</v>
      </c>
      <c r="L677"/>
    </row>
    <row r="678" spans="1:12" ht="20.100000000000001" customHeight="1" x14ac:dyDescent="0.2">
      <c r="A678" s="255">
        <v>55</v>
      </c>
      <c r="B678" s="256" t="s">
        <v>425</v>
      </c>
      <c r="C678" s="256" t="s">
        <v>426</v>
      </c>
      <c r="D678" s="255" t="s">
        <v>427</v>
      </c>
      <c r="E678" s="256">
        <v>130712.00897054415</v>
      </c>
      <c r="F678" s="256">
        <v>130763.874412401</v>
      </c>
      <c r="G678" s="257" t="s">
        <v>428</v>
      </c>
      <c r="H678" s="245">
        <v>0.10199999999999999</v>
      </c>
      <c r="I678" s="258">
        <v>51.86544185684761</v>
      </c>
      <c r="L678"/>
    </row>
    <row r="679" spans="1:12" ht="20.100000000000001" customHeight="1" x14ac:dyDescent="0.2">
      <c r="A679" s="255">
        <v>56</v>
      </c>
      <c r="B679" s="256" t="s">
        <v>425</v>
      </c>
      <c r="C679" s="256" t="s">
        <v>432</v>
      </c>
      <c r="D679" s="255" t="s">
        <v>427</v>
      </c>
      <c r="E679" s="256">
        <v>130712.00897054415</v>
      </c>
      <c r="F679" s="256">
        <v>130743.30775866691</v>
      </c>
      <c r="G679" s="257" t="s">
        <v>428</v>
      </c>
      <c r="H679" s="245">
        <v>0.10199999999999999</v>
      </c>
      <c r="I679" s="258">
        <v>31.298788122760016</v>
      </c>
      <c r="L679"/>
    </row>
    <row r="680" spans="1:12" ht="20.100000000000001" customHeight="1" x14ac:dyDescent="0.2">
      <c r="A680" s="255">
        <v>57</v>
      </c>
      <c r="B680" s="256" t="s">
        <v>425</v>
      </c>
      <c r="C680" s="256" t="s">
        <v>432</v>
      </c>
      <c r="D680" s="255" t="s">
        <v>427</v>
      </c>
      <c r="E680" s="256">
        <v>130754.4752155985</v>
      </c>
      <c r="F680" s="256">
        <v>130944.24892245144</v>
      </c>
      <c r="G680" s="257" t="s">
        <v>428</v>
      </c>
      <c r="H680" s="245">
        <v>0.10199999999999999</v>
      </c>
      <c r="I680" s="258">
        <v>189.77370685293863</v>
      </c>
      <c r="L680"/>
    </row>
    <row r="681" spans="1:12" ht="20.100000000000001" customHeight="1" x14ac:dyDescent="0.2">
      <c r="A681" s="255">
        <v>58</v>
      </c>
      <c r="B681" s="256" t="s">
        <v>425</v>
      </c>
      <c r="C681" s="256" t="s">
        <v>426</v>
      </c>
      <c r="D681" s="255" t="s">
        <v>427</v>
      </c>
      <c r="E681" s="256">
        <v>130891.04978449082</v>
      </c>
      <c r="F681" s="256">
        <v>130901.41637937167</v>
      </c>
      <c r="G681" s="257" t="s">
        <v>428</v>
      </c>
      <c r="H681" s="245">
        <v>0.10199999999999999</v>
      </c>
      <c r="I681" s="258">
        <v>10.366594880848425</v>
      </c>
      <c r="L681"/>
    </row>
    <row r="682" spans="1:12" ht="20.100000000000001" customHeight="1" x14ac:dyDescent="0.2">
      <c r="A682" s="255">
        <v>59</v>
      </c>
      <c r="B682" s="256" t="s">
        <v>425</v>
      </c>
      <c r="C682" s="256" t="s">
        <v>426</v>
      </c>
      <c r="D682" s="255" t="s">
        <v>427</v>
      </c>
      <c r="E682" s="256">
        <v>130996.0495597308</v>
      </c>
      <c r="F682" s="256">
        <v>131006.40098325802</v>
      </c>
      <c r="G682" s="257" t="s">
        <v>428</v>
      </c>
      <c r="H682" s="245">
        <v>0.10199999999999999</v>
      </c>
      <c r="I682" s="258">
        <v>10.351423527215957</v>
      </c>
      <c r="L682"/>
    </row>
    <row r="683" spans="1:12" ht="20.100000000000001" customHeight="1" x14ac:dyDescent="0.2">
      <c r="A683" s="255">
        <v>60</v>
      </c>
      <c r="B683" s="256" t="s">
        <v>425</v>
      </c>
      <c r="C683" s="256" t="s">
        <v>426</v>
      </c>
      <c r="D683" s="255" t="s">
        <v>427</v>
      </c>
      <c r="E683" s="256">
        <v>131028.52242443572</v>
      </c>
      <c r="F683" s="256">
        <v>131049.23987072558</v>
      </c>
      <c r="G683" s="257" t="s">
        <v>436</v>
      </c>
      <c r="H683" s="245">
        <v>0.21000000000000002</v>
      </c>
      <c r="I683" s="258">
        <v>20.717446289854706</v>
      </c>
      <c r="L683"/>
    </row>
    <row r="684" spans="1:12" ht="20.100000000000001" customHeight="1" x14ac:dyDescent="0.2">
      <c r="A684" s="255">
        <v>61</v>
      </c>
      <c r="B684" s="256" t="s">
        <v>425</v>
      </c>
      <c r="C684" s="256" t="s">
        <v>426</v>
      </c>
      <c r="D684" s="255" t="s">
        <v>427</v>
      </c>
      <c r="E684" s="256">
        <v>131163.64566356657</v>
      </c>
      <c r="F684" s="256">
        <v>131209.75107754956</v>
      </c>
      <c r="G684" s="257" t="s">
        <v>436</v>
      </c>
      <c r="H684" s="245">
        <v>0.21000000000000002</v>
      </c>
      <c r="I684" s="258">
        <v>46.105413982993923</v>
      </c>
      <c r="L684"/>
    </row>
    <row r="685" spans="1:12" ht="20.100000000000001" customHeight="1" x14ac:dyDescent="0.2">
      <c r="A685" s="255">
        <v>62</v>
      </c>
      <c r="B685" s="256" t="s">
        <v>425</v>
      </c>
      <c r="C685" s="256" t="s">
        <v>426</v>
      </c>
      <c r="D685" s="255" t="s">
        <v>427</v>
      </c>
      <c r="E685" s="256">
        <v>131781.72265885709</v>
      </c>
      <c r="F685" s="256">
        <v>131781.72265885709</v>
      </c>
      <c r="G685" s="257" t="s">
        <v>428</v>
      </c>
      <c r="H685" s="245">
        <v>0.10199999999999999</v>
      </c>
      <c r="I685" s="258">
        <v>0</v>
      </c>
      <c r="L685"/>
    </row>
    <row r="686" spans="1:12" ht="20.100000000000001" customHeight="1" x14ac:dyDescent="0.2">
      <c r="A686" s="255">
        <v>63</v>
      </c>
      <c r="B686" s="256" t="s">
        <v>425</v>
      </c>
      <c r="C686" s="256" t="s">
        <v>426</v>
      </c>
      <c r="D686" s="255" t="s">
        <v>427</v>
      </c>
      <c r="E686" s="256">
        <v>132182.13904340807</v>
      </c>
      <c r="F686" s="256">
        <v>132265.34849143197</v>
      </c>
      <c r="G686" s="257" t="s">
        <v>428</v>
      </c>
      <c r="H686" s="245">
        <v>0.10199999999999999</v>
      </c>
      <c r="I686" s="258">
        <v>83.209448023902951</v>
      </c>
      <c r="L686"/>
    </row>
    <row r="687" spans="1:12" ht="20.100000000000001" customHeight="1" x14ac:dyDescent="0.2">
      <c r="A687" s="255">
        <v>64</v>
      </c>
      <c r="B687" s="256" t="s">
        <v>425</v>
      </c>
      <c r="C687" s="256" t="s">
        <v>426</v>
      </c>
      <c r="D687" s="255" t="s">
        <v>427</v>
      </c>
      <c r="E687" s="256">
        <v>132270.12558759667</v>
      </c>
      <c r="F687" s="256">
        <v>132279.96443397721</v>
      </c>
      <c r="G687" s="257" t="s">
        <v>428</v>
      </c>
      <c r="H687" s="245">
        <v>0.10199999999999999</v>
      </c>
      <c r="I687" s="258">
        <v>9.8388463805313222</v>
      </c>
      <c r="L687"/>
    </row>
    <row r="688" spans="1:12" ht="20.100000000000001" customHeight="1" x14ac:dyDescent="0.2">
      <c r="A688" s="255">
        <v>65</v>
      </c>
      <c r="B688" s="256" t="s">
        <v>425</v>
      </c>
      <c r="C688" s="256" t="s">
        <v>426</v>
      </c>
      <c r="D688" s="255" t="s">
        <v>427</v>
      </c>
      <c r="E688" s="256">
        <v>132279.96443397721</v>
      </c>
      <c r="F688" s="256">
        <v>132294.63383877857</v>
      </c>
      <c r="G688" s="257" t="s">
        <v>428</v>
      </c>
      <c r="H688" s="245">
        <v>0.10199999999999999</v>
      </c>
      <c r="I688" s="258">
        <v>14.669404801359633</v>
      </c>
      <c r="L688"/>
    </row>
    <row r="689" spans="1:12" ht="20.100000000000001" customHeight="1" x14ac:dyDescent="0.2">
      <c r="A689" s="255">
        <v>66</v>
      </c>
      <c r="B689" s="256" t="s">
        <v>425</v>
      </c>
      <c r="C689" s="256" t="s">
        <v>426</v>
      </c>
      <c r="D689" s="255" t="s">
        <v>427</v>
      </c>
      <c r="E689" s="256">
        <v>132304.44404185185</v>
      </c>
      <c r="F689" s="256">
        <v>132304.44404185185</v>
      </c>
      <c r="G689" s="257" t="s">
        <v>428</v>
      </c>
      <c r="H689" s="245">
        <v>0.10199999999999999</v>
      </c>
      <c r="I689" s="258">
        <v>0</v>
      </c>
      <c r="L689"/>
    </row>
    <row r="690" spans="1:12" ht="20.100000000000001" customHeight="1" x14ac:dyDescent="0.2">
      <c r="A690" s="255">
        <v>67</v>
      </c>
      <c r="B690" s="256" t="s">
        <v>425</v>
      </c>
      <c r="C690" s="256" t="s">
        <v>426</v>
      </c>
      <c r="D690" s="255" t="s">
        <v>427</v>
      </c>
      <c r="E690" s="256">
        <v>132314.26674516246</v>
      </c>
      <c r="F690" s="256">
        <v>132416.94195005079</v>
      </c>
      <c r="G690" s="257" t="s">
        <v>436</v>
      </c>
      <c r="H690" s="245">
        <v>0.21000000000000002</v>
      </c>
      <c r="I690" s="258">
        <v>102.67520488833543</v>
      </c>
      <c r="L690"/>
    </row>
    <row r="691" spans="1:12" ht="20.100000000000001" customHeight="1" x14ac:dyDescent="0.2">
      <c r="A691" s="255">
        <v>68</v>
      </c>
      <c r="B691" s="256" t="s">
        <v>425</v>
      </c>
      <c r="C691" s="256" t="s">
        <v>426</v>
      </c>
      <c r="D691" s="255" t="s">
        <v>427</v>
      </c>
      <c r="E691" s="256">
        <v>132416.94195005079</v>
      </c>
      <c r="F691" s="256">
        <v>132480.53801706585</v>
      </c>
      <c r="G691" s="257" t="s">
        <v>428</v>
      </c>
      <c r="H691" s="245">
        <v>0.10199999999999999</v>
      </c>
      <c r="I691" s="258">
        <v>63.59606701505254</v>
      </c>
      <c r="L691"/>
    </row>
    <row r="692" spans="1:12" ht="20.100000000000001" customHeight="1" x14ac:dyDescent="0.2">
      <c r="A692" s="255">
        <v>69</v>
      </c>
      <c r="B692" s="256" t="s">
        <v>425</v>
      </c>
      <c r="C692" s="256" t="s">
        <v>426</v>
      </c>
      <c r="D692" s="255" t="s">
        <v>427</v>
      </c>
      <c r="E692" s="256">
        <v>132574.46508607714</v>
      </c>
      <c r="F692" s="256">
        <v>132786.21467610187</v>
      </c>
      <c r="G692" s="257" t="s">
        <v>431</v>
      </c>
      <c r="H692" s="245">
        <v>0.114</v>
      </c>
      <c r="I692" s="258">
        <v>211.74959002473042</v>
      </c>
      <c r="J692" s="259">
        <f t="shared" ref="J692:J693" si="5">H692*I692</f>
        <v>24.13945326281927</v>
      </c>
      <c r="L692"/>
    </row>
    <row r="693" spans="1:12" ht="20.100000000000001" customHeight="1" x14ac:dyDescent="0.2">
      <c r="A693" s="255">
        <v>70</v>
      </c>
      <c r="B693" s="256" t="s">
        <v>425</v>
      </c>
      <c r="C693" s="256" t="s">
        <v>426</v>
      </c>
      <c r="D693" s="255" t="s">
        <v>427</v>
      </c>
      <c r="E693" s="256">
        <v>132885.81359037737</v>
      </c>
      <c r="F693" s="256">
        <v>133112.64857647091</v>
      </c>
      <c r="G693" s="257" t="s">
        <v>431</v>
      </c>
      <c r="H693" s="245">
        <v>0.114</v>
      </c>
      <c r="I693" s="258">
        <v>226.83498609354137</v>
      </c>
      <c r="J693" s="259">
        <f t="shared" si="5"/>
        <v>25.859188414663716</v>
      </c>
      <c r="L693"/>
    </row>
    <row r="694" spans="1:12" ht="20.100000000000001" customHeight="1" x14ac:dyDescent="0.2">
      <c r="A694" s="255">
        <v>71</v>
      </c>
      <c r="B694" s="256" t="s">
        <v>425</v>
      </c>
      <c r="C694" s="256" t="s">
        <v>426</v>
      </c>
      <c r="D694" s="255" t="s">
        <v>427</v>
      </c>
      <c r="E694" s="256">
        <v>133145.83254307945</v>
      </c>
      <c r="F694" s="256">
        <v>133212.55471398271</v>
      </c>
      <c r="G694" s="257" t="s">
        <v>428</v>
      </c>
      <c r="H694" s="245">
        <v>0.10199999999999999</v>
      </c>
      <c r="I694" s="258">
        <v>66.722170903260121</v>
      </c>
      <c r="L694"/>
    </row>
    <row r="695" spans="1:12" ht="20.100000000000001" customHeight="1" x14ac:dyDescent="0.2">
      <c r="A695" s="255">
        <v>72</v>
      </c>
      <c r="B695" s="256" t="s">
        <v>425</v>
      </c>
      <c r="C695" s="256" t="s">
        <v>426</v>
      </c>
      <c r="D695" s="255" t="s">
        <v>427</v>
      </c>
      <c r="E695" s="256">
        <v>133251.05431035231</v>
      </c>
      <c r="F695" s="256">
        <v>133403.45504841697</v>
      </c>
      <c r="G695" s="257" t="s">
        <v>428</v>
      </c>
      <c r="H695" s="245">
        <v>0.10199999999999999</v>
      </c>
      <c r="I695" s="258">
        <v>152.40073806466535</v>
      </c>
      <c r="L695"/>
    </row>
    <row r="696" spans="1:12" ht="20.100000000000001" customHeight="1" x14ac:dyDescent="0.2">
      <c r="A696" s="255">
        <v>73</v>
      </c>
      <c r="B696" s="256" t="s">
        <v>425</v>
      </c>
      <c r="C696" s="256" t="s">
        <v>426</v>
      </c>
      <c r="D696" s="255" t="s">
        <v>427</v>
      </c>
      <c r="E696" s="256">
        <v>133412.21529301829</v>
      </c>
      <c r="F696" s="256">
        <v>133636.3857333262</v>
      </c>
      <c r="G696" s="257" t="s">
        <v>428</v>
      </c>
      <c r="H696" s="245">
        <v>0.10199999999999999</v>
      </c>
      <c r="I696" s="258">
        <v>224.17044030790566</v>
      </c>
      <c r="L696"/>
    </row>
    <row r="697" spans="1:12" ht="20.100000000000001" customHeight="1" x14ac:dyDescent="0.2">
      <c r="A697" s="255">
        <v>74</v>
      </c>
      <c r="B697" s="256" t="s">
        <v>425</v>
      </c>
      <c r="C697" s="256" t="s">
        <v>426</v>
      </c>
      <c r="D697" s="255" t="s">
        <v>427</v>
      </c>
      <c r="E697" s="256">
        <v>134094.00448527161</v>
      </c>
      <c r="F697" s="256">
        <v>134300.92823566039</v>
      </c>
      <c r="G697" s="257" t="s">
        <v>428</v>
      </c>
      <c r="H697" s="245">
        <v>0.10199999999999999</v>
      </c>
      <c r="I697" s="258">
        <v>206.92375038878527</v>
      </c>
      <c r="L697"/>
    </row>
    <row r="698" spans="1:12" ht="20.100000000000001" customHeight="1" x14ac:dyDescent="0.2">
      <c r="A698" s="255">
        <v>75</v>
      </c>
      <c r="B698" s="256" t="s">
        <v>425</v>
      </c>
      <c r="C698" s="256" t="s">
        <v>426</v>
      </c>
      <c r="D698" s="255" t="s">
        <v>427</v>
      </c>
      <c r="E698" s="256">
        <v>134339.58550045552</v>
      </c>
      <c r="F698" s="256">
        <v>134420.72967420713</v>
      </c>
      <c r="G698" s="257" t="s">
        <v>431</v>
      </c>
      <c r="H698" s="245">
        <v>0.114</v>
      </c>
      <c r="I698" s="258">
        <v>81.144173751614289</v>
      </c>
      <c r="J698" s="259">
        <f>H698*I698</f>
        <v>9.2504358076840294</v>
      </c>
      <c r="L698"/>
    </row>
    <row r="699" spans="1:12" ht="20.100000000000001" customHeight="1" x14ac:dyDescent="0.2">
      <c r="A699" s="255">
        <v>76</v>
      </c>
      <c r="B699" s="256" t="s">
        <v>425</v>
      </c>
      <c r="C699" s="256" t="s">
        <v>432</v>
      </c>
      <c r="D699" s="255" t="s">
        <v>427</v>
      </c>
      <c r="E699" s="256">
        <v>134485.43647131382</v>
      </c>
      <c r="F699" s="256">
        <v>134485.43647131382</v>
      </c>
      <c r="G699" s="257" t="s">
        <v>428</v>
      </c>
      <c r="H699" s="245">
        <v>0.10199999999999999</v>
      </c>
      <c r="I699" s="258">
        <v>0</v>
      </c>
      <c r="L699"/>
    </row>
    <row r="700" spans="1:12" ht="20.100000000000001" customHeight="1" x14ac:dyDescent="0.2">
      <c r="A700" s="255">
        <v>77</v>
      </c>
      <c r="B700" s="256" t="s">
        <v>425</v>
      </c>
      <c r="C700" s="256" t="s">
        <v>432</v>
      </c>
      <c r="D700" s="255" t="s">
        <v>427</v>
      </c>
      <c r="E700" s="256">
        <v>134495.32735348126</v>
      </c>
      <c r="F700" s="256">
        <v>134554.90948274534</v>
      </c>
      <c r="G700" s="257" t="s">
        <v>428</v>
      </c>
      <c r="H700" s="245">
        <v>0.10199999999999999</v>
      </c>
      <c r="I700" s="258">
        <v>59.582129264075775</v>
      </c>
      <c r="L700"/>
    </row>
    <row r="701" spans="1:12" ht="20.100000000000001" customHeight="1" x14ac:dyDescent="0.2">
      <c r="A701" s="255">
        <v>78</v>
      </c>
      <c r="B701" s="256" t="s">
        <v>425</v>
      </c>
      <c r="C701" s="256" t="s">
        <v>432</v>
      </c>
      <c r="D701" s="255" t="s">
        <v>427</v>
      </c>
      <c r="E701" s="256">
        <v>134554.90948274534</v>
      </c>
      <c r="F701" s="256">
        <v>134554.90948274534</v>
      </c>
      <c r="G701" s="257" t="s">
        <v>428</v>
      </c>
      <c r="H701" s="245">
        <v>0.10199999999999999</v>
      </c>
      <c r="I701" s="258">
        <v>0</v>
      </c>
      <c r="L701"/>
    </row>
    <row r="702" spans="1:12" ht="20.100000000000001" customHeight="1" x14ac:dyDescent="0.2">
      <c r="A702" s="255">
        <v>79</v>
      </c>
      <c r="B702" s="256" t="s">
        <v>425</v>
      </c>
      <c r="C702" s="256" t="s">
        <v>426</v>
      </c>
      <c r="D702" s="255" t="s">
        <v>427</v>
      </c>
      <c r="E702" s="256">
        <v>135310.39197240199</v>
      </c>
      <c r="F702" s="256">
        <v>135423.70975023837</v>
      </c>
      <c r="G702" s="257" t="s">
        <v>434</v>
      </c>
      <c r="H702" s="245">
        <v>0.112</v>
      </c>
      <c r="I702" s="258">
        <v>113.31777783637517</v>
      </c>
      <c r="L702"/>
    </row>
    <row r="703" spans="1:12" ht="20.100000000000001" customHeight="1" x14ac:dyDescent="0.2">
      <c r="A703" s="255">
        <v>80</v>
      </c>
      <c r="B703" s="256" t="s">
        <v>425</v>
      </c>
      <c r="C703" s="256" t="s">
        <v>426</v>
      </c>
      <c r="D703" s="255" t="s">
        <v>427</v>
      </c>
      <c r="E703" s="256">
        <v>136569.80904379679</v>
      </c>
      <c r="F703" s="256">
        <v>136634.91361505643</v>
      </c>
      <c r="G703" s="257" t="s">
        <v>436</v>
      </c>
      <c r="H703" s="245">
        <v>0.21000000000000002</v>
      </c>
      <c r="I703" s="258">
        <v>65.10457125963876</v>
      </c>
      <c r="L703"/>
    </row>
    <row r="704" spans="1:12" ht="20.100000000000001" customHeight="1" x14ac:dyDescent="0.2">
      <c r="A704" s="255">
        <v>81</v>
      </c>
      <c r="B704" s="256" t="s">
        <v>425</v>
      </c>
      <c r="C704" s="256" t="s">
        <v>426</v>
      </c>
      <c r="D704" s="255" t="s">
        <v>427</v>
      </c>
      <c r="E704" s="256">
        <v>137149.95926723554</v>
      </c>
      <c r="F704" s="256">
        <v>137261.42679225528</v>
      </c>
      <c r="G704" s="257" t="s">
        <v>436</v>
      </c>
      <c r="H704" s="245">
        <v>0.21000000000000002</v>
      </c>
      <c r="I704" s="258">
        <v>111.46752501974697</v>
      </c>
      <c r="L704"/>
    </row>
    <row r="705" spans="1:12" ht="20.100000000000001" customHeight="1" x14ac:dyDescent="0.2">
      <c r="A705" s="255">
        <v>82</v>
      </c>
      <c r="B705" s="256" t="s">
        <v>425</v>
      </c>
      <c r="C705" s="256" t="s">
        <v>426</v>
      </c>
      <c r="D705" s="255" t="s">
        <v>438</v>
      </c>
      <c r="E705" s="256">
        <v>137281.55017996</v>
      </c>
      <c r="F705" s="256">
        <v>137149.30636923295</v>
      </c>
      <c r="G705" s="257" t="s">
        <v>436</v>
      </c>
      <c r="H705" s="245">
        <v>0.21000000000000002</v>
      </c>
      <c r="I705" s="258">
        <v>132.24381072705728</v>
      </c>
      <c r="L705"/>
    </row>
    <row r="706" spans="1:12" ht="20.100000000000001" customHeight="1" x14ac:dyDescent="0.2">
      <c r="A706" s="255">
        <v>83</v>
      </c>
      <c r="B706" s="256" t="s">
        <v>425</v>
      </c>
      <c r="C706" s="256" t="s">
        <v>426</v>
      </c>
      <c r="D706" s="255" t="s">
        <v>438</v>
      </c>
      <c r="E706" s="256">
        <v>137129.50440272404</v>
      </c>
      <c r="F706" s="256">
        <v>137054.80538790167</v>
      </c>
      <c r="G706" s="257" t="s">
        <v>436</v>
      </c>
      <c r="H706" s="245">
        <v>0.21000000000000002</v>
      </c>
      <c r="I706" s="258">
        <v>74.699014822370373</v>
      </c>
      <c r="L706"/>
    </row>
    <row r="707" spans="1:12" ht="20.100000000000001" customHeight="1" x14ac:dyDescent="0.2">
      <c r="A707" s="255">
        <v>84</v>
      </c>
      <c r="B707" s="256" t="s">
        <v>425</v>
      </c>
      <c r="C707" s="256" t="s">
        <v>426</v>
      </c>
      <c r="D707" s="255" t="s">
        <v>438</v>
      </c>
      <c r="E707" s="256">
        <v>137054.80538790167</v>
      </c>
      <c r="F707" s="256">
        <v>136804.95926723478</v>
      </c>
      <c r="G707" s="257" t="s">
        <v>431</v>
      </c>
      <c r="H707" s="245">
        <v>0.114</v>
      </c>
      <c r="I707" s="258">
        <v>249.84612066688715</v>
      </c>
      <c r="L707"/>
    </row>
    <row r="708" spans="1:12" ht="20.100000000000001" customHeight="1" x14ac:dyDescent="0.2">
      <c r="A708" s="255">
        <v>85</v>
      </c>
      <c r="B708" s="256" t="s">
        <v>425</v>
      </c>
      <c r="C708" s="256" t="s">
        <v>426</v>
      </c>
      <c r="D708" s="255" t="s">
        <v>438</v>
      </c>
      <c r="E708" s="256">
        <v>136560.14352867869</v>
      </c>
      <c r="F708" s="256">
        <v>136012.98648371003</v>
      </c>
      <c r="G708" s="257" t="s">
        <v>431</v>
      </c>
      <c r="H708" s="245">
        <v>0.114</v>
      </c>
      <c r="I708" s="258">
        <v>547.1570449686551</v>
      </c>
      <c r="L708"/>
    </row>
    <row r="709" spans="1:12" ht="20.100000000000001" customHeight="1" x14ac:dyDescent="0.2">
      <c r="A709" s="255">
        <v>86</v>
      </c>
      <c r="B709" s="256" t="s">
        <v>425</v>
      </c>
      <c r="C709" s="256" t="s">
        <v>426</v>
      </c>
      <c r="D709" s="255" t="s">
        <v>438</v>
      </c>
      <c r="E709" s="256">
        <v>135226.42610076602</v>
      </c>
      <c r="F709" s="256">
        <v>134734.20366381857</v>
      </c>
      <c r="G709" s="257" t="s">
        <v>431</v>
      </c>
      <c r="H709" s="245">
        <v>0.114</v>
      </c>
      <c r="I709" s="258">
        <v>492.22243694745703</v>
      </c>
      <c r="J709" s="259">
        <f t="shared" ref="J709" si="6">H709*I709</f>
        <v>56.113357812010101</v>
      </c>
      <c r="L709"/>
    </row>
    <row r="710" spans="1:12" ht="20.100000000000001" customHeight="1" x14ac:dyDescent="0.2">
      <c r="A710" s="255">
        <v>87</v>
      </c>
      <c r="B710" s="256" t="s">
        <v>425</v>
      </c>
      <c r="C710" s="256" t="s">
        <v>426</v>
      </c>
      <c r="D710" s="255" t="s">
        <v>438</v>
      </c>
      <c r="E710" s="256">
        <v>134307.82507442718</v>
      </c>
      <c r="F710" s="256">
        <v>133676.97747284945</v>
      </c>
      <c r="G710" s="257" t="s">
        <v>428</v>
      </c>
      <c r="H710" s="245">
        <v>0.10199999999999999</v>
      </c>
      <c r="I710" s="258">
        <v>630.84760157772689</v>
      </c>
      <c r="L710"/>
    </row>
    <row r="711" spans="1:12" ht="20.100000000000001" customHeight="1" x14ac:dyDescent="0.2">
      <c r="A711" s="255">
        <v>88</v>
      </c>
      <c r="B711" s="256" t="s">
        <v>425</v>
      </c>
      <c r="C711" s="256" t="s">
        <v>426</v>
      </c>
      <c r="D711" s="255" t="s">
        <v>438</v>
      </c>
      <c r="E711" s="256">
        <v>133520.5726218418</v>
      </c>
      <c r="F711" s="256">
        <v>133092.61982753043</v>
      </c>
      <c r="G711" s="257" t="s">
        <v>431</v>
      </c>
      <c r="H711" s="245">
        <v>0.114</v>
      </c>
      <c r="I711" s="258">
        <v>427.95279431136441</v>
      </c>
      <c r="J711" s="259">
        <f>H711*I711</f>
        <v>48.786618551495543</v>
      </c>
      <c r="L711"/>
    </row>
    <row r="712" spans="1:12" ht="20.100000000000001" customHeight="1" x14ac:dyDescent="0.2">
      <c r="A712" s="255">
        <v>89</v>
      </c>
      <c r="B712" s="256" t="s">
        <v>425</v>
      </c>
      <c r="C712" s="256" t="s">
        <v>426</v>
      </c>
      <c r="D712" s="255" t="s">
        <v>438</v>
      </c>
      <c r="E712" s="256">
        <v>132983.80713333777</v>
      </c>
      <c r="F712" s="256">
        <v>132717.94116378599</v>
      </c>
      <c r="G712" s="257" t="s">
        <v>428</v>
      </c>
      <c r="H712" s="245">
        <v>0.10199999999999999</v>
      </c>
      <c r="I712" s="258">
        <v>265.86596955178538</v>
      </c>
      <c r="L712"/>
    </row>
    <row r="713" spans="1:12" ht="20.100000000000001" customHeight="1" x14ac:dyDescent="0.2">
      <c r="A713" s="255">
        <v>90</v>
      </c>
      <c r="B713" s="256" t="s">
        <v>425</v>
      </c>
      <c r="C713" s="256" t="s">
        <v>426</v>
      </c>
      <c r="D713" s="255" t="s">
        <v>438</v>
      </c>
      <c r="E713" s="256">
        <v>132654.61875194561</v>
      </c>
      <c r="F713" s="256">
        <v>132441.42161549546</v>
      </c>
      <c r="G713" s="257" t="s">
        <v>428</v>
      </c>
      <c r="H713" s="245">
        <v>0.10199999999999999</v>
      </c>
      <c r="I713" s="258">
        <v>213.19713645015145</v>
      </c>
      <c r="L713"/>
    </row>
    <row r="714" spans="1:12" ht="20.100000000000001" customHeight="1" x14ac:dyDescent="0.2">
      <c r="A714" s="255">
        <v>91</v>
      </c>
      <c r="B714" s="256" t="s">
        <v>425</v>
      </c>
      <c r="C714" s="256" t="s">
        <v>426</v>
      </c>
      <c r="D714" s="255" t="s">
        <v>438</v>
      </c>
      <c r="E714" s="256">
        <v>132436.65911939461</v>
      </c>
      <c r="F714" s="256">
        <v>132426.80626651872</v>
      </c>
      <c r="G714" s="257" t="s">
        <v>428</v>
      </c>
      <c r="H714" s="245">
        <v>0.10199999999999999</v>
      </c>
      <c r="I714" s="258">
        <v>9.8528528758906759</v>
      </c>
      <c r="L714"/>
    </row>
    <row r="715" spans="1:12" ht="20.100000000000001" customHeight="1" x14ac:dyDescent="0.2">
      <c r="A715" s="255">
        <v>92</v>
      </c>
      <c r="B715" s="256" t="s">
        <v>425</v>
      </c>
      <c r="C715" s="256" t="s">
        <v>426</v>
      </c>
      <c r="D715" s="255" t="s">
        <v>438</v>
      </c>
      <c r="E715" s="256">
        <v>132412.1076465084</v>
      </c>
      <c r="F715" s="256">
        <v>132373.00446538383</v>
      </c>
      <c r="G715" s="257" t="s">
        <v>428</v>
      </c>
      <c r="H715" s="245">
        <v>0.10199999999999999</v>
      </c>
      <c r="I715" s="258">
        <v>39.103181124577532</v>
      </c>
      <c r="L715"/>
    </row>
    <row r="716" spans="1:12" ht="20.100000000000001" customHeight="1" x14ac:dyDescent="0.2">
      <c r="A716" s="255">
        <v>93</v>
      </c>
      <c r="B716" s="256" t="s">
        <v>425</v>
      </c>
      <c r="C716" s="256" t="s">
        <v>426</v>
      </c>
      <c r="D716" s="255" t="s">
        <v>438</v>
      </c>
      <c r="E716" s="256">
        <v>132363.23771938038</v>
      </c>
      <c r="F716" s="256">
        <v>132201.74993867782</v>
      </c>
      <c r="G716" s="257" t="s">
        <v>428</v>
      </c>
      <c r="H716" s="245">
        <v>0.10199999999999999</v>
      </c>
      <c r="I716" s="258">
        <v>161.4877807025623</v>
      </c>
      <c r="L716"/>
    </row>
    <row r="717" spans="1:12" ht="20.100000000000001" customHeight="1" x14ac:dyDescent="0.2">
      <c r="A717" s="255">
        <v>94</v>
      </c>
      <c r="B717" s="256" t="s">
        <v>425</v>
      </c>
      <c r="C717" s="256" t="s">
        <v>426</v>
      </c>
      <c r="D717" s="255" t="s">
        <v>438</v>
      </c>
      <c r="E717" s="256">
        <v>132138.22874883073</v>
      </c>
      <c r="F717" s="256">
        <v>131276.050243342</v>
      </c>
      <c r="G717" s="257" t="s">
        <v>431</v>
      </c>
      <c r="H717" s="245">
        <v>0.114</v>
      </c>
      <c r="I717" s="258">
        <v>862.17850548872957</v>
      </c>
      <c r="J717" s="259">
        <f>H717*I717</f>
        <v>98.288349625715171</v>
      </c>
      <c r="L717"/>
    </row>
    <row r="718" spans="1:12" ht="20.100000000000001" customHeight="1" x14ac:dyDescent="0.2">
      <c r="A718" s="255">
        <v>95</v>
      </c>
      <c r="B718" s="256" t="s">
        <v>425</v>
      </c>
      <c r="C718" s="256" t="s">
        <v>426</v>
      </c>
      <c r="D718" s="255" t="s">
        <v>438</v>
      </c>
      <c r="E718" s="256">
        <v>131069.48658642216</v>
      </c>
      <c r="F718" s="256">
        <v>131049.23987072558</v>
      </c>
      <c r="G718" s="257" t="s">
        <v>428</v>
      </c>
      <c r="H718" s="245">
        <v>0.10199999999999999</v>
      </c>
      <c r="I718" s="258">
        <v>20.246715696586762</v>
      </c>
      <c r="L718"/>
    </row>
    <row r="719" spans="1:12" ht="20.100000000000001" customHeight="1" x14ac:dyDescent="0.2">
      <c r="A719" s="255">
        <v>96</v>
      </c>
      <c r="B719" s="256" t="s">
        <v>425</v>
      </c>
      <c r="C719" s="256" t="s">
        <v>426</v>
      </c>
      <c r="D719" s="255" t="s">
        <v>438</v>
      </c>
      <c r="E719" s="256">
        <v>131049.23987072558</v>
      </c>
      <c r="F719" s="256">
        <v>131028.52242443572</v>
      </c>
      <c r="G719" s="257" t="s">
        <v>436</v>
      </c>
      <c r="H719" s="245">
        <v>0.21000000000000002</v>
      </c>
      <c r="I719" s="258">
        <v>20.717446289854706</v>
      </c>
      <c r="L719"/>
    </row>
    <row r="720" spans="1:12" ht="20.100000000000001" customHeight="1" x14ac:dyDescent="0.2">
      <c r="A720" s="255">
        <v>97</v>
      </c>
      <c r="B720" s="256" t="s">
        <v>425</v>
      </c>
      <c r="C720" s="256" t="s">
        <v>432</v>
      </c>
      <c r="D720" s="255" t="s">
        <v>438</v>
      </c>
      <c r="E720" s="256">
        <v>130954.59000588297</v>
      </c>
      <c r="F720" s="256">
        <v>130754.4752155985</v>
      </c>
      <c r="G720" s="257" t="s">
        <v>428</v>
      </c>
      <c r="H720" s="245">
        <v>0.10199999999999999</v>
      </c>
      <c r="I720" s="258">
        <v>200.11479028446774</v>
      </c>
      <c r="L720"/>
    </row>
    <row r="721" spans="1:12" ht="20.100000000000001" customHeight="1" x14ac:dyDescent="0.2">
      <c r="A721" s="255">
        <v>98</v>
      </c>
      <c r="B721" s="256" t="s">
        <v>425</v>
      </c>
      <c r="C721" s="256" t="s">
        <v>426</v>
      </c>
      <c r="D721" s="255" t="s">
        <v>438</v>
      </c>
      <c r="E721" s="256">
        <v>130754.4752155985</v>
      </c>
      <c r="F721" s="256">
        <v>130754.4752155985</v>
      </c>
      <c r="G721" s="257" t="s">
        <v>428</v>
      </c>
      <c r="H721" s="245">
        <v>0.10199999999999999</v>
      </c>
      <c r="I721" s="258">
        <v>0</v>
      </c>
      <c r="L721"/>
    </row>
    <row r="722" spans="1:12" ht="20.100000000000001" customHeight="1" x14ac:dyDescent="0.2">
      <c r="A722" s="255">
        <v>99</v>
      </c>
      <c r="B722" s="256" t="s">
        <v>425</v>
      </c>
      <c r="C722" s="256" t="s">
        <v>426</v>
      </c>
      <c r="D722" s="255" t="s">
        <v>438</v>
      </c>
      <c r="E722" s="256">
        <v>129991.90538597603</v>
      </c>
      <c r="F722" s="256">
        <v>129775.74655168671</v>
      </c>
      <c r="G722" s="257" t="s">
        <v>428</v>
      </c>
      <c r="H722" s="245">
        <v>0.10199999999999999</v>
      </c>
      <c r="I722" s="258">
        <v>216.15883428932284</v>
      </c>
      <c r="L722"/>
    </row>
    <row r="723" spans="1:12" ht="20.100000000000001" customHeight="1" x14ac:dyDescent="0.2">
      <c r="A723" s="255">
        <v>100</v>
      </c>
      <c r="B723" s="256" t="s">
        <v>425</v>
      </c>
      <c r="C723" s="256" t="s">
        <v>426</v>
      </c>
      <c r="D723" s="255" t="s">
        <v>438</v>
      </c>
      <c r="E723" s="256">
        <v>129379.52931027321</v>
      </c>
      <c r="F723" s="256">
        <v>129012.28965521684</v>
      </c>
      <c r="G723" s="257" t="s">
        <v>428</v>
      </c>
      <c r="H723" s="245">
        <v>0.10199999999999999</v>
      </c>
      <c r="I723" s="258">
        <v>367.2396550563717</v>
      </c>
      <c r="L723"/>
    </row>
    <row r="724" spans="1:12" ht="20.100000000000001" customHeight="1" x14ac:dyDescent="0.2">
      <c r="A724" s="255">
        <v>101</v>
      </c>
      <c r="B724" s="256" t="s">
        <v>425</v>
      </c>
      <c r="C724" s="256" t="s">
        <v>426</v>
      </c>
      <c r="D724" s="255" t="s">
        <v>438</v>
      </c>
      <c r="E724" s="256">
        <v>128724.34088061302</v>
      </c>
      <c r="F724" s="256">
        <v>128435.20818968424</v>
      </c>
      <c r="G724" s="257" t="s">
        <v>431</v>
      </c>
      <c r="H724" s="245">
        <v>0.114</v>
      </c>
      <c r="I724" s="258">
        <v>289.13269092877454</v>
      </c>
      <c r="J724" s="259">
        <f>H724*I724</f>
        <v>32.961126765880302</v>
      </c>
      <c r="L724"/>
    </row>
    <row r="725" spans="1:12" ht="20.100000000000001" customHeight="1" x14ac:dyDescent="0.2">
      <c r="A725" s="255">
        <v>102</v>
      </c>
      <c r="B725" s="256" t="s">
        <v>425</v>
      </c>
      <c r="C725" s="256" t="s">
        <v>426</v>
      </c>
      <c r="D725" s="255" t="s">
        <v>438</v>
      </c>
      <c r="E725" s="256">
        <v>127788.78022171145</v>
      </c>
      <c r="F725" s="256">
        <v>127614.02242635119</v>
      </c>
      <c r="G725" s="257" t="s">
        <v>428</v>
      </c>
      <c r="H725" s="245">
        <v>0.10199999999999999</v>
      </c>
      <c r="I725" s="258">
        <v>174.75779536025948</v>
      </c>
      <c r="L725"/>
    </row>
    <row r="726" spans="1:12" ht="20.100000000000001" customHeight="1" x14ac:dyDescent="0.2">
      <c r="A726" s="255">
        <v>103</v>
      </c>
      <c r="B726" s="256" t="s">
        <v>425</v>
      </c>
      <c r="C726" s="256" t="s">
        <v>426</v>
      </c>
      <c r="D726" s="255" t="s">
        <v>438</v>
      </c>
      <c r="E726" s="256">
        <v>127568.457112132</v>
      </c>
      <c r="F726" s="256">
        <v>127346.90580930733</v>
      </c>
      <c r="G726" s="257" t="s">
        <v>431</v>
      </c>
      <c r="H726" s="245">
        <v>0.114</v>
      </c>
      <c r="I726" s="258">
        <v>221.55130282467871</v>
      </c>
      <c r="J726" s="259">
        <f>H726*I726</f>
        <v>25.256848522013374</v>
      </c>
      <c r="L726"/>
    </row>
    <row r="727" spans="1:12" ht="20.100000000000001" customHeight="1" x14ac:dyDescent="0.2">
      <c r="A727" s="255">
        <v>104</v>
      </c>
      <c r="B727" s="256" t="s">
        <v>425</v>
      </c>
      <c r="C727" s="256" t="s">
        <v>426</v>
      </c>
      <c r="D727" s="255" t="s">
        <v>438</v>
      </c>
      <c r="E727" s="256">
        <v>126822.52931027385</v>
      </c>
      <c r="F727" s="256">
        <v>125958.98197827869</v>
      </c>
      <c r="G727" s="257" t="s">
        <v>428</v>
      </c>
      <c r="H727" s="245">
        <v>0.10199999999999999</v>
      </c>
      <c r="I727" s="258">
        <v>863.54733199515613</v>
      </c>
      <c r="L727"/>
    </row>
    <row r="728" spans="1:12" ht="20.100000000000001" customHeight="1" x14ac:dyDescent="0.2">
      <c r="A728" s="255">
        <v>105</v>
      </c>
      <c r="B728" s="256" t="s">
        <v>425</v>
      </c>
      <c r="C728" s="256" t="s">
        <v>426</v>
      </c>
      <c r="D728" s="255" t="s">
        <v>438</v>
      </c>
      <c r="E728" s="256">
        <v>124409.22874882544</v>
      </c>
      <c r="F728" s="256">
        <v>124233.81245400643</v>
      </c>
      <c r="G728" s="257" t="s">
        <v>428</v>
      </c>
      <c r="H728" s="245">
        <v>0.10199999999999999</v>
      </c>
      <c r="I728" s="258">
        <v>175.416294819006</v>
      </c>
      <c r="L728"/>
    </row>
    <row r="729" spans="1:12" ht="20.100000000000001" customHeight="1" x14ac:dyDescent="0.2">
      <c r="A729" s="255">
        <v>106</v>
      </c>
      <c r="B729" s="256" t="s">
        <v>425</v>
      </c>
      <c r="C729" s="256" t="s">
        <v>426</v>
      </c>
      <c r="D729" s="255" t="s">
        <v>438</v>
      </c>
      <c r="E729" s="256">
        <v>124006.54698760308</v>
      </c>
      <c r="F729" s="256">
        <v>123757.6469827071</v>
      </c>
      <c r="G729" s="257" t="s">
        <v>431</v>
      </c>
      <c r="H729" s="245">
        <v>0.114</v>
      </c>
      <c r="I729" s="258">
        <v>248.90000489598606</v>
      </c>
      <c r="J729" s="259">
        <f t="shared" ref="J729:J732" si="7">H729*I729</f>
        <v>28.374600558142411</v>
      </c>
      <c r="L729"/>
    </row>
    <row r="730" spans="1:12" ht="20.100000000000001" customHeight="1" x14ac:dyDescent="0.2">
      <c r="A730" s="255">
        <v>107</v>
      </c>
      <c r="B730" s="256" t="s">
        <v>425</v>
      </c>
      <c r="C730" s="256" t="s">
        <v>426</v>
      </c>
      <c r="D730" s="255" t="s">
        <v>438</v>
      </c>
      <c r="E730" s="256">
        <v>123432.62211102051</v>
      </c>
      <c r="F730" s="256">
        <v>123381.78919225873</v>
      </c>
      <c r="G730" s="257" t="s">
        <v>431</v>
      </c>
      <c r="H730" s="245">
        <v>0.114</v>
      </c>
      <c r="I730" s="258">
        <v>50.832918761778274</v>
      </c>
      <c r="J730" s="259">
        <f t="shared" si="7"/>
        <v>5.7949527388427233</v>
      </c>
      <c r="L730"/>
    </row>
    <row r="731" spans="1:12" ht="20.100000000000001" customHeight="1" x14ac:dyDescent="0.2">
      <c r="A731" s="255">
        <v>108</v>
      </c>
      <c r="B731" s="256" t="s">
        <v>425</v>
      </c>
      <c r="C731" s="256" t="s">
        <v>426</v>
      </c>
      <c r="D731" s="255" t="s">
        <v>438</v>
      </c>
      <c r="E731" s="256">
        <v>123200.90043101882</v>
      </c>
      <c r="F731" s="256">
        <v>123153.48440929268</v>
      </c>
      <c r="G731" s="257" t="s">
        <v>431</v>
      </c>
      <c r="H731" s="245">
        <v>0.114</v>
      </c>
      <c r="I731" s="258">
        <v>47.416021726137842</v>
      </c>
      <c r="J731" s="259">
        <f t="shared" si="7"/>
        <v>5.4054264767797138</v>
      </c>
      <c r="L731"/>
    </row>
    <row r="732" spans="1:12" ht="20.100000000000001" customHeight="1" x14ac:dyDescent="0.2">
      <c r="A732" s="255">
        <v>109</v>
      </c>
      <c r="B732" s="256" t="s">
        <v>425</v>
      </c>
      <c r="C732" s="256" t="s">
        <v>426</v>
      </c>
      <c r="D732" s="255" t="s">
        <v>438</v>
      </c>
      <c r="E732" s="256">
        <v>122327.84750077836</v>
      </c>
      <c r="F732" s="256">
        <v>121402.78919225089</v>
      </c>
      <c r="G732" s="257" t="s">
        <v>431</v>
      </c>
      <c r="H732" s="245">
        <v>0.114</v>
      </c>
      <c r="I732" s="258">
        <v>925.05830852747022</v>
      </c>
      <c r="J732" s="259">
        <f t="shared" si="7"/>
        <v>105.45664717213161</v>
      </c>
      <c r="L732"/>
    </row>
    <row r="733" spans="1:12" ht="20.100000000000001" customHeight="1" x14ac:dyDescent="0.2">
      <c r="A733" s="255">
        <v>110</v>
      </c>
      <c r="B733" s="256" t="s">
        <v>425</v>
      </c>
      <c r="C733" s="256" t="s">
        <v>426</v>
      </c>
      <c r="D733" s="255" t="s">
        <v>438</v>
      </c>
      <c r="E733" s="256">
        <v>121181.35882169849</v>
      </c>
      <c r="F733" s="256">
        <v>121158.53143529872</v>
      </c>
      <c r="G733" s="257" t="s">
        <v>428</v>
      </c>
      <c r="H733" s="245">
        <v>0.10199999999999999</v>
      </c>
      <c r="I733" s="258">
        <v>22.827386399774696</v>
      </c>
      <c r="L733"/>
    </row>
    <row r="734" spans="1:12" ht="20.100000000000001" customHeight="1" x14ac:dyDescent="0.2">
      <c r="A734" s="255">
        <v>111</v>
      </c>
      <c r="B734" s="256" t="s">
        <v>425</v>
      </c>
      <c r="C734" s="256" t="s">
        <v>426</v>
      </c>
      <c r="D734" s="255" t="s">
        <v>438</v>
      </c>
      <c r="E734" s="256">
        <v>121158.53143529872</v>
      </c>
      <c r="F734" s="256">
        <v>121158.53143529872</v>
      </c>
      <c r="G734" s="257" t="s">
        <v>428</v>
      </c>
      <c r="H734" s="245">
        <v>0.10199999999999999</v>
      </c>
      <c r="I734" s="258">
        <v>0</v>
      </c>
      <c r="L734"/>
    </row>
    <row r="735" spans="1:12" ht="20.100000000000001" customHeight="1" x14ac:dyDescent="0.2">
      <c r="A735" s="255">
        <v>112</v>
      </c>
      <c r="B735" s="256" t="s">
        <v>425</v>
      </c>
      <c r="C735" s="256" t="s">
        <v>426</v>
      </c>
      <c r="D735" s="255" t="s">
        <v>438</v>
      </c>
      <c r="E735" s="256">
        <v>121143.30051316784</v>
      </c>
      <c r="F735" s="256">
        <v>121128.13577588186</v>
      </c>
      <c r="G735" s="257" t="s">
        <v>428</v>
      </c>
      <c r="H735" s="245">
        <v>0.10199999999999999</v>
      </c>
      <c r="I735" s="258">
        <v>15.164737285973388</v>
      </c>
      <c r="L735"/>
    </row>
    <row r="736" spans="1:12" ht="20.100000000000001" customHeight="1" x14ac:dyDescent="0.2">
      <c r="A736" s="255">
        <v>113</v>
      </c>
      <c r="B736" s="256" t="s">
        <v>425</v>
      </c>
      <c r="C736" s="256" t="s">
        <v>426</v>
      </c>
      <c r="D736" s="255" t="s">
        <v>438</v>
      </c>
      <c r="E736" s="256">
        <v>121112.92823566044</v>
      </c>
      <c r="F736" s="256">
        <v>121029.34396557153</v>
      </c>
      <c r="G736" s="257" t="s">
        <v>428</v>
      </c>
      <c r="H736" s="245">
        <v>0.10199999999999999</v>
      </c>
      <c r="I736" s="258">
        <v>83.584270088904304</v>
      </c>
      <c r="L736"/>
    </row>
    <row r="737" spans="1:12" ht="20.100000000000001" customHeight="1" x14ac:dyDescent="0.2">
      <c r="A737" s="255">
        <v>114</v>
      </c>
      <c r="B737" s="256" t="s">
        <v>425</v>
      </c>
      <c r="C737" s="256" t="s">
        <v>426</v>
      </c>
      <c r="D737" s="255" t="s">
        <v>438</v>
      </c>
      <c r="E737" s="256">
        <v>120801.46856470304</v>
      </c>
      <c r="F737" s="256">
        <v>120481.86033167342</v>
      </c>
      <c r="G737" s="257" t="s">
        <v>428</v>
      </c>
      <c r="H737" s="245">
        <v>0.10199999999999999</v>
      </c>
      <c r="I737" s="258">
        <v>319.60823302961944</v>
      </c>
      <c r="L737"/>
    </row>
    <row r="738" spans="1:12" ht="20.100000000000001" customHeight="1" x14ac:dyDescent="0.2">
      <c r="A738" s="255">
        <v>115</v>
      </c>
      <c r="B738" s="256" t="s">
        <v>425</v>
      </c>
      <c r="C738" s="256" t="s">
        <v>426</v>
      </c>
      <c r="D738" s="255" t="s">
        <v>438</v>
      </c>
      <c r="E738" s="256">
        <v>120390.63506018174</v>
      </c>
      <c r="F738" s="256">
        <v>120184.38296153484</v>
      </c>
      <c r="G738" s="257" t="s">
        <v>428</v>
      </c>
      <c r="H738" s="245">
        <v>0.10199999999999999</v>
      </c>
      <c r="I738" s="258">
        <v>206.2520986469026</v>
      </c>
      <c r="L738"/>
    </row>
    <row r="739" spans="1:12" ht="20.100000000000001" customHeight="1" x14ac:dyDescent="0.2">
      <c r="A739" s="255">
        <v>116</v>
      </c>
      <c r="B739" s="256" t="s">
        <v>425</v>
      </c>
      <c r="C739" s="256" t="s">
        <v>426</v>
      </c>
      <c r="D739" s="255" t="s">
        <v>438</v>
      </c>
      <c r="E739" s="256">
        <v>119559.46198293731</v>
      </c>
      <c r="F739" s="256">
        <v>119363.65603443036</v>
      </c>
      <c r="G739" s="257" t="s">
        <v>428</v>
      </c>
      <c r="H739" s="245">
        <v>0.10199999999999999</v>
      </c>
      <c r="I739" s="258">
        <v>195.80594850695343</v>
      </c>
      <c r="L739"/>
    </row>
    <row r="740" spans="1:12" ht="20.100000000000001" customHeight="1" x14ac:dyDescent="0.2">
      <c r="A740" s="255">
        <v>117</v>
      </c>
      <c r="B740" s="256" t="s">
        <v>425</v>
      </c>
      <c r="C740" s="256" t="s">
        <v>426</v>
      </c>
      <c r="D740" s="255" t="s">
        <v>438</v>
      </c>
      <c r="E740" s="256">
        <v>119208.56099130945</v>
      </c>
      <c r="F740" s="256">
        <v>119064.60262083446</v>
      </c>
      <c r="G740" s="257" t="s">
        <v>428</v>
      </c>
      <c r="H740" s="245">
        <v>0.10199999999999999</v>
      </c>
      <c r="I740" s="258">
        <v>143.95837047499663</v>
      </c>
      <c r="L740"/>
    </row>
    <row r="741" spans="1:12" ht="20.100000000000001" customHeight="1" x14ac:dyDescent="0.2">
      <c r="A741" s="255">
        <v>118</v>
      </c>
      <c r="B741" s="256" t="s">
        <v>425</v>
      </c>
      <c r="C741" s="256" t="s">
        <v>426</v>
      </c>
      <c r="D741" s="255" t="s">
        <v>438</v>
      </c>
      <c r="E741" s="256">
        <v>118330.53624923374</v>
      </c>
      <c r="F741" s="256">
        <v>118055.3438343202</v>
      </c>
      <c r="G741" s="257" t="s">
        <v>428</v>
      </c>
      <c r="H741" s="245">
        <v>0.10199999999999999</v>
      </c>
      <c r="I741" s="258">
        <v>275.19241491354478</v>
      </c>
      <c r="L741"/>
    </row>
    <row r="742" spans="1:12" ht="20.100000000000001" customHeight="1" x14ac:dyDescent="0.2">
      <c r="A742" s="255">
        <v>119</v>
      </c>
      <c r="B742" s="256" t="s">
        <v>425</v>
      </c>
      <c r="C742" s="256" t="s">
        <v>426</v>
      </c>
      <c r="D742" s="255" t="s">
        <v>438</v>
      </c>
      <c r="E742" s="256">
        <v>117857.66360466141</v>
      </c>
      <c r="F742" s="256">
        <v>117745.15769004571</v>
      </c>
      <c r="G742" s="257" t="s">
        <v>428</v>
      </c>
      <c r="H742" s="245">
        <v>0.10199999999999999</v>
      </c>
      <c r="I742" s="258">
        <v>112.50591461570002</v>
      </c>
      <c r="L742"/>
    </row>
    <row r="743" spans="1:12" ht="20.100000000000001" customHeight="1" x14ac:dyDescent="0.2">
      <c r="A743" s="255">
        <v>120</v>
      </c>
      <c r="B743" s="256" t="s">
        <v>425</v>
      </c>
      <c r="C743" s="256" t="s">
        <v>426</v>
      </c>
      <c r="D743" s="255" t="s">
        <v>438</v>
      </c>
      <c r="E743" s="256">
        <v>117647.37955736803</v>
      </c>
      <c r="F743" s="256">
        <v>117641.62323720899</v>
      </c>
      <c r="G743" s="257" t="s">
        <v>428</v>
      </c>
      <c r="H743" s="245">
        <v>0.10199999999999999</v>
      </c>
      <c r="I743" s="258">
        <v>5.756320159038296</v>
      </c>
      <c r="L743"/>
    </row>
    <row r="744" spans="1:12" ht="20.100000000000001" customHeight="1" x14ac:dyDescent="0.2">
      <c r="A744" s="255">
        <v>121</v>
      </c>
      <c r="B744" s="256" t="s">
        <v>425</v>
      </c>
      <c r="C744" s="256" t="s">
        <v>426</v>
      </c>
      <c r="D744" s="255" t="s">
        <v>438</v>
      </c>
      <c r="E744" s="256">
        <v>117632.64857647318</v>
      </c>
      <c r="F744" s="256">
        <v>117622.91926511667</v>
      </c>
      <c r="G744" s="257" t="s">
        <v>428</v>
      </c>
      <c r="H744" s="245">
        <v>0.10199999999999999</v>
      </c>
      <c r="I744" s="258">
        <v>9.7293113565101521</v>
      </c>
      <c r="L744"/>
    </row>
    <row r="745" spans="1:12" ht="20.100000000000001" customHeight="1" x14ac:dyDescent="0.2">
      <c r="A745" s="255">
        <v>122</v>
      </c>
      <c r="B745" s="256" t="s">
        <v>425</v>
      </c>
      <c r="C745" s="256" t="s">
        <v>426</v>
      </c>
      <c r="D745" s="255" t="s">
        <v>438</v>
      </c>
      <c r="E745" s="256">
        <v>117617.986603863</v>
      </c>
      <c r="F745" s="256">
        <v>117593.48658642409</v>
      </c>
      <c r="G745" s="257" t="s">
        <v>428</v>
      </c>
      <c r="H745" s="245">
        <v>0.10199999999999999</v>
      </c>
      <c r="I745" s="258">
        <v>24.500017438913346</v>
      </c>
      <c r="L745"/>
    </row>
    <row r="746" spans="1:12" ht="20.100000000000001" customHeight="1" x14ac:dyDescent="0.2">
      <c r="A746" s="255">
        <v>123</v>
      </c>
      <c r="B746" s="256" t="s">
        <v>425</v>
      </c>
      <c r="C746" s="256" t="s">
        <v>426</v>
      </c>
      <c r="D746" s="255" t="s">
        <v>438</v>
      </c>
      <c r="E746" s="256">
        <v>117583.74655168616</v>
      </c>
      <c r="F746" s="256">
        <v>117505.41713022483</v>
      </c>
      <c r="G746" s="257" t="s">
        <v>428</v>
      </c>
      <c r="H746" s="245">
        <v>0.10199999999999999</v>
      </c>
      <c r="I746" s="258">
        <v>78.329421461327001</v>
      </c>
      <c r="L746"/>
    </row>
    <row r="747" spans="1:12" ht="20.100000000000001" customHeight="1" x14ac:dyDescent="0.2">
      <c r="A747" s="255">
        <v>124</v>
      </c>
      <c r="B747" s="256" t="s">
        <v>425</v>
      </c>
      <c r="C747" s="256" t="s">
        <v>426</v>
      </c>
      <c r="D747" s="255" t="s">
        <v>438</v>
      </c>
      <c r="E747" s="256">
        <v>115422.91029457589</v>
      </c>
      <c r="F747" s="256">
        <v>114963.48208099032</v>
      </c>
      <c r="G747" s="257" t="s">
        <v>428</v>
      </c>
      <c r="H747" s="245">
        <v>0.10199999999999999</v>
      </c>
      <c r="I747" s="258">
        <v>459.42821358557558</v>
      </c>
      <c r="L747"/>
    </row>
    <row r="748" spans="1:12" ht="20.100000000000001" customHeight="1" x14ac:dyDescent="0.2">
      <c r="A748" s="255">
        <v>125</v>
      </c>
      <c r="B748" s="256" t="s">
        <v>425</v>
      </c>
      <c r="C748" s="256" t="s">
        <v>426</v>
      </c>
      <c r="D748" s="255" t="s">
        <v>438</v>
      </c>
      <c r="E748" s="256">
        <v>114055.31704203633</v>
      </c>
      <c r="F748" s="256">
        <v>113971.76705359051</v>
      </c>
      <c r="G748" s="257" t="s">
        <v>428</v>
      </c>
      <c r="H748" s="245">
        <v>0.10199999999999999</v>
      </c>
      <c r="I748" s="258">
        <v>83.549988445825875</v>
      </c>
      <c r="L748"/>
    </row>
    <row r="749" spans="1:12" ht="20.100000000000001" customHeight="1" x14ac:dyDescent="0.2">
      <c r="A749" s="255">
        <v>126</v>
      </c>
      <c r="B749" s="256" t="s">
        <v>425</v>
      </c>
      <c r="C749" s="256" t="s">
        <v>426</v>
      </c>
      <c r="D749" s="255" t="s">
        <v>438</v>
      </c>
      <c r="E749" s="256">
        <v>112657.20632248116</v>
      </c>
      <c r="F749" s="256">
        <v>112159.8242882347</v>
      </c>
      <c r="G749" s="257" t="s">
        <v>428</v>
      </c>
      <c r="H749" s="245">
        <v>0.10199999999999999</v>
      </c>
      <c r="I749" s="258">
        <v>497.38203424646053</v>
      </c>
      <c r="L749"/>
    </row>
    <row r="750" spans="1:12" ht="20.100000000000001" customHeight="1" x14ac:dyDescent="0.2">
      <c r="A750" s="255">
        <v>127</v>
      </c>
      <c r="B750" s="256" t="s">
        <v>425</v>
      </c>
      <c r="C750" s="256" t="s">
        <v>426</v>
      </c>
      <c r="D750" s="255" t="s">
        <v>438</v>
      </c>
      <c r="E750" s="256">
        <v>111975.74214634646</v>
      </c>
      <c r="F750" s="256">
        <v>111944.55193959485</v>
      </c>
      <c r="G750" s="257" t="s">
        <v>428</v>
      </c>
      <c r="H750" s="245">
        <v>0.10199999999999999</v>
      </c>
      <c r="I750" s="258">
        <v>31.190206751605729</v>
      </c>
      <c r="L750"/>
    </row>
    <row r="751" spans="1:12" ht="20.100000000000001" customHeight="1" x14ac:dyDescent="0.2">
      <c r="A751" s="255">
        <v>128</v>
      </c>
      <c r="B751" s="256" t="s">
        <v>425</v>
      </c>
      <c r="C751" s="256" t="s">
        <v>426</v>
      </c>
      <c r="D751" s="255" t="s">
        <v>438</v>
      </c>
      <c r="E751" s="256">
        <v>111188.34396557152</v>
      </c>
      <c r="F751" s="256">
        <v>111097.46235827581</v>
      </c>
      <c r="G751" s="257" t="s">
        <v>428</v>
      </c>
      <c r="H751" s="245">
        <v>0.10199999999999999</v>
      </c>
      <c r="I751" s="258">
        <v>90.881607295712456</v>
      </c>
      <c r="L751"/>
    </row>
    <row r="752" spans="1:12" ht="20.100000000000001" customHeight="1" x14ac:dyDescent="0.2">
      <c r="A752" s="255">
        <v>129</v>
      </c>
      <c r="B752" s="256" t="s">
        <v>425</v>
      </c>
      <c r="C752" s="256" t="s">
        <v>426</v>
      </c>
      <c r="D752" s="255" t="s">
        <v>438</v>
      </c>
      <c r="E752" s="256">
        <v>111003.56431624376</v>
      </c>
      <c r="F752" s="256">
        <v>110877.90989140126</v>
      </c>
      <c r="G752" s="257" t="s">
        <v>431</v>
      </c>
      <c r="H752" s="245">
        <v>0.114</v>
      </c>
      <c r="I752" s="258">
        <v>125.65442484250525</v>
      </c>
      <c r="J752" s="259">
        <f t="shared" ref="J752:J756" si="8">H752*I752</f>
        <v>14.324604432045598</v>
      </c>
      <c r="L752"/>
    </row>
    <row r="753" spans="1:12" ht="20.100000000000001" customHeight="1" x14ac:dyDescent="0.2">
      <c r="A753" s="255">
        <v>130</v>
      </c>
      <c r="B753" s="256" t="s">
        <v>425</v>
      </c>
      <c r="C753" s="256" t="s">
        <v>426</v>
      </c>
      <c r="D753" s="255" t="s">
        <v>438</v>
      </c>
      <c r="E753" s="256">
        <v>110818.88685343035</v>
      </c>
      <c r="F753" s="256">
        <v>110668.93692398017</v>
      </c>
      <c r="G753" s="257" t="s">
        <v>431</v>
      </c>
      <c r="H753" s="245">
        <v>0.114</v>
      </c>
      <c r="I753" s="258">
        <v>149.94992945017293</v>
      </c>
      <c r="J753" s="259">
        <f t="shared" si="8"/>
        <v>17.094291957319715</v>
      </c>
      <c r="L753"/>
    </row>
    <row r="754" spans="1:12" ht="20.100000000000001" customHeight="1" x14ac:dyDescent="0.2">
      <c r="A754" s="255">
        <v>131</v>
      </c>
      <c r="B754" s="256" t="s">
        <v>425</v>
      </c>
      <c r="C754" s="256" t="s">
        <v>426</v>
      </c>
      <c r="D754" s="255" t="s">
        <v>438</v>
      </c>
      <c r="E754" s="256">
        <v>110598.80798862543</v>
      </c>
      <c r="F754" s="256">
        <v>110357.06279379629</v>
      </c>
      <c r="G754" s="257" t="s">
        <v>431</v>
      </c>
      <c r="H754" s="245">
        <v>0.114</v>
      </c>
      <c r="I754" s="258">
        <v>241.74519482914184</v>
      </c>
      <c r="J754" s="259">
        <f t="shared" si="8"/>
        <v>27.558952210522172</v>
      </c>
      <c r="L754"/>
    </row>
    <row r="755" spans="1:12" ht="20.100000000000001" customHeight="1" x14ac:dyDescent="0.2">
      <c r="A755" s="255">
        <v>132</v>
      </c>
      <c r="B755" s="256" t="s">
        <v>425</v>
      </c>
      <c r="C755" s="256" t="s">
        <v>426</v>
      </c>
      <c r="D755" s="255" t="s">
        <v>438</v>
      </c>
      <c r="E755" s="256">
        <v>110043.13396142225</v>
      </c>
      <c r="F755" s="256">
        <v>109928.56747873273</v>
      </c>
      <c r="G755" s="257" t="s">
        <v>431</v>
      </c>
      <c r="H755" s="245">
        <v>0.114</v>
      </c>
      <c r="I755" s="258">
        <v>114.56648268952267</v>
      </c>
      <c r="J755" s="259">
        <f t="shared" si="8"/>
        <v>13.060579026605586</v>
      </c>
      <c r="L755"/>
    </row>
    <row r="756" spans="1:12" ht="20.100000000000001" customHeight="1" x14ac:dyDescent="0.2">
      <c r="A756" s="255">
        <v>133</v>
      </c>
      <c r="B756" s="256" t="s">
        <v>425</v>
      </c>
      <c r="C756" s="256" t="s">
        <v>426</v>
      </c>
      <c r="D756" s="255" t="s">
        <v>438</v>
      </c>
      <c r="E756" s="256">
        <v>108225.31564843871</v>
      </c>
      <c r="F756" s="256">
        <v>108168.76012927468</v>
      </c>
      <c r="G756" s="257" t="s">
        <v>431</v>
      </c>
      <c r="H756" s="245">
        <v>0.114</v>
      </c>
      <c r="I756" s="258">
        <v>56.555519164030557</v>
      </c>
      <c r="J756" s="259">
        <f t="shared" si="8"/>
        <v>6.447329184699484</v>
      </c>
      <c r="L756"/>
    </row>
    <row r="757" spans="1:12" ht="20.100000000000001" customHeight="1" x14ac:dyDescent="0.2">
      <c r="A757" s="255">
        <v>134</v>
      </c>
      <c r="B757" s="256" t="s">
        <v>425</v>
      </c>
      <c r="C757" s="256" t="s">
        <v>426</v>
      </c>
      <c r="D757" s="255" t="s">
        <v>438</v>
      </c>
      <c r="E757" s="256">
        <v>107619.81077194377</v>
      </c>
      <c r="F757" s="256">
        <v>107154.9234076938</v>
      </c>
      <c r="G757" s="257" t="s">
        <v>428</v>
      </c>
      <c r="H757" s="245">
        <v>0.10199999999999999</v>
      </c>
      <c r="I757" s="258">
        <v>464.8873642499675</v>
      </c>
      <c r="L757"/>
    </row>
    <row r="758" spans="1:12" ht="20.100000000000001" customHeight="1" x14ac:dyDescent="0.2">
      <c r="A758" s="255">
        <v>135</v>
      </c>
      <c r="B758" s="256" t="s">
        <v>425</v>
      </c>
      <c r="C758" s="256" t="s">
        <v>426</v>
      </c>
      <c r="D758" s="255" t="s">
        <v>438</v>
      </c>
      <c r="E758" s="256">
        <v>106679</v>
      </c>
      <c r="F758" s="256">
        <v>106368.9008805418</v>
      </c>
      <c r="G758" s="257" t="s">
        <v>428</v>
      </c>
      <c r="H758" s="245">
        <v>0.10199999999999999</v>
      </c>
      <c r="I758" s="258">
        <v>310.09911945820204</v>
      </c>
      <c r="L758"/>
    </row>
    <row r="759" spans="1:12" ht="20.100000000000001" customHeight="1" x14ac:dyDescent="0.2">
      <c r="A759" s="255">
        <v>136</v>
      </c>
      <c r="B759" s="256" t="s">
        <v>425</v>
      </c>
      <c r="C759" s="256" t="s">
        <v>426</v>
      </c>
      <c r="D759" s="255" t="s">
        <v>438</v>
      </c>
      <c r="E759" s="256">
        <v>106198.33491383864</v>
      </c>
      <c r="F759" s="256">
        <v>105940.26582036147</v>
      </c>
      <c r="G759" s="257" t="s">
        <v>428</v>
      </c>
      <c r="H759" s="245">
        <v>0.10199999999999999</v>
      </c>
      <c r="I759" s="258">
        <v>258.0690934771701</v>
      </c>
      <c r="L759"/>
    </row>
    <row r="760" spans="1:12" ht="20.100000000000001" customHeight="1" x14ac:dyDescent="0.2">
      <c r="A760" s="255">
        <v>137</v>
      </c>
      <c r="B760" s="256" t="s">
        <v>425</v>
      </c>
      <c r="C760" s="256" t="s">
        <v>426</v>
      </c>
      <c r="D760" s="255" t="s">
        <v>438</v>
      </c>
      <c r="E760" s="256">
        <v>102821.28257208716</v>
      </c>
      <c r="F760" s="256">
        <v>102806.22527149216</v>
      </c>
      <c r="G760" s="257" t="s">
        <v>428</v>
      </c>
      <c r="H760" s="245">
        <v>0.10199999999999999</v>
      </c>
      <c r="I760" s="258">
        <v>15.057300594999106</v>
      </c>
      <c r="L760"/>
    </row>
    <row r="761" spans="1:12" ht="20.100000000000001" customHeight="1" x14ac:dyDescent="0.2">
      <c r="A761" s="255">
        <v>138</v>
      </c>
      <c r="B761" s="256" t="s">
        <v>425</v>
      </c>
      <c r="C761" s="256" t="s">
        <v>426</v>
      </c>
      <c r="D761" s="255" t="s">
        <v>438</v>
      </c>
      <c r="E761" s="256">
        <v>102791.16670090257</v>
      </c>
      <c r="F761" s="256">
        <v>102658.47467648983</v>
      </c>
      <c r="G761" s="257" t="s">
        <v>428</v>
      </c>
      <c r="H761" s="245">
        <v>0.10199999999999999</v>
      </c>
      <c r="I761" s="258">
        <v>132.69202441273956</v>
      </c>
      <c r="L761"/>
    </row>
    <row r="762" spans="1:12" ht="20.100000000000001" customHeight="1" x14ac:dyDescent="0.2">
      <c r="A762" s="255">
        <v>139</v>
      </c>
      <c r="B762" s="256" t="s">
        <v>425</v>
      </c>
      <c r="C762" s="256" t="s">
        <v>426</v>
      </c>
      <c r="D762" s="255" t="s">
        <v>438</v>
      </c>
      <c r="E762" s="256">
        <v>100836.98642241364</v>
      </c>
      <c r="F762" s="256">
        <v>100713.35754315599</v>
      </c>
      <c r="G762" s="257" t="s">
        <v>431</v>
      </c>
      <c r="H762" s="245">
        <v>0.114</v>
      </c>
      <c r="I762" s="258">
        <v>123.62887925765244</v>
      </c>
      <c r="J762" s="259">
        <f t="shared" ref="J762" si="9">H762*I762</f>
        <v>14.093692235372378</v>
      </c>
      <c r="L762"/>
    </row>
    <row r="763" spans="1:12" ht="20.100000000000001" customHeight="1" x14ac:dyDescent="0.2">
      <c r="A763" s="255">
        <v>1</v>
      </c>
      <c r="B763" s="256" t="s">
        <v>414</v>
      </c>
      <c r="C763" s="256" t="s">
        <v>426</v>
      </c>
      <c r="D763" s="255" t="s">
        <v>427</v>
      </c>
      <c r="E763" s="256">
        <v>30.208907178287792</v>
      </c>
      <c r="F763" s="256">
        <v>50.193733483502655</v>
      </c>
      <c r="G763" s="257" t="s">
        <v>431</v>
      </c>
      <c r="H763" s="245">
        <v>0.114</v>
      </c>
      <c r="I763" s="258">
        <v>19.984826305214863</v>
      </c>
      <c r="K763" s="259">
        <f>H763*I763</f>
        <v>2.2782701987944947</v>
      </c>
      <c r="L763"/>
    </row>
    <row r="764" spans="1:12" ht="20.100000000000001" customHeight="1" x14ac:dyDescent="0.2">
      <c r="A764" s="255">
        <v>2</v>
      </c>
      <c r="B764" s="256" t="s">
        <v>414</v>
      </c>
      <c r="C764" s="256" t="s">
        <v>426</v>
      </c>
      <c r="D764" s="255" t="s">
        <v>427</v>
      </c>
      <c r="E764" s="256">
        <v>186.23117913745142</v>
      </c>
      <c r="F764" s="256">
        <v>295.04978448672779</v>
      </c>
      <c r="G764" s="257" t="s">
        <v>431</v>
      </c>
      <c r="H764" s="245">
        <v>0.114</v>
      </c>
      <c r="I764" s="258">
        <v>108.81860534927637</v>
      </c>
      <c r="K764" s="259">
        <f t="shared" ref="K764:K768" si="10">H764*I764</f>
        <v>12.405321009817506</v>
      </c>
      <c r="L764"/>
    </row>
    <row r="765" spans="1:12" ht="20.100000000000001" customHeight="1" x14ac:dyDescent="0.2">
      <c r="A765" s="255">
        <v>3</v>
      </c>
      <c r="B765" s="256" t="s">
        <v>414</v>
      </c>
      <c r="C765" s="256" t="s">
        <v>426</v>
      </c>
      <c r="D765" s="255" t="s">
        <v>427</v>
      </c>
      <c r="E765" s="256">
        <v>701.57838450322254</v>
      </c>
      <c r="F765" s="256">
        <v>762.43448282446036</v>
      </c>
      <c r="G765" s="257" t="s">
        <v>431</v>
      </c>
      <c r="H765" s="245">
        <v>0.114</v>
      </c>
      <c r="I765" s="258">
        <v>60.856098321237823</v>
      </c>
      <c r="K765" s="259">
        <f t="shared" si="10"/>
        <v>6.9375952086211123</v>
      </c>
      <c r="L765"/>
    </row>
    <row r="766" spans="1:12" ht="20.100000000000001" customHeight="1" x14ac:dyDescent="0.2">
      <c r="A766" s="255">
        <v>4</v>
      </c>
      <c r="B766" s="256" t="s">
        <v>414</v>
      </c>
      <c r="C766" s="256" t="s">
        <v>426</v>
      </c>
      <c r="D766" s="255" t="s">
        <v>427</v>
      </c>
      <c r="E766" s="256">
        <v>900.72639845497042</v>
      </c>
      <c r="F766" s="256">
        <v>1011.7901271060642</v>
      </c>
      <c r="G766" s="257" t="s">
        <v>431</v>
      </c>
      <c r="H766" s="245">
        <v>0.114</v>
      </c>
      <c r="I766" s="258">
        <v>111.06372865109381</v>
      </c>
      <c r="K766" s="259">
        <f t="shared" si="10"/>
        <v>12.661265066224695</v>
      </c>
      <c r="L766"/>
    </row>
    <row r="767" spans="1:12" ht="20.100000000000001" customHeight="1" x14ac:dyDescent="0.2">
      <c r="A767" s="255">
        <v>5</v>
      </c>
      <c r="B767" s="256" t="s">
        <v>414</v>
      </c>
      <c r="C767" s="256" t="s">
        <v>426</v>
      </c>
      <c r="D767" s="255" t="s">
        <v>427</v>
      </c>
      <c r="E767" s="256">
        <v>1505.1480139507448</v>
      </c>
      <c r="F767" s="256">
        <v>1912.0545589073358</v>
      </c>
      <c r="G767" s="257" t="s">
        <v>431</v>
      </c>
      <c r="H767" s="245">
        <v>0.114</v>
      </c>
      <c r="I767" s="258">
        <v>406.90654495659101</v>
      </c>
      <c r="K767" s="259">
        <f t="shared" si="10"/>
        <v>46.387346125051373</v>
      </c>
      <c r="L767"/>
    </row>
    <row r="768" spans="1:12" ht="20.100000000000001" customHeight="1" x14ac:dyDescent="0.2">
      <c r="A768" s="255">
        <v>6</v>
      </c>
      <c r="B768" s="256" t="s">
        <v>414</v>
      </c>
      <c r="C768" s="256" t="s">
        <v>426</v>
      </c>
      <c r="D768" s="255" t="s">
        <v>427</v>
      </c>
      <c r="E768" s="256">
        <v>2089.8099137634072</v>
      </c>
      <c r="F768" s="256">
        <v>2592.751077550658</v>
      </c>
      <c r="G768" s="257" t="s">
        <v>431</v>
      </c>
      <c r="H768" s="245">
        <v>0.114</v>
      </c>
      <c r="I768" s="258">
        <v>502.94116378725084</v>
      </c>
      <c r="K768" s="259">
        <f t="shared" si="10"/>
        <v>57.3352926717466</v>
      </c>
      <c r="L768"/>
    </row>
    <row r="769" spans="1:12" ht="20.100000000000001" customHeight="1" x14ac:dyDescent="0.2">
      <c r="A769" s="255">
        <v>7</v>
      </c>
      <c r="B769" s="256" t="s">
        <v>414</v>
      </c>
      <c r="C769" s="256" t="s">
        <v>426</v>
      </c>
      <c r="D769" s="255" t="s">
        <v>427</v>
      </c>
      <c r="E769" s="256">
        <v>3251.2691162737046</v>
      </c>
      <c r="F769" s="256">
        <v>3389.9909482721341</v>
      </c>
      <c r="G769" s="257" t="s">
        <v>428</v>
      </c>
      <c r="H769" s="245">
        <v>0.10199999999999999</v>
      </c>
      <c r="I769" s="258">
        <v>138.72183199842948</v>
      </c>
      <c r="L769"/>
    </row>
    <row r="770" spans="1:12" ht="20.100000000000001" customHeight="1" x14ac:dyDescent="0.2">
      <c r="A770" s="255">
        <v>8</v>
      </c>
      <c r="B770" s="256" t="s">
        <v>414</v>
      </c>
      <c r="C770" s="256" t="s">
        <v>426</v>
      </c>
      <c r="D770" s="255" t="s">
        <v>427</v>
      </c>
      <c r="E770" s="256">
        <v>4145.7847069794771</v>
      </c>
      <c r="F770" s="256">
        <v>4374.8468153840076</v>
      </c>
      <c r="G770" s="257" t="s">
        <v>428</v>
      </c>
      <c r="H770" s="245">
        <v>0.10199999999999999</v>
      </c>
      <c r="I770" s="258">
        <v>229.06210840453059</v>
      </c>
      <c r="L770"/>
    </row>
    <row r="771" spans="1:12" ht="20.100000000000001" customHeight="1" x14ac:dyDescent="0.2">
      <c r="A771" s="255">
        <v>9</v>
      </c>
      <c r="B771" s="256" t="s">
        <v>414</v>
      </c>
      <c r="C771" s="256" t="s">
        <v>426</v>
      </c>
      <c r="D771" s="255" t="s">
        <v>427</v>
      </c>
      <c r="E771" s="256">
        <v>4543.4376073162075</v>
      </c>
      <c r="F771" s="256">
        <v>4643.6080276034836</v>
      </c>
      <c r="G771" s="257" t="s">
        <v>431</v>
      </c>
      <c r="H771" s="245">
        <v>0.114</v>
      </c>
      <c r="I771" s="258">
        <v>100.1704202872761</v>
      </c>
      <c r="K771" s="259">
        <f>H771*I771</f>
        <v>11.419427912749477</v>
      </c>
      <c r="L771"/>
    </row>
    <row r="772" spans="1:12" ht="20.100000000000001" customHeight="1" x14ac:dyDescent="0.2">
      <c r="A772" s="255">
        <v>10</v>
      </c>
      <c r="B772" s="256" t="s">
        <v>414</v>
      </c>
      <c r="C772" s="256" t="s">
        <v>426</v>
      </c>
      <c r="D772" s="255" t="s">
        <v>427</v>
      </c>
      <c r="E772" s="256">
        <v>4652.6070464797622</v>
      </c>
      <c r="F772" s="256">
        <v>4668.1318507099104</v>
      </c>
      <c r="G772" s="257" t="s">
        <v>428</v>
      </c>
      <c r="H772" s="245">
        <v>0.10199999999999999</v>
      </c>
      <c r="I772" s="258">
        <v>15.52480423014822</v>
      </c>
      <c r="L772"/>
    </row>
    <row r="773" spans="1:12" ht="20.100000000000001" customHeight="1" x14ac:dyDescent="0.2">
      <c r="A773" s="255">
        <v>11</v>
      </c>
      <c r="B773" s="256" t="s">
        <v>414</v>
      </c>
      <c r="C773" s="256" t="s">
        <v>426</v>
      </c>
      <c r="D773" s="255" t="s">
        <v>427</v>
      </c>
      <c r="E773" s="256">
        <v>4795.4036744107898</v>
      </c>
      <c r="F773" s="256">
        <v>4816.2825720873343</v>
      </c>
      <c r="G773" s="257" t="s">
        <v>428</v>
      </c>
      <c r="H773" s="245">
        <v>0.10199999999999999</v>
      </c>
      <c r="I773" s="258">
        <v>20.878897676544511</v>
      </c>
      <c r="L773"/>
    </row>
    <row r="774" spans="1:12" ht="20.100000000000001" customHeight="1" x14ac:dyDescent="0.2">
      <c r="A774" s="255">
        <v>12</v>
      </c>
      <c r="B774" s="256" t="s">
        <v>414</v>
      </c>
      <c r="C774" s="256" t="s">
        <v>426</v>
      </c>
      <c r="D774" s="255" t="s">
        <v>427</v>
      </c>
      <c r="E774" s="256">
        <v>4837.1480139505829</v>
      </c>
      <c r="F774" s="256">
        <v>4858.0135162908837</v>
      </c>
      <c r="G774" s="257" t="s">
        <v>428</v>
      </c>
      <c r="H774" s="245">
        <v>0.10199999999999999</v>
      </c>
      <c r="I774" s="258">
        <v>20.865502340300736</v>
      </c>
      <c r="L774"/>
    </row>
    <row r="775" spans="1:12" ht="20.100000000000001" customHeight="1" x14ac:dyDescent="0.2">
      <c r="A775" s="255">
        <v>13</v>
      </c>
      <c r="B775" s="256" t="s">
        <v>414</v>
      </c>
      <c r="C775" s="256" t="s">
        <v>426</v>
      </c>
      <c r="D775" s="255" t="s">
        <v>427</v>
      </c>
      <c r="E775" s="256">
        <v>4944.8828588215592</v>
      </c>
      <c r="F775" s="256">
        <v>5704.5159230632435</v>
      </c>
      <c r="G775" s="257" t="s">
        <v>431</v>
      </c>
      <c r="H775" s="245">
        <v>0.114</v>
      </c>
      <c r="I775" s="258">
        <v>759.63306424168422</v>
      </c>
      <c r="K775" s="259">
        <f t="shared" ref="K775:K776" si="11">H775*I775</f>
        <v>86.598169323552</v>
      </c>
      <c r="L775"/>
    </row>
    <row r="776" spans="1:12" ht="20.100000000000001" customHeight="1" x14ac:dyDescent="0.2">
      <c r="A776" s="255">
        <v>14</v>
      </c>
      <c r="B776" s="256" t="s">
        <v>414</v>
      </c>
      <c r="C776" s="256" t="s">
        <v>426</v>
      </c>
      <c r="D776" s="255" t="s">
        <v>427</v>
      </c>
      <c r="E776" s="256">
        <v>6676.7847069837462</v>
      </c>
      <c r="F776" s="256">
        <v>7087.5881464909135</v>
      </c>
      <c r="G776" s="257" t="s">
        <v>431</v>
      </c>
      <c r="H776" s="245">
        <v>0.114</v>
      </c>
      <c r="I776" s="258">
        <v>410.80343950716724</v>
      </c>
      <c r="K776" s="259">
        <f t="shared" si="11"/>
        <v>46.831592103817066</v>
      </c>
      <c r="L776"/>
    </row>
    <row r="777" spans="1:12" ht="20.100000000000001" customHeight="1" x14ac:dyDescent="0.2">
      <c r="A777" s="255">
        <v>15</v>
      </c>
      <c r="B777" s="256" t="s">
        <v>414</v>
      </c>
      <c r="C777" s="256" t="s">
        <v>426</v>
      </c>
      <c r="D777" s="255" t="s">
        <v>427</v>
      </c>
      <c r="E777" s="256">
        <v>7194.0675814503247</v>
      </c>
      <c r="F777" s="256">
        <v>7300.6215438933768</v>
      </c>
      <c r="G777" s="257" t="s">
        <v>428</v>
      </c>
      <c r="H777" s="245">
        <v>0.10199999999999999</v>
      </c>
      <c r="I777" s="258">
        <v>106.55396244305211</v>
      </c>
      <c r="L777"/>
    </row>
    <row r="778" spans="1:12" ht="20.100000000000001" customHeight="1" x14ac:dyDescent="0.2">
      <c r="A778" s="255">
        <v>16</v>
      </c>
      <c r="B778" s="256" t="s">
        <v>414</v>
      </c>
      <c r="C778" s="256" t="s">
        <v>426</v>
      </c>
      <c r="D778" s="255" t="s">
        <v>427</v>
      </c>
      <c r="E778" s="256">
        <v>7300.6215438933768</v>
      </c>
      <c r="F778" s="256">
        <v>7407.1306574668652</v>
      </c>
      <c r="G778" s="257" t="s">
        <v>431</v>
      </c>
      <c r="H778" s="245">
        <v>0.114</v>
      </c>
      <c r="I778" s="258">
        <v>106.50911357348832</v>
      </c>
      <c r="K778" s="259">
        <f>H778*I778</f>
        <v>12.142038947377669</v>
      </c>
      <c r="L778"/>
    </row>
    <row r="779" spans="1:12" ht="20.100000000000001" customHeight="1" x14ac:dyDescent="0.2">
      <c r="A779" s="255">
        <v>17</v>
      </c>
      <c r="B779" s="256" t="s">
        <v>414</v>
      </c>
      <c r="C779" s="256" t="s">
        <v>426</v>
      </c>
      <c r="D779" s="255" t="s">
        <v>427</v>
      </c>
      <c r="E779" s="256">
        <v>7407.1306574668652</v>
      </c>
      <c r="F779" s="256">
        <v>7566.5908081467105</v>
      </c>
      <c r="G779" s="257" t="s">
        <v>428</v>
      </c>
      <c r="H779" s="245">
        <v>0.10199999999999999</v>
      </c>
      <c r="I779" s="258">
        <v>159.46015067984536</v>
      </c>
      <c r="L779"/>
    </row>
    <row r="780" spans="1:12" ht="20.100000000000001" customHeight="1" x14ac:dyDescent="0.2">
      <c r="A780" s="255">
        <v>18</v>
      </c>
      <c r="B780" s="256" t="s">
        <v>414</v>
      </c>
      <c r="C780" s="256" t="s">
        <v>426</v>
      </c>
      <c r="D780" s="255" t="s">
        <v>427</v>
      </c>
      <c r="E780" s="256">
        <v>7566.5908081467105</v>
      </c>
      <c r="F780" s="256">
        <v>7749.1883813907534</v>
      </c>
      <c r="G780" s="257" t="s">
        <v>431</v>
      </c>
      <c r="H780" s="245">
        <v>0.114</v>
      </c>
      <c r="I780" s="258">
        <v>182.59757324404291</v>
      </c>
      <c r="K780" s="259">
        <f>H780*I780</f>
        <v>20.816123349820892</v>
      </c>
      <c r="L780"/>
    </row>
    <row r="781" spans="1:12" ht="20.100000000000001" customHeight="1" x14ac:dyDescent="0.2">
      <c r="A781" s="255">
        <v>19</v>
      </c>
      <c r="B781" s="256" t="s">
        <v>414</v>
      </c>
      <c r="C781" s="256" t="s">
        <v>426</v>
      </c>
      <c r="D781" s="255" t="s">
        <v>427</v>
      </c>
      <c r="E781" s="256">
        <v>7764.4081596818578</v>
      </c>
      <c r="F781" s="256">
        <v>8700.7181122767233</v>
      </c>
      <c r="G781" s="257" t="s">
        <v>428</v>
      </c>
      <c r="H781" s="245">
        <v>0.10199999999999999</v>
      </c>
      <c r="I781" s="258">
        <v>936.30995259486554</v>
      </c>
      <c r="L781"/>
    </row>
    <row r="782" spans="1:12" ht="20.100000000000001" customHeight="1" x14ac:dyDescent="0.2">
      <c r="A782" s="255">
        <v>20</v>
      </c>
      <c r="B782" s="256" t="s">
        <v>414</v>
      </c>
      <c r="C782" s="256" t="s">
        <v>426</v>
      </c>
      <c r="D782" s="255" t="s">
        <v>427</v>
      </c>
      <c r="E782" s="256">
        <v>10478.250061331793</v>
      </c>
      <c r="F782" s="256">
        <v>10791.156984494091</v>
      </c>
      <c r="G782" s="257" t="s">
        <v>431</v>
      </c>
      <c r="H782" s="245">
        <v>0.114</v>
      </c>
      <c r="I782" s="258">
        <v>312.90692316229797</v>
      </c>
      <c r="K782" s="259">
        <f>H782*I782</f>
        <v>35.671389240501973</v>
      </c>
      <c r="L782"/>
    </row>
    <row r="783" spans="1:12" ht="20.100000000000001" customHeight="1" x14ac:dyDescent="0.2">
      <c r="A783" s="255">
        <v>21</v>
      </c>
      <c r="B783" s="256" t="s">
        <v>414</v>
      </c>
      <c r="C783" s="256" t="s">
        <v>426</v>
      </c>
      <c r="D783" s="255" t="s">
        <v>427</v>
      </c>
      <c r="E783" s="256">
        <v>10962.32742479956</v>
      </c>
      <c r="F783" s="256">
        <v>11726.663553359575</v>
      </c>
      <c r="G783" s="257" t="s">
        <v>428</v>
      </c>
      <c r="H783" s="245">
        <v>0.10199999999999999</v>
      </c>
      <c r="I783" s="258">
        <v>764.33612856001491</v>
      </c>
      <c r="L783"/>
    </row>
    <row r="784" spans="1:12" ht="20.100000000000001" customHeight="1" x14ac:dyDescent="0.2">
      <c r="A784" s="255">
        <v>22</v>
      </c>
      <c r="B784" s="256" t="s">
        <v>414</v>
      </c>
      <c r="C784" s="256" t="s">
        <v>426</v>
      </c>
      <c r="D784" s="255" t="s">
        <v>427</v>
      </c>
      <c r="E784" s="256">
        <v>11733.221767275902</v>
      </c>
      <c r="F784" s="256">
        <v>11978.058570588584</v>
      </c>
      <c r="G784" s="257" t="s">
        <v>431</v>
      </c>
      <c r="H784" s="245">
        <v>0.114</v>
      </c>
      <c r="I784" s="258">
        <v>244.8368033126826</v>
      </c>
      <c r="K784" s="259">
        <f t="shared" ref="K784:K788" si="12">H784*I784</f>
        <v>27.911395577645816</v>
      </c>
      <c r="L784"/>
    </row>
    <row r="785" spans="1:12" ht="20.100000000000001" customHeight="1" x14ac:dyDescent="0.2">
      <c r="A785" s="255">
        <v>23</v>
      </c>
      <c r="B785" s="256" t="s">
        <v>414</v>
      </c>
      <c r="C785" s="256" t="s">
        <v>426</v>
      </c>
      <c r="D785" s="255" t="s">
        <v>427</v>
      </c>
      <c r="E785" s="256">
        <v>12138.094190694435</v>
      </c>
      <c r="F785" s="256">
        <v>12879.549457017571</v>
      </c>
      <c r="G785" s="257" t="s">
        <v>431</v>
      </c>
      <c r="H785" s="245">
        <v>0.114</v>
      </c>
      <c r="I785" s="258">
        <v>741.45526632313522</v>
      </c>
      <c r="K785" s="259">
        <f t="shared" si="12"/>
        <v>84.525900360837412</v>
      </c>
      <c r="L785"/>
    </row>
    <row r="786" spans="1:12" ht="20.100000000000001" customHeight="1" x14ac:dyDescent="0.2">
      <c r="A786" s="255">
        <v>24</v>
      </c>
      <c r="B786" s="256" t="s">
        <v>414</v>
      </c>
      <c r="C786" s="256" t="s">
        <v>426</v>
      </c>
      <c r="D786" s="255" t="s">
        <v>427</v>
      </c>
      <c r="E786" s="256">
        <v>12880.660560295561</v>
      </c>
      <c r="F786" s="256">
        <v>12942.968603101781</v>
      </c>
      <c r="G786" s="257" t="s">
        <v>431</v>
      </c>
      <c r="H786" s="245">
        <v>0.114</v>
      </c>
      <c r="I786" s="258">
        <v>62.308042806220328</v>
      </c>
      <c r="K786" s="259">
        <f t="shared" si="12"/>
        <v>7.103116879909118</v>
      </c>
      <c r="L786"/>
    </row>
    <row r="787" spans="1:12" ht="20.100000000000001" customHeight="1" x14ac:dyDescent="0.2">
      <c r="A787" s="255">
        <v>25</v>
      </c>
      <c r="B787" s="256" t="s">
        <v>414</v>
      </c>
      <c r="C787" s="256" t="s">
        <v>426</v>
      </c>
      <c r="D787" s="255" t="s">
        <v>427</v>
      </c>
      <c r="E787" s="256">
        <v>13189.171206345216</v>
      </c>
      <c r="F787" s="256">
        <v>14264.288347510983</v>
      </c>
      <c r="G787" s="257" t="s">
        <v>431</v>
      </c>
      <c r="H787" s="245">
        <v>0.114</v>
      </c>
      <c r="I787" s="258">
        <v>1075.117141165767</v>
      </c>
      <c r="K787" s="259">
        <f t="shared" si="12"/>
        <v>122.56335409289744</v>
      </c>
      <c r="L787"/>
    </row>
    <row r="788" spans="1:12" ht="20.100000000000001" customHeight="1" x14ac:dyDescent="0.2">
      <c r="A788" s="255">
        <v>26</v>
      </c>
      <c r="B788" s="256" t="s">
        <v>414</v>
      </c>
      <c r="C788" s="256" t="s">
        <v>426</v>
      </c>
      <c r="D788" s="255" t="s">
        <v>427</v>
      </c>
      <c r="E788" s="256">
        <v>14943.593485674426</v>
      </c>
      <c r="F788" s="256">
        <v>16987.157690047661</v>
      </c>
      <c r="G788" s="257" t="s">
        <v>431</v>
      </c>
      <c r="H788" s="245">
        <v>0.114</v>
      </c>
      <c r="I788" s="258">
        <v>2043.564204373235</v>
      </c>
      <c r="K788" s="259">
        <f t="shared" si="12"/>
        <v>232.9663192985488</v>
      </c>
      <c r="L788"/>
    </row>
    <row r="789" spans="1:12" ht="20.100000000000001" customHeight="1" x14ac:dyDescent="0.2">
      <c r="A789" s="255">
        <v>27</v>
      </c>
      <c r="B789" s="256" t="s">
        <v>414</v>
      </c>
      <c r="C789" s="256" t="s">
        <v>426</v>
      </c>
      <c r="D789" s="255" t="s">
        <v>427</v>
      </c>
      <c r="E789" s="256">
        <v>17425.558467873925</v>
      </c>
      <c r="F789" s="256">
        <v>17631.145490439503</v>
      </c>
      <c r="G789" s="257" t="s">
        <v>428</v>
      </c>
      <c r="H789" s="245">
        <v>0.10199999999999999</v>
      </c>
      <c r="I789" s="258">
        <v>205.58702256557808</v>
      </c>
      <c r="L789"/>
    </row>
    <row r="790" spans="1:12" ht="20.100000000000001" customHeight="1" x14ac:dyDescent="0.2">
      <c r="A790" s="255">
        <v>28</v>
      </c>
      <c r="B790" s="256" t="s">
        <v>414</v>
      </c>
      <c r="C790" s="256" t="s">
        <v>426</v>
      </c>
      <c r="D790" s="255" t="s">
        <v>427</v>
      </c>
      <c r="E790" s="256">
        <v>17711.072086876287</v>
      </c>
      <c r="F790" s="256">
        <v>17935.117141176623</v>
      </c>
      <c r="G790" s="257" t="s">
        <v>431</v>
      </c>
      <c r="H790" s="245">
        <v>0.114</v>
      </c>
      <c r="I790" s="258">
        <v>224.04505430033532</v>
      </c>
      <c r="K790" s="259">
        <f t="shared" ref="K790:K792" si="13">H790*I790</f>
        <v>25.541136190238227</v>
      </c>
      <c r="L790"/>
    </row>
    <row r="791" spans="1:12" ht="20.100000000000001" customHeight="1" x14ac:dyDescent="0.2">
      <c r="A791" s="255">
        <v>29</v>
      </c>
      <c r="B791" s="256" t="s">
        <v>414</v>
      </c>
      <c r="C791" s="256" t="s">
        <v>426</v>
      </c>
      <c r="D791" s="255" t="s">
        <v>427</v>
      </c>
      <c r="E791" s="256">
        <v>18071.587355044998</v>
      </c>
      <c r="F791" s="256">
        <v>18656.186409623111</v>
      </c>
      <c r="G791" s="257" t="s">
        <v>431</v>
      </c>
      <c r="H791" s="245">
        <v>0.114</v>
      </c>
      <c r="I791" s="258">
        <v>584.59905457811328</v>
      </c>
      <c r="K791" s="259">
        <f t="shared" si="13"/>
        <v>66.644292221904919</v>
      </c>
      <c r="L791"/>
    </row>
    <row r="792" spans="1:12" ht="20.100000000000001" customHeight="1" x14ac:dyDescent="0.2">
      <c r="A792" s="255">
        <v>30</v>
      </c>
      <c r="B792" s="256" t="s">
        <v>414</v>
      </c>
      <c r="C792" s="256" t="s">
        <v>426</v>
      </c>
      <c r="D792" s="255" t="s">
        <v>427</v>
      </c>
      <c r="E792" s="256">
        <v>18996.366161227528</v>
      </c>
      <c r="F792" s="256">
        <v>19246.066980708983</v>
      </c>
      <c r="G792" s="257" t="s">
        <v>431</v>
      </c>
      <c r="H792" s="245">
        <v>0.114</v>
      </c>
      <c r="I792" s="258">
        <v>249.70081948145526</v>
      </c>
      <c r="K792" s="259">
        <f t="shared" si="13"/>
        <v>28.465893420885902</v>
      </c>
      <c r="L792"/>
    </row>
    <row r="793" spans="1:12" ht="20.100000000000001" customHeight="1" x14ac:dyDescent="0.2">
      <c r="A793" s="255">
        <v>31</v>
      </c>
      <c r="B793" s="256" t="s">
        <v>414</v>
      </c>
      <c r="C793" s="256" t="s">
        <v>426</v>
      </c>
      <c r="D793" s="255" t="s">
        <v>427</v>
      </c>
      <c r="E793" s="256">
        <v>19333.735368997859</v>
      </c>
      <c r="F793" s="256">
        <v>19757.818965493247</v>
      </c>
      <c r="G793" s="257" t="s">
        <v>428</v>
      </c>
      <c r="H793" s="245">
        <v>0.10199999999999999</v>
      </c>
      <c r="I793" s="258">
        <v>424.08359649538761</v>
      </c>
      <c r="L793"/>
    </row>
    <row r="794" spans="1:12" ht="20.100000000000001" customHeight="1" x14ac:dyDescent="0.2">
      <c r="A794" s="255">
        <v>32</v>
      </c>
      <c r="B794" s="256" t="s">
        <v>414</v>
      </c>
      <c r="C794" s="256" t="s">
        <v>426</v>
      </c>
      <c r="D794" s="255" t="s">
        <v>427</v>
      </c>
      <c r="E794" s="256">
        <v>20387.143528677698</v>
      </c>
      <c r="F794" s="256">
        <v>21062.195502774059</v>
      </c>
      <c r="G794" s="257" t="s">
        <v>428</v>
      </c>
      <c r="H794" s="245">
        <v>0.10199999999999999</v>
      </c>
      <c r="I794" s="258">
        <v>675.05197409636094</v>
      </c>
      <c r="L794"/>
    </row>
    <row r="795" spans="1:12" ht="20.100000000000001" customHeight="1" x14ac:dyDescent="0.2">
      <c r="A795" s="255">
        <v>33</v>
      </c>
      <c r="B795" s="256" t="s">
        <v>414</v>
      </c>
      <c r="C795" s="256" t="s">
        <v>426</v>
      </c>
      <c r="D795" s="255" t="s">
        <v>427</v>
      </c>
      <c r="E795" s="256">
        <v>21151.315380087159</v>
      </c>
      <c r="F795" s="256">
        <v>21416.479296260906</v>
      </c>
      <c r="G795" s="257" t="s">
        <v>428</v>
      </c>
      <c r="H795" s="245">
        <v>0.10199999999999999</v>
      </c>
      <c r="I795" s="258">
        <v>265.16391617374757</v>
      </c>
      <c r="L795"/>
    </row>
    <row r="796" spans="1:12" ht="20.100000000000001" customHeight="1" x14ac:dyDescent="0.2">
      <c r="A796" s="255">
        <v>34</v>
      </c>
      <c r="B796" s="256" t="s">
        <v>414</v>
      </c>
      <c r="C796" s="256" t="s">
        <v>426</v>
      </c>
      <c r="D796" s="255" t="s">
        <v>427</v>
      </c>
      <c r="E796" s="256">
        <v>21849.618751944436</v>
      </c>
      <c r="F796" s="256">
        <v>22225.493319036021</v>
      </c>
      <c r="G796" s="257" t="s">
        <v>431</v>
      </c>
      <c r="H796" s="245">
        <v>0.114</v>
      </c>
      <c r="I796" s="258">
        <v>375.87456709158505</v>
      </c>
      <c r="K796" s="259">
        <f>H796*I796</f>
        <v>42.849700648440695</v>
      </c>
      <c r="L796"/>
    </row>
    <row r="797" spans="1:12" ht="20.100000000000001" customHeight="1" x14ac:dyDescent="0.2">
      <c r="A797" s="255">
        <v>35</v>
      </c>
      <c r="B797" s="256" t="s">
        <v>414</v>
      </c>
      <c r="C797" s="256" t="s">
        <v>426</v>
      </c>
      <c r="D797" s="255" t="s">
        <v>427</v>
      </c>
      <c r="E797" s="256">
        <v>22667.348491434379</v>
      </c>
      <c r="F797" s="256">
        <v>23209.243293213807</v>
      </c>
      <c r="G797" s="257" t="s">
        <v>428</v>
      </c>
      <c r="H797" s="245">
        <v>0.10199999999999999</v>
      </c>
      <c r="I797" s="258">
        <v>541.89480177942824</v>
      </c>
      <c r="L797"/>
    </row>
    <row r="798" spans="1:12" ht="20.100000000000001" customHeight="1" x14ac:dyDescent="0.2">
      <c r="A798" s="255">
        <v>36</v>
      </c>
      <c r="B798" s="256" t="s">
        <v>414</v>
      </c>
      <c r="C798" s="256" t="s">
        <v>426</v>
      </c>
      <c r="D798" s="255" t="s">
        <v>427</v>
      </c>
      <c r="E798" s="256">
        <v>23271.098675965637</v>
      </c>
      <c r="F798" s="256">
        <v>23857.50896977813</v>
      </c>
      <c r="G798" s="257" t="s">
        <v>428</v>
      </c>
      <c r="H798" s="245">
        <v>0.10199999999999999</v>
      </c>
      <c r="I798" s="258">
        <v>586.41029381249245</v>
      </c>
      <c r="L798"/>
    </row>
    <row r="799" spans="1:12" ht="20.100000000000001" customHeight="1" x14ac:dyDescent="0.2">
      <c r="A799" s="255">
        <v>37</v>
      </c>
      <c r="B799" s="256" t="s">
        <v>414</v>
      </c>
      <c r="C799" s="256" t="s">
        <v>426</v>
      </c>
      <c r="D799" s="255" t="s">
        <v>427</v>
      </c>
      <c r="E799" s="256">
        <v>24264.511206824904</v>
      </c>
      <c r="F799" s="256">
        <v>24735.662122798516</v>
      </c>
      <c r="G799" s="257" t="s">
        <v>428</v>
      </c>
      <c r="H799" s="245">
        <v>0.10199999999999999</v>
      </c>
      <c r="I799" s="258">
        <v>471.15091597361243</v>
      </c>
      <c r="L799"/>
    </row>
    <row r="800" spans="1:12" ht="20.100000000000001" customHeight="1" x14ac:dyDescent="0.2">
      <c r="A800" s="255">
        <v>38</v>
      </c>
      <c r="B800" s="256" t="s">
        <v>414</v>
      </c>
      <c r="C800" s="256" t="s">
        <v>426</v>
      </c>
      <c r="D800" s="255" t="s">
        <v>427</v>
      </c>
      <c r="E800" s="256">
        <v>25211.278086820712</v>
      </c>
      <c r="F800" s="256">
        <v>26105.28257208188</v>
      </c>
      <c r="G800" s="257" t="s">
        <v>428</v>
      </c>
      <c r="H800" s="245">
        <v>0.10199999999999999</v>
      </c>
      <c r="I800" s="258">
        <v>894.00448526116816</v>
      </c>
      <c r="L800"/>
    </row>
    <row r="801" spans="1:12" ht="20.100000000000001" customHeight="1" x14ac:dyDescent="0.2">
      <c r="A801" s="255">
        <v>39</v>
      </c>
      <c r="B801" s="256" t="s">
        <v>414</v>
      </c>
      <c r="C801" s="256" t="s">
        <v>426</v>
      </c>
      <c r="D801" s="255" t="s">
        <v>427</v>
      </c>
      <c r="E801" s="256">
        <v>26096.681545742998</v>
      </c>
      <c r="F801" s="256">
        <v>26994.900880543202</v>
      </c>
      <c r="G801" s="257" t="s">
        <v>428</v>
      </c>
      <c r="H801" s="245">
        <v>0.10199999999999999</v>
      </c>
      <c r="I801" s="258">
        <v>898.2193348002038</v>
      </c>
      <c r="L801"/>
    </row>
    <row r="802" spans="1:12" ht="20.100000000000001" customHeight="1" x14ac:dyDescent="0.2">
      <c r="A802" s="255">
        <v>40</v>
      </c>
      <c r="B802" s="256" t="s">
        <v>414</v>
      </c>
      <c r="C802" s="256" t="s">
        <v>426</v>
      </c>
      <c r="D802" s="255" t="s">
        <v>427</v>
      </c>
      <c r="E802" s="256">
        <v>27119.990948276311</v>
      </c>
      <c r="F802" s="256">
        <v>27360.340880612395</v>
      </c>
      <c r="G802" s="257" t="s">
        <v>428</v>
      </c>
      <c r="H802" s="245">
        <v>0.10199999999999999</v>
      </c>
      <c r="I802" s="258">
        <v>240.34993233608475</v>
      </c>
      <c r="L802"/>
    </row>
    <row r="803" spans="1:12" ht="20.100000000000001" customHeight="1" x14ac:dyDescent="0.2">
      <c r="A803" s="255">
        <v>41</v>
      </c>
      <c r="B803" s="256" t="s">
        <v>414</v>
      </c>
      <c r="C803" s="256" t="s">
        <v>426</v>
      </c>
      <c r="D803" s="255" t="s">
        <v>427</v>
      </c>
      <c r="E803" s="256">
        <v>27424.171206335235</v>
      </c>
      <c r="F803" s="256">
        <v>27500.27808681643</v>
      </c>
      <c r="G803" s="257" t="s">
        <v>428</v>
      </c>
      <c r="H803" s="245">
        <v>0.10199999999999999</v>
      </c>
      <c r="I803" s="258">
        <v>76.106880481194821</v>
      </c>
      <c r="L803"/>
    </row>
    <row r="804" spans="1:12" ht="20.100000000000001" customHeight="1" x14ac:dyDescent="0.2">
      <c r="A804" s="255">
        <v>42</v>
      </c>
      <c r="B804" s="256" t="s">
        <v>414</v>
      </c>
      <c r="C804" s="256" t="s">
        <v>426</v>
      </c>
      <c r="D804" s="255" t="s">
        <v>427</v>
      </c>
      <c r="E804" s="256">
        <v>27627.568075264568</v>
      </c>
      <c r="F804" s="256">
        <v>28033.720663346565</v>
      </c>
      <c r="G804" s="257" t="s">
        <v>431</v>
      </c>
      <c r="H804" s="245">
        <v>0.114</v>
      </c>
      <c r="I804" s="258">
        <v>406.15258808199724</v>
      </c>
      <c r="K804" s="259">
        <f>H804*I804</f>
        <v>46.301395041347689</v>
      </c>
      <c r="L804"/>
    </row>
    <row r="805" spans="1:12" ht="20.100000000000001" customHeight="1" x14ac:dyDescent="0.2">
      <c r="A805" s="255">
        <v>43</v>
      </c>
      <c r="B805" s="256" t="s">
        <v>414</v>
      </c>
      <c r="C805" s="256" t="s">
        <v>426</v>
      </c>
      <c r="D805" s="255" t="s">
        <v>427</v>
      </c>
      <c r="E805" s="256">
        <v>28127.645663573883</v>
      </c>
      <c r="F805" s="256">
        <v>28211.153879333659</v>
      </c>
      <c r="G805" s="257" t="s">
        <v>428</v>
      </c>
      <c r="H805" s="245">
        <v>0.10199999999999999</v>
      </c>
      <c r="I805" s="258">
        <v>83.508215759775339</v>
      </c>
      <c r="L805"/>
    </row>
    <row r="806" spans="1:12" ht="20.100000000000001" customHeight="1" x14ac:dyDescent="0.2">
      <c r="A806" s="255">
        <v>44</v>
      </c>
      <c r="B806" s="256" t="s">
        <v>414</v>
      </c>
      <c r="C806" s="256" t="s">
        <v>426</v>
      </c>
      <c r="D806" s="255" t="s">
        <v>427</v>
      </c>
      <c r="E806" s="256">
        <v>28456.614266670953</v>
      </c>
      <c r="F806" s="256">
        <v>29135.597198216645</v>
      </c>
      <c r="G806" s="257" t="s">
        <v>428</v>
      </c>
      <c r="H806" s="245">
        <v>0.10199999999999999</v>
      </c>
      <c r="I806" s="258">
        <v>678.98293154569183</v>
      </c>
      <c r="L806"/>
    </row>
    <row r="807" spans="1:12" ht="20.100000000000001" customHeight="1" x14ac:dyDescent="0.2">
      <c r="A807" s="255">
        <v>45</v>
      </c>
      <c r="B807" s="256" t="s">
        <v>414</v>
      </c>
      <c r="C807" s="256" t="s">
        <v>426</v>
      </c>
      <c r="D807" s="255" t="s">
        <v>427</v>
      </c>
      <c r="E807" s="256">
        <v>29201.780756322121</v>
      </c>
      <c r="F807" s="256">
        <v>29588.873275843598</v>
      </c>
      <c r="G807" s="257" t="s">
        <v>428</v>
      </c>
      <c r="H807" s="245">
        <v>0.10199999999999999</v>
      </c>
      <c r="I807" s="258">
        <v>387.09251952147679</v>
      </c>
      <c r="L807"/>
    </row>
    <row r="808" spans="1:12" ht="20.100000000000001" customHeight="1" x14ac:dyDescent="0.2">
      <c r="A808" s="255">
        <v>46</v>
      </c>
      <c r="B808" s="256" t="s">
        <v>414</v>
      </c>
      <c r="C808" s="256" t="s">
        <v>426</v>
      </c>
      <c r="D808" s="255" t="s">
        <v>427</v>
      </c>
      <c r="E808" s="256">
        <v>29716.067279066418</v>
      </c>
      <c r="F808" s="256">
        <v>29789.954741372738</v>
      </c>
      <c r="G808" s="257" t="s">
        <v>436</v>
      </c>
      <c r="H808" s="245">
        <v>0.21000000000000002</v>
      </c>
      <c r="I808" s="258">
        <v>73.887462306320231</v>
      </c>
      <c r="L808"/>
    </row>
    <row r="809" spans="1:12" ht="20.100000000000001" customHeight="1" x14ac:dyDescent="0.2">
      <c r="A809" s="255">
        <v>47</v>
      </c>
      <c r="B809" s="256" t="s">
        <v>414</v>
      </c>
      <c r="C809" s="256" t="s">
        <v>426</v>
      </c>
      <c r="D809" s="255" t="s">
        <v>427</v>
      </c>
      <c r="E809" s="256">
        <v>29968.756706787</v>
      </c>
      <c r="F809" s="256">
        <v>31042.761212213365</v>
      </c>
      <c r="G809" s="257" t="s">
        <v>428</v>
      </c>
      <c r="H809" s="245">
        <v>0.10199999999999999</v>
      </c>
      <c r="I809" s="258">
        <v>1074.0045054263646</v>
      </c>
      <c r="L809"/>
    </row>
    <row r="810" spans="1:12" ht="20.100000000000001" customHeight="1" x14ac:dyDescent="0.2">
      <c r="A810" s="255">
        <v>48</v>
      </c>
      <c r="B810" s="256" t="s">
        <v>414</v>
      </c>
      <c r="C810" s="256" t="s">
        <v>426</v>
      </c>
      <c r="D810" s="255" t="s">
        <v>427</v>
      </c>
      <c r="E810" s="256">
        <v>31190.533836144528</v>
      </c>
      <c r="F810" s="256">
        <v>31228.941163783667</v>
      </c>
      <c r="G810" s="257" t="s">
        <v>428</v>
      </c>
      <c r="H810" s="245">
        <v>0.10199999999999999</v>
      </c>
      <c r="I810" s="258">
        <v>38.407327639139112</v>
      </c>
      <c r="L810"/>
    </row>
    <row r="811" spans="1:12" ht="20.100000000000001" customHeight="1" x14ac:dyDescent="0.2">
      <c r="A811" s="255">
        <v>49</v>
      </c>
      <c r="B811" s="256" t="s">
        <v>414</v>
      </c>
      <c r="C811" s="256" t="s">
        <v>426</v>
      </c>
      <c r="D811" s="255" t="s">
        <v>427</v>
      </c>
      <c r="E811" s="256">
        <v>31258.556465450351</v>
      </c>
      <c r="F811" s="256">
        <v>31529.583620633843</v>
      </c>
      <c r="G811" s="257" t="s">
        <v>428</v>
      </c>
      <c r="H811" s="245">
        <v>0.10199999999999999</v>
      </c>
      <c r="I811" s="258">
        <v>271.02715518349214</v>
      </c>
      <c r="L811"/>
    </row>
    <row r="812" spans="1:12" ht="20.100000000000001" customHeight="1" x14ac:dyDescent="0.2">
      <c r="A812" s="255">
        <v>50</v>
      </c>
      <c r="B812" s="256" t="s">
        <v>414</v>
      </c>
      <c r="C812" s="256" t="s">
        <v>426</v>
      </c>
      <c r="D812" s="255" t="s">
        <v>427</v>
      </c>
      <c r="E812" s="256">
        <v>31752.48426731319</v>
      </c>
      <c r="F812" s="256">
        <v>31889.982058916445</v>
      </c>
      <c r="G812" s="257" t="s">
        <v>428</v>
      </c>
      <c r="H812" s="245">
        <v>0.10199999999999999</v>
      </c>
      <c r="I812" s="258">
        <v>137.49779160325488</v>
      </c>
      <c r="L812"/>
    </row>
    <row r="813" spans="1:12" ht="20.100000000000001" customHeight="1" x14ac:dyDescent="0.2">
      <c r="A813" s="255">
        <v>51</v>
      </c>
      <c r="B813" s="256" t="s">
        <v>414</v>
      </c>
      <c r="C813" s="256" t="s">
        <v>426</v>
      </c>
      <c r="D813" s="255" t="s">
        <v>427</v>
      </c>
      <c r="E813" s="256">
        <v>31904.964117829495</v>
      </c>
      <c r="F813" s="256">
        <v>32065.390218598717</v>
      </c>
      <c r="G813" s="257" t="s">
        <v>428</v>
      </c>
      <c r="H813" s="245">
        <v>0.10199999999999999</v>
      </c>
      <c r="I813" s="258">
        <v>160.4261007692221</v>
      </c>
      <c r="L813"/>
    </row>
    <row r="814" spans="1:12" ht="20.100000000000001" customHeight="1" x14ac:dyDescent="0.2">
      <c r="A814" s="255">
        <v>52</v>
      </c>
      <c r="B814" s="256" t="s">
        <v>414</v>
      </c>
      <c r="C814" s="256" t="s">
        <v>426</v>
      </c>
      <c r="D814" s="255" t="s">
        <v>427</v>
      </c>
      <c r="E814" s="256">
        <v>32110.299180509628</v>
      </c>
      <c r="F814" s="256">
        <v>32180.712942641727</v>
      </c>
      <c r="G814" s="257" t="s">
        <v>431</v>
      </c>
      <c r="H814" s="245">
        <v>0.114</v>
      </c>
      <c r="I814" s="258">
        <v>70.413762132098782</v>
      </c>
      <c r="K814" s="259">
        <f>H814*I814</f>
        <v>8.0271688830592609</v>
      </c>
      <c r="L814"/>
    </row>
    <row r="815" spans="1:12" ht="20.100000000000001" customHeight="1" x14ac:dyDescent="0.2">
      <c r="A815" s="255">
        <v>53</v>
      </c>
      <c r="B815" s="256" t="s">
        <v>414</v>
      </c>
      <c r="C815" s="256" t="s">
        <v>426</v>
      </c>
      <c r="D815" s="255" t="s">
        <v>427</v>
      </c>
      <c r="E815" s="256">
        <v>32227.963793098905</v>
      </c>
      <c r="F815" s="256">
        <v>32431.004505431487</v>
      </c>
      <c r="G815" s="257" t="s">
        <v>428</v>
      </c>
      <c r="H815" s="245">
        <v>0.10199999999999999</v>
      </c>
      <c r="I815" s="258">
        <v>203.04071233258219</v>
      </c>
      <c r="L815"/>
    </row>
    <row r="816" spans="1:12" ht="20.100000000000001" customHeight="1" x14ac:dyDescent="0.2">
      <c r="A816" s="255">
        <v>54</v>
      </c>
      <c r="B816" s="256" t="s">
        <v>414</v>
      </c>
      <c r="C816" s="256" t="s">
        <v>426</v>
      </c>
      <c r="D816" s="255" t="s">
        <v>427</v>
      </c>
      <c r="E816" s="256">
        <v>32445.139668325603</v>
      </c>
      <c r="F816" s="256">
        <v>32662.009051729045</v>
      </c>
      <c r="G816" s="257" t="s">
        <v>428</v>
      </c>
      <c r="H816" s="245">
        <v>0.10199999999999999</v>
      </c>
      <c r="I816" s="258">
        <v>216.86938340344204</v>
      </c>
      <c r="L816"/>
    </row>
    <row r="817" spans="1:12" ht="20.100000000000001" customHeight="1" x14ac:dyDescent="0.2">
      <c r="A817" s="255">
        <v>55</v>
      </c>
      <c r="B817" s="256" t="s">
        <v>414</v>
      </c>
      <c r="C817" s="256" t="s">
        <v>426</v>
      </c>
      <c r="D817" s="255" t="s">
        <v>427</v>
      </c>
      <c r="E817" s="256">
        <v>32895.683189608142</v>
      </c>
      <c r="F817" s="256">
        <v>33056.058836224976</v>
      </c>
      <c r="G817" s="257" t="s">
        <v>428</v>
      </c>
      <c r="H817" s="245">
        <v>0.10199999999999999</v>
      </c>
      <c r="I817" s="258">
        <v>160.37564661683427</v>
      </c>
      <c r="L817"/>
    </row>
    <row r="818" spans="1:12" ht="20.100000000000001" customHeight="1" x14ac:dyDescent="0.2">
      <c r="A818" s="255">
        <v>56</v>
      </c>
      <c r="B818" s="256" t="s">
        <v>414</v>
      </c>
      <c r="C818" s="256" t="s">
        <v>426</v>
      </c>
      <c r="D818" s="255" t="s">
        <v>427</v>
      </c>
      <c r="E818" s="256">
        <v>33305.211755201082</v>
      </c>
      <c r="F818" s="256">
        <v>34183.874412405217</v>
      </c>
      <c r="G818" s="257" t="s">
        <v>428</v>
      </c>
      <c r="H818" s="245">
        <v>0.10199999999999999</v>
      </c>
      <c r="I818" s="258">
        <v>878.66265720413503</v>
      </c>
      <c r="L818"/>
    </row>
    <row r="819" spans="1:12" ht="20.100000000000001" customHeight="1" x14ac:dyDescent="0.2">
      <c r="A819" s="255">
        <v>57</v>
      </c>
      <c r="B819" s="256" t="s">
        <v>414</v>
      </c>
      <c r="C819" s="256" t="s">
        <v>426</v>
      </c>
      <c r="D819" s="255" t="s">
        <v>427</v>
      </c>
      <c r="E819" s="256">
        <v>34353.113146569143</v>
      </c>
      <c r="F819" s="256">
        <v>34940.12672415813</v>
      </c>
      <c r="G819" s="257" t="s">
        <v>431</v>
      </c>
      <c r="H819" s="245">
        <v>0.114</v>
      </c>
      <c r="I819" s="258">
        <v>587.01357758898666</v>
      </c>
      <c r="K819" s="259">
        <f t="shared" ref="K819:K820" si="14">H819*I819</f>
        <v>66.919547845144479</v>
      </c>
      <c r="L819"/>
    </row>
    <row r="820" spans="1:12" ht="20.100000000000001" customHeight="1" x14ac:dyDescent="0.2">
      <c r="A820" s="255">
        <v>58</v>
      </c>
      <c r="B820" s="256" t="s">
        <v>414</v>
      </c>
      <c r="C820" s="256" t="s">
        <v>426</v>
      </c>
      <c r="D820" s="255" t="s">
        <v>427</v>
      </c>
      <c r="E820" s="256">
        <v>34984.13065747072</v>
      </c>
      <c r="F820" s="256">
        <v>36300.213396126688</v>
      </c>
      <c r="G820" s="257" t="s">
        <v>431</v>
      </c>
      <c r="H820" s="245">
        <v>0.114</v>
      </c>
      <c r="I820" s="258">
        <v>1316.0827386559686</v>
      </c>
      <c r="K820" s="259">
        <f t="shared" si="14"/>
        <v>150.03343220678042</v>
      </c>
      <c r="L820"/>
    </row>
    <row r="821" spans="1:12" ht="20.100000000000001" customHeight="1" x14ac:dyDescent="0.2">
      <c r="A821" s="255">
        <v>59</v>
      </c>
      <c r="B821" s="256" t="s">
        <v>414</v>
      </c>
      <c r="C821" s="256" t="s">
        <v>426</v>
      </c>
      <c r="D821" s="255" t="s">
        <v>427</v>
      </c>
      <c r="E821" s="256">
        <v>36324.378456106781</v>
      </c>
      <c r="F821" s="256">
        <v>36393.97767309934</v>
      </c>
      <c r="G821" s="257" t="s">
        <v>428</v>
      </c>
      <c r="H821" s="245">
        <v>0.10199999999999999</v>
      </c>
      <c r="I821" s="258">
        <v>69.599216992559377</v>
      </c>
      <c r="L821"/>
    </row>
    <row r="822" spans="1:12" ht="20.100000000000001" customHeight="1" x14ac:dyDescent="0.2">
      <c r="A822" s="255">
        <v>60</v>
      </c>
      <c r="B822" s="256" t="s">
        <v>414</v>
      </c>
      <c r="C822" s="256" t="s">
        <v>426</v>
      </c>
      <c r="D822" s="255" t="s">
        <v>427</v>
      </c>
      <c r="E822" s="256">
        <v>36527.264631001344</v>
      </c>
      <c r="F822" s="256">
        <v>36581.257974172448</v>
      </c>
      <c r="G822" s="257" t="s">
        <v>428</v>
      </c>
      <c r="H822" s="245">
        <v>0.10199999999999999</v>
      </c>
      <c r="I822" s="258">
        <v>53.993343171103334</v>
      </c>
      <c r="L822"/>
    </row>
    <row r="823" spans="1:12" ht="20.100000000000001" customHeight="1" x14ac:dyDescent="0.2">
      <c r="A823" s="255">
        <v>61</v>
      </c>
      <c r="B823" s="256" t="s">
        <v>414</v>
      </c>
      <c r="C823" s="256" t="s">
        <v>426</v>
      </c>
      <c r="D823" s="255" t="s">
        <v>427</v>
      </c>
      <c r="E823" s="256">
        <v>36713.524304471015</v>
      </c>
      <c r="F823" s="256">
        <v>36927.734179635248</v>
      </c>
      <c r="G823" s="257" t="s">
        <v>431</v>
      </c>
      <c r="H823" s="245">
        <v>0.114</v>
      </c>
      <c r="I823" s="258">
        <v>214.20987516423338</v>
      </c>
      <c r="K823" s="259">
        <f>H823*I823</f>
        <v>24.419925768722607</v>
      </c>
      <c r="L823"/>
    </row>
    <row r="824" spans="1:12" ht="20.100000000000001" customHeight="1" x14ac:dyDescent="0.2">
      <c r="A824" s="255">
        <v>62</v>
      </c>
      <c r="B824" s="256" t="s">
        <v>414</v>
      </c>
      <c r="C824" s="256" t="s">
        <v>426</v>
      </c>
      <c r="D824" s="255" t="s">
        <v>427</v>
      </c>
      <c r="E824" s="256">
        <v>37072.358821698916</v>
      </c>
      <c r="F824" s="256">
        <v>37987.752201360439</v>
      </c>
      <c r="G824" s="257" t="s">
        <v>428</v>
      </c>
      <c r="H824" s="245">
        <v>0.10199999999999999</v>
      </c>
      <c r="I824" s="258">
        <v>915.3933796615238</v>
      </c>
      <c r="L824"/>
    </row>
    <row r="825" spans="1:12" ht="20.100000000000001" customHeight="1" x14ac:dyDescent="0.2">
      <c r="A825" s="255">
        <v>63</v>
      </c>
      <c r="B825" s="256" t="s">
        <v>414</v>
      </c>
      <c r="C825" s="256" t="s">
        <v>426</v>
      </c>
      <c r="D825" s="255" t="s">
        <v>427</v>
      </c>
      <c r="E825" s="256">
        <v>38061.564928693704</v>
      </c>
      <c r="F825" s="256">
        <v>38168.190086235889</v>
      </c>
      <c r="G825" s="257" t="s">
        <v>431</v>
      </c>
      <c r="H825" s="245">
        <v>0.114</v>
      </c>
      <c r="I825" s="258">
        <v>106.62515754218475</v>
      </c>
      <c r="K825" s="259">
        <f>H825*I825</f>
        <v>12.155267959809063</v>
      </c>
      <c r="L825"/>
    </row>
    <row r="826" spans="1:12" ht="20.100000000000001" customHeight="1" x14ac:dyDescent="0.2">
      <c r="A826" s="255">
        <v>64</v>
      </c>
      <c r="B826" s="256" t="s">
        <v>414</v>
      </c>
      <c r="C826" s="256" t="s">
        <v>426</v>
      </c>
      <c r="D826" s="255" t="s">
        <v>427</v>
      </c>
      <c r="E826" s="256">
        <v>38298.031681043867</v>
      </c>
      <c r="F826" s="256">
        <v>38387.203663825116</v>
      </c>
      <c r="G826" s="257" t="s">
        <v>428</v>
      </c>
      <c r="H826" s="245">
        <v>0.10199999999999999</v>
      </c>
      <c r="I826" s="258">
        <v>89.171982781248516</v>
      </c>
      <c r="L826"/>
    </row>
    <row r="827" spans="1:12" ht="20.100000000000001" customHeight="1" x14ac:dyDescent="0.2">
      <c r="A827" s="255">
        <v>65</v>
      </c>
      <c r="B827" s="256" t="s">
        <v>414</v>
      </c>
      <c r="C827" s="256" t="s">
        <v>426</v>
      </c>
      <c r="D827" s="255" t="s">
        <v>427</v>
      </c>
      <c r="E827" s="256">
        <v>38417.977472850376</v>
      </c>
      <c r="F827" s="256">
        <v>38777.429956961256</v>
      </c>
      <c r="G827" s="257" t="s">
        <v>428</v>
      </c>
      <c r="H827" s="245">
        <v>0.10199999999999999</v>
      </c>
      <c r="I827" s="258">
        <v>359.4524841108796</v>
      </c>
      <c r="L827"/>
    </row>
    <row r="828" spans="1:12" ht="20.100000000000001" customHeight="1" x14ac:dyDescent="0.2">
      <c r="A828" s="255">
        <v>66</v>
      </c>
      <c r="B828" s="256" t="s">
        <v>414</v>
      </c>
      <c r="C828" s="256" t="s">
        <v>426</v>
      </c>
      <c r="D828" s="255" t="s">
        <v>427</v>
      </c>
      <c r="E828" s="256">
        <v>38868.832543080549</v>
      </c>
      <c r="F828" s="256">
        <v>39659.745473296527</v>
      </c>
      <c r="G828" s="257" t="s">
        <v>431</v>
      </c>
      <c r="H828" s="245">
        <v>0.114</v>
      </c>
      <c r="I828" s="258">
        <v>790.91293021597812</v>
      </c>
      <c r="K828" s="259">
        <f t="shared" ref="K828:K834" si="15">H828*I828</f>
        <v>90.164074044621515</v>
      </c>
      <c r="L828"/>
    </row>
    <row r="829" spans="1:12" ht="20.100000000000001" customHeight="1" x14ac:dyDescent="0.2">
      <c r="A829" s="255">
        <v>67</v>
      </c>
      <c r="B829" s="256" t="s">
        <v>414</v>
      </c>
      <c r="C829" s="256" t="s">
        <v>426</v>
      </c>
      <c r="D829" s="255" t="s">
        <v>427</v>
      </c>
      <c r="E829" s="256">
        <v>39682.786310919662</v>
      </c>
      <c r="F829" s="256">
        <v>40249.837068936635</v>
      </c>
      <c r="G829" s="257" t="s">
        <v>431</v>
      </c>
      <c r="H829" s="245">
        <v>0.114</v>
      </c>
      <c r="I829" s="258">
        <v>567.0507580169724</v>
      </c>
      <c r="K829" s="259">
        <f t="shared" si="15"/>
        <v>64.643786413934862</v>
      </c>
      <c r="L829"/>
    </row>
    <row r="830" spans="1:12" ht="20.100000000000001" customHeight="1" x14ac:dyDescent="0.2">
      <c r="A830" s="255">
        <v>68</v>
      </c>
      <c r="B830" s="256" t="s">
        <v>414</v>
      </c>
      <c r="C830" s="256" t="s">
        <v>426</v>
      </c>
      <c r="D830" s="255" t="s">
        <v>427</v>
      </c>
      <c r="E830" s="256">
        <v>40347.165219091585</v>
      </c>
      <c r="F830" s="256">
        <v>40929.058570587411</v>
      </c>
      <c r="G830" s="257" t="s">
        <v>431</v>
      </c>
      <c r="H830" s="245">
        <v>0.114</v>
      </c>
      <c r="I830" s="258">
        <v>581.89335149582621</v>
      </c>
      <c r="K830" s="259">
        <f t="shared" si="15"/>
        <v>66.335842070524194</v>
      </c>
      <c r="L830"/>
    </row>
    <row r="831" spans="1:12" ht="20.100000000000001" customHeight="1" x14ac:dyDescent="0.2">
      <c r="A831" s="255">
        <v>69</v>
      </c>
      <c r="B831" s="256" t="s">
        <v>414</v>
      </c>
      <c r="C831" s="256" t="s">
        <v>426</v>
      </c>
      <c r="D831" s="255" t="s">
        <v>427</v>
      </c>
      <c r="E831" s="256">
        <v>40989.004465374921</v>
      </c>
      <c r="F831" s="256">
        <v>41181.959811574023</v>
      </c>
      <c r="G831" s="257" t="s">
        <v>431</v>
      </c>
      <c r="H831" s="245">
        <v>0.114</v>
      </c>
      <c r="I831" s="258">
        <v>192.95534619910177</v>
      </c>
      <c r="K831" s="259">
        <f t="shared" si="15"/>
        <v>21.996909466697602</v>
      </c>
      <c r="L831"/>
    </row>
    <row r="832" spans="1:12" ht="20.100000000000001" customHeight="1" x14ac:dyDescent="0.2">
      <c r="A832" s="255">
        <v>70</v>
      </c>
      <c r="B832" s="256" t="s">
        <v>414</v>
      </c>
      <c r="C832" s="256" t="s">
        <v>426</v>
      </c>
      <c r="D832" s="255" t="s">
        <v>427</v>
      </c>
      <c r="E832" s="256">
        <v>41181.959811574023</v>
      </c>
      <c r="F832" s="256">
        <v>42631.846815387245</v>
      </c>
      <c r="G832" s="257" t="s">
        <v>431</v>
      </c>
      <c r="H832" s="245">
        <v>0.114</v>
      </c>
      <c r="I832" s="258">
        <v>1449.8870038132227</v>
      </c>
      <c r="K832" s="259">
        <f t="shared" si="15"/>
        <v>165.28711843470739</v>
      </c>
      <c r="L832"/>
    </row>
    <row r="833" spans="1:12" ht="20.100000000000001" customHeight="1" x14ac:dyDescent="0.2">
      <c r="A833" s="255">
        <v>71</v>
      </c>
      <c r="B833" s="256" t="s">
        <v>414</v>
      </c>
      <c r="C833" s="256" t="s">
        <v>426</v>
      </c>
      <c r="D833" s="255" t="s">
        <v>427</v>
      </c>
      <c r="E833" s="256">
        <v>42776.79012710294</v>
      </c>
      <c r="F833" s="256">
        <v>42936.833299095277</v>
      </c>
      <c r="G833" s="257" t="s">
        <v>431</v>
      </c>
      <c r="H833" s="245">
        <v>0.114</v>
      </c>
      <c r="I833" s="258">
        <v>160.04317199233628</v>
      </c>
      <c r="K833" s="259">
        <f t="shared" si="15"/>
        <v>18.244921607126336</v>
      </c>
      <c r="L833"/>
    </row>
    <row r="834" spans="1:12" ht="20.100000000000001" customHeight="1" x14ac:dyDescent="0.2">
      <c r="A834" s="255">
        <v>72</v>
      </c>
      <c r="B834" s="256" t="s">
        <v>414</v>
      </c>
      <c r="C834" s="256" t="s">
        <v>426</v>
      </c>
      <c r="D834" s="255" t="s">
        <v>427</v>
      </c>
      <c r="E834" s="256">
        <v>43028.517919005295</v>
      </c>
      <c r="F834" s="256">
        <v>44083.94169147472</v>
      </c>
      <c r="G834" s="257" t="s">
        <v>431</v>
      </c>
      <c r="H834" s="245">
        <v>0.114</v>
      </c>
      <c r="I834" s="258">
        <v>1055.4237724694249</v>
      </c>
      <c r="K834" s="259">
        <f t="shared" si="15"/>
        <v>120.31831006151444</v>
      </c>
      <c r="L834"/>
    </row>
    <row r="835" spans="1:12" ht="20.100000000000001" customHeight="1" x14ac:dyDescent="0.2">
      <c r="A835" s="255">
        <v>73</v>
      </c>
      <c r="B835" s="256" t="s">
        <v>414</v>
      </c>
      <c r="C835" s="256" t="s">
        <v>426</v>
      </c>
      <c r="D835" s="255" t="s">
        <v>427</v>
      </c>
      <c r="E835" s="256">
        <v>44198.821384763891</v>
      </c>
      <c r="F835" s="256">
        <v>44591.674137882328</v>
      </c>
      <c r="G835" s="257" t="s">
        <v>428</v>
      </c>
      <c r="H835" s="245">
        <v>0.10199999999999999</v>
      </c>
      <c r="I835" s="258">
        <v>392.85275311843725</v>
      </c>
      <c r="L835"/>
    </row>
    <row r="836" spans="1:12" ht="20.100000000000001" customHeight="1" x14ac:dyDescent="0.2">
      <c r="A836" s="255">
        <v>74</v>
      </c>
      <c r="B836" s="256" t="s">
        <v>414</v>
      </c>
      <c r="C836" s="256" t="s">
        <v>426</v>
      </c>
      <c r="D836" s="255" t="s">
        <v>427</v>
      </c>
      <c r="E836" s="256">
        <v>44611.282572083932</v>
      </c>
      <c r="F836" s="256">
        <v>44685.937206207214</v>
      </c>
      <c r="G836" s="257" t="s">
        <v>428</v>
      </c>
      <c r="H836" s="245">
        <v>0.10199999999999999</v>
      </c>
      <c r="I836" s="258">
        <v>74.654634123282449</v>
      </c>
      <c r="L836"/>
    </row>
    <row r="837" spans="1:12" ht="20.100000000000001" customHeight="1" x14ac:dyDescent="0.2">
      <c r="A837" s="255">
        <v>75</v>
      </c>
      <c r="B837" s="256" t="s">
        <v>414</v>
      </c>
      <c r="C837" s="256" t="s">
        <v>426</v>
      </c>
      <c r="D837" s="255" t="s">
        <v>427</v>
      </c>
      <c r="E837" s="256">
        <v>44877.179410847995</v>
      </c>
      <c r="F837" s="256">
        <v>45017.076592308375</v>
      </c>
      <c r="G837" s="257" t="s">
        <v>428</v>
      </c>
      <c r="H837" s="245">
        <v>0.10199999999999999</v>
      </c>
      <c r="I837" s="258">
        <v>139.89718146037922</v>
      </c>
      <c r="L837"/>
    </row>
    <row r="838" spans="1:12" ht="20.100000000000001" customHeight="1" x14ac:dyDescent="0.2">
      <c r="A838" s="255">
        <v>76</v>
      </c>
      <c r="B838" s="256" t="s">
        <v>414</v>
      </c>
      <c r="C838" s="256" t="s">
        <v>426</v>
      </c>
      <c r="D838" s="255" t="s">
        <v>427</v>
      </c>
      <c r="E838" s="256">
        <v>45184.145490437695</v>
      </c>
      <c r="F838" s="256">
        <v>45664.408159681145</v>
      </c>
      <c r="G838" s="257" t="s">
        <v>431</v>
      </c>
      <c r="H838" s="245">
        <v>0.114</v>
      </c>
      <c r="I838" s="258">
        <v>480.26266924344964</v>
      </c>
      <c r="K838" s="259">
        <f t="shared" ref="K838:K842" si="16">H838*I838</f>
        <v>54.749944293753259</v>
      </c>
      <c r="L838"/>
    </row>
    <row r="839" spans="1:12" ht="20.100000000000001" customHeight="1" x14ac:dyDescent="0.2">
      <c r="A839" s="255">
        <v>77</v>
      </c>
      <c r="B839" s="256" t="s">
        <v>414</v>
      </c>
      <c r="C839" s="256" t="s">
        <v>426</v>
      </c>
      <c r="D839" s="255" t="s">
        <v>427</v>
      </c>
      <c r="E839" s="256">
        <v>45787.058836216791</v>
      </c>
      <c r="F839" s="256">
        <v>45954.940894512045</v>
      </c>
      <c r="G839" s="257" t="s">
        <v>431</v>
      </c>
      <c r="H839" s="245">
        <v>0.114</v>
      </c>
      <c r="I839" s="258">
        <v>167.88205829525396</v>
      </c>
      <c r="K839" s="259">
        <f t="shared" si="16"/>
        <v>19.138554645658953</v>
      </c>
      <c r="L839"/>
    </row>
    <row r="840" spans="1:12" ht="20.100000000000001" customHeight="1" x14ac:dyDescent="0.2">
      <c r="A840" s="255">
        <v>78</v>
      </c>
      <c r="B840" s="256" t="s">
        <v>414</v>
      </c>
      <c r="C840" s="256" t="s">
        <v>426</v>
      </c>
      <c r="D840" s="255" t="s">
        <v>427</v>
      </c>
      <c r="E840" s="256">
        <v>46273.253448311101</v>
      </c>
      <c r="F840" s="256">
        <v>46450.601724079228</v>
      </c>
      <c r="G840" s="257" t="s">
        <v>431</v>
      </c>
      <c r="H840" s="245">
        <v>0.114</v>
      </c>
      <c r="I840" s="258">
        <v>177.34827576812677</v>
      </c>
      <c r="K840" s="259">
        <f t="shared" si="16"/>
        <v>20.217703437566453</v>
      </c>
      <c r="L840"/>
    </row>
    <row r="841" spans="1:12" ht="20.100000000000001" customHeight="1" x14ac:dyDescent="0.2">
      <c r="A841" s="255">
        <v>79</v>
      </c>
      <c r="B841" s="256" t="s">
        <v>414</v>
      </c>
      <c r="C841" s="256" t="s">
        <v>426</v>
      </c>
      <c r="D841" s="255" t="s">
        <v>427</v>
      </c>
      <c r="E841" s="256">
        <v>46638.705818925948</v>
      </c>
      <c r="F841" s="256">
        <v>46941.578384505308</v>
      </c>
      <c r="G841" s="257" t="s">
        <v>431</v>
      </c>
      <c r="H841" s="245">
        <v>0.114</v>
      </c>
      <c r="I841" s="258">
        <v>302.87256557936053</v>
      </c>
      <c r="K841" s="259">
        <f t="shared" si="16"/>
        <v>34.527472476047102</v>
      </c>
      <c r="L841"/>
    </row>
    <row r="842" spans="1:12" ht="20.100000000000001" customHeight="1" x14ac:dyDescent="0.2">
      <c r="A842" s="255">
        <v>80</v>
      </c>
      <c r="B842" s="256" t="s">
        <v>414</v>
      </c>
      <c r="C842" s="256" t="s">
        <v>426</v>
      </c>
      <c r="D842" s="255" t="s">
        <v>427</v>
      </c>
      <c r="E842" s="256">
        <v>47017.959632559367</v>
      </c>
      <c r="F842" s="256">
        <v>47322.515732690481</v>
      </c>
      <c r="G842" s="257" t="s">
        <v>431</v>
      </c>
      <c r="H842" s="245">
        <v>0.114</v>
      </c>
      <c r="I842" s="258">
        <v>304.55610013111436</v>
      </c>
      <c r="K842" s="259">
        <f t="shared" si="16"/>
        <v>34.719395414947037</v>
      </c>
      <c r="L842"/>
    </row>
    <row r="843" spans="1:12" ht="20.100000000000001" customHeight="1" x14ac:dyDescent="0.2">
      <c r="A843" s="255">
        <v>81</v>
      </c>
      <c r="B843" s="256" t="s">
        <v>414</v>
      </c>
      <c r="C843" s="256" t="s">
        <v>426</v>
      </c>
      <c r="D843" s="255" t="s">
        <v>427</v>
      </c>
      <c r="E843" s="256">
        <v>47359.837068941313</v>
      </c>
      <c r="F843" s="256">
        <v>47439.454657626033</v>
      </c>
      <c r="G843" s="257" t="s">
        <v>428</v>
      </c>
      <c r="H843" s="245">
        <v>0.10199999999999999</v>
      </c>
      <c r="I843" s="258">
        <v>79.617588684719522</v>
      </c>
      <c r="L843"/>
    </row>
    <row r="844" spans="1:12" ht="20.100000000000001" customHeight="1" x14ac:dyDescent="0.2">
      <c r="A844" s="255">
        <v>82</v>
      </c>
      <c r="B844" s="256" t="s">
        <v>414</v>
      </c>
      <c r="C844" s="256" t="s">
        <v>426</v>
      </c>
      <c r="D844" s="255" t="s">
        <v>427</v>
      </c>
      <c r="E844" s="256">
        <v>47491.404645284623</v>
      </c>
      <c r="F844" s="256">
        <v>47545.260145728207</v>
      </c>
      <c r="G844" s="257" t="s">
        <v>428</v>
      </c>
      <c r="H844" s="245">
        <v>0.10199999999999999</v>
      </c>
      <c r="I844" s="258">
        <v>53.855500443583878</v>
      </c>
      <c r="L844"/>
    </row>
    <row r="845" spans="1:12" ht="20.100000000000001" customHeight="1" x14ac:dyDescent="0.2">
      <c r="A845" s="255">
        <v>83</v>
      </c>
      <c r="B845" s="256" t="s">
        <v>414</v>
      </c>
      <c r="C845" s="256" t="s">
        <v>426</v>
      </c>
      <c r="D845" s="255" t="s">
        <v>427</v>
      </c>
      <c r="E845" s="256">
        <v>47575.679905808109</v>
      </c>
      <c r="F845" s="256">
        <v>48100.324297943982</v>
      </c>
      <c r="G845" s="257" t="s">
        <v>428</v>
      </c>
      <c r="H845" s="245">
        <v>0.10199999999999999</v>
      </c>
      <c r="I845" s="258">
        <v>524.6443921358732</v>
      </c>
      <c r="L845"/>
    </row>
    <row r="846" spans="1:12" ht="20.100000000000001" customHeight="1" x14ac:dyDescent="0.2">
      <c r="A846" s="255">
        <v>84</v>
      </c>
      <c r="B846" s="256" t="s">
        <v>414</v>
      </c>
      <c r="C846" s="256" t="s">
        <v>426</v>
      </c>
      <c r="D846" s="255" t="s">
        <v>427</v>
      </c>
      <c r="E846" s="256">
        <v>48100.324297943982</v>
      </c>
      <c r="F846" s="256">
        <v>48707.267025905428</v>
      </c>
      <c r="G846" s="257" t="s">
        <v>431</v>
      </c>
      <c r="H846" s="245">
        <v>0.114</v>
      </c>
      <c r="I846" s="258">
        <v>606.94272796144651</v>
      </c>
      <c r="K846" s="259">
        <f t="shared" ref="K846:K848" si="17">H846*I846</f>
        <v>69.191470987604902</v>
      </c>
      <c r="L846"/>
    </row>
    <row r="847" spans="1:12" ht="20.100000000000001" customHeight="1" x14ac:dyDescent="0.2">
      <c r="A847" s="255">
        <v>85</v>
      </c>
      <c r="B847" s="256" t="s">
        <v>414</v>
      </c>
      <c r="C847" s="256" t="s">
        <v>426</v>
      </c>
      <c r="D847" s="255" t="s">
        <v>427</v>
      </c>
      <c r="E847" s="256">
        <v>48958.370626608354</v>
      </c>
      <c r="F847" s="256">
        <v>49174.281318991692</v>
      </c>
      <c r="G847" s="257" t="s">
        <v>431</v>
      </c>
      <c r="H847" s="245">
        <v>0.114</v>
      </c>
      <c r="I847" s="258">
        <v>215.91069238333876</v>
      </c>
      <c r="K847" s="259">
        <f t="shared" si="17"/>
        <v>24.613818931700617</v>
      </c>
      <c r="L847"/>
    </row>
    <row r="848" spans="1:12" ht="20.100000000000001" customHeight="1" x14ac:dyDescent="0.2">
      <c r="A848" s="255">
        <v>86</v>
      </c>
      <c r="B848" s="256" t="s">
        <v>414</v>
      </c>
      <c r="C848" s="256" t="s">
        <v>426</v>
      </c>
      <c r="D848" s="255" t="s">
        <v>427</v>
      </c>
      <c r="E848" s="256">
        <v>49174.281318991692</v>
      </c>
      <c r="F848" s="256">
        <v>49647.071446088019</v>
      </c>
      <c r="G848" s="257" t="s">
        <v>431</v>
      </c>
      <c r="H848" s="245">
        <v>0.114</v>
      </c>
      <c r="I848" s="258">
        <v>472.79012709632661</v>
      </c>
      <c r="K848" s="259">
        <f t="shared" si="17"/>
        <v>53.898074488981237</v>
      </c>
      <c r="L848"/>
    </row>
    <row r="849" spans="1:12" ht="20.100000000000001" customHeight="1" x14ac:dyDescent="0.2">
      <c r="A849" s="255">
        <v>87</v>
      </c>
      <c r="B849" s="256" t="s">
        <v>414</v>
      </c>
      <c r="C849" s="256" t="s">
        <v>426</v>
      </c>
      <c r="D849" s="255" t="s">
        <v>427</v>
      </c>
      <c r="E849" s="256">
        <v>49647.071446088019</v>
      </c>
      <c r="F849" s="256">
        <v>50146.732974097446</v>
      </c>
      <c r="G849" s="257" t="s">
        <v>428</v>
      </c>
      <c r="H849" s="245">
        <v>0.10199999999999999</v>
      </c>
      <c r="I849" s="258">
        <v>499.66152800942655</v>
      </c>
      <c r="L849"/>
    </row>
    <row r="850" spans="1:12" ht="20.100000000000001" customHeight="1" x14ac:dyDescent="0.2">
      <c r="A850" s="255">
        <v>88</v>
      </c>
      <c r="B850" s="256" t="s">
        <v>414</v>
      </c>
      <c r="C850" s="256" t="s">
        <v>426</v>
      </c>
      <c r="D850" s="255" t="s">
        <v>427</v>
      </c>
      <c r="E850" s="256">
        <v>50160.777217769355</v>
      </c>
      <c r="F850" s="256">
        <v>50578.085603167594</v>
      </c>
      <c r="G850" s="257" t="s">
        <v>428</v>
      </c>
      <c r="H850" s="245">
        <v>0.10199999999999999</v>
      </c>
      <c r="I850" s="258">
        <v>417.3083853982389</v>
      </c>
      <c r="L850"/>
    </row>
    <row r="851" spans="1:12" ht="20.100000000000001" customHeight="1" x14ac:dyDescent="0.2">
      <c r="A851" s="255">
        <v>89</v>
      </c>
      <c r="B851" s="256" t="s">
        <v>414</v>
      </c>
      <c r="C851" s="256" t="s">
        <v>426</v>
      </c>
      <c r="D851" s="255" t="s">
        <v>427</v>
      </c>
      <c r="E851" s="256">
        <v>50588.394642892337</v>
      </c>
      <c r="F851" s="256">
        <v>51322.692241331948</v>
      </c>
      <c r="G851" s="257" t="s">
        <v>428</v>
      </c>
      <c r="H851" s="245">
        <v>0.10199999999999999</v>
      </c>
      <c r="I851" s="258">
        <v>734.29759843961074</v>
      </c>
      <c r="L851"/>
    </row>
    <row r="852" spans="1:12" ht="20.100000000000001" customHeight="1" x14ac:dyDescent="0.2">
      <c r="A852" s="255">
        <v>90</v>
      </c>
      <c r="B852" s="256" t="s">
        <v>414</v>
      </c>
      <c r="C852" s="256" t="s">
        <v>426</v>
      </c>
      <c r="D852" s="255" t="s">
        <v>427</v>
      </c>
      <c r="E852" s="256">
        <v>51500.94142940946</v>
      </c>
      <c r="F852" s="256">
        <v>52365.138426802412</v>
      </c>
      <c r="G852" s="257" t="s">
        <v>428</v>
      </c>
      <c r="H852" s="245">
        <v>0.10199999999999999</v>
      </c>
      <c r="I852" s="258">
        <v>864.19699739295174</v>
      </c>
      <c r="L852"/>
    </row>
    <row r="853" spans="1:12" ht="20.100000000000001" customHeight="1" x14ac:dyDescent="0.2">
      <c r="A853" s="255">
        <v>91</v>
      </c>
      <c r="B853" s="256" t="s">
        <v>414</v>
      </c>
      <c r="C853" s="256" t="s">
        <v>426</v>
      </c>
      <c r="D853" s="255" t="s">
        <v>427</v>
      </c>
      <c r="E853" s="256">
        <v>52840.544951589785</v>
      </c>
      <c r="F853" s="256">
        <v>54007.671014303633</v>
      </c>
      <c r="G853" s="257" t="s">
        <v>431</v>
      </c>
      <c r="H853" s="245">
        <v>0.114</v>
      </c>
      <c r="I853" s="258">
        <v>1167.1260627138472</v>
      </c>
      <c r="K853" s="259">
        <f t="shared" ref="K853:K855" si="18">H853*I853</f>
        <v>133.05237114937859</v>
      </c>
      <c r="L853"/>
    </row>
    <row r="854" spans="1:12" ht="20.100000000000001" customHeight="1" x14ac:dyDescent="0.2">
      <c r="A854" s="255">
        <v>92</v>
      </c>
      <c r="B854" s="256" t="s">
        <v>414</v>
      </c>
      <c r="C854" s="256" t="s">
        <v>426</v>
      </c>
      <c r="D854" s="255" t="s">
        <v>427</v>
      </c>
      <c r="E854" s="256">
        <v>54778.964117834221</v>
      </c>
      <c r="F854" s="256">
        <v>55989.615301667101</v>
      </c>
      <c r="G854" s="257" t="s">
        <v>431</v>
      </c>
      <c r="H854" s="245">
        <v>0.114</v>
      </c>
      <c r="I854" s="258">
        <v>1210.6511838328806</v>
      </c>
      <c r="K854" s="259">
        <f t="shared" si="18"/>
        <v>138.0142349569484</v>
      </c>
      <c r="L854"/>
    </row>
    <row r="855" spans="1:12" ht="20.100000000000001" customHeight="1" x14ac:dyDescent="0.2">
      <c r="A855" s="255">
        <v>93</v>
      </c>
      <c r="B855" s="256" t="s">
        <v>414</v>
      </c>
      <c r="C855" s="256" t="s">
        <v>426</v>
      </c>
      <c r="D855" s="255" t="s">
        <v>427</v>
      </c>
      <c r="E855" s="256">
        <v>56411.108620705352</v>
      </c>
      <c r="F855" s="256">
        <v>57095.726398455801</v>
      </c>
      <c r="G855" s="257" t="s">
        <v>431</v>
      </c>
      <c r="H855" s="245">
        <v>0.114</v>
      </c>
      <c r="I855" s="258">
        <v>684.61777775044902</v>
      </c>
      <c r="K855" s="259">
        <f t="shared" si="18"/>
        <v>78.046426663551188</v>
      </c>
      <c r="L855"/>
    </row>
    <row r="856" spans="1:12" ht="20.100000000000001" customHeight="1" x14ac:dyDescent="0.2">
      <c r="A856" s="255">
        <v>94</v>
      </c>
      <c r="B856" s="256" t="s">
        <v>414</v>
      </c>
      <c r="C856" s="256" t="s">
        <v>426</v>
      </c>
      <c r="D856" s="255" t="s">
        <v>427</v>
      </c>
      <c r="E856" s="256">
        <v>57203.022426356307</v>
      </c>
      <c r="F856" s="256">
        <v>58470.488894562528</v>
      </c>
      <c r="G856" s="257" t="s">
        <v>428</v>
      </c>
      <c r="H856" s="245">
        <v>0.10199999999999999</v>
      </c>
      <c r="I856" s="258">
        <v>1267.4664682062212</v>
      </c>
      <c r="L856"/>
    </row>
    <row r="857" spans="1:12" ht="20.100000000000001" customHeight="1" x14ac:dyDescent="0.2">
      <c r="A857" s="255">
        <v>95</v>
      </c>
      <c r="B857" s="256" t="s">
        <v>414</v>
      </c>
      <c r="C857" s="256" t="s">
        <v>426</v>
      </c>
      <c r="D857" s="255" t="s">
        <v>427</v>
      </c>
      <c r="E857" s="256">
        <v>60121.721913181311</v>
      </c>
      <c r="F857" s="256">
        <v>61049.219778290346</v>
      </c>
      <c r="G857" s="257" t="s">
        <v>428</v>
      </c>
      <c r="H857" s="245">
        <v>0.10199999999999999</v>
      </c>
      <c r="I857" s="258">
        <v>927.49786510903505</v>
      </c>
      <c r="L857"/>
    </row>
    <row r="858" spans="1:12" ht="20.100000000000001" customHeight="1" x14ac:dyDescent="0.2">
      <c r="A858" s="255">
        <v>96</v>
      </c>
      <c r="B858" s="256" t="s">
        <v>414</v>
      </c>
      <c r="C858" s="256" t="s">
        <v>426</v>
      </c>
      <c r="D858" s="255" t="s">
        <v>427</v>
      </c>
      <c r="E858" s="256">
        <v>61512.668099939867</v>
      </c>
      <c r="F858" s="256">
        <v>62505.834044963456</v>
      </c>
      <c r="G858" s="257" t="s">
        <v>428</v>
      </c>
      <c r="H858" s="245">
        <v>0.10199999999999999</v>
      </c>
      <c r="I858" s="258">
        <v>993.1659450235893</v>
      </c>
      <c r="L858"/>
    </row>
    <row r="859" spans="1:12" ht="20.100000000000001" customHeight="1" x14ac:dyDescent="0.2">
      <c r="A859" s="255">
        <v>97</v>
      </c>
      <c r="B859" s="256" t="s">
        <v>414</v>
      </c>
      <c r="C859" s="256" t="s">
        <v>426</v>
      </c>
      <c r="D859" s="255" t="s">
        <v>427</v>
      </c>
      <c r="E859" s="256">
        <v>63024.166700903537</v>
      </c>
      <c r="F859" s="256">
        <v>63688.276077629853</v>
      </c>
      <c r="G859" s="257" t="s">
        <v>428</v>
      </c>
      <c r="H859" s="245">
        <v>0.10199999999999999</v>
      </c>
      <c r="I859" s="258">
        <v>664.10937672631553</v>
      </c>
      <c r="L859"/>
    </row>
    <row r="860" spans="1:12" ht="20.100000000000001" customHeight="1" x14ac:dyDescent="0.2">
      <c r="A860" s="255">
        <v>98</v>
      </c>
      <c r="B860" s="256" t="s">
        <v>414</v>
      </c>
      <c r="C860" s="256" t="s">
        <v>426</v>
      </c>
      <c r="D860" s="255" t="s">
        <v>427</v>
      </c>
      <c r="E860" s="256">
        <v>64897.22874883005</v>
      </c>
      <c r="F860" s="256">
        <v>64965.722658852756</v>
      </c>
      <c r="G860" s="257" t="s">
        <v>428</v>
      </c>
      <c r="H860" s="245">
        <v>0.10199999999999999</v>
      </c>
      <c r="I860" s="258">
        <v>68.493910022705677</v>
      </c>
      <c r="L860"/>
    </row>
    <row r="861" spans="1:12" ht="20.100000000000001" customHeight="1" x14ac:dyDescent="0.2">
      <c r="A861" s="255">
        <v>99</v>
      </c>
      <c r="B861" s="256" t="s">
        <v>414</v>
      </c>
      <c r="C861" s="256" t="s">
        <v>426</v>
      </c>
      <c r="D861" s="255" t="s">
        <v>427</v>
      </c>
      <c r="E861" s="256">
        <v>64972.928235660314</v>
      </c>
      <c r="F861" s="256">
        <v>65180.814439627844</v>
      </c>
      <c r="G861" s="257" t="s">
        <v>428</v>
      </c>
      <c r="H861" s="245">
        <v>0.10199999999999999</v>
      </c>
      <c r="I861" s="258">
        <v>207.88620396752958</v>
      </c>
      <c r="L861"/>
    </row>
    <row r="862" spans="1:12" ht="20.100000000000001" customHeight="1" x14ac:dyDescent="0.2">
      <c r="A862" s="255">
        <v>100</v>
      </c>
      <c r="B862" s="256" t="s">
        <v>414</v>
      </c>
      <c r="C862" s="256" t="s">
        <v>426</v>
      </c>
      <c r="D862" s="255" t="s">
        <v>427</v>
      </c>
      <c r="E862" s="256">
        <v>66359.443534549515</v>
      </c>
      <c r="F862" s="256">
        <v>66530.244516395789</v>
      </c>
      <c r="G862" s="257" t="s">
        <v>428</v>
      </c>
      <c r="H862" s="245">
        <v>0.10199999999999999</v>
      </c>
      <c r="I862" s="258">
        <v>170.80098184627423</v>
      </c>
      <c r="L862"/>
    </row>
    <row r="863" spans="1:12" ht="20.100000000000001" customHeight="1" x14ac:dyDescent="0.2">
      <c r="A863" s="255">
        <v>101</v>
      </c>
      <c r="B863" s="256" t="s">
        <v>414</v>
      </c>
      <c r="C863" s="256" t="s">
        <v>426</v>
      </c>
      <c r="D863" s="255" t="s">
        <v>427</v>
      </c>
      <c r="E863" s="256">
        <v>66712.402801783712</v>
      </c>
      <c r="F863" s="256">
        <v>66874.022527146692</v>
      </c>
      <c r="G863" s="257" t="s">
        <v>428</v>
      </c>
      <c r="H863" s="245">
        <v>0.10199999999999999</v>
      </c>
      <c r="I863" s="258">
        <v>161.61972536297981</v>
      </c>
      <c r="L863"/>
    </row>
    <row r="864" spans="1:12" ht="20.100000000000001" customHeight="1" x14ac:dyDescent="0.2">
      <c r="A864" s="255">
        <v>102</v>
      </c>
      <c r="B864" s="256" t="s">
        <v>414</v>
      </c>
      <c r="C864" s="256" t="s">
        <v>426</v>
      </c>
      <c r="D864" s="255" t="s">
        <v>427</v>
      </c>
      <c r="E864" s="256">
        <v>67595.945689646425</v>
      </c>
      <c r="F864" s="256">
        <v>67770.845416411932</v>
      </c>
      <c r="G864" s="257" t="s">
        <v>428</v>
      </c>
      <c r="H864" s="245">
        <v>0.10199999999999999</v>
      </c>
      <c r="I864" s="258">
        <v>174.89972676550678</v>
      </c>
      <c r="L864"/>
    </row>
    <row r="865" spans="1:12" ht="20.100000000000001" customHeight="1" x14ac:dyDescent="0.2">
      <c r="A865" s="255">
        <v>103</v>
      </c>
      <c r="B865" s="256" t="s">
        <v>414</v>
      </c>
      <c r="C865" s="256" t="s">
        <v>426</v>
      </c>
      <c r="D865" s="255" t="s">
        <v>427</v>
      </c>
      <c r="E865" s="256">
        <v>68221.076939667386</v>
      </c>
      <c r="F865" s="256">
        <v>68381.256809501894</v>
      </c>
      <c r="G865" s="257" t="s">
        <v>431</v>
      </c>
      <c r="H865" s="245">
        <v>0.112</v>
      </c>
      <c r="I865" s="258">
        <v>160.17986983450828</v>
      </c>
      <c r="K865" s="259">
        <f>H865*I865</f>
        <v>17.940145421464926</v>
      </c>
      <c r="L865"/>
    </row>
    <row r="866" spans="1:12" ht="20.100000000000001" customHeight="1" x14ac:dyDescent="0.2">
      <c r="A866" s="255">
        <v>104</v>
      </c>
      <c r="B866" s="256" t="s">
        <v>414</v>
      </c>
      <c r="C866" s="256" t="s">
        <v>426</v>
      </c>
      <c r="D866" s="255" t="s">
        <v>427</v>
      </c>
      <c r="E866" s="256">
        <v>68405.707147060341</v>
      </c>
      <c r="F866" s="256">
        <v>68497.148679184262</v>
      </c>
      <c r="G866" s="257" t="s">
        <v>428</v>
      </c>
      <c r="H866" s="245">
        <v>0.10199999999999999</v>
      </c>
      <c r="I866" s="258">
        <v>91.441532123921206</v>
      </c>
      <c r="L866"/>
    </row>
    <row r="867" spans="1:12" ht="20.100000000000001" customHeight="1" x14ac:dyDescent="0.2">
      <c r="A867" s="255">
        <v>105</v>
      </c>
      <c r="B867" s="256" t="s">
        <v>414</v>
      </c>
      <c r="C867" s="256" t="s">
        <v>426</v>
      </c>
      <c r="D867" s="255" t="s">
        <v>427</v>
      </c>
      <c r="E867" s="256">
        <v>68597.727611775554</v>
      </c>
      <c r="F867" s="256">
        <v>68612.361695844302</v>
      </c>
      <c r="G867" s="257" t="s">
        <v>428</v>
      </c>
      <c r="H867" s="245">
        <v>0.10199999999999999</v>
      </c>
      <c r="I867" s="258">
        <v>14.634084068748052</v>
      </c>
      <c r="L867"/>
    </row>
    <row r="868" spans="1:12" ht="20.100000000000001" customHeight="1" x14ac:dyDescent="0.2">
      <c r="A868" s="255">
        <v>106</v>
      </c>
      <c r="B868" s="256" t="s">
        <v>414</v>
      </c>
      <c r="C868" s="256" t="s">
        <v>426</v>
      </c>
      <c r="D868" s="255" t="s">
        <v>427</v>
      </c>
      <c r="E868" s="256">
        <v>68916.686286246739</v>
      </c>
      <c r="F868" s="256">
        <v>69093.52242442999</v>
      </c>
      <c r="G868" s="257" t="s">
        <v>428</v>
      </c>
      <c r="H868" s="245">
        <v>0.10199999999999999</v>
      </c>
      <c r="I868" s="258">
        <v>176.83613818325102</v>
      </c>
      <c r="L868"/>
    </row>
    <row r="869" spans="1:12" ht="20.100000000000001" customHeight="1" x14ac:dyDescent="0.2">
      <c r="A869" s="255">
        <v>107</v>
      </c>
      <c r="B869" s="256" t="s">
        <v>414</v>
      </c>
      <c r="C869" s="256" t="s">
        <v>426</v>
      </c>
      <c r="D869" s="255" t="s">
        <v>427</v>
      </c>
      <c r="E869" s="256">
        <v>69151.152499222531</v>
      </c>
      <c r="F869" s="256">
        <v>69260.175711764183</v>
      </c>
      <c r="G869" s="257" t="s">
        <v>428</v>
      </c>
      <c r="H869" s="245">
        <v>0.10199999999999999</v>
      </c>
      <c r="I869" s="258">
        <v>109.02321254165145</v>
      </c>
      <c r="L869"/>
    </row>
    <row r="870" spans="1:12" ht="20.100000000000001" customHeight="1" x14ac:dyDescent="0.2">
      <c r="A870" s="255">
        <v>108</v>
      </c>
      <c r="B870" s="256" t="s">
        <v>414</v>
      </c>
      <c r="C870" s="256" t="s">
        <v>426</v>
      </c>
      <c r="D870" s="255" t="s">
        <v>427</v>
      </c>
      <c r="E870" s="256">
        <v>69636.556465446993</v>
      </c>
      <c r="F870" s="256">
        <v>69705.765717646718</v>
      </c>
      <c r="G870" s="257" t="s">
        <v>428</v>
      </c>
      <c r="H870" s="245">
        <v>0.10199999999999999</v>
      </c>
      <c r="I870" s="258">
        <v>69.209252199725597</v>
      </c>
      <c r="L870"/>
    </row>
    <row r="871" spans="1:12" ht="20.100000000000001" customHeight="1" x14ac:dyDescent="0.2">
      <c r="A871" s="255">
        <v>109</v>
      </c>
      <c r="B871" s="256" t="s">
        <v>414</v>
      </c>
      <c r="C871" s="256" t="s">
        <v>426</v>
      </c>
      <c r="D871" s="255" t="s">
        <v>427</v>
      </c>
      <c r="E871" s="256">
        <v>69781.709750247464</v>
      </c>
      <c r="F871" s="256">
        <v>69843.968461990255</v>
      </c>
      <c r="G871" s="257" t="s">
        <v>428</v>
      </c>
      <c r="H871" s="245">
        <v>0.10199999999999999</v>
      </c>
      <c r="I871" s="258">
        <v>62.258711742790183</v>
      </c>
      <c r="L871"/>
    </row>
    <row r="872" spans="1:12" ht="20.100000000000001" customHeight="1" x14ac:dyDescent="0.2">
      <c r="A872" s="255">
        <v>110</v>
      </c>
      <c r="B872" s="256" t="s">
        <v>414</v>
      </c>
      <c r="C872" s="256" t="s">
        <v>426</v>
      </c>
      <c r="D872" s="255" t="s">
        <v>427</v>
      </c>
      <c r="E872" s="256">
        <v>69843.968461990255</v>
      </c>
      <c r="F872" s="256">
        <v>69960.886335583171</v>
      </c>
      <c r="G872" s="257" t="s">
        <v>428</v>
      </c>
      <c r="H872" s="245">
        <v>0.10199999999999999</v>
      </c>
      <c r="I872" s="258">
        <v>116.91787359291629</v>
      </c>
      <c r="L872"/>
    </row>
    <row r="873" spans="1:12" ht="20.100000000000001" customHeight="1" x14ac:dyDescent="0.2">
      <c r="A873" s="255">
        <v>111</v>
      </c>
      <c r="B873" s="256" t="s">
        <v>414</v>
      </c>
      <c r="C873" s="256" t="s">
        <v>426</v>
      </c>
      <c r="D873" s="255" t="s">
        <v>427</v>
      </c>
      <c r="E873" s="256">
        <v>70187.081465529292</v>
      </c>
      <c r="F873" s="256">
        <v>70355.156984491594</v>
      </c>
      <c r="G873" s="257" t="s">
        <v>428</v>
      </c>
      <c r="H873" s="245">
        <v>0.10199999999999999</v>
      </c>
      <c r="I873" s="258">
        <v>168.07551896230143</v>
      </c>
      <c r="L873"/>
    </row>
    <row r="874" spans="1:12" ht="20.100000000000001" customHeight="1" x14ac:dyDescent="0.2">
      <c r="A874" s="255">
        <v>112</v>
      </c>
      <c r="B874" s="256" t="s">
        <v>414</v>
      </c>
      <c r="C874" s="256" t="s">
        <v>426</v>
      </c>
      <c r="D874" s="255" t="s">
        <v>427</v>
      </c>
      <c r="E874" s="256">
        <v>70370.927586196616</v>
      </c>
      <c r="F874" s="256">
        <v>70633.44806041391</v>
      </c>
      <c r="G874" s="257" t="s">
        <v>428</v>
      </c>
      <c r="H874" s="245">
        <v>0.10199999999999999</v>
      </c>
      <c r="I874" s="258">
        <v>262.52047421729367</v>
      </c>
      <c r="L874"/>
    </row>
    <row r="875" spans="1:12" ht="20.100000000000001" customHeight="1" x14ac:dyDescent="0.2">
      <c r="A875" s="255">
        <v>113</v>
      </c>
      <c r="B875" s="256" t="s">
        <v>414</v>
      </c>
      <c r="C875" s="256" t="s">
        <v>426</v>
      </c>
      <c r="D875" s="255" t="s">
        <v>427</v>
      </c>
      <c r="E875" s="256">
        <v>70895.499818936645</v>
      </c>
      <c r="F875" s="256">
        <v>71386.16968447149</v>
      </c>
      <c r="G875" s="257" t="s">
        <v>428</v>
      </c>
      <c r="H875" s="245">
        <v>0.10199999999999999</v>
      </c>
      <c r="I875" s="258">
        <v>490.66986553484458</v>
      </c>
      <c r="L875"/>
    </row>
    <row r="876" spans="1:12" ht="20.100000000000001" customHeight="1" x14ac:dyDescent="0.2">
      <c r="A876" s="255">
        <v>114</v>
      </c>
      <c r="B876" s="256" t="s">
        <v>414</v>
      </c>
      <c r="C876" s="256" t="s">
        <v>426</v>
      </c>
      <c r="D876" s="255" t="s">
        <v>427</v>
      </c>
      <c r="E876" s="256">
        <v>71789.636273905169</v>
      </c>
      <c r="F876" s="256">
        <v>72149.511206823343</v>
      </c>
      <c r="G876" s="257" t="s">
        <v>428</v>
      </c>
      <c r="H876" s="245">
        <v>0.10199999999999999</v>
      </c>
      <c r="I876" s="258">
        <v>359.87493291817373</v>
      </c>
      <c r="L876"/>
    </row>
    <row r="877" spans="1:12" ht="20.100000000000001" customHeight="1" x14ac:dyDescent="0.2">
      <c r="A877" s="255">
        <v>115</v>
      </c>
      <c r="B877" s="256" t="s">
        <v>414</v>
      </c>
      <c r="C877" s="256" t="s">
        <v>426</v>
      </c>
      <c r="D877" s="255" t="s">
        <v>427</v>
      </c>
      <c r="E877" s="256">
        <v>72290.65014884471</v>
      </c>
      <c r="F877" s="256">
        <v>72554.116617051957</v>
      </c>
      <c r="G877" s="257" t="s">
        <v>428</v>
      </c>
      <c r="H877" s="245">
        <v>0.10199999999999999</v>
      </c>
      <c r="I877" s="258">
        <v>263.46646820724709</v>
      </c>
      <c r="L877"/>
    </row>
    <row r="878" spans="1:12" ht="20.100000000000001" customHeight="1" x14ac:dyDescent="0.2">
      <c r="A878" s="255">
        <v>116</v>
      </c>
      <c r="B878" s="256" t="s">
        <v>414</v>
      </c>
      <c r="C878" s="256" t="s">
        <v>432</v>
      </c>
      <c r="D878" s="255" t="s">
        <v>427</v>
      </c>
      <c r="E878" s="256">
        <v>72574.923060333051</v>
      </c>
      <c r="F878" s="256">
        <v>72647.391972399273</v>
      </c>
      <c r="G878" s="257" t="s">
        <v>428</v>
      </c>
      <c r="H878" s="245">
        <v>0.10199999999999999</v>
      </c>
      <c r="I878" s="258">
        <v>72.468912066222401</v>
      </c>
      <c r="L878"/>
    </row>
    <row r="879" spans="1:12" ht="20.100000000000001" customHeight="1" x14ac:dyDescent="0.2">
      <c r="A879" s="255">
        <v>117</v>
      </c>
      <c r="B879" s="256" t="s">
        <v>414</v>
      </c>
      <c r="C879" s="256" t="s">
        <v>426</v>
      </c>
      <c r="D879" s="255" t="s">
        <v>427</v>
      </c>
      <c r="E879" s="256">
        <v>72640.153879334117</v>
      </c>
      <c r="F879" s="256">
        <v>72655.000000000029</v>
      </c>
      <c r="G879" s="257" t="s">
        <v>428</v>
      </c>
      <c r="H879" s="245">
        <v>0.10199999999999999</v>
      </c>
      <c r="I879" s="258">
        <v>14.846120665912167</v>
      </c>
      <c r="L879"/>
    </row>
    <row r="880" spans="1:12" ht="20.100000000000001" customHeight="1" x14ac:dyDescent="0.2">
      <c r="A880" s="255">
        <v>118</v>
      </c>
      <c r="B880" s="256" t="s">
        <v>414</v>
      </c>
      <c r="C880" s="256" t="s">
        <v>426</v>
      </c>
      <c r="D880" s="255" t="s">
        <v>438</v>
      </c>
      <c r="E880" s="256">
        <v>72565.172769898258</v>
      </c>
      <c r="F880" s="256">
        <v>72522.018103452298</v>
      </c>
      <c r="G880" s="257" t="s">
        <v>428</v>
      </c>
      <c r="H880" s="245">
        <v>0.10199999999999999</v>
      </c>
      <c r="I880" s="258">
        <v>43.154666445960174</v>
      </c>
      <c r="L880"/>
    </row>
    <row r="881" spans="1:12" ht="20.100000000000001" customHeight="1" x14ac:dyDescent="0.2">
      <c r="A881" s="255">
        <v>119</v>
      </c>
      <c r="B881" s="256" t="s">
        <v>414</v>
      </c>
      <c r="C881" s="256" t="s">
        <v>426</v>
      </c>
      <c r="D881" s="255" t="s">
        <v>438</v>
      </c>
      <c r="E881" s="256">
        <v>72429.97716210314</v>
      </c>
      <c r="F881" s="256">
        <v>71229.77370686442</v>
      </c>
      <c r="G881" s="257" t="s">
        <v>428</v>
      </c>
      <c r="H881" s="245">
        <v>0.10199999999999999</v>
      </c>
      <c r="I881" s="258">
        <v>1200.2034552387195</v>
      </c>
      <c r="L881"/>
    </row>
    <row r="882" spans="1:12" ht="20.100000000000001" customHeight="1" x14ac:dyDescent="0.2">
      <c r="A882" s="255">
        <v>120</v>
      </c>
      <c r="B882" s="256" t="s">
        <v>414</v>
      </c>
      <c r="C882" s="256" t="s">
        <v>426</v>
      </c>
      <c r="D882" s="255" t="s">
        <v>438</v>
      </c>
      <c r="E882" s="256">
        <v>70962.614266681383</v>
      </c>
      <c r="F882" s="256">
        <v>70755.089705424427</v>
      </c>
      <c r="G882" s="257" t="s">
        <v>428</v>
      </c>
      <c r="H882" s="245">
        <v>0.10199999999999999</v>
      </c>
      <c r="I882" s="258">
        <v>207.52456125695608</v>
      </c>
      <c r="L882"/>
    </row>
    <row r="883" spans="1:12" ht="20.100000000000001" customHeight="1" x14ac:dyDescent="0.2">
      <c r="A883" s="255">
        <v>121</v>
      </c>
      <c r="B883" s="256" t="s">
        <v>414</v>
      </c>
      <c r="C883" s="256" t="s">
        <v>426</v>
      </c>
      <c r="D883" s="255" t="s">
        <v>438</v>
      </c>
      <c r="E883" s="256">
        <v>70632.707147065797</v>
      </c>
      <c r="F883" s="256">
        <v>70601.269116271622</v>
      </c>
      <c r="G883" s="257" t="s">
        <v>428</v>
      </c>
      <c r="H883" s="245">
        <v>0.10199999999999999</v>
      </c>
      <c r="I883" s="258">
        <v>31.438030794175575</v>
      </c>
      <c r="L883"/>
    </row>
    <row r="884" spans="1:12" ht="20.100000000000001" customHeight="1" x14ac:dyDescent="0.2">
      <c r="A884" s="255">
        <v>122</v>
      </c>
      <c r="B884" s="256" t="s">
        <v>414</v>
      </c>
      <c r="C884" s="256" t="s">
        <v>426</v>
      </c>
      <c r="D884" s="255" t="s">
        <v>438</v>
      </c>
      <c r="E884" s="256">
        <v>70548.090517252756</v>
      </c>
      <c r="F884" s="256">
        <v>70455.131850717313</v>
      </c>
      <c r="G884" s="257" t="s">
        <v>428</v>
      </c>
      <c r="H884" s="245">
        <v>0.10199999999999999</v>
      </c>
      <c r="I884" s="258">
        <v>92.958666535443626</v>
      </c>
      <c r="L884"/>
    </row>
    <row r="885" spans="1:12" ht="20.100000000000001" customHeight="1" x14ac:dyDescent="0.2">
      <c r="A885" s="255">
        <v>123</v>
      </c>
      <c r="B885" s="256" t="s">
        <v>414</v>
      </c>
      <c r="C885" s="256" t="s">
        <v>426</v>
      </c>
      <c r="D885" s="255" t="s">
        <v>438</v>
      </c>
      <c r="E885" s="256">
        <v>70284.99549457003</v>
      </c>
      <c r="F885" s="256">
        <v>69998.402801786739</v>
      </c>
      <c r="G885" s="257" t="s">
        <v>428</v>
      </c>
      <c r="H885" s="245">
        <v>0.10199999999999999</v>
      </c>
      <c r="I885" s="258">
        <v>286.59269278329157</v>
      </c>
      <c r="L885"/>
    </row>
    <row r="886" spans="1:12" ht="20.100000000000001" customHeight="1" x14ac:dyDescent="0.2">
      <c r="A886" s="255">
        <v>124</v>
      </c>
      <c r="B886" s="256" t="s">
        <v>414</v>
      </c>
      <c r="C886" s="256" t="s">
        <v>426</v>
      </c>
      <c r="D886" s="255" t="s">
        <v>438</v>
      </c>
      <c r="E886" s="256">
        <v>69965.067279064708</v>
      </c>
      <c r="F886" s="256">
        <v>69941.455468838132</v>
      </c>
      <c r="G886" s="257" t="s">
        <v>428</v>
      </c>
      <c r="H886" s="245">
        <v>0.10199999999999999</v>
      </c>
      <c r="I886" s="258">
        <v>23.611810226575471</v>
      </c>
      <c r="L886"/>
    </row>
    <row r="887" spans="1:12" ht="20.100000000000001" customHeight="1" x14ac:dyDescent="0.2">
      <c r="A887" s="255">
        <v>125</v>
      </c>
      <c r="B887" s="256" t="s">
        <v>414</v>
      </c>
      <c r="C887" s="256" t="s">
        <v>426</v>
      </c>
      <c r="D887" s="255" t="s">
        <v>438</v>
      </c>
      <c r="E887" s="256">
        <v>69869.705818922317</v>
      </c>
      <c r="F887" s="256">
        <v>68518.642769537095</v>
      </c>
      <c r="G887" s="257" t="s">
        <v>428</v>
      </c>
      <c r="H887" s="245">
        <v>0.10199999999999999</v>
      </c>
      <c r="I887" s="258">
        <v>1351.0630493852223</v>
      </c>
      <c r="L887"/>
    </row>
    <row r="888" spans="1:12" ht="20.100000000000001" customHeight="1" x14ac:dyDescent="0.2">
      <c r="A888" s="255">
        <v>126</v>
      </c>
      <c r="B888" s="256" t="s">
        <v>414</v>
      </c>
      <c r="C888" s="256" t="s">
        <v>426</v>
      </c>
      <c r="D888" s="255" t="s">
        <v>438</v>
      </c>
      <c r="E888" s="256">
        <v>67789.063946079783</v>
      </c>
      <c r="F888" s="256">
        <v>67530.42090524573</v>
      </c>
      <c r="G888" s="257" t="s">
        <v>428</v>
      </c>
      <c r="H888" s="245">
        <v>0.10199999999999999</v>
      </c>
      <c r="I888" s="258">
        <v>258.64304083405295</v>
      </c>
      <c r="L888"/>
    </row>
    <row r="889" spans="1:12" ht="20.100000000000001" customHeight="1" x14ac:dyDescent="0.2">
      <c r="A889" s="255">
        <v>127</v>
      </c>
      <c r="B889" s="256" t="s">
        <v>414</v>
      </c>
      <c r="C889" s="256" t="s">
        <v>426</v>
      </c>
      <c r="D889" s="255" t="s">
        <v>438</v>
      </c>
      <c r="E889" s="256">
        <v>67489.57909476514</v>
      </c>
      <c r="F889" s="256">
        <v>67035.778232719982</v>
      </c>
      <c r="G889" s="257" t="s">
        <v>428</v>
      </c>
      <c r="H889" s="245">
        <v>0.10199999999999999</v>
      </c>
      <c r="I889" s="258">
        <v>453.80086204515828</v>
      </c>
      <c r="L889"/>
    </row>
    <row r="890" spans="1:12" ht="20.100000000000001" customHeight="1" x14ac:dyDescent="0.2">
      <c r="A890" s="255">
        <v>128</v>
      </c>
      <c r="B890" s="256" t="s">
        <v>414</v>
      </c>
      <c r="C890" s="256" t="s">
        <v>426</v>
      </c>
      <c r="D890" s="255" t="s">
        <v>438</v>
      </c>
      <c r="E890" s="256">
        <v>66743.466163856981</v>
      </c>
      <c r="F890" s="256">
        <v>66269.348491429744</v>
      </c>
      <c r="G890" s="257" t="s">
        <v>428</v>
      </c>
      <c r="H890" s="245">
        <v>0.10199999999999999</v>
      </c>
      <c r="I890" s="258">
        <v>474.11767242723727</v>
      </c>
      <c r="L890"/>
    </row>
    <row r="891" spans="1:12" ht="20.100000000000001" customHeight="1" x14ac:dyDescent="0.2">
      <c r="A891" s="255">
        <v>129</v>
      </c>
      <c r="B891" s="256" t="s">
        <v>414</v>
      </c>
      <c r="C891" s="256" t="s">
        <v>426</v>
      </c>
      <c r="D891" s="255" t="s">
        <v>438</v>
      </c>
      <c r="E891" s="256">
        <v>66245.484409293582</v>
      </c>
      <c r="F891" s="256">
        <v>66235.348491432087</v>
      </c>
      <c r="G891" s="257" t="s">
        <v>428</v>
      </c>
      <c r="H891" s="245">
        <v>0.10199999999999999</v>
      </c>
      <c r="I891" s="258">
        <v>10.135917861494818</v>
      </c>
      <c r="L891"/>
    </row>
    <row r="892" spans="1:12" ht="20.100000000000001" customHeight="1" x14ac:dyDescent="0.2">
      <c r="A892" s="255">
        <v>130</v>
      </c>
      <c r="B892" s="256" t="s">
        <v>414</v>
      </c>
      <c r="C892" s="256" t="s">
        <v>426</v>
      </c>
      <c r="D892" s="255" t="s">
        <v>438</v>
      </c>
      <c r="E892" s="256">
        <v>66225.310874668736</v>
      </c>
      <c r="F892" s="256">
        <v>65795.381912398268</v>
      </c>
      <c r="G892" s="257" t="s">
        <v>428</v>
      </c>
      <c r="H892" s="245">
        <v>0.10199999999999999</v>
      </c>
      <c r="I892" s="258">
        <v>429.92896227046731</v>
      </c>
      <c r="L892"/>
    </row>
    <row r="893" spans="1:12" ht="20.100000000000001" customHeight="1" x14ac:dyDescent="0.2">
      <c r="A893" s="255">
        <v>131</v>
      </c>
      <c r="B893" s="256" t="s">
        <v>414</v>
      </c>
      <c r="C893" s="256" t="s">
        <v>426</v>
      </c>
      <c r="D893" s="255" t="s">
        <v>438</v>
      </c>
      <c r="E893" s="256">
        <v>65646.941429412545</v>
      </c>
      <c r="F893" s="256">
        <v>65508.297358374773</v>
      </c>
      <c r="G893" s="257" t="s">
        <v>428</v>
      </c>
      <c r="H893" s="245">
        <v>0.10199999999999999</v>
      </c>
      <c r="I893" s="258">
        <v>138.64407103777194</v>
      </c>
      <c r="L893"/>
    </row>
    <row r="894" spans="1:12" ht="20.100000000000001" customHeight="1" x14ac:dyDescent="0.2">
      <c r="A894" s="255">
        <v>132</v>
      </c>
      <c r="B894" s="256" t="s">
        <v>414</v>
      </c>
      <c r="C894" s="256" t="s">
        <v>426</v>
      </c>
      <c r="D894" s="255" t="s">
        <v>438</v>
      </c>
      <c r="E894" s="256">
        <v>65408.426100767923</v>
      </c>
      <c r="F894" s="256">
        <v>65399.687715471002</v>
      </c>
      <c r="G894" s="257" t="s">
        <v>428</v>
      </c>
      <c r="H894" s="245">
        <v>0.10199999999999999</v>
      </c>
      <c r="I894" s="258">
        <v>8.7383852969214786</v>
      </c>
      <c r="L894"/>
    </row>
    <row r="895" spans="1:12" ht="20.100000000000001" customHeight="1" x14ac:dyDescent="0.2">
      <c r="A895" s="255">
        <v>133</v>
      </c>
      <c r="B895" s="256" t="s">
        <v>414</v>
      </c>
      <c r="C895" s="256" t="s">
        <v>426</v>
      </c>
      <c r="D895" s="255" t="s">
        <v>438</v>
      </c>
      <c r="E895" s="256">
        <v>65399.687715471002</v>
      </c>
      <c r="F895" s="256">
        <v>65391.072413815244</v>
      </c>
      <c r="G895" s="257" t="s">
        <v>428</v>
      </c>
      <c r="H895" s="245">
        <v>0.10199999999999999</v>
      </c>
      <c r="I895" s="258">
        <v>8.6153016557582305</v>
      </c>
      <c r="L895"/>
    </row>
    <row r="896" spans="1:12" ht="20.100000000000001" customHeight="1" x14ac:dyDescent="0.2">
      <c r="A896" s="255">
        <v>134</v>
      </c>
      <c r="B896" s="256" t="s">
        <v>414</v>
      </c>
      <c r="C896" s="256" t="s">
        <v>426</v>
      </c>
      <c r="D896" s="255" t="s">
        <v>438</v>
      </c>
      <c r="E896" s="256">
        <v>65136.221767277086</v>
      </c>
      <c r="F896" s="256">
        <v>64904.4799240219</v>
      </c>
      <c r="G896" s="257" t="s">
        <v>428</v>
      </c>
      <c r="H896" s="245">
        <v>0.10199999999999999</v>
      </c>
      <c r="I896" s="258">
        <v>231.74184325518581</v>
      </c>
      <c r="L896"/>
    </row>
    <row r="897" spans="1:12" ht="20.100000000000001" customHeight="1" x14ac:dyDescent="0.2">
      <c r="A897" s="255">
        <v>135</v>
      </c>
      <c r="B897" s="256" t="s">
        <v>414</v>
      </c>
      <c r="C897" s="256" t="s">
        <v>426</v>
      </c>
      <c r="D897" s="255" t="s">
        <v>438</v>
      </c>
      <c r="E897" s="256">
        <v>64889.348299701196</v>
      </c>
      <c r="F897" s="256">
        <v>64086.865441858485</v>
      </c>
      <c r="G897" s="257" t="s">
        <v>431</v>
      </c>
      <c r="H897" s="245">
        <v>0.114</v>
      </c>
      <c r="I897" s="258">
        <v>802.48285784271138</v>
      </c>
      <c r="K897" s="259">
        <f t="shared" ref="K897:K908" si="19">H897*I897</f>
        <v>91.483045794069099</v>
      </c>
      <c r="L897"/>
    </row>
    <row r="898" spans="1:12" ht="20.100000000000001" customHeight="1" x14ac:dyDescent="0.2">
      <c r="A898" s="255">
        <v>136</v>
      </c>
      <c r="B898" s="256" t="s">
        <v>414</v>
      </c>
      <c r="C898" s="256" t="s">
        <v>426</v>
      </c>
      <c r="D898" s="255" t="s">
        <v>438</v>
      </c>
      <c r="E898" s="256">
        <v>63943.99094827591</v>
      </c>
      <c r="F898" s="256">
        <v>61943.130072861561</v>
      </c>
      <c r="G898" s="257" t="s">
        <v>431</v>
      </c>
      <c r="H898" s="245">
        <v>0.114</v>
      </c>
      <c r="I898" s="258">
        <v>2000.8608754143497</v>
      </c>
      <c r="K898" s="259">
        <f t="shared" si="19"/>
        <v>228.09813979723589</v>
      </c>
      <c r="L898"/>
    </row>
    <row r="899" spans="1:12" ht="20.100000000000001" customHeight="1" x14ac:dyDescent="0.2">
      <c r="A899" s="255">
        <v>137</v>
      </c>
      <c r="B899" s="256" t="s">
        <v>414</v>
      </c>
      <c r="C899" s="256" t="s">
        <v>426</v>
      </c>
      <c r="D899" s="255" t="s">
        <v>438</v>
      </c>
      <c r="E899" s="256">
        <v>61749.098238377366</v>
      </c>
      <c r="F899" s="256">
        <v>59703.732974097438</v>
      </c>
      <c r="G899" s="257" t="s">
        <v>431</v>
      </c>
      <c r="H899" s="245">
        <v>0.114</v>
      </c>
      <c r="I899" s="258">
        <v>2045.3652642799279</v>
      </c>
      <c r="K899" s="259">
        <f t="shared" si="19"/>
        <v>233.17164012791179</v>
      </c>
      <c r="L899"/>
    </row>
    <row r="900" spans="1:12" ht="20.100000000000001" customHeight="1" x14ac:dyDescent="0.2">
      <c r="A900" s="255">
        <v>138</v>
      </c>
      <c r="B900" s="256" t="s">
        <v>414</v>
      </c>
      <c r="C900" s="256" t="s">
        <v>426</v>
      </c>
      <c r="D900" s="255" t="s">
        <v>438</v>
      </c>
      <c r="E900" s="256">
        <v>59432.081097738286</v>
      </c>
      <c r="F900" s="256">
        <v>58782.050012335705</v>
      </c>
      <c r="G900" s="257" t="s">
        <v>431</v>
      </c>
      <c r="H900" s="245">
        <v>0.114</v>
      </c>
      <c r="I900" s="258">
        <v>650.03108540258108</v>
      </c>
      <c r="K900" s="259">
        <f t="shared" si="19"/>
        <v>74.103543735894249</v>
      </c>
      <c r="L900"/>
    </row>
    <row r="901" spans="1:12" ht="20.100000000000001" customHeight="1" x14ac:dyDescent="0.2">
      <c r="A901" s="255">
        <v>139</v>
      </c>
      <c r="B901" s="256" t="s">
        <v>414</v>
      </c>
      <c r="C901" s="256" t="s">
        <v>426</v>
      </c>
      <c r="D901" s="255" t="s">
        <v>438</v>
      </c>
      <c r="E901" s="256">
        <v>58617.773706862477</v>
      </c>
      <c r="F901" s="256">
        <v>58226.560443422342</v>
      </c>
      <c r="G901" s="257" t="s">
        <v>431</v>
      </c>
      <c r="H901" s="245">
        <v>0.114</v>
      </c>
      <c r="I901" s="258">
        <v>391.21326344013505</v>
      </c>
      <c r="K901" s="259">
        <f t="shared" si="19"/>
        <v>44.5983120321754</v>
      </c>
      <c r="L901"/>
    </row>
    <row r="902" spans="1:12" ht="20.100000000000001" customHeight="1" x14ac:dyDescent="0.2">
      <c r="A902" s="255">
        <v>140</v>
      </c>
      <c r="B902" s="256" t="s">
        <v>414</v>
      </c>
      <c r="C902" s="256" t="s">
        <v>426</v>
      </c>
      <c r="D902" s="255" t="s">
        <v>438</v>
      </c>
      <c r="E902" s="256">
        <v>58081.806266512198</v>
      </c>
      <c r="F902" s="256">
        <v>57481.846815388373</v>
      </c>
      <c r="G902" s="257" t="s">
        <v>431</v>
      </c>
      <c r="H902" s="245">
        <v>0.114</v>
      </c>
      <c r="I902" s="258">
        <v>599.95945112382469</v>
      </c>
      <c r="K902" s="259">
        <f t="shared" si="19"/>
        <v>68.395377428116021</v>
      </c>
      <c r="L902"/>
    </row>
    <row r="903" spans="1:12" ht="20.100000000000001" customHeight="1" x14ac:dyDescent="0.2">
      <c r="A903" s="255">
        <v>141</v>
      </c>
      <c r="B903" s="256" t="s">
        <v>414</v>
      </c>
      <c r="C903" s="256" t="s">
        <v>426</v>
      </c>
      <c r="D903" s="255" t="s">
        <v>438</v>
      </c>
      <c r="E903" s="256">
        <v>57221.834044972064</v>
      </c>
      <c r="F903" s="256">
        <v>55183.675609049569</v>
      </c>
      <c r="G903" s="257" t="s">
        <v>431</v>
      </c>
      <c r="H903" s="245">
        <v>0.114</v>
      </c>
      <c r="I903" s="258">
        <v>2038.1584359224944</v>
      </c>
      <c r="K903" s="259">
        <f t="shared" si="19"/>
        <v>232.35006169516436</v>
      </c>
      <c r="L903"/>
    </row>
    <row r="904" spans="1:12" ht="20.100000000000001" customHeight="1" x14ac:dyDescent="0.2">
      <c r="A904" s="255">
        <v>142</v>
      </c>
      <c r="B904" s="256" t="s">
        <v>414</v>
      </c>
      <c r="C904" s="256" t="s">
        <v>426</v>
      </c>
      <c r="D904" s="255" t="s">
        <v>438</v>
      </c>
      <c r="E904" s="256">
        <v>54906.21271555085</v>
      </c>
      <c r="F904" s="256">
        <v>54180.283842080542</v>
      </c>
      <c r="G904" s="257" t="s">
        <v>431</v>
      </c>
      <c r="H904" s="245">
        <v>0.114</v>
      </c>
      <c r="I904" s="258">
        <v>725.92887347030774</v>
      </c>
      <c r="K904" s="259">
        <f t="shared" si="19"/>
        <v>82.755891575615081</v>
      </c>
      <c r="L904"/>
    </row>
    <row r="905" spans="1:12" ht="20.100000000000001" customHeight="1" x14ac:dyDescent="0.2">
      <c r="A905" s="255">
        <v>143</v>
      </c>
      <c r="B905" s="256" t="s">
        <v>414</v>
      </c>
      <c r="C905" s="256" t="s">
        <v>426</v>
      </c>
      <c r="D905" s="255" t="s">
        <v>438</v>
      </c>
      <c r="E905" s="256">
        <v>53577.20004935153</v>
      </c>
      <c r="F905" s="256">
        <v>53058.0585705884</v>
      </c>
      <c r="G905" s="257" t="s">
        <v>431</v>
      </c>
      <c r="H905" s="245">
        <v>0.114</v>
      </c>
      <c r="I905" s="258">
        <v>519.14147876312927</v>
      </c>
      <c r="K905" s="259">
        <f t="shared" si="19"/>
        <v>59.182128578996739</v>
      </c>
      <c r="L905"/>
    </row>
    <row r="906" spans="1:12" ht="20.100000000000001" customHeight="1" x14ac:dyDescent="0.2">
      <c r="A906" s="255">
        <v>144</v>
      </c>
      <c r="B906" s="256" t="s">
        <v>414</v>
      </c>
      <c r="C906" s="256" t="s">
        <v>426</v>
      </c>
      <c r="D906" s="255" t="s">
        <v>438</v>
      </c>
      <c r="E906" s="256">
        <v>52944.364939819839</v>
      </c>
      <c r="F906" s="256">
        <v>50885.761212212303</v>
      </c>
      <c r="G906" s="257" t="s">
        <v>431</v>
      </c>
      <c r="H906" s="245">
        <v>0.114</v>
      </c>
      <c r="I906" s="258">
        <v>2058.6037276075367</v>
      </c>
      <c r="K906" s="259">
        <f t="shared" si="19"/>
        <v>234.6808249472592</v>
      </c>
      <c r="L906"/>
    </row>
    <row r="907" spans="1:12" ht="20.100000000000001" customHeight="1" x14ac:dyDescent="0.2">
      <c r="A907" s="255">
        <v>145</v>
      </c>
      <c r="B907" s="256" t="s">
        <v>414</v>
      </c>
      <c r="C907" s="256" t="s">
        <v>426</v>
      </c>
      <c r="D907" s="255" t="s">
        <v>438</v>
      </c>
      <c r="E907" s="256">
        <v>50801.792750225519</v>
      </c>
      <c r="F907" s="256">
        <v>50598.704472547579</v>
      </c>
      <c r="G907" s="257" t="s">
        <v>431</v>
      </c>
      <c r="H907" s="245">
        <v>0.114</v>
      </c>
      <c r="I907" s="258">
        <v>203.08827767793991</v>
      </c>
      <c r="K907" s="259">
        <f t="shared" si="19"/>
        <v>23.152063655285151</v>
      </c>
      <c r="L907"/>
    </row>
    <row r="908" spans="1:12" ht="20.100000000000001" customHeight="1" x14ac:dyDescent="0.2">
      <c r="A908" s="255">
        <v>146</v>
      </c>
      <c r="B908" s="256" t="s">
        <v>414</v>
      </c>
      <c r="C908" s="256" t="s">
        <v>426</v>
      </c>
      <c r="D908" s="255" t="s">
        <v>438</v>
      </c>
      <c r="E908" s="256">
        <v>50285.426100761659</v>
      </c>
      <c r="F908" s="256">
        <v>50176.251175193647</v>
      </c>
      <c r="G908" s="257" t="s">
        <v>431</v>
      </c>
      <c r="H908" s="245">
        <v>0.114</v>
      </c>
      <c r="I908" s="258">
        <v>109.17492556801153</v>
      </c>
      <c r="K908" s="259">
        <f t="shared" si="19"/>
        <v>12.445941514753315</v>
      </c>
      <c r="L908"/>
    </row>
    <row r="909" spans="1:12" ht="20.100000000000001" customHeight="1" x14ac:dyDescent="0.2">
      <c r="A909" s="255">
        <v>147</v>
      </c>
      <c r="B909" s="256" t="s">
        <v>414</v>
      </c>
      <c r="C909" s="256" t="s">
        <v>426</v>
      </c>
      <c r="D909" s="255" t="s">
        <v>438</v>
      </c>
      <c r="E909" s="256">
        <v>50063.558982107919</v>
      </c>
      <c r="F909" s="256">
        <v>49863.396477826886</v>
      </c>
      <c r="G909" s="257" t="s">
        <v>428</v>
      </c>
      <c r="H909" s="245">
        <v>0.10199999999999999</v>
      </c>
      <c r="I909" s="258">
        <v>200.16250428103376</v>
      </c>
      <c r="L909"/>
    </row>
    <row r="910" spans="1:12" ht="20.100000000000001" customHeight="1" x14ac:dyDescent="0.2">
      <c r="A910" s="255">
        <v>148</v>
      </c>
      <c r="B910" s="256" t="s">
        <v>414</v>
      </c>
      <c r="C910" s="256" t="s">
        <v>426</v>
      </c>
      <c r="D910" s="255" t="s">
        <v>438</v>
      </c>
      <c r="E910" s="256">
        <v>49863.396477826886</v>
      </c>
      <c r="F910" s="256">
        <v>49768.40098325185</v>
      </c>
      <c r="G910" s="257" t="s">
        <v>431</v>
      </c>
      <c r="H910" s="245">
        <v>0.114</v>
      </c>
      <c r="I910" s="258">
        <v>94.995494575035991</v>
      </c>
      <c r="K910" s="259">
        <f>H910*I910</f>
        <v>10.829486381554103</v>
      </c>
      <c r="L910"/>
    </row>
    <row r="911" spans="1:12" ht="20.100000000000001" customHeight="1" x14ac:dyDescent="0.2">
      <c r="A911" s="255">
        <v>150</v>
      </c>
      <c r="B911" s="256" t="s">
        <v>414</v>
      </c>
      <c r="C911" s="256" t="s">
        <v>426</v>
      </c>
      <c r="D911" s="255" t="s">
        <v>438</v>
      </c>
      <c r="E911" s="256">
        <v>49715.699486826481</v>
      </c>
      <c r="F911" s="256">
        <v>49258.381912400146</v>
      </c>
      <c r="G911" s="257" t="s">
        <v>428</v>
      </c>
      <c r="H911" s="245">
        <v>0.10199999999999999</v>
      </c>
      <c r="I911" s="258">
        <v>457.31757442633534</v>
      </c>
      <c r="L911"/>
    </row>
    <row r="912" spans="1:12" ht="20.100000000000001" customHeight="1" x14ac:dyDescent="0.2">
      <c r="A912" s="255">
        <v>151</v>
      </c>
      <c r="B912" s="256" t="s">
        <v>414</v>
      </c>
      <c r="C912" s="256" t="s">
        <v>426</v>
      </c>
      <c r="D912" s="255" t="s">
        <v>438</v>
      </c>
      <c r="E912" s="256">
        <v>49258.381912400146</v>
      </c>
      <c r="F912" s="256">
        <v>49070.954324241873</v>
      </c>
      <c r="G912" s="257" t="s">
        <v>431</v>
      </c>
      <c r="H912" s="245">
        <v>0.114</v>
      </c>
      <c r="I912" s="258">
        <v>187.42758815827256</v>
      </c>
      <c r="K912" s="259">
        <f>H912*I912</f>
        <v>21.366745050043072</v>
      </c>
      <c r="L912"/>
    </row>
    <row r="913" spans="1:12" ht="20.100000000000001" customHeight="1" x14ac:dyDescent="0.2">
      <c r="A913" s="255">
        <v>152</v>
      </c>
      <c r="B913" s="256" t="s">
        <v>414</v>
      </c>
      <c r="C913" s="256" t="s">
        <v>426</v>
      </c>
      <c r="D913" s="255" t="s">
        <v>438</v>
      </c>
      <c r="E913" s="256">
        <v>48943.390218601875</v>
      </c>
      <c r="F913" s="256">
        <v>48729.909482743562</v>
      </c>
      <c r="G913" s="257" t="s">
        <v>428</v>
      </c>
      <c r="H913" s="245">
        <v>0.10199999999999999</v>
      </c>
      <c r="I913" s="258">
        <v>213.48073585831298</v>
      </c>
      <c r="L913"/>
    </row>
    <row r="914" spans="1:12" ht="20.100000000000001" customHeight="1" x14ac:dyDescent="0.2">
      <c r="A914" s="255">
        <v>153</v>
      </c>
      <c r="B914" s="256" t="s">
        <v>414</v>
      </c>
      <c r="C914" s="256" t="s">
        <v>426</v>
      </c>
      <c r="D914" s="255" t="s">
        <v>438</v>
      </c>
      <c r="E914" s="256">
        <v>48046.094935297966</v>
      </c>
      <c r="F914" s="256">
        <v>47804.766765891945</v>
      </c>
      <c r="G914" s="257" t="s">
        <v>431</v>
      </c>
      <c r="H914" s="245">
        <v>0.114</v>
      </c>
      <c r="I914" s="258">
        <v>241.32816940602061</v>
      </c>
      <c r="K914" s="259">
        <f t="shared" ref="K914:K918" si="20">H914*I914</f>
        <v>27.511411312286349</v>
      </c>
      <c r="L914"/>
    </row>
    <row r="915" spans="1:12" ht="20.100000000000001" customHeight="1" x14ac:dyDescent="0.2">
      <c r="A915" s="255">
        <v>154</v>
      </c>
      <c r="B915" s="256" t="s">
        <v>414</v>
      </c>
      <c r="C915" s="256" t="s">
        <v>426</v>
      </c>
      <c r="D915" s="255" t="s">
        <v>438</v>
      </c>
      <c r="E915" s="256">
        <v>47804.766765891945</v>
      </c>
      <c r="F915" s="256">
        <v>47538.276077626964</v>
      </c>
      <c r="G915" s="257" t="s">
        <v>431</v>
      </c>
      <c r="H915" s="245">
        <v>0.114</v>
      </c>
      <c r="I915" s="258">
        <v>266.49068826498115</v>
      </c>
      <c r="K915" s="259">
        <f t="shared" si="20"/>
        <v>30.37993846220785</v>
      </c>
      <c r="L915"/>
    </row>
    <row r="916" spans="1:12" ht="20.100000000000001" customHeight="1" x14ac:dyDescent="0.2">
      <c r="A916" s="255">
        <v>155</v>
      </c>
      <c r="B916" s="256" t="s">
        <v>414</v>
      </c>
      <c r="C916" s="256" t="s">
        <v>426</v>
      </c>
      <c r="D916" s="255" t="s">
        <v>438</v>
      </c>
      <c r="E916" s="256">
        <v>47470.058308527514</v>
      </c>
      <c r="F916" s="256">
        <v>47326.556465449001</v>
      </c>
      <c r="G916" s="257" t="s">
        <v>431</v>
      </c>
      <c r="H916" s="245">
        <v>0.114</v>
      </c>
      <c r="I916" s="258">
        <v>143.50184307851305</v>
      </c>
      <c r="K916" s="259">
        <f t="shared" si="20"/>
        <v>16.359210110950489</v>
      </c>
      <c r="L916"/>
    </row>
    <row r="917" spans="1:12" ht="20.100000000000001" customHeight="1" x14ac:dyDescent="0.2">
      <c r="A917" s="255">
        <v>156</v>
      </c>
      <c r="B917" s="256" t="s">
        <v>414</v>
      </c>
      <c r="C917" s="256" t="s">
        <v>426</v>
      </c>
      <c r="D917" s="255" t="s">
        <v>438</v>
      </c>
      <c r="E917" s="256">
        <v>47283.653081904587</v>
      </c>
      <c r="F917" s="256">
        <v>47009.411853502417</v>
      </c>
      <c r="G917" s="257" t="s">
        <v>431</v>
      </c>
      <c r="H917" s="245">
        <v>0.114</v>
      </c>
      <c r="I917" s="258">
        <v>274.24122840217024</v>
      </c>
      <c r="K917" s="259">
        <f t="shared" si="20"/>
        <v>31.263500037847407</v>
      </c>
      <c r="L917"/>
    </row>
    <row r="918" spans="1:12" ht="20.100000000000001" customHeight="1" x14ac:dyDescent="0.2">
      <c r="A918" s="255">
        <v>157</v>
      </c>
      <c r="B918" s="256" t="s">
        <v>414</v>
      </c>
      <c r="C918" s="256" t="s">
        <v>426</v>
      </c>
      <c r="D918" s="255" t="s">
        <v>438</v>
      </c>
      <c r="E918" s="256">
        <v>46826.565517182586</v>
      </c>
      <c r="F918" s="256">
        <v>46678.787284439692</v>
      </c>
      <c r="G918" s="257" t="s">
        <v>431</v>
      </c>
      <c r="H918" s="245">
        <v>0.114</v>
      </c>
      <c r="I918" s="258">
        <v>147.77823274289403</v>
      </c>
      <c r="K918" s="259">
        <f t="shared" si="20"/>
        <v>16.84671853268992</v>
      </c>
      <c r="L918"/>
    </row>
    <row r="919" spans="1:12" ht="20.100000000000001" customHeight="1" x14ac:dyDescent="0.2">
      <c r="A919" s="255">
        <v>158</v>
      </c>
      <c r="B919" s="256" t="s">
        <v>414</v>
      </c>
      <c r="C919" s="256" t="s">
        <v>426</v>
      </c>
      <c r="D919" s="255" t="s">
        <v>438</v>
      </c>
      <c r="E919" s="256">
        <v>46603.185560383798</v>
      </c>
      <c r="F919" s="256">
        <v>46534.763334819523</v>
      </c>
      <c r="G919" s="257" t="s">
        <v>428</v>
      </c>
      <c r="H919" s="245">
        <v>0.10199999999999999</v>
      </c>
      <c r="I919" s="258">
        <v>68.422225564274413</v>
      </c>
      <c r="L919"/>
    </row>
    <row r="920" spans="1:12" ht="20.100000000000001" customHeight="1" x14ac:dyDescent="0.2">
      <c r="A920" s="255">
        <v>159</v>
      </c>
      <c r="B920" s="256" t="s">
        <v>414</v>
      </c>
      <c r="C920" s="256" t="s">
        <v>426</v>
      </c>
      <c r="D920" s="255" t="s">
        <v>438</v>
      </c>
      <c r="E920" s="256">
        <v>46534.763334819523</v>
      </c>
      <c r="F920" s="256">
        <v>46488.385733317213</v>
      </c>
      <c r="G920" s="257" t="s">
        <v>428</v>
      </c>
      <c r="H920" s="245">
        <v>0.10199999999999999</v>
      </c>
      <c r="I920" s="258">
        <v>46.377601502310426</v>
      </c>
      <c r="L920"/>
    </row>
    <row r="921" spans="1:12" ht="20.100000000000001" customHeight="1" x14ac:dyDescent="0.2">
      <c r="A921" s="255">
        <v>160</v>
      </c>
      <c r="B921" s="256" t="s">
        <v>414</v>
      </c>
      <c r="C921" s="256" t="s">
        <v>426</v>
      </c>
      <c r="D921" s="255" t="s">
        <v>438</v>
      </c>
      <c r="E921" s="256">
        <v>46473.162931052342</v>
      </c>
      <c r="F921" s="256">
        <v>46450.601724079228</v>
      </c>
      <c r="G921" s="257" t="s">
        <v>428</v>
      </c>
      <c r="H921" s="245">
        <v>0.10199999999999999</v>
      </c>
      <c r="I921" s="258">
        <v>22.561206973114167</v>
      </c>
      <c r="L921"/>
    </row>
    <row r="922" spans="1:12" ht="20.100000000000001" customHeight="1" x14ac:dyDescent="0.2">
      <c r="A922" s="255">
        <v>161</v>
      </c>
      <c r="B922" s="256" t="s">
        <v>414</v>
      </c>
      <c r="C922" s="256" t="s">
        <v>426</v>
      </c>
      <c r="D922" s="255" t="s">
        <v>438</v>
      </c>
      <c r="E922" s="256">
        <v>46412.609781400621</v>
      </c>
      <c r="F922" s="256">
        <v>46087.362069024362</v>
      </c>
      <c r="G922" s="257" t="s">
        <v>428</v>
      </c>
      <c r="H922" s="245">
        <v>0.10199999999999999</v>
      </c>
      <c r="I922" s="258">
        <v>325.24771237625828</v>
      </c>
      <c r="L922"/>
    </row>
    <row r="923" spans="1:12" ht="20.100000000000001" customHeight="1" x14ac:dyDescent="0.2">
      <c r="A923" s="255">
        <v>162</v>
      </c>
      <c r="B923" s="256" t="s">
        <v>414</v>
      </c>
      <c r="C923" s="256" t="s">
        <v>426</v>
      </c>
      <c r="D923" s="255" t="s">
        <v>438</v>
      </c>
      <c r="E923" s="256">
        <v>45933.211755205899</v>
      </c>
      <c r="F923" s="256">
        <v>45562.601724078464</v>
      </c>
      <c r="G923" s="257" t="s">
        <v>428</v>
      </c>
      <c r="H923" s="245">
        <v>0.10199999999999999</v>
      </c>
      <c r="I923" s="258">
        <v>370.61003112743492</v>
      </c>
      <c r="L923"/>
    </row>
    <row r="924" spans="1:12" ht="20.100000000000001" customHeight="1" x14ac:dyDescent="0.2">
      <c r="A924" s="255">
        <v>163</v>
      </c>
      <c r="B924" s="256" t="s">
        <v>414</v>
      </c>
      <c r="C924" s="256" t="s">
        <v>426</v>
      </c>
      <c r="D924" s="255" t="s">
        <v>438</v>
      </c>
      <c r="E924" s="256">
        <v>45215.211755204873</v>
      </c>
      <c r="F924" s="256">
        <v>44869.049559728221</v>
      </c>
      <c r="G924" s="257" t="s">
        <v>431</v>
      </c>
      <c r="H924" s="245">
        <v>0.114</v>
      </c>
      <c r="I924" s="258">
        <v>346.16219547665241</v>
      </c>
      <c r="K924" s="259">
        <f t="shared" ref="K924:K930" si="21">H924*I924</f>
        <v>39.462490284338379</v>
      </c>
      <c r="L924"/>
    </row>
    <row r="925" spans="1:12" ht="20.100000000000001" customHeight="1" x14ac:dyDescent="0.2">
      <c r="A925" s="255">
        <v>164</v>
      </c>
      <c r="B925" s="256" t="s">
        <v>414</v>
      </c>
      <c r="C925" s="256" t="s">
        <v>426</v>
      </c>
      <c r="D925" s="255" t="s">
        <v>438</v>
      </c>
      <c r="E925" s="256">
        <v>44733.072086883658</v>
      </c>
      <c r="F925" s="256">
        <v>44089.192011376392</v>
      </c>
      <c r="G925" s="257" t="s">
        <v>431</v>
      </c>
      <c r="H925" s="245">
        <v>0.114</v>
      </c>
      <c r="I925" s="258">
        <v>643.88007550726616</v>
      </c>
      <c r="K925" s="259">
        <f t="shared" si="21"/>
        <v>73.402328607828338</v>
      </c>
      <c r="L925"/>
    </row>
    <row r="926" spans="1:12" ht="20.100000000000001" customHeight="1" x14ac:dyDescent="0.2">
      <c r="A926" s="255">
        <v>165</v>
      </c>
      <c r="B926" s="256" t="s">
        <v>414</v>
      </c>
      <c r="C926" s="256" t="s">
        <v>426</v>
      </c>
      <c r="D926" s="255" t="s">
        <v>438</v>
      </c>
      <c r="E926" s="256">
        <v>44064.69015332502</v>
      </c>
      <c r="F926" s="256">
        <v>43873.40194674355</v>
      </c>
      <c r="G926" s="257" t="s">
        <v>431</v>
      </c>
      <c r="H926" s="245">
        <v>0.114</v>
      </c>
      <c r="I926" s="258">
        <v>191.28820658147015</v>
      </c>
      <c r="K926" s="259">
        <f t="shared" si="21"/>
        <v>21.806855550287597</v>
      </c>
      <c r="L926"/>
    </row>
    <row r="927" spans="1:12" ht="20.100000000000001" customHeight="1" x14ac:dyDescent="0.2">
      <c r="A927" s="255">
        <v>166</v>
      </c>
      <c r="B927" s="256" t="s">
        <v>414</v>
      </c>
      <c r="C927" s="256" t="s">
        <v>426</v>
      </c>
      <c r="D927" s="255" t="s">
        <v>438</v>
      </c>
      <c r="E927" s="256">
        <v>43873.40194674355</v>
      </c>
      <c r="F927" s="256">
        <v>43776.09504310639</v>
      </c>
      <c r="G927" s="257" t="s">
        <v>431</v>
      </c>
      <c r="H927" s="245">
        <v>0.114</v>
      </c>
      <c r="I927" s="258">
        <v>97.306903637159849</v>
      </c>
      <c r="K927" s="259">
        <f t="shared" si="21"/>
        <v>11.092987014636224</v>
      </c>
      <c r="L927"/>
    </row>
    <row r="928" spans="1:12" ht="20.100000000000001" customHeight="1" x14ac:dyDescent="0.2">
      <c r="A928" s="255">
        <v>167</v>
      </c>
      <c r="B928" s="256" t="s">
        <v>414</v>
      </c>
      <c r="C928" s="256" t="s">
        <v>426</v>
      </c>
      <c r="D928" s="255" t="s">
        <v>438</v>
      </c>
      <c r="E928" s="256">
        <v>43745.484267309417</v>
      </c>
      <c r="F928" s="256">
        <v>43403.569413960155</v>
      </c>
      <c r="G928" s="257" t="s">
        <v>431</v>
      </c>
      <c r="H928" s="245">
        <v>0.114</v>
      </c>
      <c r="I928" s="258">
        <v>341.91485334926256</v>
      </c>
      <c r="K928" s="259">
        <f t="shared" si="21"/>
        <v>38.97829328181593</v>
      </c>
      <c r="L928"/>
    </row>
    <row r="929" spans="1:12" ht="20.100000000000001" customHeight="1" x14ac:dyDescent="0.2">
      <c r="A929" s="255">
        <v>168</v>
      </c>
      <c r="B929" s="256" t="s">
        <v>414</v>
      </c>
      <c r="C929" s="256" t="s">
        <v>426</v>
      </c>
      <c r="D929" s="255" t="s">
        <v>438</v>
      </c>
      <c r="E929" s="256">
        <v>43403.569413960155</v>
      </c>
      <c r="F929" s="256">
        <v>43273.527156075412</v>
      </c>
      <c r="G929" s="257" t="s">
        <v>431</v>
      </c>
      <c r="H929" s="245">
        <v>0.114</v>
      </c>
      <c r="I929" s="258">
        <v>130.04225788474287</v>
      </c>
      <c r="K929" s="259">
        <f t="shared" si="21"/>
        <v>14.824817398860688</v>
      </c>
      <c r="L929"/>
    </row>
    <row r="930" spans="1:12" ht="20.100000000000001" customHeight="1" x14ac:dyDescent="0.2">
      <c r="A930" s="255">
        <v>169</v>
      </c>
      <c r="B930" s="256" t="s">
        <v>414</v>
      </c>
      <c r="C930" s="256" t="s">
        <v>426</v>
      </c>
      <c r="D930" s="255" t="s">
        <v>438</v>
      </c>
      <c r="E930" s="256">
        <v>43235.192866661331</v>
      </c>
      <c r="F930" s="256">
        <v>43036.860331675525</v>
      </c>
      <c r="G930" s="257" t="s">
        <v>431</v>
      </c>
      <c r="H930" s="245">
        <v>0.114</v>
      </c>
      <c r="I930" s="258">
        <v>198.33253498580598</v>
      </c>
      <c r="K930" s="259">
        <f t="shared" si="21"/>
        <v>22.609908988381882</v>
      </c>
      <c r="L930"/>
    </row>
    <row r="931" spans="1:12" ht="20.100000000000001" customHeight="1" x14ac:dyDescent="0.2">
      <c r="A931" s="255">
        <v>170</v>
      </c>
      <c r="B931" s="256" t="s">
        <v>414</v>
      </c>
      <c r="C931" s="256" t="s">
        <v>426</v>
      </c>
      <c r="D931" s="255" t="s">
        <v>438</v>
      </c>
      <c r="E931" s="256">
        <v>42975.181034509718</v>
      </c>
      <c r="F931" s="256">
        <v>42930.189228054696</v>
      </c>
      <c r="G931" s="257" t="s">
        <v>428</v>
      </c>
      <c r="H931" s="245">
        <v>0.10199999999999999</v>
      </c>
      <c r="I931" s="258">
        <v>44.991806455022015</v>
      </c>
      <c r="L931"/>
    </row>
    <row r="932" spans="1:12" ht="20.100000000000001" customHeight="1" x14ac:dyDescent="0.2">
      <c r="A932" s="255">
        <v>171</v>
      </c>
      <c r="B932" s="256" t="s">
        <v>414</v>
      </c>
      <c r="C932" s="256" t="s">
        <v>426</v>
      </c>
      <c r="D932" s="255" t="s">
        <v>438</v>
      </c>
      <c r="E932" s="256">
        <v>42906.637930980891</v>
      </c>
      <c r="F932" s="256">
        <v>42598.901761624897</v>
      </c>
      <c r="G932" s="257" t="s">
        <v>428</v>
      </c>
      <c r="H932" s="245">
        <v>0.10199999999999999</v>
      </c>
      <c r="I932" s="258">
        <v>307.73616935599421</v>
      </c>
      <c r="L932"/>
    </row>
    <row r="933" spans="1:12" ht="20.100000000000001" customHeight="1" x14ac:dyDescent="0.2">
      <c r="A933" s="255">
        <v>172</v>
      </c>
      <c r="B933" s="256" t="s">
        <v>414</v>
      </c>
      <c r="C933" s="256" t="s">
        <v>426</v>
      </c>
      <c r="D933" s="255" t="s">
        <v>438</v>
      </c>
      <c r="E933" s="256">
        <v>42574.856471322018</v>
      </c>
      <c r="F933" s="256">
        <v>42280.517738875773</v>
      </c>
      <c r="G933" s="257" t="s">
        <v>428</v>
      </c>
      <c r="H933" s="245">
        <v>0.10199999999999999</v>
      </c>
      <c r="I933" s="258">
        <v>294.33873244624556</v>
      </c>
      <c r="L933"/>
    </row>
    <row r="934" spans="1:12" ht="20.100000000000001" customHeight="1" x14ac:dyDescent="0.2">
      <c r="A934" s="255">
        <v>173</v>
      </c>
      <c r="B934" s="256" t="s">
        <v>414</v>
      </c>
      <c r="C934" s="256" t="s">
        <v>426</v>
      </c>
      <c r="D934" s="255" t="s">
        <v>438</v>
      </c>
      <c r="E934" s="256">
        <v>42269.884914095463</v>
      </c>
      <c r="F934" s="256">
        <v>40952.292852941144</v>
      </c>
      <c r="G934" s="257" t="s">
        <v>428</v>
      </c>
      <c r="H934" s="245">
        <v>0.10199999999999999</v>
      </c>
      <c r="I934" s="258">
        <v>1317.5920611543188</v>
      </c>
      <c r="L934"/>
    </row>
    <row r="935" spans="1:12" ht="20.100000000000001" customHeight="1" x14ac:dyDescent="0.2">
      <c r="A935" s="255">
        <v>174</v>
      </c>
      <c r="B935" s="256" t="s">
        <v>414</v>
      </c>
      <c r="C935" s="256" t="s">
        <v>426</v>
      </c>
      <c r="D935" s="255" t="s">
        <v>438</v>
      </c>
      <c r="E935" s="256">
        <v>40937.098238378632</v>
      </c>
      <c r="F935" s="256">
        <v>40565.914396827335</v>
      </c>
      <c r="G935" s="257" t="s">
        <v>431</v>
      </c>
      <c r="H935" s="245">
        <v>0.114</v>
      </c>
      <c r="I935" s="258">
        <v>371.18384155129752</v>
      </c>
      <c r="K935" s="259">
        <f t="shared" ref="K935:K939" si="22">H935*I935</f>
        <v>42.314957936847918</v>
      </c>
      <c r="L935"/>
    </row>
    <row r="936" spans="1:12" ht="20.100000000000001" customHeight="1" x14ac:dyDescent="0.2">
      <c r="A936" s="255">
        <v>175</v>
      </c>
      <c r="B936" s="256" t="s">
        <v>414</v>
      </c>
      <c r="C936" s="256" t="s">
        <v>426</v>
      </c>
      <c r="D936" s="255" t="s">
        <v>438</v>
      </c>
      <c r="E936" s="256">
        <v>40529.486586432628</v>
      </c>
      <c r="F936" s="256">
        <v>40426.094614026486</v>
      </c>
      <c r="G936" s="257" t="s">
        <v>431</v>
      </c>
      <c r="H936" s="245">
        <v>0.114</v>
      </c>
      <c r="I936" s="258">
        <v>103.39197240614158</v>
      </c>
      <c r="K936" s="259">
        <f t="shared" si="22"/>
        <v>11.786684854300141</v>
      </c>
      <c r="L936"/>
    </row>
    <row r="937" spans="1:12" ht="20.100000000000001" customHeight="1" x14ac:dyDescent="0.2">
      <c r="A937" s="255">
        <v>176</v>
      </c>
      <c r="B937" s="256" t="s">
        <v>414</v>
      </c>
      <c r="C937" s="256" t="s">
        <v>426</v>
      </c>
      <c r="D937" s="255" t="s">
        <v>438</v>
      </c>
      <c r="E937" s="256">
        <v>40411.556465447371</v>
      </c>
      <c r="F937" s="256">
        <v>39866.878897674891</v>
      </c>
      <c r="G937" s="257" t="s">
        <v>431</v>
      </c>
      <c r="H937" s="245">
        <v>0.114</v>
      </c>
      <c r="I937" s="258">
        <v>544.67756777247996</v>
      </c>
      <c r="K937" s="259">
        <f t="shared" si="22"/>
        <v>62.093242726062719</v>
      </c>
      <c r="L937"/>
    </row>
    <row r="938" spans="1:12" ht="20.100000000000001" customHeight="1" x14ac:dyDescent="0.2">
      <c r="A938" s="255">
        <v>177</v>
      </c>
      <c r="B938" s="256" t="s">
        <v>414</v>
      </c>
      <c r="C938" s="256" t="s">
        <v>426</v>
      </c>
      <c r="D938" s="255" t="s">
        <v>438</v>
      </c>
      <c r="E938" s="256">
        <v>39779.228378831707</v>
      </c>
      <c r="F938" s="256">
        <v>39517.195502768132</v>
      </c>
      <c r="G938" s="257" t="s">
        <v>431</v>
      </c>
      <c r="H938" s="245">
        <v>0.114</v>
      </c>
      <c r="I938" s="258">
        <v>262.0328760635748</v>
      </c>
      <c r="K938" s="259">
        <f t="shared" si="22"/>
        <v>29.871747871247528</v>
      </c>
      <c r="L938"/>
    </row>
    <row r="939" spans="1:12" ht="20.100000000000001" customHeight="1" x14ac:dyDescent="0.2">
      <c r="A939" s="255">
        <v>178</v>
      </c>
      <c r="B939" s="256" t="s">
        <v>414</v>
      </c>
      <c r="C939" s="256" t="s">
        <v>426</v>
      </c>
      <c r="D939" s="255" t="s">
        <v>438</v>
      </c>
      <c r="E939" s="256">
        <v>39517.195502768132</v>
      </c>
      <c r="F939" s="256">
        <v>39395.333401811462</v>
      </c>
      <c r="G939" s="257" t="s">
        <v>431</v>
      </c>
      <c r="H939" s="245">
        <v>0.114</v>
      </c>
      <c r="I939" s="258">
        <v>121.86210095667047</v>
      </c>
      <c r="K939" s="259">
        <f t="shared" si="22"/>
        <v>13.892279509060435</v>
      </c>
      <c r="L939"/>
    </row>
    <row r="940" spans="1:12" ht="20.100000000000001" customHeight="1" x14ac:dyDescent="0.2">
      <c r="A940" s="255">
        <v>179</v>
      </c>
      <c r="B940" s="256" t="s">
        <v>414</v>
      </c>
      <c r="C940" s="256" t="s">
        <v>426</v>
      </c>
      <c r="D940" s="255" t="s">
        <v>438</v>
      </c>
      <c r="E940" s="256">
        <v>39395.333401811462</v>
      </c>
      <c r="F940" s="256">
        <v>39151.389224194209</v>
      </c>
      <c r="G940" s="257" t="s">
        <v>428</v>
      </c>
      <c r="H940" s="245">
        <v>0.10199999999999999</v>
      </c>
      <c r="I940" s="258">
        <v>243.94417761725344</v>
      </c>
      <c r="L940"/>
    </row>
    <row r="941" spans="1:12" ht="20.100000000000001" customHeight="1" x14ac:dyDescent="0.2">
      <c r="A941" s="255">
        <v>180</v>
      </c>
      <c r="B941" s="256" t="s">
        <v>414</v>
      </c>
      <c r="C941" s="256" t="s">
        <v>426</v>
      </c>
      <c r="D941" s="255" t="s">
        <v>438</v>
      </c>
      <c r="E941" s="256">
        <v>39151.389224194209</v>
      </c>
      <c r="F941" s="256">
        <v>39039.728809086257</v>
      </c>
      <c r="G941" s="257" t="s">
        <v>431</v>
      </c>
      <c r="H941" s="245">
        <v>0.114</v>
      </c>
      <c r="I941" s="258">
        <v>111.66041510795185</v>
      </c>
      <c r="K941" s="259">
        <f>H941*I941</f>
        <v>12.729287322306511</v>
      </c>
      <c r="L941"/>
    </row>
    <row r="942" spans="1:12" ht="20.100000000000001" customHeight="1" x14ac:dyDescent="0.2">
      <c r="A942" s="255">
        <v>181</v>
      </c>
      <c r="B942" s="256" t="s">
        <v>414</v>
      </c>
      <c r="C942" s="256" t="s">
        <v>426</v>
      </c>
      <c r="D942" s="255" t="s">
        <v>438</v>
      </c>
      <c r="E942" s="256">
        <v>38971.17650864445</v>
      </c>
      <c r="F942" s="256">
        <v>38585.371120746706</v>
      </c>
      <c r="G942" s="257" t="s">
        <v>428</v>
      </c>
      <c r="H942" s="245">
        <v>0.10199999999999999</v>
      </c>
      <c r="I942" s="258">
        <v>385.80538789774437</v>
      </c>
      <c r="L942"/>
    </row>
    <row r="943" spans="1:12" ht="20.100000000000001" customHeight="1" x14ac:dyDescent="0.2">
      <c r="A943" s="255">
        <v>182</v>
      </c>
      <c r="B943" s="256" t="s">
        <v>414</v>
      </c>
      <c r="C943" s="256" t="s">
        <v>426</v>
      </c>
      <c r="D943" s="255" t="s">
        <v>438</v>
      </c>
      <c r="E943" s="256">
        <v>38578.036206903467</v>
      </c>
      <c r="F943" s="256">
        <v>38547.561512634289</v>
      </c>
      <c r="G943" s="257" t="s">
        <v>428</v>
      </c>
      <c r="H943" s="245">
        <v>0.10199999999999999</v>
      </c>
      <c r="I943" s="258">
        <v>30.474694269178144</v>
      </c>
      <c r="L943"/>
    </row>
    <row r="944" spans="1:12" ht="20.100000000000001" customHeight="1" x14ac:dyDescent="0.2">
      <c r="A944" s="255">
        <v>183</v>
      </c>
      <c r="B944" s="256" t="s">
        <v>414</v>
      </c>
      <c r="C944" s="256" t="s">
        <v>426</v>
      </c>
      <c r="D944" s="255" t="s">
        <v>438</v>
      </c>
      <c r="E944" s="256">
        <v>38448.900431016213</v>
      </c>
      <c r="F944" s="256">
        <v>38380.726398454644</v>
      </c>
      <c r="G944" s="257" t="s">
        <v>428</v>
      </c>
      <c r="H944" s="245">
        <v>0.10199999999999999</v>
      </c>
      <c r="I944" s="258">
        <v>68.17403256156831</v>
      </c>
      <c r="L944"/>
    </row>
    <row r="945" spans="1:12" ht="20.100000000000001" customHeight="1" x14ac:dyDescent="0.2">
      <c r="A945" s="255">
        <v>184</v>
      </c>
      <c r="B945" s="256" t="s">
        <v>414</v>
      </c>
      <c r="C945" s="256" t="s">
        <v>426</v>
      </c>
      <c r="D945" s="255" t="s">
        <v>438</v>
      </c>
      <c r="E945" s="256">
        <v>38351.12056527644</v>
      </c>
      <c r="F945" s="256">
        <v>38302.933313711481</v>
      </c>
      <c r="G945" s="257" t="s">
        <v>428</v>
      </c>
      <c r="H945" s="245">
        <v>0.10199999999999999</v>
      </c>
      <c r="I945" s="258">
        <v>48.187251564959297</v>
      </c>
      <c r="L945"/>
    </row>
    <row r="946" spans="1:12" ht="20.100000000000001" customHeight="1" x14ac:dyDescent="0.2">
      <c r="A946" s="255">
        <v>185</v>
      </c>
      <c r="B946" s="256" t="s">
        <v>414</v>
      </c>
      <c r="C946" s="256" t="s">
        <v>426</v>
      </c>
      <c r="D946" s="255" t="s">
        <v>438</v>
      </c>
      <c r="E946" s="256">
        <v>38144.627722487632</v>
      </c>
      <c r="F946" s="256">
        <v>38017.7963361738</v>
      </c>
      <c r="G946" s="257" t="s">
        <v>428</v>
      </c>
      <c r="H946" s="245">
        <v>0.10199999999999999</v>
      </c>
      <c r="I946" s="258">
        <v>126.8313863138319</v>
      </c>
      <c r="L946"/>
    </row>
    <row r="947" spans="1:12" ht="20.100000000000001" customHeight="1" x14ac:dyDescent="0.2">
      <c r="A947" s="255">
        <v>186</v>
      </c>
      <c r="B947" s="256" t="s">
        <v>414</v>
      </c>
      <c r="C947" s="256" t="s">
        <v>426</v>
      </c>
      <c r="D947" s="255" t="s">
        <v>438</v>
      </c>
      <c r="E947" s="256">
        <v>37998.149353468521</v>
      </c>
      <c r="F947" s="256">
        <v>37819.343965568507</v>
      </c>
      <c r="G947" s="257" t="s">
        <v>428</v>
      </c>
      <c r="H947" s="245">
        <v>0.10199999999999999</v>
      </c>
      <c r="I947" s="258">
        <v>178.80538790001447</v>
      </c>
      <c r="L947"/>
    </row>
    <row r="948" spans="1:12" ht="20.100000000000001" customHeight="1" x14ac:dyDescent="0.2">
      <c r="A948" s="255">
        <v>187</v>
      </c>
      <c r="B948" s="256" t="s">
        <v>414</v>
      </c>
      <c r="C948" s="256" t="s">
        <v>426</v>
      </c>
      <c r="D948" s="255" t="s">
        <v>438</v>
      </c>
      <c r="E948" s="256">
        <v>37808.950662017822</v>
      </c>
      <c r="F948" s="256">
        <v>37788.1982389154</v>
      </c>
      <c r="G948" s="257" t="s">
        <v>428</v>
      </c>
      <c r="H948" s="245">
        <v>0.10199999999999999</v>
      </c>
      <c r="I948" s="258">
        <v>20.752423102421744</v>
      </c>
      <c r="L948"/>
    </row>
    <row r="949" spans="1:12" ht="20.100000000000001" customHeight="1" x14ac:dyDescent="0.2">
      <c r="A949" s="255">
        <v>188</v>
      </c>
      <c r="B949" s="256" t="s">
        <v>414</v>
      </c>
      <c r="C949" s="256" t="s">
        <v>426</v>
      </c>
      <c r="D949" s="255" t="s">
        <v>438</v>
      </c>
      <c r="E949" s="256">
        <v>37766.301863797285</v>
      </c>
      <c r="F949" s="256">
        <v>37557.46856470278</v>
      </c>
      <c r="G949" s="257" t="s">
        <v>431</v>
      </c>
      <c r="H949" s="245">
        <v>0.114</v>
      </c>
      <c r="I949" s="258">
        <v>208.83329909450549</v>
      </c>
      <c r="K949" s="259">
        <f>H949*I949</f>
        <v>23.806996096773627</v>
      </c>
      <c r="L949"/>
    </row>
    <row r="950" spans="1:12" ht="20.100000000000001" customHeight="1" x14ac:dyDescent="0.2">
      <c r="A950" s="255">
        <v>189</v>
      </c>
      <c r="B950" s="256" t="s">
        <v>414</v>
      </c>
      <c r="C950" s="256" t="s">
        <v>426</v>
      </c>
      <c r="D950" s="255" t="s">
        <v>438</v>
      </c>
      <c r="E950" s="256">
        <v>37414.571984166905</v>
      </c>
      <c r="F950" s="256">
        <v>36765.936637921564</v>
      </c>
      <c r="G950" s="257" t="s">
        <v>428</v>
      </c>
      <c r="H950" s="245">
        <v>0.10199999999999999</v>
      </c>
      <c r="I950" s="258">
        <v>648.63534624534077</v>
      </c>
      <c r="L950"/>
    </row>
    <row r="951" spans="1:12" ht="20.100000000000001" customHeight="1" x14ac:dyDescent="0.2">
      <c r="A951" s="255">
        <v>190</v>
      </c>
      <c r="B951" s="256" t="s">
        <v>414</v>
      </c>
      <c r="C951" s="256" t="s">
        <v>426</v>
      </c>
      <c r="D951" s="255" t="s">
        <v>438</v>
      </c>
      <c r="E951" s="256">
        <v>36391.104571253745</v>
      </c>
      <c r="F951" s="256">
        <v>34891.093360804785</v>
      </c>
      <c r="G951" s="257" t="s">
        <v>428</v>
      </c>
      <c r="H951" s="245">
        <v>0.10199999999999999</v>
      </c>
      <c r="I951" s="258">
        <v>1500.0112104489599</v>
      </c>
      <c r="L951"/>
    </row>
    <row r="952" spans="1:12" ht="20.100000000000001" customHeight="1" x14ac:dyDescent="0.2">
      <c r="A952" s="255">
        <v>191</v>
      </c>
      <c r="B952" s="256" t="s">
        <v>414</v>
      </c>
      <c r="C952" s="256" t="s">
        <v>426</v>
      </c>
      <c r="D952" s="255" t="s">
        <v>438</v>
      </c>
      <c r="E952" s="256">
        <v>34846.851320816444</v>
      </c>
      <c r="F952" s="256">
        <v>34414.457497668584</v>
      </c>
      <c r="G952" s="257" t="s">
        <v>428</v>
      </c>
      <c r="H952" s="245">
        <v>0.10199999999999999</v>
      </c>
      <c r="I952" s="258">
        <v>432.39382314786053</v>
      </c>
      <c r="L952"/>
    </row>
    <row r="953" spans="1:12" ht="20.100000000000001" customHeight="1" x14ac:dyDescent="0.2">
      <c r="A953" s="255">
        <v>192</v>
      </c>
      <c r="B953" s="256" t="s">
        <v>414</v>
      </c>
      <c r="C953" s="256" t="s">
        <v>426</v>
      </c>
      <c r="D953" s="255" t="s">
        <v>438</v>
      </c>
      <c r="E953" s="256">
        <v>34329.022629310974</v>
      </c>
      <c r="F953" s="256">
        <v>33710.257974176988</v>
      </c>
      <c r="G953" s="257" t="s">
        <v>428</v>
      </c>
      <c r="H953" s="245">
        <v>0.10199999999999999</v>
      </c>
      <c r="I953" s="258">
        <v>618.7646551339858</v>
      </c>
      <c r="L953"/>
    </row>
    <row r="954" spans="1:12" ht="20.100000000000001" customHeight="1" x14ac:dyDescent="0.2">
      <c r="A954" s="255">
        <v>193</v>
      </c>
      <c r="B954" s="256" t="s">
        <v>414</v>
      </c>
      <c r="C954" s="256" t="s">
        <v>426</v>
      </c>
      <c r="D954" s="255" t="s">
        <v>438</v>
      </c>
      <c r="E954" s="256">
        <v>33478.977673099391</v>
      </c>
      <c r="F954" s="256">
        <v>33285.520258547476</v>
      </c>
      <c r="G954" s="257" t="s">
        <v>428</v>
      </c>
      <c r="H954" s="245">
        <v>0.10199999999999999</v>
      </c>
      <c r="I954" s="258">
        <v>193.45741455191455</v>
      </c>
      <c r="L954"/>
    </row>
    <row r="955" spans="1:12" ht="20.100000000000001" customHeight="1" x14ac:dyDescent="0.2">
      <c r="A955" s="255">
        <v>194</v>
      </c>
      <c r="B955" s="256" t="s">
        <v>414</v>
      </c>
      <c r="C955" s="256" t="s">
        <v>426</v>
      </c>
      <c r="D955" s="255" t="s">
        <v>438</v>
      </c>
      <c r="E955" s="256">
        <v>33242.33491384262</v>
      </c>
      <c r="F955" s="256">
        <v>33209.176508647142</v>
      </c>
      <c r="G955" s="257" t="s">
        <v>428</v>
      </c>
      <c r="H955" s="245">
        <v>0.10199999999999999</v>
      </c>
      <c r="I955" s="258">
        <v>33.158405195477826</v>
      </c>
      <c r="L955"/>
    </row>
    <row r="956" spans="1:12" ht="20.100000000000001" customHeight="1" x14ac:dyDescent="0.2">
      <c r="A956" s="255">
        <v>195</v>
      </c>
      <c r="B956" s="256" t="s">
        <v>414</v>
      </c>
      <c r="C956" s="256" t="s">
        <v>426</v>
      </c>
      <c r="D956" s="255" t="s">
        <v>438</v>
      </c>
      <c r="E956" s="256">
        <v>32975.783739366314</v>
      </c>
      <c r="F956" s="256">
        <v>32355.36944525201</v>
      </c>
      <c r="G956" s="257" t="s">
        <v>428</v>
      </c>
      <c r="H956" s="245">
        <v>0.10199999999999999</v>
      </c>
      <c r="I956" s="258">
        <v>620.41429411430363</v>
      </c>
      <c r="L956"/>
    </row>
    <row r="957" spans="1:12" ht="20.100000000000001" customHeight="1" x14ac:dyDescent="0.2">
      <c r="A957" s="255">
        <v>196</v>
      </c>
      <c r="B957" s="256" t="s">
        <v>414</v>
      </c>
      <c r="C957" s="256" t="s">
        <v>426</v>
      </c>
      <c r="D957" s="255" t="s">
        <v>438</v>
      </c>
      <c r="E957" s="256">
        <v>32275.112635746493</v>
      </c>
      <c r="F957" s="256">
        <v>32227.963793098905</v>
      </c>
      <c r="G957" s="257" t="s">
        <v>431</v>
      </c>
      <c r="H957" s="245">
        <v>0.114</v>
      </c>
      <c r="I957" s="258">
        <v>47.148842647588026</v>
      </c>
      <c r="K957" s="259">
        <f>H957*I957</f>
        <v>5.3749680618250348</v>
      </c>
      <c r="L957"/>
    </row>
    <row r="958" spans="1:12" ht="20.100000000000001" customHeight="1" x14ac:dyDescent="0.2">
      <c r="A958" s="255">
        <v>197</v>
      </c>
      <c r="B958" s="256" t="s">
        <v>414</v>
      </c>
      <c r="C958" s="256" t="s">
        <v>426</v>
      </c>
      <c r="D958" s="255" t="s">
        <v>438</v>
      </c>
      <c r="E958" s="256">
        <v>32204.351423528977</v>
      </c>
      <c r="F958" s="256">
        <v>31629.641178300448</v>
      </c>
      <c r="G958" s="257" t="s">
        <v>428</v>
      </c>
      <c r="H958" s="245">
        <v>0.10199999999999999</v>
      </c>
      <c r="I958" s="258">
        <v>574.71024522852895</v>
      </c>
      <c r="L958"/>
    </row>
    <row r="959" spans="1:12" ht="20.100000000000001" customHeight="1" x14ac:dyDescent="0.2">
      <c r="A959" s="255">
        <v>198</v>
      </c>
      <c r="B959" s="256" t="s">
        <v>414</v>
      </c>
      <c r="C959" s="256" t="s">
        <v>426</v>
      </c>
      <c r="D959" s="255" t="s">
        <v>438</v>
      </c>
      <c r="E959" s="256">
        <v>31606.08183837045</v>
      </c>
      <c r="F959" s="256">
        <v>31568.036043439424</v>
      </c>
      <c r="G959" s="257" t="s">
        <v>428</v>
      </c>
      <c r="H959" s="245">
        <v>0.10199999999999999</v>
      </c>
      <c r="I959" s="258">
        <v>38.045794931025739</v>
      </c>
      <c r="L959"/>
    </row>
    <row r="960" spans="1:12" ht="20.100000000000001" customHeight="1" x14ac:dyDescent="0.2">
      <c r="A960" s="255">
        <v>199</v>
      </c>
      <c r="B960" s="256" t="s">
        <v>414</v>
      </c>
      <c r="C960" s="256" t="s">
        <v>426</v>
      </c>
      <c r="D960" s="255" t="s">
        <v>438</v>
      </c>
      <c r="E960" s="256">
        <v>31458.941429412149</v>
      </c>
      <c r="F960" s="256">
        <v>31226.379557365737</v>
      </c>
      <c r="G960" s="257" t="s">
        <v>428</v>
      </c>
      <c r="H960" s="245">
        <v>0.10199999999999999</v>
      </c>
      <c r="I960" s="258">
        <v>232.56187204641174</v>
      </c>
      <c r="L960"/>
    </row>
    <row r="961" spans="1:12" ht="20.100000000000001" customHeight="1" x14ac:dyDescent="0.2">
      <c r="A961" s="255">
        <v>200</v>
      </c>
      <c r="B961" s="256" t="s">
        <v>414</v>
      </c>
      <c r="C961" s="256" t="s">
        <v>426</v>
      </c>
      <c r="D961" s="255" t="s">
        <v>438</v>
      </c>
      <c r="E961" s="256">
        <v>31211.535940722137</v>
      </c>
      <c r="F961" s="256">
        <v>30796.799941129844</v>
      </c>
      <c r="G961" s="257" t="s">
        <v>428</v>
      </c>
      <c r="H961" s="245">
        <v>0.10199999999999999</v>
      </c>
      <c r="I961" s="258">
        <v>414.7359995922925</v>
      </c>
      <c r="L961"/>
    </row>
    <row r="962" spans="1:12" ht="20.100000000000001" customHeight="1" x14ac:dyDescent="0.2">
      <c r="A962" s="255">
        <v>201</v>
      </c>
      <c r="B962" s="256" t="s">
        <v>414</v>
      </c>
      <c r="C962" s="256" t="s">
        <v>426</v>
      </c>
      <c r="D962" s="255" t="s">
        <v>438</v>
      </c>
      <c r="E962" s="256">
        <v>30620.07659230745</v>
      </c>
      <c r="F962" s="256">
        <v>30147.597223642024</v>
      </c>
      <c r="G962" s="257" t="s">
        <v>428</v>
      </c>
      <c r="H962" s="245">
        <v>0.10199999999999999</v>
      </c>
      <c r="I962" s="258">
        <v>472.47936866542659</v>
      </c>
      <c r="L962"/>
    </row>
    <row r="963" spans="1:12" ht="20.100000000000001" customHeight="1" x14ac:dyDescent="0.2">
      <c r="A963" s="255">
        <v>202</v>
      </c>
      <c r="B963" s="256" t="s">
        <v>414</v>
      </c>
      <c r="C963" s="256" t="s">
        <v>426</v>
      </c>
      <c r="D963" s="255" t="s">
        <v>438</v>
      </c>
      <c r="E963" s="256">
        <v>30126.859698254248</v>
      </c>
      <c r="F963" s="256">
        <v>29832.878353393444</v>
      </c>
      <c r="G963" s="257" t="s">
        <v>428</v>
      </c>
      <c r="H963" s="245">
        <v>0.10199999999999999</v>
      </c>
      <c r="I963" s="258">
        <v>293.9813448608038</v>
      </c>
      <c r="L963"/>
    </row>
    <row r="964" spans="1:12" ht="20.100000000000001" customHeight="1" x14ac:dyDescent="0.2">
      <c r="A964" s="255">
        <v>203</v>
      </c>
      <c r="B964" s="256" t="s">
        <v>414</v>
      </c>
      <c r="C964" s="256" t="s">
        <v>426</v>
      </c>
      <c r="D964" s="255" t="s">
        <v>438</v>
      </c>
      <c r="E964" s="256">
        <v>29779.62604932228</v>
      </c>
      <c r="F964" s="256">
        <v>29716.067279066418</v>
      </c>
      <c r="G964" s="257" t="s">
        <v>436</v>
      </c>
      <c r="H964" s="245">
        <v>0.21000000000000002</v>
      </c>
      <c r="I964" s="258">
        <v>63.558770255862328</v>
      </c>
      <c r="L964"/>
    </row>
    <row r="965" spans="1:12" ht="20.100000000000001" customHeight="1" x14ac:dyDescent="0.2">
      <c r="A965" s="255">
        <v>204</v>
      </c>
      <c r="B965" s="256" t="s">
        <v>414</v>
      </c>
      <c r="C965" s="256" t="s">
        <v>426</v>
      </c>
      <c r="D965" s="255" t="s">
        <v>438</v>
      </c>
      <c r="E965" s="256">
        <v>29599.150037012478</v>
      </c>
      <c r="F965" s="256">
        <v>29088.407327647161</v>
      </c>
      <c r="G965" s="257" t="s">
        <v>431</v>
      </c>
      <c r="H965" s="245">
        <v>0.114</v>
      </c>
      <c r="I965" s="258">
        <v>510.74270936531684</v>
      </c>
      <c r="K965" s="259">
        <f>H965*I965</f>
        <v>58.224668867646123</v>
      </c>
      <c r="L965"/>
    </row>
    <row r="966" spans="1:12" ht="20.100000000000001" customHeight="1" x14ac:dyDescent="0.2">
      <c r="A966" s="255">
        <v>205</v>
      </c>
      <c r="B966" s="256" t="s">
        <v>414</v>
      </c>
      <c r="C966" s="256" t="s">
        <v>426</v>
      </c>
      <c r="D966" s="255" t="s">
        <v>438</v>
      </c>
      <c r="E966" s="256">
        <v>28959.504402715418</v>
      </c>
      <c r="F966" s="256">
        <v>28023.261314939962</v>
      </c>
      <c r="G966" s="257" t="s">
        <v>428</v>
      </c>
      <c r="H966" s="245">
        <v>0.10199999999999999</v>
      </c>
      <c r="I966" s="258">
        <v>936.24308777545593</v>
      </c>
      <c r="L966"/>
    </row>
    <row r="967" spans="1:12" ht="20.100000000000001" customHeight="1" x14ac:dyDescent="0.2">
      <c r="A967" s="255">
        <v>206</v>
      </c>
      <c r="B967" s="256" t="s">
        <v>414</v>
      </c>
      <c r="C967" s="256" t="s">
        <v>426</v>
      </c>
      <c r="D967" s="255" t="s">
        <v>438</v>
      </c>
      <c r="E967" s="256">
        <v>28012.824288236781</v>
      </c>
      <c r="F967" s="256">
        <v>27057.910294585163</v>
      </c>
      <c r="G967" s="257" t="s">
        <v>428</v>
      </c>
      <c r="H967" s="245">
        <v>0.10199999999999999</v>
      </c>
      <c r="I967" s="258">
        <v>954.91399365161851</v>
      </c>
      <c r="L967"/>
    </row>
    <row r="968" spans="1:12" ht="20.100000000000001" customHeight="1" x14ac:dyDescent="0.2">
      <c r="A968" s="255">
        <v>207</v>
      </c>
      <c r="B968" s="256" t="s">
        <v>414</v>
      </c>
      <c r="C968" s="256" t="s">
        <v>426</v>
      </c>
      <c r="D968" s="255" t="s">
        <v>438</v>
      </c>
      <c r="E968" s="256">
        <v>26120.112635745969</v>
      </c>
      <c r="F968" s="256">
        <v>25927.739854266427</v>
      </c>
      <c r="G968" s="257" t="s">
        <v>428</v>
      </c>
      <c r="H968" s="245">
        <v>0.10199999999999999</v>
      </c>
      <c r="I968" s="258">
        <v>192.37278147954203</v>
      </c>
      <c r="L968"/>
    </row>
    <row r="969" spans="1:12" ht="20.100000000000001" customHeight="1" x14ac:dyDescent="0.2">
      <c r="A969" s="255">
        <v>208</v>
      </c>
      <c r="B969" s="256" t="s">
        <v>414</v>
      </c>
      <c r="C969" s="256" t="s">
        <v>426</v>
      </c>
      <c r="D969" s="255" t="s">
        <v>438</v>
      </c>
      <c r="E969" s="256">
        <v>25799.022426358682</v>
      </c>
      <c r="F969" s="256">
        <v>25239.877801708903</v>
      </c>
      <c r="G969" s="257" t="s">
        <v>428</v>
      </c>
      <c r="H969" s="245">
        <v>0.10199999999999999</v>
      </c>
      <c r="I969" s="258">
        <v>559.14462464977987</v>
      </c>
      <c r="L969"/>
    </row>
    <row r="970" spans="1:12" ht="20.100000000000001" customHeight="1" x14ac:dyDescent="0.2">
      <c r="A970" s="255">
        <v>209</v>
      </c>
      <c r="B970" s="256" t="s">
        <v>414</v>
      </c>
      <c r="C970" s="256" t="s">
        <v>426</v>
      </c>
      <c r="D970" s="255" t="s">
        <v>438</v>
      </c>
      <c r="E970" s="256">
        <v>24848.627180754571</v>
      </c>
      <c r="F970" s="256">
        <v>24066.090108592725</v>
      </c>
      <c r="G970" s="257" t="s">
        <v>431</v>
      </c>
      <c r="H970" s="245">
        <v>0.114</v>
      </c>
      <c r="I970" s="258">
        <v>782.53707216184557</v>
      </c>
      <c r="K970" s="259">
        <f>H970*I970</f>
        <v>89.209226226450397</v>
      </c>
      <c r="L970"/>
    </row>
    <row r="971" spans="1:12" ht="20.100000000000001" customHeight="1" x14ac:dyDescent="0.2">
      <c r="A971" s="255">
        <v>210</v>
      </c>
      <c r="B971" s="256" t="s">
        <v>414</v>
      </c>
      <c r="C971" s="256" t="s">
        <v>426</v>
      </c>
      <c r="D971" s="255" t="s">
        <v>438</v>
      </c>
      <c r="E971" s="256">
        <v>23857.254608269912</v>
      </c>
      <c r="F971" s="256">
        <v>22696.918534462216</v>
      </c>
      <c r="G971" s="257" t="s">
        <v>428</v>
      </c>
      <c r="H971" s="245">
        <v>0.10199999999999999</v>
      </c>
      <c r="I971" s="258">
        <v>1160.3360738076954</v>
      </c>
      <c r="L971"/>
    </row>
    <row r="972" spans="1:12" ht="20.100000000000001" customHeight="1" x14ac:dyDescent="0.2">
      <c r="A972" s="255">
        <v>211</v>
      </c>
      <c r="B972" s="256" t="s">
        <v>414</v>
      </c>
      <c r="C972" s="256" t="s">
        <v>426</v>
      </c>
      <c r="D972" s="255" t="s">
        <v>438</v>
      </c>
      <c r="E972" s="256">
        <v>22325.165219099767</v>
      </c>
      <c r="F972" s="256">
        <v>22084.754484882258</v>
      </c>
      <c r="G972" s="257" t="s">
        <v>428</v>
      </c>
      <c r="H972" s="245">
        <v>0.10199999999999999</v>
      </c>
      <c r="I972" s="258">
        <v>240.41073421750843</v>
      </c>
      <c r="L972"/>
    </row>
    <row r="973" spans="1:12" ht="20.100000000000001" customHeight="1" x14ac:dyDescent="0.2">
      <c r="A973" s="255">
        <v>212</v>
      </c>
      <c r="B973" s="256" t="s">
        <v>414</v>
      </c>
      <c r="C973" s="256" t="s">
        <v>426</v>
      </c>
      <c r="D973" s="255" t="s">
        <v>438</v>
      </c>
      <c r="E973" s="256">
        <v>21851.137818329513</v>
      </c>
      <c r="F973" s="256">
        <v>21592.067279065912</v>
      </c>
      <c r="G973" s="257" t="s">
        <v>428</v>
      </c>
      <c r="H973" s="245">
        <v>0.10199999999999999</v>
      </c>
      <c r="I973" s="258">
        <v>259.07053926360095</v>
      </c>
      <c r="L973"/>
    </row>
    <row r="974" spans="1:12" ht="20.100000000000001" customHeight="1" x14ac:dyDescent="0.2">
      <c r="A974" s="255">
        <v>213</v>
      </c>
      <c r="B974" s="256" t="s">
        <v>414</v>
      </c>
      <c r="C974" s="256" t="s">
        <v>426</v>
      </c>
      <c r="D974" s="255" t="s">
        <v>438</v>
      </c>
      <c r="E974" s="256">
        <v>21438.381248054189</v>
      </c>
      <c r="F974" s="256">
        <v>21194.391005550962</v>
      </c>
      <c r="G974" s="257" t="s">
        <v>431</v>
      </c>
      <c r="H974" s="245">
        <v>0.114</v>
      </c>
      <c r="I974" s="258">
        <v>243.99024250322691</v>
      </c>
      <c r="K974" s="259">
        <f>H974*I974</f>
        <v>27.814887645367868</v>
      </c>
      <c r="L974"/>
    </row>
    <row r="975" spans="1:12" ht="20.100000000000001" customHeight="1" x14ac:dyDescent="0.2">
      <c r="A975" s="255">
        <v>214</v>
      </c>
      <c r="B975" s="256" t="s">
        <v>414</v>
      </c>
      <c r="C975" s="256" t="s">
        <v>426</v>
      </c>
      <c r="D975" s="255" t="s">
        <v>438</v>
      </c>
      <c r="E975" s="256">
        <v>21089.162195487082</v>
      </c>
      <c r="F975" s="256">
        <v>20669.402801790482</v>
      </c>
      <c r="G975" s="257" t="s">
        <v>428</v>
      </c>
      <c r="H975" s="245">
        <v>0.10199999999999999</v>
      </c>
      <c r="I975" s="258">
        <v>419.75939369660045</v>
      </c>
      <c r="L975"/>
    </row>
    <row r="976" spans="1:12" ht="20.100000000000001" customHeight="1" x14ac:dyDescent="0.2">
      <c r="A976" s="255">
        <v>215</v>
      </c>
      <c r="B976" s="256" t="s">
        <v>414</v>
      </c>
      <c r="C976" s="256" t="s">
        <v>426</v>
      </c>
      <c r="D976" s="255" t="s">
        <v>438</v>
      </c>
      <c r="E976" s="256">
        <v>20510.529310276459</v>
      </c>
      <c r="F976" s="256">
        <v>19371.432521269468</v>
      </c>
      <c r="G976" s="257" t="s">
        <v>428</v>
      </c>
      <c r="H976" s="245">
        <v>0.10199999999999999</v>
      </c>
      <c r="I976" s="258">
        <v>1139.0967890069915</v>
      </c>
      <c r="L976"/>
    </row>
    <row r="977" spans="1:12" ht="20.100000000000001" customHeight="1" x14ac:dyDescent="0.2">
      <c r="A977" s="255">
        <v>216</v>
      </c>
      <c r="B977" s="256" t="s">
        <v>414</v>
      </c>
      <c r="C977" s="256" t="s">
        <v>426</v>
      </c>
      <c r="D977" s="255" t="s">
        <v>438</v>
      </c>
      <c r="E977" s="256">
        <v>19324.900880542729</v>
      </c>
      <c r="F977" s="256">
        <v>19169.803523239294</v>
      </c>
      <c r="G977" s="257" t="s">
        <v>428</v>
      </c>
      <c r="H977" s="245">
        <v>0.10199999999999999</v>
      </c>
      <c r="I977" s="258">
        <v>155.09735730343527</v>
      </c>
      <c r="L977"/>
    </row>
    <row r="978" spans="1:12" ht="20.100000000000001" customHeight="1" x14ac:dyDescent="0.2">
      <c r="A978" s="255">
        <v>217</v>
      </c>
      <c r="B978" s="256" t="s">
        <v>414</v>
      </c>
      <c r="C978" s="256" t="s">
        <v>426</v>
      </c>
      <c r="D978" s="255" t="s">
        <v>438</v>
      </c>
      <c r="E978" s="256">
        <v>19015.520404452291</v>
      </c>
      <c r="F978" s="256">
        <v>18835.886853431766</v>
      </c>
      <c r="G978" s="257" t="s">
        <v>428</v>
      </c>
      <c r="H978" s="245">
        <v>0.10199999999999999</v>
      </c>
      <c r="I978" s="258">
        <v>179.63355102052446</v>
      </c>
      <c r="L978"/>
    </row>
    <row r="979" spans="1:12" ht="20.100000000000001" customHeight="1" x14ac:dyDescent="0.2">
      <c r="A979" s="255">
        <v>218</v>
      </c>
      <c r="B979" s="256" t="s">
        <v>414</v>
      </c>
      <c r="C979" s="256" t="s">
        <v>426</v>
      </c>
      <c r="D979" s="255" t="s">
        <v>438</v>
      </c>
      <c r="E979" s="256">
        <v>18528.855172395623</v>
      </c>
      <c r="F979" s="256">
        <v>18384.749938310961</v>
      </c>
      <c r="G979" s="257" t="s">
        <v>431</v>
      </c>
      <c r="H979" s="245">
        <v>0.114</v>
      </c>
      <c r="I979" s="258">
        <v>144.10523408466179</v>
      </c>
      <c r="K979" s="259">
        <f>H979*I979</f>
        <v>16.427996685651443</v>
      </c>
      <c r="L979"/>
    </row>
    <row r="980" spans="1:12" ht="20.100000000000001" customHeight="1" x14ac:dyDescent="0.2">
      <c r="A980" s="255">
        <v>219</v>
      </c>
      <c r="B980" s="256" t="s">
        <v>414</v>
      </c>
      <c r="C980" s="256" t="s">
        <v>426</v>
      </c>
      <c r="D980" s="255" t="s">
        <v>438</v>
      </c>
      <c r="E980" s="256">
        <v>18010.972720541336</v>
      </c>
      <c r="F980" s="256">
        <v>17954.243293214418</v>
      </c>
      <c r="G980" s="257" t="s">
        <v>428</v>
      </c>
      <c r="H980" s="245">
        <v>0.10199999999999999</v>
      </c>
      <c r="I980" s="258">
        <v>56.729427326918085</v>
      </c>
      <c r="L980"/>
    </row>
    <row r="981" spans="1:12" ht="20.100000000000001" customHeight="1" x14ac:dyDescent="0.2">
      <c r="A981" s="255">
        <v>220</v>
      </c>
      <c r="B981" s="256" t="s">
        <v>414</v>
      </c>
      <c r="C981" s="256" t="s">
        <v>426</v>
      </c>
      <c r="D981" s="255" t="s">
        <v>438</v>
      </c>
      <c r="E981" s="256">
        <v>17795.393750061598</v>
      </c>
      <c r="F981" s="256">
        <v>17688.06279379662</v>
      </c>
      <c r="G981" s="257" t="s">
        <v>428</v>
      </c>
      <c r="H981" s="245">
        <v>0.10199999999999999</v>
      </c>
      <c r="I981" s="258">
        <v>107.33095626497743</v>
      </c>
      <c r="L981"/>
    </row>
    <row r="982" spans="1:12" ht="20.100000000000001" customHeight="1" x14ac:dyDescent="0.2">
      <c r="A982" s="255">
        <v>221</v>
      </c>
      <c r="B982" s="256" t="s">
        <v>414</v>
      </c>
      <c r="C982" s="256" t="s">
        <v>426</v>
      </c>
      <c r="D982" s="255" t="s">
        <v>438</v>
      </c>
      <c r="E982" s="256">
        <v>17258.434482823774</v>
      </c>
      <c r="F982" s="256">
        <v>17156.389224196224</v>
      </c>
      <c r="G982" s="257" t="s">
        <v>431</v>
      </c>
      <c r="H982" s="245">
        <v>0.114</v>
      </c>
      <c r="I982" s="258">
        <v>102.04525862754963</v>
      </c>
      <c r="K982" s="259">
        <f t="shared" ref="K982:K984" si="23">H982*I982</f>
        <v>11.633159483540657</v>
      </c>
      <c r="L982"/>
    </row>
    <row r="983" spans="1:12" ht="20.100000000000001" customHeight="1" x14ac:dyDescent="0.2">
      <c r="A983" s="255">
        <v>222</v>
      </c>
      <c r="B983" s="256" t="s">
        <v>414</v>
      </c>
      <c r="C983" s="256" t="s">
        <v>426</v>
      </c>
      <c r="D983" s="255" t="s">
        <v>438</v>
      </c>
      <c r="E983" s="256">
        <v>17114.801761091599</v>
      </c>
      <c r="F983" s="256">
        <v>16673.183896123122</v>
      </c>
      <c r="G983" s="257" t="s">
        <v>431</v>
      </c>
      <c r="H983" s="245">
        <v>0.114</v>
      </c>
      <c r="I983" s="258">
        <v>441.61786496847708</v>
      </c>
      <c r="K983" s="259">
        <f t="shared" si="23"/>
        <v>50.34443660640639</v>
      </c>
      <c r="L983"/>
    </row>
    <row r="984" spans="1:12" ht="20.100000000000001" customHeight="1" x14ac:dyDescent="0.2">
      <c r="A984" s="255">
        <v>223</v>
      </c>
      <c r="B984" s="256" t="s">
        <v>414</v>
      </c>
      <c r="C984" s="256" t="s">
        <v>426</v>
      </c>
      <c r="D984" s="255" t="s">
        <v>438</v>
      </c>
      <c r="E984" s="256">
        <v>16355.753310074049</v>
      </c>
      <c r="F984" s="256">
        <v>16085.891379293776</v>
      </c>
      <c r="G984" s="257" t="s">
        <v>431</v>
      </c>
      <c r="H984" s="245">
        <v>0.114</v>
      </c>
      <c r="I984" s="258">
        <v>269.86193078027281</v>
      </c>
      <c r="K984" s="259">
        <f t="shared" si="23"/>
        <v>30.764260108951103</v>
      </c>
      <c r="L984"/>
    </row>
    <row r="985" spans="1:12" ht="20.100000000000001" customHeight="1" x14ac:dyDescent="0.2">
      <c r="A985" s="255">
        <v>224</v>
      </c>
      <c r="B985" s="256" t="s">
        <v>414</v>
      </c>
      <c r="C985" s="256" t="s">
        <v>426</v>
      </c>
      <c r="D985" s="255" t="s">
        <v>438</v>
      </c>
      <c r="E985" s="256">
        <v>15967.941691478931</v>
      </c>
      <c r="F985" s="256">
        <v>15589.662092762532</v>
      </c>
      <c r="G985" s="257" t="s">
        <v>428</v>
      </c>
      <c r="H985" s="245">
        <v>0.10199999999999999</v>
      </c>
      <c r="I985" s="258">
        <v>378.27959871639905</v>
      </c>
      <c r="L985"/>
    </row>
    <row r="986" spans="1:12" ht="20.100000000000001" customHeight="1" x14ac:dyDescent="0.2">
      <c r="A986" s="255">
        <v>225</v>
      </c>
      <c r="B986" s="256" t="s">
        <v>414</v>
      </c>
      <c r="C986" s="256" t="s">
        <v>426</v>
      </c>
      <c r="D986" s="255" t="s">
        <v>438</v>
      </c>
      <c r="E986" s="256">
        <v>15525.265820363176</v>
      </c>
      <c r="F986" s="256">
        <v>15141.094614027737</v>
      </c>
      <c r="G986" s="257" t="s">
        <v>428</v>
      </c>
      <c r="H986" s="245">
        <v>0.10199999999999999</v>
      </c>
      <c r="I986" s="258">
        <v>384.17120633543891</v>
      </c>
      <c r="L986"/>
    </row>
    <row r="987" spans="1:12" ht="20.100000000000001" customHeight="1" x14ac:dyDescent="0.2">
      <c r="A987" s="255">
        <v>226</v>
      </c>
      <c r="B987" s="256" t="s">
        <v>414</v>
      </c>
      <c r="C987" s="256" t="s">
        <v>426</v>
      </c>
      <c r="D987" s="255" t="s">
        <v>438</v>
      </c>
      <c r="E987" s="256">
        <v>15103.375646607787</v>
      </c>
      <c r="F987" s="256">
        <v>15086.30948371597</v>
      </c>
      <c r="G987" s="257" t="s">
        <v>428</v>
      </c>
      <c r="H987" s="245">
        <v>0.10199999999999999</v>
      </c>
      <c r="I987" s="258">
        <v>17.06616289181693</v>
      </c>
      <c r="L987"/>
    </row>
    <row r="988" spans="1:12" ht="20.100000000000001" customHeight="1" x14ac:dyDescent="0.2">
      <c r="A988" s="255">
        <v>227</v>
      </c>
      <c r="B988" s="256" t="s">
        <v>414</v>
      </c>
      <c r="C988" s="256" t="s">
        <v>426</v>
      </c>
      <c r="D988" s="255" t="s">
        <v>438</v>
      </c>
      <c r="E988" s="256">
        <v>15071.408159686696</v>
      </c>
      <c r="F988" s="256">
        <v>14994.679905801335</v>
      </c>
      <c r="G988" s="257" t="s">
        <v>428</v>
      </c>
      <c r="H988" s="245">
        <v>0.10199999999999999</v>
      </c>
      <c r="I988" s="258">
        <v>76.728253885361482</v>
      </c>
      <c r="L988"/>
    </row>
    <row r="989" spans="1:12" ht="20.100000000000001" customHeight="1" x14ac:dyDescent="0.2">
      <c r="A989" s="255">
        <v>228</v>
      </c>
      <c r="B989" s="256" t="s">
        <v>414</v>
      </c>
      <c r="C989" s="256" t="s">
        <v>426</v>
      </c>
      <c r="D989" s="255" t="s">
        <v>438</v>
      </c>
      <c r="E989" s="256">
        <v>14994.679905801335</v>
      </c>
      <c r="F989" s="256">
        <v>14956.292324894568</v>
      </c>
      <c r="G989" s="257" t="s">
        <v>428</v>
      </c>
      <c r="H989" s="245">
        <v>0.10199999999999999</v>
      </c>
      <c r="I989" s="258">
        <v>38.387580906766743</v>
      </c>
      <c r="L989"/>
    </row>
    <row r="990" spans="1:12" ht="20.100000000000001" customHeight="1" x14ac:dyDescent="0.2">
      <c r="A990" s="255">
        <v>229</v>
      </c>
      <c r="B990" s="256" t="s">
        <v>414</v>
      </c>
      <c r="C990" s="256" t="s">
        <v>426</v>
      </c>
      <c r="D990" s="255" t="s">
        <v>438</v>
      </c>
      <c r="E990" s="256">
        <v>14893.463750775789</v>
      </c>
      <c r="F990" s="256">
        <v>14340.900880535482</v>
      </c>
      <c r="G990" s="257" t="s">
        <v>431</v>
      </c>
      <c r="H990" s="245">
        <v>0.114</v>
      </c>
      <c r="I990" s="258">
        <v>552.56287024030644</v>
      </c>
      <c r="K990" s="259">
        <f t="shared" ref="K990:K992" si="24">H990*I990</f>
        <v>62.992167207394935</v>
      </c>
      <c r="L990"/>
    </row>
    <row r="991" spans="1:12" ht="20.100000000000001" customHeight="1" x14ac:dyDescent="0.2">
      <c r="A991" s="255">
        <v>230</v>
      </c>
      <c r="B991" s="256" t="s">
        <v>414</v>
      </c>
      <c r="C991" s="256" t="s">
        <v>426</v>
      </c>
      <c r="D991" s="255" t="s">
        <v>438</v>
      </c>
      <c r="E991" s="256">
        <v>14287.913615052137</v>
      </c>
      <c r="F991" s="256">
        <v>13854.308111275388</v>
      </c>
      <c r="G991" s="257" t="s">
        <v>431</v>
      </c>
      <c r="H991" s="245">
        <v>0.114</v>
      </c>
      <c r="I991" s="258">
        <v>433.60550377674917</v>
      </c>
      <c r="K991" s="259">
        <f t="shared" si="24"/>
        <v>49.431027430549406</v>
      </c>
      <c r="L991"/>
    </row>
    <row r="992" spans="1:12" ht="20.100000000000001" customHeight="1" x14ac:dyDescent="0.2">
      <c r="A992" s="255">
        <v>231</v>
      </c>
      <c r="B992" s="256" t="s">
        <v>414</v>
      </c>
      <c r="C992" s="256" t="s">
        <v>426</v>
      </c>
      <c r="D992" s="255" t="s">
        <v>438</v>
      </c>
      <c r="E992" s="256">
        <v>13684.156984494884</v>
      </c>
      <c r="F992" s="256">
        <v>13413.372277515848</v>
      </c>
      <c r="G992" s="257" t="s">
        <v>431</v>
      </c>
      <c r="H992" s="245">
        <v>0.114</v>
      </c>
      <c r="I992" s="258">
        <v>270.78470697903686</v>
      </c>
      <c r="K992" s="259">
        <f t="shared" si="24"/>
        <v>30.869456595610202</v>
      </c>
      <c r="L992"/>
    </row>
    <row r="993" spans="1:12" ht="20.100000000000001" customHeight="1" x14ac:dyDescent="0.2">
      <c r="A993" s="255">
        <v>232</v>
      </c>
      <c r="B993" s="256" t="s">
        <v>414</v>
      </c>
      <c r="C993" s="256" t="s">
        <v>426</v>
      </c>
      <c r="D993" s="255" t="s">
        <v>438</v>
      </c>
      <c r="E993" s="256">
        <v>13413.372277515848</v>
      </c>
      <c r="F993" s="256">
        <v>13221.995514730323</v>
      </c>
      <c r="G993" s="257" t="s">
        <v>428</v>
      </c>
      <c r="H993" s="245">
        <v>0.10199999999999999</v>
      </c>
      <c r="I993" s="258">
        <v>191.37676278552499</v>
      </c>
      <c r="L993"/>
    </row>
    <row r="994" spans="1:12" ht="20.100000000000001" customHeight="1" x14ac:dyDescent="0.2">
      <c r="A994" s="255">
        <v>233</v>
      </c>
      <c r="B994" s="256" t="s">
        <v>414</v>
      </c>
      <c r="C994" s="256" t="s">
        <v>426</v>
      </c>
      <c r="D994" s="255" t="s">
        <v>438</v>
      </c>
      <c r="E994" s="256">
        <v>13221.995514730323</v>
      </c>
      <c r="F994" s="256">
        <v>12796.611511871206</v>
      </c>
      <c r="G994" s="257" t="s">
        <v>431</v>
      </c>
      <c r="H994" s="245">
        <v>0.114</v>
      </c>
      <c r="I994" s="258">
        <v>425.38400285911666</v>
      </c>
      <c r="K994" s="259">
        <f t="shared" ref="K994:K1000" si="25">H994*I994</f>
        <v>48.493776325939301</v>
      </c>
      <c r="L994"/>
    </row>
    <row r="995" spans="1:12" ht="20.100000000000001" customHeight="1" x14ac:dyDescent="0.2">
      <c r="A995" s="255">
        <v>234</v>
      </c>
      <c r="B995" s="256" t="s">
        <v>414</v>
      </c>
      <c r="C995" s="256" t="s">
        <v>426</v>
      </c>
      <c r="D995" s="255" t="s">
        <v>438</v>
      </c>
      <c r="E995" s="256">
        <v>12701.511206823905</v>
      </c>
      <c r="F995" s="256">
        <v>12630.754484886735</v>
      </c>
      <c r="G995" s="257" t="s">
        <v>431</v>
      </c>
      <c r="H995" s="245">
        <v>0.114</v>
      </c>
      <c r="I995" s="258">
        <v>70.756721937170369</v>
      </c>
      <c r="K995" s="259">
        <f t="shared" si="25"/>
        <v>8.0662663008374231</v>
      </c>
      <c r="L995"/>
    </row>
    <row r="996" spans="1:12" ht="20.100000000000001" customHeight="1" x14ac:dyDescent="0.2">
      <c r="A996" s="255">
        <v>235</v>
      </c>
      <c r="B996" s="256" t="s">
        <v>414</v>
      </c>
      <c r="C996" s="256" t="s">
        <v>426</v>
      </c>
      <c r="D996" s="255" t="s">
        <v>438</v>
      </c>
      <c r="E996" s="256">
        <v>12550.533531795161</v>
      </c>
      <c r="F996" s="256">
        <v>12493.821864509875</v>
      </c>
      <c r="G996" s="257" t="s">
        <v>431</v>
      </c>
      <c r="H996" s="245">
        <v>0.114</v>
      </c>
      <c r="I996" s="258">
        <v>56.711667285286239</v>
      </c>
      <c r="K996" s="259">
        <f t="shared" si="25"/>
        <v>6.4651300705226316</v>
      </c>
      <c r="L996"/>
    </row>
    <row r="997" spans="1:12" ht="20.100000000000001" customHeight="1" x14ac:dyDescent="0.2">
      <c r="A997" s="255">
        <v>236</v>
      </c>
      <c r="B997" s="256" t="s">
        <v>414</v>
      </c>
      <c r="C997" s="256" t="s">
        <v>426</v>
      </c>
      <c r="D997" s="255" t="s">
        <v>438</v>
      </c>
      <c r="E997" s="256">
        <v>12470.213689082375</v>
      </c>
      <c r="F997" s="256">
        <v>12357.591840320096</v>
      </c>
      <c r="G997" s="257" t="s">
        <v>431</v>
      </c>
      <c r="H997" s="245">
        <v>0.114</v>
      </c>
      <c r="I997" s="258">
        <v>112.62184876227911</v>
      </c>
      <c r="K997" s="259">
        <f t="shared" si="25"/>
        <v>12.838890758899819</v>
      </c>
      <c r="L997"/>
    </row>
    <row r="998" spans="1:12" ht="20.100000000000001" customHeight="1" x14ac:dyDescent="0.2">
      <c r="A998" s="255">
        <v>237</v>
      </c>
      <c r="B998" s="256" t="s">
        <v>414</v>
      </c>
      <c r="C998" s="256" t="s">
        <v>426</v>
      </c>
      <c r="D998" s="255" t="s">
        <v>438</v>
      </c>
      <c r="E998" s="256">
        <v>12243.654634122475</v>
      </c>
      <c r="F998" s="256">
        <v>12113.735368993581</v>
      </c>
      <c r="G998" s="257" t="s">
        <v>431</v>
      </c>
      <c r="H998" s="245">
        <v>0.114</v>
      </c>
      <c r="I998" s="258">
        <v>129.91926512889404</v>
      </c>
      <c r="K998" s="259">
        <f t="shared" si="25"/>
        <v>14.81079622469392</v>
      </c>
      <c r="L998"/>
    </row>
    <row r="999" spans="1:12" ht="20.100000000000001" customHeight="1" x14ac:dyDescent="0.2">
      <c r="A999" s="255">
        <v>238</v>
      </c>
      <c r="B999" s="256" t="s">
        <v>414</v>
      </c>
      <c r="C999" s="256" t="s">
        <v>426</v>
      </c>
      <c r="D999" s="255" t="s">
        <v>438</v>
      </c>
      <c r="E999" s="256">
        <v>11991.963793103347</v>
      </c>
      <c r="F999" s="256">
        <v>11893.413738430017</v>
      </c>
      <c r="G999" s="257" t="s">
        <v>431</v>
      </c>
      <c r="H999" s="245">
        <v>0.114</v>
      </c>
      <c r="I999" s="258">
        <v>98.550054673329214</v>
      </c>
      <c r="K999" s="259">
        <f t="shared" si="25"/>
        <v>11.23470623275953</v>
      </c>
      <c r="L999"/>
    </row>
    <row r="1000" spans="1:12" ht="20.100000000000001" customHeight="1" x14ac:dyDescent="0.2">
      <c r="A1000" s="255">
        <v>239</v>
      </c>
      <c r="B1000" s="256" t="s">
        <v>414</v>
      </c>
      <c r="C1000" s="256" t="s">
        <v>426</v>
      </c>
      <c r="D1000" s="255" t="s">
        <v>438</v>
      </c>
      <c r="E1000" s="256">
        <v>11885.334903558007</v>
      </c>
      <c r="F1000" s="256">
        <v>11748.212715546426</v>
      </c>
      <c r="G1000" s="257" t="s">
        <v>431</v>
      </c>
      <c r="H1000" s="245">
        <v>0.114</v>
      </c>
      <c r="I1000" s="258">
        <v>137.12218801158087</v>
      </c>
      <c r="K1000" s="259">
        <f t="shared" si="25"/>
        <v>15.63192943332022</v>
      </c>
      <c r="L1000"/>
    </row>
    <row r="1001" spans="1:12" ht="20.100000000000001" customHeight="1" x14ac:dyDescent="0.2">
      <c r="A1001" s="255">
        <v>240</v>
      </c>
      <c r="B1001" s="256" t="s">
        <v>414</v>
      </c>
      <c r="C1001" s="256" t="s">
        <v>426</v>
      </c>
      <c r="D1001" s="255" t="s">
        <v>438</v>
      </c>
      <c r="E1001" s="256">
        <v>11603.013455815313</v>
      </c>
      <c r="F1001" s="256">
        <v>11580.743190493171</v>
      </c>
      <c r="G1001" s="257" t="s">
        <v>428</v>
      </c>
      <c r="H1001" s="245">
        <v>0.10199999999999999</v>
      </c>
      <c r="I1001" s="258">
        <v>22.270265322142222</v>
      </c>
      <c r="L1001"/>
    </row>
    <row r="1002" spans="1:12" ht="20.100000000000001" customHeight="1" x14ac:dyDescent="0.2">
      <c r="A1002" s="255">
        <v>241</v>
      </c>
      <c r="B1002" s="256" t="s">
        <v>414</v>
      </c>
      <c r="C1002" s="256" t="s">
        <v>426</v>
      </c>
      <c r="D1002" s="255" t="s">
        <v>438</v>
      </c>
      <c r="E1002" s="256">
        <v>11518.063362075907</v>
      </c>
      <c r="F1002" s="256">
        <v>9986.0633620758617</v>
      </c>
      <c r="G1002" s="257" t="s">
        <v>428</v>
      </c>
      <c r="H1002" s="245">
        <v>0.10199999999999999</v>
      </c>
      <c r="I1002" s="258">
        <v>1532.0000000000455</v>
      </c>
      <c r="L1002"/>
    </row>
    <row r="1003" spans="1:12" ht="20.100000000000001" customHeight="1" x14ac:dyDescent="0.2">
      <c r="A1003" s="255">
        <v>242</v>
      </c>
      <c r="B1003" s="256" t="s">
        <v>414</v>
      </c>
      <c r="C1003" s="256" t="s">
        <v>426</v>
      </c>
      <c r="D1003" s="255" t="s">
        <v>438</v>
      </c>
      <c r="E1003" s="256">
        <v>9122.1261520359567</v>
      </c>
      <c r="F1003" s="256">
        <v>8956.1614697610457</v>
      </c>
      <c r="G1003" s="257" t="s">
        <v>428</v>
      </c>
      <c r="H1003" s="245">
        <v>0.10199999999999999</v>
      </c>
      <c r="I1003" s="258">
        <v>165.96468227491096</v>
      </c>
      <c r="L1003"/>
    </row>
    <row r="1004" spans="1:12" ht="20.100000000000001" customHeight="1" x14ac:dyDescent="0.2">
      <c r="A1004" s="255">
        <v>243</v>
      </c>
      <c r="B1004" s="256" t="s">
        <v>414</v>
      </c>
      <c r="C1004" s="256" t="s">
        <v>426</v>
      </c>
      <c r="D1004" s="255" t="s">
        <v>438</v>
      </c>
      <c r="E1004" s="256">
        <v>8956.1614697610457</v>
      </c>
      <c r="F1004" s="256">
        <v>8485.4910302261142</v>
      </c>
      <c r="G1004" s="257" t="s">
        <v>431</v>
      </c>
      <c r="H1004" s="245">
        <v>0.114</v>
      </c>
      <c r="I1004" s="258">
        <v>470.67043953493157</v>
      </c>
      <c r="K1004" s="259">
        <f>H1004*I1004</f>
        <v>53.656430106982199</v>
      </c>
      <c r="L1004"/>
    </row>
    <row r="1005" spans="1:12" ht="20.100000000000001" customHeight="1" x14ac:dyDescent="0.2">
      <c r="A1005" s="255">
        <v>244</v>
      </c>
      <c r="B1005" s="256" t="s">
        <v>414</v>
      </c>
      <c r="C1005" s="256" t="s">
        <v>426</v>
      </c>
      <c r="D1005" s="255" t="s">
        <v>438</v>
      </c>
      <c r="E1005" s="256">
        <v>8410.7296742052422</v>
      </c>
      <c r="F1005" s="256">
        <v>8114.4305860392133</v>
      </c>
      <c r="G1005" s="257" t="s">
        <v>428</v>
      </c>
      <c r="H1005" s="245">
        <v>0.10199999999999999</v>
      </c>
      <c r="I1005" s="258">
        <v>296.29908816602892</v>
      </c>
      <c r="L1005"/>
    </row>
    <row r="1006" spans="1:12" ht="20.100000000000001" customHeight="1" x14ac:dyDescent="0.2">
      <c r="A1006" s="255">
        <v>245</v>
      </c>
      <c r="B1006" s="256" t="s">
        <v>414</v>
      </c>
      <c r="C1006" s="256" t="s">
        <v>426</v>
      </c>
      <c r="D1006" s="255" t="s">
        <v>438</v>
      </c>
      <c r="E1006" s="256">
        <v>7604.9820589146366</v>
      </c>
      <c r="F1006" s="256">
        <v>7209.9594511286232</v>
      </c>
      <c r="G1006" s="257" t="s">
        <v>428</v>
      </c>
      <c r="H1006" s="245">
        <v>0.10199999999999999</v>
      </c>
      <c r="I1006" s="258">
        <v>395.0226077860134</v>
      </c>
      <c r="L1006"/>
    </row>
    <row r="1007" spans="1:12" ht="20.100000000000001" customHeight="1" x14ac:dyDescent="0.2">
      <c r="A1007" s="255">
        <v>246</v>
      </c>
      <c r="B1007" s="256" t="s">
        <v>414</v>
      </c>
      <c r="C1007" s="256" t="s">
        <v>426</v>
      </c>
      <c r="D1007" s="255" t="s">
        <v>438</v>
      </c>
      <c r="E1007" s="256">
        <v>6655.6297901139606</v>
      </c>
      <c r="F1007" s="256">
        <v>6332.3439655633456</v>
      </c>
      <c r="G1007" s="257" t="s">
        <v>428</v>
      </c>
      <c r="H1007" s="245">
        <v>0.10199999999999999</v>
      </c>
      <c r="I1007" s="258">
        <v>323.28582455061496</v>
      </c>
      <c r="L1007"/>
    </row>
    <row r="1008" spans="1:12" ht="20.100000000000001" customHeight="1" x14ac:dyDescent="0.2">
      <c r="A1008" s="255">
        <v>247</v>
      </c>
      <c r="B1008" s="256" t="s">
        <v>414</v>
      </c>
      <c r="C1008" s="256" t="s">
        <v>426</v>
      </c>
      <c r="D1008" s="255" t="s">
        <v>438</v>
      </c>
      <c r="E1008" s="256">
        <v>5908.3902185906418</v>
      </c>
      <c r="F1008" s="256">
        <v>5848.0633620822036</v>
      </c>
      <c r="G1008" s="257" t="s">
        <v>428</v>
      </c>
      <c r="H1008" s="245">
        <v>0.10199999999999999</v>
      </c>
      <c r="I1008" s="258">
        <v>60.326856508438141</v>
      </c>
      <c r="L1008"/>
    </row>
    <row r="1009" spans="1:12" ht="20.100000000000001" customHeight="1" x14ac:dyDescent="0.2">
      <c r="A1009" s="255">
        <v>248</v>
      </c>
      <c r="B1009" s="256" t="s">
        <v>414</v>
      </c>
      <c r="C1009" s="256" t="s">
        <v>426</v>
      </c>
      <c r="D1009" s="255" t="s">
        <v>438</v>
      </c>
      <c r="E1009" s="256">
        <v>5573.7872844577369</v>
      </c>
      <c r="F1009" s="256">
        <v>5341.6846199053116</v>
      </c>
      <c r="G1009" s="257" t="s">
        <v>431</v>
      </c>
      <c r="H1009" s="245">
        <v>0.114</v>
      </c>
      <c r="I1009" s="258">
        <v>232.10266455242527</v>
      </c>
      <c r="K1009" s="259">
        <f>H1009*I1009</f>
        <v>26.459703758976481</v>
      </c>
      <c r="L1009"/>
    </row>
    <row r="1010" spans="1:12" ht="20.100000000000001" customHeight="1" x14ac:dyDescent="0.2">
      <c r="A1010" s="255">
        <v>249</v>
      </c>
      <c r="B1010" s="256" t="s">
        <v>414</v>
      </c>
      <c r="C1010" s="256" t="s">
        <v>426</v>
      </c>
      <c r="D1010" s="255" t="s">
        <v>438</v>
      </c>
      <c r="E1010" s="256">
        <v>5316.6232372181621</v>
      </c>
      <c r="F1010" s="256">
        <v>5250.7533100867367</v>
      </c>
      <c r="G1010" s="257" t="s">
        <v>428</v>
      </c>
      <c r="H1010" s="245">
        <v>0.10199999999999999</v>
      </c>
      <c r="I1010" s="258">
        <v>65.869927131425356</v>
      </c>
      <c r="L1010"/>
    </row>
    <row r="1011" spans="1:12" ht="20.100000000000001" customHeight="1" x14ac:dyDescent="0.2">
      <c r="A1011" s="255">
        <v>250</v>
      </c>
      <c r="B1011" s="256" t="s">
        <v>414</v>
      </c>
      <c r="C1011" s="256" t="s">
        <v>426</v>
      </c>
      <c r="D1011" s="255" t="s">
        <v>438</v>
      </c>
      <c r="E1011" s="256">
        <v>5004.2825720877763</v>
      </c>
      <c r="F1011" s="256">
        <v>4912.1480139502301</v>
      </c>
      <c r="G1011" s="257" t="s">
        <v>434</v>
      </c>
      <c r="H1011" s="245">
        <v>0.112</v>
      </c>
      <c r="I1011" s="258">
        <v>92.134558137546264</v>
      </c>
      <c r="L1011"/>
    </row>
    <row r="1012" spans="1:12" ht="20.100000000000001" customHeight="1" x14ac:dyDescent="0.2">
      <c r="A1012" s="255">
        <v>251</v>
      </c>
      <c r="B1012" s="256" t="s">
        <v>414</v>
      </c>
      <c r="C1012" s="256" t="s">
        <v>426</v>
      </c>
      <c r="D1012" s="255" t="s">
        <v>438</v>
      </c>
      <c r="E1012" s="256">
        <v>4858.3874669754032</v>
      </c>
      <c r="F1012" s="256">
        <v>4837.5155907002872</v>
      </c>
      <c r="G1012" s="257" t="s">
        <v>428</v>
      </c>
      <c r="H1012" s="245">
        <v>0.10199999999999999</v>
      </c>
      <c r="I1012" s="258">
        <v>20.871876275115937</v>
      </c>
      <c r="L1012"/>
    </row>
    <row r="1013" spans="1:12" ht="20.100000000000001" customHeight="1" x14ac:dyDescent="0.2">
      <c r="A1013" s="255">
        <v>252</v>
      </c>
      <c r="B1013" s="256" t="s">
        <v>414</v>
      </c>
      <c r="C1013" s="256" t="s">
        <v>426</v>
      </c>
      <c r="D1013" s="255" t="s">
        <v>438</v>
      </c>
      <c r="E1013" s="256">
        <v>4663.2443965928715</v>
      </c>
      <c r="F1013" s="256">
        <v>4658.5579273006415</v>
      </c>
      <c r="G1013" s="257" t="s">
        <v>428</v>
      </c>
      <c r="H1013" s="245">
        <v>0.10199999999999999</v>
      </c>
      <c r="I1013" s="258">
        <v>4.6864692922299582</v>
      </c>
      <c r="L1013"/>
    </row>
    <row r="1014" spans="1:12" ht="20.100000000000001" customHeight="1" x14ac:dyDescent="0.2">
      <c r="A1014" s="255">
        <v>253</v>
      </c>
      <c r="B1014" s="256" t="s">
        <v>414</v>
      </c>
      <c r="C1014" s="256" t="s">
        <v>426</v>
      </c>
      <c r="D1014" s="255" t="s">
        <v>438</v>
      </c>
      <c r="E1014" s="256">
        <v>4642.5790947705409</v>
      </c>
      <c r="F1014" s="256">
        <v>4294.8325430780305</v>
      </c>
      <c r="G1014" s="257" t="s">
        <v>431</v>
      </c>
      <c r="H1014" s="245">
        <v>0.114</v>
      </c>
      <c r="I1014" s="258">
        <v>347.74655169251037</v>
      </c>
      <c r="K1014" s="259">
        <f t="shared" ref="K1014:K1021" si="26">H1014*I1014</f>
        <v>39.643106892946186</v>
      </c>
      <c r="L1014"/>
    </row>
    <row r="1015" spans="1:12" ht="20.100000000000001" customHeight="1" x14ac:dyDescent="0.2">
      <c r="A1015" s="255">
        <v>254</v>
      </c>
      <c r="B1015" s="256" t="s">
        <v>414</v>
      </c>
      <c r="C1015" s="256" t="s">
        <v>426</v>
      </c>
      <c r="D1015" s="255" t="s">
        <v>438</v>
      </c>
      <c r="E1015" s="256">
        <v>4130.8963751125348</v>
      </c>
      <c r="F1015" s="256">
        <v>3875.1659550328659</v>
      </c>
      <c r="G1015" s="257" t="s">
        <v>431</v>
      </c>
      <c r="H1015" s="245">
        <v>0.114</v>
      </c>
      <c r="I1015" s="258">
        <v>255.73042007966887</v>
      </c>
      <c r="K1015" s="259">
        <f t="shared" si="26"/>
        <v>29.153267889082255</v>
      </c>
      <c r="L1015"/>
    </row>
    <row r="1016" spans="1:12" ht="20.100000000000001" customHeight="1" x14ac:dyDescent="0.2">
      <c r="A1016" s="255">
        <v>255</v>
      </c>
      <c r="B1016" s="256" t="s">
        <v>414</v>
      </c>
      <c r="C1016" s="256" t="s">
        <v>426</v>
      </c>
      <c r="D1016" s="255" t="s">
        <v>438</v>
      </c>
      <c r="E1016" s="256">
        <v>3603.2207660675413</v>
      </c>
      <c r="F1016" s="256">
        <v>3360.6741378825395</v>
      </c>
      <c r="G1016" s="257" t="s">
        <v>431</v>
      </c>
      <c r="H1016" s="245">
        <v>0.114</v>
      </c>
      <c r="I1016" s="258">
        <v>242.54662818500174</v>
      </c>
      <c r="K1016" s="259">
        <f t="shared" si="26"/>
        <v>27.6503156130902</v>
      </c>
      <c r="L1016"/>
    </row>
    <row r="1017" spans="1:12" ht="20.100000000000001" customHeight="1" x14ac:dyDescent="0.2">
      <c r="A1017" s="255">
        <v>256</v>
      </c>
      <c r="B1017" s="256" t="s">
        <v>414</v>
      </c>
      <c r="C1017" s="256" t="s">
        <v>426</v>
      </c>
      <c r="D1017" s="255" t="s">
        <v>438</v>
      </c>
      <c r="E1017" s="256">
        <v>3135.4754387467365</v>
      </c>
      <c r="F1017" s="256">
        <v>2493.7012930570213</v>
      </c>
      <c r="G1017" s="257" t="s">
        <v>431</v>
      </c>
      <c r="H1017" s="245">
        <v>0.114</v>
      </c>
      <c r="I1017" s="258">
        <v>641.77414568971517</v>
      </c>
      <c r="K1017" s="259">
        <f t="shared" si="26"/>
        <v>73.162252608627526</v>
      </c>
      <c r="L1017"/>
    </row>
    <row r="1018" spans="1:12" ht="20.100000000000001" customHeight="1" x14ac:dyDescent="0.2">
      <c r="A1018" s="255">
        <v>257</v>
      </c>
      <c r="B1018" s="256" t="s">
        <v>414</v>
      </c>
      <c r="C1018" s="256" t="s">
        <v>426</v>
      </c>
      <c r="D1018" s="255" t="s">
        <v>438</v>
      </c>
      <c r="E1018" s="256">
        <v>2354.0585705889448</v>
      </c>
      <c r="F1018" s="256">
        <v>1688.0270325782858</v>
      </c>
      <c r="G1018" s="257" t="s">
        <v>431</v>
      </c>
      <c r="H1018" s="245">
        <v>0.114</v>
      </c>
      <c r="I1018" s="258">
        <v>666.03153801065901</v>
      </c>
      <c r="K1018" s="259">
        <f t="shared" si="26"/>
        <v>75.927595333215123</v>
      </c>
      <c r="L1018"/>
    </row>
    <row r="1019" spans="1:12" ht="20.100000000000001" customHeight="1" x14ac:dyDescent="0.2">
      <c r="A1019" s="255">
        <v>258</v>
      </c>
      <c r="B1019" s="256" t="s">
        <v>414</v>
      </c>
      <c r="C1019" s="256" t="s">
        <v>426</v>
      </c>
      <c r="D1019" s="255" t="s">
        <v>438</v>
      </c>
      <c r="E1019" s="256">
        <v>1388.8551723914843</v>
      </c>
      <c r="F1019" s="256">
        <v>1296.8053879020897</v>
      </c>
      <c r="G1019" s="257" t="s">
        <v>431</v>
      </c>
      <c r="H1019" s="245">
        <v>0.114</v>
      </c>
      <c r="I1019" s="258">
        <v>92.049784489394597</v>
      </c>
      <c r="K1019" s="259">
        <f t="shared" si="26"/>
        <v>10.493675431790985</v>
      </c>
      <c r="L1019"/>
    </row>
    <row r="1020" spans="1:12" ht="20.100000000000001" customHeight="1" x14ac:dyDescent="0.2">
      <c r="A1020" s="255">
        <v>259</v>
      </c>
      <c r="B1020" s="256" t="s">
        <v>414</v>
      </c>
      <c r="C1020" s="256" t="s">
        <v>426</v>
      </c>
      <c r="D1020" s="255" t="s">
        <v>438</v>
      </c>
      <c r="E1020" s="256">
        <v>1078.2601457319938</v>
      </c>
      <c r="F1020" s="256">
        <v>989.54044615098962</v>
      </c>
      <c r="G1020" s="257" t="s">
        <v>431</v>
      </c>
      <c r="H1020" s="245">
        <v>0.114</v>
      </c>
      <c r="I1020" s="258">
        <v>88.719699581004193</v>
      </c>
      <c r="K1020" s="259">
        <f t="shared" si="26"/>
        <v>10.114045752234478</v>
      </c>
      <c r="L1020"/>
    </row>
    <row r="1021" spans="1:12" ht="20.100000000000001" customHeight="1" x14ac:dyDescent="0.2">
      <c r="A1021" s="255">
        <v>260</v>
      </c>
      <c r="B1021" s="256" t="s">
        <v>414</v>
      </c>
      <c r="C1021" s="256" t="s">
        <v>426</v>
      </c>
      <c r="D1021" s="255" t="s">
        <v>438</v>
      </c>
      <c r="E1021" s="256">
        <v>762.43448282446036</v>
      </c>
      <c r="F1021" s="256">
        <v>671.14482760816475</v>
      </c>
      <c r="G1021" s="257" t="s">
        <v>431</v>
      </c>
      <c r="H1021" s="245">
        <v>0.114</v>
      </c>
      <c r="I1021" s="258">
        <v>91.289655216295614</v>
      </c>
      <c r="K1021" s="259">
        <f t="shared" si="26"/>
        <v>10.4070206946577</v>
      </c>
      <c r="L1021"/>
    </row>
    <row r="1022" spans="1:12" ht="20.100000000000001" customHeight="1" x14ac:dyDescent="0.2">
      <c r="A1022" s="255">
        <v>261</v>
      </c>
      <c r="B1022" s="256" t="s">
        <v>414</v>
      </c>
      <c r="C1022" s="256" t="s">
        <v>426</v>
      </c>
      <c r="D1022" s="255" t="s">
        <v>438</v>
      </c>
      <c r="E1022" s="256">
        <v>393.65014884480917</v>
      </c>
      <c r="F1022" s="256">
        <v>325.00452586136328</v>
      </c>
      <c r="G1022" s="257" t="s">
        <v>428</v>
      </c>
      <c r="H1022" s="245">
        <v>0.10199999999999999</v>
      </c>
      <c r="I1022" s="258">
        <v>68.64562298344589</v>
      </c>
      <c r="L1022"/>
    </row>
    <row r="1023" spans="1:12" x14ac:dyDescent="0.2">
      <c r="L1023"/>
    </row>
    <row r="1024" spans="1:12" x14ac:dyDescent="0.2">
      <c r="L1024"/>
    </row>
    <row r="1025" spans="12:12" x14ac:dyDescent="0.2">
      <c r="L1025"/>
    </row>
    <row r="1026" spans="12:12" x14ac:dyDescent="0.2">
      <c r="L1026"/>
    </row>
    <row r="1027" spans="12:12" x14ac:dyDescent="0.2">
      <c r="L1027"/>
    </row>
    <row r="1028" spans="12:12" x14ac:dyDescent="0.2">
      <c r="L1028"/>
    </row>
    <row r="1029" spans="12:12" x14ac:dyDescent="0.2">
      <c r="L1029"/>
    </row>
    <row r="1030" spans="12:12" x14ac:dyDescent="0.2">
      <c r="L1030"/>
    </row>
    <row r="1031" spans="12:12" x14ac:dyDescent="0.2">
      <c r="L1031"/>
    </row>
  </sheetData>
  <autoFilter ref="A1:I1022" xr:uid="{193D87A8-5AFF-40EB-BEE9-F49B9824C247}"/>
  <mergeCells count="1">
    <mergeCell ref="L9:N9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699F7-278E-481C-854C-3384965E3761}">
  <sheetPr filterMode="1"/>
  <dimension ref="A1:AM10808"/>
  <sheetViews>
    <sheetView showGridLines="0" workbookViewId="0">
      <selection activeCell="B1" sqref="B1:B1048576"/>
    </sheetView>
  </sheetViews>
  <sheetFormatPr defaultColWidth="9.140625" defaultRowHeight="80.099999999999994" customHeight="1" x14ac:dyDescent="0.2"/>
  <cols>
    <col min="1" max="1" width="9.5703125" style="303" bestFit="1" customWidth="1"/>
    <col min="2" max="3" width="10" style="303" customWidth="1"/>
    <col min="4" max="4" width="16.140625" style="303" customWidth="1"/>
    <col min="5" max="5" width="16.7109375" style="303" bestFit="1" customWidth="1"/>
    <col min="6" max="6" width="20.42578125" style="303" bestFit="1" customWidth="1"/>
    <col min="7" max="7" width="9.42578125" style="303" customWidth="1"/>
    <col min="8" max="8" width="15.42578125" style="303" bestFit="1" customWidth="1"/>
    <col min="9" max="9" width="9.42578125" style="303" customWidth="1"/>
    <col min="10" max="10" width="18.7109375" style="303" bestFit="1" customWidth="1"/>
    <col min="11" max="14" width="9.42578125" style="303" customWidth="1"/>
    <col min="15" max="17" width="9.140625" style="303"/>
    <col min="18" max="18" width="27.42578125" style="253" bestFit="1" customWidth="1"/>
    <col min="19" max="22" width="13" style="253" customWidth="1"/>
    <col min="23" max="23" width="9.140625" style="253"/>
    <col min="24" max="24" width="24.42578125" style="253" bestFit="1" customWidth="1"/>
    <col min="25" max="25" width="27.42578125" style="253" bestFit="1" customWidth="1"/>
    <col min="26" max="28" width="13" style="253" customWidth="1"/>
    <col min="29" max="30" width="9.140625" style="253"/>
    <col min="31" max="31" width="21.7109375" style="253" bestFit="1" customWidth="1"/>
    <col min="32" max="34" width="13" style="253" customWidth="1"/>
    <col min="35" max="35" width="9.140625" style="253"/>
    <col min="36" max="16384" width="9.140625" style="303"/>
  </cols>
  <sheetData>
    <row r="1" spans="1:36" s="299" customFormat="1" ht="12.75" x14ac:dyDescent="0.2">
      <c r="A1" s="370" t="s">
        <v>14</v>
      </c>
      <c r="B1" s="372" t="s">
        <v>855</v>
      </c>
      <c r="C1" s="372" t="s">
        <v>856</v>
      </c>
      <c r="D1" s="372" t="s">
        <v>440</v>
      </c>
      <c r="E1" s="372" t="s">
        <v>857</v>
      </c>
      <c r="F1" s="374" t="s">
        <v>443</v>
      </c>
      <c r="G1" s="376" t="s">
        <v>858</v>
      </c>
      <c r="H1" s="376" t="s">
        <v>859</v>
      </c>
      <c r="I1" s="368" t="s">
        <v>860</v>
      </c>
      <c r="J1" s="368" t="s">
        <v>861</v>
      </c>
      <c r="K1" s="2" t="s">
        <v>862</v>
      </c>
      <c r="L1" s="2" t="s">
        <v>863</v>
      </c>
      <c r="M1" s="2" t="s">
        <v>864</v>
      </c>
      <c r="N1" s="2" t="s">
        <v>865</v>
      </c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4"/>
    </row>
    <row r="2" spans="1:36" s="299" customFormat="1" ht="15" customHeight="1" x14ac:dyDescent="0.2">
      <c r="A2" s="371"/>
      <c r="B2" s="372"/>
      <c r="C2" s="372"/>
      <c r="D2" s="372"/>
      <c r="E2" s="372"/>
      <c r="F2" s="375"/>
      <c r="G2" s="376"/>
      <c r="H2" s="376"/>
      <c r="I2" s="368"/>
      <c r="J2" s="368"/>
      <c r="K2" s="368"/>
      <c r="L2" s="368"/>
      <c r="M2" s="368"/>
      <c r="N2" s="368"/>
      <c r="R2" s="379"/>
      <c r="S2" s="381" t="s">
        <v>854</v>
      </c>
      <c r="T2" s="382"/>
      <c r="U2" s="300"/>
      <c r="V2" s="377" t="s">
        <v>866</v>
      </c>
      <c r="W2" s="301"/>
      <c r="X2" s="301"/>
      <c r="Y2" s="379" t="s">
        <v>867</v>
      </c>
      <c r="Z2" s="381" t="s">
        <v>854</v>
      </c>
      <c r="AA2" s="382"/>
      <c r="AB2" s="300" t="s">
        <v>868</v>
      </c>
      <c r="AC2" s="377" t="s">
        <v>866</v>
      </c>
      <c r="AD2" s="253"/>
      <c r="AE2" s="379" t="s">
        <v>867</v>
      </c>
      <c r="AF2" s="381" t="s">
        <v>854</v>
      </c>
      <c r="AG2" s="382"/>
      <c r="AH2" s="300" t="s">
        <v>868</v>
      </c>
      <c r="AI2" s="377" t="s">
        <v>866</v>
      </c>
      <c r="AJ2" s="254"/>
    </row>
    <row r="3" spans="1:36" s="299" customFormat="1" ht="12.75" x14ac:dyDescent="0.2">
      <c r="A3" s="371"/>
      <c r="B3" s="373"/>
      <c r="C3" s="373"/>
      <c r="D3" s="373"/>
      <c r="E3" s="373"/>
      <c r="F3" s="375"/>
      <c r="G3" s="374"/>
      <c r="H3" s="374"/>
      <c r="I3" s="369"/>
      <c r="J3" s="369"/>
      <c r="K3" s="369"/>
      <c r="L3" s="369"/>
      <c r="M3" s="369"/>
      <c r="N3" s="369"/>
      <c r="R3" s="380"/>
      <c r="S3" s="302" t="s">
        <v>429</v>
      </c>
      <c r="T3" s="302" t="s">
        <v>869</v>
      </c>
      <c r="U3" s="302" t="s">
        <v>870</v>
      </c>
      <c r="V3" s="378"/>
      <c r="W3" s="301"/>
      <c r="X3" s="301"/>
      <c r="Y3" s="380"/>
      <c r="Z3" s="302" t="s">
        <v>429</v>
      </c>
      <c r="AA3" s="302" t="s">
        <v>869</v>
      </c>
      <c r="AB3" s="302" t="s">
        <v>870</v>
      </c>
      <c r="AC3" s="378"/>
      <c r="AD3" s="253"/>
      <c r="AE3" s="380"/>
      <c r="AF3" s="302" t="s">
        <v>429</v>
      </c>
      <c r="AG3" s="302" t="s">
        <v>869</v>
      </c>
      <c r="AH3" s="302" t="s">
        <v>870</v>
      </c>
      <c r="AI3" s="378"/>
      <c r="AJ3" s="254"/>
    </row>
    <row r="4" spans="1:36" ht="20.100000000000001" customHeight="1" x14ac:dyDescent="0.2">
      <c r="A4" s="240">
        <v>1</v>
      </c>
      <c r="B4" s="241" t="s">
        <v>12</v>
      </c>
      <c r="C4" s="242" t="s">
        <v>426</v>
      </c>
      <c r="D4" s="242" t="s">
        <v>427</v>
      </c>
      <c r="E4" s="241">
        <v>570708.09823837702</v>
      </c>
      <c r="F4" s="242" t="s">
        <v>871</v>
      </c>
      <c r="G4" s="243" t="s">
        <v>872</v>
      </c>
      <c r="H4" s="243" t="s">
        <v>429</v>
      </c>
      <c r="I4" s="240">
        <v>1</v>
      </c>
      <c r="J4" s="243" t="s">
        <v>873</v>
      </c>
      <c r="K4" s="243">
        <v>1</v>
      </c>
      <c r="L4" s="243">
        <v>1</v>
      </c>
      <c r="M4" s="243" t="s">
        <v>89</v>
      </c>
      <c r="N4" s="244">
        <f t="shared" ref="N4:N5" si="0">IF(M4="",K4*L4,IF(G4="R-1",K4*L4,IF(LEFT(G4,1)="R",PI()*((M4^2)/4),K4*L4)))</f>
        <v>1</v>
      </c>
      <c r="R4" s="302" t="s">
        <v>874</v>
      </c>
      <c r="S4" s="304">
        <f>COUNTIF($H:$H,S3)</f>
        <v>3816</v>
      </c>
      <c r="T4" s="304">
        <f>COUNTIF($H:$H,T3)</f>
        <v>99</v>
      </c>
      <c r="U4" s="304">
        <f>COUNTIF($H:$H,U3)</f>
        <v>44</v>
      </c>
      <c r="V4" s="305">
        <f>+U4+T4+S4</f>
        <v>3959</v>
      </c>
      <c r="W4" s="301"/>
      <c r="X4" s="301"/>
      <c r="Y4" s="302" t="s">
        <v>871</v>
      </c>
      <c r="Z4" s="306">
        <f t="shared" ref="Z4:AB15" si="1">SUMIFS($N:$N,$F:$F,$Y4,$H:$H,Z$3)</f>
        <v>1528.4875000000031</v>
      </c>
      <c r="AA4" s="307">
        <f t="shared" si="1"/>
        <v>39.070000000000007</v>
      </c>
      <c r="AB4" s="307">
        <f t="shared" si="1"/>
        <v>20.350000000000001</v>
      </c>
      <c r="AC4" s="306">
        <f>SUM(Z4:AB4)</f>
        <v>1587.907500000003</v>
      </c>
      <c r="AD4" s="308" t="s">
        <v>875</v>
      </c>
      <c r="AE4" s="302" t="s">
        <v>876</v>
      </c>
      <c r="AF4" s="306">
        <f t="shared" ref="AF4:AH5" si="2">SUMIFS($N:$N,$G:$G,$AE4,$H:$H,Z$3)</f>
        <v>12.935000000000002</v>
      </c>
      <c r="AG4" s="306">
        <f t="shared" si="2"/>
        <v>0.64000000000000012</v>
      </c>
      <c r="AH4" s="306">
        <f t="shared" si="2"/>
        <v>0</v>
      </c>
      <c r="AI4" s="306">
        <f>SUM(AF4:AH4)</f>
        <v>13.575000000000003</v>
      </c>
      <c r="AJ4" s="254"/>
    </row>
    <row r="5" spans="1:36" ht="20.100000000000001" customHeight="1" x14ac:dyDescent="0.2">
      <c r="A5" s="240">
        <v>2</v>
      </c>
      <c r="B5" s="241" t="s">
        <v>12</v>
      </c>
      <c r="C5" s="310" t="s">
        <v>426</v>
      </c>
      <c r="D5" s="310" t="s">
        <v>427</v>
      </c>
      <c r="E5" s="309">
        <v>570841.70129305753</v>
      </c>
      <c r="F5" s="310" t="s">
        <v>871</v>
      </c>
      <c r="G5" s="244" t="s">
        <v>872</v>
      </c>
      <c r="H5" s="244" t="s">
        <v>429</v>
      </c>
      <c r="I5" s="288">
        <v>1</v>
      </c>
      <c r="J5" s="244" t="s">
        <v>873</v>
      </c>
      <c r="K5" s="244">
        <v>1</v>
      </c>
      <c r="L5" s="244">
        <v>1</v>
      </c>
      <c r="M5" s="244" t="s">
        <v>89</v>
      </c>
      <c r="N5" s="244">
        <f t="shared" si="0"/>
        <v>1</v>
      </c>
      <c r="R5" s="302" t="s">
        <v>63</v>
      </c>
      <c r="S5" s="304">
        <f>SUMIF($H:$H,S3,$N:$N)</f>
        <v>4744.2027534506124</v>
      </c>
      <c r="T5" s="304">
        <f>SUMIF($H:$H,T3,$N:$N)</f>
        <v>109.84517612416678</v>
      </c>
      <c r="U5" s="304">
        <f>SUMIF($H:$H,U3,$N:$N)</f>
        <v>87.735398163397434</v>
      </c>
      <c r="V5" s="305">
        <f>+U5+T5+S5</f>
        <v>4941.7833277381769</v>
      </c>
      <c r="W5" s="301"/>
      <c r="X5" s="301"/>
      <c r="Y5" s="302" t="s">
        <v>877</v>
      </c>
      <c r="Z5" s="306">
        <f t="shared" si="1"/>
        <v>139.86000000000001</v>
      </c>
      <c r="AA5" s="307">
        <f t="shared" si="1"/>
        <v>0</v>
      </c>
      <c r="AB5" s="307">
        <f t="shared" si="1"/>
        <v>20</v>
      </c>
      <c r="AC5" s="306">
        <f t="shared" ref="AC5:AC9" si="3">SUM(Z5:AB5)</f>
        <v>159.86000000000001</v>
      </c>
      <c r="AD5" s="308" t="s">
        <v>875</v>
      </c>
      <c r="AE5" s="302" t="s">
        <v>878</v>
      </c>
      <c r="AF5" s="306">
        <f t="shared" si="2"/>
        <v>10.406525665016193</v>
      </c>
      <c r="AG5" s="306">
        <f t="shared" si="2"/>
        <v>0</v>
      </c>
      <c r="AH5" s="306">
        <f t="shared" si="2"/>
        <v>0</v>
      </c>
      <c r="AI5" s="306">
        <f>SUM(AF5:AH5)</f>
        <v>10.406525665016193</v>
      </c>
      <c r="AJ5" s="254"/>
    </row>
    <row r="6" spans="1:36" ht="20.100000000000001" customHeight="1" x14ac:dyDescent="0.2">
      <c r="A6" s="240">
        <v>3</v>
      </c>
      <c r="B6" s="241" t="s">
        <v>12</v>
      </c>
      <c r="C6" s="310" t="s">
        <v>432</v>
      </c>
      <c r="D6" s="310" t="s">
        <v>427</v>
      </c>
      <c r="E6" s="309">
        <v>570862.96443397738</v>
      </c>
      <c r="F6" s="310" t="s">
        <v>879</v>
      </c>
      <c r="G6" s="244" t="s">
        <v>876</v>
      </c>
      <c r="H6" s="244" t="s">
        <v>429</v>
      </c>
      <c r="I6" s="288">
        <v>1</v>
      </c>
      <c r="J6" s="244" t="s">
        <v>873</v>
      </c>
      <c r="K6" s="244">
        <v>0.75</v>
      </c>
      <c r="L6" s="244">
        <v>0.75</v>
      </c>
      <c r="M6" s="244" t="s">
        <v>89</v>
      </c>
      <c r="N6" s="244">
        <f>IF(M6="",K6*L6,IF(G6="R-1",K6*L6,IF(LEFT(G6,1)="R",PI()*((M6^2)/4),K6*L6)))</f>
        <v>0.5625</v>
      </c>
      <c r="R6" s="301"/>
      <c r="S6" s="301"/>
      <c r="T6" s="301"/>
      <c r="U6" s="301"/>
      <c r="V6" s="301"/>
      <c r="W6" s="301"/>
      <c r="X6" s="301"/>
      <c r="Y6" s="302" t="s">
        <v>880</v>
      </c>
      <c r="Z6" s="306">
        <f t="shared" si="1"/>
        <v>388.98539816340639</v>
      </c>
      <c r="AA6" s="307">
        <f t="shared" si="1"/>
        <v>9.1</v>
      </c>
      <c r="AB6" s="307">
        <f t="shared" si="1"/>
        <v>2.4</v>
      </c>
      <c r="AC6" s="306">
        <f t="shared" si="3"/>
        <v>400.48539816340639</v>
      </c>
      <c r="AD6" s="308" t="s">
        <v>875</v>
      </c>
      <c r="AJ6" s="254"/>
    </row>
    <row r="7" spans="1:36" ht="20.100000000000001" customHeight="1" x14ac:dyDescent="0.2">
      <c r="A7" s="240">
        <v>4</v>
      </c>
      <c r="B7" s="241" t="s">
        <v>12</v>
      </c>
      <c r="C7" s="310" t="s">
        <v>426</v>
      </c>
      <c r="D7" s="310" t="s">
        <v>427</v>
      </c>
      <c r="E7" s="309">
        <v>571692.6799058062</v>
      </c>
      <c r="F7" s="310" t="s">
        <v>879</v>
      </c>
      <c r="G7" s="244" t="s">
        <v>881</v>
      </c>
      <c r="H7" s="244" t="s">
        <v>429</v>
      </c>
      <c r="I7" s="288">
        <v>1</v>
      </c>
      <c r="J7" s="244" t="s">
        <v>882</v>
      </c>
      <c r="K7" s="244" t="s">
        <v>89</v>
      </c>
      <c r="L7" s="244" t="s">
        <v>89</v>
      </c>
      <c r="M7" s="244">
        <v>0.5</v>
      </c>
      <c r="N7" s="244">
        <f t="shared" ref="N7:N70" si="4">IF(M7="",K7*L7,IF(G7="R-1",K7*L7,IF(LEFT(G7,1)="R",PI()*((M7^2)/4),K7*L7)))</f>
        <v>0.19634954084936207</v>
      </c>
      <c r="R7" s="301"/>
      <c r="S7" s="301"/>
      <c r="T7" s="301"/>
      <c r="U7" s="301"/>
      <c r="V7" s="301"/>
      <c r="W7" s="301"/>
      <c r="X7" s="301"/>
      <c r="Y7" s="302" t="s">
        <v>883</v>
      </c>
      <c r="Z7" s="306">
        <f t="shared" si="1"/>
        <v>253.49999999999997</v>
      </c>
      <c r="AA7" s="307">
        <f t="shared" si="1"/>
        <v>4</v>
      </c>
      <c r="AB7" s="307">
        <f t="shared" si="1"/>
        <v>11.6</v>
      </c>
      <c r="AC7" s="306">
        <f t="shared" si="3"/>
        <v>269.10000000000002</v>
      </c>
      <c r="AJ7" s="254"/>
    </row>
    <row r="8" spans="1:36" ht="20.100000000000001" customHeight="1" x14ac:dyDescent="0.2">
      <c r="A8" s="240">
        <v>5</v>
      </c>
      <c r="B8" s="241" t="s">
        <v>12</v>
      </c>
      <c r="C8" s="310" t="s">
        <v>426</v>
      </c>
      <c r="D8" s="310" t="s">
        <v>427</v>
      </c>
      <c r="E8" s="309">
        <v>571847.03139689518</v>
      </c>
      <c r="F8" s="310" t="s">
        <v>879</v>
      </c>
      <c r="G8" s="244" t="s">
        <v>881</v>
      </c>
      <c r="H8" s="244" t="s">
        <v>869</v>
      </c>
      <c r="I8" s="288">
        <v>1</v>
      </c>
      <c r="J8" s="244" t="s">
        <v>882</v>
      </c>
      <c r="K8" s="244" t="s">
        <v>89</v>
      </c>
      <c r="L8" s="244" t="s">
        <v>89</v>
      </c>
      <c r="M8" s="244">
        <v>0.5</v>
      </c>
      <c r="N8" s="244">
        <f t="shared" si="4"/>
        <v>0.19634954084936207</v>
      </c>
      <c r="R8" s="379" t="s">
        <v>884</v>
      </c>
      <c r="S8" s="381" t="s">
        <v>885</v>
      </c>
      <c r="T8" s="382"/>
      <c r="U8" s="383"/>
      <c r="V8" s="377" t="s">
        <v>866</v>
      </c>
      <c r="W8" s="301"/>
      <c r="X8" s="301"/>
      <c r="Y8" s="302" t="s">
        <v>886</v>
      </c>
      <c r="Z8" s="306">
        <f t="shared" si="1"/>
        <v>153.54999999999993</v>
      </c>
      <c r="AA8" s="307">
        <f t="shared" si="1"/>
        <v>0.375</v>
      </c>
      <c r="AB8" s="307">
        <f t="shared" si="1"/>
        <v>7.1999999999999993</v>
      </c>
      <c r="AC8" s="306">
        <f t="shared" si="3"/>
        <v>161.12499999999991</v>
      </c>
      <c r="AJ8" s="254"/>
    </row>
    <row r="9" spans="1:36" ht="20.100000000000001" customHeight="1" x14ac:dyDescent="0.2">
      <c r="A9" s="240">
        <v>6</v>
      </c>
      <c r="B9" s="241" t="s">
        <v>12</v>
      </c>
      <c r="C9" s="310" t="s">
        <v>426</v>
      </c>
      <c r="D9" s="310" t="s">
        <v>427</v>
      </c>
      <c r="E9" s="309">
        <v>571960.97747284593</v>
      </c>
      <c r="F9" s="310" t="s">
        <v>879</v>
      </c>
      <c r="G9" s="244" t="s">
        <v>887</v>
      </c>
      <c r="H9" s="244" t="s">
        <v>869</v>
      </c>
      <c r="I9" s="288">
        <v>1</v>
      </c>
      <c r="J9" s="244" t="s">
        <v>882</v>
      </c>
      <c r="K9" s="244" t="s">
        <v>89</v>
      </c>
      <c r="L9" s="244" t="s">
        <v>89</v>
      </c>
      <c r="M9" s="244">
        <v>0.5</v>
      </c>
      <c r="N9" s="244">
        <f t="shared" si="4"/>
        <v>0.19634954084936207</v>
      </c>
      <c r="R9" s="380"/>
      <c r="S9" s="311" t="s">
        <v>429</v>
      </c>
      <c r="T9" s="311" t="s">
        <v>869</v>
      </c>
      <c r="U9" s="311" t="s">
        <v>870</v>
      </c>
      <c r="V9" s="384"/>
      <c r="W9" s="301"/>
      <c r="X9" s="301"/>
      <c r="Y9" s="302" t="s">
        <v>888</v>
      </c>
      <c r="Z9" s="306">
        <f t="shared" si="1"/>
        <v>119.88000000000035</v>
      </c>
      <c r="AA9" s="307">
        <f t="shared" si="1"/>
        <v>0.8</v>
      </c>
      <c r="AB9" s="307">
        <f t="shared" si="1"/>
        <v>1.85</v>
      </c>
      <c r="AC9" s="306">
        <f t="shared" si="3"/>
        <v>122.53000000000034</v>
      </c>
      <c r="AD9" s="308" t="s">
        <v>875</v>
      </c>
      <c r="AJ9" s="254"/>
    </row>
    <row r="10" spans="1:36" ht="20.100000000000001" customHeight="1" x14ac:dyDescent="0.2">
      <c r="A10" s="240">
        <v>7</v>
      </c>
      <c r="B10" s="241" t="s">
        <v>12</v>
      </c>
      <c r="C10" s="310" t="s">
        <v>426</v>
      </c>
      <c r="D10" s="310" t="s">
        <v>427</v>
      </c>
      <c r="E10" s="309">
        <v>571993.29154262668</v>
      </c>
      <c r="F10" s="310" t="s">
        <v>879</v>
      </c>
      <c r="G10" s="244" t="s">
        <v>887</v>
      </c>
      <c r="H10" s="244" t="s">
        <v>429</v>
      </c>
      <c r="I10" s="288">
        <v>1</v>
      </c>
      <c r="J10" s="244" t="s">
        <v>882</v>
      </c>
      <c r="K10" s="244" t="s">
        <v>89</v>
      </c>
      <c r="L10" s="244" t="s">
        <v>89</v>
      </c>
      <c r="M10" s="244">
        <v>0.5</v>
      </c>
      <c r="N10" s="244">
        <f t="shared" si="4"/>
        <v>0.19634954084936207</v>
      </c>
      <c r="R10" s="311" t="s">
        <v>888</v>
      </c>
      <c r="S10" s="304">
        <f>Z9</f>
        <v>119.88000000000035</v>
      </c>
      <c r="T10" s="304">
        <f t="shared" ref="T10:U10" si="5">AA9</f>
        <v>0.8</v>
      </c>
      <c r="U10" s="304">
        <f t="shared" si="5"/>
        <v>1.85</v>
      </c>
      <c r="V10" s="305">
        <f t="shared" ref="V10:V15" si="6">SUM(S10:U10)</f>
        <v>122.53000000000034</v>
      </c>
      <c r="W10" s="301"/>
      <c r="X10" s="301"/>
      <c r="Y10" s="311" t="s">
        <v>889</v>
      </c>
      <c r="Z10" s="306">
        <f t="shared" si="1"/>
        <v>14.159999999999986</v>
      </c>
      <c r="AA10" s="307">
        <f t="shared" si="1"/>
        <v>0</v>
      </c>
      <c r="AB10" s="307">
        <f t="shared" si="1"/>
        <v>0</v>
      </c>
      <c r="AC10" s="306">
        <f t="shared" ref="AC10:AC15" si="7">SUM(Z10:AB10)</f>
        <v>14.159999999999986</v>
      </c>
      <c r="AD10" s="308" t="s">
        <v>875</v>
      </c>
      <c r="AJ10" s="254"/>
    </row>
    <row r="11" spans="1:36" ht="20.100000000000001" customHeight="1" x14ac:dyDescent="0.2">
      <c r="A11" s="240">
        <v>8</v>
      </c>
      <c r="B11" s="241" t="s">
        <v>12</v>
      </c>
      <c r="C11" s="310" t="s">
        <v>426</v>
      </c>
      <c r="D11" s="310" t="s">
        <v>427</v>
      </c>
      <c r="E11" s="309">
        <v>572019.56941396906</v>
      </c>
      <c r="F11" s="310" t="s">
        <v>879</v>
      </c>
      <c r="G11" s="244" t="s">
        <v>887</v>
      </c>
      <c r="H11" s="244" t="s">
        <v>429</v>
      </c>
      <c r="I11" s="288">
        <v>1</v>
      </c>
      <c r="J11" s="244" t="s">
        <v>882</v>
      </c>
      <c r="K11" s="244" t="s">
        <v>89</v>
      </c>
      <c r="L11" s="244" t="s">
        <v>89</v>
      </c>
      <c r="M11" s="244">
        <v>0.5</v>
      </c>
      <c r="N11" s="244">
        <f t="shared" si="4"/>
        <v>0.19634954084936207</v>
      </c>
      <c r="R11" s="311" t="s">
        <v>890</v>
      </c>
      <c r="S11" s="304">
        <f>Z8+Z11</f>
        <v>644.93985528719236</v>
      </c>
      <c r="T11" s="304">
        <f>AA8+AA11</f>
        <v>11.475176124166829</v>
      </c>
      <c r="U11" s="304">
        <f>AB8+AB11</f>
        <v>8.2353981633974485</v>
      </c>
      <c r="V11" s="305">
        <f t="shared" si="6"/>
        <v>664.65042957475669</v>
      </c>
      <c r="W11" s="301"/>
      <c r="X11" s="301"/>
      <c r="Y11" s="302" t="s">
        <v>879</v>
      </c>
      <c r="Z11" s="306">
        <f t="shared" si="1"/>
        <v>491.38985528719246</v>
      </c>
      <c r="AA11" s="307">
        <f t="shared" si="1"/>
        <v>11.100176124166829</v>
      </c>
      <c r="AB11" s="307">
        <f t="shared" si="1"/>
        <v>1.0353981633974483</v>
      </c>
      <c r="AC11" s="306">
        <f t="shared" si="7"/>
        <v>503.52542957475674</v>
      </c>
      <c r="AD11" s="308" t="s">
        <v>875</v>
      </c>
      <c r="AJ11" s="254"/>
    </row>
    <row r="12" spans="1:36" ht="20.100000000000001" customHeight="1" x14ac:dyDescent="0.2">
      <c r="A12" s="240">
        <v>9</v>
      </c>
      <c r="B12" s="241" t="s">
        <v>12</v>
      </c>
      <c r="C12" s="310" t="s">
        <v>426</v>
      </c>
      <c r="D12" s="310" t="s">
        <v>427</v>
      </c>
      <c r="E12" s="309">
        <v>572045.00456757436</v>
      </c>
      <c r="F12" s="310" t="s">
        <v>879</v>
      </c>
      <c r="G12" s="244" t="s">
        <v>887</v>
      </c>
      <c r="H12" s="244" t="s">
        <v>429</v>
      </c>
      <c r="I12" s="288">
        <v>1</v>
      </c>
      <c r="J12" s="244" t="s">
        <v>882</v>
      </c>
      <c r="K12" s="244" t="s">
        <v>89</v>
      </c>
      <c r="L12" s="244" t="s">
        <v>89</v>
      </c>
      <c r="M12" s="244">
        <v>0.5</v>
      </c>
      <c r="N12" s="244">
        <f t="shared" si="4"/>
        <v>0.19634954084936207</v>
      </c>
      <c r="R12" s="311" t="s">
        <v>891</v>
      </c>
      <c r="S12" s="304">
        <f>Z5+Z7+Z12+Z13+Z14+Z15</f>
        <v>2027.2499999999998</v>
      </c>
      <c r="T12" s="304">
        <f>AA5+AA7+AA12+AA13+AA14+AA15</f>
        <v>49.4</v>
      </c>
      <c r="U12" s="304">
        <f>AB5+AB7+AB12+AB13+AB14+AB15</f>
        <v>54.900000000000006</v>
      </c>
      <c r="V12" s="305">
        <f t="shared" si="6"/>
        <v>2131.5499999999997</v>
      </c>
      <c r="W12" s="301"/>
      <c r="X12" s="301"/>
      <c r="Y12" s="302" t="s">
        <v>892</v>
      </c>
      <c r="Z12" s="306">
        <f t="shared" si="1"/>
        <v>129.69</v>
      </c>
      <c r="AA12" s="307">
        <f t="shared" si="1"/>
        <v>3.9</v>
      </c>
      <c r="AB12" s="307">
        <f t="shared" si="1"/>
        <v>0</v>
      </c>
      <c r="AC12" s="306">
        <f t="shared" si="7"/>
        <v>133.59</v>
      </c>
      <c r="AD12" s="308"/>
      <c r="AJ12" s="254"/>
    </row>
    <row r="13" spans="1:36" ht="20.100000000000001" customHeight="1" x14ac:dyDescent="0.2">
      <c r="A13" s="240">
        <v>10</v>
      </c>
      <c r="B13" s="241" t="s">
        <v>12</v>
      </c>
      <c r="C13" s="310" t="s">
        <v>426</v>
      </c>
      <c r="D13" s="310" t="s">
        <v>427</v>
      </c>
      <c r="E13" s="309">
        <v>572075.45258627285</v>
      </c>
      <c r="F13" s="310" t="s">
        <v>879</v>
      </c>
      <c r="G13" s="244" t="s">
        <v>887</v>
      </c>
      <c r="H13" s="244" t="s">
        <v>429</v>
      </c>
      <c r="I13" s="288">
        <v>1</v>
      </c>
      <c r="J13" s="244" t="s">
        <v>882</v>
      </c>
      <c r="K13" s="244" t="s">
        <v>89</v>
      </c>
      <c r="L13" s="244" t="s">
        <v>89</v>
      </c>
      <c r="M13" s="244">
        <v>0.5</v>
      </c>
      <c r="N13" s="244">
        <f t="shared" si="4"/>
        <v>0.19634954084936207</v>
      </c>
      <c r="R13" s="331" t="s">
        <v>893</v>
      </c>
      <c r="S13" s="304">
        <f>Z10+Z6</f>
        <v>403.14539816340636</v>
      </c>
      <c r="T13" s="304">
        <f>AA10+AA6</f>
        <v>9.1</v>
      </c>
      <c r="U13" s="304">
        <f>AB10+AB6</f>
        <v>2.4</v>
      </c>
      <c r="V13" s="305">
        <f t="shared" si="6"/>
        <v>414.64539816340636</v>
      </c>
      <c r="W13" s="301"/>
      <c r="X13" s="301"/>
      <c r="Y13" s="302" t="s">
        <v>894</v>
      </c>
      <c r="Z13" s="306">
        <f t="shared" si="1"/>
        <v>190.30000000000004</v>
      </c>
      <c r="AA13" s="307">
        <f t="shared" si="1"/>
        <v>0</v>
      </c>
      <c r="AB13" s="307">
        <f t="shared" si="1"/>
        <v>0</v>
      </c>
      <c r="AC13" s="306">
        <f t="shared" si="7"/>
        <v>190.30000000000004</v>
      </c>
      <c r="AJ13" s="254"/>
    </row>
    <row r="14" spans="1:36" ht="20.100000000000001" customHeight="1" x14ac:dyDescent="0.2">
      <c r="A14" s="240">
        <v>11</v>
      </c>
      <c r="B14" s="241" t="s">
        <v>12</v>
      </c>
      <c r="C14" s="310" t="s">
        <v>426</v>
      </c>
      <c r="D14" s="310" t="s">
        <v>427</v>
      </c>
      <c r="E14" s="309">
        <v>572105.86992713378</v>
      </c>
      <c r="F14" s="310" t="s">
        <v>879</v>
      </c>
      <c r="G14" s="244" t="s">
        <v>887</v>
      </c>
      <c r="H14" s="244" t="s">
        <v>429</v>
      </c>
      <c r="I14" s="288">
        <v>1</v>
      </c>
      <c r="J14" s="244" t="s">
        <v>882</v>
      </c>
      <c r="K14" s="244" t="s">
        <v>89</v>
      </c>
      <c r="L14" s="244" t="s">
        <v>89</v>
      </c>
      <c r="M14" s="244">
        <v>0.5</v>
      </c>
      <c r="N14" s="244">
        <f t="shared" si="4"/>
        <v>0.19634954084936207</v>
      </c>
      <c r="R14" s="311" t="s">
        <v>871</v>
      </c>
      <c r="S14" s="304">
        <f>Z4</f>
        <v>1528.4875000000031</v>
      </c>
      <c r="T14" s="304">
        <f>AA4</f>
        <v>39.070000000000007</v>
      </c>
      <c r="U14" s="304">
        <f>AB4</f>
        <v>20.350000000000001</v>
      </c>
      <c r="V14" s="305">
        <f t="shared" si="6"/>
        <v>1587.907500000003</v>
      </c>
      <c r="W14" s="301"/>
      <c r="X14" s="301"/>
      <c r="Y14" s="302" t="s">
        <v>895</v>
      </c>
      <c r="Z14" s="306">
        <f t="shared" si="1"/>
        <v>269.39999999999969</v>
      </c>
      <c r="AA14" s="307">
        <f t="shared" si="1"/>
        <v>0</v>
      </c>
      <c r="AB14" s="307">
        <f t="shared" si="1"/>
        <v>0</v>
      </c>
      <c r="AC14" s="306">
        <f t="shared" si="7"/>
        <v>269.39999999999969</v>
      </c>
      <c r="AJ14" s="254"/>
    </row>
    <row r="15" spans="1:36" ht="20.100000000000001" customHeight="1" x14ac:dyDescent="0.2">
      <c r="A15" s="240">
        <v>12</v>
      </c>
      <c r="B15" s="241" t="s">
        <v>12</v>
      </c>
      <c r="C15" s="310" t="s">
        <v>426</v>
      </c>
      <c r="D15" s="310" t="s">
        <v>427</v>
      </c>
      <c r="E15" s="309">
        <v>572129.27483122097</v>
      </c>
      <c r="F15" s="310" t="s">
        <v>879</v>
      </c>
      <c r="G15" s="244" t="s">
        <v>887</v>
      </c>
      <c r="H15" s="244" t="s">
        <v>429</v>
      </c>
      <c r="I15" s="288">
        <v>1</v>
      </c>
      <c r="J15" s="244" t="s">
        <v>882</v>
      </c>
      <c r="K15" s="244" t="s">
        <v>89</v>
      </c>
      <c r="L15" s="244" t="s">
        <v>89</v>
      </c>
      <c r="M15" s="244">
        <v>0.5</v>
      </c>
      <c r="N15" s="244">
        <f t="shared" si="4"/>
        <v>0.19634954084936207</v>
      </c>
      <c r="R15" s="311" t="s">
        <v>896</v>
      </c>
      <c r="S15" s="305">
        <f>SUM(S10:S14)</f>
        <v>4723.7027534506024</v>
      </c>
      <c r="T15" s="305">
        <f>SUM(T10:T14)</f>
        <v>109.84517612416683</v>
      </c>
      <c r="U15" s="305">
        <f>SUM(U10:U14)</f>
        <v>87.735398163397463</v>
      </c>
      <c r="V15" s="305">
        <f t="shared" si="6"/>
        <v>4921.2833277381669</v>
      </c>
      <c r="W15" s="301"/>
      <c r="X15" s="301"/>
      <c r="Y15" s="302" t="s">
        <v>897</v>
      </c>
      <c r="Z15" s="306">
        <f t="shared" si="1"/>
        <v>1044.5</v>
      </c>
      <c r="AA15" s="307">
        <f t="shared" si="1"/>
        <v>41.5</v>
      </c>
      <c r="AB15" s="307">
        <f t="shared" si="1"/>
        <v>23.3</v>
      </c>
      <c r="AC15" s="306">
        <f t="shared" si="7"/>
        <v>1109.3</v>
      </c>
      <c r="AJ15" s="254"/>
    </row>
    <row r="16" spans="1:36" ht="20.100000000000001" customHeight="1" x14ac:dyDescent="0.2">
      <c r="A16" s="240">
        <v>13</v>
      </c>
      <c r="B16" s="241" t="s">
        <v>12</v>
      </c>
      <c r="C16" s="310" t="s">
        <v>426</v>
      </c>
      <c r="D16" s="310" t="s">
        <v>427</v>
      </c>
      <c r="E16" s="309">
        <v>572181.6427695374</v>
      </c>
      <c r="F16" s="310" t="s">
        <v>879</v>
      </c>
      <c r="G16" s="244" t="s">
        <v>887</v>
      </c>
      <c r="H16" s="244" t="s">
        <v>869</v>
      </c>
      <c r="I16" s="288">
        <v>1</v>
      </c>
      <c r="J16" s="244" t="s">
        <v>882</v>
      </c>
      <c r="K16" s="244" t="s">
        <v>89</v>
      </c>
      <c r="L16" s="244" t="s">
        <v>89</v>
      </c>
      <c r="M16" s="244">
        <v>0.5</v>
      </c>
      <c r="N16" s="244">
        <f t="shared" si="4"/>
        <v>0.19634954084936207</v>
      </c>
      <c r="R16" s="301"/>
      <c r="S16" s="301"/>
      <c r="T16" s="301"/>
      <c r="U16" s="301"/>
      <c r="V16" s="301"/>
      <c r="W16" s="301"/>
      <c r="X16" s="301"/>
      <c r="AJ16" s="254"/>
    </row>
    <row r="17" spans="1:36" ht="20.100000000000001" customHeight="1" x14ac:dyDescent="0.2">
      <c r="A17" s="240">
        <v>14</v>
      </c>
      <c r="B17" s="241" t="s">
        <v>12</v>
      </c>
      <c r="C17" s="310" t="s">
        <v>426</v>
      </c>
      <c r="D17" s="310" t="s">
        <v>427</v>
      </c>
      <c r="E17" s="309">
        <v>572219.59184031188</v>
      </c>
      <c r="F17" s="310" t="s">
        <v>879</v>
      </c>
      <c r="G17" s="244" t="s">
        <v>898</v>
      </c>
      <c r="H17" s="244" t="s">
        <v>429</v>
      </c>
      <c r="I17" s="288">
        <v>1</v>
      </c>
      <c r="J17" s="244" t="s">
        <v>873</v>
      </c>
      <c r="K17" s="244" t="s">
        <v>89</v>
      </c>
      <c r="L17" s="244" t="s">
        <v>89</v>
      </c>
      <c r="M17" s="244">
        <v>0.5</v>
      </c>
      <c r="N17" s="244">
        <f t="shared" si="4"/>
        <v>0.19634954084936207</v>
      </c>
      <c r="R17" s="301"/>
      <c r="S17" s="301"/>
      <c r="T17" s="301"/>
      <c r="U17" s="301"/>
      <c r="V17" s="301"/>
      <c r="W17" s="301"/>
      <c r="X17" s="301"/>
      <c r="AJ17" s="254"/>
    </row>
    <row r="18" spans="1:36" ht="20.100000000000001" customHeight="1" x14ac:dyDescent="0.2">
      <c r="A18" s="240">
        <v>15</v>
      </c>
      <c r="B18" s="241" t="s">
        <v>12</v>
      </c>
      <c r="C18" s="310" t="s">
        <v>432</v>
      </c>
      <c r="D18" s="310" t="s">
        <v>427</v>
      </c>
      <c r="E18" s="309">
        <v>572219.59184031188</v>
      </c>
      <c r="F18" s="310" t="s">
        <v>879</v>
      </c>
      <c r="G18" s="244" t="s">
        <v>899</v>
      </c>
      <c r="H18" s="244" t="s">
        <v>429</v>
      </c>
      <c r="I18" s="288">
        <v>1</v>
      </c>
      <c r="J18" s="244" t="s">
        <v>873</v>
      </c>
      <c r="K18" s="244" t="s">
        <v>89</v>
      </c>
      <c r="L18" s="244" t="s">
        <v>89</v>
      </c>
      <c r="M18" s="244">
        <v>0.5</v>
      </c>
      <c r="N18" s="244">
        <f t="shared" si="4"/>
        <v>0.19634954084936207</v>
      </c>
      <c r="R18" s="301"/>
      <c r="S18" s="301"/>
      <c r="T18" s="301"/>
      <c r="U18" s="301"/>
      <c r="V18" s="301"/>
      <c r="W18" s="301"/>
      <c r="X18" s="301"/>
      <c r="Y18" s="301"/>
      <c r="Z18" s="301"/>
      <c r="AA18" s="301"/>
      <c r="AB18" s="301"/>
      <c r="AC18" s="312">
        <f>SUM(AC4:AC15)</f>
        <v>4921.283327738166</v>
      </c>
      <c r="AJ18" s="254"/>
    </row>
    <row r="19" spans="1:36" ht="20.100000000000001" customHeight="1" x14ac:dyDescent="0.2">
      <c r="A19" s="240">
        <v>16</v>
      </c>
      <c r="B19" s="241" t="s">
        <v>12</v>
      </c>
      <c r="C19" s="310" t="s">
        <v>426</v>
      </c>
      <c r="D19" s="310" t="s">
        <v>427</v>
      </c>
      <c r="E19" s="309">
        <v>572229.7990578647</v>
      </c>
      <c r="F19" s="310" t="s">
        <v>879</v>
      </c>
      <c r="G19" s="244" t="s">
        <v>898</v>
      </c>
      <c r="H19" s="244" t="s">
        <v>429</v>
      </c>
      <c r="I19" s="288">
        <v>1</v>
      </c>
      <c r="J19" s="244" t="s">
        <v>873</v>
      </c>
      <c r="K19" s="244" t="s">
        <v>89</v>
      </c>
      <c r="L19" s="244" t="s">
        <v>89</v>
      </c>
      <c r="M19" s="244">
        <v>0.5</v>
      </c>
      <c r="N19" s="244">
        <f t="shared" si="4"/>
        <v>0.19634954084936207</v>
      </c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1"/>
      <c r="AJ19" s="254"/>
    </row>
    <row r="20" spans="1:36" ht="20.100000000000001" customHeight="1" x14ac:dyDescent="0.2">
      <c r="A20" s="240">
        <v>17</v>
      </c>
      <c r="B20" s="241" t="s">
        <v>12</v>
      </c>
      <c r="C20" s="310" t="s">
        <v>426</v>
      </c>
      <c r="D20" s="310" t="s">
        <v>427</v>
      </c>
      <c r="E20" s="309">
        <v>572240.04525862692</v>
      </c>
      <c r="F20" s="310" t="s">
        <v>879</v>
      </c>
      <c r="G20" s="244" t="s">
        <v>900</v>
      </c>
      <c r="H20" s="244" t="s">
        <v>429</v>
      </c>
      <c r="I20" s="288">
        <v>1</v>
      </c>
      <c r="J20" s="244" t="s">
        <v>873</v>
      </c>
      <c r="K20" s="244" t="s">
        <v>89</v>
      </c>
      <c r="L20" s="244" t="s">
        <v>89</v>
      </c>
      <c r="M20" s="244">
        <v>0.5</v>
      </c>
      <c r="N20" s="244">
        <f t="shared" si="4"/>
        <v>0.19634954084936207</v>
      </c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J20" s="254"/>
    </row>
    <row r="21" spans="1:36" ht="20.100000000000001" customHeight="1" x14ac:dyDescent="0.2">
      <c r="A21" s="240">
        <v>18</v>
      </c>
      <c r="B21" s="241" t="s">
        <v>12</v>
      </c>
      <c r="C21" s="310" t="s">
        <v>426</v>
      </c>
      <c r="D21" s="310" t="s">
        <v>427</v>
      </c>
      <c r="E21" s="309">
        <v>572254.23081899609</v>
      </c>
      <c r="F21" s="310" t="s">
        <v>892</v>
      </c>
      <c r="G21" s="244" t="s">
        <v>901</v>
      </c>
      <c r="H21" s="244" t="s">
        <v>429</v>
      </c>
      <c r="I21" s="288">
        <v>1</v>
      </c>
      <c r="J21" s="244" t="s">
        <v>873</v>
      </c>
      <c r="K21" s="244">
        <v>0.5</v>
      </c>
      <c r="L21" s="244">
        <v>0.5</v>
      </c>
      <c r="M21" s="244" t="s">
        <v>89</v>
      </c>
      <c r="N21" s="244">
        <f t="shared" si="4"/>
        <v>0.25</v>
      </c>
      <c r="R21" s="301"/>
      <c r="S21" s="301"/>
      <c r="T21" s="301"/>
      <c r="U21" s="301"/>
      <c r="V21" s="301"/>
      <c r="W21" s="301"/>
      <c r="X21" s="301"/>
      <c r="Y21" s="379" t="s">
        <v>902</v>
      </c>
      <c r="Z21" s="381" t="s">
        <v>854</v>
      </c>
      <c r="AA21" s="382"/>
      <c r="AB21" s="300" t="s">
        <v>868</v>
      </c>
      <c r="AC21" s="377" t="s">
        <v>866</v>
      </c>
      <c r="AJ21" s="254"/>
    </row>
    <row r="22" spans="1:36" ht="20.100000000000001" customHeight="1" x14ac:dyDescent="0.2">
      <c r="A22" s="240">
        <v>19</v>
      </c>
      <c r="B22" s="241" t="s">
        <v>12</v>
      </c>
      <c r="C22" s="310" t="s">
        <v>426</v>
      </c>
      <c r="D22" s="310" t="s">
        <v>427</v>
      </c>
      <c r="E22" s="309">
        <v>572264.493319039</v>
      </c>
      <c r="F22" s="310" t="s">
        <v>892</v>
      </c>
      <c r="G22" s="244" t="s">
        <v>903</v>
      </c>
      <c r="H22" s="244" t="s">
        <v>429</v>
      </c>
      <c r="I22" s="288">
        <v>1</v>
      </c>
      <c r="J22" s="244" t="s">
        <v>873</v>
      </c>
      <c r="K22" s="244">
        <v>0.5</v>
      </c>
      <c r="L22" s="244">
        <v>0.5</v>
      </c>
      <c r="M22" s="244" t="s">
        <v>89</v>
      </c>
      <c r="N22" s="244">
        <f t="shared" si="4"/>
        <v>0.25</v>
      </c>
      <c r="R22" s="301"/>
      <c r="S22" s="301"/>
      <c r="T22" s="301"/>
      <c r="U22" s="301"/>
      <c r="V22" s="301"/>
      <c r="W22" s="301"/>
      <c r="X22" s="301"/>
      <c r="Y22" s="380"/>
      <c r="Z22" s="302" t="s">
        <v>429</v>
      </c>
      <c r="AA22" s="302" t="s">
        <v>869</v>
      </c>
      <c r="AB22" s="302" t="s">
        <v>870</v>
      </c>
      <c r="AC22" s="378"/>
      <c r="AJ22" s="254"/>
    </row>
    <row r="23" spans="1:36" ht="20.100000000000001" customHeight="1" x14ac:dyDescent="0.2">
      <c r="A23" s="240">
        <v>20</v>
      </c>
      <c r="B23" s="241" t="s">
        <v>12</v>
      </c>
      <c r="C23" s="310" t="s">
        <v>426</v>
      </c>
      <c r="D23" s="310" t="s">
        <v>427</v>
      </c>
      <c r="E23" s="309">
        <v>572264.493319039</v>
      </c>
      <c r="F23" s="310" t="s">
        <v>879</v>
      </c>
      <c r="G23" s="244" t="s">
        <v>887</v>
      </c>
      <c r="H23" s="244" t="s">
        <v>429</v>
      </c>
      <c r="I23" s="288">
        <v>1</v>
      </c>
      <c r="J23" s="244" t="s">
        <v>873</v>
      </c>
      <c r="K23" s="244" t="s">
        <v>89</v>
      </c>
      <c r="L23" s="244" t="s">
        <v>89</v>
      </c>
      <c r="M23" s="244">
        <v>0.5</v>
      </c>
      <c r="N23" s="244">
        <f t="shared" si="4"/>
        <v>0.19634954084936207</v>
      </c>
      <c r="R23" s="301"/>
      <c r="S23" s="301"/>
      <c r="T23" s="301"/>
      <c r="U23" s="301"/>
      <c r="V23" s="301"/>
      <c r="W23" s="301"/>
      <c r="X23" s="301"/>
      <c r="Y23" s="302" t="s">
        <v>871</v>
      </c>
      <c r="Z23" s="307">
        <f t="shared" ref="Z23:AB34" si="8">COUNTIFS($F:$F,$Y23,$H:$H,Z$22)</f>
        <v>1100</v>
      </c>
      <c r="AA23" s="307">
        <f t="shared" si="8"/>
        <v>32</v>
      </c>
      <c r="AB23" s="307">
        <f t="shared" si="8"/>
        <v>16</v>
      </c>
      <c r="AC23" s="306">
        <f>SUM(Z23:AB23)</f>
        <v>1148</v>
      </c>
      <c r="AJ23" s="254"/>
    </row>
    <row r="24" spans="1:36" ht="20.100000000000001" customHeight="1" x14ac:dyDescent="0.2">
      <c r="A24" s="240">
        <v>21</v>
      </c>
      <c r="B24" s="241" t="s">
        <v>12</v>
      </c>
      <c r="C24" s="310" t="s">
        <v>426</v>
      </c>
      <c r="D24" s="310" t="s">
        <v>427</v>
      </c>
      <c r="E24" s="309">
        <v>572278.66659819405</v>
      </c>
      <c r="F24" s="310" t="s">
        <v>879</v>
      </c>
      <c r="G24" s="244" t="s">
        <v>887</v>
      </c>
      <c r="H24" s="244" t="s">
        <v>869</v>
      </c>
      <c r="I24" s="288">
        <v>1</v>
      </c>
      <c r="J24" s="244" t="s">
        <v>882</v>
      </c>
      <c r="K24" s="244" t="s">
        <v>89</v>
      </c>
      <c r="L24" s="244" t="s">
        <v>89</v>
      </c>
      <c r="M24" s="244">
        <v>0.75</v>
      </c>
      <c r="N24" s="244">
        <f t="shared" si="4"/>
        <v>0.44178646691106466</v>
      </c>
      <c r="R24" s="301"/>
      <c r="S24" s="301"/>
      <c r="T24" s="301"/>
      <c r="U24" s="301"/>
      <c r="V24" s="301"/>
      <c r="W24" s="301"/>
      <c r="X24" s="301"/>
      <c r="Y24" s="302" t="s">
        <v>877</v>
      </c>
      <c r="Z24" s="307">
        <f t="shared" si="8"/>
        <v>26</v>
      </c>
      <c r="AA24" s="307">
        <f t="shared" si="8"/>
        <v>0</v>
      </c>
      <c r="AB24" s="307">
        <f t="shared" si="8"/>
        <v>1</v>
      </c>
      <c r="AC24" s="306">
        <f t="shared" ref="AC24:AC34" si="9">SUM(Z24:AB24)</f>
        <v>27</v>
      </c>
      <c r="AJ24" s="254"/>
    </row>
    <row r="25" spans="1:36" ht="20.100000000000001" customHeight="1" x14ac:dyDescent="0.2">
      <c r="A25" s="240">
        <v>22</v>
      </c>
      <c r="B25" s="241" t="s">
        <v>12</v>
      </c>
      <c r="C25" s="310" t="s">
        <v>426</v>
      </c>
      <c r="D25" s="310" t="s">
        <v>427</v>
      </c>
      <c r="E25" s="309">
        <v>572303.12615203264</v>
      </c>
      <c r="F25" s="310" t="s">
        <v>879</v>
      </c>
      <c r="G25" s="244" t="s">
        <v>900</v>
      </c>
      <c r="H25" s="244" t="s">
        <v>429</v>
      </c>
      <c r="I25" s="288">
        <v>1</v>
      </c>
      <c r="J25" s="244" t="s">
        <v>873</v>
      </c>
      <c r="K25" s="244" t="s">
        <v>89</v>
      </c>
      <c r="L25" s="244" t="s">
        <v>89</v>
      </c>
      <c r="M25" s="244">
        <v>0.75</v>
      </c>
      <c r="N25" s="244">
        <f t="shared" si="4"/>
        <v>0.44178646691106466</v>
      </c>
      <c r="R25" s="301"/>
      <c r="S25" s="301"/>
      <c r="T25" s="301"/>
      <c r="U25" s="301"/>
      <c r="V25" s="301"/>
      <c r="W25" s="301"/>
      <c r="X25" s="301"/>
      <c r="Y25" s="302" t="s">
        <v>880</v>
      </c>
      <c r="Z25" s="307">
        <f t="shared" si="8"/>
        <v>1293</v>
      </c>
      <c r="AA25" s="307">
        <f t="shared" si="8"/>
        <v>28</v>
      </c>
      <c r="AB25" s="307">
        <f t="shared" si="8"/>
        <v>8</v>
      </c>
      <c r="AC25" s="306">
        <f t="shared" si="9"/>
        <v>1329</v>
      </c>
      <c r="AJ25" s="254"/>
    </row>
    <row r="26" spans="1:36" ht="20.100000000000001" customHeight="1" x14ac:dyDescent="0.2">
      <c r="A26" s="240">
        <v>23</v>
      </c>
      <c r="B26" s="241" t="s">
        <v>12</v>
      </c>
      <c r="C26" s="310" t="s">
        <v>426</v>
      </c>
      <c r="D26" s="310" t="s">
        <v>427</v>
      </c>
      <c r="E26" s="309">
        <v>572313.40548868582</v>
      </c>
      <c r="F26" s="310" t="s">
        <v>879</v>
      </c>
      <c r="G26" s="244" t="s">
        <v>887</v>
      </c>
      <c r="H26" s="244" t="s">
        <v>429</v>
      </c>
      <c r="I26" s="288">
        <v>1</v>
      </c>
      <c r="J26" s="244" t="s">
        <v>882</v>
      </c>
      <c r="K26" s="244" t="s">
        <v>89</v>
      </c>
      <c r="L26" s="244" t="s">
        <v>89</v>
      </c>
      <c r="M26" s="244">
        <v>0.75</v>
      </c>
      <c r="N26" s="244">
        <f t="shared" si="4"/>
        <v>0.44178646691106466</v>
      </c>
      <c r="R26" s="301"/>
      <c r="S26" s="301"/>
      <c r="T26" s="301"/>
      <c r="U26" s="301"/>
      <c r="V26" s="301"/>
      <c r="W26" s="301"/>
      <c r="X26" s="301"/>
      <c r="Y26" s="302" t="s">
        <v>883</v>
      </c>
      <c r="Z26" s="307">
        <f t="shared" si="8"/>
        <v>41</v>
      </c>
      <c r="AA26" s="307">
        <f t="shared" si="8"/>
        <v>2</v>
      </c>
      <c r="AB26" s="307">
        <f t="shared" si="8"/>
        <v>3</v>
      </c>
      <c r="AC26" s="306">
        <f t="shared" si="9"/>
        <v>46</v>
      </c>
      <c r="AJ26" s="254"/>
    </row>
    <row r="27" spans="1:36" ht="20.100000000000001" customHeight="1" x14ac:dyDescent="0.2">
      <c r="A27" s="240">
        <v>24</v>
      </c>
      <c r="B27" s="241" t="s">
        <v>12</v>
      </c>
      <c r="C27" s="310" t="s">
        <v>426</v>
      </c>
      <c r="D27" s="310" t="s">
        <v>427</v>
      </c>
      <c r="E27" s="309">
        <v>572326.9642769515</v>
      </c>
      <c r="F27" s="310" t="s">
        <v>879</v>
      </c>
      <c r="G27" s="244" t="s">
        <v>899</v>
      </c>
      <c r="H27" s="244" t="s">
        <v>429</v>
      </c>
      <c r="I27" s="288">
        <v>1</v>
      </c>
      <c r="J27" s="244" t="s">
        <v>882</v>
      </c>
      <c r="K27" s="244" t="s">
        <v>89</v>
      </c>
      <c r="L27" s="244" t="s">
        <v>89</v>
      </c>
      <c r="M27" s="244">
        <v>0.5</v>
      </c>
      <c r="N27" s="244">
        <f t="shared" si="4"/>
        <v>0.19634954084936207</v>
      </c>
      <c r="R27" s="301"/>
      <c r="S27" s="301"/>
      <c r="T27" s="301"/>
      <c r="U27" s="301"/>
      <c r="V27" s="301"/>
      <c r="W27" s="301"/>
      <c r="X27" s="301"/>
      <c r="Y27" s="302" t="s">
        <v>886</v>
      </c>
      <c r="Z27" s="307">
        <f t="shared" si="8"/>
        <v>61</v>
      </c>
      <c r="AA27" s="307">
        <f t="shared" si="8"/>
        <v>1</v>
      </c>
      <c r="AB27" s="307">
        <f t="shared" si="8"/>
        <v>2</v>
      </c>
      <c r="AC27" s="306">
        <f t="shared" si="9"/>
        <v>64</v>
      </c>
      <c r="AJ27" s="254"/>
    </row>
    <row r="28" spans="1:36" ht="20.100000000000001" customHeight="1" x14ac:dyDescent="0.2">
      <c r="A28" s="240">
        <v>25</v>
      </c>
      <c r="B28" s="241" t="s">
        <v>12</v>
      </c>
      <c r="C28" s="310" t="s">
        <v>426</v>
      </c>
      <c r="D28" s="310" t="s">
        <v>427</v>
      </c>
      <c r="E28" s="309">
        <v>572326.9642769515</v>
      </c>
      <c r="F28" s="310" t="s">
        <v>879</v>
      </c>
      <c r="G28" s="244" t="s">
        <v>887</v>
      </c>
      <c r="H28" s="244" t="s">
        <v>429</v>
      </c>
      <c r="I28" s="288">
        <v>1</v>
      </c>
      <c r="J28" s="244" t="s">
        <v>882</v>
      </c>
      <c r="K28" s="244" t="s">
        <v>89</v>
      </c>
      <c r="L28" s="244" t="s">
        <v>89</v>
      </c>
      <c r="M28" s="244">
        <v>0.5</v>
      </c>
      <c r="N28" s="244">
        <f t="shared" si="4"/>
        <v>0.19634954084936207</v>
      </c>
      <c r="R28" s="301"/>
      <c r="S28" s="301"/>
      <c r="T28" s="301"/>
      <c r="U28" s="301"/>
      <c r="V28" s="301"/>
      <c r="W28" s="301"/>
      <c r="X28" s="301"/>
      <c r="Y28" s="302" t="s">
        <v>888</v>
      </c>
      <c r="Z28" s="307">
        <f t="shared" si="8"/>
        <v>145</v>
      </c>
      <c r="AA28" s="307">
        <f t="shared" si="8"/>
        <v>2</v>
      </c>
      <c r="AB28" s="307">
        <f t="shared" si="8"/>
        <v>5</v>
      </c>
      <c r="AC28" s="306">
        <f t="shared" si="9"/>
        <v>152</v>
      </c>
      <c r="AJ28" s="254"/>
    </row>
    <row r="29" spans="1:36" ht="20.100000000000001" customHeight="1" x14ac:dyDescent="0.2">
      <c r="A29" s="240">
        <v>26</v>
      </c>
      <c r="B29" s="241" t="s">
        <v>12</v>
      </c>
      <c r="C29" s="310" t="s">
        <v>432</v>
      </c>
      <c r="D29" s="310" t="s">
        <v>427</v>
      </c>
      <c r="E29" s="309">
        <v>572326.9642769515</v>
      </c>
      <c r="F29" s="310" t="s">
        <v>879</v>
      </c>
      <c r="G29" s="244" t="s">
        <v>904</v>
      </c>
      <c r="H29" s="244" t="s">
        <v>429</v>
      </c>
      <c r="I29" s="288">
        <v>1</v>
      </c>
      <c r="J29" s="244" t="s">
        <v>873</v>
      </c>
      <c r="K29" s="244" t="s">
        <v>89</v>
      </c>
      <c r="L29" s="244" t="s">
        <v>89</v>
      </c>
      <c r="M29" s="244">
        <v>0.5</v>
      </c>
      <c r="N29" s="244">
        <f t="shared" si="4"/>
        <v>0.19634954084936207</v>
      </c>
      <c r="R29" s="301"/>
      <c r="S29" s="301"/>
      <c r="T29" s="301"/>
      <c r="U29" s="301"/>
      <c r="V29" s="301"/>
      <c r="W29" s="301"/>
      <c r="X29" s="301"/>
      <c r="Y29" s="311" t="s">
        <v>889</v>
      </c>
      <c r="Z29" s="307">
        <f t="shared" si="8"/>
        <v>53</v>
      </c>
      <c r="AA29" s="307">
        <f t="shared" si="8"/>
        <v>0</v>
      </c>
      <c r="AB29" s="307">
        <f t="shared" si="8"/>
        <v>0</v>
      </c>
      <c r="AC29" s="306">
        <f t="shared" si="9"/>
        <v>53</v>
      </c>
      <c r="AJ29" s="254"/>
    </row>
    <row r="30" spans="1:36" ht="20.100000000000001" customHeight="1" x14ac:dyDescent="0.2">
      <c r="A30" s="240">
        <v>27</v>
      </c>
      <c r="B30" s="241" t="s">
        <v>12</v>
      </c>
      <c r="C30" s="310" t="s">
        <v>426</v>
      </c>
      <c r="D30" s="310" t="s">
        <v>427</v>
      </c>
      <c r="E30" s="309">
        <v>572347.69188872608</v>
      </c>
      <c r="F30" s="310" t="s">
        <v>879</v>
      </c>
      <c r="G30" s="244" t="s">
        <v>887</v>
      </c>
      <c r="H30" s="244" t="s">
        <v>429</v>
      </c>
      <c r="I30" s="288">
        <v>1</v>
      </c>
      <c r="J30" s="244" t="s">
        <v>882</v>
      </c>
      <c r="K30" s="244" t="s">
        <v>89</v>
      </c>
      <c r="L30" s="244" t="s">
        <v>89</v>
      </c>
      <c r="M30" s="244">
        <v>0.5</v>
      </c>
      <c r="N30" s="244">
        <f t="shared" si="4"/>
        <v>0.19634954084936207</v>
      </c>
      <c r="R30" s="301"/>
      <c r="S30" s="301"/>
      <c r="T30" s="301"/>
      <c r="U30" s="301"/>
      <c r="V30" s="301"/>
      <c r="W30" s="301"/>
      <c r="X30" s="301"/>
      <c r="Y30" s="302" t="s">
        <v>879</v>
      </c>
      <c r="Z30" s="307">
        <f t="shared" si="8"/>
        <v>715</v>
      </c>
      <c r="AA30" s="307">
        <f t="shared" si="8"/>
        <v>22</v>
      </c>
      <c r="AB30" s="307">
        <f t="shared" si="8"/>
        <v>2</v>
      </c>
      <c r="AC30" s="306">
        <f t="shared" si="9"/>
        <v>739</v>
      </c>
      <c r="AJ30" s="254"/>
    </row>
    <row r="31" spans="1:36" ht="20.100000000000001" customHeight="1" x14ac:dyDescent="0.2">
      <c r="A31" s="240">
        <v>28</v>
      </c>
      <c r="B31" s="241" t="s">
        <v>12</v>
      </c>
      <c r="C31" s="310" t="s">
        <v>426</v>
      </c>
      <c r="D31" s="310" t="s">
        <v>427</v>
      </c>
      <c r="E31" s="309">
        <v>572369.45749766484</v>
      </c>
      <c r="F31" s="310" t="s">
        <v>879</v>
      </c>
      <c r="G31" s="244" t="s">
        <v>887</v>
      </c>
      <c r="H31" s="244" t="s">
        <v>429</v>
      </c>
      <c r="I31" s="288">
        <v>1</v>
      </c>
      <c r="J31" s="244" t="s">
        <v>882</v>
      </c>
      <c r="K31" s="244" t="s">
        <v>89</v>
      </c>
      <c r="L31" s="244" t="s">
        <v>89</v>
      </c>
      <c r="M31" s="244">
        <v>0.5</v>
      </c>
      <c r="N31" s="244">
        <f t="shared" si="4"/>
        <v>0.19634954084936207</v>
      </c>
      <c r="R31" s="301"/>
      <c r="S31" s="301"/>
      <c r="T31" s="301"/>
      <c r="U31" s="301"/>
      <c r="V31" s="301"/>
      <c r="W31" s="301"/>
      <c r="X31" s="301"/>
      <c r="Y31" s="302" t="s">
        <v>892</v>
      </c>
      <c r="Z31" s="307">
        <f t="shared" si="8"/>
        <v>85</v>
      </c>
      <c r="AA31" s="307">
        <f t="shared" si="8"/>
        <v>4</v>
      </c>
      <c r="AB31" s="307">
        <f t="shared" si="8"/>
        <v>0</v>
      </c>
      <c r="AC31" s="306">
        <f t="shared" si="9"/>
        <v>89</v>
      </c>
      <c r="AJ31" s="254"/>
    </row>
    <row r="32" spans="1:36" ht="20.100000000000001" customHeight="1" x14ac:dyDescent="0.2">
      <c r="A32" s="240">
        <v>29</v>
      </c>
      <c r="B32" s="241" t="s">
        <v>12</v>
      </c>
      <c r="C32" s="310" t="s">
        <v>432</v>
      </c>
      <c r="D32" s="310" t="s">
        <v>427</v>
      </c>
      <c r="E32" s="309">
        <v>572393.09956897434</v>
      </c>
      <c r="F32" s="310" t="s">
        <v>879</v>
      </c>
      <c r="G32" s="244" t="s">
        <v>905</v>
      </c>
      <c r="H32" s="244" t="s">
        <v>429</v>
      </c>
      <c r="I32" s="288">
        <v>1</v>
      </c>
      <c r="J32" s="244" t="s">
        <v>873</v>
      </c>
      <c r="K32" s="244" t="s">
        <v>89</v>
      </c>
      <c r="L32" s="244" t="s">
        <v>89</v>
      </c>
      <c r="M32" s="244">
        <v>0.5</v>
      </c>
      <c r="N32" s="244">
        <f t="shared" si="4"/>
        <v>0.19634954084936207</v>
      </c>
      <c r="R32" s="301"/>
      <c r="S32" s="301"/>
      <c r="T32" s="301"/>
      <c r="U32" s="301"/>
      <c r="V32" s="301"/>
      <c r="W32" s="301"/>
      <c r="X32" s="301"/>
      <c r="Y32" s="302" t="s">
        <v>894</v>
      </c>
      <c r="Z32" s="307">
        <f t="shared" si="8"/>
        <v>47</v>
      </c>
      <c r="AA32" s="307">
        <f t="shared" si="8"/>
        <v>0</v>
      </c>
      <c r="AB32" s="307">
        <f t="shared" si="8"/>
        <v>0</v>
      </c>
      <c r="AC32" s="306">
        <f t="shared" si="9"/>
        <v>47</v>
      </c>
      <c r="AJ32" s="254"/>
    </row>
    <row r="33" spans="1:36" ht="20.100000000000001" customHeight="1" x14ac:dyDescent="0.2">
      <c r="A33" s="240">
        <v>30</v>
      </c>
      <c r="B33" s="241" t="s">
        <v>12</v>
      </c>
      <c r="C33" s="310" t="s">
        <v>432</v>
      </c>
      <c r="D33" s="310" t="s">
        <v>427</v>
      </c>
      <c r="E33" s="309">
        <v>572393.09956897434</v>
      </c>
      <c r="F33" s="310" t="s">
        <v>879</v>
      </c>
      <c r="G33" s="244" t="s">
        <v>898</v>
      </c>
      <c r="H33" s="244" t="s">
        <v>429</v>
      </c>
      <c r="I33" s="288">
        <v>1</v>
      </c>
      <c r="J33" s="244" t="s">
        <v>873</v>
      </c>
      <c r="K33" s="244" t="s">
        <v>89</v>
      </c>
      <c r="L33" s="244" t="s">
        <v>89</v>
      </c>
      <c r="M33" s="244">
        <v>0.5</v>
      </c>
      <c r="N33" s="244">
        <f t="shared" si="4"/>
        <v>0.19634954084936207</v>
      </c>
      <c r="R33" s="301"/>
      <c r="S33" s="301"/>
      <c r="T33" s="301"/>
      <c r="U33" s="301"/>
      <c r="V33" s="301"/>
      <c r="W33" s="301"/>
      <c r="X33" s="301"/>
      <c r="Y33" s="302" t="s">
        <v>895</v>
      </c>
      <c r="Z33" s="307">
        <f t="shared" si="8"/>
        <v>55</v>
      </c>
      <c r="AA33" s="307">
        <f t="shared" si="8"/>
        <v>0</v>
      </c>
      <c r="AB33" s="307">
        <f t="shared" si="8"/>
        <v>0</v>
      </c>
      <c r="AC33" s="306">
        <f t="shared" si="9"/>
        <v>55</v>
      </c>
      <c r="AJ33" s="254"/>
    </row>
    <row r="34" spans="1:36" ht="20.100000000000001" customHeight="1" x14ac:dyDescent="0.2">
      <c r="A34" s="240">
        <v>31</v>
      </c>
      <c r="B34" s="241" t="s">
        <v>12</v>
      </c>
      <c r="C34" s="310" t="s">
        <v>426</v>
      </c>
      <c r="D34" s="310" t="s">
        <v>427</v>
      </c>
      <c r="E34" s="309">
        <v>572404.03572304524</v>
      </c>
      <c r="F34" s="310" t="s">
        <v>879</v>
      </c>
      <c r="G34" s="244" t="s">
        <v>887</v>
      </c>
      <c r="H34" s="244" t="s">
        <v>429</v>
      </c>
      <c r="I34" s="288">
        <v>1</v>
      </c>
      <c r="J34" s="244" t="s">
        <v>882</v>
      </c>
      <c r="K34" s="244" t="s">
        <v>89</v>
      </c>
      <c r="L34" s="244" t="s">
        <v>89</v>
      </c>
      <c r="M34" s="244">
        <v>0.5</v>
      </c>
      <c r="N34" s="244">
        <f t="shared" si="4"/>
        <v>0.19634954084936207</v>
      </c>
      <c r="R34" s="301"/>
      <c r="S34" s="301"/>
      <c r="T34" s="301"/>
      <c r="U34" s="301"/>
      <c r="V34" s="301"/>
      <c r="W34" s="301"/>
      <c r="X34" s="301"/>
      <c r="Y34" s="302" t="s">
        <v>897</v>
      </c>
      <c r="Z34" s="307">
        <f t="shared" si="8"/>
        <v>189</v>
      </c>
      <c r="AA34" s="307">
        <f t="shared" si="8"/>
        <v>8</v>
      </c>
      <c r="AB34" s="307">
        <f t="shared" si="8"/>
        <v>7</v>
      </c>
      <c r="AC34" s="306">
        <f t="shared" si="9"/>
        <v>204</v>
      </c>
      <c r="AJ34" s="254"/>
    </row>
    <row r="35" spans="1:36" ht="20.100000000000001" customHeight="1" x14ac:dyDescent="0.2">
      <c r="A35" s="240">
        <v>32</v>
      </c>
      <c r="B35" s="241" t="s">
        <v>12</v>
      </c>
      <c r="C35" s="310" t="s">
        <v>432</v>
      </c>
      <c r="D35" s="310" t="s">
        <v>427</v>
      </c>
      <c r="E35" s="309">
        <v>572414.95981157292</v>
      </c>
      <c r="F35" s="310" t="s">
        <v>879</v>
      </c>
      <c r="G35" s="244" t="s">
        <v>898</v>
      </c>
      <c r="H35" s="244" t="s">
        <v>869</v>
      </c>
      <c r="I35" s="288">
        <v>1</v>
      </c>
      <c r="J35" s="244" t="s">
        <v>873</v>
      </c>
      <c r="K35" s="244" t="s">
        <v>89</v>
      </c>
      <c r="L35" s="244" t="s">
        <v>89</v>
      </c>
      <c r="M35" s="244">
        <v>0.5</v>
      </c>
      <c r="N35" s="244">
        <f t="shared" si="4"/>
        <v>0.19634954084936207</v>
      </c>
      <c r="R35" s="301"/>
      <c r="S35" s="301"/>
      <c r="T35" s="301"/>
      <c r="U35" s="301"/>
      <c r="V35" s="301"/>
      <c r="W35" s="301"/>
      <c r="X35" s="301"/>
      <c r="Y35" s="301"/>
      <c r="Z35" s="301"/>
      <c r="AA35" s="301"/>
      <c r="AB35" s="301"/>
      <c r="AC35" s="306">
        <f>SUM(AC23:AC34)</f>
        <v>3953</v>
      </c>
      <c r="AJ35" s="254"/>
    </row>
    <row r="36" spans="1:36" ht="20.100000000000001" customHeight="1" x14ac:dyDescent="0.2">
      <c r="A36" s="240">
        <v>33</v>
      </c>
      <c r="B36" s="241" t="s">
        <v>12</v>
      </c>
      <c r="C36" s="310" t="s">
        <v>426</v>
      </c>
      <c r="D36" s="310" t="s">
        <v>427</v>
      </c>
      <c r="E36" s="309">
        <v>572425.21880365978</v>
      </c>
      <c r="F36" s="310" t="s">
        <v>892</v>
      </c>
      <c r="G36" s="244" t="s">
        <v>903</v>
      </c>
      <c r="H36" s="244" t="s">
        <v>429</v>
      </c>
      <c r="I36" s="288">
        <v>1</v>
      </c>
      <c r="J36" s="244" t="s">
        <v>882</v>
      </c>
      <c r="K36" s="244">
        <v>0.5</v>
      </c>
      <c r="L36" s="244">
        <v>0.5</v>
      </c>
      <c r="M36" s="244" t="s">
        <v>89</v>
      </c>
      <c r="N36" s="244">
        <f t="shared" si="4"/>
        <v>0.25</v>
      </c>
      <c r="R36" s="301"/>
      <c r="S36" s="301"/>
      <c r="T36" s="301"/>
      <c r="U36" s="301"/>
      <c r="V36" s="301"/>
      <c r="W36" s="301"/>
      <c r="X36" s="301"/>
      <c r="Y36" s="301"/>
      <c r="Z36" s="301"/>
      <c r="AA36" s="301"/>
      <c r="AB36" s="301"/>
      <c r="AC36" s="301"/>
      <c r="AJ36" s="254"/>
    </row>
    <row r="37" spans="1:36" ht="20.100000000000001" customHeight="1" x14ac:dyDescent="0.2">
      <c r="A37" s="240">
        <v>34</v>
      </c>
      <c r="B37" s="241" t="s">
        <v>12</v>
      </c>
      <c r="C37" s="310" t="s">
        <v>426</v>
      </c>
      <c r="D37" s="310" t="s">
        <v>427</v>
      </c>
      <c r="E37" s="309">
        <v>572425.21880365978</v>
      </c>
      <c r="F37" s="310" t="s">
        <v>879</v>
      </c>
      <c r="G37" s="244" t="s">
        <v>887</v>
      </c>
      <c r="H37" s="244" t="s">
        <v>429</v>
      </c>
      <c r="I37" s="288">
        <v>1</v>
      </c>
      <c r="J37" s="244" t="s">
        <v>882</v>
      </c>
      <c r="K37" s="244" t="s">
        <v>89</v>
      </c>
      <c r="L37" s="244" t="s">
        <v>89</v>
      </c>
      <c r="M37" s="244">
        <v>0.75</v>
      </c>
      <c r="N37" s="244">
        <f t="shared" si="4"/>
        <v>0.44178646691106466</v>
      </c>
      <c r="R37" s="301"/>
      <c r="S37" s="301"/>
      <c r="T37" s="301"/>
      <c r="U37" s="301"/>
      <c r="V37" s="301"/>
      <c r="W37" s="301"/>
      <c r="X37" s="301"/>
      <c r="Y37" s="301"/>
      <c r="Z37" s="301"/>
      <c r="AA37" s="301"/>
      <c r="AB37" s="301"/>
      <c r="AC37" s="301"/>
      <c r="AJ37" s="254"/>
    </row>
    <row r="38" spans="1:36" ht="20.100000000000001" customHeight="1" x14ac:dyDescent="0.2">
      <c r="A38" s="240">
        <v>35</v>
      </c>
      <c r="B38" s="241" t="s">
        <v>12</v>
      </c>
      <c r="C38" s="310" t="s">
        <v>426</v>
      </c>
      <c r="D38" s="310" t="s">
        <v>427</v>
      </c>
      <c r="E38" s="309">
        <v>572439.6232372165</v>
      </c>
      <c r="F38" s="310" t="s">
        <v>879</v>
      </c>
      <c r="G38" s="244" t="s">
        <v>887</v>
      </c>
      <c r="H38" s="244" t="s">
        <v>429</v>
      </c>
      <c r="I38" s="288">
        <v>1</v>
      </c>
      <c r="J38" s="244" t="s">
        <v>882</v>
      </c>
      <c r="K38" s="244" t="s">
        <v>89</v>
      </c>
      <c r="L38" s="244" t="s">
        <v>89</v>
      </c>
      <c r="M38" s="244">
        <v>0.75</v>
      </c>
      <c r="N38" s="244">
        <f t="shared" si="4"/>
        <v>0.44178646691106466</v>
      </c>
      <c r="R38" s="301"/>
      <c r="S38" s="301"/>
      <c r="T38" s="301"/>
      <c r="U38" s="301"/>
      <c r="V38" s="301"/>
      <c r="W38" s="301"/>
      <c r="X38" s="301"/>
      <c r="Y38" s="301"/>
      <c r="Z38" s="301"/>
      <c r="AA38" s="301"/>
      <c r="AB38" s="301"/>
      <c r="AC38" s="306"/>
      <c r="AJ38" s="254"/>
    </row>
    <row r="39" spans="1:36" ht="20.100000000000001" customHeight="1" x14ac:dyDescent="0.2">
      <c r="A39" s="240">
        <v>36</v>
      </c>
      <c r="B39" s="241" t="s">
        <v>12</v>
      </c>
      <c r="C39" s="310" t="s">
        <v>426</v>
      </c>
      <c r="D39" s="310" t="s">
        <v>427</v>
      </c>
      <c r="E39" s="309">
        <v>572449.37955736439</v>
      </c>
      <c r="F39" s="310" t="s">
        <v>879</v>
      </c>
      <c r="G39" s="244" t="s">
        <v>887</v>
      </c>
      <c r="H39" s="244" t="s">
        <v>429</v>
      </c>
      <c r="I39" s="288">
        <v>1</v>
      </c>
      <c r="J39" s="244" t="s">
        <v>873</v>
      </c>
      <c r="K39" s="244" t="s">
        <v>89</v>
      </c>
      <c r="L39" s="244" t="s">
        <v>89</v>
      </c>
      <c r="M39" s="244">
        <v>0.5</v>
      </c>
      <c r="N39" s="244">
        <f t="shared" si="4"/>
        <v>0.19634954084936207</v>
      </c>
      <c r="R39" s="301"/>
      <c r="S39" s="301"/>
      <c r="T39" s="301"/>
      <c r="U39" s="301"/>
      <c r="V39" s="301"/>
      <c r="W39" s="301"/>
      <c r="X39" s="301"/>
      <c r="Y39" s="301"/>
      <c r="Z39" s="301"/>
      <c r="AA39" s="301"/>
      <c r="AB39" s="301"/>
      <c r="AC39" s="301"/>
      <c r="AJ39" s="254"/>
    </row>
    <row r="40" spans="1:36" ht="20.100000000000001" customHeight="1" x14ac:dyDescent="0.2">
      <c r="A40" s="240">
        <v>37</v>
      </c>
      <c r="B40" s="241" t="s">
        <v>12</v>
      </c>
      <c r="C40" s="310" t="s">
        <v>432</v>
      </c>
      <c r="D40" s="310" t="s">
        <v>427</v>
      </c>
      <c r="E40" s="309">
        <v>572464.06307601847</v>
      </c>
      <c r="F40" s="310" t="s">
        <v>879</v>
      </c>
      <c r="G40" s="244" t="s">
        <v>898</v>
      </c>
      <c r="H40" s="244" t="s">
        <v>429</v>
      </c>
      <c r="I40" s="288">
        <v>1</v>
      </c>
      <c r="J40" s="244" t="s">
        <v>873</v>
      </c>
      <c r="K40" s="244" t="s">
        <v>89</v>
      </c>
      <c r="L40" s="244" t="s">
        <v>89</v>
      </c>
      <c r="M40" s="244">
        <v>0.5</v>
      </c>
      <c r="N40" s="244">
        <f t="shared" si="4"/>
        <v>0.19634954084936207</v>
      </c>
      <c r="R40" s="301"/>
      <c r="S40" s="301"/>
      <c r="T40" s="301"/>
      <c r="U40" s="301"/>
      <c r="V40" s="301"/>
      <c r="W40" s="301"/>
      <c r="X40" s="301"/>
      <c r="Y40" s="301"/>
      <c r="Z40" s="301"/>
      <c r="AA40" s="301"/>
      <c r="AB40" s="301"/>
      <c r="AC40" s="301"/>
      <c r="AJ40" s="254"/>
    </row>
    <row r="41" spans="1:36" ht="20.100000000000001" customHeight="1" x14ac:dyDescent="0.2">
      <c r="A41" s="240">
        <v>38</v>
      </c>
      <c r="B41" s="241" t="s">
        <v>12</v>
      </c>
      <c r="C41" s="310" t="s">
        <v>426</v>
      </c>
      <c r="D41" s="310" t="s">
        <v>427</v>
      </c>
      <c r="E41" s="309">
        <v>572478.75779535249</v>
      </c>
      <c r="F41" s="310" t="s">
        <v>879</v>
      </c>
      <c r="G41" s="244" t="s">
        <v>887</v>
      </c>
      <c r="H41" s="244" t="s">
        <v>429</v>
      </c>
      <c r="I41" s="288">
        <v>1</v>
      </c>
      <c r="J41" s="244" t="s">
        <v>882</v>
      </c>
      <c r="K41" s="244" t="s">
        <v>89</v>
      </c>
      <c r="L41" s="244" t="s">
        <v>89</v>
      </c>
      <c r="M41" s="244">
        <v>0.5</v>
      </c>
      <c r="N41" s="244">
        <f t="shared" si="4"/>
        <v>0.19634954084936207</v>
      </c>
      <c r="R41" s="301"/>
      <c r="S41" s="301"/>
      <c r="T41" s="301"/>
      <c r="U41" s="301"/>
      <c r="V41" s="301"/>
      <c r="W41" s="301"/>
      <c r="X41" s="301"/>
      <c r="Y41" s="301"/>
      <c r="Z41" s="301"/>
      <c r="AA41" s="301"/>
      <c r="AB41" s="301"/>
      <c r="AC41" s="301"/>
      <c r="AJ41" s="254"/>
    </row>
    <row r="42" spans="1:36" ht="20.100000000000001" customHeight="1" x14ac:dyDescent="0.2">
      <c r="A42" s="240">
        <v>39</v>
      </c>
      <c r="B42" s="241" t="s">
        <v>12</v>
      </c>
      <c r="C42" s="310" t="s">
        <v>426</v>
      </c>
      <c r="D42" s="310" t="s">
        <v>427</v>
      </c>
      <c r="E42" s="309">
        <v>572488.51120682375</v>
      </c>
      <c r="F42" s="310" t="s">
        <v>879</v>
      </c>
      <c r="G42" s="244" t="s">
        <v>887</v>
      </c>
      <c r="H42" s="244" t="s">
        <v>869</v>
      </c>
      <c r="I42" s="288">
        <v>1</v>
      </c>
      <c r="J42" s="244" t="s">
        <v>873</v>
      </c>
      <c r="K42" s="244" t="s">
        <v>89</v>
      </c>
      <c r="L42" s="244" t="s">
        <v>89</v>
      </c>
      <c r="M42" s="244">
        <v>0.5</v>
      </c>
      <c r="N42" s="244">
        <f t="shared" si="4"/>
        <v>0.19634954084936207</v>
      </c>
      <c r="R42" s="301"/>
      <c r="S42" s="301"/>
      <c r="T42" s="301"/>
      <c r="U42" s="301"/>
      <c r="V42" s="301"/>
      <c r="W42" s="301"/>
      <c r="X42" s="301"/>
      <c r="Y42" s="301"/>
      <c r="Z42" s="301"/>
      <c r="AA42" s="301"/>
      <c r="AB42" s="301"/>
      <c r="AC42" s="301"/>
      <c r="AJ42" s="254"/>
    </row>
    <row r="43" spans="1:36" ht="20.100000000000001" customHeight="1" x14ac:dyDescent="0.2">
      <c r="A43" s="240">
        <v>40</v>
      </c>
      <c r="B43" s="241" t="s">
        <v>12</v>
      </c>
      <c r="C43" s="310" t="s">
        <v>426</v>
      </c>
      <c r="D43" s="310" t="s">
        <v>427</v>
      </c>
      <c r="E43" s="309">
        <v>572513.05431034975</v>
      </c>
      <c r="F43" s="310" t="s">
        <v>879</v>
      </c>
      <c r="G43" s="244" t="s">
        <v>898</v>
      </c>
      <c r="H43" s="244" t="s">
        <v>429</v>
      </c>
      <c r="I43" s="288">
        <v>1</v>
      </c>
      <c r="J43" s="244" t="s">
        <v>873</v>
      </c>
      <c r="K43" s="244" t="s">
        <v>89</v>
      </c>
      <c r="L43" s="244" t="s">
        <v>89</v>
      </c>
      <c r="M43" s="244">
        <v>1</v>
      </c>
      <c r="N43" s="244">
        <f t="shared" si="4"/>
        <v>0.78539816339744828</v>
      </c>
      <c r="R43" s="301"/>
      <c r="S43" s="301"/>
      <c r="T43" s="301"/>
      <c r="U43" s="301"/>
      <c r="V43" s="301"/>
      <c r="W43" s="301"/>
      <c r="X43" s="301"/>
      <c r="Y43" s="301"/>
      <c r="Z43" s="301"/>
      <c r="AA43" s="301"/>
      <c r="AB43" s="301"/>
      <c r="AC43" s="301"/>
      <c r="AJ43" s="254"/>
    </row>
    <row r="44" spans="1:36" ht="20.100000000000001" customHeight="1" x14ac:dyDescent="0.2">
      <c r="A44" s="240">
        <v>41</v>
      </c>
      <c r="B44" s="241" t="s">
        <v>12</v>
      </c>
      <c r="C44" s="310" t="s">
        <v>426</v>
      </c>
      <c r="D44" s="310" t="s">
        <v>427</v>
      </c>
      <c r="E44" s="309">
        <v>572531.25006131933</v>
      </c>
      <c r="F44" s="310" t="s">
        <v>879</v>
      </c>
      <c r="G44" s="244" t="s">
        <v>898</v>
      </c>
      <c r="H44" s="244" t="s">
        <v>429</v>
      </c>
      <c r="I44" s="288">
        <v>1</v>
      </c>
      <c r="J44" s="244" t="s">
        <v>873</v>
      </c>
      <c r="K44" s="244" t="s">
        <v>89</v>
      </c>
      <c r="L44" s="244" t="s">
        <v>89</v>
      </c>
      <c r="M44" s="244">
        <v>1</v>
      </c>
      <c r="N44" s="244">
        <f t="shared" si="4"/>
        <v>0.78539816339744828</v>
      </c>
      <c r="R44" s="301"/>
      <c r="S44" s="301"/>
      <c r="T44" s="301"/>
      <c r="U44" s="301"/>
      <c r="V44" s="301"/>
      <c r="W44" s="301"/>
      <c r="X44" s="301"/>
      <c r="Y44" s="301"/>
      <c r="Z44" s="301"/>
      <c r="AA44" s="301"/>
      <c r="AB44" s="301"/>
      <c r="AC44" s="301"/>
      <c r="AJ44" s="254"/>
    </row>
    <row r="45" spans="1:36" ht="20.100000000000001" customHeight="1" x14ac:dyDescent="0.2">
      <c r="A45" s="240">
        <v>42</v>
      </c>
      <c r="B45" s="241" t="s">
        <v>12</v>
      </c>
      <c r="C45" s="310" t="s">
        <v>426</v>
      </c>
      <c r="D45" s="310" t="s">
        <v>427</v>
      </c>
      <c r="E45" s="309">
        <v>572550.33340179455</v>
      </c>
      <c r="F45" s="310" t="s">
        <v>879</v>
      </c>
      <c r="G45" s="244" t="s">
        <v>898</v>
      </c>
      <c r="H45" s="244" t="s">
        <v>429</v>
      </c>
      <c r="I45" s="288">
        <v>1</v>
      </c>
      <c r="J45" s="244" t="s">
        <v>882</v>
      </c>
      <c r="K45" s="244" t="s">
        <v>89</v>
      </c>
      <c r="L45" s="244" t="s">
        <v>89</v>
      </c>
      <c r="M45" s="244">
        <v>1</v>
      </c>
      <c r="N45" s="244">
        <f t="shared" si="4"/>
        <v>0.78539816339744828</v>
      </c>
      <c r="R45" s="301"/>
      <c r="S45" s="301"/>
      <c r="T45" s="301"/>
      <c r="U45" s="301"/>
      <c r="V45" s="301"/>
      <c r="W45" s="301"/>
      <c r="X45" s="301"/>
      <c r="Y45" s="301"/>
      <c r="Z45" s="301"/>
      <c r="AA45" s="301"/>
      <c r="AB45" s="301"/>
      <c r="AC45" s="301"/>
      <c r="AJ45" s="254"/>
    </row>
    <row r="46" spans="1:36" ht="20.100000000000001" customHeight="1" x14ac:dyDescent="0.2">
      <c r="A46" s="240">
        <v>43</v>
      </c>
      <c r="B46" s="241" t="s">
        <v>12</v>
      </c>
      <c r="C46" s="310" t="s">
        <v>426</v>
      </c>
      <c r="D46" s="310" t="s">
        <v>427</v>
      </c>
      <c r="E46" s="309">
        <v>572565.56099131599</v>
      </c>
      <c r="F46" s="310" t="s">
        <v>879</v>
      </c>
      <c r="G46" s="244" t="s">
        <v>898</v>
      </c>
      <c r="H46" s="244" t="s">
        <v>429</v>
      </c>
      <c r="I46" s="288">
        <v>1</v>
      </c>
      <c r="J46" s="244" t="s">
        <v>882</v>
      </c>
      <c r="K46" s="244" t="s">
        <v>89</v>
      </c>
      <c r="L46" s="244" t="s">
        <v>89</v>
      </c>
      <c r="M46" s="244">
        <v>1</v>
      </c>
      <c r="N46" s="244">
        <f t="shared" si="4"/>
        <v>0.78539816339744828</v>
      </c>
      <c r="R46" s="301"/>
      <c r="S46" s="301"/>
      <c r="T46" s="301"/>
      <c r="U46" s="301"/>
      <c r="V46" s="301"/>
      <c r="W46" s="301"/>
      <c r="X46" s="301"/>
      <c r="Y46" s="301"/>
      <c r="Z46" s="301"/>
      <c r="AA46" s="301"/>
      <c r="AB46" s="301"/>
      <c r="AC46" s="301"/>
      <c r="AD46" s="301"/>
      <c r="AE46" s="301"/>
      <c r="AF46" s="301"/>
      <c r="AG46" s="301"/>
      <c r="AH46" s="301"/>
      <c r="AI46" s="301"/>
    </row>
    <row r="47" spans="1:36" ht="20.100000000000001" customHeight="1" x14ac:dyDescent="0.2">
      <c r="A47" s="240">
        <v>44</v>
      </c>
      <c r="B47" s="241" t="s">
        <v>12</v>
      </c>
      <c r="C47" s="310" t="s">
        <v>426</v>
      </c>
      <c r="D47" s="310" t="s">
        <v>427</v>
      </c>
      <c r="E47" s="309">
        <v>572573.77326662582</v>
      </c>
      <c r="F47" s="310" t="s">
        <v>879</v>
      </c>
      <c r="G47" s="244" t="s">
        <v>898</v>
      </c>
      <c r="H47" s="244" t="s">
        <v>429</v>
      </c>
      <c r="I47" s="288">
        <v>1</v>
      </c>
      <c r="J47" s="244" t="s">
        <v>882</v>
      </c>
      <c r="K47" s="244" t="s">
        <v>89</v>
      </c>
      <c r="L47" s="244" t="s">
        <v>89</v>
      </c>
      <c r="M47" s="244">
        <v>1</v>
      </c>
      <c r="N47" s="244">
        <f t="shared" si="4"/>
        <v>0.78539816339744828</v>
      </c>
      <c r="R47" s="301"/>
      <c r="S47" s="301"/>
      <c r="T47" s="301"/>
      <c r="U47" s="301"/>
      <c r="V47" s="301"/>
      <c r="W47" s="301"/>
      <c r="X47" s="301"/>
      <c r="Y47" s="301"/>
      <c r="Z47" s="301"/>
      <c r="AA47" s="301"/>
      <c r="AB47" s="301"/>
      <c r="AC47" s="301"/>
      <c r="AD47" s="301"/>
      <c r="AE47" s="301"/>
      <c r="AF47" s="301"/>
      <c r="AG47" s="301"/>
      <c r="AH47" s="301"/>
      <c r="AI47" s="301"/>
    </row>
    <row r="48" spans="1:36" ht="20.100000000000001" customHeight="1" x14ac:dyDescent="0.2">
      <c r="A48" s="240">
        <v>45</v>
      </c>
      <c r="B48" s="241" t="s">
        <v>12</v>
      </c>
      <c r="C48" s="310" t="s">
        <v>426</v>
      </c>
      <c r="D48" s="310" t="s">
        <v>427</v>
      </c>
      <c r="E48" s="309">
        <v>572604.14417376136</v>
      </c>
      <c r="F48" s="310" t="s">
        <v>879</v>
      </c>
      <c r="G48" s="244" t="s">
        <v>898</v>
      </c>
      <c r="H48" s="244" t="s">
        <v>429</v>
      </c>
      <c r="I48" s="288">
        <v>1</v>
      </c>
      <c r="J48" s="244" t="s">
        <v>882</v>
      </c>
      <c r="K48" s="244" t="s">
        <v>89</v>
      </c>
      <c r="L48" s="244" t="s">
        <v>89</v>
      </c>
      <c r="M48" s="244">
        <v>1</v>
      </c>
      <c r="N48" s="244">
        <f t="shared" si="4"/>
        <v>0.78539816339744828</v>
      </c>
      <c r="R48" s="301"/>
      <c r="S48" s="301"/>
      <c r="T48" s="301"/>
      <c r="U48" s="301"/>
      <c r="V48" s="301"/>
      <c r="W48" s="301"/>
      <c r="X48" s="301"/>
      <c r="Y48" s="301"/>
      <c r="Z48" s="301"/>
      <c r="AA48" s="301"/>
      <c r="AB48" s="301"/>
      <c r="AC48" s="301"/>
      <c r="AD48" s="301"/>
      <c r="AE48" s="301"/>
      <c r="AF48" s="301"/>
      <c r="AG48" s="301"/>
      <c r="AH48" s="301"/>
      <c r="AI48" s="301"/>
    </row>
    <row r="49" spans="1:35" ht="20.100000000000001" customHeight="1" x14ac:dyDescent="0.2">
      <c r="A49" s="240">
        <v>46</v>
      </c>
      <c r="B49" s="241" t="s">
        <v>12</v>
      </c>
      <c r="C49" s="310" t="s">
        <v>432</v>
      </c>
      <c r="D49" s="310" t="s">
        <v>427</v>
      </c>
      <c r="E49" s="309">
        <v>572612.30636923003</v>
      </c>
      <c r="F49" s="310" t="s">
        <v>879</v>
      </c>
      <c r="G49" s="244" t="s">
        <v>899</v>
      </c>
      <c r="H49" s="244" t="s">
        <v>429</v>
      </c>
      <c r="I49" s="288">
        <v>1</v>
      </c>
      <c r="J49" s="244" t="s">
        <v>906</v>
      </c>
      <c r="K49" s="244" t="s">
        <v>89</v>
      </c>
      <c r="L49" s="244" t="s">
        <v>89</v>
      </c>
      <c r="M49" s="244">
        <v>0.5</v>
      </c>
      <c r="N49" s="244">
        <f t="shared" si="4"/>
        <v>0.19634954084936207</v>
      </c>
      <c r="R49" s="301"/>
      <c r="S49" s="301"/>
      <c r="T49" s="301"/>
      <c r="U49" s="301"/>
      <c r="V49" s="301"/>
      <c r="W49" s="301"/>
      <c r="X49" s="301"/>
      <c r="Y49" s="301"/>
      <c r="Z49" s="301"/>
      <c r="AA49" s="301"/>
      <c r="AB49" s="301"/>
      <c r="AC49" s="301"/>
      <c r="AD49" s="301"/>
      <c r="AE49" s="301"/>
      <c r="AF49" s="301"/>
      <c r="AG49" s="301"/>
      <c r="AH49" s="301"/>
      <c r="AI49" s="301"/>
    </row>
    <row r="50" spans="1:35" ht="20.100000000000001" customHeight="1" x14ac:dyDescent="0.2">
      <c r="A50" s="240">
        <v>47</v>
      </c>
      <c r="B50" s="241" t="s">
        <v>12</v>
      </c>
      <c r="C50" s="310" t="s">
        <v>432</v>
      </c>
      <c r="D50" s="310" t="s">
        <v>427</v>
      </c>
      <c r="E50" s="309">
        <v>572612.30636923003</v>
      </c>
      <c r="F50" s="310" t="s">
        <v>879</v>
      </c>
      <c r="G50" s="244" t="s">
        <v>907</v>
      </c>
      <c r="H50" s="244" t="s">
        <v>429</v>
      </c>
      <c r="I50" s="288">
        <v>1</v>
      </c>
      <c r="J50" s="244" t="s">
        <v>906</v>
      </c>
      <c r="K50" s="244" t="s">
        <v>89</v>
      </c>
      <c r="L50" s="244" t="s">
        <v>89</v>
      </c>
      <c r="M50" s="244">
        <v>0.5</v>
      </c>
      <c r="N50" s="244">
        <f t="shared" si="4"/>
        <v>0.19634954084936207</v>
      </c>
      <c r="R50" s="301"/>
      <c r="S50" s="301"/>
      <c r="T50" s="301"/>
      <c r="U50" s="301"/>
      <c r="V50" s="301"/>
      <c r="W50" s="301"/>
      <c r="X50" s="301"/>
      <c r="Y50" s="301"/>
      <c r="Z50" s="301"/>
      <c r="AA50" s="301"/>
      <c r="AB50" s="301"/>
      <c r="AC50" s="301"/>
      <c r="AD50" s="301"/>
      <c r="AE50" s="301"/>
      <c r="AF50" s="301"/>
      <c r="AG50" s="301"/>
      <c r="AH50" s="301"/>
      <c r="AI50" s="301"/>
    </row>
    <row r="51" spans="1:35" ht="20.100000000000001" customHeight="1" x14ac:dyDescent="0.2">
      <c r="A51" s="240">
        <v>48</v>
      </c>
      <c r="B51" s="241" t="s">
        <v>12</v>
      </c>
      <c r="C51" s="310" t="s">
        <v>426</v>
      </c>
      <c r="D51" s="310" t="s">
        <v>427</v>
      </c>
      <c r="E51" s="309">
        <v>573045.4595538415</v>
      </c>
      <c r="F51" s="310" t="s">
        <v>879</v>
      </c>
      <c r="G51" s="244" t="s">
        <v>898</v>
      </c>
      <c r="H51" s="244" t="s">
        <v>429</v>
      </c>
      <c r="I51" s="288">
        <v>1</v>
      </c>
      <c r="J51" s="244" t="s">
        <v>873</v>
      </c>
      <c r="K51" s="244" t="s">
        <v>89</v>
      </c>
      <c r="L51" s="244" t="s">
        <v>89</v>
      </c>
      <c r="M51" s="244">
        <v>0.75</v>
      </c>
      <c r="N51" s="244">
        <f t="shared" si="4"/>
        <v>0.44178646691106466</v>
      </c>
      <c r="R51" s="301"/>
      <c r="S51" s="301"/>
      <c r="T51" s="301"/>
      <c r="U51" s="301"/>
      <c r="V51" s="301"/>
      <c r="W51" s="301"/>
      <c r="X51" s="301"/>
      <c r="Y51" s="301"/>
      <c r="Z51" s="301"/>
      <c r="AA51" s="301"/>
      <c r="AB51" s="301"/>
      <c r="AC51" s="301"/>
      <c r="AD51" s="301"/>
      <c r="AE51" s="301"/>
      <c r="AF51" s="301"/>
      <c r="AG51" s="301"/>
      <c r="AH51" s="301"/>
      <c r="AI51" s="301"/>
    </row>
    <row r="52" spans="1:35" ht="20.100000000000001" customHeight="1" x14ac:dyDescent="0.2">
      <c r="A52" s="240">
        <v>49</v>
      </c>
      <c r="B52" s="241" t="s">
        <v>12</v>
      </c>
      <c r="C52" s="310" t="s">
        <v>426</v>
      </c>
      <c r="D52" s="310" t="s">
        <v>427</v>
      </c>
      <c r="E52" s="309">
        <v>573100.27808681095</v>
      </c>
      <c r="F52" s="310" t="s">
        <v>879</v>
      </c>
      <c r="G52" s="244" t="s">
        <v>898</v>
      </c>
      <c r="H52" s="244" t="s">
        <v>429</v>
      </c>
      <c r="I52" s="288">
        <v>1</v>
      </c>
      <c r="J52" s="244" t="s">
        <v>873</v>
      </c>
      <c r="K52" s="244" t="s">
        <v>89</v>
      </c>
      <c r="L52" s="244" t="s">
        <v>89</v>
      </c>
      <c r="M52" s="244">
        <v>0.5</v>
      </c>
      <c r="N52" s="244">
        <f t="shared" si="4"/>
        <v>0.19634954084936207</v>
      </c>
      <c r="R52" s="301"/>
      <c r="S52" s="301"/>
      <c r="T52" s="301"/>
      <c r="U52" s="301"/>
      <c r="V52" s="301"/>
      <c r="W52" s="301"/>
      <c r="X52" s="301"/>
      <c r="Y52" s="301"/>
      <c r="Z52" s="301"/>
      <c r="AA52" s="301"/>
      <c r="AB52" s="301"/>
      <c r="AC52" s="301"/>
      <c r="AD52" s="301"/>
      <c r="AE52" s="301"/>
      <c r="AF52" s="301"/>
      <c r="AG52" s="301"/>
      <c r="AH52" s="301"/>
      <c r="AI52" s="301"/>
    </row>
    <row r="53" spans="1:35" ht="20.100000000000001" customHeight="1" x14ac:dyDescent="0.2">
      <c r="A53" s="240">
        <v>50</v>
      </c>
      <c r="B53" s="241" t="s">
        <v>12</v>
      </c>
      <c r="C53" s="310" t="s">
        <v>426</v>
      </c>
      <c r="D53" s="310" t="s">
        <v>427</v>
      </c>
      <c r="E53" s="309">
        <v>573135.68603101384</v>
      </c>
      <c r="F53" s="310" t="s">
        <v>879</v>
      </c>
      <c r="G53" s="244" t="s">
        <v>898</v>
      </c>
      <c r="H53" s="244" t="s">
        <v>429</v>
      </c>
      <c r="I53" s="288">
        <v>1</v>
      </c>
      <c r="J53" s="244" t="s">
        <v>873</v>
      </c>
      <c r="K53" s="244" t="s">
        <v>89</v>
      </c>
      <c r="L53" s="244" t="s">
        <v>89</v>
      </c>
      <c r="M53" s="244">
        <v>0.5</v>
      </c>
      <c r="N53" s="244">
        <f t="shared" si="4"/>
        <v>0.19634954084936207</v>
      </c>
      <c r="R53" s="301"/>
      <c r="S53" s="301"/>
      <c r="T53" s="301"/>
      <c r="U53" s="301"/>
      <c r="V53" s="301"/>
      <c r="W53" s="301"/>
      <c r="X53" s="301"/>
      <c r="Y53" s="301"/>
      <c r="Z53" s="301"/>
      <c r="AA53" s="301"/>
      <c r="AB53" s="301"/>
      <c r="AC53" s="301"/>
      <c r="AD53" s="301"/>
      <c r="AE53" s="301"/>
      <c r="AF53" s="301"/>
      <c r="AG53" s="301"/>
      <c r="AH53" s="301"/>
      <c r="AI53" s="301"/>
    </row>
    <row r="54" spans="1:35" ht="20.100000000000001" customHeight="1" x14ac:dyDescent="0.2">
      <c r="A54" s="240">
        <v>51</v>
      </c>
      <c r="B54" s="241" t="s">
        <v>12</v>
      </c>
      <c r="C54" s="310" t="s">
        <v>426</v>
      </c>
      <c r="D54" s="310" t="s">
        <v>427</v>
      </c>
      <c r="E54" s="309">
        <v>573135.68603101384</v>
      </c>
      <c r="F54" s="310" t="s">
        <v>871</v>
      </c>
      <c r="G54" s="244" t="s">
        <v>908</v>
      </c>
      <c r="H54" s="244" t="s">
        <v>429</v>
      </c>
      <c r="I54" s="288">
        <v>1</v>
      </c>
      <c r="J54" s="244" t="s">
        <v>873</v>
      </c>
      <c r="K54" s="244">
        <v>0.5</v>
      </c>
      <c r="L54" s="244">
        <v>0.5</v>
      </c>
      <c r="M54" s="244" t="s">
        <v>89</v>
      </c>
      <c r="N54" s="244">
        <f t="shared" si="4"/>
        <v>0.25</v>
      </c>
      <c r="R54" s="301"/>
      <c r="S54" s="301"/>
      <c r="T54" s="301"/>
      <c r="U54" s="301"/>
      <c r="V54" s="301"/>
      <c r="W54" s="301"/>
      <c r="X54" s="301"/>
      <c r="Y54" s="301"/>
      <c r="Z54" s="301"/>
      <c r="AA54" s="301"/>
      <c r="AB54" s="301"/>
      <c r="AC54" s="301"/>
      <c r="AD54" s="301"/>
      <c r="AE54" s="301"/>
      <c r="AF54" s="301"/>
      <c r="AG54" s="301"/>
      <c r="AH54" s="301"/>
      <c r="AI54" s="301"/>
    </row>
    <row r="55" spans="1:35" ht="20.100000000000001" customHeight="1" x14ac:dyDescent="0.2">
      <c r="A55" s="240">
        <v>52</v>
      </c>
      <c r="B55" s="241" t="s">
        <v>12</v>
      </c>
      <c r="C55" s="310" t="s">
        <v>426</v>
      </c>
      <c r="D55" s="310" t="s">
        <v>427</v>
      </c>
      <c r="E55" s="309">
        <v>573168.44153212605</v>
      </c>
      <c r="F55" s="310" t="s">
        <v>886</v>
      </c>
      <c r="G55" s="244" t="s">
        <v>909</v>
      </c>
      <c r="H55" s="244" t="s">
        <v>429</v>
      </c>
      <c r="I55" s="288">
        <v>1</v>
      </c>
      <c r="J55" s="244" t="s">
        <v>873</v>
      </c>
      <c r="K55" s="244">
        <v>0.5</v>
      </c>
      <c r="L55" s="244">
        <v>0.5</v>
      </c>
      <c r="M55" s="244" t="s">
        <v>89</v>
      </c>
      <c r="N55" s="244">
        <f t="shared" si="4"/>
        <v>0.25</v>
      </c>
      <c r="R55" s="301"/>
      <c r="S55" s="301"/>
      <c r="T55" s="301"/>
      <c r="U55" s="301"/>
      <c r="V55" s="301"/>
      <c r="W55" s="301"/>
      <c r="X55" s="301"/>
      <c r="Y55" s="301"/>
      <c r="Z55" s="301"/>
      <c r="AA55" s="301"/>
      <c r="AB55" s="301"/>
      <c r="AC55" s="301"/>
      <c r="AD55" s="301"/>
      <c r="AE55" s="301"/>
      <c r="AF55" s="301"/>
      <c r="AG55" s="301"/>
      <c r="AH55" s="301"/>
      <c r="AI55" s="301"/>
    </row>
    <row r="56" spans="1:35" ht="20.100000000000001" customHeight="1" x14ac:dyDescent="0.2">
      <c r="A56" s="240">
        <v>53</v>
      </c>
      <c r="B56" s="241" t="s">
        <v>12</v>
      </c>
      <c r="C56" s="310" t="s">
        <v>426</v>
      </c>
      <c r="D56" s="310" t="s">
        <v>427</v>
      </c>
      <c r="E56" s="309">
        <v>573173.60802760767</v>
      </c>
      <c r="F56" s="310" t="s">
        <v>871</v>
      </c>
      <c r="G56" s="244" t="s">
        <v>872</v>
      </c>
      <c r="H56" s="244" t="s">
        <v>429</v>
      </c>
      <c r="I56" s="288">
        <v>1</v>
      </c>
      <c r="J56" s="244" t="s">
        <v>873</v>
      </c>
      <c r="K56" s="244">
        <v>0.5</v>
      </c>
      <c r="L56" s="244">
        <v>0.5</v>
      </c>
      <c r="M56" s="244" t="s">
        <v>89</v>
      </c>
      <c r="N56" s="244">
        <f t="shared" si="4"/>
        <v>0.25</v>
      </c>
      <c r="R56" s="301"/>
      <c r="S56" s="301"/>
      <c r="T56" s="301"/>
      <c r="U56" s="301"/>
      <c r="V56" s="301"/>
      <c r="W56" s="301"/>
      <c r="X56" s="301"/>
      <c r="Y56" s="301"/>
      <c r="Z56" s="301"/>
      <c r="AA56" s="301"/>
      <c r="AB56" s="301"/>
      <c r="AC56" s="301"/>
      <c r="AD56" s="301"/>
      <c r="AE56" s="301"/>
      <c r="AF56" s="301"/>
      <c r="AG56" s="301"/>
      <c r="AH56" s="301"/>
      <c r="AI56" s="301"/>
    </row>
    <row r="57" spans="1:35" ht="20.100000000000001" customHeight="1" x14ac:dyDescent="0.2">
      <c r="A57" s="240">
        <v>54</v>
      </c>
      <c r="B57" s="241" t="s">
        <v>12</v>
      </c>
      <c r="C57" s="310" t="s">
        <v>426</v>
      </c>
      <c r="D57" s="310" t="s">
        <v>427</v>
      </c>
      <c r="E57" s="309">
        <v>573354.97737068264</v>
      </c>
      <c r="F57" s="310" t="s">
        <v>879</v>
      </c>
      <c r="G57" s="244" t="s">
        <v>904</v>
      </c>
      <c r="H57" s="244" t="s">
        <v>429</v>
      </c>
      <c r="I57" s="288">
        <v>1</v>
      </c>
      <c r="J57" s="244" t="s">
        <v>910</v>
      </c>
      <c r="K57" s="244" t="s">
        <v>89</v>
      </c>
      <c r="L57" s="244" t="s">
        <v>89</v>
      </c>
      <c r="M57" s="244">
        <v>0.5</v>
      </c>
      <c r="N57" s="244">
        <f t="shared" si="4"/>
        <v>0.19634954084936207</v>
      </c>
      <c r="R57" s="301"/>
      <c r="S57" s="301"/>
      <c r="T57" s="301"/>
      <c r="U57" s="301"/>
      <c r="V57" s="301"/>
      <c r="W57" s="301"/>
      <c r="X57" s="301"/>
      <c r="Y57" s="301"/>
      <c r="Z57" s="301"/>
      <c r="AA57" s="301"/>
      <c r="AB57" s="301"/>
      <c r="AC57" s="301"/>
      <c r="AD57" s="301"/>
      <c r="AE57" s="301"/>
      <c r="AF57" s="301"/>
      <c r="AG57" s="301"/>
      <c r="AH57" s="301"/>
      <c r="AI57" s="301"/>
    </row>
    <row r="58" spans="1:35" ht="20.100000000000001" customHeight="1" x14ac:dyDescent="0.2">
      <c r="A58" s="240">
        <v>55</v>
      </c>
      <c r="B58" s="241" t="s">
        <v>12</v>
      </c>
      <c r="C58" s="310" t="s">
        <v>426</v>
      </c>
      <c r="D58" s="310" t="s">
        <v>427</v>
      </c>
      <c r="E58" s="309">
        <v>573368.78119634057</v>
      </c>
      <c r="F58" s="310" t="s">
        <v>879</v>
      </c>
      <c r="G58" s="244" t="s">
        <v>904</v>
      </c>
      <c r="H58" s="244" t="s">
        <v>429</v>
      </c>
      <c r="I58" s="288">
        <v>1</v>
      </c>
      <c r="J58" s="244" t="s">
        <v>882</v>
      </c>
      <c r="K58" s="244" t="s">
        <v>89</v>
      </c>
      <c r="L58" s="244" t="s">
        <v>89</v>
      </c>
      <c r="M58" s="244">
        <v>0.5</v>
      </c>
      <c r="N58" s="244">
        <f t="shared" si="4"/>
        <v>0.19634954084936207</v>
      </c>
      <c r="R58" s="301"/>
      <c r="S58" s="301"/>
      <c r="T58" s="301"/>
      <c r="U58" s="301"/>
      <c r="V58" s="301"/>
      <c r="W58" s="301"/>
      <c r="X58" s="301"/>
      <c r="Y58" s="301"/>
      <c r="Z58" s="301"/>
      <c r="AA58" s="301"/>
      <c r="AB58" s="301"/>
      <c r="AC58" s="301"/>
      <c r="AD58" s="301"/>
      <c r="AE58" s="301"/>
      <c r="AF58" s="301"/>
      <c r="AG58" s="301"/>
      <c r="AH58" s="301"/>
      <c r="AI58" s="301"/>
    </row>
    <row r="59" spans="1:35" ht="20.100000000000001" customHeight="1" x14ac:dyDescent="0.2">
      <c r="A59" s="240">
        <v>56</v>
      </c>
      <c r="B59" s="241" t="s">
        <v>12</v>
      </c>
      <c r="C59" s="310" t="s">
        <v>426</v>
      </c>
      <c r="D59" s="310" t="s">
        <v>427</v>
      </c>
      <c r="E59" s="309">
        <v>573374.05883621564</v>
      </c>
      <c r="F59" s="310" t="s">
        <v>879</v>
      </c>
      <c r="G59" s="244" t="s">
        <v>911</v>
      </c>
      <c r="H59" s="244" t="s">
        <v>429</v>
      </c>
      <c r="I59" s="288">
        <v>1</v>
      </c>
      <c r="J59" s="244" t="s">
        <v>873</v>
      </c>
      <c r="K59" s="244" t="s">
        <v>89</v>
      </c>
      <c r="L59" s="244" t="s">
        <v>89</v>
      </c>
      <c r="M59" s="244">
        <v>0.5</v>
      </c>
      <c r="N59" s="244">
        <f t="shared" si="4"/>
        <v>0.19634954084936207</v>
      </c>
      <c r="R59" s="301"/>
      <c r="S59" s="301"/>
      <c r="T59" s="301"/>
      <c r="U59" s="301"/>
      <c r="V59" s="301"/>
      <c r="W59" s="301"/>
      <c r="X59" s="301"/>
      <c r="Y59" s="301"/>
      <c r="Z59" s="301"/>
      <c r="AA59" s="301"/>
      <c r="AB59" s="301"/>
      <c r="AC59" s="301"/>
      <c r="AD59" s="301"/>
      <c r="AE59" s="301"/>
      <c r="AF59" s="301"/>
      <c r="AG59" s="301"/>
      <c r="AH59" s="301"/>
      <c r="AI59" s="301"/>
    </row>
    <row r="60" spans="1:35" ht="20.100000000000001" customHeight="1" x14ac:dyDescent="0.2">
      <c r="A60" s="240">
        <v>57</v>
      </c>
      <c r="B60" s="241" t="s">
        <v>12</v>
      </c>
      <c r="C60" s="310" t="s">
        <v>426</v>
      </c>
      <c r="D60" s="310" t="s">
        <v>427</v>
      </c>
      <c r="E60" s="309">
        <v>573374.05883621564</v>
      </c>
      <c r="F60" s="310" t="s">
        <v>879</v>
      </c>
      <c r="G60" s="244" t="s">
        <v>878</v>
      </c>
      <c r="H60" s="244" t="s">
        <v>429</v>
      </c>
      <c r="I60" s="288">
        <v>1</v>
      </c>
      <c r="J60" s="244" t="s">
        <v>873</v>
      </c>
      <c r="K60" s="244" t="s">
        <v>89</v>
      </c>
      <c r="L60" s="244" t="s">
        <v>89</v>
      </c>
      <c r="M60" s="244">
        <v>0.5</v>
      </c>
      <c r="N60" s="244">
        <f t="shared" si="4"/>
        <v>0.19634954084936207</v>
      </c>
      <c r="R60" s="301"/>
      <c r="S60" s="301"/>
      <c r="T60" s="301"/>
      <c r="U60" s="301"/>
      <c r="V60" s="301"/>
      <c r="W60" s="301"/>
      <c r="X60" s="301"/>
      <c r="Y60" s="301"/>
      <c r="Z60" s="301"/>
      <c r="AA60" s="301"/>
      <c r="AB60" s="301"/>
      <c r="AC60" s="301"/>
      <c r="AD60" s="301"/>
      <c r="AE60" s="301"/>
      <c r="AF60" s="301"/>
      <c r="AG60" s="301"/>
      <c r="AH60" s="301"/>
      <c r="AI60" s="301"/>
    </row>
    <row r="61" spans="1:35" ht="20.100000000000001" customHeight="1" x14ac:dyDescent="0.2">
      <c r="A61" s="240">
        <v>58</v>
      </c>
      <c r="B61" s="241" t="s">
        <v>12</v>
      </c>
      <c r="C61" s="310" t="s">
        <v>426</v>
      </c>
      <c r="D61" s="310" t="s">
        <v>427</v>
      </c>
      <c r="E61" s="309">
        <v>573610.68011446553</v>
      </c>
      <c r="F61" s="310" t="s">
        <v>879</v>
      </c>
      <c r="G61" s="244" t="s">
        <v>912</v>
      </c>
      <c r="H61" s="244" t="s">
        <v>429</v>
      </c>
      <c r="I61" s="288">
        <v>1</v>
      </c>
      <c r="J61" s="244" t="s">
        <v>873</v>
      </c>
      <c r="K61" s="244" t="s">
        <v>89</v>
      </c>
      <c r="L61" s="244" t="s">
        <v>89</v>
      </c>
      <c r="M61" s="244">
        <v>0.5</v>
      </c>
      <c r="N61" s="244">
        <f t="shared" si="4"/>
        <v>0.19634954084936207</v>
      </c>
      <c r="R61" s="301"/>
      <c r="S61" s="301"/>
      <c r="T61" s="301"/>
      <c r="U61" s="301"/>
      <c r="V61" s="301"/>
      <c r="W61" s="301"/>
      <c r="X61" s="301"/>
      <c r="Y61" s="301"/>
      <c r="Z61" s="301"/>
      <c r="AA61" s="301"/>
      <c r="AB61" s="301"/>
      <c r="AC61" s="301"/>
      <c r="AD61" s="301"/>
      <c r="AE61" s="301"/>
      <c r="AF61" s="301"/>
      <c r="AG61" s="301"/>
      <c r="AH61" s="301"/>
      <c r="AI61" s="301"/>
    </row>
    <row r="62" spans="1:35" ht="20.100000000000001" customHeight="1" x14ac:dyDescent="0.2">
      <c r="A62" s="240">
        <v>59</v>
      </c>
      <c r="B62" s="241" t="s">
        <v>12</v>
      </c>
      <c r="C62" s="310" t="s">
        <v>426</v>
      </c>
      <c r="D62" s="310" t="s">
        <v>427</v>
      </c>
      <c r="E62" s="309">
        <v>573639.87441240752</v>
      </c>
      <c r="F62" s="310" t="s">
        <v>879</v>
      </c>
      <c r="G62" s="244" t="s">
        <v>887</v>
      </c>
      <c r="H62" s="244" t="s">
        <v>429</v>
      </c>
      <c r="I62" s="288">
        <v>1</v>
      </c>
      <c r="J62" s="244" t="s">
        <v>882</v>
      </c>
      <c r="K62" s="244" t="s">
        <v>89</v>
      </c>
      <c r="L62" s="244" t="s">
        <v>89</v>
      </c>
      <c r="M62" s="244">
        <v>0.5</v>
      </c>
      <c r="N62" s="244">
        <f t="shared" si="4"/>
        <v>0.19634954084936207</v>
      </c>
      <c r="R62" s="301"/>
      <c r="S62" s="301"/>
      <c r="T62" s="301"/>
      <c r="U62" s="301"/>
      <c r="V62" s="301"/>
      <c r="W62" s="301"/>
      <c r="X62" s="301"/>
      <c r="Y62" s="301"/>
      <c r="Z62" s="301"/>
      <c r="AA62" s="301"/>
      <c r="AB62" s="301"/>
      <c r="AC62" s="301"/>
      <c r="AD62" s="301"/>
      <c r="AE62" s="301"/>
      <c r="AF62" s="301"/>
      <c r="AG62" s="301"/>
      <c r="AH62" s="301"/>
      <c r="AI62" s="301"/>
    </row>
    <row r="63" spans="1:35" ht="20.100000000000001" customHeight="1" x14ac:dyDescent="0.2">
      <c r="A63" s="240">
        <v>60</v>
      </c>
      <c r="B63" s="241" t="s">
        <v>12</v>
      </c>
      <c r="C63" s="310" t="s">
        <v>426</v>
      </c>
      <c r="D63" s="310" t="s">
        <v>427</v>
      </c>
      <c r="E63" s="309">
        <v>573671.57389923197</v>
      </c>
      <c r="F63" s="310" t="s">
        <v>879</v>
      </c>
      <c r="G63" s="244" t="s">
        <v>887</v>
      </c>
      <c r="H63" s="244" t="s">
        <v>429</v>
      </c>
      <c r="I63" s="288">
        <v>1</v>
      </c>
      <c r="J63" s="244" t="s">
        <v>882</v>
      </c>
      <c r="K63" s="244" t="s">
        <v>89</v>
      </c>
      <c r="L63" s="244" t="s">
        <v>89</v>
      </c>
      <c r="M63" s="244">
        <v>0.5</v>
      </c>
      <c r="N63" s="244">
        <f t="shared" si="4"/>
        <v>0.19634954084936207</v>
      </c>
      <c r="R63" s="301"/>
      <c r="S63" s="301"/>
      <c r="T63" s="301"/>
      <c r="U63" s="301"/>
      <c r="V63" s="301"/>
      <c r="W63" s="301"/>
      <c r="X63" s="301"/>
      <c r="Y63" s="301"/>
      <c r="Z63" s="301"/>
      <c r="AA63" s="301"/>
      <c r="AB63" s="301"/>
      <c r="AC63" s="301"/>
      <c r="AD63" s="301"/>
      <c r="AE63" s="301"/>
      <c r="AF63" s="301"/>
      <c r="AG63" s="301"/>
      <c r="AH63" s="301"/>
      <c r="AI63" s="301"/>
    </row>
    <row r="64" spans="1:35" ht="20.100000000000001" customHeight="1" x14ac:dyDescent="0.2">
      <c r="A64" s="240">
        <v>61</v>
      </c>
      <c r="B64" s="241" t="s">
        <v>12</v>
      </c>
      <c r="C64" s="310" t="s">
        <v>426</v>
      </c>
      <c r="D64" s="310" t="s">
        <v>427</v>
      </c>
      <c r="E64" s="309">
        <v>573692.50880810234</v>
      </c>
      <c r="F64" s="310" t="s">
        <v>879</v>
      </c>
      <c r="G64" s="244" t="s">
        <v>887</v>
      </c>
      <c r="H64" s="244" t="s">
        <v>429</v>
      </c>
      <c r="I64" s="288">
        <v>1</v>
      </c>
      <c r="J64" s="244" t="s">
        <v>882</v>
      </c>
      <c r="K64" s="244" t="s">
        <v>89</v>
      </c>
      <c r="L64" s="244" t="s">
        <v>89</v>
      </c>
      <c r="M64" s="244">
        <v>0.5</v>
      </c>
      <c r="N64" s="244">
        <f t="shared" si="4"/>
        <v>0.19634954084936207</v>
      </c>
      <c r="R64" s="301"/>
      <c r="S64" s="301"/>
      <c r="T64" s="301"/>
      <c r="U64" s="301"/>
      <c r="V64" s="301"/>
      <c r="W64" s="301"/>
      <c r="X64" s="301"/>
      <c r="Y64" s="301"/>
      <c r="Z64" s="301"/>
      <c r="AA64" s="301"/>
      <c r="AB64" s="301"/>
      <c r="AC64" s="301"/>
      <c r="AD64" s="301"/>
      <c r="AE64" s="301"/>
      <c r="AF64" s="301"/>
      <c r="AG64" s="301"/>
      <c r="AH64" s="301"/>
      <c r="AI64" s="301"/>
    </row>
    <row r="65" spans="1:35" ht="20.100000000000001" customHeight="1" x14ac:dyDescent="0.2">
      <c r="A65" s="240">
        <v>62</v>
      </c>
      <c r="B65" s="241" t="s">
        <v>12</v>
      </c>
      <c r="C65" s="310" t="s">
        <v>426</v>
      </c>
      <c r="D65" s="310" t="s">
        <v>427</v>
      </c>
      <c r="E65" s="309">
        <v>573727.93272093276</v>
      </c>
      <c r="F65" s="310" t="s">
        <v>879</v>
      </c>
      <c r="G65" s="244" t="s">
        <v>887</v>
      </c>
      <c r="H65" s="244" t="s">
        <v>429</v>
      </c>
      <c r="I65" s="288">
        <v>1</v>
      </c>
      <c r="J65" s="244" t="s">
        <v>882</v>
      </c>
      <c r="K65" s="244" t="s">
        <v>89</v>
      </c>
      <c r="L65" s="244" t="s">
        <v>89</v>
      </c>
      <c r="M65" s="244">
        <v>0.5</v>
      </c>
      <c r="N65" s="244">
        <f t="shared" si="4"/>
        <v>0.19634954084936207</v>
      </c>
      <c r="R65" s="301"/>
      <c r="S65" s="301"/>
      <c r="T65" s="301"/>
      <c r="U65" s="301"/>
      <c r="V65" s="301"/>
      <c r="W65" s="301"/>
      <c r="X65" s="301"/>
      <c r="Y65" s="301"/>
      <c r="Z65" s="301"/>
      <c r="AA65" s="301"/>
      <c r="AB65" s="301"/>
      <c r="AC65" s="301"/>
      <c r="AD65" s="301"/>
      <c r="AE65" s="301"/>
      <c r="AF65" s="301"/>
      <c r="AG65" s="301"/>
      <c r="AH65" s="301"/>
      <c r="AI65" s="301"/>
    </row>
    <row r="66" spans="1:35" ht="20.100000000000001" customHeight="1" x14ac:dyDescent="0.2">
      <c r="A66" s="240">
        <v>63</v>
      </c>
      <c r="B66" s="241" t="s">
        <v>12</v>
      </c>
      <c r="C66" s="310" t="s">
        <v>426</v>
      </c>
      <c r="D66" s="310" t="s">
        <v>427</v>
      </c>
      <c r="E66" s="309">
        <v>573756.05406513985</v>
      </c>
      <c r="F66" s="310" t="s">
        <v>879</v>
      </c>
      <c r="G66" s="244" t="s">
        <v>887</v>
      </c>
      <c r="H66" s="244" t="s">
        <v>429</v>
      </c>
      <c r="I66" s="288">
        <v>1</v>
      </c>
      <c r="J66" s="244" t="s">
        <v>882</v>
      </c>
      <c r="K66" s="244" t="s">
        <v>89</v>
      </c>
      <c r="L66" s="244" t="s">
        <v>89</v>
      </c>
      <c r="M66" s="244">
        <v>0.5</v>
      </c>
      <c r="N66" s="244">
        <f t="shared" si="4"/>
        <v>0.19634954084936207</v>
      </c>
      <c r="R66" s="301"/>
      <c r="S66" s="301"/>
      <c r="T66" s="301"/>
      <c r="U66" s="301"/>
      <c r="V66" s="301"/>
      <c r="W66" s="301"/>
      <c r="X66" s="301"/>
      <c r="Y66" s="301"/>
      <c r="Z66" s="301"/>
      <c r="AA66" s="301"/>
      <c r="AB66" s="301"/>
      <c r="AC66" s="301"/>
      <c r="AD66" s="301"/>
      <c r="AE66" s="301"/>
      <c r="AF66" s="301"/>
      <c r="AG66" s="301"/>
      <c r="AH66" s="301"/>
      <c r="AI66" s="301"/>
    </row>
    <row r="67" spans="1:35" ht="20.100000000000001" customHeight="1" x14ac:dyDescent="0.2">
      <c r="A67" s="240">
        <v>64</v>
      </c>
      <c r="B67" s="241" t="s">
        <v>12</v>
      </c>
      <c r="C67" s="310" t="s">
        <v>426</v>
      </c>
      <c r="D67" s="310" t="s">
        <v>427</v>
      </c>
      <c r="E67" s="309">
        <v>573821.81978280039</v>
      </c>
      <c r="F67" s="310" t="s">
        <v>879</v>
      </c>
      <c r="G67" s="244" t="s">
        <v>887</v>
      </c>
      <c r="H67" s="244" t="s">
        <v>429</v>
      </c>
      <c r="I67" s="288">
        <v>1</v>
      </c>
      <c r="J67" s="244" t="s">
        <v>882</v>
      </c>
      <c r="K67" s="244" t="s">
        <v>89</v>
      </c>
      <c r="L67" s="244" t="s">
        <v>89</v>
      </c>
      <c r="M67" s="244">
        <v>0.5</v>
      </c>
      <c r="N67" s="244">
        <f t="shared" si="4"/>
        <v>0.19634954084936207</v>
      </c>
      <c r="R67" s="301"/>
      <c r="S67" s="301"/>
      <c r="T67" s="301"/>
      <c r="U67" s="301"/>
      <c r="V67" s="301"/>
      <c r="W67" s="301"/>
      <c r="X67" s="301"/>
      <c r="Y67" s="301"/>
      <c r="Z67" s="301"/>
      <c r="AA67" s="301"/>
      <c r="AB67" s="301"/>
      <c r="AC67" s="301"/>
      <c r="AD67" s="301"/>
      <c r="AE67" s="301"/>
      <c r="AF67" s="301"/>
      <c r="AG67" s="301"/>
      <c r="AH67" s="301"/>
      <c r="AI67" s="301"/>
    </row>
    <row r="68" spans="1:35" ht="20.100000000000001" customHeight="1" x14ac:dyDescent="0.2">
      <c r="A68" s="240">
        <v>65</v>
      </c>
      <c r="B68" s="241" t="s">
        <v>12</v>
      </c>
      <c r="C68" s="310" t="s">
        <v>426</v>
      </c>
      <c r="D68" s="310" t="s">
        <v>427</v>
      </c>
      <c r="E68" s="309">
        <v>573860.52007597743</v>
      </c>
      <c r="F68" s="310" t="s">
        <v>879</v>
      </c>
      <c r="G68" s="244" t="s">
        <v>887</v>
      </c>
      <c r="H68" s="244" t="s">
        <v>429</v>
      </c>
      <c r="I68" s="288">
        <v>1</v>
      </c>
      <c r="J68" s="244" t="s">
        <v>882</v>
      </c>
      <c r="K68" s="244" t="s">
        <v>89</v>
      </c>
      <c r="L68" s="244" t="s">
        <v>89</v>
      </c>
      <c r="M68" s="244">
        <v>0.5</v>
      </c>
      <c r="N68" s="244">
        <f t="shared" si="4"/>
        <v>0.19634954084936207</v>
      </c>
      <c r="R68" s="301"/>
      <c r="S68" s="301"/>
      <c r="T68" s="301"/>
      <c r="U68" s="301"/>
      <c r="V68" s="301"/>
      <c r="W68" s="301"/>
      <c r="X68" s="301"/>
      <c r="Y68" s="301"/>
      <c r="Z68" s="301"/>
      <c r="AA68" s="301"/>
      <c r="AB68" s="301"/>
      <c r="AC68" s="301"/>
      <c r="AD68" s="301"/>
      <c r="AE68" s="301"/>
      <c r="AF68" s="301"/>
      <c r="AG68" s="301"/>
      <c r="AH68" s="301"/>
      <c r="AI68" s="301"/>
    </row>
    <row r="69" spans="1:35" ht="20.100000000000001" customHeight="1" x14ac:dyDescent="0.2">
      <c r="A69" s="240">
        <v>66</v>
      </c>
      <c r="B69" s="241" t="s">
        <v>12</v>
      </c>
      <c r="C69" s="310" t="s">
        <v>426</v>
      </c>
      <c r="D69" s="310" t="s">
        <v>427</v>
      </c>
      <c r="E69" s="309">
        <v>573860.52007597743</v>
      </c>
      <c r="F69" s="310" t="s">
        <v>892</v>
      </c>
      <c r="G69" s="244" t="s">
        <v>903</v>
      </c>
      <c r="H69" s="244" t="s">
        <v>429</v>
      </c>
      <c r="I69" s="288">
        <v>1</v>
      </c>
      <c r="J69" s="244" t="s">
        <v>882</v>
      </c>
      <c r="K69" s="244">
        <v>0.5</v>
      </c>
      <c r="L69" s="244">
        <v>0.5</v>
      </c>
      <c r="M69" s="244" t="s">
        <v>89</v>
      </c>
      <c r="N69" s="244">
        <f t="shared" si="4"/>
        <v>0.25</v>
      </c>
      <c r="R69" s="301"/>
      <c r="S69" s="301"/>
      <c r="T69" s="301"/>
      <c r="U69" s="301"/>
      <c r="V69" s="301"/>
      <c r="W69" s="301"/>
      <c r="X69" s="301"/>
      <c r="Y69" s="301"/>
      <c r="Z69" s="301"/>
      <c r="AA69" s="301"/>
      <c r="AB69" s="301"/>
      <c r="AC69" s="301"/>
      <c r="AD69" s="301"/>
      <c r="AE69" s="301"/>
      <c r="AF69" s="301"/>
      <c r="AG69" s="301"/>
      <c r="AH69" s="301"/>
      <c r="AI69" s="301"/>
    </row>
    <row r="70" spans="1:35" ht="20.100000000000001" customHeight="1" x14ac:dyDescent="0.2">
      <c r="A70" s="240">
        <v>67</v>
      </c>
      <c r="B70" s="241" t="s">
        <v>12</v>
      </c>
      <c r="C70" s="310" t="s">
        <v>426</v>
      </c>
      <c r="D70" s="310" t="s">
        <v>427</v>
      </c>
      <c r="E70" s="309">
        <v>573933.34396556776</v>
      </c>
      <c r="F70" s="310" t="s">
        <v>879</v>
      </c>
      <c r="G70" s="244" t="s">
        <v>900</v>
      </c>
      <c r="H70" s="244" t="s">
        <v>429</v>
      </c>
      <c r="I70" s="288">
        <v>1</v>
      </c>
      <c r="J70" s="244" t="s">
        <v>882</v>
      </c>
      <c r="K70" s="244" t="s">
        <v>89</v>
      </c>
      <c r="L70" s="244" t="s">
        <v>89</v>
      </c>
      <c r="M70" s="244">
        <v>1</v>
      </c>
      <c r="N70" s="244">
        <f t="shared" si="4"/>
        <v>0.78539816339744828</v>
      </c>
      <c r="R70" s="301"/>
      <c r="S70" s="301"/>
      <c r="T70" s="301"/>
      <c r="U70" s="301"/>
      <c r="V70" s="301"/>
      <c r="W70" s="301"/>
      <c r="X70" s="301"/>
      <c r="Y70" s="301"/>
      <c r="Z70" s="301"/>
      <c r="AA70" s="301"/>
      <c r="AB70" s="301"/>
      <c r="AC70" s="301"/>
      <c r="AD70" s="301"/>
      <c r="AE70" s="301"/>
      <c r="AF70" s="301"/>
      <c r="AG70" s="301"/>
      <c r="AH70" s="301"/>
      <c r="AI70" s="301"/>
    </row>
    <row r="71" spans="1:35" ht="20.100000000000001" customHeight="1" x14ac:dyDescent="0.2">
      <c r="A71" s="240">
        <v>68</v>
      </c>
      <c r="B71" s="241" t="s">
        <v>12</v>
      </c>
      <c r="C71" s="310" t="s">
        <v>426</v>
      </c>
      <c r="D71" s="310" t="s">
        <v>427</v>
      </c>
      <c r="E71" s="309">
        <v>574107.65323129122</v>
      </c>
      <c r="F71" s="310" t="s">
        <v>871</v>
      </c>
      <c r="G71" s="244" t="s">
        <v>872</v>
      </c>
      <c r="H71" s="244" t="s">
        <v>429</v>
      </c>
      <c r="I71" s="288">
        <v>1</v>
      </c>
      <c r="J71" s="244" t="s">
        <v>873</v>
      </c>
      <c r="K71" s="244">
        <v>0.75</v>
      </c>
      <c r="L71" s="244">
        <v>0.75</v>
      </c>
      <c r="M71" s="244" t="s">
        <v>89</v>
      </c>
      <c r="N71" s="244">
        <f t="shared" ref="N71:N134" si="10">IF(M71="",K71*L71,IF(G71="R-1",K71*L71,IF(LEFT(G71,1)="R",PI()*((M71^2)/4),K71*L71)))</f>
        <v>0.5625</v>
      </c>
      <c r="R71" s="301"/>
      <c r="S71" s="301"/>
      <c r="T71" s="301"/>
      <c r="U71" s="301"/>
      <c r="V71" s="301"/>
      <c r="W71" s="301"/>
      <c r="X71" s="301"/>
      <c r="Y71" s="301"/>
      <c r="Z71" s="301"/>
      <c r="AA71" s="301"/>
      <c r="AB71" s="301"/>
      <c r="AC71" s="301"/>
      <c r="AD71" s="301"/>
      <c r="AE71" s="301"/>
      <c r="AF71" s="301"/>
      <c r="AG71" s="301"/>
      <c r="AH71" s="301"/>
      <c r="AI71" s="301"/>
    </row>
    <row r="72" spans="1:35" ht="20.100000000000001" customHeight="1" x14ac:dyDescent="0.2">
      <c r="A72" s="240">
        <v>69</v>
      </c>
      <c r="B72" s="241" t="s">
        <v>12</v>
      </c>
      <c r="C72" s="310" t="s">
        <v>426</v>
      </c>
      <c r="D72" s="310" t="s">
        <v>427</v>
      </c>
      <c r="E72" s="309">
        <v>574148.08930762485</v>
      </c>
      <c r="F72" s="310" t="s">
        <v>879</v>
      </c>
      <c r="G72" s="244" t="s">
        <v>881</v>
      </c>
      <c r="H72" s="244" t="s">
        <v>429</v>
      </c>
      <c r="I72" s="288">
        <v>1</v>
      </c>
      <c r="J72" s="244" t="s">
        <v>873</v>
      </c>
      <c r="K72" s="244" t="s">
        <v>89</v>
      </c>
      <c r="L72" s="244" t="s">
        <v>89</v>
      </c>
      <c r="M72" s="244">
        <v>0.5</v>
      </c>
      <c r="N72" s="244">
        <f t="shared" si="10"/>
        <v>0.19634954084936207</v>
      </c>
      <c r="R72" s="301"/>
      <c r="S72" s="301"/>
      <c r="T72" s="301"/>
      <c r="U72" s="301"/>
      <c r="V72" s="301"/>
      <c r="W72" s="301"/>
      <c r="X72" s="301"/>
      <c r="Y72" s="301"/>
      <c r="Z72" s="301"/>
      <c r="AA72" s="301"/>
      <c r="AB72" s="301"/>
      <c r="AC72" s="301"/>
      <c r="AD72" s="301"/>
      <c r="AE72" s="301"/>
      <c r="AF72" s="301"/>
      <c r="AG72" s="301"/>
      <c r="AH72" s="301"/>
      <c r="AI72" s="301"/>
    </row>
    <row r="73" spans="1:35" ht="20.100000000000001" customHeight="1" x14ac:dyDescent="0.2">
      <c r="A73" s="240">
        <v>70</v>
      </c>
      <c r="B73" s="241" t="s">
        <v>12</v>
      </c>
      <c r="C73" s="310" t="s">
        <v>426</v>
      </c>
      <c r="D73" s="310" t="s">
        <v>427</v>
      </c>
      <c r="E73" s="309">
        <v>574227.47543875023</v>
      </c>
      <c r="F73" s="310" t="s">
        <v>879</v>
      </c>
      <c r="G73" s="244" t="s">
        <v>898</v>
      </c>
      <c r="H73" s="244" t="s">
        <v>429</v>
      </c>
      <c r="I73" s="288">
        <v>1</v>
      </c>
      <c r="J73" s="244" t="s">
        <v>882</v>
      </c>
      <c r="K73" s="244" t="s">
        <v>89</v>
      </c>
      <c r="L73" s="244" t="s">
        <v>89</v>
      </c>
      <c r="M73" s="244">
        <v>0.75</v>
      </c>
      <c r="N73" s="244">
        <f t="shared" si="10"/>
        <v>0.44178646691106466</v>
      </c>
      <c r="R73" s="301"/>
      <c r="S73" s="301"/>
      <c r="T73" s="301"/>
      <c r="U73" s="301"/>
      <c r="V73" s="301"/>
      <c r="W73" s="301"/>
      <c r="X73" s="301"/>
      <c r="Y73" s="301"/>
      <c r="Z73" s="301"/>
      <c r="AA73" s="301"/>
      <c r="AB73" s="301"/>
      <c r="AC73" s="301"/>
      <c r="AD73" s="301"/>
      <c r="AE73" s="301"/>
      <c r="AF73" s="301"/>
      <c r="AG73" s="301"/>
      <c r="AH73" s="301"/>
      <c r="AI73" s="301"/>
    </row>
    <row r="74" spans="1:35" ht="20.100000000000001" customHeight="1" x14ac:dyDescent="0.2">
      <c r="A74" s="240">
        <v>71</v>
      </c>
      <c r="B74" s="241" t="s">
        <v>12</v>
      </c>
      <c r="C74" s="310" t="s">
        <v>426</v>
      </c>
      <c r="D74" s="310" t="s">
        <v>427</v>
      </c>
      <c r="E74" s="309">
        <v>574284.52692986594</v>
      </c>
      <c r="F74" s="310" t="s">
        <v>879</v>
      </c>
      <c r="G74" s="244" t="s">
        <v>898</v>
      </c>
      <c r="H74" s="244" t="s">
        <v>429</v>
      </c>
      <c r="I74" s="288">
        <v>1</v>
      </c>
      <c r="J74" s="244" t="s">
        <v>882</v>
      </c>
      <c r="K74" s="244" t="s">
        <v>89</v>
      </c>
      <c r="L74" s="244" t="s">
        <v>89</v>
      </c>
      <c r="M74" s="244">
        <v>0.75</v>
      </c>
      <c r="N74" s="244">
        <f t="shared" si="10"/>
        <v>0.44178646691106466</v>
      </c>
      <c r="R74" s="301"/>
      <c r="S74" s="301"/>
      <c r="T74" s="301"/>
      <c r="U74" s="301"/>
      <c r="V74" s="301"/>
      <c r="W74" s="301"/>
      <c r="X74" s="301"/>
      <c r="Y74" s="301"/>
      <c r="Z74" s="301"/>
      <c r="AA74" s="301"/>
      <c r="AB74" s="301"/>
      <c r="AC74" s="301"/>
      <c r="AD74" s="301"/>
      <c r="AE74" s="301"/>
      <c r="AF74" s="301"/>
      <c r="AG74" s="301"/>
      <c r="AH74" s="301"/>
      <c r="AI74" s="301"/>
    </row>
    <row r="75" spans="1:35" ht="20.100000000000001" customHeight="1" x14ac:dyDescent="0.2">
      <c r="A75" s="240">
        <v>72</v>
      </c>
      <c r="B75" s="241" t="s">
        <v>12</v>
      </c>
      <c r="C75" s="310" t="s">
        <v>426</v>
      </c>
      <c r="D75" s="310" t="s">
        <v>427</v>
      </c>
      <c r="E75" s="309">
        <v>574340.76121221227</v>
      </c>
      <c r="F75" s="310" t="s">
        <v>871</v>
      </c>
      <c r="G75" s="244" t="s">
        <v>872</v>
      </c>
      <c r="H75" s="244" t="s">
        <v>429</v>
      </c>
      <c r="I75" s="288">
        <v>1</v>
      </c>
      <c r="J75" s="244" t="s">
        <v>882</v>
      </c>
      <c r="K75" s="244">
        <v>0.75</v>
      </c>
      <c r="L75" s="244">
        <v>0.75</v>
      </c>
      <c r="M75" s="244" t="s">
        <v>89</v>
      </c>
      <c r="N75" s="244">
        <f t="shared" si="10"/>
        <v>0.5625</v>
      </c>
      <c r="R75" s="301"/>
      <c r="S75" s="301"/>
      <c r="T75" s="301"/>
      <c r="U75" s="301"/>
      <c r="V75" s="301"/>
      <c r="W75" s="301"/>
      <c r="X75" s="301"/>
      <c r="Y75" s="301"/>
      <c r="Z75" s="301"/>
      <c r="AA75" s="301"/>
      <c r="AB75" s="301"/>
      <c r="AC75" s="301"/>
      <c r="AD75" s="301"/>
      <c r="AE75" s="301"/>
      <c r="AF75" s="301"/>
      <c r="AG75" s="301"/>
      <c r="AH75" s="301"/>
      <c r="AI75" s="301"/>
    </row>
    <row r="76" spans="1:35" ht="20.100000000000001" customHeight="1" x14ac:dyDescent="0.2">
      <c r="A76" s="240">
        <v>73</v>
      </c>
      <c r="B76" s="241" t="s">
        <v>12</v>
      </c>
      <c r="C76" s="310" t="s">
        <v>426</v>
      </c>
      <c r="D76" s="310" t="s">
        <v>427</v>
      </c>
      <c r="E76" s="309">
        <v>574416.46856470872</v>
      </c>
      <c r="F76" s="310" t="s">
        <v>879</v>
      </c>
      <c r="G76" s="244" t="s">
        <v>881</v>
      </c>
      <c r="H76" s="244" t="s">
        <v>429</v>
      </c>
      <c r="I76" s="288">
        <v>1</v>
      </c>
      <c r="J76" s="244" t="s">
        <v>873</v>
      </c>
      <c r="K76" s="244" t="s">
        <v>89</v>
      </c>
      <c r="L76" s="244" t="s">
        <v>89</v>
      </c>
      <c r="M76" s="244">
        <v>0.5</v>
      </c>
      <c r="N76" s="244">
        <f t="shared" si="10"/>
        <v>0.19634954084936207</v>
      </c>
      <c r="R76" s="301"/>
      <c r="S76" s="301"/>
      <c r="T76" s="301"/>
      <c r="U76" s="301"/>
      <c r="V76" s="301"/>
      <c r="W76" s="301"/>
      <c r="X76" s="301"/>
      <c r="Y76" s="301"/>
      <c r="Z76" s="301"/>
      <c r="AA76" s="301"/>
      <c r="AB76" s="301"/>
      <c r="AC76" s="301"/>
      <c r="AD76" s="301"/>
      <c r="AE76" s="301"/>
      <c r="AF76" s="301"/>
      <c r="AG76" s="301"/>
      <c r="AH76" s="301"/>
      <c r="AI76" s="301"/>
    </row>
    <row r="77" spans="1:35" ht="20.100000000000001" customHeight="1" x14ac:dyDescent="0.2">
      <c r="A77" s="240">
        <v>74</v>
      </c>
      <c r="B77" s="241" t="s">
        <v>12</v>
      </c>
      <c r="C77" s="310" t="s">
        <v>426</v>
      </c>
      <c r="D77" s="310" t="s">
        <v>427</v>
      </c>
      <c r="E77" s="309">
        <v>574556.62490800058</v>
      </c>
      <c r="F77" s="310" t="s">
        <v>879</v>
      </c>
      <c r="G77" s="244" t="s">
        <v>913</v>
      </c>
      <c r="H77" s="244" t="s">
        <v>429</v>
      </c>
      <c r="I77" s="288">
        <v>1</v>
      </c>
      <c r="J77" s="244" t="s">
        <v>873</v>
      </c>
      <c r="K77" s="244" t="s">
        <v>89</v>
      </c>
      <c r="L77" s="244" t="s">
        <v>89</v>
      </c>
      <c r="M77" s="244">
        <v>0.5</v>
      </c>
      <c r="N77" s="244">
        <f t="shared" si="10"/>
        <v>0.19634954084936207</v>
      </c>
      <c r="R77" s="301"/>
      <c r="S77" s="301"/>
      <c r="T77" s="301"/>
      <c r="U77" s="301"/>
      <c r="V77" s="301"/>
      <c r="W77" s="301"/>
      <c r="X77" s="301"/>
      <c r="Y77" s="301"/>
      <c r="Z77" s="301"/>
      <c r="AA77" s="301"/>
      <c r="AB77" s="301"/>
      <c r="AC77" s="301"/>
      <c r="AD77" s="301"/>
      <c r="AE77" s="301"/>
      <c r="AF77" s="301"/>
      <c r="AG77" s="301"/>
      <c r="AH77" s="301"/>
      <c r="AI77" s="301"/>
    </row>
    <row r="78" spans="1:35" ht="20.100000000000001" customHeight="1" x14ac:dyDescent="0.2">
      <c r="A78" s="240">
        <v>75</v>
      </c>
      <c r="B78" s="241" t="s">
        <v>12</v>
      </c>
      <c r="C78" s="310" t="s">
        <v>426</v>
      </c>
      <c r="D78" s="310" t="s">
        <v>427</v>
      </c>
      <c r="E78" s="309">
        <v>574605.31228453445</v>
      </c>
      <c r="F78" s="310" t="s">
        <v>871</v>
      </c>
      <c r="G78" s="244" t="s">
        <v>914</v>
      </c>
      <c r="H78" s="244" t="s">
        <v>429</v>
      </c>
      <c r="I78" s="288">
        <v>1</v>
      </c>
      <c r="J78" s="244" t="s">
        <v>873</v>
      </c>
      <c r="K78" s="244">
        <v>1</v>
      </c>
      <c r="L78" s="244">
        <v>1</v>
      </c>
      <c r="M78" s="244" t="s">
        <v>89</v>
      </c>
      <c r="N78" s="244">
        <f t="shared" si="10"/>
        <v>1</v>
      </c>
      <c r="R78" s="301"/>
      <c r="S78" s="301"/>
      <c r="T78" s="301"/>
      <c r="U78" s="301"/>
      <c r="V78" s="301"/>
      <c r="W78" s="301"/>
      <c r="X78" s="301"/>
      <c r="Y78" s="301"/>
      <c r="Z78" s="301"/>
      <c r="AA78" s="301"/>
      <c r="AB78" s="301"/>
      <c r="AC78" s="301"/>
      <c r="AD78" s="301"/>
      <c r="AE78" s="301"/>
      <c r="AF78" s="301"/>
      <c r="AG78" s="301"/>
      <c r="AH78" s="301"/>
      <c r="AI78" s="301"/>
    </row>
    <row r="79" spans="1:35" ht="20.100000000000001" customHeight="1" x14ac:dyDescent="0.2">
      <c r="A79" s="240">
        <v>76</v>
      </c>
      <c r="B79" s="241" t="s">
        <v>12</v>
      </c>
      <c r="C79" s="310" t="s">
        <v>426</v>
      </c>
      <c r="D79" s="310" t="s">
        <v>427</v>
      </c>
      <c r="E79" s="309">
        <v>574649.15769004123</v>
      </c>
      <c r="F79" s="310" t="s">
        <v>880</v>
      </c>
      <c r="G79" s="244" t="s">
        <v>915</v>
      </c>
      <c r="H79" s="244" t="s">
        <v>429</v>
      </c>
      <c r="I79" s="288">
        <v>1</v>
      </c>
      <c r="J79" s="244" t="s">
        <v>873</v>
      </c>
      <c r="K79" s="244">
        <v>0.5</v>
      </c>
      <c r="L79" s="244">
        <v>0.6</v>
      </c>
      <c r="M79" s="244" t="s">
        <v>89</v>
      </c>
      <c r="N79" s="244">
        <f t="shared" si="10"/>
        <v>0.3</v>
      </c>
      <c r="R79" s="301"/>
      <c r="S79" s="301"/>
      <c r="T79" s="301"/>
      <c r="U79" s="301"/>
      <c r="V79" s="301"/>
      <c r="W79" s="301"/>
      <c r="X79" s="301"/>
      <c r="Y79" s="301"/>
      <c r="Z79" s="301"/>
      <c r="AA79" s="301"/>
      <c r="AB79" s="301"/>
      <c r="AC79" s="301"/>
      <c r="AD79" s="301"/>
      <c r="AE79" s="301"/>
      <c r="AF79" s="301"/>
      <c r="AG79" s="301"/>
      <c r="AH79" s="301"/>
      <c r="AI79" s="301"/>
    </row>
    <row r="80" spans="1:35" ht="20.100000000000001" customHeight="1" x14ac:dyDescent="0.2">
      <c r="A80" s="240">
        <v>77</v>
      </c>
      <c r="B80" s="241" t="s">
        <v>12</v>
      </c>
      <c r="C80" s="310" t="s">
        <v>426</v>
      </c>
      <c r="D80" s="310" t="s">
        <v>427</v>
      </c>
      <c r="E80" s="309">
        <v>574656.26035185473</v>
      </c>
      <c r="F80" s="310" t="s">
        <v>880</v>
      </c>
      <c r="G80" s="244" t="s">
        <v>915</v>
      </c>
      <c r="H80" s="244" t="s">
        <v>429</v>
      </c>
      <c r="I80" s="288">
        <v>1</v>
      </c>
      <c r="J80" s="244" t="s">
        <v>873</v>
      </c>
      <c r="K80" s="244">
        <v>0.5</v>
      </c>
      <c r="L80" s="244">
        <v>0.6</v>
      </c>
      <c r="M80" s="244" t="s">
        <v>89</v>
      </c>
      <c r="N80" s="244">
        <f t="shared" si="10"/>
        <v>0.3</v>
      </c>
      <c r="R80" s="301"/>
      <c r="S80" s="301"/>
      <c r="T80" s="301"/>
      <c r="U80" s="301"/>
      <c r="V80" s="301"/>
      <c r="W80" s="301"/>
      <c r="X80" s="301"/>
      <c r="Y80" s="301"/>
      <c r="Z80" s="301"/>
      <c r="AA80" s="301"/>
      <c r="AB80" s="301"/>
      <c r="AC80" s="301"/>
      <c r="AD80" s="301"/>
      <c r="AE80" s="301"/>
      <c r="AF80" s="301"/>
      <c r="AG80" s="301"/>
      <c r="AH80" s="301"/>
      <c r="AI80" s="301"/>
    </row>
    <row r="81" spans="1:35" ht="20.100000000000001" customHeight="1" x14ac:dyDescent="0.2">
      <c r="A81" s="240">
        <v>78</v>
      </c>
      <c r="B81" s="241" t="s">
        <v>12</v>
      </c>
      <c r="C81" s="310" t="s">
        <v>426</v>
      </c>
      <c r="D81" s="310" t="s">
        <v>427</v>
      </c>
      <c r="E81" s="309">
        <v>574666.45546882704</v>
      </c>
      <c r="F81" s="310" t="s">
        <v>880</v>
      </c>
      <c r="G81" s="244" t="s">
        <v>915</v>
      </c>
      <c r="H81" s="244" t="s">
        <v>429</v>
      </c>
      <c r="I81" s="288">
        <v>1</v>
      </c>
      <c r="J81" s="244" t="s">
        <v>873</v>
      </c>
      <c r="K81" s="244">
        <v>0.5</v>
      </c>
      <c r="L81" s="244">
        <v>0.6</v>
      </c>
      <c r="M81" s="244" t="s">
        <v>89</v>
      </c>
      <c r="N81" s="244">
        <f t="shared" si="10"/>
        <v>0.3</v>
      </c>
      <c r="R81" s="301"/>
      <c r="S81" s="301"/>
      <c r="T81" s="301"/>
      <c r="U81" s="301"/>
      <c r="V81" s="301"/>
      <c r="W81" s="301"/>
      <c r="X81" s="301"/>
      <c r="Y81" s="301"/>
      <c r="Z81" s="301"/>
      <c r="AA81" s="301"/>
      <c r="AB81" s="301"/>
      <c r="AC81" s="301"/>
      <c r="AD81" s="301"/>
      <c r="AE81" s="301"/>
      <c r="AF81" s="301"/>
      <c r="AG81" s="301"/>
      <c r="AH81" s="301"/>
      <c r="AI81" s="301"/>
    </row>
    <row r="82" spans="1:35" ht="20.100000000000001" customHeight="1" x14ac:dyDescent="0.2">
      <c r="A82" s="240">
        <v>79</v>
      </c>
      <c r="B82" s="241" t="s">
        <v>12</v>
      </c>
      <c r="C82" s="310" t="s">
        <v>426</v>
      </c>
      <c r="D82" s="310" t="s">
        <v>427</v>
      </c>
      <c r="E82" s="309">
        <v>574673.97757364984</v>
      </c>
      <c r="F82" s="310" t="s">
        <v>880</v>
      </c>
      <c r="G82" s="244" t="s">
        <v>915</v>
      </c>
      <c r="H82" s="244" t="s">
        <v>429</v>
      </c>
      <c r="I82" s="288">
        <v>1</v>
      </c>
      <c r="J82" s="244" t="s">
        <v>873</v>
      </c>
      <c r="K82" s="244">
        <v>0.5</v>
      </c>
      <c r="L82" s="244">
        <v>0.6</v>
      </c>
      <c r="M82" s="244" t="s">
        <v>89</v>
      </c>
      <c r="N82" s="244">
        <f t="shared" si="10"/>
        <v>0.3</v>
      </c>
      <c r="R82" s="301"/>
      <c r="S82" s="301"/>
      <c r="T82" s="301"/>
      <c r="U82" s="301"/>
      <c r="V82" s="301"/>
      <c r="W82" s="301"/>
      <c r="X82" s="301"/>
      <c r="Y82" s="301"/>
      <c r="Z82" s="301"/>
      <c r="AA82" s="301"/>
      <c r="AB82" s="301"/>
      <c r="AC82" s="301"/>
      <c r="AD82" s="301"/>
      <c r="AE82" s="301"/>
      <c r="AF82" s="301"/>
      <c r="AG82" s="301"/>
      <c r="AH82" s="301"/>
      <c r="AI82" s="301"/>
    </row>
    <row r="83" spans="1:35" ht="20.100000000000001" customHeight="1" x14ac:dyDescent="0.2">
      <c r="A83" s="240">
        <v>80</v>
      </c>
      <c r="B83" s="241" t="s">
        <v>12</v>
      </c>
      <c r="C83" s="310" t="s">
        <v>426</v>
      </c>
      <c r="D83" s="310" t="s">
        <v>427</v>
      </c>
      <c r="E83" s="309">
        <v>574775.19735193171</v>
      </c>
      <c r="F83" s="310" t="s">
        <v>871</v>
      </c>
      <c r="G83" s="244" t="s">
        <v>916</v>
      </c>
      <c r="H83" s="244" t="s">
        <v>429</v>
      </c>
      <c r="I83" s="288">
        <v>1</v>
      </c>
      <c r="J83" s="244" t="s">
        <v>873</v>
      </c>
      <c r="K83" s="244">
        <v>1.2</v>
      </c>
      <c r="L83" s="244">
        <v>1.2</v>
      </c>
      <c r="M83" s="244" t="s">
        <v>89</v>
      </c>
      <c r="N83" s="244">
        <f t="shared" si="10"/>
        <v>1.44</v>
      </c>
      <c r="R83" s="301"/>
      <c r="S83" s="301"/>
      <c r="T83" s="301"/>
      <c r="U83" s="301"/>
      <c r="V83" s="301"/>
      <c r="W83" s="301"/>
      <c r="X83" s="301"/>
      <c r="Y83" s="301"/>
      <c r="Z83" s="301"/>
      <c r="AA83" s="301"/>
      <c r="AB83" s="301"/>
      <c r="AC83" s="301"/>
      <c r="AD83" s="301"/>
      <c r="AE83" s="301"/>
      <c r="AF83" s="301"/>
      <c r="AG83" s="301"/>
      <c r="AH83" s="301"/>
      <c r="AI83" s="301"/>
    </row>
    <row r="84" spans="1:35" ht="20.100000000000001" customHeight="1" x14ac:dyDescent="0.2">
      <c r="A84" s="240">
        <v>81</v>
      </c>
      <c r="B84" s="241" t="s">
        <v>12</v>
      </c>
      <c r="C84" s="310" t="s">
        <v>426</v>
      </c>
      <c r="D84" s="310" t="s">
        <v>427</v>
      </c>
      <c r="E84" s="309">
        <v>575017.68912533799</v>
      </c>
      <c r="F84" s="310" t="s">
        <v>879</v>
      </c>
      <c r="G84" s="244" t="s">
        <v>917</v>
      </c>
      <c r="H84" s="244" t="s">
        <v>429</v>
      </c>
      <c r="I84" s="288">
        <v>1</v>
      </c>
      <c r="J84" s="244" t="s">
        <v>873</v>
      </c>
      <c r="K84" s="244" t="s">
        <v>89</v>
      </c>
      <c r="L84" s="244" t="s">
        <v>89</v>
      </c>
      <c r="M84" s="244">
        <v>1</v>
      </c>
      <c r="N84" s="244">
        <f t="shared" si="10"/>
        <v>0.78539816339744828</v>
      </c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</row>
    <row r="85" spans="1:35" ht="20.100000000000001" customHeight="1" x14ac:dyDescent="0.2">
      <c r="A85" s="240">
        <v>82</v>
      </c>
      <c r="B85" s="241" t="s">
        <v>12</v>
      </c>
      <c r="C85" s="310" t="s">
        <v>426</v>
      </c>
      <c r="D85" s="310" t="s">
        <v>427</v>
      </c>
      <c r="E85" s="309">
        <v>575097.8833829487</v>
      </c>
      <c r="F85" s="310" t="s">
        <v>879</v>
      </c>
      <c r="G85" s="244" t="s">
        <v>912</v>
      </c>
      <c r="H85" s="244" t="s">
        <v>429</v>
      </c>
      <c r="I85" s="288">
        <v>1</v>
      </c>
      <c r="J85" s="244" t="s">
        <v>873</v>
      </c>
      <c r="K85" s="244" t="s">
        <v>89</v>
      </c>
      <c r="L85" s="244" t="s">
        <v>89</v>
      </c>
      <c r="M85" s="244">
        <v>1</v>
      </c>
      <c r="N85" s="244">
        <f t="shared" si="10"/>
        <v>0.78539816339744828</v>
      </c>
      <c r="R85" s="301"/>
      <c r="S85" s="301"/>
      <c r="T85" s="301"/>
      <c r="U85" s="301"/>
      <c r="V85" s="301"/>
      <c r="W85" s="301"/>
      <c r="X85" s="301"/>
      <c r="Y85" s="301"/>
      <c r="Z85" s="301"/>
      <c r="AA85" s="301"/>
      <c r="AB85" s="301"/>
      <c r="AC85" s="301"/>
      <c r="AD85" s="301"/>
      <c r="AE85" s="301"/>
      <c r="AF85" s="301"/>
      <c r="AG85" s="301"/>
      <c r="AH85" s="301"/>
      <c r="AI85" s="301"/>
    </row>
    <row r="86" spans="1:35" ht="20.100000000000001" customHeight="1" x14ac:dyDescent="0.2">
      <c r="A86" s="240">
        <v>83</v>
      </c>
      <c r="B86" s="241" t="s">
        <v>12</v>
      </c>
      <c r="C86" s="310" t="s">
        <v>426</v>
      </c>
      <c r="D86" s="310" t="s">
        <v>427</v>
      </c>
      <c r="E86" s="309">
        <v>575329.71939650958</v>
      </c>
      <c r="F86" s="310" t="s">
        <v>888</v>
      </c>
      <c r="G86" s="244" t="s">
        <v>918</v>
      </c>
      <c r="H86" s="310" t="s">
        <v>870</v>
      </c>
      <c r="I86" s="288">
        <v>1</v>
      </c>
      <c r="J86" s="244" t="s">
        <v>919</v>
      </c>
      <c r="K86" s="244">
        <v>0.5</v>
      </c>
      <c r="L86" s="244">
        <v>0.8</v>
      </c>
      <c r="M86" s="244" t="s">
        <v>89</v>
      </c>
      <c r="N86" s="244">
        <f t="shared" si="10"/>
        <v>0.4</v>
      </c>
      <c r="R86" s="301"/>
      <c r="S86" s="301"/>
      <c r="T86" s="301"/>
      <c r="U86" s="301"/>
      <c r="V86" s="301"/>
      <c r="W86" s="301"/>
      <c r="X86" s="301"/>
      <c r="Y86" s="301"/>
      <c r="Z86" s="301"/>
      <c r="AA86" s="301"/>
      <c r="AB86" s="301"/>
      <c r="AC86" s="301"/>
      <c r="AD86" s="301"/>
      <c r="AE86" s="301"/>
      <c r="AF86" s="301"/>
      <c r="AG86" s="301"/>
      <c r="AH86" s="301"/>
      <c r="AI86" s="301"/>
    </row>
    <row r="87" spans="1:35" ht="20.100000000000001" customHeight="1" x14ac:dyDescent="0.2">
      <c r="A87" s="240">
        <v>84</v>
      </c>
      <c r="B87" s="241" t="s">
        <v>12</v>
      </c>
      <c r="C87" s="310" t="s">
        <v>426</v>
      </c>
      <c r="D87" s="310" t="s">
        <v>427</v>
      </c>
      <c r="E87" s="309">
        <v>575418.91853446851</v>
      </c>
      <c r="F87" s="310" t="s">
        <v>897</v>
      </c>
      <c r="G87" s="244" t="s">
        <v>920</v>
      </c>
      <c r="H87" s="244" t="s">
        <v>429</v>
      </c>
      <c r="I87" s="288">
        <v>2</v>
      </c>
      <c r="J87" s="244" t="s">
        <v>919</v>
      </c>
      <c r="K87" s="244">
        <v>3.5</v>
      </c>
      <c r="L87" s="244">
        <v>2</v>
      </c>
      <c r="M87" s="244" t="s">
        <v>89</v>
      </c>
      <c r="N87" s="244">
        <f t="shared" si="10"/>
        <v>7</v>
      </c>
      <c r="R87" s="301"/>
      <c r="S87" s="301"/>
      <c r="T87" s="301"/>
      <c r="U87" s="301"/>
      <c r="V87" s="301"/>
      <c r="W87" s="301"/>
      <c r="X87" s="301"/>
      <c r="Y87" s="301"/>
      <c r="Z87" s="301"/>
      <c r="AA87" s="301"/>
      <c r="AB87" s="301"/>
      <c r="AC87" s="301"/>
      <c r="AD87" s="301"/>
      <c r="AE87" s="301"/>
      <c r="AF87" s="301"/>
      <c r="AG87" s="301"/>
      <c r="AH87" s="301"/>
      <c r="AI87" s="301"/>
    </row>
    <row r="88" spans="1:35" ht="20.100000000000001" customHeight="1" x14ac:dyDescent="0.2">
      <c r="A88" s="240">
        <v>85</v>
      </c>
      <c r="B88" s="241" t="s">
        <v>12</v>
      </c>
      <c r="C88" s="310" t="s">
        <v>426</v>
      </c>
      <c r="D88" s="310" t="s">
        <v>427</v>
      </c>
      <c r="E88" s="309">
        <v>575621.86814929137</v>
      </c>
      <c r="F88" s="310" t="s">
        <v>879</v>
      </c>
      <c r="G88" s="244" t="s">
        <v>878</v>
      </c>
      <c r="H88" s="244" t="s">
        <v>429</v>
      </c>
      <c r="I88" s="288">
        <v>1</v>
      </c>
      <c r="J88" s="244" t="s">
        <v>919</v>
      </c>
      <c r="K88" s="244" t="s">
        <v>89</v>
      </c>
      <c r="L88" s="244" t="s">
        <v>89</v>
      </c>
      <c r="M88" s="244">
        <v>1</v>
      </c>
      <c r="N88" s="244">
        <f t="shared" si="10"/>
        <v>0.78539816339744828</v>
      </c>
      <c r="R88" s="301"/>
      <c r="S88" s="301"/>
      <c r="T88" s="301"/>
      <c r="U88" s="301"/>
      <c r="V88" s="301"/>
      <c r="W88" s="301"/>
      <c r="X88" s="301"/>
      <c r="Y88" s="301"/>
      <c r="Z88" s="301"/>
      <c r="AA88" s="301"/>
      <c r="AB88" s="301"/>
      <c r="AC88" s="301"/>
      <c r="AD88" s="301"/>
      <c r="AE88" s="301"/>
      <c r="AF88" s="301"/>
      <c r="AG88" s="301"/>
      <c r="AH88" s="301"/>
      <c r="AI88" s="301"/>
    </row>
    <row r="89" spans="1:35" ht="20.100000000000001" customHeight="1" x14ac:dyDescent="0.2">
      <c r="A89" s="240">
        <v>86</v>
      </c>
      <c r="B89" s="241" t="s">
        <v>12</v>
      </c>
      <c r="C89" s="310" t="s">
        <v>426</v>
      </c>
      <c r="D89" s="310" t="s">
        <v>427</v>
      </c>
      <c r="E89" s="309">
        <v>575631.52025856683</v>
      </c>
      <c r="F89" s="310" t="s">
        <v>889</v>
      </c>
      <c r="G89" s="244" t="s">
        <v>921</v>
      </c>
      <c r="H89" s="244" t="s">
        <v>429</v>
      </c>
      <c r="I89" s="288">
        <v>1</v>
      </c>
      <c r="J89" s="244" t="s">
        <v>919</v>
      </c>
      <c r="K89" s="244">
        <v>0.3</v>
      </c>
      <c r="L89" s="244">
        <v>0.9</v>
      </c>
      <c r="M89" s="244" t="s">
        <v>89</v>
      </c>
      <c r="N89" s="244">
        <f t="shared" si="10"/>
        <v>0.27</v>
      </c>
      <c r="R89" s="301"/>
      <c r="S89" s="301"/>
      <c r="T89" s="301"/>
      <c r="U89" s="301"/>
      <c r="V89" s="301"/>
      <c r="W89" s="301"/>
      <c r="X89" s="301"/>
      <c r="Y89" s="301"/>
      <c r="Z89" s="301"/>
      <c r="AA89" s="301"/>
      <c r="AB89" s="301"/>
      <c r="AC89" s="301"/>
      <c r="AD89" s="301"/>
      <c r="AE89" s="301"/>
      <c r="AF89" s="301"/>
      <c r="AG89" s="301"/>
      <c r="AH89" s="301"/>
      <c r="AI89" s="301"/>
    </row>
    <row r="90" spans="1:35" ht="20.100000000000001" customHeight="1" x14ac:dyDescent="0.2">
      <c r="A90" s="240">
        <v>87</v>
      </c>
      <c r="B90" s="241" t="s">
        <v>12</v>
      </c>
      <c r="C90" s="310" t="s">
        <v>426</v>
      </c>
      <c r="D90" s="310" t="s">
        <v>427</v>
      </c>
      <c r="E90" s="309">
        <v>575631.52025856683</v>
      </c>
      <c r="F90" s="310" t="s">
        <v>897</v>
      </c>
      <c r="G90" s="244" t="s">
        <v>922</v>
      </c>
      <c r="H90" s="244" t="s">
        <v>429</v>
      </c>
      <c r="I90" s="288">
        <v>2</v>
      </c>
      <c r="J90" s="244" t="s">
        <v>919</v>
      </c>
      <c r="K90" s="244">
        <v>3.5</v>
      </c>
      <c r="L90" s="244">
        <v>3</v>
      </c>
      <c r="M90" s="244" t="s">
        <v>89</v>
      </c>
      <c r="N90" s="244">
        <f t="shared" si="10"/>
        <v>10.5</v>
      </c>
      <c r="R90" s="301"/>
      <c r="S90" s="301"/>
      <c r="T90" s="301"/>
      <c r="U90" s="301"/>
      <c r="V90" s="301"/>
      <c r="W90" s="301"/>
      <c r="X90" s="301"/>
      <c r="Y90" s="301"/>
      <c r="Z90" s="301"/>
      <c r="AA90" s="301"/>
      <c r="AB90" s="301"/>
      <c r="AC90" s="301"/>
      <c r="AD90" s="301"/>
      <c r="AE90" s="301"/>
      <c r="AF90" s="301"/>
      <c r="AG90" s="301"/>
      <c r="AH90" s="301"/>
      <c r="AI90" s="301"/>
    </row>
    <row r="91" spans="1:35" ht="20.100000000000001" customHeight="1" x14ac:dyDescent="0.2">
      <c r="A91" s="240">
        <v>88</v>
      </c>
      <c r="B91" s="241" t="s">
        <v>12</v>
      </c>
      <c r="C91" s="310" t="s">
        <v>426</v>
      </c>
      <c r="D91" s="310" t="s">
        <v>427</v>
      </c>
      <c r="E91" s="309">
        <v>575763.01786153484</v>
      </c>
      <c r="F91" s="310" t="s">
        <v>877</v>
      </c>
      <c r="G91" s="244" t="s">
        <v>923</v>
      </c>
      <c r="H91" s="244" t="s">
        <v>429</v>
      </c>
      <c r="I91" s="288">
        <v>3</v>
      </c>
      <c r="J91" s="244" t="s">
        <v>919</v>
      </c>
      <c r="K91" s="244">
        <v>4</v>
      </c>
      <c r="L91" s="244">
        <v>4</v>
      </c>
      <c r="M91" s="244" t="s">
        <v>89</v>
      </c>
      <c r="N91" s="244">
        <f t="shared" si="10"/>
        <v>16</v>
      </c>
      <c r="R91" s="301"/>
      <c r="S91" s="301"/>
      <c r="T91" s="301"/>
      <c r="U91" s="301"/>
      <c r="V91" s="301"/>
      <c r="W91" s="301"/>
      <c r="X91" s="301"/>
      <c r="Y91" s="301"/>
      <c r="Z91" s="301"/>
      <c r="AA91" s="301"/>
      <c r="AB91" s="301"/>
      <c r="AC91" s="301"/>
      <c r="AD91" s="301"/>
      <c r="AE91" s="301"/>
      <c r="AF91" s="301"/>
      <c r="AG91" s="301"/>
      <c r="AH91" s="301"/>
      <c r="AI91" s="301"/>
    </row>
    <row r="92" spans="1:35" ht="20.100000000000001" customHeight="1" x14ac:dyDescent="0.2">
      <c r="A92" s="240">
        <v>89</v>
      </c>
      <c r="B92" s="241" t="s">
        <v>12</v>
      </c>
      <c r="C92" s="310" t="s">
        <v>426</v>
      </c>
      <c r="D92" s="310" t="s">
        <v>427</v>
      </c>
      <c r="E92" s="309">
        <v>575774.05830850825</v>
      </c>
      <c r="F92" s="310" t="s">
        <v>871</v>
      </c>
      <c r="G92" s="244" t="s">
        <v>924</v>
      </c>
      <c r="H92" s="244" t="s">
        <v>429</v>
      </c>
      <c r="I92" s="288">
        <v>1</v>
      </c>
      <c r="J92" s="244" t="s">
        <v>919</v>
      </c>
      <c r="K92" s="244">
        <v>1</v>
      </c>
      <c r="L92" s="244">
        <v>1</v>
      </c>
      <c r="M92" s="244" t="s">
        <v>89</v>
      </c>
      <c r="N92" s="244">
        <f t="shared" si="10"/>
        <v>1</v>
      </c>
      <c r="R92" s="301"/>
      <c r="S92" s="301"/>
      <c r="T92" s="301"/>
      <c r="U92" s="301"/>
      <c r="V92" s="301"/>
      <c r="W92" s="301"/>
      <c r="X92" s="301"/>
      <c r="Y92" s="301"/>
      <c r="Z92" s="301"/>
      <c r="AA92" s="301"/>
      <c r="AB92" s="301"/>
      <c r="AC92" s="301"/>
      <c r="AD92" s="301"/>
      <c r="AE92" s="301"/>
      <c r="AF92" s="301"/>
      <c r="AG92" s="301"/>
      <c r="AH92" s="301"/>
      <c r="AI92" s="301"/>
    </row>
    <row r="93" spans="1:35" ht="20.100000000000001" customHeight="1" x14ac:dyDescent="0.2">
      <c r="A93" s="240">
        <v>90</v>
      </c>
      <c r="B93" s="241" t="s">
        <v>12</v>
      </c>
      <c r="C93" s="310" t="s">
        <v>426</v>
      </c>
      <c r="D93" s="310" t="s">
        <v>427</v>
      </c>
      <c r="E93" s="309">
        <v>575857.11661704385</v>
      </c>
      <c r="F93" s="310" t="s">
        <v>879</v>
      </c>
      <c r="G93" s="244" t="s">
        <v>881</v>
      </c>
      <c r="H93" s="244" t="s">
        <v>429</v>
      </c>
      <c r="I93" s="288">
        <v>1</v>
      </c>
      <c r="J93" s="244" t="s">
        <v>919</v>
      </c>
      <c r="K93" s="244" t="s">
        <v>89</v>
      </c>
      <c r="L93" s="244" t="s">
        <v>89</v>
      </c>
      <c r="M93" s="244">
        <v>1</v>
      </c>
      <c r="N93" s="244">
        <f t="shared" si="10"/>
        <v>0.78539816339744828</v>
      </c>
      <c r="R93" s="301"/>
      <c r="S93" s="301"/>
      <c r="T93" s="301"/>
      <c r="U93" s="301"/>
      <c r="V93" s="301"/>
      <c r="W93" s="301"/>
      <c r="X93" s="301"/>
      <c r="Y93" s="301"/>
      <c r="Z93" s="301"/>
      <c r="AA93" s="301"/>
      <c r="AB93" s="301"/>
      <c r="AC93" s="301"/>
      <c r="AD93" s="301"/>
      <c r="AE93" s="301"/>
      <c r="AF93" s="301"/>
      <c r="AG93" s="301"/>
      <c r="AH93" s="301"/>
      <c r="AI93" s="301"/>
    </row>
    <row r="94" spans="1:35" ht="20.100000000000001" customHeight="1" x14ac:dyDescent="0.2">
      <c r="A94" s="240">
        <v>91</v>
      </c>
      <c r="B94" s="241" t="s">
        <v>12</v>
      </c>
      <c r="C94" s="310" t="s">
        <v>426</v>
      </c>
      <c r="D94" s="310" t="s">
        <v>427</v>
      </c>
      <c r="E94" s="309">
        <v>575981.32453994232</v>
      </c>
      <c r="F94" s="310" t="s">
        <v>894</v>
      </c>
      <c r="G94" s="244" t="s">
        <v>925</v>
      </c>
      <c r="H94" s="244" t="s">
        <v>429</v>
      </c>
      <c r="I94" s="288">
        <v>2</v>
      </c>
      <c r="J94" s="244" t="s">
        <v>919</v>
      </c>
      <c r="K94" s="244">
        <v>2.5</v>
      </c>
      <c r="L94" s="244">
        <v>2</v>
      </c>
      <c r="M94" s="244" t="s">
        <v>89</v>
      </c>
      <c r="N94" s="244">
        <f t="shared" si="10"/>
        <v>5</v>
      </c>
      <c r="R94" s="301"/>
      <c r="S94" s="301"/>
      <c r="T94" s="301"/>
      <c r="U94" s="301"/>
      <c r="V94" s="301"/>
      <c r="W94" s="301"/>
      <c r="X94" s="301"/>
      <c r="Y94" s="301"/>
      <c r="Z94" s="301"/>
      <c r="AA94" s="301"/>
      <c r="AB94" s="301"/>
      <c r="AC94" s="301"/>
      <c r="AD94" s="301"/>
      <c r="AE94" s="301"/>
      <c r="AF94" s="301"/>
      <c r="AG94" s="301"/>
      <c r="AH94" s="301"/>
      <c r="AI94" s="301"/>
    </row>
    <row r="95" spans="1:35" ht="20.100000000000001" customHeight="1" x14ac:dyDescent="0.2">
      <c r="A95" s="240">
        <v>92</v>
      </c>
      <c r="B95" s="241" t="s">
        <v>12</v>
      </c>
      <c r="C95" s="310" t="s">
        <v>426</v>
      </c>
      <c r="D95" s="310" t="s">
        <v>427</v>
      </c>
      <c r="E95" s="309">
        <v>576289.91400858923</v>
      </c>
      <c r="F95" s="310" t="s">
        <v>879</v>
      </c>
      <c r="G95" s="244" t="s">
        <v>913</v>
      </c>
      <c r="H95" s="244" t="s">
        <v>429</v>
      </c>
      <c r="I95" s="288">
        <v>1</v>
      </c>
      <c r="J95" s="244" t="s">
        <v>919</v>
      </c>
      <c r="K95" s="244" t="s">
        <v>89</v>
      </c>
      <c r="L95" s="244" t="s">
        <v>89</v>
      </c>
      <c r="M95" s="244">
        <v>1</v>
      </c>
      <c r="N95" s="244">
        <f t="shared" si="10"/>
        <v>0.78539816339744828</v>
      </c>
      <c r="R95" s="301"/>
      <c r="S95" s="301"/>
      <c r="T95" s="301"/>
      <c r="U95" s="301"/>
      <c r="V95" s="301"/>
      <c r="W95" s="301"/>
      <c r="X95" s="301"/>
      <c r="Y95" s="301"/>
      <c r="Z95" s="301"/>
      <c r="AA95" s="301"/>
      <c r="AB95" s="301"/>
      <c r="AC95" s="301"/>
      <c r="AD95" s="301"/>
      <c r="AE95" s="301"/>
      <c r="AF95" s="301"/>
      <c r="AG95" s="301"/>
      <c r="AH95" s="301"/>
      <c r="AI95" s="301"/>
    </row>
    <row r="96" spans="1:35" ht="20.100000000000001" customHeight="1" x14ac:dyDescent="0.2">
      <c r="A96" s="240">
        <v>93</v>
      </c>
      <c r="B96" s="241" t="s">
        <v>12</v>
      </c>
      <c r="C96" s="310" t="s">
        <v>426</v>
      </c>
      <c r="D96" s="310" t="s">
        <v>427</v>
      </c>
      <c r="E96" s="309">
        <v>577397.97747286898</v>
      </c>
      <c r="F96" s="310" t="s">
        <v>879</v>
      </c>
      <c r="G96" s="244" t="s">
        <v>913</v>
      </c>
      <c r="H96" s="244" t="s">
        <v>429</v>
      </c>
      <c r="I96" s="288">
        <v>1</v>
      </c>
      <c r="J96" s="244" t="s">
        <v>919</v>
      </c>
      <c r="K96" s="244" t="s">
        <v>89</v>
      </c>
      <c r="L96" s="244" t="s">
        <v>89</v>
      </c>
      <c r="M96" s="244">
        <v>1</v>
      </c>
      <c r="N96" s="244">
        <f t="shared" si="10"/>
        <v>0.78539816339744828</v>
      </c>
      <c r="R96" s="301"/>
      <c r="S96" s="301"/>
      <c r="T96" s="301"/>
      <c r="U96" s="301"/>
      <c r="V96" s="301"/>
      <c r="W96" s="301"/>
      <c r="X96" s="301"/>
      <c r="Y96" s="301"/>
      <c r="Z96" s="301"/>
      <c r="AA96" s="301"/>
      <c r="AB96" s="301"/>
      <c r="AC96" s="301"/>
      <c r="AD96" s="301"/>
      <c r="AE96" s="301"/>
      <c r="AF96" s="301"/>
      <c r="AG96" s="301"/>
      <c r="AH96" s="301"/>
      <c r="AI96" s="301"/>
    </row>
    <row r="97" spans="1:35" ht="20.100000000000001" customHeight="1" x14ac:dyDescent="0.2">
      <c r="A97" s="240">
        <v>94</v>
      </c>
      <c r="B97" s="241" t="s">
        <v>12</v>
      </c>
      <c r="C97" s="310" t="s">
        <v>426</v>
      </c>
      <c r="D97" s="310" t="s">
        <v>427</v>
      </c>
      <c r="E97" s="309">
        <v>577497.28384208039</v>
      </c>
      <c r="F97" s="310" t="s">
        <v>879</v>
      </c>
      <c r="G97" s="244" t="s">
        <v>881</v>
      </c>
      <c r="H97" s="244" t="s">
        <v>429</v>
      </c>
      <c r="I97" s="288">
        <v>1</v>
      </c>
      <c r="J97" s="244" t="s">
        <v>919</v>
      </c>
      <c r="K97" s="244" t="s">
        <v>89</v>
      </c>
      <c r="L97" s="244" t="s">
        <v>89</v>
      </c>
      <c r="M97" s="244">
        <v>1</v>
      </c>
      <c r="N97" s="244">
        <f t="shared" si="10"/>
        <v>0.78539816339744828</v>
      </c>
      <c r="R97" s="301"/>
      <c r="S97" s="301"/>
      <c r="T97" s="301"/>
      <c r="U97" s="301"/>
      <c r="V97" s="301"/>
      <c r="W97" s="301"/>
      <c r="X97" s="301"/>
      <c r="Y97" s="301"/>
      <c r="Z97" s="301"/>
      <c r="AA97" s="301"/>
      <c r="AB97" s="301"/>
      <c r="AC97" s="301"/>
      <c r="AD97" s="301"/>
      <c r="AE97" s="301"/>
      <c r="AF97" s="301"/>
      <c r="AG97" s="301"/>
      <c r="AH97" s="301"/>
      <c r="AI97" s="301"/>
    </row>
    <row r="98" spans="1:35" ht="20.100000000000001" customHeight="1" x14ac:dyDescent="0.2">
      <c r="A98" s="240">
        <v>95</v>
      </c>
      <c r="B98" s="241" t="s">
        <v>12</v>
      </c>
      <c r="C98" s="310" t="s">
        <v>426</v>
      </c>
      <c r="D98" s="310" t="s">
        <v>427</v>
      </c>
      <c r="E98" s="309">
        <v>577865.23428235238</v>
      </c>
      <c r="F98" s="310" t="s">
        <v>888</v>
      </c>
      <c r="G98" s="244" t="s">
        <v>926</v>
      </c>
      <c r="H98" s="244" t="s">
        <v>429</v>
      </c>
      <c r="I98" s="288">
        <v>1</v>
      </c>
      <c r="J98" s="244" t="s">
        <v>919</v>
      </c>
      <c r="K98" s="244">
        <v>0.5</v>
      </c>
      <c r="L98" s="244">
        <v>0.8</v>
      </c>
      <c r="M98" s="244" t="s">
        <v>89</v>
      </c>
      <c r="N98" s="244">
        <f t="shared" si="10"/>
        <v>0.4</v>
      </c>
      <c r="R98" s="301"/>
      <c r="S98" s="301"/>
      <c r="T98" s="301"/>
      <c r="U98" s="301"/>
      <c r="V98" s="301"/>
      <c r="W98" s="301"/>
      <c r="X98" s="301"/>
      <c r="Y98" s="301"/>
      <c r="Z98" s="301"/>
      <c r="AA98" s="301"/>
      <c r="AB98" s="301"/>
      <c r="AC98" s="301"/>
      <c r="AD98" s="301"/>
      <c r="AE98" s="301"/>
      <c r="AF98" s="301"/>
      <c r="AG98" s="301"/>
      <c r="AH98" s="301"/>
      <c r="AI98" s="301"/>
    </row>
    <row r="99" spans="1:35" ht="20.100000000000001" customHeight="1" x14ac:dyDescent="0.2">
      <c r="A99" s="240">
        <v>96</v>
      </c>
      <c r="B99" s="241" t="s">
        <v>12</v>
      </c>
      <c r="C99" s="310" t="s">
        <v>426</v>
      </c>
      <c r="D99" s="310" t="s">
        <v>427</v>
      </c>
      <c r="E99" s="309">
        <v>578204.27808693436</v>
      </c>
      <c r="F99" s="310" t="s">
        <v>871</v>
      </c>
      <c r="G99" s="244" t="s">
        <v>927</v>
      </c>
      <c r="H99" s="244" t="s">
        <v>429</v>
      </c>
      <c r="I99" s="288">
        <v>1</v>
      </c>
      <c r="J99" s="244" t="s">
        <v>919</v>
      </c>
      <c r="K99" s="244">
        <v>1</v>
      </c>
      <c r="L99" s="244">
        <v>1</v>
      </c>
      <c r="M99" s="244" t="s">
        <v>89</v>
      </c>
      <c r="N99" s="244">
        <f t="shared" si="10"/>
        <v>1</v>
      </c>
      <c r="R99" s="301"/>
      <c r="S99" s="301"/>
      <c r="T99" s="301"/>
      <c r="U99" s="301"/>
      <c r="V99" s="301"/>
      <c r="W99" s="301"/>
      <c r="X99" s="301"/>
      <c r="Y99" s="301"/>
      <c r="Z99" s="301"/>
      <c r="AA99" s="301"/>
      <c r="AB99" s="301"/>
      <c r="AC99" s="301"/>
      <c r="AD99" s="301"/>
      <c r="AE99" s="301"/>
      <c r="AF99" s="301"/>
      <c r="AG99" s="301"/>
      <c r="AH99" s="301"/>
      <c r="AI99" s="301"/>
    </row>
    <row r="100" spans="1:35" ht="20.100000000000001" customHeight="1" x14ac:dyDescent="0.2">
      <c r="A100" s="240">
        <v>97</v>
      </c>
      <c r="B100" s="241" t="s">
        <v>12</v>
      </c>
      <c r="C100" s="310" t="s">
        <v>426</v>
      </c>
      <c r="D100" s="310" t="s">
        <v>427</v>
      </c>
      <c r="E100" s="309">
        <v>578276.1473575735</v>
      </c>
      <c r="F100" s="310" t="s">
        <v>879</v>
      </c>
      <c r="G100" s="244" t="s">
        <v>913</v>
      </c>
      <c r="H100" s="244" t="s">
        <v>429</v>
      </c>
      <c r="I100" s="288">
        <v>1</v>
      </c>
      <c r="J100" s="244" t="s">
        <v>919</v>
      </c>
      <c r="K100" s="244" t="s">
        <v>89</v>
      </c>
      <c r="L100" s="244" t="s">
        <v>89</v>
      </c>
      <c r="M100" s="244">
        <v>1</v>
      </c>
      <c r="N100" s="244">
        <f t="shared" si="10"/>
        <v>0.78539816339744828</v>
      </c>
      <c r="R100" s="301"/>
      <c r="S100" s="301"/>
      <c r="T100" s="301"/>
      <c r="U100" s="301"/>
      <c r="V100" s="301"/>
      <c r="W100" s="301"/>
      <c r="X100" s="301"/>
      <c r="Y100" s="301"/>
      <c r="Z100" s="301"/>
      <c r="AA100" s="301"/>
      <c r="AB100" s="301"/>
      <c r="AC100" s="301"/>
      <c r="AD100" s="301"/>
      <c r="AE100" s="301"/>
      <c r="AF100" s="301"/>
      <c r="AG100" s="301"/>
      <c r="AH100" s="301"/>
      <c r="AI100" s="301"/>
    </row>
    <row r="101" spans="1:35" ht="20.100000000000001" customHeight="1" x14ac:dyDescent="0.2">
      <c r="A101" s="240">
        <v>98</v>
      </c>
      <c r="B101" s="241" t="s">
        <v>12</v>
      </c>
      <c r="C101" s="310" t="s">
        <v>426</v>
      </c>
      <c r="D101" s="310" t="s">
        <v>427</v>
      </c>
      <c r="E101" s="309">
        <v>579149.5694139729</v>
      </c>
      <c r="F101" s="310" t="s">
        <v>894</v>
      </c>
      <c r="G101" s="244" t="s">
        <v>925</v>
      </c>
      <c r="H101" s="244" t="s">
        <v>429</v>
      </c>
      <c r="I101" s="288">
        <v>2</v>
      </c>
      <c r="J101" s="244" t="s">
        <v>919</v>
      </c>
      <c r="K101" s="244">
        <v>2.5</v>
      </c>
      <c r="L101" s="244">
        <v>2</v>
      </c>
      <c r="M101" s="244" t="s">
        <v>89</v>
      </c>
      <c r="N101" s="244">
        <f t="shared" si="10"/>
        <v>5</v>
      </c>
      <c r="R101" s="301"/>
      <c r="S101" s="301"/>
      <c r="T101" s="301"/>
      <c r="U101" s="301"/>
      <c r="V101" s="301"/>
      <c r="W101" s="301"/>
      <c r="X101" s="301"/>
      <c r="Y101" s="301"/>
      <c r="Z101" s="301"/>
      <c r="AA101" s="301"/>
      <c r="AB101" s="301"/>
      <c r="AC101" s="301"/>
      <c r="AD101" s="301"/>
      <c r="AE101" s="301"/>
      <c r="AF101" s="301"/>
      <c r="AG101" s="301"/>
      <c r="AH101" s="301"/>
      <c r="AI101" s="301"/>
    </row>
    <row r="102" spans="1:35" ht="20.100000000000001" customHeight="1" x14ac:dyDescent="0.2">
      <c r="A102" s="240">
        <v>99</v>
      </c>
      <c r="B102" s="241" t="s">
        <v>12</v>
      </c>
      <c r="C102" s="310" t="s">
        <v>426</v>
      </c>
      <c r="D102" s="310" t="s">
        <v>427</v>
      </c>
      <c r="E102" s="309">
        <v>579620.47992400581</v>
      </c>
      <c r="F102" s="310" t="s">
        <v>880</v>
      </c>
      <c r="G102" s="244" t="s">
        <v>915</v>
      </c>
      <c r="H102" s="244" t="s">
        <v>429</v>
      </c>
      <c r="I102" s="288">
        <v>1</v>
      </c>
      <c r="J102" s="244" t="s">
        <v>919</v>
      </c>
      <c r="K102" s="244">
        <v>0.5</v>
      </c>
      <c r="L102" s="244">
        <v>0.6</v>
      </c>
      <c r="M102" s="244" t="s">
        <v>89</v>
      </c>
      <c r="N102" s="244">
        <f t="shared" si="10"/>
        <v>0.3</v>
      </c>
      <c r="R102" s="301"/>
      <c r="S102" s="301"/>
      <c r="T102" s="301"/>
      <c r="U102" s="301"/>
      <c r="V102" s="301"/>
      <c r="W102" s="301"/>
      <c r="X102" s="301"/>
      <c r="Y102" s="301"/>
      <c r="Z102" s="301"/>
      <c r="AA102" s="301"/>
      <c r="AB102" s="301"/>
      <c r="AC102" s="301"/>
      <c r="AD102" s="301"/>
      <c r="AE102" s="301"/>
      <c r="AF102" s="301"/>
      <c r="AG102" s="301"/>
      <c r="AH102" s="301"/>
      <c r="AI102" s="301"/>
    </row>
    <row r="103" spans="1:35" ht="20.100000000000001" customHeight="1" x14ac:dyDescent="0.2">
      <c r="A103" s="240">
        <v>100</v>
      </c>
      <c r="B103" s="241" t="s">
        <v>12</v>
      </c>
      <c r="C103" s="310" t="s">
        <v>426</v>
      </c>
      <c r="D103" s="310" t="s">
        <v>427</v>
      </c>
      <c r="E103" s="309">
        <v>579627.40999411349</v>
      </c>
      <c r="F103" s="310" t="s">
        <v>871</v>
      </c>
      <c r="G103" s="244" t="s">
        <v>914</v>
      </c>
      <c r="H103" s="244" t="s">
        <v>429</v>
      </c>
      <c r="I103" s="288">
        <v>1</v>
      </c>
      <c r="J103" s="244" t="s">
        <v>919</v>
      </c>
      <c r="K103" s="244">
        <v>1</v>
      </c>
      <c r="L103" s="244">
        <v>1</v>
      </c>
      <c r="M103" s="244" t="s">
        <v>89</v>
      </c>
      <c r="N103" s="244">
        <f t="shared" si="10"/>
        <v>1</v>
      </c>
      <c r="R103" s="301"/>
      <c r="S103" s="301"/>
      <c r="T103" s="301"/>
      <c r="U103" s="301"/>
      <c r="V103" s="301"/>
      <c r="W103" s="301"/>
      <c r="X103" s="301"/>
      <c r="Y103" s="301"/>
      <c r="Z103" s="301"/>
      <c r="AA103" s="301"/>
      <c r="AB103" s="301"/>
      <c r="AC103" s="301"/>
      <c r="AD103" s="301"/>
      <c r="AE103" s="301"/>
      <c r="AF103" s="301"/>
      <c r="AG103" s="301"/>
      <c r="AH103" s="301"/>
      <c r="AI103" s="301"/>
    </row>
    <row r="104" spans="1:35" ht="20.100000000000001" customHeight="1" x14ac:dyDescent="0.2">
      <c r="A104" s="240">
        <v>101</v>
      </c>
      <c r="B104" s="241" t="s">
        <v>12</v>
      </c>
      <c r="C104" s="310" t="s">
        <v>426</v>
      </c>
      <c r="D104" s="310" t="s">
        <v>427</v>
      </c>
      <c r="E104" s="309">
        <v>579641.56551717059</v>
      </c>
      <c r="F104" s="310" t="s">
        <v>880</v>
      </c>
      <c r="G104" s="244" t="s">
        <v>915</v>
      </c>
      <c r="H104" s="244" t="s">
        <v>429</v>
      </c>
      <c r="I104" s="288">
        <v>1</v>
      </c>
      <c r="J104" s="244" t="s">
        <v>919</v>
      </c>
      <c r="K104" s="244">
        <v>0.5</v>
      </c>
      <c r="L104" s="244">
        <v>0.6</v>
      </c>
      <c r="M104" s="244" t="s">
        <v>89</v>
      </c>
      <c r="N104" s="244">
        <f t="shared" si="10"/>
        <v>0.3</v>
      </c>
      <c r="R104" s="301"/>
      <c r="S104" s="301"/>
      <c r="T104" s="301"/>
      <c r="U104" s="301"/>
      <c r="V104" s="301"/>
      <c r="W104" s="301"/>
      <c r="X104" s="301"/>
      <c r="Y104" s="301"/>
      <c r="Z104" s="301"/>
      <c r="AA104" s="301"/>
      <c r="AB104" s="301"/>
      <c r="AC104" s="301"/>
      <c r="AD104" s="301"/>
      <c r="AE104" s="301"/>
      <c r="AF104" s="301"/>
      <c r="AG104" s="301"/>
      <c r="AH104" s="301"/>
      <c r="AI104" s="301"/>
    </row>
    <row r="105" spans="1:35" ht="20.100000000000001" customHeight="1" x14ac:dyDescent="0.2">
      <c r="A105" s="240">
        <v>102</v>
      </c>
      <c r="B105" s="241" t="s">
        <v>12</v>
      </c>
      <c r="C105" s="310" t="s">
        <v>426</v>
      </c>
      <c r="D105" s="310" t="s">
        <v>427</v>
      </c>
      <c r="E105" s="309">
        <v>579641.56551717059</v>
      </c>
      <c r="F105" s="310" t="s">
        <v>880</v>
      </c>
      <c r="G105" s="244" t="s">
        <v>915</v>
      </c>
      <c r="H105" s="244" t="s">
        <v>429</v>
      </c>
      <c r="I105" s="288">
        <v>1</v>
      </c>
      <c r="J105" s="244" t="s">
        <v>919</v>
      </c>
      <c r="K105" s="244">
        <v>0.5</v>
      </c>
      <c r="L105" s="244">
        <v>0.6</v>
      </c>
      <c r="M105" s="244" t="s">
        <v>89</v>
      </c>
      <c r="N105" s="244">
        <f t="shared" si="10"/>
        <v>0.3</v>
      </c>
      <c r="R105" s="301"/>
      <c r="S105" s="301"/>
      <c r="T105" s="301"/>
      <c r="U105" s="301"/>
      <c r="V105" s="301"/>
      <c r="W105" s="301"/>
      <c r="X105" s="301"/>
      <c r="Y105" s="301"/>
      <c r="Z105" s="301"/>
      <c r="AA105" s="301"/>
      <c r="AB105" s="301"/>
      <c r="AC105" s="301"/>
      <c r="AD105" s="301"/>
      <c r="AE105" s="301"/>
      <c r="AF105" s="301"/>
      <c r="AG105" s="301"/>
      <c r="AH105" s="301"/>
      <c r="AI105" s="301"/>
    </row>
    <row r="106" spans="1:35" ht="20.100000000000001" customHeight="1" x14ac:dyDescent="0.2">
      <c r="A106" s="240">
        <v>103</v>
      </c>
      <c r="B106" s="241" t="s">
        <v>12</v>
      </c>
      <c r="C106" s="310" t="s">
        <v>426</v>
      </c>
      <c r="D106" s="310" t="s">
        <v>427</v>
      </c>
      <c r="E106" s="309">
        <v>579664.78824479796</v>
      </c>
      <c r="F106" s="310" t="s">
        <v>880</v>
      </c>
      <c r="G106" s="244" t="s">
        <v>915</v>
      </c>
      <c r="H106" s="244" t="s">
        <v>429</v>
      </c>
      <c r="I106" s="288">
        <v>1</v>
      </c>
      <c r="J106" s="244" t="s">
        <v>919</v>
      </c>
      <c r="K106" s="244">
        <v>0.5</v>
      </c>
      <c r="L106" s="244">
        <v>0.6</v>
      </c>
      <c r="M106" s="244" t="s">
        <v>89</v>
      </c>
      <c r="N106" s="244">
        <f t="shared" si="10"/>
        <v>0.3</v>
      </c>
      <c r="R106" s="301"/>
      <c r="S106" s="301"/>
      <c r="T106" s="301"/>
      <c r="U106" s="301"/>
      <c r="V106" s="301"/>
      <c r="W106" s="301"/>
      <c r="X106" s="301"/>
      <c r="Y106" s="301"/>
      <c r="Z106" s="301"/>
      <c r="AA106" s="301"/>
      <c r="AB106" s="301"/>
      <c r="AC106" s="301"/>
      <c r="AD106" s="301"/>
      <c r="AE106" s="301"/>
      <c r="AF106" s="301"/>
      <c r="AG106" s="301"/>
      <c r="AH106" s="301"/>
      <c r="AI106" s="301"/>
    </row>
    <row r="107" spans="1:35" ht="20.100000000000001" customHeight="1" x14ac:dyDescent="0.2">
      <c r="A107" s="240">
        <v>104</v>
      </c>
      <c r="B107" s="241" t="s">
        <v>12</v>
      </c>
      <c r="C107" s="310" t="s">
        <v>426</v>
      </c>
      <c r="D107" s="310" t="s">
        <v>427</v>
      </c>
      <c r="E107" s="309">
        <v>579704.77370685712</v>
      </c>
      <c r="F107" s="310" t="s">
        <v>880</v>
      </c>
      <c r="G107" s="244" t="s">
        <v>915</v>
      </c>
      <c r="H107" s="244" t="s">
        <v>429</v>
      </c>
      <c r="I107" s="288">
        <v>1</v>
      </c>
      <c r="J107" s="244" t="s">
        <v>919</v>
      </c>
      <c r="K107" s="244">
        <v>0.5</v>
      </c>
      <c r="L107" s="244">
        <v>0.6</v>
      </c>
      <c r="M107" s="244" t="s">
        <v>89</v>
      </c>
      <c r="N107" s="244">
        <f t="shared" si="10"/>
        <v>0.3</v>
      </c>
      <c r="R107" s="301"/>
      <c r="S107" s="301"/>
      <c r="T107" s="301"/>
      <c r="U107" s="301"/>
      <c r="V107" s="301"/>
      <c r="W107" s="301"/>
      <c r="X107" s="301"/>
      <c r="Y107" s="301"/>
      <c r="Z107" s="301"/>
      <c r="AA107" s="301"/>
      <c r="AB107" s="301"/>
      <c r="AC107" s="301"/>
      <c r="AD107" s="301"/>
      <c r="AE107" s="301"/>
      <c r="AF107" s="301"/>
      <c r="AG107" s="301"/>
      <c r="AH107" s="301"/>
      <c r="AI107" s="301"/>
    </row>
    <row r="108" spans="1:35" ht="20.100000000000001" customHeight="1" x14ac:dyDescent="0.2">
      <c r="A108" s="240">
        <v>105</v>
      </c>
      <c r="B108" s="241" t="s">
        <v>12</v>
      </c>
      <c r="C108" s="310" t="s">
        <v>426</v>
      </c>
      <c r="D108" s="310" t="s">
        <v>427</v>
      </c>
      <c r="E108" s="309">
        <v>579748.69635410944</v>
      </c>
      <c r="F108" s="310" t="s">
        <v>880</v>
      </c>
      <c r="G108" s="244" t="s">
        <v>915</v>
      </c>
      <c r="H108" s="244" t="s">
        <v>429</v>
      </c>
      <c r="I108" s="288">
        <v>1</v>
      </c>
      <c r="J108" s="244" t="s">
        <v>919</v>
      </c>
      <c r="K108" s="244">
        <v>0.5</v>
      </c>
      <c r="L108" s="244">
        <v>0.6</v>
      </c>
      <c r="M108" s="244" t="s">
        <v>89</v>
      </c>
      <c r="N108" s="244">
        <f t="shared" si="10"/>
        <v>0.3</v>
      </c>
      <c r="R108" s="301"/>
      <c r="S108" s="301"/>
      <c r="T108" s="301"/>
      <c r="U108" s="301"/>
      <c r="V108" s="301"/>
      <c r="W108" s="301"/>
      <c r="X108" s="301"/>
      <c r="Y108" s="301"/>
      <c r="Z108" s="301"/>
      <c r="AA108" s="301"/>
      <c r="AB108" s="301"/>
      <c r="AC108" s="301"/>
      <c r="AD108" s="301"/>
      <c r="AE108" s="301"/>
      <c r="AF108" s="301"/>
      <c r="AG108" s="301"/>
      <c r="AH108" s="301"/>
      <c r="AI108" s="301"/>
    </row>
    <row r="109" spans="1:35" ht="20.100000000000001" customHeight="1" x14ac:dyDescent="0.2">
      <c r="A109" s="240">
        <v>106</v>
      </c>
      <c r="B109" s="241" t="s">
        <v>12</v>
      </c>
      <c r="C109" s="310" t="s">
        <v>426</v>
      </c>
      <c r="D109" s="310" t="s">
        <v>427</v>
      </c>
      <c r="E109" s="309">
        <v>579774.54899654118</v>
      </c>
      <c r="F109" s="310" t="s">
        <v>880</v>
      </c>
      <c r="G109" s="244" t="s">
        <v>915</v>
      </c>
      <c r="H109" s="244" t="s">
        <v>429</v>
      </c>
      <c r="I109" s="288">
        <v>1</v>
      </c>
      <c r="J109" s="244" t="s">
        <v>919</v>
      </c>
      <c r="K109" s="244">
        <v>0.5</v>
      </c>
      <c r="L109" s="244">
        <v>0.6</v>
      </c>
      <c r="M109" s="244" t="s">
        <v>89</v>
      </c>
      <c r="N109" s="244">
        <f t="shared" si="10"/>
        <v>0.3</v>
      </c>
      <c r="R109" s="301"/>
      <c r="S109" s="301"/>
      <c r="T109" s="301"/>
      <c r="U109" s="301"/>
      <c r="V109" s="301"/>
      <c r="W109" s="301"/>
      <c r="X109" s="301"/>
      <c r="Y109" s="301"/>
      <c r="Z109" s="301"/>
      <c r="AA109" s="301"/>
      <c r="AB109" s="301"/>
      <c r="AC109" s="301"/>
      <c r="AD109" s="301"/>
      <c r="AE109" s="301"/>
      <c r="AF109" s="301"/>
      <c r="AG109" s="301"/>
      <c r="AH109" s="301"/>
      <c r="AI109" s="301"/>
    </row>
    <row r="110" spans="1:35" ht="20.100000000000001" customHeight="1" x14ac:dyDescent="0.2">
      <c r="A110" s="240">
        <v>107</v>
      </c>
      <c r="B110" s="241" t="s">
        <v>12</v>
      </c>
      <c r="C110" s="310" t="s">
        <v>426</v>
      </c>
      <c r="D110" s="310" t="s">
        <v>427</v>
      </c>
      <c r="E110" s="309">
        <v>579850.58286977967</v>
      </c>
      <c r="F110" s="310" t="s">
        <v>888</v>
      </c>
      <c r="G110" s="244" t="s">
        <v>926</v>
      </c>
      <c r="H110" s="244" t="s">
        <v>429</v>
      </c>
      <c r="I110" s="288">
        <v>1</v>
      </c>
      <c r="J110" s="244" t="s">
        <v>919</v>
      </c>
      <c r="K110" s="244">
        <v>0.5</v>
      </c>
      <c r="L110" s="244">
        <v>0.8</v>
      </c>
      <c r="M110" s="244" t="s">
        <v>89</v>
      </c>
      <c r="N110" s="244">
        <f t="shared" si="10"/>
        <v>0.4</v>
      </c>
      <c r="R110" s="301"/>
      <c r="S110" s="301"/>
      <c r="T110" s="301"/>
      <c r="U110" s="301"/>
      <c r="V110" s="301"/>
      <c r="W110" s="301"/>
      <c r="X110" s="301"/>
      <c r="Y110" s="301"/>
      <c r="Z110" s="301"/>
      <c r="AA110" s="301"/>
      <c r="AB110" s="301"/>
      <c r="AC110" s="301"/>
      <c r="AD110" s="301"/>
      <c r="AE110" s="301"/>
      <c r="AF110" s="301"/>
      <c r="AG110" s="301"/>
      <c r="AH110" s="301"/>
      <c r="AI110" s="301"/>
    </row>
    <row r="111" spans="1:35" ht="20.100000000000001" customHeight="1" x14ac:dyDescent="0.2">
      <c r="A111" s="240">
        <v>108</v>
      </c>
      <c r="B111" s="241" t="s">
        <v>12</v>
      </c>
      <c r="C111" s="310" t="s">
        <v>426</v>
      </c>
      <c r="D111" s="310" t="s">
        <v>427</v>
      </c>
      <c r="E111" s="309">
        <v>579928.95945112954</v>
      </c>
      <c r="F111" s="310" t="s">
        <v>871</v>
      </c>
      <c r="G111" s="244" t="s">
        <v>928</v>
      </c>
      <c r="H111" s="244" t="s">
        <v>429</v>
      </c>
      <c r="I111" s="288">
        <v>1</v>
      </c>
      <c r="J111" s="244" t="s">
        <v>919</v>
      </c>
      <c r="K111" s="244">
        <v>1</v>
      </c>
      <c r="L111" s="244">
        <v>1</v>
      </c>
      <c r="M111" s="244" t="s">
        <v>89</v>
      </c>
      <c r="N111" s="244">
        <f t="shared" si="10"/>
        <v>1</v>
      </c>
      <c r="R111" s="301"/>
      <c r="S111" s="301"/>
      <c r="T111" s="301"/>
      <c r="U111" s="301"/>
      <c r="V111" s="301"/>
      <c r="W111" s="301"/>
      <c r="X111" s="301"/>
      <c r="Y111" s="301"/>
      <c r="Z111" s="301"/>
      <c r="AA111" s="301"/>
      <c r="AB111" s="301"/>
      <c r="AC111" s="301"/>
      <c r="AD111" s="301"/>
      <c r="AE111" s="301"/>
      <c r="AF111" s="301"/>
      <c r="AG111" s="301"/>
      <c r="AH111" s="301"/>
      <c r="AI111" s="301"/>
    </row>
    <row r="112" spans="1:35" ht="20.100000000000001" customHeight="1" x14ac:dyDescent="0.2">
      <c r="A112" s="240">
        <v>109</v>
      </c>
      <c r="B112" s="241" t="s">
        <v>12</v>
      </c>
      <c r="C112" s="310" t="s">
        <v>426</v>
      </c>
      <c r="D112" s="310" t="s">
        <v>427</v>
      </c>
      <c r="E112" s="309">
        <v>579998.04485270288</v>
      </c>
      <c r="F112" s="310" t="s">
        <v>871</v>
      </c>
      <c r="G112" s="244" t="s">
        <v>927</v>
      </c>
      <c r="H112" s="244" t="s">
        <v>429</v>
      </c>
      <c r="I112" s="288">
        <v>1</v>
      </c>
      <c r="J112" s="244" t="s">
        <v>919</v>
      </c>
      <c r="K112" s="244">
        <v>1</v>
      </c>
      <c r="L112" s="244">
        <v>1</v>
      </c>
      <c r="M112" s="244" t="s">
        <v>89</v>
      </c>
      <c r="N112" s="244">
        <f t="shared" si="10"/>
        <v>1</v>
      </c>
      <c r="R112" s="301"/>
      <c r="S112" s="301"/>
      <c r="T112" s="301"/>
      <c r="U112" s="301"/>
      <c r="V112" s="301"/>
      <c r="W112" s="301"/>
      <c r="X112" s="301"/>
      <c r="Y112" s="301"/>
      <c r="Z112" s="301"/>
      <c r="AA112" s="301"/>
      <c r="AB112" s="301"/>
      <c r="AC112" s="301"/>
      <c r="AD112" s="301"/>
      <c r="AE112" s="301"/>
      <c r="AF112" s="301"/>
      <c r="AG112" s="301"/>
      <c r="AH112" s="301"/>
      <c r="AI112" s="301"/>
    </row>
    <row r="113" spans="1:35" ht="20.100000000000001" customHeight="1" x14ac:dyDescent="0.2">
      <c r="A113" s="240">
        <v>110</v>
      </c>
      <c r="B113" s="241" t="s">
        <v>12</v>
      </c>
      <c r="C113" s="310" t="s">
        <v>432</v>
      </c>
      <c r="D113" s="310" t="s">
        <v>427</v>
      </c>
      <c r="E113" s="309">
        <v>580026.1765086489</v>
      </c>
      <c r="F113" s="310" t="s">
        <v>880</v>
      </c>
      <c r="G113" s="244" t="s">
        <v>915</v>
      </c>
      <c r="H113" s="244" t="s">
        <v>429</v>
      </c>
      <c r="I113" s="288">
        <v>1</v>
      </c>
      <c r="J113" s="244" t="s">
        <v>919</v>
      </c>
      <c r="K113" s="244">
        <v>0.5</v>
      </c>
      <c r="L113" s="244">
        <v>0.6</v>
      </c>
      <c r="M113" s="244" t="s">
        <v>89</v>
      </c>
      <c r="N113" s="244">
        <f t="shared" si="10"/>
        <v>0.3</v>
      </c>
      <c r="R113" s="301"/>
      <c r="S113" s="301"/>
      <c r="T113" s="301"/>
      <c r="U113" s="301"/>
      <c r="V113" s="301"/>
      <c r="W113" s="301"/>
      <c r="X113" s="301"/>
      <c r="Y113" s="301"/>
      <c r="Z113" s="301"/>
      <c r="AA113" s="301"/>
      <c r="AB113" s="301"/>
      <c r="AC113" s="301"/>
      <c r="AD113" s="301"/>
      <c r="AE113" s="301"/>
      <c r="AF113" s="301"/>
      <c r="AG113" s="301"/>
      <c r="AH113" s="301"/>
      <c r="AI113" s="301"/>
    </row>
    <row r="114" spans="1:35" ht="20.100000000000001" customHeight="1" x14ac:dyDescent="0.2">
      <c r="A114" s="240">
        <v>111</v>
      </c>
      <c r="B114" s="241" t="s">
        <v>12</v>
      </c>
      <c r="C114" s="310" t="s">
        <v>432</v>
      </c>
      <c r="D114" s="310" t="s">
        <v>427</v>
      </c>
      <c r="E114" s="309">
        <v>580035.60802760022</v>
      </c>
      <c r="F114" s="310" t="s">
        <v>880</v>
      </c>
      <c r="G114" s="244" t="s">
        <v>915</v>
      </c>
      <c r="H114" s="244" t="s">
        <v>429</v>
      </c>
      <c r="I114" s="288">
        <v>1</v>
      </c>
      <c r="J114" s="244" t="s">
        <v>919</v>
      </c>
      <c r="K114" s="244">
        <v>0.5</v>
      </c>
      <c r="L114" s="244">
        <v>0.6</v>
      </c>
      <c r="M114" s="244" t="s">
        <v>89</v>
      </c>
      <c r="N114" s="244">
        <f t="shared" si="10"/>
        <v>0.3</v>
      </c>
      <c r="R114" s="301"/>
      <c r="S114" s="301"/>
      <c r="T114" s="301"/>
      <c r="U114" s="301"/>
      <c r="V114" s="301"/>
      <c r="W114" s="301"/>
      <c r="X114" s="301"/>
      <c r="Y114" s="301"/>
      <c r="Z114" s="301"/>
      <c r="AA114" s="301"/>
      <c r="AB114" s="301"/>
      <c r="AC114" s="301"/>
      <c r="AD114" s="301"/>
      <c r="AE114" s="301"/>
      <c r="AF114" s="301"/>
      <c r="AG114" s="301"/>
      <c r="AH114" s="301"/>
      <c r="AI114" s="301"/>
    </row>
    <row r="115" spans="1:35" ht="20.100000000000001" customHeight="1" x14ac:dyDescent="0.2">
      <c r="A115" s="240">
        <v>112</v>
      </c>
      <c r="B115" s="241" t="s">
        <v>12</v>
      </c>
      <c r="C115" s="310" t="s">
        <v>432</v>
      </c>
      <c r="D115" s="310" t="s">
        <v>427</v>
      </c>
      <c r="E115" s="309">
        <v>580050.95021550439</v>
      </c>
      <c r="F115" s="310" t="s">
        <v>880</v>
      </c>
      <c r="G115" s="244" t="s">
        <v>915</v>
      </c>
      <c r="H115" s="244" t="s">
        <v>429</v>
      </c>
      <c r="I115" s="288">
        <v>1</v>
      </c>
      <c r="J115" s="244" t="s">
        <v>919</v>
      </c>
      <c r="K115" s="244">
        <v>0.5</v>
      </c>
      <c r="L115" s="244">
        <v>0.6</v>
      </c>
      <c r="M115" s="244" t="s">
        <v>89</v>
      </c>
      <c r="N115" s="244">
        <f t="shared" si="10"/>
        <v>0.3</v>
      </c>
      <c r="R115" s="301"/>
      <c r="S115" s="301"/>
      <c r="T115" s="301"/>
      <c r="U115" s="301"/>
      <c r="V115" s="301"/>
      <c r="W115" s="301"/>
      <c r="X115" s="301"/>
      <c r="Y115" s="301"/>
      <c r="Z115" s="301"/>
      <c r="AA115" s="301"/>
      <c r="AB115" s="301"/>
      <c r="AC115" s="301"/>
      <c r="AD115" s="301"/>
      <c r="AE115" s="301"/>
      <c r="AF115" s="301"/>
      <c r="AG115" s="301"/>
      <c r="AH115" s="301"/>
      <c r="AI115" s="301"/>
    </row>
    <row r="116" spans="1:35" ht="20.100000000000001" customHeight="1" x14ac:dyDescent="0.2">
      <c r="A116" s="240">
        <v>113</v>
      </c>
      <c r="B116" s="241" t="s">
        <v>12</v>
      </c>
      <c r="C116" s="310" t="s">
        <v>432</v>
      </c>
      <c r="D116" s="310" t="s">
        <v>427</v>
      </c>
      <c r="E116" s="309">
        <v>580061.89683876245</v>
      </c>
      <c r="F116" s="310" t="s">
        <v>880</v>
      </c>
      <c r="G116" s="244" t="s">
        <v>915</v>
      </c>
      <c r="H116" s="244" t="s">
        <v>429</v>
      </c>
      <c r="I116" s="288">
        <v>1</v>
      </c>
      <c r="J116" s="244" t="s">
        <v>919</v>
      </c>
      <c r="K116" s="244">
        <v>0.5</v>
      </c>
      <c r="L116" s="244">
        <v>0.6</v>
      </c>
      <c r="M116" s="244" t="s">
        <v>89</v>
      </c>
      <c r="N116" s="244">
        <f t="shared" si="10"/>
        <v>0.3</v>
      </c>
      <c r="R116" s="301"/>
      <c r="S116" s="301"/>
      <c r="T116" s="301"/>
      <c r="U116" s="301"/>
      <c r="V116" s="301"/>
      <c r="W116" s="301"/>
      <c r="X116" s="301"/>
      <c r="Y116" s="301"/>
      <c r="Z116" s="301"/>
      <c r="AA116" s="301"/>
      <c r="AB116" s="301"/>
      <c r="AC116" s="301"/>
      <c r="AD116" s="301"/>
      <c r="AE116" s="301"/>
      <c r="AF116" s="301"/>
      <c r="AG116" s="301"/>
      <c r="AH116" s="301"/>
      <c r="AI116" s="301"/>
    </row>
    <row r="117" spans="1:35" ht="20.100000000000001" customHeight="1" x14ac:dyDescent="0.2">
      <c r="A117" s="240">
        <v>114</v>
      </c>
      <c r="B117" s="241" t="s">
        <v>12</v>
      </c>
      <c r="C117" s="310" t="s">
        <v>432</v>
      </c>
      <c r="D117" s="310" t="s">
        <v>427</v>
      </c>
      <c r="E117" s="309">
        <v>580119.08037686127</v>
      </c>
      <c r="F117" s="310" t="s">
        <v>897</v>
      </c>
      <c r="G117" s="244" t="s">
        <v>922</v>
      </c>
      <c r="H117" s="244" t="s">
        <v>429</v>
      </c>
      <c r="I117" s="288">
        <v>2</v>
      </c>
      <c r="J117" s="244" t="s">
        <v>919</v>
      </c>
      <c r="K117" s="244">
        <v>1.5</v>
      </c>
      <c r="L117" s="244">
        <v>1</v>
      </c>
      <c r="M117" s="244" t="s">
        <v>89</v>
      </c>
      <c r="N117" s="244">
        <f t="shared" si="10"/>
        <v>1.5</v>
      </c>
      <c r="R117" s="301"/>
      <c r="S117" s="301"/>
      <c r="T117" s="301"/>
      <c r="U117" s="301"/>
      <c r="V117" s="301"/>
      <c r="W117" s="301"/>
      <c r="X117" s="301"/>
      <c r="Y117" s="301"/>
      <c r="Z117" s="301"/>
      <c r="AA117" s="301"/>
      <c r="AB117" s="301"/>
      <c r="AC117" s="301"/>
      <c r="AD117" s="301"/>
      <c r="AE117" s="301"/>
      <c r="AF117" s="301"/>
      <c r="AG117" s="301"/>
      <c r="AH117" s="301"/>
      <c r="AI117" s="301"/>
    </row>
    <row r="118" spans="1:35" ht="20.100000000000001" customHeight="1" x14ac:dyDescent="0.2">
      <c r="A118" s="240">
        <v>115</v>
      </c>
      <c r="B118" s="241" t="s">
        <v>12</v>
      </c>
      <c r="C118" s="310" t="s">
        <v>426</v>
      </c>
      <c r="D118" s="310" t="s">
        <v>427</v>
      </c>
      <c r="E118" s="309">
        <v>580213.28452816675</v>
      </c>
      <c r="F118" s="310" t="s">
        <v>880</v>
      </c>
      <c r="G118" s="244" t="s">
        <v>915</v>
      </c>
      <c r="H118" s="244" t="s">
        <v>429</v>
      </c>
      <c r="I118" s="288">
        <v>1</v>
      </c>
      <c r="J118" s="244" t="s">
        <v>919</v>
      </c>
      <c r="K118" s="244">
        <v>0.5</v>
      </c>
      <c r="L118" s="244">
        <v>0.6</v>
      </c>
      <c r="M118" s="244" t="s">
        <v>89</v>
      </c>
      <c r="N118" s="244">
        <f t="shared" si="10"/>
        <v>0.3</v>
      </c>
      <c r="R118" s="301"/>
      <c r="S118" s="301"/>
      <c r="T118" s="301"/>
      <c r="U118" s="301"/>
      <c r="V118" s="301"/>
      <c r="W118" s="301"/>
      <c r="X118" s="301"/>
      <c r="Y118" s="301"/>
      <c r="Z118" s="301"/>
      <c r="AA118" s="301"/>
      <c r="AB118" s="301"/>
      <c r="AC118" s="301"/>
      <c r="AD118" s="301"/>
      <c r="AE118" s="301"/>
      <c r="AF118" s="301"/>
      <c r="AG118" s="301"/>
      <c r="AH118" s="301"/>
      <c r="AI118" s="301"/>
    </row>
    <row r="119" spans="1:35" ht="20.100000000000001" customHeight="1" x14ac:dyDescent="0.2">
      <c r="A119" s="240">
        <v>116</v>
      </c>
      <c r="B119" s="241" t="s">
        <v>12</v>
      </c>
      <c r="C119" s="310" t="s">
        <v>426</v>
      </c>
      <c r="D119" s="310" t="s">
        <v>427</v>
      </c>
      <c r="E119" s="309">
        <v>580237.83632326417</v>
      </c>
      <c r="F119" s="310" t="s">
        <v>880</v>
      </c>
      <c r="G119" s="244" t="s">
        <v>915</v>
      </c>
      <c r="H119" s="244" t="s">
        <v>429</v>
      </c>
      <c r="I119" s="288">
        <v>1</v>
      </c>
      <c r="J119" s="244" t="s">
        <v>919</v>
      </c>
      <c r="K119" s="244">
        <v>0.5</v>
      </c>
      <c r="L119" s="244">
        <v>0.6</v>
      </c>
      <c r="M119" s="244" t="s">
        <v>89</v>
      </c>
      <c r="N119" s="244">
        <f t="shared" si="10"/>
        <v>0.3</v>
      </c>
      <c r="R119" s="301"/>
      <c r="S119" s="301"/>
      <c r="T119" s="301"/>
      <c r="U119" s="301"/>
      <c r="V119" s="301"/>
      <c r="W119" s="301"/>
      <c r="X119" s="301"/>
      <c r="Y119" s="301"/>
      <c r="Z119" s="301"/>
      <c r="AA119" s="301"/>
      <c r="AB119" s="301"/>
      <c r="AC119" s="301"/>
      <c r="AD119" s="301"/>
      <c r="AE119" s="301"/>
      <c r="AF119" s="301"/>
      <c r="AG119" s="301"/>
      <c r="AH119" s="301"/>
      <c r="AI119" s="301"/>
    </row>
    <row r="120" spans="1:35" ht="20.100000000000001" customHeight="1" x14ac:dyDescent="0.2">
      <c r="A120" s="240">
        <v>117</v>
      </c>
      <c r="B120" s="241" t="s">
        <v>12</v>
      </c>
      <c r="C120" s="310" t="s">
        <v>426</v>
      </c>
      <c r="D120" s="310" t="s">
        <v>427</v>
      </c>
      <c r="E120" s="309">
        <v>580237.83632326417</v>
      </c>
      <c r="F120" s="310" t="s">
        <v>880</v>
      </c>
      <c r="G120" s="244" t="s">
        <v>915</v>
      </c>
      <c r="H120" s="244" t="s">
        <v>429</v>
      </c>
      <c r="I120" s="288">
        <v>1</v>
      </c>
      <c r="J120" s="244" t="s">
        <v>919</v>
      </c>
      <c r="K120" s="244">
        <v>0.5</v>
      </c>
      <c r="L120" s="244">
        <v>0.6</v>
      </c>
      <c r="M120" s="244" t="s">
        <v>89</v>
      </c>
      <c r="N120" s="244">
        <f t="shared" si="10"/>
        <v>0.3</v>
      </c>
      <c r="R120" s="301"/>
      <c r="S120" s="301"/>
      <c r="T120" s="301"/>
      <c r="U120" s="301"/>
      <c r="V120" s="301"/>
      <c r="W120" s="301"/>
      <c r="X120" s="301"/>
      <c r="Y120" s="301"/>
      <c r="Z120" s="301"/>
      <c r="AA120" s="301"/>
      <c r="AB120" s="301"/>
      <c r="AC120" s="301"/>
      <c r="AD120" s="301"/>
      <c r="AE120" s="301"/>
      <c r="AF120" s="301"/>
      <c r="AG120" s="301"/>
      <c r="AH120" s="301"/>
      <c r="AI120" s="301"/>
    </row>
    <row r="121" spans="1:35" ht="20.100000000000001" customHeight="1" x14ac:dyDescent="0.2">
      <c r="A121" s="240">
        <v>118</v>
      </c>
      <c r="B121" s="241" t="s">
        <v>12</v>
      </c>
      <c r="C121" s="310" t="s">
        <v>426</v>
      </c>
      <c r="D121" s="310" t="s">
        <v>427</v>
      </c>
      <c r="E121" s="309">
        <v>580263.50662016275</v>
      </c>
      <c r="F121" s="310" t="s">
        <v>880</v>
      </c>
      <c r="G121" s="244" t="s">
        <v>915</v>
      </c>
      <c r="H121" s="244" t="s">
        <v>429</v>
      </c>
      <c r="I121" s="288">
        <v>1</v>
      </c>
      <c r="J121" s="244" t="s">
        <v>919</v>
      </c>
      <c r="K121" s="244">
        <v>0.5</v>
      </c>
      <c r="L121" s="244">
        <v>0.6</v>
      </c>
      <c r="M121" s="244" t="s">
        <v>89</v>
      </c>
      <c r="N121" s="244">
        <f t="shared" si="10"/>
        <v>0.3</v>
      </c>
      <c r="R121" s="301"/>
      <c r="S121" s="301"/>
      <c r="T121" s="301"/>
      <c r="U121" s="301"/>
      <c r="V121" s="301"/>
      <c r="W121" s="301"/>
      <c r="X121" s="301"/>
      <c r="Y121" s="301"/>
      <c r="Z121" s="301"/>
      <c r="AA121" s="301"/>
      <c r="AB121" s="301"/>
      <c r="AC121" s="301"/>
      <c r="AD121" s="301"/>
      <c r="AE121" s="301"/>
      <c r="AF121" s="301"/>
      <c r="AG121" s="301"/>
      <c r="AH121" s="301"/>
      <c r="AI121" s="301"/>
    </row>
    <row r="122" spans="1:35" ht="20.100000000000001" customHeight="1" x14ac:dyDescent="0.2">
      <c r="A122" s="240">
        <v>119</v>
      </c>
      <c r="B122" s="241" t="s">
        <v>12</v>
      </c>
      <c r="C122" s="310" t="s">
        <v>426</v>
      </c>
      <c r="D122" s="310" t="s">
        <v>427</v>
      </c>
      <c r="E122" s="309">
        <v>580263.50662016275</v>
      </c>
      <c r="F122" s="310" t="s">
        <v>880</v>
      </c>
      <c r="G122" s="244" t="s">
        <v>915</v>
      </c>
      <c r="H122" s="244" t="s">
        <v>429</v>
      </c>
      <c r="I122" s="288">
        <v>1</v>
      </c>
      <c r="J122" s="244" t="s">
        <v>919</v>
      </c>
      <c r="K122" s="244">
        <v>0.5</v>
      </c>
      <c r="L122" s="244">
        <v>0.6</v>
      </c>
      <c r="M122" s="244" t="s">
        <v>89</v>
      </c>
      <c r="N122" s="244">
        <f t="shared" si="10"/>
        <v>0.3</v>
      </c>
      <c r="R122" s="301"/>
      <c r="S122" s="301"/>
      <c r="T122" s="301"/>
      <c r="U122" s="301"/>
      <c r="V122" s="301"/>
      <c r="W122" s="301"/>
      <c r="X122" s="301"/>
      <c r="Y122" s="301"/>
      <c r="Z122" s="301"/>
      <c r="AA122" s="301"/>
      <c r="AB122" s="301"/>
      <c r="AC122" s="301"/>
      <c r="AD122" s="301"/>
      <c r="AE122" s="301"/>
      <c r="AF122" s="301"/>
      <c r="AG122" s="301"/>
      <c r="AH122" s="301"/>
      <c r="AI122" s="301"/>
    </row>
    <row r="123" spans="1:35" ht="20.100000000000001" customHeight="1" x14ac:dyDescent="0.2">
      <c r="A123" s="240">
        <v>120</v>
      </c>
      <c r="B123" s="241" t="s">
        <v>12</v>
      </c>
      <c r="C123" s="310" t="s">
        <v>426</v>
      </c>
      <c r="D123" s="310" t="s">
        <v>427</v>
      </c>
      <c r="E123" s="309">
        <v>580278.2838420812</v>
      </c>
      <c r="F123" s="310" t="s">
        <v>880</v>
      </c>
      <c r="G123" s="244" t="s">
        <v>915</v>
      </c>
      <c r="H123" s="244" t="s">
        <v>429</v>
      </c>
      <c r="I123" s="288">
        <v>1</v>
      </c>
      <c r="J123" s="244" t="s">
        <v>919</v>
      </c>
      <c r="K123" s="244">
        <v>0.5</v>
      </c>
      <c r="L123" s="244">
        <v>0.6</v>
      </c>
      <c r="M123" s="244" t="s">
        <v>89</v>
      </c>
      <c r="N123" s="244">
        <f t="shared" si="10"/>
        <v>0.3</v>
      </c>
      <c r="R123" s="301"/>
      <c r="S123" s="301"/>
      <c r="T123" s="301"/>
      <c r="U123" s="301"/>
      <c r="V123" s="301"/>
      <c r="W123" s="301"/>
      <c r="X123" s="301"/>
      <c r="Y123" s="301"/>
      <c r="Z123" s="301"/>
      <c r="AA123" s="301"/>
      <c r="AB123" s="301"/>
      <c r="AC123" s="301"/>
      <c r="AD123" s="301"/>
      <c r="AE123" s="301"/>
      <c r="AF123" s="301"/>
      <c r="AG123" s="301"/>
      <c r="AH123" s="301"/>
      <c r="AI123" s="301"/>
    </row>
    <row r="124" spans="1:35" ht="20.100000000000001" customHeight="1" x14ac:dyDescent="0.2">
      <c r="A124" s="240">
        <v>121</v>
      </c>
      <c r="B124" s="241" t="s">
        <v>12</v>
      </c>
      <c r="C124" s="310" t="s">
        <v>426</v>
      </c>
      <c r="D124" s="310" t="s">
        <v>427</v>
      </c>
      <c r="E124" s="309">
        <v>580301.59901674616</v>
      </c>
      <c r="F124" s="310" t="s">
        <v>880</v>
      </c>
      <c r="G124" s="244" t="s">
        <v>915</v>
      </c>
      <c r="H124" s="244" t="s">
        <v>429</v>
      </c>
      <c r="I124" s="288">
        <v>1</v>
      </c>
      <c r="J124" s="244" t="s">
        <v>919</v>
      </c>
      <c r="K124" s="244">
        <v>0.5</v>
      </c>
      <c r="L124" s="244">
        <v>0.6</v>
      </c>
      <c r="M124" s="244" t="s">
        <v>89</v>
      </c>
      <c r="N124" s="244">
        <f t="shared" si="10"/>
        <v>0.3</v>
      </c>
      <c r="R124" s="301"/>
      <c r="S124" s="301"/>
      <c r="T124" s="301"/>
      <c r="U124" s="301"/>
      <c r="V124" s="301"/>
      <c r="W124" s="301"/>
      <c r="X124" s="301"/>
      <c r="Y124" s="301"/>
      <c r="Z124" s="301"/>
      <c r="AA124" s="301"/>
      <c r="AB124" s="301"/>
      <c r="AC124" s="301"/>
      <c r="AD124" s="301"/>
      <c r="AE124" s="301"/>
      <c r="AF124" s="301"/>
      <c r="AG124" s="301"/>
      <c r="AH124" s="301"/>
      <c r="AI124" s="301"/>
    </row>
    <row r="125" spans="1:35" ht="20.100000000000001" customHeight="1" x14ac:dyDescent="0.2">
      <c r="A125" s="240">
        <v>122</v>
      </c>
      <c r="B125" s="241" t="s">
        <v>12</v>
      </c>
      <c r="C125" s="310" t="s">
        <v>426</v>
      </c>
      <c r="D125" s="310" t="s">
        <v>427</v>
      </c>
      <c r="E125" s="309">
        <v>580325.38746696175</v>
      </c>
      <c r="F125" s="310" t="s">
        <v>880</v>
      </c>
      <c r="G125" s="244" t="s">
        <v>915</v>
      </c>
      <c r="H125" s="244" t="s">
        <v>429</v>
      </c>
      <c r="I125" s="288">
        <v>1</v>
      </c>
      <c r="J125" s="244" t="s">
        <v>919</v>
      </c>
      <c r="K125" s="244">
        <v>0.5</v>
      </c>
      <c r="L125" s="244">
        <v>0.6</v>
      </c>
      <c r="M125" s="244" t="s">
        <v>89</v>
      </c>
      <c r="N125" s="244">
        <f t="shared" si="10"/>
        <v>0.3</v>
      </c>
      <c r="R125" s="301"/>
      <c r="S125" s="301"/>
      <c r="T125" s="301"/>
      <c r="U125" s="301"/>
      <c r="V125" s="301"/>
      <c r="W125" s="301"/>
      <c r="X125" s="301"/>
      <c r="Y125" s="301"/>
      <c r="Z125" s="301"/>
      <c r="AA125" s="301"/>
      <c r="AB125" s="301"/>
      <c r="AC125" s="301"/>
      <c r="AD125" s="301"/>
      <c r="AE125" s="301"/>
      <c r="AF125" s="301"/>
      <c r="AG125" s="301"/>
      <c r="AH125" s="301"/>
      <c r="AI125" s="301"/>
    </row>
    <row r="126" spans="1:35" ht="20.100000000000001" customHeight="1" x14ac:dyDescent="0.2">
      <c r="A126" s="240">
        <v>123</v>
      </c>
      <c r="B126" s="241" t="s">
        <v>12</v>
      </c>
      <c r="C126" s="310" t="s">
        <v>426</v>
      </c>
      <c r="D126" s="310" t="s">
        <v>427</v>
      </c>
      <c r="E126" s="309">
        <v>580621.12219828914</v>
      </c>
      <c r="F126" s="310" t="s">
        <v>879</v>
      </c>
      <c r="G126" s="244" t="s">
        <v>881</v>
      </c>
      <c r="H126" s="244" t="s">
        <v>429</v>
      </c>
      <c r="I126" s="288">
        <v>1</v>
      </c>
      <c r="J126" s="244" t="s">
        <v>919</v>
      </c>
      <c r="K126" s="244" t="s">
        <v>89</v>
      </c>
      <c r="L126" s="244" t="s">
        <v>89</v>
      </c>
      <c r="M126" s="244">
        <v>1</v>
      </c>
      <c r="N126" s="244">
        <f t="shared" si="10"/>
        <v>0.78539816339744828</v>
      </c>
      <c r="R126" s="301"/>
      <c r="S126" s="301"/>
      <c r="T126" s="301"/>
      <c r="U126" s="301"/>
      <c r="V126" s="301"/>
      <c r="W126" s="301"/>
      <c r="X126" s="301"/>
      <c r="Y126" s="301"/>
      <c r="Z126" s="301"/>
      <c r="AA126" s="301"/>
      <c r="AB126" s="301"/>
      <c r="AC126" s="301"/>
      <c r="AD126" s="301"/>
      <c r="AE126" s="301"/>
      <c r="AF126" s="301"/>
      <c r="AG126" s="301"/>
      <c r="AH126" s="301"/>
      <c r="AI126" s="301"/>
    </row>
    <row r="127" spans="1:35" ht="20.100000000000001" customHeight="1" x14ac:dyDescent="0.2">
      <c r="A127" s="240">
        <v>124</v>
      </c>
      <c r="B127" s="241" t="s">
        <v>12</v>
      </c>
      <c r="C127" s="310" t="s">
        <v>426</v>
      </c>
      <c r="D127" s="310" t="s">
        <v>427</v>
      </c>
      <c r="E127" s="309">
        <v>581277.94116376981</v>
      </c>
      <c r="F127" s="310" t="s">
        <v>879</v>
      </c>
      <c r="G127" s="244" t="s">
        <v>913</v>
      </c>
      <c r="H127" s="244" t="s">
        <v>429</v>
      </c>
      <c r="I127" s="288">
        <v>1</v>
      </c>
      <c r="J127" s="244" t="s">
        <v>919</v>
      </c>
      <c r="K127" s="244" t="s">
        <v>89</v>
      </c>
      <c r="L127" s="244" t="s">
        <v>89</v>
      </c>
      <c r="M127" s="244">
        <v>1</v>
      </c>
      <c r="N127" s="244">
        <f t="shared" si="10"/>
        <v>0.78539816339744828</v>
      </c>
      <c r="R127" s="301"/>
      <c r="S127" s="301"/>
      <c r="T127" s="301"/>
      <c r="U127" s="301"/>
      <c r="V127" s="301"/>
      <c r="W127" s="301"/>
      <c r="X127" s="301"/>
      <c r="Y127" s="301"/>
      <c r="Z127" s="301"/>
      <c r="AA127" s="301"/>
      <c r="AB127" s="301"/>
      <c r="AC127" s="301"/>
      <c r="AD127" s="301"/>
      <c r="AE127" s="301"/>
      <c r="AF127" s="301"/>
      <c r="AG127" s="301"/>
      <c r="AH127" s="301"/>
      <c r="AI127" s="301"/>
    </row>
    <row r="128" spans="1:35" ht="20.100000000000001" customHeight="1" x14ac:dyDescent="0.2">
      <c r="A128" s="240">
        <v>125</v>
      </c>
      <c r="B128" s="241" t="s">
        <v>12</v>
      </c>
      <c r="C128" s="310" t="s">
        <v>426</v>
      </c>
      <c r="D128" s="310" t="s">
        <v>427</v>
      </c>
      <c r="E128" s="309">
        <v>581600.07624960435</v>
      </c>
      <c r="F128" s="310" t="s">
        <v>871</v>
      </c>
      <c r="G128" s="244" t="s">
        <v>929</v>
      </c>
      <c r="H128" s="244" t="s">
        <v>429</v>
      </c>
      <c r="I128" s="288">
        <v>2</v>
      </c>
      <c r="J128" s="244" t="s">
        <v>919</v>
      </c>
      <c r="K128" s="244">
        <v>2</v>
      </c>
      <c r="L128" s="244">
        <v>1</v>
      </c>
      <c r="M128" s="244" t="s">
        <v>89</v>
      </c>
      <c r="N128" s="244">
        <f t="shared" si="10"/>
        <v>2</v>
      </c>
      <c r="R128" s="301"/>
      <c r="S128" s="301"/>
      <c r="T128" s="301"/>
      <c r="U128" s="301"/>
      <c r="V128" s="301"/>
      <c r="W128" s="301"/>
      <c r="X128" s="301"/>
      <c r="Y128" s="301"/>
      <c r="Z128" s="301"/>
      <c r="AA128" s="301"/>
      <c r="AB128" s="301"/>
      <c r="AC128" s="301"/>
      <c r="AD128" s="301"/>
      <c r="AE128" s="301"/>
      <c r="AF128" s="301"/>
      <c r="AG128" s="301"/>
      <c r="AH128" s="301"/>
      <c r="AI128" s="301"/>
    </row>
    <row r="129" spans="1:35" ht="20.100000000000001" customHeight="1" x14ac:dyDescent="0.2">
      <c r="A129" s="240">
        <v>126</v>
      </c>
      <c r="B129" s="241" t="s">
        <v>12</v>
      </c>
      <c r="C129" s="310" t="s">
        <v>426</v>
      </c>
      <c r="D129" s="310" t="s">
        <v>427</v>
      </c>
      <c r="E129" s="309">
        <v>581865.86422411876</v>
      </c>
      <c r="F129" s="310" t="s">
        <v>888</v>
      </c>
      <c r="G129" s="244" t="s">
        <v>926</v>
      </c>
      <c r="H129" s="244" t="s">
        <v>429</v>
      </c>
      <c r="I129" s="288">
        <v>1</v>
      </c>
      <c r="J129" s="244" t="s">
        <v>919</v>
      </c>
      <c r="K129" s="244">
        <v>0.5</v>
      </c>
      <c r="L129" s="244">
        <v>0.8</v>
      </c>
      <c r="M129" s="244" t="s">
        <v>89</v>
      </c>
      <c r="N129" s="244">
        <f t="shared" si="10"/>
        <v>0.4</v>
      </c>
      <c r="R129" s="301"/>
      <c r="S129" s="301"/>
      <c r="T129" s="301"/>
      <c r="U129" s="301"/>
      <c r="V129" s="301"/>
      <c r="W129" s="301"/>
      <c r="X129" s="301"/>
      <c r="Y129" s="301"/>
      <c r="Z129" s="301"/>
      <c r="AA129" s="301"/>
      <c r="AB129" s="301"/>
      <c r="AC129" s="301"/>
      <c r="AD129" s="301"/>
      <c r="AE129" s="301"/>
      <c r="AF129" s="301"/>
      <c r="AG129" s="301"/>
      <c r="AH129" s="301"/>
      <c r="AI129" s="301"/>
    </row>
    <row r="130" spans="1:35" ht="20.100000000000001" customHeight="1" x14ac:dyDescent="0.2">
      <c r="A130" s="240">
        <v>127</v>
      </c>
      <c r="B130" s="241" t="s">
        <v>12</v>
      </c>
      <c r="C130" s="310" t="s">
        <v>426</v>
      </c>
      <c r="D130" s="310" t="s">
        <v>427</v>
      </c>
      <c r="E130" s="309">
        <v>581929.08560316893</v>
      </c>
      <c r="F130" s="310" t="s">
        <v>879</v>
      </c>
      <c r="G130" s="244" t="s">
        <v>881</v>
      </c>
      <c r="H130" s="244" t="s">
        <v>429</v>
      </c>
      <c r="I130" s="288">
        <v>1</v>
      </c>
      <c r="J130" s="244" t="s">
        <v>919</v>
      </c>
      <c r="K130" s="244" t="s">
        <v>89</v>
      </c>
      <c r="L130" s="244" t="s">
        <v>89</v>
      </c>
      <c r="M130" s="244">
        <v>1</v>
      </c>
      <c r="N130" s="244">
        <f t="shared" si="10"/>
        <v>0.78539816339744828</v>
      </c>
      <c r="R130" s="301"/>
      <c r="S130" s="301"/>
      <c r="T130" s="301"/>
      <c r="U130" s="301"/>
      <c r="V130" s="301"/>
      <c r="W130" s="301"/>
      <c r="X130" s="301"/>
      <c r="Y130" s="301"/>
      <c r="Z130" s="301"/>
      <c r="AA130" s="301"/>
      <c r="AB130" s="301"/>
      <c r="AC130" s="301"/>
      <c r="AD130" s="301"/>
      <c r="AE130" s="301"/>
      <c r="AF130" s="301"/>
      <c r="AG130" s="301"/>
      <c r="AH130" s="301"/>
      <c r="AI130" s="301"/>
    </row>
    <row r="131" spans="1:35" ht="20.100000000000001" customHeight="1" x14ac:dyDescent="0.2">
      <c r="A131" s="240">
        <v>128</v>
      </c>
      <c r="B131" s="241" t="s">
        <v>12</v>
      </c>
      <c r="C131" s="310" t="s">
        <v>426</v>
      </c>
      <c r="D131" s="310" t="s">
        <v>427</v>
      </c>
      <c r="E131" s="309">
        <v>581978.1847226352</v>
      </c>
      <c r="F131" s="310" t="s">
        <v>871</v>
      </c>
      <c r="G131" s="244" t="s">
        <v>930</v>
      </c>
      <c r="H131" s="244" t="s">
        <v>429</v>
      </c>
      <c r="I131" s="288">
        <v>1</v>
      </c>
      <c r="J131" s="244" t="s">
        <v>919</v>
      </c>
      <c r="K131" s="244">
        <v>1.2</v>
      </c>
      <c r="L131" s="244">
        <v>1.2</v>
      </c>
      <c r="M131" s="244" t="s">
        <v>89</v>
      </c>
      <c r="N131" s="244">
        <f t="shared" si="10"/>
        <v>1.44</v>
      </c>
      <c r="R131" s="301"/>
      <c r="S131" s="301"/>
      <c r="T131" s="301"/>
      <c r="U131" s="301"/>
      <c r="V131" s="301"/>
      <c r="W131" s="301"/>
      <c r="X131" s="301"/>
      <c r="Y131" s="301"/>
      <c r="Z131" s="301"/>
      <c r="AA131" s="301"/>
      <c r="AB131" s="301"/>
      <c r="AC131" s="301"/>
      <c r="AD131" s="301"/>
      <c r="AE131" s="301"/>
      <c r="AF131" s="301"/>
      <c r="AG131" s="301"/>
      <c r="AH131" s="301"/>
      <c r="AI131" s="301"/>
    </row>
    <row r="132" spans="1:35" ht="20.100000000000001" customHeight="1" x14ac:dyDescent="0.2">
      <c r="A132" s="240">
        <v>129</v>
      </c>
      <c r="B132" s="241" t="s">
        <v>12</v>
      </c>
      <c r="C132" s="310" t="s">
        <v>426</v>
      </c>
      <c r="D132" s="310" t="s">
        <v>427</v>
      </c>
      <c r="E132" s="309">
        <v>582027.06788795278</v>
      </c>
      <c r="F132" s="310" t="s">
        <v>897</v>
      </c>
      <c r="G132" s="244" t="s">
        <v>931</v>
      </c>
      <c r="H132" s="244" t="s">
        <v>429</v>
      </c>
      <c r="I132" s="288">
        <v>2</v>
      </c>
      <c r="J132" s="244" t="s">
        <v>919</v>
      </c>
      <c r="K132" s="244">
        <v>3.5</v>
      </c>
      <c r="L132" s="244">
        <v>2.5</v>
      </c>
      <c r="M132" s="244" t="s">
        <v>89</v>
      </c>
      <c r="N132" s="244">
        <f t="shared" si="10"/>
        <v>8.75</v>
      </c>
      <c r="R132" s="301"/>
      <c r="S132" s="301"/>
      <c r="T132" s="301"/>
      <c r="U132" s="301"/>
      <c r="V132" s="301"/>
      <c r="W132" s="301"/>
      <c r="X132" s="301"/>
      <c r="Y132" s="301"/>
      <c r="Z132" s="301"/>
      <c r="AA132" s="301"/>
      <c r="AB132" s="301"/>
      <c r="AC132" s="301"/>
      <c r="AD132" s="301"/>
      <c r="AE132" s="301"/>
      <c r="AF132" s="301"/>
      <c r="AG132" s="301"/>
      <c r="AH132" s="301"/>
      <c r="AI132" s="301"/>
    </row>
    <row r="133" spans="1:35" ht="20.100000000000001" customHeight="1" x14ac:dyDescent="0.2">
      <c r="A133" s="240">
        <v>130</v>
      </c>
      <c r="B133" s="241" t="s">
        <v>12</v>
      </c>
      <c r="C133" s="310" t="s">
        <v>426</v>
      </c>
      <c r="D133" s="310" t="s">
        <v>427</v>
      </c>
      <c r="E133" s="309">
        <v>582051.62604932953</v>
      </c>
      <c r="F133" s="310" t="s">
        <v>879</v>
      </c>
      <c r="G133" s="244" t="s">
        <v>881</v>
      </c>
      <c r="H133" s="244" t="s">
        <v>429</v>
      </c>
      <c r="I133" s="288">
        <v>1</v>
      </c>
      <c r="J133" s="244" t="s">
        <v>919</v>
      </c>
      <c r="K133" s="244" t="s">
        <v>89</v>
      </c>
      <c r="L133" s="244" t="s">
        <v>89</v>
      </c>
      <c r="M133" s="244">
        <v>1</v>
      </c>
      <c r="N133" s="244">
        <f t="shared" si="10"/>
        <v>0.78539816339744828</v>
      </c>
      <c r="R133" s="301"/>
      <c r="S133" s="301"/>
      <c r="T133" s="301"/>
      <c r="U133" s="301"/>
      <c r="V133" s="301"/>
      <c r="W133" s="301"/>
      <c r="X133" s="301"/>
      <c r="Y133" s="301"/>
      <c r="Z133" s="301"/>
      <c r="AA133" s="301"/>
      <c r="AB133" s="301"/>
      <c r="AC133" s="301"/>
      <c r="AD133" s="301"/>
      <c r="AE133" s="301"/>
      <c r="AF133" s="301"/>
      <c r="AG133" s="301"/>
      <c r="AH133" s="301"/>
      <c r="AI133" s="301"/>
    </row>
    <row r="134" spans="1:35" ht="20.100000000000001" customHeight="1" x14ac:dyDescent="0.2">
      <c r="A134" s="240">
        <v>131</v>
      </c>
      <c r="B134" s="241" t="s">
        <v>12</v>
      </c>
      <c r="C134" s="310" t="s">
        <v>426</v>
      </c>
      <c r="D134" s="310" t="s">
        <v>427</v>
      </c>
      <c r="E134" s="309">
        <v>582100.45054299897</v>
      </c>
      <c r="F134" s="310" t="s">
        <v>897</v>
      </c>
      <c r="G134" s="244" t="s">
        <v>922</v>
      </c>
      <c r="H134" s="244" t="s">
        <v>429</v>
      </c>
      <c r="I134" s="288">
        <v>2</v>
      </c>
      <c r="J134" s="244" t="s">
        <v>919</v>
      </c>
      <c r="K134" s="244">
        <v>2.5</v>
      </c>
      <c r="L134" s="244">
        <v>1.5</v>
      </c>
      <c r="M134" s="244" t="s">
        <v>89</v>
      </c>
      <c r="N134" s="244">
        <f t="shared" si="10"/>
        <v>3.75</v>
      </c>
      <c r="R134" s="301"/>
      <c r="S134" s="301"/>
      <c r="T134" s="301"/>
      <c r="U134" s="301"/>
      <c r="V134" s="301"/>
      <c r="W134" s="301"/>
      <c r="X134" s="301"/>
      <c r="Y134" s="301"/>
      <c r="Z134" s="301"/>
      <c r="AA134" s="301"/>
      <c r="AB134" s="301"/>
      <c r="AC134" s="301"/>
      <c r="AD134" s="301"/>
      <c r="AE134" s="301"/>
      <c r="AF134" s="301"/>
      <c r="AG134" s="301"/>
      <c r="AH134" s="301"/>
      <c r="AI134" s="301"/>
    </row>
    <row r="135" spans="1:35" ht="20.100000000000001" customHeight="1" x14ac:dyDescent="0.2">
      <c r="A135" s="240">
        <v>132</v>
      </c>
      <c r="B135" s="241" t="s">
        <v>12</v>
      </c>
      <c r="C135" s="310" t="s">
        <v>426</v>
      </c>
      <c r="D135" s="310" t="s">
        <v>427</v>
      </c>
      <c r="E135" s="309">
        <v>582153.84541642363</v>
      </c>
      <c r="F135" s="310" t="s">
        <v>892</v>
      </c>
      <c r="G135" s="244" t="s">
        <v>903</v>
      </c>
      <c r="H135" s="244" t="s">
        <v>429</v>
      </c>
      <c r="I135" s="288">
        <v>1</v>
      </c>
      <c r="J135" s="244" t="s">
        <v>919</v>
      </c>
      <c r="K135" s="244">
        <v>0.3</v>
      </c>
      <c r="L135" s="244">
        <v>0.9</v>
      </c>
      <c r="M135" s="244" t="s">
        <v>89</v>
      </c>
      <c r="N135" s="244">
        <f t="shared" ref="N135:N198" si="11">IF(M135="",K135*L135,IF(G135="R-1",K135*L135,IF(LEFT(G135,1)="R",PI()*((M135^2)/4),K135*L135)))</f>
        <v>0.27</v>
      </c>
      <c r="R135" s="301"/>
      <c r="S135" s="301"/>
      <c r="T135" s="301"/>
      <c r="U135" s="301"/>
      <c r="V135" s="301"/>
      <c r="W135" s="301"/>
      <c r="X135" s="301"/>
      <c r="Y135" s="301"/>
      <c r="Z135" s="301"/>
      <c r="AA135" s="301"/>
      <c r="AB135" s="301"/>
      <c r="AC135" s="301"/>
      <c r="AD135" s="301"/>
      <c r="AE135" s="301"/>
      <c r="AF135" s="301"/>
      <c r="AG135" s="301"/>
      <c r="AH135" s="301"/>
      <c r="AI135" s="301"/>
    </row>
    <row r="136" spans="1:35" ht="20.100000000000001" customHeight="1" x14ac:dyDescent="0.2">
      <c r="A136" s="240">
        <v>133</v>
      </c>
      <c r="B136" s="241" t="s">
        <v>12</v>
      </c>
      <c r="C136" s="310" t="s">
        <v>426</v>
      </c>
      <c r="D136" s="310" t="s">
        <v>427</v>
      </c>
      <c r="E136" s="309">
        <v>582162.76676586247</v>
      </c>
      <c r="F136" s="310" t="s">
        <v>888</v>
      </c>
      <c r="G136" s="244" t="s">
        <v>926</v>
      </c>
      <c r="H136" s="244" t="s">
        <v>429</v>
      </c>
      <c r="I136" s="288">
        <v>1</v>
      </c>
      <c r="J136" s="244" t="s">
        <v>919</v>
      </c>
      <c r="K136" s="244">
        <v>0.5</v>
      </c>
      <c r="L136" s="244">
        <v>0.8</v>
      </c>
      <c r="M136" s="244" t="s">
        <v>89</v>
      </c>
      <c r="N136" s="244">
        <f t="shared" si="11"/>
        <v>0.4</v>
      </c>
      <c r="R136" s="301"/>
      <c r="S136" s="301"/>
      <c r="T136" s="301"/>
      <c r="U136" s="301"/>
      <c r="V136" s="301"/>
      <c r="W136" s="301"/>
      <c r="X136" s="301"/>
      <c r="Y136" s="301"/>
      <c r="Z136" s="301"/>
      <c r="AA136" s="301"/>
      <c r="AB136" s="301"/>
      <c r="AC136" s="301"/>
      <c r="AD136" s="301"/>
      <c r="AE136" s="301"/>
      <c r="AF136" s="301"/>
      <c r="AG136" s="301"/>
      <c r="AH136" s="301"/>
      <c r="AI136" s="301"/>
    </row>
    <row r="137" spans="1:35" ht="20.100000000000001" customHeight="1" x14ac:dyDescent="0.2">
      <c r="A137" s="240">
        <v>134</v>
      </c>
      <c r="B137" s="241" t="s">
        <v>12</v>
      </c>
      <c r="C137" s="310" t="s">
        <v>426</v>
      </c>
      <c r="D137" s="310" t="s">
        <v>427</v>
      </c>
      <c r="E137" s="309">
        <v>582163.90452190768</v>
      </c>
      <c r="F137" s="310" t="s">
        <v>897</v>
      </c>
      <c r="G137" s="244" t="s">
        <v>922</v>
      </c>
      <c r="H137" s="244" t="s">
        <v>429</v>
      </c>
      <c r="I137" s="288">
        <v>3</v>
      </c>
      <c r="J137" s="244" t="s">
        <v>919</v>
      </c>
      <c r="K137" s="244">
        <v>2</v>
      </c>
      <c r="L137" s="244">
        <v>0.5</v>
      </c>
      <c r="M137" s="244" t="s">
        <v>89</v>
      </c>
      <c r="N137" s="244">
        <f t="shared" si="11"/>
        <v>1</v>
      </c>
      <c r="R137" s="301"/>
      <c r="S137" s="301"/>
      <c r="T137" s="301"/>
      <c r="U137" s="301"/>
      <c r="V137" s="301"/>
      <c r="W137" s="301"/>
      <c r="X137" s="301"/>
      <c r="Y137" s="301"/>
      <c r="Z137" s="301"/>
      <c r="AA137" s="301"/>
      <c r="AB137" s="301"/>
      <c r="AC137" s="301"/>
      <c r="AD137" s="301"/>
      <c r="AE137" s="301"/>
      <c r="AF137" s="301"/>
      <c r="AG137" s="301"/>
      <c r="AH137" s="301"/>
      <c r="AI137" s="301"/>
    </row>
    <row r="138" spans="1:35" ht="20.100000000000001" customHeight="1" x14ac:dyDescent="0.2">
      <c r="A138" s="240">
        <v>135</v>
      </c>
      <c r="B138" s="241" t="s">
        <v>12</v>
      </c>
      <c r="C138" s="310" t="s">
        <v>426</v>
      </c>
      <c r="D138" s="310" t="s">
        <v>427</v>
      </c>
      <c r="E138" s="309">
        <v>582212.9641178312</v>
      </c>
      <c r="F138" s="310" t="s">
        <v>897</v>
      </c>
      <c r="G138" s="244" t="s">
        <v>920</v>
      </c>
      <c r="H138" s="244" t="s">
        <v>429</v>
      </c>
      <c r="I138" s="288">
        <v>2</v>
      </c>
      <c r="J138" s="244" t="s">
        <v>919</v>
      </c>
      <c r="K138" s="244">
        <v>3</v>
      </c>
      <c r="L138" s="244">
        <v>2</v>
      </c>
      <c r="M138" s="244" t="s">
        <v>89</v>
      </c>
      <c r="N138" s="244">
        <f t="shared" si="11"/>
        <v>6</v>
      </c>
      <c r="R138" s="301"/>
      <c r="S138" s="301"/>
      <c r="T138" s="301"/>
      <c r="U138" s="301"/>
      <c r="V138" s="301"/>
      <c r="W138" s="301"/>
      <c r="X138" s="301"/>
      <c r="Y138" s="301"/>
      <c r="Z138" s="301"/>
      <c r="AA138" s="301"/>
      <c r="AB138" s="301"/>
      <c r="AC138" s="301"/>
      <c r="AD138" s="301"/>
      <c r="AE138" s="301"/>
      <c r="AF138" s="301"/>
      <c r="AG138" s="301"/>
      <c r="AH138" s="301"/>
      <c r="AI138" s="301"/>
    </row>
    <row r="139" spans="1:35" ht="20.100000000000001" customHeight="1" x14ac:dyDescent="0.2">
      <c r="A139" s="240">
        <v>136</v>
      </c>
      <c r="B139" s="241" t="s">
        <v>12</v>
      </c>
      <c r="C139" s="310" t="s">
        <v>426</v>
      </c>
      <c r="D139" s="310" t="s">
        <v>427</v>
      </c>
      <c r="E139" s="309">
        <v>582280.30948370765</v>
      </c>
      <c r="F139" s="310" t="s">
        <v>879</v>
      </c>
      <c r="G139" s="244" t="s">
        <v>881</v>
      </c>
      <c r="H139" s="244" t="s">
        <v>429</v>
      </c>
      <c r="I139" s="288">
        <v>1</v>
      </c>
      <c r="J139" s="244" t="s">
        <v>919</v>
      </c>
      <c r="K139" s="244" t="s">
        <v>89</v>
      </c>
      <c r="L139" s="244" t="s">
        <v>89</v>
      </c>
      <c r="M139" s="244">
        <v>1</v>
      </c>
      <c r="N139" s="244">
        <f t="shared" si="11"/>
        <v>0.78539816339744828</v>
      </c>
      <c r="R139" s="301"/>
      <c r="S139" s="301"/>
      <c r="T139" s="301"/>
      <c r="U139" s="301"/>
      <c r="V139" s="301"/>
      <c r="W139" s="301"/>
      <c r="X139" s="301"/>
      <c r="Y139" s="301"/>
      <c r="Z139" s="301"/>
      <c r="AA139" s="301"/>
      <c r="AB139" s="301"/>
      <c r="AC139" s="301"/>
      <c r="AD139" s="301"/>
      <c r="AE139" s="301"/>
      <c r="AF139" s="301"/>
      <c r="AG139" s="301"/>
      <c r="AH139" s="301"/>
      <c r="AI139" s="301"/>
    </row>
    <row r="140" spans="1:35" ht="20.100000000000001" customHeight="1" x14ac:dyDescent="0.2">
      <c r="A140" s="240">
        <v>137</v>
      </c>
      <c r="B140" s="241" t="s">
        <v>12</v>
      </c>
      <c r="C140" s="310" t="s">
        <v>426</v>
      </c>
      <c r="D140" s="310" t="s">
        <v>427</v>
      </c>
      <c r="E140" s="309">
        <v>582472.1027037563</v>
      </c>
      <c r="F140" s="310" t="s">
        <v>871</v>
      </c>
      <c r="G140" s="244" t="s">
        <v>924</v>
      </c>
      <c r="H140" s="244" t="s">
        <v>429</v>
      </c>
      <c r="I140" s="288">
        <v>1</v>
      </c>
      <c r="J140" s="244" t="s">
        <v>919</v>
      </c>
      <c r="K140" s="244">
        <v>1</v>
      </c>
      <c r="L140" s="244">
        <v>1</v>
      </c>
      <c r="M140" s="244" t="s">
        <v>89</v>
      </c>
      <c r="N140" s="244">
        <f t="shared" si="11"/>
        <v>1</v>
      </c>
      <c r="R140" s="301"/>
      <c r="S140" s="301"/>
      <c r="T140" s="301"/>
      <c r="U140" s="301"/>
      <c r="V140" s="301"/>
      <c r="W140" s="301"/>
      <c r="X140" s="301"/>
      <c r="Y140" s="301"/>
      <c r="Z140" s="301"/>
      <c r="AA140" s="301"/>
      <c r="AB140" s="301"/>
      <c r="AC140" s="301"/>
      <c r="AD140" s="301"/>
      <c r="AE140" s="301"/>
      <c r="AF140" s="301"/>
      <c r="AG140" s="301"/>
      <c r="AH140" s="301"/>
      <c r="AI140" s="301"/>
    </row>
    <row r="141" spans="1:35" ht="20.100000000000001" customHeight="1" x14ac:dyDescent="0.2">
      <c r="A141" s="240">
        <v>138</v>
      </c>
      <c r="B141" s="241" t="s">
        <v>12</v>
      </c>
      <c r="C141" s="310" t="s">
        <v>426</v>
      </c>
      <c r="D141" s="310" t="s">
        <v>427</v>
      </c>
      <c r="E141" s="309">
        <v>582628.97747276747</v>
      </c>
      <c r="F141" s="310" t="s">
        <v>880</v>
      </c>
      <c r="G141" s="244" t="s">
        <v>915</v>
      </c>
      <c r="H141" s="244" t="s">
        <v>429</v>
      </c>
      <c r="I141" s="288">
        <v>1</v>
      </c>
      <c r="J141" s="244" t="s">
        <v>919</v>
      </c>
      <c r="K141" s="244">
        <v>0.5</v>
      </c>
      <c r="L141" s="244">
        <v>0.6</v>
      </c>
      <c r="M141" s="244" t="s">
        <v>89</v>
      </c>
      <c r="N141" s="244">
        <f t="shared" si="11"/>
        <v>0.3</v>
      </c>
      <c r="R141" s="301"/>
      <c r="S141" s="301"/>
      <c r="T141" s="301"/>
      <c r="U141" s="301"/>
      <c r="V141" s="301"/>
      <c r="W141" s="301"/>
      <c r="X141" s="301"/>
      <c r="Y141" s="301"/>
      <c r="Z141" s="301"/>
      <c r="AA141" s="301"/>
      <c r="AB141" s="301"/>
      <c r="AC141" s="301"/>
      <c r="AD141" s="301"/>
      <c r="AE141" s="301"/>
      <c r="AF141" s="301"/>
      <c r="AG141" s="301"/>
      <c r="AH141" s="301"/>
      <c r="AI141" s="301"/>
    </row>
    <row r="142" spans="1:35" ht="20.100000000000001" customHeight="1" x14ac:dyDescent="0.2">
      <c r="A142" s="240">
        <v>139</v>
      </c>
      <c r="B142" s="241" t="s">
        <v>12</v>
      </c>
      <c r="C142" s="310" t="s">
        <v>426</v>
      </c>
      <c r="D142" s="310" t="s">
        <v>427</v>
      </c>
      <c r="E142" s="309">
        <v>582731.38296152465</v>
      </c>
      <c r="F142" s="310" t="s">
        <v>880</v>
      </c>
      <c r="G142" s="244" t="s">
        <v>915</v>
      </c>
      <c r="H142" s="244" t="s">
        <v>429</v>
      </c>
      <c r="I142" s="288">
        <v>1</v>
      </c>
      <c r="J142" s="244" t="s">
        <v>919</v>
      </c>
      <c r="K142" s="244">
        <v>0.5</v>
      </c>
      <c r="L142" s="244">
        <v>0.6</v>
      </c>
      <c r="M142" s="244" t="s">
        <v>89</v>
      </c>
      <c r="N142" s="244">
        <f t="shared" si="11"/>
        <v>0.3</v>
      </c>
      <c r="R142" s="301"/>
      <c r="S142" s="301"/>
      <c r="T142" s="301"/>
      <c r="U142" s="301"/>
      <c r="V142" s="301"/>
      <c r="W142" s="301"/>
      <c r="X142" s="301"/>
      <c r="Y142" s="301"/>
      <c r="Z142" s="301"/>
      <c r="AA142" s="301"/>
      <c r="AB142" s="301"/>
      <c r="AC142" s="301"/>
      <c r="AD142" s="301"/>
      <c r="AE142" s="301"/>
      <c r="AF142" s="301"/>
      <c r="AG142" s="301"/>
      <c r="AH142" s="301"/>
      <c r="AI142" s="301"/>
    </row>
    <row r="143" spans="1:35" ht="20.100000000000001" customHeight="1" x14ac:dyDescent="0.2">
      <c r="A143" s="240">
        <v>140</v>
      </c>
      <c r="B143" s="241" t="s">
        <v>12</v>
      </c>
      <c r="C143" s="310" t="s">
        <v>426</v>
      </c>
      <c r="D143" s="310" t="s">
        <v>427</v>
      </c>
      <c r="E143" s="309">
        <v>582746.40188425733</v>
      </c>
      <c r="F143" s="310" t="s">
        <v>879</v>
      </c>
      <c r="G143" s="244" t="s">
        <v>913</v>
      </c>
      <c r="H143" s="244" t="s">
        <v>429</v>
      </c>
      <c r="I143" s="288">
        <v>1</v>
      </c>
      <c r="J143" s="244" t="s">
        <v>919</v>
      </c>
      <c r="K143" s="244" t="s">
        <v>89</v>
      </c>
      <c r="L143" s="244" t="s">
        <v>89</v>
      </c>
      <c r="M143" s="244">
        <v>1</v>
      </c>
      <c r="N143" s="244">
        <f t="shared" si="11"/>
        <v>0.78539816339744828</v>
      </c>
      <c r="R143" s="301"/>
      <c r="S143" s="301"/>
      <c r="T143" s="301"/>
      <c r="U143" s="301"/>
      <c r="V143" s="301"/>
      <c r="W143" s="301"/>
      <c r="X143" s="301"/>
      <c r="Y143" s="301"/>
      <c r="Z143" s="301"/>
      <c r="AA143" s="301"/>
      <c r="AB143" s="301"/>
      <c r="AC143" s="301"/>
      <c r="AD143" s="301"/>
      <c r="AE143" s="301"/>
      <c r="AF143" s="301"/>
      <c r="AG143" s="301"/>
      <c r="AH143" s="301"/>
      <c r="AI143" s="301"/>
    </row>
    <row r="144" spans="1:35" ht="20.100000000000001" customHeight="1" x14ac:dyDescent="0.2">
      <c r="A144" s="240">
        <v>141</v>
      </c>
      <c r="B144" s="241" t="s">
        <v>12</v>
      </c>
      <c r="C144" s="310" t="s">
        <v>426</v>
      </c>
      <c r="D144" s="310" t="s">
        <v>427</v>
      </c>
      <c r="E144" s="309">
        <v>582758.27808676404</v>
      </c>
      <c r="F144" s="310" t="s">
        <v>880</v>
      </c>
      <c r="G144" s="244" t="s">
        <v>915</v>
      </c>
      <c r="H144" s="244" t="s">
        <v>429</v>
      </c>
      <c r="I144" s="288">
        <v>1</v>
      </c>
      <c r="J144" s="244" t="s">
        <v>919</v>
      </c>
      <c r="K144" s="244">
        <v>0.5</v>
      </c>
      <c r="L144" s="244">
        <v>0.6</v>
      </c>
      <c r="M144" s="244" t="s">
        <v>89</v>
      </c>
      <c r="N144" s="244">
        <f t="shared" si="11"/>
        <v>0.3</v>
      </c>
      <c r="R144" s="301"/>
      <c r="S144" s="301"/>
      <c r="T144" s="301"/>
      <c r="U144" s="301"/>
      <c r="V144" s="301"/>
      <c r="W144" s="301"/>
      <c r="X144" s="301"/>
      <c r="Y144" s="301"/>
      <c r="Z144" s="301"/>
      <c r="AA144" s="301"/>
      <c r="AB144" s="301"/>
      <c r="AC144" s="301"/>
      <c r="AD144" s="301"/>
      <c r="AE144" s="301"/>
      <c r="AF144" s="301"/>
      <c r="AG144" s="301"/>
      <c r="AH144" s="301"/>
      <c r="AI144" s="301"/>
    </row>
    <row r="145" spans="1:35" ht="20.100000000000001" customHeight="1" x14ac:dyDescent="0.2">
      <c r="A145" s="240">
        <v>142</v>
      </c>
      <c r="B145" s="241" t="s">
        <v>12</v>
      </c>
      <c r="C145" s="310" t="s">
        <v>426</v>
      </c>
      <c r="D145" s="310" t="s">
        <v>427</v>
      </c>
      <c r="E145" s="309">
        <v>582803.82349134062</v>
      </c>
      <c r="F145" s="310" t="s">
        <v>880</v>
      </c>
      <c r="G145" s="244" t="s">
        <v>915</v>
      </c>
      <c r="H145" s="244" t="s">
        <v>429</v>
      </c>
      <c r="I145" s="288">
        <v>1</v>
      </c>
      <c r="J145" s="244" t="s">
        <v>919</v>
      </c>
      <c r="K145" s="244">
        <v>0.5</v>
      </c>
      <c r="L145" s="244">
        <v>0.6</v>
      </c>
      <c r="M145" s="244" t="s">
        <v>89</v>
      </c>
      <c r="N145" s="244">
        <f t="shared" si="11"/>
        <v>0.3</v>
      </c>
      <c r="R145" s="301"/>
      <c r="S145" s="301"/>
      <c r="T145" s="301"/>
      <c r="U145" s="301"/>
      <c r="V145" s="301"/>
      <c r="W145" s="301"/>
      <c r="X145" s="301"/>
      <c r="Y145" s="301"/>
      <c r="Z145" s="301"/>
      <c r="AA145" s="301"/>
      <c r="AB145" s="301"/>
      <c r="AC145" s="301"/>
      <c r="AD145" s="301"/>
      <c r="AE145" s="301"/>
      <c r="AF145" s="301"/>
      <c r="AG145" s="301"/>
      <c r="AH145" s="301"/>
      <c r="AI145" s="301"/>
    </row>
    <row r="146" spans="1:35" ht="20.100000000000001" customHeight="1" x14ac:dyDescent="0.2">
      <c r="A146" s="240">
        <v>143</v>
      </c>
      <c r="B146" s="241" t="s">
        <v>12</v>
      </c>
      <c r="C146" s="310" t="s">
        <v>426</v>
      </c>
      <c r="D146" s="310" t="s">
        <v>427</v>
      </c>
      <c r="E146" s="309">
        <v>582830.7544040638</v>
      </c>
      <c r="F146" s="310" t="s">
        <v>871</v>
      </c>
      <c r="G146" s="244" t="s">
        <v>932</v>
      </c>
      <c r="H146" s="244" t="s">
        <v>429</v>
      </c>
      <c r="I146" s="288">
        <v>1</v>
      </c>
      <c r="J146" s="244" t="s">
        <v>919</v>
      </c>
      <c r="K146" s="244">
        <v>1.2</v>
      </c>
      <c r="L146" s="244">
        <v>1.2</v>
      </c>
      <c r="M146" s="244" t="s">
        <v>89</v>
      </c>
      <c r="N146" s="244">
        <f t="shared" si="11"/>
        <v>1.44</v>
      </c>
      <c r="R146" s="301"/>
      <c r="S146" s="301"/>
      <c r="T146" s="301"/>
      <c r="U146" s="301"/>
      <c r="V146" s="301"/>
      <c r="W146" s="301"/>
      <c r="X146" s="301"/>
      <c r="Y146" s="301"/>
      <c r="Z146" s="301"/>
      <c r="AA146" s="301"/>
      <c r="AB146" s="301"/>
      <c r="AC146" s="301"/>
      <c r="AD146" s="301"/>
      <c r="AE146" s="301"/>
      <c r="AF146" s="301"/>
      <c r="AG146" s="301"/>
      <c r="AH146" s="301"/>
      <c r="AI146" s="301"/>
    </row>
    <row r="147" spans="1:35" ht="20.100000000000001" customHeight="1" x14ac:dyDescent="0.2">
      <c r="A147" s="240">
        <v>144</v>
      </c>
      <c r="B147" s="241" t="s">
        <v>12</v>
      </c>
      <c r="C147" s="310" t="s">
        <v>426</v>
      </c>
      <c r="D147" s="310" t="s">
        <v>427</v>
      </c>
      <c r="E147" s="309">
        <v>582866.74539176177</v>
      </c>
      <c r="F147" s="310" t="s">
        <v>880</v>
      </c>
      <c r="G147" s="244" t="s">
        <v>915</v>
      </c>
      <c r="H147" s="244" t="s">
        <v>429</v>
      </c>
      <c r="I147" s="288">
        <v>1</v>
      </c>
      <c r="J147" s="244" t="s">
        <v>919</v>
      </c>
      <c r="K147" s="244">
        <v>0.5</v>
      </c>
      <c r="L147" s="244">
        <v>0.6</v>
      </c>
      <c r="M147" s="244" t="s">
        <v>89</v>
      </c>
      <c r="N147" s="244">
        <f t="shared" si="11"/>
        <v>0.3</v>
      </c>
      <c r="R147" s="301"/>
      <c r="S147" s="301"/>
      <c r="T147" s="301"/>
      <c r="U147" s="301"/>
      <c r="V147" s="301"/>
      <c r="W147" s="301"/>
      <c r="X147" s="301"/>
      <c r="Y147" s="301"/>
      <c r="Z147" s="301"/>
      <c r="AA147" s="301"/>
      <c r="AB147" s="301"/>
      <c r="AC147" s="301"/>
      <c r="AD147" s="301"/>
      <c r="AE147" s="301"/>
      <c r="AF147" s="301"/>
      <c r="AG147" s="301"/>
      <c r="AH147" s="301"/>
      <c r="AI147" s="301"/>
    </row>
    <row r="148" spans="1:35" ht="20.100000000000001" customHeight="1" x14ac:dyDescent="0.2">
      <c r="A148" s="240">
        <v>145</v>
      </c>
      <c r="B148" s="241" t="s">
        <v>12</v>
      </c>
      <c r="C148" s="310" t="s">
        <v>426</v>
      </c>
      <c r="D148" s="310" t="s">
        <v>427</v>
      </c>
      <c r="E148" s="309">
        <v>582900.00901084894</v>
      </c>
      <c r="F148" s="310" t="s">
        <v>880</v>
      </c>
      <c r="G148" s="244" t="s">
        <v>915</v>
      </c>
      <c r="H148" s="244" t="s">
        <v>429</v>
      </c>
      <c r="I148" s="288">
        <v>1</v>
      </c>
      <c r="J148" s="244" t="s">
        <v>919</v>
      </c>
      <c r="K148" s="244">
        <v>0.5</v>
      </c>
      <c r="L148" s="244">
        <v>0.6</v>
      </c>
      <c r="M148" s="244" t="s">
        <v>89</v>
      </c>
      <c r="N148" s="244">
        <f t="shared" si="11"/>
        <v>0.3</v>
      </c>
      <c r="R148" s="301"/>
      <c r="S148" s="301"/>
      <c r="T148" s="301"/>
      <c r="U148" s="301"/>
      <c r="V148" s="301"/>
      <c r="W148" s="301"/>
      <c r="X148" s="301"/>
      <c r="Y148" s="301"/>
      <c r="Z148" s="301"/>
      <c r="AA148" s="301"/>
      <c r="AB148" s="301"/>
      <c r="AC148" s="301"/>
      <c r="AD148" s="301"/>
      <c r="AE148" s="301"/>
      <c r="AF148" s="301"/>
      <c r="AG148" s="301"/>
      <c r="AH148" s="301"/>
      <c r="AI148" s="301"/>
    </row>
    <row r="149" spans="1:35" ht="20.100000000000001" customHeight="1" x14ac:dyDescent="0.2">
      <c r="A149" s="240">
        <v>146</v>
      </c>
      <c r="B149" s="241" t="s">
        <v>12</v>
      </c>
      <c r="C149" s="310" t="s">
        <v>426</v>
      </c>
      <c r="D149" s="310" t="s">
        <v>427</v>
      </c>
      <c r="E149" s="309">
        <v>582933.11366440542</v>
      </c>
      <c r="F149" s="310" t="s">
        <v>880</v>
      </c>
      <c r="G149" s="244" t="s">
        <v>915</v>
      </c>
      <c r="H149" s="244" t="s">
        <v>429</v>
      </c>
      <c r="I149" s="288">
        <v>1</v>
      </c>
      <c r="J149" s="244" t="s">
        <v>919</v>
      </c>
      <c r="K149" s="244">
        <v>0.5</v>
      </c>
      <c r="L149" s="244">
        <v>0.6</v>
      </c>
      <c r="M149" s="244" t="s">
        <v>89</v>
      </c>
      <c r="N149" s="244">
        <f t="shared" si="11"/>
        <v>0.3</v>
      </c>
      <c r="R149" s="301"/>
      <c r="S149" s="301"/>
      <c r="T149" s="301"/>
      <c r="U149" s="301"/>
      <c r="V149" s="301"/>
      <c r="W149" s="301"/>
      <c r="X149" s="301"/>
      <c r="Y149" s="301"/>
      <c r="Z149" s="301"/>
      <c r="AA149" s="301"/>
      <c r="AB149" s="301"/>
      <c r="AC149" s="301"/>
      <c r="AD149" s="301"/>
      <c r="AE149" s="301"/>
      <c r="AF149" s="301"/>
      <c r="AG149" s="301"/>
      <c r="AH149" s="301"/>
      <c r="AI149" s="301"/>
    </row>
    <row r="150" spans="1:35" ht="20.100000000000001" customHeight="1" x14ac:dyDescent="0.2">
      <c r="A150" s="240">
        <v>147</v>
      </c>
      <c r="B150" s="241" t="s">
        <v>12</v>
      </c>
      <c r="C150" s="310" t="s">
        <v>426</v>
      </c>
      <c r="D150" s="310" t="s">
        <v>427</v>
      </c>
      <c r="E150" s="309">
        <v>583811.18308061513</v>
      </c>
      <c r="F150" s="310" t="s">
        <v>888</v>
      </c>
      <c r="G150" s="244" t="s">
        <v>926</v>
      </c>
      <c r="H150" s="244" t="s">
        <v>429</v>
      </c>
      <c r="I150" s="288">
        <v>1</v>
      </c>
      <c r="J150" s="244" t="s">
        <v>919</v>
      </c>
      <c r="K150" s="244">
        <v>0.5</v>
      </c>
      <c r="L150" s="244">
        <v>0.9</v>
      </c>
      <c r="M150" s="244" t="s">
        <v>89</v>
      </c>
      <c r="N150" s="244">
        <f t="shared" si="11"/>
        <v>0.45</v>
      </c>
      <c r="R150" s="301"/>
      <c r="S150" s="301"/>
      <c r="T150" s="301"/>
      <c r="U150" s="301"/>
      <c r="V150" s="301"/>
      <c r="W150" s="301"/>
      <c r="X150" s="301"/>
      <c r="Y150" s="301"/>
      <c r="Z150" s="301"/>
      <c r="AA150" s="301"/>
      <c r="AB150" s="301"/>
      <c r="AC150" s="301"/>
      <c r="AD150" s="301"/>
      <c r="AE150" s="301"/>
      <c r="AF150" s="301"/>
      <c r="AG150" s="301"/>
      <c r="AH150" s="301"/>
      <c r="AI150" s="301"/>
    </row>
    <row r="151" spans="1:35" ht="20.100000000000001" customHeight="1" x14ac:dyDescent="0.2">
      <c r="A151" s="240">
        <v>148</v>
      </c>
      <c r="B151" s="241" t="s">
        <v>12</v>
      </c>
      <c r="C151" s="310" t="s">
        <v>426</v>
      </c>
      <c r="D151" s="310" t="s">
        <v>427</v>
      </c>
      <c r="E151" s="309">
        <v>583863.40280067478</v>
      </c>
      <c r="F151" s="310" t="s">
        <v>871</v>
      </c>
      <c r="G151" s="244" t="s">
        <v>872</v>
      </c>
      <c r="H151" s="244" t="s">
        <v>429</v>
      </c>
      <c r="I151" s="288">
        <v>2</v>
      </c>
      <c r="J151" s="244" t="s">
        <v>919</v>
      </c>
      <c r="K151" s="244">
        <v>1</v>
      </c>
      <c r="L151" s="244">
        <v>2</v>
      </c>
      <c r="M151" s="244" t="s">
        <v>89</v>
      </c>
      <c r="N151" s="244">
        <f t="shared" si="11"/>
        <v>2</v>
      </c>
      <c r="R151" s="301"/>
      <c r="S151" s="301"/>
      <c r="T151" s="301"/>
      <c r="U151" s="301"/>
      <c r="V151" s="301"/>
      <c r="W151" s="301"/>
      <c r="X151" s="301"/>
      <c r="Y151" s="301"/>
      <c r="Z151" s="301"/>
      <c r="AA151" s="301"/>
      <c r="AB151" s="301"/>
      <c r="AC151" s="301"/>
      <c r="AD151" s="301"/>
      <c r="AE151" s="301"/>
      <c r="AF151" s="301"/>
      <c r="AG151" s="301"/>
      <c r="AH151" s="301"/>
      <c r="AI151" s="301"/>
    </row>
    <row r="152" spans="1:35" ht="20.100000000000001" customHeight="1" x14ac:dyDescent="0.2">
      <c r="A152" s="240">
        <v>149</v>
      </c>
      <c r="B152" s="241" t="s">
        <v>12</v>
      </c>
      <c r="C152" s="310" t="s">
        <v>426</v>
      </c>
      <c r="D152" s="310" t="s">
        <v>427</v>
      </c>
      <c r="E152" s="309">
        <v>583918.10716912732</v>
      </c>
      <c r="F152" s="310" t="s">
        <v>871</v>
      </c>
      <c r="G152" s="244" t="s">
        <v>927</v>
      </c>
      <c r="H152" s="244" t="s">
        <v>429</v>
      </c>
      <c r="I152" s="288">
        <v>1</v>
      </c>
      <c r="J152" s="244" t="s">
        <v>919</v>
      </c>
      <c r="K152" s="244">
        <v>1</v>
      </c>
      <c r="L152" s="244">
        <v>1</v>
      </c>
      <c r="M152" s="244" t="s">
        <v>89</v>
      </c>
      <c r="N152" s="244">
        <f t="shared" si="11"/>
        <v>1</v>
      </c>
      <c r="R152" s="301"/>
      <c r="S152" s="301"/>
      <c r="T152" s="301"/>
      <c r="U152" s="301"/>
      <c r="V152" s="301"/>
      <c r="W152" s="301"/>
      <c r="X152" s="301"/>
      <c r="Y152" s="301"/>
      <c r="Z152" s="301"/>
      <c r="AA152" s="301"/>
      <c r="AB152" s="301"/>
      <c r="AC152" s="301"/>
      <c r="AD152" s="301"/>
      <c r="AE152" s="301"/>
      <c r="AF152" s="301"/>
      <c r="AG152" s="301"/>
      <c r="AH152" s="301"/>
      <c r="AI152" s="301"/>
    </row>
    <row r="153" spans="1:35" ht="20.100000000000001" customHeight="1" x14ac:dyDescent="0.2">
      <c r="A153" s="240">
        <v>150</v>
      </c>
      <c r="B153" s="241" t="s">
        <v>12</v>
      </c>
      <c r="C153" s="310" t="s">
        <v>426</v>
      </c>
      <c r="D153" s="310" t="s">
        <v>427</v>
      </c>
      <c r="E153" s="309">
        <v>583992.81691938348</v>
      </c>
      <c r="F153" s="310" t="s">
        <v>871</v>
      </c>
      <c r="G153" s="244" t="s">
        <v>872</v>
      </c>
      <c r="H153" s="244" t="s">
        <v>429</v>
      </c>
      <c r="I153" s="288">
        <v>2</v>
      </c>
      <c r="J153" s="244" t="s">
        <v>919</v>
      </c>
      <c r="K153" s="244">
        <v>1</v>
      </c>
      <c r="L153" s="244">
        <v>2.5</v>
      </c>
      <c r="M153" s="244" t="s">
        <v>89</v>
      </c>
      <c r="N153" s="244">
        <f t="shared" si="11"/>
        <v>2.5</v>
      </c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301"/>
      <c r="AG153" s="301"/>
      <c r="AH153" s="301"/>
      <c r="AI153" s="301"/>
    </row>
    <row r="154" spans="1:35" ht="20.100000000000001" customHeight="1" x14ac:dyDescent="0.2">
      <c r="A154" s="240">
        <v>151</v>
      </c>
      <c r="B154" s="241" t="s">
        <v>12</v>
      </c>
      <c r="C154" s="310" t="s">
        <v>426</v>
      </c>
      <c r="D154" s="310" t="s">
        <v>427</v>
      </c>
      <c r="E154" s="309">
        <v>584072.70845735166</v>
      </c>
      <c r="F154" s="310" t="s">
        <v>871</v>
      </c>
      <c r="G154" s="244" t="s">
        <v>872</v>
      </c>
      <c r="H154" s="244" t="s">
        <v>429</v>
      </c>
      <c r="I154" s="288">
        <v>2</v>
      </c>
      <c r="J154" s="244" t="s">
        <v>919</v>
      </c>
      <c r="K154" s="244">
        <v>1</v>
      </c>
      <c r="L154" s="244">
        <v>2.5</v>
      </c>
      <c r="M154" s="244" t="s">
        <v>89</v>
      </c>
      <c r="N154" s="244">
        <f t="shared" si="11"/>
        <v>2.5</v>
      </c>
      <c r="R154" s="301"/>
      <c r="S154" s="301"/>
      <c r="T154" s="301"/>
      <c r="U154" s="301"/>
      <c r="V154" s="301"/>
      <c r="W154" s="301"/>
      <c r="X154" s="301"/>
      <c r="Y154" s="301"/>
      <c r="Z154" s="301"/>
      <c r="AA154" s="301"/>
      <c r="AB154" s="301"/>
      <c r="AC154" s="301"/>
      <c r="AD154" s="301"/>
      <c r="AE154" s="301"/>
      <c r="AF154" s="301"/>
      <c r="AG154" s="301"/>
      <c r="AH154" s="301"/>
      <c r="AI154" s="301"/>
    </row>
    <row r="155" spans="1:35" ht="20.100000000000001" customHeight="1" x14ac:dyDescent="0.2">
      <c r="A155" s="240">
        <v>152</v>
      </c>
      <c r="B155" s="241" t="s">
        <v>12</v>
      </c>
      <c r="C155" s="310" t="s">
        <v>426</v>
      </c>
      <c r="D155" s="310" t="s">
        <v>427</v>
      </c>
      <c r="E155" s="309">
        <v>584114.68154574034</v>
      </c>
      <c r="F155" s="310" t="s">
        <v>879</v>
      </c>
      <c r="G155" s="244" t="s">
        <v>913</v>
      </c>
      <c r="H155" s="244" t="s">
        <v>429</v>
      </c>
      <c r="I155" s="288">
        <v>1</v>
      </c>
      <c r="J155" s="244" t="s">
        <v>919</v>
      </c>
      <c r="K155" s="244" t="s">
        <v>89</v>
      </c>
      <c r="L155" s="244" t="s">
        <v>89</v>
      </c>
      <c r="M155" s="244">
        <v>1</v>
      </c>
      <c r="N155" s="244">
        <f t="shared" si="11"/>
        <v>0.78539816339744828</v>
      </c>
      <c r="R155" s="301"/>
      <c r="S155" s="301"/>
      <c r="T155" s="301"/>
      <c r="U155" s="301"/>
      <c r="V155" s="301"/>
      <c r="W155" s="301"/>
      <c r="X155" s="301"/>
      <c r="Y155" s="301"/>
      <c r="Z155" s="301"/>
      <c r="AA155" s="301"/>
      <c r="AB155" s="301"/>
      <c r="AC155" s="301"/>
      <c r="AD155" s="301"/>
      <c r="AE155" s="301"/>
      <c r="AF155" s="301"/>
      <c r="AG155" s="301"/>
      <c r="AH155" s="301"/>
      <c r="AI155" s="301"/>
    </row>
    <row r="156" spans="1:35" ht="20.100000000000001" customHeight="1" x14ac:dyDescent="0.2">
      <c r="A156" s="240">
        <v>153</v>
      </c>
      <c r="B156" s="241" t="s">
        <v>12</v>
      </c>
      <c r="C156" s="310" t="s">
        <v>426</v>
      </c>
      <c r="D156" s="310" t="s">
        <v>427</v>
      </c>
      <c r="E156" s="309">
        <v>584706.62718074396</v>
      </c>
      <c r="F156" s="310" t="s">
        <v>879</v>
      </c>
      <c r="G156" s="244" t="s">
        <v>881</v>
      </c>
      <c r="H156" s="244" t="s">
        <v>429</v>
      </c>
      <c r="I156" s="288">
        <v>1</v>
      </c>
      <c r="J156" s="244" t="s">
        <v>919</v>
      </c>
      <c r="K156" s="244" t="s">
        <v>89</v>
      </c>
      <c r="L156" s="244" t="s">
        <v>89</v>
      </c>
      <c r="M156" s="244">
        <v>1</v>
      </c>
      <c r="N156" s="244">
        <f t="shared" si="11"/>
        <v>0.78539816339744828</v>
      </c>
      <c r="R156" s="301"/>
      <c r="S156" s="301"/>
      <c r="T156" s="301"/>
      <c r="U156" s="301"/>
      <c r="V156" s="301"/>
      <c r="W156" s="301"/>
      <c r="X156" s="301"/>
      <c r="Y156" s="301"/>
      <c r="Z156" s="301"/>
      <c r="AA156" s="301"/>
      <c r="AB156" s="301"/>
      <c r="AC156" s="301"/>
      <c r="AD156" s="301"/>
      <c r="AE156" s="301"/>
      <c r="AF156" s="301"/>
      <c r="AG156" s="301"/>
      <c r="AH156" s="301"/>
      <c r="AI156" s="301"/>
    </row>
    <row r="157" spans="1:35" ht="20.100000000000001" customHeight="1" x14ac:dyDescent="0.2">
      <c r="A157" s="240">
        <v>154</v>
      </c>
      <c r="B157" s="241" t="s">
        <v>12</v>
      </c>
      <c r="C157" s="310" t="s">
        <v>426</v>
      </c>
      <c r="D157" s="310" t="s">
        <v>427</v>
      </c>
      <c r="E157" s="309">
        <v>584977.77125117707</v>
      </c>
      <c r="F157" s="310" t="s">
        <v>879</v>
      </c>
      <c r="G157" s="244" t="s">
        <v>913</v>
      </c>
      <c r="H157" s="244" t="s">
        <v>429</v>
      </c>
      <c r="I157" s="288">
        <v>1</v>
      </c>
      <c r="J157" s="244" t="s">
        <v>919</v>
      </c>
      <c r="K157" s="244" t="s">
        <v>89</v>
      </c>
      <c r="L157" s="244" t="s">
        <v>89</v>
      </c>
      <c r="M157" s="244">
        <v>1</v>
      </c>
      <c r="N157" s="244">
        <f t="shared" si="11"/>
        <v>0.78539816339744828</v>
      </c>
      <c r="R157" s="301"/>
      <c r="S157" s="301"/>
      <c r="T157" s="301"/>
      <c r="U157" s="301"/>
      <c r="V157" s="301"/>
      <c r="W157" s="301"/>
      <c r="X157" s="301"/>
      <c r="Y157" s="301"/>
      <c r="Z157" s="301"/>
      <c r="AA157" s="301"/>
      <c r="AB157" s="301"/>
      <c r="AC157" s="301"/>
      <c r="AD157" s="301"/>
      <c r="AE157" s="301"/>
      <c r="AF157" s="301"/>
      <c r="AG157" s="301"/>
      <c r="AH157" s="301"/>
      <c r="AI157" s="301"/>
    </row>
    <row r="158" spans="1:35" ht="20.100000000000001" customHeight="1" x14ac:dyDescent="0.2">
      <c r="A158" s="240">
        <v>155</v>
      </c>
      <c r="B158" s="241" t="s">
        <v>12</v>
      </c>
      <c r="C158" s="310" t="s">
        <v>426</v>
      </c>
      <c r="D158" s="310" t="s">
        <v>427</v>
      </c>
      <c r="E158" s="309">
        <v>585387.99999999208</v>
      </c>
      <c r="F158" s="310" t="s">
        <v>879</v>
      </c>
      <c r="G158" s="244" t="s">
        <v>913</v>
      </c>
      <c r="H158" s="244" t="s">
        <v>429</v>
      </c>
      <c r="I158" s="288">
        <v>1</v>
      </c>
      <c r="J158" s="244" t="s">
        <v>919</v>
      </c>
      <c r="K158" s="244" t="s">
        <v>89</v>
      </c>
      <c r="L158" s="244" t="s">
        <v>89</v>
      </c>
      <c r="M158" s="244">
        <v>1</v>
      </c>
      <c r="N158" s="244">
        <f t="shared" si="11"/>
        <v>0.78539816339744828</v>
      </c>
      <c r="R158" s="301"/>
      <c r="S158" s="301"/>
      <c r="T158" s="301"/>
      <c r="U158" s="301"/>
      <c r="V158" s="301"/>
      <c r="W158" s="301"/>
      <c r="X158" s="301"/>
      <c r="Y158" s="301"/>
      <c r="Z158" s="301"/>
      <c r="AA158" s="301"/>
      <c r="AB158" s="301"/>
      <c r="AC158" s="301"/>
      <c r="AD158" s="301"/>
      <c r="AE158" s="301"/>
      <c r="AF158" s="301"/>
      <c r="AG158" s="301"/>
      <c r="AH158" s="301"/>
      <c r="AI158" s="301"/>
    </row>
    <row r="159" spans="1:35" ht="20.100000000000001" customHeight="1" x14ac:dyDescent="0.2">
      <c r="A159" s="240">
        <v>156</v>
      </c>
      <c r="B159" s="241" t="s">
        <v>12</v>
      </c>
      <c r="C159" s="310" t="s">
        <v>426</v>
      </c>
      <c r="D159" s="310" t="s">
        <v>427</v>
      </c>
      <c r="E159" s="309">
        <v>585473.15628831519</v>
      </c>
      <c r="F159" s="310" t="s">
        <v>871</v>
      </c>
      <c r="G159" s="244" t="s">
        <v>927</v>
      </c>
      <c r="H159" s="244" t="s">
        <v>429</v>
      </c>
      <c r="I159" s="288">
        <v>1</v>
      </c>
      <c r="J159" s="244" t="s">
        <v>919</v>
      </c>
      <c r="K159" s="244">
        <v>1</v>
      </c>
      <c r="L159" s="244">
        <v>1</v>
      </c>
      <c r="M159" s="244" t="s">
        <v>89</v>
      </c>
      <c r="N159" s="244">
        <f t="shared" si="11"/>
        <v>1</v>
      </c>
      <c r="R159" s="301"/>
      <c r="S159" s="301"/>
      <c r="T159" s="301"/>
      <c r="U159" s="301"/>
      <c r="V159" s="301"/>
      <c r="W159" s="301"/>
      <c r="X159" s="301"/>
      <c r="Y159" s="301"/>
      <c r="Z159" s="301"/>
      <c r="AA159" s="301"/>
      <c r="AB159" s="301"/>
      <c r="AC159" s="301"/>
      <c r="AD159" s="301"/>
      <c r="AE159" s="301"/>
      <c r="AF159" s="301"/>
      <c r="AG159" s="301"/>
      <c r="AH159" s="301"/>
      <c r="AI159" s="301"/>
    </row>
    <row r="160" spans="1:35" ht="20.100000000000001" customHeight="1" x14ac:dyDescent="0.2">
      <c r="A160" s="240">
        <v>157</v>
      </c>
      <c r="B160" s="241" t="s">
        <v>12</v>
      </c>
      <c r="C160" s="310" t="s">
        <v>426</v>
      </c>
      <c r="D160" s="310" t="s">
        <v>427</v>
      </c>
      <c r="E160" s="309">
        <v>585792.41637937911</v>
      </c>
      <c r="F160" s="310" t="s">
        <v>888</v>
      </c>
      <c r="G160" s="244" t="s">
        <v>926</v>
      </c>
      <c r="H160" s="244" t="s">
        <v>429</v>
      </c>
      <c r="I160" s="288">
        <v>1</v>
      </c>
      <c r="J160" s="244" t="s">
        <v>919</v>
      </c>
      <c r="K160" s="244">
        <v>0.5</v>
      </c>
      <c r="L160" s="244">
        <v>0.8</v>
      </c>
      <c r="M160" s="244" t="s">
        <v>89</v>
      </c>
      <c r="N160" s="244">
        <f t="shared" si="11"/>
        <v>0.4</v>
      </c>
      <c r="R160" s="301"/>
      <c r="S160" s="301"/>
      <c r="T160" s="301"/>
      <c r="U160" s="301"/>
      <c r="V160" s="301"/>
      <c r="W160" s="301"/>
      <c r="X160" s="301"/>
      <c r="Y160" s="301"/>
      <c r="Z160" s="301"/>
      <c r="AA160" s="301"/>
      <c r="AB160" s="301"/>
      <c r="AC160" s="301"/>
      <c r="AD160" s="301"/>
      <c r="AE160" s="301"/>
      <c r="AF160" s="301"/>
      <c r="AG160" s="301"/>
      <c r="AH160" s="301"/>
      <c r="AI160" s="301"/>
    </row>
    <row r="161" spans="1:35" ht="20.100000000000001" customHeight="1" x14ac:dyDescent="0.2">
      <c r="A161" s="240">
        <v>158</v>
      </c>
      <c r="B161" s="241" t="s">
        <v>12</v>
      </c>
      <c r="C161" s="310" t="s">
        <v>426</v>
      </c>
      <c r="D161" s="310" t="s">
        <v>427</v>
      </c>
      <c r="E161" s="309">
        <v>586206.0672790705</v>
      </c>
      <c r="F161" s="310" t="s">
        <v>871</v>
      </c>
      <c r="G161" s="244" t="s">
        <v>924</v>
      </c>
      <c r="H161" s="244" t="s">
        <v>429</v>
      </c>
      <c r="I161" s="288">
        <v>1</v>
      </c>
      <c r="J161" s="244" t="s">
        <v>919</v>
      </c>
      <c r="K161" s="244">
        <v>1</v>
      </c>
      <c r="L161" s="244">
        <v>1</v>
      </c>
      <c r="M161" s="244" t="s">
        <v>89</v>
      </c>
      <c r="N161" s="244">
        <f t="shared" si="11"/>
        <v>1</v>
      </c>
      <c r="R161" s="301"/>
      <c r="S161" s="301"/>
      <c r="T161" s="301"/>
      <c r="U161" s="301"/>
      <c r="V161" s="301"/>
      <c r="W161" s="301"/>
      <c r="X161" s="301"/>
      <c r="Y161" s="301"/>
      <c r="Z161" s="301"/>
      <c r="AA161" s="301"/>
      <c r="AB161" s="301"/>
      <c r="AC161" s="301"/>
      <c r="AD161" s="301"/>
      <c r="AE161" s="301"/>
      <c r="AF161" s="301"/>
      <c r="AG161" s="301"/>
      <c r="AH161" s="301"/>
      <c r="AI161" s="301"/>
    </row>
    <row r="162" spans="1:35" ht="20.100000000000001" customHeight="1" x14ac:dyDescent="0.2">
      <c r="A162" s="240">
        <v>159</v>
      </c>
      <c r="B162" s="241" t="s">
        <v>12</v>
      </c>
      <c r="C162" s="310" t="s">
        <v>426</v>
      </c>
      <c r="D162" s="310" t="s">
        <v>427</v>
      </c>
      <c r="E162" s="309">
        <v>586208.04054890235</v>
      </c>
      <c r="F162" s="310" t="s">
        <v>880</v>
      </c>
      <c r="G162" s="244" t="s">
        <v>915</v>
      </c>
      <c r="H162" s="244" t="s">
        <v>429</v>
      </c>
      <c r="I162" s="288">
        <v>1</v>
      </c>
      <c r="J162" s="244" t="s">
        <v>919</v>
      </c>
      <c r="K162" s="244">
        <v>0.5</v>
      </c>
      <c r="L162" s="244">
        <v>0.6</v>
      </c>
      <c r="M162" s="244" t="s">
        <v>89</v>
      </c>
      <c r="N162" s="244">
        <f t="shared" si="11"/>
        <v>0.3</v>
      </c>
      <c r="R162" s="301"/>
      <c r="S162" s="301"/>
      <c r="T162" s="301"/>
      <c r="U162" s="301"/>
      <c r="V162" s="301"/>
      <c r="W162" s="301"/>
      <c r="X162" s="301"/>
      <c r="Y162" s="301"/>
      <c r="Z162" s="301"/>
      <c r="AA162" s="301"/>
      <c r="AB162" s="301"/>
      <c r="AC162" s="301"/>
      <c r="AD162" s="301"/>
      <c r="AE162" s="301"/>
      <c r="AF162" s="301"/>
      <c r="AG162" s="301"/>
      <c r="AH162" s="301"/>
      <c r="AI162" s="301"/>
    </row>
    <row r="163" spans="1:35" ht="20.100000000000001" customHeight="1" x14ac:dyDescent="0.2">
      <c r="A163" s="240">
        <v>160</v>
      </c>
      <c r="B163" s="241" t="s">
        <v>12</v>
      </c>
      <c r="C163" s="310" t="s">
        <v>426</v>
      </c>
      <c r="D163" s="310" t="s">
        <v>427</v>
      </c>
      <c r="E163" s="309">
        <v>586213.06758144288</v>
      </c>
      <c r="F163" s="310" t="s">
        <v>880</v>
      </c>
      <c r="G163" s="244" t="s">
        <v>915</v>
      </c>
      <c r="H163" s="244" t="s">
        <v>429</v>
      </c>
      <c r="I163" s="288">
        <v>1</v>
      </c>
      <c r="J163" s="244" t="s">
        <v>919</v>
      </c>
      <c r="K163" s="244">
        <v>0.5</v>
      </c>
      <c r="L163" s="244">
        <v>0.6</v>
      </c>
      <c r="M163" s="244" t="s">
        <v>89</v>
      </c>
      <c r="N163" s="244">
        <f t="shared" si="11"/>
        <v>0.3</v>
      </c>
      <c r="R163" s="301"/>
      <c r="S163" s="301"/>
      <c r="T163" s="301"/>
      <c r="U163" s="301"/>
      <c r="V163" s="301"/>
      <c r="W163" s="301"/>
      <c r="X163" s="301"/>
      <c r="Y163" s="301"/>
      <c r="Z163" s="301"/>
      <c r="AA163" s="301"/>
      <c r="AB163" s="301"/>
      <c r="AC163" s="301"/>
      <c r="AD163" s="301"/>
      <c r="AE163" s="301"/>
      <c r="AF163" s="301"/>
      <c r="AG163" s="301"/>
      <c r="AH163" s="301"/>
      <c r="AI163" s="301"/>
    </row>
    <row r="164" spans="1:35" ht="20.100000000000001" customHeight="1" x14ac:dyDescent="0.2">
      <c r="A164" s="240">
        <v>161</v>
      </c>
      <c r="B164" s="241" t="s">
        <v>12</v>
      </c>
      <c r="C164" s="310" t="s">
        <v>426</v>
      </c>
      <c r="D164" s="310" t="s">
        <v>427</v>
      </c>
      <c r="E164" s="309">
        <v>586218.34241268109</v>
      </c>
      <c r="F164" s="310" t="s">
        <v>880</v>
      </c>
      <c r="G164" s="244" t="s">
        <v>915</v>
      </c>
      <c r="H164" s="244" t="s">
        <v>429</v>
      </c>
      <c r="I164" s="288">
        <v>1</v>
      </c>
      <c r="J164" s="244" t="s">
        <v>919</v>
      </c>
      <c r="K164" s="244">
        <v>0.5</v>
      </c>
      <c r="L164" s="244">
        <v>0.6</v>
      </c>
      <c r="M164" s="244" t="s">
        <v>89</v>
      </c>
      <c r="N164" s="244">
        <f t="shared" si="11"/>
        <v>0.3</v>
      </c>
      <c r="R164" s="301"/>
      <c r="S164" s="301"/>
      <c r="T164" s="301"/>
      <c r="U164" s="301"/>
      <c r="V164" s="301"/>
      <c r="W164" s="301"/>
      <c r="X164" s="301"/>
      <c r="Y164" s="301"/>
      <c r="Z164" s="301"/>
      <c r="AA164" s="301"/>
      <c r="AB164" s="301"/>
      <c r="AC164" s="301"/>
      <c r="AD164" s="301"/>
      <c r="AE164" s="301"/>
      <c r="AF164" s="301"/>
      <c r="AG164" s="301"/>
      <c r="AH164" s="301"/>
      <c r="AI164" s="301"/>
    </row>
    <row r="165" spans="1:35" ht="20.100000000000001" customHeight="1" x14ac:dyDescent="0.2">
      <c r="A165" s="240">
        <v>162</v>
      </c>
      <c r="B165" s="241" t="s">
        <v>12</v>
      </c>
      <c r="C165" s="310" t="s">
        <v>426</v>
      </c>
      <c r="D165" s="310" t="s">
        <v>427</v>
      </c>
      <c r="E165" s="309">
        <v>586226.78919225151</v>
      </c>
      <c r="F165" s="310" t="s">
        <v>880</v>
      </c>
      <c r="G165" s="244" t="s">
        <v>915</v>
      </c>
      <c r="H165" s="244" t="s">
        <v>429</v>
      </c>
      <c r="I165" s="288">
        <v>1</v>
      </c>
      <c r="J165" s="244" t="s">
        <v>919</v>
      </c>
      <c r="K165" s="244">
        <v>0.5</v>
      </c>
      <c r="L165" s="244">
        <v>0.6</v>
      </c>
      <c r="M165" s="244" t="s">
        <v>89</v>
      </c>
      <c r="N165" s="244">
        <f t="shared" si="11"/>
        <v>0.3</v>
      </c>
      <c r="R165" s="301"/>
      <c r="S165" s="301"/>
      <c r="T165" s="301"/>
      <c r="U165" s="301"/>
      <c r="V165" s="301"/>
      <c r="W165" s="301"/>
      <c r="X165" s="301"/>
      <c r="Y165" s="301"/>
      <c r="Z165" s="301"/>
      <c r="AA165" s="301"/>
      <c r="AB165" s="301"/>
      <c r="AC165" s="301"/>
      <c r="AD165" s="301"/>
      <c r="AE165" s="301"/>
      <c r="AF165" s="301"/>
      <c r="AG165" s="301"/>
      <c r="AH165" s="301"/>
      <c r="AI165" s="301"/>
    </row>
    <row r="166" spans="1:35" ht="20.100000000000001" customHeight="1" x14ac:dyDescent="0.2">
      <c r="A166" s="240">
        <v>163</v>
      </c>
      <c r="B166" s="241" t="s">
        <v>12</v>
      </c>
      <c r="C166" s="310" t="s">
        <v>426</v>
      </c>
      <c r="D166" s="310" t="s">
        <v>427</v>
      </c>
      <c r="E166" s="309">
        <v>586226.78919225151</v>
      </c>
      <c r="F166" s="310" t="s">
        <v>880</v>
      </c>
      <c r="G166" s="244" t="s">
        <v>915</v>
      </c>
      <c r="H166" s="244" t="s">
        <v>429</v>
      </c>
      <c r="I166" s="288">
        <v>1</v>
      </c>
      <c r="J166" s="244" t="s">
        <v>919</v>
      </c>
      <c r="K166" s="244">
        <v>0.5</v>
      </c>
      <c r="L166" s="244">
        <v>0.6</v>
      </c>
      <c r="M166" s="244" t="s">
        <v>89</v>
      </c>
      <c r="N166" s="244">
        <f t="shared" si="11"/>
        <v>0.3</v>
      </c>
      <c r="R166" s="301"/>
      <c r="S166" s="301"/>
      <c r="T166" s="301"/>
      <c r="U166" s="301"/>
      <c r="V166" s="301"/>
      <c r="W166" s="301"/>
      <c r="X166" s="301"/>
      <c r="Y166" s="301"/>
      <c r="Z166" s="301"/>
      <c r="AA166" s="301"/>
      <c r="AB166" s="301"/>
      <c r="AC166" s="301"/>
      <c r="AD166" s="301"/>
      <c r="AE166" s="301"/>
      <c r="AF166" s="301"/>
      <c r="AG166" s="301"/>
      <c r="AH166" s="301"/>
      <c r="AI166" s="301"/>
    </row>
    <row r="167" spans="1:35" ht="20.100000000000001" customHeight="1" x14ac:dyDescent="0.2">
      <c r="A167" s="240">
        <v>164</v>
      </c>
      <c r="B167" s="241" t="s">
        <v>12</v>
      </c>
      <c r="C167" s="310" t="s">
        <v>426</v>
      </c>
      <c r="D167" s="310" t="s">
        <v>427</v>
      </c>
      <c r="E167" s="309">
        <v>586240.78824479191</v>
      </c>
      <c r="F167" s="310" t="s">
        <v>880</v>
      </c>
      <c r="G167" s="244" t="s">
        <v>915</v>
      </c>
      <c r="H167" s="244" t="s">
        <v>429</v>
      </c>
      <c r="I167" s="288">
        <v>1</v>
      </c>
      <c r="J167" s="244" t="s">
        <v>919</v>
      </c>
      <c r="K167" s="244">
        <v>0.5</v>
      </c>
      <c r="L167" s="244">
        <v>0.6</v>
      </c>
      <c r="M167" s="244" t="s">
        <v>89</v>
      </c>
      <c r="N167" s="244">
        <f t="shared" si="11"/>
        <v>0.3</v>
      </c>
      <c r="R167" s="301"/>
      <c r="S167" s="301"/>
      <c r="T167" s="301"/>
      <c r="U167" s="301"/>
      <c r="V167" s="301"/>
      <c r="W167" s="301"/>
      <c r="X167" s="301"/>
      <c r="Y167" s="301"/>
      <c r="Z167" s="301"/>
      <c r="AA167" s="301"/>
      <c r="AB167" s="301"/>
      <c r="AC167" s="301"/>
      <c r="AD167" s="301"/>
      <c r="AE167" s="301"/>
      <c r="AF167" s="301"/>
      <c r="AG167" s="301"/>
      <c r="AH167" s="301"/>
      <c r="AI167" s="301"/>
    </row>
    <row r="168" spans="1:35" ht="20.100000000000001" customHeight="1" x14ac:dyDescent="0.2">
      <c r="A168" s="240">
        <v>165</v>
      </c>
      <c r="B168" s="241" t="s">
        <v>12</v>
      </c>
      <c r="C168" s="310" t="s">
        <v>426</v>
      </c>
      <c r="D168" s="310" t="s">
        <v>427</v>
      </c>
      <c r="E168" s="309">
        <v>586247.23987072892</v>
      </c>
      <c r="F168" s="310" t="s">
        <v>880</v>
      </c>
      <c r="G168" s="244" t="s">
        <v>915</v>
      </c>
      <c r="H168" s="244" t="s">
        <v>429</v>
      </c>
      <c r="I168" s="288">
        <v>1</v>
      </c>
      <c r="J168" s="244" t="s">
        <v>919</v>
      </c>
      <c r="K168" s="244">
        <v>0.5</v>
      </c>
      <c r="L168" s="244">
        <v>0.6</v>
      </c>
      <c r="M168" s="244" t="s">
        <v>89</v>
      </c>
      <c r="N168" s="244">
        <f t="shared" si="11"/>
        <v>0.3</v>
      </c>
      <c r="R168" s="301"/>
      <c r="S168" s="301"/>
      <c r="T168" s="301"/>
      <c r="U168" s="301"/>
      <c r="V168" s="301"/>
      <c r="W168" s="301"/>
      <c r="X168" s="301"/>
      <c r="Y168" s="301"/>
      <c r="Z168" s="301"/>
      <c r="AA168" s="301"/>
      <c r="AB168" s="301"/>
      <c r="AC168" s="301"/>
      <c r="AD168" s="301"/>
      <c r="AE168" s="301"/>
      <c r="AF168" s="301"/>
      <c r="AG168" s="301"/>
      <c r="AH168" s="301"/>
      <c r="AI168" s="301"/>
    </row>
    <row r="169" spans="1:35" ht="20.100000000000001" customHeight="1" x14ac:dyDescent="0.2">
      <c r="A169" s="240">
        <v>166</v>
      </c>
      <c r="B169" s="241" t="s">
        <v>12</v>
      </c>
      <c r="C169" s="310" t="s">
        <v>426</v>
      </c>
      <c r="D169" s="310" t="s">
        <v>427</v>
      </c>
      <c r="E169" s="309">
        <v>586255.38469832693</v>
      </c>
      <c r="F169" s="310" t="s">
        <v>880</v>
      </c>
      <c r="G169" s="244" t="s">
        <v>915</v>
      </c>
      <c r="H169" s="244" t="s">
        <v>429</v>
      </c>
      <c r="I169" s="288">
        <v>1</v>
      </c>
      <c r="J169" s="244" t="s">
        <v>919</v>
      </c>
      <c r="K169" s="244">
        <v>0.5</v>
      </c>
      <c r="L169" s="244">
        <v>0.6</v>
      </c>
      <c r="M169" s="244" t="s">
        <v>89</v>
      </c>
      <c r="N169" s="244">
        <f t="shared" si="11"/>
        <v>0.3</v>
      </c>
      <c r="R169" s="301"/>
      <c r="S169" s="301"/>
      <c r="T169" s="301"/>
      <c r="U169" s="301"/>
      <c r="V169" s="301"/>
      <c r="W169" s="301"/>
      <c r="X169" s="301"/>
      <c r="Y169" s="301"/>
      <c r="Z169" s="301"/>
      <c r="AA169" s="301"/>
      <c r="AB169" s="301"/>
      <c r="AC169" s="301"/>
      <c r="AD169" s="301"/>
      <c r="AE169" s="301"/>
      <c r="AF169" s="301"/>
      <c r="AG169" s="301"/>
      <c r="AH169" s="301"/>
      <c r="AI169" s="301"/>
    </row>
    <row r="170" spans="1:35" ht="20.100000000000001" customHeight="1" x14ac:dyDescent="0.2">
      <c r="A170" s="240">
        <v>167</v>
      </c>
      <c r="B170" s="241" t="s">
        <v>12</v>
      </c>
      <c r="C170" s="310" t="s">
        <v>426</v>
      </c>
      <c r="D170" s="310" t="s">
        <v>427</v>
      </c>
      <c r="E170" s="309">
        <v>586292.2534483131</v>
      </c>
      <c r="F170" s="310" t="s">
        <v>880</v>
      </c>
      <c r="G170" s="244" t="s">
        <v>915</v>
      </c>
      <c r="H170" s="244" t="s">
        <v>429</v>
      </c>
      <c r="I170" s="288">
        <v>1</v>
      </c>
      <c r="J170" s="244" t="s">
        <v>919</v>
      </c>
      <c r="K170" s="244">
        <v>0.5</v>
      </c>
      <c r="L170" s="244">
        <v>0.6</v>
      </c>
      <c r="M170" s="244" t="s">
        <v>89</v>
      </c>
      <c r="N170" s="244">
        <f t="shared" si="11"/>
        <v>0.3</v>
      </c>
      <c r="R170" s="301"/>
      <c r="S170" s="301"/>
      <c r="T170" s="301"/>
      <c r="U170" s="301"/>
      <c r="V170" s="301"/>
      <c r="W170" s="301"/>
      <c r="X170" s="301"/>
      <c r="Y170" s="301"/>
      <c r="Z170" s="301"/>
      <c r="AA170" s="301"/>
      <c r="AB170" s="301"/>
      <c r="AC170" s="301"/>
      <c r="AD170" s="301"/>
      <c r="AE170" s="301"/>
      <c r="AF170" s="301"/>
      <c r="AG170" s="301"/>
      <c r="AH170" s="301"/>
      <c r="AI170" s="301"/>
    </row>
    <row r="171" spans="1:35" ht="20.100000000000001" customHeight="1" x14ac:dyDescent="0.2">
      <c r="A171" s="240">
        <v>168</v>
      </c>
      <c r="B171" s="241" t="s">
        <v>12</v>
      </c>
      <c r="C171" s="310" t="s">
        <v>426</v>
      </c>
      <c r="D171" s="310" t="s">
        <v>427</v>
      </c>
      <c r="E171" s="309">
        <v>586292.2534483131</v>
      </c>
      <c r="F171" s="310" t="s">
        <v>880</v>
      </c>
      <c r="G171" s="244" t="s">
        <v>915</v>
      </c>
      <c r="H171" s="244" t="s">
        <v>429</v>
      </c>
      <c r="I171" s="288">
        <v>1</v>
      </c>
      <c r="J171" s="244" t="s">
        <v>919</v>
      </c>
      <c r="K171" s="244">
        <v>0.5</v>
      </c>
      <c r="L171" s="244">
        <v>0.6</v>
      </c>
      <c r="M171" s="244" t="s">
        <v>89</v>
      </c>
      <c r="N171" s="244">
        <f t="shared" si="11"/>
        <v>0.3</v>
      </c>
      <c r="R171" s="301"/>
      <c r="S171" s="301"/>
      <c r="T171" s="301"/>
      <c r="U171" s="301"/>
      <c r="V171" s="301"/>
      <c r="W171" s="301"/>
      <c r="X171" s="301"/>
      <c r="Y171" s="301"/>
      <c r="Z171" s="301"/>
      <c r="AA171" s="301"/>
      <c r="AB171" s="301"/>
      <c r="AC171" s="301"/>
      <c r="AD171" s="301"/>
      <c r="AE171" s="301"/>
      <c r="AF171" s="301"/>
      <c r="AG171" s="301"/>
      <c r="AH171" s="301"/>
      <c r="AI171" s="301"/>
    </row>
    <row r="172" spans="1:35" ht="20.100000000000001" customHeight="1" x14ac:dyDescent="0.2">
      <c r="A172" s="240">
        <v>169</v>
      </c>
      <c r="B172" s="241" t="s">
        <v>12</v>
      </c>
      <c r="C172" s="310" t="s">
        <v>426</v>
      </c>
      <c r="D172" s="310" t="s">
        <v>427</v>
      </c>
      <c r="E172" s="309">
        <v>586299.01339613262</v>
      </c>
      <c r="F172" s="310" t="s">
        <v>880</v>
      </c>
      <c r="G172" s="244" t="s">
        <v>915</v>
      </c>
      <c r="H172" s="244" t="s">
        <v>429</v>
      </c>
      <c r="I172" s="288">
        <v>1</v>
      </c>
      <c r="J172" s="244" t="s">
        <v>919</v>
      </c>
      <c r="K172" s="244">
        <v>0.5</v>
      </c>
      <c r="L172" s="244">
        <v>0.6</v>
      </c>
      <c r="M172" s="244" t="s">
        <v>89</v>
      </c>
      <c r="N172" s="244">
        <f t="shared" si="11"/>
        <v>0.3</v>
      </c>
      <c r="R172" s="301"/>
      <c r="S172" s="301"/>
      <c r="T172" s="301"/>
      <c r="U172" s="301"/>
      <c r="V172" s="301"/>
      <c r="W172" s="301"/>
      <c r="X172" s="301"/>
      <c r="Y172" s="301"/>
      <c r="Z172" s="301"/>
      <c r="AA172" s="301"/>
      <c r="AB172" s="301"/>
      <c r="AC172" s="301"/>
      <c r="AD172" s="301"/>
      <c r="AE172" s="301"/>
      <c r="AF172" s="301"/>
      <c r="AG172" s="301"/>
      <c r="AH172" s="301"/>
      <c r="AI172" s="301"/>
    </row>
    <row r="173" spans="1:35" ht="20.100000000000001" customHeight="1" x14ac:dyDescent="0.2">
      <c r="A173" s="240">
        <v>170</v>
      </c>
      <c r="B173" s="241" t="s">
        <v>12</v>
      </c>
      <c r="C173" s="310" t="s">
        <v>426</v>
      </c>
      <c r="D173" s="310" t="s">
        <v>427</v>
      </c>
      <c r="E173" s="309">
        <v>586315.68173966766</v>
      </c>
      <c r="F173" s="310" t="s">
        <v>880</v>
      </c>
      <c r="G173" s="244" t="s">
        <v>915</v>
      </c>
      <c r="H173" s="244" t="s">
        <v>429</v>
      </c>
      <c r="I173" s="288">
        <v>1</v>
      </c>
      <c r="J173" s="244" t="s">
        <v>919</v>
      </c>
      <c r="K173" s="244">
        <v>0.5</v>
      </c>
      <c r="L173" s="244">
        <v>0.6</v>
      </c>
      <c r="M173" s="244" t="s">
        <v>89</v>
      </c>
      <c r="N173" s="244">
        <f t="shared" si="11"/>
        <v>0.3</v>
      </c>
      <c r="R173" s="301"/>
      <c r="S173" s="301"/>
      <c r="T173" s="301"/>
      <c r="U173" s="301"/>
      <c r="V173" s="301"/>
      <c r="W173" s="301"/>
      <c r="X173" s="301"/>
      <c r="Y173" s="301"/>
      <c r="Z173" s="301"/>
      <c r="AA173" s="301"/>
      <c r="AB173" s="301"/>
      <c r="AC173" s="301"/>
      <c r="AD173" s="301"/>
      <c r="AE173" s="301"/>
      <c r="AF173" s="301"/>
      <c r="AG173" s="301"/>
      <c r="AH173" s="301"/>
      <c r="AI173" s="301"/>
    </row>
    <row r="174" spans="1:35" ht="20.100000000000001" customHeight="1" x14ac:dyDescent="0.2">
      <c r="A174" s="240">
        <v>171</v>
      </c>
      <c r="B174" s="241" t="s">
        <v>12</v>
      </c>
      <c r="C174" s="310" t="s">
        <v>426</v>
      </c>
      <c r="D174" s="310" t="s">
        <v>427</v>
      </c>
      <c r="E174" s="309">
        <v>586330.20632247825</v>
      </c>
      <c r="F174" s="310" t="s">
        <v>880</v>
      </c>
      <c r="G174" s="244" t="s">
        <v>915</v>
      </c>
      <c r="H174" s="244" t="s">
        <v>429</v>
      </c>
      <c r="I174" s="288">
        <v>1</v>
      </c>
      <c r="J174" s="244" t="s">
        <v>919</v>
      </c>
      <c r="K174" s="244">
        <v>0.5</v>
      </c>
      <c r="L174" s="244">
        <v>0.6</v>
      </c>
      <c r="M174" s="244" t="s">
        <v>89</v>
      </c>
      <c r="N174" s="244">
        <f t="shared" si="11"/>
        <v>0.3</v>
      </c>
      <c r="R174" s="301"/>
      <c r="S174" s="301"/>
      <c r="T174" s="301"/>
      <c r="U174" s="301"/>
      <c r="V174" s="301"/>
      <c r="W174" s="301"/>
      <c r="X174" s="301"/>
      <c r="Y174" s="301"/>
      <c r="Z174" s="301"/>
      <c r="AA174" s="301"/>
      <c r="AB174" s="301"/>
      <c r="AC174" s="301"/>
      <c r="AD174" s="301"/>
      <c r="AE174" s="301"/>
      <c r="AF174" s="301"/>
      <c r="AG174" s="301"/>
      <c r="AH174" s="301"/>
      <c r="AI174" s="301"/>
    </row>
    <row r="175" spans="1:35" ht="20.100000000000001" customHeight="1" x14ac:dyDescent="0.2">
      <c r="A175" s="240">
        <v>172</v>
      </c>
      <c r="B175" s="241" t="s">
        <v>12</v>
      </c>
      <c r="C175" s="310" t="s">
        <v>426</v>
      </c>
      <c r="D175" s="310" t="s">
        <v>427</v>
      </c>
      <c r="E175" s="309">
        <v>586343.97757364425</v>
      </c>
      <c r="F175" s="310" t="s">
        <v>880</v>
      </c>
      <c r="G175" s="244" t="s">
        <v>915</v>
      </c>
      <c r="H175" s="244" t="s">
        <v>429</v>
      </c>
      <c r="I175" s="288">
        <v>1</v>
      </c>
      <c r="J175" s="244" t="s">
        <v>919</v>
      </c>
      <c r="K175" s="244">
        <v>0.5</v>
      </c>
      <c r="L175" s="244">
        <v>0.6</v>
      </c>
      <c r="M175" s="244" t="s">
        <v>89</v>
      </c>
      <c r="N175" s="244">
        <f t="shared" si="11"/>
        <v>0.3</v>
      </c>
      <c r="R175" s="301"/>
      <c r="S175" s="301"/>
      <c r="T175" s="301"/>
      <c r="U175" s="301"/>
      <c r="V175" s="301"/>
      <c r="W175" s="301"/>
      <c r="X175" s="301"/>
      <c r="Y175" s="301"/>
      <c r="Z175" s="301"/>
      <c r="AA175" s="301"/>
      <c r="AB175" s="301"/>
      <c r="AC175" s="301"/>
      <c r="AD175" s="301"/>
      <c r="AE175" s="301"/>
      <c r="AF175" s="301"/>
      <c r="AG175" s="301"/>
      <c r="AH175" s="301"/>
      <c r="AI175" s="301"/>
    </row>
    <row r="176" spans="1:35" ht="20.100000000000001" customHeight="1" x14ac:dyDescent="0.2">
      <c r="A176" s="240">
        <v>173</v>
      </c>
      <c r="B176" s="241" t="s">
        <v>12</v>
      </c>
      <c r="C176" s="310" t="s">
        <v>426</v>
      </c>
      <c r="D176" s="310" t="s">
        <v>427</v>
      </c>
      <c r="E176" s="309">
        <v>586343.97757364425</v>
      </c>
      <c r="F176" s="310" t="s">
        <v>880</v>
      </c>
      <c r="G176" s="244" t="s">
        <v>915</v>
      </c>
      <c r="H176" s="244" t="s">
        <v>429</v>
      </c>
      <c r="I176" s="288">
        <v>1</v>
      </c>
      <c r="J176" s="244" t="s">
        <v>919</v>
      </c>
      <c r="K176" s="244">
        <v>0.5</v>
      </c>
      <c r="L176" s="244">
        <v>0.6</v>
      </c>
      <c r="M176" s="244" t="s">
        <v>89</v>
      </c>
      <c r="N176" s="244">
        <f t="shared" si="11"/>
        <v>0.3</v>
      </c>
      <c r="R176" s="301"/>
      <c r="S176" s="301"/>
      <c r="T176" s="301"/>
      <c r="U176" s="301"/>
      <c r="V176" s="301"/>
      <c r="W176" s="301"/>
      <c r="X176" s="301"/>
      <c r="Y176" s="301"/>
      <c r="Z176" s="301"/>
      <c r="AA176" s="301"/>
      <c r="AB176" s="301"/>
      <c r="AC176" s="301"/>
      <c r="AD176" s="301"/>
      <c r="AE176" s="301"/>
      <c r="AF176" s="301"/>
      <c r="AG176" s="301"/>
      <c r="AH176" s="301"/>
      <c r="AI176" s="301"/>
    </row>
    <row r="177" spans="1:35" ht="20.100000000000001" customHeight="1" x14ac:dyDescent="0.2">
      <c r="A177" s="240">
        <v>174</v>
      </c>
      <c r="B177" s="241" t="s">
        <v>12</v>
      </c>
      <c r="C177" s="310" t="s">
        <v>426</v>
      </c>
      <c r="D177" s="310" t="s">
        <v>427</v>
      </c>
      <c r="E177" s="309">
        <v>586383.35463294189</v>
      </c>
      <c r="F177" s="310" t="s">
        <v>880</v>
      </c>
      <c r="G177" s="244" t="s">
        <v>915</v>
      </c>
      <c r="H177" s="244" t="s">
        <v>429</v>
      </c>
      <c r="I177" s="288">
        <v>1</v>
      </c>
      <c r="J177" s="244" t="s">
        <v>919</v>
      </c>
      <c r="K177" s="244">
        <v>0.5</v>
      </c>
      <c r="L177" s="244">
        <v>0.6</v>
      </c>
      <c r="M177" s="244" t="s">
        <v>89</v>
      </c>
      <c r="N177" s="244">
        <f t="shared" si="11"/>
        <v>0.3</v>
      </c>
      <c r="R177" s="301"/>
      <c r="S177" s="301"/>
      <c r="T177" s="301"/>
      <c r="U177" s="301"/>
      <c r="V177" s="301"/>
      <c r="W177" s="301"/>
      <c r="X177" s="301"/>
      <c r="Y177" s="301"/>
      <c r="Z177" s="301"/>
      <c r="AA177" s="301"/>
      <c r="AB177" s="301"/>
      <c r="AC177" s="301"/>
      <c r="AD177" s="301"/>
      <c r="AE177" s="301"/>
      <c r="AF177" s="301"/>
      <c r="AG177" s="301"/>
      <c r="AH177" s="301"/>
      <c r="AI177" s="301"/>
    </row>
    <row r="178" spans="1:35" ht="20.100000000000001" customHeight="1" x14ac:dyDescent="0.2">
      <c r="A178" s="240">
        <v>175</v>
      </c>
      <c r="B178" s="241" t="s">
        <v>12</v>
      </c>
      <c r="C178" s="310" t="s">
        <v>426</v>
      </c>
      <c r="D178" s="310" t="s">
        <v>427</v>
      </c>
      <c r="E178" s="309">
        <v>586511.94142943143</v>
      </c>
      <c r="F178" s="310" t="s">
        <v>894</v>
      </c>
      <c r="G178" s="244" t="s">
        <v>925</v>
      </c>
      <c r="H178" s="244" t="s">
        <v>429</v>
      </c>
      <c r="I178" s="288">
        <v>2</v>
      </c>
      <c r="J178" s="244" t="s">
        <v>919</v>
      </c>
      <c r="K178" s="244">
        <v>2.5</v>
      </c>
      <c r="L178" s="244">
        <v>1.5</v>
      </c>
      <c r="M178" s="244" t="s">
        <v>89</v>
      </c>
      <c r="N178" s="244">
        <f t="shared" si="11"/>
        <v>3.75</v>
      </c>
      <c r="R178" s="301"/>
      <c r="S178" s="301"/>
      <c r="T178" s="301"/>
      <c r="U178" s="301"/>
      <c r="V178" s="301"/>
      <c r="W178" s="301"/>
      <c r="X178" s="301"/>
      <c r="Y178" s="301"/>
      <c r="Z178" s="301"/>
      <c r="AA178" s="301"/>
      <c r="AB178" s="301"/>
      <c r="AC178" s="301"/>
      <c r="AD178" s="301"/>
      <c r="AE178" s="301"/>
      <c r="AF178" s="301"/>
      <c r="AG178" s="301"/>
      <c r="AH178" s="301"/>
      <c r="AI178" s="301"/>
    </row>
    <row r="179" spans="1:35" ht="20.100000000000001" customHeight="1" x14ac:dyDescent="0.2">
      <c r="A179" s="240">
        <v>176</v>
      </c>
      <c r="B179" s="241" t="s">
        <v>12</v>
      </c>
      <c r="C179" s="310" t="s">
        <v>426</v>
      </c>
      <c r="D179" s="310" t="s">
        <v>427</v>
      </c>
      <c r="E179" s="309">
        <v>586644.88581060513</v>
      </c>
      <c r="F179" s="310" t="s">
        <v>871</v>
      </c>
      <c r="G179" s="244" t="s">
        <v>932</v>
      </c>
      <c r="H179" s="244" t="s">
        <v>429</v>
      </c>
      <c r="I179" s="288">
        <v>1</v>
      </c>
      <c r="J179" s="244" t="s">
        <v>919</v>
      </c>
      <c r="K179" s="244">
        <v>1</v>
      </c>
      <c r="L179" s="244">
        <v>1</v>
      </c>
      <c r="M179" s="244" t="s">
        <v>89</v>
      </c>
      <c r="N179" s="244">
        <f t="shared" si="11"/>
        <v>1</v>
      </c>
      <c r="R179" s="301"/>
      <c r="S179" s="301"/>
      <c r="T179" s="301"/>
      <c r="U179" s="301"/>
      <c r="V179" s="301"/>
      <c r="W179" s="301"/>
      <c r="X179" s="301"/>
      <c r="Y179" s="301"/>
      <c r="Z179" s="301"/>
      <c r="AA179" s="301"/>
      <c r="AB179" s="301"/>
      <c r="AC179" s="301"/>
      <c r="AD179" s="301"/>
      <c r="AE179" s="301"/>
      <c r="AF179" s="301"/>
      <c r="AG179" s="301"/>
      <c r="AH179" s="301"/>
      <c r="AI179" s="301"/>
    </row>
    <row r="180" spans="1:35" ht="20.100000000000001" customHeight="1" x14ac:dyDescent="0.2">
      <c r="A180" s="240">
        <v>177</v>
      </c>
      <c r="B180" s="241" t="s">
        <v>12</v>
      </c>
      <c r="C180" s="310" t="s">
        <v>426</v>
      </c>
      <c r="D180" s="310" t="s">
        <v>427</v>
      </c>
      <c r="E180" s="309">
        <v>586657.12110231642</v>
      </c>
      <c r="F180" s="310" t="s">
        <v>879</v>
      </c>
      <c r="G180" s="244" t="s">
        <v>913</v>
      </c>
      <c r="H180" s="244" t="s">
        <v>429</v>
      </c>
      <c r="I180" s="288">
        <v>1</v>
      </c>
      <c r="J180" s="244" t="s">
        <v>919</v>
      </c>
      <c r="K180" s="244" t="s">
        <v>89</v>
      </c>
      <c r="L180" s="244" t="s">
        <v>89</v>
      </c>
      <c r="M180" s="244">
        <v>1</v>
      </c>
      <c r="N180" s="244">
        <f t="shared" si="11"/>
        <v>0.78539816339744828</v>
      </c>
      <c r="R180" s="301"/>
      <c r="S180" s="301"/>
      <c r="T180" s="301"/>
      <c r="U180" s="301"/>
      <c r="V180" s="301"/>
      <c r="W180" s="301"/>
      <c r="X180" s="301"/>
      <c r="Y180" s="301"/>
      <c r="Z180" s="301"/>
      <c r="AA180" s="301"/>
      <c r="AB180" s="301"/>
      <c r="AC180" s="301"/>
      <c r="AD180" s="301"/>
      <c r="AE180" s="301"/>
      <c r="AF180" s="301"/>
      <c r="AG180" s="301"/>
      <c r="AH180" s="301"/>
      <c r="AI180" s="301"/>
    </row>
    <row r="181" spans="1:35" ht="20.100000000000001" customHeight="1" x14ac:dyDescent="0.2">
      <c r="A181" s="240">
        <v>178</v>
      </c>
      <c r="B181" s="241" t="s">
        <v>12</v>
      </c>
      <c r="C181" s="310" t="s">
        <v>426</v>
      </c>
      <c r="D181" s="310" t="s">
        <v>427</v>
      </c>
      <c r="E181" s="309">
        <v>586969.57389923569</v>
      </c>
      <c r="F181" s="310" t="s">
        <v>889</v>
      </c>
      <c r="G181" s="244" t="s">
        <v>921</v>
      </c>
      <c r="H181" s="244" t="s">
        <v>429</v>
      </c>
      <c r="I181" s="288">
        <v>1</v>
      </c>
      <c r="J181" s="244" t="s">
        <v>919</v>
      </c>
      <c r="K181" s="244">
        <v>0.3</v>
      </c>
      <c r="L181" s="244">
        <v>0.9</v>
      </c>
      <c r="M181" s="244" t="s">
        <v>89</v>
      </c>
      <c r="N181" s="244">
        <f t="shared" si="11"/>
        <v>0.27</v>
      </c>
      <c r="R181" s="301"/>
      <c r="S181" s="301"/>
      <c r="T181" s="301"/>
      <c r="U181" s="301"/>
      <c r="V181" s="301"/>
      <c r="W181" s="301"/>
      <c r="X181" s="301"/>
      <c r="Y181" s="301"/>
      <c r="Z181" s="301"/>
      <c r="AA181" s="301"/>
      <c r="AB181" s="301"/>
      <c r="AC181" s="301"/>
      <c r="AD181" s="301"/>
      <c r="AE181" s="301"/>
      <c r="AF181" s="301"/>
      <c r="AG181" s="301"/>
      <c r="AH181" s="301"/>
      <c r="AI181" s="301"/>
    </row>
    <row r="182" spans="1:35" ht="20.100000000000001" customHeight="1" x14ac:dyDescent="0.2">
      <c r="A182" s="240">
        <v>179</v>
      </c>
      <c r="B182" s="241" t="s">
        <v>12</v>
      </c>
      <c r="C182" s="310" t="s">
        <v>426</v>
      </c>
      <c r="D182" s="310" t="s">
        <v>427</v>
      </c>
      <c r="E182" s="309">
        <v>587222.6092412452</v>
      </c>
      <c r="F182" s="310" t="s">
        <v>871</v>
      </c>
      <c r="G182" s="244" t="s">
        <v>872</v>
      </c>
      <c r="H182" s="244" t="s">
        <v>429</v>
      </c>
      <c r="I182" s="288">
        <v>1</v>
      </c>
      <c r="J182" s="244" t="s">
        <v>919</v>
      </c>
      <c r="K182" s="244">
        <v>1.2</v>
      </c>
      <c r="L182" s="244">
        <v>1.2</v>
      </c>
      <c r="M182" s="244" t="s">
        <v>89</v>
      </c>
      <c r="N182" s="244">
        <f t="shared" si="11"/>
        <v>1.44</v>
      </c>
      <c r="R182" s="301"/>
      <c r="S182" s="301"/>
      <c r="T182" s="301"/>
      <c r="U182" s="301"/>
      <c r="V182" s="301"/>
      <c r="W182" s="301"/>
      <c r="X182" s="301"/>
      <c r="Y182" s="301"/>
      <c r="Z182" s="301"/>
      <c r="AA182" s="301"/>
      <c r="AB182" s="301"/>
      <c r="AC182" s="301"/>
      <c r="AD182" s="301"/>
      <c r="AE182" s="301"/>
      <c r="AF182" s="301"/>
      <c r="AG182" s="301"/>
      <c r="AH182" s="301"/>
      <c r="AI182" s="301"/>
    </row>
    <row r="183" spans="1:35" ht="20.100000000000001" customHeight="1" x14ac:dyDescent="0.2">
      <c r="A183" s="240">
        <v>180</v>
      </c>
      <c r="B183" s="241" t="s">
        <v>12</v>
      </c>
      <c r="C183" s="310" t="s">
        <v>426</v>
      </c>
      <c r="D183" s="310" t="s">
        <v>427</v>
      </c>
      <c r="E183" s="309">
        <v>587448.65911939461</v>
      </c>
      <c r="F183" s="310" t="s">
        <v>894</v>
      </c>
      <c r="G183" s="244" t="s">
        <v>925</v>
      </c>
      <c r="H183" s="244" t="s">
        <v>429</v>
      </c>
      <c r="I183" s="288">
        <v>2</v>
      </c>
      <c r="J183" s="244" t="s">
        <v>919</v>
      </c>
      <c r="K183" s="244">
        <v>2.5</v>
      </c>
      <c r="L183" s="244">
        <v>2</v>
      </c>
      <c r="M183" s="244" t="s">
        <v>89</v>
      </c>
      <c r="N183" s="244">
        <f t="shared" si="11"/>
        <v>5</v>
      </c>
      <c r="R183" s="301"/>
      <c r="S183" s="301"/>
      <c r="T183" s="301"/>
      <c r="U183" s="301"/>
      <c r="V183" s="301"/>
      <c r="W183" s="301"/>
      <c r="X183" s="301"/>
      <c r="Y183" s="301"/>
      <c r="Z183" s="301"/>
      <c r="AA183" s="301"/>
      <c r="AB183" s="301"/>
      <c r="AC183" s="301"/>
      <c r="AD183" s="301"/>
      <c r="AE183" s="301"/>
      <c r="AF183" s="301"/>
      <c r="AG183" s="301"/>
      <c r="AH183" s="301"/>
      <c r="AI183" s="301"/>
    </row>
    <row r="184" spans="1:35" ht="20.100000000000001" customHeight="1" x14ac:dyDescent="0.2">
      <c r="A184" s="240">
        <v>181</v>
      </c>
      <c r="B184" s="241" t="s">
        <v>12</v>
      </c>
      <c r="C184" s="310" t="s">
        <v>426</v>
      </c>
      <c r="D184" s="310" t="s">
        <v>427</v>
      </c>
      <c r="E184" s="309">
        <v>587648.88390009676</v>
      </c>
      <c r="F184" s="310" t="s">
        <v>871</v>
      </c>
      <c r="G184" s="244" t="s">
        <v>872</v>
      </c>
      <c r="H184" s="244" t="s">
        <v>429</v>
      </c>
      <c r="I184" s="288">
        <v>1</v>
      </c>
      <c r="J184" s="244" t="s">
        <v>919</v>
      </c>
      <c r="K184" s="244">
        <v>1</v>
      </c>
      <c r="L184" s="244">
        <v>1</v>
      </c>
      <c r="M184" s="244" t="s">
        <v>89</v>
      </c>
      <c r="N184" s="244">
        <f t="shared" si="11"/>
        <v>1</v>
      </c>
      <c r="R184" s="301"/>
      <c r="S184" s="301"/>
      <c r="T184" s="301"/>
      <c r="U184" s="301"/>
      <c r="V184" s="301"/>
      <c r="W184" s="301"/>
      <c r="X184" s="301"/>
      <c r="Y184" s="301"/>
      <c r="Z184" s="301"/>
      <c r="AA184" s="301"/>
      <c r="AB184" s="301"/>
      <c r="AC184" s="301"/>
      <c r="AD184" s="301"/>
      <c r="AE184" s="301"/>
      <c r="AF184" s="301"/>
      <c r="AG184" s="301"/>
      <c r="AH184" s="301"/>
      <c r="AI184" s="301"/>
    </row>
    <row r="185" spans="1:35" ht="20.100000000000001" customHeight="1" x14ac:dyDescent="0.2">
      <c r="A185" s="240">
        <v>182</v>
      </c>
      <c r="B185" s="241" t="s">
        <v>12</v>
      </c>
      <c r="C185" s="310" t="s">
        <v>426</v>
      </c>
      <c r="D185" s="310" t="s">
        <v>427</v>
      </c>
      <c r="E185" s="309">
        <v>587682.21339612664</v>
      </c>
      <c r="F185" s="310" t="s">
        <v>897</v>
      </c>
      <c r="G185" s="244" t="s">
        <v>922</v>
      </c>
      <c r="H185" s="244" t="s">
        <v>429</v>
      </c>
      <c r="I185" s="288">
        <v>2</v>
      </c>
      <c r="J185" s="244" t="s">
        <v>919</v>
      </c>
      <c r="K185" s="244">
        <v>1.5</v>
      </c>
      <c r="L185" s="244">
        <v>0.5</v>
      </c>
      <c r="M185" s="244" t="s">
        <v>89</v>
      </c>
      <c r="N185" s="244">
        <f t="shared" si="11"/>
        <v>0.75</v>
      </c>
      <c r="R185" s="301"/>
      <c r="S185" s="301"/>
      <c r="T185" s="301"/>
      <c r="U185" s="301"/>
      <c r="V185" s="301"/>
      <c r="W185" s="301"/>
      <c r="X185" s="301"/>
      <c r="Y185" s="301"/>
      <c r="Z185" s="301"/>
      <c r="AA185" s="301"/>
      <c r="AB185" s="301"/>
      <c r="AC185" s="301"/>
      <c r="AD185" s="301"/>
      <c r="AE185" s="301"/>
      <c r="AF185" s="301"/>
      <c r="AG185" s="301"/>
      <c r="AH185" s="301"/>
      <c r="AI185" s="301"/>
    </row>
    <row r="186" spans="1:35" ht="20.100000000000001" customHeight="1" x14ac:dyDescent="0.2">
      <c r="A186" s="240">
        <v>183</v>
      </c>
      <c r="B186" s="241" t="s">
        <v>12</v>
      </c>
      <c r="C186" s="310" t="s">
        <v>426</v>
      </c>
      <c r="D186" s="310" t="s">
        <v>427</v>
      </c>
      <c r="E186" s="309">
        <v>587775.33639534621</v>
      </c>
      <c r="F186" s="310" t="s">
        <v>879</v>
      </c>
      <c r="G186" s="244" t="s">
        <v>881</v>
      </c>
      <c r="H186" s="244" t="s">
        <v>429</v>
      </c>
      <c r="I186" s="288">
        <v>1</v>
      </c>
      <c r="J186" s="244" t="s">
        <v>919</v>
      </c>
      <c r="K186" s="244" t="s">
        <v>89</v>
      </c>
      <c r="L186" s="244" t="s">
        <v>89</v>
      </c>
      <c r="M186" s="244">
        <v>1</v>
      </c>
      <c r="N186" s="244">
        <f t="shared" si="11"/>
        <v>0.78539816339744828</v>
      </c>
      <c r="R186" s="301"/>
      <c r="S186" s="301"/>
      <c r="T186" s="301"/>
      <c r="U186" s="301"/>
      <c r="V186" s="301"/>
      <c r="W186" s="301"/>
      <c r="X186" s="301"/>
      <c r="Y186" s="301"/>
      <c r="Z186" s="301"/>
      <c r="AA186" s="301"/>
      <c r="AB186" s="301"/>
      <c r="AC186" s="301"/>
      <c r="AD186" s="301"/>
      <c r="AE186" s="301"/>
      <c r="AF186" s="301"/>
      <c r="AG186" s="301"/>
      <c r="AH186" s="301"/>
      <c r="AI186" s="301"/>
    </row>
    <row r="187" spans="1:35" ht="20.100000000000001" customHeight="1" x14ac:dyDescent="0.2">
      <c r="A187" s="240">
        <v>184</v>
      </c>
      <c r="B187" s="241" t="s">
        <v>12</v>
      </c>
      <c r="C187" s="310" t="s">
        <v>426</v>
      </c>
      <c r="D187" s="310" t="s">
        <v>427</v>
      </c>
      <c r="E187" s="309">
        <v>587846.4998773532</v>
      </c>
      <c r="F187" s="310" t="s">
        <v>897</v>
      </c>
      <c r="G187" s="244" t="s">
        <v>922</v>
      </c>
      <c r="H187" s="244" t="s">
        <v>869</v>
      </c>
      <c r="I187" s="288">
        <v>2</v>
      </c>
      <c r="J187" s="244" t="s">
        <v>919</v>
      </c>
      <c r="K187" s="244">
        <v>1.5</v>
      </c>
      <c r="L187" s="244">
        <v>1</v>
      </c>
      <c r="M187" s="244" t="s">
        <v>89</v>
      </c>
      <c r="N187" s="244">
        <f t="shared" si="11"/>
        <v>1.5</v>
      </c>
      <c r="R187" s="301"/>
      <c r="S187" s="301"/>
      <c r="T187" s="301"/>
      <c r="U187" s="301"/>
      <c r="V187" s="301"/>
      <c r="W187" s="301"/>
      <c r="X187" s="301"/>
      <c r="Y187" s="301"/>
      <c r="Z187" s="301"/>
      <c r="AA187" s="301"/>
      <c r="AB187" s="301"/>
      <c r="AC187" s="301"/>
      <c r="AD187" s="301"/>
      <c r="AE187" s="301"/>
      <c r="AF187" s="301"/>
      <c r="AG187" s="301"/>
      <c r="AH187" s="301"/>
      <c r="AI187" s="301"/>
    </row>
    <row r="188" spans="1:35" ht="20.100000000000001" customHeight="1" x14ac:dyDescent="0.2">
      <c r="A188" s="240">
        <v>185</v>
      </c>
      <c r="B188" s="241" t="s">
        <v>12</v>
      </c>
      <c r="C188" s="310" t="s">
        <v>426</v>
      </c>
      <c r="D188" s="310" t="s">
        <v>427</v>
      </c>
      <c r="E188" s="309">
        <v>587968.76571765158</v>
      </c>
      <c r="F188" s="310" t="s">
        <v>888</v>
      </c>
      <c r="G188" s="244" t="s">
        <v>918</v>
      </c>
      <c r="H188" s="310" t="s">
        <v>870</v>
      </c>
      <c r="I188" s="288">
        <v>1</v>
      </c>
      <c r="J188" s="244" t="s">
        <v>919</v>
      </c>
      <c r="K188" s="244">
        <v>0.5</v>
      </c>
      <c r="L188" s="244">
        <v>0.5</v>
      </c>
      <c r="M188" s="244" t="s">
        <v>89</v>
      </c>
      <c r="N188" s="244">
        <f t="shared" si="11"/>
        <v>0.25</v>
      </c>
      <c r="R188" s="301"/>
      <c r="S188" s="301"/>
      <c r="T188" s="301"/>
      <c r="U188" s="301"/>
      <c r="V188" s="301"/>
      <c r="W188" s="301"/>
      <c r="X188" s="301"/>
      <c r="Y188" s="301"/>
      <c r="Z188" s="301"/>
      <c r="AA188" s="301"/>
      <c r="AB188" s="301"/>
      <c r="AC188" s="301"/>
      <c r="AD188" s="301"/>
      <c r="AE188" s="301"/>
      <c r="AF188" s="301"/>
      <c r="AG188" s="301"/>
      <c r="AH188" s="301"/>
      <c r="AI188" s="301"/>
    </row>
    <row r="189" spans="1:35" ht="20.100000000000001" customHeight="1" x14ac:dyDescent="0.2">
      <c r="A189" s="240">
        <v>186</v>
      </c>
      <c r="B189" s="241" t="s">
        <v>12</v>
      </c>
      <c r="C189" s="310" t="s">
        <v>426</v>
      </c>
      <c r="D189" s="310" t="s">
        <v>427</v>
      </c>
      <c r="E189" s="309">
        <v>588117.88836548163</v>
      </c>
      <c r="F189" s="310" t="s">
        <v>897</v>
      </c>
      <c r="G189" s="244" t="s">
        <v>920</v>
      </c>
      <c r="H189" s="244" t="s">
        <v>429</v>
      </c>
      <c r="I189" s="288">
        <v>2</v>
      </c>
      <c r="J189" s="244" t="s">
        <v>919</v>
      </c>
      <c r="K189" s="244">
        <v>2.5</v>
      </c>
      <c r="L189" s="244">
        <v>2</v>
      </c>
      <c r="M189" s="244" t="s">
        <v>89</v>
      </c>
      <c r="N189" s="244">
        <f t="shared" si="11"/>
        <v>5</v>
      </c>
      <c r="R189" s="301"/>
      <c r="S189" s="301"/>
      <c r="T189" s="301"/>
      <c r="U189" s="301"/>
      <c r="V189" s="301"/>
      <c r="W189" s="301"/>
      <c r="X189" s="301"/>
      <c r="Y189" s="301"/>
      <c r="Z189" s="301"/>
      <c r="AA189" s="301"/>
      <c r="AB189" s="301"/>
      <c r="AC189" s="301"/>
      <c r="AD189" s="301"/>
      <c r="AE189" s="301"/>
      <c r="AF189" s="301"/>
      <c r="AG189" s="301"/>
      <c r="AH189" s="301"/>
      <c r="AI189" s="301"/>
    </row>
    <row r="190" spans="1:35" ht="20.100000000000001" customHeight="1" x14ac:dyDescent="0.2">
      <c r="A190" s="240">
        <v>187</v>
      </c>
      <c r="B190" s="241" t="s">
        <v>12</v>
      </c>
      <c r="C190" s="310" t="s">
        <v>426</v>
      </c>
      <c r="D190" s="310" t="s">
        <v>427</v>
      </c>
      <c r="E190" s="309">
        <v>588205.44653808454</v>
      </c>
      <c r="F190" s="310" t="s">
        <v>879</v>
      </c>
      <c r="G190" s="244" t="s">
        <v>881</v>
      </c>
      <c r="H190" s="244" t="s">
        <v>429</v>
      </c>
      <c r="I190" s="288">
        <v>1</v>
      </c>
      <c r="J190" s="244" t="s">
        <v>919</v>
      </c>
      <c r="K190" s="244" t="s">
        <v>89</v>
      </c>
      <c r="L190" s="244" t="s">
        <v>89</v>
      </c>
      <c r="M190" s="244">
        <v>1</v>
      </c>
      <c r="N190" s="244">
        <f t="shared" si="11"/>
        <v>0.78539816339744828</v>
      </c>
      <c r="R190" s="301"/>
      <c r="S190" s="301"/>
      <c r="T190" s="301"/>
      <c r="U190" s="301"/>
      <c r="V190" s="301"/>
      <c r="W190" s="301"/>
      <c r="X190" s="301"/>
      <c r="Y190" s="301"/>
      <c r="Z190" s="301"/>
      <c r="AA190" s="301"/>
      <c r="AB190" s="301"/>
      <c r="AC190" s="301"/>
      <c r="AD190" s="301"/>
      <c r="AE190" s="301"/>
      <c r="AF190" s="301"/>
      <c r="AG190" s="301"/>
      <c r="AH190" s="301"/>
      <c r="AI190" s="301"/>
    </row>
    <row r="191" spans="1:35" ht="20.100000000000001" customHeight="1" x14ac:dyDescent="0.2">
      <c r="A191" s="240">
        <v>188</v>
      </c>
      <c r="B191" s="241" t="s">
        <v>12</v>
      </c>
      <c r="C191" s="310" t="s">
        <v>426</v>
      </c>
      <c r="D191" s="310" t="s">
        <v>427</v>
      </c>
      <c r="E191" s="309">
        <v>588545.09823837667</v>
      </c>
      <c r="F191" s="310" t="s">
        <v>879</v>
      </c>
      <c r="G191" s="244" t="s">
        <v>913</v>
      </c>
      <c r="H191" s="244" t="s">
        <v>429</v>
      </c>
      <c r="I191" s="288">
        <v>1</v>
      </c>
      <c r="J191" s="244" t="s">
        <v>919</v>
      </c>
      <c r="K191" s="244" t="s">
        <v>89</v>
      </c>
      <c r="L191" s="244" t="s">
        <v>89</v>
      </c>
      <c r="M191" s="244">
        <v>1</v>
      </c>
      <c r="N191" s="244">
        <f t="shared" si="11"/>
        <v>0.78539816339744828</v>
      </c>
      <c r="R191" s="301"/>
      <c r="S191" s="301"/>
      <c r="T191" s="301"/>
      <c r="U191" s="301"/>
      <c r="V191" s="301"/>
      <c r="W191" s="301"/>
      <c r="X191" s="301"/>
      <c r="Y191" s="301"/>
      <c r="Z191" s="301"/>
      <c r="AA191" s="301"/>
      <c r="AB191" s="301"/>
      <c r="AC191" s="301"/>
      <c r="AD191" s="301"/>
      <c r="AE191" s="301"/>
      <c r="AF191" s="301"/>
      <c r="AG191" s="301"/>
      <c r="AH191" s="301"/>
      <c r="AI191" s="301"/>
    </row>
    <row r="192" spans="1:35" ht="20.100000000000001" customHeight="1" x14ac:dyDescent="0.2">
      <c r="A192" s="240">
        <v>189</v>
      </c>
      <c r="B192" s="241" t="s">
        <v>12</v>
      </c>
      <c r="C192" s="310" t="s">
        <v>432</v>
      </c>
      <c r="D192" s="310" t="s">
        <v>427</v>
      </c>
      <c r="E192" s="309">
        <v>588700.53143529501</v>
      </c>
      <c r="F192" s="310" t="s">
        <v>880</v>
      </c>
      <c r="G192" s="244" t="s">
        <v>915</v>
      </c>
      <c r="H192" s="244" t="s">
        <v>429</v>
      </c>
      <c r="I192" s="288">
        <v>1</v>
      </c>
      <c r="J192" s="244" t="s">
        <v>919</v>
      </c>
      <c r="K192" s="244">
        <v>0.5</v>
      </c>
      <c r="L192" s="244">
        <v>0.6</v>
      </c>
      <c r="M192" s="244" t="s">
        <v>89</v>
      </c>
      <c r="N192" s="244">
        <f t="shared" si="11"/>
        <v>0.3</v>
      </c>
      <c r="R192" s="301"/>
      <c r="S192" s="301"/>
      <c r="T192" s="301"/>
      <c r="U192" s="301"/>
      <c r="V192" s="301"/>
      <c r="W192" s="301"/>
      <c r="X192" s="301"/>
      <c r="Y192" s="301"/>
      <c r="Z192" s="301"/>
      <c r="AA192" s="301"/>
      <c r="AB192" s="301"/>
      <c r="AC192" s="301"/>
      <c r="AD192" s="301"/>
      <c r="AE192" s="301"/>
      <c r="AF192" s="301"/>
      <c r="AG192" s="301"/>
      <c r="AH192" s="301"/>
      <c r="AI192" s="301"/>
    </row>
    <row r="193" spans="1:35" ht="20.100000000000001" customHeight="1" x14ac:dyDescent="0.2">
      <c r="A193" s="240">
        <v>190</v>
      </c>
      <c r="B193" s="241" t="s">
        <v>12</v>
      </c>
      <c r="C193" s="310" t="s">
        <v>432</v>
      </c>
      <c r="D193" s="310" t="s">
        <v>427</v>
      </c>
      <c r="E193" s="309">
        <v>588711.19735193474</v>
      </c>
      <c r="F193" s="310" t="s">
        <v>880</v>
      </c>
      <c r="G193" s="244" t="s">
        <v>915</v>
      </c>
      <c r="H193" s="244" t="s">
        <v>429</v>
      </c>
      <c r="I193" s="288">
        <v>1</v>
      </c>
      <c r="J193" s="244" t="s">
        <v>919</v>
      </c>
      <c r="K193" s="244">
        <v>0.5</v>
      </c>
      <c r="L193" s="244">
        <v>0.6</v>
      </c>
      <c r="M193" s="244" t="s">
        <v>89</v>
      </c>
      <c r="N193" s="244">
        <f t="shared" si="11"/>
        <v>0.3</v>
      </c>
      <c r="R193" s="301"/>
      <c r="S193" s="301"/>
      <c r="T193" s="301"/>
      <c r="U193" s="301"/>
      <c r="V193" s="301"/>
      <c r="W193" s="301"/>
      <c r="X193" s="301"/>
      <c r="Y193" s="301"/>
      <c r="Z193" s="301"/>
      <c r="AA193" s="301"/>
      <c r="AB193" s="301"/>
      <c r="AC193" s="301"/>
      <c r="AD193" s="301"/>
      <c r="AE193" s="301"/>
      <c r="AF193" s="301"/>
      <c r="AG193" s="301"/>
      <c r="AH193" s="301"/>
      <c r="AI193" s="301"/>
    </row>
    <row r="194" spans="1:35" ht="20.100000000000001" customHeight="1" x14ac:dyDescent="0.2">
      <c r="A194" s="240">
        <v>191</v>
      </c>
      <c r="B194" s="241" t="s">
        <v>12</v>
      </c>
      <c r="C194" s="310" t="s">
        <v>432</v>
      </c>
      <c r="D194" s="310" t="s">
        <v>427</v>
      </c>
      <c r="E194" s="309">
        <v>588724.56551717641</v>
      </c>
      <c r="F194" s="310" t="s">
        <v>880</v>
      </c>
      <c r="G194" s="244" t="s">
        <v>915</v>
      </c>
      <c r="H194" s="244" t="s">
        <v>429</v>
      </c>
      <c r="I194" s="288">
        <v>1</v>
      </c>
      <c r="J194" s="244" t="s">
        <v>919</v>
      </c>
      <c r="K194" s="244">
        <v>0.5</v>
      </c>
      <c r="L194" s="244">
        <v>0.6</v>
      </c>
      <c r="M194" s="244" t="s">
        <v>89</v>
      </c>
      <c r="N194" s="244">
        <f t="shared" si="11"/>
        <v>0.3</v>
      </c>
      <c r="R194" s="301"/>
      <c r="S194" s="301"/>
      <c r="T194" s="301"/>
      <c r="U194" s="301"/>
      <c r="V194" s="301"/>
      <c r="W194" s="301"/>
      <c r="X194" s="301"/>
      <c r="Y194" s="301"/>
      <c r="Z194" s="301"/>
      <c r="AA194" s="301"/>
      <c r="AB194" s="301"/>
      <c r="AC194" s="301"/>
      <c r="AD194" s="301"/>
      <c r="AE194" s="301"/>
      <c r="AF194" s="301"/>
      <c r="AG194" s="301"/>
      <c r="AH194" s="301"/>
      <c r="AI194" s="301"/>
    </row>
    <row r="195" spans="1:35" ht="20.100000000000001" customHeight="1" x14ac:dyDescent="0.2">
      <c r="A195" s="240">
        <v>192</v>
      </c>
      <c r="B195" s="241" t="s">
        <v>12</v>
      </c>
      <c r="C195" s="310" t="s">
        <v>432</v>
      </c>
      <c r="D195" s="310" t="s">
        <v>427</v>
      </c>
      <c r="E195" s="309">
        <v>588735.54250233714</v>
      </c>
      <c r="F195" s="310" t="s">
        <v>880</v>
      </c>
      <c r="G195" s="244" t="s">
        <v>915</v>
      </c>
      <c r="H195" s="244" t="s">
        <v>429</v>
      </c>
      <c r="I195" s="288">
        <v>1</v>
      </c>
      <c r="J195" s="244" t="s">
        <v>919</v>
      </c>
      <c r="K195" s="244">
        <v>0.5</v>
      </c>
      <c r="L195" s="244">
        <v>0.6</v>
      </c>
      <c r="M195" s="244" t="s">
        <v>89</v>
      </c>
      <c r="N195" s="244">
        <f t="shared" si="11"/>
        <v>0.3</v>
      </c>
      <c r="R195" s="301"/>
      <c r="S195" s="301"/>
      <c r="T195" s="301"/>
      <c r="U195" s="301"/>
      <c r="V195" s="301"/>
      <c r="W195" s="301"/>
      <c r="X195" s="301"/>
      <c r="Y195" s="301"/>
      <c r="Z195" s="301"/>
      <c r="AA195" s="301"/>
      <c r="AB195" s="301"/>
      <c r="AC195" s="301"/>
      <c r="AD195" s="301"/>
      <c r="AE195" s="301"/>
      <c r="AF195" s="301"/>
      <c r="AG195" s="301"/>
      <c r="AH195" s="301"/>
      <c r="AI195" s="301"/>
    </row>
    <row r="196" spans="1:35" ht="20.100000000000001" customHeight="1" x14ac:dyDescent="0.2">
      <c r="A196" s="240">
        <v>193</v>
      </c>
      <c r="B196" s="241" t="s">
        <v>12</v>
      </c>
      <c r="C196" s="310" t="s">
        <v>432</v>
      </c>
      <c r="D196" s="310" t="s">
        <v>427</v>
      </c>
      <c r="E196" s="309">
        <v>588735.54250233714</v>
      </c>
      <c r="F196" s="310" t="s">
        <v>880</v>
      </c>
      <c r="G196" s="244" t="s">
        <v>915</v>
      </c>
      <c r="H196" s="244" t="s">
        <v>429</v>
      </c>
      <c r="I196" s="288">
        <v>1</v>
      </c>
      <c r="J196" s="244" t="s">
        <v>919</v>
      </c>
      <c r="K196" s="244">
        <v>0.5</v>
      </c>
      <c r="L196" s="244">
        <v>0.6</v>
      </c>
      <c r="M196" s="244" t="s">
        <v>89</v>
      </c>
      <c r="N196" s="244">
        <f t="shared" si="11"/>
        <v>0.3</v>
      </c>
      <c r="R196" s="301"/>
      <c r="S196" s="301"/>
      <c r="T196" s="301"/>
      <c r="U196" s="301"/>
      <c r="V196" s="301"/>
      <c r="W196" s="301"/>
      <c r="X196" s="301"/>
      <c r="Y196" s="301"/>
      <c r="Z196" s="301"/>
      <c r="AA196" s="301"/>
      <c r="AB196" s="301"/>
      <c r="AC196" s="301"/>
      <c r="AD196" s="301"/>
      <c r="AE196" s="301"/>
      <c r="AF196" s="301"/>
      <c r="AG196" s="301"/>
      <c r="AH196" s="301"/>
      <c r="AI196" s="301"/>
    </row>
    <row r="197" spans="1:35" ht="20.100000000000001" customHeight="1" x14ac:dyDescent="0.2">
      <c r="A197" s="240">
        <v>194</v>
      </c>
      <c r="B197" s="241" t="s">
        <v>12</v>
      </c>
      <c r="C197" s="310" t="s">
        <v>432</v>
      </c>
      <c r="D197" s="310" t="s">
        <v>427</v>
      </c>
      <c r="E197" s="309">
        <v>588735.54250233714</v>
      </c>
      <c r="F197" s="310" t="s">
        <v>880</v>
      </c>
      <c r="G197" s="244" t="s">
        <v>915</v>
      </c>
      <c r="H197" s="244" t="s">
        <v>429</v>
      </c>
      <c r="I197" s="288">
        <v>1</v>
      </c>
      <c r="J197" s="244" t="s">
        <v>919</v>
      </c>
      <c r="K197" s="244">
        <v>0.5</v>
      </c>
      <c r="L197" s="244">
        <v>0.6</v>
      </c>
      <c r="M197" s="244" t="s">
        <v>89</v>
      </c>
      <c r="N197" s="244">
        <f t="shared" si="11"/>
        <v>0.3</v>
      </c>
      <c r="R197" s="301"/>
      <c r="S197" s="301"/>
      <c r="T197" s="301"/>
      <c r="U197" s="301"/>
      <c r="V197" s="301"/>
      <c r="W197" s="301"/>
      <c r="X197" s="301"/>
      <c r="Y197" s="301"/>
      <c r="Z197" s="301"/>
      <c r="AA197" s="301"/>
      <c r="AB197" s="301"/>
      <c r="AC197" s="301"/>
      <c r="AD197" s="301"/>
      <c r="AE197" s="301"/>
      <c r="AF197" s="301"/>
      <c r="AG197" s="301"/>
      <c r="AH197" s="301"/>
      <c r="AI197" s="301"/>
    </row>
    <row r="198" spans="1:35" ht="20.100000000000001" customHeight="1" x14ac:dyDescent="0.2">
      <c r="A198" s="240">
        <v>195</v>
      </c>
      <c r="B198" s="241" t="s">
        <v>12</v>
      </c>
      <c r="C198" s="310" t="s">
        <v>432</v>
      </c>
      <c r="D198" s="310" t="s">
        <v>427</v>
      </c>
      <c r="E198" s="309">
        <v>588746.71294264309</v>
      </c>
      <c r="F198" s="310" t="s">
        <v>880</v>
      </c>
      <c r="G198" s="244" t="s">
        <v>915</v>
      </c>
      <c r="H198" s="244" t="s">
        <v>429</v>
      </c>
      <c r="I198" s="288">
        <v>1</v>
      </c>
      <c r="J198" s="244" t="s">
        <v>919</v>
      </c>
      <c r="K198" s="244">
        <v>0.5</v>
      </c>
      <c r="L198" s="244">
        <v>0.6</v>
      </c>
      <c r="M198" s="244" t="s">
        <v>89</v>
      </c>
      <c r="N198" s="244">
        <f t="shared" si="11"/>
        <v>0.3</v>
      </c>
      <c r="R198" s="301"/>
      <c r="S198" s="301"/>
      <c r="T198" s="301"/>
      <c r="U198" s="301"/>
      <c r="V198" s="301"/>
      <c r="W198" s="301"/>
      <c r="X198" s="301"/>
      <c r="Y198" s="301"/>
      <c r="Z198" s="301"/>
      <c r="AA198" s="301"/>
      <c r="AB198" s="301"/>
      <c r="AC198" s="301"/>
      <c r="AD198" s="301"/>
      <c r="AE198" s="301"/>
      <c r="AF198" s="301"/>
      <c r="AG198" s="301"/>
      <c r="AH198" s="301"/>
      <c r="AI198" s="301"/>
    </row>
    <row r="199" spans="1:35" ht="20.100000000000001" customHeight="1" x14ac:dyDescent="0.2">
      <c r="A199" s="240">
        <v>196</v>
      </c>
      <c r="B199" s="241" t="s">
        <v>12</v>
      </c>
      <c r="C199" s="310" t="s">
        <v>432</v>
      </c>
      <c r="D199" s="310" t="s">
        <v>427</v>
      </c>
      <c r="E199" s="309">
        <v>588769.32439095504</v>
      </c>
      <c r="F199" s="310" t="s">
        <v>880</v>
      </c>
      <c r="G199" s="244" t="s">
        <v>915</v>
      </c>
      <c r="H199" s="244" t="s">
        <v>429</v>
      </c>
      <c r="I199" s="288">
        <v>1</v>
      </c>
      <c r="J199" s="244" t="s">
        <v>919</v>
      </c>
      <c r="K199" s="244">
        <v>0.5</v>
      </c>
      <c r="L199" s="244">
        <v>0.6</v>
      </c>
      <c r="M199" s="244" t="s">
        <v>89</v>
      </c>
      <c r="N199" s="244">
        <f t="shared" ref="N199:N262" si="12">IF(M199="",K199*L199,IF(G199="R-1",K199*L199,IF(LEFT(G199,1)="R",PI()*((M199^2)/4),K199*L199)))</f>
        <v>0.3</v>
      </c>
      <c r="R199" s="301"/>
      <c r="S199" s="301"/>
      <c r="T199" s="301"/>
      <c r="U199" s="301"/>
      <c r="V199" s="301"/>
      <c r="W199" s="301"/>
      <c r="X199" s="301"/>
      <c r="Y199" s="301"/>
      <c r="Z199" s="301"/>
      <c r="AA199" s="301"/>
      <c r="AB199" s="301"/>
      <c r="AC199" s="301"/>
      <c r="AD199" s="301"/>
      <c r="AE199" s="301"/>
      <c r="AF199" s="301"/>
      <c r="AG199" s="301"/>
      <c r="AH199" s="301"/>
      <c r="AI199" s="301"/>
    </row>
    <row r="200" spans="1:35" ht="20.100000000000001" customHeight="1" x14ac:dyDescent="0.2">
      <c r="A200" s="240">
        <v>197</v>
      </c>
      <c r="B200" s="241" t="s">
        <v>12</v>
      </c>
      <c r="C200" s="310" t="s">
        <v>432</v>
      </c>
      <c r="D200" s="310" t="s">
        <v>427</v>
      </c>
      <c r="E200" s="309">
        <v>588769.32439095504</v>
      </c>
      <c r="F200" s="310" t="s">
        <v>880</v>
      </c>
      <c r="G200" s="244" t="s">
        <v>915</v>
      </c>
      <c r="H200" s="244" t="s">
        <v>429</v>
      </c>
      <c r="I200" s="288">
        <v>1</v>
      </c>
      <c r="J200" s="244" t="s">
        <v>919</v>
      </c>
      <c r="K200" s="244">
        <v>0.5</v>
      </c>
      <c r="L200" s="244">
        <v>0.6</v>
      </c>
      <c r="M200" s="244" t="s">
        <v>89</v>
      </c>
      <c r="N200" s="244">
        <f t="shared" si="12"/>
        <v>0.3</v>
      </c>
      <c r="R200" s="301"/>
      <c r="S200" s="301"/>
      <c r="T200" s="301"/>
      <c r="U200" s="301"/>
      <c r="V200" s="301"/>
      <c r="W200" s="301"/>
      <c r="X200" s="301"/>
      <c r="Y200" s="301"/>
      <c r="Z200" s="301"/>
      <c r="AA200" s="301"/>
      <c r="AB200" s="301"/>
      <c r="AC200" s="301"/>
      <c r="AD200" s="301"/>
      <c r="AE200" s="301"/>
      <c r="AF200" s="301"/>
      <c r="AG200" s="301"/>
      <c r="AH200" s="301"/>
      <c r="AI200" s="301"/>
    </row>
    <row r="201" spans="1:35" ht="20.100000000000001" customHeight="1" x14ac:dyDescent="0.2">
      <c r="A201" s="240">
        <v>198</v>
      </c>
      <c r="B201" s="241" t="s">
        <v>12</v>
      </c>
      <c r="C201" s="310" t="s">
        <v>432</v>
      </c>
      <c r="D201" s="310" t="s">
        <v>427</v>
      </c>
      <c r="E201" s="309">
        <v>588769.32439095504</v>
      </c>
      <c r="F201" s="310" t="s">
        <v>880</v>
      </c>
      <c r="G201" s="244" t="s">
        <v>915</v>
      </c>
      <c r="H201" s="244" t="s">
        <v>429</v>
      </c>
      <c r="I201" s="288">
        <v>1</v>
      </c>
      <c r="J201" s="244" t="s">
        <v>919</v>
      </c>
      <c r="K201" s="244">
        <v>0.5</v>
      </c>
      <c r="L201" s="244">
        <v>0.6</v>
      </c>
      <c r="M201" s="244" t="s">
        <v>89</v>
      </c>
      <c r="N201" s="244">
        <f t="shared" si="12"/>
        <v>0.3</v>
      </c>
      <c r="R201" s="301"/>
      <c r="S201" s="301"/>
      <c r="T201" s="301"/>
      <c r="U201" s="301"/>
      <c r="V201" s="301"/>
      <c r="W201" s="301"/>
      <c r="X201" s="301"/>
      <c r="Y201" s="301"/>
      <c r="Z201" s="301"/>
      <c r="AA201" s="301"/>
      <c r="AB201" s="301"/>
      <c r="AC201" s="301"/>
      <c r="AD201" s="301"/>
      <c r="AE201" s="301"/>
      <c r="AF201" s="301"/>
      <c r="AG201" s="301"/>
      <c r="AH201" s="301"/>
      <c r="AI201" s="301"/>
    </row>
    <row r="202" spans="1:35" ht="20.100000000000001" customHeight="1" x14ac:dyDescent="0.2">
      <c r="A202" s="240">
        <v>199</v>
      </c>
      <c r="B202" s="241" t="s">
        <v>12</v>
      </c>
      <c r="C202" s="310" t="s">
        <v>432</v>
      </c>
      <c r="D202" s="310" t="s">
        <v>427</v>
      </c>
      <c r="E202" s="309">
        <v>588780.71165248775</v>
      </c>
      <c r="F202" s="310" t="s">
        <v>880</v>
      </c>
      <c r="G202" s="244" t="s">
        <v>915</v>
      </c>
      <c r="H202" s="244" t="s">
        <v>429</v>
      </c>
      <c r="I202" s="288">
        <v>1</v>
      </c>
      <c r="J202" s="244" t="s">
        <v>919</v>
      </c>
      <c r="K202" s="244">
        <v>0.5</v>
      </c>
      <c r="L202" s="244">
        <v>0.6</v>
      </c>
      <c r="M202" s="244" t="s">
        <v>89</v>
      </c>
      <c r="N202" s="244">
        <f t="shared" si="12"/>
        <v>0.3</v>
      </c>
      <c r="R202" s="301"/>
      <c r="S202" s="301"/>
      <c r="T202" s="301"/>
      <c r="U202" s="301"/>
      <c r="V202" s="301"/>
      <c r="W202" s="301"/>
      <c r="X202" s="301"/>
      <c r="Y202" s="301"/>
      <c r="Z202" s="301"/>
      <c r="AA202" s="301"/>
      <c r="AB202" s="301"/>
      <c r="AC202" s="301"/>
      <c r="AD202" s="301"/>
      <c r="AE202" s="301"/>
      <c r="AF202" s="301"/>
      <c r="AG202" s="301"/>
      <c r="AH202" s="301"/>
      <c r="AI202" s="301"/>
    </row>
    <row r="203" spans="1:35" ht="20.100000000000001" customHeight="1" x14ac:dyDescent="0.2">
      <c r="A203" s="240">
        <v>200</v>
      </c>
      <c r="B203" s="241" t="s">
        <v>12</v>
      </c>
      <c r="C203" s="310" t="s">
        <v>426</v>
      </c>
      <c r="D203" s="310" t="s">
        <v>427</v>
      </c>
      <c r="E203" s="309">
        <v>588960.99098914338</v>
      </c>
      <c r="F203" s="310" t="s">
        <v>871</v>
      </c>
      <c r="G203" s="244" t="s">
        <v>934</v>
      </c>
      <c r="H203" s="244" t="s">
        <v>429</v>
      </c>
      <c r="I203" s="288">
        <v>1</v>
      </c>
      <c r="J203" s="244" t="s">
        <v>919</v>
      </c>
      <c r="K203" s="244">
        <v>1</v>
      </c>
      <c r="L203" s="244">
        <v>1</v>
      </c>
      <c r="M203" s="244" t="s">
        <v>89</v>
      </c>
      <c r="N203" s="244">
        <f t="shared" si="12"/>
        <v>1</v>
      </c>
      <c r="R203" s="301"/>
      <c r="S203" s="301"/>
      <c r="T203" s="301"/>
      <c r="U203" s="301"/>
      <c r="V203" s="301"/>
      <c r="W203" s="301"/>
      <c r="X203" s="301"/>
      <c r="Y203" s="301"/>
      <c r="Z203" s="301"/>
      <c r="AA203" s="301"/>
      <c r="AB203" s="301"/>
      <c r="AC203" s="301"/>
      <c r="AD203" s="301"/>
      <c r="AE203" s="301"/>
      <c r="AF203" s="301"/>
      <c r="AG203" s="301"/>
      <c r="AH203" s="301"/>
      <c r="AI203" s="301"/>
    </row>
    <row r="204" spans="1:35" ht="20.100000000000001" customHeight="1" x14ac:dyDescent="0.2">
      <c r="A204" s="240">
        <v>201</v>
      </c>
      <c r="B204" s="241" t="s">
        <v>12</v>
      </c>
      <c r="C204" s="310" t="s">
        <v>426</v>
      </c>
      <c r="D204" s="310" t="s">
        <v>427</v>
      </c>
      <c r="E204" s="309">
        <v>589126.5066201532</v>
      </c>
      <c r="F204" s="310" t="s">
        <v>880</v>
      </c>
      <c r="G204" s="244" t="s">
        <v>915</v>
      </c>
      <c r="H204" s="244" t="s">
        <v>429</v>
      </c>
      <c r="I204" s="288">
        <v>1</v>
      </c>
      <c r="J204" s="244" t="s">
        <v>919</v>
      </c>
      <c r="K204" s="244">
        <v>0.5</v>
      </c>
      <c r="L204" s="244">
        <v>0.6</v>
      </c>
      <c r="M204" s="244" t="s">
        <v>89</v>
      </c>
      <c r="N204" s="244">
        <f t="shared" si="12"/>
        <v>0.3</v>
      </c>
      <c r="R204" s="301"/>
      <c r="S204" s="301"/>
      <c r="T204" s="301"/>
      <c r="U204" s="301"/>
      <c r="V204" s="301"/>
      <c r="W204" s="301"/>
      <c r="X204" s="301"/>
      <c r="Y204" s="301"/>
      <c r="Z204" s="301"/>
      <c r="AA204" s="301"/>
      <c r="AB204" s="301"/>
      <c r="AC204" s="301"/>
      <c r="AD204" s="301"/>
      <c r="AE204" s="301"/>
      <c r="AF204" s="301"/>
      <c r="AG204" s="301"/>
      <c r="AH204" s="301"/>
      <c r="AI204" s="301"/>
    </row>
    <row r="205" spans="1:35" ht="20.100000000000001" customHeight="1" x14ac:dyDescent="0.2">
      <c r="A205" s="240">
        <v>202</v>
      </c>
      <c r="B205" s="241" t="s">
        <v>12</v>
      </c>
      <c r="C205" s="310" t="s">
        <v>426</v>
      </c>
      <c r="D205" s="310" t="s">
        <v>427</v>
      </c>
      <c r="E205" s="309">
        <v>589141.12503066682</v>
      </c>
      <c r="F205" s="310" t="s">
        <v>880</v>
      </c>
      <c r="G205" s="244" t="s">
        <v>915</v>
      </c>
      <c r="H205" s="244" t="s">
        <v>429</v>
      </c>
      <c r="I205" s="288">
        <v>1</v>
      </c>
      <c r="J205" s="244" t="s">
        <v>919</v>
      </c>
      <c r="K205" s="244">
        <v>0.5</v>
      </c>
      <c r="L205" s="244">
        <v>0.6</v>
      </c>
      <c r="M205" s="244" t="s">
        <v>89</v>
      </c>
      <c r="N205" s="244">
        <f t="shared" si="12"/>
        <v>0.3</v>
      </c>
      <c r="R205" s="301"/>
      <c r="S205" s="301"/>
      <c r="T205" s="301"/>
      <c r="U205" s="301"/>
      <c r="V205" s="301"/>
      <c r="W205" s="301"/>
      <c r="X205" s="301"/>
      <c r="Y205" s="301"/>
      <c r="Z205" s="301"/>
      <c r="AA205" s="301"/>
      <c r="AB205" s="301"/>
      <c r="AC205" s="301"/>
      <c r="AD205" s="301"/>
      <c r="AE205" s="301"/>
      <c r="AF205" s="301"/>
      <c r="AG205" s="301"/>
      <c r="AH205" s="301"/>
      <c r="AI205" s="301"/>
    </row>
    <row r="206" spans="1:35" ht="20.100000000000001" customHeight="1" x14ac:dyDescent="0.2">
      <c r="A206" s="240">
        <v>203</v>
      </c>
      <c r="B206" s="241" t="s">
        <v>12</v>
      </c>
      <c r="C206" s="310" t="s">
        <v>426</v>
      </c>
      <c r="D206" s="310" t="s">
        <v>427</v>
      </c>
      <c r="E206" s="309">
        <v>589141.12503066682</v>
      </c>
      <c r="F206" s="310" t="s">
        <v>880</v>
      </c>
      <c r="G206" s="244" t="s">
        <v>915</v>
      </c>
      <c r="H206" s="244" t="s">
        <v>429</v>
      </c>
      <c r="I206" s="288">
        <v>1</v>
      </c>
      <c r="J206" s="244" t="s">
        <v>919</v>
      </c>
      <c r="K206" s="244">
        <v>0.5</v>
      </c>
      <c r="L206" s="244">
        <v>0.6</v>
      </c>
      <c r="M206" s="244" t="s">
        <v>89</v>
      </c>
      <c r="N206" s="244">
        <f t="shared" si="12"/>
        <v>0.3</v>
      </c>
      <c r="R206" s="301"/>
      <c r="S206" s="301"/>
      <c r="T206" s="301"/>
      <c r="U206" s="301"/>
      <c r="V206" s="301"/>
      <c r="W206" s="301"/>
      <c r="X206" s="301"/>
      <c r="Y206" s="301"/>
      <c r="Z206" s="301"/>
      <c r="AA206" s="301"/>
      <c r="AB206" s="301"/>
      <c r="AC206" s="301"/>
      <c r="AD206" s="301"/>
      <c r="AE206" s="301"/>
      <c r="AF206" s="301"/>
      <c r="AG206" s="301"/>
      <c r="AH206" s="301"/>
      <c r="AI206" s="301"/>
    </row>
    <row r="207" spans="1:35" ht="20.100000000000001" customHeight="1" x14ac:dyDescent="0.2">
      <c r="A207" s="240">
        <v>204</v>
      </c>
      <c r="B207" s="241" t="s">
        <v>12</v>
      </c>
      <c r="C207" s="310" t="s">
        <v>426</v>
      </c>
      <c r="D207" s="310" t="s">
        <v>427</v>
      </c>
      <c r="E207" s="309">
        <v>589170.34241266944</v>
      </c>
      <c r="F207" s="310" t="s">
        <v>880</v>
      </c>
      <c r="G207" s="244" t="s">
        <v>915</v>
      </c>
      <c r="H207" s="244" t="s">
        <v>429</v>
      </c>
      <c r="I207" s="288">
        <v>1</v>
      </c>
      <c r="J207" s="244" t="s">
        <v>919</v>
      </c>
      <c r="K207" s="244">
        <v>0.5</v>
      </c>
      <c r="L207" s="244">
        <v>0.6</v>
      </c>
      <c r="M207" s="244" t="s">
        <v>89</v>
      </c>
      <c r="N207" s="244">
        <f t="shared" si="12"/>
        <v>0.3</v>
      </c>
      <c r="R207" s="301"/>
      <c r="S207" s="301"/>
      <c r="T207" s="301"/>
      <c r="U207" s="301"/>
      <c r="V207" s="301"/>
      <c r="W207" s="301"/>
      <c r="X207" s="301"/>
      <c r="Y207" s="301"/>
      <c r="Z207" s="301"/>
      <c r="AA207" s="301"/>
      <c r="AB207" s="301"/>
      <c r="AC207" s="301"/>
      <c r="AD207" s="301"/>
      <c r="AE207" s="301"/>
      <c r="AF207" s="301"/>
      <c r="AG207" s="301"/>
      <c r="AH207" s="301"/>
      <c r="AI207" s="301"/>
    </row>
    <row r="208" spans="1:35" ht="20.100000000000001" customHeight="1" x14ac:dyDescent="0.2">
      <c r="A208" s="240">
        <v>205</v>
      </c>
      <c r="B208" s="241" t="s">
        <v>12</v>
      </c>
      <c r="C208" s="310" t="s">
        <v>426</v>
      </c>
      <c r="D208" s="310" t="s">
        <v>427</v>
      </c>
      <c r="E208" s="309">
        <v>589194.33790723607</v>
      </c>
      <c r="F208" s="310" t="s">
        <v>880</v>
      </c>
      <c r="G208" s="244" t="s">
        <v>915</v>
      </c>
      <c r="H208" s="244" t="s">
        <v>429</v>
      </c>
      <c r="I208" s="288">
        <v>1</v>
      </c>
      <c r="J208" s="244" t="s">
        <v>919</v>
      </c>
      <c r="K208" s="244">
        <v>0.5</v>
      </c>
      <c r="L208" s="244">
        <v>0.6</v>
      </c>
      <c r="M208" s="244" t="s">
        <v>89</v>
      </c>
      <c r="N208" s="244">
        <f t="shared" si="12"/>
        <v>0.3</v>
      </c>
      <c r="R208" s="301"/>
      <c r="S208" s="301"/>
      <c r="T208" s="301"/>
      <c r="U208" s="301"/>
      <c r="V208" s="301"/>
      <c r="W208" s="301"/>
      <c r="X208" s="301"/>
      <c r="Y208" s="301"/>
      <c r="Z208" s="301"/>
      <c r="AA208" s="301"/>
      <c r="AB208" s="301"/>
      <c r="AC208" s="301"/>
      <c r="AD208" s="301"/>
      <c r="AE208" s="301"/>
      <c r="AF208" s="301"/>
      <c r="AG208" s="301"/>
      <c r="AH208" s="301"/>
      <c r="AI208" s="301"/>
    </row>
    <row r="209" spans="1:35" ht="20.100000000000001" customHeight="1" x14ac:dyDescent="0.2">
      <c r="A209" s="240">
        <v>206</v>
      </c>
      <c r="B209" s="241" t="s">
        <v>12</v>
      </c>
      <c r="C209" s="310" t="s">
        <v>426</v>
      </c>
      <c r="D209" s="310" t="s">
        <v>427</v>
      </c>
      <c r="E209" s="309">
        <v>589198.10316122707</v>
      </c>
      <c r="F209" s="310" t="s">
        <v>880</v>
      </c>
      <c r="G209" s="244" t="s">
        <v>915</v>
      </c>
      <c r="H209" s="244" t="s">
        <v>429</v>
      </c>
      <c r="I209" s="288">
        <v>1</v>
      </c>
      <c r="J209" s="244" t="s">
        <v>919</v>
      </c>
      <c r="K209" s="244">
        <v>0.5</v>
      </c>
      <c r="L209" s="244">
        <v>0.6</v>
      </c>
      <c r="M209" s="244" t="s">
        <v>89</v>
      </c>
      <c r="N209" s="244">
        <f t="shared" si="12"/>
        <v>0.3</v>
      </c>
      <c r="R209" s="301"/>
      <c r="S209" s="301"/>
      <c r="T209" s="301"/>
      <c r="U209" s="301"/>
      <c r="V209" s="301"/>
      <c r="W209" s="301"/>
      <c r="X209" s="301"/>
      <c r="Y209" s="301"/>
      <c r="Z209" s="301"/>
      <c r="AA209" s="301"/>
      <c r="AB209" s="301"/>
      <c r="AC209" s="301"/>
      <c r="AD209" s="301"/>
      <c r="AE209" s="301"/>
      <c r="AF209" s="301"/>
      <c r="AG209" s="301"/>
      <c r="AH209" s="301"/>
      <c r="AI209" s="301"/>
    </row>
    <row r="210" spans="1:35" ht="20.100000000000001" customHeight="1" x14ac:dyDescent="0.2">
      <c r="A210" s="240">
        <v>207</v>
      </c>
      <c r="B210" s="241" t="s">
        <v>12</v>
      </c>
      <c r="C210" s="310" t="s">
        <v>426</v>
      </c>
      <c r="D210" s="310" t="s">
        <v>427</v>
      </c>
      <c r="E210" s="309">
        <v>589205.07176433806</v>
      </c>
      <c r="F210" s="310" t="s">
        <v>880</v>
      </c>
      <c r="G210" s="244" t="s">
        <v>915</v>
      </c>
      <c r="H210" s="244" t="s">
        <v>429</v>
      </c>
      <c r="I210" s="288">
        <v>1</v>
      </c>
      <c r="J210" s="244" t="s">
        <v>919</v>
      </c>
      <c r="K210" s="244">
        <v>0.5</v>
      </c>
      <c r="L210" s="244">
        <v>0.6</v>
      </c>
      <c r="M210" s="244" t="s">
        <v>89</v>
      </c>
      <c r="N210" s="244">
        <f t="shared" si="12"/>
        <v>0.3</v>
      </c>
      <c r="R210" s="301"/>
      <c r="S210" s="301"/>
      <c r="T210" s="301"/>
      <c r="U210" s="301"/>
      <c r="V210" s="301"/>
      <c r="W210" s="301"/>
      <c r="X210" s="301"/>
      <c r="Y210" s="301"/>
      <c r="Z210" s="301"/>
      <c r="AA210" s="301"/>
      <c r="AB210" s="301"/>
      <c r="AC210" s="301"/>
      <c r="AD210" s="301"/>
      <c r="AE210" s="301"/>
      <c r="AF210" s="301"/>
      <c r="AG210" s="301"/>
      <c r="AH210" s="301"/>
      <c r="AI210" s="301"/>
    </row>
    <row r="211" spans="1:35" ht="20.100000000000001" customHeight="1" x14ac:dyDescent="0.2">
      <c r="A211" s="240">
        <v>208</v>
      </c>
      <c r="B211" s="241" t="s">
        <v>12</v>
      </c>
      <c r="C211" s="310" t="s">
        <v>426</v>
      </c>
      <c r="D211" s="310" t="s">
        <v>427</v>
      </c>
      <c r="E211" s="309">
        <v>589205.07176433806</v>
      </c>
      <c r="F211" s="310" t="s">
        <v>880</v>
      </c>
      <c r="G211" s="244" t="s">
        <v>915</v>
      </c>
      <c r="H211" s="244" t="s">
        <v>429</v>
      </c>
      <c r="I211" s="288">
        <v>1</v>
      </c>
      <c r="J211" s="244" t="s">
        <v>919</v>
      </c>
      <c r="K211" s="244">
        <v>0.5</v>
      </c>
      <c r="L211" s="244">
        <v>0.6</v>
      </c>
      <c r="M211" s="244" t="s">
        <v>89</v>
      </c>
      <c r="N211" s="244">
        <f t="shared" si="12"/>
        <v>0.3</v>
      </c>
      <c r="R211" s="301"/>
      <c r="S211" s="301"/>
      <c r="T211" s="301"/>
      <c r="U211" s="301"/>
      <c r="V211" s="301"/>
      <c r="W211" s="301"/>
      <c r="X211" s="301"/>
      <c r="Y211" s="301"/>
      <c r="Z211" s="301"/>
      <c r="AA211" s="301"/>
      <c r="AB211" s="301"/>
      <c r="AC211" s="301"/>
      <c r="AD211" s="301"/>
      <c r="AE211" s="301"/>
      <c r="AF211" s="301"/>
      <c r="AG211" s="301"/>
      <c r="AH211" s="301"/>
      <c r="AI211" s="301"/>
    </row>
    <row r="212" spans="1:35" ht="20.100000000000001" customHeight="1" x14ac:dyDescent="0.2">
      <c r="A212" s="240">
        <v>209</v>
      </c>
      <c r="B212" s="241" t="s">
        <v>12</v>
      </c>
      <c r="C212" s="310" t="s">
        <v>426</v>
      </c>
      <c r="D212" s="310" t="s">
        <v>427</v>
      </c>
      <c r="E212" s="309">
        <v>589227.05358456878</v>
      </c>
      <c r="F212" s="310" t="s">
        <v>880</v>
      </c>
      <c r="G212" s="244" t="s">
        <v>915</v>
      </c>
      <c r="H212" s="244" t="s">
        <v>429</v>
      </c>
      <c r="I212" s="288">
        <v>1</v>
      </c>
      <c r="J212" s="244" t="s">
        <v>919</v>
      </c>
      <c r="K212" s="244">
        <v>0.5</v>
      </c>
      <c r="L212" s="244">
        <v>0.6</v>
      </c>
      <c r="M212" s="244" t="s">
        <v>89</v>
      </c>
      <c r="N212" s="244">
        <f t="shared" si="12"/>
        <v>0.3</v>
      </c>
      <c r="R212" s="301"/>
      <c r="S212" s="301"/>
      <c r="T212" s="301"/>
      <c r="U212" s="301"/>
      <c r="V212" s="301"/>
      <c r="W212" s="301"/>
      <c r="X212" s="301"/>
      <c r="Y212" s="301"/>
      <c r="Z212" s="301"/>
      <c r="AA212" s="301"/>
      <c r="AB212" s="301"/>
      <c r="AC212" s="301"/>
      <c r="AD212" s="301"/>
      <c r="AE212" s="301"/>
      <c r="AF212" s="301"/>
      <c r="AG212" s="301"/>
      <c r="AH212" s="301"/>
      <c r="AI212" s="301"/>
    </row>
    <row r="213" spans="1:35" ht="20.100000000000001" customHeight="1" x14ac:dyDescent="0.2">
      <c r="A213" s="240">
        <v>210</v>
      </c>
      <c r="B213" s="241" t="s">
        <v>12</v>
      </c>
      <c r="C213" s="310" t="s">
        <v>426</v>
      </c>
      <c r="D213" s="310" t="s">
        <v>427</v>
      </c>
      <c r="E213" s="309">
        <v>589261.87780170597</v>
      </c>
      <c r="F213" s="310" t="s">
        <v>880</v>
      </c>
      <c r="G213" s="244" t="s">
        <v>915</v>
      </c>
      <c r="H213" s="244" t="s">
        <v>429</v>
      </c>
      <c r="I213" s="288">
        <v>1</v>
      </c>
      <c r="J213" s="244" t="s">
        <v>919</v>
      </c>
      <c r="K213" s="244">
        <v>0.5</v>
      </c>
      <c r="L213" s="244">
        <v>0.6</v>
      </c>
      <c r="M213" s="244" t="s">
        <v>89</v>
      </c>
      <c r="N213" s="244">
        <f t="shared" si="12"/>
        <v>0.3</v>
      </c>
      <c r="R213" s="301"/>
      <c r="S213" s="301"/>
      <c r="T213" s="301"/>
      <c r="U213" s="301"/>
      <c r="V213" s="301"/>
      <c r="W213" s="301"/>
      <c r="X213" s="301"/>
      <c r="Y213" s="301"/>
      <c r="Z213" s="301"/>
      <c r="AA213" s="301"/>
      <c r="AB213" s="301"/>
      <c r="AC213" s="301"/>
      <c r="AD213" s="301"/>
      <c r="AE213" s="301"/>
      <c r="AF213" s="301"/>
      <c r="AG213" s="301"/>
      <c r="AH213" s="301"/>
      <c r="AI213" s="301"/>
    </row>
    <row r="214" spans="1:35" ht="20.100000000000001" customHeight="1" x14ac:dyDescent="0.2">
      <c r="A214" s="240">
        <v>211</v>
      </c>
      <c r="B214" s="241" t="s">
        <v>12</v>
      </c>
      <c r="C214" s="310" t="s">
        <v>426</v>
      </c>
      <c r="D214" s="310" t="s">
        <v>427</v>
      </c>
      <c r="E214" s="309">
        <v>589795.16521908646</v>
      </c>
      <c r="F214" s="310" t="s">
        <v>888</v>
      </c>
      <c r="G214" s="244" t="s">
        <v>926</v>
      </c>
      <c r="H214" s="244" t="s">
        <v>429</v>
      </c>
      <c r="I214" s="288">
        <v>1</v>
      </c>
      <c r="J214" s="244" t="s">
        <v>919</v>
      </c>
      <c r="K214" s="244">
        <v>0.5</v>
      </c>
      <c r="L214" s="244">
        <v>0.8</v>
      </c>
      <c r="M214" s="244" t="s">
        <v>89</v>
      </c>
      <c r="N214" s="244">
        <f t="shared" si="12"/>
        <v>0.4</v>
      </c>
      <c r="R214" s="301"/>
      <c r="S214" s="301"/>
      <c r="T214" s="301"/>
      <c r="U214" s="301"/>
      <c r="V214" s="301"/>
      <c r="W214" s="301"/>
      <c r="X214" s="301"/>
      <c r="Y214" s="301"/>
      <c r="Z214" s="301"/>
      <c r="AA214" s="301"/>
      <c r="AB214" s="301"/>
      <c r="AC214" s="301"/>
      <c r="AD214" s="301"/>
      <c r="AE214" s="301"/>
      <c r="AF214" s="301"/>
      <c r="AG214" s="301"/>
      <c r="AH214" s="301"/>
      <c r="AI214" s="301"/>
    </row>
    <row r="215" spans="1:35" ht="20.100000000000001" customHeight="1" x14ac:dyDescent="0.2">
      <c r="A215" s="240">
        <v>212</v>
      </c>
      <c r="B215" s="241" t="s">
        <v>12</v>
      </c>
      <c r="C215" s="310" t="s">
        <v>426</v>
      </c>
      <c r="D215" s="310" t="s">
        <v>427</v>
      </c>
      <c r="E215" s="309">
        <v>590208.54250233469</v>
      </c>
      <c r="F215" s="310" t="s">
        <v>879</v>
      </c>
      <c r="G215" s="244" t="s">
        <v>913</v>
      </c>
      <c r="H215" s="244" t="s">
        <v>429</v>
      </c>
      <c r="I215" s="288">
        <v>1</v>
      </c>
      <c r="J215" s="244" t="s">
        <v>919</v>
      </c>
      <c r="K215" s="244" t="s">
        <v>89</v>
      </c>
      <c r="L215" s="244" t="s">
        <v>89</v>
      </c>
      <c r="M215" s="244">
        <v>1</v>
      </c>
      <c r="N215" s="244">
        <f t="shared" si="12"/>
        <v>0.78539816339744828</v>
      </c>
      <c r="R215" s="301"/>
      <c r="S215" s="301"/>
      <c r="T215" s="301"/>
      <c r="U215" s="301"/>
      <c r="V215" s="301"/>
      <c r="W215" s="301"/>
      <c r="X215" s="301"/>
      <c r="Y215" s="301"/>
      <c r="Z215" s="301"/>
      <c r="AA215" s="301"/>
      <c r="AB215" s="301"/>
      <c r="AC215" s="301"/>
      <c r="AD215" s="301"/>
      <c r="AE215" s="301"/>
      <c r="AF215" s="301"/>
      <c r="AG215" s="301"/>
      <c r="AH215" s="301"/>
      <c r="AI215" s="301"/>
    </row>
    <row r="216" spans="1:35" ht="20.100000000000001" customHeight="1" x14ac:dyDescent="0.2">
      <c r="A216" s="240">
        <v>213</v>
      </c>
      <c r="B216" s="241" t="s">
        <v>12</v>
      </c>
      <c r="C216" s="310" t="s">
        <v>426</v>
      </c>
      <c r="D216" s="310" t="s">
        <v>427</v>
      </c>
      <c r="E216" s="309">
        <v>590285.0267922869</v>
      </c>
      <c r="F216" s="310" t="s">
        <v>871</v>
      </c>
      <c r="G216" s="244" t="s">
        <v>916</v>
      </c>
      <c r="H216" s="244" t="s">
        <v>429</v>
      </c>
      <c r="I216" s="288">
        <v>1</v>
      </c>
      <c r="J216" s="244" t="s">
        <v>919</v>
      </c>
      <c r="K216" s="244">
        <v>1.2</v>
      </c>
      <c r="L216" s="244">
        <v>1.2</v>
      </c>
      <c r="M216" s="244" t="s">
        <v>89</v>
      </c>
      <c r="N216" s="244">
        <f t="shared" si="12"/>
        <v>1.44</v>
      </c>
      <c r="R216" s="301"/>
      <c r="S216" s="301"/>
      <c r="T216" s="301"/>
      <c r="U216" s="301"/>
      <c r="V216" s="301"/>
      <c r="W216" s="301"/>
      <c r="X216" s="301"/>
      <c r="Y216" s="301"/>
      <c r="Z216" s="301"/>
      <c r="AA216" s="301"/>
      <c r="AB216" s="301"/>
      <c r="AC216" s="301"/>
      <c r="AD216" s="301"/>
      <c r="AE216" s="301"/>
      <c r="AF216" s="301"/>
      <c r="AG216" s="301"/>
      <c r="AH216" s="301"/>
      <c r="AI216" s="301"/>
    </row>
    <row r="217" spans="1:35" ht="20.100000000000001" customHeight="1" x14ac:dyDescent="0.2">
      <c r="A217" s="240">
        <v>214</v>
      </c>
      <c r="B217" s="241" t="s">
        <v>12</v>
      </c>
      <c r="C217" s="310" t="s">
        <v>432</v>
      </c>
      <c r="D217" s="310" t="s">
        <v>427</v>
      </c>
      <c r="E217" s="309">
        <v>590405.59632558376</v>
      </c>
      <c r="F217" s="310" t="s">
        <v>880</v>
      </c>
      <c r="G217" s="244" t="s">
        <v>915</v>
      </c>
      <c r="H217" s="244" t="s">
        <v>429</v>
      </c>
      <c r="I217" s="288">
        <v>1</v>
      </c>
      <c r="J217" s="244" t="s">
        <v>919</v>
      </c>
      <c r="K217" s="244">
        <v>0.5</v>
      </c>
      <c r="L217" s="244">
        <v>0.6</v>
      </c>
      <c r="M217" s="244" t="s">
        <v>89</v>
      </c>
      <c r="N217" s="244">
        <f t="shared" si="12"/>
        <v>0.3</v>
      </c>
      <c r="R217" s="301"/>
      <c r="S217" s="301"/>
      <c r="T217" s="301"/>
      <c r="U217" s="301"/>
      <c r="V217" s="301"/>
      <c r="W217" s="301"/>
      <c r="X217" s="301"/>
      <c r="Y217" s="301"/>
      <c r="Z217" s="301"/>
      <c r="AA217" s="301"/>
      <c r="AB217" s="301"/>
      <c r="AC217" s="301"/>
      <c r="AD217" s="301"/>
      <c r="AE217" s="301"/>
      <c r="AF217" s="301"/>
      <c r="AG217" s="301"/>
      <c r="AH217" s="301"/>
      <c r="AI217" s="301"/>
    </row>
    <row r="218" spans="1:35" ht="20.100000000000001" customHeight="1" x14ac:dyDescent="0.2">
      <c r="A218" s="240">
        <v>215</v>
      </c>
      <c r="B218" s="241" t="s">
        <v>12</v>
      </c>
      <c r="C218" s="310" t="s">
        <v>432</v>
      </c>
      <c r="D218" s="310" t="s">
        <v>427</v>
      </c>
      <c r="E218" s="309">
        <v>590413.78022170998</v>
      </c>
      <c r="F218" s="310" t="s">
        <v>880</v>
      </c>
      <c r="G218" s="244" t="s">
        <v>915</v>
      </c>
      <c r="H218" s="244" t="s">
        <v>429</v>
      </c>
      <c r="I218" s="288">
        <v>1</v>
      </c>
      <c r="J218" s="244" t="s">
        <v>919</v>
      </c>
      <c r="K218" s="244">
        <v>0.5</v>
      </c>
      <c r="L218" s="244">
        <v>0.6</v>
      </c>
      <c r="M218" s="244" t="s">
        <v>89</v>
      </c>
      <c r="N218" s="244">
        <f t="shared" si="12"/>
        <v>0.3</v>
      </c>
      <c r="R218" s="301"/>
      <c r="S218" s="301"/>
      <c r="T218" s="301"/>
      <c r="U218" s="301"/>
      <c r="V218" s="301"/>
      <c r="W218" s="301"/>
      <c r="X218" s="301"/>
      <c r="Y218" s="301"/>
      <c r="Z218" s="301"/>
      <c r="AA218" s="301"/>
      <c r="AB218" s="301"/>
      <c r="AC218" s="301"/>
      <c r="AD218" s="301"/>
      <c r="AE218" s="301"/>
      <c r="AF218" s="301"/>
      <c r="AG218" s="301"/>
      <c r="AH218" s="301"/>
      <c r="AI218" s="301"/>
    </row>
    <row r="219" spans="1:35" ht="20.100000000000001" customHeight="1" x14ac:dyDescent="0.2">
      <c r="A219" s="240">
        <v>216</v>
      </c>
      <c r="B219" s="241" t="s">
        <v>12</v>
      </c>
      <c r="C219" s="310" t="s">
        <v>432</v>
      </c>
      <c r="D219" s="310" t="s">
        <v>427</v>
      </c>
      <c r="E219" s="309">
        <v>590452.24892244907</v>
      </c>
      <c r="F219" s="310" t="s">
        <v>880</v>
      </c>
      <c r="G219" s="244" t="s">
        <v>915</v>
      </c>
      <c r="H219" s="244" t="s">
        <v>429</v>
      </c>
      <c r="I219" s="288">
        <v>1</v>
      </c>
      <c r="J219" s="244" t="s">
        <v>919</v>
      </c>
      <c r="K219" s="244">
        <v>0.5</v>
      </c>
      <c r="L219" s="244">
        <v>0.6</v>
      </c>
      <c r="M219" s="244" t="s">
        <v>89</v>
      </c>
      <c r="N219" s="244">
        <f t="shared" si="12"/>
        <v>0.3</v>
      </c>
      <c r="R219" s="301"/>
      <c r="S219" s="301"/>
      <c r="T219" s="301"/>
      <c r="U219" s="301"/>
      <c r="V219" s="301"/>
      <c r="W219" s="301"/>
      <c r="X219" s="301"/>
      <c r="Y219" s="301"/>
      <c r="Z219" s="301"/>
      <c r="AA219" s="301"/>
      <c r="AB219" s="301"/>
      <c r="AC219" s="301"/>
      <c r="AD219" s="301"/>
      <c r="AE219" s="301"/>
      <c r="AF219" s="301"/>
      <c r="AG219" s="301"/>
      <c r="AH219" s="301"/>
      <c r="AI219" s="301"/>
    </row>
    <row r="220" spans="1:35" ht="20.100000000000001" customHeight="1" x14ac:dyDescent="0.2">
      <c r="A220" s="240">
        <v>217</v>
      </c>
      <c r="B220" s="241" t="s">
        <v>12</v>
      </c>
      <c r="C220" s="310" t="s">
        <v>432</v>
      </c>
      <c r="D220" s="310" t="s">
        <v>427</v>
      </c>
      <c r="E220" s="309">
        <v>590467.63956561079</v>
      </c>
      <c r="F220" s="310" t="s">
        <v>880</v>
      </c>
      <c r="G220" s="244" t="s">
        <v>915</v>
      </c>
      <c r="H220" s="244" t="s">
        <v>429</v>
      </c>
      <c r="I220" s="288">
        <v>1</v>
      </c>
      <c r="J220" s="244" t="s">
        <v>919</v>
      </c>
      <c r="K220" s="244">
        <v>0.5</v>
      </c>
      <c r="L220" s="244">
        <v>0.6</v>
      </c>
      <c r="M220" s="244" t="s">
        <v>89</v>
      </c>
      <c r="N220" s="244">
        <f t="shared" si="12"/>
        <v>0.3</v>
      </c>
      <c r="R220" s="301"/>
      <c r="S220" s="301"/>
      <c r="T220" s="301"/>
      <c r="U220" s="301"/>
      <c r="V220" s="301"/>
      <c r="W220" s="301"/>
      <c r="X220" s="301"/>
      <c r="Y220" s="301"/>
      <c r="Z220" s="301"/>
      <c r="AA220" s="301"/>
      <c r="AB220" s="301"/>
      <c r="AC220" s="301"/>
      <c r="AD220" s="301"/>
      <c r="AE220" s="301"/>
      <c r="AF220" s="301"/>
      <c r="AG220" s="301"/>
      <c r="AH220" s="301"/>
      <c r="AI220" s="301"/>
    </row>
    <row r="221" spans="1:35" ht="20.100000000000001" customHeight="1" x14ac:dyDescent="0.2">
      <c r="A221" s="240">
        <v>218</v>
      </c>
      <c r="B221" s="241" t="s">
        <v>12</v>
      </c>
      <c r="C221" s="310" t="s">
        <v>432</v>
      </c>
      <c r="D221" s="310" t="s">
        <v>427</v>
      </c>
      <c r="E221" s="309">
        <v>590506.81691938813</v>
      </c>
      <c r="F221" s="310" t="s">
        <v>880</v>
      </c>
      <c r="G221" s="244" t="s">
        <v>915</v>
      </c>
      <c r="H221" s="244" t="s">
        <v>429</v>
      </c>
      <c r="I221" s="288">
        <v>1</v>
      </c>
      <c r="J221" s="244" t="s">
        <v>919</v>
      </c>
      <c r="K221" s="244">
        <v>0.5</v>
      </c>
      <c r="L221" s="244">
        <v>0.6</v>
      </c>
      <c r="M221" s="244" t="s">
        <v>89</v>
      </c>
      <c r="N221" s="244">
        <f t="shared" si="12"/>
        <v>0.3</v>
      </c>
      <c r="R221" s="301"/>
      <c r="S221" s="301"/>
      <c r="T221" s="301"/>
      <c r="U221" s="301"/>
      <c r="V221" s="301"/>
      <c r="W221" s="301"/>
      <c r="X221" s="301"/>
      <c r="Y221" s="301"/>
      <c r="Z221" s="301"/>
      <c r="AA221" s="301"/>
      <c r="AB221" s="301"/>
      <c r="AC221" s="301"/>
      <c r="AD221" s="301"/>
      <c r="AE221" s="301"/>
      <c r="AF221" s="301"/>
      <c r="AG221" s="301"/>
      <c r="AH221" s="301"/>
      <c r="AI221" s="301"/>
    </row>
    <row r="222" spans="1:35" ht="20.100000000000001" customHeight="1" x14ac:dyDescent="0.2">
      <c r="A222" s="240">
        <v>219</v>
      </c>
      <c r="B222" s="241" t="s">
        <v>12</v>
      </c>
      <c r="C222" s="310" t="s">
        <v>432</v>
      </c>
      <c r="D222" s="310" t="s">
        <v>427</v>
      </c>
      <c r="E222" s="309">
        <v>590517.46198293811</v>
      </c>
      <c r="F222" s="310" t="s">
        <v>880</v>
      </c>
      <c r="G222" s="244" t="s">
        <v>915</v>
      </c>
      <c r="H222" s="244" t="s">
        <v>429</v>
      </c>
      <c r="I222" s="288">
        <v>1</v>
      </c>
      <c r="J222" s="244" t="s">
        <v>919</v>
      </c>
      <c r="K222" s="244">
        <v>0.5</v>
      </c>
      <c r="L222" s="244">
        <v>0.6</v>
      </c>
      <c r="M222" s="244" t="s">
        <v>89</v>
      </c>
      <c r="N222" s="244">
        <f t="shared" si="12"/>
        <v>0.3</v>
      </c>
      <c r="R222" s="301"/>
      <c r="S222" s="301"/>
      <c r="T222" s="301"/>
      <c r="U222" s="301"/>
      <c r="V222" s="301"/>
      <c r="W222" s="301"/>
      <c r="X222" s="301"/>
      <c r="Y222" s="301"/>
      <c r="Z222" s="301"/>
      <c r="AA222" s="301"/>
      <c r="AB222" s="301"/>
      <c r="AC222" s="301"/>
      <c r="AD222" s="301"/>
      <c r="AE222" s="301"/>
      <c r="AF222" s="301"/>
      <c r="AG222" s="301"/>
      <c r="AH222" s="301"/>
      <c r="AI222" s="301"/>
    </row>
    <row r="223" spans="1:35" ht="20.100000000000001" customHeight="1" x14ac:dyDescent="0.2">
      <c r="A223" s="240">
        <v>220</v>
      </c>
      <c r="B223" s="241" t="s">
        <v>12</v>
      </c>
      <c r="C223" s="310" t="s">
        <v>426</v>
      </c>
      <c r="D223" s="310" t="s">
        <v>427</v>
      </c>
      <c r="E223" s="309">
        <v>590594.90580931131</v>
      </c>
      <c r="F223" s="310" t="s">
        <v>879</v>
      </c>
      <c r="G223" s="244" t="s">
        <v>913</v>
      </c>
      <c r="H223" s="244" t="s">
        <v>429</v>
      </c>
      <c r="I223" s="288">
        <v>1</v>
      </c>
      <c r="J223" s="244" t="s">
        <v>919</v>
      </c>
      <c r="K223" s="244" t="s">
        <v>89</v>
      </c>
      <c r="L223" s="244" t="s">
        <v>89</v>
      </c>
      <c r="M223" s="244">
        <v>1</v>
      </c>
      <c r="N223" s="244">
        <f t="shared" si="12"/>
        <v>0.78539816339744828</v>
      </c>
      <c r="R223" s="301"/>
      <c r="S223" s="301"/>
      <c r="T223" s="301"/>
      <c r="U223" s="301"/>
      <c r="V223" s="301"/>
      <c r="W223" s="301"/>
      <c r="X223" s="301"/>
      <c r="Y223" s="301"/>
      <c r="Z223" s="301"/>
      <c r="AA223" s="301"/>
      <c r="AB223" s="301"/>
      <c r="AC223" s="301"/>
      <c r="AD223" s="301"/>
      <c r="AE223" s="301"/>
      <c r="AF223" s="301"/>
      <c r="AG223" s="301"/>
      <c r="AH223" s="301"/>
      <c r="AI223" s="301"/>
    </row>
    <row r="224" spans="1:35" ht="20.100000000000001" customHeight="1" x14ac:dyDescent="0.2">
      <c r="A224" s="240">
        <v>221</v>
      </c>
      <c r="B224" s="241" t="s">
        <v>12</v>
      </c>
      <c r="C224" s="310" t="s">
        <v>426</v>
      </c>
      <c r="D224" s="310" t="s">
        <v>427</v>
      </c>
      <c r="E224" s="309">
        <v>590605.92855390778</v>
      </c>
      <c r="F224" s="310" t="s">
        <v>871</v>
      </c>
      <c r="G224" s="244" t="s">
        <v>935</v>
      </c>
      <c r="H224" s="244" t="s">
        <v>429</v>
      </c>
      <c r="I224" s="288">
        <v>1</v>
      </c>
      <c r="J224" s="244" t="s">
        <v>919</v>
      </c>
      <c r="K224" s="244">
        <v>1</v>
      </c>
      <c r="L224" s="244">
        <v>1</v>
      </c>
      <c r="M224" s="244" t="s">
        <v>89</v>
      </c>
      <c r="N224" s="244">
        <f t="shared" si="12"/>
        <v>1</v>
      </c>
      <c r="R224" s="301"/>
      <c r="S224" s="301"/>
      <c r="T224" s="301"/>
      <c r="U224" s="301"/>
      <c r="V224" s="301"/>
      <c r="W224" s="301"/>
      <c r="X224" s="301"/>
      <c r="Y224" s="301"/>
      <c r="Z224" s="301"/>
      <c r="AA224" s="301"/>
      <c r="AB224" s="301"/>
      <c r="AC224" s="301"/>
      <c r="AD224" s="301"/>
      <c r="AE224" s="301"/>
      <c r="AF224" s="301"/>
      <c r="AG224" s="301"/>
      <c r="AH224" s="301"/>
      <c r="AI224" s="301"/>
    </row>
    <row r="225" spans="1:35" ht="20.100000000000001" customHeight="1" x14ac:dyDescent="0.2">
      <c r="A225" s="240">
        <v>222</v>
      </c>
      <c r="B225" s="241" t="s">
        <v>12</v>
      </c>
      <c r="C225" s="310" t="s">
        <v>426</v>
      </c>
      <c r="D225" s="310" t="s">
        <v>427</v>
      </c>
      <c r="E225" s="309">
        <v>590673.04933798581</v>
      </c>
      <c r="F225" s="310" t="s">
        <v>880</v>
      </c>
      <c r="G225" s="244" t="s">
        <v>915</v>
      </c>
      <c r="H225" s="244" t="s">
        <v>429</v>
      </c>
      <c r="I225" s="288">
        <v>1</v>
      </c>
      <c r="J225" s="244" t="s">
        <v>919</v>
      </c>
      <c r="K225" s="244">
        <v>0.5</v>
      </c>
      <c r="L225" s="244">
        <v>0.6</v>
      </c>
      <c r="M225" s="244" t="s">
        <v>89</v>
      </c>
      <c r="N225" s="244">
        <f t="shared" si="12"/>
        <v>0.3</v>
      </c>
      <c r="R225" s="301"/>
      <c r="S225" s="301"/>
      <c r="T225" s="301"/>
      <c r="U225" s="301"/>
      <c r="V225" s="301"/>
      <c r="W225" s="301"/>
      <c r="X225" s="301"/>
      <c r="Y225" s="301"/>
      <c r="Z225" s="301"/>
      <c r="AA225" s="301"/>
      <c r="AB225" s="301"/>
      <c r="AC225" s="301"/>
      <c r="AD225" s="301"/>
      <c r="AE225" s="301"/>
      <c r="AF225" s="301"/>
      <c r="AG225" s="301"/>
      <c r="AH225" s="301"/>
      <c r="AI225" s="301"/>
    </row>
    <row r="226" spans="1:35" ht="20.100000000000001" customHeight="1" x14ac:dyDescent="0.2">
      <c r="A226" s="240">
        <v>223</v>
      </c>
      <c r="B226" s="241" t="s">
        <v>12</v>
      </c>
      <c r="C226" s="310" t="s">
        <v>426</v>
      </c>
      <c r="D226" s="310" t="s">
        <v>427</v>
      </c>
      <c r="E226" s="309">
        <v>590684.07208687346</v>
      </c>
      <c r="F226" s="310" t="s">
        <v>880</v>
      </c>
      <c r="G226" s="244" t="s">
        <v>915</v>
      </c>
      <c r="H226" s="244" t="s">
        <v>429</v>
      </c>
      <c r="I226" s="288">
        <v>1</v>
      </c>
      <c r="J226" s="244" t="s">
        <v>919</v>
      </c>
      <c r="K226" s="244">
        <v>0.5</v>
      </c>
      <c r="L226" s="244">
        <v>0.6</v>
      </c>
      <c r="M226" s="244" t="s">
        <v>89</v>
      </c>
      <c r="N226" s="244">
        <f t="shared" si="12"/>
        <v>0.3</v>
      </c>
      <c r="R226" s="301"/>
      <c r="S226" s="301"/>
      <c r="T226" s="301"/>
      <c r="U226" s="301"/>
      <c r="V226" s="301"/>
      <c r="W226" s="301"/>
      <c r="X226" s="301"/>
      <c r="Y226" s="301"/>
      <c r="Z226" s="301"/>
      <c r="AA226" s="301"/>
      <c r="AB226" s="301"/>
      <c r="AC226" s="301"/>
      <c r="AD226" s="301"/>
      <c r="AE226" s="301"/>
      <c r="AF226" s="301"/>
      <c r="AG226" s="301"/>
      <c r="AH226" s="301"/>
      <c r="AI226" s="301"/>
    </row>
    <row r="227" spans="1:35" ht="20.100000000000001" customHeight="1" x14ac:dyDescent="0.2">
      <c r="A227" s="240">
        <v>224</v>
      </c>
      <c r="B227" s="241" t="s">
        <v>12</v>
      </c>
      <c r="C227" s="310" t="s">
        <v>426</v>
      </c>
      <c r="D227" s="310" t="s">
        <v>427</v>
      </c>
      <c r="E227" s="309">
        <v>590706.40280177561</v>
      </c>
      <c r="F227" s="310" t="s">
        <v>880</v>
      </c>
      <c r="G227" s="244" t="s">
        <v>915</v>
      </c>
      <c r="H227" s="244" t="s">
        <v>429</v>
      </c>
      <c r="I227" s="288">
        <v>1</v>
      </c>
      <c r="J227" s="244" t="s">
        <v>919</v>
      </c>
      <c r="K227" s="244">
        <v>0.5</v>
      </c>
      <c r="L227" s="244">
        <v>0.6</v>
      </c>
      <c r="M227" s="244" t="s">
        <v>89</v>
      </c>
      <c r="N227" s="244">
        <f t="shared" si="12"/>
        <v>0.3</v>
      </c>
      <c r="R227" s="301"/>
      <c r="S227" s="301"/>
      <c r="T227" s="301"/>
      <c r="U227" s="301"/>
      <c r="V227" s="301"/>
      <c r="W227" s="301"/>
      <c r="X227" s="301"/>
      <c r="Y227" s="301"/>
      <c r="Z227" s="301"/>
      <c r="AA227" s="301"/>
      <c r="AB227" s="301"/>
      <c r="AC227" s="301"/>
      <c r="AD227" s="301"/>
      <c r="AE227" s="301"/>
      <c r="AF227" s="301"/>
      <c r="AG227" s="301"/>
      <c r="AH227" s="301"/>
      <c r="AI227" s="301"/>
    </row>
    <row r="228" spans="1:35" ht="20.100000000000001" customHeight="1" x14ac:dyDescent="0.2">
      <c r="A228" s="240">
        <v>225</v>
      </c>
      <c r="B228" s="241" t="s">
        <v>12</v>
      </c>
      <c r="C228" s="310" t="s">
        <v>426</v>
      </c>
      <c r="D228" s="310" t="s">
        <v>427</v>
      </c>
      <c r="E228" s="309">
        <v>590706.40280177561</v>
      </c>
      <c r="F228" s="310" t="s">
        <v>880</v>
      </c>
      <c r="G228" s="244" t="s">
        <v>915</v>
      </c>
      <c r="H228" s="244" t="s">
        <v>429</v>
      </c>
      <c r="I228" s="288">
        <v>1</v>
      </c>
      <c r="J228" s="244" t="s">
        <v>919</v>
      </c>
      <c r="K228" s="244">
        <v>0.5</v>
      </c>
      <c r="L228" s="244">
        <v>0.6</v>
      </c>
      <c r="M228" s="244" t="s">
        <v>89</v>
      </c>
      <c r="N228" s="244">
        <f t="shared" si="12"/>
        <v>0.3</v>
      </c>
      <c r="R228" s="301"/>
      <c r="S228" s="301"/>
      <c r="T228" s="301"/>
      <c r="U228" s="301"/>
      <c r="V228" s="301"/>
      <c r="W228" s="301"/>
      <c r="X228" s="301"/>
      <c r="Y228" s="301"/>
      <c r="Z228" s="301"/>
      <c r="AA228" s="301"/>
      <c r="AB228" s="301"/>
      <c r="AC228" s="301"/>
      <c r="AD228" s="301"/>
      <c r="AE228" s="301"/>
      <c r="AF228" s="301"/>
      <c r="AG228" s="301"/>
      <c r="AH228" s="301"/>
      <c r="AI228" s="301"/>
    </row>
    <row r="229" spans="1:35" ht="20.100000000000001" customHeight="1" x14ac:dyDescent="0.2">
      <c r="A229" s="240">
        <v>226</v>
      </c>
      <c r="B229" s="241" t="s">
        <v>12</v>
      </c>
      <c r="C229" s="310" t="s">
        <v>426</v>
      </c>
      <c r="D229" s="310" t="s">
        <v>427</v>
      </c>
      <c r="E229" s="309">
        <v>590706.40280177561</v>
      </c>
      <c r="F229" s="310" t="s">
        <v>880</v>
      </c>
      <c r="G229" s="244" t="s">
        <v>915</v>
      </c>
      <c r="H229" s="244" t="s">
        <v>429</v>
      </c>
      <c r="I229" s="288">
        <v>1</v>
      </c>
      <c r="J229" s="244" t="s">
        <v>919</v>
      </c>
      <c r="K229" s="244">
        <v>0.5</v>
      </c>
      <c r="L229" s="244">
        <v>0.6</v>
      </c>
      <c r="M229" s="244" t="s">
        <v>89</v>
      </c>
      <c r="N229" s="244">
        <f t="shared" si="12"/>
        <v>0.3</v>
      </c>
      <c r="R229" s="301"/>
      <c r="S229" s="301"/>
      <c r="T229" s="301"/>
      <c r="U229" s="301"/>
      <c r="V229" s="301"/>
      <c r="W229" s="301"/>
      <c r="X229" s="301"/>
      <c r="Y229" s="301"/>
      <c r="Z229" s="301"/>
      <c r="AA229" s="301"/>
      <c r="AB229" s="301"/>
      <c r="AC229" s="301"/>
      <c r="AD229" s="301"/>
      <c r="AE229" s="301"/>
      <c r="AF229" s="301"/>
      <c r="AG229" s="301"/>
      <c r="AH229" s="301"/>
      <c r="AI229" s="301"/>
    </row>
    <row r="230" spans="1:35" ht="20.100000000000001" customHeight="1" x14ac:dyDescent="0.2">
      <c r="A230" s="240">
        <v>227</v>
      </c>
      <c r="B230" s="241" t="s">
        <v>12</v>
      </c>
      <c r="C230" s="310" t="s">
        <v>426</v>
      </c>
      <c r="D230" s="310" t="s">
        <v>427</v>
      </c>
      <c r="E230" s="309">
        <v>590730.40367440309</v>
      </c>
      <c r="F230" s="310" t="s">
        <v>880</v>
      </c>
      <c r="G230" s="244" t="s">
        <v>915</v>
      </c>
      <c r="H230" s="244" t="s">
        <v>429</v>
      </c>
      <c r="I230" s="288">
        <v>1</v>
      </c>
      <c r="J230" s="244" t="s">
        <v>919</v>
      </c>
      <c r="K230" s="244">
        <v>0.5</v>
      </c>
      <c r="L230" s="244">
        <v>0.6</v>
      </c>
      <c r="M230" s="244" t="s">
        <v>89</v>
      </c>
      <c r="N230" s="244">
        <f t="shared" si="12"/>
        <v>0.3</v>
      </c>
      <c r="R230" s="301"/>
      <c r="S230" s="301"/>
      <c r="T230" s="301"/>
      <c r="U230" s="301"/>
      <c r="V230" s="301"/>
      <c r="W230" s="301"/>
      <c r="X230" s="301"/>
      <c r="Y230" s="301"/>
      <c r="Z230" s="301"/>
      <c r="AA230" s="301"/>
      <c r="AB230" s="301"/>
      <c r="AC230" s="301"/>
      <c r="AD230" s="301"/>
      <c r="AE230" s="301"/>
      <c r="AF230" s="301"/>
      <c r="AG230" s="301"/>
      <c r="AH230" s="301"/>
      <c r="AI230" s="301"/>
    </row>
    <row r="231" spans="1:35" ht="20.100000000000001" customHeight="1" x14ac:dyDescent="0.2">
      <c r="A231" s="240">
        <v>228</v>
      </c>
      <c r="B231" s="241" t="s">
        <v>12</v>
      </c>
      <c r="C231" s="310" t="s">
        <v>426</v>
      </c>
      <c r="D231" s="310" t="s">
        <v>427</v>
      </c>
      <c r="E231" s="309">
        <v>590730.40367440309</v>
      </c>
      <c r="F231" s="310" t="s">
        <v>880</v>
      </c>
      <c r="G231" s="244" t="s">
        <v>915</v>
      </c>
      <c r="H231" s="244" t="s">
        <v>429</v>
      </c>
      <c r="I231" s="288">
        <v>1</v>
      </c>
      <c r="J231" s="244" t="s">
        <v>919</v>
      </c>
      <c r="K231" s="244">
        <v>0.5</v>
      </c>
      <c r="L231" s="244">
        <v>0.6</v>
      </c>
      <c r="M231" s="244" t="s">
        <v>89</v>
      </c>
      <c r="N231" s="244">
        <f t="shared" si="12"/>
        <v>0.3</v>
      </c>
      <c r="R231" s="301"/>
      <c r="S231" s="301"/>
      <c r="T231" s="301"/>
      <c r="U231" s="301"/>
      <c r="V231" s="301"/>
      <c r="W231" s="301"/>
      <c r="X231" s="301"/>
      <c r="Y231" s="301"/>
      <c r="Z231" s="301"/>
      <c r="AA231" s="301"/>
      <c r="AB231" s="301"/>
      <c r="AC231" s="301"/>
      <c r="AD231" s="301"/>
      <c r="AE231" s="301"/>
      <c r="AF231" s="301"/>
      <c r="AG231" s="301"/>
      <c r="AH231" s="301"/>
      <c r="AI231" s="301"/>
    </row>
    <row r="232" spans="1:35" ht="20.100000000000001" customHeight="1" x14ac:dyDescent="0.2">
      <c r="A232" s="240">
        <v>229</v>
      </c>
      <c r="B232" s="241" t="s">
        <v>12</v>
      </c>
      <c r="C232" s="310" t="s">
        <v>426</v>
      </c>
      <c r="D232" s="310" t="s">
        <v>427</v>
      </c>
      <c r="E232" s="309">
        <v>590753.04054887162</v>
      </c>
      <c r="F232" s="310" t="s">
        <v>880</v>
      </c>
      <c r="G232" s="244" t="s">
        <v>915</v>
      </c>
      <c r="H232" s="244" t="s">
        <v>429</v>
      </c>
      <c r="I232" s="288">
        <v>1</v>
      </c>
      <c r="J232" s="244" t="s">
        <v>919</v>
      </c>
      <c r="K232" s="244">
        <v>0.5</v>
      </c>
      <c r="L232" s="244">
        <v>0.6</v>
      </c>
      <c r="M232" s="244" t="s">
        <v>89</v>
      </c>
      <c r="N232" s="244">
        <f t="shared" si="12"/>
        <v>0.3</v>
      </c>
      <c r="R232" s="301"/>
      <c r="S232" s="301"/>
      <c r="T232" s="301"/>
      <c r="U232" s="301"/>
      <c r="V232" s="301"/>
      <c r="W232" s="301"/>
      <c r="X232" s="301"/>
      <c r="Y232" s="301"/>
      <c r="Z232" s="301"/>
      <c r="AA232" s="301"/>
      <c r="AB232" s="301"/>
      <c r="AC232" s="301"/>
      <c r="AD232" s="301"/>
      <c r="AE232" s="301"/>
      <c r="AF232" s="301"/>
      <c r="AG232" s="301"/>
      <c r="AH232" s="301"/>
      <c r="AI232" s="301"/>
    </row>
    <row r="233" spans="1:35" ht="20.100000000000001" customHeight="1" x14ac:dyDescent="0.2">
      <c r="A233" s="240">
        <v>230</v>
      </c>
      <c r="B233" s="241" t="s">
        <v>12</v>
      </c>
      <c r="C233" s="310" t="s">
        <v>426</v>
      </c>
      <c r="D233" s="310" t="s">
        <v>427</v>
      </c>
      <c r="E233" s="309">
        <v>590759.30499844078</v>
      </c>
      <c r="F233" s="310" t="s">
        <v>880</v>
      </c>
      <c r="G233" s="244" t="s">
        <v>915</v>
      </c>
      <c r="H233" s="244" t="s">
        <v>429</v>
      </c>
      <c r="I233" s="288">
        <v>1</v>
      </c>
      <c r="J233" s="244" t="s">
        <v>919</v>
      </c>
      <c r="K233" s="244">
        <v>0.5</v>
      </c>
      <c r="L233" s="244">
        <v>0.6</v>
      </c>
      <c r="M233" s="244" t="s">
        <v>89</v>
      </c>
      <c r="N233" s="244">
        <f t="shared" si="12"/>
        <v>0.3</v>
      </c>
      <c r="R233" s="301"/>
      <c r="S233" s="301"/>
      <c r="T233" s="301"/>
      <c r="U233" s="301"/>
      <c r="V233" s="301"/>
      <c r="W233" s="301"/>
      <c r="X233" s="301"/>
      <c r="Y233" s="301"/>
      <c r="Z233" s="301"/>
      <c r="AA233" s="301"/>
      <c r="AB233" s="301"/>
      <c r="AC233" s="301"/>
      <c r="AD233" s="301"/>
      <c r="AE233" s="301"/>
      <c r="AF233" s="301"/>
      <c r="AG233" s="301"/>
      <c r="AH233" s="301"/>
      <c r="AI233" s="301"/>
    </row>
    <row r="234" spans="1:35" ht="20.100000000000001" customHeight="1" x14ac:dyDescent="0.2">
      <c r="A234" s="240">
        <v>231</v>
      </c>
      <c r="B234" s="241" t="s">
        <v>12</v>
      </c>
      <c r="C234" s="310" t="s">
        <v>426</v>
      </c>
      <c r="D234" s="310" t="s">
        <v>427</v>
      </c>
      <c r="E234" s="309">
        <v>590768.1378183309</v>
      </c>
      <c r="F234" s="310" t="s">
        <v>880</v>
      </c>
      <c r="G234" s="244" t="s">
        <v>915</v>
      </c>
      <c r="H234" s="244" t="s">
        <v>429</v>
      </c>
      <c r="I234" s="288">
        <v>1</v>
      </c>
      <c r="J234" s="244" t="s">
        <v>919</v>
      </c>
      <c r="K234" s="244">
        <v>0.5</v>
      </c>
      <c r="L234" s="244">
        <v>0.6</v>
      </c>
      <c r="M234" s="244" t="s">
        <v>89</v>
      </c>
      <c r="N234" s="244">
        <f t="shared" si="12"/>
        <v>0.3</v>
      </c>
      <c r="R234" s="301"/>
      <c r="S234" s="301"/>
      <c r="T234" s="301"/>
      <c r="U234" s="301"/>
      <c r="V234" s="301"/>
      <c r="W234" s="301"/>
      <c r="X234" s="301"/>
      <c r="Y234" s="301"/>
      <c r="Z234" s="301"/>
      <c r="AA234" s="301"/>
      <c r="AB234" s="301"/>
      <c r="AC234" s="301"/>
      <c r="AD234" s="301"/>
      <c r="AE234" s="301"/>
      <c r="AF234" s="301"/>
      <c r="AG234" s="301"/>
      <c r="AH234" s="301"/>
      <c r="AI234" s="301"/>
    </row>
    <row r="235" spans="1:35" ht="20.100000000000001" customHeight="1" x14ac:dyDescent="0.2">
      <c r="A235" s="240">
        <v>232</v>
      </c>
      <c r="B235" s="241" t="s">
        <v>12</v>
      </c>
      <c r="C235" s="310" t="s">
        <v>426</v>
      </c>
      <c r="D235" s="310" t="s">
        <v>427</v>
      </c>
      <c r="E235" s="309">
        <v>590778.13966832508</v>
      </c>
      <c r="F235" s="310" t="s">
        <v>880</v>
      </c>
      <c r="G235" s="244" t="s">
        <v>915</v>
      </c>
      <c r="H235" s="244" t="s">
        <v>869</v>
      </c>
      <c r="I235" s="288">
        <v>1</v>
      </c>
      <c r="J235" s="244" t="s">
        <v>919</v>
      </c>
      <c r="K235" s="244">
        <v>0.5</v>
      </c>
      <c r="L235" s="244">
        <v>0.6</v>
      </c>
      <c r="M235" s="244" t="s">
        <v>89</v>
      </c>
      <c r="N235" s="244">
        <f t="shared" si="12"/>
        <v>0.3</v>
      </c>
      <c r="R235" s="301"/>
      <c r="S235" s="301"/>
      <c r="T235" s="301"/>
      <c r="U235" s="301"/>
      <c r="V235" s="301"/>
      <c r="W235" s="301"/>
      <c r="X235" s="301"/>
      <c r="Y235" s="301"/>
      <c r="Z235" s="301"/>
      <c r="AA235" s="301"/>
      <c r="AB235" s="301"/>
      <c r="AC235" s="301"/>
      <c r="AD235" s="301"/>
      <c r="AE235" s="301"/>
      <c r="AF235" s="301"/>
      <c r="AG235" s="301"/>
      <c r="AH235" s="301"/>
      <c r="AI235" s="301"/>
    </row>
    <row r="236" spans="1:35" ht="20.100000000000001" customHeight="1" x14ac:dyDescent="0.2">
      <c r="A236" s="240">
        <v>233</v>
      </c>
      <c r="B236" s="241" t="s">
        <v>12</v>
      </c>
      <c r="C236" s="310" t="s">
        <v>426</v>
      </c>
      <c r="D236" s="310" t="s">
        <v>427</v>
      </c>
      <c r="E236" s="309">
        <v>590784.20274432795</v>
      </c>
      <c r="F236" s="310" t="s">
        <v>897</v>
      </c>
      <c r="G236" s="244" t="s">
        <v>922</v>
      </c>
      <c r="H236" s="244" t="s">
        <v>429</v>
      </c>
      <c r="I236" s="288">
        <v>2</v>
      </c>
      <c r="J236" s="244" t="s">
        <v>919</v>
      </c>
      <c r="K236" s="244">
        <v>2</v>
      </c>
      <c r="L236" s="244">
        <v>1</v>
      </c>
      <c r="M236" s="244" t="s">
        <v>89</v>
      </c>
      <c r="N236" s="244">
        <f t="shared" si="12"/>
        <v>2</v>
      </c>
      <c r="R236" s="301"/>
      <c r="S236" s="301"/>
      <c r="T236" s="301"/>
      <c r="U236" s="301"/>
      <c r="V236" s="301"/>
      <c r="W236" s="301"/>
      <c r="X236" s="301"/>
      <c r="Y236" s="301"/>
      <c r="Z236" s="301"/>
      <c r="AA236" s="301"/>
      <c r="AB236" s="301"/>
      <c r="AC236" s="301"/>
      <c r="AD236" s="301"/>
      <c r="AE236" s="301"/>
      <c r="AF236" s="301"/>
      <c r="AG236" s="301"/>
      <c r="AH236" s="301"/>
      <c r="AI236" s="301"/>
    </row>
    <row r="237" spans="1:35" ht="20.100000000000001" customHeight="1" x14ac:dyDescent="0.2">
      <c r="A237" s="240">
        <v>234</v>
      </c>
      <c r="B237" s="241" t="s">
        <v>12</v>
      </c>
      <c r="C237" s="310" t="s">
        <v>432</v>
      </c>
      <c r="D237" s="310" t="s">
        <v>427</v>
      </c>
      <c r="E237" s="309">
        <v>590854.93211205956</v>
      </c>
      <c r="F237" s="310" t="s">
        <v>880</v>
      </c>
      <c r="G237" s="244" t="s">
        <v>915</v>
      </c>
      <c r="H237" s="244" t="s">
        <v>429</v>
      </c>
      <c r="I237" s="288">
        <v>1</v>
      </c>
      <c r="J237" s="244" t="s">
        <v>919</v>
      </c>
      <c r="K237" s="244">
        <v>0.5</v>
      </c>
      <c r="L237" s="244">
        <v>0.6</v>
      </c>
      <c r="M237" s="244" t="s">
        <v>89</v>
      </c>
      <c r="N237" s="244">
        <f t="shared" si="12"/>
        <v>0.3</v>
      </c>
      <c r="R237" s="301"/>
      <c r="S237" s="301"/>
      <c r="T237" s="301"/>
      <c r="U237" s="301"/>
      <c r="V237" s="301"/>
      <c r="W237" s="301"/>
      <c r="X237" s="301"/>
      <c r="Y237" s="301"/>
      <c r="Z237" s="301"/>
      <c r="AA237" s="301"/>
      <c r="AB237" s="301"/>
      <c r="AC237" s="301"/>
      <c r="AD237" s="301"/>
      <c r="AE237" s="301"/>
      <c r="AF237" s="301"/>
      <c r="AG237" s="301"/>
      <c r="AH237" s="301"/>
      <c r="AI237" s="301"/>
    </row>
    <row r="238" spans="1:35" ht="20.100000000000001" customHeight="1" x14ac:dyDescent="0.2">
      <c r="A238" s="240">
        <v>235</v>
      </c>
      <c r="B238" s="241" t="s">
        <v>12</v>
      </c>
      <c r="C238" s="310" t="s">
        <v>432</v>
      </c>
      <c r="D238" s="310" t="s">
        <v>427</v>
      </c>
      <c r="E238" s="309">
        <v>590902.19095619989</v>
      </c>
      <c r="F238" s="310" t="s">
        <v>880</v>
      </c>
      <c r="G238" s="244" t="s">
        <v>915</v>
      </c>
      <c r="H238" s="244" t="s">
        <v>429</v>
      </c>
      <c r="I238" s="288">
        <v>1</v>
      </c>
      <c r="J238" s="244" t="s">
        <v>919</v>
      </c>
      <c r="K238" s="244">
        <v>0.5</v>
      </c>
      <c r="L238" s="244">
        <v>0.6</v>
      </c>
      <c r="M238" s="244" t="s">
        <v>89</v>
      </c>
      <c r="N238" s="244">
        <f t="shared" si="12"/>
        <v>0.3</v>
      </c>
      <c r="R238" s="301"/>
      <c r="S238" s="301"/>
      <c r="T238" s="301"/>
      <c r="U238" s="301"/>
      <c r="V238" s="301"/>
      <c r="W238" s="301"/>
      <c r="X238" s="301"/>
      <c r="Y238" s="301"/>
      <c r="Z238" s="301"/>
      <c r="AA238" s="301"/>
      <c r="AB238" s="301"/>
      <c r="AC238" s="301"/>
      <c r="AD238" s="301"/>
      <c r="AE238" s="301"/>
      <c r="AF238" s="301"/>
      <c r="AG238" s="301"/>
      <c r="AH238" s="301"/>
      <c r="AI238" s="301"/>
    </row>
    <row r="239" spans="1:35" ht="20.100000000000001" customHeight="1" x14ac:dyDescent="0.2">
      <c r="A239" s="240">
        <v>236</v>
      </c>
      <c r="B239" s="241" t="s">
        <v>12</v>
      </c>
      <c r="C239" s="310" t="s">
        <v>432</v>
      </c>
      <c r="D239" s="310" t="s">
        <v>427</v>
      </c>
      <c r="E239" s="309">
        <v>590912.22426357167</v>
      </c>
      <c r="F239" s="310" t="s">
        <v>880</v>
      </c>
      <c r="G239" s="244" t="s">
        <v>915</v>
      </c>
      <c r="H239" s="244" t="s">
        <v>429</v>
      </c>
      <c r="I239" s="288">
        <v>1</v>
      </c>
      <c r="J239" s="244" t="s">
        <v>919</v>
      </c>
      <c r="K239" s="244">
        <v>0.5</v>
      </c>
      <c r="L239" s="244">
        <v>0.6</v>
      </c>
      <c r="M239" s="244" t="s">
        <v>89</v>
      </c>
      <c r="N239" s="244">
        <f t="shared" si="12"/>
        <v>0.3</v>
      </c>
      <c r="R239" s="301"/>
      <c r="S239" s="301"/>
      <c r="T239" s="301"/>
      <c r="U239" s="301"/>
      <c r="V239" s="301"/>
      <c r="W239" s="301"/>
      <c r="X239" s="301"/>
      <c r="Y239" s="301"/>
      <c r="Z239" s="301"/>
      <c r="AA239" s="301"/>
      <c r="AB239" s="301"/>
      <c r="AC239" s="301"/>
      <c r="AD239" s="301"/>
      <c r="AE239" s="301"/>
      <c r="AF239" s="301"/>
      <c r="AG239" s="301"/>
      <c r="AH239" s="301"/>
      <c r="AI239" s="301"/>
    </row>
    <row r="240" spans="1:35" ht="20.100000000000001" customHeight="1" x14ac:dyDescent="0.2">
      <c r="A240" s="240">
        <v>237</v>
      </c>
      <c r="B240" s="241" t="s">
        <v>12</v>
      </c>
      <c r="C240" s="310" t="s">
        <v>432</v>
      </c>
      <c r="D240" s="310" t="s">
        <v>427</v>
      </c>
      <c r="E240" s="309">
        <v>590917.57389923453</v>
      </c>
      <c r="F240" s="310" t="s">
        <v>880</v>
      </c>
      <c r="G240" s="244" t="s">
        <v>915</v>
      </c>
      <c r="H240" s="244" t="s">
        <v>429</v>
      </c>
      <c r="I240" s="288">
        <v>1</v>
      </c>
      <c r="J240" s="244" t="s">
        <v>919</v>
      </c>
      <c r="K240" s="244">
        <v>0.5</v>
      </c>
      <c r="L240" s="244">
        <v>0.6</v>
      </c>
      <c r="M240" s="244" t="s">
        <v>89</v>
      </c>
      <c r="N240" s="244">
        <f t="shared" si="12"/>
        <v>0.3</v>
      </c>
      <c r="R240" s="301"/>
      <c r="S240" s="301"/>
      <c r="T240" s="301"/>
      <c r="U240" s="301"/>
      <c r="V240" s="301"/>
      <c r="W240" s="301"/>
      <c r="X240" s="301"/>
      <c r="Y240" s="301"/>
      <c r="Z240" s="301"/>
      <c r="AA240" s="301"/>
      <c r="AB240" s="301"/>
      <c r="AC240" s="301"/>
      <c r="AD240" s="301"/>
      <c r="AE240" s="301"/>
      <c r="AF240" s="301"/>
      <c r="AG240" s="301"/>
      <c r="AH240" s="301"/>
      <c r="AI240" s="301"/>
    </row>
    <row r="241" spans="1:35" ht="20.100000000000001" customHeight="1" x14ac:dyDescent="0.2">
      <c r="A241" s="240">
        <v>238</v>
      </c>
      <c r="B241" s="241" t="s">
        <v>12</v>
      </c>
      <c r="C241" s="310" t="s">
        <v>426</v>
      </c>
      <c r="D241" s="310" t="s">
        <v>427</v>
      </c>
      <c r="E241" s="309">
        <v>591718.95453423518</v>
      </c>
      <c r="F241" s="310" t="s">
        <v>888</v>
      </c>
      <c r="G241" s="244" t="s">
        <v>926</v>
      </c>
      <c r="H241" s="244" t="s">
        <v>429</v>
      </c>
      <c r="I241" s="288">
        <v>1</v>
      </c>
      <c r="J241" s="244" t="s">
        <v>919</v>
      </c>
      <c r="K241" s="244">
        <v>0.5</v>
      </c>
      <c r="L241" s="244">
        <v>0.8</v>
      </c>
      <c r="M241" s="244" t="s">
        <v>89</v>
      </c>
      <c r="N241" s="244">
        <f t="shared" si="12"/>
        <v>0.4</v>
      </c>
      <c r="R241" s="301"/>
      <c r="S241" s="301"/>
      <c r="T241" s="301"/>
      <c r="U241" s="301"/>
      <c r="V241" s="301"/>
      <c r="W241" s="301"/>
      <c r="X241" s="301"/>
      <c r="Y241" s="301"/>
      <c r="Z241" s="301"/>
      <c r="AA241" s="301"/>
      <c r="AB241" s="301"/>
      <c r="AC241" s="301"/>
      <c r="AD241" s="301"/>
      <c r="AE241" s="301"/>
      <c r="AF241" s="301"/>
      <c r="AG241" s="301"/>
      <c r="AH241" s="301"/>
      <c r="AI241" s="301"/>
    </row>
    <row r="242" spans="1:35" ht="20.100000000000001" customHeight="1" x14ac:dyDescent="0.2">
      <c r="A242" s="240">
        <v>239</v>
      </c>
      <c r="B242" s="241" t="s">
        <v>12</v>
      </c>
      <c r="C242" s="310" t="s">
        <v>426</v>
      </c>
      <c r="D242" s="310" t="s">
        <v>427</v>
      </c>
      <c r="E242" s="309">
        <v>592098.45749766589</v>
      </c>
      <c r="F242" s="310" t="s">
        <v>879</v>
      </c>
      <c r="G242" s="244" t="s">
        <v>913</v>
      </c>
      <c r="H242" s="244" t="s">
        <v>429</v>
      </c>
      <c r="I242" s="288">
        <v>1</v>
      </c>
      <c r="J242" s="244" t="s">
        <v>919</v>
      </c>
      <c r="K242" s="244" t="s">
        <v>89</v>
      </c>
      <c r="L242" s="244" t="s">
        <v>89</v>
      </c>
      <c r="M242" s="244">
        <v>1</v>
      </c>
      <c r="N242" s="244">
        <f t="shared" si="12"/>
        <v>0.78539816339744828</v>
      </c>
      <c r="R242" s="301"/>
      <c r="S242" s="301"/>
      <c r="T242" s="301"/>
      <c r="U242" s="301"/>
      <c r="V242" s="301"/>
      <c r="W242" s="301"/>
      <c r="X242" s="301"/>
      <c r="Y242" s="301"/>
      <c r="Z242" s="301"/>
      <c r="AA242" s="301"/>
      <c r="AB242" s="301"/>
      <c r="AC242" s="301"/>
      <c r="AD242" s="301"/>
      <c r="AE242" s="301"/>
      <c r="AF242" s="301"/>
      <c r="AG242" s="301"/>
      <c r="AH242" s="301"/>
      <c r="AI242" s="301"/>
    </row>
    <row r="243" spans="1:35" ht="20.100000000000001" customHeight="1" x14ac:dyDescent="0.2">
      <c r="A243" s="240">
        <v>240</v>
      </c>
      <c r="B243" s="241" t="s">
        <v>12</v>
      </c>
      <c r="C243" s="310" t="s">
        <v>426</v>
      </c>
      <c r="D243" s="310" t="s">
        <v>427</v>
      </c>
      <c r="E243" s="309">
        <v>592813.5449515701</v>
      </c>
      <c r="F243" s="310" t="s">
        <v>879</v>
      </c>
      <c r="G243" s="244" t="s">
        <v>881</v>
      </c>
      <c r="H243" s="244" t="s">
        <v>429</v>
      </c>
      <c r="I243" s="288">
        <v>1</v>
      </c>
      <c r="J243" s="244" t="s">
        <v>919</v>
      </c>
      <c r="K243" s="244" t="s">
        <v>89</v>
      </c>
      <c r="L243" s="244" t="s">
        <v>89</v>
      </c>
      <c r="M243" s="244">
        <v>1</v>
      </c>
      <c r="N243" s="244">
        <f t="shared" si="12"/>
        <v>0.78539816339744828</v>
      </c>
      <c r="R243" s="301"/>
      <c r="S243" s="301"/>
      <c r="T243" s="301"/>
      <c r="U243" s="301"/>
      <c r="V243" s="301"/>
      <c r="W243" s="301"/>
      <c r="X243" s="301"/>
      <c r="Y243" s="301"/>
      <c r="Z243" s="301"/>
      <c r="AA243" s="301"/>
      <c r="AB243" s="301"/>
      <c r="AC243" s="301"/>
      <c r="AD243" s="301"/>
      <c r="AE243" s="301"/>
      <c r="AF243" s="301"/>
      <c r="AG243" s="301"/>
      <c r="AH243" s="301"/>
      <c r="AI243" s="301"/>
    </row>
    <row r="244" spans="1:35" ht="20.100000000000001" customHeight="1" x14ac:dyDescent="0.2">
      <c r="A244" s="240">
        <v>241</v>
      </c>
      <c r="B244" s="241" t="s">
        <v>12</v>
      </c>
      <c r="C244" s="310" t="s">
        <v>426</v>
      </c>
      <c r="D244" s="310" t="s">
        <v>427</v>
      </c>
      <c r="E244" s="309">
        <v>592931.39647783258</v>
      </c>
      <c r="F244" s="310" t="s">
        <v>871</v>
      </c>
      <c r="G244" s="244" t="s">
        <v>924</v>
      </c>
      <c r="H244" s="244" t="s">
        <v>429</v>
      </c>
      <c r="I244" s="288">
        <v>1</v>
      </c>
      <c r="J244" s="244" t="s">
        <v>919</v>
      </c>
      <c r="K244" s="244">
        <v>1</v>
      </c>
      <c r="L244" s="244">
        <v>1</v>
      </c>
      <c r="M244" s="244" t="s">
        <v>89</v>
      </c>
      <c r="N244" s="244">
        <f t="shared" si="12"/>
        <v>1</v>
      </c>
      <c r="R244" s="301"/>
      <c r="S244" s="301"/>
      <c r="T244" s="301"/>
      <c r="U244" s="301"/>
      <c r="V244" s="301"/>
      <c r="W244" s="301"/>
      <c r="X244" s="301"/>
      <c r="Y244" s="301"/>
      <c r="Z244" s="301"/>
      <c r="AA244" s="301"/>
      <c r="AB244" s="301"/>
      <c r="AC244" s="301"/>
      <c r="AD244" s="301"/>
      <c r="AE244" s="301"/>
      <c r="AF244" s="301"/>
      <c r="AG244" s="301"/>
      <c r="AH244" s="301"/>
      <c r="AI244" s="301"/>
    </row>
    <row r="245" spans="1:35" ht="20.100000000000001" customHeight="1" x14ac:dyDescent="0.2">
      <c r="A245" s="240">
        <v>242</v>
      </c>
      <c r="B245" s="241" t="s">
        <v>12</v>
      </c>
      <c r="C245" s="310" t="s">
        <v>432</v>
      </c>
      <c r="D245" s="310" t="s">
        <v>427</v>
      </c>
      <c r="E245" s="309">
        <v>593045.85647131305</v>
      </c>
      <c r="F245" s="310" t="s">
        <v>880</v>
      </c>
      <c r="G245" s="244" t="s">
        <v>915</v>
      </c>
      <c r="H245" s="244" t="s">
        <v>429</v>
      </c>
      <c r="I245" s="288">
        <v>1</v>
      </c>
      <c r="J245" s="244" t="s">
        <v>919</v>
      </c>
      <c r="K245" s="244">
        <v>0.5</v>
      </c>
      <c r="L245" s="244">
        <v>0.6</v>
      </c>
      <c r="M245" s="244" t="s">
        <v>89</v>
      </c>
      <c r="N245" s="244">
        <f t="shared" si="12"/>
        <v>0.3</v>
      </c>
      <c r="R245" s="301"/>
      <c r="S245" s="301"/>
      <c r="T245" s="301"/>
      <c r="U245" s="301"/>
      <c r="V245" s="301"/>
      <c r="W245" s="301"/>
      <c r="X245" s="301"/>
      <c r="Y245" s="301"/>
      <c r="Z245" s="301"/>
      <c r="AA245" s="301"/>
      <c r="AB245" s="301"/>
      <c r="AC245" s="301"/>
      <c r="AD245" s="301"/>
      <c r="AE245" s="301"/>
      <c r="AF245" s="301"/>
      <c r="AG245" s="301"/>
      <c r="AH245" s="301"/>
      <c r="AI245" s="301"/>
    </row>
    <row r="246" spans="1:35" ht="20.100000000000001" customHeight="1" x14ac:dyDescent="0.2">
      <c r="A246" s="240">
        <v>243</v>
      </c>
      <c r="B246" s="241" t="s">
        <v>12</v>
      </c>
      <c r="C246" s="310" t="s">
        <v>432</v>
      </c>
      <c r="D246" s="310" t="s">
        <v>427</v>
      </c>
      <c r="E246" s="309">
        <v>593045.85647131305</v>
      </c>
      <c r="F246" s="310" t="s">
        <v>880</v>
      </c>
      <c r="G246" s="244" t="s">
        <v>915</v>
      </c>
      <c r="H246" s="244" t="s">
        <v>429</v>
      </c>
      <c r="I246" s="288">
        <v>1</v>
      </c>
      <c r="J246" s="244" t="s">
        <v>919</v>
      </c>
      <c r="K246" s="244">
        <v>0.5</v>
      </c>
      <c r="L246" s="244">
        <v>0.6</v>
      </c>
      <c r="M246" s="244" t="s">
        <v>89</v>
      </c>
      <c r="N246" s="244">
        <f t="shared" si="12"/>
        <v>0.3</v>
      </c>
      <c r="R246" s="301"/>
      <c r="S246" s="301"/>
      <c r="T246" s="301"/>
      <c r="U246" s="301"/>
      <c r="V246" s="301"/>
      <c r="W246" s="301"/>
      <c r="X246" s="301"/>
      <c r="Y246" s="301"/>
      <c r="Z246" s="301"/>
      <c r="AA246" s="301"/>
      <c r="AB246" s="301"/>
      <c r="AC246" s="301"/>
      <c r="AD246" s="301"/>
      <c r="AE246" s="301"/>
      <c r="AF246" s="301"/>
      <c r="AG246" s="301"/>
      <c r="AH246" s="301"/>
      <c r="AI246" s="301"/>
    </row>
    <row r="247" spans="1:35" ht="20.100000000000001" customHeight="1" x14ac:dyDescent="0.2">
      <c r="A247" s="240">
        <v>244</v>
      </c>
      <c r="B247" s="241" t="s">
        <v>12</v>
      </c>
      <c r="C247" s="310" t="s">
        <v>432</v>
      </c>
      <c r="D247" s="310" t="s">
        <v>427</v>
      </c>
      <c r="E247" s="309">
        <v>593055.10813031718</v>
      </c>
      <c r="F247" s="310" t="s">
        <v>880</v>
      </c>
      <c r="G247" s="244" t="s">
        <v>915</v>
      </c>
      <c r="H247" s="244" t="s">
        <v>429</v>
      </c>
      <c r="I247" s="288">
        <v>1</v>
      </c>
      <c r="J247" s="244" t="s">
        <v>919</v>
      </c>
      <c r="K247" s="244">
        <v>0.5</v>
      </c>
      <c r="L247" s="244">
        <v>0.6</v>
      </c>
      <c r="M247" s="244" t="s">
        <v>89</v>
      </c>
      <c r="N247" s="244">
        <f t="shared" si="12"/>
        <v>0.3</v>
      </c>
      <c r="R247" s="301"/>
      <c r="S247" s="301"/>
      <c r="T247" s="301"/>
      <c r="U247" s="301"/>
      <c r="V247" s="301"/>
      <c r="W247" s="301"/>
      <c r="X247" s="301"/>
      <c r="Y247" s="301"/>
      <c r="Z247" s="301"/>
      <c r="AA247" s="301"/>
      <c r="AB247" s="301"/>
      <c r="AC247" s="301"/>
      <c r="AD247" s="301"/>
      <c r="AE247" s="301"/>
      <c r="AF247" s="301"/>
      <c r="AG247" s="301"/>
      <c r="AH247" s="301"/>
      <c r="AI247" s="301"/>
    </row>
    <row r="248" spans="1:35" ht="20.100000000000001" customHeight="1" x14ac:dyDescent="0.2">
      <c r="A248" s="240">
        <v>245</v>
      </c>
      <c r="B248" s="241" t="s">
        <v>12</v>
      </c>
      <c r="C248" s="310" t="s">
        <v>432</v>
      </c>
      <c r="D248" s="310" t="s">
        <v>427</v>
      </c>
      <c r="E248" s="309">
        <v>593061.50662017183</v>
      </c>
      <c r="F248" s="310" t="s">
        <v>880</v>
      </c>
      <c r="G248" s="244" t="s">
        <v>915</v>
      </c>
      <c r="H248" s="244" t="s">
        <v>429</v>
      </c>
      <c r="I248" s="288">
        <v>1</v>
      </c>
      <c r="J248" s="244" t="s">
        <v>919</v>
      </c>
      <c r="K248" s="244">
        <v>0.5</v>
      </c>
      <c r="L248" s="244">
        <v>0.6</v>
      </c>
      <c r="M248" s="244" t="s">
        <v>89</v>
      </c>
      <c r="N248" s="244">
        <f t="shared" si="12"/>
        <v>0.3</v>
      </c>
      <c r="R248" s="301"/>
      <c r="S248" s="301"/>
      <c r="T248" s="301"/>
      <c r="U248" s="301"/>
      <c r="V248" s="301"/>
      <c r="W248" s="301"/>
      <c r="X248" s="301"/>
      <c r="Y248" s="301"/>
      <c r="Z248" s="301"/>
      <c r="AA248" s="301"/>
      <c r="AB248" s="301"/>
      <c r="AC248" s="301"/>
      <c r="AD248" s="301"/>
      <c r="AE248" s="301"/>
      <c r="AF248" s="301"/>
      <c r="AG248" s="301"/>
      <c r="AH248" s="301"/>
      <c r="AI248" s="301"/>
    </row>
    <row r="249" spans="1:35" ht="20.100000000000001" customHeight="1" x14ac:dyDescent="0.2">
      <c r="A249" s="240">
        <v>246</v>
      </c>
      <c r="B249" s="241" t="s">
        <v>12</v>
      </c>
      <c r="C249" s="310" t="s">
        <v>432</v>
      </c>
      <c r="D249" s="310" t="s">
        <v>427</v>
      </c>
      <c r="E249" s="309">
        <v>593070.40098325617</v>
      </c>
      <c r="F249" s="310" t="s">
        <v>880</v>
      </c>
      <c r="G249" s="244" t="s">
        <v>915</v>
      </c>
      <c r="H249" s="244" t="s">
        <v>429</v>
      </c>
      <c r="I249" s="288">
        <v>1</v>
      </c>
      <c r="J249" s="244" t="s">
        <v>919</v>
      </c>
      <c r="K249" s="244">
        <v>0.5</v>
      </c>
      <c r="L249" s="244">
        <v>0.6</v>
      </c>
      <c r="M249" s="244" t="s">
        <v>89</v>
      </c>
      <c r="N249" s="244">
        <f t="shared" si="12"/>
        <v>0.3</v>
      </c>
      <c r="R249" s="301"/>
      <c r="S249" s="301"/>
      <c r="T249" s="301"/>
      <c r="U249" s="301"/>
      <c r="V249" s="301"/>
      <c r="W249" s="301"/>
      <c r="X249" s="301"/>
      <c r="Y249" s="301"/>
      <c r="Z249" s="301"/>
      <c r="AA249" s="301"/>
      <c r="AB249" s="301"/>
      <c r="AC249" s="301"/>
      <c r="AD249" s="301"/>
      <c r="AE249" s="301"/>
      <c r="AF249" s="301"/>
      <c r="AG249" s="301"/>
      <c r="AH249" s="301"/>
      <c r="AI249" s="301"/>
    </row>
    <row r="250" spans="1:35" ht="20.100000000000001" customHeight="1" x14ac:dyDescent="0.2">
      <c r="A250" s="240">
        <v>247</v>
      </c>
      <c r="B250" s="241" t="s">
        <v>12</v>
      </c>
      <c r="C250" s="310" t="s">
        <v>432</v>
      </c>
      <c r="D250" s="310" t="s">
        <v>427</v>
      </c>
      <c r="E250" s="309">
        <v>593086.20724977448</v>
      </c>
      <c r="F250" s="310" t="s">
        <v>880</v>
      </c>
      <c r="G250" s="244" t="s">
        <v>915</v>
      </c>
      <c r="H250" s="244" t="s">
        <v>429</v>
      </c>
      <c r="I250" s="288">
        <v>1</v>
      </c>
      <c r="J250" s="244" t="s">
        <v>919</v>
      </c>
      <c r="K250" s="244">
        <v>0.5</v>
      </c>
      <c r="L250" s="244">
        <v>0.6</v>
      </c>
      <c r="M250" s="244" t="s">
        <v>89</v>
      </c>
      <c r="N250" s="244">
        <f t="shared" si="12"/>
        <v>0.3</v>
      </c>
      <c r="R250" s="301"/>
      <c r="S250" s="301"/>
      <c r="T250" s="301"/>
      <c r="U250" s="301"/>
      <c r="V250" s="301"/>
      <c r="W250" s="301"/>
      <c r="X250" s="301"/>
      <c r="Y250" s="301"/>
      <c r="Z250" s="301"/>
      <c r="AA250" s="301"/>
      <c r="AB250" s="301"/>
      <c r="AC250" s="301"/>
      <c r="AD250" s="301"/>
      <c r="AE250" s="301"/>
      <c r="AF250" s="301"/>
      <c r="AG250" s="301"/>
      <c r="AH250" s="301"/>
      <c r="AI250" s="301"/>
    </row>
    <row r="251" spans="1:35" ht="20.100000000000001" customHeight="1" x14ac:dyDescent="0.2">
      <c r="A251" s="240">
        <v>248</v>
      </c>
      <c r="B251" s="241" t="s">
        <v>12</v>
      </c>
      <c r="C251" s="310" t="s">
        <v>432</v>
      </c>
      <c r="D251" s="310" t="s">
        <v>427</v>
      </c>
      <c r="E251" s="309">
        <v>593102.12332456897</v>
      </c>
      <c r="F251" s="310" t="s">
        <v>880</v>
      </c>
      <c r="G251" s="244" t="s">
        <v>915</v>
      </c>
      <c r="H251" s="244" t="s">
        <v>429</v>
      </c>
      <c r="I251" s="288">
        <v>1</v>
      </c>
      <c r="J251" s="244" t="s">
        <v>919</v>
      </c>
      <c r="K251" s="244">
        <v>0.5</v>
      </c>
      <c r="L251" s="244">
        <v>0.6</v>
      </c>
      <c r="M251" s="244" t="s">
        <v>89</v>
      </c>
      <c r="N251" s="244">
        <f t="shared" si="12"/>
        <v>0.3</v>
      </c>
      <c r="R251" s="301"/>
      <c r="S251" s="301"/>
      <c r="T251" s="301"/>
      <c r="U251" s="301"/>
      <c r="V251" s="301"/>
      <c r="W251" s="301"/>
      <c r="X251" s="301"/>
      <c r="Y251" s="301"/>
      <c r="Z251" s="301"/>
      <c r="AA251" s="301"/>
      <c r="AB251" s="301"/>
      <c r="AC251" s="301"/>
      <c r="AD251" s="301"/>
      <c r="AE251" s="301"/>
      <c r="AF251" s="301"/>
      <c r="AG251" s="301"/>
      <c r="AH251" s="301"/>
      <c r="AI251" s="301"/>
    </row>
    <row r="252" spans="1:35" ht="20.100000000000001" customHeight="1" x14ac:dyDescent="0.2">
      <c r="A252" s="240">
        <v>249</v>
      </c>
      <c r="B252" s="241" t="s">
        <v>12</v>
      </c>
      <c r="C252" s="310" t="s">
        <v>432</v>
      </c>
      <c r="D252" s="310" t="s">
        <v>427</v>
      </c>
      <c r="E252" s="309">
        <v>593117.90495687979</v>
      </c>
      <c r="F252" s="310" t="s">
        <v>880</v>
      </c>
      <c r="G252" s="244" t="s">
        <v>915</v>
      </c>
      <c r="H252" s="244" t="s">
        <v>429</v>
      </c>
      <c r="I252" s="288">
        <v>1</v>
      </c>
      <c r="J252" s="244" t="s">
        <v>919</v>
      </c>
      <c r="K252" s="244">
        <v>0.5</v>
      </c>
      <c r="L252" s="244">
        <v>0.6</v>
      </c>
      <c r="M252" s="244" t="s">
        <v>89</v>
      </c>
      <c r="N252" s="244">
        <f t="shared" si="12"/>
        <v>0.3</v>
      </c>
      <c r="R252" s="301"/>
      <c r="S252" s="301"/>
      <c r="T252" s="301"/>
      <c r="U252" s="301"/>
      <c r="V252" s="301"/>
      <c r="W252" s="301"/>
      <c r="X252" s="301"/>
      <c r="Y252" s="301"/>
      <c r="Z252" s="301"/>
      <c r="AA252" s="301"/>
      <c r="AB252" s="301"/>
      <c r="AC252" s="301"/>
      <c r="AD252" s="301"/>
      <c r="AE252" s="301"/>
      <c r="AF252" s="301"/>
      <c r="AG252" s="301"/>
      <c r="AH252" s="301"/>
      <c r="AI252" s="301"/>
    </row>
    <row r="253" spans="1:35" ht="20.100000000000001" customHeight="1" x14ac:dyDescent="0.2">
      <c r="A253" s="240">
        <v>250</v>
      </c>
      <c r="B253" s="241" t="s">
        <v>12</v>
      </c>
      <c r="C253" s="310" t="s">
        <v>432</v>
      </c>
      <c r="D253" s="310" t="s">
        <v>427</v>
      </c>
      <c r="E253" s="309">
        <v>593133.44457526074</v>
      </c>
      <c r="F253" s="310" t="s">
        <v>880</v>
      </c>
      <c r="G253" s="244" t="s">
        <v>915</v>
      </c>
      <c r="H253" s="244" t="s">
        <v>429</v>
      </c>
      <c r="I253" s="288">
        <v>1</v>
      </c>
      <c r="J253" s="244" t="s">
        <v>919</v>
      </c>
      <c r="K253" s="244">
        <v>0.5</v>
      </c>
      <c r="L253" s="244">
        <v>0.6</v>
      </c>
      <c r="M253" s="244" t="s">
        <v>89</v>
      </c>
      <c r="N253" s="244">
        <f t="shared" si="12"/>
        <v>0.3</v>
      </c>
      <c r="R253" s="301"/>
      <c r="S253" s="301"/>
      <c r="T253" s="301"/>
      <c r="U253" s="301"/>
      <c r="V253" s="301"/>
      <c r="W253" s="301"/>
      <c r="X253" s="301"/>
      <c r="Y253" s="301"/>
      <c r="Z253" s="301"/>
      <c r="AA253" s="301"/>
      <c r="AB253" s="301"/>
      <c r="AC253" s="301"/>
      <c r="AD253" s="301"/>
      <c r="AE253" s="301"/>
      <c r="AF253" s="301"/>
      <c r="AG253" s="301"/>
      <c r="AH253" s="301"/>
      <c r="AI253" s="301"/>
    </row>
    <row r="254" spans="1:35" ht="20.100000000000001" customHeight="1" x14ac:dyDescent="0.2">
      <c r="A254" s="240">
        <v>251</v>
      </c>
      <c r="B254" s="241" t="s">
        <v>12</v>
      </c>
      <c r="C254" s="310" t="s">
        <v>432</v>
      </c>
      <c r="D254" s="310" t="s">
        <v>427</v>
      </c>
      <c r="E254" s="309">
        <v>593148.31988552038</v>
      </c>
      <c r="F254" s="310" t="s">
        <v>880</v>
      </c>
      <c r="G254" s="244" t="s">
        <v>915</v>
      </c>
      <c r="H254" s="244" t="s">
        <v>429</v>
      </c>
      <c r="I254" s="288">
        <v>1</v>
      </c>
      <c r="J254" s="244" t="s">
        <v>919</v>
      </c>
      <c r="K254" s="244">
        <v>0.5</v>
      </c>
      <c r="L254" s="244">
        <v>0.6</v>
      </c>
      <c r="M254" s="244" t="s">
        <v>89</v>
      </c>
      <c r="N254" s="244">
        <f t="shared" si="12"/>
        <v>0.3</v>
      </c>
      <c r="R254" s="301"/>
      <c r="S254" s="301"/>
      <c r="T254" s="301"/>
      <c r="U254" s="301"/>
      <c r="V254" s="301"/>
      <c r="W254" s="301"/>
      <c r="X254" s="301"/>
      <c r="Y254" s="301"/>
      <c r="Z254" s="301"/>
      <c r="AA254" s="301"/>
      <c r="AB254" s="301"/>
      <c r="AC254" s="301"/>
      <c r="AD254" s="301"/>
      <c r="AE254" s="301"/>
      <c r="AF254" s="301"/>
      <c r="AG254" s="301"/>
      <c r="AH254" s="301"/>
      <c r="AI254" s="301"/>
    </row>
    <row r="255" spans="1:35" ht="20.100000000000001" customHeight="1" x14ac:dyDescent="0.2">
      <c r="A255" s="240">
        <v>252</v>
      </c>
      <c r="B255" s="241" t="s">
        <v>12</v>
      </c>
      <c r="C255" s="310" t="s">
        <v>426</v>
      </c>
      <c r="D255" s="310" t="s">
        <v>427</v>
      </c>
      <c r="E255" s="309">
        <v>593706.35723044444</v>
      </c>
      <c r="F255" s="310" t="s">
        <v>888</v>
      </c>
      <c r="G255" s="244" t="s">
        <v>926</v>
      </c>
      <c r="H255" s="244" t="s">
        <v>429</v>
      </c>
      <c r="I255" s="288">
        <v>1</v>
      </c>
      <c r="J255" s="244" t="s">
        <v>919</v>
      </c>
      <c r="K255" s="244">
        <v>0.5</v>
      </c>
      <c r="L255" s="244">
        <v>0.8</v>
      </c>
      <c r="M255" s="244" t="s">
        <v>89</v>
      </c>
      <c r="N255" s="244">
        <f t="shared" si="12"/>
        <v>0.4</v>
      </c>
      <c r="R255" s="301"/>
      <c r="S255" s="301"/>
      <c r="T255" s="301"/>
      <c r="U255" s="301"/>
      <c r="V255" s="301"/>
      <c r="W255" s="301"/>
      <c r="X255" s="301"/>
      <c r="Y255" s="301"/>
      <c r="Z255" s="301"/>
      <c r="AA255" s="301"/>
      <c r="AB255" s="301"/>
      <c r="AC255" s="301"/>
      <c r="AD255" s="301"/>
      <c r="AE255" s="301"/>
      <c r="AF255" s="301"/>
      <c r="AG255" s="301"/>
      <c r="AH255" s="301"/>
      <c r="AI255" s="301"/>
    </row>
    <row r="256" spans="1:35" ht="20.100000000000001" customHeight="1" x14ac:dyDescent="0.2">
      <c r="A256" s="240">
        <v>253</v>
      </c>
      <c r="B256" s="241" t="s">
        <v>12</v>
      </c>
      <c r="C256" s="310" t="s">
        <v>426</v>
      </c>
      <c r="D256" s="310" t="s">
        <v>427</v>
      </c>
      <c r="E256" s="309">
        <v>594182.12275755138</v>
      </c>
      <c r="F256" s="310" t="s">
        <v>894</v>
      </c>
      <c r="G256" s="244" t="s">
        <v>925</v>
      </c>
      <c r="H256" s="244" t="s">
        <v>429</v>
      </c>
      <c r="I256" s="288">
        <v>2</v>
      </c>
      <c r="J256" s="244" t="s">
        <v>919</v>
      </c>
      <c r="K256" s="244">
        <v>3</v>
      </c>
      <c r="L256" s="244">
        <v>2</v>
      </c>
      <c r="M256" s="244" t="s">
        <v>89</v>
      </c>
      <c r="N256" s="244">
        <f t="shared" si="12"/>
        <v>6</v>
      </c>
      <c r="R256" s="301"/>
      <c r="S256" s="301"/>
      <c r="T256" s="301"/>
      <c r="U256" s="301"/>
      <c r="V256" s="301"/>
      <c r="W256" s="301"/>
      <c r="X256" s="301"/>
      <c r="Y256" s="301"/>
      <c r="Z256" s="301"/>
      <c r="AA256" s="301"/>
      <c r="AB256" s="301"/>
      <c r="AC256" s="301"/>
      <c r="AD256" s="301"/>
      <c r="AE256" s="301"/>
      <c r="AF256" s="301"/>
      <c r="AG256" s="301"/>
      <c r="AH256" s="301"/>
      <c r="AI256" s="301"/>
    </row>
    <row r="257" spans="1:35" ht="20.100000000000001" customHeight="1" x14ac:dyDescent="0.2">
      <c r="A257" s="240">
        <v>254</v>
      </c>
      <c r="B257" s="241" t="s">
        <v>12</v>
      </c>
      <c r="C257" s="310" t="s">
        <v>426</v>
      </c>
      <c r="D257" s="310" t="s">
        <v>427</v>
      </c>
      <c r="E257" s="309">
        <v>594349.31396896695</v>
      </c>
      <c r="F257" s="310" t="s">
        <v>879</v>
      </c>
      <c r="G257" s="244" t="s">
        <v>913</v>
      </c>
      <c r="H257" s="244" t="s">
        <v>429</v>
      </c>
      <c r="I257" s="288">
        <v>1</v>
      </c>
      <c r="J257" s="244" t="s">
        <v>919</v>
      </c>
      <c r="K257" s="244" t="s">
        <v>89</v>
      </c>
      <c r="L257" s="244" t="s">
        <v>89</v>
      </c>
      <c r="M257" s="244">
        <v>1</v>
      </c>
      <c r="N257" s="244">
        <f t="shared" si="12"/>
        <v>0.78539816339744828</v>
      </c>
      <c r="R257" s="301"/>
      <c r="S257" s="301"/>
      <c r="T257" s="301"/>
      <c r="U257" s="301"/>
      <c r="V257" s="301"/>
      <c r="W257" s="301"/>
      <c r="X257" s="301"/>
      <c r="Y257" s="301"/>
      <c r="Z257" s="301"/>
      <c r="AA257" s="301"/>
      <c r="AB257" s="301"/>
      <c r="AC257" s="301"/>
      <c r="AD257" s="301"/>
      <c r="AE257" s="301"/>
      <c r="AF257" s="301"/>
      <c r="AG257" s="301"/>
      <c r="AH257" s="301"/>
      <c r="AI257" s="301"/>
    </row>
    <row r="258" spans="1:35" ht="20.100000000000001" customHeight="1" x14ac:dyDescent="0.2">
      <c r="A258" s="240">
        <v>255</v>
      </c>
      <c r="B258" s="241" t="s">
        <v>12</v>
      </c>
      <c r="C258" s="310" t="s">
        <v>426</v>
      </c>
      <c r="D258" s="310" t="s">
        <v>427</v>
      </c>
      <c r="E258" s="309">
        <v>594549.89637511899</v>
      </c>
      <c r="F258" s="310" t="s">
        <v>879</v>
      </c>
      <c r="G258" s="244" t="s">
        <v>881</v>
      </c>
      <c r="H258" s="244" t="s">
        <v>429</v>
      </c>
      <c r="I258" s="288">
        <v>1</v>
      </c>
      <c r="J258" s="244" t="s">
        <v>919</v>
      </c>
      <c r="K258" s="244" t="s">
        <v>89</v>
      </c>
      <c r="L258" s="244" t="s">
        <v>89</v>
      </c>
      <c r="M258" s="244">
        <v>1</v>
      </c>
      <c r="N258" s="244">
        <f t="shared" si="12"/>
        <v>0.78539816339744828</v>
      </c>
      <c r="R258" s="301"/>
      <c r="S258" s="301"/>
      <c r="T258" s="301"/>
      <c r="U258" s="301"/>
      <c r="V258" s="301"/>
      <c r="W258" s="301"/>
      <c r="X258" s="301"/>
      <c r="Y258" s="301"/>
      <c r="Z258" s="301"/>
      <c r="AA258" s="301"/>
      <c r="AB258" s="301"/>
      <c r="AC258" s="301"/>
      <c r="AD258" s="301"/>
      <c r="AE258" s="301"/>
      <c r="AF258" s="301"/>
      <c r="AG258" s="301"/>
      <c r="AH258" s="301"/>
      <c r="AI258" s="301"/>
    </row>
    <row r="259" spans="1:35" ht="20.100000000000001" customHeight="1" x14ac:dyDescent="0.2">
      <c r="A259" s="240">
        <v>256</v>
      </c>
      <c r="B259" s="241" t="s">
        <v>12</v>
      </c>
      <c r="C259" s="310" t="s">
        <v>426</v>
      </c>
      <c r="D259" s="310" t="s">
        <v>427</v>
      </c>
      <c r="E259" s="309">
        <v>594847.17650863738</v>
      </c>
      <c r="F259" s="310" t="s">
        <v>879</v>
      </c>
      <c r="G259" s="244" t="s">
        <v>913</v>
      </c>
      <c r="H259" s="244" t="s">
        <v>869</v>
      </c>
      <c r="I259" s="288">
        <v>1</v>
      </c>
      <c r="J259" s="244" t="s">
        <v>919</v>
      </c>
      <c r="K259" s="244" t="s">
        <v>89</v>
      </c>
      <c r="L259" s="244" t="s">
        <v>89</v>
      </c>
      <c r="M259" s="244">
        <v>1</v>
      </c>
      <c r="N259" s="244">
        <f t="shared" si="12"/>
        <v>0.78539816339744828</v>
      </c>
      <c r="R259" s="301"/>
      <c r="S259" s="301"/>
      <c r="T259" s="301"/>
      <c r="U259" s="301"/>
      <c r="V259" s="301"/>
      <c r="W259" s="301"/>
      <c r="X259" s="301"/>
      <c r="Y259" s="301"/>
      <c r="Z259" s="301"/>
      <c r="AA259" s="301"/>
      <c r="AB259" s="301"/>
      <c r="AC259" s="301"/>
      <c r="AD259" s="301"/>
      <c r="AE259" s="301"/>
      <c r="AF259" s="301"/>
      <c r="AG259" s="301"/>
      <c r="AH259" s="301"/>
      <c r="AI259" s="301"/>
    </row>
    <row r="260" spans="1:35" ht="20.100000000000001" customHeight="1" x14ac:dyDescent="0.2">
      <c r="A260" s="240">
        <v>257</v>
      </c>
      <c r="B260" s="241" t="s">
        <v>12</v>
      </c>
      <c r="C260" s="310" t="s">
        <v>426</v>
      </c>
      <c r="D260" s="310" t="s">
        <v>427</v>
      </c>
      <c r="E260" s="309">
        <v>594891.45301239856</v>
      </c>
      <c r="F260" s="310" t="s">
        <v>871</v>
      </c>
      <c r="G260" s="244" t="s">
        <v>924</v>
      </c>
      <c r="H260" s="244" t="s">
        <v>429</v>
      </c>
      <c r="I260" s="288">
        <v>1</v>
      </c>
      <c r="J260" s="244" t="s">
        <v>919</v>
      </c>
      <c r="K260" s="244">
        <v>1</v>
      </c>
      <c r="L260" s="244">
        <v>1</v>
      </c>
      <c r="M260" s="244" t="s">
        <v>89</v>
      </c>
      <c r="N260" s="244">
        <f t="shared" si="12"/>
        <v>1</v>
      </c>
      <c r="R260" s="301"/>
      <c r="S260" s="301"/>
      <c r="T260" s="301"/>
      <c r="U260" s="301"/>
      <c r="V260" s="301"/>
      <c r="W260" s="301"/>
      <c r="X260" s="301"/>
      <c r="Y260" s="301"/>
      <c r="Z260" s="301"/>
      <c r="AA260" s="301"/>
      <c r="AB260" s="301"/>
      <c r="AC260" s="301"/>
      <c r="AD260" s="301"/>
      <c r="AE260" s="301"/>
      <c r="AF260" s="301"/>
      <c r="AG260" s="301"/>
      <c r="AH260" s="301"/>
      <c r="AI260" s="301"/>
    </row>
    <row r="261" spans="1:35" ht="20.100000000000001" customHeight="1" x14ac:dyDescent="0.2">
      <c r="A261" s="240">
        <v>258</v>
      </c>
      <c r="B261" s="241" t="s">
        <v>12</v>
      </c>
      <c r="C261" s="310" t="s">
        <v>432</v>
      </c>
      <c r="D261" s="310" t="s">
        <v>427</v>
      </c>
      <c r="E261" s="309">
        <v>595024.91477985017</v>
      </c>
      <c r="F261" s="310" t="s">
        <v>880</v>
      </c>
      <c r="G261" s="244" t="s">
        <v>915</v>
      </c>
      <c r="H261" s="244" t="s">
        <v>429</v>
      </c>
      <c r="I261" s="288">
        <v>1</v>
      </c>
      <c r="J261" s="244" t="s">
        <v>919</v>
      </c>
      <c r="K261" s="244">
        <v>0.5</v>
      </c>
      <c r="L261" s="244">
        <v>0.6</v>
      </c>
      <c r="M261" s="244" t="s">
        <v>89</v>
      </c>
      <c r="N261" s="244">
        <f t="shared" si="12"/>
        <v>0.3</v>
      </c>
      <c r="R261" s="301"/>
      <c r="S261" s="301"/>
      <c r="T261" s="301"/>
      <c r="U261" s="301"/>
      <c r="V261" s="301"/>
      <c r="W261" s="301"/>
      <c r="X261" s="301"/>
      <c r="Y261" s="301"/>
      <c r="Z261" s="301"/>
      <c r="AA261" s="301"/>
      <c r="AB261" s="301"/>
      <c r="AC261" s="301"/>
      <c r="AD261" s="301"/>
      <c r="AE261" s="301"/>
      <c r="AF261" s="301"/>
      <c r="AG261" s="301"/>
      <c r="AH261" s="301"/>
      <c r="AI261" s="301"/>
    </row>
    <row r="262" spans="1:35" ht="20.100000000000001" customHeight="1" x14ac:dyDescent="0.2">
      <c r="A262" s="240">
        <v>259</v>
      </c>
      <c r="B262" s="241" t="s">
        <v>12</v>
      </c>
      <c r="C262" s="310" t="s">
        <v>432</v>
      </c>
      <c r="D262" s="310" t="s">
        <v>427</v>
      </c>
      <c r="E262" s="309">
        <v>595035.98197828035</v>
      </c>
      <c r="F262" s="310" t="s">
        <v>880</v>
      </c>
      <c r="G262" s="244" t="s">
        <v>915</v>
      </c>
      <c r="H262" s="244" t="s">
        <v>429</v>
      </c>
      <c r="I262" s="288">
        <v>1</v>
      </c>
      <c r="J262" s="244" t="s">
        <v>919</v>
      </c>
      <c r="K262" s="244">
        <v>0.5</v>
      </c>
      <c r="L262" s="244">
        <v>0.6</v>
      </c>
      <c r="M262" s="244" t="s">
        <v>89</v>
      </c>
      <c r="N262" s="244">
        <f t="shared" si="12"/>
        <v>0.3</v>
      </c>
      <c r="R262" s="301"/>
      <c r="S262" s="301"/>
      <c r="T262" s="301"/>
      <c r="U262" s="301"/>
      <c r="V262" s="301"/>
      <c r="W262" s="301"/>
      <c r="X262" s="301"/>
      <c r="Y262" s="301"/>
      <c r="Z262" s="301"/>
      <c r="AA262" s="301"/>
      <c r="AB262" s="301"/>
      <c r="AC262" s="301"/>
      <c r="AD262" s="301"/>
      <c r="AE262" s="301"/>
      <c r="AF262" s="301"/>
      <c r="AG262" s="301"/>
      <c r="AH262" s="301"/>
      <c r="AI262" s="301"/>
    </row>
    <row r="263" spans="1:35" ht="20.100000000000001" customHeight="1" x14ac:dyDescent="0.2">
      <c r="A263" s="240">
        <v>260</v>
      </c>
      <c r="B263" s="241" t="s">
        <v>12</v>
      </c>
      <c r="C263" s="310" t="s">
        <v>432</v>
      </c>
      <c r="D263" s="310" t="s">
        <v>427</v>
      </c>
      <c r="E263" s="309">
        <v>595047.10764650849</v>
      </c>
      <c r="F263" s="310" t="s">
        <v>880</v>
      </c>
      <c r="G263" s="244" t="s">
        <v>915</v>
      </c>
      <c r="H263" s="244" t="s">
        <v>869</v>
      </c>
      <c r="I263" s="288">
        <v>1</v>
      </c>
      <c r="J263" s="244" t="s">
        <v>919</v>
      </c>
      <c r="K263" s="244">
        <v>0.5</v>
      </c>
      <c r="L263" s="244">
        <v>0.6</v>
      </c>
      <c r="M263" s="244" t="s">
        <v>89</v>
      </c>
      <c r="N263" s="244">
        <f t="shared" ref="N263:N326" si="13">IF(M263="",K263*L263,IF(G263="R-1",K263*L263,IF(LEFT(G263,1)="R",PI()*((M263^2)/4),K263*L263)))</f>
        <v>0.3</v>
      </c>
      <c r="R263" s="301"/>
      <c r="S263" s="301"/>
      <c r="T263" s="301"/>
      <c r="U263" s="301"/>
      <c r="V263" s="301"/>
      <c r="W263" s="301"/>
      <c r="X263" s="301"/>
      <c r="Y263" s="301"/>
      <c r="Z263" s="301"/>
      <c r="AA263" s="301"/>
      <c r="AB263" s="301"/>
      <c r="AC263" s="301"/>
      <c r="AD263" s="301"/>
      <c r="AE263" s="301"/>
      <c r="AF263" s="301"/>
      <c r="AG263" s="301"/>
      <c r="AH263" s="301"/>
      <c r="AI263" s="301"/>
    </row>
    <row r="264" spans="1:35" ht="20.100000000000001" customHeight="1" x14ac:dyDescent="0.2">
      <c r="A264" s="240">
        <v>261</v>
      </c>
      <c r="B264" s="241" t="s">
        <v>12</v>
      </c>
      <c r="C264" s="310" t="s">
        <v>432</v>
      </c>
      <c r="D264" s="310" t="s">
        <v>427</v>
      </c>
      <c r="E264" s="309">
        <v>595047.10764650849</v>
      </c>
      <c r="F264" s="310" t="s">
        <v>880</v>
      </c>
      <c r="G264" s="244" t="s">
        <v>915</v>
      </c>
      <c r="H264" s="244" t="s">
        <v>429</v>
      </c>
      <c r="I264" s="288">
        <v>1</v>
      </c>
      <c r="J264" s="244" t="s">
        <v>919</v>
      </c>
      <c r="K264" s="244">
        <v>0.5</v>
      </c>
      <c r="L264" s="244">
        <v>0.6</v>
      </c>
      <c r="M264" s="244" t="s">
        <v>89</v>
      </c>
      <c r="N264" s="244">
        <f t="shared" si="13"/>
        <v>0.3</v>
      </c>
      <c r="R264" s="301"/>
      <c r="S264" s="301"/>
      <c r="T264" s="301"/>
      <c r="U264" s="301"/>
      <c r="V264" s="301"/>
      <c r="W264" s="301"/>
      <c r="X264" s="301"/>
      <c r="Y264" s="301"/>
      <c r="Z264" s="301"/>
      <c r="AA264" s="301"/>
      <c r="AB264" s="301"/>
      <c r="AC264" s="301"/>
      <c r="AD264" s="301"/>
      <c r="AE264" s="301"/>
      <c r="AF264" s="301"/>
      <c r="AG264" s="301"/>
      <c r="AH264" s="301"/>
      <c r="AI264" s="301"/>
    </row>
    <row r="265" spans="1:35" ht="20.100000000000001" customHeight="1" x14ac:dyDescent="0.2">
      <c r="A265" s="240">
        <v>262</v>
      </c>
      <c r="B265" s="241" t="s">
        <v>12</v>
      </c>
      <c r="C265" s="310" t="s">
        <v>432</v>
      </c>
      <c r="D265" s="310" t="s">
        <v>427</v>
      </c>
      <c r="E265" s="309">
        <v>595071.41637937387</v>
      </c>
      <c r="F265" s="310" t="s">
        <v>880</v>
      </c>
      <c r="G265" s="244" t="s">
        <v>915</v>
      </c>
      <c r="H265" s="244" t="s">
        <v>429</v>
      </c>
      <c r="I265" s="288">
        <v>1</v>
      </c>
      <c r="J265" s="244" t="s">
        <v>919</v>
      </c>
      <c r="K265" s="244">
        <v>0.5</v>
      </c>
      <c r="L265" s="244">
        <v>0.6</v>
      </c>
      <c r="M265" s="244" t="s">
        <v>89</v>
      </c>
      <c r="N265" s="244">
        <f t="shared" si="13"/>
        <v>0.3</v>
      </c>
      <c r="R265" s="301"/>
      <c r="S265" s="301"/>
      <c r="T265" s="301"/>
      <c r="U265" s="301"/>
      <c r="V265" s="301"/>
      <c r="W265" s="301"/>
      <c r="X265" s="301"/>
      <c r="Y265" s="301"/>
      <c r="Z265" s="301"/>
      <c r="AA265" s="301"/>
      <c r="AB265" s="301"/>
      <c r="AC265" s="301"/>
      <c r="AD265" s="301"/>
      <c r="AE265" s="301"/>
      <c r="AF265" s="301"/>
      <c r="AG265" s="301"/>
      <c r="AH265" s="301"/>
      <c r="AI265" s="301"/>
    </row>
    <row r="266" spans="1:35" ht="20.100000000000001" customHeight="1" x14ac:dyDescent="0.2">
      <c r="A266" s="240">
        <v>263</v>
      </c>
      <c r="B266" s="241" t="s">
        <v>12</v>
      </c>
      <c r="C266" s="310" t="s">
        <v>432</v>
      </c>
      <c r="D266" s="310" t="s">
        <v>427</v>
      </c>
      <c r="E266" s="309">
        <v>595093.17941084818</v>
      </c>
      <c r="F266" s="310" t="s">
        <v>880</v>
      </c>
      <c r="G266" s="244" t="s">
        <v>915</v>
      </c>
      <c r="H266" s="244" t="s">
        <v>429</v>
      </c>
      <c r="I266" s="288">
        <v>1</v>
      </c>
      <c r="J266" s="244" t="s">
        <v>919</v>
      </c>
      <c r="K266" s="244">
        <v>0.5</v>
      </c>
      <c r="L266" s="244">
        <v>0.6</v>
      </c>
      <c r="M266" s="244" t="s">
        <v>89</v>
      </c>
      <c r="N266" s="244">
        <f t="shared" si="13"/>
        <v>0.3</v>
      </c>
      <c r="R266" s="301"/>
      <c r="S266" s="301"/>
      <c r="T266" s="301"/>
      <c r="U266" s="301"/>
      <c r="V266" s="301"/>
      <c r="W266" s="301"/>
      <c r="X266" s="301"/>
      <c r="Y266" s="301"/>
      <c r="Z266" s="301"/>
      <c r="AA266" s="301"/>
      <c r="AB266" s="301"/>
      <c r="AC266" s="301"/>
      <c r="AD266" s="301"/>
      <c r="AE266" s="301"/>
      <c r="AF266" s="301"/>
      <c r="AG266" s="301"/>
      <c r="AH266" s="301"/>
      <c r="AI266" s="301"/>
    </row>
    <row r="267" spans="1:35" ht="20.100000000000001" customHeight="1" x14ac:dyDescent="0.2">
      <c r="A267" s="240">
        <v>264</v>
      </c>
      <c r="B267" s="241" t="s">
        <v>12</v>
      </c>
      <c r="C267" s="310" t="s">
        <v>432</v>
      </c>
      <c r="D267" s="310" t="s">
        <v>427</v>
      </c>
      <c r="E267" s="309">
        <v>595108.01802172093</v>
      </c>
      <c r="F267" s="310" t="s">
        <v>880</v>
      </c>
      <c r="G267" s="244" t="s">
        <v>915</v>
      </c>
      <c r="H267" s="244" t="s">
        <v>429</v>
      </c>
      <c r="I267" s="288">
        <v>1</v>
      </c>
      <c r="J267" s="244" t="s">
        <v>919</v>
      </c>
      <c r="K267" s="244">
        <v>0.5</v>
      </c>
      <c r="L267" s="244">
        <v>0.6</v>
      </c>
      <c r="M267" s="244" t="s">
        <v>89</v>
      </c>
      <c r="N267" s="244">
        <f t="shared" si="13"/>
        <v>0.3</v>
      </c>
      <c r="R267" s="301"/>
      <c r="S267" s="301"/>
      <c r="T267" s="301"/>
      <c r="U267" s="301"/>
      <c r="V267" s="301"/>
      <c r="W267" s="301"/>
      <c r="X267" s="301"/>
      <c r="Y267" s="301"/>
      <c r="Z267" s="301"/>
      <c r="AA267" s="301"/>
      <c r="AB267" s="301"/>
      <c r="AC267" s="301"/>
      <c r="AD267" s="301"/>
      <c r="AE267" s="301"/>
      <c r="AF267" s="301"/>
      <c r="AG267" s="301"/>
      <c r="AH267" s="301"/>
      <c r="AI267" s="301"/>
    </row>
    <row r="268" spans="1:35" ht="20.100000000000001" customHeight="1" x14ac:dyDescent="0.2">
      <c r="A268" s="240">
        <v>265</v>
      </c>
      <c r="B268" s="241" t="s">
        <v>12</v>
      </c>
      <c r="C268" s="310" t="s">
        <v>426</v>
      </c>
      <c r="D268" s="310" t="s">
        <v>427</v>
      </c>
      <c r="E268" s="309">
        <v>595577.57648960198</v>
      </c>
      <c r="F268" s="310" t="s">
        <v>871</v>
      </c>
      <c r="G268" s="244" t="s">
        <v>924</v>
      </c>
      <c r="H268" s="244" t="s">
        <v>429</v>
      </c>
      <c r="I268" s="288">
        <v>1</v>
      </c>
      <c r="J268" s="244" t="s">
        <v>919</v>
      </c>
      <c r="K268" s="244">
        <v>1.2</v>
      </c>
      <c r="L268" s="244">
        <v>1.2</v>
      </c>
      <c r="M268" s="244" t="s">
        <v>89</v>
      </c>
      <c r="N268" s="244">
        <f t="shared" si="13"/>
        <v>1.44</v>
      </c>
      <c r="R268" s="301"/>
      <c r="S268" s="301"/>
      <c r="T268" s="301"/>
      <c r="U268" s="301"/>
      <c r="V268" s="301"/>
      <c r="W268" s="301"/>
      <c r="X268" s="301"/>
      <c r="Y268" s="301"/>
      <c r="Z268" s="301"/>
      <c r="AA268" s="301"/>
      <c r="AB268" s="301"/>
      <c r="AC268" s="301"/>
      <c r="AD268" s="301"/>
      <c r="AE268" s="301"/>
      <c r="AF268" s="301"/>
      <c r="AG268" s="301"/>
      <c r="AH268" s="301"/>
      <c r="AI268" s="301"/>
    </row>
    <row r="269" spans="1:35" ht="20.100000000000001" customHeight="1" x14ac:dyDescent="0.2">
      <c r="A269" s="240">
        <v>266</v>
      </c>
      <c r="B269" s="241" t="s">
        <v>12</v>
      </c>
      <c r="C269" s="310" t="s">
        <v>426</v>
      </c>
      <c r="D269" s="310" t="s">
        <v>427</v>
      </c>
      <c r="E269" s="309">
        <v>595661.88836548256</v>
      </c>
      <c r="F269" s="310" t="s">
        <v>888</v>
      </c>
      <c r="G269" s="244" t="s">
        <v>926</v>
      </c>
      <c r="H269" s="244" t="s">
        <v>429</v>
      </c>
      <c r="I269" s="288">
        <v>1</v>
      </c>
      <c r="J269" s="244" t="s">
        <v>919</v>
      </c>
      <c r="K269" s="244">
        <v>0.5</v>
      </c>
      <c r="L269" s="244">
        <v>0.8</v>
      </c>
      <c r="M269" s="244" t="s">
        <v>89</v>
      </c>
      <c r="N269" s="244">
        <f t="shared" si="13"/>
        <v>0.4</v>
      </c>
      <c r="R269" s="301"/>
      <c r="S269" s="301"/>
      <c r="T269" s="301"/>
      <c r="U269" s="301"/>
      <c r="V269" s="301"/>
      <c r="W269" s="301"/>
      <c r="X269" s="301"/>
      <c r="Y269" s="301"/>
      <c r="Z269" s="301"/>
      <c r="AA269" s="301"/>
      <c r="AB269" s="301"/>
      <c r="AC269" s="301"/>
      <c r="AD269" s="301"/>
      <c r="AE269" s="301"/>
      <c r="AF269" s="301"/>
      <c r="AG269" s="301"/>
      <c r="AH269" s="301"/>
      <c r="AI269" s="301"/>
    </row>
    <row r="270" spans="1:35" ht="20.100000000000001" customHeight="1" x14ac:dyDescent="0.2">
      <c r="A270" s="240">
        <v>267</v>
      </c>
      <c r="B270" s="241" t="s">
        <v>12</v>
      </c>
      <c r="C270" s="310" t="s">
        <v>426</v>
      </c>
      <c r="D270" s="310" t="s">
        <v>427</v>
      </c>
      <c r="E270" s="309">
        <v>595894.47543874721</v>
      </c>
      <c r="F270" s="310" t="s">
        <v>879</v>
      </c>
      <c r="G270" s="244" t="s">
        <v>881</v>
      </c>
      <c r="H270" s="244" t="s">
        <v>429</v>
      </c>
      <c r="I270" s="288">
        <v>1</v>
      </c>
      <c r="J270" s="244" t="s">
        <v>919</v>
      </c>
      <c r="K270" s="244" t="s">
        <v>89</v>
      </c>
      <c r="L270" s="244" t="s">
        <v>89</v>
      </c>
      <c r="M270" s="244">
        <v>1</v>
      </c>
      <c r="N270" s="244">
        <f t="shared" si="13"/>
        <v>0.78539816339744828</v>
      </c>
      <c r="R270" s="301"/>
      <c r="S270" s="301"/>
      <c r="T270" s="301"/>
      <c r="U270" s="301"/>
      <c r="V270" s="301"/>
      <c r="W270" s="301"/>
      <c r="X270" s="301"/>
      <c r="Y270" s="301"/>
      <c r="Z270" s="301"/>
      <c r="AA270" s="301"/>
      <c r="AB270" s="301"/>
      <c r="AC270" s="301"/>
      <c r="AD270" s="301"/>
      <c r="AE270" s="301"/>
      <c r="AF270" s="301"/>
      <c r="AG270" s="301"/>
      <c r="AH270" s="301"/>
      <c r="AI270" s="301"/>
    </row>
    <row r="271" spans="1:35" ht="20.100000000000001" customHeight="1" x14ac:dyDescent="0.2">
      <c r="A271" s="240">
        <v>268</v>
      </c>
      <c r="B271" s="241" t="s">
        <v>12</v>
      </c>
      <c r="C271" s="310" t="s">
        <v>426</v>
      </c>
      <c r="D271" s="310" t="s">
        <v>427</v>
      </c>
      <c r="E271" s="309">
        <v>595937.4933798305</v>
      </c>
      <c r="F271" s="310" t="s">
        <v>879</v>
      </c>
      <c r="G271" s="244" t="s">
        <v>881</v>
      </c>
      <c r="H271" s="244" t="s">
        <v>429</v>
      </c>
      <c r="I271" s="288">
        <v>1</v>
      </c>
      <c r="J271" s="244" t="s">
        <v>919</v>
      </c>
      <c r="K271" s="244" t="s">
        <v>89</v>
      </c>
      <c r="L271" s="244" t="s">
        <v>89</v>
      </c>
      <c r="M271" s="244">
        <v>1</v>
      </c>
      <c r="N271" s="244">
        <f t="shared" si="13"/>
        <v>0.78539816339744828</v>
      </c>
      <c r="R271" s="301"/>
      <c r="S271" s="301"/>
      <c r="T271" s="301"/>
      <c r="U271" s="301"/>
      <c r="V271" s="301"/>
      <c r="W271" s="301"/>
      <c r="X271" s="301"/>
      <c r="Y271" s="301"/>
      <c r="Z271" s="301"/>
      <c r="AA271" s="301"/>
      <c r="AB271" s="301"/>
      <c r="AC271" s="301"/>
      <c r="AD271" s="301"/>
      <c r="AE271" s="301"/>
      <c r="AF271" s="301"/>
      <c r="AG271" s="301"/>
      <c r="AH271" s="301"/>
      <c r="AI271" s="301"/>
    </row>
    <row r="272" spans="1:35" ht="20.100000000000001" customHeight="1" x14ac:dyDescent="0.2">
      <c r="A272" s="240">
        <v>269</v>
      </c>
      <c r="B272" s="241" t="s">
        <v>12</v>
      </c>
      <c r="C272" s="310" t="s">
        <v>426</v>
      </c>
      <c r="D272" s="310" t="s">
        <v>427</v>
      </c>
      <c r="E272" s="309">
        <v>596070.24668990809</v>
      </c>
      <c r="F272" s="310" t="s">
        <v>871</v>
      </c>
      <c r="G272" s="244" t="s">
        <v>914</v>
      </c>
      <c r="H272" s="244" t="s">
        <v>429</v>
      </c>
      <c r="I272" s="288">
        <v>1</v>
      </c>
      <c r="J272" s="244" t="s">
        <v>919</v>
      </c>
      <c r="K272" s="244">
        <v>1</v>
      </c>
      <c r="L272" s="244">
        <v>1</v>
      </c>
      <c r="M272" s="244" t="s">
        <v>89</v>
      </c>
      <c r="N272" s="244">
        <f t="shared" si="13"/>
        <v>1</v>
      </c>
      <c r="R272" s="301"/>
      <c r="S272" s="301"/>
      <c r="T272" s="301"/>
      <c r="U272" s="301"/>
      <c r="V272" s="301"/>
      <c r="W272" s="301"/>
      <c r="X272" s="301"/>
      <c r="Y272" s="301"/>
      <c r="Z272" s="301"/>
      <c r="AA272" s="301"/>
      <c r="AB272" s="301"/>
      <c r="AC272" s="301"/>
      <c r="AD272" s="301"/>
      <c r="AE272" s="301"/>
      <c r="AF272" s="301"/>
      <c r="AG272" s="301"/>
      <c r="AH272" s="301"/>
      <c r="AI272" s="301"/>
    </row>
    <row r="273" spans="1:35" ht="20.100000000000001" customHeight="1" x14ac:dyDescent="0.2">
      <c r="A273" s="240">
        <v>270</v>
      </c>
      <c r="B273" s="241" t="s">
        <v>12</v>
      </c>
      <c r="C273" s="310" t="s">
        <v>426</v>
      </c>
      <c r="D273" s="310" t="s">
        <v>427</v>
      </c>
      <c r="E273" s="309">
        <v>596116.9818136933</v>
      </c>
      <c r="F273" s="310" t="s">
        <v>880</v>
      </c>
      <c r="G273" s="244" t="s">
        <v>915</v>
      </c>
      <c r="H273" s="244" t="s">
        <v>429</v>
      </c>
      <c r="I273" s="288">
        <v>1</v>
      </c>
      <c r="J273" s="244" t="s">
        <v>919</v>
      </c>
      <c r="K273" s="244">
        <v>0.5</v>
      </c>
      <c r="L273" s="244">
        <v>0.6</v>
      </c>
      <c r="M273" s="244" t="s">
        <v>89</v>
      </c>
      <c r="N273" s="244">
        <f t="shared" si="13"/>
        <v>0.3</v>
      </c>
      <c r="R273" s="301"/>
      <c r="S273" s="301"/>
      <c r="T273" s="301"/>
      <c r="U273" s="301"/>
      <c r="V273" s="301"/>
      <c r="W273" s="301"/>
      <c r="X273" s="301"/>
      <c r="Y273" s="301"/>
      <c r="Z273" s="301"/>
      <c r="AA273" s="301"/>
      <c r="AB273" s="301"/>
      <c r="AC273" s="301"/>
      <c r="AD273" s="301"/>
      <c r="AE273" s="301"/>
      <c r="AF273" s="301"/>
      <c r="AG273" s="301"/>
      <c r="AH273" s="301"/>
      <c r="AI273" s="301"/>
    </row>
    <row r="274" spans="1:35" ht="20.100000000000001" customHeight="1" x14ac:dyDescent="0.2">
      <c r="A274" s="240">
        <v>271</v>
      </c>
      <c r="B274" s="241" t="s">
        <v>12</v>
      </c>
      <c r="C274" s="310" t="s">
        <v>426</v>
      </c>
      <c r="D274" s="310" t="s">
        <v>427</v>
      </c>
      <c r="E274" s="309">
        <v>596159.96411783283</v>
      </c>
      <c r="F274" s="310" t="s">
        <v>880</v>
      </c>
      <c r="G274" s="244" t="s">
        <v>915</v>
      </c>
      <c r="H274" s="244" t="s">
        <v>429</v>
      </c>
      <c r="I274" s="288">
        <v>1</v>
      </c>
      <c r="J274" s="244" t="s">
        <v>919</v>
      </c>
      <c r="K274" s="244">
        <v>0.5</v>
      </c>
      <c r="L274" s="244">
        <v>0.6</v>
      </c>
      <c r="M274" s="244" t="s">
        <v>89</v>
      </c>
      <c r="N274" s="244">
        <f t="shared" si="13"/>
        <v>0.3</v>
      </c>
      <c r="R274" s="301"/>
      <c r="S274" s="301"/>
      <c r="T274" s="301"/>
      <c r="U274" s="301"/>
      <c r="V274" s="301"/>
      <c r="W274" s="301"/>
      <c r="X274" s="301"/>
      <c r="Y274" s="301"/>
      <c r="Z274" s="301"/>
      <c r="AA274" s="301"/>
      <c r="AB274" s="301"/>
      <c r="AC274" s="301"/>
      <c r="AD274" s="301"/>
      <c r="AE274" s="301"/>
      <c r="AF274" s="301"/>
      <c r="AG274" s="301"/>
      <c r="AH274" s="301"/>
      <c r="AI274" s="301"/>
    </row>
    <row r="275" spans="1:35" ht="20.100000000000001" customHeight="1" x14ac:dyDescent="0.2">
      <c r="A275" s="240">
        <v>272</v>
      </c>
      <c r="B275" s="241" t="s">
        <v>12</v>
      </c>
      <c r="C275" s="310" t="s">
        <v>426</v>
      </c>
      <c r="D275" s="310" t="s">
        <v>427</v>
      </c>
      <c r="E275" s="309">
        <v>596180.21175520285</v>
      </c>
      <c r="F275" s="310" t="s">
        <v>880</v>
      </c>
      <c r="G275" s="244" t="s">
        <v>915</v>
      </c>
      <c r="H275" s="244" t="s">
        <v>429</v>
      </c>
      <c r="I275" s="288">
        <v>1</v>
      </c>
      <c r="J275" s="244" t="s">
        <v>919</v>
      </c>
      <c r="K275" s="244">
        <v>0.5</v>
      </c>
      <c r="L275" s="244">
        <v>0.6</v>
      </c>
      <c r="M275" s="244" t="s">
        <v>89</v>
      </c>
      <c r="N275" s="244">
        <f t="shared" si="13"/>
        <v>0.3</v>
      </c>
      <c r="R275" s="301"/>
      <c r="S275" s="301"/>
      <c r="T275" s="301"/>
      <c r="U275" s="301"/>
      <c r="V275" s="301"/>
      <c r="W275" s="301"/>
      <c r="X275" s="301"/>
      <c r="Y275" s="301"/>
      <c r="Z275" s="301"/>
      <c r="AA275" s="301"/>
      <c r="AB275" s="301"/>
      <c r="AC275" s="301"/>
      <c r="AD275" s="301"/>
      <c r="AE275" s="301"/>
      <c r="AF275" s="301"/>
      <c r="AG275" s="301"/>
      <c r="AH275" s="301"/>
      <c r="AI275" s="301"/>
    </row>
    <row r="276" spans="1:35" ht="20.100000000000001" customHeight="1" x14ac:dyDescent="0.2">
      <c r="A276" s="240">
        <v>273</v>
      </c>
      <c r="B276" s="241" t="s">
        <v>12</v>
      </c>
      <c r="C276" s="310" t="s">
        <v>426</v>
      </c>
      <c r="D276" s="310" t="s">
        <v>427</v>
      </c>
      <c r="E276" s="309">
        <v>596189.73207715165</v>
      </c>
      <c r="F276" s="310" t="s">
        <v>880</v>
      </c>
      <c r="G276" s="244" t="s">
        <v>915</v>
      </c>
      <c r="H276" s="244" t="s">
        <v>429</v>
      </c>
      <c r="I276" s="288">
        <v>1</v>
      </c>
      <c r="J276" s="244" t="s">
        <v>919</v>
      </c>
      <c r="K276" s="244">
        <v>0.5</v>
      </c>
      <c r="L276" s="244">
        <v>0.6</v>
      </c>
      <c r="M276" s="244" t="s">
        <v>89</v>
      </c>
      <c r="N276" s="244">
        <f t="shared" si="13"/>
        <v>0.3</v>
      </c>
      <c r="R276" s="301"/>
      <c r="S276" s="301"/>
      <c r="T276" s="301"/>
      <c r="U276" s="301"/>
      <c r="V276" s="301"/>
      <c r="W276" s="301"/>
      <c r="X276" s="301"/>
      <c r="Y276" s="301"/>
      <c r="Z276" s="301"/>
      <c r="AA276" s="301"/>
      <c r="AB276" s="301"/>
      <c r="AC276" s="301"/>
      <c r="AD276" s="301"/>
      <c r="AE276" s="301"/>
      <c r="AF276" s="301"/>
      <c r="AG276" s="301"/>
      <c r="AH276" s="301"/>
      <c r="AI276" s="301"/>
    </row>
    <row r="277" spans="1:35" ht="20.100000000000001" customHeight="1" x14ac:dyDescent="0.2">
      <c r="A277" s="240">
        <v>274</v>
      </c>
      <c r="B277" s="241" t="s">
        <v>12</v>
      </c>
      <c r="C277" s="310" t="s">
        <v>426</v>
      </c>
      <c r="D277" s="310" t="s">
        <v>427</v>
      </c>
      <c r="E277" s="309">
        <v>596229.86483710911</v>
      </c>
      <c r="F277" s="310" t="s">
        <v>880</v>
      </c>
      <c r="G277" s="244" t="s">
        <v>915</v>
      </c>
      <c r="H277" s="244" t="s">
        <v>429</v>
      </c>
      <c r="I277" s="288">
        <v>1</v>
      </c>
      <c r="J277" s="244" t="s">
        <v>919</v>
      </c>
      <c r="K277" s="244">
        <v>0.5</v>
      </c>
      <c r="L277" s="244">
        <v>0.6</v>
      </c>
      <c r="M277" s="244" t="s">
        <v>89</v>
      </c>
      <c r="N277" s="244">
        <f t="shared" si="13"/>
        <v>0.3</v>
      </c>
      <c r="R277" s="301"/>
      <c r="S277" s="301"/>
      <c r="T277" s="301"/>
      <c r="U277" s="301"/>
      <c r="V277" s="301"/>
      <c r="W277" s="301"/>
      <c r="X277" s="301"/>
      <c r="Y277" s="301"/>
      <c r="Z277" s="301"/>
      <c r="AA277" s="301"/>
      <c r="AB277" s="301"/>
      <c r="AC277" s="301"/>
      <c r="AD277" s="301"/>
      <c r="AE277" s="301"/>
      <c r="AF277" s="301"/>
      <c r="AG277" s="301"/>
      <c r="AH277" s="301"/>
      <c r="AI277" s="301"/>
    </row>
    <row r="278" spans="1:35" ht="20.100000000000001" customHeight="1" x14ac:dyDescent="0.2">
      <c r="A278" s="240">
        <v>275</v>
      </c>
      <c r="B278" s="241" t="s">
        <v>12</v>
      </c>
      <c r="C278" s="310" t="s">
        <v>426</v>
      </c>
      <c r="D278" s="310" t="s">
        <v>427</v>
      </c>
      <c r="E278" s="309">
        <v>596236.80352324923</v>
      </c>
      <c r="F278" s="310" t="s">
        <v>880</v>
      </c>
      <c r="G278" s="244" t="s">
        <v>915</v>
      </c>
      <c r="H278" s="244" t="s">
        <v>429</v>
      </c>
      <c r="I278" s="288">
        <v>1</v>
      </c>
      <c r="J278" s="244" t="s">
        <v>919</v>
      </c>
      <c r="K278" s="244">
        <v>0.5</v>
      </c>
      <c r="L278" s="244">
        <v>0.6</v>
      </c>
      <c r="M278" s="244" t="s">
        <v>89</v>
      </c>
      <c r="N278" s="244">
        <f t="shared" si="13"/>
        <v>0.3</v>
      </c>
      <c r="R278" s="301"/>
      <c r="S278" s="301"/>
      <c r="T278" s="301"/>
      <c r="U278" s="301"/>
      <c r="V278" s="301"/>
      <c r="W278" s="301"/>
      <c r="X278" s="301"/>
      <c r="Y278" s="301"/>
      <c r="Z278" s="301"/>
      <c r="AA278" s="301"/>
      <c r="AB278" s="301"/>
      <c r="AC278" s="301"/>
      <c r="AD278" s="301"/>
      <c r="AE278" s="301"/>
      <c r="AF278" s="301"/>
      <c r="AG278" s="301"/>
      <c r="AH278" s="301"/>
      <c r="AI278" s="301"/>
    </row>
    <row r="279" spans="1:35" ht="20.100000000000001" customHeight="1" x14ac:dyDescent="0.2">
      <c r="A279" s="240">
        <v>276</v>
      </c>
      <c r="B279" s="241" t="s">
        <v>12</v>
      </c>
      <c r="C279" s="310" t="s">
        <v>426</v>
      </c>
      <c r="D279" s="310" t="s">
        <v>427</v>
      </c>
      <c r="E279" s="309">
        <v>596273.90132403083</v>
      </c>
      <c r="F279" s="310" t="s">
        <v>880</v>
      </c>
      <c r="G279" s="244" t="s">
        <v>915</v>
      </c>
      <c r="H279" s="244" t="s">
        <v>429</v>
      </c>
      <c r="I279" s="288">
        <v>1</v>
      </c>
      <c r="J279" s="244" t="s">
        <v>919</v>
      </c>
      <c r="K279" s="244">
        <v>0.5</v>
      </c>
      <c r="L279" s="244">
        <v>0.6</v>
      </c>
      <c r="M279" s="244" t="s">
        <v>89</v>
      </c>
      <c r="N279" s="244">
        <f t="shared" si="13"/>
        <v>0.3</v>
      </c>
      <c r="R279" s="301"/>
      <c r="S279" s="301"/>
      <c r="T279" s="301"/>
      <c r="U279" s="301"/>
      <c r="V279" s="301"/>
      <c r="W279" s="301"/>
      <c r="X279" s="301"/>
      <c r="Y279" s="301"/>
      <c r="Z279" s="301"/>
      <c r="AA279" s="301"/>
      <c r="AB279" s="301"/>
      <c r="AC279" s="301"/>
      <c r="AD279" s="301"/>
      <c r="AE279" s="301"/>
      <c r="AF279" s="301"/>
      <c r="AG279" s="301"/>
      <c r="AH279" s="301"/>
      <c r="AI279" s="301"/>
    </row>
    <row r="280" spans="1:35" ht="20.100000000000001" customHeight="1" x14ac:dyDescent="0.2">
      <c r="A280" s="240">
        <v>277</v>
      </c>
      <c r="B280" s="241" t="s">
        <v>12</v>
      </c>
      <c r="C280" s="310" t="s">
        <v>426</v>
      </c>
      <c r="D280" s="310" t="s">
        <v>427</v>
      </c>
      <c r="E280" s="309">
        <v>596364.99551472813</v>
      </c>
      <c r="F280" s="310" t="s">
        <v>871</v>
      </c>
      <c r="G280" s="244" t="s">
        <v>914</v>
      </c>
      <c r="H280" s="244" t="s">
        <v>429</v>
      </c>
      <c r="I280" s="288">
        <v>1</v>
      </c>
      <c r="J280" s="244" t="s">
        <v>919</v>
      </c>
      <c r="K280" s="244">
        <v>1</v>
      </c>
      <c r="L280" s="244">
        <v>1</v>
      </c>
      <c r="M280" s="244" t="s">
        <v>89</v>
      </c>
      <c r="N280" s="244">
        <f t="shared" si="13"/>
        <v>1</v>
      </c>
      <c r="R280" s="301"/>
      <c r="S280" s="301"/>
      <c r="T280" s="301"/>
      <c r="U280" s="301"/>
      <c r="V280" s="301"/>
      <c r="W280" s="301"/>
      <c r="X280" s="301"/>
      <c r="Y280" s="301"/>
      <c r="Z280" s="301"/>
      <c r="AA280" s="301"/>
      <c r="AB280" s="301"/>
      <c r="AC280" s="301"/>
      <c r="AD280" s="301"/>
      <c r="AE280" s="301"/>
      <c r="AF280" s="301"/>
      <c r="AG280" s="301"/>
      <c r="AH280" s="301"/>
      <c r="AI280" s="301"/>
    </row>
    <row r="281" spans="1:35" ht="20.100000000000001" customHeight="1" x14ac:dyDescent="0.2">
      <c r="A281" s="240">
        <v>278</v>
      </c>
      <c r="B281" s="241" t="s">
        <v>12</v>
      </c>
      <c r="C281" s="310" t="s">
        <v>426</v>
      </c>
      <c r="D281" s="310" t="s">
        <v>427</v>
      </c>
      <c r="E281" s="309">
        <v>596399.30323279637</v>
      </c>
      <c r="F281" s="310" t="s">
        <v>880</v>
      </c>
      <c r="G281" s="244" t="s">
        <v>915</v>
      </c>
      <c r="H281" s="244" t="s">
        <v>429</v>
      </c>
      <c r="I281" s="288">
        <v>1</v>
      </c>
      <c r="J281" s="244" t="s">
        <v>919</v>
      </c>
      <c r="K281" s="244">
        <v>0.5</v>
      </c>
      <c r="L281" s="244">
        <v>0.6</v>
      </c>
      <c r="M281" s="244" t="s">
        <v>89</v>
      </c>
      <c r="N281" s="244">
        <f t="shared" si="13"/>
        <v>0.3</v>
      </c>
      <c r="R281" s="301"/>
      <c r="S281" s="301"/>
      <c r="T281" s="301"/>
      <c r="U281" s="301"/>
      <c r="V281" s="301"/>
      <c r="W281" s="301"/>
      <c r="X281" s="301"/>
      <c r="Y281" s="301"/>
      <c r="Z281" s="301"/>
      <c r="AA281" s="301"/>
      <c r="AB281" s="301"/>
      <c r="AC281" s="301"/>
      <c r="AD281" s="301"/>
      <c r="AE281" s="301"/>
      <c r="AF281" s="301"/>
      <c r="AG281" s="301"/>
      <c r="AH281" s="301"/>
      <c r="AI281" s="301"/>
    </row>
    <row r="282" spans="1:35" ht="20.100000000000001" customHeight="1" x14ac:dyDescent="0.2">
      <c r="A282" s="240">
        <v>279</v>
      </c>
      <c r="B282" s="241" t="s">
        <v>12</v>
      </c>
      <c r="C282" s="310" t="s">
        <v>426</v>
      </c>
      <c r="D282" s="310" t="s">
        <v>427</v>
      </c>
      <c r="E282" s="309">
        <v>596410.27607763582</v>
      </c>
      <c r="F282" s="310" t="s">
        <v>880</v>
      </c>
      <c r="G282" s="244" t="s">
        <v>915</v>
      </c>
      <c r="H282" s="244" t="s">
        <v>429</v>
      </c>
      <c r="I282" s="288">
        <v>1</v>
      </c>
      <c r="J282" s="244" t="s">
        <v>919</v>
      </c>
      <c r="K282" s="244">
        <v>0.5</v>
      </c>
      <c r="L282" s="244">
        <v>0.6</v>
      </c>
      <c r="M282" s="244" t="s">
        <v>89</v>
      </c>
      <c r="N282" s="244">
        <f t="shared" si="13"/>
        <v>0.3</v>
      </c>
      <c r="R282" s="301"/>
      <c r="S282" s="301"/>
      <c r="T282" s="301"/>
      <c r="U282" s="301"/>
      <c r="V282" s="301"/>
      <c r="W282" s="301"/>
      <c r="X282" s="301"/>
      <c r="Y282" s="301"/>
      <c r="Z282" s="301"/>
      <c r="AA282" s="301"/>
      <c r="AB282" s="301"/>
      <c r="AC282" s="301"/>
      <c r="AD282" s="301"/>
      <c r="AE282" s="301"/>
      <c r="AF282" s="301"/>
      <c r="AG282" s="301"/>
      <c r="AH282" s="301"/>
      <c r="AI282" s="301"/>
    </row>
    <row r="283" spans="1:35" ht="20.100000000000001" customHeight="1" x14ac:dyDescent="0.2">
      <c r="A283" s="240">
        <v>280</v>
      </c>
      <c r="B283" s="241" t="s">
        <v>12</v>
      </c>
      <c r="C283" s="310" t="s">
        <v>426</v>
      </c>
      <c r="D283" s="310" t="s">
        <v>427</v>
      </c>
      <c r="E283" s="309">
        <v>596443.202744346</v>
      </c>
      <c r="F283" s="310" t="s">
        <v>880</v>
      </c>
      <c r="G283" s="244" t="s">
        <v>915</v>
      </c>
      <c r="H283" s="244" t="s">
        <v>429</v>
      </c>
      <c r="I283" s="288">
        <v>1</v>
      </c>
      <c r="J283" s="244" t="s">
        <v>919</v>
      </c>
      <c r="K283" s="244">
        <v>0.5</v>
      </c>
      <c r="L283" s="244">
        <v>0.6</v>
      </c>
      <c r="M283" s="244" t="s">
        <v>89</v>
      </c>
      <c r="N283" s="244">
        <f t="shared" si="13"/>
        <v>0.3</v>
      </c>
      <c r="R283" s="301"/>
      <c r="S283" s="301"/>
      <c r="T283" s="301"/>
      <c r="U283" s="301"/>
      <c r="V283" s="301"/>
      <c r="W283" s="301"/>
      <c r="X283" s="301"/>
      <c r="Y283" s="301"/>
      <c r="Z283" s="301"/>
      <c r="AA283" s="301"/>
      <c r="AB283" s="301"/>
      <c r="AC283" s="301"/>
      <c r="AD283" s="301"/>
      <c r="AE283" s="301"/>
      <c r="AF283" s="301"/>
      <c r="AG283" s="301"/>
      <c r="AH283" s="301"/>
      <c r="AI283" s="301"/>
    </row>
    <row r="284" spans="1:35" ht="20.100000000000001" customHeight="1" x14ac:dyDescent="0.2">
      <c r="A284" s="240">
        <v>281</v>
      </c>
      <c r="B284" s="241" t="s">
        <v>12</v>
      </c>
      <c r="C284" s="310" t="s">
        <v>426</v>
      </c>
      <c r="D284" s="310" t="s">
        <v>427</v>
      </c>
      <c r="E284" s="309">
        <v>596466.47757556266</v>
      </c>
      <c r="F284" s="310" t="s">
        <v>880</v>
      </c>
      <c r="G284" s="244" t="s">
        <v>915</v>
      </c>
      <c r="H284" s="244" t="s">
        <v>429</v>
      </c>
      <c r="I284" s="288">
        <v>1</v>
      </c>
      <c r="J284" s="244" t="s">
        <v>919</v>
      </c>
      <c r="K284" s="244">
        <v>0.5</v>
      </c>
      <c r="L284" s="244">
        <v>0.6</v>
      </c>
      <c r="M284" s="244" t="s">
        <v>89</v>
      </c>
      <c r="N284" s="244">
        <f t="shared" si="13"/>
        <v>0.3</v>
      </c>
      <c r="R284" s="301"/>
      <c r="S284" s="301"/>
      <c r="T284" s="301"/>
      <c r="U284" s="301"/>
      <c r="V284" s="301"/>
      <c r="W284" s="301"/>
      <c r="X284" s="301"/>
      <c r="Y284" s="301"/>
      <c r="Z284" s="301"/>
      <c r="AA284" s="301"/>
      <c r="AB284" s="301"/>
      <c r="AC284" s="301"/>
      <c r="AD284" s="301"/>
      <c r="AE284" s="301"/>
      <c r="AF284" s="301"/>
      <c r="AG284" s="301"/>
      <c r="AH284" s="301"/>
      <c r="AI284" s="301"/>
    </row>
    <row r="285" spans="1:35" ht="20.100000000000001" customHeight="1" x14ac:dyDescent="0.2">
      <c r="A285" s="240">
        <v>282</v>
      </c>
      <c r="B285" s="241" t="s">
        <v>12</v>
      </c>
      <c r="C285" s="310" t="s">
        <v>426</v>
      </c>
      <c r="D285" s="310" t="s">
        <v>427</v>
      </c>
      <c r="E285" s="309">
        <v>596466.47757556266</v>
      </c>
      <c r="F285" s="310" t="s">
        <v>880</v>
      </c>
      <c r="G285" s="244" t="s">
        <v>915</v>
      </c>
      <c r="H285" s="244" t="s">
        <v>429</v>
      </c>
      <c r="I285" s="288">
        <v>1</v>
      </c>
      <c r="J285" s="244" t="s">
        <v>919</v>
      </c>
      <c r="K285" s="244">
        <v>0.5</v>
      </c>
      <c r="L285" s="244">
        <v>0.6</v>
      </c>
      <c r="M285" s="244" t="s">
        <v>89</v>
      </c>
      <c r="N285" s="244">
        <f t="shared" si="13"/>
        <v>0.3</v>
      </c>
      <c r="R285" s="301"/>
      <c r="S285" s="301"/>
      <c r="T285" s="301"/>
      <c r="U285" s="301"/>
      <c r="V285" s="301"/>
      <c r="W285" s="301"/>
      <c r="X285" s="301"/>
      <c r="Y285" s="301"/>
      <c r="Z285" s="301"/>
      <c r="AA285" s="301"/>
      <c r="AB285" s="301"/>
      <c r="AC285" s="301"/>
      <c r="AD285" s="301"/>
      <c r="AE285" s="301"/>
      <c r="AF285" s="301"/>
      <c r="AG285" s="301"/>
      <c r="AH285" s="301"/>
      <c r="AI285" s="301"/>
    </row>
    <row r="286" spans="1:35" ht="20.100000000000001" customHeight="1" x14ac:dyDescent="0.2">
      <c r="A286" s="240">
        <v>283</v>
      </c>
      <c r="B286" s="241" t="s">
        <v>12</v>
      </c>
      <c r="C286" s="310" t="s">
        <v>426</v>
      </c>
      <c r="D286" s="310" t="s">
        <v>427</v>
      </c>
      <c r="E286" s="309">
        <v>596527.76465513906</v>
      </c>
      <c r="F286" s="310" t="s">
        <v>880</v>
      </c>
      <c r="G286" s="244" t="s">
        <v>915</v>
      </c>
      <c r="H286" s="244" t="s">
        <v>429</v>
      </c>
      <c r="I286" s="288">
        <v>1</v>
      </c>
      <c r="J286" s="244" t="s">
        <v>919</v>
      </c>
      <c r="K286" s="244">
        <v>0.5</v>
      </c>
      <c r="L286" s="244">
        <v>0.6</v>
      </c>
      <c r="M286" s="244" t="s">
        <v>89</v>
      </c>
      <c r="N286" s="244">
        <f t="shared" si="13"/>
        <v>0.3</v>
      </c>
      <c r="R286" s="301"/>
      <c r="S286" s="301"/>
      <c r="T286" s="301"/>
      <c r="U286" s="301"/>
      <c r="V286" s="301"/>
      <c r="W286" s="301"/>
      <c r="X286" s="301"/>
      <c r="Y286" s="301"/>
      <c r="Z286" s="301"/>
      <c r="AA286" s="301"/>
      <c r="AB286" s="301"/>
      <c r="AC286" s="301"/>
      <c r="AD286" s="301"/>
      <c r="AE286" s="301"/>
      <c r="AF286" s="301"/>
      <c r="AG286" s="301"/>
      <c r="AH286" s="301"/>
      <c r="AI286" s="301"/>
    </row>
    <row r="287" spans="1:35" ht="20.100000000000001" customHeight="1" x14ac:dyDescent="0.2">
      <c r="A287" s="240">
        <v>284</v>
      </c>
      <c r="B287" s="241" t="s">
        <v>12</v>
      </c>
      <c r="C287" s="310" t="s">
        <v>426</v>
      </c>
      <c r="D287" s="310" t="s">
        <v>427</v>
      </c>
      <c r="E287" s="309">
        <v>596544.1629310539</v>
      </c>
      <c r="F287" s="310" t="s">
        <v>880</v>
      </c>
      <c r="G287" s="244" t="s">
        <v>915</v>
      </c>
      <c r="H287" s="244" t="s">
        <v>429</v>
      </c>
      <c r="I287" s="288">
        <v>1</v>
      </c>
      <c r="J287" s="244" t="s">
        <v>919</v>
      </c>
      <c r="K287" s="244">
        <v>0.5</v>
      </c>
      <c r="L287" s="244">
        <v>0.6</v>
      </c>
      <c r="M287" s="244" t="s">
        <v>89</v>
      </c>
      <c r="N287" s="244">
        <f t="shared" si="13"/>
        <v>0.3</v>
      </c>
      <c r="R287" s="301"/>
      <c r="S287" s="301"/>
      <c r="T287" s="301"/>
      <c r="U287" s="301"/>
      <c r="V287" s="301"/>
      <c r="W287" s="301"/>
      <c r="X287" s="301"/>
      <c r="Y287" s="301"/>
      <c r="Z287" s="301"/>
      <c r="AA287" s="301"/>
      <c r="AB287" s="301"/>
      <c r="AC287" s="301"/>
      <c r="AD287" s="301"/>
      <c r="AE287" s="301"/>
      <c r="AF287" s="301"/>
      <c r="AG287" s="301"/>
      <c r="AH287" s="301"/>
      <c r="AI287" s="301"/>
    </row>
    <row r="288" spans="1:35" ht="20.100000000000001" customHeight="1" x14ac:dyDescent="0.2">
      <c r="A288" s="240">
        <v>285</v>
      </c>
      <c r="B288" s="241" t="s">
        <v>12</v>
      </c>
      <c r="C288" s="310" t="s">
        <v>426</v>
      </c>
      <c r="D288" s="310" t="s">
        <v>427</v>
      </c>
      <c r="E288" s="309">
        <v>596554.63340510812</v>
      </c>
      <c r="F288" s="310" t="s">
        <v>880</v>
      </c>
      <c r="G288" s="244" t="s">
        <v>915</v>
      </c>
      <c r="H288" s="244" t="s">
        <v>429</v>
      </c>
      <c r="I288" s="288">
        <v>1</v>
      </c>
      <c r="J288" s="244" t="s">
        <v>919</v>
      </c>
      <c r="K288" s="244">
        <v>0.5</v>
      </c>
      <c r="L288" s="244">
        <v>0.6</v>
      </c>
      <c r="M288" s="244" t="s">
        <v>89</v>
      </c>
      <c r="N288" s="244">
        <f t="shared" si="13"/>
        <v>0.3</v>
      </c>
      <c r="R288" s="301"/>
      <c r="S288" s="301"/>
      <c r="T288" s="301"/>
      <c r="U288" s="301"/>
      <c r="V288" s="301"/>
      <c r="W288" s="301"/>
      <c r="X288" s="301"/>
      <c r="Y288" s="301"/>
      <c r="Z288" s="301"/>
      <c r="AA288" s="301"/>
      <c r="AB288" s="301"/>
      <c r="AC288" s="301"/>
      <c r="AD288" s="301"/>
      <c r="AE288" s="301"/>
      <c r="AF288" s="301"/>
      <c r="AG288" s="301"/>
      <c r="AH288" s="301"/>
      <c r="AI288" s="301"/>
    </row>
    <row r="289" spans="1:35" ht="20.100000000000001" customHeight="1" x14ac:dyDescent="0.2">
      <c r="A289" s="240">
        <v>286</v>
      </c>
      <c r="B289" s="241" t="s">
        <v>12</v>
      </c>
      <c r="C289" s="310" t="s">
        <v>426</v>
      </c>
      <c r="D289" s="310" t="s">
        <v>427</v>
      </c>
      <c r="E289" s="309">
        <v>596588.00905172713</v>
      </c>
      <c r="F289" s="310" t="s">
        <v>880</v>
      </c>
      <c r="G289" s="244" t="s">
        <v>915</v>
      </c>
      <c r="H289" s="244" t="s">
        <v>429</v>
      </c>
      <c r="I289" s="288">
        <v>1</v>
      </c>
      <c r="J289" s="244" t="s">
        <v>919</v>
      </c>
      <c r="K289" s="244">
        <v>0.5</v>
      </c>
      <c r="L289" s="244">
        <v>0.6</v>
      </c>
      <c r="M289" s="244" t="s">
        <v>89</v>
      </c>
      <c r="N289" s="244">
        <f t="shared" si="13"/>
        <v>0.3</v>
      </c>
      <c r="R289" s="301"/>
      <c r="S289" s="301"/>
      <c r="T289" s="301"/>
      <c r="U289" s="301"/>
      <c r="V289" s="301"/>
      <c r="W289" s="301"/>
      <c r="X289" s="301"/>
      <c r="Y289" s="301"/>
      <c r="Z289" s="301"/>
      <c r="AA289" s="301"/>
      <c r="AB289" s="301"/>
      <c r="AC289" s="301"/>
      <c r="AD289" s="301"/>
      <c r="AE289" s="301"/>
      <c r="AF289" s="301"/>
      <c r="AG289" s="301"/>
      <c r="AH289" s="301"/>
      <c r="AI289" s="301"/>
    </row>
    <row r="290" spans="1:35" ht="20.100000000000001" customHeight="1" x14ac:dyDescent="0.2">
      <c r="A290" s="240">
        <v>287</v>
      </c>
      <c r="B290" s="241" t="s">
        <v>12</v>
      </c>
      <c r="C290" s="310" t="s">
        <v>432</v>
      </c>
      <c r="D290" s="310" t="s">
        <v>427</v>
      </c>
      <c r="E290" s="309">
        <v>596749.51559070579</v>
      </c>
      <c r="F290" s="310" t="s">
        <v>880</v>
      </c>
      <c r="G290" s="244" t="s">
        <v>915</v>
      </c>
      <c r="H290" s="244" t="s">
        <v>429</v>
      </c>
      <c r="I290" s="288">
        <v>1</v>
      </c>
      <c r="J290" s="244" t="s">
        <v>919</v>
      </c>
      <c r="K290" s="244">
        <v>0.5</v>
      </c>
      <c r="L290" s="244">
        <v>0.6</v>
      </c>
      <c r="M290" s="244" t="s">
        <v>89</v>
      </c>
      <c r="N290" s="244">
        <f t="shared" si="13"/>
        <v>0.3</v>
      </c>
      <c r="R290" s="301"/>
      <c r="S290" s="301"/>
      <c r="T290" s="301"/>
      <c r="U290" s="301"/>
      <c r="V290" s="301"/>
      <c r="W290" s="301"/>
      <c r="X290" s="301"/>
      <c r="Y290" s="301"/>
      <c r="Z290" s="301"/>
      <c r="AA290" s="301"/>
      <c r="AB290" s="301"/>
      <c r="AC290" s="301"/>
      <c r="AD290" s="301"/>
      <c r="AE290" s="301"/>
      <c r="AF290" s="301"/>
      <c r="AG290" s="301"/>
      <c r="AH290" s="301"/>
      <c r="AI290" s="301"/>
    </row>
    <row r="291" spans="1:35" ht="20.100000000000001" customHeight="1" x14ac:dyDescent="0.2">
      <c r="A291" s="240">
        <v>288</v>
      </c>
      <c r="B291" s="241" t="s">
        <v>12</v>
      </c>
      <c r="C291" s="310" t="s">
        <v>432</v>
      </c>
      <c r="D291" s="310" t="s">
        <v>427</v>
      </c>
      <c r="E291" s="309">
        <v>596765.32597279409</v>
      </c>
      <c r="F291" s="310" t="s">
        <v>880</v>
      </c>
      <c r="G291" s="244" t="s">
        <v>915</v>
      </c>
      <c r="H291" s="244" t="s">
        <v>429</v>
      </c>
      <c r="I291" s="288">
        <v>1</v>
      </c>
      <c r="J291" s="244" t="s">
        <v>919</v>
      </c>
      <c r="K291" s="244">
        <v>0.5</v>
      </c>
      <c r="L291" s="244">
        <v>0.6</v>
      </c>
      <c r="M291" s="244" t="s">
        <v>89</v>
      </c>
      <c r="N291" s="244">
        <f t="shared" si="13"/>
        <v>0.3</v>
      </c>
      <c r="R291" s="301"/>
      <c r="S291" s="301"/>
      <c r="T291" s="301"/>
      <c r="U291" s="301"/>
      <c r="V291" s="301"/>
      <c r="W291" s="301"/>
      <c r="X291" s="301"/>
      <c r="Y291" s="301"/>
      <c r="Z291" s="301"/>
      <c r="AA291" s="301"/>
      <c r="AB291" s="301"/>
      <c r="AC291" s="301"/>
      <c r="AD291" s="301"/>
      <c r="AE291" s="301"/>
      <c r="AF291" s="301"/>
      <c r="AG291" s="301"/>
      <c r="AH291" s="301"/>
      <c r="AI291" s="301"/>
    </row>
    <row r="292" spans="1:35" ht="20.100000000000001" customHeight="1" x14ac:dyDescent="0.2">
      <c r="A292" s="240">
        <v>289</v>
      </c>
      <c r="B292" s="241" t="s">
        <v>12</v>
      </c>
      <c r="C292" s="310" t="s">
        <v>432</v>
      </c>
      <c r="D292" s="310" t="s">
        <v>427</v>
      </c>
      <c r="E292" s="309">
        <v>596780.97737068566</v>
      </c>
      <c r="F292" s="310" t="s">
        <v>880</v>
      </c>
      <c r="G292" s="244" t="s">
        <v>915</v>
      </c>
      <c r="H292" s="244" t="s">
        <v>429</v>
      </c>
      <c r="I292" s="288">
        <v>1</v>
      </c>
      <c r="J292" s="244" t="s">
        <v>919</v>
      </c>
      <c r="K292" s="244">
        <v>0.5</v>
      </c>
      <c r="L292" s="244">
        <v>0.6</v>
      </c>
      <c r="M292" s="244" t="s">
        <v>89</v>
      </c>
      <c r="N292" s="244">
        <f t="shared" si="13"/>
        <v>0.3</v>
      </c>
      <c r="R292" s="301"/>
      <c r="S292" s="301"/>
      <c r="T292" s="301"/>
      <c r="U292" s="301"/>
      <c r="V292" s="301"/>
      <c r="W292" s="301"/>
      <c r="X292" s="301"/>
      <c r="Y292" s="301"/>
      <c r="Z292" s="301"/>
      <c r="AA292" s="301"/>
      <c r="AB292" s="301"/>
      <c r="AC292" s="301"/>
      <c r="AD292" s="301"/>
      <c r="AE292" s="301"/>
      <c r="AF292" s="301"/>
      <c r="AG292" s="301"/>
      <c r="AH292" s="301"/>
      <c r="AI292" s="301"/>
    </row>
    <row r="293" spans="1:35" ht="20.100000000000001" customHeight="1" x14ac:dyDescent="0.2">
      <c r="A293" s="240">
        <v>290</v>
      </c>
      <c r="B293" s="241" t="s">
        <v>12</v>
      </c>
      <c r="C293" s="310" t="s">
        <v>432</v>
      </c>
      <c r="D293" s="310" t="s">
        <v>427</v>
      </c>
      <c r="E293" s="309">
        <v>596796.05830852513</v>
      </c>
      <c r="F293" s="310" t="s">
        <v>880</v>
      </c>
      <c r="G293" s="244" t="s">
        <v>915</v>
      </c>
      <c r="H293" s="244" t="s">
        <v>429</v>
      </c>
      <c r="I293" s="288">
        <v>1</v>
      </c>
      <c r="J293" s="244" t="s">
        <v>919</v>
      </c>
      <c r="K293" s="244">
        <v>0.5</v>
      </c>
      <c r="L293" s="244">
        <v>0.6</v>
      </c>
      <c r="M293" s="244" t="s">
        <v>89</v>
      </c>
      <c r="N293" s="244">
        <f t="shared" si="13"/>
        <v>0.3</v>
      </c>
      <c r="R293" s="301"/>
      <c r="S293" s="301"/>
      <c r="T293" s="301"/>
      <c r="U293" s="301"/>
      <c r="V293" s="301"/>
      <c r="W293" s="301"/>
      <c r="X293" s="301"/>
      <c r="Y293" s="301"/>
      <c r="Z293" s="301"/>
      <c r="AA293" s="301"/>
      <c r="AB293" s="301"/>
      <c r="AC293" s="301"/>
      <c r="AD293" s="301"/>
      <c r="AE293" s="301"/>
      <c r="AF293" s="301"/>
      <c r="AG293" s="301"/>
      <c r="AH293" s="301"/>
      <c r="AI293" s="301"/>
    </row>
    <row r="294" spans="1:35" ht="20.100000000000001" customHeight="1" x14ac:dyDescent="0.2">
      <c r="A294" s="240">
        <v>291</v>
      </c>
      <c r="B294" s="241" t="s">
        <v>12</v>
      </c>
      <c r="C294" s="310" t="s">
        <v>432</v>
      </c>
      <c r="D294" s="310" t="s">
        <v>427</v>
      </c>
      <c r="E294" s="309">
        <v>596806.32453994942</v>
      </c>
      <c r="F294" s="310" t="s">
        <v>880</v>
      </c>
      <c r="G294" s="244" t="s">
        <v>915</v>
      </c>
      <c r="H294" s="244" t="s">
        <v>429</v>
      </c>
      <c r="I294" s="288">
        <v>1</v>
      </c>
      <c r="J294" s="244" t="s">
        <v>919</v>
      </c>
      <c r="K294" s="244">
        <v>0.5</v>
      </c>
      <c r="L294" s="244">
        <v>0.6</v>
      </c>
      <c r="M294" s="244" t="s">
        <v>89</v>
      </c>
      <c r="N294" s="244">
        <f t="shared" si="13"/>
        <v>0.3</v>
      </c>
      <c r="R294" s="301"/>
      <c r="S294" s="301"/>
      <c r="T294" s="301"/>
      <c r="U294" s="301"/>
      <c r="V294" s="301"/>
      <c r="W294" s="301"/>
      <c r="X294" s="301"/>
      <c r="Y294" s="301"/>
      <c r="Z294" s="301"/>
      <c r="AA294" s="301"/>
      <c r="AB294" s="301"/>
      <c r="AC294" s="301"/>
      <c r="AD294" s="301"/>
      <c r="AE294" s="301"/>
      <c r="AF294" s="301"/>
      <c r="AG294" s="301"/>
      <c r="AH294" s="301"/>
      <c r="AI294" s="301"/>
    </row>
    <row r="295" spans="1:35" ht="20.100000000000001" customHeight="1" x14ac:dyDescent="0.2">
      <c r="A295" s="240">
        <v>292</v>
      </c>
      <c r="B295" s="241" t="s">
        <v>12</v>
      </c>
      <c r="C295" s="310" t="s">
        <v>432</v>
      </c>
      <c r="D295" s="310" t="s">
        <v>427</v>
      </c>
      <c r="E295" s="309">
        <v>596820.43123800727</v>
      </c>
      <c r="F295" s="310" t="s">
        <v>880</v>
      </c>
      <c r="G295" s="244" t="s">
        <v>915</v>
      </c>
      <c r="H295" s="244" t="s">
        <v>429</v>
      </c>
      <c r="I295" s="288">
        <v>1</v>
      </c>
      <c r="J295" s="244" t="s">
        <v>919</v>
      </c>
      <c r="K295" s="244">
        <v>0.5</v>
      </c>
      <c r="L295" s="244">
        <v>0.6</v>
      </c>
      <c r="M295" s="244" t="s">
        <v>89</v>
      </c>
      <c r="N295" s="244">
        <f t="shared" si="13"/>
        <v>0.3</v>
      </c>
      <c r="R295" s="301"/>
      <c r="S295" s="301"/>
      <c r="T295" s="301"/>
      <c r="U295" s="301"/>
      <c r="V295" s="301"/>
      <c r="W295" s="301"/>
      <c r="X295" s="301"/>
      <c r="Y295" s="301"/>
      <c r="Z295" s="301"/>
      <c r="AA295" s="301"/>
      <c r="AB295" s="301"/>
      <c r="AC295" s="301"/>
      <c r="AD295" s="301"/>
      <c r="AE295" s="301"/>
      <c r="AF295" s="301"/>
      <c r="AG295" s="301"/>
      <c r="AH295" s="301"/>
      <c r="AI295" s="301"/>
    </row>
    <row r="296" spans="1:35" ht="20.100000000000001" customHeight="1" x14ac:dyDescent="0.2">
      <c r="A296" s="240">
        <v>293</v>
      </c>
      <c r="B296" s="241" t="s">
        <v>12</v>
      </c>
      <c r="C296" s="310" t="s">
        <v>426</v>
      </c>
      <c r="D296" s="310" t="s">
        <v>427</v>
      </c>
      <c r="E296" s="309">
        <v>597223.70975025825</v>
      </c>
      <c r="F296" s="310" t="s">
        <v>879</v>
      </c>
      <c r="G296" s="244" t="s">
        <v>881</v>
      </c>
      <c r="H296" s="244" t="s">
        <v>429</v>
      </c>
      <c r="I296" s="288">
        <v>1</v>
      </c>
      <c r="J296" s="244" t="s">
        <v>919</v>
      </c>
      <c r="K296" s="244" t="s">
        <v>89</v>
      </c>
      <c r="L296" s="244" t="s">
        <v>89</v>
      </c>
      <c r="M296" s="244">
        <v>1</v>
      </c>
      <c r="N296" s="244">
        <f t="shared" si="13"/>
        <v>0.78539816339744828</v>
      </c>
      <c r="R296" s="301"/>
      <c r="S296" s="301"/>
      <c r="T296" s="301"/>
      <c r="U296" s="301"/>
      <c r="V296" s="301"/>
      <c r="W296" s="301"/>
      <c r="X296" s="301"/>
      <c r="Y296" s="301"/>
      <c r="Z296" s="301"/>
      <c r="AA296" s="301"/>
      <c r="AB296" s="301"/>
      <c r="AC296" s="301"/>
      <c r="AD296" s="301"/>
      <c r="AE296" s="301"/>
      <c r="AF296" s="301"/>
      <c r="AG296" s="301"/>
      <c r="AH296" s="301"/>
      <c r="AI296" s="301"/>
    </row>
    <row r="297" spans="1:35" ht="20.100000000000001" customHeight="1" x14ac:dyDescent="0.2">
      <c r="A297" s="240">
        <v>294</v>
      </c>
      <c r="B297" s="241" t="s">
        <v>12</v>
      </c>
      <c r="C297" s="310" t="s">
        <v>426</v>
      </c>
      <c r="D297" s="310" t="s">
        <v>427</v>
      </c>
      <c r="E297" s="309">
        <v>597293.31396898604</v>
      </c>
      <c r="F297" s="310" t="s">
        <v>871</v>
      </c>
      <c r="G297" s="244" t="s">
        <v>927</v>
      </c>
      <c r="H297" s="244" t="s">
        <v>429</v>
      </c>
      <c r="I297" s="288">
        <v>1</v>
      </c>
      <c r="J297" s="244" t="s">
        <v>919</v>
      </c>
      <c r="K297" s="244">
        <v>1</v>
      </c>
      <c r="L297" s="244">
        <v>1</v>
      </c>
      <c r="M297" s="244" t="s">
        <v>89</v>
      </c>
      <c r="N297" s="244">
        <f t="shared" si="13"/>
        <v>1</v>
      </c>
      <c r="R297" s="301"/>
      <c r="S297" s="301"/>
      <c r="T297" s="301"/>
      <c r="U297" s="301"/>
      <c r="V297" s="301"/>
      <c r="W297" s="301"/>
      <c r="X297" s="301"/>
      <c r="Y297" s="301"/>
      <c r="Z297" s="301"/>
      <c r="AA297" s="301"/>
      <c r="AB297" s="301"/>
      <c r="AC297" s="301"/>
      <c r="AD297" s="301"/>
      <c r="AE297" s="301"/>
      <c r="AF297" s="301"/>
      <c r="AG297" s="301"/>
      <c r="AH297" s="301"/>
      <c r="AI297" s="301"/>
    </row>
    <row r="298" spans="1:35" ht="20.100000000000001" customHeight="1" x14ac:dyDescent="0.2">
      <c r="A298" s="240">
        <v>295</v>
      </c>
      <c r="B298" s="241" t="s">
        <v>12</v>
      </c>
      <c r="C298" s="310" t="s">
        <v>426</v>
      </c>
      <c r="D298" s="310" t="s">
        <v>427</v>
      </c>
      <c r="E298" s="309">
        <v>597502.21529301582</v>
      </c>
      <c r="F298" s="310" t="s">
        <v>897</v>
      </c>
      <c r="G298" s="244" t="s">
        <v>922</v>
      </c>
      <c r="H298" s="244" t="s">
        <v>429</v>
      </c>
      <c r="I298" s="288">
        <v>2</v>
      </c>
      <c r="J298" s="244" t="s">
        <v>919</v>
      </c>
      <c r="K298" s="244">
        <v>3</v>
      </c>
      <c r="L298" s="244">
        <v>2</v>
      </c>
      <c r="M298" s="244" t="s">
        <v>89</v>
      </c>
      <c r="N298" s="244">
        <f t="shared" si="13"/>
        <v>6</v>
      </c>
      <c r="R298" s="301"/>
      <c r="S298" s="301"/>
      <c r="T298" s="301"/>
      <c r="U298" s="301"/>
      <c r="V298" s="301"/>
      <c r="W298" s="301"/>
      <c r="X298" s="301"/>
      <c r="Y298" s="301"/>
      <c r="Z298" s="301"/>
      <c r="AA298" s="301"/>
      <c r="AB298" s="301"/>
      <c r="AC298" s="301"/>
      <c r="AD298" s="301"/>
      <c r="AE298" s="301"/>
      <c r="AF298" s="301"/>
      <c r="AG298" s="301"/>
      <c r="AH298" s="301"/>
      <c r="AI298" s="301"/>
    </row>
    <row r="299" spans="1:35" ht="20.100000000000001" customHeight="1" x14ac:dyDescent="0.2">
      <c r="A299" s="240">
        <v>296</v>
      </c>
      <c r="B299" s="241" t="s">
        <v>12</v>
      </c>
      <c r="C299" s="310" t="s">
        <v>426</v>
      </c>
      <c r="D299" s="310" t="s">
        <v>427</v>
      </c>
      <c r="E299" s="309">
        <v>597652.08037685161</v>
      </c>
      <c r="F299" s="310" t="s">
        <v>879</v>
      </c>
      <c r="G299" s="244" t="s">
        <v>913</v>
      </c>
      <c r="H299" s="244" t="s">
        <v>429</v>
      </c>
      <c r="I299" s="288">
        <v>1</v>
      </c>
      <c r="J299" s="244" t="s">
        <v>919</v>
      </c>
      <c r="K299" s="244" t="s">
        <v>89</v>
      </c>
      <c r="L299" s="244" t="s">
        <v>89</v>
      </c>
      <c r="M299" s="244">
        <v>1</v>
      </c>
      <c r="N299" s="244">
        <f t="shared" si="13"/>
        <v>0.78539816339744828</v>
      </c>
      <c r="R299" s="301"/>
      <c r="S299" s="301"/>
      <c r="T299" s="301"/>
      <c r="U299" s="301"/>
      <c r="V299" s="301"/>
      <c r="W299" s="301"/>
      <c r="X299" s="301"/>
      <c r="Y299" s="301"/>
      <c r="Z299" s="301"/>
      <c r="AA299" s="301"/>
      <c r="AB299" s="301"/>
      <c r="AC299" s="301"/>
      <c r="AD299" s="301"/>
      <c r="AE299" s="301"/>
      <c r="AF299" s="301"/>
      <c r="AG299" s="301"/>
      <c r="AH299" s="301"/>
      <c r="AI299" s="301"/>
    </row>
    <row r="300" spans="1:35" ht="20.100000000000001" customHeight="1" x14ac:dyDescent="0.2">
      <c r="A300" s="240">
        <v>297</v>
      </c>
      <c r="B300" s="241" t="s">
        <v>12</v>
      </c>
      <c r="C300" s="310" t="s">
        <v>426</v>
      </c>
      <c r="D300" s="310" t="s">
        <v>427</v>
      </c>
      <c r="E300" s="309">
        <v>598584.91477984725</v>
      </c>
      <c r="F300" s="310" t="s">
        <v>871</v>
      </c>
      <c r="G300" s="244" t="s">
        <v>872</v>
      </c>
      <c r="H300" s="244" t="s">
        <v>429</v>
      </c>
      <c r="I300" s="288">
        <v>1</v>
      </c>
      <c r="J300" s="244" t="s">
        <v>919</v>
      </c>
      <c r="K300" s="244">
        <v>1</v>
      </c>
      <c r="L300" s="244">
        <v>1</v>
      </c>
      <c r="M300" s="244" t="s">
        <v>89</v>
      </c>
      <c r="N300" s="244">
        <f t="shared" si="13"/>
        <v>1</v>
      </c>
      <c r="R300" s="301"/>
      <c r="S300" s="301"/>
      <c r="T300" s="301"/>
      <c r="U300" s="301"/>
      <c r="V300" s="301"/>
      <c r="W300" s="301"/>
      <c r="X300" s="301"/>
      <c r="Y300" s="301"/>
      <c r="Z300" s="301"/>
      <c r="AA300" s="301"/>
      <c r="AB300" s="301"/>
      <c r="AC300" s="301"/>
      <c r="AD300" s="301"/>
      <c r="AE300" s="301"/>
      <c r="AF300" s="301"/>
      <c r="AG300" s="301"/>
      <c r="AH300" s="301"/>
      <c r="AI300" s="301"/>
    </row>
    <row r="301" spans="1:35" ht="20.100000000000001" customHeight="1" x14ac:dyDescent="0.2">
      <c r="A301" s="240">
        <v>298</v>
      </c>
      <c r="B301" s="241" t="s">
        <v>12</v>
      </c>
      <c r="C301" s="310" t="s">
        <v>426</v>
      </c>
      <c r="D301" s="310" t="s">
        <v>427</v>
      </c>
      <c r="E301" s="309">
        <v>598704.1255876075</v>
      </c>
      <c r="F301" s="310" t="s">
        <v>871</v>
      </c>
      <c r="G301" s="244" t="s">
        <v>872</v>
      </c>
      <c r="H301" s="244" t="s">
        <v>429</v>
      </c>
      <c r="I301" s="288">
        <v>1</v>
      </c>
      <c r="J301" s="244" t="s">
        <v>919</v>
      </c>
      <c r="K301" s="244">
        <v>1</v>
      </c>
      <c r="L301" s="244">
        <v>1</v>
      </c>
      <c r="M301" s="244" t="s">
        <v>89</v>
      </c>
      <c r="N301" s="244">
        <f t="shared" si="13"/>
        <v>1</v>
      </c>
      <c r="R301" s="301"/>
      <c r="S301" s="301"/>
      <c r="T301" s="301"/>
      <c r="U301" s="301"/>
      <c r="V301" s="301"/>
      <c r="W301" s="301"/>
      <c r="X301" s="301"/>
      <c r="Y301" s="301"/>
      <c r="Z301" s="301"/>
      <c r="AA301" s="301"/>
      <c r="AB301" s="301"/>
      <c r="AC301" s="301"/>
      <c r="AD301" s="301"/>
      <c r="AE301" s="301"/>
      <c r="AF301" s="301"/>
      <c r="AG301" s="301"/>
      <c r="AH301" s="301"/>
      <c r="AI301" s="301"/>
    </row>
    <row r="302" spans="1:35" ht="20.100000000000001" customHeight="1" x14ac:dyDescent="0.2">
      <c r="A302" s="240">
        <v>299</v>
      </c>
      <c r="B302" s="241" t="s">
        <v>12</v>
      </c>
      <c r="C302" s="310" t="s">
        <v>426</v>
      </c>
      <c r="D302" s="310" t="s">
        <v>427</v>
      </c>
      <c r="E302" s="309">
        <v>598840.03604343999</v>
      </c>
      <c r="F302" s="310" t="s">
        <v>871</v>
      </c>
      <c r="G302" s="244" t="s">
        <v>927</v>
      </c>
      <c r="H302" s="244" t="s">
        <v>429</v>
      </c>
      <c r="I302" s="288">
        <v>1</v>
      </c>
      <c r="J302" s="244" t="s">
        <v>919</v>
      </c>
      <c r="K302" s="244">
        <v>1</v>
      </c>
      <c r="L302" s="244">
        <v>1</v>
      </c>
      <c r="M302" s="244" t="s">
        <v>89</v>
      </c>
      <c r="N302" s="244">
        <f t="shared" si="13"/>
        <v>1</v>
      </c>
      <c r="R302" s="301"/>
      <c r="S302" s="301"/>
      <c r="T302" s="301"/>
      <c r="U302" s="301"/>
      <c r="V302" s="301"/>
      <c r="W302" s="301"/>
      <c r="X302" s="301"/>
      <c r="Y302" s="301"/>
      <c r="Z302" s="301"/>
      <c r="AA302" s="301"/>
      <c r="AB302" s="301"/>
      <c r="AC302" s="301"/>
      <c r="AD302" s="301"/>
      <c r="AE302" s="301"/>
      <c r="AF302" s="301"/>
      <c r="AG302" s="301"/>
      <c r="AH302" s="301"/>
      <c r="AI302" s="301"/>
    </row>
    <row r="303" spans="1:35" ht="20.100000000000001" customHeight="1" x14ac:dyDescent="0.2">
      <c r="A303" s="240">
        <v>300</v>
      </c>
      <c r="B303" s="241" t="s">
        <v>12</v>
      </c>
      <c r="C303" s="310" t="s">
        <v>426</v>
      </c>
      <c r="D303" s="310" t="s">
        <v>427</v>
      </c>
      <c r="E303" s="309">
        <v>598865.3198855035</v>
      </c>
      <c r="F303" s="310" t="s">
        <v>894</v>
      </c>
      <c r="G303" s="244" t="s">
        <v>925</v>
      </c>
      <c r="H303" s="244" t="s">
        <v>429</v>
      </c>
      <c r="I303" s="288">
        <v>2</v>
      </c>
      <c r="J303" s="244" t="s">
        <v>919</v>
      </c>
      <c r="K303" s="244">
        <v>3.5</v>
      </c>
      <c r="L303" s="244">
        <v>2</v>
      </c>
      <c r="M303" s="244" t="s">
        <v>89</v>
      </c>
      <c r="N303" s="244">
        <f t="shared" si="13"/>
        <v>7</v>
      </c>
      <c r="R303" s="301"/>
      <c r="S303" s="301"/>
      <c r="T303" s="301"/>
      <c r="U303" s="301"/>
      <c r="V303" s="301"/>
      <c r="W303" s="301"/>
      <c r="X303" s="301"/>
      <c r="Y303" s="301"/>
      <c r="Z303" s="301"/>
      <c r="AA303" s="301"/>
      <c r="AB303" s="301"/>
      <c r="AC303" s="301"/>
      <c r="AD303" s="301"/>
      <c r="AE303" s="301"/>
      <c r="AF303" s="301"/>
      <c r="AG303" s="301"/>
      <c r="AH303" s="301"/>
      <c r="AI303" s="301"/>
    </row>
    <row r="304" spans="1:35" ht="20.100000000000001" customHeight="1" x14ac:dyDescent="0.2">
      <c r="A304" s="240">
        <v>301</v>
      </c>
      <c r="B304" s="241" t="s">
        <v>12</v>
      </c>
      <c r="C304" s="310" t="s">
        <v>426</v>
      </c>
      <c r="D304" s="310" t="s">
        <v>427</v>
      </c>
      <c r="E304" s="309">
        <v>598878.16595503292</v>
      </c>
      <c r="F304" s="310" t="s">
        <v>871</v>
      </c>
      <c r="G304" s="244" t="s">
        <v>872</v>
      </c>
      <c r="H304" s="244" t="s">
        <v>429</v>
      </c>
      <c r="I304" s="288">
        <v>1</v>
      </c>
      <c r="J304" s="244" t="s">
        <v>919</v>
      </c>
      <c r="K304" s="244">
        <v>1</v>
      </c>
      <c r="L304" s="244">
        <v>1</v>
      </c>
      <c r="M304" s="244" t="s">
        <v>89</v>
      </c>
      <c r="N304" s="244">
        <f t="shared" si="13"/>
        <v>1</v>
      </c>
      <c r="R304" s="301"/>
      <c r="S304" s="301"/>
      <c r="T304" s="301"/>
      <c r="U304" s="301"/>
      <c r="V304" s="301"/>
      <c r="W304" s="301"/>
      <c r="X304" s="301"/>
      <c r="Y304" s="301"/>
      <c r="Z304" s="301"/>
      <c r="AA304" s="301"/>
      <c r="AB304" s="301"/>
      <c r="AC304" s="301"/>
      <c r="AD304" s="301"/>
      <c r="AE304" s="301"/>
      <c r="AF304" s="301"/>
      <c r="AG304" s="301"/>
      <c r="AH304" s="301"/>
      <c r="AI304" s="301"/>
    </row>
    <row r="305" spans="1:35" ht="20.100000000000001" customHeight="1" x14ac:dyDescent="0.2">
      <c r="A305" s="240">
        <v>302</v>
      </c>
      <c r="B305" s="241" t="s">
        <v>12</v>
      </c>
      <c r="C305" s="310" t="s">
        <v>426</v>
      </c>
      <c r="D305" s="310" t="s">
        <v>427</v>
      </c>
      <c r="E305" s="309">
        <v>598924.28512936027</v>
      </c>
      <c r="F305" s="310" t="s">
        <v>871</v>
      </c>
      <c r="G305" s="244" t="s">
        <v>872</v>
      </c>
      <c r="H305" s="244" t="s">
        <v>429</v>
      </c>
      <c r="I305" s="288">
        <v>1</v>
      </c>
      <c r="J305" s="244" t="s">
        <v>919</v>
      </c>
      <c r="K305" s="244">
        <v>1</v>
      </c>
      <c r="L305" s="244">
        <v>1</v>
      </c>
      <c r="M305" s="244" t="s">
        <v>89</v>
      </c>
      <c r="N305" s="244">
        <f t="shared" si="13"/>
        <v>1</v>
      </c>
      <c r="R305" s="301"/>
      <c r="S305" s="301"/>
      <c r="T305" s="301"/>
      <c r="U305" s="301"/>
      <c r="V305" s="301"/>
      <c r="W305" s="301"/>
      <c r="X305" s="301"/>
      <c r="Y305" s="301"/>
      <c r="Z305" s="301"/>
      <c r="AA305" s="301"/>
      <c r="AB305" s="301"/>
      <c r="AC305" s="301"/>
      <c r="AD305" s="301"/>
      <c r="AE305" s="301"/>
      <c r="AF305" s="301"/>
      <c r="AG305" s="301"/>
      <c r="AH305" s="301"/>
      <c r="AI305" s="301"/>
    </row>
    <row r="306" spans="1:35" ht="20.100000000000001" customHeight="1" x14ac:dyDescent="0.2">
      <c r="A306" s="240">
        <v>303</v>
      </c>
      <c r="B306" s="241" t="s">
        <v>12</v>
      </c>
      <c r="C306" s="310" t="s">
        <v>426</v>
      </c>
      <c r="D306" s="310" t="s">
        <v>427</v>
      </c>
      <c r="E306" s="309">
        <v>598975.31538008375</v>
      </c>
      <c r="F306" s="310" t="s">
        <v>892</v>
      </c>
      <c r="G306" s="244" t="s">
        <v>903</v>
      </c>
      <c r="H306" s="244" t="s">
        <v>429</v>
      </c>
      <c r="I306" s="288">
        <v>1</v>
      </c>
      <c r="J306" s="244" t="s">
        <v>919</v>
      </c>
      <c r="K306" s="244">
        <v>0.3</v>
      </c>
      <c r="L306" s="244">
        <v>0.9</v>
      </c>
      <c r="M306" s="244" t="s">
        <v>89</v>
      </c>
      <c r="N306" s="244">
        <f t="shared" si="13"/>
        <v>0.27</v>
      </c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1"/>
      <c r="AG306" s="301"/>
      <c r="AH306" s="301"/>
      <c r="AI306" s="301"/>
    </row>
    <row r="307" spans="1:35" ht="20.100000000000001" customHeight="1" x14ac:dyDescent="0.2">
      <c r="A307" s="240">
        <v>304</v>
      </c>
      <c r="B307" s="241" t="s">
        <v>12</v>
      </c>
      <c r="C307" s="310" t="s">
        <v>426</v>
      </c>
      <c r="D307" s="310" t="s">
        <v>427</v>
      </c>
      <c r="E307" s="309">
        <v>599019.31228451396</v>
      </c>
      <c r="F307" s="310" t="s">
        <v>889</v>
      </c>
      <c r="G307" s="244" t="s">
        <v>921</v>
      </c>
      <c r="H307" s="244" t="s">
        <v>429</v>
      </c>
      <c r="I307" s="288">
        <v>1</v>
      </c>
      <c r="J307" s="244" t="s">
        <v>919</v>
      </c>
      <c r="K307" s="244">
        <v>0.3</v>
      </c>
      <c r="L307" s="244">
        <v>0.9</v>
      </c>
      <c r="M307" s="244" t="s">
        <v>89</v>
      </c>
      <c r="N307" s="244">
        <f t="shared" si="13"/>
        <v>0.27</v>
      </c>
      <c r="R307" s="301"/>
      <c r="S307" s="301"/>
      <c r="T307" s="301"/>
      <c r="U307" s="301"/>
      <c r="V307" s="301"/>
      <c r="W307" s="301"/>
      <c r="X307" s="301"/>
      <c r="Y307" s="301"/>
      <c r="Z307" s="301"/>
      <c r="AA307" s="301"/>
      <c r="AB307" s="301"/>
      <c r="AC307" s="301"/>
      <c r="AD307" s="301"/>
      <c r="AE307" s="301"/>
      <c r="AF307" s="301"/>
      <c r="AG307" s="301"/>
      <c r="AH307" s="301"/>
      <c r="AI307" s="301"/>
    </row>
    <row r="308" spans="1:35" ht="20.100000000000001" customHeight="1" x14ac:dyDescent="0.2">
      <c r="A308" s="240">
        <v>305</v>
      </c>
      <c r="B308" s="241" t="s">
        <v>12</v>
      </c>
      <c r="C308" s="310" t="s">
        <v>432</v>
      </c>
      <c r="D308" s="310" t="s">
        <v>427</v>
      </c>
      <c r="E308" s="309">
        <v>599021.91029457538</v>
      </c>
      <c r="F308" s="310" t="s">
        <v>889</v>
      </c>
      <c r="G308" s="244" t="s">
        <v>921</v>
      </c>
      <c r="H308" s="244" t="s">
        <v>429</v>
      </c>
      <c r="I308" s="288">
        <v>1</v>
      </c>
      <c r="J308" s="244" t="s">
        <v>919</v>
      </c>
      <c r="K308" s="244">
        <v>0.3</v>
      </c>
      <c r="L308" s="244">
        <v>0.9</v>
      </c>
      <c r="M308" s="244" t="s">
        <v>89</v>
      </c>
      <c r="N308" s="244">
        <f t="shared" si="13"/>
        <v>0.27</v>
      </c>
      <c r="R308" s="301"/>
      <c r="S308" s="301"/>
      <c r="T308" s="301"/>
      <c r="U308" s="301"/>
      <c r="V308" s="301"/>
      <c r="W308" s="301"/>
      <c r="X308" s="301"/>
      <c r="Y308" s="301"/>
      <c r="Z308" s="301"/>
      <c r="AA308" s="301"/>
      <c r="AB308" s="301"/>
      <c r="AC308" s="301"/>
      <c r="AD308" s="301"/>
      <c r="AE308" s="301"/>
      <c r="AF308" s="301"/>
      <c r="AG308" s="301"/>
      <c r="AH308" s="301"/>
      <c r="AI308" s="301"/>
    </row>
    <row r="309" spans="1:35" ht="20.100000000000001" customHeight="1" x14ac:dyDescent="0.2">
      <c r="A309" s="240">
        <v>306</v>
      </c>
      <c r="B309" s="241" t="s">
        <v>12</v>
      </c>
      <c r="C309" s="310" t="s">
        <v>426</v>
      </c>
      <c r="D309" s="310" t="s">
        <v>427</v>
      </c>
      <c r="E309" s="309">
        <v>599597.62718075991</v>
      </c>
      <c r="F309" s="310" t="s">
        <v>888</v>
      </c>
      <c r="G309" s="244" t="s">
        <v>926</v>
      </c>
      <c r="H309" s="244" t="s">
        <v>429</v>
      </c>
      <c r="I309" s="288">
        <v>1</v>
      </c>
      <c r="J309" s="244" t="s">
        <v>919</v>
      </c>
      <c r="K309" s="244">
        <v>0.5</v>
      </c>
      <c r="L309" s="244">
        <v>0.8</v>
      </c>
      <c r="M309" s="244" t="s">
        <v>89</v>
      </c>
      <c r="N309" s="244">
        <f t="shared" si="13"/>
        <v>0.4</v>
      </c>
      <c r="R309" s="301"/>
      <c r="S309" s="301"/>
      <c r="T309" s="301"/>
      <c r="U309" s="301"/>
      <c r="V309" s="301"/>
      <c r="W309" s="301"/>
      <c r="X309" s="301"/>
      <c r="Y309" s="301"/>
      <c r="Z309" s="301"/>
      <c r="AA309" s="301"/>
      <c r="AB309" s="301"/>
      <c r="AC309" s="301"/>
      <c r="AD309" s="301"/>
      <c r="AE309" s="301"/>
      <c r="AF309" s="301"/>
      <c r="AG309" s="301"/>
      <c r="AH309" s="301"/>
      <c r="AI309" s="301"/>
    </row>
    <row r="310" spans="1:35" ht="20.100000000000001" customHeight="1" x14ac:dyDescent="0.2">
      <c r="A310" s="240">
        <v>307</v>
      </c>
      <c r="B310" s="241" t="s">
        <v>12</v>
      </c>
      <c r="C310" s="310" t="s">
        <v>426</v>
      </c>
      <c r="D310" s="310" t="s">
        <v>427</v>
      </c>
      <c r="E310" s="309">
        <v>599976.0995689691</v>
      </c>
      <c r="F310" s="310" t="s">
        <v>871</v>
      </c>
      <c r="G310" s="244" t="s">
        <v>924</v>
      </c>
      <c r="H310" s="244" t="s">
        <v>429</v>
      </c>
      <c r="I310" s="288">
        <v>1</v>
      </c>
      <c r="J310" s="244" t="s">
        <v>919</v>
      </c>
      <c r="K310" s="244">
        <v>1</v>
      </c>
      <c r="L310" s="244">
        <v>1</v>
      </c>
      <c r="M310" s="244" t="s">
        <v>89</v>
      </c>
      <c r="N310" s="244">
        <f t="shared" si="13"/>
        <v>1</v>
      </c>
      <c r="R310" s="301"/>
      <c r="S310" s="301"/>
      <c r="T310" s="301"/>
      <c r="U310" s="301"/>
      <c r="V310" s="301"/>
      <c r="W310" s="301"/>
      <c r="X310" s="301"/>
      <c r="Y310" s="301"/>
      <c r="Z310" s="301"/>
      <c r="AA310" s="301"/>
      <c r="AB310" s="301"/>
      <c r="AC310" s="301"/>
      <c r="AD310" s="301"/>
      <c r="AE310" s="301"/>
      <c r="AF310" s="301"/>
      <c r="AG310" s="301"/>
      <c r="AH310" s="301"/>
      <c r="AI310" s="301"/>
    </row>
    <row r="311" spans="1:35" ht="20.100000000000001" customHeight="1" x14ac:dyDescent="0.2">
      <c r="A311" s="240">
        <v>308</v>
      </c>
      <c r="B311" s="241" t="s">
        <v>12</v>
      </c>
      <c r="C311" s="310" t="s">
        <v>432</v>
      </c>
      <c r="D311" s="310" t="s">
        <v>427</v>
      </c>
      <c r="E311" s="309">
        <v>600066.72191318288</v>
      </c>
      <c r="F311" s="310" t="s">
        <v>880</v>
      </c>
      <c r="G311" s="244" t="s">
        <v>915</v>
      </c>
      <c r="H311" s="244" t="s">
        <v>869</v>
      </c>
      <c r="I311" s="288">
        <v>1</v>
      </c>
      <c r="J311" s="244" t="s">
        <v>919</v>
      </c>
      <c r="K311" s="244">
        <v>0.5</v>
      </c>
      <c r="L311" s="244">
        <v>0.6</v>
      </c>
      <c r="M311" s="244" t="s">
        <v>89</v>
      </c>
      <c r="N311" s="244">
        <f t="shared" si="13"/>
        <v>0.3</v>
      </c>
      <c r="R311" s="301"/>
      <c r="S311" s="301"/>
      <c r="T311" s="301"/>
      <c r="U311" s="301"/>
      <c r="V311" s="301"/>
      <c r="W311" s="301"/>
      <c r="X311" s="301"/>
      <c r="Y311" s="301"/>
      <c r="Z311" s="301"/>
      <c r="AA311" s="301"/>
      <c r="AB311" s="301"/>
      <c r="AC311" s="301"/>
      <c r="AD311" s="301"/>
      <c r="AE311" s="301"/>
      <c r="AF311" s="301"/>
      <c r="AG311" s="301"/>
      <c r="AH311" s="301"/>
      <c r="AI311" s="301"/>
    </row>
    <row r="312" spans="1:35" ht="20.100000000000001" customHeight="1" x14ac:dyDescent="0.2">
      <c r="A312" s="240">
        <v>309</v>
      </c>
      <c r="B312" s="241" t="s">
        <v>12</v>
      </c>
      <c r="C312" s="310" t="s">
        <v>432</v>
      </c>
      <c r="D312" s="310" t="s">
        <v>427</v>
      </c>
      <c r="E312" s="309">
        <v>600090.41900497384</v>
      </c>
      <c r="F312" s="310" t="s">
        <v>880</v>
      </c>
      <c r="G312" s="244" t="s">
        <v>915</v>
      </c>
      <c r="H312" s="244" t="s">
        <v>429</v>
      </c>
      <c r="I312" s="288">
        <v>1</v>
      </c>
      <c r="J312" s="244" t="s">
        <v>919</v>
      </c>
      <c r="K312" s="244">
        <v>0.5</v>
      </c>
      <c r="L312" s="244">
        <v>0.6</v>
      </c>
      <c r="M312" s="244" t="s">
        <v>89</v>
      </c>
      <c r="N312" s="244">
        <f t="shared" si="13"/>
        <v>0.3</v>
      </c>
      <c r="R312" s="301"/>
      <c r="S312" s="301"/>
      <c r="T312" s="301"/>
      <c r="U312" s="301"/>
      <c r="V312" s="301"/>
      <c r="W312" s="301"/>
      <c r="X312" s="301"/>
      <c r="Y312" s="301"/>
      <c r="Z312" s="301"/>
      <c r="AA312" s="301"/>
      <c r="AB312" s="301"/>
      <c r="AC312" s="301"/>
      <c r="AD312" s="301"/>
      <c r="AE312" s="301"/>
      <c r="AF312" s="301"/>
      <c r="AG312" s="301"/>
      <c r="AH312" s="301"/>
      <c r="AI312" s="301"/>
    </row>
    <row r="313" spans="1:35" ht="20.100000000000001" customHeight="1" x14ac:dyDescent="0.2">
      <c r="A313" s="240">
        <v>310</v>
      </c>
      <c r="B313" s="241" t="s">
        <v>12</v>
      </c>
      <c r="C313" s="310" t="s">
        <v>432</v>
      </c>
      <c r="D313" s="310" t="s">
        <v>427</v>
      </c>
      <c r="E313" s="309">
        <v>600090.41900497384</v>
      </c>
      <c r="F313" s="310" t="s">
        <v>880</v>
      </c>
      <c r="G313" s="244" t="s">
        <v>915</v>
      </c>
      <c r="H313" s="244" t="s">
        <v>429</v>
      </c>
      <c r="I313" s="288">
        <v>1</v>
      </c>
      <c r="J313" s="244" t="s">
        <v>919</v>
      </c>
      <c r="K313" s="244">
        <v>0.5</v>
      </c>
      <c r="L313" s="244">
        <v>0.6</v>
      </c>
      <c r="M313" s="244" t="s">
        <v>89</v>
      </c>
      <c r="N313" s="244">
        <f t="shared" si="13"/>
        <v>0.3</v>
      </c>
      <c r="R313" s="301"/>
      <c r="S313" s="301"/>
      <c r="T313" s="301"/>
      <c r="U313" s="301"/>
      <c r="V313" s="301"/>
      <c r="W313" s="301"/>
      <c r="X313" s="301"/>
      <c r="Y313" s="301"/>
      <c r="Z313" s="301"/>
      <c r="AA313" s="301"/>
      <c r="AB313" s="301"/>
      <c r="AC313" s="301"/>
      <c r="AD313" s="301"/>
      <c r="AE313" s="301"/>
      <c r="AF313" s="301"/>
      <c r="AG313" s="301"/>
      <c r="AH313" s="301"/>
      <c r="AI313" s="301"/>
    </row>
    <row r="314" spans="1:35" ht="20.100000000000001" customHeight="1" x14ac:dyDescent="0.2">
      <c r="A314" s="240">
        <v>311</v>
      </c>
      <c r="B314" s="241" t="s">
        <v>12</v>
      </c>
      <c r="C314" s="310" t="s">
        <v>432</v>
      </c>
      <c r="D314" s="310" t="s">
        <v>427</v>
      </c>
      <c r="E314" s="309">
        <v>600105.60352217068</v>
      </c>
      <c r="F314" s="310" t="s">
        <v>880</v>
      </c>
      <c r="G314" s="244" t="s">
        <v>915</v>
      </c>
      <c r="H314" s="244" t="s">
        <v>429</v>
      </c>
      <c r="I314" s="288">
        <v>1</v>
      </c>
      <c r="J314" s="244" t="s">
        <v>919</v>
      </c>
      <c r="K314" s="244">
        <v>0.5</v>
      </c>
      <c r="L314" s="244">
        <v>0.6</v>
      </c>
      <c r="M314" s="244" t="s">
        <v>89</v>
      </c>
      <c r="N314" s="244">
        <f t="shared" si="13"/>
        <v>0.3</v>
      </c>
      <c r="R314" s="301"/>
      <c r="S314" s="301"/>
      <c r="T314" s="301"/>
      <c r="U314" s="301"/>
      <c r="V314" s="301"/>
      <c r="W314" s="301"/>
      <c r="X314" s="301"/>
      <c r="Y314" s="301"/>
      <c r="Z314" s="301"/>
      <c r="AA314" s="301"/>
      <c r="AB314" s="301"/>
      <c r="AC314" s="301"/>
      <c r="AD314" s="301"/>
      <c r="AE314" s="301"/>
      <c r="AF314" s="301"/>
      <c r="AG314" s="301"/>
      <c r="AH314" s="301"/>
      <c r="AI314" s="301"/>
    </row>
    <row r="315" spans="1:35" ht="20.100000000000001" customHeight="1" x14ac:dyDescent="0.2">
      <c r="A315" s="240">
        <v>312</v>
      </c>
      <c r="B315" s="241" t="s">
        <v>12</v>
      </c>
      <c r="C315" s="310" t="s">
        <v>432</v>
      </c>
      <c r="D315" s="310" t="s">
        <v>427</v>
      </c>
      <c r="E315" s="309">
        <v>600121.57389923686</v>
      </c>
      <c r="F315" s="310" t="s">
        <v>880</v>
      </c>
      <c r="G315" s="244" t="s">
        <v>915</v>
      </c>
      <c r="H315" s="244" t="s">
        <v>429</v>
      </c>
      <c r="I315" s="288">
        <v>1</v>
      </c>
      <c r="J315" s="244" t="s">
        <v>919</v>
      </c>
      <c r="K315" s="244">
        <v>0.5</v>
      </c>
      <c r="L315" s="244">
        <v>0.6</v>
      </c>
      <c r="M315" s="244" t="s">
        <v>89</v>
      </c>
      <c r="N315" s="244">
        <f t="shared" si="13"/>
        <v>0.3</v>
      </c>
      <c r="R315" s="301"/>
      <c r="S315" s="301"/>
      <c r="T315" s="301"/>
      <c r="U315" s="301"/>
      <c r="V315" s="301"/>
      <c r="W315" s="301"/>
      <c r="X315" s="301"/>
      <c r="Y315" s="301"/>
      <c r="Z315" s="301"/>
      <c r="AA315" s="301"/>
      <c r="AB315" s="301"/>
      <c r="AC315" s="301"/>
      <c r="AD315" s="301"/>
      <c r="AE315" s="301"/>
      <c r="AF315" s="301"/>
      <c r="AG315" s="301"/>
      <c r="AH315" s="301"/>
      <c r="AI315" s="301"/>
    </row>
    <row r="316" spans="1:35" ht="20.100000000000001" customHeight="1" x14ac:dyDescent="0.2">
      <c r="A316" s="240">
        <v>313</v>
      </c>
      <c r="B316" s="241" t="s">
        <v>12</v>
      </c>
      <c r="C316" s="310" t="s">
        <v>432</v>
      </c>
      <c r="D316" s="310" t="s">
        <v>427</v>
      </c>
      <c r="E316" s="309">
        <v>600144.35433642694</v>
      </c>
      <c r="F316" s="310" t="s">
        <v>880</v>
      </c>
      <c r="G316" s="244" t="s">
        <v>915</v>
      </c>
      <c r="H316" s="244" t="s">
        <v>429</v>
      </c>
      <c r="I316" s="288">
        <v>1</v>
      </c>
      <c r="J316" s="244" t="s">
        <v>919</v>
      </c>
      <c r="K316" s="244">
        <v>0.5</v>
      </c>
      <c r="L316" s="244">
        <v>0.6</v>
      </c>
      <c r="M316" s="244" t="s">
        <v>89</v>
      </c>
      <c r="N316" s="244">
        <f t="shared" si="13"/>
        <v>0.3</v>
      </c>
      <c r="R316" s="301"/>
      <c r="S316" s="301"/>
      <c r="T316" s="301"/>
      <c r="U316" s="301"/>
      <c r="V316" s="301"/>
      <c r="W316" s="301"/>
      <c r="X316" s="301"/>
      <c r="Y316" s="301"/>
      <c r="Z316" s="301"/>
      <c r="AA316" s="301"/>
      <c r="AB316" s="301"/>
      <c r="AC316" s="301"/>
      <c r="AD316" s="301"/>
      <c r="AE316" s="301"/>
      <c r="AF316" s="301"/>
      <c r="AG316" s="301"/>
      <c r="AH316" s="301"/>
      <c r="AI316" s="301"/>
    </row>
    <row r="317" spans="1:35" ht="20.100000000000001" customHeight="1" x14ac:dyDescent="0.2">
      <c r="A317" s="240">
        <v>314</v>
      </c>
      <c r="B317" s="241" t="s">
        <v>12</v>
      </c>
      <c r="C317" s="310" t="s">
        <v>432</v>
      </c>
      <c r="D317" s="310" t="s">
        <v>427</v>
      </c>
      <c r="E317" s="309">
        <v>600159.28965521592</v>
      </c>
      <c r="F317" s="310" t="s">
        <v>880</v>
      </c>
      <c r="G317" s="244" t="s">
        <v>915</v>
      </c>
      <c r="H317" s="244" t="s">
        <v>429</v>
      </c>
      <c r="I317" s="288">
        <v>1</v>
      </c>
      <c r="J317" s="244" t="s">
        <v>919</v>
      </c>
      <c r="K317" s="244">
        <v>0.5</v>
      </c>
      <c r="L317" s="244">
        <v>0.6</v>
      </c>
      <c r="M317" s="244" t="s">
        <v>89</v>
      </c>
      <c r="N317" s="244">
        <f t="shared" si="13"/>
        <v>0.3</v>
      </c>
      <c r="R317" s="301"/>
      <c r="S317" s="301"/>
      <c r="T317" s="301"/>
      <c r="U317" s="301"/>
      <c r="V317" s="301"/>
      <c r="W317" s="301"/>
      <c r="X317" s="301"/>
      <c r="Y317" s="301"/>
      <c r="Z317" s="301"/>
      <c r="AA317" s="301"/>
      <c r="AB317" s="301"/>
      <c r="AC317" s="301"/>
      <c r="AD317" s="301"/>
      <c r="AE317" s="301"/>
      <c r="AF317" s="301"/>
      <c r="AG317" s="301"/>
      <c r="AH317" s="301"/>
      <c r="AI317" s="301"/>
    </row>
    <row r="318" spans="1:35" ht="20.100000000000001" customHeight="1" x14ac:dyDescent="0.2">
      <c r="A318" s="240">
        <v>315</v>
      </c>
      <c r="B318" s="241" t="s">
        <v>12</v>
      </c>
      <c r="C318" s="310" t="s">
        <v>432</v>
      </c>
      <c r="D318" s="310" t="s">
        <v>427</v>
      </c>
      <c r="E318" s="309">
        <v>600168.85132081329</v>
      </c>
      <c r="F318" s="310" t="s">
        <v>880</v>
      </c>
      <c r="G318" s="244" t="s">
        <v>915</v>
      </c>
      <c r="H318" s="244" t="s">
        <v>429</v>
      </c>
      <c r="I318" s="288">
        <v>1</v>
      </c>
      <c r="J318" s="244" t="s">
        <v>919</v>
      </c>
      <c r="K318" s="244">
        <v>0.5</v>
      </c>
      <c r="L318" s="244">
        <v>0.6</v>
      </c>
      <c r="M318" s="244" t="s">
        <v>89</v>
      </c>
      <c r="N318" s="244">
        <f t="shared" si="13"/>
        <v>0.3</v>
      </c>
      <c r="R318" s="301"/>
      <c r="S318" s="301"/>
      <c r="T318" s="301"/>
      <c r="U318" s="301"/>
      <c r="V318" s="301"/>
      <c r="W318" s="301"/>
      <c r="X318" s="301"/>
      <c r="Y318" s="301"/>
      <c r="Z318" s="301"/>
      <c r="AA318" s="301"/>
      <c r="AB318" s="301"/>
      <c r="AC318" s="301"/>
      <c r="AD318" s="301"/>
      <c r="AE318" s="301"/>
      <c r="AF318" s="301"/>
      <c r="AG318" s="301"/>
      <c r="AH318" s="301"/>
      <c r="AI318" s="301"/>
    </row>
    <row r="319" spans="1:35" ht="20.100000000000001" customHeight="1" x14ac:dyDescent="0.2">
      <c r="A319" s="240">
        <v>316</v>
      </c>
      <c r="B319" s="241" t="s">
        <v>12</v>
      </c>
      <c r="C319" s="310" t="s">
        <v>432</v>
      </c>
      <c r="D319" s="310" t="s">
        <v>427</v>
      </c>
      <c r="E319" s="309">
        <v>600168.85132081329</v>
      </c>
      <c r="F319" s="310" t="s">
        <v>880</v>
      </c>
      <c r="G319" s="244" t="s">
        <v>915</v>
      </c>
      <c r="H319" s="244" t="s">
        <v>429</v>
      </c>
      <c r="I319" s="288">
        <v>1</v>
      </c>
      <c r="J319" s="244" t="s">
        <v>919</v>
      </c>
      <c r="K319" s="244">
        <v>0.5</v>
      </c>
      <c r="L319" s="244">
        <v>0.6</v>
      </c>
      <c r="M319" s="244" t="s">
        <v>89</v>
      </c>
      <c r="N319" s="244">
        <f t="shared" si="13"/>
        <v>0.3</v>
      </c>
      <c r="R319" s="301"/>
      <c r="S319" s="301"/>
      <c r="T319" s="301"/>
      <c r="U319" s="301"/>
      <c r="V319" s="301"/>
      <c r="W319" s="301"/>
      <c r="X319" s="301"/>
      <c r="Y319" s="301"/>
      <c r="Z319" s="301"/>
      <c r="AA319" s="301"/>
      <c r="AB319" s="301"/>
      <c r="AC319" s="301"/>
      <c r="AD319" s="301"/>
      <c r="AE319" s="301"/>
      <c r="AF319" s="301"/>
      <c r="AG319" s="301"/>
      <c r="AH319" s="301"/>
      <c r="AI319" s="301"/>
    </row>
    <row r="320" spans="1:35" ht="20.100000000000001" customHeight="1" x14ac:dyDescent="0.2">
      <c r="A320" s="240">
        <v>317</v>
      </c>
      <c r="B320" s="241" t="s">
        <v>12</v>
      </c>
      <c r="C320" s="310" t="s">
        <v>432</v>
      </c>
      <c r="D320" s="310" t="s">
        <v>427</v>
      </c>
      <c r="E320" s="309">
        <v>600193.87551892712</v>
      </c>
      <c r="F320" s="310" t="s">
        <v>880</v>
      </c>
      <c r="G320" s="244" t="s">
        <v>915</v>
      </c>
      <c r="H320" s="244" t="s">
        <v>429</v>
      </c>
      <c r="I320" s="288">
        <v>1</v>
      </c>
      <c r="J320" s="244" t="s">
        <v>919</v>
      </c>
      <c r="K320" s="244">
        <v>0.5</v>
      </c>
      <c r="L320" s="244">
        <v>0.6</v>
      </c>
      <c r="M320" s="244" t="s">
        <v>89</v>
      </c>
      <c r="N320" s="244">
        <f t="shared" si="13"/>
        <v>0.3</v>
      </c>
      <c r="R320" s="301"/>
      <c r="S320" s="301"/>
      <c r="T320" s="301"/>
      <c r="U320" s="301"/>
      <c r="V320" s="301"/>
      <c r="W320" s="301"/>
      <c r="X320" s="301"/>
      <c r="Y320" s="301"/>
      <c r="Z320" s="301"/>
      <c r="AA320" s="301"/>
      <c r="AB320" s="301"/>
      <c r="AC320" s="301"/>
      <c r="AD320" s="301"/>
      <c r="AE320" s="301"/>
      <c r="AF320" s="301"/>
      <c r="AG320" s="301"/>
      <c r="AH320" s="301"/>
      <c r="AI320" s="301"/>
    </row>
    <row r="321" spans="1:35" ht="20.100000000000001" customHeight="1" x14ac:dyDescent="0.2">
      <c r="A321" s="240">
        <v>318</v>
      </c>
      <c r="B321" s="241" t="s">
        <v>12</v>
      </c>
      <c r="C321" s="310" t="s">
        <v>432</v>
      </c>
      <c r="D321" s="310" t="s">
        <v>427</v>
      </c>
      <c r="E321" s="309">
        <v>600218.00000000221</v>
      </c>
      <c r="F321" s="310" t="s">
        <v>880</v>
      </c>
      <c r="G321" s="244" t="s">
        <v>915</v>
      </c>
      <c r="H321" s="244" t="s">
        <v>869</v>
      </c>
      <c r="I321" s="288">
        <v>1</v>
      </c>
      <c r="J321" s="244" t="s">
        <v>919</v>
      </c>
      <c r="K321" s="244">
        <v>0.5</v>
      </c>
      <c r="L321" s="244">
        <v>0.6</v>
      </c>
      <c r="M321" s="244" t="s">
        <v>89</v>
      </c>
      <c r="N321" s="244">
        <f t="shared" si="13"/>
        <v>0.3</v>
      </c>
      <c r="R321" s="301"/>
      <c r="S321" s="301"/>
      <c r="T321" s="301"/>
      <c r="U321" s="301"/>
      <c r="V321" s="301"/>
      <c r="W321" s="301"/>
      <c r="X321" s="301"/>
      <c r="Y321" s="301"/>
      <c r="Z321" s="301"/>
      <c r="AA321" s="301"/>
      <c r="AB321" s="301"/>
      <c r="AC321" s="301"/>
      <c r="AD321" s="301"/>
      <c r="AE321" s="301"/>
      <c r="AF321" s="301"/>
      <c r="AG321" s="301"/>
      <c r="AH321" s="301"/>
      <c r="AI321" s="301"/>
    </row>
    <row r="322" spans="1:35" ht="20.100000000000001" customHeight="1" x14ac:dyDescent="0.2">
      <c r="A322" s="240">
        <v>319</v>
      </c>
      <c r="B322" s="241" t="s">
        <v>12</v>
      </c>
      <c r="C322" s="310" t="s">
        <v>432</v>
      </c>
      <c r="D322" s="310" t="s">
        <v>427</v>
      </c>
      <c r="E322" s="309">
        <v>600239.97296741977</v>
      </c>
      <c r="F322" s="310" t="s">
        <v>880</v>
      </c>
      <c r="G322" s="244" t="s">
        <v>915</v>
      </c>
      <c r="H322" s="244" t="s">
        <v>429</v>
      </c>
      <c r="I322" s="288">
        <v>1</v>
      </c>
      <c r="J322" s="244" t="s">
        <v>919</v>
      </c>
      <c r="K322" s="244">
        <v>0.5</v>
      </c>
      <c r="L322" s="244">
        <v>0.6</v>
      </c>
      <c r="M322" s="244" t="s">
        <v>89</v>
      </c>
      <c r="N322" s="244">
        <f t="shared" si="13"/>
        <v>0.3</v>
      </c>
      <c r="R322" s="301"/>
      <c r="S322" s="301"/>
      <c r="T322" s="301"/>
      <c r="U322" s="301"/>
      <c r="V322" s="301"/>
      <c r="W322" s="301"/>
      <c r="X322" s="301"/>
      <c r="Y322" s="301"/>
      <c r="Z322" s="301"/>
      <c r="AA322" s="301"/>
      <c r="AB322" s="301"/>
      <c r="AC322" s="301"/>
      <c r="AD322" s="301"/>
      <c r="AE322" s="301"/>
      <c r="AF322" s="301"/>
      <c r="AG322" s="301"/>
      <c r="AH322" s="301"/>
      <c r="AI322" s="301"/>
    </row>
    <row r="323" spans="1:35" ht="20.100000000000001" customHeight="1" x14ac:dyDescent="0.2">
      <c r="A323" s="240">
        <v>320</v>
      </c>
      <c r="B323" s="241" t="s">
        <v>12</v>
      </c>
      <c r="C323" s="310" t="s">
        <v>432</v>
      </c>
      <c r="D323" s="310" t="s">
        <v>427</v>
      </c>
      <c r="E323" s="309">
        <v>600262.04036744009</v>
      </c>
      <c r="F323" s="310" t="s">
        <v>880</v>
      </c>
      <c r="G323" s="244" t="s">
        <v>915</v>
      </c>
      <c r="H323" s="244" t="s">
        <v>429</v>
      </c>
      <c r="I323" s="288">
        <v>1</v>
      </c>
      <c r="J323" s="244" t="s">
        <v>919</v>
      </c>
      <c r="K323" s="244">
        <v>0.5</v>
      </c>
      <c r="L323" s="244">
        <v>0.6</v>
      </c>
      <c r="M323" s="244" t="s">
        <v>89</v>
      </c>
      <c r="N323" s="244">
        <f t="shared" si="13"/>
        <v>0.3</v>
      </c>
      <c r="R323" s="301"/>
      <c r="S323" s="301"/>
      <c r="T323" s="301"/>
      <c r="U323" s="301"/>
      <c r="V323" s="301"/>
      <c r="W323" s="301"/>
      <c r="X323" s="301"/>
      <c r="Y323" s="301"/>
      <c r="Z323" s="301"/>
      <c r="AA323" s="301"/>
      <c r="AB323" s="301"/>
      <c r="AC323" s="301"/>
      <c r="AD323" s="301"/>
      <c r="AE323" s="301"/>
      <c r="AF323" s="301"/>
      <c r="AG323" s="301"/>
      <c r="AH323" s="301"/>
      <c r="AI323" s="301"/>
    </row>
    <row r="324" spans="1:35" ht="20.100000000000001" customHeight="1" x14ac:dyDescent="0.2">
      <c r="A324" s="240">
        <v>321</v>
      </c>
      <c r="B324" s="241" t="s">
        <v>12</v>
      </c>
      <c r="C324" s="310" t="s">
        <v>432</v>
      </c>
      <c r="D324" s="310" t="s">
        <v>427</v>
      </c>
      <c r="E324" s="309">
        <v>600286.18472262425</v>
      </c>
      <c r="F324" s="310" t="s">
        <v>880</v>
      </c>
      <c r="G324" s="244" t="s">
        <v>915</v>
      </c>
      <c r="H324" s="244" t="s">
        <v>429</v>
      </c>
      <c r="I324" s="288">
        <v>1</v>
      </c>
      <c r="J324" s="244" t="s">
        <v>919</v>
      </c>
      <c r="K324" s="244">
        <v>0.5</v>
      </c>
      <c r="L324" s="244">
        <v>0.6</v>
      </c>
      <c r="M324" s="244" t="s">
        <v>89</v>
      </c>
      <c r="N324" s="244">
        <f t="shared" si="13"/>
        <v>0.3</v>
      </c>
      <c r="R324" s="301"/>
      <c r="S324" s="301"/>
      <c r="T324" s="301"/>
      <c r="U324" s="301"/>
      <c r="V324" s="301"/>
      <c r="W324" s="301"/>
      <c r="X324" s="301"/>
      <c r="Y324" s="301"/>
      <c r="Z324" s="301"/>
      <c r="AA324" s="301"/>
      <c r="AB324" s="301"/>
      <c r="AC324" s="301"/>
      <c r="AD324" s="301"/>
      <c r="AE324" s="301"/>
      <c r="AF324" s="301"/>
      <c r="AG324" s="301"/>
      <c r="AH324" s="301"/>
      <c r="AI324" s="301"/>
    </row>
    <row r="325" spans="1:35" ht="20.100000000000001" customHeight="1" x14ac:dyDescent="0.2">
      <c r="A325" s="240">
        <v>322</v>
      </c>
      <c r="B325" s="241" t="s">
        <v>12</v>
      </c>
      <c r="C325" s="310" t="s">
        <v>432</v>
      </c>
      <c r="D325" s="310" t="s">
        <v>427</v>
      </c>
      <c r="E325" s="309">
        <v>600296.83780452551</v>
      </c>
      <c r="F325" s="310" t="s">
        <v>880</v>
      </c>
      <c r="G325" s="244" t="s">
        <v>915</v>
      </c>
      <c r="H325" s="244" t="s">
        <v>429</v>
      </c>
      <c r="I325" s="288">
        <v>1</v>
      </c>
      <c r="J325" s="244" t="s">
        <v>919</v>
      </c>
      <c r="K325" s="244">
        <v>0.5</v>
      </c>
      <c r="L325" s="244">
        <v>0.6</v>
      </c>
      <c r="M325" s="244" t="s">
        <v>89</v>
      </c>
      <c r="N325" s="244">
        <f t="shared" si="13"/>
        <v>0.3</v>
      </c>
      <c r="R325" s="301"/>
      <c r="S325" s="301"/>
      <c r="T325" s="301"/>
      <c r="U325" s="301"/>
      <c r="V325" s="301"/>
      <c r="W325" s="301"/>
      <c r="X325" s="301"/>
      <c r="Y325" s="301"/>
      <c r="Z325" s="301"/>
      <c r="AA325" s="301"/>
      <c r="AB325" s="301"/>
      <c r="AC325" s="301"/>
      <c r="AD325" s="301"/>
      <c r="AE325" s="301"/>
      <c r="AF325" s="301"/>
      <c r="AG325" s="301"/>
      <c r="AH325" s="301"/>
      <c r="AI325" s="301"/>
    </row>
    <row r="326" spans="1:35" ht="20.100000000000001" customHeight="1" x14ac:dyDescent="0.2">
      <c r="A326" s="240">
        <v>323</v>
      </c>
      <c r="B326" s="241" t="s">
        <v>12</v>
      </c>
      <c r="C326" s="310" t="s">
        <v>432</v>
      </c>
      <c r="D326" s="310" t="s">
        <v>427</v>
      </c>
      <c r="E326" s="309">
        <v>600311.5243044612</v>
      </c>
      <c r="F326" s="310" t="s">
        <v>880</v>
      </c>
      <c r="G326" s="244" t="s">
        <v>915</v>
      </c>
      <c r="H326" s="244" t="s">
        <v>429</v>
      </c>
      <c r="I326" s="288">
        <v>1</v>
      </c>
      <c r="J326" s="244" t="s">
        <v>919</v>
      </c>
      <c r="K326" s="244">
        <v>0.5</v>
      </c>
      <c r="L326" s="244">
        <v>0.6</v>
      </c>
      <c r="M326" s="244" t="s">
        <v>89</v>
      </c>
      <c r="N326" s="244">
        <f t="shared" si="13"/>
        <v>0.3</v>
      </c>
      <c r="R326" s="301"/>
      <c r="S326" s="301"/>
      <c r="T326" s="301"/>
      <c r="U326" s="301"/>
      <c r="V326" s="301"/>
      <c r="W326" s="301"/>
      <c r="X326" s="301"/>
      <c r="Y326" s="301"/>
      <c r="Z326" s="301"/>
      <c r="AA326" s="301"/>
      <c r="AB326" s="301"/>
      <c r="AC326" s="301"/>
      <c r="AD326" s="301"/>
      <c r="AE326" s="301"/>
      <c r="AF326" s="301"/>
      <c r="AG326" s="301"/>
      <c r="AH326" s="301"/>
      <c r="AI326" s="301"/>
    </row>
    <row r="327" spans="1:35" ht="20.100000000000001" customHeight="1" x14ac:dyDescent="0.2">
      <c r="A327" s="240">
        <v>324</v>
      </c>
      <c r="B327" s="241" t="s">
        <v>12</v>
      </c>
      <c r="C327" s="310" t="s">
        <v>426</v>
      </c>
      <c r="D327" s="310" t="s">
        <v>427</v>
      </c>
      <c r="E327" s="309">
        <v>600459.48226113268</v>
      </c>
      <c r="F327" s="310" t="s">
        <v>871</v>
      </c>
      <c r="G327" s="244" t="s">
        <v>932</v>
      </c>
      <c r="H327" s="244" t="s">
        <v>429</v>
      </c>
      <c r="I327" s="288">
        <v>1</v>
      </c>
      <c r="J327" s="244" t="s">
        <v>919</v>
      </c>
      <c r="K327" s="244">
        <v>1</v>
      </c>
      <c r="L327" s="244">
        <v>1</v>
      </c>
      <c r="M327" s="244" t="s">
        <v>89</v>
      </c>
      <c r="N327" s="244">
        <f t="shared" ref="N327:N390" si="14">IF(M327="",K327*L327,IF(G327="R-1",K327*L327,IF(LEFT(G327,1)="R",PI()*((M327^2)/4),K327*L327)))</f>
        <v>1</v>
      </c>
      <c r="R327" s="301"/>
      <c r="S327" s="301"/>
      <c r="T327" s="301"/>
      <c r="U327" s="301"/>
      <c r="V327" s="301"/>
      <c r="W327" s="301"/>
      <c r="X327" s="301"/>
      <c r="Y327" s="301"/>
      <c r="Z327" s="301"/>
      <c r="AA327" s="301"/>
      <c r="AB327" s="301"/>
      <c r="AC327" s="301"/>
      <c r="AD327" s="301"/>
      <c r="AE327" s="301"/>
      <c r="AF327" s="301"/>
      <c r="AG327" s="301"/>
      <c r="AH327" s="301"/>
      <c r="AI327" s="301"/>
    </row>
    <row r="328" spans="1:35" ht="20.100000000000001" customHeight="1" x14ac:dyDescent="0.2">
      <c r="A328" s="240">
        <v>325</v>
      </c>
      <c r="B328" s="241" t="s">
        <v>12</v>
      </c>
      <c r="C328" s="310" t="s">
        <v>426</v>
      </c>
      <c r="D328" s="310" t="s">
        <v>427</v>
      </c>
      <c r="E328" s="309">
        <v>601013.18389611284</v>
      </c>
      <c r="F328" s="310" t="s">
        <v>871</v>
      </c>
      <c r="G328" s="244" t="s">
        <v>927</v>
      </c>
      <c r="H328" s="244" t="s">
        <v>429</v>
      </c>
      <c r="I328" s="288">
        <v>1</v>
      </c>
      <c r="J328" s="244" t="s">
        <v>919</v>
      </c>
      <c r="K328" s="244">
        <v>1</v>
      </c>
      <c r="L328" s="244">
        <v>1</v>
      </c>
      <c r="M328" s="244" t="s">
        <v>89</v>
      </c>
      <c r="N328" s="244">
        <f t="shared" si="14"/>
        <v>1</v>
      </c>
      <c r="R328" s="301"/>
      <c r="S328" s="301"/>
      <c r="T328" s="301"/>
      <c r="U328" s="301"/>
      <c r="V328" s="301"/>
      <c r="W328" s="301"/>
      <c r="X328" s="301"/>
      <c r="Y328" s="301"/>
      <c r="Z328" s="301"/>
      <c r="AA328" s="301"/>
      <c r="AB328" s="301"/>
      <c r="AC328" s="301"/>
      <c r="AD328" s="301"/>
      <c r="AE328" s="301"/>
      <c r="AF328" s="301"/>
      <c r="AG328" s="301"/>
      <c r="AH328" s="301"/>
      <c r="AI328" s="301"/>
    </row>
    <row r="329" spans="1:35" ht="20.100000000000001" customHeight="1" x14ac:dyDescent="0.2">
      <c r="A329" s="240">
        <v>326</v>
      </c>
      <c r="B329" s="241" t="s">
        <v>12</v>
      </c>
      <c r="C329" s="310" t="s">
        <v>426</v>
      </c>
      <c r="D329" s="310" t="s">
        <v>427</v>
      </c>
      <c r="E329" s="309">
        <v>601574.18590799603</v>
      </c>
      <c r="F329" s="310" t="s">
        <v>888</v>
      </c>
      <c r="G329" s="244" t="s">
        <v>926</v>
      </c>
      <c r="H329" s="244" t="s">
        <v>429</v>
      </c>
      <c r="I329" s="288">
        <v>1</v>
      </c>
      <c r="J329" s="244" t="s">
        <v>919</v>
      </c>
      <c r="K329" s="244">
        <v>0.5</v>
      </c>
      <c r="L329" s="244">
        <v>0.8</v>
      </c>
      <c r="M329" s="244" t="s">
        <v>89</v>
      </c>
      <c r="N329" s="244">
        <f t="shared" si="14"/>
        <v>0.4</v>
      </c>
      <c r="R329" s="301"/>
      <c r="S329" s="301"/>
      <c r="T329" s="301"/>
      <c r="U329" s="301"/>
      <c r="V329" s="301"/>
      <c r="W329" s="301"/>
      <c r="X329" s="301"/>
      <c r="Y329" s="301"/>
      <c r="Z329" s="301"/>
      <c r="AA329" s="301"/>
      <c r="AB329" s="301"/>
      <c r="AC329" s="301"/>
      <c r="AD329" s="301"/>
      <c r="AE329" s="301"/>
      <c r="AF329" s="301"/>
      <c r="AG329" s="301"/>
      <c r="AH329" s="301"/>
      <c r="AI329" s="301"/>
    </row>
    <row r="330" spans="1:35" ht="20.100000000000001" customHeight="1" x14ac:dyDescent="0.2">
      <c r="A330" s="240">
        <v>327</v>
      </c>
      <c r="B330" s="241" t="s">
        <v>12</v>
      </c>
      <c r="C330" s="310" t="s">
        <v>426</v>
      </c>
      <c r="D330" s="310" t="s">
        <v>427</v>
      </c>
      <c r="E330" s="309">
        <v>602367.99106924108</v>
      </c>
      <c r="F330" s="310" t="s">
        <v>879</v>
      </c>
      <c r="G330" s="244" t="s">
        <v>913</v>
      </c>
      <c r="H330" s="244" t="s">
        <v>429</v>
      </c>
      <c r="I330" s="288">
        <v>1</v>
      </c>
      <c r="J330" s="244" t="s">
        <v>919</v>
      </c>
      <c r="K330" s="244" t="s">
        <v>89</v>
      </c>
      <c r="L330" s="244" t="s">
        <v>89</v>
      </c>
      <c r="M330" s="244">
        <v>1</v>
      </c>
      <c r="N330" s="244">
        <f t="shared" si="14"/>
        <v>0.78539816339744828</v>
      </c>
      <c r="R330" s="301"/>
      <c r="S330" s="301"/>
      <c r="T330" s="301"/>
      <c r="U330" s="301"/>
      <c r="V330" s="301"/>
      <c r="W330" s="301"/>
      <c r="X330" s="301"/>
      <c r="Y330" s="301"/>
      <c r="Z330" s="301"/>
      <c r="AA330" s="301"/>
      <c r="AB330" s="301"/>
      <c r="AC330" s="301"/>
      <c r="AD330" s="301"/>
      <c r="AE330" s="301"/>
      <c r="AF330" s="301"/>
      <c r="AG330" s="301"/>
      <c r="AH330" s="301"/>
      <c r="AI330" s="301"/>
    </row>
    <row r="331" spans="1:35" ht="20.100000000000001" customHeight="1" x14ac:dyDescent="0.2">
      <c r="A331" s="240">
        <v>328</v>
      </c>
      <c r="B331" s="241" t="s">
        <v>12</v>
      </c>
      <c r="C331" s="310" t="s">
        <v>426</v>
      </c>
      <c r="D331" s="310" t="s">
        <v>427</v>
      </c>
      <c r="E331" s="309">
        <v>602507.29154263623</v>
      </c>
      <c r="F331" s="310" t="s">
        <v>871</v>
      </c>
      <c r="G331" s="244" t="s">
        <v>932</v>
      </c>
      <c r="H331" s="244" t="s">
        <v>429</v>
      </c>
      <c r="I331" s="288">
        <v>1</v>
      </c>
      <c r="J331" s="244" t="s">
        <v>919</v>
      </c>
      <c r="K331" s="244">
        <v>1</v>
      </c>
      <c r="L331" s="244">
        <v>1</v>
      </c>
      <c r="M331" s="244" t="s">
        <v>89</v>
      </c>
      <c r="N331" s="244">
        <f t="shared" si="14"/>
        <v>1</v>
      </c>
      <c r="R331" s="301"/>
      <c r="S331" s="301"/>
      <c r="T331" s="301"/>
      <c r="U331" s="301"/>
      <c r="V331" s="301"/>
      <c r="W331" s="301"/>
      <c r="X331" s="301"/>
      <c r="Y331" s="301"/>
      <c r="Z331" s="301"/>
      <c r="AA331" s="301"/>
      <c r="AB331" s="301"/>
      <c r="AC331" s="301"/>
      <c r="AD331" s="301"/>
      <c r="AE331" s="301"/>
      <c r="AF331" s="301"/>
      <c r="AG331" s="301"/>
      <c r="AH331" s="301"/>
      <c r="AI331" s="301"/>
    </row>
    <row r="332" spans="1:35" ht="20.100000000000001" customHeight="1" x14ac:dyDescent="0.2">
      <c r="A332" s="240">
        <v>329</v>
      </c>
      <c r="B332" s="241" t="s">
        <v>12</v>
      </c>
      <c r="C332" s="310" t="s">
        <v>426</v>
      </c>
      <c r="D332" s="310" t="s">
        <v>427</v>
      </c>
      <c r="E332" s="309">
        <v>602897.0627937949</v>
      </c>
      <c r="F332" s="310" t="s">
        <v>897</v>
      </c>
      <c r="G332" s="244" t="s">
        <v>923</v>
      </c>
      <c r="H332" s="244" t="s">
        <v>429</v>
      </c>
      <c r="I332" s="288">
        <v>2</v>
      </c>
      <c r="J332" s="244" t="s">
        <v>919</v>
      </c>
      <c r="K332" s="244">
        <v>3.5</v>
      </c>
      <c r="L332" s="244">
        <v>2.5</v>
      </c>
      <c r="M332" s="244" t="s">
        <v>89</v>
      </c>
      <c r="N332" s="244">
        <f t="shared" si="14"/>
        <v>8.75</v>
      </c>
      <c r="R332" s="301"/>
      <c r="S332" s="301"/>
      <c r="T332" s="301"/>
      <c r="U332" s="301"/>
      <c r="V332" s="301"/>
      <c r="W332" s="301"/>
      <c r="X332" s="301"/>
      <c r="Y332" s="301"/>
      <c r="Z332" s="301"/>
      <c r="AA332" s="301"/>
      <c r="AB332" s="301"/>
      <c r="AC332" s="301"/>
      <c r="AD332" s="301"/>
      <c r="AE332" s="301"/>
      <c r="AF332" s="301"/>
      <c r="AG332" s="301"/>
      <c r="AH332" s="301"/>
      <c r="AI332" s="301"/>
    </row>
    <row r="333" spans="1:35" ht="20.100000000000001" customHeight="1" x14ac:dyDescent="0.2">
      <c r="A333" s="240">
        <v>330</v>
      </c>
      <c r="B333" s="241" t="s">
        <v>12</v>
      </c>
      <c r="C333" s="310" t="s">
        <v>426</v>
      </c>
      <c r="D333" s="310" t="s">
        <v>427</v>
      </c>
      <c r="E333" s="309">
        <v>603012.0089705484</v>
      </c>
      <c r="F333" s="310" t="s">
        <v>889</v>
      </c>
      <c r="G333" s="244" t="s">
        <v>921</v>
      </c>
      <c r="H333" s="244" t="s">
        <v>429</v>
      </c>
      <c r="I333" s="288">
        <v>1</v>
      </c>
      <c r="J333" s="244" t="s">
        <v>919</v>
      </c>
      <c r="K333" s="244">
        <v>0.3</v>
      </c>
      <c r="L333" s="244">
        <v>0.9</v>
      </c>
      <c r="M333" s="244" t="s">
        <v>89</v>
      </c>
      <c r="N333" s="244">
        <f t="shared" si="14"/>
        <v>0.27</v>
      </c>
      <c r="R333" s="301"/>
      <c r="S333" s="301"/>
      <c r="T333" s="301"/>
      <c r="U333" s="301"/>
      <c r="V333" s="301"/>
      <c r="W333" s="301"/>
      <c r="X333" s="301"/>
      <c r="Y333" s="301"/>
      <c r="Z333" s="301"/>
      <c r="AA333" s="301"/>
      <c r="AB333" s="301"/>
      <c r="AC333" s="301"/>
      <c r="AD333" s="301"/>
      <c r="AE333" s="301"/>
      <c r="AF333" s="301"/>
      <c r="AG333" s="301"/>
      <c r="AH333" s="301"/>
      <c r="AI333" s="301"/>
    </row>
    <row r="334" spans="1:35" ht="20.100000000000001" customHeight="1" x14ac:dyDescent="0.2">
      <c r="A334" s="240">
        <v>331</v>
      </c>
      <c r="B334" s="241" t="s">
        <v>12</v>
      </c>
      <c r="C334" s="310" t="s">
        <v>432</v>
      </c>
      <c r="D334" s="310" t="s">
        <v>427</v>
      </c>
      <c r="E334" s="309">
        <v>603020.43314194446</v>
      </c>
      <c r="F334" s="310" t="s">
        <v>889</v>
      </c>
      <c r="G334" s="244" t="s">
        <v>921</v>
      </c>
      <c r="H334" s="244" t="s">
        <v>429</v>
      </c>
      <c r="I334" s="288">
        <v>1</v>
      </c>
      <c r="J334" s="244" t="s">
        <v>919</v>
      </c>
      <c r="K334" s="244">
        <v>0.3</v>
      </c>
      <c r="L334" s="244" t="s">
        <v>936</v>
      </c>
      <c r="M334" s="244" t="s">
        <v>89</v>
      </c>
      <c r="N334" s="244">
        <f t="shared" si="14"/>
        <v>0.27</v>
      </c>
      <c r="R334" s="301"/>
      <c r="S334" s="301"/>
      <c r="T334" s="301"/>
      <c r="U334" s="301"/>
      <c r="V334" s="301"/>
      <c r="W334" s="301"/>
      <c r="X334" s="301"/>
      <c r="Y334" s="301"/>
      <c r="Z334" s="301"/>
      <c r="AA334" s="301"/>
      <c r="AB334" s="301"/>
      <c r="AC334" s="301"/>
      <c r="AD334" s="301"/>
      <c r="AE334" s="301"/>
      <c r="AF334" s="301"/>
      <c r="AG334" s="301"/>
      <c r="AH334" s="301"/>
      <c r="AI334" s="301"/>
    </row>
    <row r="335" spans="1:35" ht="20.100000000000001" customHeight="1" x14ac:dyDescent="0.2">
      <c r="A335" s="240">
        <v>332</v>
      </c>
      <c r="B335" s="241" t="s">
        <v>12</v>
      </c>
      <c r="C335" s="310" t="s">
        <v>426</v>
      </c>
      <c r="D335" s="310" t="s">
        <v>427</v>
      </c>
      <c r="E335" s="309">
        <v>603234.1518229479</v>
      </c>
      <c r="F335" s="310" t="s">
        <v>871</v>
      </c>
      <c r="G335" s="244" t="s">
        <v>872</v>
      </c>
      <c r="H335" s="244" t="s">
        <v>429</v>
      </c>
      <c r="I335" s="288">
        <v>1</v>
      </c>
      <c r="J335" s="244" t="s">
        <v>919</v>
      </c>
      <c r="K335" s="244">
        <v>1</v>
      </c>
      <c r="L335" s="244">
        <v>1</v>
      </c>
      <c r="M335" s="244" t="s">
        <v>89</v>
      </c>
      <c r="N335" s="244">
        <f t="shared" si="14"/>
        <v>1</v>
      </c>
      <c r="R335" s="301"/>
      <c r="S335" s="301"/>
      <c r="T335" s="301"/>
      <c r="U335" s="301"/>
      <c r="V335" s="301"/>
      <c r="W335" s="301"/>
      <c r="X335" s="301"/>
      <c r="Y335" s="301"/>
      <c r="Z335" s="301"/>
      <c r="AA335" s="301"/>
      <c r="AB335" s="301"/>
      <c r="AC335" s="301"/>
      <c r="AD335" s="301"/>
      <c r="AE335" s="301"/>
      <c r="AF335" s="301"/>
      <c r="AG335" s="301"/>
      <c r="AH335" s="301"/>
      <c r="AI335" s="301"/>
    </row>
    <row r="336" spans="1:35" ht="20.100000000000001" customHeight="1" x14ac:dyDescent="0.2">
      <c r="A336" s="240">
        <v>333</v>
      </c>
      <c r="B336" s="241" t="s">
        <v>12</v>
      </c>
      <c r="C336" s="310" t="s">
        <v>426</v>
      </c>
      <c r="D336" s="310" t="s">
        <v>427</v>
      </c>
      <c r="E336" s="309">
        <v>603307.41528041533</v>
      </c>
      <c r="F336" s="310" t="s">
        <v>871</v>
      </c>
      <c r="G336" s="244" t="s">
        <v>872</v>
      </c>
      <c r="H336" s="244" t="s">
        <v>429</v>
      </c>
      <c r="I336" s="288">
        <v>1</v>
      </c>
      <c r="J336" s="244" t="s">
        <v>919</v>
      </c>
      <c r="K336" s="244">
        <v>1</v>
      </c>
      <c r="L336" s="244">
        <v>1</v>
      </c>
      <c r="M336" s="244" t="s">
        <v>89</v>
      </c>
      <c r="N336" s="244">
        <f t="shared" si="14"/>
        <v>1</v>
      </c>
      <c r="R336" s="301"/>
      <c r="S336" s="301"/>
      <c r="T336" s="301"/>
      <c r="U336" s="301"/>
      <c r="V336" s="301"/>
      <c r="W336" s="301"/>
      <c r="X336" s="301"/>
      <c r="Y336" s="301"/>
      <c r="Z336" s="301"/>
      <c r="AA336" s="301"/>
      <c r="AB336" s="301"/>
      <c r="AC336" s="301"/>
      <c r="AD336" s="301"/>
      <c r="AE336" s="301"/>
      <c r="AF336" s="301"/>
      <c r="AG336" s="301"/>
      <c r="AH336" s="301"/>
      <c r="AI336" s="301"/>
    </row>
    <row r="337" spans="1:35" ht="20.100000000000001" customHeight="1" x14ac:dyDescent="0.2">
      <c r="A337" s="240">
        <v>334</v>
      </c>
      <c r="B337" s="241" t="s">
        <v>12</v>
      </c>
      <c r="C337" s="310" t="s">
        <v>426</v>
      </c>
      <c r="D337" s="310" t="s">
        <v>427</v>
      </c>
      <c r="E337" s="309">
        <v>603346.29870694154</v>
      </c>
      <c r="F337" s="310" t="s">
        <v>871</v>
      </c>
      <c r="G337" s="244" t="s">
        <v>932</v>
      </c>
      <c r="H337" s="244" t="s">
        <v>429</v>
      </c>
      <c r="I337" s="288">
        <v>1</v>
      </c>
      <c r="J337" s="244" t="s">
        <v>919</v>
      </c>
      <c r="K337" s="244">
        <v>1</v>
      </c>
      <c r="L337" s="244">
        <v>1</v>
      </c>
      <c r="M337" s="244" t="s">
        <v>89</v>
      </c>
      <c r="N337" s="244">
        <f t="shared" si="14"/>
        <v>1</v>
      </c>
      <c r="R337" s="301"/>
      <c r="S337" s="301"/>
      <c r="T337" s="301"/>
      <c r="U337" s="301"/>
      <c r="V337" s="301"/>
      <c r="W337" s="301"/>
      <c r="X337" s="301"/>
      <c r="Y337" s="301"/>
      <c r="Z337" s="301"/>
      <c r="AA337" s="301"/>
      <c r="AB337" s="301"/>
      <c r="AC337" s="301"/>
      <c r="AD337" s="301"/>
      <c r="AE337" s="301"/>
      <c r="AF337" s="301"/>
      <c r="AG337" s="301"/>
      <c r="AH337" s="301"/>
      <c r="AI337" s="301"/>
    </row>
    <row r="338" spans="1:35" ht="20.100000000000001" customHeight="1" x14ac:dyDescent="0.2">
      <c r="A338" s="240">
        <v>335</v>
      </c>
      <c r="B338" s="241" t="s">
        <v>12</v>
      </c>
      <c r="C338" s="310" t="s">
        <v>426</v>
      </c>
      <c r="D338" s="310" t="s">
        <v>427</v>
      </c>
      <c r="E338" s="309">
        <v>603395.267025901</v>
      </c>
      <c r="F338" s="310" t="s">
        <v>895</v>
      </c>
      <c r="G338" s="244" t="s">
        <v>937</v>
      </c>
      <c r="H338" s="244" t="s">
        <v>429</v>
      </c>
      <c r="I338" s="288">
        <v>2</v>
      </c>
      <c r="J338" s="244" t="s">
        <v>919</v>
      </c>
      <c r="K338" s="244">
        <v>2.5</v>
      </c>
      <c r="L338" s="244">
        <v>2</v>
      </c>
      <c r="M338" s="244" t="s">
        <v>89</v>
      </c>
      <c r="N338" s="244">
        <f t="shared" si="14"/>
        <v>5</v>
      </c>
      <c r="R338" s="301"/>
      <c r="S338" s="301"/>
      <c r="T338" s="301"/>
      <c r="U338" s="301"/>
      <c r="V338" s="301"/>
      <c r="W338" s="301"/>
      <c r="X338" s="301"/>
      <c r="Y338" s="301"/>
      <c r="Z338" s="301"/>
      <c r="AA338" s="301"/>
      <c r="AB338" s="301"/>
      <c r="AC338" s="301"/>
      <c r="AD338" s="301"/>
      <c r="AE338" s="301"/>
      <c r="AF338" s="301"/>
      <c r="AG338" s="301"/>
      <c r="AH338" s="301"/>
      <c r="AI338" s="301"/>
    </row>
    <row r="339" spans="1:35" ht="20.100000000000001" customHeight="1" x14ac:dyDescent="0.2">
      <c r="A339" s="240">
        <v>336</v>
      </c>
      <c r="B339" s="241" t="s">
        <v>12</v>
      </c>
      <c r="C339" s="310" t="s">
        <v>426</v>
      </c>
      <c r="D339" s="310" t="s">
        <v>427</v>
      </c>
      <c r="E339" s="309">
        <v>603405.32889637549</v>
      </c>
      <c r="F339" s="310" t="s">
        <v>871</v>
      </c>
      <c r="G339" s="244" t="s">
        <v>872</v>
      </c>
      <c r="H339" s="244" t="s">
        <v>429</v>
      </c>
      <c r="I339" s="288">
        <v>1</v>
      </c>
      <c r="J339" s="244" t="s">
        <v>919</v>
      </c>
      <c r="K339" s="244">
        <v>1</v>
      </c>
      <c r="L339" s="244">
        <v>1</v>
      </c>
      <c r="M339" s="244" t="s">
        <v>89</v>
      </c>
      <c r="N339" s="244">
        <f t="shared" si="14"/>
        <v>1</v>
      </c>
      <c r="R339" s="301"/>
      <c r="S339" s="301"/>
      <c r="T339" s="301"/>
      <c r="U339" s="301"/>
      <c r="V339" s="301"/>
      <c r="W339" s="301"/>
      <c r="X339" s="301"/>
      <c r="Y339" s="301"/>
      <c r="Z339" s="301"/>
      <c r="AA339" s="301"/>
      <c r="AB339" s="301"/>
      <c r="AC339" s="301"/>
      <c r="AD339" s="301"/>
      <c r="AE339" s="301"/>
      <c r="AF339" s="301"/>
      <c r="AG339" s="301"/>
      <c r="AH339" s="301"/>
      <c r="AI339" s="301"/>
    </row>
    <row r="340" spans="1:35" ht="20.100000000000001" customHeight="1" x14ac:dyDescent="0.2">
      <c r="A340" s="240">
        <v>337</v>
      </c>
      <c r="B340" s="241" t="s">
        <v>12</v>
      </c>
      <c r="C340" s="310" t="s">
        <v>426</v>
      </c>
      <c r="D340" s="310" t="s">
        <v>427</v>
      </c>
      <c r="E340" s="309">
        <v>603458.6846199102</v>
      </c>
      <c r="F340" s="310" t="s">
        <v>871</v>
      </c>
      <c r="G340" s="244" t="s">
        <v>872</v>
      </c>
      <c r="H340" s="244" t="s">
        <v>429</v>
      </c>
      <c r="I340" s="288">
        <v>1</v>
      </c>
      <c r="J340" s="244" t="s">
        <v>919</v>
      </c>
      <c r="K340" s="244">
        <v>1</v>
      </c>
      <c r="L340" s="244">
        <v>1</v>
      </c>
      <c r="M340" s="244" t="s">
        <v>89</v>
      </c>
      <c r="N340" s="244">
        <f t="shared" si="14"/>
        <v>1</v>
      </c>
      <c r="R340" s="301"/>
      <c r="S340" s="301"/>
      <c r="T340" s="301"/>
      <c r="U340" s="301"/>
      <c r="V340" s="301"/>
      <c r="W340" s="301"/>
      <c r="X340" s="301"/>
      <c r="Y340" s="301"/>
      <c r="Z340" s="301"/>
      <c r="AA340" s="301"/>
      <c r="AB340" s="301"/>
      <c r="AC340" s="301"/>
      <c r="AD340" s="301"/>
      <c r="AE340" s="301"/>
      <c r="AF340" s="301"/>
      <c r="AG340" s="301"/>
      <c r="AH340" s="301"/>
      <c r="AI340" s="301"/>
    </row>
    <row r="341" spans="1:35" ht="20.100000000000001" customHeight="1" x14ac:dyDescent="0.2">
      <c r="A341" s="240">
        <v>338</v>
      </c>
      <c r="B341" s="241" t="s">
        <v>12</v>
      </c>
      <c r="C341" s="310" t="s">
        <v>426</v>
      </c>
      <c r="D341" s="310" t="s">
        <v>427</v>
      </c>
      <c r="E341" s="309">
        <v>603550.0180217193</v>
      </c>
      <c r="F341" s="310" t="s">
        <v>888</v>
      </c>
      <c r="G341" s="244" t="s">
        <v>926</v>
      </c>
      <c r="H341" s="244" t="s">
        <v>869</v>
      </c>
      <c r="I341" s="288">
        <v>1</v>
      </c>
      <c r="J341" s="244" t="s">
        <v>919</v>
      </c>
      <c r="K341" s="244">
        <v>0.5</v>
      </c>
      <c r="L341" s="244">
        <v>0.8</v>
      </c>
      <c r="M341" s="244" t="s">
        <v>89</v>
      </c>
      <c r="N341" s="244">
        <f t="shared" si="14"/>
        <v>0.4</v>
      </c>
      <c r="R341" s="301"/>
      <c r="S341" s="301"/>
      <c r="T341" s="301"/>
      <c r="U341" s="301"/>
      <c r="V341" s="301"/>
      <c r="W341" s="301"/>
      <c r="X341" s="301"/>
      <c r="Y341" s="301"/>
      <c r="Z341" s="301"/>
      <c r="AA341" s="301"/>
      <c r="AB341" s="301"/>
      <c r="AC341" s="301"/>
      <c r="AD341" s="301"/>
      <c r="AE341" s="301"/>
      <c r="AF341" s="301"/>
      <c r="AG341" s="301"/>
      <c r="AH341" s="301"/>
      <c r="AI341" s="301"/>
    </row>
    <row r="342" spans="1:35" ht="20.100000000000001" customHeight="1" x14ac:dyDescent="0.2">
      <c r="A342" s="240">
        <v>339</v>
      </c>
      <c r="B342" s="241" t="s">
        <v>12</v>
      </c>
      <c r="C342" s="310" t="s">
        <v>426</v>
      </c>
      <c r="D342" s="310" t="s">
        <v>427</v>
      </c>
      <c r="E342" s="309">
        <v>603617.718681011</v>
      </c>
      <c r="F342" s="310" t="s">
        <v>871</v>
      </c>
      <c r="G342" s="244" t="s">
        <v>872</v>
      </c>
      <c r="H342" s="244" t="s">
        <v>429</v>
      </c>
      <c r="I342" s="288">
        <v>1</v>
      </c>
      <c r="J342" s="244" t="s">
        <v>919</v>
      </c>
      <c r="K342" s="244">
        <v>1</v>
      </c>
      <c r="L342" s="244">
        <v>1</v>
      </c>
      <c r="M342" s="244" t="s">
        <v>89</v>
      </c>
      <c r="N342" s="244">
        <f t="shared" si="14"/>
        <v>1</v>
      </c>
      <c r="R342" s="301"/>
      <c r="S342" s="301"/>
      <c r="T342" s="301"/>
      <c r="U342" s="301"/>
      <c r="V342" s="301"/>
      <c r="W342" s="301"/>
      <c r="X342" s="301"/>
      <c r="Y342" s="301"/>
      <c r="Z342" s="301"/>
      <c r="AA342" s="301"/>
      <c r="AB342" s="301"/>
      <c r="AC342" s="301"/>
      <c r="AD342" s="301"/>
      <c r="AE342" s="301"/>
      <c r="AF342" s="301"/>
      <c r="AG342" s="301"/>
      <c r="AH342" s="301"/>
      <c r="AI342" s="301"/>
    </row>
    <row r="343" spans="1:35" ht="20.100000000000001" customHeight="1" x14ac:dyDescent="0.2">
      <c r="A343" s="240">
        <v>340</v>
      </c>
      <c r="B343" s="241" t="s">
        <v>12</v>
      </c>
      <c r="C343" s="310" t="s">
        <v>426</v>
      </c>
      <c r="D343" s="310" t="s">
        <v>427</v>
      </c>
      <c r="E343" s="309">
        <v>604108.01339612971</v>
      </c>
      <c r="F343" s="310" t="s">
        <v>889</v>
      </c>
      <c r="G343" s="244" t="s">
        <v>921</v>
      </c>
      <c r="H343" s="244" t="s">
        <v>429</v>
      </c>
      <c r="I343" s="288">
        <v>1</v>
      </c>
      <c r="J343" s="244" t="s">
        <v>919</v>
      </c>
      <c r="K343" s="244">
        <v>0.3</v>
      </c>
      <c r="L343" s="244">
        <v>0.9</v>
      </c>
      <c r="M343" s="244" t="s">
        <v>89</v>
      </c>
      <c r="N343" s="244">
        <f t="shared" si="14"/>
        <v>0.27</v>
      </c>
      <c r="R343" s="301"/>
      <c r="S343" s="301"/>
      <c r="T343" s="301"/>
      <c r="U343" s="301"/>
      <c r="V343" s="301"/>
      <c r="W343" s="301"/>
      <c r="X343" s="301"/>
      <c r="Y343" s="301"/>
      <c r="Z343" s="301"/>
      <c r="AA343" s="301"/>
      <c r="AB343" s="301"/>
      <c r="AC343" s="301"/>
      <c r="AD343" s="301"/>
      <c r="AE343" s="301"/>
      <c r="AF343" s="301"/>
      <c r="AG343" s="301"/>
      <c r="AH343" s="301"/>
      <c r="AI343" s="301"/>
    </row>
    <row r="344" spans="1:35" ht="20.100000000000001" customHeight="1" x14ac:dyDescent="0.2">
      <c r="A344" s="240">
        <v>341</v>
      </c>
      <c r="B344" s="241" t="s">
        <v>12</v>
      </c>
      <c r="C344" s="310" t="s">
        <v>432</v>
      </c>
      <c r="D344" s="310" t="s">
        <v>427</v>
      </c>
      <c r="E344" s="309">
        <v>604110.85582624411</v>
      </c>
      <c r="F344" s="310" t="s">
        <v>889</v>
      </c>
      <c r="G344" s="244" t="s">
        <v>921</v>
      </c>
      <c r="H344" s="244" t="s">
        <v>429</v>
      </c>
      <c r="I344" s="288">
        <v>1</v>
      </c>
      <c r="J344" s="244" t="s">
        <v>919</v>
      </c>
      <c r="K344" s="244">
        <v>0.3</v>
      </c>
      <c r="L344" s="244">
        <v>0.9</v>
      </c>
      <c r="M344" s="244" t="s">
        <v>89</v>
      </c>
      <c r="N344" s="244">
        <f t="shared" si="14"/>
        <v>0.27</v>
      </c>
      <c r="R344" s="301"/>
      <c r="S344" s="301"/>
      <c r="T344" s="301"/>
      <c r="U344" s="301"/>
      <c r="V344" s="301"/>
      <c r="W344" s="301"/>
      <c r="X344" s="301"/>
      <c r="Y344" s="301"/>
      <c r="Z344" s="301"/>
      <c r="AA344" s="301"/>
      <c r="AB344" s="301"/>
      <c r="AC344" s="301"/>
      <c r="AD344" s="301"/>
      <c r="AE344" s="301"/>
      <c r="AF344" s="301"/>
      <c r="AG344" s="301"/>
      <c r="AH344" s="301"/>
      <c r="AI344" s="301"/>
    </row>
    <row r="345" spans="1:35" ht="20.100000000000001" customHeight="1" x14ac:dyDescent="0.2">
      <c r="A345" s="240">
        <v>342</v>
      </c>
      <c r="B345" s="241" t="s">
        <v>12</v>
      </c>
      <c r="C345" s="310" t="s">
        <v>426</v>
      </c>
      <c r="D345" s="310" t="s">
        <v>427</v>
      </c>
      <c r="E345" s="309">
        <v>604281.74655169621</v>
      </c>
      <c r="F345" s="310" t="s">
        <v>871</v>
      </c>
      <c r="G345" s="244" t="s">
        <v>938</v>
      </c>
      <c r="H345" s="244" t="s">
        <v>429</v>
      </c>
      <c r="I345" s="288">
        <v>1</v>
      </c>
      <c r="J345" s="244" t="s">
        <v>919</v>
      </c>
      <c r="K345" s="244">
        <v>1</v>
      </c>
      <c r="L345" s="244">
        <v>1</v>
      </c>
      <c r="M345" s="244" t="s">
        <v>89</v>
      </c>
      <c r="N345" s="244">
        <f t="shared" si="14"/>
        <v>1</v>
      </c>
      <c r="R345" s="301"/>
      <c r="S345" s="301"/>
      <c r="T345" s="301"/>
      <c r="U345" s="301"/>
      <c r="V345" s="301"/>
      <c r="W345" s="301"/>
      <c r="X345" s="301"/>
      <c r="Y345" s="301"/>
      <c r="Z345" s="301"/>
      <c r="AA345" s="301"/>
      <c r="AB345" s="301"/>
      <c r="AC345" s="301"/>
      <c r="AD345" s="301"/>
      <c r="AE345" s="301"/>
      <c r="AF345" s="301"/>
      <c r="AG345" s="301"/>
      <c r="AH345" s="301"/>
      <c r="AI345" s="301"/>
    </row>
    <row r="346" spans="1:35" ht="20.100000000000001" customHeight="1" x14ac:dyDescent="0.2">
      <c r="A346" s="240">
        <v>343</v>
      </c>
      <c r="B346" s="241" t="s">
        <v>12</v>
      </c>
      <c r="C346" s="310" t="s">
        <v>426</v>
      </c>
      <c r="D346" s="310" t="s">
        <v>427</v>
      </c>
      <c r="E346" s="309">
        <v>604379.74769592739</v>
      </c>
      <c r="F346" s="310" t="s">
        <v>879</v>
      </c>
      <c r="G346" s="244" t="s">
        <v>881</v>
      </c>
      <c r="H346" s="244" t="s">
        <v>429</v>
      </c>
      <c r="I346" s="288">
        <v>1</v>
      </c>
      <c r="J346" s="244" t="s">
        <v>919</v>
      </c>
      <c r="K346" s="244" t="s">
        <v>89</v>
      </c>
      <c r="L346" s="244" t="s">
        <v>89</v>
      </c>
      <c r="M346" s="244">
        <v>1</v>
      </c>
      <c r="N346" s="244">
        <f t="shared" si="14"/>
        <v>0.78539816339744828</v>
      </c>
      <c r="R346" s="301"/>
      <c r="S346" s="301"/>
      <c r="T346" s="301"/>
      <c r="U346" s="301"/>
      <c r="V346" s="301"/>
      <c r="W346" s="301"/>
      <c r="X346" s="301"/>
      <c r="Y346" s="301"/>
      <c r="Z346" s="301"/>
      <c r="AA346" s="301"/>
      <c r="AB346" s="301"/>
      <c r="AC346" s="301"/>
      <c r="AD346" s="301"/>
      <c r="AE346" s="301"/>
      <c r="AF346" s="301"/>
      <c r="AG346" s="301"/>
      <c r="AH346" s="301"/>
      <c r="AI346" s="301"/>
    </row>
    <row r="347" spans="1:35" ht="20.100000000000001" customHeight="1" x14ac:dyDescent="0.2">
      <c r="A347" s="240">
        <v>344</v>
      </c>
      <c r="B347" s="241" t="s">
        <v>12</v>
      </c>
      <c r="C347" s="310" t="s">
        <v>426</v>
      </c>
      <c r="D347" s="310" t="s">
        <v>427</v>
      </c>
      <c r="E347" s="309">
        <v>604394.04933797964</v>
      </c>
      <c r="F347" s="310" t="s">
        <v>871</v>
      </c>
      <c r="G347" s="244" t="s">
        <v>939</v>
      </c>
      <c r="H347" s="244" t="s">
        <v>429</v>
      </c>
      <c r="I347" s="288">
        <v>1</v>
      </c>
      <c r="J347" s="244" t="s">
        <v>919</v>
      </c>
      <c r="K347" s="244">
        <v>1</v>
      </c>
      <c r="L347" s="244">
        <v>1</v>
      </c>
      <c r="M347" s="244" t="s">
        <v>89</v>
      </c>
      <c r="N347" s="244">
        <f t="shared" si="14"/>
        <v>1</v>
      </c>
      <c r="R347" s="301"/>
      <c r="S347" s="301"/>
      <c r="T347" s="301"/>
      <c r="U347" s="301"/>
      <c r="V347" s="301"/>
      <c r="W347" s="301"/>
      <c r="X347" s="301"/>
      <c r="Y347" s="301"/>
      <c r="Z347" s="301"/>
      <c r="AA347" s="301"/>
      <c r="AB347" s="301"/>
      <c r="AC347" s="301"/>
      <c r="AD347" s="301"/>
      <c r="AE347" s="301"/>
      <c r="AF347" s="301"/>
      <c r="AG347" s="301"/>
      <c r="AH347" s="301"/>
      <c r="AI347" s="301"/>
    </row>
    <row r="348" spans="1:35" ht="20.100000000000001" customHeight="1" x14ac:dyDescent="0.2">
      <c r="A348" s="240">
        <v>345</v>
      </c>
      <c r="B348" s="241" t="s">
        <v>12</v>
      </c>
      <c r="C348" s="310" t="s">
        <v>426</v>
      </c>
      <c r="D348" s="310" t="s">
        <v>427</v>
      </c>
      <c r="E348" s="309">
        <v>604404.08930761111</v>
      </c>
      <c r="F348" s="310" t="s">
        <v>897</v>
      </c>
      <c r="G348" s="244" t="s">
        <v>922</v>
      </c>
      <c r="H348" s="244" t="s">
        <v>429</v>
      </c>
      <c r="I348" s="288">
        <v>2</v>
      </c>
      <c r="J348" s="244" t="s">
        <v>919</v>
      </c>
      <c r="K348" s="244">
        <v>2</v>
      </c>
      <c r="L348" s="244">
        <v>2</v>
      </c>
      <c r="M348" s="244" t="s">
        <v>89</v>
      </c>
      <c r="N348" s="244">
        <f t="shared" si="14"/>
        <v>4</v>
      </c>
      <c r="R348" s="301"/>
      <c r="S348" s="301"/>
      <c r="T348" s="301"/>
      <c r="U348" s="301"/>
      <c r="V348" s="301"/>
      <c r="W348" s="301"/>
      <c r="X348" s="301"/>
      <c r="Y348" s="301"/>
      <c r="Z348" s="301"/>
      <c r="AA348" s="301"/>
      <c r="AB348" s="301"/>
      <c r="AC348" s="301"/>
      <c r="AD348" s="301"/>
      <c r="AE348" s="301"/>
      <c r="AF348" s="301"/>
      <c r="AG348" s="301"/>
      <c r="AH348" s="301"/>
      <c r="AI348" s="301"/>
    </row>
    <row r="349" spans="1:35" ht="20.100000000000001" customHeight="1" x14ac:dyDescent="0.2">
      <c r="A349" s="240">
        <v>346</v>
      </c>
      <c r="B349" s="241" t="s">
        <v>12</v>
      </c>
      <c r="C349" s="310" t="s">
        <v>426</v>
      </c>
      <c r="D349" s="310" t="s">
        <v>427</v>
      </c>
      <c r="E349" s="309">
        <v>604414.03604344174</v>
      </c>
      <c r="F349" s="310" t="s">
        <v>879</v>
      </c>
      <c r="G349" s="244" t="s">
        <v>940</v>
      </c>
      <c r="H349" s="244" t="s">
        <v>429</v>
      </c>
      <c r="I349" s="288">
        <v>1</v>
      </c>
      <c r="J349" s="244" t="s">
        <v>919</v>
      </c>
      <c r="K349" s="244" t="s">
        <v>89</v>
      </c>
      <c r="L349" s="244" t="s">
        <v>89</v>
      </c>
      <c r="M349" s="244">
        <v>1</v>
      </c>
      <c r="N349" s="244">
        <f t="shared" si="14"/>
        <v>0.78539816339744828</v>
      </c>
      <c r="R349" s="301"/>
      <c r="S349" s="301"/>
      <c r="T349" s="301"/>
      <c r="U349" s="301"/>
      <c r="V349" s="301"/>
      <c r="W349" s="301"/>
      <c r="X349" s="301"/>
      <c r="Y349" s="301"/>
      <c r="Z349" s="301"/>
      <c r="AA349" s="301"/>
      <c r="AB349" s="301"/>
      <c r="AC349" s="301"/>
      <c r="AD349" s="301"/>
      <c r="AE349" s="301"/>
      <c r="AF349" s="301"/>
      <c r="AG349" s="301"/>
      <c r="AH349" s="301"/>
      <c r="AI349" s="301"/>
    </row>
    <row r="350" spans="1:35" ht="20.100000000000001" customHeight="1" x14ac:dyDescent="0.2">
      <c r="A350" s="240">
        <v>347</v>
      </c>
      <c r="B350" s="241" t="s">
        <v>12</v>
      </c>
      <c r="C350" s="310" t="s">
        <v>426</v>
      </c>
      <c r="D350" s="310" t="s">
        <v>427</v>
      </c>
      <c r="E350" s="309">
        <v>604424.14801394963</v>
      </c>
      <c r="F350" s="310" t="s">
        <v>889</v>
      </c>
      <c r="G350" s="244" t="s">
        <v>921</v>
      </c>
      <c r="H350" s="244" t="s">
        <v>429</v>
      </c>
      <c r="I350" s="288">
        <v>1</v>
      </c>
      <c r="J350" s="244" t="s">
        <v>919</v>
      </c>
      <c r="K350" s="244">
        <v>0.3</v>
      </c>
      <c r="L350" s="244">
        <v>0.9</v>
      </c>
      <c r="M350" s="244" t="s">
        <v>89</v>
      </c>
      <c r="N350" s="244">
        <f t="shared" si="14"/>
        <v>0.27</v>
      </c>
      <c r="R350" s="301"/>
      <c r="S350" s="301"/>
      <c r="T350" s="301"/>
      <c r="U350" s="301"/>
      <c r="V350" s="301"/>
      <c r="W350" s="301"/>
      <c r="X350" s="301"/>
      <c r="Y350" s="301"/>
      <c r="Z350" s="301"/>
      <c r="AA350" s="301"/>
      <c r="AB350" s="301"/>
      <c r="AC350" s="301"/>
      <c r="AD350" s="301"/>
      <c r="AE350" s="301"/>
      <c r="AF350" s="301"/>
      <c r="AG350" s="301"/>
      <c r="AH350" s="301"/>
      <c r="AI350" s="301"/>
    </row>
    <row r="351" spans="1:35" ht="20.100000000000001" customHeight="1" x14ac:dyDescent="0.2">
      <c r="A351" s="240">
        <v>348</v>
      </c>
      <c r="B351" s="241" t="s">
        <v>12</v>
      </c>
      <c r="C351" s="310" t="s">
        <v>426</v>
      </c>
      <c r="D351" s="310" t="s">
        <v>427</v>
      </c>
      <c r="E351" s="309">
        <v>604452.33340181387</v>
      </c>
      <c r="F351" s="310" t="s">
        <v>871</v>
      </c>
      <c r="G351" s="244" t="s">
        <v>930</v>
      </c>
      <c r="H351" s="244" t="s">
        <v>429</v>
      </c>
      <c r="I351" s="288">
        <v>1</v>
      </c>
      <c r="J351" s="244" t="s">
        <v>919</v>
      </c>
      <c r="K351" s="244">
        <v>1</v>
      </c>
      <c r="L351" s="244">
        <v>1</v>
      </c>
      <c r="M351" s="244" t="s">
        <v>89</v>
      </c>
      <c r="N351" s="244">
        <f t="shared" si="14"/>
        <v>1</v>
      </c>
      <c r="R351" s="301"/>
      <c r="S351" s="301"/>
      <c r="T351" s="301"/>
      <c r="U351" s="301"/>
      <c r="V351" s="301"/>
      <c r="W351" s="301"/>
      <c r="X351" s="301"/>
      <c r="Y351" s="301"/>
      <c r="Z351" s="301"/>
      <c r="AA351" s="301"/>
      <c r="AB351" s="301"/>
      <c r="AC351" s="301"/>
      <c r="AD351" s="301"/>
      <c r="AE351" s="301"/>
      <c r="AF351" s="301"/>
      <c r="AG351" s="301"/>
      <c r="AH351" s="301"/>
      <c r="AI351" s="301"/>
    </row>
    <row r="352" spans="1:35" ht="20.100000000000001" customHeight="1" x14ac:dyDescent="0.2">
      <c r="A352" s="240">
        <v>349</v>
      </c>
      <c r="B352" s="241" t="s">
        <v>12</v>
      </c>
      <c r="C352" s="310" t="s">
        <v>426</v>
      </c>
      <c r="D352" s="310" t="s">
        <v>427</v>
      </c>
      <c r="E352" s="309">
        <v>604513.29024976736</v>
      </c>
      <c r="F352" s="310" t="s">
        <v>897</v>
      </c>
      <c r="G352" s="244" t="s">
        <v>922</v>
      </c>
      <c r="H352" s="244" t="s">
        <v>429</v>
      </c>
      <c r="I352" s="288">
        <v>2</v>
      </c>
      <c r="J352" s="244" t="s">
        <v>919</v>
      </c>
      <c r="K352" s="244">
        <v>2.5</v>
      </c>
      <c r="L352" s="244">
        <v>1</v>
      </c>
      <c r="M352" s="244" t="s">
        <v>89</v>
      </c>
      <c r="N352" s="244">
        <f t="shared" si="14"/>
        <v>2.5</v>
      </c>
      <c r="R352" s="301"/>
      <c r="S352" s="301"/>
      <c r="T352" s="301"/>
      <c r="U352" s="301"/>
      <c r="V352" s="301"/>
      <c r="W352" s="301"/>
      <c r="X352" s="301"/>
      <c r="Y352" s="301"/>
      <c r="Z352" s="301"/>
      <c r="AA352" s="301"/>
      <c r="AB352" s="301"/>
      <c r="AC352" s="301"/>
      <c r="AD352" s="301"/>
      <c r="AE352" s="301"/>
      <c r="AF352" s="301"/>
      <c r="AG352" s="301"/>
      <c r="AH352" s="301"/>
      <c r="AI352" s="301"/>
    </row>
    <row r="353" spans="1:35" ht="20.100000000000001" customHeight="1" x14ac:dyDescent="0.2">
      <c r="A353" s="240">
        <v>350</v>
      </c>
      <c r="B353" s="241" t="s">
        <v>12</v>
      </c>
      <c r="C353" s="310" t="s">
        <v>426</v>
      </c>
      <c r="D353" s="310" t="s">
        <v>427</v>
      </c>
      <c r="E353" s="309">
        <v>604534.20094212727</v>
      </c>
      <c r="F353" s="310" t="s">
        <v>871</v>
      </c>
      <c r="G353" s="244" t="s">
        <v>941</v>
      </c>
      <c r="H353" s="244" t="s">
        <v>429</v>
      </c>
      <c r="I353" s="288">
        <v>1</v>
      </c>
      <c r="J353" s="244" t="s">
        <v>919</v>
      </c>
      <c r="K353" s="244">
        <v>1</v>
      </c>
      <c r="L353" s="244">
        <v>1</v>
      </c>
      <c r="M353" s="244" t="s">
        <v>89</v>
      </c>
      <c r="N353" s="244">
        <f t="shared" si="14"/>
        <v>1</v>
      </c>
      <c r="R353" s="301"/>
      <c r="S353" s="301"/>
      <c r="T353" s="301"/>
      <c r="U353" s="301"/>
      <c r="V353" s="301"/>
      <c r="W353" s="301"/>
      <c r="X353" s="301"/>
      <c r="Y353" s="301"/>
      <c r="Z353" s="301"/>
      <c r="AA353" s="301"/>
      <c r="AB353" s="301"/>
      <c r="AC353" s="301"/>
      <c r="AD353" s="301"/>
      <c r="AE353" s="301"/>
      <c r="AF353" s="301"/>
      <c r="AG353" s="301"/>
      <c r="AH353" s="301"/>
      <c r="AI353" s="301"/>
    </row>
    <row r="354" spans="1:35" ht="20.100000000000001" customHeight="1" x14ac:dyDescent="0.2">
      <c r="A354" s="240">
        <v>351</v>
      </c>
      <c r="B354" s="241" t="s">
        <v>12</v>
      </c>
      <c r="C354" s="310" t="s">
        <v>426</v>
      </c>
      <c r="D354" s="310" t="s">
        <v>427</v>
      </c>
      <c r="E354" s="309">
        <v>604589.21529301279</v>
      </c>
      <c r="F354" s="310" t="s">
        <v>879</v>
      </c>
      <c r="G354" s="244" t="s">
        <v>881</v>
      </c>
      <c r="H354" s="244" t="s">
        <v>429</v>
      </c>
      <c r="I354" s="288">
        <v>1</v>
      </c>
      <c r="J354" s="244" t="s">
        <v>919</v>
      </c>
      <c r="K354" s="244" t="s">
        <v>89</v>
      </c>
      <c r="L354" s="244" t="s">
        <v>89</v>
      </c>
      <c r="M354" s="244">
        <v>1</v>
      </c>
      <c r="N354" s="244">
        <f t="shared" si="14"/>
        <v>0.78539816339744828</v>
      </c>
      <c r="R354" s="301"/>
      <c r="S354" s="301"/>
      <c r="T354" s="301"/>
      <c r="U354" s="301"/>
      <c r="V354" s="301"/>
      <c r="W354" s="301"/>
      <c r="X354" s="301"/>
      <c r="Y354" s="301"/>
      <c r="Z354" s="301"/>
      <c r="AA354" s="301"/>
      <c r="AB354" s="301"/>
      <c r="AC354" s="301"/>
      <c r="AD354" s="301"/>
      <c r="AE354" s="301"/>
      <c r="AF354" s="301"/>
      <c r="AG354" s="301"/>
      <c r="AH354" s="301"/>
      <c r="AI354" s="301"/>
    </row>
    <row r="355" spans="1:35" ht="20.100000000000001" customHeight="1" x14ac:dyDescent="0.2">
      <c r="A355" s="240">
        <v>352</v>
      </c>
      <c r="B355" s="241" t="s">
        <v>12</v>
      </c>
      <c r="C355" s="310" t="s">
        <v>426</v>
      </c>
      <c r="D355" s="310" t="s">
        <v>427</v>
      </c>
      <c r="E355" s="309">
        <v>604632.42351040966</v>
      </c>
      <c r="F355" s="310" t="s">
        <v>888</v>
      </c>
      <c r="G355" s="244" t="s">
        <v>918</v>
      </c>
      <c r="H355" s="310" t="s">
        <v>870</v>
      </c>
      <c r="I355" s="288">
        <v>1</v>
      </c>
      <c r="J355" s="244" t="s">
        <v>919</v>
      </c>
      <c r="K355" s="244">
        <v>0.5</v>
      </c>
      <c r="L355" s="244">
        <v>0.8</v>
      </c>
      <c r="M355" s="244" t="s">
        <v>89</v>
      </c>
      <c r="N355" s="244">
        <f t="shared" si="14"/>
        <v>0.4</v>
      </c>
      <c r="R355" s="301"/>
      <c r="S355" s="301"/>
      <c r="T355" s="301"/>
      <c r="U355" s="301"/>
      <c r="V355" s="301"/>
      <c r="W355" s="301"/>
      <c r="X355" s="301"/>
      <c r="Y355" s="301"/>
      <c r="Z355" s="301"/>
      <c r="AA355" s="301"/>
      <c r="AB355" s="301"/>
      <c r="AC355" s="301"/>
      <c r="AD355" s="301"/>
      <c r="AE355" s="301"/>
      <c r="AF355" s="301"/>
      <c r="AG355" s="301"/>
      <c r="AH355" s="301"/>
      <c r="AI355" s="301"/>
    </row>
    <row r="356" spans="1:35" ht="20.100000000000001" customHeight="1" x14ac:dyDescent="0.2">
      <c r="A356" s="240">
        <v>353</v>
      </c>
      <c r="B356" s="241" t="s">
        <v>12</v>
      </c>
      <c r="C356" s="310" t="s">
        <v>426</v>
      </c>
      <c r="D356" s="310" t="s">
        <v>427</v>
      </c>
      <c r="E356" s="309">
        <v>604665.14867918543</v>
      </c>
      <c r="F356" s="310" t="s">
        <v>895</v>
      </c>
      <c r="G356" s="244" t="s">
        <v>920</v>
      </c>
      <c r="H356" s="244" t="s">
        <v>429</v>
      </c>
      <c r="I356" s="288">
        <v>2</v>
      </c>
      <c r="J356" s="244" t="s">
        <v>919</v>
      </c>
      <c r="K356" s="244">
        <v>3</v>
      </c>
      <c r="L356" s="244">
        <v>2</v>
      </c>
      <c r="M356" s="244" t="s">
        <v>89</v>
      </c>
      <c r="N356" s="244">
        <f t="shared" si="14"/>
        <v>6</v>
      </c>
      <c r="R356" s="301"/>
      <c r="S356" s="301"/>
      <c r="T356" s="301"/>
      <c r="U356" s="301"/>
      <c r="V356" s="301"/>
      <c r="W356" s="301"/>
      <c r="X356" s="301"/>
      <c r="Y356" s="301"/>
      <c r="Z356" s="301"/>
      <c r="AA356" s="301"/>
      <c r="AB356" s="301"/>
      <c r="AC356" s="301"/>
      <c r="AD356" s="301"/>
      <c r="AE356" s="301"/>
      <c r="AF356" s="301"/>
      <c r="AG356" s="301"/>
      <c r="AH356" s="301"/>
      <c r="AI356" s="301"/>
    </row>
    <row r="357" spans="1:35" ht="20.100000000000001" customHeight="1" x14ac:dyDescent="0.2">
      <c r="A357" s="240">
        <v>354</v>
      </c>
      <c r="B357" s="241" t="s">
        <v>12</v>
      </c>
      <c r="C357" s="310" t="s">
        <v>426</v>
      </c>
      <c r="D357" s="310" t="s">
        <v>427</v>
      </c>
      <c r="E357" s="309">
        <v>605918.8868534324</v>
      </c>
      <c r="F357" s="310" t="s">
        <v>871</v>
      </c>
      <c r="G357" s="244" t="s">
        <v>924</v>
      </c>
      <c r="H357" s="244" t="s">
        <v>429</v>
      </c>
      <c r="I357" s="288">
        <v>1</v>
      </c>
      <c r="J357" s="244" t="s">
        <v>919</v>
      </c>
      <c r="K357" s="244">
        <v>1</v>
      </c>
      <c r="L357" s="244">
        <v>1</v>
      </c>
      <c r="M357" s="244" t="s">
        <v>89</v>
      </c>
      <c r="N357" s="244">
        <f t="shared" si="14"/>
        <v>1</v>
      </c>
      <c r="R357" s="301"/>
      <c r="S357" s="301"/>
      <c r="T357" s="301"/>
      <c r="U357" s="301"/>
      <c r="V357" s="301"/>
      <c r="W357" s="301"/>
      <c r="X357" s="301"/>
      <c r="Y357" s="301"/>
      <c r="Z357" s="301"/>
      <c r="AA357" s="301"/>
      <c r="AB357" s="301"/>
      <c r="AC357" s="301"/>
      <c r="AD357" s="301"/>
      <c r="AE357" s="301"/>
      <c r="AF357" s="301"/>
      <c r="AG357" s="301"/>
      <c r="AH357" s="301"/>
      <c r="AI357" s="301"/>
    </row>
    <row r="358" spans="1:35" ht="20.100000000000001" customHeight="1" x14ac:dyDescent="0.2">
      <c r="A358" s="240">
        <v>355</v>
      </c>
      <c r="B358" s="241" t="s">
        <v>12</v>
      </c>
      <c r="C358" s="310" t="s">
        <v>426</v>
      </c>
      <c r="D358" s="310" t="s">
        <v>427</v>
      </c>
      <c r="E358" s="309">
        <v>607126.0675814508</v>
      </c>
      <c r="F358" s="310" t="s">
        <v>883</v>
      </c>
      <c r="G358" s="244" t="s">
        <v>901</v>
      </c>
      <c r="H358" s="244" t="s">
        <v>429</v>
      </c>
      <c r="I358" s="288">
        <v>2</v>
      </c>
      <c r="J358" s="244" t="s">
        <v>919</v>
      </c>
      <c r="K358" s="244">
        <v>2</v>
      </c>
      <c r="L358" s="244">
        <v>1.5</v>
      </c>
      <c r="M358" s="244" t="s">
        <v>89</v>
      </c>
      <c r="N358" s="244">
        <f t="shared" si="14"/>
        <v>3</v>
      </c>
      <c r="R358" s="301"/>
      <c r="S358" s="301"/>
      <c r="T358" s="301"/>
      <c r="U358" s="301"/>
      <c r="V358" s="301"/>
      <c r="W358" s="301"/>
      <c r="X358" s="301"/>
      <c r="Y358" s="301"/>
      <c r="Z358" s="301"/>
      <c r="AA358" s="301"/>
      <c r="AB358" s="301"/>
      <c r="AC358" s="301"/>
      <c r="AD358" s="301"/>
      <c r="AE358" s="301"/>
      <c r="AF358" s="301"/>
      <c r="AG358" s="301"/>
      <c r="AH358" s="301"/>
      <c r="AI358" s="301"/>
    </row>
    <row r="359" spans="1:35" ht="20.100000000000001" customHeight="1" x14ac:dyDescent="0.2">
      <c r="A359" s="240">
        <v>356</v>
      </c>
      <c r="B359" s="241" t="s">
        <v>12</v>
      </c>
      <c r="C359" s="310" t="s">
        <v>426</v>
      </c>
      <c r="D359" s="310" t="s">
        <v>427</v>
      </c>
      <c r="E359" s="309">
        <v>607180.32586211211</v>
      </c>
      <c r="F359" s="310" t="s">
        <v>895</v>
      </c>
      <c r="G359" s="244" t="s">
        <v>923</v>
      </c>
      <c r="H359" s="244" t="s">
        <v>429</v>
      </c>
      <c r="I359" s="288">
        <v>3</v>
      </c>
      <c r="J359" s="244" t="s">
        <v>919</v>
      </c>
      <c r="K359" s="244">
        <v>3.5</v>
      </c>
      <c r="L359" s="244">
        <v>3</v>
      </c>
      <c r="M359" s="244" t="s">
        <v>89</v>
      </c>
      <c r="N359" s="244">
        <f t="shared" si="14"/>
        <v>10.5</v>
      </c>
      <c r="R359" s="301"/>
      <c r="S359" s="301"/>
      <c r="T359" s="301"/>
      <c r="U359" s="301"/>
      <c r="V359" s="301"/>
      <c r="W359" s="301"/>
      <c r="X359" s="301"/>
      <c r="Y359" s="301"/>
      <c r="Z359" s="301"/>
      <c r="AA359" s="301"/>
      <c r="AB359" s="301"/>
      <c r="AC359" s="301"/>
      <c r="AD359" s="301"/>
      <c r="AE359" s="301"/>
      <c r="AF359" s="301"/>
      <c r="AG359" s="301"/>
      <c r="AH359" s="301"/>
      <c r="AI359" s="301"/>
    </row>
    <row r="360" spans="1:35" ht="20.100000000000001" customHeight="1" x14ac:dyDescent="0.2">
      <c r="A360" s="240">
        <v>357</v>
      </c>
      <c r="B360" s="241" t="s">
        <v>12</v>
      </c>
      <c r="C360" s="310" t="s">
        <v>426</v>
      </c>
      <c r="D360" s="310" t="s">
        <v>427</v>
      </c>
      <c r="E360" s="309">
        <v>607219.42610077118</v>
      </c>
      <c r="F360" s="310" t="s">
        <v>883</v>
      </c>
      <c r="G360" s="244" t="s">
        <v>901</v>
      </c>
      <c r="H360" s="244" t="s">
        <v>429</v>
      </c>
      <c r="I360" s="288">
        <v>1</v>
      </c>
      <c r="J360" s="244" t="s">
        <v>919</v>
      </c>
      <c r="K360" s="244">
        <v>0.8</v>
      </c>
      <c r="L360" s="244">
        <v>1</v>
      </c>
      <c r="M360" s="244" t="s">
        <v>89</v>
      </c>
      <c r="N360" s="244">
        <f t="shared" si="14"/>
        <v>0.8</v>
      </c>
      <c r="R360" s="301"/>
      <c r="S360" s="301"/>
      <c r="T360" s="301"/>
      <c r="U360" s="301"/>
      <c r="V360" s="301"/>
      <c r="W360" s="301"/>
      <c r="X360" s="301"/>
      <c r="Y360" s="301"/>
      <c r="Z360" s="301"/>
      <c r="AA360" s="301"/>
      <c r="AB360" s="301"/>
      <c r="AC360" s="301"/>
      <c r="AD360" s="301"/>
      <c r="AE360" s="301"/>
      <c r="AF360" s="301"/>
      <c r="AG360" s="301"/>
      <c r="AH360" s="301"/>
      <c r="AI360" s="301"/>
    </row>
    <row r="361" spans="1:35" ht="20.100000000000001" customHeight="1" x14ac:dyDescent="0.2">
      <c r="A361" s="240">
        <v>358</v>
      </c>
      <c r="B361" s="241" t="s">
        <v>12</v>
      </c>
      <c r="C361" s="310" t="s">
        <v>426</v>
      </c>
      <c r="D361" s="310" t="s">
        <v>427</v>
      </c>
      <c r="E361" s="309">
        <v>607257.35301729012</v>
      </c>
      <c r="F361" s="310" t="s">
        <v>871</v>
      </c>
      <c r="G361" s="244" t="s">
        <v>942</v>
      </c>
      <c r="H361" s="244" t="s">
        <v>869</v>
      </c>
      <c r="I361" s="288">
        <v>1</v>
      </c>
      <c r="J361" s="244" t="s">
        <v>919</v>
      </c>
      <c r="K361" s="244">
        <v>1</v>
      </c>
      <c r="L361" s="244">
        <v>1</v>
      </c>
      <c r="M361" s="244" t="s">
        <v>89</v>
      </c>
      <c r="N361" s="244">
        <f t="shared" si="14"/>
        <v>1</v>
      </c>
      <c r="R361" s="301"/>
      <c r="S361" s="301"/>
      <c r="T361" s="301"/>
      <c r="U361" s="301"/>
      <c r="V361" s="301"/>
      <c r="W361" s="301"/>
      <c r="X361" s="301"/>
      <c r="Y361" s="301"/>
      <c r="Z361" s="301"/>
      <c r="AA361" s="301"/>
      <c r="AB361" s="301"/>
      <c r="AC361" s="301"/>
      <c r="AD361" s="301"/>
      <c r="AE361" s="301"/>
      <c r="AF361" s="301"/>
      <c r="AG361" s="301"/>
      <c r="AH361" s="301"/>
      <c r="AI361" s="301"/>
    </row>
    <row r="362" spans="1:35" ht="20.100000000000001" customHeight="1" x14ac:dyDescent="0.2">
      <c r="A362" s="240">
        <v>359</v>
      </c>
      <c r="B362" s="241" t="s">
        <v>12</v>
      </c>
      <c r="C362" s="310" t="s">
        <v>426</v>
      </c>
      <c r="D362" s="310" t="s">
        <v>427</v>
      </c>
      <c r="E362" s="309">
        <v>607291.09461402765</v>
      </c>
      <c r="F362" s="310" t="s">
        <v>871</v>
      </c>
      <c r="G362" s="244" t="s">
        <v>942</v>
      </c>
      <c r="H362" s="244" t="s">
        <v>429</v>
      </c>
      <c r="I362" s="288">
        <v>1</v>
      </c>
      <c r="J362" s="244" t="s">
        <v>919</v>
      </c>
      <c r="K362" s="244">
        <v>1</v>
      </c>
      <c r="L362" s="244">
        <v>1</v>
      </c>
      <c r="M362" s="244" t="s">
        <v>89</v>
      </c>
      <c r="N362" s="244">
        <f t="shared" si="14"/>
        <v>1</v>
      </c>
      <c r="R362" s="301"/>
      <c r="S362" s="301"/>
      <c r="T362" s="301"/>
      <c r="U362" s="301"/>
      <c r="V362" s="301"/>
      <c r="W362" s="301"/>
      <c r="X362" s="301"/>
      <c r="Y362" s="301"/>
      <c r="Z362" s="301"/>
      <c r="AA362" s="301"/>
      <c r="AB362" s="301"/>
      <c r="AC362" s="301"/>
      <c r="AD362" s="301"/>
      <c r="AE362" s="301"/>
      <c r="AF362" s="301"/>
      <c r="AG362" s="301"/>
      <c r="AH362" s="301"/>
      <c r="AI362" s="301"/>
    </row>
    <row r="363" spans="1:35" ht="20.100000000000001" customHeight="1" x14ac:dyDescent="0.2">
      <c r="A363" s="240">
        <v>360</v>
      </c>
      <c r="B363" s="241" t="s">
        <v>12</v>
      </c>
      <c r="C363" s="310" t="s">
        <v>426</v>
      </c>
      <c r="D363" s="310" t="s">
        <v>427</v>
      </c>
      <c r="E363" s="309">
        <v>607314.23081900063</v>
      </c>
      <c r="F363" s="310" t="s">
        <v>871</v>
      </c>
      <c r="G363" s="244" t="s">
        <v>927</v>
      </c>
      <c r="H363" s="244" t="s">
        <v>429</v>
      </c>
      <c r="I363" s="288">
        <v>1</v>
      </c>
      <c r="J363" s="244" t="s">
        <v>919</v>
      </c>
      <c r="K363" s="244">
        <v>1</v>
      </c>
      <c r="L363" s="244">
        <v>1</v>
      </c>
      <c r="M363" s="244" t="s">
        <v>89</v>
      </c>
      <c r="N363" s="244">
        <f t="shared" si="14"/>
        <v>1</v>
      </c>
      <c r="R363" s="301"/>
      <c r="S363" s="301"/>
      <c r="T363" s="301"/>
      <c r="U363" s="301"/>
      <c r="V363" s="301"/>
      <c r="W363" s="301"/>
      <c r="X363" s="301"/>
      <c r="Y363" s="301"/>
      <c r="Z363" s="301"/>
      <c r="AA363" s="301"/>
      <c r="AB363" s="301"/>
      <c r="AC363" s="301"/>
      <c r="AD363" s="301"/>
      <c r="AE363" s="301"/>
      <c r="AF363" s="301"/>
      <c r="AG363" s="301"/>
      <c r="AH363" s="301"/>
      <c r="AI363" s="301"/>
    </row>
    <row r="364" spans="1:35" ht="20.100000000000001" customHeight="1" x14ac:dyDescent="0.2">
      <c r="A364" s="240">
        <v>361</v>
      </c>
      <c r="B364" s="241" t="s">
        <v>12</v>
      </c>
      <c r="C364" s="310" t="s">
        <v>426</v>
      </c>
      <c r="D364" s="310" t="s">
        <v>427</v>
      </c>
      <c r="E364" s="309">
        <v>607377.91029458016</v>
      </c>
      <c r="F364" s="310" t="s">
        <v>879</v>
      </c>
      <c r="G364" s="244" t="s">
        <v>881</v>
      </c>
      <c r="H364" s="244" t="s">
        <v>429</v>
      </c>
      <c r="I364" s="288">
        <v>1</v>
      </c>
      <c r="J364" s="244" t="s">
        <v>919</v>
      </c>
      <c r="K364" s="244" t="s">
        <v>89</v>
      </c>
      <c r="L364" s="244" t="s">
        <v>89</v>
      </c>
      <c r="M364" s="244">
        <v>1</v>
      </c>
      <c r="N364" s="244">
        <f t="shared" si="14"/>
        <v>0.78539816339744828</v>
      </c>
      <c r="R364" s="301"/>
      <c r="S364" s="301"/>
      <c r="T364" s="301"/>
      <c r="U364" s="301"/>
      <c r="V364" s="301"/>
      <c r="W364" s="301"/>
      <c r="X364" s="301"/>
      <c r="Y364" s="301"/>
      <c r="Z364" s="301"/>
      <c r="AA364" s="301"/>
      <c r="AB364" s="301"/>
      <c r="AC364" s="301"/>
      <c r="AD364" s="301"/>
      <c r="AE364" s="301"/>
      <c r="AF364" s="301"/>
      <c r="AG364" s="301"/>
      <c r="AH364" s="301"/>
      <c r="AI364" s="301"/>
    </row>
    <row r="365" spans="1:35" ht="20.100000000000001" customHeight="1" x14ac:dyDescent="0.2">
      <c r="A365" s="240">
        <v>362</v>
      </c>
      <c r="B365" s="241" t="s">
        <v>12</v>
      </c>
      <c r="C365" s="310" t="s">
        <v>426</v>
      </c>
      <c r="D365" s="310" t="s">
        <v>427</v>
      </c>
      <c r="E365" s="309">
        <v>607423.1786152299</v>
      </c>
      <c r="F365" s="310" t="s">
        <v>871</v>
      </c>
      <c r="G365" s="244" t="s">
        <v>872</v>
      </c>
      <c r="H365" s="244" t="s">
        <v>429</v>
      </c>
      <c r="I365" s="288">
        <v>2</v>
      </c>
      <c r="J365" s="244" t="s">
        <v>919</v>
      </c>
      <c r="K365" s="244">
        <v>1</v>
      </c>
      <c r="L365" s="244">
        <v>1</v>
      </c>
      <c r="M365" s="244" t="s">
        <v>89</v>
      </c>
      <c r="N365" s="244">
        <f t="shared" si="14"/>
        <v>1</v>
      </c>
      <c r="R365" s="301"/>
      <c r="S365" s="301"/>
      <c r="T365" s="301"/>
      <c r="U365" s="301"/>
      <c r="V365" s="301"/>
      <c r="W365" s="301"/>
      <c r="X365" s="301"/>
      <c r="Y365" s="301"/>
      <c r="Z365" s="301"/>
      <c r="AA365" s="301"/>
      <c r="AB365" s="301"/>
      <c r="AC365" s="301"/>
      <c r="AD365" s="301"/>
      <c r="AE365" s="301"/>
      <c r="AF365" s="301"/>
      <c r="AG365" s="301"/>
      <c r="AH365" s="301"/>
      <c r="AI365" s="301"/>
    </row>
    <row r="366" spans="1:35" ht="20.100000000000001" customHeight="1" x14ac:dyDescent="0.2">
      <c r="A366" s="240">
        <v>363</v>
      </c>
      <c r="B366" s="241" t="s">
        <v>12</v>
      </c>
      <c r="C366" s="310" t="s">
        <v>426</v>
      </c>
      <c r="D366" s="310" t="s">
        <v>427</v>
      </c>
      <c r="E366" s="309">
        <v>607557.65616568236</v>
      </c>
      <c r="F366" s="310" t="s">
        <v>871</v>
      </c>
      <c r="G366" s="244" t="s">
        <v>872</v>
      </c>
      <c r="H366" s="244" t="s">
        <v>429</v>
      </c>
      <c r="I366" s="288">
        <v>1</v>
      </c>
      <c r="J366" s="244" t="s">
        <v>919</v>
      </c>
      <c r="K366" s="244">
        <v>1</v>
      </c>
      <c r="L366" s="244">
        <v>1</v>
      </c>
      <c r="M366" s="244" t="s">
        <v>89</v>
      </c>
      <c r="N366" s="244">
        <f t="shared" si="14"/>
        <v>1</v>
      </c>
      <c r="R366" s="301"/>
      <c r="S366" s="301"/>
      <c r="T366" s="301"/>
      <c r="U366" s="301"/>
      <c r="V366" s="301"/>
      <c r="W366" s="301"/>
      <c r="X366" s="301"/>
      <c r="Y366" s="301"/>
      <c r="Z366" s="301"/>
      <c r="AA366" s="301"/>
      <c r="AB366" s="301"/>
      <c r="AC366" s="301"/>
      <c r="AD366" s="301"/>
      <c r="AE366" s="301"/>
      <c r="AF366" s="301"/>
      <c r="AG366" s="301"/>
      <c r="AH366" s="301"/>
      <c r="AI366" s="301"/>
    </row>
    <row r="367" spans="1:35" ht="20.100000000000001" customHeight="1" x14ac:dyDescent="0.2">
      <c r="A367" s="240">
        <v>364</v>
      </c>
      <c r="B367" s="241" t="s">
        <v>12</v>
      </c>
      <c r="C367" s="310" t="s">
        <v>426</v>
      </c>
      <c r="D367" s="310" t="s">
        <v>427</v>
      </c>
      <c r="E367" s="309">
        <v>607726.68154574686</v>
      </c>
      <c r="F367" s="310" t="s">
        <v>871</v>
      </c>
      <c r="G367" s="244" t="s">
        <v>872</v>
      </c>
      <c r="H367" s="244" t="s">
        <v>429</v>
      </c>
      <c r="I367" s="288">
        <v>1</v>
      </c>
      <c r="J367" s="244" t="s">
        <v>919</v>
      </c>
      <c r="K367" s="244">
        <v>1</v>
      </c>
      <c r="L367" s="244">
        <v>1</v>
      </c>
      <c r="M367" s="244" t="s">
        <v>89</v>
      </c>
      <c r="N367" s="244">
        <f t="shared" si="14"/>
        <v>1</v>
      </c>
      <c r="R367" s="301"/>
      <c r="S367" s="301"/>
      <c r="T367" s="301"/>
      <c r="U367" s="301"/>
      <c r="V367" s="301"/>
      <c r="W367" s="301"/>
      <c r="X367" s="301"/>
      <c r="Y367" s="301"/>
      <c r="Z367" s="301"/>
      <c r="AA367" s="301"/>
      <c r="AB367" s="301"/>
      <c r="AC367" s="301"/>
      <c r="AD367" s="301"/>
      <c r="AE367" s="301"/>
      <c r="AF367" s="301"/>
      <c r="AG367" s="301"/>
      <c r="AH367" s="301"/>
      <c r="AI367" s="301"/>
    </row>
    <row r="368" spans="1:35" ht="20.100000000000001" customHeight="1" x14ac:dyDescent="0.2">
      <c r="A368" s="240">
        <v>365</v>
      </c>
      <c r="B368" s="241" t="s">
        <v>12</v>
      </c>
      <c r="C368" s="310" t="s">
        <v>426</v>
      </c>
      <c r="D368" s="310" t="s">
        <v>427</v>
      </c>
      <c r="E368" s="309">
        <v>608286.90132403607</v>
      </c>
      <c r="F368" s="310" t="s">
        <v>871</v>
      </c>
      <c r="G368" s="244" t="s">
        <v>872</v>
      </c>
      <c r="H368" s="244" t="s">
        <v>429</v>
      </c>
      <c r="I368" s="288">
        <v>1</v>
      </c>
      <c r="J368" s="244" t="s">
        <v>919</v>
      </c>
      <c r="K368" s="244">
        <v>1</v>
      </c>
      <c r="L368" s="244">
        <v>1</v>
      </c>
      <c r="M368" s="244" t="s">
        <v>89</v>
      </c>
      <c r="N368" s="244">
        <f t="shared" si="14"/>
        <v>1</v>
      </c>
      <c r="R368" s="301"/>
      <c r="S368" s="301"/>
      <c r="T368" s="301"/>
      <c r="U368" s="301"/>
      <c r="V368" s="301"/>
      <c r="W368" s="301"/>
      <c r="X368" s="301"/>
      <c r="Y368" s="301"/>
      <c r="Z368" s="301"/>
      <c r="AA368" s="301"/>
      <c r="AB368" s="301"/>
      <c r="AC368" s="301"/>
      <c r="AD368" s="301"/>
      <c r="AE368" s="301"/>
      <c r="AF368" s="301"/>
      <c r="AG368" s="301"/>
      <c r="AH368" s="301"/>
      <c r="AI368" s="301"/>
    </row>
    <row r="369" spans="1:35" ht="20.100000000000001" customHeight="1" x14ac:dyDescent="0.2">
      <c r="A369" s="240">
        <v>366</v>
      </c>
      <c r="B369" s="241" t="s">
        <v>12</v>
      </c>
      <c r="C369" s="310" t="s">
        <v>426</v>
      </c>
      <c r="D369" s="310" t="s">
        <v>427</v>
      </c>
      <c r="E369" s="309">
        <v>608341.98654419114</v>
      </c>
      <c r="F369" s="310" t="s">
        <v>871</v>
      </c>
      <c r="G369" s="244" t="s">
        <v>872</v>
      </c>
      <c r="H369" s="244" t="s">
        <v>429</v>
      </c>
      <c r="I369" s="288">
        <v>1</v>
      </c>
      <c r="J369" s="244" t="s">
        <v>919</v>
      </c>
      <c r="K369" s="244">
        <v>1</v>
      </c>
      <c r="L369" s="244">
        <v>1</v>
      </c>
      <c r="M369" s="244" t="s">
        <v>89</v>
      </c>
      <c r="N369" s="244">
        <f t="shared" si="14"/>
        <v>1</v>
      </c>
      <c r="R369" s="301"/>
      <c r="S369" s="301"/>
      <c r="T369" s="301"/>
      <c r="U369" s="301"/>
      <c r="V369" s="301"/>
      <c r="W369" s="301"/>
      <c r="X369" s="301"/>
      <c r="Y369" s="301"/>
      <c r="Z369" s="301"/>
      <c r="AA369" s="301"/>
      <c r="AB369" s="301"/>
      <c r="AC369" s="301"/>
      <c r="AD369" s="301"/>
      <c r="AE369" s="301"/>
      <c r="AF369" s="301"/>
      <c r="AG369" s="301"/>
      <c r="AH369" s="301"/>
      <c r="AI369" s="301"/>
    </row>
    <row r="370" spans="1:35" ht="20.100000000000001" customHeight="1" x14ac:dyDescent="0.2">
      <c r="A370" s="240">
        <v>367</v>
      </c>
      <c r="B370" s="241" t="s">
        <v>12</v>
      </c>
      <c r="C370" s="310" t="s">
        <v>426</v>
      </c>
      <c r="D370" s="310" t="s">
        <v>427</v>
      </c>
      <c r="E370" s="309">
        <v>608375.22874883434</v>
      </c>
      <c r="F370" s="310" t="s">
        <v>871</v>
      </c>
      <c r="G370" s="244" t="s">
        <v>872</v>
      </c>
      <c r="H370" s="244" t="s">
        <v>429</v>
      </c>
      <c r="I370" s="288">
        <v>1</v>
      </c>
      <c r="J370" s="244" t="s">
        <v>919</v>
      </c>
      <c r="K370" s="244">
        <v>1</v>
      </c>
      <c r="L370" s="244">
        <v>1</v>
      </c>
      <c r="M370" s="244" t="s">
        <v>89</v>
      </c>
      <c r="N370" s="244">
        <f t="shared" si="14"/>
        <v>1</v>
      </c>
      <c r="R370" s="301"/>
      <c r="S370" s="301"/>
      <c r="T370" s="301"/>
      <c r="U370" s="301"/>
      <c r="V370" s="301"/>
      <c r="W370" s="301"/>
      <c r="X370" s="301"/>
      <c r="Y370" s="301"/>
      <c r="Z370" s="301"/>
      <c r="AA370" s="301"/>
      <c r="AB370" s="301"/>
      <c r="AC370" s="301"/>
      <c r="AD370" s="301"/>
      <c r="AE370" s="301"/>
      <c r="AF370" s="301"/>
      <c r="AG370" s="301"/>
      <c r="AH370" s="301"/>
      <c r="AI370" s="301"/>
    </row>
    <row r="371" spans="1:35" ht="20.100000000000001" customHeight="1" x14ac:dyDescent="0.2">
      <c r="A371" s="240">
        <v>368</v>
      </c>
      <c r="B371" s="241" t="s">
        <v>12</v>
      </c>
      <c r="C371" s="310" t="s">
        <v>426</v>
      </c>
      <c r="D371" s="310" t="s">
        <v>427</v>
      </c>
      <c r="E371" s="309">
        <v>608419.46405927709</v>
      </c>
      <c r="F371" s="310" t="s">
        <v>871</v>
      </c>
      <c r="G371" s="244" t="s">
        <v>872</v>
      </c>
      <c r="H371" s="244" t="s">
        <v>429</v>
      </c>
      <c r="I371" s="288">
        <v>1</v>
      </c>
      <c r="J371" s="244" t="s">
        <v>919</v>
      </c>
      <c r="K371" s="244">
        <v>1</v>
      </c>
      <c r="L371" s="244">
        <v>1</v>
      </c>
      <c r="M371" s="244" t="s">
        <v>89</v>
      </c>
      <c r="N371" s="244">
        <f t="shared" si="14"/>
        <v>1</v>
      </c>
      <c r="R371" s="301"/>
      <c r="S371" s="301"/>
      <c r="T371" s="301"/>
      <c r="U371" s="301"/>
      <c r="V371" s="301"/>
      <c r="W371" s="301"/>
      <c r="X371" s="301"/>
      <c r="Y371" s="301"/>
      <c r="Z371" s="301"/>
      <c r="AA371" s="301"/>
      <c r="AB371" s="301"/>
      <c r="AC371" s="301"/>
      <c r="AD371" s="301"/>
      <c r="AE371" s="301"/>
      <c r="AF371" s="301"/>
      <c r="AG371" s="301"/>
      <c r="AH371" s="301"/>
      <c r="AI371" s="301"/>
    </row>
    <row r="372" spans="1:35" ht="20.100000000000001" customHeight="1" x14ac:dyDescent="0.2">
      <c r="A372" s="240">
        <v>369</v>
      </c>
      <c r="B372" s="241" t="s">
        <v>12</v>
      </c>
      <c r="C372" s="310" t="s">
        <v>426</v>
      </c>
      <c r="D372" s="310" t="s">
        <v>427</v>
      </c>
      <c r="E372" s="309">
        <v>608452.5584678828</v>
      </c>
      <c r="F372" s="310" t="s">
        <v>871</v>
      </c>
      <c r="G372" s="244" t="s">
        <v>872</v>
      </c>
      <c r="H372" s="244" t="s">
        <v>429</v>
      </c>
      <c r="I372" s="288">
        <v>1</v>
      </c>
      <c r="J372" s="244" t="s">
        <v>919</v>
      </c>
      <c r="K372" s="244">
        <v>1</v>
      </c>
      <c r="L372" s="244">
        <v>1</v>
      </c>
      <c r="M372" s="244" t="s">
        <v>89</v>
      </c>
      <c r="N372" s="244">
        <f t="shared" si="14"/>
        <v>1</v>
      </c>
      <c r="R372" s="301"/>
      <c r="S372" s="301"/>
      <c r="T372" s="301"/>
      <c r="U372" s="301"/>
      <c r="V372" s="301"/>
      <c r="W372" s="301"/>
      <c r="X372" s="301"/>
      <c r="Y372" s="301"/>
      <c r="Z372" s="301"/>
      <c r="AA372" s="301"/>
      <c r="AB372" s="301"/>
      <c r="AC372" s="301"/>
      <c r="AD372" s="301"/>
      <c r="AE372" s="301"/>
      <c r="AF372" s="301"/>
      <c r="AG372" s="301"/>
      <c r="AH372" s="301"/>
      <c r="AI372" s="301"/>
    </row>
    <row r="373" spans="1:35" ht="20.100000000000001" customHeight="1" x14ac:dyDescent="0.2">
      <c r="A373" s="240">
        <v>370</v>
      </c>
      <c r="B373" s="241" t="s">
        <v>12</v>
      </c>
      <c r="C373" s="310" t="s">
        <v>426</v>
      </c>
      <c r="D373" s="310" t="s">
        <v>427</v>
      </c>
      <c r="E373" s="309">
        <v>608496.88285881805</v>
      </c>
      <c r="F373" s="310" t="s">
        <v>871</v>
      </c>
      <c r="G373" s="244" t="s">
        <v>872</v>
      </c>
      <c r="H373" s="244" t="s">
        <v>429</v>
      </c>
      <c r="I373" s="288">
        <v>1</v>
      </c>
      <c r="J373" s="244" t="s">
        <v>919</v>
      </c>
      <c r="K373" s="244">
        <v>1</v>
      </c>
      <c r="L373" s="244">
        <v>1</v>
      </c>
      <c r="M373" s="244" t="s">
        <v>89</v>
      </c>
      <c r="N373" s="244">
        <f t="shared" si="14"/>
        <v>1</v>
      </c>
      <c r="R373" s="301"/>
      <c r="S373" s="301"/>
      <c r="T373" s="301"/>
      <c r="U373" s="301"/>
      <c r="V373" s="301"/>
      <c r="W373" s="301"/>
      <c r="X373" s="301"/>
      <c r="Y373" s="301"/>
      <c r="Z373" s="301"/>
      <c r="AA373" s="301"/>
      <c r="AB373" s="301"/>
      <c r="AC373" s="301"/>
      <c r="AD373" s="301"/>
      <c r="AE373" s="301"/>
      <c r="AF373" s="301"/>
      <c r="AG373" s="301"/>
      <c r="AH373" s="301"/>
      <c r="AI373" s="301"/>
    </row>
    <row r="374" spans="1:35" ht="20.100000000000001" customHeight="1" x14ac:dyDescent="0.2">
      <c r="A374" s="240">
        <v>371</v>
      </c>
      <c r="B374" s="241" t="s">
        <v>12</v>
      </c>
      <c r="C374" s="310" t="s">
        <v>426</v>
      </c>
      <c r="D374" s="310" t="s">
        <v>427</v>
      </c>
      <c r="E374" s="309">
        <v>609479.41185351077</v>
      </c>
      <c r="F374" s="310" t="s">
        <v>888</v>
      </c>
      <c r="G374" s="244" t="s">
        <v>926</v>
      </c>
      <c r="H374" s="244" t="s">
        <v>429</v>
      </c>
      <c r="I374" s="288">
        <v>1</v>
      </c>
      <c r="J374" s="244" t="s">
        <v>919</v>
      </c>
      <c r="K374" s="244">
        <v>0.5</v>
      </c>
      <c r="L374" s="244">
        <v>0.9</v>
      </c>
      <c r="M374" s="244" t="s">
        <v>89</v>
      </c>
      <c r="N374" s="244">
        <f t="shared" si="14"/>
        <v>0.45</v>
      </c>
      <c r="R374" s="301"/>
      <c r="S374" s="301"/>
      <c r="T374" s="301"/>
      <c r="U374" s="301"/>
      <c r="V374" s="301"/>
      <c r="W374" s="301"/>
      <c r="X374" s="301"/>
      <c r="Y374" s="301"/>
      <c r="Z374" s="301"/>
      <c r="AA374" s="301"/>
      <c r="AB374" s="301"/>
      <c r="AC374" s="301"/>
      <c r="AD374" s="301"/>
      <c r="AE374" s="301"/>
      <c r="AF374" s="301"/>
      <c r="AG374" s="301"/>
      <c r="AH374" s="301"/>
      <c r="AI374" s="301"/>
    </row>
    <row r="375" spans="1:35" ht="20.100000000000001" customHeight="1" x14ac:dyDescent="0.2">
      <c r="A375" s="240">
        <v>372</v>
      </c>
      <c r="B375" s="241" t="s">
        <v>12</v>
      </c>
      <c r="C375" s="310" t="s">
        <v>426</v>
      </c>
      <c r="D375" s="310" t="s">
        <v>427</v>
      </c>
      <c r="E375" s="309">
        <v>609967.29735837202</v>
      </c>
      <c r="F375" s="310" t="s">
        <v>895</v>
      </c>
      <c r="G375" s="244" t="s">
        <v>937</v>
      </c>
      <c r="H375" s="244" t="s">
        <v>429</v>
      </c>
      <c r="I375" s="288">
        <v>3</v>
      </c>
      <c r="J375" s="244" t="s">
        <v>919</v>
      </c>
      <c r="K375" s="244">
        <v>3.5</v>
      </c>
      <c r="L375" s="244">
        <v>2</v>
      </c>
      <c r="M375" s="244" t="s">
        <v>89</v>
      </c>
      <c r="N375" s="244">
        <f t="shared" si="14"/>
        <v>7</v>
      </c>
      <c r="R375" s="301"/>
      <c r="S375" s="301"/>
      <c r="T375" s="301"/>
      <c r="U375" s="301"/>
      <c r="V375" s="301"/>
      <c r="W375" s="301"/>
      <c r="X375" s="301"/>
      <c r="Y375" s="301"/>
      <c r="Z375" s="301"/>
      <c r="AA375" s="301"/>
      <c r="AB375" s="301"/>
      <c r="AC375" s="301"/>
      <c r="AD375" s="301"/>
      <c r="AE375" s="301"/>
      <c r="AF375" s="301"/>
      <c r="AG375" s="301"/>
      <c r="AH375" s="301"/>
      <c r="AI375" s="301"/>
    </row>
    <row r="376" spans="1:35" ht="20.100000000000001" customHeight="1" x14ac:dyDescent="0.2">
      <c r="A376" s="240">
        <v>373</v>
      </c>
      <c r="B376" s="241" t="s">
        <v>12</v>
      </c>
      <c r="C376" s="310" t="s">
        <v>426</v>
      </c>
      <c r="D376" s="310" t="s">
        <v>427</v>
      </c>
      <c r="E376" s="309">
        <v>610344.01345581398</v>
      </c>
      <c r="F376" s="310" t="s">
        <v>892</v>
      </c>
      <c r="G376" s="244" t="s">
        <v>903</v>
      </c>
      <c r="H376" s="244" t="s">
        <v>429</v>
      </c>
      <c r="I376" s="288">
        <v>1</v>
      </c>
      <c r="J376" s="244" t="s">
        <v>919</v>
      </c>
      <c r="K376" s="244">
        <v>0.5</v>
      </c>
      <c r="L376" s="244">
        <v>0.5</v>
      </c>
      <c r="M376" s="244" t="s">
        <v>89</v>
      </c>
      <c r="N376" s="244">
        <f t="shared" si="14"/>
        <v>0.25</v>
      </c>
      <c r="R376" s="301"/>
      <c r="S376" s="301"/>
      <c r="T376" s="301"/>
      <c r="U376" s="301"/>
      <c r="V376" s="301"/>
      <c r="W376" s="301"/>
      <c r="X376" s="301"/>
      <c r="Y376" s="301"/>
      <c r="Z376" s="301"/>
      <c r="AA376" s="301"/>
      <c r="AB376" s="301"/>
      <c r="AC376" s="301"/>
      <c r="AD376" s="301"/>
      <c r="AE376" s="301"/>
      <c r="AF376" s="301"/>
      <c r="AG376" s="301"/>
      <c r="AH376" s="301"/>
      <c r="AI376" s="301"/>
    </row>
    <row r="377" spans="1:35" ht="20.100000000000001" customHeight="1" x14ac:dyDescent="0.2">
      <c r="A377" s="240">
        <v>374</v>
      </c>
      <c r="B377" s="241" t="s">
        <v>12</v>
      </c>
      <c r="C377" s="310" t="s">
        <v>426</v>
      </c>
      <c r="D377" s="310" t="s">
        <v>427</v>
      </c>
      <c r="E377" s="309">
        <v>610965.29098087421</v>
      </c>
      <c r="F377" s="310" t="s">
        <v>879</v>
      </c>
      <c r="G377" s="244" t="s">
        <v>913</v>
      </c>
      <c r="H377" s="244" t="s">
        <v>429</v>
      </c>
      <c r="I377" s="288">
        <v>1</v>
      </c>
      <c r="J377" s="244" t="s">
        <v>919</v>
      </c>
      <c r="K377" s="244" t="s">
        <v>89</v>
      </c>
      <c r="L377" s="244" t="s">
        <v>89</v>
      </c>
      <c r="M377" s="244">
        <v>1</v>
      </c>
      <c r="N377" s="244">
        <f t="shared" si="14"/>
        <v>0.78539816339744828</v>
      </c>
      <c r="R377" s="301"/>
      <c r="S377" s="301"/>
      <c r="T377" s="301"/>
      <c r="U377" s="301"/>
      <c r="V377" s="301"/>
      <c r="W377" s="301"/>
      <c r="X377" s="301"/>
      <c r="Y377" s="301"/>
      <c r="Z377" s="301"/>
      <c r="AA377" s="301"/>
      <c r="AB377" s="301"/>
      <c r="AC377" s="301"/>
      <c r="AD377" s="301"/>
      <c r="AE377" s="301"/>
      <c r="AF377" s="301"/>
      <c r="AG377" s="301"/>
      <c r="AH377" s="301"/>
      <c r="AI377" s="301"/>
    </row>
    <row r="378" spans="1:35" ht="20.100000000000001" customHeight="1" x14ac:dyDescent="0.2">
      <c r="A378" s="240">
        <v>375</v>
      </c>
      <c r="B378" s="241" t="s">
        <v>12</v>
      </c>
      <c r="C378" s="310" t="s">
        <v>426</v>
      </c>
      <c r="D378" s="310" t="s">
        <v>427</v>
      </c>
      <c r="E378" s="309">
        <v>611063.1659550292</v>
      </c>
      <c r="F378" s="310" t="s">
        <v>871</v>
      </c>
      <c r="G378" s="244" t="s">
        <v>924</v>
      </c>
      <c r="H378" s="244" t="s">
        <v>429</v>
      </c>
      <c r="I378" s="288">
        <v>1</v>
      </c>
      <c r="J378" s="244" t="s">
        <v>919</v>
      </c>
      <c r="K378" s="244">
        <v>1</v>
      </c>
      <c r="L378" s="244">
        <v>1</v>
      </c>
      <c r="M378" s="244" t="s">
        <v>89</v>
      </c>
      <c r="N378" s="244">
        <f t="shared" si="14"/>
        <v>1</v>
      </c>
      <c r="R378" s="301"/>
      <c r="S378" s="301"/>
      <c r="T378" s="301"/>
      <c r="U378" s="301"/>
      <c r="V378" s="301"/>
      <c r="W378" s="301"/>
      <c r="X378" s="301"/>
      <c r="Y378" s="301"/>
      <c r="Z378" s="301"/>
      <c r="AA378" s="301"/>
      <c r="AB378" s="301"/>
      <c r="AC378" s="301"/>
      <c r="AD378" s="301"/>
      <c r="AE378" s="301"/>
      <c r="AF378" s="301"/>
      <c r="AG378" s="301"/>
      <c r="AH378" s="301"/>
      <c r="AI378" s="301"/>
    </row>
    <row r="379" spans="1:35" ht="20.100000000000001" customHeight="1" x14ac:dyDescent="0.2">
      <c r="A379" s="240">
        <v>376</v>
      </c>
      <c r="B379" s="241" t="s">
        <v>12</v>
      </c>
      <c r="C379" s="310" t="s">
        <v>426</v>
      </c>
      <c r="D379" s="310" t="s">
        <v>427</v>
      </c>
      <c r="E379" s="309">
        <v>611318.50207571231</v>
      </c>
      <c r="F379" s="310" t="s">
        <v>897</v>
      </c>
      <c r="G379" s="244" t="s">
        <v>943</v>
      </c>
      <c r="H379" s="244" t="s">
        <v>429</v>
      </c>
      <c r="I379" s="288">
        <v>2</v>
      </c>
      <c r="J379" s="244" t="s">
        <v>919</v>
      </c>
      <c r="K379" s="244">
        <v>2</v>
      </c>
      <c r="L379" s="244">
        <v>1</v>
      </c>
      <c r="M379" s="244" t="s">
        <v>89</v>
      </c>
      <c r="N379" s="244">
        <f t="shared" si="14"/>
        <v>2</v>
      </c>
      <c r="R379" s="301"/>
      <c r="S379" s="301"/>
      <c r="T379" s="301"/>
      <c r="U379" s="301"/>
      <c r="V379" s="301"/>
      <c r="W379" s="301"/>
      <c r="X379" s="301"/>
      <c r="Y379" s="301"/>
      <c r="Z379" s="301"/>
      <c r="AA379" s="301"/>
      <c r="AB379" s="301"/>
      <c r="AC379" s="301"/>
      <c r="AD379" s="301"/>
      <c r="AE379" s="301"/>
      <c r="AF379" s="301"/>
      <c r="AG379" s="301"/>
      <c r="AH379" s="301"/>
      <c r="AI379" s="301"/>
    </row>
    <row r="380" spans="1:35" ht="20.100000000000001" customHeight="1" x14ac:dyDescent="0.2">
      <c r="A380" s="240">
        <v>377</v>
      </c>
      <c r="B380" s="241" t="s">
        <v>12</v>
      </c>
      <c r="C380" s="310" t="s">
        <v>426</v>
      </c>
      <c r="D380" s="310" t="s">
        <v>427</v>
      </c>
      <c r="E380" s="309">
        <v>611350.42421117018</v>
      </c>
      <c r="F380" s="310" t="s">
        <v>883</v>
      </c>
      <c r="G380" s="244" t="s">
        <v>901</v>
      </c>
      <c r="H380" s="244" t="s">
        <v>429</v>
      </c>
      <c r="I380" s="288">
        <v>2</v>
      </c>
      <c r="J380" s="244" t="s">
        <v>919</v>
      </c>
      <c r="K380" s="244">
        <v>2.5</v>
      </c>
      <c r="L380" s="244">
        <v>2</v>
      </c>
      <c r="M380" s="244" t="s">
        <v>89</v>
      </c>
      <c r="N380" s="244">
        <f t="shared" si="14"/>
        <v>5</v>
      </c>
      <c r="R380" s="301"/>
      <c r="S380" s="301"/>
      <c r="T380" s="301"/>
      <c r="U380" s="301"/>
      <c r="V380" s="301"/>
      <c r="W380" s="301"/>
      <c r="X380" s="301"/>
      <c r="Y380" s="301"/>
      <c r="Z380" s="301"/>
      <c r="AA380" s="301"/>
      <c r="AB380" s="301"/>
      <c r="AC380" s="301"/>
      <c r="AD380" s="301"/>
      <c r="AE380" s="301"/>
      <c r="AF380" s="301"/>
      <c r="AG380" s="301"/>
      <c r="AH380" s="301"/>
      <c r="AI380" s="301"/>
    </row>
    <row r="381" spans="1:35" ht="20.100000000000001" customHeight="1" x14ac:dyDescent="0.2">
      <c r="A381" s="240">
        <v>378</v>
      </c>
      <c r="B381" s="241" t="s">
        <v>12</v>
      </c>
      <c r="C381" s="310" t="s">
        <v>426</v>
      </c>
      <c r="D381" s="310" t="s">
        <v>427</v>
      </c>
      <c r="E381" s="309">
        <v>611407.08560316963</v>
      </c>
      <c r="F381" s="310" t="s">
        <v>879</v>
      </c>
      <c r="G381" s="244" t="s">
        <v>881</v>
      </c>
      <c r="H381" s="244" t="s">
        <v>429</v>
      </c>
      <c r="I381" s="288">
        <v>1</v>
      </c>
      <c r="J381" s="244" t="s">
        <v>919</v>
      </c>
      <c r="K381" s="244" t="s">
        <v>89</v>
      </c>
      <c r="L381" s="244" t="s">
        <v>89</v>
      </c>
      <c r="M381" s="244">
        <v>1</v>
      </c>
      <c r="N381" s="244">
        <f t="shared" si="14"/>
        <v>0.78539816339744828</v>
      </c>
      <c r="R381" s="301"/>
      <c r="S381" s="301"/>
      <c r="T381" s="301"/>
      <c r="U381" s="301"/>
      <c r="V381" s="301"/>
      <c r="W381" s="301"/>
      <c r="X381" s="301"/>
      <c r="Y381" s="301"/>
      <c r="Z381" s="301"/>
      <c r="AA381" s="301"/>
      <c r="AB381" s="301"/>
      <c r="AC381" s="301"/>
      <c r="AD381" s="301"/>
      <c r="AE381" s="301"/>
      <c r="AF381" s="301"/>
      <c r="AG381" s="301"/>
      <c r="AH381" s="301"/>
      <c r="AI381" s="301"/>
    </row>
    <row r="382" spans="1:35" ht="20.100000000000001" customHeight="1" x14ac:dyDescent="0.2">
      <c r="A382" s="240">
        <v>379</v>
      </c>
      <c r="B382" s="241" t="s">
        <v>12</v>
      </c>
      <c r="C382" s="310" t="s">
        <v>426</v>
      </c>
      <c r="D382" s="310" t="s">
        <v>427</v>
      </c>
      <c r="E382" s="309">
        <v>611812.68603101384</v>
      </c>
      <c r="F382" s="310" t="s">
        <v>871</v>
      </c>
      <c r="G382" s="244" t="s">
        <v>916</v>
      </c>
      <c r="H382" s="244" t="s">
        <v>429</v>
      </c>
      <c r="I382" s="288">
        <v>1</v>
      </c>
      <c r="J382" s="244" t="s">
        <v>919</v>
      </c>
      <c r="K382" s="244">
        <v>1</v>
      </c>
      <c r="L382" s="244">
        <v>1</v>
      </c>
      <c r="M382" s="244" t="s">
        <v>89</v>
      </c>
      <c r="N382" s="244">
        <f t="shared" si="14"/>
        <v>1</v>
      </c>
      <c r="R382" s="301"/>
      <c r="S382" s="301"/>
      <c r="T382" s="301"/>
      <c r="U382" s="301"/>
      <c r="V382" s="301"/>
      <c r="W382" s="301"/>
      <c r="X382" s="301"/>
      <c r="Y382" s="301"/>
      <c r="Z382" s="301"/>
      <c r="AA382" s="301"/>
      <c r="AB382" s="301"/>
      <c r="AC382" s="301"/>
      <c r="AD382" s="301"/>
      <c r="AE382" s="301"/>
      <c r="AF382" s="301"/>
      <c r="AG382" s="301"/>
      <c r="AH382" s="301"/>
      <c r="AI382" s="301"/>
    </row>
    <row r="383" spans="1:35" ht="20.100000000000001" customHeight="1" x14ac:dyDescent="0.2">
      <c r="A383" s="240">
        <v>380</v>
      </c>
      <c r="B383" s="241" t="s">
        <v>12</v>
      </c>
      <c r="C383" s="310" t="s">
        <v>426</v>
      </c>
      <c r="D383" s="310" t="s">
        <v>427</v>
      </c>
      <c r="E383" s="309">
        <v>612165.96860310342</v>
      </c>
      <c r="F383" s="310" t="s">
        <v>897</v>
      </c>
      <c r="G383" s="244" t="s">
        <v>922</v>
      </c>
      <c r="H383" s="244" t="s">
        <v>429</v>
      </c>
      <c r="I383" s="288">
        <v>2</v>
      </c>
      <c r="J383" s="244" t="s">
        <v>919</v>
      </c>
      <c r="K383" s="244">
        <v>2</v>
      </c>
      <c r="L383" s="244">
        <v>0.5</v>
      </c>
      <c r="M383" s="244" t="s">
        <v>89</v>
      </c>
      <c r="N383" s="244">
        <f t="shared" si="14"/>
        <v>1</v>
      </c>
      <c r="R383" s="301"/>
      <c r="S383" s="301"/>
      <c r="T383" s="301"/>
      <c r="U383" s="301"/>
      <c r="V383" s="301"/>
      <c r="W383" s="301"/>
      <c r="X383" s="301"/>
      <c r="Y383" s="301"/>
      <c r="Z383" s="301"/>
      <c r="AA383" s="301"/>
      <c r="AB383" s="301"/>
      <c r="AC383" s="301"/>
      <c r="AD383" s="301"/>
      <c r="AE383" s="301"/>
      <c r="AF383" s="301"/>
      <c r="AG383" s="301"/>
      <c r="AH383" s="301"/>
      <c r="AI383" s="301"/>
    </row>
    <row r="384" spans="1:35" ht="20.100000000000001" customHeight="1" x14ac:dyDescent="0.2">
      <c r="A384" s="240">
        <v>381</v>
      </c>
      <c r="B384" s="241" t="s">
        <v>12</v>
      </c>
      <c r="C384" s="310" t="s">
        <v>426</v>
      </c>
      <c r="D384" s="310" t="s">
        <v>427</v>
      </c>
      <c r="E384" s="309">
        <v>612200.6994868262</v>
      </c>
      <c r="F384" s="310" t="s">
        <v>871</v>
      </c>
      <c r="G384" s="244" t="s">
        <v>929</v>
      </c>
      <c r="H384" s="244" t="s">
        <v>429</v>
      </c>
      <c r="I384" s="288">
        <v>2</v>
      </c>
      <c r="J384" s="244" t="s">
        <v>919</v>
      </c>
      <c r="K384" s="244">
        <v>2.5</v>
      </c>
      <c r="L384" s="244">
        <v>2</v>
      </c>
      <c r="M384" s="244" t="s">
        <v>89</v>
      </c>
      <c r="N384" s="244">
        <f t="shared" si="14"/>
        <v>5</v>
      </c>
      <c r="R384" s="301"/>
      <c r="S384" s="301"/>
      <c r="T384" s="301"/>
      <c r="U384" s="301"/>
      <c r="V384" s="301"/>
      <c r="W384" s="301"/>
      <c r="X384" s="301"/>
      <c r="Y384" s="301"/>
      <c r="Z384" s="301"/>
      <c r="AA384" s="301"/>
      <c r="AB384" s="301"/>
      <c r="AC384" s="301"/>
      <c r="AD384" s="301"/>
      <c r="AE384" s="301"/>
      <c r="AF384" s="301"/>
      <c r="AG384" s="301"/>
      <c r="AH384" s="301"/>
      <c r="AI384" s="301"/>
    </row>
    <row r="385" spans="1:35" ht="20.100000000000001" customHeight="1" x14ac:dyDescent="0.2">
      <c r="A385" s="240">
        <v>382</v>
      </c>
      <c r="B385" s="241" t="s">
        <v>12</v>
      </c>
      <c r="C385" s="310" t="s">
        <v>426</v>
      </c>
      <c r="D385" s="310" t="s">
        <v>427</v>
      </c>
      <c r="E385" s="309">
        <v>612246.1524992215</v>
      </c>
      <c r="F385" s="310" t="s">
        <v>871</v>
      </c>
      <c r="G385" s="244" t="s">
        <v>929</v>
      </c>
      <c r="H385" s="244" t="s">
        <v>429</v>
      </c>
      <c r="I385" s="288">
        <v>2</v>
      </c>
      <c r="J385" s="244" t="s">
        <v>919</v>
      </c>
      <c r="K385" s="244">
        <v>2.5</v>
      </c>
      <c r="L385" s="244">
        <v>2</v>
      </c>
      <c r="M385" s="244" t="s">
        <v>89</v>
      </c>
      <c r="N385" s="244">
        <f t="shared" si="14"/>
        <v>5</v>
      </c>
      <c r="R385" s="301"/>
      <c r="S385" s="301"/>
      <c r="T385" s="301"/>
      <c r="U385" s="301"/>
      <c r="V385" s="301"/>
      <c r="W385" s="301"/>
      <c r="X385" s="301"/>
      <c r="Y385" s="301"/>
      <c r="Z385" s="301"/>
      <c r="AA385" s="301"/>
      <c r="AB385" s="301"/>
      <c r="AC385" s="301"/>
      <c r="AD385" s="301"/>
      <c r="AE385" s="301"/>
      <c r="AF385" s="301"/>
      <c r="AG385" s="301"/>
      <c r="AH385" s="301"/>
      <c r="AI385" s="301"/>
    </row>
    <row r="386" spans="1:35" ht="20.100000000000001" customHeight="1" x14ac:dyDescent="0.2">
      <c r="A386" s="240">
        <v>383</v>
      </c>
      <c r="B386" s="241" t="s">
        <v>12</v>
      </c>
      <c r="C386" s="310" t="s">
        <v>426</v>
      </c>
      <c r="D386" s="310" t="s">
        <v>427</v>
      </c>
      <c r="E386" s="309">
        <v>612614.48208099941</v>
      </c>
      <c r="F386" s="310" t="s">
        <v>871</v>
      </c>
      <c r="G386" s="244" t="s">
        <v>932</v>
      </c>
      <c r="H386" s="244" t="s">
        <v>869</v>
      </c>
      <c r="I386" s="288">
        <v>1</v>
      </c>
      <c r="J386" s="244" t="s">
        <v>919</v>
      </c>
      <c r="K386" s="244">
        <v>1</v>
      </c>
      <c r="L386" s="244">
        <v>1</v>
      </c>
      <c r="M386" s="244" t="s">
        <v>89</v>
      </c>
      <c r="N386" s="244">
        <f t="shared" si="14"/>
        <v>1</v>
      </c>
      <c r="R386" s="301"/>
      <c r="S386" s="301"/>
      <c r="T386" s="301"/>
      <c r="U386" s="301"/>
      <c r="V386" s="301"/>
      <c r="W386" s="301"/>
      <c r="X386" s="301"/>
      <c r="Y386" s="301"/>
      <c r="Z386" s="301"/>
      <c r="AA386" s="301"/>
      <c r="AB386" s="301"/>
      <c r="AC386" s="301"/>
      <c r="AD386" s="301"/>
      <c r="AE386" s="301"/>
      <c r="AF386" s="301"/>
      <c r="AG386" s="301"/>
      <c r="AH386" s="301"/>
      <c r="AI386" s="301"/>
    </row>
    <row r="387" spans="1:35" ht="20.100000000000001" customHeight="1" x14ac:dyDescent="0.2">
      <c r="A387" s="240">
        <v>384</v>
      </c>
      <c r="B387" s="241" t="s">
        <v>12</v>
      </c>
      <c r="C387" s="310" t="s">
        <v>426</v>
      </c>
      <c r="D387" s="310" t="s">
        <v>427</v>
      </c>
      <c r="E387" s="309">
        <v>613399.68011448544</v>
      </c>
      <c r="F387" s="310" t="s">
        <v>871</v>
      </c>
      <c r="G387" s="244" t="s">
        <v>872</v>
      </c>
      <c r="H387" s="244" t="s">
        <v>429</v>
      </c>
      <c r="I387" s="288">
        <v>2</v>
      </c>
      <c r="J387" s="244" t="s">
        <v>919</v>
      </c>
      <c r="K387" s="244">
        <v>1</v>
      </c>
      <c r="L387" s="244">
        <v>2.5</v>
      </c>
      <c r="M387" s="244" t="s">
        <v>89</v>
      </c>
      <c r="N387" s="244">
        <f t="shared" si="14"/>
        <v>2.5</v>
      </c>
      <c r="R387" s="301"/>
      <c r="S387" s="301"/>
      <c r="T387" s="301"/>
      <c r="U387" s="301"/>
      <c r="V387" s="301"/>
      <c r="W387" s="301"/>
      <c r="X387" s="301"/>
      <c r="Y387" s="301"/>
      <c r="Z387" s="301"/>
      <c r="AA387" s="301"/>
      <c r="AB387" s="301"/>
      <c r="AC387" s="301"/>
      <c r="AD387" s="301"/>
      <c r="AE387" s="301"/>
      <c r="AF387" s="301"/>
      <c r="AG387" s="301"/>
      <c r="AH387" s="301"/>
      <c r="AI387" s="301"/>
    </row>
    <row r="388" spans="1:35" ht="20.100000000000001" customHeight="1" x14ac:dyDescent="0.2">
      <c r="A388" s="240">
        <v>385</v>
      </c>
      <c r="B388" s="241" t="s">
        <v>12</v>
      </c>
      <c r="C388" s="310" t="s">
        <v>426</v>
      </c>
      <c r="D388" s="310" t="s">
        <v>427</v>
      </c>
      <c r="E388" s="309">
        <v>613445.12892681931</v>
      </c>
      <c r="F388" s="310" t="s">
        <v>871</v>
      </c>
      <c r="G388" s="244" t="s">
        <v>872</v>
      </c>
      <c r="H388" s="244" t="s">
        <v>429</v>
      </c>
      <c r="I388" s="288">
        <v>2</v>
      </c>
      <c r="J388" s="244" t="s">
        <v>919</v>
      </c>
      <c r="K388" s="244">
        <v>1</v>
      </c>
      <c r="L388" s="244">
        <v>2</v>
      </c>
      <c r="M388" s="244" t="s">
        <v>89</v>
      </c>
      <c r="N388" s="244">
        <f t="shared" si="14"/>
        <v>2</v>
      </c>
      <c r="R388" s="301"/>
      <c r="S388" s="301"/>
      <c r="T388" s="301"/>
      <c r="U388" s="301"/>
      <c r="V388" s="301"/>
      <c r="W388" s="301"/>
      <c r="X388" s="301"/>
      <c r="Y388" s="301"/>
      <c r="Z388" s="301"/>
      <c r="AA388" s="301"/>
      <c r="AB388" s="301"/>
      <c r="AC388" s="301"/>
      <c r="AD388" s="301"/>
      <c r="AE388" s="301"/>
      <c r="AF388" s="301"/>
      <c r="AG388" s="301"/>
      <c r="AH388" s="301"/>
      <c r="AI388" s="301"/>
    </row>
    <row r="389" spans="1:35" ht="20.100000000000001" customHeight="1" x14ac:dyDescent="0.2">
      <c r="A389" s="240">
        <v>386</v>
      </c>
      <c r="B389" s="241" t="s">
        <v>12</v>
      </c>
      <c r="C389" s="310" t="s">
        <v>426</v>
      </c>
      <c r="D389" s="310" t="s">
        <v>427</v>
      </c>
      <c r="E389" s="309">
        <v>613605.70581892226</v>
      </c>
      <c r="F389" s="310" t="s">
        <v>871</v>
      </c>
      <c r="G389" s="244" t="s">
        <v>872</v>
      </c>
      <c r="H389" s="244" t="s">
        <v>429</v>
      </c>
      <c r="I389" s="288">
        <v>2</v>
      </c>
      <c r="J389" s="244" t="s">
        <v>919</v>
      </c>
      <c r="K389" s="244">
        <v>1</v>
      </c>
      <c r="L389" s="244">
        <v>2</v>
      </c>
      <c r="M389" s="244" t="s">
        <v>89</v>
      </c>
      <c r="N389" s="244">
        <f t="shared" si="14"/>
        <v>2</v>
      </c>
      <c r="R389" s="301"/>
      <c r="S389" s="301"/>
      <c r="T389" s="301"/>
      <c r="U389" s="301"/>
      <c r="V389" s="301"/>
      <c r="W389" s="301"/>
      <c r="X389" s="301"/>
      <c r="Y389" s="301"/>
      <c r="Z389" s="301"/>
      <c r="AA389" s="301"/>
      <c r="AB389" s="301"/>
      <c r="AC389" s="301"/>
      <c r="AD389" s="301"/>
      <c r="AE389" s="301"/>
      <c r="AF389" s="301"/>
      <c r="AG389" s="301"/>
      <c r="AH389" s="301"/>
      <c r="AI389" s="301"/>
    </row>
    <row r="390" spans="1:35" ht="20.100000000000001" customHeight="1" x14ac:dyDescent="0.2">
      <c r="A390" s="240">
        <v>387</v>
      </c>
      <c r="B390" s="241" t="s">
        <v>12</v>
      </c>
      <c r="C390" s="310" t="s">
        <v>426</v>
      </c>
      <c r="D390" s="310" t="s">
        <v>427</v>
      </c>
      <c r="E390" s="309">
        <v>613709.98205891473</v>
      </c>
      <c r="F390" s="310" t="s">
        <v>871</v>
      </c>
      <c r="G390" s="244" t="s">
        <v>929</v>
      </c>
      <c r="H390" s="244" t="s">
        <v>429</v>
      </c>
      <c r="I390" s="288">
        <v>2</v>
      </c>
      <c r="J390" s="244" t="s">
        <v>919</v>
      </c>
      <c r="K390" s="244">
        <v>2.5</v>
      </c>
      <c r="L390" s="244">
        <v>1.5</v>
      </c>
      <c r="M390" s="244" t="s">
        <v>89</v>
      </c>
      <c r="N390" s="244">
        <f t="shared" si="14"/>
        <v>3.75</v>
      </c>
      <c r="R390" s="301"/>
      <c r="S390" s="301"/>
      <c r="T390" s="301"/>
      <c r="U390" s="301"/>
      <c r="V390" s="301"/>
      <c r="W390" s="301"/>
      <c r="X390" s="301"/>
      <c r="Y390" s="301"/>
      <c r="Z390" s="301"/>
      <c r="AA390" s="301"/>
      <c r="AB390" s="301"/>
      <c r="AC390" s="301"/>
      <c r="AD390" s="301"/>
      <c r="AE390" s="301"/>
      <c r="AF390" s="301"/>
      <c r="AG390" s="301"/>
      <c r="AH390" s="301"/>
      <c r="AI390" s="301"/>
    </row>
    <row r="391" spans="1:35" ht="20.100000000000001" customHeight="1" x14ac:dyDescent="0.2">
      <c r="A391" s="240">
        <v>388</v>
      </c>
      <c r="B391" s="241" t="s">
        <v>12</v>
      </c>
      <c r="C391" s="310" t="s">
        <v>426</v>
      </c>
      <c r="D391" s="310" t="s">
        <v>427</v>
      </c>
      <c r="E391" s="309">
        <v>613779.55097898259</v>
      </c>
      <c r="F391" s="310" t="s">
        <v>894</v>
      </c>
      <c r="G391" s="244" t="s">
        <v>925</v>
      </c>
      <c r="H391" s="244" t="s">
        <v>429</v>
      </c>
      <c r="I391" s="288">
        <v>2</v>
      </c>
      <c r="J391" s="244" t="s">
        <v>919</v>
      </c>
      <c r="K391" s="244">
        <v>2.5</v>
      </c>
      <c r="L391" s="244">
        <v>1.5</v>
      </c>
      <c r="M391" s="244" t="s">
        <v>89</v>
      </c>
      <c r="N391" s="244">
        <f t="shared" ref="N391:N454" si="15">IF(M391="",K391*L391,IF(G391="R-1",K391*L391,IF(LEFT(G391,1)="R",PI()*((M391^2)/4),K391*L391)))</f>
        <v>3.75</v>
      </c>
      <c r="R391" s="301"/>
      <c r="S391" s="301"/>
      <c r="T391" s="301"/>
      <c r="U391" s="301"/>
      <c r="V391" s="301"/>
      <c r="W391" s="301"/>
      <c r="X391" s="301"/>
      <c r="Y391" s="301"/>
      <c r="Z391" s="301"/>
      <c r="AA391" s="301"/>
      <c r="AB391" s="301"/>
      <c r="AC391" s="301"/>
      <c r="AD391" s="301"/>
      <c r="AE391" s="301"/>
      <c r="AF391" s="301"/>
      <c r="AG391" s="301"/>
      <c r="AH391" s="301"/>
      <c r="AI391" s="301"/>
    </row>
    <row r="392" spans="1:35" ht="20.100000000000001" customHeight="1" x14ac:dyDescent="0.2">
      <c r="A392" s="240">
        <v>389</v>
      </c>
      <c r="B392" s="241" t="s">
        <v>12</v>
      </c>
      <c r="C392" s="310" t="s">
        <v>426</v>
      </c>
      <c r="D392" s="310" t="s">
        <v>427</v>
      </c>
      <c r="E392" s="309">
        <v>614127.68603101664</v>
      </c>
      <c r="F392" s="310" t="s">
        <v>871</v>
      </c>
      <c r="G392" s="244" t="s">
        <v>872</v>
      </c>
      <c r="H392" s="244" t="s">
        <v>869</v>
      </c>
      <c r="I392" s="288">
        <v>1</v>
      </c>
      <c r="J392" s="244" t="s">
        <v>919</v>
      </c>
      <c r="K392" s="244">
        <v>1</v>
      </c>
      <c r="L392" s="244">
        <v>1</v>
      </c>
      <c r="M392" s="244" t="s">
        <v>89</v>
      </c>
      <c r="N392" s="244">
        <f t="shared" si="15"/>
        <v>1</v>
      </c>
      <c r="R392" s="301"/>
      <c r="S392" s="301"/>
      <c r="T392" s="301"/>
      <c r="U392" s="301"/>
      <c r="V392" s="301"/>
      <c r="W392" s="301"/>
      <c r="X392" s="301"/>
      <c r="Y392" s="301"/>
      <c r="Z392" s="301"/>
      <c r="AA392" s="301"/>
      <c r="AB392" s="301"/>
      <c r="AC392" s="301"/>
      <c r="AD392" s="301"/>
      <c r="AE392" s="301"/>
      <c r="AF392" s="301"/>
      <c r="AG392" s="301"/>
      <c r="AH392" s="301"/>
      <c r="AI392" s="301"/>
    </row>
    <row r="393" spans="1:35" ht="20.100000000000001" customHeight="1" x14ac:dyDescent="0.2">
      <c r="A393" s="240">
        <v>390</v>
      </c>
      <c r="B393" s="241" t="s">
        <v>12</v>
      </c>
      <c r="C393" s="310" t="s">
        <v>426</v>
      </c>
      <c r="D393" s="310" t="s">
        <v>427</v>
      </c>
      <c r="E393" s="309">
        <v>614173.36010596657</v>
      </c>
      <c r="F393" s="310" t="s">
        <v>871</v>
      </c>
      <c r="G393" s="244" t="s">
        <v>872</v>
      </c>
      <c r="H393" s="244" t="s">
        <v>429</v>
      </c>
      <c r="I393" s="288">
        <v>1</v>
      </c>
      <c r="J393" s="244" t="s">
        <v>919</v>
      </c>
      <c r="K393" s="244">
        <v>1</v>
      </c>
      <c r="L393" s="244">
        <v>1</v>
      </c>
      <c r="M393" s="244" t="s">
        <v>89</v>
      </c>
      <c r="N393" s="244">
        <f t="shared" si="15"/>
        <v>1</v>
      </c>
      <c r="R393" s="301"/>
      <c r="S393" s="301"/>
      <c r="T393" s="301"/>
      <c r="U393" s="301"/>
      <c r="V393" s="301"/>
      <c r="W393" s="301"/>
      <c r="X393" s="301"/>
      <c r="Y393" s="301"/>
      <c r="Z393" s="301"/>
      <c r="AA393" s="301"/>
      <c r="AB393" s="301"/>
      <c r="AC393" s="301"/>
      <c r="AD393" s="301"/>
      <c r="AE393" s="301"/>
      <c r="AF393" s="301"/>
      <c r="AG393" s="301"/>
      <c r="AH393" s="301"/>
      <c r="AI393" s="301"/>
    </row>
    <row r="394" spans="1:35" ht="20.100000000000001" customHeight="1" x14ac:dyDescent="0.2">
      <c r="A394" s="240">
        <v>391</v>
      </c>
      <c r="B394" s="241" t="s">
        <v>12</v>
      </c>
      <c r="C394" s="310" t="s">
        <v>426</v>
      </c>
      <c r="D394" s="310" t="s">
        <v>427</v>
      </c>
      <c r="E394" s="309">
        <v>614222.38402275043</v>
      </c>
      <c r="F394" s="310" t="s">
        <v>871</v>
      </c>
      <c r="G394" s="244" t="s">
        <v>872</v>
      </c>
      <c r="H394" s="244" t="s">
        <v>429</v>
      </c>
      <c r="I394" s="288">
        <v>1</v>
      </c>
      <c r="J394" s="244" t="s">
        <v>919</v>
      </c>
      <c r="K394" s="244">
        <v>1</v>
      </c>
      <c r="L394" s="244">
        <v>1</v>
      </c>
      <c r="M394" s="244" t="s">
        <v>89</v>
      </c>
      <c r="N394" s="244">
        <f t="shared" si="15"/>
        <v>1</v>
      </c>
      <c r="R394" s="301"/>
      <c r="S394" s="301"/>
      <c r="T394" s="301"/>
      <c r="U394" s="301"/>
      <c r="V394" s="301"/>
      <c r="W394" s="301"/>
      <c r="X394" s="301"/>
      <c r="Y394" s="301"/>
      <c r="Z394" s="301"/>
      <c r="AA394" s="301"/>
      <c r="AB394" s="301"/>
      <c r="AC394" s="301"/>
      <c r="AD394" s="301"/>
      <c r="AE394" s="301"/>
      <c r="AF394" s="301"/>
      <c r="AG394" s="301"/>
      <c r="AH394" s="301"/>
      <c r="AI394" s="301"/>
    </row>
    <row r="395" spans="1:35" ht="20.100000000000001" customHeight="1" x14ac:dyDescent="0.2">
      <c r="A395" s="240">
        <v>392</v>
      </c>
      <c r="B395" s="241" t="s">
        <v>12</v>
      </c>
      <c r="C395" s="310" t="s">
        <v>426</v>
      </c>
      <c r="D395" s="310" t="s">
        <v>427</v>
      </c>
      <c r="E395" s="309">
        <v>614281.69948682596</v>
      </c>
      <c r="F395" s="310" t="s">
        <v>871</v>
      </c>
      <c r="G395" s="244" t="s">
        <v>872</v>
      </c>
      <c r="H395" s="244" t="s">
        <v>870</v>
      </c>
      <c r="I395" s="288">
        <v>1</v>
      </c>
      <c r="J395" s="244" t="s">
        <v>919</v>
      </c>
      <c r="K395" s="244">
        <v>1</v>
      </c>
      <c r="L395" s="244">
        <v>1</v>
      </c>
      <c r="M395" s="244" t="s">
        <v>89</v>
      </c>
      <c r="N395" s="244">
        <f t="shared" si="15"/>
        <v>1</v>
      </c>
      <c r="R395" s="301"/>
      <c r="S395" s="301"/>
      <c r="T395" s="301"/>
      <c r="U395" s="301"/>
      <c r="V395" s="301"/>
      <c r="W395" s="301"/>
      <c r="X395" s="301"/>
      <c r="Y395" s="301"/>
      <c r="Z395" s="301"/>
      <c r="AA395" s="301"/>
      <c r="AB395" s="301"/>
      <c r="AC395" s="301"/>
      <c r="AD395" s="301"/>
      <c r="AE395" s="301"/>
      <c r="AF395" s="301"/>
      <c r="AG395" s="301"/>
      <c r="AH395" s="301"/>
      <c r="AI395" s="301"/>
    </row>
    <row r="396" spans="1:35" ht="20.100000000000001" customHeight="1" x14ac:dyDescent="0.2">
      <c r="A396" s="240">
        <v>393</v>
      </c>
      <c r="B396" s="241" t="s">
        <v>12</v>
      </c>
      <c r="C396" s="310" t="s">
        <v>426</v>
      </c>
      <c r="D396" s="310" t="s">
        <v>427</v>
      </c>
      <c r="E396" s="309">
        <v>614330.62655677681</v>
      </c>
      <c r="F396" s="310" t="s">
        <v>871</v>
      </c>
      <c r="G396" s="244" t="s">
        <v>872</v>
      </c>
      <c r="H396" s="244" t="s">
        <v>870</v>
      </c>
      <c r="I396" s="288">
        <v>1</v>
      </c>
      <c r="J396" s="244" t="s">
        <v>919</v>
      </c>
      <c r="K396" s="244">
        <v>1</v>
      </c>
      <c r="L396" s="244">
        <v>1</v>
      </c>
      <c r="M396" s="244" t="s">
        <v>89</v>
      </c>
      <c r="N396" s="244">
        <f t="shared" si="15"/>
        <v>1</v>
      </c>
      <c r="R396" s="301"/>
      <c r="S396" s="301"/>
      <c r="T396" s="301"/>
      <c r="U396" s="301"/>
      <c r="V396" s="301"/>
      <c r="W396" s="301"/>
      <c r="X396" s="301"/>
      <c r="Y396" s="301"/>
      <c r="Z396" s="301"/>
      <c r="AA396" s="301"/>
      <c r="AB396" s="301"/>
      <c r="AC396" s="301"/>
      <c r="AD396" s="301"/>
      <c r="AE396" s="301"/>
      <c r="AF396" s="301"/>
      <c r="AG396" s="301"/>
      <c r="AH396" s="301"/>
      <c r="AI396" s="301"/>
    </row>
    <row r="397" spans="1:35" ht="20.100000000000001" customHeight="1" x14ac:dyDescent="0.2">
      <c r="A397" s="240">
        <v>394</v>
      </c>
      <c r="B397" s="241" t="s">
        <v>12</v>
      </c>
      <c r="C397" s="310" t="s">
        <v>426</v>
      </c>
      <c r="D397" s="310" t="s">
        <v>427</v>
      </c>
      <c r="E397" s="309">
        <v>614389.68912534032</v>
      </c>
      <c r="F397" s="310" t="s">
        <v>871</v>
      </c>
      <c r="G397" s="244" t="s">
        <v>872</v>
      </c>
      <c r="H397" s="244" t="s">
        <v>429</v>
      </c>
      <c r="I397" s="288">
        <v>1</v>
      </c>
      <c r="J397" s="244" t="s">
        <v>919</v>
      </c>
      <c r="K397" s="244">
        <v>1</v>
      </c>
      <c r="L397" s="244">
        <v>1</v>
      </c>
      <c r="M397" s="244" t="s">
        <v>89</v>
      </c>
      <c r="N397" s="244">
        <f t="shared" si="15"/>
        <v>1</v>
      </c>
      <c r="R397" s="301"/>
      <c r="S397" s="301"/>
      <c r="T397" s="301"/>
      <c r="U397" s="301"/>
      <c r="V397" s="301"/>
      <c r="W397" s="301"/>
      <c r="X397" s="301"/>
      <c r="Y397" s="301"/>
      <c r="Z397" s="301"/>
      <c r="AA397" s="301"/>
      <c r="AB397" s="301"/>
      <c r="AC397" s="301"/>
      <c r="AD397" s="301"/>
      <c r="AE397" s="301"/>
      <c r="AF397" s="301"/>
      <c r="AG397" s="301"/>
      <c r="AH397" s="301"/>
      <c r="AI397" s="301"/>
    </row>
    <row r="398" spans="1:35" ht="20.100000000000001" customHeight="1" x14ac:dyDescent="0.2">
      <c r="A398" s="240">
        <v>395</v>
      </c>
      <c r="B398" s="241" t="s">
        <v>12</v>
      </c>
      <c r="C398" s="310" t="s">
        <v>426</v>
      </c>
      <c r="D398" s="310" t="s">
        <v>427</v>
      </c>
      <c r="E398" s="309">
        <v>614428.07113204675</v>
      </c>
      <c r="F398" s="310" t="s">
        <v>871</v>
      </c>
      <c r="G398" s="244" t="s">
        <v>872</v>
      </c>
      <c r="H398" s="244" t="s">
        <v>870</v>
      </c>
      <c r="I398" s="288">
        <v>1</v>
      </c>
      <c r="J398" s="244" t="s">
        <v>919</v>
      </c>
      <c r="K398" s="244">
        <v>1</v>
      </c>
      <c r="L398" s="244">
        <v>1</v>
      </c>
      <c r="M398" s="244" t="s">
        <v>89</v>
      </c>
      <c r="N398" s="244">
        <f t="shared" si="15"/>
        <v>1</v>
      </c>
      <c r="R398" s="301"/>
      <c r="S398" s="301"/>
      <c r="T398" s="301"/>
      <c r="U398" s="301"/>
      <c r="V398" s="301"/>
      <c r="W398" s="301"/>
      <c r="X398" s="301"/>
      <c r="Y398" s="301"/>
      <c r="Z398" s="301"/>
      <c r="AA398" s="301"/>
      <c r="AB398" s="301"/>
      <c r="AC398" s="301"/>
      <c r="AD398" s="301"/>
      <c r="AE398" s="301"/>
      <c r="AF398" s="301"/>
      <c r="AG398" s="301"/>
      <c r="AH398" s="301"/>
      <c r="AI398" s="301"/>
    </row>
    <row r="399" spans="1:35" ht="20.100000000000001" customHeight="1" x14ac:dyDescent="0.2">
      <c r="A399" s="240">
        <v>396</v>
      </c>
      <c r="B399" s="241" t="s">
        <v>12</v>
      </c>
      <c r="C399" s="310" t="s">
        <v>426</v>
      </c>
      <c r="D399" s="310" t="s">
        <v>427</v>
      </c>
      <c r="E399" s="309">
        <v>614788.87050395738</v>
      </c>
      <c r="F399" s="310" t="s">
        <v>871</v>
      </c>
      <c r="G399" s="244" t="s">
        <v>872</v>
      </c>
      <c r="H399" s="244" t="s">
        <v>429</v>
      </c>
      <c r="I399" s="288">
        <v>1</v>
      </c>
      <c r="J399" s="244" t="s">
        <v>919</v>
      </c>
      <c r="K399" s="244">
        <v>1</v>
      </c>
      <c r="L399" s="244">
        <v>1</v>
      </c>
      <c r="M399" s="244" t="s">
        <v>89</v>
      </c>
      <c r="N399" s="244">
        <f t="shared" si="15"/>
        <v>1</v>
      </c>
      <c r="R399" s="301"/>
      <c r="S399" s="301"/>
      <c r="T399" s="301"/>
      <c r="U399" s="301"/>
      <c r="V399" s="301"/>
      <c r="W399" s="301"/>
      <c r="X399" s="301"/>
      <c r="Y399" s="301"/>
      <c r="Z399" s="301"/>
      <c r="AA399" s="301"/>
      <c r="AB399" s="301"/>
      <c r="AC399" s="301"/>
      <c r="AD399" s="301"/>
      <c r="AE399" s="301"/>
      <c r="AF399" s="301"/>
      <c r="AG399" s="301"/>
      <c r="AH399" s="301"/>
      <c r="AI399" s="301"/>
    </row>
    <row r="400" spans="1:35" ht="20.100000000000001" customHeight="1" x14ac:dyDescent="0.2">
      <c r="A400" s="240">
        <v>397</v>
      </c>
      <c r="B400" s="241" t="s">
        <v>12</v>
      </c>
      <c r="C400" s="310" t="s">
        <v>426</v>
      </c>
      <c r="D400" s="310" t="s">
        <v>427</v>
      </c>
      <c r="E400" s="309">
        <v>614845.82801721524</v>
      </c>
      <c r="F400" s="310" t="s">
        <v>871</v>
      </c>
      <c r="G400" s="244" t="s">
        <v>872</v>
      </c>
      <c r="H400" s="244" t="s">
        <v>429</v>
      </c>
      <c r="I400" s="288">
        <v>1</v>
      </c>
      <c r="J400" s="244" t="s">
        <v>919</v>
      </c>
      <c r="K400" s="244">
        <v>1</v>
      </c>
      <c r="L400" s="244">
        <v>1</v>
      </c>
      <c r="M400" s="244" t="s">
        <v>89</v>
      </c>
      <c r="N400" s="244">
        <f t="shared" si="15"/>
        <v>1</v>
      </c>
      <c r="R400" s="301"/>
      <c r="S400" s="301"/>
      <c r="T400" s="301"/>
      <c r="U400" s="301"/>
      <c r="V400" s="301"/>
      <c r="W400" s="301"/>
      <c r="X400" s="301"/>
      <c r="Y400" s="301"/>
      <c r="Z400" s="301"/>
      <c r="AA400" s="301"/>
      <c r="AB400" s="301"/>
      <c r="AC400" s="301"/>
      <c r="AD400" s="301"/>
      <c r="AE400" s="301"/>
      <c r="AF400" s="301"/>
      <c r="AG400" s="301"/>
      <c r="AH400" s="301"/>
      <c r="AI400" s="301"/>
    </row>
    <row r="401" spans="1:35" ht="20.100000000000001" customHeight="1" x14ac:dyDescent="0.2">
      <c r="A401" s="240">
        <v>398</v>
      </c>
      <c r="B401" s="241" t="s">
        <v>12</v>
      </c>
      <c r="C401" s="310" t="s">
        <v>426</v>
      </c>
      <c r="D401" s="310" t="s">
        <v>427</v>
      </c>
      <c r="E401" s="309">
        <v>615040.23323410435</v>
      </c>
      <c r="F401" s="310" t="s">
        <v>871</v>
      </c>
      <c r="G401" s="244" t="s">
        <v>872</v>
      </c>
      <c r="H401" s="244" t="s">
        <v>429</v>
      </c>
      <c r="I401" s="288">
        <v>1</v>
      </c>
      <c r="J401" s="244" t="s">
        <v>919</v>
      </c>
      <c r="K401" s="244">
        <v>1</v>
      </c>
      <c r="L401" s="244">
        <v>1</v>
      </c>
      <c r="M401" s="244" t="s">
        <v>89</v>
      </c>
      <c r="N401" s="244">
        <f t="shared" si="15"/>
        <v>1</v>
      </c>
      <c r="R401" s="301"/>
      <c r="S401" s="301"/>
      <c r="T401" s="301"/>
      <c r="U401" s="301"/>
      <c r="V401" s="301"/>
      <c r="W401" s="301"/>
      <c r="X401" s="301"/>
      <c r="Y401" s="301"/>
      <c r="Z401" s="301"/>
      <c r="AA401" s="301"/>
      <c r="AB401" s="301"/>
      <c r="AC401" s="301"/>
      <c r="AD401" s="301"/>
      <c r="AE401" s="301"/>
      <c r="AF401" s="301"/>
      <c r="AG401" s="301"/>
      <c r="AH401" s="301"/>
      <c r="AI401" s="301"/>
    </row>
    <row r="402" spans="1:35" ht="20.100000000000001" customHeight="1" x14ac:dyDescent="0.2">
      <c r="A402" s="240">
        <v>399</v>
      </c>
      <c r="B402" s="241" t="s">
        <v>12</v>
      </c>
      <c r="C402" s="310" t="s">
        <v>426</v>
      </c>
      <c r="D402" s="310" t="s">
        <v>427</v>
      </c>
      <c r="E402" s="309">
        <v>615088.93211205897</v>
      </c>
      <c r="F402" s="310" t="s">
        <v>871</v>
      </c>
      <c r="G402" s="244" t="s">
        <v>872</v>
      </c>
      <c r="H402" s="244" t="s">
        <v>429</v>
      </c>
      <c r="I402" s="288">
        <v>1</v>
      </c>
      <c r="J402" s="244" t="s">
        <v>919</v>
      </c>
      <c r="K402" s="244">
        <v>1</v>
      </c>
      <c r="L402" s="244">
        <v>1</v>
      </c>
      <c r="M402" s="244" t="s">
        <v>89</v>
      </c>
      <c r="N402" s="244">
        <f t="shared" si="15"/>
        <v>1</v>
      </c>
      <c r="R402" s="301"/>
      <c r="S402" s="301"/>
      <c r="T402" s="301"/>
      <c r="U402" s="301"/>
      <c r="V402" s="301"/>
      <c r="W402" s="301"/>
      <c r="X402" s="301"/>
      <c r="Y402" s="301"/>
      <c r="Z402" s="301"/>
      <c r="AA402" s="301"/>
      <c r="AB402" s="301"/>
      <c r="AC402" s="301"/>
      <c r="AD402" s="301"/>
      <c r="AE402" s="301"/>
      <c r="AF402" s="301"/>
      <c r="AG402" s="301"/>
      <c r="AH402" s="301"/>
      <c r="AI402" s="301"/>
    </row>
    <row r="403" spans="1:35" ht="20.100000000000001" customHeight="1" x14ac:dyDescent="0.2">
      <c r="A403" s="240">
        <v>400</v>
      </c>
      <c r="B403" s="241" t="s">
        <v>12</v>
      </c>
      <c r="C403" s="310" t="s">
        <v>426</v>
      </c>
      <c r="D403" s="310" t="s">
        <v>427</v>
      </c>
      <c r="E403" s="309">
        <v>615221.41900497675</v>
      </c>
      <c r="F403" s="310" t="s">
        <v>880</v>
      </c>
      <c r="G403" s="244" t="s">
        <v>915</v>
      </c>
      <c r="H403" s="244" t="s">
        <v>429</v>
      </c>
      <c r="I403" s="288">
        <v>1</v>
      </c>
      <c r="J403" s="244" t="s">
        <v>919</v>
      </c>
      <c r="K403" s="244">
        <v>0.5</v>
      </c>
      <c r="L403" s="244">
        <v>0.6</v>
      </c>
      <c r="M403" s="244" t="s">
        <v>89</v>
      </c>
      <c r="N403" s="244">
        <f t="shared" si="15"/>
        <v>0.3</v>
      </c>
      <c r="R403" s="301"/>
      <c r="S403" s="301"/>
      <c r="T403" s="301"/>
      <c r="U403" s="301"/>
      <c r="V403" s="301"/>
      <c r="W403" s="301"/>
      <c r="X403" s="301"/>
      <c r="Y403" s="301"/>
      <c r="Z403" s="301"/>
      <c r="AA403" s="301"/>
      <c r="AB403" s="301"/>
      <c r="AC403" s="301"/>
      <c r="AD403" s="301"/>
      <c r="AE403" s="301"/>
      <c r="AF403" s="301"/>
      <c r="AG403" s="301"/>
      <c r="AH403" s="301"/>
      <c r="AI403" s="301"/>
    </row>
    <row r="404" spans="1:35" ht="20.100000000000001" customHeight="1" x14ac:dyDescent="0.2">
      <c r="A404" s="240">
        <v>401</v>
      </c>
      <c r="B404" s="241" t="s">
        <v>12</v>
      </c>
      <c r="C404" s="310" t="s">
        <v>426</v>
      </c>
      <c r="D404" s="310" t="s">
        <v>427</v>
      </c>
      <c r="E404" s="309">
        <v>615221.41900497675</v>
      </c>
      <c r="F404" s="310" t="s">
        <v>880</v>
      </c>
      <c r="G404" s="244" t="s">
        <v>915</v>
      </c>
      <c r="H404" s="244" t="s">
        <v>429</v>
      </c>
      <c r="I404" s="288">
        <v>1</v>
      </c>
      <c r="J404" s="244" t="s">
        <v>919</v>
      </c>
      <c r="K404" s="244">
        <v>0.5</v>
      </c>
      <c r="L404" s="244">
        <v>0.6</v>
      </c>
      <c r="M404" s="244" t="s">
        <v>89</v>
      </c>
      <c r="N404" s="244">
        <f t="shared" si="15"/>
        <v>0.3</v>
      </c>
      <c r="R404" s="301"/>
      <c r="S404" s="301"/>
      <c r="T404" s="301"/>
      <c r="U404" s="301"/>
      <c r="V404" s="301"/>
      <c r="W404" s="301"/>
      <c r="X404" s="301"/>
      <c r="Y404" s="301"/>
      <c r="Z404" s="301"/>
      <c r="AA404" s="301"/>
      <c r="AB404" s="301"/>
      <c r="AC404" s="301"/>
      <c r="AD404" s="301"/>
      <c r="AE404" s="301"/>
      <c r="AF404" s="301"/>
      <c r="AG404" s="301"/>
      <c r="AH404" s="301"/>
      <c r="AI404" s="301"/>
    </row>
    <row r="405" spans="1:35" ht="20.100000000000001" customHeight="1" x14ac:dyDescent="0.2">
      <c r="A405" s="240">
        <v>402</v>
      </c>
      <c r="B405" s="241" t="s">
        <v>12</v>
      </c>
      <c r="C405" s="310" t="s">
        <v>426</v>
      </c>
      <c r="D405" s="310" t="s">
        <v>427</v>
      </c>
      <c r="E405" s="309">
        <v>615221.41900497675</v>
      </c>
      <c r="F405" s="310" t="s">
        <v>894</v>
      </c>
      <c r="G405" s="244" t="s">
        <v>925</v>
      </c>
      <c r="H405" s="244" t="s">
        <v>429</v>
      </c>
      <c r="I405" s="288">
        <v>2</v>
      </c>
      <c r="J405" s="244" t="s">
        <v>919</v>
      </c>
      <c r="K405" s="244">
        <v>2.5</v>
      </c>
      <c r="L405" s="244">
        <v>1.5</v>
      </c>
      <c r="M405" s="244" t="s">
        <v>89</v>
      </c>
      <c r="N405" s="244">
        <f t="shared" si="15"/>
        <v>3.75</v>
      </c>
      <c r="R405" s="301"/>
      <c r="S405" s="301"/>
      <c r="T405" s="301"/>
      <c r="U405" s="301"/>
      <c r="V405" s="301"/>
      <c r="W405" s="301"/>
      <c r="X405" s="301"/>
      <c r="Y405" s="301"/>
      <c r="Z405" s="301"/>
      <c r="AA405" s="301"/>
      <c r="AB405" s="301"/>
      <c r="AC405" s="301"/>
      <c r="AD405" s="301"/>
      <c r="AE405" s="301"/>
      <c r="AF405" s="301"/>
      <c r="AG405" s="301"/>
      <c r="AH405" s="301"/>
      <c r="AI405" s="301"/>
    </row>
    <row r="406" spans="1:35" ht="20.100000000000001" customHeight="1" x14ac:dyDescent="0.2">
      <c r="A406" s="240">
        <v>403</v>
      </c>
      <c r="B406" s="241" t="s">
        <v>12</v>
      </c>
      <c r="C406" s="310" t="s">
        <v>426</v>
      </c>
      <c r="D406" s="310" t="s">
        <v>427</v>
      </c>
      <c r="E406" s="309">
        <v>615236.29285294097</v>
      </c>
      <c r="F406" s="310" t="s">
        <v>880</v>
      </c>
      <c r="G406" s="244" t="s">
        <v>915</v>
      </c>
      <c r="H406" s="244" t="s">
        <v>429</v>
      </c>
      <c r="I406" s="288">
        <v>1</v>
      </c>
      <c r="J406" s="244" t="s">
        <v>919</v>
      </c>
      <c r="K406" s="244">
        <v>0.5</v>
      </c>
      <c r="L406" s="244">
        <v>0.6</v>
      </c>
      <c r="M406" s="244" t="s">
        <v>89</v>
      </c>
      <c r="N406" s="244">
        <f t="shared" si="15"/>
        <v>0.3</v>
      </c>
      <c r="R406" s="301"/>
      <c r="S406" s="301"/>
      <c r="T406" s="301"/>
      <c r="U406" s="301"/>
      <c r="V406" s="301"/>
      <c r="W406" s="301"/>
      <c r="X406" s="301"/>
      <c r="Y406" s="301"/>
      <c r="Z406" s="301"/>
      <c r="AA406" s="301"/>
      <c r="AB406" s="301"/>
      <c r="AC406" s="301"/>
      <c r="AD406" s="301"/>
      <c r="AE406" s="301"/>
      <c r="AF406" s="301"/>
      <c r="AG406" s="301"/>
      <c r="AH406" s="301"/>
      <c r="AI406" s="301"/>
    </row>
    <row r="407" spans="1:35" ht="20.100000000000001" customHeight="1" x14ac:dyDescent="0.2">
      <c r="A407" s="240">
        <v>404</v>
      </c>
      <c r="B407" s="241" t="s">
        <v>12</v>
      </c>
      <c r="C407" s="310" t="s">
        <v>426</v>
      </c>
      <c r="D407" s="310" t="s">
        <v>427</v>
      </c>
      <c r="E407" s="309">
        <v>615299.58362062508</v>
      </c>
      <c r="F407" s="310" t="s">
        <v>871</v>
      </c>
      <c r="G407" s="244" t="s">
        <v>872</v>
      </c>
      <c r="H407" s="244" t="s">
        <v>429</v>
      </c>
      <c r="I407" s="288">
        <v>1</v>
      </c>
      <c r="J407" s="244" t="s">
        <v>919</v>
      </c>
      <c r="K407" s="244">
        <v>1</v>
      </c>
      <c r="L407" s="244">
        <v>1</v>
      </c>
      <c r="M407" s="244" t="s">
        <v>89</v>
      </c>
      <c r="N407" s="244">
        <f t="shared" si="15"/>
        <v>1</v>
      </c>
      <c r="R407" s="301"/>
      <c r="S407" s="301"/>
      <c r="T407" s="301"/>
      <c r="U407" s="301"/>
      <c r="V407" s="301"/>
      <c r="W407" s="301"/>
      <c r="X407" s="301"/>
      <c r="Y407" s="301"/>
      <c r="Z407" s="301"/>
      <c r="AA407" s="301"/>
      <c r="AB407" s="301"/>
      <c r="AC407" s="301"/>
      <c r="AD407" s="301"/>
      <c r="AE407" s="301"/>
      <c r="AF407" s="301"/>
      <c r="AG407" s="301"/>
      <c r="AH407" s="301"/>
      <c r="AI407" s="301"/>
    </row>
    <row r="408" spans="1:35" ht="20.100000000000001" customHeight="1" x14ac:dyDescent="0.2">
      <c r="A408" s="240">
        <v>405</v>
      </c>
      <c r="B408" s="241" t="s">
        <v>12</v>
      </c>
      <c r="C408" s="310" t="s">
        <v>426</v>
      </c>
      <c r="D408" s="310" t="s">
        <v>427</v>
      </c>
      <c r="E408" s="309">
        <v>615446.61077580182</v>
      </c>
      <c r="F408" s="310" t="s">
        <v>871</v>
      </c>
      <c r="G408" s="244" t="s">
        <v>932</v>
      </c>
      <c r="H408" s="244" t="s">
        <v>429</v>
      </c>
      <c r="I408" s="288">
        <v>1</v>
      </c>
      <c r="J408" s="244" t="s">
        <v>919</v>
      </c>
      <c r="K408" s="244">
        <v>1</v>
      </c>
      <c r="L408" s="244">
        <v>1</v>
      </c>
      <c r="M408" s="244" t="s">
        <v>89</v>
      </c>
      <c r="N408" s="244">
        <f t="shared" si="15"/>
        <v>1</v>
      </c>
      <c r="R408" s="301"/>
      <c r="S408" s="301"/>
      <c r="T408" s="301"/>
      <c r="U408" s="301"/>
      <c r="V408" s="301"/>
      <c r="W408" s="301"/>
      <c r="X408" s="301"/>
      <c r="Y408" s="301"/>
      <c r="Z408" s="301"/>
      <c r="AA408" s="301"/>
      <c r="AB408" s="301"/>
      <c r="AC408" s="301"/>
      <c r="AD408" s="301"/>
      <c r="AE408" s="301"/>
      <c r="AF408" s="301"/>
      <c r="AG408" s="301"/>
      <c r="AH408" s="301"/>
      <c r="AI408" s="301"/>
    </row>
    <row r="409" spans="1:35" ht="20.100000000000001" customHeight="1" x14ac:dyDescent="0.2">
      <c r="A409" s="240">
        <v>406</v>
      </c>
      <c r="B409" s="241" t="s">
        <v>12</v>
      </c>
      <c r="C409" s="310" t="s">
        <v>426</v>
      </c>
      <c r="D409" s="310" t="s">
        <v>427</v>
      </c>
      <c r="E409" s="309">
        <v>615624.08560316544</v>
      </c>
      <c r="F409" s="310" t="s">
        <v>892</v>
      </c>
      <c r="G409" s="244" t="s">
        <v>903</v>
      </c>
      <c r="H409" s="244" t="s">
        <v>429</v>
      </c>
      <c r="I409" s="288">
        <v>1</v>
      </c>
      <c r="J409" s="244" t="s">
        <v>882</v>
      </c>
      <c r="K409" s="244">
        <v>0.5</v>
      </c>
      <c r="L409" s="244">
        <v>0.6</v>
      </c>
      <c r="M409" s="244" t="s">
        <v>89</v>
      </c>
      <c r="N409" s="244">
        <f t="shared" si="15"/>
        <v>0.3</v>
      </c>
      <c r="R409" s="301"/>
      <c r="S409" s="301"/>
      <c r="T409" s="301"/>
      <c r="U409" s="301"/>
      <c r="V409" s="301"/>
      <c r="W409" s="301"/>
      <c r="X409" s="301"/>
      <c r="Y409" s="301"/>
      <c r="Z409" s="301"/>
      <c r="AA409" s="301"/>
      <c r="AB409" s="301"/>
      <c r="AC409" s="301"/>
      <c r="AD409" s="301"/>
      <c r="AE409" s="301"/>
      <c r="AF409" s="301"/>
      <c r="AG409" s="301"/>
      <c r="AH409" s="301"/>
      <c r="AI409" s="301"/>
    </row>
    <row r="410" spans="1:35" ht="20.100000000000001" customHeight="1" x14ac:dyDescent="0.2">
      <c r="A410" s="240">
        <v>407</v>
      </c>
      <c r="B410" s="241" t="s">
        <v>12</v>
      </c>
      <c r="C410" s="310" t="s">
        <v>426</v>
      </c>
      <c r="D410" s="310" t="s">
        <v>427</v>
      </c>
      <c r="E410" s="309">
        <v>615745.65323129168</v>
      </c>
      <c r="F410" s="310" t="s">
        <v>879</v>
      </c>
      <c r="G410" s="244" t="s">
        <v>887</v>
      </c>
      <c r="H410" s="244" t="s">
        <v>429</v>
      </c>
      <c r="I410" s="288">
        <v>1</v>
      </c>
      <c r="J410" s="244" t="s">
        <v>882</v>
      </c>
      <c r="K410" s="244" t="s">
        <v>89</v>
      </c>
      <c r="L410" s="244" t="s">
        <v>89</v>
      </c>
      <c r="M410" s="244" t="s">
        <v>944</v>
      </c>
      <c r="N410" s="244">
        <f t="shared" si="15"/>
        <v>0.78539816339744828</v>
      </c>
      <c r="R410" s="301"/>
      <c r="S410" s="301"/>
      <c r="T410" s="301"/>
      <c r="U410" s="301"/>
      <c r="V410" s="301"/>
      <c r="W410" s="301"/>
      <c r="X410" s="301"/>
      <c r="Y410" s="301"/>
      <c r="Z410" s="301"/>
      <c r="AA410" s="301"/>
      <c r="AB410" s="301"/>
      <c r="AC410" s="301"/>
      <c r="AD410" s="301"/>
      <c r="AE410" s="301"/>
      <c r="AF410" s="301"/>
      <c r="AG410" s="301"/>
      <c r="AH410" s="301"/>
      <c r="AI410" s="301"/>
    </row>
    <row r="411" spans="1:35" ht="20.100000000000001" customHeight="1" x14ac:dyDescent="0.2">
      <c r="A411" s="240">
        <v>408</v>
      </c>
      <c r="B411" s="241" t="s">
        <v>12</v>
      </c>
      <c r="C411" s="310" t="s">
        <v>426</v>
      </c>
      <c r="D411" s="310" t="s">
        <v>427</v>
      </c>
      <c r="E411" s="309">
        <v>615779.74882480642</v>
      </c>
      <c r="F411" s="310" t="s">
        <v>879</v>
      </c>
      <c r="G411" s="244" t="s">
        <v>887</v>
      </c>
      <c r="H411" s="244" t="s">
        <v>429</v>
      </c>
      <c r="I411" s="288">
        <v>1</v>
      </c>
      <c r="J411" s="244" t="s">
        <v>882</v>
      </c>
      <c r="K411" s="244" t="s">
        <v>89</v>
      </c>
      <c r="L411" s="244" t="s">
        <v>89</v>
      </c>
      <c r="M411" s="244">
        <v>0.5</v>
      </c>
      <c r="N411" s="244">
        <f t="shared" si="15"/>
        <v>0.19634954084936207</v>
      </c>
      <c r="R411" s="301"/>
      <c r="S411" s="301"/>
      <c r="T411" s="301"/>
      <c r="U411" s="301"/>
      <c r="V411" s="301"/>
      <c r="W411" s="301"/>
      <c r="X411" s="301"/>
      <c r="Y411" s="301"/>
      <c r="Z411" s="301"/>
      <c r="AA411" s="301"/>
      <c r="AB411" s="301"/>
      <c r="AC411" s="301"/>
      <c r="AD411" s="301"/>
      <c r="AE411" s="301"/>
      <c r="AF411" s="301"/>
      <c r="AG411" s="301"/>
      <c r="AH411" s="301"/>
      <c r="AI411" s="301"/>
    </row>
    <row r="412" spans="1:35" ht="20.100000000000001" customHeight="1" x14ac:dyDescent="0.2">
      <c r="A412" s="240">
        <v>409</v>
      </c>
      <c r="B412" s="241" t="s">
        <v>12</v>
      </c>
      <c r="C412" s="310" t="s">
        <v>426</v>
      </c>
      <c r="D412" s="310" t="s">
        <v>427</v>
      </c>
      <c r="E412" s="309">
        <v>615801.66063106072</v>
      </c>
      <c r="F412" s="310" t="s">
        <v>879</v>
      </c>
      <c r="G412" s="244" t="s">
        <v>887</v>
      </c>
      <c r="H412" s="244" t="s">
        <v>429</v>
      </c>
      <c r="I412" s="288">
        <v>1</v>
      </c>
      <c r="J412" s="244" t="s">
        <v>882</v>
      </c>
      <c r="K412" s="244" t="s">
        <v>89</v>
      </c>
      <c r="L412" s="244" t="s">
        <v>89</v>
      </c>
      <c r="M412" s="244">
        <v>0.5</v>
      </c>
      <c r="N412" s="244">
        <f t="shared" si="15"/>
        <v>0.19634954084936207</v>
      </c>
      <c r="R412" s="301"/>
      <c r="S412" s="301"/>
      <c r="T412" s="301"/>
      <c r="U412" s="301"/>
      <c r="V412" s="301"/>
      <c r="W412" s="301"/>
      <c r="X412" s="301"/>
      <c r="Y412" s="301"/>
      <c r="Z412" s="301"/>
      <c r="AA412" s="301"/>
      <c r="AB412" s="301"/>
      <c r="AC412" s="301"/>
      <c r="AD412" s="301"/>
      <c r="AE412" s="301"/>
      <c r="AF412" s="301"/>
      <c r="AG412" s="301"/>
      <c r="AH412" s="301"/>
      <c r="AI412" s="301"/>
    </row>
    <row r="413" spans="1:35" ht="20.100000000000001" customHeight="1" x14ac:dyDescent="0.2">
      <c r="A413" s="240">
        <v>410</v>
      </c>
      <c r="B413" s="241" t="s">
        <v>12</v>
      </c>
      <c r="C413" s="310" t="s">
        <v>426</v>
      </c>
      <c r="D413" s="310" t="s">
        <v>427</v>
      </c>
      <c r="E413" s="309">
        <v>615834.84230995446</v>
      </c>
      <c r="F413" s="310" t="s">
        <v>892</v>
      </c>
      <c r="G413" s="244" t="s">
        <v>903</v>
      </c>
      <c r="H413" s="244" t="s">
        <v>869</v>
      </c>
      <c r="I413" s="288">
        <v>1</v>
      </c>
      <c r="J413" s="244" t="s">
        <v>882</v>
      </c>
      <c r="K413" s="244">
        <v>0.5</v>
      </c>
      <c r="L413" s="244">
        <v>0.7</v>
      </c>
      <c r="M413" s="244" t="s">
        <v>89</v>
      </c>
      <c r="N413" s="244">
        <f t="shared" si="15"/>
        <v>0.35</v>
      </c>
      <c r="R413" s="301"/>
      <c r="S413" s="301"/>
      <c r="T413" s="301"/>
      <c r="U413" s="301"/>
      <c r="V413" s="301"/>
      <c r="W413" s="301"/>
      <c r="X413" s="301"/>
      <c r="Y413" s="301"/>
      <c r="Z413" s="301"/>
      <c r="AA413" s="301"/>
      <c r="AB413" s="301"/>
      <c r="AC413" s="301"/>
      <c r="AD413" s="301"/>
      <c r="AE413" s="301"/>
      <c r="AF413" s="301"/>
      <c r="AG413" s="301"/>
      <c r="AH413" s="301"/>
      <c r="AI413" s="301"/>
    </row>
    <row r="414" spans="1:35" ht="20.100000000000001" customHeight="1" x14ac:dyDescent="0.2">
      <c r="A414" s="240">
        <v>411</v>
      </c>
      <c r="B414" s="241" t="s">
        <v>12</v>
      </c>
      <c r="C414" s="310" t="s">
        <v>426</v>
      </c>
      <c r="D414" s="310" t="s">
        <v>427</v>
      </c>
      <c r="E414" s="309">
        <v>615845.89235349186</v>
      </c>
      <c r="F414" s="310" t="s">
        <v>897</v>
      </c>
      <c r="G414" s="244" t="s">
        <v>945</v>
      </c>
      <c r="H414" s="244" t="s">
        <v>870</v>
      </c>
      <c r="I414" s="288">
        <v>2</v>
      </c>
      <c r="J414" s="244" t="s">
        <v>919</v>
      </c>
      <c r="K414" s="244">
        <v>1</v>
      </c>
      <c r="L414" s="244">
        <v>0.5</v>
      </c>
      <c r="M414" s="244" t="s">
        <v>89</v>
      </c>
      <c r="N414" s="244">
        <f t="shared" si="15"/>
        <v>0.5</v>
      </c>
      <c r="R414" s="301"/>
      <c r="S414" s="301"/>
      <c r="T414" s="301"/>
      <c r="U414" s="301"/>
      <c r="V414" s="301"/>
      <c r="W414" s="301"/>
      <c r="X414" s="301"/>
      <c r="Y414" s="301"/>
      <c r="Z414" s="301"/>
      <c r="AA414" s="301"/>
      <c r="AB414" s="301"/>
      <c r="AC414" s="301"/>
      <c r="AD414" s="301"/>
      <c r="AE414" s="301"/>
      <c r="AF414" s="301"/>
      <c r="AG414" s="301"/>
      <c r="AH414" s="301"/>
      <c r="AI414" s="301"/>
    </row>
    <row r="415" spans="1:35" ht="20.100000000000001" customHeight="1" x14ac:dyDescent="0.2">
      <c r="A415" s="240">
        <v>412</v>
      </c>
      <c r="B415" s="241" t="s">
        <v>12</v>
      </c>
      <c r="C415" s="310" t="s">
        <v>426</v>
      </c>
      <c r="D415" s="310" t="s">
        <v>427</v>
      </c>
      <c r="E415" s="309">
        <v>615845.89235349186</v>
      </c>
      <c r="F415" s="310" t="s">
        <v>871</v>
      </c>
      <c r="G415" s="244" t="s">
        <v>872</v>
      </c>
      <c r="H415" s="244" t="s">
        <v>869</v>
      </c>
      <c r="I415" s="288">
        <v>1</v>
      </c>
      <c r="J415" s="244" t="s">
        <v>919</v>
      </c>
      <c r="K415" s="244">
        <v>1</v>
      </c>
      <c r="L415" s="244">
        <v>1.5</v>
      </c>
      <c r="M415" s="244" t="s">
        <v>89</v>
      </c>
      <c r="N415" s="244">
        <f t="shared" si="15"/>
        <v>1.5</v>
      </c>
      <c r="R415" s="301"/>
      <c r="S415" s="301"/>
      <c r="T415" s="301"/>
      <c r="U415" s="301"/>
      <c r="V415" s="301"/>
      <c r="W415" s="301"/>
      <c r="X415" s="301"/>
      <c r="Y415" s="301"/>
      <c r="Z415" s="301"/>
      <c r="AA415" s="301"/>
      <c r="AB415" s="301"/>
      <c r="AC415" s="301"/>
      <c r="AD415" s="301"/>
      <c r="AE415" s="301"/>
      <c r="AF415" s="301"/>
      <c r="AG415" s="301"/>
      <c r="AH415" s="301"/>
      <c r="AI415" s="301"/>
    </row>
    <row r="416" spans="1:35" ht="20.100000000000001" customHeight="1" x14ac:dyDescent="0.2">
      <c r="A416" s="240">
        <v>413</v>
      </c>
      <c r="B416" s="241" t="s">
        <v>12</v>
      </c>
      <c r="C416" s="310" t="s">
        <v>426</v>
      </c>
      <c r="D416" s="310" t="s">
        <v>427</v>
      </c>
      <c r="E416" s="309">
        <v>615879.08002354775</v>
      </c>
      <c r="F416" s="310" t="s">
        <v>879</v>
      </c>
      <c r="G416" s="244" t="s">
        <v>898</v>
      </c>
      <c r="H416" s="244" t="s">
        <v>429</v>
      </c>
      <c r="I416" s="288">
        <v>1</v>
      </c>
      <c r="J416" s="244" t="s">
        <v>873</v>
      </c>
      <c r="K416" s="244" t="s">
        <v>89</v>
      </c>
      <c r="L416" s="244" t="s">
        <v>89</v>
      </c>
      <c r="M416" s="244">
        <v>1</v>
      </c>
      <c r="N416" s="244">
        <f t="shared" si="15"/>
        <v>0.78539816339744828</v>
      </c>
      <c r="R416" s="301"/>
      <c r="S416" s="301"/>
      <c r="T416" s="301"/>
      <c r="U416" s="301"/>
      <c r="V416" s="301"/>
      <c r="W416" s="301"/>
      <c r="X416" s="301"/>
      <c r="Y416" s="301"/>
      <c r="Z416" s="301"/>
      <c r="AA416" s="301"/>
      <c r="AB416" s="301"/>
      <c r="AC416" s="301"/>
      <c r="AD416" s="301"/>
      <c r="AE416" s="301"/>
      <c r="AF416" s="301"/>
      <c r="AG416" s="301"/>
      <c r="AH416" s="301"/>
      <c r="AI416" s="301"/>
    </row>
    <row r="417" spans="1:35" ht="20.100000000000001" customHeight="1" x14ac:dyDescent="0.2">
      <c r="A417" s="240">
        <v>414</v>
      </c>
      <c r="B417" s="241" t="s">
        <v>12</v>
      </c>
      <c r="C417" s="310" t="s">
        <v>426</v>
      </c>
      <c r="D417" s="310" t="s">
        <v>427</v>
      </c>
      <c r="E417" s="309">
        <v>615890.14670983853</v>
      </c>
      <c r="F417" s="310" t="s">
        <v>871</v>
      </c>
      <c r="G417" s="244" t="s">
        <v>872</v>
      </c>
      <c r="H417" s="244" t="s">
        <v>429</v>
      </c>
      <c r="I417" s="288">
        <v>1</v>
      </c>
      <c r="J417" s="244" t="s">
        <v>919</v>
      </c>
      <c r="K417" s="244">
        <v>1</v>
      </c>
      <c r="L417" s="244">
        <v>1.5</v>
      </c>
      <c r="M417" s="244" t="s">
        <v>89</v>
      </c>
      <c r="N417" s="244">
        <f t="shared" si="15"/>
        <v>1.5</v>
      </c>
      <c r="R417" s="301"/>
      <c r="S417" s="301"/>
      <c r="T417" s="301"/>
      <c r="U417" s="301"/>
      <c r="V417" s="301"/>
      <c r="W417" s="301"/>
      <c r="X417" s="301"/>
      <c r="Y417" s="301"/>
      <c r="Z417" s="301"/>
      <c r="AA417" s="301"/>
      <c r="AB417" s="301"/>
      <c r="AC417" s="301"/>
      <c r="AD417" s="301"/>
      <c r="AE417" s="301"/>
      <c r="AF417" s="301"/>
      <c r="AG417" s="301"/>
      <c r="AH417" s="301"/>
      <c r="AI417" s="301"/>
    </row>
    <row r="418" spans="1:35" ht="20.100000000000001" customHeight="1" x14ac:dyDescent="0.2">
      <c r="A418" s="240">
        <v>415</v>
      </c>
      <c r="B418" s="241" t="s">
        <v>12</v>
      </c>
      <c r="C418" s="310" t="s">
        <v>426</v>
      </c>
      <c r="D418" s="310" t="s">
        <v>427</v>
      </c>
      <c r="E418" s="309">
        <v>616034.44153212884</v>
      </c>
      <c r="F418" s="310" t="s">
        <v>892</v>
      </c>
      <c r="G418" s="244" t="s">
        <v>903</v>
      </c>
      <c r="H418" s="244" t="s">
        <v>429</v>
      </c>
      <c r="I418" s="288">
        <v>1</v>
      </c>
      <c r="J418" s="244" t="s">
        <v>882</v>
      </c>
      <c r="K418" s="244">
        <v>0.5</v>
      </c>
      <c r="L418" s="244">
        <v>0.7</v>
      </c>
      <c r="M418" s="244" t="s">
        <v>89</v>
      </c>
      <c r="N418" s="244">
        <f t="shared" si="15"/>
        <v>0.35</v>
      </c>
      <c r="R418" s="301"/>
      <c r="S418" s="301"/>
      <c r="T418" s="301"/>
      <c r="U418" s="301"/>
      <c r="V418" s="301"/>
      <c r="W418" s="301"/>
      <c r="X418" s="301"/>
      <c r="Y418" s="301"/>
      <c r="Z418" s="301"/>
      <c r="AA418" s="301"/>
      <c r="AB418" s="301"/>
      <c r="AC418" s="301"/>
      <c r="AD418" s="301"/>
      <c r="AE418" s="301"/>
      <c r="AF418" s="301"/>
      <c r="AG418" s="301"/>
      <c r="AH418" s="301"/>
      <c r="AI418" s="301"/>
    </row>
    <row r="419" spans="1:35" ht="20.100000000000001" customHeight="1" x14ac:dyDescent="0.2">
      <c r="A419" s="240">
        <v>416</v>
      </c>
      <c r="B419" s="241" t="s">
        <v>12</v>
      </c>
      <c r="C419" s="310" t="s">
        <v>426</v>
      </c>
      <c r="D419" s="310" t="s">
        <v>427</v>
      </c>
      <c r="E419" s="309">
        <v>616334.09911945753</v>
      </c>
      <c r="F419" s="310" t="s">
        <v>871</v>
      </c>
      <c r="G419" s="244" t="s">
        <v>872</v>
      </c>
      <c r="H419" s="244" t="s">
        <v>429</v>
      </c>
      <c r="I419" s="288">
        <v>1</v>
      </c>
      <c r="J419" s="244" t="s">
        <v>919</v>
      </c>
      <c r="K419" s="244">
        <v>1</v>
      </c>
      <c r="L419" s="244">
        <v>1</v>
      </c>
      <c r="M419" s="244" t="s">
        <v>89</v>
      </c>
      <c r="N419" s="244">
        <f t="shared" si="15"/>
        <v>1</v>
      </c>
      <c r="R419" s="301"/>
      <c r="S419" s="301"/>
      <c r="T419" s="301"/>
      <c r="U419" s="301"/>
      <c r="V419" s="301"/>
      <c r="W419" s="301"/>
      <c r="X419" s="301"/>
      <c r="Y419" s="301"/>
      <c r="Z419" s="301"/>
      <c r="AA419" s="301"/>
      <c r="AB419" s="301"/>
      <c r="AC419" s="301"/>
      <c r="AD419" s="301"/>
      <c r="AE419" s="301"/>
      <c r="AF419" s="301"/>
      <c r="AG419" s="301"/>
      <c r="AH419" s="301"/>
      <c r="AI419" s="301"/>
    </row>
    <row r="420" spans="1:35" ht="20.100000000000001" customHeight="1" x14ac:dyDescent="0.2">
      <c r="A420" s="240">
        <v>417</v>
      </c>
      <c r="B420" s="241" t="s">
        <v>12</v>
      </c>
      <c r="C420" s="310" t="s">
        <v>426</v>
      </c>
      <c r="D420" s="310" t="s">
        <v>427</v>
      </c>
      <c r="E420" s="309">
        <v>616389.40098325128</v>
      </c>
      <c r="F420" s="310" t="s">
        <v>892</v>
      </c>
      <c r="G420" s="244" t="s">
        <v>903</v>
      </c>
      <c r="H420" s="244" t="s">
        <v>429</v>
      </c>
      <c r="I420" s="288">
        <v>1</v>
      </c>
      <c r="J420" s="244" t="s">
        <v>882</v>
      </c>
      <c r="K420" s="244">
        <v>0.5</v>
      </c>
      <c r="L420" s="244">
        <v>0.7</v>
      </c>
      <c r="M420" s="244" t="s">
        <v>89</v>
      </c>
      <c r="N420" s="244">
        <f t="shared" si="15"/>
        <v>0.35</v>
      </c>
      <c r="R420" s="301"/>
      <c r="S420" s="301"/>
      <c r="T420" s="301"/>
      <c r="U420" s="301"/>
      <c r="V420" s="301"/>
      <c r="W420" s="301"/>
      <c r="X420" s="301"/>
      <c r="Y420" s="301"/>
      <c r="Z420" s="301"/>
      <c r="AA420" s="301"/>
      <c r="AB420" s="301"/>
      <c r="AC420" s="301"/>
      <c r="AD420" s="301"/>
      <c r="AE420" s="301"/>
      <c r="AF420" s="301"/>
      <c r="AG420" s="301"/>
      <c r="AH420" s="301"/>
      <c r="AI420" s="301"/>
    </row>
    <row r="421" spans="1:35" ht="20.100000000000001" customHeight="1" x14ac:dyDescent="0.2">
      <c r="A421" s="240">
        <v>418</v>
      </c>
      <c r="B421" s="241" t="s">
        <v>12</v>
      </c>
      <c r="C421" s="310" t="s">
        <v>426</v>
      </c>
      <c r="D421" s="310" t="s">
        <v>427</v>
      </c>
      <c r="E421" s="309">
        <v>616600.12110232201</v>
      </c>
      <c r="F421" s="310" t="s">
        <v>892</v>
      </c>
      <c r="G421" s="244" t="s">
        <v>903</v>
      </c>
      <c r="H421" s="244" t="s">
        <v>429</v>
      </c>
      <c r="I421" s="288">
        <v>1</v>
      </c>
      <c r="J421" s="244" t="s">
        <v>882</v>
      </c>
      <c r="K421" s="244">
        <v>0.5</v>
      </c>
      <c r="L421" s="244">
        <v>0.7</v>
      </c>
      <c r="M421" s="244" t="s">
        <v>89</v>
      </c>
      <c r="N421" s="244">
        <f t="shared" si="15"/>
        <v>0.35</v>
      </c>
      <c r="R421" s="301"/>
      <c r="S421" s="301"/>
      <c r="T421" s="301"/>
      <c r="U421" s="301"/>
      <c r="V421" s="301"/>
      <c r="W421" s="301"/>
      <c r="X421" s="301"/>
      <c r="Y421" s="301"/>
      <c r="Z421" s="301"/>
      <c r="AA421" s="301"/>
      <c r="AB421" s="301"/>
      <c r="AC421" s="301"/>
      <c r="AD421" s="301"/>
      <c r="AE421" s="301"/>
      <c r="AF421" s="301"/>
      <c r="AG421" s="301"/>
      <c r="AH421" s="301"/>
      <c r="AI421" s="301"/>
    </row>
    <row r="422" spans="1:35" ht="20.100000000000001" customHeight="1" x14ac:dyDescent="0.2">
      <c r="A422" s="240">
        <v>419</v>
      </c>
      <c r="B422" s="241" t="s">
        <v>12</v>
      </c>
      <c r="C422" s="310" t="s">
        <v>426</v>
      </c>
      <c r="D422" s="310" t="s">
        <v>427</v>
      </c>
      <c r="E422" s="309">
        <v>616836.27032579039</v>
      </c>
      <c r="F422" s="310" t="s">
        <v>886</v>
      </c>
      <c r="G422" s="244" t="s">
        <v>946</v>
      </c>
      <c r="H422" s="244" t="s">
        <v>869</v>
      </c>
      <c r="I422" s="288">
        <v>1</v>
      </c>
      <c r="J422" s="244" t="s">
        <v>882</v>
      </c>
      <c r="K422" s="244">
        <v>0.5</v>
      </c>
      <c r="L422" s="244">
        <v>0.75</v>
      </c>
      <c r="M422" s="244" t="s">
        <v>89</v>
      </c>
      <c r="N422" s="244">
        <f t="shared" si="15"/>
        <v>0.375</v>
      </c>
      <c r="R422" s="301"/>
      <c r="S422" s="301"/>
      <c r="T422" s="301"/>
      <c r="U422" s="301"/>
      <c r="V422" s="301"/>
      <c r="W422" s="301"/>
      <c r="X422" s="301"/>
      <c r="Y422" s="301"/>
      <c r="Z422" s="301"/>
      <c r="AA422" s="301"/>
      <c r="AB422" s="301"/>
      <c r="AC422" s="301"/>
      <c r="AD422" s="301"/>
      <c r="AE422" s="301"/>
      <c r="AF422" s="301"/>
      <c r="AG422" s="301"/>
      <c r="AH422" s="301"/>
      <c r="AI422" s="301"/>
    </row>
    <row r="423" spans="1:35" ht="20.100000000000001" customHeight="1" x14ac:dyDescent="0.2">
      <c r="A423" s="240">
        <v>420</v>
      </c>
      <c r="B423" s="241" t="s">
        <v>12</v>
      </c>
      <c r="C423" s="310" t="s">
        <v>426</v>
      </c>
      <c r="D423" s="310" t="s">
        <v>427</v>
      </c>
      <c r="E423" s="309">
        <v>617217.92375039193</v>
      </c>
      <c r="F423" s="310" t="s">
        <v>871</v>
      </c>
      <c r="G423" s="244" t="s">
        <v>927</v>
      </c>
      <c r="H423" s="244" t="s">
        <v>429</v>
      </c>
      <c r="I423" s="288">
        <v>1</v>
      </c>
      <c r="J423" s="244" t="s">
        <v>882</v>
      </c>
      <c r="K423" s="244">
        <v>0.5</v>
      </c>
      <c r="L423" s="244">
        <v>0.5</v>
      </c>
      <c r="M423" s="244" t="s">
        <v>89</v>
      </c>
      <c r="N423" s="244">
        <f t="shared" si="15"/>
        <v>0.25</v>
      </c>
      <c r="R423" s="301"/>
      <c r="S423" s="301"/>
      <c r="T423" s="301"/>
      <c r="U423" s="301"/>
      <c r="V423" s="301"/>
      <c r="W423" s="301"/>
      <c r="X423" s="301"/>
      <c r="Y423" s="301"/>
      <c r="Z423" s="301"/>
      <c r="AA423" s="301"/>
      <c r="AB423" s="301"/>
      <c r="AC423" s="301"/>
      <c r="AD423" s="301"/>
      <c r="AE423" s="301"/>
      <c r="AF423" s="301"/>
      <c r="AG423" s="301"/>
      <c r="AH423" s="301"/>
      <c r="AI423" s="301"/>
    </row>
    <row r="424" spans="1:35" ht="20.100000000000001" customHeight="1" x14ac:dyDescent="0.2">
      <c r="A424" s="240">
        <v>421</v>
      </c>
      <c r="B424" s="241" t="s">
        <v>12</v>
      </c>
      <c r="C424" s="310" t="s">
        <v>426</v>
      </c>
      <c r="D424" s="310" t="s">
        <v>427</v>
      </c>
      <c r="E424" s="309">
        <v>617951.87889766996</v>
      </c>
      <c r="F424" s="310" t="s">
        <v>897</v>
      </c>
      <c r="G424" s="244" t="s">
        <v>931</v>
      </c>
      <c r="H424" s="244" t="s">
        <v>429</v>
      </c>
      <c r="I424" s="288">
        <v>3</v>
      </c>
      <c r="J424" s="244" t="s">
        <v>919</v>
      </c>
      <c r="K424" s="244">
        <v>2.5</v>
      </c>
      <c r="L424" s="244">
        <v>2</v>
      </c>
      <c r="M424" s="244" t="s">
        <v>89</v>
      </c>
      <c r="N424" s="244">
        <f t="shared" si="15"/>
        <v>5</v>
      </c>
      <c r="R424" s="301"/>
      <c r="S424" s="301"/>
      <c r="T424" s="301"/>
      <c r="U424" s="301"/>
      <c r="V424" s="301"/>
      <c r="W424" s="301"/>
      <c r="X424" s="301"/>
      <c r="Y424" s="301"/>
      <c r="Z424" s="301"/>
      <c r="AA424" s="301"/>
      <c r="AB424" s="301"/>
      <c r="AC424" s="301"/>
      <c r="AD424" s="301"/>
      <c r="AE424" s="301"/>
      <c r="AF424" s="301"/>
      <c r="AG424" s="301"/>
      <c r="AH424" s="301"/>
      <c r="AI424" s="301"/>
    </row>
    <row r="425" spans="1:35" ht="20.100000000000001" customHeight="1" x14ac:dyDescent="0.2">
      <c r="A425" s="240">
        <v>422</v>
      </c>
      <c r="B425" s="241" t="s">
        <v>12</v>
      </c>
      <c r="C425" s="310" t="s">
        <v>426</v>
      </c>
      <c r="D425" s="310" t="s">
        <v>427</v>
      </c>
      <c r="E425" s="309">
        <v>618149.82955969265</v>
      </c>
      <c r="F425" s="310" t="s">
        <v>871</v>
      </c>
      <c r="G425" s="244" t="s">
        <v>872</v>
      </c>
      <c r="H425" s="244" t="s">
        <v>429</v>
      </c>
      <c r="I425" s="288">
        <v>1</v>
      </c>
      <c r="J425" s="244" t="s">
        <v>873</v>
      </c>
      <c r="K425" s="244">
        <v>1</v>
      </c>
      <c r="L425" s="244">
        <v>1</v>
      </c>
      <c r="M425" s="244" t="s">
        <v>89</v>
      </c>
      <c r="N425" s="244">
        <f t="shared" si="15"/>
        <v>1</v>
      </c>
      <c r="R425" s="301"/>
      <c r="S425" s="301"/>
      <c r="T425" s="301"/>
      <c r="U425" s="301"/>
      <c r="V425" s="301"/>
      <c r="W425" s="301"/>
      <c r="X425" s="301"/>
      <c r="Y425" s="301"/>
      <c r="Z425" s="301"/>
      <c r="AA425" s="301"/>
      <c r="AB425" s="301"/>
      <c r="AC425" s="301"/>
      <c r="AD425" s="301"/>
      <c r="AE425" s="301"/>
      <c r="AF425" s="301"/>
      <c r="AG425" s="301"/>
      <c r="AH425" s="301"/>
      <c r="AI425" s="301"/>
    </row>
    <row r="426" spans="1:35" ht="20.100000000000001" customHeight="1" x14ac:dyDescent="0.2">
      <c r="A426" s="240">
        <v>423</v>
      </c>
      <c r="B426" s="241" t="s">
        <v>12</v>
      </c>
      <c r="C426" s="310" t="s">
        <v>426</v>
      </c>
      <c r="D426" s="310" t="s">
        <v>427</v>
      </c>
      <c r="E426" s="309">
        <v>618380.00452586217</v>
      </c>
      <c r="F426" s="310" t="s">
        <v>897</v>
      </c>
      <c r="G426" s="244" t="s">
        <v>931</v>
      </c>
      <c r="H426" s="244" t="s">
        <v>429</v>
      </c>
      <c r="I426" s="288">
        <v>3</v>
      </c>
      <c r="J426" s="244" t="s">
        <v>873</v>
      </c>
      <c r="K426" s="244">
        <v>3.5</v>
      </c>
      <c r="L426" s="244">
        <v>2</v>
      </c>
      <c r="M426" s="244" t="s">
        <v>89</v>
      </c>
      <c r="N426" s="244">
        <f t="shared" si="15"/>
        <v>7</v>
      </c>
      <c r="R426" s="301"/>
      <c r="S426" s="301"/>
      <c r="T426" s="301"/>
      <c r="U426" s="301"/>
      <c r="V426" s="301"/>
      <c r="W426" s="301"/>
      <c r="X426" s="301"/>
      <c r="Y426" s="301"/>
      <c r="Z426" s="301"/>
      <c r="AA426" s="301"/>
      <c r="AB426" s="301"/>
      <c r="AC426" s="301"/>
      <c r="AD426" s="301"/>
      <c r="AE426" s="301"/>
      <c r="AF426" s="301"/>
      <c r="AG426" s="301"/>
      <c r="AH426" s="301"/>
      <c r="AI426" s="301"/>
    </row>
    <row r="427" spans="1:35" ht="20.100000000000001" customHeight="1" x14ac:dyDescent="0.2">
      <c r="A427" s="240">
        <v>424</v>
      </c>
      <c r="B427" s="241" t="s">
        <v>12</v>
      </c>
      <c r="C427" s="310" t="s">
        <v>426</v>
      </c>
      <c r="D427" s="310" t="s">
        <v>427</v>
      </c>
      <c r="E427" s="309">
        <v>618477.29418107402</v>
      </c>
      <c r="F427" s="310" t="s">
        <v>871</v>
      </c>
      <c r="G427" s="244" t="s">
        <v>872</v>
      </c>
      <c r="H427" s="244" t="s">
        <v>429</v>
      </c>
      <c r="I427" s="288">
        <v>1</v>
      </c>
      <c r="J427" s="244" t="s">
        <v>873</v>
      </c>
      <c r="K427" s="244">
        <v>1</v>
      </c>
      <c r="L427" s="244">
        <v>1</v>
      </c>
      <c r="M427" s="244" t="s">
        <v>89</v>
      </c>
      <c r="N427" s="244">
        <f t="shared" si="15"/>
        <v>1</v>
      </c>
      <c r="R427" s="301"/>
      <c r="S427" s="301"/>
      <c r="T427" s="301"/>
      <c r="U427" s="301"/>
      <c r="V427" s="301"/>
      <c r="W427" s="301"/>
      <c r="X427" s="301"/>
      <c r="Y427" s="301"/>
      <c r="Z427" s="301"/>
      <c r="AA427" s="301"/>
      <c r="AB427" s="301"/>
      <c r="AC427" s="301"/>
      <c r="AD427" s="301"/>
      <c r="AE427" s="301"/>
      <c r="AF427" s="301"/>
      <c r="AG427" s="301"/>
      <c r="AH427" s="301"/>
      <c r="AI427" s="301"/>
    </row>
    <row r="428" spans="1:35" ht="20.100000000000001" customHeight="1" x14ac:dyDescent="0.2">
      <c r="A428" s="240">
        <v>425</v>
      </c>
      <c r="B428" s="241" t="s">
        <v>12</v>
      </c>
      <c r="C428" s="310" t="s">
        <v>426</v>
      </c>
      <c r="D428" s="310" t="s">
        <v>427</v>
      </c>
      <c r="E428" s="309">
        <v>618486.29602790042</v>
      </c>
      <c r="F428" s="310" t="s">
        <v>871</v>
      </c>
      <c r="G428" s="244" t="s">
        <v>947</v>
      </c>
      <c r="H428" s="244" t="s">
        <v>429</v>
      </c>
      <c r="I428" s="288">
        <v>1</v>
      </c>
      <c r="J428" s="244" t="s">
        <v>873</v>
      </c>
      <c r="K428" s="244">
        <v>1</v>
      </c>
      <c r="L428" s="244">
        <v>1</v>
      </c>
      <c r="M428" s="244" t="s">
        <v>89</v>
      </c>
      <c r="N428" s="244">
        <f t="shared" si="15"/>
        <v>1</v>
      </c>
      <c r="R428" s="301"/>
      <c r="S428" s="301"/>
      <c r="T428" s="301"/>
      <c r="U428" s="301"/>
      <c r="V428" s="301"/>
      <c r="W428" s="301"/>
      <c r="X428" s="301"/>
      <c r="Y428" s="301"/>
      <c r="Z428" s="301"/>
      <c r="AA428" s="301"/>
      <c r="AB428" s="301"/>
      <c r="AC428" s="301"/>
      <c r="AD428" s="301"/>
      <c r="AE428" s="301"/>
      <c r="AF428" s="301"/>
      <c r="AG428" s="301"/>
      <c r="AH428" s="301"/>
      <c r="AI428" s="301"/>
    </row>
    <row r="429" spans="1:35" ht="20.100000000000001" customHeight="1" x14ac:dyDescent="0.2">
      <c r="A429" s="240">
        <v>426</v>
      </c>
      <c r="B429" s="241" t="s">
        <v>12</v>
      </c>
      <c r="C429" s="310" t="s">
        <v>426</v>
      </c>
      <c r="D429" s="310" t="s">
        <v>427</v>
      </c>
      <c r="E429" s="309">
        <v>618615.1261520359</v>
      </c>
      <c r="F429" s="310" t="s">
        <v>871</v>
      </c>
      <c r="G429" s="244" t="s">
        <v>872</v>
      </c>
      <c r="H429" s="244" t="s">
        <v>429</v>
      </c>
      <c r="I429" s="288">
        <v>1</v>
      </c>
      <c r="J429" s="244" t="s">
        <v>873</v>
      </c>
      <c r="K429" s="244">
        <v>1</v>
      </c>
      <c r="L429" s="244">
        <v>1</v>
      </c>
      <c r="M429" s="244" t="s">
        <v>89</v>
      </c>
      <c r="N429" s="244">
        <f t="shared" si="15"/>
        <v>1</v>
      </c>
      <c r="R429" s="301"/>
      <c r="S429" s="301"/>
      <c r="T429" s="301"/>
      <c r="U429" s="301"/>
      <c r="V429" s="301"/>
      <c r="W429" s="301"/>
      <c r="X429" s="301"/>
      <c r="Y429" s="301"/>
      <c r="Z429" s="301"/>
      <c r="AA429" s="301"/>
      <c r="AB429" s="301"/>
      <c r="AC429" s="301"/>
      <c r="AD429" s="301"/>
      <c r="AE429" s="301"/>
      <c r="AF429" s="301"/>
      <c r="AG429" s="301"/>
      <c r="AH429" s="301"/>
      <c r="AI429" s="301"/>
    </row>
    <row r="430" spans="1:35" ht="20.100000000000001" customHeight="1" x14ac:dyDescent="0.2">
      <c r="A430" s="240">
        <v>427</v>
      </c>
      <c r="B430" s="241" t="s">
        <v>12</v>
      </c>
      <c r="C430" s="310" t="s">
        <v>432</v>
      </c>
      <c r="D430" s="310" t="s">
        <v>427</v>
      </c>
      <c r="E430" s="309">
        <v>618667.54988895764</v>
      </c>
      <c r="F430" s="310" t="s">
        <v>879</v>
      </c>
      <c r="G430" s="244" t="s">
        <v>940</v>
      </c>
      <c r="H430" s="244" t="s">
        <v>429</v>
      </c>
      <c r="I430" s="288">
        <v>1</v>
      </c>
      <c r="J430" s="244" t="s">
        <v>873</v>
      </c>
      <c r="K430" s="244" t="s">
        <v>89</v>
      </c>
      <c r="L430" s="244" t="s">
        <v>89</v>
      </c>
      <c r="M430" s="244">
        <v>1</v>
      </c>
      <c r="N430" s="244">
        <f t="shared" si="15"/>
        <v>0.78539816339744828</v>
      </c>
      <c r="R430" s="301"/>
      <c r="S430" s="301"/>
      <c r="T430" s="301"/>
      <c r="U430" s="301"/>
      <c r="V430" s="301"/>
      <c r="W430" s="301"/>
      <c r="X430" s="301"/>
      <c r="Y430" s="301"/>
      <c r="Z430" s="301"/>
      <c r="AA430" s="301"/>
      <c r="AB430" s="301"/>
      <c r="AC430" s="301"/>
      <c r="AD430" s="301"/>
      <c r="AE430" s="301"/>
      <c r="AF430" s="301"/>
      <c r="AG430" s="301"/>
      <c r="AH430" s="301"/>
      <c r="AI430" s="301"/>
    </row>
    <row r="431" spans="1:35" ht="20.100000000000001" customHeight="1" x14ac:dyDescent="0.2">
      <c r="A431" s="240">
        <v>428</v>
      </c>
      <c r="B431" s="241" t="s">
        <v>12</v>
      </c>
      <c r="C431" s="310" t="s">
        <v>432</v>
      </c>
      <c r="D431" s="310" t="s">
        <v>427</v>
      </c>
      <c r="E431" s="309">
        <v>618667.54988895764</v>
      </c>
      <c r="F431" s="310" t="s">
        <v>889</v>
      </c>
      <c r="G431" s="244" t="s">
        <v>921</v>
      </c>
      <c r="H431" s="244" t="s">
        <v>429</v>
      </c>
      <c r="I431" s="288">
        <v>1</v>
      </c>
      <c r="J431" s="244" t="s">
        <v>873</v>
      </c>
      <c r="K431" s="244">
        <v>0.3</v>
      </c>
      <c r="L431" s="244">
        <v>0.9</v>
      </c>
      <c r="M431" s="244" t="s">
        <v>89</v>
      </c>
      <c r="N431" s="244">
        <f t="shared" si="15"/>
        <v>0.27</v>
      </c>
      <c r="R431" s="301"/>
      <c r="S431" s="301"/>
      <c r="T431" s="301"/>
      <c r="U431" s="301"/>
      <c r="V431" s="301"/>
      <c r="W431" s="301"/>
      <c r="X431" s="301"/>
      <c r="Y431" s="301"/>
      <c r="Z431" s="301"/>
      <c r="AA431" s="301"/>
      <c r="AB431" s="301"/>
      <c r="AC431" s="301"/>
      <c r="AD431" s="301"/>
      <c r="AE431" s="301"/>
      <c r="AF431" s="301"/>
      <c r="AG431" s="301"/>
      <c r="AH431" s="301"/>
      <c r="AI431" s="301"/>
    </row>
    <row r="432" spans="1:35" ht="20.100000000000001" customHeight="1" x14ac:dyDescent="0.2">
      <c r="A432" s="240">
        <v>429</v>
      </c>
      <c r="B432" s="241" t="s">
        <v>12</v>
      </c>
      <c r="C432" s="310" t="s">
        <v>426</v>
      </c>
      <c r="D432" s="310" t="s">
        <v>427</v>
      </c>
      <c r="E432" s="309">
        <v>618667.54988895764</v>
      </c>
      <c r="F432" s="310" t="s">
        <v>871</v>
      </c>
      <c r="G432" s="244" t="s">
        <v>872</v>
      </c>
      <c r="H432" s="244" t="s">
        <v>429</v>
      </c>
      <c r="I432" s="288">
        <v>1</v>
      </c>
      <c r="J432" s="244" t="s">
        <v>873</v>
      </c>
      <c r="K432" s="244">
        <v>1</v>
      </c>
      <c r="L432" s="244">
        <v>1</v>
      </c>
      <c r="M432" s="244" t="s">
        <v>89</v>
      </c>
      <c r="N432" s="244">
        <f t="shared" si="15"/>
        <v>1</v>
      </c>
      <c r="R432" s="301"/>
      <c r="S432" s="301"/>
      <c r="T432" s="301"/>
      <c r="U432" s="301"/>
      <c r="V432" s="301"/>
      <c r="W432" s="301"/>
      <c r="X432" s="301"/>
      <c r="Y432" s="301"/>
      <c r="Z432" s="301"/>
      <c r="AA432" s="301"/>
      <c r="AB432" s="301"/>
      <c r="AC432" s="301"/>
      <c r="AD432" s="301"/>
      <c r="AE432" s="301"/>
      <c r="AF432" s="301"/>
      <c r="AG432" s="301"/>
      <c r="AH432" s="301"/>
      <c r="AI432" s="301"/>
    </row>
    <row r="433" spans="1:35" ht="20.100000000000001" customHeight="1" x14ac:dyDescent="0.2">
      <c r="A433" s="240">
        <v>430</v>
      </c>
      <c r="B433" s="241" t="s">
        <v>12</v>
      </c>
      <c r="C433" s="310" t="s">
        <v>426</v>
      </c>
      <c r="D433" s="310" t="s">
        <v>427</v>
      </c>
      <c r="E433" s="309">
        <v>618724.26014573255</v>
      </c>
      <c r="F433" s="310" t="s">
        <v>871</v>
      </c>
      <c r="G433" s="244" t="s">
        <v>872</v>
      </c>
      <c r="H433" s="244" t="s">
        <v>429</v>
      </c>
      <c r="I433" s="288">
        <v>1</v>
      </c>
      <c r="J433" s="244" t="s">
        <v>873</v>
      </c>
      <c r="K433" s="244">
        <v>1</v>
      </c>
      <c r="L433" s="244">
        <v>1</v>
      </c>
      <c r="M433" s="244" t="s">
        <v>89</v>
      </c>
      <c r="N433" s="244">
        <f t="shared" si="15"/>
        <v>1</v>
      </c>
      <c r="R433" s="301"/>
      <c r="S433" s="301"/>
      <c r="T433" s="301"/>
      <c r="U433" s="301"/>
      <c r="V433" s="301"/>
      <c r="W433" s="301"/>
      <c r="X433" s="301"/>
      <c r="Y433" s="301"/>
      <c r="Z433" s="301"/>
      <c r="AA433" s="301"/>
      <c r="AB433" s="301"/>
      <c r="AC433" s="301"/>
      <c r="AD433" s="301"/>
      <c r="AE433" s="301"/>
      <c r="AF433" s="301"/>
      <c r="AG433" s="301"/>
      <c r="AH433" s="301"/>
      <c r="AI433" s="301"/>
    </row>
    <row r="434" spans="1:35" ht="20.100000000000001" customHeight="1" x14ac:dyDescent="0.2">
      <c r="A434" s="240">
        <v>431</v>
      </c>
      <c r="B434" s="241" t="s">
        <v>12</v>
      </c>
      <c r="C434" s="310" t="s">
        <v>426</v>
      </c>
      <c r="D434" s="310" t="s">
        <v>427</v>
      </c>
      <c r="E434" s="309">
        <v>619037.16745692189</v>
      </c>
      <c r="F434" s="310" t="s">
        <v>871</v>
      </c>
      <c r="G434" s="244" t="s">
        <v>924</v>
      </c>
      <c r="H434" s="244" t="s">
        <v>429</v>
      </c>
      <c r="I434" s="288">
        <v>1</v>
      </c>
      <c r="J434" s="244" t="s">
        <v>873</v>
      </c>
      <c r="K434" s="244">
        <v>1</v>
      </c>
      <c r="L434" s="244">
        <v>1</v>
      </c>
      <c r="M434" s="244" t="s">
        <v>89</v>
      </c>
      <c r="N434" s="244">
        <f t="shared" si="15"/>
        <v>1</v>
      </c>
      <c r="R434" s="301"/>
      <c r="S434" s="301"/>
      <c r="T434" s="301"/>
      <c r="U434" s="301"/>
      <c r="V434" s="301"/>
      <c r="W434" s="301"/>
      <c r="X434" s="301"/>
      <c r="Y434" s="301"/>
      <c r="Z434" s="301"/>
      <c r="AA434" s="301"/>
      <c r="AB434" s="301"/>
      <c r="AC434" s="301"/>
      <c r="AD434" s="301"/>
      <c r="AE434" s="301"/>
      <c r="AF434" s="301"/>
      <c r="AG434" s="301"/>
      <c r="AH434" s="301"/>
      <c r="AI434" s="301"/>
    </row>
    <row r="435" spans="1:35" ht="20.100000000000001" customHeight="1" x14ac:dyDescent="0.2">
      <c r="A435" s="240">
        <v>432</v>
      </c>
      <c r="B435" s="241" t="s">
        <v>12</v>
      </c>
      <c r="C435" s="310" t="s">
        <v>426</v>
      </c>
      <c r="D435" s="310" t="s">
        <v>427</v>
      </c>
      <c r="E435" s="309">
        <v>619204.40367441019</v>
      </c>
      <c r="F435" s="310" t="s">
        <v>871</v>
      </c>
      <c r="G435" s="244" t="s">
        <v>929</v>
      </c>
      <c r="H435" s="244" t="s">
        <v>429</v>
      </c>
      <c r="I435" s="288">
        <v>2</v>
      </c>
      <c r="J435" s="244" t="s">
        <v>873</v>
      </c>
      <c r="K435" s="244">
        <v>2.5</v>
      </c>
      <c r="L435" s="244">
        <v>1.5</v>
      </c>
      <c r="M435" s="244" t="s">
        <v>89</v>
      </c>
      <c r="N435" s="244">
        <f t="shared" si="15"/>
        <v>3.75</v>
      </c>
      <c r="R435" s="301"/>
      <c r="S435" s="301"/>
      <c r="T435" s="301"/>
      <c r="U435" s="301"/>
      <c r="V435" s="301"/>
      <c r="W435" s="301"/>
      <c r="X435" s="301"/>
      <c r="Y435" s="301"/>
      <c r="Z435" s="301"/>
      <c r="AA435" s="301"/>
      <c r="AB435" s="301"/>
      <c r="AC435" s="301"/>
      <c r="AD435" s="301"/>
      <c r="AE435" s="301"/>
      <c r="AF435" s="301"/>
      <c r="AG435" s="301"/>
      <c r="AH435" s="301"/>
      <c r="AI435" s="301"/>
    </row>
    <row r="436" spans="1:35" ht="20.100000000000001" customHeight="1" x14ac:dyDescent="0.2">
      <c r="A436" s="240">
        <v>433</v>
      </c>
      <c r="B436" s="241" t="s">
        <v>12</v>
      </c>
      <c r="C436" s="310" t="s">
        <v>426</v>
      </c>
      <c r="D436" s="310" t="s">
        <v>427</v>
      </c>
      <c r="E436" s="309">
        <v>619435.93663792219</v>
      </c>
      <c r="F436" s="310" t="s">
        <v>879</v>
      </c>
      <c r="G436" s="244" t="s">
        <v>881</v>
      </c>
      <c r="H436" s="244" t="s">
        <v>429</v>
      </c>
      <c r="I436" s="288">
        <v>1</v>
      </c>
      <c r="J436" s="244" t="s">
        <v>873</v>
      </c>
      <c r="K436" s="244" t="s">
        <v>89</v>
      </c>
      <c r="L436" s="244" t="s">
        <v>89</v>
      </c>
      <c r="M436" s="244">
        <v>1</v>
      </c>
      <c r="N436" s="244">
        <f t="shared" si="15"/>
        <v>0.78539816339744828</v>
      </c>
      <c r="R436" s="301"/>
      <c r="S436" s="301"/>
      <c r="T436" s="301"/>
      <c r="U436" s="301"/>
      <c r="V436" s="301"/>
      <c r="W436" s="301"/>
      <c r="X436" s="301"/>
      <c r="Y436" s="301"/>
      <c r="Z436" s="301"/>
      <c r="AA436" s="301"/>
      <c r="AB436" s="301"/>
      <c r="AC436" s="301"/>
      <c r="AD436" s="301"/>
      <c r="AE436" s="301"/>
      <c r="AF436" s="301"/>
      <c r="AG436" s="301"/>
      <c r="AH436" s="301"/>
      <c r="AI436" s="301"/>
    </row>
    <row r="437" spans="1:35" ht="20.100000000000001" customHeight="1" x14ac:dyDescent="0.2">
      <c r="A437" s="240">
        <v>434</v>
      </c>
      <c r="B437" s="241" t="s">
        <v>12</v>
      </c>
      <c r="C437" s="310" t="s">
        <v>426</v>
      </c>
      <c r="D437" s="310" t="s">
        <v>427</v>
      </c>
      <c r="E437" s="309">
        <v>619502.10962183843</v>
      </c>
      <c r="F437" s="310" t="s">
        <v>871</v>
      </c>
      <c r="G437" s="244" t="s">
        <v>947</v>
      </c>
      <c r="H437" s="244" t="s">
        <v>429</v>
      </c>
      <c r="I437" s="288">
        <v>1</v>
      </c>
      <c r="J437" s="244" t="s">
        <v>873</v>
      </c>
      <c r="K437" s="244">
        <v>1</v>
      </c>
      <c r="L437" s="244">
        <v>1</v>
      </c>
      <c r="M437" s="244" t="s">
        <v>89</v>
      </c>
      <c r="N437" s="244">
        <f t="shared" si="15"/>
        <v>1</v>
      </c>
      <c r="R437" s="301"/>
      <c r="S437" s="301"/>
      <c r="T437" s="301"/>
      <c r="U437" s="301"/>
      <c r="V437" s="301"/>
      <c r="W437" s="301"/>
      <c r="X437" s="301"/>
      <c r="Y437" s="301"/>
      <c r="Z437" s="301"/>
      <c r="AA437" s="301"/>
      <c r="AB437" s="301"/>
      <c r="AC437" s="301"/>
      <c r="AD437" s="301"/>
      <c r="AE437" s="301"/>
      <c r="AF437" s="301"/>
      <c r="AG437" s="301"/>
      <c r="AH437" s="301"/>
      <c r="AI437" s="301"/>
    </row>
    <row r="438" spans="1:35" ht="20.100000000000001" customHeight="1" x14ac:dyDescent="0.2">
      <c r="A438" s="240">
        <v>435</v>
      </c>
      <c r="B438" s="241" t="s">
        <v>12</v>
      </c>
      <c r="C438" s="310" t="s">
        <v>432</v>
      </c>
      <c r="D438" s="310" t="s">
        <v>427</v>
      </c>
      <c r="E438" s="309">
        <v>619795.3108746605</v>
      </c>
      <c r="F438" s="310" t="s">
        <v>897</v>
      </c>
      <c r="G438" s="244" t="s">
        <v>931</v>
      </c>
      <c r="H438" s="244" t="s">
        <v>429</v>
      </c>
      <c r="I438" s="288">
        <v>3</v>
      </c>
      <c r="J438" s="244" t="s">
        <v>873</v>
      </c>
      <c r="K438" s="244">
        <v>4</v>
      </c>
      <c r="L438" s="244">
        <v>2.5</v>
      </c>
      <c r="M438" s="244" t="s">
        <v>89</v>
      </c>
      <c r="N438" s="244">
        <f t="shared" si="15"/>
        <v>10</v>
      </c>
      <c r="R438" s="301"/>
      <c r="S438" s="301"/>
      <c r="T438" s="301"/>
      <c r="U438" s="301"/>
      <c r="V438" s="301"/>
      <c r="W438" s="301"/>
      <c r="X438" s="301"/>
      <c r="Y438" s="301"/>
      <c r="Z438" s="301"/>
      <c r="AA438" s="301"/>
      <c r="AB438" s="301"/>
      <c r="AC438" s="301"/>
      <c r="AD438" s="301"/>
      <c r="AE438" s="301"/>
      <c r="AF438" s="301"/>
      <c r="AG438" s="301"/>
      <c r="AH438" s="301"/>
      <c r="AI438" s="301"/>
    </row>
    <row r="439" spans="1:35" ht="20.100000000000001" customHeight="1" x14ac:dyDescent="0.2">
      <c r="A439" s="240">
        <v>436</v>
      </c>
      <c r="B439" s="241" t="s">
        <v>12</v>
      </c>
      <c r="C439" s="310" t="s">
        <v>426</v>
      </c>
      <c r="D439" s="310" t="s">
        <v>438</v>
      </c>
      <c r="E439" s="309">
        <v>619402.82428823423</v>
      </c>
      <c r="F439" s="310" t="s">
        <v>871</v>
      </c>
      <c r="G439" s="244" t="s">
        <v>932</v>
      </c>
      <c r="H439" s="244" t="s">
        <v>429</v>
      </c>
      <c r="I439" s="288">
        <v>1</v>
      </c>
      <c r="J439" s="244" t="s">
        <v>873</v>
      </c>
      <c r="K439" s="244">
        <v>1</v>
      </c>
      <c r="L439" s="244">
        <v>1</v>
      </c>
      <c r="M439" s="244" t="s">
        <v>89</v>
      </c>
      <c r="N439" s="244">
        <f t="shared" si="15"/>
        <v>1</v>
      </c>
      <c r="R439" s="301"/>
      <c r="S439" s="301"/>
      <c r="T439" s="301"/>
      <c r="U439" s="301"/>
      <c r="V439" s="301"/>
      <c r="W439" s="301"/>
      <c r="X439" s="301"/>
      <c r="Y439" s="301"/>
      <c r="Z439" s="301"/>
      <c r="AA439" s="301"/>
      <c r="AB439" s="301"/>
      <c r="AC439" s="301"/>
      <c r="AD439" s="301"/>
      <c r="AE439" s="301"/>
      <c r="AF439" s="301"/>
      <c r="AG439" s="301"/>
      <c r="AH439" s="301"/>
      <c r="AI439" s="301"/>
    </row>
    <row r="440" spans="1:35" ht="20.100000000000001" customHeight="1" x14ac:dyDescent="0.2">
      <c r="A440" s="240">
        <v>437</v>
      </c>
      <c r="B440" s="241" t="s">
        <v>12</v>
      </c>
      <c r="C440" s="310" t="s">
        <v>426</v>
      </c>
      <c r="D440" s="310" t="s">
        <v>438</v>
      </c>
      <c r="E440" s="309">
        <v>619029.52904652711</v>
      </c>
      <c r="F440" s="310" t="s">
        <v>871</v>
      </c>
      <c r="G440" s="244" t="s">
        <v>872</v>
      </c>
      <c r="H440" s="244" t="s">
        <v>429</v>
      </c>
      <c r="I440" s="288">
        <v>1</v>
      </c>
      <c r="J440" s="244" t="s">
        <v>873</v>
      </c>
      <c r="K440" s="244">
        <v>1</v>
      </c>
      <c r="L440" s="244">
        <v>1</v>
      </c>
      <c r="M440" s="244" t="s">
        <v>89</v>
      </c>
      <c r="N440" s="244">
        <f t="shared" si="15"/>
        <v>1</v>
      </c>
      <c r="R440" s="301"/>
      <c r="S440" s="301"/>
      <c r="T440" s="301"/>
      <c r="U440" s="301"/>
      <c r="V440" s="301"/>
      <c r="W440" s="301"/>
      <c r="X440" s="301"/>
      <c r="Y440" s="301"/>
      <c r="Z440" s="301"/>
      <c r="AA440" s="301"/>
      <c r="AB440" s="301"/>
      <c r="AC440" s="301"/>
      <c r="AD440" s="301"/>
      <c r="AE440" s="301"/>
      <c r="AF440" s="301"/>
      <c r="AG440" s="301"/>
      <c r="AH440" s="301"/>
      <c r="AI440" s="301"/>
    </row>
    <row r="441" spans="1:35" ht="20.100000000000001" customHeight="1" x14ac:dyDescent="0.2">
      <c r="A441" s="240">
        <v>438</v>
      </c>
      <c r="B441" s="241" t="s">
        <v>12</v>
      </c>
      <c r="C441" s="310" t="s">
        <v>426</v>
      </c>
      <c r="D441" s="310" t="s">
        <v>438</v>
      </c>
      <c r="E441" s="309">
        <v>618930.91853446898</v>
      </c>
      <c r="F441" s="310" t="s">
        <v>871</v>
      </c>
      <c r="G441" s="244" t="s">
        <v>872</v>
      </c>
      <c r="H441" s="244" t="s">
        <v>429</v>
      </c>
      <c r="I441" s="288">
        <v>1</v>
      </c>
      <c r="J441" s="244" t="s">
        <v>873</v>
      </c>
      <c r="K441" s="244">
        <v>1</v>
      </c>
      <c r="L441" s="244">
        <v>1</v>
      </c>
      <c r="M441" s="244" t="s">
        <v>89</v>
      </c>
      <c r="N441" s="244">
        <f t="shared" si="15"/>
        <v>1</v>
      </c>
      <c r="R441" s="301"/>
      <c r="S441" s="301"/>
      <c r="T441" s="301"/>
      <c r="U441" s="301"/>
      <c r="V441" s="301"/>
      <c r="W441" s="301"/>
      <c r="X441" s="301"/>
      <c r="Y441" s="301"/>
      <c r="Z441" s="301"/>
      <c r="AA441" s="301"/>
      <c r="AB441" s="301"/>
      <c r="AC441" s="301"/>
      <c r="AD441" s="301"/>
      <c r="AE441" s="301"/>
      <c r="AF441" s="301"/>
      <c r="AG441" s="301"/>
      <c r="AH441" s="301"/>
      <c r="AI441" s="301"/>
    </row>
    <row r="442" spans="1:35" ht="20.100000000000001" customHeight="1" x14ac:dyDescent="0.2">
      <c r="A442" s="240">
        <v>439</v>
      </c>
      <c r="B442" s="241" t="s">
        <v>12</v>
      </c>
      <c r="C442" s="310" t="s">
        <v>426</v>
      </c>
      <c r="D442" s="310" t="s">
        <v>438</v>
      </c>
      <c r="E442" s="309">
        <v>618900.54945701442</v>
      </c>
      <c r="F442" s="310" t="s">
        <v>871</v>
      </c>
      <c r="G442" s="244" t="s">
        <v>947</v>
      </c>
      <c r="H442" s="244" t="s">
        <v>429</v>
      </c>
      <c r="I442" s="288">
        <v>1</v>
      </c>
      <c r="J442" s="244" t="s">
        <v>873</v>
      </c>
      <c r="K442" s="244">
        <v>1</v>
      </c>
      <c r="L442" s="244">
        <v>1</v>
      </c>
      <c r="M442" s="244" t="s">
        <v>89</v>
      </c>
      <c r="N442" s="244">
        <f t="shared" si="15"/>
        <v>1</v>
      </c>
      <c r="R442" s="301"/>
      <c r="S442" s="301"/>
      <c r="T442" s="301"/>
      <c r="U442" s="301"/>
      <c r="V442" s="301"/>
      <c r="W442" s="301"/>
      <c r="X442" s="301"/>
      <c r="Y442" s="301"/>
      <c r="Z442" s="301"/>
      <c r="AA442" s="301"/>
      <c r="AB442" s="301"/>
      <c r="AC442" s="301"/>
      <c r="AD442" s="301"/>
      <c r="AE442" s="301"/>
      <c r="AF442" s="301"/>
      <c r="AG442" s="301"/>
      <c r="AH442" s="301"/>
      <c r="AI442" s="301"/>
    </row>
    <row r="443" spans="1:35" ht="20.100000000000001" customHeight="1" x14ac:dyDescent="0.2">
      <c r="A443" s="240">
        <v>440</v>
      </c>
      <c r="B443" s="241" t="s">
        <v>12</v>
      </c>
      <c r="C443" s="310" t="s">
        <v>426</v>
      </c>
      <c r="D443" s="310" t="s">
        <v>438</v>
      </c>
      <c r="E443" s="309">
        <v>618832.2432932097</v>
      </c>
      <c r="F443" s="310" t="s">
        <v>871</v>
      </c>
      <c r="G443" s="244" t="s">
        <v>872</v>
      </c>
      <c r="H443" s="244" t="s">
        <v>429</v>
      </c>
      <c r="I443" s="288">
        <v>1</v>
      </c>
      <c r="J443" s="244" t="s">
        <v>873</v>
      </c>
      <c r="K443" s="244">
        <v>1</v>
      </c>
      <c r="L443" s="244">
        <v>1</v>
      </c>
      <c r="M443" s="244" t="s">
        <v>89</v>
      </c>
      <c r="N443" s="244">
        <f t="shared" si="15"/>
        <v>1</v>
      </c>
      <c r="R443" s="301"/>
      <c r="S443" s="301"/>
      <c r="T443" s="301"/>
      <c r="U443" s="301"/>
      <c r="V443" s="301"/>
      <c r="W443" s="301"/>
      <c r="X443" s="301"/>
      <c r="Y443" s="301"/>
      <c r="Z443" s="301"/>
      <c r="AA443" s="301"/>
      <c r="AB443" s="301"/>
      <c r="AC443" s="301"/>
      <c r="AD443" s="301"/>
      <c r="AE443" s="301"/>
      <c r="AF443" s="301"/>
      <c r="AG443" s="301"/>
      <c r="AH443" s="301"/>
      <c r="AI443" s="301"/>
    </row>
    <row r="444" spans="1:35" ht="20.100000000000001" customHeight="1" x14ac:dyDescent="0.2">
      <c r="A444" s="240">
        <v>441</v>
      </c>
      <c r="B444" s="241" t="s">
        <v>12</v>
      </c>
      <c r="C444" s="310" t="s">
        <v>426</v>
      </c>
      <c r="D444" s="310" t="s">
        <v>438</v>
      </c>
      <c r="E444" s="309">
        <v>618786.67560904881</v>
      </c>
      <c r="F444" s="310" t="s">
        <v>871</v>
      </c>
      <c r="G444" s="244" t="s">
        <v>942</v>
      </c>
      <c r="H444" s="244" t="s">
        <v>429</v>
      </c>
      <c r="I444" s="288">
        <v>1</v>
      </c>
      <c r="J444" s="244" t="s">
        <v>873</v>
      </c>
      <c r="K444" s="244">
        <v>1</v>
      </c>
      <c r="L444" s="244">
        <v>1</v>
      </c>
      <c r="M444" s="244" t="s">
        <v>89</v>
      </c>
      <c r="N444" s="244">
        <f t="shared" si="15"/>
        <v>1</v>
      </c>
      <c r="R444" s="301"/>
      <c r="S444" s="301"/>
      <c r="T444" s="301"/>
      <c r="U444" s="301"/>
      <c r="V444" s="301"/>
      <c r="W444" s="301"/>
      <c r="X444" s="301"/>
      <c r="Y444" s="301"/>
      <c r="Z444" s="301"/>
      <c r="AA444" s="301"/>
      <c r="AB444" s="301"/>
      <c r="AC444" s="301"/>
      <c r="AD444" s="301"/>
      <c r="AE444" s="301"/>
      <c r="AF444" s="301"/>
      <c r="AG444" s="301"/>
      <c r="AH444" s="301"/>
      <c r="AI444" s="301"/>
    </row>
    <row r="445" spans="1:35" ht="20.100000000000001" customHeight="1" x14ac:dyDescent="0.2">
      <c r="A445" s="240">
        <v>442</v>
      </c>
      <c r="B445" s="241" t="s">
        <v>12</v>
      </c>
      <c r="C445" s="310" t="s">
        <v>432</v>
      </c>
      <c r="D445" s="310" t="s">
        <v>438</v>
      </c>
      <c r="E445" s="309">
        <v>618724.26014573255</v>
      </c>
      <c r="F445" s="310" t="s">
        <v>879</v>
      </c>
      <c r="G445" s="244" t="s">
        <v>940</v>
      </c>
      <c r="H445" s="244" t="s">
        <v>429</v>
      </c>
      <c r="I445" s="288">
        <v>1</v>
      </c>
      <c r="J445" s="244" t="s">
        <v>873</v>
      </c>
      <c r="K445" s="244" t="s">
        <v>89</v>
      </c>
      <c r="L445" s="244" t="s">
        <v>89</v>
      </c>
      <c r="M445" s="244">
        <v>1</v>
      </c>
      <c r="N445" s="244">
        <f t="shared" si="15"/>
        <v>0.78539816339744828</v>
      </c>
      <c r="R445" s="301"/>
      <c r="S445" s="301"/>
      <c r="T445" s="301"/>
      <c r="U445" s="301"/>
      <c r="V445" s="301"/>
      <c r="W445" s="301"/>
      <c r="X445" s="301"/>
      <c r="Y445" s="301"/>
      <c r="Z445" s="301"/>
      <c r="AA445" s="301"/>
      <c r="AB445" s="301"/>
      <c r="AC445" s="301"/>
      <c r="AD445" s="301"/>
      <c r="AE445" s="301"/>
      <c r="AF445" s="301"/>
      <c r="AG445" s="301"/>
      <c r="AH445" s="301"/>
      <c r="AI445" s="301"/>
    </row>
    <row r="446" spans="1:35" ht="20.100000000000001" customHeight="1" x14ac:dyDescent="0.2">
      <c r="A446" s="240">
        <v>443</v>
      </c>
      <c r="B446" s="241" t="s">
        <v>12</v>
      </c>
      <c r="C446" s="310" t="s">
        <v>432</v>
      </c>
      <c r="D446" s="310" t="s">
        <v>438</v>
      </c>
      <c r="E446" s="309">
        <v>618724.26014573255</v>
      </c>
      <c r="F446" s="310" t="s">
        <v>889</v>
      </c>
      <c r="G446" s="244" t="s">
        <v>921</v>
      </c>
      <c r="H446" s="244" t="s">
        <v>429</v>
      </c>
      <c r="I446" s="288">
        <v>1</v>
      </c>
      <c r="J446" s="244" t="s">
        <v>873</v>
      </c>
      <c r="K446" s="244">
        <v>0.3</v>
      </c>
      <c r="L446" s="244">
        <v>0.9</v>
      </c>
      <c r="M446" s="244" t="s">
        <v>89</v>
      </c>
      <c r="N446" s="244">
        <f t="shared" si="15"/>
        <v>0.27</v>
      </c>
      <c r="R446" s="301"/>
      <c r="S446" s="301"/>
      <c r="T446" s="301"/>
      <c r="U446" s="301"/>
      <c r="V446" s="301"/>
      <c r="W446" s="301"/>
      <c r="X446" s="301"/>
      <c r="Y446" s="301"/>
      <c r="Z446" s="301"/>
      <c r="AA446" s="301"/>
      <c r="AB446" s="301"/>
      <c r="AC446" s="301"/>
      <c r="AD446" s="301"/>
      <c r="AE446" s="301"/>
      <c r="AF446" s="301"/>
      <c r="AG446" s="301"/>
      <c r="AH446" s="301"/>
      <c r="AI446" s="301"/>
    </row>
    <row r="447" spans="1:35" ht="20.100000000000001" customHeight="1" x14ac:dyDescent="0.2">
      <c r="A447" s="240">
        <v>444</v>
      </c>
      <c r="B447" s="241" t="s">
        <v>12</v>
      </c>
      <c r="C447" s="310" t="s">
        <v>426</v>
      </c>
      <c r="D447" s="310" t="s">
        <v>438</v>
      </c>
      <c r="E447" s="309">
        <v>618432.91890226235</v>
      </c>
      <c r="F447" s="310" t="s">
        <v>871</v>
      </c>
      <c r="G447" s="244" t="s">
        <v>872</v>
      </c>
      <c r="H447" s="244" t="s">
        <v>429</v>
      </c>
      <c r="I447" s="288">
        <v>1</v>
      </c>
      <c r="J447" s="244" t="s">
        <v>873</v>
      </c>
      <c r="K447" s="244">
        <v>1</v>
      </c>
      <c r="L447" s="244">
        <v>1</v>
      </c>
      <c r="M447" s="244" t="s">
        <v>89</v>
      </c>
      <c r="N447" s="244">
        <f t="shared" si="15"/>
        <v>1</v>
      </c>
      <c r="R447" s="301"/>
      <c r="S447" s="301"/>
      <c r="T447" s="301"/>
      <c r="U447" s="301"/>
      <c r="V447" s="301"/>
      <c r="W447" s="301"/>
      <c r="X447" s="301"/>
      <c r="Y447" s="301"/>
      <c r="Z447" s="301"/>
      <c r="AA447" s="301"/>
      <c r="AB447" s="301"/>
      <c r="AC447" s="301"/>
      <c r="AD447" s="301"/>
      <c r="AE447" s="301"/>
      <c r="AF447" s="301"/>
      <c r="AG447" s="301"/>
      <c r="AH447" s="301"/>
      <c r="AI447" s="301"/>
    </row>
    <row r="448" spans="1:35" ht="20.100000000000001" customHeight="1" x14ac:dyDescent="0.2">
      <c r="A448" s="240">
        <v>445</v>
      </c>
      <c r="B448" s="241" t="s">
        <v>12</v>
      </c>
      <c r="C448" s="310" t="s">
        <v>426</v>
      </c>
      <c r="D448" s="310" t="s">
        <v>438</v>
      </c>
      <c r="E448" s="309">
        <v>618425.0227328816</v>
      </c>
      <c r="F448" s="310" t="s">
        <v>886</v>
      </c>
      <c r="G448" s="244" t="s">
        <v>948</v>
      </c>
      <c r="H448" s="244" t="s">
        <v>429</v>
      </c>
      <c r="I448" s="288">
        <v>2</v>
      </c>
      <c r="J448" s="244" t="s">
        <v>873</v>
      </c>
      <c r="K448" s="244">
        <v>2</v>
      </c>
      <c r="L448" s="244">
        <v>1</v>
      </c>
      <c r="M448" s="244" t="s">
        <v>89</v>
      </c>
      <c r="N448" s="244">
        <f t="shared" si="15"/>
        <v>2</v>
      </c>
      <c r="R448" s="301"/>
      <c r="S448" s="301"/>
      <c r="T448" s="301"/>
      <c r="U448" s="301"/>
      <c r="V448" s="301"/>
      <c r="W448" s="301"/>
      <c r="X448" s="301"/>
      <c r="Y448" s="301"/>
      <c r="Z448" s="301"/>
      <c r="AA448" s="301"/>
      <c r="AB448" s="301"/>
      <c r="AC448" s="301"/>
      <c r="AD448" s="301"/>
      <c r="AE448" s="301"/>
      <c r="AF448" s="301"/>
      <c r="AG448" s="301"/>
      <c r="AH448" s="301"/>
      <c r="AI448" s="301"/>
    </row>
    <row r="449" spans="1:35" ht="20.100000000000001" customHeight="1" x14ac:dyDescent="0.2">
      <c r="A449" s="240">
        <v>446</v>
      </c>
      <c r="B449" s="241" t="s">
        <v>12</v>
      </c>
      <c r="C449" s="310" t="s">
        <v>426</v>
      </c>
      <c r="D449" s="310" t="s">
        <v>438</v>
      </c>
      <c r="E449" s="309">
        <v>618331.46163799916</v>
      </c>
      <c r="F449" s="310" t="s">
        <v>871</v>
      </c>
      <c r="G449" s="244" t="s">
        <v>872</v>
      </c>
      <c r="H449" s="244" t="s">
        <v>429</v>
      </c>
      <c r="I449" s="288">
        <v>1</v>
      </c>
      <c r="J449" s="244" t="s">
        <v>873</v>
      </c>
      <c r="K449" s="244">
        <v>1</v>
      </c>
      <c r="L449" s="244">
        <v>1</v>
      </c>
      <c r="M449" s="244" t="s">
        <v>89</v>
      </c>
      <c r="N449" s="244">
        <f t="shared" si="15"/>
        <v>1</v>
      </c>
      <c r="R449" s="301"/>
      <c r="S449" s="301"/>
      <c r="T449" s="301"/>
      <c r="U449" s="301"/>
      <c r="V449" s="301"/>
      <c r="W449" s="301"/>
      <c r="X449" s="301"/>
      <c r="Y449" s="301"/>
      <c r="Z449" s="301"/>
      <c r="AA449" s="301"/>
      <c r="AB449" s="301"/>
      <c r="AC449" s="301"/>
      <c r="AD449" s="301"/>
      <c r="AE449" s="301"/>
      <c r="AF449" s="301"/>
      <c r="AG449" s="301"/>
      <c r="AH449" s="301"/>
      <c r="AI449" s="301"/>
    </row>
    <row r="450" spans="1:35" ht="20.100000000000001" customHeight="1" x14ac:dyDescent="0.2">
      <c r="A450" s="240">
        <v>447</v>
      </c>
      <c r="B450" s="241" t="s">
        <v>12</v>
      </c>
      <c r="C450" s="310" t="s">
        <v>426</v>
      </c>
      <c r="D450" s="310" t="s">
        <v>438</v>
      </c>
      <c r="E450" s="309">
        <v>618292.58099502092</v>
      </c>
      <c r="F450" s="310" t="s">
        <v>871</v>
      </c>
      <c r="G450" s="244" t="s">
        <v>947</v>
      </c>
      <c r="H450" s="244" t="s">
        <v>429</v>
      </c>
      <c r="I450" s="288">
        <v>1</v>
      </c>
      <c r="J450" s="244" t="s">
        <v>873</v>
      </c>
      <c r="K450" s="244">
        <v>1</v>
      </c>
      <c r="L450" s="244">
        <v>1</v>
      </c>
      <c r="M450" s="244" t="s">
        <v>89</v>
      </c>
      <c r="N450" s="244">
        <f t="shared" si="15"/>
        <v>1</v>
      </c>
      <c r="R450" s="301"/>
      <c r="S450" s="301"/>
      <c r="T450" s="301"/>
      <c r="U450" s="301"/>
      <c r="V450" s="301"/>
      <c r="W450" s="301"/>
      <c r="X450" s="301"/>
      <c r="Y450" s="301"/>
      <c r="Z450" s="301"/>
      <c r="AA450" s="301"/>
      <c r="AB450" s="301"/>
      <c r="AC450" s="301"/>
      <c r="AD450" s="301"/>
      <c r="AE450" s="301"/>
      <c r="AF450" s="301"/>
      <c r="AG450" s="301"/>
      <c r="AH450" s="301"/>
      <c r="AI450" s="301"/>
    </row>
    <row r="451" spans="1:35" ht="20.100000000000001" customHeight="1" x14ac:dyDescent="0.2">
      <c r="A451" s="240">
        <v>448</v>
      </c>
      <c r="B451" s="241" t="s">
        <v>12</v>
      </c>
      <c r="C451" s="310" t="s">
        <v>426</v>
      </c>
      <c r="D451" s="310" t="s">
        <v>438</v>
      </c>
      <c r="E451" s="309">
        <v>618177.99999999779</v>
      </c>
      <c r="F451" s="310" t="s">
        <v>871</v>
      </c>
      <c r="G451" s="244" t="s">
        <v>872</v>
      </c>
      <c r="H451" s="244" t="s">
        <v>429</v>
      </c>
      <c r="I451" s="288">
        <v>1</v>
      </c>
      <c r="J451" s="244" t="s">
        <v>882</v>
      </c>
      <c r="K451" s="244">
        <v>0.5</v>
      </c>
      <c r="L451" s="244">
        <v>0.5</v>
      </c>
      <c r="M451" s="244" t="s">
        <v>89</v>
      </c>
      <c r="N451" s="244">
        <f t="shared" si="15"/>
        <v>0.25</v>
      </c>
      <c r="R451" s="301"/>
      <c r="S451" s="301"/>
      <c r="T451" s="301"/>
      <c r="U451" s="301"/>
      <c r="V451" s="301"/>
      <c r="W451" s="301"/>
      <c r="X451" s="301"/>
      <c r="Y451" s="301"/>
      <c r="Z451" s="301"/>
      <c r="AA451" s="301"/>
      <c r="AB451" s="301"/>
      <c r="AC451" s="301"/>
      <c r="AD451" s="301"/>
      <c r="AE451" s="301"/>
      <c r="AF451" s="301"/>
      <c r="AG451" s="301"/>
      <c r="AH451" s="301"/>
      <c r="AI451" s="301"/>
    </row>
    <row r="452" spans="1:35" ht="20.100000000000001" customHeight="1" x14ac:dyDescent="0.2">
      <c r="A452" s="240">
        <v>449</v>
      </c>
      <c r="B452" s="241" t="s">
        <v>12</v>
      </c>
      <c r="C452" s="310" t="s">
        <v>426</v>
      </c>
      <c r="D452" s="310" t="s">
        <v>438</v>
      </c>
      <c r="E452" s="309">
        <v>618139.49786510598</v>
      </c>
      <c r="F452" s="310" t="s">
        <v>897</v>
      </c>
      <c r="G452" s="244" t="s">
        <v>931</v>
      </c>
      <c r="H452" s="244" t="s">
        <v>429</v>
      </c>
      <c r="I452" s="288">
        <v>1</v>
      </c>
      <c r="J452" s="244" t="s">
        <v>906</v>
      </c>
      <c r="K452" s="244">
        <v>4</v>
      </c>
      <c r="L452" s="244">
        <v>5</v>
      </c>
      <c r="M452" s="244" t="s">
        <v>89</v>
      </c>
      <c r="N452" s="244">
        <f t="shared" si="15"/>
        <v>20</v>
      </c>
      <c r="R452" s="301"/>
      <c r="S452" s="301"/>
      <c r="T452" s="301"/>
      <c r="U452" s="301"/>
      <c r="V452" s="301"/>
      <c r="W452" s="301"/>
      <c r="X452" s="301"/>
      <c r="Y452" s="301"/>
      <c r="Z452" s="301"/>
      <c r="AA452" s="301"/>
      <c r="AB452" s="301"/>
      <c r="AC452" s="301"/>
      <c r="AD452" s="301"/>
      <c r="AE452" s="301"/>
      <c r="AF452" s="301"/>
      <c r="AG452" s="301"/>
      <c r="AH452" s="301"/>
      <c r="AI452" s="301"/>
    </row>
    <row r="453" spans="1:35" ht="20.100000000000001" customHeight="1" x14ac:dyDescent="0.2">
      <c r="A453" s="240">
        <v>450</v>
      </c>
      <c r="B453" s="241" t="s">
        <v>12</v>
      </c>
      <c r="C453" s="310" t="s">
        <v>426</v>
      </c>
      <c r="D453" s="310" t="s">
        <v>438</v>
      </c>
      <c r="E453" s="309">
        <v>617856.91890225396</v>
      </c>
      <c r="F453" s="310" t="s">
        <v>871</v>
      </c>
      <c r="G453" s="244" t="s">
        <v>872</v>
      </c>
      <c r="H453" s="244" t="s">
        <v>429</v>
      </c>
      <c r="I453" s="288">
        <v>1</v>
      </c>
      <c r="J453" s="244" t="s">
        <v>873</v>
      </c>
      <c r="K453" s="244">
        <v>0.5</v>
      </c>
      <c r="L453" s="244">
        <v>0.5</v>
      </c>
      <c r="M453" s="244" t="s">
        <v>89</v>
      </c>
      <c r="N453" s="244">
        <f t="shared" si="15"/>
        <v>0.25</v>
      </c>
      <c r="R453" s="301"/>
      <c r="S453" s="301"/>
      <c r="T453" s="301"/>
      <c r="U453" s="301"/>
      <c r="V453" s="301"/>
      <c r="W453" s="301"/>
      <c r="X453" s="301"/>
      <c r="Y453" s="301"/>
      <c r="Z453" s="301"/>
      <c r="AA453" s="301"/>
      <c r="AB453" s="301"/>
      <c r="AC453" s="301"/>
      <c r="AD453" s="301"/>
      <c r="AE453" s="301"/>
      <c r="AF453" s="301"/>
      <c r="AG453" s="301"/>
      <c r="AH453" s="301"/>
      <c r="AI453" s="301"/>
    </row>
    <row r="454" spans="1:35" ht="20.100000000000001" customHeight="1" x14ac:dyDescent="0.2">
      <c r="A454" s="240">
        <v>451</v>
      </c>
      <c r="B454" s="241" t="s">
        <v>12</v>
      </c>
      <c r="C454" s="310" t="s">
        <v>426</v>
      </c>
      <c r="D454" s="310" t="s">
        <v>438</v>
      </c>
      <c r="E454" s="309">
        <v>617856.91890225396</v>
      </c>
      <c r="F454" s="310" t="s">
        <v>879</v>
      </c>
      <c r="G454" s="244" t="s">
        <v>881</v>
      </c>
      <c r="H454" s="244" t="s">
        <v>429</v>
      </c>
      <c r="I454" s="288">
        <v>1</v>
      </c>
      <c r="J454" s="244" t="s">
        <v>873</v>
      </c>
      <c r="K454" s="244" t="s">
        <v>89</v>
      </c>
      <c r="L454" s="244" t="s">
        <v>89</v>
      </c>
      <c r="M454" s="244">
        <v>0.5</v>
      </c>
      <c r="N454" s="244">
        <f t="shared" si="15"/>
        <v>0.19634954084936207</v>
      </c>
      <c r="R454" s="301"/>
      <c r="S454" s="301"/>
      <c r="T454" s="301"/>
      <c r="U454" s="301"/>
      <c r="V454" s="301"/>
      <c r="W454" s="301"/>
      <c r="X454" s="301"/>
      <c r="Y454" s="301"/>
      <c r="Z454" s="301"/>
      <c r="AA454" s="301"/>
      <c r="AB454" s="301"/>
      <c r="AC454" s="301"/>
      <c r="AD454" s="301"/>
      <c r="AE454" s="301"/>
      <c r="AF454" s="301"/>
      <c r="AG454" s="301"/>
      <c r="AH454" s="301"/>
      <c r="AI454" s="301"/>
    </row>
    <row r="455" spans="1:35" ht="20.100000000000001" customHeight="1" x14ac:dyDescent="0.2">
      <c r="A455" s="240">
        <v>452</v>
      </c>
      <c r="B455" s="241" t="s">
        <v>12</v>
      </c>
      <c r="C455" s="310" t="s">
        <v>426</v>
      </c>
      <c r="D455" s="310" t="s">
        <v>438</v>
      </c>
      <c r="E455" s="309">
        <v>617843.17571175774</v>
      </c>
      <c r="F455" s="310" t="s">
        <v>879</v>
      </c>
      <c r="G455" s="244" t="s">
        <v>940</v>
      </c>
      <c r="H455" s="244" t="s">
        <v>429</v>
      </c>
      <c r="I455" s="288">
        <v>1</v>
      </c>
      <c r="J455" s="244" t="s">
        <v>873</v>
      </c>
      <c r="K455" s="244" t="s">
        <v>89</v>
      </c>
      <c r="L455" s="244" t="s">
        <v>89</v>
      </c>
      <c r="M455" s="244">
        <v>1</v>
      </c>
      <c r="N455" s="244">
        <f t="shared" ref="N455:N518" si="16">IF(M455="",K455*L455,IF(G455="R-1",K455*L455,IF(LEFT(G455,1)="R",PI()*((M455^2)/4),K455*L455)))</f>
        <v>0.78539816339744828</v>
      </c>
      <c r="R455" s="301"/>
      <c r="S455" s="301"/>
      <c r="T455" s="301"/>
      <c r="U455" s="301"/>
      <c r="V455" s="301"/>
      <c r="W455" s="301"/>
      <c r="X455" s="301"/>
      <c r="Y455" s="301"/>
      <c r="Z455" s="301"/>
      <c r="AA455" s="301"/>
      <c r="AB455" s="301"/>
      <c r="AC455" s="301"/>
      <c r="AD455" s="301"/>
      <c r="AE455" s="301"/>
      <c r="AF455" s="301"/>
      <c r="AG455" s="301"/>
      <c r="AH455" s="301"/>
      <c r="AI455" s="301"/>
    </row>
    <row r="456" spans="1:35" ht="20.100000000000001" customHeight="1" x14ac:dyDescent="0.2">
      <c r="A456" s="240">
        <v>453</v>
      </c>
      <c r="B456" s="241" t="s">
        <v>12</v>
      </c>
      <c r="C456" s="310" t="s">
        <v>426</v>
      </c>
      <c r="D456" s="310" t="s">
        <v>438</v>
      </c>
      <c r="E456" s="309">
        <v>617236.57648959558</v>
      </c>
      <c r="F456" s="310" t="s">
        <v>871</v>
      </c>
      <c r="G456" s="244" t="s">
        <v>908</v>
      </c>
      <c r="H456" s="244" t="s">
        <v>429</v>
      </c>
      <c r="I456" s="288">
        <v>1</v>
      </c>
      <c r="J456" s="244" t="s">
        <v>873</v>
      </c>
      <c r="K456" s="244">
        <v>0.5</v>
      </c>
      <c r="L456" s="244">
        <v>0.5</v>
      </c>
      <c r="M456" s="244" t="s">
        <v>89</v>
      </c>
      <c r="N456" s="244">
        <f t="shared" si="16"/>
        <v>0.25</v>
      </c>
      <c r="R456" s="301"/>
      <c r="S456" s="301"/>
      <c r="T456" s="301"/>
      <c r="U456" s="301"/>
      <c r="V456" s="301"/>
      <c r="W456" s="301"/>
      <c r="X456" s="301"/>
      <c r="Y456" s="301"/>
      <c r="Z456" s="301"/>
      <c r="AA456" s="301"/>
      <c r="AB456" s="301"/>
      <c r="AC456" s="301"/>
      <c r="AD456" s="301"/>
      <c r="AE456" s="301"/>
      <c r="AF456" s="301"/>
      <c r="AG456" s="301"/>
      <c r="AH456" s="301"/>
      <c r="AI456" s="301"/>
    </row>
    <row r="457" spans="1:35" ht="20.100000000000001" customHeight="1" x14ac:dyDescent="0.2">
      <c r="A457" s="240">
        <v>454</v>
      </c>
      <c r="B457" s="241" t="s">
        <v>12</v>
      </c>
      <c r="C457" s="310" t="s">
        <v>426</v>
      </c>
      <c r="D457" s="310" t="s">
        <v>438</v>
      </c>
      <c r="E457" s="309">
        <v>616778.37624238653</v>
      </c>
      <c r="F457" s="310" t="s">
        <v>879</v>
      </c>
      <c r="G457" s="244" t="s">
        <v>898</v>
      </c>
      <c r="H457" s="244" t="s">
        <v>429</v>
      </c>
      <c r="I457" s="288">
        <v>1</v>
      </c>
      <c r="J457" s="244" t="s">
        <v>873</v>
      </c>
      <c r="K457" s="244" t="s">
        <v>89</v>
      </c>
      <c r="L457" s="244" t="s">
        <v>89</v>
      </c>
      <c r="M457" s="244">
        <v>0.5</v>
      </c>
      <c r="N457" s="244">
        <f t="shared" si="16"/>
        <v>0.19634954084936207</v>
      </c>
      <c r="R457" s="301"/>
      <c r="S457" s="301"/>
      <c r="T457" s="301"/>
      <c r="U457" s="301"/>
      <c r="V457" s="301"/>
      <c r="W457" s="301"/>
      <c r="X457" s="301"/>
      <c r="Y457" s="301"/>
      <c r="Z457" s="301"/>
      <c r="AA457" s="301"/>
      <c r="AB457" s="301"/>
      <c r="AC457" s="301"/>
      <c r="AD457" s="301"/>
      <c r="AE457" s="301"/>
      <c r="AF457" s="301"/>
      <c r="AG457" s="301"/>
      <c r="AH457" s="301"/>
      <c r="AI457" s="301"/>
    </row>
    <row r="458" spans="1:35" ht="20.100000000000001" customHeight="1" x14ac:dyDescent="0.2">
      <c r="A458" s="240">
        <v>455</v>
      </c>
      <c r="B458" s="241" t="s">
        <v>12</v>
      </c>
      <c r="C458" s="310" t="s">
        <v>426</v>
      </c>
      <c r="D458" s="310" t="s">
        <v>438</v>
      </c>
      <c r="E458" s="309">
        <v>615889.06758143252</v>
      </c>
      <c r="F458" s="310" t="s">
        <v>871</v>
      </c>
      <c r="G458" s="244" t="s">
        <v>872</v>
      </c>
      <c r="H458" s="244" t="s">
        <v>429</v>
      </c>
      <c r="I458" s="288">
        <v>1</v>
      </c>
      <c r="J458" s="244" t="s">
        <v>919</v>
      </c>
      <c r="K458" s="244">
        <v>1</v>
      </c>
      <c r="L458" s="244">
        <v>2</v>
      </c>
      <c r="M458" s="244" t="s">
        <v>89</v>
      </c>
      <c r="N458" s="244">
        <f t="shared" si="16"/>
        <v>2</v>
      </c>
      <c r="R458" s="301"/>
      <c r="S458" s="301"/>
      <c r="T458" s="301"/>
      <c r="U458" s="301"/>
      <c r="V458" s="301"/>
      <c r="W458" s="301"/>
      <c r="X458" s="301"/>
      <c r="Y458" s="301"/>
      <c r="Z458" s="301"/>
      <c r="AA458" s="301"/>
      <c r="AB458" s="301"/>
      <c r="AC458" s="301"/>
      <c r="AD458" s="301"/>
      <c r="AE458" s="301"/>
      <c r="AF458" s="301"/>
      <c r="AG458" s="301"/>
      <c r="AH458" s="301"/>
      <c r="AI458" s="301"/>
    </row>
    <row r="459" spans="1:35" ht="20.100000000000001" customHeight="1" x14ac:dyDescent="0.2">
      <c r="A459" s="240">
        <v>456</v>
      </c>
      <c r="B459" s="241" t="s">
        <v>12</v>
      </c>
      <c r="C459" s="310" t="s">
        <v>426</v>
      </c>
      <c r="D459" s="310" t="s">
        <v>438</v>
      </c>
      <c r="E459" s="309">
        <v>615059.19008622959</v>
      </c>
      <c r="F459" s="310" t="s">
        <v>871</v>
      </c>
      <c r="G459" s="244" t="s">
        <v>872</v>
      </c>
      <c r="H459" s="244" t="s">
        <v>429</v>
      </c>
      <c r="I459" s="288">
        <v>1</v>
      </c>
      <c r="J459" s="244" t="s">
        <v>919</v>
      </c>
      <c r="K459" s="244">
        <v>0.5</v>
      </c>
      <c r="L459" s="244">
        <v>0.5</v>
      </c>
      <c r="M459" s="244" t="s">
        <v>89</v>
      </c>
      <c r="N459" s="244">
        <f t="shared" si="16"/>
        <v>0.25</v>
      </c>
      <c r="R459" s="301"/>
      <c r="S459" s="301"/>
      <c r="T459" s="301"/>
      <c r="U459" s="301"/>
      <c r="V459" s="301"/>
      <c r="W459" s="301"/>
      <c r="X459" s="301"/>
      <c r="Y459" s="301"/>
      <c r="Z459" s="301"/>
      <c r="AA459" s="301"/>
      <c r="AB459" s="301"/>
      <c r="AC459" s="301"/>
      <c r="AD459" s="301"/>
      <c r="AE459" s="301"/>
      <c r="AF459" s="301"/>
      <c r="AG459" s="301"/>
      <c r="AH459" s="301"/>
      <c r="AI459" s="301"/>
    </row>
    <row r="460" spans="1:35" ht="20.100000000000001" customHeight="1" x14ac:dyDescent="0.2">
      <c r="A460" s="240">
        <v>457</v>
      </c>
      <c r="B460" s="241" t="s">
        <v>12</v>
      </c>
      <c r="C460" s="310" t="s">
        <v>426</v>
      </c>
      <c r="D460" s="310" t="s">
        <v>438</v>
      </c>
      <c r="E460" s="309">
        <v>615014.59901673871</v>
      </c>
      <c r="F460" s="310" t="s">
        <v>871</v>
      </c>
      <c r="G460" s="244" t="s">
        <v>872</v>
      </c>
      <c r="H460" s="244" t="s">
        <v>429</v>
      </c>
      <c r="I460" s="288">
        <v>1</v>
      </c>
      <c r="J460" s="244" t="s">
        <v>919</v>
      </c>
      <c r="K460" s="244">
        <v>0.5</v>
      </c>
      <c r="L460" s="244">
        <v>0.5</v>
      </c>
      <c r="M460" s="244" t="s">
        <v>89</v>
      </c>
      <c r="N460" s="244">
        <f t="shared" si="16"/>
        <v>0.25</v>
      </c>
      <c r="R460" s="301"/>
      <c r="S460" s="301"/>
      <c r="T460" s="301"/>
      <c r="U460" s="301"/>
      <c r="V460" s="301"/>
      <c r="W460" s="301"/>
      <c r="X460" s="301"/>
      <c r="Y460" s="301"/>
      <c r="Z460" s="301"/>
      <c r="AA460" s="301"/>
      <c r="AB460" s="301"/>
      <c r="AC460" s="301"/>
      <c r="AD460" s="301"/>
      <c r="AE460" s="301"/>
      <c r="AF460" s="301"/>
      <c r="AG460" s="301"/>
      <c r="AH460" s="301"/>
      <c r="AI460" s="301"/>
    </row>
    <row r="461" spans="1:35" ht="20.100000000000001" customHeight="1" x14ac:dyDescent="0.2">
      <c r="A461" s="240">
        <v>458</v>
      </c>
      <c r="B461" s="241" t="s">
        <v>12</v>
      </c>
      <c r="C461" s="310" t="s">
        <v>426</v>
      </c>
      <c r="D461" s="310" t="s">
        <v>438</v>
      </c>
      <c r="E461" s="309">
        <v>614980.78022171278</v>
      </c>
      <c r="F461" s="310" t="s">
        <v>895</v>
      </c>
      <c r="G461" s="244" t="s">
        <v>937</v>
      </c>
      <c r="H461" s="244" t="s">
        <v>429</v>
      </c>
      <c r="I461" s="288">
        <v>2</v>
      </c>
      <c r="J461" s="244" t="s">
        <v>919</v>
      </c>
      <c r="K461" s="244">
        <v>1.5</v>
      </c>
      <c r="L461" s="244">
        <v>0.5</v>
      </c>
      <c r="M461" s="244" t="s">
        <v>89</v>
      </c>
      <c r="N461" s="244">
        <f t="shared" si="16"/>
        <v>0.75</v>
      </c>
      <c r="R461" s="301"/>
      <c r="S461" s="301"/>
      <c r="T461" s="301"/>
      <c r="U461" s="301"/>
      <c r="V461" s="301"/>
      <c r="W461" s="301"/>
      <c r="X461" s="301"/>
      <c r="Y461" s="301"/>
      <c r="Z461" s="301"/>
      <c r="AA461" s="301"/>
      <c r="AB461" s="301"/>
      <c r="AC461" s="301"/>
      <c r="AD461" s="301"/>
      <c r="AE461" s="301"/>
      <c r="AF461" s="301"/>
      <c r="AG461" s="301"/>
      <c r="AH461" s="301"/>
      <c r="AI461" s="301"/>
    </row>
    <row r="462" spans="1:35" ht="20.100000000000001" customHeight="1" x14ac:dyDescent="0.2">
      <c r="A462" s="240">
        <v>459</v>
      </c>
      <c r="B462" s="241" t="s">
        <v>12</v>
      </c>
      <c r="C462" s="310" t="s">
        <v>426</v>
      </c>
      <c r="D462" s="310" t="s">
        <v>438</v>
      </c>
      <c r="E462" s="309">
        <v>614815.71294264728</v>
      </c>
      <c r="F462" s="310" t="s">
        <v>871</v>
      </c>
      <c r="G462" s="244" t="s">
        <v>872</v>
      </c>
      <c r="H462" s="244" t="s">
        <v>429</v>
      </c>
      <c r="I462" s="288">
        <v>1</v>
      </c>
      <c r="J462" s="244" t="s">
        <v>919</v>
      </c>
      <c r="K462" s="244">
        <v>1</v>
      </c>
      <c r="L462" s="244">
        <v>1</v>
      </c>
      <c r="M462" s="244" t="s">
        <v>89</v>
      </c>
      <c r="N462" s="244">
        <f t="shared" si="16"/>
        <v>1</v>
      </c>
      <c r="R462" s="301"/>
      <c r="S462" s="301"/>
      <c r="T462" s="301"/>
      <c r="U462" s="301"/>
      <c r="V462" s="301"/>
      <c r="W462" s="301"/>
      <c r="X462" s="301"/>
      <c r="Y462" s="301"/>
      <c r="Z462" s="301"/>
      <c r="AA462" s="301"/>
      <c r="AB462" s="301"/>
      <c r="AC462" s="301"/>
      <c r="AD462" s="301"/>
      <c r="AE462" s="301"/>
      <c r="AF462" s="301"/>
      <c r="AG462" s="301"/>
      <c r="AH462" s="301"/>
      <c r="AI462" s="301"/>
    </row>
    <row r="463" spans="1:35" ht="20.100000000000001" customHeight="1" x14ac:dyDescent="0.2">
      <c r="A463" s="240">
        <v>460</v>
      </c>
      <c r="B463" s="241" t="s">
        <v>12</v>
      </c>
      <c r="C463" s="310" t="s">
        <v>426</v>
      </c>
      <c r="D463" s="310" t="s">
        <v>438</v>
      </c>
      <c r="E463" s="309">
        <v>614773.64276952553</v>
      </c>
      <c r="F463" s="310" t="s">
        <v>871</v>
      </c>
      <c r="G463" s="244" t="s">
        <v>872</v>
      </c>
      <c r="H463" s="244" t="s">
        <v>869</v>
      </c>
      <c r="I463" s="288">
        <v>1</v>
      </c>
      <c r="J463" s="244" t="s">
        <v>919</v>
      </c>
      <c r="K463" s="244">
        <v>1</v>
      </c>
      <c r="L463" s="244">
        <v>1</v>
      </c>
      <c r="M463" s="244" t="s">
        <v>89</v>
      </c>
      <c r="N463" s="244">
        <f t="shared" si="16"/>
        <v>1</v>
      </c>
      <c r="R463" s="301"/>
      <c r="S463" s="301"/>
      <c r="T463" s="301"/>
      <c r="U463" s="301"/>
      <c r="V463" s="301"/>
      <c r="W463" s="301"/>
      <c r="X463" s="301"/>
      <c r="Y463" s="301"/>
      <c r="Z463" s="301"/>
      <c r="AA463" s="301"/>
      <c r="AB463" s="301"/>
      <c r="AC463" s="301"/>
      <c r="AD463" s="301"/>
      <c r="AE463" s="301"/>
      <c r="AF463" s="301"/>
      <c r="AG463" s="301"/>
      <c r="AH463" s="301"/>
      <c r="AI463" s="301"/>
    </row>
    <row r="464" spans="1:35" ht="20.100000000000001" customHeight="1" x14ac:dyDescent="0.2">
      <c r="A464" s="240">
        <v>461</v>
      </c>
      <c r="B464" s="241" t="s">
        <v>12</v>
      </c>
      <c r="C464" s="310" t="s">
        <v>426</v>
      </c>
      <c r="D464" s="310" t="s">
        <v>438</v>
      </c>
      <c r="E464" s="309">
        <v>614720.24559594307</v>
      </c>
      <c r="F464" s="310" t="s">
        <v>871</v>
      </c>
      <c r="G464" s="244" t="s">
        <v>872</v>
      </c>
      <c r="H464" s="244" t="s">
        <v>869</v>
      </c>
      <c r="I464" s="288">
        <v>1</v>
      </c>
      <c r="J464" s="244" t="s">
        <v>919</v>
      </c>
      <c r="K464" s="244">
        <v>1</v>
      </c>
      <c r="L464" s="244">
        <v>1</v>
      </c>
      <c r="M464" s="244" t="s">
        <v>89</v>
      </c>
      <c r="N464" s="244">
        <f t="shared" si="16"/>
        <v>1</v>
      </c>
      <c r="R464" s="301"/>
      <c r="S464" s="301"/>
      <c r="T464" s="301"/>
      <c r="U464" s="301"/>
      <c r="V464" s="301"/>
      <c r="W464" s="301"/>
      <c r="X464" s="301"/>
      <c r="Y464" s="301"/>
      <c r="Z464" s="301"/>
      <c r="AA464" s="301"/>
      <c r="AB464" s="301"/>
      <c r="AC464" s="301"/>
      <c r="AD464" s="301"/>
      <c r="AE464" s="301"/>
      <c r="AF464" s="301"/>
      <c r="AG464" s="301"/>
      <c r="AH464" s="301"/>
      <c r="AI464" s="301"/>
    </row>
    <row r="465" spans="1:35" ht="20.100000000000001" customHeight="1" x14ac:dyDescent="0.2">
      <c r="A465" s="240">
        <v>462</v>
      </c>
      <c r="B465" s="241" t="s">
        <v>12</v>
      </c>
      <c r="C465" s="310" t="s">
        <v>426</v>
      </c>
      <c r="D465" s="310" t="s">
        <v>438</v>
      </c>
      <c r="E465" s="309">
        <v>614423.55846788199</v>
      </c>
      <c r="F465" s="310" t="s">
        <v>871</v>
      </c>
      <c r="G465" s="244" t="s">
        <v>927</v>
      </c>
      <c r="H465" s="244" t="s">
        <v>429</v>
      </c>
      <c r="I465" s="288">
        <v>1</v>
      </c>
      <c r="J465" s="244" t="s">
        <v>882</v>
      </c>
      <c r="K465" s="244">
        <v>1</v>
      </c>
      <c r="L465" s="244">
        <v>1</v>
      </c>
      <c r="M465" s="244" t="s">
        <v>89</v>
      </c>
      <c r="N465" s="244">
        <f t="shared" si="16"/>
        <v>1</v>
      </c>
      <c r="R465" s="301"/>
      <c r="S465" s="301"/>
      <c r="T465" s="301"/>
      <c r="U465" s="301"/>
      <c r="V465" s="301"/>
      <c r="W465" s="301"/>
      <c r="X465" s="301"/>
      <c r="Y465" s="301"/>
      <c r="Z465" s="301"/>
      <c r="AA465" s="301"/>
      <c r="AB465" s="301"/>
      <c r="AC465" s="301"/>
      <c r="AD465" s="301"/>
      <c r="AE465" s="301"/>
      <c r="AF465" s="301"/>
      <c r="AG465" s="301"/>
      <c r="AH465" s="301"/>
      <c r="AI465" s="301"/>
    </row>
    <row r="466" spans="1:35" ht="20.100000000000001" customHeight="1" x14ac:dyDescent="0.2">
      <c r="A466" s="240">
        <v>463</v>
      </c>
      <c r="B466" s="241" t="s">
        <v>12</v>
      </c>
      <c r="C466" s="310" t="s">
        <v>426</v>
      </c>
      <c r="D466" s="310" t="s">
        <v>438</v>
      </c>
      <c r="E466" s="309">
        <v>614332.11714115948</v>
      </c>
      <c r="F466" s="310" t="s">
        <v>894</v>
      </c>
      <c r="G466" s="244" t="s">
        <v>925</v>
      </c>
      <c r="H466" s="244" t="s">
        <v>429</v>
      </c>
      <c r="I466" s="288">
        <v>2</v>
      </c>
      <c r="J466" s="244" t="s">
        <v>882</v>
      </c>
      <c r="K466" s="244">
        <v>3</v>
      </c>
      <c r="L466" s="244">
        <v>2</v>
      </c>
      <c r="M466" s="244" t="s">
        <v>89</v>
      </c>
      <c r="N466" s="244">
        <f t="shared" si="16"/>
        <v>6</v>
      </c>
      <c r="R466" s="301"/>
      <c r="S466" s="301"/>
      <c r="T466" s="301"/>
      <c r="U466" s="301"/>
      <c r="V466" s="301"/>
      <c r="W466" s="301"/>
      <c r="X466" s="301"/>
      <c r="Y466" s="301"/>
      <c r="Z466" s="301"/>
      <c r="AA466" s="301"/>
      <c r="AB466" s="301"/>
      <c r="AC466" s="301"/>
      <c r="AD466" s="301"/>
      <c r="AE466" s="301"/>
      <c r="AF466" s="301"/>
      <c r="AG466" s="301"/>
      <c r="AH466" s="301"/>
      <c r="AI466" s="301"/>
    </row>
    <row r="467" spans="1:35" ht="20.100000000000001" customHeight="1" x14ac:dyDescent="0.2">
      <c r="A467" s="240">
        <v>464</v>
      </c>
      <c r="B467" s="241" t="s">
        <v>12</v>
      </c>
      <c r="C467" s="310" t="s">
        <v>426</v>
      </c>
      <c r="D467" s="310" t="s">
        <v>438</v>
      </c>
      <c r="E467" s="309">
        <v>614327.82428824436</v>
      </c>
      <c r="F467" s="310" t="s">
        <v>871</v>
      </c>
      <c r="G467" s="244" t="s">
        <v>872</v>
      </c>
      <c r="H467" s="244" t="s">
        <v>870</v>
      </c>
      <c r="I467" s="288">
        <v>1</v>
      </c>
      <c r="J467" s="244" t="s">
        <v>919</v>
      </c>
      <c r="K467" s="244">
        <v>1</v>
      </c>
      <c r="L467" s="244">
        <v>1</v>
      </c>
      <c r="M467" s="244" t="s">
        <v>89</v>
      </c>
      <c r="N467" s="244">
        <f t="shared" si="16"/>
        <v>1</v>
      </c>
      <c r="R467" s="301"/>
      <c r="S467" s="301"/>
      <c r="T467" s="301"/>
      <c r="U467" s="301"/>
      <c r="V467" s="301"/>
      <c r="W467" s="301"/>
      <c r="X467" s="301"/>
      <c r="Y467" s="301"/>
      <c r="Z467" s="301"/>
      <c r="AA467" s="301"/>
      <c r="AB467" s="301"/>
      <c r="AC467" s="301"/>
      <c r="AD467" s="301"/>
      <c r="AE467" s="301"/>
      <c r="AF467" s="301"/>
      <c r="AG467" s="301"/>
      <c r="AH467" s="301"/>
      <c r="AI467" s="301"/>
    </row>
    <row r="468" spans="1:35" ht="20.100000000000001" customHeight="1" x14ac:dyDescent="0.2">
      <c r="A468" s="240">
        <v>465</v>
      </c>
      <c r="B468" s="241" t="s">
        <v>12</v>
      </c>
      <c r="C468" s="310" t="s">
        <v>426</v>
      </c>
      <c r="D468" s="310" t="s">
        <v>438</v>
      </c>
      <c r="E468" s="309">
        <v>614274.57198421471</v>
      </c>
      <c r="F468" s="310" t="s">
        <v>871</v>
      </c>
      <c r="G468" s="244" t="s">
        <v>872</v>
      </c>
      <c r="H468" s="244" t="s">
        <v>870</v>
      </c>
      <c r="I468" s="288">
        <v>1</v>
      </c>
      <c r="J468" s="244" t="s">
        <v>919</v>
      </c>
      <c r="K468" s="244">
        <v>1</v>
      </c>
      <c r="L468" s="244">
        <v>1</v>
      </c>
      <c r="M468" s="244" t="s">
        <v>89</v>
      </c>
      <c r="N468" s="244">
        <f t="shared" si="16"/>
        <v>1</v>
      </c>
      <c r="R468" s="301"/>
      <c r="S468" s="301"/>
      <c r="T468" s="301"/>
      <c r="U468" s="301"/>
      <c r="V468" s="301"/>
      <c r="W468" s="301"/>
      <c r="X468" s="301"/>
      <c r="Y468" s="301"/>
      <c r="Z468" s="301"/>
      <c r="AA468" s="301"/>
      <c r="AB468" s="301"/>
      <c r="AC468" s="301"/>
      <c r="AD468" s="301"/>
      <c r="AE468" s="301"/>
      <c r="AF468" s="301"/>
      <c r="AG468" s="301"/>
      <c r="AH468" s="301"/>
      <c r="AI468" s="301"/>
    </row>
    <row r="469" spans="1:35" ht="20.100000000000001" customHeight="1" x14ac:dyDescent="0.2">
      <c r="A469" s="240">
        <v>466</v>
      </c>
      <c r="B469" s="241" t="s">
        <v>12</v>
      </c>
      <c r="C469" s="310" t="s">
        <v>426</v>
      </c>
      <c r="D469" s="310" t="s">
        <v>438</v>
      </c>
      <c r="E469" s="309">
        <v>614227.13781830692</v>
      </c>
      <c r="F469" s="310" t="s">
        <v>871</v>
      </c>
      <c r="G469" s="244" t="s">
        <v>872</v>
      </c>
      <c r="H469" s="244" t="s">
        <v>869</v>
      </c>
      <c r="I469" s="288">
        <v>1</v>
      </c>
      <c r="J469" s="244" t="s">
        <v>919</v>
      </c>
      <c r="K469" s="244">
        <v>1</v>
      </c>
      <c r="L469" s="244">
        <v>1</v>
      </c>
      <c r="M469" s="244" t="s">
        <v>89</v>
      </c>
      <c r="N469" s="244">
        <f t="shared" si="16"/>
        <v>1</v>
      </c>
      <c r="R469" s="301"/>
      <c r="S469" s="301"/>
      <c r="T469" s="301"/>
      <c r="U469" s="301"/>
      <c r="V469" s="301"/>
      <c r="W469" s="301"/>
      <c r="X469" s="301"/>
      <c r="Y469" s="301"/>
      <c r="Z469" s="301"/>
      <c r="AA469" s="301"/>
      <c r="AB469" s="301"/>
      <c r="AC469" s="301"/>
      <c r="AD469" s="301"/>
      <c r="AE469" s="301"/>
      <c r="AF469" s="301"/>
      <c r="AG469" s="301"/>
      <c r="AH469" s="301"/>
      <c r="AI469" s="301"/>
    </row>
    <row r="470" spans="1:35" ht="20.100000000000001" customHeight="1" x14ac:dyDescent="0.2">
      <c r="A470" s="240">
        <v>467</v>
      </c>
      <c r="B470" s="241" t="s">
        <v>12</v>
      </c>
      <c r="C470" s="310" t="s">
        <v>426</v>
      </c>
      <c r="D470" s="310" t="s">
        <v>438</v>
      </c>
      <c r="E470" s="309">
        <v>614164.56747874571</v>
      </c>
      <c r="F470" s="310" t="s">
        <v>871</v>
      </c>
      <c r="G470" s="244" t="s">
        <v>872</v>
      </c>
      <c r="H470" s="244" t="s">
        <v>870</v>
      </c>
      <c r="I470" s="288">
        <v>1</v>
      </c>
      <c r="J470" s="244" t="s">
        <v>919</v>
      </c>
      <c r="K470" s="244">
        <v>1</v>
      </c>
      <c r="L470" s="244">
        <v>1</v>
      </c>
      <c r="M470" s="244" t="s">
        <v>89</v>
      </c>
      <c r="N470" s="244">
        <f t="shared" si="16"/>
        <v>1</v>
      </c>
      <c r="R470" s="301"/>
      <c r="S470" s="301"/>
      <c r="T470" s="301"/>
      <c r="U470" s="301"/>
      <c r="V470" s="301"/>
      <c r="W470" s="301"/>
      <c r="X470" s="301"/>
      <c r="Y470" s="301"/>
      <c r="Z470" s="301"/>
      <c r="AA470" s="301"/>
      <c r="AB470" s="301"/>
      <c r="AC470" s="301"/>
      <c r="AD470" s="301"/>
      <c r="AE470" s="301"/>
      <c r="AF470" s="301"/>
      <c r="AG470" s="301"/>
      <c r="AH470" s="301"/>
      <c r="AI470" s="301"/>
    </row>
    <row r="471" spans="1:35" ht="20.100000000000001" customHeight="1" x14ac:dyDescent="0.2">
      <c r="A471" s="240">
        <v>468</v>
      </c>
      <c r="B471" s="241" t="s">
        <v>12</v>
      </c>
      <c r="C471" s="310" t="s">
        <v>426</v>
      </c>
      <c r="D471" s="310" t="s">
        <v>438</v>
      </c>
      <c r="E471" s="309">
        <v>614091.14352868544</v>
      </c>
      <c r="F471" s="310" t="s">
        <v>871</v>
      </c>
      <c r="G471" s="244" t="s">
        <v>872</v>
      </c>
      <c r="H471" s="244" t="s">
        <v>870</v>
      </c>
      <c r="I471" s="288">
        <v>1</v>
      </c>
      <c r="J471" s="244" t="s">
        <v>919</v>
      </c>
      <c r="K471" s="244">
        <v>1</v>
      </c>
      <c r="L471" s="244">
        <v>1</v>
      </c>
      <c r="M471" s="244" t="s">
        <v>89</v>
      </c>
      <c r="N471" s="244">
        <f t="shared" si="16"/>
        <v>1</v>
      </c>
      <c r="R471" s="301"/>
      <c r="S471" s="301"/>
      <c r="T471" s="301"/>
      <c r="U471" s="301"/>
      <c r="V471" s="301"/>
      <c r="W471" s="301"/>
      <c r="X471" s="301"/>
      <c r="Y471" s="301"/>
      <c r="Z471" s="301"/>
      <c r="AA471" s="301"/>
      <c r="AB471" s="301"/>
      <c r="AC471" s="301"/>
      <c r="AD471" s="301"/>
      <c r="AE471" s="301"/>
      <c r="AF471" s="301"/>
      <c r="AG471" s="301"/>
      <c r="AH471" s="301"/>
      <c r="AI471" s="301"/>
    </row>
    <row r="472" spans="1:35" ht="20.100000000000001" customHeight="1" x14ac:dyDescent="0.2">
      <c r="A472" s="240">
        <v>469</v>
      </c>
      <c r="B472" s="241" t="s">
        <v>12</v>
      </c>
      <c r="C472" s="310" t="s">
        <v>426</v>
      </c>
      <c r="D472" s="310" t="s">
        <v>438</v>
      </c>
      <c r="E472" s="309">
        <v>614057.58471959829</v>
      </c>
      <c r="F472" s="310" t="s">
        <v>871</v>
      </c>
      <c r="G472" s="244" t="s">
        <v>949</v>
      </c>
      <c r="H472" s="244" t="s">
        <v>870</v>
      </c>
      <c r="I472" s="288">
        <v>1</v>
      </c>
      <c r="J472" s="244" t="s">
        <v>919</v>
      </c>
      <c r="K472" s="244">
        <v>2</v>
      </c>
      <c r="L472" s="244">
        <v>0.5</v>
      </c>
      <c r="M472" s="244" t="s">
        <v>89</v>
      </c>
      <c r="N472" s="244">
        <f t="shared" si="16"/>
        <v>1</v>
      </c>
      <c r="R472" s="301"/>
      <c r="S472" s="301"/>
      <c r="T472" s="301"/>
      <c r="U472" s="301"/>
      <c r="V472" s="301"/>
      <c r="W472" s="301"/>
      <c r="X472" s="301"/>
      <c r="Y472" s="301"/>
      <c r="Z472" s="301"/>
      <c r="AA472" s="301"/>
      <c r="AB472" s="301"/>
      <c r="AC472" s="301"/>
      <c r="AD472" s="301"/>
      <c r="AE472" s="301"/>
      <c r="AF472" s="301"/>
      <c r="AG472" s="301"/>
      <c r="AH472" s="301"/>
      <c r="AI472" s="301"/>
    </row>
    <row r="473" spans="1:35" ht="20.100000000000001" customHeight="1" x14ac:dyDescent="0.2">
      <c r="A473" s="240">
        <v>470</v>
      </c>
      <c r="B473" s="241" t="s">
        <v>12</v>
      </c>
      <c r="C473" s="310" t="s">
        <v>426</v>
      </c>
      <c r="D473" s="310" t="s">
        <v>438</v>
      </c>
      <c r="E473" s="309">
        <v>613338.6756090289</v>
      </c>
      <c r="F473" s="310" t="s">
        <v>871</v>
      </c>
      <c r="G473" s="244" t="s">
        <v>929</v>
      </c>
      <c r="H473" s="244" t="s">
        <v>429</v>
      </c>
      <c r="I473" s="288">
        <v>2</v>
      </c>
      <c r="J473" s="244" t="s">
        <v>919</v>
      </c>
      <c r="K473" s="244">
        <v>3</v>
      </c>
      <c r="L473" s="244">
        <v>2</v>
      </c>
      <c r="M473" s="244" t="s">
        <v>89</v>
      </c>
      <c r="N473" s="244">
        <f t="shared" si="16"/>
        <v>6</v>
      </c>
      <c r="R473" s="301"/>
      <c r="S473" s="301"/>
      <c r="T473" s="301"/>
      <c r="U473" s="301"/>
      <c r="V473" s="301"/>
      <c r="W473" s="301"/>
      <c r="X473" s="301"/>
      <c r="Y473" s="301"/>
      <c r="Z473" s="301"/>
      <c r="AA473" s="301"/>
      <c r="AB473" s="301"/>
      <c r="AC473" s="301"/>
      <c r="AD473" s="301"/>
      <c r="AE473" s="301"/>
      <c r="AF473" s="301"/>
      <c r="AG473" s="301"/>
      <c r="AH473" s="301"/>
      <c r="AI473" s="301"/>
    </row>
    <row r="474" spans="1:35" ht="20.100000000000001" customHeight="1" x14ac:dyDescent="0.2">
      <c r="A474" s="240">
        <v>471</v>
      </c>
      <c r="B474" s="241" t="s">
        <v>12</v>
      </c>
      <c r="C474" s="310" t="s">
        <v>426</v>
      </c>
      <c r="D474" s="310" t="s">
        <v>438</v>
      </c>
      <c r="E474" s="309">
        <v>613265.98642244225</v>
      </c>
      <c r="F474" s="310" t="s">
        <v>871</v>
      </c>
      <c r="G474" s="244" t="s">
        <v>872</v>
      </c>
      <c r="H474" s="244" t="s">
        <v>429</v>
      </c>
      <c r="I474" s="288">
        <v>2</v>
      </c>
      <c r="J474" s="244" t="s">
        <v>919</v>
      </c>
      <c r="K474" s="244">
        <v>3</v>
      </c>
      <c r="L474" s="244">
        <v>2</v>
      </c>
      <c r="M474" s="244" t="s">
        <v>89</v>
      </c>
      <c r="N474" s="244">
        <f t="shared" si="16"/>
        <v>6</v>
      </c>
      <c r="R474" s="301"/>
      <c r="S474" s="301"/>
      <c r="T474" s="301"/>
      <c r="U474" s="301"/>
      <c r="V474" s="301"/>
      <c r="W474" s="301"/>
      <c r="X474" s="301"/>
      <c r="Y474" s="301"/>
      <c r="Z474" s="301"/>
      <c r="AA474" s="301"/>
      <c r="AB474" s="301"/>
      <c r="AC474" s="301"/>
      <c r="AD474" s="301"/>
      <c r="AE474" s="301"/>
      <c r="AF474" s="301"/>
      <c r="AG474" s="301"/>
      <c r="AH474" s="301"/>
      <c r="AI474" s="301"/>
    </row>
    <row r="475" spans="1:35" ht="20.100000000000001" customHeight="1" x14ac:dyDescent="0.2">
      <c r="A475" s="240">
        <v>472</v>
      </c>
      <c r="B475" s="241" t="s">
        <v>12</v>
      </c>
      <c r="C475" s="310" t="s">
        <v>426</v>
      </c>
      <c r="D475" s="310" t="s">
        <v>438</v>
      </c>
      <c r="E475" s="309">
        <v>613052.9680269605</v>
      </c>
      <c r="F475" s="310" t="s">
        <v>871</v>
      </c>
      <c r="G475" s="244" t="s">
        <v>929</v>
      </c>
      <c r="H475" s="244" t="s">
        <v>870</v>
      </c>
      <c r="I475" s="288">
        <v>1</v>
      </c>
      <c r="J475" s="244" t="s">
        <v>919</v>
      </c>
      <c r="K475" s="244">
        <v>1.5</v>
      </c>
      <c r="L475" s="244">
        <v>2</v>
      </c>
      <c r="M475" s="244" t="s">
        <v>89</v>
      </c>
      <c r="N475" s="244">
        <f t="shared" si="16"/>
        <v>3</v>
      </c>
      <c r="R475" s="301"/>
      <c r="S475" s="301"/>
      <c r="T475" s="301"/>
      <c r="U475" s="301"/>
      <c r="V475" s="301"/>
      <c r="W475" s="301"/>
      <c r="X475" s="301"/>
      <c r="Y475" s="301"/>
      <c r="Z475" s="301"/>
      <c r="AA475" s="301"/>
      <c r="AB475" s="301"/>
      <c r="AC475" s="301"/>
      <c r="AD475" s="301"/>
      <c r="AE475" s="301"/>
      <c r="AF475" s="301"/>
      <c r="AG475" s="301"/>
      <c r="AH475" s="301"/>
      <c r="AI475" s="301"/>
    </row>
    <row r="476" spans="1:35" ht="20.100000000000001" customHeight="1" x14ac:dyDescent="0.2">
      <c r="A476" s="240">
        <v>473</v>
      </c>
      <c r="B476" s="241" t="s">
        <v>12</v>
      </c>
      <c r="C476" s="310" t="s">
        <v>426</v>
      </c>
      <c r="D476" s="310" t="s">
        <v>438</v>
      </c>
      <c r="E476" s="309">
        <v>612635.04091918631</v>
      </c>
      <c r="F476" s="310" t="s">
        <v>871</v>
      </c>
      <c r="G476" s="244" t="s">
        <v>924</v>
      </c>
      <c r="H476" s="244" t="s">
        <v>429</v>
      </c>
      <c r="I476" s="288">
        <v>1</v>
      </c>
      <c r="J476" s="244" t="s">
        <v>919</v>
      </c>
      <c r="K476" s="244">
        <v>1</v>
      </c>
      <c r="L476" s="244">
        <v>1</v>
      </c>
      <c r="M476" s="244" t="s">
        <v>89</v>
      </c>
      <c r="N476" s="244">
        <f t="shared" si="16"/>
        <v>1</v>
      </c>
      <c r="R476" s="301"/>
      <c r="S476" s="301"/>
      <c r="T476" s="301"/>
      <c r="U476" s="301"/>
      <c r="V476" s="301"/>
      <c r="W476" s="301"/>
      <c r="X476" s="301"/>
      <c r="Y476" s="301"/>
      <c r="Z476" s="301"/>
      <c r="AA476" s="301"/>
      <c r="AB476" s="301"/>
      <c r="AC476" s="301"/>
      <c r="AD476" s="301"/>
      <c r="AE476" s="301"/>
      <c r="AF476" s="301"/>
      <c r="AG476" s="301"/>
      <c r="AH476" s="301"/>
      <c r="AI476" s="301"/>
    </row>
    <row r="477" spans="1:35" ht="20.100000000000001" customHeight="1" x14ac:dyDescent="0.2">
      <c r="A477" s="240">
        <v>474</v>
      </c>
      <c r="B477" s="241" t="s">
        <v>12</v>
      </c>
      <c r="C477" s="310" t="s">
        <v>426</v>
      </c>
      <c r="D477" s="310" t="s">
        <v>438</v>
      </c>
      <c r="E477" s="309">
        <v>611992.3527650811</v>
      </c>
      <c r="F477" s="310" t="s">
        <v>871</v>
      </c>
      <c r="G477" s="244" t="s">
        <v>929</v>
      </c>
      <c r="H477" s="244" t="s">
        <v>429</v>
      </c>
      <c r="I477" s="288">
        <v>1</v>
      </c>
      <c r="J477" s="244" t="s">
        <v>919</v>
      </c>
      <c r="K477" s="244">
        <v>2.5</v>
      </c>
      <c r="L477" s="244">
        <v>2</v>
      </c>
      <c r="M477" s="244" t="s">
        <v>89</v>
      </c>
      <c r="N477" s="244">
        <f t="shared" si="16"/>
        <v>5</v>
      </c>
      <c r="R477" s="301"/>
      <c r="S477" s="301"/>
      <c r="T477" s="301"/>
      <c r="U477" s="301"/>
      <c r="V477" s="301"/>
      <c r="W477" s="301"/>
      <c r="X477" s="301"/>
      <c r="Y477" s="301"/>
      <c r="Z477" s="301"/>
      <c r="AA477" s="301"/>
      <c r="AB477" s="301"/>
      <c r="AC477" s="301"/>
      <c r="AD477" s="301"/>
      <c r="AE477" s="301"/>
      <c r="AF477" s="301"/>
      <c r="AG477" s="301"/>
      <c r="AH477" s="301"/>
      <c r="AI477" s="301"/>
    </row>
    <row r="478" spans="1:35" ht="20.100000000000001" customHeight="1" x14ac:dyDescent="0.2">
      <c r="A478" s="240">
        <v>475</v>
      </c>
      <c r="B478" s="241" t="s">
        <v>12</v>
      </c>
      <c r="C478" s="310" t="s">
        <v>426</v>
      </c>
      <c r="D478" s="310" t="s">
        <v>438</v>
      </c>
      <c r="E478" s="309">
        <v>611901.33639535087</v>
      </c>
      <c r="F478" s="310" t="s">
        <v>871</v>
      </c>
      <c r="G478" s="244" t="s">
        <v>929</v>
      </c>
      <c r="H478" s="244" t="s">
        <v>429</v>
      </c>
      <c r="I478" s="288">
        <v>1</v>
      </c>
      <c r="J478" s="244" t="s">
        <v>919</v>
      </c>
      <c r="K478" s="244">
        <v>2.5</v>
      </c>
      <c r="L478" s="244">
        <v>2</v>
      </c>
      <c r="M478" s="244" t="s">
        <v>89</v>
      </c>
      <c r="N478" s="244">
        <f t="shared" si="16"/>
        <v>5</v>
      </c>
      <c r="R478" s="301"/>
      <c r="S478" s="301"/>
      <c r="T478" s="301"/>
      <c r="U478" s="301"/>
      <c r="V478" s="301"/>
      <c r="W478" s="301"/>
      <c r="X478" s="301"/>
      <c r="Y478" s="301"/>
      <c r="Z478" s="301"/>
      <c r="AA478" s="301"/>
      <c r="AB478" s="301"/>
      <c r="AC478" s="301"/>
      <c r="AD478" s="301"/>
      <c r="AE478" s="301"/>
      <c r="AF478" s="301"/>
      <c r="AG478" s="301"/>
      <c r="AH478" s="301"/>
      <c r="AI478" s="301"/>
    </row>
    <row r="479" spans="1:35" ht="20.100000000000001" customHeight="1" x14ac:dyDescent="0.2">
      <c r="A479" s="240">
        <v>476</v>
      </c>
      <c r="B479" s="241" t="s">
        <v>12</v>
      </c>
      <c r="C479" s="310" t="s">
        <v>426</v>
      </c>
      <c r="D479" s="310" t="s">
        <v>438</v>
      </c>
      <c r="E479" s="309">
        <v>611538.75107754092</v>
      </c>
      <c r="F479" s="310" t="s">
        <v>871</v>
      </c>
      <c r="G479" s="244" t="s">
        <v>914</v>
      </c>
      <c r="H479" s="244" t="s">
        <v>429</v>
      </c>
      <c r="I479" s="288">
        <v>1</v>
      </c>
      <c r="J479" s="244" t="s">
        <v>919</v>
      </c>
      <c r="K479" s="244">
        <v>1</v>
      </c>
      <c r="L479" s="244">
        <v>1</v>
      </c>
      <c r="M479" s="244" t="s">
        <v>89</v>
      </c>
      <c r="N479" s="244">
        <f t="shared" si="16"/>
        <v>1</v>
      </c>
      <c r="R479" s="301"/>
      <c r="S479" s="301"/>
      <c r="T479" s="301"/>
      <c r="U479" s="301"/>
      <c r="V479" s="301"/>
      <c r="W479" s="301"/>
      <c r="X479" s="301"/>
      <c r="Y479" s="301"/>
      <c r="Z479" s="301"/>
      <c r="AA479" s="301"/>
      <c r="AB479" s="301"/>
      <c r="AC479" s="301"/>
      <c r="AD479" s="301"/>
      <c r="AE479" s="301"/>
      <c r="AF479" s="301"/>
      <c r="AG479" s="301"/>
      <c r="AH479" s="301"/>
      <c r="AI479" s="301"/>
    </row>
    <row r="480" spans="1:35" ht="20.100000000000001" customHeight="1" x14ac:dyDescent="0.2">
      <c r="A480" s="240">
        <v>477</v>
      </c>
      <c r="B480" s="241" t="s">
        <v>12</v>
      </c>
      <c r="C480" s="310" t="s">
        <v>426</v>
      </c>
      <c r="D480" s="310" t="s">
        <v>438</v>
      </c>
      <c r="E480" s="309">
        <v>611484.90989139979</v>
      </c>
      <c r="F480" s="310" t="s">
        <v>879</v>
      </c>
      <c r="G480" s="244" t="s">
        <v>881</v>
      </c>
      <c r="H480" s="244" t="s">
        <v>429</v>
      </c>
      <c r="I480" s="288">
        <v>1</v>
      </c>
      <c r="J480" s="244" t="s">
        <v>919</v>
      </c>
      <c r="K480" s="244" t="s">
        <v>89</v>
      </c>
      <c r="L480" s="244" t="s">
        <v>89</v>
      </c>
      <c r="M480" s="244">
        <v>1</v>
      </c>
      <c r="N480" s="244">
        <f t="shared" si="16"/>
        <v>0.78539816339744828</v>
      </c>
      <c r="R480" s="301"/>
      <c r="S480" s="301"/>
      <c r="T480" s="301"/>
      <c r="U480" s="301"/>
      <c r="V480" s="301"/>
      <c r="W480" s="301"/>
      <c r="X480" s="301"/>
      <c r="Y480" s="301"/>
      <c r="Z480" s="301"/>
      <c r="AA480" s="301"/>
      <c r="AB480" s="301"/>
      <c r="AC480" s="301"/>
      <c r="AD480" s="301"/>
      <c r="AE480" s="301"/>
      <c r="AF480" s="301"/>
      <c r="AG480" s="301"/>
      <c r="AH480" s="301"/>
      <c r="AI480" s="301"/>
    </row>
    <row r="481" spans="1:35" ht="20.100000000000001" customHeight="1" x14ac:dyDescent="0.2">
      <c r="A481" s="240">
        <v>478</v>
      </c>
      <c r="B481" s="241" t="s">
        <v>12</v>
      </c>
      <c r="C481" s="310" t="s">
        <v>426</v>
      </c>
      <c r="D481" s="310" t="s">
        <v>438</v>
      </c>
      <c r="E481" s="309">
        <v>610046.2960279017</v>
      </c>
      <c r="F481" s="310" t="s">
        <v>897</v>
      </c>
      <c r="G481" s="244" t="s">
        <v>937</v>
      </c>
      <c r="H481" s="244" t="s">
        <v>429</v>
      </c>
      <c r="I481" s="288">
        <v>3</v>
      </c>
      <c r="J481" s="244" t="s">
        <v>919</v>
      </c>
      <c r="K481" s="244">
        <v>3</v>
      </c>
      <c r="L481" s="244">
        <v>2</v>
      </c>
      <c r="M481" s="244" t="s">
        <v>89</v>
      </c>
      <c r="N481" s="244">
        <f t="shared" si="16"/>
        <v>6</v>
      </c>
      <c r="R481" s="301"/>
      <c r="S481" s="301"/>
      <c r="T481" s="301"/>
      <c r="U481" s="301"/>
      <c r="V481" s="301"/>
      <c r="W481" s="301"/>
      <c r="X481" s="301"/>
      <c r="Y481" s="301"/>
      <c r="Z481" s="301"/>
      <c r="AA481" s="301"/>
      <c r="AB481" s="301"/>
      <c r="AC481" s="301"/>
      <c r="AD481" s="301"/>
      <c r="AE481" s="301"/>
      <c r="AF481" s="301"/>
      <c r="AG481" s="301"/>
      <c r="AH481" s="301"/>
      <c r="AI481" s="301"/>
    </row>
    <row r="482" spans="1:35" ht="20.100000000000001" customHeight="1" x14ac:dyDescent="0.2">
      <c r="A482" s="240">
        <v>479</v>
      </c>
      <c r="B482" s="241" t="s">
        <v>12</v>
      </c>
      <c r="C482" s="310" t="s">
        <v>426</v>
      </c>
      <c r="D482" s="310" t="s">
        <v>438</v>
      </c>
      <c r="E482" s="309">
        <v>609187.41264495312</v>
      </c>
      <c r="F482" s="310" t="s">
        <v>886</v>
      </c>
      <c r="G482" s="244" t="s">
        <v>948</v>
      </c>
      <c r="H482" s="244" t="s">
        <v>429</v>
      </c>
      <c r="I482" s="288">
        <v>3</v>
      </c>
      <c r="J482" s="244" t="s">
        <v>919</v>
      </c>
      <c r="K482" s="244">
        <v>2</v>
      </c>
      <c r="L482" s="244">
        <v>1</v>
      </c>
      <c r="M482" s="244" t="s">
        <v>89</v>
      </c>
      <c r="N482" s="244">
        <f t="shared" si="16"/>
        <v>2</v>
      </c>
      <c r="R482" s="301"/>
      <c r="S482" s="301"/>
      <c r="T482" s="301"/>
      <c r="U482" s="301"/>
      <c r="V482" s="301"/>
      <c r="W482" s="301"/>
      <c r="X482" s="301"/>
      <c r="Y482" s="301"/>
      <c r="Z482" s="301"/>
      <c r="AA482" s="301"/>
      <c r="AB482" s="301"/>
      <c r="AC482" s="301"/>
      <c r="AD482" s="301"/>
      <c r="AE482" s="301"/>
      <c r="AF482" s="301"/>
      <c r="AG482" s="301"/>
      <c r="AH482" s="301"/>
      <c r="AI482" s="301"/>
    </row>
    <row r="483" spans="1:35" ht="20.100000000000001" customHeight="1" x14ac:dyDescent="0.2">
      <c r="A483" s="240">
        <v>480</v>
      </c>
      <c r="B483" s="241" t="s">
        <v>12</v>
      </c>
      <c r="C483" s="310" t="s">
        <v>426</v>
      </c>
      <c r="D483" s="310" t="s">
        <v>438</v>
      </c>
      <c r="E483" s="309">
        <v>608807.05883621692</v>
      </c>
      <c r="F483" s="310" t="s">
        <v>897</v>
      </c>
      <c r="G483" s="244" t="s">
        <v>925</v>
      </c>
      <c r="H483" s="244" t="s">
        <v>429</v>
      </c>
      <c r="I483" s="288">
        <v>3</v>
      </c>
      <c r="J483" s="244" t="s">
        <v>919</v>
      </c>
      <c r="K483" s="244">
        <v>4</v>
      </c>
      <c r="L483" s="244">
        <v>3.5</v>
      </c>
      <c r="M483" s="244" t="s">
        <v>89</v>
      </c>
      <c r="N483" s="244">
        <f t="shared" si="16"/>
        <v>14</v>
      </c>
      <c r="R483" s="301"/>
      <c r="S483" s="301"/>
      <c r="T483" s="301"/>
      <c r="U483" s="301"/>
      <c r="V483" s="301"/>
      <c r="W483" s="301"/>
      <c r="X483" s="301"/>
      <c r="Y483" s="301"/>
      <c r="Z483" s="301"/>
      <c r="AA483" s="301"/>
      <c r="AB483" s="301"/>
      <c r="AC483" s="301"/>
      <c r="AD483" s="301"/>
      <c r="AE483" s="301"/>
      <c r="AF483" s="301"/>
      <c r="AG483" s="301"/>
      <c r="AH483" s="301"/>
      <c r="AI483" s="301"/>
    </row>
    <row r="484" spans="1:35" ht="20.100000000000001" customHeight="1" x14ac:dyDescent="0.2">
      <c r="A484" s="240">
        <v>481</v>
      </c>
      <c r="B484" s="241" t="s">
        <v>12</v>
      </c>
      <c r="C484" s="310" t="s">
        <v>426</v>
      </c>
      <c r="D484" s="310" t="s">
        <v>438</v>
      </c>
      <c r="E484" s="309">
        <v>608695.96860310447</v>
      </c>
      <c r="F484" s="310" t="s">
        <v>883</v>
      </c>
      <c r="G484" s="244" t="s">
        <v>901</v>
      </c>
      <c r="H484" s="244" t="s">
        <v>429</v>
      </c>
      <c r="I484" s="288">
        <v>2</v>
      </c>
      <c r="J484" s="244" t="s">
        <v>919</v>
      </c>
      <c r="K484" s="244">
        <v>2</v>
      </c>
      <c r="L484" s="244">
        <v>1.5</v>
      </c>
      <c r="M484" s="244" t="s">
        <v>89</v>
      </c>
      <c r="N484" s="244">
        <f t="shared" si="16"/>
        <v>3</v>
      </c>
      <c r="R484" s="301"/>
      <c r="S484" s="301"/>
      <c r="T484" s="301"/>
      <c r="U484" s="301"/>
      <c r="V484" s="301"/>
      <c r="W484" s="301"/>
      <c r="X484" s="301"/>
      <c r="Y484" s="301"/>
      <c r="Z484" s="301"/>
      <c r="AA484" s="301"/>
      <c r="AB484" s="301"/>
      <c r="AC484" s="301"/>
      <c r="AD484" s="301"/>
      <c r="AE484" s="301"/>
      <c r="AF484" s="301"/>
      <c r="AG484" s="301"/>
      <c r="AH484" s="301"/>
      <c r="AI484" s="301"/>
    </row>
    <row r="485" spans="1:35" ht="20.100000000000001" customHeight="1" x14ac:dyDescent="0.2">
      <c r="A485" s="240">
        <v>482</v>
      </c>
      <c r="B485" s="241" t="s">
        <v>12</v>
      </c>
      <c r="C485" s="310" t="s">
        <v>426</v>
      </c>
      <c r="D485" s="310" t="s">
        <v>438</v>
      </c>
      <c r="E485" s="309">
        <v>608651.69500155596</v>
      </c>
      <c r="F485" s="310" t="s">
        <v>871</v>
      </c>
      <c r="G485" s="244" t="s">
        <v>872</v>
      </c>
      <c r="H485" s="244" t="s">
        <v>429</v>
      </c>
      <c r="I485" s="288">
        <v>1</v>
      </c>
      <c r="J485" s="244" t="s">
        <v>919</v>
      </c>
      <c r="K485" s="244">
        <v>1</v>
      </c>
      <c r="L485" s="244">
        <v>1.5</v>
      </c>
      <c r="M485" s="244" t="s">
        <v>89</v>
      </c>
      <c r="N485" s="244">
        <f t="shared" si="16"/>
        <v>1.5</v>
      </c>
      <c r="R485" s="301"/>
      <c r="S485" s="301"/>
      <c r="T485" s="301"/>
      <c r="U485" s="301"/>
      <c r="V485" s="301"/>
      <c r="W485" s="301"/>
      <c r="X485" s="301"/>
      <c r="Y485" s="301"/>
      <c r="Z485" s="301"/>
      <c r="AA485" s="301"/>
      <c r="AB485" s="301"/>
      <c r="AC485" s="301"/>
      <c r="AD485" s="301"/>
      <c r="AE485" s="301"/>
      <c r="AF485" s="301"/>
      <c r="AG485" s="301"/>
      <c r="AH485" s="301"/>
      <c r="AI485" s="301"/>
    </row>
    <row r="486" spans="1:35" ht="20.100000000000001" customHeight="1" x14ac:dyDescent="0.2">
      <c r="A486" s="240">
        <v>483</v>
      </c>
      <c r="B486" s="241" t="s">
        <v>12</v>
      </c>
      <c r="C486" s="310" t="s">
        <v>426</v>
      </c>
      <c r="D486" s="310" t="s">
        <v>438</v>
      </c>
      <c r="E486" s="309">
        <v>608596.39197239943</v>
      </c>
      <c r="F486" s="310" t="s">
        <v>897</v>
      </c>
      <c r="G486" s="244" t="s">
        <v>943</v>
      </c>
      <c r="H486" s="244" t="s">
        <v>429</v>
      </c>
      <c r="I486" s="288">
        <v>1</v>
      </c>
      <c r="J486" s="244" t="s">
        <v>919</v>
      </c>
      <c r="K486" s="244">
        <v>0.5</v>
      </c>
      <c r="L486" s="244">
        <v>0.5</v>
      </c>
      <c r="M486" s="244" t="s">
        <v>89</v>
      </c>
      <c r="N486" s="244">
        <f t="shared" si="16"/>
        <v>0.25</v>
      </c>
      <c r="R486" s="301"/>
      <c r="S486" s="301"/>
      <c r="T486" s="301"/>
      <c r="U486" s="301"/>
      <c r="V486" s="301"/>
      <c r="W486" s="301"/>
      <c r="X486" s="301"/>
      <c r="Y486" s="301"/>
      <c r="Z486" s="301"/>
      <c r="AA486" s="301"/>
      <c r="AB486" s="301"/>
      <c r="AC486" s="301"/>
      <c r="AD486" s="301"/>
      <c r="AE486" s="301"/>
      <c r="AF486" s="301"/>
      <c r="AG486" s="301"/>
      <c r="AH486" s="301"/>
      <c r="AI486" s="301"/>
    </row>
    <row r="487" spans="1:35" ht="20.100000000000001" customHeight="1" x14ac:dyDescent="0.2">
      <c r="A487" s="240">
        <v>484</v>
      </c>
      <c r="B487" s="241" t="s">
        <v>12</v>
      </c>
      <c r="C487" s="310" t="s">
        <v>426</v>
      </c>
      <c r="D487" s="310" t="s">
        <v>438</v>
      </c>
      <c r="E487" s="309">
        <v>608585.32439094933</v>
      </c>
      <c r="F487" s="310" t="s">
        <v>871</v>
      </c>
      <c r="G487" s="244" t="s">
        <v>872</v>
      </c>
      <c r="H487" s="244" t="s">
        <v>429</v>
      </c>
      <c r="I487" s="288">
        <v>1</v>
      </c>
      <c r="J487" s="244" t="s">
        <v>919</v>
      </c>
      <c r="K487" s="244">
        <v>1</v>
      </c>
      <c r="L487" s="244">
        <v>1.5</v>
      </c>
      <c r="M487" s="244" t="s">
        <v>89</v>
      </c>
      <c r="N487" s="244">
        <f t="shared" si="16"/>
        <v>1.5</v>
      </c>
      <c r="R487" s="301"/>
      <c r="S487" s="301"/>
      <c r="T487" s="301"/>
      <c r="U487" s="301"/>
      <c r="V487" s="301"/>
      <c r="W487" s="301"/>
      <c r="X487" s="301"/>
      <c r="Y487" s="301"/>
      <c r="Z487" s="301"/>
      <c r="AA487" s="301"/>
      <c r="AB487" s="301"/>
      <c r="AC487" s="301"/>
      <c r="AD487" s="301"/>
      <c r="AE487" s="301"/>
      <c r="AF487" s="301"/>
      <c r="AG487" s="301"/>
      <c r="AH487" s="301"/>
      <c r="AI487" s="301"/>
    </row>
    <row r="488" spans="1:35" ht="20.100000000000001" customHeight="1" x14ac:dyDescent="0.2">
      <c r="A488" s="240">
        <v>485</v>
      </c>
      <c r="B488" s="241" t="s">
        <v>12</v>
      </c>
      <c r="C488" s="310" t="s">
        <v>426</v>
      </c>
      <c r="D488" s="310" t="s">
        <v>438</v>
      </c>
      <c r="E488" s="309">
        <v>608541.1171411752</v>
      </c>
      <c r="F488" s="310" t="s">
        <v>871</v>
      </c>
      <c r="G488" s="244" t="s">
        <v>872</v>
      </c>
      <c r="H488" s="244" t="s">
        <v>429</v>
      </c>
      <c r="I488" s="288">
        <v>1</v>
      </c>
      <c r="J488" s="244" t="s">
        <v>919</v>
      </c>
      <c r="K488" s="244">
        <v>1</v>
      </c>
      <c r="L488" s="244">
        <v>1.5</v>
      </c>
      <c r="M488" s="244" t="s">
        <v>89</v>
      </c>
      <c r="N488" s="244">
        <f t="shared" si="16"/>
        <v>1.5</v>
      </c>
      <c r="R488" s="301"/>
      <c r="S488" s="301"/>
      <c r="T488" s="301"/>
      <c r="U488" s="301"/>
      <c r="V488" s="301"/>
      <c r="W488" s="301"/>
      <c r="X488" s="301"/>
      <c r="Y488" s="301"/>
      <c r="Z488" s="301"/>
      <c r="AA488" s="301"/>
      <c r="AB488" s="301"/>
      <c r="AC488" s="301"/>
      <c r="AD488" s="301"/>
      <c r="AE488" s="301"/>
      <c r="AF488" s="301"/>
      <c r="AG488" s="301"/>
      <c r="AH488" s="301"/>
      <c r="AI488" s="301"/>
    </row>
    <row r="489" spans="1:35" ht="20.100000000000001" customHeight="1" x14ac:dyDescent="0.2">
      <c r="A489" s="240">
        <v>486</v>
      </c>
      <c r="B489" s="241" t="s">
        <v>12</v>
      </c>
      <c r="C489" s="310" t="s">
        <v>426</v>
      </c>
      <c r="D489" s="310" t="s">
        <v>438</v>
      </c>
      <c r="E489" s="309">
        <v>608429.99098914035</v>
      </c>
      <c r="F489" s="310" t="s">
        <v>871</v>
      </c>
      <c r="G489" s="244" t="s">
        <v>872</v>
      </c>
      <c r="H489" s="244" t="s">
        <v>429</v>
      </c>
      <c r="I489" s="288">
        <v>1</v>
      </c>
      <c r="J489" s="244" t="s">
        <v>919</v>
      </c>
      <c r="K489" s="244">
        <v>1</v>
      </c>
      <c r="L489" s="244">
        <v>1.5</v>
      </c>
      <c r="M489" s="244" t="s">
        <v>89</v>
      </c>
      <c r="N489" s="244">
        <f t="shared" si="16"/>
        <v>1.5</v>
      </c>
      <c r="R489" s="301"/>
      <c r="S489" s="301"/>
      <c r="T489" s="301"/>
      <c r="U489" s="301"/>
      <c r="V489" s="301"/>
      <c r="W489" s="301"/>
      <c r="X489" s="301"/>
      <c r="Y489" s="301"/>
      <c r="Z489" s="301"/>
      <c r="AA489" s="301"/>
      <c r="AB489" s="301"/>
      <c r="AC489" s="301"/>
      <c r="AD489" s="301"/>
      <c r="AE489" s="301"/>
      <c r="AF489" s="301"/>
      <c r="AG489" s="301"/>
      <c r="AH489" s="301"/>
      <c r="AI489" s="301"/>
    </row>
    <row r="490" spans="1:35" ht="20.100000000000001" customHeight="1" x14ac:dyDescent="0.2">
      <c r="A490" s="240">
        <v>487</v>
      </c>
      <c r="B490" s="241" t="s">
        <v>12</v>
      </c>
      <c r="C490" s="310" t="s">
        <v>426</v>
      </c>
      <c r="D490" s="310" t="s">
        <v>438</v>
      </c>
      <c r="E490" s="309">
        <v>608224.52931027208</v>
      </c>
      <c r="F490" s="310" t="s">
        <v>871</v>
      </c>
      <c r="G490" s="244" t="s">
        <v>872</v>
      </c>
      <c r="H490" s="244" t="s">
        <v>870</v>
      </c>
      <c r="I490" s="288">
        <v>1</v>
      </c>
      <c r="J490" s="244" t="s">
        <v>919</v>
      </c>
      <c r="K490" s="244">
        <v>1</v>
      </c>
      <c r="L490" s="244">
        <v>1.5</v>
      </c>
      <c r="M490" s="244" t="s">
        <v>89</v>
      </c>
      <c r="N490" s="244">
        <f t="shared" si="16"/>
        <v>1.5</v>
      </c>
      <c r="R490" s="301"/>
      <c r="S490" s="301"/>
      <c r="T490" s="301"/>
      <c r="U490" s="301"/>
      <c r="V490" s="301"/>
      <c r="W490" s="301"/>
      <c r="X490" s="301"/>
      <c r="Y490" s="301"/>
      <c r="Z490" s="301"/>
      <c r="AA490" s="301"/>
      <c r="AB490" s="301"/>
      <c r="AC490" s="301"/>
      <c r="AD490" s="301"/>
      <c r="AE490" s="301"/>
      <c r="AF490" s="301"/>
      <c r="AG490" s="301"/>
      <c r="AH490" s="301"/>
      <c r="AI490" s="301"/>
    </row>
    <row r="491" spans="1:35" ht="20.100000000000001" customHeight="1" x14ac:dyDescent="0.2">
      <c r="A491" s="240">
        <v>488</v>
      </c>
      <c r="B491" s="241" t="s">
        <v>12</v>
      </c>
      <c r="C491" s="310" t="s">
        <v>426</v>
      </c>
      <c r="D491" s="310" t="s">
        <v>438</v>
      </c>
      <c r="E491" s="309">
        <v>608065.13966832694</v>
      </c>
      <c r="F491" s="310" t="s">
        <v>883</v>
      </c>
      <c r="G491" s="244" t="s">
        <v>901</v>
      </c>
      <c r="H491" s="244" t="s">
        <v>869</v>
      </c>
      <c r="I491" s="288">
        <v>2</v>
      </c>
      <c r="J491" s="244" t="s">
        <v>919</v>
      </c>
      <c r="K491" s="244">
        <v>2</v>
      </c>
      <c r="L491" s="244">
        <v>1</v>
      </c>
      <c r="M491" s="244" t="s">
        <v>89</v>
      </c>
      <c r="N491" s="244">
        <f t="shared" si="16"/>
        <v>2</v>
      </c>
      <c r="R491" s="301"/>
      <c r="S491" s="301"/>
      <c r="T491" s="301"/>
      <c r="U491" s="301"/>
      <c r="V491" s="301"/>
      <c r="W491" s="301"/>
      <c r="X491" s="301"/>
      <c r="Y491" s="301"/>
      <c r="Z491" s="301"/>
      <c r="AA491" s="301"/>
      <c r="AB491" s="301"/>
      <c r="AC491" s="301"/>
      <c r="AD491" s="301"/>
      <c r="AE491" s="301"/>
      <c r="AF491" s="301"/>
      <c r="AG491" s="301"/>
      <c r="AH491" s="301"/>
      <c r="AI491" s="301"/>
    </row>
    <row r="492" spans="1:35" ht="20.100000000000001" customHeight="1" x14ac:dyDescent="0.2">
      <c r="A492" s="240">
        <v>489</v>
      </c>
      <c r="B492" s="241" t="s">
        <v>12</v>
      </c>
      <c r="C492" s="310" t="s">
        <v>426</v>
      </c>
      <c r="D492" s="310" t="s">
        <v>438</v>
      </c>
      <c r="E492" s="309">
        <v>607817.53560039739</v>
      </c>
      <c r="F492" s="310" t="s">
        <v>892</v>
      </c>
      <c r="G492" s="244" t="s">
        <v>903</v>
      </c>
      <c r="H492" s="244" t="s">
        <v>429</v>
      </c>
      <c r="I492" s="288">
        <v>1</v>
      </c>
      <c r="J492" s="244" t="s">
        <v>873</v>
      </c>
      <c r="K492" s="244">
        <v>0.5</v>
      </c>
      <c r="L492" s="244">
        <v>0.5</v>
      </c>
      <c r="M492" s="244" t="s">
        <v>89</v>
      </c>
      <c r="N492" s="244">
        <f t="shared" si="16"/>
        <v>0.25</v>
      </c>
      <c r="R492" s="301"/>
      <c r="S492" s="301"/>
      <c r="T492" s="301"/>
      <c r="U492" s="301"/>
      <c r="V492" s="301"/>
      <c r="W492" s="301"/>
      <c r="X492" s="301"/>
      <c r="Y492" s="301"/>
      <c r="Z492" s="301"/>
      <c r="AA492" s="301"/>
      <c r="AB492" s="301"/>
      <c r="AC492" s="301"/>
      <c r="AD492" s="301"/>
      <c r="AE492" s="301"/>
      <c r="AF492" s="301"/>
      <c r="AG492" s="301"/>
      <c r="AH492" s="301"/>
      <c r="AI492" s="301"/>
    </row>
    <row r="493" spans="1:35" ht="20.100000000000001" customHeight="1" x14ac:dyDescent="0.2">
      <c r="A493" s="240">
        <v>490</v>
      </c>
      <c r="B493" s="241" t="s">
        <v>12</v>
      </c>
      <c r="C493" s="310" t="s">
        <v>426</v>
      </c>
      <c r="D493" s="310" t="s">
        <v>438</v>
      </c>
      <c r="E493" s="309">
        <v>607434.08522015694</v>
      </c>
      <c r="F493" s="310" t="s">
        <v>871</v>
      </c>
      <c r="G493" s="244" t="s">
        <v>942</v>
      </c>
      <c r="H493" s="244" t="s">
        <v>429</v>
      </c>
      <c r="I493" s="288">
        <v>1</v>
      </c>
      <c r="J493" s="244" t="s">
        <v>919</v>
      </c>
      <c r="K493" s="244">
        <v>1</v>
      </c>
      <c r="L493" s="244">
        <v>1.5</v>
      </c>
      <c r="M493" s="244" t="s">
        <v>89</v>
      </c>
      <c r="N493" s="244">
        <f t="shared" si="16"/>
        <v>1.5</v>
      </c>
      <c r="R493" s="301"/>
      <c r="S493" s="301"/>
      <c r="T493" s="301"/>
      <c r="U493" s="301"/>
      <c r="V493" s="301"/>
      <c r="W493" s="301"/>
      <c r="X493" s="301"/>
      <c r="Y493" s="301"/>
      <c r="Z493" s="301"/>
      <c r="AA493" s="301"/>
      <c r="AB493" s="301"/>
      <c r="AC493" s="301"/>
      <c r="AD493" s="301"/>
      <c r="AE493" s="301"/>
      <c r="AF493" s="301"/>
      <c r="AG493" s="301"/>
      <c r="AH493" s="301"/>
      <c r="AI493" s="301"/>
    </row>
    <row r="494" spans="1:35" ht="20.100000000000001" customHeight="1" x14ac:dyDescent="0.2">
      <c r="A494" s="240">
        <v>491</v>
      </c>
      <c r="B494" s="241" t="s">
        <v>12</v>
      </c>
      <c r="C494" s="310" t="s">
        <v>426</v>
      </c>
      <c r="D494" s="310" t="s">
        <v>438</v>
      </c>
      <c r="E494" s="309">
        <v>607189.4888945641</v>
      </c>
      <c r="F494" s="310" t="s">
        <v>895</v>
      </c>
      <c r="G494" s="244" t="s">
        <v>923</v>
      </c>
      <c r="H494" s="244" t="s">
        <v>429</v>
      </c>
      <c r="I494" s="288">
        <v>3</v>
      </c>
      <c r="J494" s="244" t="s">
        <v>919</v>
      </c>
      <c r="K494" s="244">
        <v>3.5</v>
      </c>
      <c r="L494" s="244">
        <v>2.5</v>
      </c>
      <c r="M494" s="244" t="s">
        <v>89</v>
      </c>
      <c r="N494" s="244">
        <f t="shared" si="16"/>
        <v>8.75</v>
      </c>
      <c r="R494" s="301"/>
      <c r="S494" s="301"/>
      <c r="T494" s="301"/>
      <c r="U494" s="301"/>
      <c r="V494" s="301"/>
      <c r="W494" s="301"/>
      <c r="X494" s="301"/>
      <c r="Y494" s="301"/>
      <c r="Z494" s="301"/>
      <c r="AA494" s="301"/>
      <c r="AB494" s="301"/>
      <c r="AC494" s="301"/>
      <c r="AD494" s="301"/>
      <c r="AE494" s="301"/>
      <c r="AF494" s="301"/>
      <c r="AG494" s="301"/>
      <c r="AH494" s="301"/>
      <c r="AI494" s="301"/>
    </row>
    <row r="495" spans="1:35" ht="20.100000000000001" customHeight="1" x14ac:dyDescent="0.2">
      <c r="A495" s="240">
        <v>492</v>
      </c>
      <c r="B495" s="241" t="s">
        <v>12</v>
      </c>
      <c r="C495" s="310" t="s">
        <v>426</v>
      </c>
      <c r="D495" s="310" t="s">
        <v>438</v>
      </c>
      <c r="E495" s="309">
        <v>607180.32586211211</v>
      </c>
      <c r="F495" s="310" t="s">
        <v>871</v>
      </c>
      <c r="G495" s="244" t="s">
        <v>932</v>
      </c>
      <c r="H495" s="244" t="s">
        <v>429</v>
      </c>
      <c r="I495" s="288">
        <v>1</v>
      </c>
      <c r="J495" s="244" t="s">
        <v>919</v>
      </c>
      <c r="K495" s="244">
        <v>1</v>
      </c>
      <c r="L495" s="244">
        <v>1</v>
      </c>
      <c r="M495" s="244" t="s">
        <v>89</v>
      </c>
      <c r="N495" s="244">
        <f t="shared" si="16"/>
        <v>1</v>
      </c>
      <c r="R495" s="301"/>
      <c r="S495" s="301"/>
      <c r="T495" s="301"/>
      <c r="U495" s="301"/>
      <c r="V495" s="301"/>
      <c r="W495" s="301"/>
      <c r="X495" s="301"/>
      <c r="Y495" s="301"/>
      <c r="Z495" s="301"/>
      <c r="AA495" s="301"/>
      <c r="AB495" s="301"/>
      <c r="AC495" s="301"/>
      <c r="AD495" s="301"/>
      <c r="AE495" s="301"/>
      <c r="AF495" s="301"/>
      <c r="AG495" s="301"/>
      <c r="AH495" s="301"/>
      <c r="AI495" s="301"/>
    </row>
    <row r="496" spans="1:35" ht="20.100000000000001" customHeight="1" x14ac:dyDescent="0.2">
      <c r="A496" s="240">
        <v>493</v>
      </c>
      <c r="B496" s="241" t="s">
        <v>12</v>
      </c>
      <c r="C496" s="310" t="s">
        <v>426</v>
      </c>
      <c r="D496" s="310" t="s">
        <v>438</v>
      </c>
      <c r="E496" s="309">
        <v>606798.03168103925</v>
      </c>
      <c r="F496" s="310" t="s">
        <v>871</v>
      </c>
      <c r="G496" s="244" t="s">
        <v>916</v>
      </c>
      <c r="H496" s="244" t="s">
        <v>429</v>
      </c>
      <c r="I496" s="288">
        <v>1</v>
      </c>
      <c r="J496" s="244" t="s">
        <v>919</v>
      </c>
      <c r="K496" s="244">
        <v>1</v>
      </c>
      <c r="L496" s="244">
        <v>1</v>
      </c>
      <c r="M496" s="244" t="s">
        <v>89</v>
      </c>
      <c r="N496" s="244">
        <f t="shared" si="16"/>
        <v>1</v>
      </c>
      <c r="R496" s="301"/>
      <c r="S496" s="301"/>
      <c r="T496" s="301"/>
      <c r="U496" s="301"/>
      <c r="V496" s="301"/>
      <c r="W496" s="301"/>
      <c r="X496" s="301"/>
      <c r="Y496" s="301"/>
      <c r="Z496" s="301"/>
      <c r="AA496" s="301"/>
      <c r="AB496" s="301"/>
      <c r="AC496" s="301"/>
      <c r="AD496" s="301"/>
      <c r="AE496" s="301"/>
      <c r="AF496" s="301"/>
      <c r="AG496" s="301"/>
      <c r="AH496" s="301"/>
      <c r="AI496" s="301"/>
    </row>
    <row r="497" spans="1:35" ht="20.100000000000001" customHeight="1" x14ac:dyDescent="0.2">
      <c r="A497" s="240">
        <v>494</v>
      </c>
      <c r="B497" s="241" t="s">
        <v>12</v>
      </c>
      <c r="C497" s="310" t="s">
        <v>426</v>
      </c>
      <c r="D497" s="310" t="s">
        <v>438</v>
      </c>
      <c r="E497" s="309">
        <v>606717.65014884702</v>
      </c>
      <c r="F497" s="310" t="s">
        <v>880</v>
      </c>
      <c r="G497" s="244" t="s">
        <v>915</v>
      </c>
      <c r="H497" s="244" t="s">
        <v>429</v>
      </c>
      <c r="I497" s="288">
        <v>1</v>
      </c>
      <c r="J497" s="244" t="s">
        <v>950</v>
      </c>
      <c r="K497" s="244">
        <v>0.5</v>
      </c>
      <c r="L497" s="244">
        <v>0.6</v>
      </c>
      <c r="M497" s="244" t="s">
        <v>89</v>
      </c>
      <c r="N497" s="244">
        <f t="shared" si="16"/>
        <v>0.3</v>
      </c>
      <c r="R497" s="301"/>
      <c r="S497" s="301"/>
      <c r="T497" s="301"/>
      <c r="U497" s="301"/>
      <c r="V497" s="301"/>
      <c r="W497" s="301"/>
      <c r="X497" s="301"/>
      <c r="Y497" s="301"/>
      <c r="Z497" s="301"/>
      <c r="AA497" s="301"/>
      <c r="AB497" s="301"/>
      <c r="AC497" s="301"/>
      <c r="AD497" s="301"/>
      <c r="AE497" s="301"/>
      <c r="AF497" s="301"/>
      <c r="AG497" s="301"/>
      <c r="AH497" s="301"/>
      <c r="AI497" s="301"/>
    </row>
    <row r="498" spans="1:35" ht="20.100000000000001" customHeight="1" x14ac:dyDescent="0.2">
      <c r="A498" s="240">
        <v>495</v>
      </c>
      <c r="B498" s="241" t="s">
        <v>12</v>
      </c>
      <c r="C498" s="310" t="s">
        <v>426</v>
      </c>
      <c r="D498" s="310" t="s">
        <v>438</v>
      </c>
      <c r="E498" s="309">
        <v>606707.29285293946</v>
      </c>
      <c r="F498" s="310" t="s">
        <v>880</v>
      </c>
      <c r="G498" s="244" t="s">
        <v>915</v>
      </c>
      <c r="H498" s="244" t="s">
        <v>429</v>
      </c>
      <c r="I498" s="288">
        <v>1</v>
      </c>
      <c r="J498" s="244" t="s">
        <v>950</v>
      </c>
      <c r="K498" s="244">
        <v>0.5</v>
      </c>
      <c r="L498" s="244">
        <v>0.6</v>
      </c>
      <c r="M498" s="244" t="s">
        <v>89</v>
      </c>
      <c r="N498" s="244">
        <f t="shared" si="16"/>
        <v>0.3</v>
      </c>
      <c r="R498" s="301"/>
      <c r="S498" s="301"/>
      <c r="T498" s="301"/>
      <c r="U498" s="301"/>
      <c r="V498" s="301"/>
      <c r="W498" s="301"/>
      <c r="X498" s="301"/>
      <c r="Y498" s="301"/>
      <c r="Z498" s="301"/>
      <c r="AA498" s="301"/>
      <c r="AB498" s="301"/>
      <c r="AC498" s="301"/>
      <c r="AD498" s="301"/>
      <c r="AE498" s="301"/>
      <c r="AF498" s="301"/>
      <c r="AG498" s="301"/>
      <c r="AH498" s="301"/>
      <c r="AI498" s="301"/>
    </row>
    <row r="499" spans="1:35" ht="20.100000000000001" customHeight="1" x14ac:dyDescent="0.2">
      <c r="A499" s="240">
        <v>496</v>
      </c>
      <c r="B499" s="241" t="s">
        <v>12</v>
      </c>
      <c r="C499" s="310" t="s">
        <v>432</v>
      </c>
      <c r="D499" s="310" t="s">
        <v>438</v>
      </c>
      <c r="E499" s="309">
        <v>606693.82723010553</v>
      </c>
      <c r="F499" s="310" t="s">
        <v>880</v>
      </c>
      <c r="G499" s="244" t="s">
        <v>915</v>
      </c>
      <c r="H499" s="244" t="s">
        <v>429</v>
      </c>
      <c r="I499" s="288">
        <v>1</v>
      </c>
      <c r="J499" s="244" t="s">
        <v>950</v>
      </c>
      <c r="K499" s="244">
        <v>0.5</v>
      </c>
      <c r="L499" s="244">
        <v>0.6</v>
      </c>
      <c r="M499" s="244" t="s">
        <v>89</v>
      </c>
      <c r="N499" s="244">
        <f t="shared" si="16"/>
        <v>0.3</v>
      </c>
      <c r="R499" s="301"/>
      <c r="S499" s="301"/>
      <c r="T499" s="301"/>
      <c r="U499" s="301"/>
      <c r="V499" s="301"/>
      <c r="W499" s="301"/>
      <c r="X499" s="301"/>
      <c r="Y499" s="301"/>
      <c r="Z499" s="301"/>
      <c r="AA499" s="301"/>
      <c r="AB499" s="301"/>
      <c r="AC499" s="301"/>
      <c r="AD499" s="301"/>
      <c r="AE499" s="301"/>
      <c r="AF499" s="301"/>
      <c r="AG499" s="301"/>
      <c r="AH499" s="301"/>
      <c r="AI499" s="301"/>
    </row>
    <row r="500" spans="1:35" ht="20.100000000000001" customHeight="1" x14ac:dyDescent="0.2">
      <c r="A500" s="240">
        <v>497</v>
      </c>
      <c r="B500" s="241" t="s">
        <v>12</v>
      </c>
      <c r="C500" s="310" t="s">
        <v>426</v>
      </c>
      <c r="D500" s="310" t="s">
        <v>438</v>
      </c>
      <c r="E500" s="309">
        <v>606693.82723010553</v>
      </c>
      <c r="F500" s="310" t="s">
        <v>880</v>
      </c>
      <c r="G500" s="244" t="s">
        <v>915</v>
      </c>
      <c r="H500" s="244" t="s">
        <v>870</v>
      </c>
      <c r="I500" s="288">
        <v>1</v>
      </c>
      <c r="J500" s="244" t="s">
        <v>873</v>
      </c>
      <c r="K500" s="244">
        <v>0.5</v>
      </c>
      <c r="L500" s="244">
        <v>0.6</v>
      </c>
      <c r="M500" s="244" t="s">
        <v>89</v>
      </c>
      <c r="N500" s="244">
        <f t="shared" si="16"/>
        <v>0.3</v>
      </c>
      <c r="R500" s="301"/>
      <c r="S500" s="301"/>
      <c r="T500" s="301"/>
      <c r="U500" s="301"/>
      <c r="V500" s="301"/>
      <c r="W500" s="301"/>
      <c r="X500" s="301"/>
      <c r="Y500" s="301"/>
      <c r="Z500" s="301"/>
      <c r="AA500" s="301"/>
      <c r="AB500" s="301"/>
      <c r="AC500" s="301"/>
      <c r="AD500" s="301"/>
      <c r="AE500" s="301"/>
      <c r="AF500" s="301"/>
      <c r="AG500" s="301"/>
      <c r="AH500" s="301"/>
      <c r="AI500" s="301"/>
    </row>
    <row r="501" spans="1:35" ht="20.100000000000001" customHeight="1" x14ac:dyDescent="0.2">
      <c r="A501" s="240">
        <v>498</v>
      </c>
      <c r="B501" s="241" t="s">
        <v>12</v>
      </c>
      <c r="C501" s="310" t="s">
        <v>426</v>
      </c>
      <c r="D501" s="310" t="s">
        <v>438</v>
      </c>
      <c r="E501" s="309">
        <v>606549.17571176391</v>
      </c>
      <c r="F501" s="310" t="s">
        <v>888</v>
      </c>
      <c r="G501" s="244" t="s">
        <v>926</v>
      </c>
      <c r="H501" s="244" t="s">
        <v>429</v>
      </c>
      <c r="I501" s="288">
        <v>1</v>
      </c>
      <c r="J501" s="244" t="s">
        <v>919</v>
      </c>
      <c r="K501" s="244">
        <v>0.5</v>
      </c>
      <c r="L501" s="244">
        <v>0.8</v>
      </c>
      <c r="M501" s="244" t="s">
        <v>89</v>
      </c>
      <c r="N501" s="244">
        <f t="shared" si="16"/>
        <v>0.4</v>
      </c>
      <c r="R501" s="301"/>
      <c r="S501" s="301"/>
      <c r="T501" s="301"/>
      <c r="U501" s="301"/>
      <c r="V501" s="301"/>
      <c r="W501" s="301"/>
      <c r="X501" s="301"/>
      <c r="Y501" s="301"/>
      <c r="Z501" s="301"/>
      <c r="AA501" s="301"/>
      <c r="AB501" s="301"/>
      <c r="AC501" s="301"/>
      <c r="AD501" s="301"/>
      <c r="AE501" s="301"/>
      <c r="AF501" s="301"/>
      <c r="AG501" s="301"/>
      <c r="AH501" s="301"/>
      <c r="AI501" s="301"/>
    </row>
    <row r="502" spans="1:35" ht="20.100000000000001" customHeight="1" x14ac:dyDescent="0.2">
      <c r="A502" s="240">
        <v>499</v>
      </c>
      <c r="B502" s="241" t="s">
        <v>12</v>
      </c>
      <c r="C502" s="310" t="s">
        <v>426</v>
      </c>
      <c r="D502" s="310" t="s">
        <v>438</v>
      </c>
      <c r="E502" s="309">
        <v>606314.1036248887</v>
      </c>
      <c r="F502" s="310" t="s">
        <v>871</v>
      </c>
      <c r="G502" s="244" t="s">
        <v>932</v>
      </c>
      <c r="H502" s="244" t="s">
        <v>429</v>
      </c>
      <c r="I502" s="288">
        <v>1</v>
      </c>
      <c r="J502" s="244" t="s">
        <v>919</v>
      </c>
      <c r="K502" s="244">
        <v>1</v>
      </c>
      <c r="L502" s="244">
        <v>1</v>
      </c>
      <c r="M502" s="244" t="s">
        <v>89</v>
      </c>
      <c r="N502" s="244">
        <f t="shared" si="16"/>
        <v>1</v>
      </c>
      <c r="R502" s="301"/>
      <c r="S502" s="301"/>
      <c r="T502" s="301"/>
      <c r="U502" s="301"/>
      <c r="V502" s="301"/>
      <c r="W502" s="301"/>
      <c r="X502" s="301"/>
      <c r="Y502" s="301"/>
      <c r="Z502" s="301"/>
      <c r="AA502" s="301"/>
      <c r="AB502" s="301"/>
      <c r="AC502" s="301"/>
      <c r="AD502" s="301"/>
      <c r="AE502" s="301"/>
      <c r="AF502" s="301"/>
      <c r="AG502" s="301"/>
      <c r="AH502" s="301"/>
      <c r="AI502" s="301"/>
    </row>
    <row r="503" spans="1:35" ht="20.100000000000001" customHeight="1" x14ac:dyDescent="0.2">
      <c r="A503" s="240">
        <v>500</v>
      </c>
      <c r="B503" s="241" t="s">
        <v>12</v>
      </c>
      <c r="C503" s="310" t="s">
        <v>426</v>
      </c>
      <c r="D503" s="310" t="s">
        <v>438</v>
      </c>
      <c r="E503" s="309">
        <v>606009.76121221832</v>
      </c>
      <c r="F503" s="310" t="s">
        <v>871</v>
      </c>
      <c r="G503" s="244" t="s">
        <v>932</v>
      </c>
      <c r="H503" s="244" t="s">
        <v>429</v>
      </c>
      <c r="I503" s="288">
        <v>1</v>
      </c>
      <c r="J503" s="244" t="s">
        <v>919</v>
      </c>
      <c r="K503" s="244">
        <v>1</v>
      </c>
      <c r="L503" s="244">
        <v>1</v>
      </c>
      <c r="M503" s="244" t="s">
        <v>89</v>
      </c>
      <c r="N503" s="244">
        <f t="shared" si="16"/>
        <v>1</v>
      </c>
      <c r="R503" s="301"/>
      <c r="S503" s="301"/>
      <c r="T503" s="301"/>
      <c r="U503" s="301"/>
      <c r="V503" s="301"/>
      <c r="W503" s="301"/>
      <c r="X503" s="301"/>
      <c r="Y503" s="301"/>
      <c r="Z503" s="301"/>
      <c r="AA503" s="301"/>
      <c r="AB503" s="301"/>
      <c r="AC503" s="301"/>
      <c r="AD503" s="301"/>
      <c r="AE503" s="301"/>
      <c r="AF503" s="301"/>
      <c r="AG503" s="301"/>
      <c r="AH503" s="301"/>
      <c r="AI503" s="301"/>
    </row>
    <row r="504" spans="1:35" ht="20.100000000000001" customHeight="1" x14ac:dyDescent="0.2">
      <c r="A504" s="240">
        <v>501</v>
      </c>
      <c r="B504" s="241" t="s">
        <v>12</v>
      </c>
      <c r="C504" s="310" t="s">
        <v>426</v>
      </c>
      <c r="D504" s="310" t="s">
        <v>438</v>
      </c>
      <c r="E504" s="309">
        <v>605636.04505430057</v>
      </c>
      <c r="F504" s="310" t="s">
        <v>871</v>
      </c>
      <c r="G504" s="244" t="s">
        <v>924</v>
      </c>
      <c r="H504" s="244" t="s">
        <v>870</v>
      </c>
      <c r="I504" s="288">
        <v>1</v>
      </c>
      <c r="J504" s="244" t="s">
        <v>919</v>
      </c>
      <c r="K504" s="244">
        <v>1</v>
      </c>
      <c r="L504" s="244">
        <v>1</v>
      </c>
      <c r="M504" s="244" t="s">
        <v>89</v>
      </c>
      <c r="N504" s="244">
        <f t="shared" si="16"/>
        <v>1</v>
      </c>
      <c r="R504" s="301"/>
      <c r="S504" s="301"/>
      <c r="T504" s="301"/>
      <c r="U504" s="301"/>
      <c r="V504" s="301"/>
      <c r="W504" s="301"/>
      <c r="X504" s="301"/>
      <c r="Y504" s="301"/>
      <c r="Z504" s="301"/>
      <c r="AA504" s="301"/>
      <c r="AB504" s="301"/>
      <c r="AC504" s="301"/>
      <c r="AD504" s="301"/>
      <c r="AE504" s="301"/>
      <c r="AF504" s="301"/>
      <c r="AG504" s="301"/>
      <c r="AH504" s="301"/>
      <c r="AI504" s="301"/>
    </row>
    <row r="505" spans="1:35" ht="20.100000000000001" customHeight="1" x14ac:dyDescent="0.2">
      <c r="A505" s="240">
        <v>502</v>
      </c>
      <c r="B505" s="241" t="s">
        <v>12</v>
      </c>
      <c r="C505" s="310" t="s">
        <v>426</v>
      </c>
      <c r="D505" s="310" t="s">
        <v>438</v>
      </c>
      <c r="E505" s="309">
        <v>604842.33787719952</v>
      </c>
      <c r="F505" s="310" t="s">
        <v>871</v>
      </c>
      <c r="G505" s="244" t="s">
        <v>951</v>
      </c>
      <c r="H505" s="244" t="s">
        <v>429</v>
      </c>
      <c r="I505" s="288">
        <v>1</v>
      </c>
      <c r="J505" s="244" t="s">
        <v>919</v>
      </c>
      <c r="K505" s="244">
        <v>1</v>
      </c>
      <c r="L505" s="244">
        <v>1</v>
      </c>
      <c r="M505" s="244" t="s">
        <v>89</v>
      </c>
      <c r="N505" s="244">
        <f t="shared" si="16"/>
        <v>1</v>
      </c>
      <c r="R505" s="301"/>
      <c r="S505" s="301"/>
      <c r="T505" s="301"/>
      <c r="U505" s="301"/>
      <c r="V505" s="301"/>
      <c r="W505" s="301"/>
      <c r="X505" s="301"/>
      <c r="Y505" s="301"/>
      <c r="Z505" s="301"/>
      <c r="AA505" s="301"/>
      <c r="AB505" s="301"/>
      <c r="AC505" s="301"/>
      <c r="AD505" s="301"/>
      <c r="AE505" s="301"/>
      <c r="AF505" s="301"/>
      <c r="AG505" s="301"/>
      <c r="AH505" s="301"/>
      <c r="AI505" s="301"/>
    </row>
    <row r="506" spans="1:35" ht="20.100000000000001" customHeight="1" x14ac:dyDescent="0.2">
      <c r="A506" s="240">
        <v>503</v>
      </c>
      <c r="B506" s="241" t="s">
        <v>12</v>
      </c>
      <c r="C506" s="310" t="s">
        <v>426</v>
      </c>
      <c r="D506" s="310" t="s">
        <v>438</v>
      </c>
      <c r="E506" s="309">
        <v>604742.31396898546</v>
      </c>
      <c r="F506" s="310" t="s">
        <v>879</v>
      </c>
      <c r="G506" s="244" t="s">
        <v>881</v>
      </c>
      <c r="H506" s="244" t="s">
        <v>429</v>
      </c>
      <c r="I506" s="288">
        <v>1</v>
      </c>
      <c r="J506" s="244" t="s">
        <v>919</v>
      </c>
      <c r="K506" s="244" t="s">
        <v>89</v>
      </c>
      <c r="L506" s="244" t="s">
        <v>89</v>
      </c>
      <c r="M506" s="244">
        <v>1</v>
      </c>
      <c r="N506" s="244">
        <f t="shared" si="16"/>
        <v>0.78539816339744828</v>
      </c>
      <c r="R506" s="301"/>
      <c r="S506" s="301"/>
      <c r="T506" s="301"/>
      <c r="U506" s="301"/>
      <c r="V506" s="301"/>
      <c r="W506" s="301"/>
      <c r="X506" s="301"/>
      <c r="Y506" s="301"/>
      <c r="Z506" s="301"/>
      <c r="AA506" s="301"/>
      <c r="AB506" s="301"/>
      <c r="AC506" s="301"/>
      <c r="AD506" s="301"/>
      <c r="AE506" s="301"/>
      <c r="AF506" s="301"/>
      <c r="AG506" s="301"/>
      <c r="AH506" s="301"/>
      <c r="AI506" s="301"/>
    </row>
    <row r="507" spans="1:35" ht="20.100000000000001" customHeight="1" x14ac:dyDescent="0.2">
      <c r="A507" s="240">
        <v>504</v>
      </c>
      <c r="B507" s="241" t="s">
        <v>12</v>
      </c>
      <c r="C507" s="310" t="s">
        <v>426</v>
      </c>
      <c r="D507" s="310" t="s">
        <v>438</v>
      </c>
      <c r="E507" s="309">
        <v>604720.26674515917</v>
      </c>
      <c r="F507" s="310" t="s">
        <v>897</v>
      </c>
      <c r="G507" s="244" t="s">
        <v>931</v>
      </c>
      <c r="H507" s="244" t="s">
        <v>429</v>
      </c>
      <c r="I507" s="288">
        <v>2</v>
      </c>
      <c r="J507" s="244" t="s">
        <v>919</v>
      </c>
      <c r="K507" s="244">
        <v>3</v>
      </c>
      <c r="L507" s="244">
        <v>2</v>
      </c>
      <c r="M507" s="244" t="s">
        <v>89</v>
      </c>
      <c r="N507" s="244">
        <f t="shared" si="16"/>
        <v>6</v>
      </c>
      <c r="R507" s="301"/>
      <c r="S507" s="301"/>
      <c r="T507" s="301"/>
      <c r="U507" s="301"/>
      <c r="V507" s="301"/>
      <c r="W507" s="301"/>
      <c r="X507" s="301"/>
      <c r="Y507" s="301"/>
      <c r="Z507" s="301"/>
      <c r="AA507" s="301"/>
      <c r="AB507" s="301"/>
      <c r="AC507" s="301"/>
      <c r="AD507" s="301"/>
      <c r="AE507" s="301"/>
      <c r="AF507" s="301"/>
      <c r="AG507" s="301"/>
      <c r="AH507" s="301"/>
      <c r="AI507" s="301"/>
    </row>
    <row r="508" spans="1:35" ht="20.100000000000001" customHeight="1" x14ac:dyDescent="0.2">
      <c r="A508" s="240">
        <v>505</v>
      </c>
      <c r="B508" s="241" t="s">
        <v>12</v>
      </c>
      <c r="C508" s="310" t="s">
        <v>426</v>
      </c>
      <c r="D508" s="310" t="s">
        <v>438</v>
      </c>
      <c r="E508" s="309">
        <v>604609.18838139169</v>
      </c>
      <c r="F508" s="310" t="s">
        <v>888</v>
      </c>
      <c r="G508" s="244" t="s">
        <v>926</v>
      </c>
      <c r="H508" s="244" t="s">
        <v>429</v>
      </c>
      <c r="I508" s="288">
        <v>1</v>
      </c>
      <c r="J508" s="244" t="s">
        <v>919</v>
      </c>
      <c r="K508" s="244">
        <v>0.5</v>
      </c>
      <c r="L508" s="244">
        <v>0.8</v>
      </c>
      <c r="M508" s="244" t="s">
        <v>89</v>
      </c>
      <c r="N508" s="244">
        <f t="shared" si="16"/>
        <v>0.4</v>
      </c>
      <c r="R508" s="301"/>
      <c r="S508" s="301"/>
      <c r="T508" s="301"/>
      <c r="U508" s="301"/>
      <c r="V508" s="301"/>
      <c r="W508" s="301"/>
      <c r="X508" s="301"/>
      <c r="Y508" s="301"/>
      <c r="Z508" s="301"/>
      <c r="AA508" s="301"/>
      <c r="AB508" s="301"/>
      <c r="AC508" s="301"/>
      <c r="AD508" s="301"/>
      <c r="AE508" s="301"/>
      <c r="AF508" s="301"/>
      <c r="AG508" s="301"/>
      <c r="AH508" s="301"/>
      <c r="AI508" s="301"/>
    </row>
    <row r="509" spans="1:35" ht="20.100000000000001" customHeight="1" x14ac:dyDescent="0.2">
      <c r="A509" s="240">
        <v>506</v>
      </c>
      <c r="B509" s="241" t="s">
        <v>12</v>
      </c>
      <c r="C509" s="310" t="s">
        <v>426</v>
      </c>
      <c r="D509" s="310" t="s">
        <v>438</v>
      </c>
      <c r="E509" s="309">
        <v>604598.29154262715</v>
      </c>
      <c r="F509" s="310" t="s">
        <v>897</v>
      </c>
      <c r="G509" s="244" t="s">
        <v>922</v>
      </c>
      <c r="H509" s="244" t="s">
        <v>429</v>
      </c>
      <c r="I509" s="288">
        <v>2</v>
      </c>
      <c r="J509" s="244" t="s">
        <v>919</v>
      </c>
      <c r="K509" s="244">
        <v>3</v>
      </c>
      <c r="L509" s="244">
        <v>1.5</v>
      </c>
      <c r="M509" s="244" t="s">
        <v>89</v>
      </c>
      <c r="N509" s="244">
        <f t="shared" si="16"/>
        <v>4.5</v>
      </c>
      <c r="R509" s="301"/>
      <c r="S509" s="301"/>
      <c r="T509" s="301"/>
      <c r="U509" s="301"/>
      <c r="V509" s="301"/>
      <c r="W509" s="301"/>
      <c r="X509" s="301"/>
      <c r="Y509" s="301"/>
      <c r="Z509" s="301"/>
      <c r="AA509" s="301"/>
      <c r="AB509" s="301"/>
      <c r="AC509" s="301"/>
      <c r="AD509" s="301"/>
      <c r="AE509" s="301"/>
      <c r="AF509" s="301"/>
      <c r="AG509" s="301"/>
      <c r="AH509" s="301"/>
      <c r="AI509" s="301"/>
    </row>
    <row r="510" spans="1:35" ht="20.100000000000001" customHeight="1" x14ac:dyDescent="0.2">
      <c r="A510" s="240">
        <v>507</v>
      </c>
      <c r="B510" s="241" t="s">
        <v>12</v>
      </c>
      <c r="C510" s="310" t="s">
        <v>426</v>
      </c>
      <c r="D510" s="310" t="s">
        <v>438</v>
      </c>
      <c r="E510" s="309">
        <v>604424.14801394963</v>
      </c>
      <c r="F510" s="310" t="s">
        <v>879</v>
      </c>
      <c r="G510" s="244" t="s">
        <v>952</v>
      </c>
      <c r="H510" s="244" t="s">
        <v>429</v>
      </c>
      <c r="I510" s="288">
        <v>1</v>
      </c>
      <c r="J510" s="244" t="s">
        <v>919</v>
      </c>
      <c r="K510" s="244" t="s">
        <v>89</v>
      </c>
      <c r="L510" s="244" t="s">
        <v>89</v>
      </c>
      <c r="M510" s="244">
        <v>1</v>
      </c>
      <c r="N510" s="244">
        <f t="shared" si="16"/>
        <v>0.78539816339744828</v>
      </c>
      <c r="R510" s="301"/>
      <c r="S510" s="301"/>
      <c r="T510" s="301"/>
      <c r="U510" s="301"/>
      <c r="V510" s="301"/>
      <c r="W510" s="301"/>
      <c r="X510" s="301"/>
      <c r="Y510" s="301"/>
      <c r="Z510" s="301"/>
      <c r="AA510" s="301"/>
      <c r="AB510" s="301"/>
      <c r="AC510" s="301"/>
      <c r="AD510" s="301"/>
      <c r="AE510" s="301"/>
      <c r="AF510" s="301"/>
      <c r="AG510" s="301"/>
      <c r="AH510" s="301"/>
      <c r="AI510" s="301"/>
    </row>
    <row r="511" spans="1:35" ht="20.100000000000001" customHeight="1" x14ac:dyDescent="0.2">
      <c r="A511" s="240">
        <v>508</v>
      </c>
      <c r="B511" s="241" t="s">
        <v>12</v>
      </c>
      <c r="C511" s="310" t="s">
        <v>426</v>
      </c>
      <c r="D511" s="310" t="s">
        <v>438</v>
      </c>
      <c r="E511" s="309">
        <v>604399.69083281979</v>
      </c>
      <c r="F511" s="310" t="s">
        <v>895</v>
      </c>
      <c r="G511" s="244" t="s">
        <v>918</v>
      </c>
      <c r="H511" s="244" t="s">
        <v>429</v>
      </c>
      <c r="I511" s="288">
        <v>1</v>
      </c>
      <c r="J511" s="244" t="s">
        <v>919</v>
      </c>
      <c r="K511" s="244">
        <v>1</v>
      </c>
      <c r="L511" s="244">
        <v>0.8</v>
      </c>
      <c r="M511" s="244" t="s">
        <v>89</v>
      </c>
      <c r="N511" s="244">
        <f t="shared" si="16"/>
        <v>0.8</v>
      </c>
      <c r="R511" s="301"/>
      <c r="S511" s="301"/>
      <c r="T511" s="301"/>
      <c r="U511" s="301"/>
      <c r="V511" s="301"/>
      <c r="W511" s="301"/>
      <c r="X511" s="301"/>
      <c r="Y511" s="301"/>
      <c r="Z511" s="301"/>
      <c r="AA511" s="301"/>
      <c r="AB511" s="301"/>
      <c r="AC511" s="301"/>
      <c r="AD511" s="301"/>
      <c r="AE511" s="301"/>
      <c r="AF511" s="301"/>
      <c r="AG511" s="301"/>
      <c r="AH511" s="301"/>
      <c r="AI511" s="301"/>
    </row>
    <row r="512" spans="1:35" ht="20.100000000000001" customHeight="1" x14ac:dyDescent="0.2">
      <c r="A512" s="240">
        <v>509</v>
      </c>
      <c r="B512" s="241" t="s">
        <v>12</v>
      </c>
      <c r="C512" s="310" t="s">
        <v>426</v>
      </c>
      <c r="D512" s="310" t="s">
        <v>438</v>
      </c>
      <c r="E512" s="309">
        <v>604365.16595503909</v>
      </c>
      <c r="F512" s="310" t="s">
        <v>897</v>
      </c>
      <c r="G512" s="244" t="s">
        <v>943</v>
      </c>
      <c r="H512" s="244" t="s">
        <v>429</v>
      </c>
      <c r="I512" s="288">
        <v>2</v>
      </c>
      <c r="J512" s="244" t="s">
        <v>919</v>
      </c>
      <c r="K512" s="244">
        <v>4</v>
      </c>
      <c r="L512" s="244">
        <v>1.5</v>
      </c>
      <c r="M512" s="244" t="s">
        <v>89</v>
      </c>
      <c r="N512" s="244">
        <f t="shared" si="16"/>
        <v>6</v>
      </c>
      <c r="R512" s="301"/>
      <c r="S512" s="301"/>
      <c r="T512" s="301"/>
      <c r="U512" s="301"/>
      <c r="V512" s="301"/>
      <c r="W512" s="301"/>
      <c r="X512" s="301"/>
      <c r="Y512" s="301"/>
      <c r="Z512" s="301"/>
      <c r="AA512" s="301"/>
      <c r="AB512" s="301"/>
      <c r="AC512" s="301"/>
      <c r="AD512" s="301"/>
      <c r="AE512" s="301"/>
      <c r="AF512" s="301"/>
      <c r="AG512" s="301"/>
      <c r="AH512" s="301"/>
      <c r="AI512" s="301"/>
    </row>
    <row r="513" spans="1:35" ht="20.100000000000001" customHeight="1" x14ac:dyDescent="0.2">
      <c r="A513" s="240">
        <v>510</v>
      </c>
      <c r="B513" s="241" t="s">
        <v>12</v>
      </c>
      <c r="C513" s="310" t="s">
        <v>426</v>
      </c>
      <c r="D513" s="310" t="s">
        <v>438</v>
      </c>
      <c r="E513" s="309">
        <v>604340.69051628292</v>
      </c>
      <c r="F513" s="310" t="s">
        <v>897</v>
      </c>
      <c r="G513" s="244" t="s">
        <v>920</v>
      </c>
      <c r="H513" s="244" t="s">
        <v>429</v>
      </c>
      <c r="I513" s="288">
        <v>2</v>
      </c>
      <c r="J513" s="244" t="s">
        <v>919</v>
      </c>
      <c r="K513" s="244">
        <v>3</v>
      </c>
      <c r="L513" s="244">
        <v>2</v>
      </c>
      <c r="M513" s="244" t="s">
        <v>89</v>
      </c>
      <c r="N513" s="244">
        <f t="shared" si="16"/>
        <v>6</v>
      </c>
      <c r="R513" s="301"/>
      <c r="S513" s="301"/>
      <c r="T513" s="301"/>
      <c r="U513" s="301"/>
      <c r="V513" s="301"/>
      <c r="W513" s="301"/>
      <c r="X513" s="301"/>
      <c r="Y513" s="301"/>
      <c r="Z513" s="301"/>
      <c r="AA513" s="301"/>
      <c r="AB513" s="301"/>
      <c r="AC513" s="301"/>
      <c r="AD513" s="301"/>
      <c r="AE513" s="301"/>
      <c r="AF513" s="301"/>
      <c r="AG513" s="301"/>
      <c r="AH513" s="301"/>
      <c r="AI513" s="301"/>
    </row>
    <row r="514" spans="1:35" ht="20.100000000000001" customHeight="1" x14ac:dyDescent="0.2">
      <c r="A514" s="240">
        <v>511</v>
      </c>
      <c r="B514" s="241" t="s">
        <v>12</v>
      </c>
      <c r="C514" s="310" t="s">
        <v>426</v>
      </c>
      <c r="D514" s="310" t="s">
        <v>438</v>
      </c>
      <c r="E514" s="309">
        <v>604189.31087466038</v>
      </c>
      <c r="F514" s="310" t="s">
        <v>889</v>
      </c>
      <c r="G514" s="244" t="s">
        <v>921</v>
      </c>
      <c r="H514" s="244" t="s">
        <v>429</v>
      </c>
      <c r="I514" s="288">
        <v>1</v>
      </c>
      <c r="J514" s="244" t="s">
        <v>919</v>
      </c>
      <c r="K514" s="244">
        <v>0.3</v>
      </c>
      <c r="L514" s="244">
        <v>0.9</v>
      </c>
      <c r="M514" s="244" t="s">
        <v>89</v>
      </c>
      <c r="N514" s="244">
        <f t="shared" si="16"/>
        <v>0.27</v>
      </c>
      <c r="R514" s="301"/>
      <c r="S514" s="301"/>
      <c r="T514" s="301"/>
      <c r="U514" s="301"/>
      <c r="V514" s="301"/>
      <c r="W514" s="301"/>
      <c r="X514" s="301"/>
      <c r="Y514" s="301"/>
      <c r="Z514" s="301"/>
      <c r="AA514" s="301"/>
      <c r="AB514" s="301"/>
      <c r="AC514" s="301"/>
      <c r="AD514" s="301"/>
      <c r="AE514" s="301"/>
      <c r="AF514" s="301"/>
      <c r="AG514" s="301"/>
      <c r="AH514" s="301"/>
      <c r="AI514" s="301"/>
    </row>
    <row r="515" spans="1:35" ht="20.100000000000001" customHeight="1" x14ac:dyDescent="0.2">
      <c r="A515" s="240">
        <v>512</v>
      </c>
      <c r="B515" s="241" t="s">
        <v>12</v>
      </c>
      <c r="C515" s="310" t="s">
        <v>426</v>
      </c>
      <c r="D515" s="310" t="s">
        <v>438</v>
      </c>
      <c r="E515" s="309">
        <v>603996.42351040733</v>
      </c>
      <c r="F515" s="310" t="s">
        <v>871</v>
      </c>
      <c r="G515" s="244" t="s">
        <v>872</v>
      </c>
      <c r="H515" s="244" t="s">
        <v>429</v>
      </c>
      <c r="I515" s="288">
        <v>1</v>
      </c>
      <c r="J515" s="244" t="s">
        <v>919</v>
      </c>
      <c r="K515" s="244">
        <v>1</v>
      </c>
      <c r="L515" s="244">
        <v>1</v>
      </c>
      <c r="M515" s="244" t="s">
        <v>89</v>
      </c>
      <c r="N515" s="244">
        <f t="shared" si="16"/>
        <v>1</v>
      </c>
      <c r="R515" s="301"/>
      <c r="S515" s="301"/>
      <c r="T515" s="301"/>
      <c r="U515" s="301"/>
      <c r="V515" s="301"/>
      <c r="W515" s="301"/>
      <c r="X515" s="301"/>
      <c r="Y515" s="301"/>
      <c r="Z515" s="301"/>
      <c r="AA515" s="301"/>
      <c r="AB515" s="301"/>
      <c r="AC515" s="301"/>
      <c r="AD515" s="301"/>
      <c r="AE515" s="301"/>
      <c r="AF515" s="301"/>
      <c r="AG515" s="301"/>
      <c r="AH515" s="301"/>
      <c r="AI515" s="301"/>
    </row>
    <row r="516" spans="1:35" ht="20.100000000000001" customHeight="1" x14ac:dyDescent="0.2">
      <c r="A516" s="240">
        <v>513</v>
      </c>
      <c r="B516" s="241" t="s">
        <v>12</v>
      </c>
      <c r="C516" s="310" t="s">
        <v>426</v>
      </c>
      <c r="D516" s="310" t="s">
        <v>438</v>
      </c>
      <c r="E516" s="309">
        <v>603943.13065746683</v>
      </c>
      <c r="F516" s="310" t="s">
        <v>871</v>
      </c>
      <c r="G516" s="244" t="s">
        <v>872</v>
      </c>
      <c r="H516" s="244" t="s">
        <v>429</v>
      </c>
      <c r="I516" s="288">
        <v>1</v>
      </c>
      <c r="J516" s="244" t="s">
        <v>919</v>
      </c>
      <c r="K516" s="244">
        <v>1</v>
      </c>
      <c r="L516" s="244">
        <v>1</v>
      </c>
      <c r="M516" s="244" t="s">
        <v>89</v>
      </c>
      <c r="N516" s="244">
        <f t="shared" si="16"/>
        <v>1</v>
      </c>
      <c r="R516" s="301"/>
      <c r="S516" s="301"/>
      <c r="T516" s="301"/>
      <c r="U516" s="301"/>
      <c r="V516" s="301"/>
      <c r="W516" s="301"/>
      <c r="X516" s="301"/>
      <c r="Y516" s="301"/>
      <c r="Z516" s="301"/>
      <c r="AA516" s="301"/>
      <c r="AB516" s="301"/>
      <c r="AC516" s="301"/>
      <c r="AD516" s="301"/>
      <c r="AE516" s="301"/>
      <c r="AF516" s="301"/>
      <c r="AG516" s="301"/>
      <c r="AH516" s="301"/>
      <c r="AI516" s="301"/>
    </row>
    <row r="517" spans="1:35" ht="20.100000000000001" customHeight="1" x14ac:dyDescent="0.2">
      <c r="A517" s="240">
        <v>514</v>
      </c>
      <c r="B517" s="241" t="s">
        <v>12</v>
      </c>
      <c r="C517" s="310" t="s">
        <v>426</v>
      </c>
      <c r="D517" s="310" t="s">
        <v>438</v>
      </c>
      <c r="E517" s="309">
        <v>603943.13065746683</v>
      </c>
      <c r="F517" s="310" t="s">
        <v>892</v>
      </c>
      <c r="G517" s="244" t="s">
        <v>903</v>
      </c>
      <c r="H517" s="244" t="s">
        <v>429</v>
      </c>
      <c r="I517" s="288">
        <v>1</v>
      </c>
      <c r="J517" s="244" t="s">
        <v>919</v>
      </c>
      <c r="K517" s="244">
        <v>0.5</v>
      </c>
      <c r="L517" s="244">
        <v>0.5</v>
      </c>
      <c r="M517" s="244" t="s">
        <v>89</v>
      </c>
      <c r="N517" s="244">
        <f t="shared" si="16"/>
        <v>0.25</v>
      </c>
      <c r="R517" s="301"/>
      <c r="S517" s="301"/>
      <c r="T517" s="301"/>
      <c r="U517" s="301"/>
      <c r="V517" s="301"/>
      <c r="W517" s="301"/>
      <c r="X517" s="301"/>
      <c r="Y517" s="301"/>
      <c r="Z517" s="301"/>
      <c r="AA517" s="301"/>
      <c r="AB517" s="301"/>
      <c r="AC517" s="301"/>
      <c r="AD517" s="301"/>
      <c r="AE517" s="301"/>
      <c r="AF517" s="301"/>
      <c r="AG517" s="301"/>
      <c r="AH517" s="301"/>
      <c r="AI517" s="301"/>
    </row>
    <row r="518" spans="1:35" ht="20.100000000000001" customHeight="1" x14ac:dyDescent="0.2">
      <c r="A518" s="240">
        <v>515</v>
      </c>
      <c r="B518" s="241" t="s">
        <v>12</v>
      </c>
      <c r="C518" s="310" t="s">
        <v>426</v>
      </c>
      <c r="D518" s="310" t="s">
        <v>438</v>
      </c>
      <c r="E518" s="309">
        <v>603889.81978280772</v>
      </c>
      <c r="F518" s="310" t="s">
        <v>871</v>
      </c>
      <c r="G518" s="244" t="s">
        <v>872</v>
      </c>
      <c r="H518" s="244" t="s">
        <v>429</v>
      </c>
      <c r="I518" s="288">
        <v>1</v>
      </c>
      <c r="J518" s="244" t="s">
        <v>919</v>
      </c>
      <c r="K518" s="244">
        <v>1</v>
      </c>
      <c r="L518" s="244">
        <v>1</v>
      </c>
      <c r="M518" s="244" t="s">
        <v>89</v>
      </c>
      <c r="N518" s="244">
        <f t="shared" si="16"/>
        <v>1</v>
      </c>
      <c r="R518" s="301"/>
      <c r="S518" s="301"/>
      <c r="T518" s="301"/>
      <c r="U518" s="301"/>
      <c r="V518" s="301"/>
      <c r="W518" s="301"/>
      <c r="X518" s="301"/>
      <c r="Y518" s="301"/>
      <c r="Z518" s="301"/>
      <c r="AA518" s="301"/>
      <c r="AB518" s="301"/>
      <c r="AC518" s="301"/>
      <c r="AD518" s="301"/>
      <c r="AE518" s="301"/>
      <c r="AF518" s="301"/>
      <c r="AG518" s="301"/>
      <c r="AH518" s="301"/>
      <c r="AI518" s="301"/>
    </row>
    <row r="519" spans="1:35" ht="20.100000000000001" customHeight="1" x14ac:dyDescent="0.2">
      <c r="A519" s="240">
        <v>516</v>
      </c>
      <c r="B519" s="241" t="s">
        <v>12</v>
      </c>
      <c r="C519" s="310" t="s">
        <v>426</v>
      </c>
      <c r="D519" s="310" t="s">
        <v>438</v>
      </c>
      <c r="E519" s="309">
        <v>603859.65603443247</v>
      </c>
      <c r="F519" s="310" t="s">
        <v>871</v>
      </c>
      <c r="G519" s="244" t="s">
        <v>924</v>
      </c>
      <c r="H519" s="244" t="s">
        <v>429</v>
      </c>
      <c r="I519" s="288">
        <v>1</v>
      </c>
      <c r="J519" s="244" t="s">
        <v>919</v>
      </c>
      <c r="K519" s="244">
        <v>1</v>
      </c>
      <c r="L519" s="244">
        <v>1</v>
      </c>
      <c r="M519" s="244" t="s">
        <v>89</v>
      </c>
      <c r="N519" s="244">
        <f t="shared" ref="N519:N582" si="17">IF(M519="",K519*L519,IF(G519="R-1",K519*L519,IF(LEFT(G519,1)="R",PI()*((M519^2)/4),K519*L519)))</f>
        <v>1</v>
      </c>
      <c r="R519" s="301"/>
      <c r="S519" s="301"/>
      <c r="T519" s="301"/>
      <c r="U519" s="301"/>
      <c r="V519" s="301"/>
      <c r="W519" s="301"/>
      <c r="X519" s="301"/>
      <c r="Y519" s="301"/>
      <c r="Z519" s="301"/>
      <c r="AA519" s="301"/>
      <c r="AB519" s="301"/>
      <c r="AC519" s="301"/>
      <c r="AD519" s="301"/>
      <c r="AE519" s="301"/>
      <c r="AF519" s="301"/>
      <c r="AG519" s="301"/>
      <c r="AH519" s="301"/>
      <c r="AI519" s="301"/>
    </row>
    <row r="520" spans="1:35" ht="20.100000000000001" customHeight="1" x14ac:dyDescent="0.2">
      <c r="A520" s="240">
        <v>517</v>
      </c>
      <c r="B520" s="241" t="s">
        <v>12</v>
      </c>
      <c r="C520" s="310" t="s">
        <v>426</v>
      </c>
      <c r="D520" s="310" t="s">
        <v>438</v>
      </c>
      <c r="E520" s="309">
        <v>603814.36330696952</v>
      </c>
      <c r="F520" s="310" t="s">
        <v>871</v>
      </c>
      <c r="G520" s="244" t="s">
        <v>872</v>
      </c>
      <c r="H520" s="244" t="s">
        <v>429</v>
      </c>
      <c r="I520" s="288">
        <v>1</v>
      </c>
      <c r="J520" s="244" t="s">
        <v>919</v>
      </c>
      <c r="K520" s="244">
        <v>1</v>
      </c>
      <c r="L520" s="244">
        <v>1</v>
      </c>
      <c r="M520" s="244" t="s">
        <v>89</v>
      </c>
      <c r="N520" s="244">
        <f t="shared" si="17"/>
        <v>1</v>
      </c>
      <c r="R520" s="301"/>
      <c r="S520" s="301"/>
      <c r="T520" s="301"/>
      <c r="U520" s="301"/>
      <c r="V520" s="301"/>
      <c r="W520" s="301"/>
      <c r="X520" s="301"/>
      <c r="Y520" s="301"/>
      <c r="Z520" s="301"/>
      <c r="AA520" s="301"/>
      <c r="AB520" s="301"/>
      <c r="AC520" s="301"/>
      <c r="AD520" s="301"/>
      <c r="AE520" s="301"/>
      <c r="AF520" s="301"/>
      <c r="AG520" s="301"/>
      <c r="AH520" s="301"/>
      <c r="AI520" s="301"/>
    </row>
    <row r="521" spans="1:35" ht="20.100000000000001" customHeight="1" x14ac:dyDescent="0.2">
      <c r="A521" s="240">
        <v>518</v>
      </c>
      <c r="B521" s="241" t="s">
        <v>12</v>
      </c>
      <c r="C521" s="310" t="s">
        <v>426</v>
      </c>
      <c r="D521" s="310" t="s">
        <v>438</v>
      </c>
      <c r="E521" s="309">
        <v>603768.13007286703</v>
      </c>
      <c r="F521" s="310" t="s">
        <v>871</v>
      </c>
      <c r="G521" s="244" t="s">
        <v>872</v>
      </c>
      <c r="H521" s="244" t="s">
        <v>429</v>
      </c>
      <c r="I521" s="288">
        <v>1</v>
      </c>
      <c r="J521" s="244" t="s">
        <v>919</v>
      </c>
      <c r="K521" s="244">
        <v>1</v>
      </c>
      <c r="L521" s="244">
        <v>1</v>
      </c>
      <c r="M521" s="244" t="s">
        <v>89</v>
      </c>
      <c r="N521" s="244">
        <f t="shared" si="17"/>
        <v>1</v>
      </c>
      <c r="R521" s="301"/>
      <c r="S521" s="301"/>
      <c r="T521" s="301"/>
      <c r="U521" s="301"/>
      <c r="V521" s="301"/>
      <c r="W521" s="301"/>
      <c r="X521" s="301"/>
      <c r="Y521" s="301"/>
      <c r="Z521" s="301"/>
      <c r="AA521" s="301"/>
      <c r="AB521" s="301"/>
      <c r="AC521" s="301"/>
      <c r="AD521" s="301"/>
      <c r="AE521" s="301"/>
      <c r="AF521" s="301"/>
      <c r="AG521" s="301"/>
      <c r="AH521" s="301"/>
      <c r="AI521" s="301"/>
    </row>
    <row r="522" spans="1:35" ht="20.100000000000001" customHeight="1" x14ac:dyDescent="0.2">
      <c r="A522" s="240">
        <v>519</v>
      </c>
      <c r="B522" s="241" t="s">
        <v>12</v>
      </c>
      <c r="C522" s="310" t="s">
        <v>426</v>
      </c>
      <c r="D522" s="310" t="s">
        <v>438</v>
      </c>
      <c r="E522" s="309">
        <v>603652.63220775942</v>
      </c>
      <c r="F522" s="310" t="s">
        <v>871</v>
      </c>
      <c r="G522" s="244" t="s">
        <v>872</v>
      </c>
      <c r="H522" s="244" t="s">
        <v>429</v>
      </c>
      <c r="I522" s="288">
        <v>1</v>
      </c>
      <c r="J522" s="244" t="s">
        <v>919</v>
      </c>
      <c r="K522" s="244">
        <v>1</v>
      </c>
      <c r="L522" s="244">
        <v>1</v>
      </c>
      <c r="M522" s="244" t="s">
        <v>89</v>
      </c>
      <c r="N522" s="244">
        <f t="shared" si="17"/>
        <v>1</v>
      </c>
      <c r="R522" s="301"/>
      <c r="S522" s="301"/>
      <c r="T522" s="301"/>
      <c r="U522" s="301"/>
      <c r="V522" s="301"/>
      <c r="W522" s="301"/>
      <c r="X522" s="301"/>
      <c r="Y522" s="301"/>
      <c r="Z522" s="301"/>
      <c r="AA522" s="301"/>
      <c r="AB522" s="301"/>
      <c r="AC522" s="301"/>
      <c r="AD522" s="301"/>
      <c r="AE522" s="301"/>
      <c r="AF522" s="301"/>
      <c r="AG522" s="301"/>
      <c r="AH522" s="301"/>
      <c r="AI522" s="301"/>
    </row>
    <row r="523" spans="1:35" ht="20.100000000000001" customHeight="1" x14ac:dyDescent="0.2">
      <c r="A523" s="240">
        <v>520</v>
      </c>
      <c r="B523" s="241" t="s">
        <v>12</v>
      </c>
      <c r="C523" s="310" t="s">
        <v>426</v>
      </c>
      <c r="D523" s="310" t="s">
        <v>438</v>
      </c>
      <c r="E523" s="309">
        <v>603550.0180217193</v>
      </c>
      <c r="F523" s="310" t="s">
        <v>871</v>
      </c>
      <c r="G523" s="244" t="s">
        <v>872</v>
      </c>
      <c r="H523" s="244" t="s">
        <v>429</v>
      </c>
      <c r="I523" s="288">
        <v>1</v>
      </c>
      <c r="J523" s="244" t="s">
        <v>919</v>
      </c>
      <c r="K523" s="244">
        <v>1</v>
      </c>
      <c r="L523" s="244">
        <v>1</v>
      </c>
      <c r="M523" s="244" t="s">
        <v>89</v>
      </c>
      <c r="N523" s="244">
        <f t="shared" si="17"/>
        <v>1</v>
      </c>
      <c r="R523" s="301"/>
      <c r="S523" s="301"/>
      <c r="T523" s="301"/>
      <c r="U523" s="301"/>
      <c r="V523" s="301"/>
      <c r="W523" s="301"/>
      <c r="X523" s="301"/>
      <c r="Y523" s="301"/>
      <c r="Z523" s="301"/>
      <c r="AA523" s="301"/>
      <c r="AB523" s="301"/>
      <c r="AC523" s="301"/>
      <c r="AD523" s="301"/>
      <c r="AE523" s="301"/>
      <c r="AF523" s="301"/>
      <c r="AG523" s="301"/>
      <c r="AH523" s="301"/>
      <c r="AI523" s="301"/>
    </row>
    <row r="524" spans="1:35" ht="20.100000000000001" customHeight="1" x14ac:dyDescent="0.2">
      <c r="A524" s="240">
        <v>521</v>
      </c>
      <c r="B524" s="241" t="s">
        <v>12</v>
      </c>
      <c r="C524" s="310" t="s">
        <v>426</v>
      </c>
      <c r="D524" s="310" t="s">
        <v>438</v>
      </c>
      <c r="E524" s="309">
        <v>603493.46198293555</v>
      </c>
      <c r="F524" s="310" t="s">
        <v>871</v>
      </c>
      <c r="G524" s="244" t="s">
        <v>872</v>
      </c>
      <c r="H524" s="244" t="s">
        <v>429</v>
      </c>
      <c r="I524" s="288">
        <v>1</v>
      </c>
      <c r="J524" s="244" t="s">
        <v>919</v>
      </c>
      <c r="K524" s="244">
        <v>1</v>
      </c>
      <c r="L524" s="244">
        <v>1</v>
      </c>
      <c r="M524" s="244" t="s">
        <v>89</v>
      </c>
      <c r="N524" s="244">
        <f t="shared" si="17"/>
        <v>1</v>
      </c>
      <c r="R524" s="301"/>
      <c r="S524" s="301"/>
      <c r="T524" s="301"/>
      <c r="U524" s="301"/>
      <c r="V524" s="301"/>
      <c r="W524" s="301"/>
      <c r="X524" s="301"/>
      <c r="Y524" s="301"/>
      <c r="Z524" s="301"/>
      <c r="AA524" s="301"/>
      <c r="AB524" s="301"/>
      <c r="AC524" s="301"/>
      <c r="AD524" s="301"/>
      <c r="AE524" s="301"/>
      <c r="AF524" s="301"/>
      <c r="AG524" s="301"/>
      <c r="AH524" s="301"/>
      <c r="AI524" s="301"/>
    </row>
    <row r="525" spans="1:35" ht="20.100000000000001" customHeight="1" x14ac:dyDescent="0.2">
      <c r="A525" s="240">
        <v>522</v>
      </c>
      <c r="B525" s="241" t="s">
        <v>12</v>
      </c>
      <c r="C525" s="310" t="s">
        <v>426</v>
      </c>
      <c r="D525" s="310" t="s">
        <v>438</v>
      </c>
      <c r="E525" s="309">
        <v>603360.7657176489</v>
      </c>
      <c r="F525" s="310" t="s">
        <v>879</v>
      </c>
      <c r="G525" s="244" t="s">
        <v>881</v>
      </c>
      <c r="H525" s="244" t="s">
        <v>429</v>
      </c>
      <c r="I525" s="288">
        <v>1</v>
      </c>
      <c r="J525" s="244" t="s">
        <v>919</v>
      </c>
      <c r="K525" s="244" t="s">
        <v>89</v>
      </c>
      <c r="L525" s="244" t="s">
        <v>89</v>
      </c>
      <c r="M525" s="244">
        <v>1</v>
      </c>
      <c r="N525" s="244">
        <f t="shared" si="17"/>
        <v>0.78539816339744828</v>
      </c>
      <c r="R525" s="301"/>
      <c r="S525" s="301"/>
      <c r="T525" s="301"/>
      <c r="U525" s="301"/>
      <c r="V525" s="301"/>
      <c r="W525" s="301"/>
      <c r="X525" s="301"/>
      <c r="Y525" s="301"/>
      <c r="Z525" s="301"/>
      <c r="AA525" s="301"/>
      <c r="AB525" s="301"/>
      <c r="AC525" s="301"/>
      <c r="AD525" s="301"/>
      <c r="AE525" s="301"/>
      <c r="AF525" s="301"/>
      <c r="AG525" s="301"/>
      <c r="AH525" s="301"/>
      <c r="AI525" s="301"/>
    </row>
    <row r="526" spans="1:35" ht="20.100000000000001" customHeight="1" x14ac:dyDescent="0.2">
      <c r="A526" s="240">
        <v>523</v>
      </c>
      <c r="B526" s="241" t="s">
        <v>12</v>
      </c>
      <c r="C526" s="310" t="s">
        <v>426</v>
      </c>
      <c r="D526" s="310" t="s">
        <v>438</v>
      </c>
      <c r="E526" s="309">
        <v>603168.26345746778</v>
      </c>
      <c r="F526" s="310" t="s">
        <v>897</v>
      </c>
      <c r="G526" s="244" t="s">
        <v>943</v>
      </c>
      <c r="H526" s="244" t="s">
        <v>869</v>
      </c>
      <c r="I526" s="288">
        <v>2</v>
      </c>
      <c r="J526" s="244" t="s">
        <v>919</v>
      </c>
      <c r="K526" s="244">
        <v>3.5</v>
      </c>
      <c r="L526" s="244">
        <v>1.5</v>
      </c>
      <c r="M526" s="244" t="s">
        <v>89</v>
      </c>
      <c r="N526" s="244">
        <f t="shared" si="17"/>
        <v>5.25</v>
      </c>
      <c r="R526" s="301"/>
      <c r="S526" s="301"/>
      <c r="T526" s="301"/>
      <c r="U526" s="301"/>
      <c r="V526" s="301"/>
      <c r="W526" s="301"/>
      <c r="X526" s="301"/>
      <c r="Y526" s="301"/>
      <c r="Z526" s="301"/>
      <c r="AA526" s="301"/>
      <c r="AB526" s="301"/>
      <c r="AC526" s="301"/>
      <c r="AD526" s="301"/>
      <c r="AE526" s="301"/>
      <c r="AF526" s="301"/>
      <c r="AG526" s="301"/>
      <c r="AH526" s="301"/>
      <c r="AI526" s="301"/>
    </row>
    <row r="527" spans="1:35" ht="20.100000000000001" customHeight="1" x14ac:dyDescent="0.2">
      <c r="A527" s="240">
        <v>524</v>
      </c>
      <c r="B527" s="241" t="s">
        <v>12</v>
      </c>
      <c r="C527" s="310" t="s">
        <v>426</v>
      </c>
      <c r="D527" s="310" t="s">
        <v>438</v>
      </c>
      <c r="E527" s="309">
        <v>603055.14801394788</v>
      </c>
      <c r="F527" s="310" t="s">
        <v>889</v>
      </c>
      <c r="G527" s="244" t="s">
        <v>921</v>
      </c>
      <c r="H527" s="244" t="s">
        <v>429</v>
      </c>
      <c r="I527" s="288">
        <v>1</v>
      </c>
      <c r="J527" s="244" t="s">
        <v>919</v>
      </c>
      <c r="K527" s="244">
        <v>0.3</v>
      </c>
      <c r="L527" s="244">
        <v>0.9</v>
      </c>
      <c r="M527" s="244" t="s">
        <v>89</v>
      </c>
      <c r="N527" s="244">
        <f t="shared" si="17"/>
        <v>0.27</v>
      </c>
      <c r="R527" s="301"/>
      <c r="S527" s="301"/>
      <c r="T527" s="301"/>
      <c r="U527" s="301"/>
      <c r="V527" s="301"/>
      <c r="W527" s="301"/>
      <c r="X527" s="301"/>
      <c r="Y527" s="301"/>
      <c r="Z527" s="301"/>
      <c r="AA527" s="301"/>
      <c r="AB527" s="301"/>
      <c r="AC527" s="301"/>
      <c r="AD527" s="301"/>
      <c r="AE527" s="301"/>
      <c r="AF527" s="301"/>
      <c r="AG527" s="301"/>
      <c r="AH527" s="301"/>
      <c r="AI527" s="301"/>
    </row>
    <row r="528" spans="1:35" ht="20.100000000000001" customHeight="1" x14ac:dyDescent="0.2">
      <c r="A528" s="240">
        <v>525</v>
      </c>
      <c r="B528" s="241" t="s">
        <v>12</v>
      </c>
      <c r="C528" s="310" t="s">
        <v>426</v>
      </c>
      <c r="D528" s="310" t="s">
        <v>438</v>
      </c>
      <c r="E528" s="309">
        <v>602862.35882169812</v>
      </c>
      <c r="F528" s="310" t="s">
        <v>871</v>
      </c>
      <c r="G528" s="244" t="s">
        <v>924</v>
      </c>
      <c r="H528" s="244" t="s">
        <v>429</v>
      </c>
      <c r="I528" s="288">
        <v>1</v>
      </c>
      <c r="J528" s="244" t="s">
        <v>919</v>
      </c>
      <c r="K528" s="244">
        <v>1</v>
      </c>
      <c r="L528" s="244">
        <v>1</v>
      </c>
      <c r="M528" s="244" t="s">
        <v>89</v>
      </c>
      <c r="N528" s="244">
        <f t="shared" si="17"/>
        <v>1</v>
      </c>
      <c r="R528" s="301"/>
      <c r="S528" s="301"/>
      <c r="T528" s="301"/>
      <c r="U528" s="301"/>
      <c r="V528" s="301"/>
      <c r="W528" s="301"/>
      <c r="X528" s="301"/>
      <c r="Y528" s="301"/>
      <c r="Z528" s="301"/>
      <c r="AA528" s="301"/>
      <c r="AB528" s="301"/>
      <c r="AC528" s="301"/>
      <c r="AD528" s="301"/>
      <c r="AE528" s="301"/>
      <c r="AF528" s="301"/>
      <c r="AG528" s="301"/>
      <c r="AH528" s="301"/>
      <c r="AI528" s="301"/>
    </row>
    <row r="529" spans="1:35" ht="20.100000000000001" customHeight="1" x14ac:dyDescent="0.2">
      <c r="A529" s="240">
        <v>526</v>
      </c>
      <c r="B529" s="241" t="s">
        <v>12</v>
      </c>
      <c r="C529" s="310" t="s">
        <v>426</v>
      </c>
      <c r="D529" s="310" t="s">
        <v>438</v>
      </c>
      <c r="E529" s="309">
        <v>601447.40999411861</v>
      </c>
      <c r="F529" s="310" t="s">
        <v>871</v>
      </c>
      <c r="G529" s="244" t="s">
        <v>927</v>
      </c>
      <c r="H529" s="244" t="s">
        <v>429</v>
      </c>
      <c r="I529" s="288">
        <v>1</v>
      </c>
      <c r="J529" s="244" t="s">
        <v>919</v>
      </c>
      <c r="K529" s="244">
        <v>1</v>
      </c>
      <c r="L529" s="244">
        <v>1</v>
      </c>
      <c r="M529" s="244" t="s">
        <v>89</v>
      </c>
      <c r="N529" s="244">
        <f t="shared" si="17"/>
        <v>1</v>
      </c>
      <c r="R529" s="301"/>
      <c r="S529" s="301"/>
      <c r="T529" s="301"/>
      <c r="U529" s="301"/>
      <c r="V529" s="301"/>
      <c r="W529" s="301"/>
      <c r="X529" s="301"/>
      <c r="Y529" s="301"/>
      <c r="Z529" s="301"/>
      <c r="AA529" s="301"/>
      <c r="AB529" s="301"/>
      <c r="AC529" s="301"/>
      <c r="AD529" s="301"/>
      <c r="AE529" s="301"/>
      <c r="AF529" s="301"/>
      <c r="AG529" s="301"/>
      <c r="AH529" s="301"/>
      <c r="AI529" s="301"/>
    </row>
    <row r="530" spans="1:35" ht="20.100000000000001" customHeight="1" x14ac:dyDescent="0.2">
      <c r="A530" s="240">
        <v>527</v>
      </c>
      <c r="B530" s="241" t="s">
        <v>12</v>
      </c>
      <c r="C530" s="310" t="s">
        <v>426</v>
      </c>
      <c r="D530" s="310" t="s">
        <v>438</v>
      </c>
      <c r="E530" s="309">
        <v>601283.86934253294</v>
      </c>
      <c r="F530" s="310" t="s">
        <v>879</v>
      </c>
      <c r="G530" s="244" t="s">
        <v>881</v>
      </c>
      <c r="H530" s="244" t="s">
        <v>429</v>
      </c>
      <c r="I530" s="288">
        <v>2</v>
      </c>
      <c r="J530" s="244" t="s">
        <v>919</v>
      </c>
      <c r="K530" s="244" t="s">
        <v>89</v>
      </c>
      <c r="L530" s="244" t="s">
        <v>89</v>
      </c>
      <c r="M530" s="244">
        <v>1</v>
      </c>
      <c r="N530" s="244">
        <f t="shared" si="17"/>
        <v>0.78539816339744828</v>
      </c>
      <c r="R530" s="301"/>
      <c r="S530" s="301"/>
      <c r="T530" s="301"/>
      <c r="U530" s="301"/>
      <c r="V530" s="301"/>
      <c r="W530" s="301"/>
      <c r="X530" s="301"/>
      <c r="Y530" s="301"/>
      <c r="Z530" s="301"/>
      <c r="AA530" s="301"/>
      <c r="AB530" s="301"/>
      <c r="AC530" s="301"/>
      <c r="AD530" s="301"/>
      <c r="AE530" s="301"/>
      <c r="AF530" s="301"/>
      <c r="AG530" s="301"/>
      <c r="AH530" s="301"/>
      <c r="AI530" s="301"/>
    </row>
    <row r="531" spans="1:35" ht="20.100000000000001" customHeight="1" x14ac:dyDescent="0.2">
      <c r="A531" s="240">
        <v>528</v>
      </c>
      <c r="B531" s="241" t="s">
        <v>12</v>
      </c>
      <c r="C531" s="310" t="s">
        <v>426</v>
      </c>
      <c r="D531" s="310" t="s">
        <v>438</v>
      </c>
      <c r="E531" s="309">
        <v>601283.86934253294</v>
      </c>
      <c r="F531" s="310" t="s">
        <v>883</v>
      </c>
      <c r="G531" s="244" t="s">
        <v>901</v>
      </c>
      <c r="H531" s="244" t="s">
        <v>429</v>
      </c>
      <c r="I531" s="288">
        <v>1</v>
      </c>
      <c r="J531" s="244" t="s">
        <v>919</v>
      </c>
      <c r="K531" s="244">
        <v>3</v>
      </c>
      <c r="L531" s="244">
        <v>2</v>
      </c>
      <c r="M531" s="244" t="s">
        <v>89</v>
      </c>
      <c r="N531" s="244">
        <f t="shared" si="17"/>
        <v>6</v>
      </c>
      <c r="R531" s="301"/>
      <c r="S531" s="301"/>
      <c r="T531" s="301"/>
      <c r="U531" s="301"/>
      <c r="V531" s="301"/>
      <c r="W531" s="301"/>
      <c r="X531" s="301"/>
      <c r="Y531" s="301"/>
      <c r="Z531" s="301"/>
      <c r="AA531" s="301"/>
      <c r="AB531" s="301"/>
      <c r="AC531" s="301"/>
      <c r="AD531" s="301"/>
      <c r="AE531" s="301"/>
      <c r="AF531" s="301"/>
      <c r="AG531" s="301"/>
      <c r="AH531" s="301"/>
      <c r="AI531" s="301"/>
    </row>
    <row r="532" spans="1:35" ht="20.100000000000001" customHeight="1" x14ac:dyDescent="0.2">
      <c r="A532" s="240">
        <v>529</v>
      </c>
      <c r="B532" s="241" t="s">
        <v>12</v>
      </c>
      <c r="C532" s="310" t="s">
        <v>426</v>
      </c>
      <c r="D532" s="310" t="s">
        <v>438</v>
      </c>
      <c r="E532" s="309">
        <v>600836.76228062483</v>
      </c>
      <c r="F532" s="310" t="s">
        <v>871</v>
      </c>
      <c r="G532" s="244" t="s">
        <v>924</v>
      </c>
      <c r="H532" s="244" t="s">
        <v>429</v>
      </c>
      <c r="I532" s="288">
        <v>1</v>
      </c>
      <c r="J532" s="244" t="s">
        <v>919</v>
      </c>
      <c r="K532" s="244">
        <v>1</v>
      </c>
      <c r="L532" s="244">
        <v>1</v>
      </c>
      <c r="M532" s="244" t="s">
        <v>89</v>
      </c>
      <c r="N532" s="244">
        <f t="shared" si="17"/>
        <v>1</v>
      </c>
      <c r="R532" s="301"/>
      <c r="S532" s="301"/>
      <c r="T532" s="301"/>
      <c r="U532" s="301"/>
      <c r="V532" s="301"/>
      <c r="W532" s="301"/>
      <c r="X532" s="301"/>
      <c r="Y532" s="301"/>
      <c r="Z532" s="301"/>
      <c r="AA532" s="301"/>
      <c r="AB532" s="301"/>
      <c r="AC532" s="301"/>
      <c r="AD532" s="301"/>
      <c r="AE532" s="301"/>
      <c r="AF532" s="301"/>
      <c r="AG532" s="301"/>
      <c r="AH532" s="301"/>
      <c r="AI532" s="301"/>
    </row>
    <row r="533" spans="1:35" ht="20.100000000000001" customHeight="1" x14ac:dyDescent="0.2">
      <c r="A533" s="240">
        <v>530</v>
      </c>
      <c r="B533" s="241" t="s">
        <v>12</v>
      </c>
      <c r="C533" s="310" t="s">
        <v>426</v>
      </c>
      <c r="D533" s="310" t="s">
        <v>438</v>
      </c>
      <c r="E533" s="309">
        <v>600623.14417375519</v>
      </c>
      <c r="F533" s="310" t="s">
        <v>888</v>
      </c>
      <c r="G533" s="244" t="s">
        <v>926</v>
      </c>
      <c r="H533" s="244" t="s">
        <v>429</v>
      </c>
      <c r="I533" s="288">
        <v>1</v>
      </c>
      <c r="J533" s="244" t="s">
        <v>919</v>
      </c>
      <c r="K533" s="244">
        <v>0.5</v>
      </c>
      <c r="L533" s="244">
        <v>0.8</v>
      </c>
      <c r="M533" s="244" t="s">
        <v>89</v>
      </c>
      <c r="N533" s="244">
        <f t="shared" si="17"/>
        <v>0.4</v>
      </c>
      <c r="R533" s="301"/>
      <c r="S533" s="301"/>
      <c r="T533" s="301"/>
      <c r="U533" s="301"/>
      <c r="V533" s="301"/>
      <c r="W533" s="301"/>
      <c r="X533" s="301"/>
      <c r="Y533" s="301"/>
      <c r="Z533" s="301"/>
      <c r="AA533" s="301"/>
      <c r="AB533" s="301"/>
      <c r="AC533" s="301"/>
      <c r="AD533" s="301"/>
      <c r="AE533" s="301"/>
      <c r="AF533" s="301"/>
      <c r="AG533" s="301"/>
      <c r="AH533" s="301"/>
      <c r="AI533" s="301"/>
    </row>
    <row r="534" spans="1:35" ht="20.100000000000001" customHeight="1" x14ac:dyDescent="0.2">
      <c r="A534" s="240">
        <v>531</v>
      </c>
      <c r="B534" s="241" t="s">
        <v>12</v>
      </c>
      <c r="C534" s="310" t="s">
        <v>426</v>
      </c>
      <c r="D534" s="310" t="s">
        <v>438</v>
      </c>
      <c r="E534" s="309">
        <v>600436.27734114707</v>
      </c>
      <c r="F534" s="310" t="s">
        <v>871</v>
      </c>
      <c r="G534" s="244" t="s">
        <v>932</v>
      </c>
      <c r="H534" s="244" t="s">
        <v>429</v>
      </c>
      <c r="I534" s="288">
        <v>1</v>
      </c>
      <c r="J534" s="244" t="s">
        <v>919</v>
      </c>
      <c r="K534" s="244">
        <v>1</v>
      </c>
      <c r="L534" s="244">
        <v>1</v>
      </c>
      <c r="M534" s="244" t="s">
        <v>89</v>
      </c>
      <c r="N534" s="244">
        <f t="shared" si="17"/>
        <v>1</v>
      </c>
      <c r="R534" s="301"/>
      <c r="S534" s="301"/>
      <c r="T534" s="301"/>
      <c r="U534" s="301"/>
      <c r="V534" s="301"/>
      <c r="W534" s="301"/>
      <c r="X534" s="301"/>
      <c r="Y534" s="301"/>
      <c r="Z534" s="301"/>
      <c r="AA534" s="301"/>
      <c r="AB534" s="301"/>
      <c r="AC534" s="301"/>
      <c r="AD534" s="301"/>
      <c r="AE534" s="301"/>
      <c r="AF534" s="301"/>
      <c r="AG534" s="301"/>
      <c r="AH534" s="301"/>
      <c r="AI534" s="301"/>
    </row>
    <row r="535" spans="1:35" ht="20.100000000000001" customHeight="1" x14ac:dyDescent="0.2">
      <c r="A535" s="240">
        <v>532</v>
      </c>
      <c r="B535" s="241" t="s">
        <v>12</v>
      </c>
      <c r="C535" s="310" t="s">
        <v>426</v>
      </c>
      <c r="D535" s="310" t="s">
        <v>438</v>
      </c>
      <c r="E535" s="309">
        <v>600345.2883475112</v>
      </c>
      <c r="F535" s="310" t="s">
        <v>880</v>
      </c>
      <c r="G535" s="244" t="s">
        <v>915</v>
      </c>
      <c r="H535" s="244" t="s">
        <v>429</v>
      </c>
      <c r="I535" s="288">
        <v>1</v>
      </c>
      <c r="J535" s="244" t="s">
        <v>919</v>
      </c>
      <c r="K535" s="244">
        <v>0.5</v>
      </c>
      <c r="L535" s="244">
        <v>0.6</v>
      </c>
      <c r="M535" s="244" t="s">
        <v>89</v>
      </c>
      <c r="N535" s="244">
        <f t="shared" si="17"/>
        <v>0.3</v>
      </c>
      <c r="R535" s="301"/>
      <c r="S535" s="301"/>
      <c r="T535" s="301"/>
      <c r="U535" s="301"/>
      <c r="V535" s="301"/>
      <c r="W535" s="301"/>
      <c r="X535" s="301"/>
      <c r="Y535" s="301"/>
      <c r="Z535" s="301"/>
      <c r="AA535" s="301"/>
      <c r="AB535" s="301"/>
      <c r="AC535" s="301"/>
      <c r="AD535" s="301"/>
      <c r="AE535" s="301"/>
      <c r="AF535" s="301"/>
      <c r="AG535" s="301"/>
      <c r="AH535" s="301"/>
      <c r="AI535" s="301"/>
    </row>
    <row r="536" spans="1:35" ht="20.100000000000001" customHeight="1" x14ac:dyDescent="0.2">
      <c r="A536" s="240">
        <v>533</v>
      </c>
      <c r="B536" s="241" t="s">
        <v>12</v>
      </c>
      <c r="C536" s="310" t="s">
        <v>426</v>
      </c>
      <c r="D536" s="310" t="s">
        <v>438</v>
      </c>
      <c r="E536" s="309">
        <v>600321.45346677105</v>
      </c>
      <c r="F536" s="310" t="s">
        <v>880</v>
      </c>
      <c r="G536" s="244" t="s">
        <v>915</v>
      </c>
      <c r="H536" s="244" t="s">
        <v>429</v>
      </c>
      <c r="I536" s="288">
        <v>1</v>
      </c>
      <c r="J536" s="244" t="s">
        <v>919</v>
      </c>
      <c r="K536" s="244">
        <v>0.5</v>
      </c>
      <c r="L536" s="244">
        <v>0.6</v>
      </c>
      <c r="M536" s="244" t="s">
        <v>89</v>
      </c>
      <c r="N536" s="244">
        <f t="shared" si="17"/>
        <v>0.3</v>
      </c>
      <c r="R536" s="301"/>
      <c r="S536" s="301"/>
      <c r="T536" s="301"/>
      <c r="U536" s="301"/>
      <c r="V536" s="301"/>
      <c r="W536" s="301"/>
      <c r="X536" s="301"/>
      <c r="Y536" s="301"/>
      <c r="Z536" s="301"/>
      <c r="AA536" s="301"/>
      <c r="AB536" s="301"/>
      <c r="AC536" s="301"/>
      <c r="AD536" s="301"/>
      <c r="AE536" s="301"/>
      <c r="AF536" s="301"/>
      <c r="AG536" s="301"/>
      <c r="AH536" s="301"/>
      <c r="AI536" s="301"/>
    </row>
    <row r="537" spans="1:35" ht="20.100000000000001" customHeight="1" x14ac:dyDescent="0.2">
      <c r="A537" s="240">
        <v>534</v>
      </c>
      <c r="B537" s="241" t="s">
        <v>12</v>
      </c>
      <c r="C537" s="310" t="s">
        <v>426</v>
      </c>
      <c r="D537" s="310" t="s">
        <v>438</v>
      </c>
      <c r="E537" s="309">
        <v>600283.22426355828</v>
      </c>
      <c r="F537" s="310" t="s">
        <v>880</v>
      </c>
      <c r="G537" s="244" t="s">
        <v>915</v>
      </c>
      <c r="H537" s="244" t="s">
        <v>429</v>
      </c>
      <c r="I537" s="288">
        <v>1</v>
      </c>
      <c r="J537" s="244" t="s">
        <v>919</v>
      </c>
      <c r="K537" s="244">
        <v>0.5</v>
      </c>
      <c r="L537" s="244">
        <v>0.6</v>
      </c>
      <c r="M537" s="244" t="s">
        <v>89</v>
      </c>
      <c r="N537" s="244">
        <f t="shared" si="17"/>
        <v>0.3</v>
      </c>
      <c r="R537" s="301"/>
      <c r="S537" s="301"/>
      <c r="T537" s="301"/>
      <c r="U537" s="301"/>
      <c r="V537" s="301"/>
      <c r="W537" s="301"/>
      <c r="X537" s="301"/>
      <c r="Y537" s="301"/>
      <c r="Z537" s="301"/>
      <c r="AA537" s="301"/>
      <c r="AB537" s="301"/>
      <c r="AC537" s="301"/>
      <c r="AD537" s="301"/>
      <c r="AE537" s="301"/>
      <c r="AF537" s="301"/>
      <c r="AG537" s="301"/>
      <c r="AH537" s="301"/>
      <c r="AI537" s="301"/>
    </row>
    <row r="538" spans="1:35" ht="20.100000000000001" customHeight="1" x14ac:dyDescent="0.2">
      <c r="A538" s="240">
        <v>535</v>
      </c>
      <c r="B538" s="241" t="s">
        <v>12</v>
      </c>
      <c r="C538" s="310" t="s">
        <v>426</v>
      </c>
      <c r="D538" s="310" t="s">
        <v>438</v>
      </c>
      <c r="E538" s="309">
        <v>600262.04036744009</v>
      </c>
      <c r="F538" s="310" t="s">
        <v>880</v>
      </c>
      <c r="G538" s="244" t="s">
        <v>915</v>
      </c>
      <c r="H538" s="244" t="s">
        <v>429</v>
      </c>
      <c r="I538" s="288">
        <v>1</v>
      </c>
      <c r="J538" s="244" t="s">
        <v>919</v>
      </c>
      <c r="K538" s="244">
        <v>0.5</v>
      </c>
      <c r="L538" s="244">
        <v>0.6</v>
      </c>
      <c r="M538" s="244" t="s">
        <v>89</v>
      </c>
      <c r="N538" s="244">
        <f t="shared" si="17"/>
        <v>0.3</v>
      </c>
      <c r="R538" s="301"/>
      <c r="S538" s="301"/>
      <c r="T538" s="301"/>
      <c r="U538" s="301"/>
      <c r="V538" s="301"/>
      <c r="W538" s="301"/>
      <c r="X538" s="301"/>
      <c r="Y538" s="301"/>
      <c r="Z538" s="301"/>
      <c r="AA538" s="301"/>
      <c r="AB538" s="301"/>
      <c r="AC538" s="301"/>
      <c r="AD538" s="301"/>
      <c r="AE538" s="301"/>
      <c r="AF538" s="301"/>
      <c r="AG538" s="301"/>
      <c r="AH538" s="301"/>
      <c r="AI538" s="301"/>
    </row>
    <row r="539" spans="1:35" ht="20.100000000000001" customHeight="1" x14ac:dyDescent="0.2">
      <c r="A539" s="240">
        <v>536</v>
      </c>
      <c r="B539" s="241" t="s">
        <v>12</v>
      </c>
      <c r="C539" s="310" t="s">
        <v>426</v>
      </c>
      <c r="D539" s="310" t="s">
        <v>438</v>
      </c>
      <c r="E539" s="309">
        <v>600251</v>
      </c>
      <c r="F539" s="310" t="s">
        <v>880</v>
      </c>
      <c r="G539" s="244" t="s">
        <v>915</v>
      </c>
      <c r="H539" s="244" t="s">
        <v>870</v>
      </c>
      <c r="I539" s="288">
        <v>1</v>
      </c>
      <c r="J539" s="244" t="s">
        <v>919</v>
      </c>
      <c r="K539" s="244">
        <v>0.5</v>
      </c>
      <c r="L539" s="244">
        <v>0.6</v>
      </c>
      <c r="M539" s="244" t="s">
        <v>89</v>
      </c>
      <c r="N539" s="244">
        <f t="shared" si="17"/>
        <v>0.3</v>
      </c>
      <c r="R539" s="301"/>
      <c r="S539" s="301"/>
      <c r="T539" s="301"/>
      <c r="U539" s="301"/>
      <c r="V539" s="301"/>
      <c r="W539" s="301"/>
      <c r="X539" s="301"/>
      <c r="Y539" s="301"/>
      <c r="Z539" s="301"/>
      <c r="AA539" s="301"/>
      <c r="AB539" s="301"/>
      <c r="AC539" s="301"/>
      <c r="AD539" s="301"/>
      <c r="AE539" s="301"/>
      <c r="AF539" s="301"/>
      <c r="AG539" s="301"/>
      <c r="AH539" s="301"/>
      <c r="AI539" s="301"/>
    </row>
    <row r="540" spans="1:35" ht="20.100000000000001" customHeight="1" x14ac:dyDescent="0.2">
      <c r="A540" s="240">
        <v>537</v>
      </c>
      <c r="B540" s="241" t="s">
        <v>12</v>
      </c>
      <c r="C540" s="310" t="s">
        <v>426</v>
      </c>
      <c r="D540" s="310" t="s">
        <v>438</v>
      </c>
      <c r="E540" s="309">
        <v>600218.00000000221</v>
      </c>
      <c r="F540" s="310" t="s">
        <v>880</v>
      </c>
      <c r="G540" s="244" t="s">
        <v>915</v>
      </c>
      <c r="H540" s="244" t="s">
        <v>429</v>
      </c>
      <c r="I540" s="288">
        <v>1</v>
      </c>
      <c r="J540" s="244" t="s">
        <v>919</v>
      </c>
      <c r="K540" s="244">
        <v>0.5</v>
      </c>
      <c r="L540" s="244">
        <v>0.6</v>
      </c>
      <c r="M540" s="244" t="s">
        <v>89</v>
      </c>
      <c r="N540" s="244">
        <f t="shared" si="17"/>
        <v>0.3</v>
      </c>
      <c r="R540" s="301"/>
      <c r="S540" s="301"/>
      <c r="T540" s="301"/>
      <c r="U540" s="301"/>
      <c r="V540" s="301"/>
      <c r="W540" s="301"/>
      <c r="X540" s="301"/>
      <c r="Y540" s="301"/>
      <c r="Z540" s="301"/>
      <c r="AA540" s="301"/>
      <c r="AB540" s="301"/>
      <c r="AC540" s="301"/>
      <c r="AD540" s="301"/>
      <c r="AE540" s="301"/>
      <c r="AF540" s="301"/>
      <c r="AG540" s="301"/>
      <c r="AH540" s="301"/>
      <c r="AI540" s="301"/>
    </row>
    <row r="541" spans="1:35" ht="20.100000000000001" customHeight="1" x14ac:dyDescent="0.2">
      <c r="A541" s="240">
        <v>538</v>
      </c>
      <c r="B541" s="241" t="s">
        <v>12</v>
      </c>
      <c r="C541" s="310" t="s">
        <v>426</v>
      </c>
      <c r="D541" s="310" t="s">
        <v>438</v>
      </c>
      <c r="E541" s="309">
        <v>600207.38848812669</v>
      </c>
      <c r="F541" s="310" t="s">
        <v>880</v>
      </c>
      <c r="G541" s="244" t="s">
        <v>915</v>
      </c>
      <c r="H541" s="244" t="s">
        <v>429</v>
      </c>
      <c r="I541" s="288">
        <v>1</v>
      </c>
      <c r="J541" s="244" t="s">
        <v>919</v>
      </c>
      <c r="K541" s="244">
        <v>0.5</v>
      </c>
      <c r="L541" s="244">
        <v>0.6</v>
      </c>
      <c r="M541" s="244" t="s">
        <v>89</v>
      </c>
      <c r="N541" s="244">
        <f t="shared" si="17"/>
        <v>0.3</v>
      </c>
      <c r="R541" s="301"/>
      <c r="S541" s="301"/>
      <c r="T541" s="301"/>
      <c r="U541" s="301"/>
      <c r="V541" s="301"/>
      <c r="W541" s="301"/>
      <c r="X541" s="301"/>
      <c r="Y541" s="301"/>
      <c r="Z541" s="301"/>
      <c r="AA541" s="301"/>
      <c r="AB541" s="301"/>
      <c r="AC541" s="301"/>
      <c r="AD541" s="301"/>
      <c r="AE541" s="301"/>
      <c r="AF541" s="301"/>
      <c r="AG541" s="301"/>
      <c r="AH541" s="301"/>
      <c r="AI541" s="301"/>
    </row>
    <row r="542" spans="1:35" ht="20.100000000000001" customHeight="1" x14ac:dyDescent="0.2">
      <c r="A542" s="240">
        <v>539</v>
      </c>
      <c r="B542" s="241" t="s">
        <v>12</v>
      </c>
      <c r="C542" s="310" t="s">
        <v>426</v>
      </c>
      <c r="D542" s="310" t="s">
        <v>438</v>
      </c>
      <c r="E542" s="309">
        <v>600197.09336080658</v>
      </c>
      <c r="F542" s="310" t="s">
        <v>880</v>
      </c>
      <c r="G542" s="244" t="s">
        <v>915</v>
      </c>
      <c r="H542" s="244" t="s">
        <v>429</v>
      </c>
      <c r="I542" s="288">
        <v>1</v>
      </c>
      <c r="J542" s="244" t="s">
        <v>919</v>
      </c>
      <c r="K542" s="244">
        <v>0.5</v>
      </c>
      <c r="L542" s="244">
        <v>0.6</v>
      </c>
      <c r="M542" s="244" t="s">
        <v>89</v>
      </c>
      <c r="N542" s="244">
        <f t="shared" si="17"/>
        <v>0.3</v>
      </c>
      <c r="R542" s="301"/>
      <c r="S542" s="301"/>
      <c r="T542" s="301"/>
      <c r="U542" s="301"/>
      <c r="V542" s="301"/>
      <c r="W542" s="301"/>
      <c r="X542" s="301"/>
      <c r="Y542" s="301"/>
      <c r="Z542" s="301"/>
      <c r="AA542" s="301"/>
      <c r="AB542" s="301"/>
      <c r="AC542" s="301"/>
      <c r="AD542" s="301"/>
      <c r="AE542" s="301"/>
      <c r="AF542" s="301"/>
      <c r="AG542" s="301"/>
      <c r="AH542" s="301"/>
      <c r="AI542" s="301"/>
    </row>
    <row r="543" spans="1:35" ht="20.100000000000001" customHeight="1" x14ac:dyDescent="0.2">
      <c r="A543" s="240">
        <v>540</v>
      </c>
      <c r="B543" s="241" t="s">
        <v>12</v>
      </c>
      <c r="C543" s="310" t="s">
        <v>426</v>
      </c>
      <c r="D543" s="310" t="s">
        <v>438</v>
      </c>
      <c r="E543" s="309">
        <v>600183.48440929328</v>
      </c>
      <c r="F543" s="310" t="s">
        <v>880</v>
      </c>
      <c r="G543" s="244" t="s">
        <v>915</v>
      </c>
      <c r="H543" s="244" t="s">
        <v>429</v>
      </c>
      <c r="I543" s="288">
        <v>1</v>
      </c>
      <c r="J543" s="244" t="s">
        <v>919</v>
      </c>
      <c r="K543" s="244">
        <v>0.5</v>
      </c>
      <c r="L543" s="244">
        <v>0.6</v>
      </c>
      <c r="M543" s="244" t="s">
        <v>89</v>
      </c>
      <c r="N543" s="244">
        <f t="shared" si="17"/>
        <v>0.3</v>
      </c>
      <c r="R543" s="301"/>
      <c r="S543" s="301"/>
      <c r="T543" s="301"/>
      <c r="U543" s="301"/>
      <c r="V543" s="301"/>
      <c r="W543" s="301"/>
      <c r="X543" s="301"/>
      <c r="Y543" s="301"/>
      <c r="Z543" s="301"/>
      <c r="AA543" s="301"/>
      <c r="AB543" s="301"/>
      <c r="AC543" s="301"/>
      <c r="AD543" s="301"/>
      <c r="AE543" s="301"/>
      <c r="AF543" s="301"/>
      <c r="AG543" s="301"/>
      <c r="AH543" s="301"/>
      <c r="AI543" s="301"/>
    </row>
    <row r="544" spans="1:35" ht="20.100000000000001" customHeight="1" x14ac:dyDescent="0.2">
      <c r="A544" s="240">
        <v>541</v>
      </c>
      <c r="B544" s="241" t="s">
        <v>12</v>
      </c>
      <c r="C544" s="310" t="s">
        <v>426</v>
      </c>
      <c r="D544" s="310" t="s">
        <v>438</v>
      </c>
      <c r="E544" s="309">
        <v>600159.28965521592</v>
      </c>
      <c r="F544" s="310" t="s">
        <v>880</v>
      </c>
      <c r="G544" s="244" t="s">
        <v>915</v>
      </c>
      <c r="H544" s="244" t="s">
        <v>429</v>
      </c>
      <c r="I544" s="288">
        <v>1</v>
      </c>
      <c r="J544" s="244" t="s">
        <v>919</v>
      </c>
      <c r="K544" s="244">
        <v>0.5</v>
      </c>
      <c r="L544" s="244">
        <v>0.6</v>
      </c>
      <c r="M544" s="244" t="s">
        <v>89</v>
      </c>
      <c r="N544" s="244">
        <f t="shared" si="17"/>
        <v>0.3</v>
      </c>
      <c r="R544" s="301"/>
      <c r="S544" s="301"/>
      <c r="T544" s="301"/>
      <c r="U544" s="301"/>
      <c r="V544" s="301"/>
      <c r="W544" s="301"/>
      <c r="X544" s="301"/>
      <c r="Y544" s="301"/>
      <c r="Z544" s="301"/>
      <c r="AA544" s="301"/>
      <c r="AB544" s="301"/>
      <c r="AC544" s="301"/>
      <c r="AD544" s="301"/>
      <c r="AE544" s="301"/>
      <c r="AF544" s="301"/>
      <c r="AG544" s="301"/>
      <c r="AH544" s="301"/>
      <c r="AI544" s="301"/>
    </row>
    <row r="545" spans="1:35" ht="20.100000000000001" customHeight="1" x14ac:dyDescent="0.2">
      <c r="A545" s="240">
        <v>542</v>
      </c>
      <c r="B545" s="241" t="s">
        <v>12</v>
      </c>
      <c r="C545" s="310" t="s">
        <v>426</v>
      </c>
      <c r="D545" s="310" t="s">
        <v>438</v>
      </c>
      <c r="E545" s="309">
        <v>600150.40367441264</v>
      </c>
      <c r="F545" s="310" t="s">
        <v>880</v>
      </c>
      <c r="G545" s="244" t="s">
        <v>915</v>
      </c>
      <c r="H545" s="244" t="s">
        <v>429</v>
      </c>
      <c r="I545" s="288">
        <v>1</v>
      </c>
      <c r="J545" s="244" t="s">
        <v>919</v>
      </c>
      <c r="K545" s="244">
        <v>0.5</v>
      </c>
      <c r="L545" s="244">
        <v>0.6</v>
      </c>
      <c r="M545" s="244" t="s">
        <v>89</v>
      </c>
      <c r="N545" s="244">
        <f t="shared" si="17"/>
        <v>0.3</v>
      </c>
      <c r="R545" s="301"/>
      <c r="S545" s="301"/>
      <c r="T545" s="301"/>
      <c r="U545" s="301"/>
      <c r="V545" s="301"/>
      <c r="W545" s="301"/>
      <c r="X545" s="301"/>
      <c r="Y545" s="301"/>
      <c r="Z545" s="301"/>
      <c r="AA545" s="301"/>
      <c r="AB545" s="301"/>
      <c r="AC545" s="301"/>
      <c r="AD545" s="301"/>
      <c r="AE545" s="301"/>
      <c r="AF545" s="301"/>
      <c r="AG545" s="301"/>
      <c r="AH545" s="301"/>
      <c r="AI545" s="301"/>
    </row>
    <row r="546" spans="1:35" ht="20.100000000000001" customHeight="1" x14ac:dyDescent="0.2">
      <c r="A546" s="240">
        <v>543</v>
      </c>
      <c r="B546" s="241" t="s">
        <v>12</v>
      </c>
      <c r="C546" s="310" t="s">
        <v>426</v>
      </c>
      <c r="D546" s="310" t="s">
        <v>438</v>
      </c>
      <c r="E546" s="309">
        <v>600136.03139690601</v>
      </c>
      <c r="F546" s="310" t="s">
        <v>880</v>
      </c>
      <c r="G546" s="244" t="s">
        <v>915</v>
      </c>
      <c r="H546" s="244" t="s">
        <v>429</v>
      </c>
      <c r="I546" s="288">
        <v>1</v>
      </c>
      <c r="J546" s="244" t="s">
        <v>919</v>
      </c>
      <c r="K546" s="244">
        <v>0.5</v>
      </c>
      <c r="L546" s="244">
        <v>0.6</v>
      </c>
      <c r="M546" s="244" t="s">
        <v>89</v>
      </c>
      <c r="N546" s="244">
        <f t="shared" si="17"/>
        <v>0.3</v>
      </c>
      <c r="R546" s="301"/>
      <c r="S546" s="301"/>
      <c r="T546" s="301"/>
      <c r="U546" s="301"/>
      <c r="V546" s="301"/>
      <c r="W546" s="301"/>
      <c r="X546" s="301"/>
      <c r="Y546" s="301"/>
      <c r="Z546" s="301"/>
      <c r="AA546" s="301"/>
      <c r="AB546" s="301"/>
      <c r="AC546" s="301"/>
      <c r="AD546" s="301"/>
      <c r="AE546" s="301"/>
      <c r="AF546" s="301"/>
      <c r="AG546" s="301"/>
      <c r="AH546" s="301"/>
      <c r="AI546" s="301"/>
    </row>
    <row r="547" spans="1:35" ht="20.100000000000001" customHeight="1" x14ac:dyDescent="0.2">
      <c r="A547" s="240">
        <v>544</v>
      </c>
      <c r="B547" s="241" t="s">
        <v>12</v>
      </c>
      <c r="C547" s="310" t="s">
        <v>426</v>
      </c>
      <c r="D547" s="310" t="s">
        <v>438</v>
      </c>
      <c r="E547" s="309">
        <v>600121.48889456922</v>
      </c>
      <c r="F547" s="310" t="s">
        <v>880</v>
      </c>
      <c r="G547" s="244" t="s">
        <v>915</v>
      </c>
      <c r="H547" s="244" t="s">
        <v>429</v>
      </c>
      <c r="I547" s="288">
        <v>1</v>
      </c>
      <c r="J547" s="244" t="s">
        <v>919</v>
      </c>
      <c r="K547" s="244">
        <v>0.5</v>
      </c>
      <c r="L547" s="244">
        <v>0.6</v>
      </c>
      <c r="M547" s="244" t="s">
        <v>89</v>
      </c>
      <c r="N547" s="244">
        <f t="shared" si="17"/>
        <v>0.3</v>
      </c>
      <c r="R547" s="301"/>
      <c r="S547" s="301"/>
      <c r="T547" s="301"/>
      <c r="U547" s="301"/>
      <c r="V547" s="301"/>
      <c r="W547" s="301"/>
      <c r="X547" s="301"/>
      <c r="Y547" s="301"/>
      <c r="Z547" s="301"/>
      <c r="AA547" s="301"/>
      <c r="AB547" s="301"/>
      <c r="AC547" s="301"/>
      <c r="AD547" s="301"/>
      <c r="AE547" s="301"/>
      <c r="AF547" s="301"/>
      <c r="AG547" s="301"/>
      <c r="AH547" s="301"/>
      <c r="AI547" s="301"/>
    </row>
    <row r="548" spans="1:35" ht="20.100000000000001" customHeight="1" x14ac:dyDescent="0.2">
      <c r="A548" s="240">
        <v>545</v>
      </c>
      <c r="B548" s="241" t="s">
        <v>12</v>
      </c>
      <c r="C548" s="310" t="s">
        <v>426</v>
      </c>
      <c r="D548" s="310" t="s">
        <v>438</v>
      </c>
      <c r="E548" s="309">
        <v>600099.14867918671</v>
      </c>
      <c r="F548" s="310" t="s">
        <v>880</v>
      </c>
      <c r="G548" s="244" t="s">
        <v>915</v>
      </c>
      <c r="H548" s="244" t="s">
        <v>869</v>
      </c>
      <c r="I548" s="288">
        <v>1</v>
      </c>
      <c r="J548" s="244" t="s">
        <v>919</v>
      </c>
      <c r="K548" s="244">
        <v>0.5</v>
      </c>
      <c r="L548" s="244">
        <v>0.6</v>
      </c>
      <c r="M548" s="244" t="s">
        <v>89</v>
      </c>
      <c r="N548" s="244">
        <f t="shared" si="17"/>
        <v>0.3</v>
      </c>
      <c r="R548" s="301"/>
      <c r="S548" s="301"/>
      <c r="T548" s="301"/>
      <c r="U548" s="301"/>
      <c r="V548" s="301"/>
      <c r="W548" s="301"/>
      <c r="X548" s="301"/>
      <c r="Y548" s="301"/>
      <c r="Z548" s="301"/>
      <c r="AA548" s="301"/>
      <c r="AB548" s="301"/>
      <c r="AC548" s="301"/>
      <c r="AD548" s="301"/>
      <c r="AE548" s="301"/>
      <c r="AF548" s="301"/>
      <c r="AG548" s="301"/>
      <c r="AH548" s="301"/>
      <c r="AI548" s="301"/>
    </row>
    <row r="549" spans="1:35" ht="20.100000000000001" customHeight="1" x14ac:dyDescent="0.2">
      <c r="A549" s="240">
        <v>546</v>
      </c>
      <c r="B549" s="241" t="s">
        <v>12</v>
      </c>
      <c r="C549" s="310" t="s">
        <v>426</v>
      </c>
      <c r="D549" s="310" t="s">
        <v>438</v>
      </c>
      <c r="E549" s="309">
        <v>600090.41900497384</v>
      </c>
      <c r="F549" s="310" t="s">
        <v>880</v>
      </c>
      <c r="G549" s="244" t="s">
        <v>915</v>
      </c>
      <c r="H549" s="244" t="s">
        <v>429</v>
      </c>
      <c r="I549" s="288">
        <v>1</v>
      </c>
      <c r="J549" s="244" t="s">
        <v>919</v>
      </c>
      <c r="K549" s="244">
        <v>0.5</v>
      </c>
      <c r="L549" s="244">
        <v>0.6</v>
      </c>
      <c r="M549" s="244" t="s">
        <v>89</v>
      </c>
      <c r="N549" s="244">
        <f t="shared" si="17"/>
        <v>0.3</v>
      </c>
      <c r="R549" s="301"/>
      <c r="S549" s="301"/>
      <c r="T549" s="301"/>
      <c r="U549" s="301"/>
      <c r="V549" s="301"/>
      <c r="W549" s="301"/>
      <c r="X549" s="301"/>
      <c r="Y549" s="301"/>
      <c r="Z549" s="301"/>
      <c r="AA549" s="301"/>
      <c r="AB549" s="301"/>
      <c r="AC549" s="301"/>
      <c r="AD549" s="301"/>
      <c r="AE549" s="301"/>
      <c r="AF549" s="301"/>
      <c r="AG549" s="301"/>
      <c r="AH549" s="301"/>
      <c r="AI549" s="301"/>
    </row>
    <row r="550" spans="1:35" ht="20.100000000000001" customHeight="1" x14ac:dyDescent="0.2">
      <c r="A550" s="240">
        <v>547</v>
      </c>
      <c r="B550" s="241" t="s">
        <v>12</v>
      </c>
      <c r="C550" s="310" t="s">
        <v>426</v>
      </c>
      <c r="D550" s="310" t="s">
        <v>438</v>
      </c>
      <c r="E550" s="309">
        <v>599816.18021719507</v>
      </c>
      <c r="F550" s="310" t="s">
        <v>879</v>
      </c>
      <c r="G550" s="244" t="s">
        <v>913</v>
      </c>
      <c r="H550" s="244" t="s">
        <v>429</v>
      </c>
      <c r="I550" s="288">
        <v>1</v>
      </c>
      <c r="J550" s="244" t="s">
        <v>919</v>
      </c>
      <c r="K550" s="244" t="s">
        <v>89</v>
      </c>
      <c r="L550" s="244" t="s">
        <v>89</v>
      </c>
      <c r="M550" s="244">
        <v>1</v>
      </c>
      <c r="N550" s="244">
        <f t="shared" si="17"/>
        <v>0.78539816339744828</v>
      </c>
      <c r="R550" s="301"/>
      <c r="S550" s="301"/>
      <c r="T550" s="301"/>
      <c r="U550" s="301"/>
      <c r="V550" s="301"/>
      <c r="W550" s="301"/>
      <c r="X550" s="301"/>
      <c r="Y550" s="301"/>
      <c r="Z550" s="301"/>
      <c r="AA550" s="301"/>
      <c r="AB550" s="301"/>
      <c r="AC550" s="301"/>
      <c r="AD550" s="301"/>
      <c r="AE550" s="301"/>
      <c r="AF550" s="301"/>
      <c r="AG550" s="301"/>
      <c r="AH550" s="301"/>
      <c r="AI550" s="301"/>
    </row>
    <row r="551" spans="1:35" ht="20.100000000000001" customHeight="1" x14ac:dyDescent="0.2">
      <c r="A551" s="240">
        <v>548</v>
      </c>
      <c r="B551" s="241" t="s">
        <v>12</v>
      </c>
      <c r="C551" s="310" t="s">
        <v>426</v>
      </c>
      <c r="D551" s="310" t="s">
        <v>438</v>
      </c>
      <c r="E551" s="309">
        <v>599359.86033167283</v>
      </c>
      <c r="F551" s="310" t="s">
        <v>894</v>
      </c>
      <c r="G551" s="244" t="s">
        <v>925</v>
      </c>
      <c r="H551" s="244" t="s">
        <v>429</v>
      </c>
      <c r="I551" s="288">
        <v>2</v>
      </c>
      <c r="J551" s="244" t="s">
        <v>919</v>
      </c>
      <c r="K551" s="244">
        <v>3</v>
      </c>
      <c r="L551" s="244">
        <v>2</v>
      </c>
      <c r="M551" s="244" t="s">
        <v>89</v>
      </c>
      <c r="N551" s="244">
        <f t="shared" si="17"/>
        <v>6</v>
      </c>
      <c r="R551" s="301"/>
      <c r="S551" s="301"/>
      <c r="T551" s="301"/>
      <c r="U551" s="301"/>
      <c r="V551" s="301"/>
      <c r="W551" s="301"/>
      <c r="X551" s="301"/>
      <c r="Y551" s="301"/>
      <c r="Z551" s="301"/>
      <c r="AA551" s="301"/>
      <c r="AB551" s="301"/>
      <c r="AC551" s="301"/>
      <c r="AD551" s="301"/>
      <c r="AE551" s="301"/>
      <c r="AF551" s="301"/>
      <c r="AG551" s="301"/>
      <c r="AH551" s="301"/>
      <c r="AI551" s="301"/>
    </row>
    <row r="552" spans="1:35" ht="20.100000000000001" customHeight="1" x14ac:dyDescent="0.2">
      <c r="A552" s="240">
        <v>549</v>
      </c>
      <c r="B552" s="241" t="s">
        <v>12</v>
      </c>
      <c r="C552" s="310" t="s">
        <v>426</v>
      </c>
      <c r="D552" s="310" t="s">
        <v>438</v>
      </c>
      <c r="E552" s="309">
        <v>599290.33790724119</v>
      </c>
      <c r="F552" s="310" t="s">
        <v>871</v>
      </c>
      <c r="G552" s="244" t="s">
        <v>872</v>
      </c>
      <c r="H552" s="244" t="s">
        <v>429</v>
      </c>
      <c r="I552" s="288">
        <v>1</v>
      </c>
      <c r="J552" s="244" t="s">
        <v>919</v>
      </c>
      <c r="K552" s="244">
        <v>1</v>
      </c>
      <c r="L552" s="244">
        <v>1</v>
      </c>
      <c r="M552" s="244" t="s">
        <v>89</v>
      </c>
      <c r="N552" s="244">
        <f t="shared" si="17"/>
        <v>1</v>
      </c>
      <c r="R552" s="301"/>
      <c r="S552" s="301"/>
      <c r="T552" s="301"/>
      <c r="U552" s="301"/>
      <c r="V552" s="301"/>
      <c r="W552" s="301"/>
      <c r="X552" s="301"/>
      <c r="Y552" s="301"/>
      <c r="Z552" s="301"/>
      <c r="AA552" s="301"/>
      <c r="AB552" s="301"/>
      <c r="AC552" s="301"/>
      <c r="AD552" s="301"/>
      <c r="AE552" s="301"/>
      <c r="AF552" s="301"/>
      <c r="AG552" s="301"/>
      <c r="AH552" s="301"/>
      <c r="AI552" s="301"/>
    </row>
    <row r="553" spans="1:35" ht="20.100000000000001" customHeight="1" x14ac:dyDescent="0.2">
      <c r="A553" s="240">
        <v>550</v>
      </c>
      <c r="B553" s="241" t="s">
        <v>12</v>
      </c>
      <c r="C553" s="310" t="s">
        <v>426</v>
      </c>
      <c r="D553" s="310" t="s">
        <v>438</v>
      </c>
      <c r="E553" s="309">
        <v>599205.9272547795</v>
      </c>
      <c r="F553" s="310" t="s">
        <v>871</v>
      </c>
      <c r="G553" s="244" t="s">
        <v>927</v>
      </c>
      <c r="H553" s="244" t="s">
        <v>429</v>
      </c>
      <c r="I553" s="288">
        <v>1</v>
      </c>
      <c r="J553" s="244" t="s">
        <v>919</v>
      </c>
      <c r="K553" s="244">
        <v>1</v>
      </c>
      <c r="L553" s="244">
        <v>1</v>
      </c>
      <c r="M553" s="244" t="s">
        <v>89</v>
      </c>
      <c r="N553" s="244">
        <f t="shared" si="17"/>
        <v>1</v>
      </c>
      <c r="R553" s="301"/>
      <c r="S553" s="301"/>
      <c r="T553" s="301"/>
      <c r="U553" s="301"/>
      <c r="V553" s="301"/>
      <c r="W553" s="301"/>
      <c r="X553" s="301"/>
      <c r="Y553" s="301"/>
      <c r="Z553" s="301"/>
      <c r="AA553" s="301"/>
      <c r="AB553" s="301"/>
      <c r="AC553" s="301"/>
      <c r="AD553" s="301"/>
      <c r="AE553" s="301"/>
      <c r="AF553" s="301"/>
      <c r="AG553" s="301"/>
      <c r="AH553" s="301"/>
      <c r="AI553" s="301"/>
    </row>
    <row r="554" spans="1:35" ht="20.100000000000001" customHeight="1" x14ac:dyDescent="0.2">
      <c r="A554" s="240">
        <v>551</v>
      </c>
      <c r="B554" s="241" t="s">
        <v>12</v>
      </c>
      <c r="C554" s="310" t="s">
        <v>426</v>
      </c>
      <c r="D554" s="310" t="s">
        <v>438</v>
      </c>
      <c r="E554" s="309">
        <v>599175.6711036202</v>
      </c>
      <c r="F554" s="310" t="s">
        <v>871</v>
      </c>
      <c r="G554" s="244" t="s">
        <v>872</v>
      </c>
      <c r="H554" s="244" t="s">
        <v>429</v>
      </c>
      <c r="I554" s="288">
        <v>1</v>
      </c>
      <c r="J554" s="244" t="s">
        <v>919</v>
      </c>
      <c r="K554" s="244">
        <v>1</v>
      </c>
      <c r="L554" s="244">
        <v>1</v>
      </c>
      <c r="M554" s="244" t="s">
        <v>89</v>
      </c>
      <c r="N554" s="244">
        <f t="shared" si="17"/>
        <v>1</v>
      </c>
      <c r="R554" s="301"/>
      <c r="S554" s="301"/>
      <c r="T554" s="301"/>
      <c r="U554" s="301"/>
      <c r="V554" s="301"/>
      <c r="W554" s="301"/>
      <c r="X554" s="301"/>
      <c r="Y554" s="301"/>
      <c r="Z554" s="301"/>
      <c r="AA554" s="301"/>
      <c r="AB554" s="301"/>
      <c r="AC554" s="301"/>
      <c r="AD554" s="301"/>
      <c r="AE554" s="301"/>
      <c r="AF554" s="301"/>
      <c r="AG554" s="301"/>
      <c r="AH554" s="301"/>
      <c r="AI554" s="301"/>
    </row>
    <row r="555" spans="1:35" ht="20.100000000000001" customHeight="1" x14ac:dyDescent="0.2">
      <c r="A555" s="240">
        <v>552</v>
      </c>
      <c r="B555" s="241" t="s">
        <v>12</v>
      </c>
      <c r="C555" s="310" t="s">
        <v>426</v>
      </c>
      <c r="D555" s="310" t="s">
        <v>438</v>
      </c>
      <c r="E555" s="309">
        <v>599067.25680950156</v>
      </c>
      <c r="F555" s="310" t="s">
        <v>889</v>
      </c>
      <c r="G555" s="244" t="s">
        <v>921</v>
      </c>
      <c r="H555" s="244" t="s">
        <v>429</v>
      </c>
      <c r="I555" s="288">
        <v>1</v>
      </c>
      <c r="J555" s="244" t="s">
        <v>919</v>
      </c>
      <c r="K555" s="244">
        <v>0.3</v>
      </c>
      <c r="L555" s="244">
        <v>0.9</v>
      </c>
      <c r="M555" s="244" t="s">
        <v>89</v>
      </c>
      <c r="N555" s="244">
        <f t="shared" si="17"/>
        <v>0.27</v>
      </c>
      <c r="R555" s="301"/>
      <c r="S555" s="301"/>
      <c r="T555" s="301"/>
      <c r="U555" s="301"/>
      <c r="V555" s="301"/>
      <c r="W555" s="301"/>
      <c r="X555" s="301"/>
      <c r="Y555" s="301"/>
      <c r="Z555" s="301"/>
      <c r="AA555" s="301"/>
      <c r="AB555" s="301"/>
      <c r="AC555" s="301"/>
      <c r="AD555" s="301"/>
      <c r="AE555" s="301"/>
      <c r="AF555" s="301"/>
      <c r="AG555" s="301"/>
      <c r="AH555" s="301"/>
      <c r="AI555" s="301"/>
    </row>
    <row r="556" spans="1:35" ht="20.100000000000001" customHeight="1" x14ac:dyDescent="0.2">
      <c r="A556" s="240">
        <v>553</v>
      </c>
      <c r="B556" s="241" t="s">
        <v>12</v>
      </c>
      <c r="C556" s="310" t="s">
        <v>432</v>
      </c>
      <c r="D556" s="310" t="s">
        <v>438</v>
      </c>
      <c r="E556" s="309">
        <v>599060.99999999977</v>
      </c>
      <c r="F556" s="310" t="s">
        <v>889</v>
      </c>
      <c r="G556" s="244" t="s">
        <v>921</v>
      </c>
      <c r="H556" s="244" t="s">
        <v>429</v>
      </c>
      <c r="I556" s="288">
        <v>1</v>
      </c>
      <c r="J556" s="244" t="s">
        <v>919</v>
      </c>
      <c r="K556" s="244">
        <v>0.3</v>
      </c>
      <c r="L556" s="244">
        <v>0.9</v>
      </c>
      <c r="M556" s="244" t="s">
        <v>89</v>
      </c>
      <c r="N556" s="244">
        <f t="shared" si="17"/>
        <v>0.27</v>
      </c>
      <c r="R556" s="301"/>
      <c r="S556" s="301"/>
      <c r="T556" s="301"/>
      <c r="U556" s="301"/>
      <c r="V556" s="301"/>
      <c r="W556" s="301"/>
      <c r="X556" s="301"/>
      <c r="Y556" s="301"/>
      <c r="Z556" s="301"/>
      <c r="AA556" s="301"/>
      <c r="AB556" s="301"/>
      <c r="AC556" s="301"/>
      <c r="AD556" s="301"/>
      <c r="AE556" s="301"/>
      <c r="AF556" s="301"/>
      <c r="AG556" s="301"/>
      <c r="AH556" s="301"/>
      <c r="AI556" s="301"/>
    </row>
    <row r="557" spans="1:35" ht="20.100000000000001" customHeight="1" x14ac:dyDescent="0.2">
      <c r="A557" s="240">
        <v>554</v>
      </c>
      <c r="B557" s="241" t="s">
        <v>12</v>
      </c>
      <c r="C557" s="310" t="s">
        <v>426</v>
      </c>
      <c r="D557" s="310" t="s">
        <v>438</v>
      </c>
      <c r="E557" s="309">
        <v>599037.02703257999</v>
      </c>
      <c r="F557" s="310" t="s">
        <v>871</v>
      </c>
      <c r="G557" s="244" t="s">
        <v>872</v>
      </c>
      <c r="H557" s="244" t="s">
        <v>429</v>
      </c>
      <c r="I557" s="288">
        <v>1</v>
      </c>
      <c r="J557" s="244" t="s">
        <v>919</v>
      </c>
      <c r="K557" s="244">
        <v>1</v>
      </c>
      <c r="L557" s="244">
        <v>1</v>
      </c>
      <c r="M557" s="244" t="s">
        <v>89</v>
      </c>
      <c r="N557" s="244">
        <f t="shared" si="17"/>
        <v>1</v>
      </c>
      <c r="R557" s="301"/>
      <c r="S557" s="301"/>
      <c r="T557" s="301"/>
      <c r="U557" s="301"/>
      <c r="V557" s="301"/>
      <c r="W557" s="301"/>
      <c r="X557" s="301"/>
      <c r="Y557" s="301"/>
      <c r="Z557" s="301"/>
      <c r="AA557" s="301"/>
      <c r="AB557" s="301"/>
      <c r="AC557" s="301"/>
      <c r="AD557" s="301"/>
      <c r="AE557" s="301"/>
      <c r="AF557" s="301"/>
      <c r="AG557" s="301"/>
      <c r="AH557" s="301"/>
      <c r="AI557" s="301"/>
    </row>
    <row r="558" spans="1:35" ht="20.100000000000001" customHeight="1" x14ac:dyDescent="0.2">
      <c r="A558" s="240">
        <v>555</v>
      </c>
      <c r="B558" s="241" t="s">
        <v>12</v>
      </c>
      <c r="C558" s="310" t="s">
        <v>426</v>
      </c>
      <c r="D558" s="310" t="s">
        <v>438</v>
      </c>
      <c r="E558" s="309">
        <v>598983.17338435596</v>
      </c>
      <c r="F558" s="310" t="s">
        <v>892</v>
      </c>
      <c r="G558" s="244" t="s">
        <v>903</v>
      </c>
      <c r="H558" s="244" t="s">
        <v>429</v>
      </c>
      <c r="I558" s="288">
        <v>1</v>
      </c>
      <c r="J558" s="244" t="s">
        <v>919</v>
      </c>
      <c r="K558" s="244">
        <v>0.2</v>
      </c>
      <c r="L558" s="244">
        <v>0.8</v>
      </c>
      <c r="M558" s="244" t="s">
        <v>89</v>
      </c>
      <c r="N558" s="244">
        <f t="shared" si="17"/>
        <v>0.16000000000000003</v>
      </c>
      <c r="R558" s="301"/>
      <c r="S558" s="301"/>
      <c r="T558" s="301"/>
      <c r="U558" s="301"/>
      <c r="V558" s="301"/>
      <c r="W558" s="301"/>
      <c r="X558" s="301"/>
      <c r="Y558" s="301"/>
      <c r="Z558" s="301"/>
      <c r="AA558" s="301"/>
      <c r="AB558" s="301"/>
      <c r="AC558" s="301"/>
      <c r="AD558" s="301"/>
      <c r="AE558" s="301"/>
      <c r="AF558" s="301"/>
      <c r="AG558" s="301"/>
      <c r="AH558" s="301"/>
      <c r="AI558" s="301"/>
    </row>
    <row r="559" spans="1:35" ht="20.100000000000001" customHeight="1" x14ac:dyDescent="0.2">
      <c r="A559" s="240">
        <v>556</v>
      </c>
      <c r="B559" s="241" t="s">
        <v>12</v>
      </c>
      <c r="C559" s="310" t="s">
        <v>426</v>
      </c>
      <c r="D559" s="310" t="s">
        <v>438</v>
      </c>
      <c r="E559" s="309">
        <v>598953.30636922573</v>
      </c>
      <c r="F559" s="310" t="s">
        <v>871</v>
      </c>
      <c r="G559" s="244" t="s">
        <v>872</v>
      </c>
      <c r="H559" s="244" t="s">
        <v>429</v>
      </c>
      <c r="I559" s="288">
        <v>1</v>
      </c>
      <c r="J559" s="244" t="s">
        <v>919</v>
      </c>
      <c r="K559" s="244">
        <v>1</v>
      </c>
      <c r="L559" s="244">
        <v>1</v>
      </c>
      <c r="M559" s="244" t="s">
        <v>89</v>
      </c>
      <c r="N559" s="244">
        <f t="shared" si="17"/>
        <v>1</v>
      </c>
      <c r="R559" s="301"/>
      <c r="S559" s="301"/>
      <c r="T559" s="301"/>
      <c r="U559" s="301"/>
      <c r="V559" s="301"/>
      <c r="W559" s="301"/>
      <c r="X559" s="301"/>
      <c r="Y559" s="301"/>
      <c r="Z559" s="301"/>
      <c r="AA559" s="301"/>
      <c r="AB559" s="301"/>
      <c r="AC559" s="301"/>
      <c r="AD559" s="301"/>
      <c r="AE559" s="301"/>
      <c r="AF559" s="301"/>
      <c r="AG559" s="301"/>
      <c r="AH559" s="301"/>
      <c r="AI559" s="301"/>
    </row>
    <row r="560" spans="1:35" ht="20.100000000000001" customHeight="1" x14ac:dyDescent="0.2">
      <c r="A560" s="240">
        <v>557</v>
      </c>
      <c r="B560" s="241" t="s">
        <v>12</v>
      </c>
      <c r="C560" s="310" t="s">
        <v>426</v>
      </c>
      <c r="D560" s="310" t="s">
        <v>438</v>
      </c>
      <c r="E560" s="309">
        <v>598649.58735504851</v>
      </c>
      <c r="F560" s="310" t="s">
        <v>888</v>
      </c>
      <c r="G560" s="244" t="s">
        <v>926</v>
      </c>
      <c r="H560" s="244" t="s">
        <v>429</v>
      </c>
      <c r="I560" s="288">
        <v>1</v>
      </c>
      <c r="J560" s="244" t="s">
        <v>919</v>
      </c>
      <c r="K560" s="244">
        <v>0.5</v>
      </c>
      <c r="L560" s="244">
        <v>0.8</v>
      </c>
      <c r="M560" s="244" t="s">
        <v>89</v>
      </c>
      <c r="N560" s="244">
        <f t="shared" si="17"/>
        <v>0.4</v>
      </c>
      <c r="R560" s="301"/>
      <c r="S560" s="301"/>
      <c r="T560" s="301"/>
      <c r="U560" s="301"/>
      <c r="V560" s="301"/>
      <c r="W560" s="301"/>
      <c r="X560" s="301"/>
      <c r="Y560" s="301"/>
      <c r="Z560" s="301"/>
      <c r="AA560" s="301"/>
      <c r="AB560" s="301"/>
      <c r="AC560" s="301"/>
      <c r="AD560" s="301"/>
      <c r="AE560" s="301"/>
      <c r="AF560" s="301"/>
      <c r="AG560" s="301"/>
      <c r="AH560" s="301"/>
      <c r="AI560" s="301"/>
    </row>
    <row r="561" spans="1:35" ht="20.100000000000001" customHeight="1" x14ac:dyDescent="0.2">
      <c r="A561" s="240">
        <v>558</v>
      </c>
      <c r="B561" s="241" t="s">
        <v>12</v>
      </c>
      <c r="C561" s="310" t="s">
        <v>426</v>
      </c>
      <c r="D561" s="310" t="s">
        <v>438</v>
      </c>
      <c r="E561" s="309">
        <v>597770.16004709736</v>
      </c>
      <c r="F561" s="310" t="s">
        <v>871</v>
      </c>
      <c r="G561" s="244" t="s">
        <v>927</v>
      </c>
      <c r="H561" s="244" t="s">
        <v>429</v>
      </c>
      <c r="I561" s="288">
        <v>1</v>
      </c>
      <c r="J561" s="244" t="s">
        <v>919</v>
      </c>
      <c r="K561" s="244">
        <v>1</v>
      </c>
      <c r="L561" s="244">
        <v>1</v>
      </c>
      <c r="M561" s="244" t="s">
        <v>89</v>
      </c>
      <c r="N561" s="244">
        <f t="shared" si="17"/>
        <v>1</v>
      </c>
      <c r="R561" s="301"/>
      <c r="S561" s="301"/>
      <c r="T561" s="301"/>
      <c r="U561" s="301"/>
      <c r="V561" s="301"/>
      <c r="W561" s="301"/>
      <c r="X561" s="301"/>
      <c r="Y561" s="301"/>
      <c r="Z561" s="301"/>
      <c r="AA561" s="301"/>
      <c r="AB561" s="301"/>
      <c r="AC561" s="301"/>
      <c r="AD561" s="301"/>
      <c r="AE561" s="301"/>
      <c r="AF561" s="301"/>
      <c r="AG561" s="301"/>
      <c r="AH561" s="301"/>
      <c r="AI561" s="301"/>
    </row>
    <row r="562" spans="1:35" ht="20.100000000000001" customHeight="1" x14ac:dyDescent="0.2">
      <c r="A562" s="240">
        <v>559</v>
      </c>
      <c r="B562" s="241" t="s">
        <v>12</v>
      </c>
      <c r="C562" s="310" t="s">
        <v>426</v>
      </c>
      <c r="D562" s="310" t="s">
        <v>438</v>
      </c>
      <c r="E562" s="309">
        <v>597456.80081285106</v>
      </c>
      <c r="F562" s="310" t="s">
        <v>892</v>
      </c>
      <c r="G562" s="244" t="s">
        <v>903</v>
      </c>
      <c r="H562" s="244" t="s">
        <v>429</v>
      </c>
      <c r="I562" s="288">
        <v>1</v>
      </c>
      <c r="J562" s="244" t="s">
        <v>919</v>
      </c>
      <c r="K562" s="244">
        <v>0.5</v>
      </c>
      <c r="L562" s="244">
        <v>0.8</v>
      </c>
      <c r="M562" s="244" t="s">
        <v>89</v>
      </c>
      <c r="N562" s="244">
        <f t="shared" si="17"/>
        <v>0.4</v>
      </c>
      <c r="R562" s="301"/>
      <c r="S562" s="301"/>
      <c r="T562" s="301"/>
      <c r="U562" s="301"/>
      <c r="V562" s="301"/>
      <c r="W562" s="301"/>
      <c r="X562" s="301"/>
      <c r="Y562" s="301"/>
      <c r="Z562" s="301"/>
      <c r="AA562" s="301"/>
      <c r="AB562" s="301"/>
      <c r="AC562" s="301"/>
      <c r="AD562" s="301"/>
      <c r="AE562" s="301"/>
      <c r="AF562" s="301"/>
      <c r="AG562" s="301"/>
      <c r="AH562" s="301"/>
      <c r="AI562" s="301"/>
    </row>
    <row r="563" spans="1:35" ht="20.100000000000001" customHeight="1" x14ac:dyDescent="0.2">
      <c r="A563" s="240">
        <v>560</v>
      </c>
      <c r="B563" s="241" t="s">
        <v>12</v>
      </c>
      <c r="C563" s="310" t="s">
        <v>426</v>
      </c>
      <c r="D563" s="310" t="s">
        <v>438</v>
      </c>
      <c r="E563" s="309">
        <v>597296.33639534144</v>
      </c>
      <c r="F563" s="310" t="s">
        <v>879</v>
      </c>
      <c r="G563" s="244" t="s">
        <v>913</v>
      </c>
      <c r="H563" s="244" t="s">
        <v>429</v>
      </c>
      <c r="I563" s="288">
        <v>1</v>
      </c>
      <c r="J563" s="244" t="s">
        <v>919</v>
      </c>
      <c r="K563" s="244" t="s">
        <v>89</v>
      </c>
      <c r="L563" s="244" t="s">
        <v>89</v>
      </c>
      <c r="M563" s="244">
        <v>0.5</v>
      </c>
      <c r="N563" s="244">
        <f t="shared" si="17"/>
        <v>0.19634954084936207</v>
      </c>
      <c r="R563" s="301"/>
      <c r="S563" s="301"/>
      <c r="T563" s="301"/>
      <c r="U563" s="301"/>
      <c r="V563" s="301"/>
      <c r="W563" s="301"/>
      <c r="X563" s="301"/>
      <c r="Y563" s="301"/>
      <c r="Z563" s="301"/>
      <c r="AA563" s="301"/>
      <c r="AB563" s="301"/>
      <c r="AC563" s="301"/>
      <c r="AD563" s="301"/>
      <c r="AE563" s="301"/>
      <c r="AF563" s="301"/>
      <c r="AG563" s="301"/>
      <c r="AH563" s="301"/>
      <c r="AI563" s="301"/>
    </row>
    <row r="564" spans="1:35" ht="20.100000000000001" customHeight="1" x14ac:dyDescent="0.2">
      <c r="A564" s="240">
        <v>561</v>
      </c>
      <c r="B564" s="241" t="s">
        <v>12</v>
      </c>
      <c r="C564" s="310" t="s">
        <v>426</v>
      </c>
      <c r="D564" s="310" t="s">
        <v>438</v>
      </c>
      <c r="E564" s="309">
        <v>597247.91962315782</v>
      </c>
      <c r="F564" s="310" t="s">
        <v>879</v>
      </c>
      <c r="G564" s="244" t="s">
        <v>881</v>
      </c>
      <c r="H564" s="244" t="s">
        <v>429</v>
      </c>
      <c r="I564" s="288">
        <v>1</v>
      </c>
      <c r="J564" s="244" t="s">
        <v>919</v>
      </c>
      <c r="K564" s="244" t="s">
        <v>89</v>
      </c>
      <c r="L564" s="244" t="s">
        <v>89</v>
      </c>
      <c r="M564" s="244">
        <v>1</v>
      </c>
      <c r="N564" s="244">
        <f t="shared" si="17"/>
        <v>0.78539816339744828</v>
      </c>
      <c r="R564" s="301"/>
      <c r="S564" s="301"/>
      <c r="T564" s="301"/>
      <c r="U564" s="301"/>
      <c r="V564" s="301"/>
      <c r="W564" s="301"/>
      <c r="X564" s="301"/>
      <c r="Y564" s="301"/>
      <c r="Z564" s="301"/>
      <c r="AA564" s="301"/>
      <c r="AB564" s="301"/>
      <c r="AC564" s="301"/>
      <c r="AD564" s="301"/>
      <c r="AE564" s="301"/>
      <c r="AF564" s="301"/>
      <c r="AG564" s="301"/>
      <c r="AH564" s="301"/>
      <c r="AI564" s="301"/>
    </row>
    <row r="565" spans="1:35" ht="20.100000000000001" customHeight="1" x14ac:dyDescent="0.2">
      <c r="A565" s="240">
        <v>562</v>
      </c>
      <c r="B565" s="241" t="s">
        <v>12</v>
      </c>
      <c r="C565" s="310" t="s">
        <v>426</v>
      </c>
      <c r="D565" s="310" t="s">
        <v>438</v>
      </c>
      <c r="E565" s="309">
        <v>596964.45100345486</v>
      </c>
      <c r="F565" s="310" t="s">
        <v>871</v>
      </c>
      <c r="G565" s="244" t="s">
        <v>914</v>
      </c>
      <c r="H565" s="244" t="s">
        <v>429</v>
      </c>
      <c r="I565" s="288">
        <v>1</v>
      </c>
      <c r="J565" s="244" t="s">
        <v>919</v>
      </c>
      <c r="K565" s="244">
        <v>1</v>
      </c>
      <c r="L565" s="244">
        <v>1</v>
      </c>
      <c r="M565" s="244" t="s">
        <v>89</v>
      </c>
      <c r="N565" s="244">
        <f t="shared" si="17"/>
        <v>1</v>
      </c>
      <c r="R565" s="301"/>
      <c r="S565" s="301"/>
      <c r="T565" s="301"/>
      <c r="U565" s="301"/>
      <c r="V565" s="301"/>
      <c r="W565" s="301"/>
      <c r="X565" s="301"/>
      <c r="Y565" s="301"/>
      <c r="Z565" s="301"/>
      <c r="AA565" s="301"/>
      <c r="AB565" s="301"/>
      <c r="AC565" s="301"/>
      <c r="AD565" s="301"/>
      <c r="AE565" s="301"/>
      <c r="AF565" s="301"/>
      <c r="AG565" s="301"/>
      <c r="AH565" s="301"/>
      <c r="AI565" s="301"/>
    </row>
    <row r="566" spans="1:35" ht="20.100000000000001" customHeight="1" x14ac:dyDescent="0.2">
      <c r="A566" s="240">
        <v>563</v>
      </c>
      <c r="B566" s="241" t="s">
        <v>12</v>
      </c>
      <c r="C566" s="310" t="s">
        <v>426</v>
      </c>
      <c r="D566" s="310" t="s">
        <v>438</v>
      </c>
      <c r="E566" s="309">
        <v>596843.36169584584</v>
      </c>
      <c r="F566" s="310" t="s">
        <v>880</v>
      </c>
      <c r="G566" s="244" t="s">
        <v>915</v>
      </c>
      <c r="H566" s="244" t="s">
        <v>429</v>
      </c>
      <c r="I566" s="288">
        <v>1</v>
      </c>
      <c r="J566" s="244" t="s">
        <v>919</v>
      </c>
      <c r="K566" s="244">
        <v>0.5</v>
      </c>
      <c r="L566" s="244">
        <v>0.6</v>
      </c>
      <c r="M566" s="244" t="s">
        <v>89</v>
      </c>
      <c r="N566" s="244">
        <f t="shared" si="17"/>
        <v>0.3</v>
      </c>
      <c r="R566" s="301"/>
      <c r="S566" s="301"/>
      <c r="T566" s="301"/>
      <c r="U566" s="301"/>
      <c r="V566" s="301"/>
      <c r="W566" s="301"/>
      <c r="X566" s="301"/>
      <c r="Y566" s="301"/>
      <c r="Z566" s="301"/>
      <c r="AA566" s="301"/>
      <c r="AB566" s="301"/>
      <c r="AC566" s="301"/>
      <c r="AD566" s="301"/>
      <c r="AE566" s="301"/>
      <c r="AF566" s="301"/>
      <c r="AG566" s="301"/>
      <c r="AH566" s="301"/>
      <c r="AI566" s="301"/>
    </row>
    <row r="567" spans="1:35" ht="20.100000000000001" customHeight="1" x14ac:dyDescent="0.2">
      <c r="A567" s="240">
        <v>564</v>
      </c>
      <c r="B567" s="241" t="s">
        <v>12</v>
      </c>
      <c r="C567" s="310" t="s">
        <v>426</v>
      </c>
      <c r="D567" s="310" t="s">
        <v>438</v>
      </c>
      <c r="E567" s="309">
        <v>596833.03572305327</v>
      </c>
      <c r="F567" s="310" t="s">
        <v>880</v>
      </c>
      <c r="G567" s="244" t="s">
        <v>915</v>
      </c>
      <c r="H567" s="244" t="s">
        <v>429</v>
      </c>
      <c r="I567" s="288">
        <v>1</v>
      </c>
      <c r="J567" s="244" t="s">
        <v>919</v>
      </c>
      <c r="K567" s="244">
        <v>0.5</v>
      </c>
      <c r="L567" s="244">
        <v>0.6</v>
      </c>
      <c r="M567" s="244" t="s">
        <v>89</v>
      </c>
      <c r="N567" s="244">
        <f t="shared" si="17"/>
        <v>0.3</v>
      </c>
      <c r="R567" s="301"/>
      <c r="S567" s="301"/>
      <c r="T567" s="301"/>
      <c r="U567" s="301"/>
      <c r="V567" s="301"/>
      <c r="W567" s="301"/>
      <c r="X567" s="301"/>
      <c r="Y567" s="301"/>
      <c r="Z567" s="301"/>
      <c r="AA567" s="301"/>
      <c r="AB567" s="301"/>
      <c r="AC567" s="301"/>
      <c r="AD567" s="301"/>
      <c r="AE567" s="301"/>
      <c r="AF567" s="301"/>
      <c r="AG567" s="301"/>
      <c r="AH567" s="301"/>
      <c r="AI567" s="301"/>
    </row>
    <row r="568" spans="1:35" ht="20.100000000000001" customHeight="1" x14ac:dyDescent="0.2">
      <c r="A568" s="240">
        <v>565</v>
      </c>
      <c r="B568" s="241" t="s">
        <v>12</v>
      </c>
      <c r="C568" s="310" t="s">
        <v>426</v>
      </c>
      <c r="D568" s="310" t="s">
        <v>438</v>
      </c>
      <c r="E568" s="309">
        <v>596820.43123800727</v>
      </c>
      <c r="F568" s="310" t="s">
        <v>880</v>
      </c>
      <c r="G568" s="244" t="s">
        <v>915</v>
      </c>
      <c r="H568" s="244" t="s">
        <v>429</v>
      </c>
      <c r="I568" s="288">
        <v>1</v>
      </c>
      <c r="J568" s="244" t="s">
        <v>919</v>
      </c>
      <c r="K568" s="244">
        <v>0.5</v>
      </c>
      <c r="L568" s="244">
        <v>0.6</v>
      </c>
      <c r="M568" s="244" t="s">
        <v>89</v>
      </c>
      <c r="N568" s="244">
        <f t="shared" si="17"/>
        <v>0.3</v>
      </c>
      <c r="R568" s="301"/>
      <c r="S568" s="301"/>
      <c r="T568" s="301"/>
      <c r="U568" s="301"/>
      <c r="V568" s="301"/>
      <c r="W568" s="301"/>
      <c r="X568" s="301"/>
      <c r="Y568" s="301"/>
      <c r="Z568" s="301"/>
      <c r="AA568" s="301"/>
      <c r="AB568" s="301"/>
      <c r="AC568" s="301"/>
      <c r="AD568" s="301"/>
      <c r="AE568" s="301"/>
      <c r="AF568" s="301"/>
      <c r="AG568" s="301"/>
      <c r="AH568" s="301"/>
      <c r="AI568" s="301"/>
    </row>
    <row r="569" spans="1:35" ht="20.100000000000001" customHeight="1" x14ac:dyDescent="0.2">
      <c r="A569" s="240">
        <v>566</v>
      </c>
      <c r="B569" s="241" t="s">
        <v>12</v>
      </c>
      <c r="C569" s="310" t="s">
        <v>426</v>
      </c>
      <c r="D569" s="310" t="s">
        <v>438</v>
      </c>
      <c r="E569" s="309">
        <v>596800.50896978169</v>
      </c>
      <c r="F569" s="310" t="s">
        <v>880</v>
      </c>
      <c r="G569" s="244" t="s">
        <v>915</v>
      </c>
      <c r="H569" s="244" t="s">
        <v>429</v>
      </c>
      <c r="I569" s="288">
        <v>1</v>
      </c>
      <c r="J569" s="244" t="s">
        <v>919</v>
      </c>
      <c r="K569" s="244">
        <v>0.5</v>
      </c>
      <c r="L569" s="244">
        <v>0.6</v>
      </c>
      <c r="M569" s="244" t="s">
        <v>89</v>
      </c>
      <c r="N569" s="244">
        <f t="shared" si="17"/>
        <v>0.3</v>
      </c>
      <c r="R569" s="301"/>
      <c r="S569" s="301"/>
      <c r="T569" s="301"/>
      <c r="U569" s="301"/>
      <c r="V569" s="301"/>
      <c r="W569" s="301"/>
      <c r="X569" s="301"/>
      <c r="Y569" s="301"/>
      <c r="Z569" s="301"/>
      <c r="AA569" s="301"/>
      <c r="AB569" s="301"/>
      <c r="AC569" s="301"/>
      <c r="AD569" s="301"/>
      <c r="AE569" s="301"/>
      <c r="AF569" s="301"/>
      <c r="AG569" s="301"/>
      <c r="AH569" s="301"/>
      <c r="AI569" s="301"/>
    </row>
    <row r="570" spans="1:35" ht="20.100000000000001" customHeight="1" x14ac:dyDescent="0.2">
      <c r="A570" s="240">
        <v>567</v>
      </c>
      <c r="B570" s="241" t="s">
        <v>12</v>
      </c>
      <c r="C570" s="310" t="s">
        <v>426</v>
      </c>
      <c r="D570" s="310" t="s">
        <v>438</v>
      </c>
      <c r="E570" s="309">
        <v>596786.59632559109</v>
      </c>
      <c r="F570" s="310" t="s">
        <v>880</v>
      </c>
      <c r="G570" s="244" t="s">
        <v>915</v>
      </c>
      <c r="H570" s="244" t="s">
        <v>869</v>
      </c>
      <c r="I570" s="288">
        <v>1</v>
      </c>
      <c r="J570" s="244" t="s">
        <v>919</v>
      </c>
      <c r="K570" s="244">
        <v>0.5</v>
      </c>
      <c r="L570" s="244">
        <v>0.6</v>
      </c>
      <c r="M570" s="244" t="s">
        <v>89</v>
      </c>
      <c r="N570" s="244">
        <f t="shared" si="17"/>
        <v>0.3</v>
      </c>
      <c r="R570" s="301"/>
      <c r="S570" s="301"/>
      <c r="T570" s="301"/>
      <c r="U570" s="301"/>
      <c r="V570" s="301"/>
      <c r="W570" s="301"/>
      <c r="X570" s="301"/>
      <c r="Y570" s="301"/>
      <c r="Z570" s="301"/>
      <c r="AA570" s="301"/>
      <c r="AB570" s="301"/>
      <c r="AC570" s="301"/>
      <c r="AD570" s="301"/>
      <c r="AE570" s="301"/>
      <c r="AF570" s="301"/>
      <c r="AG570" s="301"/>
      <c r="AH570" s="301"/>
      <c r="AI570" s="301"/>
    </row>
    <row r="571" spans="1:35" ht="20.100000000000001" customHeight="1" x14ac:dyDescent="0.2">
      <c r="A571" s="240">
        <v>568</v>
      </c>
      <c r="B571" s="241" t="s">
        <v>12</v>
      </c>
      <c r="C571" s="310" t="s">
        <v>426</v>
      </c>
      <c r="D571" s="310" t="s">
        <v>438</v>
      </c>
      <c r="E571" s="309">
        <v>596772.02242635365</v>
      </c>
      <c r="F571" s="310" t="s">
        <v>880</v>
      </c>
      <c r="G571" s="244" t="s">
        <v>915</v>
      </c>
      <c r="H571" s="244" t="s">
        <v>429</v>
      </c>
      <c r="I571" s="288">
        <v>1</v>
      </c>
      <c r="J571" s="244" t="s">
        <v>919</v>
      </c>
      <c r="K571" s="244">
        <v>0.5</v>
      </c>
      <c r="L571" s="244">
        <v>0.6</v>
      </c>
      <c r="M571" s="244" t="s">
        <v>89</v>
      </c>
      <c r="N571" s="244">
        <f t="shared" si="17"/>
        <v>0.3</v>
      </c>
      <c r="R571" s="301"/>
      <c r="S571" s="301"/>
      <c r="T571" s="301"/>
      <c r="U571" s="301"/>
      <c r="V571" s="301"/>
      <c r="W571" s="301"/>
      <c r="X571" s="301"/>
      <c r="Y571" s="301"/>
      <c r="Z571" s="301"/>
      <c r="AA571" s="301"/>
      <c r="AB571" s="301"/>
      <c r="AC571" s="301"/>
      <c r="AD571" s="301"/>
      <c r="AE571" s="301"/>
      <c r="AF571" s="301"/>
      <c r="AG571" s="301"/>
      <c r="AH571" s="301"/>
      <c r="AI571" s="301"/>
    </row>
    <row r="572" spans="1:35" ht="20.100000000000001" customHeight="1" x14ac:dyDescent="0.2">
      <c r="A572" s="240">
        <v>569</v>
      </c>
      <c r="B572" s="241" t="s">
        <v>12</v>
      </c>
      <c r="C572" s="310" t="s">
        <v>426</v>
      </c>
      <c r="D572" s="310" t="s">
        <v>438</v>
      </c>
      <c r="E572" s="309">
        <v>596742.51773887267</v>
      </c>
      <c r="F572" s="310" t="s">
        <v>880</v>
      </c>
      <c r="G572" s="244" t="s">
        <v>915</v>
      </c>
      <c r="H572" s="244" t="s">
        <v>429</v>
      </c>
      <c r="I572" s="288">
        <v>1</v>
      </c>
      <c r="J572" s="244" t="s">
        <v>919</v>
      </c>
      <c r="K572" s="244">
        <v>0.5</v>
      </c>
      <c r="L572" s="244">
        <v>0.6</v>
      </c>
      <c r="M572" s="244" t="s">
        <v>89</v>
      </c>
      <c r="N572" s="244">
        <f t="shared" si="17"/>
        <v>0.3</v>
      </c>
      <c r="R572" s="301"/>
      <c r="S572" s="301"/>
      <c r="T572" s="301"/>
      <c r="U572" s="301"/>
      <c r="V572" s="301"/>
      <c r="W572" s="301"/>
      <c r="X572" s="301"/>
      <c r="Y572" s="301"/>
      <c r="Z572" s="301"/>
      <c r="AA572" s="301"/>
      <c r="AB572" s="301"/>
      <c r="AC572" s="301"/>
      <c r="AD572" s="301"/>
      <c r="AE572" s="301"/>
      <c r="AF572" s="301"/>
      <c r="AG572" s="301"/>
      <c r="AH572" s="301"/>
      <c r="AI572" s="301"/>
    </row>
    <row r="573" spans="1:35" ht="20.100000000000001" customHeight="1" x14ac:dyDescent="0.2">
      <c r="A573" s="240">
        <v>570</v>
      </c>
      <c r="B573" s="241" t="s">
        <v>12</v>
      </c>
      <c r="C573" s="310" t="s">
        <v>426</v>
      </c>
      <c r="D573" s="310" t="s">
        <v>438</v>
      </c>
      <c r="E573" s="309">
        <v>596734.15318461473</v>
      </c>
      <c r="F573" s="310" t="s">
        <v>880</v>
      </c>
      <c r="G573" s="244" t="s">
        <v>915</v>
      </c>
      <c r="H573" s="244" t="s">
        <v>429</v>
      </c>
      <c r="I573" s="288">
        <v>1</v>
      </c>
      <c r="J573" s="244" t="s">
        <v>919</v>
      </c>
      <c r="K573" s="244">
        <v>0.5</v>
      </c>
      <c r="L573" s="244">
        <v>0.6</v>
      </c>
      <c r="M573" s="244" t="s">
        <v>89</v>
      </c>
      <c r="N573" s="244">
        <f t="shared" si="17"/>
        <v>0.3</v>
      </c>
      <c r="R573" s="301"/>
      <c r="S573" s="301"/>
      <c r="T573" s="301"/>
      <c r="U573" s="301"/>
      <c r="V573" s="301"/>
      <c r="W573" s="301"/>
      <c r="X573" s="301"/>
      <c r="Y573" s="301"/>
      <c r="Z573" s="301"/>
      <c r="AA573" s="301"/>
      <c r="AB573" s="301"/>
      <c r="AC573" s="301"/>
      <c r="AD573" s="301"/>
      <c r="AE573" s="301"/>
      <c r="AF573" s="301"/>
      <c r="AG573" s="301"/>
      <c r="AH573" s="301"/>
      <c r="AI573" s="301"/>
    </row>
    <row r="574" spans="1:35" ht="20.100000000000001" customHeight="1" x14ac:dyDescent="0.2">
      <c r="A574" s="240">
        <v>571</v>
      </c>
      <c r="B574" s="241" t="s">
        <v>12</v>
      </c>
      <c r="C574" s="310" t="s">
        <v>426</v>
      </c>
      <c r="D574" s="310" t="s">
        <v>438</v>
      </c>
      <c r="E574" s="309">
        <v>596704.63793098636</v>
      </c>
      <c r="F574" s="310" t="s">
        <v>871</v>
      </c>
      <c r="G574" s="244" t="s">
        <v>916</v>
      </c>
      <c r="H574" s="244" t="s">
        <v>429</v>
      </c>
      <c r="I574" s="288">
        <v>1</v>
      </c>
      <c r="J574" s="244" t="s">
        <v>919</v>
      </c>
      <c r="K574" s="244">
        <v>1</v>
      </c>
      <c r="L574" s="244">
        <v>1</v>
      </c>
      <c r="M574" s="244" t="s">
        <v>89</v>
      </c>
      <c r="N574" s="244">
        <f t="shared" si="17"/>
        <v>1</v>
      </c>
      <c r="R574" s="301"/>
      <c r="S574" s="301"/>
      <c r="T574" s="301"/>
      <c r="U574" s="301"/>
      <c r="V574" s="301"/>
      <c r="W574" s="301"/>
      <c r="X574" s="301"/>
      <c r="Y574" s="301"/>
      <c r="Z574" s="301"/>
      <c r="AA574" s="301"/>
      <c r="AB574" s="301"/>
      <c r="AC574" s="301"/>
      <c r="AD574" s="301"/>
      <c r="AE574" s="301"/>
      <c r="AF574" s="301"/>
      <c r="AG574" s="301"/>
      <c r="AH574" s="301"/>
      <c r="AI574" s="301"/>
    </row>
    <row r="575" spans="1:35" ht="20.100000000000001" customHeight="1" x14ac:dyDescent="0.2">
      <c r="A575" s="240">
        <v>572</v>
      </c>
      <c r="B575" s="241" t="s">
        <v>12</v>
      </c>
      <c r="C575" s="310" t="s">
        <v>426</v>
      </c>
      <c r="D575" s="310" t="s">
        <v>438</v>
      </c>
      <c r="E575" s="309">
        <v>596681.08146553114</v>
      </c>
      <c r="F575" s="310" t="s">
        <v>888</v>
      </c>
      <c r="G575" s="244" t="s">
        <v>926</v>
      </c>
      <c r="H575" s="244" t="s">
        <v>429</v>
      </c>
      <c r="I575" s="288">
        <v>1</v>
      </c>
      <c r="J575" s="244" t="s">
        <v>919</v>
      </c>
      <c r="K575" s="244">
        <v>0.5</v>
      </c>
      <c r="L575" s="244">
        <v>0.8</v>
      </c>
      <c r="M575" s="244" t="s">
        <v>89</v>
      </c>
      <c r="N575" s="244">
        <f t="shared" si="17"/>
        <v>0.4</v>
      </c>
      <c r="R575" s="301"/>
      <c r="S575" s="301"/>
      <c r="T575" s="301"/>
      <c r="U575" s="301"/>
      <c r="V575" s="301"/>
      <c r="W575" s="301"/>
      <c r="X575" s="301"/>
      <c r="Y575" s="301"/>
      <c r="Z575" s="301"/>
      <c r="AA575" s="301"/>
      <c r="AB575" s="301"/>
      <c r="AC575" s="301"/>
      <c r="AD575" s="301"/>
      <c r="AE575" s="301"/>
      <c r="AF575" s="301"/>
      <c r="AG575" s="301"/>
      <c r="AH575" s="301"/>
      <c r="AI575" s="301"/>
    </row>
    <row r="576" spans="1:35" ht="20.100000000000001" customHeight="1" x14ac:dyDescent="0.2">
      <c r="A576" s="240">
        <v>573</v>
      </c>
      <c r="B576" s="241" t="s">
        <v>12</v>
      </c>
      <c r="C576" s="310" t="s">
        <v>432</v>
      </c>
      <c r="D576" s="310" t="s">
        <v>438</v>
      </c>
      <c r="E576" s="309">
        <v>596610.47521558788</v>
      </c>
      <c r="F576" s="310" t="s">
        <v>880</v>
      </c>
      <c r="G576" s="244" t="s">
        <v>915</v>
      </c>
      <c r="H576" s="244" t="s">
        <v>429</v>
      </c>
      <c r="I576" s="288">
        <v>1</v>
      </c>
      <c r="J576" s="244" t="s">
        <v>919</v>
      </c>
      <c r="K576" s="244">
        <v>0.5</v>
      </c>
      <c r="L576" s="244">
        <v>0.6</v>
      </c>
      <c r="M576" s="244" t="s">
        <v>89</v>
      </c>
      <c r="N576" s="244">
        <f t="shared" si="17"/>
        <v>0.3</v>
      </c>
      <c r="R576" s="301"/>
      <c r="S576" s="301"/>
      <c r="T576" s="301"/>
      <c r="U576" s="301"/>
      <c r="V576" s="301"/>
      <c r="W576" s="301"/>
      <c r="X576" s="301"/>
      <c r="Y576" s="301"/>
      <c r="Z576" s="301"/>
      <c r="AA576" s="301"/>
      <c r="AB576" s="301"/>
      <c r="AC576" s="301"/>
      <c r="AD576" s="301"/>
      <c r="AE576" s="301"/>
      <c r="AF576" s="301"/>
      <c r="AG576" s="301"/>
      <c r="AH576" s="301"/>
      <c r="AI576" s="301"/>
    </row>
    <row r="577" spans="1:35" ht="20.100000000000001" customHeight="1" x14ac:dyDescent="0.2">
      <c r="A577" s="240">
        <v>574</v>
      </c>
      <c r="B577" s="241" t="s">
        <v>12</v>
      </c>
      <c r="C577" s="310" t="s">
        <v>432</v>
      </c>
      <c r="D577" s="310" t="s">
        <v>438</v>
      </c>
      <c r="E577" s="309">
        <v>596587.45749766543</v>
      </c>
      <c r="F577" s="310" t="s">
        <v>880</v>
      </c>
      <c r="G577" s="244" t="s">
        <v>915</v>
      </c>
      <c r="H577" s="244" t="s">
        <v>429</v>
      </c>
      <c r="I577" s="288">
        <v>1</v>
      </c>
      <c r="J577" s="244" t="s">
        <v>919</v>
      </c>
      <c r="K577" s="244">
        <v>0.5</v>
      </c>
      <c r="L577" s="244">
        <v>0.6</v>
      </c>
      <c r="M577" s="244" t="s">
        <v>89</v>
      </c>
      <c r="N577" s="244">
        <f t="shared" si="17"/>
        <v>0.3</v>
      </c>
      <c r="R577" s="301"/>
      <c r="S577" s="301"/>
      <c r="T577" s="301"/>
      <c r="U577" s="301"/>
      <c r="V577" s="301"/>
      <c r="W577" s="301"/>
      <c r="X577" s="301"/>
      <c r="Y577" s="301"/>
      <c r="Z577" s="301"/>
      <c r="AA577" s="301"/>
      <c r="AB577" s="301"/>
      <c r="AC577" s="301"/>
      <c r="AD577" s="301"/>
      <c r="AE577" s="301"/>
      <c r="AF577" s="301"/>
      <c r="AG577" s="301"/>
      <c r="AH577" s="301"/>
      <c r="AI577" s="301"/>
    </row>
    <row r="578" spans="1:35" ht="20.100000000000001" customHeight="1" x14ac:dyDescent="0.2">
      <c r="A578" s="240">
        <v>575</v>
      </c>
      <c r="B578" s="241" t="s">
        <v>12</v>
      </c>
      <c r="C578" s="310" t="s">
        <v>432</v>
      </c>
      <c r="D578" s="310" t="s">
        <v>438</v>
      </c>
      <c r="E578" s="309">
        <v>596580.2477986489</v>
      </c>
      <c r="F578" s="310" t="s">
        <v>880</v>
      </c>
      <c r="G578" s="244" t="s">
        <v>915</v>
      </c>
      <c r="H578" s="244" t="s">
        <v>429</v>
      </c>
      <c r="I578" s="288">
        <v>1</v>
      </c>
      <c r="J578" s="244" t="s">
        <v>919</v>
      </c>
      <c r="K578" s="244">
        <v>0.5</v>
      </c>
      <c r="L578" s="244">
        <v>0.6</v>
      </c>
      <c r="M578" s="244" t="s">
        <v>89</v>
      </c>
      <c r="N578" s="244">
        <f t="shared" si="17"/>
        <v>0.3</v>
      </c>
      <c r="R578" s="301"/>
      <c r="S578" s="301"/>
      <c r="T578" s="301"/>
      <c r="U578" s="301"/>
      <c r="V578" s="301"/>
      <c r="W578" s="301"/>
      <c r="X578" s="301"/>
      <c r="Y578" s="301"/>
      <c r="Z578" s="301"/>
      <c r="AA578" s="301"/>
      <c r="AB578" s="301"/>
      <c r="AC578" s="301"/>
      <c r="AD578" s="301"/>
      <c r="AE578" s="301"/>
      <c r="AF578" s="301"/>
      <c r="AG578" s="301"/>
      <c r="AH578" s="301"/>
      <c r="AI578" s="301"/>
    </row>
    <row r="579" spans="1:35" ht="20.100000000000001" customHeight="1" x14ac:dyDescent="0.2">
      <c r="A579" s="240">
        <v>576</v>
      </c>
      <c r="B579" s="241" t="s">
        <v>12</v>
      </c>
      <c r="C579" s="310" t="s">
        <v>432</v>
      </c>
      <c r="D579" s="310" t="s">
        <v>438</v>
      </c>
      <c r="E579" s="309">
        <v>596558.00448526838</v>
      </c>
      <c r="F579" s="310" t="s">
        <v>880</v>
      </c>
      <c r="G579" s="244" t="s">
        <v>915</v>
      </c>
      <c r="H579" s="244" t="s">
        <v>429</v>
      </c>
      <c r="I579" s="288">
        <v>1</v>
      </c>
      <c r="J579" s="244" t="s">
        <v>919</v>
      </c>
      <c r="K579" s="244">
        <v>0.5</v>
      </c>
      <c r="L579" s="244">
        <v>0.6</v>
      </c>
      <c r="M579" s="244" t="s">
        <v>89</v>
      </c>
      <c r="N579" s="244">
        <f t="shared" si="17"/>
        <v>0.3</v>
      </c>
      <c r="R579" s="301"/>
      <c r="S579" s="301"/>
      <c r="T579" s="301"/>
      <c r="U579" s="301"/>
      <c r="V579" s="301"/>
      <c r="W579" s="301"/>
      <c r="X579" s="301"/>
      <c r="Y579" s="301"/>
      <c r="Z579" s="301"/>
      <c r="AA579" s="301"/>
      <c r="AB579" s="301"/>
      <c r="AC579" s="301"/>
      <c r="AD579" s="301"/>
      <c r="AE579" s="301"/>
      <c r="AF579" s="301"/>
      <c r="AG579" s="301"/>
      <c r="AH579" s="301"/>
      <c r="AI579" s="301"/>
    </row>
    <row r="580" spans="1:35" ht="20.100000000000001" customHeight="1" x14ac:dyDescent="0.2">
      <c r="A580" s="240">
        <v>577</v>
      </c>
      <c r="B580" s="241" t="s">
        <v>12</v>
      </c>
      <c r="C580" s="310" t="s">
        <v>432</v>
      </c>
      <c r="D580" s="310" t="s">
        <v>438</v>
      </c>
      <c r="E580" s="309">
        <v>596510.79816279944</v>
      </c>
      <c r="F580" s="310" t="s">
        <v>880</v>
      </c>
      <c r="G580" s="244" t="s">
        <v>915</v>
      </c>
      <c r="H580" s="244" t="s">
        <v>429</v>
      </c>
      <c r="I580" s="288">
        <v>1</v>
      </c>
      <c r="J580" s="244" t="s">
        <v>919</v>
      </c>
      <c r="K580" s="244">
        <v>0.5</v>
      </c>
      <c r="L580" s="244">
        <v>0.6</v>
      </c>
      <c r="M580" s="244" t="s">
        <v>89</v>
      </c>
      <c r="N580" s="244">
        <f t="shared" si="17"/>
        <v>0.3</v>
      </c>
      <c r="R580" s="301"/>
      <c r="S580" s="301"/>
      <c r="T580" s="301"/>
      <c r="U580" s="301"/>
      <c r="V580" s="301"/>
      <c r="W580" s="301"/>
      <c r="X580" s="301"/>
      <c r="Y580" s="301"/>
      <c r="Z580" s="301"/>
      <c r="AA580" s="301"/>
      <c r="AB580" s="301"/>
      <c r="AC580" s="301"/>
      <c r="AD580" s="301"/>
      <c r="AE580" s="301"/>
      <c r="AF580" s="301"/>
      <c r="AG580" s="301"/>
      <c r="AH580" s="301"/>
      <c r="AI580" s="301"/>
    </row>
    <row r="581" spans="1:35" ht="20.100000000000001" customHeight="1" x14ac:dyDescent="0.2">
      <c r="A581" s="240">
        <v>578</v>
      </c>
      <c r="B581" s="241" t="s">
        <v>12</v>
      </c>
      <c r="C581" s="310" t="s">
        <v>432</v>
      </c>
      <c r="D581" s="310" t="s">
        <v>438</v>
      </c>
      <c r="E581" s="309">
        <v>596489.55846787407</v>
      </c>
      <c r="F581" s="310" t="s">
        <v>880</v>
      </c>
      <c r="G581" s="244" t="s">
        <v>915</v>
      </c>
      <c r="H581" s="244" t="s">
        <v>429</v>
      </c>
      <c r="I581" s="288">
        <v>1</v>
      </c>
      <c r="J581" s="244" t="s">
        <v>919</v>
      </c>
      <c r="K581" s="244">
        <v>0.5</v>
      </c>
      <c r="L581" s="244">
        <v>0.6</v>
      </c>
      <c r="M581" s="244" t="s">
        <v>89</v>
      </c>
      <c r="N581" s="244">
        <f t="shared" si="17"/>
        <v>0.3</v>
      </c>
      <c r="R581" s="301"/>
      <c r="S581" s="301"/>
      <c r="T581" s="301"/>
      <c r="U581" s="301"/>
      <c r="V581" s="301"/>
      <c r="W581" s="301"/>
      <c r="X581" s="301"/>
      <c r="Y581" s="301"/>
      <c r="Z581" s="301"/>
      <c r="AA581" s="301"/>
      <c r="AB581" s="301"/>
      <c r="AC581" s="301"/>
      <c r="AD581" s="301"/>
      <c r="AE581" s="301"/>
      <c r="AF581" s="301"/>
      <c r="AG581" s="301"/>
      <c r="AH581" s="301"/>
      <c r="AI581" s="301"/>
    </row>
    <row r="582" spans="1:35" ht="20.100000000000001" customHeight="1" x14ac:dyDescent="0.2">
      <c r="A582" s="240">
        <v>579</v>
      </c>
      <c r="B582" s="241" t="s">
        <v>12</v>
      </c>
      <c r="C582" s="310" t="s">
        <v>432</v>
      </c>
      <c r="D582" s="310" t="s">
        <v>438</v>
      </c>
      <c r="E582" s="309">
        <v>596478.69363077136</v>
      </c>
      <c r="F582" s="310" t="s">
        <v>880</v>
      </c>
      <c r="G582" s="244" t="s">
        <v>915</v>
      </c>
      <c r="H582" s="244" t="s">
        <v>429</v>
      </c>
      <c r="I582" s="288">
        <v>1</v>
      </c>
      <c r="J582" s="244" t="s">
        <v>919</v>
      </c>
      <c r="K582" s="244">
        <v>0.5</v>
      </c>
      <c r="L582" s="244">
        <v>0.6</v>
      </c>
      <c r="M582" s="244" t="s">
        <v>89</v>
      </c>
      <c r="N582" s="244">
        <f t="shared" si="17"/>
        <v>0.3</v>
      </c>
      <c r="R582" s="301"/>
      <c r="S582" s="301"/>
      <c r="T582" s="301"/>
      <c r="U582" s="301"/>
      <c r="V582" s="301"/>
      <c r="W582" s="301"/>
      <c r="X582" s="301"/>
      <c r="Y582" s="301"/>
      <c r="Z582" s="301"/>
      <c r="AA582" s="301"/>
      <c r="AB582" s="301"/>
      <c r="AC582" s="301"/>
      <c r="AD582" s="301"/>
      <c r="AE582" s="301"/>
      <c r="AF582" s="301"/>
      <c r="AG582" s="301"/>
      <c r="AH582" s="301"/>
      <c r="AI582" s="301"/>
    </row>
    <row r="583" spans="1:35" ht="20.100000000000001" customHeight="1" x14ac:dyDescent="0.2">
      <c r="A583" s="240">
        <v>580</v>
      </c>
      <c r="B583" s="241" t="s">
        <v>12</v>
      </c>
      <c r="C583" s="310" t="s">
        <v>432</v>
      </c>
      <c r="D583" s="310" t="s">
        <v>438</v>
      </c>
      <c r="E583" s="309">
        <v>596467.89729624358</v>
      </c>
      <c r="F583" s="310" t="s">
        <v>880</v>
      </c>
      <c r="G583" s="244" t="s">
        <v>915</v>
      </c>
      <c r="H583" s="244" t="s">
        <v>429</v>
      </c>
      <c r="I583" s="288">
        <v>1</v>
      </c>
      <c r="J583" s="244" t="s">
        <v>919</v>
      </c>
      <c r="K583" s="244">
        <v>0.5</v>
      </c>
      <c r="L583" s="244">
        <v>0.6</v>
      </c>
      <c r="M583" s="244" t="s">
        <v>89</v>
      </c>
      <c r="N583" s="244">
        <f t="shared" ref="N583:N646" si="18">IF(M583="",K583*L583,IF(G583="R-1",K583*L583,IF(LEFT(G583,1)="R",PI()*((M583^2)/4),K583*L583)))</f>
        <v>0.3</v>
      </c>
      <c r="R583" s="301"/>
      <c r="S583" s="301"/>
      <c r="T583" s="301"/>
      <c r="U583" s="301"/>
      <c r="V583" s="301"/>
      <c r="W583" s="301"/>
      <c r="X583" s="301"/>
      <c r="Y583" s="301"/>
      <c r="Z583" s="301"/>
      <c r="AA583" s="301"/>
      <c r="AB583" s="301"/>
      <c r="AC583" s="301"/>
      <c r="AD583" s="301"/>
      <c r="AE583" s="301"/>
      <c r="AF583" s="301"/>
      <c r="AG583" s="301"/>
      <c r="AH583" s="301"/>
      <c r="AI583" s="301"/>
    </row>
    <row r="584" spans="1:35" ht="20.100000000000001" customHeight="1" x14ac:dyDescent="0.2">
      <c r="A584" s="240">
        <v>581</v>
      </c>
      <c r="B584" s="241" t="s">
        <v>12</v>
      </c>
      <c r="C584" s="310" t="s">
        <v>432</v>
      </c>
      <c r="D584" s="310" t="s">
        <v>438</v>
      </c>
      <c r="E584" s="309">
        <v>596445.99547413504</v>
      </c>
      <c r="F584" s="310" t="s">
        <v>880</v>
      </c>
      <c r="G584" s="244" t="s">
        <v>915</v>
      </c>
      <c r="H584" s="244" t="s">
        <v>429</v>
      </c>
      <c r="I584" s="288">
        <v>1</v>
      </c>
      <c r="J584" s="244" t="s">
        <v>919</v>
      </c>
      <c r="K584" s="244">
        <v>0.5</v>
      </c>
      <c r="L584" s="244">
        <v>0.6</v>
      </c>
      <c r="M584" s="244" t="s">
        <v>89</v>
      </c>
      <c r="N584" s="244">
        <f t="shared" si="18"/>
        <v>0.3</v>
      </c>
      <c r="R584" s="301"/>
      <c r="S584" s="301"/>
      <c r="T584" s="301"/>
      <c r="U584" s="301"/>
      <c r="V584" s="301"/>
      <c r="W584" s="301"/>
      <c r="X584" s="301"/>
      <c r="Y584" s="301"/>
      <c r="Z584" s="301"/>
      <c r="AA584" s="301"/>
      <c r="AB584" s="301"/>
      <c r="AC584" s="301"/>
      <c r="AD584" s="301"/>
      <c r="AE584" s="301"/>
      <c r="AF584" s="301"/>
      <c r="AG584" s="301"/>
      <c r="AH584" s="301"/>
      <c r="AI584" s="301"/>
    </row>
    <row r="585" spans="1:35" ht="20.100000000000001" customHeight="1" x14ac:dyDescent="0.2">
      <c r="A585" s="240">
        <v>582</v>
      </c>
      <c r="B585" s="241" t="s">
        <v>12</v>
      </c>
      <c r="C585" s="310" t="s">
        <v>426</v>
      </c>
      <c r="D585" s="310" t="s">
        <v>438</v>
      </c>
      <c r="E585" s="309">
        <v>596400.71487064671</v>
      </c>
      <c r="F585" s="310" t="s">
        <v>871</v>
      </c>
      <c r="G585" s="244" t="s">
        <v>916</v>
      </c>
      <c r="H585" s="244" t="s">
        <v>429</v>
      </c>
      <c r="I585" s="288">
        <v>1</v>
      </c>
      <c r="J585" s="244" t="s">
        <v>919</v>
      </c>
      <c r="K585" s="244">
        <v>1</v>
      </c>
      <c r="L585" s="244">
        <v>1</v>
      </c>
      <c r="M585" s="244" t="s">
        <v>89</v>
      </c>
      <c r="N585" s="244">
        <f t="shared" si="18"/>
        <v>1</v>
      </c>
      <c r="R585" s="301"/>
      <c r="S585" s="301"/>
      <c r="T585" s="301"/>
      <c r="U585" s="301"/>
      <c r="V585" s="301"/>
      <c r="W585" s="301"/>
      <c r="X585" s="301"/>
      <c r="Y585" s="301"/>
      <c r="Z585" s="301"/>
      <c r="AA585" s="301"/>
      <c r="AB585" s="301"/>
      <c r="AC585" s="301"/>
      <c r="AD585" s="301"/>
      <c r="AE585" s="301"/>
      <c r="AF585" s="301"/>
      <c r="AG585" s="301"/>
      <c r="AH585" s="301"/>
      <c r="AI585" s="301"/>
    </row>
    <row r="586" spans="1:35" ht="20.100000000000001" customHeight="1" x14ac:dyDescent="0.2">
      <c r="A586" s="240">
        <v>583</v>
      </c>
      <c r="B586" s="241" t="s">
        <v>12</v>
      </c>
      <c r="C586" s="310" t="s">
        <v>432</v>
      </c>
      <c r="D586" s="310" t="s">
        <v>438</v>
      </c>
      <c r="E586" s="309">
        <v>596300.54250233085</v>
      </c>
      <c r="F586" s="310" t="s">
        <v>880</v>
      </c>
      <c r="G586" s="244" t="s">
        <v>915</v>
      </c>
      <c r="H586" s="244" t="s">
        <v>429</v>
      </c>
      <c r="I586" s="288">
        <v>1</v>
      </c>
      <c r="J586" s="244" t="s">
        <v>919</v>
      </c>
      <c r="K586" s="244">
        <v>0.5</v>
      </c>
      <c r="L586" s="244">
        <v>0.6</v>
      </c>
      <c r="M586" s="244" t="s">
        <v>89</v>
      </c>
      <c r="N586" s="244">
        <f t="shared" si="18"/>
        <v>0.3</v>
      </c>
      <c r="R586" s="301"/>
      <c r="S586" s="301"/>
      <c r="T586" s="301"/>
      <c r="U586" s="301"/>
      <c r="V586" s="301"/>
      <c r="W586" s="301"/>
      <c r="X586" s="301"/>
      <c r="Y586" s="301"/>
      <c r="Z586" s="301"/>
      <c r="AA586" s="301"/>
      <c r="AB586" s="301"/>
      <c r="AC586" s="301"/>
      <c r="AD586" s="301"/>
      <c r="AE586" s="301"/>
      <c r="AF586" s="301"/>
      <c r="AG586" s="301"/>
      <c r="AH586" s="301"/>
      <c r="AI586" s="301"/>
    </row>
    <row r="587" spans="1:35" ht="20.100000000000001" customHeight="1" x14ac:dyDescent="0.2">
      <c r="A587" s="240">
        <v>584</v>
      </c>
      <c r="B587" s="241" t="s">
        <v>12</v>
      </c>
      <c r="C587" s="310" t="s">
        <v>432</v>
      </c>
      <c r="D587" s="310" t="s">
        <v>438</v>
      </c>
      <c r="E587" s="309">
        <v>596289.71742791322</v>
      </c>
      <c r="F587" s="310" t="s">
        <v>880</v>
      </c>
      <c r="G587" s="244" t="s">
        <v>915</v>
      </c>
      <c r="H587" s="244" t="s">
        <v>429</v>
      </c>
      <c r="I587" s="288">
        <v>1</v>
      </c>
      <c r="J587" s="244" t="s">
        <v>919</v>
      </c>
      <c r="K587" s="244">
        <v>0.5</v>
      </c>
      <c r="L587" s="244">
        <v>0.6</v>
      </c>
      <c r="M587" s="244" t="s">
        <v>89</v>
      </c>
      <c r="N587" s="244">
        <f t="shared" si="18"/>
        <v>0.3</v>
      </c>
      <c r="R587" s="301"/>
      <c r="S587" s="301"/>
      <c r="T587" s="301"/>
      <c r="U587" s="301"/>
      <c r="V587" s="301"/>
      <c r="W587" s="301"/>
      <c r="X587" s="301"/>
      <c r="Y587" s="301"/>
      <c r="Z587" s="301"/>
      <c r="AA587" s="301"/>
      <c r="AB587" s="301"/>
      <c r="AC587" s="301"/>
      <c r="AD587" s="301"/>
      <c r="AE587" s="301"/>
      <c r="AF587" s="301"/>
      <c r="AG587" s="301"/>
      <c r="AH587" s="301"/>
      <c r="AI587" s="301"/>
    </row>
    <row r="588" spans="1:35" ht="20.100000000000001" customHeight="1" x14ac:dyDescent="0.2">
      <c r="A588" s="240">
        <v>585</v>
      </c>
      <c r="B588" s="241" t="s">
        <v>12</v>
      </c>
      <c r="C588" s="310" t="s">
        <v>432</v>
      </c>
      <c r="D588" s="310" t="s">
        <v>438</v>
      </c>
      <c r="E588" s="309">
        <v>596256.86033167248</v>
      </c>
      <c r="F588" s="310" t="s">
        <v>880</v>
      </c>
      <c r="G588" s="244" t="s">
        <v>915</v>
      </c>
      <c r="H588" s="244" t="s">
        <v>429</v>
      </c>
      <c r="I588" s="288">
        <v>1</v>
      </c>
      <c r="J588" s="244" t="s">
        <v>919</v>
      </c>
      <c r="K588" s="244">
        <v>0.5</v>
      </c>
      <c r="L588" s="244">
        <v>0.6</v>
      </c>
      <c r="M588" s="244" t="s">
        <v>89</v>
      </c>
      <c r="N588" s="244">
        <f t="shared" si="18"/>
        <v>0.3</v>
      </c>
      <c r="R588" s="301"/>
      <c r="S588" s="301"/>
      <c r="T588" s="301"/>
      <c r="U588" s="301"/>
      <c r="V588" s="301"/>
      <c r="W588" s="301"/>
      <c r="X588" s="301"/>
      <c r="Y588" s="301"/>
      <c r="Z588" s="301"/>
      <c r="AA588" s="301"/>
      <c r="AB588" s="301"/>
      <c r="AC588" s="301"/>
      <c r="AD588" s="301"/>
      <c r="AE588" s="301"/>
      <c r="AF588" s="301"/>
      <c r="AG588" s="301"/>
      <c r="AH588" s="301"/>
      <c r="AI588" s="301"/>
    </row>
    <row r="589" spans="1:35" ht="20.100000000000001" customHeight="1" x14ac:dyDescent="0.2">
      <c r="A589" s="240">
        <v>586</v>
      </c>
      <c r="B589" s="241" t="s">
        <v>12</v>
      </c>
      <c r="C589" s="310" t="s">
        <v>432</v>
      </c>
      <c r="D589" s="310" t="s">
        <v>438</v>
      </c>
      <c r="E589" s="309">
        <v>596234.21880366129</v>
      </c>
      <c r="F589" s="310" t="s">
        <v>880</v>
      </c>
      <c r="G589" s="244" t="s">
        <v>915</v>
      </c>
      <c r="H589" s="244" t="s">
        <v>429</v>
      </c>
      <c r="I589" s="288">
        <v>1</v>
      </c>
      <c r="J589" s="244" t="s">
        <v>919</v>
      </c>
      <c r="K589" s="244">
        <v>0.5</v>
      </c>
      <c r="L589" s="244">
        <v>0.6</v>
      </c>
      <c r="M589" s="244" t="s">
        <v>89</v>
      </c>
      <c r="N589" s="244">
        <f t="shared" si="18"/>
        <v>0.3</v>
      </c>
      <c r="R589" s="301"/>
      <c r="S589" s="301"/>
      <c r="T589" s="301"/>
      <c r="U589" s="301"/>
      <c r="V589" s="301"/>
      <c r="W589" s="301"/>
      <c r="X589" s="301"/>
      <c r="Y589" s="301"/>
      <c r="Z589" s="301"/>
      <c r="AA589" s="301"/>
      <c r="AB589" s="301"/>
      <c r="AC589" s="301"/>
      <c r="AD589" s="301"/>
      <c r="AE589" s="301"/>
      <c r="AF589" s="301"/>
      <c r="AG589" s="301"/>
      <c r="AH589" s="301"/>
      <c r="AI589" s="301"/>
    </row>
    <row r="590" spans="1:35" ht="20.100000000000001" customHeight="1" x14ac:dyDescent="0.2">
      <c r="A590" s="240">
        <v>587</v>
      </c>
      <c r="B590" s="241" t="s">
        <v>12</v>
      </c>
      <c r="C590" s="310" t="s">
        <v>432</v>
      </c>
      <c r="D590" s="310" t="s">
        <v>438</v>
      </c>
      <c r="E590" s="309">
        <v>596220.17198279232</v>
      </c>
      <c r="F590" s="310" t="s">
        <v>880</v>
      </c>
      <c r="G590" s="244" t="s">
        <v>915</v>
      </c>
      <c r="H590" s="244" t="s">
        <v>429</v>
      </c>
      <c r="I590" s="288">
        <v>1</v>
      </c>
      <c r="J590" s="244" t="s">
        <v>919</v>
      </c>
      <c r="K590" s="244">
        <v>0.5</v>
      </c>
      <c r="L590" s="244">
        <v>0.6</v>
      </c>
      <c r="M590" s="244" t="s">
        <v>89</v>
      </c>
      <c r="N590" s="244">
        <f t="shared" si="18"/>
        <v>0.3</v>
      </c>
      <c r="R590" s="301"/>
      <c r="S590" s="301"/>
      <c r="T590" s="301"/>
      <c r="U590" s="301"/>
      <c r="V590" s="301"/>
      <c r="W590" s="301"/>
      <c r="X590" s="301"/>
      <c r="Y590" s="301"/>
      <c r="Z590" s="301"/>
      <c r="AA590" s="301"/>
      <c r="AB590" s="301"/>
      <c r="AC590" s="301"/>
      <c r="AD590" s="301"/>
      <c r="AE590" s="301"/>
      <c r="AF590" s="301"/>
      <c r="AG590" s="301"/>
      <c r="AH590" s="301"/>
      <c r="AI590" s="301"/>
    </row>
    <row r="591" spans="1:35" ht="20.100000000000001" customHeight="1" x14ac:dyDescent="0.2">
      <c r="A591" s="240">
        <v>588</v>
      </c>
      <c r="B591" s="241" t="s">
        <v>12</v>
      </c>
      <c r="C591" s="310" t="s">
        <v>432</v>
      </c>
      <c r="D591" s="310" t="s">
        <v>438</v>
      </c>
      <c r="E591" s="309">
        <v>596198.4312380125</v>
      </c>
      <c r="F591" s="310" t="s">
        <v>880</v>
      </c>
      <c r="G591" s="244" t="s">
        <v>915</v>
      </c>
      <c r="H591" s="244" t="s">
        <v>429</v>
      </c>
      <c r="I591" s="288">
        <v>1</v>
      </c>
      <c r="J591" s="244" t="s">
        <v>919</v>
      </c>
      <c r="K591" s="244">
        <v>0.5</v>
      </c>
      <c r="L591" s="244">
        <v>0.6</v>
      </c>
      <c r="M591" s="244" t="s">
        <v>89</v>
      </c>
      <c r="N591" s="244">
        <f t="shared" si="18"/>
        <v>0.3</v>
      </c>
      <c r="R591" s="301"/>
      <c r="S591" s="301"/>
      <c r="T591" s="301"/>
      <c r="U591" s="301"/>
      <c r="V591" s="301"/>
      <c r="W591" s="301"/>
      <c r="X591" s="301"/>
      <c r="Y591" s="301"/>
      <c r="Z591" s="301"/>
      <c r="AA591" s="301"/>
      <c r="AB591" s="301"/>
      <c r="AC591" s="301"/>
      <c r="AD591" s="301"/>
      <c r="AE591" s="301"/>
      <c r="AF591" s="301"/>
      <c r="AG591" s="301"/>
      <c r="AH591" s="301"/>
      <c r="AI591" s="301"/>
    </row>
    <row r="592" spans="1:35" ht="20.100000000000001" customHeight="1" x14ac:dyDescent="0.2">
      <c r="A592" s="240">
        <v>589</v>
      </c>
      <c r="B592" s="241" t="s">
        <v>12</v>
      </c>
      <c r="C592" s="310" t="s">
        <v>432</v>
      </c>
      <c r="D592" s="310" t="s">
        <v>438</v>
      </c>
      <c r="E592" s="309">
        <v>596184.5900058815</v>
      </c>
      <c r="F592" s="310" t="s">
        <v>880</v>
      </c>
      <c r="G592" s="244" t="s">
        <v>915</v>
      </c>
      <c r="H592" s="244" t="s">
        <v>429</v>
      </c>
      <c r="I592" s="288">
        <v>1</v>
      </c>
      <c r="J592" s="244" t="s">
        <v>919</v>
      </c>
      <c r="K592" s="244">
        <v>0.5</v>
      </c>
      <c r="L592" s="244">
        <v>0.6</v>
      </c>
      <c r="M592" s="244" t="s">
        <v>89</v>
      </c>
      <c r="N592" s="244">
        <f t="shared" si="18"/>
        <v>0.3</v>
      </c>
      <c r="R592" s="301"/>
      <c r="S592" s="301"/>
      <c r="T592" s="301"/>
      <c r="U592" s="301"/>
      <c r="V592" s="301"/>
      <c r="W592" s="301"/>
      <c r="X592" s="301"/>
      <c r="Y592" s="301"/>
      <c r="Z592" s="301"/>
      <c r="AA592" s="301"/>
      <c r="AB592" s="301"/>
      <c r="AC592" s="301"/>
      <c r="AD592" s="301"/>
      <c r="AE592" s="301"/>
      <c r="AF592" s="301"/>
      <c r="AG592" s="301"/>
      <c r="AH592" s="301"/>
      <c r="AI592" s="301"/>
    </row>
    <row r="593" spans="1:35" ht="20.100000000000001" customHeight="1" x14ac:dyDescent="0.2">
      <c r="A593" s="240">
        <v>590</v>
      </c>
      <c r="B593" s="241" t="s">
        <v>12</v>
      </c>
      <c r="C593" s="310" t="s">
        <v>432</v>
      </c>
      <c r="D593" s="310" t="s">
        <v>438</v>
      </c>
      <c r="E593" s="309">
        <v>596162.35463295097</v>
      </c>
      <c r="F593" s="310" t="s">
        <v>880</v>
      </c>
      <c r="G593" s="244" t="s">
        <v>915</v>
      </c>
      <c r="H593" s="244" t="s">
        <v>429</v>
      </c>
      <c r="I593" s="288">
        <v>1</v>
      </c>
      <c r="J593" s="244" t="s">
        <v>919</v>
      </c>
      <c r="K593" s="244">
        <v>0.5</v>
      </c>
      <c r="L593" s="244">
        <v>0.6</v>
      </c>
      <c r="M593" s="244" t="s">
        <v>89</v>
      </c>
      <c r="N593" s="244">
        <f t="shared" si="18"/>
        <v>0.3</v>
      </c>
      <c r="R593" s="301"/>
      <c r="S593" s="301"/>
      <c r="T593" s="301"/>
      <c r="U593" s="301"/>
      <c r="V593" s="301"/>
      <c r="W593" s="301"/>
      <c r="X593" s="301"/>
      <c r="Y593" s="301"/>
      <c r="Z593" s="301"/>
      <c r="AA593" s="301"/>
      <c r="AB593" s="301"/>
      <c r="AC593" s="301"/>
      <c r="AD593" s="301"/>
      <c r="AE593" s="301"/>
      <c r="AF593" s="301"/>
      <c r="AG593" s="301"/>
      <c r="AH593" s="301"/>
      <c r="AI593" s="301"/>
    </row>
    <row r="594" spans="1:35" ht="20.100000000000001" customHeight="1" x14ac:dyDescent="0.2">
      <c r="A594" s="240">
        <v>591</v>
      </c>
      <c r="B594" s="241" t="s">
        <v>12</v>
      </c>
      <c r="C594" s="310" t="s">
        <v>426</v>
      </c>
      <c r="D594" s="310" t="s">
        <v>438</v>
      </c>
      <c r="E594" s="309">
        <v>596099.72639845638</v>
      </c>
      <c r="F594" s="310" t="s">
        <v>879</v>
      </c>
      <c r="G594" s="244" t="s">
        <v>881</v>
      </c>
      <c r="H594" s="244" t="s">
        <v>429</v>
      </c>
      <c r="I594" s="288">
        <v>1</v>
      </c>
      <c r="J594" s="244" t="s">
        <v>919</v>
      </c>
      <c r="K594" s="244" t="s">
        <v>89</v>
      </c>
      <c r="L594" s="244" t="s">
        <v>89</v>
      </c>
      <c r="M594" s="244">
        <v>1</v>
      </c>
      <c r="N594" s="244">
        <f t="shared" si="18"/>
        <v>0.78539816339744828</v>
      </c>
      <c r="R594" s="301"/>
      <c r="S594" s="301"/>
      <c r="T594" s="301"/>
      <c r="U594" s="301"/>
      <c r="V594" s="301"/>
      <c r="W594" s="301"/>
      <c r="X594" s="301"/>
      <c r="Y594" s="301"/>
      <c r="Z594" s="301"/>
      <c r="AA594" s="301"/>
      <c r="AB594" s="301"/>
      <c r="AC594" s="301"/>
      <c r="AD594" s="301"/>
      <c r="AE594" s="301"/>
      <c r="AF594" s="301"/>
      <c r="AG594" s="301"/>
      <c r="AH594" s="301"/>
      <c r="AI594" s="301"/>
    </row>
    <row r="595" spans="1:35" ht="20.100000000000001" customHeight="1" x14ac:dyDescent="0.2">
      <c r="A595" s="240">
        <v>592</v>
      </c>
      <c r="B595" s="241" t="s">
        <v>12</v>
      </c>
      <c r="C595" s="310" t="s">
        <v>426</v>
      </c>
      <c r="D595" s="310" t="s">
        <v>438</v>
      </c>
      <c r="E595" s="309">
        <v>596003.89590516838</v>
      </c>
      <c r="F595" s="310" t="s">
        <v>871</v>
      </c>
      <c r="G595" s="244" t="s">
        <v>932</v>
      </c>
      <c r="H595" s="244" t="s">
        <v>429</v>
      </c>
      <c r="I595" s="288">
        <v>1</v>
      </c>
      <c r="J595" s="244" t="s">
        <v>919</v>
      </c>
      <c r="K595" s="244">
        <v>1</v>
      </c>
      <c r="L595" s="244">
        <v>1</v>
      </c>
      <c r="M595" s="244" t="s">
        <v>89</v>
      </c>
      <c r="N595" s="244">
        <f t="shared" si="18"/>
        <v>1</v>
      </c>
      <c r="R595" s="301"/>
      <c r="S595" s="301"/>
      <c r="T595" s="301"/>
      <c r="U595" s="301"/>
      <c r="V595" s="301"/>
      <c r="W595" s="301"/>
      <c r="X595" s="301"/>
      <c r="Y595" s="301"/>
      <c r="Z595" s="301"/>
      <c r="AA595" s="301"/>
      <c r="AB595" s="301"/>
      <c r="AC595" s="301"/>
      <c r="AD595" s="301"/>
      <c r="AE595" s="301"/>
      <c r="AF595" s="301"/>
      <c r="AG595" s="301"/>
      <c r="AH595" s="301"/>
      <c r="AI595" s="301"/>
    </row>
    <row r="596" spans="1:35" ht="20.100000000000001" customHeight="1" x14ac:dyDescent="0.2">
      <c r="A596" s="240">
        <v>593</v>
      </c>
      <c r="B596" s="241" t="s">
        <v>12</v>
      </c>
      <c r="C596" s="310" t="s">
        <v>426</v>
      </c>
      <c r="D596" s="310" t="s">
        <v>438</v>
      </c>
      <c r="E596" s="309">
        <v>595947.34099321906</v>
      </c>
      <c r="F596" s="310" t="s">
        <v>879</v>
      </c>
      <c r="G596" s="244" t="s">
        <v>913</v>
      </c>
      <c r="H596" s="244" t="s">
        <v>429</v>
      </c>
      <c r="I596" s="288">
        <v>1</v>
      </c>
      <c r="J596" s="244" t="s">
        <v>919</v>
      </c>
      <c r="K596" s="244" t="s">
        <v>89</v>
      </c>
      <c r="L596" s="244" t="s">
        <v>89</v>
      </c>
      <c r="M596" s="244">
        <v>1</v>
      </c>
      <c r="N596" s="244">
        <f t="shared" si="18"/>
        <v>0.78539816339744828</v>
      </c>
      <c r="R596" s="301"/>
      <c r="S596" s="301"/>
      <c r="T596" s="301"/>
      <c r="U596" s="301"/>
      <c r="V596" s="301"/>
      <c r="W596" s="301"/>
      <c r="X596" s="301"/>
      <c r="Y596" s="301"/>
      <c r="Z596" s="301"/>
      <c r="AA596" s="301"/>
      <c r="AB596" s="301"/>
      <c r="AC596" s="301"/>
      <c r="AD596" s="301"/>
      <c r="AE596" s="301"/>
      <c r="AF596" s="301"/>
      <c r="AG596" s="301"/>
      <c r="AH596" s="301"/>
      <c r="AI596" s="301"/>
    </row>
    <row r="597" spans="1:35" ht="20.100000000000001" customHeight="1" x14ac:dyDescent="0.2">
      <c r="A597" s="240">
        <v>594</v>
      </c>
      <c r="B597" s="241" t="s">
        <v>12</v>
      </c>
      <c r="C597" s="310" t="s">
        <v>426</v>
      </c>
      <c r="D597" s="310" t="s">
        <v>438</v>
      </c>
      <c r="E597" s="309">
        <v>595255.42021705245</v>
      </c>
      <c r="F597" s="310" t="s">
        <v>871</v>
      </c>
      <c r="G597" s="244" t="s">
        <v>932</v>
      </c>
      <c r="H597" s="244" t="s">
        <v>429</v>
      </c>
      <c r="I597" s="288">
        <v>1</v>
      </c>
      <c r="J597" s="244" t="s">
        <v>919</v>
      </c>
      <c r="K597" s="244">
        <v>1</v>
      </c>
      <c r="L597" s="244">
        <v>1</v>
      </c>
      <c r="M597" s="244" t="s">
        <v>89</v>
      </c>
      <c r="N597" s="244">
        <f t="shared" si="18"/>
        <v>1</v>
      </c>
      <c r="R597" s="301"/>
      <c r="S597" s="301"/>
      <c r="T597" s="301"/>
      <c r="U597" s="301"/>
      <c r="V597" s="301"/>
      <c r="W597" s="301"/>
      <c r="X597" s="301"/>
      <c r="Y597" s="301"/>
      <c r="Z597" s="301"/>
      <c r="AA597" s="301"/>
      <c r="AB597" s="301"/>
      <c r="AC597" s="301"/>
      <c r="AD597" s="301"/>
      <c r="AE597" s="301"/>
      <c r="AF597" s="301"/>
      <c r="AG597" s="301"/>
      <c r="AH597" s="301"/>
      <c r="AI597" s="301"/>
    </row>
    <row r="598" spans="1:35" ht="20.100000000000001" customHeight="1" x14ac:dyDescent="0.2">
      <c r="A598" s="240">
        <v>595</v>
      </c>
      <c r="B598" s="241" t="s">
        <v>12</v>
      </c>
      <c r="C598" s="310" t="s">
        <v>426</v>
      </c>
      <c r="D598" s="310" t="s">
        <v>438</v>
      </c>
      <c r="E598" s="309">
        <v>595163.7747285075</v>
      </c>
      <c r="F598" s="310" t="s">
        <v>880</v>
      </c>
      <c r="G598" s="244" t="s">
        <v>915</v>
      </c>
      <c r="H598" s="244" t="s">
        <v>429</v>
      </c>
      <c r="I598" s="288">
        <v>1</v>
      </c>
      <c r="J598" s="244" t="s">
        <v>919</v>
      </c>
      <c r="K598" s="244">
        <v>0.5</v>
      </c>
      <c r="L598" s="244">
        <v>0.6</v>
      </c>
      <c r="M598" s="244" t="s">
        <v>89</v>
      </c>
      <c r="N598" s="244">
        <f t="shared" si="18"/>
        <v>0.3</v>
      </c>
      <c r="R598" s="301"/>
      <c r="S598" s="301"/>
      <c r="T598" s="301"/>
      <c r="U598" s="301"/>
      <c r="V598" s="301"/>
      <c r="W598" s="301"/>
      <c r="X598" s="301"/>
      <c r="Y598" s="301"/>
      <c r="Z598" s="301"/>
      <c r="AA598" s="301"/>
      <c r="AB598" s="301"/>
      <c r="AC598" s="301"/>
      <c r="AD598" s="301"/>
      <c r="AE598" s="301"/>
      <c r="AF598" s="301"/>
      <c r="AG598" s="301"/>
      <c r="AH598" s="301"/>
      <c r="AI598" s="301"/>
    </row>
    <row r="599" spans="1:35" ht="20.100000000000001" customHeight="1" x14ac:dyDescent="0.2">
      <c r="A599" s="240">
        <v>596</v>
      </c>
      <c r="B599" s="241" t="s">
        <v>12</v>
      </c>
      <c r="C599" s="310" t="s">
        <v>426</v>
      </c>
      <c r="D599" s="310" t="s">
        <v>438</v>
      </c>
      <c r="E599" s="309">
        <v>595155.95474137075</v>
      </c>
      <c r="F599" s="310" t="s">
        <v>880</v>
      </c>
      <c r="G599" s="244" t="s">
        <v>915</v>
      </c>
      <c r="H599" s="244" t="s">
        <v>429</v>
      </c>
      <c r="I599" s="288">
        <v>1</v>
      </c>
      <c r="J599" s="244" t="s">
        <v>919</v>
      </c>
      <c r="K599" s="244">
        <v>0.5</v>
      </c>
      <c r="L599" s="244">
        <v>0.6</v>
      </c>
      <c r="M599" s="244" t="s">
        <v>89</v>
      </c>
      <c r="N599" s="244">
        <f t="shared" si="18"/>
        <v>0.3</v>
      </c>
      <c r="R599" s="301"/>
      <c r="S599" s="301"/>
      <c r="T599" s="301"/>
      <c r="U599" s="301"/>
      <c r="V599" s="301"/>
      <c r="W599" s="301"/>
      <c r="X599" s="301"/>
      <c r="Y599" s="301"/>
      <c r="Z599" s="301"/>
      <c r="AA599" s="301"/>
      <c r="AB599" s="301"/>
      <c r="AC599" s="301"/>
      <c r="AD599" s="301"/>
      <c r="AE599" s="301"/>
      <c r="AF599" s="301"/>
      <c r="AG599" s="301"/>
      <c r="AH599" s="301"/>
      <c r="AI599" s="301"/>
    </row>
    <row r="600" spans="1:35" ht="20.100000000000001" customHeight="1" x14ac:dyDescent="0.2">
      <c r="A600" s="240">
        <v>597</v>
      </c>
      <c r="B600" s="241" t="s">
        <v>12</v>
      </c>
      <c r="C600" s="310" t="s">
        <v>426</v>
      </c>
      <c r="D600" s="310" t="s">
        <v>438</v>
      </c>
      <c r="E600" s="309">
        <v>595126.73088372813</v>
      </c>
      <c r="F600" s="310" t="s">
        <v>880</v>
      </c>
      <c r="G600" s="244" t="s">
        <v>915</v>
      </c>
      <c r="H600" s="244" t="s">
        <v>429</v>
      </c>
      <c r="I600" s="288">
        <v>1</v>
      </c>
      <c r="J600" s="244" t="s">
        <v>919</v>
      </c>
      <c r="K600" s="244">
        <v>0.5</v>
      </c>
      <c r="L600" s="244">
        <v>0.6</v>
      </c>
      <c r="M600" s="244" t="s">
        <v>89</v>
      </c>
      <c r="N600" s="244">
        <f t="shared" si="18"/>
        <v>0.3</v>
      </c>
      <c r="R600" s="301"/>
      <c r="S600" s="301"/>
      <c r="T600" s="301"/>
      <c r="U600" s="301"/>
      <c r="V600" s="301"/>
      <c r="W600" s="301"/>
      <c r="X600" s="301"/>
      <c r="Y600" s="301"/>
      <c r="Z600" s="301"/>
      <c r="AA600" s="301"/>
      <c r="AB600" s="301"/>
      <c r="AC600" s="301"/>
      <c r="AD600" s="301"/>
      <c r="AE600" s="301"/>
      <c r="AF600" s="301"/>
      <c r="AG600" s="301"/>
      <c r="AH600" s="301"/>
      <c r="AI600" s="301"/>
    </row>
    <row r="601" spans="1:35" ht="20.100000000000001" customHeight="1" x14ac:dyDescent="0.2">
      <c r="A601" s="240">
        <v>598</v>
      </c>
      <c r="B601" s="241" t="s">
        <v>12</v>
      </c>
      <c r="C601" s="310" t="s">
        <v>426</v>
      </c>
      <c r="D601" s="310" t="s">
        <v>438</v>
      </c>
      <c r="E601" s="309">
        <v>595112.50662016426</v>
      </c>
      <c r="F601" s="310" t="s">
        <v>880</v>
      </c>
      <c r="G601" s="244" t="s">
        <v>915</v>
      </c>
      <c r="H601" s="244" t="s">
        <v>429</v>
      </c>
      <c r="I601" s="288">
        <v>1</v>
      </c>
      <c r="J601" s="244" t="s">
        <v>919</v>
      </c>
      <c r="K601" s="244">
        <v>0.5</v>
      </c>
      <c r="L601" s="244">
        <v>0.6</v>
      </c>
      <c r="M601" s="244" t="s">
        <v>89</v>
      </c>
      <c r="N601" s="244">
        <f t="shared" si="18"/>
        <v>0.3</v>
      </c>
      <c r="R601" s="301"/>
      <c r="S601" s="301"/>
      <c r="T601" s="301"/>
      <c r="U601" s="301"/>
      <c r="V601" s="301"/>
      <c r="W601" s="301"/>
      <c r="X601" s="301"/>
      <c r="Y601" s="301"/>
      <c r="Z601" s="301"/>
      <c r="AA601" s="301"/>
      <c r="AB601" s="301"/>
      <c r="AC601" s="301"/>
      <c r="AD601" s="301"/>
      <c r="AE601" s="301"/>
      <c r="AF601" s="301"/>
      <c r="AG601" s="301"/>
      <c r="AH601" s="301"/>
      <c r="AI601" s="301"/>
    </row>
    <row r="602" spans="1:35" ht="20.100000000000001" customHeight="1" x14ac:dyDescent="0.2">
      <c r="A602" s="240">
        <v>599</v>
      </c>
      <c r="B602" s="241" t="s">
        <v>12</v>
      </c>
      <c r="C602" s="310" t="s">
        <v>426</v>
      </c>
      <c r="D602" s="310" t="s">
        <v>438</v>
      </c>
      <c r="E602" s="309">
        <v>595103.1600470976</v>
      </c>
      <c r="F602" s="310" t="s">
        <v>880</v>
      </c>
      <c r="G602" s="244" t="s">
        <v>915</v>
      </c>
      <c r="H602" s="244" t="s">
        <v>429</v>
      </c>
      <c r="I602" s="288">
        <v>1</v>
      </c>
      <c r="J602" s="244" t="s">
        <v>919</v>
      </c>
      <c r="K602" s="244">
        <v>0.5</v>
      </c>
      <c r="L602" s="244">
        <v>0.6</v>
      </c>
      <c r="M602" s="244" t="s">
        <v>89</v>
      </c>
      <c r="N602" s="244">
        <f t="shared" si="18"/>
        <v>0.3</v>
      </c>
      <c r="R602" s="301"/>
      <c r="S602" s="301"/>
      <c r="T602" s="301"/>
      <c r="U602" s="301"/>
      <c r="V602" s="301"/>
      <c r="W602" s="301"/>
      <c r="X602" s="301"/>
      <c r="Y602" s="301"/>
      <c r="Z602" s="301"/>
      <c r="AA602" s="301"/>
      <c r="AB602" s="301"/>
      <c r="AC602" s="301"/>
      <c r="AD602" s="301"/>
      <c r="AE602" s="301"/>
      <c r="AF602" s="301"/>
      <c r="AG602" s="301"/>
      <c r="AH602" s="301"/>
      <c r="AI602" s="301"/>
    </row>
    <row r="603" spans="1:35" ht="20.100000000000001" customHeight="1" x14ac:dyDescent="0.2">
      <c r="A603" s="240">
        <v>600</v>
      </c>
      <c r="B603" s="241" t="s">
        <v>12</v>
      </c>
      <c r="C603" s="310" t="s">
        <v>426</v>
      </c>
      <c r="D603" s="310" t="s">
        <v>438</v>
      </c>
      <c r="E603" s="309">
        <v>595089.39021859388</v>
      </c>
      <c r="F603" s="310" t="s">
        <v>880</v>
      </c>
      <c r="G603" s="244" t="s">
        <v>915</v>
      </c>
      <c r="H603" s="244" t="s">
        <v>429</v>
      </c>
      <c r="I603" s="288">
        <v>1</v>
      </c>
      <c r="J603" s="244" t="s">
        <v>919</v>
      </c>
      <c r="K603" s="244">
        <v>0.5</v>
      </c>
      <c r="L603" s="244">
        <v>0.6</v>
      </c>
      <c r="M603" s="244" t="s">
        <v>89</v>
      </c>
      <c r="N603" s="244">
        <f t="shared" si="18"/>
        <v>0.3</v>
      </c>
      <c r="R603" s="301"/>
      <c r="S603" s="301"/>
      <c r="T603" s="301"/>
      <c r="U603" s="301"/>
      <c r="V603" s="301"/>
      <c r="W603" s="301"/>
      <c r="X603" s="301"/>
      <c r="Y603" s="301"/>
      <c r="Z603" s="301"/>
      <c r="AA603" s="301"/>
      <c r="AB603" s="301"/>
      <c r="AC603" s="301"/>
      <c r="AD603" s="301"/>
      <c r="AE603" s="301"/>
      <c r="AF603" s="301"/>
      <c r="AG603" s="301"/>
      <c r="AH603" s="301"/>
      <c r="AI603" s="301"/>
    </row>
    <row r="604" spans="1:35" ht="20.100000000000001" customHeight="1" x14ac:dyDescent="0.2">
      <c r="A604" s="240">
        <v>601</v>
      </c>
      <c r="B604" s="241" t="s">
        <v>12</v>
      </c>
      <c r="C604" s="310" t="s">
        <v>426</v>
      </c>
      <c r="D604" s="310" t="s">
        <v>438</v>
      </c>
      <c r="E604" s="309">
        <v>595068.9775736453</v>
      </c>
      <c r="F604" s="310" t="s">
        <v>880</v>
      </c>
      <c r="G604" s="244" t="s">
        <v>915</v>
      </c>
      <c r="H604" s="244" t="s">
        <v>429</v>
      </c>
      <c r="I604" s="288">
        <v>1</v>
      </c>
      <c r="J604" s="244" t="s">
        <v>919</v>
      </c>
      <c r="K604" s="244">
        <v>0.5</v>
      </c>
      <c r="L604" s="244">
        <v>0.6</v>
      </c>
      <c r="M604" s="244" t="s">
        <v>89</v>
      </c>
      <c r="N604" s="244">
        <f t="shared" si="18"/>
        <v>0.3</v>
      </c>
      <c r="R604" s="301"/>
      <c r="S604" s="301"/>
      <c r="T604" s="301"/>
      <c r="U604" s="301"/>
      <c r="V604" s="301"/>
      <c r="W604" s="301"/>
      <c r="X604" s="301"/>
      <c r="Y604" s="301"/>
      <c r="Z604" s="301"/>
      <c r="AA604" s="301"/>
      <c r="AB604" s="301"/>
      <c r="AC604" s="301"/>
      <c r="AD604" s="301"/>
      <c r="AE604" s="301"/>
      <c r="AF604" s="301"/>
      <c r="AG604" s="301"/>
      <c r="AH604" s="301"/>
      <c r="AI604" s="301"/>
    </row>
    <row r="605" spans="1:35" ht="20.100000000000001" customHeight="1" x14ac:dyDescent="0.2">
      <c r="A605" s="240">
        <v>602</v>
      </c>
      <c r="B605" s="241" t="s">
        <v>12</v>
      </c>
      <c r="C605" s="310" t="s">
        <v>426</v>
      </c>
      <c r="D605" s="310" t="s">
        <v>438</v>
      </c>
      <c r="E605" s="309">
        <v>595058.15249922196</v>
      </c>
      <c r="F605" s="310" t="s">
        <v>880</v>
      </c>
      <c r="G605" s="244" t="s">
        <v>915</v>
      </c>
      <c r="H605" s="244" t="s">
        <v>429</v>
      </c>
      <c r="I605" s="288">
        <v>1</v>
      </c>
      <c r="J605" s="244" t="s">
        <v>919</v>
      </c>
      <c r="K605" s="244">
        <v>0.5</v>
      </c>
      <c r="L605" s="244">
        <v>0.6</v>
      </c>
      <c r="M605" s="244" t="s">
        <v>89</v>
      </c>
      <c r="N605" s="244">
        <f t="shared" si="18"/>
        <v>0.3</v>
      </c>
      <c r="R605" s="301"/>
      <c r="S605" s="301"/>
      <c r="T605" s="301"/>
      <c r="U605" s="301"/>
      <c r="V605" s="301"/>
      <c r="W605" s="301"/>
      <c r="X605" s="301"/>
      <c r="Y605" s="301"/>
      <c r="Z605" s="301"/>
      <c r="AA605" s="301"/>
      <c r="AB605" s="301"/>
      <c r="AC605" s="301"/>
      <c r="AD605" s="301"/>
      <c r="AE605" s="301"/>
      <c r="AF605" s="301"/>
      <c r="AG605" s="301"/>
      <c r="AH605" s="301"/>
      <c r="AI605" s="301"/>
    </row>
    <row r="606" spans="1:35" ht="20.100000000000001" customHeight="1" x14ac:dyDescent="0.2">
      <c r="A606" s="240">
        <v>603</v>
      </c>
      <c r="B606" s="241" t="s">
        <v>12</v>
      </c>
      <c r="C606" s="310" t="s">
        <v>426</v>
      </c>
      <c r="D606" s="310" t="s">
        <v>438</v>
      </c>
      <c r="E606" s="309">
        <v>595047.10764650849</v>
      </c>
      <c r="F606" s="310" t="s">
        <v>880</v>
      </c>
      <c r="G606" s="244" t="s">
        <v>915</v>
      </c>
      <c r="H606" s="244" t="s">
        <v>429</v>
      </c>
      <c r="I606" s="288">
        <v>1</v>
      </c>
      <c r="J606" s="244" t="s">
        <v>919</v>
      </c>
      <c r="K606" s="244">
        <v>0.5</v>
      </c>
      <c r="L606" s="244">
        <v>0.6</v>
      </c>
      <c r="M606" s="244" t="s">
        <v>89</v>
      </c>
      <c r="N606" s="244">
        <f t="shared" si="18"/>
        <v>0.3</v>
      </c>
      <c r="R606" s="301"/>
      <c r="S606" s="301"/>
      <c r="T606" s="301"/>
      <c r="U606" s="301"/>
      <c r="V606" s="301"/>
      <c r="W606" s="301"/>
      <c r="X606" s="301"/>
      <c r="Y606" s="301"/>
      <c r="Z606" s="301"/>
      <c r="AA606" s="301"/>
      <c r="AB606" s="301"/>
      <c r="AC606" s="301"/>
      <c r="AD606" s="301"/>
      <c r="AE606" s="301"/>
      <c r="AF606" s="301"/>
      <c r="AG606" s="301"/>
      <c r="AH606" s="301"/>
      <c r="AI606" s="301"/>
    </row>
    <row r="607" spans="1:35" ht="20.100000000000001" customHeight="1" x14ac:dyDescent="0.2">
      <c r="A607" s="240">
        <v>604</v>
      </c>
      <c r="B607" s="241" t="s">
        <v>12</v>
      </c>
      <c r="C607" s="310" t="s">
        <v>426</v>
      </c>
      <c r="D607" s="310" t="s">
        <v>438</v>
      </c>
      <c r="E607" s="309">
        <v>594880.70714706252</v>
      </c>
      <c r="F607" s="310" t="s">
        <v>879</v>
      </c>
      <c r="G607" s="244" t="s">
        <v>913</v>
      </c>
      <c r="H607" s="244" t="s">
        <v>429</v>
      </c>
      <c r="I607" s="288">
        <v>1</v>
      </c>
      <c r="J607" s="244" t="s">
        <v>919</v>
      </c>
      <c r="K607" s="244" t="s">
        <v>89</v>
      </c>
      <c r="L607" s="244" t="s">
        <v>89</v>
      </c>
      <c r="M607" s="244">
        <v>1</v>
      </c>
      <c r="N607" s="244">
        <f t="shared" si="18"/>
        <v>0.78539816339744828</v>
      </c>
      <c r="R607" s="301"/>
      <c r="S607" s="301"/>
      <c r="T607" s="301"/>
      <c r="U607" s="301"/>
      <c r="V607" s="301"/>
      <c r="W607" s="301"/>
      <c r="X607" s="301"/>
      <c r="Y607" s="301"/>
      <c r="Z607" s="301"/>
      <c r="AA607" s="301"/>
      <c r="AB607" s="301"/>
      <c r="AC607" s="301"/>
      <c r="AD607" s="301"/>
      <c r="AE607" s="301"/>
      <c r="AF607" s="301"/>
      <c r="AG607" s="301"/>
      <c r="AH607" s="301"/>
      <c r="AI607" s="301"/>
    </row>
    <row r="608" spans="1:35" ht="20.100000000000001" customHeight="1" x14ac:dyDescent="0.2">
      <c r="A608" s="240">
        <v>605</v>
      </c>
      <c r="B608" s="241" t="s">
        <v>12</v>
      </c>
      <c r="C608" s="310" t="s">
        <v>426</v>
      </c>
      <c r="D608" s="310" t="s">
        <v>438</v>
      </c>
      <c r="E608" s="309">
        <v>594714.36493981117</v>
      </c>
      <c r="F608" s="310" t="s">
        <v>888</v>
      </c>
      <c r="G608" s="244" t="s">
        <v>926</v>
      </c>
      <c r="H608" s="244" t="s">
        <v>429</v>
      </c>
      <c r="I608" s="288">
        <v>1</v>
      </c>
      <c r="J608" s="244" t="s">
        <v>919</v>
      </c>
      <c r="K608" s="244">
        <v>0.5</v>
      </c>
      <c r="L608" s="244">
        <v>0.8</v>
      </c>
      <c r="M608" s="244" t="s">
        <v>89</v>
      </c>
      <c r="N608" s="244">
        <f t="shared" si="18"/>
        <v>0.4</v>
      </c>
      <c r="R608" s="301"/>
      <c r="S608" s="301"/>
      <c r="T608" s="301"/>
      <c r="U608" s="301"/>
      <c r="V608" s="301"/>
      <c r="W608" s="301"/>
      <c r="X608" s="301"/>
      <c r="Y608" s="301"/>
      <c r="Z608" s="301"/>
      <c r="AA608" s="301"/>
      <c r="AB608" s="301"/>
      <c r="AC608" s="301"/>
      <c r="AD608" s="301"/>
      <c r="AE608" s="301"/>
      <c r="AF608" s="301"/>
      <c r="AG608" s="301"/>
      <c r="AH608" s="301"/>
      <c r="AI608" s="301"/>
    </row>
    <row r="609" spans="1:35" ht="20.100000000000001" customHeight="1" x14ac:dyDescent="0.2">
      <c r="A609" s="240">
        <v>606</v>
      </c>
      <c r="B609" s="241" t="s">
        <v>12</v>
      </c>
      <c r="C609" s="310" t="s">
        <v>426</v>
      </c>
      <c r="D609" s="310" t="s">
        <v>438</v>
      </c>
      <c r="E609" s="309">
        <v>594548.74993868067</v>
      </c>
      <c r="F609" s="310" t="s">
        <v>897</v>
      </c>
      <c r="G609" s="244" t="s">
        <v>922</v>
      </c>
      <c r="H609" s="244" t="s">
        <v>869</v>
      </c>
      <c r="I609" s="288">
        <v>2</v>
      </c>
      <c r="J609" s="244" t="s">
        <v>919</v>
      </c>
      <c r="K609" s="244">
        <v>1.5</v>
      </c>
      <c r="L609" s="244">
        <v>0.5</v>
      </c>
      <c r="M609" s="244" t="s">
        <v>89</v>
      </c>
      <c r="N609" s="244">
        <f t="shared" si="18"/>
        <v>0.75</v>
      </c>
      <c r="R609" s="301"/>
      <c r="S609" s="301"/>
      <c r="T609" s="301"/>
      <c r="U609" s="301"/>
      <c r="V609" s="301"/>
      <c r="W609" s="301"/>
      <c r="X609" s="301"/>
      <c r="Y609" s="301"/>
      <c r="Z609" s="301"/>
      <c r="AA609" s="301"/>
      <c r="AB609" s="301"/>
      <c r="AC609" s="301"/>
      <c r="AD609" s="301"/>
      <c r="AE609" s="301"/>
      <c r="AF609" s="301"/>
      <c r="AG609" s="301"/>
      <c r="AH609" s="301"/>
      <c r="AI609" s="301"/>
    </row>
    <row r="610" spans="1:35" ht="20.100000000000001" customHeight="1" x14ac:dyDescent="0.2">
      <c r="A610" s="240">
        <v>607</v>
      </c>
      <c r="B610" s="241" t="s">
        <v>12</v>
      </c>
      <c r="C610" s="310" t="s">
        <v>426</v>
      </c>
      <c r="D610" s="310" t="s">
        <v>438</v>
      </c>
      <c r="E610" s="309">
        <v>594403.48208099499</v>
      </c>
      <c r="F610" s="310" t="s">
        <v>877</v>
      </c>
      <c r="G610" s="244" t="s">
        <v>923</v>
      </c>
      <c r="H610" s="244" t="s">
        <v>429</v>
      </c>
      <c r="I610" s="288">
        <v>2</v>
      </c>
      <c r="J610" s="244" t="s">
        <v>919</v>
      </c>
      <c r="K610" s="244">
        <v>3.5</v>
      </c>
      <c r="L610" s="244">
        <v>2</v>
      </c>
      <c r="M610" s="244" t="s">
        <v>89</v>
      </c>
      <c r="N610" s="244">
        <f t="shared" si="18"/>
        <v>7</v>
      </c>
      <c r="R610" s="301"/>
      <c r="S610" s="301"/>
      <c r="T610" s="301"/>
      <c r="U610" s="301"/>
      <c r="V610" s="301"/>
      <c r="W610" s="301"/>
      <c r="X610" s="301"/>
      <c r="Y610" s="301"/>
      <c r="Z610" s="301"/>
      <c r="AA610" s="301"/>
      <c r="AB610" s="301"/>
      <c r="AC610" s="301"/>
      <c r="AD610" s="301"/>
      <c r="AE610" s="301"/>
      <c r="AF610" s="301"/>
      <c r="AG610" s="301"/>
      <c r="AH610" s="301"/>
      <c r="AI610" s="301"/>
    </row>
    <row r="611" spans="1:35" ht="20.100000000000001" customHeight="1" x14ac:dyDescent="0.2">
      <c r="A611" s="240">
        <v>608</v>
      </c>
      <c r="B611" s="241" t="s">
        <v>12</v>
      </c>
      <c r="C611" s="310" t="s">
        <v>426</v>
      </c>
      <c r="D611" s="310" t="s">
        <v>438</v>
      </c>
      <c r="E611" s="309">
        <v>594381.44404185319</v>
      </c>
      <c r="F611" s="310" t="s">
        <v>879</v>
      </c>
      <c r="G611" s="244" t="s">
        <v>913</v>
      </c>
      <c r="H611" s="244" t="s">
        <v>429</v>
      </c>
      <c r="I611" s="288">
        <v>1</v>
      </c>
      <c r="J611" s="244" t="s">
        <v>919</v>
      </c>
      <c r="K611" s="244" t="s">
        <v>89</v>
      </c>
      <c r="L611" s="244" t="s">
        <v>89</v>
      </c>
      <c r="M611" s="244">
        <v>1</v>
      </c>
      <c r="N611" s="244">
        <f t="shared" si="18"/>
        <v>0.78539816339744828</v>
      </c>
      <c r="R611" s="301"/>
      <c r="S611" s="301"/>
      <c r="T611" s="301"/>
      <c r="U611" s="301"/>
      <c r="V611" s="301"/>
      <c r="W611" s="301"/>
      <c r="X611" s="301"/>
      <c r="Y611" s="301"/>
      <c r="Z611" s="301"/>
      <c r="AA611" s="301"/>
      <c r="AB611" s="301"/>
      <c r="AC611" s="301"/>
      <c r="AD611" s="301"/>
      <c r="AE611" s="301"/>
      <c r="AF611" s="301"/>
      <c r="AG611" s="301"/>
      <c r="AH611" s="301"/>
      <c r="AI611" s="301"/>
    </row>
    <row r="612" spans="1:35" ht="20.100000000000001" customHeight="1" x14ac:dyDescent="0.2">
      <c r="A612" s="240">
        <v>609</v>
      </c>
      <c r="B612" s="241" t="s">
        <v>12</v>
      </c>
      <c r="C612" s="310" t="s">
        <v>426</v>
      </c>
      <c r="D612" s="310" t="s">
        <v>438</v>
      </c>
      <c r="E612" s="309">
        <v>594214.07624960819</v>
      </c>
      <c r="F612" s="310" t="s">
        <v>877</v>
      </c>
      <c r="G612" s="244" t="s">
        <v>923</v>
      </c>
      <c r="H612" s="244" t="s">
        <v>429</v>
      </c>
      <c r="I612" s="288">
        <v>2</v>
      </c>
      <c r="J612" s="244" t="s">
        <v>919</v>
      </c>
      <c r="K612" s="244">
        <v>3</v>
      </c>
      <c r="L612" s="244">
        <v>2</v>
      </c>
      <c r="M612" s="244" t="s">
        <v>89</v>
      </c>
      <c r="N612" s="244">
        <f t="shared" si="18"/>
        <v>6</v>
      </c>
      <c r="R612" s="301"/>
      <c r="S612" s="301"/>
      <c r="T612" s="301"/>
      <c r="U612" s="301"/>
      <c r="V612" s="301"/>
      <c r="W612" s="301"/>
      <c r="X612" s="301"/>
      <c r="Y612" s="301"/>
      <c r="Z612" s="301"/>
      <c r="AA612" s="301"/>
      <c r="AB612" s="301"/>
      <c r="AC612" s="301"/>
      <c r="AD612" s="301"/>
      <c r="AE612" s="301"/>
      <c r="AF612" s="301"/>
      <c r="AG612" s="301"/>
      <c r="AH612" s="301"/>
      <c r="AI612" s="301"/>
    </row>
    <row r="613" spans="1:35" ht="20.100000000000001" customHeight="1" x14ac:dyDescent="0.2">
      <c r="A613" s="240">
        <v>610</v>
      </c>
      <c r="B613" s="241" t="s">
        <v>12</v>
      </c>
      <c r="C613" s="310" t="s">
        <v>426</v>
      </c>
      <c r="D613" s="310" t="s">
        <v>438</v>
      </c>
      <c r="E613" s="309">
        <v>593579.08146553044</v>
      </c>
      <c r="F613" s="310" t="s">
        <v>879</v>
      </c>
      <c r="G613" s="244" t="s">
        <v>913</v>
      </c>
      <c r="H613" s="244" t="s">
        <v>429</v>
      </c>
      <c r="I613" s="288">
        <v>1</v>
      </c>
      <c r="J613" s="244" t="s">
        <v>919</v>
      </c>
      <c r="K613" s="244" t="s">
        <v>89</v>
      </c>
      <c r="L613" s="244" t="s">
        <v>89</v>
      </c>
      <c r="M613" s="244">
        <v>1</v>
      </c>
      <c r="N613" s="244">
        <f t="shared" si="18"/>
        <v>0.78539816339744828</v>
      </c>
      <c r="R613" s="301"/>
      <c r="S613" s="301"/>
      <c r="T613" s="301"/>
      <c r="U613" s="301"/>
      <c r="V613" s="301"/>
      <c r="W613" s="301"/>
      <c r="X613" s="301"/>
      <c r="Y613" s="301"/>
      <c r="Z613" s="301"/>
      <c r="AA613" s="301"/>
      <c r="AB613" s="301"/>
      <c r="AC613" s="301"/>
      <c r="AD613" s="301"/>
      <c r="AE613" s="301"/>
      <c r="AF613" s="301"/>
      <c r="AG613" s="301"/>
      <c r="AH613" s="301"/>
      <c r="AI613" s="301"/>
    </row>
    <row r="614" spans="1:35" ht="20.100000000000001" customHeight="1" x14ac:dyDescent="0.2">
      <c r="A614" s="240">
        <v>611</v>
      </c>
      <c r="B614" s="241" t="s">
        <v>12</v>
      </c>
      <c r="C614" s="310" t="s">
        <v>426</v>
      </c>
      <c r="D614" s="310" t="s">
        <v>438</v>
      </c>
      <c r="E614" s="309">
        <v>593218.00448527094</v>
      </c>
      <c r="F614" s="310" t="s">
        <v>871</v>
      </c>
      <c r="G614" s="244" t="s">
        <v>932</v>
      </c>
      <c r="H614" s="244" t="s">
        <v>429</v>
      </c>
      <c r="I614" s="288">
        <v>1</v>
      </c>
      <c r="J614" s="244" t="s">
        <v>919</v>
      </c>
      <c r="K614" s="244">
        <v>1</v>
      </c>
      <c r="L614" s="244">
        <v>1</v>
      </c>
      <c r="M614" s="244" t="s">
        <v>89</v>
      </c>
      <c r="N614" s="244">
        <f t="shared" si="18"/>
        <v>1</v>
      </c>
      <c r="R614" s="301"/>
      <c r="S614" s="301"/>
      <c r="T614" s="301"/>
      <c r="U614" s="301"/>
      <c r="V614" s="301"/>
      <c r="W614" s="301"/>
      <c r="X614" s="301"/>
      <c r="Y614" s="301"/>
      <c r="Z614" s="301"/>
      <c r="AA614" s="301"/>
      <c r="AB614" s="301"/>
      <c r="AC614" s="301"/>
      <c r="AD614" s="301"/>
      <c r="AE614" s="301"/>
      <c r="AF614" s="301"/>
      <c r="AG614" s="301"/>
      <c r="AH614" s="301"/>
      <c r="AI614" s="301"/>
    </row>
    <row r="615" spans="1:35" ht="20.100000000000001" customHeight="1" x14ac:dyDescent="0.2">
      <c r="A615" s="240">
        <v>612</v>
      </c>
      <c r="B615" s="241" t="s">
        <v>12</v>
      </c>
      <c r="C615" s="310" t="s">
        <v>426</v>
      </c>
      <c r="D615" s="310" t="s">
        <v>438</v>
      </c>
      <c r="E615" s="309">
        <v>593162.39647782943</v>
      </c>
      <c r="F615" s="310" t="s">
        <v>880</v>
      </c>
      <c r="G615" s="244" t="s">
        <v>915</v>
      </c>
      <c r="H615" s="244" t="s">
        <v>429</v>
      </c>
      <c r="I615" s="288">
        <v>1</v>
      </c>
      <c r="J615" s="244" t="s">
        <v>919</v>
      </c>
      <c r="K615" s="244">
        <v>0.5</v>
      </c>
      <c r="L615" s="244">
        <v>0.6</v>
      </c>
      <c r="M615" s="244" t="s">
        <v>89</v>
      </c>
      <c r="N615" s="244">
        <f t="shared" si="18"/>
        <v>0.3</v>
      </c>
      <c r="R615" s="301"/>
      <c r="S615" s="301"/>
      <c r="T615" s="301"/>
      <c r="U615" s="301"/>
      <c r="V615" s="301"/>
      <c r="W615" s="301"/>
      <c r="X615" s="301"/>
      <c r="Y615" s="301"/>
      <c r="Z615" s="301"/>
      <c r="AA615" s="301"/>
      <c r="AB615" s="301"/>
      <c r="AC615" s="301"/>
      <c r="AD615" s="301"/>
      <c r="AE615" s="301"/>
      <c r="AF615" s="301"/>
      <c r="AG615" s="301"/>
      <c r="AH615" s="301"/>
      <c r="AI615" s="301"/>
    </row>
    <row r="616" spans="1:35" ht="20.100000000000001" customHeight="1" x14ac:dyDescent="0.2">
      <c r="A616" s="240">
        <v>613</v>
      </c>
      <c r="B616" s="241" t="s">
        <v>12</v>
      </c>
      <c r="C616" s="310" t="s">
        <v>426</v>
      </c>
      <c r="D616" s="310" t="s">
        <v>438</v>
      </c>
      <c r="E616" s="309">
        <v>593152.50434272597</v>
      </c>
      <c r="F616" s="310" t="s">
        <v>880</v>
      </c>
      <c r="G616" s="244" t="s">
        <v>915</v>
      </c>
      <c r="H616" s="244" t="s">
        <v>429</v>
      </c>
      <c r="I616" s="288">
        <v>1</v>
      </c>
      <c r="J616" s="244" t="s">
        <v>919</v>
      </c>
      <c r="K616" s="244">
        <v>0.5</v>
      </c>
      <c r="L616" s="244">
        <v>0.6</v>
      </c>
      <c r="M616" s="244" t="s">
        <v>89</v>
      </c>
      <c r="N616" s="244">
        <f t="shared" si="18"/>
        <v>0.3</v>
      </c>
      <c r="R616" s="301"/>
      <c r="S616" s="301"/>
      <c r="T616" s="301"/>
      <c r="U616" s="301"/>
      <c r="V616" s="301"/>
      <c r="W616" s="301"/>
      <c r="X616" s="301"/>
      <c r="Y616" s="301"/>
      <c r="Z616" s="301"/>
      <c r="AA616" s="301"/>
      <c r="AB616" s="301"/>
      <c r="AC616" s="301"/>
      <c r="AD616" s="301"/>
      <c r="AE616" s="301"/>
      <c r="AF616" s="301"/>
      <c r="AG616" s="301"/>
      <c r="AH616" s="301"/>
      <c r="AI616" s="301"/>
    </row>
    <row r="617" spans="1:35" ht="20.100000000000001" customHeight="1" x14ac:dyDescent="0.2">
      <c r="A617" s="240">
        <v>614</v>
      </c>
      <c r="B617" s="241" t="s">
        <v>12</v>
      </c>
      <c r="C617" s="310" t="s">
        <v>426</v>
      </c>
      <c r="D617" s="310" t="s">
        <v>438</v>
      </c>
      <c r="E617" s="309">
        <v>593138.6277224879</v>
      </c>
      <c r="F617" s="310" t="s">
        <v>880</v>
      </c>
      <c r="G617" s="244" t="s">
        <v>915</v>
      </c>
      <c r="H617" s="244" t="s">
        <v>429</v>
      </c>
      <c r="I617" s="288">
        <v>1</v>
      </c>
      <c r="J617" s="244" t="s">
        <v>919</v>
      </c>
      <c r="K617" s="244">
        <v>0.5</v>
      </c>
      <c r="L617" s="244">
        <v>0.6</v>
      </c>
      <c r="M617" s="244" t="s">
        <v>89</v>
      </c>
      <c r="N617" s="244">
        <f t="shared" si="18"/>
        <v>0.3</v>
      </c>
      <c r="R617" s="301"/>
      <c r="S617" s="301"/>
      <c r="T617" s="301"/>
      <c r="U617" s="301"/>
      <c r="V617" s="301"/>
      <c r="W617" s="301"/>
      <c r="X617" s="301"/>
      <c r="Y617" s="301"/>
      <c r="Z617" s="301"/>
      <c r="AA617" s="301"/>
      <c r="AB617" s="301"/>
      <c r="AC617" s="301"/>
      <c r="AD617" s="301"/>
      <c r="AE617" s="301"/>
      <c r="AF617" s="301"/>
      <c r="AG617" s="301"/>
      <c r="AH617" s="301"/>
      <c r="AI617" s="301"/>
    </row>
    <row r="618" spans="1:35" ht="20.100000000000001" customHeight="1" x14ac:dyDescent="0.2">
      <c r="A618" s="240">
        <v>615</v>
      </c>
      <c r="B618" s="241" t="s">
        <v>12</v>
      </c>
      <c r="C618" s="310" t="s">
        <v>426</v>
      </c>
      <c r="D618" s="310" t="s">
        <v>438</v>
      </c>
      <c r="E618" s="309">
        <v>593129.47974144237</v>
      </c>
      <c r="F618" s="310" t="s">
        <v>880</v>
      </c>
      <c r="G618" s="244" t="s">
        <v>915</v>
      </c>
      <c r="H618" s="244" t="s">
        <v>429</v>
      </c>
      <c r="I618" s="288">
        <v>1</v>
      </c>
      <c r="J618" s="244" t="s">
        <v>919</v>
      </c>
      <c r="K618" s="244">
        <v>0.5</v>
      </c>
      <c r="L618" s="244">
        <v>0.6</v>
      </c>
      <c r="M618" s="244" t="s">
        <v>89</v>
      </c>
      <c r="N618" s="244">
        <f t="shared" si="18"/>
        <v>0.3</v>
      </c>
      <c r="R618" s="301"/>
      <c r="S618" s="301"/>
      <c r="T618" s="301"/>
      <c r="U618" s="301"/>
      <c r="V618" s="301"/>
      <c r="W618" s="301"/>
      <c r="X618" s="301"/>
      <c r="Y618" s="301"/>
      <c r="Z618" s="301"/>
      <c r="AA618" s="301"/>
      <c r="AB618" s="301"/>
      <c r="AC618" s="301"/>
      <c r="AD618" s="301"/>
      <c r="AE618" s="301"/>
      <c r="AF618" s="301"/>
      <c r="AG618" s="301"/>
      <c r="AH618" s="301"/>
      <c r="AI618" s="301"/>
    </row>
    <row r="619" spans="1:35" ht="20.100000000000001" customHeight="1" x14ac:dyDescent="0.2">
      <c r="A619" s="240">
        <v>616</v>
      </c>
      <c r="B619" s="241" t="s">
        <v>12</v>
      </c>
      <c r="C619" s="310" t="s">
        <v>426</v>
      </c>
      <c r="D619" s="310" t="s">
        <v>438</v>
      </c>
      <c r="E619" s="309">
        <v>593115.18103450339</v>
      </c>
      <c r="F619" s="310" t="s">
        <v>880</v>
      </c>
      <c r="G619" s="244" t="s">
        <v>915</v>
      </c>
      <c r="H619" s="244" t="s">
        <v>429</v>
      </c>
      <c r="I619" s="288">
        <v>1</v>
      </c>
      <c r="J619" s="244" t="s">
        <v>919</v>
      </c>
      <c r="K619" s="244">
        <v>0.5</v>
      </c>
      <c r="L619" s="244">
        <v>0.6</v>
      </c>
      <c r="M619" s="244" t="s">
        <v>89</v>
      </c>
      <c r="N619" s="244">
        <f t="shared" si="18"/>
        <v>0.3</v>
      </c>
      <c r="R619" s="301"/>
      <c r="S619" s="301"/>
      <c r="T619" s="301"/>
      <c r="U619" s="301"/>
      <c r="V619" s="301"/>
      <c r="W619" s="301"/>
      <c r="X619" s="301"/>
      <c r="Y619" s="301"/>
      <c r="Z619" s="301"/>
      <c r="AA619" s="301"/>
      <c r="AB619" s="301"/>
      <c r="AC619" s="301"/>
      <c r="AD619" s="301"/>
      <c r="AE619" s="301"/>
      <c r="AF619" s="301"/>
      <c r="AG619" s="301"/>
      <c r="AH619" s="301"/>
      <c r="AI619" s="301"/>
    </row>
    <row r="620" spans="1:35" ht="20.100000000000001" customHeight="1" x14ac:dyDescent="0.2">
      <c r="A620" s="240">
        <v>617</v>
      </c>
      <c r="B620" s="241" t="s">
        <v>12</v>
      </c>
      <c r="C620" s="310" t="s">
        <v>426</v>
      </c>
      <c r="D620" s="310" t="s">
        <v>438</v>
      </c>
      <c r="E620" s="309">
        <v>593100.78022170451</v>
      </c>
      <c r="F620" s="310" t="s">
        <v>880</v>
      </c>
      <c r="G620" s="244" t="s">
        <v>915</v>
      </c>
      <c r="H620" s="244" t="s">
        <v>429</v>
      </c>
      <c r="I620" s="288">
        <v>1</v>
      </c>
      <c r="J620" s="244" t="s">
        <v>919</v>
      </c>
      <c r="K620" s="244">
        <v>0.5</v>
      </c>
      <c r="L620" s="244">
        <v>0.6</v>
      </c>
      <c r="M620" s="244" t="s">
        <v>89</v>
      </c>
      <c r="N620" s="244">
        <f t="shared" si="18"/>
        <v>0.3</v>
      </c>
      <c r="R620" s="301"/>
      <c r="S620" s="301"/>
      <c r="T620" s="301"/>
      <c r="U620" s="301"/>
      <c r="V620" s="301"/>
      <c r="W620" s="301"/>
      <c r="X620" s="301"/>
      <c r="Y620" s="301"/>
      <c r="Z620" s="301"/>
      <c r="AA620" s="301"/>
      <c r="AB620" s="301"/>
      <c r="AC620" s="301"/>
      <c r="AD620" s="301"/>
      <c r="AE620" s="301"/>
      <c r="AF620" s="301"/>
      <c r="AG620" s="301"/>
      <c r="AH620" s="301"/>
      <c r="AI620" s="301"/>
    </row>
    <row r="621" spans="1:35" ht="20.100000000000001" customHeight="1" x14ac:dyDescent="0.2">
      <c r="A621" s="240">
        <v>618</v>
      </c>
      <c r="B621" s="241" t="s">
        <v>12</v>
      </c>
      <c r="C621" s="310" t="s">
        <v>426</v>
      </c>
      <c r="D621" s="310" t="s">
        <v>438</v>
      </c>
      <c r="E621" s="309">
        <v>593093.77721776732</v>
      </c>
      <c r="F621" s="310" t="s">
        <v>880</v>
      </c>
      <c r="G621" s="244" t="s">
        <v>915</v>
      </c>
      <c r="H621" s="244" t="s">
        <v>429</v>
      </c>
      <c r="I621" s="288">
        <v>1</v>
      </c>
      <c r="J621" s="244" t="s">
        <v>919</v>
      </c>
      <c r="K621" s="244">
        <v>0.5</v>
      </c>
      <c r="L621" s="244">
        <v>0.6</v>
      </c>
      <c r="M621" s="244" t="s">
        <v>89</v>
      </c>
      <c r="N621" s="244">
        <f t="shared" si="18"/>
        <v>0.3</v>
      </c>
      <c r="R621" s="301"/>
      <c r="S621" s="301"/>
      <c r="T621" s="301"/>
      <c r="U621" s="301"/>
      <c r="V621" s="301"/>
      <c r="W621" s="301"/>
      <c r="X621" s="301"/>
      <c r="Y621" s="301"/>
      <c r="Z621" s="301"/>
      <c r="AA621" s="301"/>
      <c r="AB621" s="301"/>
      <c r="AC621" s="301"/>
      <c r="AD621" s="301"/>
      <c r="AE621" s="301"/>
      <c r="AF621" s="301"/>
      <c r="AG621" s="301"/>
      <c r="AH621" s="301"/>
      <c r="AI621" s="301"/>
    </row>
    <row r="622" spans="1:35" ht="20.100000000000001" customHeight="1" x14ac:dyDescent="0.2">
      <c r="A622" s="240">
        <v>619</v>
      </c>
      <c r="B622" s="241" t="s">
        <v>12</v>
      </c>
      <c r="C622" s="310" t="s">
        <v>426</v>
      </c>
      <c r="D622" s="310" t="s">
        <v>438</v>
      </c>
      <c r="E622" s="309">
        <v>593086.13065745856</v>
      </c>
      <c r="F622" s="310" t="s">
        <v>880</v>
      </c>
      <c r="G622" s="244" t="s">
        <v>915</v>
      </c>
      <c r="H622" s="244" t="s">
        <v>429</v>
      </c>
      <c r="I622" s="288">
        <v>1</v>
      </c>
      <c r="J622" s="244" t="s">
        <v>919</v>
      </c>
      <c r="K622" s="244">
        <v>0.5</v>
      </c>
      <c r="L622" s="244">
        <v>0.6</v>
      </c>
      <c r="M622" s="244" t="s">
        <v>89</v>
      </c>
      <c r="N622" s="244">
        <f t="shared" si="18"/>
        <v>0.3</v>
      </c>
      <c r="R622" s="301"/>
      <c r="S622" s="301"/>
      <c r="T622" s="301"/>
      <c r="U622" s="301"/>
      <c r="V622" s="301"/>
      <c r="W622" s="301"/>
      <c r="X622" s="301"/>
      <c r="Y622" s="301"/>
      <c r="Z622" s="301"/>
      <c r="AA622" s="301"/>
      <c r="AB622" s="301"/>
      <c r="AC622" s="301"/>
      <c r="AD622" s="301"/>
      <c r="AE622" s="301"/>
      <c r="AF622" s="301"/>
      <c r="AG622" s="301"/>
      <c r="AH622" s="301"/>
      <c r="AI622" s="301"/>
    </row>
    <row r="623" spans="1:35" ht="20.100000000000001" customHeight="1" x14ac:dyDescent="0.2">
      <c r="A623" s="240">
        <v>620</v>
      </c>
      <c r="B623" s="241" t="s">
        <v>12</v>
      </c>
      <c r="C623" s="310" t="s">
        <v>426</v>
      </c>
      <c r="D623" s="310" t="s">
        <v>438</v>
      </c>
      <c r="E623" s="309">
        <v>593071.77823272417</v>
      </c>
      <c r="F623" s="310" t="s">
        <v>880</v>
      </c>
      <c r="G623" s="244" t="s">
        <v>915</v>
      </c>
      <c r="H623" s="244" t="s">
        <v>429</v>
      </c>
      <c r="I623" s="288">
        <v>1</v>
      </c>
      <c r="J623" s="244" t="s">
        <v>919</v>
      </c>
      <c r="K623" s="244">
        <v>0.5</v>
      </c>
      <c r="L623" s="244">
        <v>0.6</v>
      </c>
      <c r="M623" s="244" t="s">
        <v>89</v>
      </c>
      <c r="N623" s="244">
        <f t="shared" si="18"/>
        <v>0.3</v>
      </c>
      <c r="R623" s="301"/>
      <c r="S623" s="301"/>
      <c r="T623" s="301"/>
      <c r="U623" s="301"/>
      <c r="V623" s="301"/>
      <c r="W623" s="301"/>
      <c r="X623" s="301"/>
      <c r="Y623" s="301"/>
      <c r="Z623" s="301"/>
      <c r="AA623" s="301"/>
      <c r="AB623" s="301"/>
      <c r="AC623" s="301"/>
      <c r="AD623" s="301"/>
      <c r="AE623" s="301"/>
      <c r="AF623" s="301"/>
      <c r="AG623" s="301"/>
      <c r="AH623" s="301"/>
      <c r="AI623" s="301"/>
    </row>
    <row r="624" spans="1:35" ht="20.100000000000001" customHeight="1" x14ac:dyDescent="0.2">
      <c r="A624" s="240">
        <v>621</v>
      </c>
      <c r="B624" s="241" t="s">
        <v>12</v>
      </c>
      <c r="C624" s="310" t="s">
        <v>426</v>
      </c>
      <c r="D624" s="310" t="s">
        <v>438</v>
      </c>
      <c r="E624" s="309">
        <v>593063.726398453</v>
      </c>
      <c r="F624" s="310" t="s">
        <v>880</v>
      </c>
      <c r="G624" s="244" t="s">
        <v>915</v>
      </c>
      <c r="H624" s="244" t="s">
        <v>429</v>
      </c>
      <c r="I624" s="288">
        <v>1</v>
      </c>
      <c r="J624" s="244" t="s">
        <v>919</v>
      </c>
      <c r="K624" s="244">
        <v>0.5</v>
      </c>
      <c r="L624" s="244">
        <v>0.6</v>
      </c>
      <c r="M624" s="244" t="s">
        <v>89</v>
      </c>
      <c r="N624" s="244">
        <f t="shared" si="18"/>
        <v>0.3</v>
      </c>
      <c r="R624" s="301"/>
      <c r="S624" s="301"/>
      <c r="T624" s="301"/>
      <c r="U624" s="301"/>
      <c r="V624" s="301"/>
      <c r="W624" s="301"/>
      <c r="X624" s="301"/>
      <c r="Y624" s="301"/>
      <c r="Z624" s="301"/>
      <c r="AA624" s="301"/>
      <c r="AB624" s="301"/>
      <c r="AC624" s="301"/>
      <c r="AD624" s="301"/>
      <c r="AE624" s="301"/>
      <c r="AF624" s="301"/>
      <c r="AG624" s="301"/>
      <c r="AH624" s="301"/>
      <c r="AI624" s="301"/>
    </row>
    <row r="625" spans="1:35" ht="20.100000000000001" customHeight="1" x14ac:dyDescent="0.2">
      <c r="A625" s="240">
        <v>622</v>
      </c>
      <c r="B625" s="241" t="s">
        <v>12</v>
      </c>
      <c r="C625" s="310" t="s">
        <v>426</v>
      </c>
      <c r="D625" s="310" t="s">
        <v>438</v>
      </c>
      <c r="E625" s="309">
        <v>592874.46856470581</v>
      </c>
      <c r="F625" s="310" t="s">
        <v>879</v>
      </c>
      <c r="G625" s="244" t="s">
        <v>881</v>
      </c>
      <c r="H625" s="244" t="s">
        <v>429</v>
      </c>
      <c r="I625" s="288">
        <v>1</v>
      </c>
      <c r="J625" s="244" t="s">
        <v>919</v>
      </c>
      <c r="K625" s="244" t="s">
        <v>89</v>
      </c>
      <c r="L625" s="244" t="s">
        <v>89</v>
      </c>
      <c r="M625" s="244">
        <v>1</v>
      </c>
      <c r="N625" s="244">
        <f t="shared" si="18"/>
        <v>0.78539816339744828</v>
      </c>
      <c r="R625" s="301"/>
      <c r="S625" s="301"/>
      <c r="T625" s="301"/>
      <c r="U625" s="301"/>
      <c r="V625" s="301"/>
      <c r="W625" s="301"/>
      <c r="X625" s="301"/>
      <c r="Y625" s="301"/>
      <c r="Z625" s="301"/>
      <c r="AA625" s="301"/>
      <c r="AB625" s="301"/>
      <c r="AC625" s="301"/>
      <c r="AD625" s="301"/>
      <c r="AE625" s="301"/>
      <c r="AF625" s="301"/>
      <c r="AG625" s="301"/>
      <c r="AH625" s="301"/>
      <c r="AI625" s="301"/>
    </row>
    <row r="626" spans="1:35" ht="20.100000000000001" customHeight="1" x14ac:dyDescent="0.2">
      <c r="A626" s="240">
        <v>623</v>
      </c>
      <c r="B626" s="241" t="s">
        <v>12</v>
      </c>
      <c r="C626" s="310" t="s">
        <v>426</v>
      </c>
      <c r="D626" s="310" t="s">
        <v>438</v>
      </c>
      <c r="E626" s="309">
        <v>592736.55443553533</v>
      </c>
      <c r="F626" s="310" t="s">
        <v>888</v>
      </c>
      <c r="G626" s="244" t="s">
        <v>926</v>
      </c>
      <c r="H626" s="244" t="s">
        <v>429</v>
      </c>
      <c r="I626" s="288">
        <v>1</v>
      </c>
      <c r="J626" s="244" t="s">
        <v>919</v>
      </c>
      <c r="K626" s="244">
        <v>0.5</v>
      </c>
      <c r="L626" s="244">
        <v>0.8</v>
      </c>
      <c r="M626" s="244" t="s">
        <v>89</v>
      </c>
      <c r="N626" s="244">
        <f t="shared" si="18"/>
        <v>0.4</v>
      </c>
      <c r="R626" s="301"/>
      <c r="S626" s="301"/>
      <c r="T626" s="301"/>
      <c r="U626" s="301"/>
      <c r="V626" s="301"/>
      <c r="W626" s="301"/>
      <c r="X626" s="301"/>
      <c r="Y626" s="301"/>
      <c r="Z626" s="301"/>
      <c r="AA626" s="301"/>
      <c r="AB626" s="301"/>
      <c r="AC626" s="301"/>
      <c r="AD626" s="301"/>
      <c r="AE626" s="301"/>
      <c r="AF626" s="301"/>
      <c r="AG626" s="301"/>
      <c r="AH626" s="301"/>
      <c r="AI626" s="301"/>
    </row>
    <row r="627" spans="1:35" ht="20.100000000000001" customHeight="1" x14ac:dyDescent="0.2">
      <c r="A627" s="240">
        <v>624</v>
      </c>
      <c r="B627" s="241" t="s">
        <v>12</v>
      </c>
      <c r="C627" s="310" t="s">
        <v>426</v>
      </c>
      <c r="D627" s="310" t="s">
        <v>438</v>
      </c>
      <c r="E627" s="309">
        <v>592041.80904380092</v>
      </c>
      <c r="F627" s="310" t="s">
        <v>879</v>
      </c>
      <c r="G627" s="244" t="s">
        <v>913</v>
      </c>
      <c r="H627" s="244" t="s">
        <v>429</v>
      </c>
      <c r="I627" s="288">
        <v>1</v>
      </c>
      <c r="J627" s="244" t="s">
        <v>919</v>
      </c>
      <c r="K627" s="244" t="s">
        <v>89</v>
      </c>
      <c r="L627" s="244" t="s">
        <v>89</v>
      </c>
      <c r="M627" s="244">
        <v>1</v>
      </c>
      <c r="N627" s="244">
        <f t="shared" si="18"/>
        <v>0.78539816339744828</v>
      </c>
      <c r="R627" s="301"/>
      <c r="S627" s="301"/>
      <c r="T627" s="301"/>
      <c r="U627" s="301"/>
      <c r="V627" s="301"/>
      <c r="W627" s="301"/>
      <c r="X627" s="301"/>
      <c r="Y627" s="301"/>
      <c r="Z627" s="301"/>
      <c r="AA627" s="301"/>
      <c r="AB627" s="301"/>
      <c r="AC627" s="301"/>
      <c r="AD627" s="301"/>
      <c r="AE627" s="301"/>
      <c r="AF627" s="301"/>
      <c r="AG627" s="301"/>
      <c r="AH627" s="301"/>
      <c r="AI627" s="301"/>
    </row>
    <row r="628" spans="1:35" ht="20.100000000000001" customHeight="1" x14ac:dyDescent="0.2">
      <c r="A628" s="240">
        <v>625</v>
      </c>
      <c r="B628" s="241" t="s">
        <v>12</v>
      </c>
      <c r="C628" s="310" t="s">
        <v>426</v>
      </c>
      <c r="D628" s="310" t="s">
        <v>438</v>
      </c>
      <c r="E628" s="309">
        <v>591509.2252714918</v>
      </c>
      <c r="F628" s="310" t="s">
        <v>879</v>
      </c>
      <c r="G628" s="244" t="s">
        <v>913</v>
      </c>
      <c r="H628" s="244" t="s">
        <v>429</v>
      </c>
      <c r="I628" s="288">
        <v>1</v>
      </c>
      <c r="J628" s="244" t="s">
        <v>919</v>
      </c>
      <c r="K628" s="244" t="s">
        <v>89</v>
      </c>
      <c r="L628" s="244" t="s">
        <v>89</v>
      </c>
      <c r="M628" s="244">
        <v>1</v>
      </c>
      <c r="N628" s="244">
        <f t="shared" si="18"/>
        <v>0.78539816339744828</v>
      </c>
      <c r="R628" s="301"/>
      <c r="S628" s="301"/>
      <c r="T628" s="301"/>
      <c r="U628" s="301"/>
      <c r="V628" s="301"/>
      <c r="W628" s="301"/>
      <c r="X628" s="301"/>
      <c r="Y628" s="301"/>
      <c r="Z628" s="301"/>
      <c r="AA628" s="301"/>
      <c r="AB628" s="301"/>
      <c r="AC628" s="301"/>
      <c r="AD628" s="301"/>
      <c r="AE628" s="301"/>
      <c r="AF628" s="301"/>
      <c r="AG628" s="301"/>
      <c r="AH628" s="301"/>
      <c r="AI628" s="301"/>
    </row>
    <row r="629" spans="1:35" ht="20.100000000000001" customHeight="1" x14ac:dyDescent="0.2">
      <c r="A629" s="240">
        <v>626</v>
      </c>
      <c r="B629" s="241" t="s">
        <v>12</v>
      </c>
      <c r="C629" s="310" t="s">
        <v>426</v>
      </c>
      <c r="D629" s="310" t="s">
        <v>438</v>
      </c>
      <c r="E629" s="309">
        <v>591068.12558759446</v>
      </c>
      <c r="F629" s="310" t="s">
        <v>879</v>
      </c>
      <c r="G629" s="244" t="s">
        <v>913</v>
      </c>
      <c r="H629" s="244" t="s">
        <v>429</v>
      </c>
      <c r="I629" s="288">
        <v>1</v>
      </c>
      <c r="J629" s="244" t="s">
        <v>919</v>
      </c>
      <c r="K629" s="244" t="s">
        <v>89</v>
      </c>
      <c r="L629" s="244" t="s">
        <v>89</v>
      </c>
      <c r="M629" s="244">
        <v>1</v>
      </c>
      <c r="N629" s="244">
        <f t="shared" si="18"/>
        <v>0.78539816339744828</v>
      </c>
      <c r="R629" s="301"/>
      <c r="S629" s="301"/>
      <c r="T629" s="301"/>
      <c r="U629" s="301"/>
      <c r="V629" s="301"/>
      <c r="W629" s="301"/>
      <c r="X629" s="301"/>
      <c r="Y629" s="301"/>
      <c r="Z629" s="301"/>
      <c r="AA629" s="301"/>
      <c r="AB629" s="301"/>
      <c r="AC629" s="301"/>
      <c r="AD629" s="301"/>
      <c r="AE629" s="301"/>
      <c r="AF629" s="301"/>
      <c r="AG629" s="301"/>
      <c r="AH629" s="301"/>
      <c r="AI629" s="301"/>
    </row>
    <row r="630" spans="1:35" ht="20.100000000000001" customHeight="1" x14ac:dyDescent="0.2">
      <c r="A630" s="240">
        <v>627</v>
      </c>
      <c r="B630" s="241" t="s">
        <v>12</v>
      </c>
      <c r="C630" s="310" t="s">
        <v>426</v>
      </c>
      <c r="D630" s="310" t="s">
        <v>438</v>
      </c>
      <c r="E630" s="309">
        <v>591022.61426667753</v>
      </c>
      <c r="F630" s="310" t="s">
        <v>871</v>
      </c>
      <c r="G630" s="244" t="s">
        <v>935</v>
      </c>
      <c r="H630" s="244" t="s">
        <v>429</v>
      </c>
      <c r="I630" s="288">
        <v>1</v>
      </c>
      <c r="J630" s="244" t="s">
        <v>919</v>
      </c>
      <c r="K630" s="244">
        <v>1</v>
      </c>
      <c r="L630" s="244">
        <v>1</v>
      </c>
      <c r="M630" s="244" t="s">
        <v>89</v>
      </c>
      <c r="N630" s="244">
        <f t="shared" si="18"/>
        <v>1</v>
      </c>
      <c r="R630" s="301"/>
      <c r="S630" s="301"/>
      <c r="T630" s="301"/>
      <c r="U630" s="301"/>
      <c r="V630" s="301"/>
      <c r="W630" s="301"/>
      <c r="X630" s="301"/>
      <c r="Y630" s="301"/>
      <c r="Z630" s="301"/>
      <c r="AA630" s="301"/>
      <c r="AB630" s="301"/>
      <c r="AC630" s="301"/>
      <c r="AD630" s="301"/>
      <c r="AE630" s="301"/>
      <c r="AF630" s="301"/>
      <c r="AG630" s="301"/>
      <c r="AH630" s="301"/>
      <c r="AI630" s="301"/>
    </row>
    <row r="631" spans="1:35" ht="20.100000000000001" customHeight="1" x14ac:dyDescent="0.2">
      <c r="A631" s="240">
        <v>628</v>
      </c>
      <c r="B631" s="241" t="s">
        <v>12</v>
      </c>
      <c r="C631" s="310" t="s">
        <v>426</v>
      </c>
      <c r="D631" s="310" t="s">
        <v>438</v>
      </c>
      <c r="E631" s="309">
        <v>590942.45100346045</v>
      </c>
      <c r="F631" s="310" t="s">
        <v>880</v>
      </c>
      <c r="G631" s="244" t="s">
        <v>915</v>
      </c>
      <c r="H631" s="244" t="s">
        <v>429</v>
      </c>
      <c r="I631" s="288">
        <v>1</v>
      </c>
      <c r="J631" s="244" t="s">
        <v>919</v>
      </c>
      <c r="K631" s="244">
        <v>0.5</v>
      </c>
      <c r="L631" s="244">
        <v>0.6</v>
      </c>
      <c r="M631" s="244" t="s">
        <v>89</v>
      </c>
      <c r="N631" s="244">
        <f t="shared" si="18"/>
        <v>0.3</v>
      </c>
      <c r="R631" s="301"/>
      <c r="S631" s="301"/>
      <c r="T631" s="301"/>
      <c r="U631" s="301"/>
      <c r="V631" s="301"/>
      <c r="W631" s="301"/>
      <c r="X631" s="301"/>
      <c r="Y631" s="301"/>
      <c r="Z631" s="301"/>
      <c r="AA631" s="301"/>
      <c r="AB631" s="301"/>
      <c r="AC631" s="301"/>
      <c r="AD631" s="301"/>
      <c r="AE631" s="301"/>
      <c r="AF631" s="301"/>
      <c r="AG631" s="301"/>
      <c r="AH631" s="301"/>
      <c r="AI631" s="301"/>
    </row>
    <row r="632" spans="1:35" ht="20.100000000000001" customHeight="1" x14ac:dyDescent="0.2">
      <c r="A632" s="240">
        <v>629</v>
      </c>
      <c r="B632" s="241" t="s">
        <v>12</v>
      </c>
      <c r="C632" s="310" t="s">
        <v>426</v>
      </c>
      <c r="D632" s="310" t="s">
        <v>438</v>
      </c>
      <c r="E632" s="309">
        <v>590931.99549456919</v>
      </c>
      <c r="F632" s="310" t="s">
        <v>880</v>
      </c>
      <c r="G632" s="244" t="s">
        <v>915</v>
      </c>
      <c r="H632" s="244" t="s">
        <v>429</v>
      </c>
      <c r="I632" s="288">
        <v>1</v>
      </c>
      <c r="J632" s="244" t="s">
        <v>919</v>
      </c>
      <c r="K632" s="244">
        <v>0.5</v>
      </c>
      <c r="L632" s="244">
        <v>0.6</v>
      </c>
      <c r="M632" s="244" t="s">
        <v>89</v>
      </c>
      <c r="N632" s="244">
        <f t="shared" si="18"/>
        <v>0.3</v>
      </c>
      <c r="R632" s="301"/>
      <c r="S632" s="301"/>
      <c r="T632" s="301"/>
      <c r="U632" s="301"/>
      <c r="V632" s="301"/>
      <c r="W632" s="301"/>
      <c r="X632" s="301"/>
      <c r="Y632" s="301"/>
      <c r="Z632" s="301"/>
      <c r="AA632" s="301"/>
      <c r="AB632" s="301"/>
      <c r="AC632" s="301"/>
      <c r="AD632" s="301"/>
      <c r="AE632" s="301"/>
      <c r="AF632" s="301"/>
      <c r="AG632" s="301"/>
      <c r="AH632" s="301"/>
      <c r="AI632" s="301"/>
    </row>
    <row r="633" spans="1:35" ht="20.100000000000001" customHeight="1" x14ac:dyDescent="0.2">
      <c r="A633" s="240">
        <v>630</v>
      </c>
      <c r="B633" s="241" t="s">
        <v>12</v>
      </c>
      <c r="C633" s="310" t="s">
        <v>426</v>
      </c>
      <c r="D633" s="310" t="s">
        <v>438</v>
      </c>
      <c r="E633" s="309">
        <v>590922.1822758544</v>
      </c>
      <c r="F633" s="310" t="s">
        <v>880</v>
      </c>
      <c r="G633" s="244" t="s">
        <v>915</v>
      </c>
      <c r="H633" s="244" t="s">
        <v>429</v>
      </c>
      <c r="I633" s="288">
        <v>1</v>
      </c>
      <c r="J633" s="244" t="s">
        <v>919</v>
      </c>
      <c r="K633" s="244">
        <v>0.5</v>
      </c>
      <c r="L633" s="244">
        <v>0.6</v>
      </c>
      <c r="M633" s="244" t="s">
        <v>89</v>
      </c>
      <c r="N633" s="244">
        <f t="shared" si="18"/>
        <v>0.3</v>
      </c>
      <c r="R633" s="301"/>
      <c r="S633" s="301"/>
      <c r="T633" s="301"/>
      <c r="U633" s="301"/>
      <c r="V633" s="301"/>
      <c r="W633" s="301"/>
      <c r="X633" s="301"/>
      <c r="Y633" s="301"/>
      <c r="Z633" s="301"/>
      <c r="AA633" s="301"/>
      <c r="AB633" s="301"/>
      <c r="AC633" s="301"/>
      <c r="AD633" s="301"/>
      <c r="AE633" s="301"/>
      <c r="AF633" s="301"/>
      <c r="AG633" s="301"/>
      <c r="AH633" s="301"/>
      <c r="AI633" s="301"/>
    </row>
    <row r="634" spans="1:35" ht="20.100000000000001" customHeight="1" x14ac:dyDescent="0.2">
      <c r="A634" s="240">
        <v>631</v>
      </c>
      <c r="B634" s="241" t="s">
        <v>12</v>
      </c>
      <c r="C634" s="310" t="s">
        <v>426</v>
      </c>
      <c r="D634" s="310" t="s">
        <v>438</v>
      </c>
      <c r="E634" s="309">
        <v>590863.28834750794</v>
      </c>
      <c r="F634" s="310" t="s">
        <v>880</v>
      </c>
      <c r="G634" s="244" t="s">
        <v>915</v>
      </c>
      <c r="H634" s="244" t="s">
        <v>429</v>
      </c>
      <c r="I634" s="288">
        <v>1</v>
      </c>
      <c r="J634" s="244" t="s">
        <v>919</v>
      </c>
      <c r="K634" s="244">
        <v>0.5</v>
      </c>
      <c r="L634" s="244">
        <v>0.6</v>
      </c>
      <c r="M634" s="244" t="s">
        <v>89</v>
      </c>
      <c r="N634" s="244">
        <f t="shared" si="18"/>
        <v>0.3</v>
      </c>
      <c r="R634" s="301"/>
      <c r="S634" s="301"/>
      <c r="T634" s="301"/>
      <c r="U634" s="301"/>
      <c r="V634" s="301"/>
      <c r="W634" s="301"/>
      <c r="X634" s="301"/>
      <c r="Y634" s="301"/>
      <c r="Z634" s="301"/>
      <c r="AA634" s="301"/>
      <c r="AB634" s="301"/>
      <c r="AC634" s="301"/>
      <c r="AD634" s="301"/>
      <c r="AE634" s="301"/>
      <c r="AF634" s="301"/>
      <c r="AG634" s="301"/>
      <c r="AH634" s="301"/>
      <c r="AI634" s="301"/>
    </row>
    <row r="635" spans="1:35" ht="20.100000000000001" customHeight="1" x14ac:dyDescent="0.2">
      <c r="A635" s="240">
        <v>632</v>
      </c>
      <c r="B635" s="241" t="s">
        <v>12</v>
      </c>
      <c r="C635" s="310" t="s">
        <v>432</v>
      </c>
      <c r="D635" s="310" t="s">
        <v>438</v>
      </c>
      <c r="E635" s="309">
        <v>590831.64117829606</v>
      </c>
      <c r="F635" s="310" t="s">
        <v>880</v>
      </c>
      <c r="G635" s="244" t="s">
        <v>915</v>
      </c>
      <c r="H635" s="244" t="s">
        <v>429</v>
      </c>
      <c r="I635" s="288">
        <v>1</v>
      </c>
      <c r="J635" s="244" t="s">
        <v>919</v>
      </c>
      <c r="K635" s="244">
        <v>0.5</v>
      </c>
      <c r="L635" s="244">
        <v>0.6</v>
      </c>
      <c r="M635" s="244" t="s">
        <v>89</v>
      </c>
      <c r="N635" s="244">
        <f t="shared" si="18"/>
        <v>0.3</v>
      </c>
      <c r="R635" s="301"/>
      <c r="S635" s="301"/>
      <c r="T635" s="301"/>
      <c r="U635" s="301"/>
      <c r="V635" s="301"/>
      <c r="W635" s="301"/>
      <c r="X635" s="301"/>
      <c r="Y635" s="301"/>
      <c r="Z635" s="301"/>
      <c r="AA635" s="301"/>
      <c r="AB635" s="301"/>
      <c r="AC635" s="301"/>
      <c r="AD635" s="301"/>
      <c r="AE635" s="301"/>
      <c r="AF635" s="301"/>
      <c r="AG635" s="301"/>
      <c r="AH635" s="301"/>
      <c r="AI635" s="301"/>
    </row>
    <row r="636" spans="1:35" ht="20.100000000000001" customHeight="1" x14ac:dyDescent="0.2">
      <c r="A636" s="240">
        <v>633</v>
      </c>
      <c r="B636" s="241" t="s">
        <v>12</v>
      </c>
      <c r="C636" s="310" t="s">
        <v>432</v>
      </c>
      <c r="D636" s="310" t="s">
        <v>438</v>
      </c>
      <c r="E636" s="309">
        <v>590823.29870692978</v>
      </c>
      <c r="F636" s="310" t="s">
        <v>880</v>
      </c>
      <c r="G636" s="244" t="s">
        <v>915</v>
      </c>
      <c r="H636" s="244" t="s">
        <v>429</v>
      </c>
      <c r="I636" s="288">
        <v>1</v>
      </c>
      <c r="J636" s="244" t="s">
        <v>919</v>
      </c>
      <c r="K636" s="244">
        <v>0.5</v>
      </c>
      <c r="L636" s="244">
        <v>0.6</v>
      </c>
      <c r="M636" s="244" t="s">
        <v>89</v>
      </c>
      <c r="N636" s="244">
        <f t="shared" si="18"/>
        <v>0.3</v>
      </c>
      <c r="R636" s="301"/>
      <c r="S636" s="301"/>
      <c r="T636" s="301"/>
      <c r="U636" s="301"/>
      <c r="V636" s="301"/>
      <c r="W636" s="301"/>
      <c r="X636" s="301"/>
      <c r="Y636" s="301"/>
      <c r="Z636" s="301"/>
      <c r="AA636" s="301"/>
      <c r="AB636" s="301"/>
      <c r="AC636" s="301"/>
      <c r="AD636" s="301"/>
      <c r="AE636" s="301"/>
      <c r="AF636" s="301"/>
      <c r="AG636" s="301"/>
      <c r="AH636" s="301"/>
      <c r="AI636" s="301"/>
    </row>
    <row r="637" spans="1:35" ht="20.100000000000001" customHeight="1" x14ac:dyDescent="0.2">
      <c r="A637" s="240">
        <v>634</v>
      </c>
      <c r="B637" s="241" t="s">
        <v>12</v>
      </c>
      <c r="C637" s="310" t="s">
        <v>432</v>
      </c>
      <c r="D637" s="310" t="s">
        <v>438</v>
      </c>
      <c r="E637" s="309">
        <v>590802.02252715081</v>
      </c>
      <c r="F637" s="310" t="s">
        <v>880</v>
      </c>
      <c r="G637" s="244" t="s">
        <v>915</v>
      </c>
      <c r="H637" s="244" t="s">
        <v>429</v>
      </c>
      <c r="I637" s="288">
        <v>1</v>
      </c>
      <c r="J637" s="244" t="s">
        <v>919</v>
      </c>
      <c r="K637" s="244">
        <v>0.5</v>
      </c>
      <c r="L637" s="244">
        <v>0.6</v>
      </c>
      <c r="M637" s="244" t="s">
        <v>89</v>
      </c>
      <c r="N637" s="244">
        <f t="shared" si="18"/>
        <v>0.3</v>
      </c>
      <c r="R637" s="301"/>
      <c r="S637" s="301"/>
      <c r="T637" s="301"/>
      <c r="U637" s="301"/>
      <c r="V637" s="301"/>
      <c r="W637" s="301"/>
      <c r="X637" s="301"/>
      <c r="Y637" s="301"/>
      <c r="Z637" s="301"/>
      <c r="AA637" s="301"/>
      <c r="AB637" s="301"/>
      <c r="AC637" s="301"/>
      <c r="AD637" s="301"/>
      <c r="AE637" s="301"/>
      <c r="AF637" s="301"/>
      <c r="AG637" s="301"/>
      <c r="AH637" s="301"/>
      <c r="AI637" s="301"/>
    </row>
    <row r="638" spans="1:35" ht="20.100000000000001" customHeight="1" x14ac:dyDescent="0.2">
      <c r="A638" s="240">
        <v>635</v>
      </c>
      <c r="B638" s="241" t="s">
        <v>12</v>
      </c>
      <c r="C638" s="310" t="s">
        <v>432</v>
      </c>
      <c r="D638" s="310" t="s">
        <v>438</v>
      </c>
      <c r="E638" s="309">
        <v>590772.95088081807</v>
      </c>
      <c r="F638" s="310" t="s">
        <v>880</v>
      </c>
      <c r="G638" s="244" t="s">
        <v>915</v>
      </c>
      <c r="H638" s="244" t="s">
        <v>429</v>
      </c>
      <c r="I638" s="288">
        <v>1</v>
      </c>
      <c r="J638" s="244" t="s">
        <v>919</v>
      </c>
      <c r="K638" s="244">
        <v>0.5</v>
      </c>
      <c r="L638" s="244">
        <v>0.6</v>
      </c>
      <c r="M638" s="244" t="s">
        <v>89</v>
      </c>
      <c r="N638" s="244">
        <f t="shared" si="18"/>
        <v>0.3</v>
      </c>
      <c r="R638" s="301"/>
      <c r="S638" s="301"/>
      <c r="T638" s="301"/>
      <c r="U638" s="301"/>
      <c r="V638" s="301"/>
      <c r="W638" s="301"/>
      <c r="X638" s="301"/>
      <c r="Y638" s="301"/>
      <c r="Z638" s="301"/>
      <c r="AA638" s="301"/>
      <c r="AB638" s="301"/>
      <c r="AC638" s="301"/>
      <c r="AD638" s="301"/>
      <c r="AE638" s="301"/>
      <c r="AF638" s="301"/>
      <c r="AG638" s="301"/>
      <c r="AH638" s="301"/>
      <c r="AI638" s="301"/>
    </row>
    <row r="639" spans="1:35" ht="20.100000000000001" customHeight="1" x14ac:dyDescent="0.2">
      <c r="A639" s="240">
        <v>636</v>
      </c>
      <c r="B639" s="241" t="s">
        <v>12</v>
      </c>
      <c r="C639" s="310" t="s">
        <v>432</v>
      </c>
      <c r="D639" s="310" t="s">
        <v>438</v>
      </c>
      <c r="E639" s="309">
        <v>590759.30499844078</v>
      </c>
      <c r="F639" s="310" t="s">
        <v>880</v>
      </c>
      <c r="G639" s="244" t="s">
        <v>915</v>
      </c>
      <c r="H639" s="244" t="s">
        <v>429</v>
      </c>
      <c r="I639" s="288">
        <v>1</v>
      </c>
      <c r="J639" s="244" t="s">
        <v>919</v>
      </c>
      <c r="K639" s="244">
        <v>0.5</v>
      </c>
      <c r="L639" s="244">
        <v>0.6</v>
      </c>
      <c r="M639" s="244" t="s">
        <v>89</v>
      </c>
      <c r="N639" s="244">
        <f t="shared" si="18"/>
        <v>0.3</v>
      </c>
      <c r="R639" s="301"/>
      <c r="S639" s="301"/>
      <c r="T639" s="301"/>
      <c r="U639" s="301"/>
      <c r="V639" s="301"/>
      <c r="W639" s="301"/>
      <c r="X639" s="301"/>
      <c r="Y639" s="301"/>
      <c r="Z639" s="301"/>
      <c r="AA639" s="301"/>
      <c r="AB639" s="301"/>
      <c r="AC639" s="301"/>
      <c r="AD639" s="301"/>
      <c r="AE639" s="301"/>
      <c r="AF639" s="301"/>
      <c r="AG639" s="301"/>
      <c r="AH639" s="301"/>
      <c r="AI639" s="301"/>
    </row>
    <row r="640" spans="1:35" ht="20.100000000000001" customHeight="1" x14ac:dyDescent="0.2">
      <c r="A640" s="240">
        <v>637</v>
      </c>
      <c r="B640" s="241" t="s">
        <v>12</v>
      </c>
      <c r="C640" s="310" t="s">
        <v>432</v>
      </c>
      <c r="D640" s="310" t="s">
        <v>438</v>
      </c>
      <c r="E640" s="309">
        <v>590759.30499844078</v>
      </c>
      <c r="F640" s="310" t="s">
        <v>880</v>
      </c>
      <c r="G640" s="244" t="s">
        <v>915</v>
      </c>
      <c r="H640" s="244" t="s">
        <v>429</v>
      </c>
      <c r="I640" s="288">
        <v>1</v>
      </c>
      <c r="J640" s="244" t="s">
        <v>919</v>
      </c>
      <c r="K640" s="244">
        <v>0.5</v>
      </c>
      <c r="L640" s="244">
        <v>0.6</v>
      </c>
      <c r="M640" s="244" t="s">
        <v>89</v>
      </c>
      <c r="N640" s="244">
        <f t="shared" si="18"/>
        <v>0.3</v>
      </c>
      <c r="R640" s="301"/>
      <c r="S640" s="301"/>
      <c r="T640" s="301"/>
      <c r="U640" s="301"/>
      <c r="V640" s="301"/>
      <c r="W640" s="301"/>
      <c r="X640" s="301"/>
      <c r="Y640" s="301"/>
      <c r="Z640" s="301"/>
      <c r="AA640" s="301"/>
      <c r="AB640" s="301"/>
      <c r="AC640" s="301"/>
      <c r="AD640" s="301"/>
      <c r="AE640" s="301"/>
      <c r="AF640" s="301"/>
      <c r="AG640" s="301"/>
      <c r="AH640" s="301"/>
      <c r="AI640" s="301"/>
    </row>
    <row r="641" spans="1:35" ht="20.100000000000001" customHeight="1" x14ac:dyDescent="0.2">
      <c r="A641" s="240">
        <v>638</v>
      </c>
      <c r="B641" s="241" t="s">
        <v>12</v>
      </c>
      <c r="C641" s="310" t="s">
        <v>432</v>
      </c>
      <c r="D641" s="310" t="s">
        <v>438</v>
      </c>
      <c r="E641" s="309">
        <v>590749.70901912521</v>
      </c>
      <c r="F641" s="310" t="s">
        <v>880</v>
      </c>
      <c r="G641" s="244" t="s">
        <v>915</v>
      </c>
      <c r="H641" s="244" t="s">
        <v>429</v>
      </c>
      <c r="I641" s="288">
        <v>1</v>
      </c>
      <c r="J641" s="244" t="s">
        <v>919</v>
      </c>
      <c r="K641" s="244">
        <v>0.5</v>
      </c>
      <c r="L641" s="244">
        <v>0.6</v>
      </c>
      <c r="M641" s="244" t="s">
        <v>89</v>
      </c>
      <c r="N641" s="244">
        <f t="shared" si="18"/>
        <v>0.3</v>
      </c>
      <c r="R641" s="301"/>
      <c r="S641" s="301"/>
      <c r="T641" s="301"/>
      <c r="U641" s="301"/>
      <c r="V641" s="301"/>
      <c r="W641" s="301"/>
      <c r="X641" s="301"/>
      <c r="Y641" s="301"/>
      <c r="Z641" s="301"/>
      <c r="AA641" s="301"/>
      <c r="AB641" s="301"/>
      <c r="AC641" s="301"/>
      <c r="AD641" s="301"/>
      <c r="AE641" s="301"/>
      <c r="AF641" s="301"/>
      <c r="AG641" s="301"/>
      <c r="AH641" s="301"/>
      <c r="AI641" s="301"/>
    </row>
    <row r="642" spans="1:35" ht="20.100000000000001" customHeight="1" x14ac:dyDescent="0.2">
      <c r="A642" s="240">
        <v>639</v>
      </c>
      <c r="B642" s="241" t="s">
        <v>12</v>
      </c>
      <c r="C642" s="310" t="s">
        <v>432</v>
      </c>
      <c r="D642" s="310" t="s">
        <v>438</v>
      </c>
      <c r="E642" s="309">
        <v>590737.44603755558</v>
      </c>
      <c r="F642" s="310" t="s">
        <v>880</v>
      </c>
      <c r="G642" s="244" t="s">
        <v>915</v>
      </c>
      <c r="H642" s="244" t="s">
        <v>429</v>
      </c>
      <c r="I642" s="288">
        <v>1</v>
      </c>
      <c r="J642" s="244" t="s">
        <v>919</v>
      </c>
      <c r="K642" s="244">
        <v>0.5</v>
      </c>
      <c r="L642" s="244">
        <v>0.6</v>
      </c>
      <c r="M642" s="244" t="s">
        <v>89</v>
      </c>
      <c r="N642" s="244">
        <f t="shared" si="18"/>
        <v>0.3</v>
      </c>
      <c r="R642" s="301"/>
      <c r="S642" s="301"/>
      <c r="T642" s="301"/>
      <c r="U642" s="301"/>
      <c r="V642" s="301"/>
      <c r="W642" s="301"/>
      <c r="X642" s="301"/>
      <c r="Y642" s="301"/>
      <c r="Z642" s="301"/>
      <c r="AA642" s="301"/>
      <c r="AB642" s="301"/>
      <c r="AC642" s="301"/>
      <c r="AD642" s="301"/>
      <c r="AE642" s="301"/>
      <c r="AF642" s="301"/>
      <c r="AG642" s="301"/>
      <c r="AH642" s="301"/>
      <c r="AI642" s="301"/>
    </row>
    <row r="643" spans="1:35" ht="20.100000000000001" customHeight="1" x14ac:dyDescent="0.2">
      <c r="A643" s="240">
        <v>640</v>
      </c>
      <c r="B643" s="241" t="s">
        <v>12</v>
      </c>
      <c r="C643" s="310" t="s">
        <v>432</v>
      </c>
      <c r="D643" s="310" t="s">
        <v>438</v>
      </c>
      <c r="E643" s="309">
        <v>590727.773266615</v>
      </c>
      <c r="F643" s="310" t="s">
        <v>880</v>
      </c>
      <c r="G643" s="244" t="s">
        <v>915</v>
      </c>
      <c r="H643" s="244" t="s">
        <v>429</v>
      </c>
      <c r="I643" s="288">
        <v>1</v>
      </c>
      <c r="J643" s="244" t="s">
        <v>919</v>
      </c>
      <c r="K643" s="244">
        <v>0.5</v>
      </c>
      <c r="L643" s="244">
        <v>0.6</v>
      </c>
      <c r="M643" s="244" t="s">
        <v>89</v>
      </c>
      <c r="N643" s="244">
        <f t="shared" si="18"/>
        <v>0.3</v>
      </c>
      <c r="R643" s="301"/>
      <c r="S643" s="301"/>
      <c r="T643" s="301"/>
      <c r="U643" s="301"/>
      <c r="V643" s="301"/>
      <c r="W643" s="301"/>
      <c r="X643" s="301"/>
      <c r="Y643" s="301"/>
      <c r="Z643" s="301"/>
      <c r="AA643" s="301"/>
      <c r="AB643" s="301"/>
      <c r="AC643" s="301"/>
      <c r="AD643" s="301"/>
      <c r="AE643" s="301"/>
      <c r="AF643" s="301"/>
      <c r="AG643" s="301"/>
      <c r="AH643" s="301"/>
      <c r="AI643" s="301"/>
    </row>
    <row r="644" spans="1:35" ht="20.100000000000001" customHeight="1" x14ac:dyDescent="0.2">
      <c r="A644" s="240">
        <v>641</v>
      </c>
      <c r="B644" s="241" t="s">
        <v>12</v>
      </c>
      <c r="C644" s="310" t="s">
        <v>432</v>
      </c>
      <c r="D644" s="310" t="s">
        <v>438</v>
      </c>
      <c r="E644" s="309">
        <v>590717.57838450302</v>
      </c>
      <c r="F644" s="310" t="s">
        <v>880</v>
      </c>
      <c r="G644" s="244" t="s">
        <v>915</v>
      </c>
      <c r="H644" s="244" t="s">
        <v>429</v>
      </c>
      <c r="I644" s="288">
        <v>1</v>
      </c>
      <c r="J644" s="244" t="s">
        <v>919</v>
      </c>
      <c r="K644" s="244">
        <v>0.5</v>
      </c>
      <c r="L644" s="244">
        <v>0.6</v>
      </c>
      <c r="M644" s="244" t="s">
        <v>89</v>
      </c>
      <c r="N644" s="244">
        <f t="shared" si="18"/>
        <v>0.3</v>
      </c>
      <c r="R644" s="301"/>
      <c r="S644" s="301"/>
      <c r="T644" s="301"/>
      <c r="U644" s="301"/>
      <c r="V644" s="301"/>
      <c r="W644" s="301"/>
      <c r="X644" s="301"/>
      <c r="Y644" s="301"/>
      <c r="Z644" s="301"/>
      <c r="AA644" s="301"/>
      <c r="AB644" s="301"/>
      <c r="AC644" s="301"/>
      <c r="AD644" s="301"/>
      <c r="AE644" s="301"/>
      <c r="AF644" s="301"/>
      <c r="AG644" s="301"/>
      <c r="AH644" s="301"/>
      <c r="AI644" s="301"/>
    </row>
    <row r="645" spans="1:35" ht="20.100000000000001" customHeight="1" x14ac:dyDescent="0.2">
      <c r="A645" s="240">
        <v>642</v>
      </c>
      <c r="B645" s="241" t="s">
        <v>12</v>
      </c>
      <c r="C645" s="310" t="s">
        <v>432</v>
      </c>
      <c r="D645" s="310" t="s">
        <v>438</v>
      </c>
      <c r="E645" s="309">
        <v>590697.03588216996</v>
      </c>
      <c r="F645" s="310" t="s">
        <v>880</v>
      </c>
      <c r="G645" s="244" t="s">
        <v>915</v>
      </c>
      <c r="H645" s="244" t="s">
        <v>429</v>
      </c>
      <c r="I645" s="288">
        <v>1</v>
      </c>
      <c r="J645" s="244" t="s">
        <v>919</v>
      </c>
      <c r="K645" s="244">
        <v>0.5</v>
      </c>
      <c r="L645" s="244">
        <v>0.6</v>
      </c>
      <c r="M645" s="244" t="s">
        <v>89</v>
      </c>
      <c r="N645" s="244">
        <f t="shared" si="18"/>
        <v>0.3</v>
      </c>
      <c r="R645" s="301"/>
      <c r="S645" s="301"/>
      <c r="T645" s="301"/>
      <c r="U645" s="301"/>
      <c r="V645" s="301"/>
      <c r="W645" s="301"/>
      <c r="X645" s="301"/>
      <c r="Y645" s="301"/>
      <c r="Z645" s="301"/>
      <c r="AA645" s="301"/>
      <c r="AB645" s="301"/>
      <c r="AC645" s="301"/>
      <c r="AD645" s="301"/>
      <c r="AE645" s="301"/>
      <c r="AF645" s="301"/>
      <c r="AG645" s="301"/>
      <c r="AH645" s="301"/>
      <c r="AI645" s="301"/>
    </row>
    <row r="646" spans="1:35" ht="20.100000000000001" customHeight="1" x14ac:dyDescent="0.2">
      <c r="A646" s="240">
        <v>643</v>
      </c>
      <c r="B646" s="241" t="s">
        <v>12</v>
      </c>
      <c r="C646" s="310" t="s">
        <v>426</v>
      </c>
      <c r="D646" s="310" t="s">
        <v>438</v>
      </c>
      <c r="E646" s="309">
        <v>590662.03125766583</v>
      </c>
      <c r="F646" s="310" t="s">
        <v>879</v>
      </c>
      <c r="G646" s="244" t="s">
        <v>913</v>
      </c>
      <c r="H646" s="244" t="s">
        <v>429</v>
      </c>
      <c r="I646" s="288">
        <v>1</v>
      </c>
      <c r="J646" s="244" t="s">
        <v>919</v>
      </c>
      <c r="K646" s="244" t="s">
        <v>89</v>
      </c>
      <c r="L646" s="244" t="s">
        <v>89</v>
      </c>
      <c r="M646" s="244">
        <v>1</v>
      </c>
      <c r="N646" s="244">
        <f t="shared" si="18"/>
        <v>0.78539816339744828</v>
      </c>
      <c r="R646" s="301"/>
      <c r="S646" s="301"/>
      <c r="T646" s="301"/>
      <c r="U646" s="301"/>
      <c r="V646" s="301"/>
      <c r="W646" s="301"/>
      <c r="X646" s="301"/>
      <c r="Y646" s="301"/>
      <c r="Z646" s="301"/>
      <c r="AA646" s="301"/>
      <c r="AB646" s="301"/>
      <c r="AC646" s="301"/>
      <c r="AD646" s="301"/>
      <c r="AE646" s="301"/>
      <c r="AF646" s="301"/>
      <c r="AG646" s="301"/>
      <c r="AH646" s="301"/>
      <c r="AI646" s="301"/>
    </row>
    <row r="647" spans="1:35" ht="20.100000000000001" customHeight="1" x14ac:dyDescent="0.2">
      <c r="A647" s="240">
        <v>644</v>
      </c>
      <c r="B647" s="241" t="s">
        <v>12</v>
      </c>
      <c r="C647" s="310" t="s">
        <v>426</v>
      </c>
      <c r="D647" s="310" t="s">
        <v>438</v>
      </c>
      <c r="E647" s="309">
        <v>590617.92375039146</v>
      </c>
      <c r="F647" s="310" t="s">
        <v>871</v>
      </c>
      <c r="G647" s="244" t="s">
        <v>914</v>
      </c>
      <c r="H647" s="244" t="s">
        <v>429</v>
      </c>
      <c r="I647" s="288">
        <v>1</v>
      </c>
      <c r="J647" s="244" t="s">
        <v>919</v>
      </c>
      <c r="K647" s="244">
        <v>1</v>
      </c>
      <c r="L647" s="244">
        <v>1</v>
      </c>
      <c r="M647" s="244" t="s">
        <v>89</v>
      </c>
      <c r="N647" s="244">
        <f t="shared" ref="N647:N710" si="19">IF(M647="",K647*L647,IF(G647="R-1",K647*L647,IF(LEFT(G647,1)="R",PI()*((M647^2)/4),K647*L647)))</f>
        <v>1</v>
      </c>
      <c r="R647" s="301"/>
      <c r="S647" s="301"/>
      <c r="T647" s="301"/>
      <c r="U647" s="301"/>
      <c r="V647" s="301"/>
      <c r="W647" s="301"/>
      <c r="X647" s="301"/>
      <c r="Y647" s="301"/>
      <c r="Z647" s="301"/>
      <c r="AA647" s="301"/>
      <c r="AB647" s="301"/>
      <c r="AC647" s="301"/>
      <c r="AD647" s="301"/>
      <c r="AE647" s="301"/>
      <c r="AF647" s="301"/>
      <c r="AG647" s="301"/>
      <c r="AH647" s="301"/>
      <c r="AI647" s="301"/>
    </row>
    <row r="648" spans="1:35" ht="20.100000000000001" customHeight="1" x14ac:dyDescent="0.2">
      <c r="A648" s="240">
        <v>645</v>
      </c>
      <c r="B648" s="241" t="s">
        <v>12</v>
      </c>
      <c r="C648" s="310" t="s">
        <v>426</v>
      </c>
      <c r="D648" s="310" t="s">
        <v>438</v>
      </c>
      <c r="E648" s="309">
        <v>590540.56431623769</v>
      </c>
      <c r="F648" s="310" t="s">
        <v>880</v>
      </c>
      <c r="G648" s="244" t="s">
        <v>915</v>
      </c>
      <c r="H648" s="244" t="s">
        <v>429</v>
      </c>
      <c r="I648" s="288">
        <v>1</v>
      </c>
      <c r="J648" s="244" t="s">
        <v>919</v>
      </c>
      <c r="K648" s="244">
        <v>0.5</v>
      </c>
      <c r="L648" s="244">
        <v>0.6</v>
      </c>
      <c r="M648" s="244" t="s">
        <v>89</v>
      </c>
      <c r="N648" s="244">
        <f t="shared" si="19"/>
        <v>0.3</v>
      </c>
      <c r="R648" s="301"/>
      <c r="S648" s="301"/>
      <c r="T648" s="301"/>
      <c r="U648" s="301"/>
      <c r="V648" s="301"/>
      <c r="W648" s="301"/>
      <c r="X648" s="301"/>
      <c r="Y648" s="301"/>
      <c r="Z648" s="301"/>
      <c r="AA648" s="301"/>
      <c r="AB648" s="301"/>
      <c r="AC648" s="301"/>
      <c r="AD648" s="301"/>
      <c r="AE648" s="301"/>
      <c r="AF648" s="301"/>
      <c r="AG648" s="301"/>
      <c r="AH648" s="301"/>
      <c r="AI648" s="301"/>
    </row>
    <row r="649" spans="1:35" ht="20.100000000000001" customHeight="1" x14ac:dyDescent="0.2">
      <c r="A649" s="240">
        <v>646</v>
      </c>
      <c r="B649" s="241" t="s">
        <v>12</v>
      </c>
      <c r="C649" s="310" t="s">
        <v>426</v>
      </c>
      <c r="D649" s="310" t="s">
        <v>438</v>
      </c>
      <c r="E649" s="309">
        <v>590519.75220135064</v>
      </c>
      <c r="F649" s="310" t="s">
        <v>880</v>
      </c>
      <c r="G649" s="244" t="s">
        <v>915</v>
      </c>
      <c r="H649" s="244" t="s">
        <v>429</v>
      </c>
      <c r="I649" s="288">
        <v>1</v>
      </c>
      <c r="J649" s="244" t="s">
        <v>919</v>
      </c>
      <c r="K649" s="244">
        <v>0.5</v>
      </c>
      <c r="L649" s="244">
        <v>0.6</v>
      </c>
      <c r="M649" s="244" t="s">
        <v>89</v>
      </c>
      <c r="N649" s="244">
        <f t="shared" si="19"/>
        <v>0.3</v>
      </c>
      <c r="R649" s="301"/>
      <c r="S649" s="301"/>
      <c r="T649" s="301"/>
      <c r="U649" s="301"/>
      <c r="V649" s="301"/>
      <c r="W649" s="301"/>
      <c r="X649" s="301"/>
      <c r="Y649" s="301"/>
      <c r="Z649" s="301"/>
      <c r="AA649" s="301"/>
      <c r="AB649" s="301"/>
      <c r="AC649" s="301"/>
      <c r="AD649" s="301"/>
      <c r="AE649" s="301"/>
      <c r="AF649" s="301"/>
      <c r="AG649" s="301"/>
      <c r="AH649" s="301"/>
      <c r="AI649" s="301"/>
    </row>
    <row r="650" spans="1:35" ht="20.100000000000001" customHeight="1" x14ac:dyDescent="0.2">
      <c r="A650" s="240">
        <v>647</v>
      </c>
      <c r="B650" s="241" t="s">
        <v>12</v>
      </c>
      <c r="C650" s="310" t="s">
        <v>426</v>
      </c>
      <c r="D650" s="310" t="s">
        <v>438</v>
      </c>
      <c r="E650" s="309">
        <v>590506.81691938813</v>
      </c>
      <c r="F650" s="310" t="s">
        <v>880</v>
      </c>
      <c r="G650" s="244" t="s">
        <v>915</v>
      </c>
      <c r="H650" s="244" t="s">
        <v>429</v>
      </c>
      <c r="I650" s="288">
        <v>1</v>
      </c>
      <c r="J650" s="244" t="s">
        <v>919</v>
      </c>
      <c r="K650" s="244">
        <v>0.5</v>
      </c>
      <c r="L650" s="244">
        <v>0.6</v>
      </c>
      <c r="M650" s="244" t="s">
        <v>89</v>
      </c>
      <c r="N650" s="244">
        <f t="shared" si="19"/>
        <v>0.3</v>
      </c>
      <c r="R650" s="301"/>
      <c r="S650" s="301"/>
      <c r="T650" s="301"/>
      <c r="U650" s="301"/>
      <c r="V650" s="301"/>
      <c r="W650" s="301"/>
      <c r="X650" s="301"/>
      <c r="Y650" s="301"/>
      <c r="Z650" s="301"/>
      <c r="AA650" s="301"/>
      <c r="AB650" s="301"/>
      <c r="AC650" s="301"/>
      <c r="AD650" s="301"/>
      <c r="AE650" s="301"/>
      <c r="AF650" s="301"/>
      <c r="AG650" s="301"/>
      <c r="AH650" s="301"/>
      <c r="AI650" s="301"/>
    </row>
    <row r="651" spans="1:35" ht="20.100000000000001" customHeight="1" x14ac:dyDescent="0.2">
      <c r="A651" s="240">
        <v>648</v>
      </c>
      <c r="B651" s="241" t="s">
        <v>12</v>
      </c>
      <c r="C651" s="310" t="s">
        <v>426</v>
      </c>
      <c r="D651" s="310" t="s">
        <v>438</v>
      </c>
      <c r="E651" s="309">
        <v>590496.76228062925</v>
      </c>
      <c r="F651" s="310" t="s">
        <v>880</v>
      </c>
      <c r="G651" s="244" t="s">
        <v>915</v>
      </c>
      <c r="H651" s="244" t="s">
        <v>429</v>
      </c>
      <c r="I651" s="288">
        <v>1</v>
      </c>
      <c r="J651" s="244" t="s">
        <v>919</v>
      </c>
      <c r="K651" s="244">
        <v>0.5</v>
      </c>
      <c r="L651" s="244">
        <v>0.6</v>
      </c>
      <c r="M651" s="244" t="s">
        <v>89</v>
      </c>
      <c r="N651" s="244">
        <f t="shared" si="19"/>
        <v>0.3</v>
      </c>
      <c r="R651" s="301"/>
      <c r="S651" s="301"/>
      <c r="T651" s="301"/>
      <c r="U651" s="301"/>
      <c r="V651" s="301"/>
      <c r="W651" s="301"/>
      <c r="X651" s="301"/>
      <c r="Y651" s="301"/>
      <c r="Z651" s="301"/>
      <c r="AA651" s="301"/>
      <c r="AB651" s="301"/>
      <c r="AC651" s="301"/>
      <c r="AD651" s="301"/>
      <c r="AE651" s="301"/>
      <c r="AF651" s="301"/>
      <c r="AG651" s="301"/>
      <c r="AH651" s="301"/>
      <c r="AI651" s="301"/>
    </row>
    <row r="652" spans="1:35" ht="20.100000000000001" customHeight="1" x14ac:dyDescent="0.2">
      <c r="A652" s="240">
        <v>649</v>
      </c>
      <c r="B652" s="241" t="s">
        <v>12</v>
      </c>
      <c r="C652" s="310" t="s">
        <v>426</v>
      </c>
      <c r="D652" s="310" t="s">
        <v>438</v>
      </c>
      <c r="E652" s="309">
        <v>590473.51559071289</v>
      </c>
      <c r="F652" s="310" t="s">
        <v>880</v>
      </c>
      <c r="G652" s="244" t="s">
        <v>915</v>
      </c>
      <c r="H652" s="244" t="s">
        <v>429</v>
      </c>
      <c r="I652" s="288">
        <v>1</v>
      </c>
      <c r="J652" s="244" t="s">
        <v>919</v>
      </c>
      <c r="K652" s="244">
        <v>0.5</v>
      </c>
      <c r="L652" s="244">
        <v>0.6</v>
      </c>
      <c r="M652" s="244" t="s">
        <v>89</v>
      </c>
      <c r="N652" s="244">
        <f t="shared" si="19"/>
        <v>0.3</v>
      </c>
      <c r="R652" s="301"/>
      <c r="S652" s="301"/>
      <c r="T652" s="301"/>
      <c r="U652" s="301"/>
      <c r="V652" s="301"/>
      <c r="W652" s="301"/>
      <c r="X652" s="301"/>
      <c r="Y652" s="301"/>
      <c r="Z652" s="301"/>
      <c r="AA652" s="301"/>
      <c r="AB652" s="301"/>
      <c r="AC652" s="301"/>
      <c r="AD652" s="301"/>
      <c r="AE652" s="301"/>
      <c r="AF652" s="301"/>
      <c r="AG652" s="301"/>
      <c r="AH652" s="301"/>
      <c r="AI652" s="301"/>
    </row>
    <row r="653" spans="1:35" ht="20.100000000000001" customHeight="1" x14ac:dyDescent="0.2">
      <c r="A653" s="240">
        <v>650</v>
      </c>
      <c r="B653" s="241" t="s">
        <v>12</v>
      </c>
      <c r="C653" s="310" t="s">
        <v>426</v>
      </c>
      <c r="D653" s="310" t="s">
        <v>438</v>
      </c>
      <c r="E653" s="309">
        <v>590430.00452586939</v>
      </c>
      <c r="F653" s="310" t="s">
        <v>880</v>
      </c>
      <c r="G653" s="244" t="s">
        <v>915</v>
      </c>
      <c r="H653" s="244" t="s">
        <v>869</v>
      </c>
      <c r="I653" s="288">
        <v>1</v>
      </c>
      <c r="J653" s="244" t="s">
        <v>919</v>
      </c>
      <c r="K653" s="244">
        <v>0.5</v>
      </c>
      <c r="L653" s="244">
        <v>0.6</v>
      </c>
      <c r="M653" s="244" t="s">
        <v>89</v>
      </c>
      <c r="N653" s="244">
        <f t="shared" si="19"/>
        <v>0.3</v>
      </c>
      <c r="R653" s="301"/>
      <c r="S653" s="301"/>
      <c r="T653" s="301"/>
      <c r="U653" s="301"/>
      <c r="V653" s="301"/>
      <c r="W653" s="301"/>
      <c r="X653" s="301"/>
      <c r="Y653" s="301"/>
      <c r="Z653" s="301"/>
      <c r="AA653" s="301"/>
      <c r="AB653" s="301"/>
      <c r="AC653" s="301"/>
      <c r="AD653" s="301"/>
      <c r="AE653" s="301"/>
      <c r="AF653" s="301"/>
      <c r="AG653" s="301"/>
      <c r="AH653" s="301"/>
      <c r="AI653" s="301"/>
    </row>
    <row r="654" spans="1:35" ht="20.100000000000001" customHeight="1" x14ac:dyDescent="0.2">
      <c r="A654" s="240">
        <v>651</v>
      </c>
      <c r="B654" s="241" t="s">
        <v>12</v>
      </c>
      <c r="C654" s="310" t="s">
        <v>426</v>
      </c>
      <c r="D654" s="310" t="s">
        <v>438</v>
      </c>
      <c r="E654" s="309">
        <v>590421.86483710597</v>
      </c>
      <c r="F654" s="310" t="s">
        <v>880</v>
      </c>
      <c r="G654" s="244" t="s">
        <v>915</v>
      </c>
      <c r="H654" s="244" t="s">
        <v>869</v>
      </c>
      <c r="I654" s="288">
        <v>1</v>
      </c>
      <c r="J654" s="244" t="s">
        <v>919</v>
      </c>
      <c r="K654" s="244">
        <v>0.5</v>
      </c>
      <c r="L654" s="244">
        <v>0.6</v>
      </c>
      <c r="M654" s="244" t="s">
        <v>89</v>
      </c>
      <c r="N654" s="244">
        <f t="shared" si="19"/>
        <v>0.3</v>
      </c>
      <c r="R654" s="301"/>
      <c r="S654" s="301"/>
      <c r="T654" s="301"/>
      <c r="U654" s="301"/>
      <c r="V654" s="301"/>
      <c r="W654" s="301"/>
      <c r="X654" s="301"/>
      <c r="Y654" s="301"/>
      <c r="Z654" s="301"/>
      <c r="AA654" s="301"/>
      <c r="AB654" s="301"/>
      <c r="AC654" s="301"/>
      <c r="AD654" s="301"/>
      <c r="AE654" s="301"/>
      <c r="AF654" s="301"/>
      <c r="AG654" s="301"/>
      <c r="AH654" s="301"/>
      <c r="AI654" s="301"/>
    </row>
    <row r="655" spans="1:35" ht="20.100000000000001" customHeight="1" x14ac:dyDescent="0.2">
      <c r="A655" s="240">
        <v>652</v>
      </c>
      <c r="B655" s="241" t="s">
        <v>12</v>
      </c>
      <c r="C655" s="310" t="s">
        <v>426</v>
      </c>
      <c r="D655" s="310" t="s">
        <v>438</v>
      </c>
      <c r="E655" s="309">
        <v>590421.86483710597</v>
      </c>
      <c r="F655" s="310" t="s">
        <v>880</v>
      </c>
      <c r="G655" s="244" t="s">
        <v>915</v>
      </c>
      <c r="H655" s="244" t="s">
        <v>869</v>
      </c>
      <c r="I655" s="288">
        <v>1</v>
      </c>
      <c r="J655" s="244" t="s">
        <v>919</v>
      </c>
      <c r="K655" s="244">
        <v>0.5</v>
      </c>
      <c r="L655" s="244">
        <v>0.6</v>
      </c>
      <c r="M655" s="244" t="s">
        <v>89</v>
      </c>
      <c r="N655" s="244">
        <f t="shared" si="19"/>
        <v>0.3</v>
      </c>
      <c r="R655" s="301"/>
      <c r="S655" s="301"/>
      <c r="T655" s="301"/>
      <c r="U655" s="301"/>
      <c r="V655" s="301"/>
      <c r="W655" s="301"/>
      <c r="X655" s="301"/>
      <c r="Y655" s="301"/>
      <c r="Z655" s="301"/>
      <c r="AA655" s="301"/>
      <c r="AB655" s="301"/>
      <c r="AC655" s="301"/>
      <c r="AD655" s="301"/>
      <c r="AE655" s="301"/>
      <c r="AF655" s="301"/>
      <c r="AG655" s="301"/>
      <c r="AH655" s="301"/>
      <c r="AI655" s="301"/>
    </row>
    <row r="656" spans="1:35" ht="20.100000000000001" customHeight="1" x14ac:dyDescent="0.2">
      <c r="A656" s="240">
        <v>653</v>
      </c>
      <c r="B656" s="241" t="s">
        <v>12</v>
      </c>
      <c r="C656" s="310" t="s">
        <v>426</v>
      </c>
      <c r="D656" s="310" t="s">
        <v>438</v>
      </c>
      <c r="E656" s="309">
        <v>589706.28834750829</v>
      </c>
      <c r="F656" s="310" t="s">
        <v>871</v>
      </c>
      <c r="G656" s="244" t="s">
        <v>934</v>
      </c>
      <c r="H656" s="244" t="s">
        <v>429</v>
      </c>
      <c r="I656" s="288">
        <v>1</v>
      </c>
      <c r="J656" s="244" t="s">
        <v>919</v>
      </c>
      <c r="K656" s="244">
        <v>1</v>
      </c>
      <c r="L656" s="244">
        <v>1</v>
      </c>
      <c r="M656" s="244" t="s">
        <v>89</v>
      </c>
      <c r="N656" s="244">
        <f t="shared" si="19"/>
        <v>1</v>
      </c>
      <c r="R656" s="301"/>
      <c r="S656" s="301"/>
      <c r="T656" s="301"/>
      <c r="U656" s="301"/>
      <c r="V656" s="301"/>
      <c r="W656" s="301"/>
      <c r="X656" s="301"/>
      <c r="Y656" s="301"/>
      <c r="Z656" s="301"/>
      <c r="AA656" s="301"/>
      <c r="AB656" s="301"/>
      <c r="AC656" s="301"/>
      <c r="AD656" s="301"/>
      <c r="AE656" s="301"/>
      <c r="AF656" s="301"/>
      <c r="AG656" s="301"/>
      <c r="AH656" s="301"/>
      <c r="AI656" s="301"/>
    </row>
    <row r="657" spans="1:35" ht="20.100000000000001" customHeight="1" x14ac:dyDescent="0.2">
      <c r="A657" s="240">
        <v>654</v>
      </c>
      <c r="B657" s="241" t="s">
        <v>12</v>
      </c>
      <c r="C657" s="310" t="s">
        <v>426</v>
      </c>
      <c r="D657" s="310" t="s">
        <v>438</v>
      </c>
      <c r="E657" s="309">
        <v>589606.73868506437</v>
      </c>
      <c r="F657" s="310" t="s">
        <v>880</v>
      </c>
      <c r="G657" s="244" t="s">
        <v>915</v>
      </c>
      <c r="H657" s="244" t="s">
        <v>429</v>
      </c>
      <c r="I657" s="288">
        <v>1</v>
      </c>
      <c r="J657" s="244" t="s">
        <v>919</v>
      </c>
      <c r="K657" s="244">
        <v>0.5</v>
      </c>
      <c r="L657" s="244">
        <v>0.6</v>
      </c>
      <c r="M657" s="244" t="s">
        <v>89</v>
      </c>
      <c r="N657" s="244">
        <f t="shared" si="19"/>
        <v>0.3</v>
      </c>
      <c r="R657" s="301"/>
      <c r="S657" s="301"/>
      <c r="T657" s="301"/>
      <c r="U657" s="301"/>
      <c r="V657" s="301"/>
      <c r="W657" s="301"/>
      <c r="X657" s="301"/>
      <c r="Y657" s="301"/>
      <c r="Z657" s="301"/>
      <c r="AA657" s="301"/>
      <c r="AB657" s="301"/>
      <c r="AC657" s="301"/>
      <c r="AD657" s="301"/>
      <c r="AE657" s="301"/>
      <c r="AF657" s="301"/>
      <c r="AG657" s="301"/>
      <c r="AH657" s="301"/>
      <c r="AI657" s="301"/>
    </row>
    <row r="658" spans="1:35" ht="20.100000000000001" customHeight="1" x14ac:dyDescent="0.2">
      <c r="A658" s="240">
        <v>655</v>
      </c>
      <c r="B658" s="241" t="s">
        <v>12</v>
      </c>
      <c r="C658" s="310" t="s">
        <v>426</v>
      </c>
      <c r="D658" s="310" t="s">
        <v>438</v>
      </c>
      <c r="E658" s="309">
        <v>589596.24779864692</v>
      </c>
      <c r="F658" s="310" t="s">
        <v>880</v>
      </c>
      <c r="G658" s="244" t="s">
        <v>915</v>
      </c>
      <c r="H658" s="244" t="s">
        <v>429</v>
      </c>
      <c r="I658" s="288">
        <v>1</v>
      </c>
      <c r="J658" s="244" t="s">
        <v>919</v>
      </c>
      <c r="K658" s="244">
        <v>0.5</v>
      </c>
      <c r="L658" s="244">
        <v>0.6</v>
      </c>
      <c r="M658" s="244" t="s">
        <v>89</v>
      </c>
      <c r="N658" s="244">
        <f t="shared" si="19"/>
        <v>0.3</v>
      </c>
      <c r="R658" s="301"/>
      <c r="S658" s="301"/>
      <c r="T658" s="301"/>
      <c r="U658" s="301"/>
      <c r="V658" s="301"/>
      <c r="W658" s="301"/>
      <c r="X658" s="301"/>
      <c r="Y658" s="301"/>
      <c r="Z658" s="301"/>
      <c r="AA658" s="301"/>
      <c r="AB658" s="301"/>
      <c r="AC658" s="301"/>
      <c r="AD658" s="301"/>
      <c r="AE658" s="301"/>
      <c r="AF658" s="301"/>
      <c r="AG658" s="301"/>
      <c r="AH658" s="301"/>
      <c r="AI658" s="301"/>
    </row>
    <row r="659" spans="1:35" ht="20.100000000000001" customHeight="1" x14ac:dyDescent="0.2">
      <c r="A659" s="240">
        <v>656</v>
      </c>
      <c r="B659" s="241" t="s">
        <v>12</v>
      </c>
      <c r="C659" s="310" t="s">
        <v>426</v>
      </c>
      <c r="D659" s="310" t="s">
        <v>438</v>
      </c>
      <c r="E659" s="309">
        <v>589583.80798862467</v>
      </c>
      <c r="F659" s="310" t="s">
        <v>880</v>
      </c>
      <c r="G659" s="244" t="s">
        <v>915</v>
      </c>
      <c r="H659" s="244" t="s">
        <v>429</v>
      </c>
      <c r="I659" s="288">
        <v>1</v>
      </c>
      <c r="J659" s="244" t="s">
        <v>919</v>
      </c>
      <c r="K659" s="244">
        <v>0.5</v>
      </c>
      <c r="L659" s="244">
        <v>0.6</v>
      </c>
      <c r="M659" s="244" t="s">
        <v>89</v>
      </c>
      <c r="N659" s="244">
        <f t="shared" si="19"/>
        <v>0.3</v>
      </c>
      <c r="R659" s="301"/>
      <c r="S659" s="301"/>
      <c r="T659" s="301"/>
      <c r="U659" s="301"/>
      <c r="V659" s="301"/>
      <c r="W659" s="301"/>
      <c r="X659" s="301"/>
      <c r="Y659" s="301"/>
      <c r="Z659" s="301"/>
      <c r="AA659" s="301"/>
      <c r="AB659" s="301"/>
      <c r="AC659" s="301"/>
      <c r="AD659" s="301"/>
      <c r="AE659" s="301"/>
      <c r="AF659" s="301"/>
      <c r="AG659" s="301"/>
      <c r="AH659" s="301"/>
      <c r="AI659" s="301"/>
    </row>
    <row r="660" spans="1:35" ht="20.100000000000001" customHeight="1" x14ac:dyDescent="0.2">
      <c r="A660" s="240">
        <v>657</v>
      </c>
      <c r="B660" s="241" t="s">
        <v>12</v>
      </c>
      <c r="C660" s="310" t="s">
        <v>426</v>
      </c>
      <c r="D660" s="310" t="s">
        <v>438</v>
      </c>
      <c r="E660" s="309">
        <v>589573.21175520413</v>
      </c>
      <c r="F660" s="310" t="s">
        <v>880</v>
      </c>
      <c r="G660" s="244" t="s">
        <v>915</v>
      </c>
      <c r="H660" s="244" t="s">
        <v>429</v>
      </c>
      <c r="I660" s="288">
        <v>1</v>
      </c>
      <c r="J660" s="244" t="s">
        <v>919</v>
      </c>
      <c r="K660" s="244">
        <v>0.5</v>
      </c>
      <c r="L660" s="244">
        <v>0.6</v>
      </c>
      <c r="M660" s="244" t="s">
        <v>89</v>
      </c>
      <c r="N660" s="244">
        <f t="shared" si="19"/>
        <v>0.3</v>
      </c>
      <c r="R660" s="301"/>
      <c r="S660" s="301"/>
      <c r="T660" s="301"/>
      <c r="U660" s="301"/>
      <c r="V660" s="301"/>
      <c r="W660" s="301"/>
      <c r="X660" s="301"/>
      <c r="Y660" s="301"/>
      <c r="Z660" s="301"/>
      <c r="AA660" s="301"/>
      <c r="AB660" s="301"/>
      <c r="AC660" s="301"/>
      <c r="AD660" s="301"/>
      <c r="AE660" s="301"/>
      <c r="AF660" s="301"/>
      <c r="AG660" s="301"/>
      <c r="AH660" s="301"/>
      <c r="AI660" s="301"/>
    </row>
    <row r="661" spans="1:35" ht="20.100000000000001" customHeight="1" x14ac:dyDescent="0.2">
      <c r="A661" s="240">
        <v>658</v>
      </c>
      <c r="B661" s="241" t="s">
        <v>12</v>
      </c>
      <c r="C661" s="310" t="s">
        <v>426</v>
      </c>
      <c r="D661" s="310" t="s">
        <v>438</v>
      </c>
      <c r="E661" s="309">
        <v>589563.26014573104</v>
      </c>
      <c r="F661" s="310" t="s">
        <v>880</v>
      </c>
      <c r="G661" s="244" t="s">
        <v>915</v>
      </c>
      <c r="H661" s="244" t="s">
        <v>429</v>
      </c>
      <c r="I661" s="288">
        <v>1</v>
      </c>
      <c r="J661" s="244" t="s">
        <v>919</v>
      </c>
      <c r="K661" s="244">
        <v>0.5</v>
      </c>
      <c r="L661" s="244">
        <v>0.6</v>
      </c>
      <c r="M661" s="244" t="s">
        <v>89</v>
      </c>
      <c r="N661" s="244">
        <f t="shared" si="19"/>
        <v>0.3</v>
      </c>
      <c r="R661" s="301"/>
      <c r="S661" s="301"/>
      <c r="T661" s="301"/>
      <c r="U661" s="301"/>
      <c r="V661" s="301"/>
      <c r="W661" s="301"/>
      <c r="X661" s="301"/>
      <c r="Y661" s="301"/>
      <c r="Z661" s="301"/>
      <c r="AA661" s="301"/>
      <c r="AB661" s="301"/>
      <c r="AC661" s="301"/>
      <c r="AD661" s="301"/>
      <c r="AE661" s="301"/>
      <c r="AF661" s="301"/>
      <c r="AG661" s="301"/>
      <c r="AH661" s="301"/>
      <c r="AI661" s="301"/>
    </row>
    <row r="662" spans="1:35" ht="20.100000000000001" customHeight="1" x14ac:dyDescent="0.2">
      <c r="A662" s="240">
        <v>659</v>
      </c>
      <c r="B662" s="241" t="s">
        <v>12</v>
      </c>
      <c r="C662" s="310" t="s">
        <v>426</v>
      </c>
      <c r="D662" s="310" t="s">
        <v>438</v>
      </c>
      <c r="E662" s="309">
        <v>589534.16595503478</v>
      </c>
      <c r="F662" s="310" t="s">
        <v>880</v>
      </c>
      <c r="G662" s="244" t="s">
        <v>915</v>
      </c>
      <c r="H662" s="244" t="s">
        <v>429</v>
      </c>
      <c r="I662" s="288">
        <v>1</v>
      </c>
      <c r="J662" s="244" t="s">
        <v>919</v>
      </c>
      <c r="K662" s="244">
        <v>0.5</v>
      </c>
      <c r="L662" s="244">
        <v>0.6</v>
      </c>
      <c r="M662" s="244" t="s">
        <v>89</v>
      </c>
      <c r="N662" s="244">
        <f t="shared" si="19"/>
        <v>0.3</v>
      </c>
      <c r="R662" s="301"/>
      <c r="S662" s="301"/>
      <c r="T662" s="301"/>
      <c r="U662" s="301"/>
      <c r="V662" s="301"/>
      <c r="W662" s="301"/>
      <c r="X662" s="301"/>
      <c r="Y662" s="301"/>
      <c r="Z662" s="301"/>
      <c r="AA662" s="301"/>
      <c r="AB662" s="301"/>
      <c r="AC662" s="301"/>
      <c r="AD662" s="301"/>
      <c r="AE662" s="301"/>
      <c r="AF662" s="301"/>
      <c r="AG662" s="301"/>
      <c r="AH662" s="301"/>
      <c r="AI662" s="301"/>
    </row>
    <row r="663" spans="1:35" ht="20.100000000000001" customHeight="1" x14ac:dyDescent="0.2">
      <c r="A663" s="240">
        <v>660</v>
      </c>
      <c r="B663" s="241" t="s">
        <v>12</v>
      </c>
      <c r="C663" s="310" t="s">
        <v>426</v>
      </c>
      <c r="D663" s="310" t="s">
        <v>438</v>
      </c>
      <c r="E663" s="309">
        <v>589518.922708206</v>
      </c>
      <c r="F663" s="310" t="s">
        <v>880</v>
      </c>
      <c r="G663" s="244" t="s">
        <v>915</v>
      </c>
      <c r="H663" s="244" t="s">
        <v>429</v>
      </c>
      <c r="I663" s="288">
        <v>1</v>
      </c>
      <c r="J663" s="244" t="s">
        <v>919</v>
      </c>
      <c r="K663" s="244">
        <v>0.5</v>
      </c>
      <c r="L663" s="244">
        <v>0.6</v>
      </c>
      <c r="M663" s="244" t="s">
        <v>89</v>
      </c>
      <c r="N663" s="244">
        <f t="shared" si="19"/>
        <v>0.3</v>
      </c>
      <c r="R663" s="301"/>
      <c r="S663" s="301"/>
      <c r="T663" s="301"/>
      <c r="U663" s="301"/>
      <c r="V663" s="301"/>
      <c r="W663" s="301"/>
      <c r="X663" s="301"/>
      <c r="Y663" s="301"/>
      <c r="Z663" s="301"/>
      <c r="AA663" s="301"/>
      <c r="AB663" s="301"/>
      <c r="AC663" s="301"/>
      <c r="AD663" s="301"/>
      <c r="AE663" s="301"/>
      <c r="AF663" s="301"/>
      <c r="AG663" s="301"/>
      <c r="AH663" s="301"/>
      <c r="AI663" s="301"/>
    </row>
    <row r="664" spans="1:35" ht="20.100000000000001" customHeight="1" x14ac:dyDescent="0.2">
      <c r="A664" s="240">
        <v>661</v>
      </c>
      <c r="B664" s="241" t="s">
        <v>12</v>
      </c>
      <c r="C664" s="310" t="s">
        <v>426</v>
      </c>
      <c r="D664" s="310" t="s">
        <v>438</v>
      </c>
      <c r="E664" s="309">
        <v>589503.86934253492</v>
      </c>
      <c r="F664" s="310" t="s">
        <v>880</v>
      </c>
      <c r="G664" s="244" t="s">
        <v>915</v>
      </c>
      <c r="H664" s="244" t="s">
        <v>429</v>
      </c>
      <c r="I664" s="288">
        <v>1</v>
      </c>
      <c r="J664" s="244" t="s">
        <v>919</v>
      </c>
      <c r="K664" s="244">
        <v>0.5</v>
      </c>
      <c r="L664" s="244">
        <v>0.6</v>
      </c>
      <c r="M664" s="244" t="s">
        <v>89</v>
      </c>
      <c r="N664" s="244">
        <f t="shared" si="19"/>
        <v>0.3</v>
      </c>
      <c r="R664" s="301"/>
      <c r="S664" s="301"/>
      <c r="T664" s="301"/>
      <c r="U664" s="301"/>
      <c r="V664" s="301"/>
      <c r="W664" s="301"/>
      <c r="X664" s="301"/>
      <c r="Y664" s="301"/>
      <c r="Z664" s="301"/>
      <c r="AA664" s="301"/>
      <c r="AB664" s="301"/>
      <c r="AC664" s="301"/>
      <c r="AD664" s="301"/>
      <c r="AE664" s="301"/>
      <c r="AF664" s="301"/>
      <c r="AG664" s="301"/>
      <c r="AH664" s="301"/>
      <c r="AI664" s="301"/>
    </row>
    <row r="665" spans="1:35" ht="20.100000000000001" customHeight="1" x14ac:dyDescent="0.2">
      <c r="A665" s="240">
        <v>662</v>
      </c>
      <c r="B665" s="241" t="s">
        <v>12</v>
      </c>
      <c r="C665" s="310" t="s">
        <v>426</v>
      </c>
      <c r="D665" s="310" t="s">
        <v>438</v>
      </c>
      <c r="E665" s="309">
        <v>589489.53143529559</v>
      </c>
      <c r="F665" s="310" t="s">
        <v>880</v>
      </c>
      <c r="G665" s="244" t="s">
        <v>915</v>
      </c>
      <c r="H665" s="244" t="s">
        <v>429</v>
      </c>
      <c r="I665" s="288">
        <v>1</v>
      </c>
      <c r="J665" s="244" t="s">
        <v>919</v>
      </c>
      <c r="K665" s="244">
        <v>0.5</v>
      </c>
      <c r="L665" s="244">
        <v>0.6</v>
      </c>
      <c r="M665" s="244" t="s">
        <v>89</v>
      </c>
      <c r="N665" s="244">
        <f t="shared" si="19"/>
        <v>0.3</v>
      </c>
      <c r="R665" s="301"/>
      <c r="S665" s="301"/>
      <c r="T665" s="301"/>
      <c r="U665" s="301"/>
      <c r="V665" s="301"/>
      <c r="W665" s="301"/>
      <c r="X665" s="301"/>
      <c r="Y665" s="301"/>
      <c r="Z665" s="301"/>
      <c r="AA665" s="301"/>
      <c r="AB665" s="301"/>
      <c r="AC665" s="301"/>
      <c r="AD665" s="301"/>
      <c r="AE665" s="301"/>
      <c r="AF665" s="301"/>
      <c r="AG665" s="301"/>
      <c r="AH665" s="301"/>
      <c r="AI665" s="301"/>
    </row>
    <row r="666" spans="1:35" ht="20.100000000000001" customHeight="1" x14ac:dyDescent="0.2">
      <c r="A666" s="240">
        <v>663</v>
      </c>
      <c r="B666" s="241" t="s">
        <v>12</v>
      </c>
      <c r="C666" s="310" t="s">
        <v>432</v>
      </c>
      <c r="D666" s="310" t="s">
        <v>438</v>
      </c>
      <c r="E666" s="309">
        <v>589350.57456890529</v>
      </c>
      <c r="F666" s="310" t="s">
        <v>880</v>
      </c>
      <c r="G666" s="244" t="s">
        <v>915</v>
      </c>
      <c r="H666" s="244" t="s">
        <v>429</v>
      </c>
      <c r="I666" s="288">
        <v>1</v>
      </c>
      <c r="J666" s="244" t="s">
        <v>919</v>
      </c>
      <c r="K666" s="244">
        <v>0.5</v>
      </c>
      <c r="L666" s="244">
        <v>0.6</v>
      </c>
      <c r="M666" s="244" t="s">
        <v>89</v>
      </c>
      <c r="N666" s="244">
        <f t="shared" si="19"/>
        <v>0.3</v>
      </c>
      <c r="R666" s="301"/>
      <c r="S666" s="301"/>
      <c r="T666" s="301"/>
      <c r="U666" s="301"/>
      <c r="V666" s="301"/>
      <c r="W666" s="301"/>
      <c r="X666" s="301"/>
      <c r="Y666" s="301"/>
      <c r="Z666" s="301"/>
      <c r="AA666" s="301"/>
      <c r="AB666" s="301"/>
      <c r="AC666" s="301"/>
      <c r="AD666" s="301"/>
      <c r="AE666" s="301"/>
      <c r="AF666" s="301"/>
      <c r="AG666" s="301"/>
      <c r="AH666" s="301"/>
      <c r="AI666" s="301"/>
    </row>
    <row r="667" spans="1:35" ht="20.100000000000001" customHeight="1" x14ac:dyDescent="0.2">
      <c r="A667" s="240">
        <v>664</v>
      </c>
      <c r="B667" s="241" t="s">
        <v>12</v>
      </c>
      <c r="C667" s="310" t="s">
        <v>432</v>
      </c>
      <c r="D667" s="310" t="s">
        <v>438</v>
      </c>
      <c r="E667" s="309">
        <v>589307.69676719536</v>
      </c>
      <c r="F667" s="310" t="s">
        <v>880</v>
      </c>
      <c r="G667" s="244" t="s">
        <v>915</v>
      </c>
      <c r="H667" s="244" t="s">
        <v>429</v>
      </c>
      <c r="I667" s="288">
        <v>1</v>
      </c>
      <c r="J667" s="244" t="s">
        <v>919</v>
      </c>
      <c r="K667" s="244">
        <v>0.5</v>
      </c>
      <c r="L667" s="244">
        <v>0.6</v>
      </c>
      <c r="M667" s="244" t="s">
        <v>89</v>
      </c>
      <c r="N667" s="244">
        <f t="shared" si="19"/>
        <v>0.3</v>
      </c>
      <c r="R667" s="301"/>
      <c r="S667" s="301"/>
      <c r="T667" s="301"/>
      <c r="U667" s="301"/>
      <c r="V667" s="301"/>
      <c r="W667" s="301"/>
      <c r="X667" s="301"/>
      <c r="Y667" s="301"/>
      <c r="Z667" s="301"/>
      <c r="AA667" s="301"/>
      <c r="AB667" s="301"/>
      <c r="AC667" s="301"/>
      <c r="AD667" s="301"/>
      <c r="AE667" s="301"/>
      <c r="AF667" s="301"/>
      <c r="AG667" s="301"/>
      <c r="AH667" s="301"/>
      <c r="AI667" s="301"/>
    </row>
    <row r="668" spans="1:35" ht="20.100000000000001" customHeight="1" x14ac:dyDescent="0.2">
      <c r="A668" s="240">
        <v>665</v>
      </c>
      <c r="B668" s="241" t="s">
        <v>12</v>
      </c>
      <c r="C668" s="310" t="s">
        <v>432</v>
      </c>
      <c r="D668" s="310" t="s">
        <v>438</v>
      </c>
      <c r="E668" s="309">
        <v>589293.93663792382</v>
      </c>
      <c r="F668" s="310" t="s">
        <v>880</v>
      </c>
      <c r="G668" s="244" t="s">
        <v>915</v>
      </c>
      <c r="H668" s="244" t="s">
        <v>429</v>
      </c>
      <c r="I668" s="288">
        <v>1</v>
      </c>
      <c r="J668" s="244" t="s">
        <v>919</v>
      </c>
      <c r="K668" s="244">
        <v>0.5</v>
      </c>
      <c r="L668" s="244">
        <v>0.6</v>
      </c>
      <c r="M668" s="244" t="s">
        <v>89</v>
      </c>
      <c r="N668" s="244">
        <f t="shared" si="19"/>
        <v>0.3</v>
      </c>
      <c r="R668" s="301"/>
      <c r="S668" s="301"/>
      <c r="T668" s="301"/>
      <c r="U668" s="301"/>
      <c r="V668" s="301"/>
      <c r="W668" s="301"/>
      <c r="X668" s="301"/>
      <c r="Y668" s="301"/>
      <c r="Z668" s="301"/>
      <c r="AA668" s="301"/>
      <c r="AB668" s="301"/>
      <c r="AC668" s="301"/>
      <c r="AD668" s="301"/>
      <c r="AE668" s="301"/>
      <c r="AF668" s="301"/>
      <c r="AG668" s="301"/>
      <c r="AH668" s="301"/>
      <c r="AI668" s="301"/>
    </row>
    <row r="669" spans="1:35" ht="20.100000000000001" customHeight="1" x14ac:dyDescent="0.2">
      <c r="A669" s="240">
        <v>666</v>
      </c>
      <c r="B669" s="241" t="s">
        <v>12</v>
      </c>
      <c r="C669" s="310" t="s">
        <v>432</v>
      </c>
      <c r="D669" s="310" t="s">
        <v>438</v>
      </c>
      <c r="E669" s="309">
        <v>589280.10270375875</v>
      </c>
      <c r="F669" s="310" t="s">
        <v>880</v>
      </c>
      <c r="G669" s="244" t="s">
        <v>915</v>
      </c>
      <c r="H669" s="244" t="s">
        <v>429</v>
      </c>
      <c r="I669" s="288">
        <v>1</v>
      </c>
      <c r="J669" s="244" t="s">
        <v>919</v>
      </c>
      <c r="K669" s="244">
        <v>0.5</v>
      </c>
      <c r="L669" s="244">
        <v>0.6</v>
      </c>
      <c r="M669" s="244" t="s">
        <v>89</v>
      </c>
      <c r="N669" s="244">
        <f t="shared" si="19"/>
        <v>0.3</v>
      </c>
      <c r="R669" s="301"/>
      <c r="S669" s="301"/>
      <c r="T669" s="301"/>
      <c r="U669" s="301"/>
      <c r="V669" s="301"/>
      <c r="W669" s="301"/>
      <c r="X669" s="301"/>
      <c r="Y669" s="301"/>
      <c r="Z669" s="301"/>
      <c r="AA669" s="301"/>
      <c r="AB669" s="301"/>
      <c r="AC669" s="301"/>
      <c r="AD669" s="301"/>
      <c r="AE669" s="301"/>
      <c r="AF669" s="301"/>
      <c r="AG669" s="301"/>
      <c r="AH669" s="301"/>
      <c r="AI669" s="301"/>
    </row>
    <row r="670" spans="1:35" ht="20.100000000000001" customHeight="1" x14ac:dyDescent="0.2">
      <c r="A670" s="240">
        <v>667</v>
      </c>
      <c r="B670" s="241" t="s">
        <v>12</v>
      </c>
      <c r="C670" s="310" t="s">
        <v>432</v>
      </c>
      <c r="D670" s="310" t="s">
        <v>438</v>
      </c>
      <c r="E670" s="309">
        <v>589266.85198606388</v>
      </c>
      <c r="F670" s="310" t="s">
        <v>880</v>
      </c>
      <c r="G670" s="244" t="s">
        <v>915</v>
      </c>
      <c r="H670" s="244" t="s">
        <v>429</v>
      </c>
      <c r="I670" s="288">
        <v>1</v>
      </c>
      <c r="J670" s="244" t="s">
        <v>919</v>
      </c>
      <c r="K670" s="244">
        <v>0.5</v>
      </c>
      <c r="L670" s="244">
        <v>0.6</v>
      </c>
      <c r="M670" s="244" t="s">
        <v>89</v>
      </c>
      <c r="N670" s="244">
        <f t="shared" si="19"/>
        <v>0.3</v>
      </c>
      <c r="R670" s="301"/>
      <c r="S670" s="301"/>
      <c r="T670" s="301"/>
      <c r="U670" s="301"/>
      <c r="V670" s="301"/>
      <c r="W670" s="301"/>
      <c r="X670" s="301"/>
      <c r="Y670" s="301"/>
      <c r="Z670" s="301"/>
      <c r="AA670" s="301"/>
      <c r="AB670" s="301"/>
      <c r="AC670" s="301"/>
      <c r="AD670" s="301"/>
      <c r="AE670" s="301"/>
      <c r="AF670" s="301"/>
      <c r="AG670" s="301"/>
      <c r="AH670" s="301"/>
      <c r="AI670" s="301"/>
    </row>
    <row r="671" spans="1:35" ht="20.100000000000001" customHeight="1" x14ac:dyDescent="0.2">
      <c r="A671" s="240">
        <v>668</v>
      </c>
      <c r="B671" s="241" t="s">
        <v>12</v>
      </c>
      <c r="C671" s="310" t="s">
        <v>432</v>
      </c>
      <c r="D671" s="310" t="s">
        <v>438</v>
      </c>
      <c r="E671" s="309">
        <v>589257.86934254202</v>
      </c>
      <c r="F671" s="310" t="s">
        <v>880</v>
      </c>
      <c r="G671" s="244" t="s">
        <v>915</v>
      </c>
      <c r="H671" s="244" t="s">
        <v>429</v>
      </c>
      <c r="I671" s="288">
        <v>1</v>
      </c>
      <c r="J671" s="244" t="s">
        <v>919</v>
      </c>
      <c r="K671" s="244">
        <v>0.5</v>
      </c>
      <c r="L671" s="244">
        <v>0.6</v>
      </c>
      <c r="M671" s="244" t="s">
        <v>89</v>
      </c>
      <c r="N671" s="244">
        <f t="shared" si="19"/>
        <v>0.3</v>
      </c>
      <c r="R671" s="301"/>
      <c r="S671" s="301"/>
      <c r="T671" s="301"/>
      <c r="U671" s="301"/>
      <c r="V671" s="301"/>
      <c r="W671" s="301"/>
      <c r="X671" s="301"/>
      <c r="Y671" s="301"/>
      <c r="Z671" s="301"/>
      <c r="AA671" s="301"/>
      <c r="AB671" s="301"/>
      <c r="AC671" s="301"/>
      <c r="AD671" s="301"/>
      <c r="AE671" s="301"/>
      <c r="AF671" s="301"/>
      <c r="AG671" s="301"/>
      <c r="AH671" s="301"/>
      <c r="AI671" s="301"/>
    </row>
    <row r="672" spans="1:35" ht="20.100000000000001" customHeight="1" x14ac:dyDescent="0.2">
      <c r="A672" s="240">
        <v>669</v>
      </c>
      <c r="B672" s="241" t="s">
        <v>12</v>
      </c>
      <c r="C672" s="310" t="s">
        <v>432</v>
      </c>
      <c r="D672" s="310" t="s">
        <v>438</v>
      </c>
      <c r="E672" s="309">
        <v>589235.95534618385</v>
      </c>
      <c r="F672" s="310" t="s">
        <v>880</v>
      </c>
      <c r="G672" s="244" t="s">
        <v>915</v>
      </c>
      <c r="H672" s="244" t="s">
        <v>429</v>
      </c>
      <c r="I672" s="288">
        <v>1</v>
      </c>
      <c r="J672" s="244" t="s">
        <v>919</v>
      </c>
      <c r="K672" s="244">
        <v>0.5</v>
      </c>
      <c r="L672" s="244">
        <v>0.6</v>
      </c>
      <c r="M672" s="244" t="s">
        <v>89</v>
      </c>
      <c r="N672" s="244">
        <f t="shared" si="19"/>
        <v>0.3</v>
      </c>
      <c r="R672" s="301"/>
      <c r="S672" s="301"/>
      <c r="T672" s="301"/>
      <c r="U672" s="301"/>
      <c r="V672" s="301"/>
      <c r="W672" s="301"/>
      <c r="X672" s="301"/>
      <c r="Y672" s="301"/>
      <c r="Z672" s="301"/>
      <c r="AA672" s="301"/>
      <c r="AB672" s="301"/>
      <c r="AC672" s="301"/>
      <c r="AD672" s="301"/>
      <c r="AE672" s="301"/>
      <c r="AF672" s="301"/>
      <c r="AG672" s="301"/>
      <c r="AH672" s="301"/>
      <c r="AI672" s="301"/>
    </row>
    <row r="673" spans="1:35" ht="20.100000000000001" customHeight="1" x14ac:dyDescent="0.2">
      <c r="A673" s="240">
        <v>670</v>
      </c>
      <c r="B673" s="241" t="s">
        <v>12</v>
      </c>
      <c r="C673" s="310" t="s">
        <v>432</v>
      </c>
      <c r="D673" s="310" t="s">
        <v>438</v>
      </c>
      <c r="E673" s="309">
        <v>589226.08930762019</v>
      </c>
      <c r="F673" s="310" t="s">
        <v>880</v>
      </c>
      <c r="G673" s="244" t="s">
        <v>915</v>
      </c>
      <c r="H673" s="244" t="s">
        <v>869</v>
      </c>
      <c r="I673" s="288">
        <v>1</v>
      </c>
      <c r="J673" s="244" t="s">
        <v>919</v>
      </c>
      <c r="K673" s="244">
        <v>0.5</v>
      </c>
      <c r="L673" s="244">
        <v>0.6</v>
      </c>
      <c r="M673" s="244" t="s">
        <v>89</v>
      </c>
      <c r="N673" s="244">
        <f t="shared" si="19"/>
        <v>0.3</v>
      </c>
      <c r="R673" s="301"/>
      <c r="S673" s="301"/>
      <c r="T673" s="301"/>
      <c r="U673" s="301"/>
      <c r="V673" s="301"/>
      <c r="W673" s="301"/>
      <c r="X673" s="301"/>
      <c r="Y673" s="301"/>
      <c r="Z673" s="301"/>
      <c r="AA673" s="301"/>
      <c r="AB673" s="301"/>
      <c r="AC673" s="301"/>
      <c r="AD673" s="301"/>
      <c r="AE673" s="301"/>
      <c r="AF673" s="301"/>
      <c r="AG673" s="301"/>
      <c r="AH673" s="301"/>
      <c r="AI673" s="301"/>
    </row>
    <row r="674" spans="1:35" ht="20.100000000000001" customHeight="1" x14ac:dyDescent="0.2">
      <c r="A674" s="240">
        <v>671</v>
      </c>
      <c r="B674" s="241" t="s">
        <v>12</v>
      </c>
      <c r="C674" s="310" t="s">
        <v>432</v>
      </c>
      <c r="D674" s="310" t="s">
        <v>438</v>
      </c>
      <c r="E674" s="309">
        <v>589196.23081899097</v>
      </c>
      <c r="F674" s="310" t="s">
        <v>880</v>
      </c>
      <c r="G674" s="244" t="s">
        <v>915</v>
      </c>
      <c r="H674" s="244" t="s">
        <v>429</v>
      </c>
      <c r="I674" s="288">
        <v>1</v>
      </c>
      <c r="J674" s="244" t="s">
        <v>919</v>
      </c>
      <c r="K674" s="244">
        <v>0.5</v>
      </c>
      <c r="L674" s="244">
        <v>0.6</v>
      </c>
      <c r="M674" s="244" t="s">
        <v>89</v>
      </c>
      <c r="N674" s="244">
        <f t="shared" si="19"/>
        <v>0.3</v>
      </c>
      <c r="R674" s="301"/>
      <c r="S674" s="301"/>
      <c r="T674" s="301"/>
      <c r="U674" s="301"/>
      <c r="V674" s="301"/>
      <c r="W674" s="301"/>
      <c r="X674" s="301"/>
      <c r="Y674" s="301"/>
      <c r="Z674" s="301"/>
      <c r="AA674" s="301"/>
      <c r="AB674" s="301"/>
      <c r="AC674" s="301"/>
      <c r="AD674" s="301"/>
      <c r="AE674" s="301"/>
      <c r="AF674" s="301"/>
      <c r="AG674" s="301"/>
      <c r="AH674" s="301"/>
      <c r="AI674" s="301"/>
    </row>
    <row r="675" spans="1:35" ht="20.100000000000001" customHeight="1" x14ac:dyDescent="0.2">
      <c r="A675" s="240">
        <v>672</v>
      </c>
      <c r="B675" s="241" t="s">
        <v>12</v>
      </c>
      <c r="C675" s="310" t="s">
        <v>432</v>
      </c>
      <c r="D675" s="310" t="s">
        <v>438</v>
      </c>
      <c r="E675" s="309">
        <v>589174.51110543183</v>
      </c>
      <c r="F675" s="310" t="s">
        <v>880</v>
      </c>
      <c r="G675" s="244" t="s">
        <v>915</v>
      </c>
      <c r="H675" s="244" t="s">
        <v>429</v>
      </c>
      <c r="I675" s="288">
        <v>1</v>
      </c>
      <c r="J675" s="244" t="s">
        <v>919</v>
      </c>
      <c r="K675" s="244">
        <v>0.5</v>
      </c>
      <c r="L675" s="244">
        <v>0.6</v>
      </c>
      <c r="M675" s="244" t="s">
        <v>89</v>
      </c>
      <c r="N675" s="244">
        <f t="shared" si="19"/>
        <v>0.3</v>
      </c>
      <c r="R675" s="301"/>
      <c r="S675" s="301"/>
      <c r="T675" s="301"/>
      <c r="U675" s="301"/>
      <c r="V675" s="301"/>
      <c r="W675" s="301"/>
      <c r="X675" s="301"/>
      <c r="Y675" s="301"/>
      <c r="Z675" s="301"/>
      <c r="AA675" s="301"/>
      <c r="AB675" s="301"/>
      <c r="AC675" s="301"/>
      <c r="AD675" s="301"/>
      <c r="AE675" s="301"/>
      <c r="AF675" s="301"/>
      <c r="AG675" s="301"/>
      <c r="AH675" s="301"/>
      <c r="AI675" s="301"/>
    </row>
    <row r="676" spans="1:35" ht="20.100000000000001" customHeight="1" x14ac:dyDescent="0.2">
      <c r="A676" s="240">
        <v>673</v>
      </c>
      <c r="B676" s="241" t="s">
        <v>12</v>
      </c>
      <c r="C676" s="310" t="s">
        <v>432</v>
      </c>
      <c r="D676" s="310" t="s">
        <v>438</v>
      </c>
      <c r="E676" s="309">
        <v>589160.4668040314</v>
      </c>
      <c r="F676" s="310" t="s">
        <v>880</v>
      </c>
      <c r="G676" s="244" t="s">
        <v>915</v>
      </c>
      <c r="H676" s="244" t="s">
        <v>429</v>
      </c>
      <c r="I676" s="288">
        <v>1</v>
      </c>
      <c r="J676" s="244" t="s">
        <v>919</v>
      </c>
      <c r="K676" s="244">
        <v>0.5</v>
      </c>
      <c r="L676" s="244">
        <v>0.6</v>
      </c>
      <c r="M676" s="244" t="s">
        <v>89</v>
      </c>
      <c r="N676" s="244">
        <f t="shared" si="19"/>
        <v>0.3</v>
      </c>
      <c r="R676" s="301"/>
      <c r="S676" s="301"/>
      <c r="T676" s="301"/>
      <c r="U676" s="301"/>
      <c r="V676" s="301"/>
      <c r="W676" s="301"/>
      <c r="X676" s="301"/>
      <c r="Y676" s="301"/>
      <c r="Z676" s="301"/>
      <c r="AA676" s="301"/>
      <c r="AB676" s="301"/>
      <c r="AC676" s="301"/>
      <c r="AD676" s="301"/>
      <c r="AE676" s="301"/>
      <c r="AF676" s="301"/>
      <c r="AG676" s="301"/>
      <c r="AH676" s="301"/>
      <c r="AI676" s="301"/>
    </row>
    <row r="677" spans="1:35" ht="20.100000000000001" customHeight="1" x14ac:dyDescent="0.2">
      <c r="A677" s="240">
        <v>674</v>
      </c>
      <c r="B677" s="241" t="s">
        <v>12</v>
      </c>
      <c r="C677" s="310" t="s">
        <v>432</v>
      </c>
      <c r="D677" s="310" t="s">
        <v>438</v>
      </c>
      <c r="E677" s="309">
        <v>589150.57320774929</v>
      </c>
      <c r="F677" s="310" t="s">
        <v>880</v>
      </c>
      <c r="G677" s="244" t="s">
        <v>915</v>
      </c>
      <c r="H677" s="244" t="s">
        <v>429</v>
      </c>
      <c r="I677" s="288">
        <v>1</v>
      </c>
      <c r="J677" s="244" t="s">
        <v>919</v>
      </c>
      <c r="K677" s="244">
        <v>0.5</v>
      </c>
      <c r="L677" s="244">
        <v>0.6</v>
      </c>
      <c r="M677" s="244" t="s">
        <v>89</v>
      </c>
      <c r="N677" s="244">
        <f t="shared" si="19"/>
        <v>0.3</v>
      </c>
      <c r="R677" s="301"/>
      <c r="S677" s="301"/>
      <c r="T677" s="301"/>
      <c r="U677" s="301"/>
      <c r="V677" s="301"/>
      <c r="W677" s="301"/>
      <c r="X677" s="301"/>
      <c r="Y677" s="301"/>
      <c r="Z677" s="301"/>
      <c r="AA677" s="301"/>
      <c r="AB677" s="301"/>
      <c r="AC677" s="301"/>
      <c r="AD677" s="301"/>
      <c r="AE677" s="301"/>
      <c r="AF677" s="301"/>
      <c r="AG677" s="301"/>
      <c r="AH677" s="301"/>
      <c r="AI677" s="301"/>
    </row>
    <row r="678" spans="1:35" ht="20.100000000000001" customHeight="1" x14ac:dyDescent="0.2">
      <c r="A678" s="240">
        <v>675</v>
      </c>
      <c r="B678" s="241" t="s">
        <v>12</v>
      </c>
      <c r="C678" s="310" t="s">
        <v>432</v>
      </c>
      <c r="D678" s="310" t="s">
        <v>438</v>
      </c>
      <c r="E678" s="309">
        <v>589135.97777123307</v>
      </c>
      <c r="F678" s="310" t="s">
        <v>880</v>
      </c>
      <c r="G678" s="244" t="s">
        <v>915</v>
      </c>
      <c r="H678" s="244" t="s">
        <v>429</v>
      </c>
      <c r="I678" s="288">
        <v>1</v>
      </c>
      <c r="J678" s="244" t="s">
        <v>919</v>
      </c>
      <c r="K678" s="244">
        <v>0.5</v>
      </c>
      <c r="L678" s="244">
        <v>0.6</v>
      </c>
      <c r="M678" s="244" t="s">
        <v>89</v>
      </c>
      <c r="N678" s="244">
        <f t="shared" si="19"/>
        <v>0.3</v>
      </c>
      <c r="R678" s="301"/>
      <c r="S678" s="301"/>
      <c r="T678" s="301"/>
      <c r="U678" s="301"/>
      <c r="V678" s="301"/>
      <c r="W678" s="301"/>
      <c r="X678" s="301"/>
      <c r="Y678" s="301"/>
      <c r="Z678" s="301"/>
      <c r="AA678" s="301"/>
      <c r="AB678" s="301"/>
      <c r="AC678" s="301"/>
      <c r="AD678" s="301"/>
      <c r="AE678" s="301"/>
      <c r="AF678" s="301"/>
      <c r="AG678" s="301"/>
      <c r="AH678" s="301"/>
      <c r="AI678" s="301"/>
    </row>
    <row r="679" spans="1:35" ht="20.100000000000001" customHeight="1" x14ac:dyDescent="0.2">
      <c r="A679" s="240">
        <v>676</v>
      </c>
      <c r="B679" s="241" t="s">
        <v>12</v>
      </c>
      <c r="C679" s="310" t="s">
        <v>426</v>
      </c>
      <c r="D679" s="310" t="s">
        <v>438</v>
      </c>
      <c r="E679" s="309">
        <v>589106.76882086322</v>
      </c>
      <c r="F679" s="310" t="s">
        <v>879</v>
      </c>
      <c r="G679" s="244" t="s">
        <v>913</v>
      </c>
      <c r="H679" s="244" t="s">
        <v>429</v>
      </c>
      <c r="I679" s="288">
        <v>1</v>
      </c>
      <c r="J679" s="244" t="s">
        <v>919</v>
      </c>
      <c r="K679" s="244" t="s">
        <v>89</v>
      </c>
      <c r="L679" s="244" t="s">
        <v>89</v>
      </c>
      <c r="M679" s="244">
        <v>1</v>
      </c>
      <c r="N679" s="244">
        <f t="shared" si="19"/>
        <v>0.78539816339744828</v>
      </c>
      <c r="R679" s="301"/>
      <c r="S679" s="301"/>
      <c r="T679" s="301"/>
      <c r="U679" s="301"/>
      <c r="V679" s="301"/>
      <c r="W679" s="301"/>
      <c r="X679" s="301"/>
      <c r="Y679" s="301"/>
      <c r="Z679" s="301"/>
      <c r="AA679" s="301"/>
      <c r="AB679" s="301"/>
      <c r="AC679" s="301"/>
      <c r="AD679" s="301"/>
      <c r="AE679" s="301"/>
      <c r="AF679" s="301"/>
      <c r="AG679" s="301"/>
      <c r="AH679" s="301"/>
      <c r="AI679" s="301"/>
    </row>
    <row r="680" spans="1:35" ht="20.100000000000001" customHeight="1" x14ac:dyDescent="0.2">
      <c r="A680" s="240">
        <v>677</v>
      </c>
      <c r="B680" s="241" t="s">
        <v>12</v>
      </c>
      <c r="C680" s="310" t="s">
        <v>426</v>
      </c>
      <c r="D680" s="310" t="s">
        <v>438</v>
      </c>
      <c r="E680" s="309">
        <v>588814.07624961063</v>
      </c>
      <c r="F680" s="310" t="s">
        <v>880</v>
      </c>
      <c r="G680" s="244" t="s">
        <v>915</v>
      </c>
      <c r="H680" s="244" t="s">
        <v>429</v>
      </c>
      <c r="I680" s="288">
        <v>1</v>
      </c>
      <c r="J680" s="244" t="s">
        <v>919</v>
      </c>
      <c r="K680" s="244">
        <v>0.5</v>
      </c>
      <c r="L680" s="244">
        <v>0.6</v>
      </c>
      <c r="M680" s="244" t="s">
        <v>89</v>
      </c>
      <c r="N680" s="244">
        <f t="shared" si="19"/>
        <v>0.3</v>
      </c>
      <c r="R680" s="301"/>
      <c r="S680" s="301"/>
      <c r="T680" s="301"/>
      <c r="U680" s="301"/>
      <c r="V680" s="301"/>
      <c r="W680" s="301"/>
      <c r="X680" s="301"/>
      <c r="Y680" s="301"/>
      <c r="Z680" s="301"/>
      <c r="AA680" s="301"/>
      <c r="AB680" s="301"/>
      <c r="AC680" s="301"/>
      <c r="AD680" s="301"/>
      <c r="AE680" s="301"/>
      <c r="AF680" s="301"/>
      <c r="AG680" s="301"/>
      <c r="AH680" s="301"/>
      <c r="AI680" s="301"/>
    </row>
    <row r="681" spans="1:35" ht="20.100000000000001" customHeight="1" x14ac:dyDescent="0.2">
      <c r="A681" s="240">
        <v>678</v>
      </c>
      <c r="B681" s="241" t="s">
        <v>12</v>
      </c>
      <c r="C681" s="310" t="s">
        <v>426</v>
      </c>
      <c r="D681" s="310" t="s">
        <v>438</v>
      </c>
      <c r="E681" s="309">
        <v>588814.07624961063</v>
      </c>
      <c r="F681" s="310" t="s">
        <v>880</v>
      </c>
      <c r="G681" s="244" t="s">
        <v>915</v>
      </c>
      <c r="H681" s="244" t="s">
        <v>429</v>
      </c>
      <c r="I681" s="288">
        <v>1</v>
      </c>
      <c r="J681" s="244" t="s">
        <v>919</v>
      </c>
      <c r="K681" s="244">
        <v>0.5</v>
      </c>
      <c r="L681" s="244">
        <v>0.6</v>
      </c>
      <c r="M681" s="244" t="s">
        <v>89</v>
      </c>
      <c r="N681" s="244">
        <f t="shared" si="19"/>
        <v>0.3</v>
      </c>
      <c r="R681" s="301"/>
      <c r="S681" s="301"/>
      <c r="T681" s="301"/>
      <c r="U681" s="301"/>
      <c r="V681" s="301"/>
      <c r="W681" s="301"/>
      <c r="X681" s="301"/>
      <c r="Y681" s="301"/>
      <c r="Z681" s="301"/>
      <c r="AA681" s="301"/>
      <c r="AB681" s="301"/>
      <c r="AC681" s="301"/>
      <c r="AD681" s="301"/>
      <c r="AE681" s="301"/>
      <c r="AF681" s="301"/>
      <c r="AG681" s="301"/>
      <c r="AH681" s="301"/>
      <c r="AI681" s="301"/>
    </row>
    <row r="682" spans="1:35" ht="20.100000000000001" customHeight="1" x14ac:dyDescent="0.2">
      <c r="A682" s="240">
        <v>679</v>
      </c>
      <c r="B682" s="241" t="s">
        <v>12</v>
      </c>
      <c r="C682" s="310" t="s">
        <v>426</v>
      </c>
      <c r="D682" s="310" t="s">
        <v>438</v>
      </c>
      <c r="E682" s="309">
        <v>588803.09461402521</v>
      </c>
      <c r="F682" s="310" t="s">
        <v>880</v>
      </c>
      <c r="G682" s="244" t="s">
        <v>915</v>
      </c>
      <c r="H682" s="244" t="s">
        <v>429</v>
      </c>
      <c r="I682" s="288">
        <v>1</v>
      </c>
      <c r="J682" s="244" t="s">
        <v>919</v>
      </c>
      <c r="K682" s="244">
        <v>0.5</v>
      </c>
      <c r="L682" s="244">
        <v>0.6</v>
      </c>
      <c r="M682" s="244" t="s">
        <v>89</v>
      </c>
      <c r="N682" s="244">
        <f t="shared" si="19"/>
        <v>0.3</v>
      </c>
      <c r="R682" s="301"/>
      <c r="S682" s="301"/>
      <c r="T682" s="301"/>
      <c r="U682" s="301"/>
      <c r="V682" s="301"/>
      <c r="W682" s="301"/>
      <c r="X682" s="301"/>
      <c r="Y682" s="301"/>
      <c r="Z682" s="301"/>
      <c r="AA682" s="301"/>
      <c r="AB682" s="301"/>
      <c r="AC682" s="301"/>
      <c r="AD682" s="301"/>
      <c r="AE682" s="301"/>
      <c r="AF682" s="301"/>
      <c r="AG682" s="301"/>
      <c r="AH682" s="301"/>
      <c r="AI682" s="301"/>
    </row>
    <row r="683" spans="1:35" ht="20.100000000000001" customHeight="1" x14ac:dyDescent="0.2">
      <c r="A683" s="240">
        <v>680</v>
      </c>
      <c r="B683" s="241" t="s">
        <v>12</v>
      </c>
      <c r="C683" s="310" t="s">
        <v>426</v>
      </c>
      <c r="D683" s="310" t="s">
        <v>438</v>
      </c>
      <c r="E683" s="309">
        <v>588790.85647132073</v>
      </c>
      <c r="F683" s="310" t="s">
        <v>880</v>
      </c>
      <c r="G683" s="244" t="s">
        <v>915</v>
      </c>
      <c r="H683" s="244" t="s">
        <v>429</v>
      </c>
      <c r="I683" s="288">
        <v>1</v>
      </c>
      <c r="J683" s="244" t="s">
        <v>919</v>
      </c>
      <c r="K683" s="244">
        <v>0.5</v>
      </c>
      <c r="L683" s="244">
        <v>0.6</v>
      </c>
      <c r="M683" s="244" t="s">
        <v>89</v>
      </c>
      <c r="N683" s="244">
        <f t="shared" si="19"/>
        <v>0.3</v>
      </c>
      <c r="R683" s="301"/>
      <c r="S683" s="301"/>
      <c r="T683" s="301"/>
      <c r="U683" s="301"/>
      <c r="V683" s="301"/>
      <c r="W683" s="301"/>
      <c r="X683" s="301"/>
      <c r="Y683" s="301"/>
      <c r="Z683" s="301"/>
      <c r="AA683" s="301"/>
      <c r="AB683" s="301"/>
      <c r="AC683" s="301"/>
      <c r="AD683" s="301"/>
      <c r="AE683" s="301"/>
      <c r="AF683" s="301"/>
      <c r="AG683" s="301"/>
      <c r="AH683" s="301"/>
      <c r="AI683" s="301"/>
    </row>
    <row r="684" spans="1:35" ht="20.100000000000001" customHeight="1" x14ac:dyDescent="0.2">
      <c r="A684" s="240">
        <v>681</v>
      </c>
      <c r="B684" s="241" t="s">
        <v>12</v>
      </c>
      <c r="C684" s="310" t="s">
        <v>426</v>
      </c>
      <c r="D684" s="310" t="s">
        <v>438</v>
      </c>
      <c r="E684" s="309">
        <v>588790.85647132073</v>
      </c>
      <c r="F684" s="310" t="s">
        <v>888</v>
      </c>
      <c r="G684" s="244" t="s">
        <v>926</v>
      </c>
      <c r="H684" s="244" t="s">
        <v>429</v>
      </c>
      <c r="I684" s="288">
        <v>1</v>
      </c>
      <c r="J684" s="244" t="s">
        <v>919</v>
      </c>
      <c r="K684" s="244">
        <v>0.5</v>
      </c>
      <c r="L684" s="244">
        <v>0.8</v>
      </c>
      <c r="M684" s="244" t="s">
        <v>89</v>
      </c>
      <c r="N684" s="244">
        <f t="shared" si="19"/>
        <v>0.4</v>
      </c>
      <c r="R684" s="301"/>
      <c r="S684" s="301"/>
      <c r="T684" s="301"/>
      <c r="U684" s="301"/>
      <c r="V684" s="301"/>
      <c r="W684" s="301"/>
      <c r="X684" s="301"/>
      <c r="Y684" s="301"/>
      <c r="Z684" s="301"/>
      <c r="AA684" s="301"/>
      <c r="AB684" s="301"/>
      <c r="AC684" s="301"/>
      <c r="AD684" s="301"/>
      <c r="AE684" s="301"/>
      <c r="AF684" s="301"/>
      <c r="AG684" s="301"/>
      <c r="AH684" s="301"/>
      <c r="AI684" s="301"/>
    </row>
    <row r="685" spans="1:35" ht="20.100000000000001" customHeight="1" x14ac:dyDescent="0.2">
      <c r="A685" s="240">
        <v>682</v>
      </c>
      <c r="B685" s="241" t="s">
        <v>12</v>
      </c>
      <c r="C685" s="310" t="s">
        <v>426</v>
      </c>
      <c r="D685" s="310" t="s">
        <v>438</v>
      </c>
      <c r="E685" s="309">
        <v>588780.05857058382</v>
      </c>
      <c r="F685" s="310" t="s">
        <v>880</v>
      </c>
      <c r="G685" s="244" t="s">
        <v>915</v>
      </c>
      <c r="H685" s="244" t="s">
        <v>429</v>
      </c>
      <c r="I685" s="288">
        <v>1</v>
      </c>
      <c r="J685" s="244" t="s">
        <v>919</v>
      </c>
      <c r="K685" s="244">
        <v>0.5</v>
      </c>
      <c r="L685" s="244">
        <v>0.6</v>
      </c>
      <c r="M685" s="244" t="s">
        <v>89</v>
      </c>
      <c r="N685" s="244">
        <f t="shared" si="19"/>
        <v>0.3</v>
      </c>
      <c r="R685" s="301"/>
      <c r="S685" s="301"/>
      <c r="T685" s="301"/>
      <c r="U685" s="301"/>
      <c r="V685" s="301"/>
      <c r="W685" s="301"/>
      <c r="X685" s="301"/>
      <c r="Y685" s="301"/>
      <c r="Z685" s="301"/>
      <c r="AA685" s="301"/>
      <c r="AB685" s="301"/>
      <c r="AC685" s="301"/>
      <c r="AD685" s="301"/>
      <c r="AE685" s="301"/>
      <c r="AF685" s="301"/>
      <c r="AG685" s="301"/>
      <c r="AH685" s="301"/>
      <c r="AI685" s="301"/>
    </row>
    <row r="686" spans="1:35" ht="20.100000000000001" customHeight="1" x14ac:dyDescent="0.2">
      <c r="A686" s="240">
        <v>683</v>
      </c>
      <c r="B686" s="241" t="s">
        <v>12</v>
      </c>
      <c r="C686" s="310" t="s">
        <v>426</v>
      </c>
      <c r="D686" s="310" t="s">
        <v>438</v>
      </c>
      <c r="E686" s="309">
        <v>588780.05857058382</v>
      </c>
      <c r="F686" s="310" t="s">
        <v>880</v>
      </c>
      <c r="G686" s="244" t="s">
        <v>915</v>
      </c>
      <c r="H686" s="244" t="s">
        <v>429</v>
      </c>
      <c r="I686" s="288">
        <v>1</v>
      </c>
      <c r="J686" s="244" t="s">
        <v>919</v>
      </c>
      <c r="K686" s="244">
        <v>0.5</v>
      </c>
      <c r="L686" s="244">
        <v>0.6</v>
      </c>
      <c r="M686" s="244" t="s">
        <v>89</v>
      </c>
      <c r="N686" s="244">
        <f t="shared" si="19"/>
        <v>0.3</v>
      </c>
      <c r="R686" s="301"/>
      <c r="S686" s="301"/>
      <c r="T686" s="301"/>
      <c r="U686" s="301"/>
      <c r="V686" s="301"/>
      <c r="W686" s="301"/>
      <c r="X686" s="301"/>
      <c r="Y686" s="301"/>
      <c r="Z686" s="301"/>
      <c r="AA686" s="301"/>
      <c r="AB686" s="301"/>
      <c r="AC686" s="301"/>
      <c r="AD686" s="301"/>
      <c r="AE686" s="301"/>
      <c r="AF686" s="301"/>
      <c r="AG686" s="301"/>
      <c r="AH686" s="301"/>
      <c r="AI686" s="301"/>
    </row>
    <row r="687" spans="1:35" ht="20.100000000000001" customHeight="1" x14ac:dyDescent="0.2">
      <c r="A687" s="240">
        <v>684</v>
      </c>
      <c r="B687" s="241" t="s">
        <v>12</v>
      </c>
      <c r="C687" s="310" t="s">
        <v>426</v>
      </c>
      <c r="D687" s="310" t="s">
        <v>438</v>
      </c>
      <c r="E687" s="309">
        <v>588769.32439094875</v>
      </c>
      <c r="F687" s="310" t="s">
        <v>880</v>
      </c>
      <c r="G687" s="244" t="s">
        <v>915</v>
      </c>
      <c r="H687" s="244" t="s">
        <v>429</v>
      </c>
      <c r="I687" s="288">
        <v>1</v>
      </c>
      <c r="J687" s="244" t="s">
        <v>919</v>
      </c>
      <c r="K687" s="244">
        <v>0.5</v>
      </c>
      <c r="L687" s="244">
        <v>0.6</v>
      </c>
      <c r="M687" s="244" t="s">
        <v>89</v>
      </c>
      <c r="N687" s="244">
        <f t="shared" si="19"/>
        <v>0.3</v>
      </c>
      <c r="R687" s="301"/>
      <c r="S687" s="301"/>
      <c r="T687" s="301"/>
      <c r="U687" s="301"/>
      <c r="V687" s="301"/>
      <c r="W687" s="301"/>
      <c r="X687" s="301"/>
      <c r="Y687" s="301"/>
      <c r="Z687" s="301"/>
      <c r="AA687" s="301"/>
      <c r="AB687" s="301"/>
      <c r="AC687" s="301"/>
      <c r="AD687" s="301"/>
      <c r="AE687" s="301"/>
      <c r="AF687" s="301"/>
      <c r="AG687" s="301"/>
      <c r="AH687" s="301"/>
      <c r="AI687" s="301"/>
    </row>
    <row r="688" spans="1:35" ht="20.100000000000001" customHeight="1" x14ac:dyDescent="0.2">
      <c r="A688" s="240">
        <v>685</v>
      </c>
      <c r="B688" s="241" t="s">
        <v>12</v>
      </c>
      <c r="C688" s="310" t="s">
        <v>426</v>
      </c>
      <c r="D688" s="310" t="s">
        <v>438</v>
      </c>
      <c r="E688" s="309">
        <v>588758.52692986431</v>
      </c>
      <c r="F688" s="310" t="s">
        <v>880</v>
      </c>
      <c r="G688" s="244" t="s">
        <v>915</v>
      </c>
      <c r="H688" s="244" t="s">
        <v>429</v>
      </c>
      <c r="I688" s="288">
        <v>1</v>
      </c>
      <c r="J688" s="244" t="s">
        <v>919</v>
      </c>
      <c r="K688" s="244">
        <v>0.5</v>
      </c>
      <c r="L688" s="244">
        <v>0.6</v>
      </c>
      <c r="M688" s="244" t="s">
        <v>89</v>
      </c>
      <c r="N688" s="244">
        <f t="shared" si="19"/>
        <v>0.3</v>
      </c>
      <c r="R688" s="301"/>
      <c r="S688" s="301"/>
      <c r="T688" s="301"/>
      <c r="U688" s="301"/>
      <c r="V688" s="301"/>
      <c r="W688" s="301"/>
      <c r="X688" s="301"/>
      <c r="Y688" s="301"/>
      <c r="Z688" s="301"/>
      <c r="AA688" s="301"/>
      <c r="AB688" s="301"/>
      <c r="AC688" s="301"/>
      <c r="AD688" s="301"/>
      <c r="AE688" s="301"/>
      <c r="AF688" s="301"/>
      <c r="AG688" s="301"/>
      <c r="AH688" s="301"/>
      <c r="AI688" s="301"/>
    </row>
    <row r="689" spans="1:35" ht="20.100000000000001" customHeight="1" x14ac:dyDescent="0.2">
      <c r="A689" s="240">
        <v>686</v>
      </c>
      <c r="B689" s="241" t="s">
        <v>12</v>
      </c>
      <c r="C689" s="310" t="s">
        <v>426</v>
      </c>
      <c r="D689" s="310" t="s">
        <v>438</v>
      </c>
      <c r="E689" s="309">
        <v>588747.70528487279</v>
      </c>
      <c r="F689" s="310" t="s">
        <v>880</v>
      </c>
      <c r="G689" s="244" t="s">
        <v>915</v>
      </c>
      <c r="H689" s="244" t="s">
        <v>429</v>
      </c>
      <c r="I689" s="288">
        <v>1</v>
      </c>
      <c r="J689" s="244" t="s">
        <v>919</v>
      </c>
      <c r="K689" s="244">
        <v>0.5</v>
      </c>
      <c r="L689" s="244">
        <v>0.6</v>
      </c>
      <c r="M689" s="244" t="s">
        <v>89</v>
      </c>
      <c r="N689" s="244">
        <f t="shared" si="19"/>
        <v>0.3</v>
      </c>
      <c r="R689" s="301"/>
      <c r="S689" s="301"/>
      <c r="T689" s="301"/>
      <c r="U689" s="301"/>
      <c r="V689" s="301"/>
      <c r="W689" s="301"/>
      <c r="X689" s="301"/>
      <c r="Y689" s="301"/>
      <c r="Z689" s="301"/>
      <c r="AA689" s="301"/>
      <c r="AB689" s="301"/>
      <c r="AC689" s="301"/>
      <c r="AD689" s="301"/>
      <c r="AE689" s="301"/>
      <c r="AF689" s="301"/>
      <c r="AG689" s="301"/>
      <c r="AH689" s="301"/>
      <c r="AI689" s="301"/>
    </row>
    <row r="690" spans="1:35" ht="20.100000000000001" customHeight="1" x14ac:dyDescent="0.2">
      <c r="A690" s="240">
        <v>687</v>
      </c>
      <c r="B690" s="241" t="s">
        <v>12</v>
      </c>
      <c r="C690" s="310" t="s">
        <v>426</v>
      </c>
      <c r="D690" s="310" t="s">
        <v>438</v>
      </c>
      <c r="E690" s="309">
        <v>588747.70528487279</v>
      </c>
      <c r="F690" s="310" t="s">
        <v>880</v>
      </c>
      <c r="G690" s="244" t="s">
        <v>915</v>
      </c>
      <c r="H690" s="244" t="s">
        <v>429</v>
      </c>
      <c r="I690" s="288">
        <v>1</v>
      </c>
      <c r="J690" s="244" t="s">
        <v>919</v>
      </c>
      <c r="K690" s="244">
        <v>0.5</v>
      </c>
      <c r="L690" s="244">
        <v>0.6</v>
      </c>
      <c r="M690" s="244" t="s">
        <v>89</v>
      </c>
      <c r="N690" s="244">
        <f t="shared" si="19"/>
        <v>0.3</v>
      </c>
      <c r="R690" s="301"/>
      <c r="S690" s="301"/>
      <c r="T690" s="301"/>
      <c r="U690" s="301"/>
      <c r="V690" s="301"/>
      <c r="W690" s="301"/>
      <c r="X690" s="301"/>
      <c r="Y690" s="301"/>
      <c r="Z690" s="301"/>
      <c r="AA690" s="301"/>
      <c r="AB690" s="301"/>
      <c r="AC690" s="301"/>
      <c r="AD690" s="301"/>
      <c r="AE690" s="301"/>
      <c r="AF690" s="301"/>
      <c r="AG690" s="301"/>
      <c r="AH690" s="301"/>
      <c r="AI690" s="301"/>
    </row>
    <row r="691" spans="1:35" ht="20.100000000000001" customHeight="1" x14ac:dyDescent="0.2">
      <c r="A691" s="240">
        <v>688</v>
      </c>
      <c r="B691" s="241" t="s">
        <v>12</v>
      </c>
      <c r="C691" s="310" t="s">
        <v>426</v>
      </c>
      <c r="D691" s="310" t="s">
        <v>438</v>
      </c>
      <c r="E691" s="309">
        <v>588735.54250233714</v>
      </c>
      <c r="F691" s="310" t="s">
        <v>880</v>
      </c>
      <c r="G691" s="244" t="s">
        <v>915</v>
      </c>
      <c r="H691" s="244" t="s">
        <v>429</v>
      </c>
      <c r="I691" s="288">
        <v>1</v>
      </c>
      <c r="J691" s="244" t="s">
        <v>919</v>
      </c>
      <c r="K691" s="244">
        <v>0.5</v>
      </c>
      <c r="L691" s="244">
        <v>0.6</v>
      </c>
      <c r="M691" s="244" t="s">
        <v>89</v>
      </c>
      <c r="N691" s="244">
        <f t="shared" si="19"/>
        <v>0.3</v>
      </c>
      <c r="R691" s="301"/>
      <c r="S691" s="301"/>
      <c r="T691" s="301"/>
      <c r="U691" s="301"/>
      <c r="V691" s="301"/>
      <c r="W691" s="301"/>
      <c r="X691" s="301"/>
      <c r="Y691" s="301"/>
      <c r="Z691" s="301"/>
      <c r="AA691" s="301"/>
      <c r="AB691" s="301"/>
      <c r="AC691" s="301"/>
      <c r="AD691" s="301"/>
      <c r="AE691" s="301"/>
      <c r="AF691" s="301"/>
      <c r="AG691" s="301"/>
      <c r="AH691" s="301"/>
      <c r="AI691" s="301"/>
    </row>
    <row r="692" spans="1:35" ht="20.100000000000001" customHeight="1" x14ac:dyDescent="0.2">
      <c r="A692" s="240">
        <v>689</v>
      </c>
      <c r="B692" s="241" t="s">
        <v>12</v>
      </c>
      <c r="C692" s="310" t="s">
        <v>426</v>
      </c>
      <c r="D692" s="310" t="s">
        <v>438</v>
      </c>
      <c r="E692" s="309">
        <v>588724.56551717641</v>
      </c>
      <c r="F692" s="310" t="s">
        <v>880</v>
      </c>
      <c r="G692" s="244" t="s">
        <v>915</v>
      </c>
      <c r="H692" s="244" t="s">
        <v>429</v>
      </c>
      <c r="I692" s="288">
        <v>1</v>
      </c>
      <c r="J692" s="244" t="s">
        <v>919</v>
      </c>
      <c r="K692" s="244">
        <v>0.5</v>
      </c>
      <c r="L692" s="244">
        <v>0.6</v>
      </c>
      <c r="M692" s="244" t="s">
        <v>89</v>
      </c>
      <c r="N692" s="244">
        <f t="shared" si="19"/>
        <v>0.3</v>
      </c>
      <c r="R692" s="301"/>
      <c r="S692" s="301"/>
      <c r="T692" s="301"/>
      <c r="U692" s="301"/>
      <c r="V692" s="301"/>
      <c r="W692" s="301"/>
      <c r="X692" s="301"/>
      <c r="Y692" s="301"/>
      <c r="Z692" s="301"/>
      <c r="AA692" s="301"/>
      <c r="AB692" s="301"/>
      <c r="AC692" s="301"/>
      <c r="AD692" s="301"/>
      <c r="AE692" s="301"/>
      <c r="AF692" s="301"/>
      <c r="AG692" s="301"/>
      <c r="AH692" s="301"/>
      <c r="AI692" s="301"/>
    </row>
    <row r="693" spans="1:35" ht="20.100000000000001" customHeight="1" x14ac:dyDescent="0.2">
      <c r="A693" s="240">
        <v>690</v>
      </c>
      <c r="B693" s="241" t="s">
        <v>12</v>
      </c>
      <c r="C693" s="310" t="s">
        <v>426</v>
      </c>
      <c r="D693" s="310" t="s">
        <v>438</v>
      </c>
      <c r="E693" s="309">
        <v>588368.59632558783</v>
      </c>
      <c r="F693" s="310" t="s">
        <v>879</v>
      </c>
      <c r="G693" s="244" t="s">
        <v>881</v>
      </c>
      <c r="H693" s="244" t="s">
        <v>429</v>
      </c>
      <c r="I693" s="288">
        <v>1</v>
      </c>
      <c r="J693" s="244" t="s">
        <v>919</v>
      </c>
      <c r="K693" s="244" t="s">
        <v>89</v>
      </c>
      <c r="L693" s="244" t="s">
        <v>89</v>
      </c>
      <c r="M693" s="244">
        <v>1</v>
      </c>
      <c r="N693" s="244">
        <f t="shared" si="19"/>
        <v>0.78539816339744828</v>
      </c>
      <c r="R693" s="301"/>
      <c r="S693" s="301"/>
      <c r="T693" s="301"/>
      <c r="U693" s="301"/>
      <c r="V693" s="301"/>
      <c r="W693" s="301"/>
      <c r="X693" s="301"/>
      <c r="Y693" s="301"/>
      <c r="Z693" s="301"/>
      <c r="AA693" s="301"/>
      <c r="AB693" s="301"/>
      <c r="AC693" s="301"/>
      <c r="AD693" s="301"/>
      <c r="AE693" s="301"/>
      <c r="AF693" s="301"/>
      <c r="AG693" s="301"/>
      <c r="AH693" s="301"/>
      <c r="AI693" s="301"/>
    </row>
    <row r="694" spans="1:35" ht="20.100000000000001" customHeight="1" x14ac:dyDescent="0.2">
      <c r="A694" s="240">
        <v>691</v>
      </c>
      <c r="B694" s="241" t="s">
        <v>12</v>
      </c>
      <c r="C694" s="310" t="s">
        <v>426</v>
      </c>
      <c r="D694" s="310" t="s">
        <v>438</v>
      </c>
      <c r="E694" s="309">
        <v>588285.08002354763</v>
      </c>
      <c r="F694" s="310" t="s">
        <v>879</v>
      </c>
      <c r="G694" s="244" t="s">
        <v>881</v>
      </c>
      <c r="H694" s="244" t="s">
        <v>429</v>
      </c>
      <c r="I694" s="288">
        <v>1</v>
      </c>
      <c r="J694" s="244" t="s">
        <v>919</v>
      </c>
      <c r="K694" s="244" t="s">
        <v>89</v>
      </c>
      <c r="L694" s="244" t="s">
        <v>89</v>
      </c>
      <c r="M694" s="244">
        <v>1</v>
      </c>
      <c r="N694" s="244">
        <f t="shared" si="19"/>
        <v>0.78539816339744828</v>
      </c>
      <c r="R694" s="301"/>
      <c r="S694" s="301"/>
      <c r="T694" s="301"/>
      <c r="U694" s="301"/>
      <c r="V694" s="301"/>
      <c r="W694" s="301"/>
      <c r="X694" s="301"/>
      <c r="Y694" s="301"/>
      <c r="Z694" s="301"/>
      <c r="AA694" s="301"/>
      <c r="AB694" s="301"/>
      <c r="AC694" s="301"/>
      <c r="AD694" s="301"/>
      <c r="AE694" s="301"/>
      <c r="AF694" s="301"/>
      <c r="AG694" s="301"/>
      <c r="AH694" s="301"/>
      <c r="AI694" s="301"/>
    </row>
    <row r="695" spans="1:35" ht="20.100000000000001" customHeight="1" x14ac:dyDescent="0.2">
      <c r="A695" s="240">
        <v>692</v>
      </c>
      <c r="B695" s="241" t="s">
        <v>12</v>
      </c>
      <c r="C695" s="310" t="s">
        <v>426</v>
      </c>
      <c r="D695" s="310" t="s">
        <v>438</v>
      </c>
      <c r="E695" s="309">
        <v>588270.89729624148</v>
      </c>
      <c r="F695" s="310" t="s">
        <v>894</v>
      </c>
      <c r="G695" s="244" t="s">
        <v>925</v>
      </c>
      <c r="H695" s="244" t="s">
        <v>429</v>
      </c>
      <c r="I695" s="288">
        <v>2</v>
      </c>
      <c r="J695" s="244" t="s">
        <v>919</v>
      </c>
      <c r="K695" s="244">
        <v>3</v>
      </c>
      <c r="L695" s="244">
        <v>1.5</v>
      </c>
      <c r="M695" s="244" t="s">
        <v>89</v>
      </c>
      <c r="N695" s="244">
        <f t="shared" si="19"/>
        <v>4.5</v>
      </c>
      <c r="R695" s="301"/>
      <c r="S695" s="301"/>
      <c r="T695" s="301"/>
      <c r="U695" s="301"/>
      <c r="V695" s="301"/>
      <c r="W695" s="301"/>
      <c r="X695" s="301"/>
      <c r="Y695" s="301"/>
      <c r="Z695" s="301"/>
      <c r="AA695" s="301"/>
      <c r="AB695" s="301"/>
      <c r="AC695" s="301"/>
      <c r="AD695" s="301"/>
      <c r="AE695" s="301"/>
      <c r="AF695" s="301"/>
      <c r="AG695" s="301"/>
      <c r="AH695" s="301"/>
      <c r="AI695" s="301"/>
    </row>
    <row r="696" spans="1:35" ht="20.100000000000001" customHeight="1" x14ac:dyDescent="0.2">
      <c r="A696" s="240">
        <v>693</v>
      </c>
      <c r="B696" s="241" t="s">
        <v>12</v>
      </c>
      <c r="C696" s="310" t="s">
        <v>426</v>
      </c>
      <c r="D696" s="310" t="s">
        <v>438</v>
      </c>
      <c r="E696" s="309">
        <v>588225.94593484362</v>
      </c>
      <c r="F696" s="310" t="s">
        <v>871</v>
      </c>
      <c r="G696" s="244" t="s">
        <v>872</v>
      </c>
      <c r="H696" s="244" t="s">
        <v>429</v>
      </c>
      <c r="I696" s="288">
        <v>1</v>
      </c>
      <c r="J696" s="244" t="s">
        <v>919</v>
      </c>
      <c r="K696" s="244">
        <v>1</v>
      </c>
      <c r="L696" s="244">
        <v>1</v>
      </c>
      <c r="M696" s="244" t="s">
        <v>89</v>
      </c>
      <c r="N696" s="244">
        <f t="shared" si="19"/>
        <v>1</v>
      </c>
      <c r="R696" s="301"/>
      <c r="S696" s="301"/>
      <c r="T696" s="301"/>
      <c r="U696" s="301"/>
      <c r="V696" s="301"/>
      <c r="W696" s="301"/>
      <c r="X696" s="301"/>
      <c r="Y696" s="301"/>
      <c r="Z696" s="301"/>
      <c r="AA696" s="301"/>
      <c r="AB696" s="301"/>
      <c r="AC696" s="301"/>
      <c r="AD696" s="301"/>
      <c r="AE696" s="301"/>
      <c r="AF696" s="301"/>
      <c r="AG696" s="301"/>
      <c r="AH696" s="301"/>
      <c r="AI696" s="301"/>
    </row>
    <row r="697" spans="1:35" ht="20.100000000000001" customHeight="1" x14ac:dyDescent="0.2">
      <c r="A697" s="240">
        <v>694</v>
      </c>
      <c r="B697" s="241" t="s">
        <v>12</v>
      </c>
      <c r="C697" s="310" t="s">
        <v>426</v>
      </c>
      <c r="D697" s="310" t="s">
        <v>438</v>
      </c>
      <c r="E697" s="309">
        <v>588177.03604343988</v>
      </c>
      <c r="F697" s="310" t="s">
        <v>897</v>
      </c>
      <c r="G697" s="244" t="s">
        <v>922</v>
      </c>
      <c r="H697" s="244" t="s">
        <v>429</v>
      </c>
      <c r="I697" s="288">
        <v>2</v>
      </c>
      <c r="J697" s="244" t="s">
        <v>919</v>
      </c>
      <c r="K697" s="244">
        <v>2</v>
      </c>
      <c r="L697" s="244">
        <v>0.5</v>
      </c>
      <c r="M697" s="244" t="s">
        <v>89</v>
      </c>
      <c r="N697" s="244">
        <f t="shared" si="19"/>
        <v>1</v>
      </c>
      <c r="R697" s="301"/>
      <c r="S697" s="301"/>
      <c r="T697" s="301"/>
      <c r="U697" s="301"/>
      <c r="V697" s="301"/>
      <c r="W697" s="301"/>
      <c r="X697" s="301"/>
      <c r="Y697" s="301"/>
      <c r="Z697" s="301"/>
      <c r="AA697" s="301"/>
      <c r="AB697" s="301"/>
      <c r="AC697" s="301"/>
      <c r="AD697" s="301"/>
      <c r="AE697" s="301"/>
      <c r="AF697" s="301"/>
      <c r="AG697" s="301"/>
      <c r="AH697" s="301"/>
      <c r="AI697" s="301"/>
    </row>
    <row r="698" spans="1:35" ht="20.100000000000001" customHeight="1" x14ac:dyDescent="0.2">
      <c r="A698" s="240">
        <v>695</v>
      </c>
      <c r="B698" s="241" t="s">
        <v>12</v>
      </c>
      <c r="C698" s="310" t="s">
        <v>426</v>
      </c>
      <c r="D698" s="310" t="s">
        <v>438</v>
      </c>
      <c r="E698" s="309">
        <v>588152.58550045313</v>
      </c>
      <c r="F698" s="310" t="s">
        <v>871</v>
      </c>
      <c r="G698" s="244" t="s">
        <v>930</v>
      </c>
      <c r="H698" s="244" t="s">
        <v>429</v>
      </c>
      <c r="I698" s="288">
        <v>1</v>
      </c>
      <c r="J698" s="244" t="s">
        <v>919</v>
      </c>
      <c r="K698" s="244">
        <v>1</v>
      </c>
      <c r="L698" s="244">
        <v>1</v>
      </c>
      <c r="M698" s="244" t="s">
        <v>89</v>
      </c>
      <c r="N698" s="244">
        <f t="shared" si="19"/>
        <v>1</v>
      </c>
      <c r="R698" s="301"/>
      <c r="S698" s="301"/>
      <c r="T698" s="301"/>
      <c r="U698" s="301"/>
      <c r="V698" s="301"/>
      <c r="W698" s="301"/>
      <c r="X698" s="301"/>
      <c r="Y698" s="301"/>
      <c r="Z698" s="301"/>
      <c r="AA698" s="301"/>
      <c r="AB698" s="301"/>
      <c r="AC698" s="301"/>
      <c r="AD698" s="301"/>
      <c r="AE698" s="301"/>
      <c r="AF698" s="301"/>
      <c r="AG698" s="301"/>
      <c r="AH698" s="301"/>
      <c r="AI698" s="301"/>
    </row>
    <row r="699" spans="1:35" ht="20.100000000000001" customHeight="1" x14ac:dyDescent="0.2">
      <c r="A699" s="240">
        <v>696</v>
      </c>
      <c r="B699" s="241" t="s">
        <v>12</v>
      </c>
      <c r="C699" s="310" t="s">
        <v>426</v>
      </c>
      <c r="D699" s="310" t="s">
        <v>438</v>
      </c>
      <c r="E699" s="309">
        <v>588020.11213177943</v>
      </c>
      <c r="F699" s="310" t="s">
        <v>871</v>
      </c>
      <c r="G699" s="244" t="s">
        <v>929</v>
      </c>
      <c r="H699" s="244" t="s">
        <v>429</v>
      </c>
      <c r="I699" s="288">
        <v>2</v>
      </c>
      <c r="J699" s="244" t="s">
        <v>919</v>
      </c>
      <c r="K699" s="244">
        <v>2.5</v>
      </c>
      <c r="L699" s="244">
        <v>1.5</v>
      </c>
      <c r="M699" s="244" t="s">
        <v>89</v>
      </c>
      <c r="N699" s="244">
        <f t="shared" si="19"/>
        <v>3.75</v>
      </c>
      <c r="R699" s="301"/>
      <c r="S699" s="301"/>
      <c r="T699" s="301"/>
      <c r="U699" s="301"/>
      <c r="V699" s="301"/>
      <c r="W699" s="301"/>
      <c r="X699" s="301"/>
      <c r="Y699" s="301"/>
      <c r="Z699" s="301"/>
      <c r="AA699" s="301"/>
      <c r="AB699" s="301"/>
      <c r="AC699" s="301"/>
      <c r="AD699" s="301"/>
      <c r="AE699" s="301"/>
      <c r="AF699" s="301"/>
      <c r="AG699" s="301"/>
      <c r="AH699" s="301"/>
      <c r="AI699" s="301"/>
    </row>
    <row r="700" spans="1:35" ht="20.100000000000001" customHeight="1" x14ac:dyDescent="0.2">
      <c r="A700" s="240">
        <v>697</v>
      </c>
      <c r="B700" s="241" t="s">
        <v>12</v>
      </c>
      <c r="C700" s="310" t="s">
        <v>426</v>
      </c>
      <c r="D700" s="310" t="s">
        <v>438</v>
      </c>
      <c r="E700" s="309">
        <v>588020.11213177943</v>
      </c>
      <c r="F700" s="310" t="s">
        <v>897</v>
      </c>
      <c r="G700" s="244" t="s">
        <v>953</v>
      </c>
      <c r="H700" s="244" t="s">
        <v>429</v>
      </c>
      <c r="I700" s="288">
        <v>2</v>
      </c>
      <c r="J700" s="244" t="s">
        <v>919</v>
      </c>
      <c r="K700" s="244">
        <v>2.5</v>
      </c>
      <c r="L700" s="244">
        <v>1.5</v>
      </c>
      <c r="M700" s="244" t="s">
        <v>89</v>
      </c>
      <c r="N700" s="244">
        <f t="shared" si="19"/>
        <v>3.75</v>
      </c>
      <c r="R700" s="301"/>
      <c r="S700" s="301"/>
      <c r="T700" s="301"/>
      <c r="U700" s="301"/>
      <c r="V700" s="301"/>
      <c r="W700" s="301"/>
      <c r="X700" s="301"/>
      <c r="Y700" s="301"/>
      <c r="Z700" s="301"/>
      <c r="AA700" s="301"/>
      <c r="AB700" s="301"/>
      <c r="AC700" s="301"/>
      <c r="AD700" s="301"/>
      <c r="AE700" s="301"/>
      <c r="AF700" s="301"/>
      <c r="AG700" s="301"/>
      <c r="AH700" s="301"/>
      <c r="AI700" s="301"/>
    </row>
    <row r="701" spans="1:35" ht="20.100000000000001" customHeight="1" x14ac:dyDescent="0.2">
      <c r="A701" s="240">
        <v>698</v>
      </c>
      <c r="B701" s="241" t="s">
        <v>12</v>
      </c>
      <c r="C701" s="310" t="s">
        <v>426</v>
      </c>
      <c r="D701" s="310" t="s">
        <v>438</v>
      </c>
      <c r="E701" s="309">
        <v>587975.1261520359</v>
      </c>
      <c r="F701" s="310" t="s">
        <v>879</v>
      </c>
      <c r="G701" s="244" t="s">
        <v>881</v>
      </c>
      <c r="H701" s="244" t="s">
        <v>429</v>
      </c>
      <c r="I701" s="288">
        <v>1</v>
      </c>
      <c r="J701" s="244" t="s">
        <v>919</v>
      </c>
      <c r="K701" s="244" t="s">
        <v>89</v>
      </c>
      <c r="L701" s="244" t="s">
        <v>89</v>
      </c>
      <c r="M701" s="244">
        <v>1</v>
      </c>
      <c r="N701" s="244">
        <f t="shared" si="19"/>
        <v>0.78539816339744828</v>
      </c>
      <c r="R701" s="301"/>
      <c r="S701" s="301"/>
      <c r="T701" s="301"/>
      <c r="U701" s="301"/>
      <c r="V701" s="301"/>
      <c r="W701" s="301"/>
      <c r="X701" s="301"/>
      <c r="Y701" s="301"/>
      <c r="Z701" s="301"/>
      <c r="AA701" s="301"/>
      <c r="AB701" s="301"/>
      <c r="AC701" s="301"/>
      <c r="AD701" s="301"/>
      <c r="AE701" s="301"/>
      <c r="AF701" s="301"/>
      <c r="AG701" s="301"/>
      <c r="AH701" s="301"/>
      <c r="AI701" s="301"/>
    </row>
    <row r="702" spans="1:35" ht="20.100000000000001" customHeight="1" x14ac:dyDescent="0.2">
      <c r="A702" s="240">
        <v>699</v>
      </c>
      <c r="B702" s="241" t="s">
        <v>12</v>
      </c>
      <c r="C702" s="310" t="s">
        <v>426</v>
      </c>
      <c r="D702" s="310" t="s">
        <v>438</v>
      </c>
      <c r="E702" s="309">
        <v>587926.23117913818</v>
      </c>
      <c r="F702" s="310" t="s">
        <v>897</v>
      </c>
      <c r="G702" s="244" t="s">
        <v>922</v>
      </c>
      <c r="H702" s="244" t="s">
        <v>429</v>
      </c>
      <c r="I702" s="288">
        <v>2</v>
      </c>
      <c r="J702" s="244" t="s">
        <v>919</v>
      </c>
      <c r="K702" s="244">
        <v>2</v>
      </c>
      <c r="L702" s="244">
        <v>0.5</v>
      </c>
      <c r="M702" s="244" t="s">
        <v>89</v>
      </c>
      <c r="N702" s="244">
        <f t="shared" si="19"/>
        <v>1</v>
      </c>
      <c r="R702" s="301"/>
      <c r="S702" s="301"/>
      <c r="T702" s="301"/>
      <c r="U702" s="301"/>
      <c r="V702" s="301"/>
      <c r="W702" s="301"/>
      <c r="X702" s="301"/>
      <c r="Y702" s="301"/>
      <c r="Z702" s="301"/>
      <c r="AA702" s="301"/>
      <c r="AB702" s="301"/>
      <c r="AC702" s="301"/>
      <c r="AD702" s="301"/>
      <c r="AE702" s="301"/>
      <c r="AF702" s="301"/>
      <c r="AG702" s="301"/>
      <c r="AH702" s="301"/>
      <c r="AI702" s="301"/>
    </row>
    <row r="703" spans="1:35" ht="20.100000000000001" customHeight="1" x14ac:dyDescent="0.2">
      <c r="A703" s="240">
        <v>700</v>
      </c>
      <c r="B703" s="241" t="s">
        <v>12</v>
      </c>
      <c r="C703" s="310" t="s">
        <v>426</v>
      </c>
      <c r="D703" s="310" t="s">
        <v>438</v>
      </c>
      <c r="E703" s="309">
        <v>587901.79367752513</v>
      </c>
      <c r="F703" s="310" t="s">
        <v>871</v>
      </c>
      <c r="G703" s="244" t="s">
        <v>872</v>
      </c>
      <c r="H703" s="244" t="s">
        <v>429</v>
      </c>
      <c r="I703" s="288">
        <v>1</v>
      </c>
      <c r="J703" s="244" t="s">
        <v>919</v>
      </c>
      <c r="K703" s="244">
        <v>1</v>
      </c>
      <c r="L703" s="244">
        <v>1</v>
      </c>
      <c r="M703" s="244" t="s">
        <v>89</v>
      </c>
      <c r="N703" s="244">
        <f t="shared" si="19"/>
        <v>1</v>
      </c>
      <c r="R703" s="301"/>
      <c r="S703" s="301"/>
      <c r="T703" s="301"/>
      <c r="U703" s="301"/>
      <c r="V703" s="301"/>
      <c r="W703" s="301"/>
      <c r="X703" s="301"/>
      <c r="Y703" s="301"/>
      <c r="Z703" s="301"/>
      <c r="AA703" s="301"/>
      <c r="AB703" s="301"/>
      <c r="AC703" s="301"/>
      <c r="AD703" s="301"/>
      <c r="AE703" s="301"/>
      <c r="AF703" s="301"/>
      <c r="AG703" s="301"/>
      <c r="AH703" s="301"/>
      <c r="AI703" s="301"/>
    </row>
    <row r="704" spans="1:35" ht="20.100000000000001" customHeight="1" x14ac:dyDescent="0.2">
      <c r="A704" s="240">
        <v>701</v>
      </c>
      <c r="B704" s="241" t="s">
        <v>12</v>
      </c>
      <c r="C704" s="310" t="s">
        <v>426</v>
      </c>
      <c r="D704" s="310" t="s">
        <v>438</v>
      </c>
      <c r="E704" s="309">
        <v>587842.64698270324</v>
      </c>
      <c r="F704" s="310" t="s">
        <v>897</v>
      </c>
      <c r="G704" s="244" t="s">
        <v>920</v>
      </c>
      <c r="H704" s="244" t="s">
        <v>429</v>
      </c>
      <c r="I704" s="288">
        <v>2</v>
      </c>
      <c r="J704" s="244" t="s">
        <v>919</v>
      </c>
      <c r="K704" s="244">
        <v>3.5</v>
      </c>
      <c r="L704" s="244">
        <v>2</v>
      </c>
      <c r="M704" s="244" t="s">
        <v>89</v>
      </c>
      <c r="N704" s="244">
        <f t="shared" si="19"/>
        <v>7</v>
      </c>
      <c r="R704" s="301"/>
      <c r="S704" s="301"/>
      <c r="T704" s="301"/>
      <c r="U704" s="301"/>
      <c r="V704" s="301"/>
      <c r="W704" s="301"/>
      <c r="X704" s="301"/>
      <c r="Y704" s="301"/>
      <c r="Z704" s="301"/>
      <c r="AA704" s="301"/>
      <c r="AB704" s="301"/>
      <c r="AC704" s="301"/>
      <c r="AD704" s="301"/>
      <c r="AE704" s="301"/>
      <c r="AF704" s="301"/>
      <c r="AG704" s="301"/>
      <c r="AH704" s="301"/>
      <c r="AI704" s="301"/>
    </row>
    <row r="705" spans="1:35" ht="20.100000000000001" customHeight="1" x14ac:dyDescent="0.2">
      <c r="A705" s="240">
        <v>702</v>
      </c>
      <c r="B705" s="241" t="s">
        <v>12</v>
      </c>
      <c r="C705" s="310" t="s">
        <v>426</v>
      </c>
      <c r="D705" s="310" t="s">
        <v>438</v>
      </c>
      <c r="E705" s="309">
        <v>587761.71615792357</v>
      </c>
      <c r="F705" s="310" t="s">
        <v>894</v>
      </c>
      <c r="G705" s="244" t="s">
        <v>925</v>
      </c>
      <c r="H705" s="244" t="s">
        <v>429</v>
      </c>
      <c r="I705" s="288">
        <v>2</v>
      </c>
      <c r="J705" s="244" t="s">
        <v>919</v>
      </c>
      <c r="K705" s="244">
        <v>3</v>
      </c>
      <c r="L705" s="244">
        <v>2</v>
      </c>
      <c r="M705" s="244" t="s">
        <v>89</v>
      </c>
      <c r="N705" s="244">
        <f t="shared" si="19"/>
        <v>6</v>
      </c>
      <c r="R705" s="301"/>
      <c r="S705" s="301"/>
      <c r="T705" s="301"/>
      <c r="U705" s="301"/>
      <c r="V705" s="301"/>
      <c r="W705" s="301"/>
      <c r="X705" s="301"/>
      <c r="Y705" s="301"/>
      <c r="Z705" s="301"/>
      <c r="AA705" s="301"/>
      <c r="AB705" s="301"/>
      <c r="AC705" s="301"/>
      <c r="AD705" s="301"/>
      <c r="AE705" s="301"/>
      <c r="AF705" s="301"/>
      <c r="AG705" s="301"/>
      <c r="AH705" s="301"/>
      <c r="AI705" s="301"/>
    </row>
    <row r="706" spans="1:35" ht="20.100000000000001" customHeight="1" x14ac:dyDescent="0.2">
      <c r="A706" s="240">
        <v>703</v>
      </c>
      <c r="B706" s="241" t="s">
        <v>12</v>
      </c>
      <c r="C706" s="310" t="s">
        <v>426</v>
      </c>
      <c r="D706" s="310" t="s">
        <v>438</v>
      </c>
      <c r="E706" s="309">
        <v>587670.00897054025</v>
      </c>
      <c r="F706" s="310" t="s">
        <v>880</v>
      </c>
      <c r="G706" s="244" t="s">
        <v>915</v>
      </c>
      <c r="H706" s="244" t="s">
        <v>429</v>
      </c>
      <c r="I706" s="288">
        <v>1</v>
      </c>
      <c r="J706" s="244" t="s">
        <v>919</v>
      </c>
      <c r="K706" s="244">
        <v>0.5</v>
      </c>
      <c r="L706" s="244">
        <v>0.6</v>
      </c>
      <c r="M706" s="244" t="s">
        <v>89</v>
      </c>
      <c r="N706" s="244">
        <f t="shared" si="19"/>
        <v>0.3</v>
      </c>
      <c r="R706" s="301"/>
      <c r="S706" s="301"/>
      <c r="T706" s="301"/>
      <c r="U706" s="301"/>
      <c r="V706" s="301"/>
      <c r="W706" s="301"/>
      <c r="X706" s="301"/>
      <c r="Y706" s="301"/>
      <c r="Z706" s="301"/>
      <c r="AA706" s="301"/>
      <c r="AB706" s="301"/>
      <c r="AC706" s="301"/>
      <c r="AD706" s="301"/>
      <c r="AE706" s="301"/>
      <c r="AF706" s="301"/>
      <c r="AG706" s="301"/>
      <c r="AH706" s="301"/>
      <c r="AI706" s="301"/>
    </row>
    <row r="707" spans="1:35" ht="20.100000000000001" customHeight="1" x14ac:dyDescent="0.2">
      <c r="A707" s="240">
        <v>704</v>
      </c>
      <c r="B707" s="241" t="s">
        <v>12</v>
      </c>
      <c r="C707" s="310" t="s">
        <v>432</v>
      </c>
      <c r="D707" s="310" t="s">
        <v>438</v>
      </c>
      <c r="E707" s="309">
        <v>587668.92823566333</v>
      </c>
      <c r="F707" s="310" t="s">
        <v>880</v>
      </c>
      <c r="G707" s="244" t="s">
        <v>915</v>
      </c>
      <c r="H707" s="244" t="s">
        <v>429</v>
      </c>
      <c r="I707" s="288">
        <v>1</v>
      </c>
      <c r="J707" s="244" t="s">
        <v>919</v>
      </c>
      <c r="K707" s="244">
        <v>0.5</v>
      </c>
      <c r="L707" s="244">
        <v>0.6</v>
      </c>
      <c r="M707" s="244" t="s">
        <v>89</v>
      </c>
      <c r="N707" s="244">
        <f t="shared" si="19"/>
        <v>0.3</v>
      </c>
      <c r="R707" s="301"/>
      <c r="S707" s="301"/>
      <c r="T707" s="301"/>
      <c r="U707" s="301"/>
      <c r="V707" s="301"/>
      <c r="W707" s="301"/>
      <c r="X707" s="301"/>
      <c r="Y707" s="301"/>
      <c r="Z707" s="301"/>
      <c r="AA707" s="301"/>
      <c r="AB707" s="301"/>
      <c r="AC707" s="301"/>
      <c r="AD707" s="301"/>
      <c r="AE707" s="301"/>
      <c r="AF707" s="301"/>
      <c r="AG707" s="301"/>
      <c r="AH707" s="301"/>
      <c r="AI707" s="301"/>
    </row>
    <row r="708" spans="1:35" ht="20.100000000000001" customHeight="1" x14ac:dyDescent="0.2">
      <c r="A708" s="240">
        <v>705</v>
      </c>
      <c r="B708" s="241" t="s">
        <v>12</v>
      </c>
      <c r="C708" s="310" t="s">
        <v>426</v>
      </c>
      <c r="D708" s="310" t="s">
        <v>438</v>
      </c>
      <c r="E708" s="309">
        <v>587491.6232372165</v>
      </c>
      <c r="F708" s="310" t="s">
        <v>871</v>
      </c>
      <c r="G708" s="244" t="s">
        <v>924</v>
      </c>
      <c r="H708" s="244" t="s">
        <v>429</v>
      </c>
      <c r="I708" s="288">
        <v>1</v>
      </c>
      <c r="J708" s="244" t="s">
        <v>919</v>
      </c>
      <c r="K708" s="244">
        <v>1</v>
      </c>
      <c r="L708" s="244">
        <v>1</v>
      </c>
      <c r="M708" s="244" t="s">
        <v>89</v>
      </c>
      <c r="N708" s="244">
        <f t="shared" si="19"/>
        <v>1</v>
      </c>
      <c r="R708" s="301"/>
      <c r="S708" s="301"/>
      <c r="T708" s="301"/>
      <c r="U708" s="301"/>
      <c r="V708" s="301"/>
      <c r="W708" s="301"/>
      <c r="X708" s="301"/>
      <c r="Y708" s="301"/>
      <c r="Z708" s="301"/>
      <c r="AA708" s="301"/>
      <c r="AB708" s="301"/>
      <c r="AC708" s="301"/>
      <c r="AD708" s="301"/>
      <c r="AE708" s="301"/>
      <c r="AF708" s="301"/>
      <c r="AG708" s="301"/>
      <c r="AH708" s="301"/>
      <c r="AI708" s="301"/>
    </row>
    <row r="709" spans="1:35" ht="20.100000000000001" customHeight="1" x14ac:dyDescent="0.2">
      <c r="A709" s="240">
        <v>706</v>
      </c>
      <c r="B709" s="241" t="s">
        <v>12</v>
      </c>
      <c r="C709" s="310" t="s">
        <v>426</v>
      </c>
      <c r="D709" s="310" t="s">
        <v>438</v>
      </c>
      <c r="E709" s="309">
        <v>587071.64566356828</v>
      </c>
      <c r="F709" s="310" t="s">
        <v>871</v>
      </c>
      <c r="G709" s="244" t="s">
        <v>932</v>
      </c>
      <c r="H709" s="244" t="s">
        <v>429</v>
      </c>
      <c r="I709" s="288">
        <v>2</v>
      </c>
      <c r="J709" s="244" t="s">
        <v>919</v>
      </c>
      <c r="K709" s="244">
        <v>1</v>
      </c>
      <c r="L709" s="244">
        <v>1</v>
      </c>
      <c r="M709" s="244" t="s">
        <v>89</v>
      </c>
      <c r="N709" s="244">
        <f t="shared" si="19"/>
        <v>1</v>
      </c>
      <c r="R709" s="301"/>
      <c r="S709" s="301"/>
      <c r="T709" s="301"/>
      <c r="U709" s="301"/>
      <c r="V709" s="301"/>
      <c r="W709" s="301"/>
      <c r="X709" s="301"/>
      <c r="Y709" s="301"/>
      <c r="Z709" s="301"/>
      <c r="AA709" s="301"/>
      <c r="AB709" s="301"/>
      <c r="AC709" s="301"/>
      <c r="AD709" s="301"/>
      <c r="AE709" s="301"/>
      <c r="AF709" s="301"/>
      <c r="AG709" s="301"/>
      <c r="AH709" s="301"/>
      <c r="AI709" s="301"/>
    </row>
    <row r="710" spans="1:35" ht="20.100000000000001" customHeight="1" x14ac:dyDescent="0.2">
      <c r="A710" s="240">
        <v>707</v>
      </c>
      <c r="B710" s="241" t="s">
        <v>12</v>
      </c>
      <c r="C710" s="310" t="s">
        <v>432</v>
      </c>
      <c r="D710" s="310" t="s">
        <v>438</v>
      </c>
      <c r="E710" s="309">
        <v>587024.92270820576</v>
      </c>
      <c r="F710" s="310" t="s">
        <v>889</v>
      </c>
      <c r="G710" s="244" t="s">
        <v>921</v>
      </c>
      <c r="H710" s="244" t="s">
        <v>429</v>
      </c>
      <c r="I710" s="288">
        <v>1</v>
      </c>
      <c r="J710" s="244" t="s">
        <v>919</v>
      </c>
      <c r="K710" s="244">
        <v>0.5</v>
      </c>
      <c r="L710" s="244">
        <v>0.6</v>
      </c>
      <c r="M710" s="244" t="s">
        <v>89</v>
      </c>
      <c r="N710" s="244">
        <f t="shared" si="19"/>
        <v>0.3</v>
      </c>
      <c r="R710" s="301"/>
      <c r="S710" s="301"/>
      <c r="T710" s="301"/>
      <c r="U710" s="301"/>
      <c r="V710" s="301"/>
      <c r="W710" s="301"/>
      <c r="X710" s="301"/>
      <c r="Y710" s="301"/>
      <c r="Z710" s="301"/>
      <c r="AA710" s="301"/>
      <c r="AB710" s="301"/>
      <c r="AC710" s="301"/>
      <c r="AD710" s="301"/>
      <c r="AE710" s="301"/>
      <c r="AF710" s="301"/>
      <c r="AG710" s="301"/>
      <c r="AH710" s="301"/>
      <c r="AI710" s="301"/>
    </row>
    <row r="711" spans="1:35" ht="20.100000000000001" customHeight="1" x14ac:dyDescent="0.2">
      <c r="A711" s="240">
        <v>708</v>
      </c>
      <c r="B711" s="241" t="s">
        <v>12</v>
      </c>
      <c r="C711" s="310" t="s">
        <v>426</v>
      </c>
      <c r="D711" s="310" t="s">
        <v>438</v>
      </c>
      <c r="E711" s="309">
        <v>586680.69051628758</v>
      </c>
      <c r="F711" s="310" t="s">
        <v>879</v>
      </c>
      <c r="G711" s="244" t="s">
        <v>913</v>
      </c>
      <c r="H711" s="244" t="s">
        <v>429</v>
      </c>
      <c r="I711" s="288">
        <v>1</v>
      </c>
      <c r="J711" s="244" t="s">
        <v>919</v>
      </c>
      <c r="K711" s="244" t="s">
        <v>89</v>
      </c>
      <c r="L711" s="244" t="s">
        <v>89</v>
      </c>
      <c r="M711" s="244">
        <v>1</v>
      </c>
      <c r="N711" s="244">
        <f t="shared" ref="N711:N774" si="20">IF(M711="",K711*L711,IF(G711="R-1",K711*L711,IF(LEFT(G711,1)="R",PI()*((M711^2)/4),K711*L711)))</f>
        <v>0.78539816339744828</v>
      </c>
      <c r="R711" s="301"/>
      <c r="S711" s="301"/>
      <c r="T711" s="301"/>
      <c r="U711" s="301"/>
      <c r="V711" s="301"/>
      <c r="W711" s="301"/>
      <c r="X711" s="301"/>
      <c r="Y711" s="301"/>
      <c r="Z711" s="301"/>
      <c r="AA711" s="301"/>
      <c r="AB711" s="301"/>
      <c r="AC711" s="301"/>
      <c r="AD711" s="301"/>
      <c r="AE711" s="301"/>
      <c r="AF711" s="301"/>
      <c r="AG711" s="301"/>
      <c r="AH711" s="301"/>
      <c r="AI711" s="301"/>
    </row>
    <row r="712" spans="1:35" ht="20.100000000000001" customHeight="1" x14ac:dyDescent="0.2">
      <c r="A712" s="240">
        <v>709</v>
      </c>
      <c r="B712" s="241" t="s">
        <v>12</v>
      </c>
      <c r="C712" s="310" t="s">
        <v>426</v>
      </c>
      <c r="D712" s="310" t="s">
        <v>438</v>
      </c>
      <c r="E712" s="309">
        <v>586567.3633069637</v>
      </c>
      <c r="F712" s="310" t="s">
        <v>871</v>
      </c>
      <c r="G712" s="244" t="s">
        <v>932</v>
      </c>
      <c r="H712" s="244" t="s">
        <v>429</v>
      </c>
      <c r="I712" s="288">
        <v>1</v>
      </c>
      <c r="J712" s="244" t="s">
        <v>919</v>
      </c>
      <c r="K712" s="244">
        <v>1</v>
      </c>
      <c r="L712" s="244">
        <v>1</v>
      </c>
      <c r="M712" s="244" t="s">
        <v>89</v>
      </c>
      <c r="N712" s="244">
        <f t="shared" si="20"/>
        <v>1</v>
      </c>
      <c r="R712" s="301"/>
      <c r="S712" s="301"/>
      <c r="T712" s="301"/>
      <c r="U712" s="301"/>
      <c r="V712" s="301"/>
      <c r="W712" s="301"/>
      <c r="X712" s="301"/>
      <c r="Y712" s="301"/>
      <c r="Z712" s="301"/>
      <c r="AA712" s="301"/>
      <c r="AB712" s="301"/>
      <c r="AC712" s="301"/>
      <c r="AD712" s="301"/>
      <c r="AE712" s="301"/>
      <c r="AF712" s="301"/>
      <c r="AG712" s="301"/>
      <c r="AH712" s="301"/>
      <c r="AI712" s="301"/>
    </row>
    <row r="713" spans="1:35" ht="20.100000000000001" customHeight="1" x14ac:dyDescent="0.2">
      <c r="A713" s="240">
        <v>710</v>
      </c>
      <c r="B713" s="241" t="s">
        <v>12</v>
      </c>
      <c r="C713" s="310" t="s">
        <v>426</v>
      </c>
      <c r="D713" s="310" t="s">
        <v>438</v>
      </c>
      <c r="E713" s="309">
        <v>586477.69363077241</v>
      </c>
      <c r="F713" s="310" t="s">
        <v>880</v>
      </c>
      <c r="G713" s="244" t="s">
        <v>915</v>
      </c>
      <c r="H713" s="244" t="s">
        <v>429</v>
      </c>
      <c r="I713" s="288">
        <v>1</v>
      </c>
      <c r="J713" s="244" t="s">
        <v>919</v>
      </c>
      <c r="K713" s="244">
        <v>0.5</v>
      </c>
      <c r="L713" s="244">
        <v>0.6</v>
      </c>
      <c r="M713" s="244" t="s">
        <v>89</v>
      </c>
      <c r="N713" s="244">
        <f t="shared" si="20"/>
        <v>0.3</v>
      </c>
      <c r="R713" s="301"/>
      <c r="S713" s="301"/>
      <c r="T713" s="301"/>
      <c r="U713" s="301"/>
      <c r="V713" s="301"/>
      <c r="W713" s="301"/>
      <c r="X713" s="301"/>
      <c r="Y713" s="301"/>
      <c r="Z713" s="301"/>
      <c r="AA713" s="301"/>
      <c r="AB713" s="301"/>
      <c r="AC713" s="301"/>
      <c r="AD713" s="301"/>
      <c r="AE713" s="301"/>
      <c r="AF713" s="301"/>
      <c r="AG713" s="301"/>
      <c r="AH713" s="301"/>
      <c r="AI713" s="301"/>
    </row>
    <row r="714" spans="1:35" ht="20.100000000000001" customHeight="1" x14ac:dyDescent="0.2">
      <c r="A714" s="240">
        <v>711</v>
      </c>
      <c r="B714" s="241" t="s">
        <v>12</v>
      </c>
      <c r="C714" s="310" t="s">
        <v>426</v>
      </c>
      <c r="D714" s="310" t="s">
        <v>438</v>
      </c>
      <c r="E714" s="309">
        <v>586467.9732077145</v>
      </c>
      <c r="F714" s="310" t="s">
        <v>880</v>
      </c>
      <c r="G714" s="244" t="s">
        <v>915</v>
      </c>
      <c r="H714" s="244" t="s">
        <v>429</v>
      </c>
      <c r="I714" s="288">
        <v>1</v>
      </c>
      <c r="J714" s="244" t="s">
        <v>919</v>
      </c>
      <c r="K714" s="244">
        <v>0.5</v>
      </c>
      <c r="L714" s="244">
        <v>0.6</v>
      </c>
      <c r="M714" s="244" t="s">
        <v>89</v>
      </c>
      <c r="N714" s="244">
        <f t="shared" si="20"/>
        <v>0.3</v>
      </c>
      <c r="R714" s="301"/>
      <c r="S714" s="301"/>
      <c r="T714" s="301"/>
      <c r="U714" s="301"/>
      <c r="V714" s="301"/>
      <c r="W714" s="301"/>
      <c r="X714" s="301"/>
      <c r="Y714" s="301"/>
      <c r="Z714" s="301"/>
      <c r="AA714" s="301"/>
      <c r="AB714" s="301"/>
      <c r="AC714" s="301"/>
      <c r="AD714" s="301"/>
      <c r="AE714" s="301"/>
      <c r="AF714" s="301"/>
      <c r="AG714" s="301"/>
      <c r="AH714" s="301"/>
      <c r="AI714" s="301"/>
    </row>
    <row r="715" spans="1:35" ht="20.100000000000001" customHeight="1" x14ac:dyDescent="0.2">
      <c r="A715" s="240">
        <v>712</v>
      </c>
      <c r="B715" s="241" t="s">
        <v>12</v>
      </c>
      <c r="C715" s="310" t="s">
        <v>426</v>
      </c>
      <c r="D715" s="310" t="s">
        <v>438</v>
      </c>
      <c r="E715" s="309">
        <v>586445.66056029836</v>
      </c>
      <c r="F715" s="310" t="s">
        <v>880</v>
      </c>
      <c r="G715" s="244" t="s">
        <v>915</v>
      </c>
      <c r="H715" s="244" t="s">
        <v>429</v>
      </c>
      <c r="I715" s="288">
        <v>1</v>
      </c>
      <c r="J715" s="244" t="s">
        <v>919</v>
      </c>
      <c r="K715" s="244">
        <v>0.5</v>
      </c>
      <c r="L715" s="244">
        <v>0.6</v>
      </c>
      <c r="M715" s="244" t="s">
        <v>89</v>
      </c>
      <c r="N715" s="244">
        <f t="shared" si="20"/>
        <v>0.3</v>
      </c>
      <c r="R715" s="301"/>
      <c r="S715" s="301"/>
      <c r="T715" s="301"/>
      <c r="U715" s="301"/>
      <c r="V715" s="301"/>
      <c r="W715" s="301"/>
      <c r="X715" s="301"/>
      <c r="Y715" s="301"/>
      <c r="Z715" s="301"/>
      <c r="AA715" s="301"/>
      <c r="AB715" s="301"/>
      <c r="AC715" s="301"/>
      <c r="AD715" s="301"/>
      <c r="AE715" s="301"/>
      <c r="AF715" s="301"/>
      <c r="AG715" s="301"/>
      <c r="AH715" s="301"/>
      <c r="AI715" s="301"/>
    </row>
    <row r="716" spans="1:35" ht="20.100000000000001" customHeight="1" x14ac:dyDescent="0.2">
      <c r="A716" s="240">
        <v>713</v>
      </c>
      <c r="B716" s="241" t="s">
        <v>12</v>
      </c>
      <c r="C716" s="310" t="s">
        <v>426</v>
      </c>
      <c r="D716" s="310" t="s">
        <v>438</v>
      </c>
      <c r="E716" s="309">
        <v>586435.70397209562</v>
      </c>
      <c r="F716" s="310" t="s">
        <v>880</v>
      </c>
      <c r="G716" s="244" t="s">
        <v>915</v>
      </c>
      <c r="H716" s="244" t="s">
        <v>429</v>
      </c>
      <c r="I716" s="288">
        <v>1</v>
      </c>
      <c r="J716" s="244" t="s">
        <v>919</v>
      </c>
      <c r="K716" s="244">
        <v>0.5</v>
      </c>
      <c r="L716" s="244">
        <v>0.6</v>
      </c>
      <c r="M716" s="244" t="s">
        <v>89</v>
      </c>
      <c r="N716" s="244">
        <f t="shared" si="20"/>
        <v>0.3</v>
      </c>
      <c r="R716" s="301"/>
      <c r="S716" s="301"/>
      <c r="T716" s="301"/>
      <c r="U716" s="301"/>
      <c r="V716" s="301"/>
      <c r="W716" s="301"/>
      <c r="X716" s="301"/>
      <c r="Y716" s="301"/>
      <c r="Z716" s="301"/>
      <c r="AA716" s="301"/>
      <c r="AB716" s="301"/>
      <c r="AC716" s="301"/>
      <c r="AD716" s="301"/>
      <c r="AE716" s="301"/>
      <c r="AF716" s="301"/>
      <c r="AG716" s="301"/>
      <c r="AH716" s="301"/>
      <c r="AI716" s="301"/>
    </row>
    <row r="717" spans="1:35" ht="20.100000000000001" customHeight="1" x14ac:dyDescent="0.2">
      <c r="A717" s="240">
        <v>714</v>
      </c>
      <c r="B717" s="241" t="s">
        <v>12</v>
      </c>
      <c r="C717" s="310" t="s">
        <v>426</v>
      </c>
      <c r="D717" s="310" t="s">
        <v>438</v>
      </c>
      <c r="E717" s="309">
        <v>586425.6215438915</v>
      </c>
      <c r="F717" s="310" t="s">
        <v>880</v>
      </c>
      <c r="G717" s="244" t="s">
        <v>915</v>
      </c>
      <c r="H717" s="244" t="s">
        <v>429</v>
      </c>
      <c r="I717" s="288">
        <v>1</v>
      </c>
      <c r="J717" s="244" t="s">
        <v>919</v>
      </c>
      <c r="K717" s="244">
        <v>0.5</v>
      </c>
      <c r="L717" s="244">
        <v>0.6</v>
      </c>
      <c r="M717" s="244" t="s">
        <v>89</v>
      </c>
      <c r="N717" s="244">
        <f t="shared" si="20"/>
        <v>0.3</v>
      </c>
      <c r="R717" s="301"/>
      <c r="S717" s="301"/>
      <c r="T717" s="301"/>
      <c r="U717" s="301"/>
      <c r="V717" s="301"/>
      <c r="W717" s="301"/>
      <c r="X717" s="301"/>
      <c r="Y717" s="301"/>
      <c r="Z717" s="301"/>
      <c r="AA717" s="301"/>
      <c r="AB717" s="301"/>
      <c r="AC717" s="301"/>
      <c r="AD717" s="301"/>
      <c r="AE717" s="301"/>
      <c r="AF717" s="301"/>
      <c r="AG717" s="301"/>
      <c r="AH717" s="301"/>
      <c r="AI717" s="301"/>
    </row>
    <row r="718" spans="1:35" ht="20.100000000000001" customHeight="1" x14ac:dyDescent="0.2">
      <c r="A718" s="240">
        <v>715</v>
      </c>
      <c r="B718" s="241" t="s">
        <v>12</v>
      </c>
      <c r="C718" s="310" t="s">
        <v>426</v>
      </c>
      <c r="D718" s="310" t="s">
        <v>438</v>
      </c>
      <c r="E718" s="309">
        <v>586405.30948371137</v>
      </c>
      <c r="F718" s="310" t="s">
        <v>880</v>
      </c>
      <c r="G718" s="244" t="s">
        <v>915</v>
      </c>
      <c r="H718" s="244" t="s">
        <v>429</v>
      </c>
      <c r="I718" s="288">
        <v>1</v>
      </c>
      <c r="J718" s="244" t="s">
        <v>919</v>
      </c>
      <c r="K718" s="244">
        <v>0.5</v>
      </c>
      <c r="L718" s="244">
        <v>0.6</v>
      </c>
      <c r="M718" s="244" t="s">
        <v>89</v>
      </c>
      <c r="N718" s="244">
        <f t="shared" si="20"/>
        <v>0.3</v>
      </c>
      <c r="R718" s="301"/>
      <c r="S718" s="301"/>
      <c r="T718" s="301"/>
      <c r="U718" s="301"/>
      <c r="V718" s="301"/>
      <c r="W718" s="301"/>
      <c r="X718" s="301"/>
      <c r="Y718" s="301"/>
      <c r="Z718" s="301"/>
      <c r="AA718" s="301"/>
      <c r="AB718" s="301"/>
      <c r="AC718" s="301"/>
      <c r="AD718" s="301"/>
      <c r="AE718" s="301"/>
      <c r="AF718" s="301"/>
      <c r="AG718" s="301"/>
      <c r="AH718" s="301"/>
      <c r="AI718" s="301"/>
    </row>
    <row r="719" spans="1:35" ht="20.100000000000001" customHeight="1" x14ac:dyDescent="0.2">
      <c r="A719" s="240">
        <v>716</v>
      </c>
      <c r="B719" s="241" t="s">
        <v>12</v>
      </c>
      <c r="C719" s="310" t="s">
        <v>426</v>
      </c>
      <c r="D719" s="310" t="s">
        <v>438</v>
      </c>
      <c r="E719" s="309">
        <v>586395.21880365198</v>
      </c>
      <c r="F719" s="310" t="s">
        <v>880</v>
      </c>
      <c r="G719" s="244" t="s">
        <v>915</v>
      </c>
      <c r="H719" s="244" t="s">
        <v>429</v>
      </c>
      <c r="I719" s="288">
        <v>1</v>
      </c>
      <c r="J719" s="244" t="s">
        <v>919</v>
      </c>
      <c r="K719" s="244">
        <v>0.5</v>
      </c>
      <c r="L719" s="244">
        <v>0.6</v>
      </c>
      <c r="M719" s="244" t="s">
        <v>89</v>
      </c>
      <c r="N719" s="244">
        <f t="shared" si="20"/>
        <v>0.3</v>
      </c>
      <c r="R719" s="301"/>
      <c r="S719" s="301"/>
      <c r="T719" s="301"/>
      <c r="U719" s="301"/>
      <c r="V719" s="301"/>
      <c r="W719" s="301"/>
      <c r="X719" s="301"/>
      <c r="Y719" s="301"/>
      <c r="Z719" s="301"/>
      <c r="AA719" s="301"/>
      <c r="AB719" s="301"/>
      <c r="AC719" s="301"/>
      <c r="AD719" s="301"/>
      <c r="AE719" s="301"/>
      <c r="AF719" s="301"/>
      <c r="AG719" s="301"/>
      <c r="AH719" s="301"/>
      <c r="AI719" s="301"/>
    </row>
    <row r="720" spans="1:35" ht="20.100000000000001" customHeight="1" x14ac:dyDescent="0.2">
      <c r="A720" s="240">
        <v>717</v>
      </c>
      <c r="B720" s="241" t="s">
        <v>12</v>
      </c>
      <c r="C720" s="310" t="s">
        <v>426</v>
      </c>
      <c r="D720" s="310" t="s">
        <v>438</v>
      </c>
      <c r="E720" s="309">
        <v>586385.27279456693</v>
      </c>
      <c r="F720" s="310" t="s">
        <v>880</v>
      </c>
      <c r="G720" s="244" t="s">
        <v>915</v>
      </c>
      <c r="H720" s="244" t="s">
        <v>429</v>
      </c>
      <c r="I720" s="288">
        <v>1</v>
      </c>
      <c r="J720" s="244" t="s">
        <v>919</v>
      </c>
      <c r="K720" s="244">
        <v>0.5</v>
      </c>
      <c r="L720" s="244">
        <v>0.6</v>
      </c>
      <c r="M720" s="244" t="s">
        <v>89</v>
      </c>
      <c r="N720" s="244">
        <f t="shared" si="20"/>
        <v>0.3</v>
      </c>
      <c r="R720" s="301"/>
      <c r="S720" s="301"/>
      <c r="T720" s="301"/>
      <c r="U720" s="301"/>
      <c r="V720" s="301"/>
      <c r="W720" s="301"/>
      <c r="X720" s="301"/>
      <c r="Y720" s="301"/>
      <c r="Z720" s="301"/>
      <c r="AA720" s="301"/>
      <c r="AB720" s="301"/>
      <c r="AC720" s="301"/>
      <c r="AD720" s="301"/>
      <c r="AE720" s="301"/>
      <c r="AF720" s="301"/>
      <c r="AG720" s="301"/>
      <c r="AH720" s="301"/>
      <c r="AI720" s="301"/>
    </row>
    <row r="721" spans="1:35" ht="20.100000000000001" customHeight="1" x14ac:dyDescent="0.2">
      <c r="A721" s="240">
        <v>718</v>
      </c>
      <c r="B721" s="241" t="s">
        <v>12</v>
      </c>
      <c r="C721" s="310" t="s">
        <v>426</v>
      </c>
      <c r="D721" s="310" t="s">
        <v>438</v>
      </c>
      <c r="E721" s="309">
        <v>586362.95066201617</v>
      </c>
      <c r="F721" s="310" t="s">
        <v>880</v>
      </c>
      <c r="G721" s="244" t="s">
        <v>915</v>
      </c>
      <c r="H721" s="244" t="s">
        <v>429</v>
      </c>
      <c r="I721" s="288">
        <v>1</v>
      </c>
      <c r="J721" s="244" t="s">
        <v>919</v>
      </c>
      <c r="K721" s="244">
        <v>0.5</v>
      </c>
      <c r="L721" s="244">
        <v>0.6</v>
      </c>
      <c r="M721" s="244" t="s">
        <v>89</v>
      </c>
      <c r="N721" s="244">
        <f t="shared" si="20"/>
        <v>0.3</v>
      </c>
      <c r="R721" s="301"/>
      <c r="S721" s="301"/>
      <c r="T721" s="301"/>
      <c r="U721" s="301"/>
      <c r="V721" s="301"/>
      <c r="W721" s="301"/>
      <c r="X721" s="301"/>
      <c r="Y721" s="301"/>
      <c r="Z721" s="301"/>
      <c r="AA721" s="301"/>
      <c r="AB721" s="301"/>
      <c r="AC721" s="301"/>
      <c r="AD721" s="301"/>
      <c r="AE721" s="301"/>
      <c r="AF721" s="301"/>
      <c r="AG721" s="301"/>
      <c r="AH721" s="301"/>
      <c r="AI721" s="301"/>
    </row>
    <row r="722" spans="1:35" ht="20.100000000000001" customHeight="1" x14ac:dyDescent="0.2">
      <c r="A722" s="240">
        <v>719</v>
      </c>
      <c r="B722" s="241" t="s">
        <v>12</v>
      </c>
      <c r="C722" s="310" t="s">
        <v>426</v>
      </c>
      <c r="D722" s="310" t="s">
        <v>438</v>
      </c>
      <c r="E722" s="309">
        <v>586353.25344831136</v>
      </c>
      <c r="F722" s="310" t="s">
        <v>880</v>
      </c>
      <c r="G722" s="244" t="s">
        <v>915</v>
      </c>
      <c r="H722" s="244" t="s">
        <v>429</v>
      </c>
      <c r="I722" s="288">
        <v>1</v>
      </c>
      <c r="J722" s="244" t="s">
        <v>919</v>
      </c>
      <c r="K722" s="244">
        <v>0.5</v>
      </c>
      <c r="L722" s="244">
        <v>0.6</v>
      </c>
      <c r="M722" s="244" t="s">
        <v>89</v>
      </c>
      <c r="N722" s="244">
        <f t="shared" si="20"/>
        <v>0.3</v>
      </c>
      <c r="R722" s="301"/>
      <c r="S722" s="301"/>
      <c r="T722" s="301"/>
      <c r="U722" s="301"/>
      <c r="V722" s="301"/>
      <c r="W722" s="301"/>
      <c r="X722" s="301"/>
      <c r="Y722" s="301"/>
      <c r="Z722" s="301"/>
      <c r="AA722" s="301"/>
      <c r="AB722" s="301"/>
      <c r="AC722" s="301"/>
      <c r="AD722" s="301"/>
      <c r="AE722" s="301"/>
      <c r="AF722" s="301"/>
      <c r="AG722" s="301"/>
      <c r="AH722" s="301"/>
      <c r="AI722" s="301"/>
    </row>
    <row r="723" spans="1:35" ht="20.100000000000001" customHeight="1" x14ac:dyDescent="0.2">
      <c r="A723" s="240">
        <v>720</v>
      </c>
      <c r="B723" s="241" t="s">
        <v>12</v>
      </c>
      <c r="C723" s="310" t="s">
        <v>426</v>
      </c>
      <c r="D723" s="310" t="s">
        <v>438</v>
      </c>
      <c r="E723" s="309">
        <v>586339.51120682398</v>
      </c>
      <c r="F723" s="310" t="s">
        <v>880</v>
      </c>
      <c r="G723" s="244" t="s">
        <v>915</v>
      </c>
      <c r="H723" s="244" t="s">
        <v>429</v>
      </c>
      <c r="I723" s="288">
        <v>1</v>
      </c>
      <c r="J723" s="244" t="s">
        <v>919</v>
      </c>
      <c r="K723" s="244">
        <v>0.5</v>
      </c>
      <c r="L723" s="244">
        <v>0.6</v>
      </c>
      <c r="M723" s="244" t="s">
        <v>89</v>
      </c>
      <c r="N723" s="244">
        <f t="shared" si="20"/>
        <v>0.3</v>
      </c>
      <c r="R723" s="301"/>
      <c r="S723" s="301"/>
      <c r="T723" s="301"/>
      <c r="U723" s="301"/>
      <c r="V723" s="301"/>
      <c r="W723" s="301"/>
      <c r="X723" s="301"/>
      <c r="Y723" s="301"/>
      <c r="Z723" s="301"/>
      <c r="AA723" s="301"/>
      <c r="AB723" s="301"/>
      <c r="AC723" s="301"/>
      <c r="AD723" s="301"/>
      <c r="AE723" s="301"/>
      <c r="AF723" s="301"/>
      <c r="AG723" s="301"/>
      <c r="AH723" s="301"/>
      <c r="AI723" s="301"/>
    </row>
    <row r="724" spans="1:35" ht="20.100000000000001" customHeight="1" x14ac:dyDescent="0.2">
      <c r="A724" s="240">
        <v>721</v>
      </c>
      <c r="B724" s="241" t="s">
        <v>12</v>
      </c>
      <c r="C724" s="310" t="s">
        <v>426</v>
      </c>
      <c r="D724" s="310" t="s">
        <v>438</v>
      </c>
      <c r="E724" s="309">
        <v>586330.20632247825</v>
      </c>
      <c r="F724" s="310" t="s">
        <v>880</v>
      </c>
      <c r="G724" s="244" t="s">
        <v>915</v>
      </c>
      <c r="H724" s="244" t="s">
        <v>429</v>
      </c>
      <c r="I724" s="288">
        <v>1</v>
      </c>
      <c r="J724" s="244" t="s">
        <v>919</v>
      </c>
      <c r="K724" s="244">
        <v>0.5</v>
      </c>
      <c r="L724" s="244">
        <v>0.6</v>
      </c>
      <c r="M724" s="244" t="s">
        <v>89</v>
      </c>
      <c r="N724" s="244">
        <f t="shared" si="20"/>
        <v>0.3</v>
      </c>
      <c r="R724" s="301"/>
      <c r="S724" s="301"/>
      <c r="T724" s="301"/>
      <c r="U724" s="301"/>
      <c r="V724" s="301"/>
      <c r="W724" s="301"/>
      <c r="X724" s="301"/>
      <c r="Y724" s="301"/>
      <c r="Z724" s="301"/>
      <c r="AA724" s="301"/>
      <c r="AB724" s="301"/>
      <c r="AC724" s="301"/>
      <c r="AD724" s="301"/>
      <c r="AE724" s="301"/>
      <c r="AF724" s="301"/>
      <c r="AG724" s="301"/>
      <c r="AH724" s="301"/>
      <c r="AI724" s="301"/>
    </row>
    <row r="725" spans="1:35" ht="20.100000000000001" customHeight="1" x14ac:dyDescent="0.2">
      <c r="A725" s="240">
        <v>722</v>
      </c>
      <c r="B725" s="241" t="s">
        <v>12</v>
      </c>
      <c r="C725" s="310" t="s">
        <v>426</v>
      </c>
      <c r="D725" s="310" t="s">
        <v>438</v>
      </c>
      <c r="E725" s="309">
        <v>586315.68173966766</v>
      </c>
      <c r="F725" s="310" t="s">
        <v>880</v>
      </c>
      <c r="G725" s="244" t="s">
        <v>915</v>
      </c>
      <c r="H725" s="244" t="s">
        <v>429</v>
      </c>
      <c r="I725" s="288">
        <v>1</v>
      </c>
      <c r="J725" s="244" t="s">
        <v>919</v>
      </c>
      <c r="K725" s="244">
        <v>0.5</v>
      </c>
      <c r="L725" s="244">
        <v>0.6</v>
      </c>
      <c r="M725" s="244" t="s">
        <v>89</v>
      </c>
      <c r="N725" s="244">
        <f t="shared" si="20"/>
        <v>0.3</v>
      </c>
      <c r="R725" s="301"/>
      <c r="S725" s="301"/>
      <c r="T725" s="301"/>
      <c r="U725" s="301"/>
      <c r="V725" s="301"/>
      <c r="W725" s="301"/>
      <c r="X725" s="301"/>
      <c r="Y725" s="301"/>
      <c r="Z725" s="301"/>
      <c r="AA725" s="301"/>
      <c r="AB725" s="301"/>
      <c r="AC725" s="301"/>
      <c r="AD725" s="301"/>
      <c r="AE725" s="301"/>
      <c r="AF725" s="301"/>
      <c r="AG725" s="301"/>
      <c r="AH725" s="301"/>
      <c r="AI725" s="301"/>
    </row>
    <row r="726" spans="1:35" ht="20.100000000000001" customHeight="1" x14ac:dyDescent="0.2">
      <c r="A726" s="240">
        <v>723</v>
      </c>
      <c r="B726" s="241" t="s">
        <v>12</v>
      </c>
      <c r="C726" s="310" t="s">
        <v>426</v>
      </c>
      <c r="D726" s="310" t="s">
        <v>438</v>
      </c>
      <c r="E726" s="309">
        <v>586307.08522015752</v>
      </c>
      <c r="F726" s="310" t="s">
        <v>880</v>
      </c>
      <c r="G726" s="244" t="s">
        <v>915</v>
      </c>
      <c r="H726" s="244" t="s">
        <v>429</v>
      </c>
      <c r="I726" s="288">
        <v>1</v>
      </c>
      <c r="J726" s="244" t="s">
        <v>919</v>
      </c>
      <c r="K726" s="244">
        <v>0.5</v>
      </c>
      <c r="L726" s="244">
        <v>0.6</v>
      </c>
      <c r="M726" s="244" t="s">
        <v>89</v>
      </c>
      <c r="N726" s="244">
        <f t="shared" si="20"/>
        <v>0.3</v>
      </c>
      <c r="R726" s="301"/>
      <c r="S726" s="301"/>
      <c r="T726" s="301"/>
      <c r="U726" s="301"/>
      <c r="V726" s="301"/>
      <c r="W726" s="301"/>
      <c r="X726" s="301"/>
      <c r="Y726" s="301"/>
      <c r="Z726" s="301"/>
      <c r="AA726" s="301"/>
      <c r="AB726" s="301"/>
      <c r="AC726" s="301"/>
      <c r="AD726" s="301"/>
      <c r="AE726" s="301"/>
      <c r="AF726" s="301"/>
      <c r="AG726" s="301"/>
      <c r="AH726" s="301"/>
      <c r="AI726" s="301"/>
    </row>
    <row r="727" spans="1:35" ht="20.100000000000001" customHeight="1" x14ac:dyDescent="0.2">
      <c r="A727" s="240">
        <v>724</v>
      </c>
      <c r="B727" s="241" t="s">
        <v>12</v>
      </c>
      <c r="C727" s="310" t="s">
        <v>426</v>
      </c>
      <c r="D727" s="310" t="s">
        <v>438</v>
      </c>
      <c r="E727" s="309">
        <v>586292.2534483131</v>
      </c>
      <c r="F727" s="310" t="s">
        <v>880</v>
      </c>
      <c r="G727" s="244" t="s">
        <v>915</v>
      </c>
      <c r="H727" s="244" t="s">
        <v>429</v>
      </c>
      <c r="I727" s="288">
        <v>1</v>
      </c>
      <c r="J727" s="244" t="s">
        <v>919</v>
      </c>
      <c r="K727" s="244">
        <v>0.5</v>
      </c>
      <c r="L727" s="244">
        <v>0.6</v>
      </c>
      <c r="M727" s="244" t="s">
        <v>89</v>
      </c>
      <c r="N727" s="244">
        <f t="shared" si="20"/>
        <v>0.3</v>
      </c>
      <c r="R727" s="301"/>
      <c r="S727" s="301"/>
      <c r="T727" s="301"/>
      <c r="U727" s="301"/>
      <c r="V727" s="301"/>
      <c r="W727" s="301"/>
      <c r="X727" s="301"/>
      <c r="Y727" s="301"/>
      <c r="Z727" s="301"/>
      <c r="AA727" s="301"/>
      <c r="AB727" s="301"/>
      <c r="AC727" s="301"/>
      <c r="AD727" s="301"/>
      <c r="AE727" s="301"/>
      <c r="AF727" s="301"/>
      <c r="AG727" s="301"/>
      <c r="AH727" s="301"/>
      <c r="AI727" s="301"/>
    </row>
    <row r="728" spans="1:35" ht="20.100000000000001" customHeight="1" x14ac:dyDescent="0.2">
      <c r="A728" s="240">
        <v>725</v>
      </c>
      <c r="B728" s="241" t="s">
        <v>12</v>
      </c>
      <c r="C728" s="310" t="s">
        <v>426</v>
      </c>
      <c r="D728" s="310" t="s">
        <v>438</v>
      </c>
      <c r="E728" s="309">
        <v>586277.22176727478</v>
      </c>
      <c r="F728" s="310" t="s">
        <v>880</v>
      </c>
      <c r="G728" s="244" t="s">
        <v>915</v>
      </c>
      <c r="H728" s="244" t="s">
        <v>429</v>
      </c>
      <c r="I728" s="288">
        <v>1</v>
      </c>
      <c r="J728" s="244" t="s">
        <v>919</v>
      </c>
      <c r="K728" s="244">
        <v>0.5</v>
      </c>
      <c r="L728" s="244">
        <v>0.6</v>
      </c>
      <c r="M728" s="244" t="s">
        <v>89</v>
      </c>
      <c r="N728" s="244">
        <f t="shared" si="20"/>
        <v>0.3</v>
      </c>
      <c r="R728" s="301"/>
      <c r="S728" s="301"/>
      <c r="T728" s="301"/>
      <c r="U728" s="301"/>
      <c r="V728" s="301"/>
      <c r="W728" s="301"/>
      <c r="X728" s="301"/>
      <c r="Y728" s="301"/>
      <c r="Z728" s="301"/>
      <c r="AA728" s="301"/>
      <c r="AB728" s="301"/>
      <c r="AC728" s="301"/>
      <c r="AD728" s="301"/>
      <c r="AE728" s="301"/>
      <c r="AF728" s="301"/>
      <c r="AG728" s="301"/>
      <c r="AH728" s="301"/>
      <c r="AI728" s="301"/>
    </row>
    <row r="729" spans="1:35" ht="20.100000000000001" customHeight="1" x14ac:dyDescent="0.2">
      <c r="A729" s="240">
        <v>726</v>
      </c>
      <c r="B729" s="241" t="s">
        <v>12</v>
      </c>
      <c r="C729" s="310" t="s">
        <v>426</v>
      </c>
      <c r="D729" s="310" t="s">
        <v>438</v>
      </c>
      <c r="E729" s="309">
        <v>585790.26582036249</v>
      </c>
      <c r="F729" s="310" t="s">
        <v>871</v>
      </c>
      <c r="G729" s="244" t="s">
        <v>927</v>
      </c>
      <c r="H729" s="244" t="s">
        <v>429</v>
      </c>
      <c r="I729" s="288">
        <v>1</v>
      </c>
      <c r="J729" s="244" t="s">
        <v>919</v>
      </c>
      <c r="K729" s="244">
        <v>1</v>
      </c>
      <c r="L729" s="244">
        <v>1</v>
      </c>
      <c r="M729" s="244" t="s">
        <v>89</v>
      </c>
      <c r="N729" s="244">
        <f t="shared" si="20"/>
        <v>1</v>
      </c>
      <c r="R729" s="301"/>
      <c r="S729" s="301"/>
      <c r="T729" s="301"/>
      <c r="U729" s="301"/>
      <c r="V729" s="301"/>
      <c r="W729" s="301"/>
      <c r="X729" s="301"/>
      <c r="Y729" s="301"/>
      <c r="Z729" s="301"/>
      <c r="AA729" s="301"/>
      <c r="AB729" s="301"/>
      <c r="AC729" s="301"/>
      <c r="AD729" s="301"/>
      <c r="AE729" s="301"/>
      <c r="AF729" s="301"/>
      <c r="AG729" s="301"/>
      <c r="AH729" s="301"/>
      <c r="AI729" s="301"/>
    </row>
    <row r="730" spans="1:35" ht="20.100000000000001" customHeight="1" x14ac:dyDescent="0.2">
      <c r="A730" s="240">
        <v>727</v>
      </c>
      <c r="B730" s="241" t="s">
        <v>12</v>
      </c>
      <c r="C730" s="310" t="s">
        <v>426</v>
      </c>
      <c r="D730" s="310" t="s">
        <v>438</v>
      </c>
      <c r="E730" s="309">
        <v>585744.76918100077</v>
      </c>
      <c r="F730" s="310" t="s">
        <v>892</v>
      </c>
      <c r="G730" s="244" t="s">
        <v>903</v>
      </c>
      <c r="H730" s="244" t="s">
        <v>429</v>
      </c>
      <c r="I730" s="288">
        <v>1</v>
      </c>
      <c r="J730" s="244" t="s">
        <v>919</v>
      </c>
      <c r="K730" s="244">
        <v>0.2</v>
      </c>
      <c r="L730" s="244">
        <v>0.9</v>
      </c>
      <c r="M730" s="244" t="s">
        <v>89</v>
      </c>
      <c r="N730" s="244">
        <f t="shared" si="20"/>
        <v>0.18000000000000002</v>
      </c>
      <c r="R730" s="301"/>
      <c r="S730" s="301"/>
      <c r="T730" s="301"/>
      <c r="U730" s="301"/>
      <c r="V730" s="301"/>
      <c r="W730" s="301"/>
      <c r="X730" s="301"/>
      <c r="Y730" s="301"/>
      <c r="Z730" s="301"/>
      <c r="AA730" s="301"/>
      <c r="AB730" s="301"/>
      <c r="AC730" s="301"/>
      <c r="AD730" s="301"/>
      <c r="AE730" s="301"/>
      <c r="AF730" s="301"/>
      <c r="AG730" s="301"/>
      <c r="AH730" s="301"/>
      <c r="AI730" s="301"/>
    </row>
    <row r="731" spans="1:35" ht="20.100000000000001" customHeight="1" x14ac:dyDescent="0.2">
      <c r="A731" s="240">
        <v>728</v>
      </c>
      <c r="B731" s="241" t="s">
        <v>12</v>
      </c>
      <c r="C731" s="310" t="s">
        <v>426</v>
      </c>
      <c r="D731" s="310" t="s">
        <v>438</v>
      </c>
      <c r="E731" s="309">
        <v>585422.29418107797</v>
      </c>
      <c r="F731" s="310" t="s">
        <v>879</v>
      </c>
      <c r="G731" s="244" t="s">
        <v>913</v>
      </c>
      <c r="H731" s="244" t="s">
        <v>429</v>
      </c>
      <c r="I731" s="288">
        <v>1</v>
      </c>
      <c r="J731" s="244" t="s">
        <v>919</v>
      </c>
      <c r="K731" s="244" t="s">
        <v>89</v>
      </c>
      <c r="L731" s="244" t="s">
        <v>89</v>
      </c>
      <c r="M731" s="244">
        <v>1</v>
      </c>
      <c r="N731" s="244">
        <f t="shared" si="20"/>
        <v>0.78539816339744828</v>
      </c>
      <c r="R731" s="301"/>
      <c r="S731" s="301"/>
      <c r="T731" s="301"/>
      <c r="U731" s="301"/>
      <c r="V731" s="301"/>
      <c r="W731" s="301"/>
      <c r="X731" s="301"/>
      <c r="Y731" s="301"/>
      <c r="Z731" s="301"/>
      <c r="AA731" s="301"/>
      <c r="AB731" s="301"/>
      <c r="AC731" s="301"/>
      <c r="AD731" s="301"/>
      <c r="AE731" s="301"/>
      <c r="AF731" s="301"/>
      <c r="AG731" s="301"/>
      <c r="AH731" s="301"/>
      <c r="AI731" s="301"/>
    </row>
    <row r="732" spans="1:35" ht="20.100000000000001" customHeight="1" x14ac:dyDescent="0.2">
      <c r="A732" s="240">
        <v>729</v>
      </c>
      <c r="B732" s="241" t="s">
        <v>12</v>
      </c>
      <c r="C732" s="310" t="s">
        <v>426</v>
      </c>
      <c r="D732" s="310" t="s">
        <v>438</v>
      </c>
      <c r="E732" s="309">
        <v>585016.79012710217</v>
      </c>
      <c r="F732" s="310" t="s">
        <v>879</v>
      </c>
      <c r="G732" s="244" t="s">
        <v>913</v>
      </c>
      <c r="H732" s="244" t="s">
        <v>429</v>
      </c>
      <c r="I732" s="288">
        <v>1</v>
      </c>
      <c r="J732" s="244" t="s">
        <v>919</v>
      </c>
      <c r="K732" s="244" t="s">
        <v>89</v>
      </c>
      <c r="L732" s="244" t="s">
        <v>89</v>
      </c>
      <c r="M732" s="244">
        <v>1</v>
      </c>
      <c r="N732" s="244">
        <f t="shared" si="20"/>
        <v>0.78539816339744828</v>
      </c>
      <c r="R732" s="301"/>
      <c r="S732" s="301"/>
      <c r="T732" s="301"/>
      <c r="U732" s="301"/>
      <c r="V732" s="301"/>
      <c r="W732" s="301"/>
      <c r="X732" s="301"/>
      <c r="Y732" s="301"/>
      <c r="Z732" s="301"/>
      <c r="AA732" s="301"/>
      <c r="AB732" s="301"/>
      <c r="AC732" s="301"/>
      <c r="AD732" s="301"/>
      <c r="AE732" s="301"/>
      <c r="AF732" s="301"/>
      <c r="AG732" s="301"/>
      <c r="AH732" s="301"/>
      <c r="AI732" s="301"/>
    </row>
    <row r="733" spans="1:35" ht="20.100000000000001" customHeight="1" x14ac:dyDescent="0.2">
      <c r="A733" s="240">
        <v>730</v>
      </c>
      <c r="B733" s="241" t="s">
        <v>12</v>
      </c>
      <c r="C733" s="310" t="s">
        <v>426</v>
      </c>
      <c r="D733" s="310" t="s">
        <v>438</v>
      </c>
      <c r="E733" s="309">
        <v>584943.36330696905</v>
      </c>
      <c r="F733" s="310" t="s">
        <v>879</v>
      </c>
      <c r="G733" s="244" t="s">
        <v>881</v>
      </c>
      <c r="H733" s="244" t="s">
        <v>429</v>
      </c>
      <c r="I733" s="288">
        <v>1</v>
      </c>
      <c r="J733" s="244" t="s">
        <v>919</v>
      </c>
      <c r="K733" s="244" t="s">
        <v>89</v>
      </c>
      <c r="L733" s="244" t="s">
        <v>89</v>
      </c>
      <c r="M733" s="244">
        <v>1</v>
      </c>
      <c r="N733" s="244">
        <f t="shared" si="20"/>
        <v>0.78539816339744828</v>
      </c>
      <c r="R733" s="301"/>
      <c r="S733" s="301"/>
      <c r="T733" s="301"/>
      <c r="U733" s="301"/>
      <c r="V733" s="301"/>
      <c r="W733" s="301"/>
      <c r="X733" s="301"/>
      <c r="Y733" s="301"/>
      <c r="Z733" s="301"/>
      <c r="AA733" s="301"/>
      <c r="AB733" s="301"/>
      <c r="AC733" s="301"/>
      <c r="AD733" s="301"/>
      <c r="AE733" s="301"/>
      <c r="AF733" s="301"/>
      <c r="AG733" s="301"/>
      <c r="AH733" s="301"/>
      <c r="AI733" s="301"/>
    </row>
    <row r="734" spans="1:35" ht="20.100000000000001" customHeight="1" x14ac:dyDescent="0.2">
      <c r="A734" s="240">
        <v>731</v>
      </c>
      <c r="B734" s="241" t="s">
        <v>12</v>
      </c>
      <c r="C734" s="310" t="s">
        <v>426</v>
      </c>
      <c r="D734" s="310" t="s">
        <v>438</v>
      </c>
      <c r="E734" s="309">
        <v>584830.71487064939</v>
      </c>
      <c r="F734" s="310" t="s">
        <v>888</v>
      </c>
      <c r="G734" s="244" t="s">
        <v>926</v>
      </c>
      <c r="H734" s="244" t="s">
        <v>429</v>
      </c>
      <c r="I734" s="288">
        <v>1</v>
      </c>
      <c r="J734" s="244" t="s">
        <v>919</v>
      </c>
      <c r="K734" s="244">
        <v>0.5</v>
      </c>
      <c r="L734" s="244">
        <v>0.8</v>
      </c>
      <c r="M734" s="244" t="s">
        <v>89</v>
      </c>
      <c r="N734" s="244">
        <f t="shared" si="20"/>
        <v>0.4</v>
      </c>
      <c r="R734" s="301"/>
      <c r="S734" s="301"/>
      <c r="T734" s="301"/>
      <c r="U734" s="301"/>
      <c r="V734" s="301"/>
      <c r="W734" s="301"/>
      <c r="X734" s="301"/>
      <c r="Y734" s="301"/>
      <c r="Z734" s="301"/>
      <c r="AA734" s="301"/>
      <c r="AB734" s="301"/>
      <c r="AC734" s="301"/>
      <c r="AD734" s="301"/>
      <c r="AE734" s="301"/>
      <c r="AF734" s="301"/>
      <c r="AG734" s="301"/>
      <c r="AH734" s="301"/>
      <c r="AI734" s="301"/>
    </row>
    <row r="735" spans="1:35" ht="20.100000000000001" customHeight="1" x14ac:dyDescent="0.2">
      <c r="A735" s="240">
        <v>732</v>
      </c>
      <c r="B735" s="241" t="s">
        <v>12</v>
      </c>
      <c r="C735" s="310" t="s">
        <v>426</v>
      </c>
      <c r="D735" s="310" t="s">
        <v>438</v>
      </c>
      <c r="E735" s="309">
        <v>584403.33340180991</v>
      </c>
      <c r="F735" s="310" t="s">
        <v>871</v>
      </c>
      <c r="G735" s="244" t="s">
        <v>927</v>
      </c>
      <c r="H735" s="244" t="s">
        <v>429</v>
      </c>
      <c r="I735" s="288">
        <v>1</v>
      </c>
      <c r="J735" s="244" t="s">
        <v>919</v>
      </c>
      <c r="K735" s="244">
        <v>1.2</v>
      </c>
      <c r="L735" s="244">
        <v>1.2</v>
      </c>
      <c r="M735" s="244" t="s">
        <v>89</v>
      </c>
      <c r="N735" s="244">
        <f t="shared" si="20"/>
        <v>1.44</v>
      </c>
      <c r="R735" s="301"/>
      <c r="S735" s="301"/>
      <c r="T735" s="301"/>
      <c r="U735" s="301"/>
      <c r="V735" s="301"/>
      <c r="W735" s="301"/>
      <c r="X735" s="301"/>
      <c r="Y735" s="301"/>
      <c r="Z735" s="301"/>
      <c r="AA735" s="301"/>
      <c r="AB735" s="301"/>
      <c r="AC735" s="301"/>
      <c r="AD735" s="301"/>
      <c r="AE735" s="301"/>
      <c r="AF735" s="301"/>
      <c r="AG735" s="301"/>
      <c r="AH735" s="301"/>
      <c r="AI735" s="301"/>
    </row>
    <row r="736" spans="1:35" ht="20.100000000000001" customHeight="1" x14ac:dyDescent="0.2">
      <c r="A736" s="240">
        <v>733</v>
      </c>
      <c r="B736" s="241" t="s">
        <v>12</v>
      </c>
      <c r="C736" s="310" t="s">
        <v>426</v>
      </c>
      <c r="D736" s="310" t="s">
        <v>438</v>
      </c>
      <c r="E736" s="309">
        <v>584347.94568964792</v>
      </c>
      <c r="F736" s="310" t="s">
        <v>871</v>
      </c>
      <c r="G736" s="244" t="s">
        <v>872</v>
      </c>
      <c r="H736" s="244" t="s">
        <v>429</v>
      </c>
      <c r="I736" s="288">
        <v>2</v>
      </c>
      <c r="J736" s="244" t="s">
        <v>919</v>
      </c>
      <c r="K736" s="244">
        <v>1</v>
      </c>
      <c r="L736" s="244">
        <v>2</v>
      </c>
      <c r="M736" s="244" t="s">
        <v>89</v>
      </c>
      <c r="N736" s="244">
        <f t="shared" si="20"/>
        <v>2</v>
      </c>
      <c r="R736" s="301"/>
      <c r="S736" s="301"/>
      <c r="T736" s="301"/>
      <c r="U736" s="301"/>
      <c r="V736" s="301"/>
      <c r="W736" s="301"/>
      <c r="X736" s="301"/>
      <c r="Y736" s="301"/>
      <c r="Z736" s="301"/>
      <c r="AA736" s="301"/>
      <c r="AB736" s="301"/>
      <c r="AC736" s="301"/>
      <c r="AD736" s="301"/>
      <c r="AE736" s="301"/>
      <c r="AF736" s="301"/>
      <c r="AG736" s="301"/>
      <c r="AH736" s="301"/>
      <c r="AI736" s="301"/>
    </row>
    <row r="737" spans="1:35" ht="20.100000000000001" customHeight="1" x14ac:dyDescent="0.2">
      <c r="A737" s="240">
        <v>734</v>
      </c>
      <c r="B737" s="241" t="s">
        <v>12</v>
      </c>
      <c r="C737" s="310" t="s">
        <v>426</v>
      </c>
      <c r="D737" s="310" t="s">
        <v>438</v>
      </c>
      <c r="E737" s="309">
        <v>584292.73207715258</v>
      </c>
      <c r="F737" s="310" t="s">
        <v>871</v>
      </c>
      <c r="G737" s="244" t="s">
        <v>872</v>
      </c>
      <c r="H737" s="244" t="s">
        <v>429</v>
      </c>
      <c r="I737" s="288">
        <v>2</v>
      </c>
      <c r="J737" s="244" t="s">
        <v>919</v>
      </c>
      <c r="K737" s="244">
        <v>1</v>
      </c>
      <c r="L737" s="244">
        <v>2</v>
      </c>
      <c r="M737" s="244" t="s">
        <v>89</v>
      </c>
      <c r="N737" s="244">
        <f t="shared" si="20"/>
        <v>2</v>
      </c>
      <c r="R737" s="301"/>
      <c r="S737" s="301"/>
      <c r="T737" s="301"/>
      <c r="U737" s="301"/>
      <c r="V737" s="301"/>
      <c r="W737" s="301"/>
      <c r="X737" s="301"/>
      <c r="Y737" s="301"/>
      <c r="Z737" s="301"/>
      <c r="AA737" s="301"/>
      <c r="AB737" s="301"/>
      <c r="AC737" s="301"/>
      <c r="AD737" s="301"/>
      <c r="AE737" s="301"/>
      <c r="AF737" s="301"/>
      <c r="AG737" s="301"/>
      <c r="AH737" s="301"/>
      <c r="AI737" s="301"/>
    </row>
    <row r="738" spans="1:35" ht="20.100000000000001" customHeight="1" x14ac:dyDescent="0.2">
      <c r="A738" s="240">
        <v>735</v>
      </c>
      <c r="B738" s="241" t="s">
        <v>12</v>
      </c>
      <c r="C738" s="310" t="s">
        <v>426</v>
      </c>
      <c r="D738" s="310" t="s">
        <v>438</v>
      </c>
      <c r="E738" s="309">
        <v>584236.5674787343</v>
      </c>
      <c r="F738" s="310" t="s">
        <v>871</v>
      </c>
      <c r="G738" s="244" t="s">
        <v>872</v>
      </c>
      <c r="H738" s="244" t="s">
        <v>429</v>
      </c>
      <c r="I738" s="288">
        <v>2</v>
      </c>
      <c r="J738" s="244" t="s">
        <v>919</v>
      </c>
      <c r="K738" s="244">
        <v>1</v>
      </c>
      <c r="L738" s="244">
        <v>1.5</v>
      </c>
      <c r="M738" s="244" t="s">
        <v>89</v>
      </c>
      <c r="N738" s="244">
        <f t="shared" si="20"/>
        <v>1.5</v>
      </c>
      <c r="R738" s="301"/>
      <c r="S738" s="301"/>
      <c r="T738" s="301"/>
      <c r="U738" s="301"/>
      <c r="V738" s="301"/>
      <c r="W738" s="301"/>
      <c r="X738" s="301"/>
      <c r="Y738" s="301"/>
      <c r="Z738" s="301"/>
      <c r="AA738" s="301"/>
      <c r="AB738" s="301"/>
      <c r="AC738" s="301"/>
      <c r="AD738" s="301"/>
      <c r="AE738" s="301"/>
      <c r="AF738" s="301"/>
      <c r="AG738" s="301"/>
      <c r="AH738" s="301"/>
      <c r="AI738" s="301"/>
    </row>
    <row r="739" spans="1:35" ht="20.100000000000001" customHeight="1" x14ac:dyDescent="0.2">
      <c r="A739" s="240">
        <v>736</v>
      </c>
      <c r="B739" s="241" t="s">
        <v>12</v>
      </c>
      <c r="C739" s="310" t="s">
        <v>426</v>
      </c>
      <c r="D739" s="310" t="s">
        <v>438</v>
      </c>
      <c r="E739" s="309">
        <v>584214.6874233454</v>
      </c>
      <c r="F739" s="310" t="s">
        <v>892</v>
      </c>
      <c r="G739" s="244" t="s">
        <v>903</v>
      </c>
      <c r="H739" s="244" t="s">
        <v>429</v>
      </c>
      <c r="I739" s="288">
        <v>1</v>
      </c>
      <c r="J739" s="244" t="s">
        <v>919</v>
      </c>
      <c r="K739" s="244">
        <v>0.5</v>
      </c>
      <c r="L739" s="244">
        <v>1</v>
      </c>
      <c r="M739" s="244" t="s">
        <v>89</v>
      </c>
      <c r="N739" s="244">
        <f t="shared" si="20"/>
        <v>0.5</v>
      </c>
      <c r="R739" s="301"/>
      <c r="S739" s="301"/>
      <c r="T739" s="301"/>
      <c r="U739" s="301"/>
      <c r="V739" s="301"/>
      <c r="W739" s="301"/>
      <c r="X739" s="301"/>
      <c r="Y739" s="301"/>
      <c r="Z739" s="301"/>
      <c r="AA739" s="301"/>
      <c r="AB739" s="301"/>
      <c r="AC739" s="301"/>
      <c r="AD739" s="301"/>
      <c r="AE739" s="301"/>
      <c r="AF739" s="301"/>
      <c r="AG739" s="301"/>
      <c r="AH739" s="301"/>
      <c r="AI739" s="301"/>
    </row>
    <row r="740" spans="1:35" ht="20.100000000000001" customHeight="1" x14ac:dyDescent="0.2">
      <c r="A740" s="240">
        <v>737</v>
      </c>
      <c r="B740" s="241" t="s">
        <v>12</v>
      </c>
      <c r="C740" s="310" t="s">
        <v>426</v>
      </c>
      <c r="D740" s="310" t="s">
        <v>438</v>
      </c>
      <c r="E740" s="309">
        <v>584203.76228062715</v>
      </c>
      <c r="F740" s="310" t="s">
        <v>897</v>
      </c>
      <c r="G740" s="244" t="s">
        <v>922</v>
      </c>
      <c r="H740" s="244" t="s">
        <v>429</v>
      </c>
      <c r="I740" s="288">
        <v>2</v>
      </c>
      <c r="J740" s="244" t="s">
        <v>919</v>
      </c>
      <c r="K740" s="244">
        <v>2</v>
      </c>
      <c r="L740" s="244">
        <v>1.5</v>
      </c>
      <c r="M740" s="244" t="s">
        <v>89</v>
      </c>
      <c r="N740" s="244">
        <f t="shared" si="20"/>
        <v>3</v>
      </c>
      <c r="R740" s="301"/>
      <c r="S740" s="301"/>
      <c r="T740" s="301"/>
      <c r="U740" s="301"/>
      <c r="V740" s="301"/>
      <c r="W740" s="301"/>
      <c r="X740" s="301"/>
      <c r="Y740" s="301"/>
      <c r="Z740" s="301"/>
      <c r="AA740" s="301"/>
      <c r="AB740" s="301"/>
      <c r="AC740" s="301"/>
      <c r="AD740" s="301"/>
      <c r="AE740" s="301"/>
      <c r="AF740" s="301"/>
      <c r="AG740" s="301"/>
      <c r="AH740" s="301"/>
      <c r="AI740" s="301"/>
    </row>
    <row r="741" spans="1:35" ht="20.100000000000001" customHeight="1" x14ac:dyDescent="0.2">
      <c r="A741" s="240">
        <v>738</v>
      </c>
      <c r="B741" s="241" t="s">
        <v>12</v>
      </c>
      <c r="C741" s="310" t="s">
        <v>426</v>
      </c>
      <c r="D741" s="310" t="s">
        <v>438</v>
      </c>
      <c r="E741" s="309">
        <v>584180.20540751482</v>
      </c>
      <c r="F741" s="310" t="s">
        <v>871</v>
      </c>
      <c r="G741" s="244" t="s">
        <v>872</v>
      </c>
      <c r="H741" s="244" t="s">
        <v>429</v>
      </c>
      <c r="I741" s="288">
        <v>2</v>
      </c>
      <c r="J741" s="244" t="s">
        <v>919</v>
      </c>
      <c r="K741" s="244">
        <v>1</v>
      </c>
      <c r="L741" s="244">
        <v>2</v>
      </c>
      <c r="M741" s="244" t="s">
        <v>89</v>
      </c>
      <c r="N741" s="244">
        <f t="shared" si="20"/>
        <v>2</v>
      </c>
      <c r="R741" s="301"/>
      <c r="S741" s="301"/>
      <c r="T741" s="301"/>
      <c r="U741" s="301"/>
      <c r="V741" s="301"/>
      <c r="W741" s="301"/>
      <c r="X741" s="301"/>
      <c r="Y741" s="301"/>
      <c r="Z741" s="301"/>
      <c r="AA741" s="301"/>
      <c r="AB741" s="301"/>
      <c r="AC741" s="301"/>
      <c r="AD741" s="301"/>
      <c r="AE741" s="301"/>
      <c r="AF741" s="301"/>
      <c r="AG741" s="301"/>
      <c r="AH741" s="301"/>
      <c r="AI741" s="301"/>
    </row>
    <row r="742" spans="1:35" ht="20.100000000000001" customHeight="1" x14ac:dyDescent="0.2">
      <c r="A742" s="240">
        <v>739</v>
      </c>
      <c r="B742" s="241" t="s">
        <v>12</v>
      </c>
      <c r="C742" s="310" t="s">
        <v>426</v>
      </c>
      <c r="D742" s="310" t="s">
        <v>438</v>
      </c>
      <c r="E742" s="309">
        <v>583991.09377299563</v>
      </c>
      <c r="F742" s="310" t="s">
        <v>879</v>
      </c>
      <c r="G742" s="244" t="s">
        <v>913</v>
      </c>
      <c r="H742" s="244" t="s">
        <v>429</v>
      </c>
      <c r="I742" s="288">
        <v>1</v>
      </c>
      <c r="J742" s="244" t="s">
        <v>919</v>
      </c>
      <c r="K742" s="244" t="s">
        <v>89</v>
      </c>
      <c r="L742" s="244" t="s">
        <v>89</v>
      </c>
      <c r="M742" s="244">
        <v>1</v>
      </c>
      <c r="N742" s="244">
        <f t="shared" si="20"/>
        <v>0.78539816339744828</v>
      </c>
      <c r="R742" s="301"/>
      <c r="S742" s="301"/>
      <c r="T742" s="301"/>
      <c r="U742" s="301"/>
      <c r="V742" s="301"/>
      <c r="W742" s="301"/>
      <c r="X742" s="301"/>
      <c r="Y742" s="301"/>
      <c r="Z742" s="301"/>
      <c r="AA742" s="301"/>
      <c r="AB742" s="301"/>
      <c r="AC742" s="301"/>
      <c r="AD742" s="301"/>
      <c r="AE742" s="301"/>
      <c r="AF742" s="301"/>
      <c r="AG742" s="301"/>
      <c r="AH742" s="301"/>
      <c r="AI742" s="301"/>
    </row>
    <row r="743" spans="1:35" ht="20.100000000000001" customHeight="1" x14ac:dyDescent="0.2">
      <c r="A743" s="240">
        <v>740</v>
      </c>
      <c r="B743" s="241" t="s">
        <v>12</v>
      </c>
      <c r="C743" s="310" t="s">
        <v>426</v>
      </c>
      <c r="D743" s="310" t="s">
        <v>438</v>
      </c>
      <c r="E743" s="309">
        <v>583268</v>
      </c>
      <c r="F743" s="310" t="s">
        <v>879</v>
      </c>
      <c r="G743" s="244" t="s">
        <v>913</v>
      </c>
      <c r="H743" s="244" t="s">
        <v>429</v>
      </c>
      <c r="I743" s="288">
        <v>1</v>
      </c>
      <c r="J743" s="244" t="s">
        <v>919</v>
      </c>
      <c r="K743" s="244" t="s">
        <v>89</v>
      </c>
      <c r="L743" s="244" t="s">
        <v>89</v>
      </c>
      <c r="M743" s="244">
        <v>1</v>
      </c>
      <c r="N743" s="244">
        <f t="shared" si="20"/>
        <v>0.78539816339744828</v>
      </c>
      <c r="R743" s="301"/>
      <c r="S743" s="301"/>
      <c r="T743" s="301"/>
      <c r="U743" s="301"/>
      <c r="V743" s="301"/>
      <c r="W743" s="301"/>
      <c r="X743" s="301"/>
      <c r="Y743" s="301"/>
      <c r="Z743" s="301"/>
      <c r="AA743" s="301"/>
      <c r="AB743" s="301"/>
      <c r="AC743" s="301"/>
      <c r="AD743" s="301"/>
      <c r="AE743" s="301"/>
      <c r="AF743" s="301"/>
      <c r="AG743" s="301"/>
      <c r="AH743" s="301"/>
      <c r="AI743" s="301"/>
    </row>
    <row r="744" spans="1:35" ht="20.100000000000001" customHeight="1" x14ac:dyDescent="0.2">
      <c r="A744" s="240">
        <v>741</v>
      </c>
      <c r="B744" s="241" t="s">
        <v>12</v>
      </c>
      <c r="C744" s="310" t="s">
        <v>426</v>
      </c>
      <c r="D744" s="310" t="s">
        <v>438</v>
      </c>
      <c r="E744" s="309">
        <v>583166.15318461531</v>
      </c>
      <c r="F744" s="310" t="s">
        <v>871</v>
      </c>
      <c r="G744" s="244" t="s">
        <v>924</v>
      </c>
      <c r="H744" s="244" t="s">
        <v>429</v>
      </c>
      <c r="I744" s="288">
        <v>1</v>
      </c>
      <c r="J744" s="244" t="s">
        <v>919</v>
      </c>
      <c r="K744" s="244">
        <v>1</v>
      </c>
      <c r="L744" s="244">
        <v>1</v>
      </c>
      <c r="M744" s="244" t="s">
        <v>89</v>
      </c>
      <c r="N744" s="244">
        <f t="shared" si="20"/>
        <v>1</v>
      </c>
      <c r="R744" s="301"/>
      <c r="S744" s="301"/>
      <c r="T744" s="301"/>
      <c r="U744" s="301"/>
      <c r="V744" s="301"/>
      <c r="W744" s="301"/>
      <c r="X744" s="301"/>
      <c r="Y744" s="301"/>
      <c r="Z744" s="301"/>
      <c r="AA744" s="301"/>
      <c r="AB744" s="301"/>
      <c r="AC744" s="301"/>
      <c r="AD744" s="301"/>
      <c r="AE744" s="301"/>
      <c r="AF744" s="301"/>
      <c r="AG744" s="301"/>
      <c r="AH744" s="301"/>
      <c r="AI744" s="301"/>
    </row>
    <row r="745" spans="1:35" ht="20.100000000000001" customHeight="1" x14ac:dyDescent="0.2">
      <c r="A745" s="240">
        <v>742</v>
      </c>
      <c r="B745" s="241" t="s">
        <v>12</v>
      </c>
      <c r="C745" s="310" t="s">
        <v>426</v>
      </c>
      <c r="D745" s="310" t="s">
        <v>438</v>
      </c>
      <c r="E745" s="309">
        <v>582866.89542874857</v>
      </c>
      <c r="F745" s="310" t="s">
        <v>888</v>
      </c>
      <c r="G745" s="244" t="s">
        <v>926</v>
      </c>
      <c r="H745" s="244" t="s">
        <v>429</v>
      </c>
      <c r="I745" s="288">
        <v>1</v>
      </c>
      <c r="J745" s="244" t="s">
        <v>919</v>
      </c>
      <c r="K745" s="244">
        <v>0.5</v>
      </c>
      <c r="L745" s="244">
        <v>0.8</v>
      </c>
      <c r="M745" s="244" t="s">
        <v>89</v>
      </c>
      <c r="N745" s="244">
        <f t="shared" si="20"/>
        <v>0.4</v>
      </c>
      <c r="R745" s="301"/>
      <c r="S745" s="301"/>
      <c r="T745" s="301"/>
      <c r="U745" s="301"/>
      <c r="V745" s="301"/>
      <c r="W745" s="301"/>
      <c r="X745" s="301"/>
      <c r="Y745" s="301"/>
      <c r="Z745" s="301"/>
      <c r="AA745" s="301"/>
      <c r="AB745" s="301"/>
      <c r="AC745" s="301"/>
      <c r="AD745" s="301"/>
      <c r="AE745" s="301"/>
      <c r="AF745" s="301"/>
      <c r="AG745" s="301"/>
      <c r="AH745" s="301"/>
      <c r="AI745" s="301"/>
    </row>
    <row r="746" spans="1:35" ht="20.100000000000001" customHeight="1" x14ac:dyDescent="0.2">
      <c r="A746" s="240">
        <v>743</v>
      </c>
      <c r="B746" s="241" t="s">
        <v>12</v>
      </c>
      <c r="C746" s="310" t="s">
        <v>426</v>
      </c>
      <c r="D746" s="310" t="s">
        <v>438</v>
      </c>
      <c r="E746" s="309">
        <v>582866.89542874857</v>
      </c>
      <c r="F746" s="310" t="s">
        <v>871</v>
      </c>
      <c r="G746" s="244" t="s">
        <v>932</v>
      </c>
      <c r="H746" s="244" t="s">
        <v>429</v>
      </c>
      <c r="I746" s="288">
        <v>1</v>
      </c>
      <c r="J746" s="244" t="s">
        <v>919</v>
      </c>
      <c r="K746" s="244">
        <v>1</v>
      </c>
      <c r="L746" s="244">
        <v>1</v>
      </c>
      <c r="M746" s="244" t="s">
        <v>89</v>
      </c>
      <c r="N746" s="244">
        <f t="shared" si="20"/>
        <v>1</v>
      </c>
      <c r="R746" s="301"/>
      <c r="S746" s="301"/>
      <c r="T746" s="301"/>
      <c r="U746" s="301"/>
      <c r="V746" s="301"/>
      <c r="W746" s="301"/>
      <c r="X746" s="301"/>
      <c r="Y746" s="301"/>
      <c r="Z746" s="301"/>
      <c r="AA746" s="301"/>
      <c r="AB746" s="301"/>
      <c r="AC746" s="301"/>
      <c r="AD746" s="301"/>
      <c r="AE746" s="301"/>
      <c r="AF746" s="301"/>
      <c r="AG746" s="301"/>
      <c r="AH746" s="301"/>
      <c r="AI746" s="301"/>
    </row>
    <row r="747" spans="1:35" ht="20.100000000000001" customHeight="1" x14ac:dyDescent="0.2">
      <c r="A747" s="240">
        <v>744</v>
      </c>
      <c r="B747" s="241" t="s">
        <v>12</v>
      </c>
      <c r="C747" s="310" t="s">
        <v>426</v>
      </c>
      <c r="D747" s="310" t="s">
        <v>438</v>
      </c>
      <c r="E747" s="309">
        <v>582767.51791900687</v>
      </c>
      <c r="F747" s="310" t="s">
        <v>871</v>
      </c>
      <c r="G747" s="244" t="s">
        <v>929</v>
      </c>
      <c r="H747" s="244" t="s">
        <v>429</v>
      </c>
      <c r="I747" s="288">
        <v>1</v>
      </c>
      <c r="J747" s="244" t="s">
        <v>919</v>
      </c>
      <c r="K747" s="244">
        <v>2</v>
      </c>
      <c r="L747" s="244">
        <v>1</v>
      </c>
      <c r="M747" s="244" t="s">
        <v>89</v>
      </c>
      <c r="N747" s="244">
        <f t="shared" si="20"/>
        <v>2</v>
      </c>
      <c r="R747" s="301"/>
      <c r="S747" s="301"/>
      <c r="T747" s="301"/>
      <c r="U747" s="301"/>
      <c r="V747" s="301"/>
      <c r="W747" s="301"/>
      <c r="X747" s="301"/>
      <c r="Y747" s="301"/>
      <c r="Z747" s="301"/>
      <c r="AA747" s="301"/>
      <c r="AB747" s="301"/>
      <c r="AC747" s="301"/>
      <c r="AD747" s="301"/>
      <c r="AE747" s="301"/>
      <c r="AF747" s="301"/>
      <c r="AG747" s="301"/>
      <c r="AH747" s="301"/>
      <c r="AI747" s="301"/>
    </row>
    <row r="748" spans="1:35" ht="20.100000000000001" customHeight="1" x14ac:dyDescent="0.2">
      <c r="A748" s="240">
        <v>745</v>
      </c>
      <c r="B748" s="241" t="s">
        <v>12</v>
      </c>
      <c r="C748" s="310" t="s">
        <v>426</v>
      </c>
      <c r="D748" s="310" t="s">
        <v>438</v>
      </c>
      <c r="E748" s="309">
        <v>582713.27808680944</v>
      </c>
      <c r="F748" s="310" t="s">
        <v>879</v>
      </c>
      <c r="G748" s="244" t="s">
        <v>881</v>
      </c>
      <c r="H748" s="244" t="s">
        <v>429</v>
      </c>
      <c r="I748" s="288">
        <v>1</v>
      </c>
      <c r="J748" s="244" t="s">
        <v>919</v>
      </c>
      <c r="K748" s="244" t="s">
        <v>89</v>
      </c>
      <c r="L748" s="244" t="s">
        <v>89</v>
      </c>
      <c r="M748" s="244">
        <v>1</v>
      </c>
      <c r="N748" s="244">
        <f t="shared" si="20"/>
        <v>0.78539816339744828</v>
      </c>
      <c r="R748" s="301"/>
      <c r="S748" s="301"/>
      <c r="T748" s="301"/>
      <c r="U748" s="301"/>
      <c r="V748" s="301"/>
      <c r="W748" s="301"/>
      <c r="X748" s="301"/>
      <c r="Y748" s="301"/>
      <c r="Z748" s="301"/>
      <c r="AA748" s="301"/>
      <c r="AB748" s="301"/>
      <c r="AC748" s="301"/>
      <c r="AD748" s="301"/>
      <c r="AE748" s="301"/>
      <c r="AF748" s="301"/>
      <c r="AG748" s="301"/>
      <c r="AH748" s="301"/>
      <c r="AI748" s="301"/>
    </row>
    <row r="749" spans="1:35" ht="20.100000000000001" customHeight="1" x14ac:dyDescent="0.2">
      <c r="A749" s="240">
        <v>746</v>
      </c>
      <c r="B749" s="241" t="s">
        <v>12</v>
      </c>
      <c r="C749" s="310" t="s">
        <v>426</v>
      </c>
      <c r="D749" s="310" t="s">
        <v>438</v>
      </c>
      <c r="E749" s="309">
        <v>582689.13007286645</v>
      </c>
      <c r="F749" s="310" t="s">
        <v>880</v>
      </c>
      <c r="G749" s="244" t="s">
        <v>915</v>
      </c>
      <c r="H749" s="244" t="s">
        <v>429</v>
      </c>
      <c r="I749" s="288">
        <v>1</v>
      </c>
      <c r="J749" s="244" t="s">
        <v>919</v>
      </c>
      <c r="K749" s="244">
        <v>0.5</v>
      </c>
      <c r="L749" s="244">
        <v>0.6</v>
      </c>
      <c r="M749" s="244" t="s">
        <v>89</v>
      </c>
      <c r="N749" s="244">
        <f t="shared" si="20"/>
        <v>0.3</v>
      </c>
      <c r="R749" s="301"/>
      <c r="S749" s="301"/>
      <c r="T749" s="301"/>
      <c r="U749" s="301"/>
      <c r="V749" s="301"/>
      <c r="W749" s="301"/>
      <c r="X749" s="301"/>
      <c r="Y749" s="301"/>
      <c r="Z749" s="301"/>
      <c r="AA749" s="301"/>
      <c r="AB749" s="301"/>
      <c r="AC749" s="301"/>
      <c r="AD749" s="301"/>
      <c r="AE749" s="301"/>
      <c r="AF749" s="301"/>
      <c r="AG749" s="301"/>
      <c r="AH749" s="301"/>
      <c r="AI749" s="301"/>
    </row>
    <row r="750" spans="1:35" ht="20.100000000000001" customHeight="1" x14ac:dyDescent="0.2">
      <c r="A750" s="240">
        <v>747</v>
      </c>
      <c r="B750" s="241" t="s">
        <v>12</v>
      </c>
      <c r="C750" s="310" t="s">
        <v>426</v>
      </c>
      <c r="D750" s="310" t="s">
        <v>438</v>
      </c>
      <c r="E750" s="309">
        <v>582674.14801395091</v>
      </c>
      <c r="F750" s="310" t="s">
        <v>880</v>
      </c>
      <c r="G750" s="244" t="s">
        <v>915</v>
      </c>
      <c r="H750" s="244" t="s">
        <v>429</v>
      </c>
      <c r="I750" s="288">
        <v>1</v>
      </c>
      <c r="J750" s="244" t="s">
        <v>919</v>
      </c>
      <c r="K750" s="244">
        <v>0.5</v>
      </c>
      <c r="L750" s="244">
        <v>0.6</v>
      </c>
      <c r="M750" s="244" t="s">
        <v>89</v>
      </c>
      <c r="N750" s="244">
        <f t="shared" si="20"/>
        <v>0.3</v>
      </c>
      <c r="R750" s="301"/>
      <c r="S750" s="301"/>
      <c r="T750" s="301"/>
      <c r="U750" s="301"/>
      <c r="V750" s="301"/>
      <c r="W750" s="301"/>
      <c r="X750" s="301"/>
      <c r="Y750" s="301"/>
      <c r="Z750" s="301"/>
      <c r="AA750" s="301"/>
      <c r="AB750" s="301"/>
      <c r="AC750" s="301"/>
      <c r="AD750" s="301"/>
      <c r="AE750" s="301"/>
      <c r="AF750" s="301"/>
      <c r="AG750" s="301"/>
      <c r="AH750" s="301"/>
      <c r="AI750" s="301"/>
    </row>
    <row r="751" spans="1:35" ht="20.100000000000001" customHeight="1" x14ac:dyDescent="0.2">
      <c r="A751" s="240">
        <v>748</v>
      </c>
      <c r="B751" s="241" t="s">
        <v>12</v>
      </c>
      <c r="C751" s="310" t="s">
        <v>426</v>
      </c>
      <c r="D751" s="310" t="s">
        <v>438</v>
      </c>
      <c r="E751" s="309">
        <v>582664.76121221576</v>
      </c>
      <c r="F751" s="310" t="s">
        <v>880</v>
      </c>
      <c r="G751" s="244" t="s">
        <v>915</v>
      </c>
      <c r="H751" s="244" t="s">
        <v>429</v>
      </c>
      <c r="I751" s="288">
        <v>1</v>
      </c>
      <c r="J751" s="244" t="s">
        <v>919</v>
      </c>
      <c r="K751" s="244">
        <v>0.5</v>
      </c>
      <c r="L751" s="244">
        <v>0.6</v>
      </c>
      <c r="M751" s="244" t="s">
        <v>89</v>
      </c>
      <c r="N751" s="244">
        <f t="shared" si="20"/>
        <v>0.3</v>
      </c>
      <c r="R751" s="301"/>
      <c r="S751" s="301"/>
      <c r="T751" s="301"/>
      <c r="U751" s="301"/>
      <c r="V751" s="301"/>
      <c r="W751" s="301"/>
      <c r="X751" s="301"/>
      <c r="Y751" s="301"/>
      <c r="Z751" s="301"/>
      <c r="AA751" s="301"/>
      <c r="AB751" s="301"/>
      <c r="AC751" s="301"/>
      <c r="AD751" s="301"/>
      <c r="AE751" s="301"/>
      <c r="AF751" s="301"/>
      <c r="AG751" s="301"/>
      <c r="AH751" s="301"/>
      <c r="AI751" s="301"/>
    </row>
    <row r="752" spans="1:35" ht="20.100000000000001" customHeight="1" x14ac:dyDescent="0.2">
      <c r="A752" s="240">
        <v>749</v>
      </c>
      <c r="B752" s="241" t="s">
        <v>12</v>
      </c>
      <c r="C752" s="310" t="s">
        <v>426</v>
      </c>
      <c r="D752" s="310" t="s">
        <v>438</v>
      </c>
      <c r="E752" s="309">
        <v>582650.25680949981</v>
      </c>
      <c r="F752" s="310" t="s">
        <v>880</v>
      </c>
      <c r="G752" s="244" t="s">
        <v>915</v>
      </c>
      <c r="H752" s="244" t="s">
        <v>429</v>
      </c>
      <c r="I752" s="288">
        <v>1</v>
      </c>
      <c r="J752" s="244" t="s">
        <v>919</v>
      </c>
      <c r="K752" s="244">
        <v>0.5</v>
      </c>
      <c r="L752" s="244">
        <v>0.6</v>
      </c>
      <c r="M752" s="244" t="s">
        <v>89</v>
      </c>
      <c r="N752" s="244">
        <f t="shared" si="20"/>
        <v>0.3</v>
      </c>
      <c r="R752" s="301"/>
      <c r="S752" s="301"/>
      <c r="T752" s="301"/>
      <c r="U752" s="301"/>
      <c r="V752" s="301"/>
      <c r="W752" s="301"/>
      <c r="X752" s="301"/>
      <c r="Y752" s="301"/>
      <c r="Z752" s="301"/>
      <c r="AA752" s="301"/>
      <c r="AB752" s="301"/>
      <c r="AC752" s="301"/>
      <c r="AD752" s="301"/>
      <c r="AE752" s="301"/>
      <c r="AF752" s="301"/>
      <c r="AG752" s="301"/>
      <c r="AH752" s="301"/>
      <c r="AI752" s="301"/>
    </row>
    <row r="753" spans="1:35" ht="20.100000000000001" customHeight="1" x14ac:dyDescent="0.2">
      <c r="A753" s="240">
        <v>750</v>
      </c>
      <c r="B753" s="241" t="s">
        <v>12</v>
      </c>
      <c r="C753" s="310" t="s">
        <v>426</v>
      </c>
      <c r="D753" s="310" t="s">
        <v>438</v>
      </c>
      <c r="E753" s="309">
        <v>582637.04018843151</v>
      </c>
      <c r="F753" s="310" t="s">
        <v>880</v>
      </c>
      <c r="G753" s="244" t="s">
        <v>915</v>
      </c>
      <c r="H753" s="244" t="s">
        <v>429</v>
      </c>
      <c r="I753" s="288">
        <v>1</v>
      </c>
      <c r="J753" s="244" t="s">
        <v>919</v>
      </c>
      <c r="K753" s="244">
        <v>0.5</v>
      </c>
      <c r="L753" s="244">
        <v>0.6</v>
      </c>
      <c r="M753" s="244" t="s">
        <v>89</v>
      </c>
      <c r="N753" s="244">
        <f t="shared" si="20"/>
        <v>0.3</v>
      </c>
      <c r="R753" s="301"/>
      <c r="S753" s="301"/>
      <c r="T753" s="301"/>
      <c r="U753" s="301"/>
      <c r="V753" s="301"/>
      <c r="W753" s="301"/>
      <c r="X753" s="301"/>
      <c r="Y753" s="301"/>
      <c r="Z753" s="301"/>
      <c r="AA753" s="301"/>
      <c r="AB753" s="301"/>
      <c r="AC753" s="301"/>
      <c r="AD753" s="301"/>
      <c r="AE753" s="301"/>
      <c r="AF753" s="301"/>
      <c r="AG753" s="301"/>
      <c r="AH753" s="301"/>
      <c r="AI753" s="301"/>
    </row>
    <row r="754" spans="1:35" ht="20.100000000000001" customHeight="1" x14ac:dyDescent="0.2">
      <c r="A754" s="240">
        <v>751</v>
      </c>
      <c r="B754" s="241" t="s">
        <v>12</v>
      </c>
      <c r="C754" s="310" t="s">
        <v>426</v>
      </c>
      <c r="D754" s="310" t="s">
        <v>438</v>
      </c>
      <c r="E754" s="309">
        <v>582616.3349138418</v>
      </c>
      <c r="F754" s="310" t="s">
        <v>880</v>
      </c>
      <c r="G754" s="244" t="s">
        <v>915</v>
      </c>
      <c r="H754" s="244" t="s">
        <v>429</v>
      </c>
      <c r="I754" s="288">
        <v>1</v>
      </c>
      <c r="J754" s="244" t="s">
        <v>919</v>
      </c>
      <c r="K754" s="244">
        <v>0.5</v>
      </c>
      <c r="L754" s="244">
        <v>0.6</v>
      </c>
      <c r="M754" s="244" t="s">
        <v>89</v>
      </c>
      <c r="N754" s="244">
        <f t="shared" si="20"/>
        <v>0.3</v>
      </c>
      <c r="R754" s="301"/>
      <c r="S754" s="301"/>
      <c r="T754" s="301"/>
      <c r="U754" s="301"/>
      <c r="V754" s="301"/>
      <c r="W754" s="301"/>
      <c r="X754" s="301"/>
      <c r="Y754" s="301"/>
      <c r="Z754" s="301"/>
      <c r="AA754" s="301"/>
      <c r="AB754" s="301"/>
      <c r="AC754" s="301"/>
      <c r="AD754" s="301"/>
      <c r="AE754" s="301"/>
      <c r="AF754" s="301"/>
      <c r="AG754" s="301"/>
      <c r="AH754" s="301"/>
      <c r="AI754" s="301"/>
    </row>
    <row r="755" spans="1:35" ht="20.100000000000001" customHeight="1" x14ac:dyDescent="0.2">
      <c r="A755" s="240">
        <v>752</v>
      </c>
      <c r="B755" s="241" t="s">
        <v>12</v>
      </c>
      <c r="C755" s="310" t="s">
        <v>426</v>
      </c>
      <c r="D755" s="310" t="s">
        <v>438</v>
      </c>
      <c r="E755" s="309">
        <v>582605.66209276195</v>
      </c>
      <c r="F755" s="310" t="s">
        <v>880</v>
      </c>
      <c r="G755" s="244" t="s">
        <v>915</v>
      </c>
      <c r="H755" s="244" t="s">
        <v>429</v>
      </c>
      <c r="I755" s="288">
        <v>1</v>
      </c>
      <c r="J755" s="244" t="s">
        <v>919</v>
      </c>
      <c r="K755" s="244">
        <v>0.5</v>
      </c>
      <c r="L755" s="244">
        <v>0.6</v>
      </c>
      <c r="M755" s="244" t="s">
        <v>89</v>
      </c>
      <c r="N755" s="244">
        <f t="shared" si="20"/>
        <v>0.3</v>
      </c>
      <c r="R755" s="301"/>
      <c r="S755" s="301"/>
      <c r="T755" s="301"/>
      <c r="U755" s="301"/>
      <c r="V755" s="301"/>
      <c r="W755" s="301"/>
      <c r="X755" s="301"/>
      <c r="Y755" s="301"/>
      <c r="Z755" s="301"/>
      <c r="AA755" s="301"/>
      <c r="AB755" s="301"/>
      <c r="AC755" s="301"/>
      <c r="AD755" s="301"/>
      <c r="AE755" s="301"/>
      <c r="AF755" s="301"/>
      <c r="AG755" s="301"/>
      <c r="AH755" s="301"/>
      <c r="AI755" s="301"/>
    </row>
    <row r="756" spans="1:35" ht="20.100000000000001" customHeight="1" x14ac:dyDescent="0.2">
      <c r="A756" s="240">
        <v>753</v>
      </c>
      <c r="B756" s="241" t="s">
        <v>12</v>
      </c>
      <c r="C756" s="310" t="s">
        <v>426</v>
      </c>
      <c r="D756" s="310" t="s">
        <v>438</v>
      </c>
      <c r="E756" s="309">
        <v>582571.5293102751</v>
      </c>
      <c r="F756" s="310" t="s">
        <v>880</v>
      </c>
      <c r="G756" s="244" t="s">
        <v>915</v>
      </c>
      <c r="H756" s="244" t="s">
        <v>429</v>
      </c>
      <c r="I756" s="288">
        <v>1</v>
      </c>
      <c r="J756" s="244" t="s">
        <v>919</v>
      </c>
      <c r="K756" s="244">
        <v>0.5</v>
      </c>
      <c r="L756" s="244">
        <v>0.6</v>
      </c>
      <c r="M756" s="244" t="s">
        <v>89</v>
      </c>
      <c r="N756" s="244">
        <f t="shared" si="20"/>
        <v>0.3</v>
      </c>
      <c r="R756" s="301"/>
      <c r="S756" s="301"/>
      <c r="T756" s="301"/>
      <c r="U756" s="301"/>
      <c r="V756" s="301"/>
      <c r="W756" s="301"/>
      <c r="X756" s="301"/>
      <c r="Y756" s="301"/>
      <c r="Z756" s="301"/>
      <c r="AA756" s="301"/>
      <c r="AB756" s="301"/>
      <c r="AC756" s="301"/>
      <c r="AD756" s="301"/>
      <c r="AE756" s="301"/>
      <c r="AF756" s="301"/>
      <c r="AG756" s="301"/>
      <c r="AH756" s="301"/>
      <c r="AI756" s="301"/>
    </row>
    <row r="757" spans="1:35" ht="20.100000000000001" customHeight="1" x14ac:dyDescent="0.2">
      <c r="A757" s="240">
        <v>754</v>
      </c>
      <c r="B757" s="241" t="s">
        <v>12</v>
      </c>
      <c r="C757" s="310" t="s">
        <v>426</v>
      </c>
      <c r="D757" s="310" t="s">
        <v>438</v>
      </c>
      <c r="E757" s="309">
        <v>582482.88338294521</v>
      </c>
      <c r="F757" s="310" t="s">
        <v>879</v>
      </c>
      <c r="G757" s="244" t="s">
        <v>913</v>
      </c>
      <c r="H757" s="244" t="s">
        <v>429</v>
      </c>
      <c r="I757" s="288">
        <v>1</v>
      </c>
      <c r="J757" s="244" t="s">
        <v>919</v>
      </c>
      <c r="K757" s="244" t="s">
        <v>89</v>
      </c>
      <c r="L757" s="244" t="s">
        <v>89</v>
      </c>
      <c r="M757" s="244">
        <v>1</v>
      </c>
      <c r="N757" s="244">
        <f t="shared" si="20"/>
        <v>0.78539816339744828</v>
      </c>
      <c r="R757" s="301"/>
      <c r="S757" s="301"/>
      <c r="T757" s="301"/>
      <c r="U757" s="301"/>
      <c r="V757" s="301"/>
      <c r="W757" s="301"/>
      <c r="X757" s="301"/>
      <c r="Y757" s="301"/>
      <c r="Z757" s="301"/>
      <c r="AA757" s="301"/>
      <c r="AB757" s="301"/>
      <c r="AC757" s="301"/>
      <c r="AD757" s="301"/>
      <c r="AE757" s="301"/>
      <c r="AF757" s="301"/>
      <c r="AG757" s="301"/>
      <c r="AH757" s="301"/>
      <c r="AI757" s="301"/>
    </row>
    <row r="758" spans="1:35" ht="20.100000000000001" customHeight="1" x14ac:dyDescent="0.2">
      <c r="A758" s="240">
        <v>755</v>
      </c>
      <c r="B758" s="241" t="s">
        <v>12</v>
      </c>
      <c r="C758" s="310" t="s">
        <v>426</v>
      </c>
      <c r="D758" s="310" t="s">
        <v>438</v>
      </c>
      <c r="E758" s="309">
        <v>582448.16521908855</v>
      </c>
      <c r="F758" s="310" t="s">
        <v>871</v>
      </c>
      <c r="G758" s="244" t="s">
        <v>951</v>
      </c>
      <c r="H758" s="244" t="s">
        <v>429</v>
      </c>
      <c r="I758" s="288">
        <v>1</v>
      </c>
      <c r="J758" s="244" t="s">
        <v>919</v>
      </c>
      <c r="K758" s="244">
        <v>1</v>
      </c>
      <c r="L758" s="244">
        <v>1</v>
      </c>
      <c r="M758" s="244" t="s">
        <v>89</v>
      </c>
      <c r="N758" s="244">
        <f t="shared" si="20"/>
        <v>1</v>
      </c>
      <c r="R758" s="301"/>
      <c r="S758" s="301"/>
      <c r="T758" s="301"/>
      <c r="U758" s="301"/>
      <c r="V758" s="301"/>
      <c r="W758" s="301"/>
      <c r="X758" s="301"/>
      <c r="Y758" s="301"/>
      <c r="Z758" s="301"/>
      <c r="AA758" s="301"/>
      <c r="AB758" s="301"/>
      <c r="AC758" s="301"/>
      <c r="AD758" s="301"/>
      <c r="AE758" s="301"/>
      <c r="AF758" s="301"/>
      <c r="AG758" s="301"/>
      <c r="AH758" s="301"/>
      <c r="AI758" s="301"/>
    </row>
    <row r="759" spans="1:35" ht="20.100000000000001" customHeight="1" x14ac:dyDescent="0.2">
      <c r="A759" s="240">
        <v>756</v>
      </c>
      <c r="B759" s="241" t="s">
        <v>12</v>
      </c>
      <c r="C759" s="310" t="s">
        <v>426</v>
      </c>
      <c r="D759" s="310" t="s">
        <v>438</v>
      </c>
      <c r="E759" s="309">
        <v>582391.87889767915</v>
      </c>
      <c r="F759" s="310" t="s">
        <v>879</v>
      </c>
      <c r="G759" s="244" t="s">
        <v>881</v>
      </c>
      <c r="H759" s="244" t="s">
        <v>429</v>
      </c>
      <c r="I759" s="288">
        <v>1</v>
      </c>
      <c r="J759" s="244" t="s">
        <v>919</v>
      </c>
      <c r="K759" s="244" t="s">
        <v>89</v>
      </c>
      <c r="L759" s="244" t="s">
        <v>89</v>
      </c>
      <c r="M759" s="244">
        <v>1</v>
      </c>
      <c r="N759" s="244">
        <f t="shared" si="20"/>
        <v>0.78539816339744828</v>
      </c>
      <c r="R759" s="301"/>
      <c r="S759" s="301"/>
      <c r="T759" s="301"/>
      <c r="U759" s="301"/>
      <c r="V759" s="301"/>
      <c r="W759" s="301"/>
      <c r="X759" s="301"/>
      <c r="Y759" s="301"/>
      <c r="Z759" s="301"/>
      <c r="AA759" s="301"/>
      <c r="AB759" s="301"/>
      <c r="AC759" s="301"/>
      <c r="AD759" s="301"/>
      <c r="AE759" s="301"/>
      <c r="AF759" s="301"/>
      <c r="AG759" s="301"/>
      <c r="AH759" s="301"/>
      <c r="AI759" s="301"/>
    </row>
    <row r="760" spans="1:35" ht="20.100000000000001" customHeight="1" x14ac:dyDescent="0.2">
      <c r="A760" s="240">
        <v>757</v>
      </c>
      <c r="B760" s="241" t="s">
        <v>12</v>
      </c>
      <c r="C760" s="310" t="s">
        <v>426</v>
      </c>
      <c r="D760" s="310" t="s">
        <v>438</v>
      </c>
      <c r="E760" s="309">
        <v>582287.72314639087</v>
      </c>
      <c r="F760" s="310" t="s">
        <v>897</v>
      </c>
      <c r="G760" s="244" t="s">
        <v>931</v>
      </c>
      <c r="H760" s="244" t="s">
        <v>429</v>
      </c>
      <c r="I760" s="288">
        <v>1</v>
      </c>
      <c r="J760" s="244" t="s">
        <v>919</v>
      </c>
      <c r="K760" s="244">
        <v>3.5</v>
      </c>
      <c r="L760" s="244">
        <v>2.5</v>
      </c>
      <c r="M760" s="244" t="s">
        <v>89</v>
      </c>
      <c r="N760" s="244">
        <f t="shared" si="20"/>
        <v>8.75</v>
      </c>
      <c r="R760" s="301"/>
      <c r="S760" s="301"/>
      <c r="T760" s="301"/>
      <c r="U760" s="301"/>
      <c r="V760" s="301"/>
      <c r="W760" s="301"/>
      <c r="X760" s="301"/>
      <c r="Y760" s="301"/>
      <c r="Z760" s="301"/>
      <c r="AA760" s="301"/>
      <c r="AB760" s="301"/>
      <c r="AC760" s="301"/>
      <c r="AD760" s="301"/>
      <c r="AE760" s="301"/>
      <c r="AF760" s="301"/>
      <c r="AG760" s="301"/>
      <c r="AH760" s="301"/>
      <c r="AI760" s="301"/>
    </row>
    <row r="761" spans="1:35" ht="20.100000000000001" customHeight="1" x14ac:dyDescent="0.2">
      <c r="A761" s="240">
        <v>758</v>
      </c>
      <c r="B761" s="241" t="s">
        <v>12</v>
      </c>
      <c r="C761" s="310" t="s">
        <v>426</v>
      </c>
      <c r="D761" s="310" t="s">
        <v>438</v>
      </c>
      <c r="E761" s="309">
        <v>582242.9330192816</v>
      </c>
      <c r="F761" s="310" t="s">
        <v>892</v>
      </c>
      <c r="G761" s="244" t="s">
        <v>903</v>
      </c>
      <c r="H761" s="244" t="s">
        <v>429</v>
      </c>
      <c r="I761" s="288">
        <v>1</v>
      </c>
      <c r="J761" s="244" t="s">
        <v>919</v>
      </c>
      <c r="K761" s="244">
        <v>0.3</v>
      </c>
      <c r="L761" s="244">
        <v>0.9</v>
      </c>
      <c r="M761" s="244" t="s">
        <v>89</v>
      </c>
      <c r="N761" s="244">
        <f t="shared" si="20"/>
        <v>0.27</v>
      </c>
      <c r="R761" s="301"/>
      <c r="S761" s="301"/>
      <c r="T761" s="301"/>
      <c r="U761" s="301"/>
      <c r="V761" s="301"/>
      <c r="W761" s="301"/>
      <c r="X761" s="301"/>
      <c r="Y761" s="301"/>
      <c r="Z761" s="301"/>
      <c r="AA761" s="301"/>
      <c r="AB761" s="301"/>
      <c r="AC761" s="301"/>
      <c r="AD761" s="301"/>
      <c r="AE761" s="301"/>
      <c r="AF761" s="301"/>
      <c r="AG761" s="301"/>
      <c r="AH761" s="301"/>
      <c r="AI761" s="301"/>
    </row>
    <row r="762" spans="1:35" ht="20.100000000000001" customHeight="1" x14ac:dyDescent="0.2">
      <c r="A762" s="240">
        <v>759</v>
      </c>
      <c r="B762" s="241" t="s">
        <v>12</v>
      </c>
      <c r="C762" s="310" t="s">
        <v>426</v>
      </c>
      <c r="D762" s="310" t="s">
        <v>438</v>
      </c>
      <c r="E762" s="309">
        <v>582214.19286666159</v>
      </c>
      <c r="F762" s="310" t="s">
        <v>897</v>
      </c>
      <c r="G762" s="244" t="s">
        <v>922</v>
      </c>
      <c r="H762" s="244" t="s">
        <v>429</v>
      </c>
      <c r="I762" s="288">
        <v>3</v>
      </c>
      <c r="J762" s="244" t="s">
        <v>919</v>
      </c>
      <c r="K762" s="244">
        <v>2</v>
      </c>
      <c r="L762" s="244">
        <v>0.5</v>
      </c>
      <c r="M762" s="244" t="s">
        <v>89</v>
      </c>
      <c r="N762" s="244">
        <f t="shared" si="20"/>
        <v>1</v>
      </c>
      <c r="R762" s="301"/>
      <c r="S762" s="301"/>
      <c r="T762" s="301"/>
      <c r="U762" s="301"/>
      <c r="V762" s="301"/>
      <c r="W762" s="301"/>
      <c r="X762" s="301"/>
      <c r="Y762" s="301"/>
      <c r="Z762" s="301"/>
      <c r="AA762" s="301"/>
      <c r="AB762" s="301"/>
      <c r="AC762" s="301"/>
      <c r="AD762" s="301"/>
      <c r="AE762" s="301"/>
      <c r="AF762" s="301"/>
      <c r="AG762" s="301"/>
      <c r="AH762" s="301"/>
      <c r="AI762" s="301"/>
    </row>
    <row r="763" spans="1:35" ht="20.100000000000001" customHeight="1" x14ac:dyDescent="0.2">
      <c r="A763" s="240">
        <v>760</v>
      </c>
      <c r="B763" s="241" t="s">
        <v>12</v>
      </c>
      <c r="C763" s="310" t="s">
        <v>426</v>
      </c>
      <c r="D763" s="310" t="s">
        <v>438</v>
      </c>
      <c r="E763" s="309">
        <v>582179.67560905009</v>
      </c>
      <c r="F763" s="310" t="s">
        <v>871</v>
      </c>
      <c r="G763" s="244" t="s">
        <v>872</v>
      </c>
      <c r="H763" s="244" t="s">
        <v>429</v>
      </c>
      <c r="I763" s="288">
        <v>1</v>
      </c>
      <c r="J763" s="244" t="s">
        <v>919</v>
      </c>
      <c r="K763" s="244">
        <v>1</v>
      </c>
      <c r="L763" s="244">
        <v>1</v>
      </c>
      <c r="M763" s="244" t="s">
        <v>89</v>
      </c>
      <c r="N763" s="244">
        <f t="shared" si="20"/>
        <v>1</v>
      </c>
      <c r="R763" s="301"/>
      <c r="S763" s="301"/>
      <c r="T763" s="301"/>
      <c r="U763" s="301"/>
      <c r="V763" s="301"/>
      <c r="W763" s="301"/>
      <c r="X763" s="301"/>
      <c r="Y763" s="301"/>
      <c r="Z763" s="301"/>
      <c r="AA763" s="301"/>
      <c r="AB763" s="301"/>
      <c r="AC763" s="301"/>
      <c r="AD763" s="301"/>
      <c r="AE763" s="301"/>
      <c r="AF763" s="301"/>
      <c r="AG763" s="301"/>
      <c r="AH763" s="301"/>
      <c r="AI763" s="301"/>
    </row>
    <row r="764" spans="1:35" ht="20.100000000000001" customHeight="1" x14ac:dyDescent="0.2">
      <c r="A764" s="240">
        <v>761</v>
      </c>
      <c r="B764" s="241" t="s">
        <v>12</v>
      </c>
      <c r="C764" s="310" t="s">
        <v>426</v>
      </c>
      <c r="D764" s="310" t="s">
        <v>438</v>
      </c>
      <c r="E764" s="309">
        <v>582096.17941084877</v>
      </c>
      <c r="F764" s="310" t="s">
        <v>879</v>
      </c>
      <c r="G764" s="244" t="s">
        <v>881</v>
      </c>
      <c r="H764" s="244" t="s">
        <v>429</v>
      </c>
      <c r="I764" s="288">
        <v>1</v>
      </c>
      <c r="J764" s="244" t="s">
        <v>919</v>
      </c>
      <c r="K764" s="244" t="s">
        <v>89</v>
      </c>
      <c r="L764" s="244" t="s">
        <v>89</v>
      </c>
      <c r="M764" s="244">
        <v>1</v>
      </c>
      <c r="N764" s="244">
        <f t="shared" si="20"/>
        <v>0.78539816339744828</v>
      </c>
      <c r="R764" s="301"/>
      <c r="S764" s="301"/>
      <c r="T764" s="301"/>
      <c r="U764" s="301"/>
      <c r="V764" s="301"/>
      <c r="W764" s="301"/>
      <c r="X764" s="301"/>
      <c r="Y764" s="301"/>
      <c r="Z764" s="301"/>
      <c r="AA764" s="301"/>
      <c r="AB764" s="301"/>
      <c r="AC764" s="301"/>
      <c r="AD764" s="301"/>
      <c r="AE764" s="301"/>
      <c r="AF764" s="301"/>
      <c r="AG764" s="301"/>
      <c r="AH764" s="301"/>
      <c r="AI764" s="301"/>
    </row>
    <row r="765" spans="1:35" ht="20.100000000000001" customHeight="1" x14ac:dyDescent="0.2">
      <c r="A765" s="240">
        <v>762</v>
      </c>
      <c r="B765" s="241" t="s">
        <v>12</v>
      </c>
      <c r="C765" s="310" t="s">
        <v>426</v>
      </c>
      <c r="D765" s="310" t="s">
        <v>438</v>
      </c>
      <c r="E765" s="309">
        <v>582032.78275858774</v>
      </c>
      <c r="F765" s="310" t="s">
        <v>897</v>
      </c>
      <c r="G765" s="244" t="s">
        <v>920</v>
      </c>
      <c r="H765" s="244" t="s">
        <v>429</v>
      </c>
      <c r="I765" s="288">
        <v>2</v>
      </c>
      <c r="J765" s="244" t="s">
        <v>919</v>
      </c>
      <c r="K765" s="244">
        <v>3.5</v>
      </c>
      <c r="L765" s="244">
        <v>2</v>
      </c>
      <c r="M765" s="244" t="s">
        <v>89</v>
      </c>
      <c r="N765" s="244">
        <f t="shared" si="20"/>
        <v>7</v>
      </c>
      <c r="R765" s="301"/>
      <c r="S765" s="301"/>
      <c r="T765" s="301"/>
      <c r="U765" s="301"/>
      <c r="V765" s="301"/>
      <c r="W765" s="301"/>
      <c r="X765" s="301"/>
      <c r="Y765" s="301"/>
      <c r="Z765" s="301"/>
      <c r="AA765" s="301"/>
      <c r="AB765" s="301"/>
      <c r="AC765" s="301"/>
      <c r="AD765" s="301"/>
      <c r="AE765" s="301"/>
      <c r="AF765" s="301"/>
      <c r="AG765" s="301"/>
      <c r="AH765" s="301"/>
      <c r="AI765" s="301"/>
    </row>
    <row r="766" spans="1:35" ht="20.100000000000001" customHeight="1" x14ac:dyDescent="0.2">
      <c r="A766" s="240">
        <v>763</v>
      </c>
      <c r="B766" s="241" t="s">
        <v>12</v>
      </c>
      <c r="C766" s="310" t="s">
        <v>426</v>
      </c>
      <c r="D766" s="310" t="s">
        <v>438</v>
      </c>
      <c r="E766" s="309">
        <v>581998.26792284555</v>
      </c>
      <c r="F766" s="310" t="s">
        <v>888</v>
      </c>
      <c r="G766" s="244" t="s">
        <v>918</v>
      </c>
      <c r="H766" s="310" t="s">
        <v>870</v>
      </c>
      <c r="I766" s="288">
        <v>1</v>
      </c>
      <c r="J766" s="244" t="s">
        <v>919</v>
      </c>
      <c r="K766" s="244">
        <v>0.5</v>
      </c>
      <c r="L766" s="244">
        <v>0.8</v>
      </c>
      <c r="M766" s="244" t="s">
        <v>89</v>
      </c>
      <c r="N766" s="244">
        <f t="shared" si="20"/>
        <v>0.4</v>
      </c>
      <c r="R766" s="301"/>
      <c r="S766" s="301"/>
      <c r="T766" s="301"/>
      <c r="U766" s="301"/>
      <c r="V766" s="301"/>
      <c r="W766" s="301"/>
      <c r="X766" s="301"/>
      <c r="Y766" s="301"/>
      <c r="Z766" s="301"/>
      <c r="AA766" s="301"/>
      <c r="AB766" s="301"/>
      <c r="AC766" s="301"/>
      <c r="AD766" s="301"/>
      <c r="AE766" s="301"/>
      <c r="AF766" s="301"/>
      <c r="AG766" s="301"/>
      <c r="AH766" s="301"/>
      <c r="AI766" s="301"/>
    </row>
    <row r="767" spans="1:35" ht="20.100000000000001" customHeight="1" x14ac:dyDescent="0.2">
      <c r="A767" s="240">
        <v>764</v>
      </c>
      <c r="B767" s="241" t="s">
        <v>12</v>
      </c>
      <c r="C767" s="310" t="s">
        <v>426</v>
      </c>
      <c r="D767" s="310" t="s">
        <v>438</v>
      </c>
      <c r="E767" s="309">
        <v>581307.83706894203</v>
      </c>
      <c r="F767" s="310" t="s">
        <v>879</v>
      </c>
      <c r="G767" s="244" t="s">
        <v>913</v>
      </c>
      <c r="H767" s="244" t="s">
        <v>429</v>
      </c>
      <c r="I767" s="288">
        <v>1</v>
      </c>
      <c r="J767" s="244" t="s">
        <v>919</v>
      </c>
      <c r="K767" s="244" t="s">
        <v>89</v>
      </c>
      <c r="L767" s="244" t="s">
        <v>89</v>
      </c>
      <c r="M767" s="244">
        <v>1</v>
      </c>
      <c r="N767" s="244">
        <f t="shared" si="20"/>
        <v>0.78539816339744828</v>
      </c>
      <c r="R767" s="301"/>
      <c r="S767" s="301"/>
      <c r="T767" s="301"/>
      <c r="U767" s="301"/>
      <c r="V767" s="301"/>
      <c r="W767" s="301"/>
      <c r="X767" s="301"/>
      <c r="Y767" s="301"/>
      <c r="Z767" s="301"/>
      <c r="AA767" s="301"/>
      <c r="AB767" s="301"/>
      <c r="AC767" s="301"/>
      <c r="AD767" s="301"/>
      <c r="AE767" s="301"/>
      <c r="AF767" s="301"/>
      <c r="AG767" s="301"/>
      <c r="AH767" s="301"/>
      <c r="AI767" s="301"/>
    </row>
    <row r="768" spans="1:35" ht="20.100000000000001" customHeight="1" x14ac:dyDescent="0.2">
      <c r="A768" s="240">
        <v>765</v>
      </c>
      <c r="B768" s="241" t="s">
        <v>12</v>
      </c>
      <c r="C768" s="310" t="s">
        <v>426</v>
      </c>
      <c r="D768" s="310" t="s">
        <v>438</v>
      </c>
      <c r="E768" s="309">
        <v>580847.03182602534</v>
      </c>
      <c r="F768" s="310" t="s">
        <v>888</v>
      </c>
      <c r="G768" s="244" t="s">
        <v>926</v>
      </c>
      <c r="H768" s="244" t="s">
        <v>429</v>
      </c>
      <c r="I768" s="288">
        <v>1</v>
      </c>
      <c r="J768" s="244" t="s">
        <v>919</v>
      </c>
      <c r="K768" s="244">
        <v>0.5</v>
      </c>
      <c r="L768" s="244">
        <v>0.8</v>
      </c>
      <c r="M768" s="244" t="s">
        <v>89</v>
      </c>
      <c r="N768" s="244">
        <f t="shared" si="20"/>
        <v>0.4</v>
      </c>
      <c r="R768" s="301"/>
      <c r="S768" s="301"/>
      <c r="T768" s="301"/>
      <c r="U768" s="301"/>
      <c r="V768" s="301"/>
      <c r="W768" s="301"/>
      <c r="X768" s="301"/>
      <c r="Y768" s="301"/>
      <c r="Z768" s="301"/>
      <c r="AA768" s="301"/>
      <c r="AB768" s="301"/>
      <c r="AC768" s="301"/>
      <c r="AD768" s="301"/>
      <c r="AE768" s="301"/>
      <c r="AF768" s="301"/>
      <c r="AG768" s="301"/>
      <c r="AH768" s="301"/>
      <c r="AI768" s="301"/>
    </row>
    <row r="769" spans="1:35" ht="20.100000000000001" customHeight="1" x14ac:dyDescent="0.2">
      <c r="A769" s="240">
        <v>766</v>
      </c>
      <c r="B769" s="241" t="s">
        <v>12</v>
      </c>
      <c r="C769" s="310" t="s">
        <v>426</v>
      </c>
      <c r="D769" s="310" t="s">
        <v>438</v>
      </c>
      <c r="E769" s="309">
        <v>580624.99094827729</v>
      </c>
      <c r="F769" s="310" t="s">
        <v>879</v>
      </c>
      <c r="G769" s="244" t="s">
        <v>881</v>
      </c>
      <c r="H769" s="244" t="s">
        <v>429</v>
      </c>
      <c r="I769" s="288">
        <v>1</v>
      </c>
      <c r="J769" s="244" t="s">
        <v>919</v>
      </c>
      <c r="K769" s="244" t="s">
        <v>89</v>
      </c>
      <c r="L769" s="244" t="s">
        <v>89</v>
      </c>
      <c r="M769" s="244">
        <v>1</v>
      </c>
      <c r="N769" s="244">
        <f t="shared" si="20"/>
        <v>0.78539816339744828</v>
      </c>
      <c r="R769" s="301"/>
      <c r="S769" s="301"/>
      <c r="T769" s="301"/>
      <c r="U769" s="301"/>
      <c r="V769" s="301"/>
      <c r="W769" s="301"/>
      <c r="X769" s="301"/>
      <c r="Y769" s="301"/>
      <c r="Z769" s="301"/>
      <c r="AA769" s="301"/>
      <c r="AB769" s="301"/>
      <c r="AC769" s="301"/>
      <c r="AD769" s="301"/>
      <c r="AE769" s="301"/>
      <c r="AF769" s="301"/>
      <c r="AG769" s="301"/>
      <c r="AH769" s="301"/>
      <c r="AI769" s="301"/>
    </row>
    <row r="770" spans="1:35" ht="20.100000000000001" customHeight="1" x14ac:dyDescent="0.2">
      <c r="A770" s="240">
        <v>767</v>
      </c>
      <c r="B770" s="241" t="s">
        <v>12</v>
      </c>
      <c r="C770" s="310" t="s">
        <v>426</v>
      </c>
      <c r="D770" s="310" t="s">
        <v>438</v>
      </c>
      <c r="E770" s="309">
        <v>580436.28705736075</v>
      </c>
      <c r="F770" s="310" t="s">
        <v>871</v>
      </c>
      <c r="G770" s="244" t="s">
        <v>928</v>
      </c>
      <c r="H770" s="244" t="s">
        <v>429</v>
      </c>
      <c r="I770" s="288">
        <v>1</v>
      </c>
      <c r="J770" s="244" t="s">
        <v>919</v>
      </c>
      <c r="K770" s="244">
        <v>1</v>
      </c>
      <c r="L770" s="244">
        <v>1</v>
      </c>
      <c r="M770" s="244" t="s">
        <v>89</v>
      </c>
      <c r="N770" s="244">
        <f t="shared" si="20"/>
        <v>1</v>
      </c>
      <c r="R770" s="301"/>
      <c r="S770" s="301"/>
      <c r="T770" s="301"/>
      <c r="U770" s="301"/>
      <c r="V770" s="301"/>
      <c r="W770" s="301"/>
      <c r="X770" s="301"/>
      <c r="Y770" s="301"/>
      <c r="Z770" s="301"/>
      <c r="AA770" s="301"/>
      <c r="AB770" s="301"/>
      <c r="AC770" s="301"/>
      <c r="AD770" s="301"/>
      <c r="AE770" s="301"/>
      <c r="AF770" s="301"/>
      <c r="AG770" s="301"/>
      <c r="AH770" s="301"/>
      <c r="AI770" s="301"/>
    </row>
    <row r="771" spans="1:35" ht="20.100000000000001" customHeight="1" x14ac:dyDescent="0.2">
      <c r="A771" s="240">
        <v>768</v>
      </c>
      <c r="B771" s="241" t="s">
        <v>12</v>
      </c>
      <c r="C771" s="310" t="s">
        <v>432</v>
      </c>
      <c r="D771" s="310" t="s">
        <v>438</v>
      </c>
      <c r="E771" s="309">
        <v>580344.50434272585</v>
      </c>
      <c r="F771" s="310" t="s">
        <v>880</v>
      </c>
      <c r="G771" s="244" t="s">
        <v>915</v>
      </c>
      <c r="H771" s="244" t="s">
        <v>429</v>
      </c>
      <c r="I771" s="288">
        <v>1</v>
      </c>
      <c r="J771" s="244" t="s">
        <v>919</v>
      </c>
      <c r="K771" s="244">
        <v>0.5</v>
      </c>
      <c r="L771" s="244">
        <v>0.6</v>
      </c>
      <c r="M771" s="244" t="s">
        <v>89</v>
      </c>
      <c r="N771" s="244">
        <f t="shared" si="20"/>
        <v>0.3</v>
      </c>
      <c r="R771" s="301"/>
      <c r="S771" s="301"/>
      <c r="T771" s="301"/>
      <c r="U771" s="301"/>
      <c r="V771" s="301"/>
      <c r="W771" s="301"/>
      <c r="X771" s="301"/>
      <c r="Y771" s="301"/>
      <c r="Z771" s="301"/>
      <c r="AA771" s="301"/>
      <c r="AB771" s="301"/>
      <c r="AC771" s="301"/>
      <c r="AD771" s="301"/>
      <c r="AE771" s="301"/>
      <c r="AF771" s="301"/>
      <c r="AG771" s="301"/>
      <c r="AH771" s="301"/>
      <c r="AI771" s="301"/>
    </row>
    <row r="772" spans="1:35" ht="20.100000000000001" customHeight="1" x14ac:dyDescent="0.2">
      <c r="A772" s="240">
        <v>769</v>
      </c>
      <c r="B772" s="241" t="s">
        <v>12</v>
      </c>
      <c r="C772" s="310" t="s">
        <v>432</v>
      </c>
      <c r="D772" s="310" t="s">
        <v>438</v>
      </c>
      <c r="E772" s="309">
        <v>580334.36779224302</v>
      </c>
      <c r="F772" s="310" t="s">
        <v>880</v>
      </c>
      <c r="G772" s="244" t="s">
        <v>915</v>
      </c>
      <c r="H772" s="244" t="s">
        <v>429</v>
      </c>
      <c r="I772" s="288">
        <v>1</v>
      </c>
      <c r="J772" s="244" t="s">
        <v>919</v>
      </c>
      <c r="K772" s="244">
        <v>0.5</v>
      </c>
      <c r="L772" s="244">
        <v>0.6</v>
      </c>
      <c r="M772" s="244" t="s">
        <v>89</v>
      </c>
      <c r="N772" s="244">
        <f t="shared" si="20"/>
        <v>0.3</v>
      </c>
      <c r="R772" s="301"/>
      <c r="S772" s="301"/>
      <c r="T772" s="301"/>
      <c r="U772" s="301"/>
      <c r="V772" s="301"/>
      <c r="W772" s="301"/>
      <c r="X772" s="301"/>
      <c r="Y772" s="301"/>
      <c r="Z772" s="301"/>
      <c r="AA772" s="301"/>
      <c r="AB772" s="301"/>
      <c r="AC772" s="301"/>
      <c r="AD772" s="301"/>
      <c r="AE772" s="301"/>
      <c r="AF772" s="301"/>
      <c r="AG772" s="301"/>
      <c r="AH772" s="301"/>
      <c r="AI772" s="301"/>
    </row>
    <row r="773" spans="1:35" ht="20.100000000000001" customHeight="1" x14ac:dyDescent="0.2">
      <c r="A773" s="240">
        <v>770</v>
      </c>
      <c r="B773" s="241" t="s">
        <v>12</v>
      </c>
      <c r="C773" s="310" t="s">
        <v>432</v>
      </c>
      <c r="D773" s="310" t="s">
        <v>438</v>
      </c>
      <c r="E773" s="309">
        <v>580322.55792730069</v>
      </c>
      <c r="F773" s="310" t="s">
        <v>880</v>
      </c>
      <c r="G773" s="244" t="s">
        <v>915</v>
      </c>
      <c r="H773" s="244" t="s">
        <v>429</v>
      </c>
      <c r="I773" s="288">
        <v>1</v>
      </c>
      <c r="J773" s="244" t="s">
        <v>919</v>
      </c>
      <c r="K773" s="244">
        <v>0.5</v>
      </c>
      <c r="L773" s="244">
        <v>0.6</v>
      </c>
      <c r="M773" s="244" t="s">
        <v>89</v>
      </c>
      <c r="N773" s="244">
        <f t="shared" si="20"/>
        <v>0.3</v>
      </c>
      <c r="R773" s="301"/>
      <c r="S773" s="301"/>
      <c r="T773" s="301"/>
      <c r="U773" s="301"/>
      <c r="V773" s="301"/>
      <c r="W773" s="301"/>
      <c r="X773" s="301"/>
      <c r="Y773" s="301"/>
      <c r="Z773" s="301"/>
      <c r="AA773" s="301"/>
      <c r="AB773" s="301"/>
      <c r="AC773" s="301"/>
      <c r="AD773" s="301"/>
      <c r="AE773" s="301"/>
      <c r="AF773" s="301"/>
      <c r="AG773" s="301"/>
      <c r="AH773" s="301"/>
      <c r="AI773" s="301"/>
    </row>
    <row r="774" spans="1:35" ht="20.100000000000001" customHeight="1" x14ac:dyDescent="0.2">
      <c r="A774" s="240">
        <v>771</v>
      </c>
      <c r="B774" s="241" t="s">
        <v>12</v>
      </c>
      <c r="C774" s="310" t="s">
        <v>432</v>
      </c>
      <c r="D774" s="310" t="s">
        <v>438</v>
      </c>
      <c r="E774" s="309">
        <v>580312.41449954326</v>
      </c>
      <c r="F774" s="310" t="s">
        <v>880</v>
      </c>
      <c r="G774" s="244" t="s">
        <v>915</v>
      </c>
      <c r="H774" s="244" t="s">
        <v>429</v>
      </c>
      <c r="I774" s="288">
        <v>1</v>
      </c>
      <c r="J774" s="244" t="s">
        <v>919</v>
      </c>
      <c r="K774" s="244">
        <v>0.5</v>
      </c>
      <c r="L774" s="244">
        <v>0.6</v>
      </c>
      <c r="M774" s="244" t="s">
        <v>89</v>
      </c>
      <c r="N774" s="244">
        <f t="shared" si="20"/>
        <v>0.3</v>
      </c>
      <c r="R774" s="301"/>
      <c r="S774" s="301"/>
      <c r="T774" s="301"/>
      <c r="U774" s="301"/>
      <c r="V774" s="301"/>
      <c r="W774" s="301"/>
      <c r="X774" s="301"/>
      <c r="Y774" s="301"/>
      <c r="Z774" s="301"/>
      <c r="AA774" s="301"/>
      <c r="AB774" s="301"/>
      <c r="AC774" s="301"/>
      <c r="AD774" s="301"/>
      <c r="AE774" s="301"/>
      <c r="AF774" s="301"/>
      <c r="AG774" s="301"/>
      <c r="AH774" s="301"/>
      <c r="AI774" s="301"/>
    </row>
    <row r="775" spans="1:35" ht="20.100000000000001" customHeight="1" x14ac:dyDescent="0.2">
      <c r="A775" s="240">
        <v>772</v>
      </c>
      <c r="B775" s="241" t="s">
        <v>12</v>
      </c>
      <c r="C775" s="310" t="s">
        <v>432</v>
      </c>
      <c r="D775" s="310" t="s">
        <v>438</v>
      </c>
      <c r="E775" s="309">
        <v>580302.34088062635</v>
      </c>
      <c r="F775" s="310" t="s">
        <v>880</v>
      </c>
      <c r="G775" s="244" t="s">
        <v>915</v>
      </c>
      <c r="H775" s="244" t="s">
        <v>429</v>
      </c>
      <c r="I775" s="288">
        <v>1</v>
      </c>
      <c r="J775" s="244" t="s">
        <v>919</v>
      </c>
      <c r="K775" s="244">
        <v>0.5</v>
      </c>
      <c r="L775" s="244">
        <v>0.6</v>
      </c>
      <c r="M775" s="244" t="s">
        <v>89</v>
      </c>
      <c r="N775" s="244">
        <f t="shared" ref="N775:N838" si="21">IF(M775="",K775*L775,IF(G775="R-1",K775*L775,IF(LEFT(G775,1)="R",PI()*((M775^2)/4),K775*L775)))</f>
        <v>0.3</v>
      </c>
      <c r="R775" s="301"/>
      <c r="S775" s="301"/>
      <c r="T775" s="301"/>
      <c r="U775" s="301"/>
      <c r="V775" s="301"/>
      <c r="W775" s="301"/>
      <c r="X775" s="301"/>
      <c r="Y775" s="301"/>
      <c r="Z775" s="301"/>
      <c r="AA775" s="301"/>
      <c r="AB775" s="301"/>
      <c r="AC775" s="301"/>
      <c r="AD775" s="301"/>
      <c r="AE775" s="301"/>
      <c r="AF775" s="301"/>
      <c r="AG775" s="301"/>
      <c r="AH775" s="301"/>
      <c r="AI775" s="301"/>
    </row>
    <row r="776" spans="1:35" ht="20.100000000000001" customHeight="1" x14ac:dyDescent="0.2">
      <c r="A776" s="240">
        <v>773</v>
      </c>
      <c r="B776" s="241" t="s">
        <v>12</v>
      </c>
      <c r="C776" s="310" t="s">
        <v>432</v>
      </c>
      <c r="D776" s="310" t="s">
        <v>438</v>
      </c>
      <c r="E776" s="309">
        <v>580291.1205652816</v>
      </c>
      <c r="F776" s="310" t="s">
        <v>880</v>
      </c>
      <c r="G776" s="244" t="s">
        <v>915</v>
      </c>
      <c r="H776" s="244" t="s">
        <v>429</v>
      </c>
      <c r="I776" s="288">
        <v>1</v>
      </c>
      <c r="J776" s="244" t="s">
        <v>919</v>
      </c>
      <c r="K776" s="244">
        <v>0.5</v>
      </c>
      <c r="L776" s="244">
        <v>0.6</v>
      </c>
      <c r="M776" s="244" t="s">
        <v>89</v>
      </c>
      <c r="N776" s="244">
        <f t="shared" si="21"/>
        <v>0.3</v>
      </c>
      <c r="R776" s="301"/>
      <c r="S776" s="301"/>
      <c r="T776" s="301"/>
      <c r="U776" s="301"/>
      <c r="V776" s="301"/>
      <c r="W776" s="301"/>
      <c r="X776" s="301"/>
      <c r="Y776" s="301"/>
      <c r="Z776" s="301"/>
      <c r="AA776" s="301"/>
      <c r="AB776" s="301"/>
      <c r="AC776" s="301"/>
      <c r="AD776" s="301"/>
      <c r="AE776" s="301"/>
      <c r="AF776" s="301"/>
      <c r="AG776" s="301"/>
      <c r="AH776" s="301"/>
      <c r="AI776" s="301"/>
    </row>
    <row r="777" spans="1:35" ht="20.100000000000001" customHeight="1" x14ac:dyDescent="0.2">
      <c r="A777" s="240">
        <v>774</v>
      </c>
      <c r="B777" s="241" t="s">
        <v>12</v>
      </c>
      <c r="C777" s="310" t="s">
        <v>432</v>
      </c>
      <c r="D777" s="310" t="s">
        <v>438</v>
      </c>
      <c r="E777" s="309">
        <v>580270.17783011158</v>
      </c>
      <c r="F777" s="310" t="s">
        <v>880</v>
      </c>
      <c r="G777" s="244" t="s">
        <v>915</v>
      </c>
      <c r="H777" s="244" t="s">
        <v>429</v>
      </c>
      <c r="I777" s="288">
        <v>1</v>
      </c>
      <c r="J777" s="244" t="s">
        <v>919</v>
      </c>
      <c r="K777" s="244">
        <v>0.5</v>
      </c>
      <c r="L777" s="244">
        <v>0.6</v>
      </c>
      <c r="M777" s="244" t="s">
        <v>89</v>
      </c>
      <c r="N777" s="244">
        <f t="shared" si="21"/>
        <v>0.3</v>
      </c>
      <c r="R777" s="301"/>
      <c r="S777" s="301"/>
      <c r="T777" s="301"/>
      <c r="U777" s="301"/>
      <c r="V777" s="301"/>
      <c r="W777" s="301"/>
      <c r="X777" s="301"/>
      <c r="Y777" s="301"/>
      <c r="Z777" s="301"/>
      <c r="AA777" s="301"/>
      <c r="AB777" s="301"/>
      <c r="AC777" s="301"/>
      <c r="AD777" s="301"/>
      <c r="AE777" s="301"/>
      <c r="AF777" s="301"/>
      <c r="AG777" s="301"/>
      <c r="AH777" s="301"/>
      <c r="AI777" s="301"/>
    </row>
    <row r="778" spans="1:35" ht="20.100000000000001" customHeight="1" x14ac:dyDescent="0.2">
      <c r="A778" s="240">
        <v>775</v>
      </c>
      <c r="B778" s="241" t="s">
        <v>12</v>
      </c>
      <c r="C778" s="310" t="s">
        <v>432</v>
      </c>
      <c r="D778" s="310" t="s">
        <v>438</v>
      </c>
      <c r="E778" s="309">
        <v>580260.45301239705</v>
      </c>
      <c r="F778" s="310" t="s">
        <v>880</v>
      </c>
      <c r="G778" s="244" t="s">
        <v>915</v>
      </c>
      <c r="H778" s="244" t="s">
        <v>429</v>
      </c>
      <c r="I778" s="288">
        <v>1</v>
      </c>
      <c r="J778" s="244" t="s">
        <v>919</v>
      </c>
      <c r="K778" s="244">
        <v>0.5</v>
      </c>
      <c r="L778" s="244">
        <v>0.6</v>
      </c>
      <c r="M778" s="244" t="s">
        <v>89</v>
      </c>
      <c r="N778" s="244">
        <f t="shared" si="21"/>
        <v>0.3</v>
      </c>
      <c r="R778" s="301"/>
      <c r="S778" s="301"/>
      <c r="T778" s="301"/>
      <c r="U778" s="301"/>
      <c r="V778" s="301"/>
      <c r="W778" s="301"/>
      <c r="X778" s="301"/>
      <c r="Y778" s="301"/>
      <c r="Z778" s="301"/>
      <c r="AA778" s="301"/>
      <c r="AB778" s="301"/>
      <c r="AC778" s="301"/>
      <c r="AD778" s="301"/>
      <c r="AE778" s="301"/>
      <c r="AF778" s="301"/>
      <c r="AG778" s="301"/>
      <c r="AH778" s="301"/>
      <c r="AI778" s="301"/>
    </row>
    <row r="779" spans="1:35" ht="20.100000000000001" customHeight="1" x14ac:dyDescent="0.2">
      <c r="A779" s="240">
        <v>776</v>
      </c>
      <c r="B779" s="241" t="s">
        <v>12</v>
      </c>
      <c r="C779" s="310" t="s">
        <v>432</v>
      </c>
      <c r="D779" s="310" t="s">
        <v>438</v>
      </c>
      <c r="E779" s="309">
        <v>580236.65616568923</v>
      </c>
      <c r="F779" s="310" t="s">
        <v>880</v>
      </c>
      <c r="G779" s="244" t="s">
        <v>915</v>
      </c>
      <c r="H779" s="244" t="s">
        <v>429</v>
      </c>
      <c r="I779" s="288">
        <v>1</v>
      </c>
      <c r="J779" s="244" t="s">
        <v>919</v>
      </c>
      <c r="K779" s="244">
        <v>0.5</v>
      </c>
      <c r="L779" s="244">
        <v>0.6</v>
      </c>
      <c r="M779" s="244" t="s">
        <v>89</v>
      </c>
      <c r="N779" s="244">
        <f t="shared" si="21"/>
        <v>0.3</v>
      </c>
      <c r="R779" s="301"/>
      <c r="S779" s="301"/>
      <c r="T779" s="301"/>
      <c r="U779" s="301"/>
      <c r="V779" s="301"/>
      <c r="W779" s="301"/>
      <c r="X779" s="301"/>
      <c r="Y779" s="301"/>
      <c r="Z779" s="301"/>
      <c r="AA779" s="301"/>
      <c r="AB779" s="301"/>
      <c r="AC779" s="301"/>
      <c r="AD779" s="301"/>
      <c r="AE779" s="301"/>
      <c r="AF779" s="301"/>
      <c r="AG779" s="301"/>
      <c r="AH779" s="301"/>
      <c r="AI779" s="301"/>
    </row>
    <row r="780" spans="1:35" ht="20.100000000000001" customHeight="1" x14ac:dyDescent="0.2">
      <c r="A780" s="240">
        <v>777</v>
      </c>
      <c r="B780" s="241" t="s">
        <v>12</v>
      </c>
      <c r="C780" s="310" t="s">
        <v>426</v>
      </c>
      <c r="D780" s="310" t="s">
        <v>438</v>
      </c>
      <c r="E780" s="309">
        <v>580217.80086203828</v>
      </c>
      <c r="F780" s="310" t="s">
        <v>871</v>
      </c>
      <c r="G780" s="244" t="s">
        <v>927</v>
      </c>
      <c r="H780" s="244" t="s">
        <v>429</v>
      </c>
      <c r="I780" s="288">
        <v>1</v>
      </c>
      <c r="J780" s="244" t="s">
        <v>919</v>
      </c>
      <c r="K780" s="244">
        <v>1.2</v>
      </c>
      <c r="L780" s="244">
        <v>1.2</v>
      </c>
      <c r="M780" s="244" t="s">
        <v>89</v>
      </c>
      <c r="N780" s="244">
        <f t="shared" si="21"/>
        <v>1.44</v>
      </c>
      <c r="R780" s="301"/>
      <c r="S780" s="301"/>
      <c r="T780" s="301"/>
      <c r="U780" s="301"/>
      <c r="V780" s="301"/>
      <c r="W780" s="301"/>
      <c r="X780" s="301"/>
      <c r="Y780" s="301"/>
      <c r="Z780" s="301"/>
      <c r="AA780" s="301"/>
      <c r="AB780" s="301"/>
      <c r="AC780" s="301"/>
      <c r="AD780" s="301"/>
      <c r="AE780" s="301"/>
      <c r="AF780" s="301"/>
      <c r="AG780" s="301"/>
      <c r="AH780" s="301"/>
      <c r="AI780" s="301"/>
    </row>
    <row r="781" spans="1:35" ht="20.100000000000001" customHeight="1" x14ac:dyDescent="0.2">
      <c r="A781" s="240">
        <v>778</v>
      </c>
      <c r="B781" s="241" t="s">
        <v>12</v>
      </c>
      <c r="C781" s="310" t="s">
        <v>426</v>
      </c>
      <c r="D781" s="310" t="s">
        <v>438</v>
      </c>
      <c r="E781" s="309">
        <v>580203.24892245745</v>
      </c>
      <c r="F781" s="310" t="s">
        <v>897</v>
      </c>
      <c r="G781" s="244" t="s">
        <v>922</v>
      </c>
      <c r="H781" s="244" t="s">
        <v>429</v>
      </c>
      <c r="I781" s="288">
        <v>2</v>
      </c>
      <c r="J781" s="244" t="s">
        <v>919</v>
      </c>
      <c r="K781" s="244">
        <v>3.5</v>
      </c>
      <c r="L781" s="244">
        <v>2.5</v>
      </c>
      <c r="M781" s="244" t="s">
        <v>89</v>
      </c>
      <c r="N781" s="244">
        <f t="shared" si="21"/>
        <v>8.75</v>
      </c>
      <c r="R781" s="301"/>
      <c r="S781" s="301"/>
      <c r="T781" s="301"/>
      <c r="U781" s="301"/>
      <c r="V781" s="301"/>
      <c r="W781" s="301"/>
      <c r="X781" s="301"/>
      <c r="Y781" s="301"/>
      <c r="Z781" s="301"/>
      <c r="AA781" s="301"/>
      <c r="AB781" s="301"/>
      <c r="AC781" s="301"/>
      <c r="AD781" s="301"/>
      <c r="AE781" s="301"/>
      <c r="AF781" s="301"/>
      <c r="AG781" s="301"/>
      <c r="AH781" s="301"/>
      <c r="AI781" s="301"/>
    </row>
    <row r="782" spans="1:35" ht="20.100000000000001" customHeight="1" x14ac:dyDescent="0.2">
      <c r="A782" s="240">
        <v>779</v>
      </c>
      <c r="B782" s="241" t="s">
        <v>12</v>
      </c>
      <c r="C782" s="310" t="s">
        <v>426</v>
      </c>
      <c r="D782" s="310" t="s">
        <v>438</v>
      </c>
      <c r="E782" s="309">
        <v>580121.04036743636</v>
      </c>
      <c r="F782" s="310" t="s">
        <v>892</v>
      </c>
      <c r="G782" s="244" t="s">
        <v>903</v>
      </c>
      <c r="H782" s="244" t="s">
        <v>429</v>
      </c>
      <c r="I782" s="288">
        <v>1</v>
      </c>
      <c r="J782" s="244" t="s">
        <v>919</v>
      </c>
      <c r="K782" s="244">
        <v>0.3</v>
      </c>
      <c r="L782" s="244">
        <v>0.9</v>
      </c>
      <c r="M782" s="244" t="s">
        <v>89</v>
      </c>
      <c r="N782" s="244">
        <f t="shared" si="21"/>
        <v>0.27</v>
      </c>
      <c r="R782" s="301"/>
      <c r="S782" s="301"/>
      <c r="T782" s="301"/>
      <c r="U782" s="301"/>
      <c r="V782" s="301"/>
      <c r="W782" s="301"/>
      <c r="X782" s="301"/>
      <c r="Y782" s="301"/>
      <c r="Z782" s="301"/>
      <c r="AA782" s="301"/>
      <c r="AB782" s="301"/>
      <c r="AC782" s="301"/>
      <c r="AD782" s="301"/>
      <c r="AE782" s="301"/>
      <c r="AF782" s="301"/>
      <c r="AG782" s="301"/>
      <c r="AH782" s="301"/>
      <c r="AI782" s="301"/>
    </row>
    <row r="783" spans="1:35" ht="20.100000000000001" customHeight="1" x14ac:dyDescent="0.2">
      <c r="A783" s="240">
        <v>780</v>
      </c>
      <c r="B783" s="241" t="s">
        <v>12</v>
      </c>
      <c r="C783" s="310" t="s">
        <v>426</v>
      </c>
      <c r="D783" s="310" t="s">
        <v>438</v>
      </c>
      <c r="E783" s="309">
        <v>580099.99094827531</v>
      </c>
      <c r="F783" s="310" t="s">
        <v>880</v>
      </c>
      <c r="G783" s="244" t="s">
        <v>915</v>
      </c>
      <c r="H783" s="244" t="s">
        <v>429</v>
      </c>
      <c r="I783" s="288">
        <v>1</v>
      </c>
      <c r="J783" s="244" t="s">
        <v>919</v>
      </c>
      <c r="K783" s="244">
        <v>0.5</v>
      </c>
      <c r="L783" s="244">
        <v>0.6</v>
      </c>
      <c r="M783" s="244" t="s">
        <v>89</v>
      </c>
      <c r="N783" s="244">
        <f t="shared" si="21"/>
        <v>0.3</v>
      </c>
      <c r="R783" s="301"/>
      <c r="S783" s="301"/>
      <c r="T783" s="301"/>
      <c r="U783" s="301"/>
      <c r="V783" s="301"/>
      <c r="W783" s="301"/>
      <c r="X783" s="301"/>
      <c r="Y783" s="301"/>
      <c r="Z783" s="301"/>
      <c r="AA783" s="301"/>
      <c r="AB783" s="301"/>
      <c r="AC783" s="301"/>
      <c r="AD783" s="301"/>
      <c r="AE783" s="301"/>
      <c r="AF783" s="301"/>
      <c r="AG783" s="301"/>
      <c r="AH783" s="301"/>
      <c r="AI783" s="301"/>
    </row>
    <row r="784" spans="1:35" ht="20.100000000000001" customHeight="1" x14ac:dyDescent="0.2">
      <c r="A784" s="240">
        <v>781</v>
      </c>
      <c r="B784" s="241" t="s">
        <v>12</v>
      </c>
      <c r="C784" s="310" t="s">
        <v>426</v>
      </c>
      <c r="D784" s="310" t="s">
        <v>438</v>
      </c>
      <c r="E784" s="309">
        <v>580089.33191007038</v>
      </c>
      <c r="F784" s="310" t="s">
        <v>880</v>
      </c>
      <c r="G784" s="244" t="s">
        <v>915</v>
      </c>
      <c r="H784" s="244" t="s">
        <v>429</v>
      </c>
      <c r="I784" s="288">
        <v>1</v>
      </c>
      <c r="J784" s="244" t="s">
        <v>919</v>
      </c>
      <c r="K784" s="244">
        <v>0.5</v>
      </c>
      <c r="L784" s="244">
        <v>0.6</v>
      </c>
      <c r="M784" s="244" t="s">
        <v>89</v>
      </c>
      <c r="N784" s="244">
        <f t="shared" si="21"/>
        <v>0.3</v>
      </c>
      <c r="R784" s="301"/>
      <c r="S784" s="301"/>
      <c r="T784" s="301"/>
      <c r="U784" s="301"/>
      <c r="V784" s="301"/>
      <c r="W784" s="301"/>
      <c r="X784" s="301"/>
      <c r="Y784" s="301"/>
      <c r="Z784" s="301"/>
      <c r="AA784" s="301"/>
      <c r="AB784" s="301"/>
      <c r="AC784" s="301"/>
      <c r="AD784" s="301"/>
      <c r="AE784" s="301"/>
      <c r="AF784" s="301"/>
      <c r="AG784" s="301"/>
      <c r="AH784" s="301"/>
      <c r="AI784" s="301"/>
    </row>
    <row r="785" spans="1:35" ht="20.100000000000001" customHeight="1" x14ac:dyDescent="0.2">
      <c r="A785" s="240">
        <v>782</v>
      </c>
      <c r="B785" s="241" t="s">
        <v>12</v>
      </c>
      <c r="C785" s="310" t="s">
        <v>426</v>
      </c>
      <c r="D785" s="310" t="s">
        <v>438</v>
      </c>
      <c r="E785" s="309">
        <v>580065.79275022692</v>
      </c>
      <c r="F785" s="310" t="s">
        <v>880</v>
      </c>
      <c r="G785" s="244" t="s">
        <v>915</v>
      </c>
      <c r="H785" s="244" t="s">
        <v>429</v>
      </c>
      <c r="I785" s="288">
        <v>1</v>
      </c>
      <c r="J785" s="244" t="s">
        <v>919</v>
      </c>
      <c r="K785" s="244">
        <v>0.5</v>
      </c>
      <c r="L785" s="244">
        <v>0.6</v>
      </c>
      <c r="M785" s="244" t="s">
        <v>89</v>
      </c>
      <c r="N785" s="244">
        <f t="shared" si="21"/>
        <v>0.3</v>
      </c>
      <c r="R785" s="301"/>
      <c r="S785" s="301"/>
      <c r="T785" s="301"/>
      <c r="U785" s="301"/>
      <c r="V785" s="301"/>
      <c r="W785" s="301"/>
      <c r="X785" s="301"/>
      <c r="Y785" s="301"/>
      <c r="Z785" s="301"/>
      <c r="AA785" s="301"/>
      <c r="AB785" s="301"/>
      <c r="AC785" s="301"/>
      <c r="AD785" s="301"/>
      <c r="AE785" s="301"/>
      <c r="AF785" s="301"/>
      <c r="AG785" s="301"/>
      <c r="AH785" s="301"/>
      <c r="AI785" s="301"/>
    </row>
    <row r="786" spans="1:35" ht="20.100000000000001" customHeight="1" x14ac:dyDescent="0.2">
      <c r="A786" s="240">
        <v>783</v>
      </c>
      <c r="B786" s="241" t="s">
        <v>12</v>
      </c>
      <c r="C786" s="310" t="s">
        <v>426</v>
      </c>
      <c r="D786" s="310" t="s">
        <v>438</v>
      </c>
      <c r="E786" s="309">
        <v>580055.65014884493</v>
      </c>
      <c r="F786" s="310" t="s">
        <v>880</v>
      </c>
      <c r="G786" s="244" t="s">
        <v>915</v>
      </c>
      <c r="H786" s="244" t="s">
        <v>429</v>
      </c>
      <c r="I786" s="288">
        <v>1</v>
      </c>
      <c r="J786" s="244" t="s">
        <v>919</v>
      </c>
      <c r="K786" s="244">
        <v>0.5</v>
      </c>
      <c r="L786" s="244">
        <v>0.6</v>
      </c>
      <c r="M786" s="244" t="s">
        <v>89</v>
      </c>
      <c r="N786" s="244">
        <f t="shared" si="21"/>
        <v>0.3</v>
      </c>
      <c r="R786" s="301"/>
      <c r="S786" s="301"/>
      <c r="T786" s="301"/>
      <c r="U786" s="301"/>
      <c r="V786" s="301"/>
      <c r="W786" s="301"/>
      <c r="X786" s="301"/>
      <c r="Y786" s="301"/>
      <c r="Z786" s="301"/>
      <c r="AA786" s="301"/>
      <c r="AB786" s="301"/>
      <c r="AC786" s="301"/>
      <c r="AD786" s="301"/>
      <c r="AE786" s="301"/>
      <c r="AF786" s="301"/>
      <c r="AG786" s="301"/>
      <c r="AH786" s="301"/>
      <c r="AI786" s="301"/>
    </row>
    <row r="787" spans="1:35" ht="20.100000000000001" customHeight="1" x14ac:dyDescent="0.2">
      <c r="A787" s="240">
        <v>784</v>
      </c>
      <c r="B787" s="241" t="s">
        <v>12</v>
      </c>
      <c r="C787" s="310" t="s">
        <v>426</v>
      </c>
      <c r="D787" s="310" t="s">
        <v>438</v>
      </c>
      <c r="E787" s="309">
        <v>579953.27607763058</v>
      </c>
      <c r="F787" s="310" t="s">
        <v>871</v>
      </c>
      <c r="G787" s="244" t="s">
        <v>916</v>
      </c>
      <c r="H787" s="244" t="s">
        <v>429</v>
      </c>
      <c r="I787" s="288">
        <v>1</v>
      </c>
      <c r="J787" s="244" t="s">
        <v>919</v>
      </c>
      <c r="K787" s="244">
        <v>1.2</v>
      </c>
      <c r="L787" s="244">
        <v>1.2</v>
      </c>
      <c r="M787" s="244" t="s">
        <v>89</v>
      </c>
      <c r="N787" s="244">
        <f t="shared" si="21"/>
        <v>1.44</v>
      </c>
      <c r="R787" s="301"/>
      <c r="S787" s="301"/>
      <c r="T787" s="301"/>
      <c r="U787" s="301"/>
      <c r="V787" s="301"/>
      <c r="W787" s="301"/>
      <c r="X787" s="301"/>
      <c r="Y787" s="301"/>
      <c r="Z787" s="301"/>
      <c r="AA787" s="301"/>
      <c r="AB787" s="301"/>
      <c r="AC787" s="301"/>
      <c r="AD787" s="301"/>
      <c r="AE787" s="301"/>
      <c r="AF787" s="301"/>
      <c r="AG787" s="301"/>
      <c r="AH787" s="301"/>
      <c r="AI787" s="301"/>
    </row>
    <row r="788" spans="1:35" ht="20.100000000000001" customHeight="1" x14ac:dyDescent="0.2">
      <c r="A788" s="240">
        <v>785</v>
      </c>
      <c r="B788" s="241" t="s">
        <v>12</v>
      </c>
      <c r="C788" s="310" t="s">
        <v>426</v>
      </c>
      <c r="D788" s="310" t="s">
        <v>438</v>
      </c>
      <c r="E788" s="309">
        <v>579082.39741888933</v>
      </c>
      <c r="F788" s="310" t="s">
        <v>892</v>
      </c>
      <c r="G788" s="244" t="s">
        <v>903</v>
      </c>
      <c r="H788" s="244" t="s">
        <v>429</v>
      </c>
      <c r="I788" s="288">
        <v>1</v>
      </c>
      <c r="J788" s="244" t="s">
        <v>919</v>
      </c>
      <c r="K788" s="244">
        <v>0.3</v>
      </c>
      <c r="L788" s="244">
        <v>0.9</v>
      </c>
      <c r="M788" s="244" t="s">
        <v>89</v>
      </c>
      <c r="N788" s="244">
        <f t="shared" si="21"/>
        <v>0.27</v>
      </c>
      <c r="R788" s="301"/>
      <c r="S788" s="301"/>
      <c r="T788" s="301"/>
      <c r="U788" s="301"/>
      <c r="V788" s="301"/>
      <c r="W788" s="301"/>
      <c r="X788" s="301"/>
      <c r="Y788" s="301"/>
      <c r="Z788" s="301"/>
      <c r="AA788" s="301"/>
      <c r="AB788" s="301"/>
      <c r="AC788" s="301"/>
      <c r="AD788" s="301"/>
      <c r="AE788" s="301"/>
      <c r="AF788" s="301"/>
      <c r="AG788" s="301"/>
      <c r="AH788" s="301"/>
      <c r="AI788" s="301"/>
    </row>
    <row r="789" spans="1:35" ht="20.100000000000001" customHeight="1" x14ac:dyDescent="0.2">
      <c r="A789" s="240">
        <v>786</v>
      </c>
      <c r="B789" s="241" t="s">
        <v>12</v>
      </c>
      <c r="C789" s="310" t="s">
        <v>426</v>
      </c>
      <c r="D789" s="310" t="s">
        <v>438</v>
      </c>
      <c r="E789" s="309">
        <v>578894.60857173987</v>
      </c>
      <c r="F789" s="310" t="s">
        <v>888</v>
      </c>
      <c r="G789" s="244" t="s">
        <v>926</v>
      </c>
      <c r="H789" s="244" t="s">
        <v>429</v>
      </c>
      <c r="I789" s="288">
        <v>1</v>
      </c>
      <c r="J789" s="244" t="s">
        <v>919</v>
      </c>
      <c r="K789" s="244">
        <v>0.5</v>
      </c>
      <c r="L789" s="244">
        <v>0.8</v>
      </c>
      <c r="M789" s="244" t="s">
        <v>89</v>
      </c>
      <c r="N789" s="244">
        <f t="shared" si="21"/>
        <v>0.4</v>
      </c>
      <c r="R789" s="301"/>
      <c r="S789" s="301"/>
      <c r="T789" s="301"/>
      <c r="U789" s="301"/>
      <c r="V789" s="301"/>
      <c r="W789" s="301"/>
      <c r="X789" s="301"/>
      <c r="Y789" s="301"/>
      <c r="Z789" s="301"/>
      <c r="AA789" s="301"/>
      <c r="AB789" s="301"/>
      <c r="AC789" s="301"/>
      <c r="AD789" s="301"/>
      <c r="AE789" s="301"/>
      <c r="AF789" s="301"/>
      <c r="AG789" s="301"/>
      <c r="AH789" s="301"/>
      <c r="AI789" s="301"/>
    </row>
    <row r="790" spans="1:35" ht="20.100000000000001" customHeight="1" x14ac:dyDescent="0.2">
      <c r="A790" s="240">
        <v>787</v>
      </c>
      <c r="B790" s="241" t="s">
        <v>12</v>
      </c>
      <c r="C790" s="310" t="s">
        <v>426</v>
      </c>
      <c r="D790" s="310" t="s">
        <v>438</v>
      </c>
      <c r="E790" s="309">
        <v>578241.63830414834</v>
      </c>
      <c r="F790" s="310" t="s">
        <v>879</v>
      </c>
      <c r="G790" s="244" t="s">
        <v>913</v>
      </c>
      <c r="H790" s="244" t="s">
        <v>429</v>
      </c>
      <c r="I790" s="288">
        <v>1</v>
      </c>
      <c r="J790" s="244" t="s">
        <v>919</v>
      </c>
      <c r="K790" s="244" t="s">
        <v>89</v>
      </c>
      <c r="L790" s="244" t="s">
        <v>89</v>
      </c>
      <c r="M790" s="244">
        <v>1</v>
      </c>
      <c r="N790" s="244">
        <f t="shared" si="21"/>
        <v>0.78539816339744828</v>
      </c>
      <c r="R790" s="301"/>
      <c r="S790" s="301"/>
      <c r="T790" s="301"/>
      <c r="U790" s="301"/>
      <c r="V790" s="301"/>
      <c r="W790" s="301"/>
      <c r="X790" s="301"/>
      <c r="Y790" s="301"/>
      <c r="Z790" s="301"/>
      <c r="AA790" s="301"/>
      <c r="AB790" s="301"/>
      <c r="AC790" s="301"/>
      <c r="AD790" s="301"/>
      <c r="AE790" s="301"/>
      <c r="AF790" s="301"/>
      <c r="AG790" s="301"/>
      <c r="AH790" s="301"/>
      <c r="AI790" s="301"/>
    </row>
    <row r="791" spans="1:35" ht="20.100000000000001" customHeight="1" x14ac:dyDescent="0.2">
      <c r="A791" s="240">
        <v>788</v>
      </c>
      <c r="B791" s="241" t="s">
        <v>12</v>
      </c>
      <c r="C791" s="310" t="s">
        <v>426</v>
      </c>
      <c r="D791" s="310" t="s">
        <v>438</v>
      </c>
      <c r="E791" s="309">
        <v>577738.29285294353</v>
      </c>
      <c r="F791" s="310" t="s">
        <v>877</v>
      </c>
      <c r="G791" s="244" t="s">
        <v>923</v>
      </c>
      <c r="H791" s="244" t="s">
        <v>870</v>
      </c>
      <c r="I791" s="288">
        <v>2</v>
      </c>
      <c r="J791" s="244" t="s">
        <v>919</v>
      </c>
      <c r="K791" s="244">
        <v>5</v>
      </c>
      <c r="L791" s="244">
        <v>4</v>
      </c>
      <c r="M791" s="244" t="s">
        <v>89</v>
      </c>
      <c r="N791" s="244">
        <f t="shared" si="21"/>
        <v>20</v>
      </c>
      <c r="R791" s="301"/>
      <c r="S791" s="301"/>
      <c r="T791" s="301"/>
      <c r="U791" s="301"/>
      <c r="V791" s="301"/>
      <c r="W791" s="301"/>
      <c r="X791" s="301"/>
      <c r="Y791" s="301"/>
      <c r="Z791" s="301"/>
      <c r="AA791" s="301"/>
      <c r="AB791" s="301"/>
      <c r="AC791" s="301"/>
      <c r="AD791" s="301"/>
      <c r="AE791" s="301"/>
      <c r="AF791" s="301"/>
      <c r="AG791" s="301"/>
      <c r="AH791" s="301"/>
      <c r="AI791" s="301"/>
    </row>
    <row r="792" spans="1:35" ht="20.100000000000001" customHeight="1" x14ac:dyDescent="0.2">
      <c r="A792" s="240">
        <v>789</v>
      </c>
      <c r="B792" s="241" t="s">
        <v>12</v>
      </c>
      <c r="C792" s="310" t="s">
        <v>426</v>
      </c>
      <c r="D792" s="310" t="s">
        <v>438</v>
      </c>
      <c r="E792" s="309">
        <v>577530.45749766787</v>
      </c>
      <c r="F792" s="310" t="s">
        <v>879</v>
      </c>
      <c r="G792" s="244" t="s">
        <v>881</v>
      </c>
      <c r="H792" s="244" t="s">
        <v>429</v>
      </c>
      <c r="I792" s="288">
        <v>1</v>
      </c>
      <c r="J792" s="244" t="s">
        <v>919</v>
      </c>
      <c r="K792" s="244" t="s">
        <v>89</v>
      </c>
      <c r="L792" s="244" t="s">
        <v>89</v>
      </c>
      <c r="M792" s="244">
        <v>1</v>
      </c>
      <c r="N792" s="244">
        <f t="shared" si="21"/>
        <v>0.78539816339744828</v>
      </c>
      <c r="R792" s="301"/>
      <c r="S792" s="301"/>
      <c r="T792" s="301"/>
      <c r="U792" s="301"/>
      <c r="V792" s="301"/>
      <c r="W792" s="301"/>
      <c r="X792" s="301"/>
      <c r="Y792" s="301"/>
      <c r="Z792" s="301"/>
      <c r="AA792" s="301"/>
      <c r="AB792" s="301"/>
      <c r="AC792" s="301"/>
      <c r="AD792" s="301"/>
      <c r="AE792" s="301"/>
      <c r="AF792" s="301"/>
      <c r="AG792" s="301"/>
      <c r="AH792" s="301"/>
      <c r="AI792" s="301"/>
    </row>
    <row r="793" spans="1:35" ht="20.100000000000001" customHeight="1" x14ac:dyDescent="0.2">
      <c r="A793" s="240">
        <v>790</v>
      </c>
      <c r="B793" s="241" t="s">
        <v>12</v>
      </c>
      <c r="C793" s="310" t="s">
        <v>426</v>
      </c>
      <c r="D793" s="310" t="s">
        <v>438</v>
      </c>
      <c r="E793" s="309">
        <v>577396.24668991915</v>
      </c>
      <c r="F793" s="310" t="s">
        <v>879</v>
      </c>
      <c r="G793" s="244" t="s">
        <v>913</v>
      </c>
      <c r="H793" s="244" t="s">
        <v>429</v>
      </c>
      <c r="I793" s="288">
        <v>1</v>
      </c>
      <c r="J793" s="244" t="s">
        <v>919</v>
      </c>
      <c r="K793" s="244" t="s">
        <v>89</v>
      </c>
      <c r="L793" s="244" t="s">
        <v>89</v>
      </c>
      <c r="M793" s="244">
        <v>1</v>
      </c>
      <c r="N793" s="244">
        <f t="shared" si="21"/>
        <v>0.78539816339744828</v>
      </c>
      <c r="R793" s="301"/>
      <c r="S793" s="301"/>
      <c r="T793" s="301"/>
      <c r="U793" s="301"/>
      <c r="V793" s="301"/>
      <c r="W793" s="301"/>
      <c r="X793" s="301"/>
      <c r="Y793" s="301"/>
      <c r="Z793" s="301"/>
      <c r="AA793" s="301"/>
      <c r="AB793" s="301"/>
      <c r="AC793" s="301"/>
      <c r="AD793" s="301"/>
      <c r="AE793" s="301"/>
      <c r="AF793" s="301"/>
      <c r="AG793" s="301"/>
      <c r="AH793" s="301"/>
      <c r="AI793" s="301"/>
    </row>
    <row r="794" spans="1:35" ht="20.100000000000001" customHeight="1" x14ac:dyDescent="0.2">
      <c r="A794" s="240">
        <v>791</v>
      </c>
      <c r="B794" s="241" t="s">
        <v>12</v>
      </c>
      <c r="C794" s="310" t="s">
        <v>426</v>
      </c>
      <c r="D794" s="310" t="s">
        <v>438</v>
      </c>
      <c r="E794" s="309">
        <v>576901.41264495288</v>
      </c>
      <c r="F794" s="310" t="s">
        <v>888</v>
      </c>
      <c r="G794" s="244" t="s">
        <v>926</v>
      </c>
      <c r="H794" s="244" t="s">
        <v>429</v>
      </c>
      <c r="I794" s="288">
        <v>1</v>
      </c>
      <c r="J794" s="244" t="s">
        <v>919</v>
      </c>
      <c r="K794" s="244">
        <v>0.5</v>
      </c>
      <c r="L794" s="244">
        <v>0.8</v>
      </c>
      <c r="M794" s="244" t="s">
        <v>89</v>
      </c>
      <c r="N794" s="244">
        <f t="shared" si="21"/>
        <v>0.4</v>
      </c>
      <c r="R794" s="301"/>
      <c r="S794" s="301"/>
      <c r="T794" s="301"/>
      <c r="U794" s="301"/>
      <c r="V794" s="301"/>
      <c r="W794" s="301"/>
      <c r="X794" s="301"/>
      <c r="Y794" s="301"/>
      <c r="Z794" s="301"/>
      <c r="AA794" s="301"/>
      <c r="AB794" s="301"/>
      <c r="AC794" s="301"/>
      <c r="AD794" s="301"/>
      <c r="AE794" s="301"/>
      <c r="AF794" s="301"/>
      <c r="AG794" s="301"/>
      <c r="AH794" s="301"/>
      <c r="AI794" s="301"/>
    </row>
    <row r="795" spans="1:35" ht="20.100000000000001" customHeight="1" x14ac:dyDescent="0.2">
      <c r="A795" s="240">
        <v>792</v>
      </c>
      <c r="B795" s="241" t="s">
        <v>12</v>
      </c>
      <c r="C795" s="310" t="s">
        <v>426</v>
      </c>
      <c r="D795" s="310" t="s">
        <v>438</v>
      </c>
      <c r="E795" s="309">
        <v>576379.09051725466</v>
      </c>
      <c r="F795" s="310" t="s">
        <v>879</v>
      </c>
      <c r="G795" s="244" t="s">
        <v>913</v>
      </c>
      <c r="H795" s="244" t="s">
        <v>429</v>
      </c>
      <c r="I795" s="288">
        <v>1</v>
      </c>
      <c r="J795" s="244" t="s">
        <v>919</v>
      </c>
      <c r="K795" s="244" t="s">
        <v>89</v>
      </c>
      <c r="L795" s="244" t="s">
        <v>89</v>
      </c>
      <c r="M795" s="244">
        <v>1</v>
      </c>
      <c r="N795" s="244">
        <f t="shared" si="21"/>
        <v>0.78539816339744828</v>
      </c>
      <c r="R795" s="301"/>
      <c r="S795" s="301"/>
      <c r="T795" s="301"/>
      <c r="U795" s="301"/>
      <c r="V795" s="301"/>
      <c r="W795" s="301"/>
      <c r="X795" s="301"/>
      <c r="Y795" s="301"/>
      <c r="Z795" s="301"/>
      <c r="AA795" s="301"/>
      <c r="AB795" s="301"/>
      <c r="AC795" s="301"/>
      <c r="AD795" s="301"/>
      <c r="AE795" s="301"/>
      <c r="AF795" s="301"/>
      <c r="AG795" s="301"/>
      <c r="AH795" s="301"/>
      <c r="AI795" s="301"/>
    </row>
    <row r="796" spans="1:35" ht="20.100000000000001" customHeight="1" x14ac:dyDescent="0.2">
      <c r="A796" s="240">
        <v>793</v>
      </c>
      <c r="B796" s="241" t="s">
        <v>12</v>
      </c>
      <c r="C796" s="310" t="s">
        <v>426</v>
      </c>
      <c r="D796" s="310" t="s">
        <v>438</v>
      </c>
      <c r="E796" s="309">
        <v>576245.4445752668</v>
      </c>
      <c r="F796" s="310" t="s">
        <v>894</v>
      </c>
      <c r="G796" s="244" t="s">
        <v>925</v>
      </c>
      <c r="H796" s="244" t="s">
        <v>429</v>
      </c>
      <c r="I796" s="288">
        <v>2</v>
      </c>
      <c r="J796" s="244" t="s">
        <v>919</v>
      </c>
      <c r="K796" s="244">
        <v>3</v>
      </c>
      <c r="L796" s="244">
        <v>2</v>
      </c>
      <c r="M796" s="244" t="s">
        <v>89</v>
      </c>
      <c r="N796" s="244">
        <f t="shared" si="21"/>
        <v>6</v>
      </c>
      <c r="R796" s="301"/>
      <c r="S796" s="301"/>
      <c r="T796" s="301"/>
      <c r="U796" s="301"/>
      <c r="V796" s="301"/>
      <c r="W796" s="301"/>
      <c r="X796" s="301"/>
      <c r="Y796" s="301"/>
      <c r="Z796" s="301"/>
      <c r="AA796" s="301"/>
      <c r="AB796" s="301"/>
      <c r="AC796" s="301"/>
      <c r="AD796" s="301"/>
      <c r="AE796" s="301"/>
      <c r="AF796" s="301"/>
      <c r="AG796" s="301"/>
      <c r="AH796" s="301"/>
      <c r="AI796" s="301"/>
    </row>
    <row r="797" spans="1:35" ht="20.100000000000001" customHeight="1" x14ac:dyDescent="0.2">
      <c r="A797" s="240">
        <v>794</v>
      </c>
      <c r="B797" s="241" t="s">
        <v>12</v>
      </c>
      <c r="C797" s="310" t="s">
        <v>426</v>
      </c>
      <c r="D797" s="310" t="s">
        <v>438</v>
      </c>
      <c r="E797" s="309">
        <v>576188.38573332748</v>
      </c>
      <c r="F797" s="310" t="s">
        <v>871</v>
      </c>
      <c r="G797" s="244" t="s">
        <v>932</v>
      </c>
      <c r="H797" s="244" t="s">
        <v>429</v>
      </c>
      <c r="I797" s="288">
        <v>1</v>
      </c>
      <c r="J797" s="244" t="s">
        <v>919</v>
      </c>
      <c r="K797" s="244">
        <v>1</v>
      </c>
      <c r="L797" s="244">
        <v>1</v>
      </c>
      <c r="M797" s="244" t="s">
        <v>89</v>
      </c>
      <c r="N797" s="244">
        <f t="shared" si="21"/>
        <v>1</v>
      </c>
      <c r="R797" s="301"/>
      <c r="S797" s="301"/>
      <c r="T797" s="301"/>
      <c r="U797" s="301"/>
      <c r="V797" s="301"/>
      <c r="W797" s="301"/>
      <c r="X797" s="301"/>
      <c r="Y797" s="301"/>
      <c r="Z797" s="301"/>
      <c r="AA797" s="301"/>
      <c r="AB797" s="301"/>
      <c r="AC797" s="301"/>
      <c r="AD797" s="301"/>
      <c r="AE797" s="301"/>
      <c r="AF797" s="301"/>
      <c r="AG797" s="301"/>
      <c r="AH797" s="301"/>
      <c r="AI797" s="301"/>
    </row>
    <row r="798" spans="1:35" ht="20.100000000000001" customHeight="1" x14ac:dyDescent="0.2">
      <c r="A798" s="240">
        <v>795</v>
      </c>
      <c r="B798" s="241" t="s">
        <v>12</v>
      </c>
      <c r="C798" s="310" t="s">
        <v>426</v>
      </c>
      <c r="D798" s="310" t="s">
        <v>438</v>
      </c>
      <c r="E798" s="309">
        <v>575968.5945113179</v>
      </c>
      <c r="F798" s="310" t="s">
        <v>880</v>
      </c>
      <c r="G798" s="244" t="s">
        <v>915</v>
      </c>
      <c r="H798" s="244" t="s">
        <v>429</v>
      </c>
      <c r="I798" s="288">
        <v>1</v>
      </c>
      <c r="J798" s="244" t="s">
        <v>919</v>
      </c>
      <c r="K798" s="244">
        <v>0.5</v>
      </c>
      <c r="L798" s="244">
        <v>0.6</v>
      </c>
      <c r="M798" s="244" t="s">
        <v>89</v>
      </c>
      <c r="N798" s="244">
        <f t="shared" si="21"/>
        <v>0.3</v>
      </c>
      <c r="R798" s="301"/>
      <c r="S798" s="301"/>
      <c r="T798" s="301"/>
      <c r="U798" s="301"/>
      <c r="V798" s="301"/>
      <c r="W798" s="301"/>
      <c r="X798" s="301"/>
      <c r="Y798" s="301"/>
      <c r="Z798" s="301"/>
      <c r="AA798" s="301"/>
      <c r="AB798" s="301"/>
      <c r="AC798" s="301"/>
      <c r="AD798" s="301"/>
      <c r="AE798" s="301"/>
      <c r="AF798" s="301"/>
      <c r="AG798" s="301"/>
      <c r="AH798" s="301"/>
      <c r="AI798" s="301"/>
    </row>
    <row r="799" spans="1:35" ht="20.100000000000001" customHeight="1" x14ac:dyDescent="0.2">
      <c r="A799" s="240">
        <v>796</v>
      </c>
      <c r="B799" s="241" t="s">
        <v>12</v>
      </c>
      <c r="C799" s="310" t="s">
        <v>426</v>
      </c>
      <c r="D799" s="310" t="s">
        <v>438</v>
      </c>
      <c r="E799" s="309">
        <v>575961.20632247638</v>
      </c>
      <c r="F799" s="310" t="s">
        <v>880</v>
      </c>
      <c r="G799" s="244" t="s">
        <v>915</v>
      </c>
      <c r="H799" s="244" t="s">
        <v>429</v>
      </c>
      <c r="I799" s="288">
        <v>1</v>
      </c>
      <c r="J799" s="244" t="s">
        <v>919</v>
      </c>
      <c r="K799" s="244">
        <v>0.5</v>
      </c>
      <c r="L799" s="244">
        <v>0.6</v>
      </c>
      <c r="M799" s="244" t="s">
        <v>89</v>
      </c>
      <c r="N799" s="244">
        <f t="shared" si="21"/>
        <v>0.3</v>
      </c>
      <c r="R799" s="301"/>
      <c r="S799" s="301"/>
      <c r="T799" s="301"/>
      <c r="U799" s="301"/>
      <c r="V799" s="301"/>
      <c r="W799" s="301"/>
      <c r="X799" s="301"/>
      <c r="Y799" s="301"/>
      <c r="Z799" s="301"/>
      <c r="AA799" s="301"/>
      <c r="AB799" s="301"/>
      <c r="AC799" s="301"/>
      <c r="AD799" s="301"/>
      <c r="AE799" s="301"/>
      <c r="AF799" s="301"/>
      <c r="AG799" s="301"/>
      <c r="AH799" s="301"/>
      <c r="AI799" s="301"/>
    </row>
    <row r="800" spans="1:35" ht="20.100000000000001" customHeight="1" x14ac:dyDescent="0.2">
      <c r="A800" s="240">
        <v>797</v>
      </c>
      <c r="B800" s="241" t="s">
        <v>12</v>
      </c>
      <c r="C800" s="310" t="s">
        <v>426</v>
      </c>
      <c r="D800" s="310" t="s">
        <v>438</v>
      </c>
      <c r="E800" s="309">
        <v>575869.52478440886</v>
      </c>
      <c r="F800" s="310" t="s">
        <v>879</v>
      </c>
      <c r="G800" s="244" t="s">
        <v>913</v>
      </c>
      <c r="H800" s="244" t="s">
        <v>429</v>
      </c>
      <c r="I800" s="288">
        <v>1</v>
      </c>
      <c r="J800" s="244" t="s">
        <v>919</v>
      </c>
      <c r="K800" s="244" t="s">
        <v>89</v>
      </c>
      <c r="L800" s="244" t="s">
        <v>89</v>
      </c>
      <c r="M800" s="244">
        <v>1</v>
      </c>
      <c r="N800" s="244">
        <f t="shared" si="21"/>
        <v>0.78539816339744828</v>
      </c>
      <c r="R800" s="301"/>
      <c r="S800" s="301"/>
      <c r="T800" s="301"/>
      <c r="U800" s="301"/>
      <c r="V800" s="301"/>
      <c r="W800" s="301"/>
      <c r="X800" s="301"/>
      <c r="Y800" s="301"/>
      <c r="Z800" s="301"/>
      <c r="AA800" s="301"/>
      <c r="AB800" s="301"/>
      <c r="AC800" s="301"/>
      <c r="AD800" s="301"/>
      <c r="AE800" s="301"/>
      <c r="AF800" s="301"/>
      <c r="AG800" s="301"/>
      <c r="AH800" s="301"/>
      <c r="AI800" s="301"/>
    </row>
    <row r="801" spans="1:35" ht="20.100000000000001" customHeight="1" x14ac:dyDescent="0.2">
      <c r="A801" s="240">
        <v>798</v>
      </c>
      <c r="B801" s="241" t="s">
        <v>12</v>
      </c>
      <c r="C801" s="310" t="s">
        <v>426</v>
      </c>
      <c r="D801" s="310" t="s">
        <v>438</v>
      </c>
      <c r="E801" s="309">
        <v>575807.66509644198</v>
      </c>
      <c r="F801" s="310" t="s">
        <v>879</v>
      </c>
      <c r="G801" s="244" t="s">
        <v>881</v>
      </c>
      <c r="H801" s="244" t="s">
        <v>429</v>
      </c>
      <c r="I801" s="288">
        <v>1</v>
      </c>
      <c r="J801" s="244" t="s">
        <v>919</v>
      </c>
      <c r="K801" s="244" t="s">
        <v>89</v>
      </c>
      <c r="L801" s="244" t="s">
        <v>89</v>
      </c>
      <c r="M801" s="244">
        <v>1</v>
      </c>
      <c r="N801" s="244">
        <f t="shared" si="21"/>
        <v>0.78539816339744828</v>
      </c>
      <c r="R801" s="301"/>
      <c r="S801" s="301"/>
      <c r="T801" s="301"/>
      <c r="U801" s="301"/>
      <c r="V801" s="301"/>
      <c r="W801" s="301"/>
      <c r="X801" s="301"/>
      <c r="Y801" s="301"/>
      <c r="Z801" s="301"/>
      <c r="AA801" s="301"/>
      <c r="AB801" s="301"/>
      <c r="AC801" s="301"/>
      <c r="AD801" s="301"/>
      <c r="AE801" s="301"/>
      <c r="AF801" s="301"/>
      <c r="AG801" s="301"/>
      <c r="AH801" s="301"/>
      <c r="AI801" s="301"/>
    </row>
    <row r="802" spans="1:35" ht="20.100000000000001" customHeight="1" x14ac:dyDescent="0.2">
      <c r="A802" s="240">
        <v>799</v>
      </c>
      <c r="B802" s="241" t="s">
        <v>12</v>
      </c>
      <c r="C802" s="310" t="s">
        <v>426</v>
      </c>
      <c r="D802" s="310" t="s">
        <v>438</v>
      </c>
      <c r="E802" s="309">
        <v>575769.31845425873</v>
      </c>
      <c r="F802" s="310" t="s">
        <v>897</v>
      </c>
      <c r="G802" s="244" t="s">
        <v>922</v>
      </c>
      <c r="H802" s="244" t="s">
        <v>429</v>
      </c>
      <c r="I802" s="288">
        <v>2</v>
      </c>
      <c r="J802" s="244" t="s">
        <v>919</v>
      </c>
      <c r="K802" s="244">
        <v>3</v>
      </c>
      <c r="L802" s="244">
        <v>2</v>
      </c>
      <c r="M802" s="244" t="s">
        <v>89</v>
      </c>
      <c r="N802" s="244">
        <f t="shared" si="21"/>
        <v>6</v>
      </c>
      <c r="R802" s="301"/>
      <c r="S802" s="301"/>
      <c r="T802" s="301"/>
      <c r="U802" s="301"/>
      <c r="V802" s="301"/>
      <c r="W802" s="301"/>
      <c r="X802" s="301"/>
      <c r="Y802" s="301"/>
      <c r="Z802" s="301"/>
      <c r="AA802" s="301"/>
      <c r="AB802" s="301"/>
      <c r="AC802" s="301"/>
      <c r="AD802" s="301"/>
      <c r="AE802" s="301"/>
      <c r="AF802" s="301"/>
      <c r="AG802" s="301"/>
      <c r="AH802" s="301"/>
      <c r="AI802" s="301"/>
    </row>
    <row r="803" spans="1:35" ht="20.100000000000001" customHeight="1" x14ac:dyDescent="0.2">
      <c r="A803" s="240">
        <v>800</v>
      </c>
      <c r="B803" s="241" t="s">
        <v>12</v>
      </c>
      <c r="C803" s="310" t="s">
        <v>426</v>
      </c>
      <c r="D803" s="310" t="s">
        <v>438</v>
      </c>
      <c r="E803" s="309">
        <v>575538.24668991636</v>
      </c>
      <c r="F803" s="310" t="s">
        <v>897</v>
      </c>
      <c r="G803" s="244" t="s">
        <v>922</v>
      </c>
      <c r="H803" s="244" t="s">
        <v>429</v>
      </c>
      <c r="I803" s="288">
        <v>2</v>
      </c>
      <c r="J803" s="244" t="s">
        <v>919</v>
      </c>
      <c r="K803" s="244">
        <v>3</v>
      </c>
      <c r="L803" s="244">
        <v>2</v>
      </c>
      <c r="M803" s="244" t="s">
        <v>89</v>
      </c>
      <c r="N803" s="244">
        <f t="shared" si="21"/>
        <v>6</v>
      </c>
      <c r="R803" s="301"/>
      <c r="S803" s="301"/>
      <c r="T803" s="301"/>
      <c r="U803" s="301"/>
      <c r="V803" s="301"/>
      <c r="W803" s="301"/>
      <c r="X803" s="301"/>
      <c r="Y803" s="301"/>
      <c r="Z803" s="301"/>
      <c r="AA803" s="301"/>
      <c r="AB803" s="301"/>
      <c r="AC803" s="301"/>
      <c r="AD803" s="301"/>
      <c r="AE803" s="301"/>
      <c r="AF803" s="301"/>
      <c r="AG803" s="301"/>
      <c r="AH803" s="301"/>
      <c r="AI803" s="301"/>
    </row>
    <row r="804" spans="1:35" ht="20.100000000000001" customHeight="1" x14ac:dyDescent="0.2">
      <c r="A804" s="240">
        <v>801</v>
      </c>
      <c r="B804" s="241" t="s">
        <v>12</v>
      </c>
      <c r="C804" s="310" t="s">
        <v>426</v>
      </c>
      <c r="D804" s="310" t="s">
        <v>438</v>
      </c>
      <c r="E804" s="309">
        <v>575538.24668991636</v>
      </c>
      <c r="F804" s="310" t="s">
        <v>889</v>
      </c>
      <c r="G804" s="244" t="s">
        <v>921</v>
      </c>
      <c r="H804" s="244" t="s">
        <v>429</v>
      </c>
      <c r="I804" s="288">
        <v>1</v>
      </c>
      <c r="J804" s="244" t="s">
        <v>919</v>
      </c>
      <c r="K804" s="244">
        <v>0.2</v>
      </c>
      <c r="L804" s="244">
        <v>0.9</v>
      </c>
      <c r="M804" s="244" t="s">
        <v>89</v>
      </c>
      <c r="N804" s="244">
        <f t="shared" si="21"/>
        <v>0.18000000000000002</v>
      </c>
      <c r="R804" s="301"/>
      <c r="S804" s="301"/>
      <c r="T804" s="301"/>
      <c r="U804" s="301"/>
      <c r="V804" s="301"/>
      <c r="W804" s="301"/>
      <c r="X804" s="301"/>
      <c r="Y804" s="301"/>
      <c r="Z804" s="301"/>
      <c r="AA804" s="301"/>
      <c r="AB804" s="301"/>
      <c r="AC804" s="301"/>
      <c r="AD804" s="301"/>
      <c r="AE804" s="301"/>
      <c r="AF804" s="301"/>
      <c r="AG804" s="301"/>
      <c r="AH804" s="301"/>
      <c r="AI804" s="301"/>
    </row>
    <row r="805" spans="1:35" ht="20.100000000000001" customHeight="1" x14ac:dyDescent="0.2">
      <c r="A805" s="240">
        <v>802</v>
      </c>
      <c r="B805" s="241" t="s">
        <v>12</v>
      </c>
      <c r="C805" s="310" t="s">
        <v>426</v>
      </c>
      <c r="D805" s="310" t="s">
        <v>438</v>
      </c>
      <c r="E805" s="309">
        <v>575515.32586211863</v>
      </c>
      <c r="F805" s="310" t="s">
        <v>889</v>
      </c>
      <c r="G805" s="244" t="s">
        <v>921</v>
      </c>
      <c r="H805" s="244" t="s">
        <v>429</v>
      </c>
      <c r="I805" s="288">
        <v>1</v>
      </c>
      <c r="J805" s="244" t="s">
        <v>919</v>
      </c>
      <c r="K805" s="244">
        <v>0.2</v>
      </c>
      <c r="L805" s="244">
        <v>0.9</v>
      </c>
      <c r="M805" s="244" t="s">
        <v>89</v>
      </c>
      <c r="N805" s="244">
        <f t="shared" si="21"/>
        <v>0.18000000000000002</v>
      </c>
      <c r="R805" s="301"/>
      <c r="S805" s="301"/>
      <c r="T805" s="301"/>
      <c r="U805" s="301"/>
      <c r="V805" s="301"/>
      <c r="W805" s="301"/>
      <c r="X805" s="301"/>
      <c r="Y805" s="301"/>
      <c r="Z805" s="301"/>
      <c r="AA805" s="301"/>
      <c r="AB805" s="301"/>
      <c r="AC805" s="301"/>
      <c r="AD805" s="301"/>
      <c r="AE805" s="301"/>
      <c r="AF805" s="301"/>
      <c r="AG805" s="301"/>
      <c r="AH805" s="301"/>
      <c r="AI805" s="301"/>
    </row>
    <row r="806" spans="1:35" ht="20.100000000000001" customHeight="1" x14ac:dyDescent="0.2">
      <c r="A806" s="240">
        <v>803</v>
      </c>
      <c r="B806" s="241" t="s">
        <v>12</v>
      </c>
      <c r="C806" s="310" t="s">
        <v>426</v>
      </c>
      <c r="D806" s="310" t="s">
        <v>438</v>
      </c>
      <c r="E806" s="309">
        <v>575515.32586211863</v>
      </c>
      <c r="F806" s="310" t="s">
        <v>897</v>
      </c>
      <c r="G806" s="244" t="s">
        <v>931</v>
      </c>
      <c r="H806" s="244" t="s">
        <v>429</v>
      </c>
      <c r="I806" s="288">
        <v>2</v>
      </c>
      <c r="J806" s="244" t="s">
        <v>919</v>
      </c>
      <c r="K806" s="244">
        <v>3.5</v>
      </c>
      <c r="L806" s="244">
        <v>2.5</v>
      </c>
      <c r="M806" s="244" t="s">
        <v>89</v>
      </c>
      <c r="N806" s="244">
        <f t="shared" si="21"/>
        <v>8.75</v>
      </c>
      <c r="R806" s="301"/>
      <c r="S806" s="301"/>
      <c r="T806" s="301"/>
      <c r="U806" s="301"/>
      <c r="V806" s="301"/>
      <c r="W806" s="301"/>
      <c r="X806" s="301"/>
      <c r="Y806" s="301"/>
      <c r="Z806" s="301"/>
      <c r="AA806" s="301"/>
      <c r="AB806" s="301"/>
      <c r="AC806" s="301"/>
      <c r="AD806" s="301"/>
      <c r="AE806" s="301"/>
      <c r="AF806" s="301"/>
      <c r="AG806" s="301"/>
      <c r="AH806" s="301"/>
      <c r="AI806" s="301"/>
    </row>
    <row r="807" spans="1:35" ht="20.100000000000001" customHeight="1" x14ac:dyDescent="0.2">
      <c r="A807" s="240">
        <v>804</v>
      </c>
      <c r="B807" s="241" t="s">
        <v>12</v>
      </c>
      <c r="C807" s="310" t="s">
        <v>426</v>
      </c>
      <c r="D807" s="310" t="s">
        <v>438</v>
      </c>
      <c r="E807" s="309">
        <v>575515.03168104938</v>
      </c>
      <c r="F807" s="310" t="s">
        <v>879</v>
      </c>
      <c r="G807" s="244" t="s">
        <v>878</v>
      </c>
      <c r="H807" s="244" t="s">
        <v>429</v>
      </c>
      <c r="I807" s="288">
        <v>1</v>
      </c>
      <c r="J807" s="244" t="s">
        <v>919</v>
      </c>
      <c r="K807" s="244" t="s">
        <v>89</v>
      </c>
      <c r="L807" s="244" t="s">
        <v>89</v>
      </c>
      <c r="M807" s="244">
        <v>1</v>
      </c>
      <c r="N807" s="244">
        <f t="shared" si="21"/>
        <v>0.78539816339744828</v>
      </c>
      <c r="R807" s="301"/>
      <c r="S807" s="301"/>
      <c r="T807" s="301"/>
      <c r="U807" s="301"/>
      <c r="V807" s="301"/>
      <c r="W807" s="301"/>
      <c r="X807" s="301"/>
      <c r="Y807" s="301"/>
      <c r="Z807" s="301"/>
      <c r="AA807" s="301"/>
      <c r="AB807" s="301"/>
      <c r="AC807" s="301"/>
      <c r="AD807" s="301"/>
      <c r="AE807" s="301"/>
      <c r="AF807" s="301"/>
      <c r="AG807" s="301"/>
      <c r="AH807" s="301"/>
      <c r="AI807" s="301"/>
    </row>
    <row r="808" spans="1:35" ht="20.100000000000001" customHeight="1" x14ac:dyDescent="0.2">
      <c r="A808" s="240">
        <v>805</v>
      </c>
      <c r="B808" s="241" t="s">
        <v>12</v>
      </c>
      <c r="C808" s="310" t="s">
        <v>426</v>
      </c>
      <c r="D808" s="310" t="s">
        <v>438</v>
      </c>
      <c r="E808" s="309">
        <v>574998.83329909237</v>
      </c>
      <c r="F808" s="310" t="s">
        <v>895</v>
      </c>
      <c r="G808" s="244" t="s">
        <v>937</v>
      </c>
      <c r="H808" s="244" t="s">
        <v>429</v>
      </c>
      <c r="I808" s="288">
        <v>2</v>
      </c>
      <c r="J808" s="244" t="s">
        <v>873</v>
      </c>
      <c r="K808" s="244">
        <v>3</v>
      </c>
      <c r="L808" s="244">
        <v>1.5</v>
      </c>
      <c r="M808" s="244" t="s">
        <v>89</v>
      </c>
      <c r="N808" s="244">
        <f t="shared" si="21"/>
        <v>4.5</v>
      </c>
      <c r="R808" s="301"/>
      <c r="S808" s="301"/>
      <c r="T808" s="301"/>
      <c r="U808" s="301"/>
      <c r="V808" s="301"/>
      <c r="W808" s="301"/>
      <c r="X808" s="301"/>
      <c r="Y808" s="301"/>
      <c r="Z808" s="301"/>
      <c r="AA808" s="301"/>
      <c r="AB808" s="301"/>
      <c r="AC808" s="301"/>
      <c r="AD808" s="301"/>
      <c r="AE808" s="301"/>
      <c r="AF808" s="301"/>
      <c r="AG808" s="301"/>
      <c r="AH808" s="301"/>
      <c r="AI808" s="301"/>
    </row>
    <row r="809" spans="1:35" ht="20.100000000000001" customHeight="1" x14ac:dyDescent="0.2">
      <c r="A809" s="240">
        <v>806</v>
      </c>
      <c r="B809" s="241" t="s">
        <v>12</v>
      </c>
      <c r="C809" s="310" t="s">
        <v>426</v>
      </c>
      <c r="D809" s="310" t="s">
        <v>438</v>
      </c>
      <c r="E809" s="309">
        <v>574964.01345581771</v>
      </c>
      <c r="F809" s="310" t="s">
        <v>879</v>
      </c>
      <c r="G809" s="244" t="s">
        <v>881</v>
      </c>
      <c r="H809" s="244" t="s">
        <v>429</v>
      </c>
      <c r="I809" s="288">
        <v>1</v>
      </c>
      <c r="J809" s="244" t="s">
        <v>873</v>
      </c>
      <c r="K809" s="244" t="s">
        <v>89</v>
      </c>
      <c r="L809" s="244" t="s">
        <v>89</v>
      </c>
      <c r="M809" s="244">
        <v>1</v>
      </c>
      <c r="N809" s="244">
        <f t="shared" si="21"/>
        <v>0.78539816339744828</v>
      </c>
      <c r="R809" s="301"/>
      <c r="S809" s="301"/>
      <c r="T809" s="301"/>
      <c r="U809" s="301"/>
      <c r="V809" s="301"/>
      <c r="W809" s="301"/>
      <c r="X809" s="301"/>
      <c r="Y809" s="301"/>
      <c r="Z809" s="301"/>
      <c r="AA809" s="301"/>
      <c r="AB809" s="301"/>
      <c r="AC809" s="301"/>
      <c r="AD809" s="301"/>
      <c r="AE809" s="301"/>
      <c r="AF809" s="301"/>
      <c r="AG809" s="301"/>
      <c r="AH809" s="301"/>
      <c r="AI809" s="301"/>
    </row>
    <row r="810" spans="1:35" ht="20.100000000000001" customHeight="1" x14ac:dyDescent="0.2">
      <c r="A810" s="240">
        <v>807</v>
      </c>
      <c r="B810" s="241" t="s">
        <v>12</v>
      </c>
      <c r="C810" s="310" t="s">
        <v>426</v>
      </c>
      <c r="D810" s="310" t="s">
        <v>438</v>
      </c>
      <c r="E810" s="309">
        <v>574431.74319049623</v>
      </c>
      <c r="F810" s="310" t="s">
        <v>871</v>
      </c>
      <c r="G810" s="244" t="s">
        <v>872</v>
      </c>
      <c r="H810" s="244" t="s">
        <v>429</v>
      </c>
      <c r="I810" s="288">
        <v>1</v>
      </c>
      <c r="J810" s="244" t="s">
        <v>873</v>
      </c>
      <c r="K810" s="244">
        <v>1</v>
      </c>
      <c r="L810" s="244">
        <v>1</v>
      </c>
      <c r="M810" s="244" t="s">
        <v>89</v>
      </c>
      <c r="N810" s="244">
        <f t="shared" si="21"/>
        <v>1</v>
      </c>
      <c r="R810" s="301"/>
      <c r="S810" s="301"/>
      <c r="T810" s="301"/>
      <c r="U810" s="301"/>
      <c r="V810" s="301"/>
      <c r="W810" s="301"/>
      <c r="X810" s="301"/>
      <c r="Y810" s="301"/>
      <c r="Z810" s="301"/>
      <c r="AA810" s="301"/>
      <c r="AB810" s="301"/>
      <c r="AC810" s="301"/>
      <c r="AD810" s="301"/>
      <c r="AE810" s="301"/>
      <c r="AF810" s="301"/>
      <c r="AG810" s="301"/>
      <c r="AH810" s="301"/>
      <c r="AI810" s="301"/>
    </row>
    <row r="811" spans="1:35" ht="20.100000000000001" customHeight="1" x14ac:dyDescent="0.2">
      <c r="A811" s="240">
        <v>808</v>
      </c>
      <c r="B811" s="241" t="s">
        <v>12</v>
      </c>
      <c r="C811" s="310" t="s">
        <v>426</v>
      </c>
      <c r="D811" s="310" t="s">
        <v>438</v>
      </c>
      <c r="E811" s="309">
        <v>573912.17571176332</v>
      </c>
      <c r="F811" s="310" t="s">
        <v>892</v>
      </c>
      <c r="G811" s="244" t="s">
        <v>903</v>
      </c>
      <c r="H811" s="244" t="s">
        <v>429</v>
      </c>
      <c r="I811" s="288">
        <v>1</v>
      </c>
      <c r="J811" s="244" t="s">
        <v>873</v>
      </c>
      <c r="K811" s="244">
        <v>0.5</v>
      </c>
      <c r="L811" s="244">
        <v>0.5</v>
      </c>
      <c r="M811" s="244" t="s">
        <v>89</v>
      </c>
      <c r="N811" s="244">
        <f t="shared" si="21"/>
        <v>0.25</v>
      </c>
      <c r="R811" s="301"/>
      <c r="S811" s="301"/>
      <c r="T811" s="301"/>
      <c r="U811" s="301"/>
      <c r="V811" s="301"/>
      <c r="W811" s="301"/>
      <c r="X811" s="301"/>
      <c r="Y811" s="301"/>
      <c r="Z811" s="301"/>
      <c r="AA811" s="301"/>
      <c r="AB811" s="301"/>
      <c r="AC811" s="301"/>
      <c r="AD811" s="301"/>
      <c r="AE811" s="301"/>
      <c r="AF811" s="301"/>
      <c r="AG811" s="301"/>
      <c r="AH811" s="301"/>
      <c r="AI811" s="301"/>
    </row>
    <row r="812" spans="1:35" ht="20.100000000000001" customHeight="1" x14ac:dyDescent="0.2">
      <c r="A812" s="240">
        <v>809</v>
      </c>
      <c r="B812" s="241" t="s">
        <v>12</v>
      </c>
      <c r="C812" s="310" t="s">
        <v>426</v>
      </c>
      <c r="D812" s="310" t="s">
        <v>438</v>
      </c>
      <c r="E812" s="309">
        <v>573828.75560340809</v>
      </c>
      <c r="F812" s="310" t="s">
        <v>886</v>
      </c>
      <c r="G812" s="244" t="s">
        <v>946</v>
      </c>
      <c r="H812" s="244" t="s">
        <v>429</v>
      </c>
      <c r="I812" s="288">
        <v>1</v>
      </c>
      <c r="J812" s="244" t="s">
        <v>873</v>
      </c>
      <c r="K812" s="244">
        <v>0.5</v>
      </c>
      <c r="L812" s="244">
        <v>0.5</v>
      </c>
      <c r="M812" s="244" t="s">
        <v>89</v>
      </c>
      <c r="N812" s="244">
        <f t="shared" si="21"/>
        <v>0.25</v>
      </c>
      <c r="R812" s="301"/>
      <c r="S812" s="301"/>
      <c r="T812" s="301"/>
      <c r="U812" s="301"/>
      <c r="V812" s="301"/>
      <c r="W812" s="301"/>
      <c r="X812" s="301"/>
      <c r="Y812" s="301"/>
      <c r="Z812" s="301"/>
      <c r="AA812" s="301"/>
      <c r="AB812" s="301"/>
      <c r="AC812" s="301"/>
      <c r="AD812" s="301"/>
      <c r="AE812" s="301"/>
      <c r="AF812" s="301"/>
      <c r="AG812" s="301"/>
      <c r="AH812" s="301"/>
      <c r="AI812" s="301"/>
    </row>
    <row r="813" spans="1:35" ht="20.100000000000001" customHeight="1" x14ac:dyDescent="0.2">
      <c r="A813" s="240">
        <v>810</v>
      </c>
      <c r="B813" s="241" t="s">
        <v>12</v>
      </c>
      <c r="C813" s="310" t="s">
        <v>426</v>
      </c>
      <c r="D813" s="310" t="s">
        <v>438</v>
      </c>
      <c r="E813" s="309">
        <v>573783.12164660369</v>
      </c>
      <c r="F813" s="310" t="s">
        <v>879</v>
      </c>
      <c r="G813" s="244" t="s">
        <v>898</v>
      </c>
      <c r="H813" s="244" t="s">
        <v>429</v>
      </c>
      <c r="I813" s="288">
        <v>1</v>
      </c>
      <c r="J813" s="244" t="s">
        <v>882</v>
      </c>
      <c r="K813" s="244" t="s">
        <v>89</v>
      </c>
      <c r="L813" s="244" t="s">
        <v>89</v>
      </c>
      <c r="M813" s="244">
        <v>0.5</v>
      </c>
      <c r="N813" s="244">
        <f t="shared" si="21"/>
        <v>0.19634954084936207</v>
      </c>
      <c r="R813" s="301"/>
      <c r="S813" s="301"/>
      <c r="T813" s="301"/>
      <c r="U813" s="301"/>
      <c r="V813" s="301"/>
      <c r="W813" s="301"/>
      <c r="X813" s="301"/>
      <c r="Y813" s="301"/>
      <c r="Z813" s="301"/>
      <c r="AA813" s="301"/>
      <c r="AB813" s="301"/>
      <c r="AC813" s="301"/>
      <c r="AD813" s="301"/>
      <c r="AE813" s="301"/>
      <c r="AF813" s="301"/>
      <c r="AG813" s="301"/>
      <c r="AH813" s="301"/>
      <c r="AI813" s="301"/>
    </row>
    <row r="814" spans="1:35" ht="20.100000000000001" customHeight="1" x14ac:dyDescent="0.2">
      <c r="A814" s="240">
        <v>811</v>
      </c>
      <c r="B814" s="241" t="s">
        <v>12</v>
      </c>
      <c r="C814" s="310" t="s">
        <v>426</v>
      </c>
      <c r="D814" s="310" t="s">
        <v>438</v>
      </c>
      <c r="E814" s="309">
        <v>573752.54945701372</v>
      </c>
      <c r="F814" s="310" t="s">
        <v>879</v>
      </c>
      <c r="G814" s="244" t="s">
        <v>898</v>
      </c>
      <c r="H814" s="244" t="s">
        <v>429</v>
      </c>
      <c r="I814" s="288">
        <v>1</v>
      </c>
      <c r="J814" s="244" t="s">
        <v>882</v>
      </c>
      <c r="K814" s="244" t="s">
        <v>89</v>
      </c>
      <c r="L814" s="244" t="s">
        <v>89</v>
      </c>
      <c r="M814" s="244">
        <v>0.5</v>
      </c>
      <c r="N814" s="244">
        <f t="shared" si="21"/>
        <v>0.19634954084936207</v>
      </c>
      <c r="R814" s="301"/>
      <c r="S814" s="301"/>
      <c r="T814" s="301"/>
      <c r="U814" s="301"/>
      <c r="V814" s="301"/>
      <c r="W814" s="301"/>
      <c r="X814" s="301"/>
      <c r="Y814" s="301"/>
      <c r="Z814" s="301"/>
      <c r="AA814" s="301"/>
      <c r="AB814" s="301"/>
      <c r="AC814" s="301"/>
      <c r="AD814" s="301"/>
      <c r="AE814" s="301"/>
      <c r="AF814" s="301"/>
      <c r="AG814" s="301"/>
      <c r="AH814" s="301"/>
      <c r="AI814" s="301"/>
    </row>
    <row r="815" spans="1:35" ht="20.100000000000001" customHeight="1" x14ac:dyDescent="0.2">
      <c r="A815" s="240">
        <v>812</v>
      </c>
      <c r="B815" s="241" t="s">
        <v>12</v>
      </c>
      <c r="C815" s="310" t="s">
        <v>426</v>
      </c>
      <c r="D815" s="310" t="s">
        <v>438</v>
      </c>
      <c r="E815" s="309">
        <v>573727.93272093276</v>
      </c>
      <c r="F815" s="310" t="s">
        <v>879</v>
      </c>
      <c r="G815" s="244" t="s">
        <v>898</v>
      </c>
      <c r="H815" s="244" t="s">
        <v>429</v>
      </c>
      <c r="I815" s="288">
        <v>1</v>
      </c>
      <c r="J815" s="244" t="s">
        <v>873</v>
      </c>
      <c r="K815" s="244" t="s">
        <v>89</v>
      </c>
      <c r="L815" s="244" t="s">
        <v>89</v>
      </c>
      <c r="M815" s="244">
        <v>0.5</v>
      </c>
      <c r="N815" s="244">
        <f t="shared" si="21"/>
        <v>0.19634954084936207</v>
      </c>
      <c r="R815" s="301"/>
      <c r="S815" s="301"/>
      <c r="T815" s="301"/>
      <c r="U815" s="301"/>
      <c r="V815" s="301"/>
      <c r="W815" s="301"/>
      <c r="X815" s="301"/>
      <c r="Y815" s="301"/>
      <c r="Z815" s="301"/>
      <c r="AA815" s="301"/>
      <c r="AB815" s="301"/>
      <c r="AC815" s="301"/>
      <c r="AD815" s="301"/>
      <c r="AE815" s="301"/>
      <c r="AF815" s="301"/>
      <c r="AG815" s="301"/>
      <c r="AH815" s="301"/>
      <c r="AI815" s="301"/>
    </row>
    <row r="816" spans="1:35" ht="20.100000000000001" customHeight="1" x14ac:dyDescent="0.2">
      <c r="A816" s="240">
        <v>813</v>
      </c>
      <c r="B816" s="241" t="s">
        <v>12</v>
      </c>
      <c r="C816" s="310" t="s">
        <v>426</v>
      </c>
      <c r="D816" s="310" t="s">
        <v>438</v>
      </c>
      <c r="E816" s="309">
        <v>573693.38124805456</v>
      </c>
      <c r="F816" s="310" t="s">
        <v>879</v>
      </c>
      <c r="G816" s="244" t="s">
        <v>898</v>
      </c>
      <c r="H816" s="244" t="s">
        <v>429</v>
      </c>
      <c r="I816" s="288">
        <v>1</v>
      </c>
      <c r="J816" s="244" t="s">
        <v>873</v>
      </c>
      <c r="K816" s="244" t="s">
        <v>89</v>
      </c>
      <c r="L816" s="244" t="s">
        <v>89</v>
      </c>
      <c r="M816" s="244">
        <v>0.5</v>
      </c>
      <c r="N816" s="244">
        <f t="shared" si="21"/>
        <v>0.19634954084936207</v>
      </c>
      <c r="R816" s="301"/>
      <c r="S816" s="301"/>
      <c r="T816" s="301"/>
      <c r="U816" s="301"/>
      <c r="V816" s="301"/>
      <c r="W816" s="301"/>
      <c r="X816" s="301"/>
      <c r="Y816" s="301"/>
      <c r="Z816" s="301"/>
      <c r="AA816" s="301"/>
      <c r="AB816" s="301"/>
      <c r="AC816" s="301"/>
      <c r="AD816" s="301"/>
      <c r="AE816" s="301"/>
      <c r="AF816" s="301"/>
      <c r="AG816" s="301"/>
      <c r="AH816" s="301"/>
      <c r="AI816" s="301"/>
    </row>
    <row r="817" spans="1:35" ht="20.100000000000001" customHeight="1" x14ac:dyDescent="0.2">
      <c r="A817" s="240">
        <v>814</v>
      </c>
      <c r="B817" s="241" t="s">
        <v>12</v>
      </c>
      <c r="C817" s="310" t="s">
        <v>426</v>
      </c>
      <c r="D817" s="310" t="s">
        <v>438</v>
      </c>
      <c r="E817" s="309">
        <v>573637.08560316812</v>
      </c>
      <c r="F817" s="310" t="s">
        <v>879</v>
      </c>
      <c r="G817" s="244" t="s">
        <v>898</v>
      </c>
      <c r="H817" s="244" t="s">
        <v>429</v>
      </c>
      <c r="I817" s="288">
        <v>1</v>
      </c>
      <c r="J817" s="244" t="s">
        <v>873</v>
      </c>
      <c r="K817" s="244" t="s">
        <v>89</v>
      </c>
      <c r="L817" s="244" t="s">
        <v>89</v>
      </c>
      <c r="M817" s="244">
        <v>0.5</v>
      </c>
      <c r="N817" s="244">
        <f t="shared" si="21"/>
        <v>0.19634954084936207</v>
      </c>
      <c r="R817" s="301"/>
      <c r="S817" s="301"/>
      <c r="T817" s="301"/>
      <c r="U817" s="301"/>
      <c r="V817" s="301"/>
      <c r="W817" s="301"/>
      <c r="X817" s="301"/>
      <c r="Y817" s="301"/>
      <c r="Z817" s="301"/>
      <c r="AA817" s="301"/>
      <c r="AB817" s="301"/>
      <c r="AC817" s="301"/>
      <c r="AD817" s="301"/>
      <c r="AE817" s="301"/>
      <c r="AF817" s="301"/>
      <c r="AG817" s="301"/>
      <c r="AH817" s="301"/>
      <c r="AI817" s="301"/>
    </row>
    <row r="818" spans="1:35" ht="20.100000000000001" customHeight="1" x14ac:dyDescent="0.2">
      <c r="A818" s="240">
        <v>815</v>
      </c>
      <c r="B818" s="241" t="s">
        <v>12</v>
      </c>
      <c r="C818" s="310" t="s">
        <v>426</v>
      </c>
      <c r="D818" s="310" t="s">
        <v>438</v>
      </c>
      <c r="E818" s="309">
        <v>573602.2736015456</v>
      </c>
      <c r="F818" s="310" t="s">
        <v>892</v>
      </c>
      <c r="G818" s="244" t="s">
        <v>903</v>
      </c>
      <c r="H818" s="244" t="s">
        <v>429</v>
      </c>
      <c r="I818" s="288">
        <v>1</v>
      </c>
      <c r="J818" s="244" t="s">
        <v>873</v>
      </c>
      <c r="K818" s="244">
        <v>0.5</v>
      </c>
      <c r="L818" s="244">
        <v>0.5</v>
      </c>
      <c r="M818" s="244" t="s">
        <v>89</v>
      </c>
      <c r="N818" s="244">
        <f t="shared" si="21"/>
        <v>0.25</v>
      </c>
      <c r="R818" s="301"/>
      <c r="S818" s="301"/>
      <c r="T818" s="301"/>
      <c r="U818" s="301"/>
      <c r="V818" s="301"/>
      <c r="W818" s="301"/>
      <c r="X818" s="301"/>
      <c r="Y818" s="301"/>
      <c r="Z818" s="301"/>
      <c r="AA818" s="301"/>
      <c r="AB818" s="301"/>
      <c r="AC818" s="301"/>
      <c r="AD818" s="301"/>
      <c r="AE818" s="301"/>
      <c r="AF818" s="301"/>
      <c r="AG818" s="301"/>
      <c r="AH818" s="301"/>
      <c r="AI818" s="301"/>
    </row>
    <row r="819" spans="1:35" ht="20.100000000000001" customHeight="1" x14ac:dyDescent="0.2">
      <c r="A819" s="240">
        <v>816</v>
      </c>
      <c r="B819" s="241" t="s">
        <v>12</v>
      </c>
      <c r="C819" s="310" t="s">
        <v>432</v>
      </c>
      <c r="D819" s="310" t="s">
        <v>438</v>
      </c>
      <c r="E819" s="309">
        <v>573591.59184031689</v>
      </c>
      <c r="F819" s="310" t="s">
        <v>879</v>
      </c>
      <c r="G819" s="244" t="s">
        <v>899</v>
      </c>
      <c r="H819" s="244" t="s">
        <v>429</v>
      </c>
      <c r="I819" s="288">
        <v>1</v>
      </c>
      <c r="J819" s="244" t="s">
        <v>873</v>
      </c>
      <c r="K819" s="244" t="s">
        <v>89</v>
      </c>
      <c r="L819" s="244" t="s">
        <v>89</v>
      </c>
      <c r="M819" s="244">
        <v>0.5</v>
      </c>
      <c r="N819" s="244">
        <f t="shared" si="21"/>
        <v>0.19634954084936207</v>
      </c>
      <c r="R819" s="301"/>
      <c r="S819" s="301"/>
      <c r="T819" s="301"/>
      <c r="U819" s="301"/>
      <c r="V819" s="301"/>
      <c r="W819" s="301"/>
      <c r="X819" s="301"/>
      <c r="Y819" s="301"/>
      <c r="Z819" s="301"/>
      <c r="AA819" s="301"/>
      <c r="AB819" s="301"/>
      <c r="AC819" s="301"/>
      <c r="AD819" s="301"/>
      <c r="AE819" s="301"/>
      <c r="AF819" s="301"/>
      <c r="AG819" s="301"/>
      <c r="AH819" s="301"/>
      <c r="AI819" s="301"/>
    </row>
    <row r="820" spans="1:35" ht="20.100000000000001" customHeight="1" x14ac:dyDescent="0.2">
      <c r="A820" s="240">
        <v>817</v>
      </c>
      <c r="B820" s="241" t="s">
        <v>12</v>
      </c>
      <c r="C820" s="310" t="s">
        <v>432</v>
      </c>
      <c r="D820" s="310" t="s">
        <v>438</v>
      </c>
      <c r="E820" s="309">
        <v>573591.59184031689</v>
      </c>
      <c r="F820" s="310" t="s">
        <v>879</v>
      </c>
      <c r="G820" s="244" t="s">
        <v>912</v>
      </c>
      <c r="H820" s="244" t="s">
        <v>429</v>
      </c>
      <c r="I820" s="288">
        <v>1</v>
      </c>
      <c r="J820" s="244" t="s">
        <v>873</v>
      </c>
      <c r="K820" s="244" t="s">
        <v>89</v>
      </c>
      <c r="L820" s="244" t="s">
        <v>89</v>
      </c>
      <c r="M820" s="244">
        <v>0.5</v>
      </c>
      <c r="N820" s="244">
        <f t="shared" si="21"/>
        <v>0.19634954084936207</v>
      </c>
      <c r="R820" s="301"/>
      <c r="S820" s="301"/>
      <c r="T820" s="301"/>
      <c r="U820" s="301"/>
      <c r="V820" s="301"/>
      <c r="W820" s="301"/>
      <c r="X820" s="301"/>
      <c r="Y820" s="301"/>
      <c r="Z820" s="301"/>
      <c r="AA820" s="301"/>
      <c r="AB820" s="301"/>
      <c r="AC820" s="301"/>
      <c r="AD820" s="301"/>
      <c r="AE820" s="301"/>
      <c r="AF820" s="301"/>
      <c r="AG820" s="301"/>
      <c r="AH820" s="301"/>
      <c r="AI820" s="301"/>
    </row>
    <row r="821" spans="1:35" ht="20.100000000000001" customHeight="1" x14ac:dyDescent="0.2">
      <c r="A821" s="240">
        <v>818</v>
      </c>
      <c r="B821" s="241" t="s">
        <v>12</v>
      </c>
      <c r="C821" s="310" t="s">
        <v>426</v>
      </c>
      <c r="D821" s="310" t="s">
        <v>438</v>
      </c>
      <c r="E821" s="309">
        <v>573591.59184031689</v>
      </c>
      <c r="F821" s="310" t="s">
        <v>879</v>
      </c>
      <c r="G821" s="244" t="s">
        <v>876</v>
      </c>
      <c r="H821" s="244" t="s">
        <v>429</v>
      </c>
      <c r="I821" s="288">
        <v>1</v>
      </c>
      <c r="J821" s="244" t="s">
        <v>873</v>
      </c>
      <c r="K821" s="244">
        <v>0.75</v>
      </c>
      <c r="L821" s="244">
        <v>0.75</v>
      </c>
      <c r="M821" s="244" t="s">
        <v>89</v>
      </c>
      <c r="N821" s="244">
        <f t="shared" si="21"/>
        <v>0.5625</v>
      </c>
      <c r="R821" s="301"/>
      <c r="S821" s="301"/>
      <c r="T821" s="301"/>
      <c r="U821" s="301"/>
      <c r="V821" s="301"/>
      <c r="W821" s="301"/>
      <c r="X821" s="301"/>
      <c r="Y821" s="301"/>
      <c r="Z821" s="301"/>
      <c r="AA821" s="301"/>
      <c r="AB821" s="301"/>
      <c r="AC821" s="301"/>
      <c r="AD821" s="301"/>
      <c r="AE821" s="301"/>
      <c r="AF821" s="301"/>
      <c r="AG821" s="301"/>
      <c r="AH821" s="301"/>
      <c r="AI821" s="301"/>
    </row>
    <row r="822" spans="1:35" ht="20.100000000000001" customHeight="1" x14ac:dyDescent="0.2">
      <c r="A822" s="240">
        <v>819</v>
      </c>
      <c r="B822" s="241" t="s">
        <v>12</v>
      </c>
      <c r="C822" s="310" t="s">
        <v>426</v>
      </c>
      <c r="D822" s="310" t="s">
        <v>438</v>
      </c>
      <c r="E822" s="309">
        <v>573576.42351040652</v>
      </c>
      <c r="F822" s="310" t="s">
        <v>879</v>
      </c>
      <c r="G822" s="244" t="s">
        <v>911</v>
      </c>
      <c r="H822" s="244" t="s">
        <v>429</v>
      </c>
      <c r="I822" s="288">
        <v>1</v>
      </c>
      <c r="J822" s="244" t="s">
        <v>906</v>
      </c>
      <c r="K822" s="244" t="s">
        <v>89</v>
      </c>
      <c r="L822" s="244" t="s">
        <v>89</v>
      </c>
      <c r="M822" s="244">
        <v>0.5</v>
      </c>
      <c r="N822" s="244">
        <f t="shared" si="21"/>
        <v>0.19634954084936207</v>
      </c>
      <c r="R822" s="301"/>
      <c r="S822" s="301"/>
      <c r="T822" s="301"/>
      <c r="U822" s="301"/>
      <c r="V822" s="301"/>
      <c r="W822" s="301"/>
      <c r="X822" s="301"/>
      <c r="Y822" s="301"/>
      <c r="Z822" s="301"/>
      <c r="AA822" s="301"/>
      <c r="AB822" s="301"/>
      <c r="AC822" s="301"/>
      <c r="AD822" s="301"/>
      <c r="AE822" s="301"/>
      <c r="AF822" s="301"/>
      <c r="AG822" s="301"/>
      <c r="AH822" s="301"/>
      <c r="AI822" s="301"/>
    </row>
    <row r="823" spans="1:35" ht="20.100000000000001" customHeight="1" x14ac:dyDescent="0.2">
      <c r="A823" s="240">
        <v>820</v>
      </c>
      <c r="B823" s="241" t="s">
        <v>12</v>
      </c>
      <c r="C823" s="310" t="s">
        <v>426</v>
      </c>
      <c r="D823" s="310" t="s">
        <v>438</v>
      </c>
      <c r="E823" s="309">
        <v>573576.42351040652</v>
      </c>
      <c r="F823" s="310" t="s">
        <v>897</v>
      </c>
      <c r="G823" s="244" t="s">
        <v>922</v>
      </c>
      <c r="H823" s="244" t="s">
        <v>429</v>
      </c>
      <c r="I823" s="288">
        <v>1</v>
      </c>
      <c r="J823" s="244" t="s">
        <v>906</v>
      </c>
      <c r="K823" s="244">
        <v>3.5</v>
      </c>
      <c r="L823" s="244">
        <v>2</v>
      </c>
      <c r="M823" s="244" t="s">
        <v>89</v>
      </c>
      <c r="N823" s="244">
        <f t="shared" si="21"/>
        <v>7</v>
      </c>
      <c r="R823" s="301"/>
      <c r="S823" s="301"/>
      <c r="T823" s="301"/>
      <c r="U823" s="301"/>
      <c r="V823" s="301"/>
      <c r="W823" s="301"/>
      <c r="X823" s="301"/>
      <c r="Y823" s="301"/>
      <c r="Z823" s="301"/>
      <c r="AA823" s="301"/>
      <c r="AB823" s="301"/>
      <c r="AC823" s="301"/>
      <c r="AD823" s="301"/>
      <c r="AE823" s="301"/>
      <c r="AF823" s="301"/>
      <c r="AG823" s="301"/>
      <c r="AH823" s="301"/>
      <c r="AI823" s="301"/>
    </row>
    <row r="824" spans="1:35" ht="20.100000000000001" customHeight="1" x14ac:dyDescent="0.2">
      <c r="A824" s="240">
        <v>821</v>
      </c>
      <c r="B824" s="241" t="s">
        <v>12</v>
      </c>
      <c r="C824" s="310" t="s">
        <v>426</v>
      </c>
      <c r="D824" s="310" t="s">
        <v>438</v>
      </c>
      <c r="E824" s="309">
        <v>573555.69813619868</v>
      </c>
      <c r="F824" s="310" t="s">
        <v>879</v>
      </c>
      <c r="G824" s="244" t="s">
        <v>898</v>
      </c>
      <c r="H824" s="244" t="s">
        <v>429</v>
      </c>
      <c r="I824" s="288">
        <v>1</v>
      </c>
      <c r="J824" s="244" t="s">
        <v>873</v>
      </c>
      <c r="K824" s="244" t="s">
        <v>89</v>
      </c>
      <c r="L824" s="244" t="s">
        <v>89</v>
      </c>
      <c r="M824" s="244">
        <v>0.5</v>
      </c>
      <c r="N824" s="244">
        <f t="shared" si="21"/>
        <v>0.19634954084936207</v>
      </c>
      <c r="R824" s="301"/>
      <c r="S824" s="301"/>
      <c r="T824" s="301"/>
      <c r="U824" s="301"/>
      <c r="V824" s="301"/>
      <c r="W824" s="301"/>
      <c r="X824" s="301"/>
      <c r="Y824" s="301"/>
      <c r="Z824" s="301"/>
      <c r="AA824" s="301"/>
      <c r="AB824" s="301"/>
      <c r="AC824" s="301"/>
      <c r="AD824" s="301"/>
      <c r="AE824" s="301"/>
      <c r="AF824" s="301"/>
      <c r="AG824" s="301"/>
      <c r="AH824" s="301"/>
      <c r="AI824" s="301"/>
    </row>
    <row r="825" spans="1:35" ht="20.100000000000001" customHeight="1" x14ac:dyDescent="0.2">
      <c r="A825" s="240">
        <v>822</v>
      </c>
      <c r="B825" s="241" t="s">
        <v>12</v>
      </c>
      <c r="C825" s="310" t="s">
        <v>432</v>
      </c>
      <c r="D825" s="310" t="s">
        <v>438</v>
      </c>
      <c r="E825" s="309">
        <v>573555.69813619868</v>
      </c>
      <c r="F825" s="310" t="s">
        <v>879</v>
      </c>
      <c r="G825" s="244" t="s">
        <v>887</v>
      </c>
      <c r="H825" s="244" t="s">
        <v>429</v>
      </c>
      <c r="I825" s="288">
        <v>1</v>
      </c>
      <c r="J825" s="244" t="s">
        <v>882</v>
      </c>
      <c r="K825" s="244" t="s">
        <v>89</v>
      </c>
      <c r="L825" s="244" t="s">
        <v>89</v>
      </c>
      <c r="M825" s="244">
        <v>0.5</v>
      </c>
      <c r="N825" s="244">
        <f t="shared" si="21"/>
        <v>0.19634954084936207</v>
      </c>
      <c r="R825" s="301"/>
      <c r="S825" s="301"/>
      <c r="T825" s="301"/>
      <c r="U825" s="301"/>
      <c r="V825" s="301"/>
      <c r="W825" s="301"/>
      <c r="X825" s="301"/>
      <c r="Y825" s="301"/>
      <c r="Z825" s="301"/>
      <c r="AA825" s="301"/>
      <c r="AB825" s="301"/>
      <c r="AC825" s="301"/>
      <c r="AD825" s="301"/>
      <c r="AE825" s="301"/>
      <c r="AF825" s="301"/>
      <c r="AG825" s="301"/>
      <c r="AH825" s="301"/>
      <c r="AI825" s="301"/>
    </row>
    <row r="826" spans="1:35" ht="20.100000000000001" customHeight="1" x14ac:dyDescent="0.2">
      <c r="A826" s="240">
        <v>823</v>
      </c>
      <c r="B826" s="241" t="s">
        <v>12</v>
      </c>
      <c r="C826" s="310" t="s">
        <v>432</v>
      </c>
      <c r="D826" s="310" t="s">
        <v>438</v>
      </c>
      <c r="E826" s="309">
        <v>573534.88736425294</v>
      </c>
      <c r="F826" s="310" t="s">
        <v>879</v>
      </c>
      <c r="G826" s="244" t="s">
        <v>898</v>
      </c>
      <c r="H826" s="244" t="s">
        <v>429</v>
      </c>
      <c r="I826" s="288">
        <v>1</v>
      </c>
      <c r="J826" s="244" t="s">
        <v>882</v>
      </c>
      <c r="K826" s="244" t="s">
        <v>89</v>
      </c>
      <c r="L826" s="244" t="s">
        <v>89</v>
      </c>
      <c r="M826" s="244">
        <v>0.5</v>
      </c>
      <c r="N826" s="244">
        <f t="shared" si="21"/>
        <v>0.19634954084936207</v>
      </c>
      <c r="R826" s="301"/>
      <c r="S826" s="301"/>
      <c r="T826" s="301"/>
      <c r="U826" s="301"/>
      <c r="V826" s="301"/>
      <c r="W826" s="301"/>
      <c r="X826" s="301"/>
      <c r="Y826" s="301"/>
      <c r="Z826" s="301"/>
      <c r="AA826" s="301"/>
      <c r="AB826" s="301"/>
      <c r="AC826" s="301"/>
      <c r="AD826" s="301"/>
      <c r="AE826" s="301"/>
      <c r="AF826" s="301"/>
      <c r="AG826" s="301"/>
      <c r="AH826" s="301"/>
      <c r="AI826" s="301"/>
    </row>
    <row r="827" spans="1:35" ht="20.100000000000001" customHeight="1" x14ac:dyDescent="0.2">
      <c r="A827" s="240">
        <v>824</v>
      </c>
      <c r="B827" s="241" t="s">
        <v>12</v>
      </c>
      <c r="C827" s="310" t="s">
        <v>432</v>
      </c>
      <c r="D827" s="310" t="s">
        <v>438</v>
      </c>
      <c r="E827" s="309">
        <v>573534.88736425294</v>
      </c>
      <c r="F827" s="310" t="s">
        <v>871</v>
      </c>
      <c r="G827" s="244" t="s">
        <v>872</v>
      </c>
      <c r="H827" s="244" t="s">
        <v>429</v>
      </c>
      <c r="I827" s="288">
        <v>1</v>
      </c>
      <c r="J827" s="244" t="s">
        <v>882</v>
      </c>
      <c r="K827" s="244">
        <v>1.2</v>
      </c>
      <c r="L827" s="244">
        <v>1.2</v>
      </c>
      <c r="M827" s="244">
        <v>0.5</v>
      </c>
      <c r="N827" s="244">
        <f t="shared" si="21"/>
        <v>1.44</v>
      </c>
      <c r="R827" s="301"/>
      <c r="S827" s="301"/>
      <c r="T827" s="301"/>
      <c r="U827" s="301"/>
      <c r="V827" s="301"/>
      <c r="W827" s="301"/>
      <c r="X827" s="301"/>
      <c r="Y827" s="301"/>
      <c r="Z827" s="301"/>
      <c r="AA827" s="301"/>
      <c r="AB827" s="301"/>
      <c r="AC827" s="301"/>
      <c r="AD827" s="301"/>
      <c r="AE827" s="301"/>
      <c r="AF827" s="301"/>
      <c r="AG827" s="301"/>
      <c r="AH827" s="301"/>
      <c r="AI827" s="301"/>
    </row>
    <row r="828" spans="1:35" ht="20.100000000000001" customHeight="1" x14ac:dyDescent="0.2">
      <c r="A828" s="240">
        <v>825</v>
      </c>
      <c r="B828" s="241" t="s">
        <v>12</v>
      </c>
      <c r="C828" s="310" t="s">
        <v>426</v>
      </c>
      <c r="D828" s="310" t="s">
        <v>438</v>
      </c>
      <c r="E828" s="309">
        <v>573523.60352218011</v>
      </c>
      <c r="F828" s="310" t="s">
        <v>879</v>
      </c>
      <c r="G828" s="244" t="s">
        <v>898</v>
      </c>
      <c r="H828" s="244" t="s">
        <v>429</v>
      </c>
      <c r="I828" s="288">
        <v>1</v>
      </c>
      <c r="J828" s="244" t="s">
        <v>873</v>
      </c>
      <c r="K828" s="244" t="s">
        <v>89</v>
      </c>
      <c r="L828" s="244" t="s">
        <v>89</v>
      </c>
      <c r="M828" s="244">
        <v>0.5</v>
      </c>
      <c r="N828" s="244">
        <f t="shared" si="21"/>
        <v>0.19634954084936207</v>
      </c>
      <c r="R828" s="301"/>
      <c r="S828" s="301"/>
      <c r="T828" s="301"/>
      <c r="U828" s="301"/>
      <c r="V828" s="301"/>
      <c r="W828" s="301"/>
      <c r="X828" s="301"/>
      <c r="Y828" s="301"/>
      <c r="Z828" s="301"/>
      <c r="AA828" s="301"/>
      <c r="AB828" s="301"/>
      <c r="AC828" s="301"/>
      <c r="AD828" s="301"/>
      <c r="AE828" s="301"/>
      <c r="AF828" s="301"/>
      <c r="AG828" s="301"/>
      <c r="AH828" s="301"/>
      <c r="AI828" s="301"/>
    </row>
    <row r="829" spans="1:35" ht="20.100000000000001" customHeight="1" x14ac:dyDescent="0.2">
      <c r="A829" s="240">
        <v>826</v>
      </c>
      <c r="B829" s="241" t="s">
        <v>12</v>
      </c>
      <c r="C829" s="310" t="s">
        <v>432</v>
      </c>
      <c r="D829" s="310" t="s">
        <v>438</v>
      </c>
      <c r="E829" s="309">
        <v>573502.88338295114</v>
      </c>
      <c r="F829" s="310" t="s">
        <v>879</v>
      </c>
      <c r="G829" s="244" t="s">
        <v>898</v>
      </c>
      <c r="H829" s="244" t="s">
        <v>429</v>
      </c>
      <c r="I829" s="288">
        <v>1</v>
      </c>
      <c r="J829" s="244" t="s">
        <v>882</v>
      </c>
      <c r="K829" s="244" t="s">
        <v>89</v>
      </c>
      <c r="L829" s="244" t="s">
        <v>89</v>
      </c>
      <c r="M829" s="244">
        <v>0.5</v>
      </c>
      <c r="N829" s="244">
        <f t="shared" si="21"/>
        <v>0.19634954084936207</v>
      </c>
      <c r="R829" s="301"/>
      <c r="S829" s="301"/>
      <c r="T829" s="301"/>
      <c r="U829" s="301"/>
      <c r="V829" s="301"/>
      <c r="W829" s="301"/>
      <c r="X829" s="301"/>
      <c r="Y829" s="301"/>
      <c r="Z829" s="301"/>
      <c r="AA829" s="301"/>
      <c r="AB829" s="301"/>
      <c r="AC829" s="301"/>
      <c r="AD829" s="301"/>
      <c r="AE829" s="301"/>
      <c r="AF829" s="301"/>
      <c r="AG829" s="301"/>
      <c r="AH829" s="301"/>
      <c r="AI829" s="301"/>
    </row>
    <row r="830" spans="1:35" ht="20.100000000000001" customHeight="1" x14ac:dyDescent="0.2">
      <c r="A830" s="240">
        <v>827</v>
      </c>
      <c r="B830" s="241" t="s">
        <v>12</v>
      </c>
      <c r="C830" s="310" t="s">
        <v>426</v>
      </c>
      <c r="D830" s="310" t="s">
        <v>438</v>
      </c>
      <c r="E830" s="309">
        <v>573482.08522015275</v>
      </c>
      <c r="F830" s="310" t="s">
        <v>892</v>
      </c>
      <c r="G830" s="244" t="s">
        <v>903</v>
      </c>
      <c r="H830" s="244" t="s">
        <v>429</v>
      </c>
      <c r="I830" s="288">
        <v>1</v>
      </c>
      <c r="J830" s="244" t="s">
        <v>882</v>
      </c>
      <c r="K830" s="244">
        <v>0.5</v>
      </c>
      <c r="L830" s="244">
        <v>0.5</v>
      </c>
      <c r="M830" s="244" t="s">
        <v>89</v>
      </c>
      <c r="N830" s="244">
        <f t="shared" si="21"/>
        <v>0.25</v>
      </c>
      <c r="R830" s="301"/>
      <c r="S830" s="301"/>
      <c r="T830" s="301"/>
      <c r="U830" s="301"/>
      <c r="V830" s="301"/>
      <c r="W830" s="301"/>
      <c r="X830" s="301"/>
      <c r="Y830" s="301"/>
      <c r="Z830" s="301"/>
      <c r="AA830" s="301"/>
      <c r="AB830" s="301"/>
      <c r="AC830" s="301"/>
      <c r="AD830" s="301"/>
      <c r="AE830" s="301"/>
      <c r="AF830" s="301"/>
      <c r="AG830" s="301"/>
      <c r="AH830" s="301"/>
      <c r="AI830" s="301"/>
    </row>
    <row r="831" spans="1:35" ht="20.100000000000001" customHeight="1" x14ac:dyDescent="0.2">
      <c r="A831" s="240">
        <v>828</v>
      </c>
      <c r="B831" s="241" t="s">
        <v>12</v>
      </c>
      <c r="C831" s="310" t="s">
        <v>426</v>
      </c>
      <c r="D831" s="310" t="s">
        <v>438</v>
      </c>
      <c r="E831" s="309">
        <v>573473.20183720661</v>
      </c>
      <c r="F831" s="310" t="s">
        <v>892</v>
      </c>
      <c r="G831" s="244" t="s">
        <v>903</v>
      </c>
      <c r="H831" s="244" t="s">
        <v>429</v>
      </c>
      <c r="I831" s="288">
        <v>1</v>
      </c>
      <c r="J831" s="244" t="s">
        <v>882</v>
      </c>
      <c r="K831" s="244">
        <v>0.5</v>
      </c>
      <c r="L831" s="244">
        <v>0.5</v>
      </c>
      <c r="M831" s="244" t="s">
        <v>89</v>
      </c>
      <c r="N831" s="244">
        <f t="shared" si="21"/>
        <v>0.25</v>
      </c>
      <c r="R831" s="301"/>
      <c r="S831" s="301"/>
      <c r="T831" s="301"/>
      <c r="U831" s="301"/>
      <c r="V831" s="301"/>
      <c r="W831" s="301"/>
      <c r="X831" s="301"/>
      <c r="Y831" s="301"/>
      <c r="Z831" s="301"/>
      <c r="AA831" s="301"/>
      <c r="AB831" s="301"/>
      <c r="AC831" s="301"/>
      <c r="AD831" s="301"/>
      <c r="AE831" s="301"/>
      <c r="AF831" s="301"/>
      <c r="AG831" s="301"/>
      <c r="AH831" s="301"/>
      <c r="AI831" s="301"/>
    </row>
    <row r="832" spans="1:35" ht="20.100000000000001" customHeight="1" x14ac:dyDescent="0.2">
      <c r="A832" s="240">
        <v>829</v>
      </c>
      <c r="B832" s="241" t="s">
        <v>12</v>
      </c>
      <c r="C832" s="310" t="s">
        <v>432</v>
      </c>
      <c r="D832" s="310" t="s">
        <v>438</v>
      </c>
      <c r="E832" s="309">
        <v>573467.45054298325</v>
      </c>
      <c r="F832" s="310" t="s">
        <v>879</v>
      </c>
      <c r="G832" s="244" t="s">
        <v>898</v>
      </c>
      <c r="H832" s="244" t="s">
        <v>429</v>
      </c>
      <c r="I832" s="288">
        <v>1</v>
      </c>
      <c r="J832" s="244" t="s">
        <v>882</v>
      </c>
      <c r="K832" s="244" t="s">
        <v>89</v>
      </c>
      <c r="L832" s="244" t="s">
        <v>89</v>
      </c>
      <c r="M832" s="244">
        <v>0.5</v>
      </c>
      <c r="N832" s="244">
        <f t="shared" si="21"/>
        <v>0.19634954084936207</v>
      </c>
      <c r="R832" s="301"/>
      <c r="S832" s="301"/>
      <c r="T832" s="301"/>
      <c r="U832" s="301"/>
      <c r="V832" s="301"/>
      <c r="W832" s="301"/>
      <c r="X832" s="301"/>
      <c r="Y832" s="301"/>
      <c r="Z832" s="301"/>
      <c r="AA832" s="301"/>
      <c r="AB832" s="301"/>
      <c r="AC832" s="301"/>
      <c r="AD832" s="301"/>
      <c r="AE832" s="301"/>
      <c r="AF832" s="301"/>
      <c r="AG832" s="301"/>
      <c r="AH832" s="301"/>
      <c r="AI832" s="301"/>
    </row>
    <row r="833" spans="1:35" ht="20.100000000000001" customHeight="1" x14ac:dyDescent="0.2">
      <c r="A833" s="240">
        <v>830</v>
      </c>
      <c r="B833" s="241" t="s">
        <v>12</v>
      </c>
      <c r="C833" s="310" t="s">
        <v>432</v>
      </c>
      <c r="D833" s="310" t="s">
        <v>438</v>
      </c>
      <c r="E833" s="309">
        <v>573452.0995689811</v>
      </c>
      <c r="F833" s="310" t="s">
        <v>879</v>
      </c>
      <c r="G833" s="244" t="s">
        <v>898</v>
      </c>
      <c r="H833" s="244" t="s">
        <v>429</v>
      </c>
      <c r="I833" s="288">
        <v>1</v>
      </c>
      <c r="J833" s="244" t="s">
        <v>882</v>
      </c>
      <c r="K833" s="244" t="s">
        <v>89</v>
      </c>
      <c r="L833" s="244" t="s">
        <v>89</v>
      </c>
      <c r="M833" s="244">
        <v>0.5</v>
      </c>
      <c r="N833" s="244">
        <f t="shared" si="21"/>
        <v>0.19634954084936207</v>
      </c>
      <c r="R833" s="301"/>
      <c r="S833" s="301"/>
      <c r="T833" s="301"/>
      <c r="U833" s="301"/>
      <c r="V833" s="301"/>
      <c r="W833" s="301"/>
      <c r="X833" s="301"/>
      <c r="Y833" s="301"/>
      <c r="Z833" s="301"/>
      <c r="AA833" s="301"/>
      <c r="AB833" s="301"/>
      <c r="AC833" s="301"/>
      <c r="AD833" s="301"/>
      <c r="AE833" s="301"/>
      <c r="AF833" s="301"/>
      <c r="AG833" s="301"/>
      <c r="AH833" s="301"/>
      <c r="AI833" s="301"/>
    </row>
    <row r="834" spans="1:35" ht="20.100000000000001" customHeight="1" x14ac:dyDescent="0.2">
      <c r="A834" s="240">
        <v>831</v>
      </c>
      <c r="B834" s="241" t="s">
        <v>12</v>
      </c>
      <c r="C834" s="310" t="s">
        <v>432</v>
      </c>
      <c r="D834" s="310" t="s">
        <v>438</v>
      </c>
      <c r="E834" s="309">
        <v>573420.32742479944</v>
      </c>
      <c r="F834" s="310" t="s">
        <v>879</v>
      </c>
      <c r="G834" s="244" t="s">
        <v>898</v>
      </c>
      <c r="H834" s="244" t="s">
        <v>429</v>
      </c>
      <c r="I834" s="288">
        <v>1</v>
      </c>
      <c r="J834" s="244" t="s">
        <v>882</v>
      </c>
      <c r="K834" s="244" t="s">
        <v>89</v>
      </c>
      <c r="L834" s="244" t="s">
        <v>89</v>
      </c>
      <c r="M834" s="244">
        <v>0.5</v>
      </c>
      <c r="N834" s="244">
        <f t="shared" si="21"/>
        <v>0.19634954084936207</v>
      </c>
      <c r="R834" s="301"/>
      <c r="S834" s="301"/>
      <c r="T834" s="301"/>
      <c r="U834" s="301"/>
      <c r="V834" s="301"/>
      <c r="W834" s="301"/>
      <c r="X834" s="301"/>
      <c r="Y834" s="301"/>
      <c r="Z834" s="301"/>
      <c r="AA834" s="301"/>
      <c r="AB834" s="301"/>
      <c r="AC834" s="301"/>
      <c r="AD834" s="301"/>
      <c r="AE834" s="301"/>
      <c r="AF834" s="301"/>
      <c r="AG834" s="301"/>
      <c r="AH834" s="301"/>
      <c r="AI834" s="301"/>
    </row>
    <row r="835" spans="1:35" ht="20.100000000000001" customHeight="1" x14ac:dyDescent="0.2">
      <c r="A835" s="240">
        <v>832</v>
      </c>
      <c r="B835" s="241" t="s">
        <v>12</v>
      </c>
      <c r="C835" s="310" t="s">
        <v>426</v>
      </c>
      <c r="D835" s="310" t="s">
        <v>438</v>
      </c>
      <c r="E835" s="309">
        <v>573413.44404185226</v>
      </c>
      <c r="F835" s="310" t="s">
        <v>892</v>
      </c>
      <c r="G835" s="244" t="s">
        <v>903</v>
      </c>
      <c r="H835" s="244" t="s">
        <v>429</v>
      </c>
      <c r="I835" s="288">
        <v>1</v>
      </c>
      <c r="J835" s="244" t="s">
        <v>873</v>
      </c>
      <c r="K835" s="244">
        <v>0.5</v>
      </c>
      <c r="L835" s="244">
        <v>0.5</v>
      </c>
      <c r="M835" s="244" t="s">
        <v>89</v>
      </c>
      <c r="N835" s="244">
        <f t="shared" si="21"/>
        <v>0.25</v>
      </c>
      <c r="R835" s="301"/>
      <c r="S835" s="301"/>
      <c r="T835" s="301"/>
      <c r="U835" s="301"/>
      <c r="V835" s="301"/>
      <c r="W835" s="301"/>
      <c r="X835" s="301"/>
      <c r="Y835" s="301"/>
      <c r="Z835" s="301"/>
      <c r="AA835" s="301"/>
      <c r="AB835" s="301"/>
      <c r="AC835" s="301"/>
      <c r="AD835" s="301"/>
      <c r="AE835" s="301"/>
      <c r="AF835" s="301"/>
      <c r="AG835" s="301"/>
      <c r="AH835" s="301"/>
      <c r="AI835" s="301"/>
    </row>
    <row r="836" spans="1:35" ht="20.100000000000001" customHeight="1" x14ac:dyDescent="0.2">
      <c r="A836" s="240">
        <v>833</v>
      </c>
      <c r="B836" s="241" t="s">
        <v>12</v>
      </c>
      <c r="C836" s="310" t="s">
        <v>432</v>
      </c>
      <c r="D836" s="310" t="s">
        <v>438</v>
      </c>
      <c r="E836" s="309">
        <v>573404.46439959959</v>
      </c>
      <c r="F836" s="310" t="s">
        <v>879</v>
      </c>
      <c r="G836" s="244" t="s">
        <v>898</v>
      </c>
      <c r="H836" s="244" t="s">
        <v>429</v>
      </c>
      <c r="I836" s="288">
        <v>1</v>
      </c>
      <c r="J836" s="244" t="s">
        <v>873</v>
      </c>
      <c r="K836" s="244" t="s">
        <v>89</v>
      </c>
      <c r="L836" s="244" t="s">
        <v>89</v>
      </c>
      <c r="M836" s="244">
        <v>0.5</v>
      </c>
      <c r="N836" s="244">
        <f t="shared" si="21"/>
        <v>0.19634954084936207</v>
      </c>
      <c r="R836" s="301"/>
      <c r="S836" s="301"/>
      <c r="T836" s="301"/>
      <c r="U836" s="301"/>
      <c r="V836" s="301"/>
      <c r="W836" s="301"/>
      <c r="X836" s="301"/>
      <c r="Y836" s="301"/>
      <c r="Z836" s="301"/>
      <c r="AA836" s="301"/>
      <c r="AB836" s="301"/>
      <c r="AC836" s="301"/>
      <c r="AD836" s="301"/>
      <c r="AE836" s="301"/>
      <c r="AF836" s="301"/>
      <c r="AG836" s="301"/>
      <c r="AH836" s="301"/>
      <c r="AI836" s="301"/>
    </row>
    <row r="837" spans="1:35" ht="20.100000000000001" customHeight="1" x14ac:dyDescent="0.2">
      <c r="A837" s="240">
        <v>834</v>
      </c>
      <c r="B837" s="241" t="s">
        <v>12</v>
      </c>
      <c r="C837" s="310" t="s">
        <v>432</v>
      </c>
      <c r="D837" s="310" t="s">
        <v>438</v>
      </c>
      <c r="E837" s="309">
        <v>573398.3588216973</v>
      </c>
      <c r="F837" s="310" t="s">
        <v>879</v>
      </c>
      <c r="G837" s="244" t="s">
        <v>900</v>
      </c>
      <c r="H837" s="244" t="s">
        <v>429</v>
      </c>
      <c r="I837" s="288">
        <v>1</v>
      </c>
      <c r="J837" s="244" t="s">
        <v>882</v>
      </c>
      <c r="K837" s="244" t="s">
        <v>89</v>
      </c>
      <c r="L837" s="244" t="s">
        <v>89</v>
      </c>
      <c r="M837" s="244">
        <v>0.5</v>
      </c>
      <c r="N837" s="244">
        <f t="shared" si="21"/>
        <v>0.19634954084936207</v>
      </c>
      <c r="R837" s="301"/>
      <c r="S837" s="301"/>
      <c r="T837" s="301"/>
      <c r="U837" s="301"/>
      <c r="V837" s="301"/>
      <c r="W837" s="301"/>
      <c r="X837" s="301"/>
      <c r="Y837" s="301"/>
      <c r="Z837" s="301"/>
      <c r="AA837" s="301"/>
      <c r="AB837" s="301"/>
      <c r="AC837" s="301"/>
      <c r="AD837" s="301"/>
      <c r="AE837" s="301"/>
      <c r="AF837" s="301"/>
      <c r="AG837" s="301"/>
      <c r="AH837" s="301"/>
      <c r="AI837" s="301"/>
    </row>
    <row r="838" spans="1:35" ht="20.100000000000001" customHeight="1" x14ac:dyDescent="0.2">
      <c r="A838" s="240">
        <v>835</v>
      </c>
      <c r="B838" s="241" t="s">
        <v>12</v>
      </c>
      <c r="C838" s="310" t="s">
        <v>432</v>
      </c>
      <c r="D838" s="310" t="s">
        <v>438</v>
      </c>
      <c r="E838" s="309">
        <v>573394.87384796899</v>
      </c>
      <c r="F838" s="310" t="s">
        <v>886</v>
      </c>
      <c r="G838" s="244" t="s">
        <v>954</v>
      </c>
      <c r="H838" s="244" t="s">
        <v>429</v>
      </c>
      <c r="I838" s="288">
        <v>1</v>
      </c>
      <c r="J838" s="244" t="s">
        <v>873</v>
      </c>
      <c r="K838" s="244">
        <v>0.5</v>
      </c>
      <c r="L838" s="244">
        <v>0.75</v>
      </c>
      <c r="M838" s="244" t="s">
        <v>89</v>
      </c>
      <c r="N838" s="244">
        <f t="shared" si="21"/>
        <v>0.375</v>
      </c>
      <c r="R838" s="301"/>
      <c r="S838" s="301"/>
      <c r="T838" s="301"/>
      <c r="U838" s="301"/>
      <c r="V838" s="301"/>
      <c r="W838" s="301"/>
      <c r="X838" s="301"/>
      <c r="Y838" s="301"/>
      <c r="Z838" s="301"/>
      <c r="AA838" s="301"/>
      <c r="AB838" s="301"/>
      <c r="AC838" s="301"/>
      <c r="AD838" s="301"/>
      <c r="AE838" s="301"/>
      <c r="AF838" s="301"/>
      <c r="AG838" s="301"/>
      <c r="AH838" s="301"/>
      <c r="AI838" s="301"/>
    </row>
    <row r="839" spans="1:35" ht="20.100000000000001" customHeight="1" x14ac:dyDescent="0.2">
      <c r="A839" s="240">
        <v>836</v>
      </c>
      <c r="B839" s="241" t="s">
        <v>12</v>
      </c>
      <c r="C839" s="310" t="s">
        <v>426</v>
      </c>
      <c r="D839" s="310" t="s">
        <v>438</v>
      </c>
      <c r="E839" s="309">
        <v>573392.78919224336</v>
      </c>
      <c r="F839" s="310" t="s">
        <v>886</v>
      </c>
      <c r="G839" s="244" t="s">
        <v>954</v>
      </c>
      <c r="H839" s="244" t="s">
        <v>429</v>
      </c>
      <c r="I839" s="288">
        <v>1</v>
      </c>
      <c r="J839" s="244" t="s">
        <v>873</v>
      </c>
      <c r="K839" s="244">
        <v>0.5</v>
      </c>
      <c r="L839" s="244">
        <v>0.5</v>
      </c>
      <c r="M839" s="244" t="s">
        <v>89</v>
      </c>
      <c r="N839" s="244">
        <f t="shared" ref="N839:N902" si="22">IF(M839="",K839*L839,IF(G839="R-1",K839*L839,IF(LEFT(G839,1)="R",PI()*((M839^2)/4),K839*L839)))</f>
        <v>0.25</v>
      </c>
      <c r="R839" s="301"/>
      <c r="S839" s="301"/>
      <c r="T839" s="301"/>
      <c r="U839" s="301"/>
      <c r="V839" s="301"/>
      <c r="W839" s="301"/>
      <c r="X839" s="301"/>
      <c r="Y839" s="301"/>
      <c r="Z839" s="301"/>
      <c r="AA839" s="301"/>
      <c r="AB839" s="301"/>
      <c r="AC839" s="301"/>
      <c r="AD839" s="301"/>
      <c r="AE839" s="301"/>
      <c r="AF839" s="301"/>
      <c r="AG839" s="301"/>
      <c r="AH839" s="301"/>
      <c r="AI839" s="301"/>
    </row>
    <row r="840" spans="1:35" ht="20.100000000000001" customHeight="1" x14ac:dyDescent="0.2">
      <c r="A840" s="240">
        <v>837</v>
      </c>
      <c r="B840" s="241" t="s">
        <v>12</v>
      </c>
      <c r="C840" s="310" t="s">
        <v>426</v>
      </c>
      <c r="D840" s="310" t="s">
        <v>438</v>
      </c>
      <c r="E840" s="309">
        <v>573383.60704649216</v>
      </c>
      <c r="F840" s="310" t="s">
        <v>886</v>
      </c>
      <c r="G840" s="244" t="s">
        <v>954</v>
      </c>
      <c r="H840" s="244" t="s">
        <v>429</v>
      </c>
      <c r="I840" s="288">
        <v>1</v>
      </c>
      <c r="J840" s="244" t="s">
        <v>882</v>
      </c>
      <c r="K840" s="244">
        <v>0.5</v>
      </c>
      <c r="L840" s="244">
        <v>0.5</v>
      </c>
      <c r="M840" s="244"/>
      <c r="N840" s="244">
        <f t="shared" si="22"/>
        <v>0.25</v>
      </c>
      <c r="R840" s="301"/>
      <c r="S840" s="301"/>
      <c r="T840" s="301"/>
      <c r="U840" s="301"/>
      <c r="V840" s="301"/>
      <c r="W840" s="301"/>
      <c r="X840" s="301"/>
      <c r="Y840" s="301"/>
      <c r="Z840" s="301"/>
      <c r="AA840" s="301"/>
      <c r="AB840" s="301"/>
      <c r="AC840" s="301"/>
      <c r="AD840" s="301"/>
      <c r="AE840" s="301"/>
      <c r="AF840" s="301"/>
      <c r="AG840" s="301"/>
      <c r="AH840" s="301"/>
      <c r="AI840" s="301"/>
    </row>
    <row r="841" spans="1:35" ht="20.100000000000001" customHeight="1" x14ac:dyDescent="0.2">
      <c r="A841" s="240">
        <v>838</v>
      </c>
      <c r="B841" s="241" t="s">
        <v>12</v>
      </c>
      <c r="C841" s="310" t="s">
        <v>426</v>
      </c>
      <c r="D841" s="310" t="s">
        <v>438</v>
      </c>
      <c r="E841" s="309">
        <v>573359.2262931352</v>
      </c>
      <c r="F841" s="310" t="s">
        <v>871</v>
      </c>
      <c r="G841" s="244" t="s">
        <v>872</v>
      </c>
      <c r="H841" s="244" t="s">
        <v>429</v>
      </c>
      <c r="I841" s="288">
        <v>1</v>
      </c>
      <c r="J841" s="244" t="s">
        <v>873</v>
      </c>
      <c r="K841" s="244">
        <v>0.5</v>
      </c>
      <c r="L841" s="244">
        <v>0.75</v>
      </c>
      <c r="M841" s="244" t="s">
        <v>89</v>
      </c>
      <c r="N841" s="244">
        <f t="shared" si="22"/>
        <v>0.375</v>
      </c>
      <c r="R841" s="301"/>
      <c r="S841" s="301"/>
      <c r="T841" s="301"/>
      <c r="U841" s="301"/>
      <c r="V841" s="301"/>
      <c r="W841" s="301"/>
      <c r="X841" s="301"/>
      <c r="Y841" s="301"/>
      <c r="Z841" s="301"/>
      <c r="AA841" s="301"/>
      <c r="AB841" s="301"/>
      <c r="AC841" s="301"/>
      <c r="AD841" s="301"/>
      <c r="AE841" s="301"/>
      <c r="AF841" s="301"/>
      <c r="AG841" s="301"/>
      <c r="AH841" s="301"/>
      <c r="AI841" s="301"/>
    </row>
    <row r="842" spans="1:35" ht="20.100000000000001" customHeight="1" x14ac:dyDescent="0.2">
      <c r="A842" s="240">
        <v>839</v>
      </c>
      <c r="B842" s="241" t="s">
        <v>12</v>
      </c>
      <c r="C842" s="310" t="s">
        <v>432</v>
      </c>
      <c r="D842" s="310" t="s">
        <v>438</v>
      </c>
      <c r="E842" s="309">
        <v>573354.97737068264</v>
      </c>
      <c r="F842" s="310" t="s">
        <v>871</v>
      </c>
      <c r="G842" s="244" t="s">
        <v>872</v>
      </c>
      <c r="H842" s="244" t="s">
        <v>429</v>
      </c>
      <c r="I842" s="288">
        <v>1</v>
      </c>
      <c r="J842" s="244" t="s">
        <v>882</v>
      </c>
      <c r="K842" s="244">
        <v>0.5</v>
      </c>
      <c r="L842" s="244">
        <v>0.75</v>
      </c>
      <c r="M842" s="244" t="s">
        <v>89</v>
      </c>
      <c r="N842" s="244">
        <f t="shared" si="22"/>
        <v>0.375</v>
      </c>
      <c r="R842" s="301"/>
      <c r="S842" s="301"/>
      <c r="T842" s="301"/>
      <c r="U842" s="301"/>
      <c r="V842" s="301"/>
      <c r="W842" s="301"/>
      <c r="X842" s="301"/>
      <c r="Y842" s="301"/>
      <c r="Z842" s="301"/>
      <c r="AA842" s="301"/>
      <c r="AB842" s="301"/>
      <c r="AC842" s="301"/>
      <c r="AD842" s="301"/>
      <c r="AE842" s="301"/>
      <c r="AF842" s="301"/>
      <c r="AG842" s="301"/>
      <c r="AH842" s="301"/>
      <c r="AI842" s="301"/>
    </row>
    <row r="843" spans="1:35" ht="20.100000000000001" customHeight="1" x14ac:dyDescent="0.2">
      <c r="A843" s="240">
        <v>840</v>
      </c>
      <c r="B843" s="241" t="s">
        <v>12</v>
      </c>
      <c r="C843" s="310" t="s">
        <v>426</v>
      </c>
      <c r="D843" s="310" t="s">
        <v>438</v>
      </c>
      <c r="E843" s="309">
        <v>573353.95044027444</v>
      </c>
      <c r="F843" s="310" t="s">
        <v>879</v>
      </c>
      <c r="G843" s="244" t="s">
        <v>898</v>
      </c>
      <c r="H843" s="244" t="s">
        <v>429</v>
      </c>
      <c r="I843" s="288">
        <v>1</v>
      </c>
      <c r="J843" s="244" t="s">
        <v>873</v>
      </c>
      <c r="K843" s="244" t="s">
        <v>89</v>
      </c>
      <c r="L843" s="244" t="s">
        <v>89</v>
      </c>
      <c r="M843" s="244">
        <v>0.5</v>
      </c>
      <c r="N843" s="244">
        <f t="shared" si="22"/>
        <v>0.19634954084936207</v>
      </c>
      <c r="R843" s="301"/>
      <c r="S843" s="301"/>
      <c r="T843" s="301"/>
      <c r="U843" s="301"/>
      <c r="V843" s="301"/>
      <c r="W843" s="301"/>
      <c r="X843" s="301"/>
      <c r="Y843" s="301"/>
      <c r="Z843" s="301"/>
      <c r="AA843" s="301"/>
      <c r="AB843" s="301"/>
      <c r="AC843" s="301"/>
      <c r="AD843" s="301"/>
      <c r="AE843" s="301"/>
      <c r="AF843" s="301"/>
      <c r="AG843" s="301"/>
      <c r="AH843" s="301"/>
      <c r="AI843" s="301"/>
    </row>
    <row r="844" spans="1:35" ht="20.100000000000001" customHeight="1" x14ac:dyDescent="0.2">
      <c r="A844" s="240">
        <v>841</v>
      </c>
      <c r="B844" s="241" t="s">
        <v>12</v>
      </c>
      <c r="C844" s="310" t="s">
        <v>432</v>
      </c>
      <c r="D844" s="310" t="s">
        <v>438</v>
      </c>
      <c r="E844" s="309">
        <v>573349.70129305916</v>
      </c>
      <c r="F844" s="310" t="s">
        <v>886</v>
      </c>
      <c r="G844" s="244" t="s">
        <v>955</v>
      </c>
      <c r="H844" s="244" t="s">
        <v>429</v>
      </c>
      <c r="I844" s="288">
        <v>1</v>
      </c>
      <c r="J844" s="244" t="s">
        <v>873</v>
      </c>
      <c r="K844" s="244">
        <v>0.5</v>
      </c>
      <c r="L844" s="244">
        <v>0.5</v>
      </c>
      <c r="M844" s="244" t="s">
        <v>89</v>
      </c>
      <c r="N844" s="244">
        <f t="shared" si="22"/>
        <v>0.25</v>
      </c>
      <c r="R844" s="301"/>
      <c r="S844" s="301"/>
      <c r="T844" s="301"/>
      <c r="U844" s="301"/>
      <c r="V844" s="301"/>
      <c r="W844" s="301"/>
      <c r="X844" s="301"/>
      <c r="Y844" s="301"/>
      <c r="Z844" s="301"/>
      <c r="AA844" s="301"/>
      <c r="AB844" s="301"/>
      <c r="AC844" s="301"/>
      <c r="AD844" s="301"/>
      <c r="AE844" s="301"/>
      <c r="AF844" s="301"/>
      <c r="AG844" s="301"/>
      <c r="AH844" s="301"/>
      <c r="AI844" s="301"/>
    </row>
    <row r="845" spans="1:35" ht="20.100000000000001" customHeight="1" x14ac:dyDescent="0.2">
      <c r="A845" s="240">
        <v>842</v>
      </c>
      <c r="B845" s="241" t="s">
        <v>12</v>
      </c>
      <c r="C845" s="310" t="s">
        <v>426</v>
      </c>
      <c r="D845" s="310" t="s">
        <v>438</v>
      </c>
      <c r="E845" s="309">
        <v>573339.17198277602</v>
      </c>
      <c r="F845" s="310" t="s">
        <v>879</v>
      </c>
      <c r="G845" s="244" t="s">
        <v>898</v>
      </c>
      <c r="H845" s="244" t="s">
        <v>429</v>
      </c>
      <c r="I845" s="288">
        <v>1</v>
      </c>
      <c r="J845" s="244" t="s">
        <v>882</v>
      </c>
      <c r="K845" s="244" t="s">
        <v>89</v>
      </c>
      <c r="L845" s="244" t="s">
        <v>89</v>
      </c>
      <c r="M845" s="244">
        <v>0.5</v>
      </c>
      <c r="N845" s="244">
        <f t="shared" si="22"/>
        <v>0.19634954084936207</v>
      </c>
      <c r="R845" s="301"/>
      <c r="S845" s="301"/>
      <c r="T845" s="301"/>
      <c r="U845" s="301"/>
      <c r="V845" s="301"/>
      <c r="W845" s="301"/>
      <c r="X845" s="301"/>
      <c r="Y845" s="301"/>
      <c r="Z845" s="301"/>
      <c r="AA845" s="301"/>
      <c r="AB845" s="301"/>
      <c r="AC845" s="301"/>
      <c r="AD845" s="301"/>
      <c r="AE845" s="301"/>
      <c r="AF845" s="301"/>
      <c r="AG845" s="301"/>
      <c r="AH845" s="301"/>
      <c r="AI845" s="301"/>
    </row>
    <row r="846" spans="1:35" ht="20.100000000000001" customHeight="1" x14ac:dyDescent="0.2">
      <c r="A846" s="240">
        <v>843</v>
      </c>
      <c r="B846" s="241" t="s">
        <v>12</v>
      </c>
      <c r="C846" s="310" t="s">
        <v>432</v>
      </c>
      <c r="D846" s="310" t="s">
        <v>438</v>
      </c>
      <c r="E846" s="309">
        <v>573334.83780452481</v>
      </c>
      <c r="F846" s="310" t="s">
        <v>897</v>
      </c>
      <c r="G846" s="244" t="s">
        <v>922</v>
      </c>
      <c r="H846" s="244" t="s">
        <v>429</v>
      </c>
      <c r="I846" s="288">
        <v>1</v>
      </c>
      <c r="J846" s="244" t="s">
        <v>906</v>
      </c>
      <c r="K846" s="244">
        <v>3</v>
      </c>
      <c r="L846" s="244">
        <v>2.5</v>
      </c>
      <c r="M846" s="244" t="s">
        <v>89</v>
      </c>
      <c r="N846" s="244">
        <f t="shared" si="22"/>
        <v>7.5</v>
      </c>
      <c r="R846" s="301"/>
      <c r="S846" s="301"/>
      <c r="T846" s="301"/>
      <c r="U846" s="301"/>
      <c r="V846" s="301"/>
      <c r="W846" s="301"/>
      <c r="X846" s="301"/>
      <c r="Y846" s="301"/>
      <c r="Z846" s="301"/>
      <c r="AA846" s="301"/>
      <c r="AB846" s="301"/>
      <c r="AC846" s="301"/>
      <c r="AD846" s="301"/>
      <c r="AE846" s="301"/>
      <c r="AF846" s="301"/>
      <c r="AG846" s="301"/>
      <c r="AH846" s="301"/>
      <c r="AI846" s="301"/>
    </row>
    <row r="847" spans="1:35" ht="20.100000000000001" customHeight="1" x14ac:dyDescent="0.2">
      <c r="A847" s="240">
        <v>844</v>
      </c>
      <c r="B847" s="241" t="s">
        <v>12</v>
      </c>
      <c r="C847" s="310" t="s">
        <v>426</v>
      </c>
      <c r="D847" s="310" t="s">
        <v>438</v>
      </c>
      <c r="E847" s="309">
        <v>573305.21626063227</v>
      </c>
      <c r="F847" s="310" t="s">
        <v>879</v>
      </c>
      <c r="G847" s="244" t="s">
        <v>898</v>
      </c>
      <c r="H847" s="244" t="s">
        <v>429</v>
      </c>
      <c r="I847" s="288">
        <v>1</v>
      </c>
      <c r="J847" s="244" t="s">
        <v>882</v>
      </c>
      <c r="K847" s="244" t="s">
        <v>89</v>
      </c>
      <c r="L847" s="244" t="s">
        <v>89</v>
      </c>
      <c r="M847" s="244">
        <v>0.5</v>
      </c>
      <c r="N847" s="244">
        <f t="shared" si="22"/>
        <v>0.19634954084936207</v>
      </c>
      <c r="R847" s="301"/>
      <c r="S847" s="301"/>
      <c r="T847" s="301"/>
      <c r="U847" s="301"/>
      <c r="V847" s="301"/>
      <c r="W847" s="301"/>
      <c r="X847" s="301"/>
      <c r="Y847" s="301"/>
      <c r="Z847" s="301"/>
      <c r="AA847" s="301"/>
      <c r="AB847" s="301"/>
      <c r="AC847" s="301"/>
      <c r="AD847" s="301"/>
      <c r="AE847" s="301"/>
      <c r="AF847" s="301"/>
      <c r="AG847" s="301"/>
      <c r="AH847" s="301"/>
      <c r="AI847" s="301"/>
    </row>
    <row r="848" spans="1:35" ht="20.100000000000001" customHeight="1" x14ac:dyDescent="0.2">
      <c r="A848" s="240">
        <v>845</v>
      </c>
      <c r="B848" s="241" t="s">
        <v>12</v>
      </c>
      <c r="C848" s="310" t="s">
        <v>426</v>
      </c>
      <c r="D848" s="310" t="s">
        <v>438</v>
      </c>
      <c r="E848" s="309">
        <v>573153.50662016391</v>
      </c>
      <c r="F848" s="310" t="s">
        <v>871</v>
      </c>
      <c r="G848" s="244" t="s">
        <v>908</v>
      </c>
      <c r="H848" s="244" t="s">
        <v>429</v>
      </c>
      <c r="I848" s="288">
        <v>1</v>
      </c>
      <c r="J848" s="244" t="s">
        <v>882</v>
      </c>
      <c r="K848" s="244">
        <v>0.5</v>
      </c>
      <c r="L848" s="244">
        <v>0.5</v>
      </c>
      <c r="M848" s="244" t="s">
        <v>89</v>
      </c>
      <c r="N848" s="244">
        <f t="shared" si="22"/>
        <v>0.25</v>
      </c>
      <c r="R848" s="301"/>
      <c r="S848" s="301"/>
      <c r="T848" s="301"/>
      <c r="U848" s="301"/>
      <c r="V848" s="301"/>
      <c r="W848" s="301"/>
      <c r="X848" s="301"/>
      <c r="Y848" s="301"/>
      <c r="Z848" s="301"/>
      <c r="AA848" s="301"/>
      <c r="AB848" s="301"/>
      <c r="AC848" s="301"/>
      <c r="AD848" s="301"/>
      <c r="AE848" s="301"/>
      <c r="AF848" s="301"/>
      <c r="AG848" s="301"/>
      <c r="AH848" s="301"/>
      <c r="AI848" s="301"/>
    </row>
    <row r="849" spans="1:35" ht="20.100000000000001" customHeight="1" x14ac:dyDescent="0.2">
      <c r="A849" s="240">
        <v>846</v>
      </c>
      <c r="B849" s="241" t="s">
        <v>12</v>
      </c>
      <c r="C849" s="310" t="s">
        <v>426</v>
      </c>
      <c r="D849" s="310" t="s">
        <v>438</v>
      </c>
      <c r="E849" s="309">
        <v>573153.50662016391</v>
      </c>
      <c r="F849" s="310" t="s">
        <v>892</v>
      </c>
      <c r="G849" s="244" t="s">
        <v>903</v>
      </c>
      <c r="H849" s="244" t="s">
        <v>429</v>
      </c>
      <c r="I849" s="288">
        <v>1</v>
      </c>
      <c r="J849" s="244" t="s">
        <v>882</v>
      </c>
      <c r="K849" s="244">
        <v>0.5</v>
      </c>
      <c r="L849" s="244">
        <v>0.5</v>
      </c>
      <c r="M849" s="244" t="s">
        <v>89</v>
      </c>
      <c r="N849" s="244">
        <f t="shared" si="22"/>
        <v>0.25</v>
      </c>
      <c r="R849" s="301"/>
      <c r="S849" s="301"/>
      <c r="T849" s="301"/>
      <c r="U849" s="301"/>
      <c r="V849" s="301"/>
      <c r="W849" s="301"/>
      <c r="X849" s="301"/>
      <c r="Y849" s="301"/>
      <c r="Z849" s="301"/>
      <c r="AA849" s="301"/>
      <c r="AB849" s="301"/>
      <c r="AC849" s="301"/>
      <c r="AD849" s="301"/>
      <c r="AE849" s="301"/>
      <c r="AF849" s="301"/>
      <c r="AG849" s="301"/>
      <c r="AH849" s="301"/>
      <c r="AI849" s="301"/>
    </row>
    <row r="850" spans="1:35" ht="20.100000000000001" customHeight="1" x14ac:dyDescent="0.2">
      <c r="A850" s="240">
        <v>847</v>
      </c>
      <c r="B850" s="241" t="s">
        <v>12</v>
      </c>
      <c r="C850" s="310" t="s">
        <v>426</v>
      </c>
      <c r="D850" s="310" t="s">
        <v>438</v>
      </c>
      <c r="E850" s="309">
        <v>573114.42351040803</v>
      </c>
      <c r="F850" s="310" t="s">
        <v>879</v>
      </c>
      <c r="G850" s="244" t="s">
        <v>898</v>
      </c>
      <c r="H850" s="244" t="s">
        <v>429</v>
      </c>
      <c r="I850" s="288">
        <v>1</v>
      </c>
      <c r="J850" s="244" t="s">
        <v>882</v>
      </c>
      <c r="K850" s="244" t="s">
        <v>89</v>
      </c>
      <c r="L850" s="244" t="s">
        <v>89</v>
      </c>
      <c r="M850" s="244">
        <v>0.5</v>
      </c>
      <c r="N850" s="244">
        <f t="shared" si="22"/>
        <v>0.19634954084936207</v>
      </c>
      <c r="R850" s="301"/>
      <c r="S850" s="301"/>
      <c r="T850" s="301"/>
      <c r="U850" s="301"/>
      <c r="V850" s="301"/>
      <c r="W850" s="301"/>
      <c r="X850" s="301"/>
      <c r="Y850" s="301"/>
      <c r="Z850" s="301"/>
      <c r="AA850" s="301"/>
      <c r="AB850" s="301"/>
      <c r="AC850" s="301"/>
      <c r="AD850" s="301"/>
      <c r="AE850" s="301"/>
      <c r="AF850" s="301"/>
      <c r="AG850" s="301"/>
      <c r="AH850" s="301"/>
      <c r="AI850" s="301"/>
    </row>
    <row r="851" spans="1:35" ht="20.100000000000001" customHeight="1" x14ac:dyDescent="0.2">
      <c r="A851" s="240">
        <v>848</v>
      </c>
      <c r="B851" s="241" t="s">
        <v>12</v>
      </c>
      <c r="C851" s="310" t="s">
        <v>426</v>
      </c>
      <c r="D851" s="310" t="s">
        <v>438</v>
      </c>
      <c r="E851" s="309">
        <v>573091.19561311638</v>
      </c>
      <c r="F851" s="310" t="s">
        <v>879</v>
      </c>
      <c r="G851" s="244" t="s">
        <v>898</v>
      </c>
      <c r="H851" s="244" t="s">
        <v>429</v>
      </c>
      <c r="I851" s="288">
        <v>1</v>
      </c>
      <c r="J851" s="244" t="s">
        <v>882</v>
      </c>
      <c r="K851" s="244" t="s">
        <v>89</v>
      </c>
      <c r="L851" s="244" t="s">
        <v>89</v>
      </c>
      <c r="M851" s="244">
        <v>0.5</v>
      </c>
      <c r="N851" s="244">
        <f t="shared" si="22"/>
        <v>0.19634954084936207</v>
      </c>
      <c r="R851" s="301"/>
      <c r="S851" s="301"/>
      <c r="T851" s="301"/>
      <c r="U851" s="301"/>
      <c r="V851" s="301"/>
      <c r="W851" s="301"/>
      <c r="X851" s="301"/>
      <c r="Y851" s="301"/>
      <c r="Z851" s="301"/>
      <c r="AA851" s="301"/>
      <c r="AB851" s="301"/>
      <c r="AC851" s="301"/>
      <c r="AD851" s="301"/>
      <c r="AE851" s="301"/>
      <c r="AF851" s="301"/>
      <c r="AG851" s="301"/>
      <c r="AH851" s="301"/>
      <c r="AI851" s="301"/>
    </row>
    <row r="852" spans="1:35" ht="20.100000000000001" customHeight="1" x14ac:dyDescent="0.2">
      <c r="A852" s="240">
        <v>849</v>
      </c>
      <c r="B852" s="241" t="s">
        <v>12</v>
      </c>
      <c r="C852" s="310" t="s">
        <v>426</v>
      </c>
      <c r="D852" s="310" t="s">
        <v>438</v>
      </c>
      <c r="E852" s="309">
        <v>573068.84371167503</v>
      </c>
      <c r="F852" s="310" t="s">
        <v>879</v>
      </c>
      <c r="G852" s="244" t="s">
        <v>898</v>
      </c>
      <c r="H852" s="244" t="s">
        <v>429</v>
      </c>
      <c r="I852" s="288">
        <v>1</v>
      </c>
      <c r="J852" s="244" t="s">
        <v>882</v>
      </c>
      <c r="K852" s="244" t="s">
        <v>89</v>
      </c>
      <c r="L852" s="244" t="s">
        <v>89</v>
      </c>
      <c r="M852" s="244">
        <v>0.5</v>
      </c>
      <c r="N852" s="244">
        <f t="shared" si="22"/>
        <v>0.19634954084936207</v>
      </c>
      <c r="R852" s="301"/>
      <c r="S852" s="301"/>
      <c r="T852" s="301"/>
      <c r="U852" s="301"/>
      <c r="V852" s="301"/>
      <c r="W852" s="301"/>
      <c r="X852" s="301"/>
      <c r="Y852" s="301"/>
      <c r="Z852" s="301"/>
      <c r="AA852" s="301"/>
      <c r="AB852" s="301"/>
      <c r="AC852" s="301"/>
      <c r="AD852" s="301"/>
      <c r="AE852" s="301"/>
      <c r="AF852" s="301"/>
      <c r="AG852" s="301"/>
      <c r="AH852" s="301"/>
      <c r="AI852" s="301"/>
    </row>
    <row r="853" spans="1:35" ht="20.100000000000001" customHeight="1" x14ac:dyDescent="0.2">
      <c r="A853" s="240">
        <v>850</v>
      </c>
      <c r="B853" s="241" t="s">
        <v>12</v>
      </c>
      <c r="C853" s="310" t="s">
        <v>426</v>
      </c>
      <c r="D853" s="310" t="s">
        <v>438</v>
      </c>
      <c r="E853" s="309">
        <v>573038.39827592194</v>
      </c>
      <c r="F853" s="310" t="s">
        <v>879</v>
      </c>
      <c r="G853" s="244" t="s">
        <v>898</v>
      </c>
      <c r="H853" s="244" t="s">
        <v>429</v>
      </c>
      <c r="I853" s="288">
        <v>1</v>
      </c>
      <c r="J853" s="244" t="s">
        <v>882</v>
      </c>
      <c r="K853" s="244" t="s">
        <v>89</v>
      </c>
      <c r="L853" s="244" t="s">
        <v>89</v>
      </c>
      <c r="M853" s="244">
        <v>0.5</v>
      </c>
      <c r="N853" s="244">
        <f t="shared" si="22"/>
        <v>0.19634954084936207</v>
      </c>
      <c r="R853" s="301"/>
      <c r="S853" s="301"/>
      <c r="T853" s="301"/>
      <c r="U853" s="301"/>
      <c r="V853" s="301"/>
      <c r="W853" s="301"/>
      <c r="X853" s="301"/>
      <c r="Y853" s="301"/>
      <c r="Z853" s="301"/>
      <c r="AA853" s="301"/>
      <c r="AB853" s="301"/>
      <c r="AC853" s="301"/>
      <c r="AD853" s="301"/>
      <c r="AE853" s="301"/>
      <c r="AF853" s="301"/>
      <c r="AG853" s="301"/>
      <c r="AH853" s="301"/>
      <c r="AI853" s="301"/>
    </row>
    <row r="854" spans="1:35" ht="20.100000000000001" customHeight="1" x14ac:dyDescent="0.2">
      <c r="A854" s="240">
        <v>851</v>
      </c>
      <c r="B854" s="241" t="s">
        <v>12</v>
      </c>
      <c r="C854" s="310" t="s">
        <v>426</v>
      </c>
      <c r="D854" s="310" t="s">
        <v>438</v>
      </c>
      <c r="E854" s="309">
        <v>573016.07591146673</v>
      </c>
      <c r="F854" s="310" t="s">
        <v>879</v>
      </c>
      <c r="G854" s="244" t="s">
        <v>898</v>
      </c>
      <c r="H854" s="244" t="s">
        <v>429</v>
      </c>
      <c r="I854" s="288">
        <v>1</v>
      </c>
      <c r="J854" s="244" t="s">
        <v>882</v>
      </c>
      <c r="K854" s="244" t="s">
        <v>89</v>
      </c>
      <c r="L854" s="244" t="s">
        <v>89</v>
      </c>
      <c r="M854" s="244">
        <v>0.5</v>
      </c>
      <c r="N854" s="244">
        <f t="shared" si="22"/>
        <v>0.19634954084936207</v>
      </c>
      <c r="R854" s="301"/>
      <c r="S854" s="301"/>
      <c r="T854" s="301"/>
      <c r="U854" s="301"/>
      <c r="V854" s="301"/>
      <c r="W854" s="301"/>
      <c r="X854" s="301"/>
      <c r="Y854" s="301"/>
      <c r="Z854" s="301"/>
      <c r="AA854" s="301"/>
      <c r="AB854" s="301"/>
      <c r="AC854" s="301"/>
      <c r="AD854" s="301"/>
      <c r="AE854" s="301"/>
      <c r="AF854" s="301"/>
      <c r="AG854" s="301"/>
      <c r="AH854" s="301"/>
      <c r="AI854" s="301"/>
    </row>
    <row r="855" spans="1:35" ht="20.100000000000001" customHeight="1" x14ac:dyDescent="0.2">
      <c r="A855" s="240">
        <v>852</v>
      </c>
      <c r="B855" s="241" t="s">
        <v>12</v>
      </c>
      <c r="C855" s="310" t="s">
        <v>426</v>
      </c>
      <c r="D855" s="310" t="s">
        <v>438</v>
      </c>
      <c r="E855" s="309">
        <v>573000.90538597084</v>
      </c>
      <c r="F855" s="310" t="s">
        <v>879</v>
      </c>
      <c r="G855" s="244" t="s">
        <v>887</v>
      </c>
      <c r="H855" s="244" t="s">
        <v>429</v>
      </c>
      <c r="I855" s="288">
        <v>1</v>
      </c>
      <c r="J855" s="244" t="s">
        <v>882</v>
      </c>
      <c r="K855" s="244" t="s">
        <v>89</v>
      </c>
      <c r="L855" s="244" t="s">
        <v>89</v>
      </c>
      <c r="M855" s="244">
        <v>0.5</v>
      </c>
      <c r="N855" s="244">
        <f t="shared" si="22"/>
        <v>0.19634954084936207</v>
      </c>
      <c r="R855" s="301"/>
      <c r="S855" s="301"/>
      <c r="T855" s="301"/>
      <c r="U855" s="301"/>
      <c r="V855" s="301"/>
      <c r="W855" s="301"/>
      <c r="X855" s="301"/>
      <c r="Y855" s="301"/>
      <c r="Z855" s="301"/>
      <c r="AA855" s="301"/>
      <c r="AB855" s="301"/>
      <c r="AC855" s="301"/>
      <c r="AD855" s="301"/>
      <c r="AE855" s="301"/>
      <c r="AF855" s="301"/>
      <c r="AG855" s="301"/>
      <c r="AH855" s="301"/>
      <c r="AI855" s="301"/>
    </row>
    <row r="856" spans="1:35" ht="20.100000000000001" customHeight="1" x14ac:dyDescent="0.2">
      <c r="A856" s="240">
        <v>853</v>
      </c>
      <c r="B856" s="241" t="s">
        <v>12</v>
      </c>
      <c r="C856" s="310" t="s">
        <v>426</v>
      </c>
      <c r="D856" s="310" t="s">
        <v>438</v>
      </c>
      <c r="E856" s="309">
        <v>572985.69224133412</v>
      </c>
      <c r="F856" s="310" t="s">
        <v>871</v>
      </c>
      <c r="G856" s="244" t="s">
        <v>908</v>
      </c>
      <c r="H856" s="244" t="s">
        <v>429</v>
      </c>
      <c r="I856" s="288">
        <v>1</v>
      </c>
      <c r="J856" s="244" t="s">
        <v>882</v>
      </c>
      <c r="K856" s="244">
        <v>0.5</v>
      </c>
      <c r="L856" s="244">
        <v>0.5</v>
      </c>
      <c r="M856" s="244" t="s">
        <v>89</v>
      </c>
      <c r="N856" s="244">
        <f t="shared" si="22"/>
        <v>0.25</v>
      </c>
      <c r="R856" s="301"/>
      <c r="S856" s="301"/>
      <c r="T856" s="301"/>
      <c r="U856" s="301"/>
      <c r="V856" s="301"/>
      <c r="W856" s="301"/>
      <c r="X856" s="301"/>
      <c r="Y856" s="301"/>
      <c r="Z856" s="301"/>
      <c r="AA856" s="301"/>
      <c r="AB856" s="301"/>
      <c r="AC856" s="301"/>
      <c r="AD856" s="301"/>
      <c r="AE856" s="301"/>
      <c r="AF856" s="301"/>
      <c r="AG856" s="301"/>
      <c r="AH856" s="301"/>
      <c r="AI856" s="301"/>
    </row>
    <row r="857" spans="1:35" ht="20.100000000000001" customHeight="1" x14ac:dyDescent="0.2">
      <c r="A857" s="240">
        <v>854</v>
      </c>
      <c r="B857" s="241" t="s">
        <v>12</v>
      </c>
      <c r="C857" s="310" t="s">
        <v>426</v>
      </c>
      <c r="D857" s="310" t="s">
        <v>438</v>
      </c>
      <c r="E857" s="309">
        <v>572947.10716913792</v>
      </c>
      <c r="F857" s="310" t="s">
        <v>879</v>
      </c>
      <c r="G857" s="244" t="s">
        <v>900</v>
      </c>
      <c r="H857" s="244" t="s">
        <v>429</v>
      </c>
      <c r="I857" s="288">
        <v>1</v>
      </c>
      <c r="J857" s="244" t="s">
        <v>873</v>
      </c>
      <c r="K857" s="244" t="s">
        <v>89</v>
      </c>
      <c r="L857" s="244" t="s">
        <v>89</v>
      </c>
      <c r="M857" s="244">
        <v>0.5</v>
      </c>
      <c r="N857" s="244">
        <f t="shared" si="22"/>
        <v>0.19634954084936207</v>
      </c>
      <c r="R857" s="301"/>
      <c r="S857" s="301"/>
      <c r="T857" s="301"/>
      <c r="U857" s="301"/>
      <c r="V857" s="301"/>
      <c r="W857" s="301"/>
      <c r="X857" s="301"/>
      <c r="Y857" s="301"/>
      <c r="Z857" s="301"/>
      <c r="AA857" s="301"/>
      <c r="AB857" s="301"/>
      <c r="AC857" s="301"/>
      <c r="AD857" s="301"/>
      <c r="AE857" s="301"/>
      <c r="AF857" s="301"/>
      <c r="AG857" s="301"/>
      <c r="AH857" s="301"/>
      <c r="AI857" s="301"/>
    </row>
    <row r="858" spans="1:35" ht="20.100000000000001" customHeight="1" x14ac:dyDescent="0.2">
      <c r="A858" s="240">
        <v>855</v>
      </c>
      <c r="B858" s="241" t="s">
        <v>12</v>
      </c>
      <c r="C858" s="310" t="s">
        <v>426</v>
      </c>
      <c r="D858" s="310" t="s">
        <v>438</v>
      </c>
      <c r="E858" s="309">
        <v>572848.67849258159</v>
      </c>
      <c r="F858" s="310" t="s">
        <v>892</v>
      </c>
      <c r="G858" s="244" t="s">
        <v>903</v>
      </c>
      <c r="H858" s="244" t="s">
        <v>429</v>
      </c>
      <c r="I858" s="288">
        <v>1</v>
      </c>
      <c r="J858" s="244" t="s">
        <v>882</v>
      </c>
      <c r="K858" s="244">
        <v>0.5</v>
      </c>
      <c r="L858" s="244">
        <v>0.5</v>
      </c>
      <c r="M858" s="244" t="s">
        <v>89</v>
      </c>
      <c r="N858" s="244">
        <f t="shared" si="22"/>
        <v>0.25</v>
      </c>
      <c r="R858" s="301"/>
      <c r="S858" s="301"/>
      <c r="T858" s="301"/>
      <c r="U858" s="301"/>
      <c r="V858" s="301"/>
      <c r="W858" s="301"/>
      <c r="X858" s="301"/>
      <c r="Y858" s="301"/>
      <c r="Z858" s="301"/>
      <c r="AA858" s="301"/>
      <c r="AB858" s="301"/>
      <c r="AC858" s="301"/>
      <c r="AD858" s="301"/>
      <c r="AE858" s="301"/>
      <c r="AF858" s="301"/>
      <c r="AG858" s="301"/>
      <c r="AH858" s="301"/>
      <c r="AI858" s="301"/>
    </row>
    <row r="859" spans="1:35" ht="20.100000000000001" customHeight="1" x14ac:dyDescent="0.2">
      <c r="A859" s="240">
        <v>856</v>
      </c>
      <c r="B859" s="241" t="s">
        <v>12</v>
      </c>
      <c r="C859" s="310" t="s">
        <v>432</v>
      </c>
      <c r="D859" s="310" t="s">
        <v>438</v>
      </c>
      <c r="E859" s="309">
        <v>572840.59080814349</v>
      </c>
      <c r="F859" s="310" t="s">
        <v>886</v>
      </c>
      <c r="G859" s="244" t="s">
        <v>954</v>
      </c>
      <c r="H859" s="244" t="s">
        <v>429</v>
      </c>
      <c r="I859" s="288">
        <v>1</v>
      </c>
      <c r="J859" s="244" t="s">
        <v>873</v>
      </c>
      <c r="K859" s="244">
        <v>0.75</v>
      </c>
      <c r="L859" s="244">
        <v>1</v>
      </c>
      <c r="M859" s="244" t="s">
        <v>89</v>
      </c>
      <c r="N859" s="244">
        <f t="shared" si="22"/>
        <v>0.75</v>
      </c>
      <c r="R859" s="301"/>
      <c r="S859" s="301"/>
      <c r="T859" s="301"/>
      <c r="U859" s="301"/>
      <c r="V859" s="301"/>
      <c r="W859" s="301"/>
      <c r="X859" s="301"/>
      <c r="Y859" s="301"/>
      <c r="Z859" s="301"/>
      <c r="AA859" s="301"/>
      <c r="AB859" s="301"/>
      <c r="AC859" s="301"/>
      <c r="AD859" s="301"/>
      <c r="AE859" s="301"/>
      <c r="AF859" s="301"/>
      <c r="AG859" s="301"/>
      <c r="AH859" s="301"/>
      <c r="AI859" s="301"/>
    </row>
    <row r="860" spans="1:35" ht="20.100000000000001" customHeight="1" x14ac:dyDescent="0.2">
      <c r="A860" s="240">
        <v>857</v>
      </c>
      <c r="B860" s="241" t="s">
        <v>12</v>
      </c>
      <c r="C860" s="310" t="s">
        <v>426</v>
      </c>
      <c r="D860" s="310" t="s">
        <v>438</v>
      </c>
      <c r="E860" s="309">
        <v>572818.19461209548</v>
      </c>
      <c r="F860" s="310" t="s">
        <v>886</v>
      </c>
      <c r="G860" s="244" t="s">
        <v>954</v>
      </c>
      <c r="H860" s="244" t="s">
        <v>429</v>
      </c>
      <c r="I860" s="288">
        <v>1</v>
      </c>
      <c r="J860" s="244" t="s">
        <v>882</v>
      </c>
      <c r="K860" s="244">
        <v>0.5</v>
      </c>
      <c r="L860" s="244">
        <v>0.75</v>
      </c>
      <c r="M860" s="244" t="s">
        <v>89</v>
      </c>
      <c r="N860" s="244">
        <f t="shared" si="22"/>
        <v>0.375</v>
      </c>
      <c r="R860" s="301"/>
      <c r="S860" s="301"/>
      <c r="T860" s="301"/>
      <c r="U860" s="301"/>
      <c r="V860" s="301"/>
      <c r="W860" s="301"/>
      <c r="X860" s="301"/>
      <c r="Y860" s="301"/>
      <c r="Z860" s="301"/>
      <c r="AA860" s="301"/>
      <c r="AB860" s="301"/>
      <c r="AC860" s="301"/>
      <c r="AD860" s="301"/>
      <c r="AE860" s="301"/>
      <c r="AF860" s="301"/>
      <c r="AG860" s="301"/>
      <c r="AH860" s="301"/>
      <c r="AI860" s="301"/>
    </row>
    <row r="861" spans="1:35" ht="20.100000000000001" customHeight="1" x14ac:dyDescent="0.2">
      <c r="A861" s="240">
        <v>858</v>
      </c>
      <c r="B861" s="241" t="s">
        <v>12</v>
      </c>
      <c r="C861" s="310" t="s">
        <v>426</v>
      </c>
      <c r="D861" s="310" t="s">
        <v>438</v>
      </c>
      <c r="E861" s="309">
        <v>572818.19461209548</v>
      </c>
      <c r="F861" s="310" t="s">
        <v>892</v>
      </c>
      <c r="G861" s="244" t="s">
        <v>903</v>
      </c>
      <c r="H861" s="244" t="s">
        <v>429</v>
      </c>
      <c r="I861" s="288">
        <v>1</v>
      </c>
      <c r="J861" s="244" t="s">
        <v>882</v>
      </c>
      <c r="K861" s="244">
        <v>0.5</v>
      </c>
      <c r="L861" s="244">
        <v>0.5</v>
      </c>
      <c r="M861" s="244" t="s">
        <v>89</v>
      </c>
      <c r="N861" s="244">
        <f t="shared" si="22"/>
        <v>0.25</v>
      </c>
      <c r="R861" s="301"/>
      <c r="S861" s="301"/>
      <c r="T861" s="301"/>
      <c r="U861" s="301"/>
      <c r="V861" s="301"/>
      <c r="W861" s="301"/>
      <c r="X861" s="301"/>
      <c r="Y861" s="301"/>
      <c r="Z861" s="301"/>
      <c r="AA861" s="301"/>
      <c r="AB861" s="301"/>
      <c r="AC861" s="301"/>
      <c r="AD861" s="301"/>
      <c r="AE861" s="301"/>
      <c r="AF861" s="301"/>
      <c r="AG861" s="301"/>
      <c r="AH861" s="301"/>
      <c r="AI861" s="301"/>
    </row>
    <row r="862" spans="1:35" ht="20.100000000000001" customHeight="1" x14ac:dyDescent="0.2">
      <c r="A862" s="240">
        <v>859</v>
      </c>
      <c r="B862" s="241" t="s">
        <v>12</v>
      </c>
      <c r="C862" s="310" t="s">
        <v>432</v>
      </c>
      <c r="D862" s="310" t="s">
        <v>438</v>
      </c>
      <c r="E862" s="309">
        <v>572810.14094386168</v>
      </c>
      <c r="F862" s="310" t="s">
        <v>886</v>
      </c>
      <c r="G862" s="244" t="s">
        <v>954</v>
      </c>
      <c r="H862" s="244" t="s">
        <v>429</v>
      </c>
      <c r="I862" s="288">
        <v>1</v>
      </c>
      <c r="J862" s="244" t="s">
        <v>873</v>
      </c>
      <c r="K862" s="244">
        <v>0.5</v>
      </c>
      <c r="L862" s="244">
        <v>0.75</v>
      </c>
      <c r="M862" s="244" t="s">
        <v>89</v>
      </c>
      <c r="N862" s="244">
        <f t="shared" si="22"/>
        <v>0.375</v>
      </c>
      <c r="R862" s="301"/>
      <c r="S862" s="301"/>
      <c r="T862" s="301"/>
      <c r="U862" s="301"/>
      <c r="V862" s="301"/>
      <c r="W862" s="301"/>
      <c r="X862" s="301"/>
      <c r="Y862" s="301"/>
      <c r="Z862" s="301"/>
      <c r="AA862" s="301"/>
      <c r="AB862" s="301"/>
      <c r="AC862" s="301"/>
      <c r="AD862" s="301"/>
      <c r="AE862" s="301"/>
      <c r="AF862" s="301"/>
      <c r="AG862" s="301"/>
      <c r="AH862" s="301"/>
      <c r="AI862" s="301"/>
    </row>
    <row r="863" spans="1:35" ht="20.100000000000001" customHeight="1" x14ac:dyDescent="0.2">
      <c r="A863" s="240">
        <v>860</v>
      </c>
      <c r="B863" s="241" t="s">
        <v>12</v>
      </c>
      <c r="C863" s="310" t="s">
        <v>426</v>
      </c>
      <c r="D863" s="310" t="s">
        <v>438</v>
      </c>
      <c r="E863" s="309">
        <v>572787.79994112568</v>
      </c>
      <c r="F863" s="310" t="s">
        <v>879</v>
      </c>
      <c r="G863" s="244" t="s">
        <v>887</v>
      </c>
      <c r="H863" s="244" t="s">
        <v>429</v>
      </c>
      <c r="I863" s="288">
        <v>1</v>
      </c>
      <c r="J863" s="244" t="s">
        <v>882</v>
      </c>
      <c r="K863" s="244" t="s">
        <v>89</v>
      </c>
      <c r="L863" s="244" t="s">
        <v>89</v>
      </c>
      <c r="M863" s="244">
        <v>0.5</v>
      </c>
      <c r="N863" s="244">
        <f t="shared" si="22"/>
        <v>0.19634954084936207</v>
      </c>
      <c r="R863" s="301"/>
      <c r="S863" s="301"/>
      <c r="T863" s="301"/>
      <c r="U863" s="301"/>
      <c r="V863" s="301"/>
      <c r="W863" s="301"/>
      <c r="X863" s="301"/>
      <c r="Y863" s="301"/>
      <c r="Z863" s="301"/>
      <c r="AA863" s="301"/>
      <c r="AB863" s="301"/>
      <c r="AC863" s="301"/>
      <c r="AD863" s="301"/>
      <c r="AE863" s="301"/>
      <c r="AF863" s="301"/>
      <c r="AG863" s="301"/>
      <c r="AH863" s="301"/>
      <c r="AI863" s="301"/>
    </row>
    <row r="864" spans="1:35" ht="20.100000000000001" customHeight="1" x14ac:dyDescent="0.2">
      <c r="A864" s="240">
        <v>861</v>
      </c>
      <c r="B864" s="241" t="s">
        <v>12</v>
      </c>
      <c r="C864" s="310" t="s">
        <v>426</v>
      </c>
      <c r="D864" s="310" t="s">
        <v>438</v>
      </c>
      <c r="E864" s="309">
        <v>572757.36779224826</v>
      </c>
      <c r="F864" s="310" t="s">
        <v>879</v>
      </c>
      <c r="G864" s="244" t="s">
        <v>907</v>
      </c>
      <c r="H864" s="244" t="s">
        <v>429</v>
      </c>
      <c r="I864" s="288">
        <v>1</v>
      </c>
      <c r="J864" s="244" t="s">
        <v>882</v>
      </c>
      <c r="K864" s="244" t="s">
        <v>89</v>
      </c>
      <c r="L864" s="244" t="s">
        <v>89</v>
      </c>
      <c r="M864" s="244">
        <v>0.5</v>
      </c>
      <c r="N864" s="244">
        <f t="shared" si="22"/>
        <v>0.19634954084936207</v>
      </c>
      <c r="R864" s="301"/>
      <c r="S864" s="301"/>
      <c r="T864" s="301"/>
      <c r="U864" s="301"/>
      <c r="V864" s="301"/>
      <c r="W864" s="301"/>
      <c r="X864" s="301"/>
      <c r="Y864" s="301"/>
      <c r="Z864" s="301"/>
      <c r="AA864" s="301"/>
      <c r="AB864" s="301"/>
      <c r="AC864" s="301"/>
      <c r="AD864" s="301"/>
      <c r="AE864" s="301"/>
      <c r="AF864" s="301"/>
      <c r="AG864" s="301"/>
      <c r="AH864" s="301"/>
      <c r="AI864" s="301"/>
    </row>
    <row r="865" spans="1:35" ht="20.100000000000001" customHeight="1" x14ac:dyDescent="0.2">
      <c r="A865" s="240">
        <v>862</v>
      </c>
      <c r="B865" s="241" t="s">
        <v>12</v>
      </c>
      <c r="C865" s="310" t="s">
        <v>426</v>
      </c>
      <c r="D865" s="310" t="s">
        <v>438</v>
      </c>
      <c r="E865" s="309">
        <v>572757.36779224826</v>
      </c>
      <c r="F865" s="310" t="s">
        <v>879</v>
      </c>
      <c r="G865" s="244" t="s">
        <v>887</v>
      </c>
      <c r="H865" s="244" t="s">
        <v>429</v>
      </c>
      <c r="I865" s="288">
        <v>1</v>
      </c>
      <c r="J865" s="244" t="s">
        <v>882</v>
      </c>
      <c r="K865" s="244" t="s">
        <v>89</v>
      </c>
      <c r="L865" s="244" t="s">
        <v>89</v>
      </c>
      <c r="M865" s="244">
        <v>0.5</v>
      </c>
      <c r="N865" s="244">
        <f t="shared" si="22"/>
        <v>0.19634954084936207</v>
      </c>
      <c r="R865" s="301"/>
      <c r="S865" s="301"/>
      <c r="T865" s="301"/>
      <c r="U865" s="301"/>
      <c r="V865" s="301"/>
      <c r="W865" s="301"/>
      <c r="X865" s="301"/>
      <c r="Y865" s="301"/>
      <c r="Z865" s="301"/>
      <c r="AA865" s="301"/>
      <c r="AB865" s="301"/>
      <c r="AC865" s="301"/>
      <c r="AD865" s="301"/>
      <c r="AE865" s="301"/>
      <c r="AF865" s="301"/>
      <c r="AG865" s="301"/>
      <c r="AH865" s="301"/>
      <c r="AI865" s="301"/>
    </row>
    <row r="866" spans="1:35" ht="20.100000000000001" customHeight="1" x14ac:dyDescent="0.2">
      <c r="A866" s="240">
        <v>863</v>
      </c>
      <c r="B866" s="241" t="s">
        <v>12</v>
      </c>
      <c r="C866" s="310" t="s">
        <v>432</v>
      </c>
      <c r="D866" s="310" t="s">
        <v>438</v>
      </c>
      <c r="E866" s="309">
        <v>572757.36779224826</v>
      </c>
      <c r="F866" s="310" t="s">
        <v>879</v>
      </c>
      <c r="G866" s="244" t="s">
        <v>900</v>
      </c>
      <c r="H866" s="244" t="s">
        <v>429</v>
      </c>
      <c r="I866" s="288">
        <v>1</v>
      </c>
      <c r="J866" s="244" t="s">
        <v>873</v>
      </c>
      <c r="K866" s="244" t="s">
        <v>89</v>
      </c>
      <c r="L866" s="244" t="s">
        <v>89</v>
      </c>
      <c r="M866" s="244">
        <v>0.5</v>
      </c>
      <c r="N866" s="244">
        <f t="shared" si="22"/>
        <v>0.19634954084936207</v>
      </c>
      <c r="R866" s="301"/>
      <c r="S866" s="301"/>
      <c r="T866" s="301"/>
      <c r="U866" s="301"/>
      <c r="V866" s="301"/>
      <c r="W866" s="301"/>
      <c r="X866" s="301"/>
      <c r="Y866" s="301"/>
      <c r="Z866" s="301"/>
      <c r="AA866" s="301"/>
      <c r="AB866" s="301"/>
      <c r="AC866" s="301"/>
      <c r="AD866" s="301"/>
      <c r="AE866" s="301"/>
      <c r="AF866" s="301"/>
      <c r="AG866" s="301"/>
      <c r="AH866" s="301"/>
      <c r="AI866" s="301"/>
    </row>
    <row r="867" spans="1:35" ht="20.100000000000001" customHeight="1" x14ac:dyDescent="0.2">
      <c r="A867" s="240">
        <v>864</v>
      </c>
      <c r="B867" s="241" t="s">
        <v>12</v>
      </c>
      <c r="C867" s="310" t="s">
        <v>432</v>
      </c>
      <c r="D867" s="310" t="s">
        <v>438</v>
      </c>
      <c r="E867" s="309">
        <v>572757.36779224826</v>
      </c>
      <c r="F867" s="310" t="s">
        <v>879</v>
      </c>
      <c r="G867" s="244" t="s">
        <v>912</v>
      </c>
      <c r="H867" s="244" t="s">
        <v>429</v>
      </c>
      <c r="I867" s="288">
        <v>1</v>
      </c>
      <c r="J867" s="244" t="s">
        <v>873</v>
      </c>
      <c r="K867" s="244" t="s">
        <v>89</v>
      </c>
      <c r="L867" s="244" t="s">
        <v>89</v>
      </c>
      <c r="M867" s="244">
        <v>0.5</v>
      </c>
      <c r="N867" s="244">
        <f t="shared" si="22"/>
        <v>0.19634954084936207</v>
      </c>
      <c r="R867" s="301"/>
      <c r="S867" s="301"/>
      <c r="T867" s="301"/>
      <c r="U867" s="301"/>
      <c r="V867" s="301"/>
      <c r="W867" s="301"/>
      <c r="X867" s="301"/>
      <c r="Y867" s="301"/>
      <c r="Z867" s="301"/>
      <c r="AA867" s="301"/>
      <c r="AB867" s="301"/>
      <c r="AC867" s="301"/>
      <c r="AD867" s="301"/>
      <c r="AE867" s="301"/>
      <c r="AF867" s="301"/>
      <c r="AG867" s="301"/>
      <c r="AH867" s="301"/>
      <c r="AI867" s="301"/>
    </row>
    <row r="868" spans="1:35" ht="20.100000000000001" customHeight="1" x14ac:dyDescent="0.2">
      <c r="A868" s="240">
        <v>865</v>
      </c>
      <c r="B868" s="241" t="s">
        <v>12</v>
      </c>
      <c r="C868" s="310" t="s">
        <v>426</v>
      </c>
      <c r="D868" s="310" t="s">
        <v>438</v>
      </c>
      <c r="E868" s="309">
        <v>572726.9954741312</v>
      </c>
      <c r="F868" s="310" t="s">
        <v>879</v>
      </c>
      <c r="G868" s="244" t="s">
        <v>898</v>
      </c>
      <c r="H868" s="244" t="s">
        <v>429</v>
      </c>
      <c r="I868" s="288">
        <v>1</v>
      </c>
      <c r="J868" s="244" t="s">
        <v>882</v>
      </c>
      <c r="K868" s="244" t="s">
        <v>89</v>
      </c>
      <c r="L868" s="244" t="s">
        <v>89</v>
      </c>
      <c r="M868" s="244">
        <v>0.5</v>
      </c>
      <c r="N868" s="244">
        <f t="shared" si="22"/>
        <v>0.19634954084936207</v>
      </c>
      <c r="R868" s="301"/>
      <c r="S868" s="301"/>
      <c r="T868" s="301"/>
      <c r="U868" s="301"/>
      <c r="V868" s="301"/>
      <c r="W868" s="301"/>
      <c r="X868" s="301"/>
      <c r="Y868" s="301"/>
      <c r="Z868" s="301"/>
      <c r="AA868" s="301"/>
      <c r="AB868" s="301"/>
      <c r="AC868" s="301"/>
      <c r="AD868" s="301"/>
      <c r="AE868" s="301"/>
      <c r="AF868" s="301"/>
      <c r="AG868" s="301"/>
      <c r="AH868" s="301"/>
      <c r="AI868" s="301"/>
    </row>
    <row r="869" spans="1:35" ht="20.100000000000001" customHeight="1" x14ac:dyDescent="0.2">
      <c r="A869" s="240">
        <v>866</v>
      </c>
      <c r="B869" s="241" t="s">
        <v>12</v>
      </c>
      <c r="C869" s="310" t="s">
        <v>426</v>
      </c>
      <c r="D869" s="310" t="s">
        <v>438</v>
      </c>
      <c r="E869" s="309">
        <v>572696.55646545673</v>
      </c>
      <c r="F869" s="310" t="s">
        <v>879</v>
      </c>
      <c r="G869" s="244" t="s">
        <v>898</v>
      </c>
      <c r="H869" s="244" t="s">
        <v>429</v>
      </c>
      <c r="I869" s="288">
        <v>1</v>
      </c>
      <c r="J869" s="244" t="s">
        <v>882</v>
      </c>
      <c r="K869" s="244" t="s">
        <v>89</v>
      </c>
      <c r="L869" s="244" t="s">
        <v>89</v>
      </c>
      <c r="M869" s="244">
        <v>0.5</v>
      </c>
      <c r="N869" s="244">
        <f t="shared" si="22"/>
        <v>0.19634954084936207</v>
      </c>
      <c r="R869" s="301"/>
      <c r="S869" s="301"/>
      <c r="T869" s="301"/>
      <c r="U869" s="301"/>
      <c r="V869" s="301"/>
      <c r="W869" s="301"/>
      <c r="X869" s="301"/>
      <c r="Y869" s="301"/>
      <c r="Z869" s="301"/>
      <c r="AA869" s="301"/>
      <c r="AB869" s="301"/>
      <c r="AC869" s="301"/>
      <c r="AD869" s="301"/>
      <c r="AE869" s="301"/>
      <c r="AF869" s="301"/>
      <c r="AG869" s="301"/>
      <c r="AH869" s="301"/>
      <c r="AI869" s="301"/>
    </row>
    <row r="870" spans="1:35" ht="20.100000000000001" customHeight="1" x14ac:dyDescent="0.2">
      <c r="A870" s="240">
        <v>867</v>
      </c>
      <c r="B870" s="241" t="s">
        <v>12</v>
      </c>
      <c r="C870" s="310" t="s">
        <v>426</v>
      </c>
      <c r="D870" s="310" t="s">
        <v>438</v>
      </c>
      <c r="E870" s="309">
        <v>572681.33491384145</v>
      </c>
      <c r="F870" s="310" t="s">
        <v>879</v>
      </c>
      <c r="G870" s="244" t="s">
        <v>898</v>
      </c>
      <c r="H870" s="244" t="s">
        <v>429</v>
      </c>
      <c r="I870" s="288">
        <v>1</v>
      </c>
      <c r="J870" s="244" t="s">
        <v>882</v>
      </c>
      <c r="K870" s="244" t="s">
        <v>89</v>
      </c>
      <c r="L870" s="244" t="s">
        <v>89</v>
      </c>
      <c r="M870" s="244">
        <v>0.5</v>
      </c>
      <c r="N870" s="244">
        <f t="shared" si="22"/>
        <v>0.19634954084936207</v>
      </c>
      <c r="R870" s="301"/>
      <c r="S870" s="301"/>
      <c r="T870" s="301"/>
      <c r="U870" s="301"/>
      <c r="V870" s="301"/>
      <c r="W870" s="301"/>
      <c r="X870" s="301"/>
      <c r="Y870" s="301"/>
      <c r="Z870" s="301"/>
      <c r="AA870" s="301"/>
      <c r="AB870" s="301"/>
      <c r="AC870" s="301"/>
      <c r="AD870" s="301"/>
      <c r="AE870" s="301"/>
      <c r="AF870" s="301"/>
      <c r="AG870" s="301"/>
      <c r="AH870" s="301"/>
      <c r="AI870" s="301"/>
    </row>
    <row r="871" spans="1:35" ht="20.100000000000001" customHeight="1" x14ac:dyDescent="0.2">
      <c r="A871" s="240">
        <v>868</v>
      </c>
      <c r="B871" s="241" t="s">
        <v>12</v>
      </c>
      <c r="C871" s="310" t="s">
        <v>426</v>
      </c>
      <c r="D871" s="310" t="s">
        <v>438</v>
      </c>
      <c r="E871" s="309">
        <v>572650.84371167351</v>
      </c>
      <c r="F871" s="310" t="s">
        <v>897</v>
      </c>
      <c r="G871" s="244" t="s">
        <v>956</v>
      </c>
      <c r="H871" s="244" t="s">
        <v>429</v>
      </c>
      <c r="I871" s="288">
        <v>1</v>
      </c>
      <c r="J871" s="244" t="s">
        <v>873</v>
      </c>
      <c r="K871" s="244">
        <v>2.5</v>
      </c>
      <c r="L871" s="244">
        <v>2</v>
      </c>
      <c r="M871" s="244" t="s">
        <v>89</v>
      </c>
      <c r="N871" s="244">
        <f t="shared" si="22"/>
        <v>5</v>
      </c>
      <c r="R871" s="301"/>
      <c r="S871" s="301"/>
      <c r="T871" s="301"/>
      <c r="U871" s="301"/>
      <c r="V871" s="301"/>
      <c r="W871" s="301"/>
      <c r="X871" s="301"/>
      <c r="Y871" s="301"/>
      <c r="Z871" s="301"/>
      <c r="AA871" s="301"/>
      <c r="AB871" s="301"/>
      <c r="AC871" s="301"/>
      <c r="AD871" s="301"/>
      <c r="AE871" s="301"/>
      <c r="AF871" s="301"/>
      <c r="AG871" s="301"/>
      <c r="AH871" s="301"/>
      <c r="AI871" s="301"/>
    </row>
    <row r="872" spans="1:35" ht="20.100000000000001" customHeight="1" x14ac:dyDescent="0.2">
      <c r="A872" s="240">
        <v>869</v>
      </c>
      <c r="B872" s="241" t="s">
        <v>12</v>
      </c>
      <c r="C872" s="310" t="s">
        <v>426</v>
      </c>
      <c r="D872" s="310" t="s">
        <v>438</v>
      </c>
      <c r="E872" s="309">
        <v>572650.84371167351</v>
      </c>
      <c r="F872" s="310" t="s">
        <v>879</v>
      </c>
      <c r="G872" s="244" t="s">
        <v>898</v>
      </c>
      <c r="H872" s="244" t="s">
        <v>429</v>
      </c>
      <c r="I872" s="288">
        <v>1</v>
      </c>
      <c r="J872" s="244" t="s">
        <v>882</v>
      </c>
      <c r="K872" s="244" t="s">
        <v>89</v>
      </c>
      <c r="L872" s="244" t="s">
        <v>89</v>
      </c>
      <c r="M872" s="244">
        <v>0.5</v>
      </c>
      <c r="N872" s="244">
        <f t="shared" si="22"/>
        <v>0.19634954084936207</v>
      </c>
      <c r="R872" s="301"/>
      <c r="S872" s="301"/>
      <c r="T872" s="301"/>
      <c r="U872" s="301"/>
      <c r="V872" s="301"/>
      <c r="W872" s="301"/>
      <c r="X872" s="301"/>
      <c r="Y872" s="301"/>
      <c r="Z872" s="301"/>
      <c r="AA872" s="301"/>
      <c r="AB872" s="301"/>
      <c r="AC872" s="301"/>
      <c r="AD872" s="301"/>
      <c r="AE872" s="301"/>
      <c r="AF872" s="301"/>
      <c r="AG872" s="301"/>
      <c r="AH872" s="301"/>
      <c r="AI872" s="301"/>
    </row>
    <row r="873" spans="1:35" ht="20.100000000000001" customHeight="1" x14ac:dyDescent="0.2">
      <c r="A873" s="240">
        <v>870</v>
      </c>
      <c r="B873" s="241" t="s">
        <v>12</v>
      </c>
      <c r="C873" s="310" t="s">
        <v>426</v>
      </c>
      <c r="D873" s="310" t="s">
        <v>438</v>
      </c>
      <c r="E873" s="309">
        <v>572635.61766527302</v>
      </c>
      <c r="F873" s="310" t="s">
        <v>879</v>
      </c>
      <c r="G873" s="244" t="s">
        <v>957</v>
      </c>
      <c r="H873" s="244" t="s">
        <v>429</v>
      </c>
      <c r="I873" s="288">
        <v>1</v>
      </c>
      <c r="J873" s="244" t="s">
        <v>873</v>
      </c>
      <c r="K873" s="244" t="s">
        <v>89</v>
      </c>
      <c r="L873" s="244" t="s">
        <v>89</v>
      </c>
      <c r="M873" s="244">
        <v>0.5</v>
      </c>
      <c r="N873" s="244">
        <f t="shared" si="22"/>
        <v>0.19634954084936207</v>
      </c>
      <c r="R873" s="301"/>
      <c r="S873" s="301"/>
      <c r="T873" s="301"/>
      <c r="U873" s="301"/>
      <c r="V873" s="301"/>
      <c r="W873" s="301"/>
      <c r="X873" s="301"/>
      <c r="Y873" s="301"/>
      <c r="Z873" s="301"/>
      <c r="AA873" s="301"/>
      <c r="AB873" s="301"/>
      <c r="AC873" s="301"/>
      <c r="AD873" s="301"/>
      <c r="AE873" s="301"/>
      <c r="AF873" s="301"/>
      <c r="AG873" s="301"/>
      <c r="AH873" s="301"/>
      <c r="AI873" s="301"/>
    </row>
    <row r="874" spans="1:35" ht="20.100000000000001" customHeight="1" x14ac:dyDescent="0.2">
      <c r="A874" s="240">
        <v>871</v>
      </c>
      <c r="B874" s="241" t="s">
        <v>12</v>
      </c>
      <c r="C874" s="310" t="s">
        <v>432</v>
      </c>
      <c r="D874" s="310" t="s">
        <v>438</v>
      </c>
      <c r="E874" s="309">
        <v>572627.5179190042</v>
      </c>
      <c r="F874" s="310" t="s">
        <v>879</v>
      </c>
      <c r="G874" s="244" t="s">
        <v>899</v>
      </c>
      <c r="H874" s="244" t="s">
        <v>429</v>
      </c>
      <c r="I874" s="288">
        <v>1</v>
      </c>
      <c r="J874" s="244" t="s">
        <v>906</v>
      </c>
      <c r="K874" s="244" t="s">
        <v>89</v>
      </c>
      <c r="L874" s="244" t="s">
        <v>89</v>
      </c>
      <c r="M874" s="244">
        <v>0.5</v>
      </c>
      <c r="N874" s="244">
        <f t="shared" si="22"/>
        <v>0.19634954084936207</v>
      </c>
      <c r="R874" s="301"/>
      <c r="S874" s="301"/>
      <c r="T874" s="301"/>
      <c r="U874" s="301"/>
      <c r="V874" s="301"/>
      <c r="W874" s="301"/>
      <c r="X874" s="301"/>
      <c r="Y874" s="301"/>
      <c r="Z874" s="301"/>
      <c r="AA874" s="301"/>
      <c r="AB874" s="301"/>
      <c r="AC874" s="301"/>
      <c r="AD874" s="301"/>
      <c r="AE874" s="301"/>
      <c r="AF874" s="301"/>
      <c r="AG874" s="301"/>
      <c r="AH874" s="301"/>
      <c r="AI874" s="301"/>
    </row>
    <row r="875" spans="1:35" ht="20.100000000000001" customHeight="1" x14ac:dyDescent="0.2">
      <c r="A875" s="240">
        <v>872</v>
      </c>
      <c r="B875" s="241" t="s">
        <v>12</v>
      </c>
      <c r="C875" s="310" t="s">
        <v>432</v>
      </c>
      <c r="D875" s="310" t="s">
        <v>438</v>
      </c>
      <c r="E875" s="309">
        <v>572627.5179190042</v>
      </c>
      <c r="F875" s="310" t="s">
        <v>879</v>
      </c>
      <c r="G875" s="244" t="s">
        <v>958</v>
      </c>
      <c r="H875" s="244" t="s">
        <v>429</v>
      </c>
      <c r="I875" s="288">
        <v>1</v>
      </c>
      <c r="J875" s="244" t="s">
        <v>906</v>
      </c>
      <c r="K875" s="244" t="s">
        <v>89</v>
      </c>
      <c r="L875" s="244" t="s">
        <v>89</v>
      </c>
      <c r="M875" s="244">
        <v>0.5</v>
      </c>
      <c r="N875" s="244">
        <f t="shared" si="22"/>
        <v>0.19634954084936207</v>
      </c>
      <c r="R875" s="301"/>
      <c r="S875" s="301"/>
      <c r="T875" s="301"/>
      <c r="U875" s="301"/>
      <c r="V875" s="301"/>
      <c r="W875" s="301"/>
      <c r="X875" s="301"/>
      <c r="Y875" s="301"/>
      <c r="Z875" s="301"/>
      <c r="AA875" s="301"/>
      <c r="AB875" s="301"/>
      <c r="AC875" s="301"/>
      <c r="AD875" s="301"/>
      <c r="AE875" s="301"/>
      <c r="AF875" s="301"/>
      <c r="AG875" s="301"/>
      <c r="AH875" s="301"/>
      <c r="AI875" s="301"/>
    </row>
    <row r="876" spans="1:35" ht="20.100000000000001" customHeight="1" x14ac:dyDescent="0.2">
      <c r="A876" s="240">
        <v>873</v>
      </c>
      <c r="B876" s="241" t="s">
        <v>12</v>
      </c>
      <c r="C876" s="310" t="s">
        <v>426</v>
      </c>
      <c r="D876" s="310" t="s">
        <v>438</v>
      </c>
      <c r="E876" s="309">
        <v>572612.30636923003</v>
      </c>
      <c r="F876" s="310" t="s">
        <v>879</v>
      </c>
      <c r="G876" s="244" t="s">
        <v>898</v>
      </c>
      <c r="H876" s="244" t="s">
        <v>429</v>
      </c>
      <c r="I876" s="288">
        <v>1</v>
      </c>
      <c r="J876" s="244" t="s">
        <v>882</v>
      </c>
      <c r="K876" s="244" t="s">
        <v>89</v>
      </c>
      <c r="L876" s="244" t="s">
        <v>89</v>
      </c>
      <c r="M876" s="244">
        <v>0.5</v>
      </c>
      <c r="N876" s="244">
        <f t="shared" si="22"/>
        <v>0.19634954084936207</v>
      </c>
      <c r="R876" s="301"/>
      <c r="S876" s="301"/>
      <c r="T876" s="301"/>
      <c r="U876" s="301"/>
      <c r="V876" s="301"/>
      <c r="W876" s="301"/>
      <c r="X876" s="301"/>
      <c r="Y876" s="301"/>
      <c r="Z876" s="301"/>
      <c r="AA876" s="301"/>
      <c r="AB876" s="301"/>
      <c r="AC876" s="301"/>
      <c r="AD876" s="301"/>
      <c r="AE876" s="301"/>
      <c r="AF876" s="301"/>
      <c r="AG876" s="301"/>
      <c r="AH876" s="301"/>
      <c r="AI876" s="301"/>
    </row>
    <row r="877" spans="1:35" ht="20.100000000000001" customHeight="1" x14ac:dyDescent="0.2">
      <c r="A877" s="240">
        <v>874</v>
      </c>
      <c r="B877" s="241" t="s">
        <v>12</v>
      </c>
      <c r="C877" s="310" t="s">
        <v>426</v>
      </c>
      <c r="D877" s="310" t="s">
        <v>438</v>
      </c>
      <c r="E877" s="309">
        <v>572605.1928666617</v>
      </c>
      <c r="F877" s="310" t="s">
        <v>886</v>
      </c>
      <c r="G877" s="244" t="s">
        <v>954</v>
      </c>
      <c r="H877" s="244" t="s">
        <v>429</v>
      </c>
      <c r="I877" s="288">
        <v>1</v>
      </c>
      <c r="J877" s="244" t="s">
        <v>873</v>
      </c>
      <c r="K877" s="244">
        <v>0.5</v>
      </c>
      <c r="L877" s="244">
        <v>0.5</v>
      </c>
      <c r="M877" s="244" t="s">
        <v>89</v>
      </c>
      <c r="N877" s="244">
        <f t="shared" si="22"/>
        <v>0.25</v>
      </c>
      <c r="R877" s="301"/>
      <c r="S877" s="301"/>
      <c r="T877" s="301"/>
      <c r="U877" s="301"/>
      <c r="V877" s="301"/>
      <c r="W877" s="301"/>
      <c r="X877" s="301"/>
      <c r="Y877" s="301"/>
      <c r="Z877" s="301"/>
      <c r="AA877" s="301"/>
      <c r="AB877" s="301"/>
      <c r="AC877" s="301"/>
      <c r="AD877" s="301"/>
      <c r="AE877" s="301"/>
      <c r="AF877" s="301"/>
      <c r="AG877" s="301"/>
      <c r="AH877" s="301"/>
      <c r="AI877" s="301"/>
    </row>
    <row r="878" spans="1:35" ht="20.100000000000001" customHeight="1" x14ac:dyDescent="0.2">
      <c r="A878" s="240">
        <v>875</v>
      </c>
      <c r="B878" s="241" t="s">
        <v>12</v>
      </c>
      <c r="C878" s="310" t="s">
        <v>426</v>
      </c>
      <c r="D878" s="310" t="s">
        <v>438</v>
      </c>
      <c r="E878" s="309">
        <v>572605.1928666617</v>
      </c>
      <c r="F878" s="310" t="s">
        <v>886</v>
      </c>
      <c r="G878" s="244" t="s">
        <v>954</v>
      </c>
      <c r="H878" s="244" t="s">
        <v>429</v>
      </c>
      <c r="I878" s="288">
        <v>1</v>
      </c>
      <c r="J878" s="244" t="s">
        <v>873</v>
      </c>
      <c r="K878" s="244">
        <v>0.5</v>
      </c>
      <c r="L878" s="244">
        <v>0.5</v>
      </c>
      <c r="M878" s="244" t="s">
        <v>89</v>
      </c>
      <c r="N878" s="244">
        <f t="shared" si="22"/>
        <v>0.25</v>
      </c>
      <c r="R878" s="301"/>
      <c r="S878" s="301"/>
      <c r="T878" s="301"/>
      <c r="U878" s="301"/>
      <c r="V878" s="301"/>
      <c r="W878" s="301"/>
      <c r="X878" s="301"/>
      <c r="Y878" s="301"/>
      <c r="Z878" s="301"/>
      <c r="AA878" s="301"/>
      <c r="AB878" s="301"/>
      <c r="AC878" s="301"/>
      <c r="AD878" s="301"/>
      <c r="AE878" s="301"/>
      <c r="AF878" s="301"/>
      <c r="AG878" s="301"/>
      <c r="AH878" s="301"/>
      <c r="AI878" s="301"/>
    </row>
    <row r="879" spans="1:35" ht="20.100000000000001" customHeight="1" x14ac:dyDescent="0.2">
      <c r="A879" s="240">
        <v>876</v>
      </c>
      <c r="B879" s="241" t="s">
        <v>12</v>
      </c>
      <c r="C879" s="310" t="s">
        <v>426</v>
      </c>
      <c r="D879" s="310" t="s">
        <v>438</v>
      </c>
      <c r="E879" s="309">
        <v>572581.87889767729</v>
      </c>
      <c r="F879" s="310" t="s">
        <v>886</v>
      </c>
      <c r="G879" s="244" t="s">
        <v>954</v>
      </c>
      <c r="H879" s="244" t="s">
        <v>429</v>
      </c>
      <c r="I879" s="288">
        <v>1</v>
      </c>
      <c r="J879" s="244" t="s">
        <v>873</v>
      </c>
      <c r="K879" s="244">
        <v>0.5</v>
      </c>
      <c r="L879" s="244">
        <v>0.5</v>
      </c>
      <c r="M879" s="244" t="s">
        <v>89</v>
      </c>
      <c r="N879" s="244">
        <f t="shared" si="22"/>
        <v>0.25</v>
      </c>
      <c r="R879" s="301"/>
      <c r="S879" s="301"/>
      <c r="T879" s="301"/>
      <c r="U879" s="301"/>
      <c r="V879" s="301"/>
      <c r="W879" s="301"/>
      <c r="X879" s="301"/>
      <c r="Y879" s="301"/>
      <c r="Z879" s="301"/>
      <c r="AA879" s="301"/>
      <c r="AB879" s="301"/>
      <c r="AC879" s="301"/>
      <c r="AD879" s="301"/>
      <c r="AE879" s="301"/>
      <c r="AF879" s="301"/>
      <c r="AG879" s="301"/>
      <c r="AH879" s="301"/>
      <c r="AI879" s="301"/>
    </row>
    <row r="880" spans="1:35" ht="20.100000000000001" customHeight="1" x14ac:dyDescent="0.2">
      <c r="A880" s="240">
        <v>877</v>
      </c>
      <c r="B880" s="241" t="s">
        <v>12</v>
      </c>
      <c r="C880" s="310" t="s">
        <v>426</v>
      </c>
      <c r="D880" s="310" t="s">
        <v>438</v>
      </c>
      <c r="E880" s="309">
        <v>572559.59451131441</v>
      </c>
      <c r="F880" s="310" t="s">
        <v>886</v>
      </c>
      <c r="G880" s="244" t="s">
        <v>954</v>
      </c>
      <c r="H880" s="244" t="s">
        <v>429</v>
      </c>
      <c r="I880" s="288">
        <v>1</v>
      </c>
      <c r="J880" s="244" t="s">
        <v>882</v>
      </c>
      <c r="K880" s="244">
        <v>0.5</v>
      </c>
      <c r="L880" s="244">
        <v>0.5</v>
      </c>
      <c r="M880" s="244" t="s">
        <v>89</v>
      </c>
      <c r="N880" s="244">
        <f t="shared" si="22"/>
        <v>0.25</v>
      </c>
      <c r="R880" s="301"/>
      <c r="S880" s="301"/>
      <c r="T880" s="301"/>
      <c r="U880" s="301"/>
      <c r="V880" s="301"/>
      <c r="W880" s="301"/>
      <c r="X880" s="301"/>
      <c r="Y880" s="301"/>
      <c r="Z880" s="301"/>
      <c r="AA880" s="301"/>
      <c r="AB880" s="301"/>
      <c r="AC880" s="301"/>
      <c r="AD880" s="301"/>
      <c r="AE880" s="301"/>
      <c r="AF880" s="301"/>
      <c r="AG880" s="301"/>
      <c r="AH880" s="301"/>
      <c r="AI880" s="301"/>
    </row>
    <row r="881" spans="1:35" ht="20.100000000000001" customHeight="1" x14ac:dyDescent="0.2">
      <c r="A881" s="240">
        <v>878</v>
      </c>
      <c r="B881" s="241" t="s">
        <v>12</v>
      </c>
      <c r="C881" s="310" t="s">
        <v>426</v>
      </c>
      <c r="D881" s="310" t="s">
        <v>438</v>
      </c>
      <c r="E881" s="309">
        <v>572512.4559172513</v>
      </c>
      <c r="F881" s="310" t="s">
        <v>886</v>
      </c>
      <c r="G881" s="244" t="s">
        <v>946</v>
      </c>
      <c r="H881" s="244" t="s">
        <v>429</v>
      </c>
      <c r="I881" s="288">
        <v>1</v>
      </c>
      <c r="J881" s="244" t="s">
        <v>873</v>
      </c>
      <c r="K881" s="244">
        <v>0.5</v>
      </c>
      <c r="L881" s="244">
        <v>0.5</v>
      </c>
      <c r="M881" s="244" t="s">
        <v>89</v>
      </c>
      <c r="N881" s="244">
        <f t="shared" si="22"/>
        <v>0.25</v>
      </c>
      <c r="R881" s="301"/>
      <c r="S881" s="301"/>
      <c r="T881" s="301"/>
      <c r="U881" s="301"/>
      <c r="V881" s="301"/>
      <c r="W881" s="301"/>
      <c r="X881" s="301"/>
      <c r="Y881" s="301"/>
      <c r="Z881" s="301"/>
      <c r="AA881" s="301"/>
      <c r="AB881" s="301"/>
      <c r="AC881" s="301"/>
      <c r="AD881" s="301"/>
      <c r="AE881" s="301"/>
      <c r="AF881" s="301"/>
      <c r="AG881" s="301"/>
      <c r="AH881" s="301"/>
      <c r="AI881" s="301"/>
    </row>
    <row r="882" spans="1:35" ht="20.100000000000001" customHeight="1" x14ac:dyDescent="0.2">
      <c r="A882" s="240">
        <v>879</v>
      </c>
      <c r="B882" s="241" t="s">
        <v>12</v>
      </c>
      <c r="C882" s="310" t="s">
        <v>426</v>
      </c>
      <c r="D882" s="310" t="s">
        <v>438</v>
      </c>
      <c r="E882" s="309">
        <v>572464.06307601847</v>
      </c>
      <c r="F882" s="310" t="s">
        <v>879</v>
      </c>
      <c r="G882" s="244" t="s">
        <v>904</v>
      </c>
      <c r="H882" s="244" t="s">
        <v>429</v>
      </c>
      <c r="I882" s="288">
        <v>1</v>
      </c>
      <c r="J882" s="244" t="s">
        <v>873</v>
      </c>
      <c r="K882" s="244" t="s">
        <v>89</v>
      </c>
      <c r="L882" s="244" t="s">
        <v>89</v>
      </c>
      <c r="M882" s="244">
        <v>0.5</v>
      </c>
      <c r="N882" s="244">
        <f t="shared" si="22"/>
        <v>0.19634954084936207</v>
      </c>
      <c r="R882" s="301"/>
      <c r="S882" s="301"/>
      <c r="T882" s="301"/>
      <c r="U882" s="301"/>
      <c r="V882" s="301"/>
      <c r="W882" s="301"/>
      <c r="X882" s="301"/>
      <c r="Y882" s="301"/>
      <c r="Z882" s="301"/>
      <c r="AA882" s="301"/>
      <c r="AB882" s="301"/>
      <c r="AC882" s="301"/>
      <c r="AD882" s="301"/>
      <c r="AE882" s="301"/>
      <c r="AF882" s="301"/>
      <c r="AG882" s="301"/>
      <c r="AH882" s="301"/>
      <c r="AI882" s="301"/>
    </row>
    <row r="883" spans="1:35" ht="20.100000000000001" customHeight="1" x14ac:dyDescent="0.2">
      <c r="A883" s="240">
        <v>880</v>
      </c>
      <c r="B883" s="241" t="s">
        <v>12</v>
      </c>
      <c r="C883" s="310" t="s">
        <v>426</v>
      </c>
      <c r="D883" s="310" t="s">
        <v>438</v>
      </c>
      <c r="E883" s="309">
        <v>572323.70397209888</v>
      </c>
      <c r="F883" s="310" t="s">
        <v>879</v>
      </c>
      <c r="G883" s="244" t="s">
        <v>887</v>
      </c>
      <c r="H883" s="244" t="s">
        <v>429</v>
      </c>
      <c r="I883" s="288">
        <v>1</v>
      </c>
      <c r="J883" s="244" t="s">
        <v>873</v>
      </c>
      <c r="K883" s="244" t="s">
        <v>89</v>
      </c>
      <c r="L883" s="244" t="s">
        <v>89</v>
      </c>
      <c r="M883" s="244">
        <v>0.5</v>
      </c>
      <c r="N883" s="244">
        <f t="shared" si="22"/>
        <v>0.19634954084936207</v>
      </c>
      <c r="R883" s="301"/>
      <c r="S883" s="301"/>
      <c r="T883" s="301"/>
      <c r="U883" s="301"/>
      <c r="V883" s="301"/>
      <c r="W883" s="301"/>
      <c r="X883" s="301"/>
      <c r="Y883" s="301"/>
      <c r="Z883" s="301"/>
      <c r="AA883" s="301"/>
      <c r="AB883" s="301"/>
      <c r="AC883" s="301"/>
      <c r="AD883" s="301"/>
      <c r="AE883" s="301"/>
      <c r="AF883" s="301"/>
      <c r="AG883" s="301"/>
      <c r="AH883" s="301"/>
      <c r="AI883" s="301"/>
    </row>
    <row r="884" spans="1:35" ht="20.100000000000001" customHeight="1" x14ac:dyDescent="0.2">
      <c r="A884" s="240">
        <v>881</v>
      </c>
      <c r="B884" s="241" t="s">
        <v>12</v>
      </c>
      <c r="C884" s="310" t="s">
        <v>426</v>
      </c>
      <c r="D884" s="310" t="s">
        <v>438</v>
      </c>
      <c r="E884" s="309">
        <v>572299.17492557631</v>
      </c>
      <c r="F884" s="310" t="s">
        <v>886</v>
      </c>
      <c r="G884" s="244" t="s">
        <v>955</v>
      </c>
      <c r="H884" s="244" t="s">
        <v>429</v>
      </c>
      <c r="I884" s="288">
        <v>1</v>
      </c>
      <c r="J884" s="244" t="s">
        <v>873</v>
      </c>
      <c r="K884" s="244">
        <v>0.5</v>
      </c>
      <c r="L884" s="244">
        <v>0.5</v>
      </c>
      <c r="M884" s="244" t="s">
        <v>89</v>
      </c>
      <c r="N884" s="244">
        <f t="shared" si="22"/>
        <v>0.25</v>
      </c>
      <c r="R884" s="301"/>
      <c r="S884" s="301"/>
      <c r="T884" s="301"/>
      <c r="U884" s="301"/>
      <c r="V884" s="301"/>
      <c r="W884" s="301"/>
      <c r="X884" s="301"/>
      <c r="Y884" s="301"/>
      <c r="Z884" s="301"/>
      <c r="AA884" s="301"/>
      <c r="AB884" s="301"/>
      <c r="AC884" s="301"/>
      <c r="AD884" s="301"/>
      <c r="AE884" s="301"/>
      <c r="AF884" s="301"/>
      <c r="AG884" s="301"/>
      <c r="AH884" s="301"/>
      <c r="AI884" s="301"/>
    </row>
    <row r="885" spans="1:35" ht="20.100000000000001" customHeight="1" x14ac:dyDescent="0.2">
      <c r="A885" s="240">
        <v>882</v>
      </c>
      <c r="B885" s="241" t="s">
        <v>12</v>
      </c>
      <c r="C885" s="310" t="s">
        <v>426</v>
      </c>
      <c r="D885" s="310" t="s">
        <v>438</v>
      </c>
      <c r="E885" s="309">
        <v>572240.04525862692</v>
      </c>
      <c r="F885" s="310" t="s">
        <v>879</v>
      </c>
      <c r="G885" s="244" t="s">
        <v>957</v>
      </c>
      <c r="H885" s="244" t="s">
        <v>429</v>
      </c>
      <c r="I885" s="288">
        <v>1</v>
      </c>
      <c r="J885" s="244" t="s">
        <v>873</v>
      </c>
      <c r="K885" s="244" t="s">
        <v>89</v>
      </c>
      <c r="L885" s="244" t="s">
        <v>89</v>
      </c>
      <c r="M885" s="244">
        <v>0.5</v>
      </c>
      <c r="N885" s="244">
        <f t="shared" si="22"/>
        <v>0.19634954084936207</v>
      </c>
      <c r="R885" s="301"/>
      <c r="S885" s="301"/>
      <c r="T885" s="301"/>
      <c r="U885" s="301"/>
      <c r="V885" s="301"/>
      <c r="W885" s="301"/>
      <c r="X885" s="301"/>
      <c r="Y885" s="301"/>
      <c r="Z885" s="301"/>
      <c r="AA885" s="301"/>
      <c r="AB885" s="301"/>
      <c r="AC885" s="301"/>
      <c r="AD885" s="301"/>
      <c r="AE885" s="301"/>
      <c r="AF885" s="301"/>
      <c r="AG885" s="301"/>
      <c r="AH885" s="301"/>
      <c r="AI885" s="301"/>
    </row>
    <row r="886" spans="1:35" ht="20.100000000000001" customHeight="1" x14ac:dyDescent="0.2">
      <c r="A886" s="240">
        <v>883</v>
      </c>
      <c r="B886" s="241" t="s">
        <v>12</v>
      </c>
      <c r="C886" s="310" t="s">
        <v>426</v>
      </c>
      <c r="D886" s="310" t="s">
        <v>438</v>
      </c>
      <c r="E886" s="309">
        <v>572229.7990578647</v>
      </c>
      <c r="F886" s="310" t="s">
        <v>886</v>
      </c>
      <c r="G886" s="244" t="s">
        <v>954</v>
      </c>
      <c r="H886" s="244" t="s">
        <v>429</v>
      </c>
      <c r="I886" s="288">
        <v>1</v>
      </c>
      <c r="J886" s="244" t="s">
        <v>873</v>
      </c>
      <c r="K886" s="244">
        <v>0.5</v>
      </c>
      <c r="L886" s="244">
        <v>0.75</v>
      </c>
      <c r="M886" s="244" t="s">
        <v>89</v>
      </c>
      <c r="N886" s="244">
        <f t="shared" si="22"/>
        <v>0.375</v>
      </c>
      <c r="R886" s="301"/>
      <c r="S886" s="301"/>
      <c r="T886" s="301"/>
      <c r="U886" s="301"/>
      <c r="V886" s="301"/>
      <c r="W886" s="301"/>
      <c r="X886" s="301"/>
      <c r="Y886" s="301"/>
      <c r="Z886" s="301"/>
      <c r="AA886" s="301"/>
      <c r="AB886" s="301"/>
      <c r="AC886" s="301"/>
      <c r="AD886" s="301"/>
      <c r="AE886" s="301"/>
      <c r="AF886" s="301"/>
      <c r="AG886" s="301"/>
      <c r="AH886" s="301"/>
      <c r="AI886" s="301"/>
    </row>
    <row r="887" spans="1:35" ht="20.100000000000001" customHeight="1" x14ac:dyDescent="0.2">
      <c r="A887" s="240">
        <v>884</v>
      </c>
      <c r="B887" s="241" t="s">
        <v>12</v>
      </c>
      <c r="C887" s="310" t="s">
        <v>426</v>
      </c>
      <c r="D887" s="310" t="s">
        <v>438</v>
      </c>
      <c r="E887" s="309">
        <v>572229.7990578647</v>
      </c>
      <c r="F887" s="310" t="s">
        <v>886</v>
      </c>
      <c r="G887" s="244" t="s">
        <v>946</v>
      </c>
      <c r="H887" s="244" t="s">
        <v>429</v>
      </c>
      <c r="I887" s="288">
        <v>1</v>
      </c>
      <c r="J887" s="244" t="s">
        <v>873</v>
      </c>
      <c r="K887" s="244">
        <v>0.5</v>
      </c>
      <c r="L887" s="244">
        <v>0.75</v>
      </c>
      <c r="M887" s="244" t="s">
        <v>89</v>
      </c>
      <c r="N887" s="244">
        <f t="shared" si="22"/>
        <v>0.375</v>
      </c>
      <c r="R887" s="301"/>
      <c r="S887" s="301"/>
      <c r="T887" s="301"/>
      <c r="U887" s="301"/>
      <c r="V887" s="301"/>
      <c r="W887" s="301"/>
      <c r="X887" s="301"/>
      <c r="Y887" s="301"/>
      <c r="Z887" s="301"/>
      <c r="AA887" s="301"/>
      <c r="AB887" s="301"/>
      <c r="AC887" s="301"/>
      <c r="AD887" s="301"/>
      <c r="AE887" s="301"/>
      <c r="AF887" s="301"/>
      <c r="AG887" s="301"/>
      <c r="AH887" s="301"/>
      <c r="AI887" s="301"/>
    </row>
    <row r="888" spans="1:35" ht="20.100000000000001" customHeight="1" x14ac:dyDescent="0.2">
      <c r="A888" s="240">
        <v>885</v>
      </c>
      <c r="B888" s="241" t="s">
        <v>12</v>
      </c>
      <c r="C888" s="310" t="s">
        <v>426</v>
      </c>
      <c r="D888" s="310" t="s">
        <v>438</v>
      </c>
      <c r="E888" s="309">
        <v>572205.35301729233</v>
      </c>
      <c r="F888" s="310" t="s">
        <v>886</v>
      </c>
      <c r="G888" s="244" t="s">
        <v>954</v>
      </c>
      <c r="H888" s="244" t="s">
        <v>429</v>
      </c>
      <c r="I888" s="288">
        <v>1</v>
      </c>
      <c r="J888" s="244" t="s">
        <v>873</v>
      </c>
      <c r="K888" s="244">
        <v>0.5</v>
      </c>
      <c r="L888" s="244">
        <v>0.75</v>
      </c>
      <c r="M888" s="244" t="s">
        <v>89</v>
      </c>
      <c r="N888" s="244">
        <f t="shared" si="22"/>
        <v>0.375</v>
      </c>
      <c r="R888" s="301"/>
      <c r="S888" s="301"/>
      <c r="T888" s="301"/>
      <c r="U888" s="301"/>
      <c r="V888" s="301"/>
      <c r="W888" s="301"/>
      <c r="X888" s="301"/>
      <c r="Y888" s="301"/>
      <c r="Z888" s="301"/>
      <c r="AA888" s="301"/>
      <c r="AB888" s="301"/>
      <c r="AC888" s="301"/>
      <c r="AD888" s="301"/>
      <c r="AE888" s="301"/>
      <c r="AF888" s="301"/>
      <c r="AG888" s="301"/>
      <c r="AH888" s="301"/>
      <c r="AI888" s="301"/>
    </row>
    <row r="889" spans="1:35" ht="20.100000000000001" customHeight="1" x14ac:dyDescent="0.2">
      <c r="A889" s="240">
        <v>886</v>
      </c>
      <c r="B889" s="241" t="s">
        <v>12</v>
      </c>
      <c r="C889" s="310" t="s">
        <v>426</v>
      </c>
      <c r="D889" s="310" t="s">
        <v>438</v>
      </c>
      <c r="E889" s="309">
        <v>572166.76571764646</v>
      </c>
      <c r="F889" s="310" t="s">
        <v>892</v>
      </c>
      <c r="G889" s="244" t="s">
        <v>903</v>
      </c>
      <c r="H889" s="244" t="s">
        <v>429</v>
      </c>
      <c r="I889" s="288">
        <v>1</v>
      </c>
      <c r="J889" s="244" t="s">
        <v>873</v>
      </c>
      <c r="K889" s="244">
        <v>0.5</v>
      </c>
      <c r="L889" s="244">
        <v>0.5</v>
      </c>
      <c r="M889" s="244" t="s">
        <v>89</v>
      </c>
      <c r="N889" s="244">
        <f t="shared" si="22"/>
        <v>0.25</v>
      </c>
      <c r="R889" s="301"/>
      <c r="S889" s="301"/>
      <c r="T889" s="301"/>
      <c r="U889" s="301"/>
      <c r="V889" s="301"/>
      <c r="W889" s="301"/>
      <c r="X889" s="301"/>
      <c r="Y889" s="301"/>
      <c r="Z889" s="301"/>
      <c r="AA889" s="301"/>
      <c r="AB889" s="301"/>
      <c r="AC889" s="301"/>
      <c r="AD889" s="301"/>
      <c r="AE889" s="301"/>
      <c r="AF889" s="301"/>
      <c r="AG889" s="301"/>
      <c r="AH889" s="301"/>
      <c r="AI889" s="301"/>
    </row>
    <row r="890" spans="1:35" ht="20.100000000000001" customHeight="1" x14ac:dyDescent="0.2">
      <c r="A890" s="240">
        <v>887</v>
      </c>
      <c r="B890" s="241" t="s">
        <v>12</v>
      </c>
      <c r="C890" s="310" t="s">
        <v>426</v>
      </c>
      <c r="D890" s="310" t="s">
        <v>438</v>
      </c>
      <c r="E890" s="309">
        <v>571511.86033167422</v>
      </c>
      <c r="F890" s="310" t="s">
        <v>892</v>
      </c>
      <c r="G890" s="244" t="s">
        <v>903</v>
      </c>
      <c r="H890" s="244" t="s">
        <v>869</v>
      </c>
      <c r="I890" s="288">
        <v>1</v>
      </c>
      <c r="J890" s="244" t="s">
        <v>873</v>
      </c>
      <c r="K890" s="244">
        <v>0.5</v>
      </c>
      <c r="L890" s="244">
        <v>0.6</v>
      </c>
      <c r="M890" s="244" t="s">
        <v>89</v>
      </c>
      <c r="N890" s="244">
        <f t="shared" si="22"/>
        <v>0.3</v>
      </c>
      <c r="R890" s="301"/>
      <c r="S890" s="301"/>
      <c r="T890" s="301"/>
      <c r="U890" s="301"/>
      <c r="V890" s="301"/>
      <c r="W890" s="301"/>
      <c r="X890" s="301"/>
      <c r="Y890" s="301"/>
      <c r="Z890" s="301"/>
      <c r="AA890" s="301"/>
      <c r="AB890" s="301"/>
      <c r="AC890" s="301"/>
      <c r="AD890" s="301"/>
      <c r="AE890" s="301"/>
      <c r="AF890" s="301"/>
      <c r="AG890" s="301"/>
      <c r="AH890" s="301"/>
      <c r="AI890" s="301"/>
    </row>
    <row r="891" spans="1:35" ht="20.100000000000001" customHeight="1" x14ac:dyDescent="0.2">
      <c r="A891" s="240">
        <v>888</v>
      </c>
      <c r="B891" s="241" t="s">
        <v>12</v>
      </c>
      <c r="C891" s="310" t="s">
        <v>426</v>
      </c>
      <c r="D891" s="310" t="s">
        <v>438</v>
      </c>
      <c r="E891" s="309">
        <v>571449.73749995977</v>
      </c>
      <c r="F891" s="310" t="s">
        <v>879</v>
      </c>
      <c r="G891" s="244" t="s">
        <v>881</v>
      </c>
      <c r="H891" s="244" t="s">
        <v>429</v>
      </c>
      <c r="I891" s="288">
        <v>1</v>
      </c>
      <c r="J891" s="244" t="s">
        <v>882</v>
      </c>
      <c r="K891" s="244" t="s">
        <v>89</v>
      </c>
      <c r="L891" s="244" t="s">
        <v>89</v>
      </c>
      <c r="M891" s="244">
        <v>0.6</v>
      </c>
      <c r="N891" s="244">
        <f t="shared" si="22"/>
        <v>0.28274333882308139</v>
      </c>
      <c r="R891" s="301"/>
      <c r="S891" s="301"/>
      <c r="T891" s="301"/>
      <c r="U891" s="301"/>
      <c r="V891" s="301"/>
      <c r="W891" s="301"/>
      <c r="X891" s="301"/>
      <c r="Y891" s="301"/>
      <c r="Z891" s="301"/>
      <c r="AA891" s="301"/>
      <c r="AB891" s="301"/>
      <c r="AC891" s="301"/>
      <c r="AD891" s="301"/>
      <c r="AE891" s="301"/>
      <c r="AF891" s="301"/>
      <c r="AG891" s="301"/>
      <c r="AH891" s="301"/>
      <c r="AI891" s="301"/>
    </row>
    <row r="892" spans="1:35" ht="20.100000000000001" customHeight="1" x14ac:dyDescent="0.2">
      <c r="A892" s="240">
        <v>889</v>
      </c>
      <c r="B892" s="241" t="s">
        <v>12</v>
      </c>
      <c r="C892" s="310" t="s">
        <v>426</v>
      </c>
      <c r="D892" s="310" t="s">
        <v>438</v>
      </c>
      <c r="E892" s="309">
        <v>571156.9821384768</v>
      </c>
      <c r="F892" s="310" t="s">
        <v>892</v>
      </c>
      <c r="G892" s="244" t="s">
        <v>903</v>
      </c>
      <c r="H892" s="244" t="s">
        <v>429</v>
      </c>
      <c r="I892" s="288">
        <v>1</v>
      </c>
      <c r="J892" s="244" t="s">
        <v>873</v>
      </c>
      <c r="K892" s="244">
        <v>0.5</v>
      </c>
      <c r="L892" s="244">
        <v>0.5</v>
      </c>
      <c r="M892" s="244" t="s">
        <v>89</v>
      </c>
      <c r="N892" s="244">
        <f t="shared" si="22"/>
        <v>0.25</v>
      </c>
      <c r="R892" s="301"/>
      <c r="S892" s="301"/>
      <c r="T892" s="301"/>
      <c r="U892" s="301"/>
      <c r="V892" s="301"/>
      <c r="W892" s="301"/>
      <c r="X892" s="301"/>
      <c r="Y892" s="301"/>
      <c r="Z892" s="301"/>
      <c r="AA892" s="301"/>
      <c r="AB892" s="301"/>
      <c r="AC892" s="301"/>
      <c r="AD892" s="301"/>
      <c r="AE892" s="301"/>
      <c r="AF892" s="301"/>
      <c r="AG892" s="301"/>
      <c r="AH892" s="301"/>
      <c r="AI892" s="301"/>
    </row>
    <row r="893" spans="1:35" ht="20.100000000000001" customHeight="1" x14ac:dyDescent="0.2">
      <c r="A893" s="240">
        <v>890</v>
      </c>
      <c r="B893" s="241" t="s">
        <v>12</v>
      </c>
      <c r="C893" s="310" t="s">
        <v>426</v>
      </c>
      <c r="D893" s="310" t="s">
        <v>438</v>
      </c>
      <c r="E893" s="309">
        <v>571145.22228763183</v>
      </c>
      <c r="F893" s="310" t="s">
        <v>892</v>
      </c>
      <c r="G893" s="244" t="s">
        <v>903</v>
      </c>
      <c r="H893" s="244" t="s">
        <v>429</v>
      </c>
      <c r="I893" s="288">
        <v>1</v>
      </c>
      <c r="J893" s="244" t="s">
        <v>873</v>
      </c>
      <c r="K893" s="244">
        <v>0.5</v>
      </c>
      <c r="L893" s="244">
        <v>0.5</v>
      </c>
      <c r="M893" s="244" t="s">
        <v>89</v>
      </c>
      <c r="N893" s="244">
        <f t="shared" si="22"/>
        <v>0.25</v>
      </c>
      <c r="R893" s="301"/>
      <c r="S893" s="301"/>
      <c r="T893" s="301"/>
      <c r="U893" s="301"/>
      <c r="V893" s="301"/>
      <c r="W893" s="301"/>
      <c r="X893" s="301"/>
      <c r="Y893" s="301"/>
      <c r="Z893" s="301"/>
      <c r="AA893" s="301"/>
      <c r="AB893" s="301"/>
      <c r="AC893" s="301"/>
      <c r="AD893" s="301"/>
      <c r="AE893" s="301"/>
      <c r="AF893" s="301"/>
      <c r="AG893" s="301"/>
      <c r="AH893" s="301"/>
      <c r="AI893" s="301"/>
    </row>
    <row r="894" spans="1:35" ht="20.100000000000001" customHeight="1" x14ac:dyDescent="0.2">
      <c r="A894" s="240">
        <v>891</v>
      </c>
      <c r="B894" s="241" t="s">
        <v>12</v>
      </c>
      <c r="C894" s="310" t="s">
        <v>426</v>
      </c>
      <c r="D894" s="310" t="s">
        <v>438</v>
      </c>
      <c r="E894" s="309">
        <v>571023.06279379618</v>
      </c>
      <c r="F894" s="310" t="s">
        <v>892</v>
      </c>
      <c r="G894" s="244" t="s">
        <v>903</v>
      </c>
      <c r="H894" s="244" t="s">
        <v>869</v>
      </c>
      <c r="I894" s="288">
        <v>1</v>
      </c>
      <c r="J894" s="244" t="s">
        <v>873</v>
      </c>
      <c r="K894" s="244">
        <v>0.5</v>
      </c>
      <c r="L894" s="244">
        <v>0.5</v>
      </c>
      <c r="M894" s="244" t="s">
        <v>89</v>
      </c>
      <c r="N894" s="244">
        <f t="shared" si="22"/>
        <v>0.25</v>
      </c>
      <c r="R894" s="301"/>
      <c r="S894" s="301"/>
      <c r="T894" s="301"/>
      <c r="U894" s="301"/>
      <c r="V894" s="301"/>
      <c r="W894" s="301"/>
      <c r="X894" s="301"/>
      <c r="Y894" s="301"/>
      <c r="Z894" s="301"/>
      <c r="AA894" s="301"/>
      <c r="AB894" s="301"/>
      <c r="AC894" s="301"/>
      <c r="AD894" s="301"/>
      <c r="AE894" s="301"/>
      <c r="AF894" s="301"/>
      <c r="AG894" s="301"/>
      <c r="AH894" s="301"/>
      <c r="AI894" s="301"/>
    </row>
    <row r="895" spans="1:35" ht="20.100000000000001" customHeight="1" x14ac:dyDescent="0.2">
      <c r="A895" s="240">
        <v>892</v>
      </c>
      <c r="B895" s="241" t="s">
        <v>12</v>
      </c>
      <c r="C895" s="310" t="s">
        <v>426</v>
      </c>
      <c r="D895" s="310" t="s">
        <v>438</v>
      </c>
      <c r="E895" s="309">
        <v>570935.29471513163</v>
      </c>
      <c r="F895" s="310" t="s">
        <v>871</v>
      </c>
      <c r="G895" s="244" t="s">
        <v>872</v>
      </c>
      <c r="H895" s="244" t="s">
        <v>870</v>
      </c>
      <c r="I895" s="288">
        <v>1</v>
      </c>
      <c r="J895" s="244" t="s">
        <v>873</v>
      </c>
      <c r="K895" s="244">
        <v>1</v>
      </c>
      <c r="L895" s="244">
        <v>1</v>
      </c>
      <c r="M895" s="244" t="s">
        <v>89</v>
      </c>
      <c r="N895" s="244">
        <f t="shared" si="22"/>
        <v>1</v>
      </c>
      <c r="R895" s="301"/>
      <c r="S895" s="301"/>
      <c r="T895" s="301"/>
      <c r="U895" s="301"/>
      <c r="V895" s="301"/>
      <c r="W895" s="301"/>
      <c r="X895" s="301"/>
      <c r="Y895" s="301"/>
      <c r="Z895" s="301"/>
      <c r="AA895" s="301"/>
      <c r="AB895" s="301"/>
      <c r="AC895" s="301"/>
      <c r="AD895" s="301"/>
      <c r="AE895" s="301"/>
      <c r="AF895" s="301"/>
      <c r="AG895" s="301"/>
      <c r="AH895" s="301"/>
      <c r="AI895" s="301"/>
    </row>
    <row r="896" spans="1:35" ht="20.100000000000001" customHeight="1" x14ac:dyDescent="0.2">
      <c r="A896" s="240">
        <v>893</v>
      </c>
      <c r="B896" s="241" t="s">
        <v>12</v>
      </c>
      <c r="C896" s="310" t="s">
        <v>426</v>
      </c>
      <c r="D896" s="310" t="s">
        <v>438</v>
      </c>
      <c r="E896" s="309">
        <v>570862.96443397738</v>
      </c>
      <c r="F896" s="310" t="s">
        <v>871</v>
      </c>
      <c r="G896" s="244" t="s">
        <v>872</v>
      </c>
      <c r="H896" s="244" t="s">
        <v>429</v>
      </c>
      <c r="I896" s="288">
        <v>1</v>
      </c>
      <c r="J896" s="244" t="s">
        <v>873</v>
      </c>
      <c r="K896" s="244">
        <v>1</v>
      </c>
      <c r="L896" s="244">
        <v>1</v>
      </c>
      <c r="M896" s="244" t="s">
        <v>89</v>
      </c>
      <c r="N896" s="244">
        <f t="shared" si="22"/>
        <v>1</v>
      </c>
      <c r="R896" s="301"/>
      <c r="S896" s="301"/>
      <c r="T896" s="301"/>
      <c r="U896" s="301"/>
      <c r="V896" s="301"/>
      <c r="W896" s="301"/>
      <c r="X896" s="301"/>
      <c r="Y896" s="301"/>
      <c r="Z896" s="301"/>
      <c r="AA896" s="301"/>
      <c r="AB896" s="301"/>
      <c r="AC896" s="301"/>
      <c r="AD896" s="301"/>
      <c r="AE896" s="301"/>
      <c r="AF896" s="301"/>
      <c r="AG896" s="301"/>
      <c r="AH896" s="301"/>
      <c r="AI896" s="301"/>
    </row>
    <row r="897" spans="1:35" ht="20.100000000000001" customHeight="1" x14ac:dyDescent="0.2">
      <c r="A897" s="240">
        <v>894</v>
      </c>
      <c r="B897" s="241" t="s">
        <v>12</v>
      </c>
      <c r="C897" s="310" t="s">
        <v>426</v>
      </c>
      <c r="D897" s="310" t="s">
        <v>438</v>
      </c>
      <c r="E897" s="309">
        <v>570717.83924629237</v>
      </c>
      <c r="F897" s="310" t="s">
        <v>871</v>
      </c>
      <c r="G897" s="244" t="s">
        <v>932</v>
      </c>
      <c r="H897" s="244" t="s">
        <v>429</v>
      </c>
      <c r="I897" s="288">
        <v>1</v>
      </c>
      <c r="J897" s="244" t="s">
        <v>873</v>
      </c>
      <c r="K897" s="244">
        <v>1</v>
      </c>
      <c r="L897" s="244">
        <v>1</v>
      </c>
      <c r="M897" s="244" t="s">
        <v>89</v>
      </c>
      <c r="N897" s="244">
        <f t="shared" si="22"/>
        <v>1</v>
      </c>
      <c r="R897" s="301"/>
      <c r="S897" s="301"/>
      <c r="T897" s="301"/>
      <c r="U897" s="301"/>
      <c r="V897" s="301"/>
      <c r="W897" s="301"/>
      <c r="X897" s="301"/>
      <c r="Y897" s="301"/>
      <c r="Z897" s="301"/>
      <c r="AA897" s="301"/>
      <c r="AB897" s="301"/>
      <c r="AC897" s="301"/>
      <c r="AD897" s="301"/>
      <c r="AE897" s="301"/>
      <c r="AF897" s="301"/>
      <c r="AG897" s="301"/>
      <c r="AH897" s="301"/>
      <c r="AI897" s="301"/>
    </row>
    <row r="898" spans="1:35" ht="20.100000000000001" customHeight="1" x14ac:dyDescent="0.2">
      <c r="A898" s="240">
        <v>895</v>
      </c>
      <c r="B898" s="241" t="s">
        <v>12</v>
      </c>
      <c r="C898" s="310" t="s">
        <v>426</v>
      </c>
      <c r="D898" s="310" t="s">
        <v>438</v>
      </c>
      <c r="E898" s="309">
        <v>570143.02252714988</v>
      </c>
      <c r="F898" s="310" t="s">
        <v>871</v>
      </c>
      <c r="G898" s="244" t="s">
        <v>959</v>
      </c>
      <c r="H898" s="244" t="s">
        <v>429</v>
      </c>
      <c r="I898" s="288">
        <v>1</v>
      </c>
      <c r="J898" s="244" t="s">
        <v>873</v>
      </c>
      <c r="K898" s="244">
        <v>1</v>
      </c>
      <c r="L898" s="244">
        <v>1</v>
      </c>
      <c r="M898" s="244" t="s">
        <v>89</v>
      </c>
      <c r="N898" s="244">
        <f t="shared" si="22"/>
        <v>1</v>
      </c>
      <c r="R898" s="301"/>
      <c r="S898" s="301"/>
      <c r="T898" s="301"/>
      <c r="U898" s="301"/>
      <c r="V898" s="301"/>
      <c r="W898" s="301"/>
      <c r="X898" s="301"/>
      <c r="Y898" s="301"/>
      <c r="Z898" s="301"/>
      <c r="AA898" s="301"/>
      <c r="AB898" s="301"/>
      <c r="AC898" s="301"/>
      <c r="AD898" s="301"/>
      <c r="AE898" s="301"/>
      <c r="AF898" s="301"/>
      <c r="AG898" s="301"/>
      <c r="AH898" s="301"/>
      <c r="AI898" s="301"/>
    </row>
    <row r="899" spans="1:35" ht="20.100000000000001" customHeight="1" x14ac:dyDescent="0.2">
      <c r="A899" s="240">
        <v>896</v>
      </c>
      <c r="B899" s="241" t="s">
        <v>12</v>
      </c>
      <c r="C899" s="310" t="s">
        <v>426</v>
      </c>
      <c r="D899" s="310" t="s">
        <v>438</v>
      </c>
      <c r="E899" s="309">
        <v>569739.0585705844</v>
      </c>
      <c r="F899" s="310" t="s">
        <v>871</v>
      </c>
      <c r="G899" s="244" t="s">
        <v>960</v>
      </c>
      <c r="H899" s="244" t="s">
        <v>429</v>
      </c>
      <c r="I899" s="288">
        <v>1</v>
      </c>
      <c r="J899" s="244" t="s">
        <v>873</v>
      </c>
      <c r="K899" s="244">
        <v>1</v>
      </c>
      <c r="L899" s="244">
        <v>1</v>
      </c>
      <c r="M899" s="244" t="s">
        <v>89</v>
      </c>
      <c r="N899" s="244">
        <f t="shared" si="22"/>
        <v>1</v>
      </c>
      <c r="R899" s="301"/>
      <c r="S899" s="301"/>
      <c r="T899" s="301"/>
      <c r="U899" s="301"/>
      <c r="V899" s="301"/>
      <c r="W899" s="301"/>
      <c r="X899" s="301"/>
      <c r="Y899" s="301"/>
      <c r="Z899" s="301"/>
      <c r="AA899" s="301"/>
      <c r="AB899" s="301"/>
      <c r="AC899" s="301"/>
      <c r="AD899" s="301"/>
      <c r="AE899" s="301"/>
      <c r="AF899" s="301"/>
      <c r="AG899" s="301"/>
      <c r="AH899" s="301"/>
      <c r="AI899" s="301"/>
    </row>
    <row r="900" spans="1:35" ht="20.100000000000001" customHeight="1" x14ac:dyDescent="0.2">
      <c r="A900" s="240">
        <v>897</v>
      </c>
      <c r="B900" s="241" t="s">
        <v>12</v>
      </c>
      <c r="C900" s="310" t="s">
        <v>426</v>
      </c>
      <c r="D900" s="310" t="s">
        <v>438</v>
      </c>
      <c r="E900" s="309">
        <v>569395.62154389219</v>
      </c>
      <c r="F900" s="310" t="s">
        <v>897</v>
      </c>
      <c r="G900" s="244" t="s">
        <v>961</v>
      </c>
      <c r="H900" s="244" t="s">
        <v>429</v>
      </c>
      <c r="I900" s="288">
        <v>2</v>
      </c>
      <c r="J900" s="244" t="s">
        <v>873</v>
      </c>
      <c r="K900" s="244">
        <v>1.5</v>
      </c>
      <c r="L900" s="244">
        <v>1</v>
      </c>
      <c r="M900" s="244" t="s">
        <v>89</v>
      </c>
      <c r="N900" s="244">
        <f t="shared" si="22"/>
        <v>1.5</v>
      </c>
      <c r="R900" s="301"/>
      <c r="S900" s="301"/>
      <c r="T900" s="301"/>
      <c r="U900" s="301"/>
      <c r="V900" s="301"/>
      <c r="W900" s="301"/>
      <c r="X900" s="301"/>
      <c r="Y900" s="301"/>
      <c r="Z900" s="301"/>
      <c r="AA900" s="301"/>
      <c r="AB900" s="301"/>
      <c r="AC900" s="301"/>
      <c r="AD900" s="301"/>
      <c r="AE900" s="301"/>
      <c r="AF900" s="301"/>
      <c r="AG900" s="301"/>
      <c r="AH900" s="301"/>
      <c r="AI900" s="301"/>
    </row>
    <row r="901" spans="1:35" ht="20.100000000000001" customHeight="1" x14ac:dyDescent="0.2">
      <c r="A901" s="240">
        <v>898</v>
      </c>
      <c r="B901" s="241" t="s">
        <v>12</v>
      </c>
      <c r="C901" s="310" t="s">
        <v>426</v>
      </c>
      <c r="D901" s="310" t="s">
        <v>438</v>
      </c>
      <c r="E901" s="309">
        <v>569295.64857646986</v>
      </c>
      <c r="F901" s="310" t="s">
        <v>871</v>
      </c>
      <c r="G901" s="244" t="s">
        <v>962</v>
      </c>
      <c r="H901" s="244" t="s">
        <v>429</v>
      </c>
      <c r="I901" s="288">
        <v>1</v>
      </c>
      <c r="J901" s="244" t="s">
        <v>873</v>
      </c>
      <c r="K901" s="244">
        <v>1</v>
      </c>
      <c r="L901" s="244">
        <v>1</v>
      </c>
      <c r="M901" s="244" t="s">
        <v>89</v>
      </c>
      <c r="N901" s="244">
        <f t="shared" si="22"/>
        <v>1</v>
      </c>
      <c r="R901" s="301"/>
      <c r="S901" s="301"/>
      <c r="T901" s="301"/>
      <c r="U901" s="301"/>
      <c r="V901" s="301"/>
      <c r="W901" s="301"/>
      <c r="X901" s="301"/>
      <c r="Y901" s="301"/>
      <c r="Z901" s="301"/>
      <c r="AA901" s="301"/>
      <c r="AB901" s="301"/>
      <c r="AC901" s="301"/>
      <c r="AD901" s="301"/>
      <c r="AE901" s="301"/>
      <c r="AF901" s="301"/>
      <c r="AG901" s="301"/>
      <c r="AH901" s="301"/>
      <c r="AI901" s="301"/>
    </row>
    <row r="902" spans="1:35" ht="20.100000000000001" customHeight="1" x14ac:dyDescent="0.2">
      <c r="A902" s="240">
        <v>899</v>
      </c>
      <c r="B902" s="241" t="s">
        <v>12</v>
      </c>
      <c r="C902" s="310" t="s">
        <v>426</v>
      </c>
      <c r="D902" s="310" t="s">
        <v>438</v>
      </c>
      <c r="E902" s="309">
        <v>569228.9865441866</v>
      </c>
      <c r="F902" s="310" t="s">
        <v>879</v>
      </c>
      <c r="G902" s="244" t="s">
        <v>940</v>
      </c>
      <c r="H902" s="244" t="s">
        <v>429</v>
      </c>
      <c r="I902" s="288">
        <v>1</v>
      </c>
      <c r="J902" s="244" t="s">
        <v>873</v>
      </c>
      <c r="K902" s="244" t="s">
        <v>89</v>
      </c>
      <c r="L902" s="244" t="s">
        <v>89</v>
      </c>
      <c r="M902" s="244">
        <v>1</v>
      </c>
      <c r="N902" s="244">
        <f t="shared" si="22"/>
        <v>0.78539816339744828</v>
      </c>
      <c r="R902" s="301"/>
      <c r="S902" s="301"/>
      <c r="T902" s="301"/>
      <c r="U902" s="301"/>
      <c r="V902" s="301"/>
      <c r="W902" s="301"/>
      <c r="X902" s="301"/>
      <c r="Y902" s="301"/>
      <c r="Z902" s="301"/>
      <c r="AA902" s="301"/>
      <c r="AB902" s="301"/>
      <c r="AC902" s="301"/>
      <c r="AD902" s="301"/>
      <c r="AE902" s="301"/>
      <c r="AF902" s="301"/>
      <c r="AG902" s="301"/>
      <c r="AH902" s="301"/>
      <c r="AI902" s="301"/>
    </row>
    <row r="903" spans="1:35" ht="20.100000000000001" hidden="1" customHeight="1" x14ac:dyDescent="0.2">
      <c r="A903" s="240">
        <v>1</v>
      </c>
      <c r="B903" s="241" t="s">
        <v>403</v>
      </c>
      <c r="C903" s="242" t="s">
        <v>426</v>
      </c>
      <c r="D903" s="242" t="s">
        <v>427</v>
      </c>
      <c r="E903" s="241">
        <v>569722.82917892828</v>
      </c>
      <c r="F903" s="242" t="s">
        <v>886</v>
      </c>
      <c r="G903" s="243" t="s">
        <v>978</v>
      </c>
      <c r="H903" s="243" t="s">
        <v>429</v>
      </c>
      <c r="I903" s="240">
        <v>1</v>
      </c>
      <c r="J903" s="243" t="s">
        <v>873</v>
      </c>
      <c r="K903" s="243">
        <v>1</v>
      </c>
      <c r="L903" s="243">
        <v>1</v>
      </c>
      <c r="M903" s="243" t="s">
        <v>89</v>
      </c>
      <c r="N903" s="244">
        <f t="shared" ref="N903:N904" si="23">IF(M903="",K903*L903,IF(G903="R-1",K903*L903,IF(LEFT(G903,1)="R",PI()*((M903^2)/4),K903*L903)))</f>
        <v>1</v>
      </c>
      <c r="R903" s="301"/>
      <c r="S903" s="301"/>
      <c r="T903" s="301"/>
      <c r="U903" s="301"/>
      <c r="V903" s="301"/>
      <c r="W903" s="301"/>
      <c r="X903" s="301"/>
      <c r="Y903" s="301"/>
      <c r="Z903" s="301"/>
      <c r="AA903" s="301"/>
      <c r="AB903" s="301"/>
      <c r="AC903" s="301"/>
      <c r="AD903" s="301"/>
      <c r="AE903" s="301"/>
      <c r="AF903" s="301"/>
      <c r="AG903" s="301"/>
      <c r="AH903" s="301"/>
      <c r="AI903" s="301"/>
    </row>
    <row r="904" spans="1:35" ht="20.100000000000001" hidden="1" customHeight="1" x14ac:dyDescent="0.2">
      <c r="A904" s="240">
        <v>2</v>
      </c>
      <c r="B904" s="309" t="s">
        <v>403</v>
      </c>
      <c r="C904" s="310" t="s">
        <v>426</v>
      </c>
      <c r="D904" s="310" t="s">
        <v>427</v>
      </c>
      <c r="E904" s="309">
        <v>569780.38683304226</v>
      </c>
      <c r="F904" s="310" t="s">
        <v>871</v>
      </c>
      <c r="G904" s="244" t="s">
        <v>959</v>
      </c>
      <c r="H904" s="244" t="s">
        <v>429</v>
      </c>
      <c r="I904" s="288">
        <v>1</v>
      </c>
      <c r="J904" s="244" t="s">
        <v>919</v>
      </c>
      <c r="K904" s="244">
        <v>1</v>
      </c>
      <c r="L904" s="244">
        <v>1</v>
      </c>
      <c r="M904" s="244" t="s">
        <v>89</v>
      </c>
      <c r="N904" s="244">
        <f t="shared" si="23"/>
        <v>1</v>
      </c>
      <c r="R904" s="301"/>
      <c r="S904" s="301"/>
      <c r="T904" s="301"/>
      <c r="U904" s="301"/>
      <c r="V904" s="301"/>
      <c r="W904" s="301"/>
      <c r="X904" s="301"/>
      <c r="Y904" s="301"/>
      <c r="Z904" s="301"/>
      <c r="AA904" s="301"/>
      <c r="AB904" s="301"/>
      <c r="AC904" s="301"/>
      <c r="AD904" s="301"/>
      <c r="AE904" s="301"/>
      <c r="AF904" s="301"/>
      <c r="AG904" s="301"/>
      <c r="AH904" s="301"/>
      <c r="AI904" s="301"/>
    </row>
    <row r="905" spans="1:35" ht="20.100000000000001" hidden="1" customHeight="1" x14ac:dyDescent="0.2">
      <c r="A905" s="240">
        <v>3</v>
      </c>
      <c r="B905" s="309" t="s">
        <v>403</v>
      </c>
      <c r="C905" s="310" t="s">
        <v>426</v>
      </c>
      <c r="D905" s="310" t="s">
        <v>427</v>
      </c>
      <c r="E905" s="309">
        <v>569802.26785702223</v>
      </c>
      <c r="F905" s="310" t="s">
        <v>871</v>
      </c>
      <c r="G905" s="244" t="s">
        <v>979</v>
      </c>
      <c r="H905" s="244" t="s">
        <v>429</v>
      </c>
      <c r="I905" s="288">
        <v>1</v>
      </c>
      <c r="J905" s="244" t="s">
        <v>873</v>
      </c>
      <c r="K905" s="244">
        <v>1</v>
      </c>
      <c r="L905" s="244">
        <v>1</v>
      </c>
      <c r="M905" s="244" t="s">
        <v>89</v>
      </c>
      <c r="N905" s="244">
        <f>IF(M905="",K905*L905,IF(G905="R-1",K905*L905,IF(LEFT(G905,1)="R",PI()*((M905^2)/4),K905*L905)))</f>
        <v>1</v>
      </c>
      <c r="R905" s="301"/>
      <c r="S905" s="301"/>
      <c r="T905" s="301"/>
      <c r="U905" s="301"/>
      <c r="V905" s="301"/>
      <c r="W905" s="301"/>
      <c r="X905" s="301"/>
      <c r="Y905" s="301"/>
      <c r="Z905" s="301"/>
      <c r="AA905" s="301"/>
      <c r="AB905" s="301"/>
      <c r="AC905" s="301"/>
      <c r="AD905" s="301"/>
      <c r="AE905" s="301"/>
      <c r="AF905" s="301"/>
      <c r="AG905" s="301"/>
      <c r="AH905" s="301"/>
      <c r="AI905" s="301"/>
    </row>
    <row r="906" spans="1:35" ht="20.100000000000001" hidden="1" customHeight="1" x14ac:dyDescent="0.2">
      <c r="A906" s="240">
        <v>4</v>
      </c>
      <c r="B906" s="309" t="s">
        <v>403</v>
      </c>
      <c r="C906" s="310" t="s">
        <v>426</v>
      </c>
      <c r="D906" s="310" t="s">
        <v>427</v>
      </c>
      <c r="E906" s="309">
        <v>569805.6378376733</v>
      </c>
      <c r="F906" s="310" t="s">
        <v>880</v>
      </c>
      <c r="G906" s="244" t="s">
        <v>915</v>
      </c>
      <c r="H906" s="244" t="s">
        <v>429</v>
      </c>
      <c r="I906" s="288">
        <v>1</v>
      </c>
      <c r="J906" s="244" t="s">
        <v>873</v>
      </c>
      <c r="K906" s="244">
        <v>0.5</v>
      </c>
      <c r="L906" s="244">
        <v>0.6</v>
      </c>
      <c r="M906" s="244" t="s">
        <v>89</v>
      </c>
      <c r="N906" s="244">
        <f t="shared" ref="N906:N969" si="24">IF(M906="",K906*L906,IF(G906="R-1",K906*L906,IF(LEFT(G906,1)="R",PI()*((M906^2)/4),K906*L906)))</f>
        <v>0.3</v>
      </c>
      <c r="R906" s="301"/>
      <c r="S906" s="301"/>
      <c r="T906" s="301"/>
      <c r="U906" s="301"/>
      <c r="V906" s="301"/>
      <c r="W906" s="301"/>
      <c r="X906" s="301"/>
      <c r="Y906" s="301"/>
      <c r="Z906" s="301"/>
      <c r="AA906" s="301"/>
      <c r="AB906" s="301"/>
      <c r="AC906" s="301"/>
      <c r="AD906" s="301"/>
      <c r="AE906" s="301"/>
      <c r="AF906" s="301"/>
      <c r="AG906" s="301"/>
      <c r="AH906" s="301"/>
      <c r="AI906" s="301"/>
    </row>
    <row r="907" spans="1:35" ht="20.100000000000001" hidden="1" customHeight="1" x14ac:dyDescent="0.2">
      <c r="A907" s="240">
        <v>5</v>
      </c>
      <c r="B907" s="309" t="s">
        <v>403</v>
      </c>
      <c r="C907" s="310" t="s">
        <v>426</v>
      </c>
      <c r="D907" s="310" t="s">
        <v>427</v>
      </c>
      <c r="E907" s="309">
        <v>569816.9781536943</v>
      </c>
      <c r="F907" s="310" t="s">
        <v>880</v>
      </c>
      <c r="G907" s="244" t="s">
        <v>915</v>
      </c>
      <c r="H907" s="244" t="s">
        <v>429</v>
      </c>
      <c r="I907" s="288">
        <v>1</v>
      </c>
      <c r="J907" s="244" t="s">
        <v>873</v>
      </c>
      <c r="K907" s="244">
        <v>0.5</v>
      </c>
      <c r="L907" s="244">
        <v>0.6</v>
      </c>
      <c r="M907" s="244" t="s">
        <v>89</v>
      </c>
      <c r="N907" s="244">
        <f t="shared" si="24"/>
        <v>0.3</v>
      </c>
      <c r="R907" s="301"/>
      <c r="S907" s="301"/>
      <c r="T907" s="301"/>
      <c r="U907" s="301"/>
      <c r="V907" s="301"/>
      <c r="W907" s="301"/>
      <c r="X907" s="301"/>
      <c r="Y907" s="301"/>
      <c r="Z907" s="301"/>
      <c r="AA907" s="301"/>
      <c r="AB907" s="301"/>
      <c r="AC907" s="301"/>
      <c r="AD907" s="301"/>
      <c r="AE907" s="301"/>
      <c r="AF907" s="301"/>
      <c r="AG907" s="301"/>
      <c r="AH907" s="301"/>
      <c r="AI907" s="301"/>
    </row>
    <row r="908" spans="1:35" ht="20.100000000000001" hidden="1" customHeight="1" x14ac:dyDescent="0.2">
      <c r="A908" s="240">
        <v>6</v>
      </c>
      <c r="B908" s="309" t="s">
        <v>403</v>
      </c>
      <c r="C908" s="310" t="s">
        <v>426</v>
      </c>
      <c r="D908" s="310" t="s">
        <v>427</v>
      </c>
      <c r="E908" s="309">
        <v>569832.63477367058</v>
      </c>
      <c r="F908" s="310" t="s">
        <v>880</v>
      </c>
      <c r="G908" s="244" t="s">
        <v>915</v>
      </c>
      <c r="H908" s="244" t="s">
        <v>429</v>
      </c>
      <c r="I908" s="288">
        <v>1</v>
      </c>
      <c r="J908" s="244" t="s">
        <v>873</v>
      </c>
      <c r="K908" s="244">
        <v>0.5</v>
      </c>
      <c r="L908" s="244">
        <v>0.6</v>
      </c>
      <c r="M908" s="244" t="s">
        <v>89</v>
      </c>
      <c r="N908" s="244">
        <f t="shared" si="24"/>
        <v>0.3</v>
      </c>
      <c r="R908" s="301"/>
      <c r="S908" s="301"/>
      <c r="T908" s="301"/>
      <c r="U908" s="301"/>
      <c r="V908" s="301"/>
      <c r="W908" s="301"/>
      <c r="X908" s="301"/>
      <c r="Y908" s="301"/>
      <c r="Z908" s="301"/>
      <c r="AA908" s="301"/>
      <c r="AB908" s="301"/>
      <c r="AC908" s="301"/>
      <c r="AD908" s="301"/>
      <c r="AE908" s="301"/>
      <c r="AF908" s="301"/>
      <c r="AG908" s="301"/>
      <c r="AH908" s="301"/>
      <c r="AI908" s="301"/>
    </row>
    <row r="909" spans="1:35" ht="20.100000000000001" hidden="1" customHeight="1" x14ac:dyDescent="0.2">
      <c r="A909" s="240">
        <v>7</v>
      </c>
      <c r="B909" s="309" t="s">
        <v>403</v>
      </c>
      <c r="C909" s="310" t="s">
        <v>426</v>
      </c>
      <c r="D909" s="310" t="s">
        <v>427</v>
      </c>
      <c r="E909" s="309">
        <v>569832.81310495117</v>
      </c>
      <c r="F909" s="310" t="s">
        <v>871</v>
      </c>
      <c r="G909" s="244" t="s">
        <v>928</v>
      </c>
      <c r="H909" s="244" t="s">
        <v>429</v>
      </c>
      <c r="I909" s="288">
        <v>1</v>
      </c>
      <c r="J909" s="244" t="s">
        <v>919</v>
      </c>
      <c r="K909" s="244">
        <v>1</v>
      </c>
      <c r="L909" s="244">
        <v>1</v>
      </c>
      <c r="M909" s="244" t="s">
        <v>89</v>
      </c>
      <c r="N909" s="244">
        <f t="shared" si="24"/>
        <v>1</v>
      </c>
      <c r="R909" s="301"/>
      <c r="S909" s="301"/>
      <c r="T909" s="301"/>
      <c r="U909" s="301"/>
      <c r="V909" s="301"/>
      <c r="W909" s="301"/>
      <c r="X909" s="301"/>
      <c r="Y909" s="301"/>
      <c r="Z909" s="301"/>
      <c r="AA909" s="301"/>
      <c r="AB909" s="301"/>
      <c r="AC909" s="301"/>
      <c r="AD909" s="301"/>
      <c r="AE909" s="301"/>
      <c r="AF909" s="301"/>
      <c r="AG909" s="301"/>
      <c r="AH909" s="301"/>
      <c r="AI909" s="301"/>
    </row>
    <row r="910" spans="1:35" ht="20.100000000000001" hidden="1" customHeight="1" x14ac:dyDescent="0.2">
      <c r="A910" s="240">
        <v>8</v>
      </c>
      <c r="B910" s="309" t="s">
        <v>403</v>
      </c>
      <c r="C910" s="310" t="s">
        <v>426</v>
      </c>
      <c r="D910" s="310" t="s">
        <v>427</v>
      </c>
      <c r="E910" s="309">
        <v>569870.88231814606</v>
      </c>
      <c r="F910" s="310" t="s">
        <v>871</v>
      </c>
      <c r="G910" s="244" t="s">
        <v>872</v>
      </c>
      <c r="H910" s="244" t="s">
        <v>429</v>
      </c>
      <c r="I910" s="288">
        <v>1</v>
      </c>
      <c r="J910" s="244" t="s">
        <v>873</v>
      </c>
      <c r="K910" s="244">
        <v>1</v>
      </c>
      <c r="L910" s="244">
        <v>1.2</v>
      </c>
      <c r="M910" s="244" t="s">
        <v>89</v>
      </c>
      <c r="N910" s="244">
        <f t="shared" si="24"/>
        <v>1.2</v>
      </c>
      <c r="R910" s="301"/>
      <c r="S910" s="301"/>
      <c r="T910" s="301"/>
      <c r="U910" s="301"/>
      <c r="V910" s="301"/>
      <c r="W910" s="301"/>
      <c r="X910" s="301"/>
      <c r="Y910" s="301"/>
      <c r="Z910" s="301"/>
      <c r="AA910" s="301"/>
      <c r="AB910" s="301"/>
      <c r="AC910" s="301"/>
      <c r="AD910" s="301"/>
      <c r="AE910" s="301"/>
      <c r="AF910" s="301"/>
      <c r="AG910" s="301"/>
      <c r="AH910" s="301"/>
      <c r="AI910" s="301"/>
    </row>
    <row r="911" spans="1:35" ht="20.100000000000001" hidden="1" customHeight="1" x14ac:dyDescent="0.2">
      <c r="A911" s="240">
        <v>9</v>
      </c>
      <c r="B911" s="309" t="s">
        <v>403</v>
      </c>
      <c r="C911" s="310" t="s">
        <v>426</v>
      </c>
      <c r="D911" s="310" t="s">
        <v>427</v>
      </c>
      <c r="E911" s="309">
        <v>569910.15904970025</v>
      </c>
      <c r="F911" s="310" t="s">
        <v>895</v>
      </c>
      <c r="G911" s="244" t="s">
        <v>980</v>
      </c>
      <c r="H911" s="244" t="s">
        <v>429</v>
      </c>
      <c r="I911" s="288">
        <v>2</v>
      </c>
      <c r="J911" s="244" t="s">
        <v>873</v>
      </c>
      <c r="K911" s="244">
        <v>3.5</v>
      </c>
      <c r="L911" s="244">
        <v>2</v>
      </c>
      <c r="M911" s="244" t="s">
        <v>89</v>
      </c>
      <c r="N911" s="244">
        <f t="shared" si="24"/>
        <v>7</v>
      </c>
      <c r="R911" s="301"/>
      <c r="S911" s="301"/>
      <c r="T911" s="301"/>
      <c r="U911" s="301"/>
      <c r="V911" s="301"/>
      <c r="W911" s="301"/>
      <c r="X911" s="301"/>
      <c r="Y911" s="301"/>
      <c r="Z911" s="301"/>
      <c r="AA911" s="301"/>
      <c r="AB911" s="301"/>
      <c r="AC911" s="301"/>
      <c r="AD911" s="301"/>
      <c r="AE911" s="301"/>
      <c r="AF911" s="301"/>
      <c r="AG911" s="301"/>
      <c r="AH911" s="301"/>
      <c r="AI911" s="301"/>
    </row>
    <row r="912" spans="1:35" ht="20.100000000000001" hidden="1" customHeight="1" x14ac:dyDescent="0.2">
      <c r="A912" s="240">
        <v>10</v>
      </c>
      <c r="B912" s="309" t="s">
        <v>403</v>
      </c>
      <c r="C912" s="310" t="s">
        <v>426</v>
      </c>
      <c r="D912" s="310" t="s">
        <v>427</v>
      </c>
      <c r="E912" s="309">
        <v>569923.75874033896</v>
      </c>
      <c r="F912" s="310" t="s">
        <v>871</v>
      </c>
      <c r="G912" s="244" t="s">
        <v>872</v>
      </c>
      <c r="H912" s="244" t="s">
        <v>429</v>
      </c>
      <c r="I912" s="288">
        <v>1</v>
      </c>
      <c r="J912" s="244" t="s">
        <v>873</v>
      </c>
      <c r="K912" s="244">
        <v>1</v>
      </c>
      <c r="L912" s="244">
        <v>1</v>
      </c>
      <c r="M912" s="244" t="s">
        <v>89</v>
      </c>
      <c r="N912" s="244">
        <f t="shared" si="24"/>
        <v>1</v>
      </c>
      <c r="R912" s="301"/>
      <c r="S912" s="301"/>
      <c r="T912" s="301"/>
      <c r="U912" s="301"/>
      <c r="V912" s="301"/>
      <c r="W912" s="301"/>
      <c r="X912" s="301"/>
      <c r="Y912" s="301"/>
      <c r="Z912" s="301"/>
      <c r="AA912" s="301"/>
      <c r="AB912" s="301"/>
      <c r="AC912" s="301"/>
      <c r="AD912" s="301"/>
      <c r="AE912" s="301"/>
      <c r="AF912" s="301"/>
      <c r="AG912" s="301"/>
      <c r="AH912" s="301"/>
      <c r="AI912" s="301"/>
    </row>
    <row r="913" spans="1:35" ht="20.100000000000001" hidden="1" customHeight="1" x14ac:dyDescent="0.2">
      <c r="A913" s="240">
        <v>11</v>
      </c>
      <c r="B913" s="309" t="s">
        <v>403</v>
      </c>
      <c r="C913" s="310" t="s">
        <v>426</v>
      </c>
      <c r="D913" s="310" t="s">
        <v>427</v>
      </c>
      <c r="E913" s="309">
        <v>569949.16328873334</v>
      </c>
      <c r="F913" s="242" t="s">
        <v>886</v>
      </c>
      <c r="G913" s="244" t="s">
        <v>981</v>
      </c>
      <c r="H913" s="244" t="s">
        <v>429</v>
      </c>
      <c r="I913" s="288">
        <v>2</v>
      </c>
      <c r="J913" s="244" t="s">
        <v>919</v>
      </c>
      <c r="K913" s="244">
        <v>1.2</v>
      </c>
      <c r="L913" s="244">
        <v>3</v>
      </c>
      <c r="M913" s="244" t="s">
        <v>89</v>
      </c>
      <c r="N913" s="244">
        <f t="shared" si="24"/>
        <v>3.5999999999999996</v>
      </c>
      <c r="R913" s="301"/>
      <c r="S913" s="301"/>
      <c r="T913" s="301"/>
      <c r="U913" s="301"/>
      <c r="V913" s="301"/>
      <c r="W913" s="301"/>
      <c r="X913" s="301"/>
      <c r="Y913" s="301"/>
      <c r="Z913" s="301"/>
      <c r="AA913" s="301"/>
      <c r="AB913" s="301"/>
      <c r="AC913" s="301"/>
      <c r="AD913" s="301"/>
      <c r="AE913" s="301"/>
      <c r="AF913" s="301"/>
      <c r="AG913" s="301"/>
      <c r="AH913" s="301"/>
      <c r="AI913" s="301"/>
    </row>
    <row r="914" spans="1:35" ht="20.100000000000001" hidden="1" customHeight="1" x14ac:dyDescent="0.2">
      <c r="A914" s="240">
        <v>12</v>
      </c>
      <c r="B914" s="309" t="s">
        <v>403</v>
      </c>
      <c r="C914" s="310" t="s">
        <v>426</v>
      </c>
      <c r="D914" s="310" t="s">
        <v>427</v>
      </c>
      <c r="E914" s="309">
        <v>569951.8798422633</v>
      </c>
      <c r="F914" s="310" t="s">
        <v>880</v>
      </c>
      <c r="G914" s="244" t="s">
        <v>915</v>
      </c>
      <c r="H914" s="244" t="s">
        <v>429</v>
      </c>
      <c r="I914" s="288">
        <v>1</v>
      </c>
      <c r="J914" s="244" t="s">
        <v>919</v>
      </c>
      <c r="K914" s="244">
        <v>0.5</v>
      </c>
      <c r="L914" s="244">
        <v>0.6</v>
      </c>
      <c r="M914" s="244" t="s">
        <v>89</v>
      </c>
      <c r="N914" s="244">
        <f t="shared" si="24"/>
        <v>0.3</v>
      </c>
      <c r="R914" s="301"/>
      <c r="S914" s="301"/>
      <c r="T914" s="301"/>
      <c r="U914" s="301"/>
      <c r="V914" s="301"/>
      <c r="W914" s="301"/>
      <c r="X914" s="301"/>
      <c r="Y914" s="301"/>
      <c r="Z914" s="301"/>
      <c r="AA914" s="301"/>
      <c r="AB914" s="301"/>
      <c r="AC914" s="301"/>
      <c r="AD914" s="301"/>
      <c r="AE914" s="301"/>
      <c r="AF914" s="301"/>
      <c r="AG914" s="301"/>
      <c r="AH914" s="301"/>
      <c r="AI914" s="301"/>
    </row>
    <row r="915" spans="1:35" ht="20.100000000000001" hidden="1" customHeight="1" x14ac:dyDescent="0.2">
      <c r="A915" s="240">
        <v>13</v>
      </c>
      <c r="B915" s="309" t="s">
        <v>403</v>
      </c>
      <c r="C915" s="310" t="s">
        <v>426</v>
      </c>
      <c r="D915" s="310" t="s">
        <v>427</v>
      </c>
      <c r="E915" s="309">
        <v>570040.01213539415</v>
      </c>
      <c r="F915" s="310" t="s">
        <v>871</v>
      </c>
      <c r="G915" s="244" t="s">
        <v>927</v>
      </c>
      <c r="H915" s="244" t="s">
        <v>429</v>
      </c>
      <c r="I915" s="288">
        <v>1</v>
      </c>
      <c r="J915" s="244" t="s">
        <v>919</v>
      </c>
      <c r="K915" s="244">
        <v>1</v>
      </c>
      <c r="L915" s="244">
        <v>1</v>
      </c>
      <c r="M915" s="244" t="s">
        <v>89</v>
      </c>
      <c r="N915" s="244">
        <f t="shared" si="24"/>
        <v>1</v>
      </c>
      <c r="R915" s="301"/>
      <c r="S915" s="301"/>
      <c r="T915" s="301"/>
      <c r="U915" s="301"/>
      <c r="V915" s="301"/>
      <c r="W915" s="301"/>
      <c r="X915" s="301"/>
      <c r="Y915" s="301"/>
      <c r="Z915" s="301"/>
      <c r="AA915" s="301"/>
      <c r="AB915" s="301"/>
      <c r="AC915" s="301"/>
      <c r="AD915" s="301"/>
      <c r="AE915" s="301"/>
      <c r="AF915" s="301"/>
      <c r="AG915" s="301"/>
      <c r="AH915" s="301"/>
      <c r="AI915" s="301"/>
    </row>
    <row r="916" spans="1:35" ht="20.100000000000001" hidden="1" customHeight="1" x14ac:dyDescent="0.2">
      <c r="A916" s="240">
        <v>14</v>
      </c>
      <c r="B916" s="309" t="s">
        <v>403</v>
      </c>
      <c r="C916" s="310" t="s">
        <v>426</v>
      </c>
      <c r="D916" s="310" t="s">
        <v>427</v>
      </c>
      <c r="E916" s="309">
        <v>570111.14510280185</v>
      </c>
      <c r="F916" s="310" t="s">
        <v>895</v>
      </c>
      <c r="G916" s="244" t="s">
        <v>980</v>
      </c>
      <c r="H916" s="244" t="s">
        <v>429</v>
      </c>
      <c r="I916" s="288">
        <v>2</v>
      </c>
      <c r="J916" s="244" t="s">
        <v>873</v>
      </c>
      <c r="K916" s="244">
        <v>3.5</v>
      </c>
      <c r="L916" s="244">
        <v>2</v>
      </c>
      <c r="M916" s="244" t="s">
        <v>89</v>
      </c>
      <c r="N916" s="244">
        <f t="shared" si="24"/>
        <v>7</v>
      </c>
      <c r="R916" s="301"/>
      <c r="S916" s="301"/>
      <c r="T916" s="301"/>
      <c r="U916" s="301"/>
      <c r="V916" s="301"/>
      <c r="W916" s="301"/>
      <c r="X916" s="301"/>
      <c r="Y916" s="301"/>
      <c r="Z916" s="301"/>
      <c r="AA916" s="301"/>
      <c r="AB916" s="301"/>
      <c r="AC916" s="301"/>
      <c r="AD916" s="301"/>
      <c r="AE916" s="301"/>
      <c r="AF916" s="301"/>
      <c r="AG916" s="301"/>
      <c r="AH916" s="301"/>
      <c r="AI916" s="301"/>
    </row>
    <row r="917" spans="1:35" ht="20.100000000000001" hidden="1" customHeight="1" x14ac:dyDescent="0.2">
      <c r="A917" s="240">
        <v>15</v>
      </c>
      <c r="B917" s="309" t="s">
        <v>403</v>
      </c>
      <c r="C917" s="310" t="s">
        <v>426</v>
      </c>
      <c r="D917" s="310" t="s">
        <v>427</v>
      </c>
      <c r="E917" s="309">
        <v>570127.62174117635</v>
      </c>
      <c r="F917" s="310" t="s">
        <v>892</v>
      </c>
      <c r="G917" s="244" t="s">
        <v>982</v>
      </c>
      <c r="H917" s="244" t="s">
        <v>429</v>
      </c>
      <c r="I917" s="288">
        <v>2</v>
      </c>
      <c r="J917" s="244" t="s">
        <v>873</v>
      </c>
      <c r="K917" s="244">
        <v>4</v>
      </c>
      <c r="L917" s="244">
        <v>2</v>
      </c>
      <c r="M917" s="244" t="s">
        <v>89</v>
      </c>
      <c r="N917" s="244">
        <f t="shared" si="24"/>
        <v>8</v>
      </c>
      <c r="R917" s="301"/>
      <c r="S917" s="301"/>
      <c r="T917" s="301"/>
      <c r="U917" s="301"/>
      <c r="V917" s="301"/>
      <c r="W917" s="301"/>
      <c r="X917" s="301"/>
      <c r="Y917" s="301"/>
      <c r="Z917" s="301"/>
      <c r="AA917" s="301"/>
      <c r="AB917" s="301"/>
      <c r="AC917" s="301"/>
      <c r="AD917" s="301"/>
      <c r="AE917" s="301"/>
      <c r="AF917" s="301"/>
      <c r="AG917" s="301"/>
      <c r="AH917" s="301"/>
      <c r="AI917" s="301"/>
    </row>
    <row r="918" spans="1:35" ht="20.100000000000001" hidden="1" customHeight="1" x14ac:dyDescent="0.2">
      <c r="A918" s="240">
        <v>16</v>
      </c>
      <c r="B918" s="309" t="s">
        <v>403</v>
      </c>
      <c r="C918" s="310" t="s">
        <v>426</v>
      </c>
      <c r="D918" s="310" t="s">
        <v>427</v>
      </c>
      <c r="E918" s="309">
        <v>570153.29884275247</v>
      </c>
      <c r="F918" s="310" t="s">
        <v>879</v>
      </c>
      <c r="G918" s="244" t="s">
        <v>913</v>
      </c>
      <c r="H918" s="244" t="s">
        <v>429</v>
      </c>
      <c r="I918" s="288">
        <v>1</v>
      </c>
      <c r="J918" s="244" t="s">
        <v>873</v>
      </c>
      <c r="K918" s="244" t="s">
        <v>89</v>
      </c>
      <c r="L918" s="244" t="s">
        <v>89</v>
      </c>
      <c r="M918" s="244">
        <v>1</v>
      </c>
      <c r="N918" s="244">
        <f t="shared" si="24"/>
        <v>0.78539816339744828</v>
      </c>
      <c r="R918" s="301"/>
      <c r="S918" s="301"/>
      <c r="T918" s="301"/>
      <c r="U918" s="301"/>
      <c r="V918" s="301"/>
      <c r="W918" s="301"/>
      <c r="X918" s="301"/>
      <c r="Y918" s="301"/>
      <c r="Z918" s="301"/>
      <c r="AA918" s="301"/>
      <c r="AB918" s="301"/>
      <c r="AC918" s="301"/>
      <c r="AD918" s="301"/>
      <c r="AE918" s="301"/>
      <c r="AF918" s="301"/>
      <c r="AG918" s="301"/>
      <c r="AH918" s="301"/>
      <c r="AI918" s="301"/>
    </row>
    <row r="919" spans="1:35" ht="20.100000000000001" hidden="1" customHeight="1" x14ac:dyDescent="0.2">
      <c r="A919" s="240">
        <v>17</v>
      </c>
      <c r="B919" s="309" t="s">
        <v>403</v>
      </c>
      <c r="C919" s="310" t="s">
        <v>426</v>
      </c>
      <c r="D919" s="310" t="s">
        <v>427</v>
      </c>
      <c r="E919" s="309">
        <v>570248.75669194316</v>
      </c>
      <c r="F919" s="310" t="s">
        <v>879</v>
      </c>
      <c r="G919" s="244" t="s">
        <v>983</v>
      </c>
      <c r="H919" s="244" t="s">
        <v>429</v>
      </c>
      <c r="I919" s="288">
        <v>1</v>
      </c>
      <c r="J919" s="244" t="s">
        <v>873</v>
      </c>
      <c r="K919" s="244" t="s">
        <v>89</v>
      </c>
      <c r="L919" s="244" t="s">
        <v>89</v>
      </c>
      <c r="M919" s="244">
        <v>1</v>
      </c>
      <c r="N919" s="244">
        <f t="shared" si="24"/>
        <v>0.78539816339744828</v>
      </c>
      <c r="R919" s="301"/>
      <c r="S919" s="301"/>
      <c r="T919" s="301"/>
      <c r="U919" s="301"/>
      <c r="V919" s="301"/>
      <c r="W919" s="301"/>
      <c r="X919" s="301"/>
      <c r="Y919" s="301"/>
      <c r="Z919" s="301"/>
      <c r="AA919" s="301"/>
      <c r="AB919" s="301"/>
      <c r="AC919" s="301"/>
      <c r="AD919" s="301"/>
      <c r="AE919" s="301"/>
      <c r="AF919" s="301"/>
      <c r="AG919" s="301"/>
      <c r="AH919" s="301"/>
      <c r="AI919" s="301"/>
    </row>
    <row r="920" spans="1:35" ht="20.100000000000001" hidden="1" customHeight="1" x14ac:dyDescent="0.2">
      <c r="A920" s="240">
        <v>18</v>
      </c>
      <c r="B920" s="309" t="s">
        <v>403</v>
      </c>
      <c r="C920" s="310" t="s">
        <v>426</v>
      </c>
      <c r="D920" s="310" t="s">
        <v>427</v>
      </c>
      <c r="E920" s="309">
        <v>570297.47032998363</v>
      </c>
      <c r="F920" s="310" t="s">
        <v>879</v>
      </c>
      <c r="G920" s="244" t="s">
        <v>984</v>
      </c>
      <c r="H920" s="244" t="s">
        <v>429</v>
      </c>
      <c r="I920" s="288">
        <v>1</v>
      </c>
      <c r="J920" s="244" t="s">
        <v>873</v>
      </c>
      <c r="K920" s="244" t="s">
        <v>89</v>
      </c>
      <c r="L920" s="244" t="s">
        <v>89</v>
      </c>
      <c r="M920" s="244">
        <v>1</v>
      </c>
      <c r="N920" s="244">
        <f t="shared" si="24"/>
        <v>0.78539816339744828</v>
      </c>
      <c r="R920" s="301"/>
      <c r="S920" s="301"/>
      <c r="T920" s="301"/>
      <c r="U920" s="301"/>
      <c r="V920" s="301"/>
      <c r="W920" s="301"/>
      <c r="X920" s="301"/>
      <c r="Y920" s="301"/>
      <c r="Z920" s="301"/>
      <c r="AA920" s="301"/>
      <c r="AB920" s="301"/>
      <c r="AC920" s="301"/>
      <c r="AD920" s="301"/>
      <c r="AE920" s="301"/>
      <c r="AF920" s="301"/>
      <c r="AG920" s="301"/>
      <c r="AH920" s="301"/>
      <c r="AI920" s="301"/>
    </row>
    <row r="921" spans="1:35" ht="20.100000000000001" hidden="1" customHeight="1" x14ac:dyDescent="0.2">
      <c r="A921" s="240">
        <v>19</v>
      </c>
      <c r="B921" s="309" t="s">
        <v>403</v>
      </c>
      <c r="C921" s="310" t="s">
        <v>426</v>
      </c>
      <c r="D921" s="310" t="s">
        <v>427</v>
      </c>
      <c r="E921" s="309">
        <v>570303.5346395357</v>
      </c>
      <c r="F921" s="310" t="s">
        <v>897</v>
      </c>
      <c r="G921" s="244" t="s">
        <v>920</v>
      </c>
      <c r="H921" s="244" t="s">
        <v>429</v>
      </c>
      <c r="I921" s="288">
        <v>2</v>
      </c>
      <c r="J921" s="244" t="s">
        <v>919</v>
      </c>
      <c r="K921" s="244">
        <v>4</v>
      </c>
      <c r="L921" s="244">
        <v>2</v>
      </c>
      <c r="M921" s="244" t="s">
        <v>89</v>
      </c>
      <c r="N921" s="244">
        <f t="shared" si="24"/>
        <v>8</v>
      </c>
      <c r="R921" s="301"/>
      <c r="S921" s="301"/>
      <c r="T921" s="301"/>
      <c r="U921" s="301"/>
      <c r="V921" s="301"/>
      <c r="W921" s="301"/>
      <c r="X921" s="301"/>
      <c r="Y921" s="301"/>
      <c r="Z921" s="301"/>
      <c r="AA921" s="301"/>
      <c r="AB921" s="301"/>
      <c r="AC921" s="301"/>
      <c r="AD921" s="301"/>
      <c r="AE921" s="301"/>
      <c r="AF921" s="301"/>
      <c r="AG921" s="301"/>
      <c r="AH921" s="301"/>
      <c r="AI921" s="301"/>
    </row>
    <row r="922" spans="1:35" ht="20.100000000000001" hidden="1" customHeight="1" x14ac:dyDescent="0.2">
      <c r="A922" s="240">
        <v>20</v>
      </c>
      <c r="B922" s="309" t="s">
        <v>403</v>
      </c>
      <c r="C922" s="310" t="s">
        <v>426</v>
      </c>
      <c r="D922" s="310" t="s">
        <v>427</v>
      </c>
      <c r="E922" s="309">
        <v>570323.94455360342</v>
      </c>
      <c r="F922" s="242" t="s">
        <v>886</v>
      </c>
      <c r="G922" s="244" t="s">
        <v>985</v>
      </c>
      <c r="H922" s="244" t="s">
        <v>429</v>
      </c>
      <c r="I922" s="288">
        <v>2</v>
      </c>
      <c r="J922" s="244" t="s">
        <v>873</v>
      </c>
      <c r="K922" s="244">
        <v>1.2</v>
      </c>
      <c r="L922" s="244">
        <v>3</v>
      </c>
      <c r="M922" s="244" t="s">
        <v>89</v>
      </c>
      <c r="N922" s="244">
        <f t="shared" si="24"/>
        <v>3.5999999999999996</v>
      </c>
      <c r="R922" s="301"/>
      <c r="S922" s="301"/>
      <c r="T922" s="301"/>
      <c r="U922" s="301"/>
      <c r="V922" s="301"/>
      <c r="W922" s="301"/>
      <c r="X922" s="301"/>
      <c r="Y922" s="301"/>
      <c r="Z922" s="301"/>
      <c r="AA922" s="301"/>
      <c r="AB922" s="301"/>
      <c r="AC922" s="301"/>
      <c r="AD922" s="301"/>
      <c r="AE922" s="301"/>
      <c r="AF922" s="301"/>
      <c r="AG922" s="301"/>
      <c r="AH922" s="301"/>
      <c r="AI922" s="301"/>
    </row>
    <row r="923" spans="1:35" ht="20.100000000000001" hidden="1" customHeight="1" x14ac:dyDescent="0.2">
      <c r="A923" s="240">
        <v>21</v>
      </c>
      <c r="B923" s="309" t="s">
        <v>403</v>
      </c>
      <c r="C923" s="310" t="s">
        <v>426</v>
      </c>
      <c r="D923" s="310" t="s">
        <v>427</v>
      </c>
      <c r="E923" s="309">
        <v>570353.42869008845</v>
      </c>
      <c r="F923" s="310" t="s">
        <v>871</v>
      </c>
      <c r="G923" s="244" t="s">
        <v>872</v>
      </c>
      <c r="H923" s="244" t="s">
        <v>429</v>
      </c>
      <c r="I923" s="288">
        <v>1</v>
      </c>
      <c r="J923" s="244" t="s">
        <v>873</v>
      </c>
      <c r="K923" s="244">
        <v>1</v>
      </c>
      <c r="L923" s="244">
        <v>1</v>
      </c>
      <c r="M923" s="244" t="s">
        <v>89</v>
      </c>
      <c r="N923" s="244">
        <f t="shared" si="24"/>
        <v>1</v>
      </c>
      <c r="R923" s="301"/>
      <c r="S923" s="301"/>
      <c r="T923" s="301"/>
      <c r="U923" s="301"/>
      <c r="V923" s="301"/>
      <c r="W923" s="301"/>
      <c r="X923" s="301"/>
      <c r="Y923" s="301"/>
      <c r="Z923" s="301"/>
      <c r="AA923" s="301"/>
      <c r="AB923" s="301"/>
      <c r="AC923" s="301"/>
      <c r="AD923" s="301"/>
      <c r="AE923" s="301"/>
      <c r="AF923" s="301"/>
      <c r="AG923" s="301"/>
      <c r="AH923" s="301"/>
      <c r="AI923" s="301"/>
    </row>
    <row r="924" spans="1:35" ht="20.100000000000001" hidden="1" customHeight="1" x14ac:dyDescent="0.2">
      <c r="A924" s="240">
        <v>22</v>
      </c>
      <c r="B924" s="309" t="s">
        <v>403</v>
      </c>
      <c r="C924" s="310" t="s">
        <v>426</v>
      </c>
      <c r="D924" s="310" t="s">
        <v>427</v>
      </c>
      <c r="E924" s="309">
        <v>570372.91496529605</v>
      </c>
      <c r="F924" s="310" t="s">
        <v>871</v>
      </c>
      <c r="G924" s="244" t="s">
        <v>927</v>
      </c>
      <c r="H924" s="244" t="s">
        <v>429</v>
      </c>
      <c r="I924" s="288">
        <v>1</v>
      </c>
      <c r="J924" s="244" t="s">
        <v>873</v>
      </c>
      <c r="K924" s="244">
        <v>1</v>
      </c>
      <c r="L924" s="244">
        <v>1</v>
      </c>
      <c r="M924" s="244" t="s">
        <v>89</v>
      </c>
      <c r="N924" s="244">
        <f t="shared" si="24"/>
        <v>1</v>
      </c>
      <c r="R924" s="301"/>
      <c r="S924" s="301"/>
      <c r="T924" s="301"/>
      <c r="U924" s="301"/>
      <c r="V924" s="301"/>
      <c r="W924" s="301"/>
      <c r="X924" s="301"/>
      <c r="Y924" s="301"/>
      <c r="Z924" s="301"/>
      <c r="AA924" s="301"/>
      <c r="AB924" s="301"/>
      <c r="AC924" s="301"/>
      <c r="AD924" s="301"/>
      <c r="AE924" s="301"/>
      <c r="AF924" s="301"/>
      <c r="AG924" s="301"/>
      <c r="AH924" s="301"/>
      <c r="AI924" s="301"/>
    </row>
    <row r="925" spans="1:35" ht="20.100000000000001" hidden="1" customHeight="1" x14ac:dyDescent="0.2">
      <c r="A925" s="240">
        <v>23</v>
      </c>
      <c r="B925" s="309" t="s">
        <v>403</v>
      </c>
      <c r="C925" s="310" t="s">
        <v>426</v>
      </c>
      <c r="D925" s="310" t="s">
        <v>427</v>
      </c>
      <c r="E925" s="309">
        <v>570381.7186377279</v>
      </c>
      <c r="F925" s="310" t="s">
        <v>879</v>
      </c>
      <c r="G925" s="244" t="s">
        <v>984</v>
      </c>
      <c r="H925" s="244" t="s">
        <v>429</v>
      </c>
      <c r="I925" s="288">
        <v>1</v>
      </c>
      <c r="J925" s="244" t="s">
        <v>919</v>
      </c>
      <c r="K925" s="244" t="s">
        <v>89</v>
      </c>
      <c r="L925" s="244" t="s">
        <v>89</v>
      </c>
      <c r="M925" s="244">
        <v>1</v>
      </c>
      <c r="N925" s="244">
        <f t="shared" si="24"/>
        <v>0.78539816339744828</v>
      </c>
      <c r="R925" s="301"/>
      <c r="S925" s="301"/>
      <c r="T925" s="301"/>
      <c r="U925" s="301"/>
      <c r="V925" s="301"/>
      <c r="W925" s="301"/>
      <c r="X925" s="301"/>
      <c r="Y925" s="301"/>
      <c r="Z925" s="301"/>
      <c r="AA925" s="301"/>
      <c r="AB925" s="301"/>
      <c r="AC925" s="301"/>
      <c r="AD925" s="301"/>
      <c r="AE925" s="301"/>
      <c r="AF925" s="301"/>
      <c r="AG925" s="301"/>
      <c r="AH925" s="301"/>
      <c r="AI925" s="301"/>
    </row>
    <row r="926" spans="1:35" ht="20.100000000000001" hidden="1" customHeight="1" x14ac:dyDescent="0.2">
      <c r="A926" s="240">
        <v>24</v>
      </c>
      <c r="B926" s="309" t="s">
        <v>403</v>
      </c>
      <c r="C926" s="310" t="s">
        <v>426</v>
      </c>
      <c r="D926" s="310" t="s">
        <v>427</v>
      </c>
      <c r="E926" s="309">
        <v>570389.87998012255</v>
      </c>
      <c r="F926" s="310" t="s">
        <v>879</v>
      </c>
      <c r="G926" s="244" t="s">
        <v>913</v>
      </c>
      <c r="H926" s="244" t="s">
        <v>429</v>
      </c>
      <c r="I926" s="288">
        <v>1</v>
      </c>
      <c r="J926" s="244" t="s">
        <v>919</v>
      </c>
      <c r="K926" s="244" t="s">
        <v>89</v>
      </c>
      <c r="L926" s="244" t="s">
        <v>89</v>
      </c>
      <c r="M926" s="244">
        <v>1</v>
      </c>
      <c r="N926" s="244">
        <f t="shared" si="24"/>
        <v>0.78539816339744828</v>
      </c>
      <c r="R926" s="301"/>
      <c r="S926" s="301"/>
      <c r="T926" s="301"/>
      <c r="U926" s="301"/>
      <c r="V926" s="301"/>
      <c r="W926" s="301"/>
      <c r="X926" s="301"/>
      <c r="Y926" s="301"/>
      <c r="Z926" s="301"/>
      <c r="AA926" s="301"/>
      <c r="AB926" s="301"/>
      <c r="AC926" s="301"/>
      <c r="AD926" s="301"/>
      <c r="AE926" s="301"/>
      <c r="AF926" s="301"/>
      <c r="AG926" s="301"/>
      <c r="AH926" s="301"/>
      <c r="AI926" s="301"/>
    </row>
    <row r="927" spans="1:35" ht="20.100000000000001" hidden="1" customHeight="1" x14ac:dyDescent="0.2">
      <c r="A927" s="240">
        <v>25</v>
      </c>
      <c r="B927" s="309" t="s">
        <v>403</v>
      </c>
      <c r="C927" s="310" t="s">
        <v>426</v>
      </c>
      <c r="D927" s="310" t="s">
        <v>427</v>
      </c>
      <c r="E927" s="309">
        <v>570446.16000469436</v>
      </c>
      <c r="F927" s="310" t="s">
        <v>888</v>
      </c>
      <c r="G927" s="244" t="s">
        <v>926</v>
      </c>
      <c r="H927" s="244" t="s">
        <v>429</v>
      </c>
      <c r="I927" s="288">
        <v>1</v>
      </c>
      <c r="J927" s="244" t="s">
        <v>873</v>
      </c>
      <c r="K927" s="244">
        <v>0.5</v>
      </c>
      <c r="L927" s="244">
        <v>0.9</v>
      </c>
      <c r="M927" s="244" t="s">
        <v>89</v>
      </c>
      <c r="N927" s="244">
        <f t="shared" si="24"/>
        <v>0.45</v>
      </c>
      <c r="R927" s="301"/>
      <c r="S927" s="301"/>
      <c r="T927" s="301"/>
      <c r="U927" s="301"/>
      <c r="V927" s="301"/>
      <c r="W927" s="301"/>
      <c r="X927" s="301"/>
      <c r="Y927" s="301"/>
      <c r="Z927" s="301"/>
      <c r="AA927" s="301"/>
      <c r="AB927" s="301"/>
      <c r="AC927" s="301"/>
      <c r="AD927" s="301"/>
      <c r="AE927" s="301"/>
      <c r="AF927" s="301"/>
      <c r="AG927" s="301"/>
      <c r="AH927" s="301"/>
      <c r="AI927" s="301"/>
    </row>
    <row r="928" spans="1:35" ht="20.100000000000001" hidden="1" customHeight="1" x14ac:dyDescent="0.2">
      <c r="A928" s="240">
        <v>26</v>
      </c>
      <c r="B928" s="309" t="s">
        <v>403</v>
      </c>
      <c r="C928" s="310" t="s">
        <v>426</v>
      </c>
      <c r="D928" s="310" t="s">
        <v>427</v>
      </c>
      <c r="E928" s="309">
        <v>570458.63063404988</v>
      </c>
      <c r="F928" s="310" t="s">
        <v>892</v>
      </c>
      <c r="G928" s="244" t="s">
        <v>982</v>
      </c>
      <c r="H928" s="244" t="s">
        <v>429</v>
      </c>
      <c r="I928" s="288">
        <v>2</v>
      </c>
      <c r="J928" s="244" t="s">
        <v>919</v>
      </c>
      <c r="K928" s="244">
        <v>1.5</v>
      </c>
      <c r="L928" s="244">
        <v>1.5</v>
      </c>
      <c r="M928" s="244" t="s">
        <v>89</v>
      </c>
      <c r="N928" s="244">
        <f t="shared" si="24"/>
        <v>2.25</v>
      </c>
      <c r="R928" s="301"/>
      <c r="S928" s="301"/>
      <c r="T928" s="301"/>
      <c r="U928" s="301"/>
      <c r="V928" s="301"/>
      <c r="W928" s="301"/>
      <c r="X928" s="301"/>
      <c r="Y928" s="301"/>
      <c r="Z928" s="301"/>
      <c r="AA928" s="301"/>
      <c r="AB928" s="301"/>
      <c r="AC928" s="301"/>
      <c r="AD928" s="301"/>
      <c r="AE928" s="301"/>
      <c r="AF928" s="301"/>
      <c r="AG928" s="301"/>
      <c r="AH928" s="301"/>
      <c r="AI928" s="301"/>
    </row>
    <row r="929" spans="1:35" ht="20.100000000000001" hidden="1" customHeight="1" x14ac:dyDescent="0.2">
      <c r="A929" s="240">
        <v>27</v>
      </c>
      <c r="B929" s="309" t="s">
        <v>403</v>
      </c>
      <c r="C929" s="310" t="s">
        <v>426</v>
      </c>
      <c r="D929" s="310" t="s">
        <v>427</v>
      </c>
      <c r="E929" s="309">
        <v>570467.66424779838</v>
      </c>
      <c r="F929" s="310" t="s">
        <v>880</v>
      </c>
      <c r="G929" s="244" t="s">
        <v>915</v>
      </c>
      <c r="H929" s="244" t="s">
        <v>429</v>
      </c>
      <c r="I929" s="288">
        <v>1</v>
      </c>
      <c r="J929" s="244" t="s">
        <v>873</v>
      </c>
      <c r="K929" s="244">
        <v>0.5</v>
      </c>
      <c r="L929" s="244">
        <v>0.6</v>
      </c>
      <c r="M929" s="244" t="s">
        <v>89</v>
      </c>
      <c r="N929" s="244">
        <f t="shared" si="24"/>
        <v>0.3</v>
      </c>
      <c r="R929" s="301"/>
      <c r="S929" s="301"/>
      <c r="T929" s="301"/>
      <c r="U929" s="301"/>
      <c r="V929" s="301"/>
      <c r="W929" s="301"/>
      <c r="X929" s="301"/>
      <c r="Y929" s="301"/>
      <c r="Z929" s="301"/>
      <c r="AA929" s="301"/>
      <c r="AB929" s="301"/>
      <c r="AC929" s="301"/>
      <c r="AD929" s="301"/>
      <c r="AE929" s="301"/>
      <c r="AF929" s="301"/>
      <c r="AG929" s="301"/>
      <c r="AH929" s="301"/>
      <c r="AI929" s="301"/>
    </row>
    <row r="930" spans="1:35" ht="20.100000000000001" hidden="1" customHeight="1" x14ac:dyDescent="0.2">
      <c r="A930" s="240">
        <v>28</v>
      </c>
      <c r="B930" s="309" t="s">
        <v>403</v>
      </c>
      <c r="C930" s="310" t="s">
        <v>426</v>
      </c>
      <c r="D930" s="310" t="s">
        <v>427</v>
      </c>
      <c r="E930" s="309">
        <v>570470.99854574155</v>
      </c>
      <c r="F930" s="310" t="s">
        <v>880</v>
      </c>
      <c r="G930" s="244" t="s">
        <v>915</v>
      </c>
      <c r="H930" s="244" t="s">
        <v>429</v>
      </c>
      <c r="I930" s="288">
        <v>1</v>
      </c>
      <c r="J930" s="244" t="s">
        <v>873</v>
      </c>
      <c r="K930" s="244">
        <v>0.5</v>
      </c>
      <c r="L930" s="244">
        <v>0.6</v>
      </c>
      <c r="M930" s="244" t="s">
        <v>89</v>
      </c>
      <c r="N930" s="244">
        <f t="shared" si="24"/>
        <v>0.3</v>
      </c>
      <c r="R930" s="301"/>
      <c r="S930" s="301"/>
      <c r="T930" s="301"/>
      <c r="U930" s="301"/>
      <c r="V930" s="301"/>
      <c r="W930" s="301"/>
      <c r="X930" s="301"/>
      <c r="Y930" s="301"/>
      <c r="Z930" s="301"/>
      <c r="AA930" s="301"/>
      <c r="AB930" s="301"/>
      <c r="AC930" s="301"/>
      <c r="AD930" s="301"/>
      <c r="AE930" s="301"/>
      <c r="AF930" s="301"/>
      <c r="AG930" s="301"/>
      <c r="AH930" s="301"/>
      <c r="AI930" s="301"/>
    </row>
    <row r="931" spans="1:35" ht="20.100000000000001" hidden="1" customHeight="1" x14ac:dyDescent="0.2">
      <c r="A931" s="240">
        <v>29</v>
      </c>
      <c r="B931" s="309" t="s">
        <v>403</v>
      </c>
      <c r="C931" s="310" t="s">
        <v>426</v>
      </c>
      <c r="D931" s="310" t="s">
        <v>427</v>
      </c>
      <c r="E931" s="309">
        <v>570473.16364941373</v>
      </c>
      <c r="F931" s="310" t="s">
        <v>880</v>
      </c>
      <c r="G931" s="244" t="s">
        <v>915</v>
      </c>
      <c r="H931" s="244" t="s">
        <v>429</v>
      </c>
      <c r="I931" s="288">
        <v>1</v>
      </c>
      <c r="J931" s="244" t="s">
        <v>873</v>
      </c>
      <c r="K931" s="244">
        <v>0.5</v>
      </c>
      <c r="L931" s="244">
        <v>0.6</v>
      </c>
      <c r="M931" s="244" t="s">
        <v>89</v>
      </c>
      <c r="N931" s="244">
        <f t="shared" si="24"/>
        <v>0.3</v>
      </c>
      <c r="R931" s="301"/>
      <c r="S931" s="301"/>
      <c r="T931" s="301"/>
      <c r="U931" s="301"/>
      <c r="V931" s="301"/>
      <c r="W931" s="301"/>
      <c r="X931" s="301"/>
      <c r="Y931" s="301"/>
      <c r="Z931" s="301"/>
      <c r="AA931" s="301"/>
      <c r="AB931" s="301"/>
      <c r="AC931" s="301"/>
      <c r="AD931" s="301"/>
      <c r="AE931" s="301"/>
      <c r="AF931" s="301"/>
      <c r="AG931" s="301"/>
      <c r="AH931" s="301"/>
      <c r="AI931" s="301"/>
    </row>
    <row r="932" spans="1:35" ht="20.100000000000001" hidden="1" customHeight="1" x14ac:dyDescent="0.2">
      <c r="A932" s="240">
        <v>30</v>
      </c>
      <c r="B932" s="309" t="s">
        <v>403</v>
      </c>
      <c r="C932" s="310" t="s">
        <v>426</v>
      </c>
      <c r="D932" s="310" t="s">
        <v>427</v>
      </c>
      <c r="E932" s="309">
        <v>570487.72815828794</v>
      </c>
      <c r="F932" s="310" t="s">
        <v>880</v>
      </c>
      <c r="G932" s="244" t="s">
        <v>915</v>
      </c>
      <c r="H932" s="244" t="s">
        <v>429</v>
      </c>
      <c r="I932" s="288">
        <v>1</v>
      </c>
      <c r="J932" s="244" t="s">
        <v>873</v>
      </c>
      <c r="K932" s="244">
        <v>0.5</v>
      </c>
      <c r="L932" s="244">
        <v>0.6</v>
      </c>
      <c r="M932" s="244" t="s">
        <v>89</v>
      </c>
      <c r="N932" s="244">
        <f t="shared" si="24"/>
        <v>0.3</v>
      </c>
      <c r="R932" s="301"/>
      <c r="S932" s="301"/>
      <c r="T932" s="301"/>
      <c r="U932" s="301"/>
      <c r="V932" s="301"/>
      <c r="W932" s="301"/>
      <c r="X932" s="301"/>
      <c r="Y932" s="301"/>
      <c r="Z932" s="301"/>
      <c r="AA932" s="301"/>
      <c r="AB932" s="301"/>
      <c r="AC932" s="301"/>
      <c r="AD932" s="301"/>
      <c r="AE932" s="301"/>
      <c r="AF932" s="301"/>
      <c r="AG932" s="301"/>
      <c r="AH932" s="301"/>
      <c r="AI932" s="301"/>
    </row>
    <row r="933" spans="1:35" ht="20.100000000000001" hidden="1" customHeight="1" x14ac:dyDescent="0.2">
      <c r="A933" s="240">
        <v>31</v>
      </c>
      <c r="B933" s="309" t="s">
        <v>403</v>
      </c>
      <c r="C933" s="310" t="s">
        <v>426</v>
      </c>
      <c r="D933" s="310" t="s">
        <v>427</v>
      </c>
      <c r="E933" s="309">
        <v>570505.42252472544</v>
      </c>
      <c r="F933" s="310" t="s">
        <v>880</v>
      </c>
      <c r="G933" s="244" t="s">
        <v>915</v>
      </c>
      <c r="H933" s="244" t="s">
        <v>429</v>
      </c>
      <c r="I933" s="288">
        <v>1</v>
      </c>
      <c r="J933" s="244" t="s">
        <v>873</v>
      </c>
      <c r="K933" s="244">
        <v>0.5</v>
      </c>
      <c r="L933" s="244">
        <v>0.6</v>
      </c>
      <c r="M933" s="244" t="s">
        <v>89</v>
      </c>
      <c r="N933" s="244">
        <f t="shared" si="24"/>
        <v>0.3</v>
      </c>
      <c r="R933" s="301"/>
      <c r="S933" s="301"/>
      <c r="T933" s="301"/>
      <c r="U933" s="301"/>
      <c r="V933" s="301"/>
      <c r="W933" s="301"/>
      <c r="X933" s="301"/>
      <c r="Y933" s="301"/>
      <c r="Z933" s="301"/>
      <c r="AA933" s="301"/>
      <c r="AB933" s="301"/>
      <c r="AC933" s="301"/>
      <c r="AD933" s="301"/>
      <c r="AE933" s="301"/>
      <c r="AF933" s="301"/>
      <c r="AG933" s="301"/>
      <c r="AH933" s="301"/>
      <c r="AI933" s="301"/>
    </row>
    <row r="934" spans="1:35" ht="20.100000000000001" hidden="1" customHeight="1" x14ac:dyDescent="0.2">
      <c r="A934" s="240">
        <v>32</v>
      </c>
      <c r="B934" s="309" t="s">
        <v>403</v>
      </c>
      <c r="C934" s="310" t="s">
        <v>426</v>
      </c>
      <c r="D934" s="310" t="s">
        <v>427</v>
      </c>
      <c r="E934" s="309">
        <v>570508.87729015504</v>
      </c>
      <c r="F934" s="310" t="s">
        <v>894</v>
      </c>
      <c r="G934" s="244" t="s">
        <v>925</v>
      </c>
      <c r="H934" s="244" t="s">
        <v>429</v>
      </c>
      <c r="I934" s="288">
        <v>1</v>
      </c>
      <c r="J934" s="244" t="s">
        <v>919</v>
      </c>
      <c r="K934" s="244">
        <v>0.5</v>
      </c>
      <c r="L934" s="244">
        <v>0.6</v>
      </c>
      <c r="M934" s="244" t="s">
        <v>89</v>
      </c>
      <c r="N934" s="244">
        <f t="shared" si="24"/>
        <v>0.3</v>
      </c>
      <c r="R934" s="301"/>
      <c r="S934" s="301"/>
      <c r="T934" s="301"/>
      <c r="U934" s="301"/>
      <c r="V934" s="301"/>
      <c r="W934" s="301"/>
      <c r="X934" s="301"/>
      <c r="Y934" s="301"/>
      <c r="Z934" s="301"/>
      <c r="AA934" s="301"/>
      <c r="AB934" s="301"/>
      <c r="AC934" s="301"/>
      <c r="AD934" s="301"/>
      <c r="AE934" s="301"/>
      <c r="AF934" s="301"/>
      <c r="AG934" s="301"/>
      <c r="AH934" s="301"/>
      <c r="AI934" s="301"/>
    </row>
    <row r="935" spans="1:35" ht="20.100000000000001" hidden="1" customHeight="1" x14ac:dyDescent="0.2">
      <c r="A935" s="240">
        <v>33</v>
      </c>
      <c r="B935" s="309" t="s">
        <v>403</v>
      </c>
      <c r="C935" s="310" t="s">
        <v>426</v>
      </c>
      <c r="D935" s="310" t="s">
        <v>427</v>
      </c>
      <c r="E935" s="309">
        <v>570519.85406881548</v>
      </c>
      <c r="F935" s="310" t="s">
        <v>879</v>
      </c>
      <c r="G935" s="244" t="s">
        <v>913</v>
      </c>
      <c r="H935" s="244" t="s">
        <v>429</v>
      </c>
      <c r="I935" s="288">
        <v>1</v>
      </c>
      <c r="J935" s="244" t="s">
        <v>873</v>
      </c>
      <c r="K935" s="244" t="s">
        <v>89</v>
      </c>
      <c r="L935" s="244" t="s">
        <v>89</v>
      </c>
      <c r="M935" s="244">
        <v>1</v>
      </c>
      <c r="N935" s="244">
        <f t="shared" si="24"/>
        <v>0.78539816339744828</v>
      </c>
      <c r="R935" s="301"/>
      <c r="S935" s="301"/>
      <c r="T935" s="301"/>
      <c r="U935" s="301"/>
      <c r="V935" s="301"/>
      <c r="W935" s="301"/>
      <c r="X935" s="301"/>
      <c r="Y935" s="301"/>
      <c r="Z935" s="301"/>
      <c r="AA935" s="301"/>
      <c r="AB935" s="301"/>
      <c r="AC935" s="301"/>
      <c r="AD935" s="301"/>
      <c r="AE935" s="301"/>
      <c r="AF935" s="301"/>
      <c r="AG935" s="301"/>
      <c r="AH935" s="301"/>
      <c r="AI935" s="301"/>
    </row>
    <row r="936" spans="1:35" ht="20.100000000000001" hidden="1" customHeight="1" x14ac:dyDescent="0.2">
      <c r="A936" s="240">
        <v>34</v>
      </c>
      <c r="B936" s="309" t="s">
        <v>403</v>
      </c>
      <c r="C936" s="310" t="s">
        <v>426</v>
      </c>
      <c r="D936" s="310" t="s">
        <v>427</v>
      </c>
      <c r="E936" s="309">
        <v>570535.79182494548</v>
      </c>
      <c r="F936" s="310" t="s">
        <v>880</v>
      </c>
      <c r="G936" s="244" t="s">
        <v>915</v>
      </c>
      <c r="H936" s="244" t="s">
        <v>429</v>
      </c>
      <c r="I936" s="288">
        <v>1</v>
      </c>
      <c r="J936" s="244" t="s">
        <v>873</v>
      </c>
      <c r="K936" s="244">
        <v>0.5</v>
      </c>
      <c r="L936" s="244">
        <v>0.6</v>
      </c>
      <c r="M936" s="244" t="s">
        <v>89</v>
      </c>
      <c r="N936" s="244">
        <f t="shared" si="24"/>
        <v>0.3</v>
      </c>
      <c r="R936" s="301"/>
      <c r="S936" s="301"/>
      <c r="T936" s="301"/>
      <c r="U936" s="301"/>
      <c r="V936" s="301"/>
      <c r="W936" s="301"/>
      <c r="X936" s="301"/>
      <c r="Y936" s="301"/>
      <c r="Z936" s="301"/>
      <c r="AA936" s="301"/>
      <c r="AB936" s="301"/>
      <c r="AC936" s="301"/>
      <c r="AD936" s="301"/>
      <c r="AE936" s="301"/>
      <c r="AF936" s="301"/>
      <c r="AG936" s="301"/>
      <c r="AH936" s="301"/>
      <c r="AI936" s="301"/>
    </row>
    <row r="937" spans="1:35" ht="20.100000000000001" hidden="1" customHeight="1" x14ac:dyDescent="0.2">
      <c r="A937" s="240">
        <v>35</v>
      </c>
      <c r="B937" s="309" t="s">
        <v>403</v>
      </c>
      <c r="C937" s="310" t="s">
        <v>426</v>
      </c>
      <c r="D937" s="310" t="s">
        <v>427</v>
      </c>
      <c r="E937" s="309">
        <v>570544.05265563971</v>
      </c>
      <c r="F937" s="310" t="s">
        <v>894</v>
      </c>
      <c r="G937" s="244" t="s">
        <v>925</v>
      </c>
      <c r="H937" s="244" t="s">
        <v>429</v>
      </c>
      <c r="I937" s="288">
        <v>2</v>
      </c>
      <c r="J937" s="244" t="s">
        <v>873</v>
      </c>
      <c r="K937" s="244">
        <v>2.5</v>
      </c>
      <c r="L937" s="244">
        <v>1.5</v>
      </c>
      <c r="M937" s="244" t="s">
        <v>89</v>
      </c>
      <c r="N937" s="244">
        <f t="shared" si="24"/>
        <v>3.75</v>
      </c>
      <c r="R937" s="301"/>
      <c r="S937" s="301"/>
      <c r="T937" s="301"/>
      <c r="U937" s="301"/>
      <c r="V937" s="301"/>
      <c r="W937" s="301"/>
      <c r="X937" s="301"/>
      <c r="Y937" s="301"/>
      <c r="Z937" s="301"/>
      <c r="AA937" s="301"/>
      <c r="AB937" s="301"/>
      <c r="AC937" s="301"/>
      <c r="AD937" s="301"/>
      <c r="AE937" s="301"/>
      <c r="AF937" s="301"/>
      <c r="AG937" s="301"/>
      <c r="AH937" s="301"/>
      <c r="AI937" s="301"/>
    </row>
    <row r="938" spans="1:35" ht="20.100000000000001" hidden="1" customHeight="1" x14ac:dyDescent="0.2">
      <c r="A938" s="240">
        <v>36</v>
      </c>
      <c r="B938" s="309" t="s">
        <v>403</v>
      </c>
      <c r="C938" s="310" t="s">
        <v>426</v>
      </c>
      <c r="D938" s="310" t="s">
        <v>427</v>
      </c>
      <c r="E938" s="309">
        <v>570551.13056930958</v>
      </c>
      <c r="F938" s="310" t="s">
        <v>892</v>
      </c>
      <c r="G938" s="244" t="s">
        <v>982</v>
      </c>
      <c r="H938" s="244" t="s">
        <v>429</v>
      </c>
      <c r="I938" s="288">
        <v>2</v>
      </c>
      <c r="J938" s="244" t="s">
        <v>919</v>
      </c>
      <c r="K938" s="244">
        <v>2</v>
      </c>
      <c r="L938" s="244">
        <v>2</v>
      </c>
      <c r="M938" s="244" t="s">
        <v>89</v>
      </c>
      <c r="N938" s="244">
        <f t="shared" si="24"/>
        <v>4</v>
      </c>
      <c r="R938" s="301"/>
      <c r="S938" s="301"/>
      <c r="T938" s="301"/>
      <c r="U938" s="301"/>
      <c r="V938" s="301"/>
      <c r="W938" s="301"/>
      <c r="X938" s="301"/>
      <c r="Y938" s="301"/>
      <c r="Z938" s="301"/>
      <c r="AA938" s="301"/>
      <c r="AB938" s="301"/>
      <c r="AC938" s="301"/>
      <c r="AD938" s="301"/>
      <c r="AE938" s="301"/>
      <c r="AF938" s="301"/>
      <c r="AG938" s="301"/>
      <c r="AH938" s="301"/>
      <c r="AI938" s="301"/>
    </row>
    <row r="939" spans="1:35" ht="20.100000000000001" hidden="1" customHeight="1" x14ac:dyDescent="0.2">
      <c r="A939" s="240">
        <v>37</v>
      </c>
      <c r="B939" s="309" t="s">
        <v>403</v>
      </c>
      <c r="C939" s="310" t="s">
        <v>426</v>
      </c>
      <c r="D939" s="310" t="s">
        <v>427</v>
      </c>
      <c r="E939" s="309">
        <v>570562.68508031813</v>
      </c>
      <c r="F939" s="310" t="s">
        <v>871</v>
      </c>
      <c r="G939" s="244" t="s">
        <v>924</v>
      </c>
      <c r="H939" s="244" t="s">
        <v>429</v>
      </c>
      <c r="I939" s="288">
        <v>1</v>
      </c>
      <c r="J939" s="244" t="s">
        <v>873</v>
      </c>
      <c r="K939" s="244">
        <v>1</v>
      </c>
      <c r="L939" s="244">
        <v>1</v>
      </c>
      <c r="M939" s="244" t="s">
        <v>89</v>
      </c>
      <c r="N939" s="244">
        <f t="shared" si="24"/>
        <v>1</v>
      </c>
      <c r="R939" s="301"/>
      <c r="S939" s="301"/>
      <c r="T939" s="301"/>
      <c r="U939" s="301"/>
      <c r="V939" s="301"/>
      <c r="W939" s="301"/>
      <c r="X939" s="301"/>
      <c r="Y939" s="301"/>
      <c r="Z939" s="301"/>
      <c r="AA939" s="301"/>
      <c r="AB939" s="301"/>
      <c r="AC939" s="301"/>
      <c r="AD939" s="301"/>
      <c r="AE939" s="301"/>
      <c r="AF939" s="301"/>
      <c r="AG939" s="301"/>
      <c r="AH939" s="301"/>
      <c r="AI939" s="301"/>
    </row>
    <row r="940" spans="1:35" ht="20.100000000000001" hidden="1" customHeight="1" x14ac:dyDescent="0.2">
      <c r="A940" s="240">
        <v>38</v>
      </c>
      <c r="B940" s="309" t="s">
        <v>403</v>
      </c>
      <c r="C940" s="310" t="s">
        <v>426</v>
      </c>
      <c r="D940" s="310" t="s">
        <v>427</v>
      </c>
      <c r="E940" s="309">
        <v>570582.62901656132</v>
      </c>
      <c r="F940" s="310" t="s">
        <v>879</v>
      </c>
      <c r="G940" s="244" t="s">
        <v>917</v>
      </c>
      <c r="H940" s="244" t="s">
        <v>429</v>
      </c>
      <c r="I940" s="288">
        <v>1</v>
      </c>
      <c r="J940" s="244" t="s">
        <v>873</v>
      </c>
      <c r="K940" s="244" t="s">
        <v>89</v>
      </c>
      <c r="L940" s="244" t="s">
        <v>89</v>
      </c>
      <c r="M940" s="244">
        <v>1</v>
      </c>
      <c r="N940" s="244">
        <f t="shared" si="24"/>
        <v>0.78539816339744828</v>
      </c>
      <c r="R940" s="301"/>
      <c r="S940" s="301"/>
      <c r="T940" s="301"/>
      <c r="U940" s="301"/>
      <c r="V940" s="301"/>
      <c r="W940" s="301"/>
      <c r="X940" s="301"/>
      <c r="Y940" s="301"/>
      <c r="Z940" s="301"/>
      <c r="AA940" s="301"/>
      <c r="AB940" s="301"/>
      <c r="AC940" s="301"/>
      <c r="AD940" s="301"/>
      <c r="AE940" s="301"/>
      <c r="AF940" s="301"/>
      <c r="AG940" s="301"/>
      <c r="AH940" s="301"/>
      <c r="AI940" s="301"/>
    </row>
    <row r="941" spans="1:35" ht="20.100000000000001" hidden="1" customHeight="1" x14ac:dyDescent="0.2">
      <c r="A941" s="240">
        <v>39</v>
      </c>
      <c r="B941" s="309" t="s">
        <v>403</v>
      </c>
      <c r="C941" s="310" t="s">
        <v>426</v>
      </c>
      <c r="D941" s="310" t="s">
        <v>427</v>
      </c>
      <c r="E941" s="309">
        <v>570592.51202270249</v>
      </c>
      <c r="F941" s="242" t="s">
        <v>886</v>
      </c>
      <c r="G941" s="244" t="s">
        <v>985</v>
      </c>
      <c r="H941" s="244" t="s">
        <v>429</v>
      </c>
      <c r="I941" s="288">
        <v>2</v>
      </c>
      <c r="J941" s="244" t="s">
        <v>873</v>
      </c>
      <c r="K941" s="244">
        <v>1.2</v>
      </c>
      <c r="L941" s="244">
        <v>3</v>
      </c>
      <c r="M941" s="244" t="s">
        <v>89</v>
      </c>
      <c r="N941" s="244">
        <f t="shared" si="24"/>
        <v>3.5999999999999996</v>
      </c>
      <c r="R941" s="301"/>
      <c r="S941" s="301"/>
      <c r="T941" s="301"/>
      <c r="U941" s="301"/>
      <c r="V941" s="301"/>
      <c r="W941" s="301"/>
      <c r="X941" s="301"/>
      <c r="Y941" s="301"/>
      <c r="Z941" s="301"/>
      <c r="AA941" s="301"/>
      <c r="AB941" s="301"/>
      <c r="AC941" s="301"/>
      <c r="AD941" s="301"/>
      <c r="AE941" s="301"/>
      <c r="AF941" s="301"/>
      <c r="AG941" s="301"/>
      <c r="AH941" s="301"/>
      <c r="AI941" s="301"/>
    </row>
    <row r="942" spans="1:35" ht="20.100000000000001" hidden="1" customHeight="1" x14ac:dyDescent="0.2">
      <c r="A942" s="240">
        <v>40</v>
      </c>
      <c r="B942" s="309" t="s">
        <v>403</v>
      </c>
      <c r="C942" s="310" t="s">
        <v>426</v>
      </c>
      <c r="D942" s="310" t="s">
        <v>427</v>
      </c>
      <c r="E942" s="309">
        <v>570600.2694549436</v>
      </c>
      <c r="F942" s="310" t="s">
        <v>880</v>
      </c>
      <c r="G942" s="244" t="s">
        <v>915</v>
      </c>
      <c r="H942" s="244" t="s">
        <v>429</v>
      </c>
      <c r="I942" s="288">
        <v>1</v>
      </c>
      <c r="J942" s="244" t="s">
        <v>873</v>
      </c>
      <c r="K942" s="244">
        <v>0.5</v>
      </c>
      <c r="L942" s="244">
        <v>0.6</v>
      </c>
      <c r="M942" s="244" t="s">
        <v>89</v>
      </c>
      <c r="N942" s="244">
        <f t="shared" si="24"/>
        <v>0.3</v>
      </c>
      <c r="R942" s="301"/>
      <c r="S942" s="301"/>
      <c r="T942" s="301"/>
      <c r="U942" s="301"/>
      <c r="V942" s="301"/>
      <c r="W942" s="301"/>
      <c r="X942" s="301"/>
      <c r="Y942" s="301"/>
      <c r="Z942" s="301"/>
      <c r="AA942" s="301"/>
      <c r="AB942" s="301"/>
      <c r="AC942" s="301"/>
      <c r="AD942" s="301"/>
      <c r="AE942" s="301"/>
      <c r="AF942" s="301"/>
      <c r="AG942" s="301"/>
      <c r="AH942" s="301"/>
      <c r="AI942" s="301"/>
    </row>
    <row r="943" spans="1:35" ht="20.100000000000001" hidden="1" customHeight="1" x14ac:dyDescent="0.2">
      <c r="A943" s="240">
        <v>41</v>
      </c>
      <c r="B943" s="309" t="s">
        <v>403</v>
      </c>
      <c r="C943" s="310" t="s">
        <v>426</v>
      </c>
      <c r="D943" s="310" t="s">
        <v>427</v>
      </c>
      <c r="E943" s="309">
        <v>570627.01635278133</v>
      </c>
      <c r="F943" s="310" t="s">
        <v>897</v>
      </c>
      <c r="G943" s="244" t="s">
        <v>961</v>
      </c>
      <c r="H943" s="244" t="s">
        <v>429</v>
      </c>
      <c r="I943" s="288">
        <v>2</v>
      </c>
      <c r="J943" s="244" t="s">
        <v>919</v>
      </c>
      <c r="K943" s="244">
        <v>3</v>
      </c>
      <c r="L943" s="244">
        <v>2.5</v>
      </c>
      <c r="M943" s="244" t="s">
        <v>89</v>
      </c>
      <c r="N943" s="244">
        <f t="shared" si="24"/>
        <v>7.5</v>
      </c>
      <c r="R943" s="301"/>
      <c r="S943" s="301"/>
      <c r="T943" s="301"/>
      <c r="U943" s="301"/>
      <c r="V943" s="301"/>
      <c r="W943" s="301"/>
      <c r="X943" s="301"/>
      <c r="Y943" s="301"/>
      <c r="Z943" s="301"/>
      <c r="AA943" s="301"/>
      <c r="AB943" s="301"/>
      <c r="AC943" s="301"/>
      <c r="AD943" s="301"/>
      <c r="AE943" s="301"/>
      <c r="AF943" s="301"/>
      <c r="AG943" s="301"/>
      <c r="AH943" s="301"/>
      <c r="AI943" s="301"/>
    </row>
    <row r="944" spans="1:35" ht="20.100000000000001" hidden="1" customHeight="1" x14ac:dyDescent="0.2">
      <c r="A944" s="240">
        <v>42</v>
      </c>
      <c r="B944" s="309" t="s">
        <v>403</v>
      </c>
      <c r="C944" s="310" t="s">
        <v>426</v>
      </c>
      <c r="D944" s="310" t="s">
        <v>427</v>
      </c>
      <c r="E944" s="309">
        <v>570631.99922874733</v>
      </c>
      <c r="F944" s="310" t="s">
        <v>880</v>
      </c>
      <c r="G944" s="244" t="s">
        <v>915</v>
      </c>
      <c r="H944" s="244" t="s">
        <v>429</v>
      </c>
      <c r="I944" s="288">
        <v>1</v>
      </c>
      <c r="J944" s="244" t="s">
        <v>873</v>
      </c>
      <c r="K944" s="244">
        <v>0.5</v>
      </c>
      <c r="L944" s="244">
        <v>0.6</v>
      </c>
      <c r="M944" s="244" t="s">
        <v>89</v>
      </c>
      <c r="N944" s="244">
        <f t="shared" si="24"/>
        <v>0.3</v>
      </c>
      <c r="R944" s="301"/>
      <c r="S944" s="301"/>
      <c r="T944" s="301"/>
      <c r="U944" s="301"/>
      <c r="V944" s="301"/>
      <c r="W944" s="301"/>
      <c r="X944" s="301"/>
      <c r="Y944" s="301"/>
      <c r="Z944" s="301"/>
      <c r="AA944" s="301"/>
      <c r="AB944" s="301"/>
      <c r="AC944" s="301"/>
      <c r="AD944" s="301"/>
      <c r="AE944" s="301"/>
      <c r="AF944" s="301"/>
      <c r="AG944" s="301"/>
      <c r="AH944" s="301"/>
      <c r="AI944" s="301"/>
    </row>
    <row r="945" spans="1:35" ht="20.100000000000001" hidden="1" customHeight="1" x14ac:dyDescent="0.2">
      <c r="A945" s="240">
        <v>43</v>
      </c>
      <c r="B945" s="309" t="s">
        <v>403</v>
      </c>
      <c r="C945" s="310" t="s">
        <v>426</v>
      </c>
      <c r="D945" s="310" t="s">
        <v>427</v>
      </c>
      <c r="E945" s="309">
        <v>570641.67850226257</v>
      </c>
      <c r="F945" s="310" t="s">
        <v>871</v>
      </c>
      <c r="G945" s="244" t="s">
        <v>927</v>
      </c>
      <c r="H945" s="244" t="s">
        <v>429</v>
      </c>
      <c r="I945" s="288">
        <v>1</v>
      </c>
      <c r="J945" s="244" t="s">
        <v>873</v>
      </c>
      <c r="K945" s="244">
        <v>1</v>
      </c>
      <c r="L945" s="244">
        <v>1</v>
      </c>
      <c r="M945" s="244" t="s">
        <v>89</v>
      </c>
      <c r="N945" s="244">
        <f t="shared" si="24"/>
        <v>1</v>
      </c>
      <c r="R945" s="301"/>
      <c r="S945" s="301"/>
      <c r="T945" s="301"/>
      <c r="U945" s="301"/>
      <c r="V945" s="301"/>
      <c r="W945" s="301"/>
      <c r="X945" s="301"/>
      <c r="Y945" s="301"/>
      <c r="Z945" s="301"/>
      <c r="AA945" s="301"/>
      <c r="AB945" s="301"/>
      <c r="AC945" s="301"/>
      <c r="AD945" s="301"/>
      <c r="AE945" s="301"/>
      <c r="AF945" s="301"/>
      <c r="AG945" s="301"/>
      <c r="AH945" s="301"/>
      <c r="AI945" s="301"/>
    </row>
    <row r="946" spans="1:35" ht="20.100000000000001" hidden="1" customHeight="1" x14ac:dyDescent="0.2">
      <c r="A946" s="240">
        <v>44</v>
      </c>
      <c r="B946" s="309" t="s">
        <v>403</v>
      </c>
      <c r="C946" s="310" t="s">
        <v>426</v>
      </c>
      <c r="D946" s="310" t="s">
        <v>427</v>
      </c>
      <c r="E946" s="309">
        <v>570660.55125953513</v>
      </c>
      <c r="F946" s="310" t="s">
        <v>871</v>
      </c>
      <c r="G946" s="244" t="s">
        <v>962</v>
      </c>
      <c r="H946" s="244" t="s">
        <v>429</v>
      </c>
      <c r="I946" s="288">
        <v>1</v>
      </c>
      <c r="J946" s="244" t="s">
        <v>919</v>
      </c>
      <c r="K946" s="244">
        <v>1</v>
      </c>
      <c r="L946" s="244">
        <v>1</v>
      </c>
      <c r="M946" s="244" t="s">
        <v>89</v>
      </c>
      <c r="N946" s="244">
        <f t="shared" si="24"/>
        <v>1</v>
      </c>
      <c r="R946" s="301"/>
      <c r="S946" s="301"/>
      <c r="T946" s="301"/>
      <c r="U946" s="301"/>
      <c r="V946" s="301"/>
      <c r="W946" s="301"/>
      <c r="X946" s="301"/>
      <c r="Y946" s="301"/>
      <c r="Z946" s="301"/>
      <c r="AA946" s="301"/>
      <c r="AB946" s="301"/>
      <c r="AC946" s="301"/>
      <c r="AD946" s="301"/>
      <c r="AE946" s="301"/>
      <c r="AF946" s="301"/>
      <c r="AG946" s="301"/>
      <c r="AH946" s="301"/>
      <c r="AI946" s="301"/>
    </row>
    <row r="947" spans="1:35" ht="20.100000000000001" hidden="1" customHeight="1" x14ac:dyDescent="0.2">
      <c r="A947" s="240">
        <v>45</v>
      </c>
      <c r="B947" s="309" t="s">
        <v>403</v>
      </c>
      <c r="C947" s="310" t="s">
        <v>426</v>
      </c>
      <c r="D947" s="310" t="s">
        <v>427</v>
      </c>
      <c r="E947" s="309">
        <v>570667.92578974052</v>
      </c>
      <c r="F947" s="310" t="s">
        <v>880</v>
      </c>
      <c r="G947" s="244" t="s">
        <v>915</v>
      </c>
      <c r="H947" s="244" t="s">
        <v>429</v>
      </c>
      <c r="I947" s="288">
        <v>1</v>
      </c>
      <c r="J947" s="244" t="s">
        <v>873</v>
      </c>
      <c r="K947" s="244">
        <v>0.5</v>
      </c>
      <c r="L947" s="244">
        <v>0.6</v>
      </c>
      <c r="M947" s="244" t="s">
        <v>89</v>
      </c>
      <c r="N947" s="244">
        <f t="shared" si="24"/>
        <v>0.3</v>
      </c>
      <c r="R947" s="301"/>
      <c r="S947" s="301"/>
      <c r="T947" s="301"/>
      <c r="U947" s="301"/>
      <c r="V947" s="301"/>
      <c r="W947" s="301"/>
      <c r="X947" s="301"/>
      <c r="Y947" s="301"/>
      <c r="Z947" s="301"/>
      <c r="AA947" s="301"/>
      <c r="AB947" s="301"/>
      <c r="AC947" s="301"/>
      <c r="AD947" s="301"/>
      <c r="AE947" s="301"/>
      <c r="AF947" s="301"/>
      <c r="AG947" s="301"/>
      <c r="AH947" s="301"/>
      <c r="AI947" s="301"/>
    </row>
    <row r="948" spans="1:35" ht="20.100000000000001" hidden="1" customHeight="1" x14ac:dyDescent="0.2">
      <c r="A948" s="240">
        <v>46</v>
      </c>
      <c r="B948" s="309" t="s">
        <v>403</v>
      </c>
      <c r="C948" s="310" t="s">
        <v>426</v>
      </c>
      <c r="D948" s="310" t="s">
        <v>427</v>
      </c>
      <c r="E948" s="309">
        <v>570668.66818642872</v>
      </c>
      <c r="F948" s="242" t="s">
        <v>886</v>
      </c>
      <c r="G948" s="244" t="s">
        <v>986</v>
      </c>
      <c r="H948" s="244" t="s">
        <v>429</v>
      </c>
      <c r="I948" s="288">
        <v>2</v>
      </c>
      <c r="J948" s="244" t="s">
        <v>873</v>
      </c>
      <c r="K948" s="244">
        <v>3</v>
      </c>
      <c r="L948" s="244">
        <v>2</v>
      </c>
      <c r="M948" s="244" t="s">
        <v>89</v>
      </c>
      <c r="N948" s="244">
        <f t="shared" si="24"/>
        <v>6</v>
      </c>
      <c r="R948" s="301"/>
      <c r="S948" s="301"/>
      <c r="T948" s="301"/>
      <c r="U948" s="301"/>
      <c r="V948" s="301"/>
      <c r="W948" s="301"/>
      <c r="X948" s="301"/>
      <c r="Y948" s="301"/>
      <c r="Z948" s="301"/>
      <c r="AA948" s="301"/>
      <c r="AB948" s="301"/>
      <c r="AC948" s="301"/>
      <c r="AD948" s="301"/>
      <c r="AE948" s="301"/>
      <c r="AF948" s="301"/>
      <c r="AG948" s="301"/>
      <c r="AH948" s="301"/>
      <c r="AI948" s="301"/>
    </row>
    <row r="949" spans="1:35" ht="20.100000000000001" hidden="1" customHeight="1" x14ac:dyDescent="0.2">
      <c r="A949" s="240">
        <v>47</v>
      </c>
      <c r="B949" s="309" t="s">
        <v>403</v>
      </c>
      <c r="C949" s="310" t="s">
        <v>426</v>
      </c>
      <c r="D949" s="310" t="s">
        <v>427</v>
      </c>
      <c r="E949" s="309">
        <v>570668.8727589976</v>
      </c>
      <c r="F949" s="310" t="s">
        <v>880</v>
      </c>
      <c r="G949" s="244" t="s">
        <v>915</v>
      </c>
      <c r="H949" s="244" t="s">
        <v>429</v>
      </c>
      <c r="I949" s="288">
        <v>1</v>
      </c>
      <c r="J949" s="244" t="s">
        <v>873</v>
      </c>
      <c r="K949" s="244">
        <v>0.5</v>
      </c>
      <c r="L949" s="244">
        <v>0.6</v>
      </c>
      <c r="M949" s="244" t="s">
        <v>89</v>
      </c>
      <c r="N949" s="244">
        <f t="shared" si="24"/>
        <v>0.3</v>
      </c>
      <c r="R949" s="301"/>
      <c r="S949" s="301"/>
      <c r="T949" s="301"/>
      <c r="U949" s="301"/>
      <c r="V949" s="301"/>
      <c r="W949" s="301"/>
      <c r="X949" s="301"/>
      <c r="Y949" s="301"/>
      <c r="Z949" s="301"/>
      <c r="AA949" s="301"/>
      <c r="AB949" s="301"/>
      <c r="AC949" s="301"/>
      <c r="AD949" s="301"/>
      <c r="AE949" s="301"/>
      <c r="AF949" s="301"/>
      <c r="AG949" s="301"/>
      <c r="AH949" s="301"/>
      <c r="AI949" s="301"/>
    </row>
    <row r="950" spans="1:35" ht="20.100000000000001" hidden="1" customHeight="1" x14ac:dyDescent="0.2">
      <c r="A950" s="240">
        <v>48</v>
      </c>
      <c r="B950" s="309" t="s">
        <v>403</v>
      </c>
      <c r="C950" s="310" t="s">
        <v>426</v>
      </c>
      <c r="D950" s="310" t="s">
        <v>427</v>
      </c>
      <c r="E950" s="309">
        <v>570668.90387781465</v>
      </c>
      <c r="F950" s="242" t="s">
        <v>886</v>
      </c>
      <c r="G950" s="244" t="s">
        <v>987</v>
      </c>
      <c r="H950" s="244" t="s">
        <v>429</v>
      </c>
      <c r="I950" s="288">
        <v>2</v>
      </c>
      <c r="J950" s="244" t="s">
        <v>873</v>
      </c>
      <c r="K950" s="244">
        <v>2.5</v>
      </c>
      <c r="L950" s="244">
        <v>1.5</v>
      </c>
      <c r="M950" s="244" t="s">
        <v>89</v>
      </c>
      <c r="N950" s="244">
        <f t="shared" si="24"/>
        <v>3.75</v>
      </c>
      <c r="R950" s="301"/>
      <c r="S950" s="301"/>
      <c r="T950" s="301"/>
      <c r="U950" s="301"/>
      <c r="V950" s="301"/>
      <c r="W950" s="301"/>
      <c r="X950" s="301"/>
      <c r="Y950" s="301"/>
      <c r="Z950" s="301"/>
      <c r="AA950" s="301"/>
      <c r="AB950" s="301"/>
      <c r="AC950" s="301"/>
      <c r="AD950" s="301"/>
      <c r="AE950" s="301"/>
      <c r="AF950" s="301"/>
      <c r="AG950" s="301"/>
      <c r="AH950" s="301"/>
      <c r="AI950" s="301"/>
    </row>
    <row r="951" spans="1:35" ht="20.100000000000001" hidden="1" customHeight="1" x14ac:dyDescent="0.2">
      <c r="A951" s="240">
        <v>49</v>
      </c>
      <c r="B951" s="309" t="s">
        <v>403</v>
      </c>
      <c r="C951" s="310" t="s">
        <v>426</v>
      </c>
      <c r="D951" s="310" t="s">
        <v>427</v>
      </c>
      <c r="E951" s="309">
        <v>570744.47066783253</v>
      </c>
      <c r="F951" s="310" t="s">
        <v>895</v>
      </c>
      <c r="G951" s="244" t="s">
        <v>980</v>
      </c>
      <c r="H951" s="244" t="s">
        <v>429</v>
      </c>
      <c r="I951" s="288">
        <v>2</v>
      </c>
      <c r="J951" s="244" t="s">
        <v>919</v>
      </c>
      <c r="K951" s="244">
        <v>3.5</v>
      </c>
      <c r="L951" s="244">
        <v>2.5</v>
      </c>
      <c r="M951" s="244" t="s">
        <v>89</v>
      </c>
      <c r="N951" s="244">
        <f t="shared" si="24"/>
        <v>8.75</v>
      </c>
      <c r="R951" s="301"/>
      <c r="S951" s="301"/>
      <c r="T951" s="301"/>
      <c r="U951" s="301"/>
      <c r="V951" s="301"/>
      <c r="W951" s="301"/>
      <c r="X951" s="301"/>
      <c r="Y951" s="301"/>
      <c r="Z951" s="301"/>
      <c r="AA951" s="301"/>
      <c r="AB951" s="301"/>
      <c r="AC951" s="301"/>
      <c r="AD951" s="301"/>
      <c r="AE951" s="301"/>
      <c r="AF951" s="301"/>
      <c r="AG951" s="301"/>
      <c r="AH951" s="301"/>
      <c r="AI951" s="301"/>
    </row>
    <row r="952" spans="1:35" ht="20.100000000000001" hidden="1" customHeight="1" x14ac:dyDescent="0.2">
      <c r="A952" s="240">
        <v>50</v>
      </c>
      <c r="B952" s="309" t="s">
        <v>403</v>
      </c>
      <c r="C952" s="310" t="s">
        <v>426</v>
      </c>
      <c r="D952" s="310" t="s">
        <v>427</v>
      </c>
      <c r="E952" s="309">
        <v>570782.7566312307</v>
      </c>
      <c r="F952" s="310" t="s">
        <v>879</v>
      </c>
      <c r="G952" s="244" t="s">
        <v>983</v>
      </c>
      <c r="H952" s="244" t="s">
        <v>429</v>
      </c>
      <c r="I952" s="288">
        <v>1</v>
      </c>
      <c r="J952" s="244" t="s">
        <v>873</v>
      </c>
      <c r="K952" s="244" t="s">
        <v>89</v>
      </c>
      <c r="L952" s="244" t="s">
        <v>89</v>
      </c>
      <c r="M952" s="244">
        <v>1</v>
      </c>
      <c r="N952" s="244">
        <f t="shared" si="24"/>
        <v>0.78539816339744828</v>
      </c>
      <c r="R952" s="301"/>
      <c r="S952" s="301"/>
      <c r="T952" s="301"/>
      <c r="U952" s="301"/>
      <c r="V952" s="301"/>
      <c r="W952" s="301"/>
      <c r="X952" s="301"/>
      <c r="Y952" s="301"/>
      <c r="Z952" s="301"/>
      <c r="AA952" s="301"/>
      <c r="AB952" s="301"/>
      <c r="AC952" s="301"/>
      <c r="AD952" s="301"/>
      <c r="AE952" s="301"/>
      <c r="AF952" s="301"/>
      <c r="AG952" s="301"/>
      <c r="AH952" s="301"/>
      <c r="AI952" s="301"/>
    </row>
    <row r="953" spans="1:35" ht="20.100000000000001" hidden="1" customHeight="1" x14ac:dyDescent="0.2">
      <c r="A953" s="240">
        <v>51</v>
      </c>
      <c r="B953" s="309" t="s">
        <v>403</v>
      </c>
      <c r="C953" s="310" t="s">
        <v>426</v>
      </c>
      <c r="D953" s="310" t="s">
        <v>427</v>
      </c>
      <c r="E953" s="309">
        <v>570797.74065739755</v>
      </c>
      <c r="F953" s="242" t="s">
        <v>886</v>
      </c>
      <c r="G953" s="244" t="s">
        <v>981</v>
      </c>
      <c r="H953" s="244" t="s">
        <v>429</v>
      </c>
      <c r="I953" s="288">
        <v>1</v>
      </c>
      <c r="J953" s="244" t="s">
        <v>919</v>
      </c>
      <c r="K953" s="244">
        <v>1.2</v>
      </c>
      <c r="L953" s="244">
        <v>3</v>
      </c>
      <c r="M953" s="244" t="s">
        <v>89</v>
      </c>
      <c r="N953" s="244">
        <f t="shared" si="24"/>
        <v>3.5999999999999996</v>
      </c>
      <c r="R953" s="301"/>
      <c r="S953" s="301"/>
      <c r="T953" s="301"/>
      <c r="U953" s="301"/>
      <c r="V953" s="301"/>
      <c r="W953" s="301"/>
      <c r="X953" s="301"/>
      <c r="Y953" s="301"/>
      <c r="Z953" s="301"/>
      <c r="AA953" s="301"/>
      <c r="AB953" s="301"/>
      <c r="AC953" s="301"/>
      <c r="AD953" s="301"/>
      <c r="AE953" s="301"/>
      <c r="AF953" s="301"/>
      <c r="AG953" s="301"/>
      <c r="AH953" s="301"/>
      <c r="AI953" s="301"/>
    </row>
    <row r="954" spans="1:35" ht="20.100000000000001" hidden="1" customHeight="1" x14ac:dyDescent="0.2">
      <c r="A954" s="240">
        <v>52</v>
      </c>
      <c r="B954" s="309" t="s">
        <v>403</v>
      </c>
      <c r="C954" s="310" t="s">
        <v>426</v>
      </c>
      <c r="D954" s="310" t="s">
        <v>427</v>
      </c>
      <c r="E954" s="309">
        <v>570802.38513866183</v>
      </c>
      <c r="F954" s="310" t="s">
        <v>880</v>
      </c>
      <c r="G954" s="244" t="s">
        <v>915</v>
      </c>
      <c r="H954" s="244" t="s">
        <v>429</v>
      </c>
      <c r="I954" s="288">
        <v>1</v>
      </c>
      <c r="J954" s="244" t="s">
        <v>873</v>
      </c>
      <c r="K954" s="244">
        <v>0.5</v>
      </c>
      <c r="L954" s="244">
        <v>0.6</v>
      </c>
      <c r="M954" s="244" t="s">
        <v>89</v>
      </c>
      <c r="N954" s="244">
        <f t="shared" si="24"/>
        <v>0.3</v>
      </c>
      <c r="R954" s="301"/>
      <c r="S954" s="301"/>
      <c r="T954" s="301"/>
      <c r="U954" s="301"/>
      <c r="V954" s="301"/>
      <c r="W954" s="301"/>
      <c r="X954" s="301"/>
      <c r="Y954" s="301"/>
      <c r="Z954" s="301"/>
      <c r="AA954" s="301"/>
      <c r="AB954" s="301"/>
      <c r="AC954" s="301"/>
      <c r="AD954" s="301"/>
      <c r="AE954" s="301"/>
      <c r="AF954" s="301"/>
      <c r="AG954" s="301"/>
      <c r="AH954" s="301"/>
      <c r="AI954" s="301"/>
    </row>
    <row r="955" spans="1:35" ht="20.100000000000001" hidden="1" customHeight="1" x14ac:dyDescent="0.2">
      <c r="A955" s="240">
        <v>53</v>
      </c>
      <c r="B955" s="309" t="s">
        <v>403</v>
      </c>
      <c r="C955" s="310" t="s">
        <v>426</v>
      </c>
      <c r="D955" s="310" t="s">
        <v>427</v>
      </c>
      <c r="E955" s="309">
        <v>570803.41205633048</v>
      </c>
      <c r="F955" s="310" t="s">
        <v>880</v>
      </c>
      <c r="G955" s="244" t="s">
        <v>915</v>
      </c>
      <c r="H955" s="244" t="s">
        <v>429</v>
      </c>
      <c r="I955" s="288">
        <v>1</v>
      </c>
      <c r="J955" s="244" t="s">
        <v>873</v>
      </c>
      <c r="K955" s="244">
        <v>0.5</v>
      </c>
      <c r="L955" s="244">
        <v>0.6</v>
      </c>
      <c r="M955" s="244" t="s">
        <v>89</v>
      </c>
      <c r="N955" s="244">
        <f t="shared" si="24"/>
        <v>0.3</v>
      </c>
      <c r="R955" s="301"/>
      <c r="S955" s="301"/>
      <c r="T955" s="301"/>
      <c r="U955" s="301"/>
      <c r="V955" s="301"/>
      <c r="W955" s="301"/>
      <c r="X955" s="301"/>
      <c r="Y955" s="301"/>
      <c r="Z955" s="301"/>
      <c r="AA955" s="301"/>
      <c r="AB955" s="301"/>
      <c r="AC955" s="301"/>
      <c r="AD955" s="301"/>
      <c r="AE955" s="301"/>
      <c r="AF955" s="301"/>
      <c r="AG955" s="301"/>
      <c r="AH955" s="301"/>
      <c r="AI955" s="301"/>
    </row>
    <row r="956" spans="1:35" ht="20.100000000000001" hidden="1" customHeight="1" x14ac:dyDescent="0.2">
      <c r="A956" s="240">
        <v>54</v>
      </c>
      <c r="B956" s="309" t="s">
        <v>403</v>
      </c>
      <c r="C956" s="310" t="s">
        <v>426</v>
      </c>
      <c r="D956" s="310" t="s">
        <v>427</v>
      </c>
      <c r="E956" s="309">
        <v>570810.28150537424</v>
      </c>
      <c r="F956" s="310" t="s">
        <v>879</v>
      </c>
      <c r="G956" s="244" t="s">
        <v>913</v>
      </c>
      <c r="H956" s="244" t="s">
        <v>429</v>
      </c>
      <c r="I956" s="288">
        <v>1</v>
      </c>
      <c r="J956" s="244" t="s">
        <v>873</v>
      </c>
      <c r="K956" s="244" t="s">
        <v>89</v>
      </c>
      <c r="L956" s="244" t="s">
        <v>89</v>
      </c>
      <c r="M956" s="244">
        <v>1</v>
      </c>
      <c r="N956" s="244">
        <f t="shared" si="24"/>
        <v>0.78539816339744828</v>
      </c>
      <c r="R956" s="301"/>
      <c r="S956" s="301"/>
      <c r="T956" s="301"/>
      <c r="U956" s="301"/>
      <c r="V956" s="301"/>
      <c r="W956" s="301"/>
      <c r="X956" s="301"/>
      <c r="Y956" s="301"/>
      <c r="Z956" s="301"/>
      <c r="AA956" s="301"/>
      <c r="AB956" s="301"/>
      <c r="AC956" s="301"/>
      <c r="AD956" s="301"/>
      <c r="AE956" s="301"/>
      <c r="AF956" s="301"/>
      <c r="AG956" s="301"/>
      <c r="AH956" s="301"/>
      <c r="AI956" s="301"/>
    </row>
    <row r="957" spans="1:35" ht="20.100000000000001" hidden="1" customHeight="1" x14ac:dyDescent="0.2">
      <c r="A957" s="240">
        <v>55</v>
      </c>
      <c r="B957" s="309" t="s">
        <v>403</v>
      </c>
      <c r="C957" s="310" t="s">
        <v>426</v>
      </c>
      <c r="D957" s="310" t="s">
        <v>427</v>
      </c>
      <c r="E957" s="309">
        <v>570815.62922025053</v>
      </c>
      <c r="F957" s="310" t="s">
        <v>888</v>
      </c>
      <c r="G957" s="244" t="s">
        <v>926</v>
      </c>
      <c r="H957" s="244" t="s">
        <v>429</v>
      </c>
      <c r="I957" s="288">
        <v>1</v>
      </c>
      <c r="J957" s="244" t="s">
        <v>873</v>
      </c>
      <c r="K957" s="244">
        <v>0.5</v>
      </c>
      <c r="L957" s="244">
        <v>0.9</v>
      </c>
      <c r="M957" s="244" t="s">
        <v>89</v>
      </c>
      <c r="N957" s="244">
        <f t="shared" si="24"/>
        <v>0.45</v>
      </c>
      <c r="R957" s="301"/>
      <c r="S957" s="301"/>
      <c r="T957" s="301"/>
      <c r="U957" s="301"/>
      <c r="V957" s="301"/>
      <c r="W957" s="301"/>
      <c r="X957" s="301"/>
      <c r="Y957" s="301"/>
      <c r="Z957" s="301"/>
      <c r="AA957" s="301"/>
      <c r="AB957" s="301"/>
      <c r="AC957" s="301"/>
      <c r="AD957" s="301"/>
      <c r="AE957" s="301"/>
      <c r="AF957" s="301"/>
      <c r="AG957" s="301"/>
      <c r="AH957" s="301"/>
      <c r="AI957" s="301"/>
    </row>
    <row r="958" spans="1:35" ht="20.100000000000001" hidden="1" customHeight="1" x14ac:dyDescent="0.2">
      <c r="A958" s="240">
        <v>56</v>
      </c>
      <c r="B958" s="309" t="s">
        <v>403</v>
      </c>
      <c r="C958" s="310" t="s">
        <v>426</v>
      </c>
      <c r="D958" s="310" t="s">
        <v>427</v>
      </c>
      <c r="E958" s="309">
        <v>570817.21642951341</v>
      </c>
      <c r="F958" s="310" t="s">
        <v>880</v>
      </c>
      <c r="G958" s="244" t="s">
        <v>915</v>
      </c>
      <c r="H958" s="244" t="s">
        <v>429</v>
      </c>
      <c r="I958" s="288">
        <v>1</v>
      </c>
      <c r="J958" s="244" t="s">
        <v>873</v>
      </c>
      <c r="K958" s="244">
        <v>0.5</v>
      </c>
      <c r="L958" s="244">
        <v>0.6</v>
      </c>
      <c r="M958" s="244" t="s">
        <v>89</v>
      </c>
      <c r="N958" s="244">
        <f t="shared" si="24"/>
        <v>0.3</v>
      </c>
      <c r="R958" s="301"/>
      <c r="S958" s="301"/>
      <c r="T958" s="301"/>
      <c r="U958" s="301"/>
      <c r="V958" s="301"/>
      <c r="W958" s="301"/>
      <c r="X958" s="301"/>
      <c r="Y958" s="301"/>
      <c r="Z958" s="301"/>
      <c r="AA958" s="301"/>
      <c r="AB958" s="301"/>
      <c r="AC958" s="301"/>
      <c r="AD958" s="301"/>
      <c r="AE958" s="301"/>
      <c r="AF958" s="301"/>
      <c r="AG958" s="301"/>
      <c r="AH958" s="301"/>
      <c r="AI958" s="301"/>
    </row>
    <row r="959" spans="1:35" ht="20.100000000000001" hidden="1" customHeight="1" x14ac:dyDescent="0.2">
      <c r="A959" s="240">
        <v>57</v>
      </c>
      <c r="B959" s="309" t="s">
        <v>403</v>
      </c>
      <c r="C959" s="310" t="s">
        <v>426</v>
      </c>
      <c r="D959" s="310" t="s">
        <v>427</v>
      </c>
      <c r="E959" s="309">
        <v>570826.39233585866</v>
      </c>
      <c r="F959" s="310" t="s">
        <v>888</v>
      </c>
      <c r="G959" s="244" t="s">
        <v>926</v>
      </c>
      <c r="H959" s="244" t="s">
        <v>429</v>
      </c>
      <c r="I959" s="288">
        <v>1</v>
      </c>
      <c r="J959" s="244" t="s">
        <v>873</v>
      </c>
      <c r="K959" s="244">
        <v>0.5</v>
      </c>
      <c r="L959" s="244">
        <v>0.9</v>
      </c>
      <c r="M959" s="244" t="s">
        <v>89</v>
      </c>
      <c r="N959" s="244">
        <f t="shared" si="24"/>
        <v>0.45</v>
      </c>
      <c r="R959" s="301"/>
      <c r="S959" s="301"/>
      <c r="T959" s="301"/>
      <c r="U959" s="301"/>
      <c r="V959" s="301"/>
      <c r="W959" s="301"/>
      <c r="X959" s="301"/>
      <c r="Y959" s="301"/>
      <c r="Z959" s="301"/>
      <c r="AA959" s="301"/>
      <c r="AB959" s="301"/>
      <c r="AC959" s="301"/>
      <c r="AD959" s="301"/>
      <c r="AE959" s="301"/>
      <c r="AF959" s="301"/>
      <c r="AG959" s="301"/>
      <c r="AH959" s="301"/>
      <c r="AI959" s="301"/>
    </row>
    <row r="960" spans="1:35" ht="20.100000000000001" hidden="1" customHeight="1" x14ac:dyDescent="0.2">
      <c r="A960" s="240">
        <v>58</v>
      </c>
      <c r="B960" s="309" t="s">
        <v>403</v>
      </c>
      <c r="C960" s="310" t="s">
        <v>426</v>
      </c>
      <c r="D960" s="310" t="s">
        <v>427</v>
      </c>
      <c r="E960" s="309">
        <v>570833.92001394171</v>
      </c>
      <c r="F960" s="310" t="s">
        <v>871</v>
      </c>
      <c r="G960" s="244" t="s">
        <v>924</v>
      </c>
      <c r="H960" s="244" t="s">
        <v>429</v>
      </c>
      <c r="I960" s="288">
        <v>1</v>
      </c>
      <c r="J960" s="244" t="s">
        <v>873</v>
      </c>
      <c r="K960" s="244">
        <v>1</v>
      </c>
      <c r="L960" s="244">
        <v>1</v>
      </c>
      <c r="M960" s="244" t="s">
        <v>89</v>
      </c>
      <c r="N960" s="244">
        <f t="shared" si="24"/>
        <v>1</v>
      </c>
      <c r="R960" s="301"/>
      <c r="S960" s="301"/>
      <c r="T960" s="301"/>
      <c r="U960" s="301"/>
      <c r="V960" s="301"/>
      <c r="W960" s="301"/>
      <c r="X960" s="301"/>
      <c r="Y960" s="301"/>
      <c r="Z960" s="301"/>
      <c r="AA960" s="301"/>
      <c r="AB960" s="301"/>
      <c r="AC960" s="301"/>
      <c r="AD960" s="301"/>
      <c r="AE960" s="301"/>
      <c r="AF960" s="301"/>
      <c r="AG960" s="301"/>
      <c r="AH960" s="301"/>
      <c r="AI960" s="301"/>
    </row>
    <row r="961" spans="1:35" ht="20.100000000000001" hidden="1" customHeight="1" x14ac:dyDescent="0.2">
      <c r="A961" s="240">
        <v>59</v>
      </c>
      <c r="B961" s="309" t="s">
        <v>403</v>
      </c>
      <c r="C961" s="310" t="s">
        <v>426</v>
      </c>
      <c r="D961" s="310" t="s">
        <v>427</v>
      </c>
      <c r="E961" s="309">
        <v>570835.7421437999</v>
      </c>
      <c r="F961" s="310" t="s">
        <v>880</v>
      </c>
      <c r="G961" s="244" t="s">
        <v>915</v>
      </c>
      <c r="H961" s="244" t="s">
        <v>429</v>
      </c>
      <c r="I961" s="288">
        <v>1</v>
      </c>
      <c r="J961" s="244" t="s">
        <v>873</v>
      </c>
      <c r="K961" s="244">
        <v>0.5</v>
      </c>
      <c r="L961" s="244">
        <v>0.6</v>
      </c>
      <c r="M961" s="244" t="s">
        <v>89</v>
      </c>
      <c r="N961" s="244">
        <f t="shared" si="24"/>
        <v>0.3</v>
      </c>
      <c r="R961" s="301"/>
      <c r="S961" s="301"/>
      <c r="T961" s="301"/>
      <c r="U961" s="301"/>
      <c r="V961" s="301"/>
      <c r="W961" s="301"/>
      <c r="X961" s="301"/>
      <c r="Y961" s="301"/>
      <c r="Z961" s="301"/>
      <c r="AA961" s="301"/>
      <c r="AB961" s="301"/>
      <c r="AC961" s="301"/>
      <c r="AD961" s="301"/>
      <c r="AE961" s="301"/>
      <c r="AF961" s="301"/>
      <c r="AG961" s="301"/>
      <c r="AH961" s="301"/>
      <c r="AI961" s="301"/>
    </row>
    <row r="962" spans="1:35" ht="20.100000000000001" hidden="1" customHeight="1" x14ac:dyDescent="0.2">
      <c r="A962" s="240">
        <v>60</v>
      </c>
      <c r="B962" s="309" t="s">
        <v>403</v>
      </c>
      <c r="C962" s="310" t="s">
        <v>426</v>
      </c>
      <c r="D962" s="310" t="s">
        <v>427</v>
      </c>
      <c r="E962" s="309">
        <v>570837.76048537227</v>
      </c>
      <c r="F962" s="310" t="s">
        <v>880</v>
      </c>
      <c r="G962" s="244" t="s">
        <v>915</v>
      </c>
      <c r="H962" s="244" t="s">
        <v>429</v>
      </c>
      <c r="I962" s="288">
        <v>1</v>
      </c>
      <c r="J962" s="244" t="s">
        <v>873</v>
      </c>
      <c r="K962" s="244">
        <v>0.5</v>
      </c>
      <c r="L962" s="244">
        <v>0.6</v>
      </c>
      <c r="M962" s="244" t="s">
        <v>89</v>
      </c>
      <c r="N962" s="244">
        <f t="shared" si="24"/>
        <v>0.3</v>
      </c>
      <c r="R962" s="301"/>
      <c r="S962" s="301"/>
      <c r="T962" s="301"/>
      <c r="U962" s="301"/>
      <c r="V962" s="301"/>
      <c r="W962" s="301"/>
      <c r="X962" s="301"/>
      <c r="Y962" s="301"/>
      <c r="Z962" s="301"/>
      <c r="AA962" s="301"/>
      <c r="AB962" s="301"/>
      <c r="AC962" s="301"/>
      <c r="AD962" s="301"/>
      <c r="AE962" s="301"/>
      <c r="AF962" s="301"/>
      <c r="AG962" s="301"/>
      <c r="AH962" s="301"/>
      <c r="AI962" s="301"/>
    </row>
    <row r="963" spans="1:35" ht="20.100000000000001" hidden="1" customHeight="1" x14ac:dyDescent="0.2">
      <c r="A963" s="240">
        <v>61</v>
      </c>
      <c r="B963" s="309" t="s">
        <v>403</v>
      </c>
      <c r="C963" s="310" t="s">
        <v>426</v>
      </c>
      <c r="D963" s="310" t="s">
        <v>427</v>
      </c>
      <c r="E963" s="309">
        <v>570866.85835419619</v>
      </c>
      <c r="F963" s="310" t="s">
        <v>871</v>
      </c>
      <c r="G963" s="244" t="s">
        <v>924</v>
      </c>
      <c r="H963" s="244" t="s">
        <v>429</v>
      </c>
      <c r="I963" s="288">
        <v>1</v>
      </c>
      <c r="J963" s="244" t="s">
        <v>873</v>
      </c>
      <c r="K963" s="244">
        <v>1</v>
      </c>
      <c r="L963" s="244">
        <v>1</v>
      </c>
      <c r="M963" s="244" t="s">
        <v>89</v>
      </c>
      <c r="N963" s="244">
        <f t="shared" si="24"/>
        <v>1</v>
      </c>
      <c r="R963" s="301"/>
      <c r="S963" s="301"/>
      <c r="T963" s="301"/>
      <c r="U963" s="301"/>
      <c r="V963" s="301"/>
      <c r="W963" s="301"/>
      <c r="X963" s="301"/>
      <c r="Y963" s="301"/>
      <c r="Z963" s="301"/>
      <c r="AA963" s="301"/>
      <c r="AB963" s="301"/>
      <c r="AC963" s="301"/>
      <c r="AD963" s="301"/>
      <c r="AE963" s="301"/>
      <c r="AF963" s="301"/>
      <c r="AG963" s="301"/>
      <c r="AH963" s="301"/>
      <c r="AI963" s="301"/>
    </row>
    <row r="964" spans="1:35" ht="20.100000000000001" hidden="1" customHeight="1" x14ac:dyDescent="0.2">
      <c r="A964" s="240">
        <v>62</v>
      </c>
      <c r="B964" s="309" t="s">
        <v>403</v>
      </c>
      <c r="C964" s="310" t="s">
        <v>426</v>
      </c>
      <c r="D964" s="310" t="s">
        <v>427</v>
      </c>
      <c r="E964" s="309">
        <v>570888.82924760145</v>
      </c>
      <c r="F964" s="310" t="s">
        <v>871</v>
      </c>
      <c r="G964" s="244" t="s">
        <v>927</v>
      </c>
      <c r="H964" s="244" t="s">
        <v>429</v>
      </c>
      <c r="I964" s="288">
        <v>1</v>
      </c>
      <c r="J964" s="244" t="s">
        <v>873</v>
      </c>
      <c r="K964" s="244">
        <v>1</v>
      </c>
      <c r="L964" s="244">
        <v>1</v>
      </c>
      <c r="M964" s="244" t="s">
        <v>89</v>
      </c>
      <c r="N964" s="244">
        <f t="shared" si="24"/>
        <v>1</v>
      </c>
      <c r="R964" s="301"/>
      <c r="S964" s="301"/>
      <c r="T964" s="301"/>
      <c r="U964" s="301"/>
      <c r="V964" s="301"/>
      <c r="W964" s="301"/>
      <c r="X964" s="301"/>
      <c r="Y964" s="301"/>
      <c r="Z964" s="301"/>
      <c r="AA964" s="301"/>
      <c r="AB964" s="301"/>
      <c r="AC964" s="301"/>
      <c r="AD964" s="301"/>
      <c r="AE964" s="301"/>
      <c r="AF964" s="301"/>
      <c r="AG964" s="301"/>
      <c r="AH964" s="301"/>
      <c r="AI964" s="301"/>
    </row>
    <row r="965" spans="1:35" ht="20.100000000000001" hidden="1" customHeight="1" x14ac:dyDescent="0.2">
      <c r="A965" s="240">
        <v>63</v>
      </c>
      <c r="B965" s="309" t="s">
        <v>403</v>
      </c>
      <c r="C965" s="310" t="s">
        <v>426</v>
      </c>
      <c r="D965" s="310" t="s">
        <v>427</v>
      </c>
      <c r="E965" s="309">
        <v>570894.12899093761</v>
      </c>
      <c r="F965" s="310" t="s">
        <v>879</v>
      </c>
      <c r="G965" s="244" t="s">
        <v>917</v>
      </c>
      <c r="H965" s="244" t="s">
        <v>429</v>
      </c>
      <c r="I965" s="288">
        <v>1</v>
      </c>
      <c r="J965" s="244" t="s">
        <v>873</v>
      </c>
      <c r="K965" s="244" t="s">
        <v>89</v>
      </c>
      <c r="L965" s="244" t="s">
        <v>89</v>
      </c>
      <c r="M965" s="244">
        <v>1</v>
      </c>
      <c r="N965" s="244">
        <f t="shared" si="24"/>
        <v>0.78539816339744828</v>
      </c>
      <c r="R965" s="301"/>
      <c r="S965" s="301"/>
      <c r="T965" s="301"/>
      <c r="U965" s="301"/>
      <c r="V965" s="301"/>
      <c r="W965" s="301"/>
      <c r="X965" s="301"/>
      <c r="Y965" s="301"/>
      <c r="Z965" s="301"/>
      <c r="AA965" s="301"/>
      <c r="AB965" s="301"/>
      <c r="AC965" s="301"/>
      <c r="AD965" s="301"/>
      <c r="AE965" s="301"/>
      <c r="AF965" s="301"/>
      <c r="AG965" s="301"/>
      <c r="AH965" s="301"/>
      <c r="AI965" s="301"/>
    </row>
    <row r="966" spans="1:35" ht="20.100000000000001" hidden="1" customHeight="1" x14ac:dyDescent="0.2">
      <c r="A966" s="240">
        <v>64</v>
      </c>
      <c r="B966" s="309" t="s">
        <v>403</v>
      </c>
      <c r="C966" s="310" t="s">
        <v>426</v>
      </c>
      <c r="D966" s="310" t="s">
        <v>427</v>
      </c>
      <c r="E966" s="309">
        <v>570922.3910337066</v>
      </c>
      <c r="F966" s="310" t="s">
        <v>871</v>
      </c>
      <c r="G966" s="244" t="s">
        <v>932</v>
      </c>
      <c r="H966" s="244" t="s">
        <v>429</v>
      </c>
      <c r="I966" s="288">
        <v>1</v>
      </c>
      <c r="J966" s="244" t="s">
        <v>873</v>
      </c>
      <c r="K966" s="244">
        <v>1</v>
      </c>
      <c r="L966" s="244">
        <v>1</v>
      </c>
      <c r="M966" s="244" t="s">
        <v>89</v>
      </c>
      <c r="N966" s="244">
        <f t="shared" si="24"/>
        <v>1</v>
      </c>
      <c r="R966" s="301"/>
      <c r="S966" s="301"/>
      <c r="T966" s="301"/>
      <c r="U966" s="301"/>
      <c r="V966" s="301"/>
      <c r="W966" s="301"/>
      <c r="X966" s="301"/>
      <c r="Y966" s="301"/>
      <c r="Z966" s="301"/>
      <c r="AA966" s="301"/>
      <c r="AB966" s="301"/>
      <c r="AC966" s="301"/>
      <c r="AD966" s="301"/>
      <c r="AE966" s="301"/>
      <c r="AF966" s="301"/>
      <c r="AG966" s="301"/>
      <c r="AH966" s="301"/>
      <c r="AI966" s="301"/>
    </row>
    <row r="967" spans="1:35" ht="20.100000000000001" hidden="1" customHeight="1" x14ac:dyDescent="0.2">
      <c r="A967" s="240">
        <v>65</v>
      </c>
      <c r="B967" s="309" t="s">
        <v>403</v>
      </c>
      <c r="C967" s="310" t="s">
        <v>426</v>
      </c>
      <c r="D967" s="310" t="s">
        <v>427</v>
      </c>
      <c r="E967" s="309">
        <v>570941.01415503444</v>
      </c>
      <c r="F967" s="310" t="s">
        <v>871</v>
      </c>
      <c r="G967" s="244" t="s">
        <v>872</v>
      </c>
      <c r="H967" s="244" t="s">
        <v>429</v>
      </c>
      <c r="I967" s="288">
        <v>1</v>
      </c>
      <c r="J967" s="244" t="s">
        <v>873</v>
      </c>
      <c r="K967" s="244">
        <v>1</v>
      </c>
      <c r="L967" s="244">
        <v>1</v>
      </c>
      <c r="M967" s="244" t="s">
        <v>89</v>
      </c>
      <c r="N967" s="244">
        <f t="shared" si="24"/>
        <v>1</v>
      </c>
      <c r="R967" s="301"/>
      <c r="S967" s="301"/>
      <c r="T967" s="301"/>
      <c r="U967" s="301"/>
      <c r="V967" s="301"/>
      <c r="W967" s="301"/>
      <c r="X967" s="301"/>
      <c r="Y967" s="301"/>
      <c r="Z967" s="301"/>
      <c r="AA967" s="301"/>
      <c r="AB967" s="301"/>
      <c r="AC967" s="301"/>
      <c r="AD967" s="301"/>
      <c r="AE967" s="301"/>
      <c r="AF967" s="301"/>
      <c r="AG967" s="301"/>
      <c r="AH967" s="301"/>
      <c r="AI967" s="301"/>
    </row>
    <row r="968" spans="1:35" ht="20.100000000000001" hidden="1" customHeight="1" x14ac:dyDescent="0.2">
      <c r="A968" s="240">
        <v>66</v>
      </c>
      <c r="B968" s="309" t="s">
        <v>403</v>
      </c>
      <c r="C968" s="310" t="s">
        <v>426</v>
      </c>
      <c r="D968" s="310" t="s">
        <v>427</v>
      </c>
      <c r="E968" s="309">
        <v>570960.36749669071</v>
      </c>
      <c r="F968" s="310" t="s">
        <v>888</v>
      </c>
      <c r="G968" s="244" t="s">
        <v>926</v>
      </c>
      <c r="H968" s="244" t="s">
        <v>429</v>
      </c>
      <c r="I968" s="288">
        <v>1</v>
      </c>
      <c r="J968" s="244" t="s">
        <v>919</v>
      </c>
      <c r="K968" s="244">
        <v>0.5</v>
      </c>
      <c r="L968" s="244">
        <v>0.9</v>
      </c>
      <c r="M968" s="244" t="s">
        <v>89</v>
      </c>
      <c r="N968" s="244">
        <f t="shared" si="24"/>
        <v>0.45</v>
      </c>
      <c r="R968" s="301"/>
      <c r="S968" s="301"/>
      <c r="T968" s="301"/>
      <c r="U968" s="301"/>
      <c r="V968" s="301"/>
      <c r="W968" s="301"/>
      <c r="X968" s="301"/>
      <c r="Y968" s="301"/>
      <c r="Z968" s="301"/>
      <c r="AA968" s="301"/>
      <c r="AB968" s="301"/>
      <c r="AC968" s="301"/>
      <c r="AD968" s="301"/>
      <c r="AE968" s="301"/>
      <c r="AF968" s="301"/>
      <c r="AG968" s="301"/>
      <c r="AH968" s="301"/>
      <c r="AI968" s="301"/>
    </row>
    <row r="969" spans="1:35" ht="20.100000000000001" hidden="1" customHeight="1" x14ac:dyDescent="0.2">
      <c r="A969" s="240">
        <v>67</v>
      </c>
      <c r="B969" s="309" t="s">
        <v>403</v>
      </c>
      <c r="C969" s="310" t="s">
        <v>426</v>
      </c>
      <c r="D969" s="310" t="s">
        <v>427</v>
      </c>
      <c r="E969" s="309">
        <v>570970.93917199259</v>
      </c>
      <c r="F969" s="310" t="s">
        <v>871</v>
      </c>
      <c r="G969" s="244" t="s">
        <v>928</v>
      </c>
      <c r="H969" s="244" t="s">
        <v>429</v>
      </c>
      <c r="I969" s="288">
        <v>1</v>
      </c>
      <c r="J969" s="244" t="s">
        <v>873</v>
      </c>
      <c r="K969" s="244">
        <v>1</v>
      </c>
      <c r="L969" s="244">
        <v>1</v>
      </c>
      <c r="M969" s="244" t="s">
        <v>89</v>
      </c>
      <c r="N969" s="244">
        <f t="shared" si="24"/>
        <v>1</v>
      </c>
      <c r="R969" s="301"/>
      <c r="S969" s="301"/>
      <c r="T969" s="301"/>
      <c r="U969" s="301"/>
      <c r="V969" s="301"/>
      <c r="W969" s="301"/>
      <c r="X969" s="301"/>
      <c r="Y969" s="301"/>
      <c r="Z969" s="301"/>
      <c r="AA969" s="301"/>
      <c r="AB969" s="301"/>
      <c r="AC969" s="301"/>
      <c r="AD969" s="301"/>
      <c r="AE969" s="301"/>
      <c r="AF969" s="301"/>
      <c r="AG969" s="301"/>
      <c r="AH969" s="301"/>
      <c r="AI969" s="301"/>
    </row>
    <row r="970" spans="1:35" ht="20.100000000000001" hidden="1" customHeight="1" x14ac:dyDescent="0.2">
      <c r="A970" s="240">
        <v>68</v>
      </c>
      <c r="B970" s="309" t="s">
        <v>403</v>
      </c>
      <c r="C970" s="310" t="s">
        <v>426</v>
      </c>
      <c r="D970" s="310" t="s">
        <v>427</v>
      </c>
      <c r="E970" s="309">
        <v>570983.16981639748</v>
      </c>
      <c r="F970" s="310" t="s">
        <v>880</v>
      </c>
      <c r="G970" s="244" t="s">
        <v>915</v>
      </c>
      <c r="H970" s="244" t="s">
        <v>429</v>
      </c>
      <c r="I970" s="288">
        <v>1</v>
      </c>
      <c r="J970" s="244" t="s">
        <v>873</v>
      </c>
      <c r="K970" s="244">
        <v>0.5</v>
      </c>
      <c r="L970" s="244">
        <v>0.6</v>
      </c>
      <c r="M970" s="244" t="s">
        <v>89</v>
      </c>
      <c r="N970" s="244">
        <f t="shared" ref="N970:N1033" si="25">IF(M970="",K970*L970,IF(G970="R-1",K970*L970,IF(LEFT(G970,1)="R",PI()*((M970^2)/4),K970*L970)))</f>
        <v>0.3</v>
      </c>
      <c r="R970" s="301"/>
      <c r="S970" s="301"/>
      <c r="T970" s="301"/>
      <c r="U970" s="301"/>
      <c r="V970" s="301"/>
      <c r="W970" s="301"/>
      <c r="X970" s="301"/>
      <c r="Y970" s="301"/>
      <c r="Z970" s="301"/>
      <c r="AA970" s="301"/>
      <c r="AB970" s="301"/>
      <c r="AC970" s="301"/>
      <c r="AD970" s="301"/>
      <c r="AE970" s="301"/>
      <c r="AF970" s="301"/>
      <c r="AG970" s="301"/>
      <c r="AH970" s="301"/>
      <c r="AI970" s="301"/>
    </row>
    <row r="971" spans="1:35" ht="20.100000000000001" hidden="1" customHeight="1" x14ac:dyDescent="0.2">
      <c r="A971" s="240">
        <v>69</v>
      </c>
      <c r="B971" s="309" t="s">
        <v>403</v>
      </c>
      <c r="C971" s="310" t="s">
        <v>426</v>
      </c>
      <c r="D971" s="310" t="s">
        <v>427</v>
      </c>
      <c r="E971" s="309">
        <v>570992.62356463587</v>
      </c>
      <c r="F971" s="310" t="s">
        <v>880</v>
      </c>
      <c r="G971" s="244" t="s">
        <v>915</v>
      </c>
      <c r="H971" s="244" t="s">
        <v>429</v>
      </c>
      <c r="I971" s="288">
        <v>1</v>
      </c>
      <c r="J971" s="244" t="s">
        <v>919</v>
      </c>
      <c r="K971" s="244">
        <v>0.5</v>
      </c>
      <c r="L971" s="244">
        <v>0.6</v>
      </c>
      <c r="M971" s="244" t="s">
        <v>89</v>
      </c>
      <c r="N971" s="244">
        <f t="shared" si="25"/>
        <v>0.3</v>
      </c>
      <c r="R971" s="301"/>
      <c r="S971" s="301"/>
      <c r="T971" s="301"/>
      <c r="U971" s="301"/>
      <c r="V971" s="301"/>
      <c r="W971" s="301"/>
      <c r="X971" s="301"/>
      <c r="Y971" s="301"/>
      <c r="Z971" s="301"/>
      <c r="AA971" s="301"/>
      <c r="AB971" s="301"/>
      <c r="AC971" s="301"/>
      <c r="AD971" s="301"/>
      <c r="AE971" s="301"/>
      <c r="AF971" s="301"/>
      <c r="AG971" s="301"/>
      <c r="AH971" s="301"/>
      <c r="AI971" s="301"/>
    </row>
    <row r="972" spans="1:35" ht="20.100000000000001" hidden="1" customHeight="1" x14ac:dyDescent="0.2">
      <c r="A972" s="240">
        <v>70</v>
      </c>
      <c r="B972" s="309" t="s">
        <v>403</v>
      </c>
      <c r="C972" s="310" t="s">
        <v>426</v>
      </c>
      <c r="D972" s="310" t="s">
        <v>427</v>
      </c>
      <c r="E972" s="309">
        <v>570994.55639194231</v>
      </c>
      <c r="F972" s="310" t="s">
        <v>879</v>
      </c>
      <c r="G972" s="244" t="s">
        <v>913</v>
      </c>
      <c r="H972" s="244" t="s">
        <v>429</v>
      </c>
      <c r="I972" s="288">
        <v>1</v>
      </c>
      <c r="J972" s="244" t="s">
        <v>919</v>
      </c>
      <c r="K972" s="244" t="s">
        <v>89</v>
      </c>
      <c r="L972" s="244" t="s">
        <v>89</v>
      </c>
      <c r="M972" s="244">
        <v>1</v>
      </c>
      <c r="N972" s="244">
        <f t="shared" si="25"/>
        <v>0.78539816339744828</v>
      </c>
      <c r="R972" s="301"/>
      <c r="S972" s="301"/>
      <c r="T972" s="301"/>
      <c r="U972" s="301"/>
      <c r="V972" s="301"/>
      <c r="W972" s="301"/>
      <c r="X972" s="301"/>
      <c r="Y972" s="301"/>
      <c r="Z972" s="301"/>
      <c r="AA972" s="301"/>
      <c r="AB972" s="301"/>
      <c r="AC972" s="301"/>
      <c r="AD972" s="301"/>
      <c r="AE972" s="301"/>
      <c r="AF972" s="301"/>
      <c r="AG972" s="301"/>
      <c r="AH972" s="301"/>
      <c r="AI972" s="301"/>
    </row>
    <row r="973" spans="1:35" ht="20.100000000000001" hidden="1" customHeight="1" x14ac:dyDescent="0.2">
      <c r="A973" s="240">
        <v>71</v>
      </c>
      <c r="B973" s="309" t="s">
        <v>403</v>
      </c>
      <c r="C973" s="310" t="s">
        <v>426</v>
      </c>
      <c r="D973" s="310" t="s">
        <v>427</v>
      </c>
      <c r="E973" s="309">
        <v>571000.53712701076</v>
      </c>
      <c r="F973" s="310" t="s">
        <v>888</v>
      </c>
      <c r="G973" s="244" t="s">
        <v>926</v>
      </c>
      <c r="H973" s="244" t="s">
        <v>429</v>
      </c>
      <c r="I973" s="288">
        <v>1</v>
      </c>
      <c r="J973" s="244" t="s">
        <v>919</v>
      </c>
      <c r="K973" s="244">
        <v>0.5</v>
      </c>
      <c r="L973" s="244">
        <v>0.9</v>
      </c>
      <c r="M973" s="244" t="s">
        <v>89</v>
      </c>
      <c r="N973" s="244">
        <f t="shared" si="25"/>
        <v>0.45</v>
      </c>
      <c r="R973" s="301"/>
      <c r="S973" s="301"/>
      <c r="T973" s="301"/>
      <c r="U973" s="301"/>
      <c r="V973" s="301"/>
      <c r="W973" s="301"/>
      <c r="X973" s="301"/>
      <c r="Y973" s="301"/>
      <c r="Z973" s="301"/>
      <c r="AA973" s="301"/>
      <c r="AB973" s="301"/>
      <c r="AC973" s="301"/>
      <c r="AD973" s="301"/>
      <c r="AE973" s="301"/>
      <c r="AF973" s="301"/>
      <c r="AG973" s="301"/>
      <c r="AH973" s="301"/>
      <c r="AI973" s="301"/>
    </row>
    <row r="974" spans="1:35" ht="20.100000000000001" hidden="1" customHeight="1" x14ac:dyDescent="0.2">
      <c r="A974" s="240">
        <v>72</v>
      </c>
      <c r="B974" s="309" t="s">
        <v>403</v>
      </c>
      <c r="C974" s="310" t="s">
        <v>426</v>
      </c>
      <c r="D974" s="310" t="s">
        <v>427</v>
      </c>
      <c r="E974" s="309">
        <v>571001.77975867502</v>
      </c>
      <c r="F974" s="310" t="s">
        <v>892</v>
      </c>
      <c r="G974" s="244" t="s">
        <v>982</v>
      </c>
      <c r="H974" s="244" t="s">
        <v>429</v>
      </c>
      <c r="I974" s="288">
        <v>2</v>
      </c>
      <c r="J974" s="244" t="s">
        <v>919</v>
      </c>
      <c r="K974" s="244">
        <v>3</v>
      </c>
      <c r="L974" s="244">
        <v>2</v>
      </c>
      <c r="M974" s="244" t="s">
        <v>89</v>
      </c>
      <c r="N974" s="244">
        <f t="shared" si="25"/>
        <v>6</v>
      </c>
      <c r="R974" s="301"/>
      <c r="S974" s="301"/>
      <c r="T974" s="301"/>
      <c r="U974" s="301"/>
      <c r="V974" s="301"/>
      <c r="W974" s="301"/>
      <c r="X974" s="301"/>
      <c r="Y974" s="301"/>
      <c r="Z974" s="301"/>
      <c r="AA974" s="301"/>
      <c r="AB974" s="301"/>
      <c r="AC974" s="301"/>
      <c r="AD974" s="301"/>
      <c r="AE974" s="301"/>
      <c r="AF974" s="301"/>
      <c r="AG974" s="301"/>
      <c r="AH974" s="301"/>
      <c r="AI974" s="301"/>
    </row>
    <row r="975" spans="1:35" ht="20.100000000000001" hidden="1" customHeight="1" x14ac:dyDescent="0.2">
      <c r="A975" s="240">
        <v>73</v>
      </c>
      <c r="B975" s="309" t="s">
        <v>403</v>
      </c>
      <c r="C975" s="310" t="s">
        <v>426</v>
      </c>
      <c r="D975" s="310" t="s">
        <v>427</v>
      </c>
      <c r="E975" s="309">
        <v>571004.63181608554</v>
      </c>
      <c r="F975" s="310" t="s">
        <v>880</v>
      </c>
      <c r="G975" s="244" t="s">
        <v>915</v>
      </c>
      <c r="H975" s="244" t="s">
        <v>429</v>
      </c>
      <c r="I975" s="288">
        <v>1</v>
      </c>
      <c r="J975" s="244" t="s">
        <v>919</v>
      </c>
      <c r="K975" s="244">
        <v>0.5</v>
      </c>
      <c r="L975" s="244">
        <v>0.6</v>
      </c>
      <c r="M975" s="244" t="s">
        <v>89</v>
      </c>
      <c r="N975" s="244">
        <f t="shared" si="25"/>
        <v>0.3</v>
      </c>
      <c r="R975" s="301"/>
      <c r="S975" s="301"/>
      <c r="T975" s="301"/>
      <c r="U975" s="301"/>
      <c r="V975" s="301"/>
      <c r="W975" s="301"/>
      <c r="X975" s="301"/>
      <c r="Y975" s="301"/>
      <c r="Z975" s="301"/>
      <c r="AA975" s="301"/>
      <c r="AB975" s="301"/>
      <c r="AC975" s="301"/>
      <c r="AD975" s="301"/>
      <c r="AE975" s="301"/>
      <c r="AF975" s="301"/>
      <c r="AG975" s="301"/>
      <c r="AH975" s="301"/>
      <c r="AI975" s="301"/>
    </row>
    <row r="976" spans="1:35" ht="20.100000000000001" hidden="1" customHeight="1" x14ac:dyDescent="0.2">
      <c r="A976" s="240">
        <v>74</v>
      </c>
      <c r="B976" s="309" t="s">
        <v>403</v>
      </c>
      <c r="C976" s="310" t="s">
        <v>426</v>
      </c>
      <c r="D976" s="310" t="s">
        <v>427</v>
      </c>
      <c r="E976" s="309">
        <v>571017.52561851731</v>
      </c>
      <c r="F976" s="310" t="s">
        <v>879</v>
      </c>
      <c r="G976" s="244" t="s">
        <v>917</v>
      </c>
      <c r="H976" s="244" t="s">
        <v>429</v>
      </c>
      <c r="I976" s="288">
        <v>1</v>
      </c>
      <c r="J976" s="244" t="s">
        <v>919</v>
      </c>
      <c r="K976" s="244" t="s">
        <v>89</v>
      </c>
      <c r="L976" s="244" t="s">
        <v>89</v>
      </c>
      <c r="M976" s="244">
        <v>1</v>
      </c>
      <c r="N976" s="244">
        <f t="shared" si="25"/>
        <v>0.78539816339744828</v>
      </c>
      <c r="R976" s="301"/>
      <c r="S976" s="301"/>
      <c r="T976" s="301"/>
      <c r="U976" s="301"/>
      <c r="V976" s="301"/>
      <c r="W976" s="301"/>
      <c r="X976" s="301"/>
      <c r="Y976" s="301"/>
      <c r="Z976" s="301"/>
      <c r="AA976" s="301"/>
      <c r="AB976" s="301"/>
      <c r="AC976" s="301"/>
      <c r="AD976" s="301"/>
      <c r="AE976" s="301"/>
      <c r="AF976" s="301"/>
      <c r="AG976" s="301"/>
      <c r="AH976" s="301"/>
      <c r="AI976" s="301"/>
    </row>
    <row r="977" spans="1:35" ht="20.100000000000001" hidden="1" customHeight="1" x14ac:dyDescent="0.2">
      <c r="A977" s="240">
        <v>75</v>
      </c>
      <c r="B977" s="309" t="s">
        <v>403</v>
      </c>
      <c r="C977" s="310" t="s">
        <v>426</v>
      </c>
      <c r="D977" s="310" t="s">
        <v>427</v>
      </c>
      <c r="E977" s="309">
        <v>571048.31543648709</v>
      </c>
      <c r="F977" s="310" t="s">
        <v>883</v>
      </c>
      <c r="G977" s="244" t="s">
        <v>901</v>
      </c>
      <c r="H977" s="244" t="s">
        <v>869</v>
      </c>
      <c r="I977" s="288">
        <v>2</v>
      </c>
      <c r="J977" s="244" t="s">
        <v>919</v>
      </c>
      <c r="K977" s="244">
        <v>2</v>
      </c>
      <c r="L977" s="244">
        <v>1</v>
      </c>
      <c r="M977" s="244" t="s">
        <v>89</v>
      </c>
      <c r="N977" s="244">
        <f t="shared" si="25"/>
        <v>2</v>
      </c>
      <c r="R977" s="301"/>
      <c r="S977" s="301"/>
      <c r="T977" s="301"/>
      <c r="U977" s="301"/>
      <c r="V977" s="301"/>
      <c r="W977" s="301"/>
      <c r="X977" s="301"/>
      <c r="Y977" s="301"/>
      <c r="Z977" s="301"/>
      <c r="AA977" s="301"/>
      <c r="AB977" s="301"/>
      <c r="AC977" s="301"/>
      <c r="AD977" s="301"/>
      <c r="AE977" s="301"/>
      <c r="AF977" s="301"/>
      <c r="AG977" s="301"/>
      <c r="AH977" s="301"/>
      <c r="AI977" s="301"/>
    </row>
    <row r="978" spans="1:35" ht="20.100000000000001" hidden="1" customHeight="1" x14ac:dyDescent="0.2">
      <c r="A978" s="240">
        <v>76</v>
      </c>
      <c r="B978" s="309" t="s">
        <v>403</v>
      </c>
      <c r="C978" s="310" t="s">
        <v>426</v>
      </c>
      <c r="D978" s="310" t="s">
        <v>427</v>
      </c>
      <c r="E978" s="309">
        <v>588491.77043678809</v>
      </c>
      <c r="F978" s="310" t="s">
        <v>897</v>
      </c>
      <c r="G978" s="244" t="s">
        <v>922</v>
      </c>
      <c r="H978" s="244" t="s">
        <v>429</v>
      </c>
      <c r="I978" s="288">
        <v>1</v>
      </c>
      <c r="J978" s="244" t="s">
        <v>906</v>
      </c>
      <c r="K978" s="244">
        <v>2</v>
      </c>
      <c r="L978" s="244">
        <v>1.5</v>
      </c>
      <c r="M978" s="244" t="s">
        <v>89</v>
      </c>
      <c r="N978" s="244">
        <f t="shared" si="25"/>
        <v>3</v>
      </c>
      <c r="R978" s="301"/>
      <c r="S978" s="301"/>
      <c r="T978" s="301"/>
      <c r="U978" s="301"/>
      <c r="V978" s="301"/>
      <c r="W978" s="301"/>
      <c r="X978" s="301"/>
      <c r="Y978" s="301"/>
      <c r="Z978" s="301"/>
      <c r="AA978" s="301"/>
      <c r="AB978" s="301"/>
      <c r="AC978" s="301"/>
      <c r="AD978" s="301"/>
      <c r="AE978" s="301"/>
      <c r="AF978" s="301"/>
      <c r="AG978" s="301"/>
      <c r="AH978" s="301"/>
      <c r="AI978" s="301"/>
    </row>
    <row r="979" spans="1:35" ht="20.100000000000001" hidden="1" customHeight="1" x14ac:dyDescent="0.2">
      <c r="A979" s="240">
        <v>77</v>
      </c>
      <c r="B979" s="309" t="s">
        <v>403</v>
      </c>
      <c r="C979" s="310" t="s">
        <v>426</v>
      </c>
      <c r="D979" s="310" t="s">
        <v>427</v>
      </c>
      <c r="E979" s="309">
        <v>588491.83253470599</v>
      </c>
      <c r="F979" s="310" t="s">
        <v>871</v>
      </c>
      <c r="G979" s="244" t="s">
        <v>929</v>
      </c>
      <c r="H979" s="244" t="s">
        <v>429</v>
      </c>
      <c r="I979" s="288">
        <v>1</v>
      </c>
      <c r="J979" s="244" t="s">
        <v>873</v>
      </c>
      <c r="K979" s="244">
        <v>0.8</v>
      </c>
      <c r="L979" s="244">
        <v>1.5</v>
      </c>
      <c r="M979" s="244" t="s">
        <v>89</v>
      </c>
      <c r="N979" s="244">
        <f t="shared" si="25"/>
        <v>1.2000000000000002</v>
      </c>
      <c r="R979" s="301"/>
      <c r="S979" s="301"/>
      <c r="T979" s="301"/>
      <c r="U979" s="301"/>
      <c r="V979" s="301"/>
      <c r="W979" s="301"/>
      <c r="X979" s="301"/>
      <c r="Y979" s="301"/>
      <c r="Z979" s="301"/>
      <c r="AA979" s="301"/>
      <c r="AB979" s="301"/>
      <c r="AC979" s="301"/>
      <c r="AD979" s="301"/>
      <c r="AE979" s="301"/>
      <c r="AF979" s="301"/>
      <c r="AG979" s="301"/>
      <c r="AH979" s="301"/>
      <c r="AI979" s="301"/>
    </row>
    <row r="980" spans="1:35" ht="20.100000000000001" hidden="1" customHeight="1" x14ac:dyDescent="0.2">
      <c r="A980" s="240">
        <v>78</v>
      </c>
      <c r="B980" s="309" t="s">
        <v>403</v>
      </c>
      <c r="C980" s="310" t="s">
        <v>426</v>
      </c>
      <c r="D980" s="310" t="s">
        <v>427</v>
      </c>
      <c r="E980" s="309">
        <v>588493.05907984101</v>
      </c>
      <c r="F980" s="310" t="s">
        <v>871</v>
      </c>
      <c r="G980" s="244" t="s">
        <v>872</v>
      </c>
      <c r="H980" s="244" t="s">
        <v>429</v>
      </c>
      <c r="I980" s="288">
        <v>1</v>
      </c>
      <c r="J980" s="244" t="s">
        <v>873</v>
      </c>
      <c r="K980" s="244">
        <v>1</v>
      </c>
      <c r="L980" s="244">
        <v>1</v>
      </c>
      <c r="M980" s="244" t="s">
        <v>89</v>
      </c>
      <c r="N980" s="244">
        <f t="shared" si="25"/>
        <v>1</v>
      </c>
      <c r="R980" s="301"/>
      <c r="S980" s="301"/>
      <c r="T980" s="301"/>
      <c r="U980" s="301"/>
      <c r="V980" s="301"/>
      <c r="W980" s="301"/>
      <c r="X980" s="301"/>
      <c r="Y980" s="301"/>
      <c r="Z980" s="301"/>
      <c r="AA980" s="301"/>
      <c r="AB980" s="301"/>
      <c r="AC980" s="301"/>
      <c r="AD980" s="301"/>
      <c r="AE980" s="301"/>
      <c r="AF980" s="301"/>
      <c r="AG980" s="301"/>
      <c r="AH980" s="301"/>
      <c r="AI980" s="301"/>
    </row>
    <row r="981" spans="1:35" ht="20.100000000000001" hidden="1" customHeight="1" x14ac:dyDescent="0.2">
      <c r="A981" s="240">
        <v>79</v>
      </c>
      <c r="B981" s="309" t="s">
        <v>403</v>
      </c>
      <c r="C981" s="310" t="s">
        <v>426</v>
      </c>
      <c r="D981" s="310" t="s">
        <v>427</v>
      </c>
      <c r="E981" s="309">
        <v>588494.90375502955</v>
      </c>
      <c r="F981" s="310" t="s">
        <v>879</v>
      </c>
      <c r="G981" s="244" t="s">
        <v>957</v>
      </c>
      <c r="H981" s="244" t="s">
        <v>429</v>
      </c>
      <c r="I981" s="288">
        <v>1</v>
      </c>
      <c r="J981" s="244" t="s">
        <v>873</v>
      </c>
      <c r="K981" s="244" t="s">
        <v>89</v>
      </c>
      <c r="L981" s="244" t="s">
        <v>89</v>
      </c>
      <c r="M981" s="244">
        <v>1</v>
      </c>
      <c r="N981" s="244">
        <f t="shared" si="25"/>
        <v>0.78539816339744828</v>
      </c>
      <c r="R981" s="301"/>
      <c r="S981" s="301"/>
      <c r="T981" s="301"/>
      <c r="U981" s="301"/>
      <c r="V981" s="301"/>
      <c r="W981" s="301"/>
      <c r="X981" s="301"/>
      <c r="Y981" s="301"/>
      <c r="Z981" s="301"/>
      <c r="AA981" s="301"/>
      <c r="AB981" s="301"/>
      <c r="AC981" s="301"/>
      <c r="AD981" s="301"/>
      <c r="AE981" s="301"/>
      <c r="AF981" s="301"/>
      <c r="AG981" s="301"/>
      <c r="AH981" s="301"/>
      <c r="AI981" s="301"/>
    </row>
    <row r="982" spans="1:35" ht="20.100000000000001" hidden="1" customHeight="1" x14ac:dyDescent="0.2">
      <c r="A982" s="240">
        <v>80</v>
      </c>
      <c r="B982" s="309" t="s">
        <v>403</v>
      </c>
      <c r="C982" s="310" t="s">
        <v>426</v>
      </c>
      <c r="D982" s="310" t="s">
        <v>427</v>
      </c>
      <c r="E982" s="309">
        <v>588498.78005069832</v>
      </c>
      <c r="F982" s="310" t="s">
        <v>879</v>
      </c>
      <c r="G982" s="244" t="s">
        <v>957</v>
      </c>
      <c r="H982" s="244" t="s">
        <v>429</v>
      </c>
      <c r="I982" s="288">
        <v>1</v>
      </c>
      <c r="J982" s="244" t="s">
        <v>873</v>
      </c>
      <c r="K982" s="244" t="s">
        <v>89</v>
      </c>
      <c r="L982" s="244" t="s">
        <v>89</v>
      </c>
      <c r="M982" s="244">
        <v>1</v>
      </c>
      <c r="N982" s="244">
        <f t="shared" si="25"/>
        <v>0.78539816339744828</v>
      </c>
      <c r="R982" s="301"/>
      <c r="S982" s="301"/>
      <c r="T982" s="301"/>
      <c r="U982" s="301"/>
      <c r="V982" s="301"/>
      <c r="W982" s="301"/>
      <c r="X982" s="301"/>
      <c r="Y982" s="301"/>
      <c r="Z982" s="301"/>
      <c r="AA982" s="301"/>
      <c r="AB982" s="301"/>
      <c r="AC982" s="301"/>
      <c r="AD982" s="301"/>
      <c r="AE982" s="301"/>
      <c r="AF982" s="301"/>
      <c r="AG982" s="301"/>
      <c r="AH982" s="301"/>
      <c r="AI982" s="301"/>
    </row>
    <row r="983" spans="1:35" ht="20.100000000000001" hidden="1" customHeight="1" x14ac:dyDescent="0.2">
      <c r="A983" s="240">
        <v>81</v>
      </c>
      <c r="B983" s="309" t="s">
        <v>403</v>
      </c>
      <c r="C983" s="310" t="s">
        <v>426</v>
      </c>
      <c r="D983" s="310" t="s">
        <v>427</v>
      </c>
      <c r="E983" s="309">
        <v>588500.56273240305</v>
      </c>
      <c r="F983" s="310" t="s">
        <v>871</v>
      </c>
      <c r="G983" s="244" t="s">
        <v>872</v>
      </c>
      <c r="H983" s="244" t="s">
        <v>429</v>
      </c>
      <c r="I983" s="288">
        <v>1</v>
      </c>
      <c r="J983" s="244" t="s">
        <v>873</v>
      </c>
      <c r="K983" s="244">
        <v>1</v>
      </c>
      <c r="L983" s="244">
        <v>1</v>
      </c>
      <c r="M983" s="244" t="s">
        <v>89</v>
      </c>
      <c r="N983" s="244">
        <f t="shared" si="25"/>
        <v>1</v>
      </c>
      <c r="R983" s="301"/>
      <c r="S983" s="301"/>
      <c r="T983" s="301"/>
      <c r="U983" s="301"/>
      <c r="V983" s="301"/>
      <c r="W983" s="301"/>
      <c r="X983" s="301"/>
      <c r="Y983" s="301"/>
      <c r="Z983" s="301"/>
      <c r="AA983" s="301"/>
      <c r="AB983" s="301"/>
      <c r="AC983" s="301"/>
      <c r="AD983" s="301"/>
      <c r="AE983" s="301"/>
      <c r="AF983" s="301"/>
      <c r="AG983" s="301"/>
      <c r="AH983" s="301"/>
      <c r="AI983" s="301"/>
    </row>
    <row r="984" spans="1:35" ht="20.100000000000001" hidden="1" customHeight="1" x14ac:dyDescent="0.2">
      <c r="A984" s="240">
        <v>82</v>
      </c>
      <c r="B984" s="309" t="s">
        <v>403</v>
      </c>
      <c r="C984" s="310" t="s">
        <v>426</v>
      </c>
      <c r="D984" s="310" t="s">
        <v>427</v>
      </c>
      <c r="E984" s="309">
        <v>588502.59452882211</v>
      </c>
      <c r="F984" s="310" t="s">
        <v>895</v>
      </c>
      <c r="G984" s="244" t="s">
        <v>988</v>
      </c>
      <c r="H984" s="244" t="s">
        <v>429</v>
      </c>
      <c r="I984" s="288">
        <v>2</v>
      </c>
      <c r="J984" s="244" t="s">
        <v>873</v>
      </c>
      <c r="K984" s="244">
        <v>2.5</v>
      </c>
      <c r="L984" s="244">
        <v>1</v>
      </c>
      <c r="M984" s="244" t="s">
        <v>89</v>
      </c>
      <c r="N984" s="244">
        <f t="shared" si="25"/>
        <v>2.5</v>
      </c>
      <c r="R984" s="301"/>
      <c r="S984" s="301"/>
      <c r="T984" s="301"/>
      <c r="U984" s="301"/>
      <c r="V984" s="301"/>
      <c r="W984" s="301"/>
      <c r="X984" s="301"/>
      <c r="Y984" s="301"/>
      <c r="Z984" s="301"/>
      <c r="AA984" s="301"/>
      <c r="AB984" s="301"/>
      <c r="AC984" s="301"/>
      <c r="AD984" s="301"/>
      <c r="AE984" s="301"/>
      <c r="AF984" s="301"/>
      <c r="AG984" s="301"/>
      <c r="AH984" s="301"/>
      <c r="AI984" s="301"/>
    </row>
    <row r="985" spans="1:35" ht="20.100000000000001" hidden="1" customHeight="1" x14ac:dyDescent="0.2">
      <c r="A985" s="240">
        <v>83</v>
      </c>
      <c r="B985" s="309" t="s">
        <v>403</v>
      </c>
      <c r="C985" s="310" t="s">
        <v>426</v>
      </c>
      <c r="D985" s="310" t="s">
        <v>427</v>
      </c>
      <c r="E985" s="309">
        <v>588507.80035331473</v>
      </c>
      <c r="F985" s="310" t="s">
        <v>892</v>
      </c>
      <c r="G985" s="244" t="s">
        <v>903</v>
      </c>
      <c r="H985" s="310" t="s">
        <v>429</v>
      </c>
      <c r="I985" s="288">
        <v>1</v>
      </c>
      <c r="J985" s="244" t="s">
        <v>873</v>
      </c>
      <c r="K985" s="244">
        <v>0.5</v>
      </c>
      <c r="L985" s="244">
        <v>0.5</v>
      </c>
      <c r="M985" s="244" t="s">
        <v>89</v>
      </c>
      <c r="N985" s="244">
        <f t="shared" si="25"/>
        <v>0.25</v>
      </c>
      <c r="R985" s="301"/>
      <c r="S985" s="301"/>
      <c r="T985" s="301"/>
      <c r="U985" s="301"/>
      <c r="V985" s="301"/>
      <c r="W985" s="301"/>
      <c r="X985" s="301"/>
      <c r="Y985" s="301"/>
      <c r="Z985" s="301"/>
      <c r="AA985" s="301"/>
      <c r="AB985" s="301"/>
      <c r="AC985" s="301"/>
      <c r="AD985" s="301"/>
      <c r="AE985" s="301"/>
      <c r="AF985" s="301"/>
      <c r="AG985" s="301"/>
      <c r="AH985" s="301"/>
      <c r="AI985" s="301"/>
    </row>
    <row r="986" spans="1:35" ht="20.100000000000001" hidden="1" customHeight="1" x14ac:dyDescent="0.2">
      <c r="A986" s="240">
        <v>84</v>
      </c>
      <c r="B986" s="309" t="s">
        <v>403</v>
      </c>
      <c r="C986" s="310" t="s">
        <v>426</v>
      </c>
      <c r="D986" s="310" t="s">
        <v>427</v>
      </c>
      <c r="E986" s="309">
        <v>588521.05238319607</v>
      </c>
      <c r="F986" s="310" t="s">
        <v>895</v>
      </c>
      <c r="G986" s="244" t="s">
        <v>988</v>
      </c>
      <c r="H986" s="244" t="s">
        <v>429</v>
      </c>
      <c r="I986" s="288">
        <v>1</v>
      </c>
      <c r="J986" s="244" t="s">
        <v>906</v>
      </c>
      <c r="K986" s="244">
        <v>2</v>
      </c>
      <c r="L986" s="244">
        <v>2</v>
      </c>
      <c r="M986" s="244" t="s">
        <v>89</v>
      </c>
      <c r="N986" s="244">
        <f t="shared" si="25"/>
        <v>4</v>
      </c>
      <c r="R986" s="301"/>
      <c r="S986" s="301"/>
      <c r="T986" s="301"/>
      <c r="U986" s="301"/>
      <c r="V986" s="301"/>
      <c r="W986" s="301"/>
      <c r="X986" s="301"/>
      <c r="Y986" s="301"/>
      <c r="Z986" s="301"/>
      <c r="AA986" s="301"/>
      <c r="AB986" s="301"/>
      <c r="AC986" s="301"/>
      <c r="AD986" s="301"/>
      <c r="AE986" s="301"/>
      <c r="AF986" s="301"/>
      <c r="AG986" s="301"/>
      <c r="AH986" s="301"/>
      <c r="AI986" s="301"/>
    </row>
    <row r="987" spans="1:35" ht="20.100000000000001" hidden="1" customHeight="1" x14ac:dyDescent="0.2">
      <c r="A987" s="240">
        <v>85</v>
      </c>
      <c r="B987" s="309" t="s">
        <v>403</v>
      </c>
      <c r="C987" s="310" t="s">
        <v>426</v>
      </c>
      <c r="D987" s="310" t="s">
        <v>427</v>
      </c>
      <c r="E987" s="309">
        <v>588523.84416735778</v>
      </c>
      <c r="F987" s="310" t="s">
        <v>871</v>
      </c>
      <c r="G987" s="244" t="s">
        <v>927</v>
      </c>
      <c r="H987" s="244" t="s">
        <v>429</v>
      </c>
      <c r="I987" s="288">
        <v>1</v>
      </c>
      <c r="J987" s="244" t="s">
        <v>873</v>
      </c>
      <c r="K987" s="244">
        <v>1</v>
      </c>
      <c r="L987" s="244">
        <v>1</v>
      </c>
      <c r="M987" s="244" t="s">
        <v>89</v>
      </c>
      <c r="N987" s="244">
        <f t="shared" si="25"/>
        <v>1</v>
      </c>
      <c r="R987" s="301"/>
      <c r="S987" s="301"/>
      <c r="T987" s="301"/>
      <c r="U987" s="301"/>
      <c r="V987" s="301"/>
      <c r="W987" s="301"/>
      <c r="X987" s="301"/>
      <c r="Y987" s="301"/>
      <c r="Z987" s="301"/>
      <c r="AA987" s="301"/>
      <c r="AB987" s="301"/>
      <c r="AC987" s="301"/>
      <c r="AD987" s="301"/>
      <c r="AE987" s="301"/>
      <c r="AF987" s="301"/>
      <c r="AG987" s="301"/>
      <c r="AH987" s="301"/>
      <c r="AI987" s="301"/>
    </row>
    <row r="988" spans="1:35" ht="20.100000000000001" hidden="1" customHeight="1" x14ac:dyDescent="0.2">
      <c r="A988" s="240">
        <v>86</v>
      </c>
      <c r="B988" s="309" t="s">
        <v>403</v>
      </c>
      <c r="C988" s="310" t="s">
        <v>426</v>
      </c>
      <c r="D988" s="310" t="s">
        <v>427</v>
      </c>
      <c r="E988" s="309">
        <v>588525.76536861935</v>
      </c>
      <c r="F988" s="310" t="s">
        <v>871</v>
      </c>
      <c r="G988" s="244" t="s">
        <v>929</v>
      </c>
      <c r="H988" s="244" t="s">
        <v>429</v>
      </c>
      <c r="I988" s="288">
        <v>1</v>
      </c>
      <c r="J988" s="244" t="s">
        <v>873</v>
      </c>
      <c r="K988" s="244">
        <v>0.8</v>
      </c>
      <c r="L988" s="244">
        <v>1.5</v>
      </c>
      <c r="M988" s="244" t="s">
        <v>89</v>
      </c>
      <c r="N988" s="244">
        <f t="shared" si="25"/>
        <v>1.2000000000000002</v>
      </c>
      <c r="R988" s="301"/>
      <c r="S988" s="301"/>
      <c r="T988" s="301"/>
      <c r="U988" s="301"/>
      <c r="V988" s="301"/>
      <c r="W988" s="301"/>
      <c r="X988" s="301"/>
      <c r="Y988" s="301"/>
      <c r="Z988" s="301"/>
      <c r="AA988" s="301"/>
      <c r="AB988" s="301"/>
      <c r="AC988" s="301"/>
      <c r="AD988" s="301"/>
      <c r="AE988" s="301"/>
      <c r="AF988" s="301"/>
      <c r="AG988" s="301"/>
      <c r="AH988" s="301"/>
      <c r="AI988" s="301"/>
    </row>
    <row r="989" spans="1:35" ht="20.100000000000001" hidden="1" customHeight="1" x14ac:dyDescent="0.2">
      <c r="A989" s="240">
        <v>87</v>
      </c>
      <c r="B989" s="309" t="s">
        <v>403</v>
      </c>
      <c r="C989" s="310" t="s">
        <v>426</v>
      </c>
      <c r="D989" s="310" t="s">
        <v>427</v>
      </c>
      <c r="E989" s="309">
        <v>588525.94261540414</v>
      </c>
      <c r="F989" s="310" t="s">
        <v>877</v>
      </c>
      <c r="G989" s="244" t="s">
        <v>923</v>
      </c>
      <c r="H989" s="244" t="s">
        <v>429</v>
      </c>
      <c r="I989" s="288">
        <v>2</v>
      </c>
      <c r="J989" s="244" t="s">
        <v>873</v>
      </c>
      <c r="K989" s="244">
        <v>2</v>
      </c>
      <c r="L989" s="244">
        <v>1.5</v>
      </c>
      <c r="M989" s="244" t="s">
        <v>89</v>
      </c>
      <c r="N989" s="244">
        <f t="shared" si="25"/>
        <v>3</v>
      </c>
      <c r="R989" s="301"/>
      <c r="S989" s="301"/>
      <c r="T989" s="301"/>
      <c r="U989" s="301"/>
      <c r="V989" s="301"/>
      <c r="W989" s="301"/>
      <c r="X989" s="301"/>
      <c r="Y989" s="301"/>
      <c r="Z989" s="301"/>
      <c r="AA989" s="301"/>
      <c r="AB989" s="301"/>
      <c r="AC989" s="301"/>
      <c r="AD989" s="301"/>
      <c r="AE989" s="301"/>
      <c r="AF989" s="301"/>
      <c r="AG989" s="301"/>
      <c r="AH989" s="301"/>
      <c r="AI989" s="301"/>
    </row>
    <row r="990" spans="1:35" ht="20.100000000000001" hidden="1" customHeight="1" x14ac:dyDescent="0.2">
      <c r="A990" s="240">
        <v>88</v>
      </c>
      <c r="B990" s="309" t="s">
        <v>403</v>
      </c>
      <c r="C990" s="310" t="s">
        <v>426</v>
      </c>
      <c r="D990" s="310" t="s">
        <v>427</v>
      </c>
      <c r="E990" s="309">
        <v>588530.41046543419</v>
      </c>
      <c r="F990" s="310" t="s">
        <v>871</v>
      </c>
      <c r="G990" s="244" t="s">
        <v>872</v>
      </c>
      <c r="H990" s="244" t="s">
        <v>429</v>
      </c>
      <c r="I990" s="288">
        <v>1</v>
      </c>
      <c r="J990" s="244" t="s">
        <v>873</v>
      </c>
      <c r="K990" s="244">
        <v>1</v>
      </c>
      <c r="L990" s="244">
        <v>1</v>
      </c>
      <c r="M990" s="244" t="s">
        <v>89</v>
      </c>
      <c r="N990" s="244">
        <f t="shared" si="25"/>
        <v>1</v>
      </c>
      <c r="R990" s="301"/>
      <c r="S990" s="301"/>
      <c r="T990" s="301"/>
      <c r="U990" s="301"/>
      <c r="V990" s="301"/>
      <c r="W990" s="301"/>
      <c r="X990" s="301"/>
      <c r="Y990" s="301"/>
      <c r="Z990" s="301"/>
      <c r="AA990" s="301"/>
      <c r="AB990" s="301"/>
      <c r="AC990" s="301"/>
      <c r="AD990" s="301"/>
      <c r="AE990" s="301"/>
      <c r="AF990" s="301"/>
      <c r="AG990" s="301"/>
      <c r="AH990" s="301"/>
      <c r="AI990" s="301"/>
    </row>
    <row r="991" spans="1:35" ht="20.100000000000001" hidden="1" customHeight="1" x14ac:dyDescent="0.2">
      <c r="A991" s="240">
        <v>89</v>
      </c>
      <c r="B991" s="309" t="s">
        <v>403</v>
      </c>
      <c r="C991" s="310" t="s">
        <v>426</v>
      </c>
      <c r="D991" s="310" t="s">
        <v>427</v>
      </c>
      <c r="E991" s="309">
        <v>588538.69277994568</v>
      </c>
      <c r="F991" s="310" t="s">
        <v>871</v>
      </c>
      <c r="G991" s="244" t="s">
        <v>929</v>
      </c>
      <c r="H991" s="244" t="s">
        <v>429</v>
      </c>
      <c r="I991" s="288">
        <v>1</v>
      </c>
      <c r="J991" s="244" t="s">
        <v>873</v>
      </c>
      <c r="K991" s="244">
        <v>0.8</v>
      </c>
      <c r="L991" s="244">
        <v>1.5</v>
      </c>
      <c r="M991" s="244" t="s">
        <v>89</v>
      </c>
      <c r="N991" s="244">
        <f t="shared" si="25"/>
        <v>1.2000000000000002</v>
      </c>
      <c r="R991" s="301"/>
      <c r="S991" s="301"/>
      <c r="T991" s="301"/>
      <c r="U991" s="301"/>
      <c r="V991" s="301"/>
      <c r="W991" s="301"/>
      <c r="X991" s="301"/>
      <c r="Y991" s="301"/>
      <c r="Z991" s="301"/>
      <c r="AA991" s="301"/>
      <c r="AB991" s="301"/>
      <c r="AC991" s="301"/>
      <c r="AD991" s="301"/>
      <c r="AE991" s="301"/>
      <c r="AF991" s="301"/>
      <c r="AG991" s="301"/>
      <c r="AH991" s="301"/>
      <c r="AI991" s="301"/>
    </row>
    <row r="992" spans="1:35" ht="20.100000000000001" hidden="1" customHeight="1" x14ac:dyDescent="0.2">
      <c r="A992" s="240">
        <v>90</v>
      </c>
      <c r="B992" s="309" t="s">
        <v>403</v>
      </c>
      <c r="C992" s="310" t="s">
        <v>426</v>
      </c>
      <c r="D992" s="310" t="s">
        <v>427</v>
      </c>
      <c r="E992" s="309">
        <v>588541.7121020956</v>
      </c>
      <c r="F992" s="310" t="s">
        <v>871</v>
      </c>
      <c r="G992" s="244" t="s">
        <v>916</v>
      </c>
      <c r="H992" s="244" t="s">
        <v>429</v>
      </c>
      <c r="I992" s="288">
        <v>1</v>
      </c>
      <c r="J992" s="244" t="s">
        <v>873</v>
      </c>
      <c r="K992" s="244">
        <v>1</v>
      </c>
      <c r="L992" s="244">
        <v>1</v>
      </c>
      <c r="M992" s="244" t="s">
        <v>89</v>
      </c>
      <c r="N992" s="244">
        <f t="shared" si="25"/>
        <v>1</v>
      </c>
      <c r="R992" s="301"/>
      <c r="S992" s="301"/>
      <c r="T992" s="301"/>
      <c r="U992" s="301"/>
      <c r="V992" s="301"/>
      <c r="W992" s="301"/>
      <c r="X992" s="301"/>
      <c r="Y992" s="301"/>
      <c r="Z992" s="301"/>
      <c r="AA992" s="301"/>
      <c r="AB992" s="301"/>
      <c r="AC992" s="301"/>
      <c r="AD992" s="301"/>
      <c r="AE992" s="301"/>
      <c r="AF992" s="301"/>
      <c r="AG992" s="301"/>
      <c r="AH992" s="301"/>
      <c r="AI992" s="301"/>
    </row>
    <row r="993" spans="1:35" ht="20.100000000000001" hidden="1" customHeight="1" x14ac:dyDescent="0.2">
      <c r="A993" s="240">
        <v>91</v>
      </c>
      <c r="B993" s="309" t="s">
        <v>403</v>
      </c>
      <c r="C993" s="310" t="s">
        <v>426</v>
      </c>
      <c r="D993" s="310" t="s">
        <v>427</v>
      </c>
      <c r="E993" s="309">
        <v>588546.19342273171</v>
      </c>
      <c r="F993" s="310" t="s">
        <v>894</v>
      </c>
      <c r="G993" s="244" t="s">
        <v>925</v>
      </c>
      <c r="H993" s="244" t="s">
        <v>429</v>
      </c>
      <c r="I993" s="288">
        <v>1</v>
      </c>
      <c r="J993" s="244" t="s">
        <v>919</v>
      </c>
      <c r="K993" s="244">
        <v>0.5</v>
      </c>
      <c r="L993" s="244">
        <v>0.8</v>
      </c>
      <c r="M993" s="244" t="s">
        <v>89</v>
      </c>
      <c r="N993" s="244">
        <f t="shared" si="25"/>
        <v>0.4</v>
      </c>
      <c r="R993" s="301"/>
      <c r="S993" s="301"/>
      <c r="T993" s="301"/>
      <c r="U993" s="301"/>
      <c r="V993" s="301"/>
      <c r="W993" s="301"/>
      <c r="X993" s="301"/>
      <c r="Y993" s="301"/>
      <c r="Z993" s="301"/>
      <c r="AA993" s="301"/>
      <c r="AB993" s="301"/>
      <c r="AC993" s="301"/>
      <c r="AD993" s="301"/>
      <c r="AE993" s="301"/>
      <c r="AF993" s="301"/>
      <c r="AG993" s="301"/>
      <c r="AH993" s="301"/>
      <c r="AI993" s="301"/>
    </row>
    <row r="994" spans="1:35" ht="20.100000000000001" hidden="1" customHeight="1" x14ac:dyDescent="0.2">
      <c r="A994" s="240">
        <v>92</v>
      </c>
      <c r="B994" s="309" t="s">
        <v>403</v>
      </c>
      <c r="C994" s="310" t="s">
        <v>426</v>
      </c>
      <c r="D994" s="310" t="s">
        <v>427</v>
      </c>
      <c r="E994" s="309">
        <v>588549.50485122215</v>
      </c>
      <c r="F994" s="310" t="s">
        <v>871</v>
      </c>
      <c r="G994" s="244" t="s">
        <v>872</v>
      </c>
      <c r="H994" s="244" t="s">
        <v>429</v>
      </c>
      <c r="I994" s="288">
        <v>1</v>
      </c>
      <c r="J994" s="244" t="s">
        <v>873</v>
      </c>
      <c r="K994" s="244">
        <v>1</v>
      </c>
      <c r="L994" s="244">
        <v>1</v>
      </c>
      <c r="M994" s="244" t="s">
        <v>89</v>
      </c>
      <c r="N994" s="244">
        <f t="shared" si="25"/>
        <v>1</v>
      </c>
      <c r="R994" s="301"/>
      <c r="S994" s="301"/>
      <c r="T994" s="301"/>
      <c r="U994" s="301"/>
      <c r="V994" s="301"/>
      <c r="W994" s="301"/>
      <c r="X994" s="301"/>
      <c r="Y994" s="301"/>
      <c r="Z994" s="301"/>
      <c r="AA994" s="301"/>
      <c r="AB994" s="301"/>
      <c r="AC994" s="301"/>
      <c r="AD994" s="301"/>
      <c r="AE994" s="301"/>
      <c r="AF994" s="301"/>
      <c r="AG994" s="301"/>
      <c r="AH994" s="301"/>
      <c r="AI994" s="301"/>
    </row>
    <row r="995" spans="1:35" ht="20.100000000000001" hidden="1" customHeight="1" x14ac:dyDescent="0.2">
      <c r="A995" s="240">
        <v>93</v>
      </c>
      <c r="B995" s="309" t="s">
        <v>403</v>
      </c>
      <c r="C995" s="310" t="s">
        <v>426</v>
      </c>
      <c r="D995" s="310" t="s">
        <v>427</v>
      </c>
      <c r="E995" s="309">
        <v>588553.26663333247</v>
      </c>
      <c r="F995" s="310" t="s">
        <v>877</v>
      </c>
      <c r="G995" s="244" t="s">
        <v>923</v>
      </c>
      <c r="H995" s="244" t="s">
        <v>429</v>
      </c>
      <c r="I995" s="288">
        <v>2</v>
      </c>
      <c r="J995" s="244" t="s">
        <v>873</v>
      </c>
      <c r="K995" s="244">
        <v>2</v>
      </c>
      <c r="L995" s="244">
        <v>1.5</v>
      </c>
      <c r="M995" s="244" t="s">
        <v>89</v>
      </c>
      <c r="N995" s="244">
        <f t="shared" si="25"/>
        <v>3</v>
      </c>
      <c r="R995" s="301"/>
      <c r="S995" s="301"/>
      <c r="T995" s="301"/>
      <c r="U995" s="301"/>
      <c r="V995" s="301"/>
      <c r="W995" s="301"/>
      <c r="X995" s="301"/>
      <c r="Y995" s="301"/>
      <c r="Z995" s="301"/>
      <c r="AA995" s="301"/>
      <c r="AB995" s="301"/>
      <c r="AC995" s="301"/>
      <c r="AD995" s="301"/>
      <c r="AE995" s="301"/>
      <c r="AF995" s="301"/>
      <c r="AG995" s="301"/>
      <c r="AH995" s="301"/>
      <c r="AI995" s="301"/>
    </row>
    <row r="996" spans="1:35" ht="20.100000000000001" hidden="1" customHeight="1" x14ac:dyDescent="0.2">
      <c r="A996" s="240">
        <v>94</v>
      </c>
      <c r="B996" s="309" t="s">
        <v>403</v>
      </c>
      <c r="C996" s="310" t="s">
        <v>426</v>
      </c>
      <c r="D996" s="310" t="s">
        <v>427</v>
      </c>
      <c r="E996" s="309">
        <v>588568.34807877173</v>
      </c>
      <c r="F996" s="310" t="s">
        <v>871</v>
      </c>
      <c r="G996" s="244" t="s">
        <v>872</v>
      </c>
      <c r="H996" s="244" t="s">
        <v>429</v>
      </c>
      <c r="I996" s="288">
        <v>1</v>
      </c>
      <c r="J996" s="244" t="s">
        <v>873</v>
      </c>
      <c r="K996" s="244">
        <v>1</v>
      </c>
      <c r="L996" s="244">
        <v>1</v>
      </c>
      <c r="M996" s="244" t="s">
        <v>89</v>
      </c>
      <c r="N996" s="244">
        <f t="shared" si="25"/>
        <v>1</v>
      </c>
      <c r="R996" s="301"/>
      <c r="S996" s="301"/>
      <c r="T996" s="301"/>
      <c r="U996" s="301"/>
      <c r="V996" s="301"/>
      <c r="W996" s="301"/>
      <c r="X996" s="301"/>
      <c r="Y996" s="301"/>
      <c r="Z996" s="301"/>
      <c r="AA996" s="301"/>
      <c r="AB996" s="301"/>
      <c r="AC996" s="301"/>
      <c r="AD996" s="301"/>
      <c r="AE996" s="301"/>
      <c r="AF996" s="301"/>
      <c r="AG996" s="301"/>
      <c r="AH996" s="301"/>
      <c r="AI996" s="301"/>
    </row>
    <row r="997" spans="1:35" ht="20.100000000000001" hidden="1" customHeight="1" x14ac:dyDescent="0.2">
      <c r="A997" s="240">
        <v>95</v>
      </c>
      <c r="B997" s="309" t="s">
        <v>403</v>
      </c>
      <c r="C997" s="310" t="s">
        <v>426</v>
      </c>
      <c r="D997" s="310" t="s">
        <v>427</v>
      </c>
      <c r="E997" s="309">
        <v>588588.45232675225</v>
      </c>
      <c r="F997" s="310" t="s">
        <v>871</v>
      </c>
      <c r="G997" s="244" t="s">
        <v>929</v>
      </c>
      <c r="H997" s="244" t="s">
        <v>429</v>
      </c>
      <c r="I997" s="288">
        <v>1</v>
      </c>
      <c r="J997" s="244" t="s">
        <v>873</v>
      </c>
      <c r="K997" s="244">
        <v>0.8</v>
      </c>
      <c r="L997" s="244">
        <v>1.5</v>
      </c>
      <c r="M997" s="244" t="s">
        <v>89</v>
      </c>
      <c r="N997" s="244">
        <f t="shared" si="25"/>
        <v>1.2000000000000002</v>
      </c>
      <c r="R997" s="301"/>
      <c r="S997" s="301"/>
      <c r="T997" s="301"/>
      <c r="U997" s="301"/>
      <c r="V997" s="301"/>
      <c r="W997" s="301"/>
      <c r="X997" s="301"/>
      <c r="Y997" s="301"/>
      <c r="Z997" s="301"/>
      <c r="AA997" s="301"/>
      <c r="AB997" s="301"/>
      <c r="AC997" s="301"/>
      <c r="AD997" s="301"/>
      <c r="AE997" s="301"/>
      <c r="AF997" s="301"/>
      <c r="AG997" s="301"/>
      <c r="AH997" s="301"/>
      <c r="AI997" s="301"/>
    </row>
    <row r="998" spans="1:35" ht="20.100000000000001" hidden="1" customHeight="1" x14ac:dyDescent="0.2">
      <c r="A998" s="240">
        <v>96</v>
      </c>
      <c r="B998" s="309" t="s">
        <v>403</v>
      </c>
      <c r="C998" s="310" t="s">
        <v>426</v>
      </c>
      <c r="D998" s="310" t="s">
        <v>427</v>
      </c>
      <c r="E998" s="309">
        <v>588590.33168328262</v>
      </c>
      <c r="F998" s="310" t="s">
        <v>871</v>
      </c>
      <c r="G998" s="244" t="s">
        <v>872</v>
      </c>
      <c r="H998" s="244" t="s">
        <v>429</v>
      </c>
      <c r="I998" s="288">
        <v>1</v>
      </c>
      <c r="J998" s="244" t="s">
        <v>873</v>
      </c>
      <c r="K998" s="244">
        <v>1</v>
      </c>
      <c r="L998" s="244">
        <v>1</v>
      </c>
      <c r="M998" s="244" t="s">
        <v>89</v>
      </c>
      <c r="N998" s="244">
        <f t="shared" si="25"/>
        <v>1</v>
      </c>
      <c r="R998" s="301"/>
      <c r="S998" s="301"/>
      <c r="T998" s="301"/>
      <c r="U998" s="301"/>
      <c r="V998" s="301"/>
      <c r="W998" s="301"/>
      <c r="X998" s="301"/>
      <c r="Y998" s="301"/>
      <c r="Z998" s="301"/>
      <c r="AA998" s="301"/>
      <c r="AB998" s="301"/>
      <c r="AC998" s="301"/>
      <c r="AD998" s="301"/>
      <c r="AE998" s="301"/>
      <c r="AF998" s="301"/>
      <c r="AG998" s="301"/>
      <c r="AH998" s="301"/>
      <c r="AI998" s="301"/>
    </row>
    <row r="999" spans="1:35" ht="20.100000000000001" hidden="1" customHeight="1" x14ac:dyDescent="0.2">
      <c r="A999" s="240">
        <v>97</v>
      </c>
      <c r="B999" s="309" t="s">
        <v>403</v>
      </c>
      <c r="C999" s="310" t="s">
        <v>426</v>
      </c>
      <c r="D999" s="310" t="s">
        <v>427</v>
      </c>
      <c r="E999" s="309">
        <v>588593.93147282873</v>
      </c>
      <c r="F999" s="310" t="s">
        <v>879</v>
      </c>
      <c r="G999" s="244" t="s">
        <v>983</v>
      </c>
      <c r="H999" s="244" t="s">
        <v>429</v>
      </c>
      <c r="I999" s="288">
        <v>1</v>
      </c>
      <c r="J999" s="244" t="s">
        <v>873</v>
      </c>
      <c r="K999" s="244" t="s">
        <v>89</v>
      </c>
      <c r="L999" s="244" t="s">
        <v>89</v>
      </c>
      <c r="M999" s="244">
        <v>1</v>
      </c>
      <c r="N999" s="244">
        <f t="shared" si="25"/>
        <v>0.78539816339744828</v>
      </c>
      <c r="R999" s="301"/>
      <c r="S999" s="301"/>
      <c r="T999" s="301"/>
      <c r="U999" s="301"/>
      <c r="V999" s="301"/>
      <c r="W999" s="301"/>
      <c r="X999" s="301"/>
      <c r="Y999" s="301"/>
      <c r="Z999" s="301"/>
      <c r="AA999" s="301"/>
      <c r="AB999" s="301"/>
      <c r="AC999" s="301"/>
      <c r="AD999" s="301"/>
      <c r="AE999" s="301"/>
      <c r="AF999" s="301"/>
      <c r="AG999" s="301"/>
      <c r="AH999" s="301"/>
      <c r="AI999" s="301"/>
    </row>
    <row r="1000" spans="1:35" ht="20.100000000000001" hidden="1" customHeight="1" x14ac:dyDescent="0.2">
      <c r="A1000" s="240">
        <v>98</v>
      </c>
      <c r="B1000" s="309" t="s">
        <v>403</v>
      </c>
      <c r="C1000" s="310" t="s">
        <v>426</v>
      </c>
      <c r="D1000" s="310" t="s">
        <v>427</v>
      </c>
      <c r="E1000" s="309">
        <v>588607.68065039744</v>
      </c>
      <c r="F1000" s="310" t="s">
        <v>880</v>
      </c>
      <c r="G1000" s="244" t="s">
        <v>915</v>
      </c>
      <c r="H1000" s="244" t="s">
        <v>429</v>
      </c>
      <c r="I1000" s="288">
        <v>1</v>
      </c>
      <c r="J1000" s="244" t="s">
        <v>873</v>
      </c>
      <c r="K1000" s="244">
        <v>0.5</v>
      </c>
      <c r="L1000" s="244">
        <v>0.6</v>
      </c>
      <c r="M1000" s="244" t="s">
        <v>89</v>
      </c>
      <c r="N1000" s="244">
        <f t="shared" si="25"/>
        <v>0.3</v>
      </c>
      <c r="R1000" s="301"/>
      <c r="S1000" s="301"/>
      <c r="T1000" s="301"/>
      <c r="U1000" s="301"/>
      <c r="V1000" s="301"/>
      <c r="W1000" s="301"/>
      <c r="X1000" s="301"/>
      <c r="Y1000" s="301"/>
      <c r="Z1000" s="301"/>
      <c r="AA1000" s="301"/>
      <c r="AB1000" s="301"/>
      <c r="AC1000" s="301"/>
      <c r="AD1000" s="301"/>
      <c r="AE1000" s="301"/>
      <c r="AF1000" s="301"/>
      <c r="AG1000" s="301"/>
      <c r="AH1000" s="301"/>
      <c r="AI1000" s="301"/>
    </row>
    <row r="1001" spans="1:35" ht="20.100000000000001" hidden="1" customHeight="1" x14ac:dyDescent="0.2">
      <c r="A1001" s="240">
        <v>99</v>
      </c>
      <c r="B1001" s="309" t="s">
        <v>403</v>
      </c>
      <c r="C1001" s="310" t="s">
        <v>426</v>
      </c>
      <c r="D1001" s="310" t="s">
        <v>427</v>
      </c>
      <c r="E1001" s="309">
        <v>588617.29697429109</v>
      </c>
      <c r="F1001" s="310" t="s">
        <v>880</v>
      </c>
      <c r="G1001" s="244" t="s">
        <v>915</v>
      </c>
      <c r="H1001" s="244" t="s">
        <v>429</v>
      </c>
      <c r="I1001" s="288">
        <v>1</v>
      </c>
      <c r="J1001" s="244" t="s">
        <v>873</v>
      </c>
      <c r="K1001" s="244">
        <v>0.5</v>
      </c>
      <c r="L1001" s="244">
        <v>0.6</v>
      </c>
      <c r="M1001" s="244" t="s">
        <v>89</v>
      </c>
      <c r="N1001" s="244">
        <f t="shared" si="25"/>
        <v>0.3</v>
      </c>
      <c r="R1001" s="301"/>
      <c r="S1001" s="301"/>
      <c r="T1001" s="301"/>
      <c r="U1001" s="301"/>
      <c r="V1001" s="301"/>
      <c r="W1001" s="301"/>
      <c r="X1001" s="301"/>
      <c r="Y1001" s="301"/>
      <c r="Z1001" s="301"/>
      <c r="AA1001" s="301"/>
      <c r="AB1001" s="301"/>
      <c r="AC1001" s="301"/>
      <c r="AD1001" s="301"/>
      <c r="AE1001" s="301"/>
      <c r="AF1001" s="301"/>
      <c r="AG1001" s="301"/>
      <c r="AH1001" s="301"/>
      <c r="AI1001" s="301"/>
    </row>
    <row r="1002" spans="1:35" ht="20.100000000000001" hidden="1" customHeight="1" x14ac:dyDescent="0.2">
      <c r="A1002" s="240">
        <v>100</v>
      </c>
      <c r="B1002" s="309" t="s">
        <v>403</v>
      </c>
      <c r="C1002" s="310" t="s">
        <v>426</v>
      </c>
      <c r="D1002" s="310" t="s">
        <v>427</v>
      </c>
      <c r="E1002" s="309">
        <v>588635.80823290267</v>
      </c>
      <c r="F1002" s="310" t="s">
        <v>871</v>
      </c>
      <c r="G1002" s="244" t="s">
        <v>872</v>
      </c>
      <c r="H1002" s="244" t="s">
        <v>429</v>
      </c>
      <c r="I1002" s="288">
        <v>1</v>
      </c>
      <c r="J1002" s="244" t="s">
        <v>873</v>
      </c>
      <c r="K1002" s="244">
        <v>1</v>
      </c>
      <c r="L1002" s="244">
        <v>1</v>
      </c>
      <c r="M1002" s="244" t="s">
        <v>89</v>
      </c>
      <c r="N1002" s="244">
        <f t="shared" si="25"/>
        <v>1</v>
      </c>
      <c r="R1002" s="301"/>
      <c r="S1002" s="301"/>
      <c r="T1002" s="301"/>
      <c r="U1002" s="301"/>
      <c r="V1002" s="301"/>
      <c r="W1002" s="301"/>
      <c r="X1002" s="301"/>
      <c r="Y1002" s="301"/>
      <c r="Z1002" s="301"/>
      <c r="AA1002" s="301"/>
      <c r="AB1002" s="301"/>
      <c r="AC1002" s="301"/>
      <c r="AD1002" s="301"/>
      <c r="AE1002" s="301"/>
      <c r="AF1002" s="301"/>
      <c r="AG1002" s="301"/>
      <c r="AH1002" s="301"/>
      <c r="AI1002" s="301"/>
    </row>
    <row r="1003" spans="1:35" ht="20.100000000000001" hidden="1" customHeight="1" x14ac:dyDescent="0.2">
      <c r="A1003" s="240">
        <v>101</v>
      </c>
      <c r="B1003" s="309" t="s">
        <v>403</v>
      </c>
      <c r="C1003" s="310" t="s">
        <v>426</v>
      </c>
      <c r="D1003" s="310" t="s">
        <v>427</v>
      </c>
      <c r="E1003" s="309">
        <v>588644.38782160333</v>
      </c>
      <c r="F1003" s="310" t="s">
        <v>888</v>
      </c>
      <c r="G1003" s="244" t="s">
        <v>926</v>
      </c>
      <c r="H1003" s="244" t="s">
        <v>429</v>
      </c>
      <c r="I1003" s="288">
        <v>1</v>
      </c>
      <c r="J1003" s="244" t="s">
        <v>873</v>
      </c>
      <c r="K1003" s="244">
        <v>0.5</v>
      </c>
      <c r="L1003" s="244">
        <v>0.9</v>
      </c>
      <c r="M1003" s="244" t="s">
        <v>89</v>
      </c>
      <c r="N1003" s="244">
        <f t="shared" si="25"/>
        <v>0.45</v>
      </c>
      <c r="R1003" s="301"/>
      <c r="S1003" s="301"/>
      <c r="T1003" s="301"/>
      <c r="U1003" s="301"/>
      <c r="V1003" s="301"/>
      <c r="W1003" s="301"/>
      <c r="X1003" s="301"/>
      <c r="Y1003" s="301"/>
      <c r="Z1003" s="301"/>
      <c r="AA1003" s="301"/>
      <c r="AB1003" s="301"/>
      <c r="AC1003" s="301"/>
      <c r="AD1003" s="301"/>
      <c r="AE1003" s="301"/>
      <c r="AF1003" s="301"/>
      <c r="AG1003" s="301"/>
      <c r="AH1003" s="301"/>
      <c r="AI1003" s="301"/>
    </row>
    <row r="1004" spans="1:35" ht="20.100000000000001" hidden="1" customHeight="1" x14ac:dyDescent="0.2">
      <c r="A1004" s="240">
        <v>102</v>
      </c>
      <c r="B1004" s="309" t="s">
        <v>403</v>
      </c>
      <c r="C1004" s="310" t="s">
        <v>426</v>
      </c>
      <c r="D1004" s="310" t="s">
        <v>427</v>
      </c>
      <c r="E1004" s="309">
        <v>588654.51963927015</v>
      </c>
      <c r="F1004" s="310" t="s">
        <v>871</v>
      </c>
      <c r="G1004" s="244" t="s">
        <v>872</v>
      </c>
      <c r="H1004" s="244" t="s">
        <v>429</v>
      </c>
      <c r="I1004" s="288">
        <v>1</v>
      </c>
      <c r="J1004" s="244" t="s">
        <v>873</v>
      </c>
      <c r="K1004" s="244">
        <v>1</v>
      </c>
      <c r="L1004" s="244">
        <v>1</v>
      </c>
      <c r="M1004" s="244" t="s">
        <v>89</v>
      </c>
      <c r="N1004" s="244">
        <f t="shared" si="25"/>
        <v>1</v>
      </c>
      <c r="R1004" s="301"/>
      <c r="S1004" s="301"/>
      <c r="T1004" s="301"/>
      <c r="U1004" s="301"/>
      <c r="V1004" s="301"/>
      <c r="W1004" s="301"/>
      <c r="X1004" s="301"/>
      <c r="Y1004" s="301"/>
      <c r="Z1004" s="301"/>
      <c r="AA1004" s="301"/>
      <c r="AB1004" s="301"/>
      <c r="AC1004" s="301"/>
      <c r="AD1004" s="301"/>
      <c r="AE1004" s="301"/>
      <c r="AF1004" s="301"/>
      <c r="AG1004" s="301"/>
      <c r="AH1004" s="301"/>
      <c r="AI1004" s="301"/>
    </row>
    <row r="1005" spans="1:35" ht="20.100000000000001" hidden="1" customHeight="1" x14ac:dyDescent="0.2">
      <c r="A1005" s="240">
        <v>103</v>
      </c>
      <c r="B1005" s="309" t="s">
        <v>403</v>
      </c>
      <c r="C1005" s="310" t="s">
        <v>426</v>
      </c>
      <c r="D1005" s="310" t="s">
        <v>427</v>
      </c>
      <c r="E1005" s="309">
        <v>588662.05324917112</v>
      </c>
      <c r="F1005" s="310" t="s">
        <v>880</v>
      </c>
      <c r="G1005" s="244" t="s">
        <v>915</v>
      </c>
      <c r="H1005" s="244" t="s">
        <v>429</v>
      </c>
      <c r="I1005" s="288">
        <v>1</v>
      </c>
      <c r="J1005" s="244" t="s">
        <v>873</v>
      </c>
      <c r="K1005" s="244">
        <v>0.5</v>
      </c>
      <c r="L1005" s="244">
        <v>0.6</v>
      </c>
      <c r="M1005" s="244" t="s">
        <v>89</v>
      </c>
      <c r="N1005" s="244">
        <f t="shared" si="25"/>
        <v>0.3</v>
      </c>
      <c r="R1005" s="301"/>
      <c r="S1005" s="301"/>
      <c r="T1005" s="301"/>
      <c r="U1005" s="301"/>
      <c r="V1005" s="301"/>
      <c r="W1005" s="301"/>
      <c r="X1005" s="301"/>
      <c r="Y1005" s="301"/>
      <c r="Z1005" s="301"/>
      <c r="AA1005" s="301"/>
      <c r="AB1005" s="301"/>
      <c r="AC1005" s="301"/>
      <c r="AD1005" s="301"/>
      <c r="AE1005" s="301"/>
      <c r="AF1005" s="301"/>
      <c r="AG1005" s="301"/>
      <c r="AH1005" s="301"/>
      <c r="AI1005" s="301"/>
    </row>
    <row r="1006" spans="1:35" ht="20.100000000000001" hidden="1" customHeight="1" x14ac:dyDescent="0.2">
      <c r="A1006" s="240">
        <v>104</v>
      </c>
      <c r="B1006" s="309" t="s">
        <v>403</v>
      </c>
      <c r="C1006" s="310" t="s">
        <v>426</v>
      </c>
      <c r="D1006" s="310" t="s">
        <v>427</v>
      </c>
      <c r="E1006" s="309">
        <v>588681.73543862556</v>
      </c>
      <c r="F1006" s="310" t="s">
        <v>871</v>
      </c>
      <c r="G1006" s="244" t="s">
        <v>929</v>
      </c>
      <c r="H1006" s="244" t="s">
        <v>429</v>
      </c>
      <c r="I1006" s="288">
        <v>1</v>
      </c>
      <c r="J1006" s="244" t="s">
        <v>873</v>
      </c>
      <c r="K1006" s="244">
        <v>0.8</v>
      </c>
      <c r="L1006" s="244">
        <v>1.5</v>
      </c>
      <c r="M1006" s="244" t="s">
        <v>89</v>
      </c>
      <c r="N1006" s="244">
        <f t="shared" si="25"/>
        <v>1.2000000000000002</v>
      </c>
      <c r="R1006" s="301"/>
      <c r="S1006" s="301"/>
      <c r="T1006" s="301"/>
      <c r="U1006" s="301"/>
      <c r="V1006" s="301"/>
      <c r="W1006" s="301"/>
      <c r="X1006" s="301"/>
      <c r="Y1006" s="301"/>
      <c r="Z1006" s="301"/>
      <c r="AA1006" s="301"/>
      <c r="AB1006" s="301"/>
      <c r="AC1006" s="301"/>
      <c r="AD1006" s="301"/>
      <c r="AE1006" s="301"/>
      <c r="AF1006" s="301"/>
      <c r="AG1006" s="301"/>
      <c r="AH1006" s="301"/>
      <c r="AI1006" s="301"/>
    </row>
    <row r="1007" spans="1:35" ht="20.100000000000001" hidden="1" customHeight="1" x14ac:dyDescent="0.2">
      <c r="A1007" s="240">
        <v>105</v>
      </c>
      <c r="B1007" s="309" t="s">
        <v>403</v>
      </c>
      <c r="C1007" s="310" t="s">
        <v>426</v>
      </c>
      <c r="D1007" s="310" t="s">
        <v>427</v>
      </c>
      <c r="E1007" s="309">
        <v>588684.76694759307</v>
      </c>
      <c r="F1007" s="310" t="s">
        <v>880</v>
      </c>
      <c r="G1007" s="244" t="s">
        <v>915</v>
      </c>
      <c r="H1007" s="244" t="s">
        <v>429</v>
      </c>
      <c r="I1007" s="288">
        <v>1</v>
      </c>
      <c r="J1007" s="244" t="s">
        <v>873</v>
      </c>
      <c r="K1007" s="244">
        <v>0.5</v>
      </c>
      <c r="L1007" s="244">
        <v>0.6</v>
      </c>
      <c r="M1007" s="244" t="s">
        <v>89</v>
      </c>
      <c r="N1007" s="244">
        <f t="shared" si="25"/>
        <v>0.3</v>
      </c>
      <c r="R1007" s="301"/>
      <c r="S1007" s="301"/>
      <c r="T1007" s="301"/>
      <c r="U1007" s="301"/>
      <c r="V1007" s="301"/>
      <c r="W1007" s="301"/>
      <c r="X1007" s="301"/>
      <c r="Y1007" s="301"/>
      <c r="Z1007" s="301"/>
      <c r="AA1007" s="301"/>
      <c r="AB1007" s="301"/>
      <c r="AC1007" s="301"/>
      <c r="AD1007" s="301"/>
      <c r="AE1007" s="301"/>
      <c r="AF1007" s="301"/>
      <c r="AG1007" s="301"/>
      <c r="AH1007" s="301"/>
      <c r="AI1007" s="301"/>
    </row>
    <row r="1008" spans="1:35" ht="20.100000000000001" hidden="1" customHeight="1" x14ac:dyDescent="0.2">
      <c r="A1008" s="240">
        <v>106</v>
      </c>
      <c r="B1008" s="309" t="s">
        <v>403</v>
      </c>
      <c r="C1008" s="310" t="s">
        <v>426</v>
      </c>
      <c r="D1008" s="310" t="s">
        <v>427</v>
      </c>
      <c r="E1008" s="309">
        <v>588712.73176462669</v>
      </c>
      <c r="F1008" s="310" t="s">
        <v>879</v>
      </c>
      <c r="G1008" s="244" t="s">
        <v>917</v>
      </c>
      <c r="H1008" s="244" t="s">
        <v>429</v>
      </c>
      <c r="I1008" s="288">
        <v>1</v>
      </c>
      <c r="J1008" s="244" t="s">
        <v>873</v>
      </c>
      <c r="K1008" s="244" t="s">
        <v>89</v>
      </c>
      <c r="L1008" s="244" t="s">
        <v>89</v>
      </c>
      <c r="M1008" s="244">
        <v>1</v>
      </c>
      <c r="N1008" s="244">
        <f t="shared" si="25"/>
        <v>0.78539816339744828</v>
      </c>
      <c r="R1008" s="301"/>
      <c r="S1008" s="301"/>
      <c r="T1008" s="301"/>
      <c r="U1008" s="301"/>
      <c r="V1008" s="301"/>
      <c r="W1008" s="301"/>
      <c r="X1008" s="301"/>
      <c r="Y1008" s="301"/>
      <c r="Z1008" s="301"/>
      <c r="AA1008" s="301"/>
      <c r="AB1008" s="301"/>
      <c r="AC1008" s="301"/>
      <c r="AD1008" s="301"/>
      <c r="AE1008" s="301"/>
      <c r="AF1008" s="301"/>
      <c r="AG1008" s="301"/>
      <c r="AH1008" s="301"/>
      <c r="AI1008" s="301"/>
    </row>
    <row r="1009" spans="1:35" ht="20.100000000000001" hidden="1" customHeight="1" x14ac:dyDescent="0.2">
      <c r="A1009" s="240">
        <v>107</v>
      </c>
      <c r="B1009" s="309" t="s">
        <v>403</v>
      </c>
      <c r="C1009" s="310" t="s">
        <v>426</v>
      </c>
      <c r="D1009" s="310" t="s">
        <v>427</v>
      </c>
      <c r="E1009" s="309">
        <v>588714.32674436178</v>
      </c>
      <c r="F1009" s="310" t="s">
        <v>871</v>
      </c>
      <c r="G1009" s="244" t="s">
        <v>872</v>
      </c>
      <c r="H1009" s="244" t="s">
        <v>429</v>
      </c>
      <c r="I1009" s="288">
        <v>1</v>
      </c>
      <c r="J1009" s="244" t="s">
        <v>873</v>
      </c>
      <c r="K1009" s="244">
        <v>1</v>
      </c>
      <c r="L1009" s="244">
        <v>1</v>
      </c>
      <c r="M1009" s="244" t="s">
        <v>89</v>
      </c>
      <c r="N1009" s="244">
        <f t="shared" si="25"/>
        <v>1</v>
      </c>
      <c r="R1009" s="301"/>
      <c r="S1009" s="301"/>
      <c r="T1009" s="301"/>
      <c r="U1009" s="301"/>
      <c r="V1009" s="301"/>
      <c r="W1009" s="301"/>
      <c r="X1009" s="301"/>
      <c r="Y1009" s="301"/>
      <c r="Z1009" s="301"/>
      <c r="AA1009" s="301"/>
      <c r="AB1009" s="301"/>
      <c r="AC1009" s="301"/>
      <c r="AD1009" s="301"/>
      <c r="AE1009" s="301"/>
      <c r="AF1009" s="301"/>
      <c r="AG1009" s="301"/>
      <c r="AH1009" s="301"/>
      <c r="AI1009" s="301"/>
    </row>
    <row r="1010" spans="1:35" ht="20.100000000000001" hidden="1" customHeight="1" x14ac:dyDescent="0.2">
      <c r="A1010" s="240">
        <v>108</v>
      </c>
      <c r="B1010" s="309" t="s">
        <v>403</v>
      </c>
      <c r="C1010" s="310" t="s">
        <v>426</v>
      </c>
      <c r="D1010" s="310" t="s">
        <v>427</v>
      </c>
      <c r="E1010" s="309">
        <v>588715.51819770958</v>
      </c>
      <c r="F1010" s="310" t="s">
        <v>871</v>
      </c>
      <c r="G1010" s="244" t="s">
        <v>929</v>
      </c>
      <c r="H1010" s="244" t="s">
        <v>429</v>
      </c>
      <c r="I1010" s="288">
        <v>1</v>
      </c>
      <c r="J1010" s="244" t="s">
        <v>873</v>
      </c>
      <c r="K1010" s="244">
        <v>0.8</v>
      </c>
      <c r="L1010" s="244">
        <v>1.5</v>
      </c>
      <c r="M1010" s="244" t="s">
        <v>89</v>
      </c>
      <c r="N1010" s="244">
        <f t="shared" si="25"/>
        <v>1.2000000000000002</v>
      </c>
      <c r="R1010" s="301"/>
      <c r="S1010" s="301"/>
      <c r="T1010" s="301"/>
      <c r="U1010" s="301"/>
      <c r="V1010" s="301"/>
      <c r="W1010" s="301"/>
      <c r="X1010" s="301"/>
      <c r="Y1010" s="301"/>
      <c r="Z1010" s="301"/>
      <c r="AA1010" s="301"/>
      <c r="AB1010" s="301"/>
      <c r="AC1010" s="301"/>
      <c r="AD1010" s="301"/>
      <c r="AE1010" s="301"/>
      <c r="AF1010" s="301"/>
      <c r="AG1010" s="301"/>
      <c r="AH1010" s="301"/>
      <c r="AI1010" s="301"/>
    </row>
    <row r="1011" spans="1:35" ht="20.100000000000001" hidden="1" customHeight="1" x14ac:dyDescent="0.2">
      <c r="A1011" s="240">
        <v>109</v>
      </c>
      <c r="B1011" s="309" t="s">
        <v>403</v>
      </c>
      <c r="C1011" s="310" t="s">
        <v>426</v>
      </c>
      <c r="D1011" s="310" t="s">
        <v>427</v>
      </c>
      <c r="E1011" s="309">
        <v>588727.41121396958</v>
      </c>
      <c r="F1011" s="310" t="s">
        <v>879</v>
      </c>
      <c r="G1011" s="244" t="s">
        <v>913</v>
      </c>
      <c r="H1011" s="244" t="s">
        <v>429</v>
      </c>
      <c r="I1011" s="288">
        <v>1</v>
      </c>
      <c r="J1011" s="244" t="s">
        <v>873</v>
      </c>
      <c r="K1011" s="244" t="s">
        <v>89</v>
      </c>
      <c r="L1011" s="244" t="s">
        <v>89</v>
      </c>
      <c r="M1011" s="244">
        <v>1</v>
      </c>
      <c r="N1011" s="244">
        <f t="shared" si="25"/>
        <v>0.78539816339744828</v>
      </c>
      <c r="R1011" s="301"/>
      <c r="S1011" s="301"/>
      <c r="T1011" s="301"/>
      <c r="U1011" s="301"/>
      <c r="V1011" s="301"/>
      <c r="W1011" s="301"/>
      <c r="X1011" s="301"/>
      <c r="Y1011" s="301"/>
      <c r="Z1011" s="301"/>
      <c r="AA1011" s="301"/>
      <c r="AB1011" s="301"/>
      <c r="AC1011" s="301"/>
      <c r="AD1011" s="301"/>
      <c r="AE1011" s="301"/>
      <c r="AF1011" s="301"/>
      <c r="AG1011" s="301"/>
      <c r="AH1011" s="301"/>
      <c r="AI1011" s="301"/>
    </row>
    <row r="1012" spans="1:35" ht="20.100000000000001" hidden="1" customHeight="1" x14ac:dyDescent="0.2">
      <c r="A1012" s="240">
        <v>110</v>
      </c>
      <c r="B1012" s="309" t="s">
        <v>403</v>
      </c>
      <c r="C1012" s="310" t="s">
        <v>426</v>
      </c>
      <c r="D1012" s="310" t="s">
        <v>427</v>
      </c>
      <c r="E1012" s="309">
        <v>588728.9299952822</v>
      </c>
      <c r="F1012" s="310" t="s">
        <v>879</v>
      </c>
      <c r="G1012" s="244" t="s">
        <v>913</v>
      </c>
      <c r="H1012" s="244" t="s">
        <v>429</v>
      </c>
      <c r="I1012" s="288">
        <v>1</v>
      </c>
      <c r="J1012" s="244" t="s">
        <v>873</v>
      </c>
      <c r="K1012" s="244" t="s">
        <v>89</v>
      </c>
      <c r="L1012" s="244" t="s">
        <v>89</v>
      </c>
      <c r="M1012" s="244">
        <v>1</v>
      </c>
      <c r="N1012" s="244">
        <f t="shared" si="25"/>
        <v>0.78539816339744828</v>
      </c>
      <c r="R1012" s="301"/>
      <c r="S1012" s="301"/>
      <c r="T1012" s="301"/>
      <c r="U1012" s="301"/>
      <c r="V1012" s="301"/>
      <c r="W1012" s="301"/>
      <c r="X1012" s="301"/>
      <c r="Y1012" s="301"/>
      <c r="Z1012" s="301"/>
      <c r="AA1012" s="301"/>
      <c r="AB1012" s="301"/>
      <c r="AC1012" s="301"/>
      <c r="AD1012" s="301"/>
      <c r="AE1012" s="301"/>
      <c r="AF1012" s="301"/>
      <c r="AG1012" s="301"/>
      <c r="AH1012" s="301"/>
      <c r="AI1012" s="301"/>
    </row>
    <row r="1013" spans="1:35" ht="20.100000000000001" hidden="1" customHeight="1" x14ac:dyDescent="0.2">
      <c r="A1013" s="240">
        <v>111</v>
      </c>
      <c r="B1013" s="309" t="s">
        <v>403</v>
      </c>
      <c r="C1013" s="310" t="s">
        <v>426</v>
      </c>
      <c r="D1013" s="310" t="s">
        <v>427</v>
      </c>
      <c r="E1013" s="309">
        <v>588733.27091066481</v>
      </c>
      <c r="F1013" s="310" t="s">
        <v>880</v>
      </c>
      <c r="G1013" s="244" t="s">
        <v>915</v>
      </c>
      <c r="H1013" s="244" t="s">
        <v>429</v>
      </c>
      <c r="I1013" s="288">
        <v>1</v>
      </c>
      <c r="J1013" s="244" t="s">
        <v>873</v>
      </c>
      <c r="K1013" s="244">
        <v>0.5</v>
      </c>
      <c r="L1013" s="244">
        <v>0.6</v>
      </c>
      <c r="M1013" s="244" t="s">
        <v>89</v>
      </c>
      <c r="N1013" s="244">
        <f t="shared" si="25"/>
        <v>0.3</v>
      </c>
      <c r="R1013" s="301"/>
      <c r="S1013" s="301"/>
      <c r="T1013" s="301"/>
      <c r="U1013" s="301"/>
      <c r="V1013" s="301"/>
      <c r="W1013" s="301"/>
      <c r="X1013" s="301"/>
      <c r="Y1013" s="301"/>
      <c r="Z1013" s="301"/>
      <c r="AA1013" s="301"/>
      <c r="AB1013" s="301"/>
      <c r="AC1013" s="301"/>
      <c r="AD1013" s="301"/>
      <c r="AE1013" s="301"/>
      <c r="AF1013" s="301"/>
      <c r="AG1013" s="301"/>
      <c r="AH1013" s="301"/>
      <c r="AI1013" s="301"/>
    </row>
    <row r="1014" spans="1:35" ht="20.100000000000001" hidden="1" customHeight="1" x14ac:dyDescent="0.2">
      <c r="A1014" s="240">
        <v>112</v>
      </c>
      <c r="B1014" s="309" t="s">
        <v>403</v>
      </c>
      <c r="C1014" s="310" t="s">
        <v>426</v>
      </c>
      <c r="D1014" s="310" t="s">
        <v>427</v>
      </c>
      <c r="E1014" s="309">
        <v>588780.65478261188</v>
      </c>
      <c r="F1014" s="310" t="s">
        <v>871</v>
      </c>
      <c r="G1014" s="244" t="s">
        <v>872</v>
      </c>
      <c r="H1014" s="244" t="s">
        <v>869</v>
      </c>
      <c r="I1014" s="288">
        <v>1</v>
      </c>
      <c r="J1014" s="244" t="s">
        <v>873</v>
      </c>
      <c r="K1014" s="244">
        <v>1</v>
      </c>
      <c r="L1014" s="244">
        <v>1</v>
      </c>
      <c r="M1014" s="244" t="s">
        <v>89</v>
      </c>
      <c r="N1014" s="244">
        <f t="shared" si="25"/>
        <v>1</v>
      </c>
      <c r="R1014" s="301"/>
      <c r="S1014" s="301"/>
      <c r="T1014" s="301"/>
      <c r="U1014" s="301"/>
      <c r="V1014" s="301"/>
      <c r="W1014" s="301"/>
      <c r="X1014" s="301"/>
      <c r="Y1014" s="301"/>
      <c r="Z1014" s="301"/>
      <c r="AA1014" s="301"/>
      <c r="AB1014" s="301"/>
      <c r="AC1014" s="301"/>
      <c r="AD1014" s="301"/>
      <c r="AE1014" s="301"/>
      <c r="AF1014" s="301"/>
      <c r="AG1014" s="301"/>
      <c r="AH1014" s="301"/>
      <c r="AI1014" s="301"/>
    </row>
    <row r="1015" spans="1:35" ht="20.100000000000001" hidden="1" customHeight="1" x14ac:dyDescent="0.2">
      <c r="A1015" s="240">
        <v>113</v>
      </c>
      <c r="B1015" s="309" t="s">
        <v>403</v>
      </c>
      <c r="C1015" s="310" t="s">
        <v>426</v>
      </c>
      <c r="D1015" s="310" t="s">
        <v>427</v>
      </c>
      <c r="E1015" s="309">
        <v>588784.20264717028</v>
      </c>
      <c r="F1015" s="310" t="s">
        <v>877</v>
      </c>
      <c r="G1015" s="244" t="s">
        <v>923</v>
      </c>
      <c r="H1015" s="244" t="s">
        <v>429</v>
      </c>
      <c r="I1015" s="288">
        <v>1</v>
      </c>
      <c r="J1015" s="244" t="s">
        <v>906</v>
      </c>
      <c r="K1015" s="244">
        <v>2.5</v>
      </c>
      <c r="L1015" s="244">
        <v>2</v>
      </c>
      <c r="M1015" s="244" t="s">
        <v>89</v>
      </c>
      <c r="N1015" s="244">
        <f t="shared" si="25"/>
        <v>5</v>
      </c>
      <c r="R1015" s="301"/>
      <c r="S1015" s="301"/>
      <c r="T1015" s="301"/>
      <c r="U1015" s="301"/>
      <c r="V1015" s="301"/>
      <c r="W1015" s="301"/>
      <c r="X1015" s="301"/>
      <c r="Y1015" s="301"/>
      <c r="Z1015" s="301"/>
      <c r="AA1015" s="301"/>
      <c r="AB1015" s="301"/>
      <c r="AC1015" s="301"/>
      <c r="AD1015" s="301"/>
      <c r="AE1015" s="301"/>
      <c r="AF1015" s="301"/>
      <c r="AG1015" s="301"/>
      <c r="AH1015" s="301"/>
      <c r="AI1015" s="301"/>
    </row>
    <row r="1016" spans="1:35" ht="20.100000000000001" hidden="1" customHeight="1" x14ac:dyDescent="0.2">
      <c r="A1016" s="240">
        <v>114</v>
      </c>
      <c r="B1016" s="309" t="s">
        <v>403</v>
      </c>
      <c r="C1016" s="310" t="s">
        <v>426</v>
      </c>
      <c r="D1016" s="310" t="s">
        <v>427</v>
      </c>
      <c r="E1016" s="309">
        <v>588797.79345750134</v>
      </c>
      <c r="F1016" s="310" t="s">
        <v>871</v>
      </c>
      <c r="G1016" s="244" t="s">
        <v>942</v>
      </c>
      <c r="H1016" s="244" t="s">
        <v>429</v>
      </c>
      <c r="I1016" s="288">
        <v>1</v>
      </c>
      <c r="J1016" s="244" t="s">
        <v>873</v>
      </c>
      <c r="K1016" s="244">
        <v>1</v>
      </c>
      <c r="L1016" s="244">
        <v>1</v>
      </c>
      <c r="M1016" s="244" t="s">
        <v>89</v>
      </c>
      <c r="N1016" s="244">
        <f t="shared" si="25"/>
        <v>1</v>
      </c>
      <c r="R1016" s="301"/>
      <c r="S1016" s="301"/>
      <c r="T1016" s="301"/>
      <c r="U1016" s="301"/>
      <c r="V1016" s="301"/>
      <c r="W1016" s="301"/>
      <c r="X1016" s="301"/>
      <c r="Y1016" s="301"/>
      <c r="Z1016" s="301"/>
      <c r="AA1016" s="301"/>
      <c r="AB1016" s="301"/>
      <c r="AC1016" s="301"/>
      <c r="AD1016" s="301"/>
      <c r="AE1016" s="301"/>
      <c r="AF1016" s="301"/>
      <c r="AG1016" s="301"/>
      <c r="AH1016" s="301"/>
      <c r="AI1016" s="301"/>
    </row>
    <row r="1017" spans="1:35" ht="20.100000000000001" hidden="1" customHeight="1" x14ac:dyDescent="0.2">
      <c r="A1017" s="240">
        <v>115</v>
      </c>
      <c r="B1017" s="309" t="s">
        <v>403</v>
      </c>
      <c r="C1017" s="310" t="s">
        <v>426</v>
      </c>
      <c r="D1017" s="310" t="s">
        <v>427</v>
      </c>
      <c r="E1017" s="309">
        <v>588826.5299551494</v>
      </c>
      <c r="F1017" s="310" t="s">
        <v>879</v>
      </c>
      <c r="G1017" s="244" t="s">
        <v>983</v>
      </c>
      <c r="H1017" s="244" t="s">
        <v>429</v>
      </c>
      <c r="I1017" s="288">
        <v>1</v>
      </c>
      <c r="J1017" s="244" t="s">
        <v>873</v>
      </c>
      <c r="K1017" s="244" t="s">
        <v>89</v>
      </c>
      <c r="L1017" s="244" t="s">
        <v>89</v>
      </c>
      <c r="M1017" s="244">
        <v>1</v>
      </c>
      <c r="N1017" s="244">
        <f t="shared" si="25"/>
        <v>0.78539816339744828</v>
      </c>
      <c r="R1017" s="301"/>
      <c r="S1017" s="301"/>
      <c r="T1017" s="301"/>
      <c r="U1017" s="301"/>
      <c r="V1017" s="301"/>
      <c r="W1017" s="301"/>
      <c r="X1017" s="301"/>
      <c r="Y1017" s="301"/>
      <c r="Z1017" s="301"/>
      <c r="AA1017" s="301"/>
      <c r="AB1017" s="301"/>
      <c r="AC1017" s="301"/>
      <c r="AD1017" s="301"/>
      <c r="AE1017" s="301"/>
      <c r="AF1017" s="301"/>
      <c r="AG1017" s="301"/>
      <c r="AH1017" s="301"/>
      <c r="AI1017" s="301"/>
    </row>
    <row r="1018" spans="1:35" ht="20.100000000000001" hidden="1" customHeight="1" x14ac:dyDescent="0.2">
      <c r="A1018" s="240">
        <v>116</v>
      </c>
      <c r="B1018" s="309" t="s">
        <v>403</v>
      </c>
      <c r="C1018" s="310" t="s">
        <v>432</v>
      </c>
      <c r="D1018" s="310" t="s">
        <v>427</v>
      </c>
      <c r="E1018" s="309">
        <v>588829.97147601191</v>
      </c>
      <c r="F1018" s="310" t="s">
        <v>879</v>
      </c>
      <c r="G1018" s="244" t="s">
        <v>940</v>
      </c>
      <c r="H1018" s="244" t="s">
        <v>429</v>
      </c>
      <c r="I1018" s="288">
        <v>1</v>
      </c>
      <c r="J1018" s="244" t="s">
        <v>873</v>
      </c>
      <c r="K1018" s="244" t="s">
        <v>89</v>
      </c>
      <c r="L1018" s="244" t="s">
        <v>89</v>
      </c>
      <c r="M1018" s="244">
        <v>1</v>
      </c>
      <c r="N1018" s="244">
        <f t="shared" si="25"/>
        <v>0.78539816339744828</v>
      </c>
      <c r="R1018" s="301"/>
      <c r="S1018" s="301"/>
      <c r="T1018" s="301"/>
      <c r="U1018" s="301"/>
      <c r="V1018" s="301"/>
      <c r="W1018" s="301"/>
      <c r="X1018" s="301"/>
      <c r="Y1018" s="301"/>
      <c r="Z1018" s="301"/>
      <c r="AA1018" s="301"/>
      <c r="AB1018" s="301"/>
      <c r="AC1018" s="301"/>
      <c r="AD1018" s="301"/>
      <c r="AE1018" s="301"/>
      <c r="AF1018" s="301"/>
      <c r="AG1018" s="301"/>
      <c r="AH1018" s="301"/>
      <c r="AI1018" s="301"/>
    </row>
    <row r="1019" spans="1:35" ht="20.100000000000001" hidden="1" customHeight="1" x14ac:dyDescent="0.2">
      <c r="A1019" s="240">
        <v>117</v>
      </c>
      <c r="B1019" s="309" t="s">
        <v>403</v>
      </c>
      <c r="C1019" s="310" t="s">
        <v>426</v>
      </c>
      <c r="D1019" s="310" t="s">
        <v>427</v>
      </c>
      <c r="E1019" s="309">
        <v>588833.03795045766</v>
      </c>
      <c r="F1019" s="310" t="s">
        <v>871</v>
      </c>
      <c r="G1019" s="244" t="s">
        <v>872</v>
      </c>
      <c r="H1019" s="244" t="s">
        <v>429</v>
      </c>
      <c r="I1019" s="288">
        <v>1</v>
      </c>
      <c r="J1019" s="244" t="s">
        <v>882</v>
      </c>
      <c r="K1019" s="244">
        <v>1</v>
      </c>
      <c r="L1019" s="244">
        <v>1</v>
      </c>
      <c r="M1019" s="244" t="s">
        <v>89</v>
      </c>
      <c r="N1019" s="244">
        <f t="shared" si="25"/>
        <v>1</v>
      </c>
      <c r="R1019" s="301"/>
      <c r="S1019" s="301"/>
      <c r="T1019" s="301"/>
      <c r="U1019" s="301"/>
      <c r="V1019" s="301"/>
      <c r="W1019" s="301"/>
      <c r="X1019" s="301"/>
      <c r="Y1019" s="301"/>
      <c r="Z1019" s="301"/>
      <c r="AA1019" s="301"/>
      <c r="AB1019" s="301"/>
      <c r="AC1019" s="301"/>
      <c r="AD1019" s="301"/>
      <c r="AE1019" s="301"/>
      <c r="AF1019" s="301"/>
      <c r="AG1019" s="301"/>
      <c r="AH1019" s="301"/>
      <c r="AI1019" s="301"/>
    </row>
    <row r="1020" spans="1:35" ht="20.100000000000001" hidden="1" customHeight="1" x14ac:dyDescent="0.2">
      <c r="A1020" s="240">
        <v>118</v>
      </c>
      <c r="B1020" s="309" t="s">
        <v>403</v>
      </c>
      <c r="C1020" s="310" t="s">
        <v>426</v>
      </c>
      <c r="D1020" s="310" t="s">
        <v>427</v>
      </c>
      <c r="E1020" s="309">
        <v>588842.69832113967</v>
      </c>
      <c r="F1020" s="310" t="s">
        <v>895</v>
      </c>
      <c r="G1020" s="244" t="s">
        <v>988</v>
      </c>
      <c r="H1020" s="244" t="s">
        <v>429</v>
      </c>
      <c r="I1020" s="288">
        <v>1</v>
      </c>
      <c r="J1020" s="244" t="s">
        <v>906</v>
      </c>
      <c r="K1020" s="244">
        <v>2</v>
      </c>
      <c r="L1020" s="244">
        <v>1.5</v>
      </c>
      <c r="M1020" s="244" t="s">
        <v>89</v>
      </c>
      <c r="N1020" s="244">
        <f t="shared" si="25"/>
        <v>3</v>
      </c>
      <c r="R1020" s="301"/>
      <c r="S1020" s="301"/>
      <c r="T1020" s="301"/>
      <c r="U1020" s="301"/>
      <c r="V1020" s="301"/>
      <c r="W1020" s="301"/>
      <c r="X1020" s="301"/>
      <c r="Y1020" s="301"/>
      <c r="Z1020" s="301"/>
      <c r="AA1020" s="301"/>
      <c r="AB1020" s="301"/>
      <c r="AC1020" s="301"/>
      <c r="AD1020" s="301"/>
      <c r="AE1020" s="301"/>
      <c r="AF1020" s="301"/>
      <c r="AG1020" s="301"/>
      <c r="AH1020" s="301"/>
      <c r="AI1020" s="301"/>
    </row>
    <row r="1021" spans="1:35" ht="20.100000000000001" hidden="1" customHeight="1" x14ac:dyDescent="0.2">
      <c r="A1021" s="240">
        <v>119</v>
      </c>
      <c r="B1021" s="309" t="s">
        <v>403</v>
      </c>
      <c r="C1021" s="310" t="s">
        <v>426</v>
      </c>
      <c r="D1021" s="310" t="s">
        <v>427</v>
      </c>
      <c r="E1021" s="309">
        <v>588849.94469171215</v>
      </c>
      <c r="F1021" s="310" t="s">
        <v>892</v>
      </c>
      <c r="G1021" s="244" t="s">
        <v>903</v>
      </c>
      <c r="H1021" s="244" t="s">
        <v>429</v>
      </c>
      <c r="I1021" s="288">
        <v>1</v>
      </c>
      <c r="J1021" s="244" t="s">
        <v>882</v>
      </c>
      <c r="K1021" s="244">
        <v>0.5</v>
      </c>
      <c r="L1021" s="244">
        <v>0.5</v>
      </c>
      <c r="M1021" s="244" t="s">
        <v>89</v>
      </c>
      <c r="N1021" s="244">
        <f t="shared" si="25"/>
        <v>0.25</v>
      </c>
      <c r="R1021" s="301"/>
      <c r="S1021" s="301"/>
      <c r="T1021" s="301"/>
      <c r="U1021" s="301"/>
      <c r="V1021" s="301"/>
      <c r="W1021" s="301"/>
      <c r="X1021" s="301"/>
      <c r="Y1021" s="301"/>
      <c r="Z1021" s="301"/>
      <c r="AA1021" s="301"/>
      <c r="AB1021" s="301"/>
      <c r="AC1021" s="301"/>
      <c r="AD1021" s="301"/>
      <c r="AE1021" s="301"/>
      <c r="AF1021" s="301"/>
      <c r="AG1021" s="301"/>
      <c r="AH1021" s="301"/>
      <c r="AI1021" s="301"/>
    </row>
    <row r="1022" spans="1:35" ht="20.100000000000001" hidden="1" customHeight="1" x14ac:dyDescent="0.2">
      <c r="A1022" s="240">
        <v>120</v>
      </c>
      <c r="B1022" s="309" t="s">
        <v>403</v>
      </c>
      <c r="C1022" s="310" t="s">
        <v>426</v>
      </c>
      <c r="D1022" s="310" t="s">
        <v>427</v>
      </c>
      <c r="E1022" s="309">
        <v>588860.25833974511</v>
      </c>
      <c r="F1022" s="310" t="s">
        <v>897</v>
      </c>
      <c r="G1022" s="244" t="s">
        <v>956</v>
      </c>
      <c r="H1022" s="244" t="s">
        <v>429</v>
      </c>
      <c r="I1022" s="288">
        <v>1</v>
      </c>
      <c r="J1022" s="244" t="s">
        <v>906</v>
      </c>
      <c r="K1022" s="244">
        <v>2</v>
      </c>
      <c r="L1022" s="244">
        <v>1.5</v>
      </c>
      <c r="M1022" s="244" t="s">
        <v>89</v>
      </c>
      <c r="N1022" s="244">
        <f t="shared" si="25"/>
        <v>3</v>
      </c>
      <c r="R1022" s="301"/>
      <c r="S1022" s="301"/>
      <c r="T1022" s="301"/>
      <c r="U1022" s="301"/>
      <c r="V1022" s="301"/>
      <c r="W1022" s="301"/>
      <c r="X1022" s="301"/>
      <c r="Y1022" s="301"/>
      <c r="Z1022" s="301"/>
      <c r="AA1022" s="301"/>
      <c r="AB1022" s="301"/>
      <c r="AC1022" s="301"/>
      <c r="AD1022" s="301"/>
      <c r="AE1022" s="301"/>
      <c r="AF1022" s="301"/>
      <c r="AG1022" s="301"/>
      <c r="AH1022" s="301"/>
      <c r="AI1022" s="301"/>
    </row>
    <row r="1023" spans="1:35" ht="20.100000000000001" hidden="1" customHeight="1" x14ac:dyDescent="0.2">
      <c r="A1023" s="240">
        <v>121</v>
      </c>
      <c r="B1023" s="309" t="s">
        <v>403</v>
      </c>
      <c r="C1023" s="310" t="s">
        <v>432</v>
      </c>
      <c r="D1023" s="310" t="s">
        <v>427</v>
      </c>
      <c r="E1023" s="309">
        <v>588909.7885322544</v>
      </c>
      <c r="F1023" s="310" t="s">
        <v>871</v>
      </c>
      <c r="G1023" s="244" t="s">
        <v>872</v>
      </c>
      <c r="H1023" s="244" t="s">
        <v>429</v>
      </c>
      <c r="I1023" s="288">
        <v>1</v>
      </c>
      <c r="J1023" s="244" t="s">
        <v>873</v>
      </c>
      <c r="K1023" s="244">
        <v>1</v>
      </c>
      <c r="L1023" s="244">
        <v>1</v>
      </c>
      <c r="M1023" s="244" t="s">
        <v>89</v>
      </c>
      <c r="N1023" s="244">
        <f t="shared" si="25"/>
        <v>1</v>
      </c>
      <c r="R1023" s="301"/>
      <c r="S1023" s="301"/>
      <c r="T1023" s="301"/>
      <c r="U1023" s="301"/>
      <c r="V1023" s="301"/>
      <c r="W1023" s="301"/>
      <c r="X1023" s="301"/>
      <c r="Y1023" s="301"/>
      <c r="Z1023" s="301"/>
      <c r="AA1023" s="301"/>
      <c r="AB1023" s="301"/>
      <c r="AC1023" s="301"/>
      <c r="AD1023" s="301"/>
      <c r="AE1023" s="301"/>
      <c r="AF1023" s="301"/>
      <c r="AG1023" s="301"/>
      <c r="AH1023" s="301"/>
      <c r="AI1023" s="301"/>
    </row>
    <row r="1024" spans="1:35" ht="20.100000000000001" hidden="1" customHeight="1" x14ac:dyDescent="0.2">
      <c r="A1024" s="240">
        <v>122</v>
      </c>
      <c r="B1024" s="309" t="s">
        <v>403</v>
      </c>
      <c r="C1024" s="310" t="s">
        <v>426</v>
      </c>
      <c r="D1024" s="310" t="s">
        <v>427</v>
      </c>
      <c r="E1024" s="309">
        <v>588911.85128731094</v>
      </c>
      <c r="F1024" s="310" t="s">
        <v>871</v>
      </c>
      <c r="G1024" s="244" t="s">
        <v>872</v>
      </c>
      <c r="H1024" s="244" t="s">
        <v>429</v>
      </c>
      <c r="I1024" s="288">
        <v>1</v>
      </c>
      <c r="J1024" s="244" t="s">
        <v>873</v>
      </c>
      <c r="K1024" s="244">
        <v>1</v>
      </c>
      <c r="L1024" s="244">
        <v>1</v>
      </c>
      <c r="M1024" s="244" t="s">
        <v>89</v>
      </c>
      <c r="N1024" s="244">
        <f t="shared" si="25"/>
        <v>1</v>
      </c>
      <c r="R1024" s="301"/>
      <c r="S1024" s="301"/>
      <c r="T1024" s="301"/>
      <c r="U1024" s="301"/>
      <c r="V1024" s="301"/>
      <c r="W1024" s="301"/>
      <c r="X1024" s="301"/>
      <c r="Y1024" s="301"/>
      <c r="Z1024" s="301"/>
      <c r="AA1024" s="301"/>
      <c r="AB1024" s="301"/>
      <c r="AC1024" s="301"/>
      <c r="AD1024" s="301"/>
      <c r="AE1024" s="301"/>
      <c r="AF1024" s="301"/>
      <c r="AG1024" s="301"/>
      <c r="AH1024" s="301"/>
      <c r="AI1024" s="301"/>
    </row>
    <row r="1025" spans="1:35" ht="20.100000000000001" hidden="1" customHeight="1" x14ac:dyDescent="0.2">
      <c r="A1025" s="240">
        <v>123</v>
      </c>
      <c r="B1025" s="309" t="s">
        <v>403</v>
      </c>
      <c r="C1025" s="310" t="s">
        <v>426</v>
      </c>
      <c r="D1025" s="310" t="s">
        <v>427</v>
      </c>
      <c r="E1025" s="309">
        <v>588943.58945066552</v>
      </c>
      <c r="F1025" s="310" t="s">
        <v>871</v>
      </c>
      <c r="G1025" s="244" t="s">
        <v>872</v>
      </c>
      <c r="H1025" s="244" t="s">
        <v>429</v>
      </c>
      <c r="I1025" s="288">
        <v>1</v>
      </c>
      <c r="J1025" s="244" t="s">
        <v>873</v>
      </c>
      <c r="K1025" s="244">
        <v>1</v>
      </c>
      <c r="L1025" s="244">
        <v>1</v>
      </c>
      <c r="M1025" s="244" t="s">
        <v>89</v>
      </c>
      <c r="N1025" s="244">
        <f t="shared" si="25"/>
        <v>1</v>
      </c>
      <c r="R1025" s="301"/>
      <c r="S1025" s="301"/>
      <c r="T1025" s="301"/>
      <c r="U1025" s="301"/>
      <c r="V1025" s="301"/>
      <c r="W1025" s="301"/>
      <c r="X1025" s="301"/>
      <c r="Y1025" s="301"/>
      <c r="Z1025" s="301"/>
      <c r="AA1025" s="301"/>
      <c r="AB1025" s="301"/>
      <c r="AC1025" s="301"/>
      <c r="AD1025" s="301"/>
      <c r="AE1025" s="301"/>
      <c r="AF1025" s="301"/>
      <c r="AG1025" s="301"/>
      <c r="AH1025" s="301"/>
      <c r="AI1025" s="301"/>
    </row>
    <row r="1026" spans="1:35" ht="20.100000000000001" hidden="1" customHeight="1" x14ac:dyDescent="0.2">
      <c r="A1026" s="240">
        <v>124</v>
      </c>
      <c r="B1026" s="309" t="s">
        <v>403</v>
      </c>
      <c r="C1026" s="310" t="s">
        <v>426</v>
      </c>
      <c r="D1026" s="310" t="s">
        <v>427</v>
      </c>
      <c r="E1026" s="309">
        <v>588943.82607607928</v>
      </c>
      <c r="F1026" s="310" t="s">
        <v>897</v>
      </c>
      <c r="G1026" s="244" t="s">
        <v>956</v>
      </c>
      <c r="H1026" s="244" t="s">
        <v>429</v>
      </c>
      <c r="I1026" s="288">
        <v>1</v>
      </c>
      <c r="J1026" s="244" t="s">
        <v>906</v>
      </c>
      <c r="K1026" s="244">
        <v>2.5</v>
      </c>
      <c r="L1026" s="244">
        <v>2</v>
      </c>
      <c r="M1026" s="244" t="s">
        <v>89</v>
      </c>
      <c r="N1026" s="244">
        <f t="shared" si="25"/>
        <v>5</v>
      </c>
      <c r="R1026" s="301"/>
      <c r="S1026" s="301"/>
      <c r="T1026" s="301"/>
      <c r="U1026" s="301"/>
      <c r="V1026" s="301"/>
      <c r="W1026" s="301"/>
      <c r="X1026" s="301"/>
      <c r="Y1026" s="301"/>
      <c r="Z1026" s="301"/>
      <c r="AA1026" s="301"/>
      <c r="AB1026" s="301"/>
      <c r="AC1026" s="301"/>
      <c r="AD1026" s="301"/>
      <c r="AE1026" s="301"/>
      <c r="AF1026" s="301"/>
      <c r="AG1026" s="301"/>
      <c r="AH1026" s="301"/>
      <c r="AI1026" s="301"/>
    </row>
    <row r="1027" spans="1:35" ht="20.100000000000001" hidden="1" customHeight="1" x14ac:dyDescent="0.2">
      <c r="A1027" s="240">
        <v>125</v>
      </c>
      <c r="B1027" s="309" t="s">
        <v>403</v>
      </c>
      <c r="C1027" s="310" t="s">
        <v>432</v>
      </c>
      <c r="D1027" s="310" t="s">
        <v>427</v>
      </c>
      <c r="E1027" s="309">
        <v>588943.83508259186</v>
      </c>
      <c r="F1027" s="310" t="s">
        <v>877</v>
      </c>
      <c r="G1027" s="244" t="s">
        <v>923</v>
      </c>
      <c r="H1027" s="244" t="s">
        <v>429</v>
      </c>
      <c r="I1027" s="288">
        <v>1</v>
      </c>
      <c r="J1027" s="244" t="s">
        <v>906</v>
      </c>
      <c r="K1027" s="244">
        <v>2.5</v>
      </c>
      <c r="L1027" s="244">
        <v>2</v>
      </c>
      <c r="M1027" s="244" t="s">
        <v>89</v>
      </c>
      <c r="N1027" s="244">
        <f t="shared" si="25"/>
        <v>5</v>
      </c>
      <c r="R1027" s="301"/>
      <c r="S1027" s="301"/>
      <c r="T1027" s="301"/>
      <c r="U1027" s="301"/>
      <c r="V1027" s="301"/>
      <c r="W1027" s="301"/>
      <c r="X1027" s="301"/>
      <c r="Y1027" s="301"/>
      <c r="Z1027" s="301"/>
      <c r="AA1027" s="301"/>
      <c r="AB1027" s="301"/>
      <c r="AC1027" s="301"/>
      <c r="AD1027" s="301"/>
      <c r="AE1027" s="301"/>
      <c r="AF1027" s="301"/>
      <c r="AG1027" s="301"/>
      <c r="AH1027" s="301"/>
      <c r="AI1027" s="301"/>
    </row>
    <row r="1028" spans="1:35" ht="20.100000000000001" hidden="1" customHeight="1" x14ac:dyDescent="0.2">
      <c r="A1028" s="240">
        <v>126</v>
      </c>
      <c r="B1028" s="309" t="s">
        <v>403</v>
      </c>
      <c r="C1028" s="310" t="s">
        <v>426</v>
      </c>
      <c r="D1028" s="310" t="s">
        <v>427</v>
      </c>
      <c r="E1028" s="309">
        <v>588949.04551018844</v>
      </c>
      <c r="F1028" s="310" t="s">
        <v>871</v>
      </c>
      <c r="G1028" s="244" t="s">
        <v>929</v>
      </c>
      <c r="H1028" s="244" t="s">
        <v>429</v>
      </c>
      <c r="I1028" s="288">
        <v>1</v>
      </c>
      <c r="J1028" s="244" t="s">
        <v>906</v>
      </c>
      <c r="K1028" s="244">
        <v>0.5</v>
      </c>
      <c r="L1028" s="244">
        <v>1</v>
      </c>
      <c r="M1028" s="244" t="s">
        <v>89</v>
      </c>
      <c r="N1028" s="244">
        <f t="shared" si="25"/>
        <v>0.5</v>
      </c>
      <c r="R1028" s="301"/>
      <c r="S1028" s="301"/>
      <c r="T1028" s="301"/>
      <c r="U1028" s="301"/>
      <c r="V1028" s="301"/>
      <c r="W1028" s="301"/>
      <c r="X1028" s="301"/>
      <c r="Y1028" s="301"/>
      <c r="Z1028" s="301"/>
      <c r="AA1028" s="301"/>
      <c r="AB1028" s="301"/>
      <c r="AC1028" s="301"/>
      <c r="AD1028" s="301"/>
      <c r="AE1028" s="301"/>
      <c r="AF1028" s="301"/>
      <c r="AG1028" s="301"/>
      <c r="AH1028" s="301"/>
      <c r="AI1028" s="301"/>
    </row>
    <row r="1029" spans="1:35" ht="20.100000000000001" hidden="1" customHeight="1" x14ac:dyDescent="0.2">
      <c r="A1029" s="240">
        <v>127</v>
      </c>
      <c r="B1029" s="309" t="s">
        <v>403</v>
      </c>
      <c r="C1029" s="310" t="s">
        <v>426</v>
      </c>
      <c r="D1029" s="310" t="s">
        <v>427</v>
      </c>
      <c r="E1029" s="309">
        <v>588992.37672078714</v>
      </c>
      <c r="F1029" s="310" t="s">
        <v>871</v>
      </c>
      <c r="G1029" s="244" t="s">
        <v>872</v>
      </c>
      <c r="H1029" s="244" t="s">
        <v>429</v>
      </c>
      <c r="I1029" s="288">
        <v>1</v>
      </c>
      <c r="J1029" s="244" t="s">
        <v>873</v>
      </c>
      <c r="K1029" s="244">
        <v>1</v>
      </c>
      <c r="L1029" s="244">
        <v>1</v>
      </c>
      <c r="M1029" s="244" t="s">
        <v>89</v>
      </c>
      <c r="N1029" s="244">
        <f t="shared" si="25"/>
        <v>1</v>
      </c>
      <c r="R1029" s="301"/>
      <c r="S1029" s="301"/>
      <c r="T1029" s="301"/>
      <c r="U1029" s="301"/>
      <c r="V1029" s="301"/>
      <c r="W1029" s="301"/>
      <c r="X1029" s="301"/>
      <c r="Y1029" s="301"/>
      <c r="Z1029" s="301"/>
      <c r="AA1029" s="301"/>
      <c r="AB1029" s="301"/>
      <c r="AC1029" s="301"/>
      <c r="AD1029" s="301"/>
      <c r="AE1029" s="301"/>
      <c r="AF1029" s="301"/>
      <c r="AG1029" s="301"/>
      <c r="AH1029" s="301"/>
      <c r="AI1029" s="301"/>
    </row>
    <row r="1030" spans="1:35" ht="20.100000000000001" hidden="1" customHeight="1" x14ac:dyDescent="0.2">
      <c r="A1030" s="240">
        <v>128</v>
      </c>
      <c r="B1030" s="309" t="s">
        <v>403</v>
      </c>
      <c r="C1030" s="310" t="s">
        <v>426</v>
      </c>
      <c r="D1030" s="310" t="s">
        <v>427</v>
      </c>
      <c r="E1030" s="309">
        <v>589012.05724658538</v>
      </c>
      <c r="F1030" s="310" t="s">
        <v>879</v>
      </c>
      <c r="G1030" s="244" t="s">
        <v>940</v>
      </c>
      <c r="H1030" s="244" t="s">
        <v>429</v>
      </c>
      <c r="I1030" s="288">
        <v>1</v>
      </c>
      <c r="J1030" s="244" t="s">
        <v>873</v>
      </c>
      <c r="K1030" s="244" t="s">
        <v>89</v>
      </c>
      <c r="L1030" s="244" t="s">
        <v>89</v>
      </c>
      <c r="M1030" s="244">
        <v>1</v>
      </c>
      <c r="N1030" s="244">
        <f t="shared" si="25"/>
        <v>0.78539816339744828</v>
      </c>
      <c r="R1030" s="301"/>
      <c r="S1030" s="301"/>
      <c r="T1030" s="301"/>
      <c r="U1030" s="301"/>
      <c r="V1030" s="301"/>
      <c r="W1030" s="301"/>
      <c r="X1030" s="301"/>
      <c r="Y1030" s="301"/>
      <c r="Z1030" s="301"/>
      <c r="AA1030" s="301"/>
      <c r="AB1030" s="301"/>
      <c r="AC1030" s="301"/>
      <c r="AD1030" s="301"/>
      <c r="AE1030" s="301"/>
      <c r="AF1030" s="301"/>
      <c r="AG1030" s="301"/>
      <c r="AH1030" s="301"/>
      <c r="AI1030" s="301"/>
    </row>
    <row r="1031" spans="1:35" ht="20.100000000000001" hidden="1" customHeight="1" x14ac:dyDescent="0.2">
      <c r="A1031" s="240">
        <v>129</v>
      </c>
      <c r="B1031" s="309" t="s">
        <v>403</v>
      </c>
      <c r="C1031" s="310" t="s">
        <v>426</v>
      </c>
      <c r="D1031" s="310" t="s">
        <v>427</v>
      </c>
      <c r="E1031" s="309">
        <v>589483.49820288457</v>
      </c>
      <c r="F1031" s="310" t="s">
        <v>880</v>
      </c>
      <c r="G1031" s="244" t="s">
        <v>915</v>
      </c>
      <c r="H1031" s="244" t="s">
        <v>429</v>
      </c>
      <c r="I1031" s="288">
        <v>1</v>
      </c>
      <c r="J1031" s="244" t="s">
        <v>873</v>
      </c>
      <c r="K1031" s="244">
        <v>0.5</v>
      </c>
      <c r="L1031" s="244">
        <v>0.6</v>
      </c>
      <c r="M1031" s="244" t="s">
        <v>89</v>
      </c>
      <c r="N1031" s="244">
        <f t="shared" si="25"/>
        <v>0.3</v>
      </c>
      <c r="R1031" s="301"/>
      <c r="S1031" s="301"/>
      <c r="T1031" s="301"/>
      <c r="U1031" s="301"/>
      <c r="V1031" s="301"/>
      <c r="W1031" s="301"/>
      <c r="X1031" s="301"/>
      <c r="Y1031" s="301"/>
      <c r="Z1031" s="301"/>
      <c r="AA1031" s="301"/>
      <c r="AB1031" s="301"/>
      <c r="AC1031" s="301"/>
      <c r="AD1031" s="301"/>
      <c r="AE1031" s="301"/>
      <c r="AF1031" s="301"/>
      <c r="AG1031" s="301"/>
      <c r="AH1031" s="301"/>
      <c r="AI1031" s="301"/>
    </row>
    <row r="1032" spans="1:35" ht="20.100000000000001" hidden="1" customHeight="1" x14ac:dyDescent="0.2">
      <c r="A1032" s="240">
        <v>130</v>
      </c>
      <c r="B1032" s="309" t="s">
        <v>403</v>
      </c>
      <c r="C1032" s="310" t="s">
        <v>426</v>
      </c>
      <c r="D1032" s="310" t="s">
        <v>427</v>
      </c>
      <c r="E1032" s="309">
        <v>589500.70801842725</v>
      </c>
      <c r="F1032" s="310" t="s">
        <v>880</v>
      </c>
      <c r="G1032" s="244" t="s">
        <v>915</v>
      </c>
      <c r="H1032" s="244" t="s">
        <v>429</v>
      </c>
      <c r="I1032" s="288">
        <v>1</v>
      </c>
      <c r="J1032" s="244" t="s">
        <v>873</v>
      </c>
      <c r="K1032" s="244">
        <v>0.5</v>
      </c>
      <c r="L1032" s="244">
        <v>0.6</v>
      </c>
      <c r="M1032" s="244" t="s">
        <v>89</v>
      </c>
      <c r="N1032" s="244">
        <f t="shared" si="25"/>
        <v>0.3</v>
      </c>
      <c r="R1032" s="301"/>
      <c r="S1032" s="301"/>
      <c r="T1032" s="301"/>
      <c r="U1032" s="301"/>
      <c r="V1032" s="301"/>
      <c r="W1032" s="301"/>
      <c r="X1032" s="301"/>
      <c r="Y1032" s="301"/>
      <c r="Z1032" s="301"/>
      <c r="AA1032" s="301"/>
      <c r="AB1032" s="301"/>
      <c r="AC1032" s="301"/>
      <c r="AD1032" s="301"/>
      <c r="AE1032" s="301"/>
      <c r="AF1032" s="301"/>
      <c r="AG1032" s="301"/>
      <c r="AH1032" s="301"/>
      <c r="AI1032" s="301"/>
    </row>
    <row r="1033" spans="1:35" ht="20.100000000000001" hidden="1" customHeight="1" x14ac:dyDescent="0.2">
      <c r="A1033" s="240">
        <v>131</v>
      </c>
      <c r="B1033" s="309" t="s">
        <v>403</v>
      </c>
      <c r="C1033" s="310" t="s">
        <v>426</v>
      </c>
      <c r="D1033" s="310" t="s">
        <v>427</v>
      </c>
      <c r="E1033" s="309">
        <v>589514.90788738069</v>
      </c>
      <c r="F1033" s="310" t="s">
        <v>880</v>
      </c>
      <c r="G1033" s="244" t="s">
        <v>915</v>
      </c>
      <c r="H1033" s="244" t="s">
        <v>429</v>
      </c>
      <c r="I1033" s="288">
        <v>1</v>
      </c>
      <c r="J1033" s="244" t="s">
        <v>873</v>
      </c>
      <c r="K1033" s="244">
        <v>0.5</v>
      </c>
      <c r="L1033" s="244">
        <v>0.6</v>
      </c>
      <c r="M1033" s="244" t="s">
        <v>89</v>
      </c>
      <c r="N1033" s="244">
        <f t="shared" si="25"/>
        <v>0.3</v>
      </c>
      <c r="R1033" s="301"/>
      <c r="S1033" s="301"/>
      <c r="T1033" s="301"/>
      <c r="U1033" s="301"/>
      <c r="V1033" s="301"/>
      <c r="W1033" s="301"/>
      <c r="X1033" s="301"/>
      <c r="Y1033" s="301"/>
      <c r="Z1033" s="301"/>
      <c r="AA1033" s="301"/>
      <c r="AB1033" s="301"/>
      <c r="AC1033" s="301"/>
      <c r="AD1033" s="301"/>
      <c r="AE1033" s="301"/>
      <c r="AF1033" s="301"/>
      <c r="AG1033" s="301"/>
      <c r="AH1033" s="301"/>
      <c r="AI1033" s="301"/>
    </row>
    <row r="1034" spans="1:35" ht="20.100000000000001" hidden="1" customHeight="1" x14ac:dyDescent="0.2">
      <c r="A1034" s="240">
        <v>132</v>
      </c>
      <c r="B1034" s="309" t="s">
        <v>403</v>
      </c>
      <c r="C1034" s="310" t="s">
        <v>426</v>
      </c>
      <c r="D1034" s="310" t="s">
        <v>427</v>
      </c>
      <c r="E1034" s="309">
        <v>589544.49471544777</v>
      </c>
      <c r="F1034" s="310" t="s">
        <v>880</v>
      </c>
      <c r="G1034" s="244" t="s">
        <v>915</v>
      </c>
      <c r="H1034" s="244" t="s">
        <v>429</v>
      </c>
      <c r="I1034" s="288">
        <v>1</v>
      </c>
      <c r="J1034" s="244" t="s">
        <v>873</v>
      </c>
      <c r="K1034" s="244">
        <v>0.5</v>
      </c>
      <c r="L1034" s="244">
        <v>0.6</v>
      </c>
      <c r="M1034" s="244" t="s">
        <v>89</v>
      </c>
      <c r="N1034" s="244">
        <f t="shared" ref="N1034:N1097" si="26">IF(M1034="",K1034*L1034,IF(G1034="R-1",K1034*L1034,IF(LEFT(G1034,1)="R",PI()*((M1034^2)/4),K1034*L1034)))</f>
        <v>0.3</v>
      </c>
      <c r="R1034" s="301"/>
      <c r="S1034" s="301"/>
      <c r="T1034" s="301"/>
      <c r="U1034" s="301"/>
      <c r="V1034" s="301"/>
      <c r="W1034" s="301"/>
      <c r="X1034" s="301"/>
      <c r="Y1034" s="301"/>
      <c r="Z1034" s="301"/>
      <c r="AA1034" s="301"/>
      <c r="AB1034" s="301"/>
      <c r="AC1034" s="301"/>
      <c r="AD1034" s="301"/>
      <c r="AE1034" s="301"/>
      <c r="AF1034" s="301"/>
      <c r="AG1034" s="301"/>
      <c r="AH1034" s="301"/>
      <c r="AI1034" s="301"/>
    </row>
    <row r="1035" spans="1:35" ht="20.100000000000001" hidden="1" customHeight="1" x14ac:dyDescent="0.2">
      <c r="A1035" s="240">
        <v>133</v>
      </c>
      <c r="B1035" s="309" t="s">
        <v>403</v>
      </c>
      <c r="C1035" s="310" t="s">
        <v>426</v>
      </c>
      <c r="D1035" s="310" t="s">
        <v>427</v>
      </c>
      <c r="E1035" s="309">
        <v>589818.36679105193</v>
      </c>
      <c r="F1035" s="310" t="s">
        <v>880</v>
      </c>
      <c r="G1035" s="244" t="s">
        <v>915</v>
      </c>
      <c r="H1035" s="244" t="s">
        <v>429</v>
      </c>
      <c r="I1035" s="288">
        <v>1</v>
      </c>
      <c r="J1035" s="244" t="s">
        <v>873</v>
      </c>
      <c r="K1035" s="244">
        <v>0.5</v>
      </c>
      <c r="L1035" s="244">
        <v>0.6</v>
      </c>
      <c r="M1035" s="244" t="s">
        <v>89</v>
      </c>
      <c r="N1035" s="244">
        <f t="shared" si="26"/>
        <v>0.3</v>
      </c>
      <c r="R1035" s="301"/>
      <c r="S1035" s="301"/>
      <c r="T1035" s="301"/>
      <c r="U1035" s="301"/>
      <c r="V1035" s="301"/>
      <c r="W1035" s="301"/>
      <c r="X1035" s="301"/>
      <c r="Y1035" s="301"/>
      <c r="Z1035" s="301"/>
      <c r="AA1035" s="301"/>
      <c r="AB1035" s="301"/>
      <c r="AC1035" s="301"/>
      <c r="AD1035" s="301"/>
      <c r="AE1035" s="301"/>
      <c r="AF1035" s="301"/>
      <c r="AG1035" s="301"/>
      <c r="AH1035" s="301"/>
      <c r="AI1035" s="301"/>
    </row>
    <row r="1036" spans="1:35" ht="20.100000000000001" hidden="1" customHeight="1" x14ac:dyDescent="0.2">
      <c r="A1036" s="240">
        <v>134</v>
      </c>
      <c r="B1036" s="309" t="s">
        <v>403</v>
      </c>
      <c r="C1036" s="310" t="s">
        <v>426</v>
      </c>
      <c r="D1036" s="310" t="s">
        <v>427</v>
      </c>
      <c r="E1036" s="309">
        <v>589820.7463092797</v>
      </c>
      <c r="F1036" s="310" t="s">
        <v>871</v>
      </c>
      <c r="G1036" s="244" t="s">
        <v>960</v>
      </c>
      <c r="H1036" s="244" t="s">
        <v>429</v>
      </c>
      <c r="I1036" s="288">
        <v>1</v>
      </c>
      <c r="J1036" s="244" t="s">
        <v>873</v>
      </c>
      <c r="K1036" s="244">
        <v>1</v>
      </c>
      <c r="L1036" s="244">
        <v>1</v>
      </c>
      <c r="M1036" s="244" t="s">
        <v>89</v>
      </c>
      <c r="N1036" s="244">
        <f t="shared" si="26"/>
        <v>1</v>
      </c>
      <c r="R1036" s="301"/>
      <c r="S1036" s="301"/>
      <c r="T1036" s="301"/>
      <c r="U1036" s="301"/>
      <c r="V1036" s="301"/>
      <c r="W1036" s="301"/>
      <c r="X1036" s="301"/>
      <c r="Y1036" s="301"/>
      <c r="Z1036" s="301"/>
      <c r="AA1036" s="301"/>
      <c r="AB1036" s="301"/>
      <c r="AC1036" s="301"/>
      <c r="AD1036" s="301"/>
      <c r="AE1036" s="301"/>
      <c r="AF1036" s="301"/>
      <c r="AG1036" s="301"/>
      <c r="AH1036" s="301"/>
      <c r="AI1036" s="301"/>
    </row>
    <row r="1037" spans="1:35" ht="20.100000000000001" hidden="1" customHeight="1" x14ac:dyDescent="0.2">
      <c r="A1037" s="240">
        <v>135</v>
      </c>
      <c r="B1037" s="309" t="s">
        <v>403</v>
      </c>
      <c r="C1037" s="310" t="s">
        <v>426</v>
      </c>
      <c r="D1037" s="310" t="s">
        <v>427</v>
      </c>
      <c r="E1037" s="309">
        <v>589833.68746100052</v>
      </c>
      <c r="F1037" s="310" t="s">
        <v>880</v>
      </c>
      <c r="G1037" s="244" t="s">
        <v>915</v>
      </c>
      <c r="H1037" s="244" t="s">
        <v>429</v>
      </c>
      <c r="I1037" s="288">
        <v>1</v>
      </c>
      <c r="J1037" s="244" t="s">
        <v>873</v>
      </c>
      <c r="K1037" s="244">
        <v>0.5</v>
      </c>
      <c r="L1037" s="244">
        <v>0.6</v>
      </c>
      <c r="M1037" s="244" t="s">
        <v>89</v>
      </c>
      <c r="N1037" s="244">
        <f t="shared" si="26"/>
        <v>0.3</v>
      </c>
      <c r="R1037" s="301"/>
      <c r="S1037" s="301"/>
      <c r="T1037" s="301"/>
      <c r="U1037" s="301"/>
      <c r="V1037" s="301"/>
      <c r="W1037" s="301"/>
      <c r="X1037" s="301"/>
      <c r="Y1037" s="301"/>
      <c r="Z1037" s="301"/>
      <c r="AA1037" s="301"/>
      <c r="AB1037" s="301"/>
      <c r="AC1037" s="301"/>
      <c r="AD1037" s="301"/>
      <c r="AE1037" s="301"/>
      <c r="AF1037" s="301"/>
      <c r="AG1037" s="301"/>
      <c r="AH1037" s="301"/>
      <c r="AI1037" s="301"/>
    </row>
    <row r="1038" spans="1:35" ht="20.100000000000001" hidden="1" customHeight="1" x14ac:dyDescent="0.2">
      <c r="A1038" s="240">
        <v>136</v>
      </c>
      <c r="B1038" s="309" t="s">
        <v>403</v>
      </c>
      <c r="C1038" s="310" t="s">
        <v>426</v>
      </c>
      <c r="D1038" s="310" t="s">
        <v>427</v>
      </c>
      <c r="E1038" s="309">
        <v>589855.91680657631</v>
      </c>
      <c r="F1038" s="310" t="s">
        <v>880</v>
      </c>
      <c r="G1038" s="244" t="s">
        <v>915</v>
      </c>
      <c r="H1038" s="244" t="s">
        <v>429</v>
      </c>
      <c r="I1038" s="288">
        <v>1</v>
      </c>
      <c r="J1038" s="244" t="s">
        <v>873</v>
      </c>
      <c r="K1038" s="244">
        <v>0.5</v>
      </c>
      <c r="L1038" s="244">
        <v>0.6</v>
      </c>
      <c r="M1038" s="244" t="s">
        <v>89</v>
      </c>
      <c r="N1038" s="244">
        <f t="shared" si="26"/>
        <v>0.3</v>
      </c>
      <c r="R1038" s="301"/>
      <c r="S1038" s="301"/>
      <c r="T1038" s="301"/>
      <c r="U1038" s="301"/>
      <c r="V1038" s="301"/>
      <c r="W1038" s="301"/>
      <c r="X1038" s="301"/>
      <c r="Y1038" s="301"/>
      <c r="Z1038" s="301"/>
      <c r="AA1038" s="301"/>
      <c r="AB1038" s="301"/>
      <c r="AC1038" s="301"/>
      <c r="AD1038" s="301"/>
      <c r="AE1038" s="301"/>
      <c r="AF1038" s="301"/>
      <c r="AG1038" s="301"/>
      <c r="AH1038" s="301"/>
      <c r="AI1038" s="301"/>
    </row>
    <row r="1039" spans="1:35" ht="20.100000000000001" hidden="1" customHeight="1" x14ac:dyDescent="0.2">
      <c r="A1039" s="240">
        <v>137</v>
      </c>
      <c r="B1039" s="309" t="s">
        <v>403</v>
      </c>
      <c r="C1039" s="310" t="s">
        <v>426</v>
      </c>
      <c r="D1039" s="310" t="s">
        <v>427</v>
      </c>
      <c r="E1039" s="309">
        <v>589870.65484705754</v>
      </c>
      <c r="F1039" s="310" t="s">
        <v>880</v>
      </c>
      <c r="G1039" s="244" t="s">
        <v>915</v>
      </c>
      <c r="H1039" s="244" t="s">
        <v>429</v>
      </c>
      <c r="I1039" s="288">
        <v>1</v>
      </c>
      <c r="J1039" s="244" t="s">
        <v>873</v>
      </c>
      <c r="K1039" s="244">
        <v>0.5</v>
      </c>
      <c r="L1039" s="244">
        <v>0.6</v>
      </c>
      <c r="M1039" s="244" t="s">
        <v>89</v>
      </c>
      <c r="N1039" s="244">
        <f t="shared" si="26"/>
        <v>0.3</v>
      </c>
      <c r="R1039" s="301"/>
      <c r="S1039" s="301"/>
      <c r="T1039" s="301"/>
      <c r="U1039" s="301"/>
      <c r="V1039" s="301"/>
      <c r="W1039" s="301"/>
      <c r="X1039" s="301"/>
      <c r="Y1039" s="301"/>
      <c r="Z1039" s="301"/>
      <c r="AA1039" s="301"/>
      <c r="AB1039" s="301"/>
      <c r="AC1039" s="301"/>
      <c r="AD1039" s="301"/>
      <c r="AE1039" s="301"/>
      <c r="AF1039" s="301"/>
      <c r="AG1039" s="301"/>
      <c r="AH1039" s="301"/>
      <c r="AI1039" s="301"/>
    </row>
    <row r="1040" spans="1:35" ht="20.100000000000001" hidden="1" customHeight="1" x14ac:dyDescent="0.2">
      <c r="A1040" s="240">
        <v>138</v>
      </c>
      <c r="B1040" s="309" t="s">
        <v>403</v>
      </c>
      <c r="C1040" s="310" t="s">
        <v>426</v>
      </c>
      <c r="D1040" s="310" t="s">
        <v>427</v>
      </c>
      <c r="E1040" s="309">
        <v>589892.87083845737</v>
      </c>
      <c r="F1040" s="310" t="s">
        <v>880</v>
      </c>
      <c r="G1040" s="244" t="s">
        <v>915</v>
      </c>
      <c r="H1040" s="244" t="s">
        <v>429</v>
      </c>
      <c r="I1040" s="288">
        <v>1</v>
      </c>
      <c r="J1040" s="244" t="s">
        <v>873</v>
      </c>
      <c r="K1040" s="244">
        <v>0.5</v>
      </c>
      <c r="L1040" s="244">
        <v>0.6</v>
      </c>
      <c r="M1040" s="244" t="s">
        <v>89</v>
      </c>
      <c r="N1040" s="244">
        <f t="shared" si="26"/>
        <v>0.3</v>
      </c>
      <c r="R1040" s="301"/>
      <c r="S1040" s="301"/>
      <c r="T1040" s="301"/>
      <c r="U1040" s="301"/>
      <c r="V1040" s="301"/>
      <c r="W1040" s="301"/>
      <c r="X1040" s="301"/>
      <c r="Y1040" s="301"/>
      <c r="Z1040" s="301"/>
      <c r="AA1040" s="301"/>
      <c r="AB1040" s="301"/>
      <c r="AC1040" s="301"/>
      <c r="AD1040" s="301"/>
      <c r="AE1040" s="301"/>
      <c r="AF1040" s="301"/>
      <c r="AG1040" s="301"/>
      <c r="AH1040" s="301"/>
      <c r="AI1040" s="301"/>
    </row>
    <row r="1041" spans="1:35" ht="20.100000000000001" hidden="1" customHeight="1" x14ac:dyDescent="0.2">
      <c r="A1041" s="240">
        <v>139</v>
      </c>
      <c r="B1041" s="309" t="s">
        <v>403</v>
      </c>
      <c r="C1041" s="310" t="s">
        <v>426</v>
      </c>
      <c r="D1041" s="310" t="s">
        <v>427</v>
      </c>
      <c r="E1041" s="309">
        <v>589971.6935819193</v>
      </c>
      <c r="F1041" s="310" t="s">
        <v>880</v>
      </c>
      <c r="G1041" s="244" t="s">
        <v>915</v>
      </c>
      <c r="H1041" s="244" t="s">
        <v>429</v>
      </c>
      <c r="I1041" s="288">
        <v>1</v>
      </c>
      <c r="J1041" s="244" t="s">
        <v>873</v>
      </c>
      <c r="K1041" s="244">
        <v>0.5</v>
      </c>
      <c r="L1041" s="244">
        <v>0.6</v>
      </c>
      <c r="M1041" s="244" t="s">
        <v>89</v>
      </c>
      <c r="N1041" s="244">
        <f t="shared" si="26"/>
        <v>0.3</v>
      </c>
      <c r="R1041" s="301"/>
      <c r="S1041" s="301"/>
      <c r="T1041" s="301"/>
      <c r="U1041" s="301"/>
      <c r="V1041" s="301"/>
      <c r="W1041" s="301"/>
      <c r="X1041" s="301"/>
      <c r="Y1041" s="301"/>
      <c r="Z1041" s="301"/>
      <c r="AA1041" s="301"/>
      <c r="AB1041" s="301"/>
      <c r="AC1041" s="301"/>
      <c r="AD1041" s="301"/>
      <c r="AE1041" s="301"/>
      <c r="AF1041" s="301"/>
      <c r="AG1041" s="301"/>
      <c r="AH1041" s="301"/>
      <c r="AI1041" s="301"/>
    </row>
    <row r="1042" spans="1:35" ht="20.100000000000001" hidden="1" customHeight="1" x14ac:dyDescent="0.2">
      <c r="A1042" s="240">
        <v>140</v>
      </c>
      <c r="B1042" s="309" t="s">
        <v>403</v>
      </c>
      <c r="C1042" s="310" t="s">
        <v>426</v>
      </c>
      <c r="D1042" s="310" t="s">
        <v>427</v>
      </c>
      <c r="E1042" s="309">
        <v>589998.76899483823</v>
      </c>
      <c r="F1042" s="310" t="s">
        <v>880</v>
      </c>
      <c r="G1042" s="244" t="s">
        <v>915</v>
      </c>
      <c r="H1042" s="244" t="s">
        <v>429</v>
      </c>
      <c r="I1042" s="288">
        <v>1</v>
      </c>
      <c r="J1042" s="244" t="s">
        <v>873</v>
      </c>
      <c r="K1042" s="244">
        <v>0.5</v>
      </c>
      <c r="L1042" s="244">
        <v>0.6</v>
      </c>
      <c r="M1042" s="244" t="s">
        <v>89</v>
      </c>
      <c r="N1042" s="244">
        <f t="shared" si="26"/>
        <v>0.3</v>
      </c>
      <c r="R1042" s="301"/>
      <c r="S1042" s="301"/>
      <c r="T1042" s="301"/>
      <c r="U1042" s="301"/>
      <c r="V1042" s="301"/>
      <c r="W1042" s="301"/>
      <c r="X1042" s="301"/>
      <c r="Y1042" s="301"/>
      <c r="Z1042" s="301"/>
      <c r="AA1042" s="301"/>
      <c r="AB1042" s="301"/>
      <c r="AC1042" s="301"/>
      <c r="AD1042" s="301"/>
      <c r="AE1042" s="301"/>
      <c r="AF1042" s="301"/>
      <c r="AG1042" s="301"/>
      <c r="AH1042" s="301"/>
      <c r="AI1042" s="301"/>
    </row>
    <row r="1043" spans="1:35" ht="20.100000000000001" hidden="1" customHeight="1" x14ac:dyDescent="0.2">
      <c r="A1043" s="240">
        <v>141</v>
      </c>
      <c r="B1043" s="309" t="s">
        <v>403</v>
      </c>
      <c r="C1043" s="310" t="s">
        <v>426</v>
      </c>
      <c r="D1043" s="310" t="s">
        <v>427</v>
      </c>
      <c r="E1043" s="309">
        <v>590024.22595877817</v>
      </c>
      <c r="F1043" s="310" t="s">
        <v>888</v>
      </c>
      <c r="G1043" s="244" t="s">
        <v>926</v>
      </c>
      <c r="H1043" s="244" t="s">
        <v>429</v>
      </c>
      <c r="I1043" s="288">
        <v>1</v>
      </c>
      <c r="J1043" s="244" t="s">
        <v>873</v>
      </c>
      <c r="K1043" s="244">
        <v>0.5</v>
      </c>
      <c r="L1043" s="244">
        <v>0.9</v>
      </c>
      <c r="M1043" s="244" t="s">
        <v>89</v>
      </c>
      <c r="N1043" s="244">
        <f t="shared" si="26"/>
        <v>0.45</v>
      </c>
      <c r="R1043" s="301"/>
      <c r="S1043" s="301"/>
      <c r="T1043" s="301"/>
      <c r="U1043" s="301"/>
      <c r="V1043" s="301"/>
      <c r="W1043" s="301"/>
      <c r="X1043" s="301"/>
      <c r="Y1043" s="301"/>
      <c r="Z1043" s="301"/>
      <c r="AA1043" s="301"/>
      <c r="AB1043" s="301"/>
      <c r="AC1043" s="301"/>
      <c r="AD1043" s="301"/>
      <c r="AE1043" s="301"/>
      <c r="AF1043" s="301"/>
      <c r="AG1043" s="301"/>
      <c r="AH1043" s="301"/>
      <c r="AI1043" s="301"/>
    </row>
    <row r="1044" spans="1:35" ht="20.100000000000001" hidden="1" customHeight="1" x14ac:dyDescent="0.2">
      <c r="A1044" s="240">
        <v>142</v>
      </c>
      <c r="B1044" s="309" t="s">
        <v>403</v>
      </c>
      <c r="C1044" s="310" t="s">
        <v>426</v>
      </c>
      <c r="D1044" s="310" t="s">
        <v>427</v>
      </c>
      <c r="E1044" s="309">
        <v>590069.89362329768</v>
      </c>
      <c r="F1044" s="310" t="s">
        <v>880</v>
      </c>
      <c r="G1044" s="244" t="s">
        <v>915</v>
      </c>
      <c r="H1044" s="244" t="s">
        <v>429</v>
      </c>
      <c r="I1044" s="288">
        <v>1</v>
      </c>
      <c r="J1044" s="244" t="s">
        <v>873</v>
      </c>
      <c r="K1044" s="244">
        <v>0.5</v>
      </c>
      <c r="L1044" s="244">
        <v>0.6</v>
      </c>
      <c r="M1044" s="244" t="s">
        <v>89</v>
      </c>
      <c r="N1044" s="244">
        <f t="shared" si="26"/>
        <v>0.3</v>
      </c>
      <c r="R1044" s="301"/>
      <c r="S1044" s="301"/>
      <c r="T1044" s="301"/>
      <c r="U1044" s="301"/>
      <c r="V1044" s="301"/>
      <c r="W1044" s="301"/>
      <c r="X1044" s="301"/>
      <c r="Y1044" s="301"/>
      <c r="Z1044" s="301"/>
      <c r="AA1044" s="301"/>
      <c r="AB1044" s="301"/>
      <c r="AC1044" s="301"/>
      <c r="AD1044" s="301"/>
      <c r="AE1044" s="301"/>
      <c r="AF1044" s="301"/>
      <c r="AG1044" s="301"/>
      <c r="AH1044" s="301"/>
      <c r="AI1044" s="301"/>
    </row>
    <row r="1045" spans="1:35" ht="20.100000000000001" hidden="1" customHeight="1" x14ac:dyDescent="0.2">
      <c r="A1045" s="240">
        <v>143</v>
      </c>
      <c r="B1045" s="309" t="s">
        <v>403</v>
      </c>
      <c r="C1045" s="310" t="s">
        <v>426</v>
      </c>
      <c r="D1045" s="310" t="s">
        <v>427</v>
      </c>
      <c r="E1045" s="309">
        <v>590094.32802758168</v>
      </c>
      <c r="F1045" s="310" t="s">
        <v>880</v>
      </c>
      <c r="G1045" s="244" t="s">
        <v>915</v>
      </c>
      <c r="H1045" s="244" t="s">
        <v>429</v>
      </c>
      <c r="I1045" s="288">
        <v>1</v>
      </c>
      <c r="J1045" s="244" t="s">
        <v>873</v>
      </c>
      <c r="K1045" s="244">
        <v>0.5</v>
      </c>
      <c r="L1045" s="244">
        <v>0.6</v>
      </c>
      <c r="M1045" s="244" t="s">
        <v>89</v>
      </c>
      <c r="N1045" s="244">
        <f t="shared" si="26"/>
        <v>0.3</v>
      </c>
      <c r="R1045" s="301"/>
      <c r="S1045" s="301"/>
      <c r="T1045" s="301"/>
      <c r="U1045" s="301"/>
      <c r="V1045" s="301"/>
      <c r="W1045" s="301"/>
      <c r="X1045" s="301"/>
      <c r="Y1045" s="301"/>
      <c r="Z1045" s="301"/>
      <c r="AA1045" s="301"/>
      <c r="AB1045" s="301"/>
      <c r="AC1045" s="301"/>
      <c r="AD1045" s="301"/>
      <c r="AE1045" s="301"/>
      <c r="AF1045" s="301"/>
      <c r="AG1045" s="301"/>
      <c r="AH1045" s="301"/>
      <c r="AI1045" s="301"/>
    </row>
    <row r="1046" spans="1:35" ht="20.100000000000001" hidden="1" customHeight="1" x14ac:dyDescent="0.2">
      <c r="A1046" s="240">
        <v>144</v>
      </c>
      <c r="B1046" s="309" t="s">
        <v>403</v>
      </c>
      <c r="C1046" s="310" t="s">
        <v>426</v>
      </c>
      <c r="D1046" s="310" t="s">
        <v>427</v>
      </c>
      <c r="E1046" s="309">
        <v>590138.59940603992</v>
      </c>
      <c r="F1046" s="310" t="s">
        <v>880</v>
      </c>
      <c r="G1046" s="244" t="s">
        <v>915</v>
      </c>
      <c r="H1046" s="244" t="s">
        <v>429</v>
      </c>
      <c r="I1046" s="288">
        <v>1</v>
      </c>
      <c r="J1046" s="244" t="s">
        <v>873</v>
      </c>
      <c r="K1046" s="244">
        <v>0.5</v>
      </c>
      <c r="L1046" s="244">
        <v>0.6</v>
      </c>
      <c r="M1046" s="244" t="s">
        <v>89</v>
      </c>
      <c r="N1046" s="244">
        <f t="shared" si="26"/>
        <v>0.3</v>
      </c>
      <c r="R1046" s="301"/>
      <c r="S1046" s="301"/>
      <c r="T1046" s="301"/>
      <c r="U1046" s="301"/>
      <c r="V1046" s="301"/>
      <c r="W1046" s="301"/>
      <c r="X1046" s="301"/>
      <c r="Y1046" s="301"/>
      <c r="Z1046" s="301"/>
      <c r="AA1046" s="301"/>
      <c r="AB1046" s="301"/>
      <c r="AC1046" s="301"/>
      <c r="AD1046" s="301"/>
      <c r="AE1046" s="301"/>
      <c r="AF1046" s="301"/>
      <c r="AG1046" s="301"/>
      <c r="AH1046" s="301"/>
      <c r="AI1046" s="301"/>
    </row>
    <row r="1047" spans="1:35" ht="20.100000000000001" hidden="1" customHeight="1" x14ac:dyDescent="0.2">
      <c r="A1047" s="240">
        <v>145</v>
      </c>
      <c r="B1047" s="309" t="s">
        <v>403</v>
      </c>
      <c r="C1047" s="310" t="s">
        <v>426</v>
      </c>
      <c r="D1047" s="310" t="s">
        <v>427</v>
      </c>
      <c r="E1047" s="309">
        <v>590286.11732628813</v>
      </c>
      <c r="F1047" s="310" t="s">
        <v>871</v>
      </c>
      <c r="G1047" s="244" t="s">
        <v>935</v>
      </c>
      <c r="H1047" s="244" t="s">
        <v>429</v>
      </c>
      <c r="I1047" s="288">
        <v>1</v>
      </c>
      <c r="J1047" s="244" t="s">
        <v>873</v>
      </c>
      <c r="K1047" s="244">
        <v>1</v>
      </c>
      <c r="L1047" s="244">
        <v>1</v>
      </c>
      <c r="M1047" s="244" t="s">
        <v>89</v>
      </c>
      <c r="N1047" s="244">
        <f t="shared" si="26"/>
        <v>1</v>
      </c>
      <c r="R1047" s="301"/>
      <c r="S1047" s="301"/>
      <c r="T1047" s="301"/>
      <c r="U1047" s="301"/>
      <c r="V1047" s="301"/>
      <c r="W1047" s="301"/>
      <c r="X1047" s="301"/>
      <c r="Y1047" s="301"/>
      <c r="Z1047" s="301"/>
      <c r="AA1047" s="301"/>
      <c r="AB1047" s="301"/>
      <c r="AC1047" s="301"/>
      <c r="AD1047" s="301"/>
      <c r="AE1047" s="301"/>
      <c r="AF1047" s="301"/>
      <c r="AG1047" s="301"/>
      <c r="AH1047" s="301"/>
      <c r="AI1047" s="301"/>
    </row>
    <row r="1048" spans="1:35" ht="20.100000000000001" hidden="1" customHeight="1" x14ac:dyDescent="0.2">
      <c r="A1048" s="240">
        <v>146</v>
      </c>
      <c r="B1048" s="309" t="s">
        <v>403</v>
      </c>
      <c r="C1048" s="310" t="s">
        <v>426</v>
      </c>
      <c r="D1048" s="310" t="s">
        <v>427</v>
      </c>
      <c r="E1048" s="309">
        <v>590440.62189926102</v>
      </c>
      <c r="F1048" s="310" t="s">
        <v>871</v>
      </c>
      <c r="G1048" s="244" t="s">
        <v>959</v>
      </c>
      <c r="H1048" s="244" t="s">
        <v>429</v>
      </c>
      <c r="I1048" s="288">
        <v>1</v>
      </c>
      <c r="J1048" s="244" t="s">
        <v>873</v>
      </c>
      <c r="K1048" s="244">
        <v>1</v>
      </c>
      <c r="L1048" s="244">
        <v>1</v>
      </c>
      <c r="M1048" s="244" t="s">
        <v>89</v>
      </c>
      <c r="N1048" s="244">
        <f t="shared" si="26"/>
        <v>1</v>
      </c>
      <c r="R1048" s="301"/>
      <c r="S1048" s="301"/>
      <c r="T1048" s="301"/>
      <c r="U1048" s="301"/>
      <c r="V1048" s="301"/>
      <c r="W1048" s="301"/>
      <c r="X1048" s="301"/>
      <c r="Y1048" s="301"/>
      <c r="Z1048" s="301"/>
      <c r="AA1048" s="301"/>
      <c r="AB1048" s="301"/>
      <c r="AC1048" s="301"/>
      <c r="AD1048" s="301"/>
      <c r="AE1048" s="301"/>
      <c r="AF1048" s="301"/>
      <c r="AG1048" s="301"/>
      <c r="AH1048" s="301"/>
      <c r="AI1048" s="301"/>
    </row>
    <row r="1049" spans="1:35" ht="20.100000000000001" hidden="1" customHeight="1" x14ac:dyDescent="0.2">
      <c r="A1049" s="240">
        <v>147</v>
      </c>
      <c r="B1049" s="309" t="s">
        <v>403</v>
      </c>
      <c r="C1049" s="310" t="s">
        <v>426</v>
      </c>
      <c r="D1049" s="310" t="s">
        <v>427</v>
      </c>
      <c r="E1049" s="309">
        <v>590468.32437018515</v>
      </c>
      <c r="F1049" s="310" t="s">
        <v>879</v>
      </c>
      <c r="G1049" s="244" t="s">
        <v>913</v>
      </c>
      <c r="H1049" s="244" t="s">
        <v>429</v>
      </c>
      <c r="I1049" s="288">
        <v>1</v>
      </c>
      <c r="J1049" s="244" t="s">
        <v>873</v>
      </c>
      <c r="K1049" s="244" t="s">
        <v>89</v>
      </c>
      <c r="L1049" s="244" t="s">
        <v>89</v>
      </c>
      <c r="M1049" s="244">
        <v>1</v>
      </c>
      <c r="N1049" s="244">
        <f t="shared" si="26"/>
        <v>0.78539816339744828</v>
      </c>
      <c r="R1049" s="301"/>
      <c r="S1049" s="301"/>
      <c r="T1049" s="301"/>
      <c r="U1049" s="301"/>
      <c r="V1049" s="301"/>
      <c r="W1049" s="301"/>
      <c r="X1049" s="301"/>
      <c r="Y1049" s="301"/>
      <c r="Z1049" s="301"/>
      <c r="AA1049" s="301"/>
      <c r="AB1049" s="301"/>
      <c r="AC1049" s="301"/>
      <c r="AD1049" s="301"/>
      <c r="AE1049" s="301"/>
      <c r="AF1049" s="301"/>
      <c r="AG1049" s="301"/>
      <c r="AH1049" s="301"/>
      <c r="AI1049" s="301"/>
    </row>
    <row r="1050" spans="1:35" ht="20.100000000000001" hidden="1" customHeight="1" x14ac:dyDescent="0.2">
      <c r="A1050" s="240">
        <v>148</v>
      </c>
      <c r="B1050" s="309" t="s">
        <v>403</v>
      </c>
      <c r="C1050" s="310" t="s">
        <v>426</v>
      </c>
      <c r="D1050" s="310" t="s">
        <v>427</v>
      </c>
      <c r="E1050" s="309">
        <v>590563.10740052408</v>
      </c>
      <c r="F1050" s="310" t="s">
        <v>879</v>
      </c>
      <c r="G1050" s="244" t="s">
        <v>917</v>
      </c>
      <c r="H1050" s="244" t="s">
        <v>429</v>
      </c>
      <c r="I1050" s="288">
        <v>1</v>
      </c>
      <c r="J1050" s="244" t="s">
        <v>873</v>
      </c>
      <c r="K1050" s="244" t="s">
        <v>89</v>
      </c>
      <c r="L1050" s="244" t="s">
        <v>89</v>
      </c>
      <c r="M1050" s="244">
        <v>1</v>
      </c>
      <c r="N1050" s="244">
        <f t="shared" si="26"/>
        <v>0.78539816339744828</v>
      </c>
      <c r="R1050" s="301"/>
      <c r="S1050" s="301"/>
      <c r="T1050" s="301"/>
      <c r="U1050" s="301"/>
      <c r="V1050" s="301"/>
      <c r="W1050" s="301"/>
      <c r="X1050" s="301"/>
      <c r="Y1050" s="301"/>
      <c r="Z1050" s="301"/>
      <c r="AA1050" s="301"/>
      <c r="AB1050" s="301"/>
      <c r="AC1050" s="301"/>
      <c r="AD1050" s="301"/>
      <c r="AE1050" s="301"/>
      <c r="AF1050" s="301"/>
      <c r="AG1050" s="301"/>
      <c r="AH1050" s="301"/>
      <c r="AI1050" s="301"/>
    </row>
    <row r="1051" spans="1:35" ht="20.100000000000001" hidden="1" customHeight="1" x14ac:dyDescent="0.2">
      <c r="A1051" s="240">
        <v>149</v>
      </c>
      <c r="B1051" s="309" t="s">
        <v>403</v>
      </c>
      <c r="C1051" s="310" t="s">
        <v>426</v>
      </c>
      <c r="D1051" s="310" t="s">
        <v>427</v>
      </c>
      <c r="E1051" s="309">
        <v>591558.3590715176</v>
      </c>
      <c r="F1051" s="310" t="s">
        <v>871</v>
      </c>
      <c r="G1051" s="244" t="s">
        <v>928</v>
      </c>
      <c r="H1051" s="244" t="s">
        <v>429</v>
      </c>
      <c r="I1051" s="288">
        <v>1</v>
      </c>
      <c r="J1051" s="244" t="s">
        <v>873</v>
      </c>
      <c r="K1051" s="244">
        <v>1</v>
      </c>
      <c r="L1051" s="244">
        <v>1</v>
      </c>
      <c r="M1051" s="244" t="s">
        <v>89</v>
      </c>
      <c r="N1051" s="244">
        <f t="shared" si="26"/>
        <v>1</v>
      </c>
      <c r="R1051" s="301"/>
      <c r="S1051" s="301"/>
      <c r="T1051" s="301"/>
      <c r="U1051" s="301"/>
      <c r="V1051" s="301"/>
      <c r="W1051" s="301"/>
      <c r="X1051" s="301"/>
      <c r="Y1051" s="301"/>
      <c r="Z1051" s="301"/>
      <c r="AA1051" s="301"/>
      <c r="AB1051" s="301"/>
      <c r="AC1051" s="301"/>
      <c r="AD1051" s="301"/>
      <c r="AE1051" s="301"/>
      <c r="AF1051" s="301"/>
      <c r="AG1051" s="301"/>
      <c r="AH1051" s="301"/>
      <c r="AI1051" s="301"/>
    </row>
    <row r="1052" spans="1:35" ht="20.100000000000001" hidden="1" customHeight="1" x14ac:dyDescent="0.2">
      <c r="A1052" s="240">
        <v>150</v>
      </c>
      <c r="B1052" s="309" t="s">
        <v>403</v>
      </c>
      <c r="C1052" s="310" t="s">
        <v>426</v>
      </c>
      <c r="D1052" s="310" t="s">
        <v>427</v>
      </c>
      <c r="E1052" s="309">
        <v>591715.05754167133</v>
      </c>
      <c r="F1052" s="310" t="s">
        <v>879</v>
      </c>
      <c r="G1052" s="244" t="s">
        <v>913</v>
      </c>
      <c r="H1052" s="244" t="s">
        <v>429</v>
      </c>
      <c r="I1052" s="288">
        <v>1</v>
      </c>
      <c r="J1052" s="244" t="s">
        <v>873</v>
      </c>
      <c r="K1052" s="244" t="s">
        <v>89</v>
      </c>
      <c r="L1052" s="244" t="s">
        <v>89</v>
      </c>
      <c r="M1052" s="244">
        <v>1</v>
      </c>
      <c r="N1052" s="244">
        <f t="shared" si="26"/>
        <v>0.78539816339744828</v>
      </c>
      <c r="R1052" s="301"/>
      <c r="S1052" s="301"/>
      <c r="T1052" s="301"/>
      <c r="U1052" s="301"/>
      <c r="V1052" s="301"/>
      <c r="W1052" s="301"/>
      <c r="X1052" s="301"/>
      <c r="Y1052" s="301"/>
      <c r="Z1052" s="301"/>
      <c r="AA1052" s="301"/>
      <c r="AB1052" s="301"/>
      <c r="AC1052" s="301"/>
      <c r="AD1052" s="301"/>
      <c r="AE1052" s="301"/>
      <c r="AF1052" s="301"/>
      <c r="AG1052" s="301"/>
      <c r="AH1052" s="301"/>
      <c r="AI1052" s="301"/>
    </row>
    <row r="1053" spans="1:35" ht="20.100000000000001" hidden="1" customHeight="1" x14ac:dyDescent="0.2">
      <c r="A1053" s="240">
        <v>151</v>
      </c>
      <c r="B1053" s="309" t="s">
        <v>403</v>
      </c>
      <c r="C1053" s="310" t="s">
        <v>426</v>
      </c>
      <c r="D1053" s="310" t="s">
        <v>427</v>
      </c>
      <c r="E1053" s="309">
        <v>591769.83949821466</v>
      </c>
      <c r="F1053" s="310" t="s">
        <v>871</v>
      </c>
      <c r="G1053" s="244" t="s">
        <v>924</v>
      </c>
      <c r="H1053" s="244" t="s">
        <v>429</v>
      </c>
      <c r="I1053" s="288">
        <v>1</v>
      </c>
      <c r="J1053" s="244" t="s">
        <v>919</v>
      </c>
      <c r="K1053" s="244">
        <v>1</v>
      </c>
      <c r="L1053" s="244">
        <v>1</v>
      </c>
      <c r="M1053" s="244" t="s">
        <v>89</v>
      </c>
      <c r="N1053" s="244">
        <f t="shared" si="26"/>
        <v>1</v>
      </c>
      <c r="R1053" s="301"/>
      <c r="S1053" s="301"/>
      <c r="T1053" s="301"/>
      <c r="U1053" s="301"/>
      <c r="V1053" s="301"/>
      <c r="W1053" s="301"/>
      <c r="X1053" s="301"/>
      <c r="Y1053" s="301"/>
      <c r="Z1053" s="301"/>
      <c r="AA1053" s="301"/>
      <c r="AB1053" s="301"/>
      <c r="AC1053" s="301"/>
      <c r="AD1053" s="301"/>
      <c r="AE1053" s="301"/>
      <c r="AF1053" s="301"/>
      <c r="AG1053" s="301"/>
      <c r="AH1053" s="301"/>
      <c r="AI1053" s="301"/>
    </row>
    <row r="1054" spans="1:35" ht="20.100000000000001" hidden="1" customHeight="1" x14ac:dyDescent="0.2">
      <c r="A1054" s="240">
        <v>152</v>
      </c>
      <c r="B1054" s="309" t="s">
        <v>403</v>
      </c>
      <c r="C1054" s="310" t="s">
        <v>426</v>
      </c>
      <c r="D1054" s="310" t="s">
        <v>427</v>
      </c>
      <c r="E1054" s="309">
        <v>592177.23428823927</v>
      </c>
      <c r="F1054" s="310" t="s">
        <v>879</v>
      </c>
      <c r="G1054" s="244" t="s">
        <v>913</v>
      </c>
      <c r="H1054" s="244" t="s">
        <v>429</v>
      </c>
      <c r="I1054" s="288">
        <v>1</v>
      </c>
      <c r="J1054" s="244" t="s">
        <v>919</v>
      </c>
      <c r="K1054" s="244" t="s">
        <v>89</v>
      </c>
      <c r="L1054" s="244" t="s">
        <v>89</v>
      </c>
      <c r="M1054" s="244">
        <v>1</v>
      </c>
      <c r="N1054" s="244">
        <f t="shared" si="26"/>
        <v>0.78539816339744828</v>
      </c>
      <c r="R1054" s="301"/>
      <c r="S1054" s="301"/>
      <c r="T1054" s="301"/>
      <c r="U1054" s="301"/>
      <c r="V1054" s="301"/>
      <c r="W1054" s="301"/>
      <c r="X1054" s="301"/>
      <c r="Y1054" s="301"/>
      <c r="Z1054" s="301"/>
      <c r="AA1054" s="301"/>
      <c r="AB1054" s="301"/>
      <c r="AC1054" s="301"/>
      <c r="AD1054" s="301"/>
      <c r="AE1054" s="301"/>
      <c r="AF1054" s="301"/>
      <c r="AG1054" s="301"/>
      <c r="AH1054" s="301"/>
      <c r="AI1054" s="301"/>
    </row>
    <row r="1055" spans="1:35" ht="20.100000000000001" hidden="1" customHeight="1" x14ac:dyDescent="0.2">
      <c r="A1055" s="240">
        <v>153</v>
      </c>
      <c r="B1055" s="309" t="s">
        <v>403</v>
      </c>
      <c r="C1055" s="310" t="s">
        <v>426</v>
      </c>
      <c r="D1055" s="310" t="s">
        <v>427</v>
      </c>
      <c r="E1055" s="309">
        <v>592259.26058549911</v>
      </c>
      <c r="F1055" s="310" t="s">
        <v>871</v>
      </c>
      <c r="G1055" s="244" t="s">
        <v>934</v>
      </c>
      <c r="H1055" s="244" t="s">
        <v>429</v>
      </c>
      <c r="I1055" s="288">
        <v>1</v>
      </c>
      <c r="J1055" s="244" t="s">
        <v>919</v>
      </c>
      <c r="K1055" s="244">
        <v>1</v>
      </c>
      <c r="L1055" s="244">
        <v>1</v>
      </c>
      <c r="M1055" s="244" t="s">
        <v>89</v>
      </c>
      <c r="N1055" s="244">
        <f t="shared" si="26"/>
        <v>1</v>
      </c>
      <c r="R1055" s="301"/>
      <c r="S1055" s="301"/>
      <c r="T1055" s="301"/>
      <c r="U1055" s="301"/>
      <c r="V1055" s="301"/>
      <c r="W1055" s="301"/>
      <c r="X1055" s="301"/>
      <c r="Y1055" s="301"/>
      <c r="Z1055" s="301"/>
      <c r="AA1055" s="301"/>
      <c r="AB1055" s="301"/>
      <c r="AC1055" s="301"/>
      <c r="AD1055" s="301"/>
      <c r="AE1055" s="301"/>
      <c r="AF1055" s="301"/>
      <c r="AG1055" s="301"/>
      <c r="AH1055" s="301"/>
      <c r="AI1055" s="301"/>
    </row>
    <row r="1056" spans="1:35" ht="20.100000000000001" hidden="1" customHeight="1" x14ac:dyDescent="0.2">
      <c r="A1056" s="240">
        <v>154</v>
      </c>
      <c r="B1056" s="309" t="s">
        <v>403</v>
      </c>
      <c r="C1056" s="310" t="s">
        <v>426</v>
      </c>
      <c r="D1056" s="310" t="s">
        <v>427</v>
      </c>
      <c r="E1056" s="309">
        <v>592288.34561338031</v>
      </c>
      <c r="F1056" s="310" t="s">
        <v>879</v>
      </c>
      <c r="G1056" s="244" t="s">
        <v>917</v>
      </c>
      <c r="H1056" s="244" t="s">
        <v>429</v>
      </c>
      <c r="I1056" s="288">
        <v>1</v>
      </c>
      <c r="J1056" s="244" t="s">
        <v>919</v>
      </c>
      <c r="K1056" s="244" t="s">
        <v>89</v>
      </c>
      <c r="L1056" s="244" t="s">
        <v>89</v>
      </c>
      <c r="M1056" s="244">
        <v>1</v>
      </c>
      <c r="N1056" s="244">
        <f t="shared" si="26"/>
        <v>0.78539816339744828</v>
      </c>
      <c r="R1056" s="301"/>
      <c r="S1056" s="301"/>
      <c r="T1056" s="301"/>
      <c r="U1056" s="301"/>
      <c r="V1056" s="301"/>
      <c r="W1056" s="301"/>
      <c r="X1056" s="301"/>
      <c r="Y1056" s="301"/>
      <c r="Z1056" s="301"/>
      <c r="AA1056" s="301"/>
      <c r="AB1056" s="301"/>
      <c r="AC1056" s="301"/>
      <c r="AD1056" s="301"/>
      <c r="AE1056" s="301"/>
      <c r="AF1056" s="301"/>
      <c r="AG1056" s="301"/>
      <c r="AH1056" s="301"/>
      <c r="AI1056" s="301"/>
    </row>
    <row r="1057" spans="1:35" ht="20.100000000000001" hidden="1" customHeight="1" x14ac:dyDescent="0.2">
      <c r="A1057" s="240">
        <v>155</v>
      </c>
      <c r="B1057" s="309" t="s">
        <v>403</v>
      </c>
      <c r="C1057" s="310" t="s">
        <v>426</v>
      </c>
      <c r="D1057" s="310" t="s">
        <v>427</v>
      </c>
      <c r="E1057" s="309">
        <v>592613.3367445342</v>
      </c>
      <c r="F1057" s="310" t="s">
        <v>871</v>
      </c>
      <c r="G1057" s="244" t="s">
        <v>932</v>
      </c>
      <c r="H1057" s="244" t="s">
        <v>429</v>
      </c>
      <c r="I1057" s="288">
        <v>1</v>
      </c>
      <c r="J1057" s="244" t="s">
        <v>919</v>
      </c>
      <c r="K1057" s="244">
        <v>1</v>
      </c>
      <c r="L1057" s="244">
        <v>1</v>
      </c>
      <c r="M1057" s="244" t="s">
        <v>89</v>
      </c>
      <c r="N1057" s="244">
        <f t="shared" si="26"/>
        <v>1</v>
      </c>
      <c r="R1057" s="301"/>
      <c r="S1057" s="301"/>
      <c r="T1057" s="301"/>
      <c r="U1057" s="301"/>
      <c r="V1057" s="301"/>
      <c r="W1057" s="301"/>
      <c r="X1057" s="301"/>
      <c r="Y1057" s="301"/>
      <c r="Z1057" s="301"/>
      <c r="AA1057" s="301"/>
      <c r="AB1057" s="301"/>
      <c r="AC1057" s="301"/>
      <c r="AD1057" s="301"/>
      <c r="AE1057" s="301"/>
      <c r="AF1057" s="301"/>
      <c r="AG1057" s="301"/>
      <c r="AH1057" s="301"/>
      <c r="AI1057" s="301"/>
    </row>
    <row r="1058" spans="1:35" ht="20.100000000000001" hidden="1" customHeight="1" x14ac:dyDescent="0.2">
      <c r="A1058" s="240">
        <v>156</v>
      </c>
      <c r="B1058" s="309" t="s">
        <v>403</v>
      </c>
      <c r="C1058" s="310" t="s">
        <v>426</v>
      </c>
      <c r="D1058" s="310" t="s">
        <v>427</v>
      </c>
      <c r="E1058" s="309">
        <v>593142.61407131399</v>
      </c>
      <c r="F1058" s="310" t="s">
        <v>871</v>
      </c>
      <c r="G1058" s="244" t="s">
        <v>924</v>
      </c>
      <c r="H1058" s="244" t="s">
        <v>429</v>
      </c>
      <c r="I1058" s="288">
        <v>1</v>
      </c>
      <c r="J1058" s="244" t="s">
        <v>919</v>
      </c>
      <c r="K1058" s="244">
        <v>1</v>
      </c>
      <c r="L1058" s="244">
        <v>1</v>
      </c>
      <c r="M1058" s="244" t="s">
        <v>89</v>
      </c>
      <c r="N1058" s="244">
        <f t="shared" si="26"/>
        <v>1</v>
      </c>
      <c r="R1058" s="301"/>
      <c r="S1058" s="301"/>
      <c r="T1058" s="301"/>
      <c r="U1058" s="301"/>
      <c r="V1058" s="301"/>
      <c r="W1058" s="301"/>
      <c r="X1058" s="301"/>
      <c r="Y1058" s="301"/>
      <c r="Z1058" s="301"/>
      <c r="AA1058" s="301"/>
      <c r="AB1058" s="301"/>
      <c r="AC1058" s="301"/>
      <c r="AD1058" s="301"/>
      <c r="AE1058" s="301"/>
      <c r="AF1058" s="301"/>
      <c r="AG1058" s="301"/>
      <c r="AH1058" s="301"/>
      <c r="AI1058" s="301"/>
    </row>
    <row r="1059" spans="1:35" ht="20.100000000000001" hidden="1" customHeight="1" x14ac:dyDescent="0.2">
      <c r="A1059" s="240">
        <v>157</v>
      </c>
      <c r="B1059" s="309" t="s">
        <v>403</v>
      </c>
      <c r="C1059" s="310" t="s">
        <v>426</v>
      </c>
      <c r="D1059" s="310" t="s">
        <v>427</v>
      </c>
      <c r="E1059" s="309">
        <v>593221.59021550673</v>
      </c>
      <c r="F1059" s="310" t="s">
        <v>879</v>
      </c>
      <c r="G1059" s="244" t="s">
        <v>984</v>
      </c>
      <c r="H1059" s="244" t="s">
        <v>429</v>
      </c>
      <c r="I1059" s="288">
        <v>1</v>
      </c>
      <c r="J1059" s="244" t="s">
        <v>873</v>
      </c>
      <c r="K1059" s="244" t="s">
        <v>89</v>
      </c>
      <c r="L1059" s="244" t="s">
        <v>89</v>
      </c>
      <c r="M1059" s="244">
        <v>1</v>
      </c>
      <c r="N1059" s="244">
        <f t="shared" si="26"/>
        <v>0.78539816339744828</v>
      </c>
      <c r="R1059" s="301"/>
      <c r="S1059" s="301"/>
      <c r="T1059" s="301"/>
      <c r="U1059" s="301"/>
      <c r="V1059" s="301"/>
      <c r="W1059" s="301"/>
      <c r="X1059" s="301"/>
      <c r="Y1059" s="301"/>
      <c r="Z1059" s="301"/>
      <c r="AA1059" s="301"/>
      <c r="AB1059" s="301"/>
      <c r="AC1059" s="301"/>
      <c r="AD1059" s="301"/>
      <c r="AE1059" s="301"/>
      <c r="AF1059" s="301"/>
      <c r="AG1059" s="301"/>
      <c r="AH1059" s="301"/>
      <c r="AI1059" s="301"/>
    </row>
    <row r="1060" spans="1:35" ht="20.100000000000001" hidden="1" customHeight="1" x14ac:dyDescent="0.2">
      <c r="A1060" s="240">
        <v>158</v>
      </c>
      <c r="B1060" s="309" t="s">
        <v>403</v>
      </c>
      <c r="C1060" s="310" t="s">
        <v>426</v>
      </c>
      <c r="D1060" s="310" t="s">
        <v>427</v>
      </c>
      <c r="E1060" s="309">
        <v>593284.43239491316</v>
      </c>
      <c r="F1060" s="310" t="s">
        <v>879</v>
      </c>
      <c r="G1060" s="244" t="s">
        <v>984</v>
      </c>
      <c r="H1060" s="244" t="s">
        <v>429</v>
      </c>
      <c r="I1060" s="288">
        <v>1</v>
      </c>
      <c r="J1060" s="244" t="s">
        <v>873</v>
      </c>
      <c r="K1060" s="244" t="s">
        <v>89</v>
      </c>
      <c r="L1060" s="244" t="s">
        <v>89</v>
      </c>
      <c r="M1060" s="244">
        <v>1</v>
      </c>
      <c r="N1060" s="244">
        <f t="shared" si="26"/>
        <v>0.78539816339744828</v>
      </c>
      <c r="R1060" s="301"/>
      <c r="S1060" s="301"/>
      <c r="T1060" s="301"/>
      <c r="U1060" s="301"/>
      <c r="V1060" s="301"/>
      <c r="W1060" s="301"/>
      <c r="X1060" s="301"/>
      <c r="Y1060" s="301"/>
      <c r="Z1060" s="301"/>
      <c r="AA1060" s="301"/>
      <c r="AB1060" s="301"/>
      <c r="AC1060" s="301"/>
      <c r="AD1060" s="301"/>
      <c r="AE1060" s="301"/>
      <c r="AF1060" s="301"/>
      <c r="AG1060" s="301"/>
      <c r="AH1060" s="301"/>
      <c r="AI1060" s="301"/>
    </row>
    <row r="1061" spans="1:35" ht="20.100000000000001" hidden="1" customHeight="1" x14ac:dyDescent="0.2">
      <c r="A1061" s="240">
        <v>159</v>
      </c>
      <c r="B1061" s="309" t="s">
        <v>403</v>
      </c>
      <c r="C1061" s="310" t="s">
        <v>426</v>
      </c>
      <c r="D1061" s="310" t="s">
        <v>427</v>
      </c>
      <c r="E1061" s="309">
        <v>593789.76109352463</v>
      </c>
      <c r="F1061" s="310" t="s">
        <v>871</v>
      </c>
      <c r="G1061" s="244" t="s">
        <v>928</v>
      </c>
      <c r="H1061" s="244" t="s">
        <v>429</v>
      </c>
      <c r="I1061" s="288">
        <v>1</v>
      </c>
      <c r="J1061" s="244" t="s">
        <v>919</v>
      </c>
      <c r="K1061" s="244">
        <v>1</v>
      </c>
      <c r="L1061" s="244">
        <v>1</v>
      </c>
      <c r="M1061" s="244" t="s">
        <v>89</v>
      </c>
      <c r="N1061" s="244">
        <f t="shared" si="26"/>
        <v>1</v>
      </c>
      <c r="R1061" s="301"/>
      <c r="S1061" s="301"/>
      <c r="T1061" s="301"/>
      <c r="U1061" s="301"/>
      <c r="V1061" s="301"/>
      <c r="W1061" s="301"/>
      <c r="X1061" s="301"/>
      <c r="Y1061" s="301"/>
      <c r="Z1061" s="301"/>
      <c r="AA1061" s="301"/>
      <c r="AB1061" s="301"/>
      <c r="AC1061" s="301"/>
      <c r="AD1061" s="301"/>
      <c r="AE1061" s="301"/>
      <c r="AF1061" s="301"/>
      <c r="AG1061" s="301"/>
      <c r="AH1061" s="301"/>
      <c r="AI1061" s="301"/>
    </row>
    <row r="1062" spans="1:35" ht="20.100000000000001" hidden="1" customHeight="1" x14ac:dyDescent="0.2">
      <c r="A1062" s="240">
        <v>160</v>
      </c>
      <c r="B1062" s="309" t="s">
        <v>403</v>
      </c>
      <c r="C1062" s="310" t="s">
        <v>426</v>
      </c>
      <c r="D1062" s="310" t="s">
        <v>427</v>
      </c>
      <c r="E1062" s="309">
        <v>593854.98660724249</v>
      </c>
      <c r="F1062" s="242" t="s">
        <v>886</v>
      </c>
      <c r="G1062" s="244" t="s">
        <v>981</v>
      </c>
      <c r="H1062" s="244" t="s">
        <v>429</v>
      </c>
      <c r="I1062" s="288">
        <v>2</v>
      </c>
      <c r="J1062" s="244" t="s">
        <v>919</v>
      </c>
      <c r="K1062" s="244">
        <v>1.2</v>
      </c>
      <c r="L1062" s="244">
        <v>3</v>
      </c>
      <c r="M1062" s="244" t="s">
        <v>89</v>
      </c>
      <c r="N1062" s="244">
        <f t="shared" si="26"/>
        <v>3.5999999999999996</v>
      </c>
      <c r="R1062" s="301"/>
      <c r="S1062" s="301"/>
      <c r="T1062" s="301"/>
      <c r="U1062" s="301"/>
      <c r="V1062" s="301"/>
      <c r="W1062" s="301"/>
      <c r="X1062" s="301"/>
      <c r="Y1062" s="301"/>
      <c r="Z1062" s="301"/>
      <c r="AA1062" s="301"/>
      <c r="AB1062" s="301"/>
      <c r="AC1062" s="301"/>
      <c r="AD1062" s="301"/>
      <c r="AE1062" s="301"/>
      <c r="AF1062" s="301"/>
      <c r="AG1062" s="301"/>
      <c r="AH1062" s="301"/>
      <c r="AI1062" s="301"/>
    </row>
    <row r="1063" spans="1:35" ht="20.100000000000001" hidden="1" customHeight="1" x14ac:dyDescent="0.2">
      <c r="A1063" s="240">
        <v>161</v>
      </c>
      <c r="B1063" s="309" t="s">
        <v>403</v>
      </c>
      <c r="C1063" s="310" t="s">
        <v>426</v>
      </c>
      <c r="D1063" s="310" t="s">
        <v>427</v>
      </c>
      <c r="E1063" s="309">
        <v>594059.01653252693</v>
      </c>
      <c r="F1063" s="310" t="s">
        <v>883</v>
      </c>
      <c r="G1063" s="244" t="s">
        <v>901</v>
      </c>
      <c r="H1063" s="244" t="s">
        <v>429</v>
      </c>
      <c r="I1063" s="288">
        <v>2</v>
      </c>
      <c r="J1063" s="244" t="s">
        <v>919</v>
      </c>
      <c r="K1063" s="244">
        <v>2</v>
      </c>
      <c r="L1063" s="244">
        <v>1.5</v>
      </c>
      <c r="M1063" s="244" t="s">
        <v>89</v>
      </c>
      <c r="N1063" s="244">
        <f t="shared" si="26"/>
        <v>3</v>
      </c>
      <c r="R1063" s="301"/>
      <c r="S1063" s="301"/>
      <c r="T1063" s="301"/>
      <c r="U1063" s="301"/>
      <c r="V1063" s="301"/>
      <c r="W1063" s="301"/>
      <c r="X1063" s="301"/>
      <c r="Y1063" s="301"/>
      <c r="Z1063" s="301"/>
      <c r="AA1063" s="301"/>
      <c r="AB1063" s="301"/>
      <c r="AC1063" s="301"/>
      <c r="AD1063" s="301"/>
      <c r="AE1063" s="301"/>
      <c r="AF1063" s="301"/>
      <c r="AG1063" s="301"/>
      <c r="AH1063" s="301"/>
      <c r="AI1063" s="301"/>
    </row>
    <row r="1064" spans="1:35" ht="20.100000000000001" hidden="1" customHeight="1" x14ac:dyDescent="0.2">
      <c r="A1064" s="240">
        <v>162</v>
      </c>
      <c r="B1064" s="309" t="s">
        <v>403</v>
      </c>
      <c r="C1064" s="310" t="s">
        <v>426</v>
      </c>
      <c r="D1064" s="310" t="s">
        <v>427</v>
      </c>
      <c r="E1064" s="309">
        <v>594236.32282034901</v>
      </c>
      <c r="F1064" s="310" t="s">
        <v>879</v>
      </c>
      <c r="G1064" s="244" t="s">
        <v>913</v>
      </c>
      <c r="H1064" s="244" t="s">
        <v>429</v>
      </c>
      <c r="I1064" s="288">
        <v>1</v>
      </c>
      <c r="J1064" s="244" t="s">
        <v>919</v>
      </c>
      <c r="K1064" s="244" t="s">
        <v>89</v>
      </c>
      <c r="L1064" s="244" t="s">
        <v>89</v>
      </c>
      <c r="M1064" s="244">
        <v>1</v>
      </c>
      <c r="N1064" s="244">
        <f t="shared" si="26"/>
        <v>0.78539816339744828</v>
      </c>
      <c r="R1064" s="301"/>
      <c r="S1064" s="301"/>
      <c r="T1064" s="301"/>
      <c r="U1064" s="301"/>
      <c r="V1064" s="301"/>
      <c r="W1064" s="301"/>
      <c r="X1064" s="301"/>
      <c r="Y1064" s="301"/>
      <c r="Z1064" s="301"/>
      <c r="AA1064" s="301"/>
      <c r="AB1064" s="301"/>
      <c r="AC1064" s="301"/>
      <c r="AD1064" s="301"/>
      <c r="AE1064" s="301"/>
      <c r="AF1064" s="301"/>
      <c r="AG1064" s="301"/>
      <c r="AH1064" s="301"/>
      <c r="AI1064" s="301"/>
    </row>
    <row r="1065" spans="1:35" ht="20.100000000000001" hidden="1" customHeight="1" x14ac:dyDescent="0.2">
      <c r="A1065" s="240">
        <v>163</v>
      </c>
      <c r="B1065" s="309" t="s">
        <v>403</v>
      </c>
      <c r="C1065" s="310" t="s">
        <v>426</v>
      </c>
      <c r="D1065" s="310" t="s">
        <v>427</v>
      </c>
      <c r="E1065" s="309">
        <v>594311.53381089889</v>
      </c>
      <c r="F1065" s="310" t="s">
        <v>897</v>
      </c>
      <c r="G1065" s="244" t="s">
        <v>920</v>
      </c>
      <c r="H1065" s="244" t="s">
        <v>429</v>
      </c>
      <c r="I1065" s="288">
        <v>2</v>
      </c>
      <c r="J1065" s="244" t="s">
        <v>873</v>
      </c>
      <c r="K1065" s="244">
        <v>4</v>
      </c>
      <c r="L1065" s="244">
        <v>2</v>
      </c>
      <c r="M1065" s="244" t="s">
        <v>89</v>
      </c>
      <c r="N1065" s="244">
        <f t="shared" si="26"/>
        <v>8</v>
      </c>
      <c r="R1065" s="301"/>
      <c r="S1065" s="301"/>
      <c r="T1065" s="301"/>
      <c r="U1065" s="301"/>
      <c r="V1065" s="301"/>
      <c r="W1065" s="301"/>
      <c r="X1065" s="301"/>
      <c r="Y1065" s="301"/>
      <c r="Z1065" s="301"/>
      <c r="AA1065" s="301"/>
      <c r="AB1065" s="301"/>
      <c r="AC1065" s="301"/>
      <c r="AD1065" s="301"/>
      <c r="AE1065" s="301"/>
      <c r="AF1065" s="301"/>
      <c r="AG1065" s="301"/>
      <c r="AH1065" s="301"/>
      <c r="AI1065" s="301"/>
    </row>
    <row r="1066" spans="1:35" ht="20.100000000000001" hidden="1" customHeight="1" x14ac:dyDescent="0.2">
      <c r="A1066" s="240">
        <v>164</v>
      </c>
      <c r="B1066" s="309" t="s">
        <v>403</v>
      </c>
      <c r="C1066" s="310" t="s">
        <v>426</v>
      </c>
      <c r="D1066" s="310" t="s">
        <v>427</v>
      </c>
      <c r="E1066" s="309">
        <v>594370.61523089802</v>
      </c>
      <c r="F1066" s="310" t="s">
        <v>879</v>
      </c>
      <c r="G1066" s="244" t="s">
        <v>917</v>
      </c>
      <c r="H1066" s="244" t="s">
        <v>429</v>
      </c>
      <c r="I1066" s="288">
        <v>1</v>
      </c>
      <c r="J1066" s="244" t="s">
        <v>919</v>
      </c>
      <c r="K1066" s="244" t="s">
        <v>89</v>
      </c>
      <c r="L1066" s="244" t="s">
        <v>89</v>
      </c>
      <c r="M1066" s="244">
        <v>1</v>
      </c>
      <c r="N1066" s="244">
        <f t="shared" si="26"/>
        <v>0.78539816339744828</v>
      </c>
      <c r="R1066" s="301"/>
      <c r="S1066" s="301"/>
      <c r="T1066" s="301"/>
      <c r="U1066" s="301"/>
      <c r="V1066" s="301"/>
      <c r="W1066" s="301"/>
      <c r="X1066" s="301"/>
      <c r="Y1066" s="301"/>
      <c r="Z1066" s="301"/>
      <c r="AA1066" s="301"/>
      <c r="AB1066" s="301"/>
      <c r="AC1066" s="301"/>
      <c r="AD1066" s="301"/>
      <c r="AE1066" s="301"/>
      <c r="AF1066" s="301"/>
      <c r="AG1066" s="301"/>
      <c r="AH1066" s="301"/>
      <c r="AI1066" s="301"/>
    </row>
    <row r="1067" spans="1:35" ht="20.100000000000001" hidden="1" customHeight="1" x14ac:dyDescent="0.2">
      <c r="A1067" s="240">
        <v>165</v>
      </c>
      <c r="B1067" s="309" t="s">
        <v>403</v>
      </c>
      <c r="C1067" s="310" t="s">
        <v>426</v>
      </c>
      <c r="D1067" s="310" t="s">
        <v>427</v>
      </c>
      <c r="E1067" s="309">
        <v>594382.97477703053</v>
      </c>
      <c r="F1067" s="310" t="s">
        <v>895</v>
      </c>
      <c r="G1067" s="244" t="s">
        <v>980</v>
      </c>
      <c r="H1067" s="244" t="s">
        <v>429</v>
      </c>
      <c r="I1067" s="288">
        <v>2</v>
      </c>
      <c r="J1067" s="244" t="s">
        <v>919</v>
      </c>
      <c r="K1067" s="244">
        <v>3.5</v>
      </c>
      <c r="L1067" s="244">
        <v>2.5</v>
      </c>
      <c r="M1067" s="244" t="s">
        <v>89</v>
      </c>
      <c r="N1067" s="244">
        <f t="shared" si="26"/>
        <v>8.75</v>
      </c>
      <c r="R1067" s="301"/>
      <c r="S1067" s="301"/>
      <c r="T1067" s="301"/>
      <c r="U1067" s="301"/>
      <c r="V1067" s="301"/>
      <c r="W1067" s="301"/>
      <c r="X1067" s="301"/>
      <c r="Y1067" s="301"/>
      <c r="Z1067" s="301"/>
      <c r="AA1067" s="301"/>
      <c r="AB1067" s="301"/>
      <c r="AC1067" s="301"/>
      <c r="AD1067" s="301"/>
      <c r="AE1067" s="301"/>
      <c r="AF1067" s="301"/>
      <c r="AG1067" s="301"/>
      <c r="AH1067" s="301"/>
      <c r="AI1067" s="301"/>
    </row>
    <row r="1068" spans="1:35" ht="20.100000000000001" hidden="1" customHeight="1" x14ac:dyDescent="0.2">
      <c r="A1068" s="240">
        <v>166</v>
      </c>
      <c r="B1068" s="309" t="s">
        <v>403</v>
      </c>
      <c r="C1068" s="310" t="s">
        <v>426</v>
      </c>
      <c r="D1068" s="310" t="s">
        <v>427</v>
      </c>
      <c r="E1068" s="309">
        <v>594432.87525949429</v>
      </c>
      <c r="F1068" s="310" t="s">
        <v>894</v>
      </c>
      <c r="G1068" s="244" t="s">
        <v>925</v>
      </c>
      <c r="H1068" s="244" t="s">
        <v>429</v>
      </c>
      <c r="I1068" s="288">
        <v>1</v>
      </c>
      <c r="J1068" s="244" t="s">
        <v>919</v>
      </c>
      <c r="K1068" s="244">
        <v>0.5</v>
      </c>
      <c r="L1068" s="244">
        <v>0.5</v>
      </c>
      <c r="M1068" s="244" t="s">
        <v>89</v>
      </c>
      <c r="N1068" s="244">
        <f t="shared" si="26"/>
        <v>0.25</v>
      </c>
      <c r="R1068" s="301"/>
      <c r="S1068" s="301"/>
      <c r="T1068" s="301"/>
      <c r="U1068" s="301"/>
      <c r="V1068" s="301"/>
      <c r="W1068" s="301"/>
      <c r="X1068" s="301"/>
      <c r="Y1068" s="301"/>
      <c r="Z1068" s="301"/>
      <c r="AA1068" s="301"/>
      <c r="AB1068" s="301"/>
      <c r="AC1068" s="301"/>
      <c r="AD1068" s="301"/>
      <c r="AE1068" s="301"/>
      <c r="AF1068" s="301"/>
      <c r="AG1068" s="301"/>
      <c r="AH1068" s="301"/>
      <c r="AI1068" s="301"/>
    </row>
    <row r="1069" spans="1:35" ht="20.100000000000001" hidden="1" customHeight="1" x14ac:dyDescent="0.2">
      <c r="A1069" s="240">
        <v>167</v>
      </c>
      <c r="B1069" s="309" t="s">
        <v>403</v>
      </c>
      <c r="C1069" s="310" t="s">
        <v>432</v>
      </c>
      <c r="D1069" s="310" t="s">
        <v>427</v>
      </c>
      <c r="E1069" s="309">
        <v>594532.65732840961</v>
      </c>
      <c r="F1069" s="310" t="s">
        <v>879</v>
      </c>
      <c r="G1069" s="244" t="s">
        <v>876</v>
      </c>
      <c r="H1069" s="244" t="s">
        <v>429</v>
      </c>
      <c r="I1069" s="288">
        <v>2</v>
      </c>
      <c r="J1069" s="244" t="s">
        <v>919</v>
      </c>
      <c r="K1069" s="244">
        <v>1</v>
      </c>
      <c r="L1069" s="244">
        <v>1</v>
      </c>
      <c r="M1069" s="244" t="s">
        <v>89</v>
      </c>
      <c r="N1069" s="244">
        <f t="shared" si="26"/>
        <v>1</v>
      </c>
      <c r="R1069" s="301"/>
      <c r="S1069" s="301"/>
      <c r="T1069" s="301"/>
      <c r="U1069" s="301"/>
      <c r="V1069" s="301"/>
      <c r="W1069" s="301"/>
      <c r="X1069" s="301"/>
      <c r="Y1069" s="301"/>
      <c r="Z1069" s="301"/>
      <c r="AA1069" s="301"/>
      <c r="AB1069" s="301"/>
      <c r="AC1069" s="301"/>
      <c r="AD1069" s="301"/>
      <c r="AE1069" s="301"/>
      <c r="AF1069" s="301"/>
      <c r="AG1069" s="301"/>
      <c r="AH1069" s="301"/>
      <c r="AI1069" s="301"/>
    </row>
    <row r="1070" spans="1:35" ht="20.100000000000001" hidden="1" customHeight="1" x14ac:dyDescent="0.2">
      <c r="A1070" s="240">
        <v>168</v>
      </c>
      <c r="B1070" s="309" t="s">
        <v>403</v>
      </c>
      <c r="C1070" s="310" t="s">
        <v>432</v>
      </c>
      <c r="D1070" s="310" t="s">
        <v>427</v>
      </c>
      <c r="E1070" s="309">
        <v>594536.48124654219</v>
      </c>
      <c r="F1070" s="310" t="s">
        <v>889</v>
      </c>
      <c r="G1070" s="244" t="s">
        <v>921</v>
      </c>
      <c r="H1070" s="244" t="s">
        <v>429</v>
      </c>
      <c r="I1070" s="288">
        <v>1</v>
      </c>
      <c r="J1070" s="244" t="s">
        <v>919</v>
      </c>
      <c r="K1070" s="244">
        <v>0.3</v>
      </c>
      <c r="L1070" s="244">
        <v>0.9</v>
      </c>
      <c r="M1070" s="244" t="s">
        <v>89</v>
      </c>
      <c r="N1070" s="244">
        <f t="shared" si="26"/>
        <v>0.27</v>
      </c>
      <c r="R1070" s="301"/>
      <c r="S1070" s="301"/>
      <c r="T1070" s="301"/>
      <c r="U1070" s="301"/>
      <c r="V1070" s="301"/>
      <c r="W1070" s="301"/>
      <c r="X1070" s="301"/>
      <c r="Y1070" s="301"/>
      <c r="Z1070" s="301"/>
      <c r="AA1070" s="301"/>
      <c r="AB1070" s="301"/>
      <c r="AC1070" s="301"/>
      <c r="AD1070" s="301"/>
      <c r="AE1070" s="301"/>
      <c r="AF1070" s="301"/>
      <c r="AG1070" s="301"/>
      <c r="AH1070" s="301"/>
      <c r="AI1070" s="301"/>
    </row>
    <row r="1071" spans="1:35" ht="20.100000000000001" hidden="1" customHeight="1" x14ac:dyDescent="0.2">
      <c r="A1071" s="240">
        <v>169</v>
      </c>
      <c r="B1071" s="309" t="s">
        <v>403</v>
      </c>
      <c r="C1071" s="310" t="s">
        <v>432</v>
      </c>
      <c r="D1071" s="310" t="s">
        <v>427</v>
      </c>
      <c r="E1071" s="309">
        <v>594536.72581930785</v>
      </c>
      <c r="F1071" s="310" t="s">
        <v>897</v>
      </c>
      <c r="G1071" s="244" t="s">
        <v>961</v>
      </c>
      <c r="H1071" s="244" t="s">
        <v>429</v>
      </c>
      <c r="I1071" s="288">
        <v>2</v>
      </c>
      <c r="J1071" s="244" t="s">
        <v>919</v>
      </c>
      <c r="K1071" s="244">
        <v>3</v>
      </c>
      <c r="L1071" s="244">
        <v>2</v>
      </c>
      <c r="M1071" s="244" t="s">
        <v>89</v>
      </c>
      <c r="N1071" s="244">
        <f t="shared" si="26"/>
        <v>6</v>
      </c>
      <c r="R1071" s="301"/>
      <c r="S1071" s="301"/>
      <c r="T1071" s="301"/>
      <c r="U1071" s="301"/>
      <c r="V1071" s="301"/>
      <c r="W1071" s="301"/>
      <c r="X1071" s="301"/>
      <c r="Y1071" s="301"/>
      <c r="Z1071" s="301"/>
      <c r="AA1071" s="301"/>
      <c r="AB1071" s="301"/>
      <c r="AC1071" s="301"/>
      <c r="AD1071" s="301"/>
      <c r="AE1071" s="301"/>
      <c r="AF1071" s="301"/>
      <c r="AG1071" s="301"/>
      <c r="AH1071" s="301"/>
      <c r="AI1071" s="301"/>
    </row>
    <row r="1072" spans="1:35" ht="20.100000000000001" hidden="1" customHeight="1" x14ac:dyDescent="0.2">
      <c r="A1072" s="240">
        <v>170</v>
      </c>
      <c r="B1072" s="309" t="s">
        <v>403</v>
      </c>
      <c r="C1072" s="310" t="s">
        <v>426</v>
      </c>
      <c r="D1072" s="310" t="s">
        <v>427</v>
      </c>
      <c r="E1072" s="309">
        <v>594567.50000473636</v>
      </c>
      <c r="F1072" s="310" t="s">
        <v>871</v>
      </c>
      <c r="G1072" s="244" t="s">
        <v>929</v>
      </c>
      <c r="H1072" s="244" t="s">
        <v>429</v>
      </c>
      <c r="I1072" s="288">
        <v>3</v>
      </c>
      <c r="J1072" s="244" t="s">
        <v>919</v>
      </c>
      <c r="K1072" s="244">
        <v>3</v>
      </c>
      <c r="L1072" s="244">
        <v>3.5</v>
      </c>
      <c r="M1072" s="244" t="s">
        <v>89</v>
      </c>
      <c r="N1072" s="244">
        <f t="shared" si="26"/>
        <v>10.5</v>
      </c>
      <c r="R1072" s="301"/>
      <c r="S1072" s="301"/>
      <c r="T1072" s="301"/>
      <c r="U1072" s="301"/>
      <c r="V1072" s="301"/>
      <c r="W1072" s="301"/>
      <c r="X1072" s="301"/>
      <c r="Y1072" s="301"/>
      <c r="Z1072" s="301"/>
      <c r="AA1072" s="301"/>
      <c r="AB1072" s="301"/>
      <c r="AC1072" s="301"/>
      <c r="AD1072" s="301"/>
      <c r="AE1072" s="301"/>
      <c r="AF1072" s="301"/>
      <c r="AG1072" s="301"/>
      <c r="AH1072" s="301"/>
      <c r="AI1072" s="301"/>
    </row>
    <row r="1073" spans="1:35" ht="20.100000000000001" hidden="1" customHeight="1" x14ac:dyDescent="0.2">
      <c r="A1073" s="240">
        <v>171</v>
      </c>
      <c r="B1073" s="309" t="s">
        <v>403</v>
      </c>
      <c r="C1073" s="310" t="s">
        <v>432</v>
      </c>
      <c r="D1073" s="310" t="s">
        <v>427</v>
      </c>
      <c r="E1073" s="309">
        <v>594654.41656854539</v>
      </c>
      <c r="F1073" s="310" t="s">
        <v>879</v>
      </c>
      <c r="G1073" s="244" t="s">
        <v>940</v>
      </c>
      <c r="H1073" s="244" t="s">
        <v>429</v>
      </c>
      <c r="I1073" s="288">
        <v>1</v>
      </c>
      <c r="J1073" s="244" t="s">
        <v>919</v>
      </c>
      <c r="K1073" s="244" t="s">
        <v>89</v>
      </c>
      <c r="L1073" s="244" t="s">
        <v>89</v>
      </c>
      <c r="M1073" s="244">
        <v>1</v>
      </c>
      <c r="N1073" s="244">
        <f t="shared" si="26"/>
        <v>0.78539816339744828</v>
      </c>
      <c r="R1073" s="301"/>
      <c r="S1073" s="301"/>
      <c r="T1073" s="301"/>
      <c r="U1073" s="301"/>
      <c r="V1073" s="301"/>
      <c r="W1073" s="301"/>
      <c r="X1073" s="301"/>
      <c r="Y1073" s="301"/>
      <c r="Z1073" s="301"/>
      <c r="AA1073" s="301"/>
      <c r="AB1073" s="301"/>
      <c r="AC1073" s="301"/>
      <c r="AD1073" s="301"/>
      <c r="AE1073" s="301"/>
      <c r="AF1073" s="301"/>
      <c r="AG1073" s="301"/>
      <c r="AH1073" s="301"/>
      <c r="AI1073" s="301"/>
    </row>
    <row r="1074" spans="1:35" ht="20.100000000000001" hidden="1" customHeight="1" x14ac:dyDescent="0.2">
      <c r="A1074" s="240">
        <v>172</v>
      </c>
      <c r="B1074" s="309" t="s">
        <v>403</v>
      </c>
      <c r="C1074" s="310" t="s">
        <v>426</v>
      </c>
      <c r="D1074" s="310" t="s">
        <v>427</v>
      </c>
      <c r="E1074" s="309">
        <v>594654.99011199828</v>
      </c>
      <c r="F1074" s="310" t="s">
        <v>889</v>
      </c>
      <c r="G1074" s="244" t="s">
        <v>921</v>
      </c>
      <c r="H1074" s="244" t="s">
        <v>429</v>
      </c>
      <c r="I1074" s="288">
        <v>1</v>
      </c>
      <c r="J1074" s="244" t="s">
        <v>919</v>
      </c>
      <c r="K1074" s="244">
        <v>0.3</v>
      </c>
      <c r="L1074" s="244">
        <v>0.9</v>
      </c>
      <c r="M1074" s="244" t="s">
        <v>89</v>
      </c>
      <c r="N1074" s="244">
        <f t="shared" si="26"/>
        <v>0.27</v>
      </c>
      <c r="R1074" s="301"/>
      <c r="S1074" s="301"/>
      <c r="T1074" s="301"/>
      <c r="U1074" s="301"/>
      <c r="V1074" s="301"/>
      <c r="W1074" s="301"/>
      <c r="X1074" s="301"/>
      <c r="Y1074" s="301"/>
      <c r="Z1074" s="301"/>
      <c r="AA1074" s="301"/>
      <c r="AB1074" s="301"/>
      <c r="AC1074" s="301"/>
      <c r="AD1074" s="301"/>
      <c r="AE1074" s="301"/>
      <c r="AF1074" s="301"/>
      <c r="AG1074" s="301"/>
      <c r="AH1074" s="301"/>
      <c r="AI1074" s="301"/>
    </row>
    <row r="1075" spans="1:35" ht="20.100000000000001" hidden="1" customHeight="1" x14ac:dyDescent="0.2">
      <c r="A1075" s="240">
        <v>173</v>
      </c>
      <c r="B1075" s="309" t="s">
        <v>403</v>
      </c>
      <c r="C1075" s="310" t="s">
        <v>989</v>
      </c>
      <c r="D1075" s="310" t="s">
        <v>427</v>
      </c>
      <c r="E1075" s="309">
        <v>594738.0974913704</v>
      </c>
      <c r="F1075" s="310" t="s">
        <v>897</v>
      </c>
      <c r="G1075" s="244" t="s">
        <v>961</v>
      </c>
      <c r="H1075" s="244" t="s">
        <v>429</v>
      </c>
      <c r="I1075" s="288">
        <v>1</v>
      </c>
      <c r="J1075" s="244" t="s">
        <v>910</v>
      </c>
      <c r="K1075" s="244">
        <v>3</v>
      </c>
      <c r="L1075" s="244">
        <v>2</v>
      </c>
      <c r="M1075" s="244" t="s">
        <v>89</v>
      </c>
      <c r="N1075" s="244">
        <f t="shared" si="26"/>
        <v>6</v>
      </c>
      <c r="R1075" s="301"/>
      <c r="S1075" s="301"/>
      <c r="T1075" s="301"/>
      <c r="U1075" s="301"/>
      <c r="V1075" s="301"/>
      <c r="W1075" s="301"/>
      <c r="X1075" s="301"/>
      <c r="Y1075" s="301"/>
      <c r="Z1075" s="301"/>
      <c r="AA1075" s="301"/>
      <c r="AB1075" s="301"/>
      <c r="AC1075" s="301"/>
      <c r="AD1075" s="301"/>
      <c r="AE1075" s="301"/>
      <c r="AF1075" s="301"/>
      <c r="AG1075" s="301"/>
      <c r="AH1075" s="301"/>
      <c r="AI1075" s="301"/>
    </row>
    <row r="1076" spans="1:35" ht="20.100000000000001" hidden="1" customHeight="1" x14ac:dyDescent="0.2">
      <c r="A1076" s="240">
        <v>174</v>
      </c>
      <c r="B1076" s="309" t="s">
        <v>403</v>
      </c>
      <c r="C1076" s="310" t="s">
        <v>426</v>
      </c>
      <c r="D1076" s="310" t="s">
        <v>427</v>
      </c>
      <c r="E1076" s="309">
        <v>594739.85825082229</v>
      </c>
      <c r="F1076" s="310" t="s">
        <v>879</v>
      </c>
      <c r="G1076" s="244" t="s">
        <v>983</v>
      </c>
      <c r="H1076" s="244" t="s">
        <v>429</v>
      </c>
      <c r="I1076" s="288">
        <v>1</v>
      </c>
      <c r="J1076" s="244" t="s">
        <v>919</v>
      </c>
      <c r="K1076" s="244" t="s">
        <v>89</v>
      </c>
      <c r="L1076" s="244" t="s">
        <v>89</v>
      </c>
      <c r="M1076" s="244">
        <v>1</v>
      </c>
      <c r="N1076" s="244">
        <f t="shared" si="26"/>
        <v>0.78539816339744828</v>
      </c>
      <c r="R1076" s="301"/>
      <c r="S1076" s="301"/>
      <c r="T1076" s="301"/>
      <c r="U1076" s="301"/>
      <c r="V1076" s="301"/>
      <c r="W1076" s="301"/>
      <c r="X1076" s="301"/>
      <c r="Y1076" s="301"/>
      <c r="Z1076" s="301"/>
      <c r="AA1076" s="301"/>
      <c r="AB1076" s="301"/>
      <c r="AC1076" s="301"/>
      <c r="AD1076" s="301"/>
      <c r="AE1076" s="301"/>
      <c r="AF1076" s="301"/>
      <c r="AG1076" s="301"/>
      <c r="AH1076" s="301"/>
      <c r="AI1076" s="301"/>
    </row>
    <row r="1077" spans="1:35" ht="20.100000000000001" hidden="1" customHeight="1" x14ac:dyDescent="0.2">
      <c r="A1077" s="240">
        <v>175</v>
      </c>
      <c r="B1077" s="309" t="s">
        <v>403</v>
      </c>
      <c r="C1077" s="310" t="s">
        <v>426</v>
      </c>
      <c r="D1077" s="310" t="s">
        <v>427</v>
      </c>
      <c r="E1077" s="309">
        <v>594771.88654191187</v>
      </c>
      <c r="F1077" s="242" t="s">
        <v>886</v>
      </c>
      <c r="G1077" s="244" t="s">
        <v>985</v>
      </c>
      <c r="H1077" s="244" t="s">
        <v>429</v>
      </c>
      <c r="I1077" s="288">
        <v>2</v>
      </c>
      <c r="J1077" s="244" t="s">
        <v>919</v>
      </c>
      <c r="K1077" s="244">
        <v>3</v>
      </c>
      <c r="L1077" s="244">
        <v>2.5</v>
      </c>
      <c r="M1077" s="244" t="s">
        <v>89</v>
      </c>
      <c r="N1077" s="244">
        <f t="shared" si="26"/>
        <v>7.5</v>
      </c>
      <c r="R1077" s="301"/>
      <c r="S1077" s="301"/>
      <c r="T1077" s="301"/>
      <c r="U1077" s="301"/>
      <c r="V1077" s="301"/>
      <c r="W1077" s="301"/>
      <c r="X1077" s="301"/>
      <c r="Y1077" s="301"/>
      <c r="Z1077" s="301"/>
      <c r="AA1077" s="301"/>
      <c r="AB1077" s="301"/>
      <c r="AC1077" s="301"/>
      <c r="AD1077" s="301"/>
      <c r="AE1077" s="301"/>
      <c r="AF1077" s="301"/>
      <c r="AG1077" s="301"/>
      <c r="AH1077" s="301"/>
      <c r="AI1077" s="301"/>
    </row>
    <row r="1078" spans="1:35" ht="20.100000000000001" hidden="1" customHeight="1" x14ac:dyDescent="0.2">
      <c r="A1078" s="240">
        <v>176</v>
      </c>
      <c r="B1078" s="309" t="s">
        <v>403</v>
      </c>
      <c r="C1078" s="310" t="s">
        <v>426</v>
      </c>
      <c r="D1078" s="310" t="s">
        <v>427</v>
      </c>
      <c r="E1078" s="309">
        <v>594822.86337260599</v>
      </c>
      <c r="F1078" s="310" t="s">
        <v>871</v>
      </c>
      <c r="G1078" s="244" t="s">
        <v>924</v>
      </c>
      <c r="H1078" s="244" t="s">
        <v>429</v>
      </c>
      <c r="I1078" s="288">
        <v>1</v>
      </c>
      <c r="J1078" s="244" t="s">
        <v>919</v>
      </c>
      <c r="K1078" s="244">
        <v>1</v>
      </c>
      <c r="L1078" s="244">
        <v>1</v>
      </c>
      <c r="M1078" s="244" t="s">
        <v>89</v>
      </c>
      <c r="N1078" s="244">
        <f t="shared" si="26"/>
        <v>1</v>
      </c>
      <c r="R1078" s="301"/>
      <c r="S1078" s="301"/>
      <c r="T1078" s="301"/>
      <c r="U1078" s="301"/>
      <c r="V1078" s="301"/>
      <c r="W1078" s="301"/>
      <c r="X1078" s="301"/>
      <c r="Y1078" s="301"/>
      <c r="Z1078" s="301"/>
      <c r="AA1078" s="301"/>
      <c r="AB1078" s="301"/>
      <c r="AC1078" s="301"/>
      <c r="AD1078" s="301"/>
      <c r="AE1078" s="301"/>
      <c r="AF1078" s="301"/>
      <c r="AG1078" s="301"/>
      <c r="AH1078" s="301"/>
      <c r="AI1078" s="301"/>
    </row>
    <row r="1079" spans="1:35" ht="20.100000000000001" hidden="1" customHeight="1" x14ac:dyDescent="0.2">
      <c r="A1079" s="240">
        <v>177</v>
      </c>
      <c r="B1079" s="309" t="s">
        <v>403</v>
      </c>
      <c r="C1079" s="310" t="s">
        <v>426</v>
      </c>
      <c r="D1079" s="310" t="s">
        <v>427</v>
      </c>
      <c r="E1079" s="309">
        <v>594848.16052298807</v>
      </c>
      <c r="F1079" s="310" t="s">
        <v>897</v>
      </c>
      <c r="G1079" s="244" t="s">
        <v>961</v>
      </c>
      <c r="H1079" s="244" t="s">
        <v>429</v>
      </c>
      <c r="I1079" s="288">
        <v>2</v>
      </c>
      <c r="J1079" s="244" t="s">
        <v>919</v>
      </c>
      <c r="K1079" s="244">
        <v>2.5</v>
      </c>
      <c r="L1079" s="244">
        <v>2</v>
      </c>
      <c r="M1079" s="244" t="s">
        <v>89</v>
      </c>
      <c r="N1079" s="244">
        <f t="shared" si="26"/>
        <v>5</v>
      </c>
      <c r="R1079" s="301"/>
      <c r="S1079" s="301"/>
      <c r="T1079" s="301"/>
      <c r="U1079" s="301"/>
      <c r="V1079" s="301"/>
      <c r="W1079" s="301"/>
      <c r="X1079" s="301"/>
      <c r="Y1079" s="301"/>
      <c r="Z1079" s="301"/>
      <c r="AA1079" s="301"/>
      <c r="AB1079" s="301"/>
      <c r="AC1079" s="301"/>
      <c r="AD1079" s="301"/>
      <c r="AE1079" s="301"/>
      <c r="AF1079" s="301"/>
      <c r="AG1079" s="301"/>
      <c r="AH1079" s="301"/>
      <c r="AI1079" s="301"/>
    </row>
    <row r="1080" spans="1:35" ht="20.100000000000001" hidden="1" customHeight="1" x14ac:dyDescent="0.2">
      <c r="A1080" s="240">
        <v>178</v>
      </c>
      <c r="B1080" s="309" t="s">
        <v>403</v>
      </c>
      <c r="C1080" s="310" t="s">
        <v>426</v>
      </c>
      <c r="D1080" s="310" t="s">
        <v>427</v>
      </c>
      <c r="E1080" s="309">
        <v>594849.1122035468</v>
      </c>
      <c r="F1080" s="310" t="s">
        <v>871</v>
      </c>
      <c r="G1080" s="244" t="s">
        <v>924</v>
      </c>
      <c r="H1080" s="244" t="s">
        <v>429</v>
      </c>
      <c r="I1080" s="288">
        <v>1</v>
      </c>
      <c r="J1080" s="244" t="s">
        <v>919</v>
      </c>
      <c r="K1080" s="244">
        <v>1</v>
      </c>
      <c r="L1080" s="244">
        <v>1</v>
      </c>
      <c r="M1080" s="244" t="s">
        <v>89</v>
      </c>
      <c r="N1080" s="244">
        <f t="shared" si="26"/>
        <v>1</v>
      </c>
      <c r="R1080" s="301"/>
      <c r="S1080" s="301"/>
      <c r="T1080" s="301"/>
      <c r="U1080" s="301"/>
      <c r="V1080" s="301"/>
      <c r="W1080" s="301"/>
      <c r="X1080" s="301"/>
      <c r="Y1080" s="301"/>
      <c r="Z1080" s="301"/>
      <c r="AA1080" s="301"/>
      <c r="AB1080" s="301"/>
      <c r="AC1080" s="301"/>
      <c r="AD1080" s="301"/>
      <c r="AE1080" s="301"/>
      <c r="AF1080" s="301"/>
      <c r="AG1080" s="301"/>
      <c r="AH1080" s="301"/>
      <c r="AI1080" s="301"/>
    </row>
    <row r="1081" spans="1:35" ht="20.100000000000001" hidden="1" customHeight="1" x14ac:dyDescent="0.2">
      <c r="A1081" s="240">
        <v>179</v>
      </c>
      <c r="B1081" s="309" t="s">
        <v>403</v>
      </c>
      <c r="C1081" s="310" t="s">
        <v>426</v>
      </c>
      <c r="D1081" s="310" t="s">
        <v>427</v>
      </c>
      <c r="E1081" s="309">
        <v>594891.46584565518</v>
      </c>
      <c r="F1081" s="310" t="s">
        <v>879</v>
      </c>
      <c r="G1081" s="244" t="s">
        <v>917</v>
      </c>
      <c r="H1081" s="244" t="s">
        <v>429</v>
      </c>
      <c r="I1081" s="288">
        <v>1</v>
      </c>
      <c r="J1081" s="244" t="s">
        <v>919</v>
      </c>
      <c r="K1081" s="244" t="s">
        <v>89</v>
      </c>
      <c r="L1081" s="244" t="s">
        <v>89</v>
      </c>
      <c r="M1081" s="244">
        <v>1</v>
      </c>
      <c r="N1081" s="244">
        <f t="shared" si="26"/>
        <v>0.78539816339744828</v>
      </c>
      <c r="R1081" s="301"/>
      <c r="S1081" s="301"/>
      <c r="T1081" s="301"/>
      <c r="U1081" s="301"/>
      <c r="V1081" s="301"/>
      <c r="W1081" s="301"/>
      <c r="X1081" s="301"/>
      <c r="Y1081" s="301"/>
      <c r="Z1081" s="301"/>
      <c r="AA1081" s="301"/>
      <c r="AB1081" s="301"/>
      <c r="AC1081" s="301"/>
      <c r="AD1081" s="301"/>
      <c r="AE1081" s="301"/>
      <c r="AF1081" s="301"/>
      <c r="AG1081" s="301"/>
      <c r="AH1081" s="301"/>
      <c r="AI1081" s="301"/>
    </row>
    <row r="1082" spans="1:35" ht="20.100000000000001" hidden="1" customHeight="1" x14ac:dyDescent="0.2">
      <c r="A1082" s="240">
        <v>180</v>
      </c>
      <c r="B1082" s="309" t="s">
        <v>403</v>
      </c>
      <c r="C1082" s="310" t="s">
        <v>426</v>
      </c>
      <c r="D1082" s="310" t="s">
        <v>427</v>
      </c>
      <c r="E1082" s="309">
        <v>594942.77816523868</v>
      </c>
      <c r="F1082" s="310" t="s">
        <v>871</v>
      </c>
      <c r="G1082" s="244" t="s">
        <v>932</v>
      </c>
      <c r="H1082" s="244" t="s">
        <v>429</v>
      </c>
      <c r="I1082" s="288">
        <v>1</v>
      </c>
      <c r="J1082" s="244" t="s">
        <v>919</v>
      </c>
      <c r="K1082" s="244">
        <v>1</v>
      </c>
      <c r="L1082" s="244">
        <v>1</v>
      </c>
      <c r="M1082" s="244" t="s">
        <v>89</v>
      </c>
      <c r="N1082" s="244">
        <f t="shared" si="26"/>
        <v>1</v>
      </c>
      <c r="R1082" s="301"/>
      <c r="S1082" s="301"/>
      <c r="T1082" s="301"/>
      <c r="U1082" s="301"/>
      <c r="V1082" s="301"/>
      <c r="W1082" s="301"/>
      <c r="X1082" s="301"/>
      <c r="Y1082" s="301"/>
      <c r="Z1082" s="301"/>
      <c r="AA1082" s="301"/>
      <c r="AB1082" s="301"/>
      <c r="AC1082" s="301"/>
      <c r="AD1082" s="301"/>
      <c r="AE1082" s="301"/>
      <c r="AF1082" s="301"/>
      <c r="AG1082" s="301"/>
      <c r="AH1082" s="301"/>
      <c r="AI1082" s="301"/>
    </row>
    <row r="1083" spans="1:35" ht="20.100000000000001" hidden="1" customHeight="1" x14ac:dyDescent="0.2">
      <c r="A1083" s="240">
        <v>181</v>
      </c>
      <c r="B1083" s="309" t="s">
        <v>403</v>
      </c>
      <c r="C1083" s="310" t="s">
        <v>426</v>
      </c>
      <c r="D1083" s="310" t="s">
        <v>427</v>
      </c>
      <c r="E1083" s="309">
        <v>595462.30117520818</v>
      </c>
      <c r="F1083" s="310" t="s">
        <v>888</v>
      </c>
      <c r="G1083" s="244" t="s">
        <v>926</v>
      </c>
      <c r="H1083" s="244" t="s">
        <v>429</v>
      </c>
      <c r="I1083" s="288">
        <v>1</v>
      </c>
      <c r="J1083" s="244" t="s">
        <v>919</v>
      </c>
      <c r="K1083" s="244">
        <v>0.5</v>
      </c>
      <c r="L1083" s="244">
        <v>0.9</v>
      </c>
      <c r="M1083" s="244" t="s">
        <v>89</v>
      </c>
      <c r="N1083" s="244">
        <f t="shared" si="26"/>
        <v>0.45</v>
      </c>
      <c r="R1083" s="301"/>
      <c r="S1083" s="301"/>
      <c r="T1083" s="301"/>
      <c r="U1083" s="301"/>
      <c r="V1083" s="301"/>
      <c r="W1083" s="301"/>
      <c r="X1083" s="301"/>
      <c r="Y1083" s="301"/>
      <c r="Z1083" s="301"/>
      <c r="AA1083" s="301"/>
      <c r="AB1083" s="301"/>
      <c r="AC1083" s="301"/>
      <c r="AD1083" s="301"/>
      <c r="AE1083" s="301"/>
      <c r="AF1083" s="301"/>
      <c r="AG1083" s="301"/>
      <c r="AH1083" s="301"/>
      <c r="AI1083" s="301"/>
    </row>
    <row r="1084" spans="1:35" ht="20.100000000000001" hidden="1" customHeight="1" x14ac:dyDescent="0.2">
      <c r="A1084" s="240">
        <v>182</v>
      </c>
      <c r="B1084" s="309" t="s">
        <v>403</v>
      </c>
      <c r="C1084" s="310" t="s">
        <v>426</v>
      </c>
      <c r="D1084" s="310" t="s">
        <v>427</v>
      </c>
      <c r="E1084" s="309">
        <v>595495.14724616276</v>
      </c>
      <c r="F1084" s="310" t="s">
        <v>879</v>
      </c>
      <c r="G1084" s="244" t="s">
        <v>913</v>
      </c>
      <c r="H1084" s="244" t="s">
        <v>429</v>
      </c>
      <c r="I1084" s="288">
        <v>1</v>
      </c>
      <c r="J1084" s="244" t="s">
        <v>919</v>
      </c>
      <c r="K1084" s="244" t="s">
        <v>89</v>
      </c>
      <c r="L1084" s="244" t="s">
        <v>89</v>
      </c>
      <c r="M1084" s="244">
        <v>1</v>
      </c>
      <c r="N1084" s="244">
        <f t="shared" si="26"/>
        <v>0.78539816339744828</v>
      </c>
      <c r="R1084" s="301"/>
      <c r="S1084" s="301"/>
      <c r="T1084" s="301"/>
      <c r="U1084" s="301"/>
      <c r="V1084" s="301"/>
      <c r="W1084" s="301"/>
      <c r="X1084" s="301"/>
      <c r="Y1084" s="301"/>
      <c r="Z1084" s="301"/>
      <c r="AA1084" s="301"/>
      <c r="AB1084" s="301"/>
      <c r="AC1084" s="301"/>
      <c r="AD1084" s="301"/>
      <c r="AE1084" s="301"/>
      <c r="AF1084" s="301"/>
      <c r="AG1084" s="301"/>
      <c r="AH1084" s="301"/>
      <c r="AI1084" s="301"/>
    </row>
    <row r="1085" spans="1:35" ht="20.100000000000001" hidden="1" customHeight="1" x14ac:dyDescent="0.2">
      <c r="A1085" s="240">
        <v>183</v>
      </c>
      <c r="B1085" s="309" t="s">
        <v>403</v>
      </c>
      <c r="C1085" s="310" t="s">
        <v>426</v>
      </c>
      <c r="D1085" s="310" t="s">
        <v>427</v>
      </c>
      <c r="E1085" s="309">
        <v>595977.78422928986</v>
      </c>
      <c r="F1085" s="310" t="s">
        <v>879</v>
      </c>
      <c r="G1085" s="244" t="s">
        <v>984</v>
      </c>
      <c r="H1085" s="244" t="s">
        <v>429</v>
      </c>
      <c r="I1085" s="288">
        <v>1</v>
      </c>
      <c r="J1085" s="244" t="s">
        <v>919</v>
      </c>
      <c r="K1085" s="244" t="s">
        <v>89</v>
      </c>
      <c r="L1085" s="244" t="s">
        <v>89</v>
      </c>
      <c r="M1085" s="244">
        <v>1</v>
      </c>
      <c r="N1085" s="244">
        <f t="shared" si="26"/>
        <v>0.78539816339744828</v>
      </c>
      <c r="R1085" s="301"/>
      <c r="S1085" s="301"/>
      <c r="T1085" s="301"/>
      <c r="U1085" s="301"/>
      <c r="V1085" s="301"/>
      <c r="W1085" s="301"/>
      <c r="X1085" s="301"/>
      <c r="Y1085" s="301"/>
      <c r="Z1085" s="301"/>
      <c r="AA1085" s="301"/>
      <c r="AB1085" s="301"/>
      <c r="AC1085" s="301"/>
      <c r="AD1085" s="301"/>
      <c r="AE1085" s="301"/>
      <c r="AF1085" s="301"/>
      <c r="AG1085" s="301"/>
      <c r="AH1085" s="301"/>
      <c r="AI1085" s="301"/>
    </row>
    <row r="1086" spans="1:35" ht="20.100000000000001" hidden="1" customHeight="1" x14ac:dyDescent="0.2">
      <c r="A1086" s="240">
        <v>184</v>
      </c>
      <c r="B1086" s="309" t="s">
        <v>403</v>
      </c>
      <c r="C1086" s="310" t="s">
        <v>426</v>
      </c>
      <c r="D1086" s="310" t="s">
        <v>427</v>
      </c>
      <c r="E1086" s="309">
        <v>596095.17829072254</v>
      </c>
      <c r="F1086" s="310" t="s">
        <v>892</v>
      </c>
      <c r="G1086" s="244" t="s">
        <v>982</v>
      </c>
      <c r="H1086" s="244" t="s">
        <v>429</v>
      </c>
      <c r="I1086" s="288">
        <v>2</v>
      </c>
      <c r="J1086" s="244" t="s">
        <v>919</v>
      </c>
      <c r="K1086" s="244">
        <v>1.5</v>
      </c>
      <c r="L1086" s="244">
        <v>1</v>
      </c>
      <c r="M1086" s="244" t="s">
        <v>89</v>
      </c>
      <c r="N1086" s="244">
        <f t="shared" si="26"/>
        <v>1.5</v>
      </c>
      <c r="R1086" s="301"/>
      <c r="S1086" s="301"/>
      <c r="T1086" s="301"/>
      <c r="U1086" s="301"/>
      <c r="V1086" s="301"/>
      <c r="W1086" s="301"/>
      <c r="X1086" s="301"/>
      <c r="Y1086" s="301"/>
      <c r="Z1086" s="301"/>
      <c r="AA1086" s="301"/>
      <c r="AB1086" s="301"/>
      <c r="AC1086" s="301"/>
      <c r="AD1086" s="301"/>
      <c r="AE1086" s="301"/>
      <c r="AF1086" s="301"/>
      <c r="AG1086" s="301"/>
      <c r="AH1086" s="301"/>
      <c r="AI1086" s="301"/>
    </row>
    <row r="1087" spans="1:35" ht="20.100000000000001" hidden="1" customHeight="1" x14ac:dyDescent="0.2">
      <c r="A1087" s="240">
        <v>185</v>
      </c>
      <c r="B1087" s="309" t="s">
        <v>403</v>
      </c>
      <c r="C1087" s="310" t="s">
        <v>426</v>
      </c>
      <c r="D1087" s="310" t="s">
        <v>427</v>
      </c>
      <c r="E1087" s="309">
        <v>596122.87194965465</v>
      </c>
      <c r="F1087" s="310" t="s">
        <v>871</v>
      </c>
      <c r="G1087" s="244" t="s">
        <v>929</v>
      </c>
      <c r="H1087" s="310" t="s">
        <v>429</v>
      </c>
      <c r="I1087" s="288">
        <v>2</v>
      </c>
      <c r="J1087" s="244" t="s">
        <v>919</v>
      </c>
      <c r="K1087" s="244">
        <v>3</v>
      </c>
      <c r="L1087" s="244">
        <v>2</v>
      </c>
      <c r="M1087" s="244" t="s">
        <v>89</v>
      </c>
      <c r="N1087" s="244">
        <f t="shared" si="26"/>
        <v>6</v>
      </c>
      <c r="R1087" s="301"/>
      <c r="S1087" s="301"/>
      <c r="T1087" s="301"/>
      <c r="U1087" s="301"/>
      <c r="V1087" s="301"/>
      <c r="W1087" s="301"/>
      <c r="X1087" s="301"/>
      <c r="Y1087" s="301"/>
      <c r="Z1087" s="301"/>
      <c r="AA1087" s="301"/>
      <c r="AB1087" s="301"/>
      <c r="AC1087" s="301"/>
      <c r="AD1087" s="301"/>
      <c r="AE1087" s="301"/>
      <c r="AF1087" s="301"/>
      <c r="AG1087" s="301"/>
      <c r="AH1087" s="301"/>
      <c r="AI1087" s="301"/>
    </row>
    <row r="1088" spans="1:35" ht="20.100000000000001" hidden="1" customHeight="1" x14ac:dyDescent="0.2">
      <c r="A1088" s="240">
        <v>186</v>
      </c>
      <c r="B1088" s="309" t="s">
        <v>403</v>
      </c>
      <c r="C1088" s="310" t="s">
        <v>426</v>
      </c>
      <c r="D1088" s="310" t="s">
        <v>427</v>
      </c>
      <c r="E1088" s="309">
        <v>596137.5834000957</v>
      </c>
      <c r="F1088" s="310" t="s">
        <v>879</v>
      </c>
      <c r="G1088" s="244" t="s">
        <v>983</v>
      </c>
      <c r="H1088" s="244" t="s">
        <v>429</v>
      </c>
      <c r="I1088" s="288">
        <v>1</v>
      </c>
      <c r="J1088" s="244" t="s">
        <v>919</v>
      </c>
      <c r="K1088" s="244" t="s">
        <v>89</v>
      </c>
      <c r="L1088" s="244" t="s">
        <v>89</v>
      </c>
      <c r="M1088" s="244">
        <v>1</v>
      </c>
      <c r="N1088" s="244">
        <f t="shared" si="26"/>
        <v>0.78539816339744828</v>
      </c>
      <c r="R1088" s="301"/>
      <c r="S1088" s="301"/>
      <c r="T1088" s="301"/>
      <c r="U1088" s="301"/>
      <c r="V1088" s="301"/>
      <c r="W1088" s="301"/>
      <c r="X1088" s="301"/>
      <c r="Y1088" s="301"/>
      <c r="Z1088" s="301"/>
      <c r="AA1088" s="301"/>
      <c r="AB1088" s="301"/>
      <c r="AC1088" s="301"/>
      <c r="AD1088" s="301"/>
      <c r="AE1088" s="301"/>
      <c r="AF1088" s="301"/>
      <c r="AG1088" s="301"/>
      <c r="AH1088" s="301"/>
      <c r="AI1088" s="301"/>
    </row>
    <row r="1089" spans="1:35" ht="20.100000000000001" hidden="1" customHeight="1" x14ac:dyDescent="0.2">
      <c r="A1089" s="240">
        <v>187</v>
      </c>
      <c r="B1089" s="309" t="s">
        <v>403</v>
      </c>
      <c r="C1089" s="310" t="s">
        <v>426</v>
      </c>
      <c r="D1089" s="310" t="s">
        <v>427</v>
      </c>
      <c r="E1089" s="309">
        <v>596181.10461374559</v>
      </c>
      <c r="F1089" s="310" t="s">
        <v>892</v>
      </c>
      <c r="G1089" s="244" t="s">
        <v>982</v>
      </c>
      <c r="H1089" s="244" t="s">
        <v>429</v>
      </c>
      <c r="I1089" s="288">
        <v>2</v>
      </c>
      <c r="J1089" s="244" t="s">
        <v>919</v>
      </c>
      <c r="K1089" s="244">
        <v>1.5</v>
      </c>
      <c r="L1089" s="244">
        <v>1</v>
      </c>
      <c r="M1089" s="244" t="s">
        <v>89</v>
      </c>
      <c r="N1089" s="244">
        <f t="shared" si="26"/>
        <v>1.5</v>
      </c>
      <c r="R1089" s="301"/>
      <c r="S1089" s="301"/>
      <c r="T1089" s="301"/>
      <c r="U1089" s="301"/>
      <c r="V1089" s="301"/>
      <c r="W1089" s="301"/>
      <c r="X1089" s="301"/>
      <c r="Y1089" s="301"/>
      <c r="Z1089" s="301"/>
      <c r="AA1089" s="301"/>
      <c r="AB1089" s="301"/>
      <c r="AC1089" s="301"/>
      <c r="AD1089" s="301"/>
      <c r="AE1089" s="301"/>
      <c r="AF1089" s="301"/>
      <c r="AG1089" s="301"/>
      <c r="AH1089" s="301"/>
      <c r="AI1089" s="301"/>
    </row>
    <row r="1090" spans="1:35" ht="20.100000000000001" hidden="1" customHeight="1" x14ac:dyDescent="0.2">
      <c r="A1090" s="240">
        <v>188</v>
      </c>
      <c r="B1090" s="309" t="s">
        <v>403</v>
      </c>
      <c r="C1090" s="310" t="s">
        <v>426</v>
      </c>
      <c r="D1090" s="310" t="s">
        <v>427</v>
      </c>
      <c r="E1090" s="309">
        <v>596216.61639179836</v>
      </c>
      <c r="F1090" s="310" t="s">
        <v>888</v>
      </c>
      <c r="G1090" s="244" t="s">
        <v>926</v>
      </c>
      <c r="H1090" s="244" t="s">
        <v>429</v>
      </c>
      <c r="I1090" s="288">
        <v>1</v>
      </c>
      <c r="J1090" s="244" t="s">
        <v>873</v>
      </c>
      <c r="K1090" s="244">
        <v>0.6</v>
      </c>
      <c r="L1090" s="244">
        <v>0.9</v>
      </c>
      <c r="M1090" s="244" t="s">
        <v>89</v>
      </c>
      <c r="N1090" s="244">
        <f t="shared" si="26"/>
        <v>0.54</v>
      </c>
      <c r="R1090" s="301"/>
      <c r="S1090" s="301"/>
      <c r="T1090" s="301"/>
      <c r="U1090" s="301"/>
      <c r="V1090" s="301"/>
      <c r="W1090" s="301"/>
      <c r="X1090" s="301"/>
      <c r="Y1090" s="301"/>
      <c r="Z1090" s="301"/>
      <c r="AA1090" s="301"/>
      <c r="AB1090" s="301"/>
      <c r="AC1090" s="301"/>
      <c r="AD1090" s="301"/>
      <c r="AE1090" s="301"/>
      <c r="AF1090" s="301"/>
      <c r="AG1090" s="301"/>
      <c r="AH1090" s="301"/>
      <c r="AI1090" s="301"/>
    </row>
    <row r="1091" spans="1:35" ht="20.100000000000001" hidden="1" customHeight="1" x14ac:dyDescent="0.2">
      <c r="A1091" s="240">
        <v>189</v>
      </c>
      <c r="B1091" s="309" t="s">
        <v>403</v>
      </c>
      <c r="C1091" s="310" t="s">
        <v>426</v>
      </c>
      <c r="D1091" s="310" t="s">
        <v>427</v>
      </c>
      <c r="E1091" s="309">
        <v>596228.81411048572</v>
      </c>
      <c r="F1091" s="310" t="s">
        <v>871</v>
      </c>
      <c r="G1091" s="244" t="s">
        <v>979</v>
      </c>
      <c r="H1091" s="244" t="s">
        <v>429</v>
      </c>
      <c r="I1091" s="288">
        <v>1</v>
      </c>
      <c r="J1091" s="244" t="s">
        <v>919</v>
      </c>
      <c r="K1091" s="244">
        <v>1</v>
      </c>
      <c r="L1091" s="244">
        <v>1</v>
      </c>
      <c r="M1091" s="244" t="s">
        <v>89</v>
      </c>
      <c r="N1091" s="244">
        <f t="shared" si="26"/>
        <v>1</v>
      </c>
      <c r="R1091" s="301"/>
      <c r="S1091" s="301"/>
      <c r="T1091" s="301"/>
      <c r="U1091" s="301"/>
      <c r="V1091" s="301"/>
      <c r="W1091" s="301"/>
      <c r="X1091" s="301"/>
      <c r="Y1091" s="301"/>
      <c r="Z1091" s="301"/>
      <c r="AA1091" s="301"/>
      <c r="AB1091" s="301"/>
      <c r="AC1091" s="301"/>
      <c r="AD1091" s="301"/>
      <c r="AE1091" s="301"/>
      <c r="AF1091" s="301"/>
      <c r="AG1091" s="301"/>
      <c r="AH1091" s="301"/>
      <c r="AI1091" s="301"/>
    </row>
    <row r="1092" spans="1:35" ht="20.100000000000001" hidden="1" customHeight="1" x14ac:dyDescent="0.2">
      <c r="A1092" s="240">
        <v>190</v>
      </c>
      <c r="B1092" s="309" t="s">
        <v>403</v>
      </c>
      <c r="C1092" s="310" t="s">
        <v>426</v>
      </c>
      <c r="D1092" s="310" t="s">
        <v>427</v>
      </c>
      <c r="E1092" s="309">
        <v>596325.38229743275</v>
      </c>
      <c r="F1092" s="310" t="s">
        <v>871</v>
      </c>
      <c r="G1092" s="244" t="s">
        <v>990</v>
      </c>
      <c r="H1092" s="244" t="s">
        <v>429</v>
      </c>
      <c r="I1092" s="288">
        <v>1</v>
      </c>
      <c r="J1092" s="244" t="s">
        <v>873</v>
      </c>
      <c r="K1092" s="244">
        <v>1</v>
      </c>
      <c r="L1092" s="244">
        <v>1</v>
      </c>
      <c r="M1092" s="244" t="s">
        <v>89</v>
      </c>
      <c r="N1092" s="244">
        <f t="shared" si="26"/>
        <v>1</v>
      </c>
      <c r="R1092" s="301"/>
      <c r="S1092" s="301"/>
      <c r="T1092" s="301"/>
      <c r="U1092" s="301"/>
      <c r="V1092" s="301"/>
      <c r="W1092" s="301"/>
      <c r="X1092" s="301"/>
      <c r="Y1092" s="301"/>
      <c r="Z1092" s="301"/>
      <c r="AA1092" s="301"/>
      <c r="AB1092" s="301"/>
      <c r="AC1092" s="301"/>
      <c r="AD1092" s="301"/>
      <c r="AE1092" s="301"/>
      <c r="AF1092" s="301"/>
      <c r="AG1092" s="301"/>
      <c r="AH1092" s="301"/>
      <c r="AI1092" s="301"/>
    </row>
    <row r="1093" spans="1:35" ht="20.100000000000001" hidden="1" customHeight="1" x14ac:dyDescent="0.2">
      <c r="A1093" s="240">
        <v>191</v>
      </c>
      <c r="B1093" s="309" t="s">
        <v>403</v>
      </c>
      <c r="C1093" s="310" t="s">
        <v>426</v>
      </c>
      <c r="D1093" s="310" t="s">
        <v>427</v>
      </c>
      <c r="E1093" s="309">
        <v>596327.75628393854</v>
      </c>
      <c r="F1093" s="310" t="s">
        <v>880</v>
      </c>
      <c r="G1093" s="244" t="s">
        <v>915</v>
      </c>
      <c r="H1093" s="244" t="s">
        <v>429</v>
      </c>
      <c r="I1093" s="288">
        <v>1</v>
      </c>
      <c r="J1093" s="244" t="s">
        <v>919</v>
      </c>
      <c r="K1093" s="244">
        <v>0.5</v>
      </c>
      <c r="L1093" s="244">
        <v>0.6</v>
      </c>
      <c r="M1093" s="244" t="s">
        <v>89</v>
      </c>
      <c r="N1093" s="244">
        <f t="shared" si="26"/>
        <v>0.3</v>
      </c>
      <c r="R1093" s="301"/>
      <c r="S1093" s="301"/>
      <c r="T1093" s="301"/>
      <c r="U1093" s="301"/>
      <c r="V1093" s="301"/>
      <c r="W1093" s="301"/>
      <c r="X1093" s="301"/>
      <c r="Y1093" s="301"/>
      <c r="Z1093" s="301"/>
      <c r="AA1093" s="301"/>
      <c r="AB1093" s="301"/>
      <c r="AC1093" s="301"/>
      <c r="AD1093" s="301"/>
      <c r="AE1093" s="301"/>
      <c r="AF1093" s="301"/>
      <c r="AG1093" s="301"/>
      <c r="AH1093" s="301"/>
      <c r="AI1093" s="301"/>
    </row>
    <row r="1094" spans="1:35" ht="20.100000000000001" hidden="1" customHeight="1" x14ac:dyDescent="0.2">
      <c r="A1094" s="240">
        <v>192</v>
      </c>
      <c r="B1094" s="309" t="s">
        <v>403</v>
      </c>
      <c r="C1094" s="310" t="s">
        <v>426</v>
      </c>
      <c r="D1094" s="310" t="s">
        <v>427</v>
      </c>
      <c r="E1094" s="309">
        <v>596328.11036823876</v>
      </c>
      <c r="F1094" s="242" t="s">
        <v>886</v>
      </c>
      <c r="G1094" s="244" t="s">
        <v>991</v>
      </c>
      <c r="H1094" s="244" t="s">
        <v>429</v>
      </c>
      <c r="I1094" s="288">
        <v>1</v>
      </c>
      <c r="J1094" s="244" t="s">
        <v>919</v>
      </c>
      <c r="K1094" s="244">
        <v>1.2</v>
      </c>
      <c r="L1094" s="244">
        <v>3</v>
      </c>
      <c r="M1094" s="244" t="s">
        <v>89</v>
      </c>
      <c r="N1094" s="244">
        <f t="shared" si="26"/>
        <v>3.5999999999999996</v>
      </c>
      <c r="R1094" s="301"/>
      <c r="S1094" s="301"/>
      <c r="T1094" s="301"/>
      <c r="U1094" s="301"/>
      <c r="V1094" s="301"/>
      <c r="W1094" s="301"/>
      <c r="X1094" s="301"/>
      <c r="Y1094" s="301"/>
      <c r="Z1094" s="301"/>
      <c r="AA1094" s="301"/>
      <c r="AB1094" s="301"/>
      <c r="AC1094" s="301"/>
      <c r="AD1094" s="301"/>
      <c r="AE1094" s="301"/>
      <c r="AF1094" s="301"/>
      <c r="AG1094" s="301"/>
      <c r="AH1094" s="301"/>
      <c r="AI1094" s="301"/>
    </row>
    <row r="1095" spans="1:35" ht="20.100000000000001" hidden="1" customHeight="1" x14ac:dyDescent="0.2">
      <c r="A1095" s="240">
        <v>193</v>
      </c>
      <c r="B1095" s="309" t="s">
        <v>403</v>
      </c>
      <c r="C1095" s="310" t="s">
        <v>426</v>
      </c>
      <c r="D1095" s="310" t="s">
        <v>427</v>
      </c>
      <c r="E1095" s="309">
        <v>596334.10907773103</v>
      </c>
      <c r="F1095" s="310" t="s">
        <v>880</v>
      </c>
      <c r="G1095" s="244" t="s">
        <v>915</v>
      </c>
      <c r="H1095" s="244" t="s">
        <v>429</v>
      </c>
      <c r="I1095" s="288">
        <v>1</v>
      </c>
      <c r="J1095" s="244" t="s">
        <v>919</v>
      </c>
      <c r="K1095" s="244">
        <v>0.5</v>
      </c>
      <c r="L1095" s="244">
        <v>0.6</v>
      </c>
      <c r="M1095" s="244" t="s">
        <v>89</v>
      </c>
      <c r="N1095" s="244">
        <f t="shared" si="26"/>
        <v>0.3</v>
      </c>
      <c r="R1095" s="301"/>
      <c r="S1095" s="301"/>
      <c r="T1095" s="301"/>
      <c r="U1095" s="301"/>
      <c r="V1095" s="301"/>
      <c r="W1095" s="301"/>
      <c r="X1095" s="301"/>
      <c r="Y1095" s="301"/>
      <c r="Z1095" s="301"/>
      <c r="AA1095" s="301"/>
      <c r="AB1095" s="301"/>
      <c r="AC1095" s="301"/>
      <c r="AD1095" s="301"/>
      <c r="AE1095" s="301"/>
      <c r="AF1095" s="301"/>
      <c r="AG1095" s="301"/>
      <c r="AH1095" s="301"/>
      <c r="AI1095" s="301"/>
    </row>
    <row r="1096" spans="1:35" ht="20.100000000000001" hidden="1" customHeight="1" x14ac:dyDescent="0.2">
      <c r="A1096" s="240">
        <v>194</v>
      </c>
      <c r="B1096" s="309" t="s">
        <v>403</v>
      </c>
      <c r="C1096" s="310" t="s">
        <v>426</v>
      </c>
      <c r="D1096" s="310" t="s">
        <v>427</v>
      </c>
      <c r="E1096" s="309">
        <v>596335.45871249866</v>
      </c>
      <c r="F1096" s="310" t="s">
        <v>879</v>
      </c>
      <c r="G1096" s="244" t="s">
        <v>913</v>
      </c>
      <c r="H1096" s="244" t="s">
        <v>429</v>
      </c>
      <c r="I1096" s="288">
        <v>1</v>
      </c>
      <c r="J1096" s="244" t="s">
        <v>873</v>
      </c>
      <c r="K1096" s="244" t="s">
        <v>89</v>
      </c>
      <c r="L1096" s="244" t="s">
        <v>89</v>
      </c>
      <c r="M1096" s="244">
        <v>1</v>
      </c>
      <c r="N1096" s="244">
        <f t="shared" si="26"/>
        <v>0.78539816339744828</v>
      </c>
      <c r="R1096" s="301"/>
      <c r="S1096" s="301"/>
      <c r="T1096" s="301"/>
      <c r="U1096" s="301"/>
      <c r="V1096" s="301"/>
      <c r="W1096" s="301"/>
      <c r="X1096" s="301"/>
      <c r="Y1096" s="301"/>
      <c r="Z1096" s="301"/>
      <c r="AA1096" s="301"/>
      <c r="AB1096" s="301"/>
      <c r="AC1096" s="301"/>
      <c r="AD1096" s="301"/>
      <c r="AE1096" s="301"/>
      <c r="AF1096" s="301"/>
      <c r="AG1096" s="301"/>
      <c r="AH1096" s="301"/>
      <c r="AI1096" s="301"/>
    </row>
    <row r="1097" spans="1:35" ht="20.100000000000001" hidden="1" customHeight="1" x14ac:dyDescent="0.2">
      <c r="A1097" s="240">
        <v>195</v>
      </c>
      <c r="B1097" s="309" t="s">
        <v>403</v>
      </c>
      <c r="C1097" s="310" t="s">
        <v>426</v>
      </c>
      <c r="D1097" s="310" t="s">
        <v>427</v>
      </c>
      <c r="E1097" s="309">
        <v>596336.04291435983</v>
      </c>
      <c r="F1097" s="310" t="s">
        <v>880</v>
      </c>
      <c r="G1097" s="244" t="s">
        <v>915</v>
      </c>
      <c r="H1097" s="244" t="s">
        <v>429</v>
      </c>
      <c r="I1097" s="288">
        <v>1</v>
      </c>
      <c r="J1097" s="244" t="s">
        <v>919</v>
      </c>
      <c r="K1097" s="244">
        <v>0.5</v>
      </c>
      <c r="L1097" s="244">
        <v>0.6</v>
      </c>
      <c r="M1097" s="244" t="s">
        <v>89</v>
      </c>
      <c r="N1097" s="244">
        <f t="shared" si="26"/>
        <v>0.3</v>
      </c>
      <c r="R1097" s="301"/>
      <c r="S1097" s="301"/>
      <c r="T1097" s="301"/>
      <c r="U1097" s="301"/>
      <c r="V1097" s="301"/>
      <c r="W1097" s="301"/>
      <c r="X1097" s="301"/>
      <c r="Y1097" s="301"/>
      <c r="Z1097" s="301"/>
      <c r="AA1097" s="301"/>
      <c r="AB1097" s="301"/>
      <c r="AC1097" s="301"/>
      <c r="AD1097" s="301"/>
      <c r="AE1097" s="301"/>
      <c r="AF1097" s="301"/>
      <c r="AG1097" s="301"/>
      <c r="AH1097" s="301"/>
      <c r="AI1097" s="301"/>
    </row>
    <row r="1098" spans="1:35" ht="20.100000000000001" hidden="1" customHeight="1" x14ac:dyDescent="0.2">
      <c r="A1098" s="240">
        <v>196</v>
      </c>
      <c r="B1098" s="309" t="s">
        <v>403</v>
      </c>
      <c r="C1098" s="310" t="s">
        <v>426</v>
      </c>
      <c r="D1098" s="310" t="s">
        <v>427</v>
      </c>
      <c r="E1098" s="309">
        <v>596336.27906041115</v>
      </c>
      <c r="F1098" s="310" t="s">
        <v>880</v>
      </c>
      <c r="G1098" s="244" t="s">
        <v>915</v>
      </c>
      <c r="H1098" s="244" t="s">
        <v>429</v>
      </c>
      <c r="I1098" s="288">
        <v>1</v>
      </c>
      <c r="J1098" s="244" t="s">
        <v>919</v>
      </c>
      <c r="K1098" s="244">
        <v>0.5</v>
      </c>
      <c r="L1098" s="244">
        <v>0.6</v>
      </c>
      <c r="M1098" s="244" t="s">
        <v>89</v>
      </c>
      <c r="N1098" s="244">
        <f t="shared" ref="N1098:N1161" si="27">IF(M1098="",K1098*L1098,IF(G1098="R-1",K1098*L1098,IF(LEFT(G1098,1)="R",PI()*((M1098^2)/4),K1098*L1098)))</f>
        <v>0.3</v>
      </c>
      <c r="R1098" s="301"/>
      <c r="S1098" s="301"/>
      <c r="T1098" s="301"/>
      <c r="U1098" s="301"/>
      <c r="V1098" s="301"/>
      <c r="W1098" s="301"/>
      <c r="X1098" s="301"/>
      <c r="Y1098" s="301"/>
      <c r="Z1098" s="301"/>
      <c r="AA1098" s="301"/>
      <c r="AB1098" s="301"/>
      <c r="AC1098" s="301"/>
      <c r="AD1098" s="301"/>
      <c r="AE1098" s="301"/>
      <c r="AF1098" s="301"/>
      <c r="AG1098" s="301"/>
      <c r="AH1098" s="301"/>
      <c r="AI1098" s="301"/>
    </row>
    <row r="1099" spans="1:35" ht="20.100000000000001" hidden="1" customHeight="1" x14ac:dyDescent="0.2">
      <c r="A1099" s="240">
        <v>197</v>
      </c>
      <c r="B1099" s="309" t="s">
        <v>403</v>
      </c>
      <c r="C1099" s="310" t="s">
        <v>426</v>
      </c>
      <c r="D1099" s="310" t="s">
        <v>427</v>
      </c>
      <c r="E1099" s="309">
        <v>596337.0430392354</v>
      </c>
      <c r="F1099" s="310" t="s">
        <v>880</v>
      </c>
      <c r="G1099" s="244" t="s">
        <v>915</v>
      </c>
      <c r="H1099" s="244" t="s">
        <v>429</v>
      </c>
      <c r="I1099" s="288">
        <v>1</v>
      </c>
      <c r="J1099" s="244" t="s">
        <v>919</v>
      </c>
      <c r="K1099" s="244">
        <v>0.5</v>
      </c>
      <c r="L1099" s="244">
        <v>0.6</v>
      </c>
      <c r="M1099" s="244" t="s">
        <v>89</v>
      </c>
      <c r="N1099" s="244">
        <f t="shared" si="27"/>
        <v>0.3</v>
      </c>
      <c r="R1099" s="301"/>
      <c r="S1099" s="301"/>
      <c r="T1099" s="301"/>
      <c r="U1099" s="301"/>
      <c r="V1099" s="301"/>
      <c r="W1099" s="301"/>
      <c r="X1099" s="301"/>
      <c r="Y1099" s="301"/>
      <c r="Z1099" s="301"/>
      <c r="AA1099" s="301"/>
      <c r="AB1099" s="301"/>
      <c r="AC1099" s="301"/>
      <c r="AD1099" s="301"/>
      <c r="AE1099" s="301"/>
      <c r="AF1099" s="301"/>
      <c r="AG1099" s="301"/>
      <c r="AH1099" s="301"/>
      <c r="AI1099" s="301"/>
    </row>
    <row r="1100" spans="1:35" ht="20.100000000000001" hidden="1" customHeight="1" x14ac:dyDescent="0.2">
      <c r="A1100" s="240">
        <v>198</v>
      </c>
      <c r="B1100" s="309" t="s">
        <v>403</v>
      </c>
      <c r="C1100" s="310" t="s">
        <v>426</v>
      </c>
      <c r="D1100" s="310" t="s">
        <v>427</v>
      </c>
      <c r="E1100" s="309">
        <v>596339.9371134449</v>
      </c>
      <c r="F1100" s="310" t="s">
        <v>880</v>
      </c>
      <c r="G1100" s="244" t="s">
        <v>915</v>
      </c>
      <c r="H1100" s="244" t="s">
        <v>429</v>
      </c>
      <c r="I1100" s="288">
        <v>1</v>
      </c>
      <c r="J1100" s="244" t="s">
        <v>919</v>
      </c>
      <c r="K1100" s="244">
        <v>0.5</v>
      </c>
      <c r="L1100" s="244">
        <v>0.6</v>
      </c>
      <c r="M1100" s="244" t="s">
        <v>89</v>
      </c>
      <c r="N1100" s="244">
        <f t="shared" si="27"/>
        <v>0.3</v>
      </c>
      <c r="R1100" s="301"/>
      <c r="S1100" s="301"/>
      <c r="T1100" s="301"/>
      <c r="U1100" s="301"/>
      <c r="V1100" s="301"/>
      <c r="W1100" s="301"/>
      <c r="X1100" s="301"/>
      <c r="Y1100" s="301"/>
      <c r="Z1100" s="301"/>
      <c r="AA1100" s="301"/>
      <c r="AB1100" s="301"/>
      <c r="AC1100" s="301"/>
      <c r="AD1100" s="301"/>
      <c r="AE1100" s="301"/>
      <c r="AF1100" s="301"/>
      <c r="AG1100" s="301"/>
      <c r="AH1100" s="301"/>
      <c r="AI1100" s="301"/>
    </row>
    <row r="1101" spans="1:35" ht="20.100000000000001" hidden="1" customHeight="1" x14ac:dyDescent="0.2">
      <c r="A1101" s="240">
        <v>199</v>
      </c>
      <c r="B1101" s="309" t="s">
        <v>403</v>
      </c>
      <c r="C1101" s="310" t="s">
        <v>426</v>
      </c>
      <c r="D1101" s="310" t="s">
        <v>427</v>
      </c>
      <c r="E1101" s="309">
        <v>596343.96486510953</v>
      </c>
      <c r="F1101" s="310" t="s">
        <v>880</v>
      </c>
      <c r="G1101" s="244" t="s">
        <v>915</v>
      </c>
      <c r="H1101" s="244" t="s">
        <v>429</v>
      </c>
      <c r="I1101" s="288">
        <v>1</v>
      </c>
      <c r="J1101" s="244" t="s">
        <v>919</v>
      </c>
      <c r="K1101" s="244">
        <v>0.5</v>
      </c>
      <c r="L1101" s="244">
        <v>0.6</v>
      </c>
      <c r="M1101" s="244" t="s">
        <v>89</v>
      </c>
      <c r="N1101" s="244">
        <f t="shared" si="27"/>
        <v>0.3</v>
      </c>
      <c r="R1101" s="301"/>
      <c r="S1101" s="301"/>
      <c r="T1101" s="301"/>
      <c r="U1101" s="301"/>
      <c r="V1101" s="301"/>
      <c r="W1101" s="301"/>
      <c r="X1101" s="301"/>
      <c r="Y1101" s="301"/>
      <c r="Z1101" s="301"/>
      <c r="AA1101" s="301"/>
      <c r="AB1101" s="301"/>
      <c r="AC1101" s="301"/>
      <c r="AD1101" s="301"/>
      <c r="AE1101" s="301"/>
      <c r="AF1101" s="301"/>
      <c r="AG1101" s="301"/>
      <c r="AH1101" s="301"/>
      <c r="AI1101" s="301"/>
    </row>
    <row r="1102" spans="1:35" ht="20.100000000000001" hidden="1" customHeight="1" x14ac:dyDescent="0.2">
      <c r="A1102" s="240">
        <v>200</v>
      </c>
      <c r="B1102" s="309" t="s">
        <v>403</v>
      </c>
      <c r="C1102" s="310" t="s">
        <v>426</v>
      </c>
      <c r="D1102" s="310" t="s">
        <v>427</v>
      </c>
      <c r="E1102" s="309">
        <v>596346.93898158032</v>
      </c>
      <c r="F1102" s="310" t="s">
        <v>880</v>
      </c>
      <c r="G1102" s="244" t="s">
        <v>915</v>
      </c>
      <c r="H1102" s="244" t="s">
        <v>429</v>
      </c>
      <c r="I1102" s="288">
        <v>1</v>
      </c>
      <c r="J1102" s="244" t="s">
        <v>919</v>
      </c>
      <c r="K1102" s="244">
        <v>0.5</v>
      </c>
      <c r="L1102" s="244">
        <v>0.6</v>
      </c>
      <c r="M1102" s="244" t="s">
        <v>89</v>
      </c>
      <c r="N1102" s="244">
        <f t="shared" si="27"/>
        <v>0.3</v>
      </c>
      <c r="R1102" s="301"/>
      <c r="S1102" s="301"/>
      <c r="T1102" s="301"/>
      <c r="U1102" s="301"/>
      <c r="V1102" s="301"/>
      <c r="W1102" s="301"/>
      <c r="X1102" s="301"/>
      <c r="Y1102" s="301"/>
      <c r="Z1102" s="301"/>
      <c r="AA1102" s="301"/>
      <c r="AB1102" s="301"/>
      <c r="AC1102" s="301"/>
      <c r="AD1102" s="301"/>
      <c r="AE1102" s="301"/>
      <c r="AF1102" s="301"/>
      <c r="AG1102" s="301"/>
      <c r="AH1102" s="301"/>
      <c r="AI1102" s="301"/>
    </row>
    <row r="1103" spans="1:35" ht="20.100000000000001" hidden="1" customHeight="1" x14ac:dyDescent="0.2">
      <c r="A1103" s="240">
        <v>201</v>
      </c>
      <c r="B1103" s="309" t="s">
        <v>403</v>
      </c>
      <c r="C1103" s="310" t="s">
        <v>426</v>
      </c>
      <c r="D1103" s="310" t="s">
        <v>427</v>
      </c>
      <c r="E1103" s="309">
        <v>596349.21512919501</v>
      </c>
      <c r="F1103" s="310" t="s">
        <v>880</v>
      </c>
      <c r="G1103" s="244" t="s">
        <v>915</v>
      </c>
      <c r="H1103" s="244" t="s">
        <v>429</v>
      </c>
      <c r="I1103" s="288">
        <v>1</v>
      </c>
      <c r="J1103" s="244" t="s">
        <v>919</v>
      </c>
      <c r="K1103" s="244">
        <v>0.5</v>
      </c>
      <c r="L1103" s="244">
        <v>0.6</v>
      </c>
      <c r="M1103" s="244" t="s">
        <v>89</v>
      </c>
      <c r="N1103" s="244">
        <f t="shared" si="27"/>
        <v>0.3</v>
      </c>
      <c r="R1103" s="301"/>
      <c r="S1103" s="301"/>
      <c r="T1103" s="301"/>
      <c r="U1103" s="301"/>
      <c r="V1103" s="301"/>
      <c r="W1103" s="301"/>
      <c r="X1103" s="301"/>
      <c r="Y1103" s="301"/>
      <c r="Z1103" s="301"/>
      <c r="AA1103" s="301"/>
      <c r="AB1103" s="301"/>
      <c r="AC1103" s="301"/>
      <c r="AD1103" s="301"/>
      <c r="AE1103" s="301"/>
      <c r="AF1103" s="301"/>
      <c r="AG1103" s="301"/>
      <c r="AH1103" s="301"/>
      <c r="AI1103" s="301"/>
    </row>
    <row r="1104" spans="1:35" ht="20.100000000000001" hidden="1" customHeight="1" x14ac:dyDescent="0.2">
      <c r="A1104" s="240">
        <v>202</v>
      </c>
      <c r="B1104" s="309" t="s">
        <v>403</v>
      </c>
      <c r="C1104" s="310" t="s">
        <v>426</v>
      </c>
      <c r="D1104" s="310" t="s">
        <v>427</v>
      </c>
      <c r="E1104" s="309">
        <v>596354.43898741156</v>
      </c>
      <c r="F1104" s="310" t="s">
        <v>880</v>
      </c>
      <c r="G1104" s="244" t="s">
        <v>915</v>
      </c>
      <c r="H1104" s="244" t="s">
        <v>429</v>
      </c>
      <c r="I1104" s="288">
        <v>1</v>
      </c>
      <c r="J1104" s="244" t="s">
        <v>919</v>
      </c>
      <c r="K1104" s="244">
        <v>0.5</v>
      </c>
      <c r="L1104" s="244">
        <v>0.6</v>
      </c>
      <c r="M1104" s="244" t="s">
        <v>89</v>
      </c>
      <c r="N1104" s="244">
        <f t="shared" si="27"/>
        <v>0.3</v>
      </c>
      <c r="R1104" s="301"/>
      <c r="S1104" s="301"/>
      <c r="T1104" s="301"/>
      <c r="U1104" s="301"/>
      <c r="V1104" s="301"/>
      <c r="W1104" s="301"/>
      <c r="X1104" s="301"/>
      <c r="Y1104" s="301"/>
      <c r="Z1104" s="301"/>
      <c r="AA1104" s="301"/>
      <c r="AB1104" s="301"/>
      <c r="AC1104" s="301"/>
      <c r="AD1104" s="301"/>
      <c r="AE1104" s="301"/>
      <c r="AF1104" s="301"/>
      <c r="AG1104" s="301"/>
      <c r="AH1104" s="301"/>
      <c r="AI1104" s="301"/>
    </row>
    <row r="1105" spans="1:35" ht="20.100000000000001" hidden="1" customHeight="1" x14ac:dyDescent="0.2">
      <c r="A1105" s="240">
        <v>203</v>
      </c>
      <c r="B1105" s="309" t="s">
        <v>403</v>
      </c>
      <c r="C1105" s="310" t="s">
        <v>426</v>
      </c>
      <c r="D1105" s="310" t="s">
        <v>427</v>
      </c>
      <c r="E1105" s="309">
        <v>596359.00915736135</v>
      </c>
      <c r="F1105" s="310" t="s">
        <v>880</v>
      </c>
      <c r="G1105" s="244" t="s">
        <v>915</v>
      </c>
      <c r="H1105" s="244" t="s">
        <v>429</v>
      </c>
      <c r="I1105" s="288">
        <v>1</v>
      </c>
      <c r="J1105" s="244" t="s">
        <v>919</v>
      </c>
      <c r="K1105" s="244">
        <v>0.5</v>
      </c>
      <c r="L1105" s="244">
        <v>0.6</v>
      </c>
      <c r="M1105" s="244" t="s">
        <v>89</v>
      </c>
      <c r="N1105" s="244">
        <f t="shared" si="27"/>
        <v>0.3</v>
      </c>
      <c r="R1105" s="301"/>
      <c r="S1105" s="301"/>
      <c r="T1105" s="301"/>
      <c r="U1105" s="301"/>
      <c r="V1105" s="301"/>
      <c r="W1105" s="301"/>
      <c r="X1105" s="301"/>
      <c r="Y1105" s="301"/>
      <c r="Z1105" s="301"/>
      <c r="AA1105" s="301"/>
      <c r="AB1105" s="301"/>
      <c r="AC1105" s="301"/>
      <c r="AD1105" s="301"/>
      <c r="AE1105" s="301"/>
      <c r="AF1105" s="301"/>
      <c r="AG1105" s="301"/>
      <c r="AH1105" s="301"/>
      <c r="AI1105" s="301"/>
    </row>
    <row r="1106" spans="1:35" ht="20.100000000000001" hidden="1" customHeight="1" x14ac:dyDescent="0.2">
      <c r="A1106" s="240">
        <v>204</v>
      </c>
      <c r="B1106" s="309" t="s">
        <v>403</v>
      </c>
      <c r="C1106" s="310" t="s">
        <v>426</v>
      </c>
      <c r="D1106" s="310" t="s">
        <v>427</v>
      </c>
      <c r="E1106" s="309">
        <v>596361.45298403176</v>
      </c>
      <c r="F1106" s="310" t="s">
        <v>888</v>
      </c>
      <c r="G1106" s="244" t="s">
        <v>926</v>
      </c>
      <c r="H1106" s="244" t="s">
        <v>429</v>
      </c>
      <c r="I1106" s="288">
        <v>1</v>
      </c>
      <c r="J1106" s="244" t="s">
        <v>873</v>
      </c>
      <c r="K1106" s="244">
        <v>0.5</v>
      </c>
      <c r="L1106" s="244">
        <v>0.9</v>
      </c>
      <c r="M1106" s="244" t="s">
        <v>89</v>
      </c>
      <c r="N1106" s="244">
        <f t="shared" si="27"/>
        <v>0.45</v>
      </c>
      <c r="R1106" s="301"/>
      <c r="S1106" s="301"/>
      <c r="T1106" s="301"/>
      <c r="U1106" s="301"/>
      <c r="V1106" s="301"/>
      <c r="W1106" s="301"/>
      <c r="X1106" s="301"/>
      <c r="Y1106" s="301"/>
      <c r="Z1106" s="301"/>
      <c r="AA1106" s="301"/>
      <c r="AB1106" s="301"/>
      <c r="AC1106" s="301"/>
      <c r="AD1106" s="301"/>
      <c r="AE1106" s="301"/>
      <c r="AF1106" s="301"/>
      <c r="AG1106" s="301"/>
      <c r="AH1106" s="301"/>
      <c r="AI1106" s="301"/>
    </row>
    <row r="1107" spans="1:35" ht="20.100000000000001" hidden="1" customHeight="1" x14ac:dyDescent="0.2">
      <c r="A1107" s="240">
        <v>205</v>
      </c>
      <c r="B1107" s="309" t="s">
        <v>403</v>
      </c>
      <c r="C1107" s="310" t="s">
        <v>426</v>
      </c>
      <c r="D1107" s="310" t="s">
        <v>427</v>
      </c>
      <c r="E1107" s="309">
        <v>596364.03264154773</v>
      </c>
      <c r="F1107" s="310" t="s">
        <v>880</v>
      </c>
      <c r="G1107" s="244" t="s">
        <v>915</v>
      </c>
      <c r="H1107" s="244" t="s">
        <v>429</v>
      </c>
      <c r="I1107" s="288">
        <v>1</v>
      </c>
      <c r="J1107" s="244" t="s">
        <v>919</v>
      </c>
      <c r="K1107" s="244">
        <v>0.5</v>
      </c>
      <c r="L1107" s="244">
        <v>0.6</v>
      </c>
      <c r="M1107" s="244" t="s">
        <v>89</v>
      </c>
      <c r="N1107" s="244">
        <f t="shared" si="27"/>
        <v>0.3</v>
      </c>
      <c r="R1107" s="301"/>
      <c r="S1107" s="301"/>
      <c r="T1107" s="301"/>
      <c r="U1107" s="301"/>
      <c r="V1107" s="301"/>
      <c r="W1107" s="301"/>
      <c r="X1107" s="301"/>
      <c r="Y1107" s="301"/>
      <c r="Z1107" s="301"/>
      <c r="AA1107" s="301"/>
      <c r="AB1107" s="301"/>
      <c r="AC1107" s="301"/>
      <c r="AD1107" s="301"/>
      <c r="AE1107" s="301"/>
      <c r="AF1107" s="301"/>
      <c r="AG1107" s="301"/>
      <c r="AH1107" s="301"/>
      <c r="AI1107" s="301"/>
    </row>
    <row r="1108" spans="1:35" ht="20.100000000000001" hidden="1" customHeight="1" x14ac:dyDescent="0.2">
      <c r="A1108" s="240">
        <v>206</v>
      </c>
      <c r="B1108" s="309" t="s">
        <v>403</v>
      </c>
      <c r="C1108" s="310" t="s">
        <v>426</v>
      </c>
      <c r="D1108" s="310" t="s">
        <v>427</v>
      </c>
      <c r="E1108" s="309">
        <v>596381.47816305945</v>
      </c>
      <c r="F1108" s="310" t="s">
        <v>871</v>
      </c>
      <c r="G1108" s="244" t="s">
        <v>924</v>
      </c>
      <c r="H1108" s="244" t="s">
        <v>429</v>
      </c>
      <c r="I1108" s="288">
        <v>1</v>
      </c>
      <c r="J1108" s="244" t="s">
        <v>919</v>
      </c>
      <c r="K1108" s="244">
        <v>1</v>
      </c>
      <c r="L1108" s="244">
        <v>1</v>
      </c>
      <c r="M1108" s="244" t="s">
        <v>89</v>
      </c>
      <c r="N1108" s="244">
        <f t="shared" si="27"/>
        <v>1</v>
      </c>
      <c r="R1108" s="301"/>
      <c r="S1108" s="301"/>
      <c r="T1108" s="301"/>
      <c r="U1108" s="301"/>
      <c r="V1108" s="301"/>
      <c r="W1108" s="301"/>
      <c r="X1108" s="301"/>
      <c r="Y1108" s="301"/>
      <c r="Z1108" s="301"/>
      <c r="AA1108" s="301"/>
      <c r="AB1108" s="301"/>
      <c r="AC1108" s="301"/>
      <c r="AD1108" s="301"/>
      <c r="AE1108" s="301"/>
      <c r="AF1108" s="301"/>
      <c r="AG1108" s="301"/>
      <c r="AH1108" s="301"/>
      <c r="AI1108" s="301"/>
    </row>
    <row r="1109" spans="1:35" ht="20.100000000000001" hidden="1" customHeight="1" x14ac:dyDescent="0.2">
      <c r="A1109" s="240">
        <v>207</v>
      </c>
      <c r="B1109" s="309" t="s">
        <v>403</v>
      </c>
      <c r="C1109" s="310" t="s">
        <v>426</v>
      </c>
      <c r="D1109" s="310" t="s">
        <v>427</v>
      </c>
      <c r="E1109" s="309">
        <v>596418.46698283358</v>
      </c>
      <c r="F1109" s="310" t="s">
        <v>879</v>
      </c>
      <c r="G1109" s="244" t="s">
        <v>992</v>
      </c>
      <c r="H1109" s="244" t="s">
        <v>429</v>
      </c>
      <c r="I1109" s="288">
        <v>1</v>
      </c>
      <c r="J1109" s="244" t="s">
        <v>873</v>
      </c>
      <c r="K1109" s="244" t="s">
        <v>89</v>
      </c>
      <c r="L1109" s="244" t="s">
        <v>89</v>
      </c>
      <c r="M1109" s="244">
        <v>1</v>
      </c>
      <c r="N1109" s="244">
        <f t="shared" si="27"/>
        <v>0.78539816339744828</v>
      </c>
      <c r="R1109" s="301"/>
      <c r="S1109" s="301"/>
      <c r="T1109" s="301"/>
      <c r="U1109" s="301"/>
      <c r="V1109" s="301"/>
      <c r="W1109" s="301"/>
      <c r="X1109" s="301"/>
      <c r="Y1109" s="301"/>
      <c r="Z1109" s="301"/>
      <c r="AA1109" s="301"/>
      <c r="AB1109" s="301"/>
      <c r="AC1109" s="301"/>
      <c r="AD1109" s="301"/>
      <c r="AE1109" s="301"/>
      <c r="AF1109" s="301"/>
      <c r="AG1109" s="301"/>
      <c r="AH1109" s="301"/>
      <c r="AI1109" s="301"/>
    </row>
    <row r="1110" spans="1:35" ht="20.100000000000001" hidden="1" customHeight="1" x14ac:dyDescent="0.2">
      <c r="A1110" s="240">
        <v>208</v>
      </c>
      <c r="B1110" s="309" t="s">
        <v>403</v>
      </c>
      <c r="C1110" s="310" t="s">
        <v>426</v>
      </c>
      <c r="D1110" s="310" t="s">
        <v>427</v>
      </c>
      <c r="E1110" s="309">
        <v>596563.17585763324</v>
      </c>
      <c r="F1110" s="310" t="s">
        <v>879</v>
      </c>
      <c r="G1110" s="244" t="s">
        <v>913</v>
      </c>
      <c r="H1110" s="244" t="s">
        <v>429</v>
      </c>
      <c r="I1110" s="288">
        <v>1</v>
      </c>
      <c r="J1110" s="244" t="s">
        <v>873</v>
      </c>
      <c r="K1110" s="244" t="s">
        <v>89</v>
      </c>
      <c r="L1110" s="244" t="s">
        <v>89</v>
      </c>
      <c r="M1110" s="244">
        <v>1</v>
      </c>
      <c r="N1110" s="244">
        <f t="shared" si="27"/>
        <v>0.78539816339744828</v>
      </c>
      <c r="R1110" s="301"/>
      <c r="S1110" s="301"/>
      <c r="T1110" s="301"/>
      <c r="U1110" s="301"/>
      <c r="V1110" s="301"/>
      <c r="W1110" s="301"/>
      <c r="X1110" s="301"/>
      <c r="Y1110" s="301"/>
      <c r="Z1110" s="301"/>
      <c r="AA1110" s="301"/>
      <c r="AB1110" s="301"/>
      <c r="AC1110" s="301"/>
      <c r="AD1110" s="301"/>
      <c r="AE1110" s="301"/>
      <c r="AF1110" s="301"/>
      <c r="AG1110" s="301"/>
      <c r="AH1110" s="301"/>
      <c r="AI1110" s="301"/>
    </row>
    <row r="1111" spans="1:35" ht="20.100000000000001" hidden="1" customHeight="1" x14ac:dyDescent="0.2">
      <c r="A1111" s="240">
        <v>209</v>
      </c>
      <c r="B1111" s="309" t="s">
        <v>403</v>
      </c>
      <c r="C1111" s="310" t="s">
        <v>426</v>
      </c>
      <c r="D1111" s="310" t="s">
        <v>427</v>
      </c>
      <c r="E1111" s="309">
        <v>596584.54799330188</v>
      </c>
      <c r="F1111" s="310" t="s">
        <v>879</v>
      </c>
      <c r="G1111" s="244" t="s">
        <v>984</v>
      </c>
      <c r="H1111" s="244" t="s">
        <v>429</v>
      </c>
      <c r="I1111" s="288">
        <v>1</v>
      </c>
      <c r="J1111" s="244" t="s">
        <v>873</v>
      </c>
      <c r="K1111" s="244" t="s">
        <v>89</v>
      </c>
      <c r="L1111" s="244" t="s">
        <v>89</v>
      </c>
      <c r="M1111" s="244">
        <v>1</v>
      </c>
      <c r="N1111" s="244">
        <f t="shared" si="27"/>
        <v>0.78539816339744828</v>
      </c>
      <c r="R1111" s="301"/>
      <c r="S1111" s="301"/>
      <c r="T1111" s="301"/>
      <c r="U1111" s="301"/>
      <c r="V1111" s="301"/>
      <c r="W1111" s="301"/>
      <c r="X1111" s="301"/>
      <c r="Y1111" s="301"/>
      <c r="Z1111" s="301"/>
      <c r="AA1111" s="301"/>
      <c r="AB1111" s="301"/>
      <c r="AC1111" s="301"/>
      <c r="AD1111" s="301"/>
      <c r="AE1111" s="301"/>
      <c r="AF1111" s="301"/>
      <c r="AG1111" s="301"/>
      <c r="AH1111" s="301"/>
      <c r="AI1111" s="301"/>
    </row>
    <row r="1112" spans="1:35" ht="20.100000000000001" hidden="1" customHeight="1" x14ac:dyDescent="0.2">
      <c r="A1112" s="240">
        <v>210</v>
      </c>
      <c r="B1112" s="309" t="s">
        <v>403</v>
      </c>
      <c r="C1112" s="310" t="s">
        <v>426</v>
      </c>
      <c r="D1112" s="310" t="s">
        <v>427</v>
      </c>
      <c r="E1112" s="309">
        <v>596687.31923227245</v>
      </c>
      <c r="F1112" s="310" t="s">
        <v>880</v>
      </c>
      <c r="G1112" s="244" t="s">
        <v>915</v>
      </c>
      <c r="H1112" s="244" t="s">
        <v>429</v>
      </c>
      <c r="I1112" s="288">
        <v>1</v>
      </c>
      <c r="J1112" s="244" t="s">
        <v>873</v>
      </c>
      <c r="K1112" s="244">
        <v>0.5</v>
      </c>
      <c r="L1112" s="244">
        <v>0.6</v>
      </c>
      <c r="M1112" s="244" t="s">
        <v>89</v>
      </c>
      <c r="N1112" s="244">
        <f t="shared" si="27"/>
        <v>0.3</v>
      </c>
      <c r="R1112" s="301"/>
      <c r="S1112" s="301"/>
      <c r="T1112" s="301"/>
      <c r="U1112" s="301"/>
      <c r="V1112" s="301"/>
      <c r="W1112" s="301"/>
      <c r="X1112" s="301"/>
      <c r="Y1112" s="301"/>
      <c r="Z1112" s="301"/>
      <c r="AA1112" s="301"/>
      <c r="AB1112" s="301"/>
      <c r="AC1112" s="301"/>
      <c r="AD1112" s="301"/>
      <c r="AE1112" s="301"/>
      <c r="AF1112" s="301"/>
      <c r="AG1112" s="301"/>
      <c r="AH1112" s="301"/>
      <c r="AI1112" s="301"/>
    </row>
    <row r="1113" spans="1:35" ht="20.100000000000001" hidden="1" customHeight="1" x14ac:dyDescent="0.2">
      <c r="A1113" s="240">
        <v>211</v>
      </c>
      <c r="B1113" s="309" t="s">
        <v>403</v>
      </c>
      <c r="C1113" s="310" t="s">
        <v>426</v>
      </c>
      <c r="D1113" s="310" t="s">
        <v>427</v>
      </c>
      <c r="E1113" s="309">
        <v>596694.68213946407</v>
      </c>
      <c r="F1113" s="310" t="s">
        <v>880</v>
      </c>
      <c r="G1113" s="244" t="s">
        <v>915</v>
      </c>
      <c r="H1113" s="244" t="s">
        <v>429</v>
      </c>
      <c r="I1113" s="288">
        <v>1</v>
      </c>
      <c r="J1113" s="244" t="s">
        <v>873</v>
      </c>
      <c r="K1113" s="244">
        <v>0.5</v>
      </c>
      <c r="L1113" s="244">
        <v>0.6</v>
      </c>
      <c r="M1113" s="244" t="s">
        <v>89</v>
      </c>
      <c r="N1113" s="244">
        <f t="shared" si="27"/>
        <v>0.3</v>
      </c>
      <c r="R1113" s="301"/>
      <c r="S1113" s="301"/>
      <c r="T1113" s="301"/>
      <c r="U1113" s="301"/>
      <c r="V1113" s="301"/>
      <c r="W1113" s="301"/>
      <c r="X1113" s="301"/>
      <c r="Y1113" s="301"/>
      <c r="Z1113" s="301"/>
      <c r="AA1113" s="301"/>
      <c r="AB1113" s="301"/>
      <c r="AC1113" s="301"/>
      <c r="AD1113" s="301"/>
      <c r="AE1113" s="301"/>
      <c r="AF1113" s="301"/>
      <c r="AG1113" s="301"/>
      <c r="AH1113" s="301"/>
      <c r="AI1113" s="301"/>
    </row>
    <row r="1114" spans="1:35" ht="20.100000000000001" hidden="1" customHeight="1" x14ac:dyDescent="0.2">
      <c r="A1114" s="240">
        <v>212</v>
      </c>
      <c r="B1114" s="309" t="s">
        <v>403</v>
      </c>
      <c r="C1114" s="310" t="s">
        <v>426</v>
      </c>
      <c r="D1114" s="310" t="s">
        <v>427</v>
      </c>
      <c r="E1114" s="309">
        <v>596697.85639334132</v>
      </c>
      <c r="F1114" s="310" t="s">
        <v>880</v>
      </c>
      <c r="G1114" s="244" t="s">
        <v>915</v>
      </c>
      <c r="H1114" s="244" t="s">
        <v>429</v>
      </c>
      <c r="I1114" s="288">
        <v>1</v>
      </c>
      <c r="J1114" s="244" t="s">
        <v>873</v>
      </c>
      <c r="K1114" s="244">
        <v>0.5</v>
      </c>
      <c r="L1114" s="244">
        <v>0.6</v>
      </c>
      <c r="M1114" s="244" t="s">
        <v>89</v>
      </c>
      <c r="N1114" s="244">
        <f t="shared" si="27"/>
        <v>0.3</v>
      </c>
      <c r="R1114" s="301"/>
      <c r="S1114" s="301"/>
      <c r="T1114" s="301"/>
      <c r="U1114" s="301"/>
      <c r="V1114" s="301"/>
      <c r="W1114" s="301"/>
      <c r="X1114" s="301"/>
      <c r="Y1114" s="301"/>
      <c r="Z1114" s="301"/>
      <c r="AA1114" s="301"/>
      <c r="AB1114" s="301"/>
      <c r="AC1114" s="301"/>
      <c r="AD1114" s="301"/>
      <c r="AE1114" s="301"/>
      <c r="AF1114" s="301"/>
      <c r="AG1114" s="301"/>
      <c r="AH1114" s="301"/>
      <c r="AI1114" s="301"/>
    </row>
    <row r="1115" spans="1:35" ht="20.100000000000001" hidden="1" customHeight="1" x14ac:dyDescent="0.2">
      <c r="A1115" s="240">
        <v>213</v>
      </c>
      <c r="B1115" s="309" t="s">
        <v>403</v>
      </c>
      <c r="C1115" s="310" t="s">
        <v>426</v>
      </c>
      <c r="D1115" s="310" t="s">
        <v>427</v>
      </c>
      <c r="E1115" s="309">
        <v>596697.88290129253</v>
      </c>
      <c r="F1115" s="310" t="s">
        <v>880</v>
      </c>
      <c r="G1115" s="244" t="s">
        <v>915</v>
      </c>
      <c r="H1115" s="244" t="s">
        <v>429</v>
      </c>
      <c r="I1115" s="288">
        <v>1</v>
      </c>
      <c r="J1115" s="244" t="s">
        <v>873</v>
      </c>
      <c r="K1115" s="244">
        <v>0.5</v>
      </c>
      <c r="L1115" s="244">
        <v>0.6</v>
      </c>
      <c r="M1115" s="244" t="s">
        <v>89</v>
      </c>
      <c r="N1115" s="244">
        <f t="shared" si="27"/>
        <v>0.3</v>
      </c>
      <c r="R1115" s="301"/>
      <c r="S1115" s="301"/>
      <c r="T1115" s="301"/>
      <c r="U1115" s="301"/>
      <c r="V1115" s="301"/>
      <c r="W1115" s="301"/>
      <c r="X1115" s="301"/>
      <c r="Y1115" s="301"/>
      <c r="Z1115" s="301"/>
      <c r="AA1115" s="301"/>
      <c r="AB1115" s="301"/>
      <c r="AC1115" s="301"/>
      <c r="AD1115" s="301"/>
      <c r="AE1115" s="301"/>
      <c r="AF1115" s="301"/>
      <c r="AG1115" s="301"/>
      <c r="AH1115" s="301"/>
      <c r="AI1115" s="301"/>
    </row>
    <row r="1116" spans="1:35" ht="20.100000000000001" hidden="1" customHeight="1" x14ac:dyDescent="0.2">
      <c r="A1116" s="240">
        <v>214</v>
      </c>
      <c r="B1116" s="309" t="s">
        <v>403</v>
      </c>
      <c r="C1116" s="310" t="s">
        <v>426</v>
      </c>
      <c r="D1116" s="310" t="s">
        <v>427</v>
      </c>
      <c r="E1116" s="309">
        <v>596701.30188835016</v>
      </c>
      <c r="F1116" s="310" t="s">
        <v>880</v>
      </c>
      <c r="G1116" s="244" t="s">
        <v>915</v>
      </c>
      <c r="H1116" s="244" t="s">
        <v>429</v>
      </c>
      <c r="I1116" s="288">
        <v>1</v>
      </c>
      <c r="J1116" s="244" t="s">
        <v>873</v>
      </c>
      <c r="K1116" s="244">
        <v>0.5</v>
      </c>
      <c r="L1116" s="244">
        <v>0.6</v>
      </c>
      <c r="M1116" s="244" t="s">
        <v>89</v>
      </c>
      <c r="N1116" s="244">
        <f t="shared" si="27"/>
        <v>0.3</v>
      </c>
      <c r="R1116" s="301"/>
      <c r="S1116" s="301"/>
      <c r="T1116" s="301"/>
      <c r="U1116" s="301"/>
      <c r="V1116" s="301"/>
      <c r="W1116" s="301"/>
      <c r="X1116" s="301"/>
      <c r="Y1116" s="301"/>
      <c r="Z1116" s="301"/>
      <c r="AA1116" s="301"/>
      <c r="AB1116" s="301"/>
      <c r="AC1116" s="301"/>
      <c r="AD1116" s="301"/>
      <c r="AE1116" s="301"/>
      <c r="AF1116" s="301"/>
      <c r="AG1116" s="301"/>
      <c r="AH1116" s="301"/>
      <c r="AI1116" s="301"/>
    </row>
    <row r="1117" spans="1:35" ht="20.100000000000001" hidden="1" customHeight="1" x14ac:dyDescent="0.2">
      <c r="A1117" s="240">
        <v>215</v>
      </c>
      <c r="B1117" s="309" t="s">
        <v>403</v>
      </c>
      <c r="C1117" s="310" t="s">
        <v>426</v>
      </c>
      <c r="D1117" s="310" t="s">
        <v>427</v>
      </c>
      <c r="E1117" s="309">
        <v>596714.17758002901</v>
      </c>
      <c r="F1117" s="310" t="s">
        <v>880</v>
      </c>
      <c r="G1117" s="244" t="s">
        <v>915</v>
      </c>
      <c r="H1117" s="244" t="s">
        <v>429</v>
      </c>
      <c r="I1117" s="288">
        <v>1</v>
      </c>
      <c r="J1117" s="244" t="s">
        <v>873</v>
      </c>
      <c r="K1117" s="244">
        <v>0.5</v>
      </c>
      <c r="L1117" s="244">
        <v>0.6</v>
      </c>
      <c r="M1117" s="244" t="s">
        <v>89</v>
      </c>
      <c r="N1117" s="244">
        <f t="shared" si="27"/>
        <v>0.3</v>
      </c>
      <c r="R1117" s="301"/>
      <c r="S1117" s="301"/>
      <c r="T1117" s="301"/>
      <c r="U1117" s="301"/>
      <c r="V1117" s="301"/>
      <c r="W1117" s="301"/>
      <c r="X1117" s="301"/>
      <c r="Y1117" s="301"/>
      <c r="Z1117" s="301"/>
      <c r="AA1117" s="301"/>
      <c r="AB1117" s="301"/>
      <c r="AC1117" s="301"/>
      <c r="AD1117" s="301"/>
      <c r="AE1117" s="301"/>
      <c r="AF1117" s="301"/>
      <c r="AG1117" s="301"/>
      <c r="AH1117" s="301"/>
      <c r="AI1117" s="301"/>
    </row>
    <row r="1118" spans="1:35" ht="20.100000000000001" hidden="1" customHeight="1" x14ac:dyDescent="0.2">
      <c r="A1118" s="240">
        <v>216</v>
      </c>
      <c r="B1118" s="309" t="s">
        <v>403</v>
      </c>
      <c r="C1118" s="310" t="s">
        <v>426</v>
      </c>
      <c r="D1118" s="310" t="s">
        <v>427</v>
      </c>
      <c r="E1118" s="309">
        <v>596722.74041503086</v>
      </c>
      <c r="F1118" s="310" t="s">
        <v>880</v>
      </c>
      <c r="G1118" s="244" t="s">
        <v>915</v>
      </c>
      <c r="H1118" s="244" t="s">
        <v>429</v>
      </c>
      <c r="I1118" s="288">
        <v>1</v>
      </c>
      <c r="J1118" s="244" t="s">
        <v>873</v>
      </c>
      <c r="K1118" s="244">
        <v>0.5</v>
      </c>
      <c r="L1118" s="244">
        <v>0.6</v>
      </c>
      <c r="M1118" s="244" t="s">
        <v>89</v>
      </c>
      <c r="N1118" s="244">
        <f t="shared" si="27"/>
        <v>0.3</v>
      </c>
      <c r="R1118" s="301"/>
      <c r="S1118" s="301"/>
      <c r="T1118" s="301"/>
      <c r="U1118" s="301"/>
      <c r="V1118" s="301"/>
      <c r="W1118" s="301"/>
      <c r="X1118" s="301"/>
      <c r="Y1118" s="301"/>
      <c r="Z1118" s="301"/>
      <c r="AA1118" s="301"/>
      <c r="AB1118" s="301"/>
      <c r="AC1118" s="301"/>
      <c r="AD1118" s="301"/>
      <c r="AE1118" s="301"/>
      <c r="AF1118" s="301"/>
      <c r="AG1118" s="301"/>
      <c r="AH1118" s="301"/>
      <c r="AI1118" s="301"/>
    </row>
    <row r="1119" spans="1:35" ht="20.100000000000001" hidden="1" customHeight="1" x14ac:dyDescent="0.2">
      <c r="A1119" s="240">
        <v>217</v>
      </c>
      <c r="B1119" s="309" t="s">
        <v>403</v>
      </c>
      <c r="C1119" s="310" t="s">
        <v>426</v>
      </c>
      <c r="D1119" s="310" t="s">
        <v>427</v>
      </c>
      <c r="E1119" s="309">
        <v>596723.51855786692</v>
      </c>
      <c r="F1119" s="310" t="s">
        <v>880</v>
      </c>
      <c r="G1119" s="244" t="s">
        <v>915</v>
      </c>
      <c r="H1119" s="244" t="s">
        <v>429</v>
      </c>
      <c r="I1119" s="288">
        <v>1</v>
      </c>
      <c r="J1119" s="244" t="s">
        <v>873</v>
      </c>
      <c r="K1119" s="244">
        <v>0.5</v>
      </c>
      <c r="L1119" s="244">
        <v>0.6</v>
      </c>
      <c r="M1119" s="244" t="s">
        <v>89</v>
      </c>
      <c r="N1119" s="244">
        <f t="shared" si="27"/>
        <v>0.3</v>
      </c>
      <c r="R1119" s="301"/>
      <c r="S1119" s="301"/>
      <c r="T1119" s="301"/>
      <c r="U1119" s="301"/>
      <c r="V1119" s="301"/>
      <c r="W1119" s="301"/>
      <c r="X1119" s="301"/>
      <c r="Y1119" s="301"/>
      <c r="Z1119" s="301"/>
      <c r="AA1119" s="301"/>
      <c r="AB1119" s="301"/>
      <c r="AC1119" s="301"/>
      <c r="AD1119" s="301"/>
      <c r="AE1119" s="301"/>
      <c r="AF1119" s="301"/>
      <c r="AG1119" s="301"/>
      <c r="AH1119" s="301"/>
      <c r="AI1119" s="301"/>
    </row>
    <row r="1120" spans="1:35" ht="20.100000000000001" hidden="1" customHeight="1" x14ac:dyDescent="0.2">
      <c r="A1120" s="240">
        <v>218</v>
      </c>
      <c r="B1120" s="309" t="s">
        <v>403</v>
      </c>
      <c r="C1120" s="310" t="s">
        <v>426</v>
      </c>
      <c r="D1120" s="310" t="s">
        <v>427</v>
      </c>
      <c r="E1120" s="309">
        <v>596724.94591005775</v>
      </c>
      <c r="F1120" s="310" t="s">
        <v>880</v>
      </c>
      <c r="G1120" s="244" t="s">
        <v>915</v>
      </c>
      <c r="H1120" s="244" t="s">
        <v>429</v>
      </c>
      <c r="I1120" s="288">
        <v>1</v>
      </c>
      <c r="J1120" s="244" t="s">
        <v>873</v>
      </c>
      <c r="K1120" s="244">
        <v>0.5</v>
      </c>
      <c r="L1120" s="244">
        <v>0.6</v>
      </c>
      <c r="M1120" s="244" t="s">
        <v>89</v>
      </c>
      <c r="N1120" s="244">
        <f t="shared" si="27"/>
        <v>0.3</v>
      </c>
      <c r="R1120" s="301"/>
      <c r="S1120" s="301"/>
      <c r="T1120" s="301"/>
      <c r="U1120" s="301"/>
      <c r="V1120" s="301"/>
      <c r="W1120" s="301"/>
      <c r="X1120" s="301"/>
      <c r="Y1120" s="301"/>
      <c r="Z1120" s="301"/>
      <c r="AA1120" s="301"/>
      <c r="AB1120" s="301"/>
      <c r="AC1120" s="301"/>
      <c r="AD1120" s="301"/>
      <c r="AE1120" s="301"/>
      <c r="AF1120" s="301"/>
      <c r="AG1120" s="301"/>
      <c r="AH1120" s="301"/>
      <c r="AI1120" s="301"/>
    </row>
    <row r="1121" spans="1:35" ht="20.100000000000001" hidden="1" customHeight="1" x14ac:dyDescent="0.2">
      <c r="A1121" s="240">
        <v>219</v>
      </c>
      <c r="B1121" s="309" t="s">
        <v>403</v>
      </c>
      <c r="C1121" s="310" t="s">
        <v>426</v>
      </c>
      <c r="D1121" s="310" t="s">
        <v>427</v>
      </c>
      <c r="E1121" s="309">
        <v>596725.3060938823</v>
      </c>
      <c r="F1121" s="310" t="s">
        <v>880</v>
      </c>
      <c r="G1121" s="244" t="s">
        <v>915</v>
      </c>
      <c r="H1121" s="244" t="s">
        <v>429</v>
      </c>
      <c r="I1121" s="288">
        <v>1</v>
      </c>
      <c r="J1121" s="244" t="s">
        <v>873</v>
      </c>
      <c r="K1121" s="244">
        <v>0.5</v>
      </c>
      <c r="L1121" s="244">
        <v>0.6</v>
      </c>
      <c r="M1121" s="244" t="s">
        <v>89</v>
      </c>
      <c r="N1121" s="244">
        <f t="shared" si="27"/>
        <v>0.3</v>
      </c>
      <c r="R1121" s="301"/>
      <c r="S1121" s="301"/>
      <c r="T1121" s="301"/>
      <c r="U1121" s="301"/>
      <c r="V1121" s="301"/>
      <c r="W1121" s="301"/>
      <c r="X1121" s="301"/>
      <c r="Y1121" s="301"/>
      <c r="Z1121" s="301"/>
      <c r="AA1121" s="301"/>
      <c r="AB1121" s="301"/>
      <c r="AC1121" s="301"/>
      <c r="AD1121" s="301"/>
      <c r="AE1121" s="301"/>
      <c r="AF1121" s="301"/>
      <c r="AG1121" s="301"/>
      <c r="AH1121" s="301"/>
      <c r="AI1121" s="301"/>
    </row>
    <row r="1122" spans="1:35" ht="20.100000000000001" hidden="1" customHeight="1" x14ac:dyDescent="0.2">
      <c r="A1122" s="240">
        <v>220</v>
      </c>
      <c r="B1122" s="309" t="s">
        <v>403</v>
      </c>
      <c r="C1122" s="310" t="s">
        <v>426</v>
      </c>
      <c r="D1122" s="310" t="s">
        <v>427</v>
      </c>
      <c r="E1122" s="309">
        <v>596733.95327458868</v>
      </c>
      <c r="F1122" s="310" t="s">
        <v>871</v>
      </c>
      <c r="G1122" s="244" t="s">
        <v>993</v>
      </c>
      <c r="H1122" s="244" t="s">
        <v>429</v>
      </c>
      <c r="I1122" s="288">
        <v>2</v>
      </c>
      <c r="J1122" s="244" t="s">
        <v>873</v>
      </c>
      <c r="K1122" s="244">
        <v>1</v>
      </c>
      <c r="L1122" s="244">
        <v>1</v>
      </c>
      <c r="M1122" s="244" t="s">
        <v>89</v>
      </c>
      <c r="N1122" s="244">
        <f t="shared" si="27"/>
        <v>1</v>
      </c>
      <c r="R1122" s="301"/>
      <c r="S1122" s="301"/>
      <c r="T1122" s="301"/>
      <c r="U1122" s="301"/>
      <c r="V1122" s="301"/>
      <c r="W1122" s="301"/>
      <c r="X1122" s="301"/>
      <c r="Y1122" s="301"/>
      <c r="Z1122" s="301"/>
      <c r="AA1122" s="301"/>
      <c r="AB1122" s="301"/>
      <c r="AC1122" s="301"/>
      <c r="AD1122" s="301"/>
      <c r="AE1122" s="301"/>
      <c r="AF1122" s="301"/>
      <c r="AG1122" s="301"/>
      <c r="AH1122" s="301"/>
      <c r="AI1122" s="301"/>
    </row>
    <row r="1123" spans="1:35" ht="20.100000000000001" hidden="1" customHeight="1" x14ac:dyDescent="0.2">
      <c r="A1123" s="240">
        <v>221</v>
      </c>
      <c r="B1123" s="309" t="s">
        <v>403</v>
      </c>
      <c r="C1123" s="310" t="s">
        <v>426</v>
      </c>
      <c r="D1123" s="310" t="s">
        <v>427</v>
      </c>
      <c r="E1123" s="309">
        <v>596753.94660070189</v>
      </c>
      <c r="F1123" s="310" t="s">
        <v>880</v>
      </c>
      <c r="G1123" s="244" t="s">
        <v>915</v>
      </c>
      <c r="H1123" s="244" t="s">
        <v>429</v>
      </c>
      <c r="I1123" s="288">
        <v>1</v>
      </c>
      <c r="J1123" s="244" t="s">
        <v>873</v>
      </c>
      <c r="K1123" s="244">
        <v>0.5</v>
      </c>
      <c r="L1123" s="244">
        <v>0.6</v>
      </c>
      <c r="M1123" s="244" t="s">
        <v>89</v>
      </c>
      <c r="N1123" s="244">
        <f t="shared" si="27"/>
        <v>0.3</v>
      </c>
      <c r="R1123" s="301"/>
      <c r="S1123" s="301"/>
      <c r="T1123" s="301"/>
      <c r="U1123" s="301"/>
      <c r="V1123" s="301"/>
      <c r="W1123" s="301"/>
      <c r="X1123" s="301"/>
      <c r="Y1123" s="301"/>
      <c r="Z1123" s="301"/>
      <c r="AA1123" s="301"/>
      <c r="AB1123" s="301"/>
      <c r="AC1123" s="301"/>
      <c r="AD1123" s="301"/>
      <c r="AE1123" s="301"/>
      <c r="AF1123" s="301"/>
      <c r="AG1123" s="301"/>
      <c r="AH1123" s="301"/>
      <c r="AI1123" s="301"/>
    </row>
    <row r="1124" spans="1:35" ht="20.100000000000001" hidden="1" customHeight="1" x14ac:dyDescent="0.2">
      <c r="A1124" s="240">
        <v>222</v>
      </c>
      <c r="B1124" s="309" t="s">
        <v>403</v>
      </c>
      <c r="C1124" s="310" t="s">
        <v>426</v>
      </c>
      <c r="D1124" s="310" t="s">
        <v>427</v>
      </c>
      <c r="E1124" s="309">
        <v>596762.19379966974</v>
      </c>
      <c r="F1124" s="310" t="s">
        <v>888</v>
      </c>
      <c r="G1124" s="244" t="s">
        <v>926</v>
      </c>
      <c r="H1124" s="244" t="s">
        <v>429</v>
      </c>
      <c r="I1124" s="288">
        <v>1</v>
      </c>
      <c r="J1124" s="244" t="s">
        <v>873</v>
      </c>
      <c r="K1124" s="244">
        <v>0.6</v>
      </c>
      <c r="L1124" s="244">
        <v>0.9</v>
      </c>
      <c r="M1124" s="244" t="s">
        <v>89</v>
      </c>
      <c r="N1124" s="244">
        <f t="shared" si="27"/>
        <v>0.54</v>
      </c>
      <c r="R1124" s="301"/>
      <c r="S1124" s="301"/>
      <c r="T1124" s="301"/>
      <c r="U1124" s="301"/>
      <c r="V1124" s="301"/>
      <c r="W1124" s="301"/>
      <c r="X1124" s="301"/>
      <c r="Y1124" s="301"/>
      <c r="Z1124" s="301"/>
      <c r="AA1124" s="301"/>
      <c r="AB1124" s="301"/>
      <c r="AC1124" s="301"/>
      <c r="AD1124" s="301"/>
      <c r="AE1124" s="301"/>
      <c r="AF1124" s="301"/>
      <c r="AG1124" s="301"/>
      <c r="AH1124" s="301"/>
      <c r="AI1124" s="301"/>
    </row>
    <row r="1125" spans="1:35" ht="20.100000000000001" hidden="1" customHeight="1" x14ac:dyDescent="0.2">
      <c r="A1125" s="240">
        <v>223</v>
      </c>
      <c r="B1125" s="309" t="s">
        <v>403</v>
      </c>
      <c r="C1125" s="310" t="s">
        <v>426</v>
      </c>
      <c r="D1125" s="310" t="s">
        <v>427</v>
      </c>
      <c r="E1125" s="309">
        <v>596762.66954656993</v>
      </c>
      <c r="F1125" s="310" t="s">
        <v>880</v>
      </c>
      <c r="G1125" s="244" t="s">
        <v>915</v>
      </c>
      <c r="H1125" s="244" t="s">
        <v>429</v>
      </c>
      <c r="I1125" s="288">
        <v>1</v>
      </c>
      <c r="J1125" s="244" t="s">
        <v>873</v>
      </c>
      <c r="K1125" s="244">
        <v>0.5</v>
      </c>
      <c r="L1125" s="244">
        <v>0.6</v>
      </c>
      <c r="M1125" s="244" t="s">
        <v>89</v>
      </c>
      <c r="N1125" s="244">
        <f t="shared" si="27"/>
        <v>0.3</v>
      </c>
      <c r="R1125" s="301"/>
      <c r="S1125" s="301"/>
      <c r="T1125" s="301"/>
      <c r="U1125" s="301"/>
      <c r="V1125" s="301"/>
      <c r="W1125" s="301"/>
      <c r="X1125" s="301"/>
      <c r="Y1125" s="301"/>
      <c r="Z1125" s="301"/>
      <c r="AA1125" s="301"/>
      <c r="AB1125" s="301"/>
      <c r="AC1125" s="301"/>
      <c r="AD1125" s="301"/>
      <c r="AE1125" s="301"/>
      <c r="AF1125" s="301"/>
      <c r="AG1125" s="301"/>
      <c r="AH1125" s="301"/>
      <c r="AI1125" s="301"/>
    </row>
    <row r="1126" spans="1:35" ht="20.100000000000001" hidden="1" customHeight="1" x14ac:dyDescent="0.2">
      <c r="A1126" s="240">
        <v>224</v>
      </c>
      <c r="B1126" s="309" t="s">
        <v>403</v>
      </c>
      <c r="C1126" s="310" t="s">
        <v>426</v>
      </c>
      <c r="D1126" s="310" t="s">
        <v>427</v>
      </c>
      <c r="E1126" s="309">
        <v>596765.23027843703</v>
      </c>
      <c r="F1126" s="310" t="s">
        <v>880</v>
      </c>
      <c r="G1126" s="244" t="s">
        <v>915</v>
      </c>
      <c r="H1126" s="244" t="s">
        <v>429</v>
      </c>
      <c r="I1126" s="288">
        <v>1</v>
      </c>
      <c r="J1126" s="244" t="s">
        <v>873</v>
      </c>
      <c r="K1126" s="244">
        <v>0.5</v>
      </c>
      <c r="L1126" s="244">
        <v>0.6</v>
      </c>
      <c r="M1126" s="244" t="s">
        <v>89</v>
      </c>
      <c r="N1126" s="244">
        <f t="shared" si="27"/>
        <v>0.3</v>
      </c>
      <c r="R1126" s="301"/>
      <c r="S1126" s="301"/>
      <c r="T1126" s="301"/>
      <c r="U1126" s="301"/>
      <c r="V1126" s="301"/>
      <c r="W1126" s="301"/>
      <c r="X1126" s="301"/>
      <c r="Y1126" s="301"/>
      <c r="Z1126" s="301"/>
      <c r="AA1126" s="301"/>
      <c r="AB1126" s="301"/>
      <c r="AC1126" s="301"/>
      <c r="AD1126" s="301"/>
      <c r="AE1126" s="301"/>
      <c r="AF1126" s="301"/>
      <c r="AG1126" s="301"/>
      <c r="AH1126" s="301"/>
      <c r="AI1126" s="301"/>
    </row>
    <row r="1127" spans="1:35" ht="20.100000000000001" hidden="1" customHeight="1" x14ac:dyDescent="0.2">
      <c r="A1127" s="240">
        <v>225</v>
      </c>
      <c r="B1127" s="309" t="s">
        <v>403</v>
      </c>
      <c r="C1127" s="310" t="s">
        <v>426</v>
      </c>
      <c r="D1127" s="310" t="s">
        <v>427</v>
      </c>
      <c r="E1127" s="309">
        <v>596793.11053125386</v>
      </c>
      <c r="F1127" s="310" t="s">
        <v>880</v>
      </c>
      <c r="G1127" s="244" t="s">
        <v>915</v>
      </c>
      <c r="H1127" s="244" t="s">
        <v>429</v>
      </c>
      <c r="I1127" s="288">
        <v>1</v>
      </c>
      <c r="J1127" s="244" t="s">
        <v>873</v>
      </c>
      <c r="K1127" s="244">
        <v>0.5</v>
      </c>
      <c r="L1127" s="244">
        <v>0.6</v>
      </c>
      <c r="M1127" s="244" t="s">
        <v>89</v>
      </c>
      <c r="N1127" s="244">
        <f t="shared" si="27"/>
        <v>0.3</v>
      </c>
      <c r="R1127" s="301"/>
      <c r="S1127" s="301"/>
      <c r="T1127" s="301"/>
      <c r="U1127" s="301"/>
      <c r="V1127" s="301"/>
      <c r="W1127" s="301"/>
      <c r="X1127" s="301"/>
      <c r="Y1127" s="301"/>
      <c r="Z1127" s="301"/>
      <c r="AA1127" s="301"/>
      <c r="AB1127" s="301"/>
      <c r="AC1127" s="301"/>
      <c r="AD1127" s="301"/>
      <c r="AE1127" s="301"/>
      <c r="AF1127" s="301"/>
      <c r="AG1127" s="301"/>
      <c r="AH1127" s="301"/>
      <c r="AI1127" s="301"/>
    </row>
    <row r="1128" spans="1:35" ht="20.100000000000001" hidden="1" customHeight="1" x14ac:dyDescent="0.2">
      <c r="A1128" s="240">
        <v>226</v>
      </c>
      <c r="B1128" s="309" t="s">
        <v>403</v>
      </c>
      <c r="C1128" s="310" t="s">
        <v>426</v>
      </c>
      <c r="D1128" s="310" t="s">
        <v>427</v>
      </c>
      <c r="E1128" s="309">
        <v>596797.20074682671</v>
      </c>
      <c r="F1128" s="310" t="s">
        <v>880</v>
      </c>
      <c r="G1128" s="244" t="s">
        <v>915</v>
      </c>
      <c r="H1128" s="244" t="s">
        <v>429</v>
      </c>
      <c r="I1128" s="288">
        <v>1</v>
      </c>
      <c r="J1128" s="244" t="s">
        <v>873</v>
      </c>
      <c r="K1128" s="244">
        <v>0.5</v>
      </c>
      <c r="L1128" s="244">
        <v>0.6</v>
      </c>
      <c r="M1128" s="244" t="s">
        <v>89</v>
      </c>
      <c r="N1128" s="244">
        <f t="shared" si="27"/>
        <v>0.3</v>
      </c>
      <c r="R1128" s="301"/>
      <c r="S1128" s="301"/>
      <c r="T1128" s="301"/>
      <c r="U1128" s="301"/>
      <c r="V1128" s="301"/>
      <c r="W1128" s="301"/>
      <c r="X1128" s="301"/>
      <c r="Y1128" s="301"/>
      <c r="Z1128" s="301"/>
      <c r="AA1128" s="301"/>
      <c r="AB1128" s="301"/>
      <c r="AC1128" s="301"/>
      <c r="AD1128" s="301"/>
      <c r="AE1128" s="301"/>
      <c r="AF1128" s="301"/>
      <c r="AG1128" s="301"/>
      <c r="AH1128" s="301"/>
      <c r="AI1128" s="301"/>
    </row>
    <row r="1129" spans="1:35" ht="20.100000000000001" hidden="1" customHeight="1" x14ac:dyDescent="0.2">
      <c r="A1129" s="240">
        <v>227</v>
      </c>
      <c r="B1129" s="309" t="s">
        <v>403</v>
      </c>
      <c r="C1129" s="310" t="s">
        <v>426</v>
      </c>
      <c r="D1129" s="310" t="s">
        <v>427</v>
      </c>
      <c r="E1129" s="309">
        <v>596818.04301466583</v>
      </c>
      <c r="F1129" s="310" t="s">
        <v>880</v>
      </c>
      <c r="G1129" s="244" t="s">
        <v>915</v>
      </c>
      <c r="H1129" s="244" t="s">
        <v>429</v>
      </c>
      <c r="I1129" s="288">
        <v>1</v>
      </c>
      <c r="J1129" s="244" t="s">
        <v>873</v>
      </c>
      <c r="K1129" s="244">
        <v>0.5</v>
      </c>
      <c r="L1129" s="244">
        <v>0.6</v>
      </c>
      <c r="M1129" s="244" t="s">
        <v>89</v>
      </c>
      <c r="N1129" s="244">
        <f t="shared" si="27"/>
        <v>0.3</v>
      </c>
      <c r="R1129" s="301"/>
      <c r="S1129" s="301"/>
      <c r="T1129" s="301"/>
      <c r="U1129" s="301"/>
      <c r="V1129" s="301"/>
      <c r="W1129" s="301"/>
      <c r="X1129" s="301"/>
      <c r="Y1129" s="301"/>
      <c r="Z1129" s="301"/>
      <c r="AA1129" s="301"/>
      <c r="AB1129" s="301"/>
      <c r="AC1129" s="301"/>
      <c r="AD1129" s="301"/>
      <c r="AE1129" s="301"/>
      <c r="AF1129" s="301"/>
      <c r="AG1129" s="301"/>
      <c r="AH1129" s="301"/>
      <c r="AI1129" s="301"/>
    </row>
    <row r="1130" spans="1:35" ht="20.100000000000001" hidden="1" customHeight="1" x14ac:dyDescent="0.2">
      <c r="A1130" s="240">
        <v>228</v>
      </c>
      <c r="B1130" s="309" t="s">
        <v>403</v>
      </c>
      <c r="C1130" s="310" t="s">
        <v>426</v>
      </c>
      <c r="D1130" s="310" t="s">
        <v>427</v>
      </c>
      <c r="E1130" s="309">
        <v>596821.82648946182</v>
      </c>
      <c r="F1130" s="310" t="s">
        <v>880</v>
      </c>
      <c r="G1130" s="244" t="s">
        <v>915</v>
      </c>
      <c r="H1130" s="244" t="s">
        <v>429</v>
      </c>
      <c r="I1130" s="288">
        <v>1</v>
      </c>
      <c r="J1130" s="244" t="s">
        <v>873</v>
      </c>
      <c r="K1130" s="244">
        <v>0.5</v>
      </c>
      <c r="L1130" s="244">
        <v>0.6</v>
      </c>
      <c r="M1130" s="244" t="s">
        <v>89</v>
      </c>
      <c r="N1130" s="244">
        <f t="shared" si="27"/>
        <v>0.3</v>
      </c>
      <c r="R1130" s="301"/>
      <c r="S1130" s="301"/>
      <c r="T1130" s="301"/>
      <c r="U1130" s="301"/>
      <c r="V1130" s="301"/>
      <c r="W1130" s="301"/>
      <c r="X1130" s="301"/>
      <c r="Y1130" s="301"/>
      <c r="Z1130" s="301"/>
      <c r="AA1130" s="301"/>
      <c r="AB1130" s="301"/>
      <c r="AC1130" s="301"/>
      <c r="AD1130" s="301"/>
      <c r="AE1130" s="301"/>
      <c r="AF1130" s="301"/>
      <c r="AG1130" s="301"/>
      <c r="AH1130" s="301"/>
      <c r="AI1130" s="301"/>
    </row>
    <row r="1131" spans="1:35" ht="20.100000000000001" hidden="1" customHeight="1" x14ac:dyDescent="0.2">
      <c r="A1131" s="240">
        <v>229</v>
      </c>
      <c r="B1131" s="309" t="s">
        <v>403</v>
      </c>
      <c r="C1131" s="310" t="s">
        <v>426</v>
      </c>
      <c r="D1131" s="310" t="s">
        <v>427</v>
      </c>
      <c r="E1131" s="309">
        <v>596977.56565770938</v>
      </c>
      <c r="F1131" s="310" t="s">
        <v>883</v>
      </c>
      <c r="G1131" s="244" t="s">
        <v>901</v>
      </c>
      <c r="H1131" s="244" t="s">
        <v>429</v>
      </c>
      <c r="I1131" s="288">
        <v>2</v>
      </c>
      <c r="J1131" s="244" t="s">
        <v>873</v>
      </c>
      <c r="K1131" s="244">
        <v>2.5</v>
      </c>
      <c r="L1131" s="244">
        <v>2.5</v>
      </c>
      <c r="M1131" s="244" t="s">
        <v>89</v>
      </c>
      <c r="N1131" s="244">
        <f t="shared" si="27"/>
        <v>6.25</v>
      </c>
      <c r="R1131" s="301"/>
      <c r="S1131" s="301"/>
      <c r="T1131" s="301"/>
      <c r="U1131" s="301"/>
      <c r="V1131" s="301"/>
      <c r="W1131" s="301"/>
      <c r="X1131" s="301"/>
      <c r="Y1131" s="301"/>
      <c r="Z1131" s="301"/>
      <c r="AA1131" s="301"/>
      <c r="AB1131" s="301"/>
      <c r="AC1131" s="301"/>
      <c r="AD1131" s="301"/>
      <c r="AE1131" s="301"/>
      <c r="AF1131" s="301"/>
      <c r="AG1131" s="301"/>
      <c r="AH1131" s="301"/>
      <c r="AI1131" s="301"/>
    </row>
    <row r="1132" spans="1:35" ht="20.100000000000001" hidden="1" customHeight="1" x14ac:dyDescent="0.2">
      <c r="A1132" s="240">
        <v>230</v>
      </c>
      <c r="B1132" s="309" t="s">
        <v>403</v>
      </c>
      <c r="C1132" s="310" t="s">
        <v>426</v>
      </c>
      <c r="D1132" s="310" t="s">
        <v>427</v>
      </c>
      <c r="E1132" s="309">
        <v>597124.79192228371</v>
      </c>
      <c r="F1132" s="310" t="s">
        <v>879</v>
      </c>
      <c r="G1132" s="244" t="s">
        <v>917</v>
      </c>
      <c r="H1132" s="244" t="s">
        <v>429</v>
      </c>
      <c r="I1132" s="288">
        <v>1</v>
      </c>
      <c r="J1132" s="244" t="s">
        <v>873</v>
      </c>
      <c r="K1132" s="244" t="s">
        <v>89</v>
      </c>
      <c r="L1132" s="244" t="s">
        <v>89</v>
      </c>
      <c r="M1132" s="244">
        <v>1</v>
      </c>
      <c r="N1132" s="244">
        <f t="shared" si="27"/>
        <v>0.78539816339744828</v>
      </c>
      <c r="R1132" s="301"/>
      <c r="S1132" s="301"/>
      <c r="T1132" s="301"/>
      <c r="U1132" s="301"/>
      <c r="V1132" s="301"/>
      <c r="W1132" s="301"/>
      <c r="X1132" s="301"/>
      <c r="Y1132" s="301"/>
      <c r="Z1132" s="301"/>
      <c r="AA1132" s="301"/>
      <c r="AB1132" s="301"/>
      <c r="AC1132" s="301"/>
      <c r="AD1132" s="301"/>
      <c r="AE1132" s="301"/>
      <c r="AF1132" s="301"/>
      <c r="AG1132" s="301"/>
      <c r="AH1132" s="301"/>
      <c r="AI1132" s="301"/>
    </row>
    <row r="1133" spans="1:35" ht="20.100000000000001" hidden="1" customHeight="1" x14ac:dyDescent="0.2">
      <c r="A1133" s="240">
        <v>231</v>
      </c>
      <c r="B1133" s="309" t="s">
        <v>403</v>
      </c>
      <c r="C1133" s="310" t="s">
        <v>426</v>
      </c>
      <c r="D1133" s="310" t="s">
        <v>427</v>
      </c>
      <c r="E1133" s="309">
        <v>597183.94408989639</v>
      </c>
      <c r="F1133" s="310" t="s">
        <v>879</v>
      </c>
      <c r="G1133" s="244" t="s">
        <v>917</v>
      </c>
      <c r="H1133" s="244" t="s">
        <v>429</v>
      </c>
      <c r="I1133" s="288">
        <v>1</v>
      </c>
      <c r="J1133" s="244" t="s">
        <v>873</v>
      </c>
      <c r="K1133" s="244" t="s">
        <v>89</v>
      </c>
      <c r="L1133" s="244" t="s">
        <v>89</v>
      </c>
      <c r="M1133" s="244">
        <v>1</v>
      </c>
      <c r="N1133" s="244">
        <f t="shared" si="27"/>
        <v>0.78539816339744828</v>
      </c>
      <c r="R1133" s="301"/>
      <c r="S1133" s="301"/>
      <c r="T1133" s="301"/>
      <c r="U1133" s="301"/>
      <c r="V1133" s="301"/>
      <c r="W1133" s="301"/>
      <c r="X1133" s="301"/>
      <c r="Y1133" s="301"/>
      <c r="Z1133" s="301"/>
      <c r="AA1133" s="301"/>
      <c r="AB1133" s="301"/>
      <c r="AC1133" s="301"/>
      <c r="AD1133" s="301"/>
      <c r="AE1133" s="301"/>
      <c r="AF1133" s="301"/>
      <c r="AG1133" s="301"/>
      <c r="AH1133" s="301"/>
      <c r="AI1133" s="301"/>
    </row>
    <row r="1134" spans="1:35" ht="20.100000000000001" hidden="1" customHeight="1" x14ac:dyDescent="0.2">
      <c r="A1134" s="240">
        <v>232</v>
      </c>
      <c r="B1134" s="309" t="s">
        <v>403</v>
      </c>
      <c r="C1134" s="310" t="s">
        <v>426</v>
      </c>
      <c r="D1134" s="310" t="s">
        <v>427</v>
      </c>
      <c r="E1134" s="309">
        <v>597417.43243029143</v>
      </c>
      <c r="F1134" s="310" t="s">
        <v>871</v>
      </c>
      <c r="G1134" s="244" t="s">
        <v>960</v>
      </c>
      <c r="H1134" s="244" t="s">
        <v>429</v>
      </c>
      <c r="I1134" s="288">
        <v>1</v>
      </c>
      <c r="J1134" s="244" t="s">
        <v>873</v>
      </c>
      <c r="K1134" s="244">
        <v>1</v>
      </c>
      <c r="L1134" s="244">
        <v>1</v>
      </c>
      <c r="M1134" s="244" t="s">
        <v>89</v>
      </c>
      <c r="N1134" s="244">
        <f t="shared" si="27"/>
        <v>1</v>
      </c>
      <c r="R1134" s="301"/>
      <c r="S1134" s="301"/>
      <c r="T1134" s="301"/>
      <c r="U1134" s="301"/>
      <c r="V1134" s="301"/>
      <c r="W1134" s="301"/>
      <c r="X1134" s="301"/>
      <c r="Y1134" s="301"/>
      <c r="Z1134" s="301"/>
      <c r="AA1134" s="301"/>
      <c r="AB1134" s="301"/>
      <c r="AC1134" s="301"/>
      <c r="AD1134" s="301"/>
      <c r="AE1134" s="301"/>
      <c r="AF1134" s="301"/>
      <c r="AG1134" s="301"/>
      <c r="AH1134" s="301"/>
      <c r="AI1134" s="301"/>
    </row>
    <row r="1135" spans="1:35" ht="20.100000000000001" hidden="1" customHeight="1" x14ac:dyDescent="0.2">
      <c r="A1135" s="240">
        <v>233</v>
      </c>
      <c r="B1135" s="309" t="s">
        <v>403</v>
      </c>
      <c r="C1135" s="310" t="s">
        <v>426</v>
      </c>
      <c r="D1135" s="310" t="s">
        <v>427</v>
      </c>
      <c r="E1135" s="309">
        <v>597436.71523144783</v>
      </c>
      <c r="F1135" s="310" t="s">
        <v>879</v>
      </c>
      <c r="G1135" s="244" t="s">
        <v>913</v>
      </c>
      <c r="H1135" s="244" t="s">
        <v>429</v>
      </c>
      <c r="I1135" s="288">
        <v>1</v>
      </c>
      <c r="J1135" s="244" t="s">
        <v>873</v>
      </c>
      <c r="K1135" s="244" t="s">
        <v>89</v>
      </c>
      <c r="L1135" s="244" t="s">
        <v>89</v>
      </c>
      <c r="M1135" s="244">
        <v>1</v>
      </c>
      <c r="N1135" s="244">
        <f t="shared" si="27"/>
        <v>0.78539816339744828</v>
      </c>
      <c r="R1135" s="301"/>
      <c r="S1135" s="301"/>
      <c r="T1135" s="301"/>
      <c r="U1135" s="301"/>
      <c r="V1135" s="301"/>
      <c r="W1135" s="301"/>
      <c r="X1135" s="301"/>
      <c r="Y1135" s="301"/>
      <c r="Z1135" s="301"/>
      <c r="AA1135" s="301"/>
      <c r="AB1135" s="301"/>
      <c r="AC1135" s="301"/>
      <c r="AD1135" s="301"/>
      <c r="AE1135" s="301"/>
      <c r="AF1135" s="301"/>
      <c r="AG1135" s="301"/>
      <c r="AH1135" s="301"/>
      <c r="AI1135" s="301"/>
    </row>
    <row r="1136" spans="1:35" ht="20.100000000000001" hidden="1" customHeight="1" x14ac:dyDescent="0.2">
      <c r="A1136" s="240">
        <v>234</v>
      </c>
      <c r="B1136" s="309" t="s">
        <v>403</v>
      </c>
      <c r="C1136" s="310" t="s">
        <v>426</v>
      </c>
      <c r="D1136" s="310" t="s">
        <v>427</v>
      </c>
      <c r="E1136" s="309">
        <v>597486.55797918094</v>
      </c>
      <c r="F1136" s="310" t="s">
        <v>894</v>
      </c>
      <c r="G1136" s="244" t="s">
        <v>925</v>
      </c>
      <c r="H1136" s="244" t="s">
        <v>429</v>
      </c>
      <c r="I1136" s="288">
        <v>1</v>
      </c>
      <c r="J1136" s="244" t="s">
        <v>873</v>
      </c>
      <c r="K1136" s="244">
        <v>0.5</v>
      </c>
      <c r="L1136" s="244">
        <v>0.5</v>
      </c>
      <c r="M1136" s="244" t="s">
        <v>89</v>
      </c>
      <c r="N1136" s="244">
        <f t="shared" si="27"/>
        <v>0.25</v>
      </c>
      <c r="R1136" s="301"/>
      <c r="S1136" s="301"/>
      <c r="T1136" s="301"/>
      <c r="U1136" s="301"/>
      <c r="V1136" s="301"/>
      <c r="W1136" s="301"/>
      <c r="X1136" s="301"/>
      <c r="Y1136" s="301"/>
      <c r="Z1136" s="301"/>
      <c r="AA1136" s="301"/>
      <c r="AB1136" s="301"/>
      <c r="AC1136" s="301"/>
      <c r="AD1136" s="301"/>
      <c r="AE1136" s="301"/>
      <c r="AF1136" s="301"/>
      <c r="AG1136" s="301"/>
      <c r="AH1136" s="301"/>
      <c r="AI1136" s="301"/>
    </row>
    <row r="1137" spans="1:35" ht="20.100000000000001" hidden="1" customHeight="1" x14ac:dyDescent="0.2">
      <c r="A1137" s="240">
        <v>235</v>
      </c>
      <c r="B1137" s="309" t="s">
        <v>403</v>
      </c>
      <c r="C1137" s="310" t="s">
        <v>426</v>
      </c>
      <c r="D1137" s="310" t="s">
        <v>427</v>
      </c>
      <c r="E1137" s="309">
        <v>597487.12154398905</v>
      </c>
      <c r="F1137" s="310" t="s">
        <v>897</v>
      </c>
      <c r="G1137" s="244" t="s">
        <v>920</v>
      </c>
      <c r="H1137" s="244" t="s">
        <v>429</v>
      </c>
      <c r="I1137" s="288">
        <v>2</v>
      </c>
      <c r="J1137" s="244" t="s">
        <v>873</v>
      </c>
      <c r="K1137" s="244">
        <v>4</v>
      </c>
      <c r="L1137" s="244">
        <v>3</v>
      </c>
      <c r="M1137" s="244" t="s">
        <v>89</v>
      </c>
      <c r="N1137" s="244">
        <f t="shared" si="27"/>
        <v>12</v>
      </c>
      <c r="R1137" s="301"/>
      <c r="S1137" s="301"/>
      <c r="T1137" s="301"/>
      <c r="U1137" s="301"/>
      <c r="V1137" s="301"/>
      <c r="W1137" s="301"/>
      <c r="X1137" s="301"/>
      <c r="Y1137" s="301"/>
      <c r="Z1137" s="301"/>
      <c r="AA1137" s="301"/>
      <c r="AB1137" s="301"/>
      <c r="AC1137" s="301"/>
      <c r="AD1137" s="301"/>
      <c r="AE1137" s="301"/>
      <c r="AF1137" s="301"/>
      <c r="AG1137" s="301"/>
      <c r="AH1137" s="301"/>
      <c r="AI1137" s="301"/>
    </row>
    <row r="1138" spans="1:35" ht="20.100000000000001" hidden="1" customHeight="1" x14ac:dyDescent="0.2">
      <c r="A1138" s="240">
        <v>236</v>
      </c>
      <c r="B1138" s="309" t="s">
        <v>403</v>
      </c>
      <c r="C1138" s="310" t="s">
        <v>426</v>
      </c>
      <c r="D1138" s="310" t="s">
        <v>427</v>
      </c>
      <c r="E1138" s="309">
        <v>597502.12895213603</v>
      </c>
      <c r="F1138" s="310" t="s">
        <v>892</v>
      </c>
      <c r="G1138" s="244" t="s">
        <v>903</v>
      </c>
      <c r="H1138" s="244" t="s">
        <v>429</v>
      </c>
      <c r="I1138" s="288">
        <v>1</v>
      </c>
      <c r="J1138" s="244" t="s">
        <v>873</v>
      </c>
      <c r="K1138" s="244">
        <v>1</v>
      </c>
      <c r="L1138" s="244">
        <v>2</v>
      </c>
      <c r="M1138" s="244" t="s">
        <v>89</v>
      </c>
      <c r="N1138" s="244">
        <f t="shared" si="27"/>
        <v>2</v>
      </c>
      <c r="R1138" s="301"/>
      <c r="S1138" s="301"/>
      <c r="T1138" s="301"/>
      <c r="U1138" s="301"/>
      <c r="V1138" s="301"/>
      <c r="W1138" s="301"/>
      <c r="X1138" s="301"/>
      <c r="Y1138" s="301"/>
      <c r="Z1138" s="301"/>
      <c r="AA1138" s="301"/>
      <c r="AB1138" s="301"/>
      <c r="AC1138" s="301"/>
      <c r="AD1138" s="301"/>
      <c r="AE1138" s="301"/>
      <c r="AF1138" s="301"/>
      <c r="AG1138" s="301"/>
      <c r="AH1138" s="301"/>
      <c r="AI1138" s="301"/>
    </row>
    <row r="1139" spans="1:35" ht="20.100000000000001" hidden="1" customHeight="1" x14ac:dyDescent="0.2">
      <c r="A1139" s="240">
        <v>237</v>
      </c>
      <c r="B1139" s="309" t="s">
        <v>403</v>
      </c>
      <c r="C1139" s="310" t="s">
        <v>426</v>
      </c>
      <c r="D1139" s="310" t="s">
        <v>427</v>
      </c>
      <c r="E1139" s="309">
        <v>597504.9390917921</v>
      </c>
      <c r="F1139" s="310" t="s">
        <v>897</v>
      </c>
      <c r="G1139" s="244" t="s">
        <v>922</v>
      </c>
      <c r="H1139" s="244" t="s">
        <v>429</v>
      </c>
      <c r="I1139" s="288">
        <v>2</v>
      </c>
      <c r="J1139" s="244" t="s">
        <v>873</v>
      </c>
      <c r="K1139" s="244">
        <v>2.5</v>
      </c>
      <c r="L1139" s="244">
        <v>1</v>
      </c>
      <c r="M1139" s="244" t="s">
        <v>89</v>
      </c>
      <c r="N1139" s="244">
        <f t="shared" si="27"/>
        <v>2.5</v>
      </c>
      <c r="R1139" s="301"/>
      <c r="S1139" s="301"/>
      <c r="T1139" s="301"/>
      <c r="U1139" s="301"/>
      <c r="V1139" s="301"/>
      <c r="W1139" s="301"/>
      <c r="X1139" s="301"/>
      <c r="Y1139" s="301"/>
      <c r="Z1139" s="301"/>
      <c r="AA1139" s="301"/>
      <c r="AB1139" s="301"/>
      <c r="AC1139" s="301"/>
      <c r="AD1139" s="301"/>
      <c r="AE1139" s="301"/>
      <c r="AF1139" s="301"/>
      <c r="AG1139" s="301"/>
      <c r="AH1139" s="301"/>
      <c r="AI1139" s="301"/>
    </row>
    <row r="1140" spans="1:35" ht="20.100000000000001" hidden="1" customHeight="1" x14ac:dyDescent="0.2">
      <c r="A1140" s="240">
        <v>238</v>
      </c>
      <c r="B1140" s="309" t="s">
        <v>403</v>
      </c>
      <c r="C1140" s="310" t="s">
        <v>426</v>
      </c>
      <c r="D1140" s="310" t="s">
        <v>427</v>
      </c>
      <c r="E1140" s="309">
        <v>597514.35530697508</v>
      </c>
      <c r="F1140" s="310" t="s">
        <v>879</v>
      </c>
      <c r="G1140" s="244" t="s">
        <v>984</v>
      </c>
      <c r="H1140" s="244" t="s">
        <v>429</v>
      </c>
      <c r="I1140" s="288">
        <v>1</v>
      </c>
      <c r="J1140" s="244" t="s">
        <v>873</v>
      </c>
      <c r="K1140" s="244" t="s">
        <v>89</v>
      </c>
      <c r="L1140" s="244" t="s">
        <v>89</v>
      </c>
      <c r="M1140" s="244">
        <v>1</v>
      </c>
      <c r="N1140" s="244">
        <f t="shared" si="27"/>
        <v>0.78539816339744828</v>
      </c>
      <c r="R1140" s="301"/>
      <c r="S1140" s="301"/>
      <c r="T1140" s="301"/>
      <c r="U1140" s="301"/>
      <c r="V1140" s="301"/>
      <c r="W1140" s="301"/>
      <c r="X1140" s="301"/>
      <c r="Y1140" s="301"/>
      <c r="Z1140" s="301"/>
      <c r="AA1140" s="301"/>
      <c r="AB1140" s="301"/>
      <c r="AC1140" s="301"/>
      <c r="AD1140" s="301"/>
      <c r="AE1140" s="301"/>
      <c r="AF1140" s="301"/>
      <c r="AG1140" s="301"/>
      <c r="AH1140" s="301"/>
      <c r="AI1140" s="301"/>
    </row>
    <row r="1141" spans="1:35" ht="20.100000000000001" hidden="1" customHeight="1" x14ac:dyDescent="0.2">
      <c r="A1141" s="240">
        <v>239</v>
      </c>
      <c r="B1141" s="309" t="s">
        <v>403</v>
      </c>
      <c r="C1141" s="310" t="s">
        <v>426</v>
      </c>
      <c r="D1141" s="310" t="s">
        <v>427</v>
      </c>
      <c r="E1141" s="309">
        <v>597541.4430694785</v>
      </c>
      <c r="F1141" s="242" t="s">
        <v>886</v>
      </c>
      <c r="G1141" s="244" t="s">
        <v>991</v>
      </c>
      <c r="H1141" s="244" t="s">
        <v>429</v>
      </c>
      <c r="I1141" s="288">
        <v>2</v>
      </c>
      <c r="J1141" s="244" t="s">
        <v>873</v>
      </c>
      <c r="K1141" s="244">
        <v>1.2</v>
      </c>
      <c r="L1141" s="244">
        <v>3</v>
      </c>
      <c r="M1141" s="244" t="s">
        <v>89</v>
      </c>
      <c r="N1141" s="244">
        <f t="shared" si="27"/>
        <v>3.5999999999999996</v>
      </c>
      <c r="R1141" s="301"/>
      <c r="S1141" s="301"/>
      <c r="T1141" s="301"/>
      <c r="U1141" s="301"/>
      <c r="V1141" s="301"/>
      <c r="W1141" s="301"/>
      <c r="X1141" s="301"/>
      <c r="Y1141" s="301"/>
      <c r="Z1141" s="301"/>
      <c r="AA1141" s="301"/>
      <c r="AB1141" s="301"/>
      <c r="AC1141" s="301"/>
      <c r="AD1141" s="301"/>
      <c r="AE1141" s="301"/>
      <c r="AF1141" s="301"/>
      <c r="AG1141" s="301"/>
      <c r="AH1141" s="301"/>
      <c r="AI1141" s="301"/>
    </row>
    <row r="1142" spans="1:35" ht="20.100000000000001" hidden="1" customHeight="1" x14ac:dyDescent="0.2">
      <c r="A1142" s="240">
        <v>240</v>
      </c>
      <c r="B1142" s="309" t="s">
        <v>403</v>
      </c>
      <c r="C1142" s="310" t="s">
        <v>426</v>
      </c>
      <c r="D1142" s="310" t="s">
        <v>427</v>
      </c>
      <c r="E1142" s="309">
        <v>597552.00234896736</v>
      </c>
      <c r="F1142" s="310" t="s">
        <v>879</v>
      </c>
      <c r="G1142" s="244" t="s">
        <v>913</v>
      </c>
      <c r="H1142" s="244" t="s">
        <v>429</v>
      </c>
      <c r="I1142" s="288">
        <v>1</v>
      </c>
      <c r="J1142" s="244" t="s">
        <v>873</v>
      </c>
      <c r="K1142" s="244" t="s">
        <v>89</v>
      </c>
      <c r="L1142" s="244" t="s">
        <v>89</v>
      </c>
      <c r="M1142" s="244">
        <v>1</v>
      </c>
      <c r="N1142" s="244">
        <f t="shared" si="27"/>
        <v>0.78539816339744828</v>
      </c>
      <c r="R1142" s="301"/>
      <c r="S1142" s="301"/>
      <c r="T1142" s="301"/>
      <c r="U1142" s="301"/>
      <c r="V1142" s="301"/>
      <c r="W1142" s="301"/>
      <c r="X1142" s="301"/>
      <c r="Y1142" s="301"/>
      <c r="Z1142" s="301"/>
      <c r="AA1142" s="301"/>
      <c r="AB1142" s="301"/>
      <c r="AC1142" s="301"/>
      <c r="AD1142" s="301"/>
      <c r="AE1142" s="301"/>
      <c r="AF1142" s="301"/>
      <c r="AG1142" s="301"/>
      <c r="AH1142" s="301"/>
      <c r="AI1142" s="301"/>
    </row>
    <row r="1143" spans="1:35" ht="20.100000000000001" hidden="1" customHeight="1" x14ac:dyDescent="0.2">
      <c r="A1143" s="240">
        <v>241</v>
      </c>
      <c r="B1143" s="309" t="s">
        <v>403</v>
      </c>
      <c r="C1143" s="310" t="s">
        <v>426</v>
      </c>
      <c r="D1143" s="310" t="s">
        <v>427</v>
      </c>
      <c r="E1143" s="309">
        <v>597564.88693025825</v>
      </c>
      <c r="F1143" s="310" t="s">
        <v>897</v>
      </c>
      <c r="G1143" s="244" t="s">
        <v>931</v>
      </c>
      <c r="H1143" s="244" t="s">
        <v>429</v>
      </c>
      <c r="I1143" s="288">
        <v>2</v>
      </c>
      <c r="J1143" s="244" t="s">
        <v>873</v>
      </c>
      <c r="K1143" s="244">
        <v>4</v>
      </c>
      <c r="L1143" s="244">
        <v>4</v>
      </c>
      <c r="M1143" s="244" t="s">
        <v>89</v>
      </c>
      <c r="N1143" s="244">
        <f t="shared" si="27"/>
        <v>16</v>
      </c>
      <c r="R1143" s="301"/>
      <c r="S1143" s="301"/>
      <c r="T1143" s="301"/>
      <c r="U1143" s="301"/>
      <c r="V1143" s="301"/>
      <c r="W1143" s="301"/>
      <c r="X1143" s="301"/>
      <c r="Y1143" s="301"/>
      <c r="Z1143" s="301"/>
      <c r="AA1143" s="301"/>
      <c r="AB1143" s="301"/>
      <c r="AC1143" s="301"/>
      <c r="AD1143" s="301"/>
      <c r="AE1143" s="301"/>
      <c r="AF1143" s="301"/>
      <c r="AG1143" s="301"/>
      <c r="AH1143" s="301"/>
      <c r="AI1143" s="301"/>
    </row>
    <row r="1144" spans="1:35" ht="20.100000000000001" hidden="1" customHeight="1" x14ac:dyDescent="0.2">
      <c r="A1144" s="240">
        <v>242</v>
      </c>
      <c r="B1144" s="309" t="s">
        <v>403</v>
      </c>
      <c r="C1144" s="310" t="s">
        <v>426</v>
      </c>
      <c r="D1144" s="310" t="s">
        <v>427</v>
      </c>
      <c r="E1144" s="309">
        <v>597592.91417003796</v>
      </c>
      <c r="F1144" s="310" t="s">
        <v>879</v>
      </c>
      <c r="G1144" s="244" t="s">
        <v>917</v>
      </c>
      <c r="H1144" s="244" t="s">
        <v>429</v>
      </c>
      <c r="I1144" s="288">
        <v>1</v>
      </c>
      <c r="J1144" s="244" t="s">
        <v>873</v>
      </c>
      <c r="K1144" s="244" t="s">
        <v>89</v>
      </c>
      <c r="L1144" s="244" t="s">
        <v>89</v>
      </c>
      <c r="M1144" s="244">
        <v>1</v>
      </c>
      <c r="N1144" s="244">
        <f t="shared" si="27"/>
        <v>0.78539816339744828</v>
      </c>
      <c r="R1144" s="301"/>
      <c r="S1144" s="301"/>
      <c r="T1144" s="301"/>
      <c r="U1144" s="301"/>
      <c r="V1144" s="301"/>
      <c r="W1144" s="301"/>
      <c r="X1144" s="301"/>
      <c r="Y1144" s="301"/>
      <c r="Z1144" s="301"/>
      <c r="AA1144" s="301"/>
      <c r="AB1144" s="301"/>
      <c r="AC1144" s="301"/>
      <c r="AD1144" s="301"/>
      <c r="AE1144" s="301"/>
      <c r="AF1144" s="301"/>
      <c r="AG1144" s="301"/>
      <c r="AH1144" s="301"/>
      <c r="AI1144" s="301"/>
    </row>
    <row r="1145" spans="1:35" ht="20.100000000000001" hidden="1" customHeight="1" x14ac:dyDescent="0.2">
      <c r="A1145" s="240">
        <v>243</v>
      </c>
      <c r="B1145" s="309" t="s">
        <v>403</v>
      </c>
      <c r="C1145" s="310" t="s">
        <v>426</v>
      </c>
      <c r="D1145" s="310" t="s">
        <v>427</v>
      </c>
      <c r="E1145" s="309">
        <v>597686.6523677666</v>
      </c>
      <c r="F1145" s="310" t="s">
        <v>871</v>
      </c>
      <c r="G1145" s="244" t="s">
        <v>932</v>
      </c>
      <c r="H1145" s="244" t="s">
        <v>429</v>
      </c>
      <c r="I1145" s="288">
        <v>1</v>
      </c>
      <c r="J1145" s="244" t="s">
        <v>873</v>
      </c>
      <c r="K1145" s="244">
        <v>1</v>
      </c>
      <c r="L1145" s="244">
        <v>1</v>
      </c>
      <c r="M1145" s="244" t="s">
        <v>89</v>
      </c>
      <c r="N1145" s="244">
        <f t="shared" si="27"/>
        <v>1</v>
      </c>
      <c r="R1145" s="301"/>
      <c r="S1145" s="301"/>
      <c r="T1145" s="301"/>
      <c r="U1145" s="301"/>
      <c r="V1145" s="301"/>
      <c r="W1145" s="301"/>
      <c r="X1145" s="301"/>
      <c r="Y1145" s="301"/>
      <c r="Z1145" s="301"/>
      <c r="AA1145" s="301"/>
      <c r="AB1145" s="301"/>
      <c r="AC1145" s="301"/>
      <c r="AD1145" s="301"/>
      <c r="AE1145" s="301"/>
      <c r="AF1145" s="301"/>
      <c r="AG1145" s="301"/>
      <c r="AH1145" s="301"/>
      <c r="AI1145" s="301"/>
    </row>
    <row r="1146" spans="1:35" ht="20.100000000000001" hidden="1" customHeight="1" x14ac:dyDescent="0.2">
      <c r="A1146" s="240">
        <v>244</v>
      </c>
      <c r="B1146" s="309" t="s">
        <v>403</v>
      </c>
      <c r="C1146" s="310" t="s">
        <v>426</v>
      </c>
      <c r="D1146" s="310" t="s">
        <v>427</v>
      </c>
      <c r="E1146" s="309">
        <v>597810.21182985569</v>
      </c>
      <c r="F1146" s="310" t="s">
        <v>871</v>
      </c>
      <c r="G1146" s="244" t="s">
        <v>929</v>
      </c>
      <c r="H1146" s="244" t="s">
        <v>429</v>
      </c>
      <c r="I1146" s="288">
        <v>2</v>
      </c>
      <c r="J1146" s="244" t="s">
        <v>873</v>
      </c>
      <c r="K1146" s="244">
        <v>3.5</v>
      </c>
      <c r="L1146" s="244">
        <v>3</v>
      </c>
      <c r="M1146" s="244" t="s">
        <v>89</v>
      </c>
      <c r="N1146" s="244">
        <f t="shared" si="27"/>
        <v>10.5</v>
      </c>
      <c r="R1146" s="301"/>
      <c r="S1146" s="301"/>
      <c r="T1146" s="301"/>
      <c r="U1146" s="301"/>
      <c r="V1146" s="301"/>
      <c r="W1146" s="301"/>
      <c r="X1146" s="301"/>
      <c r="Y1146" s="301"/>
      <c r="Z1146" s="301"/>
      <c r="AA1146" s="301"/>
      <c r="AB1146" s="301"/>
      <c r="AC1146" s="301"/>
      <c r="AD1146" s="301"/>
      <c r="AE1146" s="301"/>
      <c r="AF1146" s="301"/>
      <c r="AG1146" s="301"/>
      <c r="AH1146" s="301"/>
      <c r="AI1146" s="301"/>
    </row>
    <row r="1147" spans="1:35" ht="20.100000000000001" hidden="1" customHeight="1" x14ac:dyDescent="0.2">
      <c r="A1147" s="240">
        <v>245</v>
      </c>
      <c r="B1147" s="309" t="s">
        <v>403</v>
      </c>
      <c r="C1147" s="310" t="s">
        <v>426</v>
      </c>
      <c r="D1147" s="310" t="s">
        <v>427</v>
      </c>
      <c r="E1147" s="309">
        <v>597894.38311378902</v>
      </c>
      <c r="F1147" s="310" t="s">
        <v>871</v>
      </c>
      <c r="G1147" s="244" t="s">
        <v>929</v>
      </c>
      <c r="H1147" s="244" t="s">
        <v>429</v>
      </c>
      <c r="I1147" s="288">
        <v>2</v>
      </c>
      <c r="J1147" s="244" t="s">
        <v>873</v>
      </c>
      <c r="K1147" s="244">
        <v>4</v>
      </c>
      <c r="L1147" s="244">
        <v>3</v>
      </c>
      <c r="M1147" s="244" t="s">
        <v>89</v>
      </c>
      <c r="N1147" s="244">
        <f t="shared" si="27"/>
        <v>12</v>
      </c>
      <c r="R1147" s="301"/>
      <c r="S1147" s="301"/>
      <c r="T1147" s="301"/>
      <c r="U1147" s="301"/>
      <c r="V1147" s="301"/>
      <c r="W1147" s="301"/>
      <c r="X1147" s="301"/>
      <c r="Y1147" s="301"/>
      <c r="Z1147" s="301"/>
      <c r="AA1147" s="301"/>
      <c r="AB1147" s="301"/>
      <c r="AC1147" s="301"/>
      <c r="AD1147" s="301"/>
      <c r="AE1147" s="301"/>
      <c r="AF1147" s="301"/>
      <c r="AG1147" s="301"/>
      <c r="AH1147" s="301"/>
      <c r="AI1147" s="301"/>
    </row>
    <row r="1148" spans="1:35" ht="20.100000000000001" hidden="1" customHeight="1" x14ac:dyDescent="0.2">
      <c r="A1148" s="240">
        <v>246</v>
      </c>
      <c r="B1148" s="309" t="s">
        <v>403</v>
      </c>
      <c r="C1148" s="310" t="s">
        <v>426</v>
      </c>
      <c r="D1148" s="310" t="s">
        <v>427</v>
      </c>
      <c r="E1148" s="309">
        <v>597984.77771704516</v>
      </c>
      <c r="F1148" s="310" t="s">
        <v>879</v>
      </c>
      <c r="G1148" s="244" t="s">
        <v>983</v>
      </c>
      <c r="H1148" s="244" t="s">
        <v>429</v>
      </c>
      <c r="I1148" s="288">
        <v>1</v>
      </c>
      <c r="J1148" s="244" t="s">
        <v>873</v>
      </c>
      <c r="K1148" s="244" t="s">
        <v>89</v>
      </c>
      <c r="L1148" s="244" t="s">
        <v>89</v>
      </c>
      <c r="M1148" s="244">
        <v>1</v>
      </c>
      <c r="N1148" s="244">
        <f t="shared" si="27"/>
        <v>0.78539816339744828</v>
      </c>
      <c r="R1148" s="301"/>
      <c r="S1148" s="301"/>
      <c r="T1148" s="301"/>
      <c r="U1148" s="301"/>
      <c r="V1148" s="301"/>
      <c r="W1148" s="301"/>
      <c r="X1148" s="301"/>
      <c r="Y1148" s="301"/>
      <c r="Z1148" s="301"/>
      <c r="AA1148" s="301"/>
      <c r="AB1148" s="301"/>
      <c r="AC1148" s="301"/>
      <c r="AD1148" s="301"/>
      <c r="AE1148" s="301"/>
      <c r="AF1148" s="301"/>
      <c r="AG1148" s="301"/>
      <c r="AH1148" s="301"/>
      <c r="AI1148" s="301"/>
    </row>
    <row r="1149" spans="1:35" ht="20.100000000000001" hidden="1" customHeight="1" x14ac:dyDescent="0.2">
      <c r="A1149" s="240">
        <v>247</v>
      </c>
      <c r="B1149" s="309" t="s">
        <v>403</v>
      </c>
      <c r="C1149" s="310" t="s">
        <v>426</v>
      </c>
      <c r="D1149" s="310" t="s">
        <v>427</v>
      </c>
      <c r="E1149" s="309">
        <v>598040.90732857457</v>
      </c>
      <c r="F1149" s="310" t="s">
        <v>871</v>
      </c>
      <c r="G1149" s="244" t="s">
        <v>932</v>
      </c>
      <c r="H1149" s="244" t="s">
        <v>429</v>
      </c>
      <c r="I1149" s="288">
        <v>1</v>
      </c>
      <c r="J1149" s="244" t="s">
        <v>873</v>
      </c>
      <c r="K1149" s="244">
        <v>1</v>
      </c>
      <c r="L1149" s="244">
        <v>1</v>
      </c>
      <c r="M1149" s="244" t="s">
        <v>89</v>
      </c>
      <c r="N1149" s="244">
        <f t="shared" si="27"/>
        <v>1</v>
      </c>
      <c r="R1149" s="301"/>
      <c r="S1149" s="301"/>
      <c r="T1149" s="301"/>
      <c r="U1149" s="301"/>
      <c r="V1149" s="301"/>
      <c r="W1149" s="301"/>
      <c r="X1149" s="301"/>
      <c r="Y1149" s="301"/>
      <c r="Z1149" s="301"/>
      <c r="AA1149" s="301"/>
      <c r="AB1149" s="301"/>
      <c r="AC1149" s="301"/>
      <c r="AD1149" s="301"/>
      <c r="AE1149" s="301"/>
      <c r="AF1149" s="301"/>
      <c r="AG1149" s="301"/>
      <c r="AH1149" s="301"/>
      <c r="AI1149" s="301"/>
    </row>
    <row r="1150" spans="1:35" ht="20.100000000000001" hidden="1" customHeight="1" x14ac:dyDescent="0.2">
      <c r="A1150" s="240">
        <v>248</v>
      </c>
      <c r="B1150" s="309" t="s">
        <v>403</v>
      </c>
      <c r="C1150" s="310" t="s">
        <v>426</v>
      </c>
      <c r="D1150" s="310" t="s">
        <v>427</v>
      </c>
      <c r="E1150" s="309">
        <v>598264.66594830516</v>
      </c>
      <c r="F1150" s="310" t="s">
        <v>894</v>
      </c>
      <c r="G1150" s="244" t="s">
        <v>925</v>
      </c>
      <c r="H1150" s="244" t="s">
        <v>429</v>
      </c>
      <c r="I1150" s="288">
        <v>2</v>
      </c>
      <c r="J1150" s="244" t="s">
        <v>873</v>
      </c>
      <c r="K1150" s="244">
        <v>4.5</v>
      </c>
      <c r="L1150" s="244">
        <v>4.5</v>
      </c>
      <c r="M1150" s="244" t="s">
        <v>89</v>
      </c>
      <c r="N1150" s="244">
        <f t="shared" si="27"/>
        <v>20.25</v>
      </c>
      <c r="R1150" s="301"/>
      <c r="S1150" s="301"/>
      <c r="T1150" s="301"/>
      <c r="U1150" s="301"/>
      <c r="V1150" s="301"/>
      <c r="W1150" s="301"/>
      <c r="X1150" s="301"/>
      <c r="Y1150" s="301"/>
      <c r="Z1150" s="301"/>
      <c r="AA1150" s="301"/>
      <c r="AB1150" s="301"/>
      <c r="AC1150" s="301"/>
      <c r="AD1150" s="301"/>
      <c r="AE1150" s="301"/>
      <c r="AF1150" s="301"/>
      <c r="AG1150" s="301"/>
      <c r="AH1150" s="301"/>
      <c r="AI1150" s="301"/>
    </row>
    <row r="1151" spans="1:35" ht="20.100000000000001" hidden="1" customHeight="1" x14ac:dyDescent="0.2">
      <c r="A1151" s="240">
        <v>249</v>
      </c>
      <c r="B1151" s="309" t="s">
        <v>403</v>
      </c>
      <c r="C1151" s="310" t="s">
        <v>426</v>
      </c>
      <c r="D1151" s="310" t="s">
        <v>427</v>
      </c>
      <c r="E1151" s="309">
        <v>598293.8979452732</v>
      </c>
      <c r="F1151" s="310" t="s">
        <v>880</v>
      </c>
      <c r="G1151" s="244" t="s">
        <v>915</v>
      </c>
      <c r="H1151" s="244" t="s">
        <v>429</v>
      </c>
      <c r="I1151" s="288">
        <v>1</v>
      </c>
      <c r="J1151" s="244" t="s">
        <v>919</v>
      </c>
      <c r="K1151" s="244">
        <v>0.5</v>
      </c>
      <c r="L1151" s="244">
        <v>0.6</v>
      </c>
      <c r="M1151" s="244" t="s">
        <v>89</v>
      </c>
      <c r="N1151" s="244">
        <f t="shared" si="27"/>
        <v>0.3</v>
      </c>
      <c r="R1151" s="301"/>
      <c r="S1151" s="301"/>
      <c r="T1151" s="301"/>
      <c r="U1151" s="301"/>
      <c r="V1151" s="301"/>
      <c r="W1151" s="301"/>
      <c r="X1151" s="301"/>
      <c r="Y1151" s="301"/>
      <c r="Z1151" s="301"/>
      <c r="AA1151" s="301"/>
      <c r="AB1151" s="301"/>
      <c r="AC1151" s="301"/>
      <c r="AD1151" s="301"/>
      <c r="AE1151" s="301"/>
      <c r="AF1151" s="301"/>
      <c r="AG1151" s="301"/>
      <c r="AH1151" s="301"/>
      <c r="AI1151" s="301"/>
    </row>
    <row r="1152" spans="1:35" ht="20.100000000000001" hidden="1" customHeight="1" x14ac:dyDescent="0.2">
      <c r="A1152" s="240">
        <v>250</v>
      </c>
      <c r="B1152" s="309" t="s">
        <v>403</v>
      </c>
      <c r="C1152" s="310" t="s">
        <v>426</v>
      </c>
      <c r="D1152" s="310" t="s">
        <v>427</v>
      </c>
      <c r="E1152" s="309">
        <v>598298.01933823095</v>
      </c>
      <c r="F1152" s="310" t="s">
        <v>880</v>
      </c>
      <c r="G1152" s="244" t="s">
        <v>915</v>
      </c>
      <c r="H1152" s="244" t="s">
        <v>429</v>
      </c>
      <c r="I1152" s="288">
        <v>1</v>
      </c>
      <c r="J1152" s="244" t="s">
        <v>919</v>
      </c>
      <c r="K1152" s="244">
        <v>0.5</v>
      </c>
      <c r="L1152" s="244">
        <v>0.6</v>
      </c>
      <c r="M1152" s="244" t="s">
        <v>89</v>
      </c>
      <c r="N1152" s="244">
        <f t="shared" si="27"/>
        <v>0.3</v>
      </c>
      <c r="R1152" s="301"/>
      <c r="S1152" s="301"/>
      <c r="T1152" s="301"/>
      <c r="U1152" s="301"/>
      <c r="V1152" s="301"/>
      <c r="W1152" s="301"/>
      <c r="X1152" s="301"/>
      <c r="Y1152" s="301"/>
      <c r="Z1152" s="301"/>
      <c r="AA1152" s="301"/>
      <c r="AB1152" s="301"/>
      <c r="AC1152" s="301"/>
      <c r="AD1152" s="301"/>
      <c r="AE1152" s="301"/>
      <c r="AF1152" s="301"/>
      <c r="AG1152" s="301"/>
      <c r="AH1152" s="301"/>
      <c r="AI1152" s="301"/>
    </row>
    <row r="1153" spans="1:35" ht="20.100000000000001" hidden="1" customHeight="1" x14ac:dyDescent="0.2">
      <c r="A1153" s="240">
        <v>251</v>
      </c>
      <c r="B1153" s="309" t="s">
        <v>403</v>
      </c>
      <c r="C1153" s="310" t="s">
        <v>426</v>
      </c>
      <c r="D1153" s="310" t="s">
        <v>427</v>
      </c>
      <c r="E1153" s="309">
        <v>598302.53196161997</v>
      </c>
      <c r="F1153" s="310" t="s">
        <v>880</v>
      </c>
      <c r="G1153" s="244" t="s">
        <v>915</v>
      </c>
      <c r="H1153" s="244" t="s">
        <v>429</v>
      </c>
      <c r="I1153" s="288">
        <v>1</v>
      </c>
      <c r="J1153" s="244" t="s">
        <v>919</v>
      </c>
      <c r="K1153" s="244">
        <v>0.5</v>
      </c>
      <c r="L1153" s="244">
        <v>0.6</v>
      </c>
      <c r="M1153" s="244" t="s">
        <v>89</v>
      </c>
      <c r="N1153" s="244">
        <f t="shared" si="27"/>
        <v>0.3</v>
      </c>
      <c r="R1153" s="301"/>
      <c r="S1153" s="301"/>
      <c r="T1153" s="301"/>
      <c r="U1153" s="301"/>
      <c r="V1153" s="301"/>
      <c r="W1153" s="301"/>
      <c r="X1153" s="301"/>
      <c r="Y1153" s="301"/>
      <c r="Z1153" s="301"/>
      <c r="AA1153" s="301"/>
      <c r="AB1153" s="301"/>
      <c r="AC1153" s="301"/>
      <c r="AD1153" s="301"/>
      <c r="AE1153" s="301"/>
      <c r="AF1153" s="301"/>
      <c r="AG1153" s="301"/>
      <c r="AH1153" s="301"/>
      <c r="AI1153" s="301"/>
    </row>
    <row r="1154" spans="1:35" ht="20.100000000000001" hidden="1" customHeight="1" x14ac:dyDescent="0.2">
      <c r="A1154" s="240">
        <v>252</v>
      </c>
      <c r="B1154" s="309" t="s">
        <v>403</v>
      </c>
      <c r="C1154" s="310" t="s">
        <v>426</v>
      </c>
      <c r="D1154" s="310" t="s">
        <v>427</v>
      </c>
      <c r="E1154" s="309">
        <v>598329.79404651409</v>
      </c>
      <c r="F1154" s="310" t="s">
        <v>880</v>
      </c>
      <c r="G1154" s="244" t="s">
        <v>915</v>
      </c>
      <c r="H1154" s="244" t="s">
        <v>429</v>
      </c>
      <c r="I1154" s="288">
        <v>1</v>
      </c>
      <c r="J1154" s="244" t="s">
        <v>919</v>
      </c>
      <c r="K1154" s="244">
        <v>0.5</v>
      </c>
      <c r="L1154" s="244">
        <v>0.6</v>
      </c>
      <c r="M1154" s="244" t="s">
        <v>89</v>
      </c>
      <c r="N1154" s="244">
        <f t="shared" si="27"/>
        <v>0.3</v>
      </c>
      <c r="R1154" s="301"/>
      <c r="S1154" s="301"/>
      <c r="T1154" s="301"/>
      <c r="U1154" s="301"/>
      <c r="V1154" s="301"/>
      <c r="W1154" s="301"/>
      <c r="X1154" s="301"/>
      <c r="Y1154" s="301"/>
      <c r="Z1154" s="301"/>
      <c r="AA1154" s="301"/>
      <c r="AB1154" s="301"/>
      <c r="AC1154" s="301"/>
      <c r="AD1154" s="301"/>
      <c r="AE1154" s="301"/>
      <c r="AF1154" s="301"/>
      <c r="AG1154" s="301"/>
      <c r="AH1154" s="301"/>
      <c r="AI1154" s="301"/>
    </row>
    <row r="1155" spans="1:35" ht="20.100000000000001" hidden="1" customHeight="1" x14ac:dyDescent="0.2">
      <c r="A1155" s="240">
        <v>253</v>
      </c>
      <c r="B1155" s="309" t="s">
        <v>403</v>
      </c>
      <c r="C1155" s="310" t="s">
        <v>426</v>
      </c>
      <c r="D1155" s="310" t="s">
        <v>427</v>
      </c>
      <c r="E1155" s="309">
        <v>598330.04754511453</v>
      </c>
      <c r="F1155" s="310" t="s">
        <v>880</v>
      </c>
      <c r="G1155" s="244" t="s">
        <v>915</v>
      </c>
      <c r="H1155" s="244" t="s">
        <v>429</v>
      </c>
      <c r="I1155" s="288">
        <v>1</v>
      </c>
      <c r="J1155" s="244" t="s">
        <v>919</v>
      </c>
      <c r="K1155" s="244">
        <v>0.5</v>
      </c>
      <c r="L1155" s="244">
        <v>0.6</v>
      </c>
      <c r="M1155" s="244" t="s">
        <v>89</v>
      </c>
      <c r="N1155" s="244">
        <f t="shared" si="27"/>
        <v>0.3</v>
      </c>
      <c r="R1155" s="301"/>
      <c r="S1155" s="301"/>
      <c r="T1155" s="301"/>
      <c r="U1155" s="301"/>
      <c r="V1155" s="301"/>
      <c r="W1155" s="301"/>
      <c r="X1155" s="301"/>
      <c r="Y1155" s="301"/>
      <c r="Z1155" s="301"/>
      <c r="AA1155" s="301"/>
      <c r="AB1155" s="301"/>
      <c r="AC1155" s="301"/>
      <c r="AD1155" s="301"/>
      <c r="AE1155" s="301"/>
      <c r="AF1155" s="301"/>
      <c r="AG1155" s="301"/>
      <c r="AH1155" s="301"/>
      <c r="AI1155" s="301"/>
    </row>
    <row r="1156" spans="1:35" ht="20.100000000000001" hidden="1" customHeight="1" x14ac:dyDescent="0.2">
      <c r="A1156" s="240">
        <v>254</v>
      </c>
      <c r="B1156" s="309" t="s">
        <v>403</v>
      </c>
      <c r="C1156" s="310" t="s">
        <v>426</v>
      </c>
      <c r="D1156" s="310" t="s">
        <v>427</v>
      </c>
      <c r="E1156" s="309">
        <v>598367.02832157013</v>
      </c>
      <c r="F1156" s="310" t="s">
        <v>880</v>
      </c>
      <c r="G1156" s="244" t="s">
        <v>915</v>
      </c>
      <c r="H1156" s="244" t="s">
        <v>429</v>
      </c>
      <c r="I1156" s="288">
        <v>1</v>
      </c>
      <c r="J1156" s="244" t="s">
        <v>919</v>
      </c>
      <c r="K1156" s="244">
        <v>0.5</v>
      </c>
      <c r="L1156" s="244">
        <v>0.6</v>
      </c>
      <c r="M1156" s="244" t="s">
        <v>89</v>
      </c>
      <c r="N1156" s="244">
        <f t="shared" si="27"/>
        <v>0.3</v>
      </c>
      <c r="R1156" s="301"/>
      <c r="S1156" s="301"/>
      <c r="T1156" s="301"/>
      <c r="U1156" s="301"/>
      <c r="V1156" s="301"/>
      <c r="W1156" s="301"/>
      <c r="X1156" s="301"/>
      <c r="Y1156" s="301"/>
      <c r="Z1156" s="301"/>
      <c r="AA1156" s="301"/>
      <c r="AB1156" s="301"/>
      <c r="AC1156" s="301"/>
      <c r="AD1156" s="301"/>
      <c r="AE1156" s="301"/>
      <c r="AF1156" s="301"/>
      <c r="AG1156" s="301"/>
      <c r="AH1156" s="301"/>
      <c r="AI1156" s="301"/>
    </row>
    <row r="1157" spans="1:35" ht="20.100000000000001" hidden="1" customHeight="1" x14ac:dyDescent="0.2">
      <c r="A1157" s="240">
        <v>255</v>
      </c>
      <c r="B1157" s="309" t="s">
        <v>403</v>
      </c>
      <c r="C1157" s="310" t="s">
        <v>426</v>
      </c>
      <c r="D1157" s="310" t="s">
        <v>427</v>
      </c>
      <c r="E1157" s="309">
        <v>598388.62619279546</v>
      </c>
      <c r="F1157" s="310" t="s">
        <v>880</v>
      </c>
      <c r="G1157" s="244" t="s">
        <v>915</v>
      </c>
      <c r="H1157" s="244" t="s">
        <v>429</v>
      </c>
      <c r="I1157" s="288">
        <v>1</v>
      </c>
      <c r="J1157" s="244" t="s">
        <v>919</v>
      </c>
      <c r="K1157" s="244">
        <v>0.5</v>
      </c>
      <c r="L1157" s="244">
        <v>0.6</v>
      </c>
      <c r="M1157" s="244" t="s">
        <v>89</v>
      </c>
      <c r="N1157" s="244">
        <f t="shared" si="27"/>
        <v>0.3</v>
      </c>
      <c r="R1157" s="301"/>
      <c r="S1157" s="301"/>
      <c r="T1157" s="301"/>
      <c r="U1157" s="301"/>
      <c r="V1157" s="301"/>
      <c r="W1157" s="301"/>
      <c r="X1157" s="301"/>
      <c r="Y1157" s="301"/>
      <c r="Z1157" s="301"/>
      <c r="AA1157" s="301"/>
      <c r="AB1157" s="301"/>
      <c r="AC1157" s="301"/>
      <c r="AD1157" s="301"/>
      <c r="AE1157" s="301"/>
      <c r="AF1157" s="301"/>
      <c r="AG1157" s="301"/>
      <c r="AH1157" s="301"/>
      <c r="AI1157" s="301"/>
    </row>
    <row r="1158" spans="1:35" ht="20.100000000000001" hidden="1" customHeight="1" x14ac:dyDescent="0.2">
      <c r="A1158" s="240">
        <v>256</v>
      </c>
      <c r="B1158" s="309" t="s">
        <v>403</v>
      </c>
      <c r="C1158" s="310" t="s">
        <v>426</v>
      </c>
      <c r="D1158" s="310" t="s">
        <v>427</v>
      </c>
      <c r="E1158" s="309">
        <v>598394.58363994199</v>
      </c>
      <c r="F1158" s="310" t="s">
        <v>880</v>
      </c>
      <c r="G1158" s="244" t="s">
        <v>915</v>
      </c>
      <c r="H1158" s="244" t="s">
        <v>429</v>
      </c>
      <c r="I1158" s="288">
        <v>1</v>
      </c>
      <c r="J1158" s="244" t="s">
        <v>919</v>
      </c>
      <c r="K1158" s="244">
        <v>0.5</v>
      </c>
      <c r="L1158" s="244">
        <v>0.6</v>
      </c>
      <c r="M1158" s="244" t="s">
        <v>89</v>
      </c>
      <c r="N1158" s="244">
        <f t="shared" si="27"/>
        <v>0.3</v>
      </c>
      <c r="R1158" s="301"/>
      <c r="S1158" s="301"/>
      <c r="T1158" s="301"/>
      <c r="U1158" s="301"/>
      <c r="V1158" s="301"/>
      <c r="W1158" s="301"/>
      <c r="X1158" s="301"/>
      <c r="Y1158" s="301"/>
      <c r="Z1158" s="301"/>
      <c r="AA1158" s="301"/>
      <c r="AB1158" s="301"/>
      <c r="AC1158" s="301"/>
      <c r="AD1158" s="301"/>
      <c r="AE1158" s="301"/>
      <c r="AF1158" s="301"/>
      <c r="AG1158" s="301"/>
      <c r="AH1158" s="301"/>
      <c r="AI1158" s="301"/>
    </row>
    <row r="1159" spans="1:35" ht="20.100000000000001" hidden="1" customHeight="1" x14ac:dyDescent="0.2">
      <c r="A1159" s="240">
        <v>257</v>
      </c>
      <c r="B1159" s="309" t="s">
        <v>403</v>
      </c>
      <c r="C1159" s="310" t="s">
        <v>426</v>
      </c>
      <c r="D1159" s="310" t="s">
        <v>427</v>
      </c>
      <c r="E1159" s="309">
        <v>598692.15232036542</v>
      </c>
      <c r="F1159" s="310" t="s">
        <v>879</v>
      </c>
      <c r="G1159" s="244" t="s">
        <v>917</v>
      </c>
      <c r="H1159" s="244" t="s">
        <v>429</v>
      </c>
      <c r="I1159" s="288">
        <v>1</v>
      </c>
      <c r="J1159" s="244" t="s">
        <v>873</v>
      </c>
      <c r="K1159" s="244" t="s">
        <v>89</v>
      </c>
      <c r="L1159" s="244" t="s">
        <v>89</v>
      </c>
      <c r="M1159" s="244">
        <v>1</v>
      </c>
      <c r="N1159" s="244">
        <f t="shared" si="27"/>
        <v>0.78539816339744828</v>
      </c>
      <c r="R1159" s="301"/>
      <c r="S1159" s="301"/>
      <c r="T1159" s="301"/>
      <c r="U1159" s="301"/>
      <c r="V1159" s="301"/>
      <c r="W1159" s="301"/>
      <c r="X1159" s="301"/>
      <c r="Y1159" s="301"/>
      <c r="Z1159" s="301"/>
      <c r="AA1159" s="301"/>
      <c r="AB1159" s="301"/>
      <c r="AC1159" s="301"/>
      <c r="AD1159" s="301"/>
      <c r="AE1159" s="301"/>
      <c r="AF1159" s="301"/>
      <c r="AG1159" s="301"/>
      <c r="AH1159" s="301"/>
      <c r="AI1159" s="301"/>
    </row>
    <row r="1160" spans="1:35" ht="20.100000000000001" hidden="1" customHeight="1" x14ac:dyDescent="0.2">
      <c r="A1160" s="240">
        <v>258</v>
      </c>
      <c r="B1160" s="309" t="s">
        <v>403</v>
      </c>
      <c r="C1160" s="310" t="s">
        <v>426</v>
      </c>
      <c r="D1160" s="310" t="s">
        <v>427</v>
      </c>
      <c r="E1160" s="309">
        <v>598751.99013547518</v>
      </c>
      <c r="F1160" s="310" t="s">
        <v>871</v>
      </c>
      <c r="G1160" s="244" t="s">
        <v>990</v>
      </c>
      <c r="H1160" s="244" t="s">
        <v>429</v>
      </c>
      <c r="I1160" s="288">
        <v>1</v>
      </c>
      <c r="J1160" s="244" t="s">
        <v>873</v>
      </c>
      <c r="K1160" s="244">
        <v>1</v>
      </c>
      <c r="L1160" s="244">
        <v>1</v>
      </c>
      <c r="M1160" s="244" t="s">
        <v>89</v>
      </c>
      <c r="N1160" s="244">
        <f t="shared" si="27"/>
        <v>1</v>
      </c>
      <c r="R1160" s="301"/>
      <c r="S1160" s="301"/>
      <c r="T1160" s="301"/>
      <c r="U1160" s="301"/>
      <c r="V1160" s="301"/>
      <c r="W1160" s="301"/>
      <c r="X1160" s="301"/>
      <c r="Y1160" s="301"/>
      <c r="Z1160" s="301"/>
      <c r="AA1160" s="301"/>
      <c r="AB1160" s="301"/>
      <c r="AC1160" s="301"/>
      <c r="AD1160" s="301"/>
      <c r="AE1160" s="301"/>
      <c r="AF1160" s="301"/>
      <c r="AG1160" s="301"/>
      <c r="AH1160" s="301"/>
      <c r="AI1160" s="301"/>
    </row>
    <row r="1161" spans="1:35" ht="20.100000000000001" hidden="1" customHeight="1" x14ac:dyDescent="0.2">
      <c r="A1161" s="240">
        <v>259</v>
      </c>
      <c r="B1161" s="309" t="s">
        <v>403</v>
      </c>
      <c r="C1161" s="310" t="s">
        <v>426</v>
      </c>
      <c r="D1161" s="310" t="s">
        <v>427</v>
      </c>
      <c r="E1161" s="309">
        <v>598831.23152617982</v>
      </c>
      <c r="F1161" s="310" t="s">
        <v>871</v>
      </c>
      <c r="G1161" s="244" t="s">
        <v>929</v>
      </c>
      <c r="H1161" s="244" t="s">
        <v>429</v>
      </c>
      <c r="I1161" s="288">
        <v>2</v>
      </c>
      <c r="J1161" s="244" t="s">
        <v>873</v>
      </c>
      <c r="K1161" s="244">
        <v>4</v>
      </c>
      <c r="L1161" s="244">
        <v>3.5</v>
      </c>
      <c r="M1161" s="244" t="s">
        <v>89</v>
      </c>
      <c r="N1161" s="244">
        <f t="shared" si="27"/>
        <v>14</v>
      </c>
      <c r="R1161" s="301"/>
      <c r="S1161" s="301"/>
      <c r="T1161" s="301"/>
      <c r="U1161" s="301"/>
      <c r="V1161" s="301"/>
      <c r="W1161" s="301"/>
      <c r="X1161" s="301"/>
      <c r="Y1161" s="301"/>
      <c r="Z1161" s="301"/>
      <c r="AA1161" s="301"/>
      <c r="AB1161" s="301"/>
      <c r="AC1161" s="301"/>
      <c r="AD1161" s="301"/>
      <c r="AE1161" s="301"/>
      <c r="AF1161" s="301"/>
      <c r="AG1161" s="301"/>
      <c r="AH1161" s="301"/>
      <c r="AI1161" s="301"/>
    </row>
    <row r="1162" spans="1:35" ht="20.100000000000001" hidden="1" customHeight="1" x14ac:dyDescent="0.2">
      <c r="A1162" s="240">
        <v>260</v>
      </c>
      <c r="B1162" s="309" t="s">
        <v>403</v>
      </c>
      <c r="C1162" s="310" t="s">
        <v>426</v>
      </c>
      <c r="D1162" s="310" t="s">
        <v>427</v>
      </c>
      <c r="E1162" s="309">
        <v>598857.20165082242</v>
      </c>
      <c r="F1162" s="310" t="s">
        <v>888</v>
      </c>
      <c r="G1162" s="244" t="s">
        <v>926</v>
      </c>
      <c r="H1162" s="244" t="s">
        <v>429</v>
      </c>
      <c r="I1162" s="288">
        <v>1</v>
      </c>
      <c r="J1162" s="244" t="s">
        <v>873</v>
      </c>
      <c r="K1162" s="244">
        <v>0.5</v>
      </c>
      <c r="L1162" s="244">
        <v>0.9</v>
      </c>
      <c r="M1162" s="244" t="s">
        <v>89</v>
      </c>
      <c r="N1162" s="244">
        <f t="shared" ref="N1162:N1225" si="28">IF(M1162="",K1162*L1162,IF(G1162="R-1",K1162*L1162,IF(LEFT(G1162,1)="R",PI()*((M1162^2)/4),K1162*L1162)))</f>
        <v>0.45</v>
      </c>
      <c r="R1162" s="301"/>
      <c r="S1162" s="301"/>
      <c r="T1162" s="301"/>
      <c r="U1162" s="301"/>
      <c r="V1162" s="301"/>
      <c r="W1162" s="301"/>
      <c r="X1162" s="301"/>
      <c r="Y1162" s="301"/>
      <c r="Z1162" s="301"/>
      <c r="AA1162" s="301"/>
      <c r="AB1162" s="301"/>
      <c r="AC1162" s="301"/>
      <c r="AD1162" s="301"/>
      <c r="AE1162" s="301"/>
      <c r="AF1162" s="301"/>
      <c r="AG1162" s="301"/>
      <c r="AH1162" s="301"/>
      <c r="AI1162" s="301"/>
    </row>
    <row r="1163" spans="1:35" ht="20.100000000000001" hidden="1" customHeight="1" x14ac:dyDescent="0.2">
      <c r="A1163" s="240">
        <v>261</v>
      </c>
      <c r="B1163" s="309" t="s">
        <v>403</v>
      </c>
      <c r="C1163" s="310" t="s">
        <v>426</v>
      </c>
      <c r="D1163" s="310" t="s">
        <v>427</v>
      </c>
      <c r="E1163" s="309">
        <v>598902.59968847234</v>
      </c>
      <c r="F1163" s="310" t="s">
        <v>879</v>
      </c>
      <c r="G1163" s="244" t="s">
        <v>913</v>
      </c>
      <c r="H1163" s="244" t="s">
        <v>429</v>
      </c>
      <c r="I1163" s="288">
        <v>1</v>
      </c>
      <c r="J1163" s="244" t="s">
        <v>873</v>
      </c>
      <c r="K1163" s="244" t="s">
        <v>89</v>
      </c>
      <c r="L1163" s="244" t="s">
        <v>89</v>
      </c>
      <c r="M1163" s="244">
        <v>1</v>
      </c>
      <c r="N1163" s="244">
        <f t="shared" si="28"/>
        <v>0.78539816339744828</v>
      </c>
      <c r="R1163" s="301"/>
      <c r="S1163" s="301"/>
      <c r="T1163" s="301"/>
      <c r="U1163" s="301"/>
      <c r="V1163" s="301"/>
      <c r="W1163" s="301"/>
      <c r="X1163" s="301"/>
      <c r="Y1163" s="301"/>
      <c r="Z1163" s="301"/>
      <c r="AA1163" s="301"/>
      <c r="AB1163" s="301"/>
      <c r="AC1163" s="301"/>
      <c r="AD1163" s="301"/>
      <c r="AE1163" s="301"/>
      <c r="AF1163" s="301"/>
      <c r="AG1163" s="301"/>
      <c r="AH1163" s="301"/>
      <c r="AI1163" s="301"/>
    </row>
    <row r="1164" spans="1:35" ht="20.100000000000001" hidden="1" customHeight="1" x14ac:dyDescent="0.2">
      <c r="A1164" s="240">
        <v>262</v>
      </c>
      <c r="B1164" s="309" t="s">
        <v>403</v>
      </c>
      <c r="C1164" s="310" t="s">
        <v>426</v>
      </c>
      <c r="D1164" s="310" t="s">
        <v>427</v>
      </c>
      <c r="E1164" s="309">
        <v>599217.47496275743</v>
      </c>
      <c r="F1164" s="310" t="s">
        <v>871</v>
      </c>
      <c r="G1164" s="244" t="s">
        <v>932</v>
      </c>
      <c r="H1164" s="244" t="s">
        <v>429</v>
      </c>
      <c r="I1164" s="288">
        <v>1</v>
      </c>
      <c r="J1164" s="244" t="s">
        <v>873</v>
      </c>
      <c r="K1164" s="244">
        <v>1</v>
      </c>
      <c r="L1164" s="244">
        <v>1</v>
      </c>
      <c r="M1164" s="244" t="s">
        <v>89</v>
      </c>
      <c r="N1164" s="244">
        <f t="shared" si="28"/>
        <v>1</v>
      </c>
      <c r="R1164" s="301"/>
      <c r="S1164" s="301"/>
      <c r="T1164" s="301"/>
      <c r="U1164" s="301"/>
      <c r="V1164" s="301"/>
      <c r="W1164" s="301"/>
      <c r="X1164" s="301"/>
      <c r="Y1164" s="301"/>
      <c r="Z1164" s="301"/>
      <c r="AA1164" s="301"/>
      <c r="AB1164" s="301"/>
      <c r="AC1164" s="301"/>
      <c r="AD1164" s="301"/>
      <c r="AE1164" s="301"/>
      <c r="AF1164" s="301"/>
      <c r="AG1164" s="301"/>
      <c r="AH1164" s="301"/>
      <c r="AI1164" s="301"/>
    </row>
    <row r="1165" spans="1:35" ht="20.100000000000001" hidden="1" customHeight="1" x14ac:dyDescent="0.2">
      <c r="A1165" s="240">
        <v>263</v>
      </c>
      <c r="B1165" s="309" t="s">
        <v>403</v>
      </c>
      <c r="C1165" s="310" t="s">
        <v>426</v>
      </c>
      <c r="D1165" s="310" t="s">
        <v>427</v>
      </c>
      <c r="E1165" s="309">
        <v>599859.86215819954</v>
      </c>
      <c r="F1165" s="310" t="s">
        <v>879</v>
      </c>
      <c r="G1165" s="244" t="s">
        <v>984</v>
      </c>
      <c r="H1165" s="244" t="s">
        <v>429</v>
      </c>
      <c r="I1165" s="288">
        <v>1</v>
      </c>
      <c r="J1165" s="244" t="s">
        <v>873</v>
      </c>
      <c r="K1165" s="244" t="s">
        <v>89</v>
      </c>
      <c r="L1165" s="244" t="s">
        <v>89</v>
      </c>
      <c r="M1165" s="244">
        <v>1</v>
      </c>
      <c r="N1165" s="244">
        <f t="shared" si="28"/>
        <v>0.78539816339744828</v>
      </c>
      <c r="R1165" s="301"/>
      <c r="S1165" s="301"/>
      <c r="T1165" s="301"/>
      <c r="U1165" s="301"/>
      <c r="V1165" s="301"/>
      <c r="W1165" s="301"/>
      <c r="X1165" s="301"/>
      <c r="Y1165" s="301"/>
      <c r="Z1165" s="301"/>
      <c r="AA1165" s="301"/>
      <c r="AB1165" s="301"/>
      <c r="AC1165" s="301"/>
      <c r="AD1165" s="301"/>
      <c r="AE1165" s="301"/>
      <c r="AF1165" s="301"/>
      <c r="AG1165" s="301"/>
      <c r="AH1165" s="301"/>
      <c r="AI1165" s="301"/>
    </row>
    <row r="1166" spans="1:35" ht="20.100000000000001" hidden="1" customHeight="1" x14ac:dyDescent="0.2">
      <c r="A1166" s="240">
        <v>264</v>
      </c>
      <c r="B1166" s="309" t="s">
        <v>403</v>
      </c>
      <c r="C1166" s="310" t="s">
        <v>426</v>
      </c>
      <c r="D1166" s="310" t="s">
        <v>427</v>
      </c>
      <c r="E1166" s="309">
        <v>600030.73853741994</v>
      </c>
      <c r="F1166" s="310" t="s">
        <v>889</v>
      </c>
      <c r="G1166" s="244" t="s">
        <v>921</v>
      </c>
      <c r="H1166" s="244" t="s">
        <v>429</v>
      </c>
      <c r="I1166" s="288">
        <v>1</v>
      </c>
      <c r="J1166" s="244" t="s">
        <v>873</v>
      </c>
      <c r="K1166" s="244">
        <v>0.3</v>
      </c>
      <c r="L1166" s="244">
        <v>0.9</v>
      </c>
      <c r="M1166" s="244" t="s">
        <v>89</v>
      </c>
      <c r="N1166" s="244">
        <f t="shared" si="28"/>
        <v>0.27</v>
      </c>
      <c r="R1166" s="301"/>
      <c r="S1166" s="301"/>
      <c r="T1166" s="301"/>
      <c r="U1166" s="301"/>
      <c r="V1166" s="301"/>
      <c r="W1166" s="301"/>
      <c r="X1166" s="301"/>
      <c r="Y1166" s="301"/>
      <c r="Z1166" s="301"/>
      <c r="AA1166" s="301"/>
      <c r="AB1166" s="301"/>
      <c r="AC1166" s="301"/>
      <c r="AD1166" s="301"/>
      <c r="AE1166" s="301"/>
      <c r="AF1166" s="301"/>
      <c r="AG1166" s="301"/>
      <c r="AH1166" s="301"/>
      <c r="AI1166" s="301"/>
    </row>
    <row r="1167" spans="1:35" ht="20.100000000000001" hidden="1" customHeight="1" x14ac:dyDescent="0.2">
      <c r="A1167" s="240">
        <v>265</v>
      </c>
      <c r="B1167" s="309" t="s">
        <v>403</v>
      </c>
      <c r="C1167" s="310" t="s">
        <v>426</v>
      </c>
      <c r="D1167" s="310" t="s">
        <v>427</v>
      </c>
      <c r="E1167" s="309">
        <v>600064.61246195273</v>
      </c>
      <c r="F1167" s="310" t="s">
        <v>892</v>
      </c>
      <c r="G1167" s="244" t="s">
        <v>903</v>
      </c>
      <c r="H1167" s="244" t="s">
        <v>429</v>
      </c>
      <c r="I1167" s="288">
        <v>2</v>
      </c>
      <c r="J1167" s="244" t="s">
        <v>919</v>
      </c>
      <c r="K1167" s="244">
        <v>3</v>
      </c>
      <c r="L1167" s="244">
        <v>3</v>
      </c>
      <c r="M1167" s="244" t="s">
        <v>89</v>
      </c>
      <c r="N1167" s="244">
        <f t="shared" si="28"/>
        <v>9</v>
      </c>
      <c r="R1167" s="301"/>
      <c r="S1167" s="301"/>
      <c r="T1167" s="301"/>
      <c r="U1167" s="301"/>
      <c r="V1167" s="301"/>
      <c r="W1167" s="301"/>
      <c r="X1167" s="301"/>
      <c r="Y1167" s="301"/>
      <c r="Z1167" s="301"/>
      <c r="AA1167" s="301"/>
      <c r="AB1167" s="301"/>
      <c r="AC1167" s="301"/>
      <c r="AD1167" s="301"/>
      <c r="AE1167" s="301"/>
      <c r="AF1167" s="301"/>
      <c r="AG1167" s="301"/>
      <c r="AH1167" s="301"/>
      <c r="AI1167" s="301"/>
    </row>
    <row r="1168" spans="1:35" ht="20.100000000000001" hidden="1" customHeight="1" x14ac:dyDescent="0.2">
      <c r="A1168" s="240">
        <v>266</v>
      </c>
      <c r="B1168" s="309" t="s">
        <v>403</v>
      </c>
      <c r="C1168" s="310" t="s">
        <v>426</v>
      </c>
      <c r="D1168" s="310" t="s">
        <v>427</v>
      </c>
      <c r="E1168" s="309">
        <v>600157.88883687661</v>
      </c>
      <c r="F1168" s="310" t="s">
        <v>879</v>
      </c>
      <c r="G1168" s="244" t="s">
        <v>917</v>
      </c>
      <c r="H1168" s="244" t="s">
        <v>429</v>
      </c>
      <c r="I1168" s="288">
        <v>1</v>
      </c>
      <c r="J1168" s="244" t="s">
        <v>873</v>
      </c>
      <c r="K1168" s="244" t="s">
        <v>89</v>
      </c>
      <c r="L1168" s="244" t="s">
        <v>89</v>
      </c>
      <c r="M1168" s="244">
        <v>1</v>
      </c>
      <c r="N1168" s="244">
        <f t="shared" si="28"/>
        <v>0.78539816339744828</v>
      </c>
      <c r="R1168" s="301"/>
      <c r="S1168" s="301"/>
      <c r="T1168" s="301"/>
      <c r="U1168" s="301"/>
      <c r="V1168" s="301"/>
      <c r="W1168" s="301"/>
      <c r="X1168" s="301"/>
      <c r="Y1168" s="301"/>
      <c r="Z1168" s="301"/>
      <c r="AA1168" s="301"/>
      <c r="AB1168" s="301"/>
      <c r="AC1168" s="301"/>
      <c r="AD1168" s="301"/>
      <c r="AE1168" s="301"/>
      <c r="AF1168" s="301"/>
      <c r="AG1168" s="301"/>
      <c r="AH1168" s="301"/>
      <c r="AI1168" s="301"/>
    </row>
    <row r="1169" spans="1:35" ht="20.100000000000001" hidden="1" customHeight="1" x14ac:dyDescent="0.2">
      <c r="A1169" s="240">
        <v>267</v>
      </c>
      <c r="B1169" s="309" t="s">
        <v>403</v>
      </c>
      <c r="C1169" s="310" t="s">
        <v>426</v>
      </c>
      <c r="D1169" s="310" t="s">
        <v>427</v>
      </c>
      <c r="E1169" s="309">
        <v>600397.68275643687</v>
      </c>
      <c r="F1169" s="310" t="s">
        <v>892</v>
      </c>
      <c r="G1169" s="244" t="s">
        <v>903</v>
      </c>
      <c r="H1169" s="244" t="s">
        <v>429</v>
      </c>
      <c r="I1169" s="288">
        <v>2</v>
      </c>
      <c r="J1169" s="244" t="s">
        <v>919</v>
      </c>
      <c r="K1169" s="244">
        <v>2.5</v>
      </c>
      <c r="L1169" s="244">
        <v>2.5</v>
      </c>
      <c r="M1169" s="244" t="s">
        <v>89</v>
      </c>
      <c r="N1169" s="244">
        <f t="shared" si="28"/>
        <v>6.25</v>
      </c>
      <c r="R1169" s="301"/>
      <c r="S1169" s="301"/>
      <c r="T1169" s="301"/>
      <c r="U1169" s="301"/>
      <c r="V1169" s="301"/>
      <c r="W1169" s="301"/>
      <c r="X1169" s="301"/>
      <c r="Y1169" s="301"/>
      <c r="Z1169" s="301"/>
      <c r="AA1169" s="301"/>
      <c r="AB1169" s="301"/>
      <c r="AC1169" s="301"/>
      <c r="AD1169" s="301"/>
      <c r="AE1169" s="301"/>
      <c r="AF1169" s="301"/>
      <c r="AG1169" s="301"/>
      <c r="AH1169" s="301"/>
      <c r="AI1169" s="301"/>
    </row>
    <row r="1170" spans="1:35" ht="20.100000000000001" hidden="1" customHeight="1" x14ac:dyDescent="0.2">
      <c r="A1170" s="240">
        <v>268</v>
      </c>
      <c r="B1170" s="309" t="s">
        <v>403</v>
      </c>
      <c r="C1170" s="310" t="s">
        <v>426</v>
      </c>
      <c r="D1170" s="310" t="s">
        <v>427</v>
      </c>
      <c r="E1170" s="309">
        <v>600479.07118110231</v>
      </c>
      <c r="F1170" s="310" t="s">
        <v>879</v>
      </c>
      <c r="G1170" s="244" t="s">
        <v>917</v>
      </c>
      <c r="H1170" s="244" t="s">
        <v>429</v>
      </c>
      <c r="I1170" s="288">
        <v>1</v>
      </c>
      <c r="J1170" s="244" t="s">
        <v>873</v>
      </c>
      <c r="K1170" s="244" t="s">
        <v>89</v>
      </c>
      <c r="L1170" s="244" t="s">
        <v>89</v>
      </c>
      <c r="M1170" s="244">
        <v>1</v>
      </c>
      <c r="N1170" s="244">
        <f t="shared" si="28"/>
        <v>0.78539816339744828</v>
      </c>
      <c r="R1170" s="301"/>
      <c r="S1170" s="301"/>
      <c r="T1170" s="301"/>
      <c r="U1170" s="301"/>
      <c r="V1170" s="301"/>
      <c r="W1170" s="301"/>
      <c r="X1170" s="301"/>
      <c r="Y1170" s="301"/>
      <c r="Z1170" s="301"/>
      <c r="AA1170" s="301"/>
      <c r="AB1170" s="301"/>
      <c r="AC1170" s="301"/>
      <c r="AD1170" s="301"/>
      <c r="AE1170" s="301"/>
      <c r="AF1170" s="301"/>
      <c r="AG1170" s="301"/>
      <c r="AH1170" s="301"/>
      <c r="AI1170" s="301"/>
    </row>
    <row r="1171" spans="1:35" ht="20.100000000000001" hidden="1" customHeight="1" x14ac:dyDescent="0.2">
      <c r="A1171" s="240">
        <v>269</v>
      </c>
      <c r="B1171" s="309" t="s">
        <v>403</v>
      </c>
      <c r="C1171" s="310" t="s">
        <v>426</v>
      </c>
      <c r="D1171" s="310" t="s">
        <v>427</v>
      </c>
      <c r="E1171" s="309">
        <v>600679.007347106</v>
      </c>
      <c r="F1171" s="310" t="s">
        <v>879</v>
      </c>
      <c r="G1171" s="244" t="s">
        <v>983</v>
      </c>
      <c r="H1171" s="244" t="s">
        <v>429</v>
      </c>
      <c r="I1171" s="288">
        <v>1</v>
      </c>
      <c r="J1171" s="244" t="s">
        <v>873</v>
      </c>
      <c r="K1171" s="244" t="s">
        <v>89</v>
      </c>
      <c r="L1171" s="244" t="s">
        <v>89</v>
      </c>
      <c r="M1171" s="244">
        <v>1</v>
      </c>
      <c r="N1171" s="244">
        <f t="shared" si="28"/>
        <v>0.78539816339744828</v>
      </c>
      <c r="R1171" s="301"/>
      <c r="S1171" s="301"/>
      <c r="T1171" s="301"/>
      <c r="U1171" s="301"/>
      <c r="V1171" s="301"/>
      <c r="W1171" s="301"/>
      <c r="X1171" s="301"/>
      <c r="Y1171" s="301"/>
      <c r="Z1171" s="301"/>
      <c r="AA1171" s="301"/>
      <c r="AB1171" s="301"/>
      <c r="AC1171" s="301"/>
      <c r="AD1171" s="301"/>
      <c r="AE1171" s="301"/>
      <c r="AF1171" s="301"/>
      <c r="AG1171" s="301"/>
      <c r="AH1171" s="301"/>
      <c r="AI1171" s="301"/>
    </row>
    <row r="1172" spans="1:35" ht="20.100000000000001" hidden="1" customHeight="1" x14ac:dyDescent="0.2">
      <c r="A1172" s="240">
        <v>270</v>
      </c>
      <c r="B1172" s="309" t="s">
        <v>403</v>
      </c>
      <c r="C1172" s="310" t="s">
        <v>426</v>
      </c>
      <c r="D1172" s="310" t="s">
        <v>427</v>
      </c>
      <c r="E1172" s="309">
        <v>600983.52684096235</v>
      </c>
      <c r="F1172" s="310" t="s">
        <v>879</v>
      </c>
      <c r="G1172" s="244" t="s">
        <v>913</v>
      </c>
      <c r="H1172" s="244" t="s">
        <v>429</v>
      </c>
      <c r="I1172" s="288">
        <v>1</v>
      </c>
      <c r="J1172" s="244" t="s">
        <v>873</v>
      </c>
      <c r="K1172" s="244" t="s">
        <v>89</v>
      </c>
      <c r="L1172" s="244" t="s">
        <v>89</v>
      </c>
      <c r="M1172" s="244">
        <v>1</v>
      </c>
      <c r="N1172" s="244">
        <f t="shared" si="28"/>
        <v>0.78539816339744828</v>
      </c>
      <c r="R1172" s="301"/>
      <c r="S1172" s="301"/>
      <c r="T1172" s="301"/>
      <c r="U1172" s="301"/>
      <c r="V1172" s="301"/>
      <c r="W1172" s="301"/>
      <c r="X1172" s="301"/>
      <c r="Y1172" s="301"/>
      <c r="Z1172" s="301"/>
      <c r="AA1172" s="301"/>
      <c r="AB1172" s="301"/>
      <c r="AC1172" s="301"/>
      <c r="AD1172" s="301"/>
      <c r="AE1172" s="301"/>
      <c r="AF1172" s="301"/>
      <c r="AG1172" s="301"/>
      <c r="AH1172" s="301"/>
      <c r="AI1172" s="301"/>
    </row>
    <row r="1173" spans="1:35" ht="20.100000000000001" hidden="1" customHeight="1" x14ac:dyDescent="0.2">
      <c r="A1173" s="240">
        <v>271</v>
      </c>
      <c r="B1173" s="309" t="s">
        <v>403</v>
      </c>
      <c r="C1173" s="310" t="s">
        <v>426</v>
      </c>
      <c r="D1173" s="310" t="s">
        <v>427</v>
      </c>
      <c r="E1173" s="309">
        <v>601129.06283026072</v>
      </c>
      <c r="F1173" s="310" t="s">
        <v>871</v>
      </c>
      <c r="G1173" s="244" t="s">
        <v>932</v>
      </c>
      <c r="H1173" s="244" t="s">
        <v>429</v>
      </c>
      <c r="I1173" s="288">
        <v>1</v>
      </c>
      <c r="J1173" s="244" t="s">
        <v>873</v>
      </c>
      <c r="K1173" s="244">
        <v>1</v>
      </c>
      <c r="L1173" s="244">
        <v>1</v>
      </c>
      <c r="M1173" s="244" t="s">
        <v>89</v>
      </c>
      <c r="N1173" s="244">
        <f t="shared" si="28"/>
        <v>1</v>
      </c>
      <c r="R1173" s="301"/>
      <c r="S1173" s="301"/>
      <c r="T1173" s="301"/>
      <c r="U1173" s="301"/>
      <c r="V1173" s="301"/>
      <c r="W1173" s="301"/>
      <c r="X1173" s="301"/>
      <c r="Y1173" s="301"/>
      <c r="Z1173" s="301"/>
      <c r="AA1173" s="301"/>
      <c r="AB1173" s="301"/>
      <c r="AC1173" s="301"/>
      <c r="AD1173" s="301"/>
      <c r="AE1173" s="301"/>
      <c r="AF1173" s="301"/>
      <c r="AG1173" s="301"/>
      <c r="AH1173" s="301"/>
      <c r="AI1173" s="301"/>
    </row>
    <row r="1174" spans="1:35" ht="20.100000000000001" hidden="1" customHeight="1" x14ac:dyDescent="0.2">
      <c r="A1174" s="240">
        <v>272</v>
      </c>
      <c r="B1174" s="309" t="s">
        <v>403</v>
      </c>
      <c r="C1174" s="310" t="s">
        <v>426</v>
      </c>
      <c r="D1174" s="310" t="s">
        <v>427</v>
      </c>
      <c r="E1174" s="309">
        <v>601486.58234951796</v>
      </c>
      <c r="F1174" s="310" t="s">
        <v>871</v>
      </c>
      <c r="G1174" s="244" t="s">
        <v>872</v>
      </c>
      <c r="H1174" s="244" t="s">
        <v>429</v>
      </c>
      <c r="I1174" s="288">
        <v>1</v>
      </c>
      <c r="J1174" s="244" t="s">
        <v>873</v>
      </c>
      <c r="K1174" s="244">
        <v>1</v>
      </c>
      <c r="L1174" s="244">
        <v>1</v>
      </c>
      <c r="M1174" s="244" t="s">
        <v>89</v>
      </c>
      <c r="N1174" s="244">
        <f t="shared" si="28"/>
        <v>1</v>
      </c>
      <c r="R1174" s="301"/>
      <c r="S1174" s="301"/>
      <c r="T1174" s="301"/>
      <c r="U1174" s="301"/>
      <c r="V1174" s="301"/>
      <c r="W1174" s="301"/>
      <c r="X1174" s="301"/>
      <c r="Y1174" s="301"/>
      <c r="Z1174" s="301"/>
      <c r="AA1174" s="301"/>
      <c r="AB1174" s="301"/>
      <c r="AC1174" s="301"/>
      <c r="AD1174" s="301"/>
      <c r="AE1174" s="301"/>
      <c r="AF1174" s="301"/>
      <c r="AG1174" s="301"/>
      <c r="AH1174" s="301"/>
      <c r="AI1174" s="301"/>
    </row>
    <row r="1175" spans="1:35" ht="20.100000000000001" hidden="1" customHeight="1" x14ac:dyDescent="0.2">
      <c r="A1175" s="240">
        <v>273</v>
      </c>
      <c r="B1175" s="309" t="s">
        <v>403</v>
      </c>
      <c r="C1175" s="310" t="s">
        <v>426</v>
      </c>
      <c r="D1175" s="310" t="s">
        <v>427</v>
      </c>
      <c r="E1175" s="309">
        <v>601569.14854499896</v>
      </c>
      <c r="F1175" s="310" t="s">
        <v>871</v>
      </c>
      <c r="G1175" s="244" t="s">
        <v>872</v>
      </c>
      <c r="H1175" s="244" t="s">
        <v>429</v>
      </c>
      <c r="I1175" s="288">
        <v>1</v>
      </c>
      <c r="J1175" s="244" t="s">
        <v>873</v>
      </c>
      <c r="K1175" s="244">
        <v>1</v>
      </c>
      <c r="L1175" s="244">
        <v>1</v>
      </c>
      <c r="M1175" s="244" t="s">
        <v>89</v>
      </c>
      <c r="N1175" s="244">
        <f t="shared" si="28"/>
        <v>1</v>
      </c>
      <c r="R1175" s="301"/>
      <c r="S1175" s="301"/>
      <c r="T1175" s="301"/>
      <c r="U1175" s="301"/>
      <c r="V1175" s="301"/>
      <c r="W1175" s="301"/>
      <c r="X1175" s="301"/>
      <c r="Y1175" s="301"/>
      <c r="Z1175" s="301"/>
      <c r="AA1175" s="301"/>
      <c r="AB1175" s="301"/>
      <c r="AC1175" s="301"/>
      <c r="AD1175" s="301"/>
      <c r="AE1175" s="301"/>
      <c r="AF1175" s="301"/>
      <c r="AG1175" s="301"/>
      <c r="AH1175" s="301"/>
      <c r="AI1175" s="301"/>
    </row>
    <row r="1176" spans="1:35" ht="20.100000000000001" hidden="1" customHeight="1" x14ac:dyDescent="0.2">
      <c r="A1176" s="240">
        <v>274</v>
      </c>
      <c r="B1176" s="309" t="s">
        <v>403</v>
      </c>
      <c r="C1176" s="310" t="s">
        <v>426</v>
      </c>
      <c r="D1176" s="310" t="s">
        <v>427</v>
      </c>
      <c r="E1176" s="309">
        <v>601603.10231656674</v>
      </c>
      <c r="F1176" s="310" t="s">
        <v>879</v>
      </c>
      <c r="G1176" s="244" t="s">
        <v>898</v>
      </c>
      <c r="H1176" s="244" t="s">
        <v>429</v>
      </c>
      <c r="I1176" s="288">
        <v>1</v>
      </c>
      <c r="J1176" s="244" t="s">
        <v>873</v>
      </c>
      <c r="K1176" s="244" t="s">
        <v>89</v>
      </c>
      <c r="L1176" s="244" t="s">
        <v>89</v>
      </c>
      <c r="M1176" s="244">
        <v>1</v>
      </c>
      <c r="N1176" s="244">
        <f t="shared" si="28"/>
        <v>0.78539816339744828</v>
      </c>
      <c r="R1176" s="301"/>
      <c r="S1176" s="301"/>
      <c r="T1176" s="301"/>
      <c r="U1176" s="301"/>
      <c r="V1176" s="301"/>
      <c r="W1176" s="301"/>
      <c r="X1176" s="301"/>
      <c r="Y1176" s="301"/>
      <c r="Z1176" s="301"/>
      <c r="AA1176" s="301"/>
      <c r="AB1176" s="301"/>
      <c r="AC1176" s="301"/>
      <c r="AD1176" s="301"/>
      <c r="AE1176" s="301"/>
      <c r="AF1176" s="301"/>
      <c r="AG1176" s="301"/>
      <c r="AH1176" s="301"/>
      <c r="AI1176" s="301"/>
    </row>
    <row r="1177" spans="1:35" ht="20.100000000000001" hidden="1" customHeight="1" x14ac:dyDescent="0.2">
      <c r="A1177" s="240">
        <v>275</v>
      </c>
      <c r="B1177" s="309" t="s">
        <v>403</v>
      </c>
      <c r="C1177" s="310" t="s">
        <v>426</v>
      </c>
      <c r="D1177" s="310" t="s">
        <v>427</v>
      </c>
      <c r="E1177" s="309">
        <v>601612.87018348475</v>
      </c>
      <c r="F1177" s="310" t="s">
        <v>879</v>
      </c>
      <c r="G1177" s="244" t="s">
        <v>898</v>
      </c>
      <c r="H1177" s="244" t="s">
        <v>429</v>
      </c>
      <c r="I1177" s="288">
        <v>1</v>
      </c>
      <c r="J1177" s="244" t="s">
        <v>873</v>
      </c>
      <c r="K1177" s="244" t="s">
        <v>89</v>
      </c>
      <c r="L1177" s="244" t="s">
        <v>89</v>
      </c>
      <c r="M1177" s="244">
        <v>1</v>
      </c>
      <c r="N1177" s="244">
        <f t="shared" si="28"/>
        <v>0.78539816339744828</v>
      </c>
      <c r="R1177" s="301"/>
      <c r="S1177" s="301"/>
      <c r="T1177" s="301"/>
      <c r="U1177" s="301"/>
      <c r="V1177" s="301"/>
      <c r="W1177" s="301"/>
      <c r="X1177" s="301"/>
      <c r="Y1177" s="301"/>
      <c r="Z1177" s="301"/>
      <c r="AA1177" s="301"/>
      <c r="AB1177" s="301"/>
      <c r="AC1177" s="301"/>
      <c r="AD1177" s="301"/>
      <c r="AE1177" s="301"/>
      <c r="AF1177" s="301"/>
      <c r="AG1177" s="301"/>
      <c r="AH1177" s="301"/>
      <c r="AI1177" s="301"/>
    </row>
    <row r="1178" spans="1:35" ht="20.100000000000001" hidden="1" customHeight="1" x14ac:dyDescent="0.2">
      <c r="A1178" s="240">
        <v>276</v>
      </c>
      <c r="B1178" s="309" t="s">
        <v>403</v>
      </c>
      <c r="C1178" s="310" t="s">
        <v>426</v>
      </c>
      <c r="D1178" s="310" t="s">
        <v>427</v>
      </c>
      <c r="E1178" s="309">
        <v>601639.88403712178</v>
      </c>
      <c r="F1178" s="310" t="s">
        <v>879</v>
      </c>
      <c r="G1178" s="244" t="s">
        <v>898</v>
      </c>
      <c r="H1178" s="244" t="s">
        <v>429</v>
      </c>
      <c r="I1178" s="288">
        <v>1</v>
      </c>
      <c r="J1178" s="244" t="s">
        <v>873</v>
      </c>
      <c r="K1178" s="244" t="s">
        <v>89</v>
      </c>
      <c r="L1178" s="244" t="s">
        <v>89</v>
      </c>
      <c r="M1178" s="244">
        <v>1</v>
      </c>
      <c r="N1178" s="244">
        <f t="shared" si="28"/>
        <v>0.78539816339744828</v>
      </c>
      <c r="R1178" s="301"/>
      <c r="S1178" s="301"/>
      <c r="T1178" s="301"/>
      <c r="U1178" s="301"/>
      <c r="V1178" s="301"/>
      <c r="W1178" s="301"/>
      <c r="X1178" s="301"/>
      <c r="Y1178" s="301"/>
      <c r="Z1178" s="301"/>
      <c r="AA1178" s="301"/>
      <c r="AB1178" s="301"/>
      <c r="AC1178" s="301"/>
      <c r="AD1178" s="301"/>
      <c r="AE1178" s="301"/>
      <c r="AF1178" s="301"/>
      <c r="AG1178" s="301"/>
      <c r="AH1178" s="301"/>
      <c r="AI1178" s="301"/>
    </row>
    <row r="1179" spans="1:35" ht="20.100000000000001" hidden="1" customHeight="1" x14ac:dyDescent="0.2">
      <c r="A1179" s="240">
        <v>277</v>
      </c>
      <c r="B1179" s="309" t="s">
        <v>403</v>
      </c>
      <c r="C1179" s="310" t="s">
        <v>426</v>
      </c>
      <c r="D1179" s="310" t="s">
        <v>427</v>
      </c>
      <c r="E1179" s="309">
        <v>601656.09398111259</v>
      </c>
      <c r="F1179" s="242" t="s">
        <v>886</v>
      </c>
      <c r="G1179" s="244" t="s">
        <v>955</v>
      </c>
      <c r="H1179" s="244" t="s">
        <v>429</v>
      </c>
      <c r="I1179" s="288">
        <v>1</v>
      </c>
      <c r="J1179" s="244" t="s">
        <v>873</v>
      </c>
      <c r="K1179" s="244">
        <v>1</v>
      </c>
      <c r="L1179" s="244">
        <v>1</v>
      </c>
      <c r="M1179" s="244" t="s">
        <v>89</v>
      </c>
      <c r="N1179" s="244">
        <f t="shared" si="28"/>
        <v>1</v>
      </c>
      <c r="R1179" s="301"/>
      <c r="S1179" s="301"/>
      <c r="T1179" s="301"/>
      <c r="U1179" s="301"/>
      <c r="V1179" s="301"/>
      <c r="W1179" s="301"/>
      <c r="X1179" s="301"/>
      <c r="Y1179" s="301"/>
      <c r="Z1179" s="301"/>
      <c r="AA1179" s="301"/>
      <c r="AB1179" s="301"/>
      <c r="AC1179" s="301"/>
      <c r="AD1179" s="301"/>
      <c r="AE1179" s="301"/>
      <c r="AF1179" s="301"/>
      <c r="AG1179" s="301"/>
      <c r="AH1179" s="301"/>
      <c r="AI1179" s="301"/>
    </row>
    <row r="1180" spans="1:35" ht="20.100000000000001" hidden="1" customHeight="1" x14ac:dyDescent="0.2">
      <c r="A1180" s="240">
        <v>278</v>
      </c>
      <c r="B1180" s="309" t="s">
        <v>403</v>
      </c>
      <c r="C1180" s="310" t="s">
        <v>426</v>
      </c>
      <c r="D1180" s="310" t="s">
        <v>427</v>
      </c>
      <c r="E1180" s="309">
        <v>601684.58364254748</v>
      </c>
      <c r="F1180" s="310" t="s">
        <v>892</v>
      </c>
      <c r="G1180" s="244" t="s">
        <v>982</v>
      </c>
      <c r="H1180" s="244" t="s">
        <v>429</v>
      </c>
      <c r="I1180" s="288">
        <v>1</v>
      </c>
      <c r="J1180" s="244" t="s">
        <v>873</v>
      </c>
      <c r="K1180" s="244">
        <v>1</v>
      </c>
      <c r="L1180" s="244">
        <v>2</v>
      </c>
      <c r="M1180" s="244" t="s">
        <v>89</v>
      </c>
      <c r="N1180" s="244">
        <f t="shared" si="28"/>
        <v>2</v>
      </c>
      <c r="R1180" s="301"/>
      <c r="S1180" s="301"/>
      <c r="T1180" s="301"/>
      <c r="U1180" s="301"/>
      <c r="V1180" s="301"/>
      <c r="W1180" s="301"/>
      <c r="X1180" s="301"/>
      <c r="Y1180" s="301"/>
      <c r="Z1180" s="301"/>
      <c r="AA1180" s="301"/>
      <c r="AB1180" s="301"/>
      <c r="AC1180" s="301"/>
      <c r="AD1180" s="301"/>
      <c r="AE1180" s="301"/>
      <c r="AF1180" s="301"/>
      <c r="AG1180" s="301"/>
      <c r="AH1180" s="301"/>
      <c r="AI1180" s="301"/>
    </row>
    <row r="1181" spans="1:35" ht="20.100000000000001" hidden="1" customHeight="1" x14ac:dyDescent="0.2">
      <c r="A1181" s="240">
        <v>279</v>
      </c>
      <c r="B1181" s="309" t="s">
        <v>403</v>
      </c>
      <c r="C1181" s="310" t="s">
        <v>426</v>
      </c>
      <c r="D1181" s="310" t="s">
        <v>427</v>
      </c>
      <c r="E1181" s="309">
        <v>601717.91940566653</v>
      </c>
      <c r="F1181" s="310" t="s">
        <v>871</v>
      </c>
      <c r="G1181" s="244" t="s">
        <v>872</v>
      </c>
      <c r="H1181" s="244" t="s">
        <v>429</v>
      </c>
      <c r="I1181" s="288">
        <v>1</v>
      </c>
      <c r="J1181" s="244" t="s">
        <v>873</v>
      </c>
      <c r="K1181" s="244">
        <v>1</v>
      </c>
      <c r="L1181" s="244">
        <v>1</v>
      </c>
      <c r="M1181" s="244" t="s">
        <v>89</v>
      </c>
      <c r="N1181" s="244">
        <f t="shared" si="28"/>
        <v>1</v>
      </c>
      <c r="R1181" s="301"/>
      <c r="S1181" s="301"/>
      <c r="T1181" s="301"/>
      <c r="U1181" s="301"/>
      <c r="V1181" s="301"/>
      <c r="W1181" s="301"/>
      <c r="X1181" s="301"/>
      <c r="Y1181" s="301"/>
      <c r="Z1181" s="301"/>
      <c r="AA1181" s="301"/>
      <c r="AB1181" s="301"/>
      <c r="AC1181" s="301"/>
      <c r="AD1181" s="301"/>
      <c r="AE1181" s="301"/>
      <c r="AF1181" s="301"/>
      <c r="AG1181" s="301"/>
      <c r="AH1181" s="301"/>
      <c r="AI1181" s="301"/>
    </row>
    <row r="1182" spans="1:35" ht="20.100000000000001" hidden="1" customHeight="1" x14ac:dyDescent="0.2">
      <c r="A1182" s="240">
        <v>280</v>
      </c>
      <c r="B1182" s="309" t="s">
        <v>403</v>
      </c>
      <c r="C1182" s="310" t="s">
        <v>426</v>
      </c>
      <c r="D1182" s="310" t="s">
        <v>427</v>
      </c>
      <c r="E1182" s="309">
        <v>601791.85577816481</v>
      </c>
      <c r="F1182" s="310" t="s">
        <v>879</v>
      </c>
      <c r="G1182" s="244" t="s">
        <v>983</v>
      </c>
      <c r="H1182" s="244" t="s">
        <v>429</v>
      </c>
      <c r="I1182" s="288">
        <v>1</v>
      </c>
      <c r="J1182" s="244" t="s">
        <v>873</v>
      </c>
      <c r="K1182" s="244" t="s">
        <v>89</v>
      </c>
      <c r="L1182" s="244" t="s">
        <v>89</v>
      </c>
      <c r="M1182" s="244">
        <v>1</v>
      </c>
      <c r="N1182" s="244">
        <f t="shared" si="28"/>
        <v>0.78539816339744828</v>
      </c>
      <c r="R1182" s="301"/>
      <c r="S1182" s="301"/>
      <c r="T1182" s="301"/>
      <c r="U1182" s="301"/>
      <c r="V1182" s="301"/>
      <c r="W1182" s="301"/>
      <c r="X1182" s="301"/>
      <c r="Y1182" s="301"/>
      <c r="Z1182" s="301"/>
      <c r="AA1182" s="301"/>
      <c r="AB1182" s="301"/>
      <c r="AC1182" s="301"/>
      <c r="AD1182" s="301"/>
      <c r="AE1182" s="301"/>
      <c r="AF1182" s="301"/>
      <c r="AG1182" s="301"/>
      <c r="AH1182" s="301"/>
      <c r="AI1182" s="301"/>
    </row>
    <row r="1183" spans="1:35" ht="20.100000000000001" hidden="1" customHeight="1" x14ac:dyDescent="0.2">
      <c r="A1183" s="240">
        <v>281</v>
      </c>
      <c r="B1183" s="309" t="s">
        <v>403</v>
      </c>
      <c r="C1183" s="310" t="s">
        <v>426</v>
      </c>
      <c r="D1183" s="310" t="s">
        <v>427</v>
      </c>
      <c r="E1183" s="309">
        <v>601854.57041231287</v>
      </c>
      <c r="F1183" s="310" t="s">
        <v>877</v>
      </c>
      <c r="G1183" s="244" t="s">
        <v>923</v>
      </c>
      <c r="H1183" s="244" t="s">
        <v>429</v>
      </c>
      <c r="I1183" s="288">
        <v>2</v>
      </c>
      <c r="J1183" s="244" t="s">
        <v>873</v>
      </c>
      <c r="K1183" s="244">
        <v>2.5</v>
      </c>
      <c r="L1183" s="244">
        <v>1.5</v>
      </c>
      <c r="M1183" s="244" t="s">
        <v>89</v>
      </c>
      <c r="N1183" s="244">
        <f t="shared" si="28"/>
        <v>3.75</v>
      </c>
      <c r="R1183" s="301"/>
      <c r="S1183" s="301"/>
      <c r="T1183" s="301"/>
      <c r="U1183" s="301"/>
      <c r="V1183" s="301"/>
      <c r="W1183" s="301"/>
      <c r="X1183" s="301"/>
      <c r="Y1183" s="301"/>
      <c r="Z1183" s="301"/>
      <c r="AA1183" s="301"/>
      <c r="AB1183" s="301"/>
      <c r="AC1183" s="301"/>
      <c r="AD1183" s="301"/>
      <c r="AE1183" s="301"/>
      <c r="AF1183" s="301"/>
      <c r="AG1183" s="301"/>
      <c r="AH1183" s="301"/>
      <c r="AI1183" s="301"/>
    </row>
    <row r="1184" spans="1:35" ht="20.100000000000001" hidden="1" customHeight="1" x14ac:dyDescent="0.2">
      <c r="A1184" s="240">
        <v>282</v>
      </c>
      <c r="B1184" s="309" t="s">
        <v>403</v>
      </c>
      <c r="C1184" s="310" t="s">
        <v>426</v>
      </c>
      <c r="D1184" s="310" t="s">
        <v>427</v>
      </c>
      <c r="E1184" s="309">
        <v>601975.82452753745</v>
      </c>
      <c r="F1184" s="310" t="s">
        <v>871</v>
      </c>
      <c r="G1184" s="244" t="s">
        <v>872</v>
      </c>
      <c r="H1184" s="244" t="s">
        <v>429</v>
      </c>
      <c r="I1184" s="288">
        <v>1</v>
      </c>
      <c r="J1184" s="244" t="s">
        <v>873</v>
      </c>
      <c r="K1184" s="244">
        <v>1</v>
      </c>
      <c r="L1184" s="244">
        <v>1</v>
      </c>
      <c r="M1184" s="244" t="s">
        <v>89</v>
      </c>
      <c r="N1184" s="244">
        <f t="shared" si="28"/>
        <v>1</v>
      </c>
      <c r="R1184" s="301"/>
      <c r="S1184" s="301"/>
      <c r="T1184" s="301"/>
      <c r="U1184" s="301"/>
      <c r="V1184" s="301"/>
      <c r="W1184" s="301"/>
      <c r="X1184" s="301"/>
      <c r="Y1184" s="301"/>
      <c r="Z1184" s="301"/>
      <c r="AA1184" s="301"/>
      <c r="AB1184" s="301"/>
      <c r="AC1184" s="301"/>
      <c r="AD1184" s="301"/>
      <c r="AE1184" s="301"/>
      <c r="AF1184" s="301"/>
      <c r="AG1184" s="301"/>
      <c r="AH1184" s="301"/>
      <c r="AI1184" s="301"/>
    </row>
    <row r="1185" spans="1:35" ht="20.100000000000001" hidden="1" customHeight="1" x14ac:dyDescent="0.2">
      <c r="A1185" s="240">
        <v>283</v>
      </c>
      <c r="B1185" s="309" t="s">
        <v>403</v>
      </c>
      <c r="C1185" s="310" t="s">
        <v>426</v>
      </c>
      <c r="D1185" s="310" t="s">
        <v>427</v>
      </c>
      <c r="E1185" s="309">
        <v>602005.47475448158</v>
      </c>
      <c r="F1185" s="310" t="s">
        <v>888</v>
      </c>
      <c r="G1185" s="244" t="s">
        <v>926</v>
      </c>
      <c r="H1185" s="244" t="s">
        <v>429</v>
      </c>
      <c r="I1185" s="288">
        <v>1</v>
      </c>
      <c r="J1185" s="244" t="s">
        <v>873</v>
      </c>
      <c r="K1185" s="244">
        <v>0.5</v>
      </c>
      <c r="L1185" s="244">
        <v>0.9</v>
      </c>
      <c r="M1185" s="244" t="s">
        <v>89</v>
      </c>
      <c r="N1185" s="244">
        <f t="shared" si="28"/>
        <v>0.45</v>
      </c>
      <c r="R1185" s="301"/>
      <c r="S1185" s="301"/>
      <c r="T1185" s="301"/>
      <c r="U1185" s="301"/>
      <c r="V1185" s="301"/>
      <c r="W1185" s="301"/>
      <c r="X1185" s="301"/>
      <c r="Y1185" s="301"/>
      <c r="Z1185" s="301"/>
      <c r="AA1185" s="301"/>
      <c r="AB1185" s="301"/>
      <c r="AC1185" s="301"/>
      <c r="AD1185" s="301"/>
      <c r="AE1185" s="301"/>
      <c r="AF1185" s="301"/>
      <c r="AG1185" s="301"/>
      <c r="AH1185" s="301"/>
      <c r="AI1185" s="301"/>
    </row>
    <row r="1186" spans="1:35" ht="20.100000000000001" hidden="1" customHeight="1" x14ac:dyDescent="0.2">
      <c r="A1186" s="240">
        <v>284</v>
      </c>
      <c r="B1186" s="309" t="s">
        <v>403</v>
      </c>
      <c r="C1186" s="310" t="s">
        <v>426</v>
      </c>
      <c r="D1186" s="310" t="s">
        <v>427</v>
      </c>
      <c r="E1186" s="309">
        <v>602054.09559381893</v>
      </c>
      <c r="F1186" s="242" t="s">
        <v>886</v>
      </c>
      <c r="G1186" s="244" t="s">
        <v>954</v>
      </c>
      <c r="H1186" s="244" t="s">
        <v>429</v>
      </c>
      <c r="I1186" s="288">
        <v>1</v>
      </c>
      <c r="J1186" s="244" t="s">
        <v>873</v>
      </c>
      <c r="K1186" s="244">
        <v>1</v>
      </c>
      <c r="L1186" s="244">
        <v>1</v>
      </c>
      <c r="M1186" s="244" t="s">
        <v>89</v>
      </c>
      <c r="N1186" s="244">
        <f t="shared" si="28"/>
        <v>1</v>
      </c>
      <c r="R1186" s="301"/>
      <c r="S1186" s="301"/>
      <c r="T1186" s="301"/>
      <c r="U1186" s="301"/>
      <c r="V1186" s="301"/>
      <c r="W1186" s="301"/>
      <c r="X1186" s="301"/>
      <c r="Y1186" s="301"/>
      <c r="Z1186" s="301"/>
      <c r="AA1186" s="301"/>
      <c r="AB1186" s="301"/>
      <c r="AC1186" s="301"/>
      <c r="AD1186" s="301"/>
      <c r="AE1186" s="301"/>
      <c r="AF1186" s="301"/>
      <c r="AG1186" s="301"/>
      <c r="AH1186" s="301"/>
      <c r="AI1186" s="301"/>
    </row>
    <row r="1187" spans="1:35" ht="20.100000000000001" hidden="1" customHeight="1" x14ac:dyDescent="0.2">
      <c r="A1187" s="240">
        <v>285</v>
      </c>
      <c r="B1187" s="309" t="s">
        <v>403</v>
      </c>
      <c r="C1187" s="310" t="s">
        <v>426</v>
      </c>
      <c r="D1187" s="310" t="s">
        <v>427</v>
      </c>
      <c r="E1187" s="309">
        <v>602148.32096270705</v>
      </c>
      <c r="F1187" s="310" t="s">
        <v>895</v>
      </c>
      <c r="G1187" s="244" t="s">
        <v>994</v>
      </c>
      <c r="H1187" s="244" t="s">
        <v>429</v>
      </c>
      <c r="I1187" s="288">
        <v>1</v>
      </c>
      <c r="J1187" s="244" t="s">
        <v>906</v>
      </c>
      <c r="K1187" s="244">
        <v>3.5</v>
      </c>
      <c r="L1187" s="244">
        <v>2.5</v>
      </c>
      <c r="M1187" s="244" t="s">
        <v>89</v>
      </c>
      <c r="N1187" s="244">
        <f t="shared" si="28"/>
        <v>8.75</v>
      </c>
      <c r="R1187" s="301"/>
      <c r="S1187" s="301"/>
      <c r="T1187" s="301"/>
      <c r="U1187" s="301"/>
      <c r="V1187" s="301"/>
      <c r="W1187" s="301"/>
      <c r="X1187" s="301"/>
      <c r="Y1187" s="301"/>
      <c r="Z1187" s="301"/>
      <c r="AA1187" s="301"/>
      <c r="AB1187" s="301"/>
      <c r="AC1187" s="301"/>
      <c r="AD1187" s="301"/>
      <c r="AE1187" s="301"/>
      <c r="AF1187" s="301"/>
      <c r="AG1187" s="301"/>
      <c r="AH1187" s="301"/>
      <c r="AI1187" s="301"/>
    </row>
    <row r="1188" spans="1:35" ht="20.100000000000001" hidden="1" customHeight="1" x14ac:dyDescent="0.2">
      <c r="A1188" s="240">
        <v>286</v>
      </c>
      <c r="B1188" s="309" t="s">
        <v>403</v>
      </c>
      <c r="C1188" s="310" t="s">
        <v>426</v>
      </c>
      <c r="D1188" s="310" t="s">
        <v>427</v>
      </c>
      <c r="E1188" s="309">
        <v>602149.93932700972</v>
      </c>
      <c r="F1188" s="310" t="s">
        <v>871</v>
      </c>
      <c r="G1188" s="244" t="s">
        <v>872</v>
      </c>
      <c r="H1188" s="244" t="s">
        <v>429</v>
      </c>
      <c r="I1188" s="288">
        <v>1</v>
      </c>
      <c r="J1188" s="244" t="s">
        <v>919</v>
      </c>
      <c r="K1188" s="244">
        <v>1</v>
      </c>
      <c r="L1188" s="244">
        <v>1</v>
      </c>
      <c r="M1188" s="244" t="s">
        <v>89</v>
      </c>
      <c r="N1188" s="244">
        <f t="shared" si="28"/>
        <v>1</v>
      </c>
      <c r="R1188" s="301"/>
      <c r="S1188" s="301"/>
      <c r="T1188" s="301"/>
      <c r="U1188" s="301"/>
      <c r="V1188" s="301"/>
      <c r="W1188" s="301"/>
      <c r="X1188" s="301"/>
      <c r="Y1188" s="301"/>
      <c r="Z1188" s="301"/>
      <c r="AA1188" s="301"/>
      <c r="AB1188" s="301"/>
      <c r="AC1188" s="301"/>
      <c r="AD1188" s="301"/>
      <c r="AE1188" s="301"/>
      <c r="AF1188" s="301"/>
      <c r="AG1188" s="301"/>
      <c r="AH1188" s="301"/>
      <c r="AI1188" s="301"/>
    </row>
    <row r="1189" spans="1:35" ht="20.100000000000001" hidden="1" customHeight="1" x14ac:dyDescent="0.2">
      <c r="A1189" s="240">
        <v>287</v>
      </c>
      <c r="B1189" s="309" t="s">
        <v>403</v>
      </c>
      <c r="C1189" s="310" t="s">
        <v>426</v>
      </c>
      <c r="D1189" s="310" t="s">
        <v>427</v>
      </c>
      <c r="E1189" s="309">
        <v>602171.47025306278</v>
      </c>
      <c r="F1189" s="310" t="s">
        <v>871</v>
      </c>
      <c r="G1189" s="244" t="s">
        <v>872</v>
      </c>
      <c r="H1189" s="244" t="s">
        <v>429</v>
      </c>
      <c r="I1189" s="288">
        <v>1</v>
      </c>
      <c r="J1189" s="244" t="s">
        <v>873</v>
      </c>
      <c r="K1189" s="244">
        <v>1</v>
      </c>
      <c r="L1189" s="244">
        <v>1</v>
      </c>
      <c r="M1189" s="244" t="s">
        <v>89</v>
      </c>
      <c r="N1189" s="244">
        <f t="shared" si="28"/>
        <v>1</v>
      </c>
      <c r="R1189" s="301"/>
      <c r="S1189" s="301"/>
      <c r="T1189" s="301"/>
      <c r="U1189" s="301"/>
      <c r="V1189" s="301"/>
      <c r="W1189" s="301"/>
      <c r="X1189" s="301"/>
      <c r="Y1189" s="301"/>
      <c r="Z1189" s="301"/>
      <c r="AA1189" s="301"/>
      <c r="AB1189" s="301"/>
      <c r="AC1189" s="301"/>
      <c r="AD1189" s="301"/>
      <c r="AE1189" s="301"/>
      <c r="AF1189" s="301"/>
      <c r="AG1189" s="301"/>
      <c r="AH1189" s="301"/>
      <c r="AI1189" s="301"/>
    </row>
    <row r="1190" spans="1:35" ht="20.100000000000001" hidden="1" customHeight="1" x14ac:dyDescent="0.2">
      <c r="A1190" s="240">
        <v>288</v>
      </c>
      <c r="B1190" s="309" t="s">
        <v>403</v>
      </c>
      <c r="C1190" s="310" t="s">
        <v>426</v>
      </c>
      <c r="D1190" s="310" t="s">
        <v>427</v>
      </c>
      <c r="E1190" s="309">
        <v>602174.16609696671</v>
      </c>
      <c r="F1190" s="242" t="s">
        <v>886</v>
      </c>
      <c r="G1190" s="244" t="s">
        <v>954</v>
      </c>
      <c r="H1190" s="244" t="s">
        <v>429</v>
      </c>
      <c r="I1190" s="288">
        <v>1</v>
      </c>
      <c r="J1190" s="244" t="s">
        <v>873</v>
      </c>
      <c r="K1190" s="244">
        <v>0.5</v>
      </c>
      <c r="L1190" s="244">
        <v>0.5</v>
      </c>
      <c r="M1190" s="244" t="s">
        <v>89</v>
      </c>
      <c r="N1190" s="244">
        <f t="shared" si="28"/>
        <v>0.25</v>
      </c>
      <c r="R1190" s="301"/>
      <c r="S1190" s="301"/>
      <c r="T1190" s="301"/>
      <c r="U1190" s="301"/>
      <c r="V1190" s="301"/>
      <c r="W1190" s="301"/>
      <c r="X1190" s="301"/>
      <c r="Y1190" s="301"/>
      <c r="Z1190" s="301"/>
      <c r="AA1190" s="301"/>
      <c r="AB1190" s="301"/>
      <c r="AC1190" s="301"/>
      <c r="AD1190" s="301"/>
      <c r="AE1190" s="301"/>
      <c r="AF1190" s="301"/>
      <c r="AG1190" s="301"/>
      <c r="AH1190" s="301"/>
      <c r="AI1190" s="301"/>
    </row>
    <row r="1191" spans="1:35" ht="20.100000000000001" hidden="1" customHeight="1" x14ac:dyDescent="0.2">
      <c r="A1191" s="240">
        <v>289</v>
      </c>
      <c r="B1191" s="309" t="s">
        <v>403</v>
      </c>
      <c r="C1191" s="310" t="s">
        <v>426</v>
      </c>
      <c r="D1191" s="310" t="s">
        <v>427</v>
      </c>
      <c r="E1191" s="309">
        <v>602187.7978568112</v>
      </c>
      <c r="F1191" s="242" t="s">
        <v>886</v>
      </c>
      <c r="G1191" s="244" t="s">
        <v>954</v>
      </c>
      <c r="H1191" s="244" t="s">
        <v>429</v>
      </c>
      <c r="I1191" s="288">
        <v>1</v>
      </c>
      <c r="J1191" s="244" t="s">
        <v>873</v>
      </c>
      <c r="K1191" s="244">
        <v>0.5</v>
      </c>
      <c r="L1191" s="244">
        <v>0.5</v>
      </c>
      <c r="M1191" s="244" t="s">
        <v>89</v>
      </c>
      <c r="N1191" s="244">
        <f t="shared" si="28"/>
        <v>0.25</v>
      </c>
      <c r="R1191" s="301"/>
      <c r="S1191" s="301"/>
      <c r="T1191" s="301"/>
      <c r="U1191" s="301"/>
      <c r="V1191" s="301"/>
      <c r="W1191" s="301"/>
      <c r="X1191" s="301"/>
      <c r="Y1191" s="301"/>
      <c r="Z1191" s="301"/>
      <c r="AA1191" s="301"/>
      <c r="AB1191" s="301"/>
      <c r="AC1191" s="301"/>
      <c r="AD1191" s="301"/>
      <c r="AE1191" s="301"/>
      <c r="AF1191" s="301"/>
      <c r="AG1191" s="301"/>
      <c r="AH1191" s="301"/>
      <c r="AI1191" s="301"/>
    </row>
    <row r="1192" spans="1:35" ht="20.100000000000001" hidden="1" customHeight="1" x14ac:dyDescent="0.2">
      <c r="A1192" s="240">
        <v>290</v>
      </c>
      <c r="B1192" s="309" t="s">
        <v>403</v>
      </c>
      <c r="C1192" s="310" t="s">
        <v>426</v>
      </c>
      <c r="D1192" s="310" t="s">
        <v>427</v>
      </c>
      <c r="E1192" s="309">
        <v>602195.30105400237</v>
      </c>
      <c r="F1192" s="310" t="s">
        <v>871</v>
      </c>
      <c r="G1192" s="244" t="s">
        <v>927</v>
      </c>
      <c r="H1192" s="244" t="s">
        <v>429</v>
      </c>
      <c r="I1192" s="288">
        <v>1</v>
      </c>
      <c r="J1192" s="244" t="s">
        <v>873</v>
      </c>
      <c r="K1192" s="244">
        <v>1</v>
      </c>
      <c r="L1192" s="244">
        <v>1</v>
      </c>
      <c r="M1192" s="244" t="s">
        <v>89</v>
      </c>
      <c r="N1192" s="244">
        <f t="shared" si="28"/>
        <v>1</v>
      </c>
      <c r="R1192" s="301"/>
      <c r="S1192" s="301"/>
      <c r="T1192" s="301"/>
      <c r="U1192" s="301"/>
      <c r="V1192" s="301"/>
      <c r="W1192" s="301"/>
      <c r="X1192" s="301"/>
      <c r="Y1192" s="301"/>
      <c r="Z1192" s="301"/>
      <c r="AA1192" s="301"/>
      <c r="AB1192" s="301"/>
      <c r="AC1192" s="301"/>
      <c r="AD1192" s="301"/>
      <c r="AE1192" s="301"/>
      <c r="AF1192" s="301"/>
      <c r="AG1192" s="301"/>
      <c r="AH1192" s="301"/>
      <c r="AI1192" s="301"/>
    </row>
    <row r="1193" spans="1:35" ht="20.100000000000001" hidden="1" customHeight="1" x14ac:dyDescent="0.2">
      <c r="A1193" s="240">
        <v>291</v>
      </c>
      <c r="B1193" s="309" t="s">
        <v>403</v>
      </c>
      <c r="C1193" s="310" t="s">
        <v>426</v>
      </c>
      <c r="D1193" s="310" t="s">
        <v>427</v>
      </c>
      <c r="E1193" s="309">
        <v>602310.39926079637</v>
      </c>
      <c r="F1193" s="310" t="s">
        <v>871</v>
      </c>
      <c r="G1193" s="244" t="s">
        <v>872</v>
      </c>
      <c r="H1193" s="244" t="s">
        <v>429</v>
      </c>
      <c r="I1193" s="288">
        <v>1</v>
      </c>
      <c r="J1193" s="244" t="s">
        <v>919</v>
      </c>
      <c r="K1193" s="244">
        <v>1</v>
      </c>
      <c r="L1193" s="244">
        <v>1</v>
      </c>
      <c r="M1193" s="244" t="s">
        <v>89</v>
      </c>
      <c r="N1193" s="244">
        <f t="shared" si="28"/>
        <v>1</v>
      </c>
      <c r="R1193" s="301"/>
      <c r="S1193" s="301"/>
      <c r="T1193" s="301"/>
      <c r="U1193" s="301"/>
      <c r="V1193" s="301"/>
      <c r="W1193" s="301"/>
      <c r="X1193" s="301"/>
      <c r="Y1193" s="301"/>
      <c r="Z1193" s="301"/>
      <c r="AA1193" s="301"/>
      <c r="AB1193" s="301"/>
      <c r="AC1193" s="301"/>
      <c r="AD1193" s="301"/>
      <c r="AE1193" s="301"/>
      <c r="AF1193" s="301"/>
      <c r="AG1193" s="301"/>
      <c r="AH1193" s="301"/>
      <c r="AI1193" s="301"/>
    </row>
    <row r="1194" spans="1:35" ht="20.100000000000001" hidden="1" customHeight="1" x14ac:dyDescent="0.2">
      <c r="A1194" s="240">
        <v>292</v>
      </c>
      <c r="B1194" s="309" t="s">
        <v>403</v>
      </c>
      <c r="C1194" s="310" t="s">
        <v>426</v>
      </c>
      <c r="D1194" s="310" t="s">
        <v>427</v>
      </c>
      <c r="E1194" s="309">
        <v>602311.35950966727</v>
      </c>
      <c r="F1194" s="310" t="s">
        <v>895</v>
      </c>
      <c r="G1194" s="244" t="s">
        <v>994</v>
      </c>
      <c r="H1194" s="244" t="s">
        <v>429</v>
      </c>
      <c r="I1194" s="288">
        <v>1</v>
      </c>
      <c r="J1194" s="244" t="s">
        <v>906</v>
      </c>
      <c r="K1194" s="244">
        <v>3.5</v>
      </c>
      <c r="L1194" s="244">
        <v>2.5</v>
      </c>
      <c r="M1194" s="244" t="s">
        <v>89</v>
      </c>
      <c r="N1194" s="244">
        <f t="shared" si="28"/>
        <v>8.75</v>
      </c>
      <c r="R1194" s="301"/>
      <c r="S1194" s="301"/>
      <c r="T1194" s="301"/>
      <c r="U1194" s="301"/>
      <c r="V1194" s="301"/>
      <c r="W1194" s="301"/>
      <c r="X1194" s="301"/>
      <c r="Y1194" s="301"/>
      <c r="Z1194" s="301"/>
      <c r="AA1194" s="301"/>
      <c r="AB1194" s="301"/>
      <c r="AC1194" s="301"/>
      <c r="AD1194" s="301"/>
      <c r="AE1194" s="301"/>
      <c r="AF1194" s="301"/>
      <c r="AG1194" s="301"/>
      <c r="AH1194" s="301"/>
      <c r="AI1194" s="301"/>
    </row>
    <row r="1195" spans="1:35" ht="20.100000000000001" hidden="1" customHeight="1" x14ac:dyDescent="0.2">
      <c r="A1195" s="240">
        <v>293</v>
      </c>
      <c r="B1195" s="309" t="s">
        <v>403</v>
      </c>
      <c r="C1195" s="310" t="s">
        <v>426</v>
      </c>
      <c r="D1195" s="310" t="s">
        <v>427</v>
      </c>
      <c r="E1195" s="309">
        <v>602480.21269888501</v>
      </c>
      <c r="F1195" s="310" t="s">
        <v>871</v>
      </c>
      <c r="G1195" s="244" t="s">
        <v>872</v>
      </c>
      <c r="H1195" s="244" t="s">
        <v>429</v>
      </c>
      <c r="I1195" s="288">
        <v>1</v>
      </c>
      <c r="J1195" s="244" t="s">
        <v>919</v>
      </c>
      <c r="K1195" s="244">
        <v>1</v>
      </c>
      <c r="L1195" s="244">
        <v>1</v>
      </c>
      <c r="M1195" s="244" t="s">
        <v>89</v>
      </c>
      <c r="N1195" s="244">
        <f t="shared" si="28"/>
        <v>1</v>
      </c>
      <c r="R1195" s="301"/>
      <c r="S1195" s="301"/>
      <c r="T1195" s="301"/>
      <c r="U1195" s="301"/>
      <c r="V1195" s="301"/>
      <c r="W1195" s="301"/>
      <c r="X1195" s="301"/>
      <c r="Y1195" s="301"/>
      <c r="Z1195" s="301"/>
      <c r="AA1195" s="301"/>
      <c r="AB1195" s="301"/>
      <c r="AC1195" s="301"/>
      <c r="AD1195" s="301"/>
      <c r="AE1195" s="301"/>
      <c r="AF1195" s="301"/>
      <c r="AG1195" s="301"/>
      <c r="AH1195" s="301"/>
      <c r="AI1195" s="301"/>
    </row>
    <row r="1196" spans="1:35" ht="20.100000000000001" hidden="1" customHeight="1" x14ac:dyDescent="0.2">
      <c r="A1196" s="240">
        <v>294</v>
      </c>
      <c r="B1196" s="309" t="s">
        <v>403</v>
      </c>
      <c r="C1196" s="310" t="s">
        <v>426</v>
      </c>
      <c r="D1196" s="310" t="s">
        <v>427</v>
      </c>
      <c r="E1196" s="309">
        <v>602511.02731871209</v>
      </c>
      <c r="F1196" s="310" t="s">
        <v>892</v>
      </c>
      <c r="G1196" s="244" t="s">
        <v>903</v>
      </c>
      <c r="H1196" s="244" t="s">
        <v>429</v>
      </c>
      <c r="I1196" s="288">
        <v>1</v>
      </c>
      <c r="J1196" s="244" t="s">
        <v>919</v>
      </c>
      <c r="K1196" s="244">
        <v>1</v>
      </c>
      <c r="L1196" s="244">
        <v>2</v>
      </c>
      <c r="M1196" s="244" t="s">
        <v>89</v>
      </c>
      <c r="N1196" s="244">
        <f t="shared" si="28"/>
        <v>2</v>
      </c>
      <c r="R1196" s="301"/>
      <c r="S1196" s="301"/>
      <c r="T1196" s="301"/>
      <c r="U1196" s="301"/>
      <c r="V1196" s="301"/>
      <c r="W1196" s="301"/>
      <c r="X1196" s="301"/>
      <c r="Y1196" s="301"/>
      <c r="Z1196" s="301"/>
      <c r="AA1196" s="301"/>
      <c r="AB1196" s="301"/>
      <c r="AC1196" s="301"/>
      <c r="AD1196" s="301"/>
      <c r="AE1196" s="301"/>
      <c r="AF1196" s="301"/>
      <c r="AG1196" s="301"/>
      <c r="AH1196" s="301"/>
      <c r="AI1196" s="301"/>
    </row>
    <row r="1197" spans="1:35" ht="20.100000000000001" hidden="1" customHeight="1" x14ac:dyDescent="0.2">
      <c r="A1197" s="240">
        <v>295</v>
      </c>
      <c r="B1197" s="309" t="s">
        <v>403</v>
      </c>
      <c r="C1197" s="310" t="s">
        <v>426</v>
      </c>
      <c r="D1197" s="310" t="s">
        <v>427</v>
      </c>
      <c r="E1197" s="309">
        <v>602562.27115060156</v>
      </c>
      <c r="F1197" s="310" t="s">
        <v>871</v>
      </c>
      <c r="G1197" s="244" t="s">
        <v>995</v>
      </c>
      <c r="H1197" s="244" t="s">
        <v>429</v>
      </c>
      <c r="I1197" s="288">
        <v>1</v>
      </c>
      <c r="J1197" s="244" t="s">
        <v>919</v>
      </c>
      <c r="K1197" s="244">
        <v>1</v>
      </c>
      <c r="L1197" s="244">
        <v>1</v>
      </c>
      <c r="M1197" s="244" t="s">
        <v>89</v>
      </c>
      <c r="N1197" s="244">
        <f t="shared" si="28"/>
        <v>1</v>
      </c>
      <c r="R1197" s="301"/>
      <c r="S1197" s="301"/>
      <c r="T1197" s="301"/>
      <c r="U1197" s="301"/>
      <c r="V1197" s="301"/>
      <c r="W1197" s="301"/>
      <c r="X1197" s="301"/>
      <c r="Y1197" s="301"/>
      <c r="Z1197" s="301"/>
      <c r="AA1197" s="301"/>
      <c r="AB1197" s="301"/>
      <c r="AC1197" s="301"/>
      <c r="AD1197" s="301"/>
      <c r="AE1197" s="301"/>
      <c r="AF1197" s="301"/>
      <c r="AG1197" s="301"/>
      <c r="AH1197" s="301"/>
      <c r="AI1197" s="301"/>
    </row>
    <row r="1198" spans="1:35" ht="20.100000000000001" hidden="1" customHeight="1" x14ac:dyDescent="0.2">
      <c r="A1198" s="240">
        <v>296</v>
      </c>
      <c r="B1198" s="309" t="s">
        <v>403</v>
      </c>
      <c r="C1198" s="310" t="s">
        <v>426</v>
      </c>
      <c r="D1198" s="310" t="s">
        <v>427</v>
      </c>
      <c r="E1198" s="309">
        <v>602588.1505628142</v>
      </c>
      <c r="F1198" s="310" t="s">
        <v>871</v>
      </c>
      <c r="G1198" s="244" t="s">
        <v>872</v>
      </c>
      <c r="H1198" s="244" t="s">
        <v>429</v>
      </c>
      <c r="I1198" s="288">
        <v>1</v>
      </c>
      <c r="J1198" s="244" t="s">
        <v>919</v>
      </c>
      <c r="K1198" s="244">
        <v>1</v>
      </c>
      <c r="L1198" s="244">
        <v>1</v>
      </c>
      <c r="M1198" s="244" t="s">
        <v>89</v>
      </c>
      <c r="N1198" s="244">
        <f t="shared" si="28"/>
        <v>1</v>
      </c>
      <c r="R1198" s="301"/>
      <c r="S1198" s="301"/>
      <c r="T1198" s="301"/>
      <c r="U1198" s="301"/>
      <c r="V1198" s="301"/>
      <c r="W1198" s="301"/>
      <c r="X1198" s="301"/>
      <c r="Y1198" s="301"/>
      <c r="Z1198" s="301"/>
      <c r="AA1198" s="301"/>
      <c r="AB1198" s="301"/>
      <c r="AC1198" s="301"/>
      <c r="AD1198" s="301"/>
      <c r="AE1198" s="301"/>
      <c r="AF1198" s="301"/>
      <c r="AG1198" s="301"/>
      <c r="AH1198" s="301"/>
      <c r="AI1198" s="301"/>
    </row>
    <row r="1199" spans="1:35" ht="20.100000000000001" hidden="1" customHeight="1" x14ac:dyDescent="0.2">
      <c r="A1199" s="240">
        <v>297</v>
      </c>
      <c r="B1199" s="309" t="s">
        <v>403</v>
      </c>
      <c r="C1199" s="310" t="s">
        <v>426</v>
      </c>
      <c r="D1199" s="310" t="s">
        <v>427</v>
      </c>
      <c r="E1199" s="309">
        <v>602683.08864883729</v>
      </c>
      <c r="F1199" s="310" t="s">
        <v>879</v>
      </c>
      <c r="G1199" s="244" t="s">
        <v>996</v>
      </c>
      <c r="H1199" s="244" t="s">
        <v>429</v>
      </c>
      <c r="I1199" s="288">
        <v>1</v>
      </c>
      <c r="J1199" s="244" t="s">
        <v>919</v>
      </c>
      <c r="K1199" s="244" t="s">
        <v>89</v>
      </c>
      <c r="L1199" s="244" t="s">
        <v>89</v>
      </c>
      <c r="M1199" s="244">
        <v>1</v>
      </c>
      <c r="N1199" s="244">
        <f t="shared" si="28"/>
        <v>0.78539816339744828</v>
      </c>
      <c r="R1199" s="301"/>
      <c r="S1199" s="301"/>
      <c r="T1199" s="301"/>
      <c r="U1199" s="301"/>
      <c r="V1199" s="301"/>
      <c r="W1199" s="301"/>
      <c r="X1199" s="301"/>
      <c r="Y1199" s="301"/>
      <c r="Z1199" s="301"/>
      <c r="AA1199" s="301"/>
      <c r="AB1199" s="301"/>
      <c r="AC1199" s="301"/>
      <c r="AD1199" s="301"/>
      <c r="AE1199" s="301"/>
      <c r="AF1199" s="301"/>
      <c r="AG1199" s="301"/>
      <c r="AH1199" s="301"/>
      <c r="AI1199" s="301"/>
    </row>
    <row r="1200" spans="1:35" ht="20.100000000000001" hidden="1" customHeight="1" x14ac:dyDescent="0.2">
      <c r="A1200" s="240">
        <v>298</v>
      </c>
      <c r="B1200" s="309" t="s">
        <v>403</v>
      </c>
      <c r="C1200" s="310" t="s">
        <v>426</v>
      </c>
      <c r="D1200" s="310" t="s">
        <v>427</v>
      </c>
      <c r="E1200" s="309">
        <v>602742.90432294679</v>
      </c>
      <c r="F1200" s="310" t="s">
        <v>871</v>
      </c>
      <c r="G1200" s="244" t="s">
        <v>995</v>
      </c>
      <c r="H1200" s="244" t="s">
        <v>429</v>
      </c>
      <c r="I1200" s="288">
        <v>1</v>
      </c>
      <c r="J1200" s="244" t="s">
        <v>919</v>
      </c>
      <c r="K1200" s="244">
        <v>1</v>
      </c>
      <c r="L1200" s="244">
        <v>1</v>
      </c>
      <c r="M1200" s="244" t="s">
        <v>89</v>
      </c>
      <c r="N1200" s="244">
        <f t="shared" si="28"/>
        <v>1</v>
      </c>
      <c r="R1200" s="301"/>
      <c r="S1200" s="301"/>
      <c r="T1200" s="301"/>
      <c r="U1200" s="301"/>
      <c r="V1200" s="301"/>
      <c r="W1200" s="301"/>
      <c r="X1200" s="301"/>
      <c r="Y1200" s="301"/>
      <c r="Z1200" s="301"/>
      <c r="AA1200" s="301"/>
      <c r="AB1200" s="301"/>
      <c r="AC1200" s="301"/>
      <c r="AD1200" s="301"/>
      <c r="AE1200" s="301"/>
      <c r="AF1200" s="301"/>
      <c r="AG1200" s="301"/>
      <c r="AH1200" s="301"/>
      <c r="AI1200" s="301"/>
    </row>
    <row r="1201" spans="1:35" ht="20.100000000000001" hidden="1" customHeight="1" x14ac:dyDescent="0.2">
      <c r="A1201" s="240">
        <v>299</v>
      </c>
      <c r="B1201" s="309" t="s">
        <v>403</v>
      </c>
      <c r="C1201" s="310" t="s">
        <v>426</v>
      </c>
      <c r="D1201" s="310" t="s">
        <v>427</v>
      </c>
      <c r="E1201" s="309">
        <v>602813.31085661333</v>
      </c>
      <c r="F1201" s="310" t="s">
        <v>871</v>
      </c>
      <c r="G1201" s="244" t="s">
        <v>872</v>
      </c>
      <c r="H1201" s="244" t="s">
        <v>429</v>
      </c>
      <c r="I1201" s="288">
        <v>1</v>
      </c>
      <c r="J1201" s="244" t="s">
        <v>919</v>
      </c>
      <c r="K1201" s="244">
        <v>1</v>
      </c>
      <c r="L1201" s="244">
        <v>1</v>
      </c>
      <c r="M1201" s="244" t="s">
        <v>89</v>
      </c>
      <c r="N1201" s="244">
        <f t="shared" si="28"/>
        <v>1</v>
      </c>
      <c r="R1201" s="301"/>
      <c r="S1201" s="301"/>
      <c r="T1201" s="301"/>
      <c r="U1201" s="301"/>
      <c r="V1201" s="301"/>
      <c r="W1201" s="301"/>
      <c r="X1201" s="301"/>
      <c r="Y1201" s="301"/>
      <c r="Z1201" s="301"/>
      <c r="AA1201" s="301"/>
      <c r="AB1201" s="301"/>
      <c r="AC1201" s="301"/>
      <c r="AD1201" s="301"/>
      <c r="AE1201" s="301"/>
      <c r="AF1201" s="301"/>
      <c r="AG1201" s="301"/>
      <c r="AH1201" s="301"/>
      <c r="AI1201" s="301"/>
    </row>
    <row r="1202" spans="1:35" ht="20.100000000000001" hidden="1" customHeight="1" x14ac:dyDescent="0.2">
      <c r="A1202" s="240">
        <v>300</v>
      </c>
      <c r="B1202" s="309" t="s">
        <v>403</v>
      </c>
      <c r="C1202" s="310" t="s">
        <v>426</v>
      </c>
      <c r="D1202" s="310" t="s">
        <v>427</v>
      </c>
      <c r="E1202" s="309">
        <v>602862.31916910142</v>
      </c>
      <c r="F1202" s="310" t="s">
        <v>871</v>
      </c>
      <c r="G1202" s="244" t="s">
        <v>990</v>
      </c>
      <c r="H1202" s="244" t="s">
        <v>429</v>
      </c>
      <c r="I1202" s="288">
        <v>1</v>
      </c>
      <c r="J1202" s="244" t="s">
        <v>919</v>
      </c>
      <c r="K1202" s="244">
        <v>1</v>
      </c>
      <c r="L1202" s="244">
        <v>1</v>
      </c>
      <c r="M1202" s="244" t="s">
        <v>89</v>
      </c>
      <c r="N1202" s="244">
        <f t="shared" si="28"/>
        <v>1</v>
      </c>
      <c r="R1202" s="301"/>
      <c r="S1202" s="301"/>
      <c r="T1202" s="301"/>
      <c r="U1202" s="301"/>
      <c r="V1202" s="301"/>
      <c r="W1202" s="301"/>
      <c r="X1202" s="301"/>
      <c r="Y1202" s="301"/>
      <c r="Z1202" s="301"/>
      <c r="AA1202" s="301"/>
      <c r="AB1202" s="301"/>
      <c r="AC1202" s="301"/>
      <c r="AD1202" s="301"/>
      <c r="AE1202" s="301"/>
      <c r="AF1202" s="301"/>
      <c r="AG1202" s="301"/>
      <c r="AH1202" s="301"/>
      <c r="AI1202" s="301"/>
    </row>
    <row r="1203" spans="1:35" ht="20.100000000000001" hidden="1" customHeight="1" x14ac:dyDescent="0.2">
      <c r="A1203" s="240">
        <v>301</v>
      </c>
      <c r="B1203" s="309" t="s">
        <v>403</v>
      </c>
      <c r="C1203" s="310" t="s">
        <v>426</v>
      </c>
      <c r="D1203" s="310" t="s">
        <v>427</v>
      </c>
      <c r="E1203" s="309">
        <v>602926.74599983753</v>
      </c>
      <c r="F1203" s="310" t="s">
        <v>888</v>
      </c>
      <c r="G1203" s="244" t="s">
        <v>937</v>
      </c>
      <c r="H1203" s="244" t="s">
        <v>429</v>
      </c>
      <c r="I1203" s="288">
        <v>1</v>
      </c>
      <c r="J1203" s="244" t="s">
        <v>919</v>
      </c>
      <c r="K1203" s="244">
        <v>3</v>
      </c>
      <c r="L1203" s="244">
        <v>2</v>
      </c>
      <c r="M1203" s="244" t="s">
        <v>89</v>
      </c>
      <c r="N1203" s="244">
        <f t="shared" si="28"/>
        <v>6</v>
      </c>
      <c r="R1203" s="301"/>
      <c r="S1203" s="301"/>
      <c r="T1203" s="301"/>
      <c r="U1203" s="301"/>
      <c r="V1203" s="301"/>
      <c r="W1203" s="301"/>
      <c r="X1203" s="301"/>
      <c r="Y1203" s="301"/>
      <c r="Z1203" s="301"/>
      <c r="AA1203" s="301"/>
      <c r="AB1203" s="301"/>
      <c r="AC1203" s="301"/>
      <c r="AD1203" s="301"/>
      <c r="AE1203" s="301"/>
      <c r="AF1203" s="301"/>
      <c r="AG1203" s="301"/>
      <c r="AH1203" s="301"/>
      <c r="AI1203" s="301"/>
    </row>
    <row r="1204" spans="1:35" ht="20.100000000000001" hidden="1" customHeight="1" x14ac:dyDescent="0.2">
      <c r="A1204" s="240">
        <v>302</v>
      </c>
      <c r="B1204" s="309" t="s">
        <v>403</v>
      </c>
      <c r="C1204" s="310" t="s">
        <v>426</v>
      </c>
      <c r="D1204" s="310" t="s">
        <v>427</v>
      </c>
      <c r="E1204" s="309">
        <v>602963.11880717415</v>
      </c>
      <c r="F1204" s="310" t="s">
        <v>871</v>
      </c>
      <c r="G1204" s="244" t="s">
        <v>995</v>
      </c>
      <c r="H1204" s="244" t="s">
        <v>429</v>
      </c>
      <c r="I1204" s="288">
        <v>1</v>
      </c>
      <c r="J1204" s="244" t="s">
        <v>919</v>
      </c>
      <c r="K1204" s="244">
        <v>1</v>
      </c>
      <c r="L1204" s="244">
        <v>1</v>
      </c>
      <c r="M1204" s="244" t="s">
        <v>89</v>
      </c>
      <c r="N1204" s="244">
        <f t="shared" si="28"/>
        <v>1</v>
      </c>
      <c r="R1204" s="301"/>
      <c r="S1204" s="301"/>
      <c r="T1204" s="301"/>
      <c r="U1204" s="301"/>
      <c r="V1204" s="301"/>
      <c r="W1204" s="301"/>
      <c r="X1204" s="301"/>
      <c r="Y1204" s="301"/>
      <c r="Z1204" s="301"/>
      <c r="AA1204" s="301"/>
      <c r="AB1204" s="301"/>
      <c r="AC1204" s="301"/>
      <c r="AD1204" s="301"/>
      <c r="AE1204" s="301"/>
      <c r="AF1204" s="301"/>
      <c r="AG1204" s="301"/>
      <c r="AH1204" s="301"/>
      <c r="AI1204" s="301"/>
    </row>
    <row r="1205" spans="1:35" ht="20.100000000000001" hidden="1" customHeight="1" x14ac:dyDescent="0.2">
      <c r="A1205" s="240">
        <v>303</v>
      </c>
      <c r="B1205" s="309" t="s">
        <v>403</v>
      </c>
      <c r="C1205" s="310" t="s">
        <v>426</v>
      </c>
      <c r="D1205" s="310" t="s">
        <v>427</v>
      </c>
      <c r="E1205" s="309">
        <v>602986.24669603689</v>
      </c>
      <c r="F1205" s="310" t="s">
        <v>895</v>
      </c>
      <c r="G1205" s="244" t="s">
        <v>994</v>
      </c>
      <c r="H1205" s="244" t="s">
        <v>429</v>
      </c>
      <c r="I1205" s="288">
        <v>2</v>
      </c>
      <c r="J1205" s="244" t="s">
        <v>919</v>
      </c>
      <c r="K1205" s="244">
        <v>3</v>
      </c>
      <c r="L1205" s="244">
        <v>1.5</v>
      </c>
      <c r="M1205" s="244" t="s">
        <v>89</v>
      </c>
      <c r="N1205" s="244">
        <f t="shared" si="28"/>
        <v>4.5</v>
      </c>
      <c r="R1205" s="301"/>
      <c r="S1205" s="301"/>
      <c r="T1205" s="301"/>
      <c r="U1205" s="301"/>
      <c r="V1205" s="301"/>
      <c r="W1205" s="301"/>
      <c r="X1205" s="301"/>
      <c r="Y1205" s="301"/>
      <c r="Z1205" s="301"/>
      <c r="AA1205" s="301"/>
      <c r="AB1205" s="301"/>
      <c r="AC1205" s="301"/>
      <c r="AD1205" s="301"/>
      <c r="AE1205" s="301"/>
      <c r="AF1205" s="301"/>
      <c r="AG1205" s="301"/>
      <c r="AH1205" s="301"/>
      <c r="AI1205" s="301"/>
    </row>
    <row r="1206" spans="1:35" ht="20.100000000000001" hidden="1" customHeight="1" x14ac:dyDescent="0.2">
      <c r="A1206" s="240">
        <v>304</v>
      </c>
      <c r="B1206" s="309" t="s">
        <v>403</v>
      </c>
      <c r="C1206" s="310" t="s">
        <v>426</v>
      </c>
      <c r="D1206" s="310" t="s">
        <v>427</v>
      </c>
      <c r="E1206" s="309">
        <v>603117.39711112902</v>
      </c>
      <c r="F1206" s="310" t="s">
        <v>879</v>
      </c>
      <c r="G1206" s="244" t="s">
        <v>917</v>
      </c>
      <c r="H1206" s="244" t="s">
        <v>429</v>
      </c>
      <c r="I1206" s="288">
        <v>1</v>
      </c>
      <c r="J1206" s="244" t="s">
        <v>919</v>
      </c>
      <c r="K1206" s="244" t="s">
        <v>89</v>
      </c>
      <c r="L1206" s="244" t="s">
        <v>89</v>
      </c>
      <c r="M1206" s="244">
        <v>1</v>
      </c>
      <c r="N1206" s="244">
        <f t="shared" si="28"/>
        <v>0.78539816339744828</v>
      </c>
      <c r="R1206" s="301"/>
      <c r="S1206" s="301"/>
      <c r="T1206" s="301"/>
      <c r="U1206" s="301"/>
      <c r="V1206" s="301"/>
      <c r="W1206" s="301"/>
      <c r="X1206" s="301"/>
      <c r="Y1206" s="301"/>
      <c r="Z1206" s="301"/>
      <c r="AA1206" s="301"/>
      <c r="AB1206" s="301"/>
      <c r="AC1206" s="301"/>
      <c r="AD1206" s="301"/>
      <c r="AE1206" s="301"/>
      <c r="AF1206" s="301"/>
      <c r="AG1206" s="301"/>
      <c r="AH1206" s="301"/>
      <c r="AI1206" s="301"/>
    </row>
    <row r="1207" spans="1:35" ht="20.100000000000001" hidden="1" customHeight="1" x14ac:dyDescent="0.2">
      <c r="A1207" s="240">
        <v>305</v>
      </c>
      <c r="B1207" s="309" t="s">
        <v>403</v>
      </c>
      <c r="C1207" s="310" t="s">
        <v>426</v>
      </c>
      <c r="D1207" s="310" t="s">
        <v>427</v>
      </c>
      <c r="E1207" s="309">
        <v>603242.76209309231</v>
      </c>
      <c r="F1207" s="310" t="s">
        <v>897</v>
      </c>
      <c r="G1207" s="244" t="s">
        <v>922</v>
      </c>
      <c r="H1207" s="244" t="s">
        <v>429</v>
      </c>
      <c r="I1207" s="288">
        <v>3</v>
      </c>
      <c r="J1207" s="244" t="s">
        <v>919</v>
      </c>
      <c r="K1207" s="244">
        <v>3</v>
      </c>
      <c r="L1207" s="244">
        <v>2</v>
      </c>
      <c r="M1207" s="244" t="s">
        <v>89</v>
      </c>
      <c r="N1207" s="244">
        <f t="shared" si="28"/>
        <v>6</v>
      </c>
      <c r="R1207" s="301"/>
      <c r="S1207" s="301"/>
      <c r="T1207" s="301"/>
      <c r="U1207" s="301"/>
      <c r="V1207" s="301"/>
      <c r="W1207" s="301"/>
      <c r="X1207" s="301"/>
      <c r="Y1207" s="301"/>
      <c r="Z1207" s="301"/>
      <c r="AA1207" s="301"/>
      <c r="AB1207" s="301"/>
      <c r="AC1207" s="301"/>
      <c r="AD1207" s="301"/>
      <c r="AE1207" s="301"/>
      <c r="AF1207" s="301"/>
      <c r="AG1207" s="301"/>
      <c r="AH1207" s="301"/>
      <c r="AI1207" s="301"/>
    </row>
    <row r="1208" spans="1:35" ht="20.100000000000001" hidden="1" customHeight="1" x14ac:dyDescent="0.2">
      <c r="A1208" s="240">
        <v>306</v>
      </c>
      <c r="B1208" s="309" t="s">
        <v>403</v>
      </c>
      <c r="C1208" s="310" t="s">
        <v>426</v>
      </c>
      <c r="D1208" s="310" t="s">
        <v>427</v>
      </c>
      <c r="E1208" s="309">
        <v>603356.19996101537</v>
      </c>
      <c r="F1208" s="310" t="s">
        <v>871</v>
      </c>
      <c r="G1208" s="244" t="s">
        <v>932</v>
      </c>
      <c r="H1208" s="244" t="s">
        <v>429</v>
      </c>
      <c r="I1208" s="288">
        <v>1</v>
      </c>
      <c r="J1208" s="244" t="s">
        <v>919</v>
      </c>
      <c r="K1208" s="244">
        <v>1</v>
      </c>
      <c r="L1208" s="244">
        <v>1</v>
      </c>
      <c r="M1208" s="244" t="s">
        <v>89</v>
      </c>
      <c r="N1208" s="244">
        <f t="shared" si="28"/>
        <v>1</v>
      </c>
      <c r="R1208" s="301"/>
      <c r="S1208" s="301"/>
      <c r="T1208" s="301"/>
      <c r="U1208" s="301"/>
      <c r="V1208" s="301"/>
      <c r="W1208" s="301"/>
      <c r="X1208" s="301"/>
      <c r="Y1208" s="301"/>
      <c r="Z1208" s="301"/>
      <c r="AA1208" s="301"/>
      <c r="AB1208" s="301"/>
      <c r="AC1208" s="301"/>
      <c r="AD1208" s="301"/>
      <c r="AE1208" s="301"/>
      <c r="AF1208" s="301"/>
      <c r="AG1208" s="301"/>
      <c r="AH1208" s="301"/>
      <c r="AI1208" s="301"/>
    </row>
    <row r="1209" spans="1:35" ht="20.100000000000001" hidden="1" customHeight="1" x14ac:dyDescent="0.2">
      <c r="A1209" s="240">
        <v>307</v>
      </c>
      <c r="B1209" s="309" t="s">
        <v>403</v>
      </c>
      <c r="C1209" s="310" t="s">
        <v>426</v>
      </c>
      <c r="D1209" s="310" t="s">
        <v>427</v>
      </c>
      <c r="E1209" s="309">
        <v>603394.74494415114</v>
      </c>
      <c r="F1209" s="310" t="s">
        <v>888</v>
      </c>
      <c r="G1209" s="244" t="s">
        <v>926</v>
      </c>
      <c r="H1209" s="244" t="s">
        <v>429</v>
      </c>
      <c r="I1209" s="288">
        <v>1</v>
      </c>
      <c r="J1209" s="244" t="s">
        <v>919</v>
      </c>
      <c r="K1209" s="244">
        <v>0.5</v>
      </c>
      <c r="L1209" s="244">
        <v>0.9</v>
      </c>
      <c r="M1209" s="244" t="s">
        <v>89</v>
      </c>
      <c r="N1209" s="244">
        <f t="shared" si="28"/>
        <v>0.45</v>
      </c>
      <c r="R1209" s="301"/>
      <c r="S1209" s="301"/>
      <c r="T1209" s="301"/>
      <c r="U1209" s="301"/>
      <c r="V1209" s="301"/>
      <c r="W1209" s="301"/>
      <c r="X1209" s="301"/>
      <c r="Y1209" s="301"/>
      <c r="Z1209" s="301"/>
      <c r="AA1209" s="301"/>
      <c r="AB1209" s="301"/>
      <c r="AC1209" s="301"/>
      <c r="AD1209" s="301"/>
      <c r="AE1209" s="301"/>
      <c r="AF1209" s="301"/>
      <c r="AG1209" s="301"/>
      <c r="AH1209" s="301"/>
      <c r="AI1209" s="301"/>
    </row>
    <row r="1210" spans="1:35" ht="20.100000000000001" hidden="1" customHeight="1" x14ac:dyDescent="0.2">
      <c r="A1210" s="240">
        <v>308</v>
      </c>
      <c r="B1210" s="309" t="s">
        <v>403</v>
      </c>
      <c r="C1210" s="310" t="s">
        <v>426</v>
      </c>
      <c r="D1210" s="310" t="s">
        <v>427</v>
      </c>
      <c r="E1210" s="309">
        <v>603406.00148403679</v>
      </c>
      <c r="F1210" s="310" t="s">
        <v>879</v>
      </c>
      <c r="G1210" s="244" t="s">
        <v>876</v>
      </c>
      <c r="H1210" s="244" t="s">
        <v>429</v>
      </c>
      <c r="I1210" s="288">
        <v>1</v>
      </c>
      <c r="J1210" s="244" t="s">
        <v>919</v>
      </c>
      <c r="K1210" s="244">
        <v>1</v>
      </c>
      <c r="L1210" s="244">
        <v>1</v>
      </c>
      <c r="M1210" s="244" t="s">
        <v>89</v>
      </c>
      <c r="N1210" s="244">
        <f t="shared" si="28"/>
        <v>1</v>
      </c>
      <c r="R1210" s="301"/>
      <c r="S1210" s="301"/>
      <c r="T1210" s="301"/>
      <c r="U1210" s="301"/>
      <c r="V1210" s="301"/>
      <c r="W1210" s="301"/>
      <c r="X1210" s="301"/>
      <c r="Y1210" s="301"/>
      <c r="Z1210" s="301"/>
      <c r="AA1210" s="301"/>
      <c r="AB1210" s="301"/>
      <c r="AC1210" s="301"/>
      <c r="AD1210" s="301"/>
      <c r="AE1210" s="301"/>
      <c r="AF1210" s="301"/>
      <c r="AG1210" s="301"/>
      <c r="AH1210" s="301"/>
      <c r="AI1210" s="301"/>
    </row>
    <row r="1211" spans="1:35" ht="20.100000000000001" hidden="1" customHeight="1" x14ac:dyDescent="0.2">
      <c r="A1211" s="240">
        <v>309</v>
      </c>
      <c r="B1211" s="309" t="s">
        <v>403</v>
      </c>
      <c r="C1211" s="310" t="s">
        <v>426</v>
      </c>
      <c r="D1211" s="310" t="s">
        <v>427</v>
      </c>
      <c r="E1211" s="309">
        <v>603424.06446830486</v>
      </c>
      <c r="F1211" s="310" t="s">
        <v>889</v>
      </c>
      <c r="G1211" s="244" t="s">
        <v>921</v>
      </c>
      <c r="H1211" s="244" t="s">
        <v>429</v>
      </c>
      <c r="I1211" s="288">
        <v>1</v>
      </c>
      <c r="J1211" s="244" t="s">
        <v>919</v>
      </c>
      <c r="K1211" s="244">
        <v>0.3</v>
      </c>
      <c r="L1211" s="244">
        <v>0.9</v>
      </c>
      <c r="M1211" s="244" t="s">
        <v>89</v>
      </c>
      <c r="N1211" s="244">
        <f t="shared" si="28"/>
        <v>0.27</v>
      </c>
      <c r="R1211" s="301"/>
      <c r="S1211" s="301"/>
      <c r="T1211" s="301"/>
      <c r="U1211" s="301"/>
      <c r="V1211" s="301"/>
      <c r="W1211" s="301"/>
      <c r="X1211" s="301"/>
      <c r="Y1211" s="301"/>
      <c r="Z1211" s="301"/>
      <c r="AA1211" s="301"/>
      <c r="AB1211" s="301"/>
      <c r="AC1211" s="301"/>
      <c r="AD1211" s="301"/>
      <c r="AE1211" s="301"/>
      <c r="AF1211" s="301"/>
      <c r="AG1211" s="301"/>
      <c r="AH1211" s="301"/>
      <c r="AI1211" s="301"/>
    </row>
    <row r="1212" spans="1:35" ht="20.100000000000001" hidden="1" customHeight="1" x14ac:dyDescent="0.2">
      <c r="A1212" s="240">
        <v>310</v>
      </c>
      <c r="B1212" s="309" t="s">
        <v>403</v>
      </c>
      <c r="C1212" s="310" t="s">
        <v>426</v>
      </c>
      <c r="D1212" s="310" t="s">
        <v>427</v>
      </c>
      <c r="E1212" s="309">
        <v>603429.32854029071</v>
      </c>
      <c r="F1212" s="310" t="s">
        <v>889</v>
      </c>
      <c r="G1212" s="244" t="s">
        <v>921</v>
      </c>
      <c r="H1212" s="244" t="s">
        <v>429</v>
      </c>
      <c r="I1212" s="288">
        <v>1</v>
      </c>
      <c r="J1212" s="244" t="s">
        <v>919</v>
      </c>
      <c r="K1212" s="244">
        <v>0.3</v>
      </c>
      <c r="L1212" s="244">
        <v>0.9</v>
      </c>
      <c r="M1212" s="244" t="s">
        <v>89</v>
      </c>
      <c r="N1212" s="244">
        <f t="shared" si="28"/>
        <v>0.27</v>
      </c>
      <c r="R1212" s="301"/>
      <c r="S1212" s="301"/>
      <c r="T1212" s="301"/>
      <c r="U1212" s="301"/>
      <c r="V1212" s="301"/>
      <c r="W1212" s="301"/>
      <c r="X1212" s="301"/>
      <c r="Y1212" s="301"/>
      <c r="Z1212" s="301"/>
      <c r="AA1212" s="301"/>
      <c r="AB1212" s="301"/>
      <c r="AC1212" s="301"/>
      <c r="AD1212" s="301"/>
      <c r="AE1212" s="301"/>
      <c r="AF1212" s="301"/>
      <c r="AG1212" s="301"/>
      <c r="AH1212" s="301"/>
      <c r="AI1212" s="301"/>
    </row>
    <row r="1213" spans="1:35" ht="20.100000000000001" hidden="1" customHeight="1" x14ac:dyDescent="0.2">
      <c r="A1213" s="240">
        <v>311</v>
      </c>
      <c r="B1213" s="309" t="s">
        <v>403</v>
      </c>
      <c r="C1213" s="310" t="s">
        <v>426</v>
      </c>
      <c r="D1213" s="310" t="s">
        <v>427</v>
      </c>
      <c r="E1213" s="309">
        <v>603471.29210309661</v>
      </c>
      <c r="F1213" s="310" t="s">
        <v>894</v>
      </c>
      <c r="G1213" s="244" t="s">
        <v>925</v>
      </c>
      <c r="H1213" s="244" t="s">
        <v>429</v>
      </c>
      <c r="I1213" s="288">
        <v>2</v>
      </c>
      <c r="J1213" s="244" t="s">
        <v>919</v>
      </c>
      <c r="K1213" s="244">
        <v>2.5</v>
      </c>
      <c r="L1213" s="244">
        <v>2</v>
      </c>
      <c r="M1213" s="244" t="s">
        <v>89</v>
      </c>
      <c r="N1213" s="244">
        <f t="shared" si="28"/>
        <v>5</v>
      </c>
      <c r="R1213" s="301"/>
      <c r="S1213" s="301"/>
      <c r="T1213" s="301"/>
      <c r="U1213" s="301"/>
      <c r="V1213" s="301"/>
      <c r="W1213" s="301"/>
      <c r="X1213" s="301"/>
      <c r="Y1213" s="301"/>
      <c r="Z1213" s="301"/>
      <c r="AA1213" s="301"/>
      <c r="AB1213" s="301"/>
      <c r="AC1213" s="301"/>
      <c r="AD1213" s="301"/>
      <c r="AE1213" s="301"/>
      <c r="AF1213" s="301"/>
      <c r="AG1213" s="301"/>
      <c r="AH1213" s="301"/>
      <c r="AI1213" s="301"/>
    </row>
    <row r="1214" spans="1:35" ht="20.100000000000001" hidden="1" customHeight="1" x14ac:dyDescent="0.2">
      <c r="A1214" s="240">
        <v>312</v>
      </c>
      <c r="B1214" s="309" t="s">
        <v>403</v>
      </c>
      <c r="C1214" s="310" t="s">
        <v>426</v>
      </c>
      <c r="D1214" s="310" t="s">
        <v>427</v>
      </c>
      <c r="E1214" s="309">
        <v>603475.27547867561</v>
      </c>
      <c r="F1214" s="310" t="s">
        <v>889</v>
      </c>
      <c r="G1214" s="244" t="s">
        <v>921</v>
      </c>
      <c r="H1214" s="244" t="s">
        <v>429</v>
      </c>
      <c r="I1214" s="288">
        <v>1</v>
      </c>
      <c r="J1214" s="244" t="s">
        <v>919</v>
      </c>
      <c r="K1214" s="244">
        <v>0.3</v>
      </c>
      <c r="L1214" s="244">
        <v>0.9</v>
      </c>
      <c r="M1214" s="244" t="s">
        <v>89</v>
      </c>
      <c r="N1214" s="244">
        <f t="shared" si="28"/>
        <v>0.27</v>
      </c>
      <c r="R1214" s="301"/>
      <c r="S1214" s="301"/>
      <c r="T1214" s="301"/>
      <c r="U1214" s="301"/>
      <c r="V1214" s="301"/>
      <c r="W1214" s="301"/>
      <c r="X1214" s="301"/>
      <c r="Y1214" s="301"/>
      <c r="Z1214" s="301"/>
      <c r="AA1214" s="301"/>
      <c r="AB1214" s="301"/>
      <c r="AC1214" s="301"/>
      <c r="AD1214" s="301"/>
      <c r="AE1214" s="301"/>
      <c r="AF1214" s="301"/>
      <c r="AG1214" s="301"/>
      <c r="AH1214" s="301"/>
      <c r="AI1214" s="301"/>
    </row>
    <row r="1215" spans="1:35" ht="20.100000000000001" hidden="1" customHeight="1" x14ac:dyDescent="0.2">
      <c r="A1215" s="240">
        <v>313</v>
      </c>
      <c r="B1215" s="309" t="s">
        <v>403</v>
      </c>
      <c r="C1215" s="310" t="s">
        <v>426</v>
      </c>
      <c r="D1215" s="310" t="s">
        <v>427</v>
      </c>
      <c r="E1215" s="309">
        <v>603905.87416522834</v>
      </c>
      <c r="F1215" s="310" t="s">
        <v>879</v>
      </c>
      <c r="G1215" s="244" t="s">
        <v>913</v>
      </c>
      <c r="H1215" s="244" t="s">
        <v>429</v>
      </c>
      <c r="I1215" s="288">
        <v>1</v>
      </c>
      <c r="J1215" s="244" t="s">
        <v>919</v>
      </c>
      <c r="K1215" s="244" t="s">
        <v>89</v>
      </c>
      <c r="L1215" s="244" t="s">
        <v>89</v>
      </c>
      <c r="M1215" s="244">
        <v>1</v>
      </c>
      <c r="N1215" s="244">
        <f t="shared" si="28"/>
        <v>0.78539816339744828</v>
      </c>
      <c r="R1215" s="301"/>
      <c r="S1215" s="301"/>
      <c r="T1215" s="301"/>
      <c r="U1215" s="301"/>
      <c r="V1215" s="301"/>
      <c r="W1215" s="301"/>
      <c r="X1215" s="301"/>
      <c r="Y1215" s="301"/>
      <c r="Z1215" s="301"/>
      <c r="AA1215" s="301"/>
      <c r="AB1215" s="301"/>
      <c r="AC1215" s="301"/>
      <c r="AD1215" s="301"/>
      <c r="AE1215" s="301"/>
      <c r="AF1215" s="301"/>
      <c r="AG1215" s="301"/>
      <c r="AH1215" s="301"/>
      <c r="AI1215" s="301"/>
    </row>
    <row r="1216" spans="1:35" ht="20.100000000000001" hidden="1" customHeight="1" x14ac:dyDescent="0.2">
      <c r="A1216" s="240">
        <v>314</v>
      </c>
      <c r="B1216" s="309" t="s">
        <v>403</v>
      </c>
      <c r="C1216" s="310" t="s">
        <v>426</v>
      </c>
      <c r="D1216" s="310" t="s">
        <v>427</v>
      </c>
      <c r="E1216" s="309">
        <v>604368.97365089774</v>
      </c>
      <c r="F1216" s="310" t="s">
        <v>879</v>
      </c>
      <c r="G1216" s="244" t="s">
        <v>913</v>
      </c>
      <c r="H1216" s="244" t="s">
        <v>429</v>
      </c>
      <c r="I1216" s="288">
        <v>1</v>
      </c>
      <c r="J1216" s="244" t="s">
        <v>919</v>
      </c>
      <c r="K1216" s="244" t="s">
        <v>89</v>
      </c>
      <c r="L1216" s="244" t="s">
        <v>89</v>
      </c>
      <c r="M1216" s="244">
        <v>1</v>
      </c>
      <c r="N1216" s="244">
        <f t="shared" si="28"/>
        <v>0.78539816339744828</v>
      </c>
      <c r="R1216" s="301"/>
      <c r="S1216" s="301"/>
      <c r="T1216" s="301"/>
      <c r="U1216" s="301"/>
      <c r="V1216" s="301"/>
      <c r="W1216" s="301"/>
      <c r="X1216" s="301"/>
      <c r="Y1216" s="301"/>
      <c r="Z1216" s="301"/>
      <c r="AA1216" s="301"/>
      <c r="AB1216" s="301"/>
      <c r="AC1216" s="301"/>
      <c r="AD1216" s="301"/>
      <c r="AE1216" s="301"/>
      <c r="AF1216" s="301"/>
      <c r="AG1216" s="301"/>
      <c r="AH1216" s="301"/>
      <c r="AI1216" s="301"/>
    </row>
    <row r="1217" spans="1:35" ht="20.100000000000001" hidden="1" customHeight="1" x14ac:dyDescent="0.2">
      <c r="A1217" s="240">
        <v>315</v>
      </c>
      <c r="B1217" s="309" t="s">
        <v>403</v>
      </c>
      <c r="C1217" s="310" t="s">
        <v>426</v>
      </c>
      <c r="D1217" s="310" t="s">
        <v>427</v>
      </c>
      <c r="E1217" s="309">
        <v>604913.12935496552</v>
      </c>
      <c r="F1217" s="310" t="s">
        <v>888</v>
      </c>
      <c r="G1217" s="244" t="s">
        <v>918</v>
      </c>
      <c r="H1217" s="244" t="s">
        <v>429</v>
      </c>
      <c r="I1217" s="288">
        <v>1</v>
      </c>
      <c r="J1217" s="244" t="s">
        <v>919</v>
      </c>
      <c r="K1217" s="244">
        <v>0.5</v>
      </c>
      <c r="L1217" s="244">
        <v>0.9</v>
      </c>
      <c r="M1217" s="244" t="s">
        <v>89</v>
      </c>
      <c r="N1217" s="244">
        <f t="shared" si="28"/>
        <v>0.45</v>
      </c>
      <c r="R1217" s="301"/>
      <c r="S1217" s="301"/>
      <c r="T1217" s="301"/>
      <c r="U1217" s="301"/>
      <c r="V1217" s="301"/>
      <c r="W1217" s="301"/>
      <c r="X1217" s="301"/>
      <c r="Y1217" s="301"/>
      <c r="Z1217" s="301"/>
      <c r="AA1217" s="301"/>
      <c r="AB1217" s="301"/>
      <c r="AC1217" s="301"/>
      <c r="AD1217" s="301"/>
      <c r="AE1217" s="301"/>
      <c r="AF1217" s="301"/>
      <c r="AG1217" s="301"/>
      <c r="AH1217" s="301"/>
      <c r="AI1217" s="301"/>
    </row>
    <row r="1218" spans="1:35" ht="20.100000000000001" hidden="1" customHeight="1" x14ac:dyDescent="0.2">
      <c r="A1218" s="240">
        <v>316</v>
      </c>
      <c r="B1218" s="309" t="s">
        <v>403</v>
      </c>
      <c r="C1218" s="310" t="s">
        <v>426</v>
      </c>
      <c r="D1218" s="310" t="s">
        <v>427</v>
      </c>
      <c r="E1218" s="309">
        <v>605297.04398931237</v>
      </c>
      <c r="F1218" s="310" t="s">
        <v>871</v>
      </c>
      <c r="G1218" s="244" t="s">
        <v>932</v>
      </c>
      <c r="H1218" s="244" t="s">
        <v>429</v>
      </c>
      <c r="I1218" s="288">
        <v>1</v>
      </c>
      <c r="J1218" s="244" t="s">
        <v>919</v>
      </c>
      <c r="K1218" s="244">
        <v>1</v>
      </c>
      <c r="L1218" s="244">
        <v>1</v>
      </c>
      <c r="M1218" s="244" t="s">
        <v>89</v>
      </c>
      <c r="N1218" s="244">
        <f t="shared" si="28"/>
        <v>1</v>
      </c>
      <c r="R1218" s="301"/>
      <c r="S1218" s="301"/>
      <c r="T1218" s="301"/>
      <c r="U1218" s="301"/>
      <c r="V1218" s="301"/>
      <c r="W1218" s="301"/>
      <c r="X1218" s="301"/>
      <c r="Y1218" s="301"/>
      <c r="Z1218" s="301"/>
      <c r="AA1218" s="301"/>
      <c r="AB1218" s="301"/>
      <c r="AC1218" s="301"/>
      <c r="AD1218" s="301"/>
      <c r="AE1218" s="301"/>
      <c r="AF1218" s="301"/>
      <c r="AG1218" s="301"/>
      <c r="AH1218" s="301"/>
      <c r="AI1218" s="301"/>
    </row>
    <row r="1219" spans="1:35" ht="20.100000000000001" hidden="1" customHeight="1" x14ac:dyDescent="0.2">
      <c r="A1219" s="240">
        <v>317</v>
      </c>
      <c r="B1219" s="309" t="s">
        <v>403</v>
      </c>
      <c r="C1219" s="310" t="s">
        <v>426</v>
      </c>
      <c r="D1219" s="310" t="s">
        <v>427</v>
      </c>
      <c r="E1219" s="309">
        <v>605501.96660768439</v>
      </c>
      <c r="F1219" s="310" t="s">
        <v>879</v>
      </c>
      <c r="G1219" s="244" t="s">
        <v>984</v>
      </c>
      <c r="H1219" s="244" t="s">
        <v>429</v>
      </c>
      <c r="I1219" s="288">
        <v>1</v>
      </c>
      <c r="J1219" s="244" t="s">
        <v>919</v>
      </c>
      <c r="K1219" s="244" t="s">
        <v>89</v>
      </c>
      <c r="L1219" s="244" t="s">
        <v>89</v>
      </c>
      <c r="M1219" s="244">
        <v>1</v>
      </c>
      <c r="N1219" s="244">
        <f t="shared" si="28"/>
        <v>0.78539816339744828</v>
      </c>
      <c r="R1219" s="301"/>
      <c r="S1219" s="301"/>
      <c r="T1219" s="301"/>
      <c r="U1219" s="301"/>
      <c r="V1219" s="301"/>
      <c r="W1219" s="301"/>
      <c r="X1219" s="301"/>
      <c r="Y1219" s="301"/>
      <c r="Z1219" s="301"/>
      <c r="AA1219" s="301"/>
      <c r="AB1219" s="301"/>
      <c r="AC1219" s="301"/>
      <c r="AD1219" s="301"/>
      <c r="AE1219" s="301"/>
      <c r="AF1219" s="301"/>
      <c r="AG1219" s="301"/>
      <c r="AH1219" s="301"/>
      <c r="AI1219" s="301"/>
    </row>
    <row r="1220" spans="1:35" ht="20.100000000000001" hidden="1" customHeight="1" x14ac:dyDescent="0.2">
      <c r="A1220" s="240">
        <v>318</v>
      </c>
      <c r="B1220" s="309" t="s">
        <v>403</v>
      </c>
      <c r="C1220" s="310" t="s">
        <v>426</v>
      </c>
      <c r="D1220" s="310" t="s">
        <v>427</v>
      </c>
      <c r="E1220" s="309">
        <v>605697.1061296151</v>
      </c>
      <c r="F1220" s="310" t="s">
        <v>892</v>
      </c>
      <c r="G1220" s="244" t="s">
        <v>903</v>
      </c>
      <c r="H1220" s="244" t="s">
        <v>429</v>
      </c>
      <c r="I1220" s="288">
        <v>1</v>
      </c>
      <c r="J1220" s="244" t="s">
        <v>919</v>
      </c>
      <c r="K1220" s="244">
        <v>1</v>
      </c>
      <c r="L1220" s="244">
        <v>2</v>
      </c>
      <c r="M1220" s="244" t="s">
        <v>89</v>
      </c>
      <c r="N1220" s="244">
        <f t="shared" si="28"/>
        <v>2</v>
      </c>
      <c r="R1220" s="301"/>
      <c r="S1220" s="301"/>
      <c r="T1220" s="301"/>
      <c r="U1220" s="301"/>
      <c r="V1220" s="301"/>
      <c r="W1220" s="301"/>
      <c r="X1220" s="301"/>
      <c r="Y1220" s="301"/>
      <c r="Z1220" s="301"/>
      <c r="AA1220" s="301"/>
      <c r="AB1220" s="301"/>
      <c r="AC1220" s="301"/>
      <c r="AD1220" s="301"/>
      <c r="AE1220" s="301"/>
      <c r="AF1220" s="301"/>
      <c r="AG1220" s="301"/>
      <c r="AH1220" s="301"/>
      <c r="AI1220" s="301"/>
    </row>
    <row r="1221" spans="1:35" ht="20.100000000000001" hidden="1" customHeight="1" x14ac:dyDescent="0.2">
      <c r="A1221" s="240">
        <v>319</v>
      </c>
      <c r="B1221" s="309" t="s">
        <v>403</v>
      </c>
      <c r="C1221" s="310" t="s">
        <v>426</v>
      </c>
      <c r="D1221" s="310" t="s">
        <v>427</v>
      </c>
      <c r="E1221" s="309">
        <v>606044.8000815647</v>
      </c>
      <c r="F1221" s="310" t="s">
        <v>879</v>
      </c>
      <c r="G1221" s="244" t="s">
        <v>913</v>
      </c>
      <c r="H1221" s="244" t="s">
        <v>429</v>
      </c>
      <c r="I1221" s="288">
        <v>1</v>
      </c>
      <c r="J1221" s="244" t="s">
        <v>919</v>
      </c>
      <c r="K1221" s="244" t="s">
        <v>89</v>
      </c>
      <c r="L1221" s="244" t="s">
        <v>89</v>
      </c>
      <c r="M1221" s="244">
        <v>1</v>
      </c>
      <c r="N1221" s="244">
        <f t="shared" si="28"/>
        <v>0.78539816339744828</v>
      </c>
      <c r="R1221" s="301"/>
      <c r="S1221" s="301"/>
      <c r="T1221" s="301"/>
      <c r="U1221" s="301"/>
      <c r="V1221" s="301"/>
      <c r="W1221" s="301"/>
      <c r="X1221" s="301"/>
      <c r="Y1221" s="301"/>
      <c r="Z1221" s="301"/>
      <c r="AA1221" s="301"/>
      <c r="AB1221" s="301"/>
      <c r="AC1221" s="301"/>
      <c r="AD1221" s="301"/>
      <c r="AE1221" s="301"/>
      <c r="AF1221" s="301"/>
      <c r="AG1221" s="301"/>
      <c r="AH1221" s="301"/>
      <c r="AI1221" s="301"/>
    </row>
    <row r="1222" spans="1:35" ht="20.100000000000001" hidden="1" customHeight="1" x14ac:dyDescent="0.2">
      <c r="A1222" s="240">
        <v>320</v>
      </c>
      <c r="B1222" s="309" t="s">
        <v>403</v>
      </c>
      <c r="C1222" s="310" t="s">
        <v>426</v>
      </c>
      <c r="D1222" s="310" t="s">
        <v>427</v>
      </c>
      <c r="E1222" s="309">
        <v>606173.38582592527</v>
      </c>
      <c r="F1222" s="310" t="s">
        <v>892</v>
      </c>
      <c r="G1222" s="244" t="s">
        <v>903</v>
      </c>
      <c r="H1222" s="244" t="s">
        <v>429</v>
      </c>
      <c r="I1222" s="288">
        <v>1</v>
      </c>
      <c r="J1222" s="244" t="s">
        <v>919</v>
      </c>
      <c r="K1222" s="244">
        <v>1</v>
      </c>
      <c r="L1222" s="244">
        <v>2</v>
      </c>
      <c r="M1222" s="244" t="s">
        <v>89</v>
      </c>
      <c r="N1222" s="244">
        <f t="shared" si="28"/>
        <v>2</v>
      </c>
      <c r="R1222" s="301"/>
      <c r="S1222" s="301"/>
      <c r="T1222" s="301"/>
      <c r="U1222" s="301"/>
      <c r="V1222" s="301"/>
      <c r="W1222" s="301"/>
      <c r="X1222" s="301"/>
      <c r="Y1222" s="301"/>
      <c r="Z1222" s="301"/>
      <c r="AA1222" s="301"/>
      <c r="AB1222" s="301"/>
      <c r="AC1222" s="301"/>
      <c r="AD1222" s="301"/>
      <c r="AE1222" s="301"/>
      <c r="AF1222" s="301"/>
      <c r="AG1222" s="301"/>
      <c r="AH1222" s="301"/>
      <c r="AI1222" s="301"/>
    </row>
    <row r="1223" spans="1:35" ht="20.100000000000001" hidden="1" customHeight="1" x14ac:dyDescent="0.2">
      <c r="A1223" s="240">
        <v>321</v>
      </c>
      <c r="B1223" s="309" t="s">
        <v>403</v>
      </c>
      <c r="C1223" s="310" t="s">
        <v>426</v>
      </c>
      <c r="D1223" s="310" t="s">
        <v>427</v>
      </c>
      <c r="E1223" s="309">
        <v>606230.50740752113</v>
      </c>
      <c r="F1223" s="310" t="s">
        <v>895</v>
      </c>
      <c r="G1223" s="244" t="s">
        <v>994</v>
      </c>
      <c r="H1223" s="244" t="s">
        <v>429</v>
      </c>
      <c r="I1223" s="288">
        <v>2</v>
      </c>
      <c r="J1223" s="244" t="s">
        <v>919</v>
      </c>
      <c r="K1223" s="244">
        <v>4</v>
      </c>
      <c r="L1223" s="244">
        <v>2</v>
      </c>
      <c r="M1223" s="244" t="s">
        <v>89</v>
      </c>
      <c r="N1223" s="244">
        <f t="shared" si="28"/>
        <v>8</v>
      </c>
      <c r="R1223" s="301"/>
      <c r="S1223" s="301"/>
      <c r="T1223" s="301"/>
      <c r="U1223" s="301"/>
      <c r="V1223" s="301"/>
      <c r="W1223" s="301"/>
      <c r="X1223" s="301"/>
      <c r="Y1223" s="301"/>
      <c r="Z1223" s="301"/>
      <c r="AA1223" s="301"/>
      <c r="AB1223" s="301"/>
      <c r="AC1223" s="301"/>
      <c r="AD1223" s="301"/>
      <c r="AE1223" s="301"/>
      <c r="AF1223" s="301"/>
      <c r="AG1223" s="301"/>
      <c r="AH1223" s="301"/>
      <c r="AI1223" s="301"/>
    </row>
    <row r="1224" spans="1:35" ht="20.100000000000001" hidden="1" customHeight="1" x14ac:dyDescent="0.2">
      <c r="A1224" s="240">
        <v>322</v>
      </c>
      <c r="B1224" s="309" t="s">
        <v>403</v>
      </c>
      <c r="C1224" s="310" t="s">
        <v>426</v>
      </c>
      <c r="D1224" s="310" t="s">
        <v>427</v>
      </c>
      <c r="E1224" s="309">
        <v>606279.34620018234</v>
      </c>
      <c r="F1224" s="242" t="s">
        <v>886</v>
      </c>
      <c r="G1224" s="244" t="s">
        <v>997</v>
      </c>
      <c r="H1224" s="244" t="s">
        <v>870</v>
      </c>
      <c r="I1224" s="288">
        <v>2</v>
      </c>
      <c r="J1224" s="244" t="s">
        <v>919</v>
      </c>
      <c r="K1224" s="244">
        <v>1.2</v>
      </c>
      <c r="L1224" s="244">
        <v>3</v>
      </c>
      <c r="M1224" s="244" t="s">
        <v>89</v>
      </c>
      <c r="N1224" s="244">
        <f t="shared" si="28"/>
        <v>3.5999999999999996</v>
      </c>
      <c r="R1224" s="301"/>
      <c r="S1224" s="301"/>
      <c r="T1224" s="301"/>
      <c r="U1224" s="301"/>
      <c r="V1224" s="301"/>
      <c r="W1224" s="301"/>
      <c r="X1224" s="301"/>
      <c r="Y1224" s="301"/>
      <c r="Z1224" s="301"/>
      <c r="AA1224" s="301"/>
      <c r="AB1224" s="301"/>
      <c r="AC1224" s="301"/>
      <c r="AD1224" s="301"/>
      <c r="AE1224" s="301"/>
      <c r="AF1224" s="301"/>
      <c r="AG1224" s="301"/>
      <c r="AH1224" s="301"/>
      <c r="AI1224" s="301"/>
    </row>
    <row r="1225" spans="1:35" ht="20.100000000000001" hidden="1" customHeight="1" x14ac:dyDescent="0.2">
      <c r="A1225" s="240">
        <v>323</v>
      </c>
      <c r="B1225" s="309" t="s">
        <v>403</v>
      </c>
      <c r="C1225" s="310" t="s">
        <v>426</v>
      </c>
      <c r="D1225" s="310" t="s">
        <v>427</v>
      </c>
      <c r="E1225" s="309">
        <v>606279.45281625399</v>
      </c>
      <c r="F1225" s="310" t="s">
        <v>883</v>
      </c>
      <c r="G1225" s="244" t="s">
        <v>901</v>
      </c>
      <c r="H1225" s="244" t="s">
        <v>870</v>
      </c>
      <c r="I1225" s="288">
        <v>2</v>
      </c>
      <c r="J1225" s="244" t="s">
        <v>919</v>
      </c>
      <c r="K1225" s="244">
        <v>1.2</v>
      </c>
      <c r="L1225" s="244">
        <v>3</v>
      </c>
      <c r="M1225" s="244" t="s">
        <v>89</v>
      </c>
      <c r="N1225" s="244">
        <f t="shared" si="28"/>
        <v>3.5999999999999996</v>
      </c>
      <c r="R1225" s="301"/>
      <c r="S1225" s="301"/>
      <c r="T1225" s="301"/>
      <c r="U1225" s="301"/>
      <c r="V1225" s="301"/>
      <c r="W1225" s="301"/>
      <c r="X1225" s="301"/>
      <c r="Y1225" s="301"/>
      <c r="Z1225" s="301"/>
      <c r="AA1225" s="301"/>
      <c r="AB1225" s="301"/>
      <c r="AC1225" s="301"/>
      <c r="AD1225" s="301"/>
      <c r="AE1225" s="301"/>
      <c r="AF1225" s="301"/>
      <c r="AG1225" s="301"/>
      <c r="AH1225" s="301"/>
      <c r="AI1225" s="301"/>
    </row>
    <row r="1226" spans="1:35" ht="20.100000000000001" hidden="1" customHeight="1" x14ac:dyDescent="0.2">
      <c r="A1226" s="240">
        <v>324</v>
      </c>
      <c r="B1226" s="309" t="s">
        <v>403</v>
      </c>
      <c r="C1226" s="310" t="s">
        <v>426</v>
      </c>
      <c r="D1226" s="310" t="s">
        <v>427</v>
      </c>
      <c r="E1226" s="309">
        <v>606337.57921097614</v>
      </c>
      <c r="F1226" s="310" t="s">
        <v>897</v>
      </c>
      <c r="G1226" s="244" t="s">
        <v>922</v>
      </c>
      <c r="H1226" s="244" t="s">
        <v>429</v>
      </c>
      <c r="I1226" s="288">
        <v>2</v>
      </c>
      <c r="J1226" s="244" t="s">
        <v>919</v>
      </c>
      <c r="K1226" s="244">
        <v>3</v>
      </c>
      <c r="L1226" s="244">
        <v>2</v>
      </c>
      <c r="M1226" s="244" t="s">
        <v>89</v>
      </c>
      <c r="N1226" s="244">
        <f t="shared" ref="N1226:N1289" si="29">IF(M1226="",K1226*L1226,IF(G1226="R-1",K1226*L1226,IF(LEFT(G1226,1)="R",PI()*((M1226^2)/4),K1226*L1226)))</f>
        <v>6</v>
      </c>
      <c r="R1226" s="301"/>
      <c r="S1226" s="301"/>
      <c r="T1226" s="301"/>
      <c r="U1226" s="301"/>
      <c r="V1226" s="301"/>
      <c r="W1226" s="301"/>
      <c r="X1226" s="301"/>
      <c r="Y1226" s="301"/>
      <c r="Z1226" s="301"/>
      <c r="AA1226" s="301"/>
      <c r="AB1226" s="301"/>
      <c r="AC1226" s="301"/>
      <c r="AD1226" s="301"/>
      <c r="AE1226" s="301"/>
      <c r="AF1226" s="301"/>
      <c r="AG1226" s="301"/>
      <c r="AH1226" s="301"/>
      <c r="AI1226" s="301"/>
    </row>
    <row r="1227" spans="1:35" ht="20.100000000000001" hidden="1" customHeight="1" x14ac:dyDescent="0.2">
      <c r="A1227" s="240">
        <v>325</v>
      </c>
      <c r="B1227" s="309" t="s">
        <v>403</v>
      </c>
      <c r="C1227" s="310" t="s">
        <v>426</v>
      </c>
      <c r="D1227" s="310" t="s">
        <v>427</v>
      </c>
      <c r="E1227" s="309">
        <v>606473.67386912648</v>
      </c>
      <c r="F1227" s="310" t="s">
        <v>895</v>
      </c>
      <c r="G1227" s="244" t="s">
        <v>994</v>
      </c>
      <c r="H1227" s="244" t="s">
        <v>429</v>
      </c>
      <c r="I1227" s="288">
        <v>2</v>
      </c>
      <c r="J1227" s="244" t="s">
        <v>873</v>
      </c>
      <c r="K1227" s="244">
        <v>4</v>
      </c>
      <c r="L1227" s="244">
        <v>2</v>
      </c>
      <c r="M1227" s="244" t="s">
        <v>89</v>
      </c>
      <c r="N1227" s="244">
        <f t="shared" si="29"/>
        <v>8</v>
      </c>
      <c r="R1227" s="301"/>
      <c r="S1227" s="301"/>
      <c r="T1227" s="301"/>
      <c r="U1227" s="301"/>
      <c r="V1227" s="301"/>
      <c r="W1227" s="301"/>
      <c r="X1227" s="301"/>
      <c r="Y1227" s="301"/>
      <c r="Z1227" s="301"/>
      <c r="AA1227" s="301"/>
      <c r="AB1227" s="301"/>
      <c r="AC1227" s="301"/>
      <c r="AD1227" s="301"/>
      <c r="AE1227" s="301"/>
      <c r="AF1227" s="301"/>
      <c r="AG1227" s="301"/>
      <c r="AH1227" s="301"/>
      <c r="AI1227" s="301"/>
    </row>
    <row r="1228" spans="1:35" ht="20.100000000000001" hidden="1" customHeight="1" x14ac:dyDescent="0.2">
      <c r="A1228" s="240">
        <v>326</v>
      </c>
      <c r="B1228" s="309" t="s">
        <v>403</v>
      </c>
      <c r="C1228" s="310" t="s">
        <v>426</v>
      </c>
      <c r="D1228" s="310" t="s">
        <v>427</v>
      </c>
      <c r="E1228" s="309">
        <v>606824.65108266333</v>
      </c>
      <c r="F1228" s="310" t="s">
        <v>888</v>
      </c>
      <c r="G1228" s="244" t="s">
        <v>926</v>
      </c>
      <c r="H1228" s="244" t="s">
        <v>429</v>
      </c>
      <c r="I1228" s="288">
        <v>1</v>
      </c>
      <c r="J1228" s="244" t="s">
        <v>919</v>
      </c>
      <c r="K1228" s="244">
        <v>0.5</v>
      </c>
      <c r="L1228" s="244">
        <v>0.9</v>
      </c>
      <c r="M1228" s="244" t="s">
        <v>89</v>
      </c>
      <c r="N1228" s="244">
        <f t="shared" si="29"/>
        <v>0.45</v>
      </c>
      <c r="R1228" s="301"/>
      <c r="S1228" s="301"/>
      <c r="T1228" s="301"/>
      <c r="U1228" s="301"/>
      <c r="V1228" s="301"/>
      <c r="W1228" s="301"/>
      <c r="X1228" s="301"/>
      <c r="Y1228" s="301"/>
      <c r="Z1228" s="301"/>
      <c r="AA1228" s="301"/>
      <c r="AB1228" s="301"/>
      <c r="AC1228" s="301"/>
      <c r="AD1228" s="301"/>
      <c r="AE1228" s="301"/>
      <c r="AF1228" s="301"/>
      <c r="AG1228" s="301"/>
      <c r="AH1228" s="301"/>
      <c r="AI1228" s="301"/>
    </row>
    <row r="1229" spans="1:35" ht="20.100000000000001" hidden="1" customHeight="1" x14ac:dyDescent="0.2">
      <c r="A1229" s="240">
        <v>327</v>
      </c>
      <c r="B1229" s="309" t="s">
        <v>403</v>
      </c>
      <c r="C1229" s="310" t="s">
        <v>426</v>
      </c>
      <c r="D1229" s="310" t="s">
        <v>427</v>
      </c>
      <c r="E1229" s="309">
        <v>606844.07063293399</v>
      </c>
      <c r="F1229" s="310" t="s">
        <v>897</v>
      </c>
      <c r="G1229" s="244" t="s">
        <v>956</v>
      </c>
      <c r="H1229" s="244" t="s">
        <v>429</v>
      </c>
      <c r="I1229" s="288">
        <v>2</v>
      </c>
      <c r="J1229" s="244" t="s">
        <v>919</v>
      </c>
      <c r="K1229" s="244">
        <v>3</v>
      </c>
      <c r="L1229" s="244">
        <v>2</v>
      </c>
      <c r="M1229" s="244" t="s">
        <v>89</v>
      </c>
      <c r="N1229" s="244">
        <f t="shared" si="29"/>
        <v>6</v>
      </c>
      <c r="R1229" s="301"/>
      <c r="S1229" s="301"/>
      <c r="T1229" s="301"/>
      <c r="U1229" s="301"/>
      <c r="V1229" s="301"/>
      <c r="W1229" s="301"/>
      <c r="X1229" s="301"/>
      <c r="Y1229" s="301"/>
      <c r="Z1229" s="301"/>
      <c r="AA1229" s="301"/>
      <c r="AB1229" s="301"/>
      <c r="AC1229" s="301"/>
      <c r="AD1229" s="301"/>
      <c r="AE1229" s="301"/>
      <c r="AF1229" s="301"/>
      <c r="AG1229" s="301"/>
      <c r="AH1229" s="301"/>
      <c r="AI1229" s="301"/>
    </row>
    <row r="1230" spans="1:35" ht="20.100000000000001" hidden="1" customHeight="1" x14ac:dyDescent="0.2">
      <c r="A1230" s="240">
        <v>328</v>
      </c>
      <c r="B1230" s="309" t="s">
        <v>403</v>
      </c>
      <c r="C1230" s="310" t="s">
        <v>426</v>
      </c>
      <c r="D1230" s="310" t="s">
        <v>427</v>
      </c>
      <c r="E1230" s="309">
        <v>607253.21654929232</v>
      </c>
      <c r="F1230" s="310" t="s">
        <v>871</v>
      </c>
      <c r="G1230" s="244" t="s">
        <v>924</v>
      </c>
      <c r="H1230" s="244" t="s">
        <v>429</v>
      </c>
      <c r="I1230" s="288">
        <v>1</v>
      </c>
      <c r="J1230" s="244" t="s">
        <v>919</v>
      </c>
      <c r="K1230" s="244">
        <v>1</v>
      </c>
      <c r="L1230" s="244">
        <v>1</v>
      </c>
      <c r="M1230" s="244" t="s">
        <v>89</v>
      </c>
      <c r="N1230" s="244">
        <f t="shared" si="29"/>
        <v>1</v>
      </c>
      <c r="R1230" s="301"/>
      <c r="S1230" s="301"/>
      <c r="T1230" s="301"/>
      <c r="U1230" s="301"/>
      <c r="V1230" s="301"/>
      <c r="W1230" s="301"/>
      <c r="X1230" s="301"/>
      <c r="Y1230" s="301"/>
      <c r="Z1230" s="301"/>
      <c r="AA1230" s="301"/>
      <c r="AB1230" s="301"/>
      <c r="AC1230" s="301"/>
      <c r="AD1230" s="301"/>
      <c r="AE1230" s="301"/>
      <c r="AF1230" s="301"/>
      <c r="AG1230" s="301"/>
      <c r="AH1230" s="301"/>
      <c r="AI1230" s="301"/>
    </row>
    <row r="1231" spans="1:35" ht="20.100000000000001" hidden="1" customHeight="1" x14ac:dyDescent="0.2">
      <c r="A1231" s="240">
        <v>329</v>
      </c>
      <c r="B1231" s="309" t="s">
        <v>403</v>
      </c>
      <c r="C1231" s="310" t="s">
        <v>426</v>
      </c>
      <c r="D1231" s="310" t="s">
        <v>427</v>
      </c>
      <c r="E1231" s="309">
        <v>607366.46491469594</v>
      </c>
      <c r="F1231" s="310" t="s">
        <v>879</v>
      </c>
      <c r="G1231" s="244" t="s">
        <v>913</v>
      </c>
      <c r="H1231" s="244" t="s">
        <v>429</v>
      </c>
      <c r="I1231" s="288">
        <v>1</v>
      </c>
      <c r="J1231" s="244" t="s">
        <v>919</v>
      </c>
      <c r="K1231" s="244" t="s">
        <v>89</v>
      </c>
      <c r="L1231" s="244" t="s">
        <v>89</v>
      </c>
      <c r="M1231" s="244">
        <v>1</v>
      </c>
      <c r="N1231" s="244">
        <f t="shared" si="29"/>
        <v>0.78539816339744828</v>
      </c>
      <c r="R1231" s="301"/>
      <c r="S1231" s="301"/>
      <c r="T1231" s="301"/>
      <c r="U1231" s="301"/>
      <c r="V1231" s="301"/>
      <c r="W1231" s="301"/>
      <c r="X1231" s="301"/>
      <c r="Y1231" s="301"/>
      <c r="Z1231" s="301"/>
      <c r="AA1231" s="301"/>
      <c r="AB1231" s="301"/>
      <c r="AC1231" s="301"/>
      <c r="AD1231" s="301"/>
      <c r="AE1231" s="301"/>
      <c r="AF1231" s="301"/>
      <c r="AG1231" s="301"/>
      <c r="AH1231" s="301"/>
      <c r="AI1231" s="301"/>
    </row>
    <row r="1232" spans="1:35" ht="20.100000000000001" hidden="1" customHeight="1" x14ac:dyDescent="0.2">
      <c r="A1232" s="240">
        <v>330</v>
      </c>
      <c r="B1232" s="309" t="s">
        <v>403</v>
      </c>
      <c r="C1232" s="310" t="s">
        <v>426</v>
      </c>
      <c r="D1232" s="310" t="s">
        <v>427</v>
      </c>
      <c r="E1232" s="309">
        <v>607549.78214116592</v>
      </c>
      <c r="F1232" s="310" t="s">
        <v>892</v>
      </c>
      <c r="G1232" s="244" t="s">
        <v>903</v>
      </c>
      <c r="H1232" s="244" t="s">
        <v>429</v>
      </c>
      <c r="I1232" s="288">
        <v>2</v>
      </c>
      <c r="J1232" s="244" t="s">
        <v>919</v>
      </c>
      <c r="K1232" s="244">
        <v>2</v>
      </c>
      <c r="L1232" s="244">
        <v>0.5</v>
      </c>
      <c r="M1232" s="244" t="s">
        <v>89</v>
      </c>
      <c r="N1232" s="244">
        <f t="shared" si="29"/>
        <v>1</v>
      </c>
      <c r="R1232" s="301"/>
      <c r="S1232" s="301"/>
      <c r="T1232" s="301"/>
      <c r="U1232" s="301"/>
      <c r="V1232" s="301"/>
      <c r="W1232" s="301"/>
      <c r="X1232" s="301"/>
      <c r="Y1232" s="301"/>
      <c r="Z1232" s="301"/>
      <c r="AA1232" s="301"/>
      <c r="AB1232" s="301"/>
      <c r="AC1232" s="301"/>
      <c r="AD1232" s="301"/>
      <c r="AE1232" s="301"/>
      <c r="AF1232" s="301"/>
      <c r="AG1232" s="301"/>
      <c r="AH1232" s="301"/>
      <c r="AI1232" s="301"/>
    </row>
    <row r="1233" spans="1:35" ht="20.100000000000001" hidden="1" customHeight="1" x14ac:dyDescent="0.2">
      <c r="A1233" s="240">
        <v>331</v>
      </c>
      <c r="B1233" s="309" t="s">
        <v>403</v>
      </c>
      <c r="C1233" s="310" t="s">
        <v>426</v>
      </c>
      <c r="D1233" s="310" t="s">
        <v>427</v>
      </c>
      <c r="E1233" s="309">
        <v>607781.18261853664</v>
      </c>
      <c r="F1233" s="310" t="s">
        <v>892</v>
      </c>
      <c r="G1233" s="244" t="s">
        <v>903</v>
      </c>
      <c r="H1233" s="244" t="s">
        <v>429</v>
      </c>
      <c r="I1233" s="288">
        <v>1</v>
      </c>
      <c r="J1233" s="244" t="s">
        <v>919</v>
      </c>
      <c r="K1233" s="244">
        <v>1</v>
      </c>
      <c r="L1233" s="244">
        <v>2</v>
      </c>
      <c r="M1233" s="244" t="s">
        <v>89</v>
      </c>
      <c r="N1233" s="244">
        <f t="shared" si="29"/>
        <v>2</v>
      </c>
      <c r="R1233" s="301"/>
      <c r="S1233" s="301"/>
      <c r="T1233" s="301"/>
      <c r="U1233" s="301"/>
      <c r="V1233" s="301"/>
      <c r="W1233" s="301"/>
      <c r="X1233" s="301"/>
      <c r="Y1233" s="301"/>
      <c r="Z1233" s="301"/>
      <c r="AA1233" s="301"/>
      <c r="AB1233" s="301"/>
      <c r="AC1233" s="301"/>
      <c r="AD1233" s="301"/>
      <c r="AE1233" s="301"/>
      <c r="AF1233" s="301"/>
      <c r="AG1233" s="301"/>
      <c r="AH1233" s="301"/>
      <c r="AI1233" s="301"/>
    </row>
    <row r="1234" spans="1:35" ht="20.100000000000001" hidden="1" customHeight="1" x14ac:dyDescent="0.2">
      <c r="A1234" s="240">
        <v>332</v>
      </c>
      <c r="B1234" s="309" t="s">
        <v>403</v>
      </c>
      <c r="C1234" s="310" t="s">
        <v>426</v>
      </c>
      <c r="D1234" s="310" t="s">
        <v>427</v>
      </c>
      <c r="E1234" s="309">
        <v>608698.54564662732</v>
      </c>
      <c r="F1234" s="310" t="s">
        <v>888</v>
      </c>
      <c r="G1234" s="244" t="s">
        <v>926</v>
      </c>
      <c r="H1234" s="244" t="s">
        <v>429</v>
      </c>
      <c r="I1234" s="288">
        <v>1</v>
      </c>
      <c r="J1234" s="244" t="s">
        <v>919</v>
      </c>
      <c r="K1234" s="244">
        <v>0.5</v>
      </c>
      <c r="L1234" s="244">
        <v>0.9</v>
      </c>
      <c r="M1234" s="244" t="s">
        <v>89</v>
      </c>
      <c r="N1234" s="244">
        <f t="shared" si="29"/>
        <v>0.45</v>
      </c>
      <c r="R1234" s="301"/>
      <c r="S1234" s="301"/>
      <c r="T1234" s="301"/>
      <c r="U1234" s="301"/>
      <c r="V1234" s="301"/>
      <c r="W1234" s="301"/>
      <c r="X1234" s="301"/>
      <c r="Y1234" s="301"/>
      <c r="Z1234" s="301"/>
      <c r="AA1234" s="301"/>
      <c r="AB1234" s="301"/>
      <c r="AC1234" s="301"/>
      <c r="AD1234" s="301"/>
      <c r="AE1234" s="301"/>
      <c r="AF1234" s="301"/>
      <c r="AG1234" s="301"/>
      <c r="AH1234" s="301"/>
      <c r="AI1234" s="301"/>
    </row>
    <row r="1235" spans="1:35" ht="20.100000000000001" hidden="1" customHeight="1" x14ac:dyDescent="0.2">
      <c r="A1235" s="240">
        <v>333</v>
      </c>
      <c r="B1235" s="309" t="s">
        <v>403</v>
      </c>
      <c r="C1235" s="310" t="s">
        <v>426</v>
      </c>
      <c r="D1235" s="310" t="s">
        <v>427</v>
      </c>
      <c r="E1235" s="309">
        <v>608928.15800983098</v>
      </c>
      <c r="F1235" s="310" t="s">
        <v>889</v>
      </c>
      <c r="G1235" s="244" t="s">
        <v>921</v>
      </c>
      <c r="H1235" s="244" t="s">
        <v>429</v>
      </c>
      <c r="I1235" s="288">
        <v>1</v>
      </c>
      <c r="J1235" s="244" t="s">
        <v>919</v>
      </c>
      <c r="K1235" s="244">
        <v>0.3</v>
      </c>
      <c r="L1235" s="244">
        <v>0.9</v>
      </c>
      <c r="M1235" s="244" t="s">
        <v>89</v>
      </c>
      <c r="N1235" s="244">
        <f t="shared" si="29"/>
        <v>0.27</v>
      </c>
      <c r="R1235" s="301"/>
      <c r="S1235" s="301"/>
      <c r="T1235" s="301"/>
      <c r="U1235" s="301"/>
      <c r="V1235" s="301"/>
      <c r="W1235" s="301"/>
      <c r="X1235" s="301"/>
      <c r="Y1235" s="301"/>
      <c r="Z1235" s="301"/>
      <c r="AA1235" s="301"/>
      <c r="AB1235" s="301"/>
      <c r="AC1235" s="301"/>
      <c r="AD1235" s="301"/>
      <c r="AE1235" s="301"/>
      <c r="AF1235" s="301"/>
      <c r="AG1235" s="301"/>
      <c r="AH1235" s="301"/>
      <c r="AI1235" s="301"/>
    </row>
    <row r="1236" spans="1:35" ht="20.100000000000001" hidden="1" customHeight="1" x14ac:dyDescent="0.2">
      <c r="A1236" s="240">
        <v>334</v>
      </c>
      <c r="B1236" s="309" t="s">
        <v>403</v>
      </c>
      <c r="C1236" s="310" t="s">
        <v>426</v>
      </c>
      <c r="D1236" s="310" t="s">
        <v>427</v>
      </c>
      <c r="E1236" s="309">
        <v>609032.92731437145</v>
      </c>
      <c r="F1236" s="310" t="s">
        <v>889</v>
      </c>
      <c r="G1236" s="244" t="s">
        <v>921</v>
      </c>
      <c r="H1236" s="244" t="s">
        <v>429</v>
      </c>
      <c r="I1236" s="288">
        <v>1</v>
      </c>
      <c r="J1236" s="244" t="s">
        <v>919</v>
      </c>
      <c r="K1236" s="244">
        <v>0.3</v>
      </c>
      <c r="L1236" s="244">
        <v>0.9</v>
      </c>
      <c r="M1236" s="244" t="s">
        <v>89</v>
      </c>
      <c r="N1236" s="244">
        <f t="shared" si="29"/>
        <v>0.27</v>
      </c>
      <c r="R1236" s="301"/>
      <c r="S1236" s="301"/>
      <c r="T1236" s="301"/>
      <c r="U1236" s="301"/>
      <c r="V1236" s="301"/>
      <c r="W1236" s="301"/>
      <c r="X1236" s="301"/>
      <c r="Y1236" s="301"/>
      <c r="Z1236" s="301"/>
      <c r="AA1236" s="301"/>
      <c r="AB1236" s="301"/>
      <c r="AC1236" s="301"/>
      <c r="AD1236" s="301"/>
      <c r="AE1236" s="301"/>
      <c r="AF1236" s="301"/>
      <c r="AG1236" s="301"/>
      <c r="AH1236" s="301"/>
      <c r="AI1236" s="301"/>
    </row>
    <row r="1237" spans="1:35" ht="20.100000000000001" hidden="1" customHeight="1" x14ac:dyDescent="0.2">
      <c r="A1237" s="240">
        <v>335</v>
      </c>
      <c r="B1237" s="309" t="s">
        <v>403</v>
      </c>
      <c r="C1237" s="310" t="s">
        <v>426</v>
      </c>
      <c r="D1237" s="310" t="s">
        <v>427</v>
      </c>
      <c r="E1237" s="309">
        <v>609087.3237417934</v>
      </c>
      <c r="F1237" s="310" t="s">
        <v>879</v>
      </c>
      <c r="G1237" s="244" t="s">
        <v>913</v>
      </c>
      <c r="H1237" s="244" t="s">
        <v>429</v>
      </c>
      <c r="I1237" s="288">
        <v>1</v>
      </c>
      <c r="J1237" s="244" t="s">
        <v>919</v>
      </c>
      <c r="K1237" s="244" t="s">
        <v>89</v>
      </c>
      <c r="L1237" s="244" t="s">
        <v>89</v>
      </c>
      <c r="M1237" s="244">
        <v>1</v>
      </c>
      <c r="N1237" s="244">
        <f t="shared" si="29"/>
        <v>0.78539816339744828</v>
      </c>
      <c r="R1237" s="301"/>
      <c r="S1237" s="301"/>
      <c r="T1237" s="301"/>
      <c r="U1237" s="301"/>
      <c r="V1237" s="301"/>
      <c r="W1237" s="301"/>
      <c r="X1237" s="301"/>
      <c r="Y1237" s="301"/>
      <c r="Z1237" s="301"/>
      <c r="AA1237" s="301"/>
      <c r="AB1237" s="301"/>
      <c r="AC1237" s="301"/>
      <c r="AD1237" s="301"/>
      <c r="AE1237" s="301"/>
      <c r="AF1237" s="301"/>
      <c r="AG1237" s="301"/>
      <c r="AH1237" s="301"/>
      <c r="AI1237" s="301"/>
    </row>
    <row r="1238" spans="1:35" ht="20.100000000000001" hidden="1" customHeight="1" x14ac:dyDescent="0.2">
      <c r="A1238" s="240">
        <v>336</v>
      </c>
      <c r="B1238" s="309" t="s">
        <v>403</v>
      </c>
      <c r="C1238" s="310" t="s">
        <v>426</v>
      </c>
      <c r="D1238" s="310" t="s">
        <v>427</v>
      </c>
      <c r="E1238" s="309">
        <v>609145.31717902294</v>
      </c>
      <c r="F1238" s="310" t="s">
        <v>879</v>
      </c>
      <c r="G1238" s="244" t="s">
        <v>917</v>
      </c>
      <c r="H1238" s="244" t="s">
        <v>429</v>
      </c>
      <c r="I1238" s="288">
        <v>1</v>
      </c>
      <c r="J1238" s="244" t="s">
        <v>919</v>
      </c>
      <c r="K1238" s="244" t="s">
        <v>89</v>
      </c>
      <c r="L1238" s="244" t="s">
        <v>89</v>
      </c>
      <c r="M1238" s="244">
        <v>1</v>
      </c>
      <c r="N1238" s="244">
        <f t="shared" si="29"/>
        <v>0.78539816339744828</v>
      </c>
      <c r="R1238" s="301"/>
      <c r="S1238" s="301"/>
      <c r="T1238" s="301"/>
      <c r="U1238" s="301"/>
      <c r="V1238" s="301"/>
      <c r="W1238" s="301"/>
      <c r="X1238" s="301"/>
      <c r="Y1238" s="301"/>
      <c r="Z1238" s="301"/>
      <c r="AA1238" s="301"/>
      <c r="AB1238" s="301"/>
      <c r="AC1238" s="301"/>
      <c r="AD1238" s="301"/>
      <c r="AE1238" s="301"/>
      <c r="AF1238" s="301"/>
      <c r="AG1238" s="301"/>
      <c r="AH1238" s="301"/>
      <c r="AI1238" s="301"/>
    </row>
    <row r="1239" spans="1:35" ht="20.100000000000001" hidden="1" customHeight="1" x14ac:dyDescent="0.2">
      <c r="A1239" s="240">
        <v>337</v>
      </c>
      <c r="B1239" s="309" t="s">
        <v>403</v>
      </c>
      <c r="C1239" s="310" t="s">
        <v>426</v>
      </c>
      <c r="D1239" s="310" t="s">
        <v>427</v>
      </c>
      <c r="E1239" s="309">
        <v>609183.21040498477</v>
      </c>
      <c r="F1239" s="310" t="s">
        <v>894</v>
      </c>
      <c r="G1239" s="244" t="s">
        <v>925</v>
      </c>
      <c r="H1239" s="244" t="s">
        <v>429</v>
      </c>
      <c r="I1239" s="288">
        <v>1</v>
      </c>
      <c r="J1239" s="244" t="s">
        <v>919</v>
      </c>
      <c r="K1239" s="244">
        <v>0.5</v>
      </c>
      <c r="L1239" s="244">
        <v>0.5</v>
      </c>
      <c r="M1239" s="244" t="s">
        <v>89</v>
      </c>
      <c r="N1239" s="244">
        <f t="shared" si="29"/>
        <v>0.25</v>
      </c>
      <c r="R1239" s="301"/>
      <c r="S1239" s="301"/>
      <c r="T1239" s="301"/>
      <c r="U1239" s="301"/>
      <c r="V1239" s="301"/>
      <c r="W1239" s="301"/>
      <c r="X1239" s="301"/>
      <c r="Y1239" s="301"/>
      <c r="Z1239" s="301"/>
      <c r="AA1239" s="301"/>
      <c r="AB1239" s="301"/>
      <c r="AC1239" s="301"/>
      <c r="AD1239" s="301"/>
      <c r="AE1239" s="301"/>
      <c r="AF1239" s="301"/>
      <c r="AG1239" s="301"/>
      <c r="AH1239" s="301"/>
      <c r="AI1239" s="301"/>
    </row>
    <row r="1240" spans="1:35" ht="20.100000000000001" hidden="1" customHeight="1" x14ac:dyDescent="0.2">
      <c r="A1240" s="240">
        <v>338</v>
      </c>
      <c r="B1240" s="309" t="s">
        <v>403</v>
      </c>
      <c r="C1240" s="310" t="s">
        <v>426</v>
      </c>
      <c r="D1240" s="310" t="s">
        <v>427</v>
      </c>
      <c r="E1240" s="309">
        <v>609271.062595175</v>
      </c>
      <c r="F1240" s="310" t="s">
        <v>897</v>
      </c>
      <c r="G1240" s="244" t="s">
        <v>920</v>
      </c>
      <c r="H1240" s="244" t="s">
        <v>429</v>
      </c>
      <c r="I1240" s="288">
        <v>2</v>
      </c>
      <c r="J1240" s="244" t="s">
        <v>919</v>
      </c>
      <c r="K1240" s="244">
        <v>3</v>
      </c>
      <c r="L1240" s="244">
        <v>2</v>
      </c>
      <c r="M1240" s="244" t="s">
        <v>89</v>
      </c>
      <c r="N1240" s="244">
        <f t="shared" si="29"/>
        <v>6</v>
      </c>
      <c r="R1240" s="301"/>
      <c r="S1240" s="301"/>
      <c r="T1240" s="301"/>
      <c r="U1240" s="301"/>
      <c r="V1240" s="301"/>
      <c r="W1240" s="301"/>
      <c r="X1240" s="301"/>
      <c r="Y1240" s="301"/>
      <c r="Z1240" s="301"/>
      <c r="AA1240" s="301"/>
      <c r="AB1240" s="301"/>
      <c r="AC1240" s="301"/>
      <c r="AD1240" s="301"/>
      <c r="AE1240" s="301"/>
      <c r="AF1240" s="301"/>
      <c r="AG1240" s="301"/>
      <c r="AH1240" s="301"/>
      <c r="AI1240" s="301"/>
    </row>
    <row r="1241" spans="1:35" ht="20.100000000000001" hidden="1" customHeight="1" x14ac:dyDescent="0.2">
      <c r="A1241" s="240">
        <v>339</v>
      </c>
      <c r="B1241" s="309" t="s">
        <v>403</v>
      </c>
      <c r="C1241" s="310" t="s">
        <v>426</v>
      </c>
      <c r="D1241" s="310" t="s">
        <v>427</v>
      </c>
      <c r="E1241" s="309">
        <v>609337.72095517162</v>
      </c>
      <c r="F1241" s="310" t="s">
        <v>897</v>
      </c>
      <c r="G1241" s="244" t="s">
        <v>922</v>
      </c>
      <c r="H1241" s="244" t="s">
        <v>429</v>
      </c>
      <c r="I1241" s="288">
        <v>2</v>
      </c>
      <c r="J1241" s="244" t="s">
        <v>919</v>
      </c>
      <c r="K1241" s="244">
        <v>2</v>
      </c>
      <c r="L1241" s="244">
        <v>1</v>
      </c>
      <c r="M1241" s="244" t="s">
        <v>89</v>
      </c>
      <c r="N1241" s="244">
        <f t="shared" si="29"/>
        <v>2</v>
      </c>
      <c r="R1241" s="301"/>
      <c r="S1241" s="301"/>
      <c r="T1241" s="301"/>
      <c r="U1241" s="301"/>
      <c r="V1241" s="301"/>
      <c r="W1241" s="301"/>
      <c r="X1241" s="301"/>
      <c r="Y1241" s="301"/>
      <c r="Z1241" s="301"/>
      <c r="AA1241" s="301"/>
      <c r="AB1241" s="301"/>
      <c r="AC1241" s="301"/>
      <c r="AD1241" s="301"/>
      <c r="AE1241" s="301"/>
      <c r="AF1241" s="301"/>
      <c r="AG1241" s="301"/>
      <c r="AH1241" s="301"/>
      <c r="AI1241" s="301"/>
    </row>
    <row r="1242" spans="1:35" ht="20.100000000000001" hidden="1" customHeight="1" x14ac:dyDescent="0.2">
      <c r="A1242" s="240">
        <v>340</v>
      </c>
      <c r="B1242" s="309" t="s">
        <v>403</v>
      </c>
      <c r="C1242" s="310" t="s">
        <v>426</v>
      </c>
      <c r="D1242" s="310" t="s">
        <v>427</v>
      </c>
      <c r="E1242" s="309">
        <v>609340.79742566799</v>
      </c>
      <c r="F1242" s="310" t="s">
        <v>889</v>
      </c>
      <c r="G1242" s="244" t="s">
        <v>921</v>
      </c>
      <c r="H1242" s="244" t="s">
        <v>429</v>
      </c>
      <c r="I1242" s="288">
        <v>1</v>
      </c>
      <c r="J1242" s="244" t="s">
        <v>919</v>
      </c>
      <c r="K1242" s="244">
        <v>0.3</v>
      </c>
      <c r="L1242" s="244">
        <v>0.9</v>
      </c>
      <c r="M1242" s="244" t="s">
        <v>89</v>
      </c>
      <c r="N1242" s="244">
        <f t="shared" si="29"/>
        <v>0.27</v>
      </c>
      <c r="R1242" s="301"/>
      <c r="S1242" s="301"/>
      <c r="T1242" s="301"/>
      <c r="U1242" s="301"/>
      <c r="V1242" s="301"/>
      <c r="W1242" s="301"/>
      <c r="X1242" s="301"/>
      <c r="Y1242" s="301"/>
      <c r="Z1242" s="301"/>
      <c r="AA1242" s="301"/>
      <c r="AB1242" s="301"/>
      <c r="AC1242" s="301"/>
      <c r="AD1242" s="301"/>
      <c r="AE1242" s="301"/>
      <c r="AF1242" s="301"/>
      <c r="AG1242" s="301"/>
      <c r="AH1242" s="301"/>
      <c r="AI1242" s="301"/>
    </row>
    <row r="1243" spans="1:35" ht="20.100000000000001" hidden="1" customHeight="1" x14ac:dyDescent="0.2">
      <c r="A1243" s="240">
        <v>341</v>
      </c>
      <c r="B1243" s="309" t="s">
        <v>403</v>
      </c>
      <c r="C1243" s="310" t="s">
        <v>426</v>
      </c>
      <c r="D1243" s="310" t="s">
        <v>427</v>
      </c>
      <c r="E1243" s="309">
        <v>609438.50137075782</v>
      </c>
      <c r="F1243" s="310" t="s">
        <v>897</v>
      </c>
      <c r="G1243" s="244" t="s">
        <v>922</v>
      </c>
      <c r="H1243" s="244" t="s">
        <v>429</v>
      </c>
      <c r="I1243" s="288">
        <v>2</v>
      </c>
      <c r="J1243" s="244" t="s">
        <v>919</v>
      </c>
      <c r="K1243" s="244">
        <v>2</v>
      </c>
      <c r="L1243" s="244">
        <v>0.5</v>
      </c>
      <c r="M1243" s="244" t="s">
        <v>89</v>
      </c>
      <c r="N1243" s="244">
        <f t="shared" si="29"/>
        <v>1</v>
      </c>
      <c r="R1243" s="301"/>
      <c r="S1243" s="301"/>
      <c r="T1243" s="301"/>
      <c r="U1243" s="301"/>
      <c r="V1243" s="301"/>
      <c r="W1243" s="301"/>
      <c r="X1243" s="301"/>
      <c r="Y1243" s="301"/>
      <c r="Z1243" s="301"/>
      <c r="AA1243" s="301"/>
      <c r="AB1243" s="301"/>
      <c r="AC1243" s="301"/>
      <c r="AD1243" s="301"/>
      <c r="AE1243" s="301"/>
      <c r="AF1243" s="301"/>
      <c r="AG1243" s="301"/>
      <c r="AH1243" s="301"/>
      <c r="AI1243" s="301"/>
    </row>
    <row r="1244" spans="1:35" ht="20.100000000000001" hidden="1" customHeight="1" x14ac:dyDescent="0.2">
      <c r="A1244" s="240">
        <v>342</v>
      </c>
      <c r="B1244" s="309" t="s">
        <v>403</v>
      </c>
      <c r="C1244" s="310" t="s">
        <v>426</v>
      </c>
      <c r="D1244" s="310" t="s">
        <v>427</v>
      </c>
      <c r="E1244" s="309">
        <v>609523.18308316823</v>
      </c>
      <c r="F1244" s="310" t="s">
        <v>879</v>
      </c>
      <c r="G1244" s="244" t="s">
        <v>983</v>
      </c>
      <c r="H1244" s="244" t="s">
        <v>429</v>
      </c>
      <c r="I1244" s="288">
        <v>1</v>
      </c>
      <c r="J1244" s="244" t="s">
        <v>919</v>
      </c>
      <c r="K1244" s="244" t="s">
        <v>89</v>
      </c>
      <c r="L1244" s="244" t="s">
        <v>89</v>
      </c>
      <c r="M1244" s="244">
        <v>1</v>
      </c>
      <c r="N1244" s="244">
        <f t="shared" si="29"/>
        <v>0.78539816339744828</v>
      </c>
      <c r="R1244" s="301"/>
      <c r="S1244" s="301"/>
      <c r="T1244" s="301"/>
      <c r="U1244" s="301"/>
      <c r="V1244" s="301"/>
      <c r="W1244" s="301"/>
      <c r="X1244" s="301"/>
      <c r="Y1244" s="301"/>
      <c r="Z1244" s="301"/>
      <c r="AA1244" s="301"/>
      <c r="AB1244" s="301"/>
      <c r="AC1244" s="301"/>
      <c r="AD1244" s="301"/>
      <c r="AE1244" s="301"/>
      <c r="AF1244" s="301"/>
      <c r="AG1244" s="301"/>
      <c r="AH1244" s="301"/>
      <c r="AI1244" s="301"/>
    </row>
    <row r="1245" spans="1:35" ht="20.100000000000001" hidden="1" customHeight="1" x14ac:dyDescent="0.2">
      <c r="A1245" s="240">
        <v>343</v>
      </c>
      <c r="B1245" s="309" t="s">
        <v>403</v>
      </c>
      <c r="C1245" s="310" t="s">
        <v>426</v>
      </c>
      <c r="D1245" s="310" t="s">
        <v>427</v>
      </c>
      <c r="E1245" s="309">
        <v>609884.29993165145</v>
      </c>
      <c r="F1245" s="310" t="s">
        <v>892</v>
      </c>
      <c r="G1245" s="244" t="s">
        <v>903</v>
      </c>
      <c r="H1245" s="244" t="s">
        <v>429</v>
      </c>
      <c r="I1245" s="288">
        <v>2</v>
      </c>
      <c r="J1245" s="244" t="s">
        <v>919</v>
      </c>
      <c r="K1245" s="244">
        <v>2</v>
      </c>
      <c r="L1245" s="244">
        <v>1.5</v>
      </c>
      <c r="M1245" s="244" t="s">
        <v>89</v>
      </c>
      <c r="N1245" s="244">
        <f t="shared" si="29"/>
        <v>3</v>
      </c>
      <c r="R1245" s="301"/>
      <c r="S1245" s="301"/>
      <c r="T1245" s="301"/>
      <c r="U1245" s="301"/>
      <c r="V1245" s="301"/>
      <c r="W1245" s="301"/>
      <c r="X1245" s="301"/>
      <c r="Y1245" s="301"/>
      <c r="Z1245" s="301"/>
      <c r="AA1245" s="301"/>
      <c r="AB1245" s="301"/>
      <c r="AC1245" s="301"/>
      <c r="AD1245" s="301"/>
      <c r="AE1245" s="301"/>
      <c r="AF1245" s="301"/>
      <c r="AG1245" s="301"/>
      <c r="AH1245" s="301"/>
      <c r="AI1245" s="301"/>
    </row>
    <row r="1246" spans="1:35" ht="20.100000000000001" hidden="1" customHeight="1" x14ac:dyDescent="0.2">
      <c r="A1246" s="240">
        <v>344</v>
      </c>
      <c r="B1246" s="309" t="s">
        <v>403</v>
      </c>
      <c r="C1246" s="310" t="s">
        <v>426</v>
      </c>
      <c r="D1246" s="310" t="s">
        <v>427</v>
      </c>
      <c r="E1246" s="309">
        <v>609886.3897135373</v>
      </c>
      <c r="F1246" s="310" t="s">
        <v>895</v>
      </c>
      <c r="G1246" s="244" t="s">
        <v>994</v>
      </c>
      <c r="H1246" s="244" t="s">
        <v>429</v>
      </c>
      <c r="I1246" s="288">
        <v>2</v>
      </c>
      <c r="J1246" s="244" t="s">
        <v>919</v>
      </c>
      <c r="K1246" s="244">
        <v>3</v>
      </c>
      <c r="L1246" s="244">
        <v>1.5</v>
      </c>
      <c r="M1246" s="244" t="s">
        <v>89</v>
      </c>
      <c r="N1246" s="244">
        <f t="shared" si="29"/>
        <v>4.5</v>
      </c>
      <c r="R1246" s="301"/>
      <c r="S1246" s="301"/>
      <c r="T1246" s="301"/>
      <c r="U1246" s="301"/>
      <c r="V1246" s="301"/>
      <c r="W1246" s="301"/>
      <c r="X1246" s="301"/>
      <c r="Y1246" s="301"/>
      <c r="Z1246" s="301"/>
      <c r="AA1246" s="301"/>
      <c r="AB1246" s="301"/>
      <c r="AC1246" s="301"/>
      <c r="AD1246" s="301"/>
      <c r="AE1246" s="301"/>
      <c r="AF1246" s="301"/>
      <c r="AG1246" s="301"/>
      <c r="AH1246" s="301"/>
      <c r="AI1246" s="301"/>
    </row>
    <row r="1247" spans="1:35" ht="20.100000000000001" hidden="1" customHeight="1" x14ac:dyDescent="0.2">
      <c r="A1247" s="240">
        <v>345</v>
      </c>
      <c r="B1247" s="309" t="s">
        <v>403</v>
      </c>
      <c r="C1247" s="310" t="s">
        <v>426</v>
      </c>
      <c r="D1247" s="310" t="s">
        <v>427</v>
      </c>
      <c r="E1247" s="309">
        <v>609916.40398602071</v>
      </c>
      <c r="F1247" s="310" t="s">
        <v>871</v>
      </c>
      <c r="G1247" s="244" t="s">
        <v>995</v>
      </c>
      <c r="H1247" s="244" t="s">
        <v>429</v>
      </c>
      <c r="I1247" s="288">
        <v>1</v>
      </c>
      <c r="J1247" s="244" t="s">
        <v>919</v>
      </c>
      <c r="K1247" s="244">
        <v>1</v>
      </c>
      <c r="L1247" s="244">
        <v>1</v>
      </c>
      <c r="M1247" s="244" t="s">
        <v>89</v>
      </c>
      <c r="N1247" s="244">
        <f t="shared" si="29"/>
        <v>1</v>
      </c>
      <c r="R1247" s="301"/>
      <c r="S1247" s="301"/>
      <c r="T1247" s="301"/>
      <c r="U1247" s="301"/>
      <c r="V1247" s="301"/>
      <c r="W1247" s="301"/>
      <c r="X1247" s="301"/>
      <c r="Y1247" s="301"/>
      <c r="Z1247" s="301"/>
      <c r="AA1247" s="301"/>
      <c r="AB1247" s="301"/>
      <c r="AC1247" s="301"/>
      <c r="AD1247" s="301"/>
      <c r="AE1247" s="301"/>
      <c r="AF1247" s="301"/>
      <c r="AG1247" s="301"/>
      <c r="AH1247" s="301"/>
      <c r="AI1247" s="301"/>
    </row>
    <row r="1248" spans="1:35" ht="20.100000000000001" hidden="1" customHeight="1" x14ac:dyDescent="0.2">
      <c r="A1248" s="240">
        <v>346</v>
      </c>
      <c r="B1248" s="309" t="s">
        <v>403</v>
      </c>
      <c r="C1248" s="310" t="s">
        <v>426</v>
      </c>
      <c r="D1248" s="310" t="s">
        <v>427</v>
      </c>
      <c r="E1248" s="309">
        <v>609923.92661644868</v>
      </c>
      <c r="F1248" s="310" t="s">
        <v>892</v>
      </c>
      <c r="G1248" s="244" t="s">
        <v>903</v>
      </c>
      <c r="H1248" s="244" t="s">
        <v>429</v>
      </c>
      <c r="I1248" s="288">
        <v>1</v>
      </c>
      <c r="J1248" s="244" t="s">
        <v>919</v>
      </c>
      <c r="K1248" s="244">
        <v>0.5</v>
      </c>
      <c r="L1248" s="244">
        <v>0.9</v>
      </c>
      <c r="M1248" s="244" t="s">
        <v>89</v>
      </c>
      <c r="N1248" s="244">
        <f t="shared" si="29"/>
        <v>0.45</v>
      </c>
      <c r="R1248" s="301"/>
      <c r="S1248" s="301"/>
      <c r="T1248" s="301"/>
      <c r="U1248" s="301"/>
      <c r="V1248" s="301"/>
      <c r="W1248" s="301"/>
      <c r="X1248" s="301"/>
      <c r="Y1248" s="301"/>
      <c r="Z1248" s="301"/>
      <c r="AA1248" s="301"/>
      <c r="AB1248" s="301"/>
      <c r="AC1248" s="301"/>
      <c r="AD1248" s="301"/>
      <c r="AE1248" s="301"/>
      <c r="AF1248" s="301"/>
      <c r="AG1248" s="301"/>
      <c r="AH1248" s="301"/>
      <c r="AI1248" s="301"/>
    </row>
    <row r="1249" spans="1:35" ht="20.100000000000001" hidden="1" customHeight="1" x14ac:dyDescent="0.2">
      <c r="A1249" s="240">
        <v>347</v>
      </c>
      <c r="B1249" s="309" t="s">
        <v>403</v>
      </c>
      <c r="C1249" s="310" t="s">
        <v>426</v>
      </c>
      <c r="D1249" s="310" t="s">
        <v>427</v>
      </c>
      <c r="E1249" s="309">
        <v>610047.79039427615</v>
      </c>
      <c r="F1249" s="310" t="s">
        <v>897</v>
      </c>
      <c r="G1249" s="244" t="s">
        <v>931</v>
      </c>
      <c r="H1249" s="244" t="s">
        <v>429</v>
      </c>
      <c r="I1249" s="288">
        <v>2</v>
      </c>
      <c r="J1249" s="244" t="s">
        <v>919</v>
      </c>
      <c r="K1249" s="244">
        <v>3</v>
      </c>
      <c r="L1249" s="244">
        <v>1.5</v>
      </c>
      <c r="M1249" s="244" t="s">
        <v>89</v>
      </c>
      <c r="N1249" s="244">
        <f t="shared" si="29"/>
        <v>4.5</v>
      </c>
      <c r="R1249" s="301"/>
      <c r="S1249" s="301"/>
      <c r="T1249" s="301"/>
      <c r="U1249" s="301"/>
      <c r="V1249" s="301"/>
      <c r="W1249" s="301"/>
      <c r="X1249" s="301"/>
      <c r="Y1249" s="301"/>
      <c r="Z1249" s="301"/>
      <c r="AA1249" s="301"/>
      <c r="AB1249" s="301"/>
      <c r="AC1249" s="301"/>
      <c r="AD1249" s="301"/>
      <c r="AE1249" s="301"/>
      <c r="AF1249" s="301"/>
      <c r="AG1249" s="301"/>
      <c r="AH1249" s="301"/>
      <c r="AI1249" s="301"/>
    </row>
    <row r="1250" spans="1:35" ht="20.100000000000001" hidden="1" customHeight="1" x14ac:dyDescent="0.2">
      <c r="A1250" s="240">
        <v>348</v>
      </c>
      <c r="B1250" s="309" t="s">
        <v>403</v>
      </c>
      <c r="C1250" s="310" t="s">
        <v>426</v>
      </c>
      <c r="D1250" s="310" t="s">
        <v>427</v>
      </c>
      <c r="E1250" s="309">
        <v>610147.7663006729</v>
      </c>
      <c r="F1250" s="242" t="s">
        <v>886</v>
      </c>
      <c r="G1250" s="244" t="s">
        <v>981</v>
      </c>
      <c r="H1250" s="244" t="s">
        <v>429</v>
      </c>
      <c r="I1250" s="288">
        <v>2</v>
      </c>
      <c r="J1250" s="244" t="s">
        <v>919</v>
      </c>
      <c r="K1250" s="244">
        <v>1.2</v>
      </c>
      <c r="L1250" s="244">
        <v>3</v>
      </c>
      <c r="M1250" s="244" t="s">
        <v>89</v>
      </c>
      <c r="N1250" s="244">
        <f t="shared" si="29"/>
        <v>3.5999999999999996</v>
      </c>
      <c r="R1250" s="301"/>
      <c r="S1250" s="301"/>
      <c r="T1250" s="301"/>
      <c r="U1250" s="301"/>
      <c r="V1250" s="301"/>
      <c r="W1250" s="301"/>
      <c r="X1250" s="301"/>
      <c r="Y1250" s="301"/>
      <c r="Z1250" s="301"/>
      <c r="AA1250" s="301"/>
      <c r="AB1250" s="301"/>
      <c r="AC1250" s="301"/>
      <c r="AD1250" s="301"/>
      <c r="AE1250" s="301"/>
      <c r="AF1250" s="301"/>
      <c r="AG1250" s="301"/>
      <c r="AH1250" s="301"/>
      <c r="AI1250" s="301"/>
    </row>
    <row r="1251" spans="1:35" ht="20.100000000000001" hidden="1" customHeight="1" x14ac:dyDescent="0.2">
      <c r="A1251" s="240">
        <v>349</v>
      </c>
      <c r="B1251" s="309" t="s">
        <v>403</v>
      </c>
      <c r="C1251" s="310" t="s">
        <v>426</v>
      </c>
      <c r="D1251" s="310" t="s">
        <v>427</v>
      </c>
      <c r="E1251" s="309">
        <v>610150.44267323578</v>
      </c>
      <c r="F1251" s="310" t="s">
        <v>883</v>
      </c>
      <c r="G1251" s="244" t="s">
        <v>901</v>
      </c>
      <c r="H1251" s="244" t="s">
        <v>429</v>
      </c>
      <c r="I1251" s="288">
        <v>2</v>
      </c>
      <c r="J1251" s="244" t="s">
        <v>919</v>
      </c>
      <c r="K1251" s="244">
        <v>1.2</v>
      </c>
      <c r="L1251" s="244">
        <v>3</v>
      </c>
      <c r="M1251" s="244" t="s">
        <v>89</v>
      </c>
      <c r="N1251" s="244">
        <f t="shared" si="29"/>
        <v>3.5999999999999996</v>
      </c>
      <c r="R1251" s="301"/>
      <c r="S1251" s="301"/>
      <c r="T1251" s="301"/>
      <c r="U1251" s="301"/>
      <c r="V1251" s="301"/>
      <c r="W1251" s="301"/>
      <c r="X1251" s="301"/>
      <c r="Y1251" s="301"/>
      <c r="Z1251" s="301"/>
      <c r="AA1251" s="301"/>
      <c r="AB1251" s="301"/>
      <c r="AC1251" s="301"/>
      <c r="AD1251" s="301"/>
      <c r="AE1251" s="301"/>
      <c r="AF1251" s="301"/>
      <c r="AG1251" s="301"/>
      <c r="AH1251" s="301"/>
      <c r="AI1251" s="301"/>
    </row>
    <row r="1252" spans="1:35" ht="20.100000000000001" hidden="1" customHeight="1" x14ac:dyDescent="0.2">
      <c r="A1252" s="240">
        <v>350</v>
      </c>
      <c r="B1252" s="309" t="s">
        <v>403</v>
      </c>
      <c r="C1252" s="310" t="s">
        <v>426</v>
      </c>
      <c r="D1252" s="310" t="s">
        <v>427</v>
      </c>
      <c r="E1252" s="309">
        <v>610278.53896393697</v>
      </c>
      <c r="F1252" s="310" t="s">
        <v>883</v>
      </c>
      <c r="G1252" s="244" t="s">
        <v>901</v>
      </c>
      <c r="H1252" s="244" t="s">
        <v>429</v>
      </c>
      <c r="I1252" s="288">
        <v>2</v>
      </c>
      <c r="J1252" s="244" t="s">
        <v>919</v>
      </c>
      <c r="K1252" s="244">
        <v>2.5</v>
      </c>
      <c r="L1252" s="244">
        <v>2</v>
      </c>
      <c r="M1252" s="244" t="s">
        <v>89</v>
      </c>
      <c r="N1252" s="244">
        <f t="shared" si="29"/>
        <v>5</v>
      </c>
      <c r="R1252" s="301"/>
      <c r="S1252" s="301"/>
      <c r="T1252" s="301"/>
      <c r="U1252" s="301"/>
      <c r="V1252" s="301"/>
      <c r="W1252" s="301"/>
      <c r="X1252" s="301"/>
      <c r="Y1252" s="301"/>
      <c r="Z1252" s="301"/>
      <c r="AA1252" s="301"/>
      <c r="AB1252" s="301"/>
      <c r="AC1252" s="301"/>
      <c r="AD1252" s="301"/>
      <c r="AE1252" s="301"/>
      <c r="AF1252" s="301"/>
      <c r="AG1252" s="301"/>
      <c r="AH1252" s="301"/>
      <c r="AI1252" s="301"/>
    </row>
    <row r="1253" spans="1:35" ht="20.100000000000001" hidden="1" customHeight="1" x14ac:dyDescent="0.2">
      <c r="A1253" s="240">
        <v>351</v>
      </c>
      <c r="B1253" s="309" t="s">
        <v>403</v>
      </c>
      <c r="C1253" s="310" t="s">
        <v>426</v>
      </c>
      <c r="D1253" s="310" t="s">
        <v>427</v>
      </c>
      <c r="E1253" s="309">
        <v>610328.05790153972</v>
      </c>
      <c r="F1253" s="310" t="s">
        <v>871</v>
      </c>
      <c r="G1253" s="244" t="s">
        <v>995</v>
      </c>
      <c r="H1253" s="244" t="s">
        <v>429</v>
      </c>
      <c r="I1253" s="288">
        <v>1</v>
      </c>
      <c r="J1253" s="244" t="s">
        <v>919</v>
      </c>
      <c r="K1253" s="244">
        <v>1</v>
      </c>
      <c r="L1253" s="244">
        <v>1</v>
      </c>
      <c r="M1253" s="244" t="s">
        <v>89</v>
      </c>
      <c r="N1253" s="244">
        <f t="shared" si="29"/>
        <v>1</v>
      </c>
      <c r="R1253" s="301"/>
      <c r="S1253" s="301"/>
      <c r="T1253" s="301"/>
      <c r="U1253" s="301"/>
      <c r="V1253" s="301"/>
      <c r="W1253" s="301"/>
      <c r="X1253" s="301"/>
      <c r="Y1253" s="301"/>
      <c r="Z1253" s="301"/>
      <c r="AA1253" s="301"/>
      <c r="AB1253" s="301"/>
      <c r="AC1253" s="301"/>
      <c r="AD1253" s="301"/>
      <c r="AE1253" s="301"/>
      <c r="AF1253" s="301"/>
      <c r="AG1253" s="301"/>
      <c r="AH1253" s="301"/>
      <c r="AI1253" s="301"/>
    </row>
    <row r="1254" spans="1:35" ht="20.100000000000001" hidden="1" customHeight="1" x14ac:dyDescent="0.2">
      <c r="A1254" s="240">
        <v>352</v>
      </c>
      <c r="B1254" s="309" t="s">
        <v>403</v>
      </c>
      <c r="C1254" s="310" t="s">
        <v>426</v>
      </c>
      <c r="D1254" s="310" t="s">
        <v>427</v>
      </c>
      <c r="E1254" s="309">
        <v>610379.79530753673</v>
      </c>
      <c r="F1254" s="310" t="s">
        <v>888</v>
      </c>
      <c r="G1254" s="244" t="s">
        <v>937</v>
      </c>
      <c r="H1254" s="310" t="s">
        <v>429</v>
      </c>
      <c r="I1254" s="288">
        <v>2</v>
      </c>
      <c r="J1254" s="244" t="s">
        <v>919</v>
      </c>
      <c r="K1254" s="244">
        <v>3</v>
      </c>
      <c r="L1254" s="244">
        <v>2</v>
      </c>
      <c r="M1254" s="244" t="s">
        <v>89</v>
      </c>
      <c r="N1254" s="244">
        <f t="shared" si="29"/>
        <v>6</v>
      </c>
      <c r="R1254" s="301"/>
      <c r="S1254" s="301"/>
      <c r="T1254" s="301"/>
      <c r="U1254" s="301"/>
      <c r="V1254" s="301"/>
      <c r="W1254" s="301"/>
      <c r="X1254" s="301"/>
      <c r="Y1254" s="301"/>
      <c r="Z1254" s="301"/>
      <c r="AA1254" s="301"/>
      <c r="AB1254" s="301"/>
      <c r="AC1254" s="301"/>
      <c r="AD1254" s="301"/>
      <c r="AE1254" s="301"/>
      <c r="AF1254" s="301"/>
      <c r="AG1254" s="301"/>
      <c r="AH1254" s="301"/>
      <c r="AI1254" s="301"/>
    </row>
    <row r="1255" spans="1:35" ht="20.100000000000001" hidden="1" customHeight="1" x14ac:dyDescent="0.2">
      <c r="A1255" s="240">
        <v>353</v>
      </c>
      <c r="B1255" s="309" t="s">
        <v>403</v>
      </c>
      <c r="C1255" s="310" t="s">
        <v>426</v>
      </c>
      <c r="D1255" s="310" t="s">
        <v>427</v>
      </c>
      <c r="E1255" s="309">
        <v>610428.53171794675</v>
      </c>
      <c r="F1255" s="310" t="s">
        <v>897</v>
      </c>
      <c r="G1255" s="244" t="s">
        <v>956</v>
      </c>
      <c r="H1255" s="244" t="s">
        <v>429</v>
      </c>
      <c r="I1255" s="288">
        <v>2</v>
      </c>
      <c r="J1255" s="244" t="s">
        <v>919</v>
      </c>
      <c r="K1255" s="244">
        <v>2.5</v>
      </c>
      <c r="L1255" s="244">
        <v>2</v>
      </c>
      <c r="M1255" s="244" t="s">
        <v>89</v>
      </c>
      <c r="N1255" s="244">
        <f t="shared" si="29"/>
        <v>5</v>
      </c>
      <c r="R1255" s="301"/>
      <c r="S1255" s="301"/>
      <c r="T1255" s="301"/>
      <c r="U1255" s="301"/>
      <c r="V1255" s="301"/>
      <c r="W1255" s="301"/>
      <c r="X1255" s="301"/>
      <c r="Y1255" s="301"/>
      <c r="Z1255" s="301"/>
      <c r="AA1255" s="301"/>
      <c r="AB1255" s="301"/>
      <c r="AC1255" s="301"/>
      <c r="AD1255" s="301"/>
      <c r="AE1255" s="301"/>
      <c r="AF1255" s="301"/>
      <c r="AG1255" s="301"/>
      <c r="AH1255" s="301"/>
      <c r="AI1255" s="301"/>
    </row>
    <row r="1256" spans="1:35" ht="20.100000000000001" hidden="1" customHeight="1" x14ac:dyDescent="0.2">
      <c r="A1256" s="240">
        <v>354</v>
      </c>
      <c r="B1256" s="309" t="s">
        <v>403</v>
      </c>
      <c r="C1256" s="310" t="s">
        <v>426</v>
      </c>
      <c r="D1256" s="310" t="s">
        <v>427</v>
      </c>
      <c r="E1256" s="309">
        <v>610554.41419322265</v>
      </c>
      <c r="F1256" s="310" t="s">
        <v>879</v>
      </c>
      <c r="G1256" s="244" t="s">
        <v>983</v>
      </c>
      <c r="H1256" s="244" t="s">
        <v>429</v>
      </c>
      <c r="I1256" s="288">
        <v>1</v>
      </c>
      <c r="J1256" s="244" t="s">
        <v>919</v>
      </c>
      <c r="K1256" s="244" t="s">
        <v>89</v>
      </c>
      <c r="L1256" s="244" t="s">
        <v>89</v>
      </c>
      <c r="M1256" s="244">
        <v>1</v>
      </c>
      <c r="N1256" s="244">
        <f t="shared" si="29"/>
        <v>0.78539816339744828</v>
      </c>
      <c r="R1256" s="301"/>
      <c r="S1256" s="301"/>
      <c r="T1256" s="301"/>
      <c r="U1256" s="301"/>
      <c r="V1256" s="301"/>
      <c r="W1256" s="301"/>
      <c r="X1256" s="301"/>
      <c r="Y1256" s="301"/>
      <c r="Z1256" s="301"/>
      <c r="AA1256" s="301"/>
      <c r="AB1256" s="301"/>
      <c r="AC1256" s="301"/>
      <c r="AD1256" s="301"/>
      <c r="AE1256" s="301"/>
      <c r="AF1256" s="301"/>
      <c r="AG1256" s="301"/>
      <c r="AH1256" s="301"/>
      <c r="AI1256" s="301"/>
    </row>
    <row r="1257" spans="1:35" ht="20.100000000000001" hidden="1" customHeight="1" x14ac:dyDescent="0.2">
      <c r="A1257" s="240">
        <v>355</v>
      </c>
      <c r="B1257" s="309" t="s">
        <v>403</v>
      </c>
      <c r="C1257" s="310" t="s">
        <v>426</v>
      </c>
      <c r="D1257" s="310" t="s">
        <v>427</v>
      </c>
      <c r="E1257" s="309">
        <v>610676.64286904316</v>
      </c>
      <c r="F1257" s="310" t="s">
        <v>888</v>
      </c>
      <c r="G1257" s="244" t="s">
        <v>926</v>
      </c>
      <c r="H1257" s="244" t="s">
        <v>429</v>
      </c>
      <c r="I1257" s="288">
        <v>1</v>
      </c>
      <c r="J1257" s="244" t="s">
        <v>919</v>
      </c>
      <c r="K1257" s="244">
        <v>0.5</v>
      </c>
      <c r="L1257" s="244">
        <v>0.9</v>
      </c>
      <c r="M1257" s="244" t="s">
        <v>89</v>
      </c>
      <c r="N1257" s="244">
        <f t="shared" si="29"/>
        <v>0.45</v>
      </c>
      <c r="R1257" s="301"/>
      <c r="S1257" s="301"/>
      <c r="T1257" s="301"/>
      <c r="U1257" s="301"/>
      <c r="V1257" s="301"/>
      <c r="W1257" s="301"/>
      <c r="X1257" s="301"/>
      <c r="Y1257" s="301"/>
      <c r="Z1257" s="301"/>
      <c r="AA1257" s="301"/>
      <c r="AB1257" s="301"/>
      <c r="AC1257" s="301"/>
      <c r="AD1257" s="301"/>
      <c r="AE1257" s="301"/>
      <c r="AF1257" s="301"/>
      <c r="AG1257" s="301"/>
      <c r="AH1257" s="301"/>
      <c r="AI1257" s="301"/>
    </row>
    <row r="1258" spans="1:35" ht="20.100000000000001" hidden="1" customHeight="1" x14ac:dyDescent="0.2">
      <c r="A1258" s="240">
        <v>356</v>
      </c>
      <c r="B1258" s="309" t="s">
        <v>403</v>
      </c>
      <c r="C1258" s="310" t="s">
        <v>426</v>
      </c>
      <c r="D1258" s="310" t="s">
        <v>427</v>
      </c>
      <c r="E1258" s="309">
        <v>610943.10641380446</v>
      </c>
      <c r="F1258" s="310" t="s">
        <v>879</v>
      </c>
      <c r="G1258" s="244" t="s">
        <v>917</v>
      </c>
      <c r="H1258" s="244" t="s">
        <v>429</v>
      </c>
      <c r="I1258" s="288">
        <v>1</v>
      </c>
      <c r="J1258" s="244" t="s">
        <v>919</v>
      </c>
      <c r="K1258" s="244" t="s">
        <v>89</v>
      </c>
      <c r="L1258" s="244" t="s">
        <v>89</v>
      </c>
      <c r="M1258" s="244">
        <v>1</v>
      </c>
      <c r="N1258" s="244">
        <f t="shared" si="29"/>
        <v>0.78539816339744828</v>
      </c>
      <c r="R1258" s="301"/>
      <c r="S1258" s="301"/>
      <c r="T1258" s="301"/>
      <c r="U1258" s="301"/>
      <c r="V1258" s="301"/>
      <c r="W1258" s="301"/>
      <c r="X1258" s="301"/>
      <c r="Y1258" s="301"/>
      <c r="Z1258" s="301"/>
      <c r="AA1258" s="301"/>
      <c r="AB1258" s="301"/>
      <c r="AC1258" s="301"/>
      <c r="AD1258" s="301"/>
      <c r="AE1258" s="301"/>
      <c r="AF1258" s="301"/>
      <c r="AG1258" s="301"/>
      <c r="AH1258" s="301"/>
      <c r="AI1258" s="301"/>
    </row>
    <row r="1259" spans="1:35" ht="20.100000000000001" hidden="1" customHeight="1" x14ac:dyDescent="0.2">
      <c r="A1259" s="240">
        <v>357</v>
      </c>
      <c r="B1259" s="309" t="s">
        <v>403</v>
      </c>
      <c r="C1259" s="310" t="s">
        <v>426</v>
      </c>
      <c r="D1259" s="310" t="s">
        <v>427</v>
      </c>
      <c r="E1259" s="309">
        <v>610971.37482753256</v>
      </c>
      <c r="F1259" s="310" t="s">
        <v>879</v>
      </c>
      <c r="G1259" s="244" t="s">
        <v>913</v>
      </c>
      <c r="H1259" s="244" t="s">
        <v>429</v>
      </c>
      <c r="I1259" s="288">
        <v>1</v>
      </c>
      <c r="J1259" s="244" t="s">
        <v>919</v>
      </c>
      <c r="K1259" s="244" t="s">
        <v>89</v>
      </c>
      <c r="L1259" s="244" t="s">
        <v>89</v>
      </c>
      <c r="M1259" s="244">
        <v>1</v>
      </c>
      <c r="N1259" s="244">
        <f t="shared" si="29"/>
        <v>0.78539816339744828</v>
      </c>
      <c r="R1259" s="301"/>
      <c r="S1259" s="301"/>
      <c r="T1259" s="301"/>
      <c r="U1259" s="301"/>
      <c r="V1259" s="301"/>
      <c r="W1259" s="301"/>
      <c r="X1259" s="301"/>
      <c r="Y1259" s="301"/>
      <c r="Z1259" s="301"/>
      <c r="AA1259" s="301"/>
      <c r="AB1259" s="301"/>
      <c r="AC1259" s="301"/>
      <c r="AD1259" s="301"/>
      <c r="AE1259" s="301"/>
      <c r="AF1259" s="301"/>
      <c r="AG1259" s="301"/>
      <c r="AH1259" s="301"/>
      <c r="AI1259" s="301"/>
    </row>
    <row r="1260" spans="1:35" ht="20.100000000000001" hidden="1" customHeight="1" x14ac:dyDescent="0.2">
      <c r="A1260" s="240">
        <v>358</v>
      </c>
      <c r="B1260" s="309" t="s">
        <v>403</v>
      </c>
      <c r="C1260" s="310" t="s">
        <v>426</v>
      </c>
      <c r="D1260" s="310" t="s">
        <v>427</v>
      </c>
      <c r="E1260" s="309">
        <v>611003.94764487958</v>
      </c>
      <c r="F1260" s="242" t="s">
        <v>886</v>
      </c>
      <c r="G1260" s="244" t="s">
        <v>981</v>
      </c>
      <c r="H1260" s="244" t="s">
        <v>429</v>
      </c>
      <c r="I1260" s="288">
        <v>1</v>
      </c>
      <c r="J1260" s="244" t="s">
        <v>919</v>
      </c>
      <c r="K1260" s="244">
        <v>1.2</v>
      </c>
      <c r="L1260" s="244">
        <v>3</v>
      </c>
      <c r="M1260" s="244" t="s">
        <v>89</v>
      </c>
      <c r="N1260" s="244">
        <f t="shared" si="29"/>
        <v>3.5999999999999996</v>
      </c>
      <c r="R1260" s="301"/>
      <c r="S1260" s="301"/>
      <c r="T1260" s="301"/>
      <c r="U1260" s="301"/>
      <c r="V1260" s="301"/>
      <c r="W1260" s="301"/>
      <c r="X1260" s="301"/>
      <c r="Y1260" s="301"/>
      <c r="Z1260" s="301"/>
      <c r="AA1260" s="301"/>
      <c r="AB1260" s="301"/>
      <c r="AC1260" s="301"/>
      <c r="AD1260" s="301"/>
      <c r="AE1260" s="301"/>
      <c r="AF1260" s="301"/>
      <c r="AG1260" s="301"/>
      <c r="AH1260" s="301"/>
      <c r="AI1260" s="301"/>
    </row>
    <row r="1261" spans="1:35" ht="20.100000000000001" hidden="1" customHeight="1" x14ac:dyDescent="0.2">
      <c r="A1261" s="240">
        <v>359</v>
      </c>
      <c r="B1261" s="309" t="s">
        <v>403</v>
      </c>
      <c r="C1261" s="310" t="s">
        <v>426</v>
      </c>
      <c r="D1261" s="310" t="s">
        <v>427</v>
      </c>
      <c r="E1261" s="309">
        <v>611012.10614436388</v>
      </c>
      <c r="F1261" s="310" t="s">
        <v>883</v>
      </c>
      <c r="G1261" s="244" t="s">
        <v>901</v>
      </c>
      <c r="H1261" s="244" t="s">
        <v>429</v>
      </c>
      <c r="I1261" s="288">
        <v>2</v>
      </c>
      <c r="J1261" s="244" t="s">
        <v>919</v>
      </c>
      <c r="K1261" s="244">
        <v>1.2</v>
      </c>
      <c r="L1261" s="244">
        <v>3</v>
      </c>
      <c r="M1261" s="244" t="s">
        <v>89</v>
      </c>
      <c r="N1261" s="244">
        <f t="shared" si="29"/>
        <v>3.5999999999999996</v>
      </c>
      <c r="R1261" s="301"/>
      <c r="S1261" s="301"/>
      <c r="T1261" s="301"/>
      <c r="U1261" s="301"/>
      <c r="V1261" s="301"/>
      <c r="W1261" s="301"/>
      <c r="X1261" s="301"/>
      <c r="Y1261" s="301"/>
      <c r="Z1261" s="301"/>
      <c r="AA1261" s="301"/>
      <c r="AB1261" s="301"/>
      <c r="AC1261" s="301"/>
      <c r="AD1261" s="301"/>
      <c r="AE1261" s="301"/>
      <c r="AF1261" s="301"/>
      <c r="AG1261" s="301"/>
      <c r="AH1261" s="301"/>
      <c r="AI1261" s="301"/>
    </row>
    <row r="1262" spans="1:35" ht="20.100000000000001" hidden="1" customHeight="1" x14ac:dyDescent="0.2">
      <c r="A1262" s="240">
        <v>360</v>
      </c>
      <c r="B1262" s="309" t="s">
        <v>403</v>
      </c>
      <c r="C1262" s="310" t="s">
        <v>426</v>
      </c>
      <c r="D1262" s="310" t="s">
        <v>427</v>
      </c>
      <c r="E1262" s="309">
        <v>611047.16497228865</v>
      </c>
      <c r="F1262" s="310" t="s">
        <v>897</v>
      </c>
      <c r="G1262" s="244" t="s">
        <v>920</v>
      </c>
      <c r="H1262" s="244" t="s">
        <v>429</v>
      </c>
      <c r="I1262" s="288">
        <v>2</v>
      </c>
      <c r="J1262" s="244" t="s">
        <v>919</v>
      </c>
      <c r="K1262" s="244">
        <v>4</v>
      </c>
      <c r="L1262" s="244">
        <v>2</v>
      </c>
      <c r="M1262" s="244" t="s">
        <v>89</v>
      </c>
      <c r="N1262" s="244">
        <f t="shared" si="29"/>
        <v>8</v>
      </c>
      <c r="R1262" s="301"/>
      <c r="S1262" s="301"/>
      <c r="T1262" s="301"/>
      <c r="U1262" s="301"/>
      <c r="V1262" s="301"/>
      <c r="W1262" s="301"/>
      <c r="X1262" s="301"/>
      <c r="Y1262" s="301"/>
      <c r="Z1262" s="301"/>
      <c r="AA1262" s="301"/>
      <c r="AB1262" s="301"/>
      <c r="AC1262" s="301"/>
      <c r="AD1262" s="301"/>
      <c r="AE1262" s="301"/>
      <c r="AF1262" s="301"/>
      <c r="AG1262" s="301"/>
      <c r="AH1262" s="301"/>
      <c r="AI1262" s="301"/>
    </row>
    <row r="1263" spans="1:35" ht="20.100000000000001" hidden="1" customHeight="1" x14ac:dyDescent="0.2">
      <c r="A1263" s="240">
        <v>361</v>
      </c>
      <c r="B1263" s="309" t="s">
        <v>403</v>
      </c>
      <c r="C1263" s="310" t="s">
        <v>426</v>
      </c>
      <c r="D1263" s="310" t="s">
        <v>427</v>
      </c>
      <c r="E1263" s="309">
        <v>611076.87043553859</v>
      </c>
      <c r="F1263" s="310" t="s">
        <v>895</v>
      </c>
      <c r="G1263" s="244" t="s">
        <v>994</v>
      </c>
      <c r="H1263" s="244" t="s">
        <v>429</v>
      </c>
      <c r="I1263" s="288">
        <v>2</v>
      </c>
      <c r="J1263" s="244" t="s">
        <v>919</v>
      </c>
      <c r="K1263" s="244">
        <v>3.5</v>
      </c>
      <c r="L1263" s="244">
        <v>3</v>
      </c>
      <c r="M1263" s="244" t="s">
        <v>89</v>
      </c>
      <c r="N1263" s="244">
        <f t="shared" si="29"/>
        <v>10.5</v>
      </c>
      <c r="R1263" s="301"/>
      <c r="S1263" s="301"/>
      <c r="T1263" s="301"/>
      <c r="U1263" s="301"/>
      <c r="V1263" s="301"/>
      <c r="W1263" s="301"/>
      <c r="X1263" s="301"/>
      <c r="Y1263" s="301"/>
      <c r="Z1263" s="301"/>
      <c r="AA1263" s="301"/>
      <c r="AB1263" s="301"/>
      <c r="AC1263" s="301"/>
      <c r="AD1263" s="301"/>
      <c r="AE1263" s="301"/>
      <c r="AF1263" s="301"/>
      <c r="AG1263" s="301"/>
      <c r="AH1263" s="301"/>
      <c r="AI1263" s="301"/>
    </row>
    <row r="1264" spans="1:35" ht="20.100000000000001" hidden="1" customHeight="1" x14ac:dyDescent="0.2">
      <c r="A1264" s="240">
        <v>362</v>
      </c>
      <c r="B1264" s="309" t="s">
        <v>403</v>
      </c>
      <c r="C1264" s="310" t="s">
        <v>426</v>
      </c>
      <c r="D1264" s="310" t="s">
        <v>427</v>
      </c>
      <c r="E1264" s="309">
        <v>611083.56234095967</v>
      </c>
      <c r="F1264" s="310" t="s">
        <v>892</v>
      </c>
      <c r="G1264" s="244" t="s">
        <v>903</v>
      </c>
      <c r="H1264" s="244" t="s">
        <v>429</v>
      </c>
      <c r="I1264" s="288">
        <v>1</v>
      </c>
      <c r="J1264" s="244" t="s">
        <v>919</v>
      </c>
      <c r="K1264" s="244">
        <v>1</v>
      </c>
      <c r="L1264" s="244">
        <v>2</v>
      </c>
      <c r="M1264" s="244" t="s">
        <v>89</v>
      </c>
      <c r="N1264" s="244">
        <f t="shared" si="29"/>
        <v>2</v>
      </c>
      <c r="R1264" s="301"/>
      <c r="S1264" s="301"/>
      <c r="T1264" s="301"/>
      <c r="U1264" s="301"/>
      <c r="V1264" s="301"/>
      <c r="W1264" s="301"/>
      <c r="X1264" s="301"/>
      <c r="Y1264" s="301"/>
      <c r="Z1264" s="301"/>
      <c r="AA1264" s="301"/>
      <c r="AB1264" s="301"/>
      <c r="AC1264" s="301"/>
      <c r="AD1264" s="301"/>
      <c r="AE1264" s="301"/>
      <c r="AF1264" s="301"/>
      <c r="AG1264" s="301"/>
      <c r="AH1264" s="301"/>
      <c r="AI1264" s="301"/>
    </row>
    <row r="1265" spans="1:35" ht="20.100000000000001" hidden="1" customHeight="1" x14ac:dyDescent="0.2">
      <c r="A1265" s="240">
        <v>363</v>
      </c>
      <c r="B1265" s="309" t="s">
        <v>403</v>
      </c>
      <c r="C1265" s="310" t="s">
        <v>426</v>
      </c>
      <c r="D1265" s="310" t="s">
        <v>427</v>
      </c>
      <c r="E1265" s="309">
        <v>611098.78595903737</v>
      </c>
      <c r="F1265" s="310" t="s">
        <v>897</v>
      </c>
      <c r="G1265" s="244" t="s">
        <v>922</v>
      </c>
      <c r="H1265" s="244" t="s">
        <v>429</v>
      </c>
      <c r="I1265" s="288">
        <v>2</v>
      </c>
      <c r="J1265" s="244" t="s">
        <v>919</v>
      </c>
      <c r="K1265" s="244">
        <v>3</v>
      </c>
      <c r="L1265" s="244">
        <v>2</v>
      </c>
      <c r="M1265" s="244" t="s">
        <v>89</v>
      </c>
      <c r="N1265" s="244">
        <f t="shared" si="29"/>
        <v>6</v>
      </c>
      <c r="R1265" s="301"/>
      <c r="S1265" s="301"/>
      <c r="T1265" s="301"/>
      <c r="U1265" s="301"/>
      <c r="V1265" s="301"/>
      <c r="W1265" s="301"/>
      <c r="X1265" s="301"/>
      <c r="Y1265" s="301"/>
      <c r="Z1265" s="301"/>
      <c r="AA1265" s="301"/>
      <c r="AB1265" s="301"/>
      <c r="AC1265" s="301"/>
      <c r="AD1265" s="301"/>
      <c r="AE1265" s="301"/>
      <c r="AF1265" s="301"/>
      <c r="AG1265" s="301"/>
      <c r="AH1265" s="301"/>
      <c r="AI1265" s="301"/>
    </row>
    <row r="1266" spans="1:35" ht="20.100000000000001" hidden="1" customHeight="1" x14ac:dyDescent="0.2">
      <c r="A1266" s="240">
        <v>364</v>
      </c>
      <c r="B1266" s="309" t="s">
        <v>403</v>
      </c>
      <c r="C1266" s="310" t="s">
        <v>426</v>
      </c>
      <c r="D1266" s="310" t="s">
        <v>427</v>
      </c>
      <c r="E1266" s="309">
        <v>611153.14992763801</v>
      </c>
      <c r="F1266" s="310" t="s">
        <v>895</v>
      </c>
      <c r="G1266" s="244" t="s">
        <v>994</v>
      </c>
      <c r="H1266" s="244" t="s">
        <v>429</v>
      </c>
      <c r="I1266" s="288">
        <v>2</v>
      </c>
      <c r="J1266" s="244" t="s">
        <v>919</v>
      </c>
      <c r="K1266" s="244">
        <v>3.5</v>
      </c>
      <c r="L1266" s="244">
        <v>3</v>
      </c>
      <c r="M1266" s="244" t="s">
        <v>89</v>
      </c>
      <c r="N1266" s="244">
        <f t="shared" si="29"/>
        <v>10.5</v>
      </c>
      <c r="R1266" s="301"/>
      <c r="S1266" s="301"/>
      <c r="T1266" s="301"/>
      <c r="U1266" s="301"/>
      <c r="V1266" s="301"/>
      <c r="W1266" s="301"/>
      <c r="X1266" s="301"/>
      <c r="Y1266" s="301"/>
      <c r="Z1266" s="301"/>
      <c r="AA1266" s="301"/>
      <c r="AB1266" s="301"/>
      <c r="AC1266" s="301"/>
      <c r="AD1266" s="301"/>
      <c r="AE1266" s="301"/>
      <c r="AF1266" s="301"/>
      <c r="AG1266" s="301"/>
      <c r="AH1266" s="301"/>
      <c r="AI1266" s="301"/>
    </row>
    <row r="1267" spans="1:35" ht="20.100000000000001" hidden="1" customHeight="1" x14ac:dyDescent="0.2">
      <c r="A1267" s="240">
        <v>365</v>
      </c>
      <c r="B1267" s="309" t="s">
        <v>403</v>
      </c>
      <c r="C1267" s="310" t="s">
        <v>426</v>
      </c>
      <c r="D1267" s="310" t="s">
        <v>427</v>
      </c>
      <c r="E1267" s="309">
        <v>611154.35103950673</v>
      </c>
      <c r="F1267" s="242" t="s">
        <v>886</v>
      </c>
      <c r="G1267" s="244" t="s">
        <v>981</v>
      </c>
      <c r="H1267" s="244" t="s">
        <v>429</v>
      </c>
      <c r="I1267" s="288">
        <v>2</v>
      </c>
      <c r="J1267" s="244" t="s">
        <v>919</v>
      </c>
      <c r="K1267" s="244">
        <v>1.2</v>
      </c>
      <c r="L1267" s="244">
        <v>3</v>
      </c>
      <c r="M1267" s="244" t="s">
        <v>89</v>
      </c>
      <c r="N1267" s="244">
        <f t="shared" si="29"/>
        <v>3.5999999999999996</v>
      </c>
      <c r="R1267" s="301"/>
      <c r="S1267" s="301"/>
      <c r="T1267" s="301"/>
      <c r="U1267" s="301"/>
      <c r="V1267" s="301"/>
      <c r="W1267" s="301"/>
      <c r="X1267" s="301"/>
      <c r="Y1267" s="301"/>
      <c r="Z1267" s="301"/>
      <c r="AA1267" s="301"/>
      <c r="AB1267" s="301"/>
      <c r="AC1267" s="301"/>
      <c r="AD1267" s="301"/>
      <c r="AE1267" s="301"/>
      <c r="AF1267" s="301"/>
      <c r="AG1267" s="301"/>
      <c r="AH1267" s="301"/>
      <c r="AI1267" s="301"/>
    </row>
    <row r="1268" spans="1:35" ht="20.100000000000001" hidden="1" customHeight="1" x14ac:dyDescent="0.2">
      <c r="A1268" s="240">
        <v>366</v>
      </c>
      <c r="B1268" s="309" t="s">
        <v>403</v>
      </c>
      <c r="C1268" s="310" t="s">
        <v>426</v>
      </c>
      <c r="D1268" s="310" t="s">
        <v>427</v>
      </c>
      <c r="E1268" s="309">
        <v>611156.92534453247</v>
      </c>
      <c r="F1268" s="310" t="s">
        <v>883</v>
      </c>
      <c r="G1268" s="244" t="s">
        <v>901</v>
      </c>
      <c r="H1268" s="244" t="s">
        <v>429</v>
      </c>
      <c r="I1268" s="288">
        <v>2</v>
      </c>
      <c r="J1268" s="244" t="s">
        <v>919</v>
      </c>
      <c r="K1268" s="244">
        <v>1.5</v>
      </c>
      <c r="L1268" s="244">
        <v>2</v>
      </c>
      <c r="M1268" s="244" t="s">
        <v>89</v>
      </c>
      <c r="N1268" s="244">
        <f t="shared" si="29"/>
        <v>3</v>
      </c>
      <c r="R1268" s="301"/>
      <c r="S1268" s="301"/>
      <c r="T1268" s="301"/>
      <c r="U1268" s="301"/>
      <c r="V1268" s="301"/>
      <c r="W1268" s="301"/>
      <c r="X1268" s="301"/>
      <c r="Y1268" s="301"/>
      <c r="Z1268" s="301"/>
      <c r="AA1268" s="301"/>
      <c r="AB1268" s="301"/>
      <c r="AC1268" s="301"/>
      <c r="AD1268" s="301"/>
      <c r="AE1268" s="301"/>
      <c r="AF1268" s="301"/>
      <c r="AG1268" s="301"/>
      <c r="AH1268" s="301"/>
      <c r="AI1268" s="301"/>
    </row>
    <row r="1269" spans="1:35" ht="20.100000000000001" hidden="1" customHeight="1" x14ac:dyDescent="0.2">
      <c r="A1269" s="240">
        <v>367</v>
      </c>
      <c r="B1269" s="309" t="s">
        <v>403</v>
      </c>
      <c r="C1269" s="310" t="s">
        <v>426</v>
      </c>
      <c r="D1269" s="310" t="s">
        <v>427</v>
      </c>
      <c r="E1269" s="309">
        <v>611205.38038510096</v>
      </c>
      <c r="F1269" s="310" t="s">
        <v>879</v>
      </c>
      <c r="G1269" s="244" t="s">
        <v>917</v>
      </c>
      <c r="H1269" s="244" t="s">
        <v>429</v>
      </c>
      <c r="I1269" s="288">
        <v>1</v>
      </c>
      <c r="J1269" s="244" t="s">
        <v>919</v>
      </c>
      <c r="K1269" s="244" t="s">
        <v>89</v>
      </c>
      <c r="L1269" s="244" t="s">
        <v>89</v>
      </c>
      <c r="M1269" s="244">
        <v>1</v>
      </c>
      <c r="N1269" s="244">
        <f t="shared" si="29"/>
        <v>0.78539816339744828</v>
      </c>
      <c r="R1269" s="301"/>
      <c r="S1269" s="301"/>
      <c r="T1269" s="301"/>
      <c r="U1269" s="301"/>
      <c r="V1269" s="301"/>
      <c r="W1269" s="301"/>
      <c r="X1269" s="301"/>
      <c r="Y1269" s="301"/>
      <c r="Z1269" s="301"/>
      <c r="AA1269" s="301"/>
      <c r="AB1269" s="301"/>
      <c r="AC1269" s="301"/>
      <c r="AD1269" s="301"/>
      <c r="AE1269" s="301"/>
      <c r="AF1269" s="301"/>
      <c r="AG1269" s="301"/>
      <c r="AH1269" s="301"/>
      <c r="AI1269" s="301"/>
    </row>
    <row r="1270" spans="1:35" ht="20.100000000000001" hidden="1" customHeight="1" x14ac:dyDescent="0.2">
      <c r="A1270" s="240">
        <v>368</v>
      </c>
      <c r="B1270" s="309" t="s">
        <v>403</v>
      </c>
      <c r="C1270" s="310" t="s">
        <v>426</v>
      </c>
      <c r="D1270" s="310" t="s">
        <v>427</v>
      </c>
      <c r="E1270" s="309">
        <v>611273.55962379801</v>
      </c>
      <c r="F1270" s="310" t="s">
        <v>879</v>
      </c>
      <c r="G1270" s="244" t="s">
        <v>878</v>
      </c>
      <c r="H1270" s="244" t="s">
        <v>429</v>
      </c>
      <c r="I1270" s="288">
        <v>1</v>
      </c>
      <c r="J1270" s="244" t="s">
        <v>919</v>
      </c>
      <c r="K1270" s="244" t="s">
        <v>89</v>
      </c>
      <c r="L1270" s="244" t="s">
        <v>89</v>
      </c>
      <c r="M1270" s="244">
        <v>1</v>
      </c>
      <c r="N1270" s="244">
        <f t="shared" si="29"/>
        <v>0.78539816339744828</v>
      </c>
      <c r="R1270" s="301"/>
      <c r="S1270" s="301"/>
      <c r="T1270" s="301"/>
      <c r="U1270" s="301"/>
      <c r="V1270" s="301"/>
      <c r="W1270" s="301"/>
      <c r="X1270" s="301"/>
      <c r="Y1270" s="301"/>
      <c r="Z1270" s="301"/>
      <c r="AA1270" s="301"/>
      <c r="AB1270" s="301"/>
      <c r="AC1270" s="301"/>
      <c r="AD1270" s="301"/>
      <c r="AE1270" s="301"/>
      <c r="AF1270" s="301"/>
      <c r="AG1270" s="301"/>
      <c r="AH1270" s="301"/>
      <c r="AI1270" s="301"/>
    </row>
    <row r="1271" spans="1:35" ht="20.100000000000001" hidden="1" customHeight="1" x14ac:dyDescent="0.2">
      <c r="A1271" s="240">
        <v>369</v>
      </c>
      <c r="B1271" s="309" t="s">
        <v>403</v>
      </c>
      <c r="C1271" s="310" t="s">
        <v>426</v>
      </c>
      <c r="D1271" s="310" t="s">
        <v>427</v>
      </c>
      <c r="E1271" s="309">
        <v>611430.9526715175</v>
      </c>
      <c r="F1271" s="310" t="s">
        <v>879</v>
      </c>
      <c r="G1271" s="244" t="s">
        <v>983</v>
      </c>
      <c r="H1271" s="244" t="s">
        <v>429</v>
      </c>
      <c r="I1271" s="288">
        <v>1</v>
      </c>
      <c r="J1271" s="244" t="s">
        <v>919</v>
      </c>
      <c r="K1271" s="244" t="s">
        <v>89</v>
      </c>
      <c r="L1271" s="244" t="s">
        <v>89</v>
      </c>
      <c r="M1271" s="244">
        <v>1</v>
      </c>
      <c r="N1271" s="244">
        <f t="shared" si="29"/>
        <v>0.78539816339744828</v>
      </c>
      <c r="R1271" s="301"/>
      <c r="S1271" s="301"/>
      <c r="T1271" s="301"/>
      <c r="U1271" s="301"/>
      <c r="V1271" s="301"/>
      <c r="W1271" s="301"/>
      <c r="X1271" s="301"/>
      <c r="Y1271" s="301"/>
      <c r="Z1271" s="301"/>
      <c r="AA1271" s="301"/>
      <c r="AB1271" s="301"/>
      <c r="AC1271" s="301"/>
      <c r="AD1271" s="301"/>
      <c r="AE1271" s="301"/>
      <c r="AF1271" s="301"/>
      <c r="AG1271" s="301"/>
      <c r="AH1271" s="301"/>
      <c r="AI1271" s="301"/>
    </row>
    <row r="1272" spans="1:35" ht="20.100000000000001" hidden="1" customHeight="1" x14ac:dyDescent="0.2">
      <c r="A1272" s="240">
        <v>370</v>
      </c>
      <c r="B1272" s="309" t="s">
        <v>403</v>
      </c>
      <c r="C1272" s="310" t="s">
        <v>426</v>
      </c>
      <c r="D1272" s="310" t="s">
        <v>427</v>
      </c>
      <c r="E1272" s="309">
        <v>611494.42369748326</v>
      </c>
      <c r="F1272" s="310" t="s">
        <v>879</v>
      </c>
      <c r="G1272" s="244" t="s">
        <v>917</v>
      </c>
      <c r="H1272" s="244" t="s">
        <v>429</v>
      </c>
      <c r="I1272" s="288">
        <v>1</v>
      </c>
      <c r="J1272" s="244" t="s">
        <v>919</v>
      </c>
      <c r="K1272" s="244" t="s">
        <v>89</v>
      </c>
      <c r="L1272" s="244" t="s">
        <v>89</v>
      </c>
      <c r="M1272" s="244">
        <v>1</v>
      </c>
      <c r="N1272" s="244">
        <f t="shared" si="29"/>
        <v>0.78539816339744828</v>
      </c>
      <c r="R1272" s="301"/>
      <c r="S1272" s="301"/>
      <c r="T1272" s="301"/>
      <c r="U1272" s="301"/>
      <c r="V1272" s="301"/>
      <c r="W1272" s="301"/>
      <c r="X1272" s="301"/>
      <c r="Y1272" s="301"/>
      <c r="Z1272" s="301"/>
      <c r="AA1272" s="301"/>
      <c r="AB1272" s="301"/>
      <c r="AC1272" s="301"/>
      <c r="AD1272" s="301"/>
      <c r="AE1272" s="301"/>
      <c r="AF1272" s="301"/>
      <c r="AG1272" s="301"/>
      <c r="AH1272" s="301"/>
      <c r="AI1272" s="301"/>
    </row>
    <row r="1273" spans="1:35" ht="20.100000000000001" hidden="1" customHeight="1" x14ac:dyDescent="0.2">
      <c r="A1273" s="240">
        <v>371</v>
      </c>
      <c r="B1273" s="309" t="s">
        <v>403</v>
      </c>
      <c r="C1273" s="310" t="s">
        <v>426</v>
      </c>
      <c r="D1273" s="310" t="s">
        <v>427</v>
      </c>
      <c r="E1273" s="309">
        <v>611514.30725897348</v>
      </c>
      <c r="F1273" s="310" t="s">
        <v>897</v>
      </c>
      <c r="G1273" s="244" t="s">
        <v>922</v>
      </c>
      <c r="H1273" s="244" t="s">
        <v>429</v>
      </c>
      <c r="I1273" s="288">
        <v>2</v>
      </c>
      <c r="J1273" s="244" t="s">
        <v>919</v>
      </c>
      <c r="K1273" s="244">
        <v>1.5</v>
      </c>
      <c r="L1273" s="244">
        <v>1.5</v>
      </c>
      <c r="M1273" s="244" t="s">
        <v>89</v>
      </c>
      <c r="N1273" s="244">
        <f t="shared" si="29"/>
        <v>2.25</v>
      </c>
      <c r="R1273" s="301"/>
      <c r="S1273" s="301"/>
      <c r="T1273" s="301"/>
      <c r="U1273" s="301"/>
      <c r="V1273" s="301"/>
      <c r="W1273" s="301"/>
      <c r="X1273" s="301"/>
      <c r="Y1273" s="301"/>
      <c r="Z1273" s="301"/>
      <c r="AA1273" s="301"/>
      <c r="AB1273" s="301"/>
      <c r="AC1273" s="301"/>
      <c r="AD1273" s="301"/>
      <c r="AE1273" s="301"/>
      <c r="AF1273" s="301"/>
      <c r="AG1273" s="301"/>
      <c r="AH1273" s="301"/>
      <c r="AI1273" s="301"/>
    </row>
    <row r="1274" spans="1:35" ht="20.100000000000001" hidden="1" customHeight="1" x14ac:dyDescent="0.2">
      <c r="A1274" s="240">
        <v>372</v>
      </c>
      <c r="B1274" s="309" t="s">
        <v>403</v>
      </c>
      <c r="C1274" s="310" t="s">
        <v>426</v>
      </c>
      <c r="D1274" s="310" t="s">
        <v>427</v>
      </c>
      <c r="E1274" s="309">
        <v>611520.963242308</v>
      </c>
      <c r="F1274" s="310" t="s">
        <v>894</v>
      </c>
      <c r="G1274" s="244" t="s">
        <v>903</v>
      </c>
      <c r="H1274" s="244" t="s">
        <v>429</v>
      </c>
      <c r="I1274" s="288">
        <v>2</v>
      </c>
      <c r="J1274" s="244" t="s">
        <v>919</v>
      </c>
      <c r="K1274" s="244">
        <v>2</v>
      </c>
      <c r="L1274" s="244">
        <v>0.5</v>
      </c>
      <c r="M1274" s="244" t="s">
        <v>89</v>
      </c>
      <c r="N1274" s="244">
        <f t="shared" si="29"/>
        <v>1</v>
      </c>
      <c r="R1274" s="301"/>
      <c r="S1274" s="301"/>
      <c r="T1274" s="301"/>
      <c r="U1274" s="301"/>
      <c r="V1274" s="301"/>
      <c r="W1274" s="301"/>
      <c r="X1274" s="301"/>
      <c r="Y1274" s="301"/>
      <c r="Z1274" s="301"/>
      <c r="AA1274" s="301"/>
      <c r="AB1274" s="301"/>
      <c r="AC1274" s="301"/>
      <c r="AD1274" s="301"/>
      <c r="AE1274" s="301"/>
      <c r="AF1274" s="301"/>
      <c r="AG1274" s="301"/>
      <c r="AH1274" s="301"/>
      <c r="AI1274" s="301"/>
    </row>
    <row r="1275" spans="1:35" ht="20.100000000000001" hidden="1" customHeight="1" x14ac:dyDescent="0.2">
      <c r="A1275" s="240">
        <v>373</v>
      </c>
      <c r="B1275" s="309" t="s">
        <v>403</v>
      </c>
      <c r="C1275" s="310" t="s">
        <v>426</v>
      </c>
      <c r="D1275" s="310" t="s">
        <v>427</v>
      </c>
      <c r="E1275" s="309">
        <v>611529.83398803242</v>
      </c>
      <c r="F1275" s="310" t="s">
        <v>871</v>
      </c>
      <c r="G1275" s="244" t="s">
        <v>929</v>
      </c>
      <c r="H1275" s="244" t="s">
        <v>429</v>
      </c>
      <c r="I1275" s="288">
        <v>2</v>
      </c>
      <c r="J1275" s="244" t="s">
        <v>919</v>
      </c>
      <c r="K1275" s="244">
        <v>3</v>
      </c>
      <c r="L1275" s="244">
        <v>2</v>
      </c>
      <c r="M1275" s="244" t="s">
        <v>89</v>
      </c>
      <c r="N1275" s="244">
        <f t="shared" si="29"/>
        <v>6</v>
      </c>
      <c r="R1275" s="301"/>
      <c r="S1275" s="301"/>
      <c r="T1275" s="301"/>
      <c r="U1275" s="301"/>
      <c r="V1275" s="301"/>
      <c r="W1275" s="301"/>
      <c r="X1275" s="301"/>
      <c r="Y1275" s="301"/>
      <c r="Z1275" s="301"/>
      <c r="AA1275" s="301"/>
      <c r="AB1275" s="301"/>
      <c r="AC1275" s="301"/>
      <c r="AD1275" s="301"/>
      <c r="AE1275" s="301"/>
      <c r="AF1275" s="301"/>
      <c r="AG1275" s="301"/>
      <c r="AH1275" s="301"/>
      <c r="AI1275" s="301"/>
    </row>
    <row r="1276" spans="1:35" ht="20.100000000000001" hidden="1" customHeight="1" x14ac:dyDescent="0.2">
      <c r="A1276" s="240">
        <v>374</v>
      </c>
      <c r="B1276" s="309" t="s">
        <v>403</v>
      </c>
      <c r="C1276" s="310" t="s">
        <v>426</v>
      </c>
      <c r="D1276" s="310" t="s">
        <v>427</v>
      </c>
      <c r="E1276" s="309">
        <v>611560.7216558489</v>
      </c>
      <c r="F1276" s="310" t="s">
        <v>888</v>
      </c>
      <c r="G1276" s="244" t="s">
        <v>926</v>
      </c>
      <c r="H1276" s="244" t="s">
        <v>429</v>
      </c>
      <c r="I1276" s="288">
        <v>1</v>
      </c>
      <c r="J1276" s="244" t="s">
        <v>919</v>
      </c>
      <c r="K1276" s="244">
        <v>0.5</v>
      </c>
      <c r="L1276" s="244">
        <v>0.9</v>
      </c>
      <c r="M1276" s="244" t="s">
        <v>89</v>
      </c>
      <c r="N1276" s="244">
        <f t="shared" si="29"/>
        <v>0.45</v>
      </c>
      <c r="R1276" s="301"/>
      <c r="S1276" s="301"/>
      <c r="T1276" s="301"/>
      <c r="U1276" s="301"/>
      <c r="V1276" s="301"/>
      <c r="W1276" s="301"/>
      <c r="X1276" s="301"/>
      <c r="Y1276" s="301"/>
      <c r="Z1276" s="301"/>
      <c r="AA1276" s="301"/>
      <c r="AB1276" s="301"/>
      <c r="AC1276" s="301"/>
      <c r="AD1276" s="301"/>
      <c r="AE1276" s="301"/>
      <c r="AF1276" s="301"/>
      <c r="AG1276" s="301"/>
      <c r="AH1276" s="301"/>
      <c r="AI1276" s="301"/>
    </row>
    <row r="1277" spans="1:35" ht="20.100000000000001" hidden="1" customHeight="1" x14ac:dyDescent="0.2">
      <c r="A1277" s="240">
        <v>375</v>
      </c>
      <c r="B1277" s="309" t="s">
        <v>403</v>
      </c>
      <c r="C1277" s="310" t="s">
        <v>426</v>
      </c>
      <c r="D1277" s="310" t="s">
        <v>427</v>
      </c>
      <c r="E1277" s="309">
        <v>611589.88493179216</v>
      </c>
      <c r="F1277" s="310" t="s">
        <v>871</v>
      </c>
      <c r="G1277" s="244" t="s">
        <v>929</v>
      </c>
      <c r="H1277" s="244" t="s">
        <v>429</v>
      </c>
      <c r="I1277" s="288">
        <v>2</v>
      </c>
      <c r="J1277" s="244" t="s">
        <v>919</v>
      </c>
      <c r="K1277" s="244">
        <v>3</v>
      </c>
      <c r="L1277" s="244">
        <v>2</v>
      </c>
      <c r="M1277" s="244" t="s">
        <v>89</v>
      </c>
      <c r="N1277" s="244">
        <f t="shared" si="29"/>
        <v>6</v>
      </c>
      <c r="R1277" s="301"/>
      <c r="S1277" s="301"/>
      <c r="T1277" s="301"/>
      <c r="U1277" s="301"/>
      <c r="V1277" s="301"/>
      <c r="W1277" s="301"/>
      <c r="X1277" s="301"/>
      <c r="Y1277" s="301"/>
      <c r="Z1277" s="301"/>
      <c r="AA1277" s="301"/>
      <c r="AB1277" s="301"/>
      <c r="AC1277" s="301"/>
      <c r="AD1277" s="301"/>
      <c r="AE1277" s="301"/>
      <c r="AF1277" s="301"/>
      <c r="AG1277" s="301"/>
      <c r="AH1277" s="301"/>
      <c r="AI1277" s="301"/>
    </row>
    <row r="1278" spans="1:35" ht="20.100000000000001" hidden="1" customHeight="1" x14ac:dyDescent="0.2">
      <c r="A1278" s="240">
        <v>376</v>
      </c>
      <c r="B1278" s="309" t="s">
        <v>403</v>
      </c>
      <c r="C1278" s="310" t="s">
        <v>426</v>
      </c>
      <c r="D1278" s="310" t="s">
        <v>427</v>
      </c>
      <c r="E1278" s="309">
        <v>611598.16396768007</v>
      </c>
      <c r="F1278" s="310" t="s">
        <v>892</v>
      </c>
      <c r="G1278" s="244" t="s">
        <v>903</v>
      </c>
      <c r="H1278" s="244" t="s">
        <v>429</v>
      </c>
      <c r="I1278" s="288">
        <v>1</v>
      </c>
      <c r="J1278" s="244" t="s">
        <v>919</v>
      </c>
      <c r="K1278" s="244">
        <v>1</v>
      </c>
      <c r="L1278" s="244">
        <v>1.5</v>
      </c>
      <c r="M1278" s="244" t="s">
        <v>89</v>
      </c>
      <c r="N1278" s="244">
        <f t="shared" si="29"/>
        <v>1.5</v>
      </c>
      <c r="R1278" s="301"/>
      <c r="S1278" s="301"/>
      <c r="T1278" s="301"/>
      <c r="U1278" s="301"/>
      <c r="V1278" s="301"/>
      <c r="W1278" s="301"/>
      <c r="X1278" s="301"/>
      <c r="Y1278" s="301"/>
      <c r="Z1278" s="301"/>
      <c r="AA1278" s="301"/>
      <c r="AB1278" s="301"/>
      <c r="AC1278" s="301"/>
      <c r="AD1278" s="301"/>
      <c r="AE1278" s="301"/>
      <c r="AF1278" s="301"/>
      <c r="AG1278" s="301"/>
      <c r="AH1278" s="301"/>
      <c r="AI1278" s="301"/>
    </row>
    <row r="1279" spans="1:35" ht="20.100000000000001" hidden="1" customHeight="1" x14ac:dyDescent="0.2">
      <c r="A1279" s="240">
        <v>377</v>
      </c>
      <c r="B1279" s="309" t="s">
        <v>403</v>
      </c>
      <c r="C1279" s="310" t="s">
        <v>426</v>
      </c>
      <c r="D1279" s="310" t="s">
        <v>427</v>
      </c>
      <c r="E1279" s="309">
        <v>611876.24836130394</v>
      </c>
      <c r="F1279" s="310" t="s">
        <v>879</v>
      </c>
      <c r="G1279" s="244" t="s">
        <v>984</v>
      </c>
      <c r="H1279" s="244" t="s">
        <v>429</v>
      </c>
      <c r="I1279" s="288">
        <v>1</v>
      </c>
      <c r="J1279" s="244" t="s">
        <v>919</v>
      </c>
      <c r="K1279" s="244" t="s">
        <v>89</v>
      </c>
      <c r="L1279" s="244" t="s">
        <v>89</v>
      </c>
      <c r="M1279" s="244">
        <v>1</v>
      </c>
      <c r="N1279" s="244">
        <f t="shared" si="29"/>
        <v>0.78539816339744828</v>
      </c>
      <c r="R1279" s="301"/>
      <c r="S1279" s="301"/>
      <c r="T1279" s="301"/>
      <c r="U1279" s="301"/>
      <c r="V1279" s="301"/>
      <c r="W1279" s="301"/>
      <c r="X1279" s="301"/>
      <c r="Y1279" s="301"/>
      <c r="Z1279" s="301"/>
      <c r="AA1279" s="301"/>
      <c r="AB1279" s="301"/>
      <c r="AC1279" s="301"/>
      <c r="AD1279" s="301"/>
      <c r="AE1279" s="301"/>
      <c r="AF1279" s="301"/>
      <c r="AG1279" s="301"/>
      <c r="AH1279" s="301"/>
      <c r="AI1279" s="301"/>
    </row>
    <row r="1280" spans="1:35" ht="20.100000000000001" hidden="1" customHeight="1" x14ac:dyDescent="0.2">
      <c r="A1280" s="240">
        <v>378</v>
      </c>
      <c r="B1280" s="309" t="s">
        <v>403</v>
      </c>
      <c r="C1280" s="310" t="s">
        <v>426</v>
      </c>
      <c r="D1280" s="310" t="s">
        <v>427</v>
      </c>
      <c r="E1280" s="309">
        <v>611925.961067706</v>
      </c>
      <c r="F1280" s="310" t="s">
        <v>889</v>
      </c>
      <c r="G1280" s="244" t="s">
        <v>921</v>
      </c>
      <c r="H1280" s="244" t="s">
        <v>429</v>
      </c>
      <c r="I1280" s="288">
        <v>1</v>
      </c>
      <c r="J1280" s="244" t="s">
        <v>919</v>
      </c>
      <c r="K1280" s="244">
        <v>0.3</v>
      </c>
      <c r="L1280" s="244">
        <v>0.9</v>
      </c>
      <c r="M1280" s="244" t="s">
        <v>89</v>
      </c>
      <c r="N1280" s="244">
        <f t="shared" si="29"/>
        <v>0.27</v>
      </c>
      <c r="R1280" s="301"/>
      <c r="S1280" s="301"/>
      <c r="T1280" s="301"/>
      <c r="U1280" s="301"/>
      <c r="V1280" s="301"/>
      <c r="W1280" s="301"/>
      <c r="X1280" s="301"/>
      <c r="Y1280" s="301"/>
      <c r="Z1280" s="301"/>
      <c r="AA1280" s="301"/>
      <c r="AB1280" s="301"/>
      <c r="AC1280" s="301"/>
      <c r="AD1280" s="301"/>
      <c r="AE1280" s="301"/>
      <c r="AF1280" s="301"/>
      <c r="AG1280" s="301"/>
      <c r="AH1280" s="301"/>
      <c r="AI1280" s="301"/>
    </row>
    <row r="1281" spans="1:35" ht="20.100000000000001" hidden="1" customHeight="1" x14ac:dyDescent="0.2">
      <c r="A1281" s="240">
        <v>379</v>
      </c>
      <c r="B1281" s="309" t="s">
        <v>403</v>
      </c>
      <c r="C1281" s="310" t="s">
        <v>432</v>
      </c>
      <c r="D1281" s="310" t="s">
        <v>427</v>
      </c>
      <c r="E1281" s="309">
        <v>612230.36662803742</v>
      </c>
      <c r="F1281" s="310" t="s">
        <v>879</v>
      </c>
      <c r="G1281" s="244" t="s">
        <v>904</v>
      </c>
      <c r="H1281" s="244" t="s">
        <v>429</v>
      </c>
      <c r="I1281" s="288">
        <v>1</v>
      </c>
      <c r="J1281" s="244" t="s">
        <v>919</v>
      </c>
      <c r="K1281" s="244" t="s">
        <v>89</v>
      </c>
      <c r="L1281" s="244" t="s">
        <v>89</v>
      </c>
      <c r="M1281" s="244">
        <v>1</v>
      </c>
      <c r="N1281" s="244">
        <f t="shared" si="29"/>
        <v>0.78539816339744828</v>
      </c>
      <c r="R1281" s="301"/>
      <c r="S1281" s="301"/>
      <c r="T1281" s="301"/>
      <c r="U1281" s="301"/>
      <c r="V1281" s="301"/>
      <c r="W1281" s="301"/>
      <c r="X1281" s="301"/>
      <c r="Y1281" s="301"/>
      <c r="Z1281" s="301"/>
      <c r="AA1281" s="301"/>
      <c r="AB1281" s="301"/>
      <c r="AC1281" s="301"/>
      <c r="AD1281" s="301"/>
      <c r="AE1281" s="301"/>
      <c r="AF1281" s="301"/>
      <c r="AG1281" s="301"/>
      <c r="AH1281" s="301"/>
      <c r="AI1281" s="301"/>
    </row>
    <row r="1282" spans="1:35" ht="20.100000000000001" hidden="1" customHeight="1" x14ac:dyDescent="0.2">
      <c r="A1282" s="240">
        <v>380</v>
      </c>
      <c r="B1282" s="309" t="s">
        <v>403</v>
      </c>
      <c r="C1282" s="310" t="s">
        <v>432</v>
      </c>
      <c r="D1282" s="310" t="s">
        <v>427</v>
      </c>
      <c r="E1282" s="309">
        <v>612230.91364989697</v>
      </c>
      <c r="F1282" s="310" t="s">
        <v>889</v>
      </c>
      <c r="G1282" s="244" t="s">
        <v>921</v>
      </c>
      <c r="H1282" s="244" t="s">
        <v>429</v>
      </c>
      <c r="I1282" s="288">
        <v>1</v>
      </c>
      <c r="J1282" s="244" t="s">
        <v>919</v>
      </c>
      <c r="K1282" s="244">
        <v>0.3</v>
      </c>
      <c r="L1282" s="244">
        <v>0.9</v>
      </c>
      <c r="M1282" s="244" t="s">
        <v>89</v>
      </c>
      <c r="N1282" s="244">
        <f t="shared" si="29"/>
        <v>0.27</v>
      </c>
      <c r="R1282" s="301"/>
      <c r="S1282" s="301"/>
      <c r="T1282" s="301"/>
      <c r="U1282" s="301"/>
      <c r="V1282" s="301"/>
      <c r="W1282" s="301"/>
      <c r="X1282" s="301"/>
      <c r="Y1282" s="301"/>
      <c r="Z1282" s="301"/>
      <c r="AA1282" s="301"/>
      <c r="AB1282" s="301"/>
      <c r="AC1282" s="301"/>
      <c r="AD1282" s="301"/>
      <c r="AE1282" s="301"/>
      <c r="AF1282" s="301"/>
      <c r="AG1282" s="301"/>
      <c r="AH1282" s="301"/>
      <c r="AI1282" s="301"/>
    </row>
    <row r="1283" spans="1:35" ht="20.100000000000001" hidden="1" customHeight="1" x14ac:dyDescent="0.2">
      <c r="A1283" s="240">
        <v>381</v>
      </c>
      <c r="B1283" s="309" t="s">
        <v>403</v>
      </c>
      <c r="C1283" s="310" t="s">
        <v>426</v>
      </c>
      <c r="D1283" s="310" t="s">
        <v>427</v>
      </c>
      <c r="E1283" s="309">
        <v>612281.99085554061</v>
      </c>
      <c r="F1283" s="310" t="s">
        <v>879</v>
      </c>
      <c r="G1283" s="244" t="s">
        <v>913</v>
      </c>
      <c r="H1283" s="244" t="s">
        <v>429</v>
      </c>
      <c r="I1283" s="288">
        <v>1</v>
      </c>
      <c r="J1283" s="244" t="s">
        <v>919</v>
      </c>
      <c r="K1283" s="244" t="s">
        <v>89</v>
      </c>
      <c r="L1283" s="244" t="s">
        <v>89</v>
      </c>
      <c r="M1283" s="244">
        <v>1</v>
      </c>
      <c r="N1283" s="244">
        <f t="shared" si="29"/>
        <v>0.78539816339744828</v>
      </c>
      <c r="R1283" s="301"/>
      <c r="S1283" s="301"/>
      <c r="T1283" s="301"/>
      <c r="U1283" s="301"/>
      <c r="V1283" s="301"/>
      <c r="W1283" s="301"/>
      <c r="X1283" s="301"/>
      <c r="Y1283" s="301"/>
      <c r="Z1283" s="301"/>
      <c r="AA1283" s="301"/>
      <c r="AB1283" s="301"/>
      <c r="AC1283" s="301"/>
      <c r="AD1283" s="301"/>
      <c r="AE1283" s="301"/>
      <c r="AF1283" s="301"/>
      <c r="AG1283" s="301"/>
      <c r="AH1283" s="301"/>
      <c r="AI1283" s="301"/>
    </row>
    <row r="1284" spans="1:35" ht="20.100000000000001" hidden="1" customHeight="1" x14ac:dyDescent="0.2">
      <c r="A1284" s="240">
        <v>382</v>
      </c>
      <c r="B1284" s="309" t="s">
        <v>403</v>
      </c>
      <c r="C1284" s="310" t="s">
        <v>426</v>
      </c>
      <c r="D1284" s="310" t="s">
        <v>427</v>
      </c>
      <c r="E1284" s="309">
        <v>612424.64730862866</v>
      </c>
      <c r="F1284" s="310" t="s">
        <v>879</v>
      </c>
      <c r="G1284" s="244" t="s">
        <v>917</v>
      </c>
      <c r="H1284" s="244" t="s">
        <v>429</v>
      </c>
      <c r="I1284" s="288">
        <v>1</v>
      </c>
      <c r="J1284" s="244" t="s">
        <v>919</v>
      </c>
      <c r="K1284" s="244" t="s">
        <v>89</v>
      </c>
      <c r="L1284" s="244" t="s">
        <v>89</v>
      </c>
      <c r="M1284" s="244">
        <v>1</v>
      </c>
      <c r="N1284" s="244">
        <f t="shared" si="29"/>
        <v>0.78539816339744828</v>
      </c>
      <c r="R1284" s="301"/>
      <c r="S1284" s="301"/>
      <c r="T1284" s="301"/>
      <c r="U1284" s="301"/>
      <c r="V1284" s="301"/>
      <c r="W1284" s="301"/>
      <c r="X1284" s="301"/>
      <c r="Y1284" s="301"/>
      <c r="Z1284" s="301"/>
      <c r="AA1284" s="301"/>
      <c r="AB1284" s="301"/>
      <c r="AC1284" s="301"/>
      <c r="AD1284" s="301"/>
      <c r="AE1284" s="301"/>
      <c r="AF1284" s="301"/>
      <c r="AG1284" s="301"/>
      <c r="AH1284" s="301"/>
      <c r="AI1284" s="301"/>
    </row>
    <row r="1285" spans="1:35" ht="20.100000000000001" hidden="1" customHeight="1" x14ac:dyDescent="0.2">
      <c r="A1285" s="240">
        <v>383</v>
      </c>
      <c r="B1285" s="309" t="s">
        <v>403</v>
      </c>
      <c r="C1285" s="310" t="s">
        <v>426</v>
      </c>
      <c r="D1285" s="310" t="s">
        <v>427</v>
      </c>
      <c r="E1285" s="309">
        <v>612773.63521213678</v>
      </c>
      <c r="F1285" s="310" t="s">
        <v>888</v>
      </c>
      <c r="G1285" s="244" t="s">
        <v>926</v>
      </c>
      <c r="H1285" s="244" t="s">
        <v>429</v>
      </c>
      <c r="I1285" s="288">
        <v>1</v>
      </c>
      <c r="J1285" s="244" t="s">
        <v>873</v>
      </c>
      <c r="K1285" s="244">
        <v>0.5</v>
      </c>
      <c r="L1285" s="244">
        <v>0.9</v>
      </c>
      <c r="M1285" s="244" t="s">
        <v>89</v>
      </c>
      <c r="N1285" s="244">
        <f t="shared" si="29"/>
        <v>0.45</v>
      </c>
      <c r="R1285" s="301"/>
      <c r="S1285" s="301"/>
      <c r="T1285" s="301"/>
      <c r="U1285" s="301"/>
      <c r="V1285" s="301"/>
      <c r="W1285" s="301"/>
      <c r="X1285" s="301"/>
      <c r="Y1285" s="301"/>
      <c r="Z1285" s="301"/>
      <c r="AA1285" s="301"/>
      <c r="AB1285" s="301"/>
      <c r="AC1285" s="301"/>
      <c r="AD1285" s="301"/>
      <c r="AE1285" s="301"/>
      <c r="AF1285" s="301"/>
      <c r="AG1285" s="301"/>
      <c r="AH1285" s="301"/>
      <c r="AI1285" s="301"/>
    </row>
    <row r="1286" spans="1:35" ht="20.100000000000001" hidden="1" customHeight="1" x14ac:dyDescent="0.2">
      <c r="A1286" s="240">
        <v>384</v>
      </c>
      <c r="B1286" s="309" t="s">
        <v>403</v>
      </c>
      <c r="C1286" s="310" t="s">
        <v>426</v>
      </c>
      <c r="D1286" s="310" t="s">
        <v>427</v>
      </c>
      <c r="E1286" s="309">
        <v>613028.70094335522</v>
      </c>
      <c r="F1286" s="310" t="s">
        <v>894</v>
      </c>
      <c r="G1286" s="244" t="s">
        <v>925</v>
      </c>
      <c r="H1286" s="244" t="s">
        <v>429</v>
      </c>
      <c r="I1286" s="288">
        <v>2</v>
      </c>
      <c r="J1286" s="244" t="s">
        <v>873</v>
      </c>
      <c r="K1286" s="244">
        <v>3</v>
      </c>
      <c r="L1286" s="244">
        <v>2</v>
      </c>
      <c r="M1286" s="244" t="s">
        <v>89</v>
      </c>
      <c r="N1286" s="244">
        <f t="shared" si="29"/>
        <v>6</v>
      </c>
      <c r="R1286" s="301"/>
      <c r="S1286" s="301"/>
      <c r="T1286" s="301"/>
      <c r="U1286" s="301"/>
      <c r="V1286" s="301"/>
      <c r="W1286" s="301"/>
      <c r="X1286" s="301"/>
      <c r="Y1286" s="301"/>
      <c r="Z1286" s="301"/>
      <c r="AA1286" s="301"/>
      <c r="AB1286" s="301"/>
      <c r="AC1286" s="301"/>
      <c r="AD1286" s="301"/>
      <c r="AE1286" s="301"/>
      <c r="AF1286" s="301"/>
      <c r="AG1286" s="301"/>
      <c r="AH1286" s="301"/>
      <c r="AI1286" s="301"/>
    </row>
    <row r="1287" spans="1:35" ht="20.100000000000001" hidden="1" customHeight="1" x14ac:dyDescent="0.2">
      <c r="A1287" s="240">
        <v>385</v>
      </c>
      <c r="B1287" s="309" t="s">
        <v>403</v>
      </c>
      <c r="C1287" s="310" t="s">
        <v>426</v>
      </c>
      <c r="D1287" s="310" t="s">
        <v>427</v>
      </c>
      <c r="E1287" s="309">
        <v>613167.63962348737</v>
      </c>
      <c r="F1287" s="310" t="s">
        <v>871</v>
      </c>
      <c r="G1287" s="244" t="s">
        <v>979</v>
      </c>
      <c r="H1287" s="244" t="s">
        <v>429</v>
      </c>
      <c r="I1287" s="288">
        <v>1</v>
      </c>
      <c r="J1287" s="244" t="s">
        <v>873</v>
      </c>
      <c r="K1287" s="244">
        <v>1</v>
      </c>
      <c r="L1287" s="244">
        <v>1</v>
      </c>
      <c r="M1287" s="244" t="s">
        <v>89</v>
      </c>
      <c r="N1287" s="244">
        <f t="shared" si="29"/>
        <v>1</v>
      </c>
      <c r="R1287" s="301"/>
      <c r="S1287" s="301"/>
      <c r="T1287" s="301"/>
      <c r="U1287" s="301"/>
      <c r="V1287" s="301"/>
      <c r="W1287" s="301"/>
      <c r="X1287" s="301"/>
      <c r="Y1287" s="301"/>
      <c r="Z1287" s="301"/>
      <c r="AA1287" s="301"/>
      <c r="AB1287" s="301"/>
      <c r="AC1287" s="301"/>
      <c r="AD1287" s="301"/>
      <c r="AE1287" s="301"/>
      <c r="AF1287" s="301"/>
      <c r="AG1287" s="301"/>
      <c r="AH1287" s="301"/>
      <c r="AI1287" s="301"/>
    </row>
    <row r="1288" spans="1:35" ht="20.100000000000001" hidden="1" customHeight="1" x14ac:dyDescent="0.2">
      <c r="A1288" s="240">
        <v>386</v>
      </c>
      <c r="B1288" s="309" t="s">
        <v>403</v>
      </c>
      <c r="C1288" s="310" t="s">
        <v>426</v>
      </c>
      <c r="D1288" s="310" t="s">
        <v>427</v>
      </c>
      <c r="E1288" s="309">
        <v>613494.27937711915</v>
      </c>
      <c r="F1288" s="310" t="s">
        <v>871</v>
      </c>
      <c r="G1288" s="244" t="s">
        <v>924</v>
      </c>
      <c r="H1288" s="244" t="s">
        <v>429</v>
      </c>
      <c r="I1288" s="288">
        <v>1</v>
      </c>
      <c r="J1288" s="244" t="s">
        <v>873</v>
      </c>
      <c r="K1288" s="244">
        <v>1</v>
      </c>
      <c r="L1288" s="244">
        <v>1</v>
      </c>
      <c r="M1288" s="244" t="s">
        <v>89</v>
      </c>
      <c r="N1288" s="244">
        <f t="shared" si="29"/>
        <v>1</v>
      </c>
      <c r="R1288" s="301"/>
      <c r="S1288" s="301"/>
      <c r="T1288" s="301"/>
      <c r="U1288" s="301"/>
      <c r="V1288" s="301"/>
      <c r="W1288" s="301"/>
      <c r="X1288" s="301"/>
      <c r="Y1288" s="301"/>
      <c r="Z1288" s="301"/>
      <c r="AA1288" s="301"/>
      <c r="AB1288" s="301"/>
      <c r="AC1288" s="301"/>
      <c r="AD1288" s="301"/>
      <c r="AE1288" s="301"/>
      <c r="AF1288" s="301"/>
      <c r="AG1288" s="301"/>
      <c r="AH1288" s="301"/>
      <c r="AI1288" s="301"/>
    </row>
    <row r="1289" spans="1:35" ht="20.100000000000001" hidden="1" customHeight="1" x14ac:dyDescent="0.2">
      <c r="A1289" s="240">
        <v>387</v>
      </c>
      <c r="B1289" s="309" t="s">
        <v>403</v>
      </c>
      <c r="C1289" s="310" t="s">
        <v>426</v>
      </c>
      <c r="D1289" s="310" t="s">
        <v>427</v>
      </c>
      <c r="E1289" s="309">
        <v>613764.5146976891</v>
      </c>
      <c r="F1289" s="310" t="s">
        <v>879</v>
      </c>
      <c r="G1289" s="244" t="s">
        <v>913</v>
      </c>
      <c r="H1289" s="244" t="s">
        <v>429</v>
      </c>
      <c r="I1289" s="288">
        <v>1</v>
      </c>
      <c r="J1289" s="244" t="s">
        <v>873</v>
      </c>
      <c r="K1289" s="244" t="s">
        <v>89</v>
      </c>
      <c r="L1289" s="244" t="s">
        <v>89</v>
      </c>
      <c r="M1289" s="244">
        <v>1</v>
      </c>
      <c r="N1289" s="244">
        <f t="shared" si="29"/>
        <v>0.78539816339744828</v>
      </c>
      <c r="R1289" s="301"/>
      <c r="S1289" s="301"/>
      <c r="T1289" s="301"/>
      <c r="U1289" s="301"/>
      <c r="V1289" s="301"/>
      <c r="W1289" s="301"/>
      <c r="X1289" s="301"/>
      <c r="Y1289" s="301"/>
      <c r="Z1289" s="301"/>
      <c r="AA1289" s="301"/>
      <c r="AB1289" s="301"/>
      <c r="AC1289" s="301"/>
      <c r="AD1289" s="301"/>
      <c r="AE1289" s="301"/>
      <c r="AF1289" s="301"/>
      <c r="AG1289" s="301"/>
      <c r="AH1289" s="301"/>
      <c r="AI1289" s="301"/>
    </row>
    <row r="1290" spans="1:35" ht="20.100000000000001" hidden="1" customHeight="1" x14ac:dyDescent="0.2">
      <c r="A1290" s="240">
        <v>388</v>
      </c>
      <c r="B1290" s="309" t="s">
        <v>403</v>
      </c>
      <c r="C1290" s="310" t="s">
        <v>426</v>
      </c>
      <c r="D1290" s="310" t="s">
        <v>427</v>
      </c>
      <c r="E1290" s="309">
        <v>614194.84645172849</v>
      </c>
      <c r="F1290" s="310" t="s">
        <v>888</v>
      </c>
      <c r="G1290" s="244" t="s">
        <v>926</v>
      </c>
      <c r="H1290" s="244" t="s">
        <v>429</v>
      </c>
      <c r="I1290" s="288">
        <v>1</v>
      </c>
      <c r="J1290" s="244" t="s">
        <v>873</v>
      </c>
      <c r="K1290" s="244">
        <v>0.5</v>
      </c>
      <c r="L1290" s="244">
        <v>0.9</v>
      </c>
      <c r="M1290" s="244" t="s">
        <v>89</v>
      </c>
      <c r="N1290" s="244">
        <f t="shared" ref="N1290:N1353" si="30">IF(M1290="",K1290*L1290,IF(G1290="R-1",K1290*L1290,IF(LEFT(G1290,1)="R",PI()*((M1290^2)/4),K1290*L1290)))</f>
        <v>0.45</v>
      </c>
      <c r="R1290" s="301"/>
      <c r="S1290" s="301"/>
      <c r="T1290" s="301"/>
      <c r="U1290" s="301"/>
      <c r="V1290" s="301"/>
      <c r="W1290" s="301"/>
      <c r="X1290" s="301"/>
      <c r="Y1290" s="301"/>
      <c r="Z1290" s="301"/>
      <c r="AA1290" s="301"/>
      <c r="AB1290" s="301"/>
      <c r="AC1290" s="301"/>
      <c r="AD1290" s="301"/>
      <c r="AE1290" s="301"/>
      <c r="AF1290" s="301"/>
      <c r="AG1290" s="301"/>
      <c r="AH1290" s="301"/>
      <c r="AI1290" s="301"/>
    </row>
    <row r="1291" spans="1:35" ht="20.100000000000001" hidden="1" customHeight="1" x14ac:dyDescent="0.2">
      <c r="A1291" s="240">
        <v>389</v>
      </c>
      <c r="B1291" s="309" t="s">
        <v>403</v>
      </c>
      <c r="C1291" s="310" t="s">
        <v>426</v>
      </c>
      <c r="D1291" s="310" t="s">
        <v>427</v>
      </c>
      <c r="E1291" s="309">
        <v>614559.20397473779</v>
      </c>
      <c r="F1291" s="310" t="s">
        <v>879</v>
      </c>
      <c r="G1291" s="244" t="s">
        <v>913</v>
      </c>
      <c r="H1291" s="244" t="s">
        <v>429</v>
      </c>
      <c r="I1291" s="288">
        <v>1</v>
      </c>
      <c r="J1291" s="244" t="s">
        <v>873</v>
      </c>
      <c r="K1291" s="244" t="s">
        <v>89</v>
      </c>
      <c r="L1291" s="244" t="s">
        <v>89</v>
      </c>
      <c r="M1291" s="244">
        <v>1</v>
      </c>
      <c r="N1291" s="244">
        <f t="shared" si="30"/>
        <v>0.78539816339744828</v>
      </c>
      <c r="R1291" s="301"/>
      <c r="S1291" s="301"/>
      <c r="T1291" s="301"/>
      <c r="U1291" s="301"/>
      <c r="V1291" s="301"/>
      <c r="W1291" s="301"/>
      <c r="X1291" s="301"/>
      <c r="Y1291" s="301"/>
      <c r="Z1291" s="301"/>
      <c r="AA1291" s="301"/>
      <c r="AB1291" s="301"/>
      <c r="AC1291" s="301"/>
      <c r="AD1291" s="301"/>
      <c r="AE1291" s="301"/>
      <c r="AF1291" s="301"/>
      <c r="AG1291" s="301"/>
      <c r="AH1291" s="301"/>
      <c r="AI1291" s="301"/>
    </row>
    <row r="1292" spans="1:35" ht="20.100000000000001" hidden="1" customHeight="1" x14ac:dyDescent="0.2">
      <c r="A1292" s="240">
        <v>390</v>
      </c>
      <c r="B1292" s="309" t="s">
        <v>403</v>
      </c>
      <c r="C1292" s="310" t="s">
        <v>426</v>
      </c>
      <c r="D1292" s="310" t="s">
        <v>427</v>
      </c>
      <c r="E1292" s="309">
        <v>615142.77516040031</v>
      </c>
      <c r="F1292" s="310" t="s">
        <v>897</v>
      </c>
      <c r="G1292" s="244" t="s">
        <v>920</v>
      </c>
      <c r="H1292" s="244" t="s">
        <v>429</v>
      </c>
      <c r="I1292" s="288">
        <v>2</v>
      </c>
      <c r="J1292" s="244" t="s">
        <v>873</v>
      </c>
      <c r="K1292" s="244">
        <v>4</v>
      </c>
      <c r="L1292" s="244">
        <v>2</v>
      </c>
      <c r="M1292" s="244" t="s">
        <v>89</v>
      </c>
      <c r="N1292" s="244">
        <f t="shared" si="30"/>
        <v>8</v>
      </c>
      <c r="R1292" s="301"/>
      <c r="S1292" s="301"/>
      <c r="T1292" s="301"/>
      <c r="U1292" s="301"/>
      <c r="V1292" s="301"/>
      <c r="W1292" s="301"/>
      <c r="X1292" s="301"/>
      <c r="Y1292" s="301"/>
      <c r="Z1292" s="301"/>
      <c r="AA1292" s="301"/>
      <c r="AB1292" s="301"/>
      <c r="AC1292" s="301"/>
      <c r="AD1292" s="301"/>
      <c r="AE1292" s="301"/>
      <c r="AF1292" s="301"/>
      <c r="AG1292" s="301"/>
      <c r="AH1292" s="301"/>
      <c r="AI1292" s="301"/>
    </row>
    <row r="1293" spans="1:35" ht="20.100000000000001" hidden="1" customHeight="1" x14ac:dyDescent="0.2">
      <c r="A1293" s="240">
        <v>391</v>
      </c>
      <c r="B1293" s="309" t="s">
        <v>403</v>
      </c>
      <c r="C1293" s="310" t="s">
        <v>426</v>
      </c>
      <c r="D1293" s="310" t="s">
        <v>427</v>
      </c>
      <c r="E1293" s="309">
        <v>615214.20127570047</v>
      </c>
      <c r="F1293" s="310" t="s">
        <v>879</v>
      </c>
      <c r="G1293" s="244" t="s">
        <v>984</v>
      </c>
      <c r="H1293" s="244" t="s">
        <v>429</v>
      </c>
      <c r="I1293" s="288">
        <v>1</v>
      </c>
      <c r="J1293" s="244" t="s">
        <v>873</v>
      </c>
      <c r="K1293" s="244" t="s">
        <v>89</v>
      </c>
      <c r="L1293" s="244" t="s">
        <v>89</v>
      </c>
      <c r="M1293" s="244">
        <v>1</v>
      </c>
      <c r="N1293" s="244">
        <f t="shared" si="30"/>
        <v>0.78539816339744828</v>
      </c>
      <c r="R1293" s="301"/>
      <c r="S1293" s="301"/>
      <c r="T1293" s="301"/>
      <c r="U1293" s="301"/>
      <c r="V1293" s="301"/>
      <c r="W1293" s="301"/>
      <c r="X1293" s="301"/>
      <c r="Y1293" s="301"/>
      <c r="Z1293" s="301"/>
      <c r="AA1293" s="301"/>
      <c r="AB1293" s="301"/>
      <c r="AC1293" s="301"/>
      <c r="AD1293" s="301"/>
      <c r="AE1293" s="301"/>
      <c r="AF1293" s="301"/>
      <c r="AG1293" s="301"/>
      <c r="AH1293" s="301"/>
      <c r="AI1293" s="301"/>
    </row>
    <row r="1294" spans="1:35" ht="20.100000000000001" hidden="1" customHeight="1" x14ac:dyDescent="0.2">
      <c r="A1294" s="240">
        <v>392</v>
      </c>
      <c r="B1294" s="309" t="s">
        <v>403</v>
      </c>
      <c r="C1294" s="310" t="s">
        <v>426</v>
      </c>
      <c r="D1294" s="310" t="s">
        <v>427</v>
      </c>
      <c r="E1294" s="309">
        <v>615396.3356004348</v>
      </c>
      <c r="F1294" s="310" t="s">
        <v>897</v>
      </c>
      <c r="G1294" s="244" t="s">
        <v>931</v>
      </c>
      <c r="H1294" s="244" t="s">
        <v>429</v>
      </c>
      <c r="I1294" s="288">
        <v>1</v>
      </c>
      <c r="J1294" s="244" t="s">
        <v>873</v>
      </c>
      <c r="K1294" s="244">
        <v>4</v>
      </c>
      <c r="L1294" s="244">
        <v>2</v>
      </c>
      <c r="M1294" s="244" t="s">
        <v>89</v>
      </c>
      <c r="N1294" s="244">
        <f t="shared" si="30"/>
        <v>8</v>
      </c>
      <c r="R1294" s="301"/>
      <c r="S1294" s="301"/>
      <c r="T1294" s="301"/>
      <c r="U1294" s="301"/>
      <c r="V1294" s="301"/>
      <c r="W1294" s="301"/>
      <c r="X1294" s="301"/>
      <c r="Y1294" s="301"/>
      <c r="Z1294" s="301"/>
      <c r="AA1294" s="301"/>
      <c r="AB1294" s="301"/>
      <c r="AC1294" s="301"/>
      <c r="AD1294" s="301"/>
      <c r="AE1294" s="301"/>
      <c r="AF1294" s="301"/>
      <c r="AG1294" s="301"/>
      <c r="AH1294" s="301"/>
      <c r="AI1294" s="301"/>
    </row>
    <row r="1295" spans="1:35" ht="20.100000000000001" hidden="1" customHeight="1" x14ac:dyDescent="0.2">
      <c r="A1295" s="240">
        <v>393</v>
      </c>
      <c r="B1295" s="309" t="s">
        <v>403</v>
      </c>
      <c r="C1295" s="310" t="s">
        <v>426</v>
      </c>
      <c r="D1295" s="310" t="s">
        <v>427</v>
      </c>
      <c r="E1295" s="309">
        <v>615400.00810867315</v>
      </c>
      <c r="F1295" s="310" t="s">
        <v>889</v>
      </c>
      <c r="G1295" s="244" t="s">
        <v>921</v>
      </c>
      <c r="H1295" s="244" t="s">
        <v>429</v>
      </c>
      <c r="I1295" s="288">
        <v>1</v>
      </c>
      <c r="J1295" s="244" t="s">
        <v>873</v>
      </c>
      <c r="K1295" s="244">
        <v>0.3</v>
      </c>
      <c r="L1295" s="244">
        <v>0.9</v>
      </c>
      <c r="M1295" s="244" t="s">
        <v>89</v>
      </c>
      <c r="N1295" s="244">
        <f t="shared" si="30"/>
        <v>0.27</v>
      </c>
      <c r="R1295" s="301"/>
      <c r="S1295" s="301"/>
      <c r="T1295" s="301"/>
      <c r="U1295" s="301"/>
      <c r="V1295" s="301"/>
      <c r="W1295" s="301"/>
      <c r="X1295" s="301"/>
      <c r="Y1295" s="301"/>
      <c r="Z1295" s="301"/>
      <c r="AA1295" s="301"/>
      <c r="AB1295" s="301"/>
      <c r="AC1295" s="301"/>
      <c r="AD1295" s="301"/>
      <c r="AE1295" s="301"/>
      <c r="AF1295" s="301"/>
      <c r="AG1295" s="301"/>
      <c r="AH1295" s="301"/>
      <c r="AI1295" s="301"/>
    </row>
    <row r="1296" spans="1:35" ht="20.100000000000001" hidden="1" customHeight="1" x14ac:dyDescent="0.2">
      <c r="A1296" s="240">
        <v>394</v>
      </c>
      <c r="B1296" s="309" t="s">
        <v>403</v>
      </c>
      <c r="C1296" s="310" t="s">
        <v>426</v>
      </c>
      <c r="D1296" s="310" t="s">
        <v>427</v>
      </c>
      <c r="E1296" s="309">
        <v>615526.83267866739</v>
      </c>
      <c r="F1296" s="310" t="s">
        <v>897</v>
      </c>
      <c r="G1296" s="244" t="s">
        <v>931</v>
      </c>
      <c r="H1296" s="244" t="s">
        <v>429</v>
      </c>
      <c r="I1296" s="288">
        <v>2</v>
      </c>
      <c r="J1296" s="244" t="s">
        <v>873</v>
      </c>
      <c r="K1296" s="244">
        <v>3</v>
      </c>
      <c r="L1296" s="244">
        <v>2</v>
      </c>
      <c r="M1296" s="244" t="s">
        <v>89</v>
      </c>
      <c r="N1296" s="244">
        <f t="shared" si="30"/>
        <v>6</v>
      </c>
      <c r="R1296" s="301"/>
      <c r="S1296" s="301"/>
      <c r="T1296" s="301"/>
      <c r="U1296" s="301"/>
      <c r="V1296" s="301"/>
      <c r="W1296" s="301"/>
      <c r="X1296" s="301"/>
      <c r="Y1296" s="301"/>
      <c r="Z1296" s="301"/>
      <c r="AA1296" s="301"/>
      <c r="AB1296" s="301"/>
      <c r="AC1296" s="301"/>
      <c r="AD1296" s="301"/>
      <c r="AE1296" s="301"/>
      <c r="AF1296" s="301"/>
      <c r="AG1296" s="301"/>
      <c r="AH1296" s="301"/>
      <c r="AI1296" s="301"/>
    </row>
    <row r="1297" spans="1:35" ht="20.100000000000001" hidden="1" customHeight="1" x14ac:dyDescent="0.2">
      <c r="A1297" s="240">
        <v>395</v>
      </c>
      <c r="B1297" s="309" t="s">
        <v>403</v>
      </c>
      <c r="C1297" s="310" t="s">
        <v>432</v>
      </c>
      <c r="D1297" s="310" t="s">
        <v>427</v>
      </c>
      <c r="E1297" s="309">
        <v>615617.95470923337</v>
      </c>
      <c r="F1297" s="310" t="s">
        <v>892</v>
      </c>
      <c r="G1297" s="244" t="s">
        <v>982</v>
      </c>
      <c r="H1297" s="244" t="s">
        <v>429</v>
      </c>
      <c r="I1297" s="288">
        <v>2</v>
      </c>
      <c r="J1297" s="244" t="s">
        <v>873</v>
      </c>
      <c r="K1297" s="244">
        <v>2.5</v>
      </c>
      <c r="L1297" s="244">
        <v>0.5</v>
      </c>
      <c r="M1297" s="244" t="s">
        <v>89</v>
      </c>
      <c r="N1297" s="244">
        <f t="shared" si="30"/>
        <v>1.25</v>
      </c>
      <c r="R1297" s="301"/>
      <c r="S1297" s="301"/>
      <c r="T1297" s="301"/>
      <c r="U1297" s="301"/>
      <c r="V1297" s="301"/>
      <c r="W1297" s="301"/>
      <c r="X1297" s="301"/>
      <c r="Y1297" s="301"/>
      <c r="Z1297" s="301"/>
      <c r="AA1297" s="301"/>
      <c r="AB1297" s="301"/>
      <c r="AC1297" s="301"/>
      <c r="AD1297" s="301"/>
      <c r="AE1297" s="301"/>
      <c r="AF1297" s="301"/>
      <c r="AG1297" s="301"/>
      <c r="AH1297" s="301"/>
      <c r="AI1297" s="301"/>
    </row>
    <row r="1298" spans="1:35" ht="20.100000000000001" hidden="1" customHeight="1" x14ac:dyDescent="0.2">
      <c r="A1298" s="240">
        <v>396</v>
      </c>
      <c r="B1298" s="309" t="s">
        <v>403</v>
      </c>
      <c r="C1298" s="310" t="s">
        <v>426</v>
      </c>
      <c r="D1298" s="310" t="s">
        <v>427</v>
      </c>
      <c r="E1298" s="309">
        <v>615781.38560011983</v>
      </c>
      <c r="F1298" s="310" t="s">
        <v>879</v>
      </c>
      <c r="G1298" s="244" t="s">
        <v>983</v>
      </c>
      <c r="H1298" s="244" t="s">
        <v>429</v>
      </c>
      <c r="I1298" s="288">
        <v>1</v>
      </c>
      <c r="J1298" s="244" t="s">
        <v>873</v>
      </c>
      <c r="K1298" s="244" t="s">
        <v>89</v>
      </c>
      <c r="L1298" s="244" t="s">
        <v>89</v>
      </c>
      <c r="M1298" s="244">
        <v>1</v>
      </c>
      <c r="N1298" s="244">
        <f t="shared" si="30"/>
        <v>0.78539816339744828</v>
      </c>
      <c r="R1298" s="301"/>
      <c r="S1298" s="301"/>
      <c r="T1298" s="301"/>
      <c r="U1298" s="301"/>
      <c r="V1298" s="301"/>
      <c r="W1298" s="301"/>
      <c r="X1298" s="301"/>
      <c r="Y1298" s="301"/>
      <c r="Z1298" s="301"/>
      <c r="AA1298" s="301"/>
      <c r="AB1298" s="301"/>
      <c r="AC1298" s="301"/>
      <c r="AD1298" s="301"/>
      <c r="AE1298" s="301"/>
      <c r="AF1298" s="301"/>
      <c r="AG1298" s="301"/>
      <c r="AH1298" s="301"/>
      <c r="AI1298" s="301"/>
    </row>
    <row r="1299" spans="1:35" ht="20.100000000000001" hidden="1" customHeight="1" x14ac:dyDescent="0.2">
      <c r="A1299" s="240">
        <v>397</v>
      </c>
      <c r="B1299" s="309" t="s">
        <v>403</v>
      </c>
      <c r="C1299" s="310" t="s">
        <v>426</v>
      </c>
      <c r="D1299" s="310" t="s">
        <v>427</v>
      </c>
      <c r="E1299" s="309">
        <v>615830.2163819219</v>
      </c>
      <c r="F1299" s="310" t="s">
        <v>897</v>
      </c>
      <c r="G1299" s="244" t="s">
        <v>931</v>
      </c>
      <c r="H1299" s="244" t="s">
        <v>429</v>
      </c>
      <c r="I1299" s="288">
        <v>2</v>
      </c>
      <c r="J1299" s="244" t="s">
        <v>873</v>
      </c>
      <c r="K1299" s="244">
        <v>3</v>
      </c>
      <c r="L1299" s="244">
        <v>2</v>
      </c>
      <c r="M1299" s="244" t="s">
        <v>89</v>
      </c>
      <c r="N1299" s="244">
        <f t="shared" si="30"/>
        <v>6</v>
      </c>
      <c r="R1299" s="301"/>
      <c r="S1299" s="301"/>
      <c r="T1299" s="301"/>
      <c r="U1299" s="301"/>
      <c r="V1299" s="301"/>
      <c r="W1299" s="301"/>
      <c r="X1299" s="301"/>
      <c r="Y1299" s="301"/>
      <c r="Z1299" s="301"/>
      <c r="AA1299" s="301"/>
      <c r="AB1299" s="301"/>
      <c r="AC1299" s="301"/>
      <c r="AD1299" s="301"/>
      <c r="AE1299" s="301"/>
      <c r="AF1299" s="301"/>
      <c r="AG1299" s="301"/>
      <c r="AH1299" s="301"/>
      <c r="AI1299" s="301"/>
    </row>
    <row r="1300" spans="1:35" ht="20.100000000000001" hidden="1" customHeight="1" x14ac:dyDescent="0.2">
      <c r="A1300" s="240">
        <v>398</v>
      </c>
      <c r="B1300" s="309" t="s">
        <v>403</v>
      </c>
      <c r="C1300" s="310" t="s">
        <v>426</v>
      </c>
      <c r="D1300" s="310" t="s">
        <v>427</v>
      </c>
      <c r="E1300" s="309">
        <v>615961.43648758368</v>
      </c>
      <c r="F1300" s="310" t="s">
        <v>892</v>
      </c>
      <c r="G1300" s="244" t="s">
        <v>982</v>
      </c>
      <c r="H1300" s="244" t="s">
        <v>429</v>
      </c>
      <c r="I1300" s="288">
        <v>2</v>
      </c>
      <c r="J1300" s="244" t="s">
        <v>873</v>
      </c>
      <c r="K1300" s="244">
        <v>2</v>
      </c>
      <c r="L1300" s="244">
        <v>1.5</v>
      </c>
      <c r="M1300" s="244" t="s">
        <v>89</v>
      </c>
      <c r="N1300" s="244">
        <f t="shared" si="30"/>
        <v>3</v>
      </c>
      <c r="R1300" s="301"/>
      <c r="S1300" s="301"/>
      <c r="T1300" s="301"/>
      <c r="U1300" s="301"/>
      <c r="V1300" s="301"/>
      <c r="W1300" s="301"/>
      <c r="X1300" s="301"/>
      <c r="Y1300" s="301"/>
      <c r="Z1300" s="301"/>
      <c r="AA1300" s="301"/>
      <c r="AB1300" s="301"/>
      <c r="AC1300" s="301"/>
      <c r="AD1300" s="301"/>
      <c r="AE1300" s="301"/>
      <c r="AF1300" s="301"/>
      <c r="AG1300" s="301"/>
      <c r="AH1300" s="301"/>
      <c r="AI1300" s="301"/>
    </row>
    <row r="1301" spans="1:35" ht="20.100000000000001" hidden="1" customHeight="1" x14ac:dyDescent="0.2">
      <c r="A1301" s="240">
        <v>399</v>
      </c>
      <c r="B1301" s="309" t="s">
        <v>403</v>
      </c>
      <c r="C1301" s="310" t="s">
        <v>426</v>
      </c>
      <c r="D1301" s="310" t="s">
        <v>427</v>
      </c>
      <c r="E1301" s="309">
        <v>616858.19889126753</v>
      </c>
      <c r="F1301" s="310" t="s">
        <v>879</v>
      </c>
      <c r="G1301" s="244" t="s">
        <v>983</v>
      </c>
      <c r="H1301" s="244" t="s">
        <v>429</v>
      </c>
      <c r="I1301" s="288">
        <v>1</v>
      </c>
      <c r="J1301" s="244" t="s">
        <v>873</v>
      </c>
      <c r="K1301" s="244" t="s">
        <v>89</v>
      </c>
      <c r="L1301" s="244" t="s">
        <v>89</v>
      </c>
      <c r="M1301" s="244">
        <v>1</v>
      </c>
      <c r="N1301" s="244">
        <f t="shared" si="30"/>
        <v>0.78539816339744828</v>
      </c>
      <c r="R1301" s="301"/>
      <c r="S1301" s="301"/>
      <c r="T1301" s="301"/>
      <c r="U1301" s="301"/>
      <c r="V1301" s="301"/>
      <c r="W1301" s="301"/>
      <c r="X1301" s="301"/>
      <c r="Y1301" s="301"/>
      <c r="Z1301" s="301"/>
      <c r="AA1301" s="301"/>
      <c r="AB1301" s="301"/>
      <c r="AC1301" s="301"/>
      <c r="AD1301" s="301"/>
      <c r="AE1301" s="301"/>
      <c r="AF1301" s="301"/>
      <c r="AG1301" s="301"/>
      <c r="AH1301" s="301"/>
      <c r="AI1301" s="301"/>
    </row>
    <row r="1302" spans="1:35" ht="20.100000000000001" hidden="1" customHeight="1" x14ac:dyDescent="0.2">
      <c r="A1302" s="240">
        <v>400</v>
      </c>
      <c r="B1302" s="309" t="s">
        <v>403</v>
      </c>
      <c r="C1302" s="310" t="s">
        <v>426</v>
      </c>
      <c r="D1302" s="310" t="s">
        <v>427</v>
      </c>
      <c r="E1302" s="309">
        <v>616948.75367924653</v>
      </c>
      <c r="F1302" s="310" t="s">
        <v>897</v>
      </c>
      <c r="G1302" s="244" t="s">
        <v>931</v>
      </c>
      <c r="H1302" s="244" t="s">
        <v>429</v>
      </c>
      <c r="I1302" s="288">
        <v>2</v>
      </c>
      <c r="J1302" s="244" t="s">
        <v>873</v>
      </c>
      <c r="K1302" s="244">
        <v>3</v>
      </c>
      <c r="L1302" s="244">
        <v>2</v>
      </c>
      <c r="M1302" s="244" t="s">
        <v>89</v>
      </c>
      <c r="N1302" s="244">
        <f t="shared" si="30"/>
        <v>6</v>
      </c>
      <c r="R1302" s="301"/>
      <c r="S1302" s="301"/>
      <c r="T1302" s="301"/>
      <c r="U1302" s="301"/>
      <c r="V1302" s="301"/>
      <c r="W1302" s="301"/>
      <c r="X1302" s="301"/>
      <c r="Y1302" s="301"/>
      <c r="Z1302" s="301"/>
      <c r="AA1302" s="301"/>
      <c r="AB1302" s="301"/>
      <c r="AC1302" s="301"/>
      <c r="AD1302" s="301"/>
      <c r="AE1302" s="301"/>
      <c r="AF1302" s="301"/>
      <c r="AG1302" s="301"/>
      <c r="AH1302" s="301"/>
      <c r="AI1302" s="301"/>
    </row>
    <row r="1303" spans="1:35" ht="20.100000000000001" hidden="1" customHeight="1" x14ac:dyDescent="0.2">
      <c r="A1303" s="240">
        <v>401</v>
      </c>
      <c r="B1303" s="309" t="s">
        <v>403</v>
      </c>
      <c r="C1303" s="310" t="s">
        <v>426</v>
      </c>
      <c r="D1303" s="310" t="s">
        <v>427</v>
      </c>
      <c r="E1303" s="309">
        <v>617255.3945275303</v>
      </c>
      <c r="F1303" s="310" t="s">
        <v>871</v>
      </c>
      <c r="G1303" s="244" t="s">
        <v>960</v>
      </c>
      <c r="H1303" s="244" t="s">
        <v>429</v>
      </c>
      <c r="I1303" s="288">
        <v>1</v>
      </c>
      <c r="J1303" s="244" t="s">
        <v>873</v>
      </c>
      <c r="K1303" s="244">
        <v>1</v>
      </c>
      <c r="L1303" s="244">
        <v>1</v>
      </c>
      <c r="M1303" s="244" t="s">
        <v>89</v>
      </c>
      <c r="N1303" s="244">
        <f t="shared" si="30"/>
        <v>1</v>
      </c>
      <c r="R1303" s="301"/>
      <c r="S1303" s="301"/>
      <c r="T1303" s="301"/>
      <c r="U1303" s="301"/>
      <c r="V1303" s="301"/>
      <c r="W1303" s="301"/>
      <c r="X1303" s="301"/>
      <c r="Y1303" s="301"/>
      <c r="Z1303" s="301"/>
      <c r="AA1303" s="301"/>
      <c r="AB1303" s="301"/>
      <c r="AC1303" s="301"/>
      <c r="AD1303" s="301"/>
      <c r="AE1303" s="301"/>
      <c r="AF1303" s="301"/>
      <c r="AG1303" s="301"/>
      <c r="AH1303" s="301"/>
      <c r="AI1303" s="301"/>
    </row>
    <row r="1304" spans="1:35" ht="20.100000000000001" hidden="1" customHeight="1" x14ac:dyDescent="0.2">
      <c r="A1304" s="240">
        <v>402</v>
      </c>
      <c r="B1304" s="309" t="s">
        <v>403</v>
      </c>
      <c r="C1304" s="310" t="s">
        <v>426</v>
      </c>
      <c r="D1304" s="310" t="s">
        <v>427</v>
      </c>
      <c r="E1304" s="309">
        <v>617397.77162748645</v>
      </c>
      <c r="F1304" s="310" t="s">
        <v>879</v>
      </c>
      <c r="G1304" s="244" t="s">
        <v>913</v>
      </c>
      <c r="H1304" s="244" t="s">
        <v>429</v>
      </c>
      <c r="I1304" s="288">
        <v>1</v>
      </c>
      <c r="J1304" s="244" t="s">
        <v>873</v>
      </c>
      <c r="K1304" s="244" t="s">
        <v>89</v>
      </c>
      <c r="L1304" s="244" t="s">
        <v>89</v>
      </c>
      <c r="M1304" s="244">
        <v>1</v>
      </c>
      <c r="N1304" s="244">
        <f t="shared" si="30"/>
        <v>0.78539816339744828</v>
      </c>
      <c r="R1304" s="301"/>
      <c r="S1304" s="301"/>
      <c r="T1304" s="301"/>
      <c r="U1304" s="301"/>
      <c r="V1304" s="301"/>
      <c r="W1304" s="301"/>
      <c r="X1304" s="301"/>
      <c r="Y1304" s="301"/>
      <c r="Z1304" s="301"/>
      <c r="AA1304" s="301"/>
      <c r="AB1304" s="301"/>
      <c r="AC1304" s="301"/>
      <c r="AD1304" s="301"/>
      <c r="AE1304" s="301"/>
      <c r="AF1304" s="301"/>
      <c r="AG1304" s="301"/>
      <c r="AH1304" s="301"/>
      <c r="AI1304" s="301"/>
    </row>
    <row r="1305" spans="1:35" ht="20.100000000000001" hidden="1" customHeight="1" x14ac:dyDescent="0.2">
      <c r="A1305" s="240">
        <v>403</v>
      </c>
      <c r="B1305" s="309" t="s">
        <v>403</v>
      </c>
      <c r="C1305" s="310" t="s">
        <v>426</v>
      </c>
      <c r="D1305" s="310" t="s">
        <v>427</v>
      </c>
      <c r="E1305" s="309">
        <v>618244.75047224993</v>
      </c>
      <c r="F1305" s="310" t="s">
        <v>897</v>
      </c>
      <c r="G1305" s="244" t="s">
        <v>920</v>
      </c>
      <c r="H1305" s="244" t="s">
        <v>429</v>
      </c>
      <c r="I1305" s="288">
        <v>2</v>
      </c>
      <c r="J1305" s="244" t="s">
        <v>873</v>
      </c>
      <c r="K1305" s="244">
        <v>3.5</v>
      </c>
      <c r="L1305" s="244">
        <v>2</v>
      </c>
      <c r="M1305" s="244" t="s">
        <v>89</v>
      </c>
      <c r="N1305" s="244">
        <f t="shared" si="30"/>
        <v>7</v>
      </c>
      <c r="R1305" s="301"/>
      <c r="S1305" s="301"/>
      <c r="T1305" s="301"/>
      <c r="U1305" s="301"/>
      <c r="V1305" s="301"/>
      <c r="W1305" s="301"/>
      <c r="X1305" s="301"/>
      <c r="Y1305" s="301"/>
      <c r="Z1305" s="301"/>
      <c r="AA1305" s="301"/>
      <c r="AB1305" s="301"/>
      <c r="AC1305" s="301"/>
      <c r="AD1305" s="301"/>
      <c r="AE1305" s="301"/>
      <c r="AF1305" s="301"/>
      <c r="AG1305" s="301"/>
      <c r="AH1305" s="301"/>
      <c r="AI1305" s="301"/>
    </row>
    <row r="1306" spans="1:35" ht="20.100000000000001" hidden="1" customHeight="1" x14ac:dyDescent="0.2">
      <c r="A1306" s="240">
        <v>404</v>
      </c>
      <c r="B1306" s="309" t="s">
        <v>403</v>
      </c>
      <c r="C1306" s="310" t="s">
        <v>426</v>
      </c>
      <c r="D1306" s="310" t="s">
        <v>427</v>
      </c>
      <c r="E1306" s="309">
        <v>618416.51397284993</v>
      </c>
      <c r="F1306" s="310" t="s">
        <v>871</v>
      </c>
      <c r="G1306" s="244" t="s">
        <v>998</v>
      </c>
      <c r="H1306" s="244" t="s">
        <v>429</v>
      </c>
      <c r="I1306" s="288">
        <v>1</v>
      </c>
      <c r="J1306" s="244" t="s">
        <v>873</v>
      </c>
      <c r="K1306" s="244">
        <v>1</v>
      </c>
      <c r="L1306" s="244">
        <v>1</v>
      </c>
      <c r="M1306" s="244" t="s">
        <v>89</v>
      </c>
      <c r="N1306" s="244">
        <f t="shared" si="30"/>
        <v>1</v>
      </c>
      <c r="R1306" s="301"/>
      <c r="S1306" s="301"/>
      <c r="T1306" s="301"/>
      <c r="U1306" s="301"/>
      <c r="V1306" s="301"/>
      <c r="W1306" s="301"/>
      <c r="X1306" s="301"/>
      <c r="Y1306" s="301"/>
      <c r="Z1306" s="301"/>
      <c r="AA1306" s="301"/>
      <c r="AB1306" s="301"/>
      <c r="AC1306" s="301"/>
      <c r="AD1306" s="301"/>
      <c r="AE1306" s="301"/>
      <c r="AF1306" s="301"/>
      <c r="AG1306" s="301"/>
      <c r="AH1306" s="301"/>
      <c r="AI1306" s="301"/>
    </row>
    <row r="1307" spans="1:35" ht="20.100000000000001" hidden="1" customHeight="1" x14ac:dyDescent="0.2">
      <c r="A1307" s="240">
        <v>405</v>
      </c>
      <c r="B1307" s="309" t="s">
        <v>403</v>
      </c>
      <c r="C1307" s="310" t="s">
        <v>426</v>
      </c>
      <c r="D1307" s="310" t="s">
        <v>427</v>
      </c>
      <c r="E1307" s="309">
        <v>618553.23911604797</v>
      </c>
      <c r="F1307" s="242" t="s">
        <v>886</v>
      </c>
      <c r="G1307" s="244" t="s">
        <v>999</v>
      </c>
      <c r="H1307" s="244" t="s">
        <v>429</v>
      </c>
      <c r="I1307" s="288">
        <v>2</v>
      </c>
      <c r="J1307" s="244" t="s">
        <v>873</v>
      </c>
      <c r="K1307" s="244">
        <v>2</v>
      </c>
      <c r="L1307" s="244">
        <v>4</v>
      </c>
      <c r="M1307" s="244" t="s">
        <v>89</v>
      </c>
      <c r="N1307" s="244">
        <f t="shared" si="30"/>
        <v>8</v>
      </c>
      <c r="R1307" s="301"/>
      <c r="S1307" s="301"/>
      <c r="T1307" s="301"/>
      <c r="U1307" s="301"/>
      <c r="V1307" s="301"/>
      <c r="W1307" s="301"/>
      <c r="X1307" s="301"/>
      <c r="Y1307" s="301"/>
      <c r="Z1307" s="301"/>
      <c r="AA1307" s="301"/>
      <c r="AB1307" s="301"/>
      <c r="AC1307" s="301"/>
      <c r="AD1307" s="301"/>
      <c r="AE1307" s="301"/>
      <c r="AF1307" s="301"/>
      <c r="AG1307" s="301"/>
      <c r="AH1307" s="301"/>
      <c r="AI1307" s="301"/>
    </row>
    <row r="1308" spans="1:35" ht="20.100000000000001" hidden="1" customHeight="1" x14ac:dyDescent="0.2">
      <c r="A1308" s="240">
        <v>406</v>
      </c>
      <c r="B1308" s="309" t="s">
        <v>403</v>
      </c>
      <c r="C1308" s="310" t="s">
        <v>426</v>
      </c>
      <c r="D1308" s="310" t="s">
        <v>427</v>
      </c>
      <c r="E1308" s="309">
        <v>618635.51985275734</v>
      </c>
      <c r="F1308" s="310" t="s">
        <v>894</v>
      </c>
      <c r="G1308" s="244" t="s">
        <v>925</v>
      </c>
      <c r="H1308" s="244" t="s">
        <v>429</v>
      </c>
      <c r="I1308" s="288">
        <v>2</v>
      </c>
      <c r="J1308" s="244" t="s">
        <v>873</v>
      </c>
      <c r="K1308" s="244">
        <v>3</v>
      </c>
      <c r="L1308" s="244">
        <v>1.5</v>
      </c>
      <c r="M1308" s="244" t="s">
        <v>89</v>
      </c>
      <c r="N1308" s="244">
        <f t="shared" si="30"/>
        <v>4.5</v>
      </c>
      <c r="R1308" s="301"/>
      <c r="S1308" s="301"/>
      <c r="T1308" s="301"/>
      <c r="U1308" s="301"/>
      <c r="V1308" s="301"/>
      <c r="W1308" s="301"/>
      <c r="X1308" s="301"/>
      <c r="Y1308" s="301"/>
      <c r="Z1308" s="301"/>
      <c r="AA1308" s="301"/>
      <c r="AB1308" s="301"/>
      <c r="AC1308" s="301"/>
      <c r="AD1308" s="301"/>
      <c r="AE1308" s="301"/>
      <c r="AF1308" s="301"/>
      <c r="AG1308" s="301"/>
      <c r="AH1308" s="301"/>
      <c r="AI1308" s="301"/>
    </row>
    <row r="1309" spans="1:35" ht="20.100000000000001" hidden="1" customHeight="1" x14ac:dyDescent="0.2">
      <c r="A1309" s="240">
        <v>407</v>
      </c>
      <c r="B1309" s="309" t="s">
        <v>403</v>
      </c>
      <c r="C1309" s="310" t="s">
        <v>426</v>
      </c>
      <c r="D1309" s="310" t="s">
        <v>427</v>
      </c>
      <c r="E1309" s="309">
        <v>618664.98292036634</v>
      </c>
      <c r="F1309" s="310" t="s">
        <v>871</v>
      </c>
      <c r="G1309" s="244" t="s">
        <v>929</v>
      </c>
      <c r="H1309" s="244" t="s">
        <v>429</v>
      </c>
      <c r="I1309" s="288">
        <v>2</v>
      </c>
      <c r="J1309" s="244" t="s">
        <v>873</v>
      </c>
      <c r="K1309" s="244">
        <v>2</v>
      </c>
      <c r="L1309" s="244">
        <v>4</v>
      </c>
      <c r="M1309" s="244" t="s">
        <v>89</v>
      </c>
      <c r="N1309" s="244">
        <f t="shared" si="30"/>
        <v>8</v>
      </c>
      <c r="R1309" s="301"/>
      <c r="S1309" s="301"/>
      <c r="T1309" s="301"/>
      <c r="U1309" s="301"/>
      <c r="V1309" s="301"/>
      <c r="W1309" s="301"/>
      <c r="X1309" s="301"/>
      <c r="Y1309" s="301"/>
      <c r="Z1309" s="301"/>
      <c r="AA1309" s="301"/>
      <c r="AB1309" s="301"/>
      <c r="AC1309" s="301"/>
      <c r="AD1309" s="301"/>
      <c r="AE1309" s="301"/>
      <c r="AF1309" s="301"/>
      <c r="AG1309" s="301"/>
      <c r="AH1309" s="301"/>
      <c r="AI1309" s="301"/>
    </row>
    <row r="1310" spans="1:35" ht="20.100000000000001" hidden="1" customHeight="1" x14ac:dyDescent="0.2">
      <c r="A1310" s="240">
        <v>408</v>
      </c>
      <c r="B1310" s="309" t="s">
        <v>403</v>
      </c>
      <c r="C1310" s="310" t="s">
        <v>426</v>
      </c>
      <c r="D1310" s="310" t="s">
        <v>427</v>
      </c>
      <c r="E1310" s="309">
        <v>618664.98292036634</v>
      </c>
      <c r="F1310" s="310" t="s">
        <v>897</v>
      </c>
      <c r="G1310" s="244" t="s">
        <v>961</v>
      </c>
      <c r="H1310" s="244" t="s">
        <v>429</v>
      </c>
      <c r="I1310" s="288">
        <v>2</v>
      </c>
      <c r="J1310" s="244" t="s">
        <v>873</v>
      </c>
      <c r="K1310" s="244">
        <v>2</v>
      </c>
      <c r="L1310" s="244">
        <v>4</v>
      </c>
      <c r="M1310" s="244" t="s">
        <v>89</v>
      </c>
      <c r="N1310" s="244">
        <f t="shared" si="30"/>
        <v>8</v>
      </c>
      <c r="R1310" s="301"/>
      <c r="S1310" s="301"/>
      <c r="T1310" s="301"/>
      <c r="U1310" s="301"/>
      <c r="V1310" s="301"/>
      <c r="W1310" s="301"/>
      <c r="X1310" s="301"/>
      <c r="Y1310" s="301"/>
      <c r="Z1310" s="301"/>
      <c r="AA1310" s="301"/>
      <c r="AB1310" s="301"/>
      <c r="AC1310" s="301"/>
      <c r="AD1310" s="301"/>
      <c r="AE1310" s="301"/>
      <c r="AF1310" s="301"/>
      <c r="AG1310" s="301"/>
      <c r="AH1310" s="301"/>
      <c r="AI1310" s="301"/>
    </row>
    <row r="1311" spans="1:35" ht="20.100000000000001" hidden="1" customHeight="1" x14ac:dyDescent="0.2">
      <c r="A1311" s="240">
        <v>409</v>
      </c>
      <c r="B1311" s="309" t="s">
        <v>403</v>
      </c>
      <c r="C1311" s="310" t="s">
        <v>426</v>
      </c>
      <c r="D1311" s="310" t="s">
        <v>427</v>
      </c>
      <c r="E1311" s="309">
        <v>618753.63531536167</v>
      </c>
      <c r="F1311" s="310" t="s">
        <v>879</v>
      </c>
      <c r="G1311" s="244" t="s">
        <v>917</v>
      </c>
      <c r="H1311" s="244" t="s">
        <v>429</v>
      </c>
      <c r="I1311" s="288">
        <v>1</v>
      </c>
      <c r="J1311" s="244" t="s">
        <v>873</v>
      </c>
      <c r="K1311" s="244" t="s">
        <v>89</v>
      </c>
      <c r="L1311" s="244" t="s">
        <v>89</v>
      </c>
      <c r="M1311" s="244">
        <v>1</v>
      </c>
      <c r="N1311" s="244">
        <f t="shared" si="30"/>
        <v>0.78539816339744828</v>
      </c>
      <c r="R1311" s="301"/>
      <c r="S1311" s="301"/>
      <c r="T1311" s="301"/>
      <c r="U1311" s="301"/>
      <c r="V1311" s="301"/>
      <c r="W1311" s="301"/>
      <c r="X1311" s="301"/>
      <c r="Y1311" s="301"/>
      <c r="Z1311" s="301"/>
      <c r="AA1311" s="301"/>
      <c r="AB1311" s="301"/>
      <c r="AC1311" s="301"/>
      <c r="AD1311" s="301"/>
      <c r="AE1311" s="301"/>
      <c r="AF1311" s="301"/>
      <c r="AG1311" s="301"/>
      <c r="AH1311" s="301"/>
      <c r="AI1311" s="301"/>
    </row>
    <row r="1312" spans="1:35" ht="20.100000000000001" hidden="1" customHeight="1" x14ac:dyDescent="0.2">
      <c r="A1312" s="240">
        <v>410</v>
      </c>
      <c r="B1312" s="309" t="s">
        <v>403</v>
      </c>
      <c r="C1312" s="310" t="s">
        <v>426</v>
      </c>
      <c r="D1312" s="310" t="s">
        <v>427</v>
      </c>
      <c r="E1312" s="309">
        <v>618912.30728269462</v>
      </c>
      <c r="F1312" s="310" t="s">
        <v>880</v>
      </c>
      <c r="G1312" s="244" t="s">
        <v>915</v>
      </c>
      <c r="H1312" s="244" t="s">
        <v>429</v>
      </c>
      <c r="I1312" s="288">
        <v>1</v>
      </c>
      <c r="J1312" s="244" t="s">
        <v>873</v>
      </c>
      <c r="K1312" s="244">
        <v>0.5</v>
      </c>
      <c r="L1312" s="244">
        <v>0.6</v>
      </c>
      <c r="M1312" s="244" t="s">
        <v>89</v>
      </c>
      <c r="N1312" s="244">
        <f t="shared" si="30"/>
        <v>0.3</v>
      </c>
      <c r="R1312" s="301"/>
      <c r="S1312" s="301"/>
      <c r="T1312" s="301"/>
      <c r="U1312" s="301"/>
      <c r="V1312" s="301"/>
      <c r="W1312" s="301"/>
      <c r="X1312" s="301"/>
      <c r="Y1312" s="301"/>
      <c r="Z1312" s="301"/>
      <c r="AA1312" s="301"/>
      <c r="AB1312" s="301"/>
      <c r="AC1312" s="301"/>
      <c r="AD1312" s="301"/>
      <c r="AE1312" s="301"/>
      <c r="AF1312" s="301"/>
      <c r="AG1312" s="301"/>
      <c r="AH1312" s="301"/>
      <c r="AI1312" s="301"/>
    </row>
    <row r="1313" spans="1:35" ht="20.100000000000001" hidden="1" customHeight="1" x14ac:dyDescent="0.2">
      <c r="A1313" s="240">
        <v>411</v>
      </c>
      <c r="B1313" s="309" t="s">
        <v>403</v>
      </c>
      <c r="C1313" s="310" t="s">
        <v>426</v>
      </c>
      <c r="D1313" s="310" t="s">
        <v>427</v>
      </c>
      <c r="E1313" s="309">
        <v>618920.85301541304</v>
      </c>
      <c r="F1313" s="310" t="s">
        <v>880</v>
      </c>
      <c r="G1313" s="244" t="s">
        <v>915</v>
      </c>
      <c r="H1313" s="244" t="s">
        <v>429</v>
      </c>
      <c r="I1313" s="288">
        <v>1</v>
      </c>
      <c r="J1313" s="244" t="s">
        <v>873</v>
      </c>
      <c r="K1313" s="244">
        <v>0.5</v>
      </c>
      <c r="L1313" s="244">
        <v>0.6</v>
      </c>
      <c r="M1313" s="244" t="s">
        <v>89</v>
      </c>
      <c r="N1313" s="244">
        <f t="shared" si="30"/>
        <v>0.3</v>
      </c>
      <c r="R1313" s="301"/>
      <c r="S1313" s="301"/>
      <c r="T1313" s="301"/>
      <c r="U1313" s="301"/>
      <c r="V1313" s="301"/>
      <c r="W1313" s="301"/>
      <c r="X1313" s="301"/>
      <c r="Y1313" s="301"/>
      <c r="Z1313" s="301"/>
      <c r="AA1313" s="301"/>
      <c r="AB1313" s="301"/>
      <c r="AC1313" s="301"/>
      <c r="AD1313" s="301"/>
      <c r="AE1313" s="301"/>
      <c r="AF1313" s="301"/>
      <c r="AG1313" s="301"/>
      <c r="AH1313" s="301"/>
      <c r="AI1313" s="301"/>
    </row>
    <row r="1314" spans="1:35" ht="20.100000000000001" hidden="1" customHeight="1" x14ac:dyDescent="0.2">
      <c r="A1314" s="240">
        <v>412</v>
      </c>
      <c r="B1314" s="309" t="s">
        <v>403</v>
      </c>
      <c r="C1314" s="310" t="s">
        <v>426</v>
      </c>
      <c r="D1314" s="310" t="s">
        <v>427</v>
      </c>
      <c r="E1314" s="309">
        <v>618922.1288010584</v>
      </c>
      <c r="F1314" s="310" t="s">
        <v>880</v>
      </c>
      <c r="G1314" s="244" t="s">
        <v>915</v>
      </c>
      <c r="H1314" s="244" t="s">
        <v>429</v>
      </c>
      <c r="I1314" s="288">
        <v>1</v>
      </c>
      <c r="J1314" s="244" t="s">
        <v>873</v>
      </c>
      <c r="K1314" s="244">
        <v>0.5</v>
      </c>
      <c r="L1314" s="244">
        <v>0.6</v>
      </c>
      <c r="M1314" s="244" t="s">
        <v>89</v>
      </c>
      <c r="N1314" s="244">
        <f t="shared" si="30"/>
        <v>0.3</v>
      </c>
      <c r="R1314" s="301"/>
      <c r="S1314" s="301"/>
      <c r="T1314" s="301"/>
      <c r="U1314" s="301"/>
      <c r="V1314" s="301"/>
      <c r="W1314" s="301"/>
      <c r="X1314" s="301"/>
      <c r="Y1314" s="301"/>
      <c r="Z1314" s="301"/>
      <c r="AA1314" s="301"/>
      <c r="AB1314" s="301"/>
      <c r="AC1314" s="301"/>
      <c r="AD1314" s="301"/>
      <c r="AE1314" s="301"/>
      <c r="AF1314" s="301"/>
      <c r="AG1314" s="301"/>
      <c r="AH1314" s="301"/>
      <c r="AI1314" s="301"/>
    </row>
    <row r="1315" spans="1:35" ht="20.100000000000001" hidden="1" customHeight="1" x14ac:dyDescent="0.2">
      <c r="A1315" s="240">
        <v>413</v>
      </c>
      <c r="B1315" s="309" t="s">
        <v>403</v>
      </c>
      <c r="C1315" s="310" t="s">
        <v>426</v>
      </c>
      <c r="D1315" s="310" t="s">
        <v>427</v>
      </c>
      <c r="E1315" s="309">
        <v>618937.23234092596</v>
      </c>
      <c r="F1315" s="310" t="s">
        <v>880</v>
      </c>
      <c r="G1315" s="244" t="s">
        <v>915</v>
      </c>
      <c r="H1315" s="244" t="s">
        <v>429</v>
      </c>
      <c r="I1315" s="288">
        <v>1</v>
      </c>
      <c r="J1315" s="244" t="s">
        <v>873</v>
      </c>
      <c r="K1315" s="244">
        <v>0.5</v>
      </c>
      <c r="L1315" s="244">
        <v>0.6</v>
      </c>
      <c r="M1315" s="244" t="s">
        <v>89</v>
      </c>
      <c r="N1315" s="244">
        <f t="shared" si="30"/>
        <v>0.3</v>
      </c>
      <c r="R1315" s="301"/>
      <c r="S1315" s="301"/>
      <c r="T1315" s="301"/>
      <c r="U1315" s="301"/>
      <c r="V1315" s="301"/>
      <c r="W1315" s="301"/>
      <c r="X1315" s="301"/>
      <c r="Y1315" s="301"/>
      <c r="Z1315" s="301"/>
      <c r="AA1315" s="301"/>
      <c r="AB1315" s="301"/>
      <c r="AC1315" s="301"/>
      <c r="AD1315" s="301"/>
      <c r="AE1315" s="301"/>
      <c r="AF1315" s="301"/>
      <c r="AG1315" s="301"/>
      <c r="AH1315" s="301"/>
      <c r="AI1315" s="301"/>
    </row>
    <row r="1316" spans="1:35" ht="20.100000000000001" hidden="1" customHeight="1" x14ac:dyDescent="0.2">
      <c r="A1316" s="240">
        <v>414</v>
      </c>
      <c r="B1316" s="309" t="s">
        <v>403</v>
      </c>
      <c r="C1316" s="310" t="s">
        <v>426</v>
      </c>
      <c r="D1316" s="310" t="s">
        <v>427</v>
      </c>
      <c r="E1316" s="309">
        <v>618949.70816753141</v>
      </c>
      <c r="F1316" s="310" t="s">
        <v>880</v>
      </c>
      <c r="G1316" s="244" t="s">
        <v>915</v>
      </c>
      <c r="H1316" s="244" t="s">
        <v>429</v>
      </c>
      <c r="I1316" s="288">
        <v>1</v>
      </c>
      <c r="J1316" s="244" t="s">
        <v>873</v>
      </c>
      <c r="K1316" s="244">
        <v>0.5</v>
      </c>
      <c r="L1316" s="244">
        <v>0.6</v>
      </c>
      <c r="M1316" s="244" t="s">
        <v>89</v>
      </c>
      <c r="N1316" s="244">
        <f t="shared" si="30"/>
        <v>0.3</v>
      </c>
      <c r="R1316" s="301"/>
      <c r="S1316" s="301"/>
      <c r="T1316" s="301"/>
      <c r="U1316" s="301"/>
      <c r="V1316" s="301"/>
      <c r="W1316" s="301"/>
      <c r="X1316" s="301"/>
      <c r="Y1316" s="301"/>
      <c r="Z1316" s="301"/>
      <c r="AA1316" s="301"/>
      <c r="AB1316" s="301"/>
      <c r="AC1316" s="301"/>
      <c r="AD1316" s="301"/>
      <c r="AE1316" s="301"/>
      <c r="AF1316" s="301"/>
      <c r="AG1316" s="301"/>
      <c r="AH1316" s="301"/>
      <c r="AI1316" s="301"/>
    </row>
    <row r="1317" spans="1:35" ht="20.100000000000001" hidden="1" customHeight="1" x14ac:dyDescent="0.2">
      <c r="A1317" s="240">
        <v>415</v>
      </c>
      <c r="B1317" s="309" t="s">
        <v>403</v>
      </c>
      <c r="C1317" s="310" t="s">
        <v>426</v>
      </c>
      <c r="D1317" s="310" t="s">
        <v>427</v>
      </c>
      <c r="E1317" s="309">
        <v>618961.99724407133</v>
      </c>
      <c r="F1317" s="310" t="s">
        <v>880</v>
      </c>
      <c r="G1317" s="244" t="s">
        <v>915</v>
      </c>
      <c r="H1317" s="244" t="s">
        <v>429</v>
      </c>
      <c r="I1317" s="288">
        <v>1</v>
      </c>
      <c r="J1317" s="244" t="s">
        <v>873</v>
      </c>
      <c r="K1317" s="244">
        <v>0.5</v>
      </c>
      <c r="L1317" s="244">
        <v>0.6</v>
      </c>
      <c r="M1317" s="244" t="s">
        <v>89</v>
      </c>
      <c r="N1317" s="244">
        <f t="shared" si="30"/>
        <v>0.3</v>
      </c>
      <c r="R1317" s="301"/>
      <c r="S1317" s="301"/>
      <c r="T1317" s="301"/>
      <c r="U1317" s="301"/>
      <c r="V1317" s="301"/>
      <c r="W1317" s="301"/>
      <c r="X1317" s="301"/>
      <c r="Y1317" s="301"/>
      <c r="Z1317" s="301"/>
      <c r="AA1317" s="301"/>
      <c r="AB1317" s="301"/>
      <c r="AC1317" s="301"/>
      <c r="AD1317" s="301"/>
      <c r="AE1317" s="301"/>
      <c r="AF1317" s="301"/>
      <c r="AG1317" s="301"/>
      <c r="AH1317" s="301"/>
      <c r="AI1317" s="301"/>
    </row>
    <row r="1318" spans="1:35" ht="20.100000000000001" hidden="1" customHeight="1" x14ac:dyDescent="0.2">
      <c r="A1318" s="240">
        <v>416</v>
      </c>
      <c r="B1318" s="309" t="s">
        <v>403</v>
      </c>
      <c r="C1318" s="310" t="s">
        <v>426</v>
      </c>
      <c r="D1318" s="310" t="s">
        <v>427</v>
      </c>
      <c r="E1318" s="309">
        <v>618990.58940536343</v>
      </c>
      <c r="F1318" s="310" t="s">
        <v>880</v>
      </c>
      <c r="G1318" s="244" t="s">
        <v>915</v>
      </c>
      <c r="H1318" s="244" t="s">
        <v>429</v>
      </c>
      <c r="I1318" s="288">
        <v>1</v>
      </c>
      <c r="J1318" s="244" t="s">
        <v>873</v>
      </c>
      <c r="K1318" s="244">
        <v>0.5</v>
      </c>
      <c r="L1318" s="244">
        <v>0.6</v>
      </c>
      <c r="M1318" s="244" t="s">
        <v>89</v>
      </c>
      <c r="N1318" s="244">
        <f t="shared" si="30"/>
        <v>0.3</v>
      </c>
      <c r="R1318" s="301"/>
      <c r="S1318" s="301"/>
      <c r="T1318" s="301"/>
      <c r="U1318" s="301"/>
      <c r="V1318" s="301"/>
      <c r="W1318" s="301"/>
      <c r="X1318" s="301"/>
      <c r="Y1318" s="301"/>
      <c r="Z1318" s="301"/>
      <c r="AA1318" s="301"/>
      <c r="AB1318" s="301"/>
      <c r="AC1318" s="301"/>
      <c r="AD1318" s="301"/>
      <c r="AE1318" s="301"/>
      <c r="AF1318" s="301"/>
      <c r="AG1318" s="301"/>
      <c r="AH1318" s="301"/>
      <c r="AI1318" s="301"/>
    </row>
    <row r="1319" spans="1:35" ht="20.100000000000001" hidden="1" customHeight="1" x14ac:dyDescent="0.2">
      <c r="A1319" s="240">
        <v>417</v>
      </c>
      <c r="B1319" s="309" t="s">
        <v>403</v>
      </c>
      <c r="C1319" s="310" t="s">
        <v>426</v>
      </c>
      <c r="D1319" s="310" t="s">
        <v>427</v>
      </c>
      <c r="E1319" s="309">
        <v>619001.87818908622</v>
      </c>
      <c r="F1319" s="310" t="s">
        <v>888</v>
      </c>
      <c r="G1319" s="244" t="s">
        <v>926</v>
      </c>
      <c r="H1319" s="244" t="s">
        <v>429</v>
      </c>
      <c r="I1319" s="288">
        <v>1</v>
      </c>
      <c r="J1319" s="244" t="s">
        <v>873</v>
      </c>
      <c r="K1319" s="244">
        <v>0.5</v>
      </c>
      <c r="L1319" s="244">
        <v>0.9</v>
      </c>
      <c r="M1319" s="244" t="s">
        <v>89</v>
      </c>
      <c r="N1319" s="244">
        <f t="shared" si="30"/>
        <v>0.45</v>
      </c>
      <c r="R1319" s="301"/>
      <c r="S1319" s="301"/>
      <c r="T1319" s="301"/>
      <c r="U1319" s="301"/>
      <c r="V1319" s="301"/>
      <c r="W1319" s="301"/>
      <c r="X1319" s="301"/>
      <c r="Y1319" s="301"/>
      <c r="Z1319" s="301"/>
      <c r="AA1319" s="301"/>
      <c r="AB1319" s="301"/>
      <c r="AC1319" s="301"/>
      <c r="AD1319" s="301"/>
      <c r="AE1319" s="301"/>
      <c r="AF1319" s="301"/>
      <c r="AG1319" s="301"/>
      <c r="AH1319" s="301"/>
      <c r="AI1319" s="301"/>
    </row>
    <row r="1320" spans="1:35" ht="20.100000000000001" hidden="1" customHeight="1" x14ac:dyDescent="0.2">
      <c r="A1320" s="240">
        <v>418</v>
      </c>
      <c r="B1320" s="309" t="s">
        <v>403</v>
      </c>
      <c r="C1320" s="310" t="s">
        <v>426</v>
      </c>
      <c r="D1320" s="310" t="s">
        <v>427</v>
      </c>
      <c r="E1320" s="309">
        <v>619020.87147829332</v>
      </c>
      <c r="F1320" s="310" t="s">
        <v>880</v>
      </c>
      <c r="G1320" s="244" t="s">
        <v>915</v>
      </c>
      <c r="H1320" s="244" t="s">
        <v>429</v>
      </c>
      <c r="I1320" s="288">
        <v>1</v>
      </c>
      <c r="J1320" s="244" t="s">
        <v>873</v>
      </c>
      <c r="K1320" s="244">
        <v>0.5</v>
      </c>
      <c r="L1320" s="244">
        <v>0.6</v>
      </c>
      <c r="M1320" s="244" t="s">
        <v>89</v>
      </c>
      <c r="N1320" s="244">
        <f t="shared" si="30"/>
        <v>0.3</v>
      </c>
      <c r="R1320" s="301"/>
      <c r="S1320" s="301"/>
      <c r="T1320" s="301"/>
      <c r="U1320" s="301"/>
      <c r="V1320" s="301"/>
      <c r="W1320" s="301"/>
      <c r="X1320" s="301"/>
      <c r="Y1320" s="301"/>
      <c r="Z1320" s="301"/>
      <c r="AA1320" s="301"/>
      <c r="AB1320" s="301"/>
      <c r="AC1320" s="301"/>
      <c r="AD1320" s="301"/>
      <c r="AE1320" s="301"/>
      <c r="AF1320" s="301"/>
      <c r="AG1320" s="301"/>
      <c r="AH1320" s="301"/>
      <c r="AI1320" s="301"/>
    </row>
    <row r="1321" spans="1:35" ht="20.100000000000001" hidden="1" customHeight="1" x14ac:dyDescent="0.2">
      <c r="A1321" s="240">
        <v>419</v>
      </c>
      <c r="B1321" s="309" t="s">
        <v>403</v>
      </c>
      <c r="C1321" s="310" t="s">
        <v>426</v>
      </c>
      <c r="D1321" s="310" t="s">
        <v>427</v>
      </c>
      <c r="E1321" s="309">
        <v>619032.52901274152</v>
      </c>
      <c r="F1321" s="310" t="s">
        <v>880</v>
      </c>
      <c r="G1321" s="244" t="s">
        <v>915</v>
      </c>
      <c r="H1321" s="244" t="s">
        <v>429</v>
      </c>
      <c r="I1321" s="288">
        <v>1</v>
      </c>
      <c r="J1321" s="244" t="s">
        <v>873</v>
      </c>
      <c r="K1321" s="244">
        <v>0.5</v>
      </c>
      <c r="L1321" s="244">
        <v>0.6</v>
      </c>
      <c r="M1321" s="244" t="s">
        <v>89</v>
      </c>
      <c r="N1321" s="244">
        <f t="shared" si="30"/>
        <v>0.3</v>
      </c>
      <c r="R1321" s="301"/>
      <c r="S1321" s="301"/>
      <c r="T1321" s="301"/>
      <c r="U1321" s="301"/>
      <c r="V1321" s="301"/>
      <c r="W1321" s="301"/>
      <c r="X1321" s="301"/>
      <c r="Y1321" s="301"/>
      <c r="Z1321" s="301"/>
      <c r="AA1321" s="301"/>
      <c r="AB1321" s="301"/>
      <c r="AC1321" s="301"/>
      <c r="AD1321" s="301"/>
      <c r="AE1321" s="301"/>
      <c r="AF1321" s="301"/>
      <c r="AG1321" s="301"/>
      <c r="AH1321" s="301"/>
      <c r="AI1321" s="301"/>
    </row>
    <row r="1322" spans="1:35" ht="20.100000000000001" hidden="1" customHeight="1" x14ac:dyDescent="0.2">
      <c r="A1322" s="240">
        <v>420</v>
      </c>
      <c r="B1322" s="309" t="s">
        <v>403</v>
      </c>
      <c r="C1322" s="310" t="s">
        <v>426</v>
      </c>
      <c r="D1322" s="310" t="s">
        <v>427</v>
      </c>
      <c r="E1322" s="309">
        <v>619054.15875193488</v>
      </c>
      <c r="F1322" s="310" t="s">
        <v>880</v>
      </c>
      <c r="G1322" s="244" t="s">
        <v>915</v>
      </c>
      <c r="H1322" s="244" t="s">
        <v>429</v>
      </c>
      <c r="I1322" s="288">
        <v>1</v>
      </c>
      <c r="J1322" s="244" t="s">
        <v>873</v>
      </c>
      <c r="K1322" s="244">
        <v>0.5</v>
      </c>
      <c r="L1322" s="244">
        <v>0.6</v>
      </c>
      <c r="M1322" s="244" t="s">
        <v>89</v>
      </c>
      <c r="N1322" s="244">
        <f t="shared" si="30"/>
        <v>0.3</v>
      </c>
      <c r="R1322" s="301"/>
      <c r="S1322" s="301"/>
      <c r="T1322" s="301"/>
      <c r="U1322" s="301"/>
      <c r="V1322" s="301"/>
      <c r="W1322" s="301"/>
      <c r="X1322" s="301"/>
      <c r="Y1322" s="301"/>
      <c r="Z1322" s="301"/>
      <c r="AA1322" s="301"/>
      <c r="AB1322" s="301"/>
      <c r="AC1322" s="301"/>
      <c r="AD1322" s="301"/>
      <c r="AE1322" s="301"/>
      <c r="AF1322" s="301"/>
      <c r="AG1322" s="301"/>
      <c r="AH1322" s="301"/>
      <c r="AI1322" s="301"/>
    </row>
    <row r="1323" spans="1:35" ht="20.100000000000001" hidden="1" customHeight="1" x14ac:dyDescent="0.2">
      <c r="A1323" s="240">
        <v>421</v>
      </c>
      <c r="B1323" s="309" t="s">
        <v>403</v>
      </c>
      <c r="C1323" s="310" t="s">
        <v>426</v>
      </c>
      <c r="D1323" s="310" t="s">
        <v>427</v>
      </c>
      <c r="E1323" s="309">
        <v>619063.57987223426</v>
      </c>
      <c r="F1323" s="310" t="s">
        <v>880</v>
      </c>
      <c r="G1323" s="244" t="s">
        <v>915</v>
      </c>
      <c r="H1323" s="244" t="s">
        <v>429</v>
      </c>
      <c r="I1323" s="288">
        <v>1</v>
      </c>
      <c r="J1323" s="244" t="s">
        <v>873</v>
      </c>
      <c r="K1323" s="244">
        <v>0.5</v>
      </c>
      <c r="L1323" s="244">
        <v>0.6</v>
      </c>
      <c r="M1323" s="244" t="s">
        <v>89</v>
      </c>
      <c r="N1323" s="244">
        <f t="shared" si="30"/>
        <v>0.3</v>
      </c>
      <c r="R1323" s="301"/>
      <c r="S1323" s="301"/>
      <c r="T1323" s="301"/>
      <c r="U1323" s="301"/>
      <c r="V1323" s="301"/>
      <c r="W1323" s="301"/>
      <c r="X1323" s="301"/>
      <c r="Y1323" s="301"/>
      <c r="Z1323" s="301"/>
      <c r="AA1323" s="301"/>
      <c r="AB1323" s="301"/>
      <c r="AC1323" s="301"/>
      <c r="AD1323" s="301"/>
      <c r="AE1323" s="301"/>
      <c r="AF1323" s="301"/>
      <c r="AG1323" s="301"/>
      <c r="AH1323" s="301"/>
      <c r="AI1323" s="301"/>
    </row>
    <row r="1324" spans="1:35" ht="20.100000000000001" hidden="1" customHeight="1" x14ac:dyDescent="0.2">
      <c r="A1324" s="240">
        <v>422</v>
      </c>
      <c r="B1324" s="309" t="s">
        <v>403</v>
      </c>
      <c r="C1324" s="310" t="s">
        <v>426</v>
      </c>
      <c r="D1324" s="310" t="s">
        <v>427</v>
      </c>
      <c r="E1324" s="309">
        <v>619125.75179643393</v>
      </c>
      <c r="F1324" s="310" t="s">
        <v>879</v>
      </c>
      <c r="G1324" s="244" t="s">
        <v>913</v>
      </c>
      <c r="H1324" s="244" t="s">
        <v>429</v>
      </c>
      <c r="I1324" s="288">
        <v>1</v>
      </c>
      <c r="J1324" s="244" t="s">
        <v>873</v>
      </c>
      <c r="K1324" s="244" t="s">
        <v>89</v>
      </c>
      <c r="L1324" s="244" t="s">
        <v>89</v>
      </c>
      <c r="M1324" s="244">
        <v>1</v>
      </c>
      <c r="N1324" s="244">
        <f t="shared" si="30"/>
        <v>0.78539816339744828</v>
      </c>
      <c r="R1324" s="301"/>
      <c r="S1324" s="301"/>
      <c r="T1324" s="301"/>
      <c r="U1324" s="301"/>
      <c r="V1324" s="301"/>
      <c r="W1324" s="301"/>
      <c r="X1324" s="301"/>
      <c r="Y1324" s="301"/>
      <c r="Z1324" s="301"/>
      <c r="AA1324" s="301"/>
      <c r="AB1324" s="301"/>
      <c r="AC1324" s="301"/>
      <c r="AD1324" s="301"/>
      <c r="AE1324" s="301"/>
      <c r="AF1324" s="301"/>
      <c r="AG1324" s="301"/>
      <c r="AH1324" s="301"/>
      <c r="AI1324" s="301"/>
    </row>
    <row r="1325" spans="1:35" ht="20.100000000000001" hidden="1" customHeight="1" x14ac:dyDescent="0.2">
      <c r="A1325" s="240">
        <v>423</v>
      </c>
      <c r="B1325" s="309" t="s">
        <v>403</v>
      </c>
      <c r="C1325" s="310" t="s">
        <v>426</v>
      </c>
      <c r="D1325" s="310" t="s">
        <v>427</v>
      </c>
      <c r="E1325" s="309">
        <v>620412.63016191171</v>
      </c>
      <c r="F1325" s="310" t="s">
        <v>894</v>
      </c>
      <c r="G1325" s="244" t="s">
        <v>925</v>
      </c>
      <c r="H1325" s="244" t="s">
        <v>429</v>
      </c>
      <c r="I1325" s="288">
        <v>2</v>
      </c>
      <c r="J1325" s="244" t="s">
        <v>873</v>
      </c>
      <c r="K1325" s="244">
        <v>3</v>
      </c>
      <c r="L1325" s="244">
        <v>2</v>
      </c>
      <c r="M1325" s="244" t="s">
        <v>89</v>
      </c>
      <c r="N1325" s="244">
        <f t="shared" si="30"/>
        <v>6</v>
      </c>
      <c r="R1325" s="301"/>
      <c r="S1325" s="301"/>
      <c r="T1325" s="301"/>
      <c r="U1325" s="301"/>
      <c r="V1325" s="301"/>
      <c r="W1325" s="301"/>
      <c r="X1325" s="301"/>
      <c r="Y1325" s="301"/>
      <c r="Z1325" s="301"/>
      <c r="AA1325" s="301"/>
      <c r="AB1325" s="301"/>
      <c r="AC1325" s="301"/>
      <c r="AD1325" s="301"/>
      <c r="AE1325" s="301"/>
      <c r="AF1325" s="301"/>
      <c r="AG1325" s="301"/>
      <c r="AH1325" s="301"/>
      <c r="AI1325" s="301"/>
    </row>
    <row r="1326" spans="1:35" ht="20.100000000000001" hidden="1" customHeight="1" x14ac:dyDescent="0.2">
      <c r="A1326" s="240">
        <v>424</v>
      </c>
      <c r="B1326" s="309" t="s">
        <v>403</v>
      </c>
      <c r="C1326" s="310" t="s">
        <v>426</v>
      </c>
      <c r="D1326" s="310" t="s">
        <v>427</v>
      </c>
      <c r="E1326" s="309">
        <v>620548.70795957698</v>
      </c>
      <c r="F1326" s="310" t="s">
        <v>897</v>
      </c>
      <c r="G1326" s="244" t="s">
        <v>931</v>
      </c>
      <c r="H1326" s="244" t="s">
        <v>429</v>
      </c>
      <c r="I1326" s="288">
        <v>2</v>
      </c>
      <c r="J1326" s="244" t="s">
        <v>873</v>
      </c>
      <c r="K1326" s="244">
        <v>3</v>
      </c>
      <c r="L1326" s="244">
        <v>2</v>
      </c>
      <c r="M1326" s="244" t="s">
        <v>89</v>
      </c>
      <c r="N1326" s="244">
        <f t="shared" si="30"/>
        <v>6</v>
      </c>
      <c r="R1326" s="301"/>
      <c r="S1326" s="301"/>
      <c r="T1326" s="301"/>
      <c r="U1326" s="301"/>
      <c r="V1326" s="301"/>
      <c r="W1326" s="301"/>
      <c r="X1326" s="301"/>
      <c r="Y1326" s="301"/>
      <c r="Z1326" s="301"/>
      <c r="AA1326" s="301"/>
      <c r="AB1326" s="301"/>
      <c r="AC1326" s="301"/>
      <c r="AD1326" s="301"/>
      <c r="AE1326" s="301"/>
      <c r="AF1326" s="301"/>
      <c r="AG1326" s="301"/>
      <c r="AH1326" s="301"/>
      <c r="AI1326" s="301"/>
    </row>
    <row r="1327" spans="1:35" ht="20.100000000000001" hidden="1" customHeight="1" x14ac:dyDescent="0.2">
      <c r="A1327" s="240">
        <v>425</v>
      </c>
      <c r="B1327" s="309" t="s">
        <v>403</v>
      </c>
      <c r="C1327" s="310" t="s">
        <v>426</v>
      </c>
      <c r="D1327" s="310" t="s">
        <v>427</v>
      </c>
      <c r="E1327" s="309">
        <v>620800.72823679878</v>
      </c>
      <c r="F1327" s="310" t="s">
        <v>871</v>
      </c>
      <c r="G1327" s="244" t="s">
        <v>929</v>
      </c>
      <c r="H1327" s="244" t="s">
        <v>429</v>
      </c>
      <c r="I1327" s="288">
        <v>2</v>
      </c>
      <c r="J1327" s="244" t="s">
        <v>873</v>
      </c>
      <c r="K1327" s="244">
        <v>2.5</v>
      </c>
      <c r="L1327" s="244">
        <v>2</v>
      </c>
      <c r="M1327" s="244" t="s">
        <v>89</v>
      </c>
      <c r="N1327" s="244">
        <f t="shared" si="30"/>
        <v>5</v>
      </c>
      <c r="R1327" s="301"/>
      <c r="S1327" s="301"/>
      <c r="T1327" s="301"/>
      <c r="U1327" s="301"/>
      <c r="V1327" s="301"/>
      <c r="W1327" s="301"/>
      <c r="X1327" s="301"/>
      <c r="Y1327" s="301"/>
      <c r="Z1327" s="301"/>
      <c r="AA1327" s="301"/>
      <c r="AB1327" s="301"/>
      <c r="AC1327" s="301"/>
      <c r="AD1327" s="301"/>
      <c r="AE1327" s="301"/>
      <c r="AF1327" s="301"/>
      <c r="AG1327" s="301"/>
      <c r="AH1327" s="301"/>
      <c r="AI1327" s="301"/>
    </row>
    <row r="1328" spans="1:35" ht="20.100000000000001" hidden="1" customHeight="1" x14ac:dyDescent="0.2">
      <c r="A1328" s="240">
        <v>426</v>
      </c>
      <c r="B1328" s="309" t="s">
        <v>403</v>
      </c>
      <c r="C1328" s="310" t="s">
        <v>426</v>
      </c>
      <c r="D1328" s="310" t="s">
        <v>427</v>
      </c>
      <c r="E1328" s="309">
        <v>620827.05384854763</v>
      </c>
      <c r="F1328" s="310" t="s">
        <v>880</v>
      </c>
      <c r="G1328" s="244" t="s">
        <v>915</v>
      </c>
      <c r="H1328" s="244" t="s">
        <v>429</v>
      </c>
      <c r="I1328" s="288">
        <v>1</v>
      </c>
      <c r="J1328" s="244" t="s">
        <v>873</v>
      </c>
      <c r="K1328" s="244">
        <v>0.5</v>
      </c>
      <c r="L1328" s="244">
        <v>0.6</v>
      </c>
      <c r="M1328" s="244" t="s">
        <v>89</v>
      </c>
      <c r="N1328" s="244">
        <f t="shared" si="30"/>
        <v>0.3</v>
      </c>
      <c r="R1328" s="301"/>
      <c r="S1328" s="301"/>
      <c r="T1328" s="301"/>
      <c r="U1328" s="301"/>
      <c r="V1328" s="301"/>
      <c r="W1328" s="301"/>
      <c r="X1328" s="301"/>
      <c r="Y1328" s="301"/>
      <c r="Z1328" s="301"/>
      <c r="AA1328" s="301"/>
      <c r="AB1328" s="301"/>
      <c r="AC1328" s="301"/>
      <c r="AD1328" s="301"/>
      <c r="AE1328" s="301"/>
      <c r="AF1328" s="301"/>
      <c r="AG1328" s="301"/>
      <c r="AH1328" s="301"/>
      <c r="AI1328" s="301"/>
    </row>
    <row r="1329" spans="1:35" ht="20.100000000000001" hidden="1" customHeight="1" x14ac:dyDescent="0.2">
      <c r="A1329" s="240">
        <v>427</v>
      </c>
      <c r="B1329" s="309" t="s">
        <v>403</v>
      </c>
      <c r="C1329" s="310" t="s">
        <v>426</v>
      </c>
      <c r="D1329" s="310" t="s">
        <v>427</v>
      </c>
      <c r="E1329" s="309">
        <v>620838.47143262147</v>
      </c>
      <c r="F1329" s="310" t="s">
        <v>880</v>
      </c>
      <c r="G1329" s="244" t="s">
        <v>915</v>
      </c>
      <c r="H1329" s="244" t="s">
        <v>429</v>
      </c>
      <c r="I1329" s="288">
        <v>1</v>
      </c>
      <c r="J1329" s="244" t="s">
        <v>873</v>
      </c>
      <c r="K1329" s="244">
        <v>0.5</v>
      </c>
      <c r="L1329" s="244">
        <v>0.6</v>
      </c>
      <c r="M1329" s="244" t="s">
        <v>89</v>
      </c>
      <c r="N1329" s="244">
        <f t="shared" si="30"/>
        <v>0.3</v>
      </c>
      <c r="R1329" s="301"/>
      <c r="S1329" s="301"/>
      <c r="T1329" s="301"/>
      <c r="U1329" s="301"/>
      <c r="V1329" s="301"/>
      <c r="W1329" s="301"/>
      <c r="X1329" s="301"/>
      <c r="Y1329" s="301"/>
      <c r="Z1329" s="301"/>
      <c r="AA1329" s="301"/>
      <c r="AB1329" s="301"/>
      <c r="AC1329" s="301"/>
      <c r="AD1329" s="301"/>
      <c r="AE1329" s="301"/>
      <c r="AF1329" s="301"/>
      <c r="AG1329" s="301"/>
      <c r="AH1329" s="301"/>
      <c r="AI1329" s="301"/>
    </row>
    <row r="1330" spans="1:35" ht="20.100000000000001" hidden="1" customHeight="1" x14ac:dyDescent="0.2">
      <c r="A1330" s="240">
        <v>428</v>
      </c>
      <c r="B1330" s="309" t="s">
        <v>403</v>
      </c>
      <c r="C1330" s="310" t="s">
        <v>426</v>
      </c>
      <c r="D1330" s="310" t="s">
        <v>427</v>
      </c>
      <c r="E1330" s="309">
        <v>620857.79869030602</v>
      </c>
      <c r="F1330" s="310" t="s">
        <v>880</v>
      </c>
      <c r="G1330" s="244" t="s">
        <v>915</v>
      </c>
      <c r="H1330" s="244" t="s">
        <v>429</v>
      </c>
      <c r="I1330" s="288">
        <v>1</v>
      </c>
      <c r="J1330" s="244" t="s">
        <v>873</v>
      </c>
      <c r="K1330" s="244">
        <v>0.5</v>
      </c>
      <c r="L1330" s="244">
        <v>0.6</v>
      </c>
      <c r="M1330" s="244" t="s">
        <v>89</v>
      </c>
      <c r="N1330" s="244">
        <f t="shared" si="30"/>
        <v>0.3</v>
      </c>
      <c r="R1330" s="301"/>
      <c r="S1330" s="301"/>
      <c r="T1330" s="301"/>
      <c r="U1330" s="301"/>
      <c r="V1330" s="301"/>
      <c r="W1330" s="301"/>
      <c r="X1330" s="301"/>
      <c r="Y1330" s="301"/>
      <c r="Z1330" s="301"/>
      <c r="AA1330" s="301"/>
      <c r="AB1330" s="301"/>
      <c r="AC1330" s="301"/>
      <c r="AD1330" s="301"/>
      <c r="AE1330" s="301"/>
      <c r="AF1330" s="301"/>
      <c r="AG1330" s="301"/>
      <c r="AH1330" s="301"/>
      <c r="AI1330" s="301"/>
    </row>
    <row r="1331" spans="1:35" ht="20.100000000000001" hidden="1" customHeight="1" x14ac:dyDescent="0.2">
      <c r="A1331" s="240">
        <v>429</v>
      </c>
      <c r="B1331" s="309" t="s">
        <v>403</v>
      </c>
      <c r="C1331" s="310" t="s">
        <v>432</v>
      </c>
      <c r="D1331" s="310" t="s">
        <v>427</v>
      </c>
      <c r="E1331" s="309">
        <v>620862.48409215268</v>
      </c>
      <c r="F1331" s="310" t="s">
        <v>880</v>
      </c>
      <c r="G1331" s="244" t="s">
        <v>915</v>
      </c>
      <c r="H1331" s="244" t="s">
        <v>429</v>
      </c>
      <c r="I1331" s="288">
        <v>1</v>
      </c>
      <c r="J1331" s="244" t="s">
        <v>919</v>
      </c>
      <c r="K1331" s="244">
        <v>0.5</v>
      </c>
      <c r="L1331" s="244">
        <v>0.6</v>
      </c>
      <c r="M1331" s="244" t="s">
        <v>89</v>
      </c>
      <c r="N1331" s="244">
        <f t="shared" si="30"/>
        <v>0.3</v>
      </c>
      <c r="R1331" s="301"/>
      <c r="S1331" s="301"/>
      <c r="T1331" s="301"/>
      <c r="U1331" s="301"/>
      <c r="V1331" s="301"/>
      <c r="W1331" s="301"/>
      <c r="X1331" s="301"/>
      <c r="Y1331" s="301"/>
      <c r="Z1331" s="301"/>
      <c r="AA1331" s="301"/>
      <c r="AB1331" s="301"/>
      <c r="AC1331" s="301"/>
      <c r="AD1331" s="301"/>
      <c r="AE1331" s="301"/>
      <c r="AF1331" s="301"/>
      <c r="AG1331" s="301"/>
      <c r="AH1331" s="301"/>
      <c r="AI1331" s="301"/>
    </row>
    <row r="1332" spans="1:35" ht="20.100000000000001" hidden="1" customHeight="1" x14ac:dyDescent="0.2">
      <c r="A1332" s="240">
        <v>430</v>
      </c>
      <c r="B1332" s="309" t="s">
        <v>403</v>
      </c>
      <c r="C1332" s="310" t="s">
        <v>426</v>
      </c>
      <c r="D1332" s="310" t="s">
        <v>427</v>
      </c>
      <c r="E1332" s="309">
        <v>620873.48429583712</v>
      </c>
      <c r="F1332" s="310" t="s">
        <v>880</v>
      </c>
      <c r="G1332" s="244" t="s">
        <v>915</v>
      </c>
      <c r="H1332" s="244" t="s">
        <v>429</v>
      </c>
      <c r="I1332" s="288">
        <v>1</v>
      </c>
      <c r="J1332" s="244" t="s">
        <v>873</v>
      </c>
      <c r="K1332" s="244">
        <v>0.5</v>
      </c>
      <c r="L1332" s="244">
        <v>0.6</v>
      </c>
      <c r="M1332" s="244" t="s">
        <v>89</v>
      </c>
      <c r="N1332" s="244">
        <f t="shared" si="30"/>
        <v>0.3</v>
      </c>
      <c r="R1332" s="301"/>
      <c r="S1332" s="301"/>
      <c r="T1332" s="301"/>
      <c r="U1332" s="301"/>
      <c r="V1332" s="301"/>
      <c r="W1332" s="301"/>
      <c r="X1332" s="301"/>
      <c r="Y1332" s="301"/>
      <c r="Z1332" s="301"/>
      <c r="AA1332" s="301"/>
      <c r="AB1332" s="301"/>
      <c r="AC1332" s="301"/>
      <c r="AD1332" s="301"/>
      <c r="AE1332" s="301"/>
      <c r="AF1332" s="301"/>
      <c r="AG1332" s="301"/>
      <c r="AH1332" s="301"/>
      <c r="AI1332" s="301"/>
    </row>
    <row r="1333" spans="1:35" ht="20.100000000000001" hidden="1" customHeight="1" x14ac:dyDescent="0.2">
      <c r="A1333" s="240">
        <v>431</v>
      </c>
      <c r="B1333" s="309" t="s">
        <v>403</v>
      </c>
      <c r="C1333" s="310" t="s">
        <v>432</v>
      </c>
      <c r="D1333" s="310" t="s">
        <v>427</v>
      </c>
      <c r="E1333" s="309">
        <v>620873.60808146279</v>
      </c>
      <c r="F1333" s="310" t="s">
        <v>880</v>
      </c>
      <c r="G1333" s="244" t="s">
        <v>915</v>
      </c>
      <c r="H1333" s="244" t="s">
        <v>429</v>
      </c>
      <c r="I1333" s="288">
        <v>1</v>
      </c>
      <c r="J1333" s="244" t="s">
        <v>919</v>
      </c>
      <c r="K1333" s="244">
        <v>0.5</v>
      </c>
      <c r="L1333" s="244">
        <v>0.6</v>
      </c>
      <c r="M1333" s="244" t="s">
        <v>89</v>
      </c>
      <c r="N1333" s="244">
        <f t="shared" si="30"/>
        <v>0.3</v>
      </c>
      <c r="R1333" s="301"/>
      <c r="S1333" s="301"/>
      <c r="T1333" s="301"/>
      <c r="U1333" s="301"/>
      <c r="V1333" s="301"/>
      <c r="W1333" s="301"/>
      <c r="X1333" s="301"/>
      <c r="Y1333" s="301"/>
      <c r="Z1333" s="301"/>
      <c r="AA1333" s="301"/>
      <c r="AB1333" s="301"/>
      <c r="AC1333" s="301"/>
      <c r="AD1333" s="301"/>
      <c r="AE1333" s="301"/>
      <c r="AF1333" s="301"/>
      <c r="AG1333" s="301"/>
      <c r="AH1333" s="301"/>
      <c r="AI1333" s="301"/>
    </row>
    <row r="1334" spans="1:35" ht="20.100000000000001" hidden="1" customHeight="1" x14ac:dyDescent="0.2">
      <c r="A1334" s="240">
        <v>432</v>
      </c>
      <c r="B1334" s="309" t="s">
        <v>403</v>
      </c>
      <c r="C1334" s="310" t="s">
        <v>432</v>
      </c>
      <c r="D1334" s="310" t="s">
        <v>427</v>
      </c>
      <c r="E1334" s="309">
        <v>620883.43822270806</v>
      </c>
      <c r="F1334" s="310" t="s">
        <v>880</v>
      </c>
      <c r="G1334" s="244" t="s">
        <v>915</v>
      </c>
      <c r="H1334" s="244" t="s">
        <v>429</v>
      </c>
      <c r="I1334" s="288">
        <v>1</v>
      </c>
      <c r="J1334" s="244" t="s">
        <v>919</v>
      </c>
      <c r="K1334" s="244">
        <v>0.5</v>
      </c>
      <c r="L1334" s="244">
        <v>0.6</v>
      </c>
      <c r="M1334" s="244" t="s">
        <v>89</v>
      </c>
      <c r="N1334" s="244">
        <f t="shared" si="30"/>
        <v>0.3</v>
      </c>
      <c r="R1334" s="301"/>
      <c r="S1334" s="301"/>
      <c r="T1334" s="301"/>
      <c r="U1334" s="301"/>
      <c r="V1334" s="301"/>
      <c r="W1334" s="301"/>
      <c r="X1334" s="301"/>
      <c r="Y1334" s="301"/>
      <c r="Z1334" s="301"/>
      <c r="AA1334" s="301"/>
      <c r="AB1334" s="301"/>
      <c r="AC1334" s="301"/>
      <c r="AD1334" s="301"/>
      <c r="AE1334" s="301"/>
      <c r="AF1334" s="301"/>
      <c r="AG1334" s="301"/>
      <c r="AH1334" s="301"/>
      <c r="AI1334" s="301"/>
    </row>
    <row r="1335" spans="1:35" ht="20.100000000000001" hidden="1" customHeight="1" x14ac:dyDescent="0.2">
      <c r="A1335" s="240">
        <v>433</v>
      </c>
      <c r="B1335" s="309" t="s">
        <v>403</v>
      </c>
      <c r="C1335" s="310" t="s">
        <v>426</v>
      </c>
      <c r="D1335" s="310" t="s">
        <v>427</v>
      </c>
      <c r="E1335" s="309">
        <v>620884.90182628261</v>
      </c>
      <c r="F1335" s="310" t="s">
        <v>880</v>
      </c>
      <c r="G1335" s="244" t="s">
        <v>915</v>
      </c>
      <c r="H1335" s="244" t="s">
        <v>429</v>
      </c>
      <c r="I1335" s="288">
        <v>1</v>
      </c>
      <c r="J1335" s="244" t="s">
        <v>873</v>
      </c>
      <c r="K1335" s="244">
        <v>0.5</v>
      </c>
      <c r="L1335" s="244">
        <v>0.6</v>
      </c>
      <c r="M1335" s="244" t="s">
        <v>89</v>
      </c>
      <c r="N1335" s="244">
        <f t="shared" si="30"/>
        <v>0.3</v>
      </c>
      <c r="R1335" s="301"/>
      <c r="S1335" s="301"/>
      <c r="T1335" s="301"/>
      <c r="U1335" s="301"/>
      <c r="V1335" s="301"/>
      <c r="W1335" s="301"/>
      <c r="X1335" s="301"/>
      <c r="Y1335" s="301"/>
      <c r="Z1335" s="301"/>
      <c r="AA1335" s="301"/>
      <c r="AB1335" s="301"/>
      <c r="AC1335" s="301"/>
      <c r="AD1335" s="301"/>
      <c r="AE1335" s="301"/>
      <c r="AF1335" s="301"/>
      <c r="AG1335" s="301"/>
      <c r="AH1335" s="301"/>
      <c r="AI1335" s="301"/>
    </row>
    <row r="1336" spans="1:35" ht="20.100000000000001" hidden="1" customHeight="1" x14ac:dyDescent="0.2">
      <c r="A1336" s="240">
        <v>434</v>
      </c>
      <c r="B1336" s="309" t="s">
        <v>403</v>
      </c>
      <c r="C1336" s="310" t="s">
        <v>432</v>
      </c>
      <c r="D1336" s="310" t="s">
        <v>427</v>
      </c>
      <c r="E1336" s="309">
        <v>620898.92380655697</v>
      </c>
      <c r="F1336" s="310" t="s">
        <v>880</v>
      </c>
      <c r="G1336" s="244" t="s">
        <v>915</v>
      </c>
      <c r="H1336" s="244" t="s">
        <v>429</v>
      </c>
      <c r="I1336" s="288">
        <v>1</v>
      </c>
      <c r="J1336" s="244" t="s">
        <v>919</v>
      </c>
      <c r="K1336" s="244">
        <v>0.5</v>
      </c>
      <c r="L1336" s="244">
        <v>0.6</v>
      </c>
      <c r="M1336" s="244" t="s">
        <v>89</v>
      </c>
      <c r="N1336" s="244">
        <f t="shared" si="30"/>
        <v>0.3</v>
      </c>
      <c r="R1336" s="301"/>
      <c r="S1336" s="301"/>
      <c r="T1336" s="301"/>
      <c r="U1336" s="301"/>
      <c r="V1336" s="301"/>
      <c r="W1336" s="301"/>
      <c r="X1336" s="301"/>
      <c r="Y1336" s="301"/>
      <c r="Z1336" s="301"/>
      <c r="AA1336" s="301"/>
      <c r="AB1336" s="301"/>
      <c r="AC1336" s="301"/>
      <c r="AD1336" s="301"/>
      <c r="AE1336" s="301"/>
      <c r="AF1336" s="301"/>
      <c r="AG1336" s="301"/>
      <c r="AH1336" s="301"/>
      <c r="AI1336" s="301"/>
    </row>
    <row r="1337" spans="1:35" ht="20.100000000000001" hidden="1" customHeight="1" x14ac:dyDescent="0.2">
      <c r="A1337" s="240">
        <v>435</v>
      </c>
      <c r="B1337" s="309" t="s">
        <v>403</v>
      </c>
      <c r="C1337" s="310" t="s">
        <v>432</v>
      </c>
      <c r="D1337" s="310" t="s">
        <v>427</v>
      </c>
      <c r="E1337" s="309">
        <v>620903.25814187666</v>
      </c>
      <c r="F1337" s="310" t="s">
        <v>880</v>
      </c>
      <c r="G1337" s="244" t="s">
        <v>915</v>
      </c>
      <c r="H1337" s="244" t="s">
        <v>429</v>
      </c>
      <c r="I1337" s="288">
        <v>1</v>
      </c>
      <c r="J1337" s="244" t="s">
        <v>919</v>
      </c>
      <c r="K1337" s="244">
        <v>0.5</v>
      </c>
      <c r="L1337" s="244">
        <v>0.6</v>
      </c>
      <c r="M1337" s="244" t="s">
        <v>89</v>
      </c>
      <c r="N1337" s="244">
        <f t="shared" si="30"/>
        <v>0.3</v>
      </c>
      <c r="R1337" s="301"/>
      <c r="S1337" s="301"/>
      <c r="T1337" s="301"/>
      <c r="U1337" s="301"/>
      <c r="V1337" s="301"/>
      <c r="W1337" s="301"/>
      <c r="X1337" s="301"/>
      <c r="Y1337" s="301"/>
      <c r="Z1337" s="301"/>
      <c r="AA1337" s="301"/>
      <c r="AB1337" s="301"/>
      <c r="AC1337" s="301"/>
      <c r="AD1337" s="301"/>
      <c r="AE1337" s="301"/>
      <c r="AF1337" s="301"/>
      <c r="AG1337" s="301"/>
      <c r="AH1337" s="301"/>
      <c r="AI1337" s="301"/>
    </row>
    <row r="1338" spans="1:35" ht="20.100000000000001" hidden="1" customHeight="1" x14ac:dyDescent="0.2">
      <c r="A1338" s="240">
        <v>436</v>
      </c>
      <c r="B1338" s="309" t="s">
        <v>403</v>
      </c>
      <c r="C1338" s="310" t="s">
        <v>432</v>
      </c>
      <c r="D1338" s="310" t="s">
        <v>427</v>
      </c>
      <c r="E1338" s="309">
        <v>620904.8139194902</v>
      </c>
      <c r="F1338" s="310" t="s">
        <v>880</v>
      </c>
      <c r="G1338" s="244" t="s">
        <v>915</v>
      </c>
      <c r="H1338" s="244" t="s">
        <v>429</v>
      </c>
      <c r="I1338" s="288">
        <v>1</v>
      </c>
      <c r="J1338" s="244" t="s">
        <v>919</v>
      </c>
      <c r="K1338" s="244">
        <v>0.5</v>
      </c>
      <c r="L1338" s="244">
        <v>0.6</v>
      </c>
      <c r="M1338" s="244" t="s">
        <v>89</v>
      </c>
      <c r="N1338" s="244">
        <f t="shared" si="30"/>
        <v>0.3</v>
      </c>
      <c r="R1338" s="301"/>
      <c r="S1338" s="301"/>
      <c r="T1338" s="301"/>
      <c r="U1338" s="301"/>
      <c r="V1338" s="301"/>
      <c r="W1338" s="301"/>
      <c r="X1338" s="301"/>
      <c r="Y1338" s="301"/>
      <c r="Z1338" s="301"/>
      <c r="AA1338" s="301"/>
      <c r="AB1338" s="301"/>
      <c r="AC1338" s="301"/>
      <c r="AD1338" s="301"/>
      <c r="AE1338" s="301"/>
      <c r="AF1338" s="301"/>
      <c r="AG1338" s="301"/>
      <c r="AH1338" s="301"/>
      <c r="AI1338" s="301"/>
    </row>
    <row r="1339" spans="1:35" ht="20.100000000000001" hidden="1" customHeight="1" x14ac:dyDescent="0.2">
      <c r="A1339" s="240">
        <v>437</v>
      </c>
      <c r="B1339" s="309" t="s">
        <v>403</v>
      </c>
      <c r="C1339" s="310" t="s">
        <v>432</v>
      </c>
      <c r="D1339" s="310" t="s">
        <v>427</v>
      </c>
      <c r="E1339" s="309">
        <v>620905.04127189599</v>
      </c>
      <c r="F1339" s="310" t="s">
        <v>880</v>
      </c>
      <c r="G1339" s="244" t="s">
        <v>915</v>
      </c>
      <c r="H1339" s="244" t="s">
        <v>429</v>
      </c>
      <c r="I1339" s="288">
        <v>1</v>
      </c>
      <c r="J1339" s="244" t="s">
        <v>919</v>
      </c>
      <c r="K1339" s="244">
        <v>0.5</v>
      </c>
      <c r="L1339" s="244">
        <v>0.6</v>
      </c>
      <c r="M1339" s="244" t="s">
        <v>89</v>
      </c>
      <c r="N1339" s="244">
        <f t="shared" si="30"/>
        <v>0.3</v>
      </c>
      <c r="R1339" s="301"/>
      <c r="S1339" s="301"/>
      <c r="T1339" s="301"/>
      <c r="U1339" s="301"/>
      <c r="V1339" s="301"/>
      <c r="W1339" s="301"/>
      <c r="X1339" s="301"/>
      <c r="Y1339" s="301"/>
      <c r="Z1339" s="301"/>
      <c r="AA1339" s="301"/>
      <c r="AB1339" s="301"/>
      <c r="AC1339" s="301"/>
      <c r="AD1339" s="301"/>
      <c r="AE1339" s="301"/>
      <c r="AF1339" s="301"/>
      <c r="AG1339" s="301"/>
      <c r="AH1339" s="301"/>
      <c r="AI1339" s="301"/>
    </row>
    <row r="1340" spans="1:35" ht="20.100000000000001" hidden="1" customHeight="1" x14ac:dyDescent="0.2">
      <c r="A1340" s="240">
        <v>438</v>
      </c>
      <c r="B1340" s="309" t="s">
        <v>403</v>
      </c>
      <c r="C1340" s="310" t="s">
        <v>432</v>
      </c>
      <c r="D1340" s="310" t="s">
        <v>427</v>
      </c>
      <c r="E1340" s="309">
        <v>620906.52532858774</v>
      </c>
      <c r="F1340" s="310" t="s">
        <v>880</v>
      </c>
      <c r="G1340" s="244" t="s">
        <v>915</v>
      </c>
      <c r="H1340" s="244" t="s">
        <v>429</v>
      </c>
      <c r="I1340" s="288">
        <v>1</v>
      </c>
      <c r="J1340" s="244" t="s">
        <v>919</v>
      </c>
      <c r="K1340" s="244">
        <v>0.5</v>
      </c>
      <c r="L1340" s="244">
        <v>0.6</v>
      </c>
      <c r="M1340" s="244" t="s">
        <v>89</v>
      </c>
      <c r="N1340" s="244">
        <f t="shared" si="30"/>
        <v>0.3</v>
      </c>
      <c r="R1340" s="301"/>
      <c r="S1340" s="301"/>
      <c r="T1340" s="301"/>
      <c r="U1340" s="301"/>
      <c r="V1340" s="301"/>
      <c r="W1340" s="301"/>
      <c r="X1340" s="301"/>
      <c r="Y1340" s="301"/>
      <c r="Z1340" s="301"/>
      <c r="AA1340" s="301"/>
      <c r="AB1340" s="301"/>
      <c r="AC1340" s="301"/>
      <c r="AD1340" s="301"/>
      <c r="AE1340" s="301"/>
      <c r="AF1340" s="301"/>
      <c r="AG1340" s="301"/>
      <c r="AH1340" s="301"/>
      <c r="AI1340" s="301"/>
    </row>
    <row r="1341" spans="1:35" ht="20.100000000000001" hidden="1" customHeight="1" x14ac:dyDescent="0.2">
      <c r="A1341" s="240">
        <v>439</v>
      </c>
      <c r="B1341" s="309" t="s">
        <v>403</v>
      </c>
      <c r="C1341" s="310" t="s">
        <v>432</v>
      </c>
      <c r="D1341" s="310" t="s">
        <v>427</v>
      </c>
      <c r="E1341" s="309">
        <v>620906.6111057942</v>
      </c>
      <c r="F1341" s="310" t="s">
        <v>880</v>
      </c>
      <c r="G1341" s="244" t="s">
        <v>915</v>
      </c>
      <c r="H1341" s="244" t="s">
        <v>429</v>
      </c>
      <c r="I1341" s="288">
        <v>1</v>
      </c>
      <c r="J1341" s="244" t="s">
        <v>919</v>
      </c>
      <c r="K1341" s="244">
        <v>0.5</v>
      </c>
      <c r="L1341" s="244">
        <v>0.6</v>
      </c>
      <c r="M1341" s="244" t="s">
        <v>89</v>
      </c>
      <c r="N1341" s="244">
        <f t="shared" si="30"/>
        <v>0.3</v>
      </c>
      <c r="R1341" s="301"/>
      <c r="S1341" s="301"/>
      <c r="T1341" s="301"/>
      <c r="U1341" s="301"/>
      <c r="V1341" s="301"/>
      <c r="W1341" s="301"/>
      <c r="X1341" s="301"/>
      <c r="Y1341" s="301"/>
      <c r="Z1341" s="301"/>
      <c r="AA1341" s="301"/>
      <c r="AB1341" s="301"/>
      <c r="AC1341" s="301"/>
      <c r="AD1341" s="301"/>
      <c r="AE1341" s="301"/>
      <c r="AF1341" s="301"/>
      <c r="AG1341" s="301"/>
      <c r="AH1341" s="301"/>
      <c r="AI1341" s="301"/>
    </row>
    <row r="1342" spans="1:35" ht="20.100000000000001" hidden="1" customHeight="1" x14ac:dyDescent="0.2">
      <c r="A1342" s="240">
        <v>440</v>
      </c>
      <c r="B1342" s="309" t="s">
        <v>403</v>
      </c>
      <c r="C1342" s="310" t="s">
        <v>432</v>
      </c>
      <c r="D1342" s="310" t="s">
        <v>427</v>
      </c>
      <c r="E1342" s="309">
        <v>620910.99313745555</v>
      </c>
      <c r="F1342" s="310" t="s">
        <v>880</v>
      </c>
      <c r="G1342" s="244" t="s">
        <v>915</v>
      </c>
      <c r="H1342" s="244" t="s">
        <v>869</v>
      </c>
      <c r="I1342" s="288">
        <v>1</v>
      </c>
      <c r="J1342" s="244" t="s">
        <v>919</v>
      </c>
      <c r="K1342" s="244">
        <v>0.5</v>
      </c>
      <c r="L1342" s="244">
        <v>0.6</v>
      </c>
      <c r="M1342" s="244" t="s">
        <v>89</v>
      </c>
      <c r="N1342" s="244">
        <f t="shared" si="30"/>
        <v>0.3</v>
      </c>
      <c r="R1342" s="301"/>
      <c r="S1342" s="301"/>
      <c r="T1342" s="301"/>
      <c r="U1342" s="301"/>
      <c r="V1342" s="301"/>
      <c r="W1342" s="301"/>
      <c r="X1342" s="301"/>
      <c r="Y1342" s="301"/>
      <c r="Z1342" s="301"/>
      <c r="AA1342" s="301"/>
      <c r="AB1342" s="301"/>
      <c r="AC1342" s="301"/>
      <c r="AD1342" s="301"/>
      <c r="AE1342" s="301"/>
      <c r="AF1342" s="301"/>
      <c r="AG1342" s="301"/>
      <c r="AH1342" s="301"/>
      <c r="AI1342" s="301"/>
    </row>
    <row r="1343" spans="1:35" ht="20.100000000000001" hidden="1" customHeight="1" x14ac:dyDescent="0.2">
      <c r="A1343" s="240">
        <v>441</v>
      </c>
      <c r="B1343" s="309" t="s">
        <v>403</v>
      </c>
      <c r="C1343" s="310" t="s">
        <v>426</v>
      </c>
      <c r="D1343" s="310" t="s">
        <v>427</v>
      </c>
      <c r="E1343" s="309">
        <v>620912.16470995755</v>
      </c>
      <c r="F1343" s="310" t="s">
        <v>888</v>
      </c>
      <c r="G1343" s="244" t="s">
        <v>926</v>
      </c>
      <c r="H1343" s="244" t="s">
        <v>429</v>
      </c>
      <c r="I1343" s="288">
        <v>1</v>
      </c>
      <c r="J1343" s="244" t="s">
        <v>873</v>
      </c>
      <c r="K1343" s="244">
        <v>0.5</v>
      </c>
      <c r="L1343" s="244">
        <v>1</v>
      </c>
      <c r="M1343" s="244" t="s">
        <v>89</v>
      </c>
      <c r="N1343" s="244">
        <f t="shared" si="30"/>
        <v>0.5</v>
      </c>
      <c r="R1343" s="301"/>
      <c r="S1343" s="301"/>
      <c r="T1343" s="301"/>
      <c r="U1343" s="301"/>
      <c r="V1343" s="301"/>
      <c r="W1343" s="301"/>
      <c r="X1343" s="301"/>
      <c r="Y1343" s="301"/>
      <c r="Z1343" s="301"/>
      <c r="AA1343" s="301"/>
      <c r="AB1343" s="301"/>
      <c r="AC1343" s="301"/>
      <c r="AD1343" s="301"/>
      <c r="AE1343" s="301"/>
      <c r="AF1343" s="301"/>
      <c r="AG1343" s="301"/>
      <c r="AH1343" s="301"/>
      <c r="AI1343" s="301"/>
    </row>
    <row r="1344" spans="1:35" ht="20.100000000000001" hidden="1" customHeight="1" x14ac:dyDescent="0.2">
      <c r="A1344" s="240">
        <v>442</v>
      </c>
      <c r="B1344" s="309" t="s">
        <v>403</v>
      </c>
      <c r="C1344" s="310" t="s">
        <v>432</v>
      </c>
      <c r="D1344" s="310" t="s">
        <v>427</v>
      </c>
      <c r="E1344" s="309">
        <v>620914.65179169201</v>
      </c>
      <c r="F1344" s="310" t="s">
        <v>880</v>
      </c>
      <c r="G1344" s="244" t="s">
        <v>915</v>
      </c>
      <c r="H1344" s="244" t="s">
        <v>429</v>
      </c>
      <c r="I1344" s="288">
        <v>1</v>
      </c>
      <c r="J1344" s="244" t="s">
        <v>919</v>
      </c>
      <c r="K1344" s="244">
        <v>0.5</v>
      </c>
      <c r="L1344" s="244">
        <v>0.6</v>
      </c>
      <c r="M1344" s="244" t="s">
        <v>89</v>
      </c>
      <c r="N1344" s="244">
        <f t="shared" si="30"/>
        <v>0.3</v>
      </c>
      <c r="R1344" s="301"/>
      <c r="S1344" s="301"/>
      <c r="T1344" s="301"/>
      <c r="U1344" s="301"/>
      <c r="V1344" s="301"/>
      <c r="W1344" s="301"/>
      <c r="X1344" s="301"/>
      <c r="Y1344" s="301"/>
      <c r="Z1344" s="301"/>
      <c r="AA1344" s="301"/>
      <c r="AB1344" s="301"/>
      <c r="AC1344" s="301"/>
      <c r="AD1344" s="301"/>
      <c r="AE1344" s="301"/>
      <c r="AF1344" s="301"/>
      <c r="AG1344" s="301"/>
      <c r="AH1344" s="301"/>
      <c r="AI1344" s="301"/>
    </row>
    <row r="1345" spans="1:35" ht="20.100000000000001" hidden="1" customHeight="1" x14ac:dyDescent="0.2">
      <c r="A1345" s="240">
        <v>443</v>
      </c>
      <c r="B1345" s="309" t="s">
        <v>403</v>
      </c>
      <c r="C1345" s="310" t="s">
        <v>432</v>
      </c>
      <c r="D1345" s="310" t="s">
        <v>427</v>
      </c>
      <c r="E1345" s="309">
        <v>620914.76943921857</v>
      </c>
      <c r="F1345" s="310" t="s">
        <v>880</v>
      </c>
      <c r="G1345" s="244" t="s">
        <v>915</v>
      </c>
      <c r="H1345" s="244" t="s">
        <v>429</v>
      </c>
      <c r="I1345" s="288">
        <v>1</v>
      </c>
      <c r="J1345" s="244" t="s">
        <v>919</v>
      </c>
      <c r="K1345" s="244">
        <v>0.5</v>
      </c>
      <c r="L1345" s="244">
        <v>0.6</v>
      </c>
      <c r="M1345" s="244" t="s">
        <v>89</v>
      </c>
      <c r="N1345" s="244">
        <f t="shared" si="30"/>
        <v>0.3</v>
      </c>
      <c r="R1345" s="301"/>
      <c r="S1345" s="301"/>
      <c r="T1345" s="301"/>
      <c r="U1345" s="301"/>
      <c r="V1345" s="301"/>
      <c r="W1345" s="301"/>
      <c r="X1345" s="301"/>
      <c r="Y1345" s="301"/>
      <c r="Z1345" s="301"/>
      <c r="AA1345" s="301"/>
      <c r="AB1345" s="301"/>
      <c r="AC1345" s="301"/>
      <c r="AD1345" s="301"/>
      <c r="AE1345" s="301"/>
      <c r="AF1345" s="301"/>
      <c r="AG1345" s="301"/>
      <c r="AH1345" s="301"/>
      <c r="AI1345" s="301"/>
    </row>
    <row r="1346" spans="1:35" ht="20.100000000000001" hidden="1" customHeight="1" x14ac:dyDescent="0.2">
      <c r="A1346" s="240">
        <v>444</v>
      </c>
      <c r="B1346" s="309" t="s">
        <v>403</v>
      </c>
      <c r="C1346" s="310" t="s">
        <v>432</v>
      </c>
      <c r="D1346" s="310" t="s">
        <v>427</v>
      </c>
      <c r="E1346" s="309">
        <v>620919.26095842302</v>
      </c>
      <c r="F1346" s="310" t="s">
        <v>880</v>
      </c>
      <c r="G1346" s="244" t="s">
        <v>915</v>
      </c>
      <c r="H1346" s="244" t="s">
        <v>429</v>
      </c>
      <c r="I1346" s="288">
        <v>1</v>
      </c>
      <c r="J1346" s="244" t="s">
        <v>919</v>
      </c>
      <c r="K1346" s="244">
        <v>0.5</v>
      </c>
      <c r="L1346" s="244">
        <v>0.6</v>
      </c>
      <c r="M1346" s="244" t="s">
        <v>89</v>
      </c>
      <c r="N1346" s="244">
        <f t="shared" si="30"/>
        <v>0.3</v>
      </c>
      <c r="R1346" s="301"/>
      <c r="S1346" s="301"/>
      <c r="T1346" s="301"/>
      <c r="U1346" s="301"/>
      <c r="V1346" s="301"/>
      <c r="W1346" s="301"/>
      <c r="X1346" s="301"/>
      <c r="Y1346" s="301"/>
      <c r="Z1346" s="301"/>
      <c r="AA1346" s="301"/>
      <c r="AB1346" s="301"/>
      <c r="AC1346" s="301"/>
      <c r="AD1346" s="301"/>
      <c r="AE1346" s="301"/>
      <c r="AF1346" s="301"/>
      <c r="AG1346" s="301"/>
      <c r="AH1346" s="301"/>
      <c r="AI1346" s="301"/>
    </row>
    <row r="1347" spans="1:35" ht="20.100000000000001" hidden="1" customHeight="1" x14ac:dyDescent="0.2">
      <c r="A1347" s="240">
        <v>445</v>
      </c>
      <c r="B1347" s="309" t="s">
        <v>403</v>
      </c>
      <c r="C1347" s="310" t="s">
        <v>432</v>
      </c>
      <c r="D1347" s="310" t="s">
        <v>427</v>
      </c>
      <c r="E1347" s="309">
        <v>620924.3771966818</v>
      </c>
      <c r="F1347" s="310" t="s">
        <v>880</v>
      </c>
      <c r="G1347" s="244" t="s">
        <v>915</v>
      </c>
      <c r="H1347" s="244" t="s">
        <v>429</v>
      </c>
      <c r="I1347" s="288">
        <v>1</v>
      </c>
      <c r="J1347" s="244" t="s">
        <v>919</v>
      </c>
      <c r="K1347" s="244">
        <v>0.5</v>
      </c>
      <c r="L1347" s="244">
        <v>0.6</v>
      </c>
      <c r="M1347" s="244" t="s">
        <v>89</v>
      </c>
      <c r="N1347" s="244">
        <f t="shared" si="30"/>
        <v>0.3</v>
      </c>
      <c r="R1347" s="301"/>
      <c r="S1347" s="301"/>
      <c r="T1347" s="301"/>
      <c r="U1347" s="301"/>
      <c r="V1347" s="301"/>
      <c r="W1347" s="301"/>
      <c r="X1347" s="301"/>
      <c r="Y1347" s="301"/>
      <c r="Z1347" s="301"/>
      <c r="AA1347" s="301"/>
      <c r="AB1347" s="301"/>
      <c r="AC1347" s="301"/>
      <c r="AD1347" s="301"/>
      <c r="AE1347" s="301"/>
      <c r="AF1347" s="301"/>
      <c r="AG1347" s="301"/>
      <c r="AH1347" s="301"/>
      <c r="AI1347" s="301"/>
    </row>
    <row r="1348" spans="1:35" ht="20.100000000000001" hidden="1" customHeight="1" x14ac:dyDescent="0.2">
      <c r="A1348" s="240">
        <v>446</v>
      </c>
      <c r="B1348" s="309" t="s">
        <v>403</v>
      </c>
      <c r="C1348" s="310" t="s">
        <v>432</v>
      </c>
      <c r="D1348" s="310" t="s">
        <v>427</v>
      </c>
      <c r="E1348" s="309">
        <v>620925.80594274052</v>
      </c>
      <c r="F1348" s="310" t="s">
        <v>880</v>
      </c>
      <c r="G1348" s="244" t="s">
        <v>915</v>
      </c>
      <c r="H1348" s="244" t="s">
        <v>429</v>
      </c>
      <c r="I1348" s="288">
        <v>1</v>
      </c>
      <c r="J1348" s="244" t="s">
        <v>919</v>
      </c>
      <c r="K1348" s="244">
        <v>0.5</v>
      </c>
      <c r="L1348" s="244">
        <v>0.6</v>
      </c>
      <c r="M1348" s="244" t="s">
        <v>89</v>
      </c>
      <c r="N1348" s="244">
        <f t="shared" si="30"/>
        <v>0.3</v>
      </c>
      <c r="R1348" s="301"/>
      <c r="S1348" s="301"/>
      <c r="T1348" s="301"/>
      <c r="U1348" s="301"/>
      <c r="V1348" s="301"/>
      <c r="W1348" s="301"/>
      <c r="X1348" s="301"/>
      <c r="Y1348" s="301"/>
      <c r="Z1348" s="301"/>
      <c r="AA1348" s="301"/>
      <c r="AB1348" s="301"/>
      <c r="AC1348" s="301"/>
      <c r="AD1348" s="301"/>
      <c r="AE1348" s="301"/>
      <c r="AF1348" s="301"/>
      <c r="AG1348" s="301"/>
      <c r="AH1348" s="301"/>
      <c r="AI1348" s="301"/>
    </row>
    <row r="1349" spans="1:35" ht="20.100000000000001" hidden="1" customHeight="1" x14ac:dyDescent="0.2">
      <c r="A1349" s="240">
        <v>447</v>
      </c>
      <c r="B1349" s="309" t="s">
        <v>403</v>
      </c>
      <c r="C1349" s="310" t="s">
        <v>432</v>
      </c>
      <c r="D1349" s="310" t="s">
        <v>427</v>
      </c>
      <c r="E1349" s="309">
        <v>620925.9169027122</v>
      </c>
      <c r="F1349" s="310" t="s">
        <v>880</v>
      </c>
      <c r="G1349" s="244" t="s">
        <v>915</v>
      </c>
      <c r="H1349" s="244" t="s">
        <v>429</v>
      </c>
      <c r="I1349" s="288">
        <v>1</v>
      </c>
      <c r="J1349" s="244" t="s">
        <v>919</v>
      </c>
      <c r="K1349" s="244">
        <v>0.5</v>
      </c>
      <c r="L1349" s="244">
        <v>0.6</v>
      </c>
      <c r="M1349" s="244" t="s">
        <v>89</v>
      </c>
      <c r="N1349" s="244">
        <f t="shared" si="30"/>
        <v>0.3</v>
      </c>
      <c r="R1349" s="301"/>
      <c r="S1349" s="301"/>
      <c r="T1349" s="301"/>
      <c r="U1349" s="301"/>
      <c r="V1349" s="301"/>
      <c r="W1349" s="301"/>
      <c r="X1349" s="301"/>
      <c r="Y1349" s="301"/>
      <c r="Z1349" s="301"/>
      <c r="AA1349" s="301"/>
      <c r="AB1349" s="301"/>
      <c r="AC1349" s="301"/>
      <c r="AD1349" s="301"/>
      <c r="AE1349" s="301"/>
      <c r="AF1349" s="301"/>
      <c r="AG1349" s="301"/>
      <c r="AH1349" s="301"/>
      <c r="AI1349" s="301"/>
    </row>
    <row r="1350" spans="1:35" ht="20.100000000000001" hidden="1" customHeight="1" x14ac:dyDescent="0.2">
      <c r="A1350" s="240">
        <v>448</v>
      </c>
      <c r="B1350" s="309" t="s">
        <v>403</v>
      </c>
      <c r="C1350" s="310" t="s">
        <v>432</v>
      </c>
      <c r="D1350" s="310" t="s">
        <v>427</v>
      </c>
      <c r="E1350" s="309">
        <v>620926.00675944006</v>
      </c>
      <c r="F1350" s="310" t="s">
        <v>880</v>
      </c>
      <c r="G1350" s="244" t="s">
        <v>915</v>
      </c>
      <c r="H1350" s="244" t="s">
        <v>429</v>
      </c>
      <c r="I1350" s="288">
        <v>1</v>
      </c>
      <c r="J1350" s="244" t="s">
        <v>919</v>
      </c>
      <c r="K1350" s="244">
        <v>0.5</v>
      </c>
      <c r="L1350" s="244">
        <v>0.6</v>
      </c>
      <c r="M1350" s="244" t="s">
        <v>89</v>
      </c>
      <c r="N1350" s="244">
        <f t="shared" si="30"/>
        <v>0.3</v>
      </c>
      <c r="R1350" s="301"/>
      <c r="S1350" s="301"/>
      <c r="T1350" s="301"/>
      <c r="U1350" s="301"/>
      <c r="V1350" s="301"/>
      <c r="W1350" s="301"/>
      <c r="X1350" s="301"/>
      <c r="Y1350" s="301"/>
      <c r="Z1350" s="301"/>
      <c r="AA1350" s="301"/>
      <c r="AB1350" s="301"/>
      <c r="AC1350" s="301"/>
      <c r="AD1350" s="301"/>
      <c r="AE1350" s="301"/>
      <c r="AF1350" s="301"/>
      <c r="AG1350" s="301"/>
      <c r="AH1350" s="301"/>
      <c r="AI1350" s="301"/>
    </row>
    <row r="1351" spans="1:35" ht="20.100000000000001" hidden="1" customHeight="1" x14ac:dyDescent="0.2">
      <c r="A1351" s="240">
        <v>449</v>
      </c>
      <c r="B1351" s="309" t="s">
        <v>403</v>
      </c>
      <c r="C1351" s="310" t="s">
        <v>432</v>
      </c>
      <c r="D1351" s="310" t="s">
        <v>427</v>
      </c>
      <c r="E1351" s="309">
        <v>620926.16587582882</v>
      </c>
      <c r="F1351" s="310" t="s">
        <v>880</v>
      </c>
      <c r="G1351" s="244" t="s">
        <v>915</v>
      </c>
      <c r="H1351" s="244" t="s">
        <v>429</v>
      </c>
      <c r="I1351" s="288">
        <v>1</v>
      </c>
      <c r="J1351" s="244" t="s">
        <v>919</v>
      </c>
      <c r="K1351" s="244">
        <v>0.5</v>
      </c>
      <c r="L1351" s="244">
        <v>0.6</v>
      </c>
      <c r="M1351" s="244" t="s">
        <v>89</v>
      </c>
      <c r="N1351" s="244">
        <f t="shared" si="30"/>
        <v>0.3</v>
      </c>
      <c r="R1351" s="301"/>
      <c r="S1351" s="301"/>
      <c r="T1351" s="301"/>
      <c r="U1351" s="301"/>
      <c r="V1351" s="301"/>
      <c r="W1351" s="301"/>
      <c r="X1351" s="301"/>
      <c r="Y1351" s="301"/>
      <c r="Z1351" s="301"/>
      <c r="AA1351" s="301"/>
      <c r="AB1351" s="301"/>
      <c r="AC1351" s="301"/>
      <c r="AD1351" s="301"/>
      <c r="AE1351" s="301"/>
      <c r="AF1351" s="301"/>
      <c r="AG1351" s="301"/>
      <c r="AH1351" s="301"/>
      <c r="AI1351" s="301"/>
    </row>
    <row r="1352" spans="1:35" ht="20.100000000000001" hidden="1" customHeight="1" x14ac:dyDescent="0.2">
      <c r="A1352" s="240">
        <v>450</v>
      </c>
      <c r="B1352" s="309" t="s">
        <v>403</v>
      </c>
      <c r="C1352" s="310" t="s">
        <v>432</v>
      </c>
      <c r="D1352" s="310" t="s">
        <v>427</v>
      </c>
      <c r="E1352" s="309">
        <v>620926.50423901202</v>
      </c>
      <c r="F1352" s="310" t="s">
        <v>880</v>
      </c>
      <c r="G1352" s="244" t="s">
        <v>915</v>
      </c>
      <c r="H1352" s="244" t="s">
        <v>429</v>
      </c>
      <c r="I1352" s="288">
        <v>1</v>
      </c>
      <c r="J1352" s="244" t="s">
        <v>919</v>
      </c>
      <c r="K1352" s="244">
        <v>0.5</v>
      </c>
      <c r="L1352" s="244">
        <v>0.6</v>
      </c>
      <c r="M1352" s="244" t="s">
        <v>89</v>
      </c>
      <c r="N1352" s="244">
        <f t="shared" si="30"/>
        <v>0.3</v>
      </c>
      <c r="R1352" s="301"/>
      <c r="S1352" s="301"/>
      <c r="T1352" s="301"/>
      <c r="U1352" s="301"/>
      <c r="V1352" s="301"/>
      <c r="W1352" s="301"/>
      <c r="X1352" s="301"/>
      <c r="Y1352" s="301"/>
      <c r="Z1352" s="301"/>
      <c r="AA1352" s="301"/>
      <c r="AB1352" s="301"/>
      <c r="AC1352" s="301"/>
      <c r="AD1352" s="301"/>
      <c r="AE1352" s="301"/>
      <c r="AF1352" s="301"/>
      <c r="AG1352" s="301"/>
      <c r="AH1352" s="301"/>
      <c r="AI1352" s="301"/>
    </row>
    <row r="1353" spans="1:35" ht="20.100000000000001" hidden="1" customHeight="1" x14ac:dyDescent="0.2">
      <c r="A1353" s="240">
        <v>451</v>
      </c>
      <c r="B1353" s="309" t="s">
        <v>403</v>
      </c>
      <c r="C1353" s="310" t="s">
        <v>432</v>
      </c>
      <c r="D1353" s="310" t="s">
        <v>427</v>
      </c>
      <c r="E1353" s="309">
        <v>620927.80319776898</v>
      </c>
      <c r="F1353" s="310" t="s">
        <v>880</v>
      </c>
      <c r="G1353" s="244" t="s">
        <v>915</v>
      </c>
      <c r="H1353" s="244" t="s">
        <v>429</v>
      </c>
      <c r="I1353" s="288">
        <v>1</v>
      </c>
      <c r="J1353" s="244" t="s">
        <v>919</v>
      </c>
      <c r="K1353" s="244">
        <v>0.5</v>
      </c>
      <c r="L1353" s="244">
        <v>0.6</v>
      </c>
      <c r="M1353" s="244" t="s">
        <v>89</v>
      </c>
      <c r="N1353" s="244">
        <f t="shared" si="30"/>
        <v>0.3</v>
      </c>
      <c r="R1353" s="301"/>
      <c r="S1353" s="301"/>
      <c r="T1353" s="301"/>
      <c r="U1353" s="301"/>
      <c r="V1353" s="301"/>
      <c r="W1353" s="301"/>
      <c r="X1353" s="301"/>
      <c r="Y1353" s="301"/>
      <c r="Z1353" s="301"/>
      <c r="AA1353" s="301"/>
      <c r="AB1353" s="301"/>
      <c r="AC1353" s="301"/>
      <c r="AD1353" s="301"/>
      <c r="AE1353" s="301"/>
      <c r="AF1353" s="301"/>
      <c r="AG1353" s="301"/>
      <c r="AH1353" s="301"/>
      <c r="AI1353" s="301"/>
    </row>
    <row r="1354" spans="1:35" ht="20.100000000000001" hidden="1" customHeight="1" x14ac:dyDescent="0.2">
      <c r="A1354" s="240">
        <v>452</v>
      </c>
      <c r="B1354" s="309" t="s">
        <v>403</v>
      </c>
      <c r="C1354" s="310" t="s">
        <v>432</v>
      </c>
      <c r="D1354" s="310" t="s">
        <v>427</v>
      </c>
      <c r="E1354" s="309">
        <v>620928.01973887847</v>
      </c>
      <c r="F1354" s="310" t="s">
        <v>880</v>
      </c>
      <c r="G1354" s="244" t="s">
        <v>915</v>
      </c>
      <c r="H1354" s="244" t="s">
        <v>429</v>
      </c>
      <c r="I1354" s="288">
        <v>1</v>
      </c>
      <c r="J1354" s="244" t="s">
        <v>919</v>
      </c>
      <c r="K1354" s="244">
        <v>0.5</v>
      </c>
      <c r="L1354" s="244">
        <v>0.6</v>
      </c>
      <c r="M1354" s="244" t="s">
        <v>89</v>
      </c>
      <c r="N1354" s="244">
        <f t="shared" ref="N1354:N1417" si="31">IF(M1354="",K1354*L1354,IF(G1354="R-1",K1354*L1354,IF(LEFT(G1354,1)="R",PI()*((M1354^2)/4),K1354*L1354)))</f>
        <v>0.3</v>
      </c>
      <c r="R1354" s="301"/>
      <c r="S1354" s="301"/>
      <c r="T1354" s="301"/>
      <c r="U1354" s="301"/>
      <c r="V1354" s="301"/>
      <c r="W1354" s="301"/>
      <c r="X1354" s="301"/>
      <c r="Y1354" s="301"/>
      <c r="Z1354" s="301"/>
      <c r="AA1354" s="301"/>
      <c r="AB1354" s="301"/>
      <c r="AC1354" s="301"/>
      <c r="AD1354" s="301"/>
      <c r="AE1354" s="301"/>
      <c r="AF1354" s="301"/>
      <c r="AG1354" s="301"/>
      <c r="AH1354" s="301"/>
      <c r="AI1354" s="301"/>
    </row>
    <row r="1355" spans="1:35" ht="20.100000000000001" hidden="1" customHeight="1" x14ac:dyDescent="0.2">
      <c r="A1355" s="240">
        <v>453</v>
      </c>
      <c r="B1355" s="309" t="s">
        <v>403</v>
      </c>
      <c r="C1355" s="310" t="s">
        <v>432</v>
      </c>
      <c r="D1355" s="310" t="s">
        <v>427</v>
      </c>
      <c r="E1355" s="309">
        <v>620929.18425877613</v>
      </c>
      <c r="F1355" s="310" t="s">
        <v>880</v>
      </c>
      <c r="G1355" s="244" t="s">
        <v>915</v>
      </c>
      <c r="H1355" s="244" t="s">
        <v>429</v>
      </c>
      <c r="I1355" s="288">
        <v>1</v>
      </c>
      <c r="J1355" s="244" t="s">
        <v>919</v>
      </c>
      <c r="K1355" s="244">
        <v>0.5</v>
      </c>
      <c r="L1355" s="244">
        <v>0.6</v>
      </c>
      <c r="M1355" s="244" t="s">
        <v>89</v>
      </c>
      <c r="N1355" s="244">
        <f t="shared" si="31"/>
        <v>0.3</v>
      </c>
      <c r="R1355" s="301"/>
      <c r="S1355" s="301"/>
      <c r="T1355" s="301"/>
      <c r="U1355" s="301"/>
      <c r="V1355" s="301"/>
      <c r="W1355" s="301"/>
      <c r="X1355" s="301"/>
      <c r="Y1355" s="301"/>
      <c r="Z1355" s="301"/>
      <c r="AA1355" s="301"/>
      <c r="AB1355" s="301"/>
      <c r="AC1355" s="301"/>
      <c r="AD1355" s="301"/>
      <c r="AE1355" s="301"/>
      <c r="AF1355" s="301"/>
      <c r="AG1355" s="301"/>
      <c r="AH1355" s="301"/>
      <c r="AI1355" s="301"/>
    </row>
    <row r="1356" spans="1:35" ht="20.100000000000001" hidden="1" customHeight="1" x14ac:dyDescent="0.2">
      <c r="A1356" s="240">
        <v>454</v>
      </c>
      <c r="B1356" s="309" t="s">
        <v>403</v>
      </c>
      <c r="C1356" s="310" t="s">
        <v>432</v>
      </c>
      <c r="D1356" s="310" t="s">
        <v>427</v>
      </c>
      <c r="E1356" s="309">
        <v>620929.96883466747</v>
      </c>
      <c r="F1356" s="310" t="s">
        <v>880</v>
      </c>
      <c r="G1356" s="244" t="s">
        <v>915</v>
      </c>
      <c r="H1356" s="244" t="s">
        <v>429</v>
      </c>
      <c r="I1356" s="288">
        <v>1</v>
      </c>
      <c r="J1356" s="244" t="s">
        <v>919</v>
      </c>
      <c r="K1356" s="244">
        <v>0.5</v>
      </c>
      <c r="L1356" s="244">
        <v>0.6</v>
      </c>
      <c r="M1356" s="244" t="s">
        <v>89</v>
      </c>
      <c r="N1356" s="244">
        <f t="shared" si="31"/>
        <v>0.3</v>
      </c>
      <c r="R1356" s="301"/>
      <c r="S1356" s="301"/>
      <c r="T1356" s="301"/>
      <c r="U1356" s="301"/>
      <c r="V1356" s="301"/>
      <c r="W1356" s="301"/>
      <c r="X1356" s="301"/>
      <c r="Y1356" s="301"/>
      <c r="Z1356" s="301"/>
      <c r="AA1356" s="301"/>
      <c r="AB1356" s="301"/>
      <c r="AC1356" s="301"/>
      <c r="AD1356" s="301"/>
      <c r="AE1356" s="301"/>
      <c r="AF1356" s="301"/>
      <c r="AG1356" s="301"/>
      <c r="AH1356" s="301"/>
      <c r="AI1356" s="301"/>
    </row>
    <row r="1357" spans="1:35" ht="20.100000000000001" hidden="1" customHeight="1" x14ac:dyDescent="0.2">
      <c r="A1357" s="240">
        <v>455</v>
      </c>
      <c r="B1357" s="309" t="s">
        <v>403</v>
      </c>
      <c r="C1357" s="310" t="s">
        <v>432</v>
      </c>
      <c r="D1357" s="310" t="s">
        <v>427</v>
      </c>
      <c r="E1357" s="309">
        <v>620931.53139862523</v>
      </c>
      <c r="F1357" s="310" t="s">
        <v>880</v>
      </c>
      <c r="G1357" s="244" t="s">
        <v>915</v>
      </c>
      <c r="H1357" s="244" t="s">
        <v>429</v>
      </c>
      <c r="I1357" s="288">
        <v>1</v>
      </c>
      <c r="J1357" s="244" t="s">
        <v>919</v>
      </c>
      <c r="K1357" s="244">
        <v>0.5</v>
      </c>
      <c r="L1357" s="244">
        <v>0.6</v>
      </c>
      <c r="M1357" s="244" t="s">
        <v>89</v>
      </c>
      <c r="N1357" s="244">
        <f t="shared" si="31"/>
        <v>0.3</v>
      </c>
      <c r="R1357" s="301"/>
      <c r="S1357" s="301"/>
      <c r="T1357" s="301"/>
      <c r="U1357" s="301"/>
      <c r="V1357" s="301"/>
      <c r="W1357" s="301"/>
      <c r="X1357" s="301"/>
      <c r="Y1357" s="301"/>
      <c r="Z1357" s="301"/>
      <c r="AA1357" s="301"/>
      <c r="AB1357" s="301"/>
      <c r="AC1357" s="301"/>
      <c r="AD1357" s="301"/>
      <c r="AE1357" s="301"/>
      <c r="AF1357" s="301"/>
      <c r="AG1357" s="301"/>
      <c r="AH1357" s="301"/>
      <c r="AI1357" s="301"/>
    </row>
    <row r="1358" spans="1:35" ht="20.100000000000001" hidden="1" customHeight="1" x14ac:dyDescent="0.2">
      <c r="A1358" s="240">
        <v>456</v>
      </c>
      <c r="B1358" s="309" t="s">
        <v>403</v>
      </c>
      <c r="C1358" s="310" t="s">
        <v>432</v>
      </c>
      <c r="D1358" s="310" t="s">
        <v>427</v>
      </c>
      <c r="E1358" s="309">
        <v>620932.67672143911</v>
      </c>
      <c r="F1358" s="310" t="s">
        <v>880</v>
      </c>
      <c r="G1358" s="244" t="s">
        <v>915</v>
      </c>
      <c r="H1358" s="244" t="s">
        <v>429</v>
      </c>
      <c r="I1358" s="288">
        <v>1</v>
      </c>
      <c r="J1358" s="244" t="s">
        <v>919</v>
      </c>
      <c r="K1358" s="244">
        <v>0.5</v>
      </c>
      <c r="L1358" s="244">
        <v>0.6</v>
      </c>
      <c r="M1358" s="244" t="s">
        <v>89</v>
      </c>
      <c r="N1358" s="244">
        <f t="shared" si="31"/>
        <v>0.3</v>
      </c>
      <c r="R1358" s="301"/>
      <c r="S1358" s="301"/>
      <c r="T1358" s="301"/>
      <c r="U1358" s="301"/>
      <c r="V1358" s="301"/>
      <c r="W1358" s="301"/>
      <c r="X1358" s="301"/>
      <c r="Y1358" s="301"/>
      <c r="Z1358" s="301"/>
      <c r="AA1358" s="301"/>
      <c r="AB1358" s="301"/>
      <c r="AC1358" s="301"/>
      <c r="AD1358" s="301"/>
      <c r="AE1358" s="301"/>
      <c r="AF1358" s="301"/>
      <c r="AG1358" s="301"/>
      <c r="AH1358" s="301"/>
      <c r="AI1358" s="301"/>
    </row>
    <row r="1359" spans="1:35" ht="20.100000000000001" hidden="1" customHeight="1" x14ac:dyDescent="0.2">
      <c r="A1359" s="240">
        <v>457</v>
      </c>
      <c r="B1359" s="309" t="s">
        <v>403</v>
      </c>
      <c r="C1359" s="310" t="s">
        <v>432</v>
      </c>
      <c r="D1359" s="310" t="s">
        <v>427</v>
      </c>
      <c r="E1359" s="309">
        <v>620933.54070687061</v>
      </c>
      <c r="F1359" s="310" t="s">
        <v>880</v>
      </c>
      <c r="G1359" s="244" t="s">
        <v>915</v>
      </c>
      <c r="H1359" s="244" t="s">
        <v>429</v>
      </c>
      <c r="I1359" s="288">
        <v>1</v>
      </c>
      <c r="J1359" s="244" t="s">
        <v>919</v>
      </c>
      <c r="K1359" s="244">
        <v>0.5</v>
      </c>
      <c r="L1359" s="244">
        <v>0.6</v>
      </c>
      <c r="M1359" s="244" t="s">
        <v>89</v>
      </c>
      <c r="N1359" s="244">
        <f t="shared" si="31"/>
        <v>0.3</v>
      </c>
      <c r="R1359" s="301"/>
      <c r="S1359" s="301"/>
      <c r="T1359" s="301"/>
      <c r="U1359" s="301"/>
      <c r="V1359" s="301"/>
      <c r="W1359" s="301"/>
      <c r="X1359" s="301"/>
      <c r="Y1359" s="301"/>
      <c r="Z1359" s="301"/>
      <c r="AA1359" s="301"/>
      <c r="AB1359" s="301"/>
      <c r="AC1359" s="301"/>
      <c r="AD1359" s="301"/>
      <c r="AE1359" s="301"/>
      <c r="AF1359" s="301"/>
      <c r="AG1359" s="301"/>
      <c r="AH1359" s="301"/>
      <c r="AI1359" s="301"/>
    </row>
    <row r="1360" spans="1:35" ht="20.100000000000001" hidden="1" customHeight="1" x14ac:dyDescent="0.2">
      <c r="A1360" s="240">
        <v>458</v>
      </c>
      <c r="B1360" s="309" t="s">
        <v>403</v>
      </c>
      <c r="C1360" s="310" t="s">
        <v>432</v>
      </c>
      <c r="D1360" s="310" t="s">
        <v>427</v>
      </c>
      <c r="E1360" s="309">
        <v>620936.08266080241</v>
      </c>
      <c r="F1360" s="310" t="s">
        <v>880</v>
      </c>
      <c r="G1360" s="244" t="s">
        <v>915</v>
      </c>
      <c r="H1360" s="244" t="s">
        <v>429</v>
      </c>
      <c r="I1360" s="288">
        <v>1</v>
      </c>
      <c r="J1360" s="244" t="s">
        <v>919</v>
      </c>
      <c r="K1360" s="244">
        <v>0.5</v>
      </c>
      <c r="L1360" s="244">
        <v>0.6</v>
      </c>
      <c r="M1360" s="244" t="s">
        <v>89</v>
      </c>
      <c r="N1360" s="244">
        <f t="shared" si="31"/>
        <v>0.3</v>
      </c>
      <c r="R1360" s="301"/>
      <c r="S1360" s="301"/>
      <c r="T1360" s="301"/>
      <c r="U1360" s="301"/>
      <c r="V1360" s="301"/>
      <c r="W1360" s="301"/>
      <c r="X1360" s="301"/>
      <c r="Y1360" s="301"/>
      <c r="Z1360" s="301"/>
      <c r="AA1360" s="301"/>
      <c r="AB1360" s="301"/>
      <c r="AC1360" s="301"/>
      <c r="AD1360" s="301"/>
      <c r="AE1360" s="301"/>
      <c r="AF1360" s="301"/>
      <c r="AG1360" s="301"/>
      <c r="AH1360" s="301"/>
      <c r="AI1360" s="301"/>
    </row>
    <row r="1361" spans="1:35" ht="20.100000000000001" hidden="1" customHeight="1" x14ac:dyDescent="0.2">
      <c r="A1361" s="240">
        <v>459</v>
      </c>
      <c r="B1361" s="309" t="s">
        <v>403</v>
      </c>
      <c r="C1361" s="310" t="s">
        <v>432</v>
      </c>
      <c r="D1361" s="310" t="s">
        <v>427</v>
      </c>
      <c r="E1361" s="309">
        <v>620939.68868676631</v>
      </c>
      <c r="F1361" s="310" t="s">
        <v>880</v>
      </c>
      <c r="G1361" s="244" t="s">
        <v>915</v>
      </c>
      <c r="H1361" s="244" t="s">
        <v>429</v>
      </c>
      <c r="I1361" s="288">
        <v>1</v>
      </c>
      <c r="J1361" s="244" t="s">
        <v>919</v>
      </c>
      <c r="K1361" s="244">
        <v>0.5</v>
      </c>
      <c r="L1361" s="244">
        <v>0.6</v>
      </c>
      <c r="M1361" s="244" t="s">
        <v>89</v>
      </c>
      <c r="N1361" s="244">
        <f t="shared" si="31"/>
        <v>0.3</v>
      </c>
      <c r="R1361" s="301"/>
      <c r="S1361" s="301"/>
      <c r="T1361" s="301"/>
      <c r="U1361" s="301"/>
      <c r="V1361" s="301"/>
      <c r="W1361" s="301"/>
      <c r="X1361" s="301"/>
      <c r="Y1361" s="301"/>
      <c r="Z1361" s="301"/>
      <c r="AA1361" s="301"/>
      <c r="AB1361" s="301"/>
      <c r="AC1361" s="301"/>
      <c r="AD1361" s="301"/>
      <c r="AE1361" s="301"/>
      <c r="AF1361" s="301"/>
      <c r="AG1361" s="301"/>
      <c r="AH1361" s="301"/>
      <c r="AI1361" s="301"/>
    </row>
    <row r="1362" spans="1:35" ht="20.100000000000001" hidden="1" customHeight="1" x14ac:dyDescent="0.2">
      <c r="A1362" s="240">
        <v>460</v>
      </c>
      <c r="B1362" s="309" t="s">
        <v>403</v>
      </c>
      <c r="C1362" s="310" t="s">
        <v>432</v>
      </c>
      <c r="D1362" s="310" t="s">
        <v>427</v>
      </c>
      <c r="E1362" s="309">
        <v>620945.20656501024</v>
      </c>
      <c r="F1362" s="310" t="s">
        <v>880</v>
      </c>
      <c r="G1362" s="244" t="s">
        <v>915</v>
      </c>
      <c r="H1362" s="244" t="s">
        <v>429</v>
      </c>
      <c r="I1362" s="288">
        <v>1</v>
      </c>
      <c r="J1362" s="244" t="s">
        <v>919</v>
      </c>
      <c r="K1362" s="244">
        <v>0.5</v>
      </c>
      <c r="L1362" s="244">
        <v>0.6</v>
      </c>
      <c r="M1362" s="244" t="s">
        <v>89</v>
      </c>
      <c r="N1362" s="244">
        <f t="shared" si="31"/>
        <v>0.3</v>
      </c>
      <c r="R1362" s="301"/>
      <c r="S1362" s="301"/>
      <c r="T1362" s="301"/>
      <c r="U1362" s="301"/>
      <c r="V1362" s="301"/>
      <c r="W1362" s="301"/>
      <c r="X1362" s="301"/>
      <c r="Y1362" s="301"/>
      <c r="Z1362" s="301"/>
      <c r="AA1362" s="301"/>
      <c r="AB1362" s="301"/>
      <c r="AC1362" s="301"/>
      <c r="AD1362" s="301"/>
      <c r="AE1362" s="301"/>
      <c r="AF1362" s="301"/>
      <c r="AG1362" s="301"/>
      <c r="AH1362" s="301"/>
      <c r="AI1362" s="301"/>
    </row>
    <row r="1363" spans="1:35" ht="20.100000000000001" hidden="1" customHeight="1" x14ac:dyDescent="0.2">
      <c r="A1363" s="240">
        <v>461</v>
      </c>
      <c r="B1363" s="309" t="s">
        <v>403</v>
      </c>
      <c r="C1363" s="310" t="s">
        <v>432</v>
      </c>
      <c r="D1363" s="310" t="s">
        <v>427</v>
      </c>
      <c r="E1363" s="309">
        <v>620949.8928597226</v>
      </c>
      <c r="F1363" s="310" t="s">
        <v>880</v>
      </c>
      <c r="G1363" s="244" t="s">
        <v>915</v>
      </c>
      <c r="H1363" s="244" t="s">
        <v>429</v>
      </c>
      <c r="I1363" s="288">
        <v>1</v>
      </c>
      <c r="J1363" s="244" t="s">
        <v>919</v>
      </c>
      <c r="K1363" s="244">
        <v>0.5</v>
      </c>
      <c r="L1363" s="244">
        <v>0.6</v>
      </c>
      <c r="M1363" s="244" t="s">
        <v>89</v>
      </c>
      <c r="N1363" s="244">
        <f t="shared" si="31"/>
        <v>0.3</v>
      </c>
      <c r="R1363" s="301"/>
      <c r="S1363" s="301"/>
      <c r="T1363" s="301"/>
      <c r="U1363" s="301"/>
      <c r="V1363" s="301"/>
      <c r="W1363" s="301"/>
      <c r="X1363" s="301"/>
      <c r="Y1363" s="301"/>
      <c r="Z1363" s="301"/>
      <c r="AA1363" s="301"/>
      <c r="AB1363" s="301"/>
      <c r="AC1363" s="301"/>
      <c r="AD1363" s="301"/>
      <c r="AE1363" s="301"/>
      <c r="AF1363" s="301"/>
      <c r="AG1363" s="301"/>
      <c r="AH1363" s="301"/>
      <c r="AI1363" s="301"/>
    </row>
    <row r="1364" spans="1:35" ht="20.100000000000001" hidden="1" customHeight="1" x14ac:dyDescent="0.2">
      <c r="A1364" s="240">
        <v>462</v>
      </c>
      <c r="B1364" s="309" t="s">
        <v>403</v>
      </c>
      <c r="C1364" s="310" t="s">
        <v>432</v>
      </c>
      <c r="D1364" s="310" t="s">
        <v>427</v>
      </c>
      <c r="E1364" s="309">
        <v>620956.9267665901</v>
      </c>
      <c r="F1364" s="310" t="s">
        <v>880</v>
      </c>
      <c r="G1364" s="244" t="s">
        <v>915</v>
      </c>
      <c r="H1364" s="244" t="s">
        <v>429</v>
      </c>
      <c r="I1364" s="288">
        <v>1</v>
      </c>
      <c r="J1364" s="244" t="s">
        <v>919</v>
      </c>
      <c r="K1364" s="244">
        <v>0.5</v>
      </c>
      <c r="L1364" s="244">
        <v>0.6</v>
      </c>
      <c r="M1364" s="244" t="s">
        <v>89</v>
      </c>
      <c r="N1364" s="244">
        <f t="shared" si="31"/>
        <v>0.3</v>
      </c>
      <c r="R1364" s="301"/>
      <c r="S1364" s="301"/>
      <c r="T1364" s="301"/>
      <c r="U1364" s="301"/>
      <c r="V1364" s="301"/>
      <c r="W1364" s="301"/>
      <c r="X1364" s="301"/>
      <c r="Y1364" s="301"/>
      <c r="Z1364" s="301"/>
      <c r="AA1364" s="301"/>
      <c r="AB1364" s="301"/>
      <c r="AC1364" s="301"/>
      <c r="AD1364" s="301"/>
      <c r="AE1364" s="301"/>
      <c r="AF1364" s="301"/>
      <c r="AG1364" s="301"/>
      <c r="AH1364" s="301"/>
      <c r="AI1364" s="301"/>
    </row>
    <row r="1365" spans="1:35" ht="20.100000000000001" hidden="1" customHeight="1" x14ac:dyDescent="0.2">
      <c r="A1365" s="240">
        <v>463</v>
      </c>
      <c r="B1365" s="309" t="s">
        <v>403</v>
      </c>
      <c r="C1365" s="310" t="s">
        <v>432</v>
      </c>
      <c r="D1365" s="310" t="s">
        <v>427</v>
      </c>
      <c r="E1365" s="309">
        <v>620963.82726012368</v>
      </c>
      <c r="F1365" s="310" t="s">
        <v>880</v>
      </c>
      <c r="G1365" s="244" t="s">
        <v>915</v>
      </c>
      <c r="H1365" s="244" t="s">
        <v>429</v>
      </c>
      <c r="I1365" s="288">
        <v>1</v>
      </c>
      <c r="J1365" s="244" t="s">
        <v>919</v>
      </c>
      <c r="K1365" s="244">
        <v>0.5</v>
      </c>
      <c r="L1365" s="244">
        <v>0.6</v>
      </c>
      <c r="M1365" s="244" t="s">
        <v>89</v>
      </c>
      <c r="N1365" s="244">
        <f t="shared" si="31"/>
        <v>0.3</v>
      </c>
      <c r="R1365" s="301"/>
      <c r="S1365" s="301"/>
      <c r="T1365" s="301"/>
      <c r="U1365" s="301"/>
      <c r="V1365" s="301"/>
      <c r="W1365" s="301"/>
      <c r="X1365" s="301"/>
      <c r="Y1365" s="301"/>
      <c r="Z1365" s="301"/>
      <c r="AA1365" s="301"/>
      <c r="AB1365" s="301"/>
      <c r="AC1365" s="301"/>
      <c r="AD1365" s="301"/>
      <c r="AE1365" s="301"/>
      <c r="AF1365" s="301"/>
      <c r="AG1365" s="301"/>
      <c r="AH1365" s="301"/>
      <c r="AI1365" s="301"/>
    </row>
    <row r="1366" spans="1:35" ht="20.100000000000001" hidden="1" customHeight="1" x14ac:dyDescent="0.2">
      <c r="A1366" s="240">
        <v>464</v>
      </c>
      <c r="B1366" s="309" t="s">
        <v>403</v>
      </c>
      <c r="C1366" s="310" t="s">
        <v>432</v>
      </c>
      <c r="D1366" s="310" t="s">
        <v>427</v>
      </c>
      <c r="E1366" s="309">
        <v>620970.15413964074</v>
      </c>
      <c r="F1366" s="310" t="s">
        <v>880</v>
      </c>
      <c r="G1366" s="244" t="s">
        <v>915</v>
      </c>
      <c r="H1366" s="244" t="s">
        <v>429</v>
      </c>
      <c r="I1366" s="288">
        <v>1</v>
      </c>
      <c r="J1366" s="244" t="s">
        <v>919</v>
      </c>
      <c r="K1366" s="244">
        <v>0.5</v>
      </c>
      <c r="L1366" s="244">
        <v>0.6</v>
      </c>
      <c r="M1366" s="244" t="s">
        <v>89</v>
      </c>
      <c r="N1366" s="244">
        <f t="shared" si="31"/>
        <v>0.3</v>
      </c>
      <c r="R1366" s="301"/>
      <c r="S1366" s="301"/>
      <c r="T1366" s="301"/>
      <c r="U1366" s="301"/>
      <c r="V1366" s="301"/>
      <c r="W1366" s="301"/>
      <c r="X1366" s="301"/>
      <c r="Y1366" s="301"/>
      <c r="Z1366" s="301"/>
      <c r="AA1366" s="301"/>
      <c r="AB1366" s="301"/>
      <c r="AC1366" s="301"/>
      <c r="AD1366" s="301"/>
      <c r="AE1366" s="301"/>
      <c r="AF1366" s="301"/>
      <c r="AG1366" s="301"/>
      <c r="AH1366" s="301"/>
      <c r="AI1366" s="301"/>
    </row>
    <row r="1367" spans="1:35" ht="20.100000000000001" hidden="1" customHeight="1" x14ac:dyDescent="0.2">
      <c r="A1367" s="240">
        <v>465</v>
      </c>
      <c r="B1367" s="309" t="s">
        <v>403</v>
      </c>
      <c r="C1367" s="310" t="s">
        <v>426</v>
      </c>
      <c r="D1367" s="310" t="s">
        <v>427</v>
      </c>
      <c r="E1367" s="309">
        <v>620970.41633450869</v>
      </c>
      <c r="F1367" s="310" t="s">
        <v>871</v>
      </c>
      <c r="G1367" s="244" t="s">
        <v>934</v>
      </c>
      <c r="H1367" s="244" t="s">
        <v>429</v>
      </c>
      <c r="I1367" s="288">
        <v>1</v>
      </c>
      <c r="J1367" s="244" t="s">
        <v>873</v>
      </c>
      <c r="K1367" s="244">
        <v>1</v>
      </c>
      <c r="L1367" s="244">
        <v>1</v>
      </c>
      <c r="M1367" s="244" t="s">
        <v>89</v>
      </c>
      <c r="N1367" s="244">
        <f t="shared" si="31"/>
        <v>1</v>
      </c>
      <c r="R1367" s="301"/>
      <c r="S1367" s="301"/>
      <c r="T1367" s="301"/>
      <c r="U1367" s="301"/>
      <c r="V1367" s="301"/>
      <c r="W1367" s="301"/>
      <c r="X1367" s="301"/>
      <c r="Y1367" s="301"/>
      <c r="Z1367" s="301"/>
      <c r="AA1367" s="301"/>
      <c r="AB1367" s="301"/>
      <c r="AC1367" s="301"/>
      <c r="AD1367" s="301"/>
      <c r="AE1367" s="301"/>
      <c r="AF1367" s="301"/>
      <c r="AG1367" s="301"/>
      <c r="AH1367" s="301"/>
      <c r="AI1367" s="301"/>
    </row>
    <row r="1368" spans="1:35" ht="20.100000000000001" hidden="1" customHeight="1" x14ac:dyDescent="0.2">
      <c r="A1368" s="240">
        <v>466</v>
      </c>
      <c r="B1368" s="309" t="s">
        <v>403</v>
      </c>
      <c r="C1368" s="310" t="s">
        <v>426</v>
      </c>
      <c r="D1368" s="310" t="s">
        <v>427</v>
      </c>
      <c r="E1368" s="309">
        <v>620975.72244645201</v>
      </c>
      <c r="F1368" s="310" t="s">
        <v>880</v>
      </c>
      <c r="G1368" s="244" t="s">
        <v>915</v>
      </c>
      <c r="H1368" s="244" t="s">
        <v>429</v>
      </c>
      <c r="I1368" s="288">
        <v>1</v>
      </c>
      <c r="J1368" s="244" t="s">
        <v>919</v>
      </c>
      <c r="K1368" s="244">
        <v>0.5</v>
      </c>
      <c r="L1368" s="244">
        <v>0.6</v>
      </c>
      <c r="M1368" s="244" t="s">
        <v>89</v>
      </c>
      <c r="N1368" s="244">
        <f t="shared" si="31"/>
        <v>0.3</v>
      </c>
      <c r="R1368" s="301"/>
      <c r="S1368" s="301"/>
      <c r="T1368" s="301"/>
      <c r="U1368" s="301"/>
      <c r="V1368" s="301"/>
      <c r="W1368" s="301"/>
      <c r="X1368" s="301"/>
      <c r="Y1368" s="301"/>
      <c r="Z1368" s="301"/>
      <c r="AA1368" s="301"/>
      <c r="AB1368" s="301"/>
      <c r="AC1368" s="301"/>
      <c r="AD1368" s="301"/>
      <c r="AE1368" s="301"/>
      <c r="AF1368" s="301"/>
      <c r="AG1368" s="301"/>
      <c r="AH1368" s="301"/>
      <c r="AI1368" s="301"/>
    </row>
    <row r="1369" spans="1:35" ht="20.100000000000001" hidden="1" customHeight="1" x14ac:dyDescent="0.2">
      <c r="A1369" s="240">
        <v>467</v>
      </c>
      <c r="B1369" s="309" t="s">
        <v>403</v>
      </c>
      <c r="C1369" s="310" t="s">
        <v>432</v>
      </c>
      <c r="D1369" s="310" t="s">
        <v>427</v>
      </c>
      <c r="E1369" s="309">
        <v>620979.5265371321</v>
      </c>
      <c r="F1369" s="310" t="s">
        <v>880</v>
      </c>
      <c r="G1369" s="244" t="s">
        <v>915</v>
      </c>
      <c r="H1369" s="244" t="s">
        <v>429</v>
      </c>
      <c r="I1369" s="288">
        <v>1</v>
      </c>
      <c r="J1369" s="244" t="s">
        <v>919</v>
      </c>
      <c r="K1369" s="244">
        <v>0.5</v>
      </c>
      <c r="L1369" s="244">
        <v>0.6</v>
      </c>
      <c r="M1369" s="244" t="s">
        <v>89</v>
      </c>
      <c r="N1369" s="244">
        <f t="shared" si="31"/>
        <v>0.3</v>
      </c>
      <c r="R1369" s="301"/>
      <c r="S1369" s="301"/>
      <c r="T1369" s="301"/>
      <c r="U1369" s="301"/>
      <c r="V1369" s="301"/>
      <c r="W1369" s="301"/>
      <c r="X1369" s="301"/>
      <c r="Y1369" s="301"/>
      <c r="Z1369" s="301"/>
      <c r="AA1369" s="301"/>
      <c r="AB1369" s="301"/>
      <c r="AC1369" s="301"/>
      <c r="AD1369" s="301"/>
      <c r="AE1369" s="301"/>
      <c r="AF1369" s="301"/>
      <c r="AG1369" s="301"/>
      <c r="AH1369" s="301"/>
      <c r="AI1369" s="301"/>
    </row>
    <row r="1370" spans="1:35" ht="20.100000000000001" hidden="1" customHeight="1" x14ac:dyDescent="0.2">
      <c r="A1370" s="240">
        <v>468</v>
      </c>
      <c r="B1370" s="309" t="s">
        <v>403</v>
      </c>
      <c r="C1370" s="310" t="s">
        <v>426</v>
      </c>
      <c r="D1370" s="310" t="s">
        <v>427</v>
      </c>
      <c r="E1370" s="309">
        <v>620982.805198438</v>
      </c>
      <c r="F1370" s="310" t="s">
        <v>880</v>
      </c>
      <c r="G1370" s="244" t="s">
        <v>915</v>
      </c>
      <c r="H1370" s="244" t="s">
        <v>429</v>
      </c>
      <c r="I1370" s="288">
        <v>1</v>
      </c>
      <c r="J1370" s="244" t="s">
        <v>919</v>
      </c>
      <c r="K1370" s="244">
        <v>0.5</v>
      </c>
      <c r="L1370" s="244">
        <v>0.6</v>
      </c>
      <c r="M1370" s="244" t="s">
        <v>89</v>
      </c>
      <c r="N1370" s="244">
        <f t="shared" si="31"/>
        <v>0.3</v>
      </c>
      <c r="R1370" s="301"/>
      <c r="S1370" s="301"/>
      <c r="T1370" s="301"/>
      <c r="U1370" s="301"/>
      <c r="V1370" s="301"/>
      <c r="W1370" s="301"/>
      <c r="X1370" s="301"/>
      <c r="Y1370" s="301"/>
      <c r="Z1370" s="301"/>
      <c r="AA1370" s="301"/>
      <c r="AB1370" s="301"/>
      <c r="AC1370" s="301"/>
      <c r="AD1370" s="301"/>
      <c r="AE1370" s="301"/>
      <c r="AF1370" s="301"/>
      <c r="AG1370" s="301"/>
      <c r="AH1370" s="301"/>
      <c r="AI1370" s="301"/>
    </row>
    <row r="1371" spans="1:35" ht="20.100000000000001" hidden="1" customHeight="1" x14ac:dyDescent="0.2">
      <c r="A1371" s="240">
        <v>469</v>
      </c>
      <c r="B1371" s="309" t="s">
        <v>403</v>
      </c>
      <c r="C1371" s="310" t="s">
        <v>426</v>
      </c>
      <c r="D1371" s="310" t="s">
        <v>427</v>
      </c>
      <c r="E1371" s="309">
        <v>620984.10955672758</v>
      </c>
      <c r="F1371" s="310" t="s">
        <v>880</v>
      </c>
      <c r="G1371" s="244" t="s">
        <v>915</v>
      </c>
      <c r="H1371" s="244" t="s">
        <v>429</v>
      </c>
      <c r="I1371" s="288">
        <v>1</v>
      </c>
      <c r="J1371" s="244" t="s">
        <v>919</v>
      </c>
      <c r="K1371" s="244">
        <v>0.5</v>
      </c>
      <c r="L1371" s="244">
        <v>0.6</v>
      </c>
      <c r="M1371" s="244" t="s">
        <v>89</v>
      </c>
      <c r="N1371" s="244">
        <f t="shared" si="31"/>
        <v>0.3</v>
      </c>
      <c r="R1371" s="301"/>
      <c r="S1371" s="301"/>
      <c r="T1371" s="301"/>
      <c r="U1371" s="301"/>
      <c r="V1371" s="301"/>
      <c r="W1371" s="301"/>
      <c r="X1371" s="301"/>
      <c r="Y1371" s="301"/>
      <c r="Z1371" s="301"/>
      <c r="AA1371" s="301"/>
      <c r="AB1371" s="301"/>
      <c r="AC1371" s="301"/>
      <c r="AD1371" s="301"/>
      <c r="AE1371" s="301"/>
      <c r="AF1371" s="301"/>
      <c r="AG1371" s="301"/>
      <c r="AH1371" s="301"/>
      <c r="AI1371" s="301"/>
    </row>
    <row r="1372" spans="1:35" ht="20.100000000000001" hidden="1" customHeight="1" x14ac:dyDescent="0.2">
      <c r="A1372" s="240">
        <v>470</v>
      </c>
      <c r="B1372" s="309" t="s">
        <v>403</v>
      </c>
      <c r="C1372" s="310" t="s">
        <v>432</v>
      </c>
      <c r="D1372" s="310" t="s">
        <v>427</v>
      </c>
      <c r="E1372" s="309">
        <v>620986.71145873726</v>
      </c>
      <c r="F1372" s="310" t="s">
        <v>880</v>
      </c>
      <c r="G1372" s="244" t="s">
        <v>915</v>
      </c>
      <c r="H1372" s="244" t="s">
        <v>429</v>
      </c>
      <c r="I1372" s="288">
        <v>1</v>
      </c>
      <c r="J1372" s="244" t="s">
        <v>919</v>
      </c>
      <c r="K1372" s="244">
        <v>0.5</v>
      </c>
      <c r="L1372" s="244">
        <v>0.6</v>
      </c>
      <c r="M1372" s="244" t="s">
        <v>89</v>
      </c>
      <c r="N1372" s="244">
        <f t="shared" si="31"/>
        <v>0.3</v>
      </c>
      <c r="R1372" s="301"/>
      <c r="S1372" s="301"/>
      <c r="T1372" s="301"/>
      <c r="U1372" s="301"/>
      <c r="V1372" s="301"/>
      <c r="W1372" s="301"/>
      <c r="X1372" s="301"/>
      <c r="Y1372" s="301"/>
      <c r="Z1372" s="301"/>
      <c r="AA1372" s="301"/>
      <c r="AB1372" s="301"/>
      <c r="AC1372" s="301"/>
      <c r="AD1372" s="301"/>
      <c r="AE1372" s="301"/>
      <c r="AF1372" s="301"/>
      <c r="AG1372" s="301"/>
      <c r="AH1372" s="301"/>
      <c r="AI1372" s="301"/>
    </row>
    <row r="1373" spans="1:35" ht="20.100000000000001" hidden="1" customHeight="1" x14ac:dyDescent="0.2">
      <c r="A1373" s="240">
        <v>471</v>
      </c>
      <c r="B1373" s="309" t="s">
        <v>403</v>
      </c>
      <c r="C1373" s="310" t="s">
        <v>426</v>
      </c>
      <c r="D1373" s="310" t="s">
        <v>427</v>
      </c>
      <c r="E1373" s="309">
        <v>620987.53166364064</v>
      </c>
      <c r="F1373" s="310" t="s">
        <v>880</v>
      </c>
      <c r="G1373" s="244" t="s">
        <v>915</v>
      </c>
      <c r="H1373" s="244" t="s">
        <v>429</v>
      </c>
      <c r="I1373" s="288">
        <v>1</v>
      </c>
      <c r="J1373" s="244" t="s">
        <v>919</v>
      </c>
      <c r="K1373" s="244">
        <v>0.5</v>
      </c>
      <c r="L1373" s="244">
        <v>0.6</v>
      </c>
      <c r="M1373" s="244" t="s">
        <v>89</v>
      </c>
      <c r="N1373" s="244">
        <f t="shared" si="31"/>
        <v>0.3</v>
      </c>
      <c r="R1373" s="301"/>
      <c r="S1373" s="301"/>
      <c r="T1373" s="301"/>
      <c r="U1373" s="301"/>
      <c r="V1373" s="301"/>
      <c r="W1373" s="301"/>
      <c r="X1373" s="301"/>
      <c r="Y1373" s="301"/>
      <c r="Z1373" s="301"/>
      <c r="AA1373" s="301"/>
      <c r="AB1373" s="301"/>
      <c r="AC1373" s="301"/>
      <c r="AD1373" s="301"/>
      <c r="AE1373" s="301"/>
      <c r="AF1373" s="301"/>
      <c r="AG1373" s="301"/>
      <c r="AH1373" s="301"/>
      <c r="AI1373" s="301"/>
    </row>
    <row r="1374" spans="1:35" ht="20.100000000000001" hidden="1" customHeight="1" x14ac:dyDescent="0.2">
      <c r="A1374" s="240">
        <v>472</v>
      </c>
      <c r="B1374" s="309" t="s">
        <v>403</v>
      </c>
      <c r="C1374" s="310" t="s">
        <v>426</v>
      </c>
      <c r="D1374" s="310" t="s">
        <v>427</v>
      </c>
      <c r="E1374" s="309">
        <v>620991.53933899815</v>
      </c>
      <c r="F1374" s="310" t="s">
        <v>880</v>
      </c>
      <c r="G1374" s="244" t="s">
        <v>915</v>
      </c>
      <c r="H1374" s="244" t="s">
        <v>429</v>
      </c>
      <c r="I1374" s="288">
        <v>1</v>
      </c>
      <c r="J1374" s="244" t="s">
        <v>919</v>
      </c>
      <c r="K1374" s="244">
        <v>0.5</v>
      </c>
      <c r="L1374" s="244">
        <v>0.6</v>
      </c>
      <c r="M1374" s="244" t="s">
        <v>89</v>
      </c>
      <c r="N1374" s="244">
        <f t="shared" si="31"/>
        <v>0.3</v>
      </c>
      <c r="R1374" s="301"/>
      <c r="S1374" s="301"/>
      <c r="T1374" s="301"/>
      <c r="U1374" s="301"/>
      <c r="V1374" s="301"/>
      <c r="W1374" s="301"/>
      <c r="X1374" s="301"/>
      <c r="Y1374" s="301"/>
      <c r="Z1374" s="301"/>
      <c r="AA1374" s="301"/>
      <c r="AB1374" s="301"/>
      <c r="AC1374" s="301"/>
      <c r="AD1374" s="301"/>
      <c r="AE1374" s="301"/>
      <c r="AF1374" s="301"/>
      <c r="AG1374" s="301"/>
      <c r="AH1374" s="301"/>
      <c r="AI1374" s="301"/>
    </row>
    <row r="1375" spans="1:35" ht="20.100000000000001" hidden="1" customHeight="1" x14ac:dyDescent="0.2">
      <c r="A1375" s="240">
        <v>473</v>
      </c>
      <c r="B1375" s="309" t="s">
        <v>403</v>
      </c>
      <c r="C1375" s="310" t="s">
        <v>426</v>
      </c>
      <c r="D1375" s="310" t="s">
        <v>427</v>
      </c>
      <c r="E1375" s="309">
        <v>620992.30697866599</v>
      </c>
      <c r="F1375" s="310" t="s">
        <v>880</v>
      </c>
      <c r="G1375" s="244" t="s">
        <v>915</v>
      </c>
      <c r="H1375" s="244" t="s">
        <v>429</v>
      </c>
      <c r="I1375" s="288">
        <v>1</v>
      </c>
      <c r="J1375" s="244" t="s">
        <v>919</v>
      </c>
      <c r="K1375" s="244">
        <v>0.5</v>
      </c>
      <c r="L1375" s="244">
        <v>0.6</v>
      </c>
      <c r="M1375" s="244" t="s">
        <v>89</v>
      </c>
      <c r="N1375" s="244">
        <f t="shared" si="31"/>
        <v>0.3</v>
      </c>
      <c r="R1375" s="301"/>
      <c r="S1375" s="301"/>
      <c r="T1375" s="301"/>
      <c r="U1375" s="301"/>
      <c r="V1375" s="301"/>
      <c r="W1375" s="301"/>
      <c r="X1375" s="301"/>
      <c r="Y1375" s="301"/>
      <c r="Z1375" s="301"/>
      <c r="AA1375" s="301"/>
      <c r="AB1375" s="301"/>
      <c r="AC1375" s="301"/>
      <c r="AD1375" s="301"/>
      <c r="AE1375" s="301"/>
      <c r="AF1375" s="301"/>
      <c r="AG1375" s="301"/>
      <c r="AH1375" s="301"/>
      <c r="AI1375" s="301"/>
    </row>
    <row r="1376" spans="1:35" ht="20.100000000000001" hidden="1" customHeight="1" x14ac:dyDescent="0.2">
      <c r="A1376" s="240">
        <v>474</v>
      </c>
      <c r="B1376" s="309" t="s">
        <v>403</v>
      </c>
      <c r="C1376" s="310" t="s">
        <v>426</v>
      </c>
      <c r="D1376" s="310" t="s">
        <v>427</v>
      </c>
      <c r="E1376" s="309">
        <v>620994.53628564114</v>
      </c>
      <c r="F1376" s="310" t="s">
        <v>880</v>
      </c>
      <c r="G1376" s="244" t="s">
        <v>915</v>
      </c>
      <c r="H1376" s="244" t="s">
        <v>429</v>
      </c>
      <c r="I1376" s="288">
        <v>1</v>
      </c>
      <c r="J1376" s="244" t="s">
        <v>919</v>
      </c>
      <c r="K1376" s="244">
        <v>0.5</v>
      </c>
      <c r="L1376" s="244">
        <v>0.6</v>
      </c>
      <c r="M1376" s="244" t="s">
        <v>89</v>
      </c>
      <c r="N1376" s="244">
        <f t="shared" si="31"/>
        <v>0.3</v>
      </c>
      <c r="R1376" s="301"/>
      <c r="S1376" s="301"/>
      <c r="T1376" s="301"/>
      <c r="U1376" s="301"/>
      <c r="V1376" s="301"/>
      <c r="W1376" s="301"/>
      <c r="X1376" s="301"/>
      <c r="Y1376" s="301"/>
      <c r="Z1376" s="301"/>
      <c r="AA1376" s="301"/>
      <c r="AB1376" s="301"/>
      <c r="AC1376" s="301"/>
      <c r="AD1376" s="301"/>
      <c r="AE1376" s="301"/>
      <c r="AF1376" s="301"/>
      <c r="AG1376" s="301"/>
      <c r="AH1376" s="301"/>
      <c r="AI1376" s="301"/>
    </row>
    <row r="1377" spans="1:35" ht="20.100000000000001" hidden="1" customHeight="1" x14ac:dyDescent="0.2">
      <c r="A1377" s="240">
        <v>475</v>
      </c>
      <c r="B1377" s="309" t="s">
        <v>403</v>
      </c>
      <c r="C1377" s="310" t="s">
        <v>426</v>
      </c>
      <c r="D1377" s="310" t="s">
        <v>427</v>
      </c>
      <c r="E1377" s="309">
        <v>620995.68179474317</v>
      </c>
      <c r="F1377" s="310" t="s">
        <v>880</v>
      </c>
      <c r="G1377" s="244" t="s">
        <v>915</v>
      </c>
      <c r="H1377" s="244" t="s">
        <v>429</v>
      </c>
      <c r="I1377" s="288">
        <v>1</v>
      </c>
      <c r="J1377" s="244" t="s">
        <v>919</v>
      </c>
      <c r="K1377" s="244">
        <v>0.5</v>
      </c>
      <c r="L1377" s="244">
        <v>0.6</v>
      </c>
      <c r="M1377" s="244" t="s">
        <v>89</v>
      </c>
      <c r="N1377" s="244">
        <f t="shared" si="31"/>
        <v>0.3</v>
      </c>
      <c r="R1377" s="301"/>
      <c r="S1377" s="301"/>
      <c r="T1377" s="301"/>
      <c r="U1377" s="301"/>
      <c r="V1377" s="301"/>
      <c r="W1377" s="301"/>
      <c r="X1377" s="301"/>
      <c r="Y1377" s="301"/>
      <c r="Z1377" s="301"/>
      <c r="AA1377" s="301"/>
      <c r="AB1377" s="301"/>
      <c r="AC1377" s="301"/>
      <c r="AD1377" s="301"/>
      <c r="AE1377" s="301"/>
      <c r="AF1377" s="301"/>
      <c r="AG1377" s="301"/>
      <c r="AH1377" s="301"/>
      <c r="AI1377" s="301"/>
    </row>
    <row r="1378" spans="1:35" ht="20.100000000000001" hidden="1" customHeight="1" x14ac:dyDescent="0.2">
      <c r="A1378" s="240">
        <v>476</v>
      </c>
      <c r="B1378" s="309" t="s">
        <v>403</v>
      </c>
      <c r="C1378" s="310" t="s">
        <v>426</v>
      </c>
      <c r="D1378" s="310" t="s">
        <v>427</v>
      </c>
      <c r="E1378" s="309">
        <v>620996.58150421246</v>
      </c>
      <c r="F1378" s="310" t="s">
        <v>880</v>
      </c>
      <c r="G1378" s="244" t="s">
        <v>915</v>
      </c>
      <c r="H1378" s="244" t="s">
        <v>429</v>
      </c>
      <c r="I1378" s="288">
        <v>1</v>
      </c>
      <c r="J1378" s="244" t="s">
        <v>919</v>
      </c>
      <c r="K1378" s="244">
        <v>0.5</v>
      </c>
      <c r="L1378" s="244">
        <v>0.6</v>
      </c>
      <c r="M1378" s="244" t="s">
        <v>89</v>
      </c>
      <c r="N1378" s="244">
        <f t="shared" si="31"/>
        <v>0.3</v>
      </c>
      <c r="R1378" s="301"/>
      <c r="S1378" s="301"/>
      <c r="T1378" s="301"/>
      <c r="U1378" s="301"/>
      <c r="V1378" s="301"/>
      <c r="W1378" s="301"/>
      <c r="X1378" s="301"/>
      <c r="Y1378" s="301"/>
      <c r="Z1378" s="301"/>
      <c r="AA1378" s="301"/>
      <c r="AB1378" s="301"/>
      <c r="AC1378" s="301"/>
      <c r="AD1378" s="301"/>
      <c r="AE1378" s="301"/>
      <c r="AF1378" s="301"/>
      <c r="AG1378" s="301"/>
      <c r="AH1378" s="301"/>
      <c r="AI1378" s="301"/>
    </row>
    <row r="1379" spans="1:35" ht="20.100000000000001" hidden="1" customHeight="1" x14ac:dyDescent="0.2">
      <c r="A1379" s="240">
        <v>477</v>
      </c>
      <c r="B1379" s="309" t="s">
        <v>403</v>
      </c>
      <c r="C1379" s="310" t="s">
        <v>432</v>
      </c>
      <c r="D1379" s="310" t="s">
        <v>427</v>
      </c>
      <c r="E1379" s="309">
        <v>620996.66201642773</v>
      </c>
      <c r="F1379" s="310" t="s">
        <v>880</v>
      </c>
      <c r="G1379" s="244" t="s">
        <v>915</v>
      </c>
      <c r="H1379" s="244" t="s">
        <v>429</v>
      </c>
      <c r="I1379" s="288">
        <v>1</v>
      </c>
      <c r="J1379" s="244" t="s">
        <v>919</v>
      </c>
      <c r="K1379" s="244">
        <v>0.5</v>
      </c>
      <c r="L1379" s="244">
        <v>0.6</v>
      </c>
      <c r="M1379" s="244" t="s">
        <v>89</v>
      </c>
      <c r="N1379" s="244">
        <f t="shared" si="31"/>
        <v>0.3</v>
      </c>
      <c r="R1379" s="301"/>
      <c r="S1379" s="301"/>
      <c r="T1379" s="301"/>
      <c r="U1379" s="301"/>
      <c r="V1379" s="301"/>
      <c r="W1379" s="301"/>
      <c r="X1379" s="301"/>
      <c r="Y1379" s="301"/>
      <c r="Z1379" s="301"/>
      <c r="AA1379" s="301"/>
      <c r="AB1379" s="301"/>
      <c r="AC1379" s="301"/>
      <c r="AD1379" s="301"/>
      <c r="AE1379" s="301"/>
      <c r="AF1379" s="301"/>
      <c r="AG1379" s="301"/>
      <c r="AH1379" s="301"/>
      <c r="AI1379" s="301"/>
    </row>
    <row r="1380" spans="1:35" ht="20.100000000000001" hidden="1" customHeight="1" x14ac:dyDescent="0.2">
      <c r="A1380" s="240">
        <v>478</v>
      </c>
      <c r="B1380" s="309" t="s">
        <v>403</v>
      </c>
      <c r="C1380" s="310" t="s">
        <v>426</v>
      </c>
      <c r="D1380" s="310" t="s">
        <v>427</v>
      </c>
      <c r="E1380" s="309">
        <v>620996.68351482821</v>
      </c>
      <c r="F1380" s="310" t="s">
        <v>880</v>
      </c>
      <c r="G1380" s="244" t="s">
        <v>915</v>
      </c>
      <c r="H1380" s="244" t="s">
        <v>429</v>
      </c>
      <c r="I1380" s="288">
        <v>1</v>
      </c>
      <c r="J1380" s="244" t="s">
        <v>919</v>
      </c>
      <c r="K1380" s="244">
        <v>0.5</v>
      </c>
      <c r="L1380" s="244">
        <v>0.6</v>
      </c>
      <c r="M1380" s="244" t="s">
        <v>89</v>
      </c>
      <c r="N1380" s="244">
        <f t="shared" si="31"/>
        <v>0.3</v>
      </c>
      <c r="R1380" s="301"/>
      <c r="S1380" s="301"/>
      <c r="T1380" s="301"/>
      <c r="U1380" s="301"/>
      <c r="V1380" s="301"/>
      <c r="W1380" s="301"/>
      <c r="X1380" s="301"/>
      <c r="Y1380" s="301"/>
      <c r="Z1380" s="301"/>
      <c r="AA1380" s="301"/>
      <c r="AB1380" s="301"/>
      <c r="AC1380" s="301"/>
      <c r="AD1380" s="301"/>
      <c r="AE1380" s="301"/>
      <c r="AF1380" s="301"/>
      <c r="AG1380" s="301"/>
      <c r="AH1380" s="301"/>
      <c r="AI1380" s="301"/>
    </row>
    <row r="1381" spans="1:35" ht="20.100000000000001" hidden="1" customHeight="1" x14ac:dyDescent="0.2">
      <c r="A1381" s="240">
        <v>479</v>
      </c>
      <c r="B1381" s="309" t="s">
        <v>403</v>
      </c>
      <c r="C1381" s="310" t="s">
        <v>426</v>
      </c>
      <c r="D1381" s="310" t="s">
        <v>427</v>
      </c>
      <c r="E1381" s="309">
        <v>620998.0302564851</v>
      </c>
      <c r="F1381" s="310" t="s">
        <v>880</v>
      </c>
      <c r="G1381" s="244" t="s">
        <v>915</v>
      </c>
      <c r="H1381" s="244" t="s">
        <v>429</v>
      </c>
      <c r="I1381" s="288">
        <v>1</v>
      </c>
      <c r="J1381" s="244" t="s">
        <v>919</v>
      </c>
      <c r="K1381" s="244">
        <v>0.5</v>
      </c>
      <c r="L1381" s="244">
        <v>0.6</v>
      </c>
      <c r="M1381" s="244" t="s">
        <v>89</v>
      </c>
      <c r="N1381" s="244">
        <f t="shared" si="31"/>
        <v>0.3</v>
      </c>
      <c r="R1381" s="301"/>
      <c r="S1381" s="301"/>
      <c r="T1381" s="301"/>
      <c r="U1381" s="301"/>
      <c r="V1381" s="301"/>
      <c r="W1381" s="301"/>
      <c r="X1381" s="301"/>
      <c r="Y1381" s="301"/>
      <c r="Z1381" s="301"/>
      <c r="AA1381" s="301"/>
      <c r="AB1381" s="301"/>
      <c r="AC1381" s="301"/>
      <c r="AD1381" s="301"/>
      <c r="AE1381" s="301"/>
      <c r="AF1381" s="301"/>
      <c r="AG1381" s="301"/>
      <c r="AH1381" s="301"/>
      <c r="AI1381" s="301"/>
    </row>
    <row r="1382" spans="1:35" ht="20.100000000000001" hidden="1" customHeight="1" x14ac:dyDescent="0.2">
      <c r="A1382" s="240">
        <v>480</v>
      </c>
      <c r="B1382" s="309" t="s">
        <v>403</v>
      </c>
      <c r="C1382" s="310" t="s">
        <v>426</v>
      </c>
      <c r="D1382" s="310" t="s">
        <v>427</v>
      </c>
      <c r="E1382" s="309">
        <v>620998.11860315024</v>
      </c>
      <c r="F1382" s="310" t="s">
        <v>880</v>
      </c>
      <c r="G1382" s="244" t="s">
        <v>915</v>
      </c>
      <c r="H1382" s="244" t="s">
        <v>429</v>
      </c>
      <c r="I1382" s="288">
        <v>1</v>
      </c>
      <c r="J1382" s="244" t="s">
        <v>919</v>
      </c>
      <c r="K1382" s="244">
        <v>0.5</v>
      </c>
      <c r="L1382" s="244">
        <v>0.6</v>
      </c>
      <c r="M1382" s="244" t="s">
        <v>89</v>
      </c>
      <c r="N1382" s="244">
        <f t="shared" si="31"/>
        <v>0.3</v>
      </c>
      <c r="R1382" s="301"/>
      <c r="S1382" s="301"/>
      <c r="T1382" s="301"/>
      <c r="U1382" s="301"/>
      <c r="V1382" s="301"/>
      <c r="W1382" s="301"/>
      <c r="X1382" s="301"/>
      <c r="Y1382" s="301"/>
      <c r="Z1382" s="301"/>
      <c r="AA1382" s="301"/>
      <c r="AB1382" s="301"/>
      <c r="AC1382" s="301"/>
      <c r="AD1382" s="301"/>
      <c r="AE1382" s="301"/>
      <c r="AF1382" s="301"/>
      <c r="AG1382" s="301"/>
      <c r="AH1382" s="301"/>
      <c r="AI1382" s="301"/>
    </row>
    <row r="1383" spans="1:35" ht="20.100000000000001" hidden="1" customHeight="1" x14ac:dyDescent="0.2">
      <c r="A1383" s="240">
        <v>481</v>
      </c>
      <c r="B1383" s="309" t="s">
        <v>403</v>
      </c>
      <c r="C1383" s="310" t="s">
        <v>426</v>
      </c>
      <c r="D1383" s="310" t="s">
        <v>427</v>
      </c>
      <c r="E1383" s="309">
        <v>620998.82584407355</v>
      </c>
      <c r="F1383" s="310" t="s">
        <v>880</v>
      </c>
      <c r="G1383" s="244" t="s">
        <v>915</v>
      </c>
      <c r="H1383" s="244" t="s">
        <v>429</v>
      </c>
      <c r="I1383" s="288">
        <v>1</v>
      </c>
      <c r="J1383" s="244" t="s">
        <v>919</v>
      </c>
      <c r="K1383" s="244">
        <v>0.5</v>
      </c>
      <c r="L1383" s="244">
        <v>0.6</v>
      </c>
      <c r="M1383" s="244" t="s">
        <v>89</v>
      </c>
      <c r="N1383" s="244">
        <f t="shared" si="31"/>
        <v>0.3</v>
      </c>
      <c r="R1383" s="301"/>
      <c r="S1383" s="301"/>
      <c r="T1383" s="301"/>
      <c r="U1383" s="301"/>
      <c r="V1383" s="301"/>
      <c r="W1383" s="301"/>
      <c r="X1383" s="301"/>
      <c r="Y1383" s="301"/>
      <c r="Z1383" s="301"/>
      <c r="AA1383" s="301"/>
      <c r="AB1383" s="301"/>
      <c r="AC1383" s="301"/>
      <c r="AD1383" s="301"/>
      <c r="AE1383" s="301"/>
      <c r="AF1383" s="301"/>
      <c r="AG1383" s="301"/>
      <c r="AH1383" s="301"/>
      <c r="AI1383" s="301"/>
    </row>
    <row r="1384" spans="1:35" ht="20.100000000000001" hidden="1" customHeight="1" x14ac:dyDescent="0.2">
      <c r="A1384" s="240">
        <v>482</v>
      </c>
      <c r="B1384" s="309" t="s">
        <v>403</v>
      </c>
      <c r="C1384" s="310" t="s">
        <v>426</v>
      </c>
      <c r="D1384" s="310" t="s">
        <v>427</v>
      </c>
      <c r="E1384" s="309">
        <v>621002.82401497406</v>
      </c>
      <c r="F1384" s="310" t="s">
        <v>888</v>
      </c>
      <c r="G1384" s="244" t="s">
        <v>918</v>
      </c>
      <c r="H1384" s="244" t="s">
        <v>429</v>
      </c>
      <c r="I1384" s="288">
        <v>1</v>
      </c>
      <c r="J1384" s="244" t="s">
        <v>919</v>
      </c>
      <c r="K1384" s="244">
        <v>0.5</v>
      </c>
      <c r="L1384" s="244">
        <v>0.9</v>
      </c>
      <c r="M1384" s="244" t="s">
        <v>89</v>
      </c>
      <c r="N1384" s="244">
        <f t="shared" si="31"/>
        <v>0.45</v>
      </c>
      <c r="R1384" s="301"/>
      <c r="S1384" s="301"/>
      <c r="T1384" s="301"/>
      <c r="U1384" s="301"/>
      <c r="V1384" s="301"/>
      <c r="W1384" s="301"/>
      <c r="X1384" s="301"/>
      <c r="Y1384" s="301"/>
      <c r="Z1384" s="301"/>
      <c r="AA1384" s="301"/>
      <c r="AB1384" s="301"/>
      <c r="AC1384" s="301"/>
      <c r="AD1384" s="301"/>
      <c r="AE1384" s="301"/>
      <c r="AF1384" s="301"/>
      <c r="AG1384" s="301"/>
      <c r="AH1384" s="301"/>
      <c r="AI1384" s="301"/>
    </row>
    <row r="1385" spans="1:35" ht="20.100000000000001" hidden="1" customHeight="1" x14ac:dyDescent="0.2">
      <c r="A1385" s="240">
        <v>483</v>
      </c>
      <c r="B1385" s="309" t="s">
        <v>403</v>
      </c>
      <c r="C1385" s="310" t="s">
        <v>426</v>
      </c>
      <c r="D1385" s="310" t="s">
        <v>427</v>
      </c>
      <c r="E1385" s="309">
        <v>621005.08287119481</v>
      </c>
      <c r="F1385" s="310" t="s">
        <v>880</v>
      </c>
      <c r="G1385" s="244" t="s">
        <v>915</v>
      </c>
      <c r="H1385" s="244" t="s">
        <v>429</v>
      </c>
      <c r="I1385" s="288">
        <v>1</v>
      </c>
      <c r="J1385" s="244" t="s">
        <v>919</v>
      </c>
      <c r="K1385" s="244">
        <v>0.5</v>
      </c>
      <c r="L1385" s="244">
        <v>0.6</v>
      </c>
      <c r="M1385" s="244" t="s">
        <v>89</v>
      </c>
      <c r="N1385" s="244">
        <f t="shared" si="31"/>
        <v>0.3</v>
      </c>
      <c r="R1385" s="301"/>
      <c r="S1385" s="301"/>
      <c r="T1385" s="301"/>
      <c r="U1385" s="301"/>
      <c r="V1385" s="301"/>
      <c r="W1385" s="301"/>
      <c r="X1385" s="301"/>
      <c r="Y1385" s="301"/>
      <c r="Z1385" s="301"/>
      <c r="AA1385" s="301"/>
      <c r="AB1385" s="301"/>
      <c r="AC1385" s="301"/>
      <c r="AD1385" s="301"/>
      <c r="AE1385" s="301"/>
      <c r="AF1385" s="301"/>
      <c r="AG1385" s="301"/>
      <c r="AH1385" s="301"/>
      <c r="AI1385" s="301"/>
    </row>
    <row r="1386" spans="1:35" ht="20.100000000000001" hidden="1" customHeight="1" x14ac:dyDescent="0.2">
      <c r="A1386" s="240">
        <v>484</v>
      </c>
      <c r="B1386" s="309" t="s">
        <v>403</v>
      </c>
      <c r="C1386" s="310" t="s">
        <v>432</v>
      </c>
      <c r="D1386" s="310" t="s">
        <v>427</v>
      </c>
      <c r="E1386" s="309">
        <v>621006.00314762408</v>
      </c>
      <c r="F1386" s="310" t="s">
        <v>880</v>
      </c>
      <c r="G1386" s="244" t="s">
        <v>915</v>
      </c>
      <c r="H1386" s="244" t="s">
        <v>429</v>
      </c>
      <c r="I1386" s="288">
        <v>1</v>
      </c>
      <c r="J1386" s="244" t="s">
        <v>919</v>
      </c>
      <c r="K1386" s="244">
        <v>0.5</v>
      </c>
      <c r="L1386" s="244">
        <v>0.6</v>
      </c>
      <c r="M1386" s="244" t="s">
        <v>89</v>
      </c>
      <c r="N1386" s="244">
        <f t="shared" si="31"/>
        <v>0.3</v>
      </c>
      <c r="R1386" s="301"/>
      <c r="S1386" s="301"/>
      <c r="T1386" s="301"/>
      <c r="U1386" s="301"/>
      <c r="V1386" s="301"/>
      <c r="W1386" s="301"/>
      <c r="X1386" s="301"/>
      <c r="Y1386" s="301"/>
      <c r="Z1386" s="301"/>
      <c r="AA1386" s="301"/>
      <c r="AB1386" s="301"/>
      <c r="AC1386" s="301"/>
      <c r="AD1386" s="301"/>
      <c r="AE1386" s="301"/>
      <c r="AF1386" s="301"/>
      <c r="AG1386" s="301"/>
      <c r="AH1386" s="301"/>
      <c r="AI1386" s="301"/>
    </row>
    <row r="1387" spans="1:35" ht="20.100000000000001" hidden="1" customHeight="1" x14ac:dyDescent="0.2">
      <c r="A1387" s="240">
        <v>485</v>
      </c>
      <c r="B1387" s="309" t="s">
        <v>403</v>
      </c>
      <c r="C1387" s="310" t="s">
        <v>426</v>
      </c>
      <c r="D1387" s="310" t="s">
        <v>427</v>
      </c>
      <c r="E1387" s="309">
        <v>621011.20833751396</v>
      </c>
      <c r="F1387" s="310" t="s">
        <v>880</v>
      </c>
      <c r="G1387" s="244" t="s">
        <v>915</v>
      </c>
      <c r="H1387" s="244" t="s">
        <v>429</v>
      </c>
      <c r="I1387" s="288">
        <v>1</v>
      </c>
      <c r="J1387" s="244" t="s">
        <v>919</v>
      </c>
      <c r="K1387" s="244">
        <v>0.5</v>
      </c>
      <c r="L1387" s="244">
        <v>0.6</v>
      </c>
      <c r="M1387" s="244" t="s">
        <v>89</v>
      </c>
      <c r="N1387" s="244">
        <f t="shared" si="31"/>
        <v>0.3</v>
      </c>
      <c r="R1387" s="301"/>
      <c r="S1387" s="301"/>
      <c r="T1387" s="301"/>
      <c r="U1387" s="301"/>
      <c r="V1387" s="301"/>
      <c r="W1387" s="301"/>
      <c r="X1387" s="301"/>
      <c r="Y1387" s="301"/>
      <c r="Z1387" s="301"/>
      <c r="AA1387" s="301"/>
      <c r="AB1387" s="301"/>
      <c r="AC1387" s="301"/>
      <c r="AD1387" s="301"/>
      <c r="AE1387" s="301"/>
      <c r="AF1387" s="301"/>
      <c r="AG1387" s="301"/>
      <c r="AH1387" s="301"/>
      <c r="AI1387" s="301"/>
    </row>
    <row r="1388" spans="1:35" ht="20.100000000000001" hidden="1" customHeight="1" x14ac:dyDescent="0.2">
      <c r="A1388" s="240">
        <v>486</v>
      </c>
      <c r="B1388" s="309" t="s">
        <v>403</v>
      </c>
      <c r="C1388" s="310" t="s">
        <v>432</v>
      </c>
      <c r="D1388" s="310" t="s">
        <v>427</v>
      </c>
      <c r="E1388" s="309">
        <v>621013.26357424597</v>
      </c>
      <c r="F1388" s="310" t="s">
        <v>880</v>
      </c>
      <c r="G1388" s="244" t="s">
        <v>915</v>
      </c>
      <c r="H1388" s="244" t="s">
        <v>429</v>
      </c>
      <c r="I1388" s="288">
        <v>1</v>
      </c>
      <c r="J1388" s="244" t="s">
        <v>919</v>
      </c>
      <c r="K1388" s="244">
        <v>0.5</v>
      </c>
      <c r="L1388" s="244">
        <v>0.6</v>
      </c>
      <c r="M1388" s="244" t="s">
        <v>89</v>
      </c>
      <c r="N1388" s="244">
        <f t="shared" si="31"/>
        <v>0.3</v>
      </c>
      <c r="R1388" s="301"/>
      <c r="S1388" s="301"/>
      <c r="T1388" s="301"/>
      <c r="U1388" s="301"/>
      <c r="V1388" s="301"/>
      <c r="W1388" s="301"/>
      <c r="X1388" s="301"/>
      <c r="Y1388" s="301"/>
      <c r="Z1388" s="301"/>
      <c r="AA1388" s="301"/>
      <c r="AB1388" s="301"/>
      <c r="AC1388" s="301"/>
      <c r="AD1388" s="301"/>
      <c r="AE1388" s="301"/>
      <c r="AF1388" s="301"/>
      <c r="AG1388" s="301"/>
      <c r="AH1388" s="301"/>
      <c r="AI1388" s="301"/>
    </row>
    <row r="1389" spans="1:35" ht="20.100000000000001" hidden="1" customHeight="1" x14ac:dyDescent="0.2">
      <c r="A1389" s="240">
        <v>487</v>
      </c>
      <c r="B1389" s="309" t="s">
        <v>403</v>
      </c>
      <c r="C1389" s="310" t="s">
        <v>426</v>
      </c>
      <c r="D1389" s="310" t="s">
        <v>427</v>
      </c>
      <c r="E1389" s="309">
        <v>621013.85326360911</v>
      </c>
      <c r="F1389" s="310" t="s">
        <v>880</v>
      </c>
      <c r="G1389" s="244" t="s">
        <v>915</v>
      </c>
      <c r="H1389" s="244" t="s">
        <v>429</v>
      </c>
      <c r="I1389" s="288">
        <v>1</v>
      </c>
      <c r="J1389" s="244" t="s">
        <v>919</v>
      </c>
      <c r="K1389" s="244">
        <v>0.5</v>
      </c>
      <c r="L1389" s="244">
        <v>0.6</v>
      </c>
      <c r="M1389" s="244" t="s">
        <v>89</v>
      </c>
      <c r="N1389" s="244">
        <f t="shared" si="31"/>
        <v>0.3</v>
      </c>
      <c r="R1389" s="301"/>
      <c r="S1389" s="301"/>
      <c r="T1389" s="301"/>
      <c r="U1389" s="301"/>
      <c r="V1389" s="301"/>
      <c r="W1389" s="301"/>
      <c r="X1389" s="301"/>
      <c r="Y1389" s="301"/>
      <c r="Z1389" s="301"/>
      <c r="AA1389" s="301"/>
      <c r="AB1389" s="301"/>
      <c r="AC1389" s="301"/>
      <c r="AD1389" s="301"/>
      <c r="AE1389" s="301"/>
      <c r="AF1389" s="301"/>
      <c r="AG1389" s="301"/>
      <c r="AH1389" s="301"/>
      <c r="AI1389" s="301"/>
    </row>
    <row r="1390" spans="1:35" ht="20.100000000000001" hidden="1" customHeight="1" x14ac:dyDescent="0.2">
      <c r="A1390" s="240">
        <v>488</v>
      </c>
      <c r="B1390" s="309" t="s">
        <v>403</v>
      </c>
      <c r="C1390" s="310" t="s">
        <v>426</v>
      </c>
      <c r="D1390" s="310" t="s">
        <v>427</v>
      </c>
      <c r="E1390" s="309">
        <v>621015.55051481037</v>
      </c>
      <c r="F1390" s="310" t="s">
        <v>880</v>
      </c>
      <c r="G1390" s="244" t="s">
        <v>915</v>
      </c>
      <c r="H1390" s="244" t="s">
        <v>869</v>
      </c>
      <c r="I1390" s="288">
        <v>1</v>
      </c>
      <c r="J1390" s="244" t="s">
        <v>919</v>
      </c>
      <c r="K1390" s="244">
        <v>0.5</v>
      </c>
      <c r="L1390" s="244">
        <v>0.6</v>
      </c>
      <c r="M1390" s="244" t="s">
        <v>89</v>
      </c>
      <c r="N1390" s="244">
        <f t="shared" si="31"/>
        <v>0.3</v>
      </c>
      <c r="R1390" s="301"/>
      <c r="S1390" s="301"/>
      <c r="T1390" s="301"/>
      <c r="U1390" s="301"/>
      <c r="V1390" s="301"/>
      <c r="W1390" s="301"/>
      <c r="X1390" s="301"/>
      <c r="Y1390" s="301"/>
      <c r="Z1390" s="301"/>
      <c r="AA1390" s="301"/>
      <c r="AB1390" s="301"/>
      <c r="AC1390" s="301"/>
      <c r="AD1390" s="301"/>
      <c r="AE1390" s="301"/>
      <c r="AF1390" s="301"/>
      <c r="AG1390" s="301"/>
      <c r="AH1390" s="301"/>
      <c r="AI1390" s="301"/>
    </row>
    <row r="1391" spans="1:35" ht="20.100000000000001" hidden="1" customHeight="1" x14ac:dyDescent="0.2">
      <c r="A1391" s="240">
        <v>489</v>
      </c>
      <c r="B1391" s="309" t="s">
        <v>403</v>
      </c>
      <c r="C1391" s="310" t="s">
        <v>426</v>
      </c>
      <c r="D1391" s="310" t="s">
        <v>427</v>
      </c>
      <c r="E1391" s="309">
        <v>621015.55553329911</v>
      </c>
      <c r="F1391" s="310" t="s">
        <v>880</v>
      </c>
      <c r="G1391" s="244" t="s">
        <v>915</v>
      </c>
      <c r="H1391" s="244" t="s">
        <v>429</v>
      </c>
      <c r="I1391" s="288">
        <v>1</v>
      </c>
      <c r="J1391" s="244" t="s">
        <v>919</v>
      </c>
      <c r="K1391" s="244">
        <v>0.5</v>
      </c>
      <c r="L1391" s="244">
        <v>0.6</v>
      </c>
      <c r="M1391" s="244" t="s">
        <v>89</v>
      </c>
      <c r="N1391" s="244">
        <f t="shared" si="31"/>
        <v>0.3</v>
      </c>
      <c r="R1391" s="301"/>
      <c r="S1391" s="301"/>
      <c r="T1391" s="301"/>
      <c r="U1391" s="301"/>
      <c r="V1391" s="301"/>
      <c r="W1391" s="301"/>
      <c r="X1391" s="301"/>
      <c r="Y1391" s="301"/>
      <c r="Z1391" s="301"/>
      <c r="AA1391" s="301"/>
      <c r="AB1391" s="301"/>
      <c r="AC1391" s="301"/>
      <c r="AD1391" s="301"/>
      <c r="AE1391" s="301"/>
      <c r="AF1391" s="301"/>
      <c r="AG1391" s="301"/>
      <c r="AH1391" s="301"/>
      <c r="AI1391" s="301"/>
    </row>
    <row r="1392" spans="1:35" ht="20.100000000000001" hidden="1" customHeight="1" x14ac:dyDescent="0.2">
      <c r="A1392" s="240">
        <v>490</v>
      </c>
      <c r="B1392" s="309" t="s">
        <v>403</v>
      </c>
      <c r="C1392" s="310" t="s">
        <v>432</v>
      </c>
      <c r="D1392" s="310" t="s">
        <v>427</v>
      </c>
      <c r="E1392" s="309">
        <v>621022.95145347202</v>
      </c>
      <c r="F1392" s="310" t="s">
        <v>880</v>
      </c>
      <c r="G1392" s="244" t="s">
        <v>915</v>
      </c>
      <c r="H1392" s="244" t="s">
        <v>429</v>
      </c>
      <c r="I1392" s="288">
        <v>1</v>
      </c>
      <c r="J1392" s="244" t="s">
        <v>919</v>
      </c>
      <c r="K1392" s="244">
        <v>0.5</v>
      </c>
      <c r="L1392" s="244">
        <v>0.6</v>
      </c>
      <c r="M1392" s="244" t="s">
        <v>89</v>
      </c>
      <c r="N1392" s="244">
        <f t="shared" si="31"/>
        <v>0.3</v>
      </c>
      <c r="R1392" s="301"/>
      <c r="S1392" s="301"/>
      <c r="T1392" s="301"/>
      <c r="U1392" s="301"/>
      <c r="V1392" s="301"/>
      <c r="W1392" s="301"/>
      <c r="X1392" s="301"/>
      <c r="Y1392" s="301"/>
      <c r="Z1392" s="301"/>
      <c r="AA1392" s="301"/>
      <c r="AB1392" s="301"/>
      <c r="AC1392" s="301"/>
      <c r="AD1392" s="301"/>
      <c r="AE1392" s="301"/>
      <c r="AF1392" s="301"/>
      <c r="AG1392" s="301"/>
      <c r="AH1392" s="301"/>
      <c r="AI1392" s="301"/>
    </row>
    <row r="1393" spans="1:35" ht="20.100000000000001" hidden="1" customHeight="1" x14ac:dyDescent="0.2">
      <c r="A1393" s="240">
        <v>491</v>
      </c>
      <c r="B1393" s="309" t="s">
        <v>403</v>
      </c>
      <c r="C1393" s="310" t="s">
        <v>426</v>
      </c>
      <c r="D1393" s="310" t="s">
        <v>427</v>
      </c>
      <c r="E1393" s="309">
        <v>621029.82356629451</v>
      </c>
      <c r="F1393" s="242" t="s">
        <v>886</v>
      </c>
      <c r="G1393" s="244" t="s">
        <v>978</v>
      </c>
      <c r="H1393" s="244" t="s">
        <v>429</v>
      </c>
      <c r="I1393" s="288">
        <v>1</v>
      </c>
      <c r="J1393" s="244" t="s">
        <v>873</v>
      </c>
      <c r="K1393" s="244">
        <v>1.2</v>
      </c>
      <c r="L1393" s="244">
        <v>3</v>
      </c>
      <c r="M1393" s="244" t="s">
        <v>89</v>
      </c>
      <c r="N1393" s="244">
        <f t="shared" si="31"/>
        <v>3.5999999999999996</v>
      </c>
      <c r="R1393" s="301"/>
      <c r="S1393" s="301"/>
      <c r="T1393" s="301"/>
      <c r="U1393" s="301"/>
      <c r="V1393" s="301"/>
      <c r="W1393" s="301"/>
      <c r="X1393" s="301"/>
      <c r="Y1393" s="301"/>
      <c r="Z1393" s="301"/>
      <c r="AA1393" s="301"/>
      <c r="AB1393" s="301"/>
      <c r="AC1393" s="301"/>
      <c r="AD1393" s="301"/>
      <c r="AE1393" s="301"/>
      <c r="AF1393" s="301"/>
      <c r="AG1393" s="301"/>
      <c r="AH1393" s="301"/>
      <c r="AI1393" s="301"/>
    </row>
    <row r="1394" spans="1:35" ht="20.100000000000001" hidden="1" customHeight="1" x14ac:dyDescent="0.2">
      <c r="A1394" s="240">
        <v>492</v>
      </c>
      <c r="B1394" s="309" t="s">
        <v>403</v>
      </c>
      <c r="C1394" s="310" t="s">
        <v>432</v>
      </c>
      <c r="D1394" s="310" t="s">
        <v>427</v>
      </c>
      <c r="E1394" s="309">
        <v>621031.17681298172</v>
      </c>
      <c r="F1394" s="310" t="s">
        <v>880</v>
      </c>
      <c r="G1394" s="244" t="s">
        <v>915</v>
      </c>
      <c r="H1394" s="244" t="s">
        <v>429</v>
      </c>
      <c r="I1394" s="288">
        <v>1</v>
      </c>
      <c r="J1394" s="244" t="s">
        <v>919</v>
      </c>
      <c r="K1394" s="244">
        <v>0.5</v>
      </c>
      <c r="L1394" s="244">
        <v>0.6</v>
      </c>
      <c r="M1394" s="244" t="s">
        <v>89</v>
      </c>
      <c r="N1394" s="244">
        <f t="shared" si="31"/>
        <v>0.3</v>
      </c>
      <c r="R1394" s="301"/>
      <c r="S1394" s="301"/>
      <c r="T1394" s="301"/>
      <c r="U1394" s="301"/>
      <c r="V1394" s="301"/>
      <c r="W1394" s="301"/>
      <c r="X1394" s="301"/>
      <c r="Y1394" s="301"/>
      <c r="Z1394" s="301"/>
      <c r="AA1394" s="301"/>
      <c r="AB1394" s="301"/>
      <c r="AC1394" s="301"/>
      <c r="AD1394" s="301"/>
      <c r="AE1394" s="301"/>
      <c r="AF1394" s="301"/>
      <c r="AG1394" s="301"/>
      <c r="AH1394" s="301"/>
      <c r="AI1394" s="301"/>
    </row>
    <row r="1395" spans="1:35" ht="20.100000000000001" hidden="1" customHeight="1" x14ac:dyDescent="0.2">
      <c r="A1395" s="240">
        <v>493</v>
      </c>
      <c r="B1395" s="309" t="s">
        <v>403</v>
      </c>
      <c r="C1395" s="310" t="s">
        <v>426</v>
      </c>
      <c r="D1395" s="310" t="s">
        <v>427</v>
      </c>
      <c r="E1395" s="309">
        <v>621056.14101335546</v>
      </c>
      <c r="F1395" s="310" t="s">
        <v>879</v>
      </c>
      <c r="G1395" s="244" t="s">
        <v>992</v>
      </c>
      <c r="H1395" s="244" t="s">
        <v>429</v>
      </c>
      <c r="I1395" s="288">
        <v>1</v>
      </c>
      <c r="J1395" s="244" t="s">
        <v>919</v>
      </c>
      <c r="K1395" s="244" t="s">
        <v>89</v>
      </c>
      <c r="L1395" s="244" t="s">
        <v>89</v>
      </c>
      <c r="M1395" s="244">
        <v>1</v>
      </c>
      <c r="N1395" s="244">
        <f t="shared" si="31"/>
        <v>0.78539816339744828</v>
      </c>
      <c r="R1395" s="301"/>
      <c r="S1395" s="301"/>
      <c r="T1395" s="301"/>
      <c r="U1395" s="301"/>
      <c r="V1395" s="301"/>
      <c r="W1395" s="301"/>
      <c r="X1395" s="301"/>
      <c r="Y1395" s="301"/>
      <c r="Z1395" s="301"/>
      <c r="AA1395" s="301"/>
      <c r="AB1395" s="301"/>
      <c r="AC1395" s="301"/>
      <c r="AD1395" s="301"/>
      <c r="AE1395" s="301"/>
      <c r="AF1395" s="301"/>
      <c r="AG1395" s="301"/>
      <c r="AH1395" s="301"/>
      <c r="AI1395" s="301"/>
    </row>
    <row r="1396" spans="1:35" ht="20.100000000000001" hidden="1" customHeight="1" x14ac:dyDescent="0.2">
      <c r="A1396" s="240">
        <v>494</v>
      </c>
      <c r="B1396" s="309" t="s">
        <v>403</v>
      </c>
      <c r="C1396" s="310" t="s">
        <v>426</v>
      </c>
      <c r="D1396" s="310" t="s">
        <v>427</v>
      </c>
      <c r="E1396" s="309">
        <v>621069.75580639881</v>
      </c>
      <c r="F1396" s="310" t="s">
        <v>871</v>
      </c>
      <c r="G1396" s="244" t="s">
        <v>914</v>
      </c>
      <c r="H1396" s="244" t="s">
        <v>429</v>
      </c>
      <c r="I1396" s="288">
        <v>1</v>
      </c>
      <c r="J1396" s="244" t="s">
        <v>919</v>
      </c>
      <c r="K1396" s="244">
        <v>1</v>
      </c>
      <c r="L1396" s="244">
        <v>1</v>
      </c>
      <c r="M1396" s="244" t="s">
        <v>89</v>
      </c>
      <c r="N1396" s="244">
        <f t="shared" si="31"/>
        <v>1</v>
      </c>
      <c r="R1396" s="301"/>
      <c r="S1396" s="301"/>
      <c r="T1396" s="301"/>
      <c r="U1396" s="301"/>
      <c r="V1396" s="301"/>
      <c r="W1396" s="301"/>
      <c r="X1396" s="301"/>
      <c r="Y1396" s="301"/>
      <c r="Z1396" s="301"/>
      <c r="AA1396" s="301"/>
      <c r="AB1396" s="301"/>
      <c r="AC1396" s="301"/>
      <c r="AD1396" s="301"/>
      <c r="AE1396" s="301"/>
      <c r="AF1396" s="301"/>
      <c r="AG1396" s="301"/>
      <c r="AH1396" s="301"/>
      <c r="AI1396" s="301"/>
    </row>
    <row r="1397" spans="1:35" ht="20.100000000000001" hidden="1" customHeight="1" x14ac:dyDescent="0.2">
      <c r="A1397" s="240">
        <v>495</v>
      </c>
      <c r="B1397" s="309" t="s">
        <v>403</v>
      </c>
      <c r="C1397" s="310" t="s">
        <v>426</v>
      </c>
      <c r="D1397" s="310" t="s">
        <v>427</v>
      </c>
      <c r="E1397" s="309">
        <v>621118.99901125673</v>
      </c>
      <c r="F1397" s="310" t="s">
        <v>880</v>
      </c>
      <c r="G1397" s="244" t="s">
        <v>915</v>
      </c>
      <c r="H1397" s="244" t="s">
        <v>870</v>
      </c>
      <c r="I1397" s="288">
        <v>1</v>
      </c>
      <c r="J1397" s="244" t="s">
        <v>919</v>
      </c>
      <c r="K1397" s="244">
        <v>0.5</v>
      </c>
      <c r="L1397" s="244">
        <v>0.6</v>
      </c>
      <c r="M1397" s="244" t="s">
        <v>89</v>
      </c>
      <c r="N1397" s="244">
        <f t="shared" si="31"/>
        <v>0.3</v>
      </c>
      <c r="R1397" s="301"/>
      <c r="S1397" s="301"/>
      <c r="T1397" s="301"/>
      <c r="U1397" s="301"/>
      <c r="V1397" s="301"/>
      <c r="W1397" s="301"/>
      <c r="X1397" s="301"/>
      <c r="Y1397" s="301"/>
      <c r="Z1397" s="301"/>
      <c r="AA1397" s="301"/>
      <c r="AB1397" s="301"/>
      <c r="AC1397" s="301"/>
      <c r="AD1397" s="301"/>
      <c r="AE1397" s="301"/>
      <c r="AF1397" s="301"/>
      <c r="AG1397" s="301"/>
      <c r="AH1397" s="301"/>
      <c r="AI1397" s="301"/>
    </row>
    <row r="1398" spans="1:35" ht="20.100000000000001" hidden="1" customHeight="1" x14ac:dyDescent="0.2">
      <c r="A1398" s="240">
        <v>496</v>
      </c>
      <c r="B1398" s="309" t="s">
        <v>403</v>
      </c>
      <c r="C1398" s="310" t="s">
        <v>426</v>
      </c>
      <c r="D1398" s="310" t="s">
        <v>427</v>
      </c>
      <c r="E1398" s="309">
        <v>621126.00120022171</v>
      </c>
      <c r="F1398" s="310" t="s">
        <v>880</v>
      </c>
      <c r="G1398" s="244" t="s">
        <v>915</v>
      </c>
      <c r="H1398" s="244" t="s">
        <v>429</v>
      </c>
      <c r="I1398" s="288">
        <v>1</v>
      </c>
      <c r="J1398" s="244" t="s">
        <v>919</v>
      </c>
      <c r="K1398" s="244">
        <v>0.5</v>
      </c>
      <c r="L1398" s="244">
        <v>0.6</v>
      </c>
      <c r="M1398" s="244" t="s">
        <v>89</v>
      </c>
      <c r="N1398" s="244">
        <f t="shared" si="31"/>
        <v>0.3</v>
      </c>
      <c r="R1398" s="301"/>
      <c r="S1398" s="301"/>
      <c r="T1398" s="301"/>
      <c r="U1398" s="301"/>
      <c r="V1398" s="301"/>
      <c r="W1398" s="301"/>
      <c r="X1398" s="301"/>
      <c r="Y1398" s="301"/>
      <c r="Z1398" s="301"/>
      <c r="AA1398" s="301"/>
      <c r="AB1398" s="301"/>
      <c r="AC1398" s="301"/>
      <c r="AD1398" s="301"/>
      <c r="AE1398" s="301"/>
      <c r="AF1398" s="301"/>
      <c r="AG1398" s="301"/>
      <c r="AH1398" s="301"/>
      <c r="AI1398" s="301"/>
    </row>
    <row r="1399" spans="1:35" ht="20.100000000000001" hidden="1" customHeight="1" x14ac:dyDescent="0.2">
      <c r="A1399" s="240">
        <v>497</v>
      </c>
      <c r="B1399" s="309" t="s">
        <v>403</v>
      </c>
      <c r="C1399" s="310" t="s">
        <v>426</v>
      </c>
      <c r="D1399" s="310" t="s">
        <v>427</v>
      </c>
      <c r="E1399" s="309">
        <v>621126.79210520443</v>
      </c>
      <c r="F1399" s="310" t="s">
        <v>880</v>
      </c>
      <c r="G1399" s="244" t="s">
        <v>915</v>
      </c>
      <c r="H1399" s="244" t="s">
        <v>429</v>
      </c>
      <c r="I1399" s="288">
        <v>1</v>
      </c>
      <c r="J1399" s="244" t="s">
        <v>919</v>
      </c>
      <c r="K1399" s="244">
        <v>0.5</v>
      </c>
      <c r="L1399" s="244">
        <v>0.6</v>
      </c>
      <c r="M1399" s="244" t="s">
        <v>89</v>
      </c>
      <c r="N1399" s="244">
        <f t="shared" si="31"/>
        <v>0.3</v>
      </c>
      <c r="R1399" s="301"/>
      <c r="S1399" s="301"/>
      <c r="T1399" s="301"/>
      <c r="U1399" s="301"/>
      <c r="V1399" s="301"/>
      <c r="W1399" s="301"/>
      <c r="X1399" s="301"/>
      <c r="Y1399" s="301"/>
      <c r="Z1399" s="301"/>
      <c r="AA1399" s="301"/>
      <c r="AB1399" s="301"/>
      <c r="AC1399" s="301"/>
      <c r="AD1399" s="301"/>
      <c r="AE1399" s="301"/>
      <c r="AF1399" s="301"/>
      <c r="AG1399" s="301"/>
      <c r="AH1399" s="301"/>
      <c r="AI1399" s="301"/>
    </row>
    <row r="1400" spans="1:35" ht="20.100000000000001" hidden="1" customHeight="1" x14ac:dyDescent="0.2">
      <c r="A1400" s="240">
        <v>498</v>
      </c>
      <c r="B1400" s="309" t="s">
        <v>403</v>
      </c>
      <c r="C1400" s="310" t="s">
        <v>426</v>
      </c>
      <c r="D1400" s="310" t="s">
        <v>427</v>
      </c>
      <c r="E1400" s="309">
        <v>621135.39555336605</v>
      </c>
      <c r="F1400" s="310" t="s">
        <v>880</v>
      </c>
      <c r="G1400" s="244" t="s">
        <v>915</v>
      </c>
      <c r="H1400" s="244" t="s">
        <v>429</v>
      </c>
      <c r="I1400" s="288">
        <v>1</v>
      </c>
      <c r="J1400" s="244" t="s">
        <v>919</v>
      </c>
      <c r="K1400" s="244">
        <v>0.5</v>
      </c>
      <c r="L1400" s="244">
        <v>0.6</v>
      </c>
      <c r="M1400" s="244" t="s">
        <v>89</v>
      </c>
      <c r="N1400" s="244">
        <f t="shared" si="31"/>
        <v>0.3</v>
      </c>
      <c r="R1400" s="301"/>
      <c r="S1400" s="301"/>
      <c r="T1400" s="301"/>
      <c r="U1400" s="301"/>
      <c r="V1400" s="301"/>
      <c r="W1400" s="301"/>
      <c r="X1400" s="301"/>
      <c r="Y1400" s="301"/>
      <c r="Z1400" s="301"/>
      <c r="AA1400" s="301"/>
      <c r="AB1400" s="301"/>
      <c r="AC1400" s="301"/>
      <c r="AD1400" s="301"/>
      <c r="AE1400" s="301"/>
      <c r="AF1400" s="301"/>
      <c r="AG1400" s="301"/>
      <c r="AH1400" s="301"/>
      <c r="AI1400" s="301"/>
    </row>
    <row r="1401" spans="1:35" ht="20.100000000000001" hidden="1" customHeight="1" x14ac:dyDescent="0.2">
      <c r="A1401" s="240">
        <v>499</v>
      </c>
      <c r="B1401" s="309" t="s">
        <v>403</v>
      </c>
      <c r="C1401" s="310" t="s">
        <v>426</v>
      </c>
      <c r="D1401" s="310" t="s">
        <v>427</v>
      </c>
      <c r="E1401" s="309">
        <v>621137.23570165946</v>
      </c>
      <c r="F1401" s="310" t="s">
        <v>880</v>
      </c>
      <c r="G1401" s="244" t="s">
        <v>915</v>
      </c>
      <c r="H1401" s="244" t="s">
        <v>429</v>
      </c>
      <c r="I1401" s="288">
        <v>1</v>
      </c>
      <c r="J1401" s="244" t="s">
        <v>919</v>
      </c>
      <c r="K1401" s="244">
        <v>0.5</v>
      </c>
      <c r="L1401" s="244">
        <v>0.6</v>
      </c>
      <c r="M1401" s="244" t="s">
        <v>89</v>
      </c>
      <c r="N1401" s="244">
        <f t="shared" si="31"/>
        <v>0.3</v>
      </c>
      <c r="R1401" s="301"/>
      <c r="S1401" s="301"/>
      <c r="T1401" s="301"/>
      <c r="U1401" s="301"/>
      <c r="V1401" s="301"/>
      <c r="W1401" s="301"/>
      <c r="X1401" s="301"/>
      <c r="Y1401" s="301"/>
      <c r="Z1401" s="301"/>
      <c r="AA1401" s="301"/>
      <c r="AB1401" s="301"/>
      <c r="AC1401" s="301"/>
      <c r="AD1401" s="301"/>
      <c r="AE1401" s="301"/>
      <c r="AF1401" s="301"/>
      <c r="AG1401" s="301"/>
      <c r="AH1401" s="301"/>
      <c r="AI1401" s="301"/>
    </row>
    <row r="1402" spans="1:35" ht="20.100000000000001" hidden="1" customHeight="1" x14ac:dyDescent="0.2">
      <c r="A1402" s="240">
        <v>500</v>
      </c>
      <c r="B1402" s="309" t="s">
        <v>403</v>
      </c>
      <c r="C1402" s="310" t="s">
        <v>426</v>
      </c>
      <c r="D1402" s="310" t="s">
        <v>427</v>
      </c>
      <c r="E1402" s="309">
        <v>621144.18075003987</v>
      </c>
      <c r="F1402" s="310" t="s">
        <v>880</v>
      </c>
      <c r="G1402" s="244" t="s">
        <v>915</v>
      </c>
      <c r="H1402" s="244" t="s">
        <v>429</v>
      </c>
      <c r="I1402" s="288">
        <v>1</v>
      </c>
      <c r="J1402" s="244" t="s">
        <v>919</v>
      </c>
      <c r="K1402" s="244">
        <v>0.5</v>
      </c>
      <c r="L1402" s="244">
        <v>0.6</v>
      </c>
      <c r="M1402" s="244" t="s">
        <v>89</v>
      </c>
      <c r="N1402" s="244">
        <f t="shared" si="31"/>
        <v>0.3</v>
      </c>
      <c r="R1402" s="301"/>
      <c r="S1402" s="301"/>
      <c r="T1402" s="301"/>
      <c r="U1402" s="301"/>
      <c r="V1402" s="301"/>
      <c r="W1402" s="301"/>
      <c r="X1402" s="301"/>
      <c r="Y1402" s="301"/>
      <c r="Z1402" s="301"/>
      <c r="AA1402" s="301"/>
      <c r="AB1402" s="301"/>
      <c r="AC1402" s="301"/>
      <c r="AD1402" s="301"/>
      <c r="AE1402" s="301"/>
      <c r="AF1402" s="301"/>
      <c r="AG1402" s="301"/>
      <c r="AH1402" s="301"/>
      <c r="AI1402" s="301"/>
    </row>
    <row r="1403" spans="1:35" ht="20.100000000000001" hidden="1" customHeight="1" x14ac:dyDescent="0.2">
      <c r="A1403" s="240">
        <v>501</v>
      </c>
      <c r="B1403" s="309" t="s">
        <v>403</v>
      </c>
      <c r="C1403" s="310" t="s">
        <v>426</v>
      </c>
      <c r="D1403" s="310" t="s">
        <v>427</v>
      </c>
      <c r="E1403" s="309">
        <v>621147.35028038465</v>
      </c>
      <c r="F1403" s="310" t="s">
        <v>880</v>
      </c>
      <c r="G1403" s="244" t="s">
        <v>915</v>
      </c>
      <c r="H1403" s="244" t="s">
        <v>429</v>
      </c>
      <c r="I1403" s="288">
        <v>1</v>
      </c>
      <c r="J1403" s="244" t="s">
        <v>919</v>
      </c>
      <c r="K1403" s="244">
        <v>0.5</v>
      </c>
      <c r="L1403" s="244">
        <v>0.6</v>
      </c>
      <c r="M1403" s="244" t="s">
        <v>89</v>
      </c>
      <c r="N1403" s="244">
        <f t="shared" si="31"/>
        <v>0.3</v>
      </c>
      <c r="R1403" s="301"/>
      <c r="S1403" s="301"/>
      <c r="T1403" s="301"/>
      <c r="U1403" s="301"/>
      <c r="V1403" s="301"/>
      <c r="W1403" s="301"/>
      <c r="X1403" s="301"/>
      <c r="Y1403" s="301"/>
      <c r="Z1403" s="301"/>
      <c r="AA1403" s="301"/>
      <c r="AB1403" s="301"/>
      <c r="AC1403" s="301"/>
      <c r="AD1403" s="301"/>
      <c r="AE1403" s="301"/>
      <c r="AF1403" s="301"/>
      <c r="AG1403" s="301"/>
      <c r="AH1403" s="301"/>
      <c r="AI1403" s="301"/>
    </row>
    <row r="1404" spans="1:35" ht="20.100000000000001" hidden="1" customHeight="1" x14ac:dyDescent="0.2">
      <c r="A1404" s="240">
        <v>502</v>
      </c>
      <c r="B1404" s="309" t="s">
        <v>403</v>
      </c>
      <c r="C1404" s="310" t="s">
        <v>426</v>
      </c>
      <c r="D1404" s="310" t="s">
        <v>427</v>
      </c>
      <c r="E1404" s="309">
        <v>621153.22832692903</v>
      </c>
      <c r="F1404" s="310" t="s">
        <v>880</v>
      </c>
      <c r="G1404" s="244" t="s">
        <v>915</v>
      </c>
      <c r="H1404" s="244" t="s">
        <v>429</v>
      </c>
      <c r="I1404" s="288">
        <v>1</v>
      </c>
      <c r="J1404" s="244" t="s">
        <v>919</v>
      </c>
      <c r="K1404" s="244">
        <v>0.5</v>
      </c>
      <c r="L1404" s="244">
        <v>0.6</v>
      </c>
      <c r="M1404" s="244" t="s">
        <v>89</v>
      </c>
      <c r="N1404" s="244">
        <f t="shared" si="31"/>
        <v>0.3</v>
      </c>
      <c r="R1404" s="301"/>
      <c r="S1404" s="301"/>
      <c r="T1404" s="301"/>
      <c r="U1404" s="301"/>
      <c r="V1404" s="301"/>
      <c r="W1404" s="301"/>
      <c r="X1404" s="301"/>
      <c r="Y1404" s="301"/>
      <c r="Z1404" s="301"/>
      <c r="AA1404" s="301"/>
      <c r="AB1404" s="301"/>
      <c r="AC1404" s="301"/>
      <c r="AD1404" s="301"/>
      <c r="AE1404" s="301"/>
      <c r="AF1404" s="301"/>
      <c r="AG1404" s="301"/>
      <c r="AH1404" s="301"/>
      <c r="AI1404" s="301"/>
    </row>
    <row r="1405" spans="1:35" ht="20.100000000000001" hidden="1" customHeight="1" x14ac:dyDescent="0.2">
      <c r="A1405" s="240">
        <v>503</v>
      </c>
      <c r="B1405" s="309" t="s">
        <v>403</v>
      </c>
      <c r="C1405" s="310" t="s">
        <v>426</v>
      </c>
      <c r="D1405" s="310" t="s">
        <v>427</v>
      </c>
      <c r="E1405" s="309">
        <v>621156.46021674783</v>
      </c>
      <c r="F1405" s="310" t="s">
        <v>880</v>
      </c>
      <c r="G1405" s="244" t="s">
        <v>915</v>
      </c>
      <c r="H1405" s="244" t="s">
        <v>429</v>
      </c>
      <c r="I1405" s="288">
        <v>1</v>
      </c>
      <c r="J1405" s="244" t="s">
        <v>919</v>
      </c>
      <c r="K1405" s="244">
        <v>0.5</v>
      </c>
      <c r="L1405" s="244">
        <v>0.6</v>
      </c>
      <c r="M1405" s="244" t="s">
        <v>89</v>
      </c>
      <c r="N1405" s="244">
        <f t="shared" si="31"/>
        <v>0.3</v>
      </c>
      <c r="R1405" s="301"/>
      <c r="S1405" s="301"/>
      <c r="T1405" s="301"/>
      <c r="U1405" s="301"/>
      <c r="V1405" s="301"/>
      <c r="W1405" s="301"/>
      <c r="X1405" s="301"/>
      <c r="Y1405" s="301"/>
      <c r="Z1405" s="301"/>
      <c r="AA1405" s="301"/>
      <c r="AB1405" s="301"/>
      <c r="AC1405" s="301"/>
      <c r="AD1405" s="301"/>
      <c r="AE1405" s="301"/>
      <c r="AF1405" s="301"/>
      <c r="AG1405" s="301"/>
      <c r="AH1405" s="301"/>
      <c r="AI1405" s="301"/>
    </row>
    <row r="1406" spans="1:35" ht="20.100000000000001" hidden="1" customHeight="1" x14ac:dyDescent="0.2">
      <c r="A1406" s="240">
        <v>504</v>
      </c>
      <c r="B1406" s="309" t="s">
        <v>403</v>
      </c>
      <c r="C1406" s="310" t="s">
        <v>426</v>
      </c>
      <c r="D1406" s="310" t="s">
        <v>427</v>
      </c>
      <c r="E1406" s="309">
        <v>621167.49525536783</v>
      </c>
      <c r="F1406" s="310" t="s">
        <v>880</v>
      </c>
      <c r="G1406" s="244" t="s">
        <v>915</v>
      </c>
      <c r="H1406" s="244" t="s">
        <v>429</v>
      </c>
      <c r="I1406" s="288">
        <v>1</v>
      </c>
      <c r="J1406" s="244" t="s">
        <v>919</v>
      </c>
      <c r="K1406" s="244">
        <v>0.5</v>
      </c>
      <c r="L1406" s="244">
        <v>0.6</v>
      </c>
      <c r="M1406" s="244" t="s">
        <v>89</v>
      </c>
      <c r="N1406" s="244">
        <f t="shared" si="31"/>
        <v>0.3</v>
      </c>
      <c r="R1406" s="301"/>
      <c r="S1406" s="301"/>
      <c r="T1406" s="301"/>
      <c r="U1406" s="301"/>
      <c r="V1406" s="301"/>
      <c r="W1406" s="301"/>
      <c r="X1406" s="301"/>
      <c r="Y1406" s="301"/>
      <c r="Z1406" s="301"/>
      <c r="AA1406" s="301"/>
      <c r="AB1406" s="301"/>
      <c r="AC1406" s="301"/>
      <c r="AD1406" s="301"/>
      <c r="AE1406" s="301"/>
      <c r="AF1406" s="301"/>
      <c r="AG1406" s="301"/>
      <c r="AH1406" s="301"/>
      <c r="AI1406" s="301"/>
    </row>
    <row r="1407" spans="1:35" ht="20.100000000000001" hidden="1" customHeight="1" x14ac:dyDescent="0.2">
      <c r="A1407" s="240">
        <v>505</v>
      </c>
      <c r="B1407" s="309" t="s">
        <v>403</v>
      </c>
      <c r="C1407" s="310" t="s">
        <v>432</v>
      </c>
      <c r="D1407" s="310" t="s">
        <v>427</v>
      </c>
      <c r="E1407" s="309">
        <v>621174.42858923692</v>
      </c>
      <c r="F1407" s="310" t="s">
        <v>880</v>
      </c>
      <c r="G1407" s="244" t="s">
        <v>915</v>
      </c>
      <c r="H1407" s="244" t="s">
        <v>429</v>
      </c>
      <c r="I1407" s="288">
        <v>1</v>
      </c>
      <c r="J1407" s="244" t="s">
        <v>919</v>
      </c>
      <c r="K1407" s="244">
        <v>0.5</v>
      </c>
      <c r="L1407" s="244">
        <v>0.6</v>
      </c>
      <c r="M1407" s="244" t="s">
        <v>89</v>
      </c>
      <c r="N1407" s="244">
        <f t="shared" si="31"/>
        <v>0.3</v>
      </c>
      <c r="R1407" s="301"/>
      <c r="S1407" s="301"/>
      <c r="T1407" s="301"/>
      <c r="U1407" s="301"/>
      <c r="V1407" s="301"/>
      <c r="W1407" s="301"/>
      <c r="X1407" s="301"/>
      <c r="Y1407" s="301"/>
      <c r="Z1407" s="301"/>
      <c r="AA1407" s="301"/>
      <c r="AB1407" s="301"/>
      <c r="AC1407" s="301"/>
      <c r="AD1407" s="301"/>
      <c r="AE1407" s="301"/>
      <c r="AF1407" s="301"/>
      <c r="AG1407" s="301"/>
      <c r="AH1407" s="301"/>
      <c r="AI1407" s="301"/>
    </row>
    <row r="1408" spans="1:35" ht="20.100000000000001" hidden="1" customHeight="1" x14ac:dyDescent="0.2">
      <c r="A1408" s="240">
        <v>506</v>
      </c>
      <c r="B1408" s="309" t="s">
        <v>403</v>
      </c>
      <c r="C1408" s="310" t="s">
        <v>432</v>
      </c>
      <c r="D1408" s="310" t="s">
        <v>427</v>
      </c>
      <c r="E1408" s="309">
        <v>621175.1529046885</v>
      </c>
      <c r="F1408" s="310" t="s">
        <v>880</v>
      </c>
      <c r="G1408" s="244" t="s">
        <v>915</v>
      </c>
      <c r="H1408" s="244" t="s">
        <v>429</v>
      </c>
      <c r="I1408" s="288">
        <v>1</v>
      </c>
      <c r="J1408" s="244" t="s">
        <v>919</v>
      </c>
      <c r="K1408" s="244">
        <v>0.5</v>
      </c>
      <c r="L1408" s="244">
        <v>0.6</v>
      </c>
      <c r="M1408" s="244" t="s">
        <v>89</v>
      </c>
      <c r="N1408" s="244">
        <f t="shared" si="31"/>
        <v>0.3</v>
      </c>
      <c r="R1408" s="301"/>
      <c r="S1408" s="301"/>
      <c r="T1408" s="301"/>
      <c r="U1408" s="301"/>
      <c r="V1408" s="301"/>
      <c r="W1408" s="301"/>
      <c r="X1408" s="301"/>
      <c r="Y1408" s="301"/>
      <c r="Z1408" s="301"/>
      <c r="AA1408" s="301"/>
      <c r="AB1408" s="301"/>
      <c r="AC1408" s="301"/>
      <c r="AD1408" s="301"/>
      <c r="AE1408" s="301"/>
      <c r="AF1408" s="301"/>
      <c r="AG1408" s="301"/>
      <c r="AH1408" s="301"/>
      <c r="AI1408" s="301"/>
    </row>
    <row r="1409" spans="1:35" ht="20.100000000000001" hidden="1" customHeight="1" x14ac:dyDescent="0.2">
      <c r="A1409" s="240">
        <v>507</v>
      </c>
      <c r="B1409" s="309" t="s">
        <v>403</v>
      </c>
      <c r="C1409" s="310" t="s">
        <v>432</v>
      </c>
      <c r="D1409" s="310" t="s">
        <v>427</v>
      </c>
      <c r="E1409" s="309">
        <v>621175.26922655886</v>
      </c>
      <c r="F1409" s="310" t="s">
        <v>880</v>
      </c>
      <c r="G1409" s="244" t="s">
        <v>915</v>
      </c>
      <c r="H1409" s="244" t="s">
        <v>870</v>
      </c>
      <c r="I1409" s="288">
        <v>1</v>
      </c>
      <c r="J1409" s="244" t="s">
        <v>919</v>
      </c>
      <c r="K1409" s="244">
        <v>0.5</v>
      </c>
      <c r="L1409" s="244">
        <v>0.6</v>
      </c>
      <c r="M1409" s="244" t="s">
        <v>89</v>
      </c>
      <c r="N1409" s="244">
        <f t="shared" si="31"/>
        <v>0.3</v>
      </c>
      <c r="R1409" s="301"/>
      <c r="S1409" s="301"/>
      <c r="T1409" s="301"/>
      <c r="U1409" s="301"/>
      <c r="V1409" s="301"/>
      <c r="W1409" s="301"/>
      <c r="X1409" s="301"/>
      <c r="Y1409" s="301"/>
      <c r="Z1409" s="301"/>
      <c r="AA1409" s="301"/>
      <c r="AB1409" s="301"/>
      <c r="AC1409" s="301"/>
      <c r="AD1409" s="301"/>
      <c r="AE1409" s="301"/>
      <c r="AF1409" s="301"/>
      <c r="AG1409" s="301"/>
      <c r="AH1409" s="301"/>
      <c r="AI1409" s="301"/>
    </row>
    <row r="1410" spans="1:35" ht="20.100000000000001" hidden="1" customHeight="1" x14ac:dyDescent="0.2">
      <c r="A1410" s="240">
        <v>508</v>
      </c>
      <c r="B1410" s="309" t="s">
        <v>403</v>
      </c>
      <c r="C1410" s="310" t="s">
        <v>426</v>
      </c>
      <c r="D1410" s="310" t="s">
        <v>427</v>
      </c>
      <c r="E1410" s="309">
        <v>621176.2538890508</v>
      </c>
      <c r="F1410" s="310" t="s">
        <v>880</v>
      </c>
      <c r="G1410" s="244" t="s">
        <v>915</v>
      </c>
      <c r="H1410" s="244" t="s">
        <v>429</v>
      </c>
      <c r="I1410" s="288">
        <v>1</v>
      </c>
      <c r="J1410" s="244" t="s">
        <v>919</v>
      </c>
      <c r="K1410" s="244">
        <v>0.5</v>
      </c>
      <c r="L1410" s="244">
        <v>0.6</v>
      </c>
      <c r="M1410" s="244" t="s">
        <v>89</v>
      </c>
      <c r="N1410" s="244">
        <f t="shared" si="31"/>
        <v>0.3</v>
      </c>
      <c r="R1410" s="301"/>
      <c r="S1410" s="301"/>
      <c r="T1410" s="301"/>
      <c r="U1410" s="301"/>
      <c r="V1410" s="301"/>
      <c r="W1410" s="301"/>
      <c r="X1410" s="301"/>
      <c r="Y1410" s="301"/>
      <c r="Z1410" s="301"/>
      <c r="AA1410" s="301"/>
      <c r="AB1410" s="301"/>
      <c r="AC1410" s="301"/>
      <c r="AD1410" s="301"/>
      <c r="AE1410" s="301"/>
      <c r="AF1410" s="301"/>
      <c r="AG1410" s="301"/>
      <c r="AH1410" s="301"/>
      <c r="AI1410" s="301"/>
    </row>
    <row r="1411" spans="1:35" ht="20.100000000000001" hidden="1" customHeight="1" x14ac:dyDescent="0.2">
      <c r="A1411" s="240">
        <v>509</v>
      </c>
      <c r="B1411" s="309" t="s">
        <v>403</v>
      </c>
      <c r="C1411" s="310" t="s">
        <v>432</v>
      </c>
      <c r="D1411" s="310" t="s">
        <v>427</v>
      </c>
      <c r="E1411" s="309">
        <v>621176.93231270905</v>
      </c>
      <c r="F1411" s="310" t="s">
        <v>880</v>
      </c>
      <c r="G1411" s="244" t="s">
        <v>915</v>
      </c>
      <c r="H1411" s="244" t="s">
        <v>429</v>
      </c>
      <c r="I1411" s="288">
        <v>1</v>
      </c>
      <c r="J1411" s="244" t="s">
        <v>919</v>
      </c>
      <c r="K1411" s="244">
        <v>0.5</v>
      </c>
      <c r="L1411" s="244">
        <v>0.6</v>
      </c>
      <c r="M1411" s="244" t="s">
        <v>89</v>
      </c>
      <c r="N1411" s="244">
        <f t="shared" si="31"/>
        <v>0.3</v>
      </c>
      <c r="R1411" s="301"/>
      <c r="S1411" s="301"/>
      <c r="T1411" s="301"/>
      <c r="U1411" s="301"/>
      <c r="V1411" s="301"/>
      <c r="W1411" s="301"/>
      <c r="X1411" s="301"/>
      <c r="Y1411" s="301"/>
      <c r="Z1411" s="301"/>
      <c r="AA1411" s="301"/>
      <c r="AB1411" s="301"/>
      <c r="AC1411" s="301"/>
      <c r="AD1411" s="301"/>
      <c r="AE1411" s="301"/>
      <c r="AF1411" s="301"/>
      <c r="AG1411" s="301"/>
      <c r="AH1411" s="301"/>
      <c r="AI1411" s="301"/>
    </row>
    <row r="1412" spans="1:35" ht="20.100000000000001" hidden="1" customHeight="1" x14ac:dyDescent="0.2">
      <c r="A1412" s="240">
        <v>510</v>
      </c>
      <c r="B1412" s="309" t="s">
        <v>403</v>
      </c>
      <c r="C1412" s="310" t="s">
        <v>432</v>
      </c>
      <c r="D1412" s="310" t="s">
        <v>427</v>
      </c>
      <c r="E1412" s="309">
        <v>621179.16908814374</v>
      </c>
      <c r="F1412" s="310" t="s">
        <v>880</v>
      </c>
      <c r="G1412" s="244" t="s">
        <v>915</v>
      </c>
      <c r="H1412" s="244" t="s">
        <v>429</v>
      </c>
      <c r="I1412" s="288">
        <v>1</v>
      </c>
      <c r="J1412" s="244" t="s">
        <v>919</v>
      </c>
      <c r="K1412" s="244">
        <v>0.5</v>
      </c>
      <c r="L1412" s="244">
        <v>0.6</v>
      </c>
      <c r="M1412" s="244" t="s">
        <v>89</v>
      </c>
      <c r="N1412" s="244">
        <f t="shared" si="31"/>
        <v>0.3</v>
      </c>
      <c r="R1412" s="301"/>
      <c r="S1412" s="301"/>
      <c r="T1412" s="301"/>
      <c r="U1412" s="301"/>
      <c r="V1412" s="301"/>
      <c r="W1412" s="301"/>
      <c r="X1412" s="301"/>
      <c r="Y1412" s="301"/>
      <c r="Z1412" s="301"/>
      <c r="AA1412" s="301"/>
      <c r="AB1412" s="301"/>
      <c r="AC1412" s="301"/>
      <c r="AD1412" s="301"/>
      <c r="AE1412" s="301"/>
      <c r="AF1412" s="301"/>
      <c r="AG1412" s="301"/>
      <c r="AH1412" s="301"/>
      <c r="AI1412" s="301"/>
    </row>
    <row r="1413" spans="1:35" ht="20.100000000000001" hidden="1" customHeight="1" x14ac:dyDescent="0.2">
      <c r="A1413" s="240">
        <v>511</v>
      </c>
      <c r="B1413" s="309" t="s">
        <v>403</v>
      </c>
      <c r="C1413" s="310" t="s">
        <v>432</v>
      </c>
      <c r="D1413" s="310" t="s">
        <v>427</v>
      </c>
      <c r="E1413" s="309">
        <v>621182.19259401411</v>
      </c>
      <c r="F1413" s="310" t="s">
        <v>880</v>
      </c>
      <c r="G1413" s="244" t="s">
        <v>915</v>
      </c>
      <c r="H1413" s="244" t="s">
        <v>429</v>
      </c>
      <c r="I1413" s="288">
        <v>1</v>
      </c>
      <c r="J1413" s="244" t="s">
        <v>919</v>
      </c>
      <c r="K1413" s="244">
        <v>0.5</v>
      </c>
      <c r="L1413" s="244">
        <v>0.6</v>
      </c>
      <c r="M1413" s="244" t="s">
        <v>89</v>
      </c>
      <c r="N1413" s="244">
        <f t="shared" si="31"/>
        <v>0.3</v>
      </c>
      <c r="R1413" s="301"/>
      <c r="S1413" s="301"/>
      <c r="T1413" s="301"/>
      <c r="U1413" s="301"/>
      <c r="V1413" s="301"/>
      <c r="W1413" s="301"/>
      <c r="X1413" s="301"/>
      <c r="Y1413" s="301"/>
      <c r="Z1413" s="301"/>
      <c r="AA1413" s="301"/>
      <c r="AB1413" s="301"/>
      <c r="AC1413" s="301"/>
      <c r="AD1413" s="301"/>
      <c r="AE1413" s="301"/>
      <c r="AF1413" s="301"/>
      <c r="AG1413" s="301"/>
      <c r="AH1413" s="301"/>
      <c r="AI1413" s="301"/>
    </row>
    <row r="1414" spans="1:35" ht="20.100000000000001" hidden="1" customHeight="1" x14ac:dyDescent="0.2">
      <c r="A1414" s="240">
        <v>512</v>
      </c>
      <c r="B1414" s="309" t="s">
        <v>403</v>
      </c>
      <c r="C1414" s="310" t="s">
        <v>426</v>
      </c>
      <c r="D1414" s="310" t="s">
        <v>427</v>
      </c>
      <c r="E1414" s="309">
        <v>621186.49327798642</v>
      </c>
      <c r="F1414" s="310" t="s">
        <v>880</v>
      </c>
      <c r="G1414" s="244" t="s">
        <v>915</v>
      </c>
      <c r="H1414" s="244" t="s">
        <v>429</v>
      </c>
      <c r="I1414" s="288">
        <v>1</v>
      </c>
      <c r="J1414" s="244" t="s">
        <v>919</v>
      </c>
      <c r="K1414" s="244">
        <v>0.5</v>
      </c>
      <c r="L1414" s="244">
        <v>0.6</v>
      </c>
      <c r="M1414" s="244" t="s">
        <v>89</v>
      </c>
      <c r="N1414" s="244">
        <f t="shared" si="31"/>
        <v>0.3</v>
      </c>
      <c r="R1414" s="301"/>
      <c r="S1414" s="301"/>
      <c r="T1414" s="301"/>
      <c r="U1414" s="301"/>
      <c r="V1414" s="301"/>
      <c r="W1414" s="301"/>
      <c r="X1414" s="301"/>
      <c r="Y1414" s="301"/>
      <c r="Z1414" s="301"/>
      <c r="AA1414" s="301"/>
      <c r="AB1414" s="301"/>
      <c r="AC1414" s="301"/>
      <c r="AD1414" s="301"/>
      <c r="AE1414" s="301"/>
      <c r="AF1414" s="301"/>
      <c r="AG1414" s="301"/>
      <c r="AH1414" s="301"/>
      <c r="AI1414" s="301"/>
    </row>
    <row r="1415" spans="1:35" ht="20.100000000000001" hidden="1" customHeight="1" x14ac:dyDescent="0.2">
      <c r="A1415" s="240">
        <v>513</v>
      </c>
      <c r="B1415" s="309" t="s">
        <v>403</v>
      </c>
      <c r="C1415" s="310" t="s">
        <v>432</v>
      </c>
      <c r="D1415" s="310" t="s">
        <v>427</v>
      </c>
      <c r="E1415" s="309">
        <v>621189.64018279349</v>
      </c>
      <c r="F1415" s="310" t="s">
        <v>880</v>
      </c>
      <c r="G1415" s="244" t="s">
        <v>915</v>
      </c>
      <c r="H1415" s="244" t="s">
        <v>429</v>
      </c>
      <c r="I1415" s="288">
        <v>1</v>
      </c>
      <c r="J1415" s="244" t="s">
        <v>919</v>
      </c>
      <c r="K1415" s="244">
        <v>0.5</v>
      </c>
      <c r="L1415" s="244">
        <v>0.6</v>
      </c>
      <c r="M1415" s="244" t="s">
        <v>89</v>
      </c>
      <c r="N1415" s="244">
        <f t="shared" si="31"/>
        <v>0.3</v>
      </c>
      <c r="R1415" s="301"/>
      <c r="S1415" s="301"/>
      <c r="T1415" s="301"/>
      <c r="U1415" s="301"/>
      <c r="V1415" s="301"/>
      <c r="W1415" s="301"/>
      <c r="X1415" s="301"/>
      <c r="Y1415" s="301"/>
      <c r="Z1415" s="301"/>
      <c r="AA1415" s="301"/>
      <c r="AB1415" s="301"/>
      <c r="AC1415" s="301"/>
      <c r="AD1415" s="301"/>
      <c r="AE1415" s="301"/>
      <c r="AF1415" s="301"/>
      <c r="AG1415" s="301"/>
      <c r="AH1415" s="301"/>
      <c r="AI1415" s="301"/>
    </row>
    <row r="1416" spans="1:35" ht="20.100000000000001" hidden="1" customHeight="1" x14ac:dyDescent="0.2">
      <c r="A1416" s="240">
        <v>514</v>
      </c>
      <c r="B1416" s="309" t="s">
        <v>403</v>
      </c>
      <c r="C1416" s="310" t="s">
        <v>426</v>
      </c>
      <c r="D1416" s="310" t="s">
        <v>427</v>
      </c>
      <c r="E1416" s="309">
        <v>621195.3943336329</v>
      </c>
      <c r="F1416" s="310" t="s">
        <v>880</v>
      </c>
      <c r="G1416" s="244" t="s">
        <v>915</v>
      </c>
      <c r="H1416" s="244" t="s">
        <v>429</v>
      </c>
      <c r="I1416" s="288">
        <v>1</v>
      </c>
      <c r="J1416" s="244" t="s">
        <v>919</v>
      </c>
      <c r="K1416" s="244">
        <v>0.5</v>
      </c>
      <c r="L1416" s="244">
        <v>0.6</v>
      </c>
      <c r="M1416" s="244" t="s">
        <v>89</v>
      </c>
      <c r="N1416" s="244">
        <f t="shared" si="31"/>
        <v>0.3</v>
      </c>
      <c r="R1416" s="301"/>
      <c r="S1416" s="301"/>
      <c r="T1416" s="301"/>
      <c r="U1416" s="301"/>
      <c r="V1416" s="301"/>
      <c r="W1416" s="301"/>
      <c r="X1416" s="301"/>
      <c r="Y1416" s="301"/>
      <c r="Z1416" s="301"/>
      <c r="AA1416" s="301"/>
      <c r="AB1416" s="301"/>
      <c r="AC1416" s="301"/>
      <c r="AD1416" s="301"/>
      <c r="AE1416" s="301"/>
      <c r="AF1416" s="301"/>
      <c r="AG1416" s="301"/>
      <c r="AH1416" s="301"/>
      <c r="AI1416" s="301"/>
    </row>
    <row r="1417" spans="1:35" ht="20.100000000000001" hidden="1" customHeight="1" x14ac:dyDescent="0.2">
      <c r="A1417" s="240">
        <v>515</v>
      </c>
      <c r="B1417" s="309" t="s">
        <v>403</v>
      </c>
      <c r="C1417" s="310" t="s">
        <v>426</v>
      </c>
      <c r="D1417" s="310" t="s">
        <v>427</v>
      </c>
      <c r="E1417" s="309">
        <v>621201.73445842252</v>
      </c>
      <c r="F1417" s="310" t="s">
        <v>880</v>
      </c>
      <c r="G1417" s="244" t="s">
        <v>915</v>
      </c>
      <c r="H1417" s="244" t="s">
        <v>429</v>
      </c>
      <c r="I1417" s="288">
        <v>1</v>
      </c>
      <c r="J1417" s="244" t="s">
        <v>919</v>
      </c>
      <c r="K1417" s="244">
        <v>0.5</v>
      </c>
      <c r="L1417" s="244">
        <v>0.6</v>
      </c>
      <c r="M1417" s="244" t="s">
        <v>89</v>
      </c>
      <c r="N1417" s="244">
        <f t="shared" si="31"/>
        <v>0.3</v>
      </c>
      <c r="R1417" s="301"/>
      <c r="S1417" s="301"/>
      <c r="T1417" s="301"/>
      <c r="U1417" s="301"/>
      <c r="V1417" s="301"/>
      <c r="W1417" s="301"/>
      <c r="X1417" s="301"/>
      <c r="Y1417" s="301"/>
      <c r="Z1417" s="301"/>
      <c r="AA1417" s="301"/>
      <c r="AB1417" s="301"/>
      <c r="AC1417" s="301"/>
      <c r="AD1417" s="301"/>
      <c r="AE1417" s="301"/>
      <c r="AF1417" s="301"/>
      <c r="AG1417" s="301"/>
      <c r="AH1417" s="301"/>
      <c r="AI1417" s="301"/>
    </row>
    <row r="1418" spans="1:35" ht="20.100000000000001" hidden="1" customHeight="1" x14ac:dyDescent="0.2">
      <c r="A1418" s="240">
        <v>516</v>
      </c>
      <c r="B1418" s="309" t="s">
        <v>403</v>
      </c>
      <c r="C1418" s="310" t="s">
        <v>426</v>
      </c>
      <c r="D1418" s="310" t="s">
        <v>427</v>
      </c>
      <c r="E1418" s="309">
        <v>621211.14686740085</v>
      </c>
      <c r="F1418" s="310" t="s">
        <v>880</v>
      </c>
      <c r="G1418" s="244" t="s">
        <v>915</v>
      </c>
      <c r="H1418" s="244" t="s">
        <v>429</v>
      </c>
      <c r="I1418" s="288">
        <v>1</v>
      </c>
      <c r="J1418" s="244" t="s">
        <v>919</v>
      </c>
      <c r="K1418" s="244">
        <v>0.5</v>
      </c>
      <c r="L1418" s="244">
        <v>0.6</v>
      </c>
      <c r="M1418" s="244" t="s">
        <v>89</v>
      </c>
      <c r="N1418" s="244">
        <f t="shared" ref="N1418:N1481" si="32">IF(M1418="",K1418*L1418,IF(G1418="R-1",K1418*L1418,IF(LEFT(G1418,1)="R",PI()*((M1418^2)/4),K1418*L1418)))</f>
        <v>0.3</v>
      </c>
      <c r="R1418" s="301"/>
      <c r="S1418" s="301"/>
      <c r="T1418" s="301"/>
      <c r="U1418" s="301"/>
      <c r="V1418" s="301"/>
      <c r="W1418" s="301"/>
      <c r="X1418" s="301"/>
      <c r="Y1418" s="301"/>
      <c r="Z1418" s="301"/>
      <c r="AA1418" s="301"/>
      <c r="AB1418" s="301"/>
      <c r="AC1418" s="301"/>
      <c r="AD1418" s="301"/>
      <c r="AE1418" s="301"/>
      <c r="AF1418" s="301"/>
      <c r="AG1418" s="301"/>
      <c r="AH1418" s="301"/>
      <c r="AI1418" s="301"/>
    </row>
    <row r="1419" spans="1:35" ht="20.100000000000001" hidden="1" customHeight="1" x14ac:dyDescent="0.2">
      <c r="A1419" s="240">
        <v>517</v>
      </c>
      <c r="B1419" s="309" t="s">
        <v>403</v>
      </c>
      <c r="C1419" s="310" t="s">
        <v>426</v>
      </c>
      <c r="D1419" s="310" t="s">
        <v>427</v>
      </c>
      <c r="E1419" s="309">
        <v>621218.46538204199</v>
      </c>
      <c r="F1419" s="310" t="s">
        <v>880</v>
      </c>
      <c r="G1419" s="244" t="s">
        <v>915</v>
      </c>
      <c r="H1419" s="244" t="s">
        <v>429</v>
      </c>
      <c r="I1419" s="288">
        <v>1</v>
      </c>
      <c r="J1419" s="244" t="s">
        <v>919</v>
      </c>
      <c r="K1419" s="244">
        <v>0.5</v>
      </c>
      <c r="L1419" s="244">
        <v>0.6</v>
      </c>
      <c r="M1419" s="244" t="s">
        <v>89</v>
      </c>
      <c r="N1419" s="244">
        <f t="shared" si="32"/>
        <v>0.3</v>
      </c>
      <c r="R1419" s="301"/>
      <c r="S1419" s="301"/>
      <c r="T1419" s="301"/>
      <c r="U1419" s="301"/>
      <c r="V1419" s="301"/>
      <c r="W1419" s="301"/>
      <c r="X1419" s="301"/>
      <c r="Y1419" s="301"/>
      <c r="Z1419" s="301"/>
      <c r="AA1419" s="301"/>
      <c r="AB1419" s="301"/>
      <c r="AC1419" s="301"/>
      <c r="AD1419" s="301"/>
      <c r="AE1419" s="301"/>
      <c r="AF1419" s="301"/>
      <c r="AG1419" s="301"/>
      <c r="AH1419" s="301"/>
      <c r="AI1419" s="301"/>
    </row>
    <row r="1420" spans="1:35" ht="20.100000000000001" hidden="1" customHeight="1" x14ac:dyDescent="0.2">
      <c r="A1420" s="240">
        <v>518</v>
      </c>
      <c r="B1420" s="309" t="s">
        <v>403</v>
      </c>
      <c r="C1420" s="310" t="s">
        <v>426</v>
      </c>
      <c r="D1420" s="310" t="s">
        <v>427</v>
      </c>
      <c r="E1420" s="309">
        <v>621225.18351833418</v>
      </c>
      <c r="F1420" s="310" t="s">
        <v>880</v>
      </c>
      <c r="G1420" s="244" t="s">
        <v>915</v>
      </c>
      <c r="H1420" s="244" t="s">
        <v>429</v>
      </c>
      <c r="I1420" s="288">
        <v>1</v>
      </c>
      <c r="J1420" s="244" t="s">
        <v>919</v>
      </c>
      <c r="K1420" s="244">
        <v>0.5</v>
      </c>
      <c r="L1420" s="244">
        <v>0.6</v>
      </c>
      <c r="M1420" s="244" t="s">
        <v>89</v>
      </c>
      <c r="N1420" s="244">
        <f t="shared" si="32"/>
        <v>0.3</v>
      </c>
      <c r="R1420" s="301"/>
      <c r="S1420" s="301"/>
      <c r="T1420" s="301"/>
      <c r="U1420" s="301"/>
      <c r="V1420" s="301"/>
      <c r="W1420" s="301"/>
      <c r="X1420" s="301"/>
      <c r="Y1420" s="301"/>
      <c r="Z1420" s="301"/>
      <c r="AA1420" s="301"/>
      <c r="AB1420" s="301"/>
      <c r="AC1420" s="301"/>
      <c r="AD1420" s="301"/>
      <c r="AE1420" s="301"/>
      <c r="AF1420" s="301"/>
      <c r="AG1420" s="301"/>
      <c r="AH1420" s="301"/>
      <c r="AI1420" s="301"/>
    </row>
    <row r="1421" spans="1:35" ht="20.100000000000001" hidden="1" customHeight="1" x14ac:dyDescent="0.2">
      <c r="A1421" s="240">
        <v>519</v>
      </c>
      <c r="B1421" s="309" t="s">
        <v>403</v>
      </c>
      <c r="C1421" s="310" t="s">
        <v>426</v>
      </c>
      <c r="D1421" s="310" t="s">
        <v>427</v>
      </c>
      <c r="E1421" s="309">
        <v>621226.13513256307</v>
      </c>
      <c r="F1421" s="310" t="s">
        <v>880</v>
      </c>
      <c r="G1421" s="244" t="s">
        <v>915</v>
      </c>
      <c r="H1421" s="244" t="s">
        <v>429</v>
      </c>
      <c r="I1421" s="288">
        <v>1</v>
      </c>
      <c r="J1421" s="244" t="s">
        <v>919</v>
      </c>
      <c r="K1421" s="244">
        <v>0.5</v>
      </c>
      <c r="L1421" s="244">
        <v>0.6</v>
      </c>
      <c r="M1421" s="244" t="s">
        <v>89</v>
      </c>
      <c r="N1421" s="244">
        <f t="shared" si="32"/>
        <v>0.3</v>
      </c>
      <c r="R1421" s="301"/>
      <c r="S1421" s="301"/>
      <c r="T1421" s="301"/>
      <c r="U1421" s="301"/>
      <c r="V1421" s="301"/>
      <c r="W1421" s="301"/>
      <c r="X1421" s="301"/>
      <c r="Y1421" s="301"/>
      <c r="Z1421" s="301"/>
      <c r="AA1421" s="301"/>
      <c r="AB1421" s="301"/>
      <c r="AC1421" s="301"/>
      <c r="AD1421" s="301"/>
      <c r="AE1421" s="301"/>
      <c r="AF1421" s="301"/>
      <c r="AG1421" s="301"/>
      <c r="AH1421" s="301"/>
      <c r="AI1421" s="301"/>
    </row>
    <row r="1422" spans="1:35" ht="20.100000000000001" hidden="1" customHeight="1" x14ac:dyDescent="0.2">
      <c r="A1422" s="240">
        <v>520</v>
      </c>
      <c r="B1422" s="309" t="s">
        <v>403</v>
      </c>
      <c r="C1422" s="310" t="s">
        <v>426</v>
      </c>
      <c r="D1422" s="310" t="s">
        <v>427</v>
      </c>
      <c r="E1422" s="309">
        <v>621229.22088688717</v>
      </c>
      <c r="F1422" s="310" t="s">
        <v>880</v>
      </c>
      <c r="G1422" s="244" t="s">
        <v>915</v>
      </c>
      <c r="H1422" s="244" t="s">
        <v>429</v>
      </c>
      <c r="I1422" s="288">
        <v>1</v>
      </c>
      <c r="J1422" s="244" t="s">
        <v>919</v>
      </c>
      <c r="K1422" s="244">
        <v>0.5</v>
      </c>
      <c r="L1422" s="244">
        <v>0.6</v>
      </c>
      <c r="M1422" s="244" t="s">
        <v>89</v>
      </c>
      <c r="N1422" s="244">
        <f t="shared" si="32"/>
        <v>0.3</v>
      </c>
      <c r="R1422" s="301"/>
      <c r="S1422" s="301"/>
      <c r="T1422" s="301"/>
      <c r="U1422" s="301"/>
      <c r="V1422" s="301"/>
      <c r="W1422" s="301"/>
      <c r="X1422" s="301"/>
      <c r="Y1422" s="301"/>
      <c r="Z1422" s="301"/>
      <c r="AA1422" s="301"/>
      <c r="AB1422" s="301"/>
      <c r="AC1422" s="301"/>
      <c r="AD1422" s="301"/>
      <c r="AE1422" s="301"/>
      <c r="AF1422" s="301"/>
      <c r="AG1422" s="301"/>
      <c r="AH1422" s="301"/>
      <c r="AI1422" s="301"/>
    </row>
    <row r="1423" spans="1:35" ht="20.100000000000001" hidden="1" customHeight="1" x14ac:dyDescent="0.2">
      <c r="A1423" s="240">
        <v>521</v>
      </c>
      <c r="B1423" s="309" t="s">
        <v>403</v>
      </c>
      <c r="C1423" s="310" t="s">
        <v>426</v>
      </c>
      <c r="D1423" s="310" t="s">
        <v>427</v>
      </c>
      <c r="E1423" s="309">
        <v>621230.48941764561</v>
      </c>
      <c r="F1423" s="310" t="s">
        <v>880</v>
      </c>
      <c r="G1423" s="244" t="s">
        <v>915</v>
      </c>
      <c r="H1423" s="244" t="s">
        <v>429</v>
      </c>
      <c r="I1423" s="288">
        <v>1</v>
      </c>
      <c r="J1423" s="244" t="s">
        <v>919</v>
      </c>
      <c r="K1423" s="244">
        <v>0.5</v>
      </c>
      <c r="L1423" s="244">
        <v>0.6</v>
      </c>
      <c r="M1423" s="244" t="s">
        <v>89</v>
      </c>
      <c r="N1423" s="244">
        <f t="shared" si="32"/>
        <v>0.3</v>
      </c>
      <c r="R1423" s="301"/>
      <c r="S1423" s="301"/>
      <c r="T1423" s="301"/>
      <c r="U1423" s="301"/>
      <c r="V1423" s="301"/>
      <c r="W1423" s="301"/>
      <c r="X1423" s="301"/>
      <c r="Y1423" s="301"/>
      <c r="Z1423" s="301"/>
      <c r="AA1423" s="301"/>
      <c r="AB1423" s="301"/>
      <c r="AC1423" s="301"/>
      <c r="AD1423" s="301"/>
      <c r="AE1423" s="301"/>
      <c r="AF1423" s="301"/>
      <c r="AG1423" s="301"/>
      <c r="AH1423" s="301"/>
      <c r="AI1423" s="301"/>
    </row>
    <row r="1424" spans="1:35" ht="20.100000000000001" hidden="1" customHeight="1" x14ac:dyDescent="0.2">
      <c r="A1424" s="240">
        <v>522</v>
      </c>
      <c r="B1424" s="309" t="s">
        <v>403</v>
      </c>
      <c r="C1424" s="310" t="s">
        <v>426</v>
      </c>
      <c r="D1424" s="310" t="s">
        <v>427</v>
      </c>
      <c r="E1424" s="309">
        <v>621230.63920081186</v>
      </c>
      <c r="F1424" s="310" t="s">
        <v>880</v>
      </c>
      <c r="G1424" s="244" t="s">
        <v>915</v>
      </c>
      <c r="H1424" s="244" t="s">
        <v>429</v>
      </c>
      <c r="I1424" s="288">
        <v>1</v>
      </c>
      <c r="J1424" s="244" t="s">
        <v>919</v>
      </c>
      <c r="K1424" s="244">
        <v>0.5</v>
      </c>
      <c r="L1424" s="244">
        <v>0.6</v>
      </c>
      <c r="M1424" s="244" t="s">
        <v>89</v>
      </c>
      <c r="N1424" s="244">
        <f t="shared" si="32"/>
        <v>0.3</v>
      </c>
      <c r="R1424" s="301"/>
      <c r="S1424" s="301"/>
      <c r="T1424" s="301"/>
      <c r="U1424" s="301"/>
      <c r="V1424" s="301"/>
      <c r="W1424" s="301"/>
      <c r="X1424" s="301"/>
      <c r="Y1424" s="301"/>
      <c r="Z1424" s="301"/>
      <c r="AA1424" s="301"/>
      <c r="AB1424" s="301"/>
      <c r="AC1424" s="301"/>
      <c r="AD1424" s="301"/>
      <c r="AE1424" s="301"/>
      <c r="AF1424" s="301"/>
      <c r="AG1424" s="301"/>
      <c r="AH1424" s="301"/>
      <c r="AI1424" s="301"/>
    </row>
    <row r="1425" spans="1:35" ht="20.100000000000001" hidden="1" customHeight="1" x14ac:dyDescent="0.2">
      <c r="A1425" s="240">
        <v>523</v>
      </c>
      <c r="B1425" s="309" t="s">
        <v>403</v>
      </c>
      <c r="C1425" s="310" t="s">
        <v>426</v>
      </c>
      <c r="D1425" s="310" t="s">
        <v>427</v>
      </c>
      <c r="E1425" s="309">
        <v>621231.05151002493</v>
      </c>
      <c r="F1425" s="310" t="s">
        <v>871</v>
      </c>
      <c r="G1425" s="244" t="s">
        <v>916</v>
      </c>
      <c r="H1425" s="244" t="s">
        <v>429</v>
      </c>
      <c r="I1425" s="288">
        <v>1</v>
      </c>
      <c r="J1425" s="244" t="s">
        <v>919</v>
      </c>
      <c r="K1425" s="244">
        <v>1</v>
      </c>
      <c r="L1425" s="244">
        <v>1</v>
      </c>
      <c r="M1425" s="244" t="s">
        <v>89</v>
      </c>
      <c r="N1425" s="244">
        <f t="shared" si="32"/>
        <v>1</v>
      </c>
      <c r="R1425" s="301"/>
      <c r="S1425" s="301"/>
      <c r="T1425" s="301"/>
      <c r="U1425" s="301"/>
      <c r="V1425" s="301"/>
      <c r="W1425" s="301"/>
      <c r="X1425" s="301"/>
      <c r="Y1425" s="301"/>
      <c r="Z1425" s="301"/>
      <c r="AA1425" s="301"/>
      <c r="AB1425" s="301"/>
      <c r="AC1425" s="301"/>
      <c r="AD1425" s="301"/>
      <c r="AE1425" s="301"/>
      <c r="AF1425" s="301"/>
      <c r="AG1425" s="301"/>
      <c r="AH1425" s="301"/>
      <c r="AI1425" s="301"/>
    </row>
    <row r="1426" spans="1:35" ht="20.100000000000001" hidden="1" customHeight="1" x14ac:dyDescent="0.2">
      <c r="A1426" s="240">
        <v>524</v>
      </c>
      <c r="B1426" s="309" t="s">
        <v>403</v>
      </c>
      <c r="C1426" s="310" t="s">
        <v>426</v>
      </c>
      <c r="D1426" s="310" t="s">
        <v>427</v>
      </c>
      <c r="E1426" s="309">
        <v>621232.24935667706</v>
      </c>
      <c r="F1426" s="310" t="s">
        <v>880</v>
      </c>
      <c r="G1426" s="244" t="s">
        <v>915</v>
      </c>
      <c r="H1426" s="244" t="s">
        <v>429</v>
      </c>
      <c r="I1426" s="288">
        <v>1</v>
      </c>
      <c r="J1426" s="244" t="s">
        <v>919</v>
      </c>
      <c r="K1426" s="244">
        <v>0.5</v>
      </c>
      <c r="L1426" s="244">
        <v>0.6</v>
      </c>
      <c r="M1426" s="244" t="s">
        <v>89</v>
      </c>
      <c r="N1426" s="244">
        <f t="shared" si="32"/>
        <v>0.3</v>
      </c>
      <c r="R1426" s="301"/>
      <c r="S1426" s="301"/>
      <c r="T1426" s="301"/>
      <c r="U1426" s="301"/>
      <c r="V1426" s="301"/>
      <c r="W1426" s="301"/>
      <c r="X1426" s="301"/>
      <c r="Y1426" s="301"/>
      <c r="Z1426" s="301"/>
      <c r="AA1426" s="301"/>
      <c r="AB1426" s="301"/>
      <c r="AC1426" s="301"/>
      <c r="AD1426" s="301"/>
      <c r="AE1426" s="301"/>
      <c r="AF1426" s="301"/>
      <c r="AG1426" s="301"/>
      <c r="AH1426" s="301"/>
      <c r="AI1426" s="301"/>
    </row>
    <row r="1427" spans="1:35" ht="20.100000000000001" hidden="1" customHeight="1" x14ac:dyDescent="0.2">
      <c r="A1427" s="240">
        <v>525</v>
      </c>
      <c r="B1427" s="309" t="s">
        <v>403</v>
      </c>
      <c r="C1427" s="310" t="s">
        <v>426</v>
      </c>
      <c r="D1427" s="310" t="s">
        <v>427</v>
      </c>
      <c r="E1427" s="309">
        <v>621232.83210351528</v>
      </c>
      <c r="F1427" s="310" t="s">
        <v>880</v>
      </c>
      <c r="G1427" s="244" t="s">
        <v>915</v>
      </c>
      <c r="H1427" s="244" t="s">
        <v>429</v>
      </c>
      <c r="I1427" s="288">
        <v>1</v>
      </c>
      <c r="J1427" s="244" t="s">
        <v>919</v>
      </c>
      <c r="K1427" s="244">
        <v>0.5</v>
      </c>
      <c r="L1427" s="244">
        <v>0.6</v>
      </c>
      <c r="M1427" s="244" t="s">
        <v>89</v>
      </c>
      <c r="N1427" s="244">
        <f t="shared" si="32"/>
        <v>0.3</v>
      </c>
      <c r="R1427" s="301"/>
      <c r="S1427" s="301"/>
      <c r="T1427" s="301"/>
      <c r="U1427" s="301"/>
      <c r="V1427" s="301"/>
      <c r="W1427" s="301"/>
      <c r="X1427" s="301"/>
      <c r="Y1427" s="301"/>
      <c r="Z1427" s="301"/>
      <c r="AA1427" s="301"/>
      <c r="AB1427" s="301"/>
      <c r="AC1427" s="301"/>
      <c r="AD1427" s="301"/>
      <c r="AE1427" s="301"/>
      <c r="AF1427" s="301"/>
      <c r="AG1427" s="301"/>
      <c r="AH1427" s="301"/>
      <c r="AI1427" s="301"/>
    </row>
    <row r="1428" spans="1:35" ht="20.100000000000001" hidden="1" customHeight="1" x14ac:dyDescent="0.2">
      <c r="A1428" s="240">
        <v>526</v>
      </c>
      <c r="B1428" s="309" t="s">
        <v>403</v>
      </c>
      <c r="C1428" s="310" t="s">
        <v>426</v>
      </c>
      <c r="D1428" s="310" t="s">
        <v>427</v>
      </c>
      <c r="E1428" s="309">
        <v>621238.72254292318</v>
      </c>
      <c r="F1428" s="310" t="s">
        <v>880</v>
      </c>
      <c r="G1428" s="244" t="s">
        <v>915</v>
      </c>
      <c r="H1428" s="244" t="s">
        <v>429</v>
      </c>
      <c r="I1428" s="288">
        <v>1</v>
      </c>
      <c r="J1428" s="244" t="s">
        <v>919</v>
      </c>
      <c r="K1428" s="244">
        <v>0.5</v>
      </c>
      <c r="L1428" s="244">
        <v>0.6</v>
      </c>
      <c r="M1428" s="244" t="s">
        <v>89</v>
      </c>
      <c r="N1428" s="244">
        <f t="shared" si="32"/>
        <v>0.3</v>
      </c>
      <c r="R1428" s="301"/>
      <c r="S1428" s="301"/>
      <c r="T1428" s="301"/>
      <c r="U1428" s="301"/>
      <c r="V1428" s="301"/>
      <c r="W1428" s="301"/>
      <c r="X1428" s="301"/>
      <c r="Y1428" s="301"/>
      <c r="Z1428" s="301"/>
      <c r="AA1428" s="301"/>
      <c r="AB1428" s="301"/>
      <c r="AC1428" s="301"/>
      <c r="AD1428" s="301"/>
      <c r="AE1428" s="301"/>
      <c r="AF1428" s="301"/>
      <c r="AG1428" s="301"/>
      <c r="AH1428" s="301"/>
      <c r="AI1428" s="301"/>
    </row>
    <row r="1429" spans="1:35" ht="20.100000000000001" hidden="1" customHeight="1" x14ac:dyDescent="0.2">
      <c r="A1429" s="240">
        <v>527</v>
      </c>
      <c r="B1429" s="309" t="s">
        <v>403</v>
      </c>
      <c r="C1429" s="310" t="s">
        <v>426</v>
      </c>
      <c r="D1429" s="310" t="s">
        <v>427</v>
      </c>
      <c r="E1429" s="309">
        <v>621241.82749433105</v>
      </c>
      <c r="F1429" s="310" t="s">
        <v>880</v>
      </c>
      <c r="G1429" s="244" t="s">
        <v>915</v>
      </c>
      <c r="H1429" s="244" t="s">
        <v>429</v>
      </c>
      <c r="I1429" s="288">
        <v>1</v>
      </c>
      <c r="J1429" s="244" t="s">
        <v>919</v>
      </c>
      <c r="K1429" s="244">
        <v>0.5</v>
      </c>
      <c r="L1429" s="244">
        <v>0.6</v>
      </c>
      <c r="M1429" s="244" t="s">
        <v>89</v>
      </c>
      <c r="N1429" s="244">
        <f t="shared" si="32"/>
        <v>0.3</v>
      </c>
      <c r="R1429" s="301"/>
      <c r="S1429" s="301"/>
      <c r="T1429" s="301"/>
      <c r="U1429" s="301"/>
      <c r="V1429" s="301"/>
      <c r="W1429" s="301"/>
      <c r="X1429" s="301"/>
      <c r="Y1429" s="301"/>
      <c r="Z1429" s="301"/>
      <c r="AA1429" s="301"/>
      <c r="AB1429" s="301"/>
      <c r="AC1429" s="301"/>
      <c r="AD1429" s="301"/>
      <c r="AE1429" s="301"/>
      <c r="AF1429" s="301"/>
      <c r="AG1429" s="301"/>
      <c r="AH1429" s="301"/>
      <c r="AI1429" s="301"/>
    </row>
    <row r="1430" spans="1:35" ht="20.100000000000001" hidden="1" customHeight="1" x14ac:dyDescent="0.2">
      <c r="A1430" s="240">
        <v>528</v>
      </c>
      <c r="B1430" s="309" t="s">
        <v>403</v>
      </c>
      <c r="C1430" s="310" t="s">
        <v>426</v>
      </c>
      <c r="D1430" s="310" t="s">
        <v>427</v>
      </c>
      <c r="E1430" s="309">
        <v>621243.49435328587</v>
      </c>
      <c r="F1430" s="310" t="s">
        <v>880</v>
      </c>
      <c r="G1430" s="244" t="s">
        <v>915</v>
      </c>
      <c r="H1430" s="244" t="s">
        <v>429</v>
      </c>
      <c r="I1430" s="288">
        <v>1</v>
      </c>
      <c r="J1430" s="244" t="s">
        <v>919</v>
      </c>
      <c r="K1430" s="244">
        <v>0.5</v>
      </c>
      <c r="L1430" s="244">
        <v>0.6</v>
      </c>
      <c r="M1430" s="244" t="s">
        <v>89</v>
      </c>
      <c r="N1430" s="244">
        <f t="shared" si="32"/>
        <v>0.3</v>
      </c>
      <c r="R1430" s="301"/>
      <c r="S1430" s="301"/>
      <c r="T1430" s="301"/>
      <c r="U1430" s="301"/>
      <c r="V1430" s="301"/>
      <c r="W1430" s="301"/>
      <c r="X1430" s="301"/>
      <c r="Y1430" s="301"/>
      <c r="Z1430" s="301"/>
      <c r="AA1430" s="301"/>
      <c r="AB1430" s="301"/>
      <c r="AC1430" s="301"/>
      <c r="AD1430" s="301"/>
      <c r="AE1430" s="301"/>
      <c r="AF1430" s="301"/>
      <c r="AG1430" s="301"/>
      <c r="AH1430" s="301"/>
      <c r="AI1430" s="301"/>
    </row>
    <row r="1431" spans="1:35" ht="20.100000000000001" hidden="1" customHeight="1" x14ac:dyDescent="0.2">
      <c r="A1431" s="240">
        <v>529</v>
      </c>
      <c r="B1431" s="309" t="s">
        <v>403</v>
      </c>
      <c r="C1431" s="310" t="s">
        <v>426</v>
      </c>
      <c r="D1431" s="310" t="s">
        <v>427</v>
      </c>
      <c r="E1431" s="309">
        <v>621244.11609267141</v>
      </c>
      <c r="F1431" s="310" t="s">
        <v>880</v>
      </c>
      <c r="G1431" s="244" t="s">
        <v>915</v>
      </c>
      <c r="H1431" s="244" t="s">
        <v>429</v>
      </c>
      <c r="I1431" s="288">
        <v>1</v>
      </c>
      <c r="J1431" s="244" t="s">
        <v>919</v>
      </c>
      <c r="K1431" s="244">
        <v>0.5</v>
      </c>
      <c r="L1431" s="244">
        <v>0.6</v>
      </c>
      <c r="M1431" s="244" t="s">
        <v>89</v>
      </c>
      <c r="N1431" s="244">
        <f t="shared" si="32"/>
        <v>0.3</v>
      </c>
      <c r="R1431" s="301"/>
      <c r="S1431" s="301"/>
      <c r="T1431" s="301"/>
      <c r="U1431" s="301"/>
      <c r="V1431" s="301"/>
      <c r="W1431" s="301"/>
      <c r="X1431" s="301"/>
      <c r="Y1431" s="301"/>
      <c r="Z1431" s="301"/>
      <c r="AA1431" s="301"/>
      <c r="AB1431" s="301"/>
      <c r="AC1431" s="301"/>
      <c r="AD1431" s="301"/>
      <c r="AE1431" s="301"/>
      <c r="AF1431" s="301"/>
      <c r="AG1431" s="301"/>
      <c r="AH1431" s="301"/>
      <c r="AI1431" s="301"/>
    </row>
    <row r="1432" spans="1:35" ht="20.100000000000001" hidden="1" customHeight="1" x14ac:dyDescent="0.2">
      <c r="A1432" s="240">
        <v>530</v>
      </c>
      <c r="B1432" s="309" t="s">
        <v>403</v>
      </c>
      <c r="C1432" s="310" t="s">
        <v>426</v>
      </c>
      <c r="D1432" s="310" t="s">
        <v>427</v>
      </c>
      <c r="E1432" s="309">
        <v>621244.15203028196</v>
      </c>
      <c r="F1432" s="310" t="s">
        <v>880</v>
      </c>
      <c r="G1432" s="244" t="s">
        <v>915</v>
      </c>
      <c r="H1432" s="244" t="s">
        <v>429</v>
      </c>
      <c r="I1432" s="288">
        <v>1</v>
      </c>
      <c r="J1432" s="244" t="s">
        <v>919</v>
      </c>
      <c r="K1432" s="244">
        <v>0.5</v>
      </c>
      <c r="L1432" s="244">
        <v>0.6</v>
      </c>
      <c r="M1432" s="244" t="s">
        <v>89</v>
      </c>
      <c r="N1432" s="244">
        <f t="shared" si="32"/>
        <v>0.3</v>
      </c>
      <c r="R1432" s="301"/>
      <c r="S1432" s="301"/>
      <c r="T1432" s="301"/>
      <c r="U1432" s="301"/>
      <c r="V1432" s="301"/>
      <c r="W1432" s="301"/>
      <c r="X1432" s="301"/>
      <c r="Y1432" s="301"/>
      <c r="Z1432" s="301"/>
      <c r="AA1432" s="301"/>
      <c r="AB1432" s="301"/>
      <c r="AC1432" s="301"/>
      <c r="AD1432" s="301"/>
      <c r="AE1432" s="301"/>
      <c r="AF1432" s="301"/>
      <c r="AG1432" s="301"/>
      <c r="AH1432" s="301"/>
      <c r="AI1432" s="301"/>
    </row>
    <row r="1433" spans="1:35" ht="20.100000000000001" hidden="1" customHeight="1" x14ac:dyDescent="0.2">
      <c r="A1433" s="240">
        <v>531</v>
      </c>
      <c r="B1433" s="309" t="s">
        <v>403</v>
      </c>
      <c r="C1433" s="310" t="s">
        <v>426</v>
      </c>
      <c r="D1433" s="310" t="s">
        <v>427</v>
      </c>
      <c r="E1433" s="309">
        <v>621302.6684172781</v>
      </c>
      <c r="F1433" s="310" t="s">
        <v>871</v>
      </c>
      <c r="G1433" s="244" t="s">
        <v>960</v>
      </c>
      <c r="H1433" s="244" t="s">
        <v>429</v>
      </c>
      <c r="I1433" s="288">
        <v>1</v>
      </c>
      <c r="J1433" s="244" t="s">
        <v>919</v>
      </c>
      <c r="K1433" s="244">
        <v>1</v>
      </c>
      <c r="L1433" s="244">
        <v>1</v>
      </c>
      <c r="M1433" s="244" t="s">
        <v>89</v>
      </c>
      <c r="N1433" s="244">
        <f t="shared" si="32"/>
        <v>1</v>
      </c>
      <c r="R1433" s="301"/>
      <c r="S1433" s="301"/>
      <c r="T1433" s="301"/>
      <c r="U1433" s="301"/>
      <c r="V1433" s="301"/>
      <c r="W1433" s="301"/>
      <c r="X1433" s="301"/>
      <c r="Y1433" s="301"/>
      <c r="Z1433" s="301"/>
      <c r="AA1433" s="301"/>
      <c r="AB1433" s="301"/>
      <c r="AC1433" s="301"/>
      <c r="AD1433" s="301"/>
      <c r="AE1433" s="301"/>
      <c r="AF1433" s="301"/>
      <c r="AG1433" s="301"/>
      <c r="AH1433" s="301"/>
      <c r="AI1433" s="301"/>
    </row>
    <row r="1434" spans="1:35" ht="20.100000000000001" hidden="1" customHeight="1" x14ac:dyDescent="0.2">
      <c r="A1434" s="240">
        <v>532</v>
      </c>
      <c r="B1434" s="309" t="s">
        <v>403</v>
      </c>
      <c r="C1434" s="310" t="s">
        <v>432</v>
      </c>
      <c r="D1434" s="310" t="s">
        <v>427</v>
      </c>
      <c r="E1434" s="309">
        <v>621317.82733928319</v>
      </c>
      <c r="F1434" s="310" t="s">
        <v>880</v>
      </c>
      <c r="G1434" s="244" t="s">
        <v>915</v>
      </c>
      <c r="H1434" s="244" t="s">
        <v>429</v>
      </c>
      <c r="I1434" s="288">
        <v>1</v>
      </c>
      <c r="J1434" s="244" t="s">
        <v>919</v>
      </c>
      <c r="K1434" s="244">
        <v>0.5</v>
      </c>
      <c r="L1434" s="244">
        <v>0.6</v>
      </c>
      <c r="M1434" s="244" t="s">
        <v>89</v>
      </c>
      <c r="N1434" s="244">
        <f t="shared" si="32"/>
        <v>0.3</v>
      </c>
      <c r="R1434" s="301"/>
      <c r="S1434" s="301"/>
      <c r="T1434" s="301"/>
      <c r="U1434" s="301"/>
      <c r="V1434" s="301"/>
      <c r="W1434" s="301"/>
      <c r="X1434" s="301"/>
      <c r="Y1434" s="301"/>
      <c r="Z1434" s="301"/>
      <c r="AA1434" s="301"/>
      <c r="AB1434" s="301"/>
      <c r="AC1434" s="301"/>
      <c r="AD1434" s="301"/>
      <c r="AE1434" s="301"/>
      <c r="AF1434" s="301"/>
      <c r="AG1434" s="301"/>
      <c r="AH1434" s="301"/>
      <c r="AI1434" s="301"/>
    </row>
    <row r="1435" spans="1:35" ht="20.100000000000001" hidden="1" customHeight="1" x14ac:dyDescent="0.2">
      <c r="A1435" s="240">
        <v>533</v>
      </c>
      <c r="B1435" s="309" t="s">
        <v>403</v>
      </c>
      <c r="C1435" s="310" t="s">
        <v>432</v>
      </c>
      <c r="D1435" s="310" t="s">
        <v>427</v>
      </c>
      <c r="E1435" s="309">
        <v>621320.77085605043</v>
      </c>
      <c r="F1435" s="310" t="s">
        <v>880</v>
      </c>
      <c r="G1435" s="244" t="s">
        <v>915</v>
      </c>
      <c r="H1435" s="244" t="s">
        <v>429</v>
      </c>
      <c r="I1435" s="288">
        <v>1</v>
      </c>
      <c r="J1435" s="244" t="s">
        <v>919</v>
      </c>
      <c r="K1435" s="244">
        <v>0.5</v>
      </c>
      <c r="L1435" s="244">
        <v>0.6</v>
      </c>
      <c r="M1435" s="244" t="s">
        <v>89</v>
      </c>
      <c r="N1435" s="244">
        <f t="shared" si="32"/>
        <v>0.3</v>
      </c>
      <c r="R1435" s="301"/>
      <c r="S1435" s="301"/>
      <c r="T1435" s="301"/>
      <c r="U1435" s="301"/>
      <c r="V1435" s="301"/>
      <c r="W1435" s="301"/>
      <c r="X1435" s="301"/>
      <c r="Y1435" s="301"/>
      <c r="Z1435" s="301"/>
      <c r="AA1435" s="301"/>
      <c r="AB1435" s="301"/>
      <c r="AC1435" s="301"/>
      <c r="AD1435" s="301"/>
      <c r="AE1435" s="301"/>
      <c r="AF1435" s="301"/>
      <c r="AG1435" s="301"/>
      <c r="AH1435" s="301"/>
      <c r="AI1435" s="301"/>
    </row>
    <row r="1436" spans="1:35" ht="20.100000000000001" hidden="1" customHeight="1" x14ac:dyDescent="0.2">
      <c r="A1436" s="240">
        <v>534</v>
      </c>
      <c r="B1436" s="309" t="s">
        <v>403</v>
      </c>
      <c r="C1436" s="310" t="s">
        <v>432</v>
      </c>
      <c r="D1436" s="310" t="s">
        <v>427</v>
      </c>
      <c r="E1436" s="309">
        <v>621324.18586990261</v>
      </c>
      <c r="F1436" s="310" t="s">
        <v>880</v>
      </c>
      <c r="G1436" s="244" t="s">
        <v>915</v>
      </c>
      <c r="H1436" s="244" t="s">
        <v>429</v>
      </c>
      <c r="I1436" s="288">
        <v>1</v>
      </c>
      <c r="J1436" s="244" t="s">
        <v>919</v>
      </c>
      <c r="K1436" s="244">
        <v>0.5</v>
      </c>
      <c r="L1436" s="244">
        <v>0.6</v>
      </c>
      <c r="M1436" s="244" t="s">
        <v>89</v>
      </c>
      <c r="N1436" s="244">
        <f t="shared" si="32"/>
        <v>0.3</v>
      </c>
      <c r="R1436" s="301"/>
      <c r="S1436" s="301"/>
      <c r="T1436" s="301"/>
      <c r="U1436" s="301"/>
      <c r="V1436" s="301"/>
      <c r="W1436" s="301"/>
      <c r="X1436" s="301"/>
      <c r="Y1436" s="301"/>
      <c r="Z1436" s="301"/>
      <c r="AA1436" s="301"/>
      <c r="AB1436" s="301"/>
      <c r="AC1436" s="301"/>
      <c r="AD1436" s="301"/>
      <c r="AE1436" s="301"/>
      <c r="AF1436" s="301"/>
      <c r="AG1436" s="301"/>
      <c r="AH1436" s="301"/>
      <c r="AI1436" s="301"/>
    </row>
    <row r="1437" spans="1:35" ht="20.100000000000001" hidden="1" customHeight="1" x14ac:dyDescent="0.2">
      <c r="A1437" s="240">
        <v>535</v>
      </c>
      <c r="B1437" s="309" t="s">
        <v>403</v>
      </c>
      <c r="C1437" s="310" t="s">
        <v>432</v>
      </c>
      <c r="D1437" s="310" t="s">
        <v>427</v>
      </c>
      <c r="E1437" s="309">
        <v>621326.56906873174</v>
      </c>
      <c r="F1437" s="310" t="s">
        <v>880</v>
      </c>
      <c r="G1437" s="244" t="s">
        <v>915</v>
      </c>
      <c r="H1437" s="244" t="s">
        <v>429</v>
      </c>
      <c r="I1437" s="288">
        <v>1</v>
      </c>
      <c r="J1437" s="244" t="s">
        <v>919</v>
      </c>
      <c r="K1437" s="244">
        <v>0.5</v>
      </c>
      <c r="L1437" s="244">
        <v>0.6</v>
      </c>
      <c r="M1437" s="244" t="s">
        <v>89</v>
      </c>
      <c r="N1437" s="244">
        <f t="shared" si="32"/>
        <v>0.3</v>
      </c>
      <c r="R1437" s="301"/>
      <c r="S1437" s="301"/>
      <c r="T1437" s="301"/>
      <c r="U1437" s="301"/>
      <c r="V1437" s="301"/>
      <c r="W1437" s="301"/>
      <c r="X1437" s="301"/>
      <c r="Y1437" s="301"/>
      <c r="Z1437" s="301"/>
      <c r="AA1437" s="301"/>
      <c r="AB1437" s="301"/>
      <c r="AC1437" s="301"/>
      <c r="AD1437" s="301"/>
      <c r="AE1437" s="301"/>
      <c r="AF1437" s="301"/>
      <c r="AG1437" s="301"/>
      <c r="AH1437" s="301"/>
      <c r="AI1437" s="301"/>
    </row>
    <row r="1438" spans="1:35" ht="20.100000000000001" hidden="1" customHeight="1" x14ac:dyDescent="0.2">
      <c r="A1438" s="240">
        <v>536</v>
      </c>
      <c r="B1438" s="309" t="s">
        <v>403</v>
      </c>
      <c r="C1438" s="310" t="s">
        <v>432</v>
      </c>
      <c r="D1438" s="310" t="s">
        <v>427</v>
      </c>
      <c r="E1438" s="309">
        <v>621330.68654305325</v>
      </c>
      <c r="F1438" s="310" t="s">
        <v>880</v>
      </c>
      <c r="G1438" s="244" t="s">
        <v>915</v>
      </c>
      <c r="H1438" s="244" t="s">
        <v>429</v>
      </c>
      <c r="I1438" s="288">
        <v>1</v>
      </c>
      <c r="J1438" s="244" t="s">
        <v>919</v>
      </c>
      <c r="K1438" s="244">
        <v>0.5</v>
      </c>
      <c r="L1438" s="244">
        <v>0.6</v>
      </c>
      <c r="M1438" s="244" t="s">
        <v>89</v>
      </c>
      <c r="N1438" s="244">
        <f t="shared" si="32"/>
        <v>0.3</v>
      </c>
      <c r="R1438" s="301"/>
      <c r="S1438" s="301"/>
      <c r="T1438" s="301"/>
      <c r="U1438" s="301"/>
      <c r="V1438" s="301"/>
      <c r="W1438" s="301"/>
      <c r="X1438" s="301"/>
      <c r="Y1438" s="301"/>
      <c r="Z1438" s="301"/>
      <c r="AA1438" s="301"/>
      <c r="AB1438" s="301"/>
      <c r="AC1438" s="301"/>
      <c r="AD1438" s="301"/>
      <c r="AE1438" s="301"/>
      <c r="AF1438" s="301"/>
      <c r="AG1438" s="301"/>
      <c r="AH1438" s="301"/>
      <c r="AI1438" s="301"/>
    </row>
    <row r="1439" spans="1:35" ht="20.100000000000001" hidden="1" customHeight="1" x14ac:dyDescent="0.2">
      <c r="A1439" s="240">
        <v>537</v>
      </c>
      <c r="B1439" s="309" t="s">
        <v>403</v>
      </c>
      <c r="C1439" s="310" t="s">
        <v>432</v>
      </c>
      <c r="D1439" s="310" t="s">
        <v>427</v>
      </c>
      <c r="E1439" s="309">
        <v>621334.79054253479</v>
      </c>
      <c r="F1439" s="310" t="s">
        <v>880</v>
      </c>
      <c r="G1439" s="244" t="s">
        <v>915</v>
      </c>
      <c r="H1439" s="244" t="s">
        <v>429</v>
      </c>
      <c r="I1439" s="288">
        <v>1</v>
      </c>
      <c r="J1439" s="244" t="s">
        <v>919</v>
      </c>
      <c r="K1439" s="244">
        <v>0.5</v>
      </c>
      <c r="L1439" s="244">
        <v>0.6</v>
      </c>
      <c r="M1439" s="244" t="s">
        <v>89</v>
      </c>
      <c r="N1439" s="244">
        <f t="shared" si="32"/>
        <v>0.3</v>
      </c>
      <c r="R1439" s="301"/>
      <c r="S1439" s="301"/>
      <c r="T1439" s="301"/>
      <c r="U1439" s="301"/>
      <c r="V1439" s="301"/>
      <c r="W1439" s="301"/>
      <c r="X1439" s="301"/>
      <c r="Y1439" s="301"/>
      <c r="Z1439" s="301"/>
      <c r="AA1439" s="301"/>
      <c r="AB1439" s="301"/>
      <c r="AC1439" s="301"/>
      <c r="AD1439" s="301"/>
      <c r="AE1439" s="301"/>
      <c r="AF1439" s="301"/>
      <c r="AG1439" s="301"/>
      <c r="AH1439" s="301"/>
      <c r="AI1439" s="301"/>
    </row>
    <row r="1440" spans="1:35" ht="20.100000000000001" hidden="1" customHeight="1" x14ac:dyDescent="0.2">
      <c r="A1440" s="240">
        <v>538</v>
      </c>
      <c r="B1440" s="309" t="s">
        <v>403</v>
      </c>
      <c r="C1440" s="310" t="s">
        <v>432</v>
      </c>
      <c r="D1440" s="310" t="s">
        <v>427</v>
      </c>
      <c r="E1440" s="309">
        <v>621339.63697351608</v>
      </c>
      <c r="F1440" s="310" t="s">
        <v>880</v>
      </c>
      <c r="G1440" s="244" t="s">
        <v>915</v>
      </c>
      <c r="H1440" s="244" t="s">
        <v>429</v>
      </c>
      <c r="I1440" s="288">
        <v>1</v>
      </c>
      <c r="J1440" s="244" t="s">
        <v>919</v>
      </c>
      <c r="K1440" s="244">
        <v>0.5</v>
      </c>
      <c r="L1440" s="244">
        <v>0.6</v>
      </c>
      <c r="M1440" s="244" t="s">
        <v>89</v>
      </c>
      <c r="N1440" s="244">
        <f t="shared" si="32"/>
        <v>0.3</v>
      </c>
      <c r="R1440" s="301"/>
      <c r="S1440" s="301"/>
      <c r="T1440" s="301"/>
      <c r="U1440" s="301"/>
      <c r="V1440" s="301"/>
      <c r="W1440" s="301"/>
      <c r="X1440" s="301"/>
      <c r="Y1440" s="301"/>
      <c r="Z1440" s="301"/>
      <c r="AA1440" s="301"/>
      <c r="AB1440" s="301"/>
      <c r="AC1440" s="301"/>
      <c r="AD1440" s="301"/>
      <c r="AE1440" s="301"/>
      <c r="AF1440" s="301"/>
      <c r="AG1440" s="301"/>
      <c r="AH1440" s="301"/>
      <c r="AI1440" s="301"/>
    </row>
    <row r="1441" spans="1:35" ht="20.100000000000001" hidden="1" customHeight="1" x14ac:dyDescent="0.2">
      <c r="A1441" s="240">
        <v>539</v>
      </c>
      <c r="B1441" s="309" t="s">
        <v>403</v>
      </c>
      <c r="C1441" s="310" t="s">
        <v>432</v>
      </c>
      <c r="D1441" s="310" t="s">
        <v>427</v>
      </c>
      <c r="E1441" s="309">
        <v>621345.20811134216</v>
      </c>
      <c r="F1441" s="310" t="s">
        <v>880</v>
      </c>
      <c r="G1441" s="244" t="s">
        <v>915</v>
      </c>
      <c r="H1441" s="244" t="s">
        <v>429</v>
      </c>
      <c r="I1441" s="288">
        <v>1</v>
      </c>
      <c r="J1441" s="244" t="s">
        <v>919</v>
      </c>
      <c r="K1441" s="244">
        <v>0.5</v>
      </c>
      <c r="L1441" s="244">
        <v>0.6</v>
      </c>
      <c r="M1441" s="244" t="s">
        <v>89</v>
      </c>
      <c r="N1441" s="244">
        <f t="shared" si="32"/>
        <v>0.3</v>
      </c>
      <c r="R1441" s="301"/>
      <c r="S1441" s="301"/>
      <c r="T1441" s="301"/>
      <c r="U1441" s="301"/>
      <c r="V1441" s="301"/>
      <c r="W1441" s="301"/>
      <c r="X1441" s="301"/>
      <c r="Y1441" s="301"/>
      <c r="Z1441" s="301"/>
      <c r="AA1441" s="301"/>
      <c r="AB1441" s="301"/>
      <c r="AC1441" s="301"/>
      <c r="AD1441" s="301"/>
      <c r="AE1441" s="301"/>
      <c r="AF1441" s="301"/>
      <c r="AG1441" s="301"/>
      <c r="AH1441" s="301"/>
      <c r="AI1441" s="301"/>
    </row>
    <row r="1442" spans="1:35" ht="20.100000000000001" hidden="1" customHeight="1" x14ac:dyDescent="0.2">
      <c r="A1442" s="240">
        <v>540</v>
      </c>
      <c r="B1442" s="309" t="s">
        <v>403</v>
      </c>
      <c r="C1442" s="310" t="s">
        <v>432</v>
      </c>
      <c r="D1442" s="310" t="s">
        <v>427</v>
      </c>
      <c r="E1442" s="309">
        <v>621349.88557806797</v>
      </c>
      <c r="F1442" s="310" t="s">
        <v>880</v>
      </c>
      <c r="G1442" s="244" t="s">
        <v>915</v>
      </c>
      <c r="H1442" s="244" t="s">
        <v>429</v>
      </c>
      <c r="I1442" s="288">
        <v>1</v>
      </c>
      <c r="J1442" s="244" t="s">
        <v>919</v>
      </c>
      <c r="K1442" s="244">
        <v>0.5</v>
      </c>
      <c r="L1442" s="244">
        <v>0.6</v>
      </c>
      <c r="M1442" s="244" t="s">
        <v>89</v>
      </c>
      <c r="N1442" s="244">
        <f t="shared" si="32"/>
        <v>0.3</v>
      </c>
      <c r="R1442" s="301"/>
      <c r="S1442" s="301"/>
      <c r="T1442" s="301"/>
      <c r="U1442" s="301"/>
      <c r="V1442" s="301"/>
      <c r="W1442" s="301"/>
      <c r="X1442" s="301"/>
      <c r="Y1442" s="301"/>
      <c r="Z1442" s="301"/>
      <c r="AA1442" s="301"/>
      <c r="AB1442" s="301"/>
      <c r="AC1442" s="301"/>
      <c r="AD1442" s="301"/>
      <c r="AE1442" s="301"/>
      <c r="AF1442" s="301"/>
      <c r="AG1442" s="301"/>
      <c r="AH1442" s="301"/>
      <c r="AI1442" s="301"/>
    </row>
    <row r="1443" spans="1:35" ht="20.100000000000001" hidden="1" customHeight="1" x14ac:dyDescent="0.2">
      <c r="A1443" s="240">
        <v>541</v>
      </c>
      <c r="B1443" s="309" t="s">
        <v>403</v>
      </c>
      <c r="C1443" s="310" t="s">
        <v>432</v>
      </c>
      <c r="D1443" s="310" t="s">
        <v>427</v>
      </c>
      <c r="E1443" s="309">
        <v>621358.39559521631</v>
      </c>
      <c r="F1443" s="310" t="s">
        <v>880</v>
      </c>
      <c r="G1443" s="244" t="s">
        <v>915</v>
      </c>
      <c r="H1443" s="244" t="s">
        <v>429</v>
      </c>
      <c r="I1443" s="288">
        <v>1</v>
      </c>
      <c r="J1443" s="244" t="s">
        <v>919</v>
      </c>
      <c r="K1443" s="244">
        <v>0.5</v>
      </c>
      <c r="L1443" s="244">
        <v>0.6</v>
      </c>
      <c r="M1443" s="244" t="s">
        <v>89</v>
      </c>
      <c r="N1443" s="244">
        <f t="shared" si="32"/>
        <v>0.3</v>
      </c>
      <c r="R1443" s="301"/>
      <c r="S1443" s="301"/>
      <c r="T1443" s="301"/>
      <c r="U1443" s="301"/>
      <c r="V1443" s="301"/>
      <c r="W1443" s="301"/>
      <c r="X1443" s="301"/>
      <c r="Y1443" s="301"/>
      <c r="Z1443" s="301"/>
      <c r="AA1443" s="301"/>
      <c r="AB1443" s="301"/>
      <c r="AC1443" s="301"/>
      <c r="AD1443" s="301"/>
      <c r="AE1443" s="301"/>
      <c r="AF1443" s="301"/>
      <c r="AG1443" s="301"/>
      <c r="AH1443" s="301"/>
      <c r="AI1443" s="301"/>
    </row>
    <row r="1444" spans="1:35" ht="20.100000000000001" hidden="1" customHeight="1" x14ac:dyDescent="0.2">
      <c r="A1444" s="240">
        <v>542</v>
      </c>
      <c r="B1444" s="309" t="s">
        <v>403</v>
      </c>
      <c r="C1444" s="310" t="s">
        <v>432</v>
      </c>
      <c r="D1444" s="310" t="s">
        <v>427</v>
      </c>
      <c r="E1444" s="309">
        <v>621366.0607910871</v>
      </c>
      <c r="F1444" s="310" t="s">
        <v>880</v>
      </c>
      <c r="G1444" s="244" t="s">
        <v>915</v>
      </c>
      <c r="H1444" s="244" t="s">
        <v>429</v>
      </c>
      <c r="I1444" s="288">
        <v>1</v>
      </c>
      <c r="J1444" s="244" t="s">
        <v>919</v>
      </c>
      <c r="K1444" s="244">
        <v>0.5</v>
      </c>
      <c r="L1444" s="244">
        <v>0.6</v>
      </c>
      <c r="M1444" s="244" t="s">
        <v>89</v>
      </c>
      <c r="N1444" s="244">
        <f t="shared" si="32"/>
        <v>0.3</v>
      </c>
      <c r="R1444" s="301"/>
      <c r="S1444" s="301"/>
      <c r="T1444" s="301"/>
      <c r="U1444" s="301"/>
      <c r="V1444" s="301"/>
      <c r="W1444" s="301"/>
      <c r="X1444" s="301"/>
      <c r="Y1444" s="301"/>
      <c r="Z1444" s="301"/>
      <c r="AA1444" s="301"/>
      <c r="AB1444" s="301"/>
      <c r="AC1444" s="301"/>
      <c r="AD1444" s="301"/>
      <c r="AE1444" s="301"/>
      <c r="AF1444" s="301"/>
      <c r="AG1444" s="301"/>
      <c r="AH1444" s="301"/>
      <c r="AI1444" s="301"/>
    </row>
    <row r="1445" spans="1:35" ht="20.100000000000001" hidden="1" customHeight="1" x14ac:dyDescent="0.2">
      <c r="A1445" s="240">
        <v>543</v>
      </c>
      <c r="B1445" s="309" t="s">
        <v>403</v>
      </c>
      <c r="C1445" s="310" t="s">
        <v>432</v>
      </c>
      <c r="D1445" s="310" t="s">
        <v>427</v>
      </c>
      <c r="E1445" s="309">
        <v>621374.88189432351</v>
      </c>
      <c r="F1445" s="310" t="s">
        <v>880</v>
      </c>
      <c r="G1445" s="244" t="s">
        <v>915</v>
      </c>
      <c r="H1445" s="244" t="s">
        <v>429</v>
      </c>
      <c r="I1445" s="288">
        <v>1</v>
      </c>
      <c r="J1445" s="244" t="s">
        <v>919</v>
      </c>
      <c r="K1445" s="244">
        <v>0.5</v>
      </c>
      <c r="L1445" s="244">
        <v>0.6</v>
      </c>
      <c r="M1445" s="244" t="s">
        <v>89</v>
      </c>
      <c r="N1445" s="244">
        <f t="shared" si="32"/>
        <v>0.3</v>
      </c>
      <c r="R1445" s="301"/>
      <c r="S1445" s="301"/>
      <c r="T1445" s="301"/>
      <c r="U1445" s="301"/>
      <c r="V1445" s="301"/>
      <c r="W1445" s="301"/>
      <c r="X1445" s="301"/>
      <c r="Y1445" s="301"/>
      <c r="Z1445" s="301"/>
      <c r="AA1445" s="301"/>
      <c r="AB1445" s="301"/>
      <c r="AC1445" s="301"/>
      <c r="AD1445" s="301"/>
      <c r="AE1445" s="301"/>
      <c r="AF1445" s="301"/>
      <c r="AG1445" s="301"/>
      <c r="AH1445" s="301"/>
      <c r="AI1445" s="301"/>
    </row>
    <row r="1446" spans="1:35" ht="20.100000000000001" hidden="1" customHeight="1" x14ac:dyDescent="0.2">
      <c r="A1446" s="240">
        <v>544</v>
      </c>
      <c r="B1446" s="309" t="s">
        <v>403</v>
      </c>
      <c r="C1446" s="310" t="s">
        <v>432</v>
      </c>
      <c r="D1446" s="310" t="s">
        <v>427</v>
      </c>
      <c r="E1446" s="309">
        <v>621382.2311897818</v>
      </c>
      <c r="F1446" s="310" t="s">
        <v>880</v>
      </c>
      <c r="G1446" s="244" t="s">
        <v>915</v>
      </c>
      <c r="H1446" s="244" t="s">
        <v>429</v>
      </c>
      <c r="I1446" s="288">
        <v>1</v>
      </c>
      <c r="J1446" s="244" t="s">
        <v>919</v>
      </c>
      <c r="K1446" s="244">
        <v>0.5</v>
      </c>
      <c r="L1446" s="244">
        <v>0.6</v>
      </c>
      <c r="M1446" s="244" t="s">
        <v>89</v>
      </c>
      <c r="N1446" s="244">
        <f t="shared" si="32"/>
        <v>0.3</v>
      </c>
      <c r="R1446" s="301"/>
      <c r="S1446" s="301"/>
      <c r="T1446" s="301"/>
      <c r="U1446" s="301"/>
      <c r="V1446" s="301"/>
      <c r="W1446" s="301"/>
      <c r="X1446" s="301"/>
      <c r="Y1446" s="301"/>
      <c r="Z1446" s="301"/>
      <c r="AA1446" s="301"/>
      <c r="AB1446" s="301"/>
      <c r="AC1446" s="301"/>
      <c r="AD1446" s="301"/>
      <c r="AE1446" s="301"/>
      <c r="AF1446" s="301"/>
      <c r="AG1446" s="301"/>
      <c r="AH1446" s="301"/>
      <c r="AI1446" s="301"/>
    </row>
    <row r="1447" spans="1:35" ht="20.100000000000001" hidden="1" customHeight="1" x14ac:dyDescent="0.2">
      <c r="A1447" s="240">
        <v>545</v>
      </c>
      <c r="B1447" s="309" t="s">
        <v>403</v>
      </c>
      <c r="C1447" s="310" t="s">
        <v>426</v>
      </c>
      <c r="D1447" s="310" t="s">
        <v>427</v>
      </c>
      <c r="E1447" s="309">
        <v>621476.42885584047</v>
      </c>
      <c r="F1447" s="310" t="s">
        <v>879</v>
      </c>
      <c r="G1447" s="244" t="s">
        <v>992</v>
      </c>
      <c r="H1447" s="244" t="s">
        <v>429</v>
      </c>
      <c r="I1447" s="288">
        <v>1</v>
      </c>
      <c r="J1447" s="244" t="s">
        <v>919</v>
      </c>
      <c r="K1447" s="244" t="s">
        <v>89</v>
      </c>
      <c r="L1447" s="244" t="s">
        <v>89</v>
      </c>
      <c r="M1447" s="244">
        <v>1</v>
      </c>
      <c r="N1447" s="244">
        <f t="shared" si="32"/>
        <v>0.78539816339744828</v>
      </c>
      <c r="R1447" s="301"/>
      <c r="S1447" s="301"/>
      <c r="T1447" s="301"/>
      <c r="U1447" s="301"/>
      <c r="V1447" s="301"/>
      <c r="W1447" s="301"/>
      <c r="X1447" s="301"/>
      <c r="Y1447" s="301"/>
      <c r="Z1447" s="301"/>
      <c r="AA1447" s="301"/>
      <c r="AB1447" s="301"/>
      <c r="AC1447" s="301"/>
      <c r="AD1447" s="301"/>
      <c r="AE1447" s="301"/>
      <c r="AF1447" s="301"/>
      <c r="AG1447" s="301"/>
      <c r="AH1447" s="301"/>
      <c r="AI1447" s="301"/>
    </row>
    <row r="1448" spans="1:35" ht="20.100000000000001" hidden="1" customHeight="1" x14ac:dyDescent="0.2">
      <c r="A1448" s="240">
        <v>546</v>
      </c>
      <c r="B1448" s="309" t="s">
        <v>403</v>
      </c>
      <c r="C1448" s="310" t="s">
        <v>426</v>
      </c>
      <c r="D1448" s="310" t="s">
        <v>427</v>
      </c>
      <c r="E1448" s="309">
        <v>621508.39407099958</v>
      </c>
      <c r="F1448" s="310" t="s">
        <v>880</v>
      </c>
      <c r="G1448" s="244" t="s">
        <v>915</v>
      </c>
      <c r="H1448" s="244" t="s">
        <v>429</v>
      </c>
      <c r="I1448" s="288">
        <v>1</v>
      </c>
      <c r="J1448" s="244" t="s">
        <v>919</v>
      </c>
      <c r="K1448" s="244">
        <v>0.5</v>
      </c>
      <c r="L1448" s="244">
        <v>0.6</v>
      </c>
      <c r="M1448" s="244" t="s">
        <v>89</v>
      </c>
      <c r="N1448" s="244">
        <f t="shared" si="32"/>
        <v>0.3</v>
      </c>
      <c r="R1448" s="301"/>
      <c r="S1448" s="301"/>
      <c r="T1448" s="301"/>
      <c r="U1448" s="301"/>
      <c r="V1448" s="301"/>
      <c r="W1448" s="301"/>
      <c r="X1448" s="301"/>
      <c r="Y1448" s="301"/>
      <c r="Z1448" s="301"/>
      <c r="AA1448" s="301"/>
      <c r="AB1448" s="301"/>
      <c r="AC1448" s="301"/>
      <c r="AD1448" s="301"/>
      <c r="AE1448" s="301"/>
      <c r="AF1448" s="301"/>
      <c r="AG1448" s="301"/>
      <c r="AH1448" s="301"/>
      <c r="AI1448" s="301"/>
    </row>
    <row r="1449" spans="1:35" ht="20.100000000000001" hidden="1" customHeight="1" x14ac:dyDescent="0.2">
      <c r="A1449" s="240">
        <v>547</v>
      </c>
      <c r="B1449" s="309" t="s">
        <v>403</v>
      </c>
      <c r="C1449" s="310" t="s">
        <v>432</v>
      </c>
      <c r="D1449" s="310" t="s">
        <v>427</v>
      </c>
      <c r="E1449" s="309">
        <v>621509.24798934639</v>
      </c>
      <c r="F1449" s="310" t="s">
        <v>880</v>
      </c>
      <c r="G1449" s="244" t="s">
        <v>915</v>
      </c>
      <c r="H1449" s="244" t="s">
        <v>429</v>
      </c>
      <c r="I1449" s="288">
        <v>1</v>
      </c>
      <c r="J1449" s="244" t="s">
        <v>919</v>
      </c>
      <c r="K1449" s="244">
        <v>0.5</v>
      </c>
      <c r="L1449" s="244">
        <v>0.6</v>
      </c>
      <c r="M1449" s="244" t="s">
        <v>89</v>
      </c>
      <c r="N1449" s="244">
        <f t="shared" si="32"/>
        <v>0.3</v>
      </c>
      <c r="R1449" s="301"/>
      <c r="S1449" s="301"/>
      <c r="T1449" s="301"/>
      <c r="U1449" s="301"/>
      <c r="V1449" s="301"/>
      <c r="W1449" s="301"/>
      <c r="X1449" s="301"/>
      <c r="Y1449" s="301"/>
      <c r="Z1449" s="301"/>
      <c r="AA1449" s="301"/>
      <c r="AB1449" s="301"/>
      <c r="AC1449" s="301"/>
      <c r="AD1449" s="301"/>
      <c r="AE1449" s="301"/>
      <c r="AF1449" s="301"/>
      <c r="AG1449" s="301"/>
      <c r="AH1449" s="301"/>
      <c r="AI1449" s="301"/>
    </row>
    <row r="1450" spans="1:35" ht="20.100000000000001" hidden="1" customHeight="1" x14ac:dyDescent="0.2">
      <c r="A1450" s="240">
        <v>548</v>
      </c>
      <c r="B1450" s="309" t="s">
        <v>403</v>
      </c>
      <c r="C1450" s="310" t="s">
        <v>432</v>
      </c>
      <c r="D1450" s="310" t="s">
        <v>427</v>
      </c>
      <c r="E1450" s="309">
        <v>621510.38201162254</v>
      </c>
      <c r="F1450" s="310" t="s">
        <v>880</v>
      </c>
      <c r="G1450" s="244" t="s">
        <v>915</v>
      </c>
      <c r="H1450" s="244" t="s">
        <v>429</v>
      </c>
      <c r="I1450" s="288">
        <v>1</v>
      </c>
      <c r="J1450" s="244" t="s">
        <v>919</v>
      </c>
      <c r="K1450" s="244">
        <v>0.5</v>
      </c>
      <c r="L1450" s="244">
        <v>0.6</v>
      </c>
      <c r="M1450" s="244" t="s">
        <v>89</v>
      </c>
      <c r="N1450" s="244">
        <f t="shared" si="32"/>
        <v>0.3</v>
      </c>
      <c r="R1450" s="301"/>
      <c r="S1450" s="301"/>
      <c r="T1450" s="301"/>
      <c r="U1450" s="301"/>
      <c r="V1450" s="301"/>
      <c r="W1450" s="301"/>
      <c r="X1450" s="301"/>
      <c r="Y1450" s="301"/>
      <c r="Z1450" s="301"/>
      <c r="AA1450" s="301"/>
      <c r="AB1450" s="301"/>
      <c r="AC1450" s="301"/>
      <c r="AD1450" s="301"/>
      <c r="AE1450" s="301"/>
      <c r="AF1450" s="301"/>
      <c r="AG1450" s="301"/>
      <c r="AH1450" s="301"/>
      <c r="AI1450" s="301"/>
    </row>
    <row r="1451" spans="1:35" ht="20.100000000000001" hidden="1" customHeight="1" x14ac:dyDescent="0.2">
      <c r="A1451" s="240">
        <v>549</v>
      </c>
      <c r="B1451" s="309" t="s">
        <v>403</v>
      </c>
      <c r="C1451" s="310" t="s">
        <v>432</v>
      </c>
      <c r="D1451" s="310" t="s">
        <v>427</v>
      </c>
      <c r="E1451" s="309">
        <v>621510.86085485679</v>
      </c>
      <c r="F1451" s="310" t="s">
        <v>880</v>
      </c>
      <c r="G1451" s="244" t="s">
        <v>915</v>
      </c>
      <c r="H1451" s="244" t="s">
        <v>429</v>
      </c>
      <c r="I1451" s="288">
        <v>1</v>
      </c>
      <c r="J1451" s="244" t="s">
        <v>919</v>
      </c>
      <c r="K1451" s="244">
        <v>0.5</v>
      </c>
      <c r="L1451" s="244">
        <v>0.6</v>
      </c>
      <c r="M1451" s="244" t="s">
        <v>89</v>
      </c>
      <c r="N1451" s="244">
        <f t="shared" si="32"/>
        <v>0.3</v>
      </c>
      <c r="R1451" s="301"/>
      <c r="S1451" s="301"/>
      <c r="T1451" s="301"/>
      <c r="U1451" s="301"/>
      <c r="V1451" s="301"/>
      <c r="W1451" s="301"/>
      <c r="X1451" s="301"/>
      <c r="Y1451" s="301"/>
      <c r="Z1451" s="301"/>
      <c r="AA1451" s="301"/>
      <c r="AB1451" s="301"/>
      <c r="AC1451" s="301"/>
      <c r="AD1451" s="301"/>
      <c r="AE1451" s="301"/>
      <c r="AF1451" s="301"/>
      <c r="AG1451" s="301"/>
      <c r="AH1451" s="301"/>
      <c r="AI1451" s="301"/>
    </row>
    <row r="1452" spans="1:35" ht="20.100000000000001" hidden="1" customHeight="1" x14ac:dyDescent="0.2">
      <c r="A1452" s="240">
        <v>550</v>
      </c>
      <c r="B1452" s="309" t="s">
        <v>403</v>
      </c>
      <c r="C1452" s="310" t="s">
        <v>432</v>
      </c>
      <c r="D1452" s="310" t="s">
        <v>427</v>
      </c>
      <c r="E1452" s="309">
        <v>621512.61438106128</v>
      </c>
      <c r="F1452" s="310" t="s">
        <v>880</v>
      </c>
      <c r="G1452" s="244" t="s">
        <v>915</v>
      </c>
      <c r="H1452" s="244" t="s">
        <v>429</v>
      </c>
      <c r="I1452" s="288">
        <v>1</v>
      </c>
      <c r="J1452" s="244" t="s">
        <v>919</v>
      </c>
      <c r="K1452" s="244">
        <v>0.5</v>
      </c>
      <c r="L1452" s="244">
        <v>0.6</v>
      </c>
      <c r="M1452" s="244" t="s">
        <v>89</v>
      </c>
      <c r="N1452" s="244">
        <f t="shared" si="32"/>
        <v>0.3</v>
      </c>
      <c r="R1452" s="301"/>
      <c r="S1452" s="301"/>
      <c r="T1452" s="301"/>
      <c r="U1452" s="301"/>
      <c r="V1452" s="301"/>
      <c r="W1452" s="301"/>
      <c r="X1452" s="301"/>
      <c r="Y1452" s="301"/>
      <c r="Z1452" s="301"/>
      <c r="AA1452" s="301"/>
      <c r="AB1452" s="301"/>
      <c r="AC1452" s="301"/>
      <c r="AD1452" s="301"/>
      <c r="AE1452" s="301"/>
      <c r="AF1452" s="301"/>
      <c r="AG1452" s="301"/>
      <c r="AH1452" s="301"/>
      <c r="AI1452" s="301"/>
    </row>
    <row r="1453" spans="1:35" ht="20.100000000000001" hidden="1" customHeight="1" x14ac:dyDescent="0.2">
      <c r="A1453" s="240">
        <v>551</v>
      </c>
      <c r="B1453" s="309" t="s">
        <v>403</v>
      </c>
      <c r="C1453" s="310" t="s">
        <v>432</v>
      </c>
      <c r="D1453" s="310" t="s">
        <v>427</v>
      </c>
      <c r="E1453" s="309">
        <v>621515.86031869694</v>
      </c>
      <c r="F1453" s="310" t="s">
        <v>880</v>
      </c>
      <c r="G1453" s="244" t="s">
        <v>915</v>
      </c>
      <c r="H1453" s="244" t="s">
        <v>429</v>
      </c>
      <c r="I1453" s="288">
        <v>1</v>
      </c>
      <c r="J1453" s="244" t="s">
        <v>919</v>
      </c>
      <c r="K1453" s="244">
        <v>0.5</v>
      </c>
      <c r="L1453" s="244">
        <v>0.6</v>
      </c>
      <c r="M1453" s="244" t="s">
        <v>89</v>
      </c>
      <c r="N1453" s="244">
        <f t="shared" si="32"/>
        <v>0.3</v>
      </c>
      <c r="R1453" s="301"/>
      <c r="S1453" s="301"/>
      <c r="T1453" s="301"/>
      <c r="U1453" s="301"/>
      <c r="V1453" s="301"/>
      <c r="W1453" s="301"/>
      <c r="X1453" s="301"/>
      <c r="Y1453" s="301"/>
      <c r="Z1453" s="301"/>
      <c r="AA1453" s="301"/>
      <c r="AB1453" s="301"/>
      <c r="AC1453" s="301"/>
      <c r="AD1453" s="301"/>
      <c r="AE1453" s="301"/>
      <c r="AF1453" s="301"/>
      <c r="AG1453" s="301"/>
      <c r="AH1453" s="301"/>
      <c r="AI1453" s="301"/>
    </row>
    <row r="1454" spans="1:35" ht="20.100000000000001" hidden="1" customHeight="1" x14ac:dyDescent="0.2">
      <c r="A1454" s="240">
        <v>552</v>
      </c>
      <c r="B1454" s="309" t="s">
        <v>403</v>
      </c>
      <c r="C1454" s="310" t="s">
        <v>426</v>
      </c>
      <c r="D1454" s="310" t="s">
        <v>427</v>
      </c>
      <c r="E1454" s="309">
        <v>621516.42207331152</v>
      </c>
      <c r="F1454" s="310" t="s">
        <v>880</v>
      </c>
      <c r="G1454" s="244" t="s">
        <v>915</v>
      </c>
      <c r="H1454" s="244" t="s">
        <v>429</v>
      </c>
      <c r="I1454" s="288">
        <v>1</v>
      </c>
      <c r="J1454" s="244" t="s">
        <v>919</v>
      </c>
      <c r="K1454" s="244">
        <v>0.5</v>
      </c>
      <c r="L1454" s="244">
        <v>0.6</v>
      </c>
      <c r="M1454" s="244" t="s">
        <v>89</v>
      </c>
      <c r="N1454" s="244">
        <f t="shared" si="32"/>
        <v>0.3</v>
      </c>
      <c r="R1454" s="301"/>
      <c r="S1454" s="301"/>
      <c r="T1454" s="301"/>
      <c r="U1454" s="301"/>
      <c r="V1454" s="301"/>
      <c r="W1454" s="301"/>
      <c r="X1454" s="301"/>
      <c r="Y1454" s="301"/>
      <c r="Z1454" s="301"/>
      <c r="AA1454" s="301"/>
      <c r="AB1454" s="301"/>
      <c r="AC1454" s="301"/>
      <c r="AD1454" s="301"/>
      <c r="AE1454" s="301"/>
      <c r="AF1454" s="301"/>
      <c r="AG1454" s="301"/>
      <c r="AH1454" s="301"/>
      <c r="AI1454" s="301"/>
    </row>
    <row r="1455" spans="1:35" ht="20.100000000000001" hidden="1" customHeight="1" x14ac:dyDescent="0.2">
      <c r="A1455" s="240">
        <v>553</v>
      </c>
      <c r="B1455" s="309" t="s">
        <v>403</v>
      </c>
      <c r="C1455" s="310" t="s">
        <v>432</v>
      </c>
      <c r="D1455" s="310" t="s">
        <v>427</v>
      </c>
      <c r="E1455" s="309">
        <v>621520.19981645525</v>
      </c>
      <c r="F1455" s="310" t="s">
        <v>880</v>
      </c>
      <c r="G1455" s="244" t="s">
        <v>915</v>
      </c>
      <c r="H1455" s="244" t="s">
        <v>429</v>
      </c>
      <c r="I1455" s="288">
        <v>1</v>
      </c>
      <c r="J1455" s="244" t="s">
        <v>919</v>
      </c>
      <c r="K1455" s="244">
        <v>0.5</v>
      </c>
      <c r="L1455" s="244">
        <v>0.6</v>
      </c>
      <c r="M1455" s="244" t="s">
        <v>89</v>
      </c>
      <c r="N1455" s="244">
        <f t="shared" si="32"/>
        <v>0.3</v>
      </c>
      <c r="R1455" s="301"/>
      <c r="S1455" s="301"/>
      <c r="T1455" s="301"/>
      <c r="U1455" s="301"/>
      <c r="V1455" s="301"/>
      <c r="W1455" s="301"/>
      <c r="X1455" s="301"/>
      <c r="Y1455" s="301"/>
      <c r="Z1455" s="301"/>
      <c r="AA1455" s="301"/>
      <c r="AB1455" s="301"/>
      <c r="AC1455" s="301"/>
      <c r="AD1455" s="301"/>
      <c r="AE1455" s="301"/>
      <c r="AF1455" s="301"/>
      <c r="AG1455" s="301"/>
      <c r="AH1455" s="301"/>
      <c r="AI1455" s="301"/>
    </row>
    <row r="1456" spans="1:35" ht="20.100000000000001" hidden="1" customHeight="1" x14ac:dyDescent="0.2">
      <c r="A1456" s="240">
        <v>554</v>
      </c>
      <c r="B1456" s="309" t="s">
        <v>403</v>
      </c>
      <c r="C1456" s="310" t="s">
        <v>432</v>
      </c>
      <c r="D1456" s="310" t="s">
        <v>427</v>
      </c>
      <c r="E1456" s="309">
        <v>621522.87286829145</v>
      </c>
      <c r="F1456" s="310" t="s">
        <v>880</v>
      </c>
      <c r="G1456" s="244" t="s">
        <v>915</v>
      </c>
      <c r="H1456" s="244" t="s">
        <v>429</v>
      </c>
      <c r="I1456" s="288">
        <v>1</v>
      </c>
      <c r="J1456" s="244" t="s">
        <v>919</v>
      </c>
      <c r="K1456" s="244">
        <v>0.5</v>
      </c>
      <c r="L1456" s="244">
        <v>0.6</v>
      </c>
      <c r="M1456" s="244" t="s">
        <v>89</v>
      </c>
      <c r="N1456" s="244">
        <f t="shared" si="32"/>
        <v>0.3</v>
      </c>
      <c r="R1456" s="301"/>
      <c r="S1456" s="301"/>
      <c r="T1456" s="301"/>
      <c r="U1456" s="301"/>
      <c r="V1456" s="301"/>
      <c r="W1456" s="301"/>
      <c r="X1456" s="301"/>
      <c r="Y1456" s="301"/>
      <c r="Z1456" s="301"/>
      <c r="AA1456" s="301"/>
      <c r="AB1456" s="301"/>
      <c r="AC1456" s="301"/>
      <c r="AD1456" s="301"/>
      <c r="AE1456" s="301"/>
      <c r="AF1456" s="301"/>
      <c r="AG1456" s="301"/>
      <c r="AH1456" s="301"/>
      <c r="AI1456" s="301"/>
    </row>
    <row r="1457" spans="1:35" ht="20.100000000000001" hidden="1" customHeight="1" x14ac:dyDescent="0.2">
      <c r="A1457" s="240">
        <v>555</v>
      </c>
      <c r="B1457" s="309" t="s">
        <v>403</v>
      </c>
      <c r="C1457" s="310" t="s">
        <v>432</v>
      </c>
      <c r="D1457" s="310" t="s">
        <v>427</v>
      </c>
      <c r="E1457" s="309">
        <v>621525.24200048659</v>
      </c>
      <c r="F1457" s="310" t="s">
        <v>880</v>
      </c>
      <c r="G1457" s="244" t="s">
        <v>915</v>
      </c>
      <c r="H1457" s="244" t="s">
        <v>429</v>
      </c>
      <c r="I1457" s="288">
        <v>1</v>
      </c>
      <c r="J1457" s="244" t="s">
        <v>919</v>
      </c>
      <c r="K1457" s="244">
        <v>0.5</v>
      </c>
      <c r="L1457" s="244">
        <v>0.6</v>
      </c>
      <c r="M1457" s="244" t="s">
        <v>89</v>
      </c>
      <c r="N1457" s="244">
        <f t="shared" si="32"/>
        <v>0.3</v>
      </c>
      <c r="R1457" s="301"/>
      <c r="S1457" s="301"/>
      <c r="T1457" s="301"/>
      <c r="U1457" s="301"/>
      <c r="V1457" s="301"/>
      <c r="W1457" s="301"/>
      <c r="X1457" s="301"/>
      <c r="Y1457" s="301"/>
      <c r="Z1457" s="301"/>
      <c r="AA1457" s="301"/>
      <c r="AB1457" s="301"/>
      <c r="AC1457" s="301"/>
      <c r="AD1457" s="301"/>
      <c r="AE1457" s="301"/>
      <c r="AF1457" s="301"/>
      <c r="AG1457" s="301"/>
      <c r="AH1457" s="301"/>
      <c r="AI1457" s="301"/>
    </row>
    <row r="1458" spans="1:35" ht="20.100000000000001" hidden="1" customHeight="1" x14ac:dyDescent="0.2">
      <c r="A1458" s="240">
        <v>556</v>
      </c>
      <c r="B1458" s="309" t="s">
        <v>403</v>
      </c>
      <c r="C1458" s="310" t="s">
        <v>426</v>
      </c>
      <c r="D1458" s="310" t="s">
        <v>427</v>
      </c>
      <c r="E1458" s="309">
        <v>621539.92160036531</v>
      </c>
      <c r="F1458" s="310" t="s">
        <v>880</v>
      </c>
      <c r="G1458" s="244" t="s">
        <v>915</v>
      </c>
      <c r="H1458" s="244" t="s">
        <v>429</v>
      </c>
      <c r="I1458" s="288">
        <v>1</v>
      </c>
      <c r="J1458" s="244" t="s">
        <v>919</v>
      </c>
      <c r="K1458" s="244">
        <v>0.5</v>
      </c>
      <c r="L1458" s="244">
        <v>0.6</v>
      </c>
      <c r="M1458" s="244" t="s">
        <v>89</v>
      </c>
      <c r="N1458" s="244">
        <f t="shared" si="32"/>
        <v>0.3</v>
      </c>
      <c r="R1458" s="301"/>
      <c r="S1458" s="301"/>
      <c r="T1458" s="301"/>
      <c r="U1458" s="301"/>
      <c r="V1458" s="301"/>
      <c r="W1458" s="301"/>
      <c r="X1458" s="301"/>
      <c r="Y1458" s="301"/>
      <c r="Z1458" s="301"/>
      <c r="AA1458" s="301"/>
      <c r="AB1458" s="301"/>
      <c r="AC1458" s="301"/>
      <c r="AD1458" s="301"/>
      <c r="AE1458" s="301"/>
      <c r="AF1458" s="301"/>
      <c r="AG1458" s="301"/>
      <c r="AH1458" s="301"/>
      <c r="AI1458" s="301"/>
    </row>
    <row r="1459" spans="1:35" ht="20.100000000000001" hidden="1" customHeight="1" x14ac:dyDescent="0.2">
      <c r="A1459" s="240">
        <v>557</v>
      </c>
      <c r="B1459" s="309" t="s">
        <v>403</v>
      </c>
      <c r="C1459" s="310" t="s">
        <v>426</v>
      </c>
      <c r="D1459" s="310" t="s">
        <v>427</v>
      </c>
      <c r="E1459" s="309">
        <v>621546.69268105517</v>
      </c>
      <c r="F1459" s="310" t="s">
        <v>880</v>
      </c>
      <c r="G1459" s="244" t="s">
        <v>915</v>
      </c>
      <c r="H1459" s="244" t="s">
        <v>429</v>
      </c>
      <c r="I1459" s="288">
        <v>1</v>
      </c>
      <c r="J1459" s="244" t="s">
        <v>919</v>
      </c>
      <c r="K1459" s="244">
        <v>0.5</v>
      </c>
      <c r="L1459" s="244">
        <v>0.6</v>
      </c>
      <c r="M1459" s="244" t="s">
        <v>89</v>
      </c>
      <c r="N1459" s="244">
        <f t="shared" si="32"/>
        <v>0.3</v>
      </c>
      <c r="R1459" s="301"/>
      <c r="S1459" s="301"/>
      <c r="T1459" s="301"/>
      <c r="U1459" s="301"/>
      <c r="V1459" s="301"/>
      <c r="W1459" s="301"/>
      <c r="X1459" s="301"/>
      <c r="Y1459" s="301"/>
      <c r="Z1459" s="301"/>
      <c r="AA1459" s="301"/>
      <c r="AB1459" s="301"/>
      <c r="AC1459" s="301"/>
      <c r="AD1459" s="301"/>
      <c r="AE1459" s="301"/>
      <c r="AF1459" s="301"/>
      <c r="AG1459" s="301"/>
      <c r="AH1459" s="301"/>
      <c r="AI1459" s="301"/>
    </row>
    <row r="1460" spans="1:35" ht="20.100000000000001" hidden="1" customHeight="1" x14ac:dyDescent="0.2">
      <c r="A1460" s="240">
        <v>558</v>
      </c>
      <c r="B1460" s="309" t="s">
        <v>403</v>
      </c>
      <c r="C1460" s="310" t="s">
        <v>426</v>
      </c>
      <c r="D1460" s="310" t="s">
        <v>427</v>
      </c>
      <c r="E1460" s="309">
        <v>621556.95390991936</v>
      </c>
      <c r="F1460" s="310" t="s">
        <v>880</v>
      </c>
      <c r="G1460" s="244" t="s">
        <v>915</v>
      </c>
      <c r="H1460" s="244" t="s">
        <v>429</v>
      </c>
      <c r="I1460" s="288">
        <v>1</v>
      </c>
      <c r="J1460" s="244" t="s">
        <v>919</v>
      </c>
      <c r="K1460" s="244">
        <v>0.5</v>
      </c>
      <c r="L1460" s="244">
        <v>0.6</v>
      </c>
      <c r="M1460" s="244" t="s">
        <v>89</v>
      </c>
      <c r="N1460" s="244">
        <f t="shared" si="32"/>
        <v>0.3</v>
      </c>
      <c r="R1460" s="301"/>
      <c r="S1460" s="301"/>
      <c r="T1460" s="301"/>
      <c r="U1460" s="301"/>
      <c r="V1460" s="301"/>
      <c r="W1460" s="301"/>
      <c r="X1460" s="301"/>
      <c r="Y1460" s="301"/>
      <c r="Z1460" s="301"/>
      <c r="AA1460" s="301"/>
      <c r="AB1460" s="301"/>
      <c r="AC1460" s="301"/>
      <c r="AD1460" s="301"/>
      <c r="AE1460" s="301"/>
      <c r="AF1460" s="301"/>
      <c r="AG1460" s="301"/>
      <c r="AH1460" s="301"/>
      <c r="AI1460" s="301"/>
    </row>
    <row r="1461" spans="1:35" ht="20.100000000000001" hidden="1" customHeight="1" x14ac:dyDescent="0.2">
      <c r="A1461" s="240">
        <v>559</v>
      </c>
      <c r="B1461" s="309" t="s">
        <v>403</v>
      </c>
      <c r="C1461" s="310" t="s">
        <v>432</v>
      </c>
      <c r="D1461" s="310" t="s">
        <v>427</v>
      </c>
      <c r="E1461" s="309">
        <v>621558.9779170492</v>
      </c>
      <c r="F1461" s="310" t="s">
        <v>880</v>
      </c>
      <c r="G1461" s="244" t="s">
        <v>915</v>
      </c>
      <c r="H1461" s="244" t="s">
        <v>429</v>
      </c>
      <c r="I1461" s="288">
        <v>1</v>
      </c>
      <c r="J1461" s="244" t="s">
        <v>919</v>
      </c>
      <c r="K1461" s="244">
        <v>0.5</v>
      </c>
      <c r="L1461" s="244">
        <v>0.6</v>
      </c>
      <c r="M1461" s="244" t="s">
        <v>89</v>
      </c>
      <c r="N1461" s="244">
        <f t="shared" si="32"/>
        <v>0.3</v>
      </c>
      <c r="R1461" s="301"/>
      <c r="S1461" s="301"/>
      <c r="T1461" s="301"/>
      <c r="U1461" s="301"/>
      <c r="V1461" s="301"/>
      <c r="W1461" s="301"/>
      <c r="X1461" s="301"/>
      <c r="Y1461" s="301"/>
      <c r="Z1461" s="301"/>
      <c r="AA1461" s="301"/>
      <c r="AB1461" s="301"/>
      <c r="AC1461" s="301"/>
      <c r="AD1461" s="301"/>
      <c r="AE1461" s="301"/>
      <c r="AF1461" s="301"/>
      <c r="AG1461" s="301"/>
      <c r="AH1461" s="301"/>
      <c r="AI1461" s="301"/>
    </row>
    <row r="1462" spans="1:35" ht="20.100000000000001" hidden="1" customHeight="1" x14ac:dyDescent="0.2">
      <c r="A1462" s="240">
        <v>560</v>
      </c>
      <c r="B1462" s="309" t="s">
        <v>403</v>
      </c>
      <c r="C1462" s="310" t="s">
        <v>426</v>
      </c>
      <c r="D1462" s="310" t="s">
        <v>427</v>
      </c>
      <c r="E1462" s="309">
        <v>621564.01416338235</v>
      </c>
      <c r="F1462" s="310" t="s">
        <v>880</v>
      </c>
      <c r="G1462" s="244" t="s">
        <v>915</v>
      </c>
      <c r="H1462" s="244" t="s">
        <v>429</v>
      </c>
      <c r="I1462" s="288">
        <v>1</v>
      </c>
      <c r="J1462" s="244" t="s">
        <v>919</v>
      </c>
      <c r="K1462" s="244">
        <v>0.5</v>
      </c>
      <c r="L1462" s="244">
        <v>0.6</v>
      </c>
      <c r="M1462" s="244" t="s">
        <v>89</v>
      </c>
      <c r="N1462" s="244">
        <f t="shared" si="32"/>
        <v>0.3</v>
      </c>
      <c r="R1462" s="301"/>
      <c r="S1462" s="301"/>
      <c r="T1462" s="301"/>
      <c r="U1462" s="301"/>
      <c r="V1462" s="301"/>
      <c r="W1462" s="301"/>
      <c r="X1462" s="301"/>
      <c r="Y1462" s="301"/>
      <c r="Z1462" s="301"/>
      <c r="AA1462" s="301"/>
      <c r="AB1462" s="301"/>
      <c r="AC1462" s="301"/>
      <c r="AD1462" s="301"/>
      <c r="AE1462" s="301"/>
      <c r="AF1462" s="301"/>
      <c r="AG1462" s="301"/>
      <c r="AH1462" s="301"/>
      <c r="AI1462" s="301"/>
    </row>
    <row r="1463" spans="1:35" ht="20.100000000000001" hidden="1" customHeight="1" x14ac:dyDescent="0.2">
      <c r="A1463" s="240">
        <v>561</v>
      </c>
      <c r="B1463" s="309" t="s">
        <v>403</v>
      </c>
      <c r="C1463" s="310" t="s">
        <v>426</v>
      </c>
      <c r="D1463" s="310" t="s">
        <v>427</v>
      </c>
      <c r="E1463" s="309">
        <v>621575.25355347176</v>
      </c>
      <c r="F1463" s="310" t="s">
        <v>888</v>
      </c>
      <c r="G1463" s="244" t="s">
        <v>918</v>
      </c>
      <c r="H1463" s="244" t="s">
        <v>429</v>
      </c>
      <c r="I1463" s="288">
        <v>1</v>
      </c>
      <c r="J1463" s="244" t="s">
        <v>919</v>
      </c>
      <c r="K1463" s="244">
        <v>0.5</v>
      </c>
      <c r="L1463" s="244">
        <v>0.9</v>
      </c>
      <c r="M1463" s="244" t="s">
        <v>89</v>
      </c>
      <c r="N1463" s="244">
        <f t="shared" si="32"/>
        <v>0.45</v>
      </c>
      <c r="R1463" s="301"/>
      <c r="S1463" s="301"/>
      <c r="T1463" s="301"/>
      <c r="U1463" s="301"/>
      <c r="V1463" s="301"/>
      <c r="W1463" s="301"/>
      <c r="X1463" s="301"/>
      <c r="Y1463" s="301"/>
      <c r="Z1463" s="301"/>
      <c r="AA1463" s="301"/>
      <c r="AB1463" s="301"/>
      <c r="AC1463" s="301"/>
      <c r="AD1463" s="301"/>
      <c r="AE1463" s="301"/>
      <c r="AF1463" s="301"/>
      <c r="AG1463" s="301"/>
      <c r="AH1463" s="301"/>
      <c r="AI1463" s="301"/>
    </row>
    <row r="1464" spans="1:35" ht="20.100000000000001" hidden="1" customHeight="1" x14ac:dyDescent="0.2">
      <c r="A1464" s="240">
        <v>562</v>
      </c>
      <c r="B1464" s="309" t="s">
        <v>403</v>
      </c>
      <c r="C1464" s="310" t="s">
        <v>426</v>
      </c>
      <c r="D1464" s="310" t="s">
        <v>427</v>
      </c>
      <c r="E1464" s="309">
        <v>621575.7159130309</v>
      </c>
      <c r="F1464" s="310" t="s">
        <v>880</v>
      </c>
      <c r="G1464" s="244" t="s">
        <v>915</v>
      </c>
      <c r="H1464" s="244" t="s">
        <v>429</v>
      </c>
      <c r="I1464" s="288">
        <v>1</v>
      </c>
      <c r="J1464" s="244" t="s">
        <v>919</v>
      </c>
      <c r="K1464" s="244">
        <v>0.5</v>
      </c>
      <c r="L1464" s="244">
        <v>0.6</v>
      </c>
      <c r="M1464" s="244" t="s">
        <v>89</v>
      </c>
      <c r="N1464" s="244">
        <f t="shared" si="32"/>
        <v>0.3</v>
      </c>
      <c r="R1464" s="301"/>
      <c r="S1464" s="301"/>
      <c r="T1464" s="301"/>
      <c r="U1464" s="301"/>
      <c r="V1464" s="301"/>
      <c r="W1464" s="301"/>
      <c r="X1464" s="301"/>
      <c r="Y1464" s="301"/>
      <c r="Z1464" s="301"/>
      <c r="AA1464" s="301"/>
      <c r="AB1464" s="301"/>
      <c r="AC1464" s="301"/>
      <c r="AD1464" s="301"/>
      <c r="AE1464" s="301"/>
      <c r="AF1464" s="301"/>
      <c r="AG1464" s="301"/>
      <c r="AH1464" s="301"/>
      <c r="AI1464" s="301"/>
    </row>
    <row r="1465" spans="1:35" ht="20.100000000000001" hidden="1" customHeight="1" x14ac:dyDescent="0.2">
      <c r="A1465" s="240">
        <v>563</v>
      </c>
      <c r="B1465" s="309" t="s">
        <v>403</v>
      </c>
      <c r="C1465" s="310" t="s">
        <v>426</v>
      </c>
      <c r="D1465" s="310" t="s">
        <v>427</v>
      </c>
      <c r="E1465" s="309">
        <v>621586.28850741533</v>
      </c>
      <c r="F1465" s="310" t="s">
        <v>880</v>
      </c>
      <c r="G1465" s="244" t="s">
        <v>915</v>
      </c>
      <c r="H1465" s="244" t="s">
        <v>429</v>
      </c>
      <c r="I1465" s="288">
        <v>1</v>
      </c>
      <c r="J1465" s="244" t="s">
        <v>919</v>
      </c>
      <c r="K1465" s="244">
        <v>0.5</v>
      </c>
      <c r="L1465" s="244">
        <v>0.6</v>
      </c>
      <c r="M1465" s="244" t="s">
        <v>89</v>
      </c>
      <c r="N1465" s="244">
        <f t="shared" si="32"/>
        <v>0.3</v>
      </c>
      <c r="R1465" s="301"/>
      <c r="S1465" s="301"/>
      <c r="T1465" s="301"/>
      <c r="U1465" s="301"/>
      <c r="V1465" s="301"/>
      <c r="W1465" s="301"/>
      <c r="X1465" s="301"/>
      <c r="Y1465" s="301"/>
      <c r="Z1465" s="301"/>
      <c r="AA1465" s="301"/>
      <c r="AB1465" s="301"/>
      <c r="AC1465" s="301"/>
      <c r="AD1465" s="301"/>
      <c r="AE1465" s="301"/>
      <c r="AF1465" s="301"/>
      <c r="AG1465" s="301"/>
      <c r="AH1465" s="301"/>
      <c r="AI1465" s="301"/>
    </row>
    <row r="1466" spans="1:35" ht="20.100000000000001" hidden="1" customHeight="1" x14ac:dyDescent="0.2">
      <c r="A1466" s="240">
        <v>564</v>
      </c>
      <c r="B1466" s="309" t="s">
        <v>403</v>
      </c>
      <c r="C1466" s="310" t="s">
        <v>426</v>
      </c>
      <c r="D1466" s="310" t="s">
        <v>427</v>
      </c>
      <c r="E1466" s="309">
        <v>621593.81993619294</v>
      </c>
      <c r="F1466" s="310" t="s">
        <v>880</v>
      </c>
      <c r="G1466" s="244" t="s">
        <v>915</v>
      </c>
      <c r="H1466" s="244" t="s">
        <v>429</v>
      </c>
      <c r="I1466" s="288">
        <v>1</v>
      </c>
      <c r="J1466" s="244" t="s">
        <v>919</v>
      </c>
      <c r="K1466" s="244">
        <v>0.5</v>
      </c>
      <c r="L1466" s="244">
        <v>0.6</v>
      </c>
      <c r="M1466" s="244" t="s">
        <v>89</v>
      </c>
      <c r="N1466" s="244">
        <f t="shared" si="32"/>
        <v>0.3</v>
      </c>
      <c r="R1466" s="301"/>
      <c r="S1466" s="301"/>
      <c r="T1466" s="301"/>
      <c r="U1466" s="301"/>
      <c r="V1466" s="301"/>
      <c r="W1466" s="301"/>
      <c r="X1466" s="301"/>
      <c r="Y1466" s="301"/>
      <c r="Z1466" s="301"/>
      <c r="AA1466" s="301"/>
      <c r="AB1466" s="301"/>
      <c r="AC1466" s="301"/>
      <c r="AD1466" s="301"/>
      <c r="AE1466" s="301"/>
      <c r="AF1466" s="301"/>
      <c r="AG1466" s="301"/>
      <c r="AH1466" s="301"/>
      <c r="AI1466" s="301"/>
    </row>
    <row r="1467" spans="1:35" ht="20.100000000000001" hidden="1" customHeight="1" x14ac:dyDescent="0.2">
      <c r="A1467" s="240">
        <v>565</v>
      </c>
      <c r="B1467" s="309" t="s">
        <v>403</v>
      </c>
      <c r="C1467" s="310" t="s">
        <v>426</v>
      </c>
      <c r="D1467" s="310" t="s">
        <v>427</v>
      </c>
      <c r="E1467" s="309">
        <v>621604.82387034385</v>
      </c>
      <c r="F1467" s="310" t="s">
        <v>880</v>
      </c>
      <c r="G1467" s="244" t="s">
        <v>915</v>
      </c>
      <c r="H1467" s="244" t="s">
        <v>429</v>
      </c>
      <c r="I1467" s="288">
        <v>1</v>
      </c>
      <c r="J1467" s="244" t="s">
        <v>919</v>
      </c>
      <c r="K1467" s="244">
        <v>0.5</v>
      </c>
      <c r="L1467" s="244">
        <v>0.6</v>
      </c>
      <c r="M1467" s="244" t="s">
        <v>89</v>
      </c>
      <c r="N1467" s="244">
        <f t="shared" si="32"/>
        <v>0.3</v>
      </c>
      <c r="R1467" s="301"/>
      <c r="S1467" s="301"/>
      <c r="T1467" s="301"/>
      <c r="U1467" s="301"/>
      <c r="V1467" s="301"/>
      <c r="W1467" s="301"/>
      <c r="X1467" s="301"/>
      <c r="Y1467" s="301"/>
      <c r="Z1467" s="301"/>
      <c r="AA1467" s="301"/>
      <c r="AB1467" s="301"/>
      <c r="AC1467" s="301"/>
      <c r="AD1467" s="301"/>
      <c r="AE1467" s="301"/>
      <c r="AF1467" s="301"/>
      <c r="AG1467" s="301"/>
      <c r="AH1467" s="301"/>
      <c r="AI1467" s="301"/>
    </row>
    <row r="1468" spans="1:35" ht="20.100000000000001" hidden="1" customHeight="1" x14ac:dyDescent="0.2">
      <c r="A1468" s="240">
        <v>566</v>
      </c>
      <c r="B1468" s="309" t="s">
        <v>403</v>
      </c>
      <c r="C1468" s="310" t="s">
        <v>426</v>
      </c>
      <c r="D1468" s="310" t="s">
        <v>427</v>
      </c>
      <c r="E1468" s="309">
        <v>621612.84081015293</v>
      </c>
      <c r="F1468" s="310" t="s">
        <v>883</v>
      </c>
      <c r="G1468" s="244" t="s">
        <v>901</v>
      </c>
      <c r="H1468" s="244" t="s">
        <v>429</v>
      </c>
      <c r="I1468" s="288">
        <v>2</v>
      </c>
      <c r="J1468" s="244" t="s">
        <v>919</v>
      </c>
      <c r="K1468" s="244">
        <v>2.5</v>
      </c>
      <c r="L1468" s="244">
        <v>2</v>
      </c>
      <c r="M1468" s="244" t="s">
        <v>89</v>
      </c>
      <c r="N1468" s="244">
        <f t="shared" si="32"/>
        <v>5</v>
      </c>
      <c r="R1468" s="301"/>
      <c r="S1468" s="301"/>
      <c r="T1468" s="301"/>
      <c r="U1468" s="301"/>
      <c r="V1468" s="301"/>
      <c r="W1468" s="301"/>
      <c r="X1468" s="301"/>
      <c r="Y1468" s="301"/>
      <c r="Z1468" s="301"/>
      <c r="AA1468" s="301"/>
      <c r="AB1468" s="301"/>
      <c r="AC1468" s="301"/>
      <c r="AD1468" s="301"/>
      <c r="AE1468" s="301"/>
      <c r="AF1468" s="301"/>
      <c r="AG1468" s="301"/>
      <c r="AH1468" s="301"/>
      <c r="AI1468" s="301"/>
    </row>
    <row r="1469" spans="1:35" ht="20.100000000000001" hidden="1" customHeight="1" x14ac:dyDescent="0.2">
      <c r="A1469" s="240">
        <v>567</v>
      </c>
      <c r="B1469" s="309" t="s">
        <v>403</v>
      </c>
      <c r="C1469" s="310" t="s">
        <v>426</v>
      </c>
      <c r="D1469" s="310" t="s">
        <v>427</v>
      </c>
      <c r="E1469" s="309">
        <v>621615.19362896669</v>
      </c>
      <c r="F1469" s="310" t="s">
        <v>871</v>
      </c>
      <c r="G1469" s="244" t="s">
        <v>929</v>
      </c>
      <c r="H1469" s="244" t="s">
        <v>870</v>
      </c>
      <c r="I1469" s="288">
        <v>2</v>
      </c>
      <c r="J1469" s="244" t="s">
        <v>919</v>
      </c>
      <c r="K1469" s="244">
        <v>1.2</v>
      </c>
      <c r="L1469" s="244">
        <v>3</v>
      </c>
      <c r="M1469" s="244" t="s">
        <v>89</v>
      </c>
      <c r="N1469" s="244">
        <f t="shared" si="32"/>
        <v>3.5999999999999996</v>
      </c>
      <c r="R1469" s="301"/>
      <c r="S1469" s="301"/>
      <c r="T1469" s="301"/>
      <c r="U1469" s="301"/>
      <c r="V1469" s="301"/>
      <c r="W1469" s="301"/>
      <c r="X1469" s="301"/>
      <c r="Y1469" s="301"/>
      <c r="Z1469" s="301"/>
      <c r="AA1469" s="301"/>
      <c r="AB1469" s="301"/>
      <c r="AC1469" s="301"/>
      <c r="AD1469" s="301"/>
      <c r="AE1469" s="301"/>
      <c r="AF1469" s="301"/>
      <c r="AG1469" s="301"/>
      <c r="AH1469" s="301"/>
      <c r="AI1469" s="301"/>
    </row>
    <row r="1470" spans="1:35" ht="20.100000000000001" hidden="1" customHeight="1" x14ac:dyDescent="0.2">
      <c r="A1470" s="240">
        <v>568</v>
      </c>
      <c r="B1470" s="309" t="s">
        <v>403</v>
      </c>
      <c r="C1470" s="310" t="s">
        <v>426</v>
      </c>
      <c r="D1470" s="310" t="s">
        <v>427</v>
      </c>
      <c r="E1470" s="309">
        <v>621652.41849600291</v>
      </c>
      <c r="F1470" s="310" t="s">
        <v>880</v>
      </c>
      <c r="G1470" s="244" t="s">
        <v>915</v>
      </c>
      <c r="H1470" s="244" t="s">
        <v>429</v>
      </c>
      <c r="I1470" s="288">
        <v>1</v>
      </c>
      <c r="J1470" s="244" t="s">
        <v>919</v>
      </c>
      <c r="K1470" s="244">
        <v>0.5</v>
      </c>
      <c r="L1470" s="244">
        <v>0.6</v>
      </c>
      <c r="M1470" s="244" t="s">
        <v>89</v>
      </c>
      <c r="N1470" s="244">
        <f t="shared" si="32"/>
        <v>0.3</v>
      </c>
      <c r="R1470" s="301"/>
      <c r="S1470" s="301"/>
      <c r="T1470" s="301"/>
      <c r="U1470" s="301"/>
      <c r="V1470" s="301"/>
      <c r="W1470" s="301"/>
      <c r="X1470" s="301"/>
      <c r="Y1470" s="301"/>
      <c r="Z1470" s="301"/>
      <c r="AA1470" s="301"/>
      <c r="AB1470" s="301"/>
      <c r="AC1470" s="301"/>
      <c r="AD1470" s="301"/>
      <c r="AE1470" s="301"/>
      <c r="AF1470" s="301"/>
      <c r="AG1470" s="301"/>
      <c r="AH1470" s="301"/>
      <c r="AI1470" s="301"/>
    </row>
    <row r="1471" spans="1:35" ht="20.100000000000001" hidden="1" customHeight="1" x14ac:dyDescent="0.2">
      <c r="A1471" s="240">
        <v>569</v>
      </c>
      <c r="B1471" s="309" t="s">
        <v>403</v>
      </c>
      <c r="C1471" s="310" t="s">
        <v>426</v>
      </c>
      <c r="D1471" s="310" t="s">
        <v>427</v>
      </c>
      <c r="E1471" s="309">
        <v>621659.14509993629</v>
      </c>
      <c r="F1471" s="310" t="s">
        <v>880</v>
      </c>
      <c r="G1471" s="244" t="s">
        <v>915</v>
      </c>
      <c r="H1471" s="244" t="s">
        <v>429</v>
      </c>
      <c r="I1471" s="288">
        <v>1</v>
      </c>
      <c r="J1471" s="244" t="s">
        <v>919</v>
      </c>
      <c r="K1471" s="244">
        <v>0.5</v>
      </c>
      <c r="L1471" s="244">
        <v>0.6</v>
      </c>
      <c r="M1471" s="244" t="s">
        <v>89</v>
      </c>
      <c r="N1471" s="244">
        <f t="shared" si="32"/>
        <v>0.3</v>
      </c>
      <c r="R1471" s="301"/>
      <c r="S1471" s="301"/>
      <c r="T1471" s="301"/>
      <c r="U1471" s="301"/>
      <c r="V1471" s="301"/>
      <c r="W1471" s="301"/>
      <c r="X1471" s="301"/>
      <c r="Y1471" s="301"/>
      <c r="Z1471" s="301"/>
      <c r="AA1471" s="301"/>
      <c r="AB1471" s="301"/>
      <c r="AC1471" s="301"/>
      <c r="AD1471" s="301"/>
      <c r="AE1471" s="301"/>
      <c r="AF1471" s="301"/>
      <c r="AG1471" s="301"/>
      <c r="AH1471" s="301"/>
      <c r="AI1471" s="301"/>
    </row>
    <row r="1472" spans="1:35" ht="20.100000000000001" hidden="1" customHeight="1" x14ac:dyDescent="0.2">
      <c r="A1472" s="240">
        <v>570</v>
      </c>
      <c r="B1472" s="309" t="s">
        <v>403</v>
      </c>
      <c r="C1472" s="310" t="s">
        <v>426</v>
      </c>
      <c r="D1472" s="310" t="s">
        <v>427</v>
      </c>
      <c r="E1472" s="309">
        <v>621663.95111486572</v>
      </c>
      <c r="F1472" s="310" t="s">
        <v>880</v>
      </c>
      <c r="G1472" s="244" t="s">
        <v>915</v>
      </c>
      <c r="H1472" s="244" t="s">
        <v>429</v>
      </c>
      <c r="I1472" s="288">
        <v>1</v>
      </c>
      <c r="J1472" s="244" t="s">
        <v>919</v>
      </c>
      <c r="K1472" s="244">
        <v>0.5</v>
      </c>
      <c r="L1472" s="244">
        <v>0.6</v>
      </c>
      <c r="M1472" s="244" t="s">
        <v>89</v>
      </c>
      <c r="N1472" s="244">
        <f t="shared" si="32"/>
        <v>0.3</v>
      </c>
      <c r="R1472" s="301"/>
      <c r="S1472" s="301"/>
      <c r="T1472" s="301"/>
      <c r="U1472" s="301"/>
      <c r="V1472" s="301"/>
      <c r="W1472" s="301"/>
      <c r="X1472" s="301"/>
      <c r="Y1472" s="301"/>
      <c r="Z1472" s="301"/>
      <c r="AA1472" s="301"/>
      <c r="AB1472" s="301"/>
      <c r="AC1472" s="301"/>
      <c r="AD1472" s="301"/>
      <c r="AE1472" s="301"/>
      <c r="AF1472" s="301"/>
      <c r="AG1472" s="301"/>
      <c r="AH1472" s="301"/>
      <c r="AI1472" s="301"/>
    </row>
    <row r="1473" spans="1:35" ht="20.100000000000001" hidden="1" customHeight="1" x14ac:dyDescent="0.2">
      <c r="A1473" s="240">
        <v>571</v>
      </c>
      <c r="B1473" s="309" t="s">
        <v>403</v>
      </c>
      <c r="C1473" s="310" t="s">
        <v>426</v>
      </c>
      <c r="D1473" s="310" t="s">
        <v>427</v>
      </c>
      <c r="E1473" s="309">
        <v>621669.52396033274</v>
      </c>
      <c r="F1473" s="310" t="s">
        <v>880</v>
      </c>
      <c r="G1473" s="244" t="s">
        <v>915</v>
      </c>
      <c r="H1473" s="244" t="s">
        <v>429</v>
      </c>
      <c r="I1473" s="288">
        <v>1</v>
      </c>
      <c r="J1473" s="244" t="s">
        <v>919</v>
      </c>
      <c r="K1473" s="244">
        <v>0.5</v>
      </c>
      <c r="L1473" s="244">
        <v>0.6</v>
      </c>
      <c r="M1473" s="244" t="s">
        <v>89</v>
      </c>
      <c r="N1473" s="244">
        <f t="shared" si="32"/>
        <v>0.3</v>
      </c>
      <c r="R1473" s="301"/>
      <c r="S1473" s="301"/>
      <c r="T1473" s="301"/>
      <c r="U1473" s="301"/>
      <c r="V1473" s="301"/>
      <c r="W1473" s="301"/>
      <c r="X1473" s="301"/>
      <c r="Y1473" s="301"/>
      <c r="Z1473" s="301"/>
      <c r="AA1473" s="301"/>
      <c r="AB1473" s="301"/>
      <c r="AC1473" s="301"/>
      <c r="AD1473" s="301"/>
      <c r="AE1473" s="301"/>
      <c r="AF1473" s="301"/>
      <c r="AG1473" s="301"/>
      <c r="AH1473" s="301"/>
      <c r="AI1473" s="301"/>
    </row>
    <row r="1474" spans="1:35" ht="20.100000000000001" hidden="1" customHeight="1" x14ac:dyDescent="0.2">
      <c r="A1474" s="240">
        <v>572</v>
      </c>
      <c r="B1474" s="309" t="s">
        <v>403</v>
      </c>
      <c r="C1474" s="310" t="s">
        <v>426</v>
      </c>
      <c r="D1474" s="310" t="s">
        <v>427</v>
      </c>
      <c r="E1474" s="309">
        <v>621669.71268806304</v>
      </c>
      <c r="F1474" s="310" t="s">
        <v>880</v>
      </c>
      <c r="G1474" s="244" t="s">
        <v>915</v>
      </c>
      <c r="H1474" s="244" t="s">
        <v>429</v>
      </c>
      <c r="I1474" s="288">
        <v>1</v>
      </c>
      <c r="J1474" s="244" t="s">
        <v>919</v>
      </c>
      <c r="K1474" s="244">
        <v>0.5</v>
      </c>
      <c r="L1474" s="244">
        <v>0.6</v>
      </c>
      <c r="M1474" s="244" t="s">
        <v>89</v>
      </c>
      <c r="N1474" s="244">
        <f t="shared" si="32"/>
        <v>0.3</v>
      </c>
      <c r="R1474" s="301"/>
      <c r="S1474" s="301"/>
      <c r="T1474" s="301"/>
      <c r="U1474" s="301"/>
      <c r="V1474" s="301"/>
      <c r="W1474" s="301"/>
      <c r="X1474" s="301"/>
      <c r="Y1474" s="301"/>
      <c r="Z1474" s="301"/>
      <c r="AA1474" s="301"/>
      <c r="AB1474" s="301"/>
      <c r="AC1474" s="301"/>
      <c r="AD1474" s="301"/>
      <c r="AE1474" s="301"/>
      <c r="AF1474" s="301"/>
      <c r="AG1474" s="301"/>
      <c r="AH1474" s="301"/>
      <c r="AI1474" s="301"/>
    </row>
    <row r="1475" spans="1:35" ht="20.100000000000001" hidden="1" customHeight="1" x14ac:dyDescent="0.2">
      <c r="A1475" s="240">
        <v>573</v>
      </c>
      <c r="B1475" s="309" t="s">
        <v>403</v>
      </c>
      <c r="C1475" s="310" t="s">
        <v>426</v>
      </c>
      <c r="D1475" s="310" t="s">
        <v>427</v>
      </c>
      <c r="E1475" s="309">
        <v>621672.60688270128</v>
      </c>
      <c r="F1475" s="310" t="s">
        <v>880</v>
      </c>
      <c r="G1475" s="244" t="s">
        <v>915</v>
      </c>
      <c r="H1475" s="244" t="s">
        <v>429</v>
      </c>
      <c r="I1475" s="288">
        <v>1</v>
      </c>
      <c r="J1475" s="244" t="s">
        <v>919</v>
      </c>
      <c r="K1475" s="244">
        <v>0.5</v>
      </c>
      <c r="L1475" s="244">
        <v>0.6</v>
      </c>
      <c r="M1475" s="244" t="s">
        <v>89</v>
      </c>
      <c r="N1475" s="244">
        <f t="shared" si="32"/>
        <v>0.3</v>
      </c>
      <c r="R1475" s="301"/>
      <c r="S1475" s="301"/>
      <c r="T1475" s="301"/>
      <c r="U1475" s="301"/>
      <c r="V1475" s="301"/>
      <c r="W1475" s="301"/>
      <c r="X1475" s="301"/>
      <c r="Y1475" s="301"/>
      <c r="Z1475" s="301"/>
      <c r="AA1475" s="301"/>
      <c r="AB1475" s="301"/>
      <c r="AC1475" s="301"/>
      <c r="AD1475" s="301"/>
      <c r="AE1475" s="301"/>
      <c r="AF1475" s="301"/>
      <c r="AG1475" s="301"/>
      <c r="AH1475" s="301"/>
      <c r="AI1475" s="301"/>
    </row>
    <row r="1476" spans="1:35" ht="20.100000000000001" hidden="1" customHeight="1" x14ac:dyDescent="0.2">
      <c r="A1476" s="240">
        <v>574</v>
      </c>
      <c r="B1476" s="309" t="s">
        <v>403</v>
      </c>
      <c r="C1476" s="310" t="s">
        <v>426</v>
      </c>
      <c r="D1476" s="310" t="s">
        <v>427</v>
      </c>
      <c r="E1476" s="309">
        <v>621673.13891119056</v>
      </c>
      <c r="F1476" s="310" t="s">
        <v>880</v>
      </c>
      <c r="G1476" s="244" t="s">
        <v>915</v>
      </c>
      <c r="H1476" s="244" t="s">
        <v>429</v>
      </c>
      <c r="I1476" s="288">
        <v>1</v>
      </c>
      <c r="J1476" s="244" t="s">
        <v>919</v>
      </c>
      <c r="K1476" s="244">
        <v>0.5</v>
      </c>
      <c r="L1476" s="244">
        <v>0.6</v>
      </c>
      <c r="M1476" s="244" t="s">
        <v>89</v>
      </c>
      <c r="N1476" s="244">
        <f t="shared" si="32"/>
        <v>0.3</v>
      </c>
      <c r="R1476" s="301"/>
      <c r="S1476" s="301"/>
      <c r="T1476" s="301"/>
      <c r="U1476" s="301"/>
      <c r="V1476" s="301"/>
      <c r="W1476" s="301"/>
      <c r="X1476" s="301"/>
      <c r="Y1476" s="301"/>
      <c r="Z1476" s="301"/>
      <c r="AA1476" s="301"/>
      <c r="AB1476" s="301"/>
      <c r="AC1476" s="301"/>
      <c r="AD1476" s="301"/>
      <c r="AE1476" s="301"/>
      <c r="AF1476" s="301"/>
      <c r="AG1476" s="301"/>
      <c r="AH1476" s="301"/>
      <c r="AI1476" s="301"/>
    </row>
    <row r="1477" spans="1:35" ht="20.100000000000001" hidden="1" customHeight="1" x14ac:dyDescent="0.2">
      <c r="A1477" s="240">
        <v>575</v>
      </c>
      <c r="B1477" s="309" t="s">
        <v>403</v>
      </c>
      <c r="C1477" s="310" t="s">
        <v>426</v>
      </c>
      <c r="D1477" s="310" t="s">
        <v>427</v>
      </c>
      <c r="E1477" s="309">
        <v>621675.12292941404</v>
      </c>
      <c r="F1477" s="310" t="s">
        <v>880</v>
      </c>
      <c r="G1477" s="244" t="s">
        <v>915</v>
      </c>
      <c r="H1477" s="244" t="s">
        <v>429</v>
      </c>
      <c r="I1477" s="288">
        <v>1</v>
      </c>
      <c r="J1477" s="244" t="s">
        <v>919</v>
      </c>
      <c r="K1477" s="244">
        <v>0.5</v>
      </c>
      <c r="L1477" s="244">
        <v>0.6</v>
      </c>
      <c r="M1477" s="244" t="s">
        <v>89</v>
      </c>
      <c r="N1477" s="244">
        <f t="shared" si="32"/>
        <v>0.3</v>
      </c>
      <c r="R1477" s="301"/>
      <c r="S1477" s="301"/>
      <c r="T1477" s="301"/>
      <c r="U1477" s="301"/>
      <c r="V1477" s="301"/>
      <c r="W1477" s="301"/>
      <c r="X1477" s="301"/>
      <c r="Y1477" s="301"/>
      <c r="Z1477" s="301"/>
      <c r="AA1477" s="301"/>
      <c r="AB1477" s="301"/>
      <c r="AC1477" s="301"/>
      <c r="AD1477" s="301"/>
      <c r="AE1477" s="301"/>
      <c r="AF1477" s="301"/>
      <c r="AG1477" s="301"/>
      <c r="AH1477" s="301"/>
      <c r="AI1477" s="301"/>
    </row>
    <row r="1478" spans="1:35" ht="20.100000000000001" hidden="1" customHeight="1" x14ac:dyDescent="0.2">
      <c r="A1478" s="240">
        <v>576</v>
      </c>
      <c r="B1478" s="309" t="s">
        <v>403</v>
      </c>
      <c r="C1478" s="310" t="s">
        <v>426</v>
      </c>
      <c r="D1478" s="310" t="s">
        <v>427</v>
      </c>
      <c r="E1478" s="309">
        <v>621675.35790551943</v>
      </c>
      <c r="F1478" s="310" t="s">
        <v>880</v>
      </c>
      <c r="G1478" s="244" t="s">
        <v>915</v>
      </c>
      <c r="H1478" s="244" t="s">
        <v>429</v>
      </c>
      <c r="I1478" s="288">
        <v>1</v>
      </c>
      <c r="J1478" s="244" t="s">
        <v>919</v>
      </c>
      <c r="K1478" s="244">
        <v>0.5</v>
      </c>
      <c r="L1478" s="244">
        <v>0.6</v>
      </c>
      <c r="M1478" s="244" t="s">
        <v>89</v>
      </c>
      <c r="N1478" s="244">
        <f t="shared" si="32"/>
        <v>0.3</v>
      </c>
      <c r="R1478" s="301"/>
      <c r="S1478" s="301"/>
      <c r="T1478" s="301"/>
      <c r="U1478" s="301"/>
      <c r="V1478" s="301"/>
      <c r="W1478" s="301"/>
      <c r="X1478" s="301"/>
      <c r="Y1478" s="301"/>
      <c r="Z1478" s="301"/>
      <c r="AA1478" s="301"/>
      <c r="AB1478" s="301"/>
      <c r="AC1478" s="301"/>
      <c r="AD1478" s="301"/>
      <c r="AE1478" s="301"/>
      <c r="AF1478" s="301"/>
      <c r="AG1478" s="301"/>
      <c r="AH1478" s="301"/>
      <c r="AI1478" s="301"/>
    </row>
    <row r="1479" spans="1:35" ht="20.100000000000001" hidden="1" customHeight="1" x14ac:dyDescent="0.2">
      <c r="A1479" s="240">
        <v>577</v>
      </c>
      <c r="B1479" s="309" t="s">
        <v>403</v>
      </c>
      <c r="C1479" s="310" t="s">
        <v>426</v>
      </c>
      <c r="D1479" s="310" t="s">
        <v>427</v>
      </c>
      <c r="E1479" s="309">
        <v>621676.07866456162</v>
      </c>
      <c r="F1479" s="310" t="s">
        <v>880</v>
      </c>
      <c r="G1479" s="244" t="s">
        <v>915</v>
      </c>
      <c r="H1479" s="244" t="s">
        <v>429</v>
      </c>
      <c r="I1479" s="288">
        <v>1</v>
      </c>
      <c r="J1479" s="244" t="s">
        <v>919</v>
      </c>
      <c r="K1479" s="244">
        <v>0.5</v>
      </c>
      <c r="L1479" s="244">
        <v>0.6</v>
      </c>
      <c r="M1479" s="244" t="s">
        <v>89</v>
      </c>
      <c r="N1479" s="244">
        <f t="shared" si="32"/>
        <v>0.3</v>
      </c>
      <c r="R1479" s="301"/>
      <c r="S1479" s="301"/>
      <c r="T1479" s="301"/>
      <c r="U1479" s="301"/>
      <c r="V1479" s="301"/>
      <c r="W1479" s="301"/>
      <c r="X1479" s="301"/>
      <c r="Y1479" s="301"/>
      <c r="Z1479" s="301"/>
      <c r="AA1479" s="301"/>
      <c r="AB1479" s="301"/>
      <c r="AC1479" s="301"/>
      <c r="AD1479" s="301"/>
      <c r="AE1479" s="301"/>
      <c r="AF1479" s="301"/>
      <c r="AG1479" s="301"/>
      <c r="AH1479" s="301"/>
      <c r="AI1479" s="301"/>
    </row>
    <row r="1480" spans="1:35" ht="20.100000000000001" hidden="1" customHeight="1" x14ac:dyDescent="0.2">
      <c r="A1480" s="240">
        <v>578</v>
      </c>
      <c r="B1480" s="309" t="s">
        <v>403</v>
      </c>
      <c r="C1480" s="310" t="s">
        <v>426</v>
      </c>
      <c r="D1480" s="310" t="s">
        <v>427</v>
      </c>
      <c r="E1480" s="309">
        <v>621744.86823296815</v>
      </c>
      <c r="F1480" s="310" t="s">
        <v>879</v>
      </c>
      <c r="G1480" s="244" t="s">
        <v>992</v>
      </c>
      <c r="H1480" s="244" t="s">
        <v>429</v>
      </c>
      <c r="I1480" s="288">
        <v>1</v>
      </c>
      <c r="J1480" s="244" t="s">
        <v>919</v>
      </c>
      <c r="K1480" s="244" t="s">
        <v>89</v>
      </c>
      <c r="L1480" s="244" t="s">
        <v>89</v>
      </c>
      <c r="M1480" s="244">
        <v>1</v>
      </c>
      <c r="N1480" s="244">
        <f t="shared" si="32"/>
        <v>0.78539816339744828</v>
      </c>
      <c r="R1480" s="301"/>
      <c r="S1480" s="301"/>
      <c r="T1480" s="301"/>
      <c r="U1480" s="301"/>
      <c r="V1480" s="301"/>
      <c r="W1480" s="301"/>
      <c r="X1480" s="301"/>
      <c r="Y1480" s="301"/>
      <c r="Z1480" s="301"/>
      <c r="AA1480" s="301"/>
      <c r="AB1480" s="301"/>
      <c r="AC1480" s="301"/>
      <c r="AD1480" s="301"/>
      <c r="AE1480" s="301"/>
      <c r="AF1480" s="301"/>
      <c r="AG1480" s="301"/>
      <c r="AH1480" s="301"/>
      <c r="AI1480" s="301"/>
    </row>
    <row r="1481" spans="1:35" ht="20.100000000000001" hidden="1" customHeight="1" x14ac:dyDescent="0.2">
      <c r="A1481" s="240">
        <v>579</v>
      </c>
      <c r="B1481" s="309" t="s">
        <v>403</v>
      </c>
      <c r="C1481" s="310" t="s">
        <v>426</v>
      </c>
      <c r="D1481" s="310" t="s">
        <v>427</v>
      </c>
      <c r="E1481" s="309">
        <v>621954.2428755837</v>
      </c>
      <c r="F1481" s="310" t="s">
        <v>879</v>
      </c>
      <c r="G1481" s="244" t="s">
        <v>913</v>
      </c>
      <c r="H1481" s="244" t="s">
        <v>429</v>
      </c>
      <c r="I1481" s="288">
        <v>1</v>
      </c>
      <c r="J1481" s="244" t="s">
        <v>919</v>
      </c>
      <c r="K1481" s="244" t="s">
        <v>89</v>
      </c>
      <c r="L1481" s="244" t="s">
        <v>89</v>
      </c>
      <c r="M1481" s="244">
        <v>1</v>
      </c>
      <c r="N1481" s="244">
        <f t="shared" si="32"/>
        <v>0.78539816339744828</v>
      </c>
      <c r="R1481" s="301"/>
      <c r="S1481" s="301"/>
      <c r="T1481" s="301"/>
      <c r="U1481" s="301"/>
      <c r="V1481" s="301"/>
      <c r="W1481" s="301"/>
      <c r="X1481" s="301"/>
      <c r="Y1481" s="301"/>
      <c r="Z1481" s="301"/>
      <c r="AA1481" s="301"/>
      <c r="AB1481" s="301"/>
      <c r="AC1481" s="301"/>
      <c r="AD1481" s="301"/>
      <c r="AE1481" s="301"/>
      <c r="AF1481" s="301"/>
      <c r="AG1481" s="301"/>
      <c r="AH1481" s="301"/>
      <c r="AI1481" s="301"/>
    </row>
    <row r="1482" spans="1:35" ht="20.100000000000001" hidden="1" customHeight="1" x14ac:dyDescent="0.2">
      <c r="A1482" s="240">
        <v>580</v>
      </c>
      <c r="B1482" s="309" t="s">
        <v>403</v>
      </c>
      <c r="C1482" s="310" t="s">
        <v>426</v>
      </c>
      <c r="D1482" s="310" t="s">
        <v>427</v>
      </c>
      <c r="E1482" s="309">
        <v>622020.75825475273</v>
      </c>
      <c r="F1482" s="310" t="s">
        <v>879</v>
      </c>
      <c r="G1482" s="244" t="s">
        <v>881</v>
      </c>
      <c r="H1482" s="244" t="s">
        <v>429</v>
      </c>
      <c r="I1482" s="288">
        <v>1</v>
      </c>
      <c r="J1482" s="244" t="s">
        <v>919</v>
      </c>
      <c r="K1482" s="244" t="s">
        <v>89</v>
      </c>
      <c r="L1482" s="244" t="s">
        <v>89</v>
      </c>
      <c r="M1482" s="244">
        <v>1</v>
      </c>
      <c r="N1482" s="244">
        <f t="shared" ref="N1482:N1545" si="33">IF(M1482="",K1482*L1482,IF(G1482="R-1",K1482*L1482,IF(LEFT(G1482,1)="R",PI()*((M1482^2)/4),K1482*L1482)))</f>
        <v>0.78539816339744828</v>
      </c>
      <c r="R1482" s="301"/>
      <c r="S1482" s="301"/>
      <c r="T1482" s="301"/>
      <c r="U1482" s="301"/>
      <c r="V1482" s="301"/>
      <c r="W1482" s="301"/>
      <c r="X1482" s="301"/>
      <c r="Y1482" s="301"/>
      <c r="Z1482" s="301"/>
      <c r="AA1482" s="301"/>
      <c r="AB1482" s="301"/>
      <c r="AC1482" s="301"/>
      <c r="AD1482" s="301"/>
      <c r="AE1482" s="301"/>
      <c r="AF1482" s="301"/>
      <c r="AG1482" s="301"/>
      <c r="AH1482" s="301"/>
      <c r="AI1482" s="301"/>
    </row>
    <row r="1483" spans="1:35" ht="20.100000000000001" hidden="1" customHeight="1" x14ac:dyDescent="0.2">
      <c r="A1483" s="240">
        <v>581</v>
      </c>
      <c r="B1483" s="309" t="s">
        <v>403</v>
      </c>
      <c r="C1483" s="310" t="s">
        <v>426</v>
      </c>
      <c r="D1483" s="310" t="s">
        <v>427</v>
      </c>
      <c r="E1483" s="309">
        <v>622388.17964417429</v>
      </c>
      <c r="F1483" s="310" t="s">
        <v>871</v>
      </c>
      <c r="G1483" s="244" t="s">
        <v>960</v>
      </c>
      <c r="H1483" s="244" t="s">
        <v>429</v>
      </c>
      <c r="I1483" s="288">
        <v>1</v>
      </c>
      <c r="J1483" s="244" t="s">
        <v>919</v>
      </c>
      <c r="K1483" s="244">
        <v>1</v>
      </c>
      <c r="L1483" s="244">
        <v>1</v>
      </c>
      <c r="M1483" s="244" t="s">
        <v>89</v>
      </c>
      <c r="N1483" s="244">
        <f t="shared" si="33"/>
        <v>1</v>
      </c>
      <c r="R1483" s="301"/>
      <c r="S1483" s="301"/>
      <c r="T1483" s="301"/>
      <c r="U1483" s="301"/>
      <c r="V1483" s="301"/>
      <c r="W1483" s="301"/>
      <c r="X1483" s="301"/>
      <c r="Y1483" s="301"/>
      <c r="Z1483" s="301"/>
      <c r="AA1483" s="301"/>
      <c r="AB1483" s="301"/>
      <c r="AC1483" s="301"/>
      <c r="AD1483" s="301"/>
      <c r="AE1483" s="301"/>
      <c r="AF1483" s="301"/>
      <c r="AG1483" s="301"/>
      <c r="AH1483" s="301"/>
      <c r="AI1483" s="301"/>
    </row>
    <row r="1484" spans="1:35" ht="20.100000000000001" hidden="1" customHeight="1" x14ac:dyDescent="0.2">
      <c r="A1484" s="240">
        <v>582</v>
      </c>
      <c r="B1484" s="309" t="s">
        <v>403</v>
      </c>
      <c r="C1484" s="310" t="s">
        <v>432</v>
      </c>
      <c r="D1484" s="310" t="s">
        <v>427</v>
      </c>
      <c r="E1484" s="309">
        <v>622483.90341723152</v>
      </c>
      <c r="F1484" s="310" t="s">
        <v>880</v>
      </c>
      <c r="G1484" s="244" t="s">
        <v>915</v>
      </c>
      <c r="H1484" s="244" t="s">
        <v>429</v>
      </c>
      <c r="I1484" s="288">
        <v>1</v>
      </c>
      <c r="J1484" s="244" t="s">
        <v>919</v>
      </c>
      <c r="K1484" s="244">
        <v>0.5</v>
      </c>
      <c r="L1484" s="244">
        <v>0.6</v>
      </c>
      <c r="M1484" s="244" t="s">
        <v>89</v>
      </c>
      <c r="N1484" s="244">
        <f t="shared" si="33"/>
        <v>0.3</v>
      </c>
      <c r="R1484" s="301"/>
      <c r="S1484" s="301"/>
      <c r="T1484" s="301"/>
      <c r="U1484" s="301"/>
      <c r="V1484" s="301"/>
      <c r="W1484" s="301"/>
      <c r="X1484" s="301"/>
      <c r="Y1484" s="301"/>
      <c r="Z1484" s="301"/>
      <c r="AA1484" s="301"/>
      <c r="AB1484" s="301"/>
      <c r="AC1484" s="301"/>
      <c r="AD1484" s="301"/>
      <c r="AE1484" s="301"/>
      <c r="AF1484" s="301"/>
      <c r="AG1484" s="301"/>
      <c r="AH1484" s="301"/>
      <c r="AI1484" s="301"/>
    </row>
    <row r="1485" spans="1:35" ht="20.100000000000001" hidden="1" customHeight="1" x14ac:dyDescent="0.2">
      <c r="A1485" s="240">
        <v>583</v>
      </c>
      <c r="B1485" s="309" t="s">
        <v>403</v>
      </c>
      <c r="C1485" s="310" t="s">
        <v>432</v>
      </c>
      <c r="D1485" s="310" t="s">
        <v>427</v>
      </c>
      <c r="E1485" s="309">
        <v>622495.54349987104</v>
      </c>
      <c r="F1485" s="310" t="s">
        <v>880</v>
      </c>
      <c r="G1485" s="244" t="s">
        <v>915</v>
      </c>
      <c r="H1485" s="244" t="s">
        <v>429</v>
      </c>
      <c r="I1485" s="288">
        <v>1</v>
      </c>
      <c r="J1485" s="244" t="s">
        <v>919</v>
      </c>
      <c r="K1485" s="244">
        <v>0.5</v>
      </c>
      <c r="L1485" s="244">
        <v>0.6</v>
      </c>
      <c r="M1485" s="244" t="s">
        <v>89</v>
      </c>
      <c r="N1485" s="244">
        <f t="shared" si="33"/>
        <v>0.3</v>
      </c>
      <c r="R1485" s="301"/>
      <c r="S1485" s="301"/>
      <c r="T1485" s="301"/>
      <c r="U1485" s="301"/>
      <c r="V1485" s="301"/>
      <c r="W1485" s="301"/>
      <c r="X1485" s="301"/>
      <c r="Y1485" s="301"/>
      <c r="Z1485" s="301"/>
      <c r="AA1485" s="301"/>
      <c r="AB1485" s="301"/>
      <c r="AC1485" s="301"/>
      <c r="AD1485" s="301"/>
      <c r="AE1485" s="301"/>
      <c r="AF1485" s="301"/>
      <c r="AG1485" s="301"/>
      <c r="AH1485" s="301"/>
      <c r="AI1485" s="301"/>
    </row>
    <row r="1486" spans="1:35" ht="20.100000000000001" hidden="1" customHeight="1" x14ac:dyDescent="0.2">
      <c r="A1486" s="240">
        <v>584</v>
      </c>
      <c r="B1486" s="309" t="s">
        <v>403</v>
      </c>
      <c r="C1486" s="310" t="s">
        <v>432</v>
      </c>
      <c r="D1486" s="310" t="s">
        <v>427</v>
      </c>
      <c r="E1486" s="309">
        <v>622502.48822648113</v>
      </c>
      <c r="F1486" s="310" t="s">
        <v>880</v>
      </c>
      <c r="G1486" s="244" t="s">
        <v>915</v>
      </c>
      <c r="H1486" s="244" t="s">
        <v>429</v>
      </c>
      <c r="I1486" s="288">
        <v>1</v>
      </c>
      <c r="J1486" s="244" t="s">
        <v>919</v>
      </c>
      <c r="K1486" s="244">
        <v>0.5</v>
      </c>
      <c r="L1486" s="244">
        <v>0.6</v>
      </c>
      <c r="M1486" s="244" t="s">
        <v>89</v>
      </c>
      <c r="N1486" s="244">
        <f t="shared" si="33"/>
        <v>0.3</v>
      </c>
      <c r="R1486" s="301"/>
      <c r="S1486" s="301"/>
      <c r="T1486" s="301"/>
      <c r="U1486" s="301"/>
      <c r="V1486" s="301"/>
      <c r="W1486" s="301"/>
      <c r="X1486" s="301"/>
      <c r="Y1486" s="301"/>
      <c r="Z1486" s="301"/>
      <c r="AA1486" s="301"/>
      <c r="AB1486" s="301"/>
      <c r="AC1486" s="301"/>
      <c r="AD1486" s="301"/>
      <c r="AE1486" s="301"/>
      <c r="AF1486" s="301"/>
      <c r="AG1486" s="301"/>
      <c r="AH1486" s="301"/>
      <c r="AI1486" s="301"/>
    </row>
    <row r="1487" spans="1:35" ht="20.100000000000001" hidden="1" customHeight="1" x14ac:dyDescent="0.2">
      <c r="A1487" s="240">
        <v>585</v>
      </c>
      <c r="B1487" s="309" t="s">
        <v>403</v>
      </c>
      <c r="C1487" s="310" t="s">
        <v>432</v>
      </c>
      <c r="D1487" s="310" t="s">
        <v>427</v>
      </c>
      <c r="E1487" s="309">
        <v>622511.691635255</v>
      </c>
      <c r="F1487" s="310" t="s">
        <v>880</v>
      </c>
      <c r="G1487" s="244" t="s">
        <v>915</v>
      </c>
      <c r="H1487" s="244" t="s">
        <v>429</v>
      </c>
      <c r="I1487" s="288">
        <v>1</v>
      </c>
      <c r="J1487" s="244" t="s">
        <v>919</v>
      </c>
      <c r="K1487" s="244">
        <v>0.5</v>
      </c>
      <c r="L1487" s="244">
        <v>0.6</v>
      </c>
      <c r="M1487" s="244" t="s">
        <v>89</v>
      </c>
      <c r="N1487" s="244">
        <f t="shared" si="33"/>
        <v>0.3</v>
      </c>
      <c r="R1487" s="301"/>
      <c r="S1487" s="301"/>
      <c r="T1487" s="301"/>
      <c r="U1487" s="301"/>
      <c r="V1487" s="301"/>
      <c r="W1487" s="301"/>
      <c r="X1487" s="301"/>
      <c r="Y1487" s="301"/>
      <c r="Z1487" s="301"/>
      <c r="AA1487" s="301"/>
      <c r="AB1487" s="301"/>
      <c r="AC1487" s="301"/>
      <c r="AD1487" s="301"/>
      <c r="AE1487" s="301"/>
      <c r="AF1487" s="301"/>
      <c r="AG1487" s="301"/>
      <c r="AH1487" s="301"/>
      <c r="AI1487" s="301"/>
    </row>
    <row r="1488" spans="1:35" ht="20.100000000000001" hidden="1" customHeight="1" x14ac:dyDescent="0.2">
      <c r="A1488" s="240">
        <v>586</v>
      </c>
      <c r="B1488" s="309" t="s">
        <v>403</v>
      </c>
      <c r="C1488" s="310" t="s">
        <v>432</v>
      </c>
      <c r="D1488" s="310" t="s">
        <v>427</v>
      </c>
      <c r="E1488" s="309">
        <v>622561.03372052382</v>
      </c>
      <c r="F1488" s="310" t="s">
        <v>880</v>
      </c>
      <c r="G1488" s="244" t="s">
        <v>915</v>
      </c>
      <c r="H1488" s="244" t="s">
        <v>869</v>
      </c>
      <c r="I1488" s="288">
        <v>1</v>
      </c>
      <c r="J1488" s="244" t="s">
        <v>919</v>
      </c>
      <c r="K1488" s="244">
        <v>0.5</v>
      </c>
      <c r="L1488" s="244">
        <v>0.6</v>
      </c>
      <c r="M1488" s="244" t="s">
        <v>89</v>
      </c>
      <c r="N1488" s="244">
        <f t="shared" si="33"/>
        <v>0.3</v>
      </c>
      <c r="R1488" s="301"/>
      <c r="S1488" s="301"/>
      <c r="T1488" s="301"/>
      <c r="U1488" s="301"/>
      <c r="V1488" s="301"/>
      <c r="W1488" s="301"/>
      <c r="X1488" s="301"/>
      <c r="Y1488" s="301"/>
      <c r="Z1488" s="301"/>
      <c r="AA1488" s="301"/>
      <c r="AB1488" s="301"/>
      <c r="AC1488" s="301"/>
      <c r="AD1488" s="301"/>
      <c r="AE1488" s="301"/>
      <c r="AF1488" s="301"/>
      <c r="AG1488" s="301"/>
      <c r="AH1488" s="301"/>
      <c r="AI1488" s="301"/>
    </row>
    <row r="1489" spans="1:35" ht="20.100000000000001" hidden="1" customHeight="1" x14ac:dyDescent="0.2">
      <c r="A1489" s="240">
        <v>587</v>
      </c>
      <c r="B1489" s="309" t="s">
        <v>403</v>
      </c>
      <c r="C1489" s="310" t="s">
        <v>432</v>
      </c>
      <c r="D1489" s="310" t="s">
        <v>427</v>
      </c>
      <c r="E1489" s="309">
        <v>622591.86639524391</v>
      </c>
      <c r="F1489" s="310" t="s">
        <v>880</v>
      </c>
      <c r="G1489" s="244" t="s">
        <v>915</v>
      </c>
      <c r="H1489" s="244" t="s">
        <v>429</v>
      </c>
      <c r="I1489" s="288">
        <v>1</v>
      </c>
      <c r="J1489" s="244" t="s">
        <v>919</v>
      </c>
      <c r="K1489" s="244">
        <v>0.5</v>
      </c>
      <c r="L1489" s="244">
        <v>0.6</v>
      </c>
      <c r="M1489" s="244" t="s">
        <v>89</v>
      </c>
      <c r="N1489" s="244">
        <f t="shared" si="33"/>
        <v>0.3</v>
      </c>
      <c r="R1489" s="301"/>
      <c r="S1489" s="301"/>
      <c r="T1489" s="301"/>
      <c r="U1489" s="301"/>
      <c r="V1489" s="301"/>
      <c r="W1489" s="301"/>
      <c r="X1489" s="301"/>
      <c r="Y1489" s="301"/>
      <c r="Z1489" s="301"/>
      <c r="AA1489" s="301"/>
      <c r="AB1489" s="301"/>
      <c r="AC1489" s="301"/>
      <c r="AD1489" s="301"/>
      <c r="AE1489" s="301"/>
      <c r="AF1489" s="301"/>
      <c r="AG1489" s="301"/>
      <c r="AH1489" s="301"/>
      <c r="AI1489" s="301"/>
    </row>
    <row r="1490" spans="1:35" ht="20.100000000000001" hidden="1" customHeight="1" x14ac:dyDescent="0.2">
      <c r="A1490" s="240">
        <v>588</v>
      </c>
      <c r="B1490" s="309" t="s">
        <v>403</v>
      </c>
      <c r="C1490" s="310" t="s">
        <v>432</v>
      </c>
      <c r="D1490" s="310" t="s">
        <v>427</v>
      </c>
      <c r="E1490" s="309">
        <v>622601.28289315209</v>
      </c>
      <c r="F1490" s="310" t="s">
        <v>880</v>
      </c>
      <c r="G1490" s="244" t="s">
        <v>915</v>
      </c>
      <c r="H1490" s="244" t="s">
        <v>429</v>
      </c>
      <c r="I1490" s="288">
        <v>1</v>
      </c>
      <c r="J1490" s="244" t="s">
        <v>919</v>
      </c>
      <c r="K1490" s="244">
        <v>0.5</v>
      </c>
      <c r="L1490" s="244">
        <v>0.6</v>
      </c>
      <c r="M1490" s="244" t="s">
        <v>89</v>
      </c>
      <c r="N1490" s="244">
        <f t="shared" si="33"/>
        <v>0.3</v>
      </c>
      <c r="R1490" s="301"/>
      <c r="S1490" s="301"/>
      <c r="T1490" s="301"/>
      <c r="U1490" s="301"/>
      <c r="V1490" s="301"/>
      <c r="W1490" s="301"/>
      <c r="X1490" s="301"/>
      <c r="Y1490" s="301"/>
      <c r="Z1490" s="301"/>
      <c r="AA1490" s="301"/>
      <c r="AB1490" s="301"/>
      <c r="AC1490" s="301"/>
      <c r="AD1490" s="301"/>
      <c r="AE1490" s="301"/>
      <c r="AF1490" s="301"/>
      <c r="AG1490" s="301"/>
      <c r="AH1490" s="301"/>
      <c r="AI1490" s="301"/>
    </row>
    <row r="1491" spans="1:35" ht="20.100000000000001" hidden="1" customHeight="1" x14ac:dyDescent="0.2">
      <c r="A1491" s="240">
        <v>589</v>
      </c>
      <c r="B1491" s="309" t="s">
        <v>403</v>
      </c>
      <c r="C1491" s="310" t="s">
        <v>432</v>
      </c>
      <c r="D1491" s="310" t="s">
        <v>427</v>
      </c>
      <c r="E1491" s="309">
        <v>622607.72492882749</v>
      </c>
      <c r="F1491" s="310" t="s">
        <v>880</v>
      </c>
      <c r="G1491" s="244" t="s">
        <v>915</v>
      </c>
      <c r="H1491" s="244" t="s">
        <v>429</v>
      </c>
      <c r="I1491" s="288">
        <v>1</v>
      </c>
      <c r="J1491" s="244" t="s">
        <v>919</v>
      </c>
      <c r="K1491" s="244">
        <v>0.5</v>
      </c>
      <c r="L1491" s="244">
        <v>0.6</v>
      </c>
      <c r="M1491" s="244" t="s">
        <v>89</v>
      </c>
      <c r="N1491" s="244">
        <f t="shared" si="33"/>
        <v>0.3</v>
      </c>
      <c r="R1491" s="301"/>
      <c r="S1491" s="301"/>
      <c r="T1491" s="301"/>
      <c r="U1491" s="301"/>
      <c r="V1491" s="301"/>
      <c r="W1491" s="301"/>
      <c r="X1491" s="301"/>
      <c r="Y1491" s="301"/>
      <c r="Z1491" s="301"/>
      <c r="AA1491" s="301"/>
      <c r="AB1491" s="301"/>
      <c r="AC1491" s="301"/>
      <c r="AD1491" s="301"/>
      <c r="AE1491" s="301"/>
      <c r="AF1491" s="301"/>
      <c r="AG1491" s="301"/>
      <c r="AH1491" s="301"/>
      <c r="AI1491" s="301"/>
    </row>
    <row r="1492" spans="1:35" ht="20.100000000000001" hidden="1" customHeight="1" x14ac:dyDescent="0.2">
      <c r="A1492" s="240">
        <v>590</v>
      </c>
      <c r="B1492" s="309" t="s">
        <v>403</v>
      </c>
      <c r="C1492" s="310" t="s">
        <v>432</v>
      </c>
      <c r="D1492" s="310" t="s">
        <v>427</v>
      </c>
      <c r="E1492" s="309">
        <v>622612.15302445763</v>
      </c>
      <c r="F1492" s="310" t="s">
        <v>880</v>
      </c>
      <c r="G1492" s="244" t="s">
        <v>915</v>
      </c>
      <c r="H1492" s="244" t="s">
        <v>429</v>
      </c>
      <c r="I1492" s="288">
        <v>1</v>
      </c>
      <c r="J1492" s="244" t="s">
        <v>919</v>
      </c>
      <c r="K1492" s="244">
        <v>0.5</v>
      </c>
      <c r="L1492" s="244">
        <v>0.6</v>
      </c>
      <c r="M1492" s="244" t="s">
        <v>89</v>
      </c>
      <c r="N1492" s="244">
        <f t="shared" si="33"/>
        <v>0.3</v>
      </c>
      <c r="R1492" s="301"/>
      <c r="S1492" s="301"/>
      <c r="T1492" s="301"/>
      <c r="U1492" s="301"/>
      <c r="V1492" s="301"/>
      <c r="W1492" s="301"/>
      <c r="X1492" s="301"/>
      <c r="Y1492" s="301"/>
      <c r="Z1492" s="301"/>
      <c r="AA1492" s="301"/>
      <c r="AB1492" s="301"/>
      <c r="AC1492" s="301"/>
      <c r="AD1492" s="301"/>
      <c r="AE1492" s="301"/>
      <c r="AF1492" s="301"/>
      <c r="AG1492" s="301"/>
      <c r="AH1492" s="301"/>
      <c r="AI1492" s="301"/>
    </row>
    <row r="1493" spans="1:35" ht="20.100000000000001" hidden="1" customHeight="1" x14ac:dyDescent="0.2">
      <c r="A1493" s="240">
        <v>591</v>
      </c>
      <c r="B1493" s="309" t="s">
        <v>403</v>
      </c>
      <c r="C1493" s="310" t="s">
        <v>426</v>
      </c>
      <c r="D1493" s="310" t="s">
        <v>427</v>
      </c>
      <c r="E1493" s="309">
        <v>622616.8788188349</v>
      </c>
      <c r="F1493" s="310" t="s">
        <v>880</v>
      </c>
      <c r="G1493" s="244" t="s">
        <v>915</v>
      </c>
      <c r="H1493" s="244" t="s">
        <v>429</v>
      </c>
      <c r="I1493" s="288">
        <v>1</v>
      </c>
      <c r="J1493" s="244" t="s">
        <v>919</v>
      </c>
      <c r="K1493" s="244">
        <v>0.5</v>
      </c>
      <c r="L1493" s="244">
        <v>0.6</v>
      </c>
      <c r="M1493" s="244" t="s">
        <v>89</v>
      </c>
      <c r="N1493" s="244">
        <f t="shared" si="33"/>
        <v>0.3</v>
      </c>
      <c r="R1493" s="301"/>
      <c r="S1493" s="301"/>
      <c r="T1493" s="301"/>
      <c r="U1493" s="301"/>
      <c r="V1493" s="301"/>
      <c r="W1493" s="301"/>
      <c r="X1493" s="301"/>
      <c r="Y1493" s="301"/>
      <c r="Z1493" s="301"/>
      <c r="AA1493" s="301"/>
      <c r="AB1493" s="301"/>
      <c r="AC1493" s="301"/>
      <c r="AD1493" s="301"/>
      <c r="AE1493" s="301"/>
      <c r="AF1493" s="301"/>
      <c r="AG1493" s="301"/>
      <c r="AH1493" s="301"/>
      <c r="AI1493" s="301"/>
    </row>
    <row r="1494" spans="1:35" ht="20.100000000000001" hidden="1" customHeight="1" x14ac:dyDescent="0.2">
      <c r="A1494" s="240">
        <v>592</v>
      </c>
      <c r="B1494" s="309" t="s">
        <v>403</v>
      </c>
      <c r="C1494" s="310" t="s">
        <v>426</v>
      </c>
      <c r="D1494" s="310" t="s">
        <v>427</v>
      </c>
      <c r="E1494" s="309">
        <v>622664.19447899179</v>
      </c>
      <c r="F1494" s="310" t="s">
        <v>879</v>
      </c>
      <c r="G1494" s="244" t="s">
        <v>913</v>
      </c>
      <c r="H1494" s="244" t="s">
        <v>429</v>
      </c>
      <c r="I1494" s="288">
        <v>1</v>
      </c>
      <c r="J1494" s="244" t="s">
        <v>919</v>
      </c>
      <c r="K1494" s="244" t="s">
        <v>89</v>
      </c>
      <c r="L1494" s="244" t="s">
        <v>89</v>
      </c>
      <c r="M1494" s="244">
        <v>1</v>
      </c>
      <c r="N1494" s="244">
        <f t="shared" si="33"/>
        <v>0.78539816339744828</v>
      </c>
      <c r="R1494" s="301"/>
      <c r="S1494" s="301"/>
      <c r="T1494" s="301"/>
      <c r="U1494" s="301"/>
      <c r="V1494" s="301"/>
      <c r="W1494" s="301"/>
      <c r="X1494" s="301"/>
      <c r="Y1494" s="301"/>
      <c r="Z1494" s="301"/>
      <c r="AA1494" s="301"/>
      <c r="AB1494" s="301"/>
      <c r="AC1494" s="301"/>
      <c r="AD1494" s="301"/>
      <c r="AE1494" s="301"/>
      <c r="AF1494" s="301"/>
      <c r="AG1494" s="301"/>
      <c r="AH1494" s="301"/>
      <c r="AI1494" s="301"/>
    </row>
    <row r="1495" spans="1:35" ht="20.100000000000001" hidden="1" customHeight="1" x14ac:dyDescent="0.2">
      <c r="A1495" s="240">
        <v>593</v>
      </c>
      <c r="B1495" s="309" t="s">
        <v>403</v>
      </c>
      <c r="C1495" s="310" t="s">
        <v>426</v>
      </c>
      <c r="D1495" s="310" t="s">
        <v>427</v>
      </c>
      <c r="E1495" s="309">
        <v>622673.93074890634</v>
      </c>
      <c r="F1495" s="310" t="s">
        <v>880</v>
      </c>
      <c r="G1495" s="244" t="s">
        <v>915</v>
      </c>
      <c r="H1495" s="244" t="s">
        <v>429</v>
      </c>
      <c r="I1495" s="288">
        <v>1</v>
      </c>
      <c r="J1495" s="244" t="s">
        <v>919</v>
      </c>
      <c r="K1495" s="244">
        <v>0.5</v>
      </c>
      <c r="L1495" s="244">
        <v>0.6</v>
      </c>
      <c r="M1495" s="244" t="s">
        <v>89</v>
      </c>
      <c r="N1495" s="244">
        <f t="shared" si="33"/>
        <v>0.3</v>
      </c>
      <c r="R1495" s="301"/>
      <c r="S1495" s="301"/>
      <c r="T1495" s="301"/>
      <c r="U1495" s="301"/>
      <c r="V1495" s="301"/>
      <c r="W1495" s="301"/>
      <c r="X1495" s="301"/>
      <c r="Y1495" s="301"/>
      <c r="Z1495" s="301"/>
      <c r="AA1495" s="301"/>
      <c r="AB1495" s="301"/>
      <c r="AC1495" s="301"/>
      <c r="AD1495" s="301"/>
      <c r="AE1495" s="301"/>
      <c r="AF1495" s="301"/>
      <c r="AG1495" s="301"/>
      <c r="AH1495" s="301"/>
      <c r="AI1495" s="301"/>
    </row>
    <row r="1496" spans="1:35" ht="20.100000000000001" hidden="1" customHeight="1" x14ac:dyDescent="0.2">
      <c r="A1496" s="240">
        <v>594</v>
      </c>
      <c r="B1496" s="309" t="s">
        <v>403</v>
      </c>
      <c r="C1496" s="310" t="s">
        <v>426</v>
      </c>
      <c r="D1496" s="310" t="s">
        <v>427</v>
      </c>
      <c r="E1496" s="309">
        <v>622679.94131874142</v>
      </c>
      <c r="F1496" s="310" t="s">
        <v>880</v>
      </c>
      <c r="G1496" s="244" t="s">
        <v>915</v>
      </c>
      <c r="H1496" s="244" t="s">
        <v>429</v>
      </c>
      <c r="I1496" s="288">
        <v>1</v>
      </c>
      <c r="J1496" s="244" t="s">
        <v>919</v>
      </c>
      <c r="K1496" s="244">
        <v>0.5</v>
      </c>
      <c r="L1496" s="244">
        <v>0.6</v>
      </c>
      <c r="M1496" s="244" t="s">
        <v>89</v>
      </c>
      <c r="N1496" s="244">
        <f t="shared" si="33"/>
        <v>0.3</v>
      </c>
      <c r="R1496" s="301"/>
      <c r="S1496" s="301"/>
      <c r="T1496" s="301"/>
      <c r="U1496" s="301"/>
      <c r="V1496" s="301"/>
      <c r="W1496" s="301"/>
      <c r="X1496" s="301"/>
      <c r="Y1496" s="301"/>
      <c r="Z1496" s="301"/>
      <c r="AA1496" s="301"/>
      <c r="AB1496" s="301"/>
      <c r="AC1496" s="301"/>
      <c r="AD1496" s="301"/>
      <c r="AE1496" s="301"/>
      <c r="AF1496" s="301"/>
      <c r="AG1496" s="301"/>
      <c r="AH1496" s="301"/>
      <c r="AI1496" s="301"/>
    </row>
    <row r="1497" spans="1:35" ht="20.100000000000001" hidden="1" customHeight="1" x14ac:dyDescent="0.2">
      <c r="A1497" s="240">
        <v>595</v>
      </c>
      <c r="B1497" s="309" t="s">
        <v>403</v>
      </c>
      <c r="C1497" s="310" t="s">
        <v>426</v>
      </c>
      <c r="D1497" s="310" t="s">
        <v>427</v>
      </c>
      <c r="E1497" s="309">
        <v>622685.31191553664</v>
      </c>
      <c r="F1497" s="310" t="s">
        <v>880</v>
      </c>
      <c r="G1497" s="244" t="s">
        <v>915</v>
      </c>
      <c r="H1497" s="244" t="s">
        <v>429</v>
      </c>
      <c r="I1497" s="288">
        <v>1</v>
      </c>
      <c r="J1497" s="244" t="s">
        <v>919</v>
      </c>
      <c r="K1497" s="244">
        <v>0.5</v>
      </c>
      <c r="L1497" s="244">
        <v>0.6</v>
      </c>
      <c r="M1497" s="244" t="s">
        <v>89</v>
      </c>
      <c r="N1497" s="244">
        <f t="shared" si="33"/>
        <v>0.3</v>
      </c>
      <c r="R1497" s="301"/>
      <c r="S1497" s="301"/>
      <c r="T1497" s="301"/>
      <c r="U1497" s="301"/>
      <c r="V1497" s="301"/>
      <c r="W1497" s="301"/>
      <c r="X1497" s="301"/>
      <c r="Y1497" s="301"/>
      <c r="Z1497" s="301"/>
      <c r="AA1497" s="301"/>
      <c r="AB1497" s="301"/>
      <c r="AC1497" s="301"/>
      <c r="AD1497" s="301"/>
      <c r="AE1497" s="301"/>
      <c r="AF1497" s="301"/>
      <c r="AG1497" s="301"/>
      <c r="AH1497" s="301"/>
      <c r="AI1497" s="301"/>
    </row>
    <row r="1498" spans="1:35" ht="20.100000000000001" hidden="1" customHeight="1" x14ac:dyDescent="0.2">
      <c r="A1498" s="240">
        <v>596</v>
      </c>
      <c r="B1498" s="309" t="s">
        <v>403</v>
      </c>
      <c r="C1498" s="310" t="s">
        <v>426</v>
      </c>
      <c r="D1498" s="310" t="s">
        <v>427</v>
      </c>
      <c r="E1498" s="309">
        <v>622690.27346974669</v>
      </c>
      <c r="F1498" s="310" t="s">
        <v>880</v>
      </c>
      <c r="G1498" s="244" t="s">
        <v>915</v>
      </c>
      <c r="H1498" s="244" t="s">
        <v>429</v>
      </c>
      <c r="I1498" s="288">
        <v>1</v>
      </c>
      <c r="J1498" s="244" t="s">
        <v>919</v>
      </c>
      <c r="K1498" s="244">
        <v>0.5</v>
      </c>
      <c r="L1498" s="244">
        <v>0.6</v>
      </c>
      <c r="M1498" s="244" t="s">
        <v>89</v>
      </c>
      <c r="N1498" s="244">
        <f t="shared" si="33"/>
        <v>0.3</v>
      </c>
      <c r="R1498" s="301"/>
      <c r="S1498" s="301"/>
      <c r="T1498" s="301"/>
      <c r="U1498" s="301"/>
      <c r="V1498" s="301"/>
      <c r="W1498" s="301"/>
      <c r="X1498" s="301"/>
      <c r="Y1498" s="301"/>
      <c r="Z1498" s="301"/>
      <c r="AA1498" s="301"/>
      <c r="AB1498" s="301"/>
      <c r="AC1498" s="301"/>
      <c r="AD1498" s="301"/>
      <c r="AE1498" s="301"/>
      <c r="AF1498" s="301"/>
      <c r="AG1498" s="301"/>
      <c r="AH1498" s="301"/>
      <c r="AI1498" s="301"/>
    </row>
    <row r="1499" spans="1:35" ht="20.100000000000001" hidden="1" customHeight="1" x14ac:dyDescent="0.2">
      <c r="A1499" s="240">
        <v>597</v>
      </c>
      <c r="B1499" s="309" t="s">
        <v>403</v>
      </c>
      <c r="C1499" s="310" t="s">
        <v>426</v>
      </c>
      <c r="D1499" s="310" t="s">
        <v>427</v>
      </c>
      <c r="E1499" s="309">
        <v>622697.51573892299</v>
      </c>
      <c r="F1499" s="310" t="s">
        <v>880</v>
      </c>
      <c r="G1499" s="244" t="s">
        <v>915</v>
      </c>
      <c r="H1499" s="244" t="s">
        <v>429</v>
      </c>
      <c r="I1499" s="288">
        <v>1</v>
      </c>
      <c r="J1499" s="244" t="s">
        <v>919</v>
      </c>
      <c r="K1499" s="244">
        <v>0.5</v>
      </c>
      <c r="L1499" s="244">
        <v>0.6</v>
      </c>
      <c r="M1499" s="244" t="s">
        <v>89</v>
      </c>
      <c r="N1499" s="244">
        <f t="shared" si="33"/>
        <v>0.3</v>
      </c>
      <c r="R1499" s="301"/>
      <c r="S1499" s="301"/>
      <c r="T1499" s="301"/>
      <c r="U1499" s="301"/>
      <c r="V1499" s="301"/>
      <c r="W1499" s="301"/>
      <c r="X1499" s="301"/>
      <c r="Y1499" s="301"/>
      <c r="Z1499" s="301"/>
      <c r="AA1499" s="301"/>
      <c r="AB1499" s="301"/>
      <c r="AC1499" s="301"/>
      <c r="AD1499" s="301"/>
      <c r="AE1499" s="301"/>
      <c r="AF1499" s="301"/>
      <c r="AG1499" s="301"/>
      <c r="AH1499" s="301"/>
      <c r="AI1499" s="301"/>
    </row>
    <row r="1500" spans="1:35" ht="20.100000000000001" hidden="1" customHeight="1" x14ac:dyDescent="0.2">
      <c r="A1500" s="240">
        <v>598</v>
      </c>
      <c r="B1500" s="309" t="s">
        <v>403</v>
      </c>
      <c r="C1500" s="310" t="s">
        <v>426</v>
      </c>
      <c r="D1500" s="310" t="s">
        <v>427</v>
      </c>
      <c r="E1500" s="309">
        <v>622703.3085436041</v>
      </c>
      <c r="F1500" s="310" t="s">
        <v>880</v>
      </c>
      <c r="G1500" s="244" t="s">
        <v>915</v>
      </c>
      <c r="H1500" s="244" t="s">
        <v>429</v>
      </c>
      <c r="I1500" s="288">
        <v>1</v>
      </c>
      <c r="J1500" s="244" t="s">
        <v>919</v>
      </c>
      <c r="K1500" s="244">
        <v>0.5</v>
      </c>
      <c r="L1500" s="244">
        <v>0.6</v>
      </c>
      <c r="M1500" s="244" t="s">
        <v>89</v>
      </c>
      <c r="N1500" s="244">
        <f t="shared" si="33"/>
        <v>0.3</v>
      </c>
      <c r="R1500" s="301"/>
      <c r="S1500" s="301"/>
      <c r="T1500" s="301"/>
      <c r="U1500" s="301"/>
      <c r="V1500" s="301"/>
      <c r="W1500" s="301"/>
      <c r="X1500" s="301"/>
      <c r="Y1500" s="301"/>
      <c r="Z1500" s="301"/>
      <c r="AA1500" s="301"/>
      <c r="AB1500" s="301"/>
      <c r="AC1500" s="301"/>
      <c r="AD1500" s="301"/>
      <c r="AE1500" s="301"/>
      <c r="AF1500" s="301"/>
      <c r="AG1500" s="301"/>
      <c r="AH1500" s="301"/>
      <c r="AI1500" s="301"/>
    </row>
    <row r="1501" spans="1:35" ht="20.100000000000001" hidden="1" customHeight="1" x14ac:dyDescent="0.2">
      <c r="A1501" s="240">
        <v>599</v>
      </c>
      <c r="B1501" s="309" t="s">
        <v>403</v>
      </c>
      <c r="C1501" s="310" t="s">
        <v>426</v>
      </c>
      <c r="D1501" s="310" t="s">
        <v>427</v>
      </c>
      <c r="E1501" s="309">
        <v>622712.72501893179</v>
      </c>
      <c r="F1501" s="310" t="s">
        <v>880</v>
      </c>
      <c r="G1501" s="244" t="s">
        <v>915</v>
      </c>
      <c r="H1501" s="244" t="s">
        <v>429</v>
      </c>
      <c r="I1501" s="288">
        <v>1</v>
      </c>
      <c r="J1501" s="244" t="s">
        <v>919</v>
      </c>
      <c r="K1501" s="244">
        <v>0.5</v>
      </c>
      <c r="L1501" s="244">
        <v>0.6</v>
      </c>
      <c r="M1501" s="244" t="s">
        <v>89</v>
      </c>
      <c r="N1501" s="244">
        <f t="shared" si="33"/>
        <v>0.3</v>
      </c>
      <c r="R1501" s="301"/>
      <c r="S1501" s="301"/>
      <c r="T1501" s="301"/>
      <c r="U1501" s="301"/>
      <c r="V1501" s="301"/>
      <c r="W1501" s="301"/>
      <c r="X1501" s="301"/>
      <c r="Y1501" s="301"/>
      <c r="Z1501" s="301"/>
      <c r="AA1501" s="301"/>
      <c r="AB1501" s="301"/>
      <c r="AC1501" s="301"/>
      <c r="AD1501" s="301"/>
      <c r="AE1501" s="301"/>
      <c r="AF1501" s="301"/>
      <c r="AG1501" s="301"/>
      <c r="AH1501" s="301"/>
      <c r="AI1501" s="301"/>
    </row>
    <row r="1502" spans="1:35" ht="20.100000000000001" hidden="1" customHeight="1" x14ac:dyDescent="0.2">
      <c r="A1502" s="240">
        <v>600</v>
      </c>
      <c r="B1502" s="309" t="s">
        <v>403</v>
      </c>
      <c r="C1502" s="310" t="s">
        <v>426</v>
      </c>
      <c r="D1502" s="310" t="s">
        <v>427</v>
      </c>
      <c r="E1502" s="309">
        <v>622719.72731515358</v>
      </c>
      <c r="F1502" s="310" t="s">
        <v>880</v>
      </c>
      <c r="G1502" s="244" t="s">
        <v>915</v>
      </c>
      <c r="H1502" s="244" t="s">
        <v>429</v>
      </c>
      <c r="I1502" s="288">
        <v>1</v>
      </c>
      <c r="J1502" s="244" t="s">
        <v>919</v>
      </c>
      <c r="K1502" s="244">
        <v>0.5</v>
      </c>
      <c r="L1502" s="244">
        <v>0.6</v>
      </c>
      <c r="M1502" s="244" t="s">
        <v>89</v>
      </c>
      <c r="N1502" s="244">
        <f t="shared" si="33"/>
        <v>0.3</v>
      </c>
      <c r="R1502" s="301"/>
      <c r="S1502" s="301"/>
      <c r="T1502" s="301"/>
      <c r="U1502" s="301"/>
      <c r="V1502" s="301"/>
      <c r="W1502" s="301"/>
      <c r="X1502" s="301"/>
      <c r="Y1502" s="301"/>
      <c r="Z1502" s="301"/>
      <c r="AA1502" s="301"/>
      <c r="AB1502" s="301"/>
      <c r="AC1502" s="301"/>
      <c r="AD1502" s="301"/>
      <c r="AE1502" s="301"/>
      <c r="AF1502" s="301"/>
      <c r="AG1502" s="301"/>
      <c r="AH1502" s="301"/>
      <c r="AI1502" s="301"/>
    </row>
    <row r="1503" spans="1:35" ht="20.100000000000001" hidden="1" customHeight="1" x14ac:dyDescent="0.2">
      <c r="A1503" s="240">
        <v>601</v>
      </c>
      <c r="B1503" s="309" t="s">
        <v>403</v>
      </c>
      <c r="C1503" s="310" t="s">
        <v>426</v>
      </c>
      <c r="D1503" s="310" t="s">
        <v>427</v>
      </c>
      <c r="E1503" s="309">
        <v>622726.8007931906</v>
      </c>
      <c r="F1503" s="310" t="s">
        <v>880</v>
      </c>
      <c r="G1503" s="244" t="s">
        <v>915</v>
      </c>
      <c r="H1503" s="244" t="s">
        <v>429</v>
      </c>
      <c r="I1503" s="288">
        <v>1</v>
      </c>
      <c r="J1503" s="244" t="s">
        <v>919</v>
      </c>
      <c r="K1503" s="244">
        <v>0.5</v>
      </c>
      <c r="L1503" s="244">
        <v>0.6</v>
      </c>
      <c r="M1503" s="244" t="s">
        <v>89</v>
      </c>
      <c r="N1503" s="244">
        <f t="shared" si="33"/>
        <v>0.3</v>
      </c>
      <c r="R1503" s="301"/>
      <c r="S1503" s="301"/>
      <c r="T1503" s="301"/>
      <c r="U1503" s="301"/>
      <c r="V1503" s="301"/>
      <c r="W1503" s="301"/>
      <c r="X1503" s="301"/>
      <c r="Y1503" s="301"/>
      <c r="Z1503" s="301"/>
      <c r="AA1503" s="301"/>
      <c r="AB1503" s="301"/>
      <c r="AC1503" s="301"/>
      <c r="AD1503" s="301"/>
      <c r="AE1503" s="301"/>
      <c r="AF1503" s="301"/>
      <c r="AG1503" s="301"/>
      <c r="AH1503" s="301"/>
      <c r="AI1503" s="301"/>
    </row>
    <row r="1504" spans="1:35" ht="20.100000000000001" hidden="1" customHeight="1" x14ac:dyDescent="0.2">
      <c r="A1504" s="240">
        <v>602</v>
      </c>
      <c r="B1504" s="309" t="s">
        <v>403</v>
      </c>
      <c r="C1504" s="310" t="s">
        <v>426</v>
      </c>
      <c r="D1504" s="310" t="s">
        <v>427</v>
      </c>
      <c r="E1504" s="309">
        <v>622737.37338475243</v>
      </c>
      <c r="F1504" s="310" t="s">
        <v>880</v>
      </c>
      <c r="G1504" s="244" t="s">
        <v>915</v>
      </c>
      <c r="H1504" s="244" t="s">
        <v>429</v>
      </c>
      <c r="I1504" s="288">
        <v>1</v>
      </c>
      <c r="J1504" s="244" t="s">
        <v>919</v>
      </c>
      <c r="K1504" s="244">
        <v>0.5</v>
      </c>
      <c r="L1504" s="244">
        <v>0.6</v>
      </c>
      <c r="M1504" s="244" t="s">
        <v>89</v>
      </c>
      <c r="N1504" s="244">
        <f t="shared" si="33"/>
        <v>0.3</v>
      </c>
      <c r="R1504" s="301"/>
      <c r="S1504" s="301"/>
      <c r="T1504" s="301"/>
      <c r="U1504" s="301"/>
      <c r="V1504" s="301"/>
      <c r="W1504" s="301"/>
      <c r="X1504" s="301"/>
      <c r="Y1504" s="301"/>
      <c r="Z1504" s="301"/>
      <c r="AA1504" s="301"/>
      <c r="AB1504" s="301"/>
      <c r="AC1504" s="301"/>
      <c r="AD1504" s="301"/>
      <c r="AE1504" s="301"/>
      <c r="AF1504" s="301"/>
      <c r="AG1504" s="301"/>
      <c r="AH1504" s="301"/>
      <c r="AI1504" s="301"/>
    </row>
    <row r="1505" spans="1:35" ht="20.100000000000001" hidden="1" customHeight="1" x14ac:dyDescent="0.2">
      <c r="A1505" s="240">
        <v>603</v>
      </c>
      <c r="B1505" s="309" t="s">
        <v>403</v>
      </c>
      <c r="C1505" s="310" t="s">
        <v>426</v>
      </c>
      <c r="D1505" s="310" t="s">
        <v>427</v>
      </c>
      <c r="E1505" s="309">
        <v>622745.28274882375</v>
      </c>
      <c r="F1505" s="310" t="s">
        <v>880</v>
      </c>
      <c r="G1505" s="244" t="s">
        <v>915</v>
      </c>
      <c r="H1505" s="244" t="s">
        <v>429</v>
      </c>
      <c r="I1505" s="288">
        <v>1</v>
      </c>
      <c r="J1505" s="244" t="s">
        <v>919</v>
      </c>
      <c r="K1505" s="244">
        <v>0.5</v>
      </c>
      <c r="L1505" s="244">
        <v>0.6</v>
      </c>
      <c r="M1505" s="244" t="s">
        <v>89</v>
      </c>
      <c r="N1505" s="244">
        <f t="shared" si="33"/>
        <v>0.3</v>
      </c>
      <c r="R1505" s="301"/>
      <c r="S1505" s="301"/>
      <c r="T1505" s="301"/>
      <c r="U1505" s="301"/>
      <c r="V1505" s="301"/>
      <c r="W1505" s="301"/>
      <c r="X1505" s="301"/>
      <c r="Y1505" s="301"/>
      <c r="Z1505" s="301"/>
      <c r="AA1505" s="301"/>
      <c r="AB1505" s="301"/>
      <c r="AC1505" s="301"/>
      <c r="AD1505" s="301"/>
      <c r="AE1505" s="301"/>
      <c r="AF1505" s="301"/>
      <c r="AG1505" s="301"/>
      <c r="AH1505" s="301"/>
      <c r="AI1505" s="301"/>
    </row>
    <row r="1506" spans="1:35" ht="20.100000000000001" hidden="1" customHeight="1" x14ac:dyDescent="0.2">
      <c r="A1506" s="240">
        <v>604</v>
      </c>
      <c r="B1506" s="309" t="s">
        <v>403</v>
      </c>
      <c r="C1506" s="310" t="s">
        <v>426</v>
      </c>
      <c r="D1506" s="310" t="s">
        <v>427</v>
      </c>
      <c r="E1506" s="309">
        <v>622755.95755046129</v>
      </c>
      <c r="F1506" s="310" t="s">
        <v>880</v>
      </c>
      <c r="G1506" s="244" t="s">
        <v>915</v>
      </c>
      <c r="H1506" s="244" t="s">
        <v>429</v>
      </c>
      <c r="I1506" s="288">
        <v>1</v>
      </c>
      <c r="J1506" s="244" t="s">
        <v>919</v>
      </c>
      <c r="K1506" s="244">
        <v>0.5</v>
      </c>
      <c r="L1506" s="244">
        <v>0.6</v>
      </c>
      <c r="M1506" s="244" t="s">
        <v>89</v>
      </c>
      <c r="N1506" s="244">
        <f t="shared" si="33"/>
        <v>0.3</v>
      </c>
      <c r="R1506" s="301"/>
      <c r="S1506" s="301"/>
      <c r="T1506" s="301"/>
      <c r="U1506" s="301"/>
      <c r="V1506" s="301"/>
      <c r="W1506" s="301"/>
      <c r="X1506" s="301"/>
      <c r="Y1506" s="301"/>
      <c r="Z1506" s="301"/>
      <c r="AA1506" s="301"/>
      <c r="AB1506" s="301"/>
      <c r="AC1506" s="301"/>
      <c r="AD1506" s="301"/>
      <c r="AE1506" s="301"/>
      <c r="AF1506" s="301"/>
      <c r="AG1506" s="301"/>
      <c r="AH1506" s="301"/>
      <c r="AI1506" s="301"/>
    </row>
    <row r="1507" spans="1:35" ht="20.100000000000001" hidden="1" customHeight="1" x14ac:dyDescent="0.2">
      <c r="A1507" s="240">
        <v>605</v>
      </c>
      <c r="B1507" s="309" t="s">
        <v>403</v>
      </c>
      <c r="C1507" s="310" t="s">
        <v>426</v>
      </c>
      <c r="D1507" s="310" t="s">
        <v>427</v>
      </c>
      <c r="E1507" s="309">
        <v>622763.54244204448</v>
      </c>
      <c r="F1507" s="310" t="s">
        <v>880</v>
      </c>
      <c r="G1507" s="244" t="s">
        <v>915</v>
      </c>
      <c r="H1507" s="244" t="s">
        <v>429</v>
      </c>
      <c r="I1507" s="288">
        <v>1</v>
      </c>
      <c r="J1507" s="244" t="s">
        <v>919</v>
      </c>
      <c r="K1507" s="244">
        <v>0.5</v>
      </c>
      <c r="L1507" s="244">
        <v>0.6</v>
      </c>
      <c r="M1507" s="244" t="s">
        <v>89</v>
      </c>
      <c r="N1507" s="244">
        <f t="shared" si="33"/>
        <v>0.3</v>
      </c>
      <c r="R1507" s="301"/>
      <c r="S1507" s="301"/>
      <c r="T1507" s="301"/>
      <c r="U1507" s="301"/>
      <c r="V1507" s="301"/>
      <c r="W1507" s="301"/>
      <c r="X1507" s="301"/>
      <c r="Y1507" s="301"/>
      <c r="Z1507" s="301"/>
      <c r="AA1507" s="301"/>
      <c r="AB1507" s="301"/>
      <c r="AC1507" s="301"/>
      <c r="AD1507" s="301"/>
      <c r="AE1507" s="301"/>
      <c r="AF1507" s="301"/>
      <c r="AG1507" s="301"/>
      <c r="AH1507" s="301"/>
      <c r="AI1507" s="301"/>
    </row>
    <row r="1508" spans="1:35" ht="20.100000000000001" hidden="1" customHeight="1" x14ac:dyDescent="0.2">
      <c r="A1508" s="240">
        <v>606</v>
      </c>
      <c r="B1508" s="309" t="s">
        <v>403</v>
      </c>
      <c r="C1508" s="310" t="s">
        <v>426</v>
      </c>
      <c r="D1508" s="310" t="s">
        <v>427</v>
      </c>
      <c r="E1508" s="309">
        <v>622773.36805310159</v>
      </c>
      <c r="F1508" s="310" t="s">
        <v>880</v>
      </c>
      <c r="G1508" s="244" t="s">
        <v>915</v>
      </c>
      <c r="H1508" s="244" t="s">
        <v>429</v>
      </c>
      <c r="I1508" s="288">
        <v>1</v>
      </c>
      <c r="J1508" s="244" t="s">
        <v>919</v>
      </c>
      <c r="K1508" s="244">
        <v>0.5</v>
      </c>
      <c r="L1508" s="244">
        <v>0.6</v>
      </c>
      <c r="M1508" s="244" t="s">
        <v>89</v>
      </c>
      <c r="N1508" s="244">
        <f t="shared" si="33"/>
        <v>0.3</v>
      </c>
      <c r="R1508" s="301"/>
      <c r="S1508" s="301"/>
      <c r="T1508" s="301"/>
      <c r="U1508" s="301"/>
      <c r="V1508" s="301"/>
      <c r="W1508" s="301"/>
      <c r="X1508" s="301"/>
      <c r="Y1508" s="301"/>
      <c r="Z1508" s="301"/>
      <c r="AA1508" s="301"/>
      <c r="AB1508" s="301"/>
      <c r="AC1508" s="301"/>
      <c r="AD1508" s="301"/>
      <c r="AE1508" s="301"/>
      <c r="AF1508" s="301"/>
      <c r="AG1508" s="301"/>
      <c r="AH1508" s="301"/>
      <c r="AI1508" s="301"/>
    </row>
    <row r="1509" spans="1:35" ht="20.100000000000001" hidden="1" customHeight="1" x14ac:dyDescent="0.2">
      <c r="A1509" s="240">
        <v>607</v>
      </c>
      <c r="B1509" s="309" t="s">
        <v>403</v>
      </c>
      <c r="C1509" s="310" t="s">
        <v>426</v>
      </c>
      <c r="D1509" s="310" t="s">
        <v>427</v>
      </c>
      <c r="E1509" s="309">
        <v>622783.87394599372</v>
      </c>
      <c r="F1509" s="310" t="s">
        <v>880</v>
      </c>
      <c r="G1509" s="244" t="s">
        <v>915</v>
      </c>
      <c r="H1509" s="244" t="s">
        <v>429</v>
      </c>
      <c r="I1509" s="288">
        <v>1</v>
      </c>
      <c r="J1509" s="244" t="s">
        <v>919</v>
      </c>
      <c r="K1509" s="244">
        <v>0.5</v>
      </c>
      <c r="L1509" s="244">
        <v>0.6</v>
      </c>
      <c r="M1509" s="244" t="s">
        <v>89</v>
      </c>
      <c r="N1509" s="244">
        <f t="shared" si="33"/>
        <v>0.3</v>
      </c>
      <c r="R1509" s="301"/>
      <c r="S1509" s="301"/>
      <c r="T1509" s="301"/>
      <c r="U1509" s="301"/>
      <c r="V1509" s="301"/>
      <c r="W1509" s="301"/>
      <c r="X1509" s="301"/>
      <c r="Y1509" s="301"/>
      <c r="Z1509" s="301"/>
      <c r="AA1509" s="301"/>
      <c r="AB1509" s="301"/>
      <c r="AC1509" s="301"/>
      <c r="AD1509" s="301"/>
      <c r="AE1509" s="301"/>
      <c r="AF1509" s="301"/>
      <c r="AG1509" s="301"/>
      <c r="AH1509" s="301"/>
      <c r="AI1509" s="301"/>
    </row>
    <row r="1510" spans="1:35" ht="20.100000000000001" hidden="1" customHeight="1" x14ac:dyDescent="0.2">
      <c r="A1510" s="240">
        <v>608</v>
      </c>
      <c r="B1510" s="309" t="s">
        <v>403</v>
      </c>
      <c r="C1510" s="310" t="s">
        <v>426</v>
      </c>
      <c r="D1510" s="310" t="s">
        <v>427</v>
      </c>
      <c r="E1510" s="309">
        <v>622793.95775142871</v>
      </c>
      <c r="F1510" s="310" t="s">
        <v>880</v>
      </c>
      <c r="G1510" s="244" t="s">
        <v>915</v>
      </c>
      <c r="H1510" s="244" t="s">
        <v>429</v>
      </c>
      <c r="I1510" s="288">
        <v>1</v>
      </c>
      <c r="J1510" s="244" t="s">
        <v>919</v>
      </c>
      <c r="K1510" s="244">
        <v>0.5</v>
      </c>
      <c r="L1510" s="244">
        <v>0.6</v>
      </c>
      <c r="M1510" s="244" t="s">
        <v>89</v>
      </c>
      <c r="N1510" s="244">
        <f t="shared" si="33"/>
        <v>0.3</v>
      </c>
      <c r="R1510" s="301"/>
      <c r="S1510" s="301"/>
      <c r="T1510" s="301"/>
      <c r="U1510" s="301"/>
      <c r="V1510" s="301"/>
      <c r="W1510" s="301"/>
      <c r="X1510" s="301"/>
      <c r="Y1510" s="301"/>
      <c r="Z1510" s="301"/>
      <c r="AA1510" s="301"/>
      <c r="AB1510" s="301"/>
      <c r="AC1510" s="301"/>
      <c r="AD1510" s="301"/>
      <c r="AE1510" s="301"/>
      <c r="AF1510" s="301"/>
      <c r="AG1510" s="301"/>
      <c r="AH1510" s="301"/>
      <c r="AI1510" s="301"/>
    </row>
    <row r="1511" spans="1:35" ht="20.100000000000001" hidden="1" customHeight="1" x14ac:dyDescent="0.2">
      <c r="A1511" s="240">
        <v>609</v>
      </c>
      <c r="B1511" s="309" t="s">
        <v>403</v>
      </c>
      <c r="C1511" s="310" t="s">
        <v>426</v>
      </c>
      <c r="D1511" s="310" t="s">
        <v>427</v>
      </c>
      <c r="E1511" s="309">
        <v>622806.25098934385</v>
      </c>
      <c r="F1511" s="310" t="s">
        <v>880</v>
      </c>
      <c r="G1511" s="244" t="s">
        <v>915</v>
      </c>
      <c r="H1511" s="244" t="s">
        <v>429</v>
      </c>
      <c r="I1511" s="288">
        <v>1</v>
      </c>
      <c r="J1511" s="244" t="s">
        <v>919</v>
      </c>
      <c r="K1511" s="244">
        <v>0.5</v>
      </c>
      <c r="L1511" s="244">
        <v>0.6</v>
      </c>
      <c r="M1511" s="244" t="s">
        <v>89</v>
      </c>
      <c r="N1511" s="244">
        <f t="shared" si="33"/>
        <v>0.3</v>
      </c>
      <c r="R1511" s="301"/>
      <c r="S1511" s="301"/>
      <c r="T1511" s="301"/>
      <c r="U1511" s="301"/>
      <c r="V1511" s="301"/>
      <c r="W1511" s="301"/>
      <c r="X1511" s="301"/>
      <c r="Y1511" s="301"/>
      <c r="Z1511" s="301"/>
      <c r="AA1511" s="301"/>
      <c r="AB1511" s="301"/>
      <c r="AC1511" s="301"/>
      <c r="AD1511" s="301"/>
      <c r="AE1511" s="301"/>
      <c r="AF1511" s="301"/>
      <c r="AG1511" s="301"/>
      <c r="AH1511" s="301"/>
      <c r="AI1511" s="301"/>
    </row>
    <row r="1512" spans="1:35" ht="20.100000000000001" hidden="1" customHeight="1" x14ac:dyDescent="0.2">
      <c r="A1512" s="240">
        <v>610</v>
      </c>
      <c r="B1512" s="309" t="s">
        <v>403</v>
      </c>
      <c r="C1512" s="310" t="s">
        <v>426</v>
      </c>
      <c r="D1512" s="310" t="s">
        <v>427</v>
      </c>
      <c r="E1512" s="309">
        <v>622814.68529166619</v>
      </c>
      <c r="F1512" s="310" t="s">
        <v>880</v>
      </c>
      <c r="G1512" s="244" t="s">
        <v>915</v>
      </c>
      <c r="H1512" s="244" t="s">
        <v>429</v>
      </c>
      <c r="I1512" s="288">
        <v>1</v>
      </c>
      <c r="J1512" s="244" t="s">
        <v>919</v>
      </c>
      <c r="K1512" s="244">
        <v>0.5</v>
      </c>
      <c r="L1512" s="244">
        <v>0.6</v>
      </c>
      <c r="M1512" s="244" t="s">
        <v>89</v>
      </c>
      <c r="N1512" s="244">
        <f t="shared" si="33"/>
        <v>0.3</v>
      </c>
      <c r="R1512" s="301"/>
      <c r="S1512" s="301"/>
      <c r="T1512" s="301"/>
      <c r="U1512" s="301"/>
      <c r="V1512" s="301"/>
      <c r="W1512" s="301"/>
      <c r="X1512" s="301"/>
      <c r="Y1512" s="301"/>
      <c r="Z1512" s="301"/>
      <c r="AA1512" s="301"/>
      <c r="AB1512" s="301"/>
      <c r="AC1512" s="301"/>
      <c r="AD1512" s="301"/>
      <c r="AE1512" s="301"/>
      <c r="AF1512" s="301"/>
      <c r="AG1512" s="301"/>
      <c r="AH1512" s="301"/>
      <c r="AI1512" s="301"/>
    </row>
    <row r="1513" spans="1:35" ht="20.100000000000001" hidden="1" customHeight="1" x14ac:dyDescent="0.2">
      <c r="A1513" s="240">
        <v>611</v>
      </c>
      <c r="B1513" s="309" t="s">
        <v>403</v>
      </c>
      <c r="C1513" s="310" t="s">
        <v>426</v>
      </c>
      <c r="D1513" s="310" t="s">
        <v>427</v>
      </c>
      <c r="E1513" s="309">
        <v>623160.9314190204</v>
      </c>
      <c r="F1513" s="310" t="s">
        <v>871</v>
      </c>
      <c r="G1513" s="244" t="s">
        <v>959</v>
      </c>
      <c r="H1513" s="244" t="s">
        <v>429</v>
      </c>
      <c r="I1513" s="288">
        <v>1</v>
      </c>
      <c r="J1513" s="244" t="s">
        <v>919</v>
      </c>
      <c r="K1513" s="244">
        <v>1</v>
      </c>
      <c r="L1513" s="244">
        <v>1</v>
      </c>
      <c r="M1513" s="244" t="s">
        <v>89</v>
      </c>
      <c r="N1513" s="244">
        <f t="shared" si="33"/>
        <v>1</v>
      </c>
      <c r="R1513" s="301"/>
      <c r="S1513" s="301"/>
      <c r="T1513" s="301"/>
      <c r="U1513" s="301"/>
      <c r="V1513" s="301"/>
      <c r="W1513" s="301"/>
      <c r="X1513" s="301"/>
      <c r="Y1513" s="301"/>
      <c r="Z1513" s="301"/>
      <c r="AA1513" s="301"/>
      <c r="AB1513" s="301"/>
      <c r="AC1513" s="301"/>
      <c r="AD1513" s="301"/>
      <c r="AE1513" s="301"/>
      <c r="AF1513" s="301"/>
      <c r="AG1513" s="301"/>
      <c r="AH1513" s="301"/>
      <c r="AI1513" s="301"/>
    </row>
    <row r="1514" spans="1:35" ht="20.100000000000001" hidden="1" customHeight="1" x14ac:dyDescent="0.2">
      <c r="A1514" s="240">
        <v>612</v>
      </c>
      <c r="B1514" s="309" t="s">
        <v>403</v>
      </c>
      <c r="C1514" s="310" t="s">
        <v>426</v>
      </c>
      <c r="D1514" s="310" t="s">
        <v>427</v>
      </c>
      <c r="E1514" s="309">
        <v>623591.06482044375</v>
      </c>
      <c r="F1514" s="310" t="s">
        <v>880</v>
      </c>
      <c r="G1514" s="244" t="s">
        <v>915</v>
      </c>
      <c r="H1514" s="244" t="s">
        <v>429</v>
      </c>
      <c r="I1514" s="288">
        <v>1</v>
      </c>
      <c r="J1514" s="244" t="s">
        <v>919</v>
      </c>
      <c r="K1514" s="244">
        <v>0.5</v>
      </c>
      <c r="L1514" s="244">
        <v>0.6</v>
      </c>
      <c r="M1514" s="244" t="s">
        <v>89</v>
      </c>
      <c r="N1514" s="244">
        <f t="shared" si="33"/>
        <v>0.3</v>
      </c>
      <c r="R1514" s="301"/>
      <c r="S1514" s="301"/>
      <c r="T1514" s="301"/>
      <c r="U1514" s="301"/>
      <c r="V1514" s="301"/>
      <c r="W1514" s="301"/>
      <c r="X1514" s="301"/>
      <c r="Y1514" s="301"/>
      <c r="Z1514" s="301"/>
      <c r="AA1514" s="301"/>
      <c r="AB1514" s="301"/>
      <c r="AC1514" s="301"/>
      <c r="AD1514" s="301"/>
      <c r="AE1514" s="301"/>
      <c r="AF1514" s="301"/>
      <c r="AG1514" s="301"/>
      <c r="AH1514" s="301"/>
      <c r="AI1514" s="301"/>
    </row>
    <row r="1515" spans="1:35" ht="20.100000000000001" hidden="1" customHeight="1" x14ac:dyDescent="0.2">
      <c r="A1515" s="240">
        <v>613</v>
      </c>
      <c r="B1515" s="309" t="s">
        <v>403</v>
      </c>
      <c r="C1515" s="310" t="s">
        <v>426</v>
      </c>
      <c r="D1515" s="310" t="s">
        <v>427</v>
      </c>
      <c r="E1515" s="309">
        <v>623598.97866201564</v>
      </c>
      <c r="F1515" s="310" t="s">
        <v>880</v>
      </c>
      <c r="G1515" s="244" t="s">
        <v>915</v>
      </c>
      <c r="H1515" s="244" t="s">
        <v>429</v>
      </c>
      <c r="I1515" s="288">
        <v>1</v>
      </c>
      <c r="J1515" s="244" t="s">
        <v>919</v>
      </c>
      <c r="K1515" s="244">
        <v>0.5</v>
      </c>
      <c r="L1515" s="244">
        <v>0.6</v>
      </c>
      <c r="M1515" s="244" t="s">
        <v>89</v>
      </c>
      <c r="N1515" s="244">
        <f t="shared" si="33"/>
        <v>0.3</v>
      </c>
      <c r="R1515" s="301"/>
      <c r="S1515" s="301"/>
      <c r="T1515" s="301"/>
      <c r="U1515" s="301"/>
      <c r="V1515" s="301"/>
      <c r="W1515" s="301"/>
      <c r="X1515" s="301"/>
      <c r="Y1515" s="301"/>
      <c r="Z1515" s="301"/>
      <c r="AA1515" s="301"/>
      <c r="AB1515" s="301"/>
      <c r="AC1515" s="301"/>
      <c r="AD1515" s="301"/>
      <c r="AE1515" s="301"/>
      <c r="AF1515" s="301"/>
      <c r="AG1515" s="301"/>
      <c r="AH1515" s="301"/>
      <c r="AI1515" s="301"/>
    </row>
    <row r="1516" spans="1:35" ht="20.100000000000001" hidden="1" customHeight="1" x14ac:dyDescent="0.2">
      <c r="A1516" s="240">
        <v>614</v>
      </c>
      <c r="B1516" s="309" t="s">
        <v>403</v>
      </c>
      <c r="C1516" s="310" t="s">
        <v>426</v>
      </c>
      <c r="D1516" s="310" t="s">
        <v>427</v>
      </c>
      <c r="E1516" s="309">
        <v>623610.26690192777</v>
      </c>
      <c r="F1516" s="310" t="s">
        <v>880</v>
      </c>
      <c r="G1516" s="244" t="s">
        <v>915</v>
      </c>
      <c r="H1516" s="244" t="s">
        <v>429</v>
      </c>
      <c r="I1516" s="288">
        <v>1</v>
      </c>
      <c r="J1516" s="244" t="s">
        <v>919</v>
      </c>
      <c r="K1516" s="244">
        <v>0.5</v>
      </c>
      <c r="L1516" s="244">
        <v>0.6</v>
      </c>
      <c r="M1516" s="244" t="s">
        <v>89</v>
      </c>
      <c r="N1516" s="244">
        <f t="shared" si="33"/>
        <v>0.3</v>
      </c>
      <c r="R1516" s="301"/>
      <c r="S1516" s="301"/>
      <c r="T1516" s="301"/>
      <c r="U1516" s="301"/>
      <c r="V1516" s="301"/>
      <c r="W1516" s="301"/>
      <c r="X1516" s="301"/>
      <c r="Y1516" s="301"/>
      <c r="Z1516" s="301"/>
      <c r="AA1516" s="301"/>
      <c r="AB1516" s="301"/>
      <c r="AC1516" s="301"/>
      <c r="AD1516" s="301"/>
      <c r="AE1516" s="301"/>
      <c r="AF1516" s="301"/>
      <c r="AG1516" s="301"/>
      <c r="AH1516" s="301"/>
      <c r="AI1516" s="301"/>
    </row>
    <row r="1517" spans="1:35" ht="20.100000000000001" hidden="1" customHeight="1" x14ac:dyDescent="0.2">
      <c r="A1517" s="240">
        <v>615</v>
      </c>
      <c r="B1517" s="309" t="s">
        <v>403</v>
      </c>
      <c r="C1517" s="310" t="s">
        <v>426</v>
      </c>
      <c r="D1517" s="310" t="s">
        <v>427</v>
      </c>
      <c r="E1517" s="309">
        <v>623618.56315158959</v>
      </c>
      <c r="F1517" s="310" t="s">
        <v>880</v>
      </c>
      <c r="G1517" s="244" t="s">
        <v>915</v>
      </c>
      <c r="H1517" s="244" t="s">
        <v>429</v>
      </c>
      <c r="I1517" s="288">
        <v>1</v>
      </c>
      <c r="J1517" s="244" t="s">
        <v>919</v>
      </c>
      <c r="K1517" s="244">
        <v>0.5</v>
      </c>
      <c r="L1517" s="244">
        <v>0.6</v>
      </c>
      <c r="M1517" s="244" t="s">
        <v>89</v>
      </c>
      <c r="N1517" s="244">
        <f t="shared" si="33"/>
        <v>0.3</v>
      </c>
      <c r="R1517" s="301"/>
      <c r="S1517" s="301"/>
      <c r="T1517" s="301"/>
      <c r="U1517" s="301"/>
      <c r="V1517" s="301"/>
      <c r="W1517" s="301"/>
      <c r="X1517" s="301"/>
      <c r="Y1517" s="301"/>
      <c r="Z1517" s="301"/>
      <c r="AA1517" s="301"/>
      <c r="AB1517" s="301"/>
      <c r="AC1517" s="301"/>
      <c r="AD1517" s="301"/>
      <c r="AE1517" s="301"/>
      <c r="AF1517" s="301"/>
      <c r="AG1517" s="301"/>
      <c r="AH1517" s="301"/>
      <c r="AI1517" s="301"/>
    </row>
    <row r="1518" spans="1:35" ht="20.100000000000001" hidden="1" customHeight="1" x14ac:dyDescent="0.2">
      <c r="A1518" s="240">
        <v>616</v>
      </c>
      <c r="B1518" s="309" t="s">
        <v>403</v>
      </c>
      <c r="C1518" s="310" t="s">
        <v>426</v>
      </c>
      <c r="D1518" s="310" t="s">
        <v>427</v>
      </c>
      <c r="E1518" s="309">
        <v>623627.63722655084</v>
      </c>
      <c r="F1518" s="310" t="s">
        <v>880</v>
      </c>
      <c r="G1518" s="244" t="s">
        <v>915</v>
      </c>
      <c r="H1518" s="244" t="s">
        <v>429</v>
      </c>
      <c r="I1518" s="288">
        <v>1</v>
      </c>
      <c r="J1518" s="244" t="s">
        <v>919</v>
      </c>
      <c r="K1518" s="244">
        <v>0.5</v>
      </c>
      <c r="L1518" s="244">
        <v>0.6</v>
      </c>
      <c r="M1518" s="244" t="s">
        <v>89</v>
      </c>
      <c r="N1518" s="244">
        <f t="shared" si="33"/>
        <v>0.3</v>
      </c>
      <c r="R1518" s="301"/>
      <c r="S1518" s="301"/>
      <c r="T1518" s="301"/>
      <c r="U1518" s="301"/>
      <c r="V1518" s="301"/>
      <c r="W1518" s="301"/>
      <c r="X1518" s="301"/>
      <c r="Y1518" s="301"/>
      <c r="Z1518" s="301"/>
      <c r="AA1518" s="301"/>
      <c r="AB1518" s="301"/>
      <c r="AC1518" s="301"/>
      <c r="AD1518" s="301"/>
      <c r="AE1518" s="301"/>
      <c r="AF1518" s="301"/>
      <c r="AG1518" s="301"/>
      <c r="AH1518" s="301"/>
      <c r="AI1518" s="301"/>
    </row>
    <row r="1519" spans="1:35" ht="20.100000000000001" hidden="1" customHeight="1" x14ac:dyDescent="0.2">
      <c r="A1519" s="240">
        <v>617</v>
      </c>
      <c r="B1519" s="309" t="s">
        <v>403</v>
      </c>
      <c r="C1519" s="310" t="s">
        <v>426</v>
      </c>
      <c r="D1519" s="310" t="s">
        <v>427</v>
      </c>
      <c r="E1519" s="309">
        <v>623637.46291758015</v>
      </c>
      <c r="F1519" s="310" t="s">
        <v>880</v>
      </c>
      <c r="G1519" s="244" t="s">
        <v>915</v>
      </c>
      <c r="H1519" s="244" t="s">
        <v>429</v>
      </c>
      <c r="I1519" s="288">
        <v>1</v>
      </c>
      <c r="J1519" s="244" t="s">
        <v>919</v>
      </c>
      <c r="K1519" s="244">
        <v>0.5</v>
      </c>
      <c r="L1519" s="244">
        <v>0.6</v>
      </c>
      <c r="M1519" s="244" t="s">
        <v>89</v>
      </c>
      <c r="N1519" s="244">
        <f t="shared" si="33"/>
        <v>0.3</v>
      </c>
      <c r="R1519" s="301"/>
      <c r="S1519" s="301"/>
      <c r="T1519" s="301"/>
      <c r="U1519" s="301"/>
      <c r="V1519" s="301"/>
      <c r="W1519" s="301"/>
      <c r="X1519" s="301"/>
      <c r="Y1519" s="301"/>
      <c r="Z1519" s="301"/>
      <c r="AA1519" s="301"/>
      <c r="AB1519" s="301"/>
      <c r="AC1519" s="301"/>
      <c r="AD1519" s="301"/>
      <c r="AE1519" s="301"/>
      <c r="AF1519" s="301"/>
      <c r="AG1519" s="301"/>
      <c r="AH1519" s="301"/>
      <c r="AI1519" s="301"/>
    </row>
    <row r="1520" spans="1:35" ht="20.100000000000001" hidden="1" customHeight="1" x14ac:dyDescent="0.2">
      <c r="A1520" s="240">
        <v>618</v>
      </c>
      <c r="B1520" s="309" t="s">
        <v>403</v>
      </c>
      <c r="C1520" s="310" t="s">
        <v>426</v>
      </c>
      <c r="D1520" s="310" t="s">
        <v>427</v>
      </c>
      <c r="E1520" s="309">
        <v>623649.75624393509</v>
      </c>
      <c r="F1520" s="310" t="s">
        <v>880</v>
      </c>
      <c r="G1520" s="244" t="s">
        <v>915</v>
      </c>
      <c r="H1520" s="244" t="s">
        <v>429</v>
      </c>
      <c r="I1520" s="288">
        <v>1</v>
      </c>
      <c r="J1520" s="244" t="s">
        <v>919</v>
      </c>
      <c r="K1520" s="244">
        <v>0.5</v>
      </c>
      <c r="L1520" s="244">
        <v>0.6</v>
      </c>
      <c r="M1520" s="244" t="s">
        <v>89</v>
      </c>
      <c r="N1520" s="244">
        <f t="shared" si="33"/>
        <v>0.3</v>
      </c>
      <c r="R1520" s="301"/>
      <c r="S1520" s="301"/>
      <c r="T1520" s="301"/>
      <c r="U1520" s="301"/>
      <c r="V1520" s="301"/>
      <c r="W1520" s="301"/>
      <c r="X1520" s="301"/>
      <c r="Y1520" s="301"/>
      <c r="Z1520" s="301"/>
      <c r="AA1520" s="301"/>
      <c r="AB1520" s="301"/>
      <c r="AC1520" s="301"/>
      <c r="AD1520" s="301"/>
      <c r="AE1520" s="301"/>
      <c r="AF1520" s="301"/>
      <c r="AG1520" s="301"/>
      <c r="AH1520" s="301"/>
      <c r="AI1520" s="301"/>
    </row>
    <row r="1521" spans="1:35" ht="20.100000000000001" hidden="1" customHeight="1" x14ac:dyDescent="0.2">
      <c r="A1521" s="240">
        <v>619</v>
      </c>
      <c r="B1521" s="309" t="s">
        <v>403</v>
      </c>
      <c r="C1521" s="310" t="s">
        <v>426</v>
      </c>
      <c r="D1521" s="310" t="s">
        <v>427</v>
      </c>
      <c r="E1521" s="309">
        <v>623659.95537770388</v>
      </c>
      <c r="F1521" s="310" t="s">
        <v>880</v>
      </c>
      <c r="G1521" s="244" t="s">
        <v>915</v>
      </c>
      <c r="H1521" s="244" t="s">
        <v>429</v>
      </c>
      <c r="I1521" s="288">
        <v>1</v>
      </c>
      <c r="J1521" s="244" t="s">
        <v>919</v>
      </c>
      <c r="K1521" s="244">
        <v>0.5</v>
      </c>
      <c r="L1521" s="244">
        <v>0.6</v>
      </c>
      <c r="M1521" s="244" t="s">
        <v>89</v>
      </c>
      <c r="N1521" s="244">
        <f t="shared" si="33"/>
        <v>0.3</v>
      </c>
      <c r="R1521" s="301"/>
      <c r="S1521" s="301"/>
      <c r="T1521" s="301"/>
      <c r="U1521" s="301"/>
      <c r="V1521" s="301"/>
      <c r="W1521" s="301"/>
      <c r="X1521" s="301"/>
      <c r="Y1521" s="301"/>
      <c r="Z1521" s="301"/>
      <c r="AA1521" s="301"/>
      <c r="AB1521" s="301"/>
      <c r="AC1521" s="301"/>
      <c r="AD1521" s="301"/>
      <c r="AE1521" s="301"/>
      <c r="AF1521" s="301"/>
      <c r="AG1521" s="301"/>
      <c r="AH1521" s="301"/>
      <c r="AI1521" s="301"/>
    </row>
    <row r="1522" spans="1:35" ht="20.100000000000001" hidden="1" customHeight="1" x14ac:dyDescent="0.2">
      <c r="A1522" s="240">
        <v>620</v>
      </c>
      <c r="B1522" s="309" t="s">
        <v>403</v>
      </c>
      <c r="C1522" s="310" t="s">
        <v>426</v>
      </c>
      <c r="D1522" s="310" t="s">
        <v>427</v>
      </c>
      <c r="E1522" s="309">
        <v>623670.85708578466</v>
      </c>
      <c r="F1522" s="310" t="s">
        <v>880</v>
      </c>
      <c r="G1522" s="244" t="s">
        <v>915</v>
      </c>
      <c r="H1522" s="244" t="s">
        <v>429</v>
      </c>
      <c r="I1522" s="288">
        <v>1</v>
      </c>
      <c r="J1522" s="244" t="s">
        <v>919</v>
      </c>
      <c r="K1522" s="244">
        <v>0.5</v>
      </c>
      <c r="L1522" s="244">
        <v>0.6</v>
      </c>
      <c r="M1522" s="244" t="s">
        <v>89</v>
      </c>
      <c r="N1522" s="244">
        <f t="shared" si="33"/>
        <v>0.3</v>
      </c>
      <c r="R1522" s="301"/>
      <c r="S1522" s="301"/>
      <c r="T1522" s="301"/>
      <c r="U1522" s="301"/>
      <c r="V1522" s="301"/>
      <c r="W1522" s="301"/>
      <c r="X1522" s="301"/>
      <c r="Y1522" s="301"/>
      <c r="Z1522" s="301"/>
      <c r="AA1522" s="301"/>
      <c r="AB1522" s="301"/>
      <c r="AC1522" s="301"/>
      <c r="AD1522" s="301"/>
      <c r="AE1522" s="301"/>
      <c r="AF1522" s="301"/>
      <c r="AG1522" s="301"/>
      <c r="AH1522" s="301"/>
      <c r="AI1522" s="301"/>
    </row>
    <row r="1523" spans="1:35" ht="20.100000000000001" hidden="1" customHeight="1" x14ac:dyDescent="0.2">
      <c r="A1523" s="240">
        <v>621</v>
      </c>
      <c r="B1523" s="309" t="s">
        <v>403</v>
      </c>
      <c r="C1523" s="310" t="s">
        <v>426</v>
      </c>
      <c r="D1523" s="310" t="s">
        <v>427</v>
      </c>
      <c r="E1523" s="309">
        <v>623682.79463478155</v>
      </c>
      <c r="F1523" s="310" t="s">
        <v>880</v>
      </c>
      <c r="G1523" s="244" t="s">
        <v>915</v>
      </c>
      <c r="H1523" s="244" t="s">
        <v>429</v>
      </c>
      <c r="I1523" s="288">
        <v>1</v>
      </c>
      <c r="J1523" s="244" t="s">
        <v>919</v>
      </c>
      <c r="K1523" s="244">
        <v>0.5</v>
      </c>
      <c r="L1523" s="244">
        <v>0.6</v>
      </c>
      <c r="M1523" s="244" t="s">
        <v>89</v>
      </c>
      <c r="N1523" s="244">
        <f t="shared" si="33"/>
        <v>0.3</v>
      </c>
      <c r="R1523" s="301"/>
      <c r="S1523" s="301"/>
      <c r="T1523" s="301"/>
      <c r="U1523" s="301"/>
      <c r="V1523" s="301"/>
      <c r="W1523" s="301"/>
      <c r="X1523" s="301"/>
      <c r="Y1523" s="301"/>
      <c r="Z1523" s="301"/>
      <c r="AA1523" s="301"/>
      <c r="AB1523" s="301"/>
      <c r="AC1523" s="301"/>
      <c r="AD1523" s="301"/>
      <c r="AE1523" s="301"/>
      <c r="AF1523" s="301"/>
      <c r="AG1523" s="301"/>
      <c r="AH1523" s="301"/>
      <c r="AI1523" s="301"/>
    </row>
    <row r="1524" spans="1:35" ht="20.100000000000001" hidden="1" customHeight="1" x14ac:dyDescent="0.2">
      <c r="A1524" s="240">
        <v>622</v>
      </c>
      <c r="B1524" s="309" t="s">
        <v>403</v>
      </c>
      <c r="C1524" s="310" t="s">
        <v>426</v>
      </c>
      <c r="D1524" s="310" t="s">
        <v>427</v>
      </c>
      <c r="E1524" s="309">
        <v>623695.17258862546</v>
      </c>
      <c r="F1524" s="310" t="s">
        <v>880</v>
      </c>
      <c r="G1524" s="244" t="s">
        <v>915</v>
      </c>
      <c r="H1524" s="244" t="s">
        <v>429</v>
      </c>
      <c r="I1524" s="288">
        <v>1</v>
      </c>
      <c r="J1524" s="244" t="s">
        <v>919</v>
      </c>
      <c r="K1524" s="244">
        <v>0.5</v>
      </c>
      <c r="L1524" s="244">
        <v>0.6</v>
      </c>
      <c r="M1524" s="244" t="s">
        <v>89</v>
      </c>
      <c r="N1524" s="244">
        <f t="shared" si="33"/>
        <v>0.3</v>
      </c>
      <c r="R1524" s="301"/>
      <c r="S1524" s="301"/>
      <c r="T1524" s="301"/>
      <c r="U1524" s="301"/>
      <c r="V1524" s="301"/>
      <c r="W1524" s="301"/>
      <c r="X1524" s="301"/>
      <c r="Y1524" s="301"/>
      <c r="Z1524" s="301"/>
      <c r="AA1524" s="301"/>
      <c r="AB1524" s="301"/>
      <c r="AC1524" s="301"/>
      <c r="AD1524" s="301"/>
      <c r="AE1524" s="301"/>
      <c r="AF1524" s="301"/>
      <c r="AG1524" s="301"/>
      <c r="AH1524" s="301"/>
      <c r="AI1524" s="301"/>
    </row>
    <row r="1525" spans="1:35" ht="20.100000000000001" hidden="1" customHeight="1" x14ac:dyDescent="0.2">
      <c r="A1525" s="240">
        <v>623</v>
      </c>
      <c r="B1525" s="309" t="s">
        <v>403</v>
      </c>
      <c r="C1525" s="310" t="s">
        <v>426</v>
      </c>
      <c r="D1525" s="310" t="s">
        <v>427</v>
      </c>
      <c r="E1525" s="309">
        <v>623705.10961878859</v>
      </c>
      <c r="F1525" s="310" t="s">
        <v>880</v>
      </c>
      <c r="G1525" s="244" t="s">
        <v>915</v>
      </c>
      <c r="H1525" s="244" t="s">
        <v>429</v>
      </c>
      <c r="I1525" s="288">
        <v>1</v>
      </c>
      <c r="J1525" s="244" t="s">
        <v>919</v>
      </c>
      <c r="K1525" s="244">
        <v>0.5</v>
      </c>
      <c r="L1525" s="244">
        <v>0.6</v>
      </c>
      <c r="M1525" s="244" t="s">
        <v>89</v>
      </c>
      <c r="N1525" s="244">
        <f t="shared" si="33"/>
        <v>0.3</v>
      </c>
      <c r="R1525" s="301"/>
      <c r="S1525" s="301"/>
      <c r="T1525" s="301"/>
      <c r="U1525" s="301"/>
      <c r="V1525" s="301"/>
      <c r="W1525" s="301"/>
      <c r="X1525" s="301"/>
      <c r="Y1525" s="301"/>
      <c r="Z1525" s="301"/>
      <c r="AA1525" s="301"/>
      <c r="AB1525" s="301"/>
      <c r="AC1525" s="301"/>
      <c r="AD1525" s="301"/>
      <c r="AE1525" s="301"/>
      <c r="AF1525" s="301"/>
      <c r="AG1525" s="301"/>
      <c r="AH1525" s="301"/>
      <c r="AI1525" s="301"/>
    </row>
    <row r="1526" spans="1:35" ht="20.100000000000001" hidden="1" customHeight="1" x14ac:dyDescent="0.2">
      <c r="A1526" s="240">
        <v>624</v>
      </c>
      <c r="B1526" s="309" t="s">
        <v>403</v>
      </c>
      <c r="C1526" s="310" t="s">
        <v>426</v>
      </c>
      <c r="D1526" s="310" t="s">
        <v>427</v>
      </c>
      <c r="E1526" s="309">
        <v>623716.47823637456</v>
      </c>
      <c r="F1526" s="310" t="s">
        <v>880</v>
      </c>
      <c r="G1526" s="244" t="s">
        <v>915</v>
      </c>
      <c r="H1526" s="244" t="s">
        <v>429</v>
      </c>
      <c r="I1526" s="288">
        <v>1</v>
      </c>
      <c r="J1526" s="244" t="s">
        <v>919</v>
      </c>
      <c r="K1526" s="244">
        <v>0.5</v>
      </c>
      <c r="L1526" s="244">
        <v>0.6</v>
      </c>
      <c r="M1526" s="244" t="s">
        <v>89</v>
      </c>
      <c r="N1526" s="244">
        <f t="shared" si="33"/>
        <v>0.3</v>
      </c>
      <c r="R1526" s="301"/>
      <c r="S1526" s="301"/>
      <c r="T1526" s="301"/>
      <c r="U1526" s="301"/>
      <c r="V1526" s="301"/>
      <c r="W1526" s="301"/>
      <c r="X1526" s="301"/>
      <c r="Y1526" s="301"/>
      <c r="Z1526" s="301"/>
      <c r="AA1526" s="301"/>
      <c r="AB1526" s="301"/>
      <c r="AC1526" s="301"/>
      <c r="AD1526" s="301"/>
      <c r="AE1526" s="301"/>
      <c r="AF1526" s="301"/>
      <c r="AG1526" s="301"/>
      <c r="AH1526" s="301"/>
      <c r="AI1526" s="301"/>
    </row>
    <row r="1527" spans="1:35" ht="20.100000000000001" hidden="1" customHeight="1" x14ac:dyDescent="0.2">
      <c r="A1527" s="240">
        <v>625</v>
      </c>
      <c r="B1527" s="309" t="s">
        <v>403</v>
      </c>
      <c r="C1527" s="310" t="s">
        <v>426</v>
      </c>
      <c r="D1527" s="310" t="s">
        <v>427</v>
      </c>
      <c r="E1527" s="309">
        <v>623725.02351372212</v>
      </c>
      <c r="F1527" s="310" t="s">
        <v>880</v>
      </c>
      <c r="G1527" s="244" t="s">
        <v>915</v>
      </c>
      <c r="H1527" s="244" t="s">
        <v>429</v>
      </c>
      <c r="I1527" s="288">
        <v>1</v>
      </c>
      <c r="J1527" s="244" t="s">
        <v>919</v>
      </c>
      <c r="K1527" s="244">
        <v>0.5</v>
      </c>
      <c r="L1527" s="244">
        <v>0.6</v>
      </c>
      <c r="M1527" s="244" t="s">
        <v>89</v>
      </c>
      <c r="N1527" s="244">
        <f t="shared" si="33"/>
        <v>0.3</v>
      </c>
      <c r="R1527" s="301"/>
      <c r="S1527" s="301"/>
      <c r="T1527" s="301"/>
      <c r="U1527" s="301"/>
      <c r="V1527" s="301"/>
      <c r="W1527" s="301"/>
      <c r="X1527" s="301"/>
      <c r="Y1527" s="301"/>
      <c r="Z1527" s="301"/>
      <c r="AA1527" s="301"/>
      <c r="AB1527" s="301"/>
      <c r="AC1527" s="301"/>
      <c r="AD1527" s="301"/>
      <c r="AE1527" s="301"/>
      <c r="AF1527" s="301"/>
      <c r="AG1527" s="301"/>
      <c r="AH1527" s="301"/>
      <c r="AI1527" s="301"/>
    </row>
    <row r="1528" spans="1:35" ht="20.100000000000001" hidden="1" customHeight="1" x14ac:dyDescent="0.2">
      <c r="A1528" s="240">
        <v>626</v>
      </c>
      <c r="B1528" s="309" t="s">
        <v>403</v>
      </c>
      <c r="C1528" s="310" t="s">
        <v>426</v>
      </c>
      <c r="D1528" s="310" t="s">
        <v>427</v>
      </c>
      <c r="E1528" s="309">
        <v>623737.02817065804</v>
      </c>
      <c r="F1528" s="310" t="s">
        <v>880</v>
      </c>
      <c r="G1528" s="244" t="s">
        <v>915</v>
      </c>
      <c r="H1528" s="244" t="s">
        <v>429</v>
      </c>
      <c r="I1528" s="288">
        <v>1</v>
      </c>
      <c r="J1528" s="244" t="s">
        <v>919</v>
      </c>
      <c r="K1528" s="244">
        <v>0.5</v>
      </c>
      <c r="L1528" s="244">
        <v>0.6</v>
      </c>
      <c r="M1528" s="244" t="s">
        <v>89</v>
      </c>
      <c r="N1528" s="244">
        <f t="shared" si="33"/>
        <v>0.3</v>
      </c>
      <c r="R1528" s="301"/>
      <c r="S1528" s="301"/>
      <c r="T1528" s="301"/>
      <c r="U1528" s="301"/>
      <c r="V1528" s="301"/>
      <c r="W1528" s="301"/>
      <c r="X1528" s="301"/>
      <c r="Y1528" s="301"/>
      <c r="Z1528" s="301"/>
      <c r="AA1528" s="301"/>
      <c r="AB1528" s="301"/>
      <c r="AC1528" s="301"/>
      <c r="AD1528" s="301"/>
      <c r="AE1528" s="301"/>
      <c r="AF1528" s="301"/>
      <c r="AG1528" s="301"/>
      <c r="AH1528" s="301"/>
      <c r="AI1528" s="301"/>
    </row>
    <row r="1529" spans="1:35" ht="20.100000000000001" hidden="1" customHeight="1" x14ac:dyDescent="0.2">
      <c r="A1529" s="240">
        <v>627</v>
      </c>
      <c r="B1529" s="309" t="s">
        <v>403</v>
      </c>
      <c r="C1529" s="310" t="s">
        <v>426</v>
      </c>
      <c r="D1529" s="310" t="s">
        <v>427</v>
      </c>
      <c r="E1529" s="309">
        <v>623754.29691651522</v>
      </c>
      <c r="F1529" s="310" t="s">
        <v>880</v>
      </c>
      <c r="G1529" s="244" t="s">
        <v>915</v>
      </c>
      <c r="H1529" s="244" t="s">
        <v>429</v>
      </c>
      <c r="I1529" s="288">
        <v>1</v>
      </c>
      <c r="J1529" s="244" t="s">
        <v>919</v>
      </c>
      <c r="K1529" s="244">
        <v>0.5</v>
      </c>
      <c r="L1529" s="244">
        <v>0.6</v>
      </c>
      <c r="M1529" s="244" t="s">
        <v>89</v>
      </c>
      <c r="N1529" s="244">
        <f t="shared" si="33"/>
        <v>0.3</v>
      </c>
      <c r="R1529" s="301"/>
      <c r="S1529" s="301"/>
      <c r="T1529" s="301"/>
      <c r="U1529" s="301"/>
      <c r="V1529" s="301"/>
      <c r="W1529" s="301"/>
      <c r="X1529" s="301"/>
      <c r="Y1529" s="301"/>
      <c r="Z1529" s="301"/>
      <c r="AA1529" s="301"/>
      <c r="AB1529" s="301"/>
      <c r="AC1529" s="301"/>
      <c r="AD1529" s="301"/>
      <c r="AE1529" s="301"/>
      <c r="AF1529" s="301"/>
      <c r="AG1529" s="301"/>
      <c r="AH1529" s="301"/>
      <c r="AI1529" s="301"/>
    </row>
    <row r="1530" spans="1:35" ht="20.100000000000001" hidden="1" customHeight="1" x14ac:dyDescent="0.2">
      <c r="A1530" s="240">
        <v>628</v>
      </c>
      <c r="B1530" s="309" t="s">
        <v>403</v>
      </c>
      <c r="C1530" s="310" t="s">
        <v>426</v>
      </c>
      <c r="D1530" s="310" t="s">
        <v>427</v>
      </c>
      <c r="E1530" s="309">
        <v>623762.26461510838</v>
      </c>
      <c r="F1530" s="310" t="s">
        <v>880</v>
      </c>
      <c r="G1530" s="244" t="s">
        <v>915</v>
      </c>
      <c r="H1530" s="244" t="s">
        <v>429</v>
      </c>
      <c r="I1530" s="288">
        <v>1</v>
      </c>
      <c r="J1530" s="244" t="s">
        <v>919</v>
      </c>
      <c r="K1530" s="244">
        <v>0.5</v>
      </c>
      <c r="L1530" s="244">
        <v>0.6</v>
      </c>
      <c r="M1530" s="244" t="s">
        <v>89</v>
      </c>
      <c r="N1530" s="244">
        <f t="shared" si="33"/>
        <v>0.3</v>
      </c>
      <c r="R1530" s="301"/>
      <c r="S1530" s="301"/>
      <c r="T1530" s="301"/>
      <c r="U1530" s="301"/>
      <c r="V1530" s="301"/>
      <c r="W1530" s="301"/>
      <c r="X1530" s="301"/>
      <c r="Y1530" s="301"/>
      <c r="Z1530" s="301"/>
      <c r="AA1530" s="301"/>
      <c r="AB1530" s="301"/>
      <c r="AC1530" s="301"/>
      <c r="AD1530" s="301"/>
      <c r="AE1530" s="301"/>
      <c r="AF1530" s="301"/>
      <c r="AG1530" s="301"/>
      <c r="AH1530" s="301"/>
      <c r="AI1530" s="301"/>
    </row>
    <row r="1531" spans="1:35" ht="20.100000000000001" hidden="1" customHeight="1" x14ac:dyDescent="0.2">
      <c r="A1531" s="240">
        <v>629</v>
      </c>
      <c r="B1531" s="309" t="s">
        <v>403</v>
      </c>
      <c r="C1531" s="310" t="s">
        <v>426</v>
      </c>
      <c r="D1531" s="310" t="s">
        <v>427</v>
      </c>
      <c r="E1531" s="309">
        <v>623770.25868193654</v>
      </c>
      <c r="F1531" s="310" t="s">
        <v>880</v>
      </c>
      <c r="G1531" s="244" t="s">
        <v>915</v>
      </c>
      <c r="H1531" s="244" t="s">
        <v>429</v>
      </c>
      <c r="I1531" s="288">
        <v>1</v>
      </c>
      <c r="J1531" s="244" t="s">
        <v>919</v>
      </c>
      <c r="K1531" s="244">
        <v>0.5</v>
      </c>
      <c r="L1531" s="244">
        <v>0.6</v>
      </c>
      <c r="M1531" s="244" t="s">
        <v>89</v>
      </c>
      <c r="N1531" s="244">
        <f t="shared" si="33"/>
        <v>0.3</v>
      </c>
      <c r="R1531" s="301"/>
      <c r="S1531" s="301"/>
      <c r="T1531" s="301"/>
      <c r="U1531" s="301"/>
      <c r="V1531" s="301"/>
      <c r="W1531" s="301"/>
      <c r="X1531" s="301"/>
      <c r="Y1531" s="301"/>
      <c r="Z1531" s="301"/>
      <c r="AA1531" s="301"/>
      <c r="AB1531" s="301"/>
      <c r="AC1531" s="301"/>
      <c r="AD1531" s="301"/>
      <c r="AE1531" s="301"/>
      <c r="AF1531" s="301"/>
      <c r="AG1531" s="301"/>
      <c r="AH1531" s="301"/>
      <c r="AI1531" s="301"/>
    </row>
    <row r="1532" spans="1:35" ht="20.100000000000001" hidden="1" customHeight="1" x14ac:dyDescent="0.2">
      <c r="A1532" s="240">
        <v>630</v>
      </c>
      <c r="B1532" s="309" t="s">
        <v>403</v>
      </c>
      <c r="C1532" s="310" t="s">
        <v>426</v>
      </c>
      <c r="D1532" s="310" t="s">
        <v>427</v>
      </c>
      <c r="E1532" s="309">
        <v>624058.85257143388</v>
      </c>
      <c r="F1532" s="310" t="s">
        <v>888</v>
      </c>
      <c r="G1532" s="244" t="s">
        <v>918</v>
      </c>
      <c r="H1532" s="244" t="s">
        <v>429</v>
      </c>
      <c r="I1532" s="288">
        <v>1</v>
      </c>
      <c r="J1532" s="244" t="s">
        <v>919</v>
      </c>
      <c r="K1532" s="244">
        <v>0.5</v>
      </c>
      <c r="L1532" s="244">
        <v>0.9</v>
      </c>
      <c r="M1532" s="244" t="s">
        <v>89</v>
      </c>
      <c r="N1532" s="244">
        <f t="shared" si="33"/>
        <v>0.45</v>
      </c>
      <c r="R1532" s="301"/>
      <c r="S1532" s="301"/>
      <c r="T1532" s="301"/>
      <c r="U1532" s="301"/>
      <c r="V1532" s="301"/>
      <c r="W1532" s="301"/>
      <c r="X1532" s="301"/>
      <c r="Y1532" s="301"/>
      <c r="Z1532" s="301"/>
      <c r="AA1532" s="301"/>
      <c r="AB1532" s="301"/>
      <c r="AC1532" s="301"/>
      <c r="AD1532" s="301"/>
      <c r="AE1532" s="301"/>
      <c r="AF1532" s="301"/>
      <c r="AG1532" s="301"/>
      <c r="AH1532" s="301"/>
      <c r="AI1532" s="301"/>
    </row>
    <row r="1533" spans="1:35" ht="20.100000000000001" hidden="1" customHeight="1" x14ac:dyDescent="0.2">
      <c r="A1533" s="240">
        <v>631</v>
      </c>
      <c r="B1533" s="309" t="s">
        <v>403</v>
      </c>
      <c r="C1533" s="310" t="s">
        <v>426</v>
      </c>
      <c r="D1533" s="310" t="s">
        <v>427</v>
      </c>
      <c r="E1533" s="309">
        <v>624089.92241161503</v>
      </c>
      <c r="F1533" s="310" t="s">
        <v>871</v>
      </c>
      <c r="G1533" s="244" t="s">
        <v>929</v>
      </c>
      <c r="H1533" s="244" t="s">
        <v>429</v>
      </c>
      <c r="I1533" s="288">
        <v>2</v>
      </c>
      <c r="J1533" s="244" t="s">
        <v>919</v>
      </c>
      <c r="K1533" s="244">
        <v>3</v>
      </c>
      <c r="L1533" s="244">
        <v>2</v>
      </c>
      <c r="M1533" s="244" t="s">
        <v>89</v>
      </c>
      <c r="N1533" s="244">
        <f t="shared" si="33"/>
        <v>6</v>
      </c>
      <c r="R1533" s="301"/>
      <c r="S1533" s="301"/>
      <c r="T1533" s="301"/>
      <c r="U1533" s="301"/>
      <c r="V1533" s="301"/>
      <c r="W1533" s="301"/>
      <c r="X1533" s="301"/>
      <c r="Y1533" s="301"/>
      <c r="Z1533" s="301"/>
      <c r="AA1533" s="301"/>
      <c r="AB1533" s="301"/>
      <c r="AC1533" s="301"/>
      <c r="AD1533" s="301"/>
      <c r="AE1533" s="301"/>
      <c r="AF1533" s="301"/>
      <c r="AG1533" s="301"/>
      <c r="AH1533" s="301"/>
      <c r="AI1533" s="301"/>
    </row>
    <row r="1534" spans="1:35" ht="20.100000000000001" hidden="1" customHeight="1" x14ac:dyDescent="0.2">
      <c r="A1534" s="240">
        <v>632</v>
      </c>
      <c r="B1534" s="309" t="s">
        <v>403</v>
      </c>
      <c r="C1534" s="310" t="s">
        <v>426</v>
      </c>
      <c r="D1534" s="310" t="s">
        <v>427</v>
      </c>
      <c r="E1534" s="309">
        <v>624227.01803105569</v>
      </c>
      <c r="F1534" s="310" t="s">
        <v>871</v>
      </c>
      <c r="G1534" s="244" t="s">
        <v>929</v>
      </c>
      <c r="H1534" s="244" t="s">
        <v>429</v>
      </c>
      <c r="I1534" s="288">
        <v>2</v>
      </c>
      <c r="J1534" s="244" t="s">
        <v>919</v>
      </c>
      <c r="K1534" s="244">
        <v>3</v>
      </c>
      <c r="L1534" s="244">
        <v>2</v>
      </c>
      <c r="M1534" s="244" t="s">
        <v>89</v>
      </c>
      <c r="N1534" s="244">
        <f t="shared" si="33"/>
        <v>6</v>
      </c>
      <c r="R1534" s="301"/>
      <c r="S1534" s="301"/>
      <c r="T1534" s="301"/>
      <c r="U1534" s="301"/>
      <c r="V1534" s="301"/>
      <c r="W1534" s="301"/>
      <c r="X1534" s="301"/>
      <c r="Y1534" s="301"/>
      <c r="Z1534" s="301"/>
      <c r="AA1534" s="301"/>
      <c r="AB1534" s="301"/>
      <c r="AC1534" s="301"/>
      <c r="AD1534" s="301"/>
      <c r="AE1534" s="301"/>
      <c r="AF1534" s="301"/>
      <c r="AG1534" s="301"/>
      <c r="AH1534" s="301"/>
      <c r="AI1534" s="301"/>
    </row>
    <row r="1535" spans="1:35" ht="20.100000000000001" hidden="1" customHeight="1" x14ac:dyDescent="0.2">
      <c r="A1535" s="240">
        <v>633</v>
      </c>
      <c r="B1535" s="309" t="s">
        <v>403</v>
      </c>
      <c r="C1535" s="310" t="s">
        <v>426</v>
      </c>
      <c r="D1535" s="310" t="s">
        <v>427</v>
      </c>
      <c r="E1535" s="309">
        <v>624279.51312912372</v>
      </c>
      <c r="F1535" s="310" t="s">
        <v>879</v>
      </c>
      <c r="G1535" s="244" t="s">
        <v>881</v>
      </c>
      <c r="H1535" s="244" t="s">
        <v>429</v>
      </c>
      <c r="I1535" s="288">
        <v>1</v>
      </c>
      <c r="J1535" s="244" t="s">
        <v>919</v>
      </c>
      <c r="K1535" s="244" t="s">
        <v>89</v>
      </c>
      <c r="L1535" s="244" t="s">
        <v>89</v>
      </c>
      <c r="M1535" s="244">
        <v>1</v>
      </c>
      <c r="N1535" s="244">
        <f t="shared" si="33"/>
        <v>0.78539816339744828</v>
      </c>
      <c r="R1535" s="301"/>
      <c r="S1535" s="301"/>
      <c r="T1535" s="301"/>
      <c r="U1535" s="301"/>
      <c r="V1535" s="301"/>
      <c r="W1535" s="301"/>
      <c r="X1535" s="301"/>
      <c r="Y1535" s="301"/>
      <c r="Z1535" s="301"/>
      <c r="AA1535" s="301"/>
      <c r="AB1535" s="301"/>
      <c r="AC1535" s="301"/>
      <c r="AD1535" s="301"/>
      <c r="AE1535" s="301"/>
      <c r="AF1535" s="301"/>
      <c r="AG1535" s="301"/>
      <c r="AH1535" s="301"/>
      <c r="AI1535" s="301"/>
    </row>
    <row r="1536" spans="1:35" ht="20.100000000000001" hidden="1" customHeight="1" x14ac:dyDescent="0.2">
      <c r="A1536" s="240">
        <v>634</v>
      </c>
      <c r="B1536" s="309" t="s">
        <v>403</v>
      </c>
      <c r="C1536" s="310" t="s">
        <v>426</v>
      </c>
      <c r="D1536" s="310" t="s">
        <v>427</v>
      </c>
      <c r="E1536" s="309">
        <v>624476.39980159537</v>
      </c>
      <c r="F1536" s="310" t="s">
        <v>897</v>
      </c>
      <c r="G1536" s="244" t="s">
        <v>956</v>
      </c>
      <c r="H1536" s="244" t="s">
        <v>429</v>
      </c>
      <c r="I1536" s="288">
        <v>2</v>
      </c>
      <c r="J1536" s="244" t="s">
        <v>919</v>
      </c>
      <c r="K1536" s="244">
        <v>4</v>
      </c>
      <c r="L1536" s="244">
        <v>3</v>
      </c>
      <c r="M1536" s="244" t="s">
        <v>89</v>
      </c>
      <c r="N1536" s="244">
        <f t="shared" si="33"/>
        <v>12</v>
      </c>
      <c r="R1536" s="301"/>
      <c r="S1536" s="301"/>
      <c r="T1536" s="301"/>
      <c r="U1536" s="301"/>
      <c r="V1536" s="301"/>
      <c r="W1536" s="301"/>
      <c r="X1536" s="301"/>
      <c r="Y1536" s="301"/>
      <c r="Z1536" s="301"/>
      <c r="AA1536" s="301"/>
      <c r="AB1536" s="301"/>
      <c r="AC1536" s="301"/>
      <c r="AD1536" s="301"/>
      <c r="AE1536" s="301"/>
      <c r="AF1536" s="301"/>
      <c r="AG1536" s="301"/>
      <c r="AH1536" s="301"/>
      <c r="AI1536" s="301"/>
    </row>
    <row r="1537" spans="1:35" ht="20.100000000000001" hidden="1" customHeight="1" x14ac:dyDescent="0.2">
      <c r="A1537" s="240">
        <v>635</v>
      </c>
      <c r="B1537" s="309" t="s">
        <v>403</v>
      </c>
      <c r="C1537" s="310" t="s">
        <v>426</v>
      </c>
      <c r="D1537" s="310" t="s">
        <v>427</v>
      </c>
      <c r="E1537" s="309">
        <v>624539.86776980164</v>
      </c>
      <c r="F1537" s="310" t="s">
        <v>879</v>
      </c>
      <c r="G1537" s="244" t="s">
        <v>881</v>
      </c>
      <c r="H1537" s="244" t="s">
        <v>429</v>
      </c>
      <c r="I1537" s="288">
        <v>1</v>
      </c>
      <c r="J1537" s="244" t="s">
        <v>919</v>
      </c>
      <c r="K1537" s="244" t="s">
        <v>89</v>
      </c>
      <c r="L1537" s="244" t="s">
        <v>89</v>
      </c>
      <c r="M1537" s="244">
        <v>1</v>
      </c>
      <c r="N1537" s="244">
        <f t="shared" si="33"/>
        <v>0.78539816339744828</v>
      </c>
      <c r="R1537" s="301"/>
      <c r="S1537" s="301"/>
      <c r="T1537" s="301"/>
      <c r="U1537" s="301"/>
      <c r="V1537" s="301"/>
      <c r="W1537" s="301"/>
      <c r="X1537" s="301"/>
      <c r="Y1537" s="301"/>
      <c r="Z1537" s="301"/>
      <c r="AA1537" s="301"/>
      <c r="AB1537" s="301"/>
      <c r="AC1537" s="301"/>
      <c r="AD1537" s="301"/>
      <c r="AE1537" s="301"/>
      <c r="AF1537" s="301"/>
      <c r="AG1537" s="301"/>
      <c r="AH1537" s="301"/>
      <c r="AI1537" s="301"/>
    </row>
    <row r="1538" spans="1:35" ht="20.100000000000001" hidden="1" customHeight="1" x14ac:dyDescent="0.2">
      <c r="A1538" s="240">
        <v>636</v>
      </c>
      <c r="B1538" s="309" t="s">
        <v>403</v>
      </c>
      <c r="C1538" s="310" t="s">
        <v>426</v>
      </c>
      <c r="D1538" s="310" t="s">
        <v>427</v>
      </c>
      <c r="E1538" s="309">
        <v>624988.96160974726</v>
      </c>
      <c r="F1538" s="310" t="s">
        <v>883</v>
      </c>
      <c r="G1538" s="244" t="s">
        <v>901</v>
      </c>
      <c r="H1538" s="244" t="s">
        <v>429</v>
      </c>
      <c r="I1538" s="288">
        <v>2</v>
      </c>
      <c r="J1538" s="244" t="s">
        <v>919</v>
      </c>
      <c r="K1538" s="244">
        <v>2.5</v>
      </c>
      <c r="L1538" s="244">
        <v>2</v>
      </c>
      <c r="M1538" s="244" t="s">
        <v>89</v>
      </c>
      <c r="N1538" s="244">
        <f t="shared" si="33"/>
        <v>5</v>
      </c>
      <c r="R1538" s="301"/>
      <c r="S1538" s="301"/>
      <c r="T1538" s="301"/>
      <c r="U1538" s="301"/>
      <c r="V1538" s="301"/>
      <c r="W1538" s="301"/>
      <c r="X1538" s="301"/>
      <c r="Y1538" s="301"/>
      <c r="Z1538" s="301"/>
      <c r="AA1538" s="301"/>
      <c r="AB1538" s="301"/>
      <c r="AC1538" s="301"/>
      <c r="AD1538" s="301"/>
      <c r="AE1538" s="301"/>
      <c r="AF1538" s="301"/>
      <c r="AG1538" s="301"/>
      <c r="AH1538" s="301"/>
      <c r="AI1538" s="301"/>
    </row>
    <row r="1539" spans="1:35" ht="20.100000000000001" hidden="1" customHeight="1" x14ac:dyDescent="0.2">
      <c r="A1539" s="240">
        <v>637</v>
      </c>
      <c r="B1539" s="309" t="s">
        <v>403</v>
      </c>
      <c r="C1539" s="310" t="s">
        <v>426</v>
      </c>
      <c r="D1539" s="310" t="s">
        <v>427</v>
      </c>
      <c r="E1539" s="309">
        <v>625086.36403247947</v>
      </c>
      <c r="F1539" s="310" t="s">
        <v>871</v>
      </c>
      <c r="G1539" s="244" t="s">
        <v>929</v>
      </c>
      <c r="H1539" s="244" t="s">
        <v>429</v>
      </c>
      <c r="I1539" s="288">
        <v>2</v>
      </c>
      <c r="J1539" s="244" t="s">
        <v>919</v>
      </c>
      <c r="K1539" s="244">
        <v>3</v>
      </c>
      <c r="L1539" s="244">
        <v>2</v>
      </c>
      <c r="M1539" s="244" t="s">
        <v>89</v>
      </c>
      <c r="N1539" s="244">
        <f t="shared" si="33"/>
        <v>6</v>
      </c>
      <c r="R1539" s="301"/>
      <c r="S1539" s="301"/>
      <c r="T1539" s="301"/>
      <c r="U1539" s="301"/>
      <c r="V1539" s="301"/>
      <c r="W1539" s="301"/>
      <c r="X1539" s="301"/>
      <c r="Y1539" s="301"/>
      <c r="Z1539" s="301"/>
      <c r="AA1539" s="301"/>
      <c r="AB1539" s="301"/>
      <c r="AC1539" s="301"/>
      <c r="AD1539" s="301"/>
      <c r="AE1539" s="301"/>
      <c r="AF1539" s="301"/>
      <c r="AG1539" s="301"/>
      <c r="AH1539" s="301"/>
      <c r="AI1539" s="301"/>
    </row>
    <row r="1540" spans="1:35" ht="20.100000000000001" hidden="1" customHeight="1" x14ac:dyDescent="0.2">
      <c r="A1540" s="240">
        <v>638</v>
      </c>
      <c r="B1540" s="309" t="s">
        <v>403</v>
      </c>
      <c r="C1540" s="310" t="s">
        <v>426</v>
      </c>
      <c r="D1540" s="310" t="s">
        <v>427</v>
      </c>
      <c r="E1540" s="309">
        <v>625183.09964915738</v>
      </c>
      <c r="F1540" s="310" t="s">
        <v>879</v>
      </c>
      <c r="G1540" s="244" t="s">
        <v>881</v>
      </c>
      <c r="H1540" s="244" t="s">
        <v>429</v>
      </c>
      <c r="I1540" s="288">
        <v>1</v>
      </c>
      <c r="J1540" s="244" t="s">
        <v>919</v>
      </c>
      <c r="K1540" s="244" t="s">
        <v>89</v>
      </c>
      <c r="L1540" s="244" t="s">
        <v>89</v>
      </c>
      <c r="M1540" s="244">
        <v>1</v>
      </c>
      <c r="N1540" s="244">
        <f t="shared" si="33"/>
        <v>0.78539816339744828</v>
      </c>
      <c r="R1540" s="301"/>
      <c r="S1540" s="301"/>
      <c r="T1540" s="301"/>
      <c r="U1540" s="301"/>
      <c r="V1540" s="301"/>
      <c r="W1540" s="301"/>
      <c r="X1540" s="301"/>
      <c r="Y1540" s="301"/>
      <c r="Z1540" s="301"/>
      <c r="AA1540" s="301"/>
      <c r="AB1540" s="301"/>
      <c r="AC1540" s="301"/>
      <c r="AD1540" s="301"/>
      <c r="AE1540" s="301"/>
      <c r="AF1540" s="301"/>
      <c r="AG1540" s="301"/>
      <c r="AH1540" s="301"/>
      <c r="AI1540" s="301"/>
    </row>
    <row r="1541" spans="1:35" ht="20.100000000000001" hidden="1" customHeight="1" x14ac:dyDescent="0.2">
      <c r="A1541" s="240">
        <v>639</v>
      </c>
      <c r="B1541" s="309" t="s">
        <v>403</v>
      </c>
      <c r="C1541" s="310" t="s">
        <v>426</v>
      </c>
      <c r="D1541" s="310" t="s">
        <v>427</v>
      </c>
      <c r="E1541" s="309">
        <v>625202.22715236095</v>
      </c>
      <c r="F1541" s="310" t="s">
        <v>871</v>
      </c>
      <c r="G1541" s="244" t="s">
        <v>929</v>
      </c>
      <c r="H1541" s="244" t="s">
        <v>429</v>
      </c>
      <c r="I1541" s="288">
        <v>2</v>
      </c>
      <c r="J1541" s="244" t="s">
        <v>919</v>
      </c>
      <c r="K1541" s="244">
        <v>3</v>
      </c>
      <c r="L1541" s="244">
        <v>2</v>
      </c>
      <c r="M1541" s="244" t="s">
        <v>89</v>
      </c>
      <c r="N1541" s="244">
        <f t="shared" si="33"/>
        <v>6</v>
      </c>
      <c r="R1541" s="301"/>
      <c r="S1541" s="301"/>
      <c r="T1541" s="301"/>
      <c r="U1541" s="301"/>
      <c r="V1541" s="301"/>
      <c r="W1541" s="301"/>
      <c r="X1541" s="301"/>
      <c r="Y1541" s="301"/>
      <c r="Z1541" s="301"/>
      <c r="AA1541" s="301"/>
      <c r="AB1541" s="301"/>
      <c r="AC1541" s="301"/>
      <c r="AD1541" s="301"/>
      <c r="AE1541" s="301"/>
      <c r="AF1541" s="301"/>
      <c r="AG1541" s="301"/>
      <c r="AH1541" s="301"/>
      <c r="AI1541" s="301"/>
    </row>
    <row r="1542" spans="1:35" ht="20.100000000000001" hidden="1" customHeight="1" x14ac:dyDescent="0.2">
      <c r="A1542" s="240">
        <v>640</v>
      </c>
      <c r="B1542" s="309" t="s">
        <v>403</v>
      </c>
      <c r="C1542" s="310" t="s">
        <v>426</v>
      </c>
      <c r="D1542" s="310" t="s">
        <v>427</v>
      </c>
      <c r="E1542" s="309">
        <v>625241.35809956817</v>
      </c>
      <c r="F1542" s="310" t="s">
        <v>888</v>
      </c>
      <c r="G1542" s="244" t="s">
        <v>937</v>
      </c>
      <c r="H1542" s="244" t="s">
        <v>429</v>
      </c>
      <c r="I1542" s="288">
        <v>2</v>
      </c>
      <c r="J1542" s="244" t="s">
        <v>919</v>
      </c>
      <c r="K1542" s="244">
        <v>3.5</v>
      </c>
      <c r="L1542" s="244">
        <v>3.5</v>
      </c>
      <c r="M1542" s="244" t="s">
        <v>89</v>
      </c>
      <c r="N1542" s="244">
        <f t="shared" si="33"/>
        <v>12.25</v>
      </c>
      <c r="R1542" s="301"/>
      <c r="S1542" s="301"/>
      <c r="T1542" s="301"/>
      <c r="U1542" s="301"/>
      <c r="V1542" s="301"/>
      <c r="W1542" s="301"/>
      <c r="X1542" s="301"/>
      <c r="Y1542" s="301"/>
      <c r="Z1542" s="301"/>
      <c r="AA1542" s="301"/>
      <c r="AB1542" s="301"/>
      <c r="AC1542" s="301"/>
      <c r="AD1542" s="301"/>
      <c r="AE1542" s="301"/>
      <c r="AF1542" s="301"/>
      <c r="AG1542" s="301"/>
      <c r="AH1542" s="301"/>
      <c r="AI1542" s="301"/>
    </row>
    <row r="1543" spans="1:35" ht="20.100000000000001" hidden="1" customHeight="1" x14ac:dyDescent="0.2">
      <c r="A1543" s="240">
        <v>641</v>
      </c>
      <c r="B1543" s="309" t="s">
        <v>403</v>
      </c>
      <c r="C1543" s="310" t="s">
        <v>432</v>
      </c>
      <c r="D1543" s="310" t="s">
        <v>427</v>
      </c>
      <c r="E1543" s="309">
        <v>625328.94358116714</v>
      </c>
      <c r="F1543" s="310" t="s">
        <v>879</v>
      </c>
      <c r="G1543" s="244" t="s">
        <v>940</v>
      </c>
      <c r="H1543" s="244" t="s">
        <v>429</v>
      </c>
      <c r="I1543" s="288">
        <v>1</v>
      </c>
      <c r="J1543" s="244" t="s">
        <v>919</v>
      </c>
      <c r="K1543" s="244" t="s">
        <v>89</v>
      </c>
      <c r="L1543" s="244" t="s">
        <v>89</v>
      </c>
      <c r="M1543" s="244">
        <v>1</v>
      </c>
      <c r="N1543" s="244">
        <f t="shared" si="33"/>
        <v>0.78539816339744828</v>
      </c>
      <c r="R1543" s="301"/>
      <c r="S1543" s="301"/>
      <c r="T1543" s="301"/>
      <c r="U1543" s="301"/>
      <c r="V1543" s="301"/>
      <c r="W1543" s="301"/>
      <c r="X1543" s="301"/>
      <c r="Y1543" s="301"/>
      <c r="Z1543" s="301"/>
      <c r="AA1543" s="301"/>
      <c r="AB1543" s="301"/>
      <c r="AC1543" s="301"/>
      <c r="AD1543" s="301"/>
      <c r="AE1543" s="301"/>
      <c r="AF1543" s="301"/>
      <c r="AG1543" s="301"/>
      <c r="AH1543" s="301"/>
      <c r="AI1543" s="301"/>
    </row>
    <row r="1544" spans="1:35" ht="20.100000000000001" hidden="1" customHeight="1" x14ac:dyDescent="0.2">
      <c r="A1544" s="240">
        <v>642</v>
      </c>
      <c r="B1544" s="309" t="s">
        <v>403</v>
      </c>
      <c r="C1544" s="310" t="s">
        <v>432</v>
      </c>
      <c r="D1544" s="310" t="s">
        <v>427</v>
      </c>
      <c r="E1544" s="309">
        <v>625328.97020813567</v>
      </c>
      <c r="F1544" s="310" t="s">
        <v>889</v>
      </c>
      <c r="G1544" s="244" t="s">
        <v>921</v>
      </c>
      <c r="H1544" s="244" t="s">
        <v>429</v>
      </c>
      <c r="I1544" s="288">
        <v>1</v>
      </c>
      <c r="J1544" s="244" t="s">
        <v>919</v>
      </c>
      <c r="K1544" s="244">
        <v>0.3</v>
      </c>
      <c r="L1544" s="244">
        <v>0.9</v>
      </c>
      <c r="M1544" s="244" t="s">
        <v>89</v>
      </c>
      <c r="N1544" s="244">
        <f t="shared" si="33"/>
        <v>0.27</v>
      </c>
      <c r="R1544" s="301"/>
      <c r="S1544" s="301"/>
      <c r="T1544" s="301"/>
      <c r="U1544" s="301"/>
      <c r="V1544" s="301"/>
      <c r="W1544" s="301"/>
      <c r="X1544" s="301"/>
      <c r="Y1544" s="301"/>
      <c r="Z1544" s="301"/>
      <c r="AA1544" s="301"/>
      <c r="AB1544" s="301"/>
      <c r="AC1544" s="301"/>
      <c r="AD1544" s="301"/>
      <c r="AE1544" s="301"/>
      <c r="AF1544" s="301"/>
      <c r="AG1544" s="301"/>
      <c r="AH1544" s="301"/>
      <c r="AI1544" s="301"/>
    </row>
    <row r="1545" spans="1:35" ht="20.100000000000001" hidden="1" customHeight="1" x14ac:dyDescent="0.2">
      <c r="A1545" s="240">
        <v>643</v>
      </c>
      <c r="B1545" s="309" t="s">
        <v>403</v>
      </c>
      <c r="C1545" s="310" t="s">
        <v>426</v>
      </c>
      <c r="D1545" s="310" t="s">
        <v>427</v>
      </c>
      <c r="E1545" s="309">
        <v>625373.10279913025</v>
      </c>
      <c r="F1545" s="310" t="s">
        <v>879</v>
      </c>
      <c r="G1545" s="244" t="s">
        <v>913</v>
      </c>
      <c r="H1545" s="244" t="s">
        <v>429</v>
      </c>
      <c r="I1545" s="288">
        <v>1</v>
      </c>
      <c r="J1545" s="244" t="s">
        <v>919</v>
      </c>
      <c r="K1545" s="244" t="s">
        <v>89</v>
      </c>
      <c r="L1545" s="244" t="s">
        <v>89</v>
      </c>
      <c r="M1545" s="244">
        <v>1</v>
      </c>
      <c r="N1545" s="244">
        <f t="shared" si="33"/>
        <v>0.78539816339744828</v>
      </c>
      <c r="R1545" s="301"/>
      <c r="S1545" s="301"/>
      <c r="T1545" s="301"/>
      <c r="U1545" s="301"/>
      <c r="V1545" s="301"/>
      <c r="W1545" s="301"/>
      <c r="X1545" s="301"/>
      <c r="Y1545" s="301"/>
      <c r="Z1545" s="301"/>
      <c r="AA1545" s="301"/>
      <c r="AB1545" s="301"/>
      <c r="AC1545" s="301"/>
      <c r="AD1545" s="301"/>
      <c r="AE1545" s="301"/>
      <c r="AF1545" s="301"/>
      <c r="AG1545" s="301"/>
      <c r="AH1545" s="301"/>
      <c r="AI1545" s="301"/>
    </row>
    <row r="1546" spans="1:35" ht="20.100000000000001" hidden="1" customHeight="1" x14ac:dyDescent="0.2">
      <c r="A1546" s="240">
        <v>644</v>
      </c>
      <c r="B1546" s="309" t="s">
        <v>403</v>
      </c>
      <c r="C1546" s="310" t="s">
        <v>426</v>
      </c>
      <c r="D1546" s="310" t="s">
        <v>427</v>
      </c>
      <c r="E1546" s="309">
        <v>625443.74381448608</v>
      </c>
      <c r="F1546" s="310" t="s">
        <v>877</v>
      </c>
      <c r="G1546" s="244" t="s">
        <v>923</v>
      </c>
      <c r="H1546" s="244" t="s">
        <v>429</v>
      </c>
      <c r="I1546" s="288">
        <v>2</v>
      </c>
      <c r="J1546" s="244" t="s">
        <v>919</v>
      </c>
      <c r="K1546" s="244">
        <v>3</v>
      </c>
      <c r="L1546" s="244">
        <v>2</v>
      </c>
      <c r="M1546" s="244" t="s">
        <v>89</v>
      </c>
      <c r="N1546" s="244">
        <f t="shared" ref="N1546:N1609" si="34">IF(M1546="",K1546*L1546,IF(G1546="R-1",K1546*L1546,IF(LEFT(G1546,1)="R",PI()*((M1546^2)/4),K1546*L1546)))</f>
        <v>6</v>
      </c>
      <c r="R1546" s="301"/>
      <c r="S1546" s="301"/>
      <c r="T1546" s="301"/>
      <c r="U1546" s="301"/>
      <c r="V1546" s="301"/>
      <c r="W1546" s="301"/>
      <c r="X1546" s="301"/>
      <c r="Y1546" s="301"/>
      <c r="Z1546" s="301"/>
      <c r="AA1546" s="301"/>
      <c r="AB1546" s="301"/>
      <c r="AC1546" s="301"/>
      <c r="AD1546" s="301"/>
      <c r="AE1546" s="301"/>
      <c r="AF1546" s="301"/>
      <c r="AG1546" s="301"/>
      <c r="AH1546" s="301"/>
      <c r="AI1546" s="301"/>
    </row>
    <row r="1547" spans="1:35" ht="20.100000000000001" hidden="1" customHeight="1" x14ac:dyDescent="0.2">
      <c r="A1547" s="240">
        <v>645</v>
      </c>
      <c r="B1547" s="309" t="s">
        <v>403</v>
      </c>
      <c r="C1547" s="310" t="s">
        <v>426</v>
      </c>
      <c r="D1547" s="310" t="s">
        <v>427</v>
      </c>
      <c r="E1547" s="309">
        <v>625549.38552599784</v>
      </c>
      <c r="F1547" s="310" t="s">
        <v>871</v>
      </c>
      <c r="G1547" s="244" t="s">
        <v>979</v>
      </c>
      <c r="H1547" s="244" t="s">
        <v>429</v>
      </c>
      <c r="I1547" s="288">
        <v>1</v>
      </c>
      <c r="J1547" s="244" t="s">
        <v>919</v>
      </c>
      <c r="K1547" s="244">
        <v>1</v>
      </c>
      <c r="L1547" s="244">
        <v>1</v>
      </c>
      <c r="M1547" s="244" t="s">
        <v>89</v>
      </c>
      <c r="N1547" s="244">
        <f t="shared" si="34"/>
        <v>1</v>
      </c>
      <c r="R1547" s="301"/>
      <c r="S1547" s="301"/>
      <c r="T1547" s="301"/>
      <c r="U1547" s="301"/>
      <c r="V1547" s="301"/>
      <c r="W1547" s="301"/>
      <c r="X1547" s="301"/>
      <c r="Y1547" s="301"/>
      <c r="Z1547" s="301"/>
      <c r="AA1547" s="301"/>
      <c r="AB1547" s="301"/>
      <c r="AC1547" s="301"/>
      <c r="AD1547" s="301"/>
      <c r="AE1547" s="301"/>
      <c r="AF1547" s="301"/>
      <c r="AG1547" s="301"/>
      <c r="AH1547" s="301"/>
      <c r="AI1547" s="301"/>
    </row>
    <row r="1548" spans="1:35" ht="20.100000000000001" hidden="1" customHeight="1" x14ac:dyDescent="0.2">
      <c r="A1548" s="240">
        <v>646</v>
      </c>
      <c r="B1548" s="309" t="s">
        <v>403</v>
      </c>
      <c r="C1548" s="310" t="s">
        <v>426</v>
      </c>
      <c r="D1548" s="310" t="s">
        <v>427</v>
      </c>
      <c r="E1548" s="309">
        <v>625600.8777222744</v>
      </c>
      <c r="F1548" s="310" t="s">
        <v>879</v>
      </c>
      <c r="G1548" s="244" t="s">
        <v>881</v>
      </c>
      <c r="H1548" s="244" t="s">
        <v>429</v>
      </c>
      <c r="I1548" s="288">
        <v>1</v>
      </c>
      <c r="J1548" s="244" t="s">
        <v>919</v>
      </c>
      <c r="K1548" s="244" t="s">
        <v>89</v>
      </c>
      <c r="L1548" s="244" t="s">
        <v>89</v>
      </c>
      <c r="M1548" s="244">
        <v>1</v>
      </c>
      <c r="N1548" s="244">
        <f t="shared" si="34"/>
        <v>0.78539816339744828</v>
      </c>
      <c r="R1548" s="301"/>
      <c r="S1548" s="301"/>
      <c r="T1548" s="301"/>
      <c r="U1548" s="301"/>
      <c r="V1548" s="301"/>
      <c r="W1548" s="301"/>
      <c r="X1548" s="301"/>
      <c r="Y1548" s="301"/>
      <c r="Z1548" s="301"/>
      <c r="AA1548" s="301"/>
      <c r="AB1548" s="301"/>
      <c r="AC1548" s="301"/>
      <c r="AD1548" s="301"/>
      <c r="AE1548" s="301"/>
      <c r="AF1548" s="301"/>
      <c r="AG1548" s="301"/>
      <c r="AH1548" s="301"/>
      <c r="AI1548" s="301"/>
    </row>
    <row r="1549" spans="1:35" ht="20.100000000000001" hidden="1" customHeight="1" x14ac:dyDescent="0.2">
      <c r="A1549" s="240">
        <v>647</v>
      </c>
      <c r="B1549" s="309" t="s">
        <v>403</v>
      </c>
      <c r="C1549" s="310" t="s">
        <v>426</v>
      </c>
      <c r="D1549" s="310" t="s">
        <v>427</v>
      </c>
      <c r="E1549" s="309">
        <v>625627.30337826442</v>
      </c>
      <c r="F1549" s="310" t="s">
        <v>879</v>
      </c>
      <c r="G1549" s="244" t="s">
        <v>913</v>
      </c>
      <c r="H1549" s="244" t="s">
        <v>429</v>
      </c>
      <c r="I1549" s="288">
        <v>1</v>
      </c>
      <c r="J1549" s="244" t="s">
        <v>919</v>
      </c>
      <c r="K1549" s="244" t="s">
        <v>89</v>
      </c>
      <c r="L1549" s="244" t="s">
        <v>89</v>
      </c>
      <c r="M1549" s="244">
        <v>1</v>
      </c>
      <c r="N1549" s="244">
        <f t="shared" si="34"/>
        <v>0.78539816339744828</v>
      </c>
      <c r="R1549" s="301"/>
      <c r="S1549" s="301"/>
      <c r="T1549" s="301"/>
      <c r="U1549" s="301"/>
      <c r="V1549" s="301"/>
      <c r="W1549" s="301"/>
      <c r="X1549" s="301"/>
      <c r="Y1549" s="301"/>
      <c r="Z1549" s="301"/>
      <c r="AA1549" s="301"/>
      <c r="AB1549" s="301"/>
      <c r="AC1549" s="301"/>
      <c r="AD1549" s="301"/>
      <c r="AE1549" s="301"/>
      <c r="AF1549" s="301"/>
      <c r="AG1549" s="301"/>
      <c r="AH1549" s="301"/>
      <c r="AI1549" s="301"/>
    </row>
    <row r="1550" spans="1:35" ht="20.100000000000001" hidden="1" customHeight="1" x14ac:dyDescent="0.2">
      <c r="A1550" s="240">
        <v>648</v>
      </c>
      <c r="B1550" s="309" t="s">
        <v>403</v>
      </c>
      <c r="C1550" s="310" t="s">
        <v>426</v>
      </c>
      <c r="D1550" s="310" t="s">
        <v>427</v>
      </c>
      <c r="E1550" s="309">
        <v>625633.95936206938</v>
      </c>
      <c r="F1550" s="310" t="s">
        <v>871</v>
      </c>
      <c r="G1550" s="244" t="s">
        <v>929</v>
      </c>
      <c r="H1550" s="244" t="s">
        <v>429</v>
      </c>
      <c r="I1550" s="288">
        <v>2</v>
      </c>
      <c r="J1550" s="244" t="s">
        <v>919</v>
      </c>
      <c r="K1550" s="244">
        <v>2</v>
      </c>
      <c r="L1550" s="244">
        <v>2.5</v>
      </c>
      <c r="M1550" s="244" t="s">
        <v>89</v>
      </c>
      <c r="N1550" s="244">
        <f t="shared" si="34"/>
        <v>5</v>
      </c>
      <c r="R1550" s="301"/>
      <c r="S1550" s="301"/>
      <c r="T1550" s="301"/>
      <c r="U1550" s="301"/>
      <c r="V1550" s="301"/>
      <c r="W1550" s="301"/>
      <c r="X1550" s="301"/>
      <c r="Y1550" s="301"/>
      <c r="Z1550" s="301"/>
      <c r="AA1550" s="301"/>
      <c r="AB1550" s="301"/>
      <c r="AC1550" s="301"/>
      <c r="AD1550" s="301"/>
      <c r="AE1550" s="301"/>
      <c r="AF1550" s="301"/>
      <c r="AG1550" s="301"/>
      <c r="AH1550" s="301"/>
      <c r="AI1550" s="301"/>
    </row>
    <row r="1551" spans="1:35" ht="20.100000000000001" hidden="1" customHeight="1" x14ac:dyDescent="0.2">
      <c r="A1551" s="240">
        <v>649</v>
      </c>
      <c r="B1551" s="309" t="s">
        <v>403</v>
      </c>
      <c r="C1551" s="310" t="s">
        <v>426</v>
      </c>
      <c r="D1551" s="310" t="s">
        <v>427</v>
      </c>
      <c r="E1551" s="309">
        <v>625642.2640492653</v>
      </c>
      <c r="F1551" s="310" t="s">
        <v>888</v>
      </c>
      <c r="G1551" s="244" t="s">
        <v>937</v>
      </c>
      <c r="H1551" s="244" t="s">
        <v>429</v>
      </c>
      <c r="I1551" s="288">
        <v>2</v>
      </c>
      <c r="J1551" s="244" t="s">
        <v>919</v>
      </c>
      <c r="K1551" s="244">
        <v>4</v>
      </c>
      <c r="L1551" s="244">
        <v>4</v>
      </c>
      <c r="M1551" s="244" t="s">
        <v>89</v>
      </c>
      <c r="N1551" s="244">
        <f t="shared" si="34"/>
        <v>16</v>
      </c>
      <c r="R1551" s="301"/>
      <c r="S1551" s="301"/>
      <c r="T1551" s="301"/>
      <c r="U1551" s="301"/>
      <c r="V1551" s="301"/>
      <c r="W1551" s="301"/>
      <c r="X1551" s="301"/>
      <c r="Y1551" s="301"/>
      <c r="Z1551" s="301"/>
      <c r="AA1551" s="301"/>
      <c r="AB1551" s="301"/>
      <c r="AC1551" s="301"/>
      <c r="AD1551" s="301"/>
      <c r="AE1551" s="301"/>
      <c r="AF1551" s="301"/>
      <c r="AG1551" s="301"/>
      <c r="AH1551" s="301"/>
      <c r="AI1551" s="301"/>
    </row>
    <row r="1552" spans="1:35" ht="20.100000000000001" hidden="1" customHeight="1" x14ac:dyDescent="0.2">
      <c r="A1552" s="240">
        <v>650</v>
      </c>
      <c r="B1552" s="309" t="s">
        <v>403</v>
      </c>
      <c r="C1552" s="310" t="s">
        <v>426</v>
      </c>
      <c r="D1552" s="310" t="s">
        <v>427</v>
      </c>
      <c r="E1552" s="309">
        <v>625647.18854060932</v>
      </c>
      <c r="F1552" s="310" t="s">
        <v>871</v>
      </c>
      <c r="G1552" s="244" t="s">
        <v>924</v>
      </c>
      <c r="H1552" s="244" t="s">
        <v>429</v>
      </c>
      <c r="I1552" s="288">
        <v>1</v>
      </c>
      <c r="J1552" s="244" t="s">
        <v>919</v>
      </c>
      <c r="K1552" s="244">
        <v>1</v>
      </c>
      <c r="L1552" s="244">
        <v>1</v>
      </c>
      <c r="M1552" s="244" t="s">
        <v>89</v>
      </c>
      <c r="N1552" s="244">
        <f t="shared" si="34"/>
        <v>1</v>
      </c>
      <c r="R1552" s="301"/>
      <c r="S1552" s="301"/>
      <c r="T1552" s="301"/>
      <c r="U1552" s="301"/>
      <c r="V1552" s="301"/>
      <c r="W1552" s="301"/>
      <c r="X1552" s="301"/>
      <c r="Y1552" s="301"/>
      <c r="Z1552" s="301"/>
      <c r="AA1552" s="301"/>
      <c r="AB1552" s="301"/>
      <c r="AC1552" s="301"/>
      <c r="AD1552" s="301"/>
      <c r="AE1552" s="301"/>
      <c r="AF1552" s="301"/>
      <c r="AG1552" s="301"/>
      <c r="AH1552" s="301"/>
      <c r="AI1552" s="301"/>
    </row>
    <row r="1553" spans="1:35" ht="20.100000000000001" hidden="1" customHeight="1" x14ac:dyDescent="0.2">
      <c r="A1553" s="240">
        <v>651</v>
      </c>
      <c r="B1553" s="309" t="s">
        <v>403</v>
      </c>
      <c r="C1553" s="310" t="s">
        <v>426</v>
      </c>
      <c r="D1553" s="310" t="s">
        <v>427</v>
      </c>
      <c r="E1553" s="309">
        <v>625661.49957605067</v>
      </c>
      <c r="F1553" s="310" t="s">
        <v>892</v>
      </c>
      <c r="G1553" s="244" t="s">
        <v>903</v>
      </c>
      <c r="H1553" s="244" t="s">
        <v>429</v>
      </c>
      <c r="I1553" s="288">
        <v>2</v>
      </c>
      <c r="J1553" s="244" t="s">
        <v>919</v>
      </c>
      <c r="K1553" s="244">
        <v>2.5</v>
      </c>
      <c r="L1553" s="244">
        <v>2</v>
      </c>
      <c r="M1553" s="244" t="s">
        <v>89</v>
      </c>
      <c r="N1553" s="244">
        <f t="shared" si="34"/>
        <v>5</v>
      </c>
      <c r="R1553" s="301"/>
      <c r="S1553" s="301"/>
      <c r="T1553" s="301"/>
      <c r="U1553" s="301"/>
      <c r="V1553" s="301"/>
      <c r="W1553" s="301"/>
      <c r="X1553" s="301"/>
      <c r="Y1553" s="301"/>
      <c r="Z1553" s="301"/>
      <c r="AA1553" s="301"/>
      <c r="AB1553" s="301"/>
      <c r="AC1553" s="301"/>
      <c r="AD1553" s="301"/>
      <c r="AE1553" s="301"/>
      <c r="AF1553" s="301"/>
      <c r="AG1553" s="301"/>
      <c r="AH1553" s="301"/>
      <c r="AI1553" s="301"/>
    </row>
    <row r="1554" spans="1:35" ht="20.100000000000001" hidden="1" customHeight="1" x14ac:dyDescent="0.2">
      <c r="A1554" s="240">
        <v>652</v>
      </c>
      <c r="B1554" s="309" t="s">
        <v>403</v>
      </c>
      <c r="C1554" s="310" t="s">
        <v>426</v>
      </c>
      <c r="D1554" s="310" t="s">
        <v>427</v>
      </c>
      <c r="E1554" s="309">
        <v>625667.38405141653</v>
      </c>
      <c r="F1554" s="310" t="s">
        <v>879</v>
      </c>
      <c r="G1554" s="244" t="s">
        <v>881</v>
      </c>
      <c r="H1554" s="244" t="s">
        <v>429</v>
      </c>
      <c r="I1554" s="288">
        <v>1</v>
      </c>
      <c r="J1554" s="244" t="s">
        <v>919</v>
      </c>
      <c r="K1554" s="244" t="s">
        <v>89</v>
      </c>
      <c r="L1554" s="244" t="s">
        <v>89</v>
      </c>
      <c r="M1554" s="244">
        <v>1</v>
      </c>
      <c r="N1554" s="244">
        <f t="shared" si="34"/>
        <v>0.78539816339744828</v>
      </c>
      <c r="R1554" s="301"/>
      <c r="S1554" s="301"/>
      <c r="T1554" s="301"/>
      <c r="U1554" s="301"/>
      <c r="V1554" s="301"/>
      <c r="W1554" s="301"/>
      <c r="X1554" s="301"/>
      <c r="Y1554" s="301"/>
      <c r="Z1554" s="301"/>
      <c r="AA1554" s="301"/>
      <c r="AB1554" s="301"/>
      <c r="AC1554" s="301"/>
      <c r="AD1554" s="301"/>
      <c r="AE1554" s="301"/>
      <c r="AF1554" s="301"/>
      <c r="AG1554" s="301"/>
      <c r="AH1554" s="301"/>
      <c r="AI1554" s="301"/>
    </row>
    <row r="1555" spans="1:35" ht="20.100000000000001" hidden="1" customHeight="1" x14ac:dyDescent="0.2">
      <c r="A1555" s="240">
        <v>653</v>
      </c>
      <c r="B1555" s="309" t="s">
        <v>403</v>
      </c>
      <c r="C1555" s="310" t="s">
        <v>426</v>
      </c>
      <c r="D1555" s="310" t="s">
        <v>427</v>
      </c>
      <c r="E1555" s="309">
        <v>625670.44548479316</v>
      </c>
      <c r="F1555" s="310" t="s">
        <v>871</v>
      </c>
      <c r="G1555" s="244" t="s">
        <v>929</v>
      </c>
      <c r="H1555" s="244" t="s">
        <v>429</v>
      </c>
      <c r="I1555" s="288">
        <v>2</v>
      </c>
      <c r="J1555" s="244" t="s">
        <v>919</v>
      </c>
      <c r="K1555" s="244">
        <v>3</v>
      </c>
      <c r="L1555" s="244">
        <v>2</v>
      </c>
      <c r="M1555" s="244" t="s">
        <v>89</v>
      </c>
      <c r="N1555" s="244">
        <f t="shared" si="34"/>
        <v>6</v>
      </c>
      <c r="R1555" s="301"/>
      <c r="S1555" s="301"/>
      <c r="T1555" s="301"/>
      <c r="U1555" s="301"/>
      <c r="V1555" s="301"/>
      <c r="W1555" s="301"/>
      <c r="X1555" s="301"/>
      <c r="Y1555" s="301"/>
      <c r="Z1555" s="301"/>
      <c r="AA1555" s="301"/>
      <c r="AB1555" s="301"/>
      <c r="AC1555" s="301"/>
      <c r="AD1555" s="301"/>
      <c r="AE1555" s="301"/>
      <c r="AF1555" s="301"/>
      <c r="AG1555" s="301"/>
      <c r="AH1555" s="301"/>
      <c r="AI1555" s="301"/>
    </row>
    <row r="1556" spans="1:35" ht="20.100000000000001" hidden="1" customHeight="1" x14ac:dyDescent="0.2">
      <c r="A1556" s="240">
        <v>654</v>
      </c>
      <c r="B1556" s="309" t="s">
        <v>403</v>
      </c>
      <c r="C1556" s="310" t="s">
        <v>426</v>
      </c>
      <c r="D1556" s="310" t="s">
        <v>427</v>
      </c>
      <c r="E1556" s="309">
        <v>625687.66690406227</v>
      </c>
      <c r="F1556" s="310" t="s">
        <v>892</v>
      </c>
      <c r="G1556" s="244" t="s">
        <v>982</v>
      </c>
      <c r="H1556" s="244" t="s">
        <v>429</v>
      </c>
      <c r="I1556" s="288">
        <v>2</v>
      </c>
      <c r="J1556" s="244" t="s">
        <v>919</v>
      </c>
      <c r="K1556" s="244">
        <v>2.5</v>
      </c>
      <c r="L1556" s="244">
        <v>1.5</v>
      </c>
      <c r="M1556" s="244" t="s">
        <v>89</v>
      </c>
      <c r="N1556" s="244">
        <f t="shared" si="34"/>
        <v>3.75</v>
      </c>
      <c r="R1556" s="301"/>
      <c r="S1556" s="301"/>
      <c r="T1556" s="301"/>
      <c r="U1556" s="301"/>
      <c r="V1556" s="301"/>
      <c r="W1556" s="301"/>
      <c r="X1556" s="301"/>
      <c r="Y1556" s="301"/>
      <c r="Z1556" s="301"/>
      <c r="AA1556" s="301"/>
      <c r="AB1556" s="301"/>
      <c r="AC1556" s="301"/>
      <c r="AD1556" s="301"/>
      <c r="AE1556" s="301"/>
      <c r="AF1556" s="301"/>
      <c r="AG1556" s="301"/>
      <c r="AH1556" s="301"/>
      <c r="AI1556" s="301"/>
    </row>
    <row r="1557" spans="1:35" ht="20.100000000000001" hidden="1" customHeight="1" x14ac:dyDescent="0.2">
      <c r="A1557" s="240">
        <v>655</v>
      </c>
      <c r="B1557" s="309" t="s">
        <v>403</v>
      </c>
      <c r="C1557" s="310" t="s">
        <v>426</v>
      </c>
      <c r="D1557" s="310" t="s">
        <v>427</v>
      </c>
      <c r="E1557" s="309">
        <v>625695.92789916985</v>
      </c>
      <c r="F1557" s="310" t="s">
        <v>879</v>
      </c>
      <c r="G1557" s="244" t="s">
        <v>876</v>
      </c>
      <c r="H1557" s="244" t="s">
        <v>429</v>
      </c>
      <c r="I1557" s="288">
        <v>1</v>
      </c>
      <c r="J1557" s="244" t="s">
        <v>919</v>
      </c>
      <c r="K1557" s="244">
        <v>1</v>
      </c>
      <c r="L1557" s="244">
        <v>1</v>
      </c>
      <c r="M1557" s="244" t="s">
        <v>89</v>
      </c>
      <c r="N1557" s="244">
        <f t="shared" si="34"/>
        <v>1</v>
      </c>
      <c r="R1557" s="301"/>
      <c r="S1557" s="301"/>
      <c r="T1557" s="301"/>
      <c r="U1557" s="301"/>
      <c r="V1557" s="301"/>
      <c r="W1557" s="301"/>
      <c r="X1557" s="301"/>
      <c r="Y1557" s="301"/>
      <c r="Z1557" s="301"/>
      <c r="AA1557" s="301"/>
      <c r="AB1557" s="301"/>
      <c r="AC1557" s="301"/>
      <c r="AD1557" s="301"/>
      <c r="AE1557" s="301"/>
      <c r="AF1557" s="301"/>
      <c r="AG1557" s="301"/>
      <c r="AH1557" s="301"/>
      <c r="AI1557" s="301"/>
    </row>
    <row r="1558" spans="1:35" ht="20.100000000000001" hidden="1" customHeight="1" x14ac:dyDescent="0.2">
      <c r="A1558" s="240">
        <v>656</v>
      </c>
      <c r="B1558" s="309" t="s">
        <v>403</v>
      </c>
      <c r="C1558" s="310" t="s">
        <v>426</v>
      </c>
      <c r="D1558" s="310" t="s">
        <v>427</v>
      </c>
      <c r="E1558" s="309">
        <v>625700.47220753192</v>
      </c>
      <c r="F1558" s="310" t="s">
        <v>879</v>
      </c>
      <c r="G1558" s="244" t="s">
        <v>878</v>
      </c>
      <c r="H1558" s="244" t="s">
        <v>429</v>
      </c>
      <c r="I1558" s="288">
        <v>1</v>
      </c>
      <c r="J1558" s="244" t="s">
        <v>919</v>
      </c>
      <c r="K1558" s="244" t="s">
        <v>89</v>
      </c>
      <c r="L1558" s="244" t="s">
        <v>89</v>
      </c>
      <c r="M1558" s="244">
        <v>1</v>
      </c>
      <c r="N1558" s="244">
        <f t="shared" si="34"/>
        <v>0.78539816339744828</v>
      </c>
      <c r="R1558" s="301"/>
      <c r="S1558" s="301"/>
      <c r="T1558" s="301"/>
      <c r="U1558" s="301"/>
      <c r="V1558" s="301"/>
      <c r="W1558" s="301"/>
      <c r="X1558" s="301"/>
      <c r="Y1558" s="301"/>
      <c r="Z1558" s="301"/>
      <c r="AA1558" s="301"/>
      <c r="AB1558" s="301"/>
      <c r="AC1558" s="301"/>
      <c r="AD1558" s="301"/>
      <c r="AE1558" s="301"/>
      <c r="AF1558" s="301"/>
      <c r="AG1558" s="301"/>
      <c r="AH1558" s="301"/>
      <c r="AI1558" s="301"/>
    </row>
    <row r="1559" spans="1:35" ht="20.100000000000001" hidden="1" customHeight="1" x14ac:dyDescent="0.2">
      <c r="A1559" s="240">
        <v>657</v>
      </c>
      <c r="B1559" s="309" t="s">
        <v>403</v>
      </c>
      <c r="C1559" s="310" t="s">
        <v>426</v>
      </c>
      <c r="D1559" s="310" t="s">
        <v>427</v>
      </c>
      <c r="E1559" s="309">
        <v>625701.21918615489</v>
      </c>
      <c r="F1559" s="310" t="s">
        <v>871</v>
      </c>
      <c r="G1559" s="244" t="s">
        <v>872</v>
      </c>
      <c r="H1559" s="244" t="s">
        <v>429</v>
      </c>
      <c r="I1559" s="288">
        <v>1</v>
      </c>
      <c r="J1559" s="244" t="s">
        <v>919</v>
      </c>
      <c r="K1559" s="244">
        <v>1</v>
      </c>
      <c r="L1559" s="244">
        <v>1</v>
      </c>
      <c r="M1559" s="244" t="s">
        <v>89</v>
      </c>
      <c r="N1559" s="244">
        <f t="shared" si="34"/>
        <v>1</v>
      </c>
      <c r="R1559" s="301"/>
      <c r="S1559" s="301"/>
      <c r="T1559" s="301"/>
      <c r="U1559" s="301"/>
      <c r="V1559" s="301"/>
      <c r="W1559" s="301"/>
      <c r="X1559" s="301"/>
      <c r="Y1559" s="301"/>
      <c r="Z1559" s="301"/>
      <c r="AA1559" s="301"/>
      <c r="AB1559" s="301"/>
      <c r="AC1559" s="301"/>
      <c r="AD1559" s="301"/>
      <c r="AE1559" s="301"/>
      <c r="AF1559" s="301"/>
      <c r="AG1559" s="301"/>
      <c r="AH1559" s="301"/>
      <c r="AI1559" s="301"/>
    </row>
    <row r="1560" spans="1:35" ht="20.100000000000001" hidden="1" customHeight="1" x14ac:dyDescent="0.2">
      <c r="A1560" s="240">
        <v>658</v>
      </c>
      <c r="B1560" s="309" t="s">
        <v>403</v>
      </c>
      <c r="C1560" s="310" t="s">
        <v>432</v>
      </c>
      <c r="D1560" s="310" t="s">
        <v>427</v>
      </c>
      <c r="E1560" s="309">
        <v>625703.20837340294</v>
      </c>
      <c r="F1560" s="310" t="s">
        <v>871</v>
      </c>
      <c r="G1560" s="244" t="s">
        <v>908</v>
      </c>
      <c r="H1560" s="244" t="s">
        <v>429</v>
      </c>
      <c r="I1560" s="288">
        <v>1</v>
      </c>
      <c r="J1560" s="244" t="s">
        <v>919</v>
      </c>
      <c r="K1560" s="244">
        <v>1</v>
      </c>
      <c r="L1560" s="244">
        <v>1</v>
      </c>
      <c r="M1560" s="244" t="s">
        <v>89</v>
      </c>
      <c r="N1560" s="244">
        <f t="shared" si="34"/>
        <v>1</v>
      </c>
      <c r="R1560" s="301"/>
      <c r="S1560" s="301"/>
      <c r="T1560" s="301"/>
      <c r="U1560" s="301"/>
      <c r="V1560" s="301"/>
      <c r="W1560" s="301"/>
      <c r="X1560" s="301"/>
      <c r="Y1560" s="301"/>
      <c r="Z1560" s="301"/>
      <c r="AA1560" s="301"/>
      <c r="AB1560" s="301"/>
      <c r="AC1560" s="301"/>
      <c r="AD1560" s="301"/>
      <c r="AE1560" s="301"/>
      <c r="AF1560" s="301"/>
      <c r="AG1560" s="301"/>
      <c r="AH1560" s="301"/>
      <c r="AI1560" s="301"/>
    </row>
    <row r="1561" spans="1:35" ht="20.100000000000001" hidden="1" customHeight="1" x14ac:dyDescent="0.2">
      <c r="A1561" s="240">
        <v>659</v>
      </c>
      <c r="B1561" s="309" t="s">
        <v>403</v>
      </c>
      <c r="C1561" s="310" t="s">
        <v>432</v>
      </c>
      <c r="D1561" s="310" t="s">
        <v>427</v>
      </c>
      <c r="E1561" s="309">
        <v>625703.99608326238</v>
      </c>
      <c r="F1561" s="310" t="s">
        <v>889</v>
      </c>
      <c r="G1561" s="244" t="s">
        <v>921</v>
      </c>
      <c r="H1561" s="244" t="s">
        <v>429</v>
      </c>
      <c r="I1561" s="288">
        <v>1</v>
      </c>
      <c r="J1561" s="244" t="s">
        <v>919</v>
      </c>
      <c r="K1561" s="244">
        <v>0.3</v>
      </c>
      <c r="L1561" s="244">
        <v>0.9</v>
      </c>
      <c r="M1561" s="244" t="s">
        <v>89</v>
      </c>
      <c r="N1561" s="244">
        <f t="shared" si="34"/>
        <v>0.27</v>
      </c>
      <c r="R1561" s="301"/>
      <c r="S1561" s="301"/>
      <c r="T1561" s="301"/>
      <c r="U1561" s="301"/>
      <c r="V1561" s="301"/>
      <c r="W1561" s="301"/>
      <c r="X1561" s="301"/>
      <c r="Y1561" s="301"/>
      <c r="Z1561" s="301"/>
      <c r="AA1561" s="301"/>
      <c r="AB1561" s="301"/>
      <c r="AC1561" s="301"/>
      <c r="AD1561" s="301"/>
      <c r="AE1561" s="301"/>
      <c r="AF1561" s="301"/>
      <c r="AG1561" s="301"/>
      <c r="AH1561" s="301"/>
      <c r="AI1561" s="301"/>
    </row>
    <row r="1562" spans="1:35" ht="20.100000000000001" hidden="1" customHeight="1" x14ac:dyDescent="0.2">
      <c r="A1562" s="240">
        <v>660</v>
      </c>
      <c r="B1562" s="309" t="s">
        <v>403</v>
      </c>
      <c r="C1562" s="310" t="s">
        <v>432</v>
      </c>
      <c r="D1562" s="310" t="s">
        <v>427</v>
      </c>
      <c r="E1562" s="309">
        <v>625704.16064152191</v>
      </c>
      <c r="F1562" s="310" t="s">
        <v>879</v>
      </c>
      <c r="G1562" s="244" t="s">
        <v>940</v>
      </c>
      <c r="H1562" s="244" t="s">
        <v>429</v>
      </c>
      <c r="I1562" s="288">
        <v>1</v>
      </c>
      <c r="J1562" s="244" t="s">
        <v>919</v>
      </c>
      <c r="K1562" s="244" t="s">
        <v>89</v>
      </c>
      <c r="L1562" s="244" t="s">
        <v>89</v>
      </c>
      <c r="M1562" s="244">
        <v>1</v>
      </c>
      <c r="N1562" s="244">
        <f t="shared" si="34"/>
        <v>0.78539816339744828</v>
      </c>
      <c r="R1562" s="301"/>
      <c r="S1562" s="301"/>
      <c r="T1562" s="301"/>
      <c r="U1562" s="301"/>
      <c r="V1562" s="301"/>
      <c r="W1562" s="301"/>
      <c r="X1562" s="301"/>
      <c r="Y1562" s="301"/>
      <c r="Z1562" s="301"/>
      <c r="AA1562" s="301"/>
      <c r="AB1562" s="301"/>
      <c r="AC1562" s="301"/>
      <c r="AD1562" s="301"/>
      <c r="AE1562" s="301"/>
      <c r="AF1562" s="301"/>
      <c r="AG1562" s="301"/>
      <c r="AH1562" s="301"/>
      <c r="AI1562" s="301"/>
    </row>
    <row r="1563" spans="1:35" ht="20.100000000000001" hidden="1" customHeight="1" x14ac:dyDescent="0.2">
      <c r="A1563" s="240">
        <v>661</v>
      </c>
      <c r="B1563" s="309" t="s">
        <v>403</v>
      </c>
      <c r="C1563" s="310" t="s">
        <v>426</v>
      </c>
      <c r="D1563" s="310" t="s">
        <v>427</v>
      </c>
      <c r="E1563" s="309">
        <v>625708.59232555015</v>
      </c>
      <c r="F1563" s="310" t="s">
        <v>871</v>
      </c>
      <c r="G1563" s="244" t="s">
        <v>908</v>
      </c>
      <c r="H1563" s="244" t="s">
        <v>429</v>
      </c>
      <c r="I1563" s="288">
        <v>1</v>
      </c>
      <c r="J1563" s="244" t="s">
        <v>919</v>
      </c>
      <c r="K1563" s="244">
        <v>1</v>
      </c>
      <c r="L1563" s="244">
        <v>1</v>
      </c>
      <c r="M1563" s="244" t="s">
        <v>89</v>
      </c>
      <c r="N1563" s="244">
        <f t="shared" si="34"/>
        <v>1</v>
      </c>
      <c r="R1563" s="301"/>
      <c r="S1563" s="301"/>
      <c r="T1563" s="301"/>
      <c r="U1563" s="301"/>
      <c r="V1563" s="301"/>
      <c r="W1563" s="301"/>
      <c r="X1563" s="301"/>
      <c r="Y1563" s="301"/>
      <c r="Z1563" s="301"/>
      <c r="AA1563" s="301"/>
      <c r="AB1563" s="301"/>
      <c r="AC1563" s="301"/>
      <c r="AD1563" s="301"/>
      <c r="AE1563" s="301"/>
      <c r="AF1563" s="301"/>
      <c r="AG1563" s="301"/>
      <c r="AH1563" s="301"/>
      <c r="AI1563" s="301"/>
    </row>
    <row r="1564" spans="1:35" ht="20.100000000000001" hidden="1" customHeight="1" x14ac:dyDescent="0.2">
      <c r="A1564" s="240">
        <v>662</v>
      </c>
      <c r="B1564" s="309" t="s">
        <v>403</v>
      </c>
      <c r="C1564" s="310" t="s">
        <v>426</v>
      </c>
      <c r="D1564" s="310" t="s">
        <v>427</v>
      </c>
      <c r="E1564" s="309">
        <v>625712.21215000609</v>
      </c>
      <c r="F1564" s="310" t="s">
        <v>879</v>
      </c>
      <c r="G1564" s="244" t="s">
        <v>878</v>
      </c>
      <c r="H1564" s="244" t="s">
        <v>429</v>
      </c>
      <c r="I1564" s="288">
        <v>1</v>
      </c>
      <c r="J1564" s="244" t="s">
        <v>919</v>
      </c>
      <c r="K1564" s="244" t="s">
        <v>89</v>
      </c>
      <c r="L1564" s="244" t="s">
        <v>89</v>
      </c>
      <c r="M1564" s="244">
        <v>1</v>
      </c>
      <c r="N1564" s="244">
        <f t="shared" si="34"/>
        <v>0.78539816339744828</v>
      </c>
      <c r="R1564" s="301"/>
      <c r="S1564" s="301"/>
      <c r="T1564" s="301"/>
      <c r="U1564" s="301"/>
      <c r="V1564" s="301"/>
      <c r="W1564" s="301"/>
      <c r="X1564" s="301"/>
      <c r="Y1564" s="301"/>
      <c r="Z1564" s="301"/>
      <c r="AA1564" s="301"/>
      <c r="AB1564" s="301"/>
      <c r="AC1564" s="301"/>
      <c r="AD1564" s="301"/>
      <c r="AE1564" s="301"/>
      <c r="AF1564" s="301"/>
      <c r="AG1564" s="301"/>
      <c r="AH1564" s="301"/>
      <c r="AI1564" s="301"/>
    </row>
    <row r="1565" spans="1:35" ht="20.100000000000001" hidden="1" customHeight="1" x14ac:dyDescent="0.2">
      <c r="A1565" s="240">
        <v>663</v>
      </c>
      <c r="B1565" s="309" t="s">
        <v>403</v>
      </c>
      <c r="C1565" s="310" t="s">
        <v>426</v>
      </c>
      <c r="D1565" s="310" t="s">
        <v>427</v>
      </c>
      <c r="E1565" s="309">
        <v>625715.15291761246</v>
      </c>
      <c r="F1565" s="310" t="s">
        <v>889</v>
      </c>
      <c r="G1565" s="244" t="s">
        <v>921</v>
      </c>
      <c r="H1565" s="244" t="s">
        <v>429</v>
      </c>
      <c r="I1565" s="288">
        <v>1</v>
      </c>
      <c r="J1565" s="244" t="s">
        <v>919</v>
      </c>
      <c r="K1565" s="244">
        <v>0.3</v>
      </c>
      <c r="L1565" s="244">
        <v>0.9</v>
      </c>
      <c r="M1565" s="244" t="s">
        <v>89</v>
      </c>
      <c r="N1565" s="244">
        <f t="shared" si="34"/>
        <v>0.27</v>
      </c>
      <c r="R1565" s="301"/>
      <c r="S1565" s="301"/>
      <c r="T1565" s="301"/>
      <c r="U1565" s="301"/>
      <c r="V1565" s="301"/>
      <c r="W1565" s="301"/>
      <c r="X1565" s="301"/>
      <c r="Y1565" s="301"/>
      <c r="Z1565" s="301"/>
      <c r="AA1565" s="301"/>
      <c r="AB1565" s="301"/>
      <c r="AC1565" s="301"/>
      <c r="AD1565" s="301"/>
      <c r="AE1565" s="301"/>
      <c r="AF1565" s="301"/>
      <c r="AG1565" s="301"/>
      <c r="AH1565" s="301"/>
      <c r="AI1565" s="301"/>
    </row>
    <row r="1566" spans="1:35" ht="20.100000000000001" hidden="1" customHeight="1" x14ac:dyDescent="0.2">
      <c r="A1566" s="240">
        <v>664</v>
      </c>
      <c r="B1566" s="309" t="s">
        <v>403</v>
      </c>
      <c r="C1566" s="310" t="s">
        <v>426</v>
      </c>
      <c r="D1566" s="310" t="s">
        <v>427</v>
      </c>
      <c r="E1566" s="309">
        <v>625718.15505586041</v>
      </c>
      <c r="F1566" s="310" t="s">
        <v>877</v>
      </c>
      <c r="G1566" s="244" t="s">
        <v>923</v>
      </c>
      <c r="H1566" s="244" t="s">
        <v>429</v>
      </c>
      <c r="I1566" s="288">
        <v>2</v>
      </c>
      <c r="J1566" s="244" t="s">
        <v>919</v>
      </c>
      <c r="K1566" s="244">
        <v>3</v>
      </c>
      <c r="L1566" s="244">
        <v>1.5</v>
      </c>
      <c r="M1566" s="244" t="s">
        <v>89</v>
      </c>
      <c r="N1566" s="244">
        <f t="shared" si="34"/>
        <v>4.5</v>
      </c>
      <c r="R1566" s="301"/>
      <c r="S1566" s="301"/>
      <c r="T1566" s="301"/>
      <c r="U1566" s="301"/>
      <c r="V1566" s="301"/>
      <c r="W1566" s="301"/>
      <c r="X1566" s="301"/>
      <c r="Y1566" s="301"/>
      <c r="Z1566" s="301"/>
      <c r="AA1566" s="301"/>
      <c r="AB1566" s="301"/>
      <c r="AC1566" s="301"/>
      <c r="AD1566" s="301"/>
      <c r="AE1566" s="301"/>
      <c r="AF1566" s="301"/>
      <c r="AG1566" s="301"/>
      <c r="AH1566" s="301"/>
      <c r="AI1566" s="301"/>
    </row>
    <row r="1567" spans="1:35" ht="20.100000000000001" hidden="1" customHeight="1" x14ac:dyDescent="0.2">
      <c r="A1567" s="240">
        <v>665</v>
      </c>
      <c r="B1567" s="309" t="s">
        <v>403</v>
      </c>
      <c r="C1567" s="310" t="s">
        <v>426</v>
      </c>
      <c r="D1567" s="310" t="s">
        <v>427</v>
      </c>
      <c r="E1567" s="309">
        <v>625748.4033701861</v>
      </c>
      <c r="F1567" s="310" t="s">
        <v>879</v>
      </c>
      <c r="G1567" s="244" t="s">
        <v>881</v>
      </c>
      <c r="H1567" s="244" t="s">
        <v>429</v>
      </c>
      <c r="I1567" s="288">
        <v>1</v>
      </c>
      <c r="J1567" s="244" t="s">
        <v>919</v>
      </c>
      <c r="K1567" s="244" t="s">
        <v>89</v>
      </c>
      <c r="L1567" s="244" t="s">
        <v>89</v>
      </c>
      <c r="M1567" s="244">
        <v>1</v>
      </c>
      <c r="N1567" s="244">
        <f t="shared" si="34"/>
        <v>0.78539816339744828</v>
      </c>
      <c r="R1567" s="301"/>
      <c r="S1567" s="301"/>
      <c r="T1567" s="301"/>
      <c r="U1567" s="301"/>
      <c r="V1567" s="301"/>
      <c r="W1567" s="301"/>
      <c r="X1567" s="301"/>
      <c r="Y1567" s="301"/>
      <c r="Z1567" s="301"/>
      <c r="AA1567" s="301"/>
      <c r="AB1567" s="301"/>
      <c r="AC1567" s="301"/>
      <c r="AD1567" s="301"/>
      <c r="AE1567" s="301"/>
      <c r="AF1567" s="301"/>
      <c r="AG1567" s="301"/>
      <c r="AH1567" s="301"/>
      <c r="AI1567" s="301"/>
    </row>
    <row r="1568" spans="1:35" ht="20.100000000000001" hidden="1" customHeight="1" x14ac:dyDescent="0.2">
      <c r="A1568" s="240">
        <v>666</v>
      </c>
      <c r="B1568" s="309" t="s">
        <v>403</v>
      </c>
      <c r="C1568" s="310" t="s">
        <v>426</v>
      </c>
      <c r="D1568" s="310" t="s">
        <v>427</v>
      </c>
      <c r="E1568" s="309">
        <v>626139.74140455399</v>
      </c>
      <c r="F1568" s="310" t="s">
        <v>871</v>
      </c>
      <c r="G1568" s="244" t="s">
        <v>924</v>
      </c>
      <c r="H1568" s="244" t="s">
        <v>429</v>
      </c>
      <c r="I1568" s="288">
        <v>1</v>
      </c>
      <c r="J1568" s="244" t="s">
        <v>919</v>
      </c>
      <c r="K1568" s="244">
        <v>1</v>
      </c>
      <c r="L1568" s="244">
        <v>1</v>
      </c>
      <c r="M1568" s="244" t="s">
        <v>89</v>
      </c>
      <c r="N1568" s="244">
        <f t="shared" si="34"/>
        <v>1</v>
      </c>
      <c r="R1568" s="301"/>
      <c r="S1568" s="301"/>
      <c r="T1568" s="301"/>
      <c r="U1568" s="301"/>
      <c r="V1568" s="301"/>
      <c r="W1568" s="301"/>
      <c r="X1568" s="301"/>
      <c r="Y1568" s="301"/>
      <c r="Z1568" s="301"/>
      <c r="AA1568" s="301"/>
      <c r="AB1568" s="301"/>
      <c r="AC1568" s="301"/>
      <c r="AD1568" s="301"/>
      <c r="AE1568" s="301"/>
      <c r="AF1568" s="301"/>
      <c r="AG1568" s="301"/>
      <c r="AH1568" s="301"/>
      <c r="AI1568" s="301"/>
    </row>
    <row r="1569" spans="1:35" ht="20.100000000000001" hidden="1" customHeight="1" x14ac:dyDescent="0.2">
      <c r="A1569" s="240">
        <v>667</v>
      </c>
      <c r="B1569" s="309" t="s">
        <v>403</v>
      </c>
      <c r="C1569" s="310" t="s">
        <v>426</v>
      </c>
      <c r="D1569" s="310" t="s">
        <v>427</v>
      </c>
      <c r="E1569" s="309">
        <v>626188.24722086312</v>
      </c>
      <c r="F1569" s="310" t="s">
        <v>879</v>
      </c>
      <c r="G1569" s="244" t="s">
        <v>913</v>
      </c>
      <c r="H1569" s="244" t="s">
        <v>429</v>
      </c>
      <c r="I1569" s="288">
        <v>1</v>
      </c>
      <c r="J1569" s="244" t="s">
        <v>919</v>
      </c>
      <c r="K1569" s="244" t="s">
        <v>89</v>
      </c>
      <c r="L1569" s="244" t="s">
        <v>89</v>
      </c>
      <c r="M1569" s="244">
        <v>1</v>
      </c>
      <c r="N1569" s="244">
        <f t="shared" si="34"/>
        <v>0.78539816339744828</v>
      </c>
      <c r="R1569" s="301"/>
      <c r="S1569" s="301"/>
      <c r="T1569" s="301"/>
      <c r="U1569" s="301"/>
      <c r="V1569" s="301"/>
      <c r="W1569" s="301"/>
      <c r="X1569" s="301"/>
      <c r="Y1569" s="301"/>
      <c r="Z1569" s="301"/>
      <c r="AA1569" s="301"/>
      <c r="AB1569" s="301"/>
      <c r="AC1569" s="301"/>
      <c r="AD1569" s="301"/>
      <c r="AE1569" s="301"/>
      <c r="AF1569" s="301"/>
      <c r="AG1569" s="301"/>
      <c r="AH1569" s="301"/>
      <c r="AI1569" s="301"/>
    </row>
    <row r="1570" spans="1:35" ht="20.100000000000001" hidden="1" customHeight="1" x14ac:dyDescent="0.2">
      <c r="A1570" s="240">
        <v>668</v>
      </c>
      <c r="B1570" s="309" t="s">
        <v>403</v>
      </c>
      <c r="C1570" s="310" t="s">
        <v>426</v>
      </c>
      <c r="D1570" s="310" t="s">
        <v>427</v>
      </c>
      <c r="E1570" s="309">
        <v>627106.09725969867</v>
      </c>
      <c r="F1570" s="310" t="s">
        <v>871</v>
      </c>
      <c r="G1570" s="244" t="s">
        <v>929</v>
      </c>
      <c r="H1570" s="244" t="s">
        <v>429</v>
      </c>
      <c r="I1570" s="288">
        <v>2</v>
      </c>
      <c r="J1570" s="244" t="s">
        <v>873</v>
      </c>
      <c r="K1570" s="244">
        <v>1.5</v>
      </c>
      <c r="L1570" s="244">
        <v>1.8</v>
      </c>
      <c r="M1570" s="244" t="s">
        <v>89</v>
      </c>
      <c r="N1570" s="244">
        <f t="shared" si="34"/>
        <v>2.7</v>
      </c>
      <c r="R1570" s="301"/>
      <c r="S1570" s="301"/>
      <c r="T1570" s="301"/>
      <c r="U1570" s="301"/>
      <c r="V1570" s="301"/>
      <c r="W1570" s="301"/>
      <c r="X1570" s="301"/>
      <c r="Y1570" s="301"/>
      <c r="Z1570" s="301"/>
      <c r="AA1570" s="301"/>
      <c r="AB1570" s="301"/>
      <c r="AC1570" s="301"/>
      <c r="AD1570" s="301"/>
      <c r="AE1570" s="301"/>
      <c r="AF1570" s="301"/>
      <c r="AG1570" s="301"/>
      <c r="AH1570" s="301"/>
      <c r="AI1570" s="301"/>
    </row>
    <row r="1571" spans="1:35" ht="20.100000000000001" hidden="1" customHeight="1" x14ac:dyDescent="0.2">
      <c r="A1571" s="240">
        <v>669</v>
      </c>
      <c r="B1571" s="309" t="s">
        <v>403</v>
      </c>
      <c r="C1571" s="310" t="s">
        <v>426</v>
      </c>
      <c r="D1571" s="310" t="s">
        <v>427</v>
      </c>
      <c r="E1571" s="309">
        <v>627407.77317894693</v>
      </c>
      <c r="F1571" s="310" t="s">
        <v>879</v>
      </c>
      <c r="G1571" s="244" t="s">
        <v>913</v>
      </c>
      <c r="H1571" s="244" t="s">
        <v>429</v>
      </c>
      <c r="I1571" s="288">
        <v>1</v>
      </c>
      <c r="J1571" s="244" t="s">
        <v>873</v>
      </c>
      <c r="K1571" s="244" t="s">
        <v>89</v>
      </c>
      <c r="L1571" s="244" t="s">
        <v>89</v>
      </c>
      <c r="M1571" s="244">
        <v>1</v>
      </c>
      <c r="N1571" s="244">
        <f t="shared" si="34"/>
        <v>0.78539816339744828</v>
      </c>
      <c r="R1571" s="301"/>
      <c r="S1571" s="301"/>
      <c r="T1571" s="301"/>
      <c r="U1571" s="301"/>
      <c r="V1571" s="301"/>
      <c r="W1571" s="301"/>
      <c r="X1571" s="301"/>
      <c r="Y1571" s="301"/>
      <c r="Z1571" s="301"/>
      <c r="AA1571" s="301"/>
      <c r="AB1571" s="301"/>
      <c r="AC1571" s="301"/>
      <c r="AD1571" s="301"/>
      <c r="AE1571" s="301"/>
      <c r="AF1571" s="301"/>
      <c r="AG1571" s="301"/>
      <c r="AH1571" s="301"/>
      <c r="AI1571" s="301"/>
    </row>
    <row r="1572" spans="1:35" ht="20.100000000000001" hidden="1" customHeight="1" x14ac:dyDescent="0.2">
      <c r="A1572" s="240">
        <v>670</v>
      </c>
      <c r="B1572" s="309" t="s">
        <v>403</v>
      </c>
      <c r="C1572" s="310" t="s">
        <v>426</v>
      </c>
      <c r="D1572" s="310" t="s">
        <v>427</v>
      </c>
      <c r="E1572" s="309">
        <v>627791.01277622161</v>
      </c>
      <c r="F1572" s="310" t="s">
        <v>879</v>
      </c>
      <c r="G1572" s="244" t="s">
        <v>984</v>
      </c>
      <c r="H1572" s="244" t="s">
        <v>429</v>
      </c>
      <c r="I1572" s="288">
        <v>1</v>
      </c>
      <c r="J1572" s="244" t="s">
        <v>873</v>
      </c>
      <c r="K1572" s="244" t="s">
        <v>89</v>
      </c>
      <c r="L1572" s="244" t="s">
        <v>89</v>
      </c>
      <c r="M1572" s="244">
        <v>1</v>
      </c>
      <c r="N1572" s="244">
        <f t="shared" si="34"/>
        <v>0.78539816339744828</v>
      </c>
      <c r="R1572" s="301"/>
      <c r="S1572" s="301"/>
      <c r="T1572" s="301"/>
      <c r="U1572" s="301"/>
      <c r="V1572" s="301"/>
      <c r="W1572" s="301"/>
      <c r="X1572" s="301"/>
      <c r="Y1572" s="301"/>
      <c r="Z1572" s="301"/>
      <c r="AA1572" s="301"/>
      <c r="AB1572" s="301"/>
      <c r="AC1572" s="301"/>
      <c r="AD1572" s="301"/>
      <c r="AE1572" s="301"/>
      <c r="AF1572" s="301"/>
      <c r="AG1572" s="301"/>
      <c r="AH1572" s="301"/>
      <c r="AI1572" s="301"/>
    </row>
    <row r="1573" spans="1:35" ht="20.100000000000001" hidden="1" customHeight="1" x14ac:dyDescent="0.2">
      <c r="A1573" s="240">
        <v>671</v>
      </c>
      <c r="B1573" s="309" t="s">
        <v>403</v>
      </c>
      <c r="C1573" s="310" t="s">
        <v>426</v>
      </c>
      <c r="D1573" s="310" t="s">
        <v>427</v>
      </c>
      <c r="E1573" s="309">
        <v>627850.07178566721</v>
      </c>
      <c r="F1573" s="310" t="s">
        <v>894</v>
      </c>
      <c r="G1573" s="244" t="s">
        <v>925</v>
      </c>
      <c r="H1573" s="244" t="s">
        <v>429</v>
      </c>
      <c r="I1573" s="288">
        <v>2</v>
      </c>
      <c r="J1573" s="244" t="s">
        <v>873</v>
      </c>
      <c r="K1573" s="244">
        <v>3</v>
      </c>
      <c r="L1573" s="244">
        <v>2</v>
      </c>
      <c r="M1573" s="244" t="s">
        <v>89</v>
      </c>
      <c r="N1573" s="244">
        <f t="shared" si="34"/>
        <v>6</v>
      </c>
      <c r="R1573" s="301"/>
      <c r="S1573" s="301"/>
      <c r="T1573" s="301"/>
      <c r="U1573" s="301"/>
      <c r="V1573" s="301"/>
      <c r="W1573" s="301"/>
      <c r="X1573" s="301"/>
      <c r="Y1573" s="301"/>
      <c r="Z1573" s="301"/>
      <c r="AA1573" s="301"/>
      <c r="AB1573" s="301"/>
      <c r="AC1573" s="301"/>
      <c r="AD1573" s="301"/>
      <c r="AE1573" s="301"/>
      <c r="AF1573" s="301"/>
      <c r="AG1573" s="301"/>
      <c r="AH1573" s="301"/>
      <c r="AI1573" s="301"/>
    </row>
    <row r="1574" spans="1:35" ht="20.100000000000001" hidden="1" customHeight="1" x14ac:dyDescent="0.2">
      <c r="A1574" s="240">
        <v>672</v>
      </c>
      <c r="B1574" s="309" t="s">
        <v>403</v>
      </c>
      <c r="C1574" s="310" t="s">
        <v>426</v>
      </c>
      <c r="D1574" s="310" t="s">
        <v>427</v>
      </c>
      <c r="E1574" s="309">
        <v>628228.6908291151</v>
      </c>
      <c r="F1574" s="310" t="s">
        <v>879</v>
      </c>
      <c r="G1574" s="244" t="s">
        <v>913</v>
      </c>
      <c r="H1574" s="244" t="s">
        <v>429</v>
      </c>
      <c r="I1574" s="288">
        <v>1</v>
      </c>
      <c r="J1574" s="244" t="s">
        <v>873</v>
      </c>
      <c r="K1574" s="244" t="s">
        <v>89</v>
      </c>
      <c r="L1574" s="244" t="s">
        <v>89</v>
      </c>
      <c r="M1574" s="244">
        <v>1</v>
      </c>
      <c r="N1574" s="244">
        <f t="shared" si="34"/>
        <v>0.78539816339744828</v>
      </c>
      <c r="R1574" s="301"/>
      <c r="S1574" s="301"/>
      <c r="T1574" s="301"/>
      <c r="U1574" s="301"/>
      <c r="V1574" s="301"/>
      <c r="W1574" s="301"/>
      <c r="X1574" s="301"/>
      <c r="Y1574" s="301"/>
      <c r="Z1574" s="301"/>
      <c r="AA1574" s="301"/>
      <c r="AB1574" s="301"/>
      <c r="AC1574" s="301"/>
      <c r="AD1574" s="301"/>
      <c r="AE1574" s="301"/>
      <c r="AF1574" s="301"/>
      <c r="AG1574" s="301"/>
      <c r="AH1574" s="301"/>
      <c r="AI1574" s="301"/>
    </row>
    <row r="1575" spans="1:35" ht="20.100000000000001" hidden="1" customHeight="1" x14ac:dyDescent="0.2">
      <c r="A1575" s="240">
        <v>673</v>
      </c>
      <c r="B1575" s="309" t="s">
        <v>403</v>
      </c>
      <c r="C1575" s="310" t="s">
        <v>426</v>
      </c>
      <c r="D1575" s="310" t="s">
        <v>427</v>
      </c>
      <c r="E1575" s="309">
        <v>628238.01231444266</v>
      </c>
      <c r="F1575" s="310" t="s">
        <v>879</v>
      </c>
      <c r="G1575" s="244" t="s">
        <v>917</v>
      </c>
      <c r="H1575" s="244" t="s">
        <v>429</v>
      </c>
      <c r="I1575" s="288">
        <v>1</v>
      </c>
      <c r="J1575" s="244" t="s">
        <v>873</v>
      </c>
      <c r="K1575" s="244" t="s">
        <v>89</v>
      </c>
      <c r="L1575" s="244" t="s">
        <v>89</v>
      </c>
      <c r="M1575" s="244">
        <v>1</v>
      </c>
      <c r="N1575" s="244">
        <f t="shared" si="34"/>
        <v>0.78539816339744828</v>
      </c>
      <c r="R1575" s="301"/>
      <c r="S1575" s="301"/>
      <c r="T1575" s="301"/>
      <c r="U1575" s="301"/>
      <c r="V1575" s="301"/>
      <c r="W1575" s="301"/>
      <c r="X1575" s="301"/>
      <c r="Y1575" s="301"/>
      <c r="Z1575" s="301"/>
      <c r="AA1575" s="301"/>
      <c r="AB1575" s="301"/>
      <c r="AC1575" s="301"/>
      <c r="AD1575" s="301"/>
      <c r="AE1575" s="301"/>
      <c r="AF1575" s="301"/>
      <c r="AG1575" s="301"/>
      <c r="AH1575" s="301"/>
      <c r="AI1575" s="301"/>
    </row>
    <row r="1576" spans="1:35" ht="20.100000000000001" hidden="1" customHeight="1" x14ac:dyDescent="0.2">
      <c r="A1576" s="240">
        <v>674</v>
      </c>
      <c r="B1576" s="309" t="s">
        <v>403</v>
      </c>
      <c r="C1576" s="310" t="s">
        <v>426</v>
      </c>
      <c r="D1576" s="310" t="s">
        <v>427</v>
      </c>
      <c r="E1576" s="309">
        <v>628245.27239577286</v>
      </c>
      <c r="F1576" s="310" t="s">
        <v>871</v>
      </c>
      <c r="G1576" s="244" t="s">
        <v>924</v>
      </c>
      <c r="H1576" s="244" t="s">
        <v>429</v>
      </c>
      <c r="I1576" s="288">
        <v>1</v>
      </c>
      <c r="J1576" s="244" t="s">
        <v>873</v>
      </c>
      <c r="K1576" s="244">
        <v>1</v>
      </c>
      <c r="L1576" s="244">
        <v>1</v>
      </c>
      <c r="M1576" s="244" t="s">
        <v>89</v>
      </c>
      <c r="N1576" s="244">
        <f t="shared" si="34"/>
        <v>1</v>
      </c>
      <c r="R1576" s="301"/>
      <c r="S1576" s="301"/>
      <c r="T1576" s="301"/>
      <c r="U1576" s="301"/>
      <c r="V1576" s="301"/>
      <c r="W1576" s="301"/>
      <c r="X1576" s="301"/>
      <c r="Y1576" s="301"/>
      <c r="Z1576" s="301"/>
      <c r="AA1576" s="301"/>
      <c r="AB1576" s="301"/>
      <c r="AC1576" s="301"/>
      <c r="AD1576" s="301"/>
      <c r="AE1576" s="301"/>
      <c r="AF1576" s="301"/>
      <c r="AG1576" s="301"/>
      <c r="AH1576" s="301"/>
      <c r="AI1576" s="301"/>
    </row>
    <row r="1577" spans="1:35" ht="20.100000000000001" hidden="1" customHeight="1" x14ac:dyDescent="0.2">
      <c r="A1577" s="240">
        <v>675</v>
      </c>
      <c r="B1577" s="309" t="s">
        <v>403</v>
      </c>
      <c r="C1577" s="310" t="s">
        <v>426</v>
      </c>
      <c r="D1577" s="310" t="s">
        <v>427</v>
      </c>
      <c r="E1577" s="309">
        <v>628301.01554838684</v>
      </c>
      <c r="F1577" s="310" t="s">
        <v>888</v>
      </c>
      <c r="G1577" s="244" t="s">
        <v>926</v>
      </c>
      <c r="H1577" s="244" t="s">
        <v>429</v>
      </c>
      <c r="I1577" s="288">
        <v>1</v>
      </c>
      <c r="J1577" s="244" t="s">
        <v>873</v>
      </c>
      <c r="K1577" s="244">
        <v>0.5</v>
      </c>
      <c r="L1577" s="244">
        <v>0.8</v>
      </c>
      <c r="M1577" s="244" t="s">
        <v>89</v>
      </c>
      <c r="N1577" s="244">
        <f t="shared" si="34"/>
        <v>0.4</v>
      </c>
      <c r="R1577" s="301"/>
      <c r="S1577" s="301"/>
      <c r="T1577" s="301"/>
      <c r="U1577" s="301"/>
      <c r="V1577" s="301"/>
      <c r="W1577" s="301"/>
      <c r="X1577" s="301"/>
      <c r="Y1577" s="301"/>
      <c r="Z1577" s="301"/>
      <c r="AA1577" s="301"/>
      <c r="AB1577" s="301"/>
      <c r="AC1577" s="301"/>
      <c r="AD1577" s="301"/>
      <c r="AE1577" s="301"/>
      <c r="AF1577" s="301"/>
      <c r="AG1577" s="301"/>
      <c r="AH1577" s="301"/>
      <c r="AI1577" s="301"/>
    </row>
    <row r="1578" spans="1:35" ht="20.100000000000001" hidden="1" customHeight="1" x14ac:dyDescent="0.2">
      <c r="A1578" s="240">
        <v>676</v>
      </c>
      <c r="B1578" s="309" t="s">
        <v>403</v>
      </c>
      <c r="C1578" s="310" t="s">
        <v>426</v>
      </c>
      <c r="D1578" s="310" t="s">
        <v>427</v>
      </c>
      <c r="E1578" s="309">
        <v>628391.95351783372</v>
      </c>
      <c r="F1578" s="310" t="s">
        <v>879</v>
      </c>
      <c r="G1578" s="244" t="s">
        <v>917</v>
      </c>
      <c r="H1578" s="244" t="s">
        <v>429</v>
      </c>
      <c r="I1578" s="288">
        <v>1</v>
      </c>
      <c r="J1578" s="244" t="s">
        <v>873</v>
      </c>
      <c r="K1578" s="244" t="s">
        <v>89</v>
      </c>
      <c r="L1578" s="244" t="s">
        <v>89</v>
      </c>
      <c r="M1578" s="244">
        <v>1</v>
      </c>
      <c r="N1578" s="244">
        <f t="shared" si="34"/>
        <v>0.78539816339744828</v>
      </c>
      <c r="R1578" s="301"/>
      <c r="S1578" s="301"/>
      <c r="T1578" s="301"/>
      <c r="U1578" s="301"/>
      <c r="V1578" s="301"/>
      <c r="W1578" s="301"/>
      <c r="X1578" s="301"/>
      <c r="Y1578" s="301"/>
      <c r="Z1578" s="301"/>
      <c r="AA1578" s="301"/>
      <c r="AB1578" s="301"/>
      <c r="AC1578" s="301"/>
      <c r="AD1578" s="301"/>
      <c r="AE1578" s="301"/>
      <c r="AF1578" s="301"/>
      <c r="AG1578" s="301"/>
      <c r="AH1578" s="301"/>
      <c r="AI1578" s="301"/>
    </row>
    <row r="1579" spans="1:35" ht="20.100000000000001" hidden="1" customHeight="1" x14ac:dyDescent="0.2">
      <c r="A1579" s="240">
        <v>677</v>
      </c>
      <c r="B1579" s="309" t="s">
        <v>403</v>
      </c>
      <c r="C1579" s="310" t="s">
        <v>426</v>
      </c>
      <c r="D1579" s="310" t="s">
        <v>427</v>
      </c>
      <c r="E1579" s="309">
        <v>628510.36070103035</v>
      </c>
      <c r="F1579" s="310" t="s">
        <v>871</v>
      </c>
      <c r="G1579" s="244" t="s">
        <v>929</v>
      </c>
      <c r="H1579" s="244" t="s">
        <v>429</v>
      </c>
      <c r="I1579" s="288">
        <v>2</v>
      </c>
      <c r="J1579" s="244" t="s">
        <v>873</v>
      </c>
      <c r="K1579" s="244">
        <v>2</v>
      </c>
      <c r="L1579" s="244">
        <v>1.5</v>
      </c>
      <c r="M1579" s="244" t="s">
        <v>89</v>
      </c>
      <c r="N1579" s="244">
        <f t="shared" si="34"/>
        <v>3</v>
      </c>
      <c r="R1579" s="301"/>
      <c r="S1579" s="301"/>
      <c r="T1579" s="301"/>
      <c r="U1579" s="301"/>
      <c r="V1579" s="301"/>
      <c r="W1579" s="301"/>
      <c r="X1579" s="301"/>
      <c r="Y1579" s="301"/>
      <c r="Z1579" s="301"/>
      <c r="AA1579" s="301"/>
      <c r="AB1579" s="301"/>
      <c r="AC1579" s="301"/>
      <c r="AD1579" s="301"/>
      <c r="AE1579" s="301"/>
      <c r="AF1579" s="301"/>
      <c r="AG1579" s="301"/>
      <c r="AH1579" s="301"/>
      <c r="AI1579" s="301"/>
    </row>
    <row r="1580" spans="1:35" ht="20.100000000000001" hidden="1" customHeight="1" x14ac:dyDescent="0.2">
      <c r="A1580" s="240">
        <v>678</v>
      </c>
      <c r="B1580" s="309" t="s">
        <v>403</v>
      </c>
      <c r="C1580" s="310" t="s">
        <v>426</v>
      </c>
      <c r="D1580" s="310" t="s">
        <v>427</v>
      </c>
      <c r="E1580" s="309">
        <v>628714.40423428477</v>
      </c>
      <c r="F1580" s="310" t="s">
        <v>880</v>
      </c>
      <c r="G1580" s="244" t="s">
        <v>915</v>
      </c>
      <c r="H1580" s="244" t="s">
        <v>429</v>
      </c>
      <c r="I1580" s="288">
        <v>1</v>
      </c>
      <c r="J1580" s="244" t="s">
        <v>873</v>
      </c>
      <c r="K1580" s="244">
        <v>0.5</v>
      </c>
      <c r="L1580" s="244">
        <v>0.6</v>
      </c>
      <c r="M1580" s="244" t="s">
        <v>89</v>
      </c>
      <c r="N1580" s="244">
        <f t="shared" si="34"/>
        <v>0.3</v>
      </c>
      <c r="R1580" s="301"/>
      <c r="S1580" s="301"/>
      <c r="T1580" s="301"/>
      <c r="U1580" s="301"/>
      <c r="V1580" s="301"/>
      <c r="W1580" s="301"/>
      <c r="X1580" s="301"/>
      <c r="Y1580" s="301"/>
      <c r="Z1580" s="301"/>
      <c r="AA1580" s="301"/>
      <c r="AB1580" s="301"/>
      <c r="AC1580" s="301"/>
      <c r="AD1580" s="301"/>
      <c r="AE1580" s="301"/>
      <c r="AF1580" s="301"/>
      <c r="AG1580" s="301"/>
      <c r="AH1580" s="301"/>
      <c r="AI1580" s="301"/>
    </row>
    <row r="1581" spans="1:35" ht="20.100000000000001" hidden="1" customHeight="1" x14ac:dyDescent="0.2">
      <c r="A1581" s="240">
        <v>679</v>
      </c>
      <c r="B1581" s="309" t="s">
        <v>403</v>
      </c>
      <c r="C1581" s="310" t="s">
        <v>426</v>
      </c>
      <c r="D1581" s="310" t="s">
        <v>427</v>
      </c>
      <c r="E1581" s="309">
        <v>628759.07981371915</v>
      </c>
      <c r="F1581" s="310" t="s">
        <v>880</v>
      </c>
      <c r="G1581" s="244" t="s">
        <v>915</v>
      </c>
      <c r="H1581" s="244" t="s">
        <v>429</v>
      </c>
      <c r="I1581" s="288">
        <v>1</v>
      </c>
      <c r="J1581" s="244" t="s">
        <v>873</v>
      </c>
      <c r="K1581" s="244">
        <v>0.5</v>
      </c>
      <c r="L1581" s="244">
        <v>0.6</v>
      </c>
      <c r="M1581" s="244" t="s">
        <v>89</v>
      </c>
      <c r="N1581" s="244">
        <f t="shared" si="34"/>
        <v>0.3</v>
      </c>
      <c r="R1581" s="301"/>
      <c r="S1581" s="301"/>
      <c r="T1581" s="301"/>
      <c r="U1581" s="301"/>
      <c r="V1581" s="301"/>
      <c r="W1581" s="301"/>
      <c r="X1581" s="301"/>
      <c r="Y1581" s="301"/>
      <c r="Z1581" s="301"/>
      <c r="AA1581" s="301"/>
      <c r="AB1581" s="301"/>
      <c r="AC1581" s="301"/>
      <c r="AD1581" s="301"/>
      <c r="AE1581" s="301"/>
      <c r="AF1581" s="301"/>
      <c r="AG1581" s="301"/>
      <c r="AH1581" s="301"/>
      <c r="AI1581" s="301"/>
    </row>
    <row r="1582" spans="1:35" ht="20.100000000000001" hidden="1" customHeight="1" x14ac:dyDescent="0.2">
      <c r="A1582" s="240">
        <v>680</v>
      </c>
      <c r="B1582" s="309" t="s">
        <v>403</v>
      </c>
      <c r="C1582" s="310" t="s">
        <v>426</v>
      </c>
      <c r="D1582" s="310" t="s">
        <v>427</v>
      </c>
      <c r="E1582" s="309">
        <v>628780.14152659813</v>
      </c>
      <c r="F1582" s="310" t="s">
        <v>880</v>
      </c>
      <c r="G1582" s="244" t="s">
        <v>915</v>
      </c>
      <c r="H1582" s="244" t="s">
        <v>429</v>
      </c>
      <c r="I1582" s="288">
        <v>1</v>
      </c>
      <c r="J1582" s="244" t="s">
        <v>873</v>
      </c>
      <c r="K1582" s="244">
        <v>0.5</v>
      </c>
      <c r="L1582" s="244">
        <v>0.6</v>
      </c>
      <c r="M1582" s="244" t="s">
        <v>89</v>
      </c>
      <c r="N1582" s="244">
        <f t="shared" si="34"/>
        <v>0.3</v>
      </c>
      <c r="R1582" s="301"/>
      <c r="S1582" s="301"/>
      <c r="T1582" s="301"/>
      <c r="U1582" s="301"/>
      <c r="V1582" s="301"/>
      <c r="W1582" s="301"/>
      <c r="X1582" s="301"/>
      <c r="Y1582" s="301"/>
      <c r="Z1582" s="301"/>
      <c r="AA1582" s="301"/>
      <c r="AB1582" s="301"/>
      <c r="AC1582" s="301"/>
      <c r="AD1582" s="301"/>
      <c r="AE1582" s="301"/>
      <c r="AF1582" s="301"/>
      <c r="AG1582" s="301"/>
      <c r="AH1582" s="301"/>
      <c r="AI1582" s="301"/>
    </row>
    <row r="1583" spans="1:35" ht="20.100000000000001" hidden="1" customHeight="1" x14ac:dyDescent="0.2">
      <c r="A1583" s="240">
        <v>681</v>
      </c>
      <c r="B1583" s="309" t="s">
        <v>403</v>
      </c>
      <c r="C1583" s="310" t="s">
        <v>426</v>
      </c>
      <c r="D1583" s="310" t="s">
        <v>427</v>
      </c>
      <c r="E1583" s="309">
        <v>630175.69437117607</v>
      </c>
      <c r="F1583" s="310" t="s">
        <v>871</v>
      </c>
      <c r="G1583" s="244" t="s">
        <v>929</v>
      </c>
      <c r="H1583" s="244" t="s">
        <v>429</v>
      </c>
      <c r="I1583" s="288">
        <v>2</v>
      </c>
      <c r="J1583" s="244" t="s">
        <v>873</v>
      </c>
      <c r="K1583" s="244">
        <v>3</v>
      </c>
      <c r="L1583" s="244">
        <v>2</v>
      </c>
      <c r="M1583" s="244" t="s">
        <v>89</v>
      </c>
      <c r="N1583" s="244">
        <f t="shared" si="34"/>
        <v>6</v>
      </c>
      <c r="R1583" s="301"/>
      <c r="S1583" s="301"/>
      <c r="T1583" s="301"/>
      <c r="U1583" s="301"/>
      <c r="V1583" s="301"/>
      <c r="W1583" s="301"/>
      <c r="X1583" s="301"/>
      <c r="Y1583" s="301"/>
      <c r="Z1583" s="301"/>
      <c r="AA1583" s="301"/>
      <c r="AB1583" s="301"/>
      <c r="AC1583" s="301"/>
      <c r="AD1583" s="301"/>
      <c r="AE1583" s="301"/>
      <c r="AF1583" s="301"/>
      <c r="AG1583" s="301"/>
      <c r="AH1583" s="301"/>
      <c r="AI1583" s="301"/>
    </row>
    <row r="1584" spans="1:35" ht="20.100000000000001" hidden="1" customHeight="1" x14ac:dyDescent="0.2">
      <c r="A1584" s="240">
        <v>682</v>
      </c>
      <c r="B1584" s="309" t="s">
        <v>403</v>
      </c>
      <c r="C1584" s="310" t="s">
        <v>432</v>
      </c>
      <c r="D1584" s="310" t="s">
        <v>427</v>
      </c>
      <c r="E1584" s="309">
        <v>630229.01180328871</v>
      </c>
      <c r="F1584" s="310" t="s">
        <v>879</v>
      </c>
      <c r="G1584" s="244" t="s">
        <v>940</v>
      </c>
      <c r="H1584" s="244" t="s">
        <v>429</v>
      </c>
      <c r="I1584" s="288">
        <v>1</v>
      </c>
      <c r="J1584" s="244" t="s">
        <v>873</v>
      </c>
      <c r="K1584" s="244" t="s">
        <v>89</v>
      </c>
      <c r="L1584" s="244" t="s">
        <v>89</v>
      </c>
      <c r="M1584" s="244">
        <v>1</v>
      </c>
      <c r="N1584" s="244">
        <f t="shared" si="34"/>
        <v>0.78539816339744828</v>
      </c>
      <c r="R1584" s="301"/>
      <c r="S1584" s="301"/>
      <c r="T1584" s="301"/>
      <c r="U1584" s="301"/>
      <c r="V1584" s="301"/>
      <c r="W1584" s="301"/>
      <c r="X1584" s="301"/>
      <c r="Y1584" s="301"/>
      <c r="Z1584" s="301"/>
      <c r="AA1584" s="301"/>
      <c r="AB1584" s="301"/>
      <c r="AC1584" s="301"/>
      <c r="AD1584" s="301"/>
      <c r="AE1584" s="301"/>
      <c r="AF1584" s="301"/>
      <c r="AG1584" s="301"/>
      <c r="AH1584" s="301"/>
      <c r="AI1584" s="301"/>
    </row>
    <row r="1585" spans="1:35" ht="20.100000000000001" hidden="1" customHeight="1" x14ac:dyDescent="0.2">
      <c r="A1585" s="240">
        <v>683</v>
      </c>
      <c r="B1585" s="309" t="s">
        <v>403</v>
      </c>
      <c r="C1585" s="310" t="s">
        <v>432</v>
      </c>
      <c r="D1585" s="310" t="s">
        <v>427</v>
      </c>
      <c r="E1585" s="309">
        <v>630229.44753117522</v>
      </c>
      <c r="F1585" s="310" t="s">
        <v>889</v>
      </c>
      <c r="G1585" s="244" t="s">
        <v>921</v>
      </c>
      <c r="H1585" s="244" t="s">
        <v>429</v>
      </c>
      <c r="I1585" s="288">
        <v>1</v>
      </c>
      <c r="J1585" s="244" t="s">
        <v>873</v>
      </c>
      <c r="K1585" s="244">
        <v>0.3</v>
      </c>
      <c r="L1585" s="244">
        <v>0.9</v>
      </c>
      <c r="M1585" s="244" t="s">
        <v>89</v>
      </c>
      <c r="N1585" s="244">
        <f t="shared" si="34"/>
        <v>0.27</v>
      </c>
      <c r="R1585" s="301"/>
      <c r="S1585" s="301"/>
      <c r="T1585" s="301"/>
      <c r="U1585" s="301"/>
      <c r="V1585" s="301"/>
      <c r="W1585" s="301"/>
      <c r="X1585" s="301"/>
      <c r="Y1585" s="301"/>
      <c r="Z1585" s="301"/>
      <c r="AA1585" s="301"/>
      <c r="AB1585" s="301"/>
      <c r="AC1585" s="301"/>
      <c r="AD1585" s="301"/>
      <c r="AE1585" s="301"/>
      <c r="AF1585" s="301"/>
      <c r="AG1585" s="301"/>
      <c r="AH1585" s="301"/>
      <c r="AI1585" s="301"/>
    </row>
    <row r="1586" spans="1:35" ht="20.100000000000001" hidden="1" customHeight="1" x14ac:dyDescent="0.2">
      <c r="A1586" s="240">
        <v>684</v>
      </c>
      <c r="B1586" s="309" t="s">
        <v>403</v>
      </c>
      <c r="C1586" s="310" t="s">
        <v>426</v>
      </c>
      <c r="D1586" s="310" t="s">
        <v>427</v>
      </c>
      <c r="E1586" s="309">
        <v>630290.52907532186</v>
      </c>
      <c r="F1586" s="310" t="s">
        <v>879</v>
      </c>
      <c r="G1586" s="244" t="s">
        <v>983</v>
      </c>
      <c r="H1586" s="244" t="s">
        <v>429</v>
      </c>
      <c r="I1586" s="288">
        <v>1</v>
      </c>
      <c r="J1586" s="244" t="s">
        <v>873</v>
      </c>
      <c r="K1586" s="244" t="s">
        <v>89</v>
      </c>
      <c r="L1586" s="244" t="s">
        <v>89</v>
      </c>
      <c r="M1586" s="244">
        <v>1</v>
      </c>
      <c r="N1586" s="244">
        <f t="shared" si="34"/>
        <v>0.78539816339744828</v>
      </c>
      <c r="R1586" s="301"/>
      <c r="S1586" s="301"/>
      <c r="T1586" s="301"/>
      <c r="U1586" s="301"/>
      <c r="V1586" s="301"/>
      <c r="W1586" s="301"/>
      <c r="X1586" s="301"/>
      <c r="Y1586" s="301"/>
      <c r="Z1586" s="301"/>
      <c r="AA1586" s="301"/>
      <c r="AB1586" s="301"/>
      <c r="AC1586" s="301"/>
      <c r="AD1586" s="301"/>
      <c r="AE1586" s="301"/>
      <c r="AF1586" s="301"/>
      <c r="AG1586" s="301"/>
      <c r="AH1586" s="301"/>
      <c r="AI1586" s="301"/>
    </row>
    <row r="1587" spans="1:35" ht="20.100000000000001" hidden="1" customHeight="1" x14ac:dyDescent="0.2">
      <c r="A1587" s="240">
        <v>685</v>
      </c>
      <c r="B1587" s="309" t="s">
        <v>403</v>
      </c>
      <c r="C1587" s="310" t="s">
        <v>426</v>
      </c>
      <c r="D1587" s="310" t="s">
        <v>427</v>
      </c>
      <c r="E1587" s="309">
        <v>630466.16077511443</v>
      </c>
      <c r="F1587" s="310" t="s">
        <v>888</v>
      </c>
      <c r="G1587" s="244" t="s">
        <v>926</v>
      </c>
      <c r="H1587" s="244" t="s">
        <v>429</v>
      </c>
      <c r="I1587" s="288">
        <v>1</v>
      </c>
      <c r="J1587" s="244" t="s">
        <v>873</v>
      </c>
      <c r="K1587" s="244">
        <v>0.5</v>
      </c>
      <c r="L1587" s="244">
        <v>0.8</v>
      </c>
      <c r="M1587" s="244" t="s">
        <v>89</v>
      </c>
      <c r="N1587" s="244">
        <f t="shared" si="34"/>
        <v>0.4</v>
      </c>
      <c r="R1587" s="301"/>
      <c r="S1587" s="301"/>
      <c r="T1587" s="301"/>
      <c r="U1587" s="301"/>
      <c r="V1587" s="301"/>
      <c r="W1587" s="301"/>
      <c r="X1587" s="301"/>
      <c r="Y1587" s="301"/>
      <c r="Z1587" s="301"/>
      <c r="AA1587" s="301"/>
      <c r="AB1587" s="301"/>
      <c r="AC1587" s="301"/>
      <c r="AD1587" s="301"/>
      <c r="AE1587" s="301"/>
      <c r="AF1587" s="301"/>
      <c r="AG1587" s="301"/>
      <c r="AH1587" s="301"/>
      <c r="AI1587" s="301"/>
    </row>
    <row r="1588" spans="1:35" ht="20.100000000000001" hidden="1" customHeight="1" x14ac:dyDescent="0.2">
      <c r="A1588" s="240">
        <v>686</v>
      </c>
      <c r="B1588" s="309" t="s">
        <v>403</v>
      </c>
      <c r="C1588" s="310" t="s">
        <v>426</v>
      </c>
      <c r="D1588" s="310" t="s">
        <v>427</v>
      </c>
      <c r="E1588" s="309">
        <v>630529.49872739264</v>
      </c>
      <c r="F1588" s="310" t="s">
        <v>871</v>
      </c>
      <c r="G1588" s="244" t="s">
        <v>929</v>
      </c>
      <c r="H1588" s="244" t="s">
        <v>429</v>
      </c>
      <c r="I1588" s="288">
        <v>2</v>
      </c>
      <c r="J1588" s="244" t="s">
        <v>873</v>
      </c>
      <c r="K1588" s="244">
        <v>3</v>
      </c>
      <c r="L1588" s="244">
        <v>2</v>
      </c>
      <c r="M1588" s="244" t="s">
        <v>89</v>
      </c>
      <c r="N1588" s="244">
        <f t="shared" si="34"/>
        <v>6</v>
      </c>
      <c r="R1588" s="301"/>
      <c r="S1588" s="301"/>
      <c r="T1588" s="301"/>
      <c r="U1588" s="301"/>
      <c r="V1588" s="301"/>
      <c r="W1588" s="301"/>
      <c r="X1588" s="301"/>
      <c r="Y1588" s="301"/>
      <c r="Z1588" s="301"/>
      <c r="AA1588" s="301"/>
      <c r="AB1588" s="301"/>
      <c r="AC1588" s="301"/>
      <c r="AD1588" s="301"/>
      <c r="AE1588" s="301"/>
      <c r="AF1588" s="301"/>
      <c r="AG1588" s="301"/>
      <c r="AH1588" s="301"/>
      <c r="AI1588" s="301"/>
    </row>
    <row r="1589" spans="1:35" ht="20.100000000000001" hidden="1" customHeight="1" x14ac:dyDescent="0.2">
      <c r="A1589" s="240">
        <v>687</v>
      </c>
      <c r="B1589" s="309" t="s">
        <v>403</v>
      </c>
      <c r="C1589" s="310" t="s">
        <v>426</v>
      </c>
      <c r="D1589" s="310" t="s">
        <v>427</v>
      </c>
      <c r="E1589" s="309">
        <v>630552.43716877559</v>
      </c>
      <c r="F1589" s="310" t="s">
        <v>871</v>
      </c>
      <c r="G1589" s="244" t="s">
        <v>928</v>
      </c>
      <c r="H1589" s="244" t="s">
        <v>429</v>
      </c>
      <c r="I1589" s="288">
        <v>1</v>
      </c>
      <c r="J1589" s="244" t="s">
        <v>873</v>
      </c>
      <c r="K1589" s="244">
        <v>1</v>
      </c>
      <c r="L1589" s="244">
        <v>1</v>
      </c>
      <c r="M1589" s="244" t="s">
        <v>89</v>
      </c>
      <c r="N1589" s="244">
        <f t="shared" si="34"/>
        <v>1</v>
      </c>
      <c r="R1589" s="301"/>
      <c r="S1589" s="301"/>
      <c r="T1589" s="301"/>
      <c r="U1589" s="301"/>
      <c r="V1589" s="301"/>
      <c r="W1589" s="301"/>
      <c r="X1589" s="301"/>
      <c r="Y1589" s="301"/>
      <c r="Z1589" s="301"/>
      <c r="AA1589" s="301"/>
      <c r="AB1589" s="301"/>
      <c r="AC1589" s="301"/>
      <c r="AD1589" s="301"/>
      <c r="AE1589" s="301"/>
      <c r="AF1589" s="301"/>
      <c r="AG1589" s="301"/>
      <c r="AH1589" s="301"/>
      <c r="AI1589" s="301"/>
    </row>
    <row r="1590" spans="1:35" ht="20.100000000000001" hidden="1" customHeight="1" x14ac:dyDescent="0.2">
      <c r="A1590" s="240">
        <v>688</v>
      </c>
      <c r="B1590" s="309" t="s">
        <v>403</v>
      </c>
      <c r="C1590" s="310" t="s">
        <v>426</v>
      </c>
      <c r="D1590" s="310" t="s">
        <v>427</v>
      </c>
      <c r="E1590" s="309">
        <v>630678.97849052295</v>
      </c>
      <c r="F1590" s="310" t="s">
        <v>897</v>
      </c>
      <c r="G1590" s="244" t="s">
        <v>920</v>
      </c>
      <c r="H1590" s="244" t="s">
        <v>429</v>
      </c>
      <c r="I1590" s="288">
        <v>2</v>
      </c>
      <c r="J1590" s="244" t="s">
        <v>873</v>
      </c>
      <c r="K1590" s="244">
        <v>3</v>
      </c>
      <c r="L1590" s="244">
        <v>2</v>
      </c>
      <c r="M1590" s="244" t="s">
        <v>89</v>
      </c>
      <c r="N1590" s="244">
        <f t="shared" si="34"/>
        <v>6</v>
      </c>
      <c r="R1590" s="301"/>
      <c r="S1590" s="301"/>
      <c r="T1590" s="301"/>
      <c r="U1590" s="301"/>
      <c r="V1590" s="301"/>
      <c r="W1590" s="301"/>
      <c r="X1590" s="301"/>
      <c r="Y1590" s="301"/>
      <c r="Z1590" s="301"/>
      <c r="AA1590" s="301"/>
      <c r="AB1590" s="301"/>
      <c r="AC1590" s="301"/>
      <c r="AD1590" s="301"/>
      <c r="AE1590" s="301"/>
      <c r="AF1590" s="301"/>
      <c r="AG1590" s="301"/>
      <c r="AH1590" s="301"/>
      <c r="AI1590" s="301"/>
    </row>
    <row r="1591" spans="1:35" ht="20.100000000000001" hidden="1" customHeight="1" x14ac:dyDescent="0.2">
      <c r="A1591" s="240">
        <v>689</v>
      </c>
      <c r="B1591" s="309" t="s">
        <v>403</v>
      </c>
      <c r="C1591" s="310" t="s">
        <v>426</v>
      </c>
      <c r="D1591" s="310" t="s">
        <v>427</v>
      </c>
      <c r="E1591" s="309">
        <v>630956.07306627254</v>
      </c>
      <c r="F1591" s="310" t="s">
        <v>897</v>
      </c>
      <c r="G1591" s="244" t="s">
        <v>920</v>
      </c>
      <c r="H1591" s="244" t="s">
        <v>429</v>
      </c>
      <c r="I1591" s="288">
        <v>2</v>
      </c>
      <c r="J1591" s="244" t="s">
        <v>873</v>
      </c>
      <c r="K1591" s="244">
        <v>3</v>
      </c>
      <c r="L1591" s="244">
        <v>2.5</v>
      </c>
      <c r="M1591" s="244" t="s">
        <v>89</v>
      </c>
      <c r="N1591" s="244">
        <f t="shared" si="34"/>
        <v>7.5</v>
      </c>
      <c r="R1591" s="301"/>
      <c r="S1591" s="301"/>
      <c r="T1591" s="301"/>
      <c r="U1591" s="301"/>
      <c r="V1591" s="301"/>
      <c r="W1591" s="301"/>
      <c r="X1591" s="301"/>
      <c r="Y1591" s="301"/>
      <c r="Z1591" s="301"/>
      <c r="AA1591" s="301"/>
      <c r="AB1591" s="301"/>
      <c r="AC1591" s="301"/>
      <c r="AD1591" s="301"/>
      <c r="AE1591" s="301"/>
      <c r="AF1591" s="301"/>
      <c r="AG1591" s="301"/>
      <c r="AH1591" s="301"/>
      <c r="AI1591" s="301"/>
    </row>
    <row r="1592" spans="1:35" ht="20.100000000000001" hidden="1" customHeight="1" x14ac:dyDescent="0.2">
      <c r="A1592" s="240">
        <v>690</v>
      </c>
      <c r="B1592" s="309" t="s">
        <v>403</v>
      </c>
      <c r="C1592" s="310" t="s">
        <v>432</v>
      </c>
      <c r="D1592" s="310" t="s">
        <v>427</v>
      </c>
      <c r="E1592" s="309">
        <v>631102.04380967852</v>
      </c>
      <c r="F1592" s="310" t="s">
        <v>879</v>
      </c>
      <c r="G1592" s="244" t="s">
        <v>940</v>
      </c>
      <c r="H1592" s="244" t="s">
        <v>429</v>
      </c>
      <c r="I1592" s="288">
        <v>1</v>
      </c>
      <c r="J1592" s="244" t="s">
        <v>873</v>
      </c>
      <c r="K1592" s="244" t="s">
        <v>89</v>
      </c>
      <c r="L1592" s="244" t="s">
        <v>89</v>
      </c>
      <c r="M1592" s="244">
        <v>1</v>
      </c>
      <c r="N1592" s="244">
        <f t="shared" si="34"/>
        <v>0.78539816339744828</v>
      </c>
      <c r="R1592" s="301"/>
      <c r="S1592" s="301"/>
      <c r="T1592" s="301"/>
      <c r="U1592" s="301"/>
      <c r="V1592" s="301"/>
      <c r="W1592" s="301"/>
      <c r="X1592" s="301"/>
      <c r="Y1592" s="301"/>
      <c r="Z1592" s="301"/>
      <c r="AA1592" s="301"/>
      <c r="AB1592" s="301"/>
      <c r="AC1592" s="301"/>
      <c r="AD1592" s="301"/>
      <c r="AE1592" s="301"/>
      <c r="AF1592" s="301"/>
      <c r="AG1592" s="301"/>
      <c r="AH1592" s="301"/>
      <c r="AI1592" s="301"/>
    </row>
    <row r="1593" spans="1:35" ht="20.100000000000001" hidden="1" customHeight="1" x14ac:dyDescent="0.2">
      <c r="A1593" s="240">
        <v>691</v>
      </c>
      <c r="B1593" s="309" t="s">
        <v>403</v>
      </c>
      <c r="C1593" s="310" t="s">
        <v>432</v>
      </c>
      <c r="D1593" s="310" t="s">
        <v>427</v>
      </c>
      <c r="E1593" s="309">
        <v>631102.83963436086</v>
      </c>
      <c r="F1593" s="310" t="s">
        <v>889</v>
      </c>
      <c r="G1593" s="244" t="s">
        <v>921</v>
      </c>
      <c r="H1593" s="244" t="s">
        <v>429</v>
      </c>
      <c r="I1593" s="288">
        <v>1</v>
      </c>
      <c r="J1593" s="244" t="s">
        <v>873</v>
      </c>
      <c r="K1593" s="244">
        <v>0.3</v>
      </c>
      <c r="L1593" s="244">
        <v>0.9</v>
      </c>
      <c r="M1593" s="244" t="s">
        <v>89</v>
      </c>
      <c r="N1593" s="244">
        <f t="shared" si="34"/>
        <v>0.27</v>
      </c>
      <c r="R1593" s="301"/>
      <c r="S1593" s="301"/>
      <c r="T1593" s="301"/>
      <c r="U1593" s="301"/>
      <c r="V1593" s="301"/>
      <c r="W1593" s="301"/>
      <c r="X1593" s="301"/>
      <c r="Y1593" s="301"/>
      <c r="Z1593" s="301"/>
      <c r="AA1593" s="301"/>
      <c r="AB1593" s="301"/>
      <c r="AC1593" s="301"/>
      <c r="AD1593" s="301"/>
      <c r="AE1593" s="301"/>
      <c r="AF1593" s="301"/>
      <c r="AG1593" s="301"/>
      <c r="AH1593" s="301"/>
      <c r="AI1593" s="301"/>
    </row>
    <row r="1594" spans="1:35" ht="20.100000000000001" hidden="1" customHeight="1" x14ac:dyDescent="0.2">
      <c r="A1594" s="240">
        <v>692</v>
      </c>
      <c r="B1594" s="309" t="s">
        <v>403</v>
      </c>
      <c r="C1594" s="310" t="s">
        <v>426</v>
      </c>
      <c r="D1594" s="310" t="s">
        <v>427</v>
      </c>
      <c r="E1594" s="309">
        <v>631153.83280995477</v>
      </c>
      <c r="F1594" s="310" t="s">
        <v>879</v>
      </c>
      <c r="G1594" s="244" t="s">
        <v>917</v>
      </c>
      <c r="H1594" s="244" t="s">
        <v>429</v>
      </c>
      <c r="I1594" s="288">
        <v>1</v>
      </c>
      <c r="J1594" s="244" t="s">
        <v>873</v>
      </c>
      <c r="K1594" s="244" t="s">
        <v>89</v>
      </c>
      <c r="L1594" s="244" t="s">
        <v>89</v>
      </c>
      <c r="M1594" s="244">
        <v>1</v>
      </c>
      <c r="N1594" s="244">
        <f t="shared" si="34"/>
        <v>0.78539816339744828</v>
      </c>
      <c r="R1594" s="301"/>
      <c r="S1594" s="301"/>
      <c r="T1594" s="301"/>
      <c r="U1594" s="301"/>
      <c r="V1594" s="301"/>
      <c r="W1594" s="301"/>
      <c r="X1594" s="301"/>
      <c r="Y1594" s="301"/>
      <c r="Z1594" s="301"/>
      <c r="AA1594" s="301"/>
      <c r="AB1594" s="301"/>
      <c r="AC1594" s="301"/>
      <c r="AD1594" s="301"/>
      <c r="AE1594" s="301"/>
      <c r="AF1594" s="301"/>
      <c r="AG1594" s="301"/>
      <c r="AH1594" s="301"/>
      <c r="AI1594" s="301"/>
    </row>
    <row r="1595" spans="1:35" ht="20.100000000000001" hidden="1" customHeight="1" x14ac:dyDescent="0.2">
      <c r="A1595" s="240">
        <v>693</v>
      </c>
      <c r="B1595" s="309" t="s">
        <v>403</v>
      </c>
      <c r="C1595" s="310" t="s">
        <v>426</v>
      </c>
      <c r="D1595" s="310" t="s">
        <v>427</v>
      </c>
      <c r="E1595" s="309">
        <v>631277.57816452556</v>
      </c>
      <c r="F1595" s="310" t="s">
        <v>879</v>
      </c>
      <c r="G1595" s="244" t="s">
        <v>917</v>
      </c>
      <c r="H1595" s="244" t="s">
        <v>429</v>
      </c>
      <c r="I1595" s="288">
        <v>2</v>
      </c>
      <c r="J1595" s="244" t="s">
        <v>873</v>
      </c>
      <c r="K1595" s="244" t="s">
        <v>89</v>
      </c>
      <c r="L1595" s="244" t="s">
        <v>89</v>
      </c>
      <c r="M1595" s="244">
        <v>1</v>
      </c>
      <c r="N1595" s="244">
        <f t="shared" si="34"/>
        <v>0.78539816339744828</v>
      </c>
      <c r="R1595" s="301"/>
      <c r="S1595" s="301"/>
      <c r="T1595" s="301"/>
      <c r="U1595" s="301"/>
      <c r="V1595" s="301"/>
      <c r="W1595" s="301"/>
      <c r="X1595" s="301"/>
      <c r="Y1595" s="301"/>
      <c r="Z1595" s="301"/>
      <c r="AA1595" s="301"/>
      <c r="AB1595" s="301"/>
      <c r="AC1595" s="301"/>
      <c r="AD1595" s="301"/>
      <c r="AE1595" s="301"/>
      <c r="AF1595" s="301"/>
      <c r="AG1595" s="301"/>
      <c r="AH1595" s="301"/>
      <c r="AI1595" s="301"/>
    </row>
    <row r="1596" spans="1:35" ht="20.100000000000001" hidden="1" customHeight="1" x14ac:dyDescent="0.2">
      <c r="A1596" s="240">
        <v>694</v>
      </c>
      <c r="B1596" s="309" t="s">
        <v>403</v>
      </c>
      <c r="C1596" s="310" t="s">
        <v>426</v>
      </c>
      <c r="D1596" s="310" t="s">
        <v>427</v>
      </c>
      <c r="E1596" s="309">
        <v>631432.31967762636</v>
      </c>
      <c r="F1596" s="310" t="s">
        <v>871</v>
      </c>
      <c r="G1596" s="244" t="s">
        <v>929</v>
      </c>
      <c r="H1596" s="244" t="s">
        <v>429</v>
      </c>
      <c r="I1596" s="288">
        <v>2</v>
      </c>
      <c r="J1596" s="244" t="s">
        <v>873</v>
      </c>
      <c r="K1596" s="244">
        <v>3</v>
      </c>
      <c r="L1596" s="244">
        <v>1.5</v>
      </c>
      <c r="M1596" s="244" t="s">
        <v>89</v>
      </c>
      <c r="N1596" s="244">
        <f t="shared" si="34"/>
        <v>4.5</v>
      </c>
      <c r="R1596" s="301"/>
      <c r="S1596" s="301"/>
      <c r="T1596" s="301"/>
      <c r="U1596" s="301"/>
      <c r="V1596" s="301"/>
      <c r="W1596" s="301"/>
      <c r="X1596" s="301"/>
      <c r="Y1596" s="301"/>
      <c r="Z1596" s="301"/>
      <c r="AA1596" s="301"/>
      <c r="AB1596" s="301"/>
      <c r="AC1596" s="301"/>
      <c r="AD1596" s="301"/>
      <c r="AE1596" s="301"/>
      <c r="AF1596" s="301"/>
      <c r="AG1596" s="301"/>
      <c r="AH1596" s="301"/>
      <c r="AI1596" s="301"/>
    </row>
    <row r="1597" spans="1:35" ht="20.100000000000001" hidden="1" customHeight="1" x14ac:dyDescent="0.2">
      <c r="A1597" s="240">
        <v>695</v>
      </c>
      <c r="B1597" s="309" t="s">
        <v>403</v>
      </c>
      <c r="C1597" s="310" t="s">
        <v>426</v>
      </c>
      <c r="D1597" s="310" t="s">
        <v>427</v>
      </c>
      <c r="E1597" s="309">
        <v>631556.90207265317</v>
      </c>
      <c r="F1597" s="310" t="s">
        <v>871</v>
      </c>
      <c r="G1597" s="244" t="s">
        <v>929</v>
      </c>
      <c r="H1597" s="244" t="s">
        <v>429</v>
      </c>
      <c r="I1597" s="288">
        <v>2</v>
      </c>
      <c r="J1597" s="244" t="s">
        <v>873</v>
      </c>
      <c r="K1597" s="244">
        <v>2</v>
      </c>
      <c r="L1597" s="244">
        <v>1.5</v>
      </c>
      <c r="M1597" s="244" t="s">
        <v>89</v>
      </c>
      <c r="N1597" s="244">
        <f t="shared" si="34"/>
        <v>3</v>
      </c>
      <c r="R1597" s="301"/>
      <c r="S1597" s="301"/>
      <c r="T1597" s="301"/>
      <c r="U1597" s="301"/>
      <c r="V1597" s="301"/>
      <c r="W1597" s="301"/>
      <c r="X1597" s="301"/>
      <c r="Y1597" s="301"/>
      <c r="Z1597" s="301"/>
      <c r="AA1597" s="301"/>
      <c r="AB1597" s="301"/>
      <c r="AC1597" s="301"/>
      <c r="AD1597" s="301"/>
      <c r="AE1597" s="301"/>
      <c r="AF1597" s="301"/>
      <c r="AG1597" s="301"/>
      <c r="AH1597" s="301"/>
      <c r="AI1597" s="301"/>
    </row>
    <row r="1598" spans="1:35" ht="20.100000000000001" hidden="1" customHeight="1" x14ac:dyDescent="0.2">
      <c r="A1598" s="240">
        <v>696</v>
      </c>
      <c r="B1598" s="309" t="s">
        <v>403</v>
      </c>
      <c r="C1598" s="310" t="s">
        <v>426</v>
      </c>
      <c r="D1598" s="310" t="s">
        <v>427</v>
      </c>
      <c r="E1598" s="309">
        <v>631642.3309052845</v>
      </c>
      <c r="F1598" s="310" t="s">
        <v>871</v>
      </c>
      <c r="G1598" s="244" t="s">
        <v>924</v>
      </c>
      <c r="H1598" s="244" t="s">
        <v>429</v>
      </c>
      <c r="I1598" s="288">
        <v>1</v>
      </c>
      <c r="J1598" s="244" t="s">
        <v>873</v>
      </c>
      <c r="K1598" s="244">
        <v>1</v>
      </c>
      <c r="L1598" s="244">
        <v>1</v>
      </c>
      <c r="M1598" s="244" t="s">
        <v>89</v>
      </c>
      <c r="N1598" s="244">
        <f t="shared" si="34"/>
        <v>1</v>
      </c>
      <c r="R1598" s="301"/>
      <c r="S1598" s="301"/>
      <c r="T1598" s="301"/>
      <c r="U1598" s="301"/>
      <c r="V1598" s="301"/>
      <c r="W1598" s="301"/>
      <c r="X1598" s="301"/>
      <c r="Y1598" s="301"/>
      <c r="Z1598" s="301"/>
      <c r="AA1598" s="301"/>
      <c r="AB1598" s="301"/>
      <c r="AC1598" s="301"/>
      <c r="AD1598" s="301"/>
      <c r="AE1598" s="301"/>
      <c r="AF1598" s="301"/>
      <c r="AG1598" s="301"/>
      <c r="AH1598" s="301"/>
      <c r="AI1598" s="301"/>
    </row>
    <row r="1599" spans="1:35" ht="20.100000000000001" hidden="1" customHeight="1" x14ac:dyDescent="0.2">
      <c r="A1599" s="240">
        <v>697</v>
      </c>
      <c r="B1599" s="309" t="s">
        <v>403</v>
      </c>
      <c r="C1599" s="310" t="s">
        <v>426</v>
      </c>
      <c r="D1599" s="310" t="s">
        <v>427</v>
      </c>
      <c r="E1599" s="309">
        <v>631651.72769993218</v>
      </c>
      <c r="F1599" s="310" t="s">
        <v>879</v>
      </c>
      <c r="G1599" s="244" t="s">
        <v>983</v>
      </c>
      <c r="H1599" s="244" t="s">
        <v>429</v>
      </c>
      <c r="I1599" s="288">
        <v>1</v>
      </c>
      <c r="J1599" s="244" t="s">
        <v>873</v>
      </c>
      <c r="K1599" s="244" t="s">
        <v>89</v>
      </c>
      <c r="L1599" s="244" t="s">
        <v>89</v>
      </c>
      <c r="M1599" s="244">
        <v>1</v>
      </c>
      <c r="N1599" s="244">
        <f t="shared" si="34"/>
        <v>0.78539816339744828</v>
      </c>
      <c r="R1599" s="301"/>
      <c r="S1599" s="301"/>
      <c r="T1599" s="301"/>
      <c r="U1599" s="301"/>
      <c r="V1599" s="301"/>
      <c r="W1599" s="301"/>
      <c r="X1599" s="301"/>
      <c r="Y1599" s="301"/>
      <c r="Z1599" s="301"/>
      <c r="AA1599" s="301"/>
      <c r="AB1599" s="301"/>
      <c r="AC1599" s="301"/>
      <c r="AD1599" s="301"/>
      <c r="AE1599" s="301"/>
      <c r="AF1599" s="301"/>
      <c r="AG1599" s="301"/>
      <c r="AH1599" s="301"/>
      <c r="AI1599" s="301"/>
    </row>
    <row r="1600" spans="1:35" ht="20.100000000000001" hidden="1" customHeight="1" x14ac:dyDescent="0.2">
      <c r="A1600" s="240">
        <v>698</v>
      </c>
      <c r="B1600" s="309" t="s">
        <v>403</v>
      </c>
      <c r="C1600" s="310" t="s">
        <v>426</v>
      </c>
      <c r="D1600" s="310" t="s">
        <v>427</v>
      </c>
      <c r="E1600" s="309">
        <v>631783.38054346223</v>
      </c>
      <c r="F1600" s="310" t="s">
        <v>888</v>
      </c>
      <c r="G1600" s="244" t="s">
        <v>926</v>
      </c>
      <c r="H1600" s="244" t="s">
        <v>429</v>
      </c>
      <c r="I1600" s="288">
        <v>1</v>
      </c>
      <c r="J1600" s="244" t="s">
        <v>873</v>
      </c>
      <c r="K1600" s="244">
        <v>0.5</v>
      </c>
      <c r="L1600" s="244">
        <v>0.8</v>
      </c>
      <c r="M1600" s="244" t="s">
        <v>89</v>
      </c>
      <c r="N1600" s="244">
        <f t="shared" si="34"/>
        <v>0.4</v>
      </c>
      <c r="R1600" s="301"/>
      <c r="S1600" s="301"/>
      <c r="T1600" s="301"/>
      <c r="U1600" s="301"/>
      <c r="V1600" s="301"/>
      <c r="W1600" s="301"/>
      <c r="X1600" s="301"/>
      <c r="Y1600" s="301"/>
      <c r="Z1600" s="301"/>
      <c r="AA1600" s="301"/>
      <c r="AB1600" s="301"/>
      <c r="AC1600" s="301"/>
      <c r="AD1600" s="301"/>
      <c r="AE1600" s="301"/>
      <c r="AF1600" s="301"/>
      <c r="AG1600" s="301"/>
      <c r="AH1600" s="301"/>
      <c r="AI1600" s="301"/>
    </row>
    <row r="1601" spans="1:35" ht="20.100000000000001" hidden="1" customHeight="1" x14ac:dyDescent="0.2">
      <c r="A1601" s="240">
        <v>699</v>
      </c>
      <c r="B1601" s="309" t="s">
        <v>403</v>
      </c>
      <c r="C1601" s="310" t="s">
        <v>432</v>
      </c>
      <c r="D1601" s="310" t="s">
        <v>427</v>
      </c>
      <c r="E1601" s="309">
        <v>632846.01926461665</v>
      </c>
      <c r="F1601" s="310" t="s">
        <v>879</v>
      </c>
      <c r="G1601" s="244" t="s">
        <v>912</v>
      </c>
      <c r="H1601" s="244" t="s">
        <v>429</v>
      </c>
      <c r="I1601" s="288">
        <v>1</v>
      </c>
      <c r="J1601" s="244" t="s">
        <v>873</v>
      </c>
      <c r="K1601" s="244" t="s">
        <v>89</v>
      </c>
      <c r="L1601" s="244" t="s">
        <v>89</v>
      </c>
      <c r="M1601" s="244">
        <v>1</v>
      </c>
      <c r="N1601" s="244">
        <f t="shared" si="34"/>
        <v>0.78539816339744828</v>
      </c>
      <c r="R1601" s="301"/>
      <c r="S1601" s="301"/>
      <c r="T1601" s="301"/>
      <c r="U1601" s="301"/>
      <c r="V1601" s="301"/>
      <c r="W1601" s="301"/>
      <c r="X1601" s="301"/>
      <c r="Y1601" s="301"/>
      <c r="Z1601" s="301"/>
      <c r="AA1601" s="301"/>
      <c r="AB1601" s="301"/>
      <c r="AC1601" s="301"/>
      <c r="AD1601" s="301"/>
      <c r="AE1601" s="301"/>
      <c r="AF1601" s="301"/>
      <c r="AG1601" s="301"/>
      <c r="AH1601" s="301"/>
      <c r="AI1601" s="301"/>
    </row>
    <row r="1602" spans="1:35" ht="20.100000000000001" hidden="1" customHeight="1" x14ac:dyDescent="0.2">
      <c r="A1602" s="240">
        <v>700</v>
      </c>
      <c r="B1602" s="309" t="s">
        <v>403</v>
      </c>
      <c r="C1602" s="310" t="s">
        <v>426</v>
      </c>
      <c r="D1602" s="310" t="s">
        <v>427</v>
      </c>
      <c r="E1602" s="309">
        <v>633055.1308928848</v>
      </c>
      <c r="F1602" s="310" t="s">
        <v>892</v>
      </c>
      <c r="G1602" s="244" t="s">
        <v>982</v>
      </c>
      <c r="H1602" s="244" t="s">
        <v>429</v>
      </c>
      <c r="I1602" s="288">
        <v>1</v>
      </c>
      <c r="J1602" s="244" t="s">
        <v>873</v>
      </c>
      <c r="K1602" s="244">
        <v>0.5</v>
      </c>
      <c r="L1602" s="244">
        <v>0.8</v>
      </c>
      <c r="M1602" s="244" t="s">
        <v>89</v>
      </c>
      <c r="N1602" s="244">
        <f t="shared" si="34"/>
        <v>0.4</v>
      </c>
      <c r="R1602" s="301"/>
      <c r="S1602" s="301"/>
      <c r="T1602" s="301"/>
      <c r="U1602" s="301"/>
      <c r="V1602" s="301"/>
      <c r="W1602" s="301"/>
      <c r="X1602" s="301"/>
      <c r="Y1602" s="301"/>
      <c r="Z1602" s="301"/>
      <c r="AA1602" s="301"/>
      <c r="AB1602" s="301"/>
      <c r="AC1602" s="301"/>
      <c r="AD1602" s="301"/>
      <c r="AE1602" s="301"/>
      <c r="AF1602" s="301"/>
      <c r="AG1602" s="301"/>
      <c r="AH1602" s="301"/>
      <c r="AI1602" s="301"/>
    </row>
    <row r="1603" spans="1:35" ht="20.100000000000001" hidden="1" customHeight="1" x14ac:dyDescent="0.2">
      <c r="A1603" s="240">
        <v>701</v>
      </c>
      <c r="B1603" s="309" t="s">
        <v>403</v>
      </c>
      <c r="C1603" s="310" t="s">
        <v>426</v>
      </c>
      <c r="D1603" s="310" t="s">
        <v>427</v>
      </c>
      <c r="E1603" s="309">
        <v>633074.53923858423</v>
      </c>
      <c r="F1603" s="310" t="s">
        <v>879</v>
      </c>
      <c r="G1603" s="244" t="s">
        <v>983</v>
      </c>
      <c r="H1603" s="244" t="s">
        <v>429</v>
      </c>
      <c r="I1603" s="288">
        <v>1</v>
      </c>
      <c r="J1603" s="244" t="s">
        <v>873</v>
      </c>
      <c r="K1603" s="244" t="s">
        <v>89</v>
      </c>
      <c r="L1603" s="244" t="s">
        <v>89</v>
      </c>
      <c r="M1603" s="244">
        <v>1</v>
      </c>
      <c r="N1603" s="244">
        <f t="shared" si="34"/>
        <v>0.78539816339744828</v>
      </c>
      <c r="R1603" s="301"/>
      <c r="S1603" s="301"/>
      <c r="T1603" s="301"/>
      <c r="U1603" s="301"/>
      <c r="V1603" s="301"/>
      <c r="W1603" s="301"/>
      <c r="X1603" s="301"/>
      <c r="Y1603" s="301"/>
      <c r="Z1603" s="301"/>
      <c r="AA1603" s="301"/>
      <c r="AB1603" s="301"/>
      <c r="AC1603" s="301"/>
      <c r="AD1603" s="301"/>
      <c r="AE1603" s="301"/>
      <c r="AF1603" s="301"/>
      <c r="AG1603" s="301"/>
      <c r="AH1603" s="301"/>
      <c r="AI1603" s="301"/>
    </row>
    <row r="1604" spans="1:35" ht="20.100000000000001" hidden="1" customHeight="1" x14ac:dyDescent="0.2">
      <c r="A1604" s="240">
        <v>702</v>
      </c>
      <c r="B1604" s="309" t="s">
        <v>403</v>
      </c>
      <c r="C1604" s="310" t="s">
        <v>426</v>
      </c>
      <c r="D1604" s="310" t="s">
        <v>427</v>
      </c>
      <c r="E1604" s="309">
        <v>633085.35728072387</v>
      </c>
      <c r="F1604" s="310" t="s">
        <v>897</v>
      </c>
      <c r="G1604" s="244" t="s">
        <v>931</v>
      </c>
      <c r="H1604" s="244" t="s">
        <v>429</v>
      </c>
      <c r="I1604" s="288">
        <v>2</v>
      </c>
      <c r="J1604" s="244" t="s">
        <v>873</v>
      </c>
      <c r="K1604" s="244">
        <v>3.5</v>
      </c>
      <c r="L1604" s="244">
        <v>2.5</v>
      </c>
      <c r="M1604" s="244" t="s">
        <v>89</v>
      </c>
      <c r="N1604" s="244">
        <f t="shared" si="34"/>
        <v>8.75</v>
      </c>
      <c r="R1604" s="301"/>
      <c r="S1604" s="301"/>
      <c r="T1604" s="301"/>
      <c r="U1604" s="301"/>
      <c r="V1604" s="301"/>
      <c r="W1604" s="301"/>
      <c r="X1604" s="301"/>
      <c r="Y1604" s="301"/>
      <c r="Z1604" s="301"/>
      <c r="AA1604" s="301"/>
      <c r="AB1604" s="301"/>
      <c r="AC1604" s="301"/>
      <c r="AD1604" s="301"/>
      <c r="AE1604" s="301"/>
      <c r="AF1604" s="301"/>
      <c r="AG1604" s="301"/>
      <c r="AH1604" s="301"/>
      <c r="AI1604" s="301"/>
    </row>
    <row r="1605" spans="1:35" ht="20.100000000000001" hidden="1" customHeight="1" x14ac:dyDescent="0.2">
      <c r="A1605" s="240">
        <v>703</v>
      </c>
      <c r="B1605" s="309" t="s">
        <v>403</v>
      </c>
      <c r="C1605" s="310" t="s">
        <v>426</v>
      </c>
      <c r="D1605" s="310" t="s">
        <v>427</v>
      </c>
      <c r="E1605" s="309">
        <v>633118.54056514415</v>
      </c>
      <c r="F1605" s="310" t="s">
        <v>888</v>
      </c>
      <c r="G1605" s="244" t="s">
        <v>926</v>
      </c>
      <c r="H1605" s="244" t="s">
        <v>429</v>
      </c>
      <c r="I1605" s="288">
        <v>1</v>
      </c>
      <c r="J1605" s="244" t="s">
        <v>873</v>
      </c>
      <c r="K1605" s="244">
        <v>0.5</v>
      </c>
      <c r="L1605" s="244">
        <v>0.8</v>
      </c>
      <c r="M1605" s="244" t="s">
        <v>89</v>
      </c>
      <c r="N1605" s="244">
        <f t="shared" si="34"/>
        <v>0.4</v>
      </c>
      <c r="R1605" s="301"/>
      <c r="S1605" s="301"/>
      <c r="T1605" s="301"/>
      <c r="U1605" s="301"/>
      <c r="V1605" s="301"/>
      <c r="W1605" s="301"/>
      <c r="X1605" s="301"/>
      <c r="Y1605" s="301"/>
      <c r="Z1605" s="301"/>
      <c r="AA1605" s="301"/>
      <c r="AB1605" s="301"/>
      <c r="AC1605" s="301"/>
      <c r="AD1605" s="301"/>
      <c r="AE1605" s="301"/>
      <c r="AF1605" s="301"/>
      <c r="AG1605" s="301"/>
      <c r="AH1605" s="301"/>
      <c r="AI1605" s="301"/>
    </row>
    <row r="1606" spans="1:35" ht="20.100000000000001" hidden="1" customHeight="1" x14ac:dyDescent="0.2">
      <c r="A1606" s="240">
        <v>704</v>
      </c>
      <c r="B1606" s="309" t="s">
        <v>403</v>
      </c>
      <c r="C1606" s="310" t="s">
        <v>426</v>
      </c>
      <c r="D1606" s="310" t="s">
        <v>1000</v>
      </c>
      <c r="E1606" s="309">
        <v>569729.33510131843</v>
      </c>
      <c r="F1606" s="310" t="s">
        <v>880</v>
      </c>
      <c r="G1606" s="244" t="s">
        <v>915</v>
      </c>
      <c r="H1606" s="244" t="s">
        <v>429</v>
      </c>
      <c r="I1606" s="288">
        <v>1</v>
      </c>
      <c r="J1606" s="244" t="s">
        <v>919</v>
      </c>
      <c r="K1606" s="244">
        <v>0.5</v>
      </c>
      <c r="L1606" s="244">
        <v>0.6</v>
      </c>
      <c r="M1606" s="244" t="s">
        <v>89</v>
      </c>
      <c r="N1606" s="244">
        <f t="shared" si="34"/>
        <v>0.3</v>
      </c>
      <c r="R1606" s="301"/>
      <c r="S1606" s="301"/>
      <c r="T1606" s="301"/>
      <c r="U1606" s="301"/>
      <c r="V1606" s="301"/>
      <c r="W1606" s="301"/>
      <c r="X1606" s="301"/>
      <c r="Y1606" s="301"/>
      <c r="Z1606" s="301"/>
      <c r="AA1606" s="301"/>
      <c r="AB1606" s="301"/>
      <c r="AC1606" s="301"/>
      <c r="AD1606" s="301"/>
      <c r="AE1606" s="301"/>
      <c r="AF1606" s="301"/>
      <c r="AG1606" s="301"/>
      <c r="AH1606" s="301"/>
      <c r="AI1606" s="301"/>
    </row>
    <row r="1607" spans="1:35" ht="20.100000000000001" hidden="1" customHeight="1" x14ac:dyDescent="0.2">
      <c r="A1607" s="240">
        <v>705</v>
      </c>
      <c r="B1607" s="309" t="s">
        <v>403</v>
      </c>
      <c r="C1607" s="310" t="s">
        <v>426</v>
      </c>
      <c r="D1607" s="310" t="s">
        <v>1000</v>
      </c>
      <c r="E1607" s="309">
        <v>569737.94967728306</v>
      </c>
      <c r="F1607" s="310" t="s">
        <v>880</v>
      </c>
      <c r="G1607" s="244" t="s">
        <v>915</v>
      </c>
      <c r="H1607" s="244" t="s">
        <v>429</v>
      </c>
      <c r="I1607" s="288">
        <v>1</v>
      </c>
      <c r="J1607" s="244" t="s">
        <v>919</v>
      </c>
      <c r="K1607" s="244">
        <v>0.5</v>
      </c>
      <c r="L1607" s="244">
        <v>0.6</v>
      </c>
      <c r="M1607" s="244" t="s">
        <v>89</v>
      </c>
      <c r="N1607" s="244">
        <f t="shared" si="34"/>
        <v>0.3</v>
      </c>
      <c r="R1607" s="301"/>
      <c r="S1607" s="301"/>
      <c r="T1607" s="301"/>
      <c r="U1607" s="301"/>
      <c r="V1607" s="301"/>
      <c r="W1607" s="301"/>
      <c r="X1607" s="301"/>
      <c r="Y1607" s="301"/>
      <c r="Z1607" s="301"/>
      <c r="AA1607" s="301"/>
      <c r="AB1607" s="301"/>
      <c r="AC1607" s="301"/>
      <c r="AD1607" s="301"/>
      <c r="AE1607" s="301"/>
      <c r="AF1607" s="301"/>
      <c r="AG1607" s="301"/>
      <c r="AH1607" s="301"/>
      <c r="AI1607" s="301"/>
    </row>
    <row r="1608" spans="1:35" ht="20.100000000000001" hidden="1" customHeight="1" x14ac:dyDescent="0.2">
      <c r="A1608" s="240">
        <v>706</v>
      </c>
      <c r="B1608" s="309" t="s">
        <v>403</v>
      </c>
      <c r="C1608" s="310" t="s">
        <v>432</v>
      </c>
      <c r="D1608" s="310" t="s">
        <v>1000</v>
      </c>
      <c r="E1608" s="309">
        <v>569738.93643766979</v>
      </c>
      <c r="F1608" s="310" t="s">
        <v>880</v>
      </c>
      <c r="G1608" s="244" t="s">
        <v>915</v>
      </c>
      <c r="H1608" s="244" t="s">
        <v>429</v>
      </c>
      <c r="I1608" s="288">
        <v>1</v>
      </c>
      <c r="J1608" s="244" t="s">
        <v>919</v>
      </c>
      <c r="K1608" s="244">
        <v>0.5</v>
      </c>
      <c r="L1608" s="244">
        <v>0.6</v>
      </c>
      <c r="M1608" s="244" t="s">
        <v>89</v>
      </c>
      <c r="N1608" s="244">
        <f t="shared" si="34"/>
        <v>0.3</v>
      </c>
      <c r="R1608" s="301"/>
      <c r="S1608" s="301"/>
      <c r="T1608" s="301"/>
      <c r="U1608" s="301"/>
      <c r="V1608" s="301"/>
      <c r="W1608" s="301"/>
      <c r="X1608" s="301"/>
      <c r="Y1608" s="301"/>
      <c r="Z1608" s="301"/>
      <c r="AA1608" s="301"/>
      <c r="AB1608" s="301"/>
      <c r="AC1608" s="301"/>
      <c r="AD1608" s="301"/>
      <c r="AE1608" s="301"/>
      <c r="AF1608" s="301"/>
      <c r="AG1608" s="301"/>
      <c r="AH1608" s="301"/>
      <c r="AI1608" s="301"/>
    </row>
    <row r="1609" spans="1:35" ht="20.100000000000001" hidden="1" customHeight="1" x14ac:dyDescent="0.2">
      <c r="A1609" s="240">
        <v>707</v>
      </c>
      <c r="B1609" s="309" t="s">
        <v>403</v>
      </c>
      <c r="C1609" s="310" t="s">
        <v>426</v>
      </c>
      <c r="D1609" s="310" t="s">
        <v>1000</v>
      </c>
      <c r="E1609" s="309">
        <v>569746.73541168647</v>
      </c>
      <c r="F1609" s="310" t="s">
        <v>880</v>
      </c>
      <c r="G1609" s="244" t="s">
        <v>915</v>
      </c>
      <c r="H1609" s="244" t="s">
        <v>429</v>
      </c>
      <c r="I1609" s="288">
        <v>1</v>
      </c>
      <c r="J1609" s="244" t="s">
        <v>919</v>
      </c>
      <c r="K1609" s="244">
        <v>0.5</v>
      </c>
      <c r="L1609" s="244">
        <v>0.6</v>
      </c>
      <c r="M1609" s="244" t="s">
        <v>89</v>
      </c>
      <c r="N1609" s="244">
        <f t="shared" si="34"/>
        <v>0.3</v>
      </c>
      <c r="R1609" s="301"/>
      <c r="S1609" s="301"/>
      <c r="T1609" s="301"/>
      <c r="U1609" s="301"/>
      <c r="V1609" s="301"/>
      <c r="W1609" s="301"/>
      <c r="X1609" s="301"/>
      <c r="Y1609" s="301"/>
      <c r="Z1609" s="301"/>
      <c r="AA1609" s="301"/>
      <c r="AB1609" s="301"/>
      <c r="AC1609" s="301"/>
      <c r="AD1609" s="301"/>
      <c r="AE1609" s="301"/>
      <c r="AF1609" s="301"/>
      <c r="AG1609" s="301"/>
      <c r="AH1609" s="301"/>
      <c r="AI1609" s="301"/>
    </row>
    <row r="1610" spans="1:35" ht="20.100000000000001" hidden="1" customHeight="1" x14ac:dyDescent="0.2">
      <c r="A1610" s="240">
        <v>708</v>
      </c>
      <c r="B1610" s="309" t="s">
        <v>403</v>
      </c>
      <c r="C1610" s="310" t="s">
        <v>432</v>
      </c>
      <c r="D1610" s="310" t="s">
        <v>1000</v>
      </c>
      <c r="E1610" s="309">
        <v>569749.27658650535</v>
      </c>
      <c r="F1610" s="310" t="s">
        <v>880</v>
      </c>
      <c r="G1610" s="244" t="s">
        <v>915</v>
      </c>
      <c r="H1610" s="244" t="s">
        <v>429</v>
      </c>
      <c r="I1610" s="288">
        <v>1</v>
      </c>
      <c r="J1610" s="244" t="s">
        <v>919</v>
      </c>
      <c r="K1610" s="244">
        <v>0.5</v>
      </c>
      <c r="L1610" s="244">
        <v>0.6</v>
      </c>
      <c r="M1610" s="244" t="s">
        <v>89</v>
      </c>
      <c r="N1610" s="244">
        <f t="shared" ref="N1610:N1673" si="35">IF(M1610="",K1610*L1610,IF(G1610="R-1",K1610*L1610,IF(LEFT(G1610,1)="R",PI()*((M1610^2)/4),K1610*L1610)))</f>
        <v>0.3</v>
      </c>
      <c r="R1610" s="301"/>
      <c r="S1610" s="301"/>
      <c r="T1610" s="301"/>
      <c r="U1610" s="301"/>
      <c r="V1610" s="301"/>
      <c r="W1610" s="301"/>
      <c r="X1610" s="301"/>
      <c r="Y1610" s="301"/>
      <c r="Z1610" s="301"/>
      <c r="AA1610" s="301"/>
      <c r="AB1610" s="301"/>
      <c r="AC1610" s="301"/>
      <c r="AD1610" s="301"/>
      <c r="AE1610" s="301"/>
      <c r="AF1610" s="301"/>
      <c r="AG1610" s="301"/>
      <c r="AH1610" s="301"/>
      <c r="AI1610" s="301"/>
    </row>
    <row r="1611" spans="1:35" ht="20.100000000000001" hidden="1" customHeight="1" x14ac:dyDescent="0.2">
      <c r="A1611" s="240">
        <v>709</v>
      </c>
      <c r="B1611" s="309" t="s">
        <v>403</v>
      </c>
      <c r="C1611" s="310" t="s">
        <v>426</v>
      </c>
      <c r="D1611" s="310" t="s">
        <v>1000</v>
      </c>
      <c r="E1611" s="309">
        <v>569755.98976072238</v>
      </c>
      <c r="F1611" s="310" t="s">
        <v>880</v>
      </c>
      <c r="G1611" s="244" t="s">
        <v>915</v>
      </c>
      <c r="H1611" s="244" t="s">
        <v>429</v>
      </c>
      <c r="I1611" s="288">
        <v>1</v>
      </c>
      <c r="J1611" s="244" t="s">
        <v>919</v>
      </c>
      <c r="K1611" s="244">
        <v>0.5</v>
      </c>
      <c r="L1611" s="244">
        <v>0.6</v>
      </c>
      <c r="M1611" s="244" t="s">
        <v>89</v>
      </c>
      <c r="N1611" s="244">
        <f t="shared" si="35"/>
        <v>0.3</v>
      </c>
      <c r="R1611" s="301"/>
      <c r="S1611" s="301"/>
      <c r="T1611" s="301"/>
      <c r="U1611" s="301"/>
      <c r="V1611" s="301"/>
      <c r="W1611" s="301"/>
      <c r="X1611" s="301"/>
      <c r="Y1611" s="301"/>
      <c r="Z1611" s="301"/>
      <c r="AA1611" s="301"/>
      <c r="AB1611" s="301"/>
      <c r="AC1611" s="301"/>
      <c r="AD1611" s="301"/>
      <c r="AE1611" s="301"/>
      <c r="AF1611" s="301"/>
      <c r="AG1611" s="301"/>
      <c r="AH1611" s="301"/>
      <c r="AI1611" s="301"/>
    </row>
    <row r="1612" spans="1:35" ht="20.100000000000001" hidden="1" customHeight="1" x14ac:dyDescent="0.2">
      <c r="A1612" s="240">
        <v>710</v>
      </c>
      <c r="B1612" s="309" t="s">
        <v>403</v>
      </c>
      <c r="C1612" s="310" t="s">
        <v>432</v>
      </c>
      <c r="D1612" s="310" t="s">
        <v>1000</v>
      </c>
      <c r="E1612" s="309">
        <v>569756.43573483266</v>
      </c>
      <c r="F1612" s="310" t="s">
        <v>880</v>
      </c>
      <c r="G1612" s="244" t="s">
        <v>915</v>
      </c>
      <c r="H1612" s="244" t="s">
        <v>429</v>
      </c>
      <c r="I1612" s="288">
        <v>1</v>
      </c>
      <c r="J1612" s="244" t="s">
        <v>919</v>
      </c>
      <c r="K1612" s="244">
        <v>0.5</v>
      </c>
      <c r="L1612" s="244">
        <v>0.6</v>
      </c>
      <c r="M1612" s="244" t="s">
        <v>89</v>
      </c>
      <c r="N1612" s="244">
        <f t="shared" si="35"/>
        <v>0.3</v>
      </c>
      <c r="R1612" s="301"/>
      <c r="S1612" s="301"/>
      <c r="T1612" s="301"/>
      <c r="U1612" s="301"/>
      <c r="V1612" s="301"/>
      <c r="W1612" s="301"/>
      <c r="X1612" s="301"/>
      <c r="Y1612" s="301"/>
      <c r="Z1612" s="301"/>
      <c r="AA1612" s="301"/>
      <c r="AB1612" s="301"/>
      <c r="AC1612" s="301"/>
      <c r="AD1612" s="301"/>
      <c r="AE1612" s="301"/>
      <c r="AF1612" s="301"/>
      <c r="AG1612" s="301"/>
      <c r="AH1612" s="301"/>
      <c r="AI1612" s="301"/>
    </row>
    <row r="1613" spans="1:35" ht="20.100000000000001" hidden="1" customHeight="1" x14ac:dyDescent="0.2">
      <c r="A1613" s="240">
        <v>711</v>
      </c>
      <c r="B1613" s="309" t="s">
        <v>403</v>
      </c>
      <c r="C1613" s="310" t="s">
        <v>426</v>
      </c>
      <c r="D1613" s="310" t="s">
        <v>1000</v>
      </c>
      <c r="E1613" s="309">
        <v>569764.41507598304</v>
      </c>
      <c r="F1613" s="310" t="s">
        <v>880</v>
      </c>
      <c r="G1613" s="244" t="s">
        <v>915</v>
      </c>
      <c r="H1613" s="244" t="s">
        <v>429</v>
      </c>
      <c r="I1613" s="288">
        <v>1</v>
      </c>
      <c r="J1613" s="244" t="s">
        <v>919</v>
      </c>
      <c r="K1613" s="244">
        <v>0.5</v>
      </c>
      <c r="L1613" s="244">
        <v>0.6</v>
      </c>
      <c r="M1613" s="244" t="s">
        <v>89</v>
      </c>
      <c r="N1613" s="244">
        <f t="shared" si="35"/>
        <v>0.3</v>
      </c>
      <c r="R1613" s="301"/>
      <c r="S1613" s="301"/>
      <c r="T1613" s="301"/>
      <c r="U1613" s="301"/>
      <c r="V1613" s="301"/>
      <c r="W1613" s="301"/>
      <c r="X1613" s="301"/>
      <c r="Y1613" s="301"/>
      <c r="Z1613" s="301"/>
      <c r="AA1613" s="301"/>
      <c r="AB1613" s="301"/>
      <c r="AC1613" s="301"/>
      <c r="AD1613" s="301"/>
      <c r="AE1613" s="301"/>
      <c r="AF1613" s="301"/>
      <c r="AG1613" s="301"/>
      <c r="AH1613" s="301"/>
      <c r="AI1613" s="301"/>
    </row>
    <row r="1614" spans="1:35" ht="20.100000000000001" hidden="1" customHeight="1" x14ac:dyDescent="0.2">
      <c r="A1614" s="240">
        <v>712</v>
      </c>
      <c r="B1614" s="309" t="s">
        <v>403</v>
      </c>
      <c r="C1614" s="310" t="s">
        <v>432</v>
      </c>
      <c r="D1614" s="310" t="s">
        <v>1000</v>
      </c>
      <c r="E1614" s="309">
        <v>569768.44748799084</v>
      </c>
      <c r="F1614" s="310" t="s">
        <v>880</v>
      </c>
      <c r="G1614" s="244" t="s">
        <v>915</v>
      </c>
      <c r="H1614" s="244" t="s">
        <v>429</v>
      </c>
      <c r="I1614" s="288">
        <v>1</v>
      </c>
      <c r="J1614" s="244" t="s">
        <v>919</v>
      </c>
      <c r="K1614" s="244">
        <v>0.5</v>
      </c>
      <c r="L1614" s="244">
        <v>0.6</v>
      </c>
      <c r="M1614" s="244" t="s">
        <v>89</v>
      </c>
      <c r="N1614" s="244">
        <f t="shared" si="35"/>
        <v>0.3</v>
      </c>
      <c r="R1614" s="301"/>
      <c r="S1614" s="301"/>
      <c r="T1614" s="301"/>
      <c r="U1614" s="301"/>
      <c r="V1614" s="301"/>
      <c r="W1614" s="301"/>
      <c r="X1614" s="301"/>
      <c r="Y1614" s="301"/>
      <c r="Z1614" s="301"/>
      <c r="AA1614" s="301"/>
      <c r="AB1614" s="301"/>
      <c r="AC1614" s="301"/>
      <c r="AD1614" s="301"/>
      <c r="AE1614" s="301"/>
      <c r="AF1614" s="301"/>
      <c r="AG1614" s="301"/>
      <c r="AH1614" s="301"/>
      <c r="AI1614" s="301"/>
    </row>
    <row r="1615" spans="1:35" ht="20.100000000000001" hidden="1" customHeight="1" x14ac:dyDescent="0.2">
      <c r="A1615" s="240">
        <v>713</v>
      </c>
      <c r="B1615" s="309" t="s">
        <v>403</v>
      </c>
      <c r="C1615" s="310" t="s">
        <v>426</v>
      </c>
      <c r="D1615" s="310" t="s">
        <v>1000</v>
      </c>
      <c r="E1615" s="309">
        <v>569773.39453956706</v>
      </c>
      <c r="F1615" s="310" t="s">
        <v>880</v>
      </c>
      <c r="G1615" s="244" t="s">
        <v>915</v>
      </c>
      <c r="H1615" s="244" t="s">
        <v>429</v>
      </c>
      <c r="I1615" s="288">
        <v>1</v>
      </c>
      <c r="J1615" s="244" t="s">
        <v>919</v>
      </c>
      <c r="K1615" s="244">
        <v>0.5</v>
      </c>
      <c r="L1615" s="244">
        <v>0.6</v>
      </c>
      <c r="M1615" s="244" t="s">
        <v>89</v>
      </c>
      <c r="N1615" s="244">
        <f t="shared" si="35"/>
        <v>0.3</v>
      </c>
      <c r="R1615" s="301"/>
      <c r="S1615" s="301"/>
      <c r="T1615" s="301"/>
      <c r="U1615" s="301"/>
      <c r="V1615" s="301"/>
      <c r="W1615" s="301"/>
      <c r="X1615" s="301"/>
      <c r="Y1615" s="301"/>
      <c r="Z1615" s="301"/>
      <c r="AA1615" s="301"/>
      <c r="AB1615" s="301"/>
      <c r="AC1615" s="301"/>
      <c r="AD1615" s="301"/>
      <c r="AE1615" s="301"/>
      <c r="AF1615" s="301"/>
      <c r="AG1615" s="301"/>
      <c r="AH1615" s="301"/>
      <c r="AI1615" s="301"/>
    </row>
    <row r="1616" spans="1:35" ht="20.100000000000001" hidden="1" customHeight="1" x14ac:dyDescent="0.2">
      <c r="A1616" s="240">
        <v>714</v>
      </c>
      <c r="B1616" s="309" t="s">
        <v>403</v>
      </c>
      <c r="C1616" s="310" t="s">
        <v>432</v>
      </c>
      <c r="D1616" s="310" t="s">
        <v>1000</v>
      </c>
      <c r="E1616" s="309">
        <v>569779.03539891541</v>
      </c>
      <c r="F1616" s="310" t="s">
        <v>880</v>
      </c>
      <c r="G1616" s="244" t="s">
        <v>915</v>
      </c>
      <c r="H1616" s="244" t="s">
        <v>429</v>
      </c>
      <c r="I1616" s="288">
        <v>1</v>
      </c>
      <c r="J1616" s="244" t="s">
        <v>919</v>
      </c>
      <c r="K1616" s="244">
        <v>0.5</v>
      </c>
      <c r="L1616" s="244">
        <v>0.6</v>
      </c>
      <c r="M1616" s="244" t="s">
        <v>89</v>
      </c>
      <c r="N1616" s="244">
        <f t="shared" si="35"/>
        <v>0.3</v>
      </c>
      <c r="R1616" s="301"/>
      <c r="S1616" s="301"/>
      <c r="T1616" s="301"/>
      <c r="U1616" s="301"/>
      <c r="V1616" s="301"/>
      <c r="W1616" s="301"/>
      <c r="X1616" s="301"/>
      <c r="Y1616" s="301"/>
      <c r="Z1616" s="301"/>
      <c r="AA1616" s="301"/>
      <c r="AB1616" s="301"/>
      <c r="AC1616" s="301"/>
      <c r="AD1616" s="301"/>
      <c r="AE1616" s="301"/>
      <c r="AF1616" s="301"/>
      <c r="AG1616" s="301"/>
      <c r="AH1616" s="301"/>
      <c r="AI1616" s="301"/>
    </row>
    <row r="1617" spans="1:35" ht="20.100000000000001" hidden="1" customHeight="1" x14ac:dyDescent="0.2">
      <c r="A1617" s="240">
        <v>715</v>
      </c>
      <c r="B1617" s="309" t="s">
        <v>403</v>
      </c>
      <c r="C1617" s="310" t="s">
        <v>426</v>
      </c>
      <c r="D1617" s="310" t="s">
        <v>1000</v>
      </c>
      <c r="E1617" s="309">
        <v>569783.01832240785</v>
      </c>
      <c r="F1617" s="310" t="s">
        <v>880</v>
      </c>
      <c r="G1617" s="244" t="s">
        <v>915</v>
      </c>
      <c r="H1617" s="244" t="s">
        <v>429</v>
      </c>
      <c r="I1617" s="288">
        <v>1</v>
      </c>
      <c r="J1617" s="244" t="s">
        <v>919</v>
      </c>
      <c r="K1617" s="244">
        <v>0.5</v>
      </c>
      <c r="L1617" s="244">
        <v>0.6</v>
      </c>
      <c r="M1617" s="244" t="s">
        <v>89</v>
      </c>
      <c r="N1617" s="244">
        <f t="shared" si="35"/>
        <v>0.3</v>
      </c>
      <c r="R1617" s="301"/>
      <c r="S1617" s="301"/>
      <c r="T1617" s="301"/>
      <c r="U1617" s="301"/>
      <c r="V1617" s="301"/>
      <c r="W1617" s="301"/>
      <c r="X1617" s="301"/>
      <c r="Y1617" s="301"/>
      <c r="Z1617" s="301"/>
      <c r="AA1617" s="301"/>
      <c r="AB1617" s="301"/>
      <c r="AC1617" s="301"/>
      <c r="AD1617" s="301"/>
      <c r="AE1617" s="301"/>
      <c r="AF1617" s="301"/>
      <c r="AG1617" s="301"/>
      <c r="AH1617" s="301"/>
      <c r="AI1617" s="301"/>
    </row>
    <row r="1618" spans="1:35" ht="20.100000000000001" hidden="1" customHeight="1" x14ac:dyDescent="0.2">
      <c r="A1618" s="240">
        <v>716</v>
      </c>
      <c r="B1618" s="309" t="s">
        <v>403</v>
      </c>
      <c r="C1618" s="310" t="s">
        <v>432</v>
      </c>
      <c r="D1618" s="310" t="s">
        <v>1000</v>
      </c>
      <c r="E1618" s="309">
        <v>569789.19532292394</v>
      </c>
      <c r="F1618" s="310" t="s">
        <v>880</v>
      </c>
      <c r="G1618" s="244" t="s">
        <v>915</v>
      </c>
      <c r="H1618" s="244" t="s">
        <v>429</v>
      </c>
      <c r="I1618" s="288">
        <v>1</v>
      </c>
      <c r="J1618" s="244" t="s">
        <v>919</v>
      </c>
      <c r="K1618" s="244">
        <v>0.5</v>
      </c>
      <c r="L1618" s="244">
        <v>0.6</v>
      </c>
      <c r="M1618" s="244" t="s">
        <v>89</v>
      </c>
      <c r="N1618" s="244">
        <f t="shared" si="35"/>
        <v>0.3</v>
      </c>
      <c r="R1618" s="301"/>
      <c r="S1618" s="301"/>
      <c r="T1618" s="301"/>
      <c r="U1618" s="301"/>
      <c r="V1618" s="301"/>
      <c r="W1618" s="301"/>
      <c r="X1618" s="301"/>
      <c r="Y1618" s="301"/>
      <c r="Z1618" s="301"/>
      <c r="AA1618" s="301"/>
      <c r="AB1618" s="301"/>
      <c r="AC1618" s="301"/>
      <c r="AD1618" s="301"/>
      <c r="AE1618" s="301"/>
      <c r="AF1618" s="301"/>
      <c r="AG1618" s="301"/>
      <c r="AH1618" s="301"/>
      <c r="AI1618" s="301"/>
    </row>
    <row r="1619" spans="1:35" ht="20.100000000000001" hidden="1" customHeight="1" x14ac:dyDescent="0.2">
      <c r="A1619" s="240">
        <v>717</v>
      </c>
      <c r="B1619" s="309" t="s">
        <v>403</v>
      </c>
      <c r="C1619" s="310" t="s">
        <v>426</v>
      </c>
      <c r="D1619" s="310" t="s">
        <v>1000</v>
      </c>
      <c r="E1619" s="309">
        <v>569961.24245520111</v>
      </c>
      <c r="F1619" s="310" t="s">
        <v>880</v>
      </c>
      <c r="G1619" s="244" t="s">
        <v>915</v>
      </c>
      <c r="H1619" s="244" t="s">
        <v>429</v>
      </c>
      <c r="I1619" s="288">
        <v>1</v>
      </c>
      <c r="J1619" s="244" t="s">
        <v>919</v>
      </c>
      <c r="K1619" s="244">
        <v>0.5</v>
      </c>
      <c r="L1619" s="244">
        <v>0.6</v>
      </c>
      <c r="M1619" s="244" t="s">
        <v>89</v>
      </c>
      <c r="N1619" s="244">
        <f t="shared" si="35"/>
        <v>0.3</v>
      </c>
      <c r="R1619" s="301"/>
      <c r="S1619" s="301"/>
      <c r="T1619" s="301"/>
      <c r="U1619" s="301"/>
      <c r="V1619" s="301"/>
      <c r="W1619" s="301"/>
      <c r="X1619" s="301"/>
      <c r="Y1619" s="301"/>
      <c r="Z1619" s="301"/>
      <c r="AA1619" s="301"/>
      <c r="AB1619" s="301"/>
      <c r="AC1619" s="301"/>
      <c r="AD1619" s="301"/>
      <c r="AE1619" s="301"/>
      <c r="AF1619" s="301"/>
      <c r="AG1619" s="301"/>
      <c r="AH1619" s="301"/>
      <c r="AI1619" s="301"/>
    </row>
    <row r="1620" spans="1:35" ht="20.100000000000001" hidden="1" customHeight="1" x14ac:dyDescent="0.2">
      <c r="A1620" s="240">
        <v>718</v>
      </c>
      <c r="B1620" s="309" t="s">
        <v>403</v>
      </c>
      <c r="C1620" s="310" t="s">
        <v>426</v>
      </c>
      <c r="D1620" s="310" t="s">
        <v>1000</v>
      </c>
      <c r="E1620" s="309">
        <v>569970.89770211536</v>
      </c>
      <c r="F1620" s="310" t="s">
        <v>880</v>
      </c>
      <c r="G1620" s="244" t="s">
        <v>915</v>
      </c>
      <c r="H1620" s="244" t="s">
        <v>429</v>
      </c>
      <c r="I1620" s="288">
        <v>1</v>
      </c>
      <c r="J1620" s="244" t="s">
        <v>919</v>
      </c>
      <c r="K1620" s="244">
        <v>0.5</v>
      </c>
      <c r="L1620" s="244">
        <v>0.6</v>
      </c>
      <c r="M1620" s="244" t="s">
        <v>89</v>
      </c>
      <c r="N1620" s="244">
        <f t="shared" si="35"/>
        <v>0.3</v>
      </c>
      <c r="R1620" s="301"/>
      <c r="S1620" s="301"/>
      <c r="T1620" s="301"/>
      <c r="U1620" s="301"/>
      <c r="V1620" s="301"/>
      <c r="W1620" s="301"/>
      <c r="X1620" s="301"/>
      <c r="Y1620" s="301"/>
      <c r="Z1620" s="301"/>
      <c r="AA1620" s="301"/>
      <c r="AB1620" s="301"/>
      <c r="AC1620" s="301"/>
      <c r="AD1620" s="301"/>
      <c r="AE1620" s="301"/>
      <c r="AF1620" s="301"/>
      <c r="AG1620" s="301"/>
      <c r="AH1620" s="301"/>
      <c r="AI1620" s="301"/>
    </row>
    <row r="1621" spans="1:35" ht="20.100000000000001" hidden="1" customHeight="1" x14ac:dyDescent="0.2">
      <c r="A1621" s="240">
        <v>719</v>
      </c>
      <c r="B1621" s="309" t="s">
        <v>403</v>
      </c>
      <c r="C1621" s="310" t="s">
        <v>426</v>
      </c>
      <c r="D1621" s="310" t="s">
        <v>1000</v>
      </c>
      <c r="E1621" s="309">
        <v>569980.56207143469</v>
      </c>
      <c r="F1621" s="310" t="s">
        <v>880</v>
      </c>
      <c r="G1621" s="244" t="s">
        <v>915</v>
      </c>
      <c r="H1621" s="244" t="s">
        <v>429</v>
      </c>
      <c r="I1621" s="288">
        <v>1</v>
      </c>
      <c r="J1621" s="244" t="s">
        <v>919</v>
      </c>
      <c r="K1621" s="244">
        <v>0.5</v>
      </c>
      <c r="L1621" s="244">
        <v>0.6</v>
      </c>
      <c r="M1621" s="244" t="s">
        <v>89</v>
      </c>
      <c r="N1621" s="244">
        <f t="shared" si="35"/>
        <v>0.3</v>
      </c>
      <c r="R1621" s="301"/>
      <c r="S1621" s="301"/>
      <c r="T1621" s="301"/>
      <c r="U1621" s="301"/>
      <c r="V1621" s="301"/>
      <c r="W1621" s="301"/>
      <c r="X1621" s="301"/>
      <c r="Y1621" s="301"/>
      <c r="Z1621" s="301"/>
      <c r="AA1621" s="301"/>
      <c r="AB1621" s="301"/>
      <c r="AC1621" s="301"/>
      <c r="AD1621" s="301"/>
      <c r="AE1621" s="301"/>
      <c r="AF1621" s="301"/>
      <c r="AG1621" s="301"/>
      <c r="AH1621" s="301"/>
      <c r="AI1621" s="301"/>
    </row>
    <row r="1622" spans="1:35" ht="20.100000000000001" hidden="1" customHeight="1" x14ac:dyDescent="0.2">
      <c r="A1622" s="240">
        <v>720</v>
      </c>
      <c r="B1622" s="309" t="s">
        <v>403</v>
      </c>
      <c r="C1622" s="310" t="s">
        <v>426</v>
      </c>
      <c r="D1622" s="310" t="s">
        <v>1000</v>
      </c>
      <c r="E1622" s="309">
        <v>569989.40637921076</v>
      </c>
      <c r="F1622" s="310" t="s">
        <v>880</v>
      </c>
      <c r="G1622" s="244" t="s">
        <v>915</v>
      </c>
      <c r="H1622" s="244" t="s">
        <v>429</v>
      </c>
      <c r="I1622" s="288">
        <v>1</v>
      </c>
      <c r="J1622" s="244" t="s">
        <v>919</v>
      </c>
      <c r="K1622" s="244">
        <v>0.5</v>
      </c>
      <c r="L1622" s="244">
        <v>0.6</v>
      </c>
      <c r="M1622" s="244" t="s">
        <v>89</v>
      </c>
      <c r="N1622" s="244">
        <f t="shared" si="35"/>
        <v>0.3</v>
      </c>
      <c r="R1622" s="301"/>
      <c r="S1622" s="301"/>
      <c r="T1622" s="301"/>
      <c r="U1622" s="301"/>
      <c r="V1622" s="301"/>
      <c r="W1622" s="301"/>
      <c r="X1622" s="301"/>
      <c r="Y1622" s="301"/>
      <c r="Z1622" s="301"/>
      <c r="AA1622" s="301"/>
      <c r="AB1622" s="301"/>
      <c r="AC1622" s="301"/>
      <c r="AD1622" s="301"/>
      <c r="AE1622" s="301"/>
      <c r="AF1622" s="301"/>
      <c r="AG1622" s="301"/>
      <c r="AH1622" s="301"/>
      <c r="AI1622" s="301"/>
    </row>
    <row r="1623" spans="1:35" ht="20.100000000000001" hidden="1" customHeight="1" x14ac:dyDescent="0.2">
      <c r="A1623" s="240">
        <v>721</v>
      </c>
      <c r="B1623" s="309" t="s">
        <v>403</v>
      </c>
      <c r="C1623" s="310" t="s">
        <v>426</v>
      </c>
      <c r="D1623" s="310" t="s">
        <v>1000</v>
      </c>
      <c r="E1623" s="309">
        <v>570001.18370062369</v>
      </c>
      <c r="F1623" s="310" t="s">
        <v>880</v>
      </c>
      <c r="G1623" s="244" t="s">
        <v>915</v>
      </c>
      <c r="H1623" s="244" t="s">
        <v>429</v>
      </c>
      <c r="I1623" s="288">
        <v>1</v>
      </c>
      <c r="J1623" s="244" t="s">
        <v>919</v>
      </c>
      <c r="K1623" s="244">
        <v>0.5</v>
      </c>
      <c r="L1623" s="244">
        <v>0.6</v>
      </c>
      <c r="M1623" s="244" t="s">
        <v>89</v>
      </c>
      <c r="N1623" s="244">
        <f t="shared" si="35"/>
        <v>0.3</v>
      </c>
      <c r="R1623" s="301"/>
      <c r="S1623" s="301"/>
      <c r="T1623" s="301"/>
      <c r="U1623" s="301"/>
      <c r="V1623" s="301"/>
      <c r="W1623" s="301"/>
      <c r="X1623" s="301"/>
      <c r="Y1623" s="301"/>
      <c r="Z1623" s="301"/>
      <c r="AA1623" s="301"/>
      <c r="AB1623" s="301"/>
      <c r="AC1623" s="301"/>
      <c r="AD1623" s="301"/>
      <c r="AE1623" s="301"/>
      <c r="AF1623" s="301"/>
      <c r="AG1623" s="301"/>
      <c r="AH1623" s="301"/>
      <c r="AI1623" s="301"/>
    </row>
    <row r="1624" spans="1:35" ht="20.100000000000001" hidden="1" customHeight="1" x14ac:dyDescent="0.2">
      <c r="A1624" s="240">
        <v>722</v>
      </c>
      <c r="B1624" s="309" t="s">
        <v>403</v>
      </c>
      <c r="C1624" s="310" t="s">
        <v>426</v>
      </c>
      <c r="D1624" s="310" t="s">
        <v>1000</v>
      </c>
      <c r="E1624" s="309">
        <v>570011.00578004518</v>
      </c>
      <c r="F1624" s="310" t="s">
        <v>880</v>
      </c>
      <c r="G1624" s="244" t="s">
        <v>915</v>
      </c>
      <c r="H1624" s="244" t="s">
        <v>429</v>
      </c>
      <c r="I1624" s="288">
        <v>1</v>
      </c>
      <c r="J1624" s="244" t="s">
        <v>919</v>
      </c>
      <c r="K1624" s="244">
        <v>0.5</v>
      </c>
      <c r="L1624" s="244">
        <v>0.6</v>
      </c>
      <c r="M1624" s="244" t="s">
        <v>89</v>
      </c>
      <c r="N1624" s="244">
        <f t="shared" si="35"/>
        <v>0.3</v>
      </c>
      <c r="R1624" s="301"/>
      <c r="S1624" s="301"/>
      <c r="T1624" s="301"/>
      <c r="U1624" s="301"/>
      <c r="V1624" s="301"/>
      <c r="W1624" s="301"/>
      <c r="X1624" s="301"/>
      <c r="Y1624" s="301"/>
      <c r="Z1624" s="301"/>
      <c r="AA1624" s="301"/>
      <c r="AB1624" s="301"/>
      <c r="AC1624" s="301"/>
      <c r="AD1624" s="301"/>
      <c r="AE1624" s="301"/>
      <c r="AF1624" s="301"/>
      <c r="AG1624" s="301"/>
      <c r="AH1624" s="301"/>
      <c r="AI1624" s="301"/>
    </row>
    <row r="1625" spans="1:35" ht="20.100000000000001" hidden="1" customHeight="1" x14ac:dyDescent="0.2">
      <c r="A1625" s="240">
        <v>723</v>
      </c>
      <c r="B1625" s="309" t="s">
        <v>403</v>
      </c>
      <c r="C1625" s="310" t="s">
        <v>426</v>
      </c>
      <c r="D1625" s="310" t="s">
        <v>1000</v>
      </c>
      <c r="E1625" s="309">
        <v>570020.63403827522</v>
      </c>
      <c r="F1625" s="310" t="s">
        <v>880</v>
      </c>
      <c r="G1625" s="244" t="s">
        <v>915</v>
      </c>
      <c r="H1625" s="244" t="s">
        <v>429</v>
      </c>
      <c r="I1625" s="288">
        <v>1</v>
      </c>
      <c r="J1625" s="244" t="s">
        <v>919</v>
      </c>
      <c r="K1625" s="244">
        <v>0.5</v>
      </c>
      <c r="L1625" s="244">
        <v>0.6</v>
      </c>
      <c r="M1625" s="244" t="s">
        <v>89</v>
      </c>
      <c r="N1625" s="244">
        <f t="shared" si="35"/>
        <v>0.3</v>
      </c>
      <c r="R1625" s="301"/>
      <c r="S1625" s="301"/>
      <c r="T1625" s="301"/>
      <c r="U1625" s="301"/>
      <c r="V1625" s="301"/>
      <c r="W1625" s="301"/>
      <c r="X1625" s="301"/>
      <c r="Y1625" s="301"/>
      <c r="Z1625" s="301"/>
      <c r="AA1625" s="301"/>
      <c r="AB1625" s="301"/>
      <c r="AC1625" s="301"/>
      <c r="AD1625" s="301"/>
      <c r="AE1625" s="301"/>
      <c r="AF1625" s="301"/>
      <c r="AG1625" s="301"/>
      <c r="AH1625" s="301"/>
      <c r="AI1625" s="301"/>
    </row>
    <row r="1626" spans="1:35" ht="20.100000000000001" hidden="1" customHeight="1" x14ac:dyDescent="0.2">
      <c r="A1626" s="240">
        <v>724</v>
      </c>
      <c r="B1626" s="309" t="s">
        <v>403</v>
      </c>
      <c r="C1626" s="310" t="s">
        <v>426</v>
      </c>
      <c r="D1626" s="310" t="s">
        <v>1000</v>
      </c>
      <c r="E1626" s="309">
        <v>570030.69028032268</v>
      </c>
      <c r="F1626" s="310" t="s">
        <v>880</v>
      </c>
      <c r="G1626" s="244" t="s">
        <v>915</v>
      </c>
      <c r="H1626" s="244" t="s">
        <v>429</v>
      </c>
      <c r="I1626" s="288">
        <v>1</v>
      </c>
      <c r="J1626" s="244" t="s">
        <v>919</v>
      </c>
      <c r="K1626" s="244">
        <v>0.5</v>
      </c>
      <c r="L1626" s="244">
        <v>0.6</v>
      </c>
      <c r="M1626" s="244" t="s">
        <v>89</v>
      </c>
      <c r="N1626" s="244">
        <f t="shared" si="35"/>
        <v>0.3</v>
      </c>
      <c r="R1626" s="301"/>
      <c r="S1626" s="301"/>
      <c r="T1626" s="301"/>
      <c r="U1626" s="301"/>
      <c r="V1626" s="301"/>
      <c r="W1626" s="301"/>
      <c r="X1626" s="301"/>
      <c r="Y1626" s="301"/>
      <c r="Z1626" s="301"/>
      <c r="AA1626" s="301"/>
      <c r="AB1626" s="301"/>
      <c r="AC1626" s="301"/>
      <c r="AD1626" s="301"/>
      <c r="AE1626" s="301"/>
      <c r="AF1626" s="301"/>
      <c r="AG1626" s="301"/>
      <c r="AH1626" s="301"/>
      <c r="AI1626" s="301"/>
    </row>
    <row r="1627" spans="1:35" ht="20.100000000000001" hidden="1" customHeight="1" x14ac:dyDescent="0.2">
      <c r="A1627" s="240">
        <v>725</v>
      </c>
      <c r="B1627" s="309" t="s">
        <v>403</v>
      </c>
      <c r="C1627" s="310" t="s">
        <v>426</v>
      </c>
      <c r="D1627" s="310" t="s">
        <v>1000</v>
      </c>
      <c r="E1627" s="309">
        <v>570040.62498867023</v>
      </c>
      <c r="F1627" s="310" t="s">
        <v>880</v>
      </c>
      <c r="G1627" s="244" t="s">
        <v>915</v>
      </c>
      <c r="H1627" s="244" t="s">
        <v>429</v>
      </c>
      <c r="I1627" s="288">
        <v>1</v>
      </c>
      <c r="J1627" s="244" t="s">
        <v>919</v>
      </c>
      <c r="K1627" s="244">
        <v>0.5</v>
      </c>
      <c r="L1627" s="244">
        <v>0.6</v>
      </c>
      <c r="M1627" s="244" t="s">
        <v>89</v>
      </c>
      <c r="N1627" s="244">
        <f t="shared" si="35"/>
        <v>0.3</v>
      </c>
      <c r="R1627" s="301"/>
      <c r="S1627" s="301"/>
      <c r="T1627" s="301"/>
      <c r="U1627" s="301"/>
      <c r="V1627" s="301"/>
      <c r="W1627" s="301"/>
      <c r="X1627" s="301"/>
      <c r="Y1627" s="301"/>
      <c r="Z1627" s="301"/>
      <c r="AA1627" s="301"/>
      <c r="AB1627" s="301"/>
      <c r="AC1627" s="301"/>
      <c r="AD1627" s="301"/>
      <c r="AE1627" s="301"/>
      <c r="AF1627" s="301"/>
      <c r="AG1627" s="301"/>
      <c r="AH1627" s="301"/>
      <c r="AI1627" s="301"/>
    </row>
    <row r="1628" spans="1:35" ht="20.100000000000001" hidden="1" customHeight="1" x14ac:dyDescent="0.2">
      <c r="A1628" s="240">
        <v>726</v>
      </c>
      <c r="B1628" s="309" t="s">
        <v>403</v>
      </c>
      <c r="C1628" s="310" t="s">
        <v>426</v>
      </c>
      <c r="D1628" s="310" t="s">
        <v>1000</v>
      </c>
      <c r="E1628" s="309">
        <v>570049.64045560034</v>
      </c>
      <c r="F1628" s="310" t="s">
        <v>880</v>
      </c>
      <c r="G1628" s="244" t="s">
        <v>915</v>
      </c>
      <c r="H1628" s="244" t="s">
        <v>429</v>
      </c>
      <c r="I1628" s="288">
        <v>1</v>
      </c>
      <c r="J1628" s="244" t="s">
        <v>919</v>
      </c>
      <c r="K1628" s="244">
        <v>0.5</v>
      </c>
      <c r="L1628" s="244">
        <v>0.6</v>
      </c>
      <c r="M1628" s="244" t="s">
        <v>89</v>
      </c>
      <c r="N1628" s="244">
        <f t="shared" si="35"/>
        <v>0.3</v>
      </c>
      <c r="R1628" s="301"/>
      <c r="S1628" s="301"/>
      <c r="T1628" s="301"/>
      <c r="U1628" s="301"/>
      <c r="V1628" s="301"/>
      <c r="W1628" s="301"/>
      <c r="X1628" s="301"/>
      <c r="Y1628" s="301"/>
      <c r="Z1628" s="301"/>
      <c r="AA1628" s="301"/>
      <c r="AB1628" s="301"/>
      <c r="AC1628" s="301"/>
      <c r="AD1628" s="301"/>
      <c r="AE1628" s="301"/>
      <c r="AF1628" s="301"/>
      <c r="AG1628" s="301"/>
      <c r="AH1628" s="301"/>
      <c r="AI1628" s="301"/>
    </row>
    <row r="1629" spans="1:35" ht="20.100000000000001" hidden="1" customHeight="1" x14ac:dyDescent="0.2">
      <c r="A1629" s="240">
        <v>727</v>
      </c>
      <c r="B1629" s="309" t="s">
        <v>403</v>
      </c>
      <c r="C1629" s="310" t="s">
        <v>426</v>
      </c>
      <c r="D1629" s="310" t="s">
        <v>1000</v>
      </c>
      <c r="E1629" s="309">
        <v>570057.4575419554</v>
      </c>
      <c r="F1629" s="310" t="s">
        <v>880</v>
      </c>
      <c r="G1629" s="244" t="s">
        <v>915</v>
      </c>
      <c r="H1629" s="244" t="s">
        <v>429</v>
      </c>
      <c r="I1629" s="288">
        <v>1</v>
      </c>
      <c r="J1629" s="244" t="s">
        <v>919</v>
      </c>
      <c r="K1629" s="244">
        <v>0.5</v>
      </c>
      <c r="L1629" s="244">
        <v>0.6</v>
      </c>
      <c r="M1629" s="244" t="s">
        <v>89</v>
      </c>
      <c r="N1629" s="244">
        <f t="shared" si="35"/>
        <v>0.3</v>
      </c>
      <c r="R1629" s="301"/>
      <c r="S1629" s="301"/>
      <c r="T1629" s="301"/>
      <c r="U1629" s="301"/>
      <c r="V1629" s="301"/>
      <c r="W1629" s="301"/>
      <c r="X1629" s="301"/>
      <c r="Y1629" s="301"/>
      <c r="Z1629" s="301"/>
      <c r="AA1629" s="301"/>
      <c r="AB1629" s="301"/>
      <c r="AC1629" s="301"/>
      <c r="AD1629" s="301"/>
      <c r="AE1629" s="301"/>
      <c r="AF1629" s="301"/>
      <c r="AG1629" s="301"/>
      <c r="AH1629" s="301"/>
      <c r="AI1629" s="301"/>
    </row>
    <row r="1630" spans="1:35" ht="20.100000000000001" hidden="1" customHeight="1" x14ac:dyDescent="0.2">
      <c r="A1630" s="240">
        <v>728</v>
      </c>
      <c r="B1630" s="309" t="s">
        <v>403</v>
      </c>
      <c r="C1630" s="310" t="s">
        <v>426</v>
      </c>
      <c r="D1630" s="310" t="s">
        <v>1000</v>
      </c>
      <c r="E1630" s="309">
        <v>570066.96865939931</v>
      </c>
      <c r="F1630" s="310" t="s">
        <v>880</v>
      </c>
      <c r="G1630" s="244" t="s">
        <v>915</v>
      </c>
      <c r="H1630" s="244" t="s">
        <v>429</v>
      </c>
      <c r="I1630" s="288">
        <v>1</v>
      </c>
      <c r="J1630" s="244" t="s">
        <v>919</v>
      </c>
      <c r="K1630" s="244">
        <v>0.5</v>
      </c>
      <c r="L1630" s="244">
        <v>0.6</v>
      </c>
      <c r="M1630" s="244" t="s">
        <v>89</v>
      </c>
      <c r="N1630" s="244">
        <f t="shared" si="35"/>
        <v>0.3</v>
      </c>
      <c r="R1630" s="301"/>
      <c r="S1630" s="301"/>
      <c r="T1630" s="301"/>
      <c r="U1630" s="301"/>
      <c r="V1630" s="301"/>
      <c r="W1630" s="301"/>
      <c r="X1630" s="301"/>
      <c r="Y1630" s="301"/>
      <c r="Z1630" s="301"/>
      <c r="AA1630" s="301"/>
      <c r="AB1630" s="301"/>
      <c r="AC1630" s="301"/>
      <c r="AD1630" s="301"/>
      <c r="AE1630" s="301"/>
      <c r="AF1630" s="301"/>
      <c r="AG1630" s="301"/>
      <c r="AH1630" s="301"/>
      <c r="AI1630" s="301"/>
    </row>
    <row r="1631" spans="1:35" ht="20.100000000000001" hidden="1" customHeight="1" x14ac:dyDescent="0.2">
      <c r="A1631" s="240">
        <v>729</v>
      </c>
      <c r="B1631" s="309" t="s">
        <v>403</v>
      </c>
      <c r="C1631" s="310" t="s">
        <v>426</v>
      </c>
      <c r="D1631" s="310" t="s">
        <v>1000</v>
      </c>
      <c r="E1631" s="309">
        <v>570076.53382453055</v>
      </c>
      <c r="F1631" s="310" t="s">
        <v>880</v>
      </c>
      <c r="G1631" s="244" t="s">
        <v>915</v>
      </c>
      <c r="H1631" s="244" t="s">
        <v>429</v>
      </c>
      <c r="I1631" s="288">
        <v>1</v>
      </c>
      <c r="J1631" s="244" t="s">
        <v>919</v>
      </c>
      <c r="K1631" s="244">
        <v>0.5</v>
      </c>
      <c r="L1631" s="244">
        <v>0.6</v>
      </c>
      <c r="M1631" s="244" t="s">
        <v>89</v>
      </c>
      <c r="N1631" s="244">
        <f t="shared" si="35"/>
        <v>0.3</v>
      </c>
      <c r="R1631" s="301"/>
      <c r="S1631" s="301"/>
      <c r="T1631" s="301"/>
      <c r="U1631" s="301"/>
      <c r="V1631" s="301"/>
      <c r="W1631" s="301"/>
      <c r="X1631" s="301"/>
      <c r="Y1631" s="301"/>
      <c r="Z1631" s="301"/>
      <c r="AA1631" s="301"/>
      <c r="AB1631" s="301"/>
      <c r="AC1631" s="301"/>
      <c r="AD1631" s="301"/>
      <c r="AE1631" s="301"/>
      <c r="AF1631" s="301"/>
      <c r="AG1631" s="301"/>
      <c r="AH1631" s="301"/>
      <c r="AI1631" s="301"/>
    </row>
    <row r="1632" spans="1:35" ht="20.100000000000001" hidden="1" customHeight="1" x14ac:dyDescent="0.2">
      <c r="A1632" s="240">
        <v>730</v>
      </c>
      <c r="B1632" s="309" t="s">
        <v>403</v>
      </c>
      <c r="C1632" s="310" t="s">
        <v>426</v>
      </c>
      <c r="D1632" s="310" t="s">
        <v>1000</v>
      </c>
      <c r="E1632" s="309">
        <v>570085.06268325972</v>
      </c>
      <c r="F1632" s="310" t="s">
        <v>880</v>
      </c>
      <c r="G1632" s="244" t="s">
        <v>915</v>
      </c>
      <c r="H1632" s="244" t="s">
        <v>429</v>
      </c>
      <c r="I1632" s="288">
        <v>1</v>
      </c>
      <c r="J1632" s="244" t="s">
        <v>919</v>
      </c>
      <c r="K1632" s="244">
        <v>0.5</v>
      </c>
      <c r="L1632" s="244">
        <v>0.6</v>
      </c>
      <c r="M1632" s="244" t="s">
        <v>89</v>
      </c>
      <c r="N1632" s="244">
        <f t="shared" si="35"/>
        <v>0.3</v>
      </c>
      <c r="R1632" s="301"/>
      <c r="S1632" s="301"/>
      <c r="T1632" s="301"/>
      <c r="U1632" s="301"/>
      <c r="V1632" s="301"/>
      <c r="W1632" s="301"/>
      <c r="X1632" s="301"/>
      <c r="Y1632" s="301"/>
      <c r="Z1632" s="301"/>
      <c r="AA1632" s="301"/>
      <c r="AB1632" s="301"/>
      <c r="AC1632" s="301"/>
      <c r="AD1632" s="301"/>
      <c r="AE1632" s="301"/>
      <c r="AF1632" s="301"/>
      <c r="AG1632" s="301"/>
      <c r="AH1632" s="301"/>
      <c r="AI1632" s="301"/>
    </row>
    <row r="1633" spans="1:35" ht="20.100000000000001" hidden="1" customHeight="1" x14ac:dyDescent="0.2">
      <c r="A1633" s="240">
        <v>731</v>
      </c>
      <c r="B1633" s="309" t="s">
        <v>403</v>
      </c>
      <c r="C1633" s="310" t="s">
        <v>432</v>
      </c>
      <c r="D1633" s="310" t="s">
        <v>1000</v>
      </c>
      <c r="E1633" s="309">
        <v>570955.52929389453</v>
      </c>
      <c r="F1633" s="310" t="s">
        <v>880</v>
      </c>
      <c r="G1633" s="244" t="s">
        <v>915</v>
      </c>
      <c r="H1633" s="244" t="s">
        <v>429</v>
      </c>
      <c r="I1633" s="288">
        <v>1</v>
      </c>
      <c r="J1633" s="244" t="s">
        <v>919</v>
      </c>
      <c r="K1633" s="244">
        <v>0.5</v>
      </c>
      <c r="L1633" s="244">
        <v>0.6</v>
      </c>
      <c r="M1633" s="244" t="s">
        <v>89</v>
      </c>
      <c r="N1633" s="244">
        <f t="shared" si="35"/>
        <v>0.3</v>
      </c>
      <c r="R1633" s="301"/>
      <c r="S1633" s="301"/>
      <c r="T1633" s="301"/>
      <c r="U1633" s="301"/>
      <c r="V1633" s="301"/>
      <c r="W1633" s="301"/>
      <c r="X1633" s="301"/>
      <c r="Y1633" s="301"/>
      <c r="Z1633" s="301"/>
      <c r="AA1633" s="301"/>
      <c r="AB1633" s="301"/>
      <c r="AC1633" s="301"/>
      <c r="AD1633" s="301"/>
      <c r="AE1633" s="301"/>
      <c r="AF1633" s="301"/>
      <c r="AG1633" s="301"/>
      <c r="AH1633" s="301"/>
      <c r="AI1633" s="301"/>
    </row>
    <row r="1634" spans="1:35" ht="20.100000000000001" hidden="1" customHeight="1" x14ac:dyDescent="0.2">
      <c r="A1634" s="240">
        <v>732</v>
      </c>
      <c r="B1634" s="309" t="s">
        <v>403</v>
      </c>
      <c r="C1634" s="310" t="s">
        <v>432</v>
      </c>
      <c r="D1634" s="310" t="s">
        <v>1000</v>
      </c>
      <c r="E1634" s="309">
        <v>570991.53303884342</v>
      </c>
      <c r="F1634" s="310" t="s">
        <v>880</v>
      </c>
      <c r="G1634" s="244" t="s">
        <v>915</v>
      </c>
      <c r="H1634" s="244" t="s">
        <v>429</v>
      </c>
      <c r="I1634" s="288">
        <v>1</v>
      </c>
      <c r="J1634" s="244" t="s">
        <v>919</v>
      </c>
      <c r="K1634" s="244">
        <v>0.5</v>
      </c>
      <c r="L1634" s="244">
        <v>0.6</v>
      </c>
      <c r="M1634" s="244" t="s">
        <v>89</v>
      </c>
      <c r="N1634" s="244">
        <f t="shared" si="35"/>
        <v>0.3</v>
      </c>
      <c r="R1634" s="301"/>
      <c r="S1634" s="301"/>
      <c r="T1634" s="301"/>
      <c r="U1634" s="301"/>
      <c r="V1634" s="301"/>
      <c r="W1634" s="301"/>
      <c r="X1634" s="301"/>
      <c r="Y1634" s="301"/>
      <c r="Z1634" s="301"/>
      <c r="AA1634" s="301"/>
      <c r="AB1634" s="301"/>
      <c r="AC1634" s="301"/>
      <c r="AD1634" s="301"/>
      <c r="AE1634" s="301"/>
      <c r="AF1634" s="301"/>
      <c r="AG1634" s="301"/>
      <c r="AH1634" s="301"/>
      <c r="AI1634" s="301"/>
    </row>
    <row r="1635" spans="1:35" ht="20.100000000000001" hidden="1" customHeight="1" x14ac:dyDescent="0.2">
      <c r="A1635" s="240">
        <v>733</v>
      </c>
      <c r="B1635" s="309" t="s">
        <v>403</v>
      </c>
      <c r="C1635" s="310" t="s">
        <v>432</v>
      </c>
      <c r="D1635" s="310" t="s">
        <v>1000</v>
      </c>
      <c r="E1635" s="309">
        <v>571001.33173523925</v>
      </c>
      <c r="F1635" s="310" t="s">
        <v>880</v>
      </c>
      <c r="G1635" s="244" t="s">
        <v>915</v>
      </c>
      <c r="H1635" s="244" t="s">
        <v>429</v>
      </c>
      <c r="I1635" s="288">
        <v>1</v>
      </c>
      <c r="J1635" s="244" t="s">
        <v>919</v>
      </c>
      <c r="K1635" s="244">
        <v>0.5</v>
      </c>
      <c r="L1635" s="244">
        <v>0.6</v>
      </c>
      <c r="M1635" s="244" t="s">
        <v>89</v>
      </c>
      <c r="N1635" s="244">
        <f t="shared" si="35"/>
        <v>0.3</v>
      </c>
      <c r="R1635" s="301"/>
      <c r="S1635" s="301"/>
      <c r="T1635" s="301"/>
      <c r="U1635" s="301"/>
      <c r="V1635" s="301"/>
      <c r="W1635" s="301"/>
      <c r="X1635" s="301"/>
      <c r="Y1635" s="301"/>
      <c r="Z1635" s="301"/>
      <c r="AA1635" s="301"/>
      <c r="AB1635" s="301"/>
      <c r="AC1635" s="301"/>
      <c r="AD1635" s="301"/>
      <c r="AE1635" s="301"/>
      <c r="AF1635" s="301"/>
      <c r="AG1635" s="301"/>
      <c r="AH1635" s="301"/>
      <c r="AI1635" s="301"/>
    </row>
    <row r="1636" spans="1:35" ht="20.100000000000001" hidden="1" customHeight="1" x14ac:dyDescent="0.2">
      <c r="A1636" s="240">
        <v>734</v>
      </c>
      <c r="B1636" s="309" t="s">
        <v>403</v>
      </c>
      <c r="C1636" s="310" t="s">
        <v>432</v>
      </c>
      <c r="D1636" s="310" t="s">
        <v>1000</v>
      </c>
      <c r="E1636" s="309">
        <v>571009.21593095467</v>
      </c>
      <c r="F1636" s="310" t="s">
        <v>880</v>
      </c>
      <c r="G1636" s="244" t="s">
        <v>915</v>
      </c>
      <c r="H1636" s="244" t="s">
        <v>429</v>
      </c>
      <c r="I1636" s="288">
        <v>1</v>
      </c>
      <c r="J1636" s="244" t="s">
        <v>919</v>
      </c>
      <c r="K1636" s="244">
        <v>0.5</v>
      </c>
      <c r="L1636" s="244">
        <v>0.6</v>
      </c>
      <c r="M1636" s="244" t="s">
        <v>89</v>
      </c>
      <c r="N1636" s="244">
        <f t="shared" si="35"/>
        <v>0.3</v>
      </c>
      <c r="R1636" s="301"/>
      <c r="S1636" s="301"/>
      <c r="T1636" s="301"/>
      <c r="U1636" s="301"/>
      <c r="V1636" s="301"/>
      <c r="W1636" s="301"/>
      <c r="X1636" s="301"/>
      <c r="Y1636" s="301"/>
      <c r="Z1636" s="301"/>
      <c r="AA1636" s="301"/>
      <c r="AB1636" s="301"/>
      <c r="AC1636" s="301"/>
      <c r="AD1636" s="301"/>
      <c r="AE1636" s="301"/>
      <c r="AF1636" s="301"/>
      <c r="AG1636" s="301"/>
      <c r="AH1636" s="301"/>
      <c r="AI1636" s="301"/>
    </row>
    <row r="1637" spans="1:35" ht="20.100000000000001" hidden="1" customHeight="1" x14ac:dyDescent="0.2">
      <c r="A1637" s="240">
        <v>735</v>
      </c>
      <c r="B1637" s="309" t="s">
        <v>403</v>
      </c>
      <c r="C1637" s="310" t="s">
        <v>432</v>
      </c>
      <c r="D1637" s="310" t="s">
        <v>1000</v>
      </c>
      <c r="E1637" s="309">
        <v>571019.42187138135</v>
      </c>
      <c r="F1637" s="310" t="s">
        <v>880</v>
      </c>
      <c r="G1637" s="244" t="s">
        <v>915</v>
      </c>
      <c r="H1637" s="244" t="s">
        <v>429</v>
      </c>
      <c r="I1637" s="288">
        <v>1</v>
      </c>
      <c r="J1637" s="244" t="s">
        <v>919</v>
      </c>
      <c r="K1637" s="244">
        <v>0.5</v>
      </c>
      <c r="L1637" s="244">
        <v>0.6</v>
      </c>
      <c r="M1637" s="244" t="s">
        <v>89</v>
      </c>
      <c r="N1637" s="244">
        <f t="shared" si="35"/>
        <v>0.3</v>
      </c>
      <c r="R1637" s="301"/>
      <c r="S1637" s="301"/>
      <c r="T1637" s="301"/>
      <c r="U1637" s="301"/>
      <c r="V1637" s="301"/>
      <c r="W1637" s="301"/>
      <c r="X1637" s="301"/>
      <c r="Y1637" s="301"/>
      <c r="Z1637" s="301"/>
      <c r="AA1637" s="301"/>
      <c r="AB1637" s="301"/>
      <c r="AC1637" s="301"/>
      <c r="AD1637" s="301"/>
      <c r="AE1637" s="301"/>
      <c r="AF1637" s="301"/>
      <c r="AG1637" s="301"/>
      <c r="AH1637" s="301"/>
      <c r="AI1637" s="301"/>
    </row>
    <row r="1638" spans="1:35" ht="20.100000000000001" hidden="1" customHeight="1" x14ac:dyDescent="0.2">
      <c r="A1638" s="240">
        <v>736</v>
      </c>
      <c r="B1638" s="309" t="s">
        <v>403</v>
      </c>
      <c r="C1638" s="310" t="s">
        <v>432</v>
      </c>
      <c r="D1638" s="310" t="s">
        <v>1000</v>
      </c>
      <c r="E1638" s="309">
        <v>571026.71322390286</v>
      </c>
      <c r="F1638" s="310" t="s">
        <v>880</v>
      </c>
      <c r="G1638" s="244" t="s">
        <v>915</v>
      </c>
      <c r="H1638" s="244" t="s">
        <v>429</v>
      </c>
      <c r="I1638" s="288">
        <v>1</v>
      </c>
      <c r="J1638" s="244" t="s">
        <v>919</v>
      </c>
      <c r="K1638" s="244">
        <v>0.5</v>
      </c>
      <c r="L1638" s="244">
        <v>0.6</v>
      </c>
      <c r="M1638" s="244" t="s">
        <v>89</v>
      </c>
      <c r="N1638" s="244">
        <f t="shared" si="35"/>
        <v>0.3</v>
      </c>
      <c r="R1638" s="301"/>
      <c r="S1638" s="301"/>
      <c r="T1638" s="301"/>
      <c r="U1638" s="301"/>
      <c r="V1638" s="301"/>
      <c r="W1638" s="301"/>
      <c r="X1638" s="301"/>
      <c r="Y1638" s="301"/>
      <c r="Z1638" s="301"/>
      <c r="AA1638" s="301"/>
      <c r="AB1638" s="301"/>
      <c r="AC1638" s="301"/>
      <c r="AD1638" s="301"/>
      <c r="AE1638" s="301"/>
      <c r="AF1638" s="301"/>
      <c r="AG1638" s="301"/>
      <c r="AH1638" s="301"/>
      <c r="AI1638" s="301"/>
    </row>
    <row r="1639" spans="1:35" ht="20.100000000000001" hidden="1" customHeight="1" x14ac:dyDescent="0.2">
      <c r="A1639" s="240">
        <v>737</v>
      </c>
      <c r="B1639" s="309" t="s">
        <v>403</v>
      </c>
      <c r="C1639" s="310" t="s">
        <v>432</v>
      </c>
      <c r="D1639" s="310" t="s">
        <v>1000</v>
      </c>
      <c r="E1639" s="309">
        <v>571027.6861899884</v>
      </c>
      <c r="F1639" s="310" t="s">
        <v>880</v>
      </c>
      <c r="G1639" s="244" t="s">
        <v>915</v>
      </c>
      <c r="H1639" s="244" t="s">
        <v>429</v>
      </c>
      <c r="I1639" s="288">
        <v>1</v>
      </c>
      <c r="J1639" s="244" t="s">
        <v>919</v>
      </c>
      <c r="K1639" s="244">
        <v>0.5</v>
      </c>
      <c r="L1639" s="244">
        <v>0.6</v>
      </c>
      <c r="M1639" s="244" t="s">
        <v>89</v>
      </c>
      <c r="N1639" s="244">
        <f t="shared" si="35"/>
        <v>0.3</v>
      </c>
      <c r="R1639" s="301"/>
      <c r="S1639" s="301"/>
      <c r="T1639" s="301"/>
      <c r="U1639" s="301"/>
      <c r="V1639" s="301"/>
      <c r="W1639" s="301"/>
      <c r="X1639" s="301"/>
      <c r="Y1639" s="301"/>
      <c r="Z1639" s="301"/>
      <c r="AA1639" s="301"/>
      <c r="AB1639" s="301"/>
      <c r="AC1639" s="301"/>
      <c r="AD1639" s="301"/>
      <c r="AE1639" s="301"/>
      <c r="AF1639" s="301"/>
      <c r="AG1639" s="301"/>
      <c r="AH1639" s="301"/>
      <c r="AI1639" s="301"/>
    </row>
    <row r="1640" spans="1:35" ht="20.100000000000001" hidden="1" customHeight="1" x14ac:dyDescent="0.2">
      <c r="A1640" s="240">
        <v>738</v>
      </c>
      <c r="B1640" s="309" t="s">
        <v>403</v>
      </c>
      <c r="C1640" s="310" t="s">
        <v>432</v>
      </c>
      <c r="D1640" s="310" t="s">
        <v>1000</v>
      </c>
      <c r="E1640" s="309">
        <v>571027.88999410602</v>
      </c>
      <c r="F1640" s="310" t="s">
        <v>880</v>
      </c>
      <c r="G1640" s="244" t="s">
        <v>915</v>
      </c>
      <c r="H1640" s="244" t="s">
        <v>429</v>
      </c>
      <c r="I1640" s="288">
        <v>1</v>
      </c>
      <c r="J1640" s="244" t="s">
        <v>919</v>
      </c>
      <c r="K1640" s="244">
        <v>0.5</v>
      </c>
      <c r="L1640" s="244">
        <v>0.6</v>
      </c>
      <c r="M1640" s="244" t="s">
        <v>89</v>
      </c>
      <c r="N1640" s="244">
        <f t="shared" si="35"/>
        <v>0.3</v>
      </c>
      <c r="R1640" s="301"/>
      <c r="S1640" s="301"/>
      <c r="T1640" s="301"/>
      <c r="U1640" s="301"/>
      <c r="V1640" s="301"/>
      <c r="W1640" s="301"/>
      <c r="X1640" s="301"/>
      <c r="Y1640" s="301"/>
      <c r="Z1640" s="301"/>
      <c r="AA1640" s="301"/>
      <c r="AB1640" s="301"/>
      <c r="AC1640" s="301"/>
      <c r="AD1640" s="301"/>
      <c r="AE1640" s="301"/>
      <c r="AF1640" s="301"/>
      <c r="AG1640" s="301"/>
      <c r="AH1640" s="301"/>
      <c r="AI1640" s="301"/>
    </row>
    <row r="1641" spans="1:35" ht="20.100000000000001" hidden="1" customHeight="1" x14ac:dyDescent="0.2">
      <c r="A1641" s="240">
        <v>739</v>
      </c>
      <c r="B1641" s="309" t="s">
        <v>403</v>
      </c>
      <c r="C1641" s="310" t="s">
        <v>432</v>
      </c>
      <c r="D1641" s="310" t="s">
        <v>1000</v>
      </c>
      <c r="E1641" s="309">
        <v>571031.27989324427</v>
      </c>
      <c r="F1641" s="310" t="s">
        <v>880</v>
      </c>
      <c r="G1641" s="244" t="s">
        <v>915</v>
      </c>
      <c r="H1641" s="244" t="s">
        <v>429</v>
      </c>
      <c r="I1641" s="288">
        <v>1</v>
      </c>
      <c r="J1641" s="244" t="s">
        <v>919</v>
      </c>
      <c r="K1641" s="244">
        <v>0.5</v>
      </c>
      <c r="L1641" s="244">
        <v>0.6</v>
      </c>
      <c r="M1641" s="244" t="s">
        <v>89</v>
      </c>
      <c r="N1641" s="244">
        <f t="shared" si="35"/>
        <v>0.3</v>
      </c>
      <c r="R1641" s="301"/>
      <c r="S1641" s="301"/>
      <c r="T1641" s="301"/>
      <c r="U1641" s="301"/>
      <c r="V1641" s="301"/>
      <c r="W1641" s="301"/>
      <c r="X1641" s="301"/>
      <c r="Y1641" s="301"/>
      <c r="Z1641" s="301"/>
      <c r="AA1641" s="301"/>
      <c r="AB1641" s="301"/>
      <c r="AC1641" s="301"/>
      <c r="AD1641" s="301"/>
      <c r="AE1641" s="301"/>
      <c r="AF1641" s="301"/>
      <c r="AG1641" s="301"/>
      <c r="AH1641" s="301"/>
      <c r="AI1641" s="301"/>
    </row>
    <row r="1642" spans="1:35" ht="20.100000000000001" hidden="1" customHeight="1" x14ac:dyDescent="0.2">
      <c r="A1642" s="240">
        <v>740</v>
      </c>
      <c r="B1642" s="309" t="s">
        <v>403</v>
      </c>
      <c r="C1642" s="310" t="s">
        <v>432</v>
      </c>
      <c r="D1642" s="310" t="s">
        <v>1000</v>
      </c>
      <c r="E1642" s="309">
        <v>571038.66615083686</v>
      </c>
      <c r="F1642" s="310" t="s">
        <v>880</v>
      </c>
      <c r="G1642" s="244" t="s">
        <v>915</v>
      </c>
      <c r="H1642" s="244" t="s">
        <v>429</v>
      </c>
      <c r="I1642" s="288">
        <v>1</v>
      </c>
      <c r="J1642" s="244" t="s">
        <v>919</v>
      </c>
      <c r="K1642" s="244">
        <v>0.5</v>
      </c>
      <c r="L1642" s="244">
        <v>0.6</v>
      </c>
      <c r="M1642" s="244" t="s">
        <v>89</v>
      </c>
      <c r="N1642" s="244">
        <f t="shared" si="35"/>
        <v>0.3</v>
      </c>
      <c r="R1642" s="301"/>
      <c r="S1642" s="301"/>
      <c r="T1642" s="301"/>
      <c r="U1642" s="301"/>
      <c r="V1642" s="301"/>
      <c r="W1642" s="301"/>
      <c r="X1642" s="301"/>
      <c r="Y1642" s="301"/>
      <c r="Z1642" s="301"/>
      <c r="AA1642" s="301"/>
      <c r="AB1642" s="301"/>
      <c r="AC1642" s="301"/>
      <c r="AD1642" s="301"/>
      <c r="AE1642" s="301"/>
      <c r="AF1642" s="301"/>
      <c r="AG1642" s="301"/>
      <c r="AH1642" s="301"/>
      <c r="AI1642" s="301"/>
    </row>
    <row r="1643" spans="1:35" ht="20.100000000000001" hidden="1" customHeight="1" x14ac:dyDescent="0.2">
      <c r="A1643" s="240">
        <v>741</v>
      </c>
      <c r="B1643" s="309" t="s">
        <v>403</v>
      </c>
      <c r="C1643" s="310" t="s">
        <v>432</v>
      </c>
      <c r="D1643" s="310" t="s">
        <v>1000</v>
      </c>
      <c r="E1643" s="309">
        <v>571038.87453325104</v>
      </c>
      <c r="F1643" s="310" t="s">
        <v>880</v>
      </c>
      <c r="G1643" s="244" t="s">
        <v>915</v>
      </c>
      <c r="H1643" s="244" t="s">
        <v>429</v>
      </c>
      <c r="I1643" s="288">
        <v>1</v>
      </c>
      <c r="J1643" s="244" t="s">
        <v>919</v>
      </c>
      <c r="K1643" s="244">
        <v>0.5</v>
      </c>
      <c r="L1643" s="244">
        <v>0.6</v>
      </c>
      <c r="M1643" s="244" t="s">
        <v>89</v>
      </c>
      <c r="N1643" s="244">
        <f t="shared" si="35"/>
        <v>0.3</v>
      </c>
      <c r="R1643" s="301"/>
      <c r="S1643" s="301"/>
      <c r="T1643" s="301"/>
      <c r="U1643" s="301"/>
      <c r="V1643" s="301"/>
      <c r="W1643" s="301"/>
      <c r="X1643" s="301"/>
      <c r="Y1643" s="301"/>
      <c r="Z1643" s="301"/>
      <c r="AA1643" s="301"/>
      <c r="AB1643" s="301"/>
      <c r="AC1643" s="301"/>
      <c r="AD1643" s="301"/>
      <c r="AE1643" s="301"/>
      <c r="AF1643" s="301"/>
      <c r="AG1643" s="301"/>
      <c r="AH1643" s="301"/>
      <c r="AI1643" s="301"/>
    </row>
    <row r="1644" spans="1:35" ht="20.100000000000001" hidden="1" customHeight="1" x14ac:dyDescent="0.2">
      <c r="A1644" s="240">
        <v>742</v>
      </c>
      <c r="B1644" s="309" t="s">
        <v>403</v>
      </c>
      <c r="C1644" s="310" t="s">
        <v>432</v>
      </c>
      <c r="D1644" s="310" t="s">
        <v>1000</v>
      </c>
      <c r="E1644" s="309">
        <v>571043.69906173856</v>
      </c>
      <c r="F1644" s="310" t="s">
        <v>880</v>
      </c>
      <c r="G1644" s="244" t="s">
        <v>915</v>
      </c>
      <c r="H1644" s="244" t="s">
        <v>429</v>
      </c>
      <c r="I1644" s="288">
        <v>1</v>
      </c>
      <c r="J1644" s="244" t="s">
        <v>919</v>
      </c>
      <c r="K1644" s="244">
        <v>0.5</v>
      </c>
      <c r="L1644" s="244">
        <v>0.6</v>
      </c>
      <c r="M1644" s="244" t="s">
        <v>89</v>
      </c>
      <c r="N1644" s="244">
        <f t="shared" si="35"/>
        <v>0.3</v>
      </c>
      <c r="R1644" s="301"/>
      <c r="S1644" s="301"/>
      <c r="T1644" s="301"/>
      <c r="U1644" s="301"/>
      <c r="V1644" s="301"/>
      <c r="W1644" s="301"/>
      <c r="X1644" s="301"/>
      <c r="Y1644" s="301"/>
      <c r="Z1644" s="301"/>
      <c r="AA1644" s="301"/>
      <c r="AB1644" s="301"/>
      <c r="AC1644" s="301"/>
      <c r="AD1644" s="301"/>
      <c r="AE1644" s="301"/>
      <c r="AF1644" s="301"/>
      <c r="AG1644" s="301"/>
      <c r="AH1644" s="301"/>
      <c r="AI1644" s="301"/>
    </row>
    <row r="1645" spans="1:35" ht="20.100000000000001" hidden="1" customHeight="1" x14ac:dyDescent="0.2">
      <c r="A1645" s="240">
        <v>743</v>
      </c>
      <c r="B1645" s="309" t="s">
        <v>403</v>
      </c>
      <c r="C1645" s="310" t="s">
        <v>432</v>
      </c>
      <c r="D1645" s="310" t="s">
        <v>1000</v>
      </c>
      <c r="E1645" s="309">
        <v>571047.41935106379</v>
      </c>
      <c r="F1645" s="310" t="s">
        <v>880</v>
      </c>
      <c r="G1645" s="244" t="s">
        <v>915</v>
      </c>
      <c r="H1645" s="244" t="s">
        <v>429</v>
      </c>
      <c r="I1645" s="288">
        <v>1</v>
      </c>
      <c r="J1645" s="244" t="s">
        <v>919</v>
      </c>
      <c r="K1645" s="244">
        <v>0.5</v>
      </c>
      <c r="L1645" s="244">
        <v>0.6</v>
      </c>
      <c r="M1645" s="244" t="s">
        <v>89</v>
      </c>
      <c r="N1645" s="244">
        <f t="shared" si="35"/>
        <v>0.3</v>
      </c>
      <c r="R1645" s="301"/>
      <c r="S1645" s="301"/>
      <c r="T1645" s="301"/>
      <c r="U1645" s="301"/>
      <c r="V1645" s="301"/>
      <c r="W1645" s="301"/>
      <c r="X1645" s="301"/>
      <c r="Y1645" s="301"/>
      <c r="Z1645" s="301"/>
      <c r="AA1645" s="301"/>
      <c r="AB1645" s="301"/>
      <c r="AC1645" s="301"/>
      <c r="AD1645" s="301"/>
      <c r="AE1645" s="301"/>
      <c r="AF1645" s="301"/>
      <c r="AG1645" s="301"/>
      <c r="AH1645" s="301"/>
      <c r="AI1645" s="301"/>
    </row>
    <row r="1646" spans="1:35" ht="20.100000000000001" hidden="1" customHeight="1" x14ac:dyDescent="0.2">
      <c r="A1646" s="240">
        <v>744</v>
      </c>
      <c r="B1646" s="309" t="s">
        <v>403</v>
      </c>
      <c r="C1646" s="310" t="s">
        <v>426</v>
      </c>
      <c r="D1646" s="310" t="s">
        <v>1000</v>
      </c>
      <c r="E1646" s="309">
        <v>591523.85490820429</v>
      </c>
      <c r="F1646" s="310" t="s">
        <v>880</v>
      </c>
      <c r="G1646" s="244" t="s">
        <v>915</v>
      </c>
      <c r="H1646" s="244" t="s">
        <v>429</v>
      </c>
      <c r="I1646" s="288">
        <v>1</v>
      </c>
      <c r="J1646" s="244" t="s">
        <v>919</v>
      </c>
      <c r="K1646" s="244">
        <v>0.5</v>
      </c>
      <c r="L1646" s="244">
        <v>0.6</v>
      </c>
      <c r="M1646" s="244" t="s">
        <v>89</v>
      </c>
      <c r="N1646" s="244">
        <f t="shared" si="35"/>
        <v>0.3</v>
      </c>
      <c r="R1646" s="301"/>
      <c r="S1646" s="301"/>
      <c r="T1646" s="301"/>
      <c r="U1646" s="301"/>
      <c r="V1646" s="301"/>
      <c r="W1646" s="301"/>
      <c r="X1646" s="301"/>
      <c r="Y1646" s="301"/>
      <c r="Z1646" s="301"/>
      <c r="AA1646" s="301"/>
      <c r="AB1646" s="301"/>
      <c r="AC1646" s="301"/>
      <c r="AD1646" s="301"/>
      <c r="AE1646" s="301"/>
      <c r="AF1646" s="301"/>
      <c r="AG1646" s="301"/>
      <c r="AH1646" s="301"/>
      <c r="AI1646" s="301"/>
    </row>
    <row r="1647" spans="1:35" ht="20.100000000000001" hidden="1" customHeight="1" x14ac:dyDescent="0.2">
      <c r="A1647" s="240">
        <v>745</v>
      </c>
      <c r="B1647" s="309" t="s">
        <v>403</v>
      </c>
      <c r="C1647" s="310" t="s">
        <v>426</v>
      </c>
      <c r="D1647" s="310" t="s">
        <v>1000</v>
      </c>
      <c r="E1647" s="309">
        <v>591530.66140433343</v>
      </c>
      <c r="F1647" s="310" t="s">
        <v>880</v>
      </c>
      <c r="G1647" s="244" t="s">
        <v>915</v>
      </c>
      <c r="H1647" s="244" t="s">
        <v>429</v>
      </c>
      <c r="I1647" s="288">
        <v>1</v>
      </c>
      <c r="J1647" s="244" t="s">
        <v>919</v>
      </c>
      <c r="K1647" s="244">
        <v>0.5</v>
      </c>
      <c r="L1647" s="244">
        <v>0.6</v>
      </c>
      <c r="M1647" s="244" t="s">
        <v>89</v>
      </c>
      <c r="N1647" s="244">
        <f t="shared" si="35"/>
        <v>0.3</v>
      </c>
      <c r="R1647" s="301"/>
      <c r="S1647" s="301"/>
      <c r="T1647" s="301"/>
      <c r="U1647" s="301"/>
      <c r="V1647" s="301"/>
      <c r="W1647" s="301"/>
      <c r="X1647" s="301"/>
      <c r="Y1647" s="301"/>
      <c r="Z1647" s="301"/>
      <c r="AA1647" s="301"/>
      <c r="AB1647" s="301"/>
      <c r="AC1647" s="301"/>
      <c r="AD1647" s="301"/>
      <c r="AE1647" s="301"/>
      <c r="AF1647" s="301"/>
      <c r="AG1647" s="301"/>
      <c r="AH1647" s="301"/>
      <c r="AI1647" s="301"/>
    </row>
    <row r="1648" spans="1:35" ht="20.100000000000001" hidden="1" customHeight="1" x14ac:dyDescent="0.2">
      <c r="A1648" s="240">
        <v>746</v>
      </c>
      <c r="B1648" s="309" t="s">
        <v>403</v>
      </c>
      <c r="C1648" s="310" t="s">
        <v>426</v>
      </c>
      <c r="D1648" s="310" t="s">
        <v>1000</v>
      </c>
      <c r="E1648" s="309">
        <v>591545.7595016245</v>
      </c>
      <c r="F1648" s="310" t="s">
        <v>880</v>
      </c>
      <c r="G1648" s="244" t="s">
        <v>915</v>
      </c>
      <c r="H1648" s="244" t="s">
        <v>429</v>
      </c>
      <c r="I1648" s="288">
        <v>1</v>
      </c>
      <c r="J1648" s="244" t="s">
        <v>919</v>
      </c>
      <c r="K1648" s="244">
        <v>0.5</v>
      </c>
      <c r="L1648" s="244">
        <v>0.6</v>
      </c>
      <c r="M1648" s="244" t="s">
        <v>89</v>
      </c>
      <c r="N1648" s="244">
        <f t="shared" si="35"/>
        <v>0.3</v>
      </c>
      <c r="R1648" s="301"/>
      <c r="S1648" s="301"/>
      <c r="T1648" s="301"/>
      <c r="U1648" s="301"/>
      <c r="V1648" s="301"/>
      <c r="W1648" s="301"/>
      <c r="X1648" s="301"/>
      <c r="Y1648" s="301"/>
      <c r="Z1648" s="301"/>
      <c r="AA1648" s="301"/>
      <c r="AB1648" s="301"/>
      <c r="AC1648" s="301"/>
      <c r="AD1648" s="301"/>
      <c r="AE1648" s="301"/>
      <c r="AF1648" s="301"/>
      <c r="AG1648" s="301"/>
      <c r="AH1648" s="301"/>
      <c r="AI1648" s="301"/>
    </row>
    <row r="1649" spans="1:35" ht="20.100000000000001" hidden="1" customHeight="1" x14ac:dyDescent="0.2">
      <c r="A1649" s="240">
        <v>747</v>
      </c>
      <c r="B1649" s="309" t="s">
        <v>403</v>
      </c>
      <c r="C1649" s="310" t="s">
        <v>426</v>
      </c>
      <c r="D1649" s="310" t="s">
        <v>1000</v>
      </c>
      <c r="E1649" s="309">
        <v>591632.99552578351</v>
      </c>
      <c r="F1649" s="310" t="s">
        <v>880</v>
      </c>
      <c r="G1649" s="244" t="s">
        <v>915</v>
      </c>
      <c r="H1649" s="244" t="s">
        <v>429</v>
      </c>
      <c r="I1649" s="288">
        <v>1</v>
      </c>
      <c r="J1649" s="244" t="s">
        <v>919</v>
      </c>
      <c r="K1649" s="244">
        <v>0.5</v>
      </c>
      <c r="L1649" s="244">
        <v>0.6</v>
      </c>
      <c r="M1649" s="244" t="s">
        <v>89</v>
      </c>
      <c r="N1649" s="244">
        <f t="shared" si="35"/>
        <v>0.3</v>
      </c>
      <c r="R1649" s="301"/>
      <c r="S1649" s="301"/>
      <c r="T1649" s="301"/>
      <c r="U1649" s="301"/>
      <c r="V1649" s="301"/>
      <c r="W1649" s="301"/>
      <c r="X1649" s="301"/>
      <c r="Y1649" s="301"/>
      <c r="Z1649" s="301"/>
      <c r="AA1649" s="301"/>
      <c r="AB1649" s="301"/>
      <c r="AC1649" s="301"/>
      <c r="AD1649" s="301"/>
      <c r="AE1649" s="301"/>
      <c r="AF1649" s="301"/>
      <c r="AG1649" s="301"/>
      <c r="AH1649" s="301"/>
      <c r="AI1649" s="301"/>
    </row>
    <row r="1650" spans="1:35" ht="20.100000000000001" hidden="1" customHeight="1" x14ac:dyDescent="0.2">
      <c r="A1650" s="240">
        <v>748</v>
      </c>
      <c r="B1650" s="309" t="s">
        <v>403</v>
      </c>
      <c r="C1650" s="310" t="s">
        <v>426</v>
      </c>
      <c r="D1650" s="310" t="s">
        <v>1000</v>
      </c>
      <c r="E1650" s="309">
        <v>591640.87794464419</v>
      </c>
      <c r="F1650" s="310" t="s">
        <v>880</v>
      </c>
      <c r="G1650" s="244" t="s">
        <v>915</v>
      </c>
      <c r="H1650" s="244" t="s">
        <v>429</v>
      </c>
      <c r="I1650" s="288">
        <v>1</v>
      </c>
      <c r="J1650" s="244" t="s">
        <v>919</v>
      </c>
      <c r="K1650" s="244">
        <v>0.5</v>
      </c>
      <c r="L1650" s="244">
        <v>0.6</v>
      </c>
      <c r="M1650" s="244" t="s">
        <v>89</v>
      </c>
      <c r="N1650" s="244">
        <f t="shared" si="35"/>
        <v>0.3</v>
      </c>
      <c r="R1650" s="301"/>
      <c r="S1650" s="301"/>
      <c r="T1650" s="301"/>
      <c r="U1650" s="301"/>
      <c r="V1650" s="301"/>
      <c r="W1650" s="301"/>
      <c r="X1650" s="301"/>
      <c r="Y1650" s="301"/>
      <c r="Z1650" s="301"/>
      <c r="AA1650" s="301"/>
      <c r="AB1650" s="301"/>
      <c r="AC1650" s="301"/>
      <c r="AD1650" s="301"/>
      <c r="AE1650" s="301"/>
      <c r="AF1650" s="301"/>
      <c r="AG1650" s="301"/>
      <c r="AH1650" s="301"/>
      <c r="AI1650" s="301"/>
    </row>
    <row r="1651" spans="1:35" ht="20.100000000000001" hidden="1" customHeight="1" x14ac:dyDescent="0.2">
      <c r="A1651" s="240">
        <v>749</v>
      </c>
      <c r="B1651" s="309" t="s">
        <v>403</v>
      </c>
      <c r="C1651" s="310" t="s">
        <v>426</v>
      </c>
      <c r="D1651" s="310" t="s">
        <v>1000</v>
      </c>
      <c r="E1651" s="309">
        <v>591650.22321910434</v>
      </c>
      <c r="F1651" s="310" t="s">
        <v>880</v>
      </c>
      <c r="G1651" s="244" t="s">
        <v>915</v>
      </c>
      <c r="H1651" s="244" t="s">
        <v>429</v>
      </c>
      <c r="I1651" s="288">
        <v>1</v>
      </c>
      <c r="J1651" s="244" t="s">
        <v>919</v>
      </c>
      <c r="K1651" s="244">
        <v>0.5</v>
      </c>
      <c r="L1651" s="244">
        <v>0.6</v>
      </c>
      <c r="M1651" s="244" t="s">
        <v>89</v>
      </c>
      <c r="N1651" s="244">
        <f t="shared" si="35"/>
        <v>0.3</v>
      </c>
      <c r="R1651" s="301"/>
      <c r="S1651" s="301"/>
      <c r="T1651" s="301"/>
      <c r="U1651" s="301"/>
      <c r="V1651" s="301"/>
      <c r="W1651" s="301"/>
      <c r="X1651" s="301"/>
      <c r="Y1651" s="301"/>
      <c r="Z1651" s="301"/>
      <c r="AA1651" s="301"/>
      <c r="AB1651" s="301"/>
      <c r="AC1651" s="301"/>
      <c r="AD1651" s="301"/>
      <c r="AE1651" s="301"/>
      <c r="AF1651" s="301"/>
      <c r="AG1651" s="301"/>
      <c r="AH1651" s="301"/>
      <c r="AI1651" s="301"/>
    </row>
    <row r="1652" spans="1:35" ht="20.100000000000001" hidden="1" customHeight="1" x14ac:dyDescent="0.2">
      <c r="A1652" s="240">
        <v>750</v>
      </c>
      <c r="B1652" s="309" t="s">
        <v>403</v>
      </c>
      <c r="C1652" s="310" t="s">
        <v>426</v>
      </c>
      <c r="D1652" s="310" t="s">
        <v>1000</v>
      </c>
      <c r="E1652" s="309">
        <v>591660.40865152387</v>
      </c>
      <c r="F1652" s="310" t="s">
        <v>880</v>
      </c>
      <c r="G1652" s="244" t="s">
        <v>915</v>
      </c>
      <c r="H1652" s="244" t="s">
        <v>429</v>
      </c>
      <c r="I1652" s="288">
        <v>1</v>
      </c>
      <c r="J1652" s="244" t="s">
        <v>919</v>
      </c>
      <c r="K1652" s="244">
        <v>0.5</v>
      </c>
      <c r="L1652" s="244">
        <v>0.6</v>
      </c>
      <c r="M1652" s="244" t="s">
        <v>89</v>
      </c>
      <c r="N1652" s="244">
        <f t="shared" si="35"/>
        <v>0.3</v>
      </c>
      <c r="R1652" s="301"/>
      <c r="S1652" s="301"/>
      <c r="T1652" s="301"/>
      <c r="U1652" s="301"/>
      <c r="V1652" s="301"/>
      <c r="W1652" s="301"/>
      <c r="X1652" s="301"/>
      <c r="Y1652" s="301"/>
      <c r="Z1652" s="301"/>
      <c r="AA1652" s="301"/>
      <c r="AB1652" s="301"/>
      <c r="AC1652" s="301"/>
      <c r="AD1652" s="301"/>
      <c r="AE1652" s="301"/>
      <c r="AF1652" s="301"/>
      <c r="AG1652" s="301"/>
      <c r="AH1652" s="301"/>
      <c r="AI1652" s="301"/>
    </row>
    <row r="1653" spans="1:35" ht="20.100000000000001" hidden="1" customHeight="1" x14ac:dyDescent="0.2">
      <c r="A1653" s="240">
        <v>751</v>
      </c>
      <c r="B1653" s="309" t="s">
        <v>403</v>
      </c>
      <c r="C1653" s="310" t="s">
        <v>426</v>
      </c>
      <c r="D1653" s="310" t="s">
        <v>1000</v>
      </c>
      <c r="E1653" s="309">
        <v>591669.35375395871</v>
      </c>
      <c r="F1653" s="310" t="s">
        <v>880</v>
      </c>
      <c r="G1653" s="244" t="s">
        <v>915</v>
      </c>
      <c r="H1653" s="244" t="s">
        <v>870</v>
      </c>
      <c r="I1653" s="288">
        <v>1</v>
      </c>
      <c r="J1653" s="244" t="s">
        <v>919</v>
      </c>
      <c r="K1653" s="244">
        <v>0.5</v>
      </c>
      <c r="L1653" s="244">
        <v>0.6</v>
      </c>
      <c r="M1653" s="244" t="s">
        <v>89</v>
      </c>
      <c r="N1653" s="244">
        <f t="shared" si="35"/>
        <v>0.3</v>
      </c>
      <c r="R1653" s="301"/>
      <c r="S1653" s="301"/>
      <c r="T1653" s="301"/>
      <c r="U1653" s="301"/>
      <c r="V1653" s="301"/>
      <c r="W1653" s="301"/>
      <c r="X1653" s="301"/>
      <c r="Y1653" s="301"/>
      <c r="Z1653" s="301"/>
      <c r="AA1653" s="301"/>
      <c r="AB1653" s="301"/>
      <c r="AC1653" s="301"/>
      <c r="AD1653" s="301"/>
      <c r="AE1653" s="301"/>
      <c r="AF1653" s="301"/>
      <c r="AG1653" s="301"/>
      <c r="AH1653" s="301"/>
      <c r="AI1653" s="301"/>
    </row>
    <row r="1654" spans="1:35" ht="20.100000000000001" hidden="1" customHeight="1" x14ac:dyDescent="0.2">
      <c r="A1654" s="240">
        <v>752</v>
      </c>
      <c r="B1654" s="309" t="s">
        <v>403</v>
      </c>
      <c r="C1654" s="310" t="s">
        <v>426</v>
      </c>
      <c r="D1654" s="310" t="s">
        <v>1000</v>
      </c>
      <c r="E1654" s="309">
        <v>591678.80117710424</v>
      </c>
      <c r="F1654" s="310" t="s">
        <v>880</v>
      </c>
      <c r="G1654" s="244" t="s">
        <v>915</v>
      </c>
      <c r="H1654" s="244" t="s">
        <v>429</v>
      </c>
      <c r="I1654" s="288">
        <v>1</v>
      </c>
      <c r="J1654" s="244" t="s">
        <v>919</v>
      </c>
      <c r="K1654" s="244">
        <v>0.5</v>
      </c>
      <c r="L1654" s="244">
        <v>0.6</v>
      </c>
      <c r="M1654" s="244" t="s">
        <v>89</v>
      </c>
      <c r="N1654" s="244">
        <f t="shared" si="35"/>
        <v>0.3</v>
      </c>
      <c r="R1654" s="301"/>
      <c r="S1654" s="301"/>
      <c r="T1654" s="301"/>
      <c r="U1654" s="301"/>
      <c r="V1654" s="301"/>
      <c r="W1654" s="301"/>
      <c r="X1654" s="301"/>
      <c r="Y1654" s="301"/>
      <c r="Z1654" s="301"/>
      <c r="AA1654" s="301"/>
      <c r="AB1654" s="301"/>
      <c r="AC1654" s="301"/>
      <c r="AD1654" s="301"/>
      <c r="AE1654" s="301"/>
      <c r="AF1654" s="301"/>
      <c r="AG1654" s="301"/>
      <c r="AH1654" s="301"/>
      <c r="AI1654" s="301"/>
    </row>
    <row r="1655" spans="1:35" ht="20.100000000000001" hidden="1" customHeight="1" x14ac:dyDescent="0.2">
      <c r="A1655" s="240">
        <v>753</v>
      </c>
      <c r="B1655" s="309" t="s">
        <v>403</v>
      </c>
      <c r="C1655" s="310" t="s">
        <v>426</v>
      </c>
      <c r="D1655" s="310" t="s">
        <v>1000</v>
      </c>
      <c r="E1655" s="309">
        <v>591690.32036393578</v>
      </c>
      <c r="F1655" s="310" t="s">
        <v>880</v>
      </c>
      <c r="G1655" s="244" t="s">
        <v>915</v>
      </c>
      <c r="H1655" s="244" t="s">
        <v>429</v>
      </c>
      <c r="I1655" s="288">
        <v>1</v>
      </c>
      <c r="J1655" s="244" t="s">
        <v>919</v>
      </c>
      <c r="K1655" s="244">
        <v>0.5</v>
      </c>
      <c r="L1655" s="244">
        <v>0.6</v>
      </c>
      <c r="M1655" s="244" t="s">
        <v>89</v>
      </c>
      <c r="N1655" s="244">
        <f t="shared" si="35"/>
        <v>0.3</v>
      </c>
      <c r="R1655" s="301"/>
      <c r="S1655" s="301"/>
      <c r="T1655" s="301"/>
      <c r="U1655" s="301"/>
      <c r="V1655" s="301"/>
      <c r="W1655" s="301"/>
      <c r="X1655" s="301"/>
      <c r="Y1655" s="301"/>
      <c r="Z1655" s="301"/>
      <c r="AA1655" s="301"/>
      <c r="AB1655" s="301"/>
      <c r="AC1655" s="301"/>
      <c r="AD1655" s="301"/>
      <c r="AE1655" s="301"/>
      <c r="AF1655" s="301"/>
      <c r="AG1655" s="301"/>
      <c r="AH1655" s="301"/>
      <c r="AI1655" s="301"/>
    </row>
    <row r="1656" spans="1:35" ht="20.100000000000001" hidden="1" customHeight="1" x14ac:dyDescent="0.2">
      <c r="A1656" s="240">
        <v>754</v>
      </c>
      <c r="B1656" s="309" t="s">
        <v>403</v>
      </c>
      <c r="C1656" s="310" t="s">
        <v>432</v>
      </c>
      <c r="D1656" s="310" t="s">
        <v>1000</v>
      </c>
      <c r="E1656" s="309">
        <v>591691.28010027914</v>
      </c>
      <c r="F1656" s="310" t="s">
        <v>880</v>
      </c>
      <c r="G1656" s="244" t="s">
        <v>915</v>
      </c>
      <c r="H1656" s="244" t="s">
        <v>429</v>
      </c>
      <c r="I1656" s="288">
        <v>1</v>
      </c>
      <c r="J1656" s="244" t="s">
        <v>919</v>
      </c>
      <c r="K1656" s="244">
        <v>0.5</v>
      </c>
      <c r="L1656" s="244">
        <v>0.6</v>
      </c>
      <c r="M1656" s="244" t="s">
        <v>89</v>
      </c>
      <c r="N1656" s="244">
        <f t="shared" si="35"/>
        <v>0.3</v>
      </c>
      <c r="R1656" s="301"/>
      <c r="S1656" s="301"/>
      <c r="T1656" s="301"/>
      <c r="U1656" s="301"/>
      <c r="V1656" s="301"/>
      <c r="W1656" s="301"/>
      <c r="X1656" s="301"/>
      <c r="Y1656" s="301"/>
      <c r="Z1656" s="301"/>
      <c r="AA1656" s="301"/>
      <c r="AB1656" s="301"/>
      <c r="AC1656" s="301"/>
      <c r="AD1656" s="301"/>
      <c r="AE1656" s="301"/>
      <c r="AF1656" s="301"/>
      <c r="AG1656" s="301"/>
      <c r="AH1656" s="301"/>
      <c r="AI1656" s="301"/>
    </row>
    <row r="1657" spans="1:35" ht="20.100000000000001" hidden="1" customHeight="1" x14ac:dyDescent="0.2">
      <c r="A1657" s="240">
        <v>755</v>
      </c>
      <c r="B1657" s="309" t="s">
        <v>403</v>
      </c>
      <c r="C1657" s="310" t="s">
        <v>432</v>
      </c>
      <c r="D1657" s="310" t="s">
        <v>1000</v>
      </c>
      <c r="E1657" s="309">
        <v>591691.55595180602</v>
      </c>
      <c r="F1657" s="310" t="s">
        <v>880</v>
      </c>
      <c r="G1657" s="244" t="s">
        <v>915</v>
      </c>
      <c r="H1657" s="244" t="s">
        <v>429</v>
      </c>
      <c r="I1657" s="288">
        <v>1</v>
      </c>
      <c r="J1657" s="244" t="s">
        <v>919</v>
      </c>
      <c r="K1657" s="244">
        <v>0.5</v>
      </c>
      <c r="L1657" s="244">
        <v>0.6</v>
      </c>
      <c r="M1657" s="244" t="s">
        <v>89</v>
      </c>
      <c r="N1657" s="244">
        <f t="shared" si="35"/>
        <v>0.3</v>
      </c>
      <c r="R1657" s="301"/>
      <c r="S1657" s="301"/>
      <c r="T1657" s="301"/>
      <c r="U1657" s="301"/>
      <c r="V1657" s="301"/>
      <c r="W1657" s="301"/>
      <c r="X1657" s="301"/>
      <c r="Y1657" s="301"/>
      <c r="Z1657" s="301"/>
      <c r="AA1657" s="301"/>
      <c r="AB1657" s="301"/>
      <c r="AC1657" s="301"/>
      <c r="AD1657" s="301"/>
      <c r="AE1657" s="301"/>
      <c r="AF1657" s="301"/>
      <c r="AG1657" s="301"/>
      <c r="AH1657" s="301"/>
      <c r="AI1657" s="301"/>
    </row>
    <row r="1658" spans="1:35" ht="20.100000000000001" hidden="1" customHeight="1" x14ac:dyDescent="0.2">
      <c r="A1658" s="240">
        <v>756</v>
      </c>
      <c r="B1658" s="309" t="s">
        <v>403</v>
      </c>
      <c r="C1658" s="310" t="s">
        <v>432</v>
      </c>
      <c r="D1658" s="310" t="s">
        <v>1000</v>
      </c>
      <c r="E1658" s="309">
        <v>591691.7957819869</v>
      </c>
      <c r="F1658" s="310" t="s">
        <v>880</v>
      </c>
      <c r="G1658" s="244" t="s">
        <v>915</v>
      </c>
      <c r="H1658" s="244" t="s">
        <v>429</v>
      </c>
      <c r="I1658" s="288">
        <v>1</v>
      </c>
      <c r="J1658" s="244" t="s">
        <v>919</v>
      </c>
      <c r="K1658" s="244">
        <v>0.5</v>
      </c>
      <c r="L1658" s="244">
        <v>0.6</v>
      </c>
      <c r="M1658" s="244" t="s">
        <v>89</v>
      </c>
      <c r="N1658" s="244">
        <f t="shared" si="35"/>
        <v>0.3</v>
      </c>
      <c r="R1658" s="301"/>
      <c r="S1658" s="301"/>
      <c r="T1658" s="301"/>
      <c r="U1658" s="301"/>
      <c r="V1658" s="301"/>
      <c r="W1658" s="301"/>
      <c r="X1658" s="301"/>
      <c r="Y1658" s="301"/>
      <c r="Z1658" s="301"/>
      <c r="AA1658" s="301"/>
      <c r="AB1658" s="301"/>
      <c r="AC1658" s="301"/>
      <c r="AD1658" s="301"/>
      <c r="AE1658" s="301"/>
      <c r="AF1658" s="301"/>
      <c r="AG1658" s="301"/>
      <c r="AH1658" s="301"/>
      <c r="AI1658" s="301"/>
    </row>
    <row r="1659" spans="1:35" ht="20.100000000000001" hidden="1" customHeight="1" x14ac:dyDescent="0.2">
      <c r="A1659" s="240">
        <v>757</v>
      </c>
      <c r="B1659" s="309" t="s">
        <v>403</v>
      </c>
      <c r="C1659" s="310" t="s">
        <v>432</v>
      </c>
      <c r="D1659" s="310" t="s">
        <v>1000</v>
      </c>
      <c r="E1659" s="309">
        <v>591693.46327272186</v>
      </c>
      <c r="F1659" s="310" t="s">
        <v>880</v>
      </c>
      <c r="G1659" s="244" t="s">
        <v>915</v>
      </c>
      <c r="H1659" s="244" t="s">
        <v>429</v>
      </c>
      <c r="I1659" s="288">
        <v>1</v>
      </c>
      <c r="J1659" s="244" t="s">
        <v>919</v>
      </c>
      <c r="K1659" s="244">
        <v>0.5</v>
      </c>
      <c r="L1659" s="244">
        <v>0.6</v>
      </c>
      <c r="M1659" s="244" t="s">
        <v>89</v>
      </c>
      <c r="N1659" s="244">
        <f t="shared" si="35"/>
        <v>0.3</v>
      </c>
      <c r="R1659" s="301"/>
      <c r="S1659" s="301"/>
      <c r="T1659" s="301"/>
      <c r="U1659" s="301"/>
      <c r="V1659" s="301"/>
      <c r="W1659" s="301"/>
      <c r="X1659" s="301"/>
      <c r="Y1659" s="301"/>
      <c r="Z1659" s="301"/>
      <c r="AA1659" s="301"/>
      <c r="AB1659" s="301"/>
      <c r="AC1659" s="301"/>
      <c r="AD1659" s="301"/>
      <c r="AE1659" s="301"/>
      <c r="AF1659" s="301"/>
      <c r="AG1659" s="301"/>
      <c r="AH1659" s="301"/>
      <c r="AI1659" s="301"/>
    </row>
    <row r="1660" spans="1:35" ht="20.100000000000001" hidden="1" customHeight="1" x14ac:dyDescent="0.2">
      <c r="A1660" s="240">
        <v>758</v>
      </c>
      <c r="B1660" s="309" t="s">
        <v>403</v>
      </c>
      <c r="C1660" s="310" t="s">
        <v>432</v>
      </c>
      <c r="D1660" s="310" t="s">
        <v>1000</v>
      </c>
      <c r="E1660" s="309">
        <v>591695.31235296547</v>
      </c>
      <c r="F1660" s="310" t="s">
        <v>880</v>
      </c>
      <c r="G1660" s="244" t="s">
        <v>915</v>
      </c>
      <c r="H1660" s="244" t="s">
        <v>429</v>
      </c>
      <c r="I1660" s="288">
        <v>1</v>
      </c>
      <c r="J1660" s="244" t="s">
        <v>919</v>
      </c>
      <c r="K1660" s="244">
        <v>0.5</v>
      </c>
      <c r="L1660" s="244">
        <v>0.6</v>
      </c>
      <c r="M1660" s="244" t="s">
        <v>89</v>
      </c>
      <c r="N1660" s="244">
        <f t="shared" si="35"/>
        <v>0.3</v>
      </c>
      <c r="R1660" s="301"/>
      <c r="S1660" s="301"/>
      <c r="T1660" s="301"/>
      <c r="U1660" s="301"/>
      <c r="V1660" s="301"/>
      <c r="W1660" s="301"/>
      <c r="X1660" s="301"/>
      <c r="Y1660" s="301"/>
      <c r="Z1660" s="301"/>
      <c r="AA1660" s="301"/>
      <c r="AB1660" s="301"/>
      <c r="AC1660" s="301"/>
      <c r="AD1660" s="301"/>
      <c r="AE1660" s="301"/>
      <c r="AF1660" s="301"/>
      <c r="AG1660" s="301"/>
      <c r="AH1660" s="301"/>
      <c r="AI1660" s="301"/>
    </row>
    <row r="1661" spans="1:35" ht="20.100000000000001" hidden="1" customHeight="1" x14ac:dyDescent="0.2">
      <c r="A1661" s="240">
        <v>759</v>
      </c>
      <c r="B1661" s="309" t="s">
        <v>403</v>
      </c>
      <c r="C1661" s="310" t="s">
        <v>432</v>
      </c>
      <c r="D1661" s="310" t="s">
        <v>1000</v>
      </c>
      <c r="E1661" s="309">
        <v>591696.37100170867</v>
      </c>
      <c r="F1661" s="310" t="s">
        <v>880</v>
      </c>
      <c r="G1661" s="244" t="s">
        <v>915</v>
      </c>
      <c r="H1661" s="244" t="s">
        <v>429</v>
      </c>
      <c r="I1661" s="288">
        <v>1</v>
      </c>
      <c r="J1661" s="244" t="s">
        <v>919</v>
      </c>
      <c r="K1661" s="244">
        <v>0.5</v>
      </c>
      <c r="L1661" s="244">
        <v>0.6</v>
      </c>
      <c r="M1661" s="244" t="s">
        <v>89</v>
      </c>
      <c r="N1661" s="244">
        <f t="shared" si="35"/>
        <v>0.3</v>
      </c>
      <c r="R1661" s="301"/>
      <c r="S1661" s="301"/>
      <c r="T1661" s="301"/>
      <c r="U1661" s="301"/>
      <c r="V1661" s="301"/>
      <c r="W1661" s="301"/>
      <c r="X1661" s="301"/>
      <c r="Y1661" s="301"/>
      <c r="Z1661" s="301"/>
      <c r="AA1661" s="301"/>
      <c r="AB1661" s="301"/>
      <c r="AC1661" s="301"/>
      <c r="AD1661" s="301"/>
      <c r="AE1661" s="301"/>
      <c r="AF1661" s="301"/>
      <c r="AG1661" s="301"/>
      <c r="AH1661" s="301"/>
      <c r="AI1661" s="301"/>
    </row>
    <row r="1662" spans="1:35" ht="20.100000000000001" hidden="1" customHeight="1" x14ac:dyDescent="0.2">
      <c r="A1662" s="240">
        <v>760</v>
      </c>
      <c r="B1662" s="309" t="s">
        <v>403</v>
      </c>
      <c r="C1662" s="310" t="s">
        <v>432</v>
      </c>
      <c r="D1662" s="310" t="s">
        <v>1000</v>
      </c>
      <c r="E1662" s="309">
        <v>591697.49512672354</v>
      </c>
      <c r="F1662" s="310" t="s">
        <v>880</v>
      </c>
      <c r="G1662" s="244" t="s">
        <v>915</v>
      </c>
      <c r="H1662" s="244" t="s">
        <v>429</v>
      </c>
      <c r="I1662" s="288">
        <v>1</v>
      </c>
      <c r="J1662" s="244" t="s">
        <v>919</v>
      </c>
      <c r="K1662" s="244">
        <v>0.5</v>
      </c>
      <c r="L1662" s="244">
        <v>0.6</v>
      </c>
      <c r="M1662" s="244" t="s">
        <v>89</v>
      </c>
      <c r="N1662" s="244">
        <f t="shared" si="35"/>
        <v>0.3</v>
      </c>
      <c r="R1662" s="301"/>
      <c r="S1662" s="301"/>
      <c r="T1662" s="301"/>
      <c r="U1662" s="301"/>
      <c r="V1662" s="301"/>
      <c r="W1662" s="301"/>
      <c r="X1662" s="301"/>
      <c r="Y1662" s="301"/>
      <c r="Z1662" s="301"/>
      <c r="AA1662" s="301"/>
      <c r="AB1662" s="301"/>
      <c r="AC1662" s="301"/>
      <c r="AD1662" s="301"/>
      <c r="AE1662" s="301"/>
      <c r="AF1662" s="301"/>
      <c r="AG1662" s="301"/>
      <c r="AH1662" s="301"/>
      <c r="AI1662" s="301"/>
    </row>
    <row r="1663" spans="1:35" ht="20.100000000000001" hidden="1" customHeight="1" x14ac:dyDescent="0.2">
      <c r="A1663" s="240">
        <v>761</v>
      </c>
      <c r="B1663" s="309" t="s">
        <v>403</v>
      </c>
      <c r="C1663" s="310" t="s">
        <v>426</v>
      </c>
      <c r="D1663" s="310" t="s">
        <v>1000</v>
      </c>
      <c r="E1663" s="309">
        <v>591698.19401431864</v>
      </c>
      <c r="F1663" s="310" t="s">
        <v>880</v>
      </c>
      <c r="G1663" s="244" t="s">
        <v>915</v>
      </c>
      <c r="H1663" s="244" t="s">
        <v>429</v>
      </c>
      <c r="I1663" s="288">
        <v>1</v>
      </c>
      <c r="J1663" s="244" t="s">
        <v>919</v>
      </c>
      <c r="K1663" s="244">
        <v>0.5</v>
      </c>
      <c r="L1663" s="244">
        <v>0.6</v>
      </c>
      <c r="M1663" s="244" t="s">
        <v>89</v>
      </c>
      <c r="N1663" s="244">
        <f t="shared" si="35"/>
        <v>0.3</v>
      </c>
      <c r="R1663" s="301"/>
      <c r="S1663" s="301"/>
      <c r="T1663" s="301"/>
      <c r="U1663" s="301"/>
      <c r="V1663" s="301"/>
      <c r="W1663" s="301"/>
      <c r="X1663" s="301"/>
      <c r="Y1663" s="301"/>
      <c r="Z1663" s="301"/>
      <c r="AA1663" s="301"/>
      <c r="AB1663" s="301"/>
      <c r="AC1663" s="301"/>
      <c r="AD1663" s="301"/>
      <c r="AE1663" s="301"/>
      <c r="AF1663" s="301"/>
      <c r="AG1663" s="301"/>
      <c r="AH1663" s="301"/>
      <c r="AI1663" s="301"/>
    </row>
    <row r="1664" spans="1:35" ht="20.100000000000001" hidden="1" customHeight="1" x14ac:dyDescent="0.2">
      <c r="A1664" s="240">
        <v>762</v>
      </c>
      <c r="B1664" s="309" t="s">
        <v>403</v>
      </c>
      <c r="C1664" s="310" t="s">
        <v>432</v>
      </c>
      <c r="D1664" s="310" t="s">
        <v>1000</v>
      </c>
      <c r="E1664" s="309">
        <v>591699.63792215951</v>
      </c>
      <c r="F1664" s="310" t="s">
        <v>880</v>
      </c>
      <c r="G1664" s="244" t="s">
        <v>915</v>
      </c>
      <c r="H1664" s="244" t="s">
        <v>429</v>
      </c>
      <c r="I1664" s="288">
        <v>1</v>
      </c>
      <c r="J1664" s="244" t="s">
        <v>919</v>
      </c>
      <c r="K1664" s="244">
        <v>0.5</v>
      </c>
      <c r="L1664" s="244">
        <v>0.6</v>
      </c>
      <c r="M1664" s="244" t="s">
        <v>89</v>
      </c>
      <c r="N1664" s="244">
        <f t="shared" si="35"/>
        <v>0.3</v>
      </c>
      <c r="R1664" s="301"/>
      <c r="S1664" s="301"/>
      <c r="T1664" s="301"/>
      <c r="U1664" s="301"/>
      <c r="V1664" s="301"/>
      <c r="W1664" s="301"/>
      <c r="X1664" s="301"/>
      <c r="Y1664" s="301"/>
      <c r="Z1664" s="301"/>
      <c r="AA1664" s="301"/>
      <c r="AB1664" s="301"/>
      <c r="AC1664" s="301"/>
      <c r="AD1664" s="301"/>
      <c r="AE1664" s="301"/>
      <c r="AF1664" s="301"/>
      <c r="AG1664" s="301"/>
      <c r="AH1664" s="301"/>
      <c r="AI1664" s="301"/>
    </row>
    <row r="1665" spans="1:35" ht="20.100000000000001" hidden="1" customHeight="1" x14ac:dyDescent="0.2">
      <c r="A1665" s="240">
        <v>763</v>
      </c>
      <c r="B1665" s="309" t="s">
        <v>403</v>
      </c>
      <c r="C1665" s="310" t="s">
        <v>432</v>
      </c>
      <c r="D1665" s="310" t="s">
        <v>1000</v>
      </c>
      <c r="E1665" s="309">
        <v>591700.00330299884</v>
      </c>
      <c r="F1665" s="310" t="s">
        <v>880</v>
      </c>
      <c r="G1665" s="244" t="s">
        <v>915</v>
      </c>
      <c r="H1665" s="310" t="s">
        <v>429</v>
      </c>
      <c r="I1665" s="288">
        <v>1</v>
      </c>
      <c r="J1665" s="244" t="s">
        <v>919</v>
      </c>
      <c r="K1665" s="244">
        <v>0.5</v>
      </c>
      <c r="L1665" s="244">
        <v>0.6</v>
      </c>
      <c r="M1665" s="244" t="s">
        <v>89</v>
      </c>
      <c r="N1665" s="244">
        <f t="shared" si="35"/>
        <v>0.3</v>
      </c>
      <c r="R1665" s="301"/>
      <c r="S1665" s="301"/>
      <c r="T1665" s="301"/>
      <c r="U1665" s="301"/>
      <c r="V1665" s="301"/>
      <c r="W1665" s="301"/>
      <c r="X1665" s="301"/>
      <c r="Y1665" s="301"/>
      <c r="Z1665" s="301"/>
      <c r="AA1665" s="301"/>
      <c r="AB1665" s="301"/>
      <c r="AC1665" s="301"/>
      <c r="AD1665" s="301"/>
      <c r="AE1665" s="301"/>
      <c r="AF1665" s="301"/>
      <c r="AG1665" s="301"/>
      <c r="AH1665" s="301"/>
      <c r="AI1665" s="301"/>
    </row>
    <row r="1666" spans="1:35" ht="20.100000000000001" hidden="1" customHeight="1" x14ac:dyDescent="0.2">
      <c r="A1666" s="240">
        <v>764</v>
      </c>
      <c r="B1666" s="309" t="s">
        <v>403</v>
      </c>
      <c r="C1666" s="310" t="s">
        <v>432</v>
      </c>
      <c r="D1666" s="310" t="s">
        <v>1000</v>
      </c>
      <c r="E1666" s="309">
        <v>591704.10245240375</v>
      </c>
      <c r="F1666" s="310" t="s">
        <v>880</v>
      </c>
      <c r="G1666" s="244" t="s">
        <v>915</v>
      </c>
      <c r="H1666" s="244" t="s">
        <v>429</v>
      </c>
      <c r="I1666" s="288">
        <v>1</v>
      </c>
      <c r="J1666" s="244" t="s">
        <v>919</v>
      </c>
      <c r="K1666" s="244">
        <v>0.5</v>
      </c>
      <c r="L1666" s="244">
        <v>0.6</v>
      </c>
      <c r="M1666" s="244" t="s">
        <v>89</v>
      </c>
      <c r="N1666" s="244">
        <f t="shared" si="35"/>
        <v>0.3</v>
      </c>
      <c r="R1666" s="301"/>
      <c r="S1666" s="301"/>
      <c r="T1666" s="301"/>
      <c r="U1666" s="301"/>
      <c r="V1666" s="301"/>
      <c r="W1666" s="301"/>
      <c r="X1666" s="301"/>
      <c r="Y1666" s="301"/>
      <c r="Z1666" s="301"/>
      <c r="AA1666" s="301"/>
      <c r="AB1666" s="301"/>
      <c r="AC1666" s="301"/>
      <c r="AD1666" s="301"/>
      <c r="AE1666" s="301"/>
      <c r="AF1666" s="301"/>
      <c r="AG1666" s="301"/>
      <c r="AH1666" s="301"/>
      <c r="AI1666" s="301"/>
    </row>
    <row r="1667" spans="1:35" ht="20.100000000000001" hidden="1" customHeight="1" x14ac:dyDescent="0.2">
      <c r="A1667" s="240">
        <v>765</v>
      </c>
      <c r="B1667" s="309" t="s">
        <v>403</v>
      </c>
      <c r="C1667" s="310" t="s">
        <v>432</v>
      </c>
      <c r="D1667" s="310" t="s">
        <v>1000</v>
      </c>
      <c r="E1667" s="309">
        <v>591706.34221080039</v>
      </c>
      <c r="F1667" s="310" t="s">
        <v>880</v>
      </c>
      <c r="G1667" s="244" t="s">
        <v>915</v>
      </c>
      <c r="H1667" s="244" t="s">
        <v>429</v>
      </c>
      <c r="I1667" s="288">
        <v>1</v>
      </c>
      <c r="J1667" s="244" t="s">
        <v>919</v>
      </c>
      <c r="K1667" s="244">
        <v>0.5</v>
      </c>
      <c r="L1667" s="244">
        <v>0.6</v>
      </c>
      <c r="M1667" s="244" t="s">
        <v>89</v>
      </c>
      <c r="N1667" s="244">
        <f t="shared" si="35"/>
        <v>0.3</v>
      </c>
      <c r="R1667" s="301"/>
      <c r="S1667" s="301"/>
      <c r="T1667" s="301"/>
      <c r="U1667" s="301"/>
      <c r="V1667" s="301"/>
      <c r="W1667" s="301"/>
      <c r="X1667" s="301"/>
      <c r="Y1667" s="301"/>
      <c r="Z1667" s="301"/>
      <c r="AA1667" s="301"/>
      <c r="AB1667" s="301"/>
      <c r="AC1667" s="301"/>
      <c r="AD1667" s="301"/>
      <c r="AE1667" s="301"/>
      <c r="AF1667" s="301"/>
      <c r="AG1667" s="301"/>
      <c r="AH1667" s="301"/>
      <c r="AI1667" s="301"/>
    </row>
    <row r="1668" spans="1:35" ht="20.100000000000001" hidden="1" customHeight="1" x14ac:dyDescent="0.2">
      <c r="A1668" s="240">
        <v>766</v>
      </c>
      <c r="B1668" s="309" t="s">
        <v>403</v>
      </c>
      <c r="C1668" s="310" t="s">
        <v>432</v>
      </c>
      <c r="D1668" s="310" t="s">
        <v>1000</v>
      </c>
      <c r="E1668" s="309">
        <v>591709.09519717051</v>
      </c>
      <c r="F1668" s="310" t="s">
        <v>880</v>
      </c>
      <c r="G1668" s="244" t="s">
        <v>915</v>
      </c>
      <c r="H1668" s="244" t="s">
        <v>429</v>
      </c>
      <c r="I1668" s="288">
        <v>1</v>
      </c>
      <c r="J1668" s="244" t="s">
        <v>919</v>
      </c>
      <c r="K1668" s="244">
        <v>0.5</v>
      </c>
      <c r="L1668" s="244">
        <v>0.6</v>
      </c>
      <c r="M1668" s="244" t="s">
        <v>89</v>
      </c>
      <c r="N1668" s="244">
        <f t="shared" si="35"/>
        <v>0.3</v>
      </c>
      <c r="R1668" s="301"/>
      <c r="S1668" s="301"/>
      <c r="T1668" s="301"/>
      <c r="U1668" s="301"/>
      <c r="V1668" s="301"/>
      <c r="W1668" s="301"/>
      <c r="X1668" s="301"/>
      <c r="Y1668" s="301"/>
      <c r="Z1668" s="301"/>
      <c r="AA1668" s="301"/>
      <c r="AB1668" s="301"/>
      <c r="AC1668" s="301"/>
      <c r="AD1668" s="301"/>
      <c r="AE1668" s="301"/>
      <c r="AF1668" s="301"/>
      <c r="AG1668" s="301"/>
      <c r="AH1668" s="301"/>
      <c r="AI1668" s="301"/>
    </row>
    <row r="1669" spans="1:35" ht="20.100000000000001" hidden="1" customHeight="1" x14ac:dyDescent="0.2">
      <c r="A1669" s="240">
        <v>767</v>
      </c>
      <c r="B1669" s="309" t="s">
        <v>403</v>
      </c>
      <c r="C1669" s="310" t="s">
        <v>432</v>
      </c>
      <c r="D1669" s="310" t="s">
        <v>1000</v>
      </c>
      <c r="E1669" s="309">
        <v>591709.96996708401</v>
      </c>
      <c r="F1669" s="310" t="s">
        <v>880</v>
      </c>
      <c r="G1669" s="244" t="s">
        <v>915</v>
      </c>
      <c r="H1669" s="244" t="s">
        <v>429</v>
      </c>
      <c r="I1669" s="288">
        <v>1</v>
      </c>
      <c r="J1669" s="244" t="s">
        <v>919</v>
      </c>
      <c r="K1669" s="244">
        <v>0.5</v>
      </c>
      <c r="L1669" s="244">
        <v>0.6</v>
      </c>
      <c r="M1669" s="244" t="s">
        <v>89</v>
      </c>
      <c r="N1669" s="244">
        <f t="shared" si="35"/>
        <v>0.3</v>
      </c>
      <c r="R1669" s="301"/>
      <c r="S1669" s="301"/>
      <c r="T1669" s="301"/>
      <c r="U1669" s="301"/>
      <c r="V1669" s="301"/>
      <c r="W1669" s="301"/>
      <c r="X1669" s="301"/>
      <c r="Y1669" s="301"/>
      <c r="Z1669" s="301"/>
      <c r="AA1669" s="301"/>
      <c r="AB1669" s="301"/>
      <c r="AC1669" s="301"/>
      <c r="AD1669" s="301"/>
      <c r="AE1669" s="301"/>
      <c r="AF1669" s="301"/>
      <c r="AG1669" s="301"/>
      <c r="AH1669" s="301"/>
      <c r="AI1669" s="301"/>
    </row>
    <row r="1670" spans="1:35" ht="20.100000000000001" hidden="1" customHeight="1" x14ac:dyDescent="0.2">
      <c r="A1670" s="240">
        <v>768</v>
      </c>
      <c r="B1670" s="309" t="s">
        <v>403</v>
      </c>
      <c r="C1670" s="310" t="s">
        <v>432</v>
      </c>
      <c r="D1670" s="310" t="s">
        <v>1000</v>
      </c>
      <c r="E1670" s="309">
        <v>591716.40869191161</v>
      </c>
      <c r="F1670" s="310" t="s">
        <v>880</v>
      </c>
      <c r="G1670" s="244" t="s">
        <v>915</v>
      </c>
      <c r="H1670" s="244" t="s">
        <v>429</v>
      </c>
      <c r="I1670" s="288">
        <v>1</v>
      </c>
      <c r="J1670" s="244" t="s">
        <v>919</v>
      </c>
      <c r="K1670" s="244">
        <v>0.5</v>
      </c>
      <c r="L1670" s="244">
        <v>0.6</v>
      </c>
      <c r="M1670" s="244" t="s">
        <v>89</v>
      </c>
      <c r="N1670" s="244">
        <f t="shared" si="35"/>
        <v>0.3</v>
      </c>
      <c r="R1670" s="301"/>
      <c r="S1670" s="301"/>
      <c r="T1670" s="301"/>
      <c r="U1670" s="301"/>
      <c r="V1670" s="301"/>
      <c r="W1670" s="301"/>
      <c r="X1670" s="301"/>
      <c r="Y1670" s="301"/>
      <c r="Z1670" s="301"/>
      <c r="AA1670" s="301"/>
      <c r="AB1670" s="301"/>
      <c r="AC1670" s="301"/>
      <c r="AD1670" s="301"/>
      <c r="AE1670" s="301"/>
      <c r="AF1670" s="301"/>
      <c r="AG1670" s="301"/>
      <c r="AH1670" s="301"/>
      <c r="AI1670" s="301"/>
    </row>
    <row r="1671" spans="1:35" ht="20.100000000000001" hidden="1" customHeight="1" x14ac:dyDescent="0.2">
      <c r="A1671" s="240">
        <v>769</v>
      </c>
      <c r="B1671" s="309" t="s">
        <v>403</v>
      </c>
      <c r="C1671" s="310" t="s">
        <v>432</v>
      </c>
      <c r="D1671" s="310" t="s">
        <v>1000</v>
      </c>
      <c r="E1671" s="309">
        <v>591718.35030771559</v>
      </c>
      <c r="F1671" s="310" t="s">
        <v>880</v>
      </c>
      <c r="G1671" s="244" t="s">
        <v>915</v>
      </c>
      <c r="H1671" s="244" t="s">
        <v>429</v>
      </c>
      <c r="I1671" s="288">
        <v>1</v>
      </c>
      <c r="J1671" s="244" t="s">
        <v>919</v>
      </c>
      <c r="K1671" s="244">
        <v>0.5</v>
      </c>
      <c r="L1671" s="244">
        <v>0.6</v>
      </c>
      <c r="M1671" s="244" t="s">
        <v>89</v>
      </c>
      <c r="N1671" s="244">
        <f t="shared" si="35"/>
        <v>0.3</v>
      </c>
      <c r="R1671" s="301"/>
      <c r="S1671" s="301"/>
      <c r="T1671" s="301"/>
      <c r="U1671" s="301"/>
      <c r="V1671" s="301"/>
      <c r="W1671" s="301"/>
      <c r="X1671" s="301"/>
      <c r="Y1671" s="301"/>
      <c r="Z1671" s="301"/>
      <c r="AA1671" s="301"/>
      <c r="AB1671" s="301"/>
      <c r="AC1671" s="301"/>
      <c r="AD1671" s="301"/>
      <c r="AE1671" s="301"/>
      <c r="AF1671" s="301"/>
      <c r="AG1671" s="301"/>
      <c r="AH1671" s="301"/>
      <c r="AI1671" s="301"/>
    </row>
    <row r="1672" spans="1:35" ht="20.100000000000001" hidden="1" customHeight="1" x14ac:dyDescent="0.2">
      <c r="A1672" s="240">
        <v>770</v>
      </c>
      <c r="B1672" s="309" t="s">
        <v>403</v>
      </c>
      <c r="C1672" s="310" t="s">
        <v>432</v>
      </c>
      <c r="D1672" s="310" t="s">
        <v>1000</v>
      </c>
      <c r="E1672" s="309">
        <v>591723.97561657126</v>
      </c>
      <c r="F1672" s="310" t="s">
        <v>880</v>
      </c>
      <c r="G1672" s="244" t="s">
        <v>915</v>
      </c>
      <c r="H1672" s="244" t="s">
        <v>429</v>
      </c>
      <c r="I1672" s="288">
        <v>1</v>
      </c>
      <c r="J1672" s="244" t="s">
        <v>919</v>
      </c>
      <c r="K1672" s="244">
        <v>0.5</v>
      </c>
      <c r="L1672" s="244">
        <v>0.6</v>
      </c>
      <c r="M1672" s="244" t="s">
        <v>89</v>
      </c>
      <c r="N1672" s="244">
        <f t="shared" si="35"/>
        <v>0.3</v>
      </c>
      <c r="R1672" s="301"/>
      <c r="S1672" s="301"/>
      <c r="T1672" s="301"/>
      <c r="U1672" s="301"/>
      <c r="V1672" s="301"/>
      <c r="W1672" s="301"/>
      <c r="X1672" s="301"/>
      <c r="Y1672" s="301"/>
      <c r="Z1672" s="301"/>
      <c r="AA1672" s="301"/>
      <c r="AB1672" s="301"/>
      <c r="AC1672" s="301"/>
      <c r="AD1672" s="301"/>
      <c r="AE1672" s="301"/>
      <c r="AF1672" s="301"/>
      <c r="AG1672" s="301"/>
      <c r="AH1672" s="301"/>
      <c r="AI1672" s="301"/>
    </row>
    <row r="1673" spans="1:35" ht="20.100000000000001" hidden="1" customHeight="1" x14ac:dyDescent="0.2">
      <c r="A1673" s="240">
        <v>771</v>
      </c>
      <c r="B1673" s="309" t="s">
        <v>403</v>
      </c>
      <c r="C1673" s="310" t="s">
        <v>432</v>
      </c>
      <c r="D1673" s="310" t="s">
        <v>1000</v>
      </c>
      <c r="E1673" s="309">
        <v>591728.46444283053</v>
      </c>
      <c r="F1673" s="310" t="s">
        <v>880</v>
      </c>
      <c r="G1673" s="244" t="s">
        <v>915</v>
      </c>
      <c r="H1673" s="244" t="s">
        <v>429</v>
      </c>
      <c r="I1673" s="288">
        <v>1</v>
      </c>
      <c r="J1673" s="244" t="s">
        <v>919</v>
      </c>
      <c r="K1673" s="244">
        <v>0.5</v>
      </c>
      <c r="L1673" s="244">
        <v>0.6</v>
      </c>
      <c r="M1673" s="244" t="s">
        <v>89</v>
      </c>
      <c r="N1673" s="244">
        <f t="shared" si="35"/>
        <v>0.3</v>
      </c>
      <c r="R1673" s="301"/>
      <c r="S1673" s="301"/>
      <c r="T1673" s="301"/>
      <c r="U1673" s="301"/>
      <c r="V1673" s="301"/>
      <c r="W1673" s="301"/>
      <c r="X1673" s="301"/>
      <c r="Y1673" s="301"/>
      <c r="Z1673" s="301"/>
      <c r="AA1673" s="301"/>
      <c r="AB1673" s="301"/>
      <c r="AC1673" s="301"/>
      <c r="AD1673" s="301"/>
      <c r="AE1673" s="301"/>
      <c r="AF1673" s="301"/>
      <c r="AG1673" s="301"/>
      <c r="AH1673" s="301"/>
      <c r="AI1673" s="301"/>
    </row>
    <row r="1674" spans="1:35" ht="20.100000000000001" hidden="1" customHeight="1" x14ac:dyDescent="0.2">
      <c r="A1674" s="240">
        <v>772</v>
      </c>
      <c r="B1674" s="309" t="s">
        <v>403</v>
      </c>
      <c r="C1674" s="310" t="s">
        <v>432</v>
      </c>
      <c r="D1674" s="310" t="s">
        <v>1000</v>
      </c>
      <c r="E1674" s="309">
        <v>591730.95570052322</v>
      </c>
      <c r="F1674" s="310" t="s">
        <v>880</v>
      </c>
      <c r="G1674" s="244" t="s">
        <v>915</v>
      </c>
      <c r="H1674" s="244" t="s">
        <v>429</v>
      </c>
      <c r="I1674" s="288">
        <v>1</v>
      </c>
      <c r="J1674" s="244" t="s">
        <v>919</v>
      </c>
      <c r="K1674" s="244">
        <v>0.5</v>
      </c>
      <c r="L1674" s="244">
        <v>0.6</v>
      </c>
      <c r="M1674" s="244" t="s">
        <v>89</v>
      </c>
      <c r="N1674" s="244">
        <f t="shared" ref="N1674:N1737" si="36">IF(M1674="",K1674*L1674,IF(G1674="R-1",K1674*L1674,IF(LEFT(G1674,1)="R",PI()*((M1674^2)/4),K1674*L1674)))</f>
        <v>0.3</v>
      </c>
      <c r="R1674" s="301"/>
      <c r="S1674" s="301"/>
      <c r="T1674" s="301"/>
      <c r="U1674" s="301"/>
      <c r="V1674" s="301"/>
      <c r="W1674" s="301"/>
      <c r="X1674" s="301"/>
      <c r="Y1674" s="301"/>
      <c r="Z1674" s="301"/>
      <c r="AA1674" s="301"/>
      <c r="AB1674" s="301"/>
      <c r="AC1674" s="301"/>
      <c r="AD1674" s="301"/>
      <c r="AE1674" s="301"/>
      <c r="AF1674" s="301"/>
      <c r="AG1674" s="301"/>
      <c r="AH1674" s="301"/>
      <c r="AI1674" s="301"/>
    </row>
    <row r="1675" spans="1:35" ht="20.100000000000001" hidden="1" customHeight="1" x14ac:dyDescent="0.2">
      <c r="A1675" s="240">
        <v>773</v>
      </c>
      <c r="B1675" s="309" t="s">
        <v>403</v>
      </c>
      <c r="C1675" s="310" t="s">
        <v>426</v>
      </c>
      <c r="D1675" s="310" t="s">
        <v>1000</v>
      </c>
      <c r="E1675" s="309">
        <v>591788.47870735545</v>
      </c>
      <c r="F1675" s="310" t="s">
        <v>880</v>
      </c>
      <c r="G1675" s="244" t="s">
        <v>915</v>
      </c>
      <c r="H1675" s="244" t="s">
        <v>429</v>
      </c>
      <c r="I1675" s="288">
        <v>1</v>
      </c>
      <c r="J1675" s="244" t="s">
        <v>919</v>
      </c>
      <c r="K1675" s="244">
        <v>0.5</v>
      </c>
      <c r="L1675" s="244">
        <v>0.6</v>
      </c>
      <c r="M1675" s="244" t="s">
        <v>89</v>
      </c>
      <c r="N1675" s="244">
        <f t="shared" si="36"/>
        <v>0.3</v>
      </c>
      <c r="R1675" s="301"/>
      <c r="S1675" s="301"/>
      <c r="T1675" s="301"/>
      <c r="U1675" s="301"/>
      <c r="V1675" s="301"/>
      <c r="W1675" s="301"/>
      <c r="X1675" s="301"/>
      <c r="Y1675" s="301"/>
      <c r="Z1675" s="301"/>
      <c r="AA1675" s="301"/>
      <c r="AB1675" s="301"/>
      <c r="AC1675" s="301"/>
      <c r="AD1675" s="301"/>
      <c r="AE1675" s="301"/>
      <c r="AF1675" s="301"/>
      <c r="AG1675" s="301"/>
      <c r="AH1675" s="301"/>
      <c r="AI1675" s="301"/>
    </row>
    <row r="1676" spans="1:35" ht="20.100000000000001" hidden="1" customHeight="1" x14ac:dyDescent="0.2">
      <c r="A1676" s="240">
        <v>774</v>
      </c>
      <c r="B1676" s="309" t="s">
        <v>403</v>
      </c>
      <c r="C1676" s="310" t="s">
        <v>426</v>
      </c>
      <c r="D1676" s="310" t="s">
        <v>1000</v>
      </c>
      <c r="E1676" s="309">
        <v>591794.87003714824</v>
      </c>
      <c r="F1676" s="310" t="s">
        <v>880</v>
      </c>
      <c r="G1676" s="244" t="s">
        <v>915</v>
      </c>
      <c r="H1676" s="244" t="s">
        <v>429</v>
      </c>
      <c r="I1676" s="288">
        <v>1</v>
      </c>
      <c r="J1676" s="244" t="s">
        <v>919</v>
      </c>
      <c r="K1676" s="244">
        <v>0.5</v>
      </c>
      <c r="L1676" s="244">
        <v>0.6</v>
      </c>
      <c r="M1676" s="244" t="s">
        <v>89</v>
      </c>
      <c r="N1676" s="244">
        <f t="shared" si="36"/>
        <v>0.3</v>
      </c>
      <c r="R1676" s="301"/>
      <c r="S1676" s="301"/>
      <c r="T1676" s="301"/>
      <c r="U1676" s="301"/>
      <c r="V1676" s="301"/>
      <c r="W1676" s="301"/>
      <c r="X1676" s="301"/>
      <c r="Y1676" s="301"/>
      <c r="Z1676" s="301"/>
      <c r="AA1676" s="301"/>
      <c r="AB1676" s="301"/>
      <c r="AC1676" s="301"/>
      <c r="AD1676" s="301"/>
      <c r="AE1676" s="301"/>
      <c r="AF1676" s="301"/>
      <c r="AG1676" s="301"/>
      <c r="AH1676" s="301"/>
      <c r="AI1676" s="301"/>
    </row>
    <row r="1677" spans="1:35" ht="20.100000000000001" hidden="1" customHeight="1" x14ac:dyDescent="0.2">
      <c r="A1677" s="240">
        <v>775</v>
      </c>
      <c r="B1677" s="309" t="s">
        <v>403</v>
      </c>
      <c r="C1677" s="310" t="s">
        <v>426</v>
      </c>
      <c r="D1677" s="310" t="s">
        <v>1000</v>
      </c>
      <c r="E1677" s="309">
        <v>591797.99717848049</v>
      </c>
      <c r="F1677" s="310" t="s">
        <v>880</v>
      </c>
      <c r="G1677" s="244" t="s">
        <v>915</v>
      </c>
      <c r="H1677" s="244" t="s">
        <v>429</v>
      </c>
      <c r="I1677" s="288">
        <v>1</v>
      </c>
      <c r="J1677" s="244" t="s">
        <v>919</v>
      </c>
      <c r="K1677" s="244">
        <v>0.5</v>
      </c>
      <c r="L1677" s="244">
        <v>0.6</v>
      </c>
      <c r="M1677" s="244" t="s">
        <v>89</v>
      </c>
      <c r="N1677" s="244">
        <f t="shared" si="36"/>
        <v>0.3</v>
      </c>
      <c r="R1677" s="301"/>
      <c r="S1677" s="301"/>
      <c r="T1677" s="301"/>
      <c r="U1677" s="301"/>
      <c r="V1677" s="301"/>
      <c r="W1677" s="301"/>
      <c r="X1677" s="301"/>
      <c r="Y1677" s="301"/>
      <c r="Z1677" s="301"/>
      <c r="AA1677" s="301"/>
      <c r="AB1677" s="301"/>
      <c r="AC1677" s="301"/>
      <c r="AD1677" s="301"/>
      <c r="AE1677" s="301"/>
      <c r="AF1677" s="301"/>
      <c r="AG1677" s="301"/>
      <c r="AH1677" s="301"/>
      <c r="AI1677" s="301"/>
    </row>
    <row r="1678" spans="1:35" ht="20.100000000000001" hidden="1" customHeight="1" x14ac:dyDescent="0.2">
      <c r="A1678" s="240">
        <v>776</v>
      </c>
      <c r="B1678" s="309" t="s">
        <v>403</v>
      </c>
      <c r="C1678" s="310" t="s">
        <v>426</v>
      </c>
      <c r="D1678" s="310" t="s">
        <v>1000</v>
      </c>
      <c r="E1678" s="309">
        <v>591801.85454450198</v>
      </c>
      <c r="F1678" s="310" t="s">
        <v>880</v>
      </c>
      <c r="G1678" s="244" t="s">
        <v>915</v>
      </c>
      <c r="H1678" s="244" t="s">
        <v>429</v>
      </c>
      <c r="I1678" s="288">
        <v>1</v>
      </c>
      <c r="J1678" s="244" t="s">
        <v>919</v>
      </c>
      <c r="K1678" s="244">
        <v>0.5</v>
      </c>
      <c r="L1678" s="244">
        <v>0.6</v>
      </c>
      <c r="M1678" s="244" t="s">
        <v>89</v>
      </c>
      <c r="N1678" s="244">
        <f t="shared" si="36"/>
        <v>0.3</v>
      </c>
      <c r="R1678" s="301"/>
      <c r="S1678" s="301"/>
      <c r="T1678" s="301"/>
      <c r="U1678" s="301"/>
      <c r="V1678" s="301"/>
      <c r="W1678" s="301"/>
      <c r="X1678" s="301"/>
      <c r="Y1678" s="301"/>
      <c r="Z1678" s="301"/>
      <c r="AA1678" s="301"/>
      <c r="AB1678" s="301"/>
      <c r="AC1678" s="301"/>
      <c r="AD1678" s="301"/>
      <c r="AE1678" s="301"/>
      <c r="AF1678" s="301"/>
      <c r="AG1678" s="301"/>
      <c r="AH1678" s="301"/>
      <c r="AI1678" s="301"/>
    </row>
    <row r="1679" spans="1:35" ht="20.100000000000001" hidden="1" customHeight="1" x14ac:dyDescent="0.2">
      <c r="A1679" s="240">
        <v>777</v>
      </c>
      <c r="B1679" s="309" t="s">
        <v>403</v>
      </c>
      <c r="C1679" s="310" t="s">
        <v>426</v>
      </c>
      <c r="D1679" s="310" t="s">
        <v>1000</v>
      </c>
      <c r="E1679" s="309">
        <v>591806.51974490844</v>
      </c>
      <c r="F1679" s="310" t="s">
        <v>880</v>
      </c>
      <c r="G1679" s="244" t="s">
        <v>915</v>
      </c>
      <c r="H1679" s="244" t="s">
        <v>429</v>
      </c>
      <c r="I1679" s="288">
        <v>1</v>
      </c>
      <c r="J1679" s="244" t="s">
        <v>919</v>
      </c>
      <c r="K1679" s="244">
        <v>0.5</v>
      </c>
      <c r="L1679" s="244">
        <v>0.6</v>
      </c>
      <c r="M1679" s="244" t="s">
        <v>89</v>
      </c>
      <c r="N1679" s="244">
        <f t="shared" si="36"/>
        <v>0.3</v>
      </c>
      <c r="R1679" s="301"/>
      <c r="S1679" s="301"/>
      <c r="T1679" s="301"/>
      <c r="U1679" s="301"/>
      <c r="V1679" s="301"/>
      <c r="W1679" s="301"/>
      <c r="X1679" s="301"/>
      <c r="Y1679" s="301"/>
      <c r="Z1679" s="301"/>
      <c r="AA1679" s="301"/>
      <c r="AB1679" s="301"/>
      <c r="AC1679" s="301"/>
      <c r="AD1679" s="301"/>
      <c r="AE1679" s="301"/>
      <c r="AF1679" s="301"/>
      <c r="AG1679" s="301"/>
      <c r="AH1679" s="301"/>
      <c r="AI1679" s="301"/>
    </row>
    <row r="1680" spans="1:35" ht="20.100000000000001" hidden="1" customHeight="1" x14ac:dyDescent="0.2">
      <c r="A1680" s="240">
        <v>778</v>
      </c>
      <c r="B1680" s="309" t="s">
        <v>403</v>
      </c>
      <c r="C1680" s="310" t="s">
        <v>426</v>
      </c>
      <c r="D1680" s="310" t="s">
        <v>1000</v>
      </c>
      <c r="E1680" s="309">
        <v>591809.75494980882</v>
      </c>
      <c r="F1680" s="310" t="s">
        <v>880</v>
      </c>
      <c r="G1680" s="244" t="s">
        <v>915</v>
      </c>
      <c r="H1680" s="244" t="s">
        <v>429</v>
      </c>
      <c r="I1680" s="288">
        <v>1</v>
      </c>
      <c r="J1680" s="244" t="s">
        <v>919</v>
      </c>
      <c r="K1680" s="244">
        <v>0.5</v>
      </c>
      <c r="L1680" s="244">
        <v>0.6</v>
      </c>
      <c r="M1680" s="244" t="s">
        <v>89</v>
      </c>
      <c r="N1680" s="244">
        <f t="shared" si="36"/>
        <v>0.3</v>
      </c>
      <c r="R1680" s="301"/>
      <c r="S1680" s="301"/>
      <c r="T1680" s="301"/>
      <c r="U1680" s="301"/>
      <c r="V1680" s="301"/>
      <c r="W1680" s="301"/>
      <c r="X1680" s="301"/>
      <c r="Y1680" s="301"/>
      <c r="Z1680" s="301"/>
      <c r="AA1680" s="301"/>
      <c r="AB1680" s="301"/>
      <c r="AC1680" s="301"/>
      <c r="AD1680" s="301"/>
      <c r="AE1680" s="301"/>
      <c r="AF1680" s="301"/>
      <c r="AG1680" s="301"/>
      <c r="AH1680" s="301"/>
      <c r="AI1680" s="301"/>
    </row>
    <row r="1681" spans="1:35" ht="20.100000000000001" hidden="1" customHeight="1" x14ac:dyDescent="0.2">
      <c r="A1681" s="240">
        <v>779</v>
      </c>
      <c r="B1681" s="309" t="s">
        <v>403</v>
      </c>
      <c r="C1681" s="310" t="s">
        <v>426</v>
      </c>
      <c r="D1681" s="310" t="s">
        <v>1000</v>
      </c>
      <c r="E1681" s="309">
        <v>591814.62885381712</v>
      </c>
      <c r="F1681" s="310" t="s">
        <v>880</v>
      </c>
      <c r="G1681" s="244" t="s">
        <v>915</v>
      </c>
      <c r="H1681" s="244" t="s">
        <v>429</v>
      </c>
      <c r="I1681" s="288">
        <v>1</v>
      </c>
      <c r="J1681" s="244" t="s">
        <v>919</v>
      </c>
      <c r="K1681" s="244">
        <v>0.5</v>
      </c>
      <c r="L1681" s="244">
        <v>0.6</v>
      </c>
      <c r="M1681" s="244" t="s">
        <v>89</v>
      </c>
      <c r="N1681" s="244">
        <f t="shared" si="36"/>
        <v>0.3</v>
      </c>
      <c r="R1681" s="301"/>
      <c r="S1681" s="301"/>
      <c r="T1681" s="301"/>
      <c r="U1681" s="301"/>
      <c r="V1681" s="301"/>
      <c r="W1681" s="301"/>
      <c r="X1681" s="301"/>
      <c r="Y1681" s="301"/>
      <c r="Z1681" s="301"/>
      <c r="AA1681" s="301"/>
      <c r="AB1681" s="301"/>
      <c r="AC1681" s="301"/>
      <c r="AD1681" s="301"/>
      <c r="AE1681" s="301"/>
      <c r="AF1681" s="301"/>
      <c r="AG1681" s="301"/>
      <c r="AH1681" s="301"/>
      <c r="AI1681" s="301"/>
    </row>
    <row r="1682" spans="1:35" ht="20.100000000000001" hidden="1" customHeight="1" x14ac:dyDescent="0.2">
      <c r="A1682" s="240">
        <v>780</v>
      </c>
      <c r="B1682" s="309" t="s">
        <v>403</v>
      </c>
      <c r="C1682" s="310" t="s">
        <v>426</v>
      </c>
      <c r="D1682" s="310" t="s">
        <v>1000</v>
      </c>
      <c r="E1682" s="309">
        <v>591816.97950420913</v>
      </c>
      <c r="F1682" s="310" t="s">
        <v>880</v>
      </c>
      <c r="G1682" s="244" t="s">
        <v>915</v>
      </c>
      <c r="H1682" s="244" t="s">
        <v>429</v>
      </c>
      <c r="I1682" s="288">
        <v>1</v>
      </c>
      <c r="J1682" s="244" t="s">
        <v>919</v>
      </c>
      <c r="K1682" s="244">
        <v>0.5</v>
      </c>
      <c r="L1682" s="244">
        <v>0.6</v>
      </c>
      <c r="M1682" s="244" t="s">
        <v>89</v>
      </c>
      <c r="N1682" s="244">
        <f t="shared" si="36"/>
        <v>0.3</v>
      </c>
      <c r="R1682" s="301"/>
      <c r="S1682" s="301"/>
      <c r="T1682" s="301"/>
      <c r="U1682" s="301"/>
      <c r="V1682" s="301"/>
      <c r="W1682" s="301"/>
      <c r="X1682" s="301"/>
      <c r="Y1682" s="301"/>
      <c r="Z1682" s="301"/>
      <c r="AA1682" s="301"/>
      <c r="AB1682" s="301"/>
      <c r="AC1682" s="301"/>
      <c r="AD1682" s="301"/>
      <c r="AE1682" s="301"/>
      <c r="AF1682" s="301"/>
      <c r="AG1682" s="301"/>
      <c r="AH1682" s="301"/>
      <c r="AI1682" s="301"/>
    </row>
    <row r="1683" spans="1:35" ht="20.100000000000001" hidden="1" customHeight="1" x14ac:dyDescent="0.2">
      <c r="A1683" s="240">
        <v>781</v>
      </c>
      <c r="B1683" s="309" t="s">
        <v>403</v>
      </c>
      <c r="C1683" s="310" t="s">
        <v>426</v>
      </c>
      <c r="D1683" s="310" t="s">
        <v>1000</v>
      </c>
      <c r="E1683" s="309">
        <v>591821.20430212072</v>
      </c>
      <c r="F1683" s="310" t="s">
        <v>880</v>
      </c>
      <c r="G1683" s="244" t="s">
        <v>915</v>
      </c>
      <c r="H1683" s="244" t="s">
        <v>429</v>
      </c>
      <c r="I1683" s="288">
        <v>1</v>
      </c>
      <c r="J1683" s="244" t="s">
        <v>919</v>
      </c>
      <c r="K1683" s="244">
        <v>0.5</v>
      </c>
      <c r="L1683" s="244">
        <v>0.6</v>
      </c>
      <c r="M1683" s="244" t="s">
        <v>89</v>
      </c>
      <c r="N1683" s="244">
        <f t="shared" si="36"/>
        <v>0.3</v>
      </c>
      <c r="R1683" s="301"/>
      <c r="S1683" s="301"/>
      <c r="T1683" s="301"/>
      <c r="U1683" s="301"/>
      <c r="V1683" s="301"/>
      <c r="W1683" s="301"/>
      <c r="X1683" s="301"/>
      <c r="Y1683" s="301"/>
      <c r="Z1683" s="301"/>
      <c r="AA1683" s="301"/>
      <c r="AB1683" s="301"/>
      <c r="AC1683" s="301"/>
      <c r="AD1683" s="301"/>
      <c r="AE1683" s="301"/>
      <c r="AF1683" s="301"/>
      <c r="AG1683" s="301"/>
      <c r="AH1683" s="301"/>
      <c r="AI1683" s="301"/>
    </row>
    <row r="1684" spans="1:35" ht="20.100000000000001" hidden="1" customHeight="1" x14ac:dyDescent="0.2">
      <c r="A1684" s="240">
        <v>782</v>
      </c>
      <c r="B1684" s="309" t="s">
        <v>403</v>
      </c>
      <c r="C1684" s="310" t="s">
        <v>426</v>
      </c>
      <c r="D1684" s="310" t="s">
        <v>1000</v>
      </c>
      <c r="E1684" s="309">
        <v>591822.93258934421</v>
      </c>
      <c r="F1684" s="310" t="s">
        <v>880</v>
      </c>
      <c r="G1684" s="244" t="s">
        <v>915</v>
      </c>
      <c r="H1684" s="244" t="s">
        <v>429</v>
      </c>
      <c r="I1684" s="288">
        <v>1</v>
      </c>
      <c r="J1684" s="244" t="s">
        <v>919</v>
      </c>
      <c r="K1684" s="244">
        <v>0.5</v>
      </c>
      <c r="L1684" s="244">
        <v>0.6</v>
      </c>
      <c r="M1684" s="244" t="s">
        <v>89</v>
      </c>
      <c r="N1684" s="244">
        <f t="shared" si="36"/>
        <v>0.3</v>
      </c>
      <c r="R1684" s="301"/>
      <c r="S1684" s="301"/>
      <c r="T1684" s="301"/>
      <c r="U1684" s="301"/>
      <c r="V1684" s="301"/>
      <c r="W1684" s="301"/>
      <c r="X1684" s="301"/>
      <c r="Y1684" s="301"/>
      <c r="Z1684" s="301"/>
      <c r="AA1684" s="301"/>
      <c r="AB1684" s="301"/>
      <c r="AC1684" s="301"/>
      <c r="AD1684" s="301"/>
      <c r="AE1684" s="301"/>
      <c r="AF1684" s="301"/>
      <c r="AG1684" s="301"/>
      <c r="AH1684" s="301"/>
      <c r="AI1684" s="301"/>
    </row>
    <row r="1685" spans="1:35" ht="20.100000000000001" hidden="1" customHeight="1" x14ac:dyDescent="0.2">
      <c r="A1685" s="240">
        <v>783</v>
      </c>
      <c r="B1685" s="309" t="s">
        <v>403</v>
      </c>
      <c r="C1685" s="310" t="s">
        <v>426</v>
      </c>
      <c r="D1685" s="310" t="s">
        <v>1000</v>
      </c>
      <c r="E1685" s="309">
        <v>591827.98397417355</v>
      </c>
      <c r="F1685" s="310" t="s">
        <v>880</v>
      </c>
      <c r="G1685" s="244" t="s">
        <v>915</v>
      </c>
      <c r="H1685" s="244" t="s">
        <v>429</v>
      </c>
      <c r="I1685" s="288">
        <v>1</v>
      </c>
      <c r="J1685" s="244" t="s">
        <v>919</v>
      </c>
      <c r="K1685" s="244">
        <v>0.5</v>
      </c>
      <c r="L1685" s="244">
        <v>0.6</v>
      </c>
      <c r="M1685" s="244" t="s">
        <v>89</v>
      </c>
      <c r="N1685" s="244">
        <f t="shared" si="36"/>
        <v>0.3</v>
      </c>
      <c r="R1685" s="301"/>
      <c r="S1685" s="301"/>
      <c r="T1685" s="301"/>
      <c r="U1685" s="301"/>
      <c r="V1685" s="301"/>
      <c r="W1685" s="301"/>
      <c r="X1685" s="301"/>
      <c r="Y1685" s="301"/>
      <c r="Z1685" s="301"/>
      <c r="AA1685" s="301"/>
      <c r="AB1685" s="301"/>
      <c r="AC1685" s="301"/>
      <c r="AD1685" s="301"/>
      <c r="AE1685" s="301"/>
      <c r="AF1685" s="301"/>
      <c r="AG1685" s="301"/>
      <c r="AH1685" s="301"/>
      <c r="AI1685" s="301"/>
    </row>
    <row r="1686" spans="1:35" ht="20.100000000000001" hidden="1" customHeight="1" x14ac:dyDescent="0.2">
      <c r="A1686" s="240">
        <v>784</v>
      </c>
      <c r="B1686" s="309" t="s">
        <v>403</v>
      </c>
      <c r="C1686" s="310" t="s">
        <v>426</v>
      </c>
      <c r="D1686" s="310" t="s">
        <v>1000</v>
      </c>
      <c r="E1686" s="309">
        <v>591828.74784174236</v>
      </c>
      <c r="F1686" s="310" t="s">
        <v>880</v>
      </c>
      <c r="G1686" s="244" t="s">
        <v>915</v>
      </c>
      <c r="H1686" s="244" t="s">
        <v>429</v>
      </c>
      <c r="I1686" s="288">
        <v>1</v>
      </c>
      <c r="J1686" s="244" t="s">
        <v>919</v>
      </c>
      <c r="K1686" s="244">
        <v>0.5</v>
      </c>
      <c r="L1686" s="244">
        <v>0.6</v>
      </c>
      <c r="M1686" s="244" t="s">
        <v>89</v>
      </c>
      <c r="N1686" s="244">
        <f t="shared" si="36"/>
        <v>0.3</v>
      </c>
      <c r="R1686" s="301"/>
      <c r="S1686" s="301"/>
      <c r="T1686" s="301"/>
      <c r="U1686" s="301"/>
      <c r="V1686" s="301"/>
      <c r="W1686" s="301"/>
      <c r="X1686" s="301"/>
      <c r="Y1686" s="301"/>
      <c r="Z1686" s="301"/>
      <c r="AA1686" s="301"/>
      <c r="AB1686" s="301"/>
      <c r="AC1686" s="301"/>
      <c r="AD1686" s="301"/>
      <c r="AE1686" s="301"/>
      <c r="AF1686" s="301"/>
      <c r="AG1686" s="301"/>
      <c r="AH1686" s="301"/>
      <c r="AI1686" s="301"/>
    </row>
    <row r="1687" spans="1:35" ht="20.100000000000001" hidden="1" customHeight="1" x14ac:dyDescent="0.2">
      <c r="A1687" s="240">
        <v>785</v>
      </c>
      <c r="B1687" s="309" t="s">
        <v>403</v>
      </c>
      <c r="C1687" s="310" t="s">
        <v>426</v>
      </c>
      <c r="D1687" s="310" t="s">
        <v>1000</v>
      </c>
      <c r="E1687" s="309">
        <v>591831.43391869264</v>
      </c>
      <c r="F1687" s="310" t="s">
        <v>880</v>
      </c>
      <c r="G1687" s="244" t="s">
        <v>915</v>
      </c>
      <c r="H1687" s="244" t="s">
        <v>429</v>
      </c>
      <c r="I1687" s="288">
        <v>1</v>
      </c>
      <c r="J1687" s="244" t="s">
        <v>919</v>
      </c>
      <c r="K1687" s="244">
        <v>0.5</v>
      </c>
      <c r="L1687" s="244">
        <v>0.6</v>
      </c>
      <c r="M1687" s="244" t="s">
        <v>89</v>
      </c>
      <c r="N1687" s="244">
        <f t="shared" si="36"/>
        <v>0.3</v>
      </c>
      <c r="R1687" s="301"/>
      <c r="S1687" s="301"/>
      <c r="T1687" s="301"/>
      <c r="U1687" s="301"/>
      <c r="V1687" s="301"/>
      <c r="W1687" s="301"/>
      <c r="X1687" s="301"/>
      <c r="Y1687" s="301"/>
      <c r="Z1687" s="301"/>
      <c r="AA1687" s="301"/>
      <c r="AB1687" s="301"/>
      <c r="AC1687" s="301"/>
      <c r="AD1687" s="301"/>
      <c r="AE1687" s="301"/>
      <c r="AF1687" s="301"/>
      <c r="AG1687" s="301"/>
      <c r="AH1687" s="301"/>
      <c r="AI1687" s="301"/>
    </row>
    <row r="1688" spans="1:35" ht="20.100000000000001" hidden="1" customHeight="1" x14ac:dyDescent="0.2">
      <c r="A1688" s="240">
        <v>786</v>
      </c>
      <c r="B1688" s="309" t="s">
        <v>403</v>
      </c>
      <c r="C1688" s="310" t="s">
        <v>426</v>
      </c>
      <c r="D1688" s="310" t="s">
        <v>1000</v>
      </c>
      <c r="E1688" s="309">
        <v>591834.95047861629</v>
      </c>
      <c r="F1688" s="310" t="s">
        <v>880</v>
      </c>
      <c r="G1688" s="244" t="s">
        <v>915</v>
      </c>
      <c r="H1688" s="244" t="s">
        <v>429</v>
      </c>
      <c r="I1688" s="288">
        <v>1</v>
      </c>
      <c r="J1688" s="244" t="s">
        <v>919</v>
      </c>
      <c r="K1688" s="244">
        <v>0.5</v>
      </c>
      <c r="L1688" s="244">
        <v>0.6</v>
      </c>
      <c r="M1688" s="244" t="s">
        <v>89</v>
      </c>
      <c r="N1688" s="244">
        <f t="shared" si="36"/>
        <v>0.3</v>
      </c>
      <c r="R1688" s="301"/>
      <c r="S1688" s="301"/>
      <c r="T1688" s="301"/>
      <c r="U1688" s="301"/>
      <c r="V1688" s="301"/>
      <c r="W1688" s="301"/>
      <c r="X1688" s="301"/>
      <c r="Y1688" s="301"/>
      <c r="Z1688" s="301"/>
      <c r="AA1688" s="301"/>
      <c r="AB1688" s="301"/>
      <c r="AC1688" s="301"/>
      <c r="AD1688" s="301"/>
      <c r="AE1688" s="301"/>
      <c r="AF1688" s="301"/>
      <c r="AG1688" s="301"/>
      <c r="AH1688" s="301"/>
      <c r="AI1688" s="301"/>
    </row>
    <row r="1689" spans="1:35" ht="20.100000000000001" hidden="1" customHeight="1" x14ac:dyDescent="0.2">
      <c r="A1689" s="240">
        <v>787</v>
      </c>
      <c r="B1689" s="309" t="s">
        <v>403</v>
      </c>
      <c r="C1689" s="310" t="s">
        <v>426</v>
      </c>
      <c r="D1689" s="310" t="s">
        <v>1000</v>
      </c>
      <c r="E1689" s="309">
        <v>591836.17267608794</v>
      </c>
      <c r="F1689" s="310" t="s">
        <v>880</v>
      </c>
      <c r="G1689" s="244" t="s">
        <v>915</v>
      </c>
      <c r="H1689" s="244" t="s">
        <v>429</v>
      </c>
      <c r="I1689" s="288">
        <v>1</v>
      </c>
      <c r="J1689" s="244" t="s">
        <v>919</v>
      </c>
      <c r="K1689" s="244">
        <v>0.5</v>
      </c>
      <c r="L1689" s="244">
        <v>0.6</v>
      </c>
      <c r="M1689" s="244" t="s">
        <v>89</v>
      </c>
      <c r="N1689" s="244">
        <f t="shared" si="36"/>
        <v>0.3</v>
      </c>
      <c r="R1689" s="301"/>
      <c r="S1689" s="301"/>
      <c r="T1689" s="301"/>
      <c r="U1689" s="301"/>
      <c r="V1689" s="301"/>
      <c r="W1689" s="301"/>
      <c r="X1689" s="301"/>
      <c r="Y1689" s="301"/>
      <c r="Z1689" s="301"/>
      <c r="AA1689" s="301"/>
      <c r="AB1689" s="301"/>
      <c r="AC1689" s="301"/>
      <c r="AD1689" s="301"/>
      <c r="AE1689" s="301"/>
      <c r="AF1689" s="301"/>
      <c r="AG1689" s="301"/>
      <c r="AH1689" s="301"/>
      <c r="AI1689" s="301"/>
    </row>
    <row r="1690" spans="1:35" ht="20.100000000000001" hidden="1" customHeight="1" x14ac:dyDescent="0.2">
      <c r="A1690" s="240">
        <v>788</v>
      </c>
      <c r="B1690" s="309" t="s">
        <v>403</v>
      </c>
      <c r="C1690" s="310" t="s">
        <v>426</v>
      </c>
      <c r="D1690" s="310" t="s">
        <v>1000</v>
      </c>
      <c r="E1690" s="309">
        <v>591836.69312578335</v>
      </c>
      <c r="F1690" s="310" t="s">
        <v>880</v>
      </c>
      <c r="G1690" s="244" t="s">
        <v>915</v>
      </c>
      <c r="H1690" s="244" t="s">
        <v>429</v>
      </c>
      <c r="I1690" s="288">
        <v>1</v>
      </c>
      <c r="J1690" s="244" t="s">
        <v>919</v>
      </c>
      <c r="K1690" s="244">
        <v>0.5</v>
      </c>
      <c r="L1690" s="244">
        <v>0.6</v>
      </c>
      <c r="M1690" s="244" t="s">
        <v>89</v>
      </c>
      <c r="N1690" s="244">
        <f t="shared" si="36"/>
        <v>0.3</v>
      </c>
      <c r="R1690" s="301"/>
      <c r="S1690" s="301"/>
      <c r="T1690" s="301"/>
      <c r="U1690" s="301"/>
      <c r="V1690" s="301"/>
      <c r="W1690" s="301"/>
      <c r="X1690" s="301"/>
      <c r="Y1690" s="301"/>
      <c r="Z1690" s="301"/>
      <c r="AA1690" s="301"/>
      <c r="AB1690" s="301"/>
      <c r="AC1690" s="301"/>
      <c r="AD1690" s="301"/>
      <c r="AE1690" s="301"/>
      <c r="AF1690" s="301"/>
      <c r="AG1690" s="301"/>
      <c r="AH1690" s="301"/>
      <c r="AI1690" s="301"/>
    </row>
    <row r="1691" spans="1:35" ht="20.100000000000001" hidden="1" customHeight="1" x14ac:dyDescent="0.2">
      <c r="A1691" s="240">
        <v>789</v>
      </c>
      <c r="B1691" s="309" t="s">
        <v>403</v>
      </c>
      <c r="C1691" s="310" t="s">
        <v>426</v>
      </c>
      <c r="D1691" s="310" t="s">
        <v>1000</v>
      </c>
      <c r="E1691" s="309">
        <v>591838.56471090065</v>
      </c>
      <c r="F1691" s="310" t="s">
        <v>880</v>
      </c>
      <c r="G1691" s="244" t="s">
        <v>915</v>
      </c>
      <c r="H1691" s="244" t="s">
        <v>429</v>
      </c>
      <c r="I1691" s="288">
        <v>1</v>
      </c>
      <c r="J1691" s="244" t="s">
        <v>919</v>
      </c>
      <c r="K1691" s="244">
        <v>0.5</v>
      </c>
      <c r="L1691" s="244">
        <v>0.6</v>
      </c>
      <c r="M1691" s="244" t="s">
        <v>89</v>
      </c>
      <c r="N1691" s="244">
        <f t="shared" si="36"/>
        <v>0.3</v>
      </c>
      <c r="R1691" s="301"/>
      <c r="S1691" s="301"/>
      <c r="T1691" s="301"/>
      <c r="U1691" s="301"/>
      <c r="V1691" s="301"/>
      <c r="W1691" s="301"/>
      <c r="X1691" s="301"/>
      <c r="Y1691" s="301"/>
      <c r="Z1691" s="301"/>
      <c r="AA1691" s="301"/>
      <c r="AB1691" s="301"/>
      <c r="AC1691" s="301"/>
      <c r="AD1691" s="301"/>
      <c r="AE1691" s="301"/>
      <c r="AF1691" s="301"/>
      <c r="AG1691" s="301"/>
      <c r="AH1691" s="301"/>
      <c r="AI1691" s="301"/>
    </row>
    <row r="1692" spans="1:35" ht="20.100000000000001" hidden="1" customHeight="1" x14ac:dyDescent="0.2">
      <c r="A1692" s="240">
        <v>790</v>
      </c>
      <c r="B1692" s="309" t="s">
        <v>403</v>
      </c>
      <c r="C1692" s="310" t="s">
        <v>426</v>
      </c>
      <c r="D1692" s="310" t="s">
        <v>1000</v>
      </c>
      <c r="E1692" s="309">
        <v>591961.47839938046</v>
      </c>
      <c r="F1692" s="310" t="s">
        <v>880</v>
      </c>
      <c r="G1692" s="244" t="s">
        <v>915</v>
      </c>
      <c r="H1692" s="244" t="s">
        <v>429</v>
      </c>
      <c r="I1692" s="288">
        <v>1</v>
      </c>
      <c r="J1692" s="244" t="s">
        <v>919</v>
      </c>
      <c r="K1692" s="244">
        <v>0.5</v>
      </c>
      <c r="L1692" s="244">
        <v>0.6</v>
      </c>
      <c r="M1692" s="244" t="s">
        <v>89</v>
      </c>
      <c r="N1692" s="244">
        <f t="shared" si="36"/>
        <v>0.3</v>
      </c>
      <c r="R1692" s="301"/>
      <c r="S1692" s="301"/>
      <c r="T1692" s="301"/>
      <c r="U1692" s="301"/>
      <c r="V1692" s="301"/>
      <c r="W1692" s="301"/>
      <c r="X1692" s="301"/>
      <c r="Y1692" s="301"/>
      <c r="Z1692" s="301"/>
      <c r="AA1692" s="301"/>
      <c r="AB1692" s="301"/>
      <c r="AC1692" s="301"/>
      <c r="AD1692" s="301"/>
      <c r="AE1692" s="301"/>
      <c r="AF1692" s="301"/>
      <c r="AG1692" s="301"/>
      <c r="AH1692" s="301"/>
      <c r="AI1692" s="301"/>
    </row>
    <row r="1693" spans="1:35" ht="20.100000000000001" hidden="1" customHeight="1" x14ac:dyDescent="0.2">
      <c r="A1693" s="240">
        <v>791</v>
      </c>
      <c r="B1693" s="309" t="s">
        <v>403</v>
      </c>
      <c r="C1693" s="310" t="s">
        <v>426</v>
      </c>
      <c r="D1693" s="310" t="s">
        <v>1000</v>
      </c>
      <c r="E1693" s="309">
        <v>591972.89543799707</v>
      </c>
      <c r="F1693" s="310" t="s">
        <v>880</v>
      </c>
      <c r="G1693" s="244" t="s">
        <v>915</v>
      </c>
      <c r="H1693" s="244" t="s">
        <v>429</v>
      </c>
      <c r="I1693" s="288">
        <v>1</v>
      </c>
      <c r="J1693" s="244" t="s">
        <v>919</v>
      </c>
      <c r="K1693" s="244">
        <v>0.5</v>
      </c>
      <c r="L1693" s="244">
        <v>0.6</v>
      </c>
      <c r="M1693" s="244" t="s">
        <v>89</v>
      </c>
      <c r="N1693" s="244">
        <f t="shared" si="36"/>
        <v>0.3</v>
      </c>
      <c r="R1693" s="301"/>
      <c r="S1693" s="301"/>
      <c r="T1693" s="301"/>
      <c r="U1693" s="301"/>
      <c r="V1693" s="301"/>
      <c r="W1693" s="301"/>
      <c r="X1693" s="301"/>
      <c r="Y1693" s="301"/>
      <c r="Z1693" s="301"/>
      <c r="AA1693" s="301"/>
      <c r="AB1693" s="301"/>
      <c r="AC1693" s="301"/>
      <c r="AD1693" s="301"/>
      <c r="AE1693" s="301"/>
      <c r="AF1693" s="301"/>
      <c r="AG1693" s="301"/>
      <c r="AH1693" s="301"/>
      <c r="AI1693" s="301"/>
    </row>
    <row r="1694" spans="1:35" ht="20.100000000000001" hidden="1" customHeight="1" x14ac:dyDescent="0.2">
      <c r="A1694" s="240">
        <v>792</v>
      </c>
      <c r="B1694" s="309" t="s">
        <v>403</v>
      </c>
      <c r="C1694" s="310" t="s">
        <v>426</v>
      </c>
      <c r="D1694" s="310" t="s">
        <v>1000</v>
      </c>
      <c r="E1694" s="309">
        <v>591982.55632355879</v>
      </c>
      <c r="F1694" s="310" t="s">
        <v>880</v>
      </c>
      <c r="G1694" s="244" t="s">
        <v>915</v>
      </c>
      <c r="H1694" s="244" t="s">
        <v>429</v>
      </c>
      <c r="I1694" s="288">
        <v>1</v>
      </c>
      <c r="J1694" s="244" t="s">
        <v>919</v>
      </c>
      <c r="K1694" s="244">
        <v>0.5</v>
      </c>
      <c r="L1694" s="244">
        <v>0.6</v>
      </c>
      <c r="M1694" s="244" t="s">
        <v>89</v>
      </c>
      <c r="N1694" s="244">
        <f t="shared" si="36"/>
        <v>0.3</v>
      </c>
      <c r="R1694" s="301"/>
      <c r="S1694" s="301"/>
      <c r="T1694" s="301"/>
      <c r="U1694" s="301"/>
      <c r="V1694" s="301"/>
      <c r="W1694" s="301"/>
      <c r="X1694" s="301"/>
      <c r="Y1694" s="301"/>
      <c r="Z1694" s="301"/>
      <c r="AA1694" s="301"/>
      <c r="AB1694" s="301"/>
      <c r="AC1694" s="301"/>
      <c r="AD1694" s="301"/>
      <c r="AE1694" s="301"/>
      <c r="AF1694" s="301"/>
      <c r="AG1694" s="301"/>
      <c r="AH1694" s="301"/>
      <c r="AI1694" s="301"/>
    </row>
    <row r="1695" spans="1:35" ht="20.100000000000001" hidden="1" customHeight="1" x14ac:dyDescent="0.2">
      <c r="A1695" s="240">
        <v>793</v>
      </c>
      <c r="B1695" s="309" t="s">
        <v>403</v>
      </c>
      <c r="C1695" s="310" t="s">
        <v>426</v>
      </c>
      <c r="D1695" s="310" t="s">
        <v>1000</v>
      </c>
      <c r="E1695" s="309">
        <v>591989.55414157431</v>
      </c>
      <c r="F1695" s="310" t="s">
        <v>880</v>
      </c>
      <c r="G1695" s="244" t="s">
        <v>915</v>
      </c>
      <c r="H1695" s="244" t="s">
        <v>429</v>
      </c>
      <c r="I1695" s="288">
        <v>1</v>
      </c>
      <c r="J1695" s="244" t="s">
        <v>919</v>
      </c>
      <c r="K1695" s="244">
        <v>0.5</v>
      </c>
      <c r="L1695" s="244">
        <v>0.6</v>
      </c>
      <c r="M1695" s="244" t="s">
        <v>89</v>
      </c>
      <c r="N1695" s="244">
        <f t="shared" si="36"/>
        <v>0.3</v>
      </c>
      <c r="R1695" s="301"/>
      <c r="S1695" s="301"/>
      <c r="T1695" s="301"/>
      <c r="U1695" s="301"/>
      <c r="V1695" s="301"/>
      <c r="W1695" s="301"/>
      <c r="X1695" s="301"/>
      <c r="Y1695" s="301"/>
      <c r="Z1695" s="301"/>
      <c r="AA1695" s="301"/>
      <c r="AB1695" s="301"/>
      <c r="AC1695" s="301"/>
      <c r="AD1695" s="301"/>
      <c r="AE1695" s="301"/>
      <c r="AF1695" s="301"/>
      <c r="AG1695" s="301"/>
      <c r="AH1695" s="301"/>
      <c r="AI1695" s="301"/>
    </row>
    <row r="1696" spans="1:35" ht="20.100000000000001" hidden="1" customHeight="1" x14ac:dyDescent="0.2">
      <c r="A1696" s="240">
        <v>794</v>
      </c>
      <c r="B1696" s="309" t="s">
        <v>403</v>
      </c>
      <c r="C1696" s="310" t="s">
        <v>426</v>
      </c>
      <c r="D1696" s="310" t="s">
        <v>1000</v>
      </c>
      <c r="E1696" s="309">
        <v>591999.22384877177</v>
      </c>
      <c r="F1696" s="310" t="s">
        <v>880</v>
      </c>
      <c r="G1696" s="244" t="s">
        <v>915</v>
      </c>
      <c r="H1696" s="244" t="s">
        <v>429</v>
      </c>
      <c r="I1696" s="288">
        <v>1</v>
      </c>
      <c r="J1696" s="244" t="s">
        <v>919</v>
      </c>
      <c r="K1696" s="244">
        <v>0.5</v>
      </c>
      <c r="L1696" s="244">
        <v>0.6</v>
      </c>
      <c r="M1696" s="244" t="s">
        <v>89</v>
      </c>
      <c r="N1696" s="244">
        <f t="shared" si="36"/>
        <v>0.3</v>
      </c>
      <c r="R1696" s="301"/>
      <c r="S1696" s="301"/>
      <c r="T1696" s="301"/>
      <c r="U1696" s="301"/>
      <c r="V1696" s="301"/>
      <c r="W1696" s="301"/>
      <c r="X1696" s="301"/>
      <c r="Y1696" s="301"/>
      <c r="Z1696" s="301"/>
      <c r="AA1696" s="301"/>
      <c r="AB1696" s="301"/>
      <c r="AC1696" s="301"/>
      <c r="AD1696" s="301"/>
      <c r="AE1696" s="301"/>
      <c r="AF1696" s="301"/>
      <c r="AG1696" s="301"/>
      <c r="AH1696" s="301"/>
      <c r="AI1696" s="301"/>
    </row>
    <row r="1697" spans="1:35" ht="20.100000000000001" hidden="1" customHeight="1" x14ac:dyDescent="0.2">
      <c r="A1697" s="240">
        <v>795</v>
      </c>
      <c r="B1697" s="309" t="s">
        <v>403</v>
      </c>
      <c r="C1697" s="310" t="s">
        <v>426</v>
      </c>
      <c r="D1697" s="310" t="s">
        <v>1000</v>
      </c>
      <c r="E1697" s="309">
        <v>592006.955188917</v>
      </c>
      <c r="F1697" s="310" t="s">
        <v>880</v>
      </c>
      <c r="G1697" s="244" t="s">
        <v>915</v>
      </c>
      <c r="H1697" s="244" t="s">
        <v>429</v>
      </c>
      <c r="I1697" s="288">
        <v>1</v>
      </c>
      <c r="J1697" s="244" t="s">
        <v>919</v>
      </c>
      <c r="K1697" s="244">
        <v>0.5</v>
      </c>
      <c r="L1697" s="244">
        <v>0.6</v>
      </c>
      <c r="M1697" s="244" t="s">
        <v>89</v>
      </c>
      <c r="N1697" s="244">
        <f t="shared" si="36"/>
        <v>0.3</v>
      </c>
      <c r="R1697" s="301"/>
      <c r="S1697" s="301"/>
      <c r="T1697" s="301"/>
      <c r="U1697" s="301"/>
      <c r="V1697" s="301"/>
      <c r="W1697" s="301"/>
      <c r="X1697" s="301"/>
      <c r="Y1697" s="301"/>
      <c r="Z1697" s="301"/>
      <c r="AA1697" s="301"/>
      <c r="AB1697" s="301"/>
      <c r="AC1697" s="301"/>
      <c r="AD1697" s="301"/>
      <c r="AE1697" s="301"/>
      <c r="AF1697" s="301"/>
      <c r="AG1697" s="301"/>
      <c r="AH1697" s="301"/>
      <c r="AI1697" s="301"/>
    </row>
    <row r="1698" spans="1:35" ht="20.100000000000001" hidden="1" customHeight="1" x14ac:dyDescent="0.2">
      <c r="A1698" s="240">
        <v>796</v>
      </c>
      <c r="B1698" s="309" t="s">
        <v>403</v>
      </c>
      <c r="C1698" s="310" t="s">
        <v>426</v>
      </c>
      <c r="D1698" s="310" t="s">
        <v>1000</v>
      </c>
      <c r="E1698" s="309">
        <v>592015.39807178243</v>
      </c>
      <c r="F1698" s="310" t="s">
        <v>880</v>
      </c>
      <c r="G1698" s="244" t="s">
        <v>915</v>
      </c>
      <c r="H1698" s="244" t="s">
        <v>429</v>
      </c>
      <c r="I1698" s="288">
        <v>1</v>
      </c>
      <c r="J1698" s="244" t="s">
        <v>919</v>
      </c>
      <c r="K1698" s="244">
        <v>0.5</v>
      </c>
      <c r="L1698" s="244">
        <v>0.6</v>
      </c>
      <c r="M1698" s="244" t="s">
        <v>89</v>
      </c>
      <c r="N1698" s="244">
        <f t="shared" si="36"/>
        <v>0.3</v>
      </c>
      <c r="R1698" s="301"/>
      <c r="S1698" s="301"/>
      <c r="T1698" s="301"/>
      <c r="U1698" s="301"/>
      <c r="V1698" s="301"/>
      <c r="W1698" s="301"/>
      <c r="X1698" s="301"/>
      <c r="Y1698" s="301"/>
      <c r="Z1698" s="301"/>
      <c r="AA1698" s="301"/>
      <c r="AB1698" s="301"/>
      <c r="AC1698" s="301"/>
      <c r="AD1698" s="301"/>
      <c r="AE1698" s="301"/>
      <c r="AF1698" s="301"/>
      <c r="AG1698" s="301"/>
      <c r="AH1698" s="301"/>
      <c r="AI1698" s="301"/>
    </row>
    <row r="1699" spans="1:35" ht="20.100000000000001" hidden="1" customHeight="1" x14ac:dyDescent="0.2">
      <c r="A1699" s="240">
        <v>797</v>
      </c>
      <c r="B1699" s="309" t="s">
        <v>403</v>
      </c>
      <c r="C1699" s="310" t="s">
        <v>426</v>
      </c>
      <c r="D1699" s="310" t="s">
        <v>1000</v>
      </c>
      <c r="E1699" s="309">
        <v>592020.41746986157</v>
      </c>
      <c r="F1699" s="310" t="s">
        <v>880</v>
      </c>
      <c r="G1699" s="244" t="s">
        <v>915</v>
      </c>
      <c r="H1699" s="244" t="s">
        <v>429</v>
      </c>
      <c r="I1699" s="288">
        <v>1</v>
      </c>
      <c r="J1699" s="244" t="s">
        <v>919</v>
      </c>
      <c r="K1699" s="244">
        <v>0.5</v>
      </c>
      <c r="L1699" s="244">
        <v>0.6</v>
      </c>
      <c r="M1699" s="244" t="s">
        <v>89</v>
      </c>
      <c r="N1699" s="244">
        <f t="shared" si="36"/>
        <v>0.3</v>
      </c>
      <c r="R1699" s="301"/>
      <c r="S1699" s="301"/>
      <c r="T1699" s="301"/>
      <c r="U1699" s="301"/>
      <c r="V1699" s="301"/>
      <c r="W1699" s="301"/>
      <c r="X1699" s="301"/>
      <c r="Y1699" s="301"/>
      <c r="Z1699" s="301"/>
      <c r="AA1699" s="301"/>
      <c r="AB1699" s="301"/>
      <c r="AC1699" s="301"/>
      <c r="AD1699" s="301"/>
      <c r="AE1699" s="301"/>
      <c r="AF1699" s="301"/>
      <c r="AG1699" s="301"/>
      <c r="AH1699" s="301"/>
      <c r="AI1699" s="301"/>
    </row>
    <row r="1700" spans="1:35" ht="20.100000000000001" hidden="1" customHeight="1" x14ac:dyDescent="0.2">
      <c r="A1700" s="240">
        <v>798</v>
      </c>
      <c r="B1700" s="309" t="s">
        <v>403</v>
      </c>
      <c r="C1700" s="310" t="s">
        <v>426</v>
      </c>
      <c r="D1700" s="310" t="s">
        <v>1000</v>
      </c>
      <c r="E1700" s="309">
        <v>592026.52616460575</v>
      </c>
      <c r="F1700" s="310" t="s">
        <v>880</v>
      </c>
      <c r="G1700" s="244" t="s">
        <v>915</v>
      </c>
      <c r="H1700" s="244" t="s">
        <v>429</v>
      </c>
      <c r="I1700" s="288">
        <v>1</v>
      </c>
      <c r="J1700" s="244" t="s">
        <v>919</v>
      </c>
      <c r="K1700" s="244">
        <v>0.5</v>
      </c>
      <c r="L1700" s="244">
        <v>0.6</v>
      </c>
      <c r="M1700" s="244" t="s">
        <v>89</v>
      </c>
      <c r="N1700" s="244">
        <f t="shared" si="36"/>
        <v>0.3</v>
      </c>
      <c r="R1700" s="301"/>
      <c r="S1700" s="301"/>
      <c r="T1700" s="301"/>
      <c r="U1700" s="301"/>
      <c r="V1700" s="301"/>
      <c r="W1700" s="301"/>
      <c r="X1700" s="301"/>
      <c r="Y1700" s="301"/>
      <c r="Z1700" s="301"/>
      <c r="AA1700" s="301"/>
      <c r="AB1700" s="301"/>
      <c r="AC1700" s="301"/>
      <c r="AD1700" s="301"/>
      <c r="AE1700" s="301"/>
      <c r="AF1700" s="301"/>
      <c r="AG1700" s="301"/>
      <c r="AH1700" s="301"/>
      <c r="AI1700" s="301"/>
    </row>
    <row r="1701" spans="1:35" ht="20.100000000000001" hidden="1" customHeight="1" x14ac:dyDescent="0.2">
      <c r="A1701" s="240">
        <v>799</v>
      </c>
      <c r="B1701" s="309" t="s">
        <v>403</v>
      </c>
      <c r="C1701" s="310" t="s">
        <v>426</v>
      </c>
      <c r="D1701" s="310" t="s">
        <v>1000</v>
      </c>
      <c r="E1701" s="309">
        <v>592030.41633756261</v>
      </c>
      <c r="F1701" s="310" t="s">
        <v>880</v>
      </c>
      <c r="G1701" s="244" t="s">
        <v>915</v>
      </c>
      <c r="H1701" s="244" t="s">
        <v>429</v>
      </c>
      <c r="I1701" s="288">
        <v>1</v>
      </c>
      <c r="J1701" s="244" t="s">
        <v>919</v>
      </c>
      <c r="K1701" s="244">
        <v>0.5</v>
      </c>
      <c r="L1701" s="244">
        <v>0.6</v>
      </c>
      <c r="M1701" s="244" t="s">
        <v>89</v>
      </c>
      <c r="N1701" s="244">
        <f t="shared" si="36"/>
        <v>0.3</v>
      </c>
      <c r="R1701" s="301"/>
      <c r="S1701" s="301"/>
      <c r="T1701" s="301"/>
      <c r="U1701" s="301"/>
      <c r="V1701" s="301"/>
      <c r="W1701" s="301"/>
      <c r="X1701" s="301"/>
      <c r="Y1701" s="301"/>
      <c r="Z1701" s="301"/>
      <c r="AA1701" s="301"/>
      <c r="AB1701" s="301"/>
      <c r="AC1701" s="301"/>
      <c r="AD1701" s="301"/>
      <c r="AE1701" s="301"/>
      <c r="AF1701" s="301"/>
      <c r="AG1701" s="301"/>
      <c r="AH1701" s="301"/>
      <c r="AI1701" s="301"/>
    </row>
    <row r="1702" spans="1:35" ht="20.100000000000001" hidden="1" customHeight="1" x14ac:dyDescent="0.2">
      <c r="A1702" s="240">
        <v>800</v>
      </c>
      <c r="B1702" s="309" t="s">
        <v>403</v>
      </c>
      <c r="C1702" s="310" t="s">
        <v>426</v>
      </c>
      <c r="D1702" s="310" t="s">
        <v>1000</v>
      </c>
      <c r="E1702" s="309">
        <v>592037.75649996405</v>
      </c>
      <c r="F1702" s="310" t="s">
        <v>880</v>
      </c>
      <c r="G1702" s="244" t="s">
        <v>915</v>
      </c>
      <c r="H1702" s="244" t="s">
        <v>429</v>
      </c>
      <c r="I1702" s="288">
        <v>1</v>
      </c>
      <c r="J1702" s="244" t="s">
        <v>919</v>
      </c>
      <c r="K1702" s="244">
        <v>0.5</v>
      </c>
      <c r="L1702" s="244">
        <v>0.6</v>
      </c>
      <c r="M1702" s="244" t="s">
        <v>89</v>
      </c>
      <c r="N1702" s="244">
        <f t="shared" si="36"/>
        <v>0.3</v>
      </c>
      <c r="R1702" s="301"/>
      <c r="S1702" s="301"/>
      <c r="T1702" s="301"/>
      <c r="U1702" s="301"/>
      <c r="V1702" s="301"/>
      <c r="W1702" s="301"/>
      <c r="X1702" s="301"/>
      <c r="Y1702" s="301"/>
      <c r="Z1702" s="301"/>
      <c r="AA1702" s="301"/>
      <c r="AB1702" s="301"/>
      <c r="AC1702" s="301"/>
      <c r="AD1702" s="301"/>
      <c r="AE1702" s="301"/>
      <c r="AF1702" s="301"/>
      <c r="AG1702" s="301"/>
      <c r="AH1702" s="301"/>
      <c r="AI1702" s="301"/>
    </row>
    <row r="1703" spans="1:35" ht="20.100000000000001" hidden="1" customHeight="1" x14ac:dyDescent="0.2">
      <c r="A1703" s="240">
        <v>801</v>
      </c>
      <c r="B1703" s="309" t="s">
        <v>403</v>
      </c>
      <c r="C1703" s="310" t="s">
        <v>426</v>
      </c>
      <c r="D1703" s="310" t="s">
        <v>1000</v>
      </c>
      <c r="E1703" s="309">
        <v>592043.46510053822</v>
      </c>
      <c r="F1703" s="310" t="s">
        <v>880</v>
      </c>
      <c r="G1703" s="244" t="s">
        <v>915</v>
      </c>
      <c r="H1703" s="244" t="s">
        <v>429</v>
      </c>
      <c r="I1703" s="288">
        <v>1</v>
      </c>
      <c r="J1703" s="244" t="s">
        <v>919</v>
      </c>
      <c r="K1703" s="244">
        <v>0.5</v>
      </c>
      <c r="L1703" s="244">
        <v>0.6</v>
      </c>
      <c r="M1703" s="244" t="s">
        <v>89</v>
      </c>
      <c r="N1703" s="244">
        <f t="shared" si="36"/>
        <v>0.3</v>
      </c>
      <c r="R1703" s="301"/>
      <c r="S1703" s="301"/>
      <c r="T1703" s="301"/>
      <c r="U1703" s="301"/>
      <c r="V1703" s="301"/>
      <c r="W1703" s="301"/>
      <c r="X1703" s="301"/>
      <c r="Y1703" s="301"/>
      <c r="Z1703" s="301"/>
      <c r="AA1703" s="301"/>
      <c r="AB1703" s="301"/>
      <c r="AC1703" s="301"/>
      <c r="AD1703" s="301"/>
      <c r="AE1703" s="301"/>
      <c r="AF1703" s="301"/>
      <c r="AG1703" s="301"/>
      <c r="AH1703" s="301"/>
      <c r="AI1703" s="301"/>
    </row>
    <row r="1704" spans="1:35" ht="20.100000000000001" hidden="1" customHeight="1" x14ac:dyDescent="0.2">
      <c r="A1704" s="240">
        <v>802</v>
      </c>
      <c r="B1704" s="309" t="s">
        <v>403</v>
      </c>
      <c r="C1704" s="310" t="s">
        <v>432</v>
      </c>
      <c r="D1704" s="310" t="s">
        <v>1000</v>
      </c>
      <c r="E1704" s="309">
        <v>592044.15981264529</v>
      </c>
      <c r="F1704" s="310" t="s">
        <v>880</v>
      </c>
      <c r="G1704" s="244" t="s">
        <v>915</v>
      </c>
      <c r="H1704" s="244" t="s">
        <v>429</v>
      </c>
      <c r="I1704" s="288">
        <v>1</v>
      </c>
      <c r="J1704" s="244" t="s">
        <v>919</v>
      </c>
      <c r="K1704" s="244">
        <v>0.5</v>
      </c>
      <c r="L1704" s="244">
        <v>0.6</v>
      </c>
      <c r="M1704" s="244" t="s">
        <v>89</v>
      </c>
      <c r="N1704" s="244">
        <f t="shared" si="36"/>
        <v>0.3</v>
      </c>
      <c r="R1704" s="301"/>
      <c r="S1704" s="301"/>
      <c r="T1704" s="301"/>
      <c r="U1704" s="301"/>
      <c r="V1704" s="301"/>
      <c r="W1704" s="301"/>
      <c r="X1704" s="301"/>
      <c r="Y1704" s="301"/>
      <c r="Z1704" s="301"/>
      <c r="AA1704" s="301"/>
      <c r="AB1704" s="301"/>
      <c r="AC1704" s="301"/>
      <c r="AD1704" s="301"/>
      <c r="AE1704" s="301"/>
      <c r="AF1704" s="301"/>
      <c r="AG1704" s="301"/>
      <c r="AH1704" s="301"/>
      <c r="AI1704" s="301"/>
    </row>
    <row r="1705" spans="1:35" ht="20.100000000000001" hidden="1" customHeight="1" x14ac:dyDescent="0.2">
      <c r="A1705" s="240">
        <v>803</v>
      </c>
      <c r="B1705" s="309" t="s">
        <v>403</v>
      </c>
      <c r="C1705" s="310" t="s">
        <v>432</v>
      </c>
      <c r="D1705" s="310" t="s">
        <v>1000</v>
      </c>
      <c r="E1705" s="309">
        <v>592044.94229256024</v>
      </c>
      <c r="F1705" s="310" t="s">
        <v>880</v>
      </c>
      <c r="G1705" s="244" t="s">
        <v>915</v>
      </c>
      <c r="H1705" s="244" t="s">
        <v>429</v>
      </c>
      <c r="I1705" s="288">
        <v>1</v>
      </c>
      <c r="J1705" s="244" t="s">
        <v>919</v>
      </c>
      <c r="K1705" s="244">
        <v>0.5</v>
      </c>
      <c r="L1705" s="244">
        <v>0.6</v>
      </c>
      <c r="M1705" s="244" t="s">
        <v>89</v>
      </c>
      <c r="N1705" s="244">
        <f t="shared" si="36"/>
        <v>0.3</v>
      </c>
      <c r="R1705" s="301"/>
      <c r="S1705" s="301"/>
      <c r="T1705" s="301"/>
      <c r="U1705" s="301"/>
      <c r="V1705" s="301"/>
      <c r="W1705" s="301"/>
      <c r="X1705" s="301"/>
      <c r="Y1705" s="301"/>
      <c r="Z1705" s="301"/>
      <c r="AA1705" s="301"/>
      <c r="AB1705" s="301"/>
      <c r="AC1705" s="301"/>
      <c r="AD1705" s="301"/>
      <c r="AE1705" s="301"/>
      <c r="AF1705" s="301"/>
      <c r="AG1705" s="301"/>
      <c r="AH1705" s="301"/>
      <c r="AI1705" s="301"/>
    </row>
    <row r="1706" spans="1:35" ht="20.100000000000001" hidden="1" customHeight="1" x14ac:dyDescent="0.2">
      <c r="A1706" s="240">
        <v>804</v>
      </c>
      <c r="B1706" s="309" t="s">
        <v>403</v>
      </c>
      <c r="C1706" s="310" t="s">
        <v>432</v>
      </c>
      <c r="D1706" s="310" t="s">
        <v>1000</v>
      </c>
      <c r="E1706" s="309">
        <v>592047.15656265093</v>
      </c>
      <c r="F1706" s="310" t="s">
        <v>880</v>
      </c>
      <c r="G1706" s="244" t="s">
        <v>915</v>
      </c>
      <c r="H1706" s="244" t="s">
        <v>429</v>
      </c>
      <c r="I1706" s="288">
        <v>1</v>
      </c>
      <c r="J1706" s="244" t="s">
        <v>919</v>
      </c>
      <c r="K1706" s="244">
        <v>0.5</v>
      </c>
      <c r="L1706" s="244">
        <v>0.6</v>
      </c>
      <c r="M1706" s="244" t="s">
        <v>89</v>
      </c>
      <c r="N1706" s="244">
        <f t="shared" si="36"/>
        <v>0.3</v>
      </c>
      <c r="R1706" s="301"/>
      <c r="S1706" s="301"/>
      <c r="T1706" s="301"/>
      <c r="U1706" s="301"/>
      <c r="V1706" s="301"/>
      <c r="W1706" s="301"/>
      <c r="X1706" s="301"/>
      <c r="Y1706" s="301"/>
      <c r="Z1706" s="301"/>
      <c r="AA1706" s="301"/>
      <c r="AB1706" s="301"/>
      <c r="AC1706" s="301"/>
      <c r="AD1706" s="301"/>
      <c r="AE1706" s="301"/>
      <c r="AF1706" s="301"/>
      <c r="AG1706" s="301"/>
      <c r="AH1706" s="301"/>
      <c r="AI1706" s="301"/>
    </row>
    <row r="1707" spans="1:35" ht="20.100000000000001" hidden="1" customHeight="1" x14ac:dyDescent="0.2">
      <c r="A1707" s="240">
        <v>805</v>
      </c>
      <c r="B1707" s="309" t="s">
        <v>403</v>
      </c>
      <c r="C1707" s="310" t="s">
        <v>432</v>
      </c>
      <c r="D1707" s="310" t="s">
        <v>1000</v>
      </c>
      <c r="E1707" s="309">
        <v>592050.45987937611</v>
      </c>
      <c r="F1707" s="310" t="s">
        <v>880</v>
      </c>
      <c r="G1707" s="244" t="s">
        <v>915</v>
      </c>
      <c r="H1707" s="244" t="s">
        <v>429</v>
      </c>
      <c r="I1707" s="288">
        <v>1</v>
      </c>
      <c r="J1707" s="244" t="s">
        <v>919</v>
      </c>
      <c r="K1707" s="244">
        <v>0.5</v>
      </c>
      <c r="L1707" s="244">
        <v>0.6</v>
      </c>
      <c r="M1707" s="244" t="s">
        <v>89</v>
      </c>
      <c r="N1707" s="244">
        <f t="shared" si="36"/>
        <v>0.3</v>
      </c>
      <c r="R1707" s="301"/>
      <c r="S1707" s="301"/>
      <c r="T1707" s="301"/>
      <c r="U1707" s="301"/>
      <c r="V1707" s="301"/>
      <c r="W1707" s="301"/>
      <c r="X1707" s="301"/>
      <c r="Y1707" s="301"/>
      <c r="Z1707" s="301"/>
      <c r="AA1707" s="301"/>
      <c r="AB1707" s="301"/>
      <c r="AC1707" s="301"/>
      <c r="AD1707" s="301"/>
      <c r="AE1707" s="301"/>
      <c r="AF1707" s="301"/>
      <c r="AG1707" s="301"/>
      <c r="AH1707" s="301"/>
      <c r="AI1707" s="301"/>
    </row>
    <row r="1708" spans="1:35" ht="20.100000000000001" hidden="1" customHeight="1" x14ac:dyDescent="0.2">
      <c r="A1708" s="240">
        <v>806</v>
      </c>
      <c r="B1708" s="309" t="s">
        <v>403</v>
      </c>
      <c r="C1708" s="310" t="s">
        <v>432</v>
      </c>
      <c r="D1708" s="310" t="s">
        <v>1000</v>
      </c>
      <c r="E1708" s="309">
        <v>592054.38125229825</v>
      </c>
      <c r="F1708" s="310" t="s">
        <v>880</v>
      </c>
      <c r="G1708" s="244" t="s">
        <v>915</v>
      </c>
      <c r="H1708" s="244" t="s">
        <v>429</v>
      </c>
      <c r="I1708" s="288">
        <v>1</v>
      </c>
      <c r="J1708" s="244" t="s">
        <v>919</v>
      </c>
      <c r="K1708" s="244">
        <v>0.5</v>
      </c>
      <c r="L1708" s="244">
        <v>0.6</v>
      </c>
      <c r="M1708" s="244" t="s">
        <v>89</v>
      </c>
      <c r="N1708" s="244">
        <f t="shared" si="36"/>
        <v>0.3</v>
      </c>
      <c r="R1708" s="301"/>
      <c r="S1708" s="301"/>
      <c r="T1708" s="301"/>
      <c r="U1708" s="301"/>
      <c r="V1708" s="301"/>
      <c r="W1708" s="301"/>
      <c r="X1708" s="301"/>
      <c r="Y1708" s="301"/>
      <c r="Z1708" s="301"/>
      <c r="AA1708" s="301"/>
      <c r="AB1708" s="301"/>
      <c r="AC1708" s="301"/>
      <c r="AD1708" s="301"/>
      <c r="AE1708" s="301"/>
      <c r="AF1708" s="301"/>
      <c r="AG1708" s="301"/>
      <c r="AH1708" s="301"/>
      <c r="AI1708" s="301"/>
    </row>
    <row r="1709" spans="1:35" ht="20.100000000000001" hidden="1" customHeight="1" x14ac:dyDescent="0.2">
      <c r="A1709" s="240">
        <v>807</v>
      </c>
      <c r="B1709" s="309" t="s">
        <v>403</v>
      </c>
      <c r="C1709" s="310" t="s">
        <v>432</v>
      </c>
      <c r="D1709" s="310" t="s">
        <v>1000</v>
      </c>
      <c r="E1709" s="309">
        <v>592058.65375643061</v>
      </c>
      <c r="F1709" s="310" t="s">
        <v>880</v>
      </c>
      <c r="G1709" s="244" t="s">
        <v>915</v>
      </c>
      <c r="H1709" s="244" t="s">
        <v>429</v>
      </c>
      <c r="I1709" s="288">
        <v>1</v>
      </c>
      <c r="J1709" s="244" t="s">
        <v>919</v>
      </c>
      <c r="K1709" s="244">
        <v>0.5</v>
      </c>
      <c r="L1709" s="244">
        <v>0.6</v>
      </c>
      <c r="M1709" s="244" t="s">
        <v>89</v>
      </c>
      <c r="N1709" s="244">
        <f t="shared" si="36"/>
        <v>0.3</v>
      </c>
      <c r="R1709" s="301"/>
      <c r="S1709" s="301"/>
      <c r="T1709" s="301"/>
      <c r="U1709" s="301"/>
      <c r="V1709" s="301"/>
      <c r="W1709" s="301"/>
      <c r="X1709" s="301"/>
      <c r="Y1709" s="301"/>
      <c r="Z1709" s="301"/>
      <c r="AA1709" s="301"/>
      <c r="AB1709" s="301"/>
      <c r="AC1709" s="301"/>
      <c r="AD1709" s="301"/>
      <c r="AE1709" s="301"/>
      <c r="AF1709" s="301"/>
      <c r="AG1709" s="301"/>
      <c r="AH1709" s="301"/>
      <c r="AI1709" s="301"/>
    </row>
    <row r="1710" spans="1:35" ht="20.100000000000001" hidden="1" customHeight="1" x14ac:dyDescent="0.2">
      <c r="A1710" s="240">
        <v>808</v>
      </c>
      <c r="B1710" s="309" t="s">
        <v>403</v>
      </c>
      <c r="C1710" s="310" t="s">
        <v>432</v>
      </c>
      <c r="D1710" s="310" t="s">
        <v>1000</v>
      </c>
      <c r="E1710" s="309">
        <v>592064.47792619595</v>
      </c>
      <c r="F1710" s="310" t="s">
        <v>880</v>
      </c>
      <c r="G1710" s="244" t="s">
        <v>915</v>
      </c>
      <c r="H1710" s="244" t="s">
        <v>429</v>
      </c>
      <c r="I1710" s="288">
        <v>1</v>
      </c>
      <c r="J1710" s="244" t="s">
        <v>919</v>
      </c>
      <c r="K1710" s="244">
        <v>0.5</v>
      </c>
      <c r="L1710" s="244">
        <v>0.6</v>
      </c>
      <c r="M1710" s="244" t="s">
        <v>89</v>
      </c>
      <c r="N1710" s="244">
        <f t="shared" si="36"/>
        <v>0.3</v>
      </c>
      <c r="R1710" s="301"/>
      <c r="S1710" s="301"/>
      <c r="T1710" s="301"/>
      <c r="U1710" s="301"/>
      <c r="V1710" s="301"/>
      <c r="W1710" s="301"/>
      <c r="X1710" s="301"/>
      <c r="Y1710" s="301"/>
      <c r="Z1710" s="301"/>
      <c r="AA1710" s="301"/>
      <c r="AB1710" s="301"/>
      <c r="AC1710" s="301"/>
      <c r="AD1710" s="301"/>
      <c r="AE1710" s="301"/>
      <c r="AF1710" s="301"/>
      <c r="AG1710" s="301"/>
      <c r="AH1710" s="301"/>
      <c r="AI1710" s="301"/>
    </row>
    <row r="1711" spans="1:35" ht="20.100000000000001" hidden="1" customHeight="1" x14ac:dyDescent="0.2">
      <c r="A1711" s="240">
        <v>809</v>
      </c>
      <c r="B1711" s="309" t="s">
        <v>403</v>
      </c>
      <c r="C1711" s="310" t="s">
        <v>432</v>
      </c>
      <c r="D1711" s="310" t="s">
        <v>1000</v>
      </c>
      <c r="E1711" s="309">
        <v>592070.65776982589</v>
      </c>
      <c r="F1711" s="310" t="s">
        <v>880</v>
      </c>
      <c r="G1711" s="244" t="s">
        <v>915</v>
      </c>
      <c r="H1711" s="244" t="s">
        <v>429</v>
      </c>
      <c r="I1711" s="288">
        <v>1</v>
      </c>
      <c r="J1711" s="244" t="s">
        <v>919</v>
      </c>
      <c r="K1711" s="244">
        <v>0.5</v>
      </c>
      <c r="L1711" s="244">
        <v>0.6</v>
      </c>
      <c r="M1711" s="244" t="s">
        <v>89</v>
      </c>
      <c r="N1711" s="244">
        <f t="shared" si="36"/>
        <v>0.3</v>
      </c>
      <c r="R1711" s="301"/>
      <c r="S1711" s="301"/>
      <c r="T1711" s="301"/>
      <c r="U1711" s="301"/>
      <c r="V1711" s="301"/>
      <c r="W1711" s="301"/>
      <c r="X1711" s="301"/>
      <c r="Y1711" s="301"/>
      <c r="Z1711" s="301"/>
      <c r="AA1711" s="301"/>
      <c r="AB1711" s="301"/>
      <c r="AC1711" s="301"/>
      <c r="AD1711" s="301"/>
      <c r="AE1711" s="301"/>
      <c r="AF1711" s="301"/>
      <c r="AG1711" s="301"/>
      <c r="AH1711" s="301"/>
      <c r="AI1711" s="301"/>
    </row>
    <row r="1712" spans="1:35" ht="20.100000000000001" hidden="1" customHeight="1" x14ac:dyDescent="0.2">
      <c r="A1712" s="240">
        <v>810</v>
      </c>
      <c r="B1712" s="309" t="s">
        <v>403</v>
      </c>
      <c r="C1712" s="310" t="s">
        <v>432</v>
      </c>
      <c r="D1712" s="310" t="s">
        <v>1000</v>
      </c>
      <c r="E1712" s="309">
        <v>592077.70897843665</v>
      </c>
      <c r="F1712" s="310" t="s">
        <v>880</v>
      </c>
      <c r="G1712" s="244" t="s">
        <v>915</v>
      </c>
      <c r="H1712" s="244" t="s">
        <v>429</v>
      </c>
      <c r="I1712" s="288">
        <v>1</v>
      </c>
      <c r="J1712" s="244" t="s">
        <v>919</v>
      </c>
      <c r="K1712" s="244">
        <v>0.5</v>
      </c>
      <c r="L1712" s="244">
        <v>0.6</v>
      </c>
      <c r="M1712" s="244" t="s">
        <v>89</v>
      </c>
      <c r="N1712" s="244">
        <f t="shared" si="36"/>
        <v>0.3</v>
      </c>
      <c r="R1712" s="301"/>
      <c r="S1712" s="301"/>
      <c r="T1712" s="301"/>
      <c r="U1712" s="301"/>
      <c r="V1712" s="301"/>
      <c r="W1712" s="301"/>
      <c r="X1712" s="301"/>
      <c r="Y1712" s="301"/>
      <c r="Z1712" s="301"/>
      <c r="AA1712" s="301"/>
      <c r="AB1712" s="301"/>
      <c r="AC1712" s="301"/>
      <c r="AD1712" s="301"/>
      <c r="AE1712" s="301"/>
      <c r="AF1712" s="301"/>
      <c r="AG1712" s="301"/>
      <c r="AH1712" s="301"/>
      <c r="AI1712" s="301"/>
    </row>
    <row r="1713" spans="1:35" ht="20.100000000000001" hidden="1" customHeight="1" x14ac:dyDescent="0.2">
      <c r="A1713" s="240">
        <v>811</v>
      </c>
      <c r="B1713" s="309" t="s">
        <v>403</v>
      </c>
      <c r="C1713" s="310" t="s">
        <v>432</v>
      </c>
      <c r="D1713" s="310" t="s">
        <v>1000</v>
      </c>
      <c r="E1713" s="309">
        <v>592084.11551681894</v>
      </c>
      <c r="F1713" s="310" t="s">
        <v>880</v>
      </c>
      <c r="G1713" s="244" t="s">
        <v>915</v>
      </c>
      <c r="H1713" s="244" t="s">
        <v>429</v>
      </c>
      <c r="I1713" s="288">
        <v>1</v>
      </c>
      <c r="J1713" s="244" t="s">
        <v>919</v>
      </c>
      <c r="K1713" s="244">
        <v>0.5</v>
      </c>
      <c r="L1713" s="244">
        <v>0.6</v>
      </c>
      <c r="M1713" s="244" t="s">
        <v>89</v>
      </c>
      <c r="N1713" s="244">
        <f t="shared" si="36"/>
        <v>0.3</v>
      </c>
      <c r="R1713" s="301"/>
      <c r="S1713" s="301"/>
      <c r="T1713" s="301"/>
      <c r="U1713" s="301"/>
      <c r="V1713" s="301"/>
      <c r="W1713" s="301"/>
      <c r="X1713" s="301"/>
      <c r="Y1713" s="301"/>
      <c r="Z1713" s="301"/>
      <c r="AA1713" s="301"/>
      <c r="AB1713" s="301"/>
      <c r="AC1713" s="301"/>
      <c r="AD1713" s="301"/>
      <c r="AE1713" s="301"/>
      <c r="AF1713" s="301"/>
      <c r="AG1713" s="301"/>
      <c r="AH1713" s="301"/>
      <c r="AI1713" s="301"/>
    </row>
    <row r="1714" spans="1:35" ht="20.100000000000001" hidden="1" customHeight="1" x14ac:dyDescent="0.2">
      <c r="A1714" s="240">
        <v>812</v>
      </c>
      <c r="B1714" s="309" t="s">
        <v>403</v>
      </c>
      <c r="C1714" s="310" t="s">
        <v>432</v>
      </c>
      <c r="D1714" s="310" t="s">
        <v>1000</v>
      </c>
      <c r="E1714" s="309">
        <v>592091.88687809464</v>
      </c>
      <c r="F1714" s="310" t="s">
        <v>880</v>
      </c>
      <c r="G1714" s="244" t="s">
        <v>915</v>
      </c>
      <c r="H1714" s="244" t="s">
        <v>429</v>
      </c>
      <c r="I1714" s="288">
        <v>1</v>
      </c>
      <c r="J1714" s="244" t="s">
        <v>919</v>
      </c>
      <c r="K1714" s="244">
        <v>0.5</v>
      </c>
      <c r="L1714" s="244">
        <v>0.6</v>
      </c>
      <c r="M1714" s="244" t="s">
        <v>89</v>
      </c>
      <c r="N1714" s="244">
        <f t="shared" si="36"/>
        <v>0.3</v>
      </c>
      <c r="R1714" s="301"/>
      <c r="S1714" s="301"/>
      <c r="T1714" s="301"/>
      <c r="U1714" s="301"/>
      <c r="V1714" s="301"/>
      <c r="W1714" s="301"/>
      <c r="X1714" s="301"/>
      <c r="Y1714" s="301"/>
      <c r="Z1714" s="301"/>
      <c r="AA1714" s="301"/>
      <c r="AB1714" s="301"/>
      <c r="AC1714" s="301"/>
      <c r="AD1714" s="301"/>
      <c r="AE1714" s="301"/>
      <c r="AF1714" s="301"/>
      <c r="AG1714" s="301"/>
      <c r="AH1714" s="301"/>
      <c r="AI1714" s="301"/>
    </row>
    <row r="1715" spans="1:35" ht="20.100000000000001" hidden="1" customHeight="1" x14ac:dyDescent="0.2">
      <c r="A1715" s="240">
        <v>813</v>
      </c>
      <c r="B1715" s="309" t="s">
        <v>403</v>
      </c>
      <c r="C1715" s="310" t="s">
        <v>432</v>
      </c>
      <c r="D1715" s="310" t="s">
        <v>1000</v>
      </c>
      <c r="E1715" s="309">
        <v>592350.47658618493</v>
      </c>
      <c r="F1715" s="310" t="s">
        <v>880</v>
      </c>
      <c r="G1715" s="244" t="s">
        <v>915</v>
      </c>
      <c r="H1715" s="244" t="s">
        <v>429</v>
      </c>
      <c r="I1715" s="288">
        <v>1</v>
      </c>
      <c r="J1715" s="244" t="s">
        <v>919</v>
      </c>
      <c r="K1715" s="244">
        <v>0.5</v>
      </c>
      <c r="L1715" s="244">
        <v>0.6</v>
      </c>
      <c r="M1715" s="244" t="s">
        <v>89</v>
      </c>
      <c r="N1715" s="244">
        <f t="shared" si="36"/>
        <v>0.3</v>
      </c>
      <c r="R1715" s="301"/>
      <c r="S1715" s="301"/>
      <c r="T1715" s="301"/>
      <c r="U1715" s="301"/>
      <c r="V1715" s="301"/>
      <c r="W1715" s="301"/>
      <c r="X1715" s="301"/>
      <c r="Y1715" s="301"/>
      <c r="Z1715" s="301"/>
      <c r="AA1715" s="301"/>
      <c r="AB1715" s="301"/>
      <c r="AC1715" s="301"/>
      <c r="AD1715" s="301"/>
      <c r="AE1715" s="301"/>
      <c r="AF1715" s="301"/>
      <c r="AG1715" s="301"/>
      <c r="AH1715" s="301"/>
      <c r="AI1715" s="301"/>
    </row>
    <row r="1716" spans="1:35" ht="20.100000000000001" hidden="1" customHeight="1" x14ac:dyDescent="0.2">
      <c r="A1716" s="240">
        <v>814</v>
      </c>
      <c r="B1716" s="309" t="s">
        <v>403</v>
      </c>
      <c r="C1716" s="310" t="s">
        <v>432</v>
      </c>
      <c r="D1716" s="310" t="s">
        <v>1000</v>
      </c>
      <c r="E1716" s="309">
        <v>592361.88909673051</v>
      </c>
      <c r="F1716" s="310" t="s">
        <v>880</v>
      </c>
      <c r="G1716" s="244" t="s">
        <v>915</v>
      </c>
      <c r="H1716" s="244" t="s">
        <v>429</v>
      </c>
      <c r="I1716" s="288">
        <v>1</v>
      </c>
      <c r="J1716" s="244" t="s">
        <v>919</v>
      </c>
      <c r="K1716" s="244">
        <v>0.5</v>
      </c>
      <c r="L1716" s="244">
        <v>0.6</v>
      </c>
      <c r="M1716" s="244" t="s">
        <v>89</v>
      </c>
      <c r="N1716" s="244">
        <f t="shared" si="36"/>
        <v>0.3</v>
      </c>
      <c r="R1716" s="301"/>
      <c r="S1716" s="301"/>
      <c r="T1716" s="301"/>
      <c r="U1716" s="301"/>
      <c r="V1716" s="301"/>
      <c r="W1716" s="301"/>
      <c r="X1716" s="301"/>
      <c r="Y1716" s="301"/>
      <c r="Z1716" s="301"/>
      <c r="AA1716" s="301"/>
      <c r="AB1716" s="301"/>
      <c r="AC1716" s="301"/>
      <c r="AD1716" s="301"/>
      <c r="AE1716" s="301"/>
      <c r="AF1716" s="301"/>
      <c r="AG1716" s="301"/>
      <c r="AH1716" s="301"/>
      <c r="AI1716" s="301"/>
    </row>
    <row r="1717" spans="1:35" ht="20.100000000000001" hidden="1" customHeight="1" x14ac:dyDescent="0.2">
      <c r="A1717" s="240">
        <v>815</v>
      </c>
      <c r="B1717" s="309" t="s">
        <v>403</v>
      </c>
      <c r="C1717" s="310" t="s">
        <v>432</v>
      </c>
      <c r="D1717" s="310" t="s">
        <v>1000</v>
      </c>
      <c r="E1717" s="309">
        <v>592411.23799233511</v>
      </c>
      <c r="F1717" s="310" t="s">
        <v>880</v>
      </c>
      <c r="G1717" s="244" t="s">
        <v>915</v>
      </c>
      <c r="H1717" s="244" t="s">
        <v>429</v>
      </c>
      <c r="I1717" s="288">
        <v>1</v>
      </c>
      <c r="J1717" s="244" t="s">
        <v>919</v>
      </c>
      <c r="K1717" s="244">
        <v>0.5</v>
      </c>
      <c r="L1717" s="244">
        <v>0.6</v>
      </c>
      <c r="M1717" s="244" t="s">
        <v>89</v>
      </c>
      <c r="N1717" s="244">
        <f t="shared" si="36"/>
        <v>0.3</v>
      </c>
      <c r="R1717" s="301"/>
      <c r="S1717" s="301"/>
      <c r="T1717" s="301"/>
      <c r="U1717" s="301"/>
      <c r="V1717" s="301"/>
      <c r="W1717" s="301"/>
      <c r="X1717" s="301"/>
      <c r="Y1717" s="301"/>
      <c r="Z1717" s="301"/>
      <c r="AA1717" s="301"/>
      <c r="AB1717" s="301"/>
      <c r="AC1717" s="301"/>
      <c r="AD1717" s="301"/>
      <c r="AE1717" s="301"/>
      <c r="AF1717" s="301"/>
      <c r="AG1717" s="301"/>
      <c r="AH1717" s="301"/>
      <c r="AI1717" s="301"/>
    </row>
    <row r="1718" spans="1:35" ht="20.100000000000001" hidden="1" customHeight="1" x14ac:dyDescent="0.2">
      <c r="A1718" s="240">
        <v>816</v>
      </c>
      <c r="B1718" s="309" t="s">
        <v>403</v>
      </c>
      <c r="C1718" s="310" t="s">
        <v>432</v>
      </c>
      <c r="D1718" s="310" t="s">
        <v>1000</v>
      </c>
      <c r="E1718" s="309">
        <v>592417.4222245554</v>
      </c>
      <c r="F1718" s="310" t="s">
        <v>880</v>
      </c>
      <c r="G1718" s="244" t="s">
        <v>915</v>
      </c>
      <c r="H1718" s="244" t="s">
        <v>429</v>
      </c>
      <c r="I1718" s="288">
        <v>1</v>
      </c>
      <c r="J1718" s="244" t="s">
        <v>919</v>
      </c>
      <c r="K1718" s="244">
        <v>0.5</v>
      </c>
      <c r="L1718" s="244">
        <v>0.6</v>
      </c>
      <c r="M1718" s="244" t="s">
        <v>89</v>
      </c>
      <c r="N1718" s="244">
        <f t="shared" si="36"/>
        <v>0.3</v>
      </c>
      <c r="R1718" s="301"/>
      <c r="S1718" s="301"/>
      <c r="T1718" s="301"/>
      <c r="U1718" s="301"/>
      <c r="V1718" s="301"/>
      <c r="W1718" s="301"/>
      <c r="X1718" s="301"/>
      <c r="Y1718" s="301"/>
      <c r="Z1718" s="301"/>
      <c r="AA1718" s="301"/>
      <c r="AB1718" s="301"/>
      <c r="AC1718" s="301"/>
      <c r="AD1718" s="301"/>
      <c r="AE1718" s="301"/>
      <c r="AF1718" s="301"/>
      <c r="AG1718" s="301"/>
      <c r="AH1718" s="301"/>
      <c r="AI1718" s="301"/>
    </row>
    <row r="1719" spans="1:35" ht="20.100000000000001" hidden="1" customHeight="1" x14ac:dyDescent="0.2">
      <c r="A1719" s="240">
        <v>817</v>
      </c>
      <c r="B1719" s="309" t="s">
        <v>403</v>
      </c>
      <c r="C1719" s="310" t="s">
        <v>432</v>
      </c>
      <c r="D1719" s="310" t="s">
        <v>1000</v>
      </c>
      <c r="E1719" s="309">
        <v>592428.19437160867</v>
      </c>
      <c r="F1719" s="310" t="s">
        <v>880</v>
      </c>
      <c r="G1719" s="244" t="s">
        <v>915</v>
      </c>
      <c r="H1719" s="244" t="s">
        <v>429</v>
      </c>
      <c r="I1719" s="288">
        <v>1</v>
      </c>
      <c r="J1719" s="244" t="s">
        <v>919</v>
      </c>
      <c r="K1719" s="244">
        <v>0.5</v>
      </c>
      <c r="L1719" s="244">
        <v>0.6</v>
      </c>
      <c r="M1719" s="244" t="s">
        <v>89</v>
      </c>
      <c r="N1719" s="244">
        <f t="shared" si="36"/>
        <v>0.3</v>
      </c>
      <c r="R1719" s="301"/>
      <c r="S1719" s="301"/>
      <c r="T1719" s="301"/>
      <c r="U1719" s="301"/>
      <c r="V1719" s="301"/>
      <c r="W1719" s="301"/>
      <c r="X1719" s="301"/>
      <c r="Y1719" s="301"/>
      <c r="Z1719" s="301"/>
      <c r="AA1719" s="301"/>
      <c r="AB1719" s="301"/>
      <c r="AC1719" s="301"/>
      <c r="AD1719" s="301"/>
      <c r="AE1719" s="301"/>
      <c r="AF1719" s="301"/>
      <c r="AG1719" s="301"/>
      <c r="AH1719" s="301"/>
      <c r="AI1719" s="301"/>
    </row>
    <row r="1720" spans="1:35" ht="20.100000000000001" hidden="1" customHeight="1" x14ac:dyDescent="0.2">
      <c r="A1720" s="240">
        <v>818</v>
      </c>
      <c r="B1720" s="309" t="s">
        <v>403</v>
      </c>
      <c r="C1720" s="310" t="s">
        <v>426</v>
      </c>
      <c r="D1720" s="310" t="s">
        <v>1000</v>
      </c>
      <c r="E1720" s="309">
        <v>592942.66151101596</v>
      </c>
      <c r="F1720" s="310" t="s">
        <v>880</v>
      </c>
      <c r="G1720" s="244" t="s">
        <v>915</v>
      </c>
      <c r="H1720" s="244" t="s">
        <v>429</v>
      </c>
      <c r="I1720" s="288">
        <v>1</v>
      </c>
      <c r="J1720" s="244" t="s">
        <v>919</v>
      </c>
      <c r="K1720" s="244">
        <v>0.5</v>
      </c>
      <c r="L1720" s="244">
        <v>0.6</v>
      </c>
      <c r="M1720" s="244" t="s">
        <v>89</v>
      </c>
      <c r="N1720" s="244">
        <f t="shared" si="36"/>
        <v>0.3</v>
      </c>
      <c r="R1720" s="301"/>
      <c r="S1720" s="301"/>
      <c r="T1720" s="301"/>
      <c r="U1720" s="301"/>
      <c r="V1720" s="301"/>
      <c r="W1720" s="301"/>
      <c r="X1720" s="301"/>
      <c r="Y1720" s="301"/>
      <c r="Z1720" s="301"/>
      <c r="AA1720" s="301"/>
      <c r="AB1720" s="301"/>
      <c r="AC1720" s="301"/>
      <c r="AD1720" s="301"/>
      <c r="AE1720" s="301"/>
      <c r="AF1720" s="301"/>
      <c r="AG1720" s="301"/>
      <c r="AH1720" s="301"/>
      <c r="AI1720" s="301"/>
    </row>
    <row r="1721" spans="1:35" ht="20.100000000000001" hidden="1" customHeight="1" x14ac:dyDescent="0.2">
      <c r="A1721" s="240">
        <v>819</v>
      </c>
      <c r="B1721" s="309" t="s">
        <v>403</v>
      </c>
      <c r="C1721" s="310" t="s">
        <v>426</v>
      </c>
      <c r="D1721" s="310" t="s">
        <v>1000</v>
      </c>
      <c r="E1721" s="309">
        <v>592952.0778085232</v>
      </c>
      <c r="F1721" s="310" t="s">
        <v>880</v>
      </c>
      <c r="G1721" s="244" t="s">
        <v>915</v>
      </c>
      <c r="H1721" s="244" t="s">
        <v>429</v>
      </c>
      <c r="I1721" s="288">
        <v>1</v>
      </c>
      <c r="J1721" s="244" t="s">
        <v>919</v>
      </c>
      <c r="K1721" s="244">
        <v>0.5</v>
      </c>
      <c r="L1721" s="244">
        <v>0.6</v>
      </c>
      <c r="M1721" s="244" t="s">
        <v>89</v>
      </c>
      <c r="N1721" s="244">
        <f t="shared" si="36"/>
        <v>0.3</v>
      </c>
      <c r="R1721" s="301"/>
      <c r="S1721" s="301"/>
      <c r="T1721" s="301"/>
      <c r="U1721" s="301"/>
      <c r="V1721" s="301"/>
      <c r="W1721" s="301"/>
      <c r="X1721" s="301"/>
      <c r="Y1721" s="301"/>
      <c r="Z1721" s="301"/>
      <c r="AA1721" s="301"/>
      <c r="AB1721" s="301"/>
      <c r="AC1721" s="301"/>
      <c r="AD1721" s="301"/>
      <c r="AE1721" s="301"/>
      <c r="AF1721" s="301"/>
      <c r="AG1721" s="301"/>
      <c r="AH1721" s="301"/>
      <c r="AI1721" s="301"/>
    </row>
    <row r="1722" spans="1:35" ht="20.100000000000001" hidden="1" customHeight="1" x14ac:dyDescent="0.2">
      <c r="A1722" s="240">
        <v>820</v>
      </c>
      <c r="B1722" s="309" t="s">
        <v>403</v>
      </c>
      <c r="C1722" s="310" t="s">
        <v>426</v>
      </c>
      <c r="D1722" s="310" t="s">
        <v>1000</v>
      </c>
      <c r="E1722" s="309">
        <v>592963.33022184495</v>
      </c>
      <c r="F1722" s="310" t="s">
        <v>880</v>
      </c>
      <c r="G1722" s="244" t="s">
        <v>915</v>
      </c>
      <c r="H1722" s="244" t="s">
        <v>429</v>
      </c>
      <c r="I1722" s="288">
        <v>1</v>
      </c>
      <c r="J1722" s="244" t="s">
        <v>919</v>
      </c>
      <c r="K1722" s="244">
        <v>0.5</v>
      </c>
      <c r="L1722" s="244">
        <v>0.6</v>
      </c>
      <c r="M1722" s="244" t="s">
        <v>89</v>
      </c>
      <c r="N1722" s="244">
        <f t="shared" si="36"/>
        <v>0.3</v>
      </c>
      <c r="R1722" s="301"/>
      <c r="S1722" s="301"/>
      <c r="T1722" s="301"/>
      <c r="U1722" s="301"/>
      <c r="V1722" s="301"/>
      <c r="W1722" s="301"/>
      <c r="X1722" s="301"/>
      <c r="Y1722" s="301"/>
      <c r="Z1722" s="301"/>
      <c r="AA1722" s="301"/>
      <c r="AB1722" s="301"/>
      <c r="AC1722" s="301"/>
      <c r="AD1722" s="301"/>
      <c r="AE1722" s="301"/>
      <c r="AF1722" s="301"/>
      <c r="AG1722" s="301"/>
      <c r="AH1722" s="301"/>
      <c r="AI1722" s="301"/>
    </row>
    <row r="1723" spans="1:35" ht="20.100000000000001" hidden="1" customHeight="1" x14ac:dyDescent="0.2">
      <c r="A1723" s="240">
        <v>821</v>
      </c>
      <c r="B1723" s="309" t="s">
        <v>403</v>
      </c>
      <c r="C1723" s="310" t="s">
        <v>426</v>
      </c>
      <c r="D1723" s="310" t="s">
        <v>1000</v>
      </c>
      <c r="E1723" s="309">
        <v>592973.94679762877</v>
      </c>
      <c r="F1723" s="310" t="s">
        <v>880</v>
      </c>
      <c r="G1723" s="244" t="s">
        <v>915</v>
      </c>
      <c r="H1723" s="244" t="s">
        <v>429</v>
      </c>
      <c r="I1723" s="288">
        <v>1</v>
      </c>
      <c r="J1723" s="244" t="s">
        <v>919</v>
      </c>
      <c r="K1723" s="244">
        <v>0.5</v>
      </c>
      <c r="L1723" s="244">
        <v>0.6</v>
      </c>
      <c r="M1723" s="244" t="s">
        <v>89</v>
      </c>
      <c r="N1723" s="244">
        <f t="shared" si="36"/>
        <v>0.3</v>
      </c>
      <c r="R1723" s="301"/>
      <c r="S1723" s="301"/>
      <c r="T1723" s="301"/>
      <c r="U1723" s="301"/>
      <c r="V1723" s="301"/>
      <c r="W1723" s="301"/>
      <c r="X1723" s="301"/>
      <c r="Y1723" s="301"/>
      <c r="Z1723" s="301"/>
      <c r="AA1723" s="301"/>
      <c r="AB1723" s="301"/>
      <c r="AC1723" s="301"/>
      <c r="AD1723" s="301"/>
      <c r="AE1723" s="301"/>
      <c r="AF1723" s="301"/>
      <c r="AG1723" s="301"/>
      <c r="AH1723" s="301"/>
      <c r="AI1723" s="301"/>
    </row>
    <row r="1724" spans="1:35" ht="20.100000000000001" hidden="1" customHeight="1" x14ac:dyDescent="0.2">
      <c r="A1724" s="240">
        <v>822</v>
      </c>
      <c r="B1724" s="309" t="s">
        <v>403</v>
      </c>
      <c r="C1724" s="310" t="s">
        <v>426</v>
      </c>
      <c r="D1724" s="310" t="s">
        <v>1000</v>
      </c>
      <c r="E1724" s="309">
        <v>592985.53267089895</v>
      </c>
      <c r="F1724" s="310" t="s">
        <v>880</v>
      </c>
      <c r="G1724" s="244" t="s">
        <v>915</v>
      </c>
      <c r="H1724" s="244" t="s">
        <v>429</v>
      </c>
      <c r="I1724" s="288">
        <v>1</v>
      </c>
      <c r="J1724" s="244" t="s">
        <v>919</v>
      </c>
      <c r="K1724" s="244">
        <v>0.5</v>
      </c>
      <c r="L1724" s="244">
        <v>0.6</v>
      </c>
      <c r="M1724" s="244" t="s">
        <v>89</v>
      </c>
      <c r="N1724" s="244">
        <f t="shared" si="36"/>
        <v>0.3</v>
      </c>
      <c r="R1724" s="301"/>
      <c r="S1724" s="301"/>
      <c r="T1724" s="301"/>
      <c r="U1724" s="301"/>
      <c r="V1724" s="301"/>
      <c r="W1724" s="301"/>
      <c r="X1724" s="301"/>
      <c r="Y1724" s="301"/>
      <c r="Z1724" s="301"/>
      <c r="AA1724" s="301"/>
      <c r="AB1724" s="301"/>
      <c r="AC1724" s="301"/>
      <c r="AD1724" s="301"/>
      <c r="AE1724" s="301"/>
      <c r="AF1724" s="301"/>
      <c r="AG1724" s="301"/>
      <c r="AH1724" s="301"/>
      <c r="AI1724" s="301"/>
    </row>
    <row r="1725" spans="1:35" ht="20.100000000000001" hidden="1" customHeight="1" x14ac:dyDescent="0.2">
      <c r="A1725" s="240">
        <v>823</v>
      </c>
      <c r="B1725" s="309" t="s">
        <v>403</v>
      </c>
      <c r="C1725" s="310" t="s">
        <v>426</v>
      </c>
      <c r="D1725" s="310" t="s">
        <v>1000</v>
      </c>
      <c r="E1725" s="309">
        <v>593008.1531895143</v>
      </c>
      <c r="F1725" s="310" t="s">
        <v>880</v>
      </c>
      <c r="G1725" s="244" t="s">
        <v>915</v>
      </c>
      <c r="H1725" s="244" t="s">
        <v>429</v>
      </c>
      <c r="I1725" s="288">
        <v>1</v>
      </c>
      <c r="J1725" s="244" t="s">
        <v>919</v>
      </c>
      <c r="K1725" s="244">
        <v>0.5</v>
      </c>
      <c r="L1725" s="244">
        <v>0.6</v>
      </c>
      <c r="M1725" s="244" t="s">
        <v>89</v>
      </c>
      <c r="N1725" s="244">
        <f t="shared" si="36"/>
        <v>0.3</v>
      </c>
      <c r="R1725" s="301"/>
      <c r="S1725" s="301"/>
      <c r="T1725" s="301"/>
      <c r="U1725" s="301"/>
      <c r="V1725" s="301"/>
      <c r="W1725" s="301"/>
      <c r="X1725" s="301"/>
      <c r="Y1725" s="301"/>
      <c r="Z1725" s="301"/>
      <c r="AA1725" s="301"/>
      <c r="AB1725" s="301"/>
      <c r="AC1725" s="301"/>
      <c r="AD1725" s="301"/>
      <c r="AE1725" s="301"/>
      <c r="AF1725" s="301"/>
      <c r="AG1725" s="301"/>
      <c r="AH1725" s="301"/>
      <c r="AI1725" s="301"/>
    </row>
    <row r="1726" spans="1:35" ht="20.100000000000001" hidden="1" customHeight="1" x14ac:dyDescent="0.2">
      <c r="A1726" s="240">
        <v>824</v>
      </c>
      <c r="B1726" s="309" t="s">
        <v>403</v>
      </c>
      <c r="C1726" s="310" t="s">
        <v>426</v>
      </c>
      <c r="D1726" s="310" t="s">
        <v>1000</v>
      </c>
      <c r="E1726" s="309">
        <v>593019.67694181576</v>
      </c>
      <c r="F1726" s="310" t="s">
        <v>880</v>
      </c>
      <c r="G1726" s="244" t="s">
        <v>915</v>
      </c>
      <c r="H1726" s="244" t="s">
        <v>429</v>
      </c>
      <c r="I1726" s="288">
        <v>1</v>
      </c>
      <c r="J1726" s="244" t="s">
        <v>919</v>
      </c>
      <c r="K1726" s="244">
        <v>0.5</v>
      </c>
      <c r="L1726" s="244">
        <v>0.6</v>
      </c>
      <c r="M1726" s="244" t="s">
        <v>89</v>
      </c>
      <c r="N1726" s="244">
        <f t="shared" si="36"/>
        <v>0.3</v>
      </c>
      <c r="R1726" s="301"/>
      <c r="S1726" s="301"/>
      <c r="T1726" s="301"/>
      <c r="U1726" s="301"/>
      <c r="V1726" s="301"/>
      <c r="W1726" s="301"/>
      <c r="X1726" s="301"/>
      <c r="Y1726" s="301"/>
      <c r="Z1726" s="301"/>
      <c r="AA1726" s="301"/>
      <c r="AB1726" s="301"/>
      <c r="AC1726" s="301"/>
      <c r="AD1726" s="301"/>
      <c r="AE1726" s="301"/>
      <c r="AF1726" s="301"/>
      <c r="AG1726" s="301"/>
      <c r="AH1726" s="301"/>
      <c r="AI1726" s="301"/>
    </row>
    <row r="1727" spans="1:35" ht="20.100000000000001" hidden="1" customHeight="1" x14ac:dyDescent="0.2">
      <c r="A1727" s="240">
        <v>825</v>
      </c>
      <c r="B1727" s="309" t="s">
        <v>403</v>
      </c>
      <c r="C1727" s="310" t="s">
        <v>426</v>
      </c>
      <c r="D1727" s="310" t="s">
        <v>1000</v>
      </c>
      <c r="E1727" s="309">
        <v>593030.2313627603</v>
      </c>
      <c r="F1727" s="310" t="s">
        <v>880</v>
      </c>
      <c r="G1727" s="244" t="s">
        <v>915</v>
      </c>
      <c r="H1727" s="244" t="s">
        <v>429</v>
      </c>
      <c r="I1727" s="288">
        <v>1</v>
      </c>
      <c r="J1727" s="244" t="s">
        <v>919</v>
      </c>
      <c r="K1727" s="244">
        <v>0.5</v>
      </c>
      <c r="L1727" s="244">
        <v>0.6</v>
      </c>
      <c r="M1727" s="244" t="s">
        <v>89</v>
      </c>
      <c r="N1727" s="244">
        <f t="shared" si="36"/>
        <v>0.3</v>
      </c>
      <c r="R1727" s="301"/>
      <c r="S1727" s="301"/>
      <c r="T1727" s="301"/>
      <c r="U1727" s="301"/>
      <c r="V1727" s="301"/>
      <c r="W1727" s="301"/>
      <c r="X1727" s="301"/>
      <c r="Y1727" s="301"/>
      <c r="Z1727" s="301"/>
      <c r="AA1727" s="301"/>
      <c r="AB1727" s="301"/>
      <c r="AC1727" s="301"/>
      <c r="AD1727" s="301"/>
      <c r="AE1727" s="301"/>
      <c r="AF1727" s="301"/>
      <c r="AG1727" s="301"/>
      <c r="AH1727" s="301"/>
      <c r="AI1727" s="301"/>
    </row>
    <row r="1728" spans="1:35" ht="20.100000000000001" hidden="1" customHeight="1" x14ac:dyDescent="0.2">
      <c r="A1728" s="240">
        <v>826</v>
      </c>
      <c r="B1728" s="309" t="s">
        <v>403</v>
      </c>
      <c r="C1728" s="310" t="s">
        <v>426</v>
      </c>
      <c r="D1728" s="310" t="s">
        <v>1000</v>
      </c>
      <c r="E1728" s="309">
        <v>593041.09706360765</v>
      </c>
      <c r="F1728" s="310" t="s">
        <v>880</v>
      </c>
      <c r="G1728" s="244" t="s">
        <v>915</v>
      </c>
      <c r="H1728" s="244" t="s">
        <v>429</v>
      </c>
      <c r="I1728" s="288">
        <v>1</v>
      </c>
      <c r="J1728" s="244" t="s">
        <v>919</v>
      </c>
      <c r="K1728" s="244">
        <v>0.5</v>
      </c>
      <c r="L1728" s="244">
        <v>0.6</v>
      </c>
      <c r="M1728" s="244" t="s">
        <v>89</v>
      </c>
      <c r="N1728" s="244">
        <f t="shared" si="36"/>
        <v>0.3</v>
      </c>
      <c r="R1728" s="301"/>
      <c r="S1728" s="301"/>
      <c r="T1728" s="301"/>
      <c r="U1728" s="301"/>
      <c r="V1728" s="301"/>
      <c r="W1728" s="301"/>
      <c r="X1728" s="301"/>
      <c r="Y1728" s="301"/>
      <c r="Z1728" s="301"/>
      <c r="AA1728" s="301"/>
      <c r="AB1728" s="301"/>
      <c r="AC1728" s="301"/>
      <c r="AD1728" s="301"/>
      <c r="AE1728" s="301"/>
      <c r="AF1728" s="301"/>
      <c r="AG1728" s="301"/>
      <c r="AH1728" s="301"/>
      <c r="AI1728" s="301"/>
    </row>
    <row r="1729" spans="1:35" ht="20.100000000000001" hidden="1" customHeight="1" x14ac:dyDescent="0.2">
      <c r="A1729" s="240">
        <v>827</v>
      </c>
      <c r="B1729" s="309" t="s">
        <v>403</v>
      </c>
      <c r="C1729" s="310" t="s">
        <v>432</v>
      </c>
      <c r="D1729" s="310" t="s">
        <v>1000</v>
      </c>
      <c r="E1729" s="309">
        <v>593415.68735762045</v>
      </c>
      <c r="F1729" s="310" t="s">
        <v>880</v>
      </c>
      <c r="G1729" s="244" t="s">
        <v>915</v>
      </c>
      <c r="H1729" s="244" t="s">
        <v>429</v>
      </c>
      <c r="I1729" s="288">
        <v>1</v>
      </c>
      <c r="J1729" s="244" t="s">
        <v>919</v>
      </c>
      <c r="K1729" s="244">
        <v>0.5</v>
      </c>
      <c r="L1729" s="244">
        <v>0.6</v>
      </c>
      <c r="M1729" s="244" t="s">
        <v>89</v>
      </c>
      <c r="N1729" s="244">
        <f t="shared" si="36"/>
        <v>0.3</v>
      </c>
      <c r="R1729" s="301"/>
      <c r="S1729" s="301"/>
      <c r="T1729" s="301"/>
      <c r="U1729" s="301"/>
      <c r="V1729" s="301"/>
      <c r="W1729" s="301"/>
      <c r="X1729" s="301"/>
      <c r="Y1729" s="301"/>
      <c r="Z1729" s="301"/>
      <c r="AA1729" s="301"/>
      <c r="AB1729" s="301"/>
      <c r="AC1729" s="301"/>
      <c r="AD1729" s="301"/>
      <c r="AE1729" s="301"/>
      <c r="AF1729" s="301"/>
      <c r="AG1729" s="301"/>
      <c r="AH1729" s="301"/>
      <c r="AI1729" s="301"/>
    </row>
    <row r="1730" spans="1:35" ht="20.100000000000001" hidden="1" customHeight="1" x14ac:dyDescent="0.2">
      <c r="A1730" s="240">
        <v>828</v>
      </c>
      <c r="B1730" s="309" t="s">
        <v>403</v>
      </c>
      <c r="C1730" s="310" t="s">
        <v>432</v>
      </c>
      <c r="D1730" s="310" t="s">
        <v>1000</v>
      </c>
      <c r="E1730" s="309">
        <v>593428.5402050144</v>
      </c>
      <c r="F1730" s="310" t="s">
        <v>880</v>
      </c>
      <c r="G1730" s="244" t="s">
        <v>915</v>
      </c>
      <c r="H1730" s="244" t="s">
        <v>429</v>
      </c>
      <c r="I1730" s="288">
        <v>1</v>
      </c>
      <c r="J1730" s="244" t="s">
        <v>919</v>
      </c>
      <c r="K1730" s="244">
        <v>0.5</v>
      </c>
      <c r="L1730" s="244">
        <v>0.6</v>
      </c>
      <c r="M1730" s="244" t="s">
        <v>89</v>
      </c>
      <c r="N1730" s="244">
        <f t="shared" si="36"/>
        <v>0.3</v>
      </c>
      <c r="R1730" s="301"/>
      <c r="S1730" s="301"/>
      <c r="T1730" s="301"/>
      <c r="U1730" s="301"/>
      <c r="V1730" s="301"/>
      <c r="W1730" s="301"/>
      <c r="X1730" s="301"/>
      <c r="Y1730" s="301"/>
      <c r="Z1730" s="301"/>
      <c r="AA1730" s="301"/>
      <c r="AB1730" s="301"/>
      <c r="AC1730" s="301"/>
      <c r="AD1730" s="301"/>
      <c r="AE1730" s="301"/>
      <c r="AF1730" s="301"/>
      <c r="AG1730" s="301"/>
      <c r="AH1730" s="301"/>
      <c r="AI1730" s="301"/>
    </row>
    <row r="1731" spans="1:35" ht="20.100000000000001" hidden="1" customHeight="1" x14ac:dyDescent="0.2">
      <c r="A1731" s="240">
        <v>829</v>
      </c>
      <c r="B1731" s="309" t="s">
        <v>403</v>
      </c>
      <c r="C1731" s="310" t="s">
        <v>432</v>
      </c>
      <c r="D1731" s="310" t="s">
        <v>1000</v>
      </c>
      <c r="E1731" s="309">
        <v>593444.95875781646</v>
      </c>
      <c r="F1731" s="310" t="s">
        <v>880</v>
      </c>
      <c r="G1731" s="244" t="s">
        <v>915</v>
      </c>
      <c r="H1731" s="244" t="s">
        <v>429</v>
      </c>
      <c r="I1731" s="288">
        <v>1</v>
      </c>
      <c r="J1731" s="244" t="s">
        <v>919</v>
      </c>
      <c r="K1731" s="244">
        <v>0.5</v>
      </c>
      <c r="L1731" s="244">
        <v>0.6</v>
      </c>
      <c r="M1731" s="244" t="s">
        <v>89</v>
      </c>
      <c r="N1731" s="244">
        <f t="shared" si="36"/>
        <v>0.3</v>
      </c>
      <c r="R1731" s="301"/>
      <c r="S1731" s="301"/>
      <c r="T1731" s="301"/>
      <c r="U1731" s="301"/>
      <c r="V1731" s="301"/>
      <c r="W1731" s="301"/>
      <c r="X1731" s="301"/>
      <c r="Y1731" s="301"/>
      <c r="Z1731" s="301"/>
      <c r="AA1731" s="301"/>
      <c r="AB1731" s="301"/>
      <c r="AC1731" s="301"/>
      <c r="AD1731" s="301"/>
      <c r="AE1731" s="301"/>
      <c r="AF1731" s="301"/>
      <c r="AG1731" s="301"/>
      <c r="AH1731" s="301"/>
      <c r="AI1731" s="301"/>
    </row>
    <row r="1732" spans="1:35" ht="20.100000000000001" hidden="1" customHeight="1" x14ac:dyDescent="0.2">
      <c r="A1732" s="240">
        <v>830</v>
      </c>
      <c r="B1732" s="309" t="s">
        <v>403</v>
      </c>
      <c r="C1732" s="310" t="s">
        <v>432</v>
      </c>
      <c r="D1732" s="310" t="s">
        <v>1000</v>
      </c>
      <c r="E1732" s="309">
        <v>593453.03237484174</v>
      </c>
      <c r="F1732" s="310" t="s">
        <v>880</v>
      </c>
      <c r="G1732" s="244" t="s">
        <v>915</v>
      </c>
      <c r="H1732" s="244" t="s">
        <v>429</v>
      </c>
      <c r="I1732" s="288">
        <v>1</v>
      </c>
      <c r="J1732" s="244" t="s">
        <v>919</v>
      </c>
      <c r="K1732" s="244">
        <v>0.5</v>
      </c>
      <c r="L1732" s="244">
        <v>0.6</v>
      </c>
      <c r="M1732" s="244" t="s">
        <v>89</v>
      </c>
      <c r="N1732" s="244">
        <f t="shared" si="36"/>
        <v>0.3</v>
      </c>
      <c r="R1732" s="301"/>
      <c r="S1732" s="301"/>
      <c r="T1732" s="301"/>
      <c r="U1732" s="301"/>
      <c r="V1732" s="301"/>
      <c r="W1732" s="301"/>
      <c r="X1732" s="301"/>
      <c r="Y1732" s="301"/>
      <c r="Z1732" s="301"/>
      <c r="AA1732" s="301"/>
      <c r="AB1732" s="301"/>
      <c r="AC1732" s="301"/>
      <c r="AD1732" s="301"/>
      <c r="AE1732" s="301"/>
      <c r="AF1732" s="301"/>
      <c r="AG1732" s="301"/>
      <c r="AH1732" s="301"/>
      <c r="AI1732" s="301"/>
    </row>
    <row r="1733" spans="1:35" ht="20.100000000000001" hidden="1" customHeight="1" x14ac:dyDescent="0.2">
      <c r="A1733" s="240">
        <v>831</v>
      </c>
      <c r="B1733" s="309" t="s">
        <v>403</v>
      </c>
      <c r="C1733" s="310" t="s">
        <v>432</v>
      </c>
      <c r="D1733" s="310" t="s">
        <v>1000</v>
      </c>
      <c r="E1733" s="309">
        <v>593461.19038508448</v>
      </c>
      <c r="F1733" s="310" t="s">
        <v>880</v>
      </c>
      <c r="G1733" s="244" t="s">
        <v>915</v>
      </c>
      <c r="H1733" s="244" t="s">
        <v>429</v>
      </c>
      <c r="I1733" s="288">
        <v>1</v>
      </c>
      <c r="J1733" s="244" t="s">
        <v>919</v>
      </c>
      <c r="K1733" s="244">
        <v>0.5</v>
      </c>
      <c r="L1733" s="244">
        <v>0.6</v>
      </c>
      <c r="M1733" s="244" t="s">
        <v>89</v>
      </c>
      <c r="N1733" s="244">
        <f t="shared" si="36"/>
        <v>0.3</v>
      </c>
      <c r="R1733" s="301"/>
      <c r="S1733" s="301"/>
      <c r="T1733" s="301"/>
      <c r="U1733" s="301"/>
      <c r="V1733" s="301"/>
      <c r="W1733" s="301"/>
      <c r="X1733" s="301"/>
      <c r="Y1733" s="301"/>
      <c r="Z1733" s="301"/>
      <c r="AA1733" s="301"/>
      <c r="AB1733" s="301"/>
      <c r="AC1733" s="301"/>
      <c r="AD1733" s="301"/>
      <c r="AE1733" s="301"/>
      <c r="AF1733" s="301"/>
      <c r="AG1733" s="301"/>
      <c r="AH1733" s="301"/>
      <c r="AI1733" s="301"/>
    </row>
    <row r="1734" spans="1:35" ht="20.100000000000001" hidden="1" customHeight="1" x14ac:dyDescent="0.2">
      <c r="A1734" s="240">
        <v>832</v>
      </c>
      <c r="B1734" s="309" t="s">
        <v>403</v>
      </c>
      <c r="C1734" s="310" t="s">
        <v>432</v>
      </c>
      <c r="D1734" s="310" t="s">
        <v>1000</v>
      </c>
      <c r="E1734" s="309">
        <v>593467.98795820144</v>
      </c>
      <c r="F1734" s="310" t="s">
        <v>880</v>
      </c>
      <c r="G1734" s="244" t="s">
        <v>915</v>
      </c>
      <c r="H1734" s="244" t="s">
        <v>429</v>
      </c>
      <c r="I1734" s="288">
        <v>1</v>
      </c>
      <c r="J1734" s="244" t="s">
        <v>919</v>
      </c>
      <c r="K1734" s="244">
        <v>0.5</v>
      </c>
      <c r="L1734" s="244">
        <v>0.6</v>
      </c>
      <c r="M1734" s="244" t="s">
        <v>89</v>
      </c>
      <c r="N1734" s="244">
        <f t="shared" si="36"/>
        <v>0.3</v>
      </c>
      <c r="R1734" s="301"/>
      <c r="S1734" s="301"/>
      <c r="T1734" s="301"/>
      <c r="U1734" s="301"/>
      <c r="V1734" s="301"/>
      <c r="W1734" s="301"/>
      <c r="X1734" s="301"/>
      <c r="Y1734" s="301"/>
      <c r="Z1734" s="301"/>
      <c r="AA1734" s="301"/>
      <c r="AB1734" s="301"/>
      <c r="AC1734" s="301"/>
      <c r="AD1734" s="301"/>
      <c r="AE1734" s="301"/>
      <c r="AF1734" s="301"/>
      <c r="AG1734" s="301"/>
      <c r="AH1734" s="301"/>
      <c r="AI1734" s="301"/>
    </row>
    <row r="1735" spans="1:35" ht="20.100000000000001" hidden="1" customHeight="1" x14ac:dyDescent="0.2">
      <c r="A1735" s="240">
        <v>833</v>
      </c>
      <c r="B1735" s="309" t="s">
        <v>403</v>
      </c>
      <c r="C1735" s="310" t="s">
        <v>426</v>
      </c>
      <c r="D1735" s="310" t="s">
        <v>1000</v>
      </c>
      <c r="E1735" s="309">
        <v>593501.72253452463</v>
      </c>
      <c r="F1735" s="310" t="s">
        <v>880</v>
      </c>
      <c r="G1735" s="244" t="s">
        <v>915</v>
      </c>
      <c r="H1735" s="244" t="s">
        <v>429</v>
      </c>
      <c r="I1735" s="288">
        <v>1</v>
      </c>
      <c r="J1735" s="244" t="s">
        <v>919</v>
      </c>
      <c r="K1735" s="244">
        <v>0.5</v>
      </c>
      <c r="L1735" s="244">
        <v>0.6</v>
      </c>
      <c r="M1735" s="244" t="s">
        <v>89</v>
      </c>
      <c r="N1735" s="244">
        <f t="shared" si="36"/>
        <v>0.3</v>
      </c>
      <c r="R1735" s="301"/>
      <c r="S1735" s="301"/>
      <c r="T1735" s="301"/>
      <c r="U1735" s="301"/>
      <c r="V1735" s="301"/>
      <c r="W1735" s="301"/>
      <c r="X1735" s="301"/>
      <c r="Y1735" s="301"/>
      <c r="Z1735" s="301"/>
      <c r="AA1735" s="301"/>
      <c r="AB1735" s="301"/>
      <c r="AC1735" s="301"/>
      <c r="AD1735" s="301"/>
      <c r="AE1735" s="301"/>
      <c r="AF1735" s="301"/>
      <c r="AG1735" s="301"/>
      <c r="AH1735" s="301"/>
      <c r="AI1735" s="301"/>
    </row>
    <row r="1736" spans="1:35" ht="20.100000000000001" hidden="1" customHeight="1" x14ac:dyDescent="0.2">
      <c r="A1736" s="240">
        <v>834</v>
      </c>
      <c r="B1736" s="309" t="s">
        <v>403</v>
      </c>
      <c r="C1736" s="310" t="s">
        <v>426</v>
      </c>
      <c r="D1736" s="310" t="s">
        <v>1000</v>
      </c>
      <c r="E1736" s="309">
        <v>593507.34643140109</v>
      </c>
      <c r="F1736" s="310" t="s">
        <v>880</v>
      </c>
      <c r="G1736" s="244" t="s">
        <v>915</v>
      </c>
      <c r="H1736" s="244" t="s">
        <v>429</v>
      </c>
      <c r="I1736" s="288">
        <v>1</v>
      </c>
      <c r="J1736" s="244" t="s">
        <v>919</v>
      </c>
      <c r="K1736" s="244">
        <v>0.5</v>
      </c>
      <c r="L1736" s="244">
        <v>0.6</v>
      </c>
      <c r="M1736" s="244" t="s">
        <v>89</v>
      </c>
      <c r="N1736" s="244">
        <f t="shared" si="36"/>
        <v>0.3</v>
      </c>
      <c r="R1736" s="301"/>
      <c r="S1736" s="301"/>
      <c r="T1736" s="301"/>
      <c r="U1736" s="301"/>
      <c r="V1736" s="301"/>
      <c r="W1736" s="301"/>
      <c r="X1736" s="301"/>
      <c r="Y1736" s="301"/>
      <c r="Z1736" s="301"/>
      <c r="AA1736" s="301"/>
      <c r="AB1736" s="301"/>
      <c r="AC1736" s="301"/>
      <c r="AD1736" s="301"/>
      <c r="AE1736" s="301"/>
      <c r="AF1736" s="301"/>
      <c r="AG1736" s="301"/>
      <c r="AH1736" s="301"/>
      <c r="AI1736" s="301"/>
    </row>
    <row r="1737" spans="1:35" ht="20.100000000000001" hidden="1" customHeight="1" x14ac:dyDescent="0.2">
      <c r="A1737" s="240">
        <v>835</v>
      </c>
      <c r="B1737" s="309" t="s">
        <v>403</v>
      </c>
      <c r="C1737" s="310" t="s">
        <v>426</v>
      </c>
      <c r="D1737" s="310" t="s">
        <v>1000</v>
      </c>
      <c r="E1737" s="309">
        <v>593514.45524772792</v>
      </c>
      <c r="F1737" s="310" t="s">
        <v>880</v>
      </c>
      <c r="G1737" s="244" t="s">
        <v>915</v>
      </c>
      <c r="H1737" s="244" t="s">
        <v>429</v>
      </c>
      <c r="I1737" s="288">
        <v>1</v>
      </c>
      <c r="J1737" s="244" t="s">
        <v>919</v>
      </c>
      <c r="K1737" s="244">
        <v>0.5</v>
      </c>
      <c r="L1737" s="244">
        <v>0.6</v>
      </c>
      <c r="M1737" s="244" t="s">
        <v>89</v>
      </c>
      <c r="N1737" s="244">
        <f t="shared" si="36"/>
        <v>0.3</v>
      </c>
      <c r="R1737" s="301"/>
      <c r="S1737" s="301"/>
      <c r="T1737" s="301"/>
      <c r="U1737" s="301"/>
      <c r="V1737" s="301"/>
      <c r="W1737" s="301"/>
      <c r="X1737" s="301"/>
      <c r="Y1737" s="301"/>
      <c r="Z1737" s="301"/>
      <c r="AA1737" s="301"/>
      <c r="AB1737" s="301"/>
      <c r="AC1737" s="301"/>
      <c r="AD1737" s="301"/>
      <c r="AE1737" s="301"/>
      <c r="AF1737" s="301"/>
      <c r="AG1737" s="301"/>
      <c r="AH1737" s="301"/>
      <c r="AI1737" s="301"/>
    </row>
    <row r="1738" spans="1:35" ht="20.100000000000001" hidden="1" customHeight="1" x14ac:dyDescent="0.2">
      <c r="A1738" s="240">
        <v>836</v>
      </c>
      <c r="B1738" s="309" t="s">
        <v>403</v>
      </c>
      <c r="C1738" s="310" t="s">
        <v>426</v>
      </c>
      <c r="D1738" s="310" t="s">
        <v>1000</v>
      </c>
      <c r="E1738" s="309">
        <v>593520.96833349974</v>
      </c>
      <c r="F1738" s="310" t="s">
        <v>880</v>
      </c>
      <c r="G1738" s="244" t="s">
        <v>915</v>
      </c>
      <c r="H1738" s="244" t="s">
        <v>429</v>
      </c>
      <c r="I1738" s="288">
        <v>1</v>
      </c>
      <c r="J1738" s="244" t="s">
        <v>919</v>
      </c>
      <c r="K1738" s="244">
        <v>0.5</v>
      </c>
      <c r="L1738" s="244">
        <v>0.6</v>
      </c>
      <c r="M1738" s="244" t="s">
        <v>89</v>
      </c>
      <c r="N1738" s="244">
        <f t="shared" ref="N1738:N1801" si="37">IF(M1738="",K1738*L1738,IF(G1738="R-1",K1738*L1738,IF(LEFT(G1738,1)="R",PI()*((M1738^2)/4),K1738*L1738)))</f>
        <v>0.3</v>
      </c>
      <c r="R1738" s="301"/>
      <c r="S1738" s="301"/>
      <c r="T1738" s="301"/>
      <c r="U1738" s="301"/>
      <c r="V1738" s="301"/>
      <c r="W1738" s="301"/>
      <c r="X1738" s="301"/>
      <c r="Y1738" s="301"/>
      <c r="Z1738" s="301"/>
      <c r="AA1738" s="301"/>
      <c r="AB1738" s="301"/>
      <c r="AC1738" s="301"/>
      <c r="AD1738" s="301"/>
      <c r="AE1738" s="301"/>
      <c r="AF1738" s="301"/>
      <c r="AG1738" s="301"/>
      <c r="AH1738" s="301"/>
      <c r="AI1738" s="301"/>
    </row>
    <row r="1739" spans="1:35" ht="20.100000000000001" hidden="1" customHeight="1" x14ac:dyDescent="0.2">
      <c r="A1739" s="240">
        <v>837</v>
      </c>
      <c r="B1739" s="309" t="s">
        <v>403</v>
      </c>
      <c r="C1739" s="310" t="s">
        <v>426</v>
      </c>
      <c r="D1739" s="310" t="s">
        <v>1000</v>
      </c>
      <c r="E1739" s="309">
        <v>593528.7929971664</v>
      </c>
      <c r="F1739" s="310" t="s">
        <v>880</v>
      </c>
      <c r="G1739" s="244" t="s">
        <v>915</v>
      </c>
      <c r="H1739" s="244" t="s">
        <v>429</v>
      </c>
      <c r="I1739" s="288">
        <v>1</v>
      </c>
      <c r="J1739" s="244" t="s">
        <v>919</v>
      </c>
      <c r="K1739" s="244">
        <v>0.5</v>
      </c>
      <c r="L1739" s="244">
        <v>0.6</v>
      </c>
      <c r="M1739" s="244" t="s">
        <v>89</v>
      </c>
      <c r="N1739" s="244">
        <f t="shared" si="37"/>
        <v>0.3</v>
      </c>
      <c r="R1739" s="301"/>
      <c r="S1739" s="301"/>
      <c r="T1739" s="301"/>
      <c r="U1739" s="301"/>
      <c r="V1739" s="301"/>
      <c r="W1739" s="301"/>
      <c r="X1739" s="301"/>
      <c r="Y1739" s="301"/>
      <c r="Z1739" s="301"/>
      <c r="AA1739" s="301"/>
      <c r="AB1739" s="301"/>
      <c r="AC1739" s="301"/>
      <c r="AD1739" s="301"/>
      <c r="AE1739" s="301"/>
      <c r="AF1739" s="301"/>
      <c r="AG1739" s="301"/>
      <c r="AH1739" s="301"/>
      <c r="AI1739" s="301"/>
    </row>
    <row r="1740" spans="1:35" ht="20.100000000000001" hidden="1" customHeight="1" x14ac:dyDescent="0.2">
      <c r="A1740" s="240">
        <v>838</v>
      </c>
      <c r="B1740" s="309" t="s">
        <v>403</v>
      </c>
      <c r="C1740" s="310" t="s">
        <v>426</v>
      </c>
      <c r="D1740" s="310" t="s">
        <v>1000</v>
      </c>
      <c r="E1740" s="309">
        <v>593536.79990046832</v>
      </c>
      <c r="F1740" s="310" t="s">
        <v>880</v>
      </c>
      <c r="G1740" s="244" t="s">
        <v>915</v>
      </c>
      <c r="H1740" s="244" t="s">
        <v>429</v>
      </c>
      <c r="I1740" s="288">
        <v>1</v>
      </c>
      <c r="J1740" s="244" t="s">
        <v>919</v>
      </c>
      <c r="K1740" s="244">
        <v>0.5</v>
      </c>
      <c r="L1740" s="244">
        <v>0.6</v>
      </c>
      <c r="M1740" s="244" t="s">
        <v>89</v>
      </c>
      <c r="N1740" s="244">
        <f t="shared" si="37"/>
        <v>0.3</v>
      </c>
      <c r="R1740" s="301"/>
      <c r="S1740" s="301"/>
      <c r="T1740" s="301"/>
      <c r="U1740" s="301"/>
      <c r="V1740" s="301"/>
      <c r="W1740" s="301"/>
      <c r="X1740" s="301"/>
      <c r="Y1740" s="301"/>
      <c r="Z1740" s="301"/>
      <c r="AA1740" s="301"/>
      <c r="AB1740" s="301"/>
      <c r="AC1740" s="301"/>
      <c r="AD1740" s="301"/>
      <c r="AE1740" s="301"/>
      <c r="AF1740" s="301"/>
      <c r="AG1740" s="301"/>
      <c r="AH1740" s="301"/>
      <c r="AI1740" s="301"/>
    </row>
    <row r="1741" spans="1:35" ht="20.100000000000001" hidden="1" customHeight="1" x14ac:dyDescent="0.2">
      <c r="A1741" s="240">
        <v>839</v>
      </c>
      <c r="B1741" s="309" t="s">
        <v>403</v>
      </c>
      <c r="C1741" s="310" t="s">
        <v>426</v>
      </c>
      <c r="D1741" s="310" t="s">
        <v>1000</v>
      </c>
      <c r="E1741" s="309">
        <v>593545.02456563141</v>
      </c>
      <c r="F1741" s="310" t="s">
        <v>880</v>
      </c>
      <c r="G1741" s="244" t="s">
        <v>915</v>
      </c>
      <c r="H1741" s="244" t="s">
        <v>429</v>
      </c>
      <c r="I1741" s="288">
        <v>1</v>
      </c>
      <c r="J1741" s="244" t="s">
        <v>919</v>
      </c>
      <c r="K1741" s="244">
        <v>0.5</v>
      </c>
      <c r="L1741" s="244">
        <v>0.6</v>
      </c>
      <c r="M1741" s="244" t="s">
        <v>89</v>
      </c>
      <c r="N1741" s="244">
        <f t="shared" si="37"/>
        <v>0.3</v>
      </c>
      <c r="R1741" s="301"/>
      <c r="S1741" s="301"/>
      <c r="T1741" s="301"/>
      <c r="U1741" s="301"/>
      <c r="V1741" s="301"/>
      <c r="W1741" s="301"/>
      <c r="X1741" s="301"/>
      <c r="Y1741" s="301"/>
      <c r="Z1741" s="301"/>
      <c r="AA1741" s="301"/>
      <c r="AB1741" s="301"/>
      <c r="AC1741" s="301"/>
      <c r="AD1741" s="301"/>
      <c r="AE1741" s="301"/>
      <c r="AF1741" s="301"/>
      <c r="AG1741" s="301"/>
      <c r="AH1741" s="301"/>
      <c r="AI1741" s="301"/>
    </row>
    <row r="1742" spans="1:35" ht="20.100000000000001" hidden="1" customHeight="1" x14ac:dyDescent="0.2">
      <c r="A1742" s="240">
        <v>840</v>
      </c>
      <c r="B1742" s="309" t="s">
        <v>403</v>
      </c>
      <c r="C1742" s="310" t="s">
        <v>426</v>
      </c>
      <c r="D1742" s="310" t="s">
        <v>1000</v>
      </c>
      <c r="E1742" s="309">
        <v>593553.2539148113</v>
      </c>
      <c r="F1742" s="310" t="s">
        <v>880</v>
      </c>
      <c r="G1742" s="244" t="s">
        <v>915</v>
      </c>
      <c r="H1742" s="244" t="s">
        <v>429</v>
      </c>
      <c r="I1742" s="288">
        <v>1</v>
      </c>
      <c r="J1742" s="244" t="s">
        <v>919</v>
      </c>
      <c r="K1742" s="244">
        <v>0.5</v>
      </c>
      <c r="L1742" s="244">
        <v>0.6</v>
      </c>
      <c r="M1742" s="244" t="s">
        <v>89</v>
      </c>
      <c r="N1742" s="244">
        <f t="shared" si="37"/>
        <v>0.3</v>
      </c>
      <c r="R1742" s="301"/>
      <c r="S1742" s="301"/>
      <c r="T1742" s="301"/>
      <c r="U1742" s="301"/>
      <c r="V1742" s="301"/>
      <c r="W1742" s="301"/>
      <c r="X1742" s="301"/>
      <c r="Y1742" s="301"/>
      <c r="Z1742" s="301"/>
      <c r="AA1742" s="301"/>
      <c r="AB1742" s="301"/>
      <c r="AC1742" s="301"/>
      <c r="AD1742" s="301"/>
      <c r="AE1742" s="301"/>
      <c r="AF1742" s="301"/>
      <c r="AG1742" s="301"/>
      <c r="AH1742" s="301"/>
      <c r="AI1742" s="301"/>
    </row>
    <row r="1743" spans="1:35" ht="20.100000000000001" hidden="1" customHeight="1" x14ac:dyDescent="0.2">
      <c r="A1743" s="240">
        <v>841</v>
      </c>
      <c r="B1743" s="309" t="s">
        <v>403</v>
      </c>
      <c r="C1743" s="310" t="s">
        <v>426</v>
      </c>
      <c r="D1743" s="310" t="s">
        <v>1000</v>
      </c>
      <c r="E1743" s="309">
        <v>593564.69745879178</v>
      </c>
      <c r="F1743" s="310" t="s">
        <v>880</v>
      </c>
      <c r="G1743" s="244" t="s">
        <v>915</v>
      </c>
      <c r="H1743" s="244" t="s">
        <v>429</v>
      </c>
      <c r="I1743" s="288">
        <v>1</v>
      </c>
      <c r="J1743" s="244" t="s">
        <v>919</v>
      </c>
      <c r="K1743" s="244">
        <v>0.5</v>
      </c>
      <c r="L1743" s="244">
        <v>0.6</v>
      </c>
      <c r="M1743" s="244" t="s">
        <v>89</v>
      </c>
      <c r="N1743" s="244">
        <f t="shared" si="37"/>
        <v>0.3</v>
      </c>
      <c r="R1743" s="301"/>
      <c r="S1743" s="301"/>
      <c r="T1743" s="301"/>
      <c r="U1743" s="301"/>
      <c r="V1743" s="301"/>
      <c r="W1743" s="301"/>
      <c r="X1743" s="301"/>
      <c r="Y1743" s="301"/>
      <c r="Z1743" s="301"/>
      <c r="AA1743" s="301"/>
      <c r="AB1743" s="301"/>
      <c r="AC1743" s="301"/>
      <c r="AD1743" s="301"/>
      <c r="AE1743" s="301"/>
      <c r="AF1743" s="301"/>
      <c r="AG1743" s="301"/>
      <c r="AH1743" s="301"/>
      <c r="AI1743" s="301"/>
    </row>
    <row r="1744" spans="1:35" ht="20.100000000000001" hidden="1" customHeight="1" x14ac:dyDescent="0.2">
      <c r="A1744" s="240">
        <v>842</v>
      </c>
      <c r="B1744" s="309" t="s">
        <v>403</v>
      </c>
      <c r="C1744" s="310" t="s">
        <v>426</v>
      </c>
      <c r="D1744" s="310" t="s">
        <v>1000</v>
      </c>
      <c r="E1744" s="309">
        <v>593572.79780910152</v>
      </c>
      <c r="F1744" s="310" t="s">
        <v>880</v>
      </c>
      <c r="G1744" s="244" t="s">
        <v>915</v>
      </c>
      <c r="H1744" s="244" t="s">
        <v>429</v>
      </c>
      <c r="I1744" s="288">
        <v>1</v>
      </c>
      <c r="J1744" s="244" t="s">
        <v>919</v>
      </c>
      <c r="K1744" s="244">
        <v>0.5</v>
      </c>
      <c r="L1744" s="244">
        <v>0.6</v>
      </c>
      <c r="M1744" s="244" t="s">
        <v>89</v>
      </c>
      <c r="N1744" s="244">
        <f t="shared" si="37"/>
        <v>0.3</v>
      </c>
      <c r="R1744" s="301"/>
      <c r="S1744" s="301"/>
      <c r="T1744" s="301"/>
      <c r="U1744" s="301"/>
      <c r="V1744" s="301"/>
      <c r="W1744" s="301"/>
      <c r="X1744" s="301"/>
      <c r="Y1744" s="301"/>
      <c r="Z1744" s="301"/>
      <c r="AA1744" s="301"/>
      <c r="AB1744" s="301"/>
      <c r="AC1744" s="301"/>
      <c r="AD1744" s="301"/>
      <c r="AE1744" s="301"/>
      <c r="AF1744" s="301"/>
      <c r="AG1744" s="301"/>
      <c r="AH1744" s="301"/>
      <c r="AI1744" s="301"/>
    </row>
    <row r="1745" spans="1:35" ht="20.100000000000001" hidden="1" customHeight="1" x14ac:dyDescent="0.2">
      <c r="A1745" s="240">
        <v>843</v>
      </c>
      <c r="B1745" s="309" t="s">
        <v>403</v>
      </c>
      <c r="C1745" s="310" t="s">
        <v>426</v>
      </c>
      <c r="D1745" s="310" t="s">
        <v>1000</v>
      </c>
      <c r="E1745" s="309">
        <v>593581.3915392335</v>
      </c>
      <c r="F1745" s="310" t="s">
        <v>880</v>
      </c>
      <c r="G1745" s="244" t="s">
        <v>915</v>
      </c>
      <c r="H1745" s="244" t="s">
        <v>429</v>
      </c>
      <c r="I1745" s="288">
        <v>1</v>
      </c>
      <c r="J1745" s="244" t="s">
        <v>919</v>
      </c>
      <c r="K1745" s="244">
        <v>0.5</v>
      </c>
      <c r="L1745" s="244">
        <v>0.6</v>
      </c>
      <c r="M1745" s="244" t="s">
        <v>89</v>
      </c>
      <c r="N1745" s="244">
        <f t="shared" si="37"/>
        <v>0.3</v>
      </c>
      <c r="R1745" s="301"/>
      <c r="S1745" s="301"/>
      <c r="T1745" s="301"/>
      <c r="U1745" s="301"/>
      <c r="V1745" s="301"/>
      <c r="W1745" s="301"/>
      <c r="X1745" s="301"/>
      <c r="Y1745" s="301"/>
      <c r="Z1745" s="301"/>
      <c r="AA1745" s="301"/>
      <c r="AB1745" s="301"/>
      <c r="AC1745" s="301"/>
      <c r="AD1745" s="301"/>
      <c r="AE1745" s="301"/>
      <c r="AF1745" s="301"/>
      <c r="AG1745" s="301"/>
      <c r="AH1745" s="301"/>
      <c r="AI1745" s="301"/>
    </row>
    <row r="1746" spans="1:35" ht="20.100000000000001" hidden="1" customHeight="1" x14ac:dyDescent="0.2">
      <c r="A1746" s="240">
        <v>844</v>
      </c>
      <c r="B1746" s="309" t="s">
        <v>403</v>
      </c>
      <c r="C1746" s="310" t="s">
        <v>426</v>
      </c>
      <c r="D1746" s="310" t="s">
        <v>1000</v>
      </c>
      <c r="E1746" s="309">
        <v>593592.80409588059</v>
      </c>
      <c r="F1746" s="310" t="s">
        <v>880</v>
      </c>
      <c r="G1746" s="244" t="s">
        <v>915</v>
      </c>
      <c r="H1746" s="244" t="s">
        <v>429</v>
      </c>
      <c r="I1746" s="288">
        <v>1</v>
      </c>
      <c r="J1746" s="244" t="s">
        <v>919</v>
      </c>
      <c r="K1746" s="244">
        <v>0.5</v>
      </c>
      <c r="L1746" s="244">
        <v>0.6</v>
      </c>
      <c r="M1746" s="244" t="s">
        <v>89</v>
      </c>
      <c r="N1746" s="244">
        <f t="shared" si="37"/>
        <v>0.3</v>
      </c>
      <c r="R1746" s="301"/>
      <c r="S1746" s="301"/>
      <c r="T1746" s="301"/>
      <c r="U1746" s="301"/>
      <c r="V1746" s="301"/>
      <c r="W1746" s="301"/>
      <c r="X1746" s="301"/>
      <c r="Y1746" s="301"/>
      <c r="Z1746" s="301"/>
      <c r="AA1746" s="301"/>
      <c r="AB1746" s="301"/>
      <c r="AC1746" s="301"/>
      <c r="AD1746" s="301"/>
      <c r="AE1746" s="301"/>
      <c r="AF1746" s="301"/>
      <c r="AG1746" s="301"/>
      <c r="AH1746" s="301"/>
      <c r="AI1746" s="301"/>
    </row>
    <row r="1747" spans="1:35" ht="20.100000000000001" hidden="1" customHeight="1" x14ac:dyDescent="0.2">
      <c r="A1747" s="240">
        <v>845</v>
      </c>
      <c r="B1747" s="309" t="s">
        <v>403</v>
      </c>
      <c r="C1747" s="310" t="s">
        <v>426</v>
      </c>
      <c r="D1747" s="310" t="s">
        <v>1000</v>
      </c>
      <c r="E1747" s="309">
        <v>593601.90925555315</v>
      </c>
      <c r="F1747" s="310" t="s">
        <v>880</v>
      </c>
      <c r="G1747" s="244" t="s">
        <v>915</v>
      </c>
      <c r="H1747" s="244" t="s">
        <v>429</v>
      </c>
      <c r="I1747" s="288">
        <v>1</v>
      </c>
      <c r="J1747" s="244" t="s">
        <v>919</v>
      </c>
      <c r="K1747" s="244">
        <v>0.5</v>
      </c>
      <c r="L1747" s="244">
        <v>0.6</v>
      </c>
      <c r="M1747" s="244" t="s">
        <v>89</v>
      </c>
      <c r="N1747" s="244">
        <f t="shared" si="37"/>
        <v>0.3</v>
      </c>
      <c r="R1747" s="301"/>
      <c r="S1747" s="301"/>
      <c r="T1747" s="301"/>
      <c r="U1747" s="301"/>
      <c r="V1747" s="301"/>
      <c r="W1747" s="301"/>
      <c r="X1747" s="301"/>
      <c r="Y1747" s="301"/>
      <c r="Z1747" s="301"/>
      <c r="AA1747" s="301"/>
      <c r="AB1747" s="301"/>
      <c r="AC1747" s="301"/>
      <c r="AD1747" s="301"/>
      <c r="AE1747" s="301"/>
      <c r="AF1747" s="301"/>
      <c r="AG1747" s="301"/>
      <c r="AH1747" s="301"/>
      <c r="AI1747" s="301"/>
    </row>
    <row r="1748" spans="1:35" ht="20.100000000000001" hidden="1" customHeight="1" x14ac:dyDescent="0.2">
      <c r="A1748" s="240">
        <v>846</v>
      </c>
      <c r="B1748" s="309" t="s">
        <v>403</v>
      </c>
      <c r="C1748" s="310" t="s">
        <v>426</v>
      </c>
      <c r="D1748" s="310" t="s">
        <v>1000</v>
      </c>
      <c r="E1748" s="309">
        <v>593609.83622385073</v>
      </c>
      <c r="F1748" s="310" t="s">
        <v>880</v>
      </c>
      <c r="G1748" s="244" t="s">
        <v>915</v>
      </c>
      <c r="H1748" s="244" t="s">
        <v>429</v>
      </c>
      <c r="I1748" s="288">
        <v>1</v>
      </c>
      <c r="J1748" s="244" t="s">
        <v>919</v>
      </c>
      <c r="K1748" s="244">
        <v>0.5</v>
      </c>
      <c r="L1748" s="244">
        <v>0.6</v>
      </c>
      <c r="M1748" s="244" t="s">
        <v>89</v>
      </c>
      <c r="N1748" s="244">
        <f t="shared" si="37"/>
        <v>0.3</v>
      </c>
      <c r="R1748" s="301"/>
      <c r="S1748" s="301"/>
      <c r="T1748" s="301"/>
      <c r="U1748" s="301"/>
      <c r="V1748" s="301"/>
      <c r="W1748" s="301"/>
      <c r="X1748" s="301"/>
      <c r="Y1748" s="301"/>
      <c r="Z1748" s="301"/>
      <c r="AA1748" s="301"/>
      <c r="AB1748" s="301"/>
      <c r="AC1748" s="301"/>
      <c r="AD1748" s="301"/>
      <c r="AE1748" s="301"/>
      <c r="AF1748" s="301"/>
      <c r="AG1748" s="301"/>
      <c r="AH1748" s="301"/>
      <c r="AI1748" s="301"/>
    </row>
    <row r="1749" spans="1:35" ht="20.100000000000001" hidden="1" customHeight="1" x14ac:dyDescent="0.2">
      <c r="A1749" s="240">
        <v>847</v>
      </c>
      <c r="B1749" s="309" t="s">
        <v>403</v>
      </c>
      <c r="C1749" s="310" t="s">
        <v>426</v>
      </c>
      <c r="D1749" s="310" t="s">
        <v>1000</v>
      </c>
      <c r="E1749" s="309">
        <v>593620.52404542768</v>
      </c>
      <c r="F1749" s="310" t="s">
        <v>880</v>
      </c>
      <c r="G1749" s="244" t="s">
        <v>915</v>
      </c>
      <c r="H1749" s="244" t="s">
        <v>429</v>
      </c>
      <c r="I1749" s="288">
        <v>1</v>
      </c>
      <c r="J1749" s="244" t="s">
        <v>919</v>
      </c>
      <c r="K1749" s="244">
        <v>0.5</v>
      </c>
      <c r="L1749" s="244">
        <v>0.6</v>
      </c>
      <c r="M1749" s="244" t="s">
        <v>89</v>
      </c>
      <c r="N1749" s="244">
        <f t="shared" si="37"/>
        <v>0.3</v>
      </c>
      <c r="R1749" s="301"/>
      <c r="S1749" s="301"/>
      <c r="T1749" s="301"/>
      <c r="U1749" s="301"/>
      <c r="V1749" s="301"/>
      <c r="W1749" s="301"/>
      <c r="X1749" s="301"/>
      <c r="Y1749" s="301"/>
      <c r="Z1749" s="301"/>
      <c r="AA1749" s="301"/>
      <c r="AB1749" s="301"/>
      <c r="AC1749" s="301"/>
      <c r="AD1749" s="301"/>
      <c r="AE1749" s="301"/>
      <c r="AF1749" s="301"/>
      <c r="AG1749" s="301"/>
      <c r="AH1749" s="301"/>
      <c r="AI1749" s="301"/>
    </row>
    <row r="1750" spans="1:35" ht="20.100000000000001" hidden="1" customHeight="1" x14ac:dyDescent="0.2">
      <c r="A1750" s="240">
        <v>848</v>
      </c>
      <c r="B1750" s="309" t="s">
        <v>403</v>
      </c>
      <c r="C1750" s="310" t="s">
        <v>432</v>
      </c>
      <c r="D1750" s="310" t="s">
        <v>1000</v>
      </c>
      <c r="E1750" s="309">
        <v>594805.43001815386</v>
      </c>
      <c r="F1750" s="310" t="s">
        <v>880</v>
      </c>
      <c r="G1750" s="244" t="s">
        <v>915</v>
      </c>
      <c r="H1750" s="244" t="s">
        <v>429</v>
      </c>
      <c r="I1750" s="288">
        <v>1</v>
      </c>
      <c r="J1750" s="244" t="s">
        <v>919</v>
      </c>
      <c r="K1750" s="244">
        <v>0.5</v>
      </c>
      <c r="L1750" s="244">
        <v>0.6</v>
      </c>
      <c r="M1750" s="244" t="s">
        <v>89</v>
      </c>
      <c r="N1750" s="244">
        <f t="shared" si="37"/>
        <v>0.3</v>
      </c>
      <c r="R1750" s="301"/>
      <c r="S1750" s="301"/>
      <c r="T1750" s="301"/>
      <c r="U1750" s="301"/>
      <c r="V1750" s="301"/>
      <c r="W1750" s="301"/>
      <c r="X1750" s="301"/>
      <c r="Y1750" s="301"/>
      <c r="Z1750" s="301"/>
      <c r="AA1750" s="301"/>
      <c r="AB1750" s="301"/>
      <c r="AC1750" s="301"/>
      <c r="AD1750" s="301"/>
      <c r="AE1750" s="301"/>
      <c r="AF1750" s="301"/>
      <c r="AG1750" s="301"/>
      <c r="AH1750" s="301"/>
      <c r="AI1750" s="301"/>
    </row>
    <row r="1751" spans="1:35" ht="20.100000000000001" hidden="1" customHeight="1" x14ac:dyDescent="0.2">
      <c r="A1751" s="240">
        <v>849</v>
      </c>
      <c r="B1751" s="309" t="s">
        <v>403</v>
      </c>
      <c r="C1751" s="310" t="s">
        <v>432</v>
      </c>
      <c r="D1751" s="310" t="s">
        <v>1000</v>
      </c>
      <c r="E1751" s="309">
        <v>594805.92811727489</v>
      </c>
      <c r="F1751" s="310" t="s">
        <v>880</v>
      </c>
      <c r="G1751" s="244" t="s">
        <v>915</v>
      </c>
      <c r="H1751" s="244" t="s">
        <v>429</v>
      </c>
      <c r="I1751" s="288">
        <v>1</v>
      </c>
      <c r="J1751" s="244" t="s">
        <v>919</v>
      </c>
      <c r="K1751" s="244">
        <v>0.5</v>
      </c>
      <c r="L1751" s="244">
        <v>0.6</v>
      </c>
      <c r="M1751" s="244" t="s">
        <v>89</v>
      </c>
      <c r="N1751" s="244">
        <f t="shared" si="37"/>
        <v>0.3</v>
      </c>
      <c r="R1751" s="301"/>
      <c r="S1751" s="301"/>
      <c r="T1751" s="301"/>
      <c r="U1751" s="301"/>
      <c r="V1751" s="301"/>
      <c r="W1751" s="301"/>
      <c r="X1751" s="301"/>
      <c r="Y1751" s="301"/>
      <c r="Z1751" s="301"/>
      <c r="AA1751" s="301"/>
      <c r="AB1751" s="301"/>
      <c r="AC1751" s="301"/>
      <c r="AD1751" s="301"/>
      <c r="AE1751" s="301"/>
      <c r="AF1751" s="301"/>
      <c r="AG1751" s="301"/>
      <c r="AH1751" s="301"/>
      <c r="AI1751" s="301"/>
    </row>
    <row r="1752" spans="1:35" ht="20.100000000000001" hidden="1" customHeight="1" x14ac:dyDescent="0.2">
      <c r="A1752" s="240">
        <v>850</v>
      </c>
      <c r="B1752" s="309" t="s">
        <v>403</v>
      </c>
      <c r="C1752" s="310" t="s">
        <v>432</v>
      </c>
      <c r="D1752" s="310" t="s">
        <v>1000</v>
      </c>
      <c r="E1752" s="309">
        <v>594809.18714870652</v>
      </c>
      <c r="F1752" s="310" t="s">
        <v>880</v>
      </c>
      <c r="G1752" s="244" t="s">
        <v>915</v>
      </c>
      <c r="H1752" s="244" t="s">
        <v>429</v>
      </c>
      <c r="I1752" s="288">
        <v>1</v>
      </c>
      <c r="J1752" s="244" t="s">
        <v>919</v>
      </c>
      <c r="K1752" s="244">
        <v>0.5</v>
      </c>
      <c r="L1752" s="244">
        <v>0.6</v>
      </c>
      <c r="M1752" s="244" t="s">
        <v>89</v>
      </c>
      <c r="N1752" s="244">
        <f t="shared" si="37"/>
        <v>0.3</v>
      </c>
      <c r="R1752" s="301"/>
      <c r="S1752" s="301"/>
      <c r="T1752" s="301"/>
      <c r="U1752" s="301"/>
      <c r="V1752" s="301"/>
      <c r="W1752" s="301"/>
      <c r="X1752" s="301"/>
      <c r="Y1752" s="301"/>
      <c r="Z1752" s="301"/>
      <c r="AA1752" s="301"/>
      <c r="AB1752" s="301"/>
      <c r="AC1752" s="301"/>
      <c r="AD1752" s="301"/>
      <c r="AE1752" s="301"/>
      <c r="AF1752" s="301"/>
      <c r="AG1752" s="301"/>
      <c r="AH1752" s="301"/>
      <c r="AI1752" s="301"/>
    </row>
    <row r="1753" spans="1:35" ht="20.100000000000001" hidden="1" customHeight="1" x14ac:dyDescent="0.2">
      <c r="A1753" s="240">
        <v>851</v>
      </c>
      <c r="B1753" s="309" t="s">
        <v>403</v>
      </c>
      <c r="C1753" s="310" t="s">
        <v>432</v>
      </c>
      <c r="D1753" s="310" t="s">
        <v>1000</v>
      </c>
      <c r="E1753" s="309">
        <v>594812.38836684672</v>
      </c>
      <c r="F1753" s="310" t="s">
        <v>880</v>
      </c>
      <c r="G1753" s="244" t="s">
        <v>915</v>
      </c>
      <c r="H1753" s="244" t="s">
        <v>429</v>
      </c>
      <c r="I1753" s="288">
        <v>1</v>
      </c>
      <c r="J1753" s="244" t="s">
        <v>919</v>
      </c>
      <c r="K1753" s="244">
        <v>0.5</v>
      </c>
      <c r="L1753" s="244">
        <v>0.6</v>
      </c>
      <c r="M1753" s="244" t="s">
        <v>89</v>
      </c>
      <c r="N1753" s="244">
        <f t="shared" si="37"/>
        <v>0.3</v>
      </c>
      <c r="R1753" s="301"/>
      <c r="S1753" s="301"/>
      <c r="T1753" s="301"/>
      <c r="U1753" s="301"/>
      <c r="V1753" s="301"/>
      <c r="W1753" s="301"/>
      <c r="X1753" s="301"/>
      <c r="Y1753" s="301"/>
      <c r="Z1753" s="301"/>
      <c r="AA1753" s="301"/>
      <c r="AB1753" s="301"/>
      <c r="AC1753" s="301"/>
      <c r="AD1753" s="301"/>
      <c r="AE1753" s="301"/>
      <c r="AF1753" s="301"/>
      <c r="AG1753" s="301"/>
      <c r="AH1753" s="301"/>
      <c r="AI1753" s="301"/>
    </row>
    <row r="1754" spans="1:35" ht="20.100000000000001" hidden="1" customHeight="1" x14ac:dyDescent="0.2">
      <c r="A1754" s="240">
        <v>852</v>
      </c>
      <c r="B1754" s="309" t="s">
        <v>403</v>
      </c>
      <c r="C1754" s="310" t="s">
        <v>432</v>
      </c>
      <c r="D1754" s="310" t="s">
        <v>1000</v>
      </c>
      <c r="E1754" s="309">
        <v>594815.94068585488</v>
      </c>
      <c r="F1754" s="310" t="s">
        <v>880</v>
      </c>
      <c r="G1754" s="244" t="s">
        <v>915</v>
      </c>
      <c r="H1754" s="244" t="s">
        <v>429</v>
      </c>
      <c r="I1754" s="288">
        <v>1</v>
      </c>
      <c r="J1754" s="244" t="s">
        <v>919</v>
      </c>
      <c r="K1754" s="244">
        <v>0.5</v>
      </c>
      <c r="L1754" s="244">
        <v>0.6</v>
      </c>
      <c r="M1754" s="244" t="s">
        <v>89</v>
      </c>
      <c r="N1754" s="244">
        <f t="shared" si="37"/>
        <v>0.3</v>
      </c>
      <c r="R1754" s="301"/>
      <c r="S1754" s="301"/>
      <c r="T1754" s="301"/>
      <c r="U1754" s="301"/>
      <c r="V1754" s="301"/>
      <c r="W1754" s="301"/>
      <c r="X1754" s="301"/>
      <c r="Y1754" s="301"/>
      <c r="Z1754" s="301"/>
      <c r="AA1754" s="301"/>
      <c r="AB1754" s="301"/>
      <c r="AC1754" s="301"/>
      <c r="AD1754" s="301"/>
      <c r="AE1754" s="301"/>
      <c r="AF1754" s="301"/>
      <c r="AG1754" s="301"/>
      <c r="AH1754" s="301"/>
      <c r="AI1754" s="301"/>
    </row>
    <row r="1755" spans="1:35" ht="20.100000000000001" hidden="1" customHeight="1" x14ac:dyDescent="0.2">
      <c r="A1755" s="240">
        <v>853</v>
      </c>
      <c r="B1755" s="309" t="s">
        <v>403</v>
      </c>
      <c r="C1755" s="310" t="s">
        <v>432</v>
      </c>
      <c r="D1755" s="310" t="s">
        <v>1000</v>
      </c>
      <c r="E1755" s="309">
        <v>594825.93522917863</v>
      </c>
      <c r="F1755" s="310" t="s">
        <v>880</v>
      </c>
      <c r="G1755" s="244" t="s">
        <v>915</v>
      </c>
      <c r="H1755" s="244" t="s">
        <v>429</v>
      </c>
      <c r="I1755" s="288">
        <v>1</v>
      </c>
      <c r="J1755" s="244" t="s">
        <v>919</v>
      </c>
      <c r="K1755" s="244">
        <v>0.5</v>
      </c>
      <c r="L1755" s="244">
        <v>0.6</v>
      </c>
      <c r="M1755" s="244" t="s">
        <v>89</v>
      </c>
      <c r="N1755" s="244">
        <f t="shared" si="37"/>
        <v>0.3</v>
      </c>
      <c r="R1755" s="301"/>
      <c r="S1755" s="301"/>
      <c r="T1755" s="301"/>
      <c r="U1755" s="301"/>
      <c r="V1755" s="301"/>
      <c r="W1755" s="301"/>
      <c r="X1755" s="301"/>
      <c r="Y1755" s="301"/>
      <c r="Z1755" s="301"/>
      <c r="AA1755" s="301"/>
      <c r="AB1755" s="301"/>
      <c r="AC1755" s="301"/>
      <c r="AD1755" s="301"/>
      <c r="AE1755" s="301"/>
      <c r="AF1755" s="301"/>
      <c r="AG1755" s="301"/>
      <c r="AH1755" s="301"/>
      <c r="AI1755" s="301"/>
    </row>
    <row r="1756" spans="1:35" ht="20.100000000000001" hidden="1" customHeight="1" x14ac:dyDescent="0.2">
      <c r="A1756" s="240">
        <v>854</v>
      </c>
      <c r="B1756" s="309" t="s">
        <v>403</v>
      </c>
      <c r="C1756" s="310" t="s">
        <v>432</v>
      </c>
      <c r="D1756" s="310" t="s">
        <v>1000</v>
      </c>
      <c r="E1756" s="309">
        <v>594840.69575336447</v>
      </c>
      <c r="F1756" s="310" t="s">
        <v>880</v>
      </c>
      <c r="G1756" s="244" t="s">
        <v>915</v>
      </c>
      <c r="H1756" s="244" t="s">
        <v>429</v>
      </c>
      <c r="I1756" s="288">
        <v>1</v>
      </c>
      <c r="J1756" s="244" t="s">
        <v>919</v>
      </c>
      <c r="K1756" s="244">
        <v>0.5</v>
      </c>
      <c r="L1756" s="244">
        <v>0.6</v>
      </c>
      <c r="M1756" s="244" t="s">
        <v>89</v>
      </c>
      <c r="N1756" s="244">
        <f t="shared" si="37"/>
        <v>0.3</v>
      </c>
      <c r="R1756" s="301"/>
      <c r="S1756" s="301"/>
      <c r="T1756" s="301"/>
      <c r="U1756" s="301"/>
      <c r="V1756" s="301"/>
      <c r="W1756" s="301"/>
      <c r="X1756" s="301"/>
      <c r="Y1756" s="301"/>
      <c r="Z1756" s="301"/>
      <c r="AA1756" s="301"/>
      <c r="AB1756" s="301"/>
      <c r="AC1756" s="301"/>
      <c r="AD1756" s="301"/>
      <c r="AE1756" s="301"/>
      <c r="AF1756" s="301"/>
      <c r="AG1756" s="301"/>
      <c r="AH1756" s="301"/>
      <c r="AI1756" s="301"/>
    </row>
    <row r="1757" spans="1:35" ht="20.100000000000001" hidden="1" customHeight="1" x14ac:dyDescent="0.2">
      <c r="A1757" s="240">
        <v>855</v>
      </c>
      <c r="B1757" s="309" t="s">
        <v>403</v>
      </c>
      <c r="C1757" s="310" t="s">
        <v>432</v>
      </c>
      <c r="D1757" s="310" t="s">
        <v>1000</v>
      </c>
      <c r="E1757" s="309">
        <v>594855.31388945738</v>
      </c>
      <c r="F1757" s="310" t="s">
        <v>880</v>
      </c>
      <c r="G1757" s="244" t="s">
        <v>915</v>
      </c>
      <c r="H1757" s="244" t="s">
        <v>429</v>
      </c>
      <c r="I1757" s="288">
        <v>1</v>
      </c>
      <c r="J1757" s="244" t="s">
        <v>919</v>
      </c>
      <c r="K1757" s="244">
        <v>0.5</v>
      </c>
      <c r="L1757" s="244">
        <v>0.6</v>
      </c>
      <c r="M1757" s="244" t="s">
        <v>89</v>
      </c>
      <c r="N1757" s="244">
        <f t="shared" si="37"/>
        <v>0.3</v>
      </c>
      <c r="R1757" s="301"/>
      <c r="S1757" s="301"/>
      <c r="T1757" s="301"/>
      <c r="U1757" s="301"/>
      <c r="V1757" s="301"/>
      <c r="W1757" s="301"/>
      <c r="X1757" s="301"/>
      <c r="Y1757" s="301"/>
      <c r="Z1757" s="301"/>
      <c r="AA1757" s="301"/>
      <c r="AB1757" s="301"/>
      <c r="AC1757" s="301"/>
      <c r="AD1757" s="301"/>
      <c r="AE1757" s="301"/>
      <c r="AF1757" s="301"/>
      <c r="AG1757" s="301"/>
      <c r="AH1757" s="301"/>
      <c r="AI1757" s="301"/>
    </row>
    <row r="1758" spans="1:35" ht="20.100000000000001" hidden="1" customHeight="1" x14ac:dyDescent="0.2">
      <c r="A1758" s="240">
        <v>856</v>
      </c>
      <c r="B1758" s="309" t="s">
        <v>403</v>
      </c>
      <c r="C1758" s="310" t="s">
        <v>432</v>
      </c>
      <c r="D1758" s="310" t="s">
        <v>1000</v>
      </c>
      <c r="E1758" s="309">
        <v>594861.87163121754</v>
      </c>
      <c r="F1758" s="310" t="s">
        <v>880</v>
      </c>
      <c r="G1758" s="244" t="s">
        <v>915</v>
      </c>
      <c r="H1758" s="244" t="s">
        <v>429</v>
      </c>
      <c r="I1758" s="288">
        <v>1</v>
      </c>
      <c r="J1758" s="244" t="s">
        <v>919</v>
      </c>
      <c r="K1758" s="244">
        <v>0.5</v>
      </c>
      <c r="L1758" s="244">
        <v>0.6</v>
      </c>
      <c r="M1758" s="244" t="s">
        <v>89</v>
      </c>
      <c r="N1758" s="244">
        <f t="shared" si="37"/>
        <v>0.3</v>
      </c>
      <c r="R1758" s="301"/>
      <c r="S1758" s="301"/>
      <c r="T1758" s="301"/>
      <c r="U1758" s="301"/>
      <c r="V1758" s="301"/>
      <c r="W1758" s="301"/>
      <c r="X1758" s="301"/>
      <c r="Y1758" s="301"/>
      <c r="Z1758" s="301"/>
      <c r="AA1758" s="301"/>
      <c r="AB1758" s="301"/>
      <c r="AC1758" s="301"/>
      <c r="AD1758" s="301"/>
      <c r="AE1758" s="301"/>
      <c r="AF1758" s="301"/>
      <c r="AG1758" s="301"/>
      <c r="AH1758" s="301"/>
      <c r="AI1758" s="301"/>
    </row>
    <row r="1759" spans="1:35" ht="20.100000000000001" hidden="1" customHeight="1" x14ac:dyDescent="0.2">
      <c r="A1759" s="240">
        <v>857</v>
      </c>
      <c r="B1759" s="309" t="s">
        <v>403</v>
      </c>
      <c r="C1759" s="310" t="s">
        <v>432</v>
      </c>
      <c r="D1759" s="310" t="s">
        <v>1000</v>
      </c>
      <c r="E1759" s="309">
        <v>594870.59001961269</v>
      </c>
      <c r="F1759" s="310" t="s">
        <v>880</v>
      </c>
      <c r="G1759" s="244" t="s">
        <v>915</v>
      </c>
      <c r="H1759" s="244" t="s">
        <v>429</v>
      </c>
      <c r="I1759" s="288">
        <v>1</v>
      </c>
      <c r="J1759" s="244" t="s">
        <v>919</v>
      </c>
      <c r="K1759" s="244">
        <v>0.5</v>
      </c>
      <c r="L1759" s="244">
        <v>0.6</v>
      </c>
      <c r="M1759" s="244" t="s">
        <v>89</v>
      </c>
      <c r="N1759" s="244">
        <f t="shared" si="37"/>
        <v>0.3</v>
      </c>
      <c r="R1759" s="301"/>
      <c r="S1759" s="301"/>
      <c r="T1759" s="301"/>
      <c r="U1759" s="301"/>
      <c r="V1759" s="301"/>
      <c r="W1759" s="301"/>
      <c r="X1759" s="301"/>
      <c r="Y1759" s="301"/>
      <c r="Z1759" s="301"/>
      <c r="AA1759" s="301"/>
      <c r="AB1759" s="301"/>
      <c r="AC1759" s="301"/>
      <c r="AD1759" s="301"/>
      <c r="AE1759" s="301"/>
      <c r="AF1759" s="301"/>
      <c r="AG1759" s="301"/>
      <c r="AH1759" s="301"/>
      <c r="AI1759" s="301"/>
    </row>
    <row r="1760" spans="1:35" ht="20.100000000000001" hidden="1" customHeight="1" x14ac:dyDescent="0.2">
      <c r="A1760" s="240">
        <v>858</v>
      </c>
      <c r="B1760" s="309" t="s">
        <v>403</v>
      </c>
      <c r="C1760" s="310" t="s">
        <v>426</v>
      </c>
      <c r="D1760" s="310" t="s">
        <v>1000</v>
      </c>
      <c r="E1760" s="309">
        <v>594883.18101648928</v>
      </c>
      <c r="F1760" s="310" t="s">
        <v>880</v>
      </c>
      <c r="G1760" s="244" t="s">
        <v>915</v>
      </c>
      <c r="H1760" s="244" t="s">
        <v>429</v>
      </c>
      <c r="I1760" s="288">
        <v>1</v>
      </c>
      <c r="J1760" s="244" t="s">
        <v>919</v>
      </c>
      <c r="K1760" s="244">
        <v>0.5</v>
      </c>
      <c r="L1760" s="244">
        <v>0.6</v>
      </c>
      <c r="M1760" s="244" t="s">
        <v>89</v>
      </c>
      <c r="N1760" s="244">
        <f t="shared" si="37"/>
        <v>0.3</v>
      </c>
      <c r="R1760" s="301"/>
      <c r="S1760" s="301"/>
      <c r="T1760" s="301"/>
      <c r="U1760" s="301"/>
      <c r="V1760" s="301"/>
      <c r="W1760" s="301"/>
      <c r="X1760" s="301"/>
      <c r="Y1760" s="301"/>
      <c r="Z1760" s="301"/>
      <c r="AA1760" s="301"/>
      <c r="AB1760" s="301"/>
      <c r="AC1760" s="301"/>
      <c r="AD1760" s="301"/>
      <c r="AE1760" s="301"/>
      <c r="AF1760" s="301"/>
      <c r="AG1760" s="301"/>
      <c r="AH1760" s="301"/>
      <c r="AI1760" s="301"/>
    </row>
    <row r="1761" spans="1:35" ht="20.100000000000001" hidden="1" customHeight="1" x14ac:dyDescent="0.2">
      <c r="A1761" s="240">
        <v>859</v>
      </c>
      <c r="B1761" s="309" t="s">
        <v>403</v>
      </c>
      <c r="C1761" s="310" t="s">
        <v>432</v>
      </c>
      <c r="D1761" s="310" t="s">
        <v>1000</v>
      </c>
      <c r="E1761" s="309">
        <v>594886.84428935358</v>
      </c>
      <c r="F1761" s="310" t="s">
        <v>880</v>
      </c>
      <c r="G1761" s="244" t="s">
        <v>915</v>
      </c>
      <c r="H1761" s="244" t="s">
        <v>429</v>
      </c>
      <c r="I1761" s="288">
        <v>1</v>
      </c>
      <c r="J1761" s="244" t="s">
        <v>919</v>
      </c>
      <c r="K1761" s="244">
        <v>0.5</v>
      </c>
      <c r="L1761" s="244">
        <v>0.6</v>
      </c>
      <c r="M1761" s="244" t="s">
        <v>89</v>
      </c>
      <c r="N1761" s="244">
        <f t="shared" si="37"/>
        <v>0.3</v>
      </c>
      <c r="R1761" s="301"/>
      <c r="S1761" s="301"/>
      <c r="T1761" s="301"/>
      <c r="U1761" s="301"/>
      <c r="V1761" s="301"/>
      <c r="W1761" s="301"/>
      <c r="X1761" s="301"/>
      <c r="Y1761" s="301"/>
      <c r="Z1761" s="301"/>
      <c r="AA1761" s="301"/>
      <c r="AB1761" s="301"/>
      <c r="AC1761" s="301"/>
      <c r="AD1761" s="301"/>
      <c r="AE1761" s="301"/>
      <c r="AF1761" s="301"/>
      <c r="AG1761" s="301"/>
      <c r="AH1761" s="301"/>
      <c r="AI1761" s="301"/>
    </row>
    <row r="1762" spans="1:35" ht="20.100000000000001" hidden="1" customHeight="1" x14ac:dyDescent="0.2">
      <c r="A1762" s="240">
        <v>860</v>
      </c>
      <c r="B1762" s="309" t="s">
        <v>403</v>
      </c>
      <c r="C1762" s="310" t="s">
        <v>426</v>
      </c>
      <c r="D1762" s="310" t="s">
        <v>1000</v>
      </c>
      <c r="E1762" s="309">
        <v>594887.40022763947</v>
      </c>
      <c r="F1762" s="310" t="s">
        <v>880</v>
      </c>
      <c r="G1762" s="244" t="s">
        <v>915</v>
      </c>
      <c r="H1762" s="244" t="s">
        <v>429</v>
      </c>
      <c r="I1762" s="288">
        <v>1</v>
      </c>
      <c r="J1762" s="244" t="s">
        <v>919</v>
      </c>
      <c r="K1762" s="244">
        <v>0.5</v>
      </c>
      <c r="L1762" s="244">
        <v>0.6</v>
      </c>
      <c r="M1762" s="244" t="s">
        <v>89</v>
      </c>
      <c r="N1762" s="244">
        <f t="shared" si="37"/>
        <v>0.3</v>
      </c>
      <c r="R1762" s="301"/>
      <c r="S1762" s="301"/>
      <c r="T1762" s="301"/>
      <c r="U1762" s="301"/>
      <c r="V1762" s="301"/>
      <c r="W1762" s="301"/>
      <c r="X1762" s="301"/>
      <c r="Y1762" s="301"/>
      <c r="Z1762" s="301"/>
      <c r="AA1762" s="301"/>
      <c r="AB1762" s="301"/>
      <c r="AC1762" s="301"/>
      <c r="AD1762" s="301"/>
      <c r="AE1762" s="301"/>
      <c r="AF1762" s="301"/>
      <c r="AG1762" s="301"/>
      <c r="AH1762" s="301"/>
      <c r="AI1762" s="301"/>
    </row>
    <row r="1763" spans="1:35" ht="20.100000000000001" hidden="1" customHeight="1" x14ac:dyDescent="0.2">
      <c r="A1763" s="240">
        <v>861</v>
      </c>
      <c r="B1763" s="309" t="s">
        <v>403</v>
      </c>
      <c r="C1763" s="310" t="s">
        <v>426</v>
      </c>
      <c r="D1763" s="310" t="s">
        <v>1000</v>
      </c>
      <c r="E1763" s="309">
        <v>594892.87773687381</v>
      </c>
      <c r="F1763" s="310" t="s">
        <v>880</v>
      </c>
      <c r="G1763" s="244" t="s">
        <v>915</v>
      </c>
      <c r="H1763" s="244" t="s">
        <v>429</v>
      </c>
      <c r="I1763" s="288">
        <v>1</v>
      </c>
      <c r="J1763" s="244" t="s">
        <v>919</v>
      </c>
      <c r="K1763" s="244">
        <v>0.5</v>
      </c>
      <c r="L1763" s="244">
        <v>0.6</v>
      </c>
      <c r="M1763" s="244" t="s">
        <v>89</v>
      </c>
      <c r="N1763" s="244">
        <f t="shared" si="37"/>
        <v>0.3</v>
      </c>
      <c r="R1763" s="301"/>
      <c r="S1763" s="301"/>
      <c r="T1763" s="301"/>
      <c r="U1763" s="301"/>
      <c r="V1763" s="301"/>
      <c r="W1763" s="301"/>
      <c r="X1763" s="301"/>
      <c r="Y1763" s="301"/>
      <c r="Z1763" s="301"/>
      <c r="AA1763" s="301"/>
      <c r="AB1763" s="301"/>
      <c r="AC1763" s="301"/>
      <c r="AD1763" s="301"/>
      <c r="AE1763" s="301"/>
      <c r="AF1763" s="301"/>
      <c r="AG1763" s="301"/>
      <c r="AH1763" s="301"/>
      <c r="AI1763" s="301"/>
    </row>
    <row r="1764" spans="1:35" ht="20.100000000000001" hidden="1" customHeight="1" x14ac:dyDescent="0.2">
      <c r="A1764" s="240">
        <v>862</v>
      </c>
      <c r="B1764" s="309" t="s">
        <v>403</v>
      </c>
      <c r="C1764" s="310" t="s">
        <v>426</v>
      </c>
      <c r="D1764" s="310" t="s">
        <v>1000</v>
      </c>
      <c r="E1764" s="309">
        <v>594896.50111303478</v>
      </c>
      <c r="F1764" s="310" t="s">
        <v>880</v>
      </c>
      <c r="G1764" s="244" t="s">
        <v>915</v>
      </c>
      <c r="H1764" s="244" t="s">
        <v>429</v>
      </c>
      <c r="I1764" s="288">
        <v>1</v>
      </c>
      <c r="J1764" s="244" t="s">
        <v>919</v>
      </c>
      <c r="K1764" s="244">
        <v>0.5</v>
      </c>
      <c r="L1764" s="244">
        <v>0.6</v>
      </c>
      <c r="M1764" s="244" t="s">
        <v>89</v>
      </c>
      <c r="N1764" s="244">
        <f t="shared" si="37"/>
        <v>0.3</v>
      </c>
      <c r="R1764" s="301"/>
      <c r="S1764" s="301"/>
      <c r="T1764" s="301"/>
      <c r="U1764" s="301"/>
      <c r="V1764" s="301"/>
      <c r="W1764" s="301"/>
      <c r="X1764" s="301"/>
      <c r="Y1764" s="301"/>
      <c r="Z1764" s="301"/>
      <c r="AA1764" s="301"/>
      <c r="AB1764" s="301"/>
      <c r="AC1764" s="301"/>
      <c r="AD1764" s="301"/>
      <c r="AE1764" s="301"/>
      <c r="AF1764" s="301"/>
      <c r="AG1764" s="301"/>
      <c r="AH1764" s="301"/>
      <c r="AI1764" s="301"/>
    </row>
    <row r="1765" spans="1:35" ht="20.100000000000001" hidden="1" customHeight="1" x14ac:dyDescent="0.2">
      <c r="A1765" s="240">
        <v>863</v>
      </c>
      <c r="B1765" s="309" t="s">
        <v>403</v>
      </c>
      <c r="C1765" s="310" t="s">
        <v>432</v>
      </c>
      <c r="D1765" s="310" t="s">
        <v>1000</v>
      </c>
      <c r="E1765" s="309">
        <v>594896.58953308617</v>
      </c>
      <c r="F1765" s="310" t="s">
        <v>880</v>
      </c>
      <c r="G1765" s="244" t="s">
        <v>915</v>
      </c>
      <c r="H1765" s="244" t="s">
        <v>429</v>
      </c>
      <c r="I1765" s="288">
        <v>1</v>
      </c>
      <c r="J1765" s="244" t="s">
        <v>919</v>
      </c>
      <c r="K1765" s="244">
        <v>0.5</v>
      </c>
      <c r="L1765" s="244">
        <v>0.6</v>
      </c>
      <c r="M1765" s="244" t="s">
        <v>89</v>
      </c>
      <c r="N1765" s="244">
        <f t="shared" si="37"/>
        <v>0.3</v>
      </c>
      <c r="R1765" s="301"/>
      <c r="S1765" s="301"/>
      <c r="T1765" s="301"/>
      <c r="U1765" s="301"/>
      <c r="V1765" s="301"/>
      <c r="W1765" s="301"/>
      <c r="X1765" s="301"/>
      <c r="Y1765" s="301"/>
      <c r="Z1765" s="301"/>
      <c r="AA1765" s="301"/>
      <c r="AB1765" s="301"/>
      <c r="AC1765" s="301"/>
      <c r="AD1765" s="301"/>
      <c r="AE1765" s="301"/>
      <c r="AF1765" s="301"/>
      <c r="AG1765" s="301"/>
      <c r="AH1765" s="301"/>
      <c r="AI1765" s="301"/>
    </row>
    <row r="1766" spans="1:35" ht="20.100000000000001" hidden="1" customHeight="1" x14ac:dyDescent="0.2">
      <c r="A1766" s="240">
        <v>864</v>
      </c>
      <c r="B1766" s="309" t="s">
        <v>403</v>
      </c>
      <c r="C1766" s="310" t="s">
        <v>426</v>
      </c>
      <c r="D1766" s="310" t="s">
        <v>1000</v>
      </c>
      <c r="E1766" s="309">
        <v>594901.43621198123</v>
      </c>
      <c r="F1766" s="310" t="s">
        <v>880</v>
      </c>
      <c r="G1766" s="244" t="s">
        <v>915</v>
      </c>
      <c r="H1766" s="244" t="s">
        <v>429</v>
      </c>
      <c r="I1766" s="288">
        <v>1</v>
      </c>
      <c r="J1766" s="244" t="s">
        <v>919</v>
      </c>
      <c r="K1766" s="244">
        <v>0.5</v>
      </c>
      <c r="L1766" s="244">
        <v>0.6</v>
      </c>
      <c r="M1766" s="244" t="s">
        <v>89</v>
      </c>
      <c r="N1766" s="244">
        <f t="shared" si="37"/>
        <v>0.3</v>
      </c>
      <c r="R1766" s="301"/>
      <c r="S1766" s="301"/>
      <c r="T1766" s="301"/>
      <c r="U1766" s="301"/>
      <c r="V1766" s="301"/>
      <c r="W1766" s="301"/>
      <c r="X1766" s="301"/>
      <c r="Y1766" s="301"/>
      <c r="Z1766" s="301"/>
      <c r="AA1766" s="301"/>
      <c r="AB1766" s="301"/>
      <c r="AC1766" s="301"/>
      <c r="AD1766" s="301"/>
      <c r="AE1766" s="301"/>
      <c r="AF1766" s="301"/>
      <c r="AG1766" s="301"/>
      <c r="AH1766" s="301"/>
      <c r="AI1766" s="301"/>
    </row>
    <row r="1767" spans="1:35" ht="20.100000000000001" hidden="1" customHeight="1" x14ac:dyDescent="0.2">
      <c r="A1767" s="240">
        <v>865</v>
      </c>
      <c r="B1767" s="309" t="s">
        <v>403</v>
      </c>
      <c r="C1767" s="310" t="s">
        <v>426</v>
      </c>
      <c r="D1767" s="310" t="s">
        <v>1000</v>
      </c>
      <c r="E1767" s="309">
        <v>594905.5710007475</v>
      </c>
      <c r="F1767" s="310" t="s">
        <v>880</v>
      </c>
      <c r="G1767" s="244" t="s">
        <v>915</v>
      </c>
      <c r="H1767" s="244" t="s">
        <v>429</v>
      </c>
      <c r="I1767" s="288">
        <v>1</v>
      </c>
      <c r="J1767" s="244" t="s">
        <v>919</v>
      </c>
      <c r="K1767" s="244">
        <v>0.5</v>
      </c>
      <c r="L1767" s="244">
        <v>0.6</v>
      </c>
      <c r="M1767" s="244" t="s">
        <v>89</v>
      </c>
      <c r="N1767" s="244">
        <f t="shared" si="37"/>
        <v>0.3</v>
      </c>
      <c r="R1767" s="301"/>
      <c r="S1767" s="301"/>
      <c r="T1767" s="301"/>
      <c r="U1767" s="301"/>
      <c r="V1767" s="301"/>
      <c r="W1767" s="301"/>
      <c r="X1767" s="301"/>
      <c r="Y1767" s="301"/>
      <c r="Z1767" s="301"/>
      <c r="AA1767" s="301"/>
      <c r="AB1767" s="301"/>
      <c r="AC1767" s="301"/>
      <c r="AD1767" s="301"/>
      <c r="AE1767" s="301"/>
      <c r="AF1767" s="301"/>
      <c r="AG1767" s="301"/>
      <c r="AH1767" s="301"/>
      <c r="AI1767" s="301"/>
    </row>
    <row r="1768" spans="1:35" ht="20.100000000000001" hidden="1" customHeight="1" x14ac:dyDescent="0.2">
      <c r="A1768" s="240">
        <v>866</v>
      </c>
      <c r="B1768" s="309" t="s">
        <v>403</v>
      </c>
      <c r="C1768" s="310" t="s">
        <v>426</v>
      </c>
      <c r="D1768" s="310" t="s">
        <v>1000</v>
      </c>
      <c r="E1768" s="309">
        <v>594908.53643224086</v>
      </c>
      <c r="F1768" s="310" t="s">
        <v>880</v>
      </c>
      <c r="G1768" s="244" t="s">
        <v>915</v>
      </c>
      <c r="H1768" s="244" t="s">
        <v>429</v>
      </c>
      <c r="I1768" s="288">
        <v>1</v>
      </c>
      <c r="J1768" s="244" t="s">
        <v>919</v>
      </c>
      <c r="K1768" s="244">
        <v>0.5</v>
      </c>
      <c r="L1768" s="244">
        <v>0.6</v>
      </c>
      <c r="M1768" s="244" t="s">
        <v>89</v>
      </c>
      <c r="N1768" s="244">
        <f t="shared" si="37"/>
        <v>0.3</v>
      </c>
      <c r="R1768" s="301"/>
      <c r="S1768" s="301"/>
      <c r="T1768" s="301"/>
      <c r="U1768" s="301"/>
      <c r="V1768" s="301"/>
      <c r="W1768" s="301"/>
      <c r="X1768" s="301"/>
      <c r="Y1768" s="301"/>
      <c r="Z1768" s="301"/>
      <c r="AA1768" s="301"/>
      <c r="AB1768" s="301"/>
      <c r="AC1768" s="301"/>
      <c r="AD1768" s="301"/>
      <c r="AE1768" s="301"/>
      <c r="AF1768" s="301"/>
      <c r="AG1768" s="301"/>
      <c r="AH1768" s="301"/>
      <c r="AI1768" s="301"/>
    </row>
    <row r="1769" spans="1:35" ht="20.100000000000001" hidden="1" customHeight="1" x14ac:dyDescent="0.2">
      <c r="A1769" s="240">
        <v>867</v>
      </c>
      <c r="B1769" s="309" t="s">
        <v>403</v>
      </c>
      <c r="C1769" s="310" t="s">
        <v>426</v>
      </c>
      <c r="D1769" s="310" t="s">
        <v>1000</v>
      </c>
      <c r="E1769" s="309">
        <v>594911.30634871894</v>
      </c>
      <c r="F1769" s="310" t="s">
        <v>880</v>
      </c>
      <c r="G1769" s="244" t="s">
        <v>915</v>
      </c>
      <c r="H1769" s="244" t="s">
        <v>429</v>
      </c>
      <c r="I1769" s="288">
        <v>1</v>
      </c>
      <c r="J1769" s="244" t="s">
        <v>919</v>
      </c>
      <c r="K1769" s="244">
        <v>0.5</v>
      </c>
      <c r="L1769" s="244">
        <v>0.6</v>
      </c>
      <c r="M1769" s="244" t="s">
        <v>89</v>
      </c>
      <c r="N1769" s="244">
        <f t="shared" si="37"/>
        <v>0.3</v>
      </c>
      <c r="R1769" s="301"/>
      <c r="S1769" s="301"/>
      <c r="T1769" s="301"/>
      <c r="U1769" s="301"/>
      <c r="V1769" s="301"/>
      <c r="W1769" s="301"/>
      <c r="X1769" s="301"/>
      <c r="Y1769" s="301"/>
      <c r="Z1769" s="301"/>
      <c r="AA1769" s="301"/>
      <c r="AB1769" s="301"/>
      <c r="AC1769" s="301"/>
      <c r="AD1769" s="301"/>
      <c r="AE1769" s="301"/>
      <c r="AF1769" s="301"/>
      <c r="AG1769" s="301"/>
      <c r="AH1769" s="301"/>
      <c r="AI1769" s="301"/>
    </row>
    <row r="1770" spans="1:35" ht="20.100000000000001" hidden="1" customHeight="1" x14ac:dyDescent="0.2">
      <c r="A1770" s="240">
        <v>868</v>
      </c>
      <c r="B1770" s="309" t="s">
        <v>403</v>
      </c>
      <c r="C1770" s="310" t="s">
        <v>426</v>
      </c>
      <c r="D1770" s="310" t="s">
        <v>1000</v>
      </c>
      <c r="E1770" s="309">
        <v>594912.71588311077</v>
      </c>
      <c r="F1770" s="310" t="s">
        <v>880</v>
      </c>
      <c r="G1770" s="244" t="s">
        <v>915</v>
      </c>
      <c r="H1770" s="244" t="s">
        <v>429</v>
      </c>
      <c r="I1770" s="288">
        <v>1</v>
      </c>
      <c r="J1770" s="244" t="s">
        <v>919</v>
      </c>
      <c r="K1770" s="244">
        <v>0.5</v>
      </c>
      <c r="L1770" s="244">
        <v>0.6</v>
      </c>
      <c r="M1770" s="244" t="s">
        <v>89</v>
      </c>
      <c r="N1770" s="244">
        <f t="shared" si="37"/>
        <v>0.3</v>
      </c>
      <c r="R1770" s="301"/>
      <c r="S1770" s="301"/>
      <c r="T1770" s="301"/>
      <c r="U1770" s="301"/>
      <c r="V1770" s="301"/>
      <c r="W1770" s="301"/>
      <c r="X1770" s="301"/>
      <c r="Y1770" s="301"/>
      <c r="Z1770" s="301"/>
      <c r="AA1770" s="301"/>
      <c r="AB1770" s="301"/>
      <c r="AC1770" s="301"/>
      <c r="AD1770" s="301"/>
      <c r="AE1770" s="301"/>
      <c r="AF1770" s="301"/>
      <c r="AG1770" s="301"/>
      <c r="AH1770" s="301"/>
      <c r="AI1770" s="301"/>
    </row>
    <row r="1771" spans="1:35" ht="20.100000000000001" hidden="1" customHeight="1" x14ac:dyDescent="0.2">
      <c r="A1771" s="240">
        <v>869</v>
      </c>
      <c r="B1771" s="309" t="s">
        <v>403</v>
      </c>
      <c r="C1771" s="310" t="s">
        <v>426</v>
      </c>
      <c r="D1771" s="310" t="s">
        <v>1000</v>
      </c>
      <c r="E1771" s="309">
        <v>594913.88964590931</v>
      </c>
      <c r="F1771" s="310" t="s">
        <v>880</v>
      </c>
      <c r="G1771" s="244" t="s">
        <v>915</v>
      </c>
      <c r="H1771" s="244" t="s">
        <v>429</v>
      </c>
      <c r="I1771" s="288">
        <v>1</v>
      </c>
      <c r="J1771" s="244" t="s">
        <v>919</v>
      </c>
      <c r="K1771" s="244">
        <v>0.5</v>
      </c>
      <c r="L1771" s="244">
        <v>0.6</v>
      </c>
      <c r="M1771" s="244" t="s">
        <v>89</v>
      </c>
      <c r="N1771" s="244">
        <f t="shared" si="37"/>
        <v>0.3</v>
      </c>
      <c r="R1771" s="301"/>
      <c r="S1771" s="301"/>
      <c r="T1771" s="301"/>
      <c r="U1771" s="301"/>
      <c r="V1771" s="301"/>
      <c r="W1771" s="301"/>
      <c r="X1771" s="301"/>
      <c r="Y1771" s="301"/>
      <c r="Z1771" s="301"/>
      <c r="AA1771" s="301"/>
      <c r="AB1771" s="301"/>
      <c r="AC1771" s="301"/>
      <c r="AD1771" s="301"/>
      <c r="AE1771" s="301"/>
      <c r="AF1771" s="301"/>
      <c r="AG1771" s="301"/>
      <c r="AH1771" s="301"/>
      <c r="AI1771" s="301"/>
    </row>
    <row r="1772" spans="1:35" ht="20.100000000000001" hidden="1" customHeight="1" x14ac:dyDescent="0.2">
      <c r="A1772" s="240">
        <v>870</v>
      </c>
      <c r="B1772" s="309" t="s">
        <v>403</v>
      </c>
      <c r="C1772" s="310" t="s">
        <v>426</v>
      </c>
      <c r="D1772" s="310" t="s">
        <v>1000</v>
      </c>
      <c r="E1772" s="309">
        <v>594914.10771213507</v>
      </c>
      <c r="F1772" s="310" t="s">
        <v>880</v>
      </c>
      <c r="G1772" s="244" t="s">
        <v>915</v>
      </c>
      <c r="H1772" s="244" t="s">
        <v>429</v>
      </c>
      <c r="I1772" s="288">
        <v>1</v>
      </c>
      <c r="J1772" s="244" t="s">
        <v>919</v>
      </c>
      <c r="K1772" s="244">
        <v>0.5</v>
      </c>
      <c r="L1772" s="244">
        <v>0.6</v>
      </c>
      <c r="M1772" s="244" t="s">
        <v>89</v>
      </c>
      <c r="N1772" s="244">
        <f t="shared" si="37"/>
        <v>0.3</v>
      </c>
      <c r="R1772" s="301"/>
      <c r="S1772" s="301"/>
      <c r="T1772" s="301"/>
      <c r="U1772" s="301"/>
      <c r="V1772" s="301"/>
      <c r="W1772" s="301"/>
      <c r="X1772" s="301"/>
      <c r="Y1772" s="301"/>
      <c r="Z1772" s="301"/>
      <c r="AA1772" s="301"/>
      <c r="AB1772" s="301"/>
      <c r="AC1772" s="301"/>
      <c r="AD1772" s="301"/>
      <c r="AE1772" s="301"/>
      <c r="AF1772" s="301"/>
      <c r="AG1772" s="301"/>
      <c r="AH1772" s="301"/>
      <c r="AI1772" s="301"/>
    </row>
    <row r="1773" spans="1:35" ht="20.100000000000001" hidden="1" customHeight="1" x14ac:dyDescent="0.2">
      <c r="A1773" s="240">
        <v>871</v>
      </c>
      <c r="B1773" s="309" t="s">
        <v>403</v>
      </c>
      <c r="C1773" s="310" t="s">
        <v>426</v>
      </c>
      <c r="D1773" s="310" t="s">
        <v>1000</v>
      </c>
      <c r="E1773" s="309">
        <v>594914.21441805782</v>
      </c>
      <c r="F1773" s="310" t="s">
        <v>880</v>
      </c>
      <c r="G1773" s="244" t="s">
        <v>915</v>
      </c>
      <c r="H1773" s="244" t="s">
        <v>429</v>
      </c>
      <c r="I1773" s="288">
        <v>1</v>
      </c>
      <c r="J1773" s="244" t="s">
        <v>919</v>
      </c>
      <c r="K1773" s="244">
        <v>0.5</v>
      </c>
      <c r="L1773" s="244">
        <v>0.6</v>
      </c>
      <c r="M1773" s="244" t="s">
        <v>89</v>
      </c>
      <c r="N1773" s="244">
        <f t="shared" si="37"/>
        <v>0.3</v>
      </c>
      <c r="R1773" s="301"/>
      <c r="S1773" s="301"/>
      <c r="T1773" s="301"/>
      <c r="U1773" s="301"/>
      <c r="V1773" s="301"/>
      <c r="W1773" s="301"/>
      <c r="X1773" s="301"/>
      <c r="Y1773" s="301"/>
      <c r="Z1773" s="301"/>
      <c r="AA1773" s="301"/>
      <c r="AB1773" s="301"/>
      <c r="AC1773" s="301"/>
      <c r="AD1773" s="301"/>
      <c r="AE1773" s="301"/>
      <c r="AF1773" s="301"/>
      <c r="AG1773" s="301"/>
      <c r="AH1773" s="301"/>
      <c r="AI1773" s="301"/>
    </row>
    <row r="1774" spans="1:35" ht="20.100000000000001" hidden="1" customHeight="1" x14ac:dyDescent="0.2">
      <c r="A1774" s="240">
        <v>872</v>
      </c>
      <c r="B1774" s="309" t="s">
        <v>403</v>
      </c>
      <c r="C1774" s="310" t="s">
        <v>426</v>
      </c>
      <c r="D1774" s="310" t="s">
        <v>438</v>
      </c>
      <c r="E1774" s="309">
        <v>633202.22170765756</v>
      </c>
      <c r="F1774" s="310" t="s">
        <v>879</v>
      </c>
      <c r="G1774" s="244" t="s">
        <v>913</v>
      </c>
      <c r="H1774" s="244" t="s">
        <v>429</v>
      </c>
      <c r="I1774" s="288">
        <v>1</v>
      </c>
      <c r="J1774" s="244" t="s">
        <v>873</v>
      </c>
      <c r="K1774" s="244" t="s">
        <v>89</v>
      </c>
      <c r="L1774" s="244" t="s">
        <v>89</v>
      </c>
      <c r="M1774" s="244">
        <v>1</v>
      </c>
      <c r="N1774" s="244">
        <f t="shared" si="37"/>
        <v>0.78539816339744828</v>
      </c>
      <c r="R1774" s="301"/>
      <c r="S1774" s="301"/>
      <c r="T1774" s="301"/>
      <c r="U1774" s="301"/>
      <c r="V1774" s="301"/>
      <c r="W1774" s="301"/>
      <c r="X1774" s="301"/>
      <c r="Y1774" s="301"/>
      <c r="Z1774" s="301"/>
      <c r="AA1774" s="301"/>
      <c r="AB1774" s="301"/>
      <c r="AC1774" s="301"/>
      <c r="AD1774" s="301"/>
      <c r="AE1774" s="301"/>
      <c r="AF1774" s="301"/>
      <c r="AG1774" s="301"/>
      <c r="AH1774" s="301"/>
      <c r="AI1774" s="301"/>
    </row>
    <row r="1775" spans="1:35" ht="20.100000000000001" hidden="1" customHeight="1" x14ac:dyDescent="0.2">
      <c r="A1775" s="240">
        <v>873</v>
      </c>
      <c r="B1775" s="309" t="s">
        <v>403</v>
      </c>
      <c r="C1775" s="310" t="s">
        <v>426</v>
      </c>
      <c r="D1775" s="310" t="s">
        <v>438</v>
      </c>
      <c r="E1775" s="309">
        <v>633185.85001713457</v>
      </c>
      <c r="F1775" s="310" t="s">
        <v>879</v>
      </c>
      <c r="G1775" s="244" t="s">
        <v>952</v>
      </c>
      <c r="H1775" s="244" t="s">
        <v>429</v>
      </c>
      <c r="I1775" s="288">
        <v>1</v>
      </c>
      <c r="J1775" s="244" t="s">
        <v>873</v>
      </c>
      <c r="K1775" s="244" t="s">
        <v>89</v>
      </c>
      <c r="L1775" s="244" t="s">
        <v>89</v>
      </c>
      <c r="M1775" s="244">
        <v>1</v>
      </c>
      <c r="N1775" s="244">
        <f t="shared" si="37"/>
        <v>0.78539816339744828</v>
      </c>
      <c r="R1775" s="301"/>
      <c r="S1775" s="301"/>
      <c r="T1775" s="301"/>
      <c r="U1775" s="301"/>
      <c r="V1775" s="301"/>
      <c r="W1775" s="301"/>
      <c r="X1775" s="301"/>
      <c r="Y1775" s="301"/>
      <c r="Z1775" s="301"/>
      <c r="AA1775" s="301"/>
      <c r="AB1775" s="301"/>
      <c r="AC1775" s="301"/>
      <c r="AD1775" s="301"/>
      <c r="AE1775" s="301"/>
      <c r="AF1775" s="301"/>
      <c r="AG1775" s="301"/>
      <c r="AH1775" s="301"/>
      <c r="AI1775" s="301"/>
    </row>
    <row r="1776" spans="1:35" ht="20.100000000000001" hidden="1" customHeight="1" x14ac:dyDescent="0.2">
      <c r="A1776" s="240">
        <v>874</v>
      </c>
      <c r="B1776" s="309" t="s">
        <v>403</v>
      </c>
      <c r="C1776" s="310" t="s">
        <v>426</v>
      </c>
      <c r="D1776" s="310" t="s">
        <v>438</v>
      </c>
      <c r="E1776" s="309">
        <v>633171.39048184501</v>
      </c>
      <c r="F1776" s="310" t="s">
        <v>871</v>
      </c>
      <c r="G1776" s="244" t="s">
        <v>872</v>
      </c>
      <c r="H1776" s="244" t="s">
        <v>429</v>
      </c>
      <c r="I1776" s="288">
        <v>1</v>
      </c>
      <c r="J1776" s="244" t="s">
        <v>873</v>
      </c>
      <c r="K1776" s="244">
        <v>1</v>
      </c>
      <c r="L1776" s="244">
        <v>1</v>
      </c>
      <c r="M1776" s="244" t="s">
        <v>89</v>
      </c>
      <c r="N1776" s="244">
        <f t="shared" si="37"/>
        <v>1</v>
      </c>
      <c r="R1776" s="301"/>
      <c r="S1776" s="301"/>
      <c r="T1776" s="301"/>
      <c r="U1776" s="301"/>
      <c r="V1776" s="301"/>
      <c r="W1776" s="301"/>
      <c r="X1776" s="301"/>
      <c r="Y1776" s="301"/>
      <c r="Z1776" s="301"/>
      <c r="AA1776" s="301"/>
      <c r="AB1776" s="301"/>
      <c r="AC1776" s="301"/>
      <c r="AD1776" s="301"/>
      <c r="AE1776" s="301"/>
      <c r="AF1776" s="301"/>
      <c r="AG1776" s="301"/>
      <c r="AH1776" s="301"/>
      <c r="AI1776" s="301"/>
    </row>
    <row r="1777" spans="1:35" ht="20.100000000000001" hidden="1" customHeight="1" x14ac:dyDescent="0.2">
      <c r="A1777" s="240">
        <v>875</v>
      </c>
      <c r="B1777" s="309" t="s">
        <v>403</v>
      </c>
      <c r="C1777" s="310" t="s">
        <v>426</v>
      </c>
      <c r="D1777" s="310" t="s">
        <v>438</v>
      </c>
      <c r="E1777" s="309">
        <v>633147.99805351847</v>
      </c>
      <c r="F1777" s="310" t="s">
        <v>897</v>
      </c>
      <c r="G1777" s="244" t="s">
        <v>931</v>
      </c>
      <c r="H1777" s="244" t="s">
        <v>429</v>
      </c>
      <c r="I1777" s="288">
        <v>2</v>
      </c>
      <c r="J1777" s="244" t="s">
        <v>873</v>
      </c>
      <c r="K1777" s="244">
        <v>3</v>
      </c>
      <c r="L1777" s="244">
        <v>2</v>
      </c>
      <c r="M1777" s="244" t="s">
        <v>89</v>
      </c>
      <c r="N1777" s="244">
        <f t="shared" si="37"/>
        <v>6</v>
      </c>
      <c r="R1777" s="301"/>
      <c r="S1777" s="301"/>
      <c r="T1777" s="301"/>
      <c r="U1777" s="301"/>
      <c r="V1777" s="301"/>
      <c r="W1777" s="301"/>
      <c r="X1777" s="301"/>
      <c r="Y1777" s="301"/>
      <c r="Z1777" s="301"/>
      <c r="AA1777" s="301"/>
      <c r="AB1777" s="301"/>
      <c r="AC1777" s="301"/>
      <c r="AD1777" s="301"/>
      <c r="AE1777" s="301"/>
      <c r="AF1777" s="301"/>
      <c r="AG1777" s="301"/>
      <c r="AH1777" s="301"/>
      <c r="AI1777" s="301"/>
    </row>
    <row r="1778" spans="1:35" ht="20.100000000000001" hidden="1" customHeight="1" x14ac:dyDescent="0.2">
      <c r="A1778" s="240">
        <v>876</v>
      </c>
      <c r="B1778" s="309" t="s">
        <v>403</v>
      </c>
      <c r="C1778" s="310" t="s">
        <v>426</v>
      </c>
      <c r="D1778" s="310" t="s">
        <v>438</v>
      </c>
      <c r="E1778" s="309">
        <v>633089.15490588942</v>
      </c>
      <c r="F1778" s="310" t="s">
        <v>888</v>
      </c>
      <c r="G1778" s="244" t="s">
        <v>926</v>
      </c>
      <c r="H1778" s="244" t="s">
        <v>429</v>
      </c>
      <c r="I1778" s="288">
        <v>1</v>
      </c>
      <c r="J1778" s="244" t="s">
        <v>873</v>
      </c>
      <c r="K1778" s="244">
        <v>0.5</v>
      </c>
      <c r="L1778" s="244">
        <v>0.8</v>
      </c>
      <c r="M1778" s="244" t="s">
        <v>89</v>
      </c>
      <c r="N1778" s="244">
        <f t="shared" si="37"/>
        <v>0.4</v>
      </c>
      <c r="R1778" s="301"/>
      <c r="S1778" s="301"/>
      <c r="T1778" s="301"/>
      <c r="U1778" s="301"/>
      <c r="V1778" s="301"/>
      <c r="W1778" s="301"/>
      <c r="X1778" s="301"/>
      <c r="Y1778" s="301"/>
      <c r="Z1778" s="301"/>
      <c r="AA1778" s="301"/>
      <c r="AB1778" s="301"/>
      <c r="AC1778" s="301"/>
      <c r="AD1778" s="301"/>
      <c r="AE1778" s="301"/>
      <c r="AF1778" s="301"/>
      <c r="AG1778" s="301"/>
      <c r="AH1778" s="301"/>
      <c r="AI1778" s="301"/>
    </row>
    <row r="1779" spans="1:35" ht="20.100000000000001" hidden="1" customHeight="1" x14ac:dyDescent="0.2">
      <c r="A1779" s="240">
        <v>877</v>
      </c>
      <c r="B1779" s="309" t="s">
        <v>403</v>
      </c>
      <c r="C1779" s="310" t="s">
        <v>426</v>
      </c>
      <c r="D1779" s="310" t="s">
        <v>438</v>
      </c>
      <c r="E1779" s="309">
        <v>632128.22435697052</v>
      </c>
      <c r="F1779" s="310" t="s">
        <v>889</v>
      </c>
      <c r="G1779" s="244" t="s">
        <v>921</v>
      </c>
      <c r="H1779" s="244" t="s">
        <v>429</v>
      </c>
      <c r="I1779" s="288">
        <v>1</v>
      </c>
      <c r="J1779" s="244" t="s">
        <v>873</v>
      </c>
      <c r="K1779" s="244">
        <v>0.3</v>
      </c>
      <c r="L1779" s="244">
        <v>0.9</v>
      </c>
      <c r="M1779" s="244" t="s">
        <v>89</v>
      </c>
      <c r="N1779" s="244">
        <f t="shared" si="37"/>
        <v>0.27</v>
      </c>
      <c r="R1779" s="301"/>
      <c r="S1779" s="301"/>
      <c r="T1779" s="301"/>
      <c r="U1779" s="301"/>
      <c r="V1779" s="301"/>
      <c r="W1779" s="301"/>
      <c r="X1779" s="301"/>
      <c r="Y1779" s="301"/>
      <c r="Z1779" s="301"/>
      <c r="AA1779" s="301"/>
      <c r="AB1779" s="301"/>
      <c r="AC1779" s="301"/>
      <c r="AD1779" s="301"/>
      <c r="AE1779" s="301"/>
      <c r="AF1779" s="301"/>
      <c r="AG1779" s="301"/>
      <c r="AH1779" s="301"/>
      <c r="AI1779" s="301"/>
    </row>
    <row r="1780" spans="1:35" ht="20.100000000000001" hidden="1" customHeight="1" x14ac:dyDescent="0.2">
      <c r="A1780" s="240">
        <v>878</v>
      </c>
      <c r="B1780" s="309" t="s">
        <v>403</v>
      </c>
      <c r="C1780" s="310" t="s">
        <v>426</v>
      </c>
      <c r="D1780" s="310" t="s">
        <v>438</v>
      </c>
      <c r="E1780" s="309">
        <v>632127.89105179172</v>
      </c>
      <c r="F1780" s="310" t="s">
        <v>879</v>
      </c>
      <c r="G1780" s="244" t="s">
        <v>940</v>
      </c>
      <c r="H1780" s="244" t="s">
        <v>429</v>
      </c>
      <c r="I1780" s="288">
        <v>1</v>
      </c>
      <c r="J1780" s="244" t="s">
        <v>873</v>
      </c>
      <c r="K1780" s="244" t="s">
        <v>89</v>
      </c>
      <c r="L1780" s="244" t="s">
        <v>89</v>
      </c>
      <c r="M1780" s="244">
        <v>1</v>
      </c>
      <c r="N1780" s="244">
        <f t="shared" si="37"/>
        <v>0.78539816339744828</v>
      </c>
      <c r="R1780" s="301"/>
      <c r="S1780" s="301"/>
      <c r="T1780" s="301"/>
      <c r="U1780" s="301"/>
      <c r="V1780" s="301"/>
      <c r="W1780" s="301"/>
      <c r="X1780" s="301"/>
      <c r="Y1780" s="301"/>
      <c r="Z1780" s="301"/>
      <c r="AA1780" s="301"/>
      <c r="AB1780" s="301"/>
      <c r="AC1780" s="301"/>
      <c r="AD1780" s="301"/>
      <c r="AE1780" s="301"/>
      <c r="AF1780" s="301"/>
      <c r="AG1780" s="301"/>
      <c r="AH1780" s="301"/>
      <c r="AI1780" s="301"/>
    </row>
    <row r="1781" spans="1:35" ht="20.100000000000001" hidden="1" customHeight="1" x14ac:dyDescent="0.2">
      <c r="A1781" s="240">
        <v>879</v>
      </c>
      <c r="B1781" s="309" t="s">
        <v>403</v>
      </c>
      <c r="C1781" s="310" t="s">
        <v>426</v>
      </c>
      <c r="D1781" s="310" t="s">
        <v>438</v>
      </c>
      <c r="E1781" s="309">
        <v>632041.115910294</v>
      </c>
      <c r="F1781" s="310" t="s">
        <v>871</v>
      </c>
      <c r="G1781" s="244" t="s">
        <v>938</v>
      </c>
      <c r="H1781" s="244" t="s">
        <v>429</v>
      </c>
      <c r="I1781" s="288">
        <v>1</v>
      </c>
      <c r="J1781" s="244" t="s">
        <v>873</v>
      </c>
      <c r="K1781" s="244">
        <v>1</v>
      </c>
      <c r="L1781" s="244">
        <v>1</v>
      </c>
      <c r="M1781" s="244" t="s">
        <v>89</v>
      </c>
      <c r="N1781" s="244">
        <f t="shared" si="37"/>
        <v>1</v>
      </c>
      <c r="R1781" s="301"/>
      <c r="S1781" s="301"/>
      <c r="T1781" s="301"/>
      <c r="U1781" s="301"/>
      <c r="V1781" s="301"/>
      <c r="W1781" s="301"/>
      <c r="X1781" s="301"/>
      <c r="Y1781" s="301"/>
      <c r="Z1781" s="301"/>
      <c r="AA1781" s="301"/>
      <c r="AB1781" s="301"/>
      <c r="AC1781" s="301"/>
      <c r="AD1781" s="301"/>
      <c r="AE1781" s="301"/>
      <c r="AF1781" s="301"/>
      <c r="AG1781" s="301"/>
      <c r="AH1781" s="301"/>
      <c r="AI1781" s="301"/>
    </row>
    <row r="1782" spans="1:35" ht="20.100000000000001" hidden="1" customHeight="1" x14ac:dyDescent="0.2">
      <c r="A1782" s="240">
        <v>880</v>
      </c>
      <c r="B1782" s="309" t="s">
        <v>403</v>
      </c>
      <c r="C1782" s="310" t="s">
        <v>426</v>
      </c>
      <c r="D1782" s="310" t="s">
        <v>438</v>
      </c>
      <c r="E1782" s="309">
        <v>631664.14481097204</v>
      </c>
      <c r="F1782" s="310" t="s">
        <v>897</v>
      </c>
      <c r="G1782" s="244" t="s">
        <v>931</v>
      </c>
      <c r="H1782" s="244" t="s">
        <v>429</v>
      </c>
      <c r="I1782" s="288">
        <v>2</v>
      </c>
      <c r="J1782" s="244" t="s">
        <v>873</v>
      </c>
      <c r="K1782" s="244">
        <v>3</v>
      </c>
      <c r="L1782" s="244">
        <v>2.5</v>
      </c>
      <c r="M1782" s="244" t="s">
        <v>89</v>
      </c>
      <c r="N1782" s="244">
        <f t="shared" si="37"/>
        <v>7.5</v>
      </c>
      <c r="R1782" s="301"/>
      <c r="S1782" s="301"/>
      <c r="T1782" s="301"/>
      <c r="U1782" s="301"/>
      <c r="V1782" s="301"/>
      <c r="W1782" s="301"/>
      <c r="X1782" s="301"/>
      <c r="Y1782" s="301"/>
      <c r="Z1782" s="301"/>
      <c r="AA1782" s="301"/>
      <c r="AB1782" s="301"/>
      <c r="AC1782" s="301"/>
      <c r="AD1782" s="301"/>
      <c r="AE1782" s="301"/>
      <c r="AF1782" s="301"/>
      <c r="AG1782" s="301"/>
      <c r="AH1782" s="301"/>
      <c r="AI1782" s="301"/>
    </row>
    <row r="1783" spans="1:35" ht="20.100000000000001" hidden="1" customHeight="1" x14ac:dyDescent="0.2">
      <c r="A1783" s="240">
        <v>881</v>
      </c>
      <c r="B1783" s="309" t="s">
        <v>403</v>
      </c>
      <c r="C1783" s="310" t="s">
        <v>426</v>
      </c>
      <c r="D1783" s="310" t="s">
        <v>438</v>
      </c>
      <c r="E1783" s="309">
        <v>631527.37258768827</v>
      </c>
      <c r="F1783" s="310" t="s">
        <v>879</v>
      </c>
      <c r="G1783" s="244" t="s">
        <v>983</v>
      </c>
      <c r="H1783" s="244" t="s">
        <v>429</v>
      </c>
      <c r="I1783" s="288">
        <v>1</v>
      </c>
      <c r="J1783" s="244" t="s">
        <v>873</v>
      </c>
      <c r="K1783" s="244" t="s">
        <v>89</v>
      </c>
      <c r="L1783" s="244" t="s">
        <v>89</v>
      </c>
      <c r="M1783" s="244">
        <v>1</v>
      </c>
      <c r="N1783" s="244">
        <f t="shared" si="37"/>
        <v>0.78539816339744828</v>
      </c>
      <c r="R1783" s="301"/>
      <c r="S1783" s="301"/>
      <c r="T1783" s="301"/>
      <c r="U1783" s="301"/>
      <c r="V1783" s="301"/>
      <c r="W1783" s="301"/>
      <c r="X1783" s="301"/>
      <c r="Y1783" s="301"/>
      <c r="Z1783" s="301"/>
      <c r="AA1783" s="301"/>
      <c r="AB1783" s="301"/>
      <c r="AC1783" s="301"/>
      <c r="AD1783" s="301"/>
      <c r="AE1783" s="301"/>
      <c r="AF1783" s="301"/>
      <c r="AG1783" s="301"/>
      <c r="AH1783" s="301"/>
      <c r="AI1783" s="301"/>
    </row>
    <row r="1784" spans="1:35" ht="20.100000000000001" hidden="1" customHeight="1" x14ac:dyDescent="0.2">
      <c r="A1784" s="240">
        <v>882</v>
      </c>
      <c r="B1784" s="309" t="s">
        <v>403</v>
      </c>
      <c r="C1784" s="310" t="s">
        <v>426</v>
      </c>
      <c r="D1784" s="310" t="s">
        <v>438</v>
      </c>
      <c r="E1784" s="309">
        <v>631407.90487946023</v>
      </c>
      <c r="F1784" s="310" t="s">
        <v>871</v>
      </c>
      <c r="G1784" s="244" t="s">
        <v>872</v>
      </c>
      <c r="H1784" s="244" t="s">
        <v>429</v>
      </c>
      <c r="I1784" s="288">
        <v>2</v>
      </c>
      <c r="J1784" s="244" t="s">
        <v>873</v>
      </c>
      <c r="K1784" s="244">
        <v>1.25</v>
      </c>
      <c r="L1784" s="244">
        <v>1.25</v>
      </c>
      <c r="M1784" s="244" t="s">
        <v>89</v>
      </c>
      <c r="N1784" s="244">
        <f t="shared" si="37"/>
        <v>1.5625</v>
      </c>
      <c r="R1784" s="301"/>
      <c r="S1784" s="301"/>
      <c r="T1784" s="301"/>
      <c r="U1784" s="301"/>
      <c r="V1784" s="301"/>
      <c r="W1784" s="301"/>
      <c r="X1784" s="301"/>
      <c r="Y1784" s="301"/>
      <c r="Z1784" s="301"/>
      <c r="AA1784" s="301"/>
      <c r="AB1784" s="301"/>
      <c r="AC1784" s="301"/>
      <c r="AD1784" s="301"/>
      <c r="AE1784" s="301"/>
      <c r="AF1784" s="301"/>
      <c r="AG1784" s="301"/>
      <c r="AH1784" s="301"/>
      <c r="AI1784" s="301"/>
    </row>
    <row r="1785" spans="1:35" ht="20.100000000000001" hidden="1" customHeight="1" x14ac:dyDescent="0.2">
      <c r="A1785" s="240">
        <v>883</v>
      </c>
      <c r="B1785" s="309" t="s">
        <v>403</v>
      </c>
      <c r="C1785" s="310" t="s">
        <v>426</v>
      </c>
      <c r="D1785" s="310" t="s">
        <v>438</v>
      </c>
      <c r="E1785" s="309">
        <v>631352.41150532954</v>
      </c>
      <c r="F1785" s="310" t="s">
        <v>888</v>
      </c>
      <c r="G1785" s="244" t="s">
        <v>926</v>
      </c>
      <c r="H1785" s="244" t="s">
        <v>429</v>
      </c>
      <c r="I1785" s="288">
        <v>1</v>
      </c>
      <c r="J1785" s="244" t="s">
        <v>873</v>
      </c>
      <c r="K1785" s="244">
        <v>0.5</v>
      </c>
      <c r="L1785" s="244">
        <v>0.8</v>
      </c>
      <c r="M1785" s="244" t="s">
        <v>89</v>
      </c>
      <c r="N1785" s="244">
        <f t="shared" si="37"/>
        <v>0.4</v>
      </c>
      <c r="R1785" s="301"/>
      <c r="S1785" s="301"/>
      <c r="T1785" s="301"/>
      <c r="U1785" s="301"/>
      <c r="V1785" s="301"/>
      <c r="W1785" s="301"/>
      <c r="X1785" s="301"/>
      <c r="Y1785" s="301"/>
      <c r="Z1785" s="301"/>
      <c r="AA1785" s="301"/>
      <c r="AB1785" s="301"/>
      <c r="AC1785" s="301"/>
      <c r="AD1785" s="301"/>
      <c r="AE1785" s="301"/>
      <c r="AF1785" s="301"/>
      <c r="AG1785" s="301"/>
      <c r="AH1785" s="301"/>
      <c r="AI1785" s="301"/>
    </row>
    <row r="1786" spans="1:35" ht="20.100000000000001" hidden="1" customHeight="1" x14ac:dyDescent="0.2">
      <c r="A1786" s="240">
        <v>884</v>
      </c>
      <c r="B1786" s="309" t="s">
        <v>403</v>
      </c>
      <c r="C1786" s="310" t="s">
        <v>426</v>
      </c>
      <c r="D1786" s="310" t="s">
        <v>438</v>
      </c>
      <c r="E1786" s="309">
        <v>631244.86755607417</v>
      </c>
      <c r="F1786" s="310" t="s">
        <v>879</v>
      </c>
      <c r="G1786" s="244" t="s">
        <v>984</v>
      </c>
      <c r="H1786" s="244" t="s">
        <v>429</v>
      </c>
      <c r="I1786" s="288">
        <v>1</v>
      </c>
      <c r="J1786" s="244" t="s">
        <v>873</v>
      </c>
      <c r="K1786" s="244" t="s">
        <v>89</v>
      </c>
      <c r="L1786" s="244" t="s">
        <v>89</v>
      </c>
      <c r="M1786" s="244">
        <v>1</v>
      </c>
      <c r="N1786" s="244">
        <f t="shared" si="37"/>
        <v>0.78539816339744828</v>
      </c>
      <c r="R1786" s="301"/>
      <c r="S1786" s="301"/>
      <c r="T1786" s="301"/>
      <c r="U1786" s="301"/>
      <c r="V1786" s="301"/>
      <c r="W1786" s="301"/>
      <c r="X1786" s="301"/>
      <c r="Y1786" s="301"/>
      <c r="Z1786" s="301"/>
      <c r="AA1786" s="301"/>
      <c r="AB1786" s="301"/>
      <c r="AC1786" s="301"/>
      <c r="AD1786" s="301"/>
      <c r="AE1786" s="301"/>
      <c r="AF1786" s="301"/>
      <c r="AG1786" s="301"/>
      <c r="AH1786" s="301"/>
      <c r="AI1786" s="301"/>
    </row>
    <row r="1787" spans="1:35" ht="20.100000000000001" hidden="1" customHeight="1" x14ac:dyDescent="0.2">
      <c r="A1787" s="240">
        <v>885</v>
      </c>
      <c r="B1787" s="309" t="s">
        <v>403</v>
      </c>
      <c r="C1787" s="310" t="s">
        <v>426</v>
      </c>
      <c r="D1787" s="310" t="s">
        <v>438</v>
      </c>
      <c r="E1787" s="309">
        <v>631110.18496884464</v>
      </c>
      <c r="F1787" s="310" t="s">
        <v>897</v>
      </c>
      <c r="G1787" s="244" t="s">
        <v>920</v>
      </c>
      <c r="H1787" s="244" t="s">
        <v>429</v>
      </c>
      <c r="I1787" s="288">
        <v>2</v>
      </c>
      <c r="J1787" s="244" t="s">
        <v>873</v>
      </c>
      <c r="K1787" s="244">
        <v>4</v>
      </c>
      <c r="L1787" s="244">
        <v>2</v>
      </c>
      <c r="M1787" s="244" t="s">
        <v>89</v>
      </c>
      <c r="N1787" s="244">
        <f t="shared" si="37"/>
        <v>8</v>
      </c>
      <c r="R1787" s="301"/>
      <c r="S1787" s="301"/>
      <c r="T1787" s="301"/>
      <c r="U1787" s="301"/>
      <c r="V1787" s="301"/>
      <c r="W1787" s="301"/>
      <c r="X1787" s="301"/>
      <c r="Y1787" s="301"/>
      <c r="Z1787" s="301"/>
      <c r="AA1787" s="301"/>
      <c r="AB1787" s="301"/>
      <c r="AC1787" s="301"/>
      <c r="AD1787" s="301"/>
      <c r="AE1787" s="301"/>
      <c r="AF1787" s="301"/>
      <c r="AG1787" s="301"/>
      <c r="AH1787" s="301"/>
      <c r="AI1787" s="301"/>
    </row>
    <row r="1788" spans="1:35" ht="20.100000000000001" hidden="1" customHeight="1" x14ac:dyDescent="0.2">
      <c r="A1788" s="240">
        <v>886</v>
      </c>
      <c r="B1788" s="309" t="s">
        <v>403</v>
      </c>
      <c r="C1788" s="310" t="s">
        <v>426</v>
      </c>
      <c r="D1788" s="310" t="s">
        <v>438</v>
      </c>
      <c r="E1788" s="309">
        <v>630592.49349745899</v>
      </c>
      <c r="F1788" s="310" t="s">
        <v>879</v>
      </c>
      <c r="G1788" s="244" t="s">
        <v>913</v>
      </c>
      <c r="H1788" s="244" t="s">
        <v>429</v>
      </c>
      <c r="I1788" s="288">
        <v>1</v>
      </c>
      <c r="J1788" s="244" t="s">
        <v>873</v>
      </c>
      <c r="K1788" s="244" t="s">
        <v>89</v>
      </c>
      <c r="L1788" s="244" t="s">
        <v>89</v>
      </c>
      <c r="M1788" s="244">
        <v>1</v>
      </c>
      <c r="N1788" s="244">
        <f t="shared" si="37"/>
        <v>0.78539816339744828</v>
      </c>
      <c r="R1788" s="301"/>
      <c r="S1788" s="301"/>
      <c r="T1788" s="301"/>
      <c r="U1788" s="301"/>
      <c r="V1788" s="301"/>
      <c r="W1788" s="301"/>
      <c r="X1788" s="301"/>
      <c r="Y1788" s="301"/>
      <c r="Z1788" s="301"/>
      <c r="AA1788" s="301"/>
      <c r="AB1788" s="301"/>
      <c r="AC1788" s="301"/>
      <c r="AD1788" s="301"/>
      <c r="AE1788" s="301"/>
      <c r="AF1788" s="301"/>
      <c r="AG1788" s="301"/>
      <c r="AH1788" s="301"/>
      <c r="AI1788" s="301"/>
    </row>
    <row r="1789" spans="1:35" ht="20.100000000000001" hidden="1" customHeight="1" x14ac:dyDescent="0.2">
      <c r="A1789" s="240">
        <v>887</v>
      </c>
      <c r="B1789" s="309" t="s">
        <v>403</v>
      </c>
      <c r="C1789" s="310" t="s">
        <v>426</v>
      </c>
      <c r="D1789" s="310" t="s">
        <v>438</v>
      </c>
      <c r="E1789" s="309">
        <v>629812.36215721862</v>
      </c>
      <c r="F1789" s="310" t="s">
        <v>871</v>
      </c>
      <c r="G1789" s="244" t="s">
        <v>929</v>
      </c>
      <c r="H1789" s="244" t="s">
        <v>429</v>
      </c>
      <c r="I1789" s="288">
        <v>2</v>
      </c>
      <c r="J1789" s="244" t="s">
        <v>873</v>
      </c>
      <c r="K1789" s="244">
        <v>2.5</v>
      </c>
      <c r="L1789" s="244">
        <v>1.5</v>
      </c>
      <c r="M1789" s="244" t="s">
        <v>89</v>
      </c>
      <c r="N1789" s="244">
        <f t="shared" si="37"/>
        <v>3.75</v>
      </c>
      <c r="R1789" s="301"/>
      <c r="S1789" s="301"/>
      <c r="T1789" s="301"/>
      <c r="U1789" s="301"/>
      <c r="V1789" s="301"/>
      <c r="W1789" s="301"/>
      <c r="X1789" s="301"/>
      <c r="Y1789" s="301"/>
      <c r="Z1789" s="301"/>
      <c r="AA1789" s="301"/>
      <c r="AB1789" s="301"/>
      <c r="AC1789" s="301"/>
      <c r="AD1789" s="301"/>
      <c r="AE1789" s="301"/>
      <c r="AF1789" s="301"/>
      <c r="AG1789" s="301"/>
      <c r="AH1789" s="301"/>
      <c r="AI1789" s="301"/>
    </row>
    <row r="1790" spans="1:35" ht="20.100000000000001" hidden="1" customHeight="1" x14ac:dyDescent="0.2">
      <c r="A1790" s="240">
        <v>888</v>
      </c>
      <c r="B1790" s="309" t="s">
        <v>403</v>
      </c>
      <c r="C1790" s="310" t="s">
        <v>426</v>
      </c>
      <c r="D1790" s="310" t="s">
        <v>438</v>
      </c>
      <c r="E1790" s="309">
        <v>629793.24829068105</v>
      </c>
      <c r="F1790" s="310" t="s">
        <v>879</v>
      </c>
      <c r="G1790" s="244" t="s">
        <v>983</v>
      </c>
      <c r="H1790" s="244" t="s">
        <v>429</v>
      </c>
      <c r="I1790" s="288">
        <v>1</v>
      </c>
      <c r="J1790" s="244" t="s">
        <v>873</v>
      </c>
      <c r="K1790" s="244" t="s">
        <v>89</v>
      </c>
      <c r="L1790" s="244" t="s">
        <v>89</v>
      </c>
      <c r="M1790" s="244">
        <v>1</v>
      </c>
      <c r="N1790" s="244">
        <f t="shared" si="37"/>
        <v>0.78539816339744828</v>
      </c>
      <c r="R1790" s="301"/>
      <c r="S1790" s="301"/>
      <c r="T1790" s="301"/>
      <c r="U1790" s="301"/>
      <c r="V1790" s="301"/>
      <c r="W1790" s="301"/>
      <c r="X1790" s="301"/>
      <c r="Y1790" s="301"/>
      <c r="Z1790" s="301"/>
      <c r="AA1790" s="301"/>
      <c r="AB1790" s="301"/>
      <c r="AC1790" s="301"/>
      <c r="AD1790" s="301"/>
      <c r="AE1790" s="301"/>
      <c r="AF1790" s="301"/>
      <c r="AG1790" s="301"/>
      <c r="AH1790" s="301"/>
      <c r="AI1790" s="301"/>
    </row>
    <row r="1791" spans="1:35" ht="20.100000000000001" hidden="1" customHeight="1" x14ac:dyDescent="0.2">
      <c r="A1791" s="240">
        <v>889</v>
      </c>
      <c r="B1791" s="309" t="s">
        <v>403</v>
      </c>
      <c r="C1791" s="310" t="s">
        <v>426</v>
      </c>
      <c r="D1791" s="310" t="s">
        <v>438</v>
      </c>
      <c r="E1791" s="309">
        <v>629591.80062483065</v>
      </c>
      <c r="F1791" s="310" t="s">
        <v>888</v>
      </c>
      <c r="G1791" s="244" t="s">
        <v>926</v>
      </c>
      <c r="H1791" s="244" t="s">
        <v>429</v>
      </c>
      <c r="I1791" s="288">
        <v>1</v>
      </c>
      <c r="J1791" s="244" t="s">
        <v>873</v>
      </c>
      <c r="K1791" s="244">
        <v>0.5</v>
      </c>
      <c r="L1791" s="244">
        <v>0.8</v>
      </c>
      <c r="M1791" s="244" t="s">
        <v>89</v>
      </c>
      <c r="N1791" s="244">
        <f t="shared" si="37"/>
        <v>0.4</v>
      </c>
      <c r="R1791" s="301"/>
      <c r="S1791" s="301"/>
      <c r="T1791" s="301"/>
      <c r="U1791" s="301"/>
      <c r="V1791" s="301"/>
      <c r="W1791" s="301"/>
      <c r="X1791" s="301"/>
      <c r="Y1791" s="301"/>
      <c r="Z1791" s="301"/>
      <c r="AA1791" s="301"/>
      <c r="AB1791" s="301"/>
      <c r="AC1791" s="301"/>
      <c r="AD1791" s="301"/>
      <c r="AE1791" s="301"/>
      <c r="AF1791" s="301"/>
      <c r="AG1791" s="301"/>
      <c r="AH1791" s="301"/>
      <c r="AI1791" s="301"/>
    </row>
    <row r="1792" spans="1:35" ht="20.100000000000001" hidden="1" customHeight="1" x14ac:dyDescent="0.2">
      <c r="A1792" s="240">
        <v>890</v>
      </c>
      <c r="B1792" s="309" t="s">
        <v>403</v>
      </c>
      <c r="C1792" s="310" t="s">
        <v>426</v>
      </c>
      <c r="D1792" s="310" t="s">
        <v>438</v>
      </c>
      <c r="E1792" s="309">
        <v>629563.0287284432</v>
      </c>
      <c r="F1792" s="310" t="s">
        <v>879</v>
      </c>
      <c r="G1792" s="244" t="s">
        <v>913</v>
      </c>
      <c r="H1792" s="244" t="s">
        <v>429</v>
      </c>
      <c r="I1792" s="288">
        <v>1</v>
      </c>
      <c r="J1792" s="244" t="s">
        <v>873</v>
      </c>
      <c r="K1792" s="244" t="s">
        <v>89</v>
      </c>
      <c r="L1792" s="244" t="s">
        <v>89</v>
      </c>
      <c r="M1792" s="244">
        <v>1</v>
      </c>
      <c r="N1792" s="244">
        <f t="shared" si="37"/>
        <v>0.78539816339744828</v>
      </c>
      <c r="R1792" s="301"/>
      <c r="S1792" s="301"/>
      <c r="T1792" s="301"/>
      <c r="U1792" s="301"/>
      <c r="V1792" s="301"/>
      <c r="W1792" s="301"/>
      <c r="X1792" s="301"/>
      <c r="Y1792" s="301"/>
      <c r="Z1792" s="301"/>
      <c r="AA1792" s="301"/>
      <c r="AB1792" s="301"/>
      <c r="AC1792" s="301"/>
      <c r="AD1792" s="301"/>
      <c r="AE1792" s="301"/>
      <c r="AF1792" s="301"/>
      <c r="AG1792" s="301"/>
      <c r="AH1792" s="301"/>
      <c r="AI1792" s="301"/>
    </row>
    <row r="1793" spans="1:35" ht="20.100000000000001" hidden="1" customHeight="1" x14ac:dyDescent="0.2">
      <c r="A1793" s="240">
        <v>891</v>
      </c>
      <c r="B1793" s="309" t="s">
        <v>403</v>
      </c>
      <c r="C1793" s="310" t="s">
        <v>426</v>
      </c>
      <c r="D1793" s="310" t="s">
        <v>438</v>
      </c>
      <c r="E1793" s="309">
        <v>629416.57166769821</v>
      </c>
      <c r="F1793" s="310" t="s">
        <v>871</v>
      </c>
      <c r="G1793" s="244" t="s">
        <v>929</v>
      </c>
      <c r="H1793" s="244" t="s">
        <v>429</v>
      </c>
      <c r="I1793" s="288">
        <v>2</v>
      </c>
      <c r="J1793" s="244" t="s">
        <v>873</v>
      </c>
      <c r="K1793" s="244">
        <v>2</v>
      </c>
      <c r="L1793" s="244">
        <v>1.5</v>
      </c>
      <c r="M1793" s="244" t="s">
        <v>89</v>
      </c>
      <c r="N1793" s="244">
        <f t="shared" si="37"/>
        <v>3</v>
      </c>
      <c r="R1793" s="301"/>
      <c r="S1793" s="301"/>
      <c r="T1793" s="301"/>
      <c r="U1793" s="301"/>
      <c r="V1793" s="301"/>
      <c r="W1793" s="301"/>
      <c r="X1793" s="301"/>
      <c r="Y1793" s="301"/>
      <c r="Z1793" s="301"/>
      <c r="AA1793" s="301"/>
      <c r="AB1793" s="301"/>
      <c r="AC1793" s="301"/>
      <c r="AD1793" s="301"/>
      <c r="AE1793" s="301"/>
      <c r="AF1793" s="301"/>
      <c r="AG1793" s="301"/>
      <c r="AH1793" s="301"/>
      <c r="AI1793" s="301"/>
    </row>
    <row r="1794" spans="1:35" ht="20.100000000000001" hidden="1" customHeight="1" x14ac:dyDescent="0.2">
      <c r="A1794" s="240">
        <v>892</v>
      </c>
      <c r="B1794" s="309" t="s">
        <v>403</v>
      </c>
      <c r="C1794" s="310" t="s">
        <v>426</v>
      </c>
      <c r="D1794" s="310" t="s">
        <v>438</v>
      </c>
      <c r="E1794" s="309">
        <v>629335.42202440219</v>
      </c>
      <c r="F1794" s="310" t="s">
        <v>879</v>
      </c>
      <c r="G1794" s="244" t="s">
        <v>917</v>
      </c>
      <c r="H1794" s="244" t="s">
        <v>429</v>
      </c>
      <c r="I1794" s="288">
        <v>1</v>
      </c>
      <c r="J1794" s="244" t="s">
        <v>873</v>
      </c>
      <c r="K1794" s="244" t="s">
        <v>89</v>
      </c>
      <c r="L1794" s="244" t="s">
        <v>89</v>
      </c>
      <c r="M1794" s="244">
        <v>1</v>
      </c>
      <c r="N1794" s="244">
        <f t="shared" si="37"/>
        <v>0.78539816339744828</v>
      </c>
      <c r="R1794" s="301"/>
      <c r="S1794" s="301"/>
      <c r="T1794" s="301"/>
      <c r="U1794" s="301"/>
      <c r="V1794" s="301"/>
      <c r="W1794" s="301"/>
      <c r="X1794" s="301"/>
      <c r="Y1794" s="301"/>
      <c r="Z1794" s="301"/>
      <c r="AA1794" s="301"/>
      <c r="AB1794" s="301"/>
      <c r="AC1794" s="301"/>
      <c r="AD1794" s="301"/>
      <c r="AE1794" s="301"/>
      <c r="AF1794" s="301"/>
      <c r="AG1794" s="301"/>
      <c r="AH1794" s="301"/>
      <c r="AI1794" s="301"/>
    </row>
    <row r="1795" spans="1:35" ht="20.100000000000001" hidden="1" customHeight="1" x14ac:dyDescent="0.2">
      <c r="A1795" s="240">
        <v>893</v>
      </c>
      <c r="B1795" s="309" t="s">
        <v>403</v>
      </c>
      <c r="C1795" s="310" t="s">
        <v>426</v>
      </c>
      <c r="D1795" s="310" t="s">
        <v>438</v>
      </c>
      <c r="E1795" s="309">
        <v>628462.63968829811</v>
      </c>
      <c r="F1795" s="310" t="s">
        <v>871</v>
      </c>
      <c r="G1795" s="244" t="s">
        <v>935</v>
      </c>
      <c r="H1795" s="244" t="s">
        <v>429</v>
      </c>
      <c r="I1795" s="288">
        <v>1</v>
      </c>
      <c r="J1795" s="244" t="s">
        <v>873</v>
      </c>
      <c r="K1795" s="244">
        <v>1</v>
      </c>
      <c r="L1795" s="244">
        <v>1</v>
      </c>
      <c r="M1795" s="244" t="s">
        <v>89</v>
      </c>
      <c r="N1795" s="244">
        <f t="shared" si="37"/>
        <v>1</v>
      </c>
      <c r="R1795" s="301"/>
      <c r="S1795" s="301"/>
      <c r="T1795" s="301"/>
      <c r="U1795" s="301"/>
      <c r="V1795" s="301"/>
      <c r="W1795" s="301"/>
      <c r="X1795" s="301"/>
      <c r="Y1795" s="301"/>
      <c r="Z1795" s="301"/>
      <c r="AA1795" s="301"/>
      <c r="AB1795" s="301"/>
      <c r="AC1795" s="301"/>
      <c r="AD1795" s="301"/>
      <c r="AE1795" s="301"/>
      <c r="AF1795" s="301"/>
      <c r="AG1795" s="301"/>
      <c r="AH1795" s="301"/>
      <c r="AI1795" s="301"/>
    </row>
    <row r="1796" spans="1:35" ht="20.100000000000001" hidden="1" customHeight="1" x14ac:dyDescent="0.2">
      <c r="A1796" s="240">
        <v>894</v>
      </c>
      <c r="B1796" s="309" t="s">
        <v>403</v>
      </c>
      <c r="C1796" s="310" t="s">
        <v>426</v>
      </c>
      <c r="D1796" s="310" t="s">
        <v>438</v>
      </c>
      <c r="E1796" s="309">
        <v>628219.5507818195</v>
      </c>
      <c r="F1796" s="310" t="s">
        <v>888</v>
      </c>
      <c r="G1796" s="244" t="s">
        <v>926</v>
      </c>
      <c r="H1796" s="244" t="s">
        <v>429</v>
      </c>
      <c r="I1796" s="288">
        <v>1</v>
      </c>
      <c r="J1796" s="244" t="s">
        <v>873</v>
      </c>
      <c r="K1796" s="244">
        <v>0.5</v>
      </c>
      <c r="L1796" s="244">
        <v>0.8</v>
      </c>
      <c r="M1796" s="244" t="s">
        <v>89</v>
      </c>
      <c r="N1796" s="244">
        <f t="shared" si="37"/>
        <v>0.4</v>
      </c>
      <c r="R1796" s="301"/>
      <c r="S1796" s="301"/>
      <c r="T1796" s="301"/>
      <c r="U1796" s="301"/>
      <c r="V1796" s="301"/>
      <c r="W1796" s="301"/>
      <c r="X1796" s="301"/>
      <c r="Y1796" s="301"/>
      <c r="Z1796" s="301"/>
      <c r="AA1796" s="301"/>
      <c r="AB1796" s="301"/>
      <c r="AC1796" s="301"/>
      <c r="AD1796" s="301"/>
      <c r="AE1796" s="301"/>
      <c r="AF1796" s="301"/>
      <c r="AG1796" s="301"/>
      <c r="AH1796" s="301"/>
      <c r="AI1796" s="301"/>
    </row>
    <row r="1797" spans="1:35" ht="20.100000000000001" hidden="1" customHeight="1" x14ac:dyDescent="0.2">
      <c r="A1797" s="240">
        <v>895</v>
      </c>
      <c r="B1797" s="309" t="s">
        <v>403</v>
      </c>
      <c r="C1797" s="310" t="s">
        <v>426</v>
      </c>
      <c r="D1797" s="310" t="s">
        <v>438</v>
      </c>
      <c r="E1797" s="309">
        <v>628197.6722191046</v>
      </c>
      <c r="F1797" s="310" t="s">
        <v>892</v>
      </c>
      <c r="G1797" s="244" t="s">
        <v>903</v>
      </c>
      <c r="H1797" s="244" t="s">
        <v>429</v>
      </c>
      <c r="I1797" s="288">
        <v>1</v>
      </c>
      <c r="J1797" s="244" t="s">
        <v>873</v>
      </c>
      <c r="K1797" s="244">
        <v>0.5</v>
      </c>
      <c r="L1797" s="244">
        <v>1.2</v>
      </c>
      <c r="M1797" s="244" t="s">
        <v>89</v>
      </c>
      <c r="N1797" s="244">
        <f t="shared" si="37"/>
        <v>0.6</v>
      </c>
      <c r="R1797" s="301"/>
      <c r="S1797" s="301"/>
      <c r="T1797" s="301"/>
      <c r="U1797" s="301"/>
      <c r="V1797" s="301"/>
      <c r="W1797" s="301"/>
      <c r="X1797" s="301"/>
      <c r="Y1797" s="301"/>
      <c r="Z1797" s="301"/>
      <c r="AA1797" s="301"/>
      <c r="AB1797" s="301"/>
      <c r="AC1797" s="301"/>
      <c r="AD1797" s="301"/>
      <c r="AE1797" s="301"/>
      <c r="AF1797" s="301"/>
      <c r="AG1797" s="301"/>
      <c r="AH1797" s="301"/>
      <c r="AI1797" s="301"/>
    </row>
    <row r="1798" spans="1:35" ht="20.100000000000001" hidden="1" customHeight="1" x14ac:dyDescent="0.2">
      <c r="A1798" s="240">
        <v>896</v>
      </c>
      <c r="B1798" s="309" t="s">
        <v>403</v>
      </c>
      <c r="C1798" s="310" t="s">
        <v>426</v>
      </c>
      <c r="D1798" s="310" t="s">
        <v>438</v>
      </c>
      <c r="E1798" s="309">
        <v>628180.06307877111</v>
      </c>
      <c r="F1798" s="310" t="s">
        <v>871</v>
      </c>
      <c r="G1798" s="244" t="s">
        <v>929</v>
      </c>
      <c r="H1798" s="244" t="s">
        <v>429</v>
      </c>
      <c r="I1798" s="288">
        <v>2</v>
      </c>
      <c r="J1798" s="244" t="s">
        <v>873</v>
      </c>
      <c r="K1798" s="244">
        <v>2</v>
      </c>
      <c r="L1798" s="244">
        <v>1.5</v>
      </c>
      <c r="M1798" s="244" t="s">
        <v>89</v>
      </c>
      <c r="N1798" s="244">
        <f t="shared" si="37"/>
        <v>3</v>
      </c>
      <c r="R1798" s="301"/>
      <c r="S1798" s="301"/>
      <c r="T1798" s="301"/>
      <c r="U1798" s="301"/>
      <c r="V1798" s="301"/>
      <c r="W1798" s="301"/>
      <c r="X1798" s="301"/>
      <c r="Y1798" s="301"/>
      <c r="Z1798" s="301"/>
      <c r="AA1798" s="301"/>
      <c r="AB1798" s="301"/>
      <c r="AC1798" s="301"/>
      <c r="AD1798" s="301"/>
      <c r="AE1798" s="301"/>
      <c r="AF1798" s="301"/>
      <c r="AG1798" s="301"/>
      <c r="AH1798" s="301"/>
      <c r="AI1798" s="301"/>
    </row>
    <row r="1799" spans="1:35" ht="20.100000000000001" hidden="1" customHeight="1" x14ac:dyDescent="0.2">
      <c r="A1799" s="240">
        <v>897</v>
      </c>
      <c r="B1799" s="309" t="s">
        <v>403</v>
      </c>
      <c r="C1799" s="310" t="s">
        <v>426</v>
      </c>
      <c r="D1799" s="310" t="s">
        <v>438</v>
      </c>
      <c r="E1799" s="309">
        <v>628167.71150257078</v>
      </c>
      <c r="F1799" s="310" t="s">
        <v>871</v>
      </c>
      <c r="G1799" s="244" t="s">
        <v>932</v>
      </c>
      <c r="H1799" s="244" t="s">
        <v>429</v>
      </c>
      <c r="I1799" s="288">
        <v>1</v>
      </c>
      <c r="J1799" s="244" t="s">
        <v>873</v>
      </c>
      <c r="K1799" s="244">
        <v>1</v>
      </c>
      <c r="L1799" s="244">
        <v>1</v>
      </c>
      <c r="M1799" s="244" t="s">
        <v>89</v>
      </c>
      <c r="N1799" s="244">
        <f t="shared" si="37"/>
        <v>1</v>
      </c>
      <c r="R1799" s="301"/>
      <c r="S1799" s="301"/>
      <c r="T1799" s="301"/>
      <c r="U1799" s="301"/>
      <c r="V1799" s="301"/>
      <c r="W1799" s="301"/>
      <c r="X1799" s="301"/>
      <c r="Y1799" s="301"/>
      <c r="Z1799" s="301"/>
      <c r="AA1799" s="301"/>
      <c r="AB1799" s="301"/>
      <c r="AC1799" s="301"/>
      <c r="AD1799" s="301"/>
      <c r="AE1799" s="301"/>
      <c r="AF1799" s="301"/>
      <c r="AG1799" s="301"/>
      <c r="AH1799" s="301"/>
      <c r="AI1799" s="301"/>
    </row>
    <row r="1800" spans="1:35" ht="20.100000000000001" hidden="1" customHeight="1" x14ac:dyDescent="0.2">
      <c r="A1800" s="240">
        <v>898</v>
      </c>
      <c r="B1800" s="309" t="s">
        <v>403</v>
      </c>
      <c r="C1800" s="310" t="s">
        <v>426</v>
      </c>
      <c r="D1800" s="310" t="s">
        <v>438</v>
      </c>
      <c r="E1800" s="309">
        <v>628158.41056914954</v>
      </c>
      <c r="F1800" s="310" t="s">
        <v>871</v>
      </c>
      <c r="G1800" s="244" t="s">
        <v>929</v>
      </c>
      <c r="H1800" s="244" t="s">
        <v>429</v>
      </c>
      <c r="I1800" s="288">
        <v>2</v>
      </c>
      <c r="J1800" s="244" t="s">
        <v>873</v>
      </c>
      <c r="K1800" s="244">
        <v>3</v>
      </c>
      <c r="L1800" s="244">
        <v>2</v>
      </c>
      <c r="M1800" s="244" t="s">
        <v>89</v>
      </c>
      <c r="N1800" s="244">
        <f t="shared" si="37"/>
        <v>6</v>
      </c>
      <c r="R1800" s="301"/>
      <c r="S1800" s="301"/>
      <c r="T1800" s="301"/>
      <c r="U1800" s="301"/>
      <c r="V1800" s="301"/>
      <c r="W1800" s="301"/>
      <c r="X1800" s="301"/>
      <c r="Y1800" s="301"/>
      <c r="Z1800" s="301"/>
      <c r="AA1800" s="301"/>
      <c r="AB1800" s="301"/>
      <c r="AC1800" s="301"/>
      <c r="AD1800" s="301"/>
      <c r="AE1800" s="301"/>
      <c r="AF1800" s="301"/>
      <c r="AG1800" s="301"/>
      <c r="AH1800" s="301"/>
      <c r="AI1800" s="301"/>
    </row>
    <row r="1801" spans="1:35" ht="20.100000000000001" hidden="1" customHeight="1" x14ac:dyDescent="0.2">
      <c r="A1801" s="240">
        <v>899</v>
      </c>
      <c r="B1801" s="309" t="s">
        <v>403</v>
      </c>
      <c r="C1801" s="310" t="s">
        <v>426</v>
      </c>
      <c r="D1801" s="310" t="s">
        <v>438</v>
      </c>
      <c r="E1801" s="309">
        <v>627784.25975983334</v>
      </c>
      <c r="F1801" s="310" t="s">
        <v>894</v>
      </c>
      <c r="G1801" s="244" t="s">
        <v>925</v>
      </c>
      <c r="H1801" s="244" t="s">
        <v>429</v>
      </c>
      <c r="I1801" s="288">
        <v>2</v>
      </c>
      <c r="J1801" s="244" t="s">
        <v>873</v>
      </c>
      <c r="K1801" s="244">
        <v>3</v>
      </c>
      <c r="L1801" s="244">
        <v>2</v>
      </c>
      <c r="M1801" s="244" t="s">
        <v>89</v>
      </c>
      <c r="N1801" s="244">
        <f t="shared" si="37"/>
        <v>6</v>
      </c>
      <c r="R1801" s="301"/>
      <c r="S1801" s="301"/>
      <c r="T1801" s="301"/>
      <c r="U1801" s="301"/>
      <c r="V1801" s="301"/>
      <c r="W1801" s="301"/>
      <c r="X1801" s="301"/>
      <c r="Y1801" s="301"/>
      <c r="Z1801" s="301"/>
      <c r="AA1801" s="301"/>
      <c r="AB1801" s="301"/>
      <c r="AC1801" s="301"/>
      <c r="AD1801" s="301"/>
      <c r="AE1801" s="301"/>
      <c r="AF1801" s="301"/>
      <c r="AG1801" s="301"/>
      <c r="AH1801" s="301"/>
      <c r="AI1801" s="301"/>
    </row>
    <row r="1802" spans="1:35" ht="20.100000000000001" hidden="1" customHeight="1" x14ac:dyDescent="0.2">
      <c r="A1802" s="240">
        <v>900</v>
      </c>
      <c r="B1802" s="309" t="s">
        <v>403</v>
      </c>
      <c r="C1802" s="310" t="s">
        <v>426</v>
      </c>
      <c r="D1802" s="310" t="s">
        <v>438</v>
      </c>
      <c r="E1802" s="309">
        <v>627765.3731083374</v>
      </c>
      <c r="F1802" s="310" t="s">
        <v>871</v>
      </c>
      <c r="G1802" s="244" t="s">
        <v>924</v>
      </c>
      <c r="H1802" s="244" t="s">
        <v>429</v>
      </c>
      <c r="I1802" s="288">
        <v>1</v>
      </c>
      <c r="J1802" s="244" t="s">
        <v>873</v>
      </c>
      <c r="K1802" s="244">
        <v>1</v>
      </c>
      <c r="L1802" s="244">
        <v>1</v>
      </c>
      <c r="M1802" s="244" t="s">
        <v>89</v>
      </c>
      <c r="N1802" s="244">
        <f t="shared" ref="N1802:N1865" si="38">IF(M1802="",K1802*L1802,IF(G1802="R-1",K1802*L1802,IF(LEFT(G1802,1)="R",PI()*((M1802^2)/4),K1802*L1802)))</f>
        <v>1</v>
      </c>
      <c r="R1802" s="301"/>
      <c r="S1802" s="301"/>
      <c r="T1802" s="301"/>
      <c r="U1802" s="301"/>
      <c r="V1802" s="301"/>
      <c r="W1802" s="301"/>
      <c r="X1802" s="301"/>
      <c r="Y1802" s="301"/>
      <c r="Z1802" s="301"/>
      <c r="AA1802" s="301"/>
      <c r="AB1802" s="301"/>
      <c r="AC1802" s="301"/>
      <c r="AD1802" s="301"/>
      <c r="AE1802" s="301"/>
      <c r="AF1802" s="301"/>
      <c r="AG1802" s="301"/>
      <c r="AH1802" s="301"/>
      <c r="AI1802" s="301"/>
    </row>
    <row r="1803" spans="1:35" ht="20.100000000000001" hidden="1" customHeight="1" x14ac:dyDescent="0.2">
      <c r="A1803" s="240">
        <v>901</v>
      </c>
      <c r="B1803" s="309" t="s">
        <v>403</v>
      </c>
      <c r="C1803" s="310" t="s">
        <v>426</v>
      </c>
      <c r="D1803" s="310" t="s">
        <v>438</v>
      </c>
      <c r="E1803" s="309">
        <v>627755.93237321731</v>
      </c>
      <c r="F1803" s="310" t="s">
        <v>888</v>
      </c>
      <c r="G1803" s="244" t="s">
        <v>926</v>
      </c>
      <c r="H1803" s="244" t="s">
        <v>429</v>
      </c>
      <c r="I1803" s="288">
        <v>1</v>
      </c>
      <c r="J1803" s="244" t="s">
        <v>873</v>
      </c>
      <c r="K1803" s="244">
        <v>0.5</v>
      </c>
      <c r="L1803" s="244">
        <v>0.8</v>
      </c>
      <c r="M1803" s="244" t="s">
        <v>89</v>
      </c>
      <c r="N1803" s="244">
        <f t="shared" si="38"/>
        <v>0.4</v>
      </c>
      <c r="R1803" s="301"/>
      <c r="S1803" s="301"/>
      <c r="T1803" s="301"/>
      <c r="U1803" s="301"/>
      <c r="V1803" s="301"/>
      <c r="W1803" s="301"/>
      <c r="X1803" s="301"/>
      <c r="Y1803" s="301"/>
      <c r="Z1803" s="301"/>
      <c r="AA1803" s="301"/>
      <c r="AB1803" s="301"/>
      <c r="AC1803" s="301"/>
      <c r="AD1803" s="301"/>
      <c r="AE1803" s="301"/>
      <c r="AF1803" s="301"/>
      <c r="AG1803" s="301"/>
      <c r="AH1803" s="301"/>
      <c r="AI1803" s="301"/>
    </row>
    <row r="1804" spans="1:35" ht="20.100000000000001" hidden="1" customHeight="1" x14ac:dyDescent="0.2">
      <c r="A1804" s="240">
        <v>902</v>
      </c>
      <c r="B1804" s="309" t="s">
        <v>403</v>
      </c>
      <c r="C1804" s="310" t="s">
        <v>426</v>
      </c>
      <c r="D1804" s="310" t="s">
        <v>438</v>
      </c>
      <c r="E1804" s="309">
        <v>627749.64447589824</v>
      </c>
      <c r="F1804" s="310" t="s">
        <v>879</v>
      </c>
      <c r="G1804" s="244" t="s">
        <v>913</v>
      </c>
      <c r="H1804" s="244" t="s">
        <v>429</v>
      </c>
      <c r="I1804" s="288">
        <v>1</v>
      </c>
      <c r="J1804" s="244" t="s">
        <v>873</v>
      </c>
      <c r="K1804" s="244" t="s">
        <v>89</v>
      </c>
      <c r="L1804" s="244" t="s">
        <v>89</v>
      </c>
      <c r="M1804" s="244">
        <v>1</v>
      </c>
      <c r="N1804" s="244">
        <f t="shared" si="38"/>
        <v>0.78539816339744828</v>
      </c>
      <c r="R1804" s="301"/>
      <c r="S1804" s="301"/>
      <c r="T1804" s="301"/>
      <c r="U1804" s="301"/>
      <c r="V1804" s="301"/>
      <c r="W1804" s="301"/>
      <c r="X1804" s="301"/>
      <c r="Y1804" s="301"/>
      <c r="Z1804" s="301"/>
      <c r="AA1804" s="301"/>
      <c r="AB1804" s="301"/>
      <c r="AC1804" s="301"/>
      <c r="AD1804" s="301"/>
      <c r="AE1804" s="301"/>
      <c r="AF1804" s="301"/>
      <c r="AG1804" s="301"/>
      <c r="AH1804" s="301"/>
      <c r="AI1804" s="301"/>
    </row>
    <row r="1805" spans="1:35" ht="20.100000000000001" hidden="1" customHeight="1" x14ac:dyDescent="0.2">
      <c r="A1805" s="240">
        <v>903</v>
      </c>
      <c r="B1805" s="309" t="s">
        <v>403</v>
      </c>
      <c r="C1805" s="310" t="s">
        <v>426</v>
      </c>
      <c r="D1805" s="310" t="s">
        <v>438</v>
      </c>
      <c r="E1805" s="309">
        <v>627671.70798258984</v>
      </c>
      <c r="F1805" s="310" t="s">
        <v>879</v>
      </c>
      <c r="G1805" s="244" t="s">
        <v>917</v>
      </c>
      <c r="H1805" s="244" t="s">
        <v>429</v>
      </c>
      <c r="I1805" s="288">
        <v>1</v>
      </c>
      <c r="J1805" s="244" t="s">
        <v>873</v>
      </c>
      <c r="K1805" s="244" t="s">
        <v>89</v>
      </c>
      <c r="L1805" s="244" t="s">
        <v>89</v>
      </c>
      <c r="M1805" s="244">
        <v>1</v>
      </c>
      <c r="N1805" s="244">
        <f t="shared" si="38"/>
        <v>0.78539816339744828</v>
      </c>
      <c r="R1805" s="301"/>
      <c r="S1805" s="301"/>
      <c r="T1805" s="301"/>
      <c r="U1805" s="301"/>
      <c r="V1805" s="301"/>
      <c r="W1805" s="301"/>
      <c r="X1805" s="301"/>
      <c r="Y1805" s="301"/>
      <c r="Z1805" s="301"/>
      <c r="AA1805" s="301"/>
      <c r="AB1805" s="301"/>
      <c r="AC1805" s="301"/>
      <c r="AD1805" s="301"/>
      <c r="AE1805" s="301"/>
      <c r="AF1805" s="301"/>
      <c r="AG1805" s="301"/>
      <c r="AH1805" s="301"/>
      <c r="AI1805" s="301"/>
    </row>
    <row r="1806" spans="1:35" ht="20.100000000000001" hidden="1" customHeight="1" x14ac:dyDescent="0.2">
      <c r="A1806" s="240">
        <v>904</v>
      </c>
      <c r="B1806" s="309" t="s">
        <v>403</v>
      </c>
      <c r="C1806" s="310" t="s">
        <v>426</v>
      </c>
      <c r="D1806" s="310" t="s">
        <v>438</v>
      </c>
      <c r="E1806" s="309">
        <v>627405.68367931573</v>
      </c>
      <c r="F1806" s="310" t="s">
        <v>871</v>
      </c>
      <c r="G1806" s="244" t="s">
        <v>932</v>
      </c>
      <c r="H1806" s="244" t="s">
        <v>429</v>
      </c>
      <c r="I1806" s="288">
        <v>1</v>
      </c>
      <c r="J1806" s="244" t="s">
        <v>873</v>
      </c>
      <c r="K1806" s="244">
        <v>1</v>
      </c>
      <c r="L1806" s="244">
        <v>1</v>
      </c>
      <c r="M1806" s="244" t="s">
        <v>89</v>
      </c>
      <c r="N1806" s="244">
        <f t="shared" si="38"/>
        <v>1</v>
      </c>
      <c r="R1806" s="301"/>
      <c r="S1806" s="301"/>
      <c r="T1806" s="301"/>
      <c r="U1806" s="301"/>
      <c r="V1806" s="301"/>
      <c r="W1806" s="301"/>
      <c r="X1806" s="301"/>
      <c r="Y1806" s="301"/>
      <c r="Z1806" s="301"/>
      <c r="AA1806" s="301"/>
      <c r="AB1806" s="301"/>
      <c r="AC1806" s="301"/>
      <c r="AD1806" s="301"/>
      <c r="AE1806" s="301"/>
      <c r="AF1806" s="301"/>
      <c r="AG1806" s="301"/>
      <c r="AH1806" s="301"/>
      <c r="AI1806" s="301"/>
    </row>
    <row r="1807" spans="1:35" ht="20.100000000000001" hidden="1" customHeight="1" x14ac:dyDescent="0.2">
      <c r="A1807" s="240">
        <v>905</v>
      </c>
      <c r="B1807" s="309" t="s">
        <v>403</v>
      </c>
      <c r="C1807" s="310" t="s">
        <v>426</v>
      </c>
      <c r="D1807" s="310" t="s">
        <v>438</v>
      </c>
      <c r="E1807" s="309">
        <v>626930.87028963945</v>
      </c>
      <c r="F1807" s="310" t="s">
        <v>888</v>
      </c>
      <c r="G1807" s="244" t="s">
        <v>918</v>
      </c>
      <c r="H1807" s="244" t="s">
        <v>429</v>
      </c>
      <c r="I1807" s="288">
        <v>1</v>
      </c>
      <c r="J1807" s="244" t="s">
        <v>919</v>
      </c>
      <c r="K1807" s="244">
        <v>1</v>
      </c>
      <c r="L1807" s="244">
        <v>1</v>
      </c>
      <c r="M1807" s="244" t="s">
        <v>89</v>
      </c>
      <c r="N1807" s="244">
        <f t="shared" si="38"/>
        <v>1</v>
      </c>
      <c r="R1807" s="301"/>
      <c r="S1807" s="301"/>
      <c r="T1807" s="301"/>
      <c r="U1807" s="301"/>
      <c r="V1807" s="301"/>
      <c r="W1807" s="301"/>
      <c r="X1807" s="301"/>
      <c r="Y1807" s="301"/>
      <c r="Z1807" s="301"/>
      <c r="AA1807" s="301"/>
      <c r="AB1807" s="301"/>
      <c r="AC1807" s="301"/>
      <c r="AD1807" s="301"/>
      <c r="AE1807" s="301"/>
      <c r="AF1807" s="301"/>
      <c r="AG1807" s="301"/>
      <c r="AH1807" s="301"/>
      <c r="AI1807" s="301"/>
    </row>
    <row r="1808" spans="1:35" ht="20.100000000000001" hidden="1" customHeight="1" x14ac:dyDescent="0.2">
      <c r="A1808" s="240">
        <v>906</v>
      </c>
      <c r="B1808" s="309" t="s">
        <v>403</v>
      </c>
      <c r="C1808" s="310" t="s">
        <v>426</v>
      </c>
      <c r="D1808" s="310" t="s">
        <v>438</v>
      </c>
      <c r="E1808" s="309">
        <v>626447.23055713857</v>
      </c>
      <c r="F1808" s="310" t="s">
        <v>879</v>
      </c>
      <c r="G1808" s="244" t="s">
        <v>913</v>
      </c>
      <c r="H1808" s="244" t="s">
        <v>429</v>
      </c>
      <c r="I1808" s="288">
        <v>1</v>
      </c>
      <c r="J1808" s="244" t="s">
        <v>919</v>
      </c>
      <c r="K1808" s="244" t="s">
        <v>89</v>
      </c>
      <c r="L1808" s="244" t="s">
        <v>89</v>
      </c>
      <c r="M1808" s="244">
        <v>1</v>
      </c>
      <c r="N1808" s="244">
        <f t="shared" si="38"/>
        <v>0.78539816339744828</v>
      </c>
      <c r="R1808" s="301"/>
      <c r="S1808" s="301"/>
      <c r="T1808" s="301"/>
      <c r="U1808" s="301"/>
      <c r="V1808" s="301"/>
      <c r="W1808" s="301"/>
      <c r="X1808" s="301"/>
      <c r="Y1808" s="301"/>
      <c r="Z1808" s="301"/>
      <c r="AA1808" s="301"/>
      <c r="AB1808" s="301"/>
      <c r="AC1808" s="301"/>
      <c r="AD1808" s="301"/>
      <c r="AE1808" s="301"/>
      <c r="AF1808" s="301"/>
      <c r="AG1808" s="301"/>
      <c r="AH1808" s="301"/>
      <c r="AI1808" s="301"/>
    </row>
    <row r="1809" spans="1:35" ht="20.100000000000001" hidden="1" customHeight="1" x14ac:dyDescent="0.2">
      <c r="A1809" s="240">
        <v>907</v>
      </c>
      <c r="B1809" s="309" t="s">
        <v>403</v>
      </c>
      <c r="C1809" s="310" t="s">
        <v>426</v>
      </c>
      <c r="D1809" s="310" t="s">
        <v>438</v>
      </c>
      <c r="E1809" s="309">
        <v>625979.94952485792</v>
      </c>
      <c r="F1809" s="310" t="s">
        <v>879</v>
      </c>
      <c r="G1809" s="244" t="s">
        <v>913</v>
      </c>
      <c r="H1809" s="244" t="s">
        <v>429</v>
      </c>
      <c r="I1809" s="288">
        <v>1</v>
      </c>
      <c r="J1809" s="244" t="s">
        <v>919</v>
      </c>
      <c r="K1809" s="244" t="s">
        <v>89</v>
      </c>
      <c r="L1809" s="244" t="s">
        <v>89</v>
      </c>
      <c r="M1809" s="244">
        <v>1</v>
      </c>
      <c r="N1809" s="244">
        <f t="shared" si="38"/>
        <v>0.78539816339744828</v>
      </c>
      <c r="R1809" s="301"/>
      <c r="S1809" s="301"/>
      <c r="T1809" s="301"/>
      <c r="U1809" s="301"/>
      <c r="V1809" s="301"/>
      <c r="W1809" s="301"/>
      <c r="X1809" s="301"/>
      <c r="Y1809" s="301"/>
      <c r="Z1809" s="301"/>
      <c r="AA1809" s="301"/>
      <c r="AB1809" s="301"/>
      <c r="AC1809" s="301"/>
      <c r="AD1809" s="301"/>
      <c r="AE1809" s="301"/>
      <c r="AF1809" s="301"/>
      <c r="AG1809" s="301"/>
      <c r="AH1809" s="301"/>
      <c r="AI1809" s="301"/>
    </row>
    <row r="1810" spans="1:35" ht="20.100000000000001" hidden="1" customHeight="1" x14ac:dyDescent="0.2">
      <c r="A1810" s="240">
        <v>908</v>
      </c>
      <c r="B1810" s="309" t="s">
        <v>403</v>
      </c>
      <c r="C1810" s="310" t="s">
        <v>426</v>
      </c>
      <c r="D1810" s="310" t="s">
        <v>438</v>
      </c>
      <c r="E1810" s="309">
        <v>625833.59758893889</v>
      </c>
      <c r="F1810" s="310" t="s">
        <v>871</v>
      </c>
      <c r="G1810" s="244" t="s">
        <v>932</v>
      </c>
      <c r="H1810" s="244" t="s">
        <v>429</v>
      </c>
      <c r="I1810" s="288">
        <v>1</v>
      </c>
      <c r="J1810" s="244" t="s">
        <v>919</v>
      </c>
      <c r="K1810" s="244">
        <v>1</v>
      </c>
      <c r="L1810" s="244">
        <v>1</v>
      </c>
      <c r="M1810" s="244" t="s">
        <v>89</v>
      </c>
      <c r="N1810" s="244">
        <f t="shared" si="38"/>
        <v>1</v>
      </c>
      <c r="R1810" s="301"/>
      <c r="S1810" s="301"/>
      <c r="T1810" s="301"/>
      <c r="U1810" s="301"/>
      <c r="V1810" s="301"/>
      <c r="W1810" s="301"/>
      <c r="X1810" s="301"/>
      <c r="Y1810" s="301"/>
      <c r="Z1810" s="301"/>
      <c r="AA1810" s="301"/>
      <c r="AB1810" s="301"/>
      <c r="AC1810" s="301"/>
      <c r="AD1810" s="301"/>
      <c r="AE1810" s="301"/>
      <c r="AF1810" s="301"/>
      <c r="AG1810" s="301"/>
      <c r="AH1810" s="301"/>
      <c r="AI1810" s="301"/>
    </row>
    <row r="1811" spans="1:35" ht="20.100000000000001" hidden="1" customHeight="1" x14ac:dyDescent="0.2">
      <c r="A1811" s="240">
        <v>909</v>
      </c>
      <c r="B1811" s="309" t="s">
        <v>403</v>
      </c>
      <c r="C1811" s="310" t="s">
        <v>426</v>
      </c>
      <c r="D1811" s="310" t="s">
        <v>438</v>
      </c>
      <c r="E1811" s="309">
        <v>625803.75881867087</v>
      </c>
      <c r="F1811" s="310" t="s">
        <v>892</v>
      </c>
      <c r="G1811" s="244" t="s">
        <v>903</v>
      </c>
      <c r="H1811" s="244" t="s">
        <v>429</v>
      </c>
      <c r="I1811" s="288">
        <v>2</v>
      </c>
      <c r="J1811" s="244" t="s">
        <v>919</v>
      </c>
      <c r="K1811" s="244">
        <v>2</v>
      </c>
      <c r="L1811" s="244">
        <v>2</v>
      </c>
      <c r="M1811" s="244" t="s">
        <v>89</v>
      </c>
      <c r="N1811" s="244">
        <f t="shared" si="38"/>
        <v>4</v>
      </c>
      <c r="R1811" s="301"/>
      <c r="S1811" s="301"/>
      <c r="T1811" s="301"/>
      <c r="U1811" s="301"/>
      <c r="V1811" s="301"/>
      <c r="W1811" s="301"/>
      <c r="X1811" s="301"/>
      <c r="Y1811" s="301"/>
      <c r="Z1811" s="301"/>
      <c r="AA1811" s="301"/>
      <c r="AB1811" s="301"/>
      <c r="AC1811" s="301"/>
      <c r="AD1811" s="301"/>
      <c r="AE1811" s="301"/>
      <c r="AF1811" s="301"/>
      <c r="AG1811" s="301"/>
      <c r="AH1811" s="301"/>
      <c r="AI1811" s="301"/>
    </row>
    <row r="1812" spans="1:35" ht="20.100000000000001" hidden="1" customHeight="1" x14ac:dyDescent="0.2">
      <c r="A1812" s="240">
        <v>910</v>
      </c>
      <c r="B1812" s="309" t="s">
        <v>403</v>
      </c>
      <c r="C1812" s="310" t="s">
        <v>426</v>
      </c>
      <c r="D1812" s="310" t="s">
        <v>438</v>
      </c>
      <c r="E1812" s="309">
        <v>625782.66135635099</v>
      </c>
      <c r="F1812" s="310" t="s">
        <v>879</v>
      </c>
      <c r="G1812" s="244" t="s">
        <v>881</v>
      </c>
      <c r="H1812" s="244" t="s">
        <v>429</v>
      </c>
      <c r="I1812" s="288">
        <v>1</v>
      </c>
      <c r="J1812" s="244" t="s">
        <v>919</v>
      </c>
      <c r="K1812" s="244" t="s">
        <v>89</v>
      </c>
      <c r="L1812" s="244" t="s">
        <v>89</v>
      </c>
      <c r="M1812" s="244">
        <v>1</v>
      </c>
      <c r="N1812" s="244">
        <f t="shared" si="38"/>
        <v>0.78539816339744828</v>
      </c>
      <c r="R1812" s="301"/>
      <c r="S1812" s="301"/>
      <c r="T1812" s="301"/>
      <c r="U1812" s="301"/>
      <c r="V1812" s="301"/>
      <c r="W1812" s="301"/>
      <c r="X1812" s="301"/>
      <c r="Y1812" s="301"/>
      <c r="Z1812" s="301"/>
      <c r="AA1812" s="301"/>
      <c r="AB1812" s="301"/>
      <c r="AC1812" s="301"/>
      <c r="AD1812" s="301"/>
      <c r="AE1812" s="301"/>
      <c r="AF1812" s="301"/>
      <c r="AG1812" s="301"/>
      <c r="AH1812" s="301"/>
      <c r="AI1812" s="301"/>
    </row>
    <row r="1813" spans="1:35" ht="20.100000000000001" hidden="1" customHeight="1" x14ac:dyDescent="0.2">
      <c r="A1813" s="240">
        <v>911</v>
      </c>
      <c r="B1813" s="309" t="s">
        <v>403</v>
      </c>
      <c r="C1813" s="310" t="s">
        <v>426</v>
      </c>
      <c r="D1813" s="310" t="s">
        <v>438</v>
      </c>
      <c r="E1813" s="309">
        <v>625708.60008661391</v>
      </c>
      <c r="F1813" s="310" t="s">
        <v>897</v>
      </c>
      <c r="G1813" s="244" t="s">
        <v>920</v>
      </c>
      <c r="H1813" s="244" t="s">
        <v>429</v>
      </c>
      <c r="I1813" s="288">
        <v>2</v>
      </c>
      <c r="J1813" s="244" t="s">
        <v>919</v>
      </c>
      <c r="K1813" s="244">
        <v>4</v>
      </c>
      <c r="L1813" s="244">
        <v>2</v>
      </c>
      <c r="M1813" s="244" t="s">
        <v>89</v>
      </c>
      <c r="N1813" s="244">
        <f t="shared" si="38"/>
        <v>8</v>
      </c>
      <c r="R1813" s="301"/>
      <c r="S1813" s="301"/>
      <c r="T1813" s="301"/>
      <c r="U1813" s="301"/>
      <c r="V1813" s="301"/>
      <c r="W1813" s="301"/>
      <c r="X1813" s="301"/>
      <c r="Y1813" s="301"/>
      <c r="Z1813" s="301"/>
      <c r="AA1813" s="301"/>
      <c r="AB1813" s="301"/>
      <c r="AC1813" s="301"/>
      <c r="AD1813" s="301"/>
      <c r="AE1813" s="301"/>
      <c r="AF1813" s="301"/>
      <c r="AG1813" s="301"/>
      <c r="AH1813" s="301"/>
      <c r="AI1813" s="301"/>
    </row>
    <row r="1814" spans="1:35" ht="20.100000000000001" hidden="1" customHeight="1" x14ac:dyDescent="0.2">
      <c r="A1814" s="240">
        <v>912</v>
      </c>
      <c r="B1814" s="309" t="s">
        <v>403</v>
      </c>
      <c r="C1814" s="310" t="s">
        <v>426</v>
      </c>
      <c r="D1814" s="310" t="s">
        <v>438</v>
      </c>
      <c r="E1814" s="309">
        <v>625677.94530104334</v>
      </c>
      <c r="F1814" s="310" t="s">
        <v>888</v>
      </c>
      <c r="G1814" s="244" t="s">
        <v>937</v>
      </c>
      <c r="H1814" s="244" t="s">
        <v>429</v>
      </c>
      <c r="I1814" s="288">
        <v>2</v>
      </c>
      <c r="J1814" s="244" t="s">
        <v>919</v>
      </c>
      <c r="K1814" s="244">
        <v>3</v>
      </c>
      <c r="L1814" s="244">
        <v>2</v>
      </c>
      <c r="M1814" s="244" t="s">
        <v>89</v>
      </c>
      <c r="N1814" s="244">
        <f t="shared" si="38"/>
        <v>6</v>
      </c>
      <c r="R1814" s="301"/>
      <c r="S1814" s="301"/>
      <c r="T1814" s="301"/>
      <c r="U1814" s="301"/>
      <c r="V1814" s="301"/>
      <c r="W1814" s="301"/>
      <c r="X1814" s="301"/>
      <c r="Y1814" s="301"/>
      <c r="Z1814" s="301"/>
      <c r="AA1814" s="301"/>
      <c r="AB1814" s="301"/>
      <c r="AC1814" s="301"/>
      <c r="AD1814" s="301"/>
      <c r="AE1814" s="301"/>
      <c r="AF1814" s="301"/>
      <c r="AG1814" s="301"/>
      <c r="AH1814" s="301"/>
      <c r="AI1814" s="301"/>
    </row>
    <row r="1815" spans="1:35" ht="20.100000000000001" hidden="1" customHeight="1" x14ac:dyDescent="0.2">
      <c r="A1815" s="240">
        <v>913</v>
      </c>
      <c r="B1815" s="309" t="s">
        <v>403</v>
      </c>
      <c r="C1815" s="310" t="s">
        <v>426</v>
      </c>
      <c r="D1815" s="310" t="s">
        <v>438</v>
      </c>
      <c r="E1815" s="309">
        <v>625671.42680350773</v>
      </c>
      <c r="F1815" s="310" t="s">
        <v>879</v>
      </c>
      <c r="G1815" s="244" t="s">
        <v>881</v>
      </c>
      <c r="H1815" s="244" t="s">
        <v>429</v>
      </c>
      <c r="I1815" s="288">
        <v>1</v>
      </c>
      <c r="J1815" s="244" t="s">
        <v>919</v>
      </c>
      <c r="K1815" s="244" t="s">
        <v>89</v>
      </c>
      <c r="L1815" s="244" t="s">
        <v>89</v>
      </c>
      <c r="M1815" s="244">
        <v>1</v>
      </c>
      <c r="N1815" s="244">
        <f t="shared" si="38"/>
        <v>0.78539816339744828</v>
      </c>
      <c r="R1815" s="301"/>
      <c r="S1815" s="301"/>
      <c r="T1815" s="301"/>
      <c r="U1815" s="301"/>
      <c r="V1815" s="301"/>
      <c r="W1815" s="301"/>
      <c r="X1815" s="301"/>
      <c r="Y1815" s="301"/>
      <c r="Z1815" s="301"/>
      <c r="AA1815" s="301"/>
      <c r="AB1815" s="301"/>
      <c r="AC1815" s="301"/>
      <c r="AD1815" s="301"/>
      <c r="AE1815" s="301"/>
      <c r="AF1815" s="301"/>
      <c r="AG1815" s="301"/>
      <c r="AH1815" s="301"/>
      <c r="AI1815" s="301"/>
    </row>
    <row r="1816" spans="1:35" ht="20.100000000000001" hidden="1" customHeight="1" x14ac:dyDescent="0.2">
      <c r="A1816" s="240">
        <v>914</v>
      </c>
      <c r="B1816" s="309" t="s">
        <v>403</v>
      </c>
      <c r="C1816" s="310" t="s">
        <v>426</v>
      </c>
      <c r="D1816" s="310" t="s">
        <v>438</v>
      </c>
      <c r="E1816" s="309">
        <v>625663.68575450615</v>
      </c>
      <c r="F1816" s="310" t="s">
        <v>883</v>
      </c>
      <c r="G1816" s="244" t="s">
        <v>901</v>
      </c>
      <c r="H1816" s="244" t="s">
        <v>429</v>
      </c>
      <c r="I1816" s="288">
        <v>2</v>
      </c>
      <c r="J1816" s="244" t="s">
        <v>919</v>
      </c>
      <c r="K1816" s="244">
        <v>2.5</v>
      </c>
      <c r="L1816" s="244">
        <v>2.5</v>
      </c>
      <c r="M1816" s="244" t="s">
        <v>89</v>
      </c>
      <c r="N1816" s="244">
        <f t="shared" si="38"/>
        <v>6.25</v>
      </c>
      <c r="R1816" s="301"/>
      <c r="S1816" s="301"/>
      <c r="T1816" s="301"/>
      <c r="U1816" s="301"/>
      <c r="V1816" s="301"/>
      <c r="W1816" s="301"/>
      <c r="X1816" s="301"/>
      <c r="Y1816" s="301"/>
      <c r="Z1816" s="301"/>
      <c r="AA1816" s="301"/>
      <c r="AB1816" s="301"/>
      <c r="AC1816" s="301"/>
      <c r="AD1816" s="301"/>
      <c r="AE1816" s="301"/>
      <c r="AF1816" s="301"/>
      <c r="AG1816" s="301"/>
      <c r="AH1816" s="301"/>
      <c r="AI1816" s="301"/>
    </row>
    <row r="1817" spans="1:35" ht="20.100000000000001" hidden="1" customHeight="1" x14ac:dyDescent="0.2">
      <c r="A1817" s="240">
        <v>915</v>
      </c>
      <c r="B1817" s="309" t="s">
        <v>403</v>
      </c>
      <c r="C1817" s="310" t="s">
        <v>426</v>
      </c>
      <c r="D1817" s="310" t="s">
        <v>438</v>
      </c>
      <c r="E1817" s="309">
        <v>625662.49850087322</v>
      </c>
      <c r="F1817" s="310" t="s">
        <v>879</v>
      </c>
      <c r="G1817" s="244" t="s">
        <v>881</v>
      </c>
      <c r="H1817" s="244" t="s">
        <v>429</v>
      </c>
      <c r="I1817" s="288">
        <v>1</v>
      </c>
      <c r="J1817" s="244" t="s">
        <v>919</v>
      </c>
      <c r="K1817" s="244" t="s">
        <v>89</v>
      </c>
      <c r="L1817" s="244" t="s">
        <v>89</v>
      </c>
      <c r="M1817" s="244">
        <v>1</v>
      </c>
      <c r="N1817" s="244">
        <f t="shared" si="38"/>
        <v>0.78539816339744828</v>
      </c>
      <c r="R1817" s="301"/>
      <c r="S1817" s="301"/>
      <c r="T1817" s="301"/>
      <c r="U1817" s="301"/>
      <c r="V1817" s="301"/>
      <c r="W1817" s="301"/>
      <c r="X1817" s="301"/>
      <c r="Y1817" s="301"/>
      <c r="Z1817" s="301"/>
      <c r="AA1817" s="301"/>
      <c r="AB1817" s="301"/>
      <c r="AC1817" s="301"/>
      <c r="AD1817" s="301"/>
      <c r="AE1817" s="301"/>
      <c r="AF1817" s="301"/>
      <c r="AG1817" s="301"/>
      <c r="AH1817" s="301"/>
      <c r="AI1817" s="301"/>
    </row>
    <row r="1818" spans="1:35" ht="20.100000000000001" hidden="1" customHeight="1" x14ac:dyDescent="0.2">
      <c r="A1818" s="240">
        <v>916</v>
      </c>
      <c r="B1818" s="309" t="s">
        <v>403</v>
      </c>
      <c r="C1818" s="310" t="s">
        <v>426</v>
      </c>
      <c r="D1818" s="310" t="s">
        <v>438</v>
      </c>
      <c r="E1818" s="309">
        <v>625640.54889652948</v>
      </c>
      <c r="F1818" s="310" t="s">
        <v>892</v>
      </c>
      <c r="G1818" s="244" t="s">
        <v>903</v>
      </c>
      <c r="H1818" s="244" t="s">
        <v>429</v>
      </c>
      <c r="I1818" s="288">
        <v>2</v>
      </c>
      <c r="J1818" s="244" t="s">
        <v>919</v>
      </c>
      <c r="K1818" s="244">
        <v>2</v>
      </c>
      <c r="L1818" s="244">
        <v>2</v>
      </c>
      <c r="M1818" s="244" t="s">
        <v>89</v>
      </c>
      <c r="N1818" s="244">
        <f t="shared" si="38"/>
        <v>4</v>
      </c>
      <c r="R1818" s="301"/>
      <c r="S1818" s="301"/>
      <c r="T1818" s="301"/>
      <c r="U1818" s="301"/>
      <c r="V1818" s="301"/>
      <c r="W1818" s="301"/>
      <c r="X1818" s="301"/>
      <c r="Y1818" s="301"/>
      <c r="Z1818" s="301"/>
      <c r="AA1818" s="301"/>
      <c r="AB1818" s="301"/>
      <c r="AC1818" s="301"/>
      <c r="AD1818" s="301"/>
      <c r="AE1818" s="301"/>
      <c r="AF1818" s="301"/>
      <c r="AG1818" s="301"/>
      <c r="AH1818" s="301"/>
      <c r="AI1818" s="301"/>
    </row>
    <row r="1819" spans="1:35" ht="20.100000000000001" hidden="1" customHeight="1" x14ac:dyDescent="0.2">
      <c r="A1819" s="240">
        <v>917</v>
      </c>
      <c r="B1819" s="309" t="s">
        <v>403</v>
      </c>
      <c r="C1819" s="310" t="s">
        <v>426</v>
      </c>
      <c r="D1819" s="310" t="s">
        <v>438</v>
      </c>
      <c r="E1819" s="309">
        <v>625631.8105588418</v>
      </c>
      <c r="F1819" s="310" t="s">
        <v>877</v>
      </c>
      <c r="G1819" s="244" t="s">
        <v>923</v>
      </c>
      <c r="H1819" s="244" t="s">
        <v>429</v>
      </c>
      <c r="I1819" s="288">
        <v>2</v>
      </c>
      <c r="J1819" s="244" t="s">
        <v>919</v>
      </c>
      <c r="K1819" s="244">
        <v>3</v>
      </c>
      <c r="L1819" s="244">
        <v>2</v>
      </c>
      <c r="M1819" s="244" t="s">
        <v>89</v>
      </c>
      <c r="N1819" s="244">
        <f t="shared" si="38"/>
        <v>6</v>
      </c>
      <c r="R1819" s="301"/>
      <c r="S1819" s="301"/>
      <c r="T1819" s="301"/>
      <c r="U1819" s="301"/>
      <c r="V1819" s="301"/>
      <c r="W1819" s="301"/>
      <c r="X1819" s="301"/>
      <c r="Y1819" s="301"/>
      <c r="Z1819" s="301"/>
      <c r="AA1819" s="301"/>
      <c r="AB1819" s="301"/>
      <c r="AC1819" s="301"/>
      <c r="AD1819" s="301"/>
      <c r="AE1819" s="301"/>
      <c r="AF1819" s="301"/>
      <c r="AG1819" s="301"/>
      <c r="AH1819" s="301"/>
      <c r="AI1819" s="301"/>
    </row>
    <row r="1820" spans="1:35" ht="20.100000000000001" hidden="1" customHeight="1" x14ac:dyDescent="0.2">
      <c r="A1820" s="240">
        <v>918</v>
      </c>
      <c r="B1820" s="309" t="s">
        <v>403</v>
      </c>
      <c r="C1820" s="310" t="s">
        <v>426</v>
      </c>
      <c r="D1820" s="310" t="s">
        <v>438</v>
      </c>
      <c r="E1820" s="309">
        <v>625601.64170580299</v>
      </c>
      <c r="F1820" s="310" t="s">
        <v>871</v>
      </c>
      <c r="G1820" s="244" t="s">
        <v>929</v>
      </c>
      <c r="H1820" s="244" t="s">
        <v>429</v>
      </c>
      <c r="I1820" s="288">
        <v>2</v>
      </c>
      <c r="J1820" s="244" t="s">
        <v>919</v>
      </c>
      <c r="K1820" s="244">
        <v>3</v>
      </c>
      <c r="L1820" s="244">
        <v>2</v>
      </c>
      <c r="M1820" s="244" t="s">
        <v>89</v>
      </c>
      <c r="N1820" s="244">
        <f t="shared" si="38"/>
        <v>6</v>
      </c>
      <c r="R1820" s="301"/>
      <c r="S1820" s="301"/>
      <c r="T1820" s="301"/>
      <c r="U1820" s="301"/>
      <c r="V1820" s="301"/>
      <c r="W1820" s="301"/>
      <c r="X1820" s="301"/>
      <c r="Y1820" s="301"/>
      <c r="Z1820" s="301"/>
      <c r="AA1820" s="301"/>
      <c r="AB1820" s="301"/>
      <c r="AC1820" s="301"/>
      <c r="AD1820" s="301"/>
      <c r="AE1820" s="301"/>
      <c r="AF1820" s="301"/>
      <c r="AG1820" s="301"/>
      <c r="AH1820" s="301"/>
      <c r="AI1820" s="301"/>
    </row>
    <row r="1821" spans="1:35" ht="20.100000000000001" hidden="1" customHeight="1" x14ac:dyDescent="0.2">
      <c r="A1821" s="240">
        <v>919</v>
      </c>
      <c r="B1821" s="309" t="s">
        <v>403</v>
      </c>
      <c r="C1821" s="310" t="s">
        <v>426</v>
      </c>
      <c r="D1821" s="310" t="s">
        <v>438</v>
      </c>
      <c r="E1821" s="309">
        <v>625506.74583567586</v>
      </c>
      <c r="F1821" s="310" t="s">
        <v>871</v>
      </c>
      <c r="G1821" s="244" t="s">
        <v>929</v>
      </c>
      <c r="H1821" s="244" t="s">
        <v>429</v>
      </c>
      <c r="I1821" s="288">
        <v>2</v>
      </c>
      <c r="J1821" s="244" t="s">
        <v>919</v>
      </c>
      <c r="K1821" s="244">
        <v>3</v>
      </c>
      <c r="L1821" s="244">
        <v>2</v>
      </c>
      <c r="M1821" s="244" t="s">
        <v>89</v>
      </c>
      <c r="N1821" s="244">
        <f t="shared" si="38"/>
        <v>6</v>
      </c>
      <c r="R1821" s="301"/>
      <c r="S1821" s="301"/>
      <c r="T1821" s="301"/>
      <c r="U1821" s="301"/>
      <c r="V1821" s="301"/>
      <c r="W1821" s="301"/>
      <c r="X1821" s="301"/>
      <c r="Y1821" s="301"/>
      <c r="Z1821" s="301"/>
      <c r="AA1821" s="301"/>
      <c r="AB1821" s="301"/>
      <c r="AC1821" s="301"/>
      <c r="AD1821" s="301"/>
      <c r="AE1821" s="301"/>
      <c r="AF1821" s="301"/>
      <c r="AG1821" s="301"/>
      <c r="AH1821" s="301"/>
      <c r="AI1821" s="301"/>
    </row>
    <row r="1822" spans="1:35" ht="20.100000000000001" hidden="1" customHeight="1" x14ac:dyDescent="0.2">
      <c r="A1822" s="240">
        <v>920</v>
      </c>
      <c r="B1822" s="309" t="s">
        <v>403</v>
      </c>
      <c r="C1822" s="310" t="s">
        <v>426</v>
      </c>
      <c r="D1822" s="310" t="s">
        <v>438</v>
      </c>
      <c r="E1822" s="309">
        <v>625378.24669270555</v>
      </c>
      <c r="F1822" s="310" t="s">
        <v>889</v>
      </c>
      <c r="G1822" s="244" t="s">
        <v>921</v>
      </c>
      <c r="H1822" s="244" t="s">
        <v>429</v>
      </c>
      <c r="I1822" s="288">
        <v>1</v>
      </c>
      <c r="J1822" s="244" t="s">
        <v>919</v>
      </c>
      <c r="K1822" s="244">
        <v>0.3</v>
      </c>
      <c r="L1822" s="244">
        <v>0.9</v>
      </c>
      <c r="M1822" s="244" t="s">
        <v>89</v>
      </c>
      <c r="N1822" s="244">
        <f t="shared" si="38"/>
        <v>0.27</v>
      </c>
      <c r="R1822" s="301"/>
      <c r="S1822" s="301"/>
      <c r="T1822" s="301"/>
      <c r="U1822" s="301"/>
      <c r="V1822" s="301"/>
      <c r="W1822" s="301"/>
      <c r="X1822" s="301"/>
      <c r="Y1822" s="301"/>
      <c r="Z1822" s="301"/>
      <c r="AA1822" s="301"/>
      <c r="AB1822" s="301"/>
      <c r="AC1822" s="301"/>
      <c r="AD1822" s="301"/>
      <c r="AE1822" s="301"/>
      <c r="AF1822" s="301"/>
      <c r="AG1822" s="301"/>
      <c r="AH1822" s="301"/>
      <c r="AI1822" s="301"/>
    </row>
    <row r="1823" spans="1:35" ht="20.100000000000001" hidden="1" customHeight="1" x14ac:dyDescent="0.2">
      <c r="A1823" s="240">
        <v>921</v>
      </c>
      <c r="B1823" s="309" t="s">
        <v>403</v>
      </c>
      <c r="C1823" s="310" t="s">
        <v>426</v>
      </c>
      <c r="D1823" s="310" t="s">
        <v>438</v>
      </c>
      <c r="E1823" s="309">
        <v>625280.89329385315</v>
      </c>
      <c r="F1823" s="310" t="s">
        <v>888</v>
      </c>
      <c r="G1823" s="244" t="s">
        <v>937</v>
      </c>
      <c r="H1823" s="244" t="s">
        <v>429</v>
      </c>
      <c r="I1823" s="288">
        <v>2</v>
      </c>
      <c r="J1823" s="244" t="s">
        <v>919</v>
      </c>
      <c r="K1823" s="244">
        <v>3</v>
      </c>
      <c r="L1823" s="244">
        <v>2</v>
      </c>
      <c r="M1823" s="244" t="s">
        <v>89</v>
      </c>
      <c r="N1823" s="244">
        <f t="shared" si="38"/>
        <v>6</v>
      </c>
      <c r="R1823" s="301"/>
      <c r="S1823" s="301"/>
      <c r="T1823" s="301"/>
      <c r="U1823" s="301"/>
      <c r="V1823" s="301"/>
      <c r="W1823" s="301"/>
      <c r="X1823" s="301"/>
      <c r="Y1823" s="301"/>
      <c r="Z1823" s="301"/>
      <c r="AA1823" s="301"/>
      <c r="AB1823" s="301"/>
      <c r="AC1823" s="301"/>
      <c r="AD1823" s="301"/>
      <c r="AE1823" s="301"/>
      <c r="AF1823" s="301"/>
      <c r="AG1823" s="301"/>
      <c r="AH1823" s="301"/>
      <c r="AI1823" s="301"/>
    </row>
    <row r="1824" spans="1:35" ht="20.100000000000001" hidden="1" customHeight="1" x14ac:dyDescent="0.2">
      <c r="A1824" s="240">
        <v>922</v>
      </c>
      <c r="B1824" s="309" t="s">
        <v>403</v>
      </c>
      <c r="C1824" s="310" t="s">
        <v>426</v>
      </c>
      <c r="D1824" s="310" t="s">
        <v>438</v>
      </c>
      <c r="E1824" s="309">
        <v>625255.47888028133</v>
      </c>
      <c r="F1824" s="310" t="s">
        <v>879</v>
      </c>
      <c r="G1824" s="244" t="s">
        <v>881</v>
      </c>
      <c r="H1824" s="244" t="s">
        <v>429</v>
      </c>
      <c r="I1824" s="288">
        <v>1</v>
      </c>
      <c r="J1824" s="244" t="s">
        <v>919</v>
      </c>
      <c r="K1824" s="244" t="s">
        <v>89</v>
      </c>
      <c r="L1824" s="244" t="s">
        <v>89</v>
      </c>
      <c r="M1824" s="244">
        <v>1</v>
      </c>
      <c r="N1824" s="244">
        <f t="shared" si="38"/>
        <v>0.78539816339744828</v>
      </c>
      <c r="R1824" s="301"/>
      <c r="S1824" s="301"/>
      <c r="T1824" s="301"/>
      <c r="U1824" s="301"/>
      <c r="V1824" s="301"/>
      <c r="W1824" s="301"/>
      <c r="X1824" s="301"/>
      <c r="Y1824" s="301"/>
      <c r="Z1824" s="301"/>
      <c r="AA1824" s="301"/>
      <c r="AB1824" s="301"/>
      <c r="AC1824" s="301"/>
      <c r="AD1824" s="301"/>
      <c r="AE1824" s="301"/>
      <c r="AF1824" s="301"/>
      <c r="AG1824" s="301"/>
      <c r="AH1824" s="301"/>
      <c r="AI1824" s="301"/>
    </row>
    <row r="1825" spans="1:35" ht="20.100000000000001" hidden="1" customHeight="1" x14ac:dyDescent="0.2">
      <c r="A1825" s="240">
        <v>923</v>
      </c>
      <c r="B1825" s="309" t="s">
        <v>403</v>
      </c>
      <c r="C1825" s="310" t="s">
        <v>426</v>
      </c>
      <c r="D1825" s="310" t="s">
        <v>438</v>
      </c>
      <c r="E1825" s="309">
        <v>625050.02954545361</v>
      </c>
      <c r="F1825" s="310" t="s">
        <v>888</v>
      </c>
      <c r="G1825" s="244" t="s">
        <v>918</v>
      </c>
      <c r="H1825" s="244" t="s">
        <v>429</v>
      </c>
      <c r="I1825" s="288">
        <v>1</v>
      </c>
      <c r="J1825" s="244" t="s">
        <v>919</v>
      </c>
      <c r="K1825" s="244">
        <v>0.5</v>
      </c>
      <c r="L1825" s="244">
        <v>1</v>
      </c>
      <c r="M1825" s="244" t="s">
        <v>89</v>
      </c>
      <c r="N1825" s="244">
        <f t="shared" si="38"/>
        <v>0.5</v>
      </c>
      <c r="R1825" s="301"/>
      <c r="S1825" s="301"/>
      <c r="T1825" s="301"/>
      <c r="U1825" s="301"/>
      <c r="V1825" s="301"/>
      <c r="W1825" s="301"/>
      <c r="X1825" s="301"/>
      <c r="Y1825" s="301"/>
      <c r="Z1825" s="301"/>
      <c r="AA1825" s="301"/>
      <c r="AB1825" s="301"/>
      <c r="AC1825" s="301"/>
      <c r="AD1825" s="301"/>
      <c r="AE1825" s="301"/>
      <c r="AF1825" s="301"/>
      <c r="AG1825" s="301"/>
      <c r="AH1825" s="301"/>
      <c r="AI1825" s="301"/>
    </row>
    <row r="1826" spans="1:35" ht="20.100000000000001" hidden="1" customHeight="1" x14ac:dyDescent="0.2">
      <c r="A1826" s="240">
        <v>924</v>
      </c>
      <c r="B1826" s="309" t="s">
        <v>403</v>
      </c>
      <c r="C1826" s="310" t="s">
        <v>426</v>
      </c>
      <c r="D1826" s="310" t="s">
        <v>438</v>
      </c>
      <c r="E1826" s="309">
        <v>624869.5777020019</v>
      </c>
      <c r="F1826" s="310" t="s">
        <v>883</v>
      </c>
      <c r="G1826" s="244" t="s">
        <v>901</v>
      </c>
      <c r="H1826" s="244" t="s">
        <v>429</v>
      </c>
      <c r="I1826" s="288">
        <v>2</v>
      </c>
      <c r="J1826" s="244" t="s">
        <v>919</v>
      </c>
      <c r="K1826" s="244">
        <v>2</v>
      </c>
      <c r="L1826" s="244">
        <v>1.5</v>
      </c>
      <c r="M1826" s="244" t="s">
        <v>89</v>
      </c>
      <c r="N1826" s="244">
        <f t="shared" si="38"/>
        <v>3</v>
      </c>
      <c r="R1826" s="301"/>
      <c r="S1826" s="301"/>
      <c r="T1826" s="301"/>
      <c r="U1826" s="301"/>
      <c r="V1826" s="301"/>
      <c r="W1826" s="301"/>
      <c r="X1826" s="301"/>
      <c r="Y1826" s="301"/>
      <c r="Z1826" s="301"/>
      <c r="AA1826" s="301"/>
      <c r="AB1826" s="301"/>
      <c r="AC1826" s="301"/>
      <c r="AD1826" s="301"/>
      <c r="AE1826" s="301"/>
      <c r="AF1826" s="301"/>
      <c r="AG1826" s="301"/>
      <c r="AH1826" s="301"/>
      <c r="AI1826" s="301"/>
    </row>
    <row r="1827" spans="1:35" ht="20.100000000000001" hidden="1" customHeight="1" x14ac:dyDescent="0.2">
      <c r="A1827" s="240">
        <v>925</v>
      </c>
      <c r="B1827" s="309" t="s">
        <v>403</v>
      </c>
      <c r="C1827" s="310" t="s">
        <v>426</v>
      </c>
      <c r="D1827" s="310" t="s">
        <v>438</v>
      </c>
      <c r="E1827" s="309">
        <v>624795.50071820419</v>
      </c>
      <c r="F1827" s="310" t="s">
        <v>871</v>
      </c>
      <c r="G1827" s="244" t="s">
        <v>929</v>
      </c>
      <c r="H1827" s="244" t="s">
        <v>429</v>
      </c>
      <c r="I1827" s="288">
        <v>1</v>
      </c>
      <c r="J1827" s="244" t="s">
        <v>919</v>
      </c>
      <c r="K1827" s="244">
        <v>3</v>
      </c>
      <c r="L1827" s="244">
        <v>2</v>
      </c>
      <c r="M1827" s="244" t="s">
        <v>89</v>
      </c>
      <c r="N1827" s="244">
        <f t="shared" si="38"/>
        <v>6</v>
      </c>
      <c r="R1827" s="301"/>
      <c r="S1827" s="301"/>
      <c r="T1827" s="301"/>
      <c r="U1827" s="301"/>
      <c r="V1827" s="301"/>
      <c r="W1827" s="301"/>
      <c r="X1827" s="301"/>
      <c r="Y1827" s="301"/>
      <c r="Z1827" s="301"/>
      <c r="AA1827" s="301"/>
      <c r="AB1827" s="301"/>
      <c r="AC1827" s="301"/>
      <c r="AD1827" s="301"/>
      <c r="AE1827" s="301"/>
      <c r="AF1827" s="301"/>
      <c r="AG1827" s="301"/>
      <c r="AH1827" s="301"/>
      <c r="AI1827" s="301"/>
    </row>
    <row r="1828" spans="1:35" ht="20.100000000000001" hidden="1" customHeight="1" x14ac:dyDescent="0.2">
      <c r="A1828" s="240">
        <v>926</v>
      </c>
      <c r="B1828" s="309" t="s">
        <v>403</v>
      </c>
      <c r="C1828" s="310" t="s">
        <v>426</v>
      </c>
      <c r="D1828" s="310" t="s">
        <v>438</v>
      </c>
      <c r="E1828" s="309">
        <v>624674.01560572477</v>
      </c>
      <c r="F1828" s="310" t="s">
        <v>879</v>
      </c>
      <c r="G1828" s="244" t="s">
        <v>881</v>
      </c>
      <c r="H1828" s="244" t="s">
        <v>429</v>
      </c>
      <c r="I1828" s="288">
        <v>1</v>
      </c>
      <c r="J1828" s="244" t="s">
        <v>919</v>
      </c>
      <c r="K1828" s="244" t="s">
        <v>89</v>
      </c>
      <c r="L1828" s="244" t="s">
        <v>89</v>
      </c>
      <c r="M1828" s="244">
        <v>1</v>
      </c>
      <c r="N1828" s="244">
        <f t="shared" si="38"/>
        <v>0.78539816339744828</v>
      </c>
      <c r="R1828" s="301"/>
      <c r="S1828" s="301"/>
      <c r="T1828" s="301"/>
      <c r="U1828" s="301"/>
      <c r="V1828" s="301"/>
      <c r="W1828" s="301"/>
      <c r="X1828" s="301"/>
      <c r="Y1828" s="301"/>
      <c r="Z1828" s="301"/>
      <c r="AA1828" s="301"/>
      <c r="AB1828" s="301"/>
      <c r="AC1828" s="301"/>
      <c r="AD1828" s="301"/>
      <c r="AE1828" s="301"/>
      <c r="AF1828" s="301"/>
      <c r="AG1828" s="301"/>
      <c r="AH1828" s="301"/>
      <c r="AI1828" s="301"/>
    </row>
    <row r="1829" spans="1:35" ht="20.100000000000001" hidden="1" customHeight="1" x14ac:dyDescent="0.2">
      <c r="A1829" s="240">
        <v>927</v>
      </c>
      <c r="B1829" s="309" t="s">
        <v>403</v>
      </c>
      <c r="C1829" s="310" t="s">
        <v>426</v>
      </c>
      <c r="D1829" s="310" t="s">
        <v>438</v>
      </c>
      <c r="E1829" s="309">
        <v>624613.78860653029</v>
      </c>
      <c r="F1829" s="310" t="s">
        <v>871</v>
      </c>
      <c r="G1829" s="244" t="s">
        <v>929</v>
      </c>
      <c r="H1829" s="244" t="s">
        <v>429</v>
      </c>
      <c r="I1829" s="288">
        <v>2</v>
      </c>
      <c r="J1829" s="244" t="s">
        <v>919</v>
      </c>
      <c r="K1829" s="244">
        <v>3</v>
      </c>
      <c r="L1829" s="244">
        <v>2</v>
      </c>
      <c r="M1829" s="244" t="s">
        <v>89</v>
      </c>
      <c r="N1829" s="244">
        <f t="shared" si="38"/>
        <v>6</v>
      </c>
      <c r="R1829" s="301"/>
      <c r="S1829" s="301"/>
      <c r="T1829" s="301"/>
      <c r="U1829" s="301"/>
      <c r="V1829" s="301"/>
      <c r="W1829" s="301"/>
      <c r="X1829" s="301"/>
      <c r="Y1829" s="301"/>
      <c r="Z1829" s="301"/>
      <c r="AA1829" s="301"/>
      <c r="AB1829" s="301"/>
      <c r="AC1829" s="301"/>
      <c r="AD1829" s="301"/>
      <c r="AE1829" s="301"/>
      <c r="AF1829" s="301"/>
      <c r="AG1829" s="301"/>
      <c r="AH1829" s="301"/>
      <c r="AI1829" s="301"/>
    </row>
    <row r="1830" spans="1:35" ht="20.100000000000001" hidden="1" customHeight="1" x14ac:dyDescent="0.2">
      <c r="A1830" s="240">
        <v>928</v>
      </c>
      <c r="B1830" s="309" t="s">
        <v>403</v>
      </c>
      <c r="C1830" s="310" t="s">
        <v>426</v>
      </c>
      <c r="D1830" s="310" t="s">
        <v>438</v>
      </c>
      <c r="E1830" s="309">
        <v>624366.06538442592</v>
      </c>
      <c r="F1830" s="310" t="s">
        <v>895</v>
      </c>
      <c r="G1830" s="244" t="s">
        <v>1001</v>
      </c>
      <c r="H1830" s="244" t="s">
        <v>429</v>
      </c>
      <c r="I1830" s="288">
        <v>2</v>
      </c>
      <c r="J1830" s="244" t="s">
        <v>919</v>
      </c>
      <c r="K1830" s="244">
        <v>3.5</v>
      </c>
      <c r="L1830" s="244">
        <v>2</v>
      </c>
      <c r="M1830" s="244" t="s">
        <v>89</v>
      </c>
      <c r="N1830" s="244">
        <f t="shared" si="38"/>
        <v>7</v>
      </c>
      <c r="R1830" s="301"/>
      <c r="S1830" s="301"/>
      <c r="T1830" s="301"/>
      <c r="U1830" s="301"/>
      <c r="V1830" s="301"/>
      <c r="W1830" s="301"/>
      <c r="X1830" s="301"/>
      <c r="Y1830" s="301"/>
      <c r="Z1830" s="301"/>
      <c r="AA1830" s="301"/>
      <c r="AB1830" s="301"/>
      <c r="AC1830" s="301"/>
      <c r="AD1830" s="301"/>
      <c r="AE1830" s="301"/>
      <c r="AF1830" s="301"/>
      <c r="AG1830" s="301"/>
      <c r="AH1830" s="301"/>
      <c r="AI1830" s="301"/>
    </row>
    <row r="1831" spans="1:35" ht="20.100000000000001" hidden="1" customHeight="1" x14ac:dyDescent="0.2">
      <c r="A1831" s="240">
        <v>929</v>
      </c>
      <c r="B1831" s="309" t="s">
        <v>403</v>
      </c>
      <c r="C1831" s="310" t="s">
        <v>426</v>
      </c>
      <c r="D1831" s="310" t="s">
        <v>438</v>
      </c>
      <c r="E1831" s="309">
        <v>623897.80229392345</v>
      </c>
      <c r="F1831" s="310" t="s">
        <v>871</v>
      </c>
      <c r="G1831" s="244" t="s">
        <v>960</v>
      </c>
      <c r="H1831" s="244" t="s">
        <v>429</v>
      </c>
      <c r="I1831" s="288">
        <v>1</v>
      </c>
      <c r="J1831" s="244" t="s">
        <v>919</v>
      </c>
      <c r="K1831" s="244">
        <v>1</v>
      </c>
      <c r="L1831" s="244">
        <v>1</v>
      </c>
      <c r="M1831" s="244" t="s">
        <v>89</v>
      </c>
      <c r="N1831" s="244">
        <f t="shared" si="38"/>
        <v>1</v>
      </c>
      <c r="R1831" s="301"/>
      <c r="S1831" s="301"/>
      <c r="T1831" s="301"/>
      <c r="U1831" s="301"/>
      <c r="V1831" s="301"/>
      <c r="W1831" s="301"/>
      <c r="X1831" s="301"/>
      <c r="Y1831" s="301"/>
      <c r="Z1831" s="301"/>
      <c r="AA1831" s="301"/>
      <c r="AB1831" s="301"/>
      <c r="AC1831" s="301"/>
      <c r="AD1831" s="301"/>
      <c r="AE1831" s="301"/>
      <c r="AF1831" s="301"/>
      <c r="AG1831" s="301"/>
      <c r="AH1831" s="301"/>
      <c r="AI1831" s="301"/>
    </row>
    <row r="1832" spans="1:35" ht="20.100000000000001" hidden="1" customHeight="1" x14ac:dyDescent="0.2">
      <c r="A1832" s="240">
        <v>930</v>
      </c>
      <c r="B1832" s="309" t="s">
        <v>403</v>
      </c>
      <c r="C1832" s="310" t="s">
        <v>432</v>
      </c>
      <c r="D1832" s="310" t="s">
        <v>438</v>
      </c>
      <c r="E1832" s="309">
        <v>623790.36538129917</v>
      </c>
      <c r="F1832" s="310" t="s">
        <v>880</v>
      </c>
      <c r="G1832" s="244" t="s">
        <v>915</v>
      </c>
      <c r="H1832" s="244" t="s">
        <v>429</v>
      </c>
      <c r="I1832" s="288">
        <v>1</v>
      </c>
      <c r="J1832" s="244" t="s">
        <v>919</v>
      </c>
      <c r="K1832" s="244">
        <v>0.5</v>
      </c>
      <c r="L1832" s="244">
        <v>0.6</v>
      </c>
      <c r="M1832" s="244" t="s">
        <v>89</v>
      </c>
      <c r="N1832" s="244">
        <f t="shared" si="38"/>
        <v>0.3</v>
      </c>
      <c r="R1832" s="301"/>
      <c r="S1832" s="301"/>
      <c r="T1832" s="301"/>
      <c r="U1832" s="301"/>
      <c r="V1832" s="301"/>
      <c r="W1832" s="301"/>
      <c r="X1832" s="301"/>
      <c r="Y1832" s="301"/>
      <c r="Z1832" s="301"/>
      <c r="AA1832" s="301"/>
      <c r="AB1832" s="301"/>
      <c r="AC1832" s="301"/>
      <c r="AD1832" s="301"/>
      <c r="AE1832" s="301"/>
      <c r="AF1832" s="301"/>
      <c r="AG1832" s="301"/>
      <c r="AH1832" s="301"/>
      <c r="AI1832" s="301"/>
    </row>
    <row r="1833" spans="1:35" ht="20.100000000000001" hidden="1" customHeight="1" x14ac:dyDescent="0.2">
      <c r="A1833" s="240">
        <v>931</v>
      </c>
      <c r="B1833" s="309" t="s">
        <v>403</v>
      </c>
      <c r="C1833" s="310" t="s">
        <v>432</v>
      </c>
      <c r="D1833" s="310" t="s">
        <v>438</v>
      </c>
      <c r="E1833" s="309">
        <v>623787.22627895314</v>
      </c>
      <c r="F1833" s="310" t="s">
        <v>880</v>
      </c>
      <c r="G1833" s="244" t="s">
        <v>915</v>
      </c>
      <c r="H1833" s="244" t="s">
        <v>429</v>
      </c>
      <c r="I1833" s="288">
        <v>1</v>
      </c>
      <c r="J1833" s="244" t="s">
        <v>919</v>
      </c>
      <c r="K1833" s="244">
        <v>0.5</v>
      </c>
      <c r="L1833" s="244">
        <v>0.6</v>
      </c>
      <c r="M1833" s="244" t="s">
        <v>89</v>
      </c>
      <c r="N1833" s="244">
        <f t="shared" si="38"/>
        <v>0.3</v>
      </c>
      <c r="R1833" s="301"/>
      <c r="S1833" s="301"/>
      <c r="T1833" s="301"/>
      <c r="U1833" s="301"/>
      <c r="V1833" s="301"/>
      <c r="W1833" s="301"/>
      <c r="X1833" s="301"/>
      <c r="Y1833" s="301"/>
      <c r="Z1833" s="301"/>
      <c r="AA1833" s="301"/>
      <c r="AB1833" s="301"/>
      <c r="AC1833" s="301"/>
      <c r="AD1833" s="301"/>
      <c r="AE1833" s="301"/>
      <c r="AF1833" s="301"/>
      <c r="AG1833" s="301"/>
      <c r="AH1833" s="301"/>
      <c r="AI1833" s="301"/>
    </row>
    <row r="1834" spans="1:35" ht="20.100000000000001" hidden="1" customHeight="1" x14ac:dyDescent="0.2">
      <c r="A1834" s="240">
        <v>932</v>
      </c>
      <c r="B1834" s="309" t="s">
        <v>403</v>
      </c>
      <c r="C1834" s="310" t="s">
        <v>432</v>
      </c>
      <c r="D1834" s="310" t="s">
        <v>438</v>
      </c>
      <c r="E1834" s="309">
        <v>623784.5140774477</v>
      </c>
      <c r="F1834" s="310" t="s">
        <v>880</v>
      </c>
      <c r="G1834" s="244" t="s">
        <v>915</v>
      </c>
      <c r="H1834" s="244" t="s">
        <v>429</v>
      </c>
      <c r="I1834" s="288">
        <v>1</v>
      </c>
      <c r="J1834" s="244" t="s">
        <v>919</v>
      </c>
      <c r="K1834" s="244">
        <v>0.5</v>
      </c>
      <c r="L1834" s="244">
        <v>0.6</v>
      </c>
      <c r="M1834" s="244" t="s">
        <v>89</v>
      </c>
      <c r="N1834" s="244">
        <f t="shared" si="38"/>
        <v>0.3</v>
      </c>
      <c r="R1834" s="301"/>
      <c r="S1834" s="301"/>
      <c r="T1834" s="301"/>
      <c r="U1834" s="301"/>
      <c r="V1834" s="301"/>
      <c r="W1834" s="301"/>
      <c r="X1834" s="301"/>
      <c r="Y1834" s="301"/>
      <c r="Z1834" s="301"/>
      <c r="AA1834" s="301"/>
      <c r="AB1834" s="301"/>
      <c r="AC1834" s="301"/>
      <c r="AD1834" s="301"/>
      <c r="AE1834" s="301"/>
      <c r="AF1834" s="301"/>
      <c r="AG1834" s="301"/>
      <c r="AH1834" s="301"/>
      <c r="AI1834" s="301"/>
    </row>
    <row r="1835" spans="1:35" ht="20.100000000000001" hidden="1" customHeight="1" x14ac:dyDescent="0.2">
      <c r="A1835" s="240">
        <v>933</v>
      </c>
      <c r="B1835" s="309" t="s">
        <v>403</v>
      </c>
      <c r="C1835" s="310" t="s">
        <v>432</v>
      </c>
      <c r="D1835" s="310" t="s">
        <v>438</v>
      </c>
      <c r="E1835" s="309">
        <v>623765.91561365617</v>
      </c>
      <c r="F1835" s="310" t="s">
        <v>880</v>
      </c>
      <c r="G1835" s="244" t="s">
        <v>915</v>
      </c>
      <c r="H1835" s="244" t="s">
        <v>429</v>
      </c>
      <c r="I1835" s="288">
        <v>1</v>
      </c>
      <c r="J1835" s="244" t="s">
        <v>919</v>
      </c>
      <c r="K1835" s="244">
        <v>0.5</v>
      </c>
      <c r="L1835" s="244">
        <v>0.6</v>
      </c>
      <c r="M1835" s="244" t="s">
        <v>89</v>
      </c>
      <c r="N1835" s="244">
        <f t="shared" si="38"/>
        <v>0.3</v>
      </c>
      <c r="R1835" s="301"/>
      <c r="S1835" s="301"/>
      <c r="T1835" s="301"/>
      <c r="U1835" s="301"/>
      <c r="V1835" s="301"/>
      <c r="W1835" s="301"/>
      <c r="X1835" s="301"/>
      <c r="Y1835" s="301"/>
      <c r="Z1835" s="301"/>
      <c r="AA1835" s="301"/>
      <c r="AB1835" s="301"/>
      <c r="AC1835" s="301"/>
      <c r="AD1835" s="301"/>
      <c r="AE1835" s="301"/>
      <c r="AF1835" s="301"/>
      <c r="AG1835" s="301"/>
      <c r="AH1835" s="301"/>
      <c r="AI1835" s="301"/>
    </row>
    <row r="1836" spans="1:35" ht="20.100000000000001" hidden="1" customHeight="1" x14ac:dyDescent="0.2">
      <c r="A1836" s="240">
        <v>934</v>
      </c>
      <c r="B1836" s="309" t="s">
        <v>403</v>
      </c>
      <c r="C1836" s="310" t="s">
        <v>432</v>
      </c>
      <c r="D1836" s="310" t="s">
        <v>438</v>
      </c>
      <c r="E1836" s="309">
        <v>623765.00403819873</v>
      </c>
      <c r="F1836" s="310" t="s">
        <v>880</v>
      </c>
      <c r="G1836" s="244" t="s">
        <v>915</v>
      </c>
      <c r="H1836" s="244" t="s">
        <v>429</v>
      </c>
      <c r="I1836" s="288">
        <v>1</v>
      </c>
      <c r="J1836" s="244" t="s">
        <v>919</v>
      </c>
      <c r="K1836" s="244">
        <v>0.5</v>
      </c>
      <c r="L1836" s="244">
        <v>0.6</v>
      </c>
      <c r="M1836" s="244" t="s">
        <v>89</v>
      </c>
      <c r="N1836" s="244">
        <f t="shared" si="38"/>
        <v>0.3</v>
      </c>
      <c r="R1836" s="301"/>
      <c r="S1836" s="301"/>
      <c r="T1836" s="301"/>
      <c r="U1836" s="301"/>
      <c r="V1836" s="301"/>
      <c r="W1836" s="301"/>
      <c r="X1836" s="301"/>
      <c r="Y1836" s="301"/>
      <c r="Z1836" s="301"/>
      <c r="AA1836" s="301"/>
      <c r="AB1836" s="301"/>
      <c r="AC1836" s="301"/>
      <c r="AD1836" s="301"/>
      <c r="AE1836" s="301"/>
      <c r="AF1836" s="301"/>
      <c r="AG1836" s="301"/>
      <c r="AH1836" s="301"/>
      <c r="AI1836" s="301"/>
    </row>
    <row r="1837" spans="1:35" ht="20.100000000000001" hidden="1" customHeight="1" x14ac:dyDescent="0.2">
      <c r="A1837" s="240">
        <v>935</v>
      </c>
      <c r="B1837" s="309" t="s">
        <v>403</v>
      </c>
      <c r="C1837" s="310" t="s">
        <v>432</v>
      </c>
      <c r="D1837" s="310" t="s">
        <v>438</v>
      </c>
      <c r="E1837" s="309">
        <v>623756.92542479467</v>
      </c>
      <c r="F1837" s="310" t="s">
        <v>880</v>
      </c>
      <c r="G1837" s="244" t="s">
        <v>915</v>
      </c>
      <c r="H1837" s="244" t="s">
        <v>429</v>
      </c>
      <c r="I1837" s="288">
        <v>1</v>
      </c>
      <c r="J1837" s="244" t="s">
        <v>919</v>
      </c>
      <c r="K1837" s="244">
        <v>0.5</v>
      </c>
      <c r="L1837" s="244">
        <v>0.6</v>
      </c>
      <c r="M1837" s="244" t="s">
        <v>89</v>
      </c>
      <c r="N1837" s="244">
        <f t="shared" si="38"/>
        <v>0.3</v>
      </c>
      <c r="R1837" s="301"/>
      <c r="S1837" s="301"/>
      <c r="T1837" s="301"/>
      <c r="U1837" s="301"/>
      <c r="V1837" s="301"/>
      <c r="W1837" s="301"/>
      <c r="X1837" s="301"/>
      <c r="Y1837" s="301"/>
      <c r="Z1837" s="301"/>
      <c r="AA1837" s="301"/>
      <c r="AB1837" s="301"/>
      <c r="AC1837" s="301"/>
      <c r="AD1837" s="301"/>
      <c r="AE1837" s="301"/>
      <c r="AF1837" s="301"/>
      <c r="AG1837" s="301"/>
      <c r="AH1837" s="301"/>
      <c r="AI1837" s="301"/>
    </row>
    <row r="1838" spans="1:35" ht="20.100000000000001" hidden="1" customHeight="1" x14ac:dyDescent="0.2">
      <c r="A1838" s="240">
        <v>936</v>
      </c>
      <c r="B1838" s="309" t="s">
        <v>403</v>
      </c>
      <c r="C1838" s="310" t="s">
        <v>432</v>
      </c>
      <c r="D1838" s="310" t="s">
        <v>438</v>
      </c>
      <c r="E1838" s="309">
        <v>623748.68211953063</v>
      </c>
      <c r="F1838" s="310" t="s">
        <v>880</v>
      </c>
      <c r="G1838" s="244" t="s">
        <v>915</v>
      </c>
      <c r="H1838" s="244" t="s">
        <v>429</v>
      </c>
      <c r="I1838" s="288">
        <v>1</v>
      </c>
      <c r="J1838" s="244" t="s">
        <v>919</v>
      </c>
      <c r="K1838" s="244">
        <v>0.5</v>
      </c>
      <c r="L1838" s="244">
        <v>0.6</v>
      </c>
      <c r="M1838" s="244" t="s">
        <v>89</v>
      </c>
      <c r="N1838" s="244">
        <f t="shared" si="38"/>
        <v>0.3</v>
      </c>
      <c r="R1838" s="301"/>
      <c r="S1838" s="301"/>
      <c r="T1838" s="301"/>
      <c r="U1838" s="301"/>
      <c r="V1838" s="301"/>
      <c r="W1838" s="301"/>
      <c r="X1838" s="301"/>
      <c r="Y1838" s="301"/>
      <c r="Z1838" s="301"/>
      <c r="AA1838" s="301"/>
      <c r="AB1838" s="301"/>
      <c r="AC1838" s="301"/>
      <c r="AD1838" s="301"/>
      <c r="AE1838" s="301"/>
      <c r="AF1838" s="301"/>
      <c r="AG1838" s="301"/>
      <c r="AH1838" s="301"/>
      <c r="AI1838" s="301"/>
    </row>
    <row r="1839" spans="1:35" ht="20.100000000000001" hidden="1" customHeight="1" x14ac:dyDescent="0.2">
      <c r="A1839" s="240">
        <v>937</v>
      </c>
      <c r="B1839" s="309" t="s">
        <v>403</v>
      </c>
      <c r="C1839" s="310" t="s">
        <v>432</v>
      </c>
      <c r="D1839" s="310" t="s">
        <v>438</v>
      </c>
      <c r="E1839" s="309">
        <v>623732.23147107498</v>
      </c>
      <c r="F1839" s="310" t="s">
        <v>880</v>
      </c>
      <c r="G1839" s="244" t="s">
        <v>915</v>
      </c>
      <c r="H1839" s="244" t="s">
        <v>429</v>
      </c>
      <c r="I1839" s="288">
        <v>1</v>
      </c>
      <c r="J1839" s="244" t="s">
        <v>919</v>
      </c>
      <c r="K1839" s="244">
        <v>0.5</v>
      </c>
      <c r="L1839" s="244">
        <v>0.6</v>
      </c>
      <c r="M1839" s="244" t="s">
        <v>89</v>
      </c>
      <c r="N1839" s="244">
        <f t="shared" si="38"/>
        <v>0.3</v>
      </c>
      <c r="R1839" s="301"/>
      <c r="S1839" s="301"/>
      <c r="T1839" s="301"/>
      <c r="U1839" s="301"/>
      <c r="V1839" s="301"/>
      <c r="W1839" s="301"/>
      <c r="X1839" s="301"/>
      <c r="Y1839" s="301"/>
      <c r="Z1839" s="301"/>
      <c r="AA1839" s="301"/>
      <c r="AB1839" s="301"/>
      <c r="AC1839" s="301"/>
      <c r="AD1839" s="301"/>
      <c r="AE1839" s="301"/>
      <c r="AF1839" s="301"/>
      <c r="AG1839" s="301"/>
      <c r="AH1839" s="301"/>
      <c r="AI1839" s="301"/>
    </row>
    <row r="1840" spans="1:35" ht="20.100000000000001" hidden="1" customHeight="1" x14ac:dyDescent="0.2">
      <c r="A1840" s="240">
        <v>938</v>
      </c>
      <c r="B1840" s="309" t="s">
        <v>403</v>
      </c>
      <c r="C1840" s="310" t="s">
        <v>432</v>
      </c>
      <c r="D1840" s="310" t="s">
        <v>438</v>
      </c>
      <c r="E1840" s="309">
        <v>623731.93792899884</v>
      </c>
      <c r="F1840" s="310" t="s">
        <v>880</v>
      </c>
      <c r="G1840" s="244" t="s">
        <v>915</v>
      </c>
      <c r="H1840" s="244" t="s">
        <v>429</v>
      </c>
      <c r="I1840" s="288">
        <v>1</v>
      </c>
      <c r="J1840" s="244" t="s">
        <v>919</v>
      </c>
      <c r="K1840" s="244">
        <v>0.5</v>
      </c>
      <c r="L1840" s="244">
        <v>0.6</v>
      </c>
      <c r="M1840" s="244" t="s">
        <v>89</v>
      </c>
      <c r="N1840" s="244">
        <f t="shared" si="38"/>
        <v>0.3</v>
      </c>
      <c r="R1840" s="301"/>
      <c r="S1840" s="301"/>
      <c r="T1840" s="301"/>
      <c r="U1840" s="301"/>
      <c r="V1840" s="301"/>
      <c r="W1840" s="301"/>
      <c r="X1840" s="301"/>
      <c r="Y1840" s="301"/>
      <c r="Z1840" s="301"/>
      <c r="AA1840" s="301"/>
      <c r="AB1840" s="301"/>
      <c r="AC1840" s="301"/>
      <c r="AD1840" s="301"/>
      <c r="AE1840" s="301"/>
      <c r="AF1840" s="301"/>
      <c r="AG1840" s="301"/>
      <c r="AH1840" s="301"/>
      <c r="AI1840" s="301"/>
    </row>
    <row r="1841" spans="1:35" ht="20.100000000000001" hidden="1" customHeight="1" x14ac:dyDescent="0.2">
      <c r="A1841" s="240">
        <v>939</v>
      </c>
      <c r="B1841" s="309" t="s">
        <v>403</v>
      </c>
      <c r="C1841" s="310" t="s">
        <v>432</v>
      </c>
      <c r="D1841" s="310" t="s">
        <v>438</v>
      </c>
      <c r="E1841" s="309">
        <v>623723.71717494528</v>
      </c>
      <c r="F1841" s="310" t="s">
        <v>880</v>
      </c>
      <c r="G1841" s="244" t="s">
        <v>915</v>
      </c>
      <c r="H1841" s="244" t="s">
        <v>429</v>
      </c>
      <c r="I1841" s="288">
        <v>1</v>
      </c>
      <c r="J1841" s="244" t="s">
        <v>919</v>
      </c>
      <c r="K1841" s="244">
        <v>0.5</v>
      </c>
      <c r="L1841" s="244">
        <v>0.6</v>
      </c>
      <c r="M1841" s="244" t="s">
        <v>89</v>
      </c>
      <c r="N1841" s="244">
        <f t="shared" si="38"/>
        <v>0.3</v>
      </c>
      <c r="R1841" s="301"/>
      <c r="S1841" s="301"/>
      <c r="T1841" s="301"/>
      <c r="U1841" s="301"/>
      <c r="V1841" s="301"/>
      <c r="W1841" s="301"/>
      <c r="X1841" s="301"/>
      <c r="Y1841" s="301"/>
      <c r="Z1841" s="301"/>
      <c r="AA1841" s="301"/>
      <c r="AB1841" s="301"/>
      <c r="AC1841" s="301"/>
      <c r="AD1841" s="301"/>
      <c r="AE1841" s="301"/>
      <c r="AF1841" s="301"/>
      <c r="AG1841" s="301"/>
      <c r="AH1841" s="301"/>
      <c r="AI1841" s="301"/>
    </row>
    <row r="1842" spans="1:35" ht="20.100000000000001" hidden="1" customHeight="1" x14ac:dyDescent="0.2">
      <c r="A1842" s="240">
        <v>940</v>
      </c>
      <c r="B1842" s="309" t="s">
        <v>403</v>
      </c>
      <c r="C1842" s="310" t="s">
        <v>432</v>
      </c>
      <c r="D1842" s="310" t="s">
        <v>438</v>
      </c>
      <c r="E1842" s="309">
        <v>623713.85110832052</v>
      </c>
      <c r="F1842" s="310" t="s">
        <v>880</v>
      </c>
      <c r="G1842" s="244" t="s">
        <v>915</v>
      </c>
      <c r="H1842" s="244" t="s">
        <v>429</v>
      </c>
      <c r="I1842" s="288">
        <v>1</v>
      </c>
      <c r="J1842" s="244" t="s">
        <v>919</v>
      </c>
      <c r="K1842" s="244">
        <v>0.5</v>
      </c>
      <c r="L1842" s="244">
        <v>0.6</v>
      </c>
      <c r="M1842" s="244" t="s">
        <v>89</v>
      </c>
      <c r="N1842" s="244">
        <f t="shared" si="38"/>
        <v>0.3</v>
      </c>
      <c r="R1842" s="301"/>
      <c r="S1842" s="301"/>
      <c r="T1842" s="301"/>
      <c r="U1842" s="301"/>
      <c r="V1842" s="301"/>
      <c r="W1842" s="301"/>
      <c r="X1842" s="301"/>
      <c r="Y1842" s="301"/>
      <c r="Z1842" s="301"/>
      <c r="AA1842" s="301"/>
      <c r="AB1842" s="301"/>
      <c r="AC1842" s="301"/>
      <c r="AD1842" s="301"/>
      <c r="AE1842" s="301"/>
      <c r="AF1842" s="301"/>
      <c r="AG1842" s="301"/>
      <c r="AH1842" s="301"/>
      <c r="AI1842" s="301"/>
    </row>
    <row r="1843" spans="1:35" ht="20.100000000000001" hidden="1" customHeight="1" x14ac:dyDescent="0.2">
      <c r="A1843" s="240">
        <v>941</v>
      </c>
      <c r="B1843" s="309" t="s">
        <v>403</v>
      </c>
      <c r="C1843" s="310" t="s">
        <v>432</v>
      </c>
      <c r="D1843" s="310" t="s">
        <v>438</v>
      </c>
      <c r="E1843" s="309">
        <v>623710.12536119868</v>
      </c>
      <c r="F1843" s="310" t="s">
        <v>880</v>
      </c>
      <c r="G1843" s="244" t="s">
        <v>915</v>
      </c>
      <c r="H1843" s="244" t="s">
        <v>429</v>
      </c>
      <c r="I1843" s="288">
        <v>1</v>
      </c>
      <c r="J1843" s="244" t="s">
        <v>919</v>
      </c>
      <c r="K1843" s="244">
        <v>0.5</v>
      </c>
      <c r="L1843" s="244">
        <v>0.6</v>
      </c>
      <c r="M1843" s="244" t="s">
        <v>89</v>
      </c>
      <c r="N1843" s="244">
        <f t="shared" si="38"/>
        <v>0.3</v>
      </c>
      <c r="R1843" s="301"/>
      <c r="S1843" s="301"/>
      <c r="T1843" s="301"/>
      <c r="U1843" s="301"/>
      <c r="V1843" s="301"/>
      <c r="W1843" s="301"/>
      <c r="X1843" s="301"/>
      <c r="Y1843" s="301"/>
      <c r="Z1843" s="301"/>
      <c r="AA1843" s="301"/>
      <c r="AB1843" s="301"/>
      <c r="AC1843" s="301"/>
      <c r="AD1843" s="301"/>
      <c r="AE1843" s="301"/>
      <c r="AF1843" s="301"/>
      <c r="AG1843" s="301"/>
      <c r="AH1843" s="301"/>
      <c r="AI1843" s="301"/>
    </row>
    <row r="1844" spans="1:35" ht="20.100000000000001" hidden="1" customHeight="1" x14ac:dyDescent="0.2">
      <c r="A1844" s="240">
        <v>942</v>
      </c>
      <c r="B1844" s="309" t="s">
        <v>403</v>
      </c>
      <c r="C1844" s="310" t="s">
        <v>432</v>
      </c>
      <c r="D1844" s="310" t="s">
        <v>438</v>
      </c>
      <c r="E1844" s="309">
        <v>623681.21246729337</v>
      </c>
      <c r="F1844" s="310" t="s">
        <v>880</v>
      </c>
      <c r="G1844" s="244" t="s">
        <v>915</v>
      </c>
      <c r="H1844" s="244" t="s">
        <v>429</v>
      </c>
      <c r="I1844" s="288">
        <v>1</v>
      </c>
      <c r="J1844" s="244" t="s">
        <v>919</v>
      </c>
      <c r="K1844" s="244">
        <v>0.5</v>
      </c>
      <c r="L1844" s="244">
        <v>0.6</v>
      </c>
      <c r="M1844" s="244" t="s">
        <v>89</v>
      </c>
      <c r="N1844" s="244">
        <f t="shared" si="38"/>
        <v>0.3</v>
      </c>
      <c r="R1844" s="301"/>
      <c r="S1844" s="301"/>
      <c r="T1844" s="301"/>
      <c r="U1844" s="301"/>
      <c r="V1844" s="301"/>
      <c r="W1844" s="301"/>
      <c r="X1844" s="301"/>
      <c r="Y1844" s="301"/>
      <c r="Z1844" s="301"/>
      <c r="AA1844" s="301"/>
      <c r="AB1844" s="301"/>
      <c r="AC1844" s="301"/>
      <c r="AD1844" s="301"/>
      <c r="AE1844" s="301"/>
      <c r="AF1844" s="301"/>
      <c r="AG1844" s="301"/>
      <c r="AH1844" s="301"/>
      <c r="AI1844" s="301"/>
    </row>
    <row r="1845" spans="1:35" ht="20.100000000000001" hidden="1" customHeight="1" x14ac:dyDescent="0.2">
      <c r="A1845" s="240">
        <v>943</v>
      </c>
      <c r="B1845" s="309" t="s">
        <v>403</v>
      </c>
      <c r="C1845" s="310" t="s">
        <v>432</v>
      </c>
      <c r="D1845" s="310" t="s">
        <v>438</v>
      </c>
      <c r="E1845" s="309">
        <v>623678.75822401291</v>
      </c>
      <c r="F1845" s="310" t="s">
        <v>880</v>
      </c>
      <c r="G1845" s="244" t="s">
        <v>915</v>
      </c>
      <c r="H1845" s="244" t="s">
        <v>429</v>
      </c>
      <c r="I1845" s="288">
        <v>1</v>
      </c>
      <c r="J1845" s="244" t="s">
        <v>919</v>
      </c>
      <c r="K1845" s="244">
        <v>0.5</v>
      </c>
      <c r="L1845" s="244">
        <v>0.6</v>
      </c>
      <c r="M1845" s="244" t="s">
        <v>89</v>
      </c>
      <c r="N1845" s="244">
        <f t="shared" si="38"/>
        <v>0.3</v>
      </c>
      <c r="R1845" s="301"/>
      <c r="S1845" s="301"/>
      <c r="T1845" s="301"/>
      <c r="U1845" s="301"/>
      <c r="V1845" s="301"/>
      <c r="W1845" s="301"/>
      <c r="X1845" s="301"/>
      <c r="Y1845" s="301"/>
      <c r="Z1845" s="301"/>
      <c r="AA1845" s="301"/>
      <c r="AB1845" s="301"/>
      <c r="AC1845" s="301"/>
      <c r="AD1845" s="301"/>
      <c r="AE1845" s="301"/>
      <c r="AF1845" s="301"/>
      <c r="AG1845" s="301"/>
      <c r="AH1845" s="301"/>
      <c r="AI1845" s="301"/>
    </row>
    <row r="1846" spans="1:35" ht="20.100000000000001" hidden="1" customHeight="1" x14ac:dyDescent="0.2">
      <c r="A1846" s="240">
        <v>944</v>
      </c>
      <c r="B1846" s="309" t="s">
        <v>403</v>
      </c>
      <c r="C1846" s="310" t="s">
        <v>432</v>
      </c>
      <c r="D1846" s="310" t="s">
        <v>438</v>
      </c>
      <c r="E1846" s="309">
        <v>623674.69430846348</v>
      </c>
      <c r="F1846" s="310" t="s">
        <v>880</v>
      </c>
      <c r="G1846" s="244" t="s">
        <v>915</v>
      </c>
      <c r="H1846" s="244" t="s">
        <v>429</v>
      </c>
      <c r="I1846" s="288">
        <v>1</v>
      </c>
      <c r="J1846" s="244" t="s">
        <v>919</v>
      </c>
      <c r="K1846" s="244">
        <v>0.5</v>
      </c>
      <c r="L1846" s="244">
        <v>0.6</v>
      </c>
      <c r="M1846" s="244" t="s">
        <v>89</v>
      </c>
      <c r="N1846" s="244">
        <f t="shared" si="38"/>
        <v>0.3</v>
      </c>
      <c r="R1846" s="301"/>
      <c r="S1846" s="301"/>
      <c r="T1846" s="301"/>
      <c r="U1846" s="301"/>
      <c r="V1846" s="301"/>
      <c r="W1846" s="301"/>
      <c r="X1846" s="301"/>
      <c r="Y1846" s="301"/>
      <c r="Z1846" s="301"/>
      <c r="AA1846" s="301"/>
      <c r="AB1846" s="301"/>
      <c r="AC1846" s="301"/>
      <c r="AD1846" s="301"/>
      <c r="AE1846" s="301"/>
      <c r="AF1846" s="301"/>
      <c r="AG1846" s="301"/>
      <c r="AH1846" s="301"/>
      <c r="AI1846" s="301"/>
    </row>
    <row r="1847" spans="1:35" ht="20.100000000000001" hidden="1" customHeight="1" x14ac:dyDescent="0.2">
      <c r="A1847" s="240">
        <v>945</v>
      </c>
      <c r="B1847" s="309" t="s">
        <v>403</v>
      </c>
      <c r="C1847" s="310" t="s">
        <v>432</v>
      </c>
      <c r="D1847" s="310" t="s">
        <v>438</v>
      </c>
      <c r="E1847" s="309">
        <v>623672.95152957749</v>
      </c>
      <c r="F1847" s="310" t="s">
        <v>880</v>
      </c>
      <c r="G1847" s="244" t="s">
        <v>915</v>
      </c>
      <c r="H1847" s="244" t="s">
        <v>429</v>
      </c>
      <c r="I1847" s="288">
        <v>1</v>
      </c>
      <c r="J1847" s="244" t="s">
        <v>919</v>
      </c>
      <c r="K1847" s="244">
        <v>0.5</v>
      </c>
      <c r="L1847" s="244">
        <v>0.6</v>
      </c>
      <c r="M1847" s="244" t="s">
        <v>89</v>
      </c>
      <c r="N1847" s="244">
        <f t="shared" si="38"/>
        <v>0.3</v>
      </c>
      <c r="R1847" s="301"/>
      <c r="S1847" s="301"/>
      <c r="T1847" s="301"/>
      <c r="U1847" s="301"/>
      <c r="V1847" s="301"/>
      <c r="W1847" s="301"/>
      <c r="X1847" s="301"/>
      <c r="Y1847" s="301"/>
      <c r="Z1847" s="301"/>
      <c r="AA1847" s="301"/>
      <c r="AB1847" s="301"/>
      <c r="AC1847" s="301"/>
      <c r="AD1847" s="301"/>
      <c r="AE1847" s="301"/>
      <c r="AF1847" s="301"/>
      <c r="AG1847" s="301"/>
      <c r="AH1847" s="301"/>
      <c r="AI1847" s="301"/>
    </row>
    <row r="1848" spans="1:35" ht="20.100000000000001" hidden="1" customHeight="1" x14ac:dyDescent="0.2">
      <c r="A1848" s="240">
        <v>946</v>
      </c>
      <c r="B1848" s="309" t="s">
        <v>403</v>
      </c>
      <c r="C1848" s="310" t="s">
        <v>432</v>
      </c>
      <c r="D1848" s="310" t="s">
        <v>438</v>
      </c>
      <c r="E1848" s="309">
        <v>623665.67780593631</v>
      </c>
      <c r="F1848" s="310" t="s">
        <v>880</v>
      </c>
      <c r="G1848" s="244" t="s">
        <v>915</v>
      </c>
      <c r="H1848" s="244" t="s">
        <v>429</v>
      </c>
      <c r="I1848" s="288">
        <v>1</v>
      </c>
      <c r="J1848" s="244" t="s">
        <v>919</v>
      </c>
      <c r="K1848" s="244">
        <v>0.5</v>
      </c>
      <c r="L1848" s="244">
        <v>0.6</v>
      </c>
      <c r="M1848" s="244" t="s">
        <v>89</v>
      </c>
      <c r="N1848" s="244">
        <f t="shared" si="38"/>
        <v>0.3</v>
      </c>
      <c r="R1848" s="301"/>
      <c r="S1848" s="301"/>
      <c r="T1848" s="301"/>
      <c r="U1848" s="301"/>
      <c r="V1848" s="301"/>
      <c r="W1848" s="301"/>
      <c r="X1848" s="301"/>
      <c r="Y1848" s="301"/>
      <c r="Z1848" s="301"/>
      <c r="AA1848" s="301"/>
      <c r="AB1848" s="301"/>
      <c r="AC1848" s="301"/>
      <c r="AD1848" s="301"/>
      <c r="AE1848" s="301"/>
      <c r="AF1848" s="301"/>
      <c r="AG1848" s="301"/>
      <c r="AH1848" s="301"/>
      <c r="AI1848" s="301"/>
    </row>
    <row r="1849" spans="1:35" ht="20.100000000000001" hidden="1" customHeight="1" x14ac:dyDescent="0.2">
      <c r="A1849" s="240">
        <v>947</v>
      </c>
      <c r="B1849" s="309" t="s">
        <v>403</v>
      </c>
      <c r="C1849" s="310" t="s">
        <v>432</v>
      </c>
      <c r="D1849" s="310" t="s">
        <v>438</v>
      </c>
      <c r="E1849" s="309">
        <v>623651.4460812459</v>
      </c>
      <c r="F1849" s="310" t="s">
        <v>880</v>
      </c>
      <c r="G1849" s="244" t="s">
        <v>915</v>
      </c>
      <c r="H1849" s="244" t="s">
        <v>429</v>
      </c>
      <c r="I1849" s="288">
        <v>1</v>
      </c>
      <c r="J1849" s="244" t="s">
        <v>919</v>
      </c>
      <c r="K1849" s="244">
        <v>0.5</v>
      </c>
      <c r="L1849" s="244">
        <v>0.6</v>
      </c>
      <c r="M1849" s="244" t="s">
        <v>89</v>
      </c>
      <c r="N1849" s="244">
        <f t="shared" si="38"/>
        <v>0.3</v>
      </c>
      <c r="R1849" s="301"/>
      <c r="S1849" s="301"/>
      <c r="T1849" s="301"/>
      <c r="U1849" s="301"/>
      <c r="V1849" s="301"/>
      <c r="W1849" s="301"/>
      <c r="X1849" s="301"/>
      <c r="Y1849" s="301"/>
      <c r="Z1849" s="301"/>
      <c r="AA1849" s="301"/>
      <c r="AB1849" s="301"/>
      <c r="AC1849" s="301"/>
      <c r="AD1849" s="301"/>
      <c r="AE1849" s="301"/>
      <c r="AF1849" s="301"/>
      <c r="AG1849" s="301"/>
      <c r="AH1849" s="301"/>
      <c r="AI1849" s="301"/>
    </row>
    <row r="1850" spans="1:35" ht="20.100000000000001" hidden="1" customHeight="1" x14ac:dyDescent="0.2">
      <c r="A1850" s="240">
        <v>948</v>
      </c>
      <c r="B1850" s="309" t="s">
        <v>403</v>
      </c>
      <c r="C1850" s="310" t="s">
        <v>426</v>
      </c>
      <c r="D1850" s="310" t="s">
        <v>438</v>
      </c>
      <c r="E1850" s="309">
        <v>623190.14516069461</v>
      </c>
      <c r="F1850" s="310" t="s">
        <v>871</v>
      </c>
      <c r="G1850" s="244" t="s">
        <v>929</v>
      </c>
      <c r="H1850" s="244" t="s">
        <v>429</v>
      </c>
      <c r="I1850" s="288">
        <v>2</v>
      </c>
      <c r="J1850" s="244" t="s">
        <v>919</v>
      </c>
      <c r="K1850" s="244">
        <v>3.5</v>
      </c>
      <c r="L1850" s="244">
        <v>2</v>
      </c>
      <c r="M1850" s="244" t="s">
        <v>89</v>
      </c>
      <c r="N1850" s="244">
        <f t="shared" si="38"/>
        <v>7</v>
      </c>
      <c r="R1850" s="301"/>
      <c r="S1850" s="301"/>
      <c r="T1850" s="301"/>
      <c r="U1850" s="301"/>
      <c r="V1850" s="301"/>
      <c r="W1850" s="301"/>
      <c r="X1850" s="301"/>
      <c r="Y1850" s="301"/>
      <c r="Z1850" s="301"/>
      <c r="AA1850" s="301"/>
      <c r="AB1850" s="301"/>
      <c r="AC1850" s="301"/>
      <c r="AD1850" s="301"/>
      <c r="AE1850" s="301"/>
      <c r="AF1850" s="301"/>
      <c r="AG1850" s="301"/>
      <c r="AH1850" s="301"/>
      <c r="AI1850" s="301"/>
    </row>
    <row r="1851" spans="1:35" ht="20.100000000000001" hidden="1" customHeight="1" x14ac:dyDescent="0.2">
      <c r="A1851" s="240">
        <v>949</v>
      </c>
      <c r="B1851" s="309" t="s">
        <v>403</v>
      </c>
      <c r="C1851" s="310" t="s">
        <v>432</v>
      </c>
      <c r="D1851" s="310" t="s">
        <v>438</v>
      </c>
      <c r="E1851" s="309">
        <v>622853.52781877946</v>
      </c>
      <c r="F1851" s="310" t="s">
        <v>880</v>
      </c>
      <c r="G1851" s="244" t="s">
        <v>915</v>
      </c>
      <c r="H1851" s="244" t="s">
        <v>429</v>
      </c>
      <c r="I1851" s="288">
        <v>1</v>
      </c>
      <c r="J1851" s="244" t="s">
        <v>919</v>
      </c>
      <c r="K1851" s="244">
        <v>0.5</v>
      </c>
      <c r="L1851" s="244">
        <v>0.6</v>
      </c>
      <c r="M1851" s="244" t="s">
        <v>89</v>
      </c>
      <c r="N1851" s="244">
        <f t="shared" si="38"/>
        <v>0.3</v>
      </c>
      <c r="R1851" s="301"/>
      <c r="S1851" s="301"/>
      <c r="T1851" s="301"/>
      <c r="U1851" s="301"/>
      <c r="V1851" s="301"/>
      <c r="W1851" s="301"/>
      <c r="X1851" s="301"/>
      <c r="Y1851" s="301"/>
      <c r="Z1851" s="301"/>
      <c r="AA1851" s="301"/>
      <c r="AB1851" s="301"/>
      <c r="AC1851" s="301"/>
      <c r="AD1851" s="301"/>
      <c r="AE1851" s="301"/>
      <c r="AF1851" s="301"/>
      <c r="AG1851" s="301"/>
      <c r="AH1851" s="301"/>
      <c r="AI1851" s="301"/>
    </row>
    <row r="1852" spans="1:35" ht="20.100000000000001" hidden="1" customHeight="1" x14ac:dyDescent="0.2">
      <c r="A1852" s="240">
        <v>950</v>
      </c>
      <c r="B1852" s="309" t="s">
        <v>403</v>
      </c>
      <c r="C1852" s="310" t="s">
        <v>432</v>
      </c>
      <c r="D1852" s="310" t="s">
        <v>438</v>
      </c>
      <c r="E1852" s="309">
        <v>622849.49030815822</v>
      </c>
      <c r="F1852" s="310" t="s">
        <v>880</v>
      </c>
      <c r="G1852" s="244" t="s">
        <v>915</v>
      </c>
      <c r="H1852" s="244" t="s">
        <v>429</v>
      </c>
      <c r="I1852" s="288">
        <v>1</v>
      </c>
      <c r="J1852" s="244" t="s">
        <v>919</v>
      </c>
      <c r="K1852" s="244">
        <v>0.5</v>
      </c>
      <c r="L1852" s="244">
        <v>0.6</v>
      </c>
      <c r="M1852" s="244" t="s">
        <v>89</v>
      </c>
      <c r="N1852" s="244">
        <f t="shared" si="38"/>
        <v>0.3</v>
      </c>
      <c r="R1852" s="301"/>
      <c r="S1852" s="301"/>
      <c r="T1852" s="301"/>
      <c r="U1852" s="301"/>
      <c r="V1852" s="301"/>
      <c r="W1852" s="301"/>
      <c r="X1852" s="301"/>
      <c r="Y1852" s="301"/>
      <c r="Z1852" s="301"/>
      <c r="AA1852" s="301"/>
      <c r="AB1852" s="301"/>
      <c r="AC1852" s="301"/>
      <c r="AD1852" s="301"/>
      <c r="AE1852" s="301"/>
      <c r="AF1852" s="301"/>
      <c r="AG1852" s="301"/>
      <c r="AH1852" s="301"/>
      <c r="AI1852" s="301"/>
    </row>
    <row r="1853" spans="1:35" ht="20.100000000000001" hidden="1" customHeight="1" x14ac:dyDescent="0.2">
      <c r="A1853" s="240">
        <v>951</v>
      </c>
      <c r="B1853" s="309" t="s">
        <v>403</v>
      </c>
      <c r="C1853" s="310" t="s">
        <v>432</v>
      </c>
      <c r="D1853" s="310" t="s">
        <v>438</v>
      </c>
      <c r="E1853" s="309">
        <v>622844.16417400667</v>
      </c>
      <c r="F1853" s="310" t="s">
        <v>880</v>
      </c>
      <c r="G1853" s="244" t="s">
        <v>915</v>
      </c>
      <c r="H1853" s="244" t="s">
        <v>429</v>
      </c>
      <c r="I1853" s="288">
        <v>1</v>
      </c>
      <c r="J1853" s="244" t="s">
        <v>919</v>
      </c>
      <c r="K1853" s="244">
        <v>0.5</v>
      </c>
      <c r="L1853" s="244">
        <v>0.6</v>
      </c>
      <c r="M1853" s="244" t="s">
        <v>89</v>
      </c>
      <c r="N1853" s="244">
        <f t="shared" si="38"/>
        <v>0.3</v>
      </c>
      <c r="R1853" s="301"/>
      <c r="S1853" s="301"/>
      <c r="T1853" s="301"/>
      <c r="U1853" s="301"/>
      <c r="V1853" s="301"/>
      <c r="W1853" s="301"/>
      <c r="X1853" s="301"/>
      <c r="Y1853" s="301"/>
      <c r="Z1853" s="301"/>
      <c r="AA1853" s="301"/>
      <c r="AB1853" s="301"/>
      <c r="AC1853" s="301"/>
      <c r="AD1853" s="301"/>
      <c r="AE1853" s="301"/>
      <c r="AF1853" s="301"/>
      <c r="AG1853" s="301"/>
      <c r="AH1853" s="301"/>
      <c r="AI1853" s="301"/>
    </row>
    <row r="1854" spans="1:35" ht="20.100000000000001" hidden="1" customHeight="1" x14ac:dyDescent="0.2">
      <c r="A1854" s="240">
        <v>952</v>
      </c>
      <c r="B1854" s="309" t="s">
        <v>403</v>
      </c>
      <c r="C1854" s="310" t="s">
        <v>432</v>
      </c>
      <c r="D1854" s="310" t="s">
        <v>438</v>
      </c>
      <c r="E1854" s="309">
        <v>622839.69967880903</v>
      </c>
      <c r="F1854" s="310" t="s">
        <v>880</v>
      </c>
      <c r="G1854" s="244" t="s">
        <v>915</v>
      </c>
      <c r="H1854" s="244" t="s">
        <v>429</v>
      </c>
      <c r="I1854" s="288">
        <v>1</v>
      </c>
      <c r="J1854" s="244" t="s">
        <v>919</v>
      </c>
      <c r="K1854" s="244">
        <v>0.5</v>
      </c>
      <c r="L1854" s="244">
        <v>0.6</v>
      </c>
      <c r="M1854" s="244" t="s">
        <v>89</v>
      </c>
      <c r="N1854" s="244">
        <f t="shared" si="38"/>
        <v>0.3</v>
      </c>
      <c r="R1854" s="301"/>
      <c r="S1854" s="301"/>
      <c r="T1854" s="301"/>
      <c r="U1854" s="301"/>
      <c r="V1854" s="301"/>
      <c r="W1854" s="301"/>
      <c r="X1854" s="301"/>
      <c r="Y1854" s="301"/>
      <c r="Z1854" s="301"/>
      <c r="AA1854" s="301"/>
      <c r="AB1854" s="301"/>
      <c r="AC1854" s="301"/>
      <c r="AD1854" s="301"/>
      <c r="AE1854" s="301"/>
      <c r="AF1854" s="301"/>
      <c r="AG1854" s="301"/>
      <c r="AH1854" s="301"/>
      <c r="AI1854" s="301"/>
    </row>
    <row r="1855" spans="1:35" ht="20.100000000000001" hidden="1" customHeight="1" x14ac:dyDescent="0.2">
      <c r="A1855" s="240">
        <v>953</v>
      </c>
      <c r="B1855" s="309" t="s">
        <v>403</v>
      </c>
      <c r="C1855" s="310" t="s">
        <v>432</v>
      </c>
      <c r="D1855" s="310" t="s">
        <v>438</v>
      </c>
      <c r="E1855" s="309">
        <v>622834.32883080712</v>
      </c>
      <c r="F1855" s="310" t="s">
        <v>880</v>
      </c>
      <c r="G1855" s="244" t="s">
        <v>915</v>
      </c>
      <c r="H1855" s="244" t="s">
        <v>429</v>
      </c>
      <c r="I1855" s="288">
        <v>1</v>
      </c>
      <c r="J1855" s="244" t="s">
        <v>919</v>
      </c>
      <c r="K1855" s="244">
        <v>0.5</v>
      </c>
      <c r="L1855" s="244">
        <v>0.6</v>
      </c>
      <c r="M1855" s="244" t="s">
        <v>89</v>
      </c>
      <c r="N1855" s="244">
        <f t="shared" si="38"/>
        <v>0.3</v>
      </c>
      <c r="R1855" s="301"/>
      <c r="S1855" s="301"/>
      <c r="T1855" s="301"/>
      <c r="U1855" s="301"/>
      <c r="V1855" s="301"/>
      <c r="W1855" s="301"/>
      <c r="X1855" s="301"/>
      <c r="Y1855" s="301"/>
      <c r="Z1855" s="301"/>
      <c r="AA1855" s="301"/>
      <c r="AB1855" s="301"/>
      <c r="AC1855" s="301"/>
      <c r="AD1855" s="301"/>
      <c r="AE1855" s="301"/>
      <c r="AF1855" s="301"/>
      <c r="AG1855" s="301"/>
      <c r="AH1855" s="301"/>
      <c r="AI1855" s="301"/>
    </row>
    <row r="1856" spans="1:35" ht="20.100000000000001" hidden="1" customHeight="1" x14ac:dyDescent="0.2">
      <c r="A1856" s="240">
        <v>954</v>
      </c>
      <c r="B1856" s="309" t="s">
        <v>403</v>
      </c>
      <c r="C1856" s="310" t="s">
        <v>432</v>
      </c>
      <c r="D1856" s="310" t="s">
        <v>438</v>
      </c>
      <c r="E1856" s="309">
        <v>622826.67689808516</v>
      </c>
      <c r="F1856" s="310" t="s">
        <v>880</v>
      </c>
      <c r="G1856" s="244" t="s">
        <v>915</v>
      </c>
      <c r="H1856" s="244" t="s">
        <v>429</v>
      </c>
      <c r="I1856" s="288">
        <v>1</v>
      </c>
      <c r="J1856" s="244" t="s">
        <v>919</v>
      </c>
      <c r="K1856" s="244">
        <v>0.5</v>
      </c>
      <c r="L1856" s="244">
        <v>0.6</v>
      </c>
      <c r="M1856" s="244" t="s">
        <v>89</v>
      </c>
      <c r="N1856" s="244">
        <f t="shared" si="38"/>
        <v>0.3</v>
      </c>
      <c r="R1856" s="301"/>
      <c r="S1856" s="301"/>
      <c r="T1856" s="301"/>
      <c r="U1856" s="301"/>
      <c r="V1856" s="301"/>
      <c r="W1856" s="301"/>
      <c r="X1856" s="301"/>
      <c r="Y1856" s="301"/>
      <c r="Z1856" s="301"/>
      <c r="AA1856" s="301"/>
      <c r="AB1856" s="301"/>
      <c r="AC1856" s="301"/>
      <c r="AD1856" s="301"/>
      <c r="AE1856" s="301"/>
      <c r="AF1856" s="301"/>
      <c r="AG1856" s="301"/>
      <c r="AH1856" s="301"/>
      <c r="AI1856" s="301"/>
    </row>
    <row r="1857" spans="1:35" ht="20.100000000000001" hidden="1" customHeight="1" x14ac:dyDescent="0.2">
      <c r="A1857" s="240">
        <v>955</v>
      </c>
      <c r="B1857" s="309" t="s">
        <v>403</v>
      </c>
      <c r="C1857" s="310" t="s">
        <v>432</v>
      </c>
      <c r="D1857" s="310" t="s">
        <v>438</v>
      </c>
      <c r="E1857" s="309">
        <v>622821.27052926878</v>
      </c>
      <c r="F1857" s="310" t="s">
        <v>880</v>
      </c>
      <c r="G1857" s="244" t="s">
        <v>915</v>
      </c>
      <c r="H1857" s="244" t="s">
        <v>429</v>
      </c>
      <c r="I1857" s="288">
        <v>1</v>
      </c>
      <c r="J1857" s="244" t="s">
        <v>919</v>
      </c>
      <c r="K1857" s="244">
        <v>0.5</v>
      </c>
      <c r="L1857" s="244">
        <v>0.6</v>
      </c>
      <c r="M1857" s="244" t="s">
        <v>89</v>
      </c>
      <c r="N1857" s="244">
        <f t="shared" si="38"/>
        <v>0.3</v>
      </c>
      <c r="R1857" s="301"/>
      <c r="S1857" s="301"/>
      <c r="T1857" s="301"/>
      <c r="U1857" s="301"/>
      <c r="V1857" s="301"/>
      <c r="W1857" s="301"/>
      <c r="X1857" s="301"/>
      <c r="Y1857" s="301"/>
      <c r="Z1857" s="301"/>
      <c r="AA1857" s="301"/>
      <c r="AB1857" s="301"/>
      <c r="AC1857" s="301"/>
      <c r="AD1857" s="301"/>
      <c r="AE1857" s="301"/>
      <c r="AF1857" s="301"/>
      <c r="AG1857" s="301"/>
      <c r="AH1857" s="301"/>
      <c r="AI1857" s="301"/>
    </row>
    <row r="1858" spans="1:35" ht="20.100000000000001" hidden="1" customHeight="1" x14ac:dyDescent="0.2">
      <c r="A1858" s="240">
        <v>956</v>
      </c>
      <c r="B1858" s="309" t="s">
        <v>403</v>
      </c>
      <c r="C1858" s="310" t="s">
        <v>432</v>
      </c>
      <c r="D1858" s="310" t="s">
        <v>438</v>
      </c>
      <c r="E1858" s="309">
        <v>622814.17431655573</v>
      </c>
      <c r="F1858" s="310" t="s">
        <v>880</v>
      </c>
      <c r="G1858" s="244" t="s">
        <v>915</v>
      </c>
      <c r="H1858" s="244" t="s">
        <v>429</v>
      </c>
      <c r="I1858" s="288">
        <v>1</v>
      </c>
      <c r="J1858" s="244" t="s">
        <v>919</v>
      </c>
      <c r="K1858" s="244">
        <v>0.5</v>
      </c>
      <c r="L1858" s="244">
        <v>0.6</v>
      </c>
      <c r="M1858" s="244" t="s">
        <v>89</v>
      </c>
      <c r="N1858" s="244">
        <f t="shared" si="38"/>
        <v>0.3</v>
      </c>
      <c r="R1858" s="301"/>
      <c r="S1858" s="301"/>
      <c r="T1858" s="301"/>
      <c r="U1858" s="301"/>
      <c r="V1858" s="301"/>
      <c r="W1858" s="301"/>
      <c r="X1858" s="301"/>
      <c r="Y1858" s="301"/>
      <c r="Z1858" s="301"/>
      <c r="AA1858" s="301"/>
      <c r="AB1858" s="301"/>
      <c r="AC1858" s="301"/>
      <c r="AD1858" s="301"/>
      <c r="AE1858" s="301"/>
      <c r="AF1858" s="301"/>
      <c r="AG1858" s="301"/>
      <c r="AH1858" s="301"/>
      <c r="AI1858" s="301"/>
    </row>
    <row r="1859" spans="1:35" ht="20.100000000000001" hidden="1" customHeight="1" x14ac:dyDescent="0.2">
      <c r="A1859" s="240">
        <v>957</v>
      </c>
      <c r="B1859" s="309" t="s">
        <v>403</v>
      </c>
      <c r="C1859" s="310" t="s">
        <v>432</v>
      </c>
      <c r="D1859" s="310" t="s">
        <v>438</v>
      </c>
      <c r="E1859" s="309">
        <v>622797.32826123992</v>
      </c>
      <c r="F1859" s="310" t="s">
        <v>880</v>
      </c>
      <c r="G1859" s="244" t="s">
        <v>915</v>
      </c>
      <c r="H1859" s="244" t="s">
        <v>429</v>
      </c>
      <c r="I1859" s="288">
        <v>1</v>
      </c>
      <c r="J1859" s="244" t="s">
        <v>919</v>
      </c>
      <c r="K1859" s="244">
        <v>0.5</v>
      </c>
      <c r="L1859" s="244">
        <v>0.6</v>
      </c>
      <c r="M1859" s="244" t="s">
        <v>89</v>
      </c>
      <c r="N1859" s="244">
        <f t="shared" si="38"/>
        <v>0.3</v>
      </c>
      <c r="R1859" s="301"/>
      <c r="S1859" s="301"/>
      <c r="T1859" s="301"/>
      <c r="U1859" s="301"/>
      <c r="V1859" s="301"/>
      <c r="W1859" s="301"/>
      <c r="X1859" s="301"/>
      <c r="Y1859" s="301"/>
      <c r="Z1859" s="301"/>
      <c r="AA1859" s="301"/>
      <c r="AB1859" s="301"/>
      <c r="AC1859" s="301"/>
      <c r="AD1859" s="301"/>
      <c r="AE1859" s="301"/>
      <c r="AF1859" s="301"/>
      <c r="AG1859" s="301"/>
      <c r="AH1859" s="301"/>
      <c r="AI1859" s="301"/>
    </row>
    <row r="1860" spans="1:35" ht="20.100000000000001" hidden="1" customHeight="1" x14ac:dyDescent="0.2">
      <c r="A1860" s="240">
        <v>958</v>
      </c>
      <c r="B1860" s="309" t="s">
        <v>403</v>
      </c>
      <c r="C1860" s="310" t="s">
        <v>432</v>
      </c>
      <c r="D1860" s="310" t="s">
        <v>438</v>
      </c>
      <c r="E1860" s="309">
        <v>622795.66999411839</v>
      </c>
      <c r="F1860" s="310" t="s">
        <v>880</v>
      </c>
      <c r="G1860" s="244" t="s">
        <v>915</v>
      </c>
      <c r="H1860" s="244" t="s">
        <v>429</v>
      </c>
      <c r="I1860" s="288">
        <v>1</v>
      </c>
      <c r="J1860" s="244" t="s">
        <v>919</v>
      </c>
      <c r="K1860" s="244">
        <v>0.5</v>
      </c>
      <c r="L1860" s="244">
        <v>0.6</v>
      </c>
      <c r="M1860" s="244" t="s">
        <v>89</v>
      </c>
      <c r="N1860" s="244">
        <f t="shared" si="38"/>
        <v>0.3</v>
      </c>
      <c r="R1860" s="301"/>
      <c r="S1860" s="301"/>
      <c r="T1860" s="301"/>
      <c r="U1860" s="301"/>
      <c r="V1860" s="301"/>
      <c r="W1860" s="301"/>
      <c r="X1860" s="301"/>
      <c r="Y1860" s="301"/>
      <c r="Z1860" s="301"/>
      <c r="AA1860" s="301"/>
      <c r="AB1860" s="301"/>
      <c r="AC1860" s="301"/>
      <c r="AD1860" s="301"/>
      <c r="AE1860" s="301"/>
      <c r="AF1860" s="301"/>
      <c r="AG1860" s="301"/>
      <c r="AH1860" s="301"/>
      <c r="AI1860" s="301"/>
    </row>
    <row r="1861" spans="1:35" ht="20.100000000000001" hidden="1" customHeight="1" x14ac:dyDescent="0.2">
      <c r="A1861" s="240">
        <v>959</v>
      </c>
      <c r="B1861" s="309" t="s">
        <v>403</v>
      </c>
      <c r="C1861" s="310" t="s">
        <v>432</v>
      </c>
      <c r="D1861" s="310" t="s">
        <v>438</v>
      </c>
      <c r="E1861" s="309">
        <v>622793.18891970511</v>
      </c>
      <c r="F1861" s="310" t="s">
        <v>880</v>
      </c>
      <c r="G1861" s="244" t="s">
        <v>915</v>
      </c>
      <c r="H1861" s="244" t="s">
        <v>429</v>
      </c>
      <c r="I1861" s="288">
        <v>1</v>
      </c>
      <c r="J1861" s="244" t="s">
        <v>919</v>
      </c>
      <c r="K1861" s="244">
        <v>0.5</v>
      </c>
      <c r="L1861" s="244">
        <v>0.6</v>
      </c>
      <c r="M1861" s="244" t="s">
        <v>89</v>
      </c>
      <c r="N1861" s="244">
        <f t="shared" si="38"/>
        <v>0.3</v>
      </c>
      <c r="R1861" s="301"/>
      <c r="S1861" s="301"/>
      <c r="T1861" s="301"/>
      <c r="U1861" s="301"/>
      <c r="V1861" s="301"/>
      <c r="W1861" s="301"/>
      <c r="X1861" s="301"/>
      <c r="Y1861" s="301"/>
      <c r="Z1861" s="301"/>
      <c r="AA1861" s="301"/>
      <c r="AB1861" s="301"/>
      <c r="AC1861" s="301"/>
      <c r="AD1861" s="301"/>
      <c r="AE1861" s="301"/>
      <c r="AF1861" s="301"/>
      <c r="AG1861" s="301"/>
      <c r="AH1861" s="301"/>
      <c r="AI1861" s="301"/>
    </row>
    <row r="1862" spans="1:35" ht="20.100000000000001" hidden="1" customHeight="1" x14ac:dyDescent="0.2">
      <c r="A1862" s="240">
        <v>960</v>
      </c>
      <c r="B1862" s="309" t="s">
        <v>403</v>
      </c>
      <c r="C1862" s="310" t="s">
        <v>432</v>
      </c>
      <c r="D1862" s="310" t="s">
        <v>438</v>
      </c>
      <c r="E1862" s="309">
        <v>622776.10736329015</v>
      </c>
      <c r="F1862" s="310" t="s">
        <v>880</v>
      </c>
      <c r="G1862" s="244" t="s">
        <v>915</v>
      </c>
      <c r="H1862" s="244" t="s">
        <v>429</v>
      </c>
      <c r="I1862" s="288">
        <v>1</v>
      </c>
      <c r="J1862" s="244" t="s">
        <v>919</v>
      </c>
      <c r="K1862" s="244">
        <v>0.5</v>
      </c>
      <c r="L1862" s="244">
        <v>0.6</v>
      </c>
      <c r="M1862" s="244" t="s">
        <v>89</v>
      </c>
      <c r="N1862" s="244">
        <f t="shared" si="38"/>
        <v>0.3</v>
      </c>
      <c r="R1862" s="301"/>
      <c r="S1862" s="301"/>
      <c r="T1862" s="301"/>
      <c r="U1862" s="301"/>
      <c r="V1862" s="301"/>
      <c r="W1862" s="301"/>
      <c r="X1862" s="301"/>
      <c r="Y1862" s="301"/>
      <c r="Z1862" s="301"/>
      <c r="AA1862" s="301"/>
      <c r="AB1862" s="301"/>
      <c r="AC1862" s="301"/>
      <c r="AD1862" s="301"/>
      <c r="AE1862" s="301"/>
      <c r="AF1862" s="301"/>
      <c r="AG1862" s="301"/>
      <c r="AH1862" s="301"/>
      <c r="AI1862" s="301"/>
    </row>
    <row r="1863" spans="1:35" ht="20.100000000000001" hidden="1" customHeight="1" x14ac:dyDescent="0.2">
      <c r="A1863" s="240">
        <v>961</v>
      </c>
      <c r="B1863" s="309" t="s">
        <v>403</v>
      </c>
      <c r="C1863" s="310" t="s">
        <v>432</v>
      </c>
      <c r="D1863" s="310" t="s">
        <v>438</v>
      </c>
      <c r="E1863" s="309">
        <v>622764.3652888519</v>
      </c>
      <c r="F1863" s="310" t="s">
        <v>880</v>
      </c>
      <c r="G1863" s="244" t="s">
        <v>915</v>
      </c>
      <c r="H1863" s="244" t="s">
        <v>429</v>
      </c>
      <c r="I1863" s="288">
        <v>1</v>
      </c>
      <c r="J1863" s="244" t="s">
        <v>919</v>
      </c>
      <c r="K1863" s="244">
        <v>0.5</v>
      </c>
      <c r="L1863" s="244">
        <v>0.6</v>
      </c>
      <c r="M1863" s="244" t="s">
        <v>89</v>
      </c>
      <c r="N1863" s="244">
        <f t="shared" si="38"/>
        <v>0.3</v>
      </c>
      <c r="R1863" s="301"/>
      <c r="S1863" s="301"/>
      <c r="T1863" s="301"/>
      <c r="U1863" s="301"/>
      <c r="V1863" s="301"/>
      <c r="W1863" s="301"/>
      <c r="X1863" s="301"/>
      <c r="Y1863" s="301"/>
      <c r="Z1863" s="301"/>
      <c r="AA1863" s="301"/>
      <c r="AB1863" s="301"/>
      <c r="AC1863" s="301"/>
      <c r="AD1863" s="301"/>
      <c r="AE1863" s="301"/>
      <c r="AF1863" s="301"/>
      <c r="AG1863" s="301"/>
      <c r="AH1863" s="301"/>
      <c r="AI1863" s="301"/>
    </row>
    <row r="1864" spans="1:35" ht="20.100000000000001" hidden="1" customHeight="1" x14ac:dyDescent="0.2">
      <c r="A1864" s="240">
        <v>962</v>
      </c>
      <c r="B1864" s="309" t="s">
        <v>403</v>
      </c>
      <c r="C1864" s="310" t="s">
        <v>432</v>
      </c>
      <c r="D1864" s="310" t="s">
        <v>438</v>
      </c>
      <c r="E1864" s="309">
        <v>622762.19576154277</v>
      </c>
      <c r="F1864" s="310" t="s">
        <v>880</v>
      </c>
      <c r="G1864" s="244" t="s">
        <v>915</v>
      </c>
      <c r="H1864" s="244" t="s">
        <v>429</v>
      </c>
      <c r="I1864" s="288">
        <v>1</v>
      </c>
      <c r="J1864" s="244" t="s">
        <v>919</v>
      </c>
      <c r="K1864" s="244">
        <v>0.5</v>
      </c>
      <c r="L1864" s="244">
        <v>0.6</v>
      </c>
      <c r="M1864" s="244" t="s">
        <v>89</v>
      </c>
      <c r="N1864" s="244">
        <f t="shared" si="38"/>
        <v>0.3</v>
      </c>
      <c r="R1864" s="301"/>
      <c r="S1864" s="301"/>
      <c r="T1864" s="301"/>
      <c r="U1864" s="301"/>
      <c r="V1864" s="301"/>
      <c r="W1864" s="301"/>
      <c r="X1864" s="301"/>
      <c r="Y1864" s="301"/>
      <c r="Z1864" s="301"/>
      <c r="AA1864" s="301"/>
      <c r="AB1864" s="301"/>
      <c r="AC1864" s="301"/>
      <c r="AD1864" s="301"/>
      <c r="AE1864" s="301"/>
      <c r="AF1864" s="301"/>
      <c r="AG1864" s="301"/>
      <c r="AH1864" s="301"/>
      <c r="AI1864" s="301"/>
    </row>
    <row r="1865" spans="1:35" ht="20.100000000000001" hidden="1" customHeight="1" x14ac:dyDescent="0.2">
      <c r="A1865" s="240">
        <v>963</v>
      </c>
      <c r="B1865" s="309" t="s">
        <v>403</v>
      </c>
      <c r="C1865" s="310" t="s">
        <v>432</v>
      </c>
      <c r="D1865" s="310" t="s">
        <v>438</v>
      </c>
      <c r="E1865" s="309">
        <v>622751.96108531998</v>
      </c>
      <c r="F1865" s="310" t="s">
        <v>880</v>
      </c>
      <c r="G1865" s="244" t="s">
        <v>915</v>
      </c>
      <c r="H1865" s="244" t="s">
        <v>429</v>
      </c>
      <c r="I1865" s="288">
        <v>1</v>
      </c>
      <c r="J1865" s="244" t="s">
        <v>919</v>
      </c>
      <c r="K1865" s="244">
        <v>0.5</v>
      </c>
      <c r="L1865" s="244">
        <v>0.6</v>
      </c>
      <c r="M1865" s="244" t="s">
        <v>89</v>
      </c>
      <c r="N1865" s="244">
        <f t="shared" si="38"/>
        <v>0.3</v>
      </c>
      <c r="R1865" s="301"/>
      <c r="S1865" s="301"/>
      <c r="T1865" s="301"/>
      <c r="U1865" s="301"/>
      <c r="V1865" s="301"/>
      <c r="W1865" s="301"/>
      <c r="X1865" s="301"/>
      <c r="Y1865" s="301"/>
      <c r="Z1865" s="301"/>
      <c r="AA1865" s="301"/>
      <c r="AB1865" s="301"/>
      <c r="AC1865" s="301"/>
      <c r="AD1865" s="301"/>
      <c r="AE1865" s="301"/>
      <c r="AF1865" s="301"/>
      <c r="AG1865" s="301"/>
      <c r="AH1865" s="301"/>
      <c r="AI1865" s="301"/>
    </row>
    <row r="1866" spans="1:35" ht="20.100000000000001" hidden="1" customHeight="1" x14ac:dyDescent="0.2">
      <c r="A1866" s="240">
        <v>964</v>
      </c>
      <c r="B1866" s="309" t="s">
        <v>403</v>
      </c>
      <c r="C1866" s="310" t="s">
        <v>432</v>
      </c>
      <c r="D1866" s="310" t="s">
        <v>438</v>
      </c>
      <c r="E1866" s="309">
        <v>622738.42327818973</v>
      </c>
      <c r="F1866" s="310" t="s">
        <v>880</v>
      </c>
      <c r="G1866" s="244" t="s">
        <v>915</v>
      </c>
      <c r="H1866" s="244" t="s">
        <v>429</v>
      </c>
      <c r="I1866" s="288">
        <v>1</v>
      </c>
      <c r="J1866" s="244" t="s">
        <v>919</v>
      </c>
      <c r="K1866" s="244">
        <v>0.5</v>
      </c>
      <c r="L1866" s="244">
        <v>0.6</v>
      </c>
      <c r="M1866" s="244" t="s">
        <v>89</v>
      </c>
      <c r="N1866" s="244">
        <f t="shared" ref="N1866:N1929" si="39">IF(M1866="",K1866*L1866,IF(G1866="R-1",K1866*L1866,IF(LEFT(G1866,1)="R",PI()*((M1866^2)/4),K1866*L1866)))</f>
        <v>0.3</v>
      </c>
      <c r="R1866" s="301"/>
      <c r="S1866" s="301"/>
      <c r="T1866" s="301"/>
      <c r="U1866" s="301"/>
      <c r="V1866" s="301"/>
      <c r="W1866" s="301"/>
      <c r="X1866" s="301"/>
      <c r="Y1866" s="301"/>
      <c r="Z1866" s="301"/>
      <c r="AA1866" s="301"/>
      <c r="AB1866" s="301"/>
      <c r="AC1866" s="301"/>
      <c r="AD1866" s="301"/>
      <c r="AE1866" s="301"/>
      <c r="AF1866" s="301"/>
      <c r="AG1866" s="301"/>
      <c r="AH1866" s="301"/>
      <c r="AI1866" s="301"/>
    </row>
    <row r="1867" spans="1:35" ht="20.100000000000001" hidden="1" customHeight="1" x14ac:dyDescent="0.2">
      <c r="A1867" s="240">
        <v>965</v>
      </c>
      <c r="B1867" s="309" t="s">
        <v>403</v>
      </c>
      <c r="C1867" s="310" t="s">
        <v>432</v>
      </c>
      <c r="D1867" s="310" t="s">
        <v>438</v>
      </c>
      <c r="E1867" s="309">
        <v>622733.40368676616</v>
      </c>
      <c r="F1867" s="310" t="s">
        <v>880</v>
      </c>
      <c r="G1867" s="244" t="s">
        <v>915</v>
      </c>
      <c r="H1867" s="244" t="s">
        <v>429</v>
      </c>
      <c r="I1867" s="288">
        <v>1</v>
      </c>
      <c r="J1867" s="244" t="s">
        <v>919</v>
      </c>
      <c r="K1867" s="244">
        <v>0.5</v>
      </c>
      <c r="L1867" s="244">
        <v>0.6</v>
      </c>
      <c r="M1867" s="244" t="s">
        <v>89</v>
      </c>
      <c r="N1867" s="244">
        <f t="shared" si="39"/>
        <v>0.3</v>
      </c>
      <c r="R1867" s="301"/>
      <c r="S1867" s="301"/>
      <c r="T1867" s="301"/>
      <c r="U1867" s="301"/>
      <c r="V1867" s="301"/>
      <c r="W1867" s="301"/>
      <c r="X1867" s="301"/>
      <c r="Y1867" s="301"/>
      <c r="Z1867" s="301"/>
      <c r="AA1867" s="301"/>
      <c r="AB1867" s="301"/>
      <c r="AC1867" s="301"/>
      <c r="AD1867" s="301"/>
      <c r="AE1867" s="301"/>
      <c r="AF1867" s="301"/>
      <c r="AG1867" s="301"/>
      <c r="AH1867" s="301"/>
      <c r="AI1867" s="301"/>
    </row>
    <row r="1868" spans="1:35" ht="20.100000000000001" hidden="1" customHeight="1" x14ac:dyDescent="0.2">
      <c r="A1868" s="240">
        <v>966</v>
      </c>
      <c r="B1868" s="309" t="s">
        <v>403</v>
      </c>
      <c r="C1868" s="310" t="s">
        <v>432</v>
      </c>
      <c r="D1868" s="310" t="s">
        <v>438</v>
      </c>
      <c r="E1868" s="309">
        <v>622724.94306419219</v>
      </c>
      <c r="F1868" s="310" t="s">
        <v>880</v>
      </c>
      <c r="G1868" s="244" t="s">
        <v>915</v>
      </c>
      <c r="H1868" s="244" t="s">
        <v>429</v>
      </c>
      <c r="I1868" s="288">
        <v>1</v>
      </c>
      <c r="J1868" s="244" t="s">
        <v>919</v>
      </c>
      <c r="K1868" s="244">
        <v>0.5</v>
      </c>
      <c r="L1868" s="244">
        <v>0.6</v>
      </c>
      <c r="M1868" s="244" t="s">
        <v>89</v>
      </c>
      <c r="N1868" s="244">
        <f t="shared" si="39"/>
        <v>0.3</v>
      </c>
      <c r="R1868" s="301"/>
      <c r="S1868" s="301"/>
      <c r="T1868" s="301"/>
      <c r="U1868" s="301"/>
      <c r="V1868" s="301"/>
      <c r="W1868" s="301"/>
      <c r="X1868" s="301"/>
      <c r="Y1868" s="301"/>
      <c r="Z1868" s="301"/>
      <c r="AA1868" s="301"/>
      <c r="AB1868" s="301"/>
      <c r="AC1868" s="301"/>
      <c r="AD1868" s="301"/>
      <c r="AE1868" s="301"/>
      <c r="AF1868" s="301"/>
      <c r="AG1868" s="301"/>
      <c r="AH1868" s="301"/>
      <c r="AI1868" s="301"/>
    </row>
    <row r="1869" spans="1:35" ht="20.100000000000001" hidden="1" customHeight="1" x14ac:dyDescent="0.2">
      <c r="A1869" s="240">
        <v>967</v>
      </c>
      <c r="B1869" s="309" t="s">
        <v>403</v>
      </c>
      <c r="C1869" s="310" t="s">
        <v>432</v>
      </c>
      <c r="D1869" s="310" t="s">
        <v>438</v>
      </c>
      <c r="E1869" s="309">
        <v>622722.60442491423</v>
      </c>
      <c r="F1869" s="310" t="s">
        <v>880</v>
      </c>
      <c r="G1869" s="244" t="s">
        <v>915</v>
      </c>
      <c r="H1869" s="244" t="s">
        <v>429</v>
      </c>
      <c r="I1869" s="288">
        <v>1</v>
      </c>
      <c r="J1869" s="244" t="s">
        <v>919</v>
      </c>
      <c r="K1869" s="244">
        <v>0.5</v>
      </c>
      <c r="L1869" s="244">
        <v>0.6</v>
      </c>
      <c r="M1869" s="244" t="s">
        <v>89</v>
      </c>
      <c r="N1869" s="244">
        <f t="shared" si="39"/>
        <v>0.3</v>
      </c>
      <c r="R1869" s="301"/>
      <c r="S1869" s="301"/>
      <c r="T1869" s="301"/>
      <c r="U1869" s="301"/>
      <c r="V1869" s="301"/>
      <c r="W1869" s="301"/>
      <c r="X1869" s="301"/>
      <c r="Y1869" s="301"/>
      <c r="Z1869" s="301"/>
      <c r="AA1869" s="301"/>
      <c r="AB1869" s="301"/>
      <c r="AC1869" s="301"/>
      <c r="AD1869" s="301"/>
      <c r="AE1869" s="301"/>
      <c r="AF1869" s="301"/>
      <c r="AG1869" s="301"/>
      <c r="AH1869" s="301"/>
      <c r="AI1869" s="301"/>
    </row>
    <row r="1870" spans="1:35" ht="20.100000000000001" hidden="1" customHeight="1" x14ac:dyDescent="0.2">
      <c r="A1870" s="240">
        <v>968</v>
      </c>
      <c r="B1870" s="309" t="s">
        <v>403</v>
      </c>
      <c r="C1870" s="310" t="s">
        <v>426</v>
      </c>
      <c r="D1870" s="310" t="s">
        <v>438</v>
      </c>
      <c r="E1870" s="309">
        <v>622625.33412090759</v>
      </c>
      <c r="F1870" s="310" t="s">
        <v>880</v>
      </c>
      <c r="G1870" s="244" t="s">
        <v>915</v>
      </c>
      <c r="H1870" s="244" t="s">
        <v>869</v>
      </c>
      <c r="I1870" s="288">
        <v>1</v>
      </c>
      <c r="J1870" s="244" t="s">
        <v>919</v>
      </c>
      <c r="K1870" s="244">
        <v>0.5</v>
      </c>
      <c r="L1870" s="244">
        <v>0.6</v>
      </c>
      <c r="M1870" s="244" t="s">
        <v>89</v>
      </c>
      <c r="N1870" s="244">
        <f t="shared" si="39"/>
        <v>0.3</v>
      </c>
      <c r="R1870" s="301"/>
      <c r="S1870" s="301"/>
      <c r="T1870" s="301"/>
      <c r="U1870" s="301"/>
      <c r="V1870" s="301"/>
      <c r="W1870" s="301"/>
      <c r="X1870" s="301"/>
      <c r="Y1870" s="301"/>
      <c r="Z1870" s="301"/>
      <c r="AA1870" s="301"/>
      <c r="AB1870" s="301"/>
      <c r="AC1870" s="301"/>
      <c r="AD1870" s="301"/>
      <c r="AE1870" s="301"/>
      <c r="AF1870" s="301"/>
      <c r="AG1870" s="301"/>
      <c r="AH1870" s="301"/>
      <c r="AI1870" s="301"/>
    </row>
    <row r="1871" spans="1:35" ht="20.100000000000001" hidden="1" customHeight="1" x14ac:dyDescent="0.2">
      <c r="A1871" s="240">
        <v>969</v>
      </c>
      <c r="B1871" s="309" t="s">
        <v>403</v>
      </c>
      <c r="C1871" s="310" t="s">
        <v>426</v>
      </c>
      <c r="D1871" s="310" t="s">
        <v>438</v>
      </c>
      <c r="E1871" s="309">
        <v>622624.02729477105</v>
      </c>
      <c r="F1871" s="310" t="s">
        <v>880</v>
      </c>
      <c r="G1871" s="244" t="s">
        <v>915</v>
      </c>
      <c r="H1871" s="244" t="s">
        <v>869</v>
      </c>
      <c r="I1871" s="288">
        <v>1</v>
      </c>
      <c r="J1871" s="244" t="s">
        <v>919</v>
      </c>
      <c r="K1871" s="244">
        <v>0.5</v>
      </c>
      <c r="L1871" s="244">
        <v>0.6</v>
      </c>
      <c r="M1871" s="244" t="s">
        <v>89</v>
      </c>
      <c r="N1871" s="244">
        <f t="shared" si="39"/>
        <v>0.3</v>
      </c>
      <c r="R1871" s="301"/>
      <c r="S1871" s="301"/>
      <c r="T1871" s="301"/>
      <c r="U1871" s="301"/>
      <c r="V1871" s="301"/>
      <c r="W1871" s="301"/>
      <c r="X1871" s="301"/>
      <c r="Y1871" s="301"/>
      <c r="Z1871" s="301"/>
      <c r="AA1871" s="301"/>
      <c r="AB1871" s="301"/>
      <c r="AC1871" s="301"/>
      <c r="AD1871" s="301"/>
      <c r="AE1871" s="301"/>
      <c r="AF1871" s="301"/>
      <c r="AG1871" s="301"/>
      <c r="AH1871" s="301"/>
      <c r="AI1871" s="301"/>
    </row>
    <row r="1872" spans="1:35" ht="20.100000000000001" hidden="1" customHeight="1" x14ac:dyDescent="0.2">
      <c r="A1872" s="240">
        <v>970</v>
      </c>
      <c r="B1872" s="309" t="s">
        <v>403</v>
      </c>
      <c r="C1872" s="310" t="s">
        <v>426</v>
      </c>
      <c r="D1872" s="310" t="s">
        <v>438</v>
      </c>
      <c r="E1872" s="309">
        <v>622623.28019007423</v>
      </c>
      <c r="F1872" s="310" t="s">
        <v>880</v>
      </c>
      <c r="G1872" s="244" t="s">
        <v>915</v>
      </c>
      <c r="H1872" s="244" t="s">
        <v>429</v>
      </c>
      <c r="I1872" s="288">
        <v>1</v>
      </c>
      <c r="J1872" s="244" t="s">
        <v>919</v>
      </c>
      <c r="K1872" s="244">
        <v>0.5</v>
      </c>
      <c r="L1872" s="244">
        <v>0.6</v>
      </c>
      <c r="M1872" s="244" t="s">
        <v>89</v>
      </c>
      <c r="N1872" s="244">
        <f t="shared" si="39"/>
        <v>0.3</v>
      </c>
      <c r="R1872" s="301"/>
      <c r="S1872" s="301"/>
      <c r="T1872" s="301"/>
      <c r="U1872" s="301"/>
      <c r="V1872" s="301"/>
      <c r="W1872" s="301"/>
      <c r="X1872" s="301"/>
      <c r="Y1872" s="301"/>
      <c r="Z1872" s="301"/>
      <c r="AA1872" s="301"/>
      <c r="AB1872" s="301"/>
      <c r="AC1872" s="301"/>
      <c r="AD1872" s="301"/>
      <c r="AE1872" s="301"/>
      <c r="AF1872" s="301"/>
      <c r="AG1872" s="301"/>
      <c r="AH1872" s="301"/>
      <c r="AI1872" s="301"/>
    </row>
    <row r="1873" spans="1:35" ht="20.100000000000001" hidden="1" customHeight="1" x14ac:dyDescent="0.2">
      <c r="A1873" s="240">
        <v>971</v>
      </c>
      <c r="B1873" s="309" t="s">
        <v>403</v>
      </c>
      <c r="C1873" s="310" t="s">
        <v>426</v>
      </c>
      <c r="D1873" s="310" t="s">
        <v>438</v>
      </c>
      <c r="E1873" s="309">
        <v>622621.65315725899</v>
      </c>
      <c r="F1873" s="310" t="s">
        <v>880</v>
      </c>
      <c r="G1873" s="244" t="s">
        <v>915</v>
      </c>
      <c r="H1873" s="244" t="s">
        <v>869</v>
      </c>
      <c r="I1873" s="288">
        <v>1</v>
      </c>
      <c r="J1873" s="244" t="s">
        <v>919</v>
      </c>
      <c r="K1873" s="244">
        <v>0.5</v>
      </c>
      <c r="L1873" s="244">
        <v>0.6</v>
      </c>
      <c r="M1873" s="244" t="s">
        <v>89</v>
      </c>
      <c r="N1873" s="244">
        <f t="shared" si="39"/>
        <v>0.3</v>
      </c>
      <c r="R1873" s="301"/>
      <c r="S1873" s="301"/>
      <c r="T1873" s="301"/>
      <c r="U1873" s="301"/>
      <c r="V1873" s="301"/>
      <c r="W1873" s="301"/>
      <c r="X1873" s="301"/>
      <c r="Y1873" s="301"/>
      <c r="Z1873" s="301"/>
      <c r="AA1873" s="301"/>
      <c r="AB1873" s="301"/>
      <c r="AC1873" s="301"/>
      <c r="AD1873" s="301"/>
      <c r="AE1873" s="301"/>
      <c r="AF1873" s="301"/>
      <c r="AG1873" s="301"/>
      <c r="AH1873" s="301"/>
      <c r="AI1873" s="301"/>
    </row>
    <row r="1874" spans="1:35" ht="20.100000000000001" hidden="1" customHeight="1" x14ac:dyDescent="0.2">
      <c r="A1874" s="240">
        <v>972</v>
      </c>
      <c r="B1874" s="309" t="s">
        <v>403</v>
      </c>
      <c r="C1874" s="310" t="s">
        <v>426</v>
      </c>
      <c r="D1874" s="310" t="s">
        <v>438</v>
      </c>
      <c r="E1874" s="309">
        <v>622619.36806640367</v>
      </c>
      <c r="F1874" s="310" t="s">
        <v>880</v>
      </c>
      <c r="G1874" s="244" t="s">
        <v>915</v>
      </c>
      <c r="H1874" s="244" t="s">
        <v>869</v>
      </c>
      <c r="I1874" s="288">
        <v>1</v>
      </c>
      <c r="J1874" s="244" t="s">
        <v>919</v>
      </c>
      <c r="K1874" s="244">
        <v>0.5</v>
      </c>
      <c r="L1874" s="244">
        <v>0.6</v>
      </c>
      <c r="M1874" s="244" t="s">
        <v>89</v>
      </c>
      <c r="N1874" s="244">
        <f t="shared" si="39"/>
        <v>0.3</v>
      </c>
      <c r="R1874" s="301"/>
      <c r="S1874" s="301"/>
      <c r="T1874" s="301"/>
      <c r="U1874" s="301"/>
      <c r="V1874" s="301"/>
      <c r="W1874" s="301"/>
      <c r="X1874" s="301"/>
      <c r="Y1874" s="301"/>
      <c r="Z1874" s="301"/>
      <c r="AA1874" s="301"/>
      <c r="AB1874" s="301"/>
      <c r="AC1874" s="301"/>
      <c r="AD1874" s="301"/>
      <c r="AE1874" s="301"/>
      <c r="AF1874" s="301"/>
      <c r="AG1874" s="301"/>
      <c r="AH1874" s="301"/>
      <c r="AI1874" s="301"/>
    </row>
    <row r="1875" spans="1:35" ht="20.100000000000001" hidden="1" customHeight="1" x14ac:dyDescent="0.2">
      <c r="A1875" s="240">
        <v>973</v>
      </c>
      <c r="B1875" s="309" t="s">
        <v>403</v>
      </c>
      <c r="C1875" s="310" t="s">
        <v>426</v>
      </c>
      <c r="D1875" s="310" t="s">
        <v>438</v>
      </c>
      <c r="E1875" s="309">
        <v>622596.70338762761</v>
      </c>
      <c r="F1875" s="310" t="s">
        <v>880</v>
      </c>
      <c r="G1875" s="244" t="s">
        <v>915</v>
      </c>
      <c r="H1875" s="244" t="s">
        <v>429</v>
      </c>
      <c r="I1875" s="288">
        <v>1</v>
      </c>
      <c r="J1875" s="244" t="s">
        <v>919</v>
      </c>
      <c r="K1875" s="244">
        <v>0.5</v>
      </c>
      <c r="L1875" s="244">
        <v>0.6</v>
      </c>
      <c r="M1875" s="244" t="s">
        <v>89</v>
      </c>
      <c r="N1875" s="244">
        <f t="shared" si="39"/>
        <v>0.3</v>
      </c>
      <c r="R1875" s="301"/>
      <c r="S1875" s="301"/>
      <c r="T1875" s="301"/>
      <c r="U1875" s="301"/>
      <c r="V1875" s="301"/>
      <c r="W1875" s="301"/>
      <c r="X1875" s="301"/>
      <c r="Y1875" s="301"/>
      <c r="Z1875" s="301"/>
      <c r="AA1875" s="301"/>
      <c r="AB1875" s="301"/>
      <c r="AC1875" s="301"/>
      <c r="AD1875" s="301"/>
      <c r="AE1875" s="301"/>
      <c r="AF1875" s="301"/>
      <c r="AG1875" s="301"/>
      <c r="AH1875" s="301"/>
      <c r="AI1875" s="301"/>
    </row>
    <row r="1876" spans="1:35" ht="20.100000000000001" hidden="1" customHeight="1" x14ac:dyDescent="0.2">
      <c r="A1876" s="240">
        <v>974</v>
      </c>
      <c r="B1876" s="309" t="s">
        <v>403</v>
      </c>
      <c r="C1876" s="310" t="s">
        <v>426</v>
      </c>
      <c r="D1876" s="310" t="s">
        <v>438</v>
      </c>
      <c r="E1876" s="309">
        <v>622573.22882223956</v>
      </c>
      <c r="F1876" s="310" t="s">
        <v>880</v>
      </c>
      <c r="G1876" s="244" t="s">
        <v>915</v>
      </c>
      <c r="H1876" s="244" t="s">
        <v>429</v>
      </c>
      <c r="I1876" s="288">
        <v>1</v>
      </c>
      <c r="J1876" s="244" t="s">
        <v>919</v>
      </c>
      <c r="K1876" s="244">
        <v>0.5</v>
      </c>
      <c r="L1876" s="244">
        <v>0.6</v>
      </c>
      <c r="M1876" s="244" t="s">
        <v>89</v>
      </c>
      <c r="N1876" s="244">
        <f t="shared" si="39"/>
        <v>0.3</v>
      </c>
      <c r="R1876" s="301"/>
      <c r="S1876" s="301"/>
      <c r="T1876" s="301"/>
      <c r="U1876" s="301"/>
      <c r="V1876" s="301"/>
      <c r="W1876" s="301"/>
      <c r="X1876" s="301"/>
      <c r="Y1876" s="301"/>
      <c r="Z1876" s="301"/>
      <c r="AA1876" s="301"/>
      <c r="AB1876" s="301"/>
      <c r="AC1876" s="301"/>
      <c r="AD1876" s="301"/>
      <c r="AE1876" s="301"/>
      <c r="AF1876" s="301"/>
      <c r="AG1876" s="301"/>
      <c r="AH1876" s="301"/>
      <c r="AI1876" s="301"/>
    </row>
    <row r="1877" spans="1:35" ht="20.100000000000001" hidden="1" customHeight="1" x14ac:dyDescent="0.2">
      <c r="A1877" s="240">
        <v>975</v>
      </c>
      <c r="B1877" s="309" t="s">
        <v>403</v>
      </c>
      <c r="C1877" s="310" t="s">
        <v>426</v>
      </c>
      <c r="D1877" s="310" t="s">
        <v>438</v>
      </c>
      <c r="E1877" s="309">
        <v>622548.41562249081</v>
      </c>
      <c r="F1877" s="310" t="s">
        <v>880</v>
      </c>
      <c r="G1877" s="244" t="s">
        <v>915</v>
      </c>
      <c r="H1877" s="244" t="s">
        <v>429</v>
      </c>
      <c r="I1877" s="288">
        <v>1</v>
      </c>
      <c r="J1877" s="244" t="s">
        <v>919</v>
      </c>
      <c r="K1877" s="244">
        <v>0.5</v>
      </c>
      <c r="L1877" s="244">
        <v>0.6</v>
      </c>
      <c r="M1877" s="244" t="s">
        <v>89</v>
      </c>
      <c r="N1877" s="244">
        <f t="shared" si="39"/>
        <v>0.3</v>
      </c>
      <c r="R1877" s="301"/>
      <c r="S1877" s="301"/>
      <c r="T1877" s="301"/>
      <c r="U1877" s="301"/>
      <c r="V1877" s="301"/>
      <c r="W1877" s="301"/>
      <c r="X1877" s="301"/>
      <c r="Y1877" s="301"/>
      <c r="Z1877" s="301"/>
      <c r="AA1877" s="301"/>
      <c r="AB1877" s="301"/>
      <c r="AC1877" s="301"/>
      <c r="AD1877" s="301"/>
      <c r="AE1877" s="301"/>
      <c r="AF1877" s="301"/>
      <c r="AG1877" s="301"/>
      <c r="AH1877" s="301"/>
      <c r="AI1877" s="301"/>
    </row>
    <row r="1878" spans="1:35" ht="20.100000000000001" hidden="1" customHeight="1" x14ac:dyDescent="0.2">
      <c r="A1878" s="240">
        <v>976</v>
      </c>
      <c r="B1878" s="309" t="s">
        <v>403</v>
      </c>
      <c r="C1878" s="310" t="s">
        <v>426</v>
      </c>
      <c r="D1878" s="310" t="s">
        <v>438</v>
      </c>
      <c r="E1878" s="309">
        <v>622543.08499954839</v>
      </c>
      <c r="F1878" s="310" t="s">
        <v>880</v>
      </c>
      <c r="G1878" s="244" t="s">
        <v>915</v>
      </c>
      <c r="H1878" s="244" t="s">
        <v>429</v>
      </c>
      <c r="I1878" s="288">
        <v>1</v>
      </c>
      <c r="J1878" s="244" t="s">
        <v>919</v>
      </c>
      <c r="K1878" s="244">
        <v>0.5</v>
      </c>
      <c r="L1878" s="244">
        <v>0.6</v>
      </c>
      <c r="M1878" s="244" t="s">
        <v>89</v>
      </c>
      <c r="N1878" s="244">
        <f t="shared" si="39"/>
        <v>0.3</v>
      </c>
      <c r="R1878" s="301"/>
      <c r="S1878" s="301"/>
      <c r="T1878" s="301"/>
      <c r="U1878" s="301"/>
      <c r="V1878" s="301"/>
      <c r="W1878" s="301"/>
      <c r="X1878" s="301"/>
      <c r="Y1878" s="301"/>
      <c r="Z1878" s="301"/>
      <c r="AA1878" s="301"/>
      <c r="AB1878" s="301"/>
      <c r="AC1878" s="301"/>
      <c r="AD1878" s="301"/>
      <c r="AE1878" s="301"/>
      <c r="AF1878" s="301"/>
      <c r="AG1878" s="301"/>
      <c r="AH1878" s="301"/>
      <c r="AI1878" s="301"/>
    </row>
    <row r="1879" spans="1:35" ht="20.100000000000001" hidden="1" customHeight="1" x14ac:dyDescent="0.2">
      <c r="A1879" s="240">
        <v>977</v>
      </c>
      <c r="B1879" s="309" t="s">
        <v>403</v>
      </c>
      <c r="C1879" s="310" t="s">
        <v>426</v>
      </c>
      <c r="D1879" s="310" t="s">
        <v>438</v>
      </c>
      <c r="E1879" s="309">
        <v>622537.19830942398</v>
      </c>
      <c r="F1879" s="310" t="s">
        <v>880</v>
      </c>
      <c r="G1879" s="244" t="s">
        <v>915</v>
      </c>
      <c r="H1879" s="244" t="s">
        <v>429</v>
      </c>
      <c r="I1879" s="288">
        <v>1</v>
      </c>
      <c r="J1879" s="244" t="s">
        <v>919</v>
      </c>
      <c r="K1879" s="244">
        <v>0.5</v>
      </c>
      <c r="L1879" s="244">
        <v>0.6</v>
      </c>
      <c r="M1879" s="244" t="s">
        <v>89</v>
      </c>
      <c r="N1879" s="244">
        <f t="shared" si="39"/>
        <v>0.3</v>
      </c>
      <c r="R1879" s="301"/>
      <c r="S1879" s="301"/>
      <c r="T1879" s="301"/>
      <c r="U1879" s="301"/>
      <c r="V1879" s="301"/>
      <c r="W1879" s="301"/>
      <c r="X1879" s="301"/>
      <c r="Y1879" s="301"/>
      <c r="Z1879" s="301"/>
      <c r="AA1879" s="301"/>
      <c r="AB1879" s="301"/>
      <c r="AC1879" s="301"/>
      <c r="AD1879" s="301"/>
      <c r="AE1879" s="301"/>
      <c r="AF1879" s="301"/>
      <c r="AG1879" s="301"/>
      <c r="AH1879" s="301"/>
      <c r="AI1879" s="301"/>
    </row>
    <row r="1880" spans="1:35" ht="20.100000000000001" hidden="1" customHeight="1" x14ac:dyDescent="0.2">
      <c r="A1880" s="240">
        <v>978</v>
      </c>
      <c r="B1880" s="309" t="s">
        <v>403</v>
      </c>
      <c r="C1880" s="310" t="s">
        <v>426</v>
      </c>
      <c r="D1880" s="310" t="s">
        <v>438</v>
      </c>
      <c r="E1880" s="309">
        <v>622534.50848224957</v>
      </c>
      <c r="F1880" s="310" t="s">
        <v>880</v>
      </c>
      <c r="G1880" s="244" t="s">
        <v>915</v>
      </c>
      <c r="H1880" s="244" t="s">
        <v>429</v>
      </c>
      <c r="I1880" s="288">
        <v>1</v>
      </c>
      <c r="J1880" s="244" t="s">
        <v>919</v>
      </c>
      <c r="K1880" s="244">
        <v>0.5</v>
      </c>
      <c r="L1880" s="244">
        <v>0.6</v>
      </c>
      <c r="M1880" s="244" t="s">
        <v>89</v>
      </c>
      <c r="N1880" s="244">
        <f t="shared" si="39"/>
        <v>0.3</v>
      </c>
      <c r="R1880" s="301"/>
      <c r="S1880" s="301"/>
      <c r="T1880" s="301"/>
      <c r="U1880" s="301"/>
      <c r="V1880" s="301"/>
      <c r="W1880" s="301"/>
      <c r="X1880" s="301"/>
      <c r="Y1880" s="301"/>
      <c r="Z1880" s="301"/>
      <c r="AA1880" s="301"/>
      <c r="AB1880" s="301"/>
      <c r="AC1880" s="301"/>
      <c r="AD1880" s="301"/>
      <c r="AE1880" s="301"/>
      <c r="AF1880" s="301"/>
      <c r="AG1880" s="301"/>
      <c r="AH1880" s="301"/>
      <c r="AI1880" s="301"/>
    </row>
    <row r="1881" spans="1:35" ht="20.100000000000001" hidden="1" customHeight="1" x14ac:dyDescent="0.2">
      <c r="A1881" s="240">
        <v>979</v>
      </c>
      <c r="B1881" s="309" t="s">
        <v>403</v>
      </c>
      <c r="C1881" s="310" t="s">
        <v>426</v>
      </c>
      <c r="D1881" s="310" t="s">
        <v>438</v>
      </c>
      <c r="E1881" s="309">
        <v>622463.15707883041</v>
      </c>
      <c r="F1881" s="310" t="s">
        <v>880</v>
      </c>
      <c r="G1881" s="244" t="s">
        <v>881</v>
      </c>
      <c r="H1881" s="244" t="s">
        <v>429</v>
      </c>
      <c r="I1881" s="288">
        <v>1</v>
      </c>
      <c r="J1881" s="244" t="s">
        <v>919</v>
      </c>
      <c r="K1881" s="244" t="s">
        <v>89</v>
      </c>
      <c r="L1881" s="244" t="s">
        <v>89</v>
      </c>
      <c r="M1881" s="244">
        <v>1</v>
      </c>
      <c r="N1881" s="244">
        <f t="shared" si="39"/>
        <v>0.78539816339744828</v>
      </c>
      <c r="R1881" s="301"/>
      <c r="S1881" s="301"/>
      <c r="T1881" s="301"/>
      <c r="U1881" s="301"/>
      <c r="V1881" s="301"/>
      <c r="W1881" s="301"/>
      <c r="X1881" s="301"/>
      <c r="Y1881" s="301"/>
      <c r="Z1881" s="301"/>
      <c r="AA1881" s="301"/>
      <c r="AB1881" s="301"/>
      <c r="AC1881" s="301"/>
      <c r="AD1881" s="301"/>
      <c r="AE1881" s="301"/>
      <c r="AF1881" s="301"/>
      <c r="AG1881" s="301"/>
      <c r="AH1881" s="301"/>
      <c r="AI1881" s="301"/>
    </row>
    <row r="1882" spans="1:35" ht="20.100000000000001" hidden="1" customHeight="1" x14ac:dyDescent="0.2">
      <c r="A1882" s="240">
        <v>980</v>
      </c>
      <c r="B1882" s="309" t="s">
        <v>403</v>
      </c>
      <c r="C1882" s="310" t="s">
        <v>426</v>
      </c>
      <c r="D1882" s="310" t="s">
        <v>438</v>
      </c>
      <c r="E1882" s="309">
        <v>622430.13017104636</v>
      </c>
      <c r="F1882" s="310" t="s">
        <v>889</v>
      </c>
      <c r="G1882" s="244" t="s">
        <v>921</v>
      </c>
      <c r="H1882" s="244" t="s">
        <v>429</v>
      </c>
      <c r="I1882" s="288">
        <v>1</v>
      </c>
      <c r="J1882" s="244" t="s">
        <v>919</v>
      </c>
      <c r="K1882" s="244">
        <v>0.3</v>
      </c>
      <c r="L1882" s="244">
        <v>0.9</v>
      </c>
      <c r="M1882" s="244" t="s">
        <v>89</v>
      </c>
      <c r="N1882" s="244">
        <f t="shared" si="39"/>
        <v>0.27</v>
      </c>
      <c r="R1882" s="301"/>
      <c r="S1882" s="301"/>
      <c r="T1882" s="301"/>
      <c r="U1882" s="301"/>
      <c r="V1882" s="301"/>
      <c r="W1882" s="301"/>
      <c r="X1882" s="301"/>
      <c r="Y1882" s="301"/>
      <c r="Z1882" s="301"/>
      <c r="AA1882" s="301"/>
      <c r="AB1882" s="301"/>
      <c r="AC1882" s="301"/>
      <c r="AD1882" s="301"/>
      <c r="AE1882" s="301"/>
      <c r="AF1882" s="301"/>
      <c r="AG1882" s="301"/>
      <c r="AH1882" s="301"/>
      <c r="AI1882" s="301"/>
    </row>
    <row r="1883" spans="1:35" ht="20.100000000000001" hidden="1" customHeight="1" x14ac:dyDescent="0.2">
      <c r="A1883" s="240">
        <v>981</v>
      </c>
      <c r="B1883" s="309" t="s">
        <v>403</v>
      </c>
      <c r="C1883" s="310" t="s">
        <v>426</v>
      </c>
      <c r="D1883" s="310" t="s">
        <v>438</v>
      </c>
      <c r="E1883" s="309">
        <v>622330.02216944518</v>
      </c>
      <c r="F1883" s="310" t="s">
        <v>889</v>
      </c>
      <c r="G1883" s="244" t="s">
        <v>921</v>
      </c>
      <c r="H1883" s="244" t="s">
        <v>429</v>
      </c>
      <c r="I1883" s="288">
        <v>1</v>
      </c>
      <c r="J1883" s="244" t="s">
        <v>919</v>
      </c>
      <c r="K1883" s="244">
        <v>0.3</v>
      </c>
      <c r="L1883" s="244">
        <v>0.9</v>
      </c>
      <c r="M1883" s="244" t="s">
        <v>89</v>
      </c>
      <c r="N1883" s="244">
        <f t="shared" si="39"/>
        <v>0.27</v>
      </c>
      <c r="R1883" s="301"/>
      <c r="S1883" s="301"/>
      <c r="T1883" s="301"/>
      <c r="U1883" s="301"/>
      <c r="V1883" s="301"/>
      <c r="W1883" s="301"/>
      <c r="X1883" s="301"/>
      <c r="Y1883" s="301"/>
      <c r="Z1883" s="301"/>
      <c r="AA1883" s="301"/>
      <c r="AB1883" s="301"/>
      <c r="AC1883" s="301"/>
      <c r="AD1883" s="301"/>
      <c r="AE1883" s="301"/>
      <c r="AF1883" s="301"/>
      <c r="AG1883" s="301"/>
      <c r="AH1883" s="301"/>
      <c r="AI1883" s="301"/>
    </row>
    <row r="1884" spans="1:35" ht="20.100000000000001" hidden="1" customHeight="1" x14ac:dyDescent="0.2">
      <c r="A1884" s="240">
        <v>982</v>
      </c>
      <c r="B1884" s="309" t="s">
        <v>403</v>
      </c>
      <c r="C1884" s="310" t="s">
        <v>426</v>
      </c>
      <c r="D1884" s="310" t="s">
        <v>438</v>
      </c>
      <c r="E1884" s="309">
        <v>622096.27261313563</v>
      </c>
      <c r="F1884" s="310" t="s">
        <v>879</v>
      </c>
      <c r="G1884" s="244" t="s">
        <v>881</v>
      </c>
      <c r="H1884" s="244" t="s">
        <v>429</v>
      </c>
      <c r="I1884" s="288">
        <v>1</v>
      </c>
      <c r="J1884" s="244" t="s">
        <v>919</v>
      </c>
      <c r="K1884" s="244" t="s">
        <v>89</v>
      </c>
      <c r="L1884" s="244" t="s">
        <v>89</v>
      </c>
      <c r="M1884" s="244">
        <v>1</v>
      </c>
      <c r="N1884" s="244">
        <f t="shared" si="39"/>
        <v>0.78539816339744828</v>
      </c>
      <c r="R1884" s="301"/>
      <c r="S1884" s="301"/>
      <c r="T1884" s="301"/>
      <c r="U1884" s="301"/>
      <c r="V1884" s="301"/>
      <c r="W1884" s="301"/>
      <c r="X1884" s="301"/>
      <c r="Y1884" s="301"/>
      <c r="Z1884" s="301"/>
      <c r="AA1884" s="301"/>
      <c r="AB1884" s="301"/>
      <c r="AC1884" s="301"/>
      <c r="AD1884" s="301"/>
      <c r="AE1884" s="301"/>
      <c r="AF1884" s="301"/>
      <c r="AG1884" s="301"/>
      <c r="AH1884" s="301"/>
      <c r="AI1884" s="301"/>
    </row>
    <row r="1885" spans="1:35" ht="20.100000000000001" hidden="1" customHeight="1" x14ac:dyDescent="0.2">
      <c r="A1885" s="240">
        <v>983</v>
      </c>
      <c r="B1885" s="309" t="s">
        <v>403</v>
      </c>
      <c r="C1885" s="310" t="s">
        <v>426</v>
      </c>
      <c r="D1885" s="310" t="s">
        <v>438</v>
      </c>
      <c r="E1885" s="309">
        <v>622020.068984046</v>
      </c>
      <c r="F1885" s="310" t="s">
        <v>883</v>
      </c>
      <c r="G1885" s="244" t="s">
        <v>901</v>
      </c>
      <c r="H1885" s="244" t="s">
        <v>429</v>
      </c>
      <c r="I1885" s="288">
        <v>2</v>
      </c>
      <c r="J1885" s="244" t="s">
        <v>919</v>
      </c>
      <c r="K1885" s="244">
        <v>3</v>
      </c>
      <c r="L1885" s="244">
        <v>2</v>
      </c>
      <c r="M1885" s="244" t="s">
        <v>89</v>
      </c>
      <c r="N1885" s="244">
        <f t="shared" si="39"/>
        <v>6</v>
      </c>
      <c r="R1885" s="301"/>
      <c r="S1885" s="301"/>
      <c r="T1885" s="301"/>
      <c r="U1885" s="301"/>
      <c r="V1885" s="301"/>
      <c r="W1885" s="301"/>
      <c r="X1885" s="301"/>
      <c r="Y1885" s="301"/>
      <c r="Z1885" s="301"/>
      <c r="AA1885" s="301"/>
      <c r="AB1885" s="301"/>
      <c r="AC1885" s="301"/>
      <c r="AD1885" s="301"/>
      <c r="AE1885" s="301"/>
      <c r="AF1885" s="301"/>
      <c r="AG1885" s="301"/>
      <c r="AH1885" s="301"/>
      <c r="AI1885" s="301"/>
    </row>
    <row r="1886" spans="1:35" ht="20.100000000000001" hidden="1" customHeight="1" x14ac:dyDescent="0.2">
      <c r="A1886" s="240">
        <v>984</v>
      </c>
      <c r="B1886" s="309" t="s">
        <v>403</v>
      </c>
      <c r="C1886" s="310" t="s">
        <v>426</v>
      </c>
      <c r="D1886" s="310" t="s">
        <v>438</v>
      </c>
      <c r="E1886" s="309">
        <v>621882.48929871817</v>
      </c>
      <c r="F1886" s="242" t="s">
        <v>886</v>
      </c>
      <c r="G1886" s="244" t="s">
        <v>948</v>
      </c>
      <c r="H1886" s="244" t="s">
        <v>429</v>
      </c>
      <c r="I1886" s="288">
        <v>2</v>
      </c>
      <c r="J1886" s="244" t="s">
        <v>919</v>
      </c>
      <c r="K1886" s="244">
        <v>2</v>
      </c>
      <c r="L1886" s="244">
        <v>3</v>
      </c>
      <c r="M1886" s="244" t="s">
        <v>89</v>
      </c>
      <c r="N1886" s="244">
        <f t="shared" si="39"/>
        <v>6</v>
      </c>
      <c r="R1886" s="301"/>
      <c r="S1886" s="301"/>
      <c r="T1886" s="301"/>
      <c r="U1886" s="301"/>
      <c r="V1886" s="301"/>
      <c r="W1886" s="301"/>
      <c r="X1886" s="301"/>
      <c r="Y1886" s="301"/>
      <c r="Z1886" s="301"/>
      <c r="AA1886" s="301"/>
      <c r="AB1886" s="301"/>
      <c r="AC1886" s="301"/>
      <c r="AD1886" s="301"/>
      <c r="AE1886" s="301"/>
      <c r="AF1886" s="301"/>
      <c r="AG1886" s="301"/>
      <c r="AH1886" s="301"/>
      <c r="AI1886" s="301"/>
    </row>
    <row r="1887" spans="1:35" ht="20.100000000000001" hidden="1" customHeight="1" x14ac:dyDescent="0.2">
      <c r="A1887" s="240">
        <v>985</v>
      </c>
      <c r="B1887" s="309" t="s">
        <v>403</v>
      </c>
      <c r="C1887" s="310" t="s">
        <v>426</v>
      </c>
      <c r="D1887" s="310" t="s">
        <v>438</v>
      </c>
      <c r="E1887" s="309">
        <v>621869.41251890478</v>
      </c>
      <c r="F1887" s="310" t="s">
        <v>888</v>
      </c>
      <c r="G1887" s="244" t="s">
        <v>918</v>
      </c>
      <c r="H1887" s="244" t="s">
        <v>429</v>
      </c>
      <c r="I1887" s="288">
        <v>1</v>
      </c>
      <c r="J1887" s="244" t="s">
        <v>919</v>
      </c>
      <c r="K1887" s="244">
        <v>0.5</v>
      </c>
      <c r="L1887" s="244">
        <v>0.9</v>
      </c>
      <c r="M1887" s="244" t="s">
        <v>89</v>
      </c>
      <c r="N1887" s="244">
        <f t="shared" si="39"/>
        <v>0.45</v>
      </c>
      <c r="R1887" s="301"/>
      <c r="S1887" s="301"/>
      <c r="T1887" s="301"/>
      <c r="U1887" s="301"/>
      <c r="V1887" s="301"/>
      <c r="W1887" s="301"/>
      <c r="X1887" s="301"/>
      <c r="Y1887" s="301"/>
      <c r="Z1887" s="301"/>
      <c r="AA1887" s="301"/>
      <c r="AB1887" s="301"/>
      <c r="AC1887" s="301"/>
      <c r="AD1887" s="301"/>
      <c r="AE1887" s="301"/>
      <c r="AF1887" s="301"/>
      <c r="AG1887" s="301"/>
      <c r="AH1887" s="301"/>
      <c r="AI1887" s="301"/>
    </row>
    <row r="1888" spans="1:35" ht="20.100000000000001" hidden="1" customHeight="1" x14ac:dyDescent="0.2">
      <c r="A1888" s="240">
        <v>986</v>
      </c>
      <c r="B1888" s="309" t="s">
        <v>403</v>
      </c>
      <c r="C1888" s="310" t="s">
        <v>432</v>
      </c>
      <c r="D1888" s="310" t="s">
        <v>438</v>
      </c>
      <c r="E1888" s="309">
        <v>621676.86152622604</v>
      </c>
      <c r="F1888" s="310" t="s">
        <v>880</v>
      </c>
      <c r="G1888" s="244" t="s">
        <v>915</v>
      </c>
      <c r="H1888" s="244" t="s">
        <v>429</v>
      </c>
      <c r="I1888" s="288">
        <v>1</v>
      </c>
      <c r="J1888" s="244" t="s">
        <v>919</v>
      </c>
      <c r="K1888" s="244">
        <v>0.5</v>
      </c>
      <c r="L1888" s="244">
        <v>0.6</v>
      </c>
      <c r="M1888" s="244" t="s">
        <v>89</v>
      </c>
      <c r="N1888" s="244">
        <f t="shared" si="39"/>
        <v>0.3</v>
      </c>
      <c r="R1888" s="301"/>
      <c r="S1888" s="301"/>
      <c r="T1888" s="301"/>
      <c r="U1888" s="301"/>
      <c r="V1888" s="301"/>
      <c r="W1888" s="301"/>
      <c r="X1888" s="301"/>
      <c r="Y1888" s="301"/>
      <c r="Z1888" s="301"/>
      <c r="AA1888" s="301"/>
      <c r="AB1888" s="301"/>
      <c r="AC1888" s="301"/>
      <c r="AD1888" s="301"/>
      <c r="AE1888" s="301"/>
      <c r="AF1888" s="301"/>
      <c r="AG1888" s="301"/>
      <c r="AH1888" s="301"/>
      <c r="AI1888" s="301"/>
    </row>
    <row r="1889" spans="1:35" ht="20.100000000000001" hidden="1" customHeight="1" x14ac:dyDescent="0.2">
      <c r="A1889" s="240">
        <v>987</v>
      </c>
      <c r="B1889" s="309" t="s">
        <v>403</v>
      </c>
      <c r="C1889" s="310" t="s">
        <v>432</v>
      </c>
      <c r="D1889" s="310" t="s">
        <v>438</v>
      </c>
      <c r="E1889" s="309">
        <v>621670.12932424084</v>
      </c>
      <c r="F1889" s="310" t="s">
        <v>880</v>
      </c>
      <c r="G1889" s="244" t="s">
        <v>915</v>
      </c>
      <c r="H1889" s="244" t="s">
        <v>429</v>
      </c>
      <c r="I1889" s="288">
        <v>1</v>
      </c>
      <c r="J1889" s="244" t="s">
        <v>919</v>
      </c>
      <c r="K1889" s="244">
        <v>0.5</v>
      </c>
      <c r="L1889" s="244">
        <v>0.6</v>
      </c>
      <c r="M1889" s="244" t="s">
        <v>89</v>
      </c>
      <c r="N1889" s="244">
        <f t="shared" si="39"/>
        <v>0.3</v>
      </c>
      <c r="R1889" s="301"/>
      <c r="S1889" s="301"/>
      <c r="T1889" s="301"/>
      <c r="U1889" s="301"/>
      <c r="V1889" s="301"/>
      <c r="W1889" s="301"/>
      <c r="X1889" s="301"/>
      <c r="Y1889" s="301"/>
      <c r="Z1889" s="301"/>
      <c r="AA1889" s="301"/>
      <c r="AB1889" s="301"/>
      <c r="AC1889" s="301"/>
      <c r="AD1889" s="301"/>
      <c r="AE1889" s="301"/>
      <c r="AF1889" s="301"/>
      <c r="AG1889" s="301"/>
      <c r="AH1889" s="301"/>
      <c r="AI1889" s="301"/>
    </row>
    <row r="1890" spans="1:35" ht="20.100000000000001" hidden="1" customHeight="1" x14ac:dyDescent="0.2">
      <c r="A1890" s="240">
        <v>988</v>
      </c>
      <c r="B1890" s="309" t="s">
        <v>403</v>
      </c>
      <c r="C1890" s="310" t="s">
        <v>432</v>
      </c>
      <c r="D1890" s="310" t="s">
        <v>438</v>
      </c>
      <c r="E1890" s="309">
        <v>621667.66327048244</v>
      </c>
      <c r="F1890" s="310" t="s">
        <v>880</v>
      </c>
      <c r="G1890" s="244" t="s">
        <v>915</v>
      </c>
      <c r="H1890" s="244" t="s">
        <v>429</v>
      </c>
      <c r="I1890" s="288">
        <v>1</v>
      </c>
      <c r="J1890" s="244" t="s">
        <v>919</v>
      </c>
      <c r="K1890" s="244">
        <v>0.5</v>
      </c>
      <c r="L1890" s="244">
        <v>0.6</v>
      </c>
      <c r="M1890" s="244" t="s">
        <v>89</v>
      </c>
      <c r="N1890" s="244">
        <f t="shared" si="39"/>
        <v>0.3</v>
      </c>
      <c r="R1890" s="301"/>
      <c r="S1890" s="301"/>
      <c r="T1890" s="301"/>
      <c r="U1890" s="301"/>
      <c r="V1890" s="301"/>
      <c r="W1890" s="301"/>
      <c r="X1890" s="301"/>
      <c r="Y1890" s="301"/>
      <c r="Z1890" s="301"/>
      <c r="AA1890" s="301"/>
      <c r="AB1890" s="301"/>
      <c r="AC1890" s="301"/>
      <c r="AD1890" s="301"/>
      <c r="AE1890" s="301"/>
      <c r="AF1890" s="301"/>
      <c r="AG1890" s="301"/>
      <c r="AH1890" s="301"/>
      <c r="AI1890" s="301"/>
    </row>
    <row r="1891" spans="1:35" ht="20.100000000000001" hidden="1" customHeight="1" x14ac:dyDescent="0.2">
      <c r="A1891" s="240">
        <v>989</v>
      </c>
      <c r="B1891" s="309" t="s">
        <v>403</v>
      </c>
      <c r="C1891" s="310" t="s">
        <v>432</v>
      </c>
      <c r="D1891" s="310" t="s">
        <v>438</v>
      </c>
      <c r="E1891" s="309">
        <v>621664.77335200296</v>
      </c>
      <c r="F1891" s="310" t="s">
        <v>880</v>
      </c>
      <c r="G1891" s="244" t="s">
        <v>915</v>
      </c>
      <c r="H1891" s="244" t="s">
        <v>429</v>
      </c>
      <c r="I1891" s="288">
        <v>1</v>
      </c>
      <c r="J1891" s="244" t="s">
        <v>919</v>
      </c>
      <c r="K1891" s="244">
        <v>0.5</v>
      </c>
      <c r="L1891" s="244">
        <v>0.6</v>
      </c>
      <c r="M1891" s="244" t="s">
        <v>89</v>
      </c>
      <c r="N1891" s="244">
        <f t="shared" si="39"/>
        <v>0.3</v>
      </c>
      <c r="R1891" s="301"/>
      <c r="S1891" s="301"/>
      <c r="T1891" s="301"/>
      <c r="U1891" s="301"/>
      <c r="V1891" s="301"/>
      <c r="W1891" s="301"/>
      <c r="X1891" s="301"/>
      <c r="Y1891" s="301"/>
      <c r="Z1891" s="301"/>
      <c r="AA1891" s="301"/>
      <c r="AB1891" s="301"/>
      <c r="AC1891" s="301"/>
      <c r="AD1891" s="301"/>
      <c r="AE1891" s="301"/>
      <c r="AF1891" s="301"/>
      <c r="AG1891" s="301"/>
      <c r="AH1891" s="301"/>
      <c r="AI1891" s="301"/>
    </row>
    <row r="1892" spans="1:35" ht="20.100000000000001" hidden="1" customHeight="1" x14ac:dyDescent="0.2">
      <c r="A1892" s="240">
        <v>990</v>
      </c>
      <c r="B1892" s="309" t="s">
        <v>403</v>
      </c>
      <c r="C1892" s="310" t="s">
        <v>432</v>
      </c>
      <c r="D1892" s="310" t="s">
        <v>438</v>
      </c>
      <c r="E1892" s="309">
        <v>621662.12538226123</v>
      </c>
      <c r="F1892" s="310" t="s">
        <v>880</v>
      </c>
      <c r="G1892" s="244" t="s">
        <v>915</v>
      </c>
      <c r="H1892" s="244" t="s">
        <v>429</v>
      </c>
      <c r="I1892" s="288">
        <v>1</v>
      </c>
      <c r="J1892" s="244" t="s">
        <v>919</v>
      </c>
      <c r="K1892" s="244">
        <v>0.5</v>
      </c>
      <c r="L1892" s="244">
        <v>0.6</v>
      </c>
      <c r="M1892" s="244" t="s">
        <v>89</v>
      </c>
      <c r="N1892" s="244">
        <f t="shared" si="39"/>
        <v>0.3</v>
      </c>
      <c r="R1892" s="301"/>
      <c r="S1892" s="301"/>
      <c r="T1892" s="301"/>
      <c r="U1892" s="301"/>
      <c r="V1892" s="301"/>
      <c r="W1892" s="301"/>
      <c r="X1892" s="301"/>
      <c r="Y1892" s="301"/>
      <c r="Z1892" s="301"/>
      <c r="AA1892" s="301"/>
      <c r="AB1892" s="301"/>
      <c r="AC1892" s="301"/>
      <c r="AD1892" s="301"/>
      <c r="AE1892" s="301"/>
      <c r="AF1892" s="301"/>
      <c r="AG1892" s="301"/>
      <c r="AH1892" s="301"/>
      <c r="AI1892" s="301"/>
    </row>
    <row r="1893" spans="1:35" ht="20.100000000000001" hidden="1" customHeight="1" x14ac:dyDescent="0.2">
      <c r="A1893" s="240">
        <v>991</v>
      </c>
      <c r="B1893" s="309" t="s">
        <v>403</v>
      </c>
      <c r="C1893" s="310" t="s">
        <v>432</v>
      </c>
      <c r="D1893" s="310" t="s">
        <v>438</v>
      </c>
      <c r="E1893" s="309">
        <v>621658.35836667824</v>
      </c>
      <c r="F1893" s="310" t="s">
        <v>880</v>
      </c>
      <c r="G1893" s="244" t="s">
        <v>915</v>
      </c>
      <c r="H1893" s="244" t="s">
        <v>429</v>
      </c>
      <c r="I1893" s="288">
        <v>1</v>
      </c>
      <c r="J1893" s="244" t="s">
        <v>919</v>
      </c>
      <c r="K1893" s="244">
        <v>0.5</v>
      </c>
      <c r="L1893" s="244">
        <v>0.6</v>
      </c>
      <c r="M1893" s="244" t="s">
        <v>89</v>
      </c>
      <c r="N1893" s="244">
        <f t="shared" si="39"/>
        <v>0.3</v>
      </c>
      <c r="R1893" s="301"/>
      <c r="S1893" s="301"/>
      <c r="T1893" s="301"/>
      <c r="U1893" s="301"/>
      <c r="V1893" s="301"/>
      <c r="W1893" s="301"/>
      <c r="X1893" s="301"/>
      <c r="Y1893" s="301"/>
      <c r="Z1893" s="301"/>
      <c r="AA1893" s="301"/>
      <c r="AB1893" s="301"/>
      <c r="AC1893" s="301"/>
      <c r="AD1893" s="301"/>
      <c r="AE1893" s="301"/>
      <c r="AF1893" s="301"/>
      <c r="AG1893" s="301"/>
      <c r="AH1893" s="301"/>
      <c r="AI1893" s="301"/>
    </row>
    <row r="1894" spans="1:35" ht="20.100000000000001" hidden="1" customHeight="1" x14ac:dyDescent="0.2">
      <c r="A1894" s="240">
        <v>992</v>
      </c>
      <c r="B1894" s="309" t="s">
        <v>403</v>
      </c>
      <c r="C1894" s="310" t="s">
        <v>432</v>
      </c>
      <c r="D1894" s="310" t="s">
        <v>438</v>
      </c>
      <c r="E1894" s="309">
        <v>621654.13475235458</v>
      </c>
      <c r="F1894" s="310" t="s">
        <v>880</v>
      </c>
      <c r="G1894" s="244" t="s">
        <v>915</v>
      </c>
      <c r="H1894" s="244" t="s">
        <v>429</v>
      </c>
      <c r="I1894" s="288">
        <v>1</v>
      </c>
      <c r="J1894" s="244" t="s">
        <v>919</v>
      </c>
      <c r="K1894" s="244">
        <v>0.5</v>
      </c>
      <c r="L1894" s="244">
        <v>0.6</v>
      </c>
      <c r="M1894" s="244" t="s">
        <v>89</v>
      </c>
      <c r="N1894" s="244">
        <f t="shared" si="39"/>
        <v>0.3</v>
      </c>
      <c r="R1894" s="301"/>
      <c r="S1894" s="301"/>
      <c r="T1894" s="301"/>
      <c r="U1894" s="301"/>
      <c r="V1894" s="301"/>
      <c r="W1894" s="301"/>
      <c r="X1894" s="301"/>
      <c r="Y1894" s="301"/>
      <c r="Z1894" s="301"/>
      <c r="AA1894" s="301"/>
      <c r="AB1894" s="301"/>
      <c r="AC1894" s="301"/>
      <c r="AD1894" s="301"/>
      <c r="AE1894" s="301"/>
      <c r="AF1894" s="301"/>
      <c r="AG1894" s="301"/>
      <c r="AH1894" s="301"/>
      <c r="AI1894" s="301"/>
    </row>
    <row r="1895" spans="1:35" ht="20.100000000000001" hidden="1" customHeight="1" x14ac:dyDescent="0.2">
      <c r="A1895" s="240">
        <v>993</v>
      </c>
      <c r="B1895" s="309" t="s">
        <v>403</v>
      </c>
      <c r="C1895" s="310" t="s">
        <v>432</v>
      </c>
      <c r="D1895" s="310" t="s">
        <v>438</v>
      </c>
      <c r="E1895" s="309">
        <v>621652.90848265309</v>
      </c>
      <c r="F1895" s="310" t="s">
        <v>880</v>
      </c>
      <c r="G1895" s="244" t="s">
        <v>915</v>
      </c>
      <c r="H1895" s="244" t="s">
        <v>429</v>
      </c>
      <c r="I1895" s="288">
        <v>1</v>
      </c>
      <c r="J1895" s="244" t="s">
        <v>919</v>
      </c>
      <c r="K1895" s="244">
        <v>0.5</v>
      </c>
      <c r="L1895" s="244">
        <v>0.6</v>
      </c>
      <c r="M1895" s="244" t="s">
        <v>89</v>
      </c>
      <c r="N1895" s="244">
        <f t="shared" si="39"/>
        <v>0.3</v>
      </c>
      <c r="R1895" s="301"/>
      <c r="S1895" s="301"/>
      <c r="T1895" s="301"/>
      <c r="U1895" s="301"/>
      <c r="V1895" s="301"/>
      <c r="W1895" s="301"/>
      <c r="X1895" s="301"/>
      <c r="Y1895" s="301"/>
      <c r="Z1895" s="301"/>
      <c r="AA1895" s="301"/>
      <c r="AB1895" s="301"/>
      <c r="AC1895" s="301"/>
      <c r="AD1895" s="301"/>
      <c r="AE1895" s="301"/>
      <c r="AF1895" s="301"/>
      <c r="AG1895" s="301"/>
      <c r="AH1895" s="301"/>
      <c r="AI1895" s="301"/>
    </row>
    <row r="1896" spans="1:35" ht="20.100000000000001" hidden="1" customHeight="1" x14ac:dyDescent="0.2">
      <c r="A1896" s="240">
        <v>994</v>
      </c>
      <c r="B1896" s="309" t="s">
        <v>403</v>
      </c>
      <c r="C1896" s="310" t="s">
        <v>432</v>
      </c>
      <c r="D1896" s="310" t="s">
        <v>438</v>
      </c>
      <c r="E1896" s="309">
        <v>621651.60914097051</v>
      </c>
      <c r="F1896" s="310" t="s">
        <v>880</v>
      </c>
      <c r="G1896" s="244" t="s">
        <v>915</v>
      </c>
      <c r="H1896" s="244" t="s">
        <v>429</v>
      </c>
      <c r="I1896" s="288">
        <v>1</v>
      </c>
      <c r="J1896" s="244" t="s">
        <v>919</v>
      </c>
      <c r="K1896" s="244">
        <v>0.5</v>
      </c>
      <c r="L1896" s="244">
        <v>0.6</v>
      </c>
      <c r="M1896" s="244" t="s">
        <v>89</v>
      </c>
      <c r="N1896" s="244">
        <f t="shared" si="39"/>
        <v>0.3</v>
      </c>
      <c r="R1896" s="301"/>
      <c r="S1896" s="301"/>
      <c r="T1896" s="301"/>
      <c r="U1896" s="301"/>
      <c r="V1896" s="301"/>
      <c r="W1896" s="301"/>
      <c r="X1896" s="301"/>
      <c r="Y1896" s="301"/>
      <c r="Z1896" s="301"/>
      <c r="AA1896" s="301"/>
      <c r="AB1896" s="301"/>
      <c r="AC1896" s="301"/>
      <c r="AD1896" s="301"/>
      <c r="AE1896" s="301"/>
      <c r="AF1896" s="301"/>
      <c r="AG1896" s="301"/>
      <c r="AH1896" s="301"/>
      <c r="AI1896" s="301"/>
    </row>
    <row r="1897" spans="1:35" ht="20.100000000000001" hidden="1" customHeight="1" x14ac:dyDescent="0.2">
      <c r="A1897" s="240">
        <v>995</v>
      </c>
      <c r="B1897" s="309" t="s">
        <v>403</v>
      </c>
      <c r="C1897" s="310" t="s">
        <v>426</v>
      </c>
      <c r="D1897" s="310" t="s">
        <v>438</v>
      </c>
      <c r="E1897" s="309">
        <v>621640.79481330293</v>
      </c>
      <c r="F1897" s="310" t="s">
        <v>871</v>
      </c>
      <c r="G1897" s="244" t="s">
        <v>959</v>
      </c>
      <c r="H1897" s="244" t="s">
        <v>429</v>
      </c>
      <c r="I1897" s="288">
        <v>1</v>
      </c>
      <c r="J1897" s="244" t="s">
        <v>919</v>
      </c>
      <c r="K1897" s="244">
        <v>1</v>
      </c>
      <c r="L1897" s="244">
        <v>1</v>
      </c>
      <c r="M1897" s="244" t="s">
        <v>89</v>
      </c>
      <c r="N1897" s="244">
        <f t="shared" si="39"/>
        <v>1</v>
      </c>
      <c r="R1897" s="301"/>
      <c r="S1897" s="301"/>
      <c r="T1897" s="301"/>
      <c r="U1897" s="301"/>
      <c r="V1897" s="301"/>
      <c r="W1897" s="301"/>
      <c r="X1897" s="301"/>
      <c r="Y1897" s="301"/>
      <c r="Z1897" s="301"/>
      <c r="AA1897" s="301"/>
      <c r="AB1897" s="301"/>
      <c r="AC1897" s="301"/>
      <c r="AD1897" s="301"/>
      <c r="AE1897" s="301"/>
      <c r="AF1897" s="301"/>
      <c r="AG1897" s="301"/>
      <c r="AH1897" s="301"/>
      <c r="AI1897" s="301"/>
    </row>
    <row r="1898" spans="1:35" ht="20.100000000000001" hidden="1" customHeight="1" x14ac:dyDescent="0.2">
      <c r="A1898" s="240">
        <v>996</v>
      </c>
      <c r="B1898" s="309" t="s">
        <v>403</v>
      </c>
      <c r="C1898" s="310" t="s">
        <v>432</v>
      </c>
      <c r="D1898" s="310" t="s">
        <v>438</v>
      </c>
      <c r="E1898" s="309">
        <v>621634.79495879752</v>
      </c>
      <c r="F1898" s="310" t="s">
        <v>880</v>
      </c>
      <c r="G1898" s="244" t="s">
        <v>915</v>
      </c>
      <c r="H1898" s="244" t="s">
        <v>429</v>
      </c>
      <c r="I1898" s="288">
        <v>1</v>
      </c>
      <c r="J1898" s="244" t="s">
        <v>919</v>
      </c>
      <c r="K1898" s="244">
        <v>0.5</v>
      </c>
      <c r="L1898" s="244">
        <v>0.6</v>
      </c>
      <c r="M1898" s="244" t="s">
        <v>89</v>
      </c>
      <c r="N1898" s="244">
        <f t="shared" si="39"/>
        <v>0.3</v>
      </c>
      <c r="R1898" s="301"/>
      <c r="S1898" s="301"/>
      <c r="T1898" s="301"/>
      <c r="U1898" s="301"/>
      <c r="V1898" s="301"/>
      <c r="W1898" s="301"/>
      <c r="X1898" s="301"/>
      <c r="Y1898" s="301"/>
      <c r="Z1898" s="301"/>
      <c r="AA1898" s="301"/>
      <c r="AB1898" s="301"/>
      <c r="AC1898" s="301"/>
      <c r="AD1898" s="301"/>
      <c r="AE1898" s="301"/>
      <c r="AF1898" s="301"/>
      <c r="AG1898" s="301"/>
      <c r="AH1898" s="301"/>
      <c r="AI1898" s="301"/>
    </row>
    <row r="1899" spans="1:35" ht="20.100000000000001" hidden="1" customHeight="1" x14ac:dyDescent="0.2">
      <c r="A1899" s="240">
        <v>997</v>
      </c>
      <c r="B1899" s="309" t="s">
        <v>403</v>
      </c>
      <c r="C1899" s="310" t="s">
        <v>432</v>
      </c>
      <c r="D1899" s="310" t="s">
        <v>438</v>
      </c>
      <c r="E1899" s="309">
        <v>621633.07870526833</v>
      </c>
      <c r="F1899" s="310" t="s">
        <v>880</v>
      </c>
      <c r="G1899" s="244" t="s">
        <v>915</v>
      </c>
      <c r="H1899" s="244" t="s">
        <v>429</v>
      </c>
      <c r="I1899" s="288">
        <v>1</v>
      </c>
      <c r="J1899" s="244" t="s">
        <v>919</v>
      </c>
      <c r="K1899" s="244">
        <v>0.5</v>
      </c>
      <c r="L1899" s="244">
        <v>0.6</v>
      </c>
      <c r="M1899" s="244" t="s">
        <v>89</v>
      </c>
      <c r="N1899" s="244">
        <f t="shared" si="39"/>
        <v>0.3</v>
      </c>
      <c r="R1899" s="301"/>
      <c r="S1899" s="301"/>
      <c r="T1899" s="301"/>
      <c r="U1899" s="301"/>
      <c r="V1899" s="301"/>
      <c r="W1899" s="301"/>
      <c r="X1899" s="301"/>
      <c r="Y1899" s="301"/>
      <c r="Z1899" s="301"/>
      <c r="AA1899" s="301"/>
      <c r="AB1899" s="301"/>
      <c r="AC1899" s="301"/>
      <c r="AD1899" s="301"/>
      <c r="AE1899" s="301"/>
      <c r="AF1899" s="301"/>
      <c r="AG1899" s="301"/>
      <c r="AH1899" s="301"/>
      <c r="AI1899" s="301"/>
    </row>
    <row r="1900" spans="1:35" ht="20.100000000000001" hidden="1" customHeight="1" x14ac:dyDescent="0.2">
      <c r="A1900" s="240">
        <v>998</v>
      </c>
      <c r="B1900" s="309" t="s">
        <v>403</v>
      </c>
      <c r="C1900" s="310" t="s">
        <v>432</v>
      </c>
      <c r="D1900" s="310" t="s">
        <v>438</v>
      </c>
      <c r="E1900" s="309">
        <v>621633.03856864851</v>
      </c>
      <c r="F1900" s="310" t="s">
        <v>880</v>
      </c>
      <c r="G1900" s="244" t="s">
        <v>915</v>
      </c>
      <c r="H1900" s="244" t="s">
        <v>429</v>
      </c>
      <c r="I1900" s="288">
        <v>1</v>
      </c>
      <c r="J1900" s="244" t="s">
        <v>919</v>
      </c>
      <c r="K1900" s="244">
        <v>0.5</v>
      </c>
      <c r="L1900" s="244">
        <v>0.6</v>
      </c>
      <c r="M1900" s="244" t="s">
        <v>89</v>
      </c>
      <c r="N1900" s="244">
        <f t="shared" si="39"/>
        <v>0.3</v>
      </c>
      <c r="R1900" s="301"/>
      <c r="S1900" s="301"/>
      <c r="T1900" s="301"/>
      <c r="U1900" s="301"/>
      <c r="V1900" s="301"/>
      <c r="W1900" s="301"/>
      <c r="X1900" s="301"/>
      <c r="Y1900" s="301"/>
      <c r="Z1900" s="301"/>
      <c r="AA1900" s="301"/>
      <c r="AB1900" s="301"/>
      <c r="AC1900" s="301"/>
      <c r="AD1900" s="301"/>
      <c r="AE1900" s="301"/>
      <c r="AF1900" s="301"/>
      <c r="AG1900" s="301"/>
      <c r="AH1900" s="301"/>
      <c r="AI1900" s="301"/>
    </row>
    <row r="1901" spans="1:35" ht="20.100000000000001" hidden="1" customHeight="1" x14ac:dyDescent="0.2">
      <c r="A1901" s="240">
        <v>999</v>
      </c>
      <c r="B1901" s="309" t="s">
        <v>403</v>
      </c>
      <c r="C1901" s="310" t="s">
        <v>432</v>
      </c>
      <c r="D1901" s="310" t="s">
        <v>438</v>
      </c>
      <c r="E1901" s="309">
        <v>621631.70934560068</v>
      </c>
      <c r="F1901" s="310" t="s">
        <v>880</v>
      </c>
      <c r="G1901" s="244" t="s">
        <v>915</v>
      </c>
      <c r="H1901" s="244" t="s">
        <v>429</v>
      </c>
      <c r="I1901" s="288">
        <v>1</v>
      </c>
      <c r="J1901" s="244" t="s">
        <v>919</v>
      </c>
      <c r="K1901" s="244">
        <v>0.5</v>
      </c>
      <c r="L1901" s="244">
        <v>0.6</v>
      </c>
      <c r="M1901" s="244" t="s">
        <v>89</v>
      </c>
      <c r="N1901" s="244">
        <f t="shared" si="39"/>
        <v>0.3</v>
      </c>
      <c r="R1901" s="301"/>
      <c r="S1901" s="301"/>
      <c r="T1901" s="301"/>
      <c r="U1901" s="301"/>
      <c r="V1901" s="301"/>
      <c r="W1901" s="301"/>
      <c r="X1901" s="301"/>
      <c r="Y1901" s="301"/>
      <c r="Z1901" s="301"/>
      <c r="AA1901" s="301"/>
      <c r="AB1901" s="301"/>
      <c r="AC1901" s="301"/>
      <c r="AD1901" s="301"/>
      <c r="AE1901" s="301"/>
      <c r="AF1901" s="301"/>
      <c r="AG1901" s="301"/>
      <c r="AH1901" s="301"/>
      <c r="AI1901" s="301"/>
    </row>
    <row r="1902" spans="1:35" ht="20.100000000000001" hidden="1" customHeight="1" x14ac:dyDescent="0.2">
      <c r="A1902" s="240">
        <v>1000</v>
      </c>
      <c r="B1902" s="309" t="s">
        <v>403</v>
      </c>
      <c r="C1902" s="310" t="s">
        <v>432</v>
      </c>
      <c r="D1902" s="310" t="s">
        <v>438</v>
      </c>
      <c r="E1902" s="309">
        <v>621627.10777904815</v>
      </c>
      <c r="F1902" s="310" t="s">
        <v>880</v>
      </c>
      <c r="G1902" s="244" t="s">
        <v>915</v>
      </c>
      <c r="H1902" s="244" t="s">
        <v>429</v>
      </c>
      <c r="I1902" s="288">
        <v>1</v>
      </c>
      <c r="J1902" s="244" t="s">
        <v>919</v>
      </c>
      <c r="K1902" s="244">
        <v>0.5</v>
      </c>
      <c r="L1902" s="244">
        <v>0.6</v>
      </c>
      <c r="M1902" s="244" t="s">
        <v>89</v>
      </c>
      <c r="N1902" s="244">
        <f t="shared" si="39"/>
        <v>0.3</v>
      </c>
      <c r="R1902" s="301"/>
      <c r="S1902" s="301"/>
      <c r="T1902" s="301"/>
      <c r="U1902" s="301"/>
      <c r="V1902" s="301"/>
      <c r="W1902" s="301"/>
      <c r="X1902" s="301"/>
      <c r="Y1902" s="301"/>
      <c r="Z1902" s="301"/>
      <c r="AA1902" s="301"/>
      <c r="AB1902" s="301"/>
      <c r="AC1902" s="301"/>
      <c r="AD1902" s="301"/>
      <c r="AE1902" s="301"/>
      <c r="AF1902" s="301"/>
      <c r="AG1902" s="301"/>
      <c r="AH1902" s="301"/>
      <c r="AI1902" s="301"/>
    </row>
    <row r="1903" spans="1:35" ht="20.100000000000001" hidden="1" customHeight="1" x14ac:dyDescent="0.2">
      <c r="A1903" s="240">
        <v>1001</v>
      </c>
      <c r="B1903" s="309" t="s">
        <v>403</v>
      </c>
      <c r="C1903" s="310" t="s">
        <v>432</v>
      </c>
      <c r="D1903" s="310" t="s">
        <v>438</v>
      </c>
      <c r="E1903" s="309">
        <v>621613.69873745751</v>
      </c>
      <c r="F1903" s="310" t="s">
        <v>880</v>
      </c>
      <c r="G1903" s="244" t="s">
        <v>915</v>
      </c>
      <c r="H1903" s="244" t="s">
        <v>429</v>
      </c>
      <c r="I1903" s="288">
        <v>1</v>
      </c>
      <c r="J1903" s="244" t="s">
        <v>919</v>
      </c>
      <c r="K1903" s="244">
        <v>0.5</v>
      </c>
      <c r="L1903" s="244">
        <v>0.6</v>
      </c>
      <c r="M1903" s="244" t="s">
        <v>89</v>
      </c>
      <c r="N1903" s="244">
        <f t="shared" si="39"/>
        <v>0.3</v>
      </c>
      <c r="R1903" s="301"/>
      <c r="S1903" s="301"/>
      <c r="T1903" s="301"/>
      <c r="U1903" s="301"/>
      <c r="V1903" s="301"/>
      <c r="W1903" s="301"/>
      <c r="X1903" s="301"/>
      <c r="Y1903" s="301"/>
      <c r="Z1903" s="301"/>
      <c r="AA1903" s="301"/>
      <c r="AB1903" s="301"/>
      <c r="AC1903" s="301"/>
      <c r="AD1903" s="301"/>
      <c r="AE1903" s="301"/>
      <c r="AF1903" s="301"/>
      <c r="AG1903" s="301"/>
      <c r="AH1903" s="301"/>
      <c r="AI1903" s="301"/>
    </row>
    <row r="1904" spans="1:35" ht="20.100000000000001" hidden="1" customHeight="1" x14ac:dyDescent="0.2">
      <c r="A1904" s="240">
        <v>1002</v>
      </c>
      <c r="B1904" s="309" t="s">
        <v>403</v>
      </c>
      <c r="C1904" s="310" t="s">
        <v>432</v>
      </c>
      <c r="D1904" s="310" t="s">
        <v>438</v>
      </c>
      <c r="E1904" s="309">
        <v>621612.87183088646</v>
      </c>
      <c r="F1904" s="310" t="s">
        <v>880</v>
      </c>
      <c r="G1904" s="244" t="s">
        <v>915</v>
      </c>
      <c r="H1904" s="244" t="s">
        <v>429</v>
      </c>
      <c r="I1904" s="288">
        <v>1</v>
      </c>
      <c r="J1904" s="244" t="s">
        <v>919</v>
      </c>
      <c r="K1904" s="244">
        <v>0.5</v>
      </c>
      <c r="L1904" s="244">
        <v>0.6</v>
      </c>
      <c r="M1904" s="244" t="s">
        <v>89</v>
      </c>
      <c r="N1904" s="244">
        <f t="shared" si="39"/>
        <v>0.3</v>
      </c>
      <c r="R1904" s="301"/>
      <c r="S1904" s="301"/>
      <c r="T1904" s="301"/>
      <c r="U1904" s="301"/>
      <c r="V1904" s="301"/>
      <c r="W1904" s="301"/>
      <c r="X1904" s="301"/>
      <c r="Y1904" s="301"/>
      <c r="Z1904" s="301"/>
      <c r="AA1904" s="301"/>
      <c r="AB1904" s="301"/>
      <c r="AC1904" s="301"/>
      <c r="AD1904" s="301"/>
      <c r="AE1904" s="301"/>
      <c r="AF1904" s="301"/>
      <c r="AG1904" s="301"/>
      <c r="AH1904" s="301"/>
      <c r="AI1904" s="301"/>
    </row>
    <row r="1905" spans="1:35" ht="20.100000000000001" hidden="1" customHeight="1" x14ac:dyDescent="0.2">
      <c r="A1905" s="240">
        <v>1003</v>
      </c>
      <c r="B1905" s="309" t="s">
        <v>403</v>
      </c>
      <c r="C1905" s="310" t="s">
        <v>432</v>
      </c>
      <c r="D1905" s="310" t="s">
        <v>438</v>
      </c>
      <c r="E1905" s="309">
        <v>621608.71022980439</v>
      </c>
      <c r="F1905" s="310" t="s">
        <v>880</v>
      </c>
      <c r="G1905" s="244" t="s">
        <v>915</v>
      </c>
      <c r="H1905" s="244" t="s">
        <v>429</v>
      </c>
      <c r="I1905" s="288">
        <v>1</v>
      </c>
      <c r="J1905" s="244" t="s">
        <v>919</v>
      </c>
      <c r="K1905" s="244">
        <v>0.5</v>
      </c>
      <c r="L1905" s="244">
        <v>0.6</v>
      </c>
      <c r="M1905" s="244" t="s">
        <v>89</v>
      </c>
      <c r="N1905" s="244">
        <f t="shared" si="39"/>
        <v>0.3</v>
      </c>
      <c r="R1905" s="301"/>
      <c r="S1905" s="301"/>
      <c r="T1905" s="301"/>
      <c r="U1905" s="301"/>
      <c r="V1905" s="301"/>
      <c r="W1905" s="301"/>
      <c r="X1905" s="301"/>
      <c r="Y1905" s="301"/>
      <c r="Z1905" s="301"/>
      <c r="AA1905" s="301"/>
      <c r="AB1905" s="301"/>
      <c r="AC1905" s="301"/>
      <c r="AD1905" s="301"/>
      <c r="AE1905" s="301"/>
      <c r="AF1905" s="301"/>
      <c r="AG1905" s="301"/>
      <c r="AH1905" s="301"/>
      <c r="AI1905" s="301"/>
    </row>
    <row r="1906" spans="1:35" ht="20.100000000000001" hidden="1" customHeight="1" x14ac:dyDescent="0.2">
      <c r="A1906" s="240">
        <v>1004</v>
      </c>
      <c r="B1906" s="309" t="s">
        <v>403</v>
      </c>
      <c r="C1906" s="310" t="s">
        <v>432</v>
      </c>
      <c r="D1906" s="310" t="s">
        <v>438</v>
      </c>
      <c r="E1906" s="309">
        <v>621601.80108422309</v>
      </c>
      <c r="F1906" s="310" t="s">
        <v>880</v>
      </c>
      <c r="G1906" s="244" t="s">
        <v>915</v>
      </c>
      <c r="H1906" s="244" t="s">
        <v>429</v>
      </c>
      <c r="I1906" s="288">
        <v>1</v>
      </c>
      <c r="J1906" s="244" t="s">
        <v>919</v>
      </c>
      <c r="K1906" s="244">
        <v>0.5</v>
      </c>
      <c r="L1906" s="244">
        <v>0.6</v>
      </c>
      <c r="M1906" s="244" t="s">
        <v>89</v>
      </c>
      <c r="N1906" s="244">
        <f t="shared" si="39"/>
        <v>0.3</v>
      </c>
      <c r="R1906" s="301"/>
      <c r="S1906" s="301"/>
      <c r="T1906" s="301"/>
      <c r="U1906" s="301"/>
      <c r="V1906" s="301"/>
      <c r="W1906" s="301"/>
      <c r="X1906" s="301"/>
      <c r="Y1906" s="301"/>
      <c r="Z1906" s="301"/>
      <c r="AA1906" s="301"/>
      <c r="AB1906" s="301"/>
      <c r="AC1906" s="301"/>
      <c r="AD1906" s="301"/>
      <c r="AE1906" s="301"/>
      <c r="AF1906" s="301"/>
      <c r="AG1906" s="301"/>
      <c r="AH1906" s="301"/>
      <c r="AI1906" s="301"/>
    </row>
    <row r="1907" spans="1:35" ht="20.100000000000001" hidden="1" customHeight="1" x14ac:dyDescent="0.2">
      <c r="A1907" s="240">
        <v>1005</v>
      </c>
      <c r="B1907" s="309" t="s">
        <v>403</v>
      </c>
      <c r="C1907" s="310" t="s">
        <v>432</v>
      </c>
      <c r="D1907" s="310" t="s">
        <v>438</v>
      </c>
      <c r="E1907" s="309">
        <v>621587.12493067433</v>
      </c>
      <c r="F1907" s="310" t="s">
        <v>880</v>
      </c>
      <c r="G1907" s="244" t="s">
        <v>915</v>
      </c>
      <c r="H1907" s="244" t="s">
        <v>429</v>
      </c>
      <c r="I1907" s="288">
        <v>1</v>
      </c>
      <c r="J1907" s="244" t="s">
        <v>919</v>
      </c>
      <c r="K1907" s="244">
        <v>0.5</v>
      </c>
      <c r="L1907" s="244">
        <v>0.6</v>
      </c>
      <c r="M1907" s="244" t="s">
        <v>89</v>
      </c>
      <c r="N1907" s="244">
        <f t="shared" si="39"/>
        <v>0.3</v>
      </c>
      <c r="R1907" s="301"/>
      <c r="S1907" s="301"/>
      <c r="T1907" s="301"/>
      <c r="U1907" s="301"/>
      <c r="V1907" s="301"/>
      <c r="W1907" s="301"/>
      <c r="X1907" s="301"/>
      <c r="Y1907" s="301"/>
      <c r="Z1907" s="301"/>
      <c r="AA1907" s="301"/>
      <c r="AB1907" s="301"/>
      <c r="AC1907" s="301"/>
      <c r="AD1907" s="301"/>
      <c r="AE1907" s="301"/>
      <c r="AF1907" s="301"/>
      <c r="AG1907" s="301"/>
      <c r="AH1907" s="301"/>
      <c r="AI1907" s="301"/>
    </row>
    <row r="1908" spans="1:35" ht="20.100000000000001" hidden="1" customHeight="1" x14ac:dyDescent="0.2">
      <c r="A1908" s="240">
        <v>1006</v>
      </c>
      <c r="B1908" s="309" t="s">
        <v>403</v>
      </c>
      <c r="C1908" s="310" t="s">
        <v>432</v>
      </c>
      <c r="D1908" s="310" t="s">
        <v>438</v>
      </c>
      <c r="E1908" s="309">
        <v>621584.95078379638</v>
      </c>
      <c r="F1908" s="310" t="s">
        <v>880</v>
      </c>
      <c r="G1908" s="244" t="s">
        <v>915</v>
      </c>
      <c r="H1908" s="244" t="s">
        <v>429</v>
      </c>
      <c r="I1908" s="288">
        <v>1</v>
      </c>
      <c r="J1908" s="244" t="s">
        <v>919</v>
      </c>
      <c r="K1908" s="244">
        <v>0.5</v>
      </c>
      <c r="L1908" s="244">
        <v>0.6</v>
      </c>
      <c r="M1908" s="244" t="s">
        <v>89</v>
      </c>
      <c r="N1908" s="244">
        <f t="shared" si="39"/>
        <v>0.3</v>
      </c>
      <c r="R1908" s="301"/>
      <c r="S1908" s="301"/>
      <c r="T1908" s="301"/>
      <c r="U1908" s="301"/>
      <c r="V1908" s="301"/>
      <c r="W1908" s="301"/>
      <c r="X1908" s="301"/>
      <c r="Y1908" s="301"/>
      <c r="Z1908" s="301"/>
      <c r="AA1908" s="301"/>
      <c r="AB1908" s="301"/>
      <c r="AC1908" s="301"/>
      <c r="AD1908" s="301"/>
      <c r="AE1908" s="301"/>
      <c r="AF1908" s="301"/>
      <c r="AG1908" s="301"/>
      <c r="AH1908" s="301"/>
      <c r="AI1908" s="301"/>
    </row>
    <row r="1909" spans="1:35" ht="20.100000000000001" hidden="1" customHeight="1" x14ac:dyDescent="0.2">
      <c r="A1909" s="240">
        <v>1007</v>
      </c>
      <c r="B1909" s="309" t="s">
        <v>403</v>
      </c>
      <c r="C1909" s="310" t="s">
        <v>426</v>
      </c>
      <c r="D1909" s="310" t="s">
        <v>438</v>
      </c>
      <c r="E1909" s="309">
        <v>621576.4001040936</v>
      </c>
      <c r="F1909" s="310" t="s">
        <v>879</v>
      </c>
      <c r="G1909" s="244" t="s">
        <v>992</v>
      </c>
      <c r="H1909" s="244" t="s">
        <v>429</v>
      </c>
      <c r="I1909" s="288">
        <v>1</v>
      </c>
      <c r="J1909" s="244" t="s">
        <v>919</v>
      </c>
      <c r="K1909" s="244" t="s">
        <v>89</v>
      </c>
      <c r="L1909" s="244" t="s">
        <v>89</v>
      </c>
      <c r="M1909" s="244">
        <v>1</v>
      </c>
      <c r="N1909" s="244">
        <f t="shared" si="39"/>
        <v>0.78539816339744828</v>
      </c>
      <c r="R1909" s="301"/>
      <c r="S1909" s="301"/>
      <c r="T1909" s="301"/>
      <c r="U1909" s="301"/>
      <c r="V1909" s="301"/>
      <c r="W1909" s="301"/>
      <c r="X1909" s="301"/>
      <c r="Y1909" s="301"/>
      <c r="Z1909" s="301"/>
      <c r="AA1909" s="301"/>
      <c r="AB1909" s="301"/>
      <c r="AC1909" s="301"/>
      <c r="AD1909" s="301"/>
      <c r="AE1909" s="301"/>
      <c r="AF1909" s="301"/>
      <c r="AG1909" s="301"/>
      <c r="AH1909" s="301"/>
      <c r="AI1909" s="301"/>
    </row>
    <row r="1910" spans="1:35" ht="20.100000000000001" hidden="1" customHeight="1" x14ac:dyDescent="0.2">
      <c r="A1910" s="240">
        <v>1008</v>
      </c>
      <c r="B1910" s="309" t="s">
        <v>403</v>
      </c>
      <c r="C1910" s="310" t="s">
        <v>426</v>
      </c>
      <c r="D1910" s="310" t="s">
        <v>438</v>
      </c>
      <c r="E1910" s="309">
        <v>621546.70808369468</v>
      </c>
      <c r="F1910" s="310" t="s">
        <v>880</v>
      </c>
      <c r="G1910" s="244" t="s">
        <v>915</v>
      </c>
      <c r="H1910" s="244" t="s">
        <v>429</v>
      </c>
      <c r="I1910" s="288">
        <v>1</v>
      </c>
      <c r="J1910" s="244" t="s">
        <v>919</v>
      </c>
      <c r="K1910" s="244">
        <v>0.5</v>
      </c>
      <c r="L1910" s="244">
        <v>0.6</v>
      </c>
      <c r="M1910" s="244" t="s">
        <v>89</v>
      </c>
      <c r="N1910" s="244">
        <f t="shared" si="39"/>
        <v>0.3</v>
      </c>
      <c r="R1910" s="301"/>
      <c r="S1910" s="301"/>
      <c r="T1910" s="301"/>
      <c r="U1910" s="301"/>
      <c r="V1910" s="301"/>
      <c r="W1910" s="301"/>
      <c r="X1910" s="301"/>
      <c r="Y1910" s="301"/>
      <c r="Z1910" s="301"/>
      <c r="AA1910" s="301"/>
      <c r="AB1910" s="301"/>
      <c r="AC1910" s="301"/>
      <c r="AD1910" s="301"/>
      <c r="AE1910" s="301"/>
      <c r="AF1910" s="301"/>
      <c r="AG1910" s="301"/>
      <c r="AH1910" s="301"/>
      <c r="AI1910" s="301"/>
    </row>
    <row r="1911" spans="1:35" ht="20.100000000000001" hidden="1" customHeight="1" x14ac:dyDescent="0.2">
      <c r="A1911" s="240">
        <v>1009</v>
      </c>
      <c r="B1911" s="309" t="s">
        <v>403</v>
      </c>
      <c r="C1911" s="310" t="s">
        <v>426</v>
      </c>
      <c r="D1911" s="310" t="s">
        <v>438</v>
      </c>
      <c r="E1911" s="309">
        <v>621540.87478393037</v>
      </c>
      <c r="F1911" s="310" t="s">
        <v>880</v>
      </c>
      <c r="G1911" s="244" t="s">
        <v>915</v>
      </c>
      <c r="H1911" s="244" t="s">
        <v>429</v>
      </c>
      <c r="I1911" s="288">
        <v>1</v>
      </c>
      <c r="J1911" s="244" t="s">
        <v>919</v>
      </c>
      <c r="K1911" s="244">
        <v>0.5</v>
      </c>
      <c r="L1911" s="244">
        <v>0.6</v>
      </c>
      <c r="M1911" s="244" t="s">
        <v>89</v>
      </c>
      <c r="N1911" s="244">
        <f t="shared" si="39"/>
        <v>0.3</v>
      </c>
      <c r="R1911" s="301"/>
      <c r="S1911" s="301"/>
      <c r="T1911" s="301"/>
      <c r="U1911" s="301"/>
      <c r="V1911" s="301"/>
      <c r="W1911" s="301"/>
      <c r="X1911" s="301"/>
      <c r="Y1911" s="301"/>
      <c r="Z1911" s="301"/>
      <c r="AA1911" s="301"/>
      <c r="AB1911" s="301"/>
      <c r="AC1911" s="301"/>
      <c r="AD1911" s="301"/>
      <c r="AE1911" s="301"/>
      <c r="AF1911" s="301"/>
      <c r="AG1911" s="301"/>
      <c r="AH1911" s="301"/>
      <c r="AI1911" s="301"/>
    </row>
    <row r="1912" spans="1:35" ht="20.100000000000001" hidden="1" customHeight="1" x14ac:dyDescent="0.2">
      <c r="A1912" s="240">
        <v>1010</v>
      </c>
      <c r="B1912" s="309" t="s">
        <v>403</v>
      </c>
      <c r="C1912" s="310" t="s">
        <v>426</v>
      </c>
      <c r="D1912" s="310" t="s">
        <v>438</v>
      </c>
      <c r="E1912" s="309">
        <v>621539.68776268722</v>
      </c>
      <c r="F1912" s="310" t="s">
        <v>880</v>
      </c>
      <c r="G1912" s="244" t="s">
        <v>915</v>
      </c>
      <c r="H1912" s="244" t="s">
        <v>429</v>
      </c>
      <c r="I1912" s="288">
        <v>1</v>
      </c>
      <c r="J1912" s="244" t="s">
        <v>919</v>
      </c>
      <c r="K1912" s="244">
        <v>0.5</v>
      </c>
      <c r="L1912" s="244">
        <v>0.6</v>
      </c>
      <c r="M1912" s="244" t="s">
        <v>89</v>
      </c>
      <c r="N1912" s="244">
        <f t="shared" si="39"/>
        <v>0.3</v>
      </c>
      <c r="R1912" s="301"/>
      <c r="S1912" s="301"/>
      <c r="T1912" s="301"/>
      <c r="U1912" s="301"/>
      <c r="V1912" s="301"/>
      <c r="W1912" s="301"/>
      <c r="X1912" s="301"/>
      <c r="Y1912" s="301"/>
      <c r="Z1912" s="301"/>
      <c r="AA1912" s="301"/>
      <c r="AB1912" s="301"/>
      <c r="AC1912" s="301"/>
      <c r="AD1912" s="301"/>
      <c r="AE1912" s="301"/>
      <c r="AF1912" s="301"/>
      <c r="AG1912" s="301"/>
      <c r="AH1912" s="301"/>
      <c r="AI1912" s="301"/>
    </row>
    <row r="1913" spans="1:35" ht="20.100000000000001" hidden="1" customHeight="1" x14ac:dyDescent="0.2">
      <c r="A1913" s="240">
        <v>1011</v>
      </c>
      <c r="B1913" s="309" t="s">
        <v>403</v>
      </c>
      <c r="C1913" s="310" t="s">
        <v>426</v>
      </c>
      <c r="D1913" s="310" t="s">
        <v>438</v>
      </c>
      <c r="E1913" s="309">
        <v>621535.21017275273</v>
      </c>
      <c r="F1913" s="310" t="s">
        <v>880</v>
      </c>
      <c r="G1913" s="244" t="s">
        <v>915</v>
      </c>
      <c r="H1913" s="244" t="s">
        <v>429</v>
      </c>
      <c r="I1913" s="288">
        <v>1</v>
      </c>
      <c r="J1913" s="244" t="s">
        <v>919</v>
      </c>
      <c r="K1913" s="244">
        <v>0.5</v>
      </c>
      <c r="L1913" s="244">
        <v>0.6</v>
      </c>
      <c r="M1913" s="244" t="s">
        <v>89</v>
      </c>
      <c r="N1913" s="244">
        <f t="shared" si="39"/>
        <v>0.3</v>
      </c>
      <c r="R1913" s="301"/>
      <c r="S1913" s="301"/>
      <c r="T1913" s="301"/>
      <c r="U1913" s="301"/>
      <c r="V1913" s="301"/>
      <c r="W1913" s="301"/>
      <c r="X1913" s="301"/>
      <c r="Y1913" s="301"/>
      <c r="Z1913" s="301"/>
      <c r="AA1913" s="301"/>
      <c r="AB1913" s="301"/>
      <c r="AC1913" s="301"/>
      <c r="AD1913" s="301"/>
      <c r="AE1913" s="301"/>
      <c r="AF1913" s="301"/>
      <c r="AG1913" s="301"/>
      <c r="AH1913" s="301"/>
      <c r="AI1913" s="301"/>
    </row>
    <row r="1914" spans="1:35" ht="20.100000000000001" hidden="1" customHeight="1" x14ac:dyDescent="0.2">
      <c r="A1914" s="240">
        <v>1012</v>
      </c>
      <c r="B1914" s="309" t="s">
        <v>403</v>
      </c>
      <c r="C1914" s="310" t="s">
        <v>426</v>
      </c>
      <c r="D1914" s="310" t="s">
        <v>438</v>
      </c>
      <c r="E1914" s="309">
        <v>621534.66779021977</v>
      </c>
      <c r="F1914" s="310" t="s">
        <v>880</v>
      </c>
      <c r="G1914" s="244" t="s">
        <v>915</v>
      </c>
      <c r="H1914" s="244" t="s">
        <v>429</v>
      </c>
      <c r="I1914" s="288">
        <v>1</v>
      </c>
      <c r="J1914" s="244" t="s">
        <v>919</v>
      </c>
      <c r="K1914" s="244">
        <v>0.5</v>
      </c>
      <c r="L1914" s="244">
        <v>0.6</v>
      </c>
      <c r="M1914" s="244" t="s">
        <v>89</v>
      </c>
      <c r="N1914" s="244">
        <f t="shared" si="39"/>
        <v>0.3</v>
      </c>
      <c r="R1914" s="301"/>
      <c r="S1914" s="301"/>
      <c r="T1914" s="301"/>
      <c r="U1914" s="301"/>
      <c r="V1914" s="301"/>
      <c r="W1914" s="301"/>
      <c r="X1914" s="301"/>
      <c r="Y1914" s="301"/>
      <c r="Z1914" s="301"/>
      <c r="AA1914" s="301"/>
      <c r="AB1914" s="301"/>
      <c r="AC1914" s="301"/>
      <c r="AD1914" s="301"/>
      <c r="AE1914" s="301"/>
      <c r="AF1914" s="301"/>
      <c r="AG1914" s="301"/>
      <c r="AH1914" s="301"/>
      <c r="AI1914" s="301"/>
    </row>
    <row r="1915" spans="1:35" ht="20.100000000000001" hidden="1" customHeight="1" x14ac:dyDescent="0.2">
      <c r="A1915" s="240">
        <v>1013</v>
      </c>
      <c r="B1915" s="309" t="s">
        <v>403</v>
      </c>
      <c r="C1915" s="310" t="s">
        <v>426</v>
      </c>
      <c r="D1915" s="310" t="s">
        <v>438</v>
      </c>
      <c r="E1915" s="309">
        <v>621531.60516760999</v>
      </c>
      <c r="F1915" s="310" t="s">
        <v>880</v>
      </c>
      <c r="G1915" s="244" t="s">
        <v>915</v>
      </c>
      <c r="H1915" s="244" t="s">
        <v>429</v>
      </c>
      <c r="I1915" s="288">
        <v>1</v>
      </c>
      <c r="J1915" s="244" t="s">
        <v>919</v>
      </c>
      <c r="K1915" s="244">
        <v>0.5</v>
      </c>
      <c r="L1915" s="244">
        <v>0.6</v>
      </c>
      <c r="M1915" s="244" t="s">
        <v>89</v>
      </c>
      <c r="N1915" s="244">
        <f t="shared" si="39"/>
        <v>0.3</v>
      </c>
      <c r="R1915" s="301"/>
      <c r="S1915" s="301"/>
      <c r="T1915" s="301"/>
      <c r="U1915" s="301"/>
      <c r="V1915" s="301"/>
      <c r="W1915" s="301"/>
      <c r="X1915" s="301"/>
      <c r="Y1915" s="301"/>
      <c r="Z1915" s="301"/>
      <c r="AA1915" s="301"/>
      <c r="AB1915" s="301"/>
      <c r="AC1915" s="301"/>
      <c r="AD1915" s="301"/>
      <c r="AE1915" s="301"/>
      <c r="AF1915" s="301"/>
      <c r="AG1915" s="301"/>
      <c r="AH1915" s="301"/>
      <c r="AI1915" s="301"/>
    </row>
    <row r="1916" spans="1:35" ht="20.100000000000001" hidden="1" customHeight="1" x14ac:dyDescent="0.2">
      <c r="A1916" s="240">
        <v>1014</v>
      </c>
      <c r="B1916" s="309" t="s">
        <v>403</v>
      </c>
      <c r="C1916" s="310" t="s">
        <v>426</v>
      </c>
      <c r="D1916" s="310" t="s">
        <v>438</v>
      </c>
      <c r="E1916" s="309">
        <v>621525.37488600425</v>
      </c>
      <c r="F1916" s="310" t="s">
        <v>880</v>
      </c>
      <c r="G1916" s="244" t="s">
        <v>915</v>
      </c>
      <c r="H1916" s="244" t="s">
        <v>429</v>
      </c>
      <c r="I1916" s="288">
        <v>1</v>
      </c>
      <c r="J1916" s="244" t="s">
        <v>919</v>
      </c>
      <c r="K1916" s="244">
        <v>0.5</v>
      </c>
      <c r="L1916" s="244">
        <v>0.6</v>
      </c>
      <c r="M1916" s="244" t="s">
        <v>89</v>
      </c>
      <c r="N1916" s="244">
        <f t="shared" si="39"/>
        <v>0.3</v>
      </c>
      <c r="R1916" s="301"/>
      <c r="S1916" s="301"/>
      <c r="T1916" s="301"/>
      <c r="U1916" s="301"/>
      <c r="V1916" s="301"/>
      <c r="W1916" s="301"/>
      <c r="X1916" s="301"/>
      <c r="Y1916" s="301"/>
      <c r="Z1916" s="301"/>
      <c r="AA1916" s="301"/>
      <c r="AB1916" s="301"/>
      <c r="AC1916" s="301"/>
      <c r="AD1916" s="301"/>
      <c r="AE1916" s="301"/>
      <c r="AF1916" s="301"/>
      <c r="AG1916" s="301"/>
      <c r="AH1916" s="301"/>
      <c r="AI1916" s="301"/>
    </row>
    <row r="1917" spans="1:35" ht="20.100000000000001" hidden="1" customHeight="1" x14ac:dyDescent="0.2">
      <c r="A1917" s="240">
        <v>1015</v>
      </c>
      <c r="B1917" s="309" t="s">
        <v>403</v>
      </c>
      <c r="C1917" s="310" t="s">
        <v>426</v>
      </c>
      <c r="D1917" s="310" t="s">
        <v>438</v>
      </c>
      <c r="E1917" s="309">
        <v>621523.17398420221</v>
      </c>
      <c r="F1917" s="310" t="s">
        <v>880</v>
      </c>
      <c r="G1917" s="244" t="s">
        <v>915</v>
      </c>
      <c r="H1917" s="244" t="s">
        <v>429</v>
      </c>
      <c r="I1917" s="288">
        <v>1</v>
      </c>
      <c r="J1917" s="244" t="s">
        <v>919</v>
      </c>
      <c r="K1917" s="244">
        <v>0.5</v>
      </c>
      <c r="L1917" s="244">
        <v>0.6</v>
      </c>
      <c r="M1917" s="244" t="s">
        <v>89</v>
      </c>
      <c r="N1917" s="244">
        <f t="shared" si="39"/>
        <v>0.3</v>
      </c>
      <c r="R1917" s="301"/>
      <c r="S1917" s="301"/>
      <c r="T1917" s="301"/>
      <c r="U1917" s="301"/>
      <c r="V1917" s="301"/>
      <c r="W1917" s="301"/>
      <c r="X1917" s="301"/>
      <c r="Y1917" s="301"/>
      <c r="Z1917" s="301"/>
      <c r="AA1917" s="301"/>
      <c r="AB1917" s="301"/>
      <c r="AC1917" s="301"/>
      <c r="AD1917" s="301"/>
      <c r="AE1917" s="301"/>
      <c r="AF1917" s="301"/>
      <c r="AG1917" s="301"/>
      <c r="AH1917" s="301"/>
      <c r="AI1917" s="301"/>
    </row>
    <row r="1918" spans="1:35" ht="20.100000000000001" hidden="1" customHeight="1" x14ac:dyDescent="0.2">
      <c r="A1918" s="240">
        <v>1016</v>
      </c>
      <c r="B1918" s="309" t="s">
        <v>403</v>
      </c>
      <c r="C1918" s="310" t="s">
        <v>426</v>
      </c>
      <c r="D1918" s="310" t="s">
        <v>438</v>
      </c>
      <c r="E1918" s="309">
        <v>621518.66506211332</v>
      </c>
      <c r="F1918" s="310" t="s">
        <v>880</v>
      </c>
      <c r="G1918" s="244" t="s">
        <v>915</v>
      </c>
      <c r="H1918" s="244" t="s">
        <v>429</v>
      </c>
      <c r="I1918" s="288">
        <v>1</v>
      </c>
      <c r="J1918" s="244" t="s">
        <v>919</v>
      </c>
      <c r="K1918" s="244">
        <v>0.5</v>
      </c>
      <c r="L1918" s="244">
        <v>0.6</v>
      </c>
      <c r="M1918" s="244" t="s">
        <v>89</v>
      </c>
      <c r="N1918" s="244">
        <f t="shared" si="39"/>
        <v>0.3</v>
      </c>
      <c r="R1918" s="301"/>
      <c r="S1918" s="301"/>
      <c r="T1918" s="301"/>
      <c r="U1918" s="301"/>
      <c r="V1918" s="301"/>
      <c r="W1918" s="301"/>
      <c r="X1918" s="301"/>
      <c r="Y1918" s="301"/>
      <c r="Z1918" s="301"/>
      <c r="AA1918" s="301"/>
      <c r="AB1918" s="301"/>
      <c r="AC1918" s="301"/>
      <c r="AD1918" s="301"/>
      <c r="AE1918" s="301"/>
      <c r="AF1918" s="301"/>
      <c r="AG1918" s="301"/>
      <c r="AH1918" s="301"/>
      <c r="AI1918" s="301"/>
    </row>
    <row r="1919" spans="1:35" ht="20.100000000000001" hidden="1" customHeight="1" x14ac:dyDescent="0.2">
      <c r="A1919" s="240">
        <v>1017</v>
      </c>
      <c r="B1919" s="309" t="s">
        <v>403</v>
      </c>
      <c r="C1919" s="310" t="s">
        <v>426</v>
      </c>
      <c r="D1919" s="310" t="s">
        <v>438</v>
      </c>
      <c r="E1919" s="309">
        <v>621516.57472888986</v>
      </c>
      <c r="F1919" s="310" t="s">
        <v>880</v>
      </c>
      <c r="G1919" s="244" t="s">
        <v>915</v>
      </c>
      <c r="H1919" s="244" t="s">
        <v>429</v>
      </c>
      <c r="I1919" s="288">
        <v>1</v>
      </c>
      <c r="J1919" s="244" t="s">
        <v>919</v>
      </c>
      <c r="K1919" s="244">
        <v>0.5</v>
      </c>
      <c r="L1919" s="244">
        <v>0.6</v>
      </c>
      <c r="M1919" s="244" t="s">
        <v>89</v>
      </c>
      <c r="N1919" s="244">
        <f t="shared" si="39"/>
        <v>0.3</v>
      </c>
      <c r="R1919" s="301"/>
      <c r="S1919" s="301"/>
      <c r="T1919" s="301"/>
      <c r="U1919" s="301"/>
      <c r="V1919" s="301"/>
      <c r="W1919" s="301"/>
      <c r="X1919" s="301"/>
      <c r="Y1919" s="301"/>
      <c r="Z1919" s="301"/>
      <c r="AA1919" s="301"/>
      <c r="AB1919" s="301"/>
      <c r="AC1919" s="301"/>
      <c r="AD1919" s="301"/>
      <c r="AE1919" s="301"/>
      <c r="AF1919" s="301"/>
      <c r="AG1919" s="301"/>
      <c r="AH1919" s="301"/>
      <c r="AI1919" s="301"/>
    </row>
    <row r="1920" spans="1:35" ht="20.100000000000001" hidden="1" customHeight="1" x14ac:dyDescent="0.2">
      <c r="A1920" s="240">
        <v>1018</v>
      </c>
      <c r="B1920" s="309" t="s">
        <v>403</v>
      </c>
      <c r="C1920" s="310" t="s">
        <v>426</v>
      </c>
      <c r="D1920" s="310" t="s">
        <v>438</v>
      </c>
      <c r="E1920" s="309">
        <v>621513.76519749279</v>
      </c>
      <c r="F1920" s="310" t="s">
        <v>880</v>
      </c>
      <c r="G1920" s="244" t="s">
        <v>915</v>
      </c>
      <c r="H1920" s="244" t="s">
        <v>429</v>
      </c>
      <c r="I1920" s="288">
        <v>1</v>
      </c>
      <c r="J1920" s="244" t="s">
        <v>919</v>
      </c>
      <c r="K1920" s="244">
        <v>0.5</v>
      </c>
      <c r="L1920" s="244">
        <v>0.6</v>
      </c>
      <c r="M1920" s="244" t="s">
        <v>89</v>
      </c>
      <c r="N1920" s="244">
        <f t="shared" si="39"/>
        <v>0.3</v>
      </c>
      <c r="R1920" s="301"/>
      <c r="S1920" s="301"/>
      <c r="T1920" s="301"/>
      <c r="U1920" s="301"/>
      <c r="V1920" s="301"/>
      <c r="W1920" s="301"/>
      <c r="X1920" s="301"/>
      <c r="Y1920" s="301"/>
      <c r="Z1920" s="301"/>
      <c r="AA1920" s="301"/>
      <c r="AB1920" s="301"/>
      <c r="AC1920" s="301"/>
      <c r="AD1920" s="301"/>
      <c r="AE1920" s="301"/>
      <c r="AF1920" s="301"/>
      <c r="AG1920" s="301"/>
      <c r="AH1920" s="301"/>
      <c r="AI1920" s="301"/>
    </row>
    <row r="1921" spans="1:35" ht="20.100000000000001" hidden="1" customHeight="1" x14ac:dyDescent="0.2">
      <c r="A1921" s="240">
        <v>1019</v>
      </c>
      <c r="B1921" s="309" t="s">
        <v>403</v>
      </c>
      <c r="C1921" s="310" t="s">
        <v>426</v>
      </c>
      <c r="D1921" s="310" t="s">
        <v>438</v>
      </c>
      <c r="E1921" s="309">
        <v>621450.29550659191</v>
      </c>
      <c r="F1921" s="310" t="s">
        <v>880</v>
      </c>
      <c r="G1921" s="244" t="s">
        <v>915</v>
      </c>
      <c r="H1921" s="244" t="s">
        <v>429</v>
      </c>
      <c r="I1921" s="288">
        <v>1</v>
      </c>
      <c r="J1921" s="244" t="s">
        <v>919</v>
      </c>
      <c r="K1921" s="244">
        <v>0.5</v>
      </c>
      <c r="L1921" s="244">
        <v>0.6</v>
      </c>
      <c r="M1921" s="244" t="s">
        <v>89</v>
      </c>
      <c r="N1921" s="244">
        <f t="shared" si="39"/>
        <v>0.3</v>
      </c>
      <c r="R1921" s="301"/>
      <c r="S1921" s="301"/>
      <c r="T1921" s="301"/>
      <c r="U1921" s="301"/>
      <c r="V1921" s="301"/>
      <c r="W1921" s="301"/>
      <c r="X1921" s="301"/>
      <c r="Y1921" s="301"/>
      <c r="Z1921" s="301"/>
      <c r="AA1921" s="301"/>
      <c r="AB1921" s="301"/>
      <c r="AC1921" s="301"/>
      <c r="AD1921" s="301"/>
      <c r="AE1921" s="301"/>
      <c r="AF1921" s="301"/>
      <c r="AG1921" s="301"/>
      <c r="AH1921" s="301"/>
      <c r="AI1921" s="301"/>
    </row>
    <row r="1922" spans="1:35" ht="20.100000000000001" hidden="1" customHeight="1" x14ac:dyDescent="0.2">
      <c r="A1922" s="240">
        <v>1020</v>
      </c>
      <c r="B1922" s="309" t="s">
        <v>403</v>
      </c>
      <c r="C1922" s="310" t="s">
        <v>426</v>
      </c>
      <c r="D1922" s="310" t="s">
        <v>438</v>
      </c>
      <c r="E1922" s="309">
        <v>621408.46738982422</v>
      </c>
      <c r="F1922" s="310" t="s">
        <v>880</v>
      </c>
      <c r="G1922" s="244" t="s">
        <v>915</v>
      </c>
      <c r="H1922" s="244" t="s">
        <v>429</v>
      </c>
      <c r="I1922" s="288">
        <v>1</v>
      </c>
      <c r="J1922" s="244" t="s">
        <v>919</v>
      </c>
      <c r="K1922" s="244">
        <v>0.5</v>
      </c>
      <c r="L1922" s="244">
        <v>0.6</v>
      </c>
      <c r="M1922" s="244" t="s">
        <v>89</v>
      </c>
      <c r="N1922" s="244">
        <f t="shared" si="39"/>
        <v>0.3</v>
      </c>
      <c r="R1922" s="301"/>
      <c r="S1922" s="301"/>
      <c r="T1922" s="301"/>
      <c r="U1922" s="301"/>
      <c r="V1922" s="301"/>
      <c r="W1922" s="301"/>
      <c r="X1922" s="301"/>
      <c r="Y1922" s="301"/>
      <c r="Z1922" s="301"/>
      <c r="AA1922" s="301"/>
      <c r="AB1922" s="301"/>
      <c r="AC1922" s="301"/>
      <c r="AD1922" s="301"/>
      <c r="AE1922" s="301"/>
      <c r="AF1922" s="301"/>
      <c r="AG1922" s="301"/>
      <c r="AH1922" s="301"/>
      <c r="AI1922" s="301"/>
    </row>
    <row r="1923" spans="1:35" ht="20.100000000000001" hidden="1" customHeight="1" x14ac:dyDescent="0.2">
      <c r="A1923" s="240">
        <v>1021</v>
      </c>
      <c r="B1923" s="309" t="s">
        <v>403</v>
      </c>
      <c r="C1923" s="310" t="s">
        <v>426</v>
      </c>
      <c r="D1923" s="310" t="s">
        <v>438</v>
      </c>
      <c r="E1923" s="309">
        <v>621399.65988561977</v>
      </c>
      <c r="F1923" s="310" t="s">
        <v>880</v>
      </c>
      <c r="G1923" s="244" t="s">
        <v>915</v>
      </c>
      <c r="H1923" s="244" t="s">
        <v>869</v>
      </c>
      <c r="I1923" s="288">
        <v>1</v>
      </c>
      <c r="J1923" s="244" t="s">
        <v>919</v>
      </c>
      <c r="K1923" s="244">
        <v>0.5</v>
      </c>
      <c r="L1923" s="244">
        <v>0.6</v>
      </c>
      <c r="M1923" s="244" t="s">
        <v>89</v>
      </c>
      <c r="N1923" s="244">
        <f t="shared" si="39"/>
        <v>0.3</v>
      </c>
      <c r="R1923" s="301"/>
      <c r="S1923" s="301"/>
      <c r="T1923" s="301"/>
      <c r="U1923" s="301"/>
      <c r="V1923" s="301"/>
      <c r="W1923" s="301"/>
      <c r="X1923" s="301"/>
      <c r="Y1923" s="301"/>
      <c r="Z1923" s="301"/>
      <c r="AA1923" s="301"/>
      <c r="AB1923" s="301"/>
      <c r="AC1923" s="301"/>
      <c r="AD1923" s="301"/>
      <c r="AE1923" s="301"/>
      <c r="AF1923" s="301"/>
      <c r="AG1923" s="301"/>
      <c r="AH1923" s="301"/>
      <c r="AI1923" s="301"/>
    </row>
    <row r="1924" spans="1:35" ht="20.100000000000001" hidden="1" customHeight="1" x14ac:dyDescent="0.2">
      <c r="A1924" s="240">
        <v>1022</v>
      </c>
      <c r="B1924" s="309" t="s">
        <v>403</v>
      </c>
      <c r="C1924" s="310" t="s">
        <v>426</v>
      </c>
      <c r="D1924" s="310" t="s">
        <v>438</v>
      </c>
      <c r="E1924" s="309">
        <v>621396.50757093064</v>
      </c>
      <c r="F1924" s="310" t="s">
        <v>880</v>
      </c>
      <c r="G1924" s="244" t="s">
        <v>915</v>
      </c>
      <c r="H1924" s="244" t="s">
        <v>429</v>
      </c>
      <c r="I1924" s="288">
        <v>1</v>
      </c>
      <c r="J1924" s="244" t="s">
        <v>919</v>
      </c>
      <c r="K1924" s="244">
        <v>0.5</v>
      </c>
      <c r="L1924" s="244">
        <v>0.6</v>
      </c>
      <c r="M1924" s="244" t="s">
        <v>89</v>
      </c>
      <c r="N1924" s="244">
        <f t="shared" si="39"/>
        <v>0.3</v>
      </c>
      <c r="R1924" s="301"/>
      <c r="S1924" s="301"/>
      <c r="T1924" s="301"/>
      <c r="U1924" s="301"/>
      <c r="V1924" s="301"/>
      <c r="W1924" s="301"/>
      <c r="X1924" s="301"/>
      <c r="Y1924" s="301"/>
      <c r="Z1924" s="301"/>
      <c r="AA1924" s="301"/>
      <c r="AB1924" s="301"/>
      <c r="AC1924" s="301"/>
      <c r="AD1924" s="301"/>
      <c r="AE1924" s="301"/>
      <c r="AF1924" s="301"/>
      <c r="AG1924" s="301"/>
      <c r="AH1924" s="301"/>
      <c r="AI1924" s="301"/>
    </row>
    <row r="1925" spans="1:35" ht="20.100000000000001" hidden="1" customHeight="1" x14ac:dyDescent="0.2">
      <c r="A1925" s="240">
        <v>1023</v>
      </c>
      <c r="B1925" s="309" t="s">
        <v>403</v>
      </c>
      <c r="C1925" s="310" t="s">
        <v>426</v>
      </c>
      <c r="D1925" s="310" t="s">
        <v>438</v>
      </c>
      <c r="E1925" s="309">
        <v>621380.79959106876</v>
      </c>
      <c r="F1925" s="310" t="s">
        <v>880</v>
      </c>
      <c r="G1925" s="244" t="s">
        <v>915</v>
      </c>
      <c r="H1925" s="244" t="s">
        <v>429</v>
      </c>
      <c r="I1925" s="288">
        <v>1</v>
      </c>
      <c r="J1925" s="244" t="s">
        <v>919</v>
      </c>
      <c r="K1925" s="244">
        <v>0.5</v>
      </c>
      <c r="L1925" s="244">
        <v>0.6</v>
      </c>
      <c r="M1925" s="244" t="s">
        <v>89</v>
      </c>
      <c r="N1925" s="244">
        <f t="shared" si="39"/>
        <v>0.3</v>
      </c>
      <c r="R1925" s="301"/>
      <c r="S1925" s="301"/>
      <c r="T1925" s="301"/>
      <c r="U1925" s="301"/>
      <c r="V1925" s="301"/>
      <c r="W1925" s="301"/>
      <c r="X1925" s="301"/>
      <c r="Y1925" s="301"/>
      <c r="Z1925" s="301"/>
      <c r="AA1925" s="301"/>
      <c r="AB1925" s="301"/>
      <c r="AC1925" s="301"/>
      <c r="AD1925" s="301"/>
      <c r="AE1925" s="301"/>
      <c r="AF1925" s="301"/>
      <c r="AG1925" s="301"/>
      <c r="AH1925" s="301"/>
      <c r="AI1925" s="301"/>
    </row>
    <row r="1926" spans="1:35" ht="20.100000000000001" hidden="1" customHeight="1" x14ac:dyDescent="0.2">
      <c r="A1926" s="240">
        <v>1024</v>
      </c>
      <c r="B1926" s="309" t="s">
        <v>403</v>
      </c>
      <c r="C1926" s="310" t="s">
        <v>426</v>
      </c>
      <c r="D1926" s="310" t="s">
        <v>438</v>
      </c>
      <c r="E1926" s="309">
        <v>621373.79242971668</v>
      </c>
      <c r="F1926" s="310" t="s">
        <v>880</v>
      </c>
      <c r="G1926" s="244" t="s">
        <v>915</v>
      </c>
      <c r="H1926" s="244" t="s">
        <v>429</v>
      </c>
      <c r="I1926" s="288">
        <v>1</v>
      </c>
      <c r="J1926" s="244" t="s">
        <v>919</v>
      </c>
      <c r="K1926" s="244">
        <v>0.5</v>
      </c>
      <c r="L1926" s="244">
        <v>0.6</v>
      </c>
      <c r="M1926" s="244" t="s">
        <v>89</v>
      </c>
      <c r="N1926" s="244">
        <f t="shared" si="39"/>
        <v>0.3</v>
      </c>
      <c r="R1926" s="301"/>
      <c r="S1926" s="301"/>
      <c r="T1926" s="301"/>
      <c r="U1926" s="301"/>
      <c r="V1926" s="301"/>
      <c r="W1926" s="301"/>
      <c r="X1926" s="301"/>
      <c r="Y1926" s="301"/>
      <c r="Z1926" s="301"/>
      <c r="AA1926" s="301"/>
      <c r="AB1926" s="301"/>
      <c r="AC1926" s="301"/>
      <c r="AD1926" s="301"/>
      <c r="AE1926" s="301"/>
      <c r="AF1926" s="301"/>
      <c r="AG1926" s="301"/>
      <c r="AH1926" s="301"/>
      <c r="AI1926" s="301"/>
    </row>
    <row r="1927" spans="1:35" ht="20.100000000000001" hidden="1" customHeight="1" x14ac:dyDescent="0.2">
      <c r="A1927" s="240">
        <v>1025</v>
      </c>
      <c r="B1927" s="309" t="s">
        <v>403</v>
      </c>
      <c r="C1927" s="310" t="s">
        <v>426</v>
      </c>
      <c r="D1927" s="310" t="s">
        <v>438</v>
      </c>
      <c r="E1927" s="309">
        <v>621370.80473914649</v>
      </c>
      <c r="F1927" s="310" t="s">
        <v>880</v>
      </c>
      <c r="G1927" s="244" t="s">
        <v>915</v>
      </c>
      <c r="H1927" s="244" t="s">
        <v>429</v>
      </c>
      <c r="I1927" s="288">
        <v>1</v>
      </c>
      <c r="J1927" s="244" t="s">
        <v>919</v>
      </c>
      <c r="K1927" s="244">
        <v>0.5</v>
      </c>
      <c r="L1927" s="244">
        <v>0.6</v>
      </c>
      <c r="M1927" s="244" t="s">
        <v>89</v>
      </c>
      <c r="N1927" s="244">
        <f t="shared" si="39"/>
        <v>0.3</v>
      </c>
      <c r="R1927" s="301"/>
      <c r="S1927" s="301"/>
      <c r="T1927" s="301"/>
      <c r="U1927" s="301"/>
      <c r="V1927" s="301"/>
      <c r="W1927" s="301"/>
      <c r="X1927" s="301"/>
      <c r="Y1927" s="301"/>
      <c r="Z1927" s="301"/>
      <c r="AA1927" s="301"/>
      <c r="AB1927" s="301"/>
      <c r="AC1927" s="301"/>
      <c r="AD1927" s="301"/>
      <c r="AE1927" s="301"/>
      <c r="AF1927" s="301"/>
      <c r="AG1927" s="301"/>
      <c r="AH1927" s="301"/>
      <c r="AI1927" s="301"/>
    </row>
    <row r="1928" spans="1:35" ht="20.100000000000001" hidden="1" customHeight="1" x14ac:dyDescent="0.2">
      <c r="A1928" s="240">
        <v>1026</v>
      </c>
      <c r="B1928" s="309" t="s">
        <v>403</v>
      </c>
      <c r="C1928" s="310" t="s">
        <v>426</v>
      </c>
      <c r="D1928" s="310" t="s">
        <v>438</v>
      </c>
      <c r="E1928" s="309">
        <v>621361.98796287482</v>
      </c>
      <c r="F1928" s="310" t="s">
        <v>880</v>
      </c>
      <c r="G1928" s="244" t="s">
        <v>915</v>
      </c>
      <c r="H1928" s="244" t="s">
        <v>429</v>
      </c>
      <c r="I1928" s="288">
        <v>1</v>
      </c>
      <c r="J1928" s="244" t="s">
        <v>919</v>
      </c>
      <c r="K1928" s="244">
        <v>0.5</v>
      </c>
      <c r="L1928" s="244">
        <v>0.6</v>
      </c>
      <c r="M1928" s="244" t="s">
        <v>89</v>
      </c>
      <c r="N1928" s="244">
        <f t="shared" si="39"/>
        <v>0.3</v>
      </c>
      <c r="R1928" s="301"/>
      <c r="S1928" s="301"/>
      <c r="T1928" s="301"/>
      <c r="U1928" s="301"/>
      <c r="V1928" s="301"/>
      <c r="W1928" s="301"/>
      <c r="X1928" s="301"/>
      <c r="Y1928" s="301"/>
      <c r="Z1928" s="301"/>
      <c r="AA1928" s="301"/>
      <c r="AB1928" s="301"/>
      <c r="AC1928" s="301"/>
      <c r="AD1928" s="301"/>
      <c r="AE1928" s="301"/>
      <c r="AF1928" s="301"/>
      <c r="AG1928" s="301"/>
      <c r="AH1928" s="301"/>
      <c r="AI1928" s="301"/>
    </row>
    <row r="1929" spans="1:35" ht="20.100000000000001" hidden="1" customHeight="1" x14ac:dyDescent="0.2">
      <c r="A1929" s="240">
        <v>1027</v>
      </c>
      <c r="B1929" s="309" t="s">
        <v>403</v>
      </c>
      <c r="C1929" s="310" t="s">
        <v>426</v>
      </c>
      <c r="D1929" s="310" t="s">
        <v>438</v>
      </c>
      <c r="E1929" s="309">
        <v>621354.88293064293</v>
      </c>
      <c r="F1929" s="310" t="s">
        <v>880</v>
      </c>
      <c r="G1929" s="244" t="s">
        <v>915</v>
      </c>
      <c r="H1929" s="244" t="s">
        <v>429</v>
      </c>
      <c r="I1929" s="288">
        <v>1</v>
      </c>
      <c r="J1929" s="244" t="s">
        <v>919</v>
      </c>
      <c r="K1929" s="244">
        <v>0.5</v>
      </c>
      <c r="L1929" s="244">
        <v>0.6</v>
      </c>
      <c r="M1929" s="244" t="s">
        <v>89</v>
      </c>
      <c r="N1929" s="244">
        <f t="shared" si="39"/>
        <v>0.3</v>
      </c>
      <c r="R1929" s="301"/>
      <c r="S1929" s="301"/>
      <c r="T1929" s="301"/>
      <c r="U1929" s="301"/>
      <c r="V1929" s="301"/>
      <c r="W1929" s="301"/>
      <c r="X1929" s="301"/>
      <c r="Y1929" s="301"/>
      <c r="Z1929" s="301"/>
      <c r="AA1929" s="301"/>
      <c r="AB1929" s="301"/>
      <c r="AC1929" s="301"/>
      <c r="AD1929" s="301"/>
      <c r="AE1929" s="301"/>
      <c r="AF1929" s="301"/>
      <c r="AG1929" s="301"/>
      <c r="AH1929" s="301"/>
      <c r="AI1929" s="301"/>
    </row>
    <row r="1930" spans="1:35" ht="20.100000000000001" hidden="1" customHeight="1" x14ac:dyDescent="0.2">
      <c r="A1930" s="240">
        <v>1028</v>
      </c>
      <c r="B1930" s="309" t="s">
        <v>403</v>
      </c>
      <c r="C1930" s="310" t="s">
        <v>426</v>
      </c>
      <c r="D1930" s="310" t="s">
        <v>438</v>
      </c>
      <c r="E1930" s="309">
        <v>621349.74309118593</v>
      </c>
      <c r="F1930" s="310" t="s">
        <v>880</v>
      </c>
      <c r="G1930" s="244" t="s">
        <v>915</v>
      </c>
      <c r="H1930" s="244" t="s">
        <v>429</v>
      </c>
      <c r="I1930" s="288">
        <v>1</v>
      </c>
      <c r="J1930" s="244" t="s">
        <v>919</v>
      </c>
      <c r="K1930" s="244">
        <v>0.5</v>
      </c>
      <c r="L1930" s="244">
        <v>0.6</v>
      </c>
      <c r="M1930" s="244" t="s">
        <v>89</v>
      </c>
      <c r="N1930" s="244">
        <f t="shared" ref="N1930:N1993" si="40">IF(M1930="",K1930*L1930,IF(G1930="R-1",K1930*L1930,IF(LEFT(G1930,1)="R",PI()*((M1930^2)/4),K1930*L1930)))</f>
        <v>0.3</v>
      </c>
      <c r="R1930" s="301"/>
      <c r="S1930" s="301"/>
      <c r="T1930" s="301"/>
      <c r="U1930" s="301"/>
      <c r="V1930" s="301"/>
      <c r="W1930" s="301"/>
      <c r="X1930" s="301"/>
      <c r="Y1930" s="301"/>
      <c r="Z1930" s="301"/>
      <c r="AA1930" s="301"/>
      <c r="AB1930" s="301"/>
      <c r="AC1930" s="301"/>
      <c r="AD1930" s="301"/>
      <c r="AE1930" s="301"/>
      <c r="AF1930" s="301"/>
      <c r="AG1930" s="301"/>
      <c r="AH1930" s="301"/>
      <c r="AI1930" s="301"/>
    </row>
    <row r="1931" spans="1:35" ht="20.100000000000001" hidden="1" customHeight="1" x14ac:dyDescent="0.2">
      <c r="A1931" s="240">
        <v>1029</v>
      </c>
      <c r="B1931" s="309" t="s">
        <v>403</v>
      </c>
      <c r="C1931" s="310" t="s">
        <v>426</v>
      </c>
      <c r="D1931" s="310" t="s">
        <v>438</v>
      </c>
      <c r="E1931" s="309">
        <v>621343.20262670715</v>
      </c>
      <c r="F1931" s="310" t="s">
        <v>880</v>
      </c>
      <c r="G1931" s="244" t="s">
        <v>915</v>
      </c>
      <c r="H1931" s="244" t="s">
        <v>429</v>
      </c>
      <c r="I1931" s="288">
        <v>1</v>
      </c>
      <c r="J1931" s="244" t="s">
        <v>919</v>
      </c>
      <c r="K1931" s="244">
        <v>0.5</v>
      </c>
      <c r="L1931" s="244">
        <v>0.6</v>
      </c>
      <c r="M1931" s="244" t="s">
        <v>89</v>
      </c>
      <c r="N1931" s="244">
        <f t="shared" si="40"/>
        <v>0.3</v>
      </c>
      <c r="R1931" s="301"/>
      <c r="S1931" s="301"/>
      <c r="T1931" s="301"/>
      <c r="U1931" s="301"/>
      <c r="V1931" s="301"/>
      <c r="W1931" s="301"/>
      <c r="X1931" s="301"/>
      <c r="Y1931" s="301"/>
      <c r="Z1931" s="301"/>
      <c r="AA1931" s="301"/>
      <c r="AB1931" s="301"/>
      <c r="AC1931" s="301"/>
      <c r="AD1931" s="301"/>
      <c r="AE1931" s="301"/>
      <c r="AF1931" s="301"/>
      <c r="AG1931" s="301"/>
      <c r="AH1931" s="301"/>
      <c r="AI1931" s="301"/>
    </row>
    <row r="1932" spans="1:35" ht="20.100000000000001" hidden="1" customHeight="1" x14ac:dyDescent="0.2">
      <c r="A1932" s="240">
        <v>1030</v>
      </c>
      <c r="B1932" s="309" t="s">
        <v>403</v>
      </c>
      <c r="C1932" s="310" t="s">
        <v>426</v>
      </c>
      <c r="D1932" s="310" t="s">
        <v>438</v>
      </c>
      <c r="E1932" s="309">
        <v>621337.88039143395</v>
      </c>
      <c r="F1932" s="310" t="s">
        <v>880</v>
      </c>
      <c r="G1932" s="244" t="s">
        <v>915</v>
      </c>
      <c r="H1932" s="244" t="s">
        <v>429</v>
      </c>
      <c r="I1932" s="288">
        <v>1</v>
      </c>
      <c r="J1932" s="244" t="s">
        <v>919</v>
      </c>
      <c r="K1932" s="244">
        <v>0.5</v>
      </c>
      <c r="L1932" s="244">
        <v>0.6</v>
      </c>
      <c r="M1932" s="244" t="s">
        <v>89</v>
      </c>
      <c r="N1932" s="244">
        <f t="shared" si="40"/>
        <v>0.3</v>
      </c>
      <c r="R1932" s="301"/>
      <c r="S1932" s="301"/>
      <c r="T1932" s="301"/>
      <c r="U1932" s="301"/>
      <c r="V1932" s="301"/>
      <c r="W1932" s="301"/>
      <c r="X1932" s="301"/>
      <c r="Y1932" s="301"/>
      <c r="Z1932" s="301"/>
      <c r="AA1932" s="301"/>
      <c r="AB1932" s="301"/>
      <c r="AC1932" s="301"/>
      <c r="AD1932" s="301"/>
      <c r="AE1932" s="301"/>
      <c r="AF1932" s="301"/>
      <c r="AG1932" s="301"/>
      <c r="AH1932" s="301"/>
      <c r="AI1932" s="301"/>
    </row>
    <row r="1933" spans="1:35" ht="20.100000000000001" hidden="1" customHeight="1" x14ac:dyDescent="0.2">
      <c r="A1933" s="240">
        <v>1031</v>
      </c>
      <c r="B1933" s="309" t="s">
        <v>403</v>
      </c>
      <c r="C1933" s="310" t="s">
        <v>426</v>
      </c>
      <c r="D1933" s="310" t="s">
        <v>438</v>
      </c>
      <c r="E1933" s="309">
        <v>621334.65214270109</v>
      </c>
      <c r="F1933" s="310" t="s">
        <v>880</v>
      </c>
      <c r="G1933" s="244" t="s">
        <v>915</v>
      </c>
      <c r="H1933" s="244" t="s">
        <v>429</v>
      </c>
      <c r="I1933" s="288">
        <v>1</v>
      </c>
      <c r="J1933" s="244" t="s">
        <v>919</v>
      </c>
      <c r="K1933" s="244">
        <v>0.5</v>
      </c>
      <c r="L1933" s="244">
        <v>0.6</v>
      </c>
      <c r="M1933" s="244" t="s">
        <v>89</v>
      </c>
      <c r="N1933" s="244">
        <f t="shared" si="40"/>
        <v>0.3</v>
      </c>
      <c r="R1933" s="301"/>
      <c r="S1933" s="301"/>
      <c r="T1933" s="301"/>
      <c r="U1933" s="301"/>
      <c r="V1933" s="301"/>
      <c r="W1933" s="301"/>
      <c r="X1933" s="301"/>
      <c r="Y1933" s="301"/>
      <c r="Z1933" s="301"/>
      <c r="AA1933" s="301"/>
      <c r="AB1933" s="301"/>
      <c r="AC1933" s="301"/>
      <c r="AD1933" s="301"/>
      <c r="AE1933" s="301"/>
      <c r="AF1933" s="301"/>
      <c r="AG1933" s="301"/>
      <c r="AH1933" s="301"/>
      <c r="AI1933" s="301"/>
    </row>
    <row r="1934" spans="1:35" ht="20.100000000000001" hidden="1" customHeight="1" x14ac:dyDescent="0.2">
      <c r="A1934" s="240">
        <v>1032</v>
      </c>
      <c r="B1934" s="309" t="s">
        <v>403</v>
      </c>
      <c r="C1934" s="310" t="s">
        <v>426</v>
      </c>
      <c r="D1934" s="310" t="s">
        <v>438</v>
      </c>
      <c r="E1934" s="309">
        <v>621331.95316765143</v>
      </c>
      <c r="F1934" s="310" t="s">
        <v>880</v>
      </c>
      <c r="G1934" s="244" t="s">
        <v>915</v>
      </c>
      <c r="H1934" s="244" t="s">
        <v>429</v>
      </c>
      <c r="I1934" s="288">
        <v>1</v>
      </c>
      <c r="J1934" s="244" t="s">
        <v>919</v>
      </c>
      <c r="K1934" s="244">
        <v>0.5</v>
      </c>
      <c r="L1934" s="244">
        <v>0.6</v>
      </c>
      <c r="M1934" s="244" t="s">
        <v>89</v>
      </c>
      <c r="N1934" s="244">
        <f t="shared" si="40"/>
        <v>0.3</v>
      </c>
      <c r="R1934" s="301"/>
      <c r="S1934" s="301"/>
      <c r="T1934" s="301"/>
      <c r="U1934" s="301"/>
      <c r="V1934" s="301"/>
      <c r="W1934" s="301"/>
      <c r="X1934" s="301"/>
      <c r="Y1934" s="301"/>
      <c r="Z1934" s="301"/>
      <c r="AA1934" s="301"/>
      <c r="AB1934" s="301"/>
      <c r="AC1934" s="301"/>
      <c r="AD1934" s="301"/>
      <c r="AE1934" s="301"/>
      <c r="AF1934" s="301"/>
      <c r="AG1934" s="301"/>
      <c r="AH1934" s="301"/>
      <c r="AI1934" s="301"/>
    </row>
    <row r="1935" spans="1:35" ht="20.100000000000001" hidden="1" customHeight="1" x14ac:dyDescent="0.2">
      <c r="A1935" s="240">
        <v>1033</v>
      </c>
      <c r="B1935" s="309" t="s">
        <v>403</v>
      </c>
      <c r="C1935" s="310" t="s">
        <v>426</v>
      </c>
      <c r="D1935" s="310" t="s">
        <v>438</v>
      </c>
      <c r="E1935" s="309">
        <v>621304.02031855111</v>
      </c>
      <c r="F1935" s="310" t="s">
        <v>879</v>
      </c>
      <c r="G1935" s="244" t="s">
        <v>992</v>
      </c>
      <c r="H1935" s="244" t="s">
        <v>429</v>
      </c>
      <c r="I1935" s="288">
        <v>1</v>
      </c>
      <c r="J1935" s="244" t="s">
        <v>919</v>
      </c>
      <c r="K1935" s="244" t="s">
        <v>89</v>
      </c>
      <c r="L1935" s="244" t="s">
        <v>89</v>
      </c>
      <c r="M1935" s="244">
        <v>1</v>
      </c>
      <c r="N1935" s="244">
        <f t="shared" si="40"/>
        <v>0.78539816339744828</v>
      </c>
      <c r="R1935" s="301"/>
      <c r="S1935" s="301"/>
      <c r="T1935" s="301"/>
      <c r="U1935" s="301"/>
      <c r="V1935" s="301"/>
      <c r="W1935" s="301"/>
      <c r="X1935" s="301"/>
      <c r="Y1935" s="301"/>
      <c r="Z1935" s="301"/>
      <c r="AA1935" s="301"/>
      <c r="AB1935" s="301"/>
      <c r="AC1935" s="301"/>
      <c r="AD1935" s="301"/>
      <c r="AE1935" s="301"/>
      <c r="AF1935" s="301"/>
      <c r="AG1935" s="301"/>
      <c r="AH1935" s="301"/>
      <c r="AI1935" s="301"/>
    </row>
    <row r="1936" spans="1:35" ht="20.100000000000001" hidden="1" customHeight="1" x14ac:dyDescent="0.2">
      <c r="A1936" s="240">
        <v>1034</v>
      </c>
      <c r="B1936" s="309" t="s">
        <v>403</v>
      </c>
      <c r="C1936" s="310" t="s">
        <v>426</v>
      </c>
      <c r="D1936" s="310" t="s">
        <v>438</v>
      </c>
      <c r="E1936" s="309">
        <v>621282.60616644635</v>
      </c>
      <c r="F1936" s="310" t="s">
        <v>871</v>
      </c>
      <c r="G1936" s="244" t="s">
        <v>914</v>
      </c>
      <c r="H1936" s="244" t="s">
        <v>429</v>
      </c>
      <c r="I1936" s="288">
        <v>1</v>
      </c>
      <c r="J1936" s="244" t="s">
        <v>919</v>
      </c>
      <c r="K1936" s="244">
        <v>1</v>
      </c>
      <c r="L1936" s="244">
        <v>1</v>
      </c>
      <c r="M1936" s="244" t="s">
        <v>89</v>
      </c>
      <c r="N1936" s="244">
        <f t="shared" si="40"/>
        <v>1</v>
      </c>
      <c r="R1936" s="301"/>
      <c r="S1936" s="301"/>
      <c r="T1936" s="301"/>
      <c r="U1936" s="301"/>
      <c r="V1936" s="301"/>
      <c r="W1936" s="301"/>
      <c r="X1936" s="301"/>
      <c r="Y1936" s="301"/>
      <c r="Z1936" s="301"/>
      <c r="AA1936" s="301"/>
      <c r="AB1936" s="301"/>
      <c r="AC1936" s="301"/>
      <c r="AD1936" s="301"/>
      <c r="AE1936" s="301"/>
      <c r="AF1936" s="301"/>
      <c r="AG1936" s="301"/>
      <c r="AH1936" s="301"/>
      <c r="AI1936" s="301"/>
    </row>
    <row r="1937" spans="1:35" ht="20.100000000000001" hidden="1" customHeight="1" x14ac:dyDescent="0.2">
      <c r="A1937" s="240">
        <v>1035</v>
      </c>
      <c r="B1937" s="309" t="s">
        <v>403</v>
      </c>
      <c r="C1937" s="310" t="s">
        <v>426</v>
      </c>
      <c r="D1937" s="310" t="s">
        <v>438</v>
      </c>
      <c r="E1937" s="309">
        <v>621242.13562615309</v>
      </c>
      <c r="F1937" s="310" t="s">
        <v>888</v>
      </c>
      <c r="G1937" s="244" t="s">
        <v>918</v>
      </c>
      <c r="H1937" s="244" t="s">
        <v>429</v>
      </c>
      <c r="I1937" s="288">
        <v>1</v>
      </c>
      <c r="J1937" s="244" t="s">
        <v>919</v>
      </c>
      <c r="K1937" s="244">
        <v>0.5</v>
      </c>
      <c r="L1937" s="244">
        <v>0.9</v>
      </c>
      <c r="M1937" s="244" t="s">
        <v>89</v>
      </c>
      <c r="N1937" s="244">
        <f t="shared" si="40"/>
        <v>0.45</v>
      </c>
      <c r="R1937" s="301"/>
      <c r="S1937" s="301"/>
      <c r="T1937" s="301"/>
      <c r="U1937" s="301"/>
      <c r="V1937" s="301"/>
      <c r="W1937" s="301"/>
      <c r="X1937" s="301"/>
      <c r="Y1937" s="301"/>
      <c r="Z1937" s="301"/>
      <c r="AA1937" s="301"/>
      <c r="AB1937" s="301"/>
      <c r="AC1937" s="301"/>
      <c r="AD1937" s="301"/>
      <c r="AE1937" s="301"/>
      <c r="AF1937" s="301"/>
      <c r="AG1937" s="301"/>
      <c r="AH1937" s="301"/>
      <c r="AI1937" s="301"/>
    </row>
    <row r="1938" spans="1:35" ht="20.100000000000001" hidden="1" customHeight="1" x14ac:dyDescent="0.2">
      <c r="A1938" s="240">
        <v>1036</v>
      </c>
      <c r="B1938" s="309" t="s">
        <v>403</v>
      </c>
      <c r="C1938" s="310" t="s">
        <v>432</v>
      </c>
      <c r="D1938" s="310" t="s">
        <v>438</v>
      </c>
      <c r="E1938" s="309">
        <v>621236.9449215749</v>
      </c>
      <c r="F1938" s="310" t="s">
        <v>880</v>
      </c>
      <c r="G1938" s="244" t="s">
        <v>915</v>
      </c>
      <c r="H1938" s="244" t="s">
        <v>429</v>
      </c>
      <c r="I1938" s="288">
        <v>1</v>
      </c>
      <c r="J1938" s="244" t="s">
        <v>919</v>
      </c>
      <c r="K1938" s="244">
        <v>0.5</v>
      </c>
      <c r="L1938" s="244">
        <v>0.6</v>
      </c>
      <c r="M1938" s="244" t="s">
        <v>89</v>
      </c>
      <c r="N1938" s="244">
        <f t="shared" si="40"/>
        <v>0.3</v>
      </c>
      <c r="R1938" s="301"/>
      <c r="S1938" s="301"/>
      <c r="T1938" s="301"/>
      <c r="U1938" s="301"/>
      <c r="V1938" s="301"/>
      <c r="W1938" s="301"/>
      <c r="X1938" s="301"/>
      <c r="Y1938" s="301"/>
      <c r="Z1938" s="301"/>
      <c r="AA1938" s="301"/>
      <c r="AB1938" s="301"/>
      <c r="AC1938" s="301"/>
      <c r="AD1938" s="301"/>
      <c r="AE1938" s="301"/>
      <c r="AF1938" s="301"/>
      <c r="AG1938" s="301"/>
      <c r="AH1938" s="301"/>
      <c r="AI1938" s="301"/>
    </row>
    <row r="1939" spans="1:35" ht="20.100000000000001" hidden="1" customHeight="1" x14ac:dyDescent="0.2">
      <c r="A1939" s="240">
        <v>1037</v>
      </c>
      <c r="B1939" s="309" t="s">
        <v>403</v>
      </c>
      <c r="C1939" s="310" t="s">
        <v>432</v>
      </c>
      <c r="D1939" s="310" t="s">
        <v>438</v>
      </c>
      <c r="E1939" s="309">
        <v>621236.3278591499</v>
      </c>
      <c r="F1939" s="310" t="s">
        <v>880</v>
      </c>
      <c r="G1939" s="244" t="s">
        <v>915</v>
      </c>
      <c r="H1939" s="244" t="s">
        <v>429</v>
      </c>
      <c r="I1939" s="288">
        <v>1</v>
      </c>
      <c r="J1939" s="244" t="s">
        <v>919</v>
      </c>
      <c r="K1939" s="244">
        <v>0.5</v>
      </c>
      <c r="L1939" s="244">
        <v>0.6</v>
      </c>
      <c r="M1939" s="244" t="s">
        <v>89</v>
      </c>
      <c r="N1939" s="244">
        <f t="shared" si="40"/>
        <v>0.3</v>
      </c>
      <c r="R1939" s="301"/>
      <c r="S1939" s="301"/>
      <c r="T1939" s="301"/>
      <c r="U1939" s="301"/>
      <c r="V1939" s="301"/>
      <c r="W1939" s="301"/>
      <c r="X1939" s="301"/>
      <c r="Y1939" s="301"/>
      <c r="Z1939" s="301"/>
      <c r="AA1939" s="301"/>
      <c r="AB1939" s="301"/>
      <c r="AC1939" s="301"/>
      <c r="AD1939" s="301"/>
      <c r="AE1939" s="301"/>
      <c r="AF1939" s="301"/>
      <c r="AG1939" s="301"/>
      <c r="AH1939" s="301"/>
      <c r="AI1939" s="301"/>
    </row>
    <row r="1940" spans="1:35" ht="20.100000000000001" hidden="1" customHeight="1" x14ac:dyDescent="0.2">
      <c r="A1940" s="240">
        <v>1038</v>
      </c>
      <c r="B1940" s="309" t="s">
        <v>403</v>
      </c>
      <c r="C1940" s="310" t="s">
        <v>432</v>
      </c>
      <c r="D1940" s="310" t="s">
        <v>438</v>
      </c>
      <c r="E1940" s="309">
        <v>621235.86929779826</v>
      </c>
      <c r="F1940" s="310" t="s">
        <v>880</v>
      </c>
      <c r="G1940" s="244" t="s">
        <v>915</v>
      </c>
      <c r="H1940" s="244" t="s">
        <v>870</v>
      </c>
      <c r="I1940" s="288">
        <v>1</v>
      </c>
      <c r="J1940" s="244" t="s">
        <v>919</v>
      </c>
      <c r="K1940" s="244">
        <v>0.5</v>
      </c>
      <c r="L1940" s="244">
        <v>0.6</v>
      </c>
      <c r="M1940" s="244" t="s">
        <v>89</v>
      </c>
      <c r="N1940" s="244">
        <f t="shared" si="40"/>
        <v>0.3</v>
      </c>
      <c r="R1940" s="301"/>
      <c r="S1940" s="301"/>
      <c r="T1940" s="301"/>
      <c r="U1940" s="301"/>
      <c r="V1940" s="301"/>
      <c r="W1940" s="301"/>
      <c r="X1940" s="301"/>
      <c r="Y1940" s="301"/>
      <c r="Z1940" s="301"/>
      <c r="AA1940" s="301"/>
      <c r="AB1940" s="301"/>
      <c r="AC1940" s="301"/>
      <c r="AD1940" s="301"/>
      <c r="AE1940" s="301"/>
      <c r="AF1940" s="301"/>
      <c r="AG1940" s="301"/>
      <c r="AH1940" s="301"/>
      <c r="AI1940" s="301"/>
    </row>
    <row r="1941" spans="1:35" ht="20.100000000000001" hidden="1" customHeight="1" x14ac:dyDescent="0.2">
      <c r="A1941" s="240">
        <v>1039</v>
      </c>
      <c r="B1941" s="309" t="s">
        <v>403</v>
      </c>
      <c r="C1941" s="310" t="s">
        <v>432</v>
      </c>
      <c r="D1941" s="310" t="s">
        <v>438</v>
      </c>
      <c r="E1941" s="309">
        <v>621235.79363848234</v>
      </c>
      <c r="F1941" s="310" t="s">
        <v>880</v>
      </c>
      <c r="G1941" s="244" t="s">
        <v>915</v>
      </c>
      <c r="H1941" s="244" t="s">
        <v>429</v>
      </c>
      <c r="I1941" s="288">
        <v>1</v>
      </c>
      <c r="J1941" s="244" t="s">
        <v>919</v>
      </c>
      <c r="K1941" s="244">
        <v>0.5</v>
      </c>
      <c r="L1941" s="244">
        <v>0.6</v>
      </c>
      <c r="M1941" s="244" t="s">
        <v>89</v>
      </c>
      <c r="N1941" s="244">
        <f t="shared" si="40"/>
        <v>0.3</v>
      </c>
      <c r="R1941" s="301"/>
      <c r="S1941" s="301"/>
      <c r="T1941" s="301"/>
      <c r="U1941" s="301"/>
      <c r="V1941" s="301"/>
      <c r="W1941" s="301"/>
      <c r="X1941" s="301"/>
      <c r="Y1941" s="301"/>
      <c r="Z1941" s="301"/>
      <c r="AA1941" s="301"/>
      <c r="AB1941" s="301"/>
      <c r="AC1941" s="301"/>
      <c r="AD1941" s="301"/>
      <c r="AE1941" s="301"/>
      <c r="AF1941" s="301"/>
      <c r="AG1941" s="301"/>
      <c r="AH1941" s="301"/>
      <c r="AI1941" s="301"/>
    </row>
    <row r="1942" spans="1:35" ht="20.100000000000001" hidden="1" customHeight="1" x14ac:dyDescent="0.2">
      <c r="A1942" s="240">
        <v>1040</v>
      </c>
      <c r="B1942" s="309" t="s">
        <v>403</v>
      </c>
      <c r="C1942" s="310" t="s">
        <v>432</v>
      </c>
      <c r="D1942" s="310" t="s">
        <v>438</v>
      </c>
      <c r="E1942" s="309">
        <v>621234.78928401996</v>
      </c>
      <c r="F1942" s="310" t="s">
        <v>880</v>
      </c>
      <c r="G1942" s="244" t="s">
        <v>915</v>
      </c>
      <c r="H1942" s="244" t="s">
        <v>429</v>
      </c>
      <c r="I1942" s="288">
        <v>1</v>
      </c>
      <c r="J1942" s="244" t="s">
        <v>919</v>
      </c>
      <c r="K1942" s="244">
        <v>0.5</v>
      </c>
      <c r="L1942" s="244">
        <v>0.6</v>
      </c>
      <c r="M1942" s="244" t="s">
        <v>89</v>
      </c>
      <c r="N1942" s="244">
        <f t="shared" si="40"/>
        <v>0.3</v>
      </c>
      <c r="R1942" s="301"/>
      <c r="S1942" s="301"/>
      <c r="T1942" s="301"/>
      <c r="U1942" s="301"/>
      <c r="V1942" s="301"/>
      <c r="W1942" s="301"/>
      <c r="X1942" s="301"/>
      <c r="Y1942" s="301"/>
      <c r="Z1942" s="301"/>
      <c r="AA1942" s="301"/>
      <c r="AB1942" s="301"/>
      <c r="AC1942" s="301"/>
      <c r="AD1942" s="301"/>
      <c r="AE1942" s="301"/>
      <c r="AF1942" s="301"/>
      <c r="AG1942" s="301"/>
      <c r="AH1942" s="301"/>
      <c r="AI1942" s="301"/>
    </row>
    <row r="1943" spans="1:35" ht="20.100000000000001" hidden="1" customHeight="1" x14ac:dyDescent="0.2">
      <c r="A1943" s="240">
        <v>1041</v>
      </c>
      <c r="B1943" s="309" t="s">
        <v>403</v>
      </c>
      <c r="C1943" s="310" t="s">
        <v>432</v>
      </c>
      <c r="D1943" s="310" t="s">
        <v>438</v>
      </c>
      <c r="E1943" s="309">
        <v>621234.06335689407</v>
      </c>
      <c r="F1943" s="310" t="s">
        <v>880</v>
      </c>
      <c r="G1943" s="244" t="s">
        <v>915</v>
      </c>
      <c r="H1943" s="244" t="s">
        <v>429</v>
      </c>
      <c r="I1943" s="288">
        <v>1</v>
      </c>
      <c r="J1943" s="244" t="s">
        <v>919</v>
      </c>
      <c r="K1943" s="244">
        <v>0.5</v>
      </c>
      <c r="L1943" s="244">
        <v>0.6</v>
      </c>
      <c r="M1943" s="244" t="s">
        <v>89</v>
      </c>
      <c r="N1943" s="244">
        <f t="shared" si="40"/>
        <v>0.3</v>
      </c>
      <c r="R1943" s="301"/>
      <c r="S1943" s="301"/>
      <c r="T1943" s="301"/>
      <c r="U1943" s="301"/>
      <c r="V1943" s="301"/>
      <c r="W1943" s="301"/>
      <c r="X1943" s="301"/>
      <c r="Y1943" s="301"/>
      <c r="Z1943" s="301"/>
      <c r="AA1943" s="301"/>
      <c r="AB1943" s="301"/>
      <c r="AC1943" s="301"/>
      <c r="AD1943" s="301"/>
      <c r="AE1943" s="301"/>
      <c r="AF1943" s="301"/>
      <c r="AG1943" s="301"/>
      <c r="AH1943" s="301"/>
      <c r="AI1943" s="301"/>
    </row>
    <row r="1944" spans="1:35" ht="20.100000000000001" hidden="1" customHeight="1" x14ac:dyDescent="0.2">
      <c r="A1944" s="240">
        <v>1042</v>
      </c>
      <c r="B1944" s="309" t="s">
        <v>403</v>
      </c>
      <c r="C1944" s="310" t="s">
        <v>432</v>
      </c>
      <c r="D1944" s="310" t="s">
        <v>438</v>
      </c>
      <c r="E1944" s="309">
        <v>621233.22285411367</v>
      </c>
      <c r="F1944" s="310" t="s">
        <v>880</v>
      </c>
      <c r="G1944" s="244" t="s">
        <v>915</v>
      </c>
      <c r="H1944" s="244" t="s">
        <v>429</v>
      </c>
      <c r="I1944" s="288">
        <v>1</v>
      </c>
      <c r="J1944" s="244" t="s">
        <v>919</v>
      </c>
      <c r="K1944" s="244">
        <v>0.5</v>
      </c>
      <c r="L1944" s="244">
        <v>0.6</v>
      </c>
      <c r="M1944" s="244" t="s">
        <v>89</v>
      </c>
      <c r="N1944" s="244">
        <f t="shared" si="40"/>
        <v>0.3</v>
      </c>
      <c r="R1944" s="301"/>
      <c r="S1944" s="301"/>
      <c r="T1944" s="301"/>
      <c r="U1944" s="301"/>
      <c r="V1944" s="301"/>
      <c r="W1944" s="301"/>
      <c r="X1944" s="301"/>
      <c r="Y1944" s="301"/>
      <c r="Z1944" s="301"/>
      <c r="AA1944" s="301"/>
      <c r="AB1944" s="301"/>
      <c r="AC1944" s="301"/>
      <c r="AD1944" s="301"/>
      <c r="AE1944" s="301"/>
      <c r="AF1944" s="301"/>
      <c r="AG1944" s="301"/>
      <c r="AH1944" s="301"/>
      <c r="AI1944" s="301"/>
    </row>
    <row r="1945" spans="1:35" ht="20.100000000000001" hidden="1" customHeight="1" x14ac:dyDescent="0.2">
      <c r="A1945" s="240">
        <v>1043</v>
      </c>
      <c r="B1945" s="309" t="s">
        <v>403</v>
      </c>
      <c r="C1945" s="310" t="s">
        <v>432</v>
      </c>
      <c r="D1945" s="310" t="s">
        <v>438</v>
      </c>
      <c r="E1945" s="309">
        <v>621232.20950231201</v>
      </c>
      <c r="F1945" s="310" t="s">
        <v>880</v>
      </c>
      <c r="G1945" s="244" t="s">
        <v>915</v>
      </c>
      <c r="H1945" s="244" t="s">
        <v>429</v>
      </c>
      <c r="I1945" s="288">
        <v>1</v>
      </c>
      <c r="J1945" s="244" t="s">
        <v>919</v>
      </c>
      <c r="K1945" s="244">
        <v>0.5</v>
      </c>
      <c r="L1945" s="244">
        <v>0.6</v>
      </c>
      <c r="M1945" s="244" t="s">
        <v>89</v>
      </c>
      <c r="N1945" s="244">
        <f t="shared" si="40"/>
        <v>0.3</v>
      </c>
      <c r="R1945" s="301"/>
      <c r="S1945" s="301"/>
      <c r="T1945" s="301"/>
      <c r="U1945" s="301"/>
      <c r="V1945" s="301"/>
      <c r="W1945" s="301"/>
      <c r="X1945" s="301"/>
      <c r="Y1945" s="301"/>
      <c r="Z1945" s="301"/>
      <c r="AA1945" s="301"/>
      <c r="AB1945" s="301"/>
      <c r="AC1945" s="301"/>
      <c r="AD1945" s="301"/>
      <c r="AE1945" s="301"/>
      <c r="AF1945" s="301"/>
      <c r="AG1945" s="301"/>
      <c r="AH1945" s="301"/>
      <c r="AI1945" s="301"/>
    </row>
    <row r="1946" spans="1:35" ht="20.100000000000001" hidden="1" customHeight="1" x14ac:dyDescent="0.2">
      <c r="A1946" s="240">
        <v>1044</v>
      </c>
      <c r="B1946" s="309" t="s">
        <v>403</v>
      </c>
      <c r="C1946" s="310" t="s">
        <v>432</v>
      </c>
      <c r="D1946" s="310" t="s">
        <v>438</v>
      </c>
      <c r="E1946" s="309">
        <v>621229.70330628869</v>
      </c>
      <c r="F1946" s="310" t="s">
        <v>880</v>
      </c>
      <c r="G1946" s="244" t="s">
        <v>915</v>
      </c>
      <c r="H1946" s="244" t="s">
        <v>429</v>
      </c>
      <c r="I1946" s="288">
        <v>1</v>
      </c>
      <c r="J1946" s="244" t="s">
        <v>919</v>
      </c>
      <c r="K1946" s="244">
        <v>0.5</v>
      </c>
      <c r="L1946" s="244">
        <v>0.6</v>
      </c>
      <c r="M1946" s="244" t="s">
        <v>89</v>
      </c>
      <c r="N1946" s="244">
        <f t="shared" si="40"/>
        <v>0.3</v>
      </c>
      <c r="R1946" s="301"/>
      <c r="S1946" s="301"/>
      <c r="T1946" s="301"/>
      <c r="U1946" s="301"/>
      <c r="V1946" s="301"/>
      <c r="W1946" s="301"/>
      <c r="X1946" s="301"/>
      <c r="Y1946" s="301"/>
      <c r="Z1946" s="301"/>
      <c r="AA1946" s="301"/>
      <c r="AB1946" s="301"/>
      <c r="AC1946" s="301"/>
      <c r="AD1946" s="301"/>
      <c r="AE1946" s="301"/>
      <c r="AF1946" s="301"/>
      <c r="AG1946" s="301"/>
      <c r="AH1946" s="301"/>
      <c r="AI1946" s="301"/>
    </row>
    <row r="1947" spans="1:35" ht="20.100000000000001" hidden="1" customHeight="1" x14ac:dyDescent="0.2">
      <c r="A1947" s="240">
        <v>1045</v>
      </c>
      <c r="B1947" s="309" t="s">
        <v>403</v>
      </c>
      <c r="C1947" s="310" t="s">
        <v>432</v>
      </c>
      <c r="D1947" s="310" t="s">
        <v>438</v>
      </c>
      <c r="E1947" s="309">
        <v>621227.24906865321</v>
      </c>
      <c r="F1947" s="310" t="s">
        <v>880</v>
      </c>
      <c r="G1947" s="244" t="s">
        <v>915</v>
      </c>
      <c r="H1947" s="244" t="s">
        <v>429</v>
      </c>
      <c r="I1947" s="288">
        <v>1</v>
      </c>
      <c r="J1947" s="244" t="s">
        <v>919</v>
      </c>
      <c r="K1947" s="244">
        <v>0.5</v>
      </c>
      <c r="L1947" s="244">
        <v>0.6</v>
      </c>
      <c r="M1947" s="244" t="s">
        <v>89</v>
      </c>
      <c r="N1947" s="244">
        <f t="shared" si="40"/>
        <v>0.3</v>
      </c>
      <c r="R1947" s="301"/>
      <c r="S1947" s="301"/>
      <c r="T1947" s="301"/>
      <c r="U1947" s="301"/>
      <c r="V1947" s="301"/>
      <c r="W1947" s="301"/>
      <c r="X1947" s="301"/>
      <c r="Y1947" s="301"/>
      <c r="Z1947" s="301"/>
      <c r="AA1947" s="301"/>
      <c r="AB1947" s="301"/>
      <c r="AC1947" s="301"/>
      <c r="AD1947" s="301"/>
      <c r="AE1947" s="301"/>
      <c r="AF1947" s="301"/>
      <c r="AG1947" s="301"/>
      <c r="AH1947" s="301"/>
      <c r="AI1947" s="301"/>
    </row>
    <row r="1948" spans="1:35" ht="20.100000000000001" hidden="1" customHeight="1" x14ac:dyDescent="0.2">
      <c r="A1948" s="240">
        <v>1046</v>
      </c>
      <c r="B1948" s="309" t="s">
        <v>403</v>
      </c>
      <c r="C1948" s="310" t="s">
        <v>432</v>
      </c>
      <c r="D1948" s="310" t="s">
        <v>438</v>
      </c>
      <c r="E1948" s="309">
        <v>621221.92801979068</v>
      </c>
      <c r="F1948" s="310" t="s">
        <v>880</v>
      </c>
      <c r="G1948" s="244" t="s">
        <v>915</v>
      </c>
      <c r="H1948" s="244" t="s">
        <v>429</v>
      </c>
      <c r="I1948" s="288">
        <v>1</v>
      </c>
      <c r="J1948" s="244" t="s">
        <v>919</v>
      </c>
      <c r="K1948" s="244">
        <v>0.5</v>
      </c>
      <c r="L1948" s="244">
        <v>0.6</v>
      </c>
      <c r="M1948" s="244" t="s">
        <v>89</v>
      </c>
      <c r="N1948" s="244">
        <f t="shared" si="40"/>
        <v>0.3</v>
      </c>
      <c r="R1948" s="301"/>
      <c r="S1948" s="301"/>
      <c r="T1948" s="301"/>
      <c r="U1948" s="301"/>
      <c r="V1948" s="301"/>
      <c r="W1948" s="301"/>
      <c r="X1948" s="301"/>
      <c r="Y1948" s="301"/>
      <c r="Z1948" s="301"/>
      <c r="AA1948" s="301"/>
      <c r="AB1948" s="301"/>
      <c r="AC1948" s="301"/>
      <c r="AD1948" s="301"/>
      <c r="AE1948" s="301"/>
      <c r="AF1948" s="301"/>
      <c r="AG1948" s="301"/>
      <c r="AH1948" s="301"/>
      <c r="AI1948" s="301"/>
    </row>
    <row r="1949" spans="1:35" ht="20.100000000000001" hidden="1" customHeight="1" x14ac:dyDescent="0.2">
      <c r="A1949" s="240">
        <v>1047</v>
      </c>
      <c r="B1949" s="309" t="s">
        <v>403</v>
      </c>
      <c r="C1949" s="310" t="s">
        <v>426</v>
      </c>
      <c r="D1949" s="310" t="s">
        <v>438</v>
      </c>
      <c r="E1949" s="309">
        <v>621215.08142843901</v>
      </c>
      <c r="F1949" s="310" t="s">
        <v>880</v>
      </c>
      <c r="G1949" s="244" t="s">
        <v>915</v>
      </c>
      <c r="H1949" s="244" t="s">
        <v>429</v>
      </c>
      <c r="I1949" s="288">
        <v>1</v>
      </c>
      <c r="J1949" s="244" t="s">
        <v>919</v>
      </c>
      <c r="K1949" s="244">
        <v>0.5</v>
      </c>
      <c r="L1949" s="244">
        <v>0.6</v>
      </c>
      <c r="M1949" s="244" t="s">
        <v>89</v>
      </c>
      <c r="N1949" s="244">
        <f t="shared" si="40"/>
        <v>0.3</v>
      </c>
      <c r="R1949" s="301"/>
      <c r="S1949" s="301"/>
      <c r="T1949" s="301"/>
      <c r="U1949" s="301"/>
      <c r="V1949" s="301"/>
      <c r="W1949" s="301"/>
      <c r="X1949" s="301"/>
      <c r="Y1949" s="301"/>
      <c r="Z1949" s="301"/>
      <c r="AA1949" s="301"/>
      <c r="AB1949" s="301"/>
      <c r="AC1949" s="301"/>
      <c r="AD1949" s="301"/>
      <c r="AE1949" s="301"/>
      <c r="AF1949" s="301"/>
      <c r="AG1949" s="301"/>
      <c r="AH1949" s="301"/>
      <c r="AI1949" s="301"/>
    </row>
    <row r="1950" spans="1:35" ht="20.100000000000001" hidden="1" customHeight="1" x14ac:dyDescent="0.2">
      <c r="A1950" s="240">
        <v>1048</v>
      </c>
      <c r="B1950" s="309" t="s">
        <v>403</v>
      </c>
      <c r="C1950" s="310" t="s">
        <v>426</v>
      </c>
      <c r="D1950" s="310" t="s">
        <v>438</v>
      </c>
      <c r="E1950" s="309">
        <v>621214.62429059204</v>
      </c>
      <c r="F1950" s="310" t="s">
        <v>880</v>
      </c>
      <c r="G1950" s="244" t="s">
        <v>915</v>
      </c>
      <c r="H1950" s="244" t="s">
        <v>429</v>
      </c>
      <c r="I1950" s="288">
        <v>1</v>
      </c>
      <c r="J1950" s="244" t="s">
        <v>919</v>
      </c>
      <c r="K1950" s="244">
        <v>0.5</v>
      </c>
      <c r="L1950" s="244">
        <v>0.6</v>
      </c>
      <c r="M1950" s="244" t="s">
        <v>89</v>
      </c>
      <c r="N1950" s="244">
        <f t="shared" si="40"/>
        <v>0.3</v>
      </c>
      <c r="R1950" s="301"/>
      <c r="S1950" s="301"/>
      <c r="T1950" s="301"/>
      <c r="U1950" s="301"/>
      <c r="V1950" s="301"/>
      <c r="W1950" s="301"/>
      <c r="X1950" s="301"/>
      <c r="Y1950" s="301"/>
      <c r="Z1950" s="301"/>
      <c r="AA1950" s="301"/>
      <c r="AB1950" s="301"/>
      <c r="AC1950" s="301"/>
      <c r="AD1950" s="301"/>
      <c r="AE1950" s="301"/>
      <c r="AF1950" s="301"/>
      <c r="AG1950" s="301"/>
      <c r="AH1950" s="301"/>
      <c r="AI1950" s="301"/>
    </row>
    <row r="1951" spans="1:35" ht="20.100000000000001" hidden="1" customHeight="1" x14ac:dyDescent="0.2">
      <c r="A1951" s="240">
        <v>1049</v>
      </c>
      <c r="B1951" s="309" t="s">
        <v>403</v>
      </c>
      <c r="C1951" s="310" t="s">
        <v>432</v>
      </c>
      <c r="D1951" s="310" t="s">
        <v>438</v>
      </c>
      <c r="E1951" s="309">
        <v>621213.09798601526</v>
      </c>
      <c r="F1951" s="310" t="s">
        <v>880</v>
      </c>
      <c r="G1951" s="244" t="s">
        <v>915</v>
      </c>
      <c r="H1951" s="244" t="s">
        <v>429</v>
      </c>
      <c r="I1951" s="288">
        <v>1</v>
      </c>
      <c r="J1951" s="244" t="s">
        <v>919</v>
      </c>
      <c r="K1951" s="244">
        <v>0.5</v>
      </c>
      <c r="L1951" s="244">
        <v>0.6</v>
      </c>
      <c r="M1951" s="244" t="s">
        <v>89</v>
      </c>
      <c r="N1951" s="244">
        <f t="shared" si="40"/>
        <v>0.3</v>
      </c>
      <c r="R1951" s="301"/>
      <c r="S1951" s="301"/>
      <c r="T1951" s="301"/>
      <c r="U1951" s="301"/>
      <c r="V1951" s="301"/>
      <c r="W1951" s="301"/>
      <c r="X1951" s="301"/>
      <c r="Y1951" s="301"/>
      <c r="Z1951" s="301"/>
      <c r="AA1951" s="301"/>
      <c r="AB1951" s="301"/>
      <c r="AC1951" s="301"/>
      <c r="AD1951" s="301"/>
      <c r="AE1951" s="301"/>
      <c r="AF1951" s="301"/>
      <c r="AG1951" s="301"/>
      <c r="AH1951" s="301"/>
      <c r="AI1951" s="301"/>
    </row>
    <row r="1952" spans="1:35" ht="20.100000000000001" hidden="1" customHeight="1" x14ac:dyDescent="0.2">
      <c r="A1952" s="240">
        <v>1050</v>
      </c>
      <c r="B1952" s="309" t="s">
        <v>403</v>
      </c>
      <c r="C1952" s="310" t="s">
        <v>432</v>
      </c>
      <c r="D1952" s="310" t="s">
        <v>438</v>
      </c>
      <c r="E1952" s="309">
        <v>621212.96064087318</v>
      </c>
      <c r="F1952" s="310" t="s">
        <v>880</v>
      </c>
      <c r="G1952" s="244" t="s">
        <v>915</v>
      </c>
      <c r="H1952" s="244" t="s">
        <v>429</v>
      </c>
      <c r="I1952" s="288">
        <v>1</v>
      </c>
      <c r="J1952" s="244" t="s">
        <v>919</v>
      </c>
      <c r="K1952" s="244">
        <v>0.5</v>
      </c>
      <c r="L1952" s="244">
        <v>0.6</v>
      </c>
      <c r="M1952" s="244" t="s">
        <v>89</v>
      </c>
      <c r="N1952" s="244">
        <f t="shared" si="40"/>
        <v>0.3</v>
      </c>
      <c r="R1952" s="301"/>
      <c r="S1952" s="301"/>
      <c r="T1952" s="301"/>
      <c r="U1952" s="301"/>
      <c r="V1952" s="301"/>
      <c r="W1952" s="301"/>
      <c r="X1952" s="301"/>
      <c r="Y1952" s="301"/>
      <c r="Z1952" s="301"/>
      <c r="AA1952" s="301"/>
      <c r="AB1952" s="301"/>
      <c r="AC1952" s="301"/>
      <c r="AD1952" s="301"/>
      <c r="AE1952" s="301"/>
      <c r="AF1952" s="301"/>
      <c r="AG1952" s="301"/>
      <c r="AH1952" s="301"/>
      <c r="AI1952" s="301"/>
    </row>
    <row r="1953" spans="1:35" ht="20.100000000000001" hidden="1" customHeight="1" x14ac:dyDescent="0.2">
      <c r="A1953" s="240">
        <v>1051</v>
      </c>
      <c r="B1953" s="309" t="s">
        <v>403</v>
      </c>
      <c r="C1953" s="310" t="s">
        <v>432</v>
      </c>
      <c r="D1953" s="310" t="s">
        <v>438</v>
      </c>
      <c r="E1953" s="309">
        <v>621211.19957376376</v>
      </c>
      <c r="F1953" s="310" t="s">
        <v>880</v>
      </c>
      <c r="G1953" s="244" t="s">
        <v>915</v>
      </c>
      <c r="H1953" s="244" t="s">
        <v>429</v>
      </c>
      <c r="I1953" s="288">
        <v>1</v>
      </c>
      <c r="J1953" s="244" t="s">
        <v>919</v>
      </c>
      <c r="K1953" s="244">
        <v>0.5</v>
      </c>
      <c r="L1953" s="244">
        <v>0.6</v>
      </c>
      <c r="M1953" s="244" t="s">
        <v>89</v>
      </c>
      <c r="N1953" s="244">
        <f t="shared" si="40"/>
        <v>0.3</v>
      </c>
      <c r="R1953" s="301"/>
      <c r="S1953" s="301"/>
      <c r="T1953" s="301"/>
      <c r="U1953" s="301"/>
      <c r="V1953" s="301"/>
      <c r="W1953" s="301"/>
      <c r="X1953" s="301"/>
      <c r="Y1953" s="301"/>
      <c r="Z1953" s="301"/>
      <c r="AA1953" s="301"/>
      <c r="AB1953" s="301"/>
      <c r="AC1953" s="301"/>
      <c r="AD1953" s="301"/>
      <c r="AE1953" s="301"/>
      <c r="AF1953" s="301"/>
      <c r="AG1953" s="301"/>
      <c r="AH1953" s="301"/>
      <c r="AI1953" s="301"/>
    </row>
    <row r="1954" spans="1:35" ht="20.100000000000001" hidden="1" customHeight="1" x14ac:dyDescent="0.2">
      <c r="A1954" s="240">
        <v>1052</v>
      </c>
      <c r="B1954" s="309" t="s">
        <v>403</v>
      </c>
      <c r="C1954" s="310" t="s">
        <v>432</v>
      </c>
      <c r="D1954" s="310" t="s">
        <v>438</v>
      </c>
      <c r="E1954" s="309">
        <v>621210.70220709371</v>
      </c>
      <c r="F1954" s="310" t="s">
        <v>880</v>
      </c>
      <c r="G1954" s="244" t="s">
        <v>915</v>
      </c>
      <c r="H1954" s="244" t="s">
        <v>429</v>
      </c>
      <c r="I1954" s="288">
        <v>1</v>
      </c>
      <c r="J1954" s="244" t="s">
        <v>919</v>
      </c>
      <c r="K1954" s="244">
        <v>0.5</v>
      </c>
      <c r="L1954" s="244">
        <v>0.6</v>
      </c>
      <c r="M1954" s="244" t="s">
        <v>89</v>
      </c>
      <c r="N1954" s="244">
        <f t="shared" si="40"/>
        <v>0.3</v>
      </c>
      <c r="R1954" s="301"/>
      <c r="S1954" s="301"/>
      <c r="T1954" s="301"/>
      <c r="U1954" s="301"/>
      <c r="V1954" s="301"/>
      <c r="W1954" s="301"/>
      <c r="X1954" s="301"/>
      <c r="Y1954" s="301"/>
      <c r="Z1954" s="301"/>
      <c r="AA1954" s="301"/>
      <c r="AB1954" s="301"/>
      <c r="AC1954" s="301"/>
      <c r="AD1954" s="301"/>
      <c r="AE1954" s="301"/>
      <c r="AF1954" s="301"/>
      <c r="AG1954" s="301"/>
      <c r="AH1954" s="301"/>
      <c r="AI1954" s="301"/>
    </row>
    <row r="1955" spans="1:35" ht="20.100000000000001" hidden="1" customHeight="1" x14ac:dyDescent="0.2">
      <c r="A1955" s="240">
        <v>1053</v>
      </c>
      <c r="B1955" s="309" t="s">
        <v>403</v>
      </c>
      <c r="C1955" s="310" t="s">
        <v>432</v>
      </c>
      <c r="D1955" s="310" t="s">
        <v>438</v>
      </c>
      <c r="E1955" s="309">
        <v>621210.02678286226</v>
      </c>
      <c r="F1955" s="310" t="s">
        <v>880</v>
      </c>
      <c r="G1955" s="244" t="s">
        <v>915</v>
      </c>
      <c r="H1955" s="244" t="s">
        <v>429</v>
      </c>
      <c r="I1955" s="288">
        <v>1</v>
      </c>
      <c r="J1955" s="244" t="s">
        <v>919</v>
      </c>
      <c r="K1955" s="244">
        <v>0.5</v>
      </c>
      <c r="L1955" s="244">
        <v>0.6</v>
      </c>
      <c r="M1955" s="244" t="s">
        <v>89</v>
      </c>
      <c r="N1955" s="244">
        <f t="shared" si="40"/>
        <v>0.3</v>
      </c>
      <c r="R1955" s="301"/>
      <c r="S1955" s="301"/>
      <c r="T1955" s="301"/>
      <c r="U1955" s="301"/>
      <c r="V1955" s="301"/>
      <c r="W1955" s="301"/>
      <c r="X1955" s="301"/>
      <c r="Y1955" s="301"/>
      <c r="Z1955" s="301"/>
      <c r="AA1955" s="301"/>
      <c r="AB1955" s="301"/>
      <c r="AC1955" s="301"/>
      <c r="AD1955" s="301"/>
      <c r="AE1955" s="301"/>
      <c r="AF1955" s="301"/>
      <c r="AG1955" s="301"/>
      <c r="AH1955" s="301"/>
      <c r="AI1955" s="301"/>
    </row>
    <row r="1956" spans="1:35" ht="20.100000000000001" hidden="1" customHeight="1" x14ac:dyDescent="0.2">
      <c r="A1956" s="240">
        <v>1054</v>
      </c>
      <c r="B1956" s="309" t="s">
        <v>403</v>
      </c>
      <c r="C1956" s="310" t="s">
        <v>432</v>
      </c>
      <c r="D1956" s="310" t="s">
        <v>438</v>
      </c>
      <c r="E1956" s="309">
        <v>621209.77797063091</v>
      </c>
      <c r="F1956" s="310" t="s">
        <v>880</v>
      </c>
      <c r="G1956" s="244" t="s">
        <v>915</v>
      </c>
      <c r="H1956" s="244" t="s">
        <v>429</v>
      </c>
      <c r="I1956" s="288">
        <v>1</v>
      </c>
      <c r="J1956" s="244" t="s">
        <v>919</v>
      </c>
      <c r="K1956" s="244">
        <v>0.5</v>
      </c>
      <c r="L1956" s="244">
        <v>0.6</v>
      </c>
      <c r="M1956" s="244" t="s">
        <v>89</v>
      </c>
      <c r="N1956" s="244">
        <f t="shared" si="40"/>
        <v>0.3</v>
      </c>
      <c r="R1956" s="301"/>
      <c r="S1956" s="301"/>
      <c r="T1956" s="301"/>
      <c r="U1956" s="301"/>
      <c r="V1956" s="301"/>
      <c r="W1956" s="301"/>
      <c r="X1956" s="301"/>
      <c r="Y1956" s="301"/>
      <c r="Z1956" s="301"/>
      <c r="AA1956" s="301"/>
      <c r="AB1956" s="301"/>
      <c r="AC1956" s="301"/>
      <c r="AD1956" s="301"/>
      <c r="AE1956" s="301"/>
      <c r="AF1956" s="301"/>
      <c r="AG1956" s="301"/>
      <c r="AH1956" s="301"/>
      <c r="AI1956" s="301"/>
    </row>
    <row r="1957" spans="1:35" ht="20.100000000000001" hidden="1" customHeight="1" x14ac:dyDescent="0.2">
      <c r="A1957" s="240">
        <v>1055</v>
      </c>
      <c r="B1957" s="309" t="s">
        <v>403</v>
      </c>
      <c r="C1957" s="310" t="s">
        <v>432</v>
      </c>
      <c r="D1957" s="310" t="s">
        <v>438</v>
      </c>
      <c r="E1957" s="309">
        <v>621205.30073633743</v>
      </c>
      <c r="F1957" s="310" t="s">
        <v>880</v>
      </c>
      <c r="G1957" s="244" t="s">
        <v>915</v>
      </c>
      <c r="H1957" s="244" t="s">
        <v>429</v>
      </c>
      <c r="I1957" s="288">
        <v>1</v>
      </c>
      <c r="J1957" s="244" t="s">
        <v>919</v>
      </c>
      <c r="K1957" s="244">
        <v>0.5</v>
      </c>
      <c r="L1957" s="244">
        <v>0.6</v>
      </c>
      <c r="M1957" s="244" t="s">
        <v>89</v>
      </c>
      <c r="N1957" s="244">
        <f t="shared" si="40"/>
        <v>0.3</v>
      </c>
      <c r="R1957" s="301"/>
      <c r="S1957" s="301"/>
      <c r="T1957" s="301"/>
      <c r="U1957" s="301"/>
      <c r="V1957" s="301"/>
      <c r="W1957" s="301"/>
      <c r="X1957" s="301"/>
      <c r="Y1957" s="301"/>
      <c r="Z1957" s="301"/>
      <c r="AA1957" s="301"/>
      <c r="AB1957" s="301"/>
      <c r="AC1957" s="301"/>
      <c r="AD1957" s="301"/>
      <c r="AE1957" s="301"/>
      <c r="AF1957" s="301"/>
      <c r="AG1957" s="301"/>
      <c r="AH1957" s="301"/>
      <c r="AI1957" s="301"/>
    </row>
    <row r="1958" spans="1:35" ht="20.100000000000001" hidden="1" customHeight="1" x14ac:dyDescent="0.2">
      <c r="A1958" s="240">
        <v>1056</v>
      </c>
      <c r="B1958" s="309" t="s">
        <v>403</v>
      </c>
      <c r="C1958" s="310" t="s">
        <v>426</v>
      </c>
      <c r="D1958" s="310" t="s">
        <v>438</v>
      </c>
      <c r="E1958" s="309">
        <v>621202.32517519291</v>
      </c>
      <c r="F1958" s="310" t="s">
        <v>880</v>
      </c>
      <c r="G1958" s="244" t="s">
        <v>915</v>
      </c>
      <c r="H1958" s="244" t="s">
        <v>429</v>
      </c>
      <c r="I1958" s="288">
        <v>1</v>
      </c>
      <c r="J1958" s="244" t="s">
        <v>919</v>
      </c>
      <c r="K1958" s="244">
        <v>0.5</v>
      </c>
      <c r="L1958" s="244">
        <v>0.6</v>
      </c>
      <c r="M1958" s="244" t="s">
        <v>89</v>
      </c>
      <c r="N1958" s="244">
        <f t="shared" si="40"/>
        <v>0.3</v>
      </c>
      <c r="R1958" s="301"/>
      <c r="S1958" s="301"/>
      <c r="T1958" s="301"/>
      <c r="U1958" s="301"/>
      <c r="V1958" s="301"/>
      <c r="W1958" s="301"/>
      <c r="X1958" s="301"/>
      <c r="Y1958" s="301"/>
      <c r="Z1958" s="301"/>
      <c r="AA1958" s="301"/>
      <c r="AB1958" s="301"/>
      <c r="AC1958" s="301"/>
      <c r="AD1958" s="301"/>
      <c r="AE1958" s="301"/>
      <c r="AF1958" s="301"/>
      <c r="AG1958" s="301"/>
      <c r="AH1958" s="301"/>
      <c r="AI1958" s="301"/>
    </row>
    <row r="1959" spans="1:35" ht="20.100000000000001" hidden="1" customHeight="1" x14ac:dyDescent="0.2">
      <c r="A1959" s="240">
        <v>1057</v>
      </c>
      <c r="B1959" s="309" t="s">
        <v>403</v>
      </c>
      <c r="C1959" s="310" t="s">
        <v>426</v>
      </c>
      <c r="D1959" s="310" t="s">
        <v>438</v>
      </c>
      <c r="E1959" s="309">
        <v>621199.95078176993</v>
      </c>
      <c r="F1959" s="310" t="s">
        <v>880</v>
      </c>
      <c r="G1959" s="244" t="s">
        <v>915</v>
      </c>
      <c r="H1959" s="244" t="s">
        <v>429</v>
      </c>
      <c r="I1959" s="288">
        <v>1</v>
      </c>
      <c r="J1959" s="244" t="s">
        <v>919</v>
      </c>
      <c r="K1959" s="244">
        <v>0.5</v>
      </c>
      <c r="L1959" s="244">
        <v>0.6</v>
      </c>
      <c r="M1959" s="244" t="s">
        <v>89</v>
      </c>
      <c r="N1959" s="244">
        <f t="shared" si="40"/>
        <v>0.3</v>
      </c>
      <c r="R1959" s="301"/>
      <c r="S1959" s="301"/>
      <c r="T1959" s="301"/>
      <c r="U1959" s="301"/>
      <c r="V1959" s="301"/>
      <c r="W1959" s="301"/>
      <c r="X1959" s="301"/>
      <c r="Y1959" s="301"/>
      <c r="Z1959" s="301"/>
      <c r="AA1959" s="301"/>
      <c r="AB1959" s="301"/>
      <c r="AC1959" s="301"/>
      <c r="AD1959" s="301"/>
      <c r="AE1959" s="301"/>
      <c r="AF1959" s="301"/>
      <c r="AG1959" s="301"/>
      <c r="AH1959" s="301"/>
      <c r="AI1959" s="301"/>
    </row>
    <row r="1960" spans="1:35" ht="20.100000000000001" hidden="1" customHeight="1" x14ac:dyDescent="0.2">
      <c r="A1960" s="240">
        <v>1058</v>
      </c>
      <c r="B1960" s="309" t="s">
        <v>403</v>
      </c>
      <c r="C1960" s="310" t="s">
        <v>432</v>
      </c>
      <c r="D1960" s="310" t="s">
        <v>438</v>
      </c>
      <c r="E1960" s="309">
        <v>621199.55615675531</v>
      </c>
      <c r="F1960" s="310" t="s">
        <v>880</v>
      </c>
      <c r="G1960" s="244" t="s">
        <v>915</v>
      </c>
      <c r="H1960" s="244" t="s">
        <v>429</v>
      </c>
      <c r="I1960" s="288">
        <v>1</v>
      </c>
      <c r="J1960" s="244" t="s">
        <v>919</v>
      </c>
      <c r="K1960" s="244">
        <v>0.5</v>
      </c>
      <c r="L1960" s="244">
        <v>0.6</v>
      </c>
      <c r="M1960" s="244" t="s">
        <v>89</v>
      </c>
      <c r="N1960" s="244">
        <f t="shared" si="40"/>
        <v>0.3</v>
      </c>
      <c r="R1960" s="301"/>
      <c r="S1960" s="301"/>
      <c r="T1960" s="301"/>
      <c r="U1960" s="301"/>
      <c r="V1960" s="301"/>
      <c r="W1960" s="301"/>
      <c r="X1960" s="301"/>
      <c r="Y1960" s="301"/>
      <c r="Z1960" s="301"/>
      <c r="AA1960" s="301"/>
      <c r="AB1960" s="301"/>
      <c r="AC1960" s="301"/>
      <c r="AD1960" s="301"/>
      <c r="AE1960" s="301"/>
      <c r="AF1960" s="301"/>
      <c r="AG1960" s="301"/>
      <c r="AH1960" s="301"/>
      <c r="AI1960" s="301"/>
    </row>
    <row r="1961" spans="1:35" ht="20.100000000000001" hidden="1" customHeight="1" x14ac:dyDescent="0.2">
      <c r="A1961" s="240">
        <v>1059</v>
      </c>
      <c r="B1961" s="309" t="s">
        <v>403</v>
      </c>
      <c r="C1961" s="310" t="s">
        <v>432</v>
      </c>
      <c r="D1961" s="310" t="s">
        <v>438</v>
      </c>
      <c r="E1961" s="309">
        <v>621199.45845710987</v>
      </c>
      <c r="F1961" s="310" t="s">
        <v>880</v>
      </c>
      <c r="G1961" s="244" t="s">
        <v>915</v>
      </c>
      <c r="H1961" s="244" t="s">
        <v>429</v>
      </c>
      <c r="I1961" s="288">
        <v>1</v>
      </c>
      <c r="J1961" s="244" t="s">
        <v>919</v>
      </c>
      <c r="K1961" s="244">
        <v>0.5</v>
      </c>
      <c r="L1961" s="244">
        <v>0.6</v>
      </c>
      <c r="M1961" s="244" t="s">
        <v>89</v>
      </c>
      <c r="N1961" s="244">
        <f t="shared" si="40"/>
        <v>0.3</v>
      </c>
      <c r="R1961" s="301"/>
      <c r="S1961" s="301"/>
      <c r="T1961" s="301"/>
      <c r="U1961" s="301"/>
      <c r="V1961" s="301"/>
      <c r="W1961" s="301"/>
      <c r="X1961" s="301"/>
      <c r="Y1961" s="301"/>
      <c r="Z1961" s="301"/>
      <c r="AA1961" s="301"/>
      <c r="AB1961" s="301"/>
      <c r="AC1961" s="301"/>
      <c r="AD1961" s="301"/>
      <c r="AE1961" s="301"/>
      <c r="AF1961" s="301"/>
      <c r="AG1961" s="301"/>
      <c r="AH1961" s="301"/>
      <c r="AI1961" s="301"/>
    </row>
    <row r="1962" spans="1:35" ht="20.100000000000001" hidden="1" customHeight="1" x14ac:dyDescent="0.2">
      <c r="A1962" s="240">
        <v>1060</v>
      </c>
      <c r="B1962" s="309" t="s">
        <v>403</v>
      </c>
      <c r="C1962" s="310" t="s">
        <v>426</v>
      </c>
      <c r="D1962" s="310" t="s">
        <v>438</v>
      </c>
      <c r="E1962" s="309">
        <v>621198.60363460705</v>
      </c>
      <c r="F1962" s="310" t="s">
        <v>880</v>
      </c>
      <c r="G1962" s="244" t="s">
        <v>915</v>
      </c>
      <c r="H1962" s="244" t="s">
        <v>429</v>
      </c>
      <c r="I1962" s="288">
        <v>1</v>
      </c>
      <c r="J1962" s="244" t="s">
        <v>919</v>
      </c>
      <c r="K1962" s="244">
        <v>0.5</v>
      </c>
      <c r="L1962" s="244">
        <v>0.6</v>
      </c>
      <c r="M1962" s="244" t="s">
        <v>89</v>
      </c>
      <c r="N1962" s="244">
        <f t="shared" si="40"/>
        <v>0.3</v>
      </c>
      <c r="R1962" s="301"/>
      <c r="S1962" s="301"/>
      <c r="T1962" s="301"/>
      <c r="U1962" s="301"/>
      <c r="V1962" s="301"/>
      <c r="W1962" s="301"/>
      <c r="X1962" s="301"/>
      <c r="Y1962" s="301"/>
      <c r="Z1962" s="301"/>
      <c r="AA1962" s="301"/>
      <c r="AB1962" s="301"/>
      <c r="AC1962" s="301"/>
      <c r="AD1962" s="301"/>
      <c r="AE1962" s="301"/>
      <c r="AF1962" s="301"/>
      <c r="AG1962" s="301"/>
      <c r="AH1962" s="301"/>
      <c r="AI1962" s="301"/>
    </row>
    <row r="1963" spans="1:35" ht="20.100000000000001" hidden="1" customHeight="1" x14ac:dyDescent="0.2">
      <c r="A1963" s="240">
        <v>1061</v>
      </c>
      <c r="B1963" s="309" t="s">
        <v>403</v>
      </c>
      <c r="C1963" s="310" t="s">
        <v>426</v>
      </c>
      <c r="D1963" s="310" t="s">
        <v>438</v>
      </c>
      <c r="E1963" s="309">
        <v>621197.04818723153</v>
      </c>
      <c r="F1963" s="310" t="s">
        <v>871</v>
      </c>
      <c r="G1963" s="244" t="s">
        <v>960</v>
      </c>
      <c r="H1963" s="244" t="s">
        <v>429</v>
      </c>
      <c r="I1963" s="288">
        <v>1</v>
      </c>
      <c r="J1963" s="244" t="s">
        <v>919</v>
      </c>
      <c r="K1963" s="244">
        <v>1</v>
      </c>
      <c r="L1963" s="244">
        <v>1</v>
      </c>
      <c r="M1963" s="244" t="s">
        <v>89</v>
      </c>
      <c r="N1963" s="244">
        <f t="shared" si="40"/>
        <v>1</v>
      </c>
      <c r="R1963" s="301"/>
      <c r="S1963" s="301"/>
      <c r="T1963" s="301"/>
      <c r="U1963" s="301"/>
      <c r="V1963" s="301"/>
      <c r="W1963" s="301"/>
      <c r="X1963" s="301"/>
      <c r="Y1963" s="301"/>
      <c r="Z1963" s="301"/>
      <c r="AA1963" s="301"/>
      <c r="AB1963" s="301"/>
      <c r="AC1963" s="301"/>
      <c r="AD1963" s="301"/>
      <c r="AE1963" s="301"/>
      <c r="AF1963" s="301"/>
      <c r="AG1963" s="301"/>
      <c r="AH1963" s="301"/>
      <c r="AI1963" s="301"/>
    </row>
    <row r="1964" spans="1:35" ht="20.100000000000001" hidden="1" customHeight="1" x14ac:dyDescent="0.2">
      <c r="A1964" s="240">
        <v>1062</v>
      </c>
      <c r="B1964" s="309" t="s">
        <v>403</v>
      </c>
      <c r="C1964" s="310" t="s">
        <v>432</v>
      </c>
      <c r="D1964" s="310" t="s">
        <v>438</v>
      </c>
      <c r="E1964" s="309">
        <v>621194.40758057428</v>
      </c>
      <c r="F1964" s="310" t="s">
        <v>880</v>
      </c>
      <c r="G1964" s="244" t="s">
        <v>915</v>
      </c>
      <c r="H1964" s="244" t="s">
        <v>429</v>
      </c>
      <c r="I1964" s="288">
        <v>1</v>
      </c>
      <c r="J1964" s="244" t="s">
        <v>919</v>
      </c>
      <c r="K1964" s="244">
        <v>0.5</v>
      </c>
      <c r="L1964" s="244">
        <v>0.6</v>
      </c>
      <c r="M1964" s="244" t="s">
        <v>89</v>
      </c>
      <c r="N1964" s="244">
        <f t="shared" si="40"/>
        <v>0.3</v>
      </c>
      <c r="R1964" s="301"/>
      <c r="S1964" s="301"/>
      <c r="T1964" s="301"/>
      <c r="U1964" s="301"/>
      <c r="V1964" s="301"/>
      <c r="W1964" s="301"/>
      <c r="X1964" s="301"/>
      <c r="Y1964" s="301"/>
      <c r="Z1964" s="301"/>
      <c r="AA1964" s="301"/>
      <c r="AB1964" s="301"/>
      <c r="AC1964" s="301"/>
      <c r="AD1964" s="301"/>
      <c r="AE1964" s="301"/>
      <c r="AF1964" s="301"/>
      <c r="AG1964" s="301"/>
      <c r="AH1964" s="301"/>
      <c r="AI1964" s="301"/>
    </row>
    <row r="1965" spans="1:35" ht="20.100000000000001" hidden="1" customHeight="1" x14ac:dyDescent="0.2">
      <c r="A1965" s="240">
        <v>1063</v>
      </c>
      <c r="B1965" s="309" t="s">
        <v>403</v>
      </c>
      <c r="C1965" s="310" t="s">
        <v>426</v>
      </c>
      <c r="D1965" s="310" t="s">
        <v>438</v>
      </c>
      <c r="E1965" s="309">
        <v>621192.19656652689</v>
      </c>
      <c r="F1965" s="310" t="s">
        <v>880</v>
      </c>
      <c r="G1965" s="244" t="s">
        <v>915</v>
      </c>
      <c r="H1965" s="244" t="s">
        <v>870</v>
      </c>
      <c r="I1965" s="288">
        <v>1</v>
      </c>
      <c r="J1965" s="244" t="s">
        <v>919</v>
      </c>
      <c r="K1965" s="244">
        <v>0.5</v>
      </c>
      <c r="L1965" s="244">
        <v>0.6</v>
      </c>
      <c r="M1965" s="244" t="s">
        <v>89</v>
      </c>
      <c r="N1965" s="244">
        <f t="shared" si="40"/>
        <v>0.3</v>
      </c>
      <c r="R1965" s="301"/>
      <c r="S1965" s="301"/>
      <c r="T1965" s="301"/>
      <c r="U1965" s="301"/>
      <c r="V1965" s="301"/>
      <c r="W1965" s="301"/>
      <c r="X1965" s="301"/>
      <c r="Y1965" s="301"/>
      <c r="Z1965" s="301"/>
      <c r="AA1965" s="301"/>
      <c r="AB1965" s="301"/>
      <c r="AC1965" s="301"/>
      <c r="AD1965" s="301"/>
      <c r="AE1965" s="301"/>
      <c r="AF1965" s="301"/>
      <c r="AG1965" s="301"/>
      <c r="AH1965" s="301"/>
      <c r="AI1965" s="301"/>
    </row>
    <row r="1966" spans="1:35" ht="20.100000000000001" hidden="1" customHeight="1" x14ac:dyDescent="0.2">
      <c r="A1966" s="240">
        <v>1064</v>
      </c>
      <c r="B1966" s="309" t="s">
        <v>403</v>
      </c>
      <c r="C1966" s="310" t="s">
        <v>432</v>
      </c>
      <c r="D1966" s="310" t="s">
        <v>438</v>
      </c>
      <c r="E1966" s="309">
        <v>621191.21997651958</v>
      </c>
      <c r="F1966" s="310" t="s">
        <v>880</v>
      </c>
      <c r="G1966" s="244" t="s">
        <v>915</v>
      </c>
      <c r="H1966" s="244" t="s">
        <v>429</v>
      </c>
      <c r="I1966" s="288">
        <v>1</v>
      </c>
      <c r="J1966" s="244" t="s">
        <v>919</v>
      </c>
      <c r="K1966" s="244">
        <v>0.5</v>
      </c>
      <c r="L1966" s="244">
        <v>0.6</v>
      </c>
      <c r="M1966" s="244" t="s">
        <v>89</v>
      </c>
      <c r="N1966" s="244">
        <f t="shared" si="40"/>
        <v>0.3</v>
      </c>
      <c r="R1966" s="301"/>
      <c r="S1966" s="301"/>
      <c r="T1966" s="301"/>
      <c r="U1966" s="301"/>
      <c r="V1966" s="301"/>
      <c r="W1966" s="301"/>
      <c r="X1966" s="301"/>
      <c r="Y1966" s="301"/>
      <c r="Z1966" s="301"/>
      <c r="AA1966" s="301"/>
      <c r="AB1966" s="301"/>
      <c r="AC1966" s="301"/>
      <c r="AD1966" s="301"/>
      <c r="AE1966" s="301"/>
      <c r="AF1966" s="301"/>
      <c r="AG1966" s="301"/>
      <c r="AH1966" s="301"/>
      <c r="AI1966" s="301"/>
    </row>
    <row r="1967" spans="1:35" ht="20.100000000000001" hidden="1" customHeight="1" x14ac:dyDescent="0.2">
      <c r="A1967" s="240">
        <v>1065</v>
      </c>
      <c r="B1967" s="309" t="s">
        <v>403</v>
      </c>
      <c r="C1967" s="310" t="s">
        <v>426</v>
      </c>
      <c r="D1967" s="310" t="s">
        <v>438</v>
      </c>
      <c r="E1967" s="309">
        <v>621187.69665024488</v>
      </c>
      <c r="F1967" s="310" t="s">
        <v>880</v>
      </c>
      <c r="G1967" s="244" t="s">
        <v>915</v>
      </c>
      <c r="H1967" s="244" t="s">
        <v>429</v>
      </c>
      <c r="I1967" s="288">
        <v>1</v>
      </c>
      <c r="J1967" s="244" t="s">
        <v>919</v>
      </c>
      <c r="K1967" s="244">
        <v>0.5</v>
      </c>
      <c r="L1967" s="244">
        <v>0.6</v>
      </c>
      <c r="M1967" s="244" t="s">
        <v>89</v>
      </c>
      <c r="N1967" s="244">
        <f t="shared" si="40"/>
        <v>0.3</v>
      </c>
      <c r="R1967" s="301"/>
      <c r="S1967" s="301"/>
      <c r="T1967" s="301"/>
      <c r="U1967" s="301"/>
      <c r="V1967" s="301"/>
      <c r="W1967" s="301"/>
      <c r="X1967" s="301"/>
      <c r="Y1967" s="301"/>
      <c r="Z1967" s="301"/>
      <c r="AA1967" s="301"/>
      <c r="AB1967" s="301"/>
      <c r="AC1967" s="301"/>
      <c r="AD1967" s="301"/>
      <c r="AE1967" s="301"/>
      <c r="AF1967" s="301"/>
      <c r="AG1967" s="301"/>
      <c r="AH1967" s="301"/>
      <c r="AI1967" s="301"/>
    </row>
    <row r="1968" spans="1:35" ht="20.100000000000001" hidden="1" customHeight="1" x14ac:dyDescent="0.2">
      <c r="A1968" s="240">
        <v>1066</v>
      </c>
      <c r="B1968" s="309" t="s">
        <v>403</v>
      </c>
      <c r="C1968" s="310" t="s">
        <v>426</v>
      </c>
      <c r="D1968" s="310" t="s">
        <v>438</v>
      </c>
      <c r="E1968" s="309">
        <v>621186.50056580303</v>
      </c>
      <c r="F1968" s="310" t="s">
        <v>880</v>
      </c>
      <c r="G1968" s="244" t="s">
        <v>915</v>
      </c>
      <c r="H1968" s="244" t="s">
        <v>429</v>
      </c>
      <c r="I1968" s="288">
        <v>1</v>
      </c>
      <c r="J1968" s="244" t="s">
        <v>919</v>
      </c>
      <c r="K1968" s="244">
        <v>0.5</v>
      </c>
      <c r="L1968" s="244">
        <v>0.6</v>
      </c>
      <c r="M1968" s="244" t="s">
        <v>89</v>
      </c>
      <c r="N1968" s="244">
        <f t="shared" si="40"/>
        <v>0.3</v>
      </c>
      <c r="R1968" s="301"/>
      <c r="S1968" s="301"/>
      <c r="T1968" s="301"/>
      <c r="U1968" s="301"/>
      <c r="V1968" s="301"/>
      <c r="W1968" s="301"/>
      <c r="X1968" s="301"/>
      <c r="Y1968" s="301"/>
      <c r="Z1968" s="301"/>
      <c r="AA1968" s="301"/>
      <c r="AB1968" s="301"/>
      <c r="AC1968" s="301"/>
      <c r="AD1968" s="301"/>
      <c r="AE1968" s="301"/>
      <c r="AF1968" s="301"/>
      <c r="AG1968" s="301"/>
      <c r="AH1968" s="301"/>
      <c r="AI1968" s="301"/>
    </row>
    <row r="1969" spans="1:35" ht="20.100000000000001" hidden="1" customHeight="1" x14ac:dyDescent="0.2">
      <c r="A1969" s="240">
        <v>1067</v>
      </c>
      <c r="B1969" s="309" t="s">
        <v>403</v>
      </c>
      <c r="C1969" s="310" t="s">
        <v>432</v>
      </c>
      <c r="D1969" s="310" t="s">
        <v>438</v>
      </c>
      <c r="E1969" s="309">
        <v>621181.61174769106</v>
      </c>
      <c r="F1969" s="310" t="s">
        <v>880</v>
      </c>
      <c r="G1969" s="244" t="s">
        <v>915</v>
      </c>
      <c r="H1969" s="244" t="s">
        <v>429</v>
      </c>
      <c r="I1969" s="288">
        <v>1</v>
      </c>
      <c r="J1969" s="244" t="s">
        <v>919</v>
      </c>
      <c r="K1969" s="244">
        <v>0.5</v>
      </c>
      <c r="L1969" s="244">
        <v>0.6</v>
      </c>
      <c r="M1969" s="244" t="s">
        <v>89</v>
      </c>
      <c r="N1969" s="244">
        <f t="shared" si="40"/>
        <v>0.3</v>
      </c>
      <c r="R1969" s="301"/>
      <c r="S1969" s="301"/>
      <c r="T1969" s="301"/>
      <c r="U1969" s="301"/>
      <c r="V1969" s="301"/>
      <c r="W1969" s="301"/>
      <c r="X1969" s="301"/>
      <c r="Y1969" s="301"/>
      <c r="Z1969" s="301"/>
      <c r="AA1969" s="301"/>
      <c r="AB1969" s="301"/>
      <c r="AC1969" s="301"/>
      <c r="AD1969" s="301"/>
      <c r="AE1969" s="301"/>
      <c r="AF1969" s="301"/>
      <c r="AG1969" s="301"/>
      <c r="AH1969" s="301"/>
      <c r="AI1969" s="301"/>
    </row>
    <row r="1970" spans="1:35" ht="20.100000000000001" hidden="1" customHeight="1" x14ac:dyDescent="0.2">
      <c r="A1970" s="240">
        <v>1068</v>
      </c>
      <c r="B1970" s="309" t="s">
        <v>403</v>
      </c>
      <c r="C1970" s="310" t="s">
        <v>432</v>
      </c>
      <c r="D1970" s="310" t="s">
        <v>438</v>
      </c>
      <c r="E1970" s="309">
        <v>621178.27321545687</v>
      </c>
      <c r="F1970" s="310" t="s">
        <v>880</v>
      </c>
      <c r="G1970" s="244" t="s">
        <v>915</v>
      </c>
      <c r="H1970" s="244" t="s">
        <v>429</v>
      </c>
      <c r="I1970" s="288">
        <v>1</v>
      </c>
      <c r="J1970" s="244" t="s">
        <v>919</v>
      </c>
      <c r="K1970" s="244">
        <v>0.5</v>
      </c>
      <c r="L1970" s="244">
        <v>0.6</v>
      </c>
      <c r="M1970" s="244" t="s">
        <v>89</v>
      </c>
      <c r="N1970" s="244">
        <f t="shared" si="40"/>
        <v>0.3</v>
      </c>
      <c r="R1970" s="301"/>
      <c r="S1970" s="301"/>
      <c r="T1970" s="301"/>
      <c r="U1970" s="301"/>
      <c r="V1970" s="301"/>
      <c r="W1970" s="301"/>
      <c r="X1970" s="301"/>
      <c r="Y1970" s="301"/>
      <c r="Z1970" s="301"/>
      <c r="AA1970" s="301"/>
      <c r="AB1970" s="301"/>
      <c r="AC1970" s="301"/>
      <c r="AD1970" s="301"/>
      <c r="AE1970" s="301"/>
      <c r="AF1970" s="301"/>
      <c r="AG1970" s="301"/>
      <c r="AH1970" s="301"/>
      <c r="AI1970" s="301"/>
    </row>
    <row r="1971" spans="1:35" ht="20.100000000000001" hidden="1" customHeight="1" x14ac:dyDescent="0.2">
      <c r="A1971" s="240">
        <v>1069</v>
      </c>
      <c r="B1971" s="309" t="s">
        <v>403</v>
      </c>
      <c r="C1971" s="310" t="s">
        <v>432</v>
      </c>
      <c r="D1971" s="310" t="s">
        <v>438</v>
      </c>
      <c r="E1971" s="309">
        <v>621165.11742502323</v>
      </c>
      <c r="F1971" s="310" t="s">
        <v>880</v>
      </c>
      <c r="G1971" s="244" t="s">
        <v>915</v>
      </c>
      <c r="H1971" s="244" t="s">
        <v>429</v>
      </c>
      <c r="I1971" s="288">
        <v>1</v>
      </c>
      <c r="J1971" s="244" t="s">
        <v>919</v>
      </c>
      <c r="K1971" s="244">
        <v>0.5</v>
      </c>
      <c r="L1971" s="244">
        <v>0.6</v>
      </c>
      <c r="M1971" s="244" t="s">
        <v>89</v>
      </c>
      <c r="N1971" s="244">
        <f t="shared" si="40"/>
        <v>0.3</v>
      </c>
      <c r="R1971" s="301"/>
      <c r="S1971" s="301"/>
      <c r="T1971" s="301"/>
      <c r="U1971" s="301"/>
      <c r="V1971" s="301"/>
      <c r="W1971" s="301"/>
      <c r="X1971" s="301"/>
      <c r="Y1971" s="301"/>
      <c r="Z1971" s="301"/>
      <c r="AA1971" s="301"/>
      <c r="AB1971" s="301"/>
      <c r="AC1971" s="301"/>
      <c r="AD1971" s="301"/>
      <c r="AE1971" s="301"/>
      <c r="AF1971" s="301"/>
      <c r="AG1971" s="301"/>
      <c r="AH1971" s="301"/>
      <c r="AI1971" s="301"/>
    </row>
    <row r="1972" spans="1:35" ht="20.100000000000001" hidden="1" customHeight="1" x14ac:dyDescent="0.2">
      <c r="A1972" s="240">
        <v>1070</v>
      </c>
      <c r="B1972" s="309" t="s">
        <v>403</v>
      </c>
      <c r="C1972" s="310" t="s">
        <v>432</v>
      </c>
      <c r="D1972" s="310" t="s">
        <v>438</v>
      </c>
      <c r="E1972" s="309">
        <v>621163.25860558078</v>
      </c>
      <c r="F1972" s="310" t="s">
        <v>880</v>
      </c>
      <c r="G1972" s="244" t="s">
        <v>915</v>
      </c>
      <c r="H1972" s="244" t="s">
        <v>429</v>
      </c>
      <c r="I1972" s="288">
        <v>1</v>
      </c>
      <c r="J1972" s="244" t="s">
        <v>919</v>
      </c>
      <c r="K1972" s="244">
        <v>0.5</v>
      </c>
      <c r="L1972" s="244">
        <v>0.6</v>
      </c>
      <c r="M1972" s="244" t="s">
        <v>89</v>
      </c>
      <c r="N1972" s="244">
        <f t="shared" si="40"/>
        <v>0.3</v>
      </c>
      <c r="R1972" s="301"/>
      <c r="S1972" s="301"/>
      <c r="T1972" s="301"/>
      <c r="U1972" s="301"/>
      <c r="V1972" s="301"/>
      <c r="W1972" s="301"/>
      <c r="X1972" s="301"/>
      <c r="Y1972" s="301"/>
      <c r="Z1972" s="301"/>
      <c r="AA1972" s="301"/>
      <c r="AB1972" s="301"/>
      <c r="AC1972" s="301"/>
      <c r="AD1972" s="301"/>
      <c r="AE1972" s="301"/>
      <c r="AF1972" s="301"/>
      <c r="AG1972" s="301"/>
      <c r="AH1972" s="301"/>
      <c r="AI1972" s="301"/>
    </row>
    <row r="1973" spans="1:35" ht="20.100000000000001" hidden="1" customHeight="1" x14ac:dyDescent="0.2">
      <c r="A1973" s="240">
        <v>1071</v>
      </c>
      <c r="B1973" s="309" t="s">
        <v>403</v>
      </c>
      <c r="C1973" s="310" t="s">
        <v>432</v>
      </c>
      <c r="D1973" s="310" t="s">
        <v>438</v>
      </c>
      <c r="E1973" s="309">
        <v>621153.99365210824</v>
      </c>
      <c r="F1973" s="310" t="s">
        <v>880</v>
      </c>
      <c r="G1973" s="244" t="s">
        <v>915</v>
      </c>
      <c r="H1973" s="244" t="s">
        <v>429</v>
      </c>
      <c r="I1973" s="288">
        <v>1</v>
      </c>
      <c r="J1973" s="244" t="s">
        <v>919</v>
      </c>
      <c r="K1973" s="244">
        <v>0.5</v>
      </c>
      <c r="L1973" s="244">
        <v>0.6</v>
      </c>
      <c r="M1973" s="244" t="s">
        <v>89</v>
      </c>
      <c r="N1973" s="244">
        <f t="shared" si="40"/>
        <v>0.3</v>
      </c>
      <c r="R1973" s="301"/>
      <c r="S1973" s="301"/>
      <c r="T1973" s="301"/>
      <c r="U1973" s="301"/>
      <c r="V1973" s="301"/>
      <c r="W1973" s="301"/>
      <c r="X1973" s="301"/>
      <c r="Y1973" s="301"/>
      <c r="Z1973" s="301"/>
      <c r="AA1973" s="301"/>
      <c r="AB1973" s="301"/>
      <c r="AC1973" s="301"/>
      <c r="AD1973" s="301"/>
      <c r="AE1973" s="301"/>
      <c r="AF1973" s="301"/>
      <c r="AG1973" s="301"/>
      <c r="AH1973" s="301"/>
      <c r="AI1973" s="301"/>
    </row>
    <row r="1974" spans="1:35" ht="20.100000000000001" hidden="1" customHeight="1" x14ac:dyDescent="0.2">
      <c r="A1974" s="240">
        <v>1072</v>
      </c>
      <c r="B1974" s="309" t="s">
        <v>403</v>
      </c>
      <c r="C1974" s="310" t="s">
        <v>426</v>
      </c>
      <c r="D1974" s="310" t="s">
        <v>438</v>
      </c>
      <c r="E1974" s="309">
        <v>621115.9607378199</v>
      </c>
      <c r="F1974" s="310" t="s">
        <v>871</v>
      </c>
      <c r="G1974" s="244" t="s">
        <v>916</v>
      </c>
      <c r="H1974" s="244" t="s">
        <v>429</v>
      </c>
      <c r="I1974" s="288">
        <v>1</v>
      </c>
      <c r="J1974" s="244" t="s">
        <v>919</v>
      </c>
      <c r="K1974" s="244">
        <v>1</v>
      </c>
      <c r="L1974" s="244">
        <v>1</v>
      </c>
      <c r="M1974" s="244" t="s">
        <v>89</v>
      </c>
      <c r="N1974" s="244">
        <f t="shared" si="40"/>
        <v>1</v>
      </c>
      <c r="R1974" s="301"/>
      <c r="S1974" s="301"/>
      <c r="T1974" s="301"/>
      <c r="U1974" s="301"/>
      <c r="V1974" s="301"/>
      <c r="W1974" s="301"/>
      <c r="X1974" s="301"/>
      <c r="Y1974" s="301"/>
      <c r="Z1974" s="301"/>
      <c r="AA1974" s="301"/>
      <c r="AB1974" s="301"/>
      <c r="AC1974" s="301"/>
      <c r="AD1974" s="301"/>
      <c r="AE1974" s="301"/>
      <c r="AF1974" s="301"/>
      <c r="AG1974" s="301"/>
      <c r="AH1974" s="301"/>
      <c r="AI1974" s="301"/>
    </row>
    <row r="1975" spans="1:35" ht="20.100000000000001" hidden="1" customHeight="1" x14ac:dyDescent="0.2">
      <c r="A1975" s="240">
        <v>1073</v>
      </c>
      <c r="B1975" s="309" t="s">
        <v>403</v>
      </c>
      <c r="C1975" s="310" t="s">
        <v>426</v>
      </c>
      <c r="D1975" s="310" t="s">
        <v>438</v>
      </c>
      <c r="E1975" s="309">
        <v>621098.58237552352</v>
      </c>
      <c r="F1975" s="310" t="s">
        <v>879</v>
      </c>
      <c r="G1975" s="244" t="s">
        <v>992</v>
      </c>
      <c r="H1975" s="244" t="s">
        <v>429</v>
      </c>
      <c r="I1975" s="288">
        <v>1</v>
      </c>
      <c r="J1975" s="244" t="s">
        <v>919</v>
      </c>
      <c r="K1975" s="244" t="s">
        <v>89</v>
      </c>
      <c r="L1975" s="244" t="s">
        <v>89</v>
      </c>
      <c r="M1975" s="244">
        <v>1</v>
      </c>
      <c r="N1975" s="244">
        <f t="shared" si="40"/>
        <v>0.78539816339744828</v>
      </c>
      <c r="R1975" s="301"/>
      <c r="S1975" s="301"/>
      <c r="T1975" s="301"/>
      <c r="U1975" s="301"/>
      <c r="V1975" s="301"/>
      <c r="W1975" s="301"/>
      <c r="X1975" s="301"/>
      <c r="Y1975" s="301"/>
      <c r="Z1975" s="301"/>
      <c r="AA1975" s="301"/>
      <c r="AB1975" s="301"/>
      <c r="AC1975" s="301"/>
      <c r="AD1975" s="301"/>
      <c r="AE1975" s="301"/>
      <c r="AF1975" s="301"/>
      <c r="AG1975" s="301"/>
      <c r="AH1975" s="301"/>
      <c r="AI1975" s="301"/>
    </row>
    <row r="1976" spans="1:35" ht="20.100000000000001" hidden="1" customHeight="1" x14ac:dyDescent="0.2">
      <c r="A1976" s="240">
        <v>1074</v>
      </c>
      <c r="B1976" s="309" t="s">
        <v>403</v>
      </c>
      <c r="C1976" s="310" t="s">
        <v>426</v>
      </c>
      <c r="D1976" s="310" t="s">
        <v>438</v>
      </c>
      <c r="E1976" s="309">
        <v>621071.5954287576</v>
      </c>
      <c r="F1976" s="310" t="s">
        <v>880</v>
      </c>
      <c r="G1976" s="244" t="s">
        <v>915</v>
      </c>
      <c r="H1976" s="244" t="s">
        <v>429</v>
      </c>
      <c r="I1976" s="288">
        <v>1</v>
      </c>
      <c r="J1976" s="244" t="s">
        <v>919</v>
      </c>
      <c r="K1976" s="244">
        <v>0.5</v>
      </c>
      <c r="L1976" s="244">
        <v>0.6</v>
      </c>
      <c r="M1976" s="244" t="s">
        <v>89</v>
      </c>
      <c r="N1976" s="244">
        <f t="shared" si="40"/>
        <v>0.3</v>
      </c>
      <c r="R1976" s="301"/>
      <c r="S1976" s="301"/>
      <c r="T1976" s="301"/>
      <c r="U1976" s="301"/>
      <c r="V1976" s="301"/>
      <c r="W1976" s="301"/>
      <c r="X1976" s="301"/>
      <c r="Y1976" s="301"/>
      <c r="Z1976" s="301"/>
      <c r="AA1976" s="301"/>
      <c r="AB1976" s="301"/>
      <c r="AC1976" s="301"/>
      <c r="AD1976" s="301"/>
      <c r="AE1976" s="301"/>
      <c r="AF1976" s="301"/>
      <c r="AG1976" s="301"/>
      <c r="AH1976" s="301"/>
      <c r="AI1976" s="301"/>
    </row>
    <row r="1977" spans="1:35" ht="20.100000000000001" hidden="1" customHeight="1" x14ac:dyDescent="0.2">
      <c r="A1977" s="240">
        <v>1075</v>
      </c>
      <c r="B1977" s="309" t="s">
        <v>403</v>
      </c>
      <c r="C1977" s="310" t="s">
        <v>426</v>
      </c>
      <c r="D1977" s="310" t="s">
        <v>438</v>
      </c>
      <c r="E1977" s="309">
        <v>621053.52673918102</v>
      </c>
      <c r="F1977" s="310" t="s">
        <v>880</v>
      </c>
      <c r="G1977" s="244" t="s">
        <v>915</v>
      </c>
      <c r="H1977" s="244" t="s">
        <v>429</v>
      </c>
      <c r="I1977" s="288">
        <v>1</v>
      </c>
      <c r="J1977" s="244" t="s">
        <v>919</v>
      </c>
      <c r="K1977" s="244">
        <v>0.5</v>
      </c>
      <c r="L1977" s="244">
        <v>0.6</v>
      </c>
      <c r="M1977" s="244" t="s">
        <v>89</v>
      </c>
      <c r="N1977" s="244">
        <f t="shared" si="40"/>
        <v>0.3</v>
      </c>
      <c r="R1977" s="301"/>
      <c r="S1977" s="301"/>
      <c r="T1977" s="301"/>
      <c r="U1977" s="301"/>
      <c r="V1977" s="301"/>
      <c r="W1977" s="301"/>
      <c r="X1977" s="301"/>
      <c r="Y1977" s="301"/>
      <c r="Z1977" s="301"/>
      <c r="AA1977" s="301"/>
      <c r="AB1977" s="301"/>
      <c r="AC1977" s="301"/>
      <c r="AD1977" s="301"/>
      <c r="AE1977" s="301"/>
      <c r="AF1977" s="301"/>
      <c r="AG1977" s="301"/>
      <c r="AH1977" s="301"/>
      <c r="AI1977" s="301"/>
    </row>
    <row r="1978" spans="1:35" ht="20.100000000000001" hidden="1" customHeight="1" x14ac:dyDescent="0.2">
      <c r="A1978" s="240">
        <v>1076</v>
      </c>
      <c r="B1978" s="309" t="s">
        <v>403</v>
      </c>
      <c r="C1978" s="310" t="s">
        <v>426</v>
      </c>
      <c r="D1978" s="310" t="s">
        <v>438</v>
      </c>
      <c r="E1978" s="309">
        <v>621049.95668187551</v>
      </c>
      <c r="F1978" s="310" t="s">
        <v>880</v>
      </c>
      <c r="G1978" s="244" t="s">
        <v>915</v>
      </c>
      <c r="H1978" s="244" t="s">
        <v>429</v>
      </c>
      <c r="I1978" s="288">
        <v>1</v>
      </c>
      <c r="J1978" s="244" t="s">
        <v>919</v>
      </c>
      <c r="K1978" s="244">
        <v>0.5</v>
      </c>
      <c r="L1978" s="244">
        <v>0.6</v>
      </c>
      <c r="M1978" s="244" t="s">
        <v>89</v>
      </c>
      <c r="N1978" s="244">
        <f t="shared" si="40"/>
        <v>0.3</v>
      </c>
      <c r="R1978" s="301"/>
      <c r="S1978" s="301"/>
      <c r="T1978" s="301"/>
      <c r="U1978" s="301"/>
      <c r="V1978" s="301"/>
      <c r="W1978" s="301"/>
      <c r="X1978" s="301"/>
      <c r="Y1978" s="301"/>
      <c r="Z1978" s="301"/>
      <c r="AA1978" s="301"/>
      <c r="AB1978" s="301"/>
      <c r="AC1978" s="301"/>
      <c r="AD1978" s="301"/>
      <c r="AE1978" s="301"/>
      <c r="AF1978" s="301"/>
      <c r="AG1978" s="301"/>
      <c r="AH1978" s="301"/>
      <c r="AI1978" s="301"/>
    </row>
    <row r="1979" spans="1:35" ht="20.100000000000001" hidden="1" customHeight="1" x14ac:dyDescent="0.2">
      <c r="A1979" s="240">
        <v>1077</v>
      </c>
      <c r="B1979" s="309" t="s">
        <v>403</v>
      </c>
      <c r="C1979" s="310" t="s">
        <v>426</v>
      </c>
      <c r="D1979" s="310" t="s">
        <v>438</v>
      </c>
      <c r="E1979" s="309">
        <v>621048.54280875844</v>
      </c>
      <c r="F1979" s="310" t="s">
        <v>880</v>
      </c>
      <c r="G1979" s="244" t="s">
        <v>915</v>
      </c>
      <c r="H1979" s="244" t="s">
        <v>429</v>
      </c>
      <c r="I1979" s="288">
        <v>1</v>
      </c>
      <c r="J1979" s="244" t="s">
        <v>919</v>
      </c>
      <c r="K1979" s="244">
        <v>0.5</v>
      </c>
      <c r="L1979" s="244">
        <v>0.6</v>
      </c>
      <c r="M1979" s="244" t="s">
        <v>89</v>
      </c>
      <c r="N1979" s="244">
        <f t="shared" si="40"/>
        <v>0.3</v>
      </c>
      <c r="R1979" s="301"/>
      <c r="S1979" s="301"/>
      <c r="T1979" s="301"/>
      <c r="U1979" s="301"/>
      <c r="V1979" s="301"/>
      <c r="W1979" s="301"/>
      <c r="X1979" s="301"/>
      <c r="Y1979" s="301"/>
      <c r="Z1979" s="301"/>
      <c r="AA1979" s="301"/>
      <c r="AB1979" s="301"/>
      <c r="AC1979" s="301"/>
      <c r="AD1979" s="301"/>
      <c r="AE1979" s="301"/>
      <c r="AF1979" s="301"/>
      <c r="AG1979" s="301"/>
      <c r="AH1979" s="301"/>
      <c r="AI1979" s="301"/>
    </row>
    <row r="1980" spans="1:35" ht="20.100000000000001" hidden="1" customHeight="1" x14ac:dyDescent="0.2">
      <c r="A1980" s="240">
        <v>1078</v>
      </c>
      <c r="B1980" s="309" t="s">
        <v>403</v>
      </c>
      <c r="C1980" s="310" t="s">
        <v>426</v>
      </c>
      <c r="D1980" s="310" t="s">
        <v>438</v>
      </c>
      <c r="E1980" s="309">
        <v>621033.90199820371</v>
      </c>
      <c r="F1980" s="310" t="s">
        <v>880</v>
      </c>
      <c r="G1980" s="244" t="s">
        <v>915</v>
      </c>
      <c r="H1980" s="244" t="s">
        <v>429</v>
      </c>
      <c r="I1980" s="288">
        <v>1</v>
      </c>
      <c r="J1980" s="244" t="s">
        <v>919</v>
      </c>
      <c r="K1980" s="244">
        <v>0.5</v>
      </c>
      <c r="L1980" s="244">
        <v>0.6</v>
      </c>
      <c r="M1980" s="244" t="s">
        <v>89</v>
      </c>
      <c r="N1980" s="244">
        <f t="shared" si="40"/>
        <v>0.3</v>
      </c>
      <c r="R1980" s="301"/>
      <c r="S1980" s="301"/>
      <c r="T1980" s="301"/>
      <c r="U1980" s="301"/>
      <c r="V1980" s="301"/>
      <c r="W1980" s="301"/>
      <c r="X1980" s="301"/>
      <c r="Y1980" s="301"/>
      <c r="Z1980" s="301"/>
      <c r="AA1980" s="301"/>
      <c r="AB1980" s="301"/>
      <c r="AC1980" s="301"/>
      <c r="AD1980" s="301"/>
      <c r="AE1980" s="301"/>
      <c r="AF1980" s="301"/>
      <c r="AG1980" s="301"/>
      <c r="AH1980" s="301"/>
      <c r="AI1980" s="301"/>
    </row>
    <row r="1981" spans="1:35" ht="20.100000000000001" hidden="1" customHeight="1" x14ac:dyDescent="0.2">
      <c r="A1981" s="240">
        <v>1079</v>
      </c>
      <c r="B1981" s="309" t="s">
        <v>403</v>
      </c>
      <c r="C1981" s="310" t="s">
        <v>426</v>
      </c>
      <c r="D1981" s="310" t="s">
        <v>438</v>
      </c>
      <c r="E1981" s="309">
        <v>621018.68752470822</v>
      </c>
      <c r="F1981" s="310" t="s">
        <v>880</v>
      </c>
      <c r="G1981" s="244" t="s">
        <v>915</v>
      </c>
      <c r="H1981" s="244" t="s">
        <v>429</v>
      </c>
      <c r="I1981" s="288">
        <v>1</v>
      </c>
      <c r="J1981" s="244" t="s">
        <v>919</v>
      </c>
      <c r="K1981" s="244">
        <v>0.5</v>
      </c>
      <c r="L1981" s="244">
        <v>0.6</v>
      </c>
      <c r="M1981" s="244" t="s">
        <v>89</v>
      </c>
      <c r="N1981" s="244">
        <f t="shared" si="40"/>
        <v>0.3</v>
      </c>
      <c r="R1981" s="301"/>
      <c r="S1981" s="301"/>
      <c r="T1981" s="301"/>
      <c r="U1981" s="301"/>
      <c r="V1981" s="301"/>
      <c r="W1981" s="301"/>
      <c r="X1981" s="301"/>
      <c r="Y1981" s="301"/>
      <c r="Z1981" s="301"/>
      <c r="AA1981" s="301"/>
      <c r="AB1981" s="301"/>
      <c r="AC1981" s="301"/>
      <c r="AD1981" s="301"/>
      <c r="AE1981" s="301"/>
      <c r="AF1981" s="301"/>
      <c r="AG1981" s="301"/>
      <c r="AH1981" s="301"/>
      <c r="AI1981" s="301"/>
    </row>
    <row r="1982" spans="1:35" ht="20.100000000000001" hidden="1" customHeight="1" x14ac:dyDescent="0.2">
      <c r="A1982" s="240">
        <v>1080</v>
      </c>
      <c r="B1982" s="309" t="s">
        <v>403</v>
      </c>
      <c r="C1982" s="310" t="s">
        <v>426</v>
      </c>
      <c r="D1982" s="310" t="s">
        <v>438</v>
      </c>
      <c r="E1982" s="309">
        <v>621013.97040025471</v>
      </c>
      <c r="F1982" s="310" t="s">
        <v>880</v>
      </c>
      <c r="G1982" s="244" t="s">
        <v>915</v>
      </c>
      <c r="H1982" s="244" t="s">
        <v>429</v>
      </c>
      <c r="I1982" s="288">
        <v>1</v>
      </c>
      <c r="J1982" s="244" t="s">
        <v>919</v>
      </c>
      <c r="K1982" s="244">
        <v>0.5</v>
      </c>
      <c r="L1982" s="244">
        <v>0.6</v>
      </c>
      <c r="M1982" s="244" t="s">
        <v>89</v>
      </c>
      <c r="N1982" s="244">
        <f t="shared" si="40"/>
        <v>0.3</v>
      </c>
      <c r="R1982" s="301"/>
      <c r="S1982" s="301"/>
      <c r="T1982" s="301"/>
      <c r="U1982" s="301"/>
      <c r="V1982" s="301"/>
      <c r="W1982" s="301"/>
      <c r="X1982" s="301"/>
      <c r="Y1982" s="301"/>
      <c r="Z1982" s="301"/>
      <c r="AA1982" s="301"/>
      <c r="AB1982" s="301"/>
      <c r="AC1982" s="301"/>
      <c r="AD1982" s="301"/>
      <c r="AE1982" s="301"/>
      <c r="AF1982" s="301"/>
      <c r="AG1982" s="301"/>
      <c r="AH1982" s="301"/>
      <c r="AI1982" s="301"/>
    </row>
    <row r="1983" spans="1:35" ht="20.100000000000001" hidden="1" customHeight="1" x14ac:dyDescent="0.2">
      <c r="A1983" s="240">
        <v>1081</v>
      </c>
      <c r="B1983" s="309" t="s">
        <v>403</v>
      </c>
      <c r="C1983" s="310" t="s">
        <v>426</v>
      </c>
      <c r="D1983" s="310" t="s">
        <v>438</v>
      </c>
      <c r="E1983" s="309">
        <v>621008.37708473532</v>
      </c>
      <c r="F1983" s="310" t="s">
        <v>880</v>
      </c>
      <c r="G1983" s="244" t="s">
        <v>915</v>
      </c>
      <c r="H1983" s="244" t="s">
        <v>429</v>
      </c>
      <c r="I1983" s="288">
        <v>1</v>
      </c>
      <c r="J1983" s="244" t="s">
        <v>919</v>
      </c>
      <c r="K1983" s="244">
        <v>0.5</v>
      </c>
      <c r="L1983" s="244">
        <v>0.6</v>
      </c>
      <c r="M1983" s="244" t="s">
        <v>89</v>
      </c>
      <c r="N1983" s="244">
        <f t="shared" si="40"/>
        <v>0.3</v>
      </c>
      <c r="R1983" s="301"/>
      <c r="S1983" s="301"/>
      <c r="T1983" s="301"/>
      <c r="U1983" s="301"/>
      <c r="V1983" s="301"/>
      <c r="W1983" s="301"/>
      <c r="X1983" s="301"/>
      <c r="Y1983" s="301"/>
      <c r="Z1983" s="301"/>
      <c r="AA1983" s="301"/>
      <c r="AB1983" s="301"/>
      <c r="AC1983" s="301"/>
      <c r="AD1983" s="301"/>
      <c r="AE1983" s="301"/>
      <c r="AF1983" s="301"/>
      <c r="AG1983" s="301"/>
      <c r="AH1983" s="301"/>
      <c r="AI1983" s="301"/>
    </row>
    <row r="1984" spans="1:35" ht="20.100000000000001" hidden="1" customHeight="1" x14ac:dyDescent="0.2">
      <c r="A1984" s="240">
        <v>1082</v>
      </c>
      <c r="B1984" s="309" t="s">
        <v>403</v>
      </c>
      <c r="C1984" s="310" t="s">
        <v>432</v>
      </c>
      <c r="D1984" s="310" t="s">
        <v>438</v>
      </c>
      <c r="E1984" s="309">
        <v>621002.54216765147</v>
      </c>
      <c r="F1984" s="310" t="s">
        <v>880</v>
      </c>
      <c r="G1984" s="244" t="s">
        <v>915</v>
      </c>
      <c r="H1984" s="244" t="s">
        <v>870</v>
      </c>
      <c r="I1984" s="288">
        <v>1</v>
      </c>
      <c r="J1984" s="244" t="s">
        <v>919</v>
      </c>
      <c r="K1984" s="244">
        <v>0.5</v>
      </c>
      <c r="L1984" s="244">
        <v>0.6</v>
      </c>
      <c r="M1984" s="244" t="s">
        <v>89</v>
      </c>
      <c r="N1984" s="244">
        <f t="shared" si="40"/>
        <v>0.3</v>
      </c>
      <c r="R1984" s="301"/>
      <c r="S1984" s="301"/>
      <c r="T1984" s="301"/>
      <c r="U1984" s="301"/>
      <c r="V1984" s="301"/>
      <c r="W1984" s="301"/>
      <c r="X1984" s="301"/>
      <c r="Y1984" s="301"/>
      <c r="Z1984" s="301"/>
      <c r="AA1984" s="301"/>
      <c r="AB1984" s="301"/>
      <c r="AC1984" s="301"/>
      <c r="AD1984" s="301"/>
      <c r="AE1984" s="301"/>
      <c r="AF1984" s="301"/>
      <c r="AG1984" s="301"/>
      <c r="AH1984" s="301"/>
      <c r="AI1984" s="301"/>
    </row>
    <row r="1985" spans="1:35" ht="20.100000000000001" hidden="1" customHeight="1" x14ac:dyDescent="0.2">
      <c r="A1985" s="240">
        <v>1083</v>
      </c>
      <c r="B1985" s="309" t="s">
        <v>403</v>
      </c>
      <c r="C1985" s="310" t="s">
        <v>426</v>
      </c>
      <c r="D1985" s="310" t="s">
        <v>438</v>
      </c>
      <c r="E1985" s="309">
        <v>621001.98374552419</v>
      </c>
      <c r="F1985" s="310" t="s">
        <v>880</v>
      </c>
      <c r="G1985" s="244" t="s">
        <v>915</v>
      </c>
      <c r="H1985" s="244" t="s">
        <v>429</v>
      </c>
      <c r="I1985" s="288">
        <v>1</v>
      </c>
      <c r="J1985" s="244" t="s">
        <v>919</v>
      </c>
      <c r="K1985" s="244">
        <v>0.5</v>
      </c>
      <c r="L1985" s="244">
        <v>0.6</v>
      </c>
      <c r="M1985" s="244" t="s">
        <v>89</v>
      </c>
      <c r="N1985" s="244">
        <f t="shared" si="40"/>
        <v>0.3</v>
      </c>
      <c r="R1985" s="301"/>
      <c r="S1985" s="301"/>
      <c r="T1985" s="301"/>
      <c r="U1985" s="301"/>
      <c r="V1985" s="301"/>
      <c r="W1985" s="301"/>
      <c r="X1985" s="301"/>
      <c r="Y1985" s="301"/>
      <c r="Z1985" s="301"/>
      <c r="AA1985" s="301"/>
      <c r="AB1985" s="301"/>
      <c r="AC1985" s="301"/>
      <c r="AD1985" s="301"/>
      <c r="AE1985" s="301"/>
      <c r="AF1985" s="301"/>
      <c r="AG1985" s="301"/>
      <c r="AH1985" s="301"/>
      <c r="AI1985" s="301"/>
    </row>
    <row r="1986" spans="1:35" ht="20.100000000000001" hidden="1" customHeight="1" x14ac:dyDescent="0.2">
      <c r="A1986" s="240">
        <v>1084</v>
      </c>
      <c r="B1986" s="309" t="s">
        <v>403</v>
      </c>
      <c r="C1986" s="310" t="s">
        <v>432</v>
      </c>
      <c r="D1986" s="310" t="s">
        <v>438</v>
      </c>
      <c r="E1986" s="309">
        <v>621001.83046522201</v>
      </c>
      <c r="F1986" s="310" t="s">
        <v>880</v>
      </c>
      <c r="G1986" s="244" t="s">
        <v>915</v>
      </c>
      <c r="H1986" s="244" t="s">
        <v>429</v>
      </c>
      <c r="I1986" s="288">
        <v>1</v>
      </c>
      <c r="J1986" s="244" t="s">
        <v>919</v>
      </c>
      <c r="K1986" s="244">
        <v>0.5</v>
      </c>
      <c r="L1986" s="244">
        <v>0.6</v>
      </c>
      <c r="M1986" s="244" t="s">
        <v>89</v>
      </c>
      <c r="N1986" s="244">
        <f t="shared" si="40"/>
        <v>0.3</v>
      </c>
      <c r="R1986" s="301"/>
      <c r="S1986" s="301"/>
      <c r="T1986" s="301"/>
      <c r="U1986" s="301"/>
      <c r="V1986" s="301"/>
      <c r="W1986" s="301"/>
      <c r="X1986" s="301"/>
      <c r="Y1986" s="301"/>
      <c r="Z1986" s="301"/>
      <c r="AA1986" s="301"/>
      <c r="AB1986" s="301"/>
      <c r="AC1986" s="301"/>
      <c r="AD1986" s="301"/>
      <c r="AE1986" s="301"/>
      <c r="AF1986" s="301"/>
      <c r="AG1986" s="301"/>
      <c r="AH1986" s="301"/>
      <c r="AI1986" s="301"/>
    </row>
    <row r="1987" spans="1:35" ht="20.100000000000001" hidden="1" customHeight="1" x14ac:dyDescent="0.2">
      <c r="A1987" s="240">
        <v>1085</v>
      </c>
      <c r="B1987" s="309" t="s">
        <v>403</v>
      </c>
      <c r="C1987" s="310" t="s">
        <v>432</v>
      </c>
      <c r="D1987" s="310" t="s">
        <v>438</v>
      </c>
      <c r="E1987" s="309">
        <v>621000.07772086316</v>
      </c>
      <c r="F1987" s="310" t="s">
        <v>880</v>
      </c>
      <c r="G1987" s="244" t="s">
        <v>915</v>
      </c>
      <c r="H1987" s="244" t="s">
        <v>429</v>
      </c>
      <c r="I1987" s="288">
        <v>1</v>
      </c>
      <c r="J1987" s="244" t="s">
        <v>919</v>
      </c>
      <c r="K1987" s="244">
        <v>0.5</v>
      </c>
      <c r="L1987" s="244">
        <v>0.6</v>
      </c>
      <c r="M1987" s="244" t="s">
        <v>89</v>
      </c>
      <c r="N1987" s="244">
        <f t="shared" si="40"/>
        <v>0.3</v>
      </c>
      <c r="R1987" s="301"/>
      <c r="S1987" s="301"/>
      <c r="T1987" s="301"/>
      <c r="U1987" s="301"/>
      <c r="V1987" s="301"/>
      <c r="W1987" s="301"/>
      <c r="X1987" s="301"/>
      <c r="Y1987" s="301"/>
      <c r="Z1987" s="301"/>
      <c r="AA1987" s="301"/>
      <c r="AB1987" s="301"/>
      <c r="AC1987" s="301"/>
      <c r="AD1987" s="301"/>
      <c r="AE1987" s="301"/>
      <c r="AF1987" s="301"/>
      <c r="AG1987" s="301"/>
      <c r="AH1987" s="301"/>
      <c r="AI1987" s="301"/>
    </row>
    <row r="1988" spans="1:35" ht="20.100000000000001" hidden="1" customHeight="1" x14ac:dyDescent="0.2">
      <c r="A1988" s="240">
        <v>1086</v>
      </c>
      <c r="B1988" s="309" t="s">
        <v>403</v>
      </c>
      <c r="C1988" s="310" t="s">
        <v>432</v>
      </c>
      <c r="D1988" s="310" t="s">
        <v>438</v>
      </c>
      <c r="E1988" s="309">
        <v>620999.5262422018</v>
      </c>
      <c r="F1988" s="310" t="s">
        <v>880</v>
      </c>
      <c r="G1988" s="244" t="s">
        <v>915</v>
      </c>
      <c r="H1988" s="244" t="s">
        <v>429</v>
      </c>
      <c r="I1988" s="288">
        <v>1</v>
      </c>
      <c r="J1988" s="244" t="s">
        <v>919</v>
      </c>
      <c r="K1988" s="244">
        <v>0.5</v>
      </c>
      <c r="L1988" s="244">
        <v>0.6</v>
      </c>
      <c r="M1988" s="244" t="s">
        <v>89</v>
      </c>
      <c r="N1988" s="244">
        <f t="shared" si="40"/>
        <v>0.3</v>
      </c>
      <c r="R1988" s="301"/>
      <c r="S1988" s="301"/>
      <c r="T1988" s="301"/>
      <c r="U1988" s="301"/>
      <c r="V1988" s="301"/>
      <c r="W1988" s="301"/>
      <c r="X1988" s="301"/>
      <c r="Y1988" s="301"/>
      <c r="Z1988" s="301"/>
      <c r="AA1988" s="301"/>
      <c r="AB1988" s="301"/>
      <c r="AC1988" s="301"/>
      <c r="AD1988" s="301"/>
      <c r="AE1988" s="301"/>
      <c r="AF1988" s="301"/>
      <c r="AG1988" s="301"/>
      <c r="AH1988" s="301"/>
      <c r="AI1988" s="301"/>
    </row>
    <row r="1989" spans="1:35" ht="20.100000000000001" hidden="1" customHeight="1" x14ac:dyDescent="0.2">
      <c r="A1989" s="240">
        <v>1087</v>
      </c>
      <c r="B1989" s="309" t="s">
        <v>403</v>
      </c>
      <c r="C1989" s="310" t="s">
        <v>432</v>
      </c>
      <c r="D1989" s="310" t="s">
        <v>438</v>
      </c>
      <c r="E1989" s="309">
        <v>620993.12182355241</v>
      </c>
      <c r="F1989" s="310" t="s">
        <v>880</v>
      </c>
      <c r="G1989" s="244" t="s">
        <v>915</v>
      </c>
      <c r="H1989" s="244" t="s">
        <v>429</v>
      </c>
      <c r="I1989" s="288">
        <v>1</v>
      </c>
      <c r="J1989" s="244" t="s">
        <v>919</v>
      </c>
      <c r="K1989" s="244">
        <v>0.5</v>
      </c>
      <c r="L1989" s="244">
        <v>0.6</v>
      </c>
      <c r="M1989" s="244" t="s">
        <v>89</v>
      </c>
      <c r="N1989" s="244">
        <f t="shared" si="40"/>
        <v>0.3</v>
      </c>
      <c r="R1989" s="301"/>
      <c r="S1989" s="301"/>
      <c r="T1989" s="301"/>
      <c r="U1989" s="301"/>
      <c r="V1989" s="301"/>
      <c r="W1989" s="301"/>
      <c r="X1989" s="301"/>
      <c r="Y1989" s="301"/>
      <c r="Z1989" s="301"/>
      <c r="AA1989" s="301"/>
      <c r="AB1989" s="301"/>
      <c r="AC1989" s="301"/>
      <c r="AD1989" s="301"/>
      <c r="AE1989" s="301"/>
      <c r="AF1989" s="301"/>
      <c r="AG1989" s="301"/>
      <c r="AH1989" s="301"/>
      <c r="AI1989" s="301"/>
    </row>
    <row r="1990" spans="1:35" ht="20.100000000000001" hidden="1" customHeight="1" x14ac:dyDescent="0.2">
      <c r="A1990" s="240">
        <v>1088</v>
      </c>
      <c r="B1990" s="309" t="s">
        <v>403</v>
      </c>
      <c r="C1990" s="310" t="s">
        <v>432</v>
      </c>
      <c r="D1990" s="310" t="s">
        <v>438</v>
      </c>
      <c r="E1990" s="309">
        <v>620991.57609608816</v>
      </c>
      <c r="F1990" s="310" t="s">
        <v>880</v>
      </c>
      <c r="G1990" s="244" t="s">
        <v>915</v>
      </c>
      <c r="H1990" s="244" t="s">
        <v>429</v>
      </c>
      <c r="I1990" s="288">
        <v>1</v>
      </c>
      <c r="J1990" s="244" t="s">
        <v>919</v>
      </c>
      <c r="K1990" s="244">
        <v>0.5</v>
      </c>
      <c r="L1990" s="244">
        <v>0.6</v>
      </c>
      <c r="M1990" s="244" t="s">
        <v>89</v>
      </c>
      <c r="N1990" s="244">
        <f t="shared" si="40"/>
        <v>0.3</v>
      </c>
      <c r="R1990" s="301"/>
      <c r="S1990" s="301"/>
      <c r="T1990" s="301"/>
      <c r="U1990" s="301"/>
      <c r="V1990" s="301"/>
      <c r="W1990" s="301"/>
      <c r="X1990" s="301"/>
      <c r="Y1990" s="301"/>
      <c r="Z1990" s="301"/>
      <c r="AA1990" s="301"/>
      <c r="AB1990" s="301"/>
      <c r="AC1990" s="301"/>
      <c r="AD1990" s="301"/>
      <c r="AE1990" s="301"/>
      <c r="AF1990" s="301"/>
      <c r="AG1990" s="301"/>
      <c r="AH1990" s="301"/>
      <c r="AI1990" s="301"/>
    </row>
    <row r="1991" spans="1:35" ht="20.100000000000001" hidden="1" customHeight="1" x14ac:dyDescent="0.2">
      <c r="A1991" s="240">
        <v>1089</v>
      </c>
      <c r="B1991" s="309" t="s">
        <v>403</v>
      </c>
      <c r="C1991" s="310" t="s">
        <v>432</v>
      </c>
      <c r="D1991" s="310" t="s">
        <v>438</v>
      </c>
      <c r="E1991" s="309">
        <v>620991.51327653904</v>
      </c>
      <c r="F1991" s="310" t="s">
        <v>880</v>
      </c>
      <c r="G1991" s="244" t="s">
        <v>915</v>
      </c>
      <c r="H1991" s="244" t="s">
        <v>429</v>
      </c>
      <c r="I1991" s="288">
        <v>1</v>
      </c>
      <c r="J1991" s="244" t="s">
        <v>919</v>
      </c>
      <c r="K1991" s="244">
        <v>0.5</v>
      </c>
      <c r="L1991" s="244">
        <v>0.6</v>
      </c>
      <c r="M1991" s="244" t="s">
        <v>89</v>
      </c>
      <c r="N1991" s="244">
        <f t="shared" si="40"/>
        <v>0.3</v>
      </c>
      <c r="R1991" s="301"/>
      <c r="S1991" s="301"/>
      <c r="T1991" s="301"/>
      <c r="U1991" s="301"/>
      <c r="V1991" s="301"/>
      <c r="W1991" s="301"/>
      <c r="X1991" s="301"/>
      <c r="Y1991" s="301"/>
      <c r="Z1991" s="301"/>
      <c r="AA1991" s="301"/>
      <c r="AB1991" s="301"/>
      <c r="AC1991" s="301"/>
      <c r="AD1991" s="301"/>
      <c r="AE1991" s="301"/>
      <c r="AF1991" s="301"/>
      <c r="AG1991" s="301"/>
      <c r="AH1991" s="301"/>
      <c r="AI1991" s="301"/>
    </row>
    <row r="1992" spans="1:35" ht="20.100000000000001" hidden="1" customHeight="1" x14ac:dyDescent="0.2">
      <c r="A1992" s="240">
        <v>1090</v>
      </c>
      <c r="B1992" s="309" t="s">
        <v>403</v>
      </c>
      <c r="C1992" s="310" t="s">
        <v>432</v>
      </c>
      <c r="D1992" s="310" t="s">
        <v>438</v>
      </c>
      <c r="E1992" s="309">
        <v>620991.37035310315</v>
      </c>
      <c r="F1992" s="310" t="s">
        <v>880</v>
      </c>
      <c r="G1992" s="244" t="s">
        <v>915</v>
      </c>
      <c r="H1992" s="244" t="s">
        <v>429</v>
      </c>
      <c r="I1992" s="288">
        <v>1</v>
      </c>
      <c r="J1992" s="244" t="s">
        <v>919</v>
      </c>
      <c r="K1992" s="244">
        <v>0.5</v>
      </c>
      <c r="L1992" s="244">
        <v>0.6</v>
      </c>
      <c r="M1992" s="244" t="s">
        <v>89</v>
      </c>
      <c r="N1992" s="244">
        <f t="shared" si="40"/>
        <v>0.3</v>
      </c>
      <c r="R1992" s="301"/>
      <c r="S1992" s="301"/>
      <c r="T1992" s="301"/>
      <c r="U1992" s="301"/>
      <c r="V1992" s="301"/>
      <c r="W1992" s="301"/>
      <c r="X1992" s="301"/>
      <c r="Y1992" s="301"/>
      <c r="Z1992" s="301"/>
      <c r="AA1992" s="301"/>
      <c r="AB1992" s="301"/>
      <c r="AC1992" s="301"/>
      <c r="AD1992" s="301"/>
      <c r="AE1992" s="301"/>
      <c r="AF1992" s="301"/>
      <c r="AG1992" s="301"/>
      <c r="AH1992" s="301"/>
      <c r="AI1992" s="301"/>
    </row>
    <row r="1993" spans="1:35" ht="20.100000000000001" hidden="1" customHeight="1" x14ac:dyDescent="0.2">
      <c r="A1993" s="240">
        <v>1091</v>
      </c>
      <c r="B1993" s="309" t="s">
        <v>403</v>
      </c>
      <c r="C1993" s="310" t="s">
        <v>432</v>
      </c>
      <c r="D1993" s="310" t="s">
        <v>438</v>
      </c>
      <c r="E1993" s="309">
        <v>620991.22846271936</v>
      </c>
      <c r="F1993" s="310" t="s">
        <v>880</v>
      </c>
      <c r="G1993" s="244" t="s">
        <v>915</v>
      </c>
      <c r="H1993" s="244" t="s">
        <v>429</v>
      </c>
      <c r="I1993" s="288">
        <v>1</v>
      </c>
      <c r="J1993" s="244" t="s">
        <v>919</v>
      </c>
      <c r="K1993" s="244">
        <v>0.5</v>
      </c>
      <c r="L1993" s="244">
        <v>0.6</v>
      </c>
      <c r="M1993" s="244" t="s">
        <v>89</v>
      </c>
      <c r="N1993" s="244">
        <f t="shared" si="40"/>
        <v>0.3</v>
      </c>
      <c r="R1993" s="301"/>
      <c r="S1993" s="301"/>
      <c r="T1993" s="301"/>
      <c r="U1993" s="301"/>
      <c r="V1993" s="301"/>
      <c r="W1993" s="301"/>
      <c r="X1993" s="301"/>
      <c r="Y1993" s="301"/>
      <c r="Z1993" s="301"/>
      <c r="AA1993" s="301"/>
      <c r="AB1993" s="301"/>
      <c r="AC1993" s="301"/>
      <c r="AD1993" s="301"/>
      <c r="AE1993" s="301"/>
      <c r="AF1993" s="301"/>
      <c r="AG1993" s="301"/>
      <c r="AH1993" s="301"/>
      <c r="AI1993" s="301"/>
    </row>
    <row r="1994" spans="1:35" ht="20.100000000000001" hidden="1" customHeight="1" x14ac:dyDescent="0.2">
      <c r="A1994" s="240">
        <v>1092</v>
      </c>
      <c r="B1994" s="309" t="s">
        <v>403</v>
      </c>
      <c r="C1994" s="310" t="s">
        <v>432</v>
      </c>
      <c r="D1994" s="310" t="s">
        <v>438</v>
      </c>
      <c r="E1994" s="309">
        <v>620990.73385650048</v>
      </c>
      <c r="F1994" s="310" t="s">
        <v>880</v>
      </c>
      <c r="G1994" s="244" t="s">
        <v>915</v>
      </c>
      <c r="H1994" s="244" t="s">
        <v>429</v>
      </c>
      <c r="I1994" s="288">
        <v>1</v>
      </c>
      <c r="J1994" s="244" t="s">
        <v>919</v>
      </c>
      <c r="K1994" s="244">
        <v>0.5</v>
      </c>
      <c r="L1994" s="244">
        <v>0.6</v>
      </c>
      <c r="M1994" s="244" t="s">
        <v>89</v>
      </c>
      <c r="N1994" s="244">
        <f t="shared" ref="N1994:N2057" si="41">IF(M1994="",K1994*L1994,IF(G1994="R-1",K1994*L1994,IF(LEFT(G1994,1)="R",PI()*((M1994^2)/4),K1994*L1994)))</f>
        <v>0.3</v>
      </c>
      <c r="R1994" s="301"/>
      <c r="S1994" s="301"/>
      <c r="T1994" s="301"/>
      <c r="U1994" s="301"/>
      <c r="V1994" s="301"/>
      <c r="W1994" s="301"/>
      <c r="X1994" s="301"/>
      <c r="Y1994" s="301"/>
      <c r="Z1994" s="301"/>
      <c r="AA1994" s="301"/>
      <c r="AB1994" s="301"/>
      <c r="AC1994" s="301"/>
      <c r="AD1994" s="301"/>
      <c r="AE1994" s="301"/>
      <c r="AF1994" s="301"/>
      <c r="AG1994" s="301"/>
      <c r="AH1994" s="301"/>
      <c r="AI1994" s="301"/>
    </row>
    <row r="1995" spans="1:35" ht="20.100000000000001" hidden="1" customHeight="1" x14ac:dyDescent="0.2">
      <c r="A1995" s="240">
        <v>1093</v>
      </c>
      <c r="B1995" s="309" t="s">
        <v>403</v>
      </c>
      <c r="C1995" s="310" t="s">
        <v>432</v>
      </c>
      <c r="D1995" s="310" t="s">
        <v>438</v>
      </c>
      <c r="E1995" s="309">
        <v>620988.66781411739</v>
      </c>
      <c r="F1995" s="310" t="s">
        <v>880</v>
      </c>
      <c r="G1995" s="244" t="s">
        <v>915</v>
      </c>
      <c r="H1995" s="244" t="s">
        <v>429</v>
      </c>
      <c r="I1995" s="288">
        <v>1</v>
      </c>
      <c r="J1995" s="244" t="s">
        <v>919</v>
      </c>
      <c r="K1995" s="244">
        <v>0.5</v>
      </c>
      <c r="L1995" s="244">
        <v>0.6</v>
      </c>
      <c r="M1995" s="244" t="s">
        <v>89</v>
      </c>
      <c r="N1995" s="244">
        <f t="shared" si="41"/>
        <v>0.3</v>
      </c>
      <c r="R1995" s="301"/>
      <c r="S1995" s="301"/>
      <c r="T1995" s="301"/>
      <c r="U1995" s="301"/>
      <c r="V1995" s="301"/>
      <c r="W1995" s="301"/>
      <c r="X1995" s="301"/>
      <c r="Y1995" s="301"/>
      <c r="Z1995" s="301"/>
      <c r="AA1995" s="301"/>
      <c r="AB1995" s="301"/>
      <c r="AC1995" s="301"/>
      <c r="AD1995" s="301"/>
      <c r="AE1995" s="301"/>
      <c r="AF1995" s="301"/>
      <c r="AG1995" s="301"/>
      <c r="AH1995" s="301"/>
      <c r="AI1995" s="301"/>
    </row>
    <row r="1996" spans="1:35" ht="20.100000000000001" hidden="1" customHeight="1" x14ac:dyDescent="0.2">
      <c r="A1996" s="240">
        <v>1094</v>
      </c>
      <c r="B1996" s="309" t="s">
        <v>403</v>
      </c>
      <c r="C1996" s="310" t="s">
        <v>426</v>
      </c>
      <c r="D1996" s="310" t="s">
        <v>438</v>
      </c>
      <c r="E1996" s="309">
        <v>620987.22725475812</v>
      </c>
      <c r="F1996" s="310" t="s">
        <v>880</v>
      </c>
      <c r="G1996" s="244" t="s">
        <v>915</v>
      </c>
      <c r="H1996" s="244" t="s">
        <v>429</v>
      </c>
      <c r="I1996" s="288">
        <v>1</v>
      </c>
      <c r="J1996" s="244" t="s">
        <v>919</v>
      </c>
      <c r="K1996" s="244">
        <v>0.5</v>
      </c>
      <c r="L1996" s="244">
        <v>0.6</v>
      </c>
      <c r="M1996" s="244" t="s">
        <v>89</v>
      </c>
      <c r="N1996" s="244">
        <f t="shared" si="41"/>
        <v>0.3</v>
      </c>
      <c r="R1996" s="301"/>
      <c r="S1996" s="301"/>
      <c r="T1996" s="301"/>
      <c r="U1996" s="301"/>
      <c r="V1996" s="301"/>
      <c r="W1996" s="301"/>
      <c r="X1996" s="301"/>
      <c r="Y1996" s="301"/>
      <c r="Z1996" s="301"/>
      <c r="AA1996" s="301"/>
      <c r="AB1996" s="301"/>
      <c r="AC1996" s="301"/>
      <c r="AD1996" s="301"/>
      <c r="AE1996" s="301"/>
      <c r="AF1996" s="301"/>
      <c r="AG1996" s="301"/>
      <c r="AH1996" s="301"/>
      <c r="AI1996" s="301"/>
    </row>
    <row r="1997" spans="1:35" ht="20.100000000000001" hidden="1" customHeight="1" x14ac:dyDescent="0.2">
      <c r="A1997" s="240">
        <v>1095</v>
      </c>
      <c r="B1997" s="309" t="s">
        <v>403</v>
      </c>
      <c r="C1997" s="310" t="s">
        <v>426</v>
      </c>
      <c r="D1997" s="310" t="s">
        <v>438</v>
      </c>
      <c r="E1997" s="309">
        <v>620984.42605552019</v>
      </c>
      <c r="F1997" s="310" t="s">
        <v>880</v>
      </c>
      <c r="G1997" s="244" t="s">
        <v>915</v>
      </c>
      <c r="H1997" s="244" t="s">
        <v>429</v>
      </c>
      <c r="I1997" s="288">
        <v>1</v>
      </c>
      <c r="J1997" s="244" t="s">
        <v>919</v>
      </c>
      <c r="K1997" s="244">
        <v>0.5</v>
      </c>
      <c r="L1997" s="244">
        <v>0.6</v>
      </c>
      <c r="M1997" s="244" t="s">
        <v>89</v>
      </c>
      <c r="N1997" s="244">
        <f t="shared" si="41"/>
        <v>0.3</v>
      </c>
      <c r="R1997" s="301"/>
      <c r="S1997" s="301"/>
      <c r="T1997" s="301"/>
      <c r="U1997" s="301"/>
      <c r="V1997" s="301"/>
      <c r="W1997" s="301"/>
      <c r="X1997" s="301"/>
      <c r="Y1997" s="301"/>
      <c r="Z1997" s="301"/>
      <c r="AA1997" s="301"/>
      <c r="AB1997" s="301"/>
      <c r="AC1997" s="301"/>
      <c r="AD1997" s="301"/>
      <c r="AE1997" s="301"/>
      <c r="AF1997" s="301"/>
      <c r="AG1997" s="301"/>
      <c r="AH1997" s="301"/>
      <c r="AI1997" s="301"/>
    </row>
    <row r="1998" spans="1:35" ht="20.100000000000001" hidden="1" customHeight="1" x14ac:dyDescent="0.2">
      <c r="A1998" s="240">
        <v>1096</v>
      </c>
      <c r="B1998" s="309" t="s">
        <v>403</v>
      </c>
      <c r="C1998" s="310" t="s">
        <v>432</v>
      </c>
      <c r="D1998" s="310" t="s">
        <v>438</v>
      </c>
      <c r="E1998" s="309">
        <v>620982.79034901771</v>
      </c>
      <c r="F1998" s="310" t="s">
        <v>880</v>
      </c>
      <c r="G1998" s="244" t="s">
        <v>915</v>
      </c>
      <c r="H1998" s="244" t="s">
        <v>429</v>
      </c>
      <c r="I1998" s="288">
        <v>1</v>
      </c>
      <c r="J1998" s="244" t="s">
        <v>919</v>
      </c>
      <c r="K1998" s="244">
        <v>0.5</v>
      </c>
      <c r="L1998" s="244">
        <v>0.6</v>
      </c>
      <c r="M1998" s="244" t="s">
        <v>89</v>
      </c>
      <c r="N1998" s="244">
        <f t="shared" si="41"/>
        <v>0.3</v>
      </c>
      <c r="R1998" s="301"/>
      <c r="S1998" s="301"/>
      <c r="T1998" s="301"/>
      <c r="U1998" s="301"/>
      <c r="V1998" s="301"/>
      <c r="W1998" s="301"/>
      <c r="X1998" s="301"/>
      <c r="Y1998" s="301"/>
      <c r="Z1998" s="301"/>
      <c r="AA1998" s="301"/>
      <c r="AB1998" s="301"/>
      <c r="AC1998" s="301"/>
      <c r="AD1998" s="301"/>
      <c r="AE1998" s="301"/>
      <c r="AF1998" s="301"/>
      <c r="AG1998" s="301"/>
      <c r="AH1998" s="301"/>
      <c r="AI1998" s="301"/>
    </row>
    <row r="1999" spans="1:35" ht="20.100000000000001" hidden="1" customHeight="1" x14ac:dyDescent="0.2">
      <c r="A1999" s="240">
        <v>1097</v>
      </c>
      <c r="B1999" s="309" t="s">
        <v>403</v>
      </c>
      <c r="C1999" s="310" t="s">
        <v>432</v>
      </c>
      <c r="D1999" s="310" t="s">
        <v>438</v>
      </c>
      <c r="E1999" s="309">
        <v>620980.99461538473</v>
      </c>
      <c r="F1999" s="310" t="s">
        <v>880</v>
      </c>
      <c r="G1999" s="244" t="s">
        <v>915</v>
      </c>
      <c r="H1999" s="244" t="s">
        <v>429</v>
      </c>
      <c r="I1999" s="288">
        <v>1</v>
      </c>
      <c r="J1999" s="244" t="s">
        <v>919</v>
      </c>
      <c r="K1999" s="244">
        <v>0.5</v>
      </c>
      <c r="L1999" s="244">
        <v>0.6</v>
      </c>
      <c r="M1999" s="244" t="s">
        <v>89</v>
      </c>
      <c r="N1999" s="244">
        <f t="shared" si="41"/>
        <v>0.3</v>
      </c>
      <c r="R1999" s="301"/>
      <c r="S1999" s="301"/>
      <c r="T1999" s="301"/>
      <c r="U1999" s="301"/>
      <c r="V1999" s="301"/>
      <c r="W1999" s="301"/>
      <c r="X1999" s="301"/>
      <c r="Y1999" s="301"/>
      <c r="Z1999" s="301"/>
      <c r="AA1999" s="301"/>
      <c r="AB1999" s="301"/>
      <c r="AC1999" s="301"/>
      <c r="AD1999" s="301"/>
      <c r="AE1999" s="301"/>
      <c r="AF1999" s="301"/>
      <c r="AG1999" s="301"/>
      <c r="AH1999" s="301"/>
      <c r="AI1999" s="301"/>
    </row>
    <row r="2000" spans="1:35" ht="20.100000000000001" hidden="1" customHeight="1" x14ac:dyDescent="0.2">
      <c r="A2000" s="240">
        <v>1098</v>
      </c>
      <c r="B2000" s="309" t="s">
        <v>403</v>
      </c>
      <c r="C2000" s="310" t="s">
        <v>426</v>
      </c>
      <c r="D2000" s="310" t="s">
        <v>438</v>
      </c>
      <c r="E2000" s="309">
        <v>620980.83901306719</v>
      </c>
      <c r="F2000" s="310" t="s">
        <v>880</v>
      </c>
      <c r="G2000" s="244" t="s">
        <v>915</v>
      </c>
      <c r="H2000" s="244" t="s">
        <v>429</v>
      </c>
      <c r="I2000" s="288">
        <v>1</v>
      </c>
      <c r="J2000" s="244" t="s">
        <v>919</v>
      </c>
      <c r="K2000" s="244">
        <v>0.5</v>
      </c>
      <c r="L2000" s="244">
        <v>0.6</v>
      </c>
      <c r="M2000" s="244" t="s">
        <v>89</v>
      </c>
      <c r="N2000" s="244">
        <f t="shared" si="41"/>
        <v>0.3</v>
      </c>
      <c r="R2000" s="301"/>
      <c r="S2000" s="301"/>
      <c r="T2000" s="301"/>
      <c r="U2000" s="301"/>
      <c r="V2000" s="301"/>
      <c r="W2000" s="301"/>
      <c r="X2000" s="301"/>
      <c r="Y2000" s="301"/>
      <c r="Z2000" s="301"/>
      <c r="AA2000" s="301"/>
      <c r="AB2000" s="301"/>
      <c r="AC2000" s="301"/>
      <c r="AD2000" s="301"/>
      <c r="AE2000" s="301"/>
      <c r="AF2000" s="301"/>
      <c r="AG2000" s="301"/>
      <c r="AH2000" s="301"/>
      <c r="AI2000" s="301"/>
    </row>
    <row r="2001" spans="1:35" ht="20.100000000000001" hidden="1" customHeight="1" x14ac:dyDescent="0.2">
      <c r="A2001" s="240">
        <v>1099</v>
      </c>
      <c r="B2001" s="309" t="s">
        <v>403</v>
      </c>
      <c r="C2001" s="310" t="s">
        <v>432</v>
      </c>
      <c r="D2001" s="310" t="s">
        <v>438</v>
      </c>
      <c r="E2001" s="309">
        <v>620977.35323889996</v>
      </c>
      <c r="F2001" s="310" t="s">
        <v>880</v>
      </c>
      <c r="G2001" s="244" t="s">
        <v>915</v>
      </c>
      <c r="H2001" s="244" t="s">
        <v>429</v>
      </c>
      <c r="I2001" s="288">
        <v>1</v>
      </c>
      <c r="J2001" s="244" t="s">
        <v>919</v>
      </c>
      <c r="K2001" s="244">
        <v>0.5</v>
      </c>
      <c r="L2001" s="244">
        <v>0.6</v>
      </c>
      <c r="M2001" s="244" t="s">
        <v>89</v>
      </c>
      <c r="N2001" s="244">
        <f t="shared" si="41"/>
        <v>0.3</v>
      </c>
      <c r="R2001" s="301"/>
      <c r="S2001" s="301"/>
      <c r="T2001" s="301"/>
      <c r="U2001" s="301"/>
      <c r="V2001" s="301"/>
      <c r="W2001" s="301"/>
      <c r="X2001" s="301"/>
      <c r="Y2001" s="301"/>
      <c r="Z2001" s="301"/>
      <c r="AA2001" s="301"/>
      <c r="AB2001" s="301"/>
      <c r="AC2001" s="301"/>
      <c r="AD2001" s="301"/>
      <c r="AE2001" s="301"/>
      <c r="AF2001" s="301"/>
      <c r="AG2001" s="301"/>
      <c r="AH2001" s="301"/>
      <c r="AI2001" s="301"/>
    </row>
    <row r="2002" spans="1:35" ht="20.100000000000001" hidden="1" customHeight="1" x14ac:dyDescent="0.2">
      <c r="A2002" s="240">
        <v>1100</v>
      </c>
      <c r="B2002" s="309" t="s">
        <v>403</v>
      </c>
      <c r="C2002" s="310" t="s">
        <v>432</v>
      </c>
      <c r="D2002" s="310" t="s">
        <v>438</v>
      </c>
      <c r="E2002" s="309">
        <v>620975.31288357719</v>
      </c>
      <c r="F2002" s="310" t="s">
        <v>880</v>
      </c>
      <c r="G2002" s="244" t="s">
        <v>915</v>
      </c>
      <c r="H2002" s="244" t="s">
        <v>429</v>
      </c>
      <c r="I2002" s="288">
        <v>1</v>
      </c>
      <c r="J2002" s="244" t="s">
        <v>919</v>
      </c>
      <c r="K2002" s="244">
        <v>0.5</v>
      </c>
      <c r="L2002" s="244">
        <v>0.6</v>
      </c>
      <c r="M2002" s="244" t="s">
        <v>89</v>
      </c>
      <c r="N2002" s="244">
        <f t="shared" si="41"/>
        <v>0.3</v>
      </c>
      <c r="R2002" s="301"/>
      <c r="S2002" s="301"/>
      <c r="T2002" s="301"/>
      <c r="U2002" s="301"/>
      <c r="V2002" s="301"/>
      <c r="W2002" s="301"/>
      <c r="X2002" s="301"/>
      <c r="Y2002" s="301"/>
      <c r="Z2002" s="301"/>
      <c r="AA2002" s="301"/>
      <c r="AB2002" s="301"/>
      <c r="AC2002" s="301"/>
      <c r="AD2002" s="301"/>
      <c r="AE2002" s="301"/>
      <c r="AF2002" s="301"/>
      <c r="AG2002" s="301"/>
      <c r="AH2002" s="301"/>
      <c r="AI2002" s="301"/>
    </row>
    <row r="2003" spans="1:35" ht="20.100000000000001" hidden="1" customHeight="1" x14ac:dyDescent="0.2">
      <c r="A2003" s="240">
        <v>1101</v>
      </c>
      <c r="B2003" s="309" t="s">
        <v>403</v>
      </c>
      <c r="C2003" s="310" t="s">
        <v>426</v>
      </c>
      <c r="D2003" s="310" t="s">
        <v>438</v>
      </c>
      <c r="E2003" s="309">
        <v>620975.06245778978</v>
      </c>
      <c r="F2003" s="310" t="s">
        <v>880</v>
      </c>
      <c r="G2003" s="244" t="s">
        <v>915</v>
      </c>
      <c r="H2003" s="244" t="s">
        <v>429</v>
      </c>
      <c r="I2003" s="288">
        <v>1</v>
      </c>
      <c r="J2003" s="244" t="s">
        <v>919</v>
      </c>
      <c r="K2003" s="244">
        <v>0.5</v>
      </c>
      <c r="L2003" s="244">
        <v>0.6</v>
      </c>
      <c r="M2003" s="244" t="s">
        <v>89</v>
      </c>
      <c r="N2003" s="244">
        <f t="shared" si="41"/>
        <v>0.3</v>
      </c>
      <c r="R2003" s="301"/>
      <c r="S2003" s="301"/>
      <c r="T2003" s="301"/>
      <c r="U2003" s="301"/>
      <c r="V2003" s="301"/>
      <c r="W2003" s="301"/>
      <c r="X2003" s="301"/>
      <c r="Y2003" s="301"/>
      <c r="Z2003" s="301"/>
      <c r="AA2003" s="301"/>
      <c r="AB2003" s="301"/>
      <c r="AC2003" s="301"/>
      <c r="AD2003" s="301"/>
      <c r="AE2003" s="301"/>
      <c r="AF2003" s="301"/>
      <c r="AG2003" s="301"/>
      <c r="AH2003" s="301"/>
      <c r="AI2003" s="301"/>
    </row>
    <row r="2004" spans="1:35" ht="20.100000000000001" hidden="1" customHeight="1" x14ac:dyDescent="0.2">
      <c r="A2004" s="240">
        <v>1102</v>
      </c>
      <c r="B2004" s="309" t="s">
        <v>403</v>
      </c>
      <c r="C2004" s="310" t="s">
        <v>426</v>
      </c>
      <c r="D2004" s="310" t="s">
        <v>438</v>
      </c>
      <c r="E2004" s="309">
        <v>620970.12723606254</v>
      </c>
      <c r="F2004" s="310" t="s">
        <v>880</v>
      </c>
      <c r="G2004" s="244" t="s">
        <v>915</v>
      </c>
      <c r="H2004" s="244" t="s">
        <v>429</v>
      </c>
      <c r="I2004" s="288">
        <v>1</v>
      </c>
      <c r="J2004" s="244" t="s">
        <v>919</v>
      </c>
      <c r="K2004" s="244">
        <v>0.5</v>
      </c>
      <c r="L2004" s="244">
        <v>0.6</v>
      </c>
      <c r="M2004" s="244" t="s">
        <v>89</v>
      </c>
      <c r="N2004" s="244">
        <f t="shared" si="41"/>
        <v>0.3</v>
      </c>
      <c r="R2004" s="301"/>
      <c r="S2004" s="301"/>
      <c r="T2004" s="301"/>
      <c r="U2004" s="301"/>
      <c r="V2004" s="301"/>
      <c r="W2004" s="301"/>
      <c r="X2004" s="301"/>
      <c r="Y2004" s="301"/>
      <c r="Z2004" s="301"/>
      <c r="AA2004" s="301"/>
      <c r="AB2004" s="301"/>
      <c r="AC2004" s="301"/>
      <c r="AD2004" s="301"/>
      <c r="AE2004" s="301"/>
      <c r="AF2004" s="301"/>
      <c r="AG2004" s="301"/>
      <c r="AH2004" s="301"/>
      <c r="AI2004" s="301"/>
    </row>
    <row r="2005" spans="1:35" ht="20.100000000000001" hidden="1" customHeight="1" x14ac:dyDescent="0.2">
      <c r="A2005" s="240">
        <v>1103</v>
      </c>
      <c r="B2005" s="309" t="s">
        <v>403</v>
      </c>
      <c r="C2005" s="310" t="s">
        <v>426</v>
      </c>
      <c r="D2005" s="310" t="s">
        <v>438</v>
      </c>
      <c r="E2005" s="309">
        <v>620967.93812309904</v>
      </c>
      <c r="F2005" s="310" t="s">
        <v>880</v>
      </c>
      <c r="G2005" s="244" t="s">
        <v>915</v>
      </c>
      <c r="H2005" s="244" t="s">
        <v>429</v>
      </c>
      <c r="I2005" s="288">
        <v>1</v>
      </c>
      <c r="J2005" s="244" t="s">
        <v>919</v>
      </c>
      <c r="K2005" s="244">
        <v>0.5</v>
      </c>
      <c r="L2005" s="244">
        <v>0.6</v>
      </c>
      <c r="M2005" s="244" t="s">
        <v>89</v>
      </c>
      <c r="N2005" s="244">
        <f t="shared" si="41"/>
        <v>0.3</v>
      </c>
      <c r="R2005" s="301"/>
      <c r="S2005" s="301"/>
      <c r="T2005" s="301"/>
      <c r="U2005" s="301"/>
      <c r="V2005" s="301"/>
      <c r="W2005" s="301"/>
      <c r="X2005" s="301"/>
      <c r="Y2005" s="301"/>
      <c r="Z2005" s="301"/>
      <c r="AA2005" s="301"/>
      <c r="AB2005" s="301"/>
      <c r="AC2005" s="301"/>
      <c r="AD2005" s="301"/>
      <c r="AE2005" s="301"/>
      <c r="AF2005" s="301"/>
      <c r="AG2005" s="301"/>
      <c r="AH2005" s="301"/>
      <c r="AI2005" s="301"/>
    </row>
    <row r="2006" spans="1:35" ht="20.100000000000001" hidden="1" customHeight="1" x14ac:dyDescent="0.2">
      <c r="A2006" s="240">
        <v>1104</v>
      </c>
      <c r="B2006" s="309" t="s">
        <v>403</v>
      </c>
      <c r="C2006" s="310" t="s">
        <v>426</v>
      </c>
      <c r="D2006" s="310" t="s">
        <v>438</v>
      </c>
      <c r="E2006" s="309">
        <v>620966.14208274928</v>
      </c>
      <c r="F2006" s="310" t="s">
        <v>880</v>
      </c>
      <c r="G2006" s="244" t="s">
        <v>915</v>
      </c>
      <c r="H2006" s="244" t="s">
        <v>429</v>
      </c>
      <c r="I2006" s="288">
        <v>1</v>
      </c>
      <c r="J2006" s="244" t="s">
        <v>919</v>
      </c>
      <c r="K2006" s="244">
        <v>0.5</v>
      </c>
      <c r="L2006" s="244">
        <v>0.6</v>
      </c>
      <c r="M2006" s="244" t="s">
        <v>89</v>
      </c>
      <c r="N2006" s="244">
        <f t="shared" si="41"/>
        <v>0.3</v>
      </c>
      <c r="R2006" s="301"/>
      <c r="S2006" s="301"/>
      <c r="T2006" s="301"/>
      <c r="U2006" s="301"/>
      <c r="V2006" s="301"/>
      <c r="W2006" s="301"/>
      <c r="X2006" s="301"/>
      <c r="Y2006" s="301"/>
      <c r="Z2006" s="301"/>
      <c r="AA2006" s="301"/>
      <c r="AB2006" s="301"/>
      <c r="AC2006" s="301"/>
      <c r="AD2006" s="301"/>
      <c r="AE2006" s="301"/>
      <c r="AF2006" s="301"/>
      <c r="AG2006" s="301"/>
      <c r="AH2006" s="301"/>
      <c r="AI2006" s="301"/>
    </row>
    <row r="2007" spans="1:35" ht="20.100000000000001" hidden="1" customHeight="1" x14ac:dyDescent="0.2">
      <c r="A2007" s="240">
        <v>1105</v>
      </c>
      <c r="B2007" s="309" t="s">
        <v>403</v>
      </c>
      <c r="C2007" s="310" t="s">
        <v>426</v>
      </c>
      <c r="D2007" s="310" t="s">
        <v>438</v>
      </c>
      <c r="E2007" s="309">
        <v>620966.11513871467</v>
      </c>
      <c r="F2007" s="310" t="s">
        <v>880</v>
      </c>
      <c r="G2007" s="244" t="s">
        <v>915</v>
      </c>
      <c r="H2007" s="244" t="s">
        <v>429</v>
      </c>
      <c r="I2007" s="288">
        <v>1</v>
      </c>
      <c r="J2007" s="244" t="s">
        <v>919</v>
      </c>
      <c r="K2007" s="244">
        <v>0.5</v>
      </c>
      <c r="L2007" s="244">
        <v>0.6</v>
      </c>
      <c r="M2007" s="244" t="s">
        <v>89</v>
      </c>
      <c r="N2007" s="244">
        <f t="shared" si="41"/>
        <v>0.3</v>
      </c>
      <c r="R2007" s="301"/>
      <c r="S2007" s="301"/>
      <c r="T2007" s="301"/>
      <c r="U2007" s="301"/>
      <c r="V2007" s="301"/>
      <c r="W2007" s="301"/>
      <c r="X2007" s="301"/>
      <c r="Y2007" s="301"/>
      <c r="Z2007" s="301"/>
      <c r="AA2007" s="301"/>
      <c r="AB2007" s="301"/>
      <c r="AC2007" s="301"/>
      <c r="AD2007" s="301"/>
      <c r="AE2007" s="301"/>
      <c r="AF2007" s="301"/>
      <c r="AG2007" s="301"/>
      <c r="AH2007" s="301"/>
      <c r="AI2007" s="301"/>
    </row>
    <row r="2008" spans="1:35" ht="20.100000000000001" hidden="1" customHeight="1" x14ac:dyDescent="0.2">
      <c r="A2008" s="240">
        <v>1106</v>
      </c>
      <c r="B2008" s="309" t="s">
        <v>403</v>
      </c>
      <c r="C2008" s="310" t="s">
        <v>432</v>
      </c>
      <c r="D2008" s="310" t="s">
        <v>438</v>
      </c>
      <c r="E2008" s="309">
        <v>620965.92738099967</v>
      </c>
      <c r="F2008" s="310" t="s">
        <v>880</v>
      </c>
      <c r="G2008" s="244" t="s">
        <v>915</v>
      </c>
      <c r="H2008" s="244" t="s">
        <v>869</v>
      </c>
      <c r="I2008" s="288">
        <v>1</v>
      </c>
      <c r="J2008" s="244" t="s">
        <v>919</v>
      </c>
      <c r="K2008" s="244">
        <v>0.5</v>
      </c>
      <c r="L2008" s="244">
        <v>0.6</v>
      </c>
      <c r="M2008" s="244" t="s">
        <v>89</v>
      </c>
      <c r="N2008" s="244">
        <f t="shared" si="41"/>
        <v>0.3</v>
      </c>
      <c r="R2008" s="301"/>
      <c r="S2008" s="301"/>
      <c r="T2008" s="301"/>
      <c r="U2008" s="301"/>
      <c r="V2008" s="301"/>
      <c r="W2008" s="301"/>
      <c r="X2008" s="301"/>
      <c r="Y2008" s="301"/>
      <c r="Z2008" s="301"/>
      <c r="AA2008" s="301"/>
      <c r="AB2008" s="301"/>
      <c r="AC2008" s="301"/>
      <c r="AD2008" s="301"/>
      <c r="AE2008" s="301"/>
      <c r="AF2008" s="301"/>
      <c r="AG2008" s="301"/>
      <c r="AH2008" s="301"/>
      <c r="AI2008" s="301"/>
    </row>
    <row r="2009" spans="1:35" ht="20.100000000000001" hidden="1" customHeight="1" x14ac:dyDescent="0.2">
      <c r="A2009" s="240">
        <v>1107</v>
      </c>
      <c r="B2009" s="309" t="s">
        <v>403</v>
      </c>
      <c r="C2009" s="310" t="s">
        <v>426</v>
      </c>
      <c r="D2009" s="310" t="s">
        <v>438</v>
      </c>
      <c r="E2009" s="309">
        <v>620964.21388792153</v>
      </c>
      <c r="F2009" s="310" t="s">
        <v>880</v>
      </c>
      <c r="G2009" s="244" t="s">
        <v>915</v>
      </c>
      <c r="H2009" s="244" t="s">
        <v>429</v>
      </c>
      <c r="I2009" s="288">
        <v>1</v>
      </c>
      <c r="J2009" s="244" t="s">
        <v>919</v>
      </c>
      <c r="K2009" s="244">
        <v>0.5</v>
      </c>
      <c r="L2009" s="244">
        <v>0.6</v>
      </c>
      <c r="M2009" s="244" t="s">
        <v>89</v>
      </c>
      <c r="N2009" s="244">
        <f t="shared" si="41"/>
        <v>0.3</v>
      </c>
      <c r="R2009" s="301"/>
      <c r="S2009" s="301"/>
      <c r="T2009" s="301"/>
      <c r="U2009" s="301"/>
      <c r="V2009" s="301"/>
      <c r="W2009" s="301"/>
      <c r="X2009" s="301"/>
      <c r="Y2009" s="301"/>
      <c r="Z2009" s="301"/>
      <c r="AA2009" s="301"/>
      <c r="AB2009" s="301"/>
      <c r="AC2009" s="301"/>
      <c r="AD2009" s="301"/>
      <c r="AE2009" s="301"/>
      <c r="AF2009" s="301"/>
      <c r="AG2009" s="301"/>
      <c r="AH2009" s="301"/>
      <c r="AI2009" s="301"/>
    </row>
    <row r="2010" spans="1:35" ht="20.100000000000001" hidden="1" customHeight="1" x14ac:dyDescent="0.2">
      <c r="A2010" s="240">
        <v>1108</v>
      </c>
      <c r="B2010" s="309" t="s">
        <v>403</v>
      </c>
      <c r="C2010" s="310" t="s">
        <v>432</v>
      </c>
      <c r="D2010" s="310" t="s">
        <v>438</v>
      </c>
      <c r="E2010" s="309">
        <v>620963.11309549236</v>
      </c>
      <c r="F2010" s="310" t="s">
        <v>880</v>
      </c>
      <c r="G2010" s="244" t="s">
        <v>915</v>
      </c>
      <c r="H2010" s="244" t="s">
        <v>429</v>
      </c>
      <c r="I2010" s="288">
        <v>1</v>
      </c>
      <c r="J2010" s="244" t="s">
        <v>919</v>
      </c>
      <c r="K2010" s="244">
        <v>0.5</v>
      </c>
      <c r="L2010" s="244">
        <v>0.6</v>
      </c>
      <c r="M2010" s="244" t="s">
        <v>89</v>
      </c>
      <c r="N2010" s="244">
        <f t="shared" si="41"/>
        <v>0.3</v>
      </c>
      <c r="R2010" s="301"/>
      <c r="S2010" s="301"/>
      <c r="T2010" s="301"/>
      <c r="U2010" s="301"/>
      <c r="V2010" s="301"/>
      <c r="W2010" s="301"/>
      <c r="X2010" s="301"/>
      <c r="Y2010" s="301"/>
      <c r="Z2010" s="301"/>
      <c r="AA2010" s="301"/>
      <c r="AB2010" s="301"/>
      <c r="AC2010" s="301"/>
      <c r="AD2010" s="301"/>
      <c r="AE2010" s="301"/>
      <c r="AF2010" s="301"/>
      <c r="AG2010" s="301"/>
      <c r="AH2010" s="301"/>
      <c r="AI2010" s="301"/>
    </row>
    <row r="2011" spans="1:35" ht="20.100000000000001" hidden="1" customHeight="1" x14ac:dyDescent="0.2">
      <c r="A2011" s="240">
        <v>1109</v>
      </c>
      <c r="B2011" s="309" t="s">
        <v>403</v>
      </c>
      <c r="C2011" s="310" t="s">
        <v>426</v>
      </c>
      <c r="D2011" s="310" t="s">
        <v>438</v>
      </c>
      <c r="E2011" s="309">
        <v>620961.62618802802</v>
      </c>
      <c r="F2011" s="310" t="s">
        <v>880</v>
      </c>
      <c r="G2011" s="244" t="s">
        <v>915</v>
      </c>
      <c r="H2011" s="244" t="s">
        <v>429</v>
      </c>
      <c r="I2011" s="288">
        <v>1</v>
      </c>
      <c r="J2011" s="244" t="s">
        <v>919</v>
      </c>
      <c r="K2011" s="244">
        <v>0.5</v>
      </c>
      <c r="L2011" s="244">
        <v>0.6</v>
      </c>
      <c r="M2011" s="244" t="s">
        <v>89</v>
      </c>
      <c r="N2011" s="244">
        <f t="shared" si="41"/>
        <v>0.3</v>
      </c>
      <c r="R2011" s="301"/>
      <c r="S2011" s="301"/>
      <c r="T2011" s="301"/>
      <c r="U2011" s="301"/>
      <c r="V2011" s="301"/>
      <c r="W2011" s="301"/>
      <c r="X2011" s="301"/>
      <c r="Y2011" s="301"/>
      <c r="Z2011" s="301"/>
      <c r="AA2011" s="301"/>
      <c r="AB2011" s="301"/>
      <c r="AC2011" s="301"/>
      <c r="AD2011" s="301"/>
      <c r="AE2011" s="301"/>
      <c r="AF2011" s="301"/>
      <c r="AG2011" s="301"/>
      <c r="AH2011" s="301"/>
      <c r="AI2011" s="301"/>
    </row>
    <row r="2012" spans="1:35" ht="20.100000000000001" hidden="1" customHeight="1" x14ac:dyDescent="0.2">
      <c r="A2012" s="240">
        <v>1110</v>
      </c>
      <c r="B2012" s="309" t="s">
        <v>403</v>
      </c>
      <c r="C2012" s="310" t="s">
        <v>432</v>
      </c>
      <c r="D2012" s="310" t="s">
        <v>438</v>
      </c>
      <c r="E2012" s="309">
        <v>620960.21435843501</v>
      </c>
      <c r="F2012" s="310" t="s">
        <v>880</v>
      </c>
      <c r="G2012" s="244" t="s">
        <v>915</v>
      </c>
      <c r="H2012" s="244" t="s">
        <v>429</v>
      </c>
      <c r="I2012" s="288">
        <v>1</v>
      </c>
      <c r="J2012" s="244" t="s">
        <v>919</v>
      </c>
      <c r="K2012" s="244">
        <v>0.5</v>
      </c>
      <c r="L2012" s="244">
        <v>0.6</v>
      </c>
      <c r="M2012" s="244" t="s">
        <v>89</v>
      </c>
      <c r="N2012" s="244">
        <f t="shared" si="41"/>
        <v>0.3</v>
      </c>
      <c r="R2012" s="301"/>
      <c r="S2012" s="301"/>
      <c r="T2012" s="301"/>
      <c r="U2012" s="301"/>
      <c r="V2012" s="301"/>
      <c r="W2012" s="301"/>
      <c r="X2012" s="301"/>
      <c r="Y2012" s="301"/>
      <c r="Z2012" s="301"/>
      <c r="AA2012" s="301"/>
      <c r="AB2012" s="301"/>
      <c r="AC2012" s="301"/>
      <c r="AD2012" s="301"/>
      <c r="AE2012" s="301"/>
      <c r="AF2012" s="301"/>
      <c r="AG2012" s="301"/>
      <c r="AH2012" s="301"/>
      <c r="AI2012" s="301"/>
    </row>
    <row r="2013" spans="1:35" ht="20.100000000000001" hidden="1" customHeight="1" x14ac:dyDescent="0.2">
      <c r="A2013" s="240">
        <v>1111</v>
      </c>
      <c r="B2013" s="309" t="s">
        <v>403</v>
      </c>
      <c r="C2013" s="310" t="s">
        <v>432</v>
      </c>
      <c r="D2013" s="310" t="s">
        <v>438</v>
      </c>
      <c r="E2013" s="309">
        <v>620958.41438345448</v>
      </c>
      <c r="F2013" s="310" t="s">
        <v>880</v>
      </c>
      <c r="G2013" s="244" t="s">
        <v>915</v>
      </c>
      <c r="H2013" s="244" t="s">
        <v>429</v>
      </c>
      <c r="I2013" s="288">
        <v>1</v>
      </c>
      <c r="J2013" s="244" t="s">
        <v>919</v>
      </c>
      <c r="K2013" s="244">
        <v>0.5</v>
      </c>
      <c r="L2013" s="244">
        <v>0.6</v>
      </c>
      <c r="M2013" s="244" t="s">
        <v>89</v>
      </c>
      <c r="N2013" s="244">
        <f t="shared" si="41"/>
        <v>0.3</v>
      </c>
      <c r="R2013" s="301"/>
      <c r="S2013" s="301"/>
      <c r="T2013" s="301"/>
      <c r="U2013" s="301"/>
      <c r="V2013" s="301"/>
      <c r="W2013" s="301"/>
      <c r="X2013" s="301"/>
      <c r="Y2013" s="301"/>
      <c r="Z2013" s="301"/>
      <c r="AA2013" s="301"/>
      <c r="AB2013" s="301"/>
      <c r="AC2013" s="301"/>
      <c r="AD2013" s="301"/>
      <c r="AE2013" s="301"/>
      <c r="AF2013" s="301"/>
      <c r="AG2013" s="301"/>
      <c r="AH2013" s="301"/>
      <c r="AI2013" s="301"/>
    </row>
    <row r="2014" spans="1:35" ht="20.100000000000001" hidden="1" customHeight="1" x14ac:dyDescent="0.2">
      <c r="A2014" s="240">
        <v>1112</v>
      </c>
      <c r="B2014" s="309" t="s">
        <v>403</v>
      </c>
      <c r="C2014" s="310" t="s">
        <v>426</v>
      </c>
      <c r="D2014" s="310" t="s">
        <v>438</v>
      </c>
      <c r="E2014" s="309">
        <v>620957.5464342261</v>
      </c>
      <c r="F2014" s="310" t="s">
        <v>880</v>
      </c>
      <c r="G2014" s="244" t="s">
        <v>915</v>
      </c>
      <c r="H2014" s="244" t="s">
        <v>429</v>
      </c>
      <c r="I2014" s="288">
        <v>1</v>
      </c>
      <c r="J2014" s="244" t="s">
        <v>919</v>
      </c>
      <c r="K2014" s="244">
        <v>0.5</v>
      </c>
      <c r="L2014" s="244">
        <v>0.6</v>
      </c>
      <c r="M2014" s="244" t="s">
        <v>89</v>
      </c>
      <c r="N2014" s="244">
        <f t="shared" si="41"/>
        <v>0.3</v>
      </c>
      <c r="R2014" s="301"/>
      <c r="S2014" s="301"/>
      <c r="T2014" s="301"/>
      <c r="U2014" s="301"/>
      <c r="V2014" s="301"/>
      <c r="W2014" s="301"/>
      <c r="X2014" s="301"/>
      <c r="Y2014" s="301"/>
      <c r="Z2014" s="301"/>
      <c r="AA2014" s="301"/>
      <c r="AB2014" s="301"/>
      <c r="AC2014" s="301"/>
      <c r="AD2014" s="301"/>
      <c r="AE2014" s="301"/>
      <c r="AF2014" s="301"/>
      <c r="AG2014" s="301"/>
      <c r="AH2014" s="301"/>
      <c r="AI2014" s="301"/>
    </row>
    <row r="2015" spans="1:35" ht="20.100000000000001" hidden="1" customHeight="1" x14ac:dyDescent="0.2">
      <c r="A2015" s="240">
        <v>1113</v>
      </c>
      <c r="B2015" s="309" t="s">
        <v>403</v>
      </c>
      <c r="C2015" s="310" t="s">
        <v>426</v>
      </c>
      <c r="D2015" s="310" t="s">
        <v>438</v>
      </c>
      <c r="E2015" s="309">
        <v>620952.76128262398</v>
      </c>
      <c r="F2015" s="310" t="s">
        <v>880</v>
      </c>
      <c r="G2015" s="244" t="s">
        <v>915</v>
      </c>
      <c r="H2015" s="244" t="s">
        <v>869</v>
      </c>
      <c r="I2015" s="288">
        <v>1</v>
      </c>
      <c r="J2015" s="244" t="s">
        <v>919</v>
      </c>
      <c r="K2015" s="244">
        <v>0.5</v>
      </c>
      <c r="L2015" s="244">
        <v>0.6</v>
      </c>
      <c r="M2015" s="244" t="s">
        <v>89</v>
      </c>
      <c r="N2015" s="244">
        <f t="shared" si="41"/>
        <v>0.3</v>
      </c>
      <c r="R2015" s="301"/>
      <c r="S2015" s="301"/>
      <c r="T2015" s="301"/>
      <c r="U2015" s="301"/>
      <c r="V2015" s="301"/>
      <c r="W2015" s="301"/>
      <c r="X2015" s="301"/>
      <c r="Y2015" s="301"/>
      <c r="Z2015" s="301"/>
      <c r="AA2015" s="301"/>
      <c r="AB2015" s="301"/>
      <c r="AC2015" s="301"/>
      <c r="AD2015" s="301"/>
      <c r="AE2015" s="301"/>
      <c r="AF2015" s="301"/>
      <c r="AG2015" s="301"/>
      <c r="AH2015" s="301"/>
      <c r="AI2015" s="301"/>
    </row>
    <row r="2016" spans="1:35" ht="20.100000000000001" hidden="1" customHeight="1" x14ac:dyDescent="0.2">
      <c r="A2016" s="240">
        <v>1114</v>
      </c>
      <c r="B2016" s="309" t="s">
        <v>403</v>
      </c>
      <c r="C2016" s="310" t="s">
        <v>426</v>
      </c>
      <c r="D2016" s="310" t="s">
        <v>438</v>
      </c>
      <c r="E2016" s="309">
        <v>620952.44460601103</v>
      </c>
      <c r="F2016" s="310" t="s">
        <v>880</v>
      </c>
      <c r="G2016" s="244" t="s">
        <v>915</v>
      </c>
      <c r="H2016" s="244" t="s">
        <v>429</v>
      </c>
      <c r="I2016" s="288">
        <v>1</v>
      </c>
      <c r="J2016" s="244" t="s">
        <v>919</v>
      </c>
      <c r="K2016" s="244">
        <v>0.5</v>
      </c>
      <c r="L2016" s="244">
        <v>0.6</v>
      </c>
      <c r="M2016" s="244" t="s">
        <v>89</v>
      </c>
      <c r="N2016" s="244">
        <f t="shared" si="41"/>
        <v>0.3</v>
      </c>
      <c r="R2016" s="301"/>
      <c r="S2016" s="301"/>
      <c r="T2016" s="301"/>
      <c r="U2016" s="301"/>
      <c r="V2016" s="301"/>
      <c r="W2016" s="301"/>
      <c r="X2016" s="301"/>
      <c r="Y2016" s="301"/>
      <c r="Z2016" s="301"/>
      <c r="AA2016" s="301"/>
      <c r="AB2016" s="301"/>
      <c r="AC2016" s="301"/>
      <c r="AD2016" s="301"/>
      <c r="AE2016" s="301"/>
      <c r="AF2016" s="301"/>
      <c r="AG2016" s="301"/>
      <c r="AH2016" s="301"/>
      <c r="AI2016" s="301"/>
    </row>
    <row r="2017" spans="1:35" ht="20.100000000000001" hidden="1" customHeight="1" x14ac:dyDescent="0.2">
      <c r="A2017" s="240">
        <v>1115</v>
      </c>
      <c r="B2017" s="309" t="s">
        <v>403</v>
      </c>
      <c r="C2017" s="310" t="s">
        <v>426</v>
      </c>
      <c r="D2017" s="310" t="s">
        <v>438</v>
      </c>
      <c r="E2017" s="309">
        <v>620951.53431387176</v>
      </c>
      <c r="F2017" s="310" t="s">
        <v>880</v>
      </c>
      <c r="G2017" s="244" t="s">
        <v>915</v>
      </c>
      <c r="H2017" s="244" t="s">
        <v>429</v>
      </c>
      <c r="I2017" s="288">
        <v>1</v>
      </c>
      <c r="J2017" s="244" t="s">
        <v>919</v>
      </c>
      <c r="K2017" s="244">
        <v>0.5</v>
      </c>
      <c r="L2017" s="244">
        <v>0.6</v>
      </c>
      <c r="M2017" s="244" t="s">
        <v>89</v>
      </c>
      <c r="N2017" s="244">
        <f t="shared" si="41"/>
        <v>0.3</v>
      </c>
      <c r="R2017" s="301"/>
      <c r="S2017" s="301"/>
      <c r="T2017" s="301"/>
      <c r="U2017" s="301"/>
      <c r="V2017" s="301"/>
      <c r="W2017" s="301"/>
      <c r="X2017" s="301"/>
      <c r="Y2017" s="301"/>
      <c r="Z2017" s="301"/>
      <c r="AA2017" s="301"/>
      <c r="AB2017" s="301"/>
      <c r="AC2017" s="301"/>
      <c r="AD2017" s="301"/>
      <c r="AE2017" s="301"/>
      <c r="AF2017" s="301"/>
      <c r="AG2017" s="301"/>
      <c r="AH2017" s="301"/>
      <c r="AI2017" s="301"/>
    </row>
    <row r="2018" spans="1:35" ht="20.100000000000001" hidden="1" customHeight="1" x14ac:dyDescent="0.2">
      <c r="A2018" s="240">
        <v>1116</v>
      </c>
      <c r="B2018" s="309" t="s">
        <v>403</v>
      </c>
      <c r="C2018" s="310" t="s">
        <v>426</v>
      </c>
      <c r="D2018" s="310" t="s">
        <v>438</v>
      </c>
      <c r="E2018" s="309">
        <v>620949.35135876515</v>
      </c>
      <c r="F2018" s="310" t="s">
        <v>880</v>
      </c>
      <c r="G2018" s="244" t="s">
        <v>915</v>
      </c>
      <c r="H2018" s="244" t="s">
        <v>429</v>
      </c>
      <c r="I2018" s="288">
        <v>1</v>
      </c>
      <c r="J2018" s="244" t="s">
        <v>919</v>
      </c>
      <c r="K2018" s="244">
        <v>0.5</v>
      </c>
      <c r="L2018" s="244">
        <v>0.6</v>
      </c>
      <c r="M2018" s="244" t="s">
        <v>89</v>
      </c>
      <c r="N2018" s="244">
        <f t="shared" si="41"/>
        <v>0.3</v>
      </c>
      <c r="R2018" s="301"/>
      <c r="S2018" s="301"/>
      <c r="T2018" s="301"/>
      <c r="U2018" s="301"/>
      <c r="V2018" s="301"/>
      <c r="W2018" s="301"/>
      <c r="X2018" s="301"/>
      <c r="Y2018" s="301"/>
      <c r="Z2018" s="301"/>
      <c r="AA2018" s="301"/>
      <c r="AB2018" s="301"/>
      <c r="AC2018" s="301"/>
      <c r="AD2018" s="301"/>
      <c r="AE2018" s="301"/>
      <c r="AF2018" s="301"/>
      <c r="AG2018" s="301"/>
      <c r="AH2018" s="301"/>
      <c r="AI2018" s="301"/>
    </row>
    <row r="2019" spans="1:35" ht="20.100000000000001" hidden="1" customHeight="1" x14ac:dyDescent="0.2">
      <c r="A2019" s="240">
        <v>1117</v>
      </c>
      <c r="B2019" s="309" t="s">
        <v>403</v>
      </c>
      <c r="C2019" s="310" t="s">
        <v>426</v>
      </c>
      <c r="D2019" s="310" t="s">
        <v>438</v>
      </c>
      <c r="E2019" s="309">
        <v>620947.46484543139</v>
      </c>
      <c r="F2019" s="310" t="s">
        <v>880</v>
      </c>
      <c r="G2019" s="244" t="s">
        <v>915</v>
      </c>
      <c r="H2019" s="244" t="s">
        <v>429</v>
      </c>
      <c r="I2019" s="288">
        <v>1</v>
      </c>
      <c r="J2019" s="244" t="s">
        <v>919</v>
      </c>
      <c r="K2019" s="244">
        <v>0.5</v>
      </c>
      <c r="L2019" s="244">
        <v>0.6</v>
      </c>
      <c r="M2019" s="244" t="s">
        <v>89</v>
      </c>
      <c r="N2019" s="244">
        <f t="shared" si="41"/>
        <v>0.3</v>
      </c>
      <c r="R2019" s="301"/>
      <c r="S2019" s="301"/>
      <c r="T2019" s="301"/>
      <c r="U2019" s="301"/>
      <c r="V2019" s="301"/>
      <c r="W2019" s="301"/>
      <c r="X2019" s="301"/>
      <c r="Y2019" s="301"/>
      <c r="Z2019" s="301"/>
      <c r="AA2019" s="301"/>
      <c r="AB2019" s="301"/>
      <c r="AC2019" s="301"/>
      <c r="AD2019" s="301"/>
      <c r="AE2019" s="301"/>
      <c r="AF2019" s="301"/>
      <c r="AG2019" s="301"/>
      <c r="AH2019" s="301"/>
      <c r="AI2019" s="301"/>
    </row>
    <row r="2020" spans="1:35" ht="20.100000000000001" hidden="1" customHeight="1" x14ac:dyDescent="0.2">
      <c r="A2020" s="240">
        <v>1118</v>
      </c>
      <c r="B2020" s="309" t="s">
        <v>403</v>
      </c>
      <c r="C2020" s="310" t="s">
        <v>426</v>
      </c>
      <c r="D2020" s="310" t="s">
        <v>438</v>
      </c>
      <c r="E2020" s="309">
        <v>620942.60946603492</v>
      </c>
      <c r="F2020" s="310" t="s">
        <v>880</v>
      </c>
      <c r="G2020" s="244" t="s">
        <v>915</v>
      </c>
      <c r="H2020" s="244" t="s">
        <v>429</v>
      </c>
      <c r="I2020" s="288">
        <v>1</v>
      </c>
      <c r="J2020" s="244" t="s">
        <v>919</v>
      </c>
      <c r="K2020" s="244">
        <v>0.5</v>
      </c>
      <c r="L2020" s="244">
        <v>0.6</v>
      </c>
      <c r="M2020" s="244" t="s">
        <v>89</v>
      </c>
      <c r="N2020" s="244">
        <f t="shared" si="41"/>
        <v>0.3</v>
      </c>
      <c r="R2020" s="301"/>
      <c r="S2020" s="301"/>
      <c r="T2020" s="301"/>
      <c r="U2020" s="301"/>
      <c r="V2020" s="301"/>
      <c r="W2020" s="301"/>
      <c r="X2020" s="301"/>
      <c r="Y2020" s="301"/>
      <c r="Z2020" s="301"/>
      <c r="AA2020" s="301"/>
      <c r="AB2020" s="301"/>
      <c r="AC2020" s="301"/>
      <c r="AD2020" s="301"/>
      <c r="AE2020" s="301"/>
      <c r="AF2020" s="301"/>
      <c r="AG2020" s="301"/>
      <c r="AH2020" s="301"/>
      <c r="AI2020" s="301"/>
    </row>
    <row r="2021" spans="1:35" ht="20.100000000000001" hidden="1" customHeight="1" x14ac:dyDescent="0.2">
      <c r="A2021" s="240">
        <v>1119</v>
      </c>
      <c r="B2021" s="309" t="s">
        <v>403</v>
      </c>
      <c r="C2021" s="310" t="s">
        <v>426</v>
      </c>
      <c r="D2021" s="310" t="s">
        <v>438</v>
      </c>
      <c r="E2021" s="309">
        <v>620940.57741840917</v>
      </c>
      <c r="F2021" s="310" t="s">
        <v>880</v>
      </c>
      <c r="G2021" s="244" t="s">
        <v>915</v>
      </c>
      <c r="H2021" s="244" t="s">
        <v>429</v>
      </c>
      <c r="I2021" s="288">
        <v>1</v>
      </c>
      <c r="J2021" s="244" t="s">
        <v>919</v>
      </c>
      <c r="K2021" s="244">
        <v>0.5</v>
      </c>
      <c r="L2021" s="244">
        <v>0.6</v>
      </c>
      <c r="M2021" s="244" t="s">
        <v>89</v>
      </c>
      <c r="N2021" s="244">
        <f t="shared" si="41"/>
        <v>0.3</v>
      </c>
      <c r="R2021" s="301"/>
      <c r="S2021" s="301"/>
      <c r="T2021" s="301"/>
      <c r="U2021" s="301"/>
      <c r="V2021" s="301"/>
      <c r="W2021" s="301"/>
      <c r="X2021" s="301"/>
      <c r="Y2021" s="301"/>
      <c r="Z2021" s="301"/>
      <c r="AA2021" s="301"/>
      <c r="AB2021" s="301"/>
      <c r="AC2021" s="301"/>
      <c r="AD2021" s="301"/>
      <c r="AE2021" s="301"/>
      <c r="AF2021" s="301"/>
      <c r="AG2021" s="301"/>
      <c r="AH2021" s="301"/>
      <c r="AI2021" s="301"/>
    </row>
    <row r="2022" spans="1:35" ht="20.100000000000001" hidden="1" customHeight="1" x14ac:dyDescent="0.2">
      <c r="A2022" s="240">
        <v>1120</v>
      </c>
      <c r="B2022" s="309" t="s">
        <v>403</v>
      </c>
      <c r="C2022" s="310" t="s">
        <v>426</v>
      </c>
      <c r="D2022" s="310" t="s">
        <v>438</v>
      </c>
      <c r="E2022" s="309">
        <v>620937.94958471844</v>
      </c>
      <c r="F2022" s="310" t="s">
        <v>880</v>
      </c>
      <c r="G2022" s="244" t="s">
        <v>915</v>
      </c>
      <c r="H2022" s="244" t="s">
        <v>429</v>
      </c>
      <c r="I2022" s="288">
        <v>1</v>
      </c>
      <c r="J2022" s="244" t="s">
        <v>919</v>
      </c>
      <c r="K2022" s="244">
        <v>0.5</v>
      </c>
      <c r="L2022" s="244">
        <v>0.6</v>
      </c>
      <c r="M2022" s="244" t="s">
        <v>89</v>
      </c>
      <c r="N2022" s="244">
        <f t="shared" si="41"/>
        <v>0.3</v>
      </c>
      <c r="R2022" s="301"/>
      <c r="S2022" s="301"/>
      <c r="T2022" s="301"/>
      <c r="U2022" s="301"/>
      <c r="V2022" s="301"/>
      <c r="W2022" s="301"/>
      <c r="X2022" s="301"/>
      <c r="Y2022" s="301"/>
      <c r="Z2022" s="301"/>
      <c r="AA2022" s="301"/>
      <c r="AB2022" s="301"/>
      <c r="AC2022" s="301"/>
      <c r="AD2022" s="301"/>
      <c r="AE2022" s="301"/>
      <c r="AF2022" s="301"/>
      <c r="AG2022" s="301"/>
      <c r="AH2022" s="301"/>
      <c r="AI2022" s="301"/>
    </row>
    <row r="2023" spans="1:35" ht="20.100000000000001" hidden="1" customHeight="1" x14ac:dyDescent="0.2">
      <c r="A2023" s="240">
        <v>1121</v>
      </c>
      <c r="B2023" s="309" t="s">
        <v>403</v>
      </c>
      <c r="C2023" s="310" t="s">
        <v>426</v>
      </c>
      <c r="D2023" s="310" t="s">
        <v>438</v>
      </c>
      <c r="E2023" s="309">
        <v>620936.18420099351</v>
      </c>
      <c r="F2023" s="310" t="s">
        <v>880</v>
      </c>
      <c r="G2023" s="244" t="s">
        <v>915</v>
      </c>
      <c r="H2023" s="244" t="s">
        <v>429</v>
      </c>
      <c r="I2023" s="288">
        <v>1</v>
      </c>
      <c r="J2023" s="244" t="s">
        <v>919</v>
      </c>
      <c r="K2023" s="244">
        <v>0.5</v>
      </c>
      <c r="L2023" s="244">
        <v>0.6</v>
      </c>
      <c r="M2023" s="244" t="s">
        <v>89</v>
      </c>
      <c r="N2023" s="244">
        <f t="shared" si="41"/>
        <v>0.3</v>
      </c>
      <c r="R2023" s="301"/>
      <c r="S2023" s="301"/>
      <c r="T2023" s="301"/>
      <c r="U2023" s="301"/>
      <c r="V2023" s="301"/>
      <c r="W2023" s="301"/>
      <c r="X2023" s="301"/>
      <c r="Y2023" s="301"/>
      <c r="Z2023" s="301"/>
      <c r="AA2023" s="301"/>
      <c r="AB2023" s="301"/>
      <c r="AC2023" s="301"/>
      <c r="AD2023" s="301"/>
      <c r="AE2023" s="301"/>
      <c r="AF2023" s="301"/>
      <c r="AG2023" s="301"/>
      <c r="AH2023" s="301"/>
      <c r="AI2023" s="301"/>
    </row>
    <row r="2024" spans="1:35" ht="20.100000000000001" hidden="1" customHeight="1" x14ac:dyDescent="0.2">
      <c r="A2024" s="240">
        <v>1122</v>
      </c>
      <c r="B2024" s="309" t="s">
        <v>403</v>
      </c>
      <c r="C2024" s="310" t="s">
        <v>426</v>
      </c>
      <c r="D2024" s="310" t="s">
        <v>438</v>
      </c>
      <c r="E2024" s="309">
        <v>620934.75225698901</v>
      </c>
      <c r="F2024" s="310" t="s">
        <v>880</v>
      </c>
      <c r="G2024" s="244" t="s">
        <v>915</v>
      </c>
      <c r="H2024" s="244" t="s">
        <v>429</v>
      </c>
      <c r="I2024" s="288">
        <v>1</v>
      </c>
      <c r="J2024" s="244" t="s">
        <v>919</v>
      </c>
      <c r="K2024" s="244">
        <v>0.5</v>
      </c>
      <c r="L2024" s="244">
        <v>0.6</v>
      </c>
      <c r="M2024" s="244" t="s">
        <v>89</v>
      </c>
      <c r="N2024" s="244">
        <f t="shared" si="41"/>
        <v>0.3</v>
      </c>
      <c r="R2024" s="301"/>
      <c r="S2024" s="301"/>
      <c r="T2024" s="301"/>
      <c r="U2024" s="301"/>
      <c r="V2024" s="301"/>
      <c r="W2024" s="301"/>
      <c r="X2024" s="301"/>
      <c r="Y2024" s="301"/>
      <c r="Z2024" s="301"/>
      <c r="AA2024" s="301"/>
      <c r="AB2024" s="301"/>
      <c r="AC2024" s="301"/>
      <c r="AD2024" s="301"/>
      <c r="AE2024" s="301"/>
      <c r="AF2024" s="301"/>
      <c r="AG2024" s="301"/>
      <c r="AH2024" s="301"/>
      <c r="AI2024" s="301"/>
    </row>
    <row r="2025" spans="1:35" ht="20.100000000000001" hidden="1" customHeight="1" x14ac:dyDescent="0.2">
      <c r="A2025" s="240">
        <v>1123</v>
      </c>
      <c r="B2025" s="309" t="s">
        <v>403</v>
      </c>
      <c r="C2025" s="310" t="s">
        <v>426</v>
      </c>
      <c r="D2025" s="310" t="s">
        <v>438</v>
      </c>
      <c r="E2025" s="309">
        <v>620934.45843453985</v>
      </c>
      <c r="F2025" s="310" t="s">
        <v>880</v>
      </c>
      <c r="G2025" s="244" t="s">
        <v>915</v>
      </c>
      <c r="H2025" s="244" t="s">
        <v>429</v>
      </c>
      <c r="I2025" s="288">
        <v>1</v>
      </c>
      <c r="J2025" s="244" t="s">
        <v>919</v>
      </c>
      <c r="K2025" s="244">
        <v>0.5</v>
      </c>
      <c r="L2025" s="244">
        <v>0.6</v>
      </c>
      <c r="M2025" s="244" t="s">
        <v>89</v>
      </c>
      <c r="N2025" s="244">
        <f t="shared" si="41"/>
        <v>0.3</v>
      </c>
      <c r="R2025" s="301"/>
      <c r="S2025" s="301"/>
      <c r="T2025" s="301"/>
      <c r="U2025" s="301"/>
      <c r="V2025" s="301"/>
      <c r="W2025" s="301"/>
      <c r="X2025" s="301"/>
      <c r="Y2025" s="301"/>
      <c r="Z2025" s="301"/>
      <c r="AA2025" s="301"/>
      <c r="AB2025" s="301"/>
      <c r="AC2025" s="301"/>
      <c r="AD2025" s="301"/>
      <c r="AE2025" s="301"/>
      <c r="AF2025" s="301"/>
      <c r="AG2025" s="301"/>
      <c r="AH2025" s="301"/>
      <c r="AI2025" s="301"/>
    </row>
    <row r="2026" spans="1:35" ht="20.100000000000001" hidden="1" customHeight="1" x14ac:dyDescent="0.2">
      <c r="A2026" s="240">
        <v>1124</v>
      </c>
      <c r="B2026" s="309" t="s">
        <v>403</v>
      </c>
      <c r="C2026" s="310" t="s">
        <v>426</v>
      </c>
      <c r="D2026" s="310" t="s">
        <v>438</v>
      </c>
      <c r="E2026" s="309">
        <v>620934.02287882881</v>
      </c>
      <c r="F2026" s="310" t="s">
        <v>880</v>
      </c>
      <c r="G2026" s="244" t="s">
        <v>915</v>
      </c>
      <c r="H2026" s="244" t="s">
        <v>429</v>
      </c>
      <c r="I2026" s="288">
        <v>1</v>
      </c>
      <c r="J2026" s="244" t="s">
        <v>919</v>
      </c>
      <c r="K2026" s="244">
        <v>0.5</v>
      </c>
      <c r="L2026" s="244">
        <v>0.6</v>
      </c>
      <c r="M2026" s="244" t="s">
        <v>89</v>
      </c>
      <c r="N2026" s="244">
        <f t="shared" si="41"/>
        <v>0.3</v>
      </c>
      <c r="R2026" s="301"/>
      <c r="S2026" s="301"/>
      <c r="T2026" s="301"/>
      <c r="U2026" s="301"/>
      <c r="V2026" s="301"/>
      <c r="W2026" s="301"/>
      <c r="X2026" s="301"/>
      <c r="Y2026" s="301"/>
      <c r="Z2026" s="301"/>
      <c r="AA2026" s="301"/>
      <c r="AB2026" s="301"/>
      <c r="AC2026" s="301"/>
      <c r="AD2026" s="301"/>
      <c r="AE2026" s="301"/>
      <c r="AF2026" s="301"/>
      <c r="AG2026" s="301"/>
      <c r="AH2026" s="301"/>
      <c r="AI2026" s="301"/>
    </row>
    <row r="2027" spans="1:35" ht="20.100000000000001" hidden="1" customHeight="1" x14ac:dyDescent="0.2">
      <c r="A2027" s="240">
        <v>1125</v>
      </c>
      <c r="B2027" s="309" t="s">
        <v>403</v>
      </c>
      <c r="C2027" s="310" t="s">
        <v>426</v>
      </c>
      <c r="D2027" s="310" t="s">
        <v>438</v>
      </c>
      <c r="E2027" s="309">
        <v>620933.88960756303</v>
      </c>
      <c r="F2027" s="310" t="s">
        <v>880</v>
      </c>
      <c r="G2027" s="244" t="s">
        <v>915</v>
      </c>
      <c r="H2027" s="244" t="s">
        <v>429</v>
      </c>
      <c r="I2027" s="288">
        <v>1</v>
      </c>
      <c r="J2027" s="244" t="s">
        <v>919</v>
      </c>
      <c r="K2027" s="244">
        <v>0.5</v>
      </c>
      <c r="L2027" s="244">
        <v>0.6</v>
      </c>
      <c r="M2027" s="244" t="s">
        <v>89</v>
      </c>
      <c r="N2027" s="244">
        <f t="shared" si="41"/>
        <v>0.3</v>
      </c>
      <c r="R2027" s="301"/>
      <c r="S2027" s="301"/>
      <c r="T2027" s="301"/>
      <c r="U2027" s="301"/>
      <c r="V2027" s="301"/>
      <c r="W2027" s="301"/>
      <c r="X2027" s="301"/>
      <c r="Y2027" s="301"/>
      <c r="Z2027" s="301"/>
      <c r="AA2027" s="301"/>
      <c r="AB2027" s="301"/>
      <c r="AC2027" s="301"/>
      <c r="AD2027" s="301"/>
      <c r="AE2027" s="301"/>
      <c r="AF2027" s="301"/>
      <c r="AG2027" s="301"/>
      <c r="AH2027" s="301"/>
      <c r="AI2027" s="301"/>
    </row>
    <row r="2028" spans="1:35" ht="20.100000000000001" hidden="1" customHeight="1" x14ac:dyDescent="0.2">
      <c r="A2028" s="240">
        <v>1126</v>
      </c>
      <c r="B2028" s="309" t="s">
        <v>403</v>
      </c>
      <c r="C2028" s="310" t="s">
        <v>426</v>
      </c>
      <c r="D2028" s="310" t="s">
        <v>438</v>
      </c>
      <c r="E2028" s="309">
        <v>620933.80954977788</v>
      </c>
      <c r="F2028" s="310" t="s">
        <v>871</v>
      </c>
      <c r="G2028" s="244" t="s">
        <v>928</v>
      </c>
      <c r="H2028" s="244" t="s">
        <v>429</v>
      </c>
      <c r="I2028" s="288">
        <v>1</v>
      </c>
      <c r="J2028" s="244" t="s">
        <v>919</v>
      </c>
      <c r="K2028" s="244">
        <v>1</v>
      </c>
      <c r="L2028" s="244">
        <v>1</v>
      </c>
      <c r="M2028" s="244" t="s">
        <v>89</v>
      </c>
      <c r="N2028" s="244">
        <f t="shared" si="41"/>
        <v>1</v>
      </c>
      <c r="R2028" s="301"/>
      <c r="S2028" s="301"/>
      <c r="T2028" s="301"/>
      <c r="U2028" s="301"/>
      <c r="V2028" s="301"/>
      <c r="W2028" s="301"/>
      <c r="X2028" s="301"/>
      <c r="Y2028" s="301"/>
      <c r="Z2028" s="301"/>
      <c r="AA2028" s="301"/>
      <c r="AB2028" s="301"/>
      <c r="AC2028" s="301"/>
      <c r="AD2028" s="301"/>
      <c r="AE2028" s="301"/>
      <c r="AF2028" s="301"/>
      <c r="AG2028" s="301"/>
      <c r="AH2028" s="301"/>
      <c r="AI2028" s="301"/>
    </row>
    <row r="2029" spans="1:35" ht="20.100000000000001" hidden="1" customHeight="1" x14ac:dyDescent="0.2">
      <c r="A2029" s="240">
        <v>1127</v>
      </c>
      <c r="B2029" s="309" t="s">
        <v>403</v>
      </c>
      <c r="C2029" s="310" t="s">
        <v>426</v>
      </c>
      <c r="D2029" s="310" t="s">
        <v>438</v>
      </c>
      <c r="E2029" s="309">
        <v>620931.86546683265</v>
      </c>
      <c r="F2029" s="310" t="s">
        <v>880</v>
      </c>
      <c r="G2029" s="244" t="s">
        <v>915</v>
      </c>
      <c r="H2029" s="244" t="s">
        <v>429</v>
      </c>
      <c r="I2029" s="288">
        <v>1</v>
      </c>
      <c r="J2029" s="244" t="s">
        <v>919</v>
      </c>
      <c r="K2029" s="244">
        <v>0.5</v>
      </c>
      <c r="L2029" s="244">
        <v>0.6</v>
      </c>
      <c r="M2029" s="244" t="s">
        <v>89</v>
      </c>
      <c r="N2029" s="244">
        <f t="shared" si="41"/>
        <v>0.3</v>
      </c>
      <c r="R2029" s="301"/>
      <c r="S2029" s="301"/>
      <c r="T2029" s="301"/>
      <c r="U2029" s="301"/>
      <c r="V2029" s="301"/>
      <c r="W2029" s="301"/>
      <c r="X2029" s="301"/>
      <c r="Y2029" s="301"/>
      <c r="Z2029" s="301"/>
      <c r="AA2029" s="301"/>
      <c r="AB2029" s="301"/>
      <c r="AC2029" s="301"/>
      <c r="AD2029" s="301"/>
      <c r="AE2029" s="301"/>
      <c r="AF2029" s="301"/>
      <c r="AG2029" s="301"/>
      <c r="AH2029" s="301"/>
      <c r="AI2029" s="301"/>
    </row>
    <row r="2030" spans="1:35" ht="20.100000000000001" hidden="1" customHeight="1" x14ac:dyDescent="0.2">
      <c r="A2030" s="240">
        <v>1128</v>
      </c>
      <c r="B2030" s="309" t="s">
        <v>403</v>
      </c>
      <c r="C2030" s="310" t="s">
        <v>426</v>
      </c>
      <c r="D2030" s="310" t="s">
        <v>438</v>
      </c>
      <c r="E2030" s="309">
        <v>620924.45821319218</v>
      </c>
      <c r="F2030" s="310" t="s">
        <v>880</v>
      </c>
      <c r="G2030" s="244" t="s">
        <v>915</v>
      </c>
      <c r="H2030" s="244" t="s">
        <v>429</v>
      </c>
      <c r="I2030" s="288">
        <v>1</v>
      </c>
      <c r="J2030" s="244" t="s">
        <v>919</v>
      </c>
      <c r="K2030" s="244">
        <v>0.5</v>
      </c>
      <c r="L2030" s="244">
        <v>0.6</v>
      </c>
      <c r="M2030" s="244" t="s">
        <v>89</v>
      </c>
      <c r="N2030" s="244">
        <f t="shared" si="41"/>
        <v>0.3</v>
      </c>
      <c r="R2030" s="301"/>
      <c r="S2030" s="301"/>
      <c r="T2030" s="301"/>
      <c r="U2030" s="301"/>
      <c r="V2030" s="301"/>
      <c r="W2030" s="301"/>
      <c r="X2030" s="301"/>
      <c r="Y2030" s="301"/>
      <c r="Z2030" s="301"/>
      <c r="AA2030" s="301"/>
      <c r="AB2030" s="301"/>
      <c r="AC2030" s="301"/>
      <c r="AD2030" s="301"/>
      <c r="AE2030" s="301"/>
      <c r="AF2030" s="301"/>
      <c r="AG2030" s="301"/>
      <c r="AH2030" s="301"/>
      <c r="AI2030" s="301"/>
    </row>
    <row r="2031" spans="1:35" ht="20.100000000000001" hidden="1" customHeight="1" x14ac:dyDescent="0.2">
      <c r="A2031" s="240">
        <v>1129</v>
      </c>
      <c r="B2031" s="309" t="s">
        <v>403</v>
      </c>
      <c r="C2031" s="310" t="s">
        <v>426</v>
      </c>
      <c r="D2031" s="310" t="s">
        <v>438</v>
      </c>
      <c r="E2031" s="309">
        <v>620919.8342130353</v>
      </c>
      <c r="F2031" s="310" t="s">
        <v>880</v>
      </c>
      <c r="G2031" s="244" t="s">
        <v>915</v>
      </c>
      <c r="H2031" s="244" t="s">
        <v>429</v>
      </c>
      <c r="I2031" s="288">
        <v>1</v>
      </c>
      <c r="J2031" s="244" t="s">
        <v>919</v>
      </c>
      <c r="K2031" s="244">
        <v>0.5</v>
      </c>
      <c r="L2031" s="244">
        <v>0.6</v>
      </c>
      <c r="M2031" s="244" t="s">
        <v>89</v>
      </c>
      <c r="N2031" s="244">
        <f t="shared" si="41"/>
        <v>0.3</v>
      </c>
      <c r="R2031" s="301"/>
      <c r="S2031" s="301"/>
      <c r="T2031" s="301"/>
      <c r="U2031" s="301"/>
      <c r="V2031" s="301"/>
      <c r="W2031" s="301"/>
      <c r="X2031" s="301"/>
      <c r="Y2031" s="301"/>
      <c r="Z2031" s="301"/>
      <c r="AA2031" s="301"/>
      <c r="AB2031" s="301"/>
      <c r="AC2031" s="301"/>
      <c r="AD2031" s="301"/>
      <c r="AE2031" s="301"/>
      <c r="AF2031" s="301"/>
      <c r="AG2031" s="301"/>
      <c r="AH2031" s="301"/>
      <c r="AI2031" s="301"/>
    </row>
    <row r="2032" spans="1:35" ht="20.100000000000001" hidden="1" customHeight="1" x14ac:dyDescent="0.2">
      <c r="A2032" s="240">
        <v>1130</v>
      </c>
      <c r="B2032" s="309" t="s">
        <v>403</v>
      </c>
      <c r="C2032" s="310" t="s">
        <v>426</v>
      </c>
      <c r="D2032" s="310" t="s">
        <v>438</v>
      </c>
      <c r="E2032" s="309">
        <v>620918.22008960962</v>
      </c>
      <c r="F2032" s="310" t="s">
        <v>880</v>
      </c>
      <c r="G2032" s="244" t="s">
        <v>915</v>
      </c>
      <c r="H2032" s="244" t="s">
        <v>429</v>
      </c>
      <c r="I2032" s="288">
        <v>1</v>
      </c>
      <c r="J2032" s="244" t="s">
        <v>919</v>
      </c>
      <c r="K2032" s="244">
        <v>0.5</v>
      </c>
      <c r="L2032" s="244">
        <v>0.6</v>
      </c>
      <c r="M2032" s="244" t="s">
        <v>89</v>
      </c>
      <c r="N2032" s="244">
        <f t="shared" si="41"/>
        <v>0.3</v>
      </c>
      <c r="R2032" s="301"/>
      <c r="S2032" s="301"/>
      <c r="T2032" s="301"/>
      <c r="U2032" s="301"/>
      <c r="V2032" s="301"/>
      <c r="W2032" s="301"/>
      <c r="X2032" s="301"/>
      <c r="Y2032" s="301"/>
      <c r="Z2032" s="301"/>
      <c r="AA2032" s="301"/>
      <c r="AB2032" s="301"/>
      <c r="AC2032" s="301"/>
      <c r="AD2032" s="301"/>
      <c r="AE2032" s="301"/>
      <c r="AF2032" s="301"/>
      <c r="AG2032" s="301"/>
      <c r="AH2032" s="301"/>
      <c r="AI2032" s="301"/>
    </row>
    <row r="2033" spans="1:35" ht="20.100000000000001" hidden="1" customHeight="1" x14ac:dyDescent="0.2">
      <c r="A2033" s="240">
        <v>1131</v>
      </c>
      <c r="B2033" s="309" t="s">
        <v>403</v>
      </c>
      <c r="C2033" s="310" t="s">
        <v>426</v>
      </c>
      <c r="D2033" s="310" t="s">
        <v>438</v>
      </c>
      <c r="E2033" s="309">
        <v>620916.27735490096</v>
      </c>
      <c r="F2033" s="310" t="s">
        <v>880</v>
      </c>
      <c r="G2033" s="244" t="s">
        <v>915</v>
      </c>
      <c r="H2033" s="244" t="s">
        <v>429</v>
      </c>
      <c r="I2033" s="288">
        <v>1</v>
      </c>
      <c r="J2033" s="244" t="s">
        <v>919</v>
      </c>
      <c r="K2033" s="244">
        <v>0.5</v>
      </c>
      <c r="L2033" s="244">
        <v>0.6</v>
      </c>
      <c r="M2033" s="244" t="s">
        <v>89</v>
      </c>
      <c r="N2033" s="244">
        <f t="shared" si="41"/>
        <v>0.3</v>
      </c>
      <c r="R2033" s="301"/>
      <c r="S2033" s="301"/>
      <c r="T2033" s="301"/>
      <c r="U2033" s="301"/>
      <c r="V2033" s="301"/>
      <c r="W2033" s="301"/>
      <c r="X2033" s="301"/>
      <c r="Y2033" s="301"/>
      <c r="Z2033" s="301"/>
      <c r="AA2033" s="301"/>
      <c r="AB2033" s="301"/>
      <c r="AC2033" s="301"/>
      <c r="AD2033" s="301"/>
      <c r="AE2033" s="301"/>
      <c r="AF2033" s="301"/>
      <c r="AG2033" s="301"/>
      <c r="AH2033" s="301"/>
      <c r="AI2033" s="301"/>
    </row>
    <row r="2034" spans="1:35" ht="20.100000000000001" hidden="1" customHeight="1" x14ac:dyDescent="0.2">
      <c r="A2034" s="240">
        <v>1132</v>
      </c>
      <c r="B2034" s="309" t="s">
        <v>403</v>
      </c>
      <c r="C2034" s="310" t="s">
        <v>426</v>
      </c>
      <c r="D2034" s="310" t="s">
        <v>438</v>
      </c>
      <c r="E2034" s="309">
        <v>620914.36971386126</v>
      </c>
      <c r="F2034" s="310" t="s">
        <v>880</v>
      </c>
      <c r="G2034" s="244" t="s">
        <v>915</v>
      </c>
      <c r="H2034" s="244" t="s">
        <v>429</v>
      </c>
      <c r="I2034" s="288">
        <v>1</v>
      </c>
      <c r="J2034" s="244" t="s">
        <v>919</v>
      </c>
      <c r="K2034" s="244">
        <v>0.5</v>
      </c>
      <c r="L2034" s="244">
        <v>0.6</v>
      </c>
      <c r="M2034" s="244" t="s">
        <v>89</v>
      </c>
      <c r="N2034" s="244">
        <f t="shared" si="41"/>
        <v>0.3</v>
      </c>
      <c r="R2034" s="301"/>
      <c r="S2034" s="301"/>
      <c r="T2034" s="301"/>
      <c r="U2034" s="301"/>
      <c r="V2034" s="301"/>
      <c r="W2034" s="301"/>
      <c r="X2034" s="301"/>
      <c r="Y2034" s="301"/>
      <c r="Z2034" s="301"/>
      <c r="AA2034" s="301"/>
      <c r="AB2034" s="301"/>
      <c r="AC2034" s="301"/>
      <c r="AD2034" s="301"/>
      <c r="AE2034" s="301"/>
      <c r="AF2034" s="301"/>
      <c r="AG2034" s="301"/>
      <c r="AH2034" s="301"/>
      <c r="AI2034" s="301"/>
    </row>
    <row r="2035" spans="1:35" ht="20.100000000000001" hidden="1" customHeight="1" x14ac:dyDescent="0.2">
      <c r="A2035" s="240">
        <v>1133</v>
      </c>
      <c r="B2035" s="309" t="s">
        <v>403</v>
      </c>
      <c r="C2035" s="310" t="s">
        <v>426</v>
      </c>
      <c r="D2035" s="310" t="s">
        <v>438</v>
      </c>
      <c r="E2035" s="309">
        <v>620912.11948334449</v>
      </c>
      <c r="F2035" s="310" t="s">
        <v>880</v>
      </c>
      <c r="G2035" s="244" t="s">
        <v>915</v>
      </c>
      <c r="H2035" s="244" t="s">
        <v>429</v>
      </c>
      <c r="I2035" s="288">
        <v>1</v>
      </c>
      <c r="J2035" s="244" t="s">
        <v>919</v>
      </c>
      <c r="K2035" s="244">
        <v>0.5</v>
      </c>
      <c r="L2035" s="244">
        <v>0.6</v>
      </c>
      <c r="M2035" s="244" t="s">
        <v>89</v>
      </c>
      <c r="N2035" s="244">
        <f t="shared" si="41"/>
        <v>0.3</v>
      </c>
      <c r="R2035" s="301"/>
      <c r="S2035" s="301"/>
      <c r="T2035" s="301"/>
      <c r="U2035" s="301"/>
      <c r="V2035" s="301"/>
      <c r="W2035" s="301"/>
      <c r="X2035" s="301"/>
      <c r="Y2035" s="301"/>
      <c r="Z2035" s="301"/>
      <c r="AA2035" s="301"/>
      <c r="AB2035" s="301"/>
      <c r="AC2035" s="301"/>
      <c r="AD2035" s="301"/>
      <c r="AE2035" s="301"/>
      <c r="AF2035" s="301"/>
      <c r="AG2035" s="301"/>
      <c r="AH2035" s="301"/>
      <c r="AI2035" s="301"/>
    </row>
    <row r="2036" spans="1:35" ht="20.100000000000001" hidden="1" customHeight="1" x14ac:dyDescent="0.2">
      <c r="A2036" s="240">
        <v>1134</v>
      </c>
      <c r="B2036" s="309" t="s">
        <v>403</v>
      </c>
      <c r="C2036" s="310" t="s">
        <v>426</v>
      </c>
      <c r="D2036" s="310" t="s">
        <v>438</v>
      </c>
      <c r="E2036" s="309">
        <v>620805.61359823146</v>
      </c>
      <c r="F2036" s="310" t="s">
        <v>879</v>
      </c>
      <c r="G2036" s="244" t="s">
        <v>917</v>
      </c>
      <c r="H2036" s="244" t="s">
        <v>429</v>
      </c>
      <c r="I2036" s="288">
        <v>1</v>
      </c>
      <c r="J2036" s="244" t="s">
        <v>873</v>
      </c>
      <c r="K2036" s="244" t="s">
        <v>89</v>
      </c>
      <c r="L2036" s="244" t="s">
        <v>89</v>
      </c>
      <c r="M2036" s="244">
        <v>1</v>
      </c>
      <c r="N2036" s="244">
        <f t="shared" si="41"/>
        <v>0.78539816339744828</v>
      </c>
      <c r="R2036" s="301"/>
      <c r="S2036" s="301"/>
      <c r="T2036" s="301"/>
      <c r="U2036" s="301"/>
      <c r="V2036" s="301"/>
      <c r="W2036" s="301"/>
      <c r="X2036" s="301"/>
      <c r="Y2036" s="301"/>
      <c r="Z2036" s="301"/>
      <c r="AA2036" s="301"/>
      <c r="AB2036" s="301"/>
      <c r="AC2036" s="301"/>
      <c r="AD2036" s="301"/>
      <c r="AE2036" s="301"/>
      <c r="AF2036" s="301"/>
      <c r="AG2036" s="301"/>
      <c r="AH2036" s="301"/>
      <c r="AI2036" s="301"/>
    </row>
    <row r="2037" spans="1:35" ht="20.100000000000001" hidden="1" customHeight="1" x14ac:dyDescent="0.2">
      <c r="A2037" s="240">
        <v>1135</v>
      </c>
      <c r="B2037" s="309" t="s">
        <v>403</v>
      </c>
      <c r="C2037" s="310" t="s">
        <v>426</v>
      </c>
      <c r="D2037" s="310" t="s">
        <v>438</v>
      </c>
      <c r="E2037" s="309">
        <v>620728.49971745908</v>
      </c>
      <c r="F2037" s="310" t="s">
        <v>880</v>
      </c>
      <c r="G2037" s="244" t="s">
        <v>915</v>
      </c>
      <c r="H2037" s="244" t="s">
        <v>429</v>
      </c>
      <c r="I2037" s="288">
        <v>1</v>
      </c>
      <c r="J2037" s="244" t="s">
        <v>873</v>
      </c>
      <c r="K2037" s="244">
        <v>0.5</v>
      </c>
      <c r="L2037" s="244">
        <v>0.6</v>
      </c>
      <c r="M2037" s="244" t="s">
        <v>89</v>
      </c>
      <c r="N2037" s="244">
        <f t="shared" si="41"/>
        <v>0.3</v>
      </c>
      <c r="R2037" s="301"/>
      <c r="S2037" s="301"/>
      <c r="T2037" s="301"/>
      <c r="U2037" s="301"/>
      <c r="V2037" s="301"/>
      <c r="W2037" s="301"/>
      <c r="X2037" s="301"/>
      <c r="Y2037" s="301"/>
      <c r="Z2037" s="301"/>
      <c r="AA2037" s="301"/>
      <c r="AB2037" s="301"/>
      <c r="AC2037" s="301"/>
      <c r="AD2037" s="301"/>
      <c r="AE2037" s="301"/>
      <c r="AF2037" s="301"/>
      <c r="AG2037" s="301"/>
      <c r="AH2037" s="301"/>
      <c r="AI2037" s="301"/>
    </row>
    <row r="2038" spans="1:35" ht="20.100000000000001" hidden="1" customHeight="1" x14ac:dyDescent="0.2">
      <c r="A2038" s="240">
        <v>1136</v>
      </c>
      <c r="B2038" s="309" t="s">
        <v>403</v>
      </c>
      <c r="C2038" s="310" t="s">
        <v>426</v>
      </c>
      <c r="D2038" s="310" t="s">
        <v>438</v>
      </c>
      <c r="E2038" s="309">
        <v>620718.71839592943</v>
      </c>
      <c r="F2038" s="310" t="s">
        <v>880</v>
      </c>
      <c r="G2038" s="244" t="s">
        <v>915</v>
      </c>
      <c r="H2038" s="244" t="s">
        <v>429</v>
      </c>
      <c r="I2038" s="288">
        <v>1</v>
      </c>
      <c r="J2038" s="244" t="s">
        <v>873</v>
      </c>
      <c r="K2038" s="244">
        <v>0.5</v>
      </c>
      <c r="L2038" s="244">
        <v>0.6</v>
      </c>
      <c r="M2038" s="244" t="s">
        <v>89</v>
      </c>
      <c r="N2038" s="244">
        <f t="shared" si="41"/>
        <v>0.3</v>
      </c>
      <c r="R2038" s="301"/>
      <c r="S2038" s="301"/>
      <c r="T2038" s="301"/>
      <c r="U2038" s="301"/>
      <c r="V2038" s="301"/>
      <c r="W2038" s="301"/>
      <c r="X2038" s="301"/>
      <c r="Y2038" s="301"/>
      <c r="Z2038" s="301"/>
      <c r="AA2038" s="301"/>
      <c r="AB2038" s="301"/>
      <c r="AC2038" s="301"/>
      <c r="AD2038" s="301"/>
      <c r="AE2038" s="301"/>
      <c r="AF2038" s="301"/>
      <c r="AG2038" s="301"/>
      <c r="AH2038" s="301"/>
      <c r="AI2038" s="301"/>
    </row>
    <row r="2039" spans="1:35" ht="20.100000000000001" hidden="1" customHeight="1" x14ac:dyDescent="0.2">
      <c r="A2039" s="240">
        <v>1137</v>
      </c>
      <c r="B2039" s="309" t="s">
        <v>403</v>
      </c>
      <c r="C2039" s="310" t="s">
        <v>426</v>
      </c>
      <c r="D2039" s="310" t="s">
        <v>438</v>
      </c>
      <c r="E2039" s="309">
        <v>620709.83975507028</v>
      </c>
      <c r="F2039" s="310" t="s">
        <v>880</v>
      </c>
      <c r="G2039" s="244" t="s">
        <v>915</v>
      </c>
      <c r="H2039" s="244" t="s">
        <v>429</v>
      </c>
      <c r="I2039" s="288">
        <v>1</v>
      </c>
      <c r="J2039" s="244" t="s">
        <v>873</v>
      </c>
      <c r="K2039" s="244">
        <v>0.5</v>
      </c>
      <c r="L2039" s="244">
        <v>0.6</v>
      </c>
      <c r="M2039" s="244" t="s">
        <v>89</v>
      </c>
      <c r="N2039" s="244">
        <f t="shared" si="41"/>
        <v>0.3</v>
      </c>
      <c r="R2039" s="301"/>
      <c r="S2039" s="301"/>
      <c r="T2039" s="301"/>
      <c r="U2039" s="301"/>
      <c r="V2039" s="301"/>
      <c r="W2039" s="301"/>
      <c r="X2039" s="301"/>
      <c r="Y2039" s="301"/>
      <c r="Z2039" s="301"/>
      <c r="AA2039" s="301"/>
      <c r="AB2039" s="301"/>
      <c r="AC2039" s="301"/>
      <c r="AD2039" s="301"/>
      <c r="AE2039" s="301"/>
      <c r="AF2039" s="301"/>
      <c r="AG2039" s="301"/>
      <c r="AH2039" s="301"/>
      <c r="AI2039" s="301"/>
    </row>
    <row r="2040" spans="1:35" ht="20.100000000000001" hidden="1" customHeight="1" x14ac:dyDescent="0.2">
      <c r="A2040" s="240">
        <v>1138</v>
      </c>
      <c r="B2040" s="309" t="s">
        <v>403</v>
      </c>
      <c r="C2040" s="310" t="s">
        <v>426</v>
      </c>
      <c r="D2040" s="310" t="s">
        <v>438</v>
      </c>
      <c r="E2040" s="309">
        <v>620645.51460283017</v>
      </c>
      <c r="F2040" s="310" t="s">
        <v>871</v>
      </c>
      <c r="G2040" s="244" t="s">
        <v>934</v>
      </c>
      <c r="H2040" s="244" t="s">
        <v>429</v>
      </c>
      <c r="I2040" s="288">
        <v>1</v>
      </c>
      <c r="J2040" s="244" t="s">
        <v>873</v>
      </c>
      <c r="K2040" s="244">
        <v>1</v>
      </c>
      <c r="L2040" s="244">
        <v>1</v>
      </c>
      <c r="M2040" s="244" t="s">
        <v>89</v>
      </c>
      <c r="N2040" s="244">
        <f t="shared" si="41"/>
        <v>1</v>
      </c>
      <c r="R2040" s="301"/>
      <c r="S2040" s="301"/>
      <c r="T2040" s="301"/>
      <c r="U2040" s="301"/>
      <c r="V2040" s="301"/>
      <c r="W2040" s="301"/>
      <c r="X2040" s="301"/>
      <c r="Y2040" s="301"/>
      <c r="Z2040" s="301"/>
      <c r="AA2040" s="301"/>
      <c r="AB2040" s="301"/>
      <c r="AC2040" s="301"/>
      <c r="AD2040" s="301"/>
      <c r="AE2040" s="301"/>
      <c r="AF2040" s="301"/>
      <c r="AG2040" s="301"/>
      <c r="AH2040" s="301"/>
      <c r="AI2040" s="301"/>
    </row>
    <row r="2041" spans="1:35" ht="20.100000000000001" hidden="1" customHeight="1" x14ac:dyDescent="0.2">
      <c r="A2041" s="240">
        <v>1139</v>
      </c>
      <c r="B2041" s="309" t="s">
        <v>403</v>
      </c>
      <c r="C2041" s="310" t="s">
        <v>426</v>
      </c>
      <c r="D2041" s="310" t="s">
        <v>438</v>
      </c>
      <c r="E2041" s="309">
        <v>620564.15275950194</v>
      </c>
      <c r="F2041" s="310" t="s">
        <v>879</v>
      </c>
      <c r="G2041" s="244" t="s">
        <v>992</v>
      </c>
      <c r="H2041" s="244" t="s">
        <v>429</v>
      </c>
      <c r="I2041" s="288">
        <v>1</v>
      </c>
      <c r="J2041" s="244" t="s">
        <v>873</v>
      </c>
      <c r="K2041" s="244" t="s">
        <v>89</v>
      </c>
      <c r="L2041" s="244" t="s">
        <v>89</v>
      </c>
      <c r="M2041" s="244">
        <v>1</v>
      </c>
      <c r="N2041" s="244">
        <f t="shared" si="41"/>
        <v>0.78539816339744828</v>
      </c>
      <c r="R2041" s="301"/>
      <c r="S2041" s="301"/>
      <c r="T2041" s="301"/>
      <c r="U2041" s="301"/>
      <c r="V2041" s="301"/>
      <c r="W2041" s="301"/>
      <c r="X2041" s="301"/>
      <c r="Y2041" s="301"/>
      <c r="Z2041" s="301"/>
      <c r="AA2041" s="301"/>
      <c r="AB2041" s="301"/>
      <c r="AC2041" s="301"/>
      <c r="AD2041" s="301"/>
      <c r="AE2041" s="301"/>
      <c r="AF2041" s="301"/>
      <c r="AG2041" s="301"/>
      <c r="AH2041" s="301"/>
      <c r="AI2041" s="301"/>
    </row>
    <row r="2042" spans="1:35" ht="20.100000000000001" hidden="1" customHeight="1" x14ac:dyDescent="0.2">
      <c r="A2042" s="240">
        <v>1140</v>
      </c>
      <c r="B2042" s="309" t="s">
        <v>403</v>
      </c>
      <c r="C2042" s="310" t="s">
        <v>426</v>
      </c>
      <c r="D2042" s="310" t="s">
        <v>438</v>
      </c>
      <c r="E2042" s="309">
        <v>620448.14383718662</v>
      </c>
      <c r="F2042" s="310" t="s">
        <v>871</v>
      </c>
      <c r="G2042" s="244" t="s">
        <v>1002</v>
      </c>
      <c r="H2042" s="244" t="s">
        <v>429</v>
      </c>
      <c r="I2042" s="288">
        <v>1</v>
      </c>
      <c r="J2042" s="244" t="s">
        <v>873</v>
      </c>
      <c r="K2042" s="244">
        <v>1</v>
      </c>
      <c r="L2042" s="244">
        <v>1</v>
      </c>
      <c r="M2042" s="244" t="s">
        <v>89</v>
      </c>
      <c r="N2042" s="244">
        <f t="shared" si="41"/>
        <v>1</v>
      </c>
      <c r="R2042" s="301"/>
      <c r="S2042" s="301"/>
      <c r="T2042" s="301"/>
      <c r="U2042" s="301"/>
      <c r="V2042" s="301"/>
      <c r="W2042" s="301"/>
      <c r="X2042" s="301"/>
      <c r="Y2042" s="301"/>
      <c r="Z2042" s="301"/>
      <c r="AA2042" s="301"/>
      <c r="AB2042" s="301"/>
      <c r="AC2042" s="301"/>
      <c r="AD2042" s="301"/>
      <c r="AE2042" s="301"/>
      <c r="AF2042" s="301"/>
      <c r="AG2042" s="301"/>
      <c r="AH2042" s="301"/>
      <c r="AI2042" s="301"/>
    </row>
    <row r="2043" spans="1:35" ht="20.100000000000001" hidden="1" customHeight="1" x14ac:dyDescent="0.2">
      <c r="A2043" s="240">
        <v>1141</v>
      </c>
      <c r="B2043" s="309" t="s">
        <v>403</v>
      </c>
      <c r="C2043" s="310" t="s">
        <v>432</v>
      </c>
      <c r="D2043" s="310" t="s">
        <v>438</v>
      </c>
      <c r="E2043" s="309">
        <v>620160.76252333296</v>
      </c>
      <c r="F2043" s="310" t="s">
        <v>889</v>
      </c>
      <c r="G2043" s="244" t="s">
        <v>921</v>
      </c>
      <c r="H2043" s="244" t="s">
        <v>429</v>
      </c>
      <c r="I2043" s="288">
        <v>1</v>
      </c>
      <c r="J2043" s="244" t="s">
        <v>873</v>
      </c>
      <c r="K2043" s="244">
        <v>0.3</v>
      </c>
      <c r="L2043" s="244">
        <v>0.9</v>
      </c>
      <c r="M2043" s="244" t="s">
        <v>89</v>
      </c>
      <c r="N2043" s="244">
        <f t="shared" si="41"/>
        <v>0.27</v>
      </c>
      <c r="R2043" s="301"/>
      <c r="S2043" s="301"/>
      <c r="T2043" s="301"/>
      <c r="U2043" s="301"/>
      <c r="V2043" s="301"/>
      <c r="W2043" s="301"/>
      <c r="X2043" s="301"/>
      <c r="Y2043" s="301"/>
      <c r="Z2043" s="301"/>
      <c r="AA2043" s="301"/>
      <c r="AB2043" s="301"/>
      <c r="AC2043" s="301"/>
      <c r="AD2043" s="301"/>
      <c r="AE2043" s="301"/>
      <c r="AF2043" s="301"/>
      <c r="AG2043" s="301"/>
      <c r="AH2043" s="301"/>
      <c r="AI2043" s="301"/>
    </row>
    <row r="2044" spans="1:35" ht="20.100000000000001" hidden="1" customHeight="1" x14ac:dyDescent="0.2">
      <c r="A2044" s="240">
        <v>1142</v>
      </c>
      <c r="B2044" s="309" t="s">
        <v>403</v>
      </c>
      <c r="C2044" s="310" t="s">
        <v>426</v>
      </c>
      <c r="D2044" s="310" t="s">
        <v>438</v>
      </c>
      <c r="E2044" s="309">
        <v>620159.02850092901</v>
      </c>
      <c r="F2044" s="310" t="s">
        <v>889</v>
      </c>
      <c r="G2044" s="244" t="s">
        <v>921</v>
      </c>
      <c r="H2044" s="244" t="s">
        <v>429</v>
      </c>
      <c r="I2044" s="288">
        <v>1</v>
      </c>
      <c r="J2044" s="244" t="s">
        <v>873</v>
      </c>
      <c r="K2044" s="244">
        <v>0.3</v>
      </c>
      <c r="L2044" s="244">
        <v>0.9</v>
      </c>
      <c r="M2044" s="244" t="s">
        <v>89</v>
      </c>
      <c r="N2044" s="244">
        <f t="shared" si="41"/>
        <v>0.27</v>
      </c>
      <c r="R2044" s="301"/>
      <c r="S2044" s="301"/>
      <c r="T2044" s="301"/>
      <c r="U2044" s="301"/>
      <c r="V2044" s="301"/>
      <c r="W2044" s="301"/>
      <c r="X2044" s="301"/>
      <c r="Y2044" s="301"/>
      <c r="Z2044" s="301"/>
      <c r="AA2044" s="301"/>
      <c r="AB2044" s="301"/>
      <c r="AC2044" s="301"/>
      <c r="AD2044" s="301"/>
      <c r="AE2044" s="301"/>
      <c r="AF2044" s="301"/>
      <c r="AG2044" s="301"/>
      <c r="AH2044" s="301"/>
      <c r="AI2044" s="301"/>
    </row>
    <row r="2045" spans="1:35" ht="20.100000000000001" hidden="1" customHeight="1" x14ac:dyDescent="0.2">
      <c r="A2045" s="240">
        <v>1143</v>
      </c>
      <c r="B2045" s="309" t="s">
        <v>403</v>
      </c>
      <c r="C2045" s="310" t="s">
        <v>426</v>
      </c>
      <c r="D2045" s="310" t="s">
        <v>438</v>
      </c>
      <c r="E2045" s="309">
        <v>620149.10951813206</v>
      </c>
      <c r="F2045" s="310" t="s">
        <v>894</v>
      </c>
      <c r="G2045" s="244" t="s">
        <v>925</v>
      </c>
      <c r="H2045" s="244" t="s">
        <v>429</v>
      </c>
      <c r="I2045" s="288">
        <v>2</v>
      </c>
      <c r="J2045" s="244" t="s">
        <v>873</v>
      </c>
      <c r="K2045" s="244">
        <v>3.5</v>
      </c>
      <c r="L2045" s="244">
        <v>2</v>
      </c>
      <c r="M2045" s="244" t="s">
        <v>89</v>
      </c>
      <c r="N2045" s="244">
        <f t="shared" si="41"/>
        <v>7</v>
      </c>
      <c r="R2045" s="301"/>
      <c r="S2045" s="301"/>
      <c r="T2045" s="301"/>
      <c r="U2045" s="301"/>
      <c r="V2045" s="301"/>
      <c r="W2045" s="301"/>
      <c r="X2045" s="301"/>
      <c r="Y2045" s="301"/>
      <c r="Z2045" s="301"/>
      <c r="AA2045" s="301"/>
      <c r="AB2045" s="301"/>
      <c r="AC2045" s="301"/>
      <c r="AD2045" s="301"/>
      <c r="AE2045" s="301"/>
      <c r="AF2045" s="301"/>
      <c r="AG2045" s="301"/>
      <c r="AH2045" s="301"/>
      <c r="AI2045" s="301"/>
    </row>
    <row r="2046" spans="1:35" ht="20.100000000000001" hidden="1" customHeight="1" x14ac:dyDescent="0.2">
      <c r="A2046" s="240">
        <v>1144</v>
      </c>
      <c r="B2046" s="309" t="s">
        <v>403</v>
      </c>
      <c r="C2046" s="310" t="s">
        <v>426</v>
      </c>
      <c r="D2046" s="310" t="s">
        <v>438</v>
      </c>
      <c r="E2046" s="309">
        <v>619976.81129445112</v>
      </c>
      <c r="F2046" s="310" t="s">
        <v>888</v>
      </c>
      <c r="G2046" s="244" t="s">
        <v>926</v>
      </c>
      <c r="H2046" s="244" t="s">
        <v>429</v>
      </c>
      <c r="I2046" s="288">
        <v>1</v>
      </c>
      <c r="J2046" s="244" t="s">
        <v>873</v>
      </c>
      <c r="K2046" s="244">
        <v>0.5</v>
      </c>
      <c r="L2046" s="244">
        <v>0.9</v>
      </c>
      <c r="M2046" s="244" t="s">
        <v>89</v>
      </c>
      <c r="N2046" s="244">
        <f t="shared" si="41"/>
        <v>0.45</v>
      </c>
      <c r="R2046" s="301"/>
      <c r="S2046" s="301"/>
      <c r="T2046" s="301"/>
      <c r="U2046" s="301"/>
      <c r="V2046" s="301"/>
      <c r="W2046" s="301"/>
      <c r="X2046" s="301"/>
      <c r="Y2046" s="301"/>
      <c r="Z2046" s="301"/>
      <c r="AA2046" s="301"/>
      <c r="AB2046" s="301"/>
      <c r="AC2046" s="301"/>
      <c r="AD2046" s="301"/>
      <c r="AE2046" s="301"/>
      <c r="AF2046" s="301"/>
      <c r="AG2046" s="301"/>
      <c r="AH2046" s="301"/>
      <c r="AI2046" s="301"/>
    </row>
    <row r="2047" spans="1:35" ht="20.100000000000001" hidden="1" customHeight="1" x14ac:dyDescent="0.2">
      <c r="A2047" s="240">
        <v>1145</v>
      </c>
      <c r="B2047" s="309" t="s">
        <v>403</v>
      </c>
      <c r="C2047" s="310" t="s">
        <v>426</v>
      </c>
      <c r="D2047" s="310" t="s">
        <v>438</v>
      </c>
      <c r="E2047" s="309">
        <v>619938.44284987601</v>
      </c>
      <c r="F2047" s="310" t="s">
        <v>871</v>
      </c>
      <c r="G2047" s="244" t="s">
        <v>929</v>
      </c>
      <c r="H2047" s="244" t="s">
        <v>429</v>
      </c>
      <c r="I2047" s="288">
        <v>2</v>
      </c>
      <c r="J2047" s="244" t="s">
        <v>873</v>
      </c>
      <c r="K2047" s="244">
        <v>3</v>
      </c>
      <c r="L2047" s="244">
        <v>2</v>
      </c>
      <c r="M2047" s="244" t="s">
        <v>89</v>
      </c>
      <c r="N2047" s="244">
        <f t="shared" si="41"/>
        <v>6</v>
      </c>
      <c r="R2047" s="301"/>
      <c r="S2047" s="301"/>
      <c r="T2047" s="301"/>
      <c r="U2047" s="301"/>
      <c r="V2047" s="301"/>
      <c r="W2047" s="301"/>
      <c r="X2047" s="301"/>
      <c r="Y2047" s="301"/>
      <c r="Z2047" s="301"/>
      <c r="AA2047" s="301"/>
      <c r="AB2047" s="301"/>
      <c r="AC2047" s="301"/>
      <c r="AD2047" s="301"/>
      <c r="AE2047" s="301"/>
      <c r="AF2047" s="301"/>
      <c r="AG2047" s="301"/>
      <c r="AH2047" s="301"/>
      <c r="AI2047" s="301"/>
    </row>
    <row r="2048" spans="1:35" ht="20.100000000000001" hidden="1" customHeight="1" x14ac:dyDescent="0.2">
      <c r="A2048" s="240">
        <v>1146</v>
      </c>
      <c r="B2048" s="309" t="s">
        <v>403</v>
      </c>
      <c r="C2048" s="310" t="s">
        <v>432</v>
      </c>
      <c r="D2048" s="310" t="s">
        <v>438</v>
      </c>
      <c r="E2048" s="309">
        <v>619088.32116759568</v>
      </c>
      <c r="F2048" s="310" t="s">
        <v>880</v>
      </c>
      <c r="G2048" s="244" t="s">
        <v>915</v>
      </c>
      <c r="H2048" s="244" t="s">
        <v>429</v>
      </c>
      <c r="I2048" s="288">
        <v>1</v>
      </c>
      <c r="J2048" s="244" t="s">
        <v>873</v>
      </c>
      <c r="K2048" s="244">
        <v>0.5</v>
      </c>
      <c r="L2048" s="244">
        <v>0.6</v>
      </c>
      <c r="M2048" s="244" t="s">
        <v>89</v>
      </c>
      <c r="N2048" s="244">
        <f t="shared" si="41"/>
        <v>0.3</v>
      </c>
      <c r="R2048" s="301"/>
      <c r="S2048" s="301"/>
      <c r="T2048" s="301"/>
      <c r="U2048" s="301"/>
      <c r="V2048" s="301"/>
      <c r="W2048" s="301"/>
      <c r="X2048" s="301"/>
      <c r="Y2048" s="301"/>
      <c r="Z2048" s="301"/>
      <c r="AA2048" s="301"/>
      <c r="AB2048" s="301"/>
      <c r="AC2048" s="301"/>
      <c r="AD2048" s="301"/>
      <c r="AE2048" s="301"/>
      <c r="AF2048" s="301"/>
      <c r="AG2048" s="301"/>
      <c r="AH2048" s="301"/>
      <c r="AI2048" s="301"/>
    </row>
    <row r="2049" spans="1:35" ht="20.100000000000001" hidden="1" customHeight="1" x14ac:dyDescent="0.2">
      <c r="A2049" s="240">
        <v>1147</v>
      </c>
      <c r="B2049" s="309" t="s">
        <v>403</v>
      </c>
      <c r="C2049" s="310" t="s">
        <v>432</v>
      </c>
      <c r="D2049" s="310" t="s">
        <v>438</v>
      </c>
      <c r="E2049" s="309">
        <v>619073.07157502836</v>
      </c>
      <c r="F2049" s="310" t="s">
        <v>880</v>
      </c>
      <c r="G2049" s="244" t="s">
        <v>915</v>
      </c>
      <c r="H2049" s="244" t="s">
        <v>429</v>
      </c>
      <c r="I2049" s="288">
        <v>1</v>
      </c>
      <c r="J2049" s="244" t="s">
        <v>873</v>
      </c>
      <c r="K2049" s="244">
        <v>0.5</v>
      </c>
      <c r="L2049" s="244">
        <v>0.6</v>
      </c>
      <c r="M2049" s="244" t="s">
        <v>89</v>
      </c>
      <c r="N2049" s="244">
        <f t="shared" si="41"/>
        <v>0.3</v>
      </c>
      <c r="R2049" s="301"/>
      <c r="S2049" s="301"/>
      <c r="T2049" s="301"/>
      <c r="U2049" s="301"/>
      <c r="V2049" s="301"/>
      <c r="W2049" s="301"/>
      <c r="X2049" s="301"/>
      <c r="Y2049" s="301"/>
      <c r="Z2049" s="301"/>
      <c r="AA2049" s="301"/>
      <c r="AB2049" s="301"/>
      <c r="AC2049" s="301"/>
      <c r="AD2049" s="301"/>
      <c r="AE2049" s="301"/>
      <c r="AF2049" s="301"/>
      <c r="AG2049" s="301"/>
      <c r="AH2049" s="301"/>
      <c r="AI2049" s="301"/>
    </row>
    <row r="2050" spans="1:35" ht="20.100000000000001" hidden="1" customHeight="1" x14ac:dyDescent="0.2">
      <c r="A2050" s="240">
        <v>1148</v>
      </c>
      <c r="B2050" s="309" t="s">
        <v>403</v>
      </c>
      <c r="C2050" s="310" t="s">
        <v>432</v>
      </c>
      <c r="D2050" s="310" t="s">
        <v>438</v>
      </c>
      <c r="E2050" s="309">
        <v>619062.16548259102</v>
      </c>
      <c r="F2050" s="310" t="s">
        <v>880</v>
      </c>
      <c r="G2050" s="244" t="s">
        <v>915</v>
      </c>
      <c r="H2050" s="244" t="s">
        <v>429</v>
      </c>
      <c r="I2050" s="288">
        <v>1</v>
      </c>
      <c r="J2050" s="244" t="s">
        <v>873</v>
      </c>
      <c r="K2050" s="244">
        <v>0.5</v>
      </c>
      <c r="L2050" s="244">
        <v>0.6</v>
      </c>
      <c r="M2050" s="244" t="s">
        <v>89</v>
      </c>
      <c r="N2050" s="244">
        <f t="shared" si="41"/>
        <v>0.3</v>
      </c>
      <c r="R2050" s="301"/>
      <c r="S2050" s="301"/>
      <c r="T2050" s="301"/>
      <c r="U2050" s="301"/>
      <c r="V2050" s="301"/>
      <c r="W2050" s="301"/>
      <c r="X2050" s="301"/>
      <c r="Y2050" s="301"/>
      <c r="Z2050" s="301"/>
      <c r="AA2050" s="301"/>
      <c r="AB2050" s="301"/>
      <c r="AC2050" s="301"/>
      <c r="AD2050" s="301"/>
      <c r="AE2050" s="301"/>
      <c r="AF2050" s="301"/>
      <c r="AG2050" s="301"/>
      <c r="AH2050" s="301"/>
      <c r="AI2050" s="301"/>
    </row>
    <row r="2051" spans="1:35" ht="20.100000000000001" hidden="1" customHeight="1" x14ac:dyDescent="0.2">
      <c r="A2051" s="240">
        <v>1149</v>
      </c>
      <c r="B2051" s="309" t="s">
        <v>403</v>
      </c>
      <c r="C2051" s="310" t="s">
        <v>432</v>
      </c>
      <c r="D2051" s="310" t="s">
        <v>438</v>
      </c>
      <c r="E2051" s="309">
        <v>619042.82537573122</v>
      </c>
      <c r="F2051" s="310" t="s">
        <v>880</v>
      </c>
      <c r="G2051" s="244" t="s">
        <v>915</v>
      </c>
      <c r="H2051" s="244" t="s">
        <v>429</v>
      </c>
      <c r="I2051" s="288">
        <v>1</v>
      </c>
      <c r="J2051" s="244" t="s">
        <v>873</v>
      </c>
      <c r="K2051" s="244">
        <v>0.5</v>
      </c>
      <c r="L2051" s="244">
        <v>0.6</v>
      </c>
      <c r="M2051" s="244" t="s">
        <v>89</v>
      </c>
      <c r="N2051" s="244">
        <f t="shared" si="41"/>
        <v>0.3</v>
      </c>
      <c r="R2051" s="301"/>
      <c r="S2051" s="301"/>
      <c r="T2051" s="301"/>
      <c r="U2051" s="301"/>
      <c r="V2051" s="301"/>
      <c r="W2051" s="301"/>
      <c r="X2051" s="301"/>
      <c r="Y2051" s="301"/>
      <c r="Z2051" s="301"/>
      <c r="AA2051" s="301"/>
      <c r="AB2051" s="301"/>
      <c r="AC2051" s="301"/>
      <c r="AD2051" s="301"/>
      <c r="AE2051" s="301"/>
      <c r="AF2051" s="301"/>
      <c r="AG2051" s="301"/>
      <c r="AH2051" s="301"/>
      <c r="AI2051" s="301"/>
    </row>
    <row r="2052" spans="1:35" ht="20.100000000000001" hidden="1" customHeight="1" x14ac:dyDescent="0.2">
      <c r="A2052" s="240">
        <v>1150</v>
      </c>
      <c r="B2052" s="309" t="s">
        <v>403</v>
      </c>
      <c r="C2052" s="310" t="s">
        <v>432</v>
      </c>
      <c r="D2052" s="310" t="s">
        <v>438</v>
      </c>
      <c r="E2052" s="309">
        <v>619026.54877493845</v>
      </c>
      <c r="F2052" s="310" t="s">
        <v>880</v>
      </c>
      <c r="G2052" s="244" t="s">
        <v>915</v>
      </c>
      <c r="H2052" s="244" t="s">
        <v>429</v>
      </c>
      <c r="I2052" s="288">
        <v>1</v>
      </c>
      <c r="J2052" s="244" t="s">
        <v>873</v>
      </c>
      <c r="K2052" s="244">
        <v>0.5</v>
      </c>
      <c r="L2052" s="244">
        <v>0.6</v>
      </c>
      <c r="M2052" s="244" t="s">
        <v>89</v>
      </c>
      <c r="N2052" s="244">
        <f t="shared" si="41"/>
        <v>0.3</v>
      </c>
      <c r="R2052" s="301"/>
      <c r="S2052" s="301"/>
      <c r="T2052" s="301"/>
      <c r="U2052" s="301"/>
      <c r="V2052" s="301"/>
      <c r="W2052" s="301"/>
      <c r="X2052" s="301"/>
      <c r="Y2052" s="301"/>
      <c r="Z2052" s="301"/>
      <c r="AA2052" s="301"/>
      <c r="AB2052" s="301"/>
      <c r="AC2052" s="301"/>
      <c r="AD2052" s="301"/>
      <c r="AE2052" s="301"/>
      <c r="AF2052" s="301"/>
      <c r="AG2052" s="301"/>
      <c r="AH2052" s="301"/>
      <c r="AI2052" s="301"/>
    </row>
    <row r="2053" spans="1:35" ht="20.100000000000001" hidden="1" customHeight="1" x14ac:dyDescent="0.2">
      <c r="A2053" s="240">
        <v>1151</v>
      </c>
      <c r="B2053" s="309" t="s">
        <v>403</v>
      </c>
      <c r="C2053" s="310" t="s">
        <v>432</v>
      </c>
      <c r="D2053" s="310" t="s">
        <v>438</v>
      </c>
      <c r="E2053" s="309">
        <v>619011.83251769969</v>
      </c>
      <c r="F2053" s="310" t="s">
        <v>880</v>
      </c>
      <c r="G2053" s="244" t="s">
        <v>915</v>
      </c>
      <c r="H2053" s="244" t="s">
        <v>429</v>
      </c>
      <c r="I2053" s="288">
        <v>1</v>
      </c>
      <c r="J2053" s="244" t="s">
        <v>873</v>
      </c>
      <c r="K2053" s="244">
        <v>0.5</v>
      </c>
      <c r="L2053" s="244">
        <v>0.6</v>
      </c>
      <c r="M2053" s="244" t="s">
        <v>89</v>
      </c>
      <c r="N2053" s="244">
        <f t="shared" si="41"/>
        <v>0.3</v>
      </c>
      <c r="R2053" s="301"/>
      <c r="S2053" s="301"/>
      <c r="T2053" s="301"/>
      <c r="U2053" s="301"/>
      <c r="V2053" s="301"/>
      <c r="W2053" s="301"/>
      <c r="X2053" s="301"/>
      <c r="Y2053" s="301"/>
      <c r="Z2053" s="301"/>
      <c r="AA2053" s="301"/>
      <c r="AB2053" s="301"/>
      <c r="AC2053" s="301"/>
      <c r="AD2053" s="301"/>
      <c r="AE2053" s="301"/>
      <c r="AF2053" s="301"/>
      <c r="AG2053" s="301"/>
      <c r="AH2053" s="301"/>
      <c r="AI2053" s="301"/>
    </row>
    <row r="2054" spans="1:35" ht="20.100000000000001" hidden="1" customHeight="1" x14ac:dyDescent="0.2">
      <c r="A2054" s="240">
        <v>1152</v>
      </c>
      <c r="B2054" s="309" t="s">
        <v>403</v>
      </c>
      <c r="C2054" s="310" t="s">
        <v>432</v>
      </c>
      <c r="D2054" s="310" t="s">
        <v>438</v>
      </c>
      <c r="E2054" s="309">
        <v>618997.58739061479</v>
      </c>
      <c r="F2054" s="310" t="s">
        <v>880</v>
      </c>
      <c r="G2054" s="244" t="s">
        <v>915</v>
      </c>
      <c r="H2054" s="244" t="s">
        <v>429</v>
      </c>
      <c r="I2054" s="288">
        <v>1</v>
      </c>
      <c r="J2054" s="244" t="s">
        <v>873</v>
      </c>
      <c r="K2054" s="244">
        <v>0.5</v>
      </c>
      <c r="L2054" s="244">
        <v>0.6</v>
      </c>
      <c r="M2054" s="244" t="s">
        <v>89</v>
      </c>
      <c r="N2054" s="244">
        <f t="shared" si="41"/>
        <v>0.3</v>
      </c>
      <c r="R2054" s="301"/>
      <c r="S2054" s="301"/>
      <c r="T2054" s="301"/>
      <c r="U2054" s="301"/>
      <c r="V2054" s="301"/>
      <c r="W2054" s="301"/>
      <c r="X2054" s="301"/>
      <c r="Y2054" s="301"/>
      <c r="Z2054" s="301"/>
      <c r="AA2054" s="301"/>
      <c r="AB2054" s="301"/>
      <c r="AC2054" s="301"/>
      <c r="AD2054" s="301"/>
      <c r="AE2054" s="301"/>
      <c r="AF2054" s="301"/>
      <c r="AG2054" s="301"/>
      <c r="AH2054" s="301"/>
      <c r="AI2054" s="301"/>
    </row>
    <row r="2055" spans="1:35" ht="20.100000000000001" hidden="1" customHeight="1" x14ac:dyDescent="0.2">
      <c r="A2055" s="240">
        <v>1153</v>
      </c>
      <c r="B2055" s="309" t="s">
        <v>403</v>
      </c>
      <c r="C2055" s="310" t="s">
        <v>432</v>
      </c>
      <c r="D2055" s="310" t="s">
        <v>438</v>
      </c>
      <c r="E2055" s="309">
        <v>618982.71979216381</v>
      </c>
      <c r="F2055" s="310" t="s">
        <v>880</v>
      </c>
      <c r="G2055" s="244" t="s">
        <v>915</v>
      </c>
      <c r="H2055" s="244" t="s">
        <v>429</v>
      </c>
      <c r="I2055" s="288">
        <v>1</v>
      </c>
      <c r="J2055" s="244" t="s">
        <v>873</v>
      </c>
      <c r="K2055" s="244">
        <v>0.5</v>
      </c>
      <c r="L2055" s="244">
        <v>0.6</v>
      </c>
      <c r="M2055" s="244" t="s">
        <v>89</v>
      </c>
      <c r="N2055" s="244">
        <f t="shared" si="41"/>
        <v>0.3</v>
      </c>
      <c r="R2055" s="301"/>
      <c r="S2055" s="301"/>
      <c r="T2055" s="301"/>
      <c r="U2055" s="301"/>
      <c r="V2055" s="301"/>
      <c r="W2055" s="301"/>
      <c r="X2055" s="301"/>
      <c r="Y2055" s="301"/>
      <c r="Z2055" s="301"/>
      <c r="AA2055" s="301"/>
      <c r="AB2055" s="301"/>
      <c r="AC2055" s="301"/>
      <c r="AD2055" s="301"/>
      <c r="AE2055" s="301"/>
      <c r="AF2055" s="301"/>
      <c r="AG2055" s="301"/>
      <c r="AH2055" s="301"/>
      <c r="AI2055" s="301"/>
    </row>
    <row r="2056" spans="1:35" ht="20.100000000000001" hidden="1" customHeight="1" x14ac:dyDescent="0.2">
      <c r="A2056" s="240">
        <v>1154</v>
      </c>
      <c r="B2056" s="309" t="s">
        <v>403</v>
      </c>
      <c r="C2056" s="310" t="s">
        <v>432</v>
      </c>
      <c r="D2056" s="310" t="s">
        <v>438</v>
      </c>
      <c r="E2056" s="309">
        <v>618966.909503437</v>
      </c>
      <c r="F2056" s="310" t="s">
        <v>880</v>
      </c>
      <c r="G2056" s="244" t="s">
        <v>915</v>
      </c>
      <c r="H2056" s="244" t="s">
        <v>429</v>
      </c>
      <c r="I2056" s="288">
        <v>1</v>
      </c>
      <c r="J2056" s="244" t="s">
        <v>873</v>
      </c>
      <c r="K2056" s="244">
        <v>0.5</v>
      </c>
      <c r="L2056" s="244">
        <v>0.6</v>
      </c>
      <c r="M2056" s="244" t="s">
        <v>89</v>
      </c>
      <c r="N2056" s="244">
        <f t="shared" si="41"/>
        <v>0.3</v>
      </c>
      <c r="R2056" s="301"/>
      <c r="S2056" s="301"/>
      <c r="T2056" s="301"/>
      <c r="U2056" s="301"/>
      <c r="V2056" s="301"/>
      <c r="W2056" s="301"/>
      <c r="X2056" s="301"/>
      <c r="Y2056" s="301"/>
      <c r="Z2056" s="301"/>
      <c r="AA2056" s="301"/>
      <c r="AB2056" s="301"/>
      <c r="AC2056" s="301"/>
      <c r="AD2056" s="301"/>
      <c r="AE2056" s="301"/>
      <c r="AF2056" s="301"/>
      <c r="AG2056" s="301"/>
      <c r="AH2056" s="301"/>
      <c r="AI2056" s="301"/>
    </row>
    <row r="2057" spans="1:35" ht="20.100000000000001" hidden="1" customHeight="1" x14ac:dyDescent="0.2">
      <c r="A2057" s="240">
        <v>1155</v>
      </c>
      <c r="B2057" s="309" t="s">
        <v>403</v>
      </c>
      <c r="C2057" s="310" t="s">
        <v>432</v>
      </c>
      <c r="D2057" s="310" t="s">
        <v>438</v>
      </c>
      <c r="E2057" s="309">
        <v>618953.86933394126</v>
      </c>
      <c r="F2057" s="310" t="s">
        <v>880</v>
      </c>
      <c r="G2057" s="244" t="s">
        <v>915</v>
      </c>
      <c r="H2057" s="244" t="s">
        <v>429</v>
      </c>
      <c r="I2057" s="288">
        <v>1</v>
      </c>
      <c r="J2057" s="244" t="s">
        <v>873</v>
      </c>
      <c r="K2057" s="244">
        <v>0.5</v>
      </c>
      <c r="L2057" s="244">
        <v>0.6</v>
      </c>
      <c r="M2057" s="244" t="s">
        <v>89</v>
      </c>
      <c r="N2057" s="244">
        <f t="shared" si="41"/>
        <v>0.3</v>
      </c>
      <c r="R2057" s="301"/>
      <c r="S2057" s="301"/>
      <c r="T2057" s="301"/>
      <c r="U2057" s="301"/>
      <c r="V2057" s="301"/>
      <c r="W2057" s="301"/>
      <c r="X2057" s="301"/>
      <c r="Y2057" s="301"/>
      <c r="Z2057" s="301"/>
      <c r="AA2057" s="301"/>
      <c r="AB2057" s="301"/>
      <c r="AC2057" s="301"/>
      <c r="AD2057" s="301"/>
      <c r="AE2057" s="301"/>
      <c r="AF2057" s="301"/>
      <c r="AG2057" s="301"/>
      <c r="AH2057" s="301"/>
      <c r="AI2057" s="301"/>
    </row>
    <row r="2058" spans="1:35" ht="20.100000000000001" hidden="1" customHeight="1" x14ac:dyDescent="0.2">
      <c r="A2058" s="240">
        <v>1156</v>
      </c>
      <c r="B2058" s="309" t="s">
        <v>403</v>
      </c>
      <c r="C2058" s="310" t="s">
        <v>432</v>
      </c>
      <c r="D2058" s="310" t="s">
        <v>438</v>
      </c>
      <c r="E2058" s="309">
        <v>618940.87775647559</v>
      </c>
      <c r="F2058" s="310" t="s">
        <v>880</v>
      </c>
      <c r="G2058" s="244" t="s">
        <v>915</v>
      </c>
      <c r="H2058" s="244" t="s">
        <v>429</v>
      </c>
      <c r="I2058" s="288">
        <v>1</v>
      </c>
      <c r="J2058" s="244" t="s">
        <v>873</v>
      </c>
      <c r="K2058" s="244">
        <v>0.5</v>
      </c>
      <c r="L2058" s="244">
        <v>0.6</v>
      </c>
      <c r="M2058" s="244" t="s">
        <v>89</v>
      </c>
      <c r="N2058" s="244">
        <f t="shared" ref="N2058:N2121" si="42">IF(M2058="",K2058*L2058,IF(G2058="R-1",K2058*L2058,IF(LEFT(G2058,1)="R",PI()*((M2058^2)/4),K2058*L2058)))</f>
        <v>0.3</v>
      </c>
      <c r="R2058" s="301"/>
      <c r="S2058" s="301"/>
      <c r="T2058" s="301"/>
      <c r="U2058" s="301"/>
      <c r="V2058" s="301"/>
      <c r="W2058" s="301"/>
      <c r="X2058" s="301"/>
      <c r="Y2058" s="301"/>
      <c r="Z2058" s="301"/>
      <c r="AA2058" s="301"/>
      <c r="AB2058" s="301"/>
      <c r="AC2058" s="301"/>
      <c r="AD2058" s="301"/>
      <c r="AE2058" s="301"/>
      <c r="AF2058" s="301"/>
      <c r="AG2058" s="301"/>
      <c r="AH2058" s="301"/>
      <c r="AI2058" s="301"/>
    </row>
    <row r="2059" spans="1:35" ht="20.100000000000001" hidden="1" customHeight="1" x14ac:dyDescent="0.2">
      <c r="A2059" s="240">
        <v>1157</v>
      </c>
      <c r="B2059" s="309" t="s">
        <v>403</v>
      </c>
      <c r="C2059" s="310" t="s">
        <v>426</v>
      </c>
      <c r="D2059" s="310" t="s">
        <v>438</v>
      </c>
      <c r="E2059" s="309">
        <v>618604.57578433421</v>
      </c>
      <c r="F2059" s="310" t="s">
        <v>897</v>
      </c>
      <c r="G2059" s="244" t="s">
        <v>920</v>
      </c>
      <c r="H2059" s="244" t="s">
        <v>429</v>
      </c>
      <c r="I2059" s="288">
        <v>2</v>
      </c>
      <c r="J2059" s="244" t="s">
        <v>873</v>
      </c>
      <c r="K2059" s="244">
        <v>4</v>
      </c>
      <c r="L2059" s="244">
        <v>2</v>
      </c>
      <c r="M2059" s="244" t="s">
        <v>89</v>
      </c>
      <c r="N2059" s="244">
        <f t="shared" si="42"/>
        <v>8</v>
      </c>
      <c r="R2059" s="301"/>
      <c r="S2059" s="301"/>
      <c r="T2059" s="301"/>
      <c r="U2059" s="301"/>
      <c r="V2059" s="301"/>
      <c r="W2059" s="301"/>
      <c r="X2059" s="301"/>
      <c r="Y2059" s="301"/>
      <c r="Z2059" s="301"/>
      <c r="AA2059" s="301"/>
      <c r="AB2059" s="301"/>
      <c r="AC2059" s="301"/>
      <c r="AD2059" s="301"/>
      <c r="AE2059" s="301"/>
      <c r="AF2059" s="301"/>
      <c r="AG2059" s="301"/>
      <c r="AH2059" s="301"/>
      <c r="AI2059" s="301"/>
    </row>
    <row r="2060" spans="1:35" ht="20.100000000000001" hidden="1" customHeight="1" x14ac:dyDescent="0.2">
      <c r="A2060" s="240">
        <v>1158</v>
      </c>
      <c r="B2060" s="309" t="s">
        <v>403</v>
      </c>
      <c r="C2060" s="310" t="s">
        <v>426</v>
      </c>
      <c r="D2060" s="310" t="s">
        <v>438</v>
      </c>
      <c r="E2060" s="309">
        <v>618504.67142762477</v>
      </c>
      <c r="F2060" s="310" t="s">
        <v>871</v>
      </c>
      <c r="G2060" s="244" t="s">
        <v>959</v>
      </c>
      <c r="H2060" s="244" t="s">
        <v>429</v>
      </c>
      <c r="I2060" s="288">
        <v>1</v>
      </c>
      <c r="J2060" s="244" t="s">
        <v>873</v>
      </c>
      <c r="K2060" s="244">
        <v>1</v>
      </c>
      <c r="L2060" s="244">
        <v>1</v>
      </c>
      <c r="M2060" s="244" t="s">
        <v>89</v>
      </c>
      <c r="N2060" s="244">
        <f t="shared" si="42"/>
        <v>1</v>
      </c>
      <c r="R2060" s="301"/>
      <c r="S2060" s="301"/>
      <c r="T2060" s="301"/>
      <c r="U2060" s="301"/>
      <c r="V2060" s="301"/>
      <c r="W2060" s="301"/>
      <c r="X2060" s="301"/>
      <c r="Y2060" s="301"/>
      <c r="Z2060" s="301"/>
      <c r="AA2060" s="301"/>
      <c r="AB2060" s="301"/>
      <c r="AC2060" s="301"/>
      <c r="AD2060" s="301"/>
      <c r="AE2060" s="301"/>
      <c r="AF2060" s="301"/>
      <c r="AG2060" s="301"/>
      <c r="AH2060" s="301"/>
      <c r="AI2060" s="301"/>
    </row>
    <row r="2061" spans="1:35" ht="20.100000000000001" hidden="1" customHeight="1" x14ac:dyDescent="0.2">
      <c r="A2061" s="240">
        <v>1159</v>
      </c>
      <c r="B2061" s="309" t="s">
        <v>403</v>
      </c>
      <c r="C2061" s="310" t="s">
        <v>426</v>
      </c>
      <c r="D2061" s="310" t="s">
        <v>438</v>
      </c>
      <c r="E2061" s="309">
        <v>618346.95720132964</v>
      </c>
      <c r="F2061" s="242" t="s">
        <v>886</v>
      </c>
      <c r="G2061" s="244" t="s">
        <v>985</v>
      </c>
      <c r="H2061" s="244" t="s">
        <v>429</v>
      </c>
      <c r="I2061" s="288">
        <v>2</v>
      </c>
      <c r="J2061" s="244" t="s">
        <v>873</v>
      </c>
      <c r="K2061" s="244">
        <v>1.2</v>
      </c>
      <c r="L2061" s="244">
        <v>3</v>
      </c>
      <c r="M2061" s="244" t="s">
        <v>89</v>
      </c>
      <c r="N2061" s="244">
        <f t="shared" si="42"/>
        <v>3.5999999999999996</v>
      </c>
      <c r="R2061" s="301"/>
      <c r="S2061" s="301"/>
      <c r="T2061" s="301"/>
      <c r="U2061" s="301"/>
      <c r="V2061" s="301"/>
      <c r="W2061" s="301"/>
      <c r="X2061" s="301"/>
      <c r="Y2061" s="301"/>
      <c r="Z2061" s="301"/>
      <c r="AA2061" s="301"/>
      <c r="AB2061" s="301"/>
      <c r="AC2061" s="301"/>
      <c r="AD2061" s="301"/>
      <c r="AE2061" s="301"/>
      <c r="AF2061" s="301"/>
      <c r="AG2061" s="301"/>
      <c r="AH2061" s="301"/>
      <c r="AI2061" s="301"/>
    </row>
    <row r="2062" spans="1:35" ht="20.100000000000001" hidden="1" customHeight="1" x14ac:dyDescent="0.2">
      <c r="A2062" s="240">
        <v>1160</v>
      </c>
      <c r="B2062" s="309" t="s">
        <v>403</v>
      </c>
      <c r="C2062" s="310" t="s">
        <v>426</v>
      </c>
      <c r="D2062" s="310" t="s">
        <v>438</v>
      </c>
      <c r="E2062" s="309">
        <v>618278.91242783563</v>
      </c>
      <c r="F2062" s="310" t="s">
        <v>871</v>
      </c>
      <c r="G2062" s="244" t="s">
        <v>929</v>
      </c>
      <c r="H2062" s="244" t="s">
        <v>429</v>
      </c>
      <c r="I2062" s="288">
        <v>2</v>
      </c>
      <c r="J2062" s="244" t="s">
        <v>873</v>
      </c>
      <c r="K2062" s="244">
        <v>2</v>
      </c>
      <c r="L2062" s="244">
        <v>4</v>
      </c>
      <c r="M2062" s="244" t="s">
        <v>89</v>
      </c>
      <c r="N2062" s="244">
        <f t="shared" si="42"/>
        <v>8</v>
      </c>
      <c r="R2062" s="301"/>
      <c r="S2062" s="301"/>
      <c r="T2062" s="301"/>
      <c r="U2062" s="301"/>
      <c r="V2062" s="301"/>
      <c r="W2062" s="301"/>
      <c r="X2062" s="301"/>
      <c r="Y2062" s="301"/>
      <c r="Z2062" s="301"/>
      <c r="AA2062" s="301"/>
      <c r="AB2062" s="301"/>
      <c r="AC2062" s="301"/>
      <c r="AD2062" s="301"/>
      <c r="AE2062" s="301"/>
      <c r="AF2062" s="301"/>
      <c r="AG2062" s="301"/>
      <c r="AH2062" s="301"/>
      <c r="AI2062" s="301"/>
    </row>
    <row r="2063" spans="1:35" ht="20.100000000000001" hidden="1" customHeight="1" x14ac:dyDescent="0.2">
      <c r="A2063" s="240">
        <v>1161</v>
      </c>
      <c r="B2063" s="309" t="s">
        <v>403</v>
      </c>
      <c r="C2063" s="310" t="s">
        <v>426</v>
      </c>
      <c r="D2063" s="310" t="s">
        <v>438</v>
      </c>
      <c r="E2063" s="309">
        <v>618278.91242783563</v>
      </c>
      <c r="F2063" s="310" t="s">
        <v>897</v>
      </c>
      <c r="G2063" s="244" t="s">
        <v>961</v>
      </c>
      <c r="H2063" s="244" t="s">
        <v>429</v>
      </c>
      <c r="I2063" s="288">
        <v>2</v>
      </c>
      <c r="J2063" s="244" t="s">
        <v>873</v>
      </c>
      <c r="K2063" s="244">
        <v>2</v>
      </c>
      <c r="L2063" s="244">
        <v>4</v>
      </c>
      <c r="M2063" s="244" t="s">
        <v>89</v>
      </c>
      <c r="N2063" s="244">
        <f t="shared" si="42"/>
        <v>8</v>
      </c>
      <c r="R2063" s="301"/>
      <c r="S2063" s="301"/>
      <c r="T2063" s="301"/>
      <c r="U2063" s="301"/>
      <c r="V2063" s="301"/>
      <c r="W2063" s="301"/>
      <c r="X2063" s="301"/>
      <c r="Y2063" s="301"/>
      <c r="Z2063" s="301"/>
      <c r="AA2063" s="301"/>
      <c r="AB2063" s="301"/>
      <c r="AC2063" s="301"/>
      <c r="AD2063" s="301"/>
      <c r="AE2063" s="301"/>
      <c r="AF2063" s="301"/>
      <c r="AG2063" s="301"/>
      <c r="AH2063" s="301"/>
      <c r="AI2063" s="301"/>
    </row>
    <row r="2064" spans="1:35" ht="20.100000000000001" hidden="1" customHeight="1" x14ac:dyDescent="0.2">
      <c r="A2064" s="240">
        <v>1162</v>
      </c>
      <c r="B2064" s="309" t="s">
        <v>403</v>
      </c>
      <c r="C2064" s="310" t="s">
        <v>426</v>
      </c>
      <c r="D2064" s="310" t="s">
        <v>438</v>
      </c>
      <c r="E2064" s="309">
        <v>618223.72095240222</v>
      </c>
      <c r="F2064" s="310" t="s">
        <v>879</v>
      </c>
      <c r="G2064" s="244" t="s">
        <v>913</v>
      </c>
      <c r="H2064" s="244" t="s">
        <v>429</v>
      </c>
      <c r="I2064" s="288">
        <v>1</v>
      </c>
      <c r="J2064" s="244" t="s">
        <v>873</v>
      </c>
      <c r="K2064" s="244" t="s">
        <v>89</v>
      </c>
      <c r="L2064" s="244" t="s">
        <v>89</v>
      </c>
      <c r="M2064" s="244">
        <v>1</v>
      </c>
      <c r="N2064" s="244">
        <f t="shared" si="42"/>
        <v>0.78539816339744828</v>
      </c>
      <c r="R2064" s="301"/>
      <c r="S2064" s="301"/>
      <c r="T2064" s="301"/>
      <c r="U2064" s="301"/>
      <c r="V2064" s="301"/>
      <c r="W2064" s="301"/>
      <c r="X2064" s="301"/>
      <c r="Y2064" s="301"/>
      <c r="Z2064" s="301"/>
      <c r="AA2064" s="301"/>
      <c r="AB2064" s="301"/>
      <c r="AC2064" s="301"/>
      <c r="AD2064" s="301"/>
      <c r="AE2064" s="301"/>
      <c r="AF2064" s="301"/>
      <c r="AG2064" s="301"/>
      <c r="AH2064" s="301"/>
      <c r="AI2064" s="301"/>
    </row>
    <row r="2065" spans="1:35" ht="20.100000000000001" hidden="1" customHeight="1" x14ac:dyDescent="0.2">
      <c r="A2065" s="240">
        <v>1163</v>
      </c>
      <c r="B2065" s="309" t="s">
        <v>403</v>
      </c>
      <c r="C2065" s="310" t="s">
        <v>426</v>
      </c>
      <c r="D2065" s="310" t="s">
        <v>438</v>
      </c>
      <c r="E2065" s="309">
        <v>618148.26485139155</v>
      </c>
      <c r="F2065" s="310" t="s">
        <v>888</v>
      </c>
      <c r="G2065" s="244" t="s">
        <v>926</v>
      </c>
      <c r="H2065" s="244" t="s">
        <v>429</v>
      </c>
      <c r="I2065" s="288">
        <v>1</v>
      </c>
      <c r="J2065" s="244" t="s">
        <v>873</v>
      </c>
      <c r="K2065" s="244">
        <v>0.5</v>
      </c>
      <c r="L2065" s="244">
        <v>0.9</v>
      </c>
      <c r="M2065" s="244" t="s">
        <v>89</v>
      </c>
      <c r="N2065" s="244">
        <f t="shared" si="42"/>
        <v>0.45</v>
      </c>
      <c r="R2065" s="301"/>
      <c r="S2065" s="301"/>
      <c r="T2065" s="301"/>
      <c r="U2065" s="301"/>
      <c r="V2065" s="301"/>
      <c r="W2065" s="301"/>
      <c r="X2065" s="301"/>
      <c r="Y2065" s="301"/>
      <c r="Z2065" s="301"/>
      <c r="AA2065" s="301"/>
      <c r="AB2065" s="301"/>
      <c r="AC2065" s="301"/>
      <c r="AD2065" s="301"/>
      <c r="AE2065" s="301"/>
      <c r="AF2065" s="301"/>
      <c r="AG2065" s="301"/>
      <c r="AH2065" s="301"/>
      <c r="AI2065" s="301"/>
    </row>
    <row r="2066" spans="1:35" ht="20.100000000000001" hidden="1" customHeight="1" x14ac:dyDescent="0.2">
      <c r="A2066" s="240">
        <v>1164</v>
      </c>
      <c r="B2066" s="309" t="s">
        <v>403</v>
      </c>
      <c r="C2066" s="310" t="s">
        <v>426</v>
      </c>
      <c r="D2066" s="310" t="s">
        <v>438</v>
      </c>
      <c r="E2066" s="309">
        <v>617978.4487078914</v>
      </c>
      <c r="F2066" s="310" t="s">
        <v>879</v>
      </c>
      <c r="G2066" s="244" t="s">
        <v>917</v>
      </c>
      <c r="H2066" s="244" t="s">
        <v>429</v>
      </c>
      <c r="I2066" s="288">
        <v>1</v>
      </c>
      <c r="J2066" s="244" t="s">
        <v>873</v>
      </c>
      <c r="K2066" s="244" t="s">
        <v>89</v>
      </c>
      <c r="L2066" s="244" t="s">
        <v>89</v>
      </c>
      <c r="M2066" s="244">
        <v>1</v>
      </c>
      <c r="N2066" s="244">
        <f t="shared" si="42"/>
        <v>0.78539816339744828</v>
      </c>
      <c r="R2066" s="301"/>
      <c r="S2066" s="301"/>
      <c r="T2066" s="301"/>
      <c r="U2066" s="301"/>
      <c r="V2066" s="301"/>
      <c r="W2066" s="301"/>
      <c r="X2066" s="301"/>
      <c r="Y2066" s="301"/>
      <c r="Z2066" s="301"/>
      <c r="AA2066" s="301"/>
      <c r="AB2066" s="301"/>
      <c r="AC2066" s="301"/>
      <c r="AD2066" s="301"/>
      <c r="AE2066" s="301"/>
      <c r="AF2066" s="301"/>
      <c r="AG2066" s="301"/>
      <c r="AH2066" s="301"/>
      <c r="AI2066" s="301"/>
    </row>
    <row r="2067" spans="1:35" ht="20.100000000000001" hidden="1" customHeight="1" x14ac:dyDescent="0.2">
      <c r="A2067" s="240">
        <v>1165</v>
      </c>
      <c r="B2067" s="309" t="s">
        <v>403</v>
      </c>
      <c r="C2067" s="310" t="s">
        <v>426</v>
      </c>
      <c r="D2067" s="310" t="s">
        <v>438</v>
      </c>
      <c r="E2067" s="309">
        <v>617932.47348099854</v>
      </c>
      <c r="F2067" s="310" t="s">
        <v>894</v>
      </c>
      <c r="G2067" s="244" t="s">
        <v>925</v>
      </c>
      <c r="H2067" s="244" t="s">
        <v>429</v>
      </c>
      <c r="I2067" s="288">
        <v>2</v>
      </c>
      <c r="J2067" s="244" t="s">
        <v>873</v>
      </c>
      <c r="K2067" s="244">
        <v>3</v>
      </c>
      <c r="L2067" s="244">
        <v>1.5</v>
      </c>
      <c r="M2067" s="244" t="s">
        <v>89</v>
      </c>
      <c r="N2067" s="244">
        <f t="shared" si="42"/>
        <v>4.5</v>
      </c>
      <c r="R2067" s="301"/>
      <c r="S2067" s="301"/>
      <c r="T2067" s="301"/>
      <c r="U2067" s="301"/>
      <c r="V2067" s="301"/>
      <c r="W2067" s="301"/>
      <c r="X2067" s="301"/>
      <c r="Y2067" s="301"/>
      <c r="Z2067" s="301"/>
      <c r="AA2067" s="301"/>
      <c r="AB2067" s="301"/>
      <c r="AC2067" s="301"/>
      <c r="AD2067" s="301"/>
      <c r="AE2067" s="301"/>
      <c r="AF2067" s="301"/>
      <c r="AG2067" s="301"/>
      <c r="AH2067" s="301"/>
      <c r="AI2067" s="301"/>
    </row>
    <row r="2068" spans="1:35" ht="20.100000000000001" hidden="1" customHeight="1" x14ac:dyDescent="0.2">
      <c r="A2068" s="240">
        <v>1166</v>
      </c>
      <c r="B2068" s="309" t="s">
        <v>403</v>
      </c>
      <c r="C2068" s="310" t="s">
        <v>426</v>
      </c>
      <c r="D2068" s="310" t="s">
        <v>438</v>
      </c>
      <c r="E2068" s="309">
        <v>617569.65568471828</v>
      </c>
      <c r="F2068" s="310" t="s">
        <v>871</v>
      </c>
      <c r="G2068" s="244" t="s">
        <v>924</v>
      </c>
      <c r="H2068" s="244" t="s">
        <v>429</v>
      </c>
      <c r="I2068" s="288">
        <v>1</v>
      </c>
      <c r="J2068" s="244" t="s">
        <v>873</v>
      </c>
      <c r="K2068" s="244">
        <v>1</v>
      </c>
      <c r="L2068" s="244">
        <v>1</v>
      </c>
      <c r="M2068" s="244" t="s">
        <v>89</v>
      </c>
      <c r="N2068" s="244">
        <f t="shared" si="42"/>
        <v>1</v>
      </c>
      <c r="R2068" s="301"/>
      <c r="S2068" s="301"/>
      <c r="T2068" s="301"/>
      <c r="U2068" s="301"/>
      <c r="V2068" s="301"/>
      <c r="W2068" s="301"/>
      <c r="X2068" s="301"/>
      <c r="Y2068" s="301"/>
      <c r="Z2068" s="301"/>
      <c r="AA2068" s="301"/>
      <c r="AB2068" s="301"/>
      <c r="AC2068" s="301"/>
      <c r="AD2068" s="301"/>
      <c r="AE2068" s="301"/>
      <c r="AF2068" s="301"/>
      <c r="AG2068" s="301"/>
      <c r="AH2068" s="301"/>
      <c r="AI2068" s="301"/>
    </row>
    <row r="2069" spans="1:35" ht="20.100000000000001" hidden="1" customHeight="1" x14ac:dyDescent="0.2">
      <c r="A2069" s="240">
        <v>1167</v>
      </c>
      <c r="B2069" s="309" t="s">
        <v>403</v>
      </c>
      <c r="C2069" s="310" t="s">
        <v>426</v>
      </c>
      <c r="D2069" s="310" t="s">
        <v>438</v>
      </c>
      <c r="E2069" s="309">
        <v>616876.03981728735</v>
      </c>
      <c r="F2069" s="310" t="s">
        <v>879</v>
      </c>
      <c r="G2069" s="244" t="s">
        <v>917</v>
      </c>
      <c r="H2069" s="244" t="s">
        <v>429</v>
      </c>
      <c r="I2069" s="288">
        <v>1</v>
      </c>
      <c r="J2069" s="244" t="s">
        <v>873</v>
      </c>
      <c r="K2069" s="244" t="s">
        <v>89</v>
      </c>
      <c r="L2069" s="244" t="s">
        <v>89</v>
      </c>
      <c r="M2069" s="244">
        <v>1</v>
      </c>
      <c r="N2069" s="244">
        <f t="shared" si="42"/>
        <v>0.78539816339744828</v>
      </c>
      <c r="R2069" s="301"/>
      <c r="S2069" s="301"/>
      <c r="T2069" s="301"/>
      <c r="U2069" s="301"/>
      <c r="V2069" s="301"/>
      <c r="W2069" s="301"/>
      <c r="X2069" s="301"/>
      <c r="Y2069" s="301"/>
      <c r="Z2069" s="301"/>
      <c r="AA2069" s="301"/>
      <c r="AB2069" s="301"/>
      <c r="AC2069" s="301"/>
      <c r="AD2069" s="301"/>
      <c r="AE2069" s="301"/>
      <c r="AF2069" s="301"/>
      <c r="AG2069" s="301"/>
      <c r="AH2069" s="301"/>
      <c r="AI2069" s="301"/>
    </row>
    <row r="2070" spans="1:35" ht="20.100000000000001" hidden="1" customHeight="1" x14ac:dyDescent="0.2">
      <c r="A2070" s="240">
        <v>1168</v>
      </c>
      <c r="B2070" s="309" t="s">
        <v>403</v>
      </c>
      <c r="C2070" s="310" t="s">
        <v>426</v>
      </c>
      <c r="D2070" s="310" t="s">
        <v>438</v>
      </c>
      <c r="E2070" s="309">
        <v>616801.28591330827</v>
      </c>
      <c r="F2070" s="310" t="s">
        <v>897</v>
      </c>
      <c r="G2070" s="244" t="s">
        <v>961</v>
      </c>
      <c r="H2070" s="244" t="s">
        <v>429</v>
      </c>
      <c r="I2070" s="288">
        <v>2</v>
      </c>
      <c r="J2070" s="244" t="s">
        <v>873</v>
      </c>
      <c r="K2070" s="244">
        <v>2.5</v>
      </c>
      <c r="L2070" s="244">
        <v>2</v>
      </c>
      <c r="M2070" s="244" t="s">
        <v>89</v>
      </c>
      <c r="N2070" s="244">
        <f t="shared" si="42"/>
        <v>5</v>
      </c>
      <c r="R2070" s="301"/>
      <c r="S2070" s="301"/>
      <c r="T2070" s="301"/>
      <c r="U2070" s="301"/>
      <c r="V2070" s="301"/>
      <c r="W2070" s="301"/>
      <c r="X2070" s="301"/>
      <c r="Y2070" s="301"/>
      <c r="Z2070" s="301"/>
      <c r="AA2070" s="301"/>
      <c r="AB2070" s="301"/>
      <c r="AC2070" s="301"/>
      <c r="AD2070" s="301"/>
      <c r="AE2070" s="301"/>
      <c r="AF2070" s="301"/>
      <c r="AG2070" s="301"/>
      <c r="AH2070" s="301"/>
      <c r="AI2070" s="301"/>
    </row>
    <row r="2071" spans="1:35" ht="20.100000000000001" hidden="1" customHeight="1" x14ac:dyDescent="0.2">
      <c r="A2071" s="240">
        <v>1169</v>
      </c>
      <c r="B2071" s="309" t="s">
        <v>403</v>
      </c>
      <c r="C2071" s="310" t="s">
        <v>426</v>
      </c>
      <c r="D2071" s="310" t="s">
        <v>438</v>
      </c>
      <c r="E2071" s="309">
        <v>616731.9336080408</v>
      </c>
      <c r="F2071" s="310" t="s">
        <v>879</v>
      </c>
      <c r="G2071" s="244" t="s">
        <v>1003</v>
      </c>
      <c r="H2071" s="244" t="s">
        <v>429</v>
      </c>
      <c r="I2071" s="288">
        <v>1</v>
      </c>
      <c r="J2071" s="244" t="s">
        <v>882</v>
      </c>
      <c r="K2071" s="244" t="s">
        <v>89</v>
      </c>
      <c r="L2071" s="244" t="s">
        <v>89</v>
      </c>
      <c r="M2071" s="244">
        <v>1</v>
      </c>
      <c r="N2071" s="244">
        <f t="shared" si="42"/>
        <v>0.78539816339744828</v>
      </c>
      <c r="R2071" s="301"/>
      <c r="S2071" s="301"/>
      <c r="T2071" s="301"/>
      <c r="U2071" s="301"/>
      <c r="V2071" s="301"/>
      <c r="W2071" s="301"/>
      <c r="X2071" s="301"/>
      <c r="Y2071" s="301"/>
      <c r="Z2071" s="301"/>
      <c r="AA2071" s="301"/>
      <c r="AB2071" s="301"/>
      <c r="AC2071" s="301"/>
      <c r="AD2071" s="301"/>
      <c r="AE2071" s="301"/>
      <c r="AF2071" s="301"/>
      <c r="AG2071" s="301"/>
      <c r="AH2071" s="301"/>
      <c r="AI2071" s="301"/>
    </row>
    <row r="2072" spans="1:35" ht="20.100000000000001" hidden="1" customHeight="1" x14ac:dyDescent="0.2">
      <c r="A2072" s="240">
        <v>1170</v>
      </c>
      <c r="B2072" s="309" t="s">
        <v>403</v>
      </c>
      <c r="C2072" s="310" t="s">
        <v>426</v>
      </c>
      <c r="D2072" s="310" t="s">
        <v>438</v>
      </c>
      <c r="E2072" s="309">
        <v>616691.91935694881</v>
      </c>
      <c r="F2072" s="310" t="s">
        <v>879</v>
      </c>
      <c r="G2072" s="244" t="s">
        <v>899</v>
      </c>
      <c r="H2072" s="244" t="s">
        <v>429</v>
      </c>
      <c r="I2072" s="288">
        <v>1</v>
      </c>
      <c r="J2072" s="244" t="s">
        <v>873</v>
      </c>
      <c r="K2072" s="244" t="s">
        <v>89</v>
      </c>
      <c r="L2072" s="244" t="s">
        <v>89</v>
      </c>
      <c r="M2072" s="244">
        <v>1</v>
      </c>
      <c r="N2072" s="244">
        <f t="shared" si="42"/>
        <v>0.78539816339744828</v>
      </c>
      <c r="R2072" s="301"/>
      <c r="S2072" s="301"/>
      <c r="T2072" s="301"/>
      <c r="U2072" s="301"/>
      <c r="V2072" s="301"/>
      <c r="W2072" s="301"/>
      <c r="X2072" s="301"/>
      <c r="Y2072" s="301"/>
      <c r="Z2072" s="301"/>
      <c r="AA2072" s="301"/>
      <c r="AB2072" s="301"/>
      <c r="AC2072" s="301"/>
      <c r="AD2072" s="301"/>
      <c r="AE2072" s="301"/>
      <c r="AF2072" s="301"/>
      <c r="AG2072" s="301"/>
      <c r="AH2072" s="301"/>
      <c r="AI2072" s="301"/>
    </row>
    <row r="2073" spans="1:35" ht="20.100000000000001" hidden="1" customHeight="1" x14ac:dyDescent="0.2">
      <c r="A2073" s="240">
        <v>1171</v>
      </c>
      <c r="B2073" s="309" t="s">
        <v>403</v>
      </c>
      <c r="C2073" s="310" t="s">
        <v>426</v>
      </c>
      <c r="D2073" s="310" t="s">
        <v>438</v>
      </c>
      <c r="E2073" s="309">
        <v>616638.45543370058</v>
      </c>
      <c r="F2073" s="242" t="s">
        <v>886</v>
      </c>
      <c r="G2073" s="244" t="s">
        <v>985</v>
      </c>
      <c r="H2073" s="244" t="s">
        <v>429</v>
      </c>
      <c r="I2073" s="288">
        <v>2</v>
      </c>
      <c r="J2073" s="244" t="s">
        <v>873</v>
      </c>
      <c r="K2073" s="244">
        <v>1.2</v>
      </c>
      <c r="L2073" s="244">
        <v>3</v>
      </c>
      <c r="M2073" s="244" t="s">
        <v>89</v>
      </c>
      <c r="N2073" s="244">
        <f t="shared" si="42"/>
        <v>3.5999999999999996</v>
      </c>
      <c r="R2073" s="301"/>
      <c r="S2073" s="301"/>
      <c r="T2073" s="301"/>
      <c r="U2073" s="301"/>
      <c r="V2073" s="301"/>
      <c r="W2073" s="301"/>
      <c r="X2073" s="301"/>
      <c r="Y2073" s="301"/>
      <c r="Z2073" s="301"/>
      <c r="AA2073" s="301"/>
      <c r="AB2073" s="301"/>
      <c r="AC2073" s="301"/>
      <c r="AD2073" s="301"/>
      <c r="AE2073" s="301"/>
      <c r="AF2073" s="301"/>
      <c r="AG2073" s="301"/>
      <c r="AH2073" s="301"/>
      <c r="AI2073" s="301"/>
    </row>
    <row r="2074" spans="1:35" ht="20.100000000000001" hidden="1" customHeight="1" x14ac:dyDescent="0.2">
      <c r="A2074" s="240">
        <v>1172</v>
      </c>
      <c r="B2074" s="309" t="s">
        <v>403</v>
      </c>
      <c r="C2074" s="310" t="s">
        <v>426</v>
      </c>
      <c r="D2074" s="310" t="s">
        <v>438</v>
      </c>
      <c r="E2074" s="309">
        <v>616638.45543370058</v>
      </c>
      <c r="F2074" s="310" t="s">
        <v>883</v>
      </c>
      <c r="G2074" s="244" t="s">
        <v>901</v>
      </c>
      <c r="H2074" s="244" t="s">
        <v>429</v>
      </c>
      <c r="I2074" s="288">
        <v>2</v>
      </c>
      <c r="J2074" s="244" t="s">
        <v>873</v>
      </c>
      <c r="K2074" s="244">
        <v>1.2</v>
      </c>
      <c r="L2074" s="244">
        <v>3</v>
      </c>
      <c r="M2074" s="244" t="s">
        <v>89</v>
      </c>
      <c r="N2074" s="244">
        <f t="shared" si="42"/>
        <v>3.5999999999999996</v>
      </c>
      <c r="R2074" s="301"/>
      <c r="S2074" s="301"/>
      <c r="T2074" s="301"/>
      <c r="U2074" s="301"/>
      <c r="V2074" s="301"/>
      <c r="W2074" s="301"/>
      <c r="X2074" s="301"/>
      <c r="Y2074" s="301"/>
      <c r="Z2074" s="301"/>
      <c r="AA2074" s="301"/>
      <c r="AB2074" s="301"/>
      <c r="AC2074" s="301"/>
      <c r="AD2074" s="301"/>
      <c r="AE2074" s="301"/>
      <c r="AF2074" s="301"/>
      <c r="AG2074" s="301"/>
      <c r="AH2074" s="301"/>
      <c r="AI2074" s="301"/>
    </row>
    <row r="2075" spans="1:35" ht="20.100000000000001" hidden="1" customHeight="1" x14ac:dyDescent="0.2">
      <c r="A2075" s="240">
        <v>1173</v>
      </c>
      <c r="B2075" s="309" t="s">
        <v>403</v>
      </c>
      <c r="C2075" s="310" t="s">
        <v>426</v>
      </c>
      <c r="D2075" s="310" t="s">
        <v>438</v>
      </c>
      <c r="E2075" s="309">
        <v>616598.08479275787</v>
      </c>
      <c r="F2075" s="310" t="s">
        <v>879</v>
      </c>
      <c r="G2075" s="244" t="s">
        <v>983</v>
      </c>
      <c r="H2075" s="244" t="s">
        <v>429</v>
      </c>
      <c r="I2075" s="288">
        <v>1</v>
      </c>
      <c r="J2075" s="244" t="s">
        <v>873</v>
      </c>
      <c r="K2075" s="244" t="s">
        <v>89</v>
      </c>
      <c r="L2075" s="244" t="s">
        <v>89</v>
      </c>
      <c r="M2075" s="244">
        <v>1</v>
      </c>
      <c r="N2075" s="244">
        <f t="shared" si="42"/>
        <v>0.78539816339744828</v>
      </c>
      <c r="R2075" s="301"/>
      <c r="S2075" s="301"/>
      <c r="T2075" s="301"/>
      <c r="U2075" s="301"/>
      <c r="V2075" s="301"/>
      <c r="W2075" s="301"/>
      <c r="X2075" s="301"/>
      <c r="Y2075" s="301"/>
      <c r="Z2075" s="301"/>
      <c r="AA2075" s="301"/>
      <c r="AB2075" s="301"/>
      <c r="AC2075" s="301"/>
      <c r="AD2075" s="301"/>
      <c r="AE2075" s="301"/>
      <c r="AF2075" s="301"/>
      <c r="AG2075" s="301"/>
      <c r="AH2075" s="301"/>
      <c r="AI2075" s="301"/>
    </row>
    <row r="2076" spans="1:35" ht="20.100000000000001" hidden="1" customHeight="1" x14ac:dyDescent="0.2">
      <c r="A2076" s="240">
        <v>1174</v>
      </c>
      <c r="B2076" s="309" t="s">
        <v>403</v>
      </c>
      <c r="C2076" s="310" t="s">
        <v>426</v>
      </c>
      <c r="D2076" s="310" t="s">
        <v>438</v>
      </c>
      <c r="E2076" s="309">
        <v>616535.49170031061</v>
      </c>
      <c r="F2076" s="310" t="s">
        <v>883</v>
      </c>
      <c r="G2076" s="244" t="s">
        <v>901</v>
      </c>
      <c r="H2076" s="244" t="s">
        <v>429</v>
      </c>
      <c r="I2076" s="288">
        <v>1</v>
      </c>
      <c r="J2076" s="244" t="s">
        <v>873</v>
      </c>
      <c r="K2076" s="244">
        <v>3</v>
      </c>
      <c r="L2076" s="244">
        <v>33</v>
      </c>
      <c r="M2076" s="244" t="s">
        <v>89</v>
      </c>
      <c r="N2076" s="244">
        <f t="shared" si="42"/>
        <v>99</v>
      </c>
      <c r="R2076" s="301"/>
      <c r="S2076" s="301"/>
      <c r="T2076" s="301"/>
      <c r="U2076" s="301"/>
      <c r="V2076" s="301"/>
      <c r="W2076" s="301"/>
      <c r="X2076" s="301"/>
      <c r="Y2076" s="301"/>
      <c r="Z2076" s="301"/>
      <c r="AA2076" s="301"/>
      <c r="AB2076" s="301"/>
      <c r="AC2076" s="301"/>
      <c r="AD2076" s="301"/>
      <c r="AE2076" s="301"/>
      <c r="AF2076" s="301"/>
      <c r="AG2076" s="301"/>
      <c r="AH2076" s="301"/>
      <c r="AI2076" s="301"/>
    </row>
    <row r="2077" spans="1:35" ht="20.100000000000001" hidden="1" customHeight="1" x14ac:dyDescent="0.2">
      <c r="A2077" s="240">
        <v>1175</v>
      </c>
      <c r="B2077" s="309" t="s">
        <v>403</v>
      </c>
      <c r="C2077" s="310" t="s">
        <v>426</v>
      </c>
      <c r="D2077" s="310" t="s">
        <v>438</v>
      </c>
      <c r="E2077" s="309">
        <v>616535.49170031061</v>
      </c>
      <c r="F2077" s="310" t="s">
        <v>897</v>
      </c>
      <c r="G2077" s="244" t="s">
        <v>961</v>
      </c>
      <c r="H2077" s="244" t="s">
        <v>429</v>
      </c>
      <c r="I2077" s="288">
        <v>2</v>
      </c>
      <c r="J2077" s="244" t="s">
        <v>873</v>
      </c>
      <c r="K2077" s="244">
        <v>3</v>
      </c>
      <c r="L2077" s="244">
        <v>3</v>
      </c>
      <c r="M2077" s="244" t="s">
        <v>89</v>
      </c>
      <c r="N2077" s="244">
        <f t="shared" si="42"/>
        <v>9</v>
      </c>
      <c r="R2077" s="301"/>
      <c r="S2077" s="301"/>
      <c r="T2077" s="301"/>
      <c r="U2077" s="301"/>
      <c r="V2077" s="301"/>
      <c r="W2077" s="301"/>
      <c r="X2077" s="301"/>
      <c r="Y2077" s="301"/>
      <c r="Z2077" s="301"/>
      <c r="AA2077" s="301"/>
      <c r="AB2077" s="301"/>
      <c r="AC2077" s="301"/>
      <c r="AD2077" s="301"/>
      <c r="AE2077" s="301"/>
      <c r="AF2077" s="301"/>
      <c r="AG2077" s="301"/>
      <c r="AH2077" s="301"/>
      <c r="AI2077" s="301"/>
    </row>
    <row r="2078" spans="1:35" ht="20.100000000000001" hidden="1" customHeight="1" x14ac:dyDescent="0.2">
      <c r="A2078" s="240">
        <v>1176</v>
      </c>
      <c r="B2078" s="309" t="s">
        <v>403</v>
      </c>
      <c r="C2078" s="310" t="s">
        <v>426</v>
      </c>
      <c r="D2078" s="310" t="s">
        <v>438</v>
      </c>
      <c r="E2078" s="309">
        <v>616500.58086935012</v>
      </c>
      <c r="F2078" s="310" t="s">
        <v>894</v>
      </c>
      <c r="G2078" s="244" t="s">
        <v>925</v>
      </c>
      <c r="H2078" s="244" t="s">
        <v>429</v>
      </c>
      <c r="I2078" s="288">
        <v>2</v>
      </c>
      <c r="J2078" s="244" t="s">
        <v>873</v>
      </c>
      <c r="K2078" s="244">
        <v>3</v>
      </c>
      <c r="L2078" s="244">
        <v>1.5</v>
      </c>
      <c r="M2078" s="244" t="s">
        <v>89</v>
      </c>
      <c r="N2078" s="244">
        <f t="shared" si="42"/>
        <v>4.5</v>
      </c>
      <c r="R2078" s="301"/>
      <c r="S2078" s="301"/>
      <c r="T2078" s="301"/>
      <c r="U2078" s="301"/>
      <c r="V2078" s="301"/>
      <c r="W2078" s="301"/>
      <c r="X2078" s="301"/>
      <c r="Y2078" s="301"/>
      <c r="Z2078" s="301"/>
      <c r="AA2078" s="301"/>
      <c r="AB2078" s="301"/>
      <c r="AC2078" s="301"/>
      <c r="AD2078" s="301"/>
      <c r="AE2078" s="301"/>
      <c r="AF2078" s="301"/>
      <c r="AG2078" s="301"/>
      <c r="AH2078" s="301"/>
      <c r="AI2078" s="301"/>
    </row>
    <row r="2079" spans="1:35" ht="20.100000000000001" hidden="1" customHeight="1" x14ac:dyDescent="0.2">
      <c r="A2079" s="240">
        <v>1177</v>
      </c>
      <c r="B2079" s="309" t="s">
        <v>403</v>
      </c>
      <c r="C2079" s="310" t="s">
        <v>426</v>
      </c>
      <c r="D2079" s="310" t="s">
        <v>438</v>
      </c>
      <c r="E2079" s="309">
        <v>616384.53514384315</v>
      </c>
      <c r="F2079" s="310" t="s">
        <v>888</v>
      </c>
      <c r="G2079" s="244" t="s">
        <v>926</v>
      </c>
      <c r="H2079" s="244" t="s">
        <v>429</v>
      </c>
      <c r="I2079" s="288">
        <v>1</v>
      </c>
      <c r="J2079" s="244" t="s">
        <v>873</v>
      </c>
      <c r="K2079" s="244">
        <v>0.5</v>
      </c>
      <c r="L2079" s="244">
        <v>0.9</v>
      </c>
      <c r="M2079" s="244" t="s">
        <v>89</v>
      </c>
      <c r="N2079" s="244">
        <f t="shared" si="42"/>
        <v>0.45</v>
      </c>
      <c r="R2079" s="301"/>
      <c r="S2079" s="301"/>
      <c r="T2079" s="301"/>
      <c r="U2079" s="301"/>
      <c r="V2079" s="301"/>
      <c r="W2079" s="301"/>
      <c r="X2079" s="301"/>
      <c r="Y2079" s="301"/>
      <c r="Z2079" s="301"/>
      <c r="AA2079" s="301"/>
      <c r="AB2079" s="301"/>
      <c r="AC2079" s="301"/>
      <c r="AD2079" s="301"/>
      <c r="AE2079" s="301"/>
      <c r="AF2079" s="301"/>
      <c r="AG2079" s="301"/>
      <c r="AH2079" s="301"/>
      <c r="AI2079" s="301"/>
    </row>
    <row r="2080" spans="1:35" ht="20.100000000000001" hidden="1" customHeight="1" x14ac:dyDescent="0.2">
      <c r="A2080" s="240">
        <v>1178</v>
      </c>
      <c r="B2080" s="309" t="s">
        <v>403</v>
      </c>
      <c r="C2080" s="310" t="s">
        <v>426</v>
      </c>
      <c r="D2080" s="310" t="s">
        <v>438</v>
      </c>
      <c r="E2080" s="309">
        <v>616166.43778633792</v>
      </c>
      <c r="F2080" s="310" t="s">
        <v>871</v>
      </c>
      <c r="G2080" s="244" t="s">
        <v>960</v>
      </c>
      <c r="H2080" s="244" t="s">
        <v>429</v>
      </c>
      <c r="I2080" s="288">
        <v>1</v>
      </c>
      <c r="J2080" s="244" t="s">
        <v>873</v>
      </c>
      <c r="K2080" s="244">
        <v>1</v>
      </c>
      <c r="L2080" s="244">
        <v>1</v>
      </c>
      <c r="M2080" s="244" t="s">
        <v>89</v>
      </c>
      <c r="N2080" s="244">
        <f t="shared" si="42"/>
        <v>1</v>
      </c>
      <c r="R2080" s="301"/>
      <c r="S2080" s="301"/>
      <c r="T2080" s="301"/>
      <c r="U2080" s="301"/>
      <c r="V2080" s="301"/>
      <c r="W2080" s="301"/>
      <c r="X2080" s="301"/>
      <c r="Y2080" s="301"/>
      <c r="Z2080" s="301"/>
      <c r="AA2080" s="301"/>
      <c r="AB2080" s="301"/>
      <c r="AC2080" s="301"/>
      <c r="AD2080" s="301"/>
      <c r="AE2080" s="301"/>
      <c r="AF2080" s="301"/>
      <c r="AG2080" s="301"/>
      <c r="AH2080" s="301"/>
      <c r="AI2080" s="301"/>
    </row>
    <row r="2081" spans="1:35" ht="20.100000000000001" hidden="1" customHeight="1" x14ac:dyDescent="0.2">
      <c r="A2081" s="240">
        <v>1179</v>
      </c>
      <c r="B2081" s="309" t="s">
        <v>403</v>
      </c>
      <c r="C2081" s="310" t="s">
        <v>426</v>
      </c>
      <c r="D2081" s="310" t="s">
        <v>438</v>
      </c>
      <c r="E2081" s="309">
        <v>615720.99483486079</v>
      </c>
      <c r="F2081" s="310" t="s">
        <v>897</v>
      </c>
      <c r="G2081" s="244" t="s">
        <v>920</v>
      </c>
      <c r="H2081" s="244" t="s">
        <v>429</v>
      </c>
      <c r="I2081" s="288">
        <v>2</v>
      </c>
      <c r="J2081" s="244" t="s">
        <v>873</v>
      </c>
      <c r="K2081" s="244">
        <v>4</v>
      </c>
      <c r="L2081" s="244">
        <v>2</v>
      </c>
      <c r="M2081" s="244" t="s">
        <v>89</v>
      </c>
      <c r="N2081" s="244">
        <f t="shared" si="42"/>
        <v>8</v>
      </c>
      <c r="R2081" s="301"/>
      <c r="S2081" s="301"/>
      <c r="T2081" s="301"/>
      <c r="U2081" s="301"/>
      <c r="V2081" s="301"/>
      <c r="W2081" s="301"/>
      <c r="X2081" s="301"/>
      <c r="Y2081" s="301"/>
      <c r="Z2081" s="301"/>
      <c r="AA2081" s="301"/>
      <c r="AB2081" s="301"/>
      <c r="AC2081" s="301"/>
      <c r="AD2081" s="301"/>
      <c r="AE2081" s="301"/>
      <c r="AF2081" s="301"/>
      <c r="AG2081" s="301"/>
      <c r="AH2081" s="301"/>
      <c r="AI2081" s="301"/>
    </row>
    <row r="2082" spans="1:35" ht="20.100000000000001" hidden="1" customHeight="1" x14ac:dyDescent="0.2">
      <c r="A2082" s="240">
        <v>1180</v>
      </c>
      <c r="B2082" s="309" t="s">
        <v>403</v>
      </c>
      <c r="C2082" s="310" t="s">
        <v>432</v>
      </c>
      <c r="D2082" s="310" t="s">
        <v>438</v>
      </c>
      <c r="E2082" s="309">
        <v>615697.36468973546</v>
      </c>
      <c r="F2082" s="310" t="s">
        <v>897</v>
      </c>
      <c r="G2082" s="244" t="s">
        <v>931</v>
      </c>
      <c r="H2082" s="244" t="s">
        <v>429</v>
      </c>
      <c r="I2082" s="288">
        <v>2</v>
      </c>
      <c r="J2082" s="244" t="s">
        <v>873</v>
      </c>
      <c r="K2082" s="244">
        <v>3</v>
      </c>
      <c r="L2082" s="244">
        <v>2.5</v>
      </c>
      <c r="M2082" s="244" t="s">
        <v>89</v>
      </c>
      <c r="N2082" s="244">
        <f t="shared" si="42"/>
        <v>7.5</v>
      </c>
      <c r="R2082" s="301"/>
      <c r="S2082" s="301"/>
      <c r="T2082" s="301"/>
      <c r="U2082" s="301"/>
      <c r="V2082" s="301"/>
      <c r="W2082" s="301"/>
      <c r="X2082" s="301"/>
      <c r="Y2082" s="301"/>
      <c r="Z2082" s="301"/>
      <c r="AA2082" s="301"/>
      <c r="AB2082" s="301"/>
      <c r="AC2082" s="301"/>
      <c r="AD2082" s="301"/>
      <c r="AE2082" s="301"/>
      <c r="AF2082" s="301"/>
      <c r="AG2082" s="301"/>
      <c r="AH2082" s="301"/>
      <c r="AI2082" s="301"/>
    </row>
    <row r="2083" spans="1:35" ht="20.100000000000001" hidden="1" customHeight="1" x14ac:dyDescent="0.2">
      <c r="A2083" s="240">
        <v>1181</v>
      </c>
      <c r="B2083" s="309" t="s">
        <v>403</v>
      </c>
      <c r="C2083" s="310" t="s">
        <v>432</v>
      </c>
      <c r="D2083" s="310" t="s">
        <v>438</v>
      </c>
      <c r="E2083" s="309">
        <v>615626.17904227669</v>
      </c>
      <c r="F2083" s="310" t="s">
        <v>892</v>
      </c>
      <c r="G2083" s="244" t="s">
        <v>982</v>
      </c>
      <c r="H2083" s="244" t="s">
        <v>429</v>
      </c>
      <c r="I2083" s="288">
        <v>2</v>
      </c>
      <c r="J2083" s="244" t="s">
        <v>873</v>
      </c>
      <c r="K2083" s="244">
        <v>2</v>
      </c>
      <c r="L2083" s="244">
        <v>0.5</v>
      </c>
      <c r="M2083" s="244" t="s">
        <v>89</v>
      </c>
      <c r="N2083" s="244">
        <f t="shared" si="42"/>
        <v>1</v>
      </c>
      <c r="R2083" s="301"/>
      <c r="S2083" s="301"/>
      <c r="T2083" s="301"/>
      <c r="U2083" s="301"/>
      <c r="V2083" s="301"/>
      <c r="W2083" s="301"/>
      <c r="X2083" s="301"/>
      <c r="Y2083" s="301"/>
      <c r="Z2083" s="301"/>
      <c r="AA2083" s="301"/>
      <c r="AB2083" s="301"/>
      <c r="AC2083" s="301"/>
      <c r="AD2083" s="301"/>
      <c r="AE2083" s="301"/>
      <c r="AF2083" s="301"/>
      <c r="AG2083" s="301"/>
      <c r="AH2083" s="301"/>
      <c r="AI2083" s="301"/>
    </row>
    <row r="2084" spans="1:35" ht="20.100000000000001" hidden="1" customHeight="1" x14ac:dyDescent="0.2">
      <c r="A2084" s="240">
        <v>1182</v>
      </c>
      <c r="B2084" s="309" t="s">
        <v>403</v>
      </c>
      <c r="C2084" s="310" t="s">
        <v>432</v>
      </c>
      <c r="D2084" s="310" t="s">
        <v>438</v>
      </c>
      <c r="E2084" s="309">
        <v>615458.78441180103</v>
      </c>
      <c r="F2084" s="310" t="s">
        <v>897</v>
      </c>
      <c r="G2084" s="244" t="s">
        <v>931</v>
      </c>
      <c r="H2084" s="244" t="s">
        <v>429</v>
      </c>
      <c r="I2084" s="288">
        <v>2</v>
      </c>
      <c r="J2084" s="244" t="s">
        <v>873</v>
      </c>
      <c r="K2084" s="244">
        <v>3</v>
      </c>
      <c r="L2084" s="244">
        <v>2.5</v>
      </c>
      <c r="M2084" s="244" t="s">
        <v>89</v>
      </c>
      <c r="N2084" s="244">
        <f t="shared" si="42"/>
        <v>7.5</v>
      </c>
      <c r="R2084" s="301"/>
      <c r="S2084" s="301"/>
      <c r="T2084" s="301"/>
      <c r="U2084" s="301"/>
      <c r="V2084" s="301"/>
      <c r="W2084" s="301"/>
      <c r="X2084" s="301"/>
      <c r="Y2084" s="301"/>
      <c r="Z2084" s="301"/>
      <c r="AA2084" s="301"/>
      <c r="AB2084" s="301"/>
      <c r="AC2084" s="301"/>
      <c r="AD2084" s="301"/>
      <c r="AE2084" s="301"/>
      <c r="AF2084" s="301"/>
      <c r="AG2084" s="301"/>
      <c r="AH2084" s="301"/>
      <c r="AI2084" s="301"/>
    </row>
    <row r="2085" spans="1:35" ht="20.100000000000001" hidden="1" customHeight="1" x14ac:dyDescent="0.2">
      <c r="A2085" s="240">
        <v>1183</v>
      </c>
      <c r="B2085" s="309" t="s">
        <v>403</v>
      </c>
      <c r="C2085" s="310" t="s">
        <v>432</v>
      </c>
      <c r="D2085" s="310" t="s">
        <v>438</v>
      </c>
      <c r="E2085" s="309">
        <v>615437.91451640043</v>
      </c>
      <c r="F2085" s="310" t="s">
        <v>895</v>
      </c>
      <c r="G2085" s="244" t="s">
        <v>994</v>
      </c>
      <c r="H2085" s="244" t="s">
        <v>429</v>
      </c>
      <c r="I2085" s="288">
        <v>1</v>
      </c>
      <c r="J2085" s="244" t="s">
        <v>906</v>
      </c>
      <c r="K2085" s="244">
        <v>2.5</v>
      </c>
      <c r="L2085" s="244">
        <v>1.5</v>
      </c>
      <c r="M2085" s="244" t="s">
        <v>89</v>
      </c>
      <c r="N2085" s="244">
        <f t="shared" si="42"/>
        <v>3.75</v>
      </c>
      <c r="R2085" s="301"/>
      <c r="S2085" s="301"/>
      <c r="T2085" s="301"/>
      <c r="U2085" s="301"/>
      <c r="V2085" s="301"/>
      <c r="W2085" s="301"/>
      <c r="X2085" s="301"/>
      <c r="Y2085" s="301"/>
      <c r="Z2085" s="301"/>
      <c r="AA2085" s="301"/>
      <c r="AB2085" s="301"/>
      <c r="AC2085" s="301"/>
      <c r="AD2085" s="301"/>
      <c r="AE2085" s="301"/>
      <c r="AF2085" s="301"/>
      <c r="AG2085" s="301"/>
      <c r="AH2085" s="301"/>
      <c r="AI2085" s="301"/>
    </row>
    <row r="2086" spans="1:35" ht="20.100000000000001" hidden="1" customHeight="1" x14ac:dyDescent="0.2">
      <c r="A2086" s="240">
        <v>1184</v>
      </c>
      <c r="B2086" s="309" t="s">
        <v>403</v>
      </c>
      <c r="C2086" s="310" t="s">
        <v>426</v>
      </c>
      <c r="D2086" s="310" t="s">
        <v>438</v>
      </c>
      <c r="E2086" s="309">
        <v>615406.27606563771</v>
      </c>
      <c r="F2086" s="310" t="s">
        <v>871</v>
      </c>
      <c r="G2086" s="244" t="s">
        <v>1004</v>
      </c>
      <c r="H2086" s="244" t="s">
        <v>429</v>
      </c>
      <c r="I2086" s="288">
        <v>1</v>
      </c>
      <c r="J2086" s="244" t="s">
        <v>873</v>
      </c>
      <c r="K2086" s="244">
        <v>1</v>
      </c>
      <c r="L2086" s="244">
        <v>1</v>
      </c>
      <c r="M2086" s="244" t="s">
        <v>89</v>
      </c>
      <c r="N2086" s="244">
        <f t="shared" si="42"/>
        <v>1</v>
      </c>
      <c r="R2086" s="301"/>
      <c r="S2086" s="301"/>
      <c r="T2086" s="301"/>
      <c r="U2086" s="301"/>
      <c r="V2086" s="301"/>
      <c r="W2086" s="301"/>
      <c r="X2086" s="301"/>
      <c r="Y2086" s="301"/>
      <c r="Z2086" s="301"/>
      <c r="AA2086" s="301"/>
      <c r="AB2086" s="301"/>
      <c r="AC2086" s="301"/>
      <c r="AD2086" s="301"/>
      <c r="AE2086" s="301"/>
      <c r="AF2086" s="301"/>
      <c r="AG2086" s="301"/>
      <c r="AH2086" s="301"/>
      <c r="AI2086" s="301"/>
    </row>
    <row r="2087" spans="1:35" ht="20.100000000000001" hidden="1" customHeight="1" x14ac:dyDescent="0.2">
      <c r="A2087" s="240">
        <v>1185</v>
      </c>
      <c r="B2087" s="309" t="s">
        <v>403</v>
      </c>
      <c r="C2087" s="310" t="s">
        <v>432</v>
      </c>
      <c r="D2087" s="310" t="s">
        <v>438</v>
      </c>
      <c r="E2087" s="309">
        <v>615292.48324924475</v>
      </c>
      <c r="F2087" s="310" t="s">
        <v>879</v>
      </c>
      <c r="G2087" s="244" t="s">
        <v>940</v>
      </c>
      <c r="H2087" s="244" t="s">
        <v>429</v>
      </c>
      <c r="I2087" s="288">
        <v>1</v>
      </c>
      <c r="J2087" s="244" t="s">
        <v>873</v>
      </c>
      <c r="K2087" s="244" t="s">
        <v>89</v>
      </c>
      <c r="L2087" s="244" t="s">
        <v>89</v>
      </c>
      <c r="M2087" s="244">
        <v>1</v>
      </c>
      <c r="N2087" s="244">
        <f t="shared" si="42"/>
        <v>0.78539816339744828</v>
      </c>
      <c r="R2087" s="301"/>
      <c r="S2087" s="301"/>
      <c r="T2087" s="301"/>
      <c r="U2087" s="301"/>
      <c r="V2087" s="301"/>
      <c r="W2087" s="301"/>
      <c r="X2087" s="301"/>
      <c r="Y2087" s="301"/>
      <c r="Z2087" s="301"/>
      <c r="AA2087" s="301"/>
      <c r="AB2087" s="301"/>
      <c r="AC2087" s="301"/>
      <c r="AD2087" s="301"/>
      <c r="AE2087" s="301"/>
      <c r="AF2087" s="301"/>
      <c r="AG2087" s="301"/>
      <c r="AH2087" s="301"/>
      <c r="AI2087" s="301"/>
    </row>
    <row r="2088" spans="1:35" ht="20.100000000000001" hidden="1" customHeight="1" x14ac:dyDescent="0.2">
      <c r="A2088" s="240">
        <v>1186</v>
      </c>
      <c r="B2088" s="309" t="s">
        <v>403</v>
      </c>
      <c r="C2088" s="310" t="s">
        <v>432</v>
      </c>
      <c r="D2088" s="310" t="s">
        <v>438</v>
      </c>
      <c r="E2088" s="309">
        <v>615292.48324924475</v>
      </c>
      <c r="F2088" s="310" t="s">
        <v>889</v>
      </c>
      <c r="G2088" s="244" t="s">
        <v>921</v>
      </c>
      <c r="H2088" s="244" t="s">
        <v>429</v>
      </c>
      <c r="I2088" s="288">
        <v>1</v>
      </c>
      <c r="J2088" s="244" t="s">
        <v>873</v>
      </c>
      <c r="K2088" s="244">
        <v>0.3</v>
      </c>
      <c r="L2088" s="244">
        <v>0.9</v>
      </c>
      <c r="M2088" s="244" t="s">
        <v>89</v>
      </c>
      <c r="N2088" s="244">
        <f t="shared" si="42"/>
        <v>0.27</v>
      </c>
      <c r="R2088" s="301"/>
      <c r="S2088" s="301"/>
      <c r="T2088" s="301"/>
      <c r="U2088" s="301"/>
      <c r="V2088" s="301"/>
      <c r="W2088" s="301"/>
      <c r="X2088" s="301"/>
      <c r="Y2088" s="301"/>
      <c r="Z2088" s="301"/>
      <c r="AA2088" s="301"/>
      <c r="AB2088" s="301"/>
      <c r="AC2088" s="301"/>
      <c r="AD2088" s="301"/>
      <c r="AE2088" s="301"/>
      <c r="AF2088" s="301"/>
      <c r="AG2088" s="301"/>
      <c r="AH2088" s="301"/>
      <c r="AI2088" s="301"/>
    </row>
    <row r="2089" spans="1:35" ht="20.100000000000001" hidden="1" customHeight="1" x14ac:dyDescent="0.2">
      <c r="A2089" s="240">
        <v>1187</v>
      </c>
      <c r="B2089" s="309" t="s">
        <v>403</v>
      </c>
      <c r="C2089" s="310" t="s">
        <v>426</v>
      </c>
      <c r="D2089" s="310" t="s">
        <v>438</v>
      </c>
      <c r="E2089" s="309">
        <v>615228.0015651281</v>
      </c>
      <c r="F2089" s="310" t="s">
        <v>879</v>
      </c>
      <c r="G2089" s="244" t="s">
        <v>983</v>
      </c>
      <c r="H2089" s="244" t="s">
        <v>429</v>
      </c>
      <c r="I2089" s="288">
        <v>1</v>
      </c>
      <c r="J2089" s="244" t="s">
        <v>873</v>
      </c>
      <c r="K2089" s="244" t="s">
        <v>89</v>
      </c>
      <c r="L2089" s="244" t="s">
        <v>89</v>
      </c>
      <c r="M2089" s="244">
        <v>1</v>
      </c>
      <c r="N2089" s="244">
        <f t="shared" si="42"/>
        <v>0.78539816339744828</v>
      </c>
      <c r="R2089" s="301"/>
      <c r="S2089" s="301"/>
      <c r="T2089" s="301"/>
      <c r="U2089" s="301"/>
      <c r="V2089" s="301"/>
      <c r="W2089" s="301"/>
      <c r="X2089" s="301"/>
      <c r="Y2089" s="301"/>
      <c r="Z2089" s="301"/>
      <c r="AA2089" s="301"/>
      <c r="AB2089" s="301"/>
      <c r="AC2089" s="301"/>
      <c r="AD2089" s="301"/>
      <c r="AE2089" s="301"/>
      <c r="AF2089" s="301"/>
      <c r="AG2089" s="301"/>
      <c r="AH2089" s="301"/>
      <c r="AI2089" s="301"/>
    </row>
    <row r="2090" spans="1:35" ht="20.100000000000001" hidden="1" customHeight="1" x14ac:dyDescent="0.2">
      <c r="A2090" s="240">
        <v>1188</v>
      </c>
      <c r="B2090" s="309" t="s">
        <v>403</v>
      </c>
      <c r="C2090" s="310" t="s">
        <v>426</v>
      </c>
      <c r="D2090" s="310" t="s">
        <v>438</v>
      </c>
      <c r="E2090" s="309">
        <v>614999.81541756983</v>
      </c>
      <c r="F2090" s="310" t="s">
        <v>879</v>
      </c>
      <c r="G2090" s="244" t="s">
        <v>917</v>
      </c>
      <c r="H2090" s="244" t="s">
        <v>429</v>
      </c>
      <c r="I2090" s="288">
        <v>1</v>
      </c>
      <c r="J2090" s="244" t="s">
        <v>873</v>
      </c>
      <c r="K2090" s="244" t="s">
        <v>89</v>
      </c>
      <c r="L2090" s="244" t="s">
        <v>89</v>
      </c>
      <c r="M2090" s="244">
        <v>1</v>
      </c>
      <c r="N2090" s="244">
        <f t="shared" si="42"/>
        <v>0.78539816339744828</v>
      </c>
      <c r="R2090" s="301"/>
      <c r="S2090" s="301"/>
      <c r="T2090" s="301"/>
      <c r="U2090" s="301"/>
      <c r="V2090" s="301"/>
      <c r="W2090" s="301"/>
      <c r="X2090" s="301"/>
      <c r="Y2090" s="301"/>
      <c r="Z2090" s="301"/>
      <c r="AA2090" s="301"/>
      <c r="AB2090" s="301"/>
      <c r="AC2090" s="301"/>
      <c r="AD2090" s="301"/>
      <c r="AE2090" s="301"/>
      <c r="AF2090" s="301"/>
      <c r="AG2090" s="301"/>
      <c r="AH2090" s="301"/>
      <c r="AI2090" s="301"/>
    </row>
    <row r="2091" spans="1:35" ht="20.100000000000001" hidden="1" customHeight="1" x14ac:dyDescent="0.2">
      <c r="A2091" s="240">
        <v>1189</v>
      </c>
      <c r="B2091" s="309" t="s">
        <v>403</v>
      </c>
      <c r="C2091" s="310" t="s">
        <v>426</v>
      </c>
      <c r="D2091" s="310" t="s">
        <v>438</v>
      </c>
      <c r="E2091" s="309">
        <v>614975.957650956</v>
      </c>
      <c r="F2091" s="310" t="s">
        <v>897</v>
      </c>
      <c r="G2091" s="244" t="s">
        <v>931</v>
      </c>
      <c r="H2091" s="244" t="s">
        <v>429</v>
      </c>
      <c r="I2091" s="288">
        <v>2</v>
      </c>
      <c r="J2091" s="244" t="s">
        <v>873</v>
      </c>
      <c r="K2091" s="244">
        <v>3</v>
      </c>
      <c r="L2091" s="244">
        <v>2</v>
      </c>
      <c r="M2091" s="244" t="s">
        <v>89</v>
      </c>
      <c r="N2091" s="244">
        <f t="shared" si="42"/>
        <v>6</v>
      </c>
      <c r="R2091" s="301"/>
      <c r="S2091" s="301"/>
      <c r="T2091" s="301"/>
      <c r="U2091" s="301"/>
      <c r="V2091" s="301"/>
      <c r="W2091" s="301"/>
      <c r="X2091" s="301"/>
      <c r="Y2091" s="301"/>
      <c r="Z2091" s="301"/>
      <c r="AA2091" s="301"/>
      <c r="AB2091" s="301"/>
      <c r="AC2091" s="301"/>
      <c r="AD2091" s="301"/>
      <c r="AE2091" s="301"/>
      <c r="AF2091" s="301"/>
      <c r="AG2091" s="301"/>
      <c r="AH2091" s="301"/>
      <c r="AI2091" s="301"/>
    </row>
    <row r="2092" spans="1:35" ht="20.100000000000001" hidden="1" customHeight="1" x14ac:dyDescent="0.2">
      <c r="A2092" s="240">
        <v>1190</v>
      </c>
      <c r="B2092" s="309" t="s">
        <v>403</v>
      </c>
      <c r="C2092" s="310" t="s">
        <v>426</v>
      </c>
      <c r="D2092" s="310" t="s">
        <v>438</v>
      </c>
      <c r="E2092" s="309">
        <v>614806.67103140522</v>
      </c>
      <c r="F2092" s="310" t="s">
        <v>888</v>
      </c>
      <c r="G2092" s="244" t="s">
        <v>926</v>
      </c>
      <c r="H2092" s="244" t="s">
        <v>429</v>
      </c>
      <c r="I2092" s="288">
        <v>1</v>
      </c>
      <c r="J2092" s="244" t="s">
        <v>873</v>
      </c>
      <c r="K2092" s="244">
        <v>0.5</v>
      </c>
      <c r="L2092" s="244">
        <v>0.9</v>
      </c>
      <c r="M2092" s="244" t="s">
        <v>89</v>
      </c>
      <c r="N2092" s="244">
        <f t="shared" si="42"/>
        <v>0.45</v>
      </c>
      <c r="R2092" s="301"/>
      <c r="S2092" s="301"/>
      <c r="T2092" s="301"/>
      <c r="U2092" s="301"/>
      <c r="V2092" s="301"/>
      <c r="W2092" s="301"/>
      <c r="X2092" s="301"/>
      <c r="Y2092" s="301"/>
      <c r="Z2092" s="301"/>
      <c r="AA2092" s="301"/>
      <c r="AB2092" s="301"/>
      <c r="AC2092" s="301"/>
      <c r="AD2092" s="301"/>
      <c r="AE2092" s="301"/>
      <c r="AF2092" s="301"/>
      <c r="AG2092" s="301"/>
      <c r="AH2092" s="301"/>
      <c r="AI2092" s="301"/>
    </row>
    <row r="2093" spans="1:35" ht="20.100000000000001" hidden="1" customHeight="1" x14ac:dyDescent="0.2">
      <c r="A2093" s="240">
        <v>1191</v>
      </c>
      <c r="B2093" s="309" t="s">
        <v>403</v>
      </c>
      <c r="C2093" s="310" t="s">
        <v>426</v>
      </c>
      <c r="D2093" s="310" t="s">
        <v>438</v>
      </c>
      <c r="E2093" s="309">
        <v>614511.16633384617</v>
      </c>
      <c r="F2093" s="310" t="s">
        <v>879</v>
      </c>
      <c r="G2093" s="244" t="s">
        <v>984</v>
      </c>
      <c r="H2093" s="244" t="s">
        <v>429</v>
      </c>
      <c r="I2093" s="288">
        <v>1</v>
      </c>
      <c r="J2093" s="244" t="s">
        <v>873</v>
      </c>
      <c r="K2093" s="244" t="s">
        <v>89</v>
      </c>
      <c r="L2093" s="244" t="s">
        <v>89</v>
      </c>
      <c r="M2093" s="244">
        <v>1</v>
      </c>
      <c r="N2093" s="244">
        <f t="shared" si="42"/>
        <v>0.78539816339744828</v>
      </c>
      <c r="R2093" s="301"/>
      <c r="S2093" s="301"/>
      <c r="T2093" s="301"/>
      <c r="U2093" s="301"/>
      <c r="V2093" s="301"/>
      <c r="W2093" s="301"/>
      <c r="X2093" s="301"/>
      <c r="Y2093" s="301"/>
      <c r="Z2093" s="301"/>
      <c r="AA2093" s="301"/>
      <c r="AB2093" s="301"/>
      <c r="AC2093" s="301"/>
      <c r="AD2093" s="301"/>
      <c r="AE2093" s="301"/>
      <c r="AF2093" s="301"/>
      <c r="AG2093" s="301"/>
      <c r="AH2093" s="301"/>
      <c r="AI2093" s="301"/>
    </row>
    <row r="2094" spans="1:35" ht="20.100000000000001" hidden="1" customHeight="1" x14ac:dyDescent="0.2">
      <c r="A2094" s="240">
        <v>1192</v>
      </c>
      <c r="B2094" s="309" t="s">
        <v>403</v>
      </c>
      <c r="C2094" s="310" t="s">
        <v>426</v>
      </c>
      <c r="D2094" s="310" t="s">
        <v>438</v>
      </c>
      <c r="E2094" s="309">
        <v>613659.68558572757</v>
      </c>
      <c r="F2094" s="310" t="s">
        <v>897</v>
      </c>
      <c r="G2094" s="244" t="s">
        <v>931</v>
      </c>
      <c r="H2094" s="244" t="s">
        <v>429</v>
      </c>
      <c r="I2094" s="288">
        <v>2</v>
      </c>
      <c r="J2094" s="244" t="s">
        <v>873</v>
      </c>
      <c r="K2094" s="244">
        <v>3</v>
      </c>
      <c r="L2094" s="244">
        <v>2</v>
      </c>
      <c r="M2094" s="244" t="s">
        <v>89</v>
      </c>
      <c r="N2094" s="244">
        <f t="shared" si="42"/>
        <v>6</v>
      </c>
      <c r="R2094" s="301"/>
      <c r="S2094" s="301"/>
      <c r="T2094" s="301"/>
      <c r="U2094" s="301"/>
      <c r="V2094" s="301"/>
      <c r="W2094" s="301"/>
      <c r="X2094" s="301"/>
      <c r="Y2094" s="301"/>
      <c r="Z2094" s="301"/>
      <c r="AA2094" s="301"/>
      <c r="AB2094" s="301"/>
      <c r="AC2094" s="301"/>
      <c r="AD2094" s="301"/>
      <c r="AE2094" s="301"/>
      <c r="AF2094" s="301"/>
      <c r="AG2094" s="301"/>
      <c r="AH2094" s="301"/>
      <c r="AI2094" s="301"/>
    </row>
    <row r="2095" spans="1:35" ht="20.100000000000001" hidden="1" customHeight="1" x14ac:dyDescent="0.2">
      <c r="A2095" s="240">
        <v>1193</v>
      </c>
      <c r="B2095" s="309" t="s">
        <v>403</v>
      </c>
      <c r="C2095" s="310" t="s">
        <v>426</v>
      </c>
      <c r="D2095" s="310" t="s">
        <v>438</v>
      </c>
      <c r="E2095" s="309">
        <v>613471.5146978515</v>
      </c>
      <c r="F2095" s="310" t="s">
        <v>879</v>
      </c>
      <c r="G2095" s="244" t="s">
        <v>983</v>
      </c>
      <c r="H2095" s="244" t="s">
        <v>429</v>
      </c>
      <c r="I2095" s="288">
        <v>1</v>
      </c>
      <c r="J2095" s="244" t="s">
        <v>873</v>
      </c>
      <c r="K2095" s="244" t="s">
        <v>89</v>
      </c>
      <c r="L2095" s="244" t="s">
        <v>89</v>
      </c>
      <c r="M2095" s="244">
        <v>1</v>
      </c>
      <c r="N2095" s="244">
        <f t="shared" si="42"/>
        <v>0.78539816339744828</v>
      </c>
      <c r="R2095" s="301"/>
      <c r="S2095" s="301"/>
      <c r="T2095" s="301"/>
      <c r="U2095" s="301"/>
      <c r="V2095" s="301"/>
      <c r="W2095" s="301"/>
      <c r="X2095" s="301"/>
      <c r="Y2095" s="301"/>
      <c r="Z2095" s="301"/>
      <c r="AA2095" s="301"/>
      <c r="AB2095" s="301"/>
      <c r="AC2095" s="301"/>
      <c r="AD2095" s="301"/>
      <c r="AE2095" s="301"/>
      <c r="AF2095" s="301"/>
      <c r="AG2095" s="301"/>
      <c r="AH2095" s="301"/>
      <c r="AI2095" s="301"/>
    </row>
    <row r="2096" spans="1:35" ht="20.100000000000001" hidden="1" customHeight="1" x14ac:dyDescent="0.2">
      <c r="A2096" s="240">
        <v>1194</v>
      </c>
      <c r="B2096" s="309" t="s">
        <v>403</v>
      </c>
      <c r="C2096" s="310" t="s">
        <v>426</v>
      </c>
      <c r="D2096" s="310" t="s">
        <v>438</v>
      </c>
      <c r="E2096" s="309">
        <v>613415.68511790433</v>
      </c>
      <c r="F2096" s="310" t="s">
        <v>897</v>
      </c>
      <c r="G2096" s="244" t="s">
        <v>931</v>
      </c>
      <c r="H2096" s="244" t="s">
        <v>429</v>
      </c>
      <c r="I2096" s="288">
        <v>2</v>
      </c>
      <c r="J2096" s="244" t="s">
        <v>873</v>
      </c>
      <c r="K2096" s="244">
        <v>3</v>
      </c>
      <c r="L2096" s="244">
        <v>2</v>
      </c>
      <c r="M2096" s="244" t="s">
        <v>89</v>
      </c>
      <c r="N2096" s="244">
        <f t="shared" si="42"/>
        <v>6</v>
      </c>
      <c r="R2096" s="301"/>
      <c r="S2096" s="301"/>
      <c r="T2096" s="301"/>
      <c r="U2096" s="301"/>
      <c r="V2096" s="301"/>
      <c r="W2096" s="301"/>
      <c r="X2096" s="301"/>
      <c r="Y2096" s="301"/>
      <c r="Z2096" s="301"/>
      <c r="AA2096" s="301"/>
      <c r="AB2096" s="301"/>
      <c r="AC2096" s="301"/>
      <c r="AD2096" s="301"/>
      <c r="AE2096" s="301"/>
      <c r="AF2096" s="301"/>
      <c r="AG2096" s="301"/>
      <c r="AH2096" s="301"/>
      <c r="AI2096" s="301"/>
    </row>
    <row r="2097" spans="1:35" ht="20.100000000000001" hidden="1" customHeight="1" x14ac:dyDescent="0.2">
      <c r="A2097" s="240">
        <v>1195</v>
      </c>
      <c r="B2097" s="309" t="s">
        <v>403</v>
      </c>
      <c r="C2097" s="310" t="s">
        <v>426</v>
      </c>
      <c r="D2097" s="310" t="s">
        <v>438</v>
      </c>
      <c r="E2097" s="309">
        <v>613358.70386488282</v>
      </c>
      <c r="F2097" s="310" t="s">
        <v>888</v>
      </c>
      <c r="G2097" s="244" t="s">
        <v>926</v>
      </c>
      <c r="H2097" s="244" t="s">
        <v>429</v>
      </c>
      <c r="I2097" s="288">
        <v>1</v>
      </c>
      <c r="J2097" s="244" t="s">
        <v>873</v>
      </c>
      <c r="K2097" s="244">
        <v>0.5</v>
      </c>
      <c r="L2097" s="244">
        <v>0.9</v>
      </c>
      <c r="M2097" s="244" t="s">
        <v>89</v>
      </c>
      <c r="N2097" s="244">
        <f t="shared" si="42"/>
        <v>0.45</v>
      </c>
      <c r="R2097" s="301"/>
      <c r="S2097" s="301"/>
      <c r="T2097" s="301"/>
      <c r="U2097" s="301"/>
      <c r="V2097" s="301"/>
      <c r="W2097" s="301"/>
      <c r="X2097" s="301"/>
      <c r="Y2097" s="301"/>
      <c r="Z2097" s="301"/>
      <c r="AA2097" s="301"/>
      <c r="AB2097" s="301"/>
      <c r="AC2097" s="301"/>
      <c r="AD2097" s="301"/>
      <c r="AE2097" s="301"/>
      <c r="AF2097" s="301"/>
      <c r="AG2097" s="301"/>
      <c r="AH2097" s="301"/>
      <c r="AI2097" s="301"/>
    </row>
    <row r="2098" spans="1:35" ht="20.100000000000001" hidden="1" customHeight="1" x14ac:dyDescent="0.2">
      <c r="A2098" s="240">
        <v>1196</v>
      </c>
      <c r="B2098" s="309" t="s">
        <v>403</v>
      </c>
      <c r="C2098" s="310" t="s">
        <v>426</v>
      </c>
      <c r="D2098" s="310" t="s">
        <v>438</v>
      </c>
      <c r="E2098" s="309">
        <v>613121.30927312665</v>
      </c>
      <c r="F2098" s="310" t="s">
        <v>879</v>
      </c>
      <c r="G2098" s="244" t="s">
        <v>913</v>
      </c>
      <c r="H2098" s="244" t="s">
        <v>429</v>
      </c>
      <c r="I2098" s="288">
        <v>1</v>
      </c>
      <c r="J2098" s="244" t="s">
        <v>873</v>
      </c>
      <c r="K2098" s="244" t="s">
        <v>89</v>
      </c>
      <c r="L2098" s="244" t="s">
        <v>89</v>
      </c>
      <c r="M2098" s="244">
        <v>1</v>
      </c>
      <c r="N2098" s="244">
        <f t="shared" si="42"/>
        <v>0.78539816339744828</v>
      </c>
      <c r="R2098" s="301"/>
      <c r="S2098" s="301"/>
      <c r="T2098" s="301"/>
      <c r="U2098" s="301"/>
      <c r="V2098" s="301"/>
      <c r="W2098" s="301"/>
      <c r="X2098" s="301"/>
      <c r="Y2098" s="301"/>
      <c r="Z2098" s="301"/>
      <c r="AA2098" s="301"/>
      <c r="AB2098" s="301"/>
      <c r="AC2098" s="301"/>
      <c r="AD2098" s="301"/>
      <c r="AE2098" s="301"/>
      <c r="AF2098" s="301"/>
      <c r="AG2098" s="301"/>
      <c r="AH2098" s="301"/>
      <c r="AI2098" s="301"/>
    </row>
    <row r="2099" spans="1:35" ht="20.100000000000001" hidden="1" customHeight="1" x14ac:dyDescent="0.2">
      <c r="A2099" s="240">
        <v>1197</v>
      </c>
      <c r="B2099" s="309" t="s">
        <v>403</v>
      </c>
      <c r="C2099" s="310" t="s">
        <v>426</v>
      </c>
      <c r="D2099" s="310" t="s">
        <v>438</v>
      </c>
      <c r="E2099" s="309">
        <v>612747.00735686964</v>
      </c>
      <c r="F2099" s="310" t="s">
        <v>892</v>
      </c>
      <c r="G2099" s="244" t="s">
        <v>982</v>
      </c>
      <c r="H2099" s="244" t="s">
        <v>429</v>
      </c>
      <c r="I2099" s="288">
        <v>1</v>
      </c>
      <c r="J2099" s="244" t="s">
        <v>873</v>
      </c>
      <c r="K2099" s="244">
        <v>1</v>
      </c>
      <c r="L2099" s="244">
        <v>2</v>
      </c>
      <c r="M2099" s="244" t="s">
        <v>89</v>
      </c>
      <c r="N2099" s="244">
        <f t="shared" si="42"/>
        <v>2</v>
      </c>
      <c r="R2099" s="301"/>
      <c r="S2099" s="301"/>
      <c r="T2099" s="301"/>
      <c r="U2099" s="301"/>
      <c r="V2099" s="301"/>
      <c r="W2099" s="301"/>
      <c r="X2099" s="301"/>
      <c r="Y2099" s="301"/>
      <c r="Z2099" s="301"/>
      <c r="AA2099" s="301"/>
      <c r="AB2099" s="301"/>
      <c r="AC2099" s="301"/>
      <c r="AD2099" s="301"/>
      <c r="AE2099" s="301"/>
      <c r="AF2099" s="301"/>
      <c r="AG2099" s="301"/>
      <c r="AH2099" s="301"/>
      <c r="AI2099" s="301"/>
    </row>
    <row r="2100" spans="1:35" ht="20.100000000000001" hidden="1" customHeight="1" x14ac:dyDescent="0.2">
      <c r="A2100" s="240">
        <v>1198</v>
      </c>
      <c r="B2100" s="309" t="s">
        <v>403</v>
      </c>
      <c r="C2100" s="310" t="s">
        <v>426</v>
      </c>
      <c r="D2100" s="310" t="s">
        <v>438</v>
      </c>
      <c r="E2100" s="309">
        <v>612412.23331603291</v>
      </c>
      <c r="F2100" s="310" t="s">
        <v>879</v>
      </c>
      <c r="G2100" s="244" t="s">
        <v>984</v>
      </c>
      <c r="H2100" s="244" t="s">
        <v>429</v>
      </c>
      <c r="I2100" s="288">
        <v>1</v>
      </c>
      <c r="J2100" s="244" t="s">
        <v>873</v>
      </c>
      <c r="K2100" s="244" t="s">
        <v>89</v>
      </c>
      <c r="L2100" s="244" t="s">
        <v>89</v>
      </c>
      <c r="M2100" s="244">
        <v>1</v>
      </c>
      <c r="N2100" s="244">
        <f t="shared" si="42"/>
        <v>0.78539816339744828</v>
      </c>
      <c r="R2100" s="301"/>
      <c r="S2100" s="301"/>
      <c r="T2100" s="301"/>
      <c r="U2100" s="301"/>
      <c r="V2100" s="301"/>
      <c r="W2100" s="301"/>
      <c r="X2100" s="301"/>
      <c r="Y2100" s="301"/>
      <c r="Z2100" s="301"/>
      <c r="AA2100" s="301"/>
      <c r="AB2100" s="301"/>
      <c r="AC2100" s="301"/>
      <c r="AD2100" s="301"/>
      <c r="AE2100" s="301"/>
      <c r="AF2100" s="301"/>
      <c r="AG2100" s="301"/>
      <c r="AH2100" s="301"/>
      <c r="AI2100" s="301"/>
    </row>
    <row r="2101" spans="1:35" ht="20.100000000000001" hidden="1" customHeight="1" x14ac:dyDescent="0.2">
      <c r="A2101" s="240">
        <v>1199</v>
      </c>
      <c r="B2101" s="309" t="s">
        <v>403</v>
      </c>
      <c r="C2101" s="310" t="s">
        <v>426</v>
      </c>
      <c r="D2101" s="310" t="s">
        <v>438</v>
      </c>
      <c r="E2101" s="309">
        <v>612252.74403079192</v>
      </c>
      <c r="F2101" s="310" t="s">
        <v>879</v>
      </c>
      <c r="G2101" s="244" t="s">
        <v>878</v>
      </c>
      <c r="H2101" s="244" t="s">
        <v>429</v>
      </c>
      <c r="I2101" s="288">
        <v>1</v>
      </c>
      <c r="J2101" s="244" t="s">
        <v>919</v>
      </c>
      <c r="K2101" s="244" t="s">
        <v>89</v>
      </c>
      <c r="L2101" s="244" t="s">
        <v>89</v>
      </c>
      <c r="M2101" s="244">
        <v>1</v>
      </c>
      <c r="N2101" s="244">
        <f t="shared" si="42"/>
        <v>0.78539816339744828</v>
      </c>
      <c r="R2101" s="301"/>
      <c r="S2101" s="301"/>
      <c r="T2101" s="301"/>
      <c r="U2101" s="301"/>
      <c r="V2101" s="301"/>
      <c r="W2101" s="301"/>
      <c r="X2101" s="301"/>
      <c r="Y2101" s="301"/>
      <c r="Z2101" s="301"/>
      <c r="AA2101" s="301"/>
      <c r="AB2101" s="301"/>
      <c r="AC2101" s="301"/>
      <c r="AD2101" s="301"/>
      <c r="AE2101" s="301"/>
      <c r="AF2101" s="301"/>
      <c r="AG2101" s="301"/>
      <c r="AH2101" s="301"/>
      <c r="AI2101" s="301"/>
    </row>
    <row r="2102" spans="1:35" ht="20.100000000000001" hidden="1" customHeight="1" x14ac:dyDescent="0.2">
      <c r="A2102" s="240">
        <v>1200</v>
      </c>
      <c r="B2102" s="309" t="s">
        <v>403</v>
      </c>
      <c r="C2102" s="310" t="s">
        <v>426</v>
      </c>
      <c r="D2102" s="310" t="s">
        <v>438</v>
      </c>
      <c r="E2102" s="309">
        <v>612023.81457345129</v>
      </c>
      <c r="F2102" s="310" t="s">
        <v>888</v>
      </c>
      <c r="G2102" s="244" t="s">
        <v>926</v>
      </c>
      <c r="H2102" s="244" t="s">
        <v>429</v>
      </c>
      <c r="I2102" s="288">
        <v>1</v>
      </c>
      <c r="J2102" s="244" t="s">
        <v>919</v>
      </c>
      <c r="K2102" s="244">
        <v>0.5</v>
      </c>
      <c r="L2102" s="244">
        <v>0.9</v>
      </c>
      <c r="M2102" s="244" t="s">
        <v>89</v>
      </c>
      <c r="N2102" s="244">
        <f t="shared" si="42"/>
        <v>0.45</v>
      </c>
      <c r="R2102" s="301"/>
      <c r="S2102" s="301"/>
      <c r="T2102" s="301"/>
      <c r="U2102" s="301"/>
      <c r="V2102" s="301"/>
      <c r="W2102" s="301"/>
      <c r="X2102" s="301"/>
      <c r="Y2102" s="301"/>
      <c r="Z2102" s="301"/>
      <c r="AA2102" s="301"/>
      <c r="AB2102" s="301"/>
      <c r="AC2102" s="301"/>
      <c r="AD2102" s="301"/>
      <c r="AE2102" s="301"/>
      <c r="AF2102" s="301"/>
      <c r="AG2102" s="301"/>
      <c r="AH2102" s="301"/>
      <c r="AI2102" s="301"/>
    </row>
    <row r="2103" spans="1:35" ht="20.100000000000001" hidden="1" customHeight="1" x14ac:dyDescent="0.2">
      <c r="A2103" s="240">
        <v>1201</v>
      </c>
      <c r="B2103" s="309" t="s">
        <v>403</v>
      </c>
      <c r="C2103" s="310" t="s">
        <v>426</v>
      </c>
      <c r="D2103" s="310" t="s">
        <v>438</v>
      </c>
      <c r="E2103" s="309">
        <v>611942.25932260975</v>
      </c>
      <c r="F2103" s="310" t="s">
        <v>889</v>
      </c>
      <c r="G2103" s="244" t="s">
        <v>921</v>
      </c>
      <c r="H2103" s="244" t="s">
        <v>429</v>
      </c>
      <c r="I2103" s="288">
        <v>1</v>
      </c>
      <c r="J2103" s="244" t="s">
        <v>919</v>
      </c>
      <c r="K2103" s="244">
        <v>0.3</v>
      </c>
      <c r="L2103" s="244">
        <v>0.9</v>
      </c>
      <c r="M2103" s="244" t="s">
        <v>89</v>
      </c>
      <c r="N2103" s="244">
        <f t="shared" si="42"/>
        <v>0.27</v>
      </c>
      <c r="R2103" s="301"/>
      <c r="S2103" s="301"/>
      <c r="T2103" s="301"/>
      <c r="U2103" s="301"/>
      <c r="V2103" s="301"/>
      <c r="W2103" s="301"/>
      <c r="X2103" s="301"/>
      <c r="Y2103" s="301"/>
      <c r="Z2103" s="301"/>
      <c r="AA2103" s="301"/>
      <c r="AB2103" s="301"/>
      <c r="AC2103" s="301"/>
      <c r="AD2103" s="301"/>
      <c r="AE2103" s="301"/>
      <c r="AF2103" s="301"/>
      <c r="AG2103" s="301"/>
      <c r="AH2103" s="301"/>
      <c r="AI2103" s="301"/>
    </row>
    <row r="2104" spans="1:35" ht="20.100000000000001" hidden="1" customHeight="1" x14ac:dyDescent="0.2">
      <c r="A2104" s="240">
        <v>1202</v>
      </c>
      <c r="B2104" s="309" t="s">
        <v>403</v>
      </c>
      <c r="C2104" s="310" t="s">
        <v>426</v>
      </c>
      <c r="D2104" s="310" t="s">
        <v>438</v>
      </c>
      <c r="E2104" s="309">
        <v>611827.42417579435</v>
      </c>
      <c r="F2104" s="310" t="s">
        <v>879</v>
      </c>
      <c r="G2104" s="244" t="s">
        <v>917</v>
      </c>
      <c r="H2104" s="244" t="s">
        <v>429</v>
      </c>
      <c r="I2104" s="288">
        <v>1</v>
      </c>
      <c r="J2104" s="244" t="s">
        <v>919</v>
      </c>
      <c r="K2104" s="244" t="s">
        <v>89</v>
      </c>
      <c r="L2104" s="244" t="s">
        <v>89</v>
      </c>
      <c r="M2104" s="244">
        <v>1</v>
      </c>
      <c r="N2104" s="244">
        <f t="shared" si="42"/>
        <v>0.78539816339744828</v>
      </c>
      <c r="R2104" s="301"/>
      <c r="S2104" s="301"/>
      <c r="T2104" s="301"/>
      <c r="U2104" s="301"/>
      <c r="V2104" s="301"/>
      <c r="W2104" s="301"/>
      <c r="X2104" s="301"/>
      <c r="Y2104" s="301"/>
      <c r="Z2104" s="301"/>
      <c r="AA2104" s="301"/>
      <c r="AB2104" s="301"/>
      <c r="AC2104" s="301"/>
      <c r="AD2104" s="301"/>
      <c r="AE2104" s="301"/>
      <c r="AF2104" s="301"/>
      <c r="AG2104" s="301"/>
      <c r="AH2104" s="301"/>
      <c r="AI2104" s="301"/>
    </row>
    <row r="2105" spans="1:35" ht="20.100000000000001" hidden="1" customHeight="1" x14ac:dyDescent="0.2">
      <c r="A2105" s="240">
        <v>1203</v>
      </c>
      <c r="B2105" s="309" t="s">
        <v>403</v>
      </c>
      <c r="C2105" s="310" t="s">
        <v>426</v>
      </c>
      <c r="D2105" s="310" t="s">
        <v>438</v>
      </c>
      <c r="E2105" s="309">
        <v>611756.72968587244</v>
      </c>
      <c r="F2105" s="310" t="s">
        <v>879</v>
      </c>
      <c r="G2105" s="244" t="s">
        <v>913</v>
      </c>
      <c r="H2105" s="244" t="s">
        <v>429</v>
      </c>
      <c r="I2105" s="288">
        <v>1</v>
      </c>
      <c r="J2105" s="244" t="s">
        <v>919</v>
      </c>
      <c r="K2105" s="244" t="s">
        <v>89</v>
      </c>
      <c r="L2105" s="244" t="s">
        <v>89</v>
      </c>
      <c r="M2105" s="244">
        <v>1</v>
      </c>
      <c r="N2105" s="244">
        <f t="shared" si="42"/>
        <v>0.78539816339744828</v>
      </c>
      <c r="R2105" s="301"/>
      <c r="S2105" s="301"/>
      <c r="T2105" s="301"/>
      <c r="U2105" s="301"/>
      <c r="V2105" s="301"/>
      <c r="W2105" s="301"/>
      <c r="X2105" s="301"/>
      <c r="Y2105" s="301"/>
      <c r="Z2105" s="301"/>
      <c r="AA2105" s="301"/>
      <c r="AB2105" s="301"/>
      <c r="AC2105" s="301"/>
      <c r="AD2105" s="301"/>
      <c r="AE2105" s="301"/>
      <c r="AF2105" s="301"/>
      <c r="AG2105" s="301"/>
      <c r="AH2105" s="301"/>
      <c r="AI2105" s="301"/>
    </row>
    <row r="2106" spans="1:35" ht="20.100000000000001" hidden="1" customHeight="1" x14ac:dyDescent="0.2">
      <c r="A2106" s="240">
        <v>1204</v>
      </c>
      <c r="B2106" s="309" t="s">
        <v>403</v>
      </c>
      <c r="C2106" s="310" t="s">
        <v>426</v>
      </c>
      <c r="D2106" s="310" t="s">
        <v>438</v>
      </c>
      <c r="E2106" s="309">
        <v>611470.79038593057</v>
      </c>
      <c r="F2106" s="310" t="s">
        <v>897</v>
      </c>
      <c r="G2106" s="244" t="s">
        <v>961</v>
      </c>
      <c r="H2106" s="244" t="s">
        <v>429</v>
      </c>
      <c r="I2106" s="288">
        <v>2</v>
      </c>
      <c r="J2106" s="244" t="s">
        <v>919</v>
      </c>
      <c r="K2106" s="244">
        <v>2</v>
      </c>
      <c r="L2106" s="244">
        <v>1.5</v>
      </c>
      <c r="M2106" s="244" t="s">
        <v>89</v>
      </c>
      <c r="N2106" s="244">
        <f t="shared" si="42"/>
        <v>3</v>
      </c>
      <c r="R2106" s="301"/>
      <c r="S2106" s="301"/>
      <c r="T2106" s="301"/>
      <c r="U2106" s="301"/>
      <c r="V2106" s="301"/>
      <c r="W2106" s="301"/>
      <c r="X2106" s="301"/>
      <c r="Y2106" s="301"/>
      <c r="Z2106" s="301"/>
      <c r="AA2106" s="301"/>
      <c r="AB2106" s="301"/>
      <c r="AC2106" s="301"/>
      <c r="AD2106" s="301"/>
      <c r="AE2106" s="301"/>
      <c r="AF2106" s="301"/>
      <c r="AG2106" s="301"/>
      <c r="AH2106" s="301"/>
      <c r="AI2106" s="301"/>
    </row>
    <row r="2107" spans="1:35" ht="20.100000000000001" hidden="1" customHeight="1" x14ac:dyDescent="0.2">
      <c r="A2107" s="240">
        <v>1205</v>
      </c>
      <c r="B2107" s="309" t="s">
        <v>403</v>
      </c>
      <c r="C2107" s="310" t="s">
        <v>426</v>
      </c>
      <c r="D2107" s="310" t="s">
        <v>438</v>
      </c>
      <c r="E2107" s="309">
        <v>611452.50730367331</v>
      </c>
      <c r="F2107" s="310" t="s">
        <v>879</v>
      </c>
      <c r="G2107" s="244" t="s">
        <v>984</v>
      </c>
      <c r="H2107" s="244" t="s">
        <v>429</v>
      </c>
      <c r="I2107" s="288">
        <v>1</v>
      </c>
      <c r="J2107" s="244" t="s">
        <v>919</v>
      </c>
      <c r="K2107" s="244" t="s">
        <v>89</v>
      </c>
      <c r="L2107" s="244" t="s">
        <v>89</v>
      </c>
      <c r="M2107" s="244">
        <v>1</v>
      </c>
      <c r="N2107" s="244">
        <f t="shared" si="42"/>
        <v>0.78539816339744828</v>
      </c>
      <c r="R2107" s="301"/>
      <c r="S2107" s="301"/>
      <c r="T2107" s="301"/>
      <c r="U2107" s="301"/>
      <c r="V2107" s="301"/>
      <c r="W2107" s="301"/>
      <c r="X2107" s="301"/>
      <c r="Y2107" s="301"/>
      <c r="Z2107" s="301"/>
      <c r="AA2107" s="301"/>
      <c r="AB2107" s="301"/>
      <c r="AC2107" s="301"/>
      <c r="AD2107" s="301"/>
      <c r="AE2107" s="301"/>
      <c r="AF2107" s="301"/>
      <c r="AG2107" s="301"/>
      <c r="AH2107" s="301"/>
      <c r="AI2107" s="301"/>
    </row>
    <row r="2108" spans="1:35" ht="20.100000000000001" hidden="1" customHeight="1" x14ac:dyDescent="0.2">
      <c r="A2108" s="240">
        <v>1206</v>
      </c>
      <c r="B2108" s="309" t="s">
        <v>403</v>
      </c>
      <c r="C2108" s="310" t="s">
        <v>426</v>
      </c>
      <c r="D2108" s="310" t="s">
        <v>438</v>
      </c>
      <c r="E2108" s="309">
        <v>611438.80825289467</v>
      </c>
      <c r="F2108" s="310" t="s">
        <v>892</v>
      </c>
      <c r="G2108" s="244" t="s">
        <v>903</v>
      </c>
      <c r="H2108" s="244" t="s">
        <v>429</v>
      </c>
      <c r="I2108" s="288">
        <v>2</v>
      </c>
      <c r="J2108" s="244" t="s">
        <v>919</v>
      </c>
      <c r="K2108" s="244">
        <v>2</v>
      </c>
      <c r="L2108" s="244">
        <v>1</v>
      </c>
      <c r="M2108" s="244" t="s">
        <v>89</v>
      </c>
      <c r="N2108" s="244">
        <f t="shared" si="42"/>
        <v>2</v>
      </c>
      <c r="R2108" s="301"/>
      <c r="S2108" s="301"/>
      <c r="T2108" s="301"/>
      <c r="U2108" s="301"/>
      <c r="V2108" s="301"/>
      <c r="W2108" s="301"/>
      <c r="X2108" s="301"/>
      <c r="Y2108" s="301"/>
      <c r="Z2108" s="301"/>
      <c r="AA2108" s="301"/>
      <c r="AB2108" s="301"/>
      <c r="AC2108" s="301"/>
      <c r="AD2108" s="301"/>
      <c r="AE2108" s="301"/>
      <c r="AF2108" s="301"/>
      <c r="AG2108" s="301"/>
      <c r="AH2108" s="301"/>
      <c r="AI2108" s="301"/>
    </row>
    <row r="2109" spans="1:35" ht="20.100000000000001" hidden="1" customHeight="1" x14ac:dyDescent="0.2">
      <c r="A2109" s="240">
        <v>1207</v>
      </c>
      <c r="B2109" s="309" t="s">
        <v>403</v>
      </c>
      <c r="C2109" s="310" t="s">
        <v>426</v>
      </c>
      <c r="D2109" s="310" t="s">
        <v>438</v>
      </c>
      <c r="E2109" s="309">
        <v>611382.12715376576</v>
      </c>
      <c r="F2109" s="310" t="s">
        <v>879</v>
      </c>
      <c r="G2109" s="244" t="s">
        <v>876</v>
      </c>
      <c r="H2109" s="244" t="s">
        <v>429</v>
      </c>
      <c r="I2109" s="288">
        <v>1</v>
      </c>
      <c r="J2109" s="244" t="s">
        <v>919</v>
      </c>
      <c r="K2109" s="244">
        <v>1</v>
      </c>
      <c r="L2109" s="244">
        <v>1</v>
      </c>
      <c r="M2109" s="244" t="s">
        <v>89</v>
      </c>
      <c r="N2109" s="244">
        <f t="shared" si="42"/>
        <v>1</v>
      </c>
      <c r="R2109" s="301"/>
      <c r="S2109" s="301"/>
      <c r="T2109" s="301"/>
      <c r="U2109" s="301"/>
      <c r="V2109" s="301"/>
      <c r="W2109" s="301"/>
      <c r="X2109" s="301"/>
      <c r="Y2109" s="301"/>
      <c r="Z2109" s="301"/>
      <c r="AA2109" s="301"/>
      <c r="AB2109" s="301"/>
      <c r="AC2109" s="301"/>
      <c r="AD2109" s="301"/>
      <c r="AE2109" s="301"/>
      <c r="AF2109" s="301"/>
      <c r="AG2109" s="301"/>
      <c r="AH2109" s="301"/>
      <c r="AI2109" s="301"/>
    </row>
    <row r="2110" spans="1:35" ht="20.100000000000001" hidden="1" customHeight="1" x14ac:dyDescent="0.2">
      <c r="A2110" s="240">
        <v>1208</v>
      </c>
      <c r="B2110" s="309" t="s">
        <v>403</v>
      </c>
      <c r="C2110" s="310" t="s">
        <v>426</v>
      </c>
      <c r="D2110" s="310" t="s">
        <v>438</v>
      </c>
      <c r="E2110" s="309">
        <v>611351.94148916588</v>
      </c>
      <c r="F2110" s="310" t="s">
        <v>892</v>
      </c>
      <c r="G2110" s="244" t="s">
        <v>903</v>
      </c>
      <c r="H2110" s="244" t="s">
        <v>429</v>
      </c>
      <c r="I2110" s="288">
        <v>1</v>
      </c>
      <c r="J2110" s="244" t="s">
        <v>919</v>
      </c>
      <c r="K2110" s="244">
        <v>0.5</v>
      </c>
      <c r="L2110" s="244">
        <v>1</v>
      </c>
      <c r="M2110" s="244" t="s">
        <v>89</v>
      </c>
      <c r="N2110" s="244">
        <f t="shared" si="42"/>
        <v>0.5</v>
      </c>
      <c r="R2110" s="301"/>
      <c r="S2110" s="301"/>
      <c r="T2110" s="301"/>
      <c r="U2110" s="301"/>
      <c r="V2110" s="301"/>
      <c r="W2110" s="301"/>
      <c r="X2110" s="301"/>
      <c r="Y2110" s="301"/>
      <c r="Z2110" s="301"/>
      <c r="AA2110" s="301"/>
      <c r="AB2110" s="301"/>
      <c r="AC2110" s="301"/>
      <c r="AD2110" s="301"/>
      <c r="AE2110" s="301"/>
      <c r="AF2110" s="301"/>
      <c r="AG2110" s="301"/>
      <c r="AH2110" s="301"/>
      <c r="AI2110" s="301"/>
    </row>
    <row r="2111" spans="1:35" ht="20.100000000000001" hidden="1" customHeight="1" x14ac:dyDescent="0.2">
      <c r="A2111" s="240">
        <v>1209</v>
      </c>
      <c r="B2111" s="309" t="s">
        <v>403</v>
      </c>
      <c r="C2111" s="310" t="s">
        <v>426</v>
      </c>
      <c r="D2111" s="310" t="s">
        <v>438</v>
      </c>
      <c r="E2111" s="309">
        <v>611317.04723925842</v>
      </c>
      <c r="F2111" s="310" t="s">
        <v>897</v>
      </c>
      <c r="G2111" s="244" t="s">
        <v>961</v>
      </c>
      <c r="H2111" s="244" t="s">
        <v>429</v>
      </c>
      <c r="I2111" s="288">
        <v>2</v>
      </c>
      <c r="J2111" s="244" t="s">
        <v>919</v>
      </c>
      <c r="K2111" s="244">
        <v>3</v>
      </c>
      <c r="L2111" s="244">
        <v>1.5</v>
      </c>
      <c r="M2111" s="244" t="s">
        <v>89</v>
      </c>
      <c r="N2111" s="244">
        <f t="shared" si="42"/>
        <v>4.5</v>
      </c>
      <c r="R2111" s="301"/>
      <c r="S2111" s="301"/>
      <c r="T2111" s="301"/>
      <c r="U2111" s="301"/>
      <c r="V2111" s="301"/>
      <c r="W2111" s="301"/>
      <c r="X2111" s="301"/>
      <c r="Y2111" s="301"/>
      <c r="Z2111" s="301"/>
      <c r="AA2111" s="301"/>
      <c r="AB2111" s="301"/>
      <c r="AC2111" s="301"/>
      <c r="AD2111" s="301"/>
      <c r="AE2111" s="301"/>
      <c r="AF2111" s="301"/>
      <c r="AG2111" s="301"/>
      <c r="AH2111" s="301"/>
      <c r="AI2111" s="301"/>
    </row>
    <row r="2112" spans="1:35" ht="20.100000000000001" hidden="1" customHeight="1" x14ac:dyDescent="0.2">
      <c r="A2112" s="240">
        <v>1210</v>
      </c>
      <c r="B2112" s="309" t="s">
        <v>403</v>
      </c>
      <c r="C2112" s="310" t="s">
        <v>426</v>
      </c>
      <c r="D2112" s="310" t="s">
        <v>438</v>
      </c>
      <c r="E2112" s="309">
        <v>611307.43438004132</v>
      </c>
      <c r="F2112" s="310" t="s">
        <v>889</v>
      </c>
      <c r="G2112" s="244" t="s">
        <v>921</v>
      </c>
      <c r="H2112" s="244" t="s">
        <v>429</v>
      </c>
      <c r="I2112" s="288">
        <v>1</v>
      </c>
      <c r="J2112" s="244" t="s">
        <v>919</v>
      </c>
      <c r="K2112" s="244">
        <v>0.3</v>
      </c>
      <c r="L2112" s="244">
        <v>0.9</v>
      </c>
      <c r="M2112" s="244" t="s">
        <v>89</v>
      </c>
      <c r="N2112" s="244">
        <f t="shared" si="42"/>
        <v>0.27</v>
      </c>
      <c r="R2112" s="301"/>
      <c r="S2112" s="301"/>
      <c r="T2112" s="301"/>
      <c r="U2112" s="301"/>
      <c r="V2112" s="301"/>
      <c r="W2112" s="301"/>
      <c r="X2112" s="301"/>
      <c r="Y2112" s="301"/>
      <c r="Z2112" s="301"/>
      <c r="AA2112" s="301"/>
      <c r="AB2112" s="301"/>
      <c r="AC2112" s="301"/>
      <c r="AD2112" s="301"/>
      <c r="AE2112" s="301"/>
      <c r="AF2112" s="301"/>
      <c r="AG2112" s="301"/>
      <c r="AH2112" s="301"/>
      <c r="AI2112" s="301"/>
    </row>
    <row r="2113" spans="1:35" ht="20.100000000000001" hidden="1" customHeight="1" x14ac:dyDescent="0.2">
      <c r="A2113" s="240">
        <v>1211</v>
      </c>
      <c r="B2113" s="309" t="s">
        <v>403</v>
      </c>
      <c r="C2113" s="310" t="s">
        <v>426</v>
      </c>
      <c r="D2113" s="310" t="s">
        <v>438</v>
      </c>
      <c r="E2113" s="309">
        <v>611233.57743166643</v>
      </c>
      <c r="F2113" s="310" t="s">
        <v>897</v>
      </c>
      <c r="G2113" s="244" t="s">
        <v>931</v>
      </c>
      <c r="H2113" s="244" t="s">
        <v>429</v>
      </c>
      <c r="I2113" s="288">
        <v>2</v>
      </c>
      <c r="J2113" s="244" t="s">
        <v>919</v>
      </c>
      <c r="K2113" s="244">
        <v>3</v>
      </c>
      <c r="L2113" s="244">
        <v>1.5</v>
      </c>
      <c r="M2113" s="244" t="s">
        <v>89</v>
      </c>
      <c r="N2113" s="244">
        <f t="shared" si="42"/>
        <v>4.5</v>
      </c>
      <c r="R2113" s="301"/>
      <c r="S2113" s="301"/>
      <c r="T2113" s="301"/>
      <c r="U2113" s="301"/>
      <c r="V2113" s="301"/>
      <c r="W2113" s="301"/>
      <c r="X2113" s="301"/>
      <c r="Y2113" s="301"/>
      <c r="Z2113" s="301"/>
      <c r="AA2113" s="301"/>
      <c r="AB2113" s="301"/>
      <c r="AC2113" s="301"/>
      <c r="AD2113" s="301"/>
      <c r="AE2113" s="301"/>
      <c r="AF2113" s="301"/>
      <c r="AG2113" s="301"/>
      <c r="AH2113" s="301"/>
      <c r="AI2113" s="301"/>
    </row>
    <row r="2114" spans="1:35" ht="20.100000000000001" hidden="1" customHeight="1" x14ac:dyDescent="0.2">
      <c r="A2114" s="240">
        <v>1212</v>
      </c>
      <c r="B2114" s="309" t="s">
        <v>403</v>
      </c>
      <c r="C2114" s="310" t="s">
        <v>426</v>
      </c>
      <c r="D2114" s="310" t="s">
        <v>438</v>
      </c>
      <c r="E2114" s="309">
        <v>611219.26043265336</v>
      </c>
      <c r="F2114" s="310" t="s">
        <v>888</v>
      </c>
      <c r="G2114" s="244" t="s">
        <v>926</v>
      </c>
      <c r="H2114" s="244" t="s">
        <v>429</v>
      </c>
      <c r="I2114" s="288">
        <v>1</v>
      </c>
      <c r="J2114" s="244" t="s">
        <v>919</v>
      </c>
      <c r="K2114" s="244">
        <v>0.5</v>
      </c>
      <c r="L2114" s="244">
        <v>0.9</v>
      </c>
      <c r="M2114" s="244" t="s">
        <v>89</v>
      </c>
      <c r="N2114" s="244">
        <f t="shared" si="42"/>
        <v>0.45</v>
      </c>
      <c r="R2114" s="301"/>
      <c r="S2114" s="301"/>
      <c r="T2114" s="301"/>
      <c r="U2114" s="301"/>
      <c r="V2114" s="301"/>
      <c r="W2114" s="301"/>
      <c r="X2114" s="301"/>
      <c r="Y2114" s="301"/>
      <c r="Z2114" s="301"/>
      <c r="AA2114" s="301"/>
      <c r="AB2114" s="301"/>
      <c r="AC2114" s="301"/>
      <c r="AD2114" s="301"/>
      <c r="AE2114" s="301"/>
      <c r="AF2114" s="301"/>
      <c r="AG2114" s="301"/>
      <c r="AH2114" s="301"/>
      <c r="AI2114" s="301"/>
    </row>
    <row r="2115" spans="1:35" ht="20.100000000000001" hidden="1" customHeight="1" x14ac:dyDescent="0.2">
      <c r="A2115" s="240">
        <v>1213</v>
      </c>
      <c r="B2115" s="309" t="s">
        <v>403</v>
      </c>
      <c r="C2115" s="310" t="s">
        <v>426</v>
      </c>
      <c r="D2115" s="310" t="s">
        <v>438</v>
      </c>
      <c r="E2115" s="309">
        <v>611130.25521362526</v>
      </c>
      <c r="F2115" s="310" t="s">
        <v>879</v>
      </c>
      <c r="G2115" s="244" t="s">
        <v>917</v>
      </c>
      <c r="H2115" s="244" t="s">
        <v>429</v>
      </c>
      <c r="I2115" s="288">
        <v>1</v>
      </c>
      <c r="J2115" s="244" t="s">
        <v>919</v>
      </c>
      <c r="K2115" s="244" t="s">
        <v>89</v>
      </c>
      <c r="L2115" s="244" t="s">
        <v>89</v>
      </c>
      <c r="M2115" s="244">
        <v>1</v>
      </c>
      <c r="N2115" s="244">
        <f t="shared" si="42"/>
        <v>0.78539816339744828</v>
      </c>
      <c r="R2115" s="301"/>
      <c r="S2115" s="301"/>
      <c r="T2115" s="301"/>
      <c r="U2115" s="301"/>
      <c r="V2115" s="301"/>
      <c r="W2115" s="301"/>
      <c r="X2115" s="301"/>
      <c r="Y2115" s="301"/>
      <c r="Z2115" s="301"/>
      <c r="AA2115" s="301"/>
      <c r="AB2115" s="301"/>
      <c r="AC2115" s="301"/>
      <c r="AD2115" s="301"/>
      <c r="AE2115" s="301"/>
      <c r="AF2115" s="301"/>
      <c r="AG2115" s="301"/>
      <c r="AH2115" s="301"/>
      <c r="AI2115" s="301"/>
    </row>
    <row r="2116" spans="1:35" ht="20.100000000000001" hidden="1" customHeight="1" x14ac:dyDescent="0.2">
      <c r="A2116" s="240">
        <v>1214</v>
      </c>
      <c r="B2116" s="309" t="s">
        <v>403</v>
      </c>
      <c r="C2116" s="310" t="s">
        <v>426</v>
      </c>
      <c r="D2116" s="310" t="s">
        <v>438</v>
      </c>
      <c r="E2116" s="309">
        <v>611122.45199331944</v>
      </c>
      <c r="F2116" s="310" t="s">
        <v>894</v>
      </c>
      <c r="G2116" s="244" t="s">
        <v>925</v>
      </c>
      <c r="H2116" s="244" t="s">
        <v>429</v>
      </c>
      <c r="I2116" s="288">
        <v>1</v>
      </c>
      <c r="J2116" s="244" t="s">
        <v>919</v>
      </c>
      <c r="K2116" s="244">
        <v>0.5</v>
      </c>
      <c r="L2116" s="244">
        <v>0.5</v>
      </c>
      <c r="M2116" s="244" t="s">
        <v>89</v>
      </c>
      <c r="N2116" s="244">
        <f t="shared" si="42"/>
        <v>0.25</v>
      </c>
      <c r="R2116" s="301"/>
      <c r="S2116" s="301"/>
      <c r="T2116" s="301"/>
      <c r="U2116" s="301"/>
      <c r="V2116" s="301"/>
      <c r="W2116" s="301"/>
      <c r="X2116" s="301"/>
      <c r="Y2116" s="301"/>
      <c r="Z2116" s="301"/>
      <c r="AA2116" s="301"/>
      <c r="AB2116" s="301"/>
      <c r="AC2116" s="301"/>
      <c r="AD2116" s="301"/>
      <c r="AE2116" s="301"/>
      <c r="AF2116" s="301"/>
      <c r="AG2116" s="301"/>
      <c r="AH2116" s="301"/>
      <c r="AI2116" s="301"/>
    </row>
    <row r="2117" spans="1:35" ht="20.100000000000001" hidden="1" customHeight="1" x14ac:dyDescent="0.2">
      <c r="A2117" s="240">
        <v>1215</v>
      </c>
      <c r="B2117" s="309" t="s">
        <v>403</v>
      </c>
      <c r="C2117" s="310" t="s">
        <v>426</v>
      </c>
      <c r="D2117" s="310" t="s">
        <v>438</v>
      </c>
      <c r="E2117" s="309">
        <v>611117.73446430091</v>
      </c>
      <c r="F2117" s="310" t="s">
        <v>897</v>
      </c>
      <c r="G2117" s="244" t="s">
        <v>920</v>
      </c>
      <c r="H2117" s="244" t="s">
        <v>429</v>
      </c>
      <c r="I2117" s="288">
        <v>2</v>
      </c>
      <c r="J2117" s="244" t="s">
        <v>919</v>
      </c>
      <c r="K2117" s="244">
        <v>3</v>
      </c>
      <c r="L2117" s="244">
        <v>2</v>
      </c>
      <c r="M2117" s="244" t="s">
        <v>89</v>
      </c>
      <c r="N2117" s="244">
        <f t="shared" si="42"/>
        <v>6</v>
      </c>
      <c r="R2117" s="301"/>
      <c r="S2117" s="301"/>
      <c r="T2117" s="301"/>
      <c r="U2117" s="301"/>
      <c r="V2117" s="301"/>
      <c r="W2117" s="301"/>
      <c r="X2117" s="301"/>
      <c r="Y2117" s="301"/>
      <c r="Z2117" s="301"/>
      <c r="AA2117" s="301"/>
      <c r="AB2117" s="301"/>
      <c r="AC2117" s="301"/>
      <c r="AD2117" s="301"/>
      <c r="AE2117" s="301"/>
      <c r="AF2117" s="301"/>
      <c r="AG2117" s="301"/>
      <c r="AH2117" s="301"/>
      <c r="AI2117" s="301"/>
    </row>
    <row r="2118" spans="1:35" ht="20.100000000000001" hidden="1" customHeight="1" x14ac:dyDescent="0.2">
      <c r="A2118" s="240">
        <v>1216</v>
      </c>
      <c r="B2118" s="309" t="s">
        <v>403</v>
      </c>
      <c r="C2118" s="310" t="s">
        <v>426</v>
      </c>
      <c r="D2118" s="310" t="s">
        <v>438</v>
      </c>
      <c r="E2118" s="309">
        <v>611090.4078489237</v>
      </c>
      <c r="F2118" s="310" t="s">
        <v>889</v>
      </c>
      <c r="G2118" s="244" t="s">
        <v>921</v>
      </c>
      <c r="H2118" s="244" t="s">
        <v>429</v>
      </c>
      <c r="I2118" s="288">
        <v>1</v>
      </c>
      <c r="J2118" s="244" t="s">
        <v>919</v>
      </c>
      <c r="K2118" s="244">
        <v>0.3</v>
      </c>
      <c r="L2118" s="244">
        <v>0.9</v>
      </c>
      <c r="M2118" s="244" t="s">
        <v>89</v>
      </c>
      <c r="N2118" s="244">
        <f t="shared" si="42"/>
        <v>0.27</v>
      </c>
      <c r="R2118" s="301"/>
      <c r="S2118" s="301"/>
      <c r="T2118" s="301"/>
      <c r="U2118" s="301"/>
      <c r="V2118" s="301"/>
      <c r="W2118" s="301"/>
      <c r="X2118" s="301"/>
      <c r="Y2118" s="301"/>
      <c r="Z2118" s="301"/>
      <c r="AA2118" s="301"/>
      <c r="AB2118" s="301"/>
      <c r="AC2118" s="301"/>
      <c r="AD2118" s="301"/>
      <c r="AE2118" s="301"/>
      <c r="AF2118" s="301"/>
      <c r="AG2118" s="301"/>
      <c r="AH2118" s="301"/>
      <c r="AI2118" s="301"/>
    </row>
    <row r="2119" spans="1:35" ht="20.100000000000001" hidden="1" customHeight="1" x14ac:dyDescent="0.2">
      <c r="A2119" s="240">
        <v>1217</v>
      </c>
      <c r="B2119" s="309" t="s">
        <v>403</v>
      </c>
      <c r="C2119" s="310" t="s">
        <v>426</v>
      </c>
      <c r="D2119" s="310" t="s">
        <v>438</v>
      </c>
      <c r="E2119" s="309">
        <v>611081.05729606515</v>
      </c>
      <c r="F2119" s="310" t="s">
        <v>895</v>
      </c>
      <c r="G2119" s="244" t="s">
        <v>994</v>
      </c>
      <c r="H2119" s="244" t="s">
        <v>429</v>
      </c>
      <c r="I2119" s="288">
        <v>2</v>
      </c>
      <c r="J2119" s="244" t="s">
        <v>919</v>
      </c>
      <c r="K2119" s="244">
        <v>3</v>
      </c>
      <c r="L2119" s="244">
        <v>2.5</v>
      </c>
      <c r="M2119" s="244" t="s">
        <v>89</v>
      </c>
      <c r="N2119" s="244">
        <f t="shared" si="42"/>
        <v>7.5</v>
      </c>
      <c r="R2119" s="301"/>
      <c r="S2119" s="301"/>
      <c r="T2119" s="301"/>
      <c r="U2119" s="301"/>
      <c r="V2119" s="301"/>
      <c r="W2119" s="301"/>
      <c r="X2119" s="301"/>
      <c r="Y2119" s="301"/>
      <c r="Z2119" s="301"/>
      <c r="AA2119" s="301"/>
      <c r="AB2119" s="301"/>
      <c r="AC2119" s="301"/>
      <c r="AD2119" s="301"/>
      <c r="AE2119" s="301"/>
      <c r="AF2119" s="301"/>
      <c r="AG2119" s="301"/>
      <c r="AH2119" s="301"/>
      <c r="AI2119" s="301"/>
    </row>
    <row r="2120" spans="1:35" ht="20.100000000000001" hidden="1" customHeight="1" x14ac:dyDescent="0.2">
      <c r="A2120" s="240">
        <v>1218</v>
      </c>
      <c r="B2120" s="309" t="s">
        <v>403</v>
      </c>
      <c r="C2120" s="310" t="s">
        <v>426</v>
      </c>
      <c r="D2120" s="310" t="s">
        <v>438</v>
      </c>
      <c r="E2120" s="309">
        <v>611029.13405827119</v>
      </c>
      <c r="F2120" s="310" t="s">
        <v>895</v>
      </c>
      <c r="G2120" s="244" t="s">
        <v>994</v>
      </c>
      <c r="H2120" s="244" t="s">
        <v>429</v>
      </c>
      <c r="I2120" s="288">
        <v>2</v>
      </c>
      <c r="J2120" s="244" t="s">
        <v>919</v>
      </c>
      <c r="K2120" s="244">
        <v>3</v>
      </c>
      <c r="L2120" s="244">
        <v>2.5</v>
      </c>
      <c r="M2120" s="244" t="s">
        <v>89</v>
      </c>
      <c r="N2120" s="244">
        <f t="shared" si="42"/>
        <v>7.5</v>
      </c>
      <c r="R2120" s="301"/>
      <c r="S2120" s="301"/>
      <c r="T2120" s="301"/>
      <c r="U2120" s="301"/>
      <c r="V2120" s="301"/>
      <c r="W2120" s="301"/>
      <c r="X2120" s="301"/>
      <c r="Y2120" s="301"/>
      <c r="Z2120" s="301"/>
      <c r="AA2120" s="301"/>
      <c r="AB2120" s="301"/>
      <c r="AC2120" s="301"/>
      <c r="AD2120" s="301"/>
      <c r="AE2120" s="301"/>
      <c r="AF2120" s="301"/>
      <c r="AG2120" s="301"/>
      <c r="AH2120" s="301"/>
      <c r="AI2120" s="301"/>
    </row>
    <row r="2121" spans="1:35" ht="20.100000000000001" hidden="1" customHeight="1" x14ac:dyDescent="0.2">
      <c r="A2121" s="240">
        <v>1219</v>
      </c>
      <c r="B2121" s="309" t="s">
        <v>403</v>
      </c>
      <c r="C2121" s="310" t="s">
        <v>426</v>
      </c>
      <c r="D2121" s="310" t="s">
        <v>438</v>
      </c>
      <c r="E2121" s="309">
        <v>611010.55790295103</v>
      </c>
      <c r="F2121" s="310" t="s">
        <v>883</v>
      </c>
      <c r="G2121" s="244" t="s">
        <v>901</v>
      </c>
      <c r="H2121" s="244" t="s">
        <v>429</v>
      </c>
      <c r="I2121" s="288">
        <v>2</v>
      </c>
      <c r="J2121" s="244" t="s">
        <v>919</v>
      </c>
      <c r="K2121" s="244">
        <v>1.2</v>
      </c>
      <c r="L2121" s="244">
        <v>3</v>
      </c>
      <c r="M2121" s="244" t="s">
        <v>89</v>
      </c>
      <c r="N2121" s="244">
        <f t="shared" si="42"/>
        <v>3.5999999999999996</v>
      </c>
      <c r="R2121" s="301"/>
      <c r="S2121" s="301"/>
      <c r="T2121" s="301"/>
      <c r="U2121" s="301"/>
      <c r="V2121" s="301"/>
      <c r="W2121" s="301"/>
      <c r="X2121" s="301"/>
      <c r="Y2121" s="301"/>
      <c r="Z2121" s="301"/>
      <c r="AA2121" s="301"/>
      <c r="AB2121" s="301"/>
      <c r="AC2121" s="301"/>
      <c r="AD2121" s="301"/>
      <c r="AE2121" s="301"/>
      <c r="AF2121" s="301"/>
      <c r="AG2121" s="301"/>
      <c r="AH2121" s="301"/>
      <c r="AI2121" s="301"/>
    </row>
    <row r="2122" spans="1:35" ht="20.100000000000001" hidden="1" customHeight="1" x14ac:dyDescent="0.2">
      <c r="A2122" s="240">
        <v>1220</v>
      </c>
      <c r="B2122" s="309" t="s">
        <v>403</v>
      </c>
      <c r="C2122" s="310" t="s">
        <v>426</v>
      </c>
      <c r="D2122" s="310" t="s">
        <v>438</v>
      </c>
      <c r="E2122" s="309">
        <v>611009.21965810168</v>
      </c>
      <c r="F2122" s="242" t="s">
        <v>886</v>
      </c>
      <c r="G2122" s="244" t="s">
        <v>981</v>
      </c>
      <c r="H2122" s="244" t="s">
        <v>429</v>
      </c>
      <c r="I2122" s="288">
        <v>2</v>
      </c>
      <c r="J2122" s="244" t="s">
        <v>919</v>
      </c>
      <c r="K2122" s="244">
        <v>1.2</v>
      </c>
      <c r="L2122" s="244">
        <v>3</v>
      </c>
      <c r="M2122" s="244" t="s">
        <v>89</v>
      </c>
      <c r="N2122" s="244">
        <f t="shared" ref="N2122:N2185" si="43">IF(M2122="",K2122*L2122,IF(G2122="R-1",K2122*L2122,IF(LEFT(G2122,1)="R",PI()*((M2122^2)/4),K2122*L2122)))</f>
        <v>3.5999999999999996</v>
      </c>
      <c r="R2122" s="301"/>
      <c r="S2122" s="301"/>
      <c r="T2122" s="301"/>
      <c r="U2122" s="301"/>
      <c r="V2122" s="301"/>
      <c r="W2122" s="301"/>
      <c r="X2122" s="301"/>
      <c r="Y2122" s="301"/>
      <c r="Z2122" s="301"/>
      <c r="AA2122" s="301"/>
      <c r="AB2122" s="301"/>
      <c r="AC2122" s="301"/>
      <c r="AD2122" s="301"/>
      <c r="AE2122" s="301"/>
      <c r="AF2122" s="301"/>
      <c r="AG2122" s="301"/>
      <c r="AH2122" s="301"/>
      <c r="AI2122" s="301"/>
    </row>
    <row r="2123" spans="1:35" ht="20.100000000000001" hidden="1" customHeight="1" x14ac:dyDescent="0.2">
      <c r="A2123" s="240">
        <v>1221</v>
      </c>
      <c r="B2123" s="309" t="s">
        <v>403</v>
      </c>
      <c r="C2123" s="310" t="s">
        <v>426</v>
      </c>
      <c r="D2123" s="310" t="s">
        <v>438</v>
      </c>
      <c r="E2123" s="309">
        <v>610894.39913584373</v>
      </c>
      <c r="F2123" s="310" t="s">
        <v>883</v>
      </c>
      <c r="G2123" s="244" t="s">
        <v>901</v>
      </c>
      <c r="H2123" s="244" t="s">
        <v>429</v>
      </c>
      <c r="I2123" s="288">
        <v>2</v>
      </c>
      <c r="J2123" s="244" t="s">
        <v>919</v>
      </c>
      <c r="K2123" s="244">
        <v>3</v>
      </c>
      <c r="L2123" s="244">
        <v>2</v>
      </c>
      <c r="M2123" s="244" t="s">
        <v>89</v>
      </c>
      <c r="N2123" s="244">
        <f t="shared" si="43"/>
        <v>6</v>
      </c>
      <c r="R2123" s="301"/>
      <c r="S2123" s="301"/>
      <c r="T2123" s="301"/>
      <c r="U2123" s="301"/>
      <c r="V2123" s="301"/>
      <c r="W2123" s="301"/>
      <c r="X2123" s="301"/>
      <c r="Y2123" s="301"/>
      <c r="Z2123" s="301"/>
      <c r="AA2123" s="301"/>
      <c r="AB2123" s="301"/>
      <c r="AC2123" s="301"/>
      <c r="AD2123" s="301"/>
      <c r="AE2123" s="301"/>
      <c r="AF2123" s="301"/>
      <c r="AG2123" s="301"/>
      <c r="AH2123" s="301"/>
      <c r="AI2123" s="301"/>
    </row>
    <row r="2124" spans="1:35" ht="20.100000000000001" hidden="1" customHeight="1" x14ac:dyDescent="0.2">
      <c r="A2124" s="240">
        <v>1222</v>
      </c>
      <c r="B2124" s="309" t="s">
        <v>403</v>
      </c>
      <c r="C2124" s="310" t="s">
        <v>426</v>
      </c>
      <c r="D2124" s="310" t="s">
        <v>438</v>
      </c>
      <c r="E2124" s="309">
        <v>610832.70155009313</v>
      </c>
      <c r="F2124" s="310" t="s">
        <v>879</v>
      </c>
      <c r="G2124" s="244" t="s">
        <v>913</v>
      </c>
      <c r="H2124" s="244" t="s">
        <v>429</v>
      </c>
      <c r="I2124" s="288">
        <v>1</v>
      </c>
      <c r="J2124" s="244" t="s">
        <v>919</v>
      </c>
      <c r="K2124" s="244" t="s">
        <v>89</v>
      </c>
      <c r="L2124" s="244" t="s">
        <v>89</v>
      </c>
      <c r="M2124" s="244">
        <v>1</v>
      </c>
      <c r="N2124" s="244">
        <f t="shared" si="43"/>
        <v>0.78539816339744828</v>
      </c>
      <c r="R2124" s="301"/>
      <c r="S2124" s="301"/>
      <c r="T2124" s="301"/>
      <c r="U2124" s="301"/>
      <c r="V2124" s="301"/>
      <c r="W2124" s="301"/>
      <c r="X2124" s="301"/>
      <c r="Y2124" s="301"/>
      <c r="Z2124" s="301"/>
      <c r="AA2124" s="301"/>
      <c r="AB2124" s="301"/>
      <c r="AC2124" s="301"/>
      <c r="AD2124" s="301"/>
      <c r="AE2124" s="301"/>
      <c r="AF2124" s="301"/>
      <c r="AG2124" s="301"/>
      <c r="AH2124" s="301"/>
      <c r="AI2124" s="301"/>
    </row>
    <row r="2125" spans="1:35" ht="20.100000000000001" hidden="1" customHeight="1" x14ac:dyDescent="0.2">
      <c r="A2125" s="240">
        <v>1223</v>
      </c>
      <c r="B2125" s="309" t="s">
        <v>403</v>
      </c>
      <c r="C2125" s="310" t="s">
        <v>426</v>
      </c>
      <c r="D2125" s="310" t="s">
        <v>438</v>
      </c>
      <c r="E2125" s="309">
        <v>609960.05382737599</v>
      </c>
      <c r="F2125" s="310" t="s">
        <v>892</v>
      </c>
      <c r="G2125" s="244" t="s">
        <v>903</v>
      </c>
      <c r="H2125" s="244" t="s">
        <v>429</v>
      </c>
      <c r="I2125" s="288">
        <v>1</v>
      </c>
      <c r="J2125" s="244" t="s">
        <v>919</v>
      </c>
      <c r="K2125" s="244">
        <v>1</v>
      </c>
      <c r="L2125" s="244">
        <v>2</v>
      </c>
      <c r="M2125" s="244" t="s">
        <v>89</v>
      </c>
      <c r="N2125" s="244">
        <f t="shared" si="43"/>
        <v>2</v>
      </c>
      <c r="R2125" s="301"/>
      <c r="S2125" s="301"/>
      <c r="T2125" s="301"/>
      <c r="U2125" s="301"/>
      <c r="V2125" s="301"/>
      <c r="W2125" s="301"/>
      <c r="X2125" s="301"/>
      <c r="Y2125" s="301"/>
      <c r="Z2125" s="301"/>
      <c r="AA2125" s="301"/>
      <c r="AB2125" s="301"/>
      <c r="AC2125" s="301"/>
      <c r="AD2125" s="301"/>
      <c r="AE2125" s="301"/>
      <c r="AF2125" s="301"/>
      <c r="AG2125" s="301"/>
      <c r="AH2125" s="301"/>
      <c r="AI2125" s="301"/>
    </row>
    <row r="2126" spans="1:35" ht="20.100000000000001" hidden="1" customHeight="1" x14ac:dyDescent="0.2">
      <c r="A2126" s="240">
        <v>1224</v>
      </c>
      <c r="B2126" s="309" t="s">
        <v>403</v>
      </c>
      <c r="C2126" s="310" t="s">
        <v>426</v>
      </c>
      <c r="D2126" s="310" t="s">
        <v>438</v>
      </c>
      <c r="E2126" s="309">
        <v>609948.04986902035</v>
      </c>
      <c r="F2126" s="310" t="s">
        <v>871</v>
      </c>
      <c r="G2126" s="244" t="s">
        <v>995</v>
      </c>
      <c r="H2126" s="244" t="s">
        <v>429</v>
      </c>
      <c r="I2126" s="288">
        <v>1</v>
      </c>
      <c r="J2126" s="244" t="s">
        <v>919</v>
      </c>
      <c r="K2126" s="244">
        <v>1</v>
      </c>
      <c r="L2126" s="244">
        <v>1</v>
      </c>
      <c r="M2126" s="244" t="s">
        <v>89</v>
      </c>
      <c r="N2126" s="244">
        <f t="shared" si="43"/>
        <v>1</v>
      </c>
      <c r="R2126" s="301"/>
      <c r="S2126" s="301"/>
      <c r="T2126" s="301"/>
      <c r="U2126" s="301"/>
      <c r="V2126" s="301"/>
      <c r="W2126" s="301"/>
      <c r="X2126" s="301"/>
      <c r="Y2126" s="301"/>
      <c r="Z2126" s="301"/>
      <c r="AA2126" s="301"/>
      <c r="AB2126" s="301"/>
      <c r="AC2126" s="301"/>
      <c r="AD2126" s="301"/>
      <c r="AE2126" s="301"/>
      <c r="AF2126" s="301"/>
      <c r="AG2126" s="301"/>
      <c r="AH2126" s="301"/>
      <c r="AI2126" s="301"/>
    </row>
    <row r="2127" spans="1:35" ht="20.100000000000001" hidden="1" customHeight="1" x14ac:dyDescent="0.2">
      <c r="A2127" s="240">
        <v>1225</v>
      </c>
      <c r="B2127" s="309" t="s">
        <v>403</v>
      </c>
      <c r="C2127" s="310" t="s">
        <v>426</v>
      </c>
      <c r="D2127" s="310" t="s">
        <v>438</v>
      </c>
      <c r="E2127" s="309">
        <v>609807.78492763313</v>
      </c>
      <c r="F2127" s="310" t="s">
        <v>883</v>
      </c>
      <c r="G2127" s="244" t="s">
        <v>901</v>
      </c>
      <c r="H2127" s="244" t="s">
        <v>429</v>
      </c>
      <c r="I2127" s="288">
        <v>2</v>
      </c>
      <c r="J2127" s="244" t="s">
        <v>919</v>
      </c>
      <c r="K2127" s="244">
        <v>1.2</v>
      </c>
      <c r="L2127" s="244">
        <v>3</v>
      </c>
      <c r="M2127" s="244" t="s">
        <v>89</v>
      </c>
      <c r="N2127" s="244">
        <f t="shared" si="43"/>
        <v>3.5999999999999996</v>
      </c>
      <c r="R2127" s="301"/>
      <c r="S2127" s="301"/>
      <c r="T2127" s="301"/>
      <c r="U2127" s="301"/>
      <c r="V2127" s="301"/>
      <c r="W2127" s="301"/>
      <c r="X2127" s="301"/>
      <c r="Y2127" s="301"/>
      <c r="Z2127" s="301"/>
      <c r="AA2127" s="301"/>
      <c r="AB2127" s="301"/>
      <c r="AC2127" s="301"/>
      <c r="AD2127" s="301"/>
      <c r="AE2127" s="301"/>
      <c r="AF2127" s="301"/>
      <c r="AG2127" s="301"/>
      <c r="AH2127" s="301"/>
      <c r="AI2127" s="301"/>
    </row>
    <row r="2128" spans="1:35" ht="20.100000000000001" hidden="1" customHeight="1" x14ac:dyDescent="0.2">
      <c r="A2128" s="240">
        <v>1226</v>
      </c>
      <c r="B2128" s="309" t="s">
        <v>403</v>
      </c>
      <c r="C2128" s="310" t="s">
        <v>426</v>
      </c>
      <c r="D2128" s="310" t="s">
        <v>438</v>
      </c>
      <c r="E2128" s="309">
        <v>609802.91216463945</v>
      </c>
      <c r="F2128" s="242" t="s">
        <v>886</v>
      </c>
      <c r="G2128" s="244" t="s">
        <v>981</v>
      </c>
      <c r="H2128" s="244" t="s">
        <v>429</v>
      </c>
      <c r="I2128" s="288">
        <v>2</v>
      </c>
      <c r="J2128" s="244" t="s">
        <v>919</v>
      </c>
      <c r="K2128" s="244">
        <v>1.2</v>
      </c>
      <c r="L2128" s="244">
        <v>3</v>
      </c>
      <c r="M2128" s="244" t="s">
        <v>89</v>
      </c>
      <c r="N2128" s="244">
        <f t="shared" si="43"/>
        <v>3.5999999999999996</v>
      </c>
      <c r="R2128" s="301"/>
      <c r="S2128" s="301"/>
      <c r="T2128" s="301"/>
      <c r="U2128" s="301"/>
      <c r="V2128" s="301"/>
      <c r="W2128" s="301"/>
      <c r="X2128" s="301"/>
      <c r="Y2128" s="301"/>
      <c r="Z2128" s="301"/>
      <c r="AA2128" s="301"/>
      <c r="AB2128" s="301"/>
      <c r="AC2128" s="301"/>
      <c r="AD2128" s="301"/>
      <c r="AE2128" s="301"/>
      <c r="AF2128" s="301"/>
      <c r="AG2128" s="301"/>
      <c r="AH2128" s="301"/>
      <c r="AI2128" s="301"/>
    </row>
    <row r="2129" spans="1:35" ht="20.100000000000001" hidden="1" customHeight="1" x14ac:dyDescent="0.2">
      <c r="A2129" s="240">
        <v>1227</v>
      </c>
      <c r="B2129" s="309" t="s">
        <v>403</v>
      </c>
      <c r="C2129" s="310" t="s">
        <v>426</v>
      </c>
      <c r="D2129" s="310" t="s">
        <v>438</v>
      </c>
      <c r="E2129" s="309">
        <v>609725.78411091724</v>
      </c>
      <c r="F2129" s="310" t="s">
        <v>871</v>
      </c>
      <c r="G2129" s="244" t="s">
        <v>995</v>
      </c>
      <c r="H2129" s="244" t="s">
        <v>429</v>
      </c>
      <c r="I2129" s="288">
        <v>1</v>
      </c>
      <c r="J2129" s="244" t="s">
        <v>919</v>
      </c>
      <c r="K2129" s="244">
        <v>1</v>
      </c>
      <c r="L2129" s="244">
        <v>1</v>
      </c>
      <c r="M2129" s="244" t="s">
        <v>89</v>
      </c>
      <c r="N2129" s="244">
        <f t="shared" si="43"/>
        <v>1</v>
      </c>
      <c r="R2129" s="301"/>
      <c r="S2129" s="301"/>
      <c r="T2129" s="301"/>
      <c r="U2129" s="301"/>
      <c r="V2129" s="301"/>
      <c r="W2129" s="301"/>
      <c r="X2129" s="301"/>
      <c r="Y2129" s="301"/>
      <c r="Z2129" s="301"/>
      <c r="AA2129" s="301"/>
      <c r="AB2129" s="301"/>
      <c r="AC2129" s="301"/>
      <c r="AD2129" s="301"/>
      <c r="AE2129" s="301"/>
      <c r="AF2129" s="301"/>
      <c r="AG2129" s="301"/>
      <c r="AH2129" s="301"/>
      <c r="AI2129" s="301"/>
    </row>
    <row r="2130" spans="1:35" ht="20.100000000000001" hidden="1" customHeight="1" x14ac:dyDescent="0.2">
      <c r="A2130" s="240">
        <v>1228</v>
      </c>
      <c r="B2130" s="309" t="s">
        <v>403</v>
      </c>
      <c r="C2130" s="310" t="s">
        <v>426</v>
      </c>
      <c r="D2130" s="310" t="s">
        <v>438</v>
      </c>
      <c r="E2130" s="309">
        <v>609713.26428644743</v>
      </c>
      <c r="F2130" s="310" t="s">
        <v>888</v>
      </c>
      <c r="G2130" s="244" t="s">
        <v>926</v>
      </c>
      <c r="H2130" s="244" t="s">
        <v>429</v>
      </c>
      <c r="I2130" s="288">
        <v>1</v>
      </c>
      <c r="J2130" s="244" t="s">
        <v>919</v>
      </c>
      <c r="K2130" s="244">
        <v>0.5</v>
      </c>
      <c r="L2130" s="244">
        <v>0.9</v>
      </c>
      <c r="M2130" s="244" t="s">
        <v>89</v>
      </c>
      <c r="N2130" s="244">
        <f t="shared" si="43"/>
        <v>0.45</v>
      </c>
      <c r="R2130" s="301"/>
      <c r="S2130" s="301"/>
      <c r="T2130" s="301"/>
      <c r="U2130" s="301"/>
      <c r="V2130" s="301"/>
      <c r="W2130" s="301"/>
      <c r="X2130" s="301"/>
      <c r="Y2130" s="301"/>
      <c r="Z2130" s="301"/>
      <c r="AA2130" s="301"/>
      <c r="AB2130" s="301"/>
      <c r="AC2130" s="301"/>
      <c r="AD2130" s="301"/>
      <c r="AE2130" s="301"/>
      <c r="AF2130" s="301"/>
      <c r="AG2130" s="301"/>
      <c r="AH2130" s="301"/>
      <c r="AI2130" s="301"/>
    </row>
    <row r="2131" spans="1:35" ht="20.100000000000001" hidden="1" customHeight="1" x14ac:dyDescent="0.2">
      <c r="A2131" s="240">
        <v>1229</v>
      </c>
      <c r="B2131" s="309" t="s">
        <v>403</v>
      </c>
      <c r="C2131" s="310" t="s">
        <v>426</v>
      </c>
      <c r="D2131" s="310" t="s">
        <v>438</v>
      </c>
      <c r="E2131" s="309">
        <v>609574.82667851925</v>
      </c>
      <c r="F2131" s="310" t="s">
        <v>883</v>
      </c>
      <c r="G2131" s="244" t="s">
        <v>901</v>
      </c>
      <c r="H2131" s="244" t="s">
        <v>429</v>
      </c>
      <c r="I2131" s="288">
        <v>2</v>
      </c>
      <c r="J2131" s="244" t="s">
        <v>919</v>
      </c>
      <c r="K2131" s="244">
        <v>3</v>
      </c>
      <c r="L2131" s="244">
        <v>2</v>
      </c>
      <c r="M2131" s="244" t="s">
        <v>89</v>
      </c>
      <c r="N2131" s="244">
        <f t="shared" si="43"/>
        <v>6</v>
      </c>
      <c r="R2131" s="301"/>
      <c r="S2131" s="301"/>
      <c r="T2131" s="301"/>
      <c r="U2131" s="301"/>
      <c r="V2131" s="301"/>
      <c r="W2131" s="301"/>
      <c r="X2131" s="301"/>
      <c r="Y2131" s="301"/>
      <c r="Z2131" s="301"/>
      <c r="AA2131" s="301"/>
      <c r="AB2131" s="301"/>
      <c r="AC2131" s="301"/>
      <c r="AD2131" s="301"/>
      <c r="AE2131" s="301"/>
      <c r="AF2131" s="301"/>
      <c r="AG2131" s="301"/>
      <c r="AH2131" s="301"/>
      <c r="AI2131" s="301"/>
    </row>
    <row r="2132" spans="1:35" ht="20.100000000000001" hidden="1" customHeight="1" x14ac:dyDescent="0.2">
      <c r="A2132" s="240">
        <v>1230</v>
      </c>
      <c r="B2132" s="309" t="s">
        <v>403</v>
      </c>
      <c r="C2132" s="310" t="s">
        <v>426</v>
      </c>
      <c r="D2132" s="310" t="s">
        <v>438</v>
      </c>
      <c r="E2132" s="309">
        <v>609529.44704152434</v>
      </c>
      <c r="F2132" s="310" t="s">
        <v>879</v>
      </c>
      <c r="G2132" s="244" t="s">
        <v>917</v>
      </c>
      <c r="H2132" s="244" t="s">
        <v>429</v>
      </c>
      <c r="I2132" s="288">
        <v>1</v>
      </c>
      <c r="J2132" s="244" t="s">
        <v>919</v>
      </c>
      <c r="K2132" s="244" t="s">
        <v>89</v>
      </c>
      <c r="L2132" s="244" t="s">
        <v>89</v>
      </c>
      <c r="M2132" s="244">
        <v>1</v>
      </c>
      <c r="N2132" s="244">
        <f t="shared" si="43"/>
        <v>0.78539816339744828</v>
      </c>
      <c r="R2132" s="301"/>
      <c r="S2132" s="301"/>
      <c r="T2132" s="301"/>
      <c r="U2132" s="301"/>
      <c r="V2132" s="301"/>
      <c r="W2132" s="301"/>
      <c r="X2132" s="301"/>
      <c r="Y2132" s="301"/>
      <c r="Z2132" s="301"/>
      <c r="AA2132" s="301"/>
      <c r="AB2132" s="301"/>
      <c r="AC2132" s="301"/>
      <c r="AD2132" s="301"/>
      <c r="AE2132" s="301"/>
      <c r="AF2132" s="301"/>
      <c r="AG2132" s="301"/>
      <c r="AH2132" s="301"/>
      <c r="AI2132" s="301"/>
    </row>
    <row r="2133" spans="1:35" ht="20.100000000000001" hidden="1" customHeight="1" x14ac:dyDescent="0.2">
      <c r="A2133" s="240">
        <v>1231</v>
      </c>
      <c r="B2133" s="309" t="s">
        <v>403</v>
      </c>
      <c r="C2133" s="310" t="s">
        <v>426</v>
      </c>
      <c r="D2133" s="310" t="s">
        <v>438</v>
      </c>
      <c r="E2133" s="309">
        <v>609426.95932411728</v>
      </c>
      <c r="F2133" s="310" t="s">
        <v>897</v>
      </c>
      <c r="G2133" s="244" t="s">
        <v>920</v>
      </c>
      <c r="H2133" s="244" t="s">
        <v>429</v>
      </c>
      <c r="I2133" s="288">
        <v>2</v>
      </c>
      <c r="J2133" s="244" t="s">
        <v>919</v>
      </c>
      <c r="K2133" s="244">
        <v>4</v>
      </c>
      <c r="L2133" s="244">
        <v>2</v>
      </c>
      <c r="M2133" s="244" t="s">
        <v>89</v>
      </c>
      <c r="N2133" s="244">
        <f t="shared" si="43"/>
        <v>8</v>
      </c>
      <c r="R2133" s="301"/>
      <c r="S2133" s="301"/>
      <c r="T2133" s="301"/>
      <c r="U2133" s="301"/>
      <c r="V2133" s="301"/>
      <c r="W2133" s="301"/>
      <c r="X2133" s="301"/>
      <c r="Y2133" s="301"/>
      <c r="Z2133" s="301"/>
      <c r="AA2133" s="301"/>
      <c r="AB2133" s="301"/>
      <c r="AC2133" s="301"/>
      <c r="AD2133" s="301"/>
      <c r="AE2133" s="301"/>
      <c r="AF2133" s="301"/>
      <c r="AG2133" s="301"/>
      <c r="AH2133" s="301"/>
      <c r="AI2133" s="301"/>
    </row>
    <row r="2134" spans="1:35" ht="20.100000000000001" hidden="1" customHeight="1" x14ac:dyDescent="0.2">
      <c r="A2134" s="240">
        <v>1232</v>
      </c>
      <c r="B2134" s="309" t="s">
        <v>403</v>
      </c>
      <c r="C2134" s="310" t="s">
        <v>426</v>
      </c>
      <c r="D2134" s="310" t="s">
        <v>438</v>
      </c>
      <c r="E2134" s="309">
        <v>609043.03263608308</v>
      </c>
      <c r="F2134" s="310" t="s">
        <v>889</v>
      </c>
      <c r="G2134" s="244" t="s">
        <v>921</v>
      </c>
      <c r="H2134" s="244" t="s">
        <v>429</v>
      </c>
      <c r="I2134" s="288">
        <v>1</v>
      </c>
      <c r="J2134" s="244" t="s">
        <v>919</v>
      </c>
      <c r="K2134" s="244">
        <v>0.3</v>
      </c>
      <c r="L2134" s="244">
        <v>0.9</v>
      </c>
      <c r="M2134" s="244" t="s">
        <v>89</v>
      </c>
      <c r="N2134" s="244">
        <f t="shared" si="43"/>
        <v>0.27</v>
      </c>
      <c r="R2134" s="301"/>
      <c r="S2134" s="301"/>
      <c r="T2134" s="301"/>
      <c r="U2134" s="301"/>
      <c r="V2134" s="301"/>
      <c r="W2134" s="301"/>
      <c r="X2134" s="301"/>
      <c r="Y2134" s="301"/>
      <c r="Z2134" s="301"/>
      <c r="AA2134" s="301"/>
      <c r="AB2134" s="301"/>
      <c r="AC2134" s="301"/>
      <c r="AD2134" s="301"/>
      <c r="AE2134" s="301"/>
      <c r="AF2134" s="301"/>
      <c r="AG2134" s="301"/>
      <c r="AH2134" s="301"/>
      <c r="AI2134" s="301"/>
    </row>
    <row r="2135" spans="1:35" ht="20.100000000000001" hidden="1" customHeight="1" x14ac:dyDescent="0.2">
      <c r="A2135" s="240">
        <v>1233</v>
      </c>
      <c r="B2135" s="309" t="s">
        <v>403</v>
      </c>
      <c r="C2135" s="310" t="s">
        <v>426</v>
      </c>
      <c r="D2135" s="310" t="s">
        <v>438</v>
      </c>
      <c r="E2135" s="309">
        <v>608968.2245947097</v>
      </c>
      <c r="F2135" s="310" t="s">
        <v>889</v>
      </c>
      <c r="G2135" s="244" t="s">
        <v>921</v>
      </c>
      <c r="H2135" s="244" t="s">
        <v>429</v>
      </c>
      <c r="I2135" s="288">
        <v>1</v>
      </c>
      <c r="J2135" s="244" t="s">
        <v>919</v>
      </c>
      <c r="K2135" s="244">
        <v>0.3</v>
      </c>
      <c r="L2135" s="244">
        <v>0.9</v>
      </c>
      <c r="M2135" s="244" t="s">
        <v>89</v>
      </c>
      <c r="N2135" s="244">
        <f t="shared" si="43"/>
        <v>0.27</v>
      </c>
      <c r="R2135" s="301"/>
      <c r="S2135" s="301"/>
      <c r="T2135" s="301"/>
      <c r="U2135" s="301"/>
      <c r="V2135" s="301"/>
      <c r="W2135" s="301"/>
      <c r="X2135" s="301"/>
      <c r="Y2135" s="301"/>
      <c r="Z2135" s="301"/>
      <c r="AA2135" s="301"/>
      <c r="AB2135" s="301"/>
      <c r="AC2135" s="301"/>
      <c r="AD2135" s="301"/>
      <c r="AE2135" s="301"/>
      <c r="AF2135" s="301"/>
      <c r="AG2135" s="301"/>
      <c r="AH2135" s="301"/>
      <c r="AI2135" s="301"/>
    </row>
    <row r="2136" spans="1:35" ht="20.100000000000001" hidden="1" customHeight="1" x14ac:dyDescent="0.2">
      <c r="A2136" s="240">
        <v>1234</v>
      </c>
      <c r="B2136" s="309" t="s">
        <v>403</v>
      </c>
      <c r="C2136" s="310" t="s">
        <v>426</v>
      </c>
      <c r="D2136" s="310" t="s">
        <v>438</v>
      </c>
      <c r="E2136" s="309">
        <v>608949.9515922385</v>
      </c>
      <c r="F2136" s="242" t="s">
        <v>886</v>
      </c>
      <c r="G2136" s="244" t="s">
        <v>981</v>
      </c>
      <c r="H2136" s="244" t="s">
        <v>429</v>
      </c>
      <c r="I2136" s="288">
        <v>2</v>
      </c>
      <c r="J2136" s="244" t="s">
        <v>919</v>
      </c>
      <c r="K2136" s="244">
        <v>1.2</v>
      </c>
      <c r="L2136" s="244">
        <v>3</v>
      </c>
      <c r="M2136" s="244" t="s">
        <v>89</v>
      </c>
      <c r="N2136" s="244">
        <f t="shared" si="43"/>
        <v>3.5999999999999996</v>
      </c>
      <c r="R2136" s="301"/>
      <c r="S2136" s="301"/>
      <c r="T2136" s="301"/>
      <c r="U2136" s="301"/>
      <c r="V2136" s="301"/>
      <c r="W2136" s="301"/>
      <c r="X2136" s="301"/>
      <c r="Y2136" s="301"/>
      <c r="Z2136" s="301"/>
      <c r="AA2136" s="301"/>
      <c r="AB2136" s="301"/>
      <c r="AC2136" s="301"/>
      <c r="AD2136" s="301"/>
      <c r="AE2136" s="301"/>
      <c r="AF2136" s="301"/>
      <c r="AG2136" s="301"/>
      <c r="AH2136" s="301"/>
      <c r="AI2136" s="301"/>
    </row>
    <row r="2137" spans="1:35" ht="20.100000000000001" hidden="1" customHeight="1" x14ac:dyDescent="0.2">
      <c r="A2137" s="240">
        <v>1235</v>
      </c>
      <c r="B2137" s="309" t="s">
        <v>403</v>
      </c>
      <c r="C2137" s="310" t="s">
        <v>426</v>
      </c>
      <c r="D2137" s="310" t="s">
        <v>438</v>
      </c>
      <c r="E2137" s="309">
        <v>608949.71154213417</v>
      </c>
      <c r="F2137" s="310" t="s">
        <v>883</v>
      </c>
      <c r="G2137" s="244" t="s">
        <v>901</v>
      </c>
      <c r="H2137" s="244" t="s">
        <v>429</v>
      </c>
      <c r="I2137" s="288">
        <v>2</v>
      </c>
      <c r="J2137" s="244" t="s">
        <v>919</v>
      </c>
      <c r="K2137" s="244">
        <v>1.2</v>
      </c>
      <c r="L2137" s="244">
        <v>3</v>
      </c>
      <c r="M2137" s="244" t="s">
        <v>89</v>
      </c>
      <c r="N2137" s="244">
        <f t="shared" si="43"/>
        <v>3.5999999999999996</v>
      </c>
      <c r="R2137" s="301"/>
      <c r="S2137" s="301"/>
      <c r="T2137" s="301"/>
      <c r="U2137" s="301"/>
      <c r="V2137" s="301"/>
      <c r="W2137" s="301"/>
      <c r="X2137" s="301"/>
      <c r="Y2137" s="301"/>
      <c r="Z2137" s="301"/>
      <c r="AA2137" s="301"/>
      <c r="AB2137" s="301"/>
      <c r="AC2137" s="301"/>
      <c r="AD2137" s="301"/>
      <c r="AE2137" s="301"/>
      <c r="AF2137" s="301"/>
      <c r="AG2137" s="301"/>
      <c r="AH2137" s="301"/>
      <c r="AI2137" s="301"/>
    </row>
    <row r="2138" spans="1:35" ht="20.100000000000001" hidden="1" customHeight="1" x14ac:dyDescent="0.2">
      <c r="A2138" s="240">
        <v>1236</v>
      </c>
      <c r="B2138" s="309" t="s">
        <v>403</v>
      </c>
      <c r="C2138" s="310" t="s">
        <v>426</v>
      </c>
      <c r="D2138" s="310" t="s">
        <v>438</v>
      </c>
      <c r="E2138" s="309">
        <v>607753.13696822303</v>
      </c>
      <c r="F2138" s="310" t="s">
        <v>888</v>
      </c>
      <c r="G2138" s="244" t="s">
        <v>926</v>
      </c>
      <c r="H2138" s="244" t="s">
        <v>429</v>
      </c>
      <c r="I2138" s="288">
        <v>1</v>
      </c>
      <c r="J2138" s="244" t="s">
        <v>919</v>
      </c>
      <c r="K2138" s="244">
        <v>0.5</v>
      </c>
      <c r="L2138" s="244">
        <v>0.9</v>
      </c>
      <c r="M2138" s="244" t="s">
        <v>89</v>
      </c>
      <c r="N2138" s="244">
        <f t="shared" si="43"/>
        <v>0.45</v>
      </c>
      <c r="R2138" s="301"/>
      <c r="S2138" s="301"/>
      <c r="T2138" s="301"/>
      <c r="U2138" s="301"/>
      <c r="V2138" s="301"/>
      <c r="W2138" s="301"/>
      <c r="X2138" s="301"/>
      <c r="Y2138" s="301"/>
      <c r="Z2138" s="301"/>
      <c r="AA2138" s="301"/>
      <c r="AB2138" s="301"/>
      <c r="AC2138" s="301"/>
      <c r="AD2138" s="301"/>
      <c r="AE2138" s="301"/>
      <c r="AF2138" s="301"/>
      <c r="AG2138" s="301"/>
      <c r="AH2138" s="301"/>
      <c r="AI2138" s="301"/>
    </row>
    <row r="2139" spans="1:35" ht="20.100000000000001" hidden="1" customHeight="1" x14ac:dyDescent="0.2">
      <c r="A2139" s="240">
        <v>1237</v>
      </c>
      <c r="B2139" s="309" t="s">
        <v>403</v>
      </c>
      <c r="C2139" s="310" t="s">
        <v>426</v>
      </c>
      <c r="D2139" s="310" t="s">
        <v>438</v>
      </c>
      <c r="E2139" s="309">
        <v>607714.18560933857</v>
      </c>
      <c r="F2139" s="310" t="s">
        <v>879</v>
      </c>
      <c r="G2139" s="244" t="s">
        <v>913</v>
      </c>
      <c r="H2139" s="244" t="s">
        <v>429</v>
      </c>
      <c r="I2139" s="288">
        <v>1</v>
      </c>
      <c r="J2139" s="244" t="s">
        <v>919</v>
      </c>
      <c r="K2139" s="244" t="s">
        <v>89</v>
      </c>
      <c r="L2139" s="244" t="s">
        <v>89</v>
      </c>
      <c r="M2139" s="244">
        <v>1</v>
      </c>
      <c r="N2139" s="244">
        <f t="shared" si="43"/>
        <v>0.78539816339744828</v>
      </c>
      <c r="R2139" s="301"/>
      <c r="S2139" s="301"/>
      <c r="T2139" s="301"/>
      <c r="U2139" s="301"/>
      <c r="V2139" s="301"/>
      <c r="W2139" s="301"/>
      <c r="X2139" s="301"/>
      <c r="Y2139" s="301"/>
      <c r="Z2139" s="301"/>
      <c r="AA2139" s="301"/>
      <c r="AB2139" s="301"/>
      <c r="AC2139" s="301"/>
      <c r="AD2139" s="301"/>
      <c r="AE2139" s="301"/>
      <c r="AF2139" s="301"/>
      <c r="AG2139" s="301"/>
      <c r="AH2139" s="301"/>
      <c r="AI2139" s="301"/>
    </row>
    <row r="2140" spans="1:35" ht="20.100000000000001" hidden="1" customHeight="1" x14ac:dyDescent="0.2">
      <c r="A2140" s="240">
        <v>1238</v>
      </c>
      <c r="B2140" s="309" t="s">
        <v>403</v>
      </c>
      <c r="C2140" s="310" t="s">
        <v>426</v>
      </c>
      <c r="D2140" s="310" t="s">
        <v>438</v>
      </c>
      <c r="E2140" s="309">
        <v>607283.46233790892</v>
      </c>
      <c r="F2140" s="310" t="s">
        <v>892</v>
      </c>
      <c r="G2140" s="244" t="s">
        <v>903</v>
      </c>
      <c r="H2140" s="244" t="s">
        <v>429</v>
      </c>
      <c r="I2140" s="288">
        <v>2</v>
      </c>
      <c r="J2140" s="244" t="s">
        <v>919</v>
      </c>
      <c r="K2140" s="244">
        <v>2</v>
      </c>
      <c r="L2140" s="244">
        <v>1</v>
      </c>
      <c r="M2140" s="244" t="s">
        <v>89</v>
      </c>
      <c r="N2140" s="244">
        <f t="shared" si="43"/>
        <v>2</v>
      </c>
      <c r="R2140" s="301"/>
      <c r="S2140" s="301"/>
      <c r="T2140" s="301"/>
      <c r="U2140" s="301"/>
      <c r="V2140" s="301"/>
      <c r="W2140" s="301"/>
      <c r="X2140" s="301"/>
      <c r="Y2140" s="301"/>
      <c r="Z2140" s="301"/>
      <c r="AA2140" s="301"/>
      <c r="AB2140" s="301"/>
      <c r="AC2140" s="301"/>
      <c r="AD2140" s="301"/>
      <c r="AE2140" s="301"/>
      <c r="AF2140" s="301"/>
      <c r="AG2140" s="301"/>
      <c r="AH2140" s="301"/>
      <c r="AI2140" s="301"/>
    </row>
    <row r="2141" spans="1:35" ht="20.100000000000001" hidden="1" customHeight="1" x14ac:dyDescent="0.2">
      <c r="A2141" s="240">
        <v>1239</v>
      </c>
      <c r="B2141" s="309" t="s">
        <v>403</v>
      </c>
      <c r="C2141" s="310" t="s">
        <v>426</v>
      </c>
      <c r="D2141" s="310" t="s">
        <v>438</v>
      </c>
      <c r="E2141" s="309">
        <v>607147.2062361798</v>
      </c>
      <c r="F2141" s="310" t="s">
        <v>892</v>
      </c>
      <c r="G2141" s="244" t="s">
        <v>903</v>
      </c>
      <c r="H2141" s="244" t="s">
        <v>429</v>
      </c>
      <c r="I2141" s="288">
        <v>1</v>
      </c>
      <c r="J2141" s="244" t="s">
        <v>919</v>
      </c>
      <c r="K2141" s="244">
        <v>0.5</v>
      </c>
      <c r="L2141" s="244">
        <v>0.6</v>
      </c>
      <c r="M2141" s="244" t="s">
        <v>89</v>
      </c>
      <c r="N2141" s="244">
        <f t="shared" si="43"/>
        <v>0.3</v>
      </c>
      <c r="R2141" s="301"/>
      <c r="S2141" s="301"/>
      <c r="T2141" s="301"/>
      <c r="U2141" s="301"/>
      <c r="V2141" s="301"/>
      <c r="W2141" s="301"/>
      <c r="X2141" s="301"/>
      <c r="Y2141" s="301"/>
      <c r="Z2141" s="301"/>
      <c r="AA2141" s="301"/>
      <c r="AB2141" s="301"/>
      <c r="AC2141" s="301"/>
      <c r="AD2141" s="301"/>
      <c r="AE2141" s="301"/>
      <c r="AF2141" s="301"/>
      <c r="AG2141" s="301"/>
      <c r="AH2141" s="301"/>
      <c r="AI2141" s="301"/>
    </row>
    <row r="2142" spans="1:35" ht="20.100000000000001" hidden="1" customHeight="1" x14ac:dyDescent="0.2">
      <c r="A2142" s="240">
        <v>1240</v>
      </c>
      <c r="B2142" s="309" t="s">
        <v>403</v>
      </c>
      <c r="C2142" s="310" t="s">
        <v>426</v>
      </c>
      <c r="D2142" s="310" t="s">
        <v>438</v>
      </c>
      <c r="E2142" s="309">
        <v>606773.09195532731</v>
      </c>
      <c r="F2142" s="310" t="s">
        <v>871</v>
      </c>
      <c r="G2142" s="244" t="s">
        <v>932</v>
      </c>
      <c r="H2142" s="244" t="s">
        <v>429</v>
      </c>
      <c r="I2142" s="288">
        <v>1</v>
      </c>
      <c r="J2142" s="244" t="s">
        <v>919</v>
      </c>
      <c r="K2142" s="244">
        <v>1</v>
      </c>
      <c r="L2142" s="244">
        <v>1</v>
      </c>
      <c r="M2142" s="244" t="s">
        <v>89</v>
      </c>
      <c r="N2142" s="244">
        <f t="shared" si="43"/>
        <v>1</v>
      </c>
      <c r="R2142" s="301"/>
      <c r="S2142" s="301"/>
      <c r="T2142" s="301"/>
      <c r="U2142" s="301"/>
      <c r="V2142" s="301"/>
      <c r="W2142" s="301"/>
      <c r="X2142" s="301"/>
      <c r="Y2142" s="301"/>
      <c r="Z2142" s="301"/>
      <c r="AA2142" s="301"/>
      <c r="AB2142" s="301"/>
      <c r="AC2142" s="301"/>
      <c r="AD2142" s="301"/>
      <c r="AE2142" s="301"/>
      <c r="AF2142" s="301"/>
      <c r="AG2142" s="301"/>
      <c r="AH2142" s="301"/>
      <c r="AI2142" s="301"/>
    </row>
    <row r="2143" spans="1:35" ht="20.100000000000001" hidden="1" customHeight="1" x14ac:dyDescent="0.2">
      <c r="A2143" s="240">
        <v>1241</v>
      </c>
      <c r="B2143" s="309" t="s">
        <v>403</v>
      </c>
      <c r="C2143" s="310" t="s">
        <v>426</v>
      </c>
      <c r="D2143" s="310" t="s">
        <v>438</v>
      </c>
      <c r="E2143" s="309">
        <v>606334.76445833733</v>
      </c>
      <c r="F2143" s="310" t="s">
        <v>879</v>
      </c>
      <c r="G2143" s="244" t="s">
        <v>913</v>
      </c>
      <c r="H2143" s="244" t="s">
        <v>429</v>
      </c>
      <c r="I2143" s="288">
        <v>1</v>
      </c>
      <c r="J2143" s="244" t="s">
        <v>919</v>
      </c>
      <c r="K2143" s="244" t="s">
        <v>89</v>
      </c>
      <c r="L2143" s="244" t="s">
        <v>89</v>
      </c>
      <c r="M2143" s="244">
        <v>1</v>
      </c>
      <c r="N2143" s="244">
        <f t="shared" si="43"/>
        <v>0.78539816339744828</v>
      </c>
      <c r="R2143" s="301"/>
      <c r="S2143" s="301"/>
      <c r="T2143" s="301"/>
      <c r="U2143" s="301"/>
      <c r="V2143" s="301"/>
      <c r="W2143" s="301"/>
      <c r="X2143" s="301"/>
      <c r="Y2143" s="301"/>
      <c r="Z2143" s="301"/>
      <c r="AA2143" s="301"/>
      <c r="AB2143" s="301"/>
      <c r="AC2143" s="301"/>
      <c r="AD2143" s="301"/>
      <c r="AE2143" s="301"/>
      <c r="AF2143" s="301"/>
      <c r="AG2143" s="301"/>
      <c r="AH2143" s="301"/>
      <c r="AI2143" s="301"/>
    </row>
    <row r="2144" spans="1:35" ht="20.100000000000001" hidden="1" customHeight="1" x14ac:dyDescent="0.2">
      <c r="A2144" s="240">
        <v>1242</v>
      </c>
      <c r="B2144" s="309" t="s">
        <v>403</v>
      </c>
      <c r="C2144" s="310" t="s">
        <v>426</v>
      </c>
      <c r="D2144" s="310" t="s">
        <v>438</v>
      </c>
      <c r="E2144" s="309">
        <v>605882.59398559888</v>
      </c>
      <c r="F2144" s="310" t="s">
        <v>888</v>
      </c>
      <c r="G2144" s="244" t="s">
        <v>926</v>
      </c>
      <c r="H2144" s="244" t="s">
        <v>429</v>
      </c>
      <c r="I2144" s="288">
        <v>1</v>
      </c>
      <c r="J2144" s="244" t="s">
        <v>919</v>
      </c>
      <c r="K2144" s="244">
        <v>0.5</v>
      </c>
      <c r="L2144" s="244">
        <v>0.9</v>
      </c>
      <c r="M2144" s="244" t="s">
        <v>89</v>
      </c>
      <c r="N2144" s="244">
        <f t="shared" si="43"/>
        <v>0.45</v>
      </c>
      <c r="R2144" s="301"/>
      <c r="S2144" s="301"/>
      <c r="T2144" s="301"/>
      <c r="U2144" s="301"/>
      <c r="V2144" s="301"/>
      <c r="W2144" s="301"/>
      <c r="X2144" s="301"/>
      <c r="Y2144" s="301"/>
      <c r="Z2144" s="301"/>
      <c r="AA2144" s="301"/>
      <c r="AB2144" s="301"/>
      <c r="AC2144" s="301"/>
      <c r="AD2144" s="301"/>
      <c r="AE2144" s="301"/>
      <c r="AF2144" s="301"/>
      <c r="AG2144" s="301"/>
      <c r="AH2144" s="301"/>
      <c r="AI2144" s="301"/>
    </row>
    <row r="2145" spans="1:35" ht="20.100000000000001" hidden="1" customHeight="1" x14ac:dyDescent="0.2">
      <c r="A2145" s="240">
        <v>1243</v>
      </c>
      <c r="B2145" s="309" t="s">
        <v>403</v>
      </c>
      <c r="C2145" s="310" t="s">
        <v>426</v>
      </c>
      <c r="D2145" s="310" t="s">
        <v>438</v>
      </c>
      <c r="E2145" s="309">
        <v>605697.16788835695</v>
      </c>
      <c r="F2145" s="310" t="s">
        <v>883</v>
      </c>
      <c r="G2145" s="244" t="s">
        <v>901</v>
      </c>
      <c r="H2145" s="244" t="s">
        <v>429</v>
      </c>
      <c r="I2145" s="288">
        <v>2</v>
      </c>
      <c r="J2145" s="244" t="s">
        <v>919</v>
      </c>
      <c r="K2145" s="244">
        <v>3</v>
      </c>
      <c r="L2145" s="244">
        <v>2</v>
      </c>
      <c r="M2145" s="244" t="s">
        <v>89</v>
      </c>
      <c r="N2145" s="244">
        <f t="shared" si="43"/>
        <v>6</v>
      </c>
      <c r="R2145" s="301"/>
      <c r="S2145" s="301"/>
      <c r="T2145" s="301"/>
      <c r="U2145" s="301"/>
      <c r="V2145" s="301"/>
      <c r="W2145" s="301"/>
      <c r="X2145" s="301"/>
      <c r="Y2145" s="301"/>
      <c r="Z2145" s="301"/>
      <c r="AA2145" s="301"/>
      <c r="AB2145" s="301"/>
      <c r="AC2145" s="301"/>
      <c r="AD2145" s="301"/>
      <c r="AE2145" s="301"/>
      <c r="AF2145" s="301"/>
      <c r="AG2145" s="301"/>
      <c r="AH2145" s="301"/>
      <c r="AI2145" s="301"/>
    </row>
    <row r="2146" spans="1:35" ht="20.100000000000001" hidden="1" customHeight="1" x14ac:dyDescent="0.2">
      <c r="A2146" s="240">
        <v>1244</v>
      </c>
      <c r="B2146" s="309" t="s">
        <v>403</v>
      </c>
      <c r="C2146" s="310" t="s">
        <v>426</v>
      </c>
      <c r="D2146" s="310" t="s">
        <v>438</v>
      </c>
      <c r="E2146" s="309">
        <v>605540.07642320939</v>
      </c>
      <c r="F2146" s="310" t="s">
        <v>879</v>
      </c>
      <c r="G2146" s="244" t="s">
        <v>917</v>
      </c>
      <c r="H2146" s="244" t="s">
        <v>429</v>
      </c>
      <c r="I2146" s="288">
        <v>1</v>
      </c>
      <c r="J2146" s="244" t="s">
        <v>919</v>
      </c>
      <c r="K2146" s="244" t="s">
        <v>89</v>
      </c>
      <c r="L2146" s="244" t="s">
        <v>89</v>
      </c>
      <c r="M2146" s="244">
        <v>1</v>
      </c>
      <c r="N2146" s="244">
        <f t="shared" si="43"/>
        <v>0.78539816339744828</v>
      </c>
      <c r="R2146" s="301"/>
      <c r="S2146" s="301"/>
      <c r="T2146" s="301"/>
      <c r="U2146" s="301"/>
      <c r="V2146" s="301"/>
      <c r="W2146" s="301"/>
      <c r="X2146" s="301"/>
      <c r="Y2146" s="301"/>
      <c r="Z2146" s="301"/>
      <c r="AA2146" s="301"/>
      <c r="AB2146" s="301"/>
      <c r="AC2146" s="301"/>
      <c r="AD2146" s="301"/>
      <c r="AE2146" s="301"/>
      <c r="AF2146" s="301"/>
      <c r="AG2146" s="301"/>
      <c r="AH2146" s="301"/>
      <c r="AI2146" s="301"/>
    </row>
    <row r="2147" spans="1:35" ht="20.100000000000001" hidden="1" customHeight="1" x14ac:dyDescent="0.2">
      <c r="A2147" s="240">
        <v>1245</v>
      </c>
      <c r="B2147" s="309" t="s">
        <v>403</v>
      </c>
      <c r="C2147" s="310" t="s">
        <v>426</v>
      </c>
      <c r="D2147" s="310" t="s">
        <v>438</v>
      </c>
      <c r="E2147" s="309">
        <v>605237.62787967501</v>
      </c>
      <c r="F2147" s="310" t="s">
        <v>897</v>
      </c>
      <c r="G2147" s="244" t="s">
        <v>922</v>
      </c>
      <c r="H2147" s="244" t="s">
        <v>429</v>
      </c>
      <c r="I2147" s="288">
        <v>2</v>
      </c>
      <c r="J2147" s="244" t="s">
        <v>919</v>
      </c>
      <c r="K2147" s="244">
        <v>2.5</v>
      </c>
      <c r="L2147" s="244">
        <v>2</v>
      </c>
      <c r="M2147" s="244" t="s">
        <v>89</v>
      </c>
      <c r="N2147" s="244">
        <f t="shared" si="43"/>
        <v>5</v>
      </c>
      <c r="R2147" s="301"/>
      <c r="S2147" s="301"/>
      <c r="T2147" s="301"/>
      <c r="U2147" s="301"/>
      <c r="V2147" s="301"/>
      <c r="W2147" s="301"/>
      <c r="X2147" s="301"/>
      <c r="Y2147" s="301"/>
      <c r="Z2147" s="301"/>
      <c r="AA2147" s="301"/>
      <c r="AB2147" s="301"/>
      <c r="AC2147" s="301"/>
      <c r="AD2147" s="301"/>
      <c r="AE2147" s="301"/>
      <c r="AF2147" s="301"/>
      <c r="AG2147" s="301"/>
      <c r="AH2147" s="301"/>
      <c r="AI2147" s="301"/>
    </row>
    <row r="2148" spans="1:35" ht="20.100000000000001" hidden="1" customHeight="1" x14ac:dyDescent="0.2">
      <c r="A2148" s="240">
        <v>1246</v>
      </c>
      <c r="B2148" s="309" t="s">
        <v>403</v>
      </c>
      <c r="C2148" s="310" t="s">
        <v>426</v>
      </c>
      <c r="D2148" s="310" t="s">
        <v>438</v>
      </c>
      <c r="E2148" s="309">
        <v>604958.63842738466</v>
      </c>
      <c r="F2148" s="310" t="s">
        <v>883</v>
      </c>
      <c r="G2148" s="244" t="s">
        <v>901</v>
      </c>
      <c r="H2148" s="244" t="s">
        <v>429</v>
      </c>
      <c r="I2148" s="288">
        <v>2</v>
      </c>
      <c r="J2148" s="244" t="s">
        <v>919</v>
      </c>
      <c r="K2148" s="244">
        <v>1.2</v>
      </c>
      <c r="L2148" s="244">
        <v>3</v>
      </c>
      <c r="M2148" s="244" t="s">
        <v>89</v>
      </c>
      <c r="N2148" s="244">
        <f t="shared" si="43"/>
        <v>3.5999999999999996</v>
      </c>
      <c r="R2148" s="301"/>
      <c r="S2148" s="301"/>
      <c r="T2148" s="301"/>
      <c r="U2148" s="301"/>
      <c r="V2148" s="301"/>
      <c r="W2148" s="301"/>
      <c r="X2148" s="301"/>
      <c r="Y2148" s="301"/>
      <c r="Z2148" s="301"/>
      <c r="AA2148" s="301"/>
      <c r="AB2148" s="301"/>
      <c r="AC2148" s="301"/>
      <c r="AD2148" s="301"/>
      <c r="AE2148" s="301"/>
      <c r="AF2148" s="301"/>
      <c r="AG2148" s="301"/>
      <c r="AH2148" s="301"/>
      <c r="AI2148" s="301"/>
    </row>
    <row r="2149" spans="1:35" ht="20.100000000000001" hidden="1" customHeight="1" x14ac:dyDescent="0.2">
      <c r="A2149" s="240">
        <v>1247</v>
      </c>
      <c r="B2149" s="309" t="s">
        <v>403</v>
      </c>
      <c r="C2149" s="310" t="s">
        <v>426</v>
      </c>
      <c r="D2149" s="310" t="s">
        <v>438</v>
      </c>
      <c r="E2149" s="309">
        <v>604958.45178504614</v>
      </c>
      <c r="F2149" s="242" t="s">
        <v>886</v>
      </c>
      <c r="G2149" s="244" t="s">
        <v>997</v>
      </c>
      <c r="H2149" s="244" t="s">
        <v>429</v>
      </c>
      <c r="I2149" s="288">
        <v>2</v>
      </c>
      <c r="J2149" s="244" t="s">
        <v>919</v>
      </c>
      <c r="K2149" s="244">
        <v>1.2</v>
      </c>
      <c r="L2149" s="244">
        <v>3</v>
      </c>
      <c r="M2149" s="244" t="s">
        <v>89</v>
      </c>
      <c r="N2149" s="244">
        <f t="shared" si="43"/>
        <v>3.5999999999999996</v>
      </c>
      <c r="R2149" s="301"/>
      <c r="S2149" s="301"/>
      <c r="T2149" s="301"/>
      <c r="U2149" s="301"/>
      <c r="V2149" s="301"/>
      <c r="W2149" s="301"/>
      <c r="X2149" s="301"/>
      <c r="Y2149" s="301"/>
      <c r="Z2149" s="301"/>
      <c r="AA2149" s="301"/>
      <c r="AB2149" s="301"/>
      <c r="AC2149" s="301"/>
      <c r="AD2149" s="301"/>
      <c r="AE2149" s="301"/>
      <c r="AF2149" s="301"/>
      <c r="AG2149" s="301"/>
      <c r="AH2149" s="301"/>
      <c r="AI2149" s="301"/>
    </row>
    <row r="2150" spans="1:35" ht="20.100000000000001" hidden="1" customHeight="1" x14ac:dyDescent="0.2">
      <c r="A2150" s="240">
        <v>1248</v>
      </c>
      <c r="B2150" s="309" t="s">
        <v>403</v>
      </c>
      <c r="C2150" s="310" t="s">
        <v>426</v>
      </c>
      <c r="D2150" s="310" t="s">
        <v>438</v>
      </c>
      <c r="E2150" s="309">
        <v>604861.08649009862</v>
      </c>
      <c r="F2150" s="310" t="s">
        <v>871</v>
      </c>
      <c r="G2150" s="244" t="s">
        <v>924</v>
      </c>
      <c r="H2150" s="244" t="s">
        <v>429</v>
      </c>
      <c r="I2150" s="288">
        <v>1</v>
      </c>
      <c r="J2150" s="244" t="s">
        <v>919</v>
      </c>
      <c r="K2150" s="244">
        <v>1</v>
      </c>
      <c r="L2150" s="244">
        <v>1</v>
      </c>
      <c r="M2150" s="244" t="s">
        <v>89</v>
      </c>
      <c r="N2150" s="244">
        <f t="shared" si="43"/>
        <v>1</v>
      </c>
      <c r="R2150" s="301"/>
      <c r="S2150" s="301"/>
      <c r="T2150" s="301"/>
      <c r="U2150" s="301"/>
      <c r="V2150" s="301"/>
      <c r="W2150" s="301"/>
      <c r="X2150" s="301"/>
      <c r="Y2150" s="301"/>
      <c r="Z2150" s="301"/>
      <c r="AA2150" s="301"/>
      <c r="AB2150" s="301"/>
      <c r="AC2150" s="301"/>
      <c r="AD2150" s="301"/>
      <c r="AE2150" s="301"/>
      <c r="AF2150" s="301"/>
      <c r="AG2150" s="301"/>
      <c r="AH2150" s="301"/>
      <c r="AI2150" s="301"/>
    </row>
    <row r="2151" spans="1:35" ht="20.100000000000001" hidden="1" customHeight="1" x14ac:dyDescent="0.2">
      <c r="A2151" s="240">
        <v>1249</v>
      </c>
      <c r="B2151" s="309" t="s">
        <v>403</v>
      </c>
      <c r="C2151" s="310" t="s">
        <v>426</v>
      </c>
      <c r="D2151" s="310" t="s">
        <v>438</v>
      </c>
      <c r="E2151" s="309">
        <v>604818.52354153944</v>
      </c>
      <c r="F2151" s="310" t="s">
        <v>879</v>
      </c>
      <c r="G2151" s="244" t="s">
        <v>876</v>
      </c>
      <c r="H2151" s="244" t="s">
        <v>429</v>
      </c>
      <c r="I2151" s="288">
        <v>1</v>
      </c>
      <c r="J2151" s="244" t="s">
        <v>919</v>
      </c>
      <c r="K2151" s="244">
        <v>1</v>
      </c>
      <c r="L2151" s="244">
        <v>1</v>
      </c>
      <c r="M2151" s="244"/>
      <c r="N2151" s="244">
        <f t="shared" si="43"/>
        <v>1</v>
      </c>
      <c r="R2151" s="301"/>
      <c r="S2151" s="301"/>
      <c r="T2151" s="301"/>
      <c r="U2151" s="301"/>
      <c r="V2151" s="301"/>
      <c r="W2151" s="301"/>
      <c r="X2151" s="301"/>
      <c r="Y2151" s="301"/>
      <c r="Z2151" s="301"/>
      <c r="AA2151" s="301"/>
      <c r="AB2151" s="301"/>
      <c r="AC2151" s="301"/>
      <c r="AD2151" s="301"/>
      <c r="AE2151" s="301"/>
      <c r="AF2151" s="301"/>
      <c r="AG2151" s="301"/>
      <c r="AH2151" s="301"/>
      <c r="AI2151" s="301"/>
    </row>
    <row r="2152" spans="1:35" ht="20.100000000000001" hidden="1" customHeight="1" x14ac:dyDescent="0.2">
      <c r="A2152" s="240">
        <v>1250</v>
      </c>
      <c r="B2152" s="309" t="s">
        <v>403</v>
      </c>
      <c r="C2152" s="310" t="s">
        <v>426</v>
      </c>
      <c r="D2152" s="310" t="s">
        <v>438</v>
      </c>
      <c r="E2152" s="309">
        <v>604802.97562738275</v>
      </c>
      <c r="F2152" s="310" t="s">
        <v>889</v>
      </c>
      <c r="G2152" s="244" t="s">
        <v>921</v>
      </c>
      <c r="H2152" s="244" t="s">
        <v>429</v>
      </c>
      <c r="I2152" s="288">
        <v>1</v>
      </c>
      <c r="J2152" s="244" t="s">
        <v>919</v>
      </c>
      <c r="K2152" s="244">
        <v>0.3</v>
      </c>
      <c r="L2152" s="244">
        <v>0.9</v>
      </c>
      <c r="M2152" s="244" t="s">
        <v>89</v>
      </c>
      <c r="N2152" s="244">
        <f t="shared" si="43"/>
        <v>0.27</v>
      </c>
      <c r="R2152" s="301"/>
      <c r="S2152" s="301"/>
      <c r="T2152" s="301"/>
      <c r="U2152" s="301"/>
      <c r="V2152" s="301"/>
      <c r="W2152" s="301"/>
      <c r="X2152" s="301"/>
      <c r="Y2152" s="301"/>
      <c r="Z2152" s="301"/>
      <c r="AA2152" s="301"/>
      <c r="AB2152" s="301"/>
      <c r="AC2152" s="301"/>
      <c r="AD2152" s="301"/>
      <c r="AE2152" s="301"/>
      <c r="AF2152" s="301"/>
      <c r="AG2152" s="301"/>
      <c r="AH2152" s="301"/>
      <c r="AI2152" s="301"/>
    </row>
    <row r="2153" spans="1:35" ht="20.100000000000001" hidden="1" customHeight="1" x14ac:dyDescent="0.2">
      <c r="A2153" s="240">
        <v>1251</v>
      </c>
      <c r="B2153" s="309" t="s">
        <v>403</v>
      </c>
      <c r="C2153" s="310" t="s">
        <v>426</v>
      </c>
      <c r="D2153" s="310" t="s">
        <v>438</v>
      </c>
      <c r="E2153" s="309">
        <v>604187.17592149135</v>
      </c>
      <c r="F2153" s="310" t="s">
        <v>888</v>
      </c>
      <c r="G2153" s="244" t="s">
        <v>926</v>
      </c>
      <c r="H2153" s="244" t="s">
        <v>429</v>
      </c>
      <c r="I2153" s="288">
        <v>1</v>
      </c>
      <c r="J2153" s="244" t="s">
        <v>919</v>
      </c>
      <c r="K2153" s="244">
        <v>0.5</v>
      </c>
      <c r="L2153" s="244">
        <v>0.9</v>
      </c>
      <c r="M2153" s="244" t="s">
        <v>89</v>
      </c>
      <c r="N2153" s="244">
        <f t="shared" si="43"/>
        <v>0.45</v>
      </c>
      <c r="R2153" s="301"/>
      <c r="S2153" s="301"/>
      <c r="T2153" s="301"/>
      <c r="U2153" s="301"/>
      <c r="V2153" s="301"/>
      <c r="W2153" s="301"/>
      <c r="X2153" s="301"/>
      <c r="Y2153" s="301"/>
      <c r="Z2153" s="301"/>
      <c r="AA2153" s="301"/>
      <c r="AB2153" s="301"/>
      <c r="AC2153" s="301"/>
      <c r="AD2153" s="301"/>
      <c r="AE2153" s="301"/>
      <c r="AF2153" s="301"/>
      <c r="AG2153" s="301"/>
      <c r="AH2153" s="301"/>
      <c r="AI2153" s="301"/>
    </row>
    <row r="2154" spans="1:35" ht="20.100000000000001" hidden="1" customHeight="1" x14ac:dyDescent="0.2">
      <c r="A2154" s="240">
        <v>1252</v>
      </c>
      <c r="B2154" s="309" t="s">
        <v>403</v>
      </c>
      <c r="C2154" s="310" t="s">
        <v>426</v>
      </c>
      <c r="D2154" s="310" t="s">
        <v>438</v>
      </c>
      <c r="E2154" s="309">
        <v>603961.93354143645</v>
      </c>
      <c r="F2154" s="310" t="s">
        <v>871</v>
      </c>
      <c r="G2154" s="244" t="s">
        <v>990</v>
      </c>
      <c r="H2154" s="244" t="s">
        <v>429</v>
      </c>
      <c r="I2154" s="288">
        <v>1</v>
      </c>
      <c r="J2154" s="244" t="s">
        <v>919</v>
      </c>
      <c r="K2154" s="244">
        <v>1</v>
      </c>
      <c r="L2154" s="244">
        <v>1</v>
      </c>
      <c r="M2154" s="244" t="s">
        <v>89</v>
      </c>
      <c r="N2154" s="244">
        <f t="shared" si="43"/>
        <v>1</v>
      </c>
      <c r="R2154" s="301"/>
      <c r="S2154" s="301"/>
      <c r="T2154" s="301"/>
      <c r="U2154" s="301"/>
      <c r="V2154" s="301"/>
      <c r="W2154" s="301"/>
      <c r="X2154" s="301"/>
      <c r="Y2154" s="301"/>
      <c r="Z2154" s="301"/>
      <c r="AA2154" s="301"/>
      <c r="AB2154" s="301"/>
      <c r="AC2154" s="301"/>
      <c r="AD2154" s="301"/>
      <c r="AE2154" s="301"/>
      <c r="AF2154" s="301"/>
      <c r="AG2154" s="301"/>
      <c r="AH2154" s="301"/>
      <c r="AI2154" s="301"/>
    </row>
    <row r="2155" spans="1:35" ht="20.100000000000001" hidden="1" customHeight="1" x14ac:dyDescent="0.2">
      <c r="A2155" s="240">
        <v>1253</v>
      </c>
      <c r="B2155" s="309" t="s">
        <v>403</v>
      </c>
      <c r="C2155" s="310" t="s">
        <v>426</v>
      </c>
      <c r="D2155" s="310" t="s">
        <v>438</v>
      </c>
      <c r="E2155" s="309">
        <v>603923.13322363328</v>
      </c>
      <c r="F2155" s="310" t="s">
        <v>879</v>
      </c>
      <c r="G2155" s="244" t="s">
        <v>913</v>
      </c>
      <c r="H2155" s="244" t="s">
        <v>429</v>
      </c>
      <c r="I2155" s="288">
        <v>1</v>
      </c>
      <c r="J2155" s="244" t="s">
        <v>919</v>
      </c>
      <c r="K2155" s="244" t="s">
        <v>89</v>
      </c>
      <c r="L2155" s="244" t="s">
        <v>89</v>
      </c>
      <c r="M2155" s="244">
        <v>1</v>
      </c>
      <c r="N2155" s="244">
        <f t="shared" si="43"/>
        <v>0.78539816339744828</v>
      </c>
      <c r="R2155" s="301"/>
      <c r="S2155" s="301"/>
      <c r="T2155" s="301"/>
      <c r="U2155" s="301"/>
      <c r="V2155" s="301"/>
      <c r="W2155" s="301"/>
      <c r="X2155" s="301"/>
      <c r="Y2155" s="301"/>
      <c r="Z2155" s="301"/>
      <c r="AA2155" s="301"/>
      <c r="AB2155" s="301"/>
      <c r="AC2155" s="301"/>
      <c r="AD2155" s="301"/>
      <c r="AE2155" s="301"/>
      <c r="AF2155" s="301"/>
      <c r="AG2155" s="301"/>
      <c r="AH2155" s="301"/>
      <c r="AI2155" s="301"/>
    </row>
    <row r="2156" spans="1:35" ht="20.100000000000001" hidden="1" customHeight="1" x14ac:dyDescent="0.2">
      <c r="A2156" s="240">
        <v>1254</v>
      </c>
      <c r="B2156" s="309" t="s">
        <v>403</v>
      </c>
      <c r="C2156" s="310" t="s">
        <v>426</v>
      </c>
      <c r="D2156" s="310" t="s">
        <v>438</v>
      </c>
      <c r="E2156" s="309">
        <v>603473.26119051618</v>
      </c>
      <c r="F2156" s="310" t="s">
        <v>889</v>
      </c>
      <c r="G2156" s="244" t="s">
        <v>921</v>
      </c>
      <c r="H2156" s="244" t="s">
        <v>429</v>
      </c>
      <c r="I2156" s="288">
        <v>1</v>
      </c>
      <c r="J2156" s="244" t="s">
        <v>919</v>
      </c>
      <c r="K2156" s="244">
        <v>0.3</v>
      </c>
      <c r="L2156" s="244">
        <v>0.9</v>
      </c>
      <c r="M2156" s="244" t="s">
        <v>89</v>
      </c>
      <c r="N2156" s="244">
        <f t="shared" si="43"/>
        <v>0.27</v>
      </c>
      <c r="R2156" s="301"/>
      <c r="S2156" s="301"/>
      <c r="T2156" s="301"/>
      <c r="U2156" s="301"/>
      <c r="V2156" s="301"/>
      <c r="W2156" s="301"/>
      <c r="X2156" s="301"/>
      <c r="Y2156" s="301"/>
      <c r="Z2156" s="301"/>
      <c r="AA2156" s="301"/>
      <c r="AB2156" s="301"/>
      <c r="AC2156" s="301"/>
      <c r="AD2156" s="301"/>
      <c r="AE2156" s="301"/>
      <c r="AF2156" s="301"/>
      <c r="AG2156" s="301"/>
      <c r="AH2156" s="301"/>
      <c r="AI2156" s="301"/>
    </row>
    <row r="2157" spans="1:35" ht="20.100000000000001" hidden="1" customHeight="1" x14ac:dyDescent="0.2">
      <c r="A2157" s="240">
        <v>1255</v>
      </c>
      <c r="B2157" s="309" t="s">
        <v>403</v>
      </c>
      <c r="C2157" s="310" t="s">
        <v>426</v>
      </c>
      <c r="D2157" s="310" t="s">
        <v>438</v>
      </c>
      <c r="E2157" s="309">
        <v>603434.93391514267</v>
      </c>
      <c r="F2157" s="310" t="s">
        <v>889</v>
      </c>
      <c r="G2157" s="244" t="s">
        <v>921</v>
      </c>
      <c r="H2157" s="244" t="s">
        <v>429</v>
      </c>
      <c r="I2157" s="288">
        <v>1</v>
      </c>
      <c r="J2157" s="244" t="s">
        <v>919</v>
      </c>
      <c r="K2157" s="244">
        <v>0.3</v>
      </c>
      <c r="L2157" s="244">
        <v>0.9</v>
      </c>
      <c r="M2157" s="244" t="s">
        <v>89</v>
      </c>
      <c r="N2157" s="244">
        <f t="shared" si="43"/>
        <v>0.27</v>
      </c>
      <c r="R2157" s="301"/>
      <c r="S2157" s="301"/>
      <c r="T2157" s="301"/>
      <c r="U2157" s="301"/>
      <c r="V2157" s="301"/>
      <c r="W2157" s="301"/>
      <c r="X2157" s="301"/>
      <c r="Y2157" s="301"/>
      <c r="Z2157" s="301"/>
      <c r="AA2157" s="301"/>
      <c r="AB2157" s="301"/>
      <c r="AC2157" s="301"/>
      <c r="AD2157" s="301"/>
      <c r="AE2157" s="301"/>
      <c r="AF2157" s="301"/>
      <c r="AG2157" s="301"/>
      <c r="AH2157" s="301"/>
      <c r="AI2157" s="301"/>
    </row>
    <row r="2158" spans="1:35" ht="20.100000000000001" hidden="1" customHeight="1" x14ac:dyDescent="0.2">
      <c r="A2158" s="240">
        <v>1256</v>
      </c>
      <c r="B2158" s="309" t="s">
        <v>403</v>
      </c>
      <c r="C2158" s="310" t="s">
        <v>426</v>
      </c>
      <c r="D2158" s="310" t="s">
        <v>438</v>
      </c>
      <c r="E2158" s="309">
        <v>603431.99528326374</v>
      </c>
      <c r="F2158" s="310" t="s">
        <v>894</v>
      </c>
      <c r="G2158" s="244" t="s">
        <v>925</v>
      </c>
      <c r="H2158" s="244" t="s">
        <v>429</v>
      </c>
      <c r="I2158" s="288">
        <v>2</v>
      </c>
      <c r="J2158" s="244" t="s">
        <v>919</v>
      </c>
      <c r="K2158" s="244">
        <v>3</v>
      </c>
      <c r="L2158" s="244">
        <v>2</v>
      </c>
      <c r="M2158" s="244" t="s">
        <v>89</v>
      </c>
      <c r="N2158" s="244">
        <f t="shared" si="43"/>
        <v>6</v>
      </c>
      <c r="R2158" s="301"/>
      <c r="S2158" s="301"/>
      <c r="T2158" s="301"/>
      <c r="U2158" s="301"/>
      <c r="V2158" s="301"/>
      <c r="W2158" s="301"/>
      <c r="X2158" s="301"/>
      <c r="Y2158" s="301"/>
      <c r="Z2158" s="301"/>
      <c r="AA2158" s="301"/>
      <c r="AB2158" s="301"/>
      <c r="AC2158" s="301"/>
      <c r="AD2158" s="301"/>
      <c r="AE2158" s="301"/>
      <c r="AF2158" s="301"/>
      <c r="AG2158" s="301"/>
      <c r="AH2158" s="301"/>
      <c r="AI2158" s="301"/>
    </row>
    <row r="2159" spans="1:35" ht="20.100000000000001" hidden="1" customHeight="1" x14ac:dyDescent="0.2">
      <c r="A2159" s="240">
        <v>1257</v>
      </c>
      <c r="B2159" s="309" t="s">
        <v>403</v>
      </c>
      <c r="C2159" s="310" t="s">
        <v>426</v>
      </c>
      <c r="D2159" s="310" t="s">
        <v>438</v>
      </c>
      <c r="E2159" s="309">
        <v>603355.14589397178</v>
      </c>
      <c r="F2159" s="310" t="s">
        <v>871</v>
      </c>
      <c r="G2159" s="244" t="s">
        <v>932</v>
      </c>
      <c r="H2159" s="244" t="s">
        <v>429</v>
      </c>
      <c r="I2159" s="288">
        <v>1</v>
      </c>
      <c r="J2159" s="244" t="s">
        <v>919</v>
      </c>
      <c r="K2159" s="244">
        <v>1</v>
      </c>
      <c r="L2159" s="244">
        <v>1</v>
      </c>
      <c r="M2159" s="244" t="s">
        <v>89</v>
      </c>
      <c r="N2159" s="244">
        <f t="shared" si="43"/>
        <v>1</v>
      </c>
      <c r="R2159" s="301"/>
      <c r="S2159" s="301"/>
      <c r="T2159" s="301"/>
      <c r="U2159" s="301"/>
      <c r="V2159" s="301"/>
      <c r="W2159" s="301"/>
      <c r="X2159" s="301"/>
      <c r="Y2159" s="301"/>
      <c r="Z2159" s="301"/>
      <c r="AA2159" s="301"/>
      <c r="AB2159" s="301"/>
      <c r="AC2159" s="301"/>
      <c r="AD2159" s="301"/>
      <c r="AE2159" s="301"/>
      <c r="AF2159" s="301"/>
      <c r="AG2159" s="301"/>
      <c r="AH2159" s="301"/>
      <c r="AI2159" s="301"/>
    </row>
    <row r="2160" spans="1:35" ht="20.100000000000001" hidden="1" customHeight="1" x14ac:dyDescent="0.2">
      <c r="A2160" s="240">
        <v>1258</v>
      </c>
      <c r="B2160" s="309" t="s">
        <v>403</v>
      </c>
      <c r="C2160" s="310" t="s">
        <v>426</v>
      </c>
      <c r="D2160" s="310" t="s">
        <v>438</v>
      </c>
      <c r="E2160" s="309">
        <v>603277.8076155301</v>
      </c>
      <c r="F2160" s="310" t="s">
        <v>880</v>
      </c>
      <c r="G2160" s="244" t="s">
        <v>915</v>
      </c>
      <c r="H2160" s="244" t="s">
        <v>429</v>
      </c>
      <c r="I2160" s="288">
        <v>1</v>
      </c>
      <c r="J2160" s="244" t="s">
        <v>919</v>
      </c>
      <c r="K2160" s="244">
        <v>0.5</v>
      </c>
      <c r="L2160" s="244">
        <v>0.6</v>
      </c>
      <c r="M2160" s="244" t="s">
        <v>89</v>
      </c>
      <c r="N2160" s="244">
        <f t="shared" si="43"/>
        <v>0.3</v>
      </c>
      <c r="R2160" s="301"/>
      <c r="S2160" s="301"/>
      <c r="T2160" s="301"/>
      <c r="U2160" s="301"/>
      <c r="V2160" s="301"/>
      <c r="W2160" s="301"/>
      <c r="X2160" s="301"/>
      <c r="Y2160" s="301"/>
      <c r="Z2160" s="301"/>
      <c r="AA2160" s="301"/>
      <c r="AB2160" s="301"/>
      <c r="AC2160" s="301"/>
      <c r="AD2160" s="301"/>
      <c r="AE2160" s="301"/>
      <c r="AF2160" s="301"/>
      <c r="AG2160" s="301"/>
      <c r="AH2160" s="301"/>
      <c r="AI2160" s="301"/>
    </row>
    <row r="2161" spans="1:35" ht="20.100000000000001" hidden="1" customHeight="1" x14ac:dyDescent="0.2">
      <c r="A2161" s="240">
        <v>1259</v>
      </c>
      <c r="B2161" s="309" t="s">
        <v>403</v>
      </c>
      <c r="C2161" s="310" t="s">
        <v>426</v>
      </c>
      <c r="D2161" s="310" t="s">
        <v>438</v>
      </c>
      <c r="E2161" s="309">
        <v>602854.49387177301</v>
      </c>
      <c r="F2161" s="310" t="s">
        <v>879</v>
      </c>
      <c r="G2161" s="244" t="s">
        <v>913</v>
      </c>
      <c r="H2161" s="244" t="s">
        <v>429</v>
      </c>
      <c r="I2161" s="288">
        <v>1</v>
      </c>
      <c r="J2161" s="244" t="s">
        <v>919</v>
      </c>
      <c r="K2161" s="244" t="s">
        <v>89</v>
      </c>
      <c r="L2161" s="244" t="s">
        <v>89</v>
      </c>
      <c r="M2161" s="244">
        <v>1</v>
      </c>
      <c r="N2161" s="244">
        <f t="shared" si="43"/>
        <v>0.78539816339744828</v>
      </c>
      <c r="R2161" s="301"/>
      <c r="S2161" s="301"/>
      <c r="T2161" s="301"/>
      <c r="U2161" s="301"/>
      <c r="V2161" s="301"/>
      <c r="W2161" s="301"/>
      <c r="X2161" s="301"/>
      <c r="Y2161" s="301"/>
      <c r="Z2161" s="301"/>
      <c r="AA2161" s="301"/>
      <c r="AB2161" s="301"/>
      <c r="AC2161" s="301"/>
      <c r="AD2161" s="301"/>
      <c r="AE2161" s="301"/>
      <c r="AF2161" s="301"/>
      <c r="AG2161" s="301"/>
      <c r="AH2161" s="301"/>
      <c r="AI2161" s="301"/>
    </row>
    <row r="2162" spans="1:35" ht="20.100000000000001" hidden="1" customHeight="1" x14ac:dyDescent="0.2">
      <c r="A2162" s="240">
        <v>1260</v>
      </c>
      <c r="B2162" s="309" t="s">
        <v>403</v>
      </c>
      <c r="C2162" s="310" t="s">
        <v>426</v>
      </c>
      <c r="D2162" s="310" t="s">
        <v>438</v>
      </c>
      <c r="E2162" s="309">
        <v>602791.59634127701</v>
      </c>
      <c r="F2162" s="310" t="s">
        <v>871</v>
      </c>
      <c r="G2162" s="244" t="s">
        <v>924</v>
      </c>
      <c r="H2162" s="244" t="s">
        <v>429</v>
      </c>
      <c r="I2162" s="288">
        <v>1</v>
      </c>
      <c r="J2162" s="244" t="s">
        <v>919</v>
      </c>
      <c r="K2162" s="244">
        <v>1</v>
      </c>
      <c r="L2162" s="244">
        <v>1</v>
      </c>
      <c r="M2162" s="244" t="s">
        <v>89</v>
      </c>
      <c r="N2162" s="244">
        <f t="shared" si="43"/>
        <v>1</v>
      </c>
      <c r="R2162" s="301"/>
      <c r="S2162" s="301"/>
      <c r="T2162" s="301"/>
      <c r="U2162" s="301"/>
      <c r="V2162" s="301"/>
      <c r="W2162" s="301"/>
      <c r="X2162" s="301"/>
      <c r="Y2162" s="301"/>
      <c r="Z2162" s="301"/>
      <c r="AA2162" s="301"/>
      <c r="AB2162" s="301"/>
      <c r="AC2162" s="301"/>
      <c r="AD2162" s="301"/>
      <c r="AE2162" s="301"/>
      <c r="AF2162" s="301"/>
      <c r="AG2162" s="301"/>
      <c r="AH2162" s="301"/>
      <c r="AI2162" s="301"/>
    </row>
    <row r="2163" spans="1:35" ht="20.100000000000001" hidden="1" customHeight="1" x14ac:dyDescent="0.2">
      <c r="A2163" s="240">
        <v>1261</v>
      </c>
      <c r="B2163" s="309" t="s">
        <v>403</v>
      </c>
      <c r="C2163" s="310" t="s">
        <v>426</v>
      </c>
      <c r="D2163" s="310" t="s">
        <v>438</v>
      </c>
      <c r="E2163" s="309">
        <v>602635.89479523012</v>
      </c>
      <c r="F2163" s="310" t="s">
        <v>888</v>
      </c>
      <c r="G2163" s="244" t="s">
        <v>926</v>
      </c>
      <c r="H2163" s="244" t="s">
        <v>429</v>
      </c>
      <c r="I2163" s="288">
        <v>1</v>
      </c>
      <c r="J2163" s="244" t="s">
        <v>919</v>
      </c>
      <c r="K2163" s="244">
        <v>0.5</v>
      </c>
      <c r="L2163" s="244">
        <v>0.9</v>
      </c>
      <c r="M2163" s="244" t="s">
        <v>89</v>
      </c>
      <c r="N2163" s="244">
        <f t="shared" si="43"/>
        <v>0.45</v>
      </c>
      <c r="R2163" s="301"/>
      <c r="S2163" s="301"/>
      <c r="T2163" s="301"/>
      <c r="U2163" s="301"/>
      <c r="V2163" s="301"/>
      <c r="W2163" s="301"/>
      <c r="X2163" s="301"/>
      <c r="Y2163" s="301"/>
      <c r="Z2163" s="301"/>
      <c r="AA2163" s="301"/>
      <c r="AB2163" s="301"/>
      <c r="AC2163" s="301"/>
      <c r="AD2163" s="301"/>
      <c r="AE2163" s="301"/>
      <c r="AF2163" s="301"/>
      <c r="AG2163" s="301"/>
      <c r="AH2163" s="301"/>
      <c r="AI2163" s="301"/>
    </row>
    <row r="2164" spans="1:35" ht="20.100000000000001" hidden="1" customHeight="1" x14ac:dyDescent="0.2">
      <c r="A2164" s="240">
        <v>1262</v>
      </c>
      <c r="B2164" s="309" t="s">
        <v>403</v>
      </c>
      <c r="C2164" s="310" t="s">
        <v>426</v>
      </c>
      <c r="D2164" s="310" t="s">
        <v>438</v>
      </c>
      <c r="E2164" s="309">
        <v>602630.96429891721</v>
      </c>
      <c r="F2164" s="310" t="s">
        <v>871</v>
      </c>
      <c r="G2164" s="244" t="s">
        <v>872</v>
      </c>
      <c r="H2164" s="244" t="s">
        <v>429</v>
      </c>
      <c r="I2164" s="288">
        <v>1</v>
      </c>
      <c r="J2164" s="244" t="s">
        <v>919</v>
      </c>
      <c r="K2164" s="244">
        <v>1</v>
      </c>
      <c r="L2164" s="244">
        <v>1</v>
      </c>
      <c r="M2164" s="244" t="s">
        <v>89</v>
      </c>
      <c r="N2164" s="244">
        <f t="shared" si="43"/>
        <v>1</v>
      </c>
      <c r="R2164" s="301"/>
      <c r="S2164" s="301"/>
      <c r="T2164" s="301"/>
      <c r="U2164" s="301"/>
      <c r="V2164" s="301"/>
      <c r="W2164" s="301"/>
      <c r="X2164" s="301"/>
      <c r="Y2164" s="301"/>
      <c r="Z2164" s="301"/>
      <c r="AA2164" s="301"/>
      <c r="AB2164" s="301"/>
      <c r="AC2164" s="301"/>
      <c r="AD2164" s="301"/>
      <c r="AE2164" s="301"/>
      <c r="AF2164" s="301"/>
      <c r="AG2164" s="301"/>
      <c r="AH2164" s="301"/>
      <c r="AI2164" s="301"/>
    </row>
    <row r="2165" spans="1:35" ht="20.100000000000001" hidden="1" customHeight="1" x14ac:dyDescent="0.2">
      <c r="A2165" s="240">
        <v>1263</v>
      </c>
      <c r="B2165" s="309" t="s">
        <v>403</v>
      </c>
      <c r="C2165" s="310" t="s">
        <v>426</v>
      </c>
      <c r="D2165" s="310" t="s">
        <v>438</v>
      </c>
      <c r="E2165" s="309">
        <v>602596.32620550867</v>
      </c>
      <c r="F2165" s="310" t="s">
        <v>871</v>
      </c>
      <c r="G2165" s="244" t="s">
        <v>872</v>
      </c>
      <c r="H2165" s="244" t="s">
        <v>429</v>
      </c>
      <c r="I2165" s="288">
        <v>1</v>
      </c>
      <c r="J2165" s="244" t="s">
        <v>919</v>
      </c>
      <c r="K2165" s="244">
        <v>1</v>
      </c>
      <c r="L2165" s="244">
        <v>1</v>
      </c>
      <c r="M2165" s="244" t="s">
        <v>89</v>
      </c>
      <c r="N2165" s="244">
        <f t="shared" si="43"/>
        <v>1</v>
      </c>
      <c r="R2165" s="301"/>
      <c r="S2165" s="301"/>
      <c r="T2165" s="301"/>
      <c r="U2165" s="301"/>
      <c r="V2165" s="301"/>
      <c r="W2165" s="301"/>
      <c r="X2165" s="301"/>
      <c r="Y2165" s="301"/>
      <c r="Z2165" s="301"/>
      <c r="AA2165" s="301"/>
      <c r="AB2165" s="301"/>
      <c r="AC2165" s="301"/>
      <c r="AD2165" s="301"/>
      <c r="AE2165" s="301"/>
      <c r="AF2165" s="301"/>
      <c r="AG2165" s="301"/>
      <c r="AH2165" s="301"/>
      <c r="AI2165" s="301"/>
    </row>
    <row r="2166" spans="1:35" ht="20.100000000000001" hidden="1" customHeight="1" x14ac:dyDescent="0.2">
      <c r="A2166" s="240">
        <v>1264</v>
      </c>
      <c r="B2166" s="309" t="s">
        <v>403</v>
      </c>
      <c r="C2166" s="310" t="s">
        <v>426</v>
      </c>
      <c r="D2166" s="310" t="s">
        <v>438</v>
      </c>
      <c r="E2166" s="309">
        <v>602591.43569292757</v>
      </c>
      <c r="F2166" s="310" t="s">
        <v>871</v>
      </c>
      <c r="G2166" s="244" t="s">
        <v>995</v>
      </c>
      <c r="H2166" s="244" t="s">
        <v>429</v>
      </c>
      <c r="I2166" s="288">
        <v>1</v>
      </c>
      <c r="J2166" s="244" t="s">
        <v>919</v>
      </c>
      <c r="K2166" s="244">
        <v>1</v>
      </c>
      <c r="L2166" s="244">
        <v>1</v>
      </c>
      <c r="M2166" s="244" t="s">
        <v>89</v>
      </c>
      <c r="N2166" s="244">
        <f t="shared" si="43"/>
        <v>1</v>
      </c>
      <c r="R2166" s="301"/>
      <c r="S2166" s="301"/>
      <c r="T2166" s="301"/>
      <c r="U2166" s="301"/>
      <c r="V2166" s="301"/>
      <c r="W2166" s="301"/>
      <c r="X2166" s="301"/>
      <c r="Y2166" s="301"/>
      <c r="Z2166" s="301"/>
      <c r="AA2166" s="301"/>
      <c r="AB2166" s="301"/>
      <c r="AC2166" s="301"/>
      <c r="AD2166" s="301"/>
      <c r="AE2166" s="301"/>
      <c r="AF2166" s="301"/>
      <c r="AG2166" s="301"/>
      <c r="AH2166" s="301"/>
      <c r="AI2166" s="301"/>
    </row>
    <row r="2167" spans="1:35" ht="20.100000000000001" hidden="1" customHeight="1" x14ac:dyDescent="0.2">
      <c r="A2167" s="240">
        <v>1265</v>
      </c>
      <c r="B2167" s="309" t="s">
        <v>403</v>
      </c>
      <c r="C2167" s="310" t="s">
        <v>426</v>
      </c>
      <c r="D2167" s="310" t="s">
        <v>438</v>
      </c>
      <c r="E2167" s="309">
        <v>602537.20001708996</v>
      </c>
      <c r="F2167" s="242" t="s">
        <v>886</v>
      </c>
      <c r="G2167" s="244" t="s">
        <v>954</v>
      </c>
      <c r="H2167" s="244" t="s">
        <v>429</v>
      </c>
      <c r="I2167" s="288">
        <v>1</v>
      </c>
      <c r="J2167" s="244" t="s">
        <v>873</v>
      </c>
      <c r="K2167" s="244">
        <v>0.5</v>
      </c>
      <c r="L2167" s="244">
        <v>0.5</v>
      </c>
      <c r="M2167" s="244" t="s">
        <v>89</v>
      </c>
      <c r="N2167" s="244">
        <f t="shared" si="43"/>
        <v>0.25</v>
      </c>
      <c r="R2167" s="301"/>
      <c r="S2167" s="301"/>
      <c r="T2167" s="301"/>
      <c r="U2167" s="301"/>
      <c r="V2167" s="301"/>
      <c r="W2167" s="301"/>
      <c r="X2167" s="301"/>
      <c r="Y2167" s="301"/>
      <c r="Z2167" s="301"/>
      <c r="AA2167" s="301"/>
      <c r="AB2167" s="301"/>
      <c r="AC2167" s="301"/>
      <c r="AD2167" s="301"/>
      <c r="AE2167" s="301"/>
      <c r="AF2167" s="301"/>
      <c r="AG2167" s="301"/>
      <c r="AH2167" s="301"/>
      <c r="AI2167" s="301"/>
    </row>
    <row r="2168" spans="1:35" ht="20.100000000000001" hidden="1" customHeight="1" x14ac:dyDescent="0.2">
      <c r="A2168" s="240">
        <v>1266</v>
      </c>
      <c r="B2168" s="309" t="s">
        <v>403</v>
      </c>
      <c r="C2168" s="310" t="s">
        <v>426</v>
      </c>
      <c r="D2168" s="310" t="s">
        <v>438</v>
      </c>
      <c r="E2168" s="309">
        <v>602497.72028256254</v>
      </c>
      <c r="F2168" s="310" t="s">
        <v>871</v>
      </c>
      <c r="G2168" s="244" t="s">
        <v>872</v>
      </c>
      <c r="H2168" s="244" t="s">
        <v>429</v>
      </c>
      <c r="I2168" s="288">
        <v>1</v>
      </c>
      <c r="J2168" s="244" t="s">
        <v>919</v>
      </c>
      <c r="K2168" s="244">
        <v>1</v>
      </c>
      <c r="L2168" s="244">
        <v>1</v>
      </c>
      <c r="M2168" s="244" t="s">
        <v>89</v>
      </c>
      <c r="N2168" s="244">
        <f t="shared" si="43"/>
        <v>1</v>
      </c>
      <c r="R2168" s="301"/>
      <c r="S2168" s="301"/>
      <c r="T2168" s="301"/>
      <c r="U2168" s="301"/>
      <c r="V2168" s="301"/>
      <c r="W2168" s="301"/>
      <c r="X2168" s="301"/>
      <c r="Y2168" s="301"/>
      <c r="Z2168" s="301"/>
      <c r="AA2168" s="301"/>
      <c r="AB2168" s="301"/>
      <c r="AC2168" s="301"/>
      <c r="AD2168" s="301"/>
      <c r="AE2168" s="301"/>
      <c r="AF2168" s="301"/>
      <c r="AG2168" s="301"/>
      <c r="AH2168" s="301"/>
      <c r="AI2168" s="301"/>
    </row>
    <row r="2169" spans="1:35" ht="20.100000000000001" hidden="1" customHeight="1" x14ac:dyDescent="0.2">
      <c r="A2169" s="240">
        <v>1267</v>
      </c>
      <c r="B2169" s="309" t="s">
        <v>403</v>
      </c>
      <c r="C2169" s="310" t="s">
        <v>426</v>
      </c>
      <c r="D2169" s="310" t="s">
        <v>438</v>
      </c>
      <c r="E2169" s="309">
        <v>602288.57763073826</v>
      </c>
      <c r="F2169" s="310" t="s">
        <v>871</v>
      </c>
      <c r="G2169" s="244" t="s">
        <v>995</v>
      </c>
      <c r="H2169" s="244" t="s">
        <v>429</v>
      </c>
      <c r="I2169" s="288">
        <v>1</v>
      </c>
      <c r="J2169" s="244" t="s">
        <v>919</v>
      </c>
      <c r="K2169" s="244">
        <v>1</v>
      </c>
      <c r="L2169" s="244">
        <v>1</v>
      </c>
      <c r="M2169" s="244" t="s">
        <v>89</v>
      </c>
      <c r="N2169" s="244">
        <f t="shared" si="43"/>
        <v>1</v>
      </c>
      <c r="R2169" s="301"/>
      <c r="S2169" s="301"/>
      <c r="T2169" s="301"/>
      <c r="U2169" s="301"/>
      <c r="V2169" s="301"/>
      <c r="W2169" s="301"/>
      <c r="X2169" s="301"/>
      <c r="Y2169" s="301"/>
      <c r="Z2169" s="301"/>
      <c r="AA2169" s="301"/>
      <c r="AB2169" s="301"/>
      <c r="AC2169" s="301"/>
      <c r="AD2169" s="301"/>
      <c r="AE2169" s="301"/>
      <c r="AF2169" s="301"/>
      <c r="AG2169" s="301"/>
      <c r="AH2169" s="301"/>
      <c r="AI2169" s="301"/>
    </row>
    <row r="2170" spans="1:35" ht="20.100000000000001" hidden="1" customHeight="1" x14ac:dyDescent="0.2">
      <c r="A2170" s="240">
        <v>1268</v>
      </c>
      <c r="B2170" s="309" t="s">
        <v>403</v>
      </c>
      <c r="C2170" s="310" t="s">
        <v>426</v>
      </c>
      <c r="D2170" s="310" t="s">
        <v>438</v>
      </c>
      <c r="E2170" s="309">
        <v>602175.90370588726</v>
      </c>
      <c r="F2170" s="310" t="s">
        <v>871</v>
      </c>
      <c r="G2170" s="244" t="s">
        <v>872</v>
      </c>
      <c r="H2170" s="244" t="s">
        <v>429</v>
      </c>
      <c r="I2170" s="288">
        <v>1</v>
      </c>
      <c r="J2170" s="244" t="s">
        <v>919</v>
      </c>
      <c r="K2170" s="244">
        <v>1</v>
      </c>
      <c r="L2170" s="244">
        <v>1</v>
      </c>
      <c r="M2170" s="244" t="s">
        <v>89</v>
      </c>
      <c r="N2170" s="244">
        <f t="shared" si="43"/>
        <v>1</v>
      </c>
      <c r="R2170" s="301"/>
      <c r="S2170" s="301"/>
      <c r="T2170" s="301"/>
      <c r="U2170" s="301"/>
      <c r="V2170" s="301"/>
      <c r="W2170" s="301"/>
      <c r="X2170" s="301"/>
      <c r="Y2170" s="301"/>
      <c r="Z2170" s="301"/>
      <c r="AA2170" s="301"/>
      <c r="AB2170" s="301"/>
      <c r="AC2170" s="301"/>
      <c r="AD2170" s="301"/>
      <c r="AE2170" s="301"/>
      <c r="AF2170" s="301"/>
      <c r="AG2170" s="301"/>
      <c r="AH2170" s="301"/>
      <c r="AI2170" s="301"/>
    </row>
    <row r="2171" spans="1:35" ht="20.100000000000001" hidden="1" customHeight="1" x14ac:dyDescent="0.2">
      <c r="A2171" s="240">
        <v>1269</v>
      </c>
      <c r="B2171" s="309" t="s">
        <v>403</v>
      </c>
      <c r="C2171" s="310" t="s">
        <v>426</v>
      </c>
      <c r="D2171" s="310" t="s">
        <v>438</v>
      </c>
      <c r="E2171" s="309">
        <v>602173.95192538563</v>
      </c>
      <c r="F2171" s="242" t="s">
        <v>886</v>
      </c>
      <c r="G2171" s="244" t="s">
        <v>954</v>
      </c>
      <c r="H2171" s="244" t="s">
        <v>429</v>
      </c>
      <c r="I2171" s="288">
        <v>1</v>
      </c>
      <c r="J2171" s="244" t="s">
        <v>873</v>
      </c>
      <c r="K2171" s="244">
        <v>0.5</v>
      </c>
      <c r="L2171" s="244">
        <v>0.5</v>
      </c>
      <c r="M2171" s="244" t="s">
        <v>89</v>
      </c>
      <c r="N2171" s="244">
        <f t="shared" si="43"/>
        <v>0.25</v>
      </c>
      <c r="R2171" s="301"/>
      <c r="S2171" s="301"/>
      <c r="T2171" s="301"/>
      <c r="U2171" s="301"/>
      <c r="V2171" s="301"/>
      <c r="W2171" s="301"/>
      <c r="X2171" s="301"/>
      <c r="Y2171" s="301"/>
      <c r="Z2171" s="301"/>
      <c r="AA2171" s="301"/>
      <c r="AB2171" s="301"/>
      <c r="AC2171" s="301"/>
      <c r="AD2171" s="301"/>
      <c r="AE2171" s="301"/>
      <c r="AF2171" s="301"/>
      <c r="AG2171" s="301"/>
      <c r="AH2171" s="301"/>
      <c r="AI2171" s="301"/>
    </row>
    <row r="2172" spans="1:35" ht="20.100000000000001" hidden="1" customHeight="1" x14ac:dyDescent="0.2">
      <c r="A2172" s="240">
        <v>1270</v>
      </c>
      <c r="B2172" s="309" t="s">
        <v>403</v>
      </c>
      <c r="C2172" s="310" t="s">
        <v>426</v>
      </c>
      <c r="D2172" s="310" t="s">
        <v>438</v>
      </c>
      <c r="E2172" s="309">
        <v>602147.08417807682</v>
      </c>
      <c r="F2172" s="310" t="s">
        <v>871</v>
      </c>
      <c r="G2172" s="244" t="s">
        <v>990</v>
      </c>
      <c r="H2172" s="244" t="s">
        <v>429</v>
      </c>
      <c r="I2172" s="288">
        <v>1</v>
      </c>
      <c r="J2172" s="244" t="s">
        <v>919</v>
      </c>
      <c r="K2172" s="244">
        <v>1</v>
      </c>
      <c r="L2172" s="244">
        <v>1</v>
      </c>
      <c r="M2172" s="244" t="s">
        <v>89</v>
      </c>
      <c r="N2172" s="244">
        <f t="shared" si="43"/>
        <v>1</v>
      </c>
      <c r="R2172" s="301"/>
      <c r="S2172" s="301"/>
      <c r="T2172" s="301"/>
      <c r="U2172" s="301"/>
      <c r="V2172" s="301"/>
      <c r="W2172" s="301"/>
      <c r="X2172" s="301"/>
      <c r="Y2172" s="301"/>
      <c r="Z2172" s="301"/>
      <c r="AA2172" s="301"/>
      <c r="AB2172" s="301"/>
      <c r="AC2172" s="301"/>
      <c r="AD2172" s="301"/>
      <c r="AE2172" s="301"/>
      <c r="AF2172" s="301"/>
      <c r="AG2172" s="301"/>
      <c r="AH2172" s="301"/>
      <c r="AI2172" s="301"/>
    </row>
    <row r="2173" spans="1:35" ht="20.100000000000001" hidden="1" customHeight="1" x14ac:dyDescent="0.2">
      <c r="A2173" s="240">
        <v>1271</v>
      </c>
      <c r="B2173" s="309" t="s">
        <v>403</v>
      </c>
      <c r="C2173" s="310" t="s">
        <v>426</v>
      </c>
      <c r="D2173" s="310" t="s">
        <v>438</v>
      </c>
      <c r="E2173" s="309">
        <v>602131.07408923784</v>
      </c>
      <c r="F2173" s="310" t="s">
        <v>871</v>
      </c>
      <c r="G2173" s="244" t="s">
        <v>872</v>
      </c>
      <c r="H2173" s="244" t="s">
        <v>429</v>
      </c>
      <c r="I2173" s="288">
        <v>1</v>
      </c>
      <c r="J2173" s="244" t="s">
        <v>873</v>
      </c>
      <c r="K2173" s="244">
        <v>0.5</v>
      </c>
      <c r="L2173" s="244">
        <v>0.5</v>
      </c>
      <c r="M2173" s="244" t="s">
        <v>89</v>
      </c>
      <c r="N2173" s="244">
        <f t="shared" si="43"/>
        <v>0.25</v>
      </c>
      <c r="R2173" s="301"/>
      <c r="S2173" s="301"/>
      <c r="T2173" s="301"/>
      <c r="U2173" s="301"/>
      <c r="V2173" s="301"/>
      <c r="W2173" s="301"/>
      <c r="X2173" s="301"/>
      <c r="Y2173" s="301"/>
      <c r="Z2173" s="301"/>
      <c r="AA2173" s="301"/>
      <c r="AB2173" s="301"/>
      <c r="AC2173" s="301"/>
      <c r="AD2173" s="301"/>
      <c r="AE2173" s="301"/>
      <c r="AF2173" s="301"/>
      <c r="AG2173" s="301"/>
      <c r="AH2173" s="301"/>
      <c r="AI2173" s="301"/>
    </row>
    <row r="2174" spans="1:35" ht="20.100000000000001" hidden="1" customHeight="1" x14ac:dyDescent="0.2">
      <c r="A2174" s="240">
        <v>1272</v>
      </c>
      <c r="B2174" s="309" t="s">
        <v>403</v>
      </c>
      <c r="C2174" s="310" t="s">
        <v>426</v>
      </c>
      <c r="D2174" s="310" t="s">
        <v>438</v>
      </c>
      <c r="E2174" s="309">
        <v>602129.24228251202</v>
      </c>
      <c r="F2174" s="310" t="s">
        <v>871</v>
      </c>
      <c r="G2174" s="244" t="s">
        <v>872</v>
      </c>
      <c r="H2174" s="244" t="s">
        <v>429</v>
      </c>
      <c r="I2174" s="288">
        <v>1</v>
      </c>
      <c r="J2174" s="244" t="s">
        <v>919</v>
      </c>
      <c r="K2174" s="244">
        <v>0.5</v>
      </c>
      <c r="L2174" s="244">
        <v>0.5</v>
      </c>
      <c r="M2174" s="244" t="s">
        <v>89</v>
      </c>
      <c r="N2174" s="244">
        <f t="shared" si="43"/>
        <v>0.25</v>
      </c>
      <c r="R2174" s="301"/>
      <c r="S2174" s="301"/>
      <c r="T2174" s="301"/>
      <c r="U2174" s="301"/>
      <c r="V2174" s="301"/>
      <c r="W2174" s="301"/>
      <c r="X2174" s="301"/>
      <c r="Y2174" s="301"/>
      <c r="Z2174" s="301"/>
      <c r="AA2174" s="301"/>
      <c r="AB2174" s="301"/>
      <c r="AC2174" s="301"/>
      <c r="AD2174" s="301"/>
      <c r="AE2174" s="301"/>
      <c r="AF2174" s="301"/>
      <c r="AG2174" s="301"/>
      <c r="AH2174" s="301"/>
      <c r="AI2174" s="301"/>
    </row>
    <row r="2175" spans="1:35" ht="20.100000000000001" hidden="1" customHeight="1" x14ac:dyDescent="0.2">
      <c r="A2175" s="240">
        <v>1273</v>
      </c>
      <c r="B2175" s="309" t="s">
        <v>403</v>
      </c>
      <c r="C2175" s="310" t="s">
        <v>426</v>
      </c>
      <c r="D2175" s="310" t="s">
        <v>438</v>
      </c>
      <c r="E2175" s="309">
        <v>602111.15146134351</v>
      </c>
      <c r="F2175" s="242" t="s">
        <v>886</v>
      </c>
      <c r="G2175" s="244" t="s">
        <v>955</v>
      </c>
      <c r="H2175" s="244" t="s">
        <v>429</v>
      </c>
      <c r="I2175" s="288">
        <v>1</v>
      </c>
      <c r="J2175" s="244" t="s">
        <v>873</v>
      </c>
      <c r="K2175" s="244">
        <v>0.5</v>
      </c>
      <c r="L2175" s="244">
        <v>0.5</v>
      </c>
      <c r="M2175" s="244" t="s">
        <v>89</v>
      </c>
      <c r="N2175" s="244">
        <f t="shared" si="43"/>
        <v>0.25</v>
      </c>
      <c r="R2175" s="301"/>
      <c r="S2175" s="301"/>
      <c r="T2175" s="301"/>
      <c r="U2175" s="301"/>
      <c r="V2175" s="301"/>
      <c r="W2175" s="301"/>
      <c r="X2175" s="301"/>
      <c r="Y2175" s="301"/>
      <c r="Z2175" s="301"/>
      <c r="AA2175" s="301"/>
      <c r="AB2175" s="301"/>
      <c r="AC2175" s="301"/>
      <c r="AD2175" s="301"/>
      <c r="AE2175" s="301"/>
      <c r="AF2175" s="301"/>
      <c r="AG2175" s="301"/>
      <c r="AH2175" s="301"/>
      <c r="AI2175" s="301"/>
    </row>
    <row r="2176" spans="1:35" ht="20.100000000000001" hidden="1" customHeight="1" x14ac:dyDescent="0.2">
      <c r="A2176" s="240">
        <v>1274</v>
      </c>
      <c r="B2176" s="309" t="s">
        <v>403</v>
      </c>
      <c r="C2176" s="310" t="s">
        <v>426</v>
      </c>
      <c r="D2176" s="310" t="s">
        <v>438</v>
      </c>
      <c r="E2176" s="309">
        <v>602098.16013179161</v>
      </c>
      <c r="F2176" s="242" t="s">
        <v>886</v>
      </c>
      <c r="G2176" s="244" t="s">
        <v>955</v>
      </c>
      <c r="H2176" s="244" t="s">
        <v>429</v>
      </c>
      <c r="I2176" s="288">
        <v>1</v>
      </c>
      <c r="J2176" s="244" t="s">
        <v>873</v>
      </c>
      <c r="K2176" s="244">
        <v>0.5</v>
      </c>
      <c r="L2176" s="244">
        <v>0.5</v>
      </c>
      <c r="M2176" s="244" t="s">
        <v>89</v>
      </c>
      <c r="N2176" s="244">
        <f t="shared" si="43"/>
        <v>0.25</v>
      </c>
      <c r="R2176" s="301"/>
      <c r="S2176" s="301"/>
      <c r="T2176" s="301"/>
      <c r="U2176" s="301"/>
      <c r="V2176" s="301"/>
      <c r="W2176" s="301"/>
      <c r="X2176" s="301"/>
      <c r="Y2176" s="301"/>
      <c r="Z2176" s="301"/>
      <c r="AA2176" s="301"/>
      <c r="AB2176" s="301"/>
      <c r="AC2176" s="301"/>
      <c r="AD2176" s="301"/>
      <c r="AE2176" s="301"/>
      <c r="AF2176" s="301"/>
      <c r="AG2176" s="301"/>
      <c r="AH2176" s="301"/>
      <c r="AI2176" s="301"/>
    </row>
    <row r="2177" spans="1:35" ht="20.100000000000001" hidden="1" customHeight="1" x14ac:dyDescent="0.2">
      <c r="A2177" s="240">
        <v>1275</v>
      </c>
      <c r="B2177" s="309" t="s">
        <v>403</v>
      </c>
      <c r="C2177" s="310" t="s">
        <v>426</v>
      </c>
      <c r="D2177" s="310" t="s">
        <v>438</v>
      </c>
      <c r="E2177" s="309">
        <v>602085.28899758542</v>
      </c>
      <c r="F2177" s="242" t="s">
        <v>886</v>
      </c>
      <c r="G2177" s="244" t="s">
        <v>954</v>
      </c>
      <c r="H2177" s="244" t="s">
        <v>429</v>
      </c>
      <c r="I2177" s="288">
        <v>1</v>
      </c>
      <c r="J2177" s="244" t="s">
        <v>873</v>
      </c>
      <c r="K2177" s="244">
        <v>0.5</v>
      </c>
      <c r="L2177" s="244">
        <v>0.5</v>
      </c>
      <c r="M2177" s="244" t="s">
        <v>89</v>
      </c>
      <c r="N2177" s="244">
        <f t="shared" si="43"/>
        <v>0.25</v>
      </c>
      <c r="R2177" s="301"/>
      <c r="S2177" s="301"/>
      <c r="T2177" s="301"/>
      <c r="U2177" s="301"/>
      <c r="V2177" s="301"/>
      <c r="W2177" s="301"/>
      <c r="X2177" s="301"/>
      <c r="Y2177" s="301"/>
      <c r="Z2177" s="301"/>
      <c r="AA2177" s="301"/>
      <c r="AB2177" s="301"/>
      <c r="AC2177" s="301"/>
      <c r="AD2177" s="301"/>
      <c r="AE2177" s="301"/>
      <c r="AF2177" s="301"/>
      <c r="AG2177" s="301"/>
      <c r="AH2177" s="301"/>
      <c r="AI2177" s="301"/>
    </row>
    <row r="2178" spans="1:35" ht="20.100000000000001" hidden="1" customHeight="1" x14ac:dyDescent="0.2">
      <c r="A2178" s="240">
        <v>1276</v>
      </c>
      <c r="B2178" s="309" t="s">
        <v>403</v>
      </c>
      <c r="C2178" s="310" t="s">
        <v>426</v>
      </c>
      <c r="D2178" s="310" t="s">
        <v>438</v>
      </c>
      <c r="E2178" s="309">
        <v>601924.67422498018</v>
      </c>
      <c r="F2178" s="310" t="s">
        <v>871</v>
      </c>
      <c r="G2178" s="244" t="s">
        <v>872</v>
      </c>
      <c r="H2178" s="244" t="s">
        <v>429</v>
      </c>
      <c r="I2178" s="288">
        <v>1</v>
      </c>
      <c r="J2178" s="244" t="s">
        <v>873</v>
      </c>
      <c r="K2178" s="244">
        <v>0.5</v>
      </c>
      <c r="L2178" s="244">
        <v>0.5</v>
      </c>
      <c r="M2178" s="244" t="s">
        <v>89</v>
      </c>
      <c r="N2178" s="244">
        <f t="shared" si="43"/>
        <v>0.25</v>
      </c>
      <c r="R2178" s="301"/>
      <c r="S2178" s="301"/>
      <c r="T2178" s="301"/>
      <c r="U2178" s="301"/>
      <c r="V2178" s="301"/>
      <c r="W2178" s="301"/>
      <c r="X2178" s="301"/>
      <c r="Y2178" s="301"/>
      <c r="Z2178" s="301"/>
      <c r="AA2178" s="301"/>
      <c r="AB2178" s="301"/>
      <c r="AC2178" s="301"/>
      <c r="AD2178" s="301"/>
      <c r="AE2178" s="301"/>
      <c r="AF2178" s="301"/>
      <c r="AG2178" s="301"/>
      <c r="AH2178" s="301"/>
      <c r="AI2178" s="301"/>
    </row>
    <row r="2179" spans="1:35" ht="20.100000000000001" hidden="1" customHeight="1" x14ac:dyDescent="0.2">
      <c r="A2179" s="240">
        <v>1277</v>
      </c>
      <c r="B2179" s="309" t="s">
        <v>403</v>
      </c>
      <c r="C2179" s="310" t="s">
        <v>426</v>
      </c>
      <c r="D2179" s="310" t="s">
        <v>438</v>
      </c>
      <c r="E2179" s="309">
        <v>601759.94297958724</v>
      </c>
      <c r="F2179" s="310" t="s">
        <v>871</v>
      </c>
      <c r="G2179" s="244" t="s">
        <v>932</v>
      </c>
      <c r="H2179" s="244" t="s">
        <v>429</v>
      </c>
      <c r="I2179" s="288">
        <v>1</v>
      </c>
      <c r="J2179" s="244" t="s">
        <v>873</v>
      </c>
      <c r="K2179" s="244">
        <v>0.5</v>
      </c>
      <c r="L2179" s="244">
        <v>0.5</v>
      </c>
      <c r="M2179" s="244" t="s">
        <v>89</v>
      </c>
      <c r="N2179" s="244">
        <f t="shared" si="43"/>
        <v>0.25</v>
      </c>
      <c r="R2179" s="301"/>
      <c r="S2179" s="301"/>
      <c r="T2179" s="301"/>
      <c r="U2179" s="301"/>
      <c r="V2179" s="301"/>
      <c r="W2179" s="301"/>
      <c r="X2179" s="301"/>
      <c r="Y2179" s="301"/>
      <c r="Z2179" s="301"/>
      <c r="AA2179" s="301"/>
      <c r="AB2179" s="301"/>
      <c r="AC2179" s="301"/>
      <c r="AD2179" s="301"/>
      <c r="AE2179" s="301"/>
      <c r="AF2179" s="301"/>
      <c r="AG2179" s="301"/>
      <c r="AH2179" s="301"/>
      <c r="AI2179" s="301"/>
    </row>
    <row r="2180" spans="1:35" ht="20.100000000000001" hidden="1" customHeight="1" x14ac:dyDescent="0.2">
      <c r="A2180" s="240">
        <v>1278</v>
      </c>
      <c r="B2180" s="309" t="s">
        <v>403</v>
      </c>
      <c r="C2180" s="310" t="s">
        <v>426</v>
      </c>
      <c r="D2180" s="310" t="s">
        <v>438</v>
      </c>
      <c r="E2180" s="309">
        <v>601724.03739270638</v>
      </c>
      <c r="F2180" s="310" t="s">
        <v>877</v>
      </c>
      <c r="G2180" s="244" t="s">
        <v>923</v>
      </c>
      <c r="H2180" s="244" t="s">
        <v>429</v>
      </c>
      <c r="I2180" s="288">
        <v>2</v>
      </c>
      <c r="J2180" s="244" t="s">
        <v>873</v>
      </c>
      <c r="K2180" s="244">
        <v>0.5</v>
      </c>
      <c r="L2180" s="244">
        <v>0.5</v>
      </c>
      <c r="M2180" s="244" t="s">
        <v>89</v>
      </c>
      <c r="N2180" s="244">
        <f t="shared" si="43"/>
        <v>0.25</v>
      </c>
      <c r="R2180" s="301"/>
      <c r="S2180" s="301"/>
      <c r="T2180" s="301"/>
      <c r="U2180" s="301"/>
      <c r="V2180" s="301"/>
      <c r="W2180" s="301"/>
      <c r="X2180" s="301"/>
      <c r="Y2180" s="301"/>
      <c r="Z2180" s="301"/>
      <c r="AA2180" s="301"/>
      <c r="AB2180" s="301"/>
      <c r="AC2180" s="301"/>
      <c r="AD2180" s="301"/>
      <c r="AE2180" s="301"/>
      <c r="AF2180" s="301"/>
      <c r="AG2180" s="301"/>
      <c r="AH2180" s="301"/>
      <c r="AI2180" s="301"/>
    </row>
    <row r="2181" spans="1:35" ht="20.100000000000001" hidden="1" customHeight="1" x14ac:dyDescent="0.2">
      <c r="A2181" s="240">
        <v>1279</v>
      </c>
      <c r="B2181" s="309" t="s">
        <v>403</v>
      </c>
      <c r="C2181" s="310" t="s">
        <v>426</v>
      </c>
      <c r="D2181" s="310" t="s">
        <v>438</v>
      </c>
      <c r="E2181" s="309">
        <v>601657.61021860468</v>
      </c>
      <c r="F2181" s="310" t="s">
        <v>871</v>
      </c>
      <c r="G2181" s="244" t="s">
        <v>927</v>
      </c>
      <c r="H2181" s="244" t="s">
        <v>429</v>
      </c>
      <c r="I2181" s="288">
        <v>1</v>
      </c>
      <c r="J2181" s="244" t="s">
        <v>873</v>
      </c>
      <c r="K2181" s="244">
        <v>0.5</v>
      </c>
      <c r="L2181" s="244">
        <v>0.5</v>
      </c>
      <c r="M2181" s="244" t="s">
        <v>89</v>
      </c>
      <c r="N2181" s="244">
        <f t="shared" si="43"/>
        <v>0.25</v>
      </c>
      <c r="R2181" s="301"/>
      <c r="S2181" s="301"/>
      <c r="T2181" s="301"/>
      <c r="U2181" s="301"/>
      <c r="V2181" s="301"/>
      <c r="W2181" s="301"/>
      <c r="X2181" s="301"/>
      <c r="Y2181" s="301"/>
      <c r="Z2181" s="301"/>
      <c r="AA2181" s="301"/>
      <c r="AB2181" s="301"/>
      <c r="AC2181" s="301"/>
      <c r="AD2181" s="301"/>
      <c r="AE2181" s="301"/>
      <c r="AF2181" s="301"/>
      <c r="AG2181" s="301"/>
      <c r="AH2181" s="301"/>
      <c r="AI2181" s="301"/>
    </row>
    <row r="2182" spans="1:35" ht="20.100000000000001" hidden="1" customHeight="1" x14ac:dyDescent="0.2">
      <c r="A2182" s="240">
        <v>1280</v>
      </c>
      <c r="B2182" s="309" t="s">
        <v>403</v>
      </c>
      <c r="C2182" s="310" t="s">
        <v>426</v>
      </c>
      <c r="D2182" s="310" t="s">
        <v>438</v>
      </c>
      <c r="E2182" s="309">
        <v>601641.13781818992</v>
      </c>
      <c r="F2182" s="310" t="s">
        <v>877</v>
      </c>
      <c r="G2182" s="244" t="s">
        <v>923</v>
      </c>
      <c r="H2182" s="244" t="s">
        <v>429</v>
      </c>
      <c r="I2182" s="288">
        <v>2</v>
      </c>
      <c r="J2182" s="244" t="s">
        <v>873</v>
      </c>
      <c r="K2182" s="244">
        <v>0.5</v>
      </c>
      <c r="L2182" s="244">
        <v>0.5</v>
      </c>
      <c r="M2182" s="244" t="s">
        <v>89</v>
      </c>
      <c r="N2182" s="244">
        <f t="shared" si="43"/>
        <v>0.25</v>
      </c>
      <c r="R2182" s="301"/>
      <c r="S2182" s="301"/>
      <c r="T2182" s="301"/>
      <c r="U2182" s="301"/>
      <c r="V2182" s="301"/>
      <c r="W2182" s="301"/>
      <c r="X2182" s="301"/>
      <c r="Y2182" s="301"/>
      <c r="Z2182" s="301"/>
      <c r="AA2182" s="301"/>
      <c r="AB2182" s="301"/>
      <c r="AC2182" s="301"/>
      <c r="AD2182" s="301"/>
      <c r="AE2182" s="301"/>
      <c r="AF2182" s="301"/>
      <c r="AG2182" s="301"/>
      <c r="AH2182" s="301"/>
      <c r="AI2182" s="301"/>
    </row>
    <row r="2183" spans="1:35" ht="20.100000000000001" hidden="1" customHeight="1" x14ac:dyDescent="0.2">
      <c r="A2183" s="240">
        <v>1281</v>
      </c>
      <c r="B2183" s="309" t="s">
        <v>403</v>
      </c>
      <c r="C2183" s="310" t="s">
        <v>426</v>
      </c>
      <c r="D2183" s="310" t="s">
        <v>438</v>
      </c>
      <c r="E2183" s="309">
        <v>601531.5269830802</v>
      </c>
      <c r="F2183" s="310" t="s">
        <v>871</v>
      </c>
      <c r="G2183" s="244" t="s">
        <v>872</v>
      </c>
      <c r="H2183" s="244" t="s">
        <v>429</v>
      </c>
      <c r="I2183" s="288">
        <v>1</v>
      </c>
      <c r="J2183" s="244" t="s">
        <v>873</v>
      </c>
      <c r="K2183" s="244">
        <v>0.5</v>
      </c>
      <c r="L2183" s="244">
        <v>0.5</v>
      </c>
      <c r="M2183" s="244" t="s">
        <v>89</v>
      </c>
      <c r="N2183" s="244">
        <f t="shared" si="43"/>
        <v>0.25</v>
      </c>
      <c r="R2183" s="301"/>
      <c r="S2183" s="301"/>
      <c r="T2183" s="301"/>
      <c r="U2183" s="301"/>
      <c r="V2183" s="301"/>
      <c r="W2183" s="301"/>
      <c r="X2183" s="301"/>
      <c r="Y2183" s="301"/>
      <c r="Z2183" s="301"/>
      <c r="AA2183" s="301"/>
      <c r="AB2183" s="301"/>
      <c r="AC2183" s="301"/>
      <c r="AD2183" s="301"/>
      <c r="AE2183" s="301"/>
      <c r="AF2183" s="301"/>
      <c r="AG2183" s="301"/>
      <c r="AH2183" s="301"/>
      <c r="AI2183" s="301"/>
    </row>
    <row r="2184" spans="1:35" ht="20.100000000000001" hidden="1" customHeight="1" x14ac:dyDescent="0.2">
      <c r="A2184" s="240">
        <v>1282</v>
      </c>
      <c r="B2184" s="309" t="s">
        <v>403</v>
      </c>
      <c r="C2184" s="310" t="s">
        <v>426</v>
      </c>
      <c r="D2184" s="310" t="s">
        <v>438</v>
      </c>
      <c r="E2184" s="309">
        <v>601390.14086341741</v>
      </c>
      <c r="F2184" s="310" t="s">
        <v>879</v>
      </c>
      <c r="G2184" s="244" t="s">
        <v>996</v>
      </c>
      <c r="H2184" s="244" t="s">
        <v>429</v>
      </c>
      <c r="I2184" s="288">
        <v>1</v>
      </c>
      <c r="J2184" s="244" t="s">
        <v>873</v>
      </c>
      <c r="K2184" s="244" t="s">
        <v>89</v>
      </c>
      <c r="L2184" s="244" t="s">
        <v>89</v>
      </c>
      <c r="M2184" s="244">
        <v>0.5</v>
      </c>
      <c r="N2184" s="244">
        <f t="shared" si="43"/>
        <v>0.19634954084936207</v>
      </c>
      <c r="R2184" s="301"/>
      <c r="S2184" s="301"/>
      <c r="T2184" s="301"/>
      <c r="U2184" s="301"/>
      <c r="V2184" s="301"/>
      <c r="W2184" s="301"/>
      <c r="X2184" s="301"/>
      <c r="Y2184" s="301"/>
      <c r="Z2184" s="301"/>
      <c r="AA2184" s="301"/>
      <c r="AB2184" s="301"/>
      <c r="AC2184" s="301"/>
      <c r="AD2184" s="301"/>
      <c r="AE2184" s="301"/>
      <c r="AF2184" s="301"/>
      <c r="AG2184" s="301"/>
      <c r="AH2184" s="301"/>
      <c r="AI2184" s="301"/>
    </row>
    <row r="2185" spans="1:35" ht="20.100000000000001" hidden="1" customHeight="1" x14ac:dyDescent="0.2">
      <c r="A2185" s="240">
        <v>1283</v>
      </c>
      <c r="B2185" s="309" t="s">
        <v>403</v>
      </c>
      <c r="C2185" s="310" t="s">
        <v>426</v>
      </c>
      <c r="D2185" s="310" t="s">
        <v>438</v>
      </c>
      <c r="E2185" s="309">
        <v>601299.30577393074</v>
      </c>
      <c r="F2185" s="310" t="s">
        <v>879</v>
      </c>
      <c r="G2185" s="244" t="s">
        <v>983</v>
      </c>
      <c r="H2185" s="244" t="s">
        <v>429</v>
      </c>
      <c r="I2185" s="288">
        <v>1</v>
      </c>
      <c r="J2185" s="244" t="s">
        <v>873</v>
      </c>
      <c r="K2185" s="244" t="s">
        <v>89</v>
      </c>
      <c r="L2185" s="244" t="s">
        <v>89</v>
      </c>
      <c r="M2185" s="244">
        <v>0.5</v>
      </c>
      <c r="N2185" s="244">
        <f t="shared" si="43"/>
        <v>0.19634954084936207</v>
      </c>
      <c r="R2185" s="301"/>
      <c r="S2185" s="301"/>
      <c r="T2185" s="301"/>
      <c r="U2185" s="301"/>
      <c r="V2185" s="301"/>
      <c r="W2185" s="301"/>
      <c r="X2185" s="301"/>
      <c r="Y2185" s="301"/>
      <c r="Z2185" s="301"/>
      <c r="AA2185" s="301"/>
      <c r="AB2185" s="301"/>
      <c r="AC2185" s="301"/>
      <c r="AD2185" s="301"/>
      <c r="AE2185" s="301"/>
      <c r="AF2185" s="301"/>
      <c r="AG2185" s="301"/>
      <c r="AH2185" s="301"/>
      <c r="AI2185" s="301"/>
    </row>
    <row r="2186" spans="1:35" ht="20.100000000000001" hidden="1" customHeight="1" x14ac:dyDescent="0.2">
      <c r="A2186" s="240">
        <v>1284</v>
      </c>
      <c r="B2186" s="309" t="s">
        <v>403</v>
      </c>
      <c r="C2186" s="310" t="s">
        <v>426</v>
      </c>
      <c r="D2186" s="310" t="s">
        <v>438</v>
      </c>
      <c r="E2186" s="309">
        <v>601171.92596752406</v>
      </c>
      <c r="F2186" s="310" t="s">
        <v>879</v>
      </c>
      <c r="G2186" s="244" t="s">
        <v>913</v>
      </c>
      <c r="H2186" s="244" t="s">
        <v>429</v>
      </c>
      <c r="I2186" s="288">
        <v>1</v>
      </c>
      <c r="J2186" s="244" t="s">
        <v>873</v>
      </c>
      <c r="K2186" s="244" t="s">
        <v>89</v>
      </c>
      <c r="L2186" s="244" t="s">
        <v>89</v>
      </c>
      <c r="M2186" s="244">
        <v>0.5</v>
      </c>
      <c r="N2186" s="244">
        <f t="shared" ref="N2186:N2249" si="44">IF(M2186="",K2186*L2186,IF(G2186="R-1",K2186*L2186,IF(LEFT(G2186,1)="R",PI()*((M2186^2)/4),K2186*L2186)))</f>
        <v>0.19634954084936207</v>
      </c>
      <c r="R2186" s="301"/>
      <c r="S2186" s="301"/>
      <c r="T2186" s="301"/>
      <c r="U2186" s="301"/>
      <c r="V2186" s="301"/>
      <c r="W2186" s="301"/>
      <c r="X2186" s="301"/>
      <c r="Y2186" s="301"/>
      <c r="Z2186" s="301"/>
      <c r="AA2186" s="301"/>
      <c r="AB2186" s="301"/>
      <c r="AC2186" s="301"/>
      <c r="AD2186" s="301"/>
      <c r="AE2186" s="301"/>
      <c r="AF2186" s="301"/>
      <c r="AG2186" s="301"/>
      <c r="AH2186" s="301"/>
      <c r="AI2186" s="301"/>
    </row>
    <row r="2187" spans="1:35" ht="20.100000000000001" hidden="1" customHeight="1" x14ac:dyDescent="0.2">
      <c r="A2187" s="240">
        <v>1285</v>
      </c>
      <c r="B2187" s="309" t="s">
        <v>403</v>
      </c>
      <c r="C2187" s="310" t="s">
        <v>426</v>
      </c>
      <c r="D2187" s="310" t="s">
        <v>438</v>
      </c>
      <c r="E2187" s="309">
        <v>601085.33332298405</v>
      </c>
      <c r="F2187" s="310" t="s">
        <v>888</v>
      </c>
      <c r="G2187" s="244" t="s">
        <v>926</v>
      </c>
      <c r="H2187" s="244" t="s">
        <v>429</v>
      </c>
      <c r="I2187" s="288">
        <v>1</v>
      </c>
      <c r="J2187" s="244" t="s">
        <v>919</v>
      </c>
      <c r="K2187" s="244">
        <v>0.5</v>
      </c>
      <c r="L2187" s="244">
        <v>0.9</v>
      </c>
      <c r="M2187" s="244" t="s">
        <v>89</v>
      </c>
      <c r="N2187" s="244">
        <f t="shared" si="44"/>
        <v>0.45</v>
      </c>
      <c r="R2187" s="301"/>
      <c r="S2187" s="301"/>
      <c r="T2187" s="301"/>
      <c r="U2187" s="301"/>
      <c r="V2187" s="301"/>
      <c r="W2187" s="301"/>
      <c r="X2187" s="301"/>
      <c r="Y2187" s="301"/>
      <c r="Z2187" s="301"/>
      <c r="AA2187" s="301"/>
      <c r="AB2187" s="301"/>
      <c r="AC2187" s="301"/>
      <c r="AD2187" s="301"/>
      <c r="AE2187" s="301"/>
      <c r="AF2187" s="301"/>
      <c r="AG2187" s="301"/>
      <c r="AH2187" s="301"/>
      <c r="AI2187" s="301"/>
    </row>
    <row r="2188" spans="1:35" ht="20.100000000000001" hidden="1" customHeight="1" x14ac:dyDescent="0.2">
      <c r="A2188" s="240">
        <v>1286</v>
      </c>
      <c r="B2188" s="309" t="s">
        <v>403</v>
      </c>
      <c r="C2188" s="310" t="s">
        <v>426</v>
      </c>
      <c r="D2188" s="310" t="s">
        <v>438</v>
      </c>
      <c r="E2188" s="309">
        <v>601078.52677934198</v>
      </c>
      <c r="F2188" s="310" t="s">
        <v>888</v>
      </c>
      <c r="G2188" s="244" t="s">
        <v>937</v>
      </c>
      <c r="H2188" s="244" t="s">
        <v>429</v>
      </c>
      <c r="I2188" s="288">
        <v>2</v>
      </c>
      <c r="J2188" s="244" t="s">
        <v>919</v>
      </c>
      <c r="K2188" s="244">
        <v>3</v>
      </c>
      <c r="L2188" s="244">
        <v>2</v>
      </c>
      <c r="M2188" s="244" t="s">
        <v>89</v>
      </c>
      <c r="N2188" s="244">
        <f t="shared" si="44"/>
        <v>6</v>
      </c>
      <c r="R2188" s="301"/>
      <c r="S2188" s="301"/>
      <c r="T2188" s="301"/>
      <c r="U2188" s="301"/>
      <c r="V2188" s="301"/>
      <c r="W2188" s="301"/>
      <c r="X2188" s="301"/>
      <c r="Y2188" s="301"/>
      <c r="Z2188" s="301"/>
      <c r="AA2188" s="301"/>
      <c r="AB2188" s="301"/>
      <c r="AC2188" s="301"/>
      <c r="AD2188" s="301"/>
      <c r="AE2188" s="301"/>
      <c r="AF2188" s="301"/>
      <c r="AG2188" s="301"/>
      <c r="AH2188" s="301"/>
      <c r="AI2188" s="301"/>
    </row>
    <row r="2189" spans="1:35" ht="20.100000000000001" hidden="1" customHeight="1" x14ac:dyDescent="0.2">
      <c r="A2189" s="240">
        <v>1287</v>
      </c>
      <c r="B2189" s="309" t="s">
        <v>403</v>
      </c>
      <c r="C2189" s="310" t="s">
        <v>426</v>
      </c>
      <c r="D2189" s="310" t="s">
        <v>438</v>
      </c>
      <c r="E2189" s="309">
        <v>600966.12572470249</v>
      </c>
      <c r="F2189" s="310" t="s">
        <v>895</v>
      </c>
      <c r="G2189" s="244" t="s">
        <v>988</v>
      </c>
      <c r="H2189" s="244" t="s">
        <v>429</v>
      </c>
      <c r="I2189" s="288">
        <v>2</v>
      </c>
      <c r="J2189" s="244" t="s">
        <v>873</v>
      </c>
      <c r="K2189" s="244">
        <v>3</v>
      </c>
      <c r="L2189" s="244">
        <v>2</v>
      </c>
      <c r="M2189" s="244" t="s">
        <v>89</v>
      </c>
      <c r="N2189" s="244">
        <f t="shared" si="44"/>
        <v>6</v>
      </c>
      <c r="R2189" s="301"/>
      <c r="S2189" s="301"/>
      <c r="T2189" s="301"/>
      <c r="U2189" s="301"/>
      <c r="V2189" s="301"/>
      <c r="W2189" s="301"/>
      <c r="X2189" s="301"/>
      <c r="Y2189" s="301"/>
      <c r="Z2189" s="301"/>
      <c r="AA2189" s="301"/>
      <c r="AB2189" s="301"/>
      <c r="AC2189" s="301"/>
      <c r="AD2189" s="301"/>
      <c r="AE2189" s="301"/>
      <c r="AF2189" s="301"/>
      <c r="AG2189" s="301"/>
      <c r="AH2189" s="301"/>
      <c r="AI2189" s="301"/>
    </row>
    <row r="2190" spans="1:35" ht="20.100000000000001" hidden="1" customHeight="1" x14ac:dyDescent="0.2">
      <c r="A2190" s="240">
        <v>1288</v>
      </c>
      <c r="B2190" s="309" t="s">
        <v>403</v>
      </c>
      <c r="C2190" s="310" t="s">
        <v>426</v>
      </c>
      <c r="D2190" s="310" t="s">
        <v>438</v>
      </c>
      <c r="E2190" s="309">
        <v>600608.17420143925</v>
      </c>
      <c r="F2190" s="310" t="s">
        <v>879</v>
      </c>
      <c r="G2190" s="244" t="s">
        <v>917</v>
      </c>
      <c r="H2190" s="244" t="s">
        <v>429</v>
      </c>
      <c r="I2190" s="288">
        <v>1</v>
      </c>
      <c r="J2190" s="244" t="s">
        <v>873</v>
      </c>
      <c r="K2190" s="244" t="s">
        <v>89</v>
      </c>
      <c r="L2190" s="244" t="s">
        <v>89</v>
      </c>
      <c r="M2190" s="244">
        <v>1</v>
      </c>
      <c r="N2190" s="244">
        <f t="shared" si="44"/>
        <v>0.78539816339744828</v>
      </c>
      <c r="R2190" s="301"/>
      <c r="S2190" s="301"/>
      <c r="T2190" s="301"/>
      <c r="U2190" s="301"/>
      <c r="V2190" s="301"/>
      <c r="W2190" s="301"/>
      <c r="X2190" s="301"/>
      <c r="Y2190" s="301"/>
      <c r="Z2190" s="301"/>
      <c r="AA2190" s="301"/>
      <c r="AB2190" s="301"/>
      <c r="AC2190" s="301"/>
      <c r="AD2190" s="301"/>
      <c r="AE2190" s="301"/>
      <c r="AF2190" s="301"/>
      <c r="AG2190" s="301"/>
      <c r="AH2190" s="301"/>
      <c r="AI2190" s="301"/>
    </row>
    <row r="2191" spans="1:35" ht="20.100000000000001" hidden="1" customHeight="1" x14ac:dyDescent="0.2">
      <c r="A2191" s="240">
        <v>1289</v>
      </c>
      <c r="B2191" s="309" t="s">
        <v>403</v>
      </c>
      <c r="C2191" s="310" t="s">
        <v>426</v>
      </c>
      <c r="D2191" s="310" t="s">
        <v>438</v>
      </c>
      <c r="E2191" s="309">
        <v>600437.3014708315</v>
      </c>
      <c r="F2191" s="310" t="s">
        <v>879</v>
      </c>
      <c r="G2191" s="244" t="s">
        <v>983</v>
      </c>
      <c r="H2191" s="244" t="s">
        <v>429</v>
      </c>
      <c r="I2191" s="288">
        <v>1</v>
      </c>
      <c r="J2191" s="244" t="s">
        <v>873</v>
      </c>
      <c r="K2191" s="244" t="s">
        <v>89</v>
      </c>
      <c r="L2191" s="244" t="s">
        <v>89</v>
      </c>
      <c r="M2191" s="244">
        <v>1</v>
      </c>
      <c r="N2191" s="244">
        <f t="shared" si="44"/>
        <v>0.78539816339744828</v>
      </c>
      <c r="R2191" s="301"/>
      <c r="S2191" s="301"/>
      <c r="T2191" s="301"/>
      <c r="U2191" s="301"/>
      <c r="V2191" s="301"/>
      <c r="W2191" s="301"/>
      <c r="X2191" s="301"/>
      <c r="Y2191" s="301"/>
      <c r="Z2191" s="301"/>
      <c r="AA2191" s="301"/>
      <c r="AB2191" s="301"/>
      <c r="AC2191" s="301"/>
      <c r="AD2191" s="301"/>
      <c r="AE2191" s="301"/>
      <c r="AF2191" s="301"/>
      <c r="AG2191" s="301"/>
      <c r="AH2191" s="301"/>
      <c r="AI2191" s="301"/>
    </row>
    <row r="2192" spans="1:35" ht="20.100000000000001" hidden="1" customHeight="1" x14ac:dyDescent="0.2">
      <c r="A2192" s="240">
        <v>1290</v>
      </c>
      <c r="B2192" s="309" t="s">
        <v>403</v>
      </c>
      <c r="C2192" s="310" t="s">
        <v>426</v>
      </c>
      <c r="D2192" s="310" t="s">
        <v>438</v>
      </c>
      <c r="E2192" s="309">
        <v>600066.16882054065</v>
      </c>
      <c r="F2192" s="310" t="s">
        <v>879</v>
      </c>
      <c r="G2192" s="244" t="s">
        <v>917</v>
      </c>
      <c r="H2192" s="244" t="s">
        <v>429</v>
      </c>
      <c r="I2192" s="288">
        <v>1</v>
      </c>
      <c r="J2192" s="244" t="s">
        <v>873</v>
      </c>
      <c r="K2192" s="244" t="s">
        <v>89</v>
      </c>
      <c r="L2192" s="244" t="s">
        <v>89</v>
      </c>
      <c r="M2192" s="244">
        <v>1</v>
      </c>
      <c r="N2192" s="244">
        <f t="shared" si="44"/>
        <v>0.78539816339744828</v>
      </c>
      <c r="R2192" s="301"/>
      <c r="S2192" s="301"/>
      <c r="T2192" s="301"/>
      <c r="U2192" s="301"/>
      <c r="V2192" s="301"/>
      <c r="W2192" s="301"/>
      <c r="X2192" s="301"/>
      <c r="Y2192" s="301"/>
      <c r="Z2192" s="301"/>
      <c r="AA2192" s="301"/>
      <c r="AB2192" s="301"/>
      <c r="AC2192" s="301"/>
      <c r="AD2192" s="301"/>
      <c r="AE2192" s="301"/>
      <c r="AF2192" s="301"/>
      <c r="AG2192" s="301"/>
      <c r="AH2192" s="301"/>
      <c r="AI2192" s="301"/>
    </row>
    <row r="2193" spans="1:35" ht="20.100000000000001" hidden="1" customHeight="1" x14ac:dyDescent="0.2">
      <c r="A2193" s="240">
        <v>1291</v>
      </c>
      <c r="B2193" s="309" t="s">
        <v>403</v>
      </c>
      <c r="C2193" s="310" t="s">
        <v>426</v>
      </c>
      <c r="D2193" s="310" t="s">
        <v>438</v>
      </c>
      <c r="E2193" s="309">
        <v>599974.71062978939</v>
      </c>
      <c r="F2193" s="310" t="s">
        <v>879</v>
      </c>
      <c r="G2193" s="244" t="s">
        <v>876</v>
      </c>
      <c r="H2193" s="244" t="s">
        <v>429</v>
      </c>
      <c r="I2193" s="288">
        <v>1</v>
      </c>
      <c r="J2193" s="244" t="s">
        <v>873</v>
      </c>
      <c r="K2193" s="244">
        <v>1</v>
      </c>
      <c r="L2193" s="244">
        <v>1</v>
      </c>
      <c r="M2193" s="244" t="s">
        <v>89</v>
      </c>
      <c r="N2193" s="244">
        <f t="shared" si="44"/>
        <v>1</v>
      </c>
      <c r="R2193" s="301"/>
      <c r="S2193" s="301"/>
      <c r="T2193" s="301"/>
      <c r="U2193" s="301"/>
      <c r="V2193" s="301"/>
      <c r="W2193" s="301"/>
      <c r="X2193" s="301"/>
      <c r="Y2193" s="301"/>
      <c r="Z2193" s="301"/>
      <c r="AA2193" s="301"/>
      <c r="AB2193" s="301"/>
      <c r="AC2193" s="301"/>
      <c r="AD2193" s="301"/>
      <c r="AE2193" s="301"/>
      <c r="AF2193" s="301"/>
      <c r="AG2193" s="301"/>
      <c r="AH2193" s="301"/>
      <c r="AI2193" s="301"/>
    </row>
    <row r="2194" spans="1:35" ht="20.100000000000001" hidden="1" customHeight="1" x14ac:dyDescent="0.2">
      <c r="A2194" s="240">
        <v>1292</v>
      </c>
      <c r="B2194" s="309" t="s">
        <v>403</v>
      </c>
      <c r="C2194" s="310" t="s">
        <v>426</v>
      </c>
      <c r="D2194" s="310" t="s">
        <v>438</v>
      </c>
      <c r="E2194" s="309">
        <v>599843.34559809451</v>
      </c>
      <c r="F2194" s="310" t="s">
        <v>889</v>
      </c>
      <c r="G2194" s="244" t="s">
        <v>921</v>
      </c>
      <c r="H2194" s="244" t="s">
        <v>429</v>
      </c>
      <c r="I2194" s="288">
        <v>1</v>
      </c>
      <c r="J2194" s="244" t="s">
        <v>873</v>
      </c>
      <c r="K2194" s="244">
        <v>0.3</v>
      </c>
      <c r="L2194" s="244">
        <v>0.9</v>
      </c>
      <c r="M2194" s="244" t="s">
        <v>89</v>
      </c>
      <c r="N2194" s="244">
        <f t="shared" si="44"/>
        <v>0.27</v>
      </c>
      <c r="R2194" s="301"/>
      <c r="S2194" s="301"/>
      <c r="T2194" s="301"/>
      <c r="U2194" s="301"/>
      <c r="V2194" s="301"/>
      <c r="W2194" s="301"/>
      <c r="X2194" s="301"/>
      <c r="Y2194" s="301"/>
      <c r="Z2194" s="301"/>
      <c r="AA2194" s="301"/>
      <c r="AB2194" s="301"/>
      <c r="AC2194" s="301"/>
      <c r="AD2194" s="301"/>
      <c r="AE2194" s="301"/>
      <c r="AF2194" s="301"/>
      <c r="AG2194" s="301"/>
      <c r="AH2194" s="301"/>
      <c r="AI2194" s="301"/>
    </row>
    <row r="2195" spans="1:35" ht="20.100000000000001" hidden="1" customHeight="1" x14ac:dyDescent="0.2">
      <c r="A2195" s="240">
        <v>1293</v>
      </c>
      <c r="B2195" s="309" t="s">
        <v>403</v>
      </c>
      <c r="C2195" s="310" t="s">
        <v>426</v>
      </c>
      <c r="D2195" s="310" t="s">
        <v>438</v>
      </c>
      <c r="E2195" s="309">
        <v>599729.22634330927</v>
      </c>
      <c r="F2195" s="310" t="s">
        <v>892</v>
      </c>
      <c r="G2195" s="244" t="s">
        <v>903</v>
      </c>
      <c r="H2195" s="244" t="s">
        <v>429</v>
      </c>
      <c r="I2195" s="288">
        <v>2</v>
      </c>
      <c r="J2195" s="244" t="s">
        <v>873</v>
      </c>
      <c r="K2195" s="244">
        <v>2</v>
      </c>
      <c r="L2195" s="244">
        <v>1.5</v>
      </c>
      <c r="M2195" s="244" t="s">
        <v>89</v>
      </c>
      <c r="N2195" s="244">
        <f t="shared" si="44"/>
        <v>3</v>
      </c>
      <c r="R2195" s="301"/>
      <c r="S2195" s="301"/>
      <c r="T2195" s="301"/>
      <c r="U2195" s="301"/>
      <c r="V2195" s="301"/>
      <c r="W2195" s="301"/>
      <c r="X2195" s="301"/>
      <c r="Y2195" s="301"/>
      <c r="Z2195" s="301"/>
      <c r="AA2195" s="301"/>
      <c r="AB2195" s="301"/>
      <c r="AC2195" s="301"/>
      <c r="AD2195" s="301"/>
      <c r="AE2195" s="301"/>
      <c r="AF2195" s="301"/>
      <c r="AG2195" s="301"/>
      <c r="AH2195" s="301"/>
      <c r="AI2195" s="301"/>
    </row>
    <row r="2196" spans="1:35" ht="20.100000000000001" hidden="1" customHeight="1" x14ac:dyDescent="0.2">
      <c r="A2196" s="240">
        <v>1294</v>
      </c>
      <c r="B2196" s="309" t="s">
        <v>403</v>
      </c>
      <c r="C2196" s="310" t="s">
        <v>426</v>
      </c>
      <c r="D2196" s="310" t="s">
        <v>438</v>
      </c>
      <c r="E2196" s="309">
        <v>599544.1673837069</v>
      </c>
      <c r="F2196" s="310" t="s">
        <v>888</v>
      </c>
      <c r="G2196" s="244" t="s">
        <v>926</v>
      </c>
      <c r="H2196" s="244" t="s">
        <v>429</v>
      </c>
      <c r="I2196" s="288">
        <v>1</v>
      </c>
      <c r="J2196" s="244" t="s">
        <v>873</v>
      </c>
      <c r="K2196" s="244">
        <v>0.5</v>
      </c>
      <c r="L2196" s="244">
        <v>0.9</v>
      </c>
      <c r="M2196" s="244" t="s">
        <v>89</v>
      </c>
      <c r="N2196" s="244">
        <f t="shared" si="44"/>
        <v>0.45</v>
      </c>
      <c r="R2196" s="301"/>
      <c r="S2196" s="301"/>
      <c r="T2196" s="301"/>
      <c r="U2196" s="301"/>
      <c r="V2196" s="301"/>
      <c r="W2196" s="301"/>
      <c r="X2196" s="301"/>
      <c r="Y2196" s="301"/>
      <c r="Z2196" s="301"/>
      <c r="AA2196" s="301"/>
      <c r="AB2196" s="301"/>
      <c r="AC2196" s="301"/>
      <c r="AD2196" s="301"/>
      <c r="AE2196" s="301"/>
      <c r="AF2196" s="301"/>
      <c r="AG2196" s="301"/>
      <c r="AH2196" s="301"/>
      <c r="AI2196" s="301"/>
    </row>
    <row r="2197" spans="1:35" ht="20.100000000000001" hidden="1" customHeight="1" x14ac:dyDescent="0.2">
      <c r="A2197" s="240">
        <v>1295</v>
      </c>
      <c r="B2197" s="309" t="s">
        <v>403</v>
      </c>
      <c r="C2197" s="310" t="s">
        <v>426</v>
      </c>
      <c r="D2197" s="310" t="s">
        <v>438</v>
      </c>
      <c r="E2197" s="309">
        <v>599342.39212457219</v>
      </c>
      <c r="F2197" s="310" t="s">
        <v>892</v>
      </c>
      <c r="G2197" s="244" t="s">
        <v>903</v>
      </c>
      <c r="H2197" s="244" t="s">
        <v>429</v>
      </c>
      <c r="I2197" s="288">
        <v>2</v>
      </c>
      <c r="J2197" s="244" t="s">
        <v>873</v>
      </c>
      <c r="K2197" s="244">
        <v>3</v>
      </c>
      <c r="L2197" s="244">
        <v>2</v>
      </c>
      <c r="M2197" s="244" t="s">
        <v>89</v>
      </c>
      <c r="N2197" s="244">
        <f t="shared" si="44"/>
        <v>6</v>
      </c>
      <c r="R2197" s="301"/>
      <c r="S2197" s="301"/>
      <c r="T2197" s="301"/>
      <c r="U2197" s="301"/>
      <c r="V2197" s="301"/>
      <c r="W2197" s="301"/>
      <c r="X2197" s="301"/>
      <c r="Y2197" s="301"/>
      <c r="Z2197" s="301"/>
      <c r="AA2197" s="301"/>
      <c r="AB2197" s="301"/>
      <c r="AC2197" s="301"/>
      <c r="AD2197" s="301"/>
      <c r="AE2197" s="301"/>
      <c r="AF2197" s="301"/>
      <c r="AG2197" s="301"/>
      <c r="AH2197" s="301"/>
      <c r="AI2197" s="301"/>
    </row>
    <row r="2198" spans="1:35" ht="20.100000000000001" hidden="1" customHeight="1" x14ac:dyDescent="0.2">
      <c r="A2198" s="240">
        <v>1296</v>
      </c>
      <c r="B2198" s="309" t="s">
        <v>403</v>
      </c>
      <c r="C2198" s="310" t="s">
        <v>426</v>
      </c>
      <c r="D2198" s="310" t="s">
        <v>438</v>
      </c>
      <c r="E2198" s="309">
        <v>598918.31409950787</v>
      </c>
      <c r="F2198" s="310" t="s">
        <v>879</v>
      </c>
      <c r="G2198" s="244" t="s">
        <v>913</v>
      </c>
      <c r="H2198" s="244" t="s">
        <v>429</v>
      </c>
      <c r="I2198" s="288">
        <v>1</v>
      </c>
      <c r="J2198" s="244" t="s">
        <v>873</v>
      </c>
      <c r="K2198" s="244" t="s">
        <v>89</v>
      </c>
      <c r="L2198" s="244" t="s">
        <v>89</v>
      </c>
      <c r="M2198" s="244">
        <v>1</v>
      </c>
      <c r="N2198" s="244">
        <f t="shared" si="44"/>
        <v>0.78539816339744828</v>
      </c>
      <c r="R2198" s="301"/>
      <c r="S2198" s="301"/>
      <c r="T2198" s="301"/>
      <c r="U2198" s="301"/>
      <c r="V2198" s="301"/>
      <c r="W2198" s="301"/>
      <c r="X2198" s="301"/>
      <c r="Y2198" s="301"/>
      <c r="Z2198" s="301"/>
      <c r="AA2198" s="301"/>
      <c r="AB2198" s="301"/>
      <c r="AC2198" s="301"/>
      <c r="AD2198" s="301"/>
      <c r="AE2198" s="301"/>
      <c r="AF2198" s="301"/>
      <c r="AG2198" s="301"/>
      <c r="AH2198" s="301"/>
      <c r="AI2198" s="301"/>
    </row>
    <row r="2199" spans="1:35" ht="20.100000000000001" hidden="1" customHeight="1" x14ac:dyDescent="0.2">
      <c r="A2199" s="240">
        <v>1297</v>
      </c>
      <c r="B2199" s="309" t="s">
        <v>403</v>
      </c>
      <c r="C2199" s="310" t="s">
        <v>426</v>
      </c>
      <c r="D2199" s="310" t="s">
        <v>438</v>
      </c>
      <c r="E2199" s="309">
        <v>598889.44006125641</v>
      </c>
      <c r="F2199" s="310" t="s">
        <v>871</v>
      </c>
      <c r="G2199" s="244" t="s">
        <v>924</v>
      </c>
      <c r="H2199" s="244" t="s">
        <v>429</v>
      </c>
      <c r="I2199" s="288">
        <v>1</v>
      </c>
      <c r="J2199" s="244" t="s">
        <v>873</v>
      </c>
      <c r="K2199" s="244">
        <v>1</v>
      </c>
      <c r="L2199" s="244">
        <v>1</v>
      </c>
      <c r="M2199" s="244" t="s">
        <v>89</v>
      </c>
      <c r="N2199" s="244">
        <f t="shared" si="44"/>
        <v>1</v>
      </c>
      <c r="R2199" s="301"/>
      <c r="S2199" s="301"/>
      <c r="T2199" s="301"/>
      <c r="U2199" s="301"/>
      <c r="V2199" s="301"/>
      <c r="W2199" s="301"/>
      <c r="X2199" s="301"/>
      <c r="Y2199" s="301"/>
      <c r="Z2199" s="301"/>
      <c r="AA2199" s="301"/>
      <c r="AB2199" s="301"/>
      <c r="AC2199" s="301"/>
      <c r="AD2199" s="301"/>
      <c r="AE2199" s="301"/>
      <c r="AF2199" s="301"/>
      <c r="AG2199" s="301"/>
      <c r="AH2199" s="301"/>
      <c r="AI2199" s="301"/>
    </row>
    <row r="2200" spans="1:35" ht="20.100000000000001" hidden="1" customHeight="1" x14ac:dyDescent="0.2">
      <c r="A2200" s="240">
        <v>1298</v>
      </c>
      <c r="B2200" s="309" t="s">
        <v>403</v>
      </c>
      <c r="C2200" s="310" t="s">
        <v>426</v>
      </c>
      <c r="D2200" s="310" t="s">
        <v>438</v>
      </c>
      <c r="E2200" s="309">
        <v>598622.54704760702</v>
      </c>
      <c r="F2200" s="310" t="s">
        <v>879</v>
      </c>
      <c r="G2200" s="244" t="s">
        <v>984</v>
      </c>
      <c r="H2200" s="244" t="s">
        <v>429</v>
      </c>
      <c r="I2200" s="288">
        <v>1</v>
      </c>
      <c r="J2200" s="244" t="s">
        <v>873</v>
      </c>
      <c r="K2200" s="244" t="s">
        <v>89</v>
      </c>
      <c r="L2200" s="244" t="s">
        <v>89</v>
      </c>
      <c r="M2200" s="244">
        <v>1</v>
      </c>
      <c r="N2200" s="244">
        <f t="shared" si="44"/>
        <v>0.78539816339744828</v>
      </c>
      <c r="R2200" s="301"/>
      <c r="S2200" s="301"/>
      <c r="T2200" s="301"/>
      <c r="U2200" s="301"/>
      <c r="V2200" s="301"/>
      <c r="W2200" s="301"/>
      <c r="X2200" s="301"/>
      <c r="Y2200" s="301"/>
      <c r="Z2200" s="301"/>
      <c r="AA2200" s="301"/>
      <c r="AB2200" s="301"/>
      <c r="AC2200" s="301"/>
      <c r="AD2200" s="301"/>
      <c r="AE2200" s="301"/>
      <c r="AF2200" s="301"/>
      <c r="AG2200" s="301"/>
      <c r="AH2200" s="301"/>
      <c r="AI2200" s="301"/>
    </row>
    <row r="2201" spans="1:35" ht="20.100000000000001" hidden="1" customHeight="1" x14ac:dyDescent="0.2">
      <c r="A2201" s="240">
        <v>1299</v>
      </c>
      <c r="B2201" s="309" t="s">
        <v>403</v>
      </c>
      <c r="C2201" s="310" t="s">
        <v>426</v>
      </c>
      <c r="D2201" s="310" t="s">
        <v>438</v>
      </c>
      <c r="E2201" s="309">
        <v>598208.03405558085</v>
      </c>
      <c r="F2201" s="310" t="s">
        <v>879</v>
      </c>
      <c r="G2201" s="244" t="s">
        <v>913</v>
      </c>
      <c r="H2201" s="244" t="s">
        <v>429</v>
      </c>
      <c r="I2201" s="288">
        <v>1</v>
      </c>
      <c r="J2201" s="244" t="s">
        <v>873</v>
      </c>
      <c r="K2201" s="244" t="s">
        <v>89</v>
      </c>
      <c r="L2201" s="244" t="s">
        <v>89</v>
      </c>
      <c r="M2201" s="244">
        <v>1</v>
      </c>
      <c r="N2201" s="244">
        <f t="shared" si="44"/>
        <v>0.78539816339744828</v>
      </c>
      <c r="R2201" s="301"/>
      <c r="S2201" s="301"/>
      <c r="T2201" s="301"/>
      <c r="U2201" s="301"/>
      <c r="V2201" s="301"/>
      <c r="W2201" s="301"/>
      <c r="X2201" s="301"/>
      <c r="Y2201" s="301"/>
      <c r="Z2201" s="301"/>
      <c r="AA2201" s="301"/>
      <c r="AB2201" s="301"/>
      <c r="AC2201" s="301"/>
      <c r="AD2201" s="301"/>
      <c r="AE2201" s="301"/>
      <c r="AF2201" s="301"/>
      <c r="AG2201" s="301"/>
      <c r="AH2201" s="301"/>
      <c r="AI2201" s="301"/>
    </row>
    <row r="2202" spans="1:35" ht="20.100000000000001" hidden="1" customHeight="1" x14ac:dyDescent="0.2">
      <c r="A2202" s="240">
        <v>1300</v>
      </c>
      <c r="B2202" s="309" t="s">
        <v>403</v>
      </c>
      <c r="C2202" s="310" t="s">
        <v>426</v>
      </c>
      <c r="D2202" s="310" t="s">
        <v>438</v>
      </c>
      <c r="E2202" s="309">
        <v>598183.2479640448</v>
      </c>
      <c r="F2202" s="310" t="s">
        <v>871</v>
      </c>
      <c r="G2202" s="244" t="s">
        <v>990</v>
      </c>
      <c r="H2202" s="244" t="s">
        <v>429</v>
      </c>
      <c r="I2202" s="288">
        <v>1</v>
      </c>
      <c r="J2202" s="244" t="s">
        <v>873</v>
      </c>
      <c r="K2202" s="244">
        <v>1</v>
      </c>
      <c r="L2202" s="244">
        <v>1</v>
      </c>
      <c r="M2202" s="244" t="s">
        <v>89</v>
      </c>
      <c r="N2202" s="244">
        <f t="shared" si="44"/>
        <v>1</v>
      </c>
      <c r="R2202" s="301"/>
      <c r="S2202" s="301"/>
      <c r="T2202" s="301"/>
      <c r="U2202" s="301"/>
      <c r="V2202" s="301"/>
      <c r="W2202" s="301"/>
      <c r="X2202" s="301"/>
      <c r="Y2202" s="301"/>
      <c r="Z2202" s="301"/>
      <c r="AA2202" s="301"/>
      <c r="AB2202" s="301"/>
      <c r="AC2202" s="301"/>
      <c r="AD2202" s="301"/>
      <c r="AE2202" s="301"/>
      <c r="AF2202" s="301"/>
      <c r="AG2202" s="301"/>
      <c r="AH2202" s="301"/>
      <c r="AI2202" s="301"/>
    </row>
    <row r="2203" spans="1:35" ht="20.100000000000001" hidden="1" customHeight="1" x14ac:dyDescent="0.2">
      <c r="A2203" s="240">
        <v>1301</v>
      </c>
      <c r="B2203" s="309" t="s">
        <v>403</v>
      </c>
      <c r="C2203" s="310" t="s">
        <v>426</v>
      </c>
      <c r="D2203" s="310" t="s">
        <v>438</v>
      </c>
      <c r="E2203" s="309">
        <v>597943.89752920077</v>
      </c>
      <c r="F2203" s="310" t="s">
        <v>879</v>
      </c>
      <c r="G2203" s="244" t="s">
        <v>917</v>
      </c>
      <c r="H2203" s="244" t="s">
        <v>429</v>
      </c>
      <c r="I2203" s="288">
        <v>1</v>
      </c>
      <c r="J2203" s="244" t="s">
        <v>873</v>
      </c>
      <c r="K2203" s="244" t="s">
        <v>89</v>
      </c>
      <c r="L2203" s="244" t="s">
        <v>89</v>
      </c>
      <c r="M2203" s="244">
        <v>1</v>
      </c>
      <c r="N2203" s="244">
        <f t="shared" si="44"/>
        <v>0.78539816339744828</v>
      </c>
      <c r="R2203" s="301"/>
      <c r="S2203" s="301"/>
      <c r="T2203" s="301"/>
      <c r="U2203" s="301"/>
      <c r="V2203" s="301"/>
      <c r="W2203" s="301"/>
      <c r="X2203" s="301"/>
      <c r="Y2203" s="301"/>
      <c r="Z2203" s="301"/>
      <c r="AA2203" s="301"/>
      <c r="AB2203" s="301"/>
      <c r="AC2203" s="301"/>
      <c r="AD2203" s="301"/>
      <c r="AE2203" s="301"/>
      <c r="AF2203" s="301"/>
      <c r="AG2203" s="301"/>
      <c r="AH2203" s="301"/>
      <c r="AI2203" s="301"/>
    </row>
    <row r="2204" spans="1:35" ht="20.100000000000001" hidden="1" customHeight="1" x14ac:dyDescent="0.2">
      <c r="A2204" s="240">
        <v>1302</v>
      </c>
      <c r="B2204" s="309" t="s">
        <v>403</v>
      </c>
      <c r="C2204" s="310" t="s">
        <v>426</v>
      </c>
      <c r="D2204" s="310" t="s">
        <v>438</v>
      </c>
      <c r="E2204" s="309">
        <v>597795.78027541633</v>
      </c>
      <c r="F2204" s="310" t="s">
        <v>871</v>
      </c>
      <c r="G2204" s="244" t="s">
        <v>929</v>
      </c>
      <c r="H2204" s="244" t="s">
        <v>429</v>
      </c>
      <c r="I2204" s="288">
        <v>2</v>
      </c>
      <c r="J2204" s="244" t="s">
        <v>873</v>
      </c>
      <c r="K2204" s="244">
        <v>3</v>
      </c>
      <c r="L2204" s="244">
        <v>2</v>
      </c>
      <c r="M2204" s="244" t="s">
        <v>89</v>
      </c>
      <c r="N2204" s="244">
        <f t="shared" si="44"/>
        <v>6</v>
      </c>
      <c r="R2204" s="301"/>
      <c r="S2204" s="301"/>
      <c r="T2204" s="301"/>
      <c r="U2204" s="301"/>
      <c r="V2204" s="301"/>
      <c r="W2204" s="301"/>
      <c r="X2204" s="301"/>
      <c r="Y2204" s="301"/>
      <c r="Z2204" s="301"/>
      <c r="AA2204" s="301"/>
      <c r="AB2204" s="301"/>
      <c r="AC2204" s="301"/>
      <c r="AD2204" s="301"/>
      <c r="AE2204" s="301"/>
      <c r="AF2204" s="301"/>
      <c r="AG2204" s="301"/>
      <c r="AH2204" s="301"/>
      <c r="AI2204" s="301"/>
    </row>
    <row r="2205" spans="1:35" ht="20.100000000000001" hidden="1" customHeight="1" x14ac:dyDescent="0.2">
      <c r="A2205" s="240">
        <v>1303</v>
      </c>
      <c r="B2205" s="309" t="s">
        <v>403</v>
      </c>
      <c r="C2205" s="310" t="s">
        <v>426</v>
      </c>
      <c r="D2205" s="310" t="s">
        <v>438</v>
      </c>
      <c r="E2205" s="309">
        <v>597777.84473385429</v>
      </c>
      <c r="F2205" s="310" t="s">
        <v>871</v>
      </c>
      <c r="G2205" s="244" t="s">
        <v>924</v>
      </c>
      <c r="H2205" s="244" t="s">
        <v>429</v>
      </c>
      <c r="I2205" s="288">
        <v>1</v>
      </c>
      <c r="J2205" s="244" t="s">
        <v>873</v>
      </c>
      <c r="K2205" s="244">
        <v>1</v>
      </c>
      <c r="L2205" s="244">
        <v>1</v>
      </c>
      <c r="M2205" s="244" t="s">
        <v>89</v>
      </c>
      <c r="N2205" s="244">
        <f t="shared" si="44"/>
        <v>1</v>
      </c>
      <c r="R2205" s="301"/>
      <c r="S2205" s="301"/>
      <c r="T2205" s="301"/>
      <c r="U2205" s="301"/>
      <c r="V2205" s="301"/>
      <c r="W2205" s="301"/>
      <c r="X2205" s="301"/>
      <c r="Y2205" s="301"/>
      <c r="Z2205" s="301"/>
      <c r="AA2205" s="301"/>
      <c r="AB2205" s="301"/>
      <c r="AC2205" s="301"/>
      <c r="AD2205" s="301"/>
      <c r="AE2205" s="301"/>
      <c r="AF2205" s="301"/>
      <c r="AG2205" s="301"/>
      <c r="AH2205" s="301"/>
      <c r="AI2205" s="301"/>
    </row>
    <row r="2206" spans="1:35" ht="20.100000000000001" hidden="1" customHeight="1" x14ac:dyDescent="0.2">
      <c r="A2206" s="240">
        <v>1304</v>
      </c>
      <c r="B2206" s="309" t="s">
        <v>403</v>
      </c>
      <c r="C2206" s="310" t="s">
        <v>426</v>
      </c>
      <c r="D2206" s="310" t="s">
        <v>438</v>
      </c>
      <c r="E2206" s="309">
        <v>597601.97972325911</v>
      </c>
      <c r="F2206" s="310" t="s">
        <v>871</v>
      </c>
      <c r="G2206" s="244" t="s">
        <v>929</v>
      </c>
      <c r="H2206" s="244" t="s">
        <v>429</v>
      </c>
      <c r="I2206" s="288">
        <v>2</v>
      </c>
      <c r="J2206" s="244" t="s">
        <v>873</v>
      </c>
      <c r="K2206" s="244">
        <v>3.5</v>
      </c>
      <c r="L2206" s="244">
        <v>2.5</v>
      </c>
      <c r="M2206" s="244" t="s">
        <v>89</v>
      </c>
      <c r="N2206" s="244">
        <f t="shared" si="44"/>
        <v>8.75</v>
      </c>
      <c r="R2206" s="301"/>
      <c r="S2206" s="301"/>
      <c r="T2206" s="301"/>
      <c r="U2206" s="301"/>
      <c r="V2206" s="301"/>
      <c r="W2206" s="301"/>
      <c r="X2206" s="301"/>
      <c r="Y2206" s="301"/>
      <c r="Z2206" s="301"/>
      <c r="AA2206" s="301"/>
      <c r="AB2206" s="301"/>
      <c r="AC2206" s="301"/>
      <c r="AD2206" s="301"/>
      <c r="AE2206" s="301"/>
      <c r="AF2206" s="301"/>
      <c r="AG2206" s="301"/>
      <c r="AH2206" s="301"/>
      <c r="AI2206" s="301"/>
    </row>
    <row r="2207" spans="1:35" ht="20.100000000000001" hidden="1" customHeight="1" x14ac:dyDescent="0.2">
      <c r="A2207" s="240">
        <v>1305</v>
      </c>
      <c r="B2207" s="309" t="s">
        <v>403</v>
      </c>
      <c r="C2207" s="310" t="s">
        <v>426</v>
      </c>
      <c r="D2207" s="310" t="s">
        <v>438</v>
      </c>
      <c r="E2207" s="309">
        <v>597525.45504543104</v>
      </c>
      <c r="F2207" s="310" t="s">
        <v>879</v>
      </c>
      <c r="G2207" s="244" t="s">
        <v>917</v>
      </c>
      <c r="H2207" s="244" t="s">
        <v>429</v>
      </c>
      <c r="I2207" s="288">
        <v>1</v>
      </c>
      <c r="J2207" s="244" t="s">
        <v>873</v>
      </c>
      <c r="K2207" s="244" t="s">
        <v>89</v>
      </c>
      <c r="L2207" s="244" t="s">
        <v>89</v>
      </c>
      <c r="M2207" s="244">
        <v>1</v>
      </c>
      <c r="N2207" s="244">
        <f t="shared" si="44"/>
        <v>0.78539816339744828</v>
      </c>
      <c r="R2207" s="301"/>
      <c r="S2207" s="301"/>
      <c r="T2207" s="301"/>
      <c r="U2207" s="301"/>
      <c r="V2207" s="301"/>
      <c r="W2207" s="301"/>
      <c r="X2207" s="301"/>
      <c r="Y2207" s="301"/>
      <c r="Z2207" s="301"/>
      <c r="AA2207" s="301"/>
      <c r="AB2207" s="301"/>
      <c r="AC2207" s="301"/>
      <c r="AD2207" s="301"/>
      <c r="AE2207" s="301"/>
      <c r="AF2207" s="301"/>
      <c r="AG2207" s="301"/>
      <c r="AH2207" s="301"/>
      <c r="AI2207" s="301"/>
    </row>
    <row r="2208" spans="1:35" ht="20.100000000000001" hidden="1" customHeight="1" x14ac:dyDescent="0.2">
      <c r="A2208" s="240">
        <v>1306</v>
      </c>
      <c r="B2208" s="309" t="s">
        <v>403</v>
      </c>
      <c r="C2208" s="310" t="s">
        <v>426</v>
      </c>
      <c r="D2208" s="310" t="s">
        <v>438</v>
      </c>
      <c r="E2208" s="309">
        <v>597515.54031150835</v>
      </c>
      <c r="F2208" s="310" t="s">
        <v>879</v>
      </c>
      <c r="G2208" s="244" t="s">
        <v>983</v>
      </c>
      <c r="H2208" s="244" t="s">
        <v>429</v>
      </c>
      <c r="I2208" s="288">
        <v>1</v>
      </c>
      <c r="J2208" s="244" t="s">
        <v>873</v>
      </c>
      <c r="K2208" s="244" t="s">
        <v>89</v>
      </c>
      <c r="L2208" s="244" t="s">
        <v>89</v>
      </c>
      <c r="M2208" s="244">
        <v>1</v>
      </c>
      <c r="N2208" s="244">
        <f t="shared" si="44"/>
        <v>0.78539816339744828</v>
      </c>
      <c r="R2208" s="301"/>
      <c r="S2208" s="301"/>
      <c r="T2208" s="301"/>
      <c r="U2208" s="301"/>
      <c r="V2208" s="301"/>
      <c r="W2208" s="301"/>
      <c r="X2208" s="301"/>
      <c r="Y2208" s="301"/>
      <c r="Z2208" s="301"/>
      <c r="AA2208" s="301"/>
      <c r="AB2208" s="301"/>
      <c r="AC2208" s="301"/>
      <c r="AD2208" s="301"/>
      <c r="AE2208" s="301"/>
      <c r="AF2208" s="301"/>
      <c r="AG2208" s="301"/>
      <c r="AH2208" s="301"/>
      <c r="AI2208" s="301"/>
    </row>
    <row r="2209" spans="1:35" ht="20.100000000000001" hidden="1" customHeight="1" x14ac:dyDescent="0.2">
      <c r="A2209" s="240">
        <v>1307</v>
      </c>
      <c r="B2209" s="309" t="s">
        <v>403</v>
      </c>
      <c r="C2209" s="310" t="s">
        <v>426</v>
      </c>
      <c r="D2209" s="310" t="s">
        <v>438</v>
      </c>
      <c r="E2209" s="309">
        <v>597509.16666991264</v>
      </c>
      <c r="F2209" s="242" t="s">
        <v>886</v>
      </c>
      <c r="G2209" s="244" t="s">
        <v>981</v>
      </c>
      <c r="H2209" s="244" t="s">
        <v>429</v>
      </c>
      <c r="I2209" s="288">
        <v>2</v>
      </c>
      <c r="J2209" s="244" t="s">
        <v>873</v>
      </c>
      <c r="K2209" s="244">
        <v>1.2</v>
      </c>
      <c r="L2209" s="244">
        <v>3</v>
      </c>
      <c r="M2209" s="244" t="s">
        <v>89</v>
      </c>
      <c r="N2209" s="244">
        <f t="shared" si="44"/>
        <v>3.5999999999999996</v>
      </c>
      <c r="R2209" s="301"/>
      <c r="S2209" s="301"/>
      <c r="T2209" s="301"/>
      <c r="U2209" s="301"/>
      <c r="V2209" s="301"/>
      <c r="W2209" s="301"/>
      <c r="X2209" s="301"/>
      <c r="Y2209" s="301"/>
      <c r="Z2209" s="301"/>
      <c r="AA2209" s="301"/>
      <c r="AB2209" s="301"/>
      <c r="AC2209" s="301"/>
      <c r="AD2209" s="301"/>
      <c r="AE2209" s="301"/>
      <c r="AF2209" s="301"/>
      <c r="AG2209" s="301"/>
      <c r="AH2209" s="301"/>
      <c r="AI2209" s="301"/>
    </row>
    <row r="2210" spans="1:35" ht="20.100000000000001" hidden="1" customHeight="1" x14ac:dyDescent="0.2">
      <c r="A2210" s="240">
        <v>1308</v>
      </c>
      <c r="B2210" s="309" t="s">
        <v>403</v>
      </c>
      <c r="C2210" s="310" t="s">
        <v>426</v>
      </c>
      <c r="D2210" s="310" t="s">
        <v>438</v>
      </c>
      <c r="E2210" s="309">
        <v>597508.75964403723</v>
      </c>
      <c r="F2210" s="310" t="s">
        <v>871</v>
      </c>
      <c r="G2210" s="244" t="s">
        <v>929</v>
      </c>
      <c r="H2210" s="244" t="s">
        <v>429</v>
      </c>
      <c r="I2210" s="288">
        <v>2</v>
      </c>
      <c r="J2210" s="244" t="s">
        <v>873</v>
      </c>
      <c r="K2210" s="244">
        <v>3</v>
      </c>
      <c r="L2210" s="244">
        <v>2.5</v>
      </c>
      <c r="M2210" s="244" t="s">
        <v>89</v>
      </c>
      <c r="N2210" s="244">
        <f t="shared" si="44"/>
        <v>7.5</v>
      </c>
      <c r="R2210" s="301"/>
      <c r="S2210" s="301"/>
      <c r="T2210" s="301"/>
      <c r="U2210" s="301"/>
      <c r="V2210" s="301"/>
      <c r="W2210" s="301"/>
      <c r="X2210" s="301"/>
      <c r="Y2210" s="301"/>
      <c r="Z2210" s="301"/>
      <c r="AA2210" s="301"/>
      <c r="AB2210" s="301"/>
      <c r="AC2210" s="301"/>
      <c r="AD2210" s="301"/>
      <c r="AE2210" s="301"/>
      <c r="AF2210" s="301"/>
      <c r="AG2210" s="301"/>
      <c r="AH2210" s="301"/>
      <c r="AI2210" s="301"/>
    </row>
    <row r="2211" spans="1:35" ht="20.100000000000001" hidden="1" customHeight="1" x14ac:dyDescent="0.2">
      <c r="A2211" s="240">
        <v>1309</v>
      </c>
      <c r="B2211" s="309" t="s">
        <v>403</v>
      </c>
      <c r="C2211" s="310" t="s">
        <v>426</v>
      </c>
      <c r="D2211" s="310" t="s">
        <v>438</v>
      </c>
      <c r="E2211" s="309">
        <v>597501.33427058533</v>
      </c>
      <c r="F2211" s="310" t="s">
        <v>871</v>
      </c>
      <c r="G2211" s="244" t="s">
        <v>924</v>
      </c>
      <c r="H2211" s="244" t="s">
        <v>429</v>
      </c>
      <c r="I2211" s="288">
        <v>1</v>
      </c>
      <c r="J2211" s="244" t="s">
        <v>873</v>
      </c>
      <c r="K2211" s="244">
        <v>1</v>
      </c>
      <c r="L2211" s="244">
        <v>1</v>
      </c>
      <c r="M2211" s="244" t="s">
        <v>89</v>
      </c>
      <c r="N2211" s="244">
        <f t="shared" si="44"/>
        <v>1</v>
      </c>
      <c r="R2211" s="301"/>
      <c r="S2211" s="301"/>
      <c r="T2211" s="301"/>
      <c r="U2211" s="301"/>
      <c r="V2211" s="301"/>
      <c r="W2211" s="301"/>
      <c r="X2211" s="301"/>
      <c r="Y2211" s="301"/>
      <c r="Z2211" s="301"/>
      <c r="AA2211" s="301"/>
      <c r="AB2211" s="301"/>
      <c r="AC2211" s="301"/>
      <c r="AD2211" s="301"/>
      <c r="AE2211" s="301"/>
      <c r="AF2211" s="301"/>
      <c r="AG2211" s="301"/>
      <c r="AH2211" s="301"/>
      <c r="AI2211" s="301"/>
    </row>
    <row r="2212" spans="1:35" ht="20.100000000000001" hidden="1" customHeight="1" x14ac:dyDescent="0.2">
      <c r="A2212" s="240">
        <v>1310</v>
      </c>
      <c r="B2212" s="309" t="s">
        <v>403</v>
      </c>
      <c r="C2212" s="310" t="s">
        <v>426</v>
      </c>
      <c r="D2212" s="310" t="s">
        <v>438</v>
      </c>
      <c r="E2212" s="309">
        <v>597496.01214962522</v>
      </c>
      <c r="F2212" s="310" t="s">
        <v>879</v>
      </c>
      <c r="G2212" s="244" t="s">
        <v>913</v>
      </c>
      <c r="H2212" s="244" t="s">
        <v>429</v>
      </c>
      <c r="I2212" s="288">
        <v>1</v>
      </c>
      <c r="J2212" s="244" t="s">
        <v>873</v>
      </c>
      <c r="K2212" s="244" t="s">
        <v>89</v>
      </c>
      <c r="L2212" s="244" t="s">
        <v>89</v>
      </c>
      <c r="M2212" s="244">
        <v>1</v>
      </c>
      <c r="N2212" s="244">
        <f t="shared" si="44"/>
        <v>0.78539816339744828</v>
      </c>
      <c r="R2212" s="301"/>
      <c r="S2212" s="301"/>
      <c r="T2212" s="301"/>
      <c r="U2212" s="301"/>
      <c r="V2212" s="301"/>
      <c r="W2212" s="301"/>
      <c r="X2212" s="301"/>
      <c r="Y2212" s="301"/>
      <c r="Z2212" s="301"/>
      <c r="AA2212" s="301"/>
      <c r="AB2212" s="301"/>
      <c r="AC2212" s="301"/>
      <c r="AD2212" s="301"/>
      <c r="AE2212" s="301"/>
      <c r="AF2212" s="301"/>
      <c r="AG2212" s="301"/>
      <c r="AH2212" s="301"/>
      <c r="AI2212" s="301"/>
    </row>
    <row r="2213" spans="1:35" ht="20.100000000000001" hidden="1" customHeight="1" x14ac:dyDescent="0.2">
      <c r="A2213" s="240">
        <v>1311</v>
      </c>
      <c r="B2213" s="309" t="s">
        <v>403</v>
      </c>
      <c r="C2213" s="310" t="s">
        <v>426</v>
      </c>
      <c r="D2213" s="310" t="s">
        <v>438</v>
      </c>
      <c r="E2213" s="309">
        <v>597495.76773445192</v>
      </c>
      <c r="F2213" s="310" t="s">
        <v>888</v>
      </c>
      <c r="G2213" s="244" t="s">
        <v>926</v>
      </c>
      <c r="H2213" s="244" t="s">
        <v>429</v>
      </c>
      <c r="I2213" s="288">
        <v>1</v>
      </c>
      <c r="J2213" s="244" t="s">
        <v>873</v>
      </c>
      <c r="K2213" s="244">
        <v>0.5</v>
      </c>
      <c r="L2213" s="244">
        <v>0.9</v>
      </c>
      <c r="M2213" s="244" t="s">
        <v>89</v>
      </c>
      <c r="N2213" s="244">
        <f t="shared" si="44"/>
        <v>0.45</v>
      </c>
      <c r="R2213" s="301"/>
      <c r="S2213" s="301"/>
      <c r="T2213" s="301"/>
      <c r="U2213" s="301"/>
      <c r="V2213" s="301"/>
      <c r="W2213" s="301"/>
      <c r="X2213" s="301"/>
      <c r="Y2213" s="301"/>
      <c r="Z2213" s="301"/>
      <c r="AA2213" s="301"/>
      <c r="AB2213" s="301"/>
      <c r="AC2213" s="301"/>
      <c r="AD2213" s="301"/>
      <c r="AE2213" s="301"/>
      <c r="AF2213" s="301"/>
      <c r="AG2213" s="301"/>
      <c r="AH2213" s="301"/>
      <c r="AI2213" s="301"/>
    </row>
    <row r="2214" spans="1:35" ht="20.100000000000001" hidden="1" customHeight="1" x14ac:dyDescent="0.2">
      <c r="A2214" s="240">
        <v>1312</v>
      </c>
      <c r="B2214" s="309" t="s">
        <v>403</v>
      </c>
      <c r="C2214" s="310" t="s">
        <v>426</v>
      </c>
      <c r="D2214" s="310" t="s">
        <v>438</v>
      </c>
      <c r="E2214" s="309">
        <v>597494.01989615022</v>
      </c>
      <c r="F2214" s="310" t="s">
        <v>897</v>
      </c>
      <c r="G2214" s="244" t="s">
        <v>920</v>
      </c>
      <c r="H2214" s="244" t="s">
        <v>429</v>
      </c>
      <c r="I2214" s="288">
        <v>2</v>
      </c>
      <c r="J2214" s="244" t="s">
        <v>873</v>
      </c>
      <c r="K2214" s="244">
        <v>4</v>
      </c>
      <c r="L2214" s="244">
        <v>3</v>
      </c>
      <c r="M2214" s="244" t="s">
        <v>89</v>
      </c>
      <c r="N2214" s="244">
        <f t="shared" si="44"/>
        <v>12</v>
      </c>
      <c r="R2214" s="301"/>
      <c r="S2214" s="301"/>
      <c r="T2214" s="301"/>
      <c r="U2214" s="301"/>
      <c r="V2214" s="301"/>
      <c r="W2214" s="301"/>
      <c r="X2214" s="301"/>
      <c r="Y2214" s="301"/>
      <c r="Z2214" s="301"/>
      <c r="AA2214" s="301"/>
      <c r="AB2214" s="301"/>
      <c r="AC2214" s="301"/>
      <c r="AD2214" s="301"/>
      <c r="AE2214" s="301"/>
      <c r="AF2214" s="301"/>
      <c r="AG2214" s="301"/>
      <c r="AH2214" s="301"/>
      <c r="AI2214" s="301"/>
    </row>
    <row r="2215" spans="1:35" ht="20.100000000000001" hidden="1" customHeight="1" x14ac:dyDescent="0.2">
      <c r="A2215" s="240">
        <v>1313</v>
      </c>
      <c r="B2215" s="309" t="s">
        <v>403</v>
      </c>
      <c r="C2215" s="310" t="s">
        <v>426</v>
      </c>
      <c r="D2215" s="310" t="s">
        <v>438</v>
      </c>
      <c r="E2215" s="309">
        <v>597490.29904144339</v>
      </c>
      <c r="F2215" s="310" t="s">
        <v>883</v>
      </c>
      <c r="G2215" s="244" t="s">
        <v>901</v>
      </c>
      <c r="H2215" s="244" t="s">
        <v>429</v>
      </c>
      <c r="I2215" s="288">
        <v>2</v>
      </c>
      <c r="J2215" s="244" t="s">
        <v>873</v>
      </c>
      <c r="K2215" s="244">
        <v>2.5</v>
      </c>
      <c r="L2215" s="244">
        <v>2.5</v>
      </c>
      <c r="M2215" s="244" t="s">
        <v>89</v>
      </c>
      <c r="N2215" s="244">
        <f t="shared" si="44"/>
        <v>6.25</v>
      </c>
      <c r="R2215" s="301"/>
      <c r="S2215" s="301"/>
      <c r="T2215" s="301"/>
      <c r="U2215" s="301"/>
      <c r="V2215" s="301"/>
      <c r="W2215" s="301"/>
      <c r="X2215" s="301"/>
      <c r="Y2215" s="301"/>
      <c r="Z2215" s="301"/>
      <c r="AA2215" s="301"/>
      <c r="AB2215" s="301"/>
      <c r="AC2215" s="301"/>
      <c r="AD2215" s="301"/>
      <c r="AE2215" s="301"/>
      <c r="AF2215" s="301"/>
      <c r="AG2215" s="301"/>
      <c r="AH2215" s="301"/>
      <c r="AI2215" s="301"/>
    </row>
    <row r="2216" spans="1:35" ht="20.100000000000001" hidden="1" customHeight="1" x14ac:dyDescent="0.2">
      <c r="A2216" s="240">
        <v>1314</v>
      </c>
      <c r="B2216" s="309" t="s">
        <v>403</v>
      </c>
      <c r="C2216" s="310" t="s">
        <v>426</v>
      </c>
      <c r="D2216" s="310" t="s">
        <v>438</v>
      </c>
      <c r="E2216" s="309">
        <v>597486.71443061472</v>
      </c>
      <c r="F2216" s="310" t="s">
        <v>894</v>
      </c>
      <c r="G2216" s="244" t="s">
        <v>925</v>
      </c>
      <c r="H2216" s="244" t="s">
        <v>429</v>
      </c>
      <c r="I2216" s="288">
        <v>1</v>
      </c>
      <c r="J2216" s="244" t="s">
        <v>873</v>
      </c>
      <c r="K2216" s="244">
        <v>0.5</v>
      </c>
      <c r="L2216" s="244">
        <v>0.5</v>
      </c>
      <c r="M2216" s="244" t="s">
        <v>89</v>
      </c>
      <c r="N2216" s="244">
        <f t="shared" si="44"/>
        <v>0.25</v>
      </c>
      <c r="R2216" s="301"/>
      <c r="S2216" s="301"/>
      <c r="T2216" s="301"/>
      <c r="U2216" s="301"/>
      <c r="V2216" s="301"/>
      <c r="W2216" s="301"/>
      <c r="X2216" s="301"/>
      <c r="Y2216" s="301"/>
      <c r="Z2216" s="301"/>
      <c r="AA2216" s="301"/>
      <c r="AB2216" s="301"/>
      <c r="AC2216" s="301"/>
      <c r="AD2216" s="301"/>
      <c r="AE2216" s="301"/>
      <c r="AF2216" s="301"/>
      <c r="AG2216" s="301"/>
      <c r="AH2216" s="301"/>
      <c r="AI2216" s="301"/>
    </row>
    <row r="2217" spans="1:35" ht="20.100000000000001" hidden="1" customHeight="1" x14ac:dyDescent="0.2">
      <c r="A2217" s="240">
        <v>1315</v>
      </c>
      <c r="B2217" s="309" t="s">
        <v>403</v>
      </c>
      <c r="C2217" s="310" t="s">
        <v>426</v>
      </c>
      <c r="D2217" s="310" t="s">
        <v>438</v>
      </c>
      <c r="E2217" s="309">
        <v>597350.49258378765</v>
      </c>
      <c r="F2217" s="310" t="s">
        <v>880</v>
      </c>
      <c r="G2217" s="244" t="s">
        <v>915</v>
      </c>
      <c r="H2217" s="244" t="s">
        <v>429</v>
      </c>
      <c r="I2217" s="288">
        <v>1</v>
      </c>
      <c r="J2217" s="244" t="s">
        <v>873</v>
      </c>
      <c r="K2217" s="244">
        <v>0.5</v>
      </c>
      <c r="L2217" s="244">
        <v>0.6</v>
      </c>
      <c r="M2217" s="244" t="s">
        <v>89</v>
      </c>
      <c r="N2217" s="244">
        <f t="shared" si="44"/>
        <v>0.3</v>
      </c>
      <c r="R2217" s="301"/>
      <c r="S2217" s="301"/>
      <c r="T2217" s="301"/>
      <c r="U2217" s="301"/>
      <c r="V2217" s="301"/>
      <c r="W2217" s="301"/>
      <c r="X2217" s="301"/>
      <c r="Y2217" s="301"/>
      <c r="Z2217" s="301"/>
      <c r="AA2217" s="301"/>
      <c r="AB2217" s="301"/>
      <c r="AC2217" s="301"/>
      <c r="AD2217" s="301"/>
      <c r="AE2217" s="301"/>
      <c r="AF2217" s="301"/>
      <c r="AG2217" s="301"/>
      <c r="AH2217" s="301"/>
      <c r="AI2217" s="301"/>
    </row>
    <row r="2218" spans="1:35" ht="20.100000000000001" hidden="1" customHeight="1" x14ac:dyDescent="0.2">
      <c r="A2218" s="240">
        <v>1316</v>
      </c>
      <c r="B2218" s="309" t="s">
        <v>403</v>
      </c>
      <c r="C2218" s="310" t="s">
        <v>426</v>
      </c>
      <c r="D2218" s="310" t="s">
        <v>438</v>
      </c>
      <c r="E2218" s="309">
        <v>597345.19740074675</v>
      </c>
      <c r="F2218" s="310" t="s">
        <v>880</v>
      </c>
      <c r="G2218" s="244" t="s">
        <v>915</v>
      </c>
      <c r="H2218" s="244" t="s">
        <v>429</v>
      </c>
      <c r="I2218" s="288">
        <v>1</v>
      </c>
      <c r="J2218" s="244" t="s">
        <v>873</v>
      </c>
      <c r="K2218" s="244">
        <v>0.5</v>
      </c>
      <c r="L2218" s="244">
        <v>0.6</v>
      </c>
      <c r="M2218" s="244" t="s">
        <v>89</v>
      </c>
      <c r="N2218" s="244">
        <f t="shared" si="44"/>
        <v>0.3</v>
      </c>
      <c r="R2218" s="301"/>
      <c r="S2218" s="301"/>
      <c r="T2218" s="301"/>
      <c r="U2218" s="301"/>
      <c r="V2218" s="301"/>
      <c r="W2218" s="301"/>
      <c r="X2218" s="301"/>
      <c r="Y2218" s="301"/>
      <c r="Z2218" s="301"/>
      <c r="AA2218" s="301"/>
      <c r="AB2218" s="301"/>
      <c r="AC2218" s="301"/>
      <c r="AD2218" s="301"/>
      <c r="AE2218" s="301"/>
      <c r="AF2218" s="301"/>
      <c r="AG2218" s="301"/>
      <c r="AH2218" s="301"/>
      <c r="AI2218" s="301"/>
    </row>
    <row r="2219" spans="1:35" ht="20.100000000000001" hidden="1" customHeight="1" x14ac:dyDescent="0.2">
      <c r="A2219" s="240">
        <v>1317</v>
      </c>
      <c r="B2219" s="309" t="s">
        <v>403</v>
      </c>
      <c r="C2219" s="310" t="s">
        <v>426</v>
      </c>
      <c r="D2219" s="310" t="s">
        <v>438</v>
      </c>
      <c r="E2219" s="309">
        <v>597333.2332741759</v>
      </c>
      <c r="F2219" s="310" t="s">
        <v>880</v>
      </c>
      <c r="G2219" s="244" t="s">
        <v>915</v>
      </c>
      <c r="H2219" s="244" t="s">
        <v>429</v>
      </c>
      <c r="I2219" s="288">
        <v>1</v>
      </c>
      <c r="J2219" s="244" t="s">
        <v>873</v>
      </c>
      <c r="K2219" s="244">
        <v>0.5</v>
      </c>
      <c r="L2219" s="244">
        <v>0.6</v>
      </c>
      <c r="M2219" s="244" t="s">
        <v>89</v>
      </c>
      <c r="N2219" s="244">
        <f t="shared" si="44"/>
        <v>0.3</v>
      </c>
      <c r="R2219" s="301"/>
      <c r="S2219" s="301"/>
      <c r="T2219" s="301"/>
      <c r="U2219" s="301"/>
      <c r="V2219" s="301"/>
      <c r="W2219" s="301"/>
      <c r="X2219" s="301"/>
      <c r="Y2219" s="301"/>
      <c r="Z2219" s="301"/>
      <c r="AA2219" s="301"/>
      <c r="AB2219" s="301"/>
      <c r="AC2219" s="301"/>
      <c r="AD2219" s="301"/>
      <c r="AE2219" s="301"/>
      <c r="AF2219" s="301"/>
      <c r="AG2219" s="301"/>
      <c r="AH2219" s="301"/>
      <c r="AI2219" s="301"/>
    </row>
    <row r="2220" spans="1:35" ht="20.100000000000001" hidden="1" customHeight="1" x14ac:dyDescent="0.2">
      <c r="A2220" s="240">
        <v>1318</v>
      </c>
      <c r="B2220" s="309" t="s">
        <v>403</v>
      </c>
      <c r="C2220" s="310" t="s">
        <v>426</v>
      </c>
      <c r="D2220" s="310" t="s">
        <v>438</v>
      </c>
      <c r="E2220" s="309">
        <v>597327.66689845722</v>
      </c>
      <c r="F2220" s="310" t="s">
        <v>880</v>
      </c>
      <c r="G2220" s="244" t="s">
        <v>915</v>
      </c>
      <c r="H2220" s="244" t="s">
        <v>429</v>
      </c>
      <c r="I2220" s="288">
        <v>1</v>
      </c>
      <c r="J2220" s="244" t="s">
        <v>873</v>
      </c>
      <c r="K2220" s="244">
        <v>0.5</v>
      </c>
      <c r="L2220" s="244">
        <v>0.6</v>
      </c>
      <c r="M2220" s="244" t="s">
        <v>89</v>
      </c>
      <c r="N2220" s="244">
        <f t="shared" si="44"/>
        <v>0.3</v>
      </c>
      <c r="R2220" s="301"/>
      <c r="S2220" s="301"/>
      <c r="T2220" s="301"/>
      <c r="U2220" s="301"/>
      <c r="V2220" s="301"/>
      <c r="W2220" s="301"/>
      <c r="X2220" s="301"/>
      <c r="Y2220" s="301"/>
      <c r="Z2220" s="301"/>
      <c r="AA2220" s="301"/>
      <c r="AB2220" s="301"/>
      <c r="AC2220" s="301"/>
      <c r="AD2220" s="301"/>
      <c r="AE2220" s="301"/>
      <c r="AF2220" s="301"/>
      <c r="AG2220" s="301"/>
      <c r="AH2220" s="301"/>
      <c r="AI2220" s="301"/>
    </row>
    <row r="2221" spans="1:35" ht="20.100000000000001" hidden="1" customHeight="1" x14ac:dyDescent="0.2">
      <c r="A2221" s="240">
        <v>1319</v>
      </c>
      <c r="B2221" s="309" t="s">
        <v>403</v>
      </c>
      <c r="C2221" s="310" t="s">
        <v>426</v>
      </c>
      <c r="D2221" s="310" t="s">
        <v>438</v>
      </c>
      <c r="E2221" s="309">
        <v>597317.03218169278</v>
      </c>
      <c r="F2221" s="310" t="s">
        <v>880</v>
      </c>
      <c r="G2221" s="244" t="s">
        <v>915</v>
      </c>
      <c r="H2221" s="244" t="s">
        <v>429</v>
      </c>
      <c r="I2221" s="288">
        <v>1</v>
      </c>
      <c r="J2221" s="244" t="s">
        <v>873</v>
      </c>
      <c r="K2221" s="244">
        <v>0.5</v>
      </c>
      <c r="L2221" s="244">
        <v>0.6</v>
      </c>
      <c r="M2221" s="244" t="s">
        <v>89</v>
      </c>
      <c r="N2221" s="244">
        <f t="shared" si="44"/>
        <v>0.3</v>
      </c>
      <c r="R2221" s="301"/>
      <c r="S2221" s="301"/>
      <c r="T2221" s="301"/>
      <c r="U2221" s="301"/>
      <c r="V2221" s="301"/>
      <c r="W2221" s="301"/>
      <c r="X2221" s="301"/>
      <c r="Y2221" s="301"/>
      <c r="Z2221" s="301"/>
      <c r="AA2221" s="301"/>
      <c r="AB2221" s="301"/>
      <c r="AC2221" s="301"/>
      <c r="AD2221" s="301"/>
      <c r="AE2221" s="301"/>
      <c r="AF2221" s="301"/>
      <c r="AG2221" s="301"/>
      <c r="AH2221" s="301"/>
      <c r="AI2221" s="301"/>
    </row>
    <row r="2222" spans="1:35" ht="20.100000000000001" hidden="1" customHeight="1" x14ac:dyDescent="0.2">
      <c r="A2222" s="240">
        <v>1320</v>
      </c>
      <c r="B2222" s="309" t="s">
        <v>403</v>
      </c>
      <c r="C2222" s="310" t="s">
        <v>426</v>
      </c>
      <c r="D2222" s="310" t="s">
        <v>438</v>
      </c>
      <c r="E2222" s="309">
        <v>597309.84306672355</v>
      </c>
      <c r="F2222" s="310" t="s">
        <v>880</v>
      </c>
      <c r="G2222" s="244" t="s">
        <v>915</v>
      </c>
      <c r="H2222" s="244" t="s">
        <v>429</v>
      </c>
      <c r="I2222" s="288">
        <v>1</v>
      </c>
      <c r="J2222" s="244" t="s">
        <v>873</v>
      </c>
      <c r="K2222" s="244">
        <v>0.5</v>
      </c>
      <c r="L2222" s="244">
        <v>0.6</v>
      </c>
      <c r="M2222" s="244" t="s">
        <v>89</v>
      </c>
      <c r="N2222" s="244">
        <f t="shared" si="44"/>
        <v>0.3</v>
      </c>
      <c r="R2222" s="301"/>
      <c r="S2222" s="301"/>
      <c r="T2222" s="301"/>
      <c r="U2222" s="301"/>
      <c r="V2222" s="301"/>
      <c r="W2222" s="301"/>
      <c r="X2222" s="301"/>
      <c r="Y2222" s="301"/>
      <c r="Z2222" s="301"/>
      <c r="AA2222" s="301"/>
      <c r="AB2222" s="301"/>
      <c r="AC2222" s="301"/>
      <c r="AD2222" s="301"/>
      <c r="AE2222" s="301"/>
      <c r="AF2222" s="301"/>
      <c r="AG2222" s="301"/>
      <c r="AH2222" s="301"/>
      <c r="AI2222" s="301"/>
    </row>
    <row r="2223" spans="1:35" ht="20.100000000000001" hidden="1" customHeight="1" x14ac:dyDescent="0.2">
      <c r="A2223" s="240">
        <v>1321</v>
      </c>
      <c r="B2223" s="309" t="s">
        <v>403</v>
      </c>
      <c r="C2223" s="310" t="s">
        <v>426</v>
      </c>
      <c r="D2223" s="310" t="s">
        <v>438</v>
      </c>
      <c r="E2223" s="309">
        <v>597299.79961853742</v>
      </c>
      <c r="F2223" s="310" t="s">
        <v>880</v>
      </c>
      <c r="G2223" s="244" t="s">
        <v>915</v>
      </c>
      <c r="H2223" s="244" t="s">
        <v>429</v>
      </c>
      <c r="I2223" s="288">
        <v>1</v>
      </c>
      <c r="J2223" s="244" t="s">
        <v>873</v>
      </c>
      <c r="K2223" s="244">
        <v>0.5</v>
      </c>
      <c r="L2223" s="244">
        <v>0.6</v>
      </c>
      <c r="M2223" s="244" t="s">
        <v>89</v>
      </c>
      <c r="N2223" s="244">
        <f t="shared" si="44"/>
        <v>0.3</v>
      </c>
      <c r="R2223" s="301"/>
      <c r="S2223" s="301"/>
      <c r="T2223" s="301"/>
      <c r="U2223" s="301"/>
      <c r="V2223" s="301"/>
      <c r="W2223" s="301"/>
      <c r="X2223" s="301"/>
      <c r="Y2223" s="301"/>
      <c r="Z2223" s="301"/>
      <c r="AA2223" s="301"/>
      <c r="AB2223" s="301"/>
      <c r="AC2223" s="301"/>
      <c r="AD2223" s="301"/>
      <c r="AE2223" s="301"/>
      <c r="AF2223" s="301"/>
      <c r="AG2223" s="301"/>
      <c r="AH2223" s="301"/>
      <c r="AI2223" s="301"/>
    </row>
    <row r="2224" spans="1:35" ht="20.100000000000001" hidden="1" customHeight="1" x14ac:dyDescent="0.2">
      <c r="A2224" s="240">
        <v>1322</v>
      </c>
      <c r="B2224" s="309" t="s">
        <v>403</v>
      </c>
      <c r="C2224" s="310" t="s">
        <v>426</v>
      </c>
      <c r="D2224" s="310" t="s">
        <v>438</v>
      </c>
      <c r="E2224" s="309">
        <v>597275.27603093826</v>
      </c>
      <c r="F2224" s="310" t="s">
        <v>880</v>
      </c>
      <c r="G2224" s="244" t="s">
        <v>915</v>
      </c>
      <c r="H2224" s="244" t="s">
        <v>429</v>
      </c>
      <c r="I2224" s="288">
        <v>1</v>
      </c>
      <c r="J2224" s="244" t="s">
        <v>873</v>
      </c>
      <c r="K2224" s="244">
        <v>0.5</v>
      </c>
      <c r="L2224" s="244">
        <v>0.6</v>
      </c>
      <c r="M2224" s="244" t="s">
        <v>89</v>
      </c>
      <c r="N2224" s="244">
        <f t="shared" si="44"/>
        <v>0.3</v>
      </c>
      <c r="R2224" s="301"/>
      <c r="S2224" s="301"/>
      <c r="T2224" s="301"/>
      <c r="U2224" s="301"/>
      <c r="V2224" s="301"/>
      <c r="W2224" s="301"/>
      <c r="X2224" s="301"/>
      <c r="Y2224" s="301"/>
      <c r="Z2224" s="301"/>
      <c r="AA2224" s="301"/>
      <c r="AB2224" s="301"/>
      <c r="AC2224" s="301"/>
      <c r="AD2224" s="301"/>
      <c r="AE2224" s="301"/>
      <c r="AF2224" s="301"/>
      <c r="AG2224" s="301"/>
      <c r="AH2224" s="301"/>
      <c r="AI2224" s="301"/>
    </row>
    <row r="2225" spans="1:35" ht="20.100000000000001" hidden="1" customHeight="1" x14ac:dyDescent="0.2">
      <c r="A2225" s="240">
        <v>1323</v>
      </c>
      <c r="B2225" s="309" t="s">
        <v>403</v>
      </c>
      <c r="C2225" s="310" t="s">
        <v>426</v>
      </c>
      <c r="D2225" s="310" t="s">
        <v>438</v>
      </c>
      <c r="E2225" s="309">
        <v>597267.21561731794</v>
      </c>
      <c r="F2225" s="310" t="s">
        <v>880</v>
      </c>
      <c r="G2225" s="244" t="s">
        <v>915</v>
      </c>
      <c r="H2225" s="244" t="s">
        <v>429</v>
      </c>
      <c r="I2225" s="288">
        <v>1</v>
      </c>
      <c r="J2225" s="244" t="s">
        <v>873</v>
      </c>
      <c r="K2225" s="244">
        <v>0.5</v>
      </c>
      <c r="L2225" s="244">
        <v>0.6</v>
      </c>
      <c r="M2225" s="244" t="s">
        <v>89</v>
      </c>
      <c r="N2225" s="244">
        <f t="shared" si="44"/>
        <v>0.3</v>
      </c>
      <c r="R2225" s="301"/>
      <c r="S2225" s="301"/>
      <c r="T2225" s="301"/>
      <c r="U2225" s="301"/>
      <c r="V2225" s="301"/>
      <c r="W2225" s="301"/>
      <c r="X2225" s="301"/>
      <c r="Y2225" s="301"/>
      <c r="Z2225" s="301"/>
      <c r="AA2225" s="301"/>
      <c r="AB2225" s="301"/>
      <c r="AC2225" s="301"/>
      <c r="AD2225" s="301"/>
      <c r="AE2225" s="301"/>
      <c r="AF2225" s="301"/>
      <c r="AG2225" s="301"/>
      <c r="AH2225" s="301"/>
      <c r="AI2225" s="301"/>
    </row>
    <row r="2226" spans="1:35" ht="20.100000000000001" hidden="1" customHeight="1" x14ac:dyDescent="0.2">
      <c r="A2226" s="240">
        <v>1324</v>
      </c>
      <c r="B2226" s="309" t="s">
        <v>403</v>
      </c>
      <c r="C2226" s="310" t="s">
        <v>426</v>
      </c>
      <c r="D2226" s="310" t="s">
        <v>438</v>
      </c>
      <c r="E2226" s="309">
        <v>597257.58575931087</v>
      </c>
      <c r="F2226" s="310" t="s">
        <v>880</v>
      </c>
      <c r="G2226" s="244" t="s">
        <v>915</v>
      </c>
      <c r="H2226" s="244" t="s">
        <v>429</v>
      </c>
      <c r="I2226" s="288">
        <v>1</v>
      </c>
      <c r="J2226" s="244" t="s">
        <v>873</v>
      </c>
      <c r="K2226" s="244">
        <v>0.5</v>
      </c>
      <c r="L2226" s="244">
        <v>0.6</v>
      </c>
      <c r="M2226" s="244" t="s">
        <v>89</v>
      </c>
      <c r="N2226" s="244">
        <f t="shared" si="44"/>
        <v>0.3</v>
      </c>
      <c r="R2226" s="301"/>
      <c r="S2226" s="301"/>
      <c r="T2226" s="301"/>
      <c r="U2226" s="301"/>
      <c r="V2226" s="301"/>
      <c r="W2226" s="301"/>
      <c r="X2226" s="301"/>
      <c r="Y2226" s="301"/>
      <c r="Z2226" s="301"/>
      <c r="AA2226" s="301"/>
      <c r="AB2226" s="301"/>
      <c r="AC2226" s="301"/>
      <c r="AD2226" s="301"/>
      <c r="AE2226" s="301"/>
      <c r="AF2226" s="301"/>
      <c r="AG2226" s="301"/>
      <c r="AH2226" s="301"/>
      <c r="AI2226" s="301"/>
    </row>
    <row r="2227" spans="1:35" ht="20.100000000000001" hidden="1" customHeight="1" x14ac:dyDescent="0.2">
      <c r="A2227" s="240">
        <v>1325</v>
      </c>
      <c r="B2227" s="309" t="s">
        <v>403</v>
      </c>
      <c r="C2227" s="310" t="s">
        <v>426</v>
      </c>
      <c r="D2227" s="310" t="s">
        <v>438</v>
      </c>
      <c r="E2227" s="309">
        <v>597001.73345901235</v>
      </c>
      <c r="F2227" s="310" t="s">
        <v>879</v>
      </c>
      <c r="G2227" s="244" t="s">
        <v>913</v>
      </c>
      <c r="H2227" s="244" t="s">
        <v>429</v>
      </c>
      <c r="I2227" s="288">
        <v>1</v>
      </c>
      <c r="J2227" s="244" t="s">
        <v>873</v>
      </c>
      <c r="K2227" s="244" t="s">
        <v>89</v>
      </c>
      <c r="L2227" s="244" t="s">
        <v>89</v>
      </c>
      <c r="M2227" s="244">
        <v>1</v>
      </c>
      <c r="N2227" s="244">
        <f t="shared" si="44"/>
        <v>0.78539816339744828</v>
      </c>
      <c r="R2227" s="301"/>
      <c r="S2227" s="301"/>
      <c r="T2227" s="301"/>
      <c r="U2227" s="301"/>
      <c r="V2227" s="301"/>
      <c r="W2227" s="301"/>
      <c r="X2227" s="301"/>
      <c r="Y2227" s="301"/>
      <c r="Z2227" s="301"/>
      <c r="AA2227" s="301"/>
      <c r="AB2227" s="301"/>
      <c r="AC2227" s="301"/>
      <c r="AD2227" s="301"/>
      <c r="AE2227" s="301"/>
      <c r="AF2227" s="301"/>
      <c r="AG2227" s="301"/>
      <c r="AH2227" s="301"/>
      <c r="AI2227" s="301"/>
    </row>
    <row r="2228" spans="1:35" ht="20.100000000000001" hidden="1" customHeight="1" x14ac:dyDescent="0.2">
      <c r="A2228" s="240">
        <v>1326</v>
      </c>
      <c r="B2228" s="309" t="s">
        <v>403</v>
      </c>
      <c r="C2228" s="310" t="s">
        <v>426</v>
      </c>
      <c r="D2228" s="310" t="s">
        <v>438</v>
      </c>
      <c r="E2228" s="309">
        <v>596829.74417628371</v>
      </c>
      <c r="F2228" s="310" t="s">
        <v>879</v>
      </c>
      <c r="G2228" s="244" t="s">
        <v>984</v>
      </c>
      <c r="H2228" s="244" t="s">
        <v>429</v>
      </c>
      <c r="I2228" s="288">
        <v>1</v>
      </c>
      <c r="J2228" s="244" t="s">
        <v>873</v>
      </c>
      <c r="K2228" s="244" t="s">
        <v>89</v>
      </c>
      <c r="L2228" s="244" t="s">
        <v>89</v>
      </c>
      <c r="M2228" s="244">
        <v>1</v>
      </c>
      <c r="N2228" s="244">
        <f t="shared" si="44"/>
        <v>0.78539816339744828</v>
      </c>
      <c r="R2228" s="301"/>
      <c r="S2228" s="301"/>
      <c r="T2228" s="301"/>
      <c r="U2228" s="301"/>
      <c r="V2228" s="301"/>
      <c r="W2228" s="301"/>
      <c r="X2228" s="301"/>
      <c r="Y2228" s="301"/>
      <c r="Z2228" s="301"/>
      <c r="AA2228" s="301"/>
      <c r="AB2228" s="301"/>
      <c r="AC2228" s="301"/>
      <c r="AD2228" s="301"/>
      <c r="AE2228" s="301"/>
      <c r="AF2228" s="301"/>
      <c r="AG2228" s="301"/>
      <c r="AH2228" s="301"/>
      <c r="AI2228" s="301"/>
    </row>
    <row r="2229" spans="1:35" ht="20.100000000000001" hidden="1" customHeight="1" x14ac:dyDescent="0.2">
      <c r="A2229" s="240">
        <v>1327</v>
      </c>
      <c r="B2229" s="309" t="s">
        <v>403</v>
      </c>
      <c r="C2229" s="310" t="s">
        <v>426</v>
      </c>
      <c r="D2229" s="310" t="s">
        <v>438</v>
      </c>
      <c r="E2229" s="309">
        <v>596667.99554181693</v>
      </c>
      <c r="F2229" s="310" t="s">
        <v>871</v>
      </c>
      <c r="G2229" s="244" t="s">
        <v>960</v>
      </c>
      <c r="H2229" s="244" t="s">
        <v>429</v>
      </c>
      <c r="I2229" s="288">
        <v>1</v>
      </c>
      <c r="J2229" s="244" t="s">
        <v>873</v>
      </c>
      <c r="K2229" s="244">
        <v>1</v>
      </c>
      <c r="L2229" s="244">
        <v>1</v>
      </c>
      <c r="M2229" s="244" t="s">
        <v>89</v>
      </c>
      <c r="N2229" s="244">
        <f t="shared" si="44"/>
        <v>1</v>
      </c>
      <c r="R2229" s="301"/>
      <c r="S2229" s="301"/>
      <c r="T2229" s="301"/>
      <c r="U2229" s="301"/>
      <c r="V2229" s="301"/>
      <c r="W2229" s="301"/>
      <c r="X2229" s="301"/>
      <c r="Y2229" s="301"/>
      <c r="Z2229" s="301"/>
      <c r="AA2229" s="301"/>
      <c r="AB2229" s="301"/>
      <c r="AC2229" s="301"/>
      <c r="AD2229" s="301"/>
      <c r="AE2229" s="301"/>
      <c r="AF2229" s="301"/>
      <c r="AG2229" s="301"/>
      <c r="AH2229" s="301"/>
      <c r="AI2229" s="301"/>
    </row>
    <row r="2230" spans="1:35" ht="20.100000000000001" hidden="1" customHeight="1" x14ac:dyDescent="0.2">
      <c r="A2230" s="240">
        <v>1328</v>
      </c>
      <c r="B2230" s="309" t="s">
        <v>403</v>
      </c>
      <c r="C2230" s="310" t="s">
        <v>426</v>
      </c>
      <c r="D2230" s="310" t="s">
        <v>438</v>
      </c>
      <c r="E2230" s="309">
        <v>596602.88752273773</v>
      </c>
      <c r="F2230" s="242" t="s">
        <v>886</v>
      </c>
      <c r="G2230" s="244" t="s">
        <v>981</v>
      </c>
      <c r="H2230" s="244" t="s">
        <v>429</v>
      </c>
      <c r="I2230" s="288">
        <v>2</v>
      </c>
      <c r="J2230" s="244" t="s">
        <v>873</v>
      </c>
      <c r="K2230" s="244">
        <v>1.2</v>
      </c>
      <c r="L2230" s="244">
        <v>3</v>
      </c>
      <c r="M2230" s="244" t="s">
        <v>89</v>
      </c>
      <c r="N2230" s="244">
        <f t="shared" si="44"/>
        <v>3.5999999999999996</v>
      </c>
      <c r="R2230" s="301"/>
      <c r="S2230" s="301"/>
      <c r="T2230" s="301"/>
      <c r="U2230" s="301"/>
      <c r="V2230" s="301"/>
      <c r="W2230" s="301"/>
      <c r="X2230" s="301"/>
      <c r="Y2230" s="301"/>
      <c r="Z2230" s="301"/>
      <c r="AA2230" s="301"/>
      <c r="AB2230" s="301"/>
      <c r="AC2230" s="301"/>
      <c r="AD2230" s="301"/>
      <c r="AE2230" s="301"/>
      <c r="AF2230" s="301"/>
      <c r="AG2230" s="301"/>
      <c r="AH2230" s="301"/>
      <c r="AI2230" s="301"/>
    </row>
    <row r="2231" spans="1:35" ht="20.100000000000001" hidden="1" customHeight="1" x14ac:dyDescent="0.2">
      <c r="A2231" s="240">
        <v>1329</v>
      </c>
      <c r="B2231" s="309" t="s">
        <v>403</v>
      </c>
      <c r="C2231" s="310" t="s">
        <v>426</v>
      </c>
      <c r="D2231" s="310" t="s">
        <v>438</v>
      </c>
      <c r="E2231" s="309">
        <v>596567.6079259984</v>
      </c>
      <c r="F2231" s="310" t="s">
        <v>879</v>
      </c>
      <c r="G2231" s="244" t="s">
        <v>917</v>
      </c>
      <c r="H2231" s="244" t="s">
        <v>429</v>
      </c>
      <c r="I2231" s="288">
        <v>1</v>
      </c>
      <c r="J2231" s="244" t="s">
        <v>873</v>
      </c>
      <c r="K2231" s="244" t="s">
        <v>89</v>
      </c>
      <c r="L2231" s="244" t="s">
        <v>89</v>
      </c>
      <c r="M2231" s="244">
        <v>1</v>
      </c>
      <c r="N2231" s="244">
        <f t="shared" si="44"/>
        <v>0.78539816339744828</v>
      </c>
      <c r="R2231" s="301"/>
      <c r="S2231" s="301"/>
      <c r="T2231" s="301"/>
      <c r="U2231" s="301"/>
      <c r="V2231" s="301"/>
      <c r="W2231" s="301"/>
      <c r="X2231" s="301"/>
      <c r="Y2231" s="301"/>
      <c r="Z2231" s="301"/>
      <c r="AA2231" s="301"/>
      <c r="AB2231" s="301"/>
      <c r="AC2231" s="301"/>
      <c r="AD2231" s="301"/>
      <c r="AE2231" s="301"/>
      <c r="AF2231" s="301"/>
      <c r="AG2231" s="301"/>
      <c r="AH2231" s="301"/>
      <c r="AI2231" s="301"/>
    </row>
    <row r="2232" spans="1:35" ht="20.100000000000001" hidden="1" customHeight="1" x14ac:dyDescent="0.2">
      <c r="A2232" s="240">
        <v>1330</v>
      </c>
      <c r="B2232" s="309" t="s">
        <v>403</v>
      </c>
      <c r="C2232" s="310" t="s">
        <v>426</v>
      </c>
      <c r="D2232" s="310" t="s">
        <v>438</v>
      </c>
      <c r="E2232" s="309">
        <v>596481.56321358925</v>
      </c>
      <c r="F2232" s="310" t="s">
        <v>879</v>
      </c>
      <c r="G2232" s="244" t="s">
        <v>913</v>
      </c>
      <c r="H2232" s="244" t="s">
        <v>429</v>
      </c>
      <c r="I2232" s="288">
        <v>1</v>
      </c>
      <c r="J2232" s="244" t="s">
        <v>873</v>
      </c>
      <c r="K2232" s="244" t="s">
        <v>89</v>
      </c>
      <c r="L2232" s="244" t="s">
        <v>89</v>
      </c>
      <c r="M2232" s="244">
        <v>1</v>
      </c>
      <c r="N2232" s="244">
        <f t="shared" si="44"/>
        <v>0.78539816339744828</v>
      </c>
      <c r="R2232" s="301"/>
      <c r="S2232" s="301"/>
      <c r="T2232" s="301"/>
      <c r="U2232" s="301"/>
      <c r="V2232" s="301"/>
      <c r="W2232" s="301"/>
      <c r="X2232" s="301"/>
      <c r="Y2232" s="301"/>
      <c r="Z2232" s="301"/>
      <c r="AA2232" s="301"/>
      <c r="AB2232" s="301"/>
      <c r="AC2232" s="301"/>
      <c r="AD2232" s="301"/>
      <c r="AE2232" s="301"/>
      <c r="AF2232" s="301"/>
      <c r="AG2232" s="301"/>
      <c r="AH2232" s="301"/>
      <c r="AI2232" s="301"/>
    </row>
    <row r="2233" spans="1:35" ht="20.100000000000001" hidden="1" customHeight="1" x14ac:dyDescent="0.2">
      <c r="A2233" s="240">
        <v>1331</v>
      </c>
      <c r="B2233" s="309" t="s">
        <v>403</v>
      </c>
      <c r="C2233" s="310" t="s">
        <v>426</v>
      </c>
      <c r="D2233" s="310" t="s">
        <v>438</v>
      </c>
      <c r="E2233" s="309">
        <v>596477.70589766803</v>
      </c>
      <c r="F2233" s="310" t="s">
        <v>888</v>
      </c>
      <c r="G2233" s="244" t="s">
        <v>926</v>
      </c>
      <c r="H2233" s="244" t="s">
        <v>429</v>
      </c>
      <c r="I2233" s="288">
        <v>1</v>
      </c>
      <c r="J2233" s="244" t="s">
        <v>873</v>
      </c>
      <c r="K2233" s="244">
        <v>0.5</v>
      </c>
      <c r="L2233" s="244">
        <v>0.9</v>
      </c>
      <c r="M2233" s="244" t="s">
        <v>89</v>
      </c>
      <c r="N2233" s="244">
        <f t="shared" si="44"/>
        <v>0.45</v>
      </c>
      <c r="R2233" s="301"/>
      <c r="S2233" s="301"/>
      <c r="T2233" s="301"/>
      <c r="U2233" s="301"/>
      <c r="V2233" s="301"/>
      <c r="W2233" s="301"/>
      <c r="X2233" s="301"/>
      <c r="Y2233" s="301"/>
      <c r="Z2233" s="301"/>
      <c r="AA2233" s="301"/>
      <c r="AB2233" s="301"/>
      <c r="AC2233" s="301"/>
      <c r="AD2233" s="301"/>
      <c r="AE2233" s="301"/>
      <c r="AF2233" s="301"/>
      <c r="AG2233" s="301"/>
      <c r="AH2233" s="301"/>
      <c r="AI2233" s="301"/>
    </row>
    <row r="2234" spans="1:35" ht="20.100000000000001" hidden="1" customHeight="1" x14ac:dyDescent="0.2">
      <c r="A2234" s="240">
        <v>1332</v>
      </c>
      <c r="B2234" s="309" t="s">
        <v>403</v>
      </c>
      <c r="C2234" s="310" t="s">
        <v>426</v>
      </c>
      <c r="D2234" s="310" t="s">
        <v>438</v>
      </c>
      <c r="E2234" s="309">
        <v>596449.40958729561</v>
      </c>
      <c r="F2234" s="310" t="s">
        <v>871</v>
      </c>
      <c r="G2234" s="244" t="s">
        <v>990</v>
      </c>
      <c r="H2234" s="244" t="s">
        <v>429</v>
      </c>
      <c r="I2234" s="288">
        <v>1</v>
      </c>
      <c r="J2234" s="244" t="s">
        <v>873</v>
      </c>
      <c r="K2234" s="244">
        <v>1</v>
      </c>
      <c r="L2234" s="244">
        <v>1</v>
      </c>
      <c r="M2234" s="244" t="s">
        <v>89</v>
      </c>
      <c r="N2234" s="244">
        <f t="shared" si="44"/>
        <v>1</v>
      </c>
      <c r="R2234" s="301"/>
      <c r="S2234" s="301"/>
      <c r="T2234" s="301"/>
      <c r="U2234" s="301"/>
      <c r="V2234" s="301"/>
      <c r="W2234" s="301"/>
      <c r="X2234" s="301"/>
      <c r="Y2234" s="301"/>
      <c r="Z2234" s="301"/>
      <c r="AA2234" s="301"/>
      <c r="AB2234" s="301"/>
      <c r="AC2234" s="301"/>
      <c r="AD2234" s="301"/>
      <c r="AE2234" s="301"/>
      <c r="AF2234" s="301"/>
      <c r="AG2234" s="301"/>
      <c r="AH2234" s="301"/>
      <c r="AI2234" s="301"/>
    </row>
    <row r="2235" spans="1:35" ht="20.100000000000001" hidden="1" customHeight="1" x14ac:dyDescent="0.2">
      <c r="A2235" s="240">
        <v>1333</v>
      </c>
      <c r="B2235" s="309" t="s">
        <v>403</v>
      </c>
      <c r="C2235" s="310" t="s">
        <v>426</v>
      </c>
      <c r="D2235" s="310" t="s">
        <v>438</v>
      </c>
      <c r="E2235" s="309">
        <v>596397.45424726221</v>
      </c>
      <c r="F2235" s="310" t="s">
        <v>871</v>
      </c>
      <c r="G2235" s="244" t="s">
        <v>932</v>
      </c>
      <c r="H2235" s="244" t="s">
        <v>429</v>
      </c>
      <c r="I2235" s="288">
        <v>1</v>
      </c>
      <c r="J2235" s="244" t="s">
        <v>873</v>
      </c>
      <c r="K2235" s="244">
        <v>1</v>
      </c>
      <c r="L2235" s="244">
        <v>1</v>
      </c>
      <c r="M2235" s="244" t="s">
        <v>89</v>
      </c>
      <c r="N2235" s="244">
        <f t="shared" si="44"/>
        <v>1</v>
      </c>
      <c r="R2235" s="301"/>
      <c r="S2235" s="301"/>
      <c r="T2235" s="301"/>
      <c r="U2235" s="301"/>
      <c r="V2235" s="301"/>
      <c r="W2235" s="301"/>
      <c r="X2235" s="301"/>
      <c r="Y2235" s="301"/>
      <c r="Z2235" s="301"/>
      <c r="AA2235" s="301"/>
      <c r="AB2235" s="301"/>
      <c r="AC2235" s="301"/>
      <c r="AD2235" s="301"/>
      <c r="AE2235" s="301"/>
      <c r="AF2235" s="301"/>
      <c r="AG2235" s="301"/>
      <c r="AH2235" s="301"/>
      <c r="AI2235" s="301"/>
    </row>
    <row r="2236" spans="1:35" ht="20.100000000000001" hidden="1" customHeight="1" x14ac:dyDescent="0.2">
      <c r="A2236" s="240">
        <v>1334</v>
      </c>
      <c r="B2236" s="309" t="s">
        <v>403</v>
      </c>
      <c r="C2236" s="310" t="s">
        <v>426</v>
      </c>
      <c r="D2236" s="310" t="s">
        <v>438</v>
      </c>
      <c r="E2236" s="309">
        <v>596374.51628194889</v>
      </c>
      <c r="F2236" s="310" t="s">
        <v>877</v>
      </c>
      <c r="G2236" s="244" t="s">
        <v>923</v>
      </c>
      <c r="H2236" s="244" t="s">
        <v>429</v>
      </c>
      <c r="I2236" s="288">
        <v>3</v>
      </c>
      <c r="J2236" s="244" t="s">
        <v>873</v>
      </c>
      <c r="K2236" s="244">
        <v>3.5</v>
      </c>
      <c r="L2236" s="244">
        <v>3</v>
      </c>
      <c r="M2236" s="244" t="s">
        <v>89</v>
      </c>
      <c r="N2236" s="244">
        <f t="shared" si="44"/>
        <v>10.5</v>
      </c>
      <c r="R2236" s="301"/>
      <c r="S2236" s="301"/>
      <c r="T2236" s="301"/>
      <c r="U2236" s="301"/>
      <c r="V2236" s="301"/>
      <c r="W2236" s="301"/>
      <c r="X2236" s="301"/>
      <c r="Y2236" s="301"/>
      <c r="Z2236" s="301"/>
      <c r="AA2236" s="301"/>
      <c r="AB2236" s="301"/>
      <c r="AC2236" s="301"/>
      <c r="AD2236" s="301"/>
      <c r="AE2236" s="301"/>
      <c r="AF2236" s="301"/>
      <c r="AG2236" s="301"/>
      <c r="AH2236" s="301"/>
      <c r="AI2236" s="301"/>
    </row>
    <row r="2237" spans="1:35" ht="20.100000000000001" hidden="1" customHeight="1" x14ac:dyDescent="0.2">
      <c r="A2237" s="240">
        <v>1335</v>
      </c>
      <c r="B2237" s="309" t="s">
        <v>403</v>
      </c>
      <c r="C2237" s="310" t="s">
        <v>426</v>
      </c>
      <c r="D2237" s="310" t="s">
        <v>438</v>
      </c>
      <c r="E2237" s="309">
        <v>596351.00151314074</v>
      </c>
      <c r="F2237" s="310" t="s">
        <v>879</v>
      </c>
      <c r="G2237" s="244" t="s">
        <v>913</v>
      </c>
      <c r="H2237" s="244" t="s">
        <v>429</v>
      </c>
      <c r="I2237" s="288">
        <v>1</v>
      </c>
      <c r="J2237" s="244" t="s">
        <v>873</v>
      </c>
      <c r="K2237" s="244" t="s">
        <v>89</v>
      </c>
      <c r="L2237" s="244" t="s">
        <v>89</v>
      </c>
      <c r="M2237" s="244">
        <v>1</v>
      </c>
      <c r="N2237" s="244">
        <f t="shared" si="44"/>
        <v>0.78539816339744828</v>
      </c>
      <c r="R2237" s="301"/>
      <c r="S2237" s="301"/>
      <c r="T2237" s="301"/>
      <c r="U2237" s="301"/>
      <c r="V2237" s="301"/>
      <c r="W2237" s="301"/>
      <c r="X2237" s="301"/>
      <c r="Y2237" s="301"/>
      <c r="Z2237" s="301"/>
      <c r="AA2237" s="301"/>
      <c r="AB2237" s="301"/>
      <c r="AC2237" s="301"/>
      <c r="AD2237" s="301"/>
      <c r="AE2237" s="301"/>
      <c r="AF2237" s="301"/>
      <c r="AG2237" s="301"/>
      <c r="AH2237" s="301"/>
      <c r="AI2237" s="301"/>
    </row>
    <row r="2238" spans="1:35" ht="20.100000000000001" hidden="1" customHeight="1" x14ac:dyDescent="0.2">
      <c r="A2238" s="240">
        <v>1336</v>
      </c>
      <c r="B2238" s="309" t="s">
        <v>403</v>
      </c>
      <c r="C2238" s="310" t="s">
        <v>426</v>
      </c>
      <c r="D2238" s="310" t="s">
        <v>438</v>
      </c>
      <c r="E2238" s="309">
        <v>596337.97123290924</v>
      </c>
      <c r="F2238" s="310" t="s">
        <v>879</v>
      </c>
      <c r="G2238" s="244" t="s">
        <v>913</v>
      </c>
      <c r="H2238" s="244" t="s">
        <v>429</v>
      </c>
      <c r="I2238" s="288">
        <v>1</v>
      </c>
      <c r="J2238" s="244" t="s">
        <v>873</v>
      </c>
      <c r="K2238" s="244" t="s">
        <v>89</v>
      </c>
      <c r="L2238" s="244" t="s">
        <v>89</v>
      </c>
      <c r="M2238" s="244">
        <v>1</v>
      </c>
      <c r="N2238" s="244">
        <f t="shared" si="44"/>
        <v>0.78539816339744828</v>
      </c>
      <c r="R2238" s="301"/>
      <c r="S2238" s="301"/>
      <c r="T2238" s="301"/>
      <c r="U2238" s="301"/>
      <c r="V2238" s="301"/>
      <c r="W2238" s="301"/>
      <c r="X2238" s="301"/>
      <c r="Y2238" s="301"/>
      <c r="Z2238" s="301"/>
      <c r="AA2238" s="301"/>
      <c r="AB2238" s="301"/>
      <c r="AC2238" s="301"/>
      <c r="AD2238" s="301"/>
      <c r="AE2238" s="301"/>
      <c r="AF2238" s="301"/>
      <c r="AG2238" s="301"/>
      <c r="AH2238" s="301"/>
      <c r="AI2238" s="301"/>
    </row>
    <row r="2239" spans="1:35" ht="20.100000000000001" hidden="1" customHeight="1" x14ac:dyDescent="0.2">
      <c r="A2239" s="240">
        <v>1337</v>
      </c>
      <c r="B2239" s="309" t="s">
        <v>403</v>
      </c>
      <c r="C2239" s="310" t="s">
        <v>426</v>
      </c>
      <c r="D2239" s="310" t="s">
        <v>438</v>
      </c>
      <c r="E2239" s="309">
        <v>596305.86229459255</v>
      </c>
      <c r="F2239" s="310" t="s">
        <v>888</v>
      </c>
      <c r="G2239" s="244" t="s">
        <v>926</v>
      </c>
      <c r="H2239" s="244" t="s">
        <v>429</v>
      </c>
      <c r="I2239" s="288">
        <v>1</v>
      </c>
      <c r="J2239" s="244" t="s">
        <v>906</v>
      </c>
      <c r="K2239" s="244">
        <v>0.5</v>
      </c>
      <c r="L2239" s="244">
        <v>0.9</v>
      </c>
      <c r="M2239" s="244" t="s">
        <v>89</v>
      </c>
      <c r="N2239" s="244">
        <f t="shared" si="44"/>
        <v>0.45</v>
      </c>
      <c r="R2239" s="301"/>
      <c r="S2239" s="301"/>
      <c r="T2239" s="301"/>
      <c r="U2239" s="301"/>
      <c r="V2239" s="301"/>
      <c r="W2239" s="301"/>
      <c r="X2239" s="301"/>
      <c r="Y2239" s="301"/>
      <c r="Z2239" s="301"/>
      <c r="AA2239" s="301"/>
      <c r="AB2239" s="301"/>
      <c r="AC2239" s="301"/>
      <c r="AD2239" s="301"/>
      <c r="AE2239" s="301"/>
      <c r="AF2239" s="301"/>
      <c r="AG2239" s="301"/>
      <c r="AH2239" s="301"/>
      <c r="AI2239" s="301"/>
    </row>
    <row r="2240" spans="1:35" ht="20.100000000000001" hidden="1" customHeight="1" x14ac:dyDescent="0.2">
      <c r="A2240" s="240">
        <v>1338</v>
      </c>
      <c r="B2240" s="309" t="s">
        <v>403</v>
      </c>
      <c r="C2240" s="310" t="s">
        <v>426</v>
      </c>
      <c r="D2240" s="310" t="s">
        <v>438</v>
      </c>
      <c r="E2240" s="309">
        <v>596263.35113036423</v>
      </c>
      <c r="F2240" s="310" t="s">
        <v>879</v>
      </c>
      <c r="G2240" s="244" t="s">
        <v>913</v>
      </c>
      <c r="H2240" s="244" t="s">
        <v>429</v>
      </c>
      <c r="I2240" s="288">
        <v>1</v>
      </c>
      <c r="J2240" s="244" t="s">
        <v>873</v>
      </c>
      <c r="K2240" s="244" t="s">
        <v>89</v>
      </c>
      <c r="L2240" s="244" t="s">
        <v>89</v>
      </c>
      <c r="M2240" s="244">
        <v>1</v>
      </c>
      <c r="N2240" s="244">
        <f t="shared" si="44"/>
        <v>0.78539816339744828</v>
      </c>
      <c r="R2240" s="301"/>
      <c r="S2240" s="301"/>
      <c r="T2240" s="301"/>
      <c r="U2240" s="301"/>
      <c r="V2240" s="301"/>
      <c r="W2240" s="301"/>
      <c r="X2240" s="301"/>
      <c r="Y2240" s="301"/>
      <c r="Z2240" s="301"/>
      <c r="AA2240" s="301"/>
      <c r="AB2240" s="301"/>
      <c r="AC2240" s="301"/>
      <c r="AD2240" s="301"/>
      <c r="AE2240" s="301"/>
      <c r="AF2240" s="301"/>
      <c r="AG2240" s="301"/>
      <c r="AH2240" s="301"/>
      <c r="AI2240" s="301"/>
    </row>
    <row r="2241" spans="1:35" ht="20.100000000000001" hidden="1" customHeight="1" x14ac:dyDescent="0.2">
      <c r="A2241" s="240">
        <v>1339</v>
      </c>
      <c r="B2241" s="309" t="s">
        <v>403</v>
      </c>
      <c r="C2241" s="310" t="s">
        <v>426</v>
      </c>
      <c r="D2241" s="310" t="s">
        <v>438</v>
      </c>
      <c r="E2241" s="309">
        <v>596147.95800550224</v>
      </c>
      <c r="F2241" s="310" t="s">
        <v>888</v>
      </c>
      <c r="G2241" s="244" t="s">
        <v>926</v>
      </c>
      <c r="H2241" s="244" t="s">
        <v>429</v>
      </c>
      <c r="I2241" s="288">
        <v>1</v>
      </c>
      <c r="J2241" s="244" t="s">
        <v>873</v>
      </c>
      <c r="K2241" s="244">
        <v>0.5</v>
      </c>
      <c r="L2241" s="244">
        <v>0.9</v>
      </c>
      <c r="M2241" s="244" t="s">
        <v>89</v>
      </c>
      <c r="N2241" s="244">
        <f t="shared" si="44"/>
        <v>0.45</v>
      </c>
      <c r="R2241" s="301"/>
      <c r="S2241" s="301"/>
      <c r="T2241" s="301"/>
      <c r="U2241" s="301"/>
      <c r="V2241" s="301"/>
      <c r="W2241" s="301"/>
      <c r="X2241" s="301"/>
      <c r="Y2241" s="301"/>
      <c r="Z2241" s="301"/>
      <c r="AA2241" s="301"/>
      <c r="AB2241" s="301"/>
      <c r="AC2241" s="301"/>
      <c r="AD2241" s="301"/>
      <c r="AE2241" s="301"/>
      <c r="AF2241" s="301"/>
      <c r="AG2241" s="301"/>
      <c r="AH2241" s="301"/>
      <c r="AI2241" s="301"/>
    </row>
    <row r="2242" spans="1:35" ht="20.100000000000001" hidden="1" customHeight="1" x14ac:dyDescent="0.2">
      <c r="A2242" s="240">
        <v>1340</v>
      </c>
      <c r="B2242" s="309" t="s">
        <v>403</v>
      </c>
      <c r="C2242" s="310" t="s">
        <v>426</v>
      </c>
      <c r="D2242" s="310" t="s">
        <v>438</v>
      </c>
      <c r="E2242" s="309">
        <v>596112.74376013689</v>
      </c>
      <c r="F2242" s="310" t="s">
        <v>879</v>
      </c>
      <c r="G2242" s="244" t="s">
        <v>984</v>
      </c>
      <c r="H2242" s="244" t="s">
        <v>429</v>
      </c>
      <c r="I2242" s="288">
        <v>1</v>
      </c>
      <c r="J2242" s="244" t="s">
        <v>919</v>
      </c>
      <c r="K2242" s="244" t="s">
        <v>89</v>
      </c>
      <c r="L2242" s="244" t="s">
        <v>89</v>
      </c>
      <c r="M2242" s="244">
        <v>1</v>
      </c>
      <c r="N2242" s="244">
        <f t="shared" si="44"/>
        <v>0.78539816339744828</v>
      </c>
      <c r="R2242" s="301"/>
      <c r="S2242" s="301"/>
      <c r="T2242" s="301"/>
      <c r="U2242" s="301"/>
      <c r="V2242" s="301"/>
      <c r="W2242" s="301"/>
      <c r="X2242" s="301"/>
      <c r="Y2242" s="301"/>
      <c r="Z2242" s="301"/>
      <c r="AA2242" s="301"/>
      <c r="AB2242" s="301"/>
      <c r="AC2242" s="301"/>
      <c r="AD2242" s="301"/>
      <c r="AE2242" s="301"/>
      <c r="AF2242" s="301"/>
      <c r="AG2242" s="301"/>
      <c r="AH2242" s="301"/>
      <c r="AI2242" s="301"/>
    </row>
    <row r="2243" spans="1:35" ht="20.100000000000001" hidden="1" customHeight="1" x14ac:dyDescent="0.2">
      <c r="A2243" s="240">
        <v>1341</v>
      </c>
      <c r="B2243" s="309" t="s">
        <v>403</v>
      </c>
      <c r="C2243" s="310" t="s">
        <v>426</v>
      </c>
      <c r="D2243" s="310" t="s">
        <v>438</v>
      </c>
      <c r="E2243" s="309">
        <v>596081.46233994316</v>
      </c>
      <c r="F2243" s="310" t="s">
        <v>871</v>
      </c>
      <c r="G2243" s="244" t="s">
        <v>929</v>
      </c>
      <c r="H2243" s="244" t="s">
        <v>429</v>
      </c>
      <c r="I2243" s="288">
        <v>2</v>
      </c>
      <c r="J2243" s="244" t="s">
        <v>919</v>
      </c>
      <c r="K2243" s="244">
        <v>1</v>
      </c>
      <c r="L2243" s="244">
        <v>1</v>
      </c>
      <c r="M2243" s="244" t="s">
        <v>89</v>
      </c>
      <c r="N2243" s="244">
        <f t="shared" si="44"/>
        <v>1</v>
      </c>
      <c r="R2243" s="301"/>
      <c r="S2243" s="301"/>
      <c r="T2243" s="301"/>
      <c r="U2243" s="301"/>
      <c r="V2243" s="301"/>
      <c r="W2243" s="301"/>
      <c r="X2243" s="301"/>
      <c r="Y2243" s="301"/>
      <c r="Z2243" s="301"/>
      <c r="AA2243" s="301"/>
      <c r="AB2243" s="301"/>
      <c r="AC2243" s="301"/>
      <c r="AD2243" s="301"/>
      <c r="AE2243" s="301"/>
      <c r="AF2243" s="301"/>
      <c r="AG2243" s="301"/>
      <c r="AH2243" s="301"/>
      <c r="AI2243" s="301"/>
    </row>
    <row r="2244" spans="1:35" ht="20.100000000000001" hidden="1" customHeight="1" x14ac:dyDescent="0.2">
      <c r="A2244" s="240">
        <v>1342</v>
      </c>
      <c r="B2244" s="309" t="s">
        <v>403</v>
      </c>
      <c r="C2244" s="310" t="s">
        <v>426</v>
      </c>
      <c r="D2244" s="310" t="s">
        <v>438</v>
      </c>
      <c r="E2244" s="309">
        <v>596008.24726183014</v>
      </c>
      <c r="F2244" s="310" t="s">
        <v>879</v>
      </c>
      <c r="G2244" s="244" t="s">
        <v>983</v>
      </c>
      <c r="H2244" s="244" t="s">
        <v>429</v>
      </c>
      <c r="I2244" s="288">
        <v>1</v>
      </c>
      <c r="J2244" s="244" t="s">
        <v>919</v>
      </c>
      <c r="K2244" s="244" t="s">
        <v>89</v>
      </c>
      <c r="L2244" s="244" t="s">
        <v>89</v>
      </c>
      <c r="M2244" s="244">
        <v>1</v>
      </c>
      <c r="N2244" s="244">
        <f t="shared" si="44"/>
        <v>0.78539816339744828</v>
      </c>
      <c r="R2244" s="301"/>
      <c r="S2244" s="301"/>
      <c r="T2244" s="301"/>
      <c r="U2244" s="301"/>
      <c r="V2244" s="301"/>
      <c r="W2244" s="301"/>
      <c r="X2244" s="301"/>
      <c r="Y2244" s="301"/>
      <c r="Z2244" s="301"/>
      <c r="AA2244" s="301"/>
      <c r="AB2244" s="301"/>
      <c r="AC2244" s="301"/>
      <c r="AD2244" s="301"/>
      <c r="AE2244" s="301"/>
      <c r="AF2244" s="301"/>
      <c r="AG2244" s="301"/>
      <c r="AH2244" s="301"/>
      <c r="AI2244" s="301"/>
    </row>
    <row r="2245" spans="1:35" ht="20.100000000000001" hidden="1" customHeight="1" x14ac:dyDescent="0.2">
      <c r="A2245" s="240">
        <v>1343</v>
      </c>
      <c r="B2245" s="309" t="s">
        <v>403</v>
      </c>
      <c r="C2245" s="310" t="s">
        <v>426</v>
      </c>
      <c r="D2245" s="310" t="s">
        <v>438</v>
      </c>
      <c r="E2245" s="309">
        <v>595674.86755973264</v>
      </c>
      <c r="F2245" s="310" t="s">
        <v>879</v>
      </c>
      <c r="G2245" s="244" t="s">
        <v>913</v>
      </c>
      <c r="H2245" s="244" t="s">
        <v>429</v>
      </c>
      <c r="I2245" s="288">
        <v>1</v>
      </c>
      <c r="J2245" s="244" t="s">
        <v>919</v>
      </c>
      <c r="K2245" s="244" t="s">
        <v>89</v>
      </c>
      <c r="L2245" s="244" t="s">
        <v>89</v>
      </c>
      <c r="M2245" s="244">
        <v>1</v>
      </c>
      <c r="N2245" s="244">
        <f t="shared" si="44"/>
        <v>0.78539816339744828</v>
      </c>
      <c r="R2245" s="301"/>
      <c r="S2245" s="301"/>
      <c r="T2245" s="301"/>
      <c r="U2245" s="301"/>
      <c r="V2245" s="301"/>
      <c r="W2245" s="301"/>
      <c r="X2245" s="301"/>
      <c r="Y2245" s="301"/>
      <c r="Z2245" s="301"/>
      <c r="AA2245" s="301"/>
      <c r="AB2245" s="301"/>
      <c r="AC2245" s="301"/>
      <c r="AD2245" s="301"/>
      <c r="AE2245" s="301"/>
      <c r="AF2245" s="301"/>
      <c r="AG2245" s="301"/>
      <c r="AH2245" s="301"/>
      <c r="AI2245" s="301"/>
    </row>
    <row r="2246" spans="1:35" ht="20.100000000000001" hidden="1" customHeight="1" x14ac:dyDescent="0.2">
      <c r="A2246" s="240">
        <v>1344</v>
      </c>
      <c r="B2246" s="309" t="s">
        <v>403</v>
      </c>
      <c r="C2246" s="310" t="s">
        <v>426</v>
      </c>
      <c r="D2246" s="310" t="s">
        <v>438</v>
      </c>
      <c r="E2246" s="309">
        <v>594854.22979098314</v>
      </c>
      <c r="F2246" s="310" t="s">
        <v>871</v>
      </c>
      <c r="G2246" s="244" t="s">
        <v>924</v>
      </c>
      <c r="H2246" s="244" t="s">
        <v>429</v>
      </c>
      <c r="I2246" s="288">
        <v>1</v>
      </c>
      <c r="J2246" s="244" t="s">
        <v>919</v>
      </c>
      <c r="K2246" s="244">
        <v>1</v>
      </c>
      <c r="L2246" s="244">
        <v>1</v>
      </c>
      <c r="M2246" s="244" t="s">
        <v>89</v>
      </c>
      <c r="N2246" s="244">
        <f t="shared" si="44"/>
        <v>1</v>
      </c>
      <c r="R2246" s="301"/>
      <c r="S2246" s="301"/>
      <c r="T2246" s="301"/>
      <c r="U2246" s="301"/>
      <c r="V2246" s="301"/>
      <c r="W2246" s="301"/>
      <c r="X2246" s="301"/>
      <c r="Y2246" s="301"/>
      <c r="Z2246" s="301"/>
      <c r="AA2246" s="301"/>
      <c r="AB2246" s="301"/>
      <c r="AC2246" s="301"/>
      <c r="AD2246" s="301"/>
      <c r="AE2246" s="301"/>
      <c r="AF2246" s="301"/>
      <c r="AG2246" s="301"/>
      <c r="AH2246" s="301"/>
      <c r="AI2246" s="301"/>
    </row>
    <row r="2247" spans="1:35" ht="20.100000000000001" hidden="1" customHeight="1" x14ac:dyDescent="0.2">
      <c r="A2247" s="240">
        <v>1345</v>
      </c>
      <c r="B2247" s="309" t="s">
        <v>403</v>
      </c>
      <c r="C2247" s="310" t="s">
        <v>426</v>
      </c>
      <c r="D2247" s="310" t="s">
        <v>438</v>
      </c>
      <c r="E2247" s="309">
        <v>594834.66454224242</v>
      </c>
      <c r="F2247" s="310" t="s">
        <v>879</v>
      </c>
      <c r="G2247" s="244" t="s">
        <v>913</v>
      </c>
      <c r="H2247" s="244" t="s">
        <v>429</v>
      </c>
      <c r="I2247" s="288">
        <v>1</v>
      </c>
      <c r="J2247" s="244" t="s">
        <v>919</v>
      </c>
      <c r="K2247" s="244" t="s">
        <v>89</v>
      </c>
      <c r="L2247" s="244" t="s">
        <v>89</v>
      </c>
      <c r="M2247" s="244">
        <v>1</v>
      </c>
      <c r="N2247" s="244">
        <f t="shared" si="44"/>
        <v>0.78539816339744828</v>
      </c>
      <c r="R2247" s="301"/>
      <c r="S2247" s="301"/>
      <c r="T2247" s="301"/>
      <c r="U2247" s="301"/>
      <c r="V2247" s="301"/>
      <c r="W2247" s="301"/>
      <c r="X2247" s="301"/>
      <c r="Y2247" s="301"/>
      <c r="Z2247" s="301"/>
      <c r="AA2247" s="301"/>
      <c r="AB2247" s="301"/>
      <c r="AC2247" s="301"/>
      <c r="AD2247" s="301"/>
      <c r="AE2247" s="301"/>
      <c r="AF2247" s="301"/>
      <c r="AG2247" s="301"/>
      <c r="AH2247" s="301"/>
      <c r="AI2247" s="301"/>
    </row>
    <row r="2248" spans="1:35" ht="20.100000000000001" hidden="1" customHeight="1" x14ac:dyDescent="0.2">
      <c r="A2248" s="240">
        <v>1346</v>
      </c>
      <c r="B2248" s="309" t="s">
        <v>403</v>
      </c>
      <c r="C2248" s="310" t="s">
        <v>426</v>
      </c>
      <c r="D2248" s="310" t="s">
        <v>438</v>
      </c>
      <c r="E2248" s="309">
        <v>594816.90425921581</v>
      </c>
      <c r="F2248" s="310" t="s">
        <v>888</v>
      </c>
      <c r="G2248" s="244" t="s">
        <v>926</v>
      </c>
      <c r="H2248" s="244" t="s">
        <v>429</v>
      </c>
      <c r="I2248" s="288">
        <v>1</v>
      </c>
      <c r="J2248" s="244" t="s">
        <v>919</v>
      </c>
      <c r="K2248" s="244">
        <v>0.5</v>
      </c>
      <c r="L2248" s="244">
        <v>0.9</v>
      </c>
      <c r="M2248" s="244" t="s">
        <v>89</v>
      </c>
      <c r="N2248" s="244">
        <f t="shared" si="44"/>
        <v>0.45</v>
      </c>
      <c r="R2248" s="301"/>
      <c r="S2248" s="301"/>
      <c r="T2248" s="301"/>
      <c r="U2248" s="301"/>
      <c r="V2248" s="301"/>
      <c r="W2248" s="301"/>
      <c r="X2248" s="301"/>
      <c r="Y2248" s="301"/>
      <c r="Z2248" s="301"/>
      <c r="AA2248" s="301"/>
      <c r="AB2248" s="301"/>
      <c r="AC2248" s="301"/>
      <c r="AD2248" s="301"/>
      <c r="AE2248" s="301"/>
      <c r="AF2248" s="301"/>
      <c r="AG2248" s="301"/>
      <c r="AH2248" s="301"/>
      <c r="AI2248" s="301"/>
    </row>
    <row r="2249" spans="1:35" ht="20.100000000000001" hidden="1" customHeight="1" x14ac:dyDescent="0.2">
      <c r="A2249" s="240">
        <v>1347</v>
      </c>
      <c r="B2249" s="309" t="s">
        <v>403</v>
      </c>
      <c r="C2249" s="310" t="s">
        <v>989</v>
      </c>
      <c r="D2249" s="310" t="s">
        <v>438</v>
      </c>
      <c r="E2249" s="309">
        <v>594726.68480253406</v>
      </c>
      <c r="F2249" s="310" t="s">
        <v>897</v>
      </c>
      <c r="G2249" s="244" t="s">
        <v>920</v>
      </c>
      <c r="H2249" s="244" t="s">
        <v>429</v>
      </c>
      <c r="I2249" s="288">
        <v>1</v>
      </c>
      <c r="J2249" s="244" t="s">
        <v>910</v>
      </c>
      <c r="K2249" s="244">
        <v>3</v>
      </c>
      <c r="L2249" s="244">
        <v>2</v>
      </c>
      <c r="M2249" s="244" t="s">
        <v>89</v>
      </c>
      <c r="N2249" s="244">
        <f t="shared" si="44"/>
        <v>6</v>
      </c>
      <c r="R2249" s="301"/>
      <c r="S2249" s="301"/>
      <c r="T2249" s="301"/>
      <c r="U2249" s="301"/>
      <c r="V2249" s="301"/>
      <c r="W2249" s="301"/>
      <c r="X2249" s="301"/>
      <c r="Y2249" s="301"/>
      <c r="Z2249" s="301"/>
      <c r="AA2249" s="301"/>
      <c r="AB2249" s="301"/>
      <c r="AC2249" s="301"/>
      <c r="AD2249" s="301"/>
      <c r="AE2249" s="301"/>
      <c r="AF2249" s="301"/>
      <c r="AG2249" s="301"/>
      <c r="AH2249" s="301"/>
      <c r="AI2249" s="301"/>
    </row>
    <row r="2250" spans="1:35" ht="20.100000000000001" hidden="1" customHeight="1" x14ac:dyDescent="0.2">
      <c r="A2250" s="240">
        <v>1348</v>
      </c>
      <c r="B2250" s="309" t="s">
        <v>403</v>
      </c>
      <c r="C2250" s="310" t="s">
        <v>426</v>
      </c>
      <c r="D2250" s="310" t="s">
        <v>438</v>
      </c>
      <c r="E2250" s="309">
        <v>594704.70859944727</v>
      </c>
      <c r="F2250" s="310" t="s">
        <v>879</v>
      </c>
      <c r="G2250" s="244" t="s">
        <v>984</v>
      </c>
      <c r="H2250" s="244" t="s">
        <v>429</v>
      </c>
      <c r="I2250" s="288">
        <v>1</v>
      </c>
      <c r="J2250" s="244" t="s">
        <v>919</v>
      </c>
      <c r="K2250" s="244" t="s">
        <v>89</v>
      </c>
      <c r="L2250" s="244" t="s">
        <v>89</v>
      </c>
      <c r="M2250" s="244">
        <v>1</v>
      </c>
      <c r="N2250" s="244">
        <f t="shared" ref="N2250:N2313" si="45">IF(M2250="",K2250*L2250,IF(G2250="R-1",K2250*L2250,IF(LEFT(G2250,1)="R",PI()*((M2250^2)/4),K2250*L2250)))</f>
        <v>0.78539816339744828</v>
      </c>
      <c r="R2250" s="301"/>
      <c r="S2250" s="301"/>
      <c r="T2250" s="301"/>
      <c r="U2250" s="301"/>
      <c r="V2250" s="301"/>
      <c r="W2250" s="301"/>
      <c r="X2250" s="301"/>
      <c r="Y2250" s="301"/>
      <c r="Z2250" s="301"/>
      <c r="AA2250" s="301"/>
      <c r="AB2250" s="301"/>
      <c r="AC2250" s="301"/>
      <c r="AD2250" s="301"/>
      <c r="AE2250" s="301"/>
      <c r="AF2250" s="301"/>
      <c r="AG2250" s="301"/>
      <c r="AH2250" s="301"/>
      <c r="AI2250" s="301"/>
    </row>
    <row r="2251" spans="1:35" ht="20.100000000000001" hidden="1" customHeight="1" x14ac:dyDescent="0.2">
      <c r="A2251" s="240">
        <v>1349</v>
      </c>
      <c r="B2251" s="309" t="s">
        <v>403</v>
      </c>
      <c r="C2251" s="310" t="s">
        <v>426</v>
      </c>
      <c r="D2251" s="310" t="s">
        <v>438</v>
      </c>
      <c r="E2251" s="309">
        <v>594676.53035574977</v>
      </c>
      <c r="F2251" s="310" t="s">
        <v>894</v>
      </c>
      <c r="G2251" s="244" t="s">
        <v>925</v>
      </c>
      <c r="H2251" s="244" t="s">
        <v>429</v>
      </c>
      <c r="I2251" s="288">
        <v>1</v>
      </c>
      <c r="J2251" s="244" t="s">
        <v>919</v>
      </c>
      <c r="K2251" s="244">
        <v>0.5</v>
      </c>
      <c r="L2251" s="244">
        <v>0.6</v>
      </c>
      <c r="M2251" s="244" t="s">
        <v>89</v>
      </c>
      <c r="N2251" s="244">
        <f t="shared" si="45"/>
        <v>0.3</v>
      </c>
      <c r="R2251" s="301"/>
      <c r="S2251" s="301"/>
      <c r="T2251" s="301"/>
      <c r="U2251" s="301"/>
      <c r="V2251" s="301"/>
      <c r="W2251" s="301"/>
      <c r="X2251" s="301"/>
      <c r="Y2251" s="301"/>
      <c r="Z2251" s="301"/>
      <c r="AA2251" s="301"/>
      <c r="AB2251" s="301"/>
      <c r="AC2251" s="301"/>
      <c r="AD2251" s="301"/>
      <c r="AE2251" s="301"/>
      <c r="AF2251" s="301"/>
      <c r="AG2251" s="301"/>
      <c r="AH2251" s="301"/>
      <c r="AI2251" s="301"/>
    </row>
    <row r="2252" spans="1:35" ht="20.100000000000001" hidden="1" customHeight="1" x14ac:dyDescent="0.2">
      <c r="A2252" s="240">
        <v>1350</v>
      </c>
      <c r="B2252" s="309" t="s">
        <v>403</v>
      </c>
      <c r="C2252" s="310" t="s">
        <v>426</v>
      </c>
      <c r="D2252" s="310" t="s">
        <v>438</v>
      </c>
      <c r="E2252" s="309">
        <v>594646.90739696287</v>
      </c>
      <c r="F2252" s="310" t="s">
        <v>879</v>
      </c>
      <c r="G2252" s="244" t="s">
        <v>878</v>
      </c>
      <c r="H2252" s="244" t="s">
        <v>429</v>
      </c>
      <c r="I2252" s="288">
        <v>1</v>
      </c>
      <c r="J2252" s="244" t="s">
        <v>919</v>
      </c>
      <c r="K2252" s="244" t="s">
        <v>89</v>
      </c>
      <c r="L2252" s="244" t="s">
        <v>89</v>
      </c>
      <c r="M2252" s="244">
        <v>1</v>
      </c>
      <c r="N2252" s="244">
        <f t="shared" si="45"/>
        <v>0.78539816339744828</v>
      </c>
      <c r="R2252" s="301"/>
      <c r="S2252" s="301"/>
      <c r="T2252" s="301"/>
      <c r="U2252" s="301"/>
      <c r="V2252" s="301"/>
      <c r="W2252" s="301"/>
      <c r="X2252" s="301"/>
      <c r="Y2252" s="301"/>
      <c r="Z2252" s="301"/>
      <c r="AA2252" s="301"/>
      <c r="AB2252" s="301"/>
      <c r="AC2252" s="301"/>
      <c r="AD2252" s="301"/>
      <c r="AE2252" s="301"/>
      <c r="AF2252" s="301"/>
      <c r="AG2252" s="301"/>
      <c r="AH2252" s="301"/>
      <c r="AI2252" s="301"/>
    </row>
    <row r="2253" spans="1:35" ht="20.100000000000001" hidden="1" customHeight="1" x14ac:dyDescent="0.2">
      <c r="A2253" s="240">
        <v>1351</v>
      </c>
      <c r="B2253" s="309" t="s">
        <v>403</v>
      </c>
      <c r="C2253" s="310" t="s">
        <v>432</v>
      </c>
      <c r="D2253" s="310" t="s">
        <v>438</v>
      </c>
      <c r="E2253" s="309">
        <v>594626.32728400559</v>
      </c>
      <c r="F2253" s="310" t="s">
        <v>897</v>
      </c>
      <c r="G2253" s="244" t="s">
        <v>961</v>
      </c>
      <c r="H2253" s="244" t="s">
        <v>429</v>
      </c>
      <c r="I2253" s="288">
        <v>2</v>
      </c>
      <c r="J2253" s="244" t="s">
        <v>873</v>
      </c>
      <c r="K2253" s="244">
        <v>4</v>
      </c>
      <c r="L2253" s="244">
        <v>2.5</v>
      </c>
      <c r="M2253" s="244" t="s">
        <v>89</v>
      </c>
      <c r="N2253" s="244">
        <f t="shared" si="45"/>
        <v>10</v>
      </c>
      <c r="R2253" s="301"/>
      <c r="S2253" s="301"/>
      <c r="T2253" s="301"/>
      <c r="U2253" s="301"/>
      <c r="V2253" s="301"/>
      <c r="W2253" s="301"/>
      <c r="X2253" s="301"/>
      <c r="Y2253" s="301"/>
      <c r="Z2253" s="301"/>
      <c r="AA2253" s="301"/>
      <c r="AB2253" s="301"/>
      <c r="AC2253" s="301"/>
      <c r="AD2253" s="301"/>
      <c r="AE2253" s="301"/>
      <c r="AF2253" s="301"/>
      <c r="AG2253" s="301"/>
      <c r="AH2253" s="301"/>
      <c r="AI2253" s="301"/>
    </row>
    <row r="2254" spans="1:35" ht="20.100000000000001" hidden="1" customHeight="1" x14ac:dyDescent="0.2">
      <c r="A2254" s="240">
        <v>1352</v>
      </c>
      <c r="B2254" s="309" t="s">
        <v>403</v>
      </c>
      <c r="C2254" s="310" t="s">
        <v>432</v>
      </c>
      <c r="D2254" s="310" t="s">
        <v>438</v>
      </c>
      <c r="E2254" s="309">
        <v>594601.44413824659</v>
      </c>
      <c r="F2254" s="310" t="s">
        <v>879</v>
      </c>
      <c r="G2254" s="244" t="s">
        <v>876</v>
      </c>
      <c r="H2254" s="244" t="s">
        <v>429</v>
      </c>
      <c r="I2254" s="288">
        <v>1</v>
      </c>
      <c r="J2254" s="244" t="s">
        <v>919</v>
      </c>
      <c r="K2254" s="244">
        <v>1</v>
      </c>
      <c r="L2254" s="244">
        <v>1</v>
      </c>
      <c r="M2254" s="244">
        <v>0</v>
      </c>
      <c r="N2254" s="244">
        <f t="shared" si="45"/>
        <v>1</v>
      </c>
      <c r="R2254" s="301"/>
      <c r="S2254" s="301"/>
      <c r="T2254" s="301"/>
      <c r="U2254" s="301"/>
      <c r="V2254" s="301"/>
      <c r="W2254" s="301"/>
      <c r="X2254" s="301"/>
      <c r="Y2254" s="301"/>
      <c r="Z2254" s="301"/>
      <c r="AA2254" s="301"/>
      <c r="AB2254" s="301"/>
      <c r="AC2254" s="301"/>
      <c r="AD2254" s="301"/>
      <c r="AE2254" s="301"/>
      <c r="AF2254" s="301"/>
      <c r="AG2254" s="301"/>
      <c r="AH2254" s="301"/>
      <c r="AI2254" s="301"/>
    </row>
    <row r="2255" spans="1:35" ht="20.100000000000001" hidden="1" customHeight="1" x14ac:dyDescent="0.2">
      <c r="A2255" s="240">
        <v>1353</v>
      </c>
      <c r="B2255" s="309" t="s">
        <v>403</v>
      </c>
      <c r="C2255" s="310" t="s">
        <v>426</v>
      </c>
      <c r="D2255" s="310" t="s">
        <v>438</v>
      </c>
      <c r="E2255" s="309">
        <v>594581.29456627509</v>
      </c>
      <c r="F2255" s="310" t="s">
        <v>895</v>
      </c>
      <c r="G2255" s="244" t="s">
        <v>980</v>
      </c>
      <c r="H2255" s="244" t="s">
        <v>429</v>
      </c>
      <c r="I2255" s="288">
        <v>2</v>
      </c>
      <c r="J2255" s="244" t="s">
        <v>919</v>
      </c>
      <c r="K2255" s="244">
        <v>4</v>
      </c>
      <c r="L2255" s="244">
        <v>2</v>
      </c>
      <c r="M2255" s="244" t="s">
        <v>89</v>
      </c>
      <c r="N2255" s="244">
        <f t="shared" si="45"/>
        <v>8</v>
      </c>
      <c r="R2255" s="301"/>
      <c r="S2255" s="301"/>
      <c r="T2255" s="301"/>
      <c r="U2255" s="301"/>
      <c r="V2255" s="301"/>
      <c r="W2255" s="301"/>
      <c r="X2255" s="301"/>
      <c r="Y2255" s="301"/>
      <c r="Z2255" s="301"/>
      <c r="AA2255" s="301"/>
      <c r="AB2255" s="301"/>
      <c r="AC2255" s="301"/>
      <c r="AD2255" s="301"/>
      <c r="AE2255" s="301"/>
      <c r="AF2255" s="301"/>
      <c r="AG2255" s="301"/>
      <c r="AH2255" s="301"/>
      <c r="AI2255" s="301"/>
    </row>
    <row r="2256" spans="1:35" ht="20.100000000000001" hidden="1" customHeight="1" x14ac:dyDescent="0.2">
      <c r="A2256" s="240">
        <v>1354</v>
      </c>
      <c r="B2256" s="309" t="s">
        <v>403</v>
      </c>
      <c r="C2256" s="310" t="s">
        <v>432</v>
      </c>
      <c r="D2256" s="310" t="s">
        <v>438</v>
      </c>
      <c r="E2256" s="309">
        <v>594575.36383877078</v>
      </c>
      <c r="F2256" s="310" t="s">
        <v>879</v>
      </c>
      <c r="G2256" s="244" t="s">
        <v>876</v>
      </c>
      <c r="H2256" s="244" t="s">
        <v>429</v>
      </c>
      <c r="I2256" s="288">
        <v>1</v>
      </c>
      <c r="J2256" s="244" t="s">
        <v>919</v>
      </c>
      <c r="K2256" s="244">
        <v>1</v>
      </c>
      <c r="L2256" s="244">
        <v>1</v>
      </c>
      <c r="M2256" s="244">
        <v>0</v>
      </c>
      <c r="N2256" s="244">
        <f t="shared" si="45"/>
        <v>1</v>
      </c>
      <c r="R2256" s="301"/>
      <c r="S2256" s="301"/>
      <c r="T2256" s="301"/>
      <c r="U2256" s="301"/>
      <c r="V2256" s="301"/>
      <c r="W2256" s="301"/>
      <c r="X2256" s="301"/>
      <c r="Y2256" s="301"/>
      <c r="Z2256" s="301"/>
      <c r="AA2256" s="301"/>
      <c r="AB2256" s="301"/>
      <c r="AC2256" s="301"/>
      <c r="AD2256" s="301"/>
      <c r="AE2256" s="301"/>
      <c r="AF2256" s="301"/>
      <c r="AG2256" s="301"/>
      <c r="AH2256" s="301"/>
      <c r="AI2256" s="301"/>
    </row>
    <row r="2257" spans="1:35" ht="20.100000000000001" hidden="1" customHeight="1" x14ac:dyDescent="0.2">
      <c r="A2257" s="240">
        <v>1355</v>
      </c>
      <c r="B2257" s="309" t="s">
        <v>403</v>
      </c>
      <c r="C2257" s="310" t="s">
        <v>426</v>
      </c>
      <c r="D2257" s="310" t="s">
        <v>438</v>
      </c>
      <c r="E2257" s="309">
        <v>594562.62193064985</v>
      </c>
      <c r="F2257" s="310" t="s">
        <v>897</v>
      </c>
      <c r="G2257" s="244" t="s">
        <v>961</v>
      </c>
      <c r="H2257" s="244" t="s">
        <v>429</v>
      </c>
      <c r="I2257" s="288">
        <v>2</v>
      </c>
      <c r="J2257" s="244" t="s">
        <v>919</v>
      </c>
      <c r="K2257" s="244">
        <v>3</v>
      </c>
      <c r="L2257" s="244">
        <v>2</v>
      </c>
      <c r="M2257" s="244" t="s">
        <v>89</v>
      </c>
      <c r="N2257" s="244">
        <f t="shared" si="45"/>
        <v>6</v>
      </c>
      <c r="R2257" s="301"/>
      <c r="S2257" s="301"/>
      <c r="T2257" s="301"/>
      <c r="U2257" s="301"/>
      <c r="V2257" s="301"/>
      <c r="W2257" s="301"/>
      <c r="X2257" s="301"/>
      <c r="Y2257" s="301"/>
      <c r="Z2257" s="301"/>
      <c r="AA2257" s="301"/>
      <c r="AB2257" s="301"/>
      <c r="AC2257" s="301"/>
      <c r="AD2257" s="301"/>
      <c r="AE2257" s="301"/>
      <c r="AF2257" s="301"/>
      <c r="AG2257" s="301"/>
      <c r="AH2257" s="301"/>
      <c r="AI2257" s="301"/>
    </row>
    <row r="2258" spans="1:35" ht="20.100000000000001" hidden="1" customHeight="1" x14ac:dyDescent="0.2">
      <c r="A2258" s="240">
        <v>1356</v>
      </c>
      <c r="B2258" s="309" t="s">
        <v>403</v>
      </c>
      <c r="C2258" s="310" t="s">
        <v>426</v>
      </c>
      <c r="D2258" s="310" t="s">
        <v>438</v>
      </c>
      <c r="E2258" s="309">
        <v>594556.64683364588</v>
      </c>
      <c r="F2258" s="310" t="s">
        <v>889</v>
      </c>
      <c r="G2258" s="244" t="s">
        <v>921</v>
      </c>
      <c r="H2258" s="244" t="s">
        <v>429</v>
      </c>
      <c r="I2258" s="288">
        <v>1</v>
      </c>
      <c r="J2258" s="244" t="s">
        <v>873</v>
      </c>
      <c r="K2258" s="244">
        <v>0.3</v>
      </c>
      <c r="L2258" s="244">
        <v>0.9</v>
      </c>
      <c r="M2258" s="244" t="s">
        <v>89</v>
      </c>
      <c r="N2258" s="244">
        <f t="shared" si="45"/>
        <v>0.27</v>
      </c>
      <c r="R2258" s="301"/>
      <c r="S2258" s="301"/>
      <c r="T2258" s="301"/>
      <c r="U2258" s="301"/>
      <c r="V2258" s="301"/>
      <c r="W2258" s="301"/>
      <c r="X2258" s="301"/>
      <c r="Y2258" s="301"/>
      <c r="Z2258" s="301"/>
      <c r="AA2258" s="301"/>
      <c r="AB2258" s="301"/>
      <c r="AC2258" s="301"/>
      <c r="AD2258" s="301"/>
      <c r="AE2258" s="301"/>
      <c r="AF2258" s="301"/>
      <c r="AG2258" s="301"/>
      <c r="AH2258" s="301"/>
      <c r="AI2258" s="301"/>
    </row>
    <row r="2259" spans="1:35" ht="20.100000000000001" hidden="1" customHeight="1" x14ac:dyDescent="0.2">
      <c r="A2259" s="240">
        <v>1357</v>
      </c>
      <c r="B2259" s="309" t="s">
        <v>403</v>
      </c>
      <c r="C2259" s="310" t="s">
        <v>426</v>
      </c>
      <c r="D2259" s="310" t="s">
        <v>438</v>
      </c>
      <c r="E2259" s="309">
        <v>594535.42697486398</v>
      </c>
      <c r="F2259" s="242" t="s">
        <v>886</v>
      </c>
      <c r="G2259" s="244" t="s">
        <v>985</v>
      </c>
      <c r="H2259" s="244" t="s">
        <v>429</v>
      </c>
      <c r="I2259" s="288">
        <v>3</v>
      </c>
      <c r="J2259" s="244" t="s">
        <v>919</v>
      </c>
      <c r="K2259" s="244">
        <v>4</v>
      </c>
      <c r="L2259" s="244">
        <v>3.5</v>
      </c>
      <c r="M2259" s="244" t="s">
        <v>89</v>
      </c>
      <c r="N2259" s="244">
        <f t="shared" si="45"/>
        <v>14</v>
      </c>
      <c r="R2259" s="301"/>
      <c r="S2259" s="301"/>
      <c r="T2259" s="301"/>
      <c r="U2259" s="301"/>
      <c r="V2259" s="301"/>
      <c r="W2259" s="301"/>
      <c r="X2259" s="301"/>
      <c r="Y2259" s="301"/>
      <c r="Z2259" s="301"/>
      <c r="AA2259" s="301"/>
      <c r="AB2259" s="301"/>
      <c r="AC2259" s="301"/>
      <c r="AD2259" s="301"/>
      <c r="AE2259" s="301"/>
      <c r="AF2259" s="301"/>
      <c r="AG2259" s="301"/>
      <c r="AH2259" s="301"/>
      <c r="AI2259" s="301"/>
    </row>
    <row r="2260" spans="1:35" ht="20.100000000000001" hidden="1" customHeight="1" x14ac:dyDescent="0.2">
      <c r="A2260" s="240">
        <v>1358</v>
      </c>
      <c r="B2260" s="309" t="s">
        <v>403</v>
      </c>
      <c r="C2260" s="310" t="s">
        <v>426</v>
      </c>
      <c r="D2260" s="310" t="s">
        <v>438</v>
      </c>
      <c r="E2260" s="309">
        <v>594479.17416620988</v>
      </c>
      <c r="F2260" s="310" t="s">
        <v>871</v>
      </c>
      <c r="G2260" s="244" t="s">
        <v>947</v>
      </c>
      <c r="H2260" s="244" t="s">
        <v>429</v>
      </c>
      <c r="I2260" s="288">
        <v>1</v>
      </c>
      <c r="J2260" s="244" t="s">
        <v>919</v>
      </c>
      <c r="K2260" s="244">
        <v>1</v>
      </c>
      <c r="L2260" s="244">
        <v>1</v>
      </c>
      <c r="M2260" s="244" t="s">
        <v>89</v>
      </c>
      <c r="N2260" s="244">
        <f t="shared" si="45"/>
        <v>1</v>
      </c>
      <c r="R2260" s="301"/>
      <c r="S2260" s="301"/>
      <c r="T2260" s="301"/>
      <c r="U2260" s="301"/>
      <c r="V2260" s="301"/>
      <c r="W2260" s="301"/>
      <c r="X2260" s="301"/>
      <c r="Y2260" s="301"/>
      <c r="Z2260" s="301"/>
      <c r="AA2260" s="301"/>
      <c r="AB2260" s="301"/>
      <c r="AC2260" s="301"/>
      <c r="AD2260" s="301"/>
      <c r="AE2260" s="301"/>
      <c r="AF2260" s="301"/>
      <c r="AG2260" s="301"/>
      <c r="AH2260" s="301"/>
      <c r="AI2260" s="301"/>
    </row>
    <row r="2261" spans="1:35" ht="20.100000000000001" hidden="1" customHeight="1" x14ac:dyDescent="0.2">
      <c r="A2261" s="240">
        <v>1359</v>
      </c>
      <c r="B2261" s="309" t="s">
        <v>403</v>
      </c>
      <c r="C2261" s="310" t="s">
        <v>426</v>
      </c>
      <c r="D2261" s="310" t="s">
        <v>438</v>
      </c>
      <c r="E2261" s="309">
        <v>594460.6971824934</v>
      </c>
      <c r="F2261" s="310" t="s">
        <v>879</v>
      </c>
      <c r="G2261" s="244" t="s">
        <v>983</v>
      </c>
      <c r="H2261" s="244" t="s">
        <v>429</v>
      </c>
      <c r="I2261" s="288">
        <v>1</v>
      </c>
      <c r="J2261" s="244" t="s">
        <v>919</v>
      </c>
      <c r="K2261" s="244" t="s">
        <v>89</v>
      </c>
      <c r="L2261" s="244" t="s">
        <v>89</v>
      </c>
      <c r="M2261" s="244">
        <v>1</v>
      </c>
      <c r="N2261" s="244">
        <f t="shared" si="45"/>
        <v>0.78539816339744828</v>
      </c>
      <c r="R2261" s="301"/>
      <c r="S2261" s="301"/>
      <c r="T2261" s="301"/>
      <c r="U2261" s="301"/>
      <c r="V2261" s="301"/>
      <c r="W2261" s="301"/>
      <c r="X2261" s="301"/>
      <c r="Y2261" s="301"/>
      <c r="Z2261" s="301"/>
      <c r="AA2261" s="301"/>
      <c r="AB2261" s="301"/>
      <c r="AC2261" s="301"/>
      <c r="AD2261" s="301"/>
      <c r="AE2261" s="301"/>
      <c r="AF2261" s="301"/>
      <c r="AG2261" s="301"/>
      <c r="AH2261" s="301"/>
      <c r="AI2261" s="301"/>
    </row>
    <row r="2262" spans="1:35" ht="20.100000000000001" hidden="1" customHeight="1" x14ac:dyDescent="0.2">
      <c r="A2262" s="240">
        <v>1360</v>
      </c>
      <c r="B2262" s="309" t="s">
        <v>403</v>
      </c>
      <c r="C2262" s="310" t="s">
        <v>426</v>
      </c>
      <c r="D2262" s="310" t="s">
        <v>438</v>
      </c>
      <c r="E2262" s="309">
        <v>593552.92047320935</v>
      </c>
      <c r="F2262" s="310" t="s">
        <v>888</v>
      </c>
      <c r="G2262" s="244" t="s">
        <v>926</v>
      </c>
      <c r="H2262" s="244" t="s">
        <v>429</v>
      </c>
      <c r="I2262" s="288">
        <v>1</v>
      </c>
      <c r="J2262" s="244" t="s">
        <v>919</v>
      </c>
      <c r="K2262" s="244">
        <v>0.5</v>
      </c>
      <c r="L2262" s="244">
        <v>0.9</v>
      </c>
      <c r="M2262" s="244" t="s">
        <v>89</v>
      </c>
      <c r="N2262" s="244">
        <f t="shared" si="45"/>
        <v>0.45</v>
      </c>
      <c r="R2262" s="301"/>
      <c r="S2262" s="301"/>
      <c r="T2262" s="301"/>
      <c r="U2262" s="301"/>
      <c r="V2262" s="301"/>
      <c r="W2262" s="301"/>
      <c r="X2262" s="301"/>
      <c r="Y2262" s="301"/>
      <c r="Z2262" s="301"/>
      <c r="AA2262" s="301"/>
      <c r="AB2262" s="301"/>
      <c r="AC2262" s="301"/>
      <c r="AD2262" s="301"/>
      <c r="AE2262" s="301"/>
      <c r="AF2262" s="301"/>
      <c r="AG2262" s="301"/>
      <c r="AH2262" s="301"/>
      <c r="AI2262" s="301"/>
    </row>
    <row r="2263" spans="1:35" ht="20.100000000000001" hidden="1" customHeight="1" x14ac:dyDescent="0.2">
      <c r="A2263" s="240">
        <v>1361</v>
      </c>
      <c r="B2263" s="309" t="s">
        <v>403</v>
      </c>
      <c r="C2263" s="310" t="s">
        <v>426</v>
      </c>
      <c r="D2263" s="310" t="s">
        <v>438</v>
      </c>
      <c r="E2263" s="309">
        <v>593511.09414499579</v>
      </c>
      <c r="F2263" s="242" t="s">
        <v>886</v>
      </c>
      <c r="G2263" s="244" t="s">
        <v>981</v>
      </c>
      <c r="H2263" s="244" t="s">
        <v>870</v>
      </c>
      <c r="I2263" s="288">
        <v>1</v>
      </c>
      <c r="J2263" s="244" t="s">
        <v>919</v>
      </c>
      <c r="K2263" s="244">
        <v>1.2</v>
      </c>
      <c r="L2263" s="244">
        <v>3</v>
      </c>
      <c r="M2263" s="244" t="s">
        <v>89</v>
      </c>
      <c r="N2263" s="244">
        <f t="shared" si="45"/>
        <v>3.5999999999999996</v>
      </c>
      <c r="R2263" s="301"/>
      <c r="S2263" s="301"/>
      <c r="T2263" s="301"/>
      <c r="U2263" s="301"/>
      <c r="V2263" s="301"/>
      <c r="W2263" s="301"/>
      <c r="X2263" s="301"/>
      <c r="Y2263" s="301"/>
      <c r="Z2263" s="301"/>
      <c r="AA2263" s="301"/>
      <c r="AB2263" s="301"/>
      <c r="AC2263" s="301"/>
      <c r="AD2263" s="301"/>
      <c r="AE2263" s="301"/>
      <c r="AF2263" s="301"/>
      <c r="AG2263" s="301"/>
      <c r="AH2263" s="301"/>
      <c r="AI2263" s="301"/>
    </row>
    <row r="2264" spans="1:35" ht="20.100000000000001" hidden="1" customHeight="1" x14ac:dyDescent="0.2">
      <c r="A2264" s="240">
        <v>1362</v>
      </c>
      <c r="B2264" s="309" t="s">
        <v>403</v>
      </c>
      <c r="C2264" s="310" t="s">
        <v>426</v>
      </c>
      <c r="D2264" s="310" t="s">
        <v>438</v>
      </c>
      <c r="E2264" s="309">
        <v>593349.3639681054</v>
      </c>
      <c r="F2264" s="310" t="s">
        <v>879</v>
      </c>
      <c r="G2264" s="244" t="s">
        <v>913</v>
      </c>
      <c r="H2264" s="244" t="s">
        <v>429</v>
      </c>
      <c r="I2264" s="288">
        <v>1</v>
      </c>
      <c r="J2264" s="244" t="s">
        <v>919</v>
      </c>
      <c r="K2264" s="244" t="s">
        <v>89</v>
      </c>
      <c r="L2264" s="244" t="s">
        <v>89</v>
      </c>
      <c r="M2264" s="244">
        <v>1</v>
      </c>
      <c r="N2264" s="244">
        <f t="shared" si="45"/>
        <v>0.78539816339744828</v>
      </c>
      <c r="R2264" s="301"/>
      <c r="S2264" s="301"/>
      <c r="T2264" s="301"/>
      <c r="U2264" s="301"/>
      <c r="V2264" s="301"/>
      <c r="W2264" s="301"/>
      <c r="X2264" s="301"/>
      <c r="Y2264" s="301"/>
      <c r="Z2264" s="301"/>
      <c r="AA2264" s="301"/>
      <c r="AB2264" s="301"/>
      <c r="AC2264" s="301"/>
      <c r="AD2264" s="301"/>
      <c r="AE2264" s="301"/>
      <c r="AF2264" s="301"/>
      <c r="AG2264" s="301"/>
      <c r="AH2264" s="301"/>
      <c r="AI2264" s="301"/>
    </row>
    <row r="2265" spans="1:35" ht="20.100000000000001" hidden="1" customHeight="1" x14ac:dyDescent="0.2">
      <c r="A2265" s="240">
        <v>1363</v>
      </c>
      <c r="B2265" s="309" t="s">
        <v>403</v>
      </c>
      <c r="C2265" s="310" t="s">
        <v>426</v>
      </c>
      <c r="D2265" s="310" t="s">
        <v>438</v>
      </c>
      <c r="E2265" s="309">
        <v>593289.68285140232</v>
      </c>
      <c r="F2265" s="310" t="s">
        <v>883</v>
      </c>
      <c r="G2265" s="244" t="s">
        <v>901</v>
      </c>
      <c r="H2265" s="244" t="s">
        <v>870</v>
      </c>
      <c r="I2265" s="288">
        <v>2</v>
      </c>
      <c r="J2265" s="244" t="s">
        <v>919</v>
      </c>
      <c r="K2265" s="244">
        <v>2</v>
      </c>
      <c r="L2265" s="244">
        <v>1</v>
      </c>
      <c r="M2265" s="244" t="s">
        <v>89</v>
      </c>
      <c r="N2265" s="244">
        <f t="shared" si="45"/>
        <v>2</v>
      </c>
      <c r="R2265" s="301"/>
      <c r="S2265" s="301"/>
      <c r="T2265" s="301"/>
      <c r="U2265" s="301"/>
      <c r="V2265" s="301"/>
      <c r="W2265" s="301"/>
      <c r="X2265" s="301"/>
      <c r="Y2265" s="301"/>
      <c r="Z2265" s="301"/>
      <c r="AA2265" s="301"/>
      <c r="AB2265" s="301"/>
      <c r="AC2265" s="301"/>
      <c r="AD2265" s="301"/>
      <c r="AE2265" s="301"/>
      <c r="AF2265" s="301"/>
      <c r="AG2265" s="301"/>
      <c r="AH2265" s="301"/>
      <c r="AI2265" s="301"/>
    </row>
    <row r="2266" spans="1:35" ht="20.100000000000001" hidden="1" customHeight="1" x14ac:dyDescent="0.2">
      <c r="A2266" s="240">
        <v>1364</v>
      </c>
      <c r="B2266" s="309" t="s">
        <v>403</v>
      </c>
      <c r="C2266" s="310" t="s">
        <v>426</v>
      </c>
      <c r="D2266" s="310" t="s">
        <v>438</v>
      </c>
      <c r="E2266" s="309">
        <v>593251.60405802215</v>
      </c>
      <c r="F2266" s="310" t="s">
        <v>871</v>
      </c>
      <c r="G2266" s="244" t="s">
        <v>928</v>
      </c>
      <c r="H2266" s="244" t="s">
        <v>429</v>
      </c>
      <c r="I2266" s="288">
        <v>1</v>
      </c>
      <c r="J2266" s="244" t="s">
        <v>919</v>
      </c>
      <c r="K2266" s="244">
        <v>1</v>
      </c>
      <c r="L2266" s="244">
        <v>1</v>
      </c>
      <c r="M2266" s="244" t="s">
        <v>89</v>
      </c>
      <c r="N2266" s="244">
        <f t="shared" si="45"/>
        <v>1</v>
      </c>
      <c r="R2266" s="301"/>
      <c r="S2266" s="301"/>
      <c r="T2266" s="301"/>
      <c r="U2266" s="301"/>
      <c r="V2266" s="301"/>
      <c r="W2266" s="301"/>
      <c r="X2266" s="301"/>
      <c r="Y2266" s="301"/>
      <c r="Z2266" s="301"/>
      <c r="AA2266" s="301"/>
      <c r="AB2266" s="301"/>
      <c r="AC2266" s="301"/>
      <c r="AD2266" s="301"/>
      <c r="AE2266" s="301"/>
      <c r="AF2266" s="301"/>
      <c r="AG2266" s="301"/>
      <c r="AH2266" s="301"/>
      <c r="AI2266" s="301"/>
    </row>
    <row r="2267" spans="1:35" ht="20.100000000000001" hidden="1" customHeight="1" x14ac:dyDescent="0.2">
      <c r="A2267" s="240">
        <v>1365</v>
      </c>
      <c r="B2267" s="309" t="s">
        <v>403</v>
      </c>
      <c r="C2267" s="310" t="s">
        <v>426</v>
      </c>
      <c r="D2267" s="310" t="s">
        <v>438</v>
      </c>
      <c r="E2267" s="309">
        <v>593139.43066062347</v>
      </c>
      <c r="F2267" s="310" t="s">
        <v>879</v>
      </c>
      <c r="G2267" s="244" t="s">
        <v>917</v>
      </c>
      <c r="H2267" s="244" t="s">
        <v>429</v>
      </c>
      <c r="I2267" s="288">
        <v>1</v>
      </c>
      <c r="J2267" s="244" t="s">
        <v>919</v>
      </c>
      <c r="K2267" s="244" t="s">
        <v>89</v>
      </c>
      <c r="L2267" s="244" t="s">
        <v>89</v>
      </c>
      <c r="M2267" s="244">
        <v>1</v>
      </c>
      <c r="N2267" s="244">
        <f t="shared" si="45"/>
        <v>0.78539816339744828</v>
      </c>
      <c r="R2267" s="301"/>
      <c r="S2267" s="301"/>
      <c r="T2267" s="301"/>
      <c r="U2267" s="301"/>
      <c r="V2267" s="301"/>
      <c r="W2267" s="301"/>
      <c r="X2267" s="301"/>
      <c r="Y2267" s="301"/>
      <c r="Z2267" s="301"/>
      <c r="AA2267" s="301"/>
      <c r="AB2267" s="301"/>
      <c r="AC2267" s="301"/>
      <c r="AD2267" s="301"/>
      <c r="AE2267" s="301"/>
      <c r="AF2267" s="301"/>
      <c r="AG2267" s="301"/>
      <c r="AH2267" s="301"/>
      <c r="AI2267" s="301"/>
    </row>
    <row r="2268" spans="1:35" ht="20.100000000000001" hidden="1" customHeight="1" x14ac:dyDescent="0.2">
      <c r="A2268" s="240">
        <v>1366</v>
      </c>
      <c r="B2268" s="309" t="s">
        <v>403</v>
      </c>
      <c r="C2268" s="310" t="s">
        <v>426</v>
      </c>
      <c r="D2268" s="310" t="s">
        <v>438</v>
      </c>
      <c r="E2268" s="309">
        <v>592829.56432217604</v>
      </c>
      <c r="F2268" s="310" t="s">
        <v>871</v>
      </c>
      <c r="G2268" s="244" t="s">
        <v>932</v>
      </c>
      <c r="H2268" s="244" t="s">
        <v>429</v>
      </c>
      <c r="I2268" s="288">
        <v>1</v>
      </c>
      <c r="J2268" s="244" t="s">
        <v>919</v>
      </c>
      <c r="K2268" s="244">
        <v>1</v>
      </c>
      <c r="L2268" s="244">
        <v>1</v>
      </c>
      <c r="M2268" s="244" t="s">
        <v>89</v>
      </c>
      <c r="N2268" s="244">
        <f t="shared" si="45"/>
        <v>1</v>
      </c>
      <c r="R2268" s="301"/>
      <c r="S2268" s="301"/>
      <c r="T2268" s="301"/>
      <c r="U2268" s="301"/>
      <c r="V2268" s="301"/>
      <c r="W2268" s="301"/>
      <c r="X2268" s="301"/>
      <c r="Y2268" s="301"/>
      <c r="Z2268" s="301"/>
      <c r="AA2268" s="301"/>
      <c r="AB2268" s="301"/>
      <c r="AC2268" s="301"/>
      <c r="AD2268" s="301"/>
      <c r="AE2268" s="301"/>
      <c r="AF2268" s="301"/>
      <c r="AG2268" s="301"/>
      <c r="AH2268" s="301"/>
      <c r="AI2268" s="301"/>
    </row>
    <row r="2269" spans="1:35" ht="20.100000000000001" hidden="1" customHeight="1" x14ac:dyDescent="0.2">
      <c r="A2269" s="240">
        <v>1367</v>
      </c>
      <c r="B2269" s="309" t="s">
        <v>403</v>
      </c>
      <c r="C2269" s="310" t="s">
        <v>426</v>
      </c>
      <c r="D2269" s="310" t="s">
        <v>438</v>
      </c>
      <c r="E2269" s="309">
        <v>592507.82797357964</v>
      </c>
      <c r="F2269" s="310" t="s">
        <v>879</v>
      </c>
      <c r="G2269" s="244" t="s">
        <v>913</v>
      </c>
      <c r="H2269" s="244" t="s">
        <v>429</v>
      </c>
      <c r="I2269" s="288">
        <v>1</v>
      </c>
      <c r="J2269" s="244" t="s">
        <v>919</v>
      </c>
      <c r="K2269" s="244" t="s">
        <v>89</v>
      </c>
      <c r="L2269" s="244" t="s">
        <v>89</v>
      </c>
      <c r="M2269" s="244">
        <v>1</v>
      </c>
      <c r="N2269" s="244">
        <f t="shared" si="45"/>
        <v>0.78539816339744828</v>
      </c>
      <c r="R2269" s="301"/>
      <c r="S2269" s="301"/>
      <c r="T2269" s="301"/>
      <c r="U2269" s="301"/>
      <c r="V2269" s="301"/>
      <c r="W2269" s="301"/>
      <c r="X2269" s="301"/>
      <c r="Y2269" s="301"/>
      <c r="Z2269" s="301"/>
      <c r="AA2269" s="301"/>
      <c r="AB2269" s="301"/>
      <c r="AC2269" s="301"/>
      <c r="AD2269" s="301"/>
      <c r="AE2269" s="301"/>
      <c r="AF2269" s="301"/>
      <c r="AG2269" s="301"/>
      <c r="AH2269" s="301"/>
      <c r="AI2269" s="301"/>
    </row>
    <row r="2270" spans="1:35" ht="20.100000000000001" hidden="1" customHeight="1" x14ac:dyDescent="0.2">
      <c r="A2270" s="240">
        <v>1368</v>
      </c>
      <c r="B2270" s="309" t="s">
        <v>403</v>
      </c>
      <c r="C2270" s="310" t="s">
        <v>426</v>
      </c>
      <c r="D2270" s="310" t="s">
        <v>438</v>
      </c>
      <c r="E2270" s="309">
        <v>592209.59582476376</v>
      </c>
      <c r="F2270" s="310" t="s">
        <v>871</v>
      </c>
      <c r="G2270" s="244" t="s">
        <v>924</v>
      </c>
      <c r="H2270" s="244" t="s">
        <v>429</v>
      </c>
      <c r="I2270" s="288">
        <v>1</v>
      </c>
      <c r="J2270" s="244" t="s">
        <v>919</v>
      </c>
      <c r="K2270" s="244">
        <v>1</v>
      </c>
      <c r="L2270" s="244">
        <v>1</v>
      </c>
      <c r="M2270" s="244" t="s">
        <v>89</v>
      </c>
      <c r="N2270" s="244">
        <f t="shared" si="45"/>
        <v>1</v>
      </c>
      <c r="R2270" s="301"/>
      <c r="S2270" s="301"/>
      <c r="T2270" s="301"/>
      <c r="U2270" s="301"/>
      <c r="V2270" s="301"/>
      <c r="W2270" s="301"/>
      <c r="X2270" s="301"/>
      <c r="Y2270" s="301"/>
      <c r="Z2270" s="301"/>
      <c r="AA2270" s="301"/>
      <c r="AB2270" s="301"/>
      <c r="AC2270" s="301"/>
      <c r="AD2270" s="301"/>
      <c r="AE2270" s="301"/>
      <c r="AF2270" s="301"/>
      <c r="AG2270" s="301"/>
      <c r="AH2270" s="301"/>
      <c r="AI2270" s="301"/>
    </row>
    <row r="2271" spans="1:35" ht="20.100000000000001" hidden="1" customHeight="1" x14ac:dyDescent="0.2">
      <c r="A2271" s="240">
        <v>1369</v>
      </c>
      <c r="B2271" s="309" t="s">
        <v>403</v>
      </c>
      <c r="C2271" s="310" t="s">
        <v>426</v>
      </c>
      <c r="D2271" s="310" t="s">
        <v>438</v>
      </c>
      <c r="E2271" s="309">
        <v>592168.21808866551</v>
      </c>
      <c r="F2271" s="310" t="s">
        <v>879</v>
      </c>
      <c r="G2271" s="244" t="s">
        <v>984</v>
      </c>
      <c r="H2271" s="244" t="s">
        <v>429</v>
      </c>
      <c r="I2271" s="288">
        <v>1</v>
      </c>
      <c r="J2271" s="244" t="s">
        <v>919</v>
      </c>
      <c r="K2271" s="244" t="s">
        <v>89</v>
      </c>
      <c r="L2271" s="244" t="s">
        <v>89</v>
      </c>
      <c r="M2271" s="244">
        <v>1</v>
      </c>
      <c r="N2271" s="244">
        <f t="shared" si="45"/>
        <v>0.78539816339744828</v>
      </c>
      <c r="R2271" s="301"/>
      <c r="S2271" s="301"/>
      <c r="T2271" s="301"/>
      <c r="U2271" s="301"/>
      <c r="V2271" s="301"/>
      <c r="W2271" s="301"/>
      <c r="X2271" s="301"/>
      <c r="Y2271" s="301"/>
      <c r="Z2271" s="301"/>
      <c r="AA2271" s="301"/>
      <c r="AB2271" s="301"/>
      <c r="AC2271" s="301"/>
      <c r="AD2271" s="301"/>
      <c r="AE2271" s="301"/>
      <c r="AF2271" s="301"/>
      <c r="AG2271" s="301"/>
      <c r="AH2271" s="301"/>
      <c r="AI2271" s="301"/>
    </row>
    <row r="2272" spans="1:35" ht="20.100000000000001" hidden="1" customHeight="1" x14ac:dyDescent="0.2">
      <c r="A2272" s="240">
        <v>1370</v>
      </c>
      <c r="B2272" s="309" t="s">
        <v>403</v>
      </c>
      <c r="C2272" s="310" t="s">
        <v>426</v>
      </c>
      <c r="D2272" s="310" t="s">
        <v>438</v>
      </c>
      <c r="E2272" s="309">
        <v>591851.31859791151</v>
      </c>
      <c r="F2272" s="310" t="s">
        <v>888</v>
      </c>
      <c r="G2272" s="244" t="s">
        <v>926</v>
      </c>
      <c r="H2272" s="244" t="s">
        <v>429</v>
      </c>
      <c r="I2272" s="288">
        <v>1</v>
      </c>
      <c r="J2272" s="244" t="s">
        <v>919</v>
      </c>
      <c r="K2272" s="244">
        <v>0.5</v>
      </c>
      <c r="L2272" s="244">
        <v>0.9</v>
      </c>
      <c r="M2272" s="244" t="s">
        <v>89</v>
      </c>
      <c r="N2272" s="244">
        <f t="shared" si="45"/>
        <v>0.45</v>
      </c>
      <c r="R2272" s="301"/>
      <c r="S2272" s="301"/>
      <c r="T2272" s="301"/>
      <c r="U2272" s="301"/>
      <c r="V2272" s="301"/>
      <c r="W2272" s="301"/>
      <c r="X2272" s="301"/>
      <c r="Y2272" s="301"/>
      <c r="Z2272" s="301"/>
      <c r="AA2272" s="301"/>
      <c r="AB2272" s="301"/>
      <c r="AC2272" s="301"/>
      <c r="AD2272" s="301"/>
      <c r="AE2272" s="301"/>
      <c r="AF2272" s="301"/>
      <c r="AG2272" s="301"/>
      <c r="AH2272" s="301"/>
      <c r="AI2272" s="301"/>
    </row>
    <row r="2273" spans="1:35" ht="20.100000000000001" hidden="1" customHeight="1" x14ac:dyDescent="0.2">
      <c r="A2273" s="240">
        <v>1371</v>
      </c>
      <c r="B2273" s="309" t="s">
        <v>403</v>
      </c>
      <c r="C2273" s="310" t="s">
        <v>426</v>
      </c>
      <c r="D2273" s="310" t="s">
        <v>438</v>
      </c>
      <c r="E2273" s="309">
        <v>591821.22454378207</v>
      </c>
      <c r="F2273" s="310" t="s">
        <v>879</v>
      </c>
      <c r="G2273" s="244" t="s">
        <v>913</v>
      </c>
      <c r="H2273" s="244" t="s">
        <v>429</v>
      </c>
      <c r="I2273" s="288">
        <v>1</v>
      </c>
      <c r="J2273" s="244" t="s">
        <v>919</v>
      </c>
      <c r="K2273" s="244" t="s">
        <v>89</v>
      </c>
      <c r="L2273" s="244" t="s">
        <v>89</v>
      </c>
      <c r="M2273" s="244">
        <v>1</v>
      </c>
      <c r="N2273" s="244">
        <f t="shared" si="45"/>
        <v>0.78539816339744828</v>
      </c>
      <c r="R2273" s="301"/>
      <c r="S2273" s="301"/>
      <c r="T2273" s="301"/>
      <c r="U2273" s="301"/>
      <c r="V2273" s="301"/>
      <c r="W2273" s="301"/>
      <c r="X2273" s="301"/>
      <c r="Y2273" s="301"/>
      <c r="Z2273" s="301"/>
      <c r="AA2273" s="301"/>
      <c r="AB2273" s="301"/>
      <c r="AC2273" s="301"/>
      <c r="AD2273" s="301"/>
      <c r="AE2273" s="301"/>
      <c r="AF2273" s="301"/>
      <c r="AG2273" s="301"/>
      <c r="AH2273" s="301"/>
      <c r="AI2273" s="301"/>
    </row>
    <row r="2274" spans="1:35" ht="20.100000000000001" hidden="1" customHeight="1" x14ac:dyDescent="0.2">
      <c r="A2274" s="240">
        <v>1372</v>
      </c>
      <c r="B2274" s="309" t="s">
        <v>403</v>
      </c>
      <c r="C2274" s="310" t="s">
        <v>426</v>
      </c>
      <c r="D2274" s="310" t="s">
        <v>438</v>
      </c>
      <c r="E2274" s="309">
        <v>591707.2592328327</v>
      </c>
      <c r="F2274" s="310" t="s">
        <v>871</v>
      </c>
      <c r="G2274" s="244" t="s">
        <v>934</v>
      </c>
      <c r="H2274" s="244" t="s">
        <v>429</v>
      </c>
      <c r="I2274" s="288">
        <v>1</v>
      </c>
      <c r="J2274" s="244" t="s">
        <v>919</v>
      </c>
      <c r="K2274" s="244">
        <v>1</v>
      </c>
      <c r="L2274" s="244">
        <v>1</v>
      </c>
      <c r="M2274" s="244" t="s">
        <v>89</v>
      </c>
      <c r="N2274" s="244">
        <f t="shared" si="45"/>
        <v>1</v>
      </c>
      <c r="R2274" s="301"/>
      <c r="S2274" s="301"/>
      <c r="T2274" s="301"/>
      <c r="U2274" s="301"/>
      <c r="V2274" s="301"/>
      <c r="W2274" s="301"/>
      <c r="X2274" s="301"/>
      <c r="Y2274" s="301"/>
      <c r="Z2274" s="301"/>
      <c r="AA2274" s="301"/>
      <c r="AB2274" s="301"/>
      <c r="AC2274" s="301"/>
      <c r="AD2274" s="301"/>
      <c r="AE2274" s="301"/>
      <c r="AF2274" s="301"/>
      <c r="AG2274" s="301"/>
      <c r="AH2274" s="301"/>
      <c r="AI2274" s="301"/>
    </row>
    <row r="2275" spans="1:35" ht="20.100000000000001" hidden="1" customHeight="1" x14ac:dyDescent="0.2">
      <c r="A2275" s="240">
        <v>1373</v>
      </c>
      <c r="B2275" s="309" t="s">
        <v>403</v>
      </c>
      <c r="C2275" s="310" t="s">
        <v>426</v>
      </c>
      <c r="D2275" s="310" t="s">
        <v>438</v>
      </c>
      <c r="E2275" s="309">
        <v>591537.14794499066</v>
      </c>
      <c r="F2275" s="310" t="s">
        <v>871</v>
      </c>
      <c r="G2275" s="244" t="s">
        <v>932</v>
      </c>
      <c r="H2275" s="244" t="s">
        <v>429</v>
      </c>
      <c r="I2275" s="288">
        <v>1</v>
      </c>
      <c r="J2275" s="244" t="s">
        <v>919</v>
      </c>
      <c r="K2275" s="244">
        <v>1</v>
      </c>
      <c r="L2275" s="244">
        <v>1</v>
      </c>
      <c r="M2275" s="244" t="s">
        <v>89</v>
      </c>
      <c r="N2275" s="244">
        <f t="shared" si="45"/>
        <v>1</v>
      </c>
      <c r="R2275" s="301"/>
      <c r="S2275" s="301"/>
      <c r="T2275" s="301"/>
      <c r="U2275" s="301"/>
      <c r="V2275" s="301"/>
      <c r="W2275" s="301"/>
      <c r="X2275" s="301"/>
      <c r="Y2275" s="301"/>
      <c r="Z2275" s="301"/>
      <c r="AA2275" s="301"/>
      <c r="AB2275" s="301"/>
      <c r="AC2275" s="301"/>
      <c r="AD2275" s="301"/>
      <c r="AE2275" s="301"/>
      <c r="AF2275" s="301"/>
      <c r="AG2275" s="301"/>
      <c r="AH2275" s="301"/>
      <c r="AI2275" s="301"/>
    </row>
    <row r="2276" spans="1:35" ht="20.100000000000001" hidden="1" customHeight="1" x14ac:dyDescent="0.2">
      <c r="A2276" s="240">
        <v>1374</v>
      </c>
      <c r="B2276" s="309" t="s">
        <v>403</v>
      </c>
      <c r="C2276" s="310" t="s">
        <v>426</v>
      </c>
      <c r="D2276" s="310" t="s">
        <v>438</v>
      </c>
      <c r="E2276" s="309">
        <v>590559.18644651503</v>
      </c>
      <c r="F2276" s="310" t="s">
        <v>888</v>
      </c>
      <c r="G2276" s="244" t="s">
        <v>926</v>
      </c>
      <c r="H2276" s="244" t="s">
        <v>429</v>
      </c>
      <c r="I2276" s="288">
        <v>1</v>
      </c>
      <c r="J2276" s="244" t="s">
        <v>873</v>
      </c>
      <c r="K2276" s="244">
        <v>0.5</v>
      </c>
      <c r="L2276" s="244">
        <v>0.6</v>
      </c>
      <c r="M2276" s="244" t="s">
        <v>89</v>
      </c>
      <c r="N2276" s="244">
        <f t="shared" si="45"/>
        <v>0.3</v>
      </c>
      <c r="R2276" s="301"/>
      <c r="S2276" s="301"/>
      <c r="T2276" s="301"/>
      <c r="U2276" s="301"/>
      <c r="V2276" s="301"/>
      <c r="W2276" s="301"/>
      <c r="X2276" s="301"/>
      <c r="Y2276" s="301"/>
      <c r="Z2276" s="301"/>
      <c r="AA2276" s="301"/>
      <c r="AB2276" s="301"/>
      <c r="AC2276" s="301"/>
      <c r="AD2276" s="301"/>
      <c r="AE2276" s="301"/>
      <c r="AF2276" s="301"/>
      <c r="AG2276" s="301"/>
      <c r="AH2276" s="301"/>
      <c r="AI2276" s="301"/>
    </row>
    <row r="2277" spans="1:35" ht="20.100000000000001" hidden="1" customHeight="1" x14ac:dyDescent="0.2">
      <c r="A2277" s="240">
        <v>1375</v>
      </c>
      <c r="B2277" s="309" t="s">
        <v>403</v>
      </c>
      <c r="C2277" s="310" t="s">
        <v>426</v>
      </c>
      <c r="D2277" s="310" t="s">
        <v>438</v>
      </c>
      <c r="E2277" s="309">
        <v>590474.35749852238</v>
      </c>
      <c r="F2277" s="310" t="s">
        <v>879</v>
      </c>
      <c r="G2277" s="244" t="s">
        <v>913</v>
      </c>
      <c r="H2277" s="244" t="s">
        <v>429</v>
      </c>
      <c r="I2277" s="288">
        <v>1</v>
      </c>
      <c r="J2277" s="244" t="s">
        <v>873</v>
      </c>
      <c r="K2277" s="244" t="s">
        <v>89</v>
      </c>
      <c r="L2277" s="244" t="s">
        <v>89</v>
      </c>
      <c r="M2277" s="244">
        <v>1</v>
      </c>
      <c r="N2277" s="244">
        <f t="shared" si="45"/>
        <v>0.78539816339744828</v>
      </c>
      <c r="R2277" s="301"/>
      <c r="S2277" s="301"/>
      <c r="T2277" s="301"/>
      <c r="U2277" s="301"/>
      <c r="V2277" s="301"/>
      <c r="W2277" s="301"/>
      <c r="X2277" s="301"/>
      <c r="Y2277" s="301"/>
      <c r="Z2277" s="301"/>
      <c r="AA2277" s="301"/>
      <c r="AB2277" s="301"/>
      <c r="AC2277" s="301"/>
      <c r="AD2277" s="301"/>
      <c r="AE2277" s="301"/>
      <c r="AF2277" s="301"/>
      <c r="AG2277" s="301"/>
      <c r="AH2277" s="301"/>
      <c r="AI2277" s="301"/>
    </row>
    <row r="2278" spans="1:35" ht="20.100000000000001" hidden="1" customHeight="1" x14ac:dyDescent="0.2">
      <c r="A2278" s="240">
        <v>1376</v>
      </c>
      <c r="B2278" s="309" t="s">
        <v>403</v>
      </c>
      <c r="C2278" s="310" t="s">
        <v>426</v>
      </c>
      <c r="D2278" s="310" t="s">
        <v>438</v>
      </c>
      <c r="E2278" s="309">
        <v>590274.51791443548</v>
      </c>
      <c r="F2278" s="310" t="s">
        <v>871</v>
      </c>
      <c r="G2278" s="244" t="s">
        <v>932</v>
      </c>
      <c r="H2278" s="244" t="s">
        <v>429</v>
      </c>
      <c r="I2278" s="288">
        <v>1</v>
      </c>
      <c r="J2278" s="244" t="s">
        <v>873</v>
      </c>
      <c r="K2278" s="244">
        <v>1</v>
      </c>
      <c r="L2278" s="244">
        <v>1</v>
      </c>
      <c r="M2278" s="244" t="s">
        <v>89</v>
      </c>
      <c r="N2278" s="244">
        <f t="shared" si="45"/>
        <v>1</v>
      </c>
      <c r="R2278" s="301"/>
      <c r="S2278" s="301"/>
      <c r="T2278" s="301"/>
      <c r="U2278" s="301"/>
      <c r="V2278" s="301"/>
      <c r="W2278" s="301"/>
      <c r="X2278" s="301"/>
      <c r="Y2278" s="301"/>
      <c r="Z2278" s="301"/>
      <c r="AA2278" s="301"/>
      <c r="AB2278" s="301"/>
      <c r="AC2278" s="301"/>
      <c r="AD2278" s="301"/>
      <c r="AE2278" s="301"/>
      <c r="AF2278" s="301"/>
      <c r="AG2278" s="301"/>
      <c r="AH2278" s="301"/>
      <c r="AI2278" s="301"/>
    </row>
    <row r="2279" spans="1:35" ht="20.100000000000001" hidden="1" customHeight="1" x14ac:dyDescent="0.2">
      <c r="A2279" s="240">
        <v>1377</v>
      </c>
      <c r="B2279" s="309" t="s">
        <v>403</v>
      </c>
      <c r="C2279" s="310" t="s">
        <v>426</v>
      </c>
      <c r="D2279" s="310" t="s">
        <v>438</v>
      </c>
      <c r="E2279" s="309">
        <v>590235.6970875347</v>
      </c>
      <c r="F2279" s="310" t="s">
        <v>880</v>
      </c>
      <c r="G2279" s="244" t="s">
        <v>915</v>
      </c>
      <c r="H2279" s="244" t="s">
        <v>429</v>
      </c>
      <c r="I2279" s="288">
        <v>1</v>
      </c>
      <c r="J2279" s="244" t="s">
        <v>873</v>
      </c>
      <c r="K2279" s="244">
        <v>0.5</v>
      </c>
      <c r="L2279" s="244">
        <v>0.6</v>
      </c>
      <c r="M2279" s="244" t="s">
        <v>89</v>
      </c>
      <c r="N2279" s="244">
        <f t="shared" si="45"/>
        <v>0.3</v>
      </c>
      <c r="R2279" s="301"/>
      <c r="S2279" s="301"/>
      <c r="T2279" s="301"/>
      <c r="U2279" s="301"/>
      <c r="V2279" s="301"/>
      <c r="W2279" s="301"/>
      <c r="X2279" s="301"/>
      <c r="Y2279" s="301"/>
      <c r="Z2279" s="301"/>
      <c r="AA2279" s="301"/>
      <c r="AB2279" s="301"/>
      <c r="AC2279" s="301"/>
      <c r="AD2279" s="301"/>
      <c r="AE2279" s="301"/>
      <c r="AF2279" s="301"/>
      <c r="AG2279" s="301"/>
      <c r="AH2279" s="301"/>
      <c r="AI2279" s="301"/>
    </row>
    <row r="2280" spans="1:35" ht="20.100000000000001" hidden="1" customHeight="1" x14ac:dyDescent="0.2">
      <c r="A2280" s="240">
        <v>1378</v>
      </c>
      <c r="B2280" s="309" t="s">
        <v>403</v>
      </c>
      <c r="C2280" s="310" t="s">
        <v>426</v>
      </c>
      <c r="D2280" s="310" t="s">
        <v>438</v>
      </c>
      <c r="E2280" s="309">
        <v>590208.54620676255</v>
      </c>
      <c r="F2280" s="310" t="s">
        <v>880</v>
      </c>
      <c r="G2280" s="244" t="s">
        <v>915</v>
      </c>
      <c r="H2280" s="244" t="s">
        <v>429</v>
      </c>
      <c r="I2280" s="288">
        <v>1</v>
      </c>
      <c r="J2280" s="244" t="s">
        <v>873</v>
      </c>
      <c r="K2280" s="244">
        <v>0.5</v>
      </c>
      <c r="L2280" s="244">
        <v>0.6</v>
      </c>
      <c r="M2280" s="244" t="s">
        <v>89</v>
      </c>
      <c r="N2280" s="244">
        <f t="shared" si="45"/>
        <v>0.3</v>
      </c>
      <c r="R2280" s="301"/>
      <c r="S2280" s="301"/>
      <c r="T2280" s="301"/>
      <c r="U2280" s="301"/>
      <c r="V2280" s="301"/>
      <c r="W2280" s="301"/>
      <c r="X2280" s="301"/>
      <c r="Y2280" s="301"/>
      <c r="Z2280" s="301"/>
      <c r="AA2280" s="301"/>
      <c r="AB2280" s="301"/>
      <c r="AC2280" s="301"/>
      <c r="AD2280" s="301"/>
      <c r="AE2280" s="301"/>
      <c r="AF2280" s="301"/>
      <c r="AG2280" s="301"/>
      <c r="AH2280" s="301"/>
      <c r="AI2280" s="301"/>
    </row>
    <row r="2281" spans="1:35" ht="20.100000000000001" hidden="1" customHeight="1" x14ac:dyDescent="0.2">
      <c r="A2281" s="240">
        <v>1379</v>
      </c>
      <c r="B2281" s="309" t="s">
        <v>403</v>
      </c>
      <c r="C2281" s="310" t="s">
        <v>426</v>
      </c>
      <c r="D2281" s="310" t="s">
        <v>438</v>
      </c>
      <c r="E2281" s="309">
        <v>590181.25739305303</v>
      </c>
      <c r="F2281" s="310" t="s">
        <v>880</v>
      </c>
      <c r="G2281" s="244" t="s">
        <v>915</v>
      </c>
      <c r="H2281" s="244" t="s">
        <v>429</v>
      </c>
      <c r="I2281" s="288">
        <v>1</v>
      </c>
      <c r="J2281" s="244" t="s">
        <v>873</v>
      </c>
      <c r="K2281" s="244">
        <v>0.5</v>
      </c>
      <c r="L2281" s="244">
        <v>0.6</v>
      </c>
      <c r="M2281" s="244" t="s">
        <v>89</v>
      </c>
      <c r="N2281" s="244">
        <f t="shared" si="45"/>
        <v>0.3</v>
      </c>
      <c r="R2281" s="301"/>
      <c r="S2281" s="301"/>
      <c r="T2281" s="301"/>
      <c r="U2281" s="301"/>
      <c r="V2281" s="301"/>
      <c r="W2281" s="301"/>
      <c r="X2281" s="301"/>
      <c r="Y2281" s="301"/>
      <c r="Z2281" s="301"/>
      <c r="AA2281" s="301"/>
      <c r="AB2281" s="301"/>
      <c r="AC2281" s="301"/>
      <c r="AD2281" s="301"/>
      <c r="AE2281" s="301"/>
      <c r="AF2281" s="301"/>
      <c r="AG2281" s="301"/>
      <c r="AH2281" s="301"/>
      <c r="AI2281" s="301"/>
    </row>
    <row r="2282" spans="1:35" ht="20.100000000000001" hidden="1" customHeight="1" x14ac:dyDescent="0.2">
      <c r="A2282" s="240">
        <v>1380</v>
      </c>
      <c r="B2282" s="309" t="s">
        <v>403</v>
      </c>
      <c r="C2282" s="310" t="s">
        <v>426</v>
      </c>
      <c r="D2282" s="310" t="s">
        <v>438</v>
      </c>
      <c r="E2282" s="309">
        <v>590161.12666699337</v>
      </c>
      <c r="F2282" s="310" t="s">
        <v>880</v>
      </c>
      <c r="G2282" s="244" t="s">
        <v>915</v>
      </c>
      <c r="H2282" s="244" t="s">
        <v>429</v>
      </c>
      <c r="I2282" s="288">
        <v>1</v>
      </c>
      <c r="J2282" s="244" t="s">
        <v>873</v>
      </c>
      <c r="K2282" s="244">
        <v>0.5</v>
      </c>
      <c r="L2282" s="244">
        <v>0.6</v>
      </c>
      <c r="M2282" s="244" t="s">
        <v>89</v>
      </c>
      <c r="N2282" s="244">
        <f t="shared" si="45"/>
        <v>0.3</v>
      </c>
      <c r="R2282" s="301"/>
      <c r="S2282" s="301"/>
      <c r="T2282" s="301"/>
      <c r="U2282" s="301"/>
      <c r="V2282" s="301"/>
      <c r="W2282" s="301"/>
      <c r="X2282" s="301"/>
      <c r="Y2282" s="301"/>
      <c r="Z2282" s="301"/>
      <c r="AA2282" s="301"/>
      <c r="AB2282" s="301"/>
      <c r="AC2282" s="301"/>
      <c r="AD2282" s="301"/>
      <c r="AE2282" s="301"/>
      <c r="AF2282" s="301"/>
      <c r="AG2282" s="301"/>
      <c r="AH2282" s="301"/>
      <c r="AI2282" s="301"/>
    </row>
    <row r="2283" spans="1:35" ht="20.100000000000001" hidden="1" customHeight="1" x14ac:dyDescent="0.2">
      <c r="A2283" s="240">
        <v>1381</v>
      </c>
      <c r="B2283" s="309" t="s">
        <v>403</v>
      </c>
      <c r="C2283" s="310" t="s">
        <v>426</v>
      </c>
      <c r="D2283" s="310" t="s">
        <v>438</v>
      </c>
      <c r="E2283" s="309">
        <v>590140.34237239009</v>
      </c>
      <c r="F2283" s="310" t="s">
        <v>880</v>
      </c>
      <c r="G2283" s="244" t="s">
        <v>915</v>
      </c>
      <c r="H2283" s="244" t="s">
        <v>429</v>
      </c>
      <c r="I2283" s="288">
        <v>1</v>
      </c>
      <c r="J2283" s="244" t="s">
        <v>873</v>
      </c>
      <c r="K2283" s="244">
        <v>0.5</v>
      </c>
      <c r="L2283" s="244">
        <v>0.6</v>
      </c>
      <c r="M2283" s="244" t="s">
        <v>89</v>
      </c>
      <c r="N2283" s="244">
        <f t="shared" si="45"/>
        <v>0.3</v>
      </c>
      <c r="R2283" s="301"/>
      <c r="S2283" s="301"/>
      <c r="T2283" s="301"/>
      <c r="U2283" s="301"/>
      <c r="V2283" s="301"/>
      <c r="W2283" s="301"/>
      <c r="X2283" s="301"/>
      <c r="Y2283" s="301"/>
      <c r="Z2283" s="301"/>
      <c r="AA2283" s="301"/>
      <c r="AB2283" s="301"/>
      <c r="AC2283" s="301"/>
      <c r="AD2283" s="301"/>
      <c r="AE2283" s="301"/>
      <c r="AF2283" s="301"/>
      <c r="AG2283" s="301"/>
      <c r="AH2283" s="301"/>
      <c r="AI2283" s="301"/>
    </row>
    <row r="2284" spans="1:35" ht="20.100000000000001" hidden="1" customHeight="1" x14ac:dyDescent="0.2">
      <c r="A2284" s="240">
        <v>1382</v>
      </c>
      <c r="B2284" s="309" t="s">
        <v>403</v>
      </c>
      <c r="C2284" s="310" t="s">
        <v>426</v>
      </c>
      <c r="D2284" s="310" t="s">
        <v>438</v>
      </c>
      <c r="E2284" s="309">
        <v>589956.91865945025</v>
      </c>
      <c r="F2284" s="310" t="s">
        <v>871</v>
      </c>
      <c r="G2284" s="244" t="s">
        <v>959</v>
      </c>
      <c r="H2284" s="244" t="s">
        <v>429</v>
      </c>
      <c r="I2284" s="288">
        <v>1</v>
      </c>
      <c r="J2284" s="244" t="s">
        <v>873</v>
      </c>
      <c r="K2284" s="244">
        <v>1</v>
      </c>
      <c r="L2284" s="244">
        <v>1</v>
      </c>
      <c r="M2284" s="244" t="s">
        <v>89</v>
      </c>
      <c r="N2284" s="244">
        <f t="shared" si="45"/>
        <v>1</v>
      </c>
      <c r="R2284" s="301"/>
      <c r="S2284" s="301"/>
      <c r="T2284" s="301"/>
      <c r="U2284" s="301"/>
      <c r="V2284" s="301"/>
      <c r="W2284" s="301"/>
      <c r="X2284" s="301"/>
      <c r="Y2284" s="301"/>
      <c r="Z2284" s="301"/>
      <c r="AA2284" s="301"/>
      <c r="AB2284" s="301"/>
      <c r="AC2284" s="301"/>
      <c r="AD2284" s="301"/>
      <c r="AE2284" s="301"/>
      <c r="AF2284" s="301"/>
      <c r="AG2284" s="301"/>
      <c r="AH2284" s="301"/>
      <c r="AI2284" s="301"/>
    </row>
    <row r="2285" spans="1:35" ht="20.100000000000001" hidden="1" customHeight="1" x14ac:dyDescent="0.2">
      <c r="A2285" s="240">
        <v>1383</v>
      </c>
      <c r="B2285" s="309" t="s">
        <v>403</v>
      </c>
      <c r="C2285" s="310" t="s">
        <v>426</v>
      </c>
      <c r="D2285" s="310" t="s">
        <v>438</v>
      </c>
      <c r="E2285" s="309">
        <v>589944.5542989932</v>
      </c>
      <c r="F2285" s="310" t="s">
        <v>880</v>
      </c>
      <c r="G2285" s="244" t="s">
        <v>915</v>
      </c>
      <c r="H2285" s="244" t="s">
        <v>429</v>
      </c>
      <c r="I2285" s="288">
        <v>1</v>
      </c>
      <c r="J2285" s="244" t="s">
        <v>873</v>
      </c>
      <c r="K2285" s="244">
        <v>0.5</v>
      </c>
      <c r="L2285" s="244">
        <v>0.6</v>
      </c>
      <c r="M2285" s="244" t="s">
        <v>89</v>
      </c>
      <c r="N2285" s="244">
        <f t="shared" si="45"/>
        <v>0.3</v>
      </c>
      <c r="R2285" s="301"/>
      <c r="S2285" s="301"/>
      <c r="T2285" s="301"/>
      <c r="U2285" s="301"/>
      <c r="V2285" s="301"/>
      <c r="W2285" s="301"/>
      <c r="X2285" s="301"/>
      <c r="Y2285" s="301"/>
      <c r="Z2285" s="301"/>
      <c r="AA2285" s="301"/>
      <c r="AB2285" s="301"/>
      <c r="AC2285" s="301"/>
      <c r="AD2285" s="301"/>
      <c r="AE2285" s="301"/>
      <c r="AF2285" s="301"/>
      <c r="AG2285" s="301"/>
      <c r="AH2285" s="301"/>
      <c r="AI2285" s="301"/>
    </row>
    <row r="2286" spans="1:35" ht="20.100000000000001" hidden="1" customHeight="1" x14ac:dyDescent="0.2">
      <c r="A2286" s="240">
        <v>1384</v>
      </c>
      <c r="B2286" s="309" t="s">
        <v>403</v>
      </c>
      <c r="C2286" s="310" t="s">
        <v>426</v>
      </c>
      <c r="D2286" s="310" t="s">
        <v>438</v>
      </c>
      <c r="E2286" s="309">
        <v>589931.00321177882</v>
      </c>
      <c r="F2286" s="310" t="s">
        <v>880</v>
      </c>
      <c r="G2286" s="244" t="s">
        <v>915</v>
      </c>
      <c r="H2286" s="244" t="s">
        <v>429</v>
      </c>
      <c r="I2286" s="288">
        <v>1</v>
      </c>
      <c r="J2286" s="244" t="s">
        <v>873</v>
      </c>
      <c r="K2286" s="244">
        <v>0.5</v>
      </c>
      <c r="L2286" s="244">
        <v>0.6</v>
      </c>
      <c r="M2286" s="244" t="s">
        <v>89</v>
      </c>
      <c r="N2286" s="244">
        <f t="shared" si="45"/>
        <v>0.3</v>
      </c>
      <c r="R2286" s="301"/>
      <c r="S2286" s="301"/>
      <c r="T2286" s="301"/>
      <c r="U2286" s="301"/>
      <c r="V2286" s="301"/>
      <c r="W2286" s="301"/>
      <c r="X2286" s="301"/>
      <c r="Y2286" s="301"/>
      <c r="Z2286" s="301"/>
      <c r="AA2286" s="301"/>
      <c r="AB2286" s="301"/>
      <c r="AC2286" s="301"/>
      <c r="AD2286" s="301"/>
      <c r="AE2286" s="301"/>
      <c r="AF2286" s="301"/>
      <c r="AG2286" s="301"/>
      <c r="AH2286" s="301"/>
      <c r="AI2286" s="301"/>
    </row>
    <row r="2287" spans="1:35" ht="20.100000000000001" hidden="1" customHeight="1" x14ac:dyDescent="0.2">
      <c r="A2287" s="240">
        <v>1385</v>
      </c>
      <c r="B2287" s="309" t="s">
        <v>403</v>
      </c>
      <c r="C2287" s="310" t="s">
        <v>426</v>
      </c>
      <c r="D2287" s="310" t="s">
        <v>438</v>
      </c>
      <c r="E2287" s="309">
        <v>589913.42413557053</v>
      </c>
      <c r="F2287" s="310" t="s">
        <v>880</v>
      </c>
      <c r="G2287" s="244" t="s">
        <v>915</v>
      </c>
      <c r="H2287" s="244" t="s">
        <v>429</v>
      </c>
      <c r="I2287" s="288">
        <v>1</v>
      </c>
      <c r="J2287" s="244" t="s">
        <v>873</v>
      </c>
      <c r="K2287" s="244">
        <v>0.5</v>
      </c>
      <c r="L2287" s="244">
        <v>0.6</v>
      </c>
      <c r="M2287" s="244" t="s">
        <v>89</v>
      </c>
      <c r="N2287" s="244">
        <f t="shared" si="45"/>
        <v>0.3</v>
      </c>
      <c r="R2287" s="301"/>
      <c r="S2287" s="301"/>
      <c r="T2287" s="301"/>
      <c r="U2287" s="301"/>
      <c r="V2287" s="301"/>
      <c r="W2287" s="301"/>
      <c r="X2287" s="301"/>
      <c r="Y2287" s="301"/>
      <c r="Z2287" s="301"/>
      <c r="AA2287" s="301"/>
      <c r="AB2287" s="301"/>
      <c r="AC2287" s="301"/>
      <c r="AD2287" s="301"/>
      <c r="AE2287" s="301"/>
      <c r="AF2287" s="301"/>
      <c r="AG2287" s="301"/>
      <c r="AH2287" s="301"/>
      <c r="AI2287" s="301"/>
    </row>
    <row r="2288" spans="1:35" ht="20.100000000000001" hidden="1" customHeight="1" x14ac:dyDescent="0.2">
      <c r="A2288" s="240">
        <v>1386</v>
      </c>
      <c r="B2288" s="309" t="s">
        <v>403</v>
      </c>
      <c r="C2288" s="310" t="s">
        <v>426</v>
      </c>
      <c r="D2288" s="310" t="s">
        <v>438</v>
      </c>
      <c r="E2288" s="309">
        <v>589787.29982069554</v>
      </c>
      <c r="F2288" s="310" t="s">
        <v>871</v>
      </c>
      <c r="G2288" s="244" t="s">
        <v>959</v>
      </c>
      <c r="H2288" s="244" t="s">
        <v>429</v>
      </c>
      <c r="I2288" s="288">
        <v>1</v>
      </c>
      <c r="J2288" s="244" t="s">
        <v>873</v>
      </c>
      <c r="K2288" s="244">
        <v>1</v>
      </c>
      <c r="L2288" s="244">
        <v>1</v>
      </c>
      <c r="M2288" s="244" t="s">
        <v>89</v>
      </c>
      <c r="N2288" s="244">
        <f t="shared" si="45"/>
        <v>1</v>
      </c>
      <c r="R2288" s="301"/>
      <c r="S2288" s="301"/>
      <c r="T2288" s="301"/>
      <c r="U2288" s="301"/>
      <c r="V2288" s="301"/>
      <c r="W2288" s="301"/>
      <c r="X2288" s="301"/>
      <c r="Y2288" s="301"/>
      <c r="Z2288" s="301"/>
      <c r="AA2288" s="301"/>
      <c r="AB2288" s="301"/>
      <c r="AC2288" s="301"/>
      <c r="AD2288" s="301"/>
      <c r="AE2288" s="301"/>
      <c r="AF2288" s="301"/>
      <c r="AG2288" s="301"/>
      <c r="AH2288" s="301"/>
      <c r="AI2288" s="301"/>
    </row>
    <row r="2289" spans="1:35" ht="20.100000000000001" hidden="1" customHeight="1" x14ac:dyDescent="0.2">
      <c r="A2289" s="240">
        <v>1387</v>
      </c>
      <c r="B2289" s="309" t="s">
        <v>403</v>
      </c>
      <c r="C2289" s="310" t="s">
        <v>426</v>
      </c>
      <c r="D2289" s="310" t="s">
        <v>438</v>
      </c>
      <c r="E2289" s="309">
        <v>589765.76377336599</v>
      </c>
      <c r="F2289" s="310" t="s">
        <v>880</v>
      </c>
      <c r="G2289" s="244" t="s">
        <v>915</v>
      </c>
      <c r="H2289" s="244" t="s">
        <v>429</v>
      </c>
      <c r="I2289" s="288">
        <v>1</v>
      </c>
      <c r="J2289" s="244" t="s">
        <v>873</v>
      </c>
      <c r="K2289" s="244">
        <v>0.5</v>
      </c>
      <c r="L2289" s="244">
        <v>0.6</v>
      </c>
      <c r="M2289" s="244" t="s">
        <v>89</v>
      </c>
      <c r="N2289" s="244">
        <f t="shared" si="45"/>
        <v>0.3</v>
      </c>
      <c r="R2289" s="301"/>
      <c r="S2289" s="301"/>
      <c r="T2289" s="301"/>
      <c r="U2289" s="301"/>
      <c r="V2289" s="301"/>
      <c r="W2289" s="301"/>
      <c r="X2289" s="301"/>
      <c r="Y2289" s="301"/>
      <c r="Z2289" s="301"/>
      <c r="AA2289" s="301"/>
      <c r="AB2289" s="301"/>
      <c r="AC2289" s="301"/>
      <c r="AD2289" s="301"/>
      <c r="AE2289" s="301"/>
      <c r="AF2289" s="301"/>
      <c r="AG2289" s="301"/>
      <c r="AH2289" s="301"/>
      <c r="AI2289" s="301"/>
    </row>
    <row r="2290" spans="1:35" ht="20.100000000000001" hidden="1" customHeight="1" x14ac:dyDescent="0.2">
      <c r="A2290" s="240">
        <v>1388</v>
      </c>
      <c r="B2290" s="309" t="s">
        <v>403</v>
      </c>
      <c r="C2290" s="310" t="s">
        <v>426</v>
      </c>
      <c r="D2290" s="310" t="s">
        <v>438</v>
      </c>
      <c r="E2290" s="309">
        <v>589749.6029492215</v>
      </c>
      <c r="F2290" s="310" t="s">
        <v>880</v>
      </c>
      <c r="G2290" s="244" t="s">
        <v>915</v>
      </c>
      <c r="H2290" s="244" t="s">
        <v>429</v>
      </c>
      <c r="I2290" s="288">
        <v>1</v>
      </c>
      <c r="J2290" s="244" t="s">
        <v>873</v>
      </c>
      <c r="K2290" s="244">
        <v>0.5</v>
      </c>
      <c r="L2290" s="244">
        <v>0.6</v>
      </c>
      <c r="M2290" s="244" t="s">
        <v>89</v>
      </c>
      <c r="N2290" s="244">
        <f t="shared" si="45"/>
        <v>0.3</v>
      </c>
      <c r="R2290" s="301"/>
      <c r="S2290" s="301"/>
      <c r="T2290" s="301"/>
      <c r="U2290" s="301"/>
      <c r="V2290" s="301"/>
      <c r="W2290" s="301"/>
      <c r="X2290" s="301"/>
      <c r="Y2290" s="301"/>
      <c r="Z2290" s="301"/>
      <c r="AA2290" s="301"/>
      <c r="AB2290" s="301"/>
      <c r="AC2290" s="301"/>
      <c r="AD2290" s="301"/>
      <c r="AE2290" s="301"/>
      <c r="AF2290" s="301"/>
      <c r="AG2290" s="301"/>
      <c r="AH2290" s="301"/>
      <c r="AI2290" s="301"/>
    </row>
    <row r="2291" spans="1:35" ht="20.100000000000001" hidden="1" customHeight="1" x14ac:dyDescent="0.2">
      <c r="A2291" s="240">
        <v>1389</v>
      </c>
      <c r="B2291" s="309" t="s">
        <v>403</v>
      </c>
      <c r="C2291" s="310" t="s">
        <v>426</v>
      </c>
      <c r="D2291" s="310" t="s">
        <v>438</v>
      </c>
      <c r="E2291" s="309">
        <v>589694.87902260013</v>
      </c>
      <c r="F2291" s="310" t="s">
        <v>888</v>
      </c>
      <c r="G2291" s="244" t="s">
        <v>918</v>
      </c>
      <c r="H2291" s="244" t="s">
        <v>429</v>
      </c>
      <c r="I2291" s="288">
        <v>1</v>
      </c>
      <c r="J2291" s="244" t="s">
        <v>873</v>
      </c>
      <c r="K2291" s="244">
        <v>0.5</v>
      </c>
      <c r="L2291" s="244">
        <v>0.9</v>
      </c>
      <c r="M2291" s="244" t="s">
        <v>89</v>
      </c>
      <c r="N2291" s="244">
        <f t="shared" si="45"/>
        <v>0.45</v>
      </c>
      <c r="R2291" s="301"/>
      <c r="S2291" s="301"/>
      <c r="T2291" s="301"/>
      <c r="U2291" s="301"/>
      <c r="V2291" s="301"/>
      <c r="W2291" s="301"/>
      <c r="X2291" s="301"/>
      <c r="Y2291" s="301"/>
      <c r="Z2291" s="301"/>
      <c r="AA2291" s="301"/>
      <c r="AB2291" s="301"/>
      <c r="AC2291" s="301"/>
      <c r="AD2291" s="301"/>
      <c r="AE2291" s="301"/>
      <c r="AF2291" s="301"/>
      <c r="AG2291" s="301"/>
      <c r="AH2291" s="301"/>
      <c r="AI2291" s="301"/>
    </row>
    <row r="2292" spans="1:35" ht="20.100000000000001" hidden="1" customHeight="1" x14ac:dyDescent="0.2">
      <c r="A2292" s="240">
        <v>1390</v>
      </c>
      <c r="B2292" s="309" t="s">
        <v>403</v>
      </c>
      <c r="C2292" s="310" t="s">
        <v>426</v>
      </c>
      <c r="D2292" s="310" t="s">
        <v>438</v>
      </c>
      <c r="E2292" s="309">
        <v>589685.29826303513</v>
      </c>
      <c r="F2292" s="310" t="s">
        <v>880</v>
      </c>
      <c r="G2292" s="244" t="s">
        <v>915</v>
      </c>
      <c r="H2292" s="244" t="s">
        <v>429</v>
      </c>
      <c r="I2292" s="288">
        <v>1</v>
      </c>
      <c r="J2292" s="244" t="s">
        <v>873</v>
      </c>
      <c r="K2292" s="244">
        <v>0.5</v>
      </c>
      <c r="L2292" s="244">
        <v>0.6</v>
      </c>
      <c r="M2292" s="244" t="s">
        <v>89</v>
      </c>
      <c r="N2292" s="244">
        <f t="shared" si="45"/>
        <v>0.3</v>
      </c>
      <c r="R2292" s="301"/>
      <c r="S2292" s="301"/>
      <c r="T2292" s="301"/>
      <c r="U2292" s="301"/>
      <c r="V2292" s="301"/>
      <c r="W2292" s="301"/>
      <c r="X2292" s="301"/>
      <c r="Y2292" s="301"/>
      <c r="Z2292" s="301"/>
      <c r="AA2292" s="301"/>
      <c r="AB2292" s="301"/>
      <c r="AC2292" s="301"/>
      <c r="AD2292" s="301"/>
      <c r="AE2292" s="301"/>
      <c r="AF2292" s="301"/>
      <c r="AG2292" s="301"/>
      <c r="AH2292" s="301"/>
      <c r="AI2292" s="301"/>
    </row>
    <row r="2293" spans="1:35" ht="20.100000000000001" hidden="1" customHeight="1" x14ac:dyDescent="0.2">
      <c r="A2293" s="240">
        <v>1391</v>
      </c>
      <c r="B2293" s="309" t="s">
        <v>403</v>
      </c>
      <c r="C2293" s="310" t="s">
        <v>426</v>
      </c>
      <c r="D2293" s="310" t="s">
        <v>438</v>
      </c>
      <c r="E2293" s="309">
        <v>589666.99467591406</v>
      </c>
      <c r="F2293" s="310" t="s">
        <v>880</v>
      </c>
      <c r="G2293" s="244" t="s">
        <v>915</v>
      </c>
      <c r="H2293" s="244" t="s">
        <v>429</v>
      </c>
      <c r="I2293" s="288">
        <v>1</v>
      </c>
      <c r="J2293" s="244" t="s">
        <v>873</v>
      </c>
      <c r="K2293" s="244">
        <v>0.5</v>
      </c>
      <c r="L2293" s="244">
        <v>0.6</v>
      </c>
      <c r="M2293" s="244" t="s">
        <v>89</v>
      </c>
      <c r="N2293" s="244">
        <f t="shared" si="45"/>
        <v>0.3</v>
      </c>
      <c r="R2293" s="301"/>
      <c r="S2293" s="301"/>
      <c r="T2293" s="301"/>
      <c r="U2293" s="301"/>
      <c r="V2293" s="301"/>
      <c r="W2293" s="301"/>
      <c r="X2293" s="301"/>
      <c r="Y2293" s="301"/>
      <c r="Z2293" s="301"/>
      <c r="AA2293" s="301"/>
      <c r="AB2293" s="301"/>
      <c r="AC2293" s="301"/>
      <c r="AD2293" s="301"/>
      <c r="AE2293" s="301"/>
      <c r="AF2293" s="301"/>
      <c r="AG2293" s="301"/>
      <c r="AH2293" s="301"/>
      <c r="AI2293" s="301"/>
    </row>
    <row r="2294" spans="1:35" ht="20.100000000000001" hidden="1" customHeight="1" x14ac:dyDescent="0.2">
      <c r="A2294" s="240">
        <v>1392</v>
      </c>
      <c r="B2294" s="309" t="s">
        <v>403</v>
      </c>
      <c r="C2294" s="310" t="s">
        <v>426</v>
      </c>
      <c r="D2294" s="310" t="s">
        <v>438</v>
      </c>
      <c r="E2294" s="309">
        <v>589647.81542813045</v>
      </c>
      <c r="F2294" s="310" t="s">
        <v>880</v>
      </c>
      <c r="G2294" s="244" t="s">
        <v>915</v>
      </c>
      <c r="H2294" s="244" t="s">
        <v>429</v>
      </c>
      <c r="I2294" s="288">
        <v>1</v>
      </c>
      <c r="J2294" s="244" t="s">
        <v>873</v>
      </c>
      <c r="K2294" s="244">
        <v>0.5</v>
      </c>
      <c r="L2294" s="244">
        <v>0.6</v>
      </c>
      <c r="M2294" s="244" t="s">
        <v>89</v>
      </c>
      <c r="N2294" s="244">
        <f t="shared" si="45"/>
        <v>0.3</v>
      </c>
      <c r="R2294" s="301"/>
      <c r="S2294" s="301"/>
      <c r="T2294" s="301"/>
      <c r="U2294" s="301"/>
      <c r="V2294" s="301"/>
      <c r="W2294" s="301"/>
      <c r="X2294" s="301"/>
      <c r="Y2294" s="301"/>
      <c r="Z2294" s="301"/>
      <c r="AA2294" s="301"/>
      <c r="AB2294" s="301"/>
      <c r="AC2294" s="301"/>
      <c r="AD2294" s="301"/>
      <c r="AE2294" s="301"/>
      <c r="AF2294" s="301"/>
      <c r="AG2294" s="301"/>
      <c r="AH2294" s="301"/>
      <c r="AI2294" s="301"/>
    </row>
    <row r="2295" spans="1:35" ht="20.100000000000001" hidden="1" customHeight="1" x14ac:dyDescent="0.2">
      <c r="A2295" s="240">
        <v>1393</v>
      </c>
      <c r="B2295" s="309" t="s">
        <v>403</v>
      </c>
      <c r="C2295" s="310" t="s">
        <v>426</v>
      </c>
      <c r="D2295" s="310" t="s">
        <v>438</v>
      </c>
      <c r="E2295" s="309">
        <v>589359.35623058083</v>
      </c>
      <c r="F2295" s="310" t="s">
        <v>880</v>
      </c>
      <c r="G2295" s="244" t="s">
        <v>915</v>
      </c>
      <c r="H2295" s="244" t="s">
        <v>429</v>
      </c>
      <c r="I2295" s="288">
        <v>1</v>
      </c>
      <c r="J2295" s="244" t="s">
        <v>873</v>
      </c>
      <c r="K2295" s="244">
        <v>0.5</v>
      </c>
      <c r="L2295" s="244">
        <v>0.6</v>
      </c>
      <c r="M2295" s="244" t="s">
        <v>89</v>
      </c>
      <c r="N2295" s="244">
        <f t="shared" si="45"/>
        <v>0.3</v>
      </c>
      <c r="R2295" s="301"/>
      <c r="S2295" s="301"/>
      <c r="T2295" s="301"/>
      <c r="U2295" s="301"/>
      <c r="V2295" s="301"/>
      <c r="W2295" s="301"/>
      <c r="X2295" s="301"/>
      <c r="Y2295" s="301"/>
      <c r="Z2295" s="301"/>
      <c r="AA2295" s="301"/>
      <c r="AB2295" s="301"/>
      <c r="AC2295" s="301"/>
      <c r="AD2295" s="301"/>
      <c r="AE2295" s="301"/>
      <c r="AF2295" s="301"/>
      <c r="AG2295" s="301"/>
      <c r="AH2295" s="301"/>
      <c r="AI2295" s="301"/>
    </row>
    <row r="2296" spans="1:35" ht="20.100000000000001" hidden="1" customHeight="1" x14ac:dyDescent="0.2">
      <c r="A2296" s="240">
        <v>1394</v>
      </c>
      <c r="B2296" s="309" t="s">
        <v>403</v>
      </c>
      <c r="C2296" s="310" t="s">
        <v>426</v>
      </c>
      <c r="D2296" s="310" t="s">
        <v>438</v>
      </c>
      <c r="E2296" s="309">
        <v>589340.92369398405</v>
      </c>
      <c r="F2296" s="310" t="s">
        <v>880</v>
      </c>
      <c r="G2296" s="244" t="s">
        <v>915</v>
      </c>
      <c r="H2296" s="244" t="s">
        <v>429</v>
      </c>
      <c r="I2296" s="288">
        <v>1</v>
      </c>
      <c r="J2296" s="244" t="s">
        <v>873</v>
      </c>
      <c r="K2296" s="244">
        <v>0.5</v>
      </c>
      <c r="L2296" s="244">
        <v>0.6</v>
      </c>
      <c r="M2296" s="244" t="s">
        <v>89</v>
      </c>
      <c r="N2296" s="244">
        <f t="shared" si="45"/>
        <v>0.3</v>
      </c>
      <c r="R2296" s="301"/>
      <c r="S2296" s="301"/>
      <c r="T2296" s="301"/>
      <c r="U2296" s="301"/>
      <c r="V2296" s="301"/>
      <c r="W2296" s="301"/>
      <c r="X2296" s="301"/>
      <c r="Y2296" s="301"/>
      <c r="Z2296" s="301"/>
      <c r="AA2296" s="301"/>
      <c r="AB2296" s="301"/>
      <c r="AC2296" s="301"/>
      <c r="AD2296" s="301"/>
      <c r="AE2296" s="301"/>
      <c r="AF2296" s="301"/>
      <c r="AG2296" s="301"/>
      <c r="AH2296" s="301"/>
      <c r="AI2296" s="301"/>
    </row>
    <row r="2297" spans="1:35" ht="20.100000000000001" hidden="1" customHeight="1" x14ac:dyDescent="0.2">
      <c r="A2297" s="240">
        <v>1395</v>
      </c>
      <c r="B2297" s="309" t="s">
        <v>403</v>
      </c>
      <c r="C2297" s="310" t="s">
        <v>426</v>
      </c>
      <c r="D2297" s="310" t="s">
        <v>438</v>
      </c>
      <c r="E2297" s="309">
        <v>589324.60296901816</v>
      </c>
      <c r="F2297" s="310" t="s">
        <v>880</v>
      </c>
      <c r="G2297" s="244" t="s">
        <v>915</v>
      </c>
      <c r="H2297" s="244" t="s">
        <v>429</v>
      </c>
      <c r="I2297" s="288">
        <v>1</v>
      </c>
      <c r="J2297" s="244" t="s">
        <v>950</v>
      </c>
      <c r="K2297" s="244">
        <v>0.5</v>
      </c>
      <c r="L2297" s="244">
        <v>0.6</v>
      </c>
      <c r="M2297" s="244" t="s">
        <v>89</v>
      </c>
      <c r="N2297" s="244">
        <f t="shared" si="45"/>
        <v>0.3</v>
      </c>
      <c r="R2297" s="301"/>
      <c r="S2297" s="301"/>
      <c r="T2297" s="301"/>
      <c r="U2297" s="301"/>
      <c r="V2297" s="301"/>
      <c r="W2297" s="301"/>
      <c r="X2297" s="301"/>
      <c r="Y2297" s="301"/>
      <c r="Z2297" s="301"/>
      <c r="AA2297" s="301"/>
      <c r="AB2297" s="301"/>
      <c r="AC2297" s="301"/>
      <c r="AD2297" s="301"/>
      <c r="AE2297" s="301"/>
      <c r="AF2297" s="301"/>
      <c r="AG2297" s="301"/>
      <c r="AH2297" s="301"/>
      <c r="AI2297" s="301"/>
    </row>
    <row r="2298" spans="1:35" ht="20.100000000000001" hidden="1" customHeight="1" x14ac:dyDescent="0.2">
      <c r="A2298" s="240">
        <v>1396</v>
      </c>
      <c r="B2298" s="309" t="s">
        <v>403</v>
      </c>
      <c r="C2298" s="310" t="s">
        <v>426</v>
      </c>
      <c r="D2298" s="310" t="s">
        <v>438</v>
      </c>
      <c r="E2298" s="309">
        <v>589284.83045967692</v>
      </c>
      <c r="F2298" s="310" t="s">
        <v>880</v>
      </c>
      <c r="G2298" s="244" t="s">
        <v>915</v>
      </c>
      <c r="H2298" s="244" t="s">
        <v>429</v>
      </c>
      <c r="I2298" s="288">
        <v>1</v>
      </c>
      <c r="J2298" s="244" t="s">
        <v>950</v>
      </c>
      <c r="K2298" s="244">
        <v>0.5</v>
      </c>
      <c r="L2298" s="244">
        <v>0.6</v>
      </c>
      <c r="M2298" s="244" t="s">
        <v>89</v>
      </c>
      <c r="N2298" s="244">
        <f t="shared" si="45"/>
        <v>0.3</v>
      </c>
      <c r="R2298" s="301"/>
      <c r="S2298" s="301"/>
      <c r="T2298" s="301"/>
      <c r="U2298" s="301"/>
      <c r="V2298" s="301"/>
      <c r="W2298" s="301"/>
      <c r="X2298" s="301"/>
      <c r="Y2298" s="301"/>
      <c r="Z2298" s="301"/>
      <c r="AA2298" s="301"/>
      <c r="AB2298" s="301"/>
      <c r="AC2298" s="301"/>
      <c r="AD2298" s="301"/>
      <c r="AE2298" s="301"/>
      <c r="AF2298" s="301"/>
      <c r="AG2298" s="301"/>
      <c r="AH2298" s="301"/>
      <c r="AI2298" s="301"/>
    </row>
    <row r="2299" spans="1:35" ht="20.100000000000001" hidden="1" customHeight="1" x14ac:dyDescent="0.2">
      <c r="A2299" s="240">
        <v>1397</v>
      </c>
      <c r="B2299" s="309" t="s">
        <v>403</v>
      </c>
      <c r="C2299" s="310" t="s">
        <v>426</v>
      </c>
      <c r="D2299" s="310" t="s">
        <v>438</v>
      </c>
      <c r="E2299" s="309">
        <v>589264.10405574995</v>
      </c>
      <c r="F2299" s="310" t="s">
        <v>880</v>
      </c>
      <c r="G2299" s="244" t="s">
        <v>915</v>
      </c>
      <c r="H2299" s="244" t="s">
        <v>429</v>
      </c>
      <c r="I2299" s="288">
        <v>1</v>
      </c>
      <c r="J2299" s="244" t="s">
        <v>950</v>
      </c>
      <c r="K2299" s="244">
        <v>0.5</v>
      </c>
      <c r="L2299" s="244">
        <v>0.6</v>
      </c>
      <c r="M2299" s="244" t="s">
        <v>89</v>
      </c>
      <c r="N2299" s="244">
        <f t="shared" si="45"/>
        <v>0.3</v>
      </c>
      <c r="R2299" s="301"/>
      <c r="S2299" s="301"/>
      <c r="T2299" s="301"/>
      <c r="U2299" s="301"/>
      <c r="V2299" s="301"/>
      <c r="W2299" s="301"/>
      <c r="X2299" s="301"/>
      <c r="Y2299" s="301"/>
      <c r="Z2299" s="301"/>
      <c r="AA2299" s="301"/>
      <c r="AB2299" s="301"/>
      <c r="AC2299" s="301"/>
      <c r="AD2299" s="301"/>
      <c r="AE2299" s="301"/>
      <c r="AF2299" s="301"/>
      <c r="AG2299" s="301"/>
      <c r="AH2299" s="301"/>
      <c r="AI2299" s="301"/>
    </row>
    <row r="2300" spans="1:35" ht="20.100000000000001" hidden="1" customHeight="1" x14ac:dyDescent="0.2">
      <c r="A2300" s="240">
        <v>1398</v>
      </c>
      <c r="B2300" s="309" t="s">
        <v>403</v>
      </c>
      <c r="C2300" s="310" t="s">
        <v>426</v>
      </c>
      <c r="D2300" s="310" t="s">
        <v>438</v>
      </c>
      <c r="E2300" s="309">
        <v>588939.68746440823</v>
      </c>
      <c r="F2300" s="310" t="s">
        <v>879</v>
      </c>
      <c r="G2300" s="244" t="s">
        <v>898</v>
      </c>
      <c r="H2300" s="244" t="s">
        <v>429</v>
      </c>
      <c r="I2300" s="288">
        <v>1</v>
      </c>
      <c r="J2300" s="244" t="s">
        <v>873</v>
      </c>
      <c r="K2300" s="244" t="s">
        <v>89</v>
      </c>
      <c r="L2300" s="244" t="s">
        <v>89</v>
      </c>
      <c r="M2300" s="244">
        <v>1</v>
      </c>
      <c r="N2300" s="244">
        <f t="shared" si="45"/>
        <v>0.78539816339744828</v>
      </c>
      <c r="R2300" s="301"/>
      <c r="S2300" s="301"/>
      <c r="T2300" s="301"/>
      <c r="U2300" s="301"/>
      <c r="V2300" s="301"/>
      <c r="W2300" s="301"/>
      <c r="X2300" s="301"/>
      <c r="Y2300" s="301"/>
      <c r="Z2300" s="301"/>
      <c r="AA2300" s="301"/>
      <c r="AB2300" s="301"/>
      <c r="AC2300" s="301"/>
      <c r="AD2300" s="301"/>
      <c r="AE2300" s="301"/>
      <c r="AF2300" s="301"/>
      <c r="AG2300" s="301"/>
      <c r="AH2300" s="301"/>
      <c r="AI2300" s="301"/>
    </row>
    <row r="2301" spans="1:35" ht="20.100000000000001" hidden="1" customHeight="1" x14ac:dyDescent="0.2">
      <c r="A2301" s="240">
        <v>1399</v>
      </c>
      <c r="B2301" s="309" t="s">
        <v>403</v>
      </c>
      <c r="C2301" s="310" t="s">
        <v>432</v>
      </c>
      <c r="D2301" s="310" t="s">
        <v>438</v>
      </c>
      <c r="E2301" s="309">
        <v>588930.75989257824</v>
      </c>
      <c r="F2301" s="310" t="s">
        <v>895</v>
      </c>
      <c r="G2301" s="244" t="s">
        <v>988</v>
      </c>
      <c r="H2301" s="244" t="s">
        <v>429</v>
      </c>
      <c r="I2301" s="288">
        <v>2</v>
      </c>
      <c r="J2301" s="244" t="s">
        <v>873</v>
      </c>
      <c r="K2301" s="244">
        <v>1.5</v>
      </c>
      <c r="L2301" s="244">
        <v>3</v>
      </c>
      <c r="M2301" s="244" t="s">
        <v>89</v>
      </c>
      <c r="N2301" s="244">
        <f t="shared" si="45"/>
        <v>4.5</v>
      </c>
      <c r="R2301" s="301"/>
      <c r="S2301" s="301"/>
      <c r="T2301" s="301"/>
      <c r="U2301" s="301"/>
      <c r="V2301" s="301"/>
      <c r="W2301" s="301"/>
      <c r="X2301" s="301"/>
      <c r="Y2301" s="301"/>
      <c r="Z2301" s="301"/>
      <c r="AA2301" s="301"/>
      <c r="AB2301" s="301"/>
      <c r="AC2301" s="301"/>
      <c r="AD2301" s="301"/>
      <c r="AE2301" s="301"/>
      <c r="AF2301" s="301"/>
      <c r="AG2301" s="301"/>
      <c r="AH2301" s="301"/>
      <c r="AI2301" s="301"/>
    </row>
    <row r="2302" spans="1:35" ht="20.100000000000001" hidden="1" customHeight="1" x14ac:dyDescent="0.2">
      <c r="A2302" s="240">
        <v>1400</v>
      </c>
      <c r="B2302" s="309" t="s">
        <v>403</v>
      </c>
      <c r="C2302" s="310" t="s">
        <v>432</v>
      </c>
      <c r="D2302" s="310" t="s">
        <v>438</v>
      </c>
      <c r="E2302" s="309">
        <v>588911.82934553537</v>
      </c>
      <c r="F2302" s="310" t="s">
        <v>871</v>
      </c>
      <c r="G2302" s="244" t="s">
        <v>872</v>
      </c>
      <c r="H2302" s="244" t="s">
        <v>869</v>
      </c>
      <c r="I2302" s="288">
        <v>1</v>
      </c>
      <c r="J2302" s="244" t="s">
        <v>873</v>
      </c>
      <c r="K2302" s="244">
        <v>1</v>
      </c>
      <c r="L2302" s="244">
        <v>1</v>
      </c>
      <c r="M2302" s="244" t="s">
        <v>89</v>
      </c>
      <c r="N2302" s="244">
        <f t="shared" si="45"/>
        <v>1</v>
      </c>
      <c r="R2302" s="301"/>
      <c r="S2302" s="301"/>
      <c r="T2302" s="301"/>
      <c r="U2302" s="301"/>
      <c r="V2302" s="301"/>
      <c r="W2302" s="301"/>
      <c r="X2302" s="301"/>
      <c r="Y2302" s="301"/>
      <c r="Z2302" s="301"/>
      <c r="AA2302" s="301"/>
      <c r="AB2302" s="301"/>
      <c r="AC2302" s="301"/>
      <c r="AD2302" s="301"/>
      <c r="AE2302" s="301"/>
      <c r="AF2302" s="301"/>
      <c r="AG2302" s="301"/>
      <c r="AH2302" s="301"/>
      <c r="AI2302" s="301"/>
    </row>
    <row r="2303" spans="1:35" ht="20.100000000000001" hidden="1" customHeight="1" x14ac:dyDescent="0.2">
      <c r="A2303" s="240">
        <v>1401</v>
      </c>
      <c r="B2303" s="309" t="s">
        <v>403</v>
      </c>
      <c r="C2303" s="310" t="s">
        <v>426</v>
      </c>
      <c r="D2303" s="310" t="s">
        <v>438</v>
      </c>
      <c r="E2303" s="309">
        <v>588909.3038176517</v>
      </c>
      <c r="F2303" s="310" t="s">
        <v>871</v>
      </c>
      <c r="G2303" s="244" t="s">
        <v>872</v>
      </c>
      <c r="H2303" s="244" t="s">
        <v>429</v>
      </c>
      <c r="I2303" s="288">
        <v>1</v>
      </c>
      <c r="J2303" s="244" t="s">
        <v>873</v>
      </c>
      <c r="K2303" s="244">
        <v>1</v>
      </c>
      <c r="L2303" s="244">
        <v>1</v>
      </c>
      <c r="M2303" s="244" t="s">
        <v>89</v>
      </c>
      <c r="N2303" s="244">
        <f t="shared" si="45"/>
        <v>1</v>
      </c>
      <c r="R2303" s="301"/>
      <c r="S2303" s="301"/>
      <c r="T2303" s="301"/>
      <c r="U2303" s="301"/>
      <c r="V2303" s="301"/>
      <c r="W2303" s="301"/>
      <c r="X2303" s="301"/>
      <c r="Y2303" s="301"/>
      <c r="Z2303" s="301"/>
      <c r="AA2303" s="301"/>
      <c r="AB2303" s="301"/>
      <c r="AC2303" s="301"/>
      <c r="AD2303" s="301"/>
      <c r="AE2303" s="301"/>
      <c r="AF2303" s="301"/>
      <c r="AG2303" s="301"/>
      <c r="AH2303" s="301"/>
      <c r="AI2303" s="301"/>
    </row>
    <row r="2304" spans="1:35" ht="20.100000000000001" hidden="1" customHeight="1" x14ac:dyDescent="0.2">
      <c r="A2304" s="240">
        <v>1402</v>
      </c>
      <c r="B2304" s="309" t="s">
        <v>403</v>
      </c>
      <c r="C2304" s="310" t="s">
        <v>432</v>
      </c>
      <c r="D2304" s="310" t="s">
        <v>438</v>
      </c>
      <c r="E2304" s="309">
        <v>588906.71200718882</v>
      </c>
      <c r="F2304" s="310" t="s">
        <v>871</v>
      </c>
      <c r="G2304" s="244" t="s">
        <v>872</v>
      </c>
      <c r="H2304" s="244" t="s">
        <v>429</v>
      </c>
      <c r="I2304" s="288">
        <v>1</v>
      </c>
      <c r="J2304" s="244" t="s">
        <v>873</v>
      </c>
      <c r="K2304" s="244">
        <v>1</v>
      </c>
      <c r="L2304" s="244">
        <v>1</v>
      </c>
      <c r="M2304" s="244" t="s">
        <v>89</v>
      </c>
      <c r="N2304" s="244">
        <f t="shared" si="45"/>
        <v>1</v>
      </c>
      <c r="R2304" s="301"/>
      <c r="S2304" s="301"/>
      <c r="T2304" s="301"/>
      <c r="U2304" s="301"/>
      <c r="V2304" s="301"/>
      <c r="W2304" s="301"/>
      <c r="X2304" s="301"/>
      <c r="Y2304" s="301"/>
      <c r="Z2304" s="301"/>
      <c r="AA2304" s="301"/>
      <c r="AB2304" s="301"/>
      <c r="AC2304" s="301"/>
      <c r="AD2304" s="301"/>
      <c r="AE2304" s="301"/>
      <c r="AF2304" s="301"/>
      <c r="AG2304" s="301"/>
      <c r="AH2304" s="301"/>
      <c r="AI2304" s="301"/>
    </row>
    <row r="2305" spans="1:35" ht="20.100000000000001" hidden="1" customHeight="1" x14ac:dyDescent="0.2">
      <c r="A2305" s="240">
        <v>1403</v>
      </c>
      <c r="B2305" s="309" t="s">
        <v>403</v>
      </c>
      <c r="C2305" s="310" t="s">
        <v>426</v>
      </c>
      <c r="D2305" s="310" t="s">
        <v>438</v>
      </c>
      <c r="E2305" s="309">
        <v>588902.28419663594</v>
      </c>
      <c r="F2305" s="310" t="s">
        <v>895</v>
      </c>
      <c r="G2305" s="244" t="s">
        <v>988</v>
      </c>
      <c r="H2305" s="244" t="s">
        <v>429</v>
      </c>
      <c r="I2305" s="288">
        <v>1</v>
      </c>
      <c r="J2305" s="244" t="s">
        <v>906</v>
      </c>
      <c r="K2305" s="244">
        <v>3</v>
      </c>
      <c r="L2305" s="244">
        <v>3.5</v>
      </c>
      <c r="M2305" s="244" t="s">
        <v>89</v>
      </c>
      <c r="N2305" s="244">
        <f t="shared" si="45"/>
        <v>10.5</v>
      </c>
      <c r="R2305" s="301"/>
      <c r="S2305" s="301"/>
      <c r="T2305" s="301"/>
      <c r="U2305" s="301"/>
      <c r="V2305" s="301"/>
      <c r="W2305" s="301"/>
      <c r="X2305" s="301"/>
      <c r="Y2305" s="301"/>
      <c r="Z2305" s="301"/>
      <c r="AA2305" s="301"/>
      <c r="AB2305" s="301"/>
      <c r="AC2305" s="301"/>
      <c r="AD2305" s="301"/>
      <c r="AE2305" s="301"/>
      <c r="AF2305" s="301"/>
      <c r="AG2305" s="301"/>
      <c r="AH2305" s="301"/>
      <c r="AI2305" s="301"/>
    </row>
    <row r="2306" spans="1:35" ht="20.100000000000001" hidden="1" customHeight="1" x14ac:dyDescent="0.2">
      <c r="A2306" s="240">
        <v>1404</v>
      </c>
      <c r="B2306" s="309" t="s">
        <v>403</v>
      </c>
      <c r="C2306" s="310" t="s">
        <v>426</v>
      </c>
      <c r="D2306" s="310" t="s">
        <v>438</v>
      </c>
      <c r="E2306" s="309">
        <v>588897.06034359417</v>
      </c>
      <c r="F2306" s="310" t="s">
        <v>871</v>
      </c>
      <c r="G2306" s="244" t="s">
        <v>872</v>
      </c>
      <c r="H2306" s="244" t="s">
        <v>869</v>
      </c>
      <c r="I2306" s="288">
        <v>1</v>
      </c>
      <c r="J2306" s="244" t="s">
        <v>873</v>
      </c>
      <c r="K2306" s="244">
        <v>1</v>
      </c>
      <c r="L2306" s="244">
        <v>1</v>
      </c>
      <c r="M2306" s="244" t="s">
        <v>89</v>
      </c>
      <c r="N2306" s="244">
        <f t="shared" si="45"/>
        <v>1</v>
      </c>
      <c r="R2306" s="301"/>
      <c r="S2306" s="301"/>
      <c r="T2306" s="301"/>
      <c r="U2306" s="301"/>
      <c r="V2306" s="301"/>
      <c r="W2306" s="301"/>
      <c r="X2306" s="301"/>
      <c r="Y2306" s="301"/>
      <c r="Z2306" s="301"/>
      <c r="AA2306" s="301"/>
      <c r="AB2306" s="301"/>
      <c r="AC2306" s="301"/>
      <c r="AD2306" s="301"/>
      <c r="AE2306" s="301"/>
      <c r="AF2306" s="301"/>
      <c r="AG2306" s="301"/>
      <c r="AH2306" s="301"/>
      <c r="AI2306" s="301"/>
    </row>
    <row r="2307" spans="1:35" ht="20.100000000000001" hidden="1" customHeight="1" x14ac:dyDescent="0.2">
      <c r="A2307" s="240">
        <v>1405</v>
      </c>
      <c r="B2307" s="309" t="s">
        <v>403</v>
      </c>
      <c r="C2307" s="310" t="s">
        <v>432</v>
      </c>
      <c r="D2307" s="310" t="s">
        <v>438</v>
      </c>
      <c r="E2307" s="309">
        <v>588883.86012227053</v>
      </c>
      <c r="F2307" s="310" t="s">
        <v>897</v>
      </c>
      <c r="G2307" s="244" t="s">
        <v>956</v>
      </c>
      <c r="H2307" s="244" t="s">
        <v>429</v>
      </c>
      <c r="I2307" s="288">
        <v>2</v>
      </c>
      <c r="J2307" s="244" t="s">
        <v>873</v>
      </c>
      <c r="K2307" s="244">
        <v>1.5</v>
      </c>
      <c r="L2307" s="244">
        <v>1</v>
      </c>
      <c r="M2307" s="244" t="s">
        <v>89</v>
      </c>
      <c r="N2307" s="244">
        <f t="shared" si="45"/>
        <v>1.5</v>
      </c>
      <c r="R2307" s="301"/>
      <c r="S2307" s="301"/>
      <c r="T2307" s="301"/>
      <c r="U2307" s="301"/>
      <c r="V2307" s="301"/>
      <c r="W2307" s="301"/>
      <c r="X2307" s="301"/>
      <c r="Y2307" s="301"/>
      <c r="Z2307" s="301"/>
      <c r="AA2307" s="301"/>
      <c r="AB2307" s="301"/>
      <c r="AC2307" s="301"/>
      <c r="AD2307" s="301"/>
      <c r="AE2307" s="301"/>
      <c r="AF2307" s="301"/>
      <c r="AG2307" s="301"/>
      <c r="AH2307" s="301"/>
      <c r="AI2307" s="301"/>
    </row>
    <row r="2308" spans="1:35" ht="20.100000000000001" hidden="1" customHeight="1" x14ac:dyDescent="0.2">
      <c r="A2308" s="240">
        <v>1406</v>
      </c>
      <c r="B2308" s="309" t="s">
        <v>403</v>
      </c>
      <c r="C2308" s="310" t="s">
        <v>432</v>
      </c>
      <c r="D2308" s="310" t="s">
        <v>438</v>
      </c>
      <c r="E2308" s="309">
        <v>588881.03722987638</v>
      </c>
      <c r="F2308" s="310" t="s">
        <v>897</v>
      </c>
      <c r="G2308" s="244" t="s">
        <v>956</v>
      </c>
      <c r="H2308" s="244" t="s">
        <v>429</v>
      </c>
      <c r="I2308" s="288">
        <v>2</v>
      </c>
      <c r="J2308" s="244" t="s">
        <v>873</v>
      </c>
      <c r="K2308" s="244">
        <v>3</v>
      </c>
      <c r="L2308" s="244">
        <v>2</v>
      </c>
      <c r="M2308" s="244" t="s">
        <v>89</v>
      </c>
      <c r="N2308" s="244">
        <f t="shared" si="45"/>
        <v>6</v>
      </c>
      <c r="R2308" s="301"/>
      <c r="S2308" s="301"/>
      <c r="T2308" s="301"/>
      <c r="U2308" s="301"/>
      <c r="V2308" s="301"/>
      <c r="W2308" s="301"/>
      <c r="X2308" s="301"/>
      <c r="Y2308" s="301"/>
      <c r="Z2308" s="301"/>
      <c r="AA2308" s="301"/>
      <c r="AB2308" s="301"/>
      <c r="AC2308" s="301"/>
      <c r="AD2308" s="301"/>
      <c r="AE2308" s="301"/>
      <c r="AF2308" s="301"/>
      <c r="AG2308" s="301"/>
      <c r="AH2308" s="301"/>
      <c r="AI2308" s="301"/>
    </row>
    <row r="2309" spans="1:35" ht="20.100000000000001" hidden="1" customHeight="1" x14ac:dyDescent="0.2">
      <c r="A2309" s="240">
        <v>1407</v>
      </c>
      <c r="B2309" s="309" t="s">
        <v>403</v>
      </c>
      <c r="C2309" s="310" t="s">
        <v>432</v>
      </c>
      <c r="D2309" s="310" t="s">
        <v>438</v>
      </c>
      <c r="E2309" s="309">
        <v>588866.86817090632</v>
      </c>
      <c r="F2309" s="310" t="s">
        <v>877</v>
      </c>
      <c r="G2309" s="244" t="s">
        <v>923</v>
      </c>
      <c r="H2309" s="244" t="s">
        <v>429</v>
      </c>
      <c r="I2309" s="288">
        <v>1</v>
      </c>
      <c r="J2309" s="244" t="s">
        <v>873</v>
      </c>
      <c r="K2309" s="244">
        <v>0.6</v>
      </c>
      <c r="L2309" s="244">
        <v>0.6</v>
      </c>
      <c r="M2309" s="244" t="s">
        <v>89</v>
      </c>
      <c r="N2309" s="244">
        <f t="shared" si="45"/>
        <v>0.36</v>
      </c>
      <c r="R2309" s="301"/>
      <c r="S2309" s="301"/>
      <c r="T2309" s="301"/>
      <c r="U2309" s="301"/>
      <c r="V2309" s="301"/>
      <c r="W2309" s="301"/>
      <c r="X2309" s="301"/>
      <c r="Y2309" s="301"/>
      <c r="Z2309" s="301"/>
      <c r="AA2309" s="301"/>
      <c r="AB2309" s="301"/>
      <c r="AC2309" s="301"/>
      <c r="AD2309" s="301"/>
      <c r="AE2309" s="301"/>
      <c r="AF2309" s="301"/>
      <c r="AG2309" s="301"/>
      <c r="AH2309" s="301"/>
      <c r="AI2309" s="301"/>
    </row>
    <row r="2310" spans="1:35" ht="20.100000000000001" hidden="1" customHeight="1" x14ac:dyDescent="0.2">
      <c r="A2310" s="240">
        <v>1408</v>
      </c>
      <c r="B2310" s="309" t="s">
        <v>403</v>
      </c>
      <c r="C2310" s="310" t="s">
        <v>426</v>
      </c>
      <c r="D2310" s="310" t="s">
        <v>438</v>
      </c>
      <c r="E2310" s="309">
        <v>588860.54155482701</v>
      </c>
      <c r="F2310" s="310" t="s">
        <v>871</v>
      </c>
      <c r="G2310" s="244" t="s">
        <v>942</v>
      </c>
      <c r="H2310" s="244" t="s">
        <v>429</v>
      </c>
      <c r="I2310" s="288">
        <v>1</v>
      </c>
      <c r="J2310" s="244" t="s">
        <v>873</v>
      </c>
      <c r="K2310" s="244">
        <v>1</v>
      </c>
      <c r="L2310" s="244">
        <v>1</v>
      </c>
      <c r="M2310" s="244" t="s">
        <v>89</v>
      </c>
      <c r="N2310" s="244">
        <f t="shared" si="45"/>
        <v>1</v>
      </c>
      <c r="R2310" s="301"/>
      <c r="S2310" s="301"/>
      <c r="T2310" s="301"/>
      <c r="U2310" s="301"/>
      <c r="V2310" s="301"/>
      <c r="W2310" s="301"/>
      <c r="X2310" s="301"/>
      <c r="Y2310" s="301"/>
      <c r="Z2310" s="301"/>
      <c r="AA2310" s="301"/>
      <c r="AB2310" s="301"/>
      <c r="AC2310" s="301"/>
      <c r="AD2310" s="301"/>
      <c r="AE2310" s="301"/>
      <c r="AF2310" s="301"/>
      <c r="AG2310" s="301"/>
      <c r="AH2310" s="301"/>
      <c r="AI2310" s="301"/>
    </row>
    <row r="2311" spans="1:35" ht="20.100000000000001" hidden="1" customHeight="1" x14ac:dyDescent="0.2">
      <c r="A2311" s="240">
        <v>1409</v>
      </c>
      <c r="B2311" s="309" t="s">
        <v>403</v>
      </c>
      <c r="C2311" s="310" t="s">
        <v>426</v>
      </c>
      <c r="D2311" s="310" t="s">
        <v>438</v>
      </c>
      <c r="E2311" s="309">
        <v>588852.86910265801</v>
      </c>
      <c r="F2311" s="310" t="s">
        <v>880</v>
      </c>
      <c r="G2311" s="244" t="s">
        <v>915</v>
      </c>
      <c r="H2311" s="244" t="s">
        <v>429</v>
      </c>
      <c r="I2311" s="288">
        <v>1</v>
      </c>
      <c r="J2311" s="244" t="s">
        <v>950</v>
      </c>
      <c r="K2311" s="244">
        <v>0.5</v>
      </c>
      <c r="L2311" s="244">
        <v>0.6</v>
      </c>
      <c r="M2311" s="244" t="s">
        <v>89</v>
      </c>
      <c r="N2311" s="244">
        <f t="shared" si="45"/>
        <v>0.3</v>
      </c>
      <c r="R2311" s="301"/>
      <c r="S2311" s="301"/>
      <c r="T2311" s="301"/>
      <c r="U2311" s="301"/>
      <c r="V2311" s="301"/>
      <c r="W2311" s="301"/>
      <c r="X2311" s="301"/>
      <c r="Y2311" s="301"/>
      <c r="Z2311" s="301"/>
      <c r="AA2311" s="301"/>
      <c r="AB2311" s="301"/>
      <c r="AC2311" s="301"/>
      <c r="AD2311" s="301"/>
      <c r="AE2311" s="301"/>
      <c r="AF2311" s="301"/>
      <c r="AG2311" s="301"/>
      <c r="AH2311" s="301"/>
      <c r="AI2311" s="301"/>
    </row>
    <row r="2312" spans="1:35" ht="20.100000000000001" hidden="1" customHeight="1" x14ac:dyDescent="0.2">
      <c r="A2312" s="240">
        <v>1410</v>
      </c>
      <c r="B2312" s="309" t="s">
        <v>403</v>
      </c>
      <c r="C2312" s="310" t="s">
        <v>426</v>
      </c>
      <c r="D2312" s="310" t="s">
        <v>438</v>
      </c>
      <c r="E2312" s="309">
        <v>588852.78442107025</v>
      </c>
      <c r="F2312" s="310" t="s">
        <v>880</v>
      </c>
      <c r="G2312" s="244" t="s">
        <v>915</v>
      </c>
      <c r="H2312" s="244" t="s">
        <v>429</v>
      </c>
      <c r="I2312" s="288">
        <v>1</v>
      </c>
      <c r="J2312" s="244" t="s">
        <v>950</v>
      </c>
      <c r="K2312" s="244">
        <v>0.5</v>
      </c>
      <c r="L2312" s="244">
        <v>0.6</v>
      </c>
      <c r="M2312" s="244" t="s">
        <v>89</v>
      </c>
      <c r="N2312" s="244">
        <f t="shared" si="45"/>
        <v>0.3</v>
      </c>
      <c r="R2312" s="301"/>
      <c r="S2312" s="301"/>
      <c r="T2312" s="301"/>
      <c r="U2312" s="301"/>
      <c r="V2312" s="301"/>
      <c r="W2312" s="301"/>
      <c r="X2312" s="301"/>
      <c r="Y2312" s="301"/>
      <c r="Z2312" s="301"/>
      <c r="AA2312" s="301"/>
      <c r="AB2312" s="301"/>
      <c r="AC2312" s="301"/>
      <c r="AD2312" s="301"/>
      <c r="AE2312" s="301"/>
      <c r="AF2312" s="301"/>
      <c r="AG2312" s="301"/>
      <c r="AH2312" s="301"/>
      <c r="AI2312" s="301"/>
    </row>
    <row r="2313" spans="1:35" ht="20.100000000000001" hidden="1" customHeight="1" x14ac:dyDescent="0.2">
      <c r="A2313" s="240">
        <v>1411</v>
      </c>
      <c r="B2313" s="309" t="s">
        <v>403</v>
      </c>
      <c r="C2313" s="310" t="s">
        <v>426</v>
      </c>
      <c r="D2313" s="310" t="s">
        <v>438</v>
      </c>
      <c r="E2313" s="309">
        <v>588849.31205000321</v>
      </c>
      <c r="F2313" s="310" t="s">
        <v>880</v>
      </c>
      <c r="G2313" s="244" t="s">
        <v>915</v>
      </c>
      <c r="H2313" s="244" t="s">
        <v>429</v>
      </c>
      <c r="I2313" s="288">
        <v>1</v>
      </c>
      <c r="J2313" s="244" t="s">
        <v>950</v>
      </c>
      <c r="K2313" s="244">
        <v>0.5</v>
      </c>
      <c r="L2313" s="244">
        <v>0.6</v>
      </c>
      <c r="M2313" s="244" t="s">
        <v>89</v>
      </c>
      <c r="N2313" s="244">
        <f t="shared" si="45"/>
        <v>0.3</v>
      </c>
      <c r="R2313" s="301"/>
      <c r="S2313" s="301"/>
      <c r="T2313" s="301"/>
      <c r="U2313" s="301"/>
      <c r="V2313" s="301"/>
      <c r="W2313" s="301"/>
      <c r="X2313" s="301"/>
      <c r="Y2313" s="301"/>
      <c r="Z2313" s="301"/>
      <c r="AA2313" s="301"/>
      <c r="AB2313" s="301"/>
      <c r="AC2313" s="301"/>
      <c r="AD2313" s="301"/>
      <c r="AE2313" s="301"/>
      <c r="AF2313" s="301"/>
      <c r="AG2313" s="301"/>
      <c r="AH2313" s="301"/>
      <c r="AI2313" s="301"/>
    </row>
    <row r="2314" spans="1:35" ht="20.100000000000001" hidden="1" customHeight="1" x14ac:dyDescent="0.2">
      <c r="A2314" s="240">
        <v>1412</v>
      </c>
      <c r="B2314" s="309" t="s">
        <v>403</v>
      </c>
      <c r="C2314" s="310" t="s">
        <v>426</v>
      </c>
      <c r="D2314" s="310" t="s">
        <v>438</v>
      </c>
      <c r="E2314" s="309">
        <v>588848.01436186279</v>
      </c>
      <c r="F2314" s="310" t="s">
        <v>880</v>
      </c>
      <c r="G2314" s="244" t="s">
        <v>915</v>
      </c>
      <c r="H2314" s="244" t="s">
        <v>429</v>
      </c>
      <c r="I2314" s="288">
        <v>1</v>
      </c>
      <c r="J2314" s="244" t="s">
        <v>950</v>
      </c>
      <c r="K2314" s="244">
        <v>0.5</v>
      </c>
      <c r="L2314" s="244">
        <v>0.6</v>
      </c>
      <c r="M2314" s="244" t="s">
        <v>89</v>
      </c>
      <c r="N2314" s="244">
        <f t="shared" ref="N2314:N2377" si="46">IF(M2314="",K2314*L2314,IF(G2314="R-1",K2314*L2314,IF(LEFT(G2314,1)="R",PI()*((M2314^2)/4),K2314*L2314)))</f>
        <v>0.3</v>
      </c>
      <c r="R2314" s="301"/>
      <c r="S2314" s="301"/>
      <c r="T2314" s="301"/>
      <c r="U2314" s="301"/>
      <c r="V2314" s="301"/>
      <c r="W2314" s="301"/>
      <c r="X2314" s="301"/>
      <c r="Y2314" s="301"/>
      <c r="Z2314" s="301"/>
      <c r="AA2314" s="301"/>
      <c r="AB2314" s="301"/>
      <c r="AC2314" s="301"/>
      <c r="AD2314" s="301"/>
      <c r="AE2314" s="301"/>
      <c r="AF2314" s="301"/>
      <c r="AG2314" s="301"/>
      <c r="AH2314" s="301"/>
      <c r="AI2314" s="301"/>
    </row>
    <row r="2315" spans="1:35" ht="20.100000000000001" hidden="1" customHeight="1" x14ac:dyDescent="0.2">
      <c r="A2315" s="240">
        <v>1413</v>
      </c>
      <c r="B2315" s="309" t="s">
        <v>403</v>
      </c>
      <c r="C2315" s="310" t="s">
        <v>426</v>
      </c>
      <c r="D2315" s="310" t="s">
        <v>438</v>
      </c>
      <c r="E2315" s="309">
        <v>588840.17127990036</v>
      </c>
      <c r="F2315" s="310" t="s">
        <v>880</v>
      </c>
      <c r="G2315" s="244" t="s">
        <v>915</v>
      </c>
      <c r="H2315" s="244" t="s">
        <v>429</v>
      </c>
      <c r="I2315" s="288">
        <v>1</v>
      </c>
      <c r="J2315" s="244" t="s">
        <v>950</v>
      </c>
      <c r="K2315" s="244">
        <v>0.5</v>
      </c>
      <c r="L2315" s="244">
        <v>0.6</v>
      </c>
      <c r="M2315" s="244" t="s">
        <v>89</v>
      </c>
      <c r="N2315" s="244">
        <f t="shared" si="46"/>
        <v>0.3</v>
      </c>
      <c r="R2315" s="301"/>
      <c r="S2315" s="301"/>
      <c r="T2315" s="301"/>
      <c r="U2315" s="301"/>
      <c r="V2315" s="301"/>
      <c r="W2315" s="301"/>
      <c r="X2315" s="301"/>
      <c r="Y2315" s="301"/>
      <c r="Z2315" s="301"/>
      <c r="AA2315" s="301"/>
      <c r="AB2315" s="301"/>
      <c r="AC2315" s="301"/>
      <c r="AD2315" s="301"/>
      <c r="AE2315" s="301"/>
      <c r="AF2315" s="301"/>
      <c r="AG2315" s="301"/>
      <c r="AH2315" s="301"/>
      <c r="AI2315" s="301"/>
    </row>
    <row r="2316" spans="1:35" ht="20.100000000000001" hidden="1" customHeight="1" x14ac:dyDescent="0.2">
      <c r="A2316" s="240">
        <v>1414</v>
      </c>
      <c r="B2316" s="309" t="s">
        <v>403</v>
      </c>
      <c r="C2316" s="310" t="s">
        <v>426</v>
      </c>
      <c r="D2316" s="310" t="s">
        <v>438</v>
      </c>
      <c r="E2316" s="309">
        <v>588839.76754393883</v>
      </c>
      <c r="F2316" s="310" t="s">
        <v>880</v>
      </c>
      <c r="G2316" s="244" t="s">
        <v>915</v>
      </c>
      <c r="H2316" s="244" t="s">
        <v>429</v>
      </c>
      <c r="I2316" s="288">
        <v>1</v>
      </c>
      <c r="J2316" s="244" t="s">
        <v>950</v>
      </c>
      <c r="K2316" s="244">
        <v>0.5</v>
      </c>
      <c r="L2316" s="244">
        <v>0.6</v>
      </c>
      <c r="M2316" s="244" t="s">
        <v>89</v>
      </c>
      <c r="N2316" s="244">
        <f t="shared" si="46"/>
        <v>0.3</v>
      </c>
      <c r="R2316" s="301"/>
      <c r="S2316" s="301"/>
      <c r="T2316" s="301"/>
      <c r="U2316" s="301"/>
      <c r="V2316" s="301"/>
      <c r="W2316" s="301"/>
      <c r="X2316" s="301"/>
      <c r="Y2316" s="301"/>
      <c r="Z2316" s="301"/>
      <c r="AA2316" s="301"/>
      <c r="AB2316" s="301"/>
      <c r="AC2316" s="301"/>
      <c r="AD2316" s="301"/>
      <c r="AE2316" s="301"/>
      <c r="AF2316" s="301"/>
      <c r="AG2316" s="301"/>
      <c r="AH2316" s="301"/>
      <c r="AI2316" s="301"/>
    </row>
    <row r="2317" spans="1:35" ht="20.100000000000001" hidden="1" customHeight="1" x14ac:dyDescent="0.2">
      <c r="A2317" s="240">
        <v>1415</v>
      </c>
      <c r="B2317" s="309" t="s">
        <v>403</v>
      </c>
      <c r="C2317" s="310" t="s">
        <v>426</v>
      </c>
      <c r="D2317" s="310" t="s">
        <v>438</v>
      </c>
      <c r="E2317" s="309">
        <v>588836.09071743861</v>
      </c>
      <c r="F2317" s="310" t="s">
        <v>871</v>
      </c>
      <c r="G2317" s="244" t="s">
        <v>872</v>
      </c>
      <c r="H2317" s="244" t="s">
        <v>429</v>
      </c>
      <c r="I2317" s="288">
        <v>1</v>
      </c>
      <c r="J2317" s="244" t="s">
        <v>873</v>
      </c>
      <c r="K2317" s="244">
        <v>1</v>
      </c>
      <c r="L2317" s="244">
        <v>1</v>
      </c>
      <c r="M2317" s="244" t="s">
        <v>89</v>
      </c>
      <c r="N2317" s="244">
        <f t="shared" si="46"/>
        <v>1</v>
      </c>
      <c r="R2317" s="301"/>
      <c r="S2317" s="301"/>
      <c r="T2317" s="301"/>
      <c r="U2317" s="301"/>
      <c r="V2317" s="301"/>
      <c r="W2317" s="301"/>
      <c r="X2317" s="301"/>
      <c r="Y2317" s="301"/>
      <c r="Z2317" s="301"/>
      <c r="AA2317" s="301"/>
      <c r="AB2317" s="301"/>
      <c r="AC2317" s="301"/>
      <c r="AD2317" s="301"/>
      <c r="AE2317" s="301"/>
      <c r="AF2317" s="301"/>
      <c r="AG2317" s="301"/>
      <c r="AH2317" s="301"/>
      <c r="AI2317" s="301"/>
    </row>
    <row r="2318" spans="1:35" ht="20.100000000000001" hidden="1" customHeight="1" x14ac:dyDescent="0.2">
      <c r="A2318" s="240">
        <v>1416</v>
      </c>
      <c r="B2318" s="309" t="s">
        <v>403</v>
      </c>
      <c r="C2318" s="310" t="s">
        <v>426</v>
      </c>
      <c r="D2318" s="310" t="s">
        <v>438</v>
      </c>
      <c r="E2318" s="309">
        <v>588835.59359115548</v>
      </c>
      <c r="F2318" s="310" t="s">
        <v>871</v>
      </c>
      <c r="G2318" s="244" t="s">
        <v>872</v>
      </c>
      <c r="H2318" s="244" t="s">
        <v>429</v>
      </c>
      <c r="I2318" s="288">
        <v>1</v>
      </c>
      <c r="J2318" s="244" t="s">
        <v>873</v>
      </c>
      <c r="K2318" s="244">
        <v>1</v>
      </c>
      <c r="L2318" s="244">
        <v>1</v>
      </c>
      <c r="M2318" s="244" t="s">
        <v>89</v>
      </c>
      <c r="N2318" s="244">
        <f t="shared" si="46"/>
        <v>1</v>
      </c>
      <c r="R2318" s="301"/>
      <c r="S2318" s="301"/>
      <c r="T2318" s="301"/>
      <c r="U2318" s="301"/>
      <c r="V2318" s="301"/>
      <c r="W2318" s="301"/>
      <c r="X2318" s="301"/>
      <c r="Y2318" s="301"/>
      <c r="Z2318" s="301"/>
      <c r="AA2318" s="301"/>
      <c r="AB2318" s="301"/>
      <c r="AC2318" s="301"/>
      <c r="AD2318" s="301"/>
      <c r="AE2318" s="301"/>
      <c r="AF2318" s="301"/>
      <c r="AG2318" s="301"/>
      <c r="AH2318" s="301"/>
      <c r="AI2318" s="301"/>
    </row>
    <row r="2319" spans="1:35" ht="20.100000000000001" hidden="1" customHeight="1" x14ac:dyDescent="0.2">
      <c r="A2319" s="240">
        <v>1417</v>
      </c>
      <c r="B2319" s="309" t="s">
        <v>403</v>
      </c>
      <c r="C2319" s="310" t="s">
        <v>426</v>
      </c>
      <c r="D2319" s="310" t="s">
        <v>438</v>
      </c>
      <c r="E2319" s="309">
        <v>588835.28673677112</v>
      </c>
      <c r="F2319" s="310" t="s">
        <v>897</v>
      </c>
      <c r="G2319" s="244" t="s">
        <v>922</v>
      </c>
      <c r="H2319" s="244" t="s">
        <v>429</v>
      </c>
      <c r="I2319" s="288">
        <v>1</v>
      </c>
      <c r="J2319" s="244" t="s">
        <v>906</v>
      </c>
      <c r="K2319" s="244">
        <v>1.5</v>
      </c>
      <c r="L2319" s="244">
        <v>2</v>
      </c>
      <c r="M2319" s="244" t="s">
        <v>89</v>
      </c>
      <c r="N2319" s="244">
        <f t="shared" si="46"/>
        <v>3</v>
      </c>
      <c r="R2319" s="301"/>
      <c r="S2319" s="301"/>
      <c r="T2319" s="301"/>
      <c r="U2319" s="301"/>
      <c r="V2319" s="301"/>
      <c r="W2319" s="301"/>
      <c r="X2319" s="301"/>
      <c r="Y2319" s="301"/>
      <c r="Z2319" s="301"/>
      <c r="AA2319" s="301"/>
      <c r="AB2319" s="301"/>
      <c r="AC2319" s="301"/>
      <c r="AD2319" s="301"/>
      <c r="AE2319" s="301"/>
      <c r="AF2319" s="301"/>
      <c r="AG2319" s="301"/>
      <c r="AH2319" s="301"/>
      <c r="AI2319" s="301"/>
    </row>
    <row r="2320" spans="1:35" ht="20.100000000000001" hidden="1" customHeight="1" x14ac:dyDescent="0.2">
      <c r="A2320" s="240">
        <v>1418</v>
      </c>
      <c r="B2320" s="309" t="s">
        <v>403</v>
      </c>
      <c r="C2320" s="310" t="s">
        <v>426</v>
      </c>
      <c r="D2320" s="310" t="s">
        <v>438</v>
      </c>
      <c r="E2320" s="309">
        <v>588828.08286293829</v>
      </c>
      <c r="F2320" s="310" t="s">
        <v>880</v>
      </c>
      <c r="G2320" s="244" t="s">
        <v>915</v>
      </c>
      <c r="H2320" s="244" t="s">
        <v>429</v>
      </c>
      <c r="I2320" s="288">
        <v>1</v>
      </c>
      <c r="J2320" s="244" t="s">
        <v>950</v>
      </c>
      <c r="K2320" s="244">
        <v>0.5</v>
      </c>
      <c r="L2320" s="244">
        <v>0.6</v>
      </c>
      <c r="M2320" s="244" t="s">
        <v>89</v>
      </c>
      <c r="N2320" s="244">
        <f t="shared" si="46"/>
        <v>0.3</v>
      </c>
      <c r="R2320" s="301"/>
      <c r="S2320" s="301"/>
      <c r="T2320" s="301"/>
      <c r="U2320" s="301"/>
      <c r="V2320" s="301"/>
      <c r="W2320" s="301"/>
      <c r="X2320" s="301"/>
      <c r="Y2320" s="301"/>
      <c r="Z2320" s="301"/>
      <c r="AA2320" s="301"/>
      <c r="AB2320" s="301"/>
      <c r="AC2320" s="301"/>
      <c r="AD2320" s="301"/>
      <c r="AE2320" s="301"/>
      <c r="AF2320" s="301"/>
      <c r="AG2320" s="301"/>
      <c r="AH2320" s="301"/>
      <c r="AI2320" s="301"/>
    </row>
    <row r="2321" spans="1:35" ht="20.100000000000001" hidden="1" customHeight="1" x14ac:dyDescent="0.2">
      <c r="A2321" s="240">
        <v>1419</v>
      </c>
      <c r="B2321" s="309" t="s">
        <v>403</v>
      </c>
      <c r="C2321" s="310" t="s">
        <v>426</v>
      </c>
      <c r="D2321" s="310" t="s">
        <v>438</v>
      </c>
      <c r="E2321" s="309">
        <v>588824.0650377014</v>
      </c>
      <c r="F2321" s="310" t="s">
        <v>880</v>
      </c>
      <c r="G2321" s="244" t="s">
        <v>915</v>
      </c>
      <c r="H2321" s="244" t="s">
        <v>429</v>
      </c>
      <c r="I2321" s="288">
        <v>1</v>
      </c>
      <c r="J2321" s="244" t="s">
        <v>950</v>
      </c>
      <c r="K2321" s="244">
        <v>0.5</v>
      </c>
      <c r="L2321" s="244">
        <v>0.6</v>
      </c>
      <c r="M2321" s="244" t="s">
        <v>89</v>
      </c>
      <c r="N2321" s="244">
        <f t="shared" si="46"/>
        <v>0.3</v>
      </c>
      <c r="R2321" s="301"/>
      <c r="S2321" s="301"/>
      <c r="T2321" s="301"/>
      <c r="U2321" s="301"/>
      <c r="V2321" s="301"/>
      <c r="W2321" s="301"/>
      <c r="X2321" s="301"/>
      <c r="Y2321" s="301"/>
      <c r="Z2321" s="301"/>
      <c r="AA2321" s="301"/>
      <c r="AB2321" s="301"/>
      <c r="AC2321" s="301"/>
      <c r="AD2321" s="301"/>
      <c r="AE2321" s="301"/>
      <c r="AF2321" s="301"/>
      <c r="AG2321" s="301"/>
      <c r="AH2321" s="301"/>
      <c r="AI2321" s="301"/>
    </row>
    <row r="2322" spans="1:35" ht="20.100000000000001" hidden="1" customHeight="1" x14ac:dyDescent="0.2">
      <c r="A2322" s="240">
        <v>1420</v>
      </c>
      <c r="B2322" s="309" t="s">
        <v>403</v>
      </c>
      <c r="C2322" s="310" t="s">
        <v>426</v>
      </c>
      <c r="D2322" s="310" t="s">
        <v>438</v>
      </c>
      <c r="E2322" s="309">
        <v>588820.07376392989</v>
      </c>
      <c r="F2322" s="310" t="s">
        <v>871</v>
      </c>
      <c r="G2322" s="244" t="s">
        <v>872</v>
      </c>
      <c r="H2322" s="244" t="s">
        <v>429</v>
      </c>
      <c r="I2322" s="288">
        <v>1</v>
      </c>
      <c r="J2322" s="244" t="s">
        <v>873</v>
      </c>
      <c r="K2322" s="244">
        <v>1</v>
      </c>
      <c r="L2322" s="244">
        <v>1</v>
      </c>
      <c r="M2322" s="244" t="s">
        <v>89</v>
      </c>
      <c r="N2322" s="244">
        <f t="shared" si="46"/>
        <v>1</v>
      </c>
      <c r="R2322" s="301"/>
      <c r="S2322" s="301"/>
      <c r="T2322" s="301"/>
      <c r="U2322" s="301"/>
      <c r="V2322" s="301"/>
      <c r="W2322" s="301"/>
      <c r="X2322" s="301"/>
      <c r="Y2322" s="301"/>
      <c r="Z2322" s="301"/>
      <c r="AA2322" s="301"/>
      <c r="AB2322" s="301"/>
      <c r="AC2322" s="301"/>
      <c r="AD2322" s="301"/>
      <c r="AE2322" s="301"/>
      <c r="AF2322" s="301"/>
      <c r="AG2322" s="301"/>
      <c r="AH2322" s="301"/>
      <c r="AI2322" s="301"/>
    </row>
    <row r="2323" spans="1:35" ht="20.100000000000001" hidden="1" customHeight="1" x14ac:dyDescent="0.2">
      <c r="A2323" s="240">
        <v>1421</v>
      </c>
      <c r="B2323" s="309" t="s">
        <v>403</v>
      </c>
      <c r="C2323" s="310" t="s">
        <v>426</v>
      </c>
      <c r="D2323" s="310" t="s">
        <v>438</v>
      </c>
      <c r="E2323" s="309">
        <v>588817.10831197316</v>
      </c>
      <c r="F2323" s="310" t="s">
        <v>895</v>
      </c>
      <c r="G2323" s="244" t="s">
        <v>988</v>
      </c>
      <c r="H2323" s="244" t="s">
        <v>429</v>
      </c>
      <c r="I2323" s="288">
        <v>1</v>
      </c>
      <c r="J2323" s="244" t="s">
        <v>906</v>
      </c>
      <c r="K2323" s="244">
        <v>2.5</v>
      </c>
      <c r="L2323" s="244">
        <v>2</v>
      </c>
      <c r="M2323" s="244" t="s">
        <v>89</v>
      </c>
      <c r="N2323" s="244">
        <f t="shared" si="46"/>
        <v>5</v>
      </c>
      <c r="R2323" s="301"/>
      <c r="S2323" s="301"/>
      <c r="T2323" s="301"/>
      <c r="U2323" s="301"/>
      <c r="V2323" s="301"/>
      <c r="W2323" s="301"/>
      <c r="X2323" s="301"/>
      <c r="Y2323" s="301"/>
      <c r="Z2323" s="301"/>
      <c r="AA2323" s="301"/>
      <c r="AB2323" s="301"/>
      <c r="AC2323" s="301"/>
      <c r="AD2323" s="301"/>
      <c r="AE2323" s="301"/>
      <c r="AF2323" s="301"/>
      <c r="AG2323" s="301"/>
      <c r="AH2323" s="301"/>
      <c r="AI2323" s="301"/>
    </row>
    <row r="2324" spans="1:35" ht="20.100000000000001" hidden="1" customHeight="1" x14ac:dyDescent="0.2">
      <c r="A2324" s="240">
        <v>1422</v>
      </c>
      <c r="B2324" s="309" t="s">
        <v>403</v>
      </c>
      <c r="C2324" s="310" t="s">
        <v>426</v>
      </c>
      <c r="D2324" s="310" t="s">
        <v>438</v>
      </c>
      <c r="E2324" s="309">
        <v>588814.72302422393</v>
      </c>
      <c r="F2324" s="310" t="s">
        <v>880</v>
      </c>
      <c r="G2324" s="244" t="s">
        <v>915</v>
      </c>
      <c r="H2324" s="244" t="s">
        <v>429</v>
      </c>
      <c r="I2324" s="288">
        <v>1</v>
      </c>
      <c r="J2324" s="244" t="s">
        <v>950</v>
      </c>
      <c r="K2324" s="244">
        <v>0.5</v>
      </c>
      <c r="L2324" s="244">
        <v>0.6</v>
      </c>
      <c r="M2324" s="244" t="s">
        <v>89</v>
      </c>
      <c r="N2324" s="244">
        <f t="shared" si="46"/>
        <v>0.3</v>
      </c>
      <c r="R2324" s="301"/>
      <c r="S2324" s="301"/>
      <c r="T2324" s="301"/>
      <c r="U2324" s="301"/>
      <c r="V2324" s="301"/>
      <c r="W2324" s="301"/>
      <c r="X2324" s="301"/>
      <c r="Y2324" s="301"/>
      <c r="Z2324" s="301"/>
      <c r="AA2324" s="301"/>
      <c r="AB2324" s="301"/>
      <c r="AC2324" s="301"/>
      <c r="AD2324" s="301"/>
      <c r="AE2324" s="301"/>
      <c r="AF2324" s="301"/>
      <c r="AG2324" s="301"/>
      <c r="AH2324" s="301"/>
      <c r="AI2324" s="301"/>
    </row>
    <row r="2325" spans="1:35" ht="20.100000000000001" hidden="1" customHeight="1" x14ac:dyDescent="0.2">
      <c r="A2325" s="240">
        <v>1423</v>
      </c>
      <c r="B2325" s="309" t="s">
        <v>403</v>
      </c>
      <c r="C2325" s="310" t="s">
        <v>426</v>
      </c>
      <c r="D2325" s="310" t="s">
        <v>438</v>
      </c>
      <c r="E2325" s="309">
        <v>588803.58068271237</v>
      </c>
      <c r="F2325" s="310" t="s">
        <v>871</v>
      </c>
      <c r="G2325" s="244" t="s">
        <v>929</v>
      </c>
      <c r="H2325" s="244" t="s">
        <v>429</v>
      </c>
      <c r="I2325" s="288">
        <v>2</v>
      </c>
      <c r="J2325" s="244" t="s">
        <v>873</v>
      </c>
      <c r="K2325" s="244">
        <v>1.5</v>
      </c>
      <c r="L2325" s="244">
        <v>1.5</v>
      </c>
      <c r="M2325" s="244" t="s">
        <v>89</v>
      </c>
      <c r="N2325" s="244">
        <f t="shared" si="46"/>
        <v>2.25</v>
      </c>
      <c r="R2325" s="301"/>
      <c r="S2325" s="301"/>
      <c r="T2325" s="301"/>
      <c r="U2325" s="301"/>
      <c r="V2325" s="301"/>
      <c r="W2325" s="301"/>
      <c r="X2325" s="301"/>
      <c r="Y2325" s="301"/>
      <c r="Z2325" s="301"/>
      <c r="AA2325" s="301"/>
      <c r="AB2325" s="301"/>
      <c r="AC2325" s="301"/>
      <c r="AD2325" s="301"/>
      <c r="AE2325" s="301"/>
      <c r="AF2325" s="301"/>
      <c r="AG2325" s="301"/>
      <c r="AH2325" s="301"/>
      <c r="AI2325" s="301"/>
    </row>
    <row r="2326" spans="1:35" ht="20.100000000000001" hidden="1" customHeight="1" x14ac:dyDescent="0.2">
      <c r="A2326" s="240">
        <v>1424</v>
      </c>
      <c r="B2326" s="309" t="s">
        <v>403</v>
      </c>
      <c r="C2326" s="310" t="s">
        <v>426</v>
      </c>
      <c r="D2326" s="310" t="s">
        <v>438</v>
      </c>
      <c r="E2326" s="309">
        <v>588796.05940005078</v>
      </c>
      <c r="F2326" s="310" t="s">
        <v>880</v>
      </c>
      <c r="G2326" s="244" t="s">
        <v>915</v>
      </c>
      <c r="H2326" s="244" t="s">
        <v>429</v>
      </c>
      <c r="I2326" s="288">
        <v>1</v>
      </c>
      <c r="J2326" s="244" t="s">
        <v>950</v>
      </c>
      <c r="K2326" s="244">
        <v>0.5</v>
      </c>
      <c r="L2326" s="244">
        <v>0.6</v>
      </c>
      <c r="M2326" s="244" t="s">
        <v>89</v>
      </c>
      <c r="N2326" s="244">
        <f t="shared" si="46"/>
        <v>0.3</v>
      </c>
      <c r="R2326" s="301"/>
      <c r="S2326" s="301"/>
      <c r="T2326" s="301"/>
      <c r="U2326" s="301"/>
      <c r="V2326" s="301"/>
      <c r="W2326" s="301"/>
      <c r="X2326" s="301"/>
      <c r="Y2326" s="301"/>
      <c r="Z2326" s="301"/>
      <c r="AA2326" s="301"/>
      <c r="AB2326" s="301"/>
      <c r="AC2326" s="301"/>
      <c r="AD2326" s="301"/>
      <c r="AE2326" s="301"/>
      <c r="AF2326" s="301"/>
      <c r="AG2326" s="301"/>
      <c r="AH2326" s="301"/>
      <c r="AI2326" s="301"/>
    </row>
    <row r="2327" spans="1:35" ht="20.100000000000001" hidden="1" customHeight="1" x14ac:dyDescent="0.2">
      <c r="A2327" s="240">
        <v>1425</v>
      </c>
      <c r="B2327" s="309" t="s">
        <v>403</v>
      </c>
      <c r="C2327" s="310" t="s">
        <v>426</v>
      </c>
      <c r="D2327" s="310" t="s">
        <v>438</v>
      </c>
      <c r="E2327" s="309">
        <v>588785.42686699692</v>
      </c>
      <c r="F2327" s="310" t="s">
        <v>879</v>
      </c>
      <c r="G2327" s="244" t="s">
        <v>913</v>
      </c>
      <c r="H2327" s="244" t="s">
        <v>429</v>
      </c>
      <c r="I2327" s="288">
        <v>1</v>
      </c>
      <c r="J2327" s="244" t="s">
        <v>873</v>
      </c>
      <c r="K2327" s="244" t="s">
        <v>89</v>
      </c>
      <c r="L2327" s="244" t="s">
        <v>89</v>
      </c>
      <c r="M2327" s="244">
        <v>1</v>
      </c>
      <c r="N2327" s="244">
        <f t="shared" si="46"/>
        <v>0.78539816339744828</v>
      </c>
      <c r="R2327" s="301"/>
      <c r="S2327" s="301"/>
      <c r="T2327" s="301"/>
      <c r="U2327" s="301"/>
      <c r="V2327" s="301"/>
      <c r="W2327" s="301"/>
      <c r="X2327" s="301"/>
      <c r="Y2327" s="301"/>
      <c r="Z2327" s="301"/>
      <c r="AA2327" s="301"/>
      <c r="AB2327" s="301"/>
      <c r="AC2327" s="301"/>
      <c r="AD2327" s="301"/>
      <c r="AE2327" s="301"/>
      <c r="AF2327" s="301"/>
      <c r="AG2327" s="301"/>
      <c r="AH2327" s="301"/>
      <c r="AI2327" s="301"/>
    </row>
    <row r="2328" spans="1:35" ht="20.100000000000001" hidden="1" customHeight="1" x14ac:dyDescent="0.2">
      <c r="A2328" s="240">
        <v>1426</v>
      </c>
      <c r="B2328" s="309" t="s">
        <v>403</v>
      </c>
      <c r="C2328" s="310" t="s">
        <v>426</v>
      </c>
      <c r="D2328" s="310" t="s">
        <v>438</v>
      </c>
      <c r="E2328" s="309">
        <v>588784.45621421747</v>
      </c>
      <c r="F2328" s="310" t="s">
        <v>892</v>
      </c>
      <c r="G2328" s="244" t="s">
        <v>903</v>
      </c>
      <c r="H2328" s="244" t="s">
        <v>429</v>
      </c>
      <c r="I2328" s="288">
        <v>1</v>
      </c>
      <c r="J2328" s="244" t="s">
        <v>873</v>
      </c>
      <c r="K2328" s="244">
        <v>0.5</v>
      </c>
      <c r="L2328" s="244">
        <v>0.5</v>
      </c>
      <c r="M2328" s="244" t="s">
        <v>89</v>
      </c>
      <c r="N2328" s="244">
        <f t="shared" si="46"/>
        <v>0.25</v>
      </c>
      <c r="R2328" s="301"/>
      <c r="S2328" s="301"/>
      <c r="T2328" s="301"/>
      <c r="U2328" s="301"/>
      <c r="V2328" s="301"/>
      <c r="W2328" s="301"/>
      <c r="X2328" s="301"/>
      <c r="Y2328" s="301"/>
      <c r="Z2328" s="301"/>
      <c r="AA2328" s="301"/>
      <c r="AB2328" s="301"/>
      <c r="AC2328" s="301"/>
      <c r="AD2328" s="301"/>
      <c r="AE2328" s="301"/>
      <c r="AF2328" s="301"/>
      <c r="AG2328" s="301"/>
      <c r="AH2328" s="301"/>
      <c r="AI2328" s="301"/>
    </row>
    <row r="2329" spans="1:35" ht="20.100000000000001" hidden="1" customHeight="1" x14ac:dyDescent="0.2">
      <c r="A2329" s="240">
        <v>1427</v>
      </c>
      <c r="B2329" s="309" t="s">
        <v>403</v>
      </c>
      <c r="C2329" s="310" t="s">
        <v>426</v>
      </c>
      <c r="D2329" s="310" t="s">
        <v>438</v>
      </c>
      <c r="E2329" s="309">
        <v>588774.74161911255</v>
      </c>
      <c r="F2329" s="310" t="s">
        <v>880</v>
      </c>
      <c r="G2329" s="244" t="s">
        <v>915</v>
      </c>
      <c r="H2329" s="244" t="s">
        <v>429</v>
      </c>
      <c r="I2329" s="288">
        <v>1</v>
      </c>
      <c r="J2329" s="244" t="s">
        <v>873</v>
      </c>
      <c r="K2329" s="244">
        <v>0.5</v>
      </c>
      <c r="L2329" s="244">
        <v>0.6</v>
      </c>
      <c r="M2329" s="244" t="s">
        <v>89</v>
      </c>
      <c r="N2329" s="244">
        <f t="shared" si="46"/>
        <v>0.3</v>
      </c>
      <c r="R2329" s="301"/>
      <c r="S2329" s="301"/>
      <c r="T2329" s="301"/>
      <c r="U2329" s="301"/>
      <c r="V2329" s="301"/>
      <c r="W2329" s="301"/>
      <c r="X2329" s="301"/>
      <c r="Y2329" s="301"/>
      <c r="Z2329" s="301"/>
      <c r="AA2329" s="301"/>
      <c r="AB2329" s="301"/>
      <c r="AC2329" s="301"/>
      <c r="AD2329" s="301"/>
      <c r="AE2329" s="301"/>
      <c r="AF2329" s="301"/>
      <c r="AG2329" s="301"/>
      <c r="AH2329" s="301"/>
      <c r="AI2329" s="301"/>
    </row>
    <row r="2330" spans="1:35" ht="20.100000000000001" hidden="1" customHeight="1" x14ac:dyDescent="0.2">
      <c r="A2330" s="240">
        <v>1428</v>
      </c>
      <c r="B2330" s="309" t="s">
        <v>403</v>
      </c>
      <c r="C2330" s="310" t="s">
        <v>426</v>
      </c>
      <c r="D2330" s="310" t="s">
        <v>438</v>
      </c>
      <c r="E2330" s="309">
        <v>588770.76699883933</v>
      </c>
      <c r="F2330" s="310" t="s">
        <v>888</v>
      </c>
      <c r="G2330" s="244" t="s">
        <v>926</v>
      </c>
      <c r="H2330" s="244" t="s">
        <v>429</v>
      </c>
      <c r="I2330" s="288">
        <v>1</v>
      </c>
      <c r="J2330" s="244" t="s">
        <v>873</v>
      </c>
      <c r="K2330" s="244">
        <v>0.6</v>
      </c>
      <c r="L2330" s="244">
        <v>1</v>
      </c>
      <c r="M2330" s="244" t="s">
        <v>89</v>
      </c>
      <c r="N2330" s="244">
        <f t="shared" si="46"/>
        <v>0.6</v>
      </c>
      <c r="R2330" s="301"/>
      <c r="S2330" s="301"/>
      <c r="T2330" s="301"/>
      <c r="U2330" s="301"/>
      <c r="V2330" s="301"/>
      <c r="W2330" s="301"/>
      <c r="X2330" s="301"/>
      <c r="Y2330" s="301"/>
      <c r="Z2330" s="301"/>
      <c r="AA2330" s="301"/>
      <c r="AB2330" s="301"/>
      <c r="AC2330" s="301"/>
      <c r="AD2330" s="301"/>
      <c r="AE2330" s="301"/>
      <c r="AF2330" s="301"/>
      <c r="AG2330" s="301"/>
      <c r="AH2330" s="301"/>
      <c r="AI2330" s="301"/>
    </row>
    <row r="2331" spans="1:35" ht="20.100000000000001" hidden="1" customHeight="1" x14ac:dyDescent="0.2">
      <c r="A2331" s="240">
        <v>1429</v>
      </c>
      <c r="B2331" s="309" t="s">
        <v>403</v>
      </c>
      <c r="C2331" s="310" t="s">
        <v>426</v>
      </c>
      <c r="D2331" s="310" t="s">
        <v>438</v>
      </c>
      <c r="E2331" s="309">
        <v>588752.93035180087</v>
      </c>
      <c r="F2331" s="310" t="s">
        <v>880</v>
      </c>
      <c r="G2331" s="244" t="s">
        <v>915</v>
      </c>
      <c r="H2331" s="244" t="s">
        <v>429</v>
      </c>
      <c r="I2331" s="288">
        <v>1</v>
      </c>
      <c r="J2331" s="244" t="s">
        <v>873</v>
      </c>
      <c r="K2331" s="244">
        <v>0.5</v>
      </c>
      <c r="L2331" s="244">
        <v>0.6</v>
      </c>
      <c r="M2331" s="244" t="s">
        <v>89</v>
      </c>
      <c r="N2331" s="244">
        <f t="shared" si="46"/>
        <v>0.3</v>
      </c>
      <c r="R2331" s="301"/>
      <c r="S2331" s="301"/>
      <c r="T2331" s="301"/>
      <c r="U2331" s="301"/>
      <c r="V2331" s="301"/>
      <c r="W2331" s="301"/>
      <c r="X2331" s="301"/>
      <c r="Y2331" s="301"/>
      <c r="Z2331" s="301"/>
      <c r="AA2331" s="301"/>
      <c r="AB2331" s="301"/>
      <c r="AC2331" s="301"/>
      <c r="AD2331" s="301"/>
      <c r="AE2331" s="301"/>
      <c r="AF2331" s="301"/>
      <c r="AG2331" s="301"/>
      <c r="AH2331" s="301"/>
      <c r="AI2331" s="301"/>
    </row>
    <row r="2332" spans="1:35" ht="20.100000000000001" hidden="1" customHeight="1" x14ac:dyDescent="0.2">
      <c r="A2332" s="240">
        <v>1430</v>
      </c>
      <c r="B2332" s="309" t="s">
        <v>403</v>
      </c>
      <c r="C2332" s="310" t="s">
        <v>426</v>
      </c>
      <c r="D2332" s="310" t="s">
        <v>438</v>
      </c>
      <c r="E2332" s="309">
        <v>588749.45389274484</v>
      </c>
      <c r="F2332" s="310" t="s">
        <v>871</v>
      </c>
      <c r="G2332" s="244" t="s">
        <v>929</v>
      </c>
      <c r="H2332" s="244" t="s">
        <v>429</v>
      </c>
      <c r="I2332" s="288">
        <v>2</v>
      </c>
      <c r="J2332" s="244" t="s">
        <v>873</v>
      </c>
      <c r="K2332" s="244">
        <v>2</v>
      </c>
      <c r="L2332" s="244">
        <v>2</v>
      </c>
      <c r="M2332" s="244" t="s">
        <v>89</v>
      </c>
      <c r="N2332" s="244">
        <f t="shared" si="46"/>
        <v>4</v>
      </c>
      <c r="R2332" s="301"/>
      <c r="S2332" s="301"/>
      <c r="T2332" s="301"/>
      <c r="U2332" s="301"/>
      <c r="V2332" s="301"/>
      <c r="W2332" s="301"/>
      <c r="X2332" s="301"/>
      <c r="Y2332" s="301"/>
      <c r="Z2332" s="301"/>
      <c r="AA2332" s="301"/>
      <c r="AB2332" s="301"/>
      <c r="AC2332" s="301"/>
      <c r="AD2332" s="301"/>
      <c r="AE2332" s="301"/>
      <c r="AF2332" s="301"/>
      <c r="AG2332" s="301"/>
      <c r="AH2332" s="301"/>
      <c r="AI2332" s="301"/>
    </row>
    <row r="2333" spans="1:35" ht="20.100000000000001" hidden="1" customHeight="1" x14ac:dyDescent="0.2">
      <c r="A2333" s="240">
        <v>1431</v>
      </c>
      <c r="B2333" s="309" t="s">
        <v>403</v>
      </c>
      <c r="C2333" s="310" t="s">
        <v>426</v>
      </c>
      <c r="D2333" s="310" t="s">
        <v>438</v>
      </c>
      <c r="E2333" s="309">
        <v>588727.4228028775</v>
      </c>
      <c r="F2333" s="310" t="s">
        <v>879</v>
      </c>
      <c r="G2333" s="244" t="s">
        <v>983</v>
      </c>
      <c r="H2333" s="244" t="s">
        <v>429</v>
      </c>
      <c r="I2333" s="288">
        <v>1</v>
      </c>
      <c r="J2333" s="244" t="s">
        <v>873</v>
      </c>
      <c r="K2333" s="244" t="s">
        <v>89</v>
      </c>
      <c r="L2333" s="244" t="s">
        <v>89</v>
      </c>
      <c r="M2333" s="244">
        <v>1</v>
      </c>
      <c r="N2333" s="244">
        <f t="shared" si="46"/>
        <v>0.78539816339744828</v>
      </c>
      <c r="R2333" s="301"/>
      <c r="S2333" s="301"/>
      <c r="T2333" s="301"/>
      <c r="U2333" s="301"/>
      <c r="V2333" s="301"/>
      <c r="W2333" s="301"/>
      <c r="X2333" s="301"/>
      <c r="Y2333" s="301"/>
      <c r="Z2333" s="301"/>
      <c r="AA2333" s="301"/>
      <c r="AB2333" s="301"/>
      <c r="AC2333" s="301"/>
      <c r="AD2333" s="301"/>
      <c r="AE2333" s="301"/>
      <c r="AF2333" s="301"/>
      <c r="AG2333" s="301"/>
      <c r="AH2333" s="301"/>
      <c r="AI2333" s="301"/>
    </row>
    <row r="2334" spans="1:35" ht="20.100000000000001" hidden="1" customHeight="1" x14ac:dyDescent="0.2">
      <c r="A2334" s="240">
        <v>1432</v>
      </c>
      <c r="B2334" s="309" t="s">
        <v>403</v>
      </c>
      <c r="C2334" s="310" t="s">
        <v>426</v>
      </c>
      <c r="D2334" s="310" t="s">
        <v>438</v>
      </c>
      <c r="E2334" s="309">
        <v>588717.23919617559</v>
      </c>
      <c r="F2334" s="310" t="s">
        <v>897</v>
      </c>
      <c r="G2334" s="244" t="s">
        <v>931</v>
      </c>
      <c r="H2334" s="244" t="s">
        <v>429</v>
      </c>
      <c r="I2334" s="288">
        <v>2</v>
      </c>
      <c r="J2334" s="244" t="s">
        <v>873</v>
      </c>
      <c r="K2334" s="244">
        <v>3</v>
      </c>
      <c r="L2334" s="244">
        <v>2</v>
      </c>
      <c r="M2334" s="244" t="s">
        <v>89</v>
      </c>
      <c r="N2334" s="244">
        <f t="shared" si="46"/>
        <v>6</v>
      </c>
      <c r="R2334" s="301"/>
      <c r="S2334" s="301"/>
      <c r="T2334" s="301"/>
      <c r="U2334" s="301"/>
      <c r="V2334" s="301"/>
      <c r="W2334" s="301"/>
      <c r="X2334" s="301"/>
      <c r="Y2334" s="301"/>
      <c r="Z2334" s="301"/>
      <c r="AA2334" s="301"/>
      <c r="AB2334" s="301"/>
      <c r="AC2334" s="301"/>
      <c r="AD2334" s="301"/>
      <c r="AE2334" s="301"/>
      <c r="AF2334" s="301"/>
      <c r="AG2334" s="301"/>
      <c r="AH2334" s="301"/>
      <c r="AI2334" s="301"/>
    </row>
    <row r="2335" spans="1:35" ht="20.100000000000001" hidden="1" customHeight="1" x14ac:dyDescent="0.2">
      <c r="A2335" s="240">
        <v>1433</v>
      </c>
      <c r="B2335" s="309" t="s">
        <v>403</v>
      </c>
      <c r="C2335" s="310" t="s">
        <v>426</v>
      </c>
      <c r="D2335" s="310" t="s">
        <v>438</v>
      </c>
      <c r="E2335" s="309">
        <v>588709.49491135892</v>
      </c>
      <c r="F2335" s="310" t="s">
        <v>879</v>
      </c>
      <c r="G2335" s="244" t="s">
        <v>983</v>
      </c>
      <c r="H2335" s="244" t="s">
        <v>429</v>
      </c>
      <c r="I2335" s="288">
        <v>1</v>
      </c>
      <c r="J2335" s="244" t="s">
        <v>873</v>
      </c>
      <c r="K2335" s="244" t="s">
        <v>89</v>
      </c>
      <c r="L2335" s="244" t="s">
        <v>89</v>
      </c>
      <c r="M2335" s="244">
        <v>1</v>
      </c>
      <c r="N2335" s="244">
        <f t="shared" si="46"/>
        <v>0.78539816339744828</v>
      </c>
      <c r="R2335" s="301"/>
      <c r="S2335" s="301"/>
      <c r="T2335" s="301"/>
      <c r="U2335" s="301"/>
      <c r="V2335" s="301"/>
      <c r="W2335" s="301"/>
      <c r="X2335" s="301"/>
      <c r="Y2335" s="301"/>
      <c r="Z2335" s="301"/>
      <c r="AA2335" s="301"/>
      <c r="AB2335" s="301"/>
      <c r="AC2335" s="301"/>
      <c r="AD2335" s="301"/>
      <c r="AE2335" s="301"/>
      <c r="AF2335" s="301"/>
      <c r="AG2335" s="301"/>
      <c r="AH2335" s="301"/>
      <c r="AI2335" s="301"/>
    </row>
    <row r="2336" spans="1:35" ht="20.100000000000001" hidden="1" customHeight="1" x14ac:dyDescent="0.2">
      <c r="A2336" s="240">
        <v>1434</v>
      </c>
      <c r="B2336" s="309" t="s">
        <v>403</v>
      </c>
      <c r="C2336" s="310" t="s">
        <v>426</v>
      </c>
      <c r="D2336" s="310" t="s">
        <v>438</v>
      </c>
      <c r="E2336" s="309">
        <v>588706.29406109068</v>
      </c>
      <c r="F2336" s="310" t="s">
        <v>871</v>
      </c>
      <c r="G2336" s="244" t="s">
        <v>872</v>
      </c>
      <c r="H2336" s="244" t="s">
        <v>429</v>
      </c>
      <c r="I2336" s="288">
        <v>1</v>
      </c>
      <c r="J2336" s="244" t="s">
        <v>873</v>
      </c>
      <c r="K2336" s="244">
        <v>1</v>
      </c>
      <c r="L2336" s="244">
        <v>1</v>
      </c>
      <c r="M2336" s="244" t="s">
        <v>89</v>
      </c>
      <c r="N2336" s="244">
        <f t="shared" si="46"/>
        <v>1</v>
      </c>
      <c r="R2336" s="301"/>
      <c r="S2336" s="301"/>
      <c r="T2336" s="301"/>
      <c r="U2336" s="301"/>
      <c r="V2336" s="301"/>
      <c r="W2336" s="301"/>
      <c r="X2336" s="301"/>
      <c r="Y2336" s="301"/>
      <c r="Z2336" s="301"/>
      <c r="AA2336" s="301"/>
      <c r="AB2336" s="301"/>
      <c r="AC2336" s="301"/>
      <c r="AD2336" s="301"/>
      <c r="AE2336" s="301"/>
      <c r="AF2336" s="301"/>
      <c r="AG2336" s="301"/>
      <c r="AH2336" s="301"/>
      <c r="AI2336" s="301"/>
    </row>
    <row r="2337" spans="1:35" ht="20.100000000000001" hidden="1" customHeight="1" x14ac:dyDescent="0.2">
      <c r="A2337" s="240">
        <v>1435</v>
      </c>
      <c r="B2337" s="309" t="s">
        <v>403</v>
      </c>
      <c r="C2337" s="310" t="s">
        <v>426</v>
      </c>
      <c r="D2337" s="310" t="s">
        <v>438</v>
      </c>
      <c r="E2337" s="309">
        <v>588704.67536796129</v>
      </c>
      <c r="F2337" s="310" t="s">
        <v>871</v>
      </c>
      <c r="G2337" s="244" t="s">
        <v>932</v>
      </c>
      <c r="H2337" s="244" t="s">
        <v>429</v>
      </c>
      <c r="I2337" s="288">
        <v>1</v>
      </c>
      <c r="J2337" s="244" t="s">
        <v>873</v>
      </c>
      <c r="K2337" s="244">
        <v>1</v>
      </c>
      <c r="L2337" s="244">
        <v>1</v>
      </c>
      <c r="M2337" s="244" t="s">
        <v>89</v>
      </c>
      <c r="N2337" s="244">
        <f t="shared" si="46"/>
        <v>1</v>
      </c>
      <c r="R2337" s="301"/>
      <c r="S2337" s="301"/>
      <c r="T2337" s="301"/>
      <c r="U2337" s="301"/>
      <c r="V2337" s="301"/>
      <c r="W2337" s="301"/>
      <c r="X2337" s="301"/>
      <c r="Y2337" s="301"/>
      <c r="Z2337" s="301"/>
      <c r="AA2337" s="301"/>
      <c r="AB2337" s="301"/>
      <c r="AC2337" s="301"/>
      <c r="AD2337" s="301"/>
      <c r="AE2337" s="301"/>
      <c r="AF2337" s="301"/>
      <c r="AG2337" s="301"/>
      <c r="AH2337" s="301"/>
      <c r="AI2337" s="301"/>
    </row>
    <row r="2338" spans="1:35" ht="20.100000000000001" hidden="1" customHeight="1" x14ac:dyDescent="0.2">
      <c r="A2338" s="240">
        <v>1436</v>
      </c>
      <c r="B2338" s="309" t="s">
        <v>403</v>
      </c>
      <c r="C2338" s="310" t="s">
        <v>426</v>
      </c>
      <c r="D2338" s="310" t="s">
        <v>438</v>
      </c>
      <c r="E2338" s="309">
        <v>588701.90406349569</v>
      </c>
      <c r="F2338" s="310" t="s">
        <v>871</v>
      </c>
      <c r="G2338" s="244" t="s">
        <v>872</v>
      </c>
      <c r="H2338" s="244" t="s">
        <v>429</v>
      </c>
      <c r="I2338" s="288">
        <v>1</v>
      </c>
      <c r="J2338" s="244" t="s">
        <v>873</v>
      </c>
      <c r="K2338" s="244">
        <v>1</v>
      </c>
      <c r="L2338" s="244">
        <v>1</v>
      </c>
      <c r="M2338" s="244" t="s">
        <v>89</v>
      </c>
      <c r="N2338" s="244">
        <f t="shared" si="46"/>
        <v>1</v>
      </c>
      <c r="R2338" s="301"/>
      <c r="S2338" s="301"/>
      <c r="T2338" s="301"/>
      <c r="U2338" s="301"/>
      <c r="V2338" s="301"/>
      <c r="W2338" s="301"/>
      <c r="X2338" s="301"/>
      <c r="Y2338" s="301"/>
      <c r="Z2338" s="301"/>
      <c r="AA2338" s="301"/>
      <c r="AB2338" s="301"/>
      <c r="AC2338" s="301"/>
      <c r="AD2338" s="301"/>
      <c r="AE2338" s="301"/>
      <c r="AF2338" s="301"/>
      <c r="AG2338" s="301"/>
      <c r="AH2338" s="301"/>
      <c r="AI2338" s="301"/>
    </row>
    <row r="2339" spans="1:35" ht="20.100000000000001" hidden="1" customHeight="1" x14ac:dyDescent="0.2">
      <c r="A2339" s="240">
        <v>1437</v>
      </c>
      <c r="B2339" s="309" t="s">
        <v>403</v>
      </c>
      <c r="C2339" s="310" t="s">
        <v>426</v>
      </c>
      <c r="D2339" s="310" t="s">
        <v>438</v>
      </c>
      <c r="E2339" s="309">
        <v>588693.47134932654</v>
      </c>
      <c r="F2339" s="310" t="s">
        <v>871</v>
      </c>
      <c r="G2339" s="244" t="s">
        <v>872</v>
      </c>
      <c r="H2339" s="244" t="s">
        <v>429</v>
      </c>
      <c r="I2339" s="288">
        <v>1</v>
      </c>
      <c r="J2339" s="244" t="s">
        <v>873</v>
      </c>
      <c r="K2339" s="244">
        <v>1</v>
      </c>
      <c r="L2339" s="244">
        <v>1</v>
      </c>
      <c r="M2339" s="244" t="s">
        <v>89</v>
      </c>
      <c r="N2339" s="244">
        <f t="shared" si="46"/>
        <v>1</v>
      </c>
      <c r="R2339" s="301"/>
      <c r="S2339" s="301"/>
      <c r="T2339" s="301"/>
      <c r="U2339" s="301"/>
      <c r="V2339" s="301"/>
      <c r="W2339" s="301"/>
      <c r="X2339" s="301"/>
      <c r="Y2339" s="301"/>
      <c r="Z2339" s="301"/>
      <c r="AA2339" s="301"/>
      <c r="AB2339" s="301"/>
      <c r="AC2339" s="301"/>
      <c r="AD2339" s="301"/>
      <c r="AE2339" s="301"/>
      <c r="AF2339" s="301"/>
      <c r="AG2339" s="301"/>
      <c r="AH2339" s="301"/>
      <c r="AI2339" s="301"/>
    </row>
    <row r="2340" spans="1:35" ht="20.100000000000001" hidden="1" customHeight="1" x14ac:dyDescent="0.2">
      <c r="A2340" s="240">
        <v>1438</v>
      </c>
      <c r="B2340" s="309" t="s">
        <v>403</v>
      </c>
      <c r="C2340" s="310" t="s">
        <v>426</v>
      </c>
      <c r="D2340" s="310" t="s">
        <v>438</v>
      </c>
      <c r="E2340" s="309">
        <v>588669.23487874551</v>
      </c>
      <c r="F2340" s="310" t="s">
        <v>871</v>
      </c>
      <c r="G2340" s="244" t="s">
        <v>872</v>
      </c>
      <c r="H2340" s="244" t="s">
        <v>429</v>
      </c>
      <c r="I2340" s="288">
        <v>1</v>
      </c>
      <c r="J2340" s="244" t="s">
        <v>873</v>
      </c>
      <c r="K2340" s="244">
        <v>1</v>
      </c>
      <c r="L2340" s="244">
        <v>1</v>
      </c>
      <c r="M2340" s="244" t="s">
        <v>89</v>
      </c>
      <c r="N2340" s="244">
        <f t="shared" si="46"/>
        <v>1</v>
      </c>
      <c r="R2340" s="301"/>
      <c r="S2340" s="301"/>
      <c r="T2340" s="301"/>
      <c r="U2340" s="301"/>
      <c r="V2340" s="301"/>
      <c r="W2340" s="301"/>
      <c r="X2340" s="301"/>
      <c r="Y2340" s="301"/>
      <c r="Z2340" s="301"/>
      <c r="AA2340" s="301"/>
      <c r="AB2340" s="301"/>
      <c r="AC2340" s="301"/>
      <c r="AD2340" s="301"/>
      <c r="AE2340" s="301"/>
      <c r="AF2340" s="301"/>
      <c r="AG2340" s="301"/>
      <c r="AH2340" s="301"/>
      <c r="AI2340" s="301"/>
    </row>
    <row r="2341" spans="1:35" ht="20.100000000000001" hidden="1" customHeight="1" x14ac:dyDescent="0.2">
      <c r="A2341" s="240">
        <v>1439</v>
      </c>
      <c r="B2341" s="309" t="s">
        <v>403</v>
      </c>
      <c r="C2341" s="310" t="s">
        <v>426</v>
      </c>
      <c r="D2341" s="310" t="s">
        <v>438</v>
      </c>
      <c r="E2341" s="309">
        <v>588638.59259070782</v>
      </c>
      <c r="F2341" s="310" t="s">
        <v>879</v>
      </c>
      <c r="G2341" s="244" t="s">
        <v>983</v>
      </c>
      <c r="H2341" s="244" t="s">
        <v>429</v>
      </c>
      <c r="I2341" s="288">
        <v>1</v>
      </c>
      <c r="J2341" s="244" t="s">
        <v>873</v>
      </c>
      <c r="K2341" s="244" t="s">
        <v>89</v>
      </c>
      <c r="L2341" s="244" t="s">
        <v>89</v>
      </c>
      <c r="M2341" s="244">
        <v>1</v>
      </c>
      <c r="N2341" s="244">
        <f t="shared" si="46"/>
        <v>0.78539816339744828</v>
      </c>
      <c r="R2341" s="301"/>
      <c r="S2341" s="301"/>
      <c r="T2341" s="301"/>
      <c r="U2341" s="301"/>
      <c r="V2341" s="301"/>
      <c r="W2341" s="301"/>
      <c r="X2341" s="301"/>
      <c r="Y2341" s="301"/>
      <c r="Z2341" s="301"/>
      <c r="AA2341" s="301"/>
      <c r="AB2341" s="301"/>
      <c r="AC2341" s="301"/>
      <c r="AD2341" s="301"/>
      <c r="AE2341" s="301"/>
      <c r="AF2341" s="301"/>
      <c r="AG2341" s="301"/>
      <c r="AH2341" s="301"/>
      <c r="AI2341" s="301"/>
    </row>
    <row r="2342" spans="1:35" ht="20.100000000000001" hidden="1" customHeight="1" x14ac:dyDescent="0.2">
      <c r="A2342" s="240">
        <v>1440</v>
      </c>
      <c r="B2342" s="309" t="s">
        <v>403</v>
      </c>
      <c r="C2342" s="310" t="s">
        <v>426</v>
      </c>
      <c r="D2342" s="310" t="s">
        <v>438</v>
      </c>
      <c r="E2342" s="309">
        <v>588636.98094147991</v>
      </c>
      <c r="F2342" s="310" t="s">
        <v>889</v>
      </c>
      <c r="G2342" s="244" t="s">
        <v>921</v>
      </c>
      <c r="H2342" s="244" t="s">
        <v>429</v>
      </c>
      <c r="I2342" s="288">
        <v>1</v>
      </c>
      <c r="J2342" s="244" t="s">
        <v>873</v>
      </c>
      <c r="K2342" s="244">
        <v>0.3</v>
      </c>
      <c r="L2342" s="244">
        <v>0.9</v>
      </c>
      <c r="M2342" s="244" t="s">
        <v>89</v>
      </c>
      <c r="N2342" s="244">
        <f t="shared" si="46"/>
        <v>0.27</v>
      </c>
      <c r="R2342" s="301"/>
      <c r="S2342" s="301"/>
      <c r="T2342" s="301"/>
      <c r="U2342" s="301"/>
      <c r="V2342" s="301"/>
      <c r="W2342" s="301"/>
      <c r="X2342" s="301"/>
      <c r="Y2342" s="301"/>
      <c r="Z2342" s="301"/>
      <c r="AA2342" s="301"/>
      <c r="AB2342" s="301"/>
      <c r="AC2342" s="301"/>
      <c r="AD2342" s="301"/>
      <c r="AE2342" s="301"/>
      <c r="AF2342" s="301"/>
      <c r="AG2342" s="301"/>
      <c r="AH2342" s="301"/>
      <c r="AI2342" s="301"/>
    </row>
    <row r="2343" spans="1:35" ht="20.100000000000001" hidden="1" customHeight="1" x14ac:dyDescent="0.2">
      <c r="A2343" s="240">
        <v>1441</v>
      </c>
      <c r="B2343" s="309" t="s">
        <v>403</v>
      </c>
      <c r="C2343" s="310" t="s">
        <v>426</v>
      </c>
      <c r="D2343" s="310" t="s">
        <v>438</v>
      </c>
      <c r="E2343" s="309">
        <v>588627.82877016847</v>
      </c>
      <c r="F2343" s="310" t="s">
        <v>871</v>
      </c>
      <c r="G2343" s="244" t="s">
        <v>872</v>
      </c>
      <c r="H2343" s="244" t="s">
        <v>429</v>
      </c>
      <c r="I2343" s="288">
        <v>1</v>
      </c>
      <c r="J2343" s="244" t="s">
        <v>873</v>
      </c>
      <c r="K2343" s="244">
        <v>1</v>
      </c>
      <c r="L2343" s="244">
        <v>1</v>
      </c>
      <c r="M2343" s="244" t="s">
        <v>89</v>
      </c>
      <c r="N2343" s="244">
        <f t="shared" si="46"/>
        <v>1</v>
      </c>
      <c r="R2343" s="301"/>
      <c r="S2343" s="301"/>
      <c r="T2343" s="301"/>
      <c r="U2343" s="301"/>
      <c r="V2343" s="301"/>
      <c r="W2343" s="301"/>
      <c r="X2343" s="301"/>
      <c r="Y2343" s="301"/>
      <c r="Z2343" s="301"/>
      <c r="AA2343" s="301"/>
      <c r="AB2343" s="301"/>
      <c r="AC2343" s="301"/>
      <c r="AD2343" s="301"/>
      <c r="AE2343" s="301"/>
      <c r="AF2343" s="301"/>
      <c r="AG2343" s="301"/>
      <c r="AH2343" s="301"/>
      <c r="AI2343" s="301"/>
    </row>
    <row r="2344" spans="1:35" ht="20.100000000000001" hidden="1" customHeight="1" x14ac:dyDescent="0.2">
      <c r="A2344" s="240">
        <v>1442</v>
      </c>
      <c r="B2344" s="309" t="s">
        <v>403</v>
      </c>
      <c r="C2344" s="310" t="s">
        <v>426</v>
      </c>
      <c r="D2344" s="310" t="s">
        <v>438</v>
      </c>
      <c r="E2344" s="309">
        <v>588561.26962458412</v>
      </c>
      <c r="F2344" s="310" t="s">
        <v>871</v>
      </c>
      <c r="G2344" s="244" t="s">
        <v>872</v>
      </c>
      <c r="H2344" s="244" t="s">
        <v>429</v>
      </c>
      <c r="I2344" s="288">
        <v>1</v>
      </c>
      <c r="J2344" s="244" t="s">
        <v>873</v>
      </c>
      <c r="K2344" s="244">
        <v>1</v>
      </c>
      <c r="L2344" s="244">
        <v>1</v>
      </c>
      <c r="M2344" s="244" t="s">
        <v>89</v>
      </c>
      <c r="N2344" s="244">
        <f t="shared" si="46"/>
        <v>1</v>
      </c>
      <c r="R2344" s="301"/>
      <c r="S2344" s="301"/>
      <c r="T2344" s="301"/>
      <c r="U2344" s="301"/>
      <c r="V2344" s="301"/>
      <c r="W2344" s="301"/>
      <c r="X2344" s="301"/>
      <c r="Y2344" s="301"/>
      <c r="Z2344" s="301"/>
      <c r="AA2344" s="301"/>
      <c r="AB2344" s="301"/>
      <c r="AC2344" s="301"/>
      <c r="AD2344" s="301"/>
      <c r="AE2344" s="301"/>
      <c r="AF2344" s="301"/>
      <c r="AG2344" s="301"/>
      <c r="AH2344" s="301"/>
      <c r="AI2344" s="301"/>
    </row>
    <row r="2345" spans="1:35" ht="20.100000000000001" hidden="1" customHeight="1" x14ac:dyDescent="0.2">
      <c r="A2345" s="240">
        <v>1443</v>
      </c>
      <c r="B2345" s="309" t="s">
        <v>403</v>
      </c>
      <c r="C2345" s="310" t="s">
        <v>426</v>
      </c>
      <c r="D2345" s="310" t="s">
        <v>438</v>
      </c>
      <c r="E2345" s="309">
        <v>588531.47698179213</v>
      </c>
      <c r="F2345" s="310" t="s">
        <v>871</v>
      </c>
      <c r="G2345" s="244" t="s">
        <v>872</v>
      </c>
      <c r="H2345" s="244" t="s">
        <v>429</v>
      </c>
      <c r="I2345" s="288">
        <v>1</v>
      </c>
      <c r="J2345" s="244" t="s">
        <v>873</v>
      </c>
      <c r="K2345" s="244">
        <v>1</v>
      </c>
      <c r="L2345" s="244">
        <v>1</v>
      </c>
      <c r="M2345" s="244" t="s">
        <v>89</v>
      </c>
      <c r="N2345" s="244">
        <f t="shared" si="46"/>
        <v>1</v>
      </c>
      <c r="R2345" s="301"/>
      <c r="S2345" s="301"/>
      <c r="T2345" s="301"/>
      <c r="U2345" s="301"/>
      <c r="V2345" s="301"/>
      <c r="W2345" s="301"/>
      <c r="X2345" s="301"/>
      <c r="Y2345" s="301"/>
      <c r="Z2345" s="301"/>
      <c r="AA2345" s="301"/>
      <c r="AB2345" s="301"/>
      <c r="AC2345" s="301"/>
      <c r="AD2345" s="301"/>
      <c r="AE2345" s="301"/>
      <c r="AF2345" s="301"/>
      <c r="AG2345" s="301"/>
      <c r="AH2345" s="301"/>
      <c r="AI2345" s="301"/>
    </row>
    <row r="2346" spans="1:35" ht="20.100000000000001" hidden="1" customHeight="1" x14ac:dyDescent="0.2">
      <c r="A2346" s="240">
        <v>1444</v>
      </c>
      <c r="B2346" s="309" t="s">
        <v>403</v>
      </c>
      <c r="C2346" s="310" t="s">
        <v>426</v>
      </c>
      <c r="D2346" s="310" t="s">
        <v>438</v>
      </c>
      <c r="E2346" s="309">
        <v>588528.49440144352</v>
      </c>
      <c r="F2346" s="310" t="s">
        <v>895</v>
      </c>
      <c r="G2346" s="244" t="s">
        <v>988</v>
      </c>
      <c r="H2346" s="244" t="s">
        <v>429</v>
      </c>
      <c r="I2346" s="288">
        <v>1</v>
      </c>
      <c r="J2346" s="244" t="s">
        <v>906</v>
      </c>
      <c r="K2346" s="244">
        <v>3</v>
      </c>
      <c r="L2346" s="244">
        <v>2</v>
      </c>
      <c r="M2346" s="244" t="s">
        <v>89</v>
      </c>
      <c r="N2346" s="244">
        <f t="shared" si="46"/>
        <v>6</v>
      </c>
      <c r="R2346" s="301"/>
      <c r="S2346" s="301"/>
      <c r="T2346" s="301"/>
      <c r="U2346" s="301"/>
      <c r="V2346" s="301"/>
      <c r="W2346" s="301"/>
      <c r="X2346" s="301"/>
      <c r="Y2346" s="301"/>
      <c r="Z2346" s="301"/>
      <c r="AA2346" s="301"/>
      <c r="AB2346" s="301"/>
      <c r="AC2346" s="301"/>
      <c r="AD2346" s="301"/>
      <c r="AE2346" s="301"/>
      <c r="AF2346" s="301"/>
      <c r="AG2346" s="301"/>
      <c r="AH2346" s="301"/>
      <c r="AI2346" s="301"/>
    </row>
    <row r="2347" spans="1:35" ht="20.100000000000001" hidden="1" customHeight="1" x14ac:dyDescent="0.2">
      <c r="A2347" s="240">
        <v>1445</v>
      </c>
      <c r="B2347" s="309" t="s">
        <v>403</v>
      </c>
      <c r="C2347" s="310" t="s">
        <v>426</v>
      </c>
      <c r="D2347" s="310" t="s">
        <v>438</v>
      </c>
      <c r="E2347" s="309">
        <v>588521.16799213807</v>
      </c>
      <c r="F2347" s="310" t="s">
        <v>897</v>
      </c>
      <c r="G2347" s="244" t="s">
        <v>922</v>
      </c>
      <c r="H2347" s="244" t="s">
        <v>429</v>
      </c>
      <c r="I2347" s="288">
        <v>2</v>
      </c>
      <c r="J2347" s="244" t="s">
        <v>873</v>
      </c>
      <c r="K2347" s="244">
        <v>2</v>
      </c>
      <c r="L2347" s="244">
        <v>1.5</v>
      </c>
      <c r="M2347" s="244" t="s">
        <v>89</v>
      </c>
      <c r="N2347" s="244">
        <f t="shared" si="46"/>
        <v>3</v>
      </c>
      <c r="R2347" s="301"/>
      <c r="S2347" s="301"/>
      <c r="T2347" s="301"/>
      <c r="U2347" s="301"/>
      <c r="V2347" s="301"/>
      <c r="W2347" s="301"/>
      <c r="X2347" s="301"/>
      <c r="Y2347" s="301"/>
      <c r="Z2347" s="301"/>
      <c r="AA2347" s="301"/>
      <c r="AB2347" s="301"/>
      <c r="AC2347" s="301"/>
      <c r="AD2347" s="301"/>
      <c r="AE2347" s="301"/>
      <c r="AF2347" s="301"/>
      <c r="AG2347" s="301"/>
      <c r="AH2347" s="301"/>
      <c r="AI2347" s="301"/>
    </row>
    <row r="2348" spans="1:35" ht="20.100000000000001" hidden="1" customHeight="1" x14ac:dyDescent="0.2">
      <c r="A2348" s="240">
        <v>1446</v>
      </c>
      <c r="B2348" s="309" t="s">
        <v>403</v>
      </c>
      <c r="C2348" s="310" t="s">
        <v>426</v>
      </c>
      <c r="D2348" s="310" t="s">
        <v>438</v>
      </c>
      <c r="E2348" s="309">
        <v>588495.22706274653</v>
      </c>
      <c r="F2348" s="310" t="s">
        <v>877</v>
      </c>
      <c r="G2348" s="244" t="s">
        <v>923</v>
      </c>
      <c r="H2348" s="244" t="s">
        <v>429</v>
      </c>
      <c r="I2348" s="288">
        <v>2</v>
      </c>
      <c r="J2348" s="244" t="s">
        <v>873</v>
      </c>
      <c r="K2348" s="244">
        <v>2</v>
      </c>
      <c r="L2348" s="244">
        <v>1.5</v>
      </c>
      <c r="M2348" s="244" t="s">
        <v>89</v>
      </c>
      <c r="N2348" s="244">
        <f t="shared" si="46"/>
        <v>3</v>
      </c>
      <c r="R2348" s="301"/>
      <c r="S2348" s="301"/>
      <c r="T2348" s="301"/>
      <c r="U2348" s="301"/>
      <c r="V2348" s="301"/>
      <c r="W2348" s="301"/>
      <c r="X2348" s="301"/>
      <c r="Y2348" s="301"/>
      <c r="Z2348" s="301"/>
      <c r="AA2348" s="301"/>
      <c r="AB2348" s="301"/>
      <c r="AC2348" s="301"/>
      <c r="AD2348" s="301"/>
      <c r="AE2348" s="301"/>
      <c r="AF2348" s="301"/>
      <c r="AG2348" s="301"/>
      <c r="AH2348" s="301"/>
      <c r="AI2348" s="301"/>
    </row>
    <row r="2349" spans="1:35" ht="20.100000000000001" hidden="1" customHeight="1" x14ac:dyDescent="0.2">
      <c r="A2349" s="240">
        <v>1447</v>
      </c>
      <c r="B2349" s="309" t="s">
        <v>403</v>
      </c>
      <c r="C2349" s="310" t="s">
        <v>426</v>
      </c>
      <c r="D2349" s="310" t="s">
        <v>438</v>
      </c>
      <c r="E2349" s="309">
        <v>588494.87603902828</v>
      </c>
      <c r="F2349" s="310" t="s">
        <v>871</v>
      </c>
      <c r="G2349" s="244" t="s">
        <v>872</v>
      </c>
      <c r="H2349" s="244" t="s">
        <v>429</v>
      </c>
      <c r="I2349" s="288">
        <v>1</v>
      </c>
      <c r="J2349" s="244" t="s">
        <v>873</v>
      </c>
      <c r="K2349" s="244">
        <v>1</v>
      </c>
      <c r="L2349" s="244">
        <v>1</v>
      </c>
      <c r="M2349" s="244" t="s">
        <v>89</v>
      </c>
      <c r="N2349" s="244">
        <f t="shared" si="46"/>
        <v>1</v>
      </c>
      <c r="R2349" s="301"/>
      <c r="S2349" s="301"/>
      <c r="T2349" s="301"/>
      <c r="U2349" s="301"/>
      <c r="V2349" s="301"/>
      <c r="W2349" s="301"/>
      <c r="X2349" s="301"/>
      <c r="Y2349" s="301"/>
      <c r="Z2349" s="301"/>
      <c r="AA2349" s="301"/>
      <c r="AB2349" s="301"/>
      <c r="AC2349" s="301"/>
      <c r="AD2349" s="301"/>
      <c r="AE2349" s="301"/>
      <c r="AF2349" s="301"/>
      <c r="AG2349" s="301"/>
      <c r="AH2349" s="301"/>
      <c r="AI2349" s="301"/>
    </row>
    <row r="2350" spans="1:35" ht="20.100000000000001" hidden="1" customHeight="1" x14ac:dyDescent="0.2">
      <c r="A2350" s="240">
        <v>1448</v>
      </c>
      <c r="B2350" s="309" t="s">
        <v>403</v>
      </c>
      <c r="C2350" s="310" t="s">
        <v>426</v>
      </c>
      <c r="D2350" s="310" t="s">
        <v>438</v>
      </c>
      <c r="E2350" s="309">
        <v>588494.35149499297</v>
      </c>
      <c r="F2350" s="310" t="s">
        <v>897</v>
      </c>
      <c r="G2350" s="244" t="s">
        <v>931</v>
      </c>
      <c r="H2350" s="244" t="s">
        <v>429</v>
      </c>
      <c r="I2350" s="288">
        <v>1</v>
      </c>
      <c r="J2350" s="244" t="s">
        <v>906</v>
      </c>
      <c r="K2350" s="244">
        <v>2</v>
      </c>
      <c r="L2350" s="244">
        <v>1.5</v>
      </c>
      <c r="M2350" s="244" t="s">
        <v>89</v>
      </c>
      <c r="N2350" s="244">
        <f t="shared" si="46"/>
        <v>3</v>
      </c>
      <c r="R2350" s="301"/>
      <c r="S2350" s="301"/>
      <c r="T2350" s="301"/>
      <c r="U2350" s="301"/>
      <c r="V2350" s="301"/>
      <c r="W2350" s="301"/>
      <c r="X2350" s="301"/>
      <c r="Y2350" s="301"/>
      <c r="Z2350" s="301"/>
      <c r="AA2350" s="301"/>
      <c r="AB2350" s="301"/>
      <c r="AC2350" s="301"/>
      <c r="AD2350" s="301"/>
      <c r="AE2350" s="301"/>
      <c r="AF2350" s="301"/>
      <c r="AG2350" s="301"/>
      <c r="AH2350" s="301"/>
      <c r="AI2350" s="301"/>
    </row>
    <row r="2351" spans="1:35" ht="20.100000000000001" hidden="1" customHeight="1" x14ac:dyDescent="0.2">
      <c r="A2351" s="240">
        <v>1449</v>
      </c>
      <c r="B2351" s="309" t="s">
        <v>403</v>
      </c>
      <c r="C2351" s="310" t="s">
        <v>426</v>
      </c>
      <c r="D2351" s="310" t="s">
        <v>438</v>
      </c>
      <c r="E2351" s="309">
        <v>588490.39933090459</v>
      </c>
      <c r="F2351" s="310" t="s">
        <v>871</v>
      </c>
      <c r="G2351" s="244" t="s">
        <v>872</v>
      </c>
      <c r="H2351" s="244" t="s">
        <v>429</v>
      </c>
      <c r="I2351" s="288">
        <v>1</v>
      </c>
      <c r="J2351" s="244" t="s">
        <v>873</v>
      </c>
      <c r="K2351" s="244">
        <v>1</v>
      </c>
      <c r="L2351" s="244">
        <v>1</v>
      </c>
      <c r="M2351" s="244" t="s">
        <v>89</v>
      </c>
      <c r="N2351" s="244">
        <f t="shared" si="46"/>
        <v>1</v>
      </c>
      <c r="R2351" s="301"/>
      <c r="S2351" s="301"/>
      <c r="T2351" s="301"/>
      <c r="U2351" s="301"/>
      <c r="V2351" s="301"/>
      <c r="W2351" s="301"/>
      <c r="X2351" s="301"/>
      <c r="Y2351" s="301"/>
      <c r="Z2351" s="301"/>
      <c r="AA2351" s="301"/>
      <c r="AB2351" s="301"/>
      <c r="AC2351" s="301"/>
      <c r="AD2351" s="301"/>
      <c r="AE2351" s="301"/>
      <c r="AF2351" s="301"/>
      <c r="AG2351" s="301"/>
      <c r="AH2351" s="301"/>
      <c r="AI2351" s="301"/>
    </row>
    <row r="2352" spans="1:35" ht="20.100000000000001" hidden="1" customHeight="1" x14ac:dyDescent="0.2">
      <c r="A2352" s="240">
        <v>1450</v>
      </c>
      <c r="B2352" s="309" t="s">
        <v>403</v>
      </c>
      <c r="C2352" s="310" t="s">
        <v>426</v>
      </c>
      <c r="D2352" s="310" t="s">
        <v>438</v>
      </c>
      <c r="E2352" s="309">
        <v>588485.09636586613</v>
      </c>
      <c r="F2352" s="310" t="s">
        <v>879</v>
      </c>
      <c r="G2352" s="244" t="s">
        <v>899</v>
      </c>
      <c r="H2352" s="244" t="s">
        <v>429</v>
      </c>
      <c r="I2352" s="288">
        <v>1</v>
      </c>
      <c r="J2352" s="244" t="s">
        <v>873</v>
      </c>
      <c r="K2352" s="244" t="s">
        <v>89</v>
      </c>
      <c r="L2352" s="244" t="s">
        <v>89</v>
      </c>
      <c r="M2352" s="244">
        <v>1</v>
      </c>
      <c r="N2352" s="244">
        <f t="shared" si="46"/>
        <v>0.78539816339744828</v>
      </c>
      <c r="R2352" s="301"/>
      <c r="S2352" s="301"/>
      <c r="T2352" s="301"/>
      <c r="U2352" s="301"/>
      <c r="V2352" s="301"/>
      <c r="W2352" s="301"/>
      <c r="X2352" s="301"/>
      <c r="Y2352" s="301"/>
      <c r="Z2352" s="301"/>
      <c r="AA2352" s="301"/>
      <c r="AB2352" s="301"/>
      <c r="AC2352" s="301"/>
      <c r="AD2352" s="301"/>
      <c r="AE2352" s="301"/>
      <c r="AF2352" s="301"/>
      <c r="AG2352" s="301"/>
      <c r="AH2352" s="301"/>
      <c r="AI2352" s="301"/>
    </row>
    <row r="2353" spans="1:35" ht="20.100000000000001" hidden="1" customHeight="1" x14ac:dyDescent="0.2">
      <c r="A2353" s="240">
        <v>1451</v>
      </c>
      <c r="B2353" s="309" t="s">
        <v>403</v>
      </c>
      <c r="C2353" s="310" t="s">
        <v>426</v>
      </c>
      <c r="D2353" s="310" t="s">
        <v>438</v>
      </c>
      <c r="E2353" s="309">
        <v>588483.98627549631</v>
      </c>
      <c r="F2353" s="310" t="s">
        <v>897</v>
      </c>
      <c r="G2353" s="244" t="s">
        <v>922</v>
      </c>
      <c r="H2353" s="244" t="s">
        <v>429</v>
      </c>
      <c r="I2353" s="288">
        <v>1</v>
      </c>
      <c r="J2353" s="244" t="s">
        <v>906</v>
      </c>
      <c r="K2353" s="244">
        <v>3</v>
      </c>
      <c r="L2353" s="244">
        <v>2</v>
      </c>
      <c r="M2353" s="244" t="s">
        <v>89</v>
      </c>
      <c r="N2353" s="244">
        <f t="shared" si="46"/>
        <v>6</v>
      </c>
      <c r="R2353" s="301"/>
      <c r="S2353" s="301"/>
      <c r="T2353" s="301"/>
      <c r="U2353" s="301"/>
      <c r="V2353" s="301"/>
      <c r="W2353" s="301"/>
      <c r="X2353" s="301"/>
      <c r="Y2353" s="301"/>
      <c r="Z2353" s="301"/>
      <c r="AA2353" s="301"/>
      <c r="AB2353" s="301"/>
      <c r="AC2353" s="301"/>
      <c r="AD2353" s="301"/>
      <c r="AE2353" s="301"/>
      <c r="AF2353" s="301"/>
      <c r="AG2353" s="301"/>
      <c r="AH2353" s="301"/>
      <c r="AI2353" s="301"/>
    </row>
    <row r="2354" spans="1:35" ht="20.100000000000001" hidden="1" customHeight="1" x14ac:dyDescent="0.2">
      <c r="A2354" s="240">
        <v>1452</v>
      </c>
      <c r="B2354" s="309" t="s">
        <v>403</v>
      </c>
      <c r="C2354" s="310" t="s">
        <v>426</v>
      </c>
      <c r="D2354" s="310" t="s">
        <v>438</v>
      </c>
      <c r="E2354" s="309">
        <v>588478.08477993624</v>
      </c>
      <c r="F2354" s="310" t="s">
        <v>892</v>
      </c>
      <c r="G2354" s="244" t="s">
        <v>903</v>
      </c>
      <c r="H2354" s="244" t="s">
        <v>429</v>
      </c>
      <c r="I2354" s="288">
        <v>1</v>
      </c>
      <c r="J2354" s="244" t="s">
        <v>873</v>
      </c>
      <c r="K2354" s="244">
        <v>0.5</v>
      </c>
      <c r="L2354" s="244">
        <v>0.5</v>
      </c>
      <c r="M2354" s="244" t="s">
        <v>89</v>
      </c>
      <c r="N2354" s="244">
        <f t="shared" si="46"/>
        <v>0.25</v>
      </c>
      <c r="R2354" s="301"/>
      <c r="S2354" s="301"/>
      <c r="T2354" s="301"/>
      <c r="U2354" s="301"/>
      <c r="V2354" s="301"/>
      <c r="W2354" s="301"/>
      <c r="X2354" s="301"/>
      <c r="Y2354" s="301"/>
      <c r="Z2354" s="301"/>
      <c r="AA2354" s="301"/>
      <c r="AB2354" s="301"/>
      <c r="AC2354" s="301"/>
      <c r="AD2354" s="301"/>
      <c r="AE2354" s="301"/>
      <c r="AF2354" s="301"/>
      <c r="AG2354" s="301"/>
      <c r="AH2354" s="301"/>
      <c r="AI2354" s="301"/>
    </row>
    <row r="2355" spans="1:35" ht="20.100000000000001" hidden="1" customHeight="1" x14ac:dyDescent="0.2">
      <c r="A2355" s="240">
        <v>1453</v>
      </c>
      <c r="B2355" s="309" t="s">
        <v>403</v>
      </c>
      <c r="C2355" s="310" t="s">
        <v>426</v>
      </c>
      <c r="D2355" s="310" t="s">
        <v>438</v>
      </c>
      <c r="E2355" s="309">
        <v>588472.83867416834</v>
      </c>
      <c r="F2355" s="310" t="s">
        <v>879</v>
      </c>
      <c r="G2355" s="244" t="s">
        <v>899</v>
      </c>
      <c r="H2355" s="244" t="s">
        <v>429</v>
      </c>
      <c r="I2355" s="288">
        <v>1</v>
      </c>
      <c r="J2355" s="244" t="s">
        <v>873</v>
      </c>
      <c r="K2355" s="244" t="s">
        <v>89</v>
      </c>
      <c r="L2355" s="244" t="s">
        <v>89</v>
      </c>
      <c r="M2355" s="244">
        <v>1</v>
      </c>
      <c r="N2355" s="244">
        <f t="shared" si="46"/>
        <v>0.78539816339744828</v>
      </c>
      <c r="R2355" s="301"/>
      <c r="S2355" s="301"/>
      <c r="T2355" s="301"/>
      <c r="U2355" s="301"/>
      <c r="V2355" s="301"/>
      <c r="W2355" s="301"/>
      <c r="X2355" s="301"/>
      <c r="Y2355" s="301"/>
      <c r="Z2355" s="301"/>
      <c r="AA2355" s="301"/>
      <c r="AB2355" s="301"/>
      <c r="AC2355" s="301"/>
      <c r="AD2355" s="301"/>
      <c r="AE2355" s="301"/>
      <c r="AF2355" s="301"/>
      <c r="AG2355" s="301"/>
      <c r="AH2355" s="301"/>
      <c r="AI2355" s="301"/>
    </row>
    <row r="2356" spans="1:35" ht="20.100000000000001" hidden="1" customHeight="1" x14ac:dyDescent="0.2">
      <c r="A2356" s="240">
        <v>1454</v>
      </c>
      <c r="B2356" s="309" t="s">
        <v>403</v>
      </c>
      <c r="C2356" s="310" t="s">
        <v>426</v>
      </c>
      <c r="D2356" s="310" t="s">
        <v>438</v>
      </c>
      <c r="E2356" s="309">
        <v>570994.99766663078</v>
      </c>
      <c r="F2356" s="310" t="s">
        <v>879</v>
      </c>
      <c r="G2356" s="244" t="s">
        <v>917</v>
      </c>
      <c r="H2356" s="244" t="s">
        <v>429</v>
      </c>
      <c r="I2356" s="288">
        <v>1</v>
      </c>
      <c r="J2356" s="244" t="s">
        <v>919</v>
      </c>
      <c r="K2356" s="244" t="s">
        <v>89</v>
      </c>
      <c r="L2356" s="244" t="s">
        <v>89</v>
      </c>
      <c r="M2356" s="244">
        <v>1</v>
      </c>
      <c r="N2356" s="244">
        <f t="shared" si="46"/>
        <v>0.78539816339744828</v>
      </c>
      <c r="R2356" s="301"/>
      <c r="S2356" s="301"/>
      <c r="T2356" s="301"/>
      <c r="U2356" s="301"/>
      <c r="V2356" s="301"/>
      <c r="W2356" s="301"/>
      <c r="X2356" s="301"/>
      <c r="Y2356" s="301"/>
      <c r="Z2356" s="301"/>
      <c r="AA2356" s="301"/>
      <c r="AB2356" s="301"/>
      <c r="AC2356" s="301"/>
      <c r="AD2356" s="301"/>
      <c r="AE2356" s="301"/>
      <c r="AF2356" s="301"/>
      <c r="AG2356" s="301"/>
      <c r="AH2356" s="301"/>
      <c r="AI2356" s="301"/>
    </row>
    <row r="2357" spans="1:35" ht="20.100000000000001" hidden="1" customHeight="1" x14ac:dyDescent="0.2">
      <c r="A2357" s="240">
        <v>1455</v>
      </c>
      <c r="B2357" s="309" t="s">
        <v>403</v>
      </c>
      <c r="C2357" s="310" t="s">
        <v>426</v>
      </c>
      <c r="D2357" s="310" t="s">
        <v>438</v>
      </c>
      <c r="E2357" s="309">
        <v>570940.16964329628</v>
      </c>
      <c r="F2357" s="310" t="s">
        <v>880</v>
      </c>
      <c r="G2357" s="244" t="s">
        <v>915</v>
      </c>
      <c r="H2357" s="244" t="s">
        <v>429</v>
      </c>
      <c r="I2357" s="288">
        <v>1</v>
      </c>
      <c r="J2357" s="244" t="s">
        <v>873</v>
      </c>
      <c r="K2357" s="244">
        <v>0.5</v>
      </c>
      <c r="L2357" s="244">
        <v>0.6</v>
      </c>
      <c r="M2357" s="244" t="s">
        <v>89</v>
      </c>
      <c r="N2357" s="244">
        <f t="shared" si="46"/>
        <v>0.3</v>
      </c>
      <c r="R2357" s="301"/>
      <c r="S2357" s="301"/>
      <c r="T2357" s="301"/>
      <c r="U2357" s="301"/>
      <c r="V2357" s="301"/>
      <c r="W2357" s="301"/>
      <c r="X2357" s="301"/>
      <c r="Y2357" s="301"/>
      <c r="Z2357" s="301"/>
      <c r="AA2357" s="301"/>
      <c r="AB2357" s="301"/>
      <c r="AC2357" s="301"/>
      <c r="AD2357" s="301"/>
      <c r="AE2357" s="301"/>
      <c r="AF2357" s="301"/>
      <c r="AG2357" s="301"/>
      <c r="AH2357" s="301"/>
      <c r="AI2357" s="301"/>
    </row>
    <row r="2358" spans="1:35" ht="20.100000000000001" hidden="1" customHeight="1" x14ac:dyDescent="0.2">
      <c r="A2358" s="240">
        <v>1456</v>
      </c>
      <c r="B2358" s="309" t="s">
        <v>403</v>
      </c>
      <c r="C2358" s="310" t="s">
        <v>426</v>
      </c>
      <c r="D2358" s="310" t="s">
        <v>438</v>
      </c>
      <c r="E2358" s="309">
        <v>570937.23983681644</v>
      </c>
      <c r="F2358" s="310" t="s">
        <v>880</v>
      </c>
      <c r="G2358" s="244" t="s">
        <v>915</v>
      </c>
      <c r="H2358" s="244" t="s">
        <v>429</v>
      </c>
      <c r="I2358" s="288">
        <v>1</v>
      </c>
      <c r="J2358" s="244" t="s">
        <v>873</v>
      </c>
      <c r="K2358" s="244">
        <v>0.5</v>
      </c>
      <c r="L2358" s="244">
        <v>0.6</v>
      </c>
      <c r="M2358" s="244" t="s">
        <v>89</v>
      </c>
      <c r="N2358" s="244">
        <f t="shared" si="46"/>
        <v>0.3</v>
      </c>
      <c r="R2358" s="301"/>
      <c r="S2358" s="301"/>
      <c r="T2358" s="301"/>
      <c r="U2358" s="301"/>
      <c r="V2358" s="301"/>
      <c r="W2358" s="301"/>
      <c r="X2358" s="301"/>
      <c r="Y2358" s="301"/>
      <c r="Z2358" s="301"/>
      <c r="AA2358" s="301"/>
      <c r="AB2358" s="301"/>
      <c r="AC2358" s="301"/>
      <c r="AD2358" s="301"/>
      <c r="AE2358" s="301"/>
      <c r="AF2358" s="301"/>
      <c r="AG2358" s="301"/>
      <c r="AH2358" s="301"/>
      <c r="AI2358" s="301"/>
    </row>
    <row r="2359" spans="1:35" ht="20.100000000000001" hidden="1" customHeight="1" x14ac:dyDescent="0.2">
      <c r="A2359" s="240">
        <v>1457</v>
      </c>
      <c r="B2359" s="309" t="s">
        <v>403</v>
      </c>
      <c r="C2359" s="310" t="s">
        <v>989</v>
      </c>
      <c r="D2359" s="310" t="s">
        <v>438</v>
      </c>
      <c r="E2359" s="309">
        <v>570933.41409931693</v>
      </c>
      <c r="F2359" s="310" t="s">
        <v>897</v>
      </c>
      <c r="G2359" s="244" t="s">
        <v>920</v>
      </c>
      <c r="H2359" s="244" t="s">
        <v>429</v>
      </c>
      <c r="I2359" s="288">
        <v>1</v>
      </c>
      <c r="J2359" s="244" t="s">
        <v>906</v>
      </c>
      <c r="K2359" s="244">
        <v>4</v>
      </c>
      <c r="L2359" s="244">
        <v>3</v>
      </c>
      <c r="M2359" s="244" t="s">
        <v>89</v>
      </c>
      <c r="N2359" s="244">
        <f t="shared" si="46"/>
        <v>12</v>
      </c>
      <c r="R2359" s="301"/>
      <c r="S2359" s="301"/>
      <c r="T2359" s="301"/>
      <c r="U2359" s="301"/>
      <c r="V2359" s="301"/>
      <c r="W2359" s="301"/>
      <c r="X2359" s="301"/>
      <c r="Y2359" s="301"/>
      <c r="Z2359" s="301"/>
      <c r="AA2359" s="301"/>
      <c r="AB2359" s="301"/>
      <c r="AC2359" s="301"/>
      <c r="AD2359" s="301"/>
      <c r="AE2359" s="301"/>
      <c r="AF2359" s="301"/>
      <c r="AG2359" s="301"/>
      <c r="AH2359" s="301"/>
      <c r="AI2359" s="301"/>
    </row>
    <row r="2360" spans="1:35" ht="20.100000000000001" hidden="1" customHeight="1" x14ac:dyDescent="0.2">
      <c r="A2360" s="240">
        <v>1458</v>
      </c>
      <c r="B2360" s="309" t="s">
        <v>403</v>
      </c>
      <c r="C2360" s="310" t="s">
        <v>426</v>
      </c>
      <c r="D2360" s="310" t="s">
        <v>438</v>
      </c>
      <c r="E2360" s="309">
        <v>570928.88600343035</v>
      </c>
      <c r="F2360" s="310" t="s">
        <v>879</v>
      </c>
      <c r="G2360" s="244" t="s">
        <v>917</v>
      </c>
      <c r="H2360" s="244" t="s">
        <v>429</v>
      </c>
      <c r="I2360" s="288">
        <v>1</v>
      </c>
      <c r="J2360" s="244" t="s">
        <v>873</v>
      </c>
      <c r="K2360" s="244" t="s">
        <v>89</v>
      </c>
      <c r="L2360" s="244" t="s">
        <v>89</v>
      </c>
      <c r="M2360" s="244">
        <v>1</v>
      </c>
      <c r="N2360" s="244">
        <f t="shared" si="46"/>
        <v>0.78539816339744828</v>
      </c>
      <c r="R2360" s="301"/>
      <c r="S2360" s="301"/>
      <c r="T2360" s="301"/>
      <c r="U2360" s="301"/>
      <c r="V2360" s="301"/>
      <c r="W2360" s="301"/>
      <c r="X2360" s="301"/>
      <c r="Y2360" s="301"/>
      <c r="Z2360" s="301"/>
      <c r="AA2360" s="301"/>
      <c r="AB2360" s="301"/>
      <c r="AC2360" s="301"/>
      <c r="AD2360" s="301"/>
      <c r="AE2360" s="301"/>
      <c r="AF2360" s="301"/>
      <c r="AG2360" s="301"/>
      <c r="AH2360" s="301"/>
      <c r="AI2360" s="301"/>
    </row>
    <row r="2361" spans="1:35" ht="20.100000000000001" hidden="1" customHeight="1" x14ac:dyDescent="0.2">
      <c r="A2361" s="240">
        <v>1459</v>
      </c>
      <c r="B2361" s="309" t="s">
        <v>403</v>
      </c>
      <c r="C2361" s="310" t="s">
        <v>426</v>
      </c>
      <c r="D2361" s="310" t="s">
        <v>438</v>
      </c>
      <c r="E2361" s="309">
        <v>570915.73097955354</v>
      </c>
      <c r="F2361" s="310" t="s">
        <v>880</v>
      </c>
      <c r="G2361" s="244" t="s">
        <v>915</v>
      </c>
      <c r="H2361" s="244" t="s">
        <v>429</v>
      </c>
      <c r="I2361" s="288">
        <v>1</v>
      </c>
      <c r="J2361" s="244" t="s">
        <v>873</v>
      </c>
      <c r="K2361" s="244">
        <v>0.5</v>
      </c>
      <c r="L2361" s="244">
        <v>0.6</v>
      </c>
      <c r="M2361" s="244" t="s">
        <v>89</v>
      </c>
      <c r="N2361" s="244">
        <f t="shared" si="46"/>
        <v>0.3</v>
      </c>
      <c r="R2361" s="301"/>
      <c r="S2361" s="301"/>
      <c r="T2361" s="301"/>
      <c r="U2361" s="301"/>
      <c r="V2361" s="301"/>
      <c r="W2361" s="301"/>
      <c r="X2361" s="301"/>
      <c r="Y2361" s="301"/>
      <c r="Z2361" s="301"/>
      <c r="AA2361" s="301"/>
      <c r="AB2361" s="301"/>
      <c r="AC2361" s="301"/>
      <c r="AD2361" s="301"/>
      <c r="AE2361" s="301"/>
      <c r="AF2361" s="301"/>
      <c r="AG2361" s="301"/>
      <c r="AH2361" s="301"/>
      <c r="AI2361" s="301"/>
    </row>
    <row r="2362" spans="1:35" ht="20.100000000000001" hidden="1" customHeight="1" x14ac:dyDescent="0.2">
      <c r="A2362" s="240">
        <v>1460</v>
      </c>
      <c r="B2362" s="309" t="s">
        <v>403</v>
      </c>
      <c r="C2362" s="310" t="s">
        <v>426</v>
      </c>
      <c r="D2362" s="310" t="s">
        <v>438</v>
      </c>
      <c r="E2362" s="309">
        <v>570897.00973778544</v>
      </c>
      <c r="F2362" s="310" t="s">
        <v>880</v>
      </c>
      <c r="G2362" s="244" t="s">
        <v>915</v>
      </c>
      <c r="H2362" s="244" t="s">
        <v>429</v>
      </c>
      <c r="I2362" s="288">
        <v>1</v>
      </c>
      <c r="J2362" s="244" t="s">
        <v>873</v>
      </c>
      <c r="K2362" s="244">
        <v>0.5</v>
      </c>
      <c r="L2362" s="244">
        <v>0.6</v>
      </c>
      <c r="M2362" s="244" t="s">
        <v>89</v>
      </c>
      <c r="N2362" s="244">
        <f t="shared" si="46"/>
        <v>0.3</v>
      </c>
      <c r="R2362" s="301"/>
      <c r="S2362" s="301"/>
      <c r="T2362" s="301"/>
      <c r="U2362" s="301"/>
      <c r="V2362" s="301"/>
      <c r="W2362" s="301"/>
      <c r="X2362" s="301"/>
      <c r="Y2362" s="301"/>
      <c r="Z2362" s="301"/>
      <c r="AA2362" s="301"/>
      <c r="AB2362" s="301"/>
      <c r="AC2362" s="301"/>
      <c r="AD2362" s="301"/>
      <c r="AE2362" s="301"/>
      <c r="AF2362" s="301"/>
      <c r="AG2362" s="301"/>
      <c r="AH2362" s="301"/>
      <c r="AI2362" s="301"/>
    </row>
    <row r="2363" spans="1:35" ht="20.100000000000001" hidden="1" customHeight="1" x14ac:dyDescent="0.2">
      <c r="A2363" s="240">
        <v>1461</v>
      </c>
      <c r="B2363" s="309" t="s">
        <v>403</v>
      </c>
      <c r="C2363" s="310" t="s">
        <v>426</v>
      </c>
      <c r="D2363" s="310" t="s">
        <v>438</v>
      </c>
      <c r="E2363" s="309">
        <v>570890.37668435322</v>
      </c>
      <c r="F2363" s="310" t="s">
        <v>879</v>
      </c>
      <c r="G2363" s="244" t="s">
        <v>913</v>
      </c>
      <c r="H2363" s="244" t="s">
        <v>429</v>
      </c>
      <c r="I2363" s="288">
        <v>1</v>
      </c>
      <c r="J2363" s="244" t="s">
        <v>873</v>
      </c>
      <c r="K2363" s="244" t="s">
        <v>89</v>
      </c>
      <c r="L2363" s="244" t="s">
        <v>89</v>
      </c>
      <c r="M2363" s="244">
        <v>1</v>
      </c>
      <c r="N2363" s="244">
        <f t="shared" si="46"/>
        <v>0.78539816339744828</v>
      </c>
      <c r="R2363" s="301"/>
      <c r="S2363" s="301"/>
      <c r="T2363" s="301"/>
      <c r="U2363" s="301"/>
      <c r="V2363" s="301"/>
      <c r="W2363" s="301"/>
      <c r="X2363" s="301"/>
      <c r="Y2363" s="301"/>
      <c r="Z2363" s="301"/>
      <c r="AA2363" s="301"/>
      <c r="AB2363" s="301"/>
      <c r="AC2363" s="301"/>
      <c r="AD2363" s="301"/>
      <c r="AE2363" s="301"/>
      <c r="AF2363" s="301"/>
      <c r="AG2363" s="301"/>
      <c r="AH2363" s="301"/>
      <c r="AI2363" s="301"/>
    </row>
    <row r="2364" spans="1:35" ht="20.100000000000001" hidden="1" customHeight="1" x14ac:dyDescent="0.2">
      <c r="A2364" s="240">
        <v>1462</v>
      </c>
      <c r="B2364" s="309" t="s">
        <v>403</v>
      </c>
      <c r="C2364" s="310" t="s">
        <v>426</v>
      </c>
      <c r="D2364" s="310" t="s">
        <v>438</v>
      </c>
      <c r="E2364" s="309">
        <v>570881.07142608415</v>
      </c>
      <c r="F2364" s="310" t="s">
        <v>880</v>
      </c>
      <c r="G2364" s="244" t="s">
        <v>915</v>
      </c>
      <c r="H2364" s="244" t="s">
        <v>429</v>
      </c>
      <c r="I2364" s="288">
        <v>1</v>
      </c>
      <c r="J2364" s="244" t="s">
        <v>873</v>
      </c>
      <c r="K2364" s="244">
        <v>0.5</v>
      </c>
      <c r="L2364" s="244">
        <v>0.6</v>
      </c>
      <c r="M2364" s="244" t="s">
        <v>89</v>
      </c>
      <c r="N2364" s="244">
        <f t="shared" si="46"/>
        <v>0.3</v>
      </c>
      <c r="R2364" s="301"/>
      <c r="S2364" s="301"/>
      <c r="T2364" s="301"/>
      <c r="U2364" s="301"/>
      <c r="V2364" s="301"/>
      <c r="W2364" s="301"/>
      <c r="X2364" s="301"/>
      <c r="Y2364" s="301"/>
      <c r="Z2364" s="301"/>
      <c r="AA2364" s="301"/>
      <c r="AB2364" s="301"/>
      <c r="AC2364" s="301"/>
      <c r="AD2364" s="301"/>
      <c r="AE2364" s="301"/>
      <c r="AF2364" s="301"/>
      <c r="AG2364" s="301"/>
      <c r="AH2364" s="301"/>
      <c r="AI2364" s="301"/>
    </row>
    <row r="2365" spans="1:35" ht="20.100000000000001" hidden="1" customHeight="1" x14ac:dyDescent="0.2">
      <c r="A2365" s="240">
        <v>1463</v>
      </c>
      <c r="B2365" s="309" t="s">
        <v>403</v>
      </c>
      <c r="C2365" s="310" t="s">
        <v>426</v>
      </c>
      <c r="D2365" s="310" t="s">
        <v>438</v>
      </c>
      <c r="E2365" s="309">
        <v>570880.32476264541</v>
      </c>
      <c r="F2365" s="310" t="s">
        <v>879</v>
      </c>
      <c r="G2365" s="244" t="s">
        <v>917</v>
      </c>
      <c r="H2365" s="244" t="s">
        <v>429</v>
      </c>
      <c r="I2365" s="288">
        <v>1</v>
      </c>
      <c r="J2365" s="244" t="s">
        <v>873</v>
      </c>
      <c r="K2365" s="244" t="s">
        <v>89</v>
      </c>
      <c r="L2365" s="244" t="s">
        <v>89</v>
      </c>
      <c r="M2365" s="244">
        <v>1</v>
      </c>
      <c r="N2365" s="244">
        <f t="shared" si="46"/>
        <v>0.78539816339744828</v>
      </c>
      <c r="R2365" s="301"/>
      <c r="S2365" s="301"/>
      <c r="T2365" s="301"/>
      <c r="U2365" s="301"/>
      <c r="V2365" s="301"/>
      <c r="W2365" s="301"/>
      <c r="X2365" s="301"/>
      <c r="Y2365" s="301"/>
      <c r="Z2365" s="301"/>
      <c r="AA2365" s="301"/>
      <c r="AB2365" s="301"/>
      <c r="AC2365" s="301"/>
      <c r="AD2365" s="301"/>
      <c r="AE2365" s="301"/>
      <c r="AF2365" s="301"/>
      <c r="AG2365" s="301"/>
      <c r="AH2365" s="301"/>
      <c r="AI2365" s="301"/>
    </row>
    <row r="2366" spans="1:35" ht="20.100000000000001" hidden="1" customHeight="1" x14ac:dyDescent="0.2">
      <c r="A2366" s="240">
        <v>1464</v>
      </c>
      <c r="B2366" s="309" t="s">
        <v>403</v>
      </c>
      <c r="C2366" s="310" t="s">
        <v>426</v>
      </c>
      <c r="D2366" s="310" t="s">
        <v>438</v>
      </c>
      <c r="E2366" s="309">
        <v>570863.72388082731</v>
      </c>
      <c r="F2366" s="310" t="s">
        <v>880</v>
      </c>
      <c r="G2366" s="244" t="s">
        <v>915</v>
      </c>
      <c r="H2366" s="244" t="s">
        <v>429</v>
      </c>
      <c r="I2366" s="288">
        <v>1</v>
      </c>
      <c r="J2366" s="244" t="s">
        <v>873</v>
      </c>
      <c r="K2366" s="244">
        <v>0.5</v>
      </c>
      <c r="L2366" s="244">
        <v>0.6</v>
      </c>
      <c r="M2366" s="244" t="s">
        <v>89</v>
      </c>
      <c r="N2366" s="244">
        <f t="shared" si="46"/>
        <v>0.3</v>
      </c>
      <c r="R2366" s="301"/>
      <c r="S2366" s="301"/>
      <c r="T2366" s="301"/>
      <c r="U2366" s="301"/>
      <c r="V2366" s="301"/>
      <c r="W2366" s="301"/>
      <c r="X2366" s="301"/>
      <c r="Y2366" s="301"/>
      <c r="Z2366" s="301"/>
      <c r="AA2366" s="301"/>
      <c r="AB2366" s="301"/>
      <c r="AC2366" s="301"/>
      <c r="AD2366" s="301"/>
      <c r="AE2366" s="301"/>
      <c r="AF2366" s="301"/>
      <c r="AG2366" s="301"/>
      <c r="AH2366" s="301"/>
      <c r="AI2366" s="301"/>
    </row>
    <row r="2367" spans="1:35" ht="20.100000000000001" hidden="1" customHeight="1" x14ac:dyDescent="0.2">
      <c r="A2367" s="240">
        <v>1465</v>
      </c>
      <c r="B2367" s="309" t="s">
        <v>403</v>
      </c>
      <c r="C2367" s="310" t="s">
        <v>426</v>
      </c>
      <c r="D2367" s="310" t="s">
        <v>438</v>
      </c>
      <c r="E2367" s="309">
        <v>570859.93185136153</v>
      </c>
      <c r="F2367" s="310" t="s">
        <v>871</v>
      </c>
      <c r="G2367" s="244" t="s">
        <v>960</v>
      </c>
      <c r="H2367" s="244" t="s">
        <v>429</v>
      </c>
      <c r="I2367" s="288">
        <v>1</v>
      </c>
      <c r="J2367" s="244" t="s">
        <v>873</v>
      </c>
      <c r="K2367" s="244">
        <v>1</v>
      </c>
      <c r="L2367" s="244">
        <v>1</v>
      </c>
      <c r="M2367" s="244" t="s">
        <v>89</v>
      </c>
      <c r="N2367" s="244">
        <f t="shared" si="46"/>
        <v>1</v>
      </c>
      <c r="R2367" s="301"/>
      <c r="S2367" s="301"/>
      <c r="T2367" s="301"/>
      <c r="U2367" s="301"/>
      <c r="V2367" s="301"/>
      <c r="W2367" s="301"/>
      <c r="X2367" s="301"/>
      <c r="Y2367" s="301"/>
      <c r="Z2367" s="301"/>
      <c r="AA2367" s="301"/>
      <c r="AB2367" s="301"/>
      <c r="AC2367" s="301"/>
      <c r="AD2367" s="301"/>
      <c r="AE2367" s="301"/>
      <c r="AF2367" s="301"/>
      <c r="AG2367" s="301"/>
      <c r="AH2367" s="301"/>
      <c r="AI2367" s="301"/>
    </row>
    <row r="2368" spans="1:35" ht="20.100000000000001" hidden="1" customHeight="1" x14ac:dyDescent="0.2">
      <c r="A2368" s="240">
        <v>1466</v>
      </c>
      <c r="B2368" s="309" t="s">
        <v>403</v>
      </c>
      <c r="C2368" s="310" t="s">
        <v>426</v>
      </c>
      <c r="D2368" s="310" t="s">
        <v>438</v>
      </c>
      <c r="E2368" s="309">
        <v>570821.85317746911</v>
      </c>
      <c r="F2368" s="310" t="s">
        <v>880</v>
      </c>
      <c r="G2368" s="244" t="s">
        <v>915</v>
      </c>
      <c r="H2368" s="244" t="s">
        <v>429</v>
      </c>
      <c r="I2368" s="288">
        <v>1</v>
      </c>
      <c r="J2368" s="244" t="s">
        <v>873</v>
      </c>
      <c r="K2368" s="244">
        <v>0.5</v>
      </c>
      <c r="L2368" s="244">
        <v>0.6</v>
      </c>
      <c r="M2368" s="244" t="s">
        <v>89</v>
      </c>
      <c r="N2368" s="244">
        <f t="shared" si="46"/>
        <v>0.3</v>
      </c>
      <c r="R2368" s="301"/>
      <c r="S2368" s="301"/>
      <c r="T2368" s="301"/>
      <c r="U2368" s="301"/>
      <c r="V2368" s="301"/>
      <c r="W2368" s="301"/>
      <c r="X2368" s="301"/>
      <c r="Y2368" s="301"/>
      <c r="Z2368" s="301"/>
      <c r="AA2368" s="301"/>
      <c r="AB2368" s="301"/>
      <c r="AC2368" s="301"/>
      <c r="AD2368" s="301"/>
      <c r="AE2368" s="301"/>
      <c r="AF2368" s="301"/>
      <c r="AG2368" s="301"/>
      <c r="AH2368" s="301"/>
      <c r="AI2368" s="301"/>
    </row>
    <row r="2369" spans="1:35" ht="20.100000000000001" hidden="1" customHeight="1" x14ac:dyDescent="0.2">
      <c r="A2369" s="240">
        <v>1467</v>
      </c>
      <c r="B2369" s="309" t="s">
        <v>403</v>
      </c>
      <c r="C2369" s="310" t="s">
        <v>426</v>
      </c>
      <c r="D2369" s="310" t="s">
        <v>438</v>
      </c>
      <c r="E2369" s="309">
        <v>570803.65648420528</v>
      </c>
      <c r="F2369" s="310" t="s">
        <v>880</v>
      </c>
      <c r="G2369" s="244" t="s">
        <v>915</v>
      </c>
      <c r="H2369" s="244" t="s">
        <v>429</v>
      </c>
      <c r="I2369" s="288">
        <v>1</v>
      </c>
      <c r="J2369" s="244" t="s">
        <v>873</v>
      </c>
      <c r="K2369" s="244">
        <v>0.5</v>
      </c>
      <c r="L2369" s="244">
        <v>0.6</v>
      </c>
      <c r="M2369" s="244" t="s">
        <v>89</v>
      </c>
      <c r="N2369" s="244">
        <f t="shared" si="46"/>
        <v>0.3</v>
      </c>
      <c r="R2369" s="301"/>
      <c r="S2369" s="301"/>
      <c r="T2369" s="301"/>
      <c r="U2369" s="301"/>
      <c r="V2369" s="301"/>
      <c r="W2369" s="301"/>
      <c r="X2369" s="301"/>
      <c r="Y2369" s="301"/>
      <c r="Z2369" s="301"/>
      <c r="AA2369" s="301"/>
      <c r="AB2369" s="301"/>
      <c r="AC2369" s="301"/>
      <c r="AD2369" s="301"/>
      <c r="AE2369" s="301"/>
      <c r="AF2369" s="301"/>
      <c r="AG2369" s="301"/>
      <c r="AH2369" s="301"/>
      <c r="AI2369" s="301"/>
    </row>
    <row r="2370" spans="1:35" ht="20.100000000000001" hidden="1" customHeight="1" x14ac:dyDescent="0.2">
      <c r="A2370" s="240">
        <v>1468</v>
      </c>
      <c r="B2370" s="309" t="s">
        <v>403</v>
      </c>
      <c r="C2370" s="310" t="s">
        <v>426</v>
      </c>
      <c r="D2370" s="310" t="s">
        <v>438</v>
      </c>
      <c r="E2370" s="309">
        <v>570780.35595965898</v>
      </c>
      <c r="F2370" s="310" t="s">
        <v>880</v>
      </c>
      <c r="G2370" s="244" t="s">
        <v>915</v>
      </c>
      <c r="H2370" s="244" t="s">
        <v>429</v>
      </c>
      <c r="I2370" s="288">
        <v>1</v>
      </c>
      <c r="J2370" s="244" t="s">
        <v>873</v>
      </c>
      <c r="K2370" s="244">
        <v>0.5</v>
      </c>
      <c r="L2370" s="244">
        <v>0.6</v>
      </c>
      <c r="M2370" s="244" t="s">
        <v>89</v>
      </c>
      <c r="N2370" s="244">
        <f t="shared" si="46"/>
        <v>0.3</v>
      </c>
      <c r="R2370" s="301"/>
      <c r="S2370" s="301"/>
      <c r="T2370" s="301"/>
      <c r="U2370" s="301"/>
      <c r="V2370" s="301"/>
      <c r="W2370" s="301"/>
      <c r="X2370" s="301"/>
      <c r="Y2370" s="301"/>
      <c r="Z2370" s="301"/>
      <c r="AA2370" s="301"/>
      <c r="AB2370" s="301"/>
      <c r="AC2370" s="301"/>
      <c r="AD2370" s="301"/>
      <c r="AE2370" s="301"/>
      <c r="AF2370" s="301"/>
      <c r="AG2370" s="301"/>
      <c r="AH2370" s="301"/>
      <c r="AI2370" s="301"/>
    </row>
    <row r="2371" spans="1:35" ht="20.100000000000001" hidden="1" customHeight="1" x14ac:dyDescent="0.2">
      <c r="A2371" s="240">
        <v>1469</v>
      </c>
      <c r="B2371" s="309" t="s">
        <v>403</v>
      </c>
      <c r="C2371" s="310" t="s">
        <v>426</v>
      </c>
      <c r="D2371" s="310" t="s">
        <v>438</v>
      </c>
      <c r="E2371" s="309">
        <v>570758.46040591621</v>
      </c>
      <c r="F2371" s="310" t="s">
        <v>880</v>
      </c>
      <c r="G2371" s="244" t="s">
        <v>915</v>
      </c>
      <c r="H2371" s="244" t="s">
        <v>429</v>
      </c>
      <c r="I2371" s="288">
        <v>1</v>
      </c>
      <c r="J2371" s="244" t="s">
        <v>873</v>
      </c>
      <c r="K2371" s="244">
        <v>0.5</v>
      </c>
      <c r="L2371" s="244">
        <v>0.6</v>
      </c>
      <c r="M2371" s="244" t="s">
        <v>89</v>
      </c>
      <c r="N2371" s="244">
        <f t="shared" si="46"/>
        <v>0.3</v>
      </c>
      <c r="R2371" s="301"/>
      <c r="S2371" s="301"/>
      <c r="T2371" s="301"/>
      <c r="U2371" s="301"/>
      <c r="V2371" s="301"/>
      <c r="W2371" s="301"/>
      <c r="X2371" s="301"/>
      <c r="Y2371" s="301"/>
      <c r="Z2371" s="301"/>
      <c r="AA2371" s="301"/>
      <c r="AB2371" s="301"/>
      <c r="AC2371" s="301"/>
      <c r="AD2371" s="301"/>
      <c r="AE2371" s="301"/>
      <c r="AF2371" s="301"/>
      <c r="AG2371" s="301"/>
      <c r="AH2371" s="301"/>
      <c r="AI2371" s="301"/>
    </row>
    <row r="2372" spans="1:35" ht="20.100000000000001" hidden="1" customHeight="1" x14ac:dyDescent="0.2">
      <c r="A2372" s="240">
        <v>1470</v>
      </c>
      <c r="B2372" s="309" t="s">
        <v>403</v>
      </c>
      <c r="C2372" s="310" t="s">
        <v>426</v>
      </c>
      <c r="D2372" s="310" t="s">
        <v>438</v>
      </c>
      <c r="E2372" s="309">
        <v>570752.81557303178</v>
      </c>
      <c r="F2372" s="310" t="s">
        <v>871</v>
      </c>
      <c r="G2372" s="244" t="s">
        <v>962</v>
      </c>
      <c r="H2372" s="244" t="s">
        <v>429</v>
      </c>
      <c r="I2372" s="288">
        <v>1</v>
      </c>
      <c r="J2372" s="244" t="s">
        <v>919</v>
      </c>
      <c r="K2372" s="244">
        <v>1</v>
      </c>
      <c r="L2372" s="244">
        <v>1</v>
      </c>
      <c r="M2372" s="244" t="s">
        <v>89</v>
      </c>
      <c r="N2372" s="244">
        <f t="shared" si="46"/>
        <v>1</v>
      </c>
      <c r="R2372" s="301"/>
      <c r="S2372" s="301"/>
      <c r="T2372" s="301"/>
      <c r="U2372" s="301"/>
      <c r="V2372" s="301"/>
      <c r="W2372" s="301"/>
      <c r="X2372" s="301"/>
      <c r="Y2372" s="301"/>
      <c r="Z2372" s="301"/>
      <c r="AA2372" s="301"/>
      <c r="AB2372" s="301"/>
      <c r="AC2372" s="301"/>
      <c r="AD2372" s="301"/>
      <c r="AE2372" s="301"/>
      <c r="AF2372" s="301"/>
      <c r="AG2372" s="301"/>
      <c r="AH2372" s="301"/>
      <c r="AI2372" s="301"/>
    </row>
    <row r="2373" spans="1:35" ht="20.100000000000001" hidden="1" customHeight="1" x14ac:dyDescent="0.2">
      <c r="A2373" s="240">
        <v>1471</v>
      </c>
      <c r="B2373" s="309" t="s">
        <v>403</v>
      </c>
      <c r="C2373" s="310" t="s">
        <v>426</v>
      </c>
      <c r="D2373" s="310" t="s">
        <v>438</v>
      </c>
      <c r="E2373" s="309">
        <v>570748.16827956971</v>
      </c>
      <c r="F2373" s="310" t="s">
        <v>880</v>
      </c>
      <c r="G2373" s="244" t="s">
        <v>915</v>
      </c>
      <c r="H2373" s="244" t="s">
        <v>429</v>
      </c>
      <c r="I2373" s="288">
        <v>1</v>
      </c>
      <c r="J2373" s="244" t="s">
        <v>873</v>
      </c>
      <c r="K2373" s="244">
        <v>0.5</v>
      </c>
      <c r="L2373" s="244">
        <v>0.6</v>
      </c>
      <c r="M2373" s="244" t="s">
        <v>89</v>
      </c>
      <c r="N2373" s="244">
        <f t="shared" si="46"/>
        <v>0.3</v>
      </c>
      <c r="R2373" s="301"/>
      <c r="S2373" s="301"/>
      <c r="T2373" s="301"/>
      <c r="U2373" s="301"/>
      <c r="V2373" s="301"/>
      <c r="W2373" s="301"/>
      <c r="X2373" s="301"/>
      <c r="Y2373" s="301"/>
      <c r="Z2373" s="301"/>
      <c r="AA2373" s="301"/>
      <c r="AB2373" s="301"/>
      <c r="AC2373" s="301"/>
      <c r="AD2373" s="301"/>
      <c r="AE2373" s="301"/>
      <c r="AF2373" s="301"/>
      <c r="AG2373" s="301"/>
      <c r="AH2373" s="301"/>
      <c r="AI2373" s="301"/>
    </row>
    <row r="2374" spans="1:35" ht="20.100000000000001" hidden="1" customHeight="1" x14ac:dyDescent="0.2">
      <c r="A2374" s="240">
        <v>1472</v>
      </c>
      <c r="B2374" s="309" t="s">
        <v>403</v>
      </c>
      <c r="C2374" s="310" t="s">
        <v>426</v>
      </c>
      <c r="D2374" s="310" t="s">
        <v>438</v>
      </c>
      <c r="E2374" s="309">
        <v>570730.99924936227</v>
      </c>
      <c r="F2374" s="310" t="s">
        <v>879</v>
      </c>
      <c r="G2374" s="244" t="s">
        <v>913</v>
      </c>
      <c r="H2374" s="244" t="s">
        <v>429</v>
      </c>
      <c r="I2374" s="288">
        <v>1</v>
      </c>
      <c r="J2374" s="244" t="s">
        <v>873</v>
      </c>
      <c r="K2374" s="244" t="s">
        <v>89</v>
      </c>
      <c r="L2374" s="244" t="s">
        <v>89</v>
      </c>
      <c r="M2374" s="244">
        <v>1</v>
      </c>
      <c r="N2374" s="244">
        <f t="shared" si="46"/>
        <v>0.78539816339744828</v>
      </c>
      <c r="R2374" s="301"/>
      <c r="S2374" s="301"/>
      <c r="T2374" s="301"/>
      <c r="U2374" s="301"/>
      <c r="V2374" s="301"/>
      <c r="W2374" s="301"/>
      <c r="X2374" s="301"/>
      <c r="Y2374" s="301"/>
      <c r="Z2374" s="301"/>
      <c r="AA2374" s="301"/>
      <c r="AB2374" s="301"/>
      <c r="AC2374" s="301"/>
      <c r="AD2374" s="301"/>
      <c r="AE2374" s="301"/>
      <c r="AF2374" s="301"/>
      <c r="AG2374" s="301"/>
      <c r="AH2374" s="301"/>
      <c r="AI2374" s="301"/>
    </row>
    <row r="2375" spans="1:35" ht="20.100000000000001" hidden="1" customHeight="1" x14ac:dyDescent="0.2">
      <c r="A2375" s="240">
        <v>1473</v>
      </c>
      <c r="B2375" s="309" t="s">
        <v>403</v>
      </c>
      <c r="C2375" s="310" t="s">
        <v>426</v>
      </c>
      <c r="D2375" s="310" t="s">
        <v>438</v>
      </c>
      <c r="E2375" s="309">
        <v>570730.79850393196</v>
      </c>
      <c r="F2375" s="310" t="s">
        <v>888</v>
      </c>
      <c r="G2375" s="244" t="s">
        <v>918</v>
      </c>
      <c r="H2375" s="244" t="s">
        <v>429</v>
      </c>
      <c r="I2375" s="288">
        <v>1</v>
      </c>
      <c r="J2375" s="244" t="s">
        <v>873</v>
      </c>
      <c r="K2375" s="244">
        <v>0.5</v>
      </c>
      <c r="L2375" s="244">
        <v>0.9</v>
      </c>
      <c r="M2375" s="244" t="s">
        <v>89</v>
      </c>
      <c r="N2375" s="244">
        <f t="shared" si="46"/>
        <v>0.45</v>
      </c>
      <c r="R2375" s="301"/>
      <c r="S2375" s="301"/>
      <c r="T2375" s="301"/>
      <c r="U2375" s="301"/>
      <c r="V2375" s="301"/>
      <c r="W2375" s="301"/>
      <c r="X2375" s="301"/>
      <c r="Y2375" s="301"/>
      <c r="Z2375" s="301"/>
      <c r="AA2375" s="301"/>
      <c r="AB2375" s="301"/>
      <c r="AC2375" s="301"/>
      <c r="AD2375" s="301"/>
      <c r="AE2375" s="301"/>
      <c r="AF2375" s="301"/>
      <c r="AG2375" s="301"/>
      <c r="AH2375" s="301"/>
      <c r="AI2375" s="301"/>
    </row>
    <row r="2376" spans="1:35" ht="20.100000000000001" hidden="1" customHeight="1" x14ac:dyDescent="0.2">
      <c r="A2376" s="240">
        <v>1474</v>
      </c>
      <c r="B2376" s="309" t="s">
        <v>403</v>
      </c>
      <c r="C2376" s="310" t="s">
        <v>426</v>
      </c>
      <c r="D2376" s="310" t="s">
        <v>438</v>
      </c>
      <c r="E2376" s="309">
        <v>570678.294279158</v>
      </c>
      <c r="F2376" s="310" t="s">
        <v>895</v>
      </c>
      <c r="G2376" s="244" t="s">
        <v>994</v>
      </c>
      <c r="H2376" s="244" t="s">
        <v>429</v>
      </c>
      <c r="I2376" s="288">
        <v>2</v>
      </c>
      <c r="J2376" s="244" t="s">
        <v>873</v>
      </c>
      <c r="K2376" s="244">
        <v>3</v>
      </c>
      <c r="L2376" s="244">
        <v>2</v>
      </c>
      <c r="M2376" s="244" t="s">
        <v>89</v>
      </c>
      <c r="N2376" s="244">
        <f t="shared" si="46"/>
        <v>6</v>
      </c>
      <c r="R2376" s="301"/>
      <c r="S2376" s="301"/>
      <c r="T2376" s="301"/>
      <c r="U2376" s="301"/>
      <c r="V2376" s="301"/>
      <c r="W2376" s="301"/>
      <c r="X2376" s="301"/>
      <c r="Y2376" s="301"/>
      <c r="Z2376" s="301"/>
      <c r="AA2376" s="301"/>
      <c r="AB2376" s="301"/>
      <c r="AC2376" s="301"/>
      <c r="AD2376" s="301"/>
      <c r="AE2376" s="301"/>
      <c r="AF2376" s="301"/>
      <c r="AG2376" s="301"/>
      <c r="AH2376" s="301"/>
      <c r="AI2376" s="301"/>
    </row>
    <row r="2377" spans="1:35" ht="20.100000000000001" hidden="1" customHeight="1" x14ac:dyDescent="0.2">
      <c r="A2377" s="240">
        <v>1475</v>
      </c>
      <c r="B2377" s="309" t="s">
        <v>403</v>
      </c>
      <c r="C2377" s="310" t="s">
        <v>426</v>
      </c>
      <c r="D2377" s="310" t="s">
        <v>438</v>
      </c>
      <c r="E2377" s="309">
        <v>570643.38562579267</v>
      </c>
      <c r="F2377" s="310" t="s">
        <v>879</v>
      </c>
      <c r="G2377" s="244" t="s">
        <v>917</v>
      </c>
      <c r="H2377" s="244" t="s">
        <v>429</v>
      </c>
      <c r="I2377" s="288">
        <v>1</v>
      </c>
      <c r="J2377" s="244" t="s">
        <v>873</v>
      </c>
      <c r="K2377" s="244" t="s">
        <v>89</v>
      </c>
      <c r="L2377" s="244" t="s">
        <v>89</v>
      </c>
      <c r="M2377" s="244">
        <v>1</v>
      </c>
      <c r="N2377" s="244">
        <f t="shared" si="46"/>
        <v>0.78539816339744828</v>
      </c>
      <c r="R2377" s="301"/>
      <c r="S2377" s="301"/>
      <c r="T2377" s="301"/>
      <c r="U2377" s="301"/>
      <c r="V2377" s="301"/>
      <c r="W2377" s="301"/>
      <c r="X2377" s="301"/>
      <c r="Y2377" s="301"/>
      <c r="Z2377" s="301"/>
      <c r="AA2377" s="301"/>
      <c r="AB2377" s="301"/>
      <c r="AC2377" s="301"/>
      <c r="AD2377" s="301"/>
      <c r="AE2377" s="301"/>
      <c r="AF2377" s="301"/>
      <c r="AG2377" s="301"/>
      <c r="AH2377" s="301"/>
      <c r="AI2377" s="301"/>
    </row>
    <row r="2378" spans="1:35" ht="20.100000000000001" hidden="1" customHeight="1" x14ac:dyDescent="0.2">
      <c r="A2378" s="240">
        <v>1476</v>
      </c>
      <c r="B2378" s="309" t="s">
        <v>403</v>
      </c>
      <c r="C2378" s="310" t="s">
        <v>426</v>
      </c>
      <c r="D2378" s="310" t="s">
        <v>438</v>
      </c>
      <c r="E2378" s="309">
        <v>570627.79876048595</v>
      </c>
      <c r="F2378" s="310" t="s">
        <v>894</v>
      </c>
      <c r="G2378" s="244" t="s">
        <v>925</v>
      </c>
      <c r="H2378" s="244" t="s">
        <v>429</v>
      </c>
      <c r="I2378" s="288">
        <v>1</v>
      </c>
      <c r="J2378" s="244" t="s">
        <v>919</v>
      </c>
      <c r="K2378" s="244">
        <v>0.5</v>
      </c>
      <c r="L2378" s="244">
        <v>0.6</v>
      </c>
      <c r="M2378" s="244" t="s">
        <v>89</v>
      </c>
      <c r="N2378" s="244">
        <f t="shared" ref="N2378:N2432" si="47">IF(M2378="",K2378*L2378,IF(G2378="R-1",K2378*L2378,IF(LEFT(G2378,1)="R",PI()*((M2378^2)/4),K2378*L2378)))</f>
        <v>0.3</v>
      </c>
      <c r="R2378" s="301"/>
      <c r="S2378" s="301"/>
      <c r="T2378" s="301"/>
      <c r="U2378" s="301"/>
      <c r="V2378" s="301"/>
      <c r="W2378" s="301"/>
      <c r="X2378" s="301"/>
      <c r="Y2378" s="301"/>
      <c r="Z2378" s="301"/>
      <c r="AA2378" s="301"/>
      <c r="AB2378" s="301"/>
      <c r="AC2378" s="301"/>
      <c r="AD2378" s="301"/>
      <c r="AE2378" s="301"/>
      <c r="AF2378" s="301"/>
      <c r="AG2378" s="301"/>
      <c r="AH2378" s="301"/>
      <c r="AI2378" s="301"/>
    </row>
    <row r="2379" spans="1:35" ht="20.100000000000001" hidden="1" customHeight="1" x14ac:dyDescent="0.2">
      <c r="A2379" s="240">
        <v>1477</v>
      </c>
      <c r="B2379" s="309" t="s">
        <v>403</v>
      </c>
      <c r="C2379" s="310" t="s">
        <v>426</v>
      </c>
      <c r="D2379" s="310" t="s">
        <v>438</v>
      </c>
      <c r="E2379" s="309">
        <v>570623.11260666582</v>
      </c>
      <c r="F2379" s="310" t="s">
        <v>879</v>
      </c>
      <c r="G2379" s="244" t="s">
        <v>913</v>
      </c>
      <c r="H2379" s="244" t="s">
        <v>429</v>
      </c>
      <c r="I2379" s="288">
        <v>1</v>
      </c>
      <c r="J2379" s="244" t="s">
        <v>873</v>
      </c>
      <c r="K2379" s="244" t="s">
        <v>89</v>
      </c>
      <c r="L2379" s="244" t="s">
        <v>89</v>
      </c>
      <c r="M2379" s="244">
        <v>1</v>
      </c>
      <c r="N2379" s="244">
        <f t="shared" si="47"/>
        <v>0.78539816339744828</v>
      </c>
      <c r="R2379" s="301"/>
      <c r="S2379" s="301"/>
      <c r="T2379" s="301"/>
      <c r="U2379" s="301"/>
      <c r="V2379" s="301"/>
      <c r="W2379" s="301"/>
      <c r="X2379" s="301"/>
      <c r="Y2379" s="301"/>
      <c r="Z2379" s="301"/>
      <c r="AA2379" s="301"/>
      <c r="AB2379" s="301"/>
      <c r="AC2379" s="301"/>
      <c r="AD2379" s="301"/>
      <c r="AE2379" s="301"/>
      <c r="AF2379" s="301"/>
      <c r="AG2379" s="301"/>
      <c r="AH2379" s="301"/>
      <c r="AI2379" s="301"/>
    </row>
    <row r="2380" spans="1:35" ht="20.100000000000001" hidden="1" customHeight="1" x14ac:dyDescent="0.2">
      <c r="A2380" s="240">
        <v>1478</v>
      </c>
      <c r="B2380" s="309" t="s">
        <v>403</v>
      </c>
      <c r="C2380" s="310" t="s">
        <v>426</v>
      </c>
      <c r="D2380" s="310" t="s">
        <v>438</v>
      </c>
      <c r="E2380" s="309">
        <v>570589.27105745394</v>
      </c>
      <c r="F2380" s="310" t="s">
        <v>892</v>
      </c>
      <c r="G2380" s="244" t="s">
        <v>982</v>
      </c>
      <c r="H2380" s="244" t="s">
        <v>429</v>
      </c>
      <c r="I2380" s="288">
        <v>2</v>
      </c>
      <c r="J2380" s="244" t="s">
        <v>873</v>
      </c>
      <c r="K2380" s="244">
        <v>3</v>
      </c>
      <c r="L2380" s="244">
        <v>2</v>
      </c>
      <c r="M2380" s="244" t="s">
        <v>89</v>
      </c>
      <c r="N2380" s="244">
        <f t="shared" si="47"/>
        <v>6</v>
      </c>
      <c r="R2380" s="301"/>
      <c r="S2380" s="301"/>
      <c r="T2380" s="301"/>
      <c r="U2380" s="301"/>
      <c r="V2380" s="301"/>
      <c r="W2380" s="301"/>
      <c r="X2380" s="301"/>
      <c r="Y2380" s="301"/>
      <c r="Z2380" s="301"/>
      <c r="AA2380" s="301"/>
      <c r="AB2380" s="301"/>
      <c r="AC2380" s="301"/>
      <c r="AD2380" s="301"/>
      <c r="AE2380" s="301"/>
      <c r="AF2380" s="301"/>
      <c r="AG2380" s="301"/>
      <c r="AH2380" s="301"/>
      <c r="AI2380" s="301"/>
    </row>
    <row r="2381" spans="1:35" ht="20.100000000000001" hidden="1" customHeight="1" x14ac:dyDescent="0.2">
      <c r="A2381" s="240">
        <v>1479</v>
      </c>
      <c r="B2381" s="309" t="s">
        <v>403</v>
      </c>
      <c r="C2381" s="310" t="s">
        <v>426</v>
      </c>
      <c r="D2381" s="310" t="s">
        <v>438</v>
      </c>
      <c r="E2381" s="309">
        <v>570589.27105745394</v>
      </c>
      <c r="F2381" s="310" t="s">
        <v>895</v>
      </c>
      <c r="G2381" s="244" t="s">
        <v>994</v>
      </c>
      <c r="H2381" s="244" t="s">
        <v>429</v>
      </c>
      <c r="I2381" s="288">
        <v>2</v>
      </c>
      <c r="J2381" s="244" t="s">
        <v>873</v>
      </c>
      <c r="K2381" s="244">
        <v>3</v>
      </c>
      <c r="L2381" s="244">
        <v>2</v>
      </c>
      <c r="M2381" s="244" t="s">
        <v>89</v>
      </c>
      <c r="N2381" s="244">
        <f t="shared" si="47"/>
        <v>6</v>
      </c>
      <c r="R2381" s="301"/>
      <c r="S2381" s="301"/>
      <c r="T2381" s="301"/>
      <c r="U2381" s="301"/>
      <c r="V2381" s="301"/>
      <c r="W2381" s="301"/>
      <c r="X2381" s="301"/>
      <c r="Y2381" s="301"/>
      <c r="Z2381" s="301"/>
      <c r="AA2381" s="301"/>
      <c r="AB2381" s="301"/>
      <c r="AC2381" s="301"/>
      <c r="AD2381" s="301"/>
      <c r="AE2381" s="301"/>
      <c r="AF2381" s="301"/>
      <c r="AG2381" s="301"/>
      <c r="AH2381" s="301"/>
      <c r="AI2381" s="301"/>
    </row>
    <row r="2382" spans="1:35" ht="20.100000000000001" hidden="1" customHeight="1" x14ac:dyDescent="0.2">
      <c r="A2382" s="240">
        <v>1480</v>
      </c>
      <c r="B2382" s="309" t="s">
        <v>403</v>
      </c>
      <c r="C2382" s="310" t="s">
        <v>426</v>
      </c>
      <c r="D2382" s="310" t="s">
        <v>438</v>
      </c>
      <c r="E2382" s="309">
        <v>570584.44738466991</v>
      </c>
      <c r="F2382" s="310" t="s">
        <v>879</v>
      </c>
      <c r="G2382" s="244" t="s">
        <v>917</v>
      </c>
      <c r="H2382" s="244" t="s">
        <v>429</v>
      </c>
      <c r="I2382" s="288">
        <v>1</v>
      </c>
      <c r="J2382" s="244" t="s">
        <v>873</v>
      </c>
      <c r="K2382" s="244" t="s">
        <v>89</v>
      </c>
      <c r="L2382" s="244" t="s">
        <v>89</v>
      </c>
      <c r="M2382" s="244">
        <v>1</v>
      </c>
      <c r="N2382" s="244">
        <f t="shared" si="47"/>
        <v>0.78539816339744828</v>
      </c>
      <c r="R2382" s="301"/>
      <c r="S2382" s="301"/>
      <c r="T2382" s="301"/>
      <c r="U2382" s="301"/>
      <c r="V2382" s="301"/>
      <c r="W2382" s="301"/>
      <c r="X2382" s="301"/>
      <c r="Y2382" s="301"/>
      <c r="Z2382" s="301"/>
      <c r="AA2382" s="301"/>
      <c r="AB2382" s="301"/>
      <c r="AC2382" s="301"/>
      <c r="AD2382" s="301"/>
      <c r="AE2382" s="301"/>
      <c r="AF2382" s="301"/>
      <c r="AG2382" s="301"/>
      <c r="AH2382" s="301"/>
      <c r="AI2382" s="301"/>
    </row>
    <row r="2383" spans="1:35" ht="20.100000000000001" hidden="1" customHeight="1" x14ac:dyDescent="0.2">
      <c r="A2383" s="240">
        <v>1481</v>
      </c>
      <c r="B2383" s="309" t="s">
        <v>403</v>
      </c>
      <c r="C2383" s="310" t="s">
        <v>426</v>
      </c>
      <c r="D2383" s="310" t="s">
        <v>438</v>
      </c>
      <c r="E2383" s="309">
        <v>570538.92672593019</v>
      </c>
      <c r="F2383" s="310" t="s">
        <v>897</v>
      </c>
      <c r="G2383" s="244" t="s">
        <v>931</v>
      </c>
      <c r="H2383" s="244" t="s">
        <v>429</v>
      </c>
      <c r="I2383" s="288">
        <v>2</v>
      </c>
      <c r="J2383" s="244" t="s">
        <v>919</v>
      </c>
      <c r="K2383" s="244">
        <v>3</v>
      </c>
      <c r="L2383" s="244">
        <v>2.5</v>
      </c>
      <c r="M2383" s="244" t="s">
        <v>89</v>
      </c>
      <c r="N2383" s="244">
        <f t="shared" si="47"/>
        <v>7.5</v>
      </c>
      <c r="R2383" s="301"/>
      <c r="S2383" s="301"/>
      <c r="T2383" s="301"/>
      <c r="U2383" s="301"/>
      <c r="V2383" s="301"/>
      <c r="W2383" s="301"/>
      <c r="X2383" s="301"/>
      <c r="Y2383" s="301"/>
      <c r="Z2383" s="301"/>
      <c r="AA2383" s="301"/>
      <c r="AB2383" s="301"/>
      <c r="AC2383" s="301"/>
      <c r="AD2383" s="301"/>
      <c r="AE2383" s="301"/>
      <c r="AF2383" s="301"/>
      <c r="AG2383" s="301"/>
      <c r="AH2383" s="301"/>
      <c r="AI2383" s="301"/>
    </row>
    <row r="2384" spans="1:35" ht="20.100000000000001" hidden="1" customHeight="1" x14ac:dyDescent="0.2">
      <c r="A2384" s="240">
        <v>1482</v>
      </c>
      <c r="B2384" s="309" t="s">
        <v>403</v>
      </c>
      <c r="C2384" s="310" t="s">
        <v>426</v>
      </c>
      <c r="D2384" s="310" t="s">
        <v>438</v>
      </c>
      <c r="E2384" s="309">
        <v>570533.16921861202</v>
      </c>
      <c r="F2384" s="310" t="s">
        <v>871</v>
      </c>
      <c r="G2384" s="244" t="s">
        <v>927</v>
      </c>
      <c r="H2384" s="244" t="s">
        <v>429</v>
      </c>
      <c r="I2384" s="288">
        <v>1</v>
      </c>
      <c r="J2384" s="244" t="s">
        <v>873</v>
      </c>
      <c r="K2384" s="244">
        <v>1</v>
      </c>
      <c r="L2384" s="244">
        <v>1</v>
      </c>
      <c r="M2384" s="244" t="s">
        <v>89</v>
      </c>
      <c r="N2384" s="244">
        <f t="shared" si="47"/>
        <v>1</v>
      </c>
      <c r="R2384" s="301"/>
      <c r="S2384" s="301"/>
      <c r="T2384" s="301"/>
      <c r="U2384" s="301"/>
      <c r="V2384" s="301"/>
      <c r="W2384" s="301"/>
      <c r="X2384" s="301"/>
      <c r="Y2384" s="301"/>
      <c r="Z2384" s="301"/>
      <c r="AA2384" s="301"/>
      <c r="AB2384" s="301"/>
      <c r="AC2384" s="301"/>
      <c r="AD2384" s="301"/>
      <c r="AE2384" s="301"/>
      <c r="AF2384" s="301"/>
      <c r="AG2384" s="301"/>
      <c r="AH2384" s="301"/>
      <c r="AI2384" s="301"/>
    </row>
    <row r="2385" spans="1:35" ht="20.100000000000001" hidden="1" customHeight="1" x14ac:dyDescent="0.2">
      <c r="A2385" s="240">
        <v>1483</v>
      </c>
      <c r="B2385" s="309" t="s">
        <v>403</v>
      </c>
      <c r="C2385" s="310" t="s">
        <v>426</v>
      </c>
      <c r="D2385" s="310" t="s">
        <v>438</v>
      </c>
      <c r="E2385" s="309">
        <v>570513.85617409856</v>
      </c>
      <c r="F2385" s="310" t="s">
        <v>879</v>
      </c>
      <c r="G2385" s="244" t="s">
        <v>913</v>
      </c>
      <c r="H2385" s="244" t="s">
        <v>429</v>
      </c>
      <c r="I2385" s="288">
        <v>1</v>
      </c>
      <c r="J2385" s="244" t="s">
        <v>873</v>
      </c>
      <c r="K2385" s="244" t="s">
        <v>89</v>
      </c>
      <c r="L2385" s="244" t="s">
        <v>89</v>
      </c>
      <c r="M2385" s="244">
        <v>1</v>
      </c>
      <c r="N2385" s="244">
        <f t="shared" si="47"/>
        <v>0.78539816339744828</v>
      </c>
      <c r="R2385" s="301"/>
      <c r="S2385" s="301"/>
      <c r="T2385" s="301"/>
      <c r="U2385" s="301"/>
      <c r="V2385" s="301"/>
      <c r="W2385" s="301"/>
      <c r="X2385" s="301"/>
      <c r="Y2385" s="301"/>
      <c r="Z2385" s="301"/>
      <c r="AA2385" s="301"/>
      <c r="AB2385" s="301"/>
      <c r="AC2385" s="301"/>
      <c r="AD2385" s="301"/>
      <c r="AE2385" s="301"/>
      <c r="AF2385" s="301"/>
      <c r="AG2385" s="301"/>
      <c r="AH2385" s="301"/>
      <c r="AI2385" s="301"/>
    </row>
    <row r="2386" spans="1:35" ht="20.100000000000001" hidden="1" customHeight="1" x14ac:dyDescent="0.2">
      <c r="A2386" s="240">
        <v>1484</v>
      </c>
      <c r="B2386" s="309" t="s">
        <v>403</v>
      </c>
      <c r="C2386" s="310" t="s">
        <v>426</v>
      </c>
      <c r="D2386" s="310" t="s">
        <v>438</v>
      </c>
      <c r="E2386" s="309">
        <v>570492.7344421075</v>
      </c>
      <c r="F2386" s="310" t="s">
        <v>883</v>
      </c>
      <c r="G2386" s="244" t="s">
        <v>901</v>
      </c>
      <c r="H2386" s="244" t="s">
        <v>429</v>
      </c>
      <c r="I2386" s="288">
        <v>2</v>
      </c>
      <c r="J2386" s="244" t="s">
        <v>873</v>
      </c>
      <c r="K2386" s="244">
        <v>3</v>
      </c>
      <c r="L2386" s="244">
        <v>2</v>
      </c>
      <c r="M2386" s="244" t="s">
        <v>89</v>
      </c>
      <c r="N2386" s="244">
        <f t="shared" si="47"/>
        <v>6</v>
      </c>
      <c r="R2386" s="301"/>
      <c r="S2386" s="301"/>
      <c r="T2386" s="301"/>
      <c r="U2386" s="301"/>
      <c r="V2386" s="301"/>
      <c r="W2386" s="301"/>
      <c r="X2386" s="301"/>
      <c r="Y2386" s="301"/>
      <c r="Z2386" s="301"/>
      <c r="AA2386" s="301"/>
      <c r="AB2386" s="301"/>
      <c r="AC2386" s="301"/>
      <c r="AD2386" s="301"/>
      <c r="AE2386" s="301"/>
      <c r="AF2386" s="301"/>
      <c r="AG2386" s="301"/>
      <c r="AH2386" s="301"/>
      <c r="AI2386" s="301"/>
    </row>
    <row r="2387" spans="1:35" ht="20.100000000000001" hidden="1" customHeight="1" x14ac:dyDescent="0.2">
      <c r="A2387" s="240">
        <v>1485</v>
      </c>
      <c r="B2387" s="309" t="s">
        <v>403</v>
      </c>
      <c r="C2387" s="310" t="s">
        <v>426</v>
      </c>
      <c r="D2387" s="310" t="s">
        <v>438</v>
      </c>
      <c r="E2387" s="309">
        <v>570476.83609814348</v>
      </c>
      <c r="F2387" s="310" t="s">
        <v>892</v>
      </c>
      <c r="G2387" s="244" t="s">
        <v>982</v>
      </c>
      <c r="H2387" s="244" t="s">
        <v>429</v>
      </c>
      <c r="I2387" s="288">
        <v>2</v>
      </c>
      <c r="J2387" s="244" t="s">
        <v>873</v>
      </c>
      <c r="K2387" s="244">
        <v>2</v>
      </c>
      <c r="L2387" s="244">
        <v>1.5</v>
      </c>
      <c r="M2387" s="244" t="s">
        <v>89</v>
      </c>
      <c r="N2387" s="244">
        <f t="shared" si="47"/>
        <v>3</v>
      </c>
      <c r="R2387" s="301"/>
      <c r="S2387" s="301"/>
      <c r="T2387" s="301"/>
      <c r="U2387" s="301"/>
      <c r="V2387" s="301"/>
      <c r="W2387" s="301"/>
      <c r="X2387" s="301"/>
      <c r="Y2387" s="301"/>
      <c r="Z2387" s="301"/>
      <c r="AA2387" s="301"/>
      <c r="AB2387" s="301"/>
      <c r="AC2387" s="301"/>
      <c r="AD2387" s="301"/>
      <c r="AE2387" s="301"/>
      <c r="AF2387" s="301"/>
      <c r="AG2387" s="301"/>
      <c r="AH2387" s="301"/>
      <c r="AI2387" s="301"/>
    </row>
    <row r="2388" spans="1:35" ht="20.100000000000001" hidden="1" customHeight="1" x14ac:dyDescent="0.2">
      <c r="A2388" s="240">
        <v>1486</v>
      </c>
      <c r="B2388" s="309" t="s">
        <v>403</v>
      </c>
      <c r="C2388" s="310" t="s">
        <v>426</v>
      </c>
      <c r="D2388" s="310" t="s">
        <v>438</v>
      </c>
      <c r="E2388" s="309">
        <v>570465.12137442199</v>
      </c>
      <c r="F2388" s="310" t="s">
        <v>879</v>
      </c>
      <c r="G2388" s="244" t="s">
        <v>917</v>
      </c>
      <c r="H2388" s="244" t="s">
        <v>429</v>
      </c>
      <c r="I2388" s="288">
        <v>1</v>
      </c>
      <c r="J2388" s="244" t="s">
        <v>873</v>
      </c>
      <c r="K2388" s="244" t="s">
        <v>89</v>
      </c>
      <c r="L2388" s="244" t="s">
        <v>89</v>
      </c>
      <c r="M2388" s="244">
        <v>1</v>
      </c>
      <c r="N2388" s="244">
        <f t="shared" si="47"/>
        <v>0.78539816339744828</v>
      </c>
      <c r="R2388" s="301"/>
      <c r="S2388" s="301"/>
      <c r="T2388" s="301"/>
      <c r="U2388" s="301"/>
      <c r="V2388" s="301"/>
      <c r="W2388" s="301"/>
      <c r="X2388" s="301"/>
      <c r="Y2388" s="301"/>
      <c r="Z2388" s="301"/>
      <c r="AA2388" s="301"/>
      <c r="AB2388" s="301"/>
      <c r="AC2388" s="301"/>
      <c r="AD2388" s="301"/>
      <c r="AE2388" s="301"/>
      <c r="AF2388" s="301"/>
      <c r="AG2388" s="301"/>
      <c r="AH2388" s="301"/>
      <c r="AI2388" s="301"/>
    </row>
    <row r="2389" spans="1:35" ht="20.100000000000001" hidden="1" customHeight="1" x14ac:dyDescent="0.2">
      <c r="A2389" s="240">
        <v>1487</v>
      </c>
      <c r="B2389" s="309" t="s">
        <v>403</v>
      </c>
      <c r="C2389" s="310" t="s">
        <v>426</v>
      </c>
      <c r="D2389" s="310" t="s">
        <v>438</v>
      </c>
      <c r="E2389" s="309">
        <v>570430.31949966005</v>
      </c>
      <c r="F2389" s="310" t="s">
        <v>871</v>
      </c>
      <c r="G2389" s="244" t="s">
        <v>927</v>
      </c>
      <c r="H2389" s="244" t="s">
        <v>429</v>
      </c>
      <c r="I2389" s="288">
        <v>1</v>
      </c>
      <c r="J2389" s="244" t="s">
        <v>873</v>
      </c>
      <c r="K2389" s="244">
        <v>1</v>
      </c>
      <c r="L2389" s="244">
        <v>1</v>
      </c>
      <c r="M2389" s="244" t="s">
        <v>89</v>
      </c>
      <c r="N2389" s="244">
        <f t="shared" si="47"/>
        <v>1</v>
      </c>
      <c r="R2389" s="301"/>
      <c r="S2389" s="301"/>
      <c r="T2389" s="301"/>
      <c r="U2389" s="301"/>
      <c r="V2389" s="301"/>
      <c r="W2389" s="301"/>
      <c r="X2389" s="301"/>
      <c r="Y2389" s="301"/>
      <c r="Z2389" s="301"/>
      <c r="AA2389" s="301"/>
      <c r="AB2389" s="301"/>
      <c r="AC2389" s="301"/>
      <c r="AD2389" s="301"/>
      <c r="AE2389" s="301"/>
      <c r="AF2389" s="301"/>
      <c r="AG2389" s="301"/>
      <c r="AH2389" s="301"/>
      <c r="AI2389" s="301"/>
    </row>
    <row r="2390" spans="1:35" ht="20.100000000000001" hidden="1" customHeight="1" x14ac:dyDescent="0.2">
      <c r="A2390" s="240">
        <v>1488</v>
      </c>
      <c r="B2390" s="309" t="s">
        <v>403</v>
      </c>
      <c r="C2390" s="310" t="s">
        <v>426</v>
      </c>
      <c r="D2390" s="310" t="s">
        <v>438</v>
      </c>
      <c r="E2390" s="309">
        <v>570427.40308451967</v>
      </c>
      <c r="F2390" s="242" t="s">
        <v>886</v>
      </c>
      <c r="G2390" s="244" t="s">
        <v>981</v>
      </c>
      <c r="H2390" s="244" t="s">
        <v>429</v>
      </c>
      <c r="I2390" s="288">
        <v>2</v>
      </c>
      <c r="J2390" s="244" t="s">
        <v>919</v>
      </c>
      <c r="K2390" s="244">
        <v>1.2</v>
      </c>
      <c r="L2390" s="244">
        <v>3</v>
      </c>
      <c r="M2390" s="244" t="s">
        <v>89</v>
      </c>
      <c r="N2390" s="244">
        <f t="shared" si="47"/>
        <v>3.5999999999999996</v>
      </c>
      <c r="R2390" s="301"/>
      <c r="S2390" s="301"/>
      <c r="T2390" s="301"/>
      <c r="U2390" s="301"/>
      <c r="V2390" s="301"/>
      <c r="W2390" s="301"/>
      <c r="X2390" s="301"/>
      <c r="Y2390" s="301"/>
      <c r="Z2390" s="301"/>
      <c r="AA2390" s="301"/>
      <c r="AB2390" s="301"/>
      <c r="AC2390" s="301"/>
      <c r="AD2390" s="301"/>
      <c r="AE2390" s="301"/>
      <c r="AF2390" s="301"/>
      <c r="AG2390" s="301"/>
      <c r="AH2390" s="301"/>
      <c r="AI2390" s="301"/>
    </row>
    <row r="2391" spans="1:35" ht="20.100000000000001" hidden="1" customHeight="1" x14ac:dyDescent="0.2">
      <c r="A2391" s="240">
        <v>1489</v>
      </c>
      <c r="B2391" s="309" t="s">
        <v>403</v>
      </c>
      <c r="C2391" s="310" t="s">
        <v>426</v>
      </c>
      <c r="D2391" s="310" t="s">
        <v>438</v>
      </c>
      <c r="E2391" s="309">
        <v>570421.31223956333</v>
      </c>
      <c r="F2391" s="242" t="s">
        <v>886</v>
      </c>
      <c r="G2391" s="244" t="s">
        <v>985</v>
      </c>
      <c r="H2391" s="244" t="s">
        <v>429</v>
      </c>
      <c r="I2391" s="288">
        <v>2</v>
      </c>
      <c r="J2391" s="244" t="s">
        <v>873</v>
      </c>
      <c r="K2391" s="244">
        <v>1.2</v>
      </c>
      <c r="L2391" s="244">
        <v>3</v>
      </c>
      <c r="M2391" s="244" t="s">
        <v>89</v>
      </c>
      <c r="N2391" s="244">
        <f t="shared" si="47"/>
        <v>3.5999999999999996</v>
      </c>
      <c r="R2391" s="301"/>
      <c r="S2391" s="301"/>
      <c r="T2391" s="301"/>
      <c r="U2391" s="301"/>
      <c r="V2391" s="301"/>
      <c r="W2391" s="301"/>
      <c r="X2391" s="301"/>
      <c r="Y2391" s="301"/>
      <c r="Z2391" s="301"/>
      <c r="AA2391" s="301"/>
      <c r="AB2391" s="301"/>
      <c r="AC2391" s="301"/>
      <c r="AD2391" s="301"/>
      <c r="AE2391" s="301"/>
      <c r="AF2391" s="301"/>
      <c r="AG2391" s="301"/>
      <c r="AH2391" s="301"/>
      <c r="AI2391" s="301"/>
    </row>
    <row r="2392" spans="1:35" ht="20.100000000000001" hidden="1" customHeight="1" x14ac:dyDescent="0.2">
      <c r="A2392" s="240">
        <v>1490</v>
      </c>
      <c r="B2392" s="309" t="s">
        <v>403</v>
      </c>
      <c r="C2392" s="310" t="s">
        <v>426</v>
      </c>
      <c r="D2392" s="310" t="s">
        <v>438</v>
      </c>
      <c r="E2392" s="309">
        <v>570413.98554659181</v>
      </c>
      <c r="F2392" s="310" t="s">
        <v>871</v>
      </c>
      <c r="G2392" s="244" t="s">
        <v>928</v>
      </c>
      <c r="H2392" s="244" t="s">
        <v>429</v>
      </c>
      <c r="I2392" s="288">
        <v>1</v>
      </c>
      <c r="J2392" s="244" t="s">
        <v>873</v>
      </c>
      <c r="K2392" s="244">
        <v>1</v>
      </c>
      <c r="L2392" s="244">
        <v>1</v>
      </c>
      <c r="M2392" s="244" t="s">
        <v>89</v>
      </c>
      <c r="N2392" s="244">
        <f t="shared" si="47"/>
        <v>1</v>
      </c>
      <c r="R2392" s="301"/>
      <c r="S2392" s="301"/>
      <c r="T2392" s="301"/>
      <c r="U2392" s="301"/>
      <c r="V2392" s="301"/>
      <c r="W2392" s="301"/>
      <c r="X2392" s="301"/>
      <c r="Y2392" s="301"/>
      <c r="Z2392" s="301"/>
      <c r="AA2392" s="301"/>
      <c r="AB2392" s="301"/>
      <c r="AC2392" s="301"/>
      <c r="AD2392" s="301"/>
      <c r="AE2392" s="301"/>
      <c r="AF2392" s="301"/>
      <c r="AG2392" s="301"/>
      <c r="AH2392" s="301"/>
      <c r="AI2392" s="301"/>
    </row>
    <row r="2393" spans="1:35" ht="20.100000000000001" hidden="1" customHeight="1" x14ac:dyDescent="0.2">
      <c r="A2393" s="240">
        <v>1491</v>
      </c>
      <c r="B2393" s="309" t="s">
        <v>403</v>
      </c>
      <c r="C2393" s="310" t="s">
        <v>989</v>
      </c>
      <c r="D2393" s="310" t="s">
        <v>438</v>
      </c>
      <c r="E2393" s="309">
        <v>570402.10184379644</v>
      </c>
      <c r="F2393" s="310" t="s">
        <v>895</v>
      </c>
      <c r="G2393" s="244" t="s">
        <v>980</v>
      </c>
      <c r="H2393" s="244" t="s">
        <v>429</v>
      </c>
      <c r="I2393" s="288">
        <v>1</v>
      </c>
      <c r="J2393" s="244" t="s">
        <v>906</v>
      </c>
      <c r="K2393" s="244">
        <v>3.5</v>
      </c>
      <c r="L2393" s="244">
        <v>2.5</v>
      </c>
      <c r="M2393" s="244" t="s">
        <v>89</v>
      </c>
      <c r="N2393" s="244">
        <f t="shared" si="47"/>
        <v>8.75</v>
      </c>
      <c r="R2393" s="301"/>
      <c r="S2393" s="301"/>
      <c r="T2393" s="301"/>
      <c r="U2393" s="301"/>
      <c r="V2393" s="301"/>
      <c r="W2393" s="301"/>
      <c r="X2393" s="301"/>
      <c r="Y2393" s="301"/>
      <c r="Z2393" s="301"/>
      <c r="AA2393" s="301"/>
      <c r="AB2393" s="301"/>
      <c r="AC2393" s="301"/>
      <c r="AD2393" s="301"/>
      <c r="AE2393" s="301"/>
      <c r="AF2393" s="301"/>
      <c r="AG2393" s="301"/>
      <c r="AH2393" s="301"/>
      <c r="AI2393" s="301"/>
    </row>
    <row r="2394" spans="1:35" ht="20.100000000000001" hidden="1" customHeight="1" x14ac:dyDescent="0.2">
      <c r="A2394" s="240">
        <v>1492</v>
      </c>
      <c r="B2394" s="309" t="s">
        <v>403</v>
      </c>
      <c r="C2394" s="310" t="s">
        <v>426</v>
      </c>
      <c r="D2394" s="310" t="s">
        <v>438</v>
      </c>
      <c r="E2394" s="309">
        <v>570394.26227533759</v>
      </c>
      <c r="F2394" s="310" t="s">
        <v>894</v>
      </c>
      <c r="G2394" s="244" t="s">
        <v>925</v>
      </c>
      <c r="H2394" s="244" t="s">
        <v>429</v>
      </c>
      <c r="I2394" s="288">
        <v>2</v>
      </c>
      <c r="J2394" s="244" t="s">
        <v>873</v>
      </c>
      <c r="K2394" s="244">
        <v>2</v>
      </c>
      <c r="L2394" s="244">
        <v>1</v>
      </c>
      <c r="M2394" s="244" t="s">
        <v>89</v>
      </c>
      <c r="N2394" s="244">
        <f t="shared" si="47"/>
        <v>2</v>
      </c>
      <c r="R2394" s="301"/>
      <c r="S2394" s="301"/>
      <c r="T2394" s="301"/>
      <c r="U2394" s="301"/>
      <c r="V2394" s="301"/>
      <c r="W2394" s="301"/>
      <c r="X2394" s="301"/>
      <c r="Y2394" s="301"/>
      <c r="Z2394" s="301"/>
      <c r="AA2394" s="301"/>
      <c r="AB2394" s="301"/>
      <c r="AC2394" s="301"/>
      <c r="AD2394" s="301"/>
      <c r="AE2394" s="301"/>
      <c r="AF2394" s="301"/>
      <c r="AG2394" s="301"/>
      <c r="AH2394" s="301"/>
      <c r="AI2394" s="301"/>
    </row>
    <row r="2395" spans="1:35" ht="20.100000000000001" hidden="1" customHeight="1" x14ac:dyDescent="0.2">
      <c r="A2395" s="240">
        <v>1493</v>
      </c>
      <c r="B2395" s="309" t="s">
        <v>403</v>
      </c>
      <c r="C2395" s="310" t="s">
        <v>426</v>
      </c>
      <c r="D2395" s="310" t="s">
        <v>438</v>
      </c>
      <c r="E2395" s="309">
        <v>570392.49879057833</v>
      </c>
      <c r="F2395" s="310" t="s">
        <v>892</v>
      </c>
      <c r="G2395" s="244" t="s">
        <v>982</v>
      </c>
      <c r="H2395" s="244" t="s">
        <v>429</v>
      </c>
      <c r="I2395" s="288">
        <v>2</v>
      </c>
      <c r="J2395" s="244" t="s">
        <v>919</v>
      </c>
      <c r="K2395" s="244">
        <v>2</v>
      </c>
      <c r="L2395" s="244">
        <v>1</v>
      </c>
      <c r="M2395" s="244" t="s">
        <v>89</v>
      </c>
      <c r="N2395" s="244">
        <f t="shared" si="47"/>
        <v>2</v>
      </c>
      <c r="R2395" s="301"/>
      <c r="S2395" s="301"/>
      <c r="T2395" s="301"/>
      <c r="U2395" s="301"/>
      <c r="V2395" s="301"/>
      <c r="W2395" s="301"/>
      <c r="X2395" s="301"/>
      <c r="Y2395" s="301"/>
      <c r="Z2395" s="301"/>
      <c r="AA2395" s="301"/>
      <c r="AB2395" s="301"/>
      <c r="AC2395" s="301"/>
      <c r="AD2395" s="301"/>
      <c r="AE2395" s="301"/>
      <c r="AF2395" s="301"/>
      <c r="AG2395" s="301"/>
      <c r="AH2395" s="301"/>
      <c r="AI2395" s="301"/>
    </row>
    <row r="2396" spans="1:35" ht="20.100000000000001" hidden="1" customHeight="1" x14ac:dyDescent="0.2">
      <c r="A2396" s="240">
        <v>1494</v>
      </c>
      <c r="B2396" s="309" t="s">
        <v>403</v>
      </c>
      <c r="C2396" s="310" t="s">
        <v>426</v>
      </c>
      <c r="D2396" s="310" t="s">
        <v>438</v>
      </c>
      <c r="E2396" s="309">
        <v>570380.47512234352</v>
      </c>
      <c r="F2396" s="310" t="s">
        <v>871</v>
      </c>
      <c r="G2396" s="244" t="s">
        <v>924</v>
      </c>
      <c r="H2396" s="244" t="s">
        <v>429</v>
      </c>
      <c r="I2396" s="288">
        <v>1</v>
      </c>
      <c r="J2396" s="244" t="s">
        <v>873</v>
      </c>
      <c r="K2396" s="244">
        <v>1</v>
      </c>
      <c r="L2396" s="244">
        <v>1</v>
      </c>
      <c r="M2396" s="244" t="s">
        <v>89</v>
      </c>
      <c r="N2396" s="244">
        <f t="shared" si="47"/>
        <v>1</v>
      </c>
      <c r="R2396" s="301"/>
      <c r="S2396" s="301"/>
      <c r="T2396" s="301"/>
      <c r="U2396" s="301"/>
      <c r="V2396" s="301"/>
      <c r="W2396" s="301"/>
      <c r="X2396" s="301"/>
      <c r="Y2396" s="301"/>
      <c r="Z2396" s="301"/>
      <c r="AA2396" s="301"/>
      <c r="AB2396" s="301"/>
      <c r="AC2396" s="301"/>
      <c r="AD2396" s="301"/>
      <c r="AE2396" s="301"/>
      <c r="AF2396" s="301"/>
      <c r="AG2396" s="301"/>
      <c r="AH2396" s="301"/>
      <c r="AI2396" s="301"/>
    </row>
    <row r="2397" spans="1:35" ht="20.100000000000001" hidden="1" customHeight="1" x14ac:dyDescent="0.2">
      <c r="A2397" s="240">
        <v>1495</v>
      </c>
      <c r="B2397" s="309" t="s">
        <v>403</v>
      </c>
      <c r="C2397" s="310" t="s">
        <v>426</v>
      </c>
      <c r="D2397" s="310" t="s">
        <v>438</v>
      </c>
      <c r="E2397" s="309">
        <v>570367.42268441035</v>
      </c>
      <c r="F2397" s="310" t="s">
        <v>895</v>
      </c>
      <c r="G2397" s="244" t="s">
        <v>994</v>
      </c>
      <c r="H2397" s="244" t="s">
        <v>429</v>
      </c>
      <c r="I2397" s="288">
        <v>2</v>
      </c>
      <c r="J2397" s="244" t="s">
        <v>873</v>
      </c>
      <c r="K2397" s="244">
        <v>3</v>
      </c>
      <c r="L2397" s="244">
        <v>2.5</v>
      </c>
      <c r="M2397" s="244" t="s">
        <v>89</v>
      </c>
      <c r="N2397" s="244">
        <f t="shared" si="47"/>
        <v>7.5</v>
      </c>
      <c r="R2397" s="301"/>
      <c r="S2397" s="301"/>
      <c r="T2397" s="301"/>
      <c r="U2397" s="301"/>
      <c r="V2397" s="301"/>
      <c r="W2397" s="301"/>
      <c r="X2397" s="301"/>
      <c r="Y2397" s="301"/>
      <c r="Z2397" s="301"/>
      <c r="AA2397" s="301"/>
      <c r="AB2397" s="301"/>
      <c r="AC2397" s="301"/>
      <c r="AD2397" s="301"/>
      <c r="AE2397" s="301"/>
      <c r="AF2397" s="301"/>
      <c r="AG2397" s="301"/>
      <c r="AH2397" s="301"/>
      <c r="AI2397" s="301"/>
    </row>
    <row r="2398" spans="1:35" ht="20.100000000000001" hidden="1" customHeight="1" x14ac:dyDescent="0.2">
      <c r="A2398" s="240">
        <v>1496</v>
      </c>
      <c r="B2398" s="309" t="s">
        <v>403</v>
      </c>
      <c r="C2398" s="310" t="s">
        <v>426</v>
      </c>
      <c r="D2398" s="310" t="s">
        <v>438</v>
      </c>
      <c r="E2398" s="309">
        <v>570367.42268441035</v>
      </c>
      <c r="F2398" s="310" t="s">
        <v>897</v>
      </c>
      <c r="G2398" s="244" t="s">
        <v>931</v>
      </c>
      <c r="H2398" s="244" t="s">
        <v>429</v>
      </c>
      <c r="I2398" s="288">
        <v>2</v>
      </c>
      <c r="J2398" s="244" t="s">
        <v>873</v>
      </c>
      <c r="K2398" s="244">
        <v>3</v>
      </c>
      <c r="L2398" s="244">
        <v>2.5</v>
      </c>
      <c r="M2398" s="244" t="s">
        <v>89</v>
      </c>
      <c r="N2398" s="244">
        <f t="shared" si="47"/>
        <v>7.5</v>
      </c>
      <c r="R2398" s="301"/>
      <c r="S2398" s="301"/>
      <c r="T2398" s="301"/>
      <c r="U2398" s="301"/>
      <c r="V2398" s="301"/>
      <c r="W2398" s="301"/>
      <c r="X2398" s="301"/>
      <c r="Y2398" s="301"/>
      <c r="Z2398" s="301"/>
      <c r="AA2398" s="301"/>
      <c r="AB2398" s="301"/>
      <c r="AC2398" s="301"/>
      <c r="AD2398" s="301"/>
      <c r="AE2398" s="301"/>
      <c r="AF2398" s="301"/>
      <c r="AG2398" s="301"/>
      <c r="AH2398" s="301"/>
      <c r="AI2398" s="301"/>
    </row>
    <row r="2399" spans="1:35" ht="20.100000000000001" hidden="1" customHeight="1" x14ac:dyDescent="0.2">
      <c r="A2399" s="240">
        <v>1497</v>
      </c>
      <c r="B2399" s="309" t="s">
        <v>403</v>
      </c>
      <c r="C2399" s="310" t="s">
        <v>426</v>
      </c>
      <c r="D2399" s="310" t="s">
        <v>438</v>
      </c>
      <c r="E2399" s="309">
        <v>570367.24249700736</v>
      </c>
      <c r="F2399" s="310" t="s">
        <v>871</v>
      </c>
      <c r="G2399" s="244" t="s">
        <v>872</v>
      </c>
      <c r="H2399" s="244" t="s">
        <v>429</v>
      </c>
      <c r="I2399" s="288">
        <v>1</v>
      </c>
      <c r="J2399" s="244" t="s">
        <v>873</v>
      </c>
      <c r="K2399" s="244">
        <v>1</v>
      </c>
      <c r="L2399" s="244">
        <v>1</v>
      </c>
      <c r="M2399" s="244" t="s">
        <v>89</v>
      </c>
      <c r="N2399" s="244">
        <f t="shared" si="47"/>
        <v>1</v>
      </c>
      <c r="R2399" s="301"/>
      <c r="S2399" s="301"/>
      <c r="T2399" s="301"/>
      <c r="U2399" s="301"/>
      <c r="V2399" s="301"/>
      <c r="W2399" s="301"/>
      <c r="X2399" s="301"/>
      <c r="Y2399" s="301"/>
      <c r="Z2399" s="301"/>
      <c r="AA2399" s="301"/>
      <c r="AB2399" s="301"/>
      <c r="AC2399" s="301"/>
      <c r="AD2399" s="301"/>
      <c r="AE2399" s="301"/>
      <c r="AF2399" s="301"/>
      <c r="AG2399" s="301"/>
      <c r="AH2399" s="301"/>
      <c r="AI2399" s="301"/>
    </row>
    <row r="2400" spans="1:35" ht="20.100000000000001" hidden="1" customHeight="1" x14ac:dyDescent="0.2">
      <c r="A2400" s="240">
        <v>1498</v>
      </c>
      <c r="B2400" s="309" t="s">
        <v>403</v>
      </c>
      <c r="C2400" s="310" t="s">
        <v>426</v>
      </c>
      <c r="D2400" s="310" t="s">
        <v>438</v>
      </c>
      <c r="E2400" s="309">
        <v>570362.66031368077</v>
      </c>
      <c r="F2400" s="310" t="s">
        <v>897</v>
      </c>
      <c r="G2400" s="244" t="s">
        <v>961</v>
      </c>
      <c r="H2400" s="244" t="s">
        <v>429</v>
      </c>
      <c r="I2400" s="288">
        <v>2</v>
      </c>
      <c r="J2400" s="244" t="s">
        <v>919</v>
      </c>
      <c r="K2400" s="244">
        <v>3</v>
      </c>
      <c r="L2400" s="244">
        <v>2.5</v>
      </c>
      <c r="M2400" s="244" t="s">
        <v>89</v>
      </c>
      <c r="N2400" s="244">
        <f t="shared" si="47"/>
        <v>7.5</v>
      </c>
      <c r="R2400" s="301"/>
      <c r="S2400" s="301"/>
      <c r="T2400" s="301"/>
      <c r="U2400" s="301"/>
      <c r="V2400" s="301"/>
      <c r="W2400" s="301"/>
      <c r="X2400" s="301"/>
      <c r="Y2400" s="301"/>
      <c r="Z2400" s="301"/>
      <c r="AA2400" s="301"/>
      <c r="AB2400" s="301"/>
      <c r="AC2400" s="301"/>
      <c r="AD2400" s="301"/>
      <c r="AE2400" s="301"/>
      <c r="AF2400" s="301"/>
      <c r="AG2400" s="301"/>
      <c r="AH2400" s="301"/>
      <c r="AI2400" s="301"/>
    </row>
    <row r="2401" spans="1:35" ht="20.100000000000001" hidden="1" customHeight="1" x14ac:dyDescent="0.2">
      <c r="A2401" s="240">
        <v>1499</v>
      </c>
      <c r="B2401" s="309" t="s">
        <v>403</v>
      </c>
      <c r="C2401" s="310" t="s">
        <v>426</v>
      </c>
      <c r="D2401" s="310" t="s">
        <v>438</v>
      </c>
      <c r="E2401" s="309">
        <v>570349.9819248647</v>
      </c>
      <c r="F2401" s="310" t="s">
        <v>888</v>
      </c>
      <c r="G2401" s="244" t="s">
        <v>926</v>
      </c>
      <c r="H2401" s="244" t="s">
        <v>429</v>
      </c>
      <c r="I2401" s="288">
        <v>1</v>
      </c>
      <c r="J2401" s="244" t="s">
        <v>873</v>
      </c>
      <c r="K2401" s="244">
        <v>0.5</v>
      </c>
      <c r="L2401" s="244">
        <v>0.9</v>
      </c>
      <c r="M2401" s="244" t="s">
        <v>89</v>
      </c>
      <c r="N2401" s="244">
        <f t="shared" si="47"/>
        <v>0.45</v>
      </c>
      <c r="R2401" s="301"/>
      <c r="S2401" s="301"/>
      <c r="T2401" s="301"/>
      <c r="U2401" s="301"/>
      <c r="V2401" s="301"/>
      <c r="W2401" s="301"/>
      <c r="X2401" s="301"/>
      <c r="Y2401" s="301"/>
      <c r="Z2401" s="301"/>
      <c r="AA2401" s="301"/>
      <c r="AB2401" s="301"/>
      <c r="AC2401" s="301"/>
      <c r="AD2401" s="301"/>
      <c r="AE2401" s="301"/>
      <c r="AF2401" s="301"/>
      <c r="AG2401" s="301"/>
      <c r="AH2401" s="301"/>
      <c r="AI2401" s="301"/>
    </row>
    <row r="2402" spans="1:35" ht="20.100000000000001" hidden="1" customHeight="1" x14ac:dyDescent="0.2">
      <c r="A2402" s="240">
        <v>1500</v>
      </c>
      <c r="B2402" s="309" t="s">
        <v>403</v>
      </c>
      <c r="C2402" s="310" t="s">
        <v>426</v>
      </c>
      <c r="D2402" s="310" t="s">
        <v>438</v>
      </c>
      <c r="E2402" s="309">
        <v>570330.88304794917</v>
      </c>
      <c r="F2402" s="310" t="s">
        <v>879</v>
      </c>
      <c r="G2402" s="244" t="s">
        <v>917</v>
      </c>
      <c r="H2402" s="244" t="s">
        <v>429</v>
      </c>
      <c r="I2402" s="288">
        <v>1</v>
      </c>
      <c r="J2402" s="244" t="s">
        <v>873</v>
      </c>
      <c r="K2402" s="244" t="s">
        <v>89</v>
      </c>
      <c r="L2402" s="244" t="s">
        <v>89</v>
      </c>
      <c r="M2402" s="244">
        <v>1</v>
      </c>
      <c r="N2402" s="244">
        <f t="shared" si="47"/>
        <v>0.78539816339744828</v>
      </c>
      <c r="R2402" s="301"/>
      <c r="S2402" s="301"/>
      <c r="T2402" s="301"/>
      <c r="U2402" s="301"/>
      <c r="V2402" s="301"/>
      <c r="W2402" s="301"/>
      <c r="X2402" s="301"/>
      <c r="Y2402" s="301"/>
      <c r="Z2402" s="301"/>
      <c r="AA2402" s="301"/>
      <c r="AB2402" s="301"/>
      <c r="AC2402" s="301"/>
      <c r="AD2402" s="301"/>
      <c r="AE2402" s="301"/>
      <c r="AF2402" s="301"/>
      <c r="AG2402" s="301"/>
      <c r="AH2402" s="301"/>
      <c r="AI2402" s="301"/>
    </row>
    <row r="2403" spans="1:35" ht="20.100000000000001" hidden="1" customHeight="1" x14ac:dyDescent="0.2">
      <c r="A2403" s="240">
        <v>1501</v>
      </c>
      <c r="B2403" s="309" t="s">
        <v>403</v>
      </c>
      <c r="C2403" s="310" t="s">
        <v>426</v>
      </c>
      <c r="D2403" s="310" t="s">
        <v>438</v>
      </c>
      <c r="E2403" s="309">
        <v>570310.36502682674</v>
      </c>
      <c r="F2403" s="310" t="s">
        <v>879</v>
      </c>
      <c r="G2403" s="244" t="s">
        <v>917</v>
      </c>
      <c r="H2403" s="244" t="s">
        <v>429</v>
      </c>
      <c r="I2403" s="288">
        <v>1</v>
      </c>
      <c r="J2403" s="244" t="s">
        <v>873</v>
      </c>
      <c r="K2403" s="244" t="s">
        <v>89</v>
      </c>
      <c r="L2403" s="244" t="s">
        <v>89</v>
      </c>
      <c r="M2403" s="244">
        <v>1</v>
      </c>
      <c r="N2403" s="244">
        <f t="shared" si="47"/>
        <v>0.78539816339744828</v>
      </c>
      <c r="R2403" s="301"/>
      <c r="S2403" s="301"/>
      <c r="T2403" s="301"/>
      <c r="U2403" s="301"/>
      <c r="V2403" s="301"/>
      <c r="W2403" s="301"/>
      <c r="X2403" s="301"/>
      <c r="Y2403" s="301"/>
      <c r="Z2403" s="301"/>
      <c r="AA2403" s="301"/>
      <c r="AB2403" s="301"/>
      <c r="AC2403" s="301"/>
      <c r="AD2403" s="301"/>
      <c r="AE2403" s="301"/>
      <c r="AF2403" s="301"/>
      <c r="AG2403" s="301"/>
      <c r="AH2403" s="301"/>
      <c r="AI2403" s="301"/>
    </row>
    <row r="2404" spans="1:35" ht="20.100000000000001" hidden="1" customHeight="1" x14ac:dyDescent="0.2">
      <c r="A2404" s="240">
        <v>1502</v>
      </c>
      <c r="B2404" s="309" t="s">
        <v>403</v>
      </c>
      <c r="C2404" s="310" t="s">
        <v>426</v>
      </c>
      <c r="D2404" s="310" t="s">
        <v>438</v>
      </c>
      <c r="E2404" s="309">
        <v>570302.39926028717</v>
      </c>
      <c r="F2404" s="310" t="s">
        <v>883</v>
      </c>
      <c r="G2404" s="244" t="s">
        <v>901</v>
      </c>
      <c r="H2404" s="244" t="s">
        <v>429</v>
      </c>
      <c r="I2404" s="288">
        <v>2</v>
      </c>
      <c r="J2404" s="244" t="s">
        <v>919</v>
      </c>
      <c r="K2404" s="244">
        <v>3</v>
      </c>
      <c r="L2404" s="244">
        <v>2</v>
      </c>
      <c r="M2404" s="244" t="s">
        <v>89</v>
      </c>
      <c r="N2404" s="244">
        <f t="shared" si="47"/>
        <v>6</v>
      </c>
      <c r="R2404" s="301"/>
      <c r="S2404" s="301"/>
      <c r="T2404" s="301"/>
      <c r="U2404" s="301"/>
      <c r="V2404" s="301"/>
      <c r="W2404" s="301"/>
      <c r="X2404" s="301"/>
      <c r="Y2404" s="301"/>
      <c r="Z2404" s="301"/>
      <c r="AA2404" s="301"/>
      <c r="AB2404" s="301"/>
      <c r="AC2404" s="301"/>
      <c r="AD2404" s="301"/>
      <c r="AE2404" s="301"/>
      <c r="AF2404" s="301"/>
      <c r="AG2404" s="301"/>
      <c r="AH2404" s="301"/>
      <c r="AI2404" s="301"/>
    </row>
    <row r="2405" spans="1:35" ht="20.100000000000001" hidden="1" customHeight="1" x14ac:dyDescent="0.2">
      <c r="A2405" s="240">
        <v>1503</v>
      </c>
      <c r="B2405" s="309" t="s">
        <v>403</v>
      </c>
      <c r="C2405" s="310" t="s">
        <v>426</v>
      </c>
      <c r="D2405" s="310" t="s">
        <v>438</v>
      </c>
      <c r="E2405" s="309">
        <v>570287.72929289285</v>
      </c>
      <c r="F2405" s="310" t="s">
        <v>871</v>
      </c>
      <c r="G2405" s="244" t="s">
        <v>962</v>
      </c>
      <c r="H2405" s="244" t="s">
        <v>429</v>
      </c>
      <c r="I2405" s="288">
        <v>1</v>
      </c>
      <c r="J2405" s="244" t="s">
        <v>919</v>
      </c>
      <c r="K2405" s="244">
        <v>1</v>
      </c>
      <c r="L2405" s="244">
        <v>1</v>
      </c>
      <c r="M2405" s="244" t="s">
        <v>89</v>
      </c>
      <c r="N2405" s="244">
        <f t="shared" si="47"/>
        <v>1</v>
      </c>
      <c r="R2405" s="301"/>
      <c r="S2405" s="301"/>
      <c r="T2405" s="301"/>
      <c r="U2405" s="301"/>
      <c r="V2405" s="301"/>
      <c r="W2405" s="301"/>
      <c r="X2405" s="301"/>
      <c r="Y2405" s="301"/>
      <c r="Z2405" s="301"/>
      <c r="AA2405" s="301"/>
      <c r="AB2405" s="301"/>
      <c r="AC2405" s="301"/>
      <c r="AD2405" s="301"/>
      <c r="AE2405" s="301"/>
      <c r="AF2405" s="301"/>
      <c r="AG2405" s="301"/>
      <c r="AH2405" s="301"/>
      <c r="AI2405" s="301"/>
    </row>
    <row r="2406" spans="1:35" ht="20.100000000000001" hidden="1" customHeight="1" x14ac:dyDescent="0.2">
      <c r="A2406" s="240">
        <v>1504</v>
      </c>
      <c r="B2406" s="309" t="s">
        <v>403</v>
      </c>
      <c r="C2406" s="310" t="s">
        <v>426</v>
      </c>
      <c r="D2406" s="310" t="s">
        <v>438</v>
      </c>
      <c r="E2406" s="309">
        <v>570265.00814302277</v>
      </c>
      <c r="F2406" s="310" t="s">
        <v>888</v>
      </c>
      <c r="G2406" s="244" t="s">
        <v>926</v>
      </c>
      <c r="H2406" s="244" t="s">
        <v>429</v>
      </c>
      <c r="I2406" s="288">
        <v>1</v>
      </c>
      <c r="J2406" s="244" t="s">
        <v>873</v>
      </c>
      <c r="K2406" s="244">
        <v>0.5</v>
      </c>
      <c r="L2406" s="244">
        <v>0.9</v>
      </c>
      <c r="M2406" s="244" t="s">
        <v>89</v>
      </c>
      <c r="N2406" s="244">
        <f t="shared" si="47"/>
        <v>0.45</v>
      </c>
      <c r="R2406" s="301"/>
      <c r="S2406" s="301"/>
      <c r="T2406" s="301"/>
      <c r="U2406" s="301"/>
      <c r="V2406" s="301"/>
      <c r="W2406" s="301"/>
      <c r="X2406" s="301"/>
      <c r="Y2406" s="301"/>
      <c r="Z2406" s="301"/>
      <c r="AA2406" s="301"/>
      <c r="AB2406" s="301"/>
      <c r="AC2406" s="301"/>
      <c r="AD2406" s="301"/>
      <c r="AE2406" s="301"/>
      <c r="AF2406" s="301"/>
      <c r="AG2406" s="301"/>
      <c r="AH2406" s="301"/>
      <c r="AI2406" s="301"/>
    </row>
    <row r="2407" spans="1:35" ht="20.100000000000001" hidden="1" customHeight="1" x14ac:dyDescent="0.2">
      <c r="A2407" s="240">
        <v>1505</v>
      </c>
      <c r="B2407" s="309" t="s">
        <v>403</v>
      </c>
      <c r="C2407" s="310" t="s">
        <v>426</v>
      </c>
      <c r="D2407" s="310" t="s">
        <v>438</v>
      </c>
      <c r="E2407" s="309">
        <v>570253.69471580896</v>
      </c>
      <c r="F2407" s="310" t="s">
        <v>895</v>
      </c>
      <c r="G2407" s="244" t="s">
        <v>980</v>
      </c>
      <c r="H2407" s="244" t="s">
        <v>429</v>
      </c>
      <c r="I2407" s="288">
        <v>2</v>
      </c>
      <c r="J2407" s="244" t="s">
        <v>919</v>
      </c>
      <c r="K2407" s="244">
        <v>3</v>
      </c>
      <c r="L2407" s="244">
        <v>2.5</v>
      </c>
      <c r="M2407" s="244" t="s">
        <v>89</v>
      </c>
      <c r="N2407" s="244">
        <f t="shared" si="47"/>
        <v>7.5</v>
      </c>
      <c r="R2407" s="301"/>
      <c r="S2407" s="301"/>
      <c r="T2407" s="301"/>
      <c r="U2407" s="301"/>
      <c r="V2407" s="301"/>
      <c r="W2407" s="301"/>
      <c r="X2407" s="301"/>
      <c r="Y2407" s="301"/>
      <c r="Z2407" s="301"/>
      <c r="AA2407" s="301"/>
      <c r="AB2407" s="301"/>
      <c r="AC2407" s="301"/>
      <c r="AD2407" s="301"/>
      <c r="AE2407" s="301"/>
      <c r="AF2407" s="301"/>
      <c r="AG2407" s="301"/>
      <c r="AH2407" s="301"/>
      <c r="AI2407" s="301"/>
    </row>
    <row r="2408" spans="1:35" ht="20.100000000000001" hidden="1" customHeight="1" x14ac:dyDescent="0.2">
      <c r="A2408" s="240">
        <v>1506</v>
      </c>
      <c r="B2408" s="309" t="s">
        <v>403</v>
      </c>
      <c r="C2408" s="310" t="s">
        <v>426</v>
      </c>
      <c r="D2408" s="310" t="s">
        <v>438</v>
      </c>
      <c r="E2408" s="309">
        <v>570222.35893205053</v>
      </c>
      <c r="F2408" s="310" t="s">
        <v>888</v>
      </c>
      <c r="G2408" s="244" t="s">
        <v>926</v>
      </c>
      <c r="H2408" s="244" t="s">
        <v>429</v>
      </c>
      <c r="I2408" s="288">
        <v>1</v>
      </c>
      <c r="J2408" s="244" t="s">
        <v>919</v>
      </c>
      <c r="K2408" s="244">
        <v>0.5</v>
      </c>
      <c r="L2408" s="244">
        <v>0.9</v>
      </c>
      <c r="M2408" s="244" t="s">
        <v>89</v>
      </c>
      <c r="N2408" s="244">
        <f t="shared" si="47"/>
        <v>0.45</v>
      </c>
      <c r="R2408" s="301"/>
      <c r="S2408" s="301"/>
      <c r="T2408" s="301"/>
      <c r="U2408" s="301"/>
      <c r="V2408" s="301"/>
      <c r="W2408" s="301"/>
      <c r="X2408" s="301"/>
      <c r="Y2408" s="301"/>
      <c r="Z2408" s="301"/>
      <c r="AA2408" s="301"/>
      <c r="AB2408" s="301"/>
      <c r="AC2408" s="301"/>
      <c r="AD2408" s="301"/>
      <c r="AE2408" s="301"/>
      <c r="AF2408" s="301"/>
      <c r="AG2408" s="301"/>
      <c r="AH2408" s="301"/>
      <c r="AI2408" s="301"/>
    </row>
    <row r="2409" spans="1:35" ht="20.100000000000001" hidden="1" customHeight="1" x14ac:dyDescent="0.2">
      <c r="A2409" s="240">
        <v>1507</v>
      </c>
      <c r="B2409" s="309" t="s">
        <v>403</v>
      </c>
      <c r="C2409" s="310" t="s">
        <v>426</v>
      </c>
      <c r="D2409" s="310" t="s">
        <v>438</v>
      </c>
      <c r="E2409" s="309">
        <v>570215.8080998722</v>
      </c>
      <c r="F2409" s="310" t="s">
        <v>871</v>
      </c>
      <c r="G2409" s="244" t="s">
        <v>872</v>
      </c>
      <c r="H2409" s="244" t="s">
        <v>429</v>
      </c>
      <c r="I2409" s="288">
        <v>1</v>
      </c>
      <c r="J2409" s="244" t="s">
        <v>873</v>
      </c>
      <c r="K2409" s="244">
        <v>1</v>
      </c>
      <c r="L2409" s="244">
        <v>1</v>
      </c>
      <c r="M2409" s="244" t="s">
        <v>89</v>
      </c>
      <c r="N2409" s="244">
        <f t="shared" si="47"/>
        <v>1</v>
      </c>
      <c r="R2409" s="301"/>
      <c r="S2409" s="301"/>
      <c r="T2409" s="301"/>
      <c r="U2409" s="301"/>
      <c r="V2409" s="301"/>
      <c r="W2409" s="301"/>
      <c r="X2409" s="301"/>
      <c r="Y2409" s="301"/>
      <c r="Z2409" s="301"/>
      <c r="AA2409" s="301"/>
      <c r="AB2409" s="301"/>
      <c r="AC2409" s="301"/>
      <c r="AD2409" s="301"/>
      <c r="AE2409" s="301"/>
      <c r="AF2409" s="301"/>
      <c r="AG2409" s="301"/>
      <c r="AH2409" s="301"/>
      <c r="AI2409" s="301"/>
    </row>
    <row r="2410" spans="1:35" ht="20.100000000000001" hidden="1" customHeight="1" x14ac:dyDescent="0.2">
      <c r="A2410" s="240">
        <v>1508</v>
      </c>
      <c r="B2410" s="309" t="s">
        <v>403</v>
      </c>
      <c r="C2410" s="310" t="s">
        <v>426</v>
      </c>
      <c r="D2410" s="310" t="s">
        <v>438</v>
      </c>
      <c r="E2410" s="309">
        <v>570207.84224108362</v>
      </c>
      <c r="F2410" s="242" t="s">
        <v>886</v>
      </c>
      <c r="G2410" s="244" t="s">
        <v>999</v>
      </c>
      <c r="H2410" s="244" t="s">
        <v>429</v>
      </c>
      <c r="I2410" s="288">
        <v>2</v>
      </c>
      <c r="J2410" s="244" t="s">
        <v>873</v>
      </c>
      <c r="K2410" s="244">
        <v>1.2</v>
      </c>
      <c r="L2410" s="244">
        <v>3</v>
      </c>
      <c r="M2410" s="244" t="s">
        <v>89</v>
      </c>
      <c r="N2410" s="244">
        <f t="shared" si="47"/>
        <v>3.5999999999999996</v>
      </c>
      <c r="R2410" s="301"/>
      <c r="S2410" s="301"/>
      <c r="T2410" s="301"/>
      <c r="U2410" s="301"/>
      <c r="V2410" s="301"/>
      <c r="W2410" s="301"/>
      <c r="X2410" s="301"/>
      <c r="Y2410" s="301"/>
      <c r="Z2410" s="301"/>
      <c r="AA2410" s="301"/>
      <c r="AB2410" s="301"/>
      <c r="AC2410" s="301"/>
      <c r="AD2410" s="301"/>
      <c r="AE2410" s="301"/>
      <c r="AF2410" s="301"/>
      <c r="AG2410" s="301"/>
      <c r="AH2410" s="301"/>
      <c r="AI2410" s="301"/>
    </row>
    <row r="2411" spans="1:35" ht="20.100000000000001" hidden="1" customHeight="1" x14ac:dyDescent="0.2">
      <c r="A2411" s="240">
        <v>1509</v>
      </c>
      <c r="B2411" s="309" t="s">
        <v>403</v>
      </c>
      <c r="C2411" s="310" t="s">
        <v>426</v>
      </c>
      <c r="D2411" s="310" t="s">
        <v>438</v>
      </c>
      <c r="E2411" s="309">
        <v>570203.29182718205</v>
      </c>
      <c r="F2411" s="310" t="s">
        <v>871</v>
      </c>
      <c r="G2411" s="244" t="s">
        <v>1005</v>
      </c>
      <c r="H2411" s="244" t="s">
        <v>429</v>
      </c>
      <c r="I2411" s="288">
        <v>1</v>
      </c>
      <c r="J2411" s="244" t="s">
        <v>873</v>
      </c>
      <c r="K2411" s="244">
        <v>1</v>
      </c>
      <c r="L2411" s="244">
        <v>1</v>
      </c>
      <c r="M2411" s="244" t="s">
        <v>89</v>
      </c>
      <c r="N2411" s="244">
        <f t="shared" si="47"/>
        <v>1</v>
      </c>
      <c r="R2411" s="301"/>
      <c r="S2411" s="301"/>
      <c r="T2411" s="301"/>
      <c r="U2411" s="301"/>
      <c r="V2411" s="301"/>
      <c r="W2411" s="301"/>
      <c r="X2411" s="301"/>
      <c r="Y2411" s="301"/>
      <c r="Z2411" s="301"/>
      <c r="AA2411" s="301"/>
      <c r="AB2411" s="301"/>
      <c r="AC2411" s="301"/>
      <c r="AD2411" s="301"/>
      <c r="AE2411" s="301"/>
      <c r="AF2411" s="301"/>
      <c r="AG2411" s="301"/>
      <c r="AH2411" s="301"/>
      <c r="AI2411" s="301"/>
    </row>
    <row r="2412" spans="1:35" ht="20.100000000000001" hidden="1" customHeight="1" x14ac:dyDescent="0.2">
      <c r="A2412" s="240">
        <v>1510</v>
      </c>
      <c r="B2412" s="309" t="s">
        <v>403</v>
      </c>
      <c r="C2412" s="310" t="s">
        <v>432</v>
      </c>
      <c r="D2412" s="310" t="s">
        <v>438</v>
      </c>
      <c r="E2412" s="309">
        <v>570198.64204485586</v>
      </c>
      <c r="F2412" s="310" t="s">
        <v>880</v>
      </c>
      <c r="G2412" s="244" t="s">
        <v>915</v>
      </c>
      <c r="H2412" s="244" t="s">
        <v>429</v>
      </c>
      <c r="I2412" s="288">
        <v>1</v>
      </c>
      <c r="J2412" s="244" t="s">
        <v>873</v>
      </c>
      <c r="K2412" s="244">
        <v>0.5</v>
      </c>
      <c r="L2412" s="244">
        <v>0.6</v>
      </c>
      <c r="M2412" s="244" t="s">
        <v>89</v>
      </c>
      <c r="N2412" s="244">
        <f t="shared" si="47"/>
        <v>0.3</v>
      </c>
      <c r="R2412" s="301"/>
      <c r="S2412" s="301"/>
      <c r="T2412" s="301"/>
      <c r="U2412" s="301"/>
      <c r="V2412" s="301"/>
      <c r="W2412" s="301"/>
      <c r="X2412" s="301"/>
      <c r="Y2412" s="301"/>
      <c r="Z2412" s="301"/>
      <c r="AA2412" s="301"/>
      <c r="AB2412" s="301"/>
      <c r="AC2412" s="301"/>
      <c r="AD2412" s="301"/>
      <c r="AE2412" s="301"/>
      <c r="AF2412" s="301"/>
      <c r="AG2412" s="301"/>
      <c r="AH2412" s="301"/>
      <c r="AI2412" s="301"/>
    </row>
    <row r="2413" spans="1:35" ht="20.100000000000001" hidden="1" customHeight="1" x14ac:dyDescent="0.2">
      <c r="A2413" s="240">
        <v>1511</v>
      </c>
      <c r="B2413" s="309" t="s">
        <v>403</v>
      </c>
      <c r="C2413" s="310" t="s">
        <v>426</v>
      </c>
      <c r="D2413" s="310" t="s">
        <v>438</v>
      </c>
      <c r="E2413" s="309">
        <v>570194.99722595001</v>
      </c>
      <c r="F2413" s="242" t="s">
        <v>886</v>
      </c>
      <c r="G2413" s="244" t="s">
        <v>985</v>
      </c>
      <c r="H2413" s="244" t="s">
        <v>429</v>
      </c>
      <c r="I2413" s="288">
        <v>2</v>
      </c>
      <c r="J2413" s="244" t="s">
        <v>873</v>
      </c>
      <c r="K2413" s="244">
        <v>1.2</v>
      </c>
      <c r="L2413" s="244">
        <v>3</v>
      </c>
      <c r="M2413" s="244" t="s">
        <v>89</v>
      </c>
      <c r="N2413" s="244">
        <f t="shared" si="47"/>
        <v>3.5999999999999996</v>
      </c>
      <c r="R2413" s="301"/>
      <c r="S2413" s="301"/>
      <c r="T2413" s="301"/>
      <c r="U2413" s="301"/>
      <c r="V2413" s="301"/>
      <c r="W2413" s="301"/>
      <c r="X2413" s="301"/>
      <c r="Y2413" s="301"/>
      <c r="Z2413" s="301"/>
      <c r="AA2413" s="301"/>
      <c r="AB2413" s="301"/>
      <c r="AC2413" s="301"/>
      <c r="AD2413" s="301"/>
      <c r="AE2413" s="301"/>
      <c r="AF2413" s="301"/>
      <c r="AG2413" s="301"/>
      <c r="AH2413" s="301"/>
      <c r="AI2413" s="301"/>
    </row>
    <row r="2414" spans="1:35" ht="20.100000000000001" hidden="1" customHeight="1" x14ac:dyDescent="0.2">
      <c r="A2414" s="240">
        <v>1512</v>
      </c>
      <c r="B2414" s="309" t="s">
        <v>403</v>
      </c>
      <c r="C2414" s="310" t="s">
        <v>432</v>
      </c>
      <c r="D2414" s="310" t="s">
        <v>438</v>
      </c>
      <c r="E2414" s="309">
        <v>570191.43322912126</v>
      </c>
      <c r="F2414" s="310" t="s">
        <v>880</v>
      </c>
      <c r="G2414" s="244" t="s">
        <v>915</v>
      </c>
      <c r="H2414" s="244" t="s">
        <v>429</v>
      </c>
      <c r="I2414" s="288">
        <v>1</v>
      </c>
      <c r="J2414" s="244" t="s">
        <v>873</v>
      </c>
      <c r="K2414" s="244">
        <v>0.5</v>
      </c>
      <c r="L2414" s="244">
        <v>0.6</v>
      </c>
      <c r="M2414" s="244" t="s">
        <v>89</v>
      </c>
      <c r="N2414" s="244">
        <f t="shared" si="47"/>
        <v>0.3</v>
      </c>
      <c r="R2414" s="301"/>
      <c r="S2414" s="301"/>
      <c r="T2414" s="301"/>
      <c r="U2414" s="301"/>
      <c r="V2414" s="301"/>
      <c r="W2414" s="301"/>
      <c r="X2414" s="301"/>
      <c r="Y2414" s="301"/>
      <c r="Z2414" s="301"/>
      <c r="AA2414" s="301"/>
      <c r="AB2414" s="301"/>
      <c r="AC2414" s="301"/>
      <c r="AD2414" s="301"/>
      <c r="AE2414" s="301"/>
      <c r="AF2414" s="301"/>
      <c r="AG2414" s="301"/>
      <c r="AH2414" s="301"/>
      <c r="AI2414" s="301"/>
    </row>
    <row r="2415" spans="1:35" ht="20.100000000000001" hidden="1" customHeight="1" x14ac:dyDescent="0.2">
      <c r="A2415" s="240">
        <v>1513</v>
      </c>
      <c r="B2415" s="309" t="s">
        <v>403</v>
      </c>
      <c r="C2415" s="310" t="s">
        <v>432</v>
      </c>
      <c r="D2415" s="310" t="s">
        <v>438</v>
      </c>
      <c r="E2415" s="309">
        <v>570184.27395517321</v>
      </c>
      <c r="F2415" s="310" t="s">
        <v>880</v>
      </c>
      <c r="G2415" s="244" t="s">
        <v>915</v>
      </c>
      <c r="H2415" s="244" t="s">
        <v>429</v>
      </c>
      <c r="I2415" s="288">
        <v>1</v>
      </c>
      <c r="J2415" s="244" t="s">
        <v>873</v>
      </c>
      <c r="K2415" s="244">
        <v>0.5</v>
      </c>
      <c r="L2415" s="244">
        <v>0.6</v>
      </c>
      <c r="M2415" s="244" t="s">
        <v>89</v>
      </c>
      <c r="N2415" s="244">
        <f t="shared" si="47"/>
        <v>0.3</v>
      </c>
      <c r="R2415" s="301"/>
      <c r="S2415" s="301"/>
      <c r="T2415" s="301"/>
      <c r="U2415" s="301"/>
      <c r="V2415" s="301"/>
      <c r="W2415" s="301"/>
      <c r="X2415" s="301"/>
      <c r="Y2415" s="301"/>
      <c r="Z2415" s="301"/>
      <c r="AA2415" s="301"/>
      <c r="AB2415" s="301"/>
      <c r="AC2415" s="301"/>
      <c r="AD2415" s="301"/>
      <c r="AE2415" s="301"/>
      <c r="AF2415" s="301"/>
      <c r="AG2415" s="301"/>
      <c r="AH2415" s="301"/>
      <c r="AI2415" s="301"/>
    </row>
    <row r="2416" spans="1:35" ht="20.100000000000001" hidden="1" customHeight="1" x14ac:dyDescent="0.2">
      <c r="A2416" s="240">
        <v>1514</v>
      </c>
      <c r="B2416" s="309" t="s">
        <v>403</v>
      </c>
      <c r="C2416" s="310" t="s">
        <v>432</v>
      </c>
      <c r="D2416" s="310" t="s">
        <v>438</v>
      </c>
      <c r="E2416" s="309">
        <v>570179.20078956324</v>
      </c>
      <c r="F2416" s="310" t="s">
        <v>880</v>
      </c>
      <c r="G2416" s="244" t="s">
        <v>915</v>
      </c>
      <c r="H2416" s="244" t="s">
        <v>429</v>
      </c>
      <c r="I2416" s="288">
        <v>1</v>
      </c>
      <c r="J2416" s="244" t="s">
        <v>873</v>
      </c>
      <c r="K2416" s="244">
        <v>0.5</v>
      </c>
      <c r="L2416" s="244">
        <v>0.6</v>
      </c>
      <c r="M2416" s="244" t="s">
        <v>89</v>
      </c>
      <c r="N2416" s="244">
        <f t="shared" si="47"/>
        <v>0.3</v>
      </c>
      <c r="R2416" s="301"/>
      <c r="S2416" s="301"/>
      <c r="T2416" s="301"/>
      <c r="U2416" s="301"/>
      <c r="V2416" s="301"/>
      <c r="W2416" s="301"/>
      <c r="X2416" s="301"/>
      <c r="Y2416" s="301"/>
      <c r="Z2416" s="301"/>
      <c r="AA2416" s="301"/>
      <c r="AB2416" s="301"/>
      <c r="AC2416" s="301"/>
      <c r="AD2416" s="301"/>
      <c r="AE2416" s="301"/>
      <c r="AF2416" s="301"/>
      <c r="AG2416" s="301"/>
      <c r="AH2416" s="301"/>
      <c r="AI2416" s="301"/>
    </row>
    <row r="2417" spans="1:35" ht="20.100000000000001" hidden="1" customHeight="1" x14ac:dyDescent="0.2">
      <c r="A2417" s="240">
        <v>1515</v>
      </c>
      <c r="B2417" s="309" t="s">
        <v>403</v>
      </c>
      <c r="C2417" s="310" t="s">
        <v>426</v>
      </c>
      <c r="D2417" s="310" t="s">
        <v>438</v>
      </c>
      <c r="E2417" s="309">
        <v>570176.32192063017</v>
      </c>
      <c r="F2417" s="310" t="s">
        <v>883</v>
      </c>
      <c r="G2417" s="244" t="s">
        <v>901</v>
      </c>
      <c r="H2417" s="244" t="s">
        <v>429</v>
      </c>
      <c r="I2417" s="288">
        <v>2</v>
      </c>
      <c r="J2417" s="244" t="s">
        <v>873</v>
      </c>
      <c r="K2417" s="244">
        <v>3</v>
      </c>
      <c r="L2417" s="244">
        <v>2</v>
      </c>
      <c r="M2417" s="244" t="s">
        <v>89</v>
      </c>
      <c r="N2417" s="244">
        <f t="shared" si="47"/>
        <v>6</v>
      </c>
      <c r="R2417" s="301"/>
      <c r="S2417" s="301"/>
      <c r="T2417" s="301"/>
      <c r="U2417" s="301"/>
      <c r="V2417" s="301"/>
      <c r="W2417" s="301"/>
      <c r="X2417" s="301"/>
      <c r="Y2417" s="301"/>
      <c r="Z2417" s="301"/>
      <c r="AA2417" s="301"/>
      <c r="AB2417" s="301"/>
      <c r="AC2417" s="301"/>
      <c r="AD2417" s="301"/>
      <c r="AE2417" s="301"/>
      <c r="AF2417" s="301"/>
      <c r="AG2417" s="301"/>
      <c r="AH2417" s="301"/>
      <c r="AI2417" s="301"/>
    </row>
    <row r="2418" spans="1:35" ht="20.100000000000001" hidden="1" customHeight="1" x14ac:dyDescent="0.2">
      <c r="A2418" s="240">
        <v>1516</v>
      </c>
      <c r="B2418" s="309" t="s">
        <v>403</v>
      </c>
      <c r="C2418" s="310" t="s">
        <v>432</v>
      </c>
      <c r="D2418" s="310" t="s">
        <v>438</v>
      </c>
      <c r="E2418" s="309">
        <v>570174.84390508861</v>
      </c>
      <c r="F2418" s="310" t="s">
        <v>880</v>
      </c>
      <c r="G2418" s="244" t="s">
        <v>915</v>
      </c>
      <c r="H2418" s="244" t="s">
        <v>429</v>
      </c>
      <c r="I2418" s="288">
        <v>1</v>
      </c>
      <c r="J2418" s="244" t="s">
        <v>873</v>
      </c>
      <c r="K2418" s="244">
        <v>0.5</v>
      </c>
      <c r="L2418" s="244">
        <v>0.6</v>
      </c>
      <c r="M2418" s="244" t="s">
        <v>89</v>
      </c>
      <c r="N2418" s="244">
        <f t="shared" si="47"/>
        <v>0.3</v>
      </c>
      <c r="R2418" s="301"/>
      <c r="S2418" s="301"/>
      <c r="T2418" s="301"/>
      <c r="U2418" s="301"/>
      <c r="V2418" s="301"/>
      <c r="W2418" s="301"/>
      <c r="X2418" s="301"/>
      <c r="Y2418" s="301"/>
      <c r="Z2418" s="301"/>
      <c r="AA2418" s="301"/>
      <c r="AB2418" s="301"/>
      <c r="AC2418" s="301"/>
      <c r="AD2418" s="301"/>
      <c r="AE2418" s="301"/>
      <c r="AF2418" s="301"/>
      <c r="AG2418" s="301"/>
      <c r="AH2418" s="301"/>
      <c r="AI2418" s="301"/>
    </row>
    <row r="2419" spans="1:35" ht="20.100000000000001" hidden="1" customHeight="1" x14ac:dyDescent="0.2">
      <c r="A2419" s="240">
        <v>1517</v>
      </c>
      <c r="B2419" s="309" t="s">
        <v>403</v>
      </c>
      <c r="C2419" s="310" t="s">
        <v>426</v>
      </c>
      <c r="D2419" s="310" t="s">
        <v>438</v>
      </c>
      <c r="E2419" s="309">
        <v>570171.76674458059</v>
      </c>
      <c r="F2419" s="310" t="s">
        <v>895</v>
      </c>
      <c r="G2419" s="244" t="s">
        <v>994</v>
      </c>
      <c r="H2419" s="244" t="s">
        <v>429</v>
      </c>
      <c r="I2419" s="288">
        <v>2</v>
      </c>
      <c r="J2419" s="244" t="s">
        <v>873</v>
      </c>
      <c r="K2419" s="244">
        <v>3</v>
      </c>
      <c r="L2419" s="244">
        <v>2.5</v>
      </c>
      <c r="M2419" s="244" t="s">
        <v>89</v>
      </c>
      <c r="N2419" s="244">
        <f t="shared" si="47"/>
        <v>7.5</v>
      </c>
      <c r="R2419" s="301"/>
      <c r="S2419" s="301"/>
      <c r="T2419" s="301"/>
      <c r="U2419" s="301"/>
      <c r="V2419" s="301"/>
      <c r="W2419" s="301"/>
      <c r="X2419" s="301"/>
      <c r="Y2419" s="301"/>
      <c r="Z2419" s="301"/>
      <c r="AA2419" s="301"/>
      <c r="AB2419" s="301"/>
      <c r="AC2419" s="301"/>
      <c r="AD2419" s="301"/>
      <c r="AE2419" s="301"/>
      <c r="AF2419" s="301"/>
      <c r="AG2419" s="301"/>
      <c r="AH2419" s="301"/>
      <c r="AI2419" s="301"/>
    </row>
    <row r="2420" spans="1:35" ht="20.100000000000001" hidden="1" customHeight="1" x14ac:dyDescent="0.2">
      <c r="A2420" s="240">
        <v>1518</v>
      </c>
      <c r="B2420" s="309" t="s">
        <v>403</v>
      </c>
      <c r="C2420" s="310" t="s">
        <v>426</v>
      </c>
      <c r="D2420" s="310" t="s">
        <v>438</v>
      </c>
      <c r="E2420" s="309">
        <v>570171.76674458059</v>
      </c>
      <c r="F2420" s="310" t="s">
        <v>897</v>
      </c>
      <c r="G2420" s="244" t="s">
        <v>931</v>
      </c>
      <c r="H2420" s="244" t="s">
        <v>429</v>
      </c>
      <c r="I2420" s="288">
        <v>2</v>
      </c>
      <c r="J2420" s="244" t="s">
        <v>873</v>
      </c>
      <c r="K2420" s="244">
        <v>3</v>
      </c>
      <c r="L2420" s="244">
        <v>2.5</v>
      </c>
      <c r="M2420" s="244" t="s">
        <v>89</v>
      </c>
      <c r="N2420" s="244">
        <f t="shared" si="47"/>
        <v>7.5</v>
      </c>
      <c r="R2420" s="301"/>
      <c r="S2420" s="301"/>
      <c r="T2420" s="301"/>
      <c r="U2420" s="301"/>
      <c r="V2420" s="301"/>
      <c r="W2420" s="301"/>
      <c r="X2420" s="301"/>
      <c r="Y2420" s="301"/>
      <c r="Z2420" s="301"/>
      <c r="AA2420" s="301"/>
      <c r="AB2420" s="301"/>
      <c r="AC2420" s="301"/>
      <c r="AD2420" s="301"/>
      <c r="AE2420" s="301"/>
      <c r="AF2420" s="301"/>
      <c r="AG2420" s="301"/>
      <c r="AH2420" s="301"/>
      <c r="AI2420" s="301"/>
    </row>
    <row r="2421" spans="1:35" ht="20.100000000000001" hidden="1" customHeight="1" x14ac:dyDescent="0.2">
      <c r="A2421" s="240">
        <v>1519</v>
      </c>
      <c r="B2421" s="309" t="s">
        <v>403</v>
      </c>
      <c r="C2421" s="310" t="s">
        <v>426</v>
      </c>
      <c r="D2421" s="310" t="s">
        <v>438</v>
      </c>
      <c r="E2421" s="309">
        <v>570171.1899049005</v>
      </c>
      <c r="F2421" s="310" t="s">
        <v>879</v>
      </c>
      <c r="G2421" s="244" t="s">
        <v>917</v>
      </c>
      <c r="H2421" s="244" t="s">
        <v>429</v>
      </c>
      <c r="I2421" s="288">
        <v>1</v>
      </c>
      <c r="J2421" s="244" t="s">
        <v>919</v>
      </c>
      <c r="K2421" s="244" t="s">
        <v>89</v>
      </c>
      <c r="L2421" s="244" t="s">
        <v>89</v>
      </c>
      <c r="M2421" s="244">
        <v>1</v>
      </c>
      <c r="N2421" s="244">
        <f t="shared" si="47"/>
        <v>0.78539816339744828</v>
      </c>
      <c r="R2421" s="301"/>
      <c r="S2421" s="301"/>
      <c r="T2421" s="301"/>
      <c r="U2421" s="301"/>
      <c r="V2421" s="301"/>
      <c r="W2421" s="301"/>
      <c r="X2421" s="301"/>
      <c r="Y2421" s="301"/>
      <c r="Z2421" s="301"/>
      <c r="AA2421" s="301"/>
      <c r="AB2421" s="301"/>
      <c r="AC2421" s="301"/>
      <c r="AD2421" s="301"/>
      <c r="AE2421" s="301"/>
      <c r="AF2421" s="301"/>
      <c r="AG2421" s="301"/>
      <c r="AH2421" s="301"/>
      <c r="AI2421" s="301"/>
    </row>
    <row r="2422" spans="1:35" ht="20.100000000000001" hidden="1" customHeight="1" x14ac:dyDescent="0.2">
      <c r="A2422" s="240">
        <v>1520</v>
      </c>
      <c r="B2422" s="309" t="s">
        <v>403</v>
      </c>
      <c r="C2422" s="310" t="s">
        <v>432</v>
      </c>
      <c r="D2422" s="310" t="s">
        <v>438</v>
      </c>
      <c r="E2422" s="309">
        <v>570169.06784637261</v>
      </c>
      <c r="F2422" s="310" t="s">
        <v>880</v>
      </c>
      <c r="G2422" s="244" t="s">
        <v>915</v>
      </c>
      <c r="H2422" s="244" t="s">
        <v>429</v>
      </c>
      <c r="I2422" s="288">
        <v>1</v>
      </c>
      <c r="J2422" s="244" t="s">
        <v>873</v>
      </c>
      <c r="K2422" s="244">
        <v>0.5</v>
      </c>
      <c r="L2422" s="244">
        <v>0.6</v>
      </c>
      <c r="M2422" s="244" t="s">
        <v>89</v>
      </c>
      <c r="N2422" s="244">
        <f t="shared" si="47"/>
        <v>0.3</v>
      </c>
      <c r="R2422" s="301"/>
      <c r="S2422" s="301"/>
      <c r="T2422" s="301"/>
      <c r="U2422" s="301"/>
      <c r="V2422" s="301"/>
      <c r="W2422" s="301"/>
      <c r="X2422" s="301"/>
      <c r="Y2422" s="301"/>
      <c r="Z2422" s="301"/>
      <c r="AA2422" s="301"/>
      <c r="AB2422" s="301"/>
      <c r="AC2422" s="301"/>
      <c r="AD2422" s="301"/>
      <c r="AE2422" s="301"/>
      <c r="AF2422" s="301"/>
      <c r="AG2422" s="301"/>
      <c r="AH2422" s="301"/>
      <c r="AI2422" s="301"/>
    </row>
    <row r="2423" spans="1:35" ht="20.100000000000001" hidden="1" customHeight="1" x14ac:dyDescent="0.2">
      <c r="A2423" s="240">
        <v>1521</v>
      </c>
      <c r="B2423" s="309" t="s">
        <v>403</v>
      </c>
      <c r="C2423" s="310" t="s">
        <v>432</v>
      </c>
      <c r="D2423" s="310" t="s">
        <v>438</v>
      </c>
      <c r="E2423" s="309">
        <v>570166.84670641704</v>
      </c>
      <c r="F2423" s="310" t="s">
        <v>880</v>
      </c>
      <c r="G2423" s="244" t="s">
        <v>915</v>
      </c>
      <c r="H2423" s="244" t="s">
        <v>429</v>
      </c>
      <c r="I2423" s="288">
        <v>1</v>
      </c>
      <c r="J2423" s="244" t="s">
        <v>873</v>
      </c>
      <c r="K2423" s="244">
        <v>0.5</v>
      </c>
      <c r="L2423" s="244">
        <v>0.6</v>
      </c>
      <c r="M2423" s="244" t="s">
        <v>89</v>
      </c>
      <c r="N2423" s="244">
        <f t="shared" si="47"/>
        <v>0.3</v>
      </c>
      <c r="R2423" s="301"/>
      <c r="S2423" s="301"/>
      <c r="T2423" s="301"/>
      <c r="U2423" s="301"/>
      <c r="V2423" s="301"/>
      <c r="W2423" s="301"/>
      <c r="X2423" s="301"/>
      <c r="Y2423" s="301"/>
      <c r="Z2423" s="301"/>
      <c r="AA2423" s="301"/>
      <c r="AB2423" s="301"/>
      <c r="AC2423" s="301"/>
      <c r="AD2423" s="301"/>
      <c r="AE2423" s="301"/>
      <c r="AF2423" s="301"/>
      <c r="AG2423" s="301"/>
      <c r="AH2423" s="301"/>
      <c r="AI2423" s="301"/>
    </row>
    <row r="2424" spans="1:35" ht="20.100000000000001" hidden="1" customHeight="1" x14ac:dyDescent="0.2">
      <c r="A2424" s="240">
        <v>1522</v>
      </c>
      <c r="B2424" s="309" t="s">
        <v>403</v>
      </c>
      <c r="C2424" s="310" t="s">
        <v>426</v>
      </c>
      <c r="D2424" s="310" t="s">
        <v>438</v>
      </c>
      <c r="E2424" s="309">
        <v>570115.11438613175</v>
      </c>
      <c r="F2424" s="310" t="s">
        <v>892</v>
      </c>
      <c r="G2424" s="244" t="s">
        <v>982</v>
      </c>
      <c r="H2424" s="244" t="s">
        <v>429</v>
      </c>
      <c r="I2424" s="288">
        <v>1</v>
      </c>
      <c r="J2424" s="244" t="s">
        <v>919</v>
      </c>
      <c r="K2424" s="244">
        <v>0.5</v>
      </c>
      <c r="L2424" s="244">
        <v>0.9</v>
      </c>
      <c r="M2424" s="244" t="s">
        <v>89</v>
      </c>
      <c r="N2424" s="244">
        <f t="shared" si="47"/>
        <v>0.45</v>
      </c>
      <c r="R2424" s="301"/>
      <c r="S2424" s="301"/>
      <c r="T2424" s="301"/>
      <c r="U2424" s="301"/>
      <c r="V2424" s="301"/>
      <c r="W2424" s="301"/>
      <c r="X2424" s="301"/>
      <c r="Y2424" s="301"/>
      <c r="Z2424" s="301"/>
      <c r="AA2424" s="301"/>
      <c r="AB2424" s="301"/>
      <c r="AC2424" s="301"/>
      <c r="AD2424" s="301"/>
      <c r="AE2424" s="301"/>
      <c r="AF2424" s="301"/>
      <c r="AG2424" s="301"/>
      <c r="AH2424" s="301"/>
      <c r="AI2424" s="301"/>
    </row>
    <row r="2425" spans="1:35" ht="20.100000000000001" hidden="1" customHeight="1" x14ac:dyDescent="0.2">
      <c r="A2425" s="240">
        <v>1523</v>
      </c>
      <c r="B2425" s="309" t="s">
        <v>403</v>
      </c>
      <c r="C2425" s="310" t="s">
        <v>426</v>
      </c>
      <c r="D2425" s="310" t="s">
        <v>438</v>
      </c>
      <c r="E2425" s="309">
        <v>570086.21148510103</v>
      </c>
      <c r="F2425" s="310" t="s">
        <v>879</v>
      </c>
      <c r="G2425" s="244" t="s">
        <v>913</v>
      </c>
      <c r="H2425" s="244" t="s">
        <v>429</v>
      </c>
      <c r="I2425" s="288">
        <v>1</v>
      </c>
      <c r="J2425" s="244" t="s">
        <v>919</v>
      </c>
      <c r="K2425" s="244" t="s">
        <v>89</v>
      </c>
      <c r="L2425" s="244" t="s">
        <v>89</v>
      </c>
      <c r="M2425" s="244">
        <v>1</v>
      </c>
      <c r="N2425" s="244">
        <f t="shared" si="47"/>
        <v>0.78539816339744828</v>
      </c>
      <c r="R2425" s="301"/>
      <c r="S2425" s="301"/>
      <c r="T2425" s="301"/>
      <c r="U2425" s="301"/>
      <c r="V2425" s="301"/>
      <c r="W2425" s="301"/>
      <c r="X2425" s="301"/>
      <c r="Y2425" s="301"/>
      <c r="Z2425" s="301"/>
      <c r="AA2425" s="301"/>
      <c r="AB2425" s="301"/>
      <c r="AC2425" s="301"/>
      <c r="AD2425" s="301"/>
      <c r="AE2425" s="301"/>
      <c r="AF2425" s="301"/>
      <c r="AG2425" s="301"/>
      <c r="AH2425" s="301"/>
      <c r="AI2425" s="301"/>
    </row>
    <row r="2426" spans="1:35" ht="20.100000000000001" hidden="1" customHeight="1" x14ac:dyDescent="0.2">
      <c r="A2426" s="240">
        <v>1524</v>
      </c>
      <c r="B2426" s="309" t="s">
        <v>403</v>
      </c>
      <c r="C2426" s="310" t="s">
        <v>426</v>
      </c>
      <c r="D2426" s="310" t="s">
        <v>438</v>
      </c>
      <c r="E2426" s="309">
        <v>570062.33242719364</v>
      </c>
      <c r="F2426" s="310" t="s">
        <v>894</v>
      </c>
      <c r="G2426" s="244" t="s">
        <v>925</v>
      </c>
      <c r="H2426" s="244" t="s">
        <v>429</v>
      </c>
      <c r="I2426" s="288">
        <v>1</v>
      </c>
      <c r="J2426" s="244" t="s">
        <v>919</v>
      </c>
      <c r="K2426" s="244">
        <v>0.5</v>
      </c>
      <c r="L2426" s="244">
        <v>0.6</v>
      </c>
      <c r="M2426" s="244" t="s">
        <v>89</v>
      </c>
      <c r="N2426" s="244">
        <f t="shared" si="47"/>
        <v>0.3</v>
      </c>
      <c r="R2426" s="301"/>
      <c r="S2426" s="301"/>
      <c r="T2426" s="301"/>
      <c r="U2426" s="301"/>
      <c r="V2426" s="301"/>
      <c r="W2426" s="301"/>
      <c r="X2426" s="301"/>
      <c r="Y2426" s="301"/>
      <c r="Z2426" s="301"/>
      <c r="AA2426" s="301"/>
      <c r="AB2426" s="301"/>
      <c r="AC2426" s="301"/>
      <c r="AD2426" s="301"/>
      <c r="AE2426" s="301"/>
      <c r="AF2426" s="301"/>
      <c r="AG2426" s="301"/>
      <c r="AH2426" s="301"/>
      <c r="AI2426" s="301"/>
    </row>
    <row r="2427" spans="1:35" ht="20.100000000000001" hidden="1" customHeight="1" x14ac:dyDescent="0.2">
      <c r="A2427" s="240">
        <v>1525</v>
      </c>
      <c r="B2427" s="309" t="s">
        <v>403</v>
      </c>
      <c r="C2427" s="310" t="s">
        <v>426</v>
      </c>
      <c r="D2427" s="310" t="s">
        <v>438</v>
      </c>
      <c r="E2427" s="309">
        <v>570010.71739548375</v>
      </c>
      <c r="F2427" s="310" t="s">
        <v>879</v>
      </c>
      <c r="G2427" s="244" t="s">
        <v>917</v>
      </c>
      <c r="H2427" s="244" t="s">
        <v>429</v>
      </c>
      <c r="I2427" s="288">
        <v>1</v>
      </c>
      <c r="J2427" s="244" t="s">
        <v>919</v>
      </c>
      <c r="K2427" s="244" t="s">
        <v>89</v>
      </c>
      <c r="L2427" s="244" t="s">
        <v>89</v>
      </c>
      <c r="M2427" s="244">
        <v>1</v>
      </c>
      <c r="N2427" s="244">
        <f t="shared" si="47"/>
        <v>0.78539816339744828</v>
      </c>
      <c r="R2427" s="301"/>
      <c r="S2427" s="301"/>
      <c r="T2427" s="301"/>
      <c r="U2427" s="301"/>
      <c r="V2427" s="301"/>
      <c r="W2427" s="301"/>
      <c r="X2427" s="301"/>
      <c r="Y2427" s="301"/>
      <c r="Z2427" s="301"/>
      <c r="AA2427" s="301"/>
      <c r="AB2427" s="301"/>
      <c r="AC2427" s="301"/>
      <c r="AD2427" s="301"/>
      <c r="AE2427" s="301"/>
      <c r="AF2427" s="301"/>
      <c r="AG2427" s="301"/>
      <c r="AH2427" s="301"/>
      <c r="AI2427" s="301"/>
    </row>
    <row r="2428" spans="1:35" ht="20.100000000000001" hidden="1" customHeight="1" x14ac:dyDescent="0.2">
      <c r="A2428" s="240">
        <v>1526</v>
      </c>
      <c r="B2428" s="309" t="s">
        <v>403</v>
      </c>
      <c r="C2428" s="310" t="s">
        <v>426</v>
      </c>
      <c r="D2428" s="310" t="s">
        <v>438</v>
      </c>
      <c r="E2428" s="309">
        <v>569882.32121978595</v>
      </c>
      <c r="F2428" s="310" t="s">
        <v>880</v>
      </c>
      <c r="G2428" s="244" t="s">
        <v>915</v>
      </c>
      <c r="H2428" s="244" t="s">
        <v>429</v>
      </c>
      <c r="I2428" s="288">
        <v>1</v>
      </c>
      <c r="J2428" s="244" t="s">
        <v>950</v>
      </c>
      <c r="K2428" s="244">
        <v>0.5</v>
      </c>
      <c r="L2428" s="244">
        <v>0.6</v>
      </c>
      <c r="M2428" s="244" t="s">
        <v>89</v>
      </c>
      <c r="N2428" s="244">
        <f t="shared" si="47"/>
        <v>0.3</v>
      </c>
      <c r="R2428" s="301"/>
      <c r="S2428" s="301"/>
      <c r="T2428" s="301"/>
      <c r="U2428" s="301"/>
      <c r="V2428" s="301"/>
      <c r="W2428" s="301"/>
      <c r="X2428" s="301"/>
      <c r="Y2428" s="301"/>
      <c r="Z2428" s="301"/>
      <c r="AA2428" s="301"/>
      <c r="AB2428" s="301"/>
      <c r="AC2428" s="301"/>
      <c r="AD2428" s="301"/>
      <c r="AE2428" s="301"/>
      <c r="AF2428" s="301"/>
      <c r="AG2428" s="301"/>
      <c r="AH2428" s="301"/>
      <c r="AI2428" s="301"/>
    </row>
    <row r="2429" spans="1:35" ht="20.100000000000001" hidden="1" customHeight="1" x14ac:dyDescent="0.2">
      <c r="A2429" s="240">
        <v>1527</v>
      </c>
      <c r="B2429" s="309" t="s">
        <v>403</v>
      </c>
      <c r="C2429" s="310" t="s">
        <v>426</v>
      </c>
      <c r="D2429" s="310" t="s">
        <v>438</v>
      </c>
      <c r="E2429" s="309">
        <v>569865.90605437383</v>
      </c>
      <c r="F2429" s="310" t="s">
        <v>871</v>
      </c>
      <c r="G2429" s="244" t="s">
        <v>960</v>
      </c>
      <c r="H2429" s="244" t="s">
        <v>429</v>
      </c>
      <c r="I2429" s="288">
        <v>1</v>
      </c>
      <c r="J2429" s="244" t="s">
        <v>919</v>
      </c>
      <c r="K2429" s="244">
        <v>1</v>
      </c>
      <c r="L2429" s="244">
        <v>1</v>
      </c>
      <c r="M2429" s="244" t="s">
        <v>89</v>
      </c>
      <c r="N2429" s="244">
        <f t="shared" si="47"/>
        <v>1</v>
      </c>
      <c r="R2429" s="301"/>
      <c r="S2429" s="301"/>
      <c r="T2429" s="301"/>
      <c r="U2429" s="301"/>
      <c r="V2429" s="301"/>
      <c r="W2429" s="301"/>
      <c r="X2429" s="301"/>
      <c r="Y2429" s="301"/>
      <c r="Z2429" s="301"/>
      <c r="AA2429" s="301"/>
      <c r="AB2429" s="301"/>
      <c r="AC2429" s="301"/>
      <c r="AD2429" s="301"/>
      <c r="AE2429" s="301"/>
      <c r="AF2429" s="301"/>
      <c r="AG2429" s="301"/>
      <c r="AH2429" s="301"/>
      <c r="AI2429" s="301"/>
    </row>
    <row r="2430" spans="1:35" ht="20.100000000000001" hidden="1" customHeight="1" x14ac:dyDescent="0.2">
      <c r="A2430" s="240">
        <v>1528</v>
      </c>
      <c r="B2430" s="309" t="s">
        <v>403</v>
      </c>
      <c r="C2430" s="310" t="s">
        <v>426</v>
      </c>
      <c r="D2430" s="310" t="s">
        <v>438</v>
      </c>
      <c r="E2430" s="309">
        <v>569810.28102008346</v>
      </c>
      <c r="F2430" s="310" t="s">
        <v>879</v>
      </c>
      <c r="G2430" s="244" t="s">
        <v>913</v>
      </c>
      <c r="H2430" s="244" t="s">
        <v>429</v>
      </c>
      <c r="I2430" s="288">
        <v>1</v>
      </c>
      <c r="J2430" s="244" t="s">
        <v>919</v>
      </c>
      <c r="K2430" s="244" t="s">
        <v>89</v>
      </c>
      <c r="L2430" s="244" t="s">
        <v>89</v>
      </c>
      <c r="M2430" s="244">
        <v>1</v>
      </c>
      <c r="N2430" s="244">
        <f t="shared" si="47"/>
        <v>0.78539816339744828</v>
      </c>
      <c r="R2430" s="301"/>
      <c r="S2430" s="301"/>
      <c r="T2430" s="301"/>
      <c r="U2430" s="301"/>
      <c r="V2430" s="301"/>
      <c r="W2430" s="301"/>
      <c r="X2430" s="301"/>
      <c r="Y2430" s="301"/>
      <c r="Z2430" s="301"/>
      <c r="AA2430" s="301"/>
      <c r="AB2430" s="301"/>
      <c r="AC2430" s="301"/>
      <c r="AD2430" s="301"/>
      <c r="AE2430" s="301"/>
      <c r="AF2430" s="301"/>
      <c r="AG2430" s="301"/>
      <c r="AH2430" s="301"/>
      <c r="AI2430" s="301"/>
    </row>
    <row r="2431" spans="1:35" ht="20.100000000000001" hidden="1" customHeight="1" x14ac:dyDescent="0.2">
      <c r="A2431" s="240">
        <v>1</v>
      </c>
      <c r="B2431" s="241" t="s">
        <v>404</v>
      </c>
      <c r="C2431" s="242" t="s">
        <v>426</v>
      </c>
      <c r="D2431" s="242" t="s">
        <v>427</v>
      </c>
      <c r="E2431" s="241">
        <v>98.283842082438497</v>
      </c>
      <c r="F2431" s="242" t="s">
        <v>871</v>
      </c>
      <c r="G2431" s="243" t="s">
        <v>914</v>
      </c>
      <c r="H2431" s="243" t="s">
        <v>429</v>
      </c>
      <c r="I2431" s="240">
        <v>1</v>
      </c>
      <c r="J2431" s="243" t="s">
        <v>873</v>
      </c>
      <c r="K2431" s="243">
        <v>1</v>
      </c>
      <c r="L2431" s="243">
        <v>1</v>
      </c>
      <c r="M2431" s="243" t="s">
        <v>89</v>
      </c>
      <c r="N2431" s="244">
        <f t="shared" si="47"/>
        <v>1</v>
      </c>
      <c r="R2431" s="301"/>
      <c r="S2431" s="301"/>
      <c r="T2431" s="301"/>
      <c r="U2431" s="301"/>
      <c r="V2431" s="301"/>
      <c r="W2431" s="301"/>
      <c r="X2431" s="301"/>
      <c r="Y2431" s="301"/>
      <c r="Z2431" s="301"/>
      <c r="AA2431" s="301"/>
      <c r="AB2431" s="301"/>
      <c r="AC2431" s="301"/>
      <c r="AD2431" s="301"/>
      <c r="AE2431" s="301"/>
      <c r="AF2431" s="301"/>
      <c r="AG2431" s="301"/>
      <c r="AH2431" s="301"/>
      <c r="AI2431" s="301"/>
    </row>
    <row r="2432" spans="1:35" ht="20.100000000000001" hidden="1" customHeight="1" x14ac:dyDescent="0.2">
      <c r="A2432" s="240">
        <v>2</v>
      </c>
      <c r="B2432" s="241" t="s">
        <v>404</v>
      </c>
      <c r="C2432" s="310" t="s">
        <v>426</v>
      </c>
      <c r="D2432" s="310" t="s">
        <v>427</v>
      </c>
      <c r="E2432" s="309">
        <v>161.96411783065352</v>
      </c>
      <c r="F2432" s="310" t="s">
        <v>879</v>
      </c>
      <c r="G2432" s="244" t="s">
        <v>913</v>
      </c>
      <c r="H2432" s="244" t="s">
        <v>429</v>
      </c>
      <c r="I2432" s="288">
        <v>1</v>
      </c>
      <c r="J2432" s="244" t="s">
        <v>873</v>
      </c>
      <c r="K2432" s="244" t="s">
        <v>89</v>
      </c>
      <c r="L2432" s="244" t="s">
        <v>89</v>
      </c>
      <c r="M2432" s="244">
        <v>1</v>
      </c>
      <c r="N2432" s="244">
        <f t="shared" si="47"/>
        <v>0.78539816339744828</v>
      </c>
      <c r="R2432" s="301"/>
      <c r="S2432" s="301"/>
      <c r="T2432" s="301"/>
      <c r="U2432" s="301"/>
      <c r="V2432" s="301"/>
      <c r="W2432" s="301"/>
      <c r="X2432" s="301"/>
      <c r="Y2432" s="301"/>
      <c r="Z2432" s="301"/>
      <c r="AA2432" s="301"/>
      <c r="AB2432" s="301"/>
      <c r="AC2432" s="301"/>
      <c r="AD2432" s="301"/>
      <c r="AE2432" s="301"/>
      <c r="AF2432" s="301"/>
      <c r="AG2432" s="301"/>
      <c r="AH2432" s="301"/>
      <c r="AI2432" s="301"/>
    </row>
    <row r="2433" spans="1:35" ht="20.100000000000001" hidden="1" customHeight="1" x14ac:dyDescent="0.2">
      <c r="A2433" s="240">
        <v>3</v>
      </c>
      <c r="B2433" s="241" t="s">
        <v>404</v>
      </c>
      <c r="C2433" s="310" t="s">
        <v>426</v>
      </c>
      <c r="D2433" s="310" t="s">
        <v>427</v>
      </c>
      <c r="E2433" s="309">
        <v>383.03168103698579</v>
      </c>
      <c r="F2433" s="310" t="s">
        <v>871</v>
      </c>
      <c r="G2433" s="244" t="s">
        <v>928</v>
      </c>
      <c r="H2433" s="244" t="s">
        <v>429</v>
      </c>
      <c r="I2433" s="288">
        <v>1</v>
      </c>
      <c r="J2433" s="244" t="s">
        <v>873</v>
      </c>
      <c r="K2433" s="244">
        <v>1</v>
      </c>
      <c r="L2433" s="244">
        <v>1</v>
      </c>
      <c r="M2433" s="244" t="s">
        <v>89</v>
      </c>
      <c r="N2433" s="244">
        <f>IF(M2433="",K2433*L2433,IF(G2433="R-1",K2433*L2433,IF(LEFT(G2433,1)="R",PI()*((M2433^2)/4),K2433*L2433)))</f>
        <v>1</v>
      </c>
      <c r="R2433" s="301"/>
      <c r="S2433" s="301"/>
      <c r="T2433" s="301"/>
      <c r="U2433" s="301"/>
      <c r="V2433" s="301"/>
      <c r="W2433" s="301"/>
      <c r="X2433" s="301"/>
      <c r="Y2433" s="301"/>
      <c r="Z2433" s="301"/>
      <c r="AA2433" s="301"/>
      <c r="AB2433" s="301"/>
      <c r="AC2433" s="301"/>
      <c r="AD2433" s="301"/>
      <c r="AE2433" s="301"/>
      <c r="AF2433" s="301"/>
      <c r="AG2433" s="301"/>
      <c r="AH2433" s="301"/>
      <c r="AI2433" s="301"/>
    </row>
    <row r="2434" spans="1:35" ht="20.100000000000001" hidden="1" customHeight="1" x14ac:dyDescent="0.2">
      <c r="A2434" s="240">
        <v>4</v>
      </c>
      <c r="B2434" s="241" t="s">
        <v>404</v>
      </c>
      <c r="C2434" s="310" t="s">
        <v>426</v>
      </c>
      <c r="D2434" s="310" t="s">
        <v>427</v>
      </c>
      <c r="E2434" s="309">
        <v>983.65603443349528</v>
      </c>
      <c r="F2434" s="310" t="s">
        <v>871</v>
      </c>
      <c r="G2434" s="244" t="s">
        <v>928</v>
      </c>
      <c r="H2434" s="244" t="s">
        <v>429</v>
      </c>
      <c r="I2434" s="288">
        <v>1</v>
      </c>
      <c r="J2434" s="244" t="s">
        <v>873</v>
      </c>
      <c r="K2434" s="244">
        <v>1</v>
      </c>
      <c r="L2434" s="244">
        <v>1</v>
      </c>
      <c r="M2434" s="244" t="s">
        <v>89</v>
      </c>
      <c r="N2434" s="244">
        <f t="shared" ref="N2434:N2497" si="48">IF(M2434="",K2434*L2434,IF(G2434="R-1",K2434*L2434,IF(LEFT(G2434,1)="R",PI()*((M2434^2)/4),K2434*L2434)))</f>
        <v>1</v>
      </c>
      <c r="R2434" s="301"/>
      <c r="S2434" s="301"/>
      <c r="T2434" s="301"/>
      <c r="U2434" s="301"/>
      <c r="V2434" s="301"/>
      <c r="W2434" s="301"/>
      <c r="X2434" s="301"/>
      <c r="Y2434" s="301"/>
      <c r="Z2434" s="301"/>
      <c r="AA2434" s="301"/>
      <c r="AB2434" s="301"/>
      <c r="AC2434" s="301"/>
      <c r="AD2434" s="301"/>
      <c r="AE2434" s="301"/>
      <c r="AF2434" s="301"/>
      <c r="AG2434" s="301"/>
      <c r="AH2434" s="301"/>
      <c r="AI2434" s="301"/>
    </row>
    <row r="2435" spans="1:35" ht="20.100000000000001" hidden="1" customHeight="1" x14ac:dyDescent="0.2">
      <c r="A2435" s="240">
        <v>5</v>
      </c>
      <c r="B2435" s="241" t="s">
        <v>404</v>
      </c>
      <c r="C2435" s="310" t="s">
        <v>426</v>
      </c>
      <c r="D2435" s="310" t="s">
        <v>427</v>
      </c>
      <c r="E2435" s="309">
        <v>1332.265820365458</v>
      </c>
      <c r="F2435" s="310" t="s">
        <v>871</v>
      </c>
      <c r="G2435" s="244" t="s">
        <v>914</v>
      </c>
      <c r="H2435" s="244" t="s">
        <v>429</v>
      </c>
      <c r="I2435" s="288">
        <v>1</v>
      </c>
      <c r="J2435" s="244" t="s">
        <v>873</v>
      </c>
      <c r="K2435" s="244">
        <v>1</v>
      </c>
      <c r="L2435" s="244">
        <v>1</v>
      </c>
      <c r="M2435" s="244" t="s">
        <v>89</v>
      </c>
      <c r="N2435" s="244">
        <f t="shared" si="48"/>
        <v>1</v>
      </c>
      <c r="R2435" s="301"/>
      <c r="S2435" s="301"/>
      <c r="T2435" s="301"/>
      <c r="U2435" s="301"/>
      <c r="V2435" s="301"/>
      <c r="W2435" s="301"/>
      <c r="X2435" s="301"/>
      <c r="Y2435" s="301"/>
      <c r="Z2435" s="301"/>
      <c r="AA2435" s="301"/>
      <c r="AB2435" s="301"/>
      <c r="AC2435" s="301"/>
      <c r="AD2435" s="301"/>
      <c r="AE2435" s="301"/>
      <c r="AF2435" s="301"/>
      <c r="AG2435" s="301"/>
      <c r="AH2435" s="301"/>
      <c r="AI2435" s="301"/>
    </row>
    <row r="2436" spans="1:35" ht="20.100000000000001" hidden="1" customHeight="1" x14ac:dyDescent="0.2">
      <c r="A2436" s="240">
        <v>6</v>
      </c>
      <c r="B2436" s="241" t="s">
        <v>404</v>
      </c>
      <c r="C2436" s="310" t="s">
        <v>426</v>
      </c>
      <c r="D2436" s="310" t="s">
        <v>427</v>
      </c>
      <c r="E2436" s="309">
        <v>1332.3829615353966</v>
      </c>
      <c r="F2436" s="310" t="s">
        <v>871</v>
      </c>
      <c r="G2436" s="244" t="s">
        <v>929</v>
      </c>
      <c r="H2436" s="244" t="s">
        <v>869</v>
      </c>
      <c r="I2436" s="288">
        <v>2</v>
      </c>
      <c r="J2436" s="244" t="s">
        <v>873</v>
      </c>
      <c r="K2436" s="244">
        <v>3</v>
      </c>
      <c r="L2436" s="244">
        <v>2</v>
      </c>
      <c r="M2436" s="244" t="s">
        <v>89</v>
      </c>
      <c r="N2436" s="244">
        <f t="shared" si="48"/>
        <v>6</v>
      </c>
      <c r="R2436" s="301"/>
      <c r="S2436" s="301"/>
      <c r="T2436" s="301"/>
      <c r="U2436" s="301"/>
      <c r="V2436" s="301"/>
      <c r="W2436" s="301"/>
      <c r="X2436" s="301"/>
      <c r="Y2436" s="301"/>
      <c r="Z2436" s="301"/>
      <c r="AA2436" s="301"/>
      <c r="AB2436" s="301"/>
      <c r="AC2436" s="301"/>
      <c r="AD2436" s="301"/>
      <c r="AE2436" s="301"/>
      <c r="AF2436" s="301"/>
      <c r="AG2436" s="301"/>
      <c r="AH2436" s="301"/>
      <c r="AI2436" s="301"/>
    </row>
    <row r="2437" spans="1:35" ht="20.100000000000001" hidden="1" customHeight="1" x14ac:dyDescent="0.2">
      <c r="A2437" s="240">
        <v>7</v>
      </c>
      <c r="B2437" s="241" t="s">
        <v>404</v>
      </c>
      <c r="C2437" s="310" t="s">
        <v>426</v>
      </c>
      <c r="D2437" s="310" t="s">
        <v>427</v>
      </c>
      <c r="E2437" s="309">
        <v>1475.6472349176533</v>
      </c>
      <c r="F2437" s="310" t="s">
        <v>871</v>
      </c>
      <c r="G2437" s="244" t="s">
        <v>1006</v>
      </c>
      <c r="H2437" s="244" t="s">
        <v>429</v>
      </c>
      <c r="I2437" s="288">
        <v>1</v>
      </c>
      <c r="J2437" s="244" t="s">
        <v>873</v>
      </c>
      <c r="K2437" s="244">
        <v>1</v>
      </c>
      <c r="L2437" s="244">
        <v>1</v>
      </c>
      <c r="M2437" s="244" t="s">
        <v>89</v>
      </c>
      <c r="N2437" s="244">
        <f t="shared" si="48"/>
        <v>1</v>
      </c>
      <c r="R2437" s="301"/>
      <c r="S2437" s="301"/>
      <c r="T2437" s="301"/>
      <c r="U2437" s="301"/>
      <c r="V2437" s="301"/>
      <c r="W2437" s="301"/>
      <c r="X2437" s="301"/>
      <c r="Y2437" s="301"/>
      <c r="Z2437" s="301"/>
      <c r="AA2437" s="301"/>
      <c r="AB2437" s="301"/>
      <c r="AC2437" s="301"/>
      <c r="AD2437" s="301"/>
      <c r="AE2437" s="301"/>
      <c r="AF2437" s="301"/>
      <c r="AG2437" s="301"/>
      <c r="AH2437" s="301"/>
      <c r="AI2437" s="301"/>
    </row>
    <row r="2438" spans="1:35" ht="20.100000000000001" hidden="1" customHeight="1" x14ac:dyDescent="0.2">
      <c r="A2438" s="240">
        <v>8</v>
      </c>
      <c r="B2438" s="241" t="s">
        <v>404</v>
      </c>
      <c r="C2438" s="310" t="s">
        <v>426</v>
      </c>
      <c r="D2438" s="310" t="s">
        <v>427</v>
      </c>
      <c r="E2438" s="309">
        <v>1521.5909907562761</v>
      </c>
      <c r="F2438" s="310" t="s">
        <v>879</v>
      </c>
      <c r="G2438" s="244" t="s">
        <v>983</v>
      </c>
      <c r="H2438" s="244" t="s">
        <v>429</v>
      </c>
      <c r="I2438" s="288">
        <v>1</v>
      </c>
      <c r="J2438" s="244" t="s">
        <v>873</v>
      </c>
      <c r="K2438" s="244" t="s">
        <v>89</v>
      </c>
      <c r="L2438" s="244" t="s">
        <v>89</v>
      </c>
      <c r="M2438" s="244">
        <v>1</v>
      </c>
      <c r="N2438" s="244">
        <f t="shared" si="48"/>
        <v>0.78539816339744828</v>
      </c>
      <c r="R2438" s="301"/>
      <c r="S2438" s="301"/>
      <c r="T2438" s="301"/>
      <c r="U2438" s="301"/>
      <c r="V2438" s="301"/>
      <c r="W2438" s="301"/>
      <c r="X2438" s="301"/>
      <c r="Y2438" s="301"/>
      <c r="Z2438" s="301"/>
      <c r="AA2438" s="301"/>
      <c r="AB2438" s="301"/>
      <c r="AC2438" s="301"/>
      <c r="AD2438" s="301"/>
      <c r="AE2438" s="301"/>
      <c r="AF2438" s="301"/>
      <c r="AG2438" s="301"/>
      <c r="AH2438" s="301"/>
      <c r="AI2438" s="301"/>
    </row>
    <row r="2439" spans="1:35" ht="20.100000000000001" hidden="1" customHeight="1" x14ac:dyDescent="0.2">
      <c r="A2439" s="240">
        <v>9</v>
      </c>
      <c r="B2439" s="241" t="s">
        <v>404</v>
      </c>
      <c r="C2439" s="310" t="s">
        <v>426</v>
      </c>
      <c r="D2439" s="310" t="s">
        <v>427</v>
      </c>
      <c r="E2439" s="309">
        <v>1674.9954945717964</v>
      </c>
      <c r="F2439" s="310" t="s">
        <v>897</v>
      </c>
      <c r="G2439" s="244" t="s">
        <v>931</v>
      </c>
      <c r="H2439" s="244" t="s">
        <v>429</v>
      </c>
      <c r="I2439" s="288">
        <v>2</v>
      </c>
      <c r="J2439" s="244" t="s">
        <v>873</v>
      </c>
      <c r="K2439" s="244">
        <v>3</v>
      </c>
      <c r="L2439" s="244">
        <v>2</v>
      </c>
      <c r="M2439" s="244" t="s">
        <v>89</v>
      </c>
      <c r="N2439" s="244">
        <f t="shared" si="48"/>
        <v>6</v>
      </c>
      <c r="R2439" s="301"/>
      <c r="S2439" s="301"/>
      <c r="T2439" s="301"/>
      <c r="U2439" s="301"/>
      <c r="V2439" s="301"/>
      <c r="W2439" s="301"/>
      <c r="X2439" s="301"/>
      <c r="Y2439" s="301"/>
      <c r="Z2439" s="301"/>
      <c r="AA2439" s="301"/>
      <c r="AB2439" s="301"/>
      <c r="AC2439" s="301"/>
      <c r="AD2439" s="301"/>
      <c r="AE2439" s="301"/>
      <c r="AF2439" s="301"/>
      <c r="AG2439" s="301"/>
      <c r="AH2439" s="301"/>
      <c r="AI2439" s="301"/>
    </row>
    <row r="2440" spans="1:35" ht="20.100000000000001" hidden="1" customHeight="1" x14ac:dyDescent="0.2">
      <c r="A2440" s="240">
        <v>10</v>
      </c>
      <c r="B2440" s="241" t="s">
        <v>404</v>
      </c>
      <c r="C2440" s="310" t="s">
        <v>426</v>
      </c>
      <c r="D2440" s="310" t="s">
        <v>427</v>
      </c>
      <c r="E2440" s="309">
        <v>1883.8008620402663</v>
      </c>
      <c r="F2440" s="310" t="s">
        <v>871</v>
      </c>
      <c r="G2440" s="244" t="s">
        <v>922</v>
      </c>
      <c r="H2440" s="244" t="s">
        <v>429</v>
      </c>
      <c r="I2440" s="288">
        <v>2</v>
      </c>
      <c r="J2440" s="244" t="s">
        <v>873</v>
      </c>
      <c r="K2440" s="244">
        <v>2</v>
      </c>
      <c r="L2440" s="244">
        <v>0.5</v>
      </c>
      <c r="M2440" s="244" t="s">
        <v>89</v>
      </c>
      <c r="N2440" s="244">
        <f t="shared" si="48"/>
        <v>1</v>
      </c>
      <c r="R2440" s="301"/>
      <c r="S2440" s="301"/>
      <c r="T2440" s="301"/>
      <c r="U2440" s="301"/>
      <c r="V2440" s="301"/>
      <c r="W2440" s="301"/>
      <c r="X2440" s="301"/>
      <c r="Y2440" s="301"/>
      <c r="Z2440" s="301"/>
      <c r="AA2440" s="301"/>
      <c r="AB2440" s="301"/>
      <c r="AC2440" s="301"/>
      <c r="AD2440" s="301"/>
      <c r="AE2440" s="301"/>
      <c r="AF2440" s="301"/>
      <c r="AG2440" s="301"/>
      <c r="AH2440" s="301"/>
      <c r="AI2440" s="301"/>
    </row>
    <row r="2441" spans="1:35" ht="20.100000000000001" hidden="1" customHeight="1" x14ac:dyDescent="0.2">
      <c r="A2441" s="240">
        <v>11</v>
      </c>
      <c r="B2441" s="241" t="s">
        <v>404</v>
      </c>
      <c r="C2441" s="310" t="s">
        <v>426</v>
      </c>
      <c r="D2441" s="310" t="s">
        <v>427</v>
      </c>
      <c r="E2441" s="309">
        <v>1942.3947038658312</v>
      </c>
      <c r="F2441" s="310" t="s">
        <v>871</v>
      </c>
      <c r="G2441" s="244" t="s">
        <v>979</v>
      </c>
      <c r="H2441" s="244" t="s">
        <v>429</v>
      </c>
      <c r="I2441" s="288">
        <v>1</v>
      </c>
      <c r="J2441" s="244" t="s">
        <v>873</v>
      </c>
      <c r="K2441" s="244">
        <v>1</v>
      </c>
      <c r="L2441" s="244">
        <v>1</v>
      </c>
      <c r="M2441" s="244" t="s">
        <v>89</v>
      </c>
      <c r="N2441" s="244">
        <f t="shared" si="48"/>
        <v>1</v>
      </c>
      <c r="R2441" s="301"/>
      <c r="S2441" s="301"/>
      <c r="T2441" s="301"/>
      <c r="U2441" s="301"/>
      <c r="V2441" s="301"/>
      <c r="W2441" s="301"/>
      <c r="X2441" s="301"/>
      <c r="Y2441" s="301"/>
      <c r="Z2441" s="301"/>
      <c r="AA2441" s="301"/>
      <c r="AB2441" s="301"/>
      <c r="AC2441" s="301"/>
      <c r="AD2441" s="301"/>
      <c r="AE2441" s="301"/>
      <c r="AF2441" s="301"/>
      <c r="AG2441" s="301"/>
      <c r="AH2441" s="301"/>
      <c r="AI2441" s="301"/>
    </row>
    <row r="2442" spans="1:35" ht="20.100000000000001" hidden="1" customHeight="1" x14ac:dyDescent="0.2">
      <c r="A2442" s="240">
        <v>12</v>
      </c>
      <c r="B2442" s="241" t="s">
        <v>404</v>
      </c>
      <c r="C2442" s="310" t="s">
        <v>426</v>
      </c>
      <c r="D2442" s="310" t="s">
        <v>427</v>
      </c>
      <c r="E2442" s="309">
        <v>1998.6142666734681</v>
      </c>
      <c r="F2442" s="310" t="s">
        <v>879</v>
      </c>
      <c r="G2442" s="244" t="s">
        <v>983</v>
      </c>
      <c r="H2442" s="244" t="s">
        <v>429</v>
      </c>
      <c r="I2442" s="288">
        <v>1</v>
      </c>
      <c r="J2442" s="244" t="s">
        <v>873</v>
      </c>
      <c r="K2442" s="244" t="s">
        <v>89</v>
      </c>
      <c r="L2442" s="244" t="s">
        <v>89</v>
      </c>
      <c r="M2442" s="244">
        <v>1</v>
      </c>
      <c r="N2442" s="244">
        <f t="shared" si="48"/>
        <v>0.78539816339744828</v>
      </c>
      <c r="R2442" s="301"/>
      <c r="S2442" s="301"/>
      <c r="T2442" s="301"/>
      <c r="U2442" s="301"/>
      <c r="V2442" s="301"/>
      <c r="W2442" s="301"/>
      <c r="X2442" s="301"/>
      <c r="Y2442" s="301"/>
      <c r="Z2442" s="301"/>
      <c r="AA2442" s="301"/>
      <c r="AB2442" s="301"/>
      <c r="AC2442" s="301"/>
      <c r="AD2442" s="301"/>
      <c r="AE2442" s="301"/>
      <c r="AF2442" s="301"/>
      <c r="AG2442" s="301"/>
      <c r="AH2442" s="301"/>
      <c r="AI2442" s="301"/>
    </row>
    <row r="2443" spans="1:35" ht="20.100000000000001" hidden="1" customHeight="1" x14ac:dyDescent="0.2">
      <c r="A2443" s="240">
        <v>13</v>
      </c>
      <c r="B2443" s="241" t="s">
        <v>404</v>
      </c>
      <c r="C2443" s="310" t="s">
        <v>426</v>
      </c>
      <c r="D2443" s="310" t="s">
        <v>427</v>
      </c>
      <c r="E2443" s="309">
        <v>2033.6443397897558</v>
      </c>
      <c r="F2443" s="310" t="s">
        <v>897</v>
      </c>
      <c r="G2443" s="244" t="s">
        <v>920</v>
      </c>
      <c r="H2443" s="244" t="s">
        <v>429</v>
      </c>
      <c r="I2443" s="288">
        <v>3</v>
      </c>
      <c r="J2443" s="244" t="s">
        <v>873</v>
      </c>
      <c r="K2443" s="244">
        <v>3</v>
      </c>
      <c r="L2443" s="244">
        <v>2</v>
      </c>
      <c r="M2443" s="244" t="s">
        <v>89</v>
      </c>
      <c r="N2443" s="244">
        <f t="shared" si="48"/>
        <v>6</v>
      </c>
      <c r="R2443" s="301"/>
      <c r="S2443" s="301"/>
      <c r="T2443" s="301"/>
      <c r="U2443" s="301"/>
      <c r="V2443" s="301"/>
      <c r="W2443" s="301"/>
      <c r="X2443" s="301"/>
      <c r="Y2443" s="301"/>
      <c r="Z2443" s="301"/>
      <c r="AA2443" s="301"/>
      <c r="AB2443" s="301"/>
      <c r="AC2443" s="301"/>
      <c r="AD2443" s="301"/>
      <c r="AE2443" s="301"/>
      <c r="AF2443" s="301"/>
      <c r="AG2443" s="301"/>
      <c r="AH2443" s="301"/>
      <c r="AI2443" s="301"/>
    </row>
    <row r="2444" spans="1:35" ht="20.100000000000001" hidden="1" customHeight="1" x14ac:dyDescent="0.2">
      <c r="A2444" s="240">
        <v>14</v>
      </c>
      <c r="B2444" s="241" t="s">
        <v>404</v>
      </c>
      <c r="C2444" s="310" t="s">
        <v>426</v>
      </c>
      <c r="D2444" s="310" t="s">
        <v>427</v>
      </c>
      <c r="E2444" s="309">
        <v>2369.837804522283</v>
      </c>
      <c r="F2444" s="310" t="s">
        <v>871</v>
      </c>
      <c r="G2444" s="244" t="s">
        <v>928</v>
      </c>
      <c r="H2444" s="244" t="s">
        <v>429</v>
      </c>
      <c r="I2444" s="288">
        <v>1</v>
      </c>
      <c r="J2444" s="244" t="s">
        <v>873</v>
      </c>
      <c r="K2444" s="244">
        <v>1</v>
      </c>
      <c r="L2444" s="244">
        <v>1</v>
      </c>
      <c r="M2444" s="244" t="s">
        <v>89</v>
      </c>
      <c r="N2444" s="244">
        <f t="shared" si="48"/>
        <v>1</v>
      </c>
      <c r="R2444" s="301"/>
      <c r="S2444" s="301"/>
      <c r="T2444" s="301"/>
      <c r="U2444" s="301"/>
      <c r="V2444" s="301"/>
      <c r="W2444" s="301"/>
      <c r="X2444" s="301"/>
      <c r="Y2444" s="301"/>
      <c r="Z2444" s="301"/>
      <c r="AA2444" s="301"/>
      <c r="AB2444" s="301"/>
      <c r="AC2444" s="301"/>
      <c r="AD2444" s="301"/>
      <c r="AE2444" s="301"/>
      <c r="AF2444" s="301"/>
      <c r="AG2444" s="301"/>
      <c r="AH2444" s="301"/>
      <c r="AI2444" s="301"/>
    </row>
    <row r="2445" spans="1:35" ht="20.100000000000001" hidden="1" customHeight="1" x14ac:dyDescent="0.2">
      <c r="A2445" s="240">
        <v>15</v>
      </c>
      <c r="B2445" s="241" t="s">
        <v>404</v>
      </c>
      <c r="C2445" s="310" t="s">
        <v>426</v>
      </c>
      <c r="D2445" s="310" t="s">
        <v>427</v>
      </c>
      <c r="E2445" s="309">
        <v>2726.5900058811226</v>
      </c>
      <c r="F2445" s="310" t="s">
        <v>871</v>
      </c>
      <c r="G2445" s="244" t="s">
        <v>929</v>
      </c>
      <c r="H2445" s="244" t="s">
        <v>429</v>
      </c>
      <c r="I2445" s="288">
        <v>2</v>
      </c>
      <c r="J2445" s="244" t="s">
        <v>873</v>
      </c>
      <c r="K2445" s="244">
        <v>2</v>
      </c>
      <c r="L2445" s="244">
        <v>1.5</v>
      </c>
      <c r="M2445" s="244" t="s">
        <v>89</v>
      </c>
      <c r="N2445" s="244">
        <f t="shared" si="48"/>
        <v>3</v>
      </c>
      <c r="R2445" s="301"/>
      <c r="S2445" s="301"/>
      <c r="T2445" s="301"/>
      <c r="U2445" s="301"/>
      <c r="V2445" s="301"/>
      <c r="W2445" s="301"/>
      <c r="X2445" s="301"/>
      <c r="Y2445" s="301"/>
      <c r="Z2445" s="301"/>
      <c r="AA2445" s="301"/>
      <c r="AB2445" s="301"/>
      <c r="AC2445" s="301"/>
      <c r="AD2445" s="301"/>
      <c r="AE2445" s="301"/>
      <c r="AF2445" s="301"/>
      <c r="AG2445" s="301"/>
      <c r="AH2445" s="301"/>
      <c r="AI2445" s="301"/>
    </row>
    <row r="2446" spans="1:35" ht="20.100000000000001" hidden="1" customHeight="1" x14ac:dyDescent="0.2">
      <c r="A2446" s="240">
        <v>16</v>
      </c>
      <c r="B2446" s="241" t="s">
        <v>404</v>
      </c>
      <c r="C2446" s="310" t="s">
        <v>426</v>
      </c>
      <c r="D2446" s="310" t="s">
        <v>427</v>
      </c>
      <c r="E2446" s="309">
        <v>2894.5044027177196</v>
      </c>
      <c r="F2446" s="310" t="s">
        <v>871</v>
      </c>
      <c r="G2446" s="244" t="s">
        <v>928</v>
      </c>
      <c r="H2446" s="244" t="s">
        <v>429</v>
      </c>
      <c r="I2446" s="288">
        <v>1</v>
      </c>
      <c r="J2446" s="244" t="s">
        <v>873</v>
      </c>
      <c r="K2446" s="244">
        <v>1</v>
      </c>
      <c r="L2446" s="244">
        <v>1</v>
      </c>
      <c r="M2446" s="244" t="s">
        <v>89</v>
      </c>
      <c r="N2446" s="244">
        <f t="shared" si="48"/>
        <v>1</v>
      </c>
      <c r="R2446" s="301"/>
      <c r="S2446" s="301"/>
      <c r="T2446" s="301"/>
      <c r="U2446" s="301"/>
      <c r="V2446" s="301"/>
      <c r="W2446" s="301"/>
      <c r="X2446" s="301"/>
      <c r="Y2446" s="301"/>
      <c r="Z2446" s="301"/>
      <c r="AA2446" s="301"/>
      <c r="AB2446" s="301"/>
      <c r="AC2446" s="301"/>
      <c r="AD2446" s="301"/>
      <c r="AE2446" s="301"/>
      <c r="AF2446" s="301"/>
      <c r="AG2446" s="301"/>
      <c r="AH2446" s="301"/>
      <c r="AI2446" s="301"/>
    </row>
    <row r="2447" spans="1:35" ht="20.100000000000001" hidden="1" customHeight="1" x14ac:dyDescent="0.2">
      <c r="A2447" s="240">
        <v>17</v>
      </c>
      <c r="B2447" s="241" t="s">
        <v>404</v>
      </c>
      <c r="C2447" s="310" t="s">
        <v>426</v>
      </c>
      <c r="D2447" s="310" t="s">
        <v>427</v>
      </c>
      <c r="E2447" s="309">
        <v>4180.3408806095676</v>
      </c>
      <c r="F2447" s="310" t="s">
        <v>880</v>
      </c>
      <c r="G2447" s="244" t="s">
        <v>915</v>
      </c>
      <c r="H2447" s="244" t="s">
        <v>869</v>
      </c>
      <c r="I2447" s="288">
        <v>1</v>
      </c>
      <c r="J2447" s="244" t="s">
        <v>873</v>
      </c>
      <c r="K2447" s="244">
        <v>1</v>
      </c>
      <c r="L2447" s="244">
        <v>1</v>
      </c>
      <c r="M2447" s="244" t="s">
        <v>89</v>
      </c>
      <c r="N2447" s="244">
        <f t="shared" si="48"/>
        <v>1</v>
      </c>
      <c r="R2447" s="301"/>
      <c r="S2447" s="301"/>
      <c r="T2447" s="301"/>
      <c r="U2447" s="301"/>
      <c r="V2447" s="301"/>
      <c r="W2447" s="301"/>
      <c r="X2447" s="301"/>
      <c r="Y2447" s="301"/>
      <c r="Z2447" s="301"/>
      <c r="AA2447" s="301"/>
      <c r="AB2447" s="301"/>
      <c r="AC2447" s="301"/>
      <c r="AD2447" s="301"/>
      <c r="AE2447" s="301"/>
      <c r="AF2447" s="301"/>
      <c r="AG2447" s="301"/>
      <c r="AH2447" s="301"/>
      <c r="AI2447" s="301"/>
    </row>
    <row r="2448" spans="1:35" ht="20.100000000000001" hidden="1" customHeight="1" x14ac:dyDescent="0.2">
      <c r="A2448" s="240">
        <v>18</v>
      </c>
      <c r="B2448" s="241" t="s">
        <v>404</v>
      </c>
      <c r="C2448" s="310" t="s">
        <v>426</v>
      </c>
      <c r="D2448" s="310" t="s">
        <v>427</v>
      </c>
      <c r="E2448" s="309">
        <v>4202.3514235254534</v>
      </c>
      <c r="F2448" s="310" t="s">
        <v>880</v>
      </c>
      <c r="G2448" s="244" t="s">
        <v>915</v>
      </c>
      <c r="H2448" s="244" t="s">
        <v>429</v>
      </c>
      <c r="I2448" s="288">
        <v>1</v>
      </c>
      <c r="J2448" s="244" t="s">
        <v>873</v>
      </c>
      <c r="K2448" s="244">
        <v>0.5</v>
      </c>
      <c r="L2448" s="244">
        <v>0.6</v>
      </c>
      <c r="M2448" s="244" t="s">
        <v>89</v>
      </c>
      <c r="N2448" s="244">
        <f t="shared" si="48"/>
        <v>0.3</v>
      </c>
      <c r="R2448" s="301"/>
      <c r="S2448" s="301"/>
      <c r="T2448" s="301"/>
      <c r="U2448" s="301"/>
      <c r="V2448" s="301"/>
      <c r="W2448" s="301"/>
      <c r="X2448" s="301"/>
      <c r="Y2448" s="301"/>
      <c r="Z2448" s="301"/>
      <c r="AA2448" s="301"/>
      <c r="AB2448" s="301"/>
      <c r="AC2448" s="301"/>
      <c r="AD2448" s="301"/>
      <c r="AE2448" s="301"/>
      <c r="AF2448" s="301"/>
      <c r="AG2448" s="301"/>
      <c r="AH2448" s="301"/>
      <c r="AI2448" s="301"/>
    </row>
    <row r="2449" spans="1:35" ht="20.100000000000001" hidden="1" customHeight="1" x14ac:dyDescent="0.2">
      <c r="A2449" s="240">
        <v>19</v>
      </c>
      <c r="B2449" s="241" t="s">
        <v>404</v>
      </c>
      <c r="C2449" s="310" t="s">
        <v>426</v>
      </c>
      <c r="D2449" s="310" t="s">
        <v>427</v>
      </c>
      <c r="E2449" s="309">
        <v>4481.6905163038346</v>
      </c>
      <c r="F2449" s="310" t="s">
        <v>871</v>
      </c>
      <c r="G2449" s="244" t="s">
        <v>916</v>
      </c>
      <c r="H2449" s="244" t="s">
        <v>429</v>
      </c>
      <c r="I2449" s="288">
        <v>1</v>
      </c>
      <c r="J2449" s="244" t="s">
        <v>873</v>
      </c>
      <c r="K2449" s="244">
        <v>1</v>
      </c>
      <c r="L2449" s="244">
        <v>1</v>
      </c>
      <c r="M2449" s="244" t="s">
        <v>89</v>
      </c>
      <c r="N2449" s="244">
        <f t="shared" si="48"/>
        <v>1</v>
      </c>
      <c r="R2449" s="301"/>
      <c r="S2449" s="301"/>
      <c r="T2449" s="301"/>
      <c r="U2449" s="301"/>
      <c r="V2449" s="301"/>
      <c r="W2449" s="301"/>
      <c r="X2449" s="301"/>
      <c r="Y2449" s="301"/>
      <c r="Z2449" s="301"/>
      <c r="AA2449" s="301"/>
      <c r="AB2449" s="301"/>
      <c r="AC2449" s="301"/>
      <c r="AD2449" s="301"/>
      <c r="AE2449" s="301"/>
      <c r="AF2449" s="301"/>
      <c r="AG2449" s="301"/>
      <c r="AH2449" s="301"/>
      <c r="AI2449" s="301"/>
    </row>
    <row r="2450" spans="1:35" ht="20.100000000000001" hidden="1" customHeight="1" x14ac:dyDescent="0.2">
      <c r="A2450" s="240">
        <v>20</v>
      </c>
      <c r="B2450" s="241" t="s">
        <v>404</v>
      </c>
      <c r="C2450" s="310" t="s">
        <v>426</v>
      </c>
      <c r="D2450" s="310" t="s">
        <v>427</v>
      </c>
      <c r="E2450" s="309">
        <v>4692.9954741433385</v>
      </c>
      <c r="F2450" s="310" t="s">
        <v>879</v>
      </c>
      <c r="G2450" s="244" t="s">
        <v>983</v>
      </c>
      <c r="H2450" s="244" t="s">
        <v>869</v>
      </c>
      <c r="I2450" s="288">
        <v>1</v>
      </c>
      <c r="J2450" s="244" t="s">
        <v>873</v>
      </c>
      <c r="K2450" s="244" t="s">
        <v>89</v>
      </c>
      <c r="L2450" s="244" t="s">
        <v>89</v>
      </c>
      <c r="M2450" s="244">
        <v>1</v>
      </c>
      <c r="N2450" s="244">
        <f t="shared" si="48"/>
        <v>0.78539816339744828</v>
      </c>
      <c r="R2450" s="301"/>
      <c r="S2450" s="301"/>
      <c r="T2450" s="301"/>
      <c r="U2450" s="301"/>
      <c r="V2450" s="301"/>
      <c r="W2450" s="301"/>
      <c r="X2450" s="301"/>
      <c r="Y2450" s="301"/>
      <c r="Z2450" s="301"/>
      <c r="AA2450" s="301"/>
      <c r="AB2450" s="301"/>
      <c r="AC2450" s="301"/>
      <c r="AD2450" s="301"/>
      <c r="AE2450" s="301"/>
      <c r="AF2450" s="301"/>
      <c r="AG2450" s="301"/>
      <c r="AH2450" s="301"/>
      <c r="AI2450" s="301"/>
    </row>
    <row r="2451" spans="1:35" ht="20.100000000000001" hidden="1" customHeight="1" x14ac:dyDescent="0.2">
      <c r="A2451" s="240">
        <v>21</v>
      </c>
      <c r="B2451" s="241" t="s">
        <v>404</v>
      </c>
      <c r="C2451" s="310" t="s">
        <v>426</v>
      </c>
      <c r="D2451" s="310" t="s">
        <v>427</v>
      </c>
      <c r="E2451" s="309">
        <v>5373.2152930179209</v>
      </c>
      <c r="F2451" s="310" t="s">
        <v>871</v>
      </c>
      <c r="G2451" s="244" t="s">
        <v>934</v>
      </c>
      <c r="H2451" s="244" t="s">
        <v>429</v>
      </c>
      <c r="I2451" s="288">
        <v>1</v>
      </c>
      <c r="J2451" s="244" t="s">
        <v>873</v>
      </c>
      <c r="K2451" s="244">
        <v>1</v>
      </c>
      <c r="L2451" s="244">
        <v>1</v>
      </c>
      <c r="M2451" s="244" t="s">
        <v>89</v>
      </c>
      <c r="N2451" s="244">
        <f t="shared" si="48"/>
        <v>1</v>
      </c>
      <c r="R2451" s="301"/>
      <c r="S2451" s="301"/>
      <c r="T2451" s="301"/>
      <c r="U2451" s="301"/>
      <c r="V2451" s="301"/>
      <c r="W2451" s="301"/>
      <c r="X2451" s="301"/>
      <c r="Y2451" s="301"/>
      <c r="Z2451" s="301"/>
      <c r="AA2451" s="301"/>
      <c r="AB2451" s="301"/>
      <c r="AC2451" s="301"/>
      <c r="AD2451" s="301"/>
      <c r="AE2451" s="301"/>
      <c r="AF2451" s="301"/>
      <c r="AG2451" s="301"/>
      <c r="AH2451" s="301"/>
      <c r="AI2451" s="301"/>
    </row>
    <row r="2452" spans="1:35" ht="20.100000000000001" hidden="1" customHeight="1" x14ac:dyDescent="0.2">
      <c r="A2452" s="240">
        <v>22</v>
      </c>
      <c r="B2452" s="241" t="s">
        <v>404</v>
      </c>
      <c r="C2452" s="310" t="s">
        <v>426</v>
      </c>
      <c r="D2452" s="310" t="s">
        <v>427</v>
      </c>
      <c r="E2452" s="309">
        <v>5462.660631059618</v>
      </c>
      <c r="F2452" s="310" t="s">
        <v>894</v>
      </c>
      <c r="G2452" s="244" t="s">
        <v>925</v>
      </c>
      <c r="H2452" s="244" t="s">
        <v>429</v>
      </c>
      <c r="I2452" s="288">
        <v>1</v>
      </c>
      <c r="J2452" s="244" t="s">
        <v>873</v>
      </c>
      <c r="K2452" s="244">
        <v>2</v>
      </c>
      <c r="L2452" s="244">
        <v>1</v>
      </c>
      <c r="M2452" s="244" t="s">
        <v>89</v>
      </c>
      <c r="N2452" s="244">
        <f t="shared" si="48"/>
        <v>2</v>
      </c>
      <c r="R2452" s="301"/>
      <c r="S2452" s="301"/>
      <c r="T2452" s="301"/>
      <c r="U2452" s="301"/>
      <c r="V2452" s="301"/>
      <c r="W2452" s="301"/>
      <c r="X2452" s="301"/>
      <c r="Y2452" s="301"/>
      <c r="Z2452" s="301"/>
      <c r="AA2452" s="301"/>
      <c r="AB2452" s="301"/>
      <c r="AC2452" s="301"/>
      <c r="AD2452" s="301"/>
      <c r="AE2452" s="301"/>
      <c r="AF2452" s="301"/>
      <c r="AG2452" s="301"/>
      <c r="AH2452" s="301"/>
      <c r="AI2452" s="301"/>
    </row>
    <row r="2453" spans="1:35" ht="20.100000000000001" hidden="1" customHeight="1" x14ac:dyDescent="0.2">
      <c r="A2453" s="240">
        <v>23</v>
      </c>
      <c r="B2453" s="241" t="s">
        <v>404</v>
      </c>
      <c r="C2453" s="310" t="s">
        <v>426</v>
      </c>
      <c r="D2453" s="310" t="s">
        <v>427</v>
      </c>
      <c r="E2453" s="309">
        <v>6122.0588362127037</v>
      </c>
      <c r="F2453" s="310" t="s">
        <v>871</v>
      </c>
      <c r="G2453" s="244" t="s">
        <v>979</v>
      </c>
      <c r="H2453" s="244" t="s">
        <v>429</v>
      </c>
      <c r="I2453" s="288">
        <v>1</v>
      </c>
      <c r="J2453" s="244" t="s">
        <v>873</v>
      </c>
      <c r="K2453" s="244">
        <v>1</v>
      </c>
      <c r="L2453" s="244">
        <v>1</v>
      </c>
      <c r="M2453" s="244" t="s">
        <v>89</v>
      </c>
      <c r="N2453" s="244">
        <f t="shared" si="48"/>
        <v>1</v>
      </c>
      <c r="R2453" s="301"/>
      <c r="S2453" s="301"/>
      <c r="T2453" s="301"/>
      <c r="U2453" s="301"/>
      <c r="V2453" s="301"/>
      <c r="W2453" s="301"/>
      <c r="X2453" s="301"/>
      <c r="Y2453" s="301"/>
      <c r="Z2453" s="301"/>
      <c r="AA2453" s="301"/>
      <c r="AB2453" s="301"/>
      <c r="AC2453" s="301"/>
      <c r="AD2453" s="301"/>
      <c r="AE2453" s="301"/>
      <c r="AF2453" s="301"/>
      <c r="AG2453" s="301"/>
      <c r="AH2453" s="301"/>
      <c r="AI2453" s="301"/>
    </row>
    <row r="2454" spans="1:35" ht="20.100000000000001" hidden="1" customHeight="1" x14ac:dyDescent="0.2">
      <c r="A2454" s="240">
        <v>24</v>
      </c>
      <c r="B2454" s="241" t="s">
        <v>404</v>
      </c>
      <c r="C2454" s="310" t="s">
        <v>426</v>
      </c>
      <c r="D2454" s="310" t="s">
        <v>427</v>
      </c>
      <c r="E2454" s="309">
        <v>6197.8189654868356</v>
      </c>
      <c r="F2454" s="310" t="s">
        <v>871</v>
      </c>
      <c r="G2454" s="244" t="s">
        <v>929</v>
      </c>
      <c r="H2454" s="244" t="s">
        <v>429</v>
      </c>
      <c r="I2454" s="288">
        <v>2</v>
      </c>
      <c r="J2454" s="244" t="s">
        <v>873</v>
      </c>
      <c r="K2454" s="244">
        <v>1.5</v>
      </c>
      <c r="L2454" s="244">
        <v>2</v>
      </c>
      <c r="M2454" s="244" t="s">
        <v>89</v>
      </c>
      <c r="N2454" s="244">
        <f t="shared" si="48"/>
        <v>3</v>
      </c>
      <c r="R2454" s="301"/>
      <c r="S2454" s="301"/>
      <c r="T2454" s="301"/>
      <c r="U2454" s="301"/>
      <c r="V2454" s="301"/>
      <c r="W2454" s="301"/>
      <c r="X2454" s="301"/>
      <c r="Y2454" s="301"/>
      <c r="Z2454" s="301"/>
      <c r="AA2454" s="301"/>
      <c r="AB2454" s="301"/>
      <c r="AC2454" s="301"/>
      <c r="AD2454" s="301"/>
      <c r="AE2454" s="301"/>
      <c r="AF2454" s="301"/>
      <c r="AG2454" s="301"/>
      <c r="AH2454" s="301"/>
      <c r="AI2454" s="301"/>
    </row>
    <row r="2455" spans="1:35" ht="20.100000000000001" hidden="1" customHeight="1" x14ac:dyDescent="0.2">
      <c r="A2455" s="240">
        <v>25</v>
      </c>
      <c r="B2455" s="241" t="s">
        <v>404</v>
      </c>
      <c r="C2455" s="310" t="s">
        <v>426</v>
      </c>
      <c r="D2455" s="310" t="s">
        <v>427</v>
      </c>
      <c r="E2455" s="309">
        <v>6259.2818877232994</v>
      </c>
      <c r="F2455" s="310" t="s">
        <v>871</v>
      </c>
      <c r="G2455" s="244" t="s">
        <v>916</v>
      </c>
      <c r="H2455" s="244" t="s">
        <v>429</v>
      </c>
      <c r="I2455" s="288">
        <v>1</v>
      </c>
      <c r="J2455" s="244" t="s">
        <v>873</v>
      </c>
      <c r="K2455" s="244">
        <v>1</v>
      </c>
      <c r="L2455" s="244">
        <v>1</v>
      </c>
      <c r="M2455" s="244" t="s">
        <v>89</v>
      </c>
      <c r="N2455" s="244">
        <f t="shared" si="48"/>
        <v>1</v>
      </c>
      <c r="R2455" s="301"/>
      <c r="S2455" s="301"/>
      <c r="T2455" s="301"/>
      <c r="U2455" s="301"/>
      <c r="V2455" s="301"/>
      <c r="W2455" s="301"/>
      <c r="X2455" s="301"/>
      <c r="Y2455" s="301"/>
      <c r="Z2455" s="301"/>
      <c r="AA2455" s="301"/>
      <c r="AB2455" s="301"/>
      <c r="AC2455" s="301"/>
      <c r="AD2455" s="301"/>
      <c r="AE2455" s="301"/>
      <c r="AF2455" s="301"/>
      <c r="AG2455" s="301"/>
      <c r="AH2455" s="301"/>
      <c r="AI2455" s="301"/>
    </row>
    <row r="2456" spans="1:35" ht="20.100000000000001" hidden="1" customHeight="1" x14ac:dyDescent="0.2">
      <c r="A2456" s="240">
        <v>26</v>
      </c>
      <c r="B2456" s="241" t="s">
        <v>404</v>
      </c>
      <c r="C2456" s="310" t="s">
        <v>426</v>
      </c>
      <c r="D2456" s="310" t="s">
        <v>427</v>
      </c>
      <c r="E2456" s="309">
        <v>6884.0724138040532</v>
      </c>
      <c r="F2456" s="310" t="s">
        <v>871</v>
      </c>
      <c r="G2456" s="244" t="s">
        <v>979</v>
      </c>
      <c r="H2456" s="244" t="s">
        <v>429</v>
      </c>
      <c r="I2456" s="288">
        <v>1</v>
      </c>
      <c r="J2456" s="244" t="s">
        <v>873</v>
      </c>
      <c r="K2456" s="244">
        <v>1</v>
      </c>
      <c r="L2456" s="244">
        <v>1</v>
      </c>
      <c r="M2456" s="244" t="s">
        <v>89</v>
      </c>
      <c r="N2456" s="244">
        <f t="shared" si="48"/>
        <v>1</v>
      </c>
      <c r="R2456" s="301"/>
      <c r="S2456" s="301"/>
      <c r="T2456" s="301"/>
      <c r="U2456" s="301"/>
      <c r="V2456" s="301"/>
      <c r="W2456" s="301"/>
      <c r="X2456" s="301"/>
      <c r="Y2456" s="301"/>
      <c r="Z2456" s="301"/>
      <c r="AA2456" s="301"/>
      <c r="AB2456" s="301"/>
      <c r="AC2456" s="301"/>
      <c r="AD2456" s="301"/>
      <c r="AE2456" s="301"/>
      <c r="AF2456" s="301"/>
      <c r="AG2456" s="301"/>
      <c r="AH2456" s="301"/>
      <c r="AI2456" s="301"/>
    </row>
    <row r="2457" spans="1:35" ht="20.100000000000001" hidden="1" customHeight="1" x14ac:dyDescent="0.2">
      <c r="A2457" s="240">
        <v>27</v>
      </c>
      <c r="B2457" s="241" t="s">
        <v>404</v>
      </c>
      <c r="C2457" s="310" t="s">
        <v>426</v>
      </c>
      <c r="D2457" s="310" t="s">
        <v>427</v>
      </c>
      <c r="E2457" s="309">
        <v>6940.7847069793779</v>
      </c>
      <c r="F2457" s="310" t="s">
        <v>892</v>
      </c>
      <c r="G2457" s="244" t="s">
        <v>903</v>
      </c>
      <c r="H2457" s="244" t="s">
        <v>429</v>
      </c>
      <c r="I2457" s="288">
        <v>1</v>
      </c>
      <c r="J2457" s="244" t="s">
        <v>873</v>
      </c>
      <c r="K2457" s="244">
        <v>1</v>
      </c>
      <c r="L2457" s="244">
        <v>2</v>
      </c>
      <c r="M2457" s="244" t="s">
        <v>89</v>
      </c>
      <c r="N2457" s="244">
        <f t="shared" si="48"/>
        <v>2</v>
      </c>
      <c r="R2457" s="301"/>
      <c r="S2457" s="301"/>
      <c r="T2457" s="301"/>
      <c r="U2457" s="301"/>
      <c r="V2457" s="301"/>
      <c r="W2457" s="301"/>
      <c r="X2457" s="301"/>
      <c r="Y2457" s="301"/>
      <c r="Z2457" s="301"/>
      <c r="AA2457" s="301"/>
      <c r="AB2457" s="301"/>
      <c r="AC2457" s="301"/>
      <c r="AD2457" s="301"/>
      <c r="AE2457" s="301"/>
      <c r="AF2457" s="301"/>
      <c r="AG2457" s="301"/>
      <c r="AH2457" s="301"/>
      <c r="AI2457" s="301"/>
    </row>
    <row r="2458" spans="1:35" ht="20.100000000000001" hidden="1" customHeight="1" x14ac:dyDescent="0.2">
      <c r="A2458" s="240">
        <v>28</v>
      </c>
      <c r="B2458" s="241" t="s">
        <v>404</v>
      </c>
      <c r="C2458" s="310" t="s">
        <v>426</v>
      </c>
      <c r="D2458" s="310" t="s">
        <v>427</v>
      </c>
      <c r="E2458" s="309">
        <v>7177.7476959274027</v>
      </c>
      <c r="F2458" s="310" t="s">
        <v>871</v>
      </c>
      <c r="G2458" s="244" t="s">
        <v>916</v>
      </c>
      <c r="H2458" s="244" t="s">
        <v>429</v>
      </c>
      <c r="I2458" s="288">
        <v>1</v>
      </c>
      <c r="J2458" s="244" t="s">
        <v>873</v>
      </c>
      <c r="K2458" s="244">
        <v>1</v>
      </c>
      <c r="L2458" s="244">
        <v>1</v>
      </c>
      <c r="M2458" s="244" t="s">
        <v>89</v>
      </c>
      <c r="N2458" s="244">
        <f t="shared" si="48"/>
        <v>1</v>
      </c>
      <c r="R2458" s="301"/>
      <c r="S2458" s="301"/>
      <c r="T2458" s="301"/>
      <c r="U2458" s="301"/>
      <c r="V2458" s="301"/>
      <c r="W2458" s="301"/>
      <c r="X2458" s="301"/>
      <c r="Y2458" s="301"/>
      <c r="Z2458" s="301"/>
      <c r="AA2458" s="301"/>
      <c r="AB2458" s="301"/>
      <c r="AC2458" s="301"/>
      <c r="AD2458" s="301"/>
      <c r="AE2458" s="301"/>
      <c r="AF2458" s="301"/>
      <c r="AG2458" s="301"/>
      <c r="AH2458" s="301"/>
      <c r="AI2458" s="301"/>
    </row>
    <row r="2459" spans="1:35" ht="20.100000000000001" hidden="1" customHeight="1" x14ac:dyDescent="0.2">
      <c r="A2459" s="240">
        <v>29</v>
      </c>
      <c r="B2459" s="241" t="s">
        <v>404</v>
      </c>
      <c r="C2459" s="310" t="s">
        <v>426</v>
      </c>
      <c r="D2459" s="310" t="s">
        <v>427</v>
      </c>
      <c r="E2459" s="309">
        <v>7583.3077586660265</v>
      </c>
      <c r="F2459" s="310" t="s">
        <v>871</v>
      </c>
      <c r="G2459" s="244" t="s">
        <v>872</v>
      </c>
      <c r="H2459" s="244" t="s">
        <v>429</v>
      </c>
      <c r="I2459" s="288">
        <v>1</v>
      </c>
      <c r="J2459" s="244" t="s">
        <v>919</v>
      </c>
      <c r="K2459" s="244">
        <v>1</v>
      </c>
      <c r="L2459" s="244">
        <v>1</v>
      </c>
      <c r="M2459" s="244" t="s">
        <v>89</v>
      </c>
      <c r="N2459" s="244">
        <f t="shared" si="48"/>
        <v>1</v>
      </c>
      <c r="R2459" s="301"/>
      <c r="S2459" s="301"/>
      <c r="T2459" s="301"/>
      <c r="U2459" s="301"/>
      <c r="V2459" s="301"/>
      <c r="W2459" s="301"/>
      <c r="X2459" s="301"/>
      <c r="Y2459" s="301"/>
      <c r="Z2459" s="301"/>
      <c r="AA2459" s="301"/>
      <c r="AB2459" s="301"/>
      <c r="AC2459" s="301"/>
      <c r="AD2459" s="301"/>
      <c r="AE2459" s="301"/>
      <c r="AF2459" s="301"/>
      <c r="AG2459" s="301"/>
      <c r="AH2459" s="301"/>
      <c r="AI2459" s="301"/>
    </row>
    <row r="2460" spans="1:35" ht="20.100000000000001" hidden="1" customHeight="1" x14ac:dyDescent="0.2">
      <c r="A2460" s="240">
        <v>30</v>
      </c>
      <c r="B2460" s="241" t="s">
        <v>404</v>
      </c>
      <c r="C2460" s="310" t="s">
        <v>426</v>
      </c>
      <c r="D2460" s="310" t="s">
        <v>427</v>
      </c>
      <c r="E2460" s="309">
        <v>7682.3036458940933</v>
      </c>
      <c r="F2460" s="310" t="s">
        <v>871</v>
      </c>
      <c r="G2460" s="244" t="s">
        <v>872</v>
      </c>
      <c r="H2460" s="244" t="s">
        <v>429</v>
      </c>
      <c r="I2460" s="288">
        <v>1</v>
      </c>
      <c r="J2460" s="244" t="s">
        <v>919</v>
      </c>
      <c r="K2460" s="244">
        <v>1</v>
      </c>
      <c r="L2460" s="244">
        <v>1</v>
      </c>
      <c r="M2460" s="244" t="s">
        <v>89</v>
      </c>
      <c r="N2460" s="244">
        <f t="shared" si="48"/>
        <v>1</v>
      </c>
      <c r="R2460" s="301"/>
      <c r="S2460" s="301"/>
      <c r="T2460" s="301"/>
      <c r="U2460" s="301"/>
      <c r="V2460" s="301"/>
      <c r="W2460" s="301"/>
      <c r="X2460" s="301"/>
      <c r="Y2460" s="301"/>
      <c r="Z2460" s="301"/>
      <c r="AA2460" s="301"/>
      <c r="AB2460" s="301"/>
      <c r="AC2460" s="301"/>
      <c r="AD2460" s="301"/>
      <c r="AE2460" s="301"/>
      <c r="AF2460" s="301"/>
      <c r="AG2460" s="301"/>
      <c r="AH2460" s="301"/>
      <c r="AI2460" s="301"/>
    </row>
    <row r="2461" spans="1:35" ht="20.100000000000001" hidden="1" customHeight="1" x14ac:dyDescent="0.2">
      <c r="A2461" s="240">
        <v>31</v>
      </c>
      <c r="B2461" s="241" t="s">
        <v>404</v>
      </c>
      <c r="C2461" s="310" t="s">
        <v>426</v>
      </c>
      <c r="D2461" s="310" t="s">
        <v>427</v>
      </c>
      <c r="E2461" s="309">
        <v>7809.7284482307605</v>
      </c>
      <c r="F2461" s="310" t="s">
        <v>871</v>
      </c>
      <c r="G2461" s="244" t="s">
        <v>916</v>
      </c>
      <c r="H2461" s="244" t="s">
        <v>429</v>
      </c>
      <c r="I2461" s="288">
        <v>1</v>
      </c>
      <c r="J2461" s="244" t="s">
        <v>919</v>
      </c>
      <c r="K2461" s="244">
        <v>1</v>
      </c>
      <c r="L2461" s="244">
        <v>1</v>
      </c>
      <c r="M2461" s="244" t="s">
        <v>89</v>
      </c>
      <c r="N2461" s="244">
        <f t="shared" si="48"/>
        <v>1</v>
      </c>
      <c r="R2461" s="301"/>
      <c r="S2461" s="301"/>
      <c r="T2461" s="301"/>
      <c r="U2461" s="301"/>
      <c r="V2461" s="301"/>
      <c r="W2461" s="301"/>
      <c r="X2461" s="301"/>
      <c r="Y2461" s="301"/>
      <c r="Z2461" s="301"/>
      <c r="AA2461" s="301"/>
      <c r="AB2461" s="301"/>
      <c r="AC2461" s="301"/>
      <c r="AD2461" s="301"/>
      <c r="AE2461" s="301"/>
      <c r="AF2461" s="301"/>
      <c r="AG2461" s="301"/>
      <c r="AH2461" s="301"/>
      <c r="AI2461" s="301"/>
    </row>
    <row r="2462" spans="1:35" ht="20.100000000000001" hidden="1" customHeight="1" x14ac:dyDescent="0.2">
      <c r="A2462" s="240">
        <v>32</v>
      </c>
      <c r="B2462" s="241" t="s">
        <v>404</v>
      </c>
      <c r="C2462" s="310" t="s">
        <v>426</v>
      </c>
      <c r="D2462" s="310" t="s">
        <v>427</v>
      </c>
      <c r="E2462" s="309">
        <v>8049.5202585486968</v>
      </c>
      <c r="F2462" s="310" t="s">
        <v>879</v>
      </c>
      <c r="G2462" s="244" t="s">
        <v>913</v>
      </c>
      <c r="H2462" s="244" t="s">
        <v>869</v>
      </c>
      <c r="I2462" s="288">
        <v>1</v>
      </c>
      <c r="J2462" s="244" t="s">
        <v>919</v>
      </c>
      <c r="K2462" s="244" t="s">
        <v>89</v>
      </c>
      <c r="L2462" s="244" t="s">
        <v>89</v>
      </c>
      <c r="M2462" s="244">
        <v>0.75</v>
      </c>
      <c r="N2462" s="244">
        <f t="shared" si="48"/>
        <v>0.44178646691106466</v>
      </c>
      <c r="R2462" s="301"/>
      <c r="S2462" s="301"/>
      <c r="T2462" s="301"/>
      <c r="U2462" s="301"/>
      <c r="V2462" s="301"/>
      <c r="W2462" s="301"/>
      <c r="X2462" s="301"/>
      <c r="Y2462" s="301"/>
      <c r="Z2462" s="301"/>
      <c r="AA2462" s="301"/>
      <c r="AB2462" s="301"/>
      <c r="AC2462" s="301"/>
      <c r="AD2462" s="301"/>
      <c r="AE2462" s="301"/>
      <c r="AF2462" s="301"/>
      <c r="AG2462" s="301"/>
      <c r="AH2462" s="301"/>
      <c r="AI2462" s="301"/>
    </row>
    <row r="2463" spans="1:35" ht="20.100000000000001" hidden="1" customHeight="1" x14ac:dyDescent="0.2">
      <c r="A2463" s="240">
        <v>33</v>
      </c>
      <c r="B2463" s="241" t="s">
        <v>404</v>
      </c>
      <c r="C2463" s="310" t="s">
        <v>426</v>
      </c>
      <c r="D2463" s="310" t="s">
        <v>427</v>
      </c>
      <c r="E2463" s="309">
        <v>8106.8447023939516</v>
      </c>
      <c r="F2463" s="310" t="s">
        <v>879</v>
      </c>
      <c r="G2463" s="244" t="s">
        <v>887</v>
      </c>
      <c r="H2463" s="244" t="s">
        <v>869</v>
      </c>
      <c r="I2463" s="288">
        <v>1</v>
      </c>
      <c r="J2463" s="244" t="s">
        <v>919</v>
      </c>
      <c r="K2463" s="244" t="s">
        <v>89</v>
      </c>
      <c r="L2463" s="244" t="s">
        <v>89</v>
      </c>
      <c r="M2463" s="244">
        <v>0.75</v>
      </c>
      <c r="N2463" s="244">
        <f t="shared" si="48"/>
        <v>0.44178646691106466</v>
      </c>
      <c r="R2463" s="301"/>
      <c r="S2463" s="301"/>
      <c r="T2463" s="301"/>
      <c r="U2463" s="301"/>
      <c r="V2463" s="301"/>
      <c r="W2463" s="301"/>
      <c r="X2463" s="301"/>
      <c r="Y2463" s="301"/>
      <c r="Z2463" s="301"/>
      <c r="AA2463" s="301"/>
      <c r="AB2463" s="301"/>
      <c r="AC2463" s="301"/>
      <c r="AD2463" s="301"/>
      <c r="AE2463" s="301"/>
      <c r="AF2463" s="301"/>
      <c r="AG2463" s="301"/>
      <c r="AH2463" s="301"/>
      <c r="AI2463" s="301"/>
    </row>
    <row r="2464" spans="1:35" ht="20.100000000000001" hidden="1" customHeight="1" x14ac:dyDescent="0.2">
      <c r="A2464" s="240">
        <v>34</v>
      </c>
      <c r="B2464" s="241" t="s">
        <v>404</v>
      </c>
      <c r="C2464" s="310" t="s">
        <v>426</v>
      </c>
      <c r="D2464" s="310" t="s">
        <v>427</v>
      </c>
      <c r="E2464" s="309">
        <v>8154.7622806274157</v>
      </c>
      <c r="F2464" s="310" t="s">
        <v>879</v>
      </c>
      <c r="G2464" s="244" t="s">
        <v>887</v>
      </c>
      <c r="H2464" s="244" t="s">
        <v>869</v>
      </c>
      <c r="I2464" s="288">
        <v>1</v>
      </c>
      <c r="J2464" s="244" t="s">
        <v>919</v>
      </c>
      <c r="K2464" s="244" t="s">
        <v>89</v>
      </c>
      <c r="L2464" s="244" t="s">
        <v>89</v>
      </c>
      <c r="M2464" s="244">
        <v>0.75</v>
      </c>
      <c r="N2464" s="244">
        <f t="shared" si="48"/>
        <v>0.44178646691106466</v>
      </c>
      <c r="R2464" s="301"/>
      <c r="S2464" s="301"/>
      <c r="T2464" s="301"/>
      <c r="U2464" s="301"/>
      <c r="V2464" s="301"/>
      <c r="W2464" s="301"/>
      <c r="X2464" s="301"/>
      <c r="Y2464" s="301"/>
      <c r="Z2464" s="301"/>
      <c r="AA2464" s="301"/>
      <c r="AB2464" s="301"/>
      <c r="AC2464" s="301"/>
      <c r="AD2464" s="301"/>
      <c r="AE2464" s="301"/>
      <c r="AF2464" s="301"/>
      <c r="AG2464" s="301"/>
      <c r="AH2464" s="301"/>
      <c r="AI2464" s="301"/>
    </row>
    <row r="2465" spans="1:35" ht="20.100000000000001" hidden="1" customHeight="1" x14ac:dyDescent="0.2">
      <c r="A2465" s="240">
        <v>35</v>
      </c>
      <c r="B2465" s="241" t="s">
        <v>404</v>
      </c>
      <c r="C2465" s="310" t="s">
        <v>426</v>
      </c>
      <c r="D2465" s="310" t="s">
        <v>427</v>
      </c>
      <c r="E2465" s="309">
        <v>8313.0489032824789</v>
      </c>
      <c r="F2465" s="310" t="s">
        <v>871</v>
      </c>
      <c r="G2465" s="244" t="s">
        <v>872</v>
      </c>
      <c r="H2465" s="244" t="s">
        <v>429</v>
      </c>
      <c r="I2465" s="288">
        <v>1</v>
      </c>
      <c r="J2465" s="244" t="s">
        <v>919</v>
      </c>
      <c r="K2465" s="244">
        <v>0.5</v>
      </c>
      <c r="L2465" s="244">
        <v>0.5</v>
      </c>
      <c r="M2465" s="244" t="s">
        <v>89</v>
      </c>
      <c r="N2465" s="244">
        <f t="shared" si="48"/>
        <v>0.25</v>
      </c>
      <c r="R2465" s="301"/>
      <c r="S2465" s="301"/>
      <c r="T2465" s="301"/>
      <c r="U2465" s="301"/>
      <c r="V2465" s="301"/>
      <c r="W2465" s="301"/>
      <c r="X2465" s="301"/>
      <c r="Y2465" s="301"/>
      <c r="Z2465" s="301"/>
      <c r="AA2465" s="301"/>
      <c r="AB2465" s="301"/>
      <c r="AC2465" s="301"/>
      <c r="AD2465" s="301"/>
      <c r="AE2465" s="301"/>
      <c r="AF2465" s="301"/>
      <c r="AG2465" s="301"/>
      <c r="AH2465" s="301"/>
      <c r="AI2465" s="301"/>
    </row>
    <row r="2466" spans="1:35" ht="20.100000000000001" hidden="1" customHeight="1" x14ac:dyDescent="0.2">
      <c r="A2466" s="240">
        <v>36</v>
      </c>
      <c r="B2466" s="241" t="s">
        <v>404</v>
      </c>
      <c r="C2466" s="310" t="s">
        <v>426</v>
      </c>
      <c r="D2466" s="310" t="s">
        <v>427</v>
      </c>
      <c r="E2466" s="309">
        <v>8384.1875459935727</v>
      </c>
      <c r="F2466" s="310" t="s">
        <v>879</v>
      </c>
      <c r="G2466" s="244" t="s">
        <v>887</v>
      </c>
      <c r="H2466" s="244" t="s">
        <v>429</v>
      </c>
      <c r="I2466" s="288">
        <v>1</v>
      </c>
      <c r="J2466" s="244" t="s">
        <v>919</v>
      </c>
      <c r="K2466" s="244" t="s">
        <v>89</v>
      </c>
      <c r="L2466" s="244" t="s">
        <v>89</v>
      </c>
      <c r="M2466" s="244">
        <v>0.5</v>
      </c>
      <c r="N2466" s="244">
        <f t="shared" si="48"/>
        <v>0.19634954084936207</v>
      </c>
      <c r="R2466" s="301"/>
      <c r="S2466" s="301"/>
      <c r="T2466" s="301"/>
      <c r="U2466" s="301"/>
      <c r="V2466" s="301"/>
      <c r="W2466" s="301"/>
      <c r="X2466" s="301"/>
      <c r="Y2466" s="301"/>
      <c r="Z2466" s="301"/>
      <c r="AA2466" s="301"/>
      <c r="AB2466" s="301"/>
      <c r="AC2466" s="301"/>
      <c r="AD2466" s="301"/>
      <c r="AE2466" s="301"/>
      <c r="AF2466" s="301"/>
      <c r="AG2466" s="301"/>
      <c r="AH2466" s="301"/>
      <c r="AI2466" s="301"/>
    </row>
    <row r="2467" spans="1:35" ht="20.100000000000001" hidden="1" customHeight="1" x14ac:dyDescent="0.2">
      <c r="A2467" s="240">
        <v>37</v>
      </c>
      <c r="B2467" s="241" t="s">
        <v>404</v>
      </c>
      <c r="C2467" s="310" t="s">
        <v>426</v>
      </c>
      <c r="D2467" s="310" t="s">
        <v>427</v>
      </c>
      <c r="E2467" s="309">
        <v>8417.1569844925471</v>
      </c>
      <c r="F2467" s="310" t="s">
        <v>879</v>
      </c>
      <c r="G2467" s="244" t="s">
        <v>887</v>
      </c>
      <c r="H2467" s="244" t="s">
        <v>429</v>
      </c>
      <c r="I2467" s="288">
        <v>1</v>
      </c>
      <c r="J2467" s="244" t="s">
        <v>919</v>
      </c>
      <c r="K2467" s="244" t="s">
        <v>89</v>
      </c>
      <c r="L2467" s="244" t="s">
        <v>89</v>
      </c>
      <c r="M2467" s="244">
        <v>0.5</v>
      </c>
      <c r="N2467" s="244">
        <f t="shared" si="48"/>
        <v>0.19634954084936207</v>
      </c>
      <c r="R2467" s="301"/>
      <c r="S2467" s="301"/>
      <c r="T2467" s="301"/>
      <c r="U2467" s="301"/>
      <c r="V2467" s="301"/>
      <c r="W2467" s="301"/>
      <c r="X2467" s="301"/>
      <c r="Y2467" s="301"/>
      <c r="Z2467" s="301"/>
      <c r="AA2467" s="301"/>
      <c r="AB2467" s="301"/>
      <c r="AC2467" s="301"/>
      <c r="AD2467" s="301"/>
      <c r="AE2467" s="301"/>
      <c r="AF2467" s="301"/>
      <c r="AG2467" s="301"/>
      <c r="AH2467" s="301"/>
      <c r="AI2467" s="301"/>
    </row>
    <row r="2468" spans="1:35" ht="20.100000000000001" hidden="1" customHeight="1" x14ac:dyDescent="0.2">
      <c r="A2468" s="240">
        <v>38</v>
      </c>
      <c r="B2468" s="241" t="s">
        <v>404</v>
      </c>
      <c r="C2468" s="310" t="s">
        <v>426</v>
      </c>
      <c r="D2468" s="310" t="s">
        <v>427</v>
      </c>
      <c r="E2468" s="309">
        <v>8455.1973519354815</v>
      </c>
      <c r="F2468" s="310" t="s">
        <v>879</v>
      </c>
      <c r="G2468" s="244" t="s">
        <v>887</v>
      </c>
      <c r="H2468" s="244" t="s">
        <v>429</v>
      </c>
      <c r="I2468" s="288">
        <v>1</v>
      </c>
      <c r="J2468" s="244" t="s">
        <v>919</v>
      </c>
      <c r="K2468" s="244" t="s">
        <v>89</v>
      </c>
      <c r="L2468" s="244" t="s">
        <v>89</v>
      </c>
      <c r="M2468" s="244">
        <v>0.5</v>
      </c>
      <c r="N2468" s="244">
        <f t="shared" si="48"/>
        <v>0.19634954084936207</v>
      </c>
      <c r="R2468" s="301"/>
      <c r="S2468" s="301"/>
      <c r="T2468" s="301"/>
      <c r="U2468" s="301"/>
      <c r="V2468" s="301"/>
      <c r="W2468" s="301"/>
      <c r="X2468" s="301"/>
      <c r="Y2468" s="301"/>
      <c r="Z2468" s="301"/>
      <c r="AA2468" s="301"/>
      <c r="AB2468" s="301"/>
      <c r="AC2468" s="301"/>
      <c r="AD2468" s="301"/>
      <c r="AE2468" s="301"/>
      <c r="AF2468" s="301"/>
      <c r="AG2468" s="301"/>
      <c r="AH2468" s="301"/>
      <c r="AI2468" s="301"/>
    </row>
    <row r="2469" spans="1:35" ht="20.100000000000001" hidden="1" customHeight="1" x14ac:dyDescent="0.2">
      <c r="A2469" s="240">
        <v>39</v>
      </c>
      <c r="B2469" s="241" t="s">
        <v>404</v>
      </c>
      <c r="C2469" s="310" t="s">
        <v>426</v>
      </c>
      <c r="D2469" s="310" t="s">
        <v>427</v>
      </c>
      <c r="E2469" s="309">
        <v>8478.8526424353677</v>
      </c>
      <c r="F2469" s="310" t="s">
        <v>879</v>
      </c>
      <c r="G2469" s="244" t="s">
        <v>887</v>
      </c>
      <c r="H2469" s="244" t="s">
        <v>429</v>
      </c>
      <c r="I2469" s="288">
        <v>1</v>
      </c>
      <c r="J2469" s="244" t="s">
        <v>919</v>
      </c>
      <c r="K2469" s="244" t="s">
        <v>89</v>
      </c>
      <c r="L2469" s="244" t="s">
        <v>89</v>
      </c>
      <c r="M2469" s="244">
        <v>0.5</v>
      </c>
      <c r="N2469" s="244">
        <f t="shared" si="48"/>
        <v>0.19634954084936207</v>
      </c>
      <c r="R2469" s="301"/>
      <c r="S2469" s="301"/>
      <c r="T2469" s="301"/>
      <c r="U2469" s="301"/>
      <c r="V2469" s="301"/>
      <c r="W2469" s="301"/>
      <c r="X2469" s="301"/>
      <c r="Y2469" s="301"/>
      <c r="Z2469" s="301"/>
      <c r="AA2469" s="301"/>
      <c r="AB2469" s="301"/>
      <c r="AC2469" s="301"/>
      <c r="AD2469" s="301"/>
      <c r="AE2469" s="301"/>
      <c r="AF2469" s="301"/>
      <c r="AG2469" s="301"/>
      <c r="AH2469" s="301"/>
      <c r="AI2469" s="301"/>
    </row>
    <row r="2470" spans="1:35" ht="20.100000000000001" hidden="1" customHeight="1" x14ac:dyDescent="0.2">
      <c r="A2470" s="240">
        <v>40</v>
      </c>
      <c r="B2470" s="241" t="s">
        <v>404</v>
      </c>
      <c r="C2470" s="310" t="s">
        <v>426</v>
      </c>
      <c r="D2470" s="310" t="s">
        <v>427</v>
      </c>
      <c r="E2470" s="309">
        <v>8512.9327209268085</v>
      </c>
      <c r="F2470" s="310" t="s">
        <v>879</v>
      </c>
      <c r="G2470" s="244" t="s">
        <v>887</v>
      </c>
      <c r="H2470" s="244" t="s">
        <v>429</v>
      </c>
      <c r="I2470" s="288">
        <v>1</v>
      </c>
      <c r="J2470" s="244" t="s">
        <v>919</v>
      </c>
      <c r="K2470" s="244" t="s">
        <v>89</v>
      </c>
      <c r="L2470" s="244" t="s">
        <v>89</v>
      </c>
      <c r="M2470" s="244">
        <v>0.5</v>
      </c>
      <c r="N2470" s="244">
        <f t="shared" si="48"/>
        <v>0.19634954084936207</v>
      </c>
      <c r="R2470" s="301"/>
      <c r="S2470" s="301"/>
      <c r="T2470" s="301"/>
      <c r="U2470" s="301"/>
      <c r="V2470" s="301"/>
      <c r="W2470" s="301"/>
      <c r="X2470" s="301"/>
      <c r="Y2470" s="301"/>
      <c r="Z2470" s="301"/>
      <c r="AA2470" s="301"/>
      <c r="AB2470" s="301"/>
      <c r="AC2470" s="301"/>
      <c r="AD2470" s="301"/>
      <c r="AE2470" s="301"/>
      <c r="AF2470" s="301"/>
      <c r="AG2470" s="301"/>
      <c r="AH2470" s="301"/>
      <c r="AI2470" s="301"/>
    </row>
    <row r="2471" spans="1:35" ht="20.100000000000001" hidden="1" customHeight="1" x14ac:dyDescent="0.2">
      <c r="A2471" s="240">
        <v>41</v>
      </c>
      <c r="B2471" s="241" t="s">
        <v>404</v>
      </c>
      <c r="C2471" s="310" t="s">
        <v>426</v>
      </c>
      <c r="D2471" s="310" t="s">
        <v>427</v>
      </c>
      <c r="E2471" s="309">
        <v>8635.1946121019846</v>
      </c>
      <c r="F2471" s="310" t="s">
        <v>1007</v>
      </c>
      <c r="G2471" s="244" t="s">
        <v>988</v>
      </c>
      <c r="H2471" s="244" t="s">
        <v>429</v>
      </c>
      <c r="I2471" s="288">
        <v>2</v>
      </c>
      <c r="J2471" s="244" t="s">
        <v>919</v>
      </c>
      <c r="K2471" s="244">
        <v>1</v>
      </c>
      <c r="L2471" s="244">
        <v>1</v>
      </c>
      <c r="M2471" s="244" t="s">
        <v>89</v>
      </c>
      <c r="N2471" s="244">
        <f t="shared" si="48"/>
        <v>1</v>
      </c>
      <c r="R2471" s="301"/>
      <c r="S2471" s="301"/>
      <c r="T2471" s="301"/>
      <c r="U2471" s="301"/>
      <c r="V2471" s="301"/>
      <c r="W2471" s="301"/>
      <c r="X2471" s="301"/>
      <c r="Y2471" s="301"/>
      <c r="Z2471" s="301"/>
      <c r="AA2471" s="301"/>
      <c r="AB2471" s="301"/>
      <c r="AC2471" s="301"/>
      <c r="AD2471" s="301"/>
      <c r="AE2471" s="301"/>
      <c r="AF2471" s="301"/>
      <c r="AG2471" s="301"/>
      <c r="AH2471" s="301"/>
      <c r="AI2471" s="301"/>
    </row>
    <row r="2472" spans="1:35" ht="20.100000000000001" hidden="1" customHeight="1" x14ac:dyDescent="0.2">
      <c r="A2472" s="240">
        <v>42</v>
      </c>
      <c r="B2472" s="241" t="s">
        <v>404</v>
      </c>
      <c r="C2472" s="310" t="s">
        <v>426</v>
      </c>
      <c r="D2472" s="310" t="s">
        <v>427</v>
      </c>
      <c r="E2472" s="309">
        <v>8716.6650861498892</v>
      </c>
      <c r="F2472" s="310" t="s">
        <v>879</v>
      </c>
      <c r="G2472" s="244" t="s">
        <v>876</v>
      </c>
      <c r="H2472" s="244" t="s">
        <v>429</v>
      </c>
      <c r="I2472" s="288">
        <v>1</v>
      </c>
      <c r="J2472" s="244" t="s">
        <v>919</v>
      </c>
      <c r="K2472" s="244">
        <v>0.5</v>
      </c>
      <c r="L2472" s="244">
        <v>0.5</v>
      </c>
      <c r="M2472" s="244" t="s">
        <v>89</v>
      </c>
      <c r="N2472" s="244">
        <f t="shared" si="48"/>
        <v>0.25</v>
      </c>
      <c r="R2472" s="301"/>
      <c r="S2472" s="301"/>
      <c r="T2472" s="301"/>
      <c r="U2472" s="301"/>
      <c r="V2472" s="301"/>
      <c r="W2472" s="301"/>
      <c r="X2472" s="301"/>
      <c r="Y2472" s="301"/>
      <c r="Z2472" s="301"/>
      <c r="AA2472" s="301"/>
      <c r="AB2472" s="301"/>
      <c r="AC2472" s="301"/>
      <c r="AD2472" s="301"/>
      <c r="AE2472" s="301"/>
      <c r="AF2472" s="301"/>
      <c r="AG2472" s="301"/>
      <c r="AH2472" s="301"/>
      <c r="AI2472" s="301"/>
    </row>
    <row r="2473" spans="1:35" ht="20.100000000000001" hidden="1" customHeight="1" x14ac:dyDescent="0.2">
      <c r="A2473" s="240">
        <v>43</v>
      </c>
      <c r="B2473" s="241" t="s">
        <v>404</v>
      </c>
      <c r="C2473" s="310" t="s">
        <v>426</v>
      </c>
      <c r="D2473" s="310" t="s">
        <v>427</v>
      </c>
      <c r="E2473" s="309">
        <v>8716.6650861498892</v>
      </c>
      <c r="F2473" s="310" t="s">
        <v>879</v>
      </c>
      <c r="G2473" s="244" t="s">
        <v>1008</v>
      </c>
      <c r="H2473" s="244" t="s">
        <v>429</v>
      </c>
      <c r="I2473" s="288">
        <v>1</v>
      </c>
      <c r="J2473" s="244" t="s">
        <v>919</v>
      </c>
      <c r="K2473" s="244" t="s">
        <v>89</v>
      </c>
      <c r="L2473" s="244" t="s">
        <v>89</v>
      </c>
      <c r="M2473" s="244">
        <v>0.5</v>
      </c>
      <c r="N2473" s="244">
        <f t="shared" si="48"/>
        <v>0.19634954084936207</v>
      </c>
      <c r="R2473" s="301"/>
      <c r="S2473" s="301"/>
      <c r="T2473" s="301"/>
      <c r="U2473" s="301"/>
      <c r="V2473" s="301"/>
      <c r="W2473" s="301"/>
      <c r="X2473" s="301"/>
      <c r="Y2473" s="301"/>
      <c r="Z2473" s="301"/>
      <c r="AA2473" s="301"/>
      <c r="AB2473" s="301"/>
      <c r="AC2473" s="301"/>
      <c r="AD2473" s="301"/>
      <c r="AE2473" s="301"/>
      <c r="AF2473" s="301"/>
      <c r="AG2473" s="301"/>
      <c r="AH2473" s="301"/>
      <c r="AI2473" s="301"/>
    </row>
    <row r="2474" spans="1:35" ht="20.100000000000001" hidden="1" customHeight="1" x14ac:dyDescent="0.2">
      <c r="A2474" s="240">
        <v>44</v>
      </c>
      <c r="B2474" s="241" t="s">
        <v>404</v>
      </c>
      <c r="C2474" s="310" t="s">
        <v>426</v>
      </c>
      <c r="D2474" s="310" t="s">
        <v>427</v>
      </c>
      <c r="E2474" s="309">
        <v>8823.855172392452</v>
      </c>
      <c r="F2474" s="310" t="s">
        <v>897</v>
      </c>
      <c r="G2474" s="244" t="s">
        <v>931</v>
      </c>
      <c r="H2474" s="244" t="s">
        <v>429</v>
      </c>
      <c r="I2474" s="288">
        <v>2</v>
      </c>
      <c r="J2474" s="244" t="s">
        <v>919</v>
      </c>
      <c r="K2474" s="244">
        <v>2</v>
      </c>
      <c r="L2474" s="244">
        <v>1</v>
      </c>
      <c r="M2474" s="244" t="s">
        <v>89</v>
      </c>
      <c r="N2474" s="244">
        <f t="shared" si="48"/>
        <v>2</v>
      </c>
      <c r="R2474" s="301"/>
      <c r="S2474" s="301"/>
      <c r="T2474" s="301"/>
      <c r="U2474" s="301"/>
      <c r="V2474" s="301"/>
      <c r="W2474" s="301"/>
      <c r="X2474" s="301"/>
      <c r="Y2474" s="301"/>
      <c r="Z2474" s="301"/>
      <c r="AA2474" s="301"/>
      <c r="AB2474" s="301"/>
      <c r="AC2474" s="301"/>
      <c r="AD2474" s="301"/>
      <c r="AE2474" s="301"/>
      <c r="AF2474" s="301"/>
      <c r="AG2474" s="301"/>
      <c r="AH2474" s="301"/>
      <c r="AI2474" s="301"/>
    </row>
    <row r="2475" spans="1:35" ht="20.100000000000001" hidden="1" customHeight="1" x14ac:dyDescent="0.2">
      <c r="A2475" s="240">
        <v>45</v>
      </c>
      <c r="B2475" s="241" t="s">
        <v>404</v>
      </c>
      <c r="C2475" s="310" t="s">
        <v>426</v>
      </c>
      <c r="D2475" s="310" t="s">
        <v>427</v>
      </c>
      <c r="E2475" s="309">
        <v>8962.6756090547606</v>
      </c>
      <c r="F2475" s="310" t="s">
        <v>892</v>
      </c>
      <c r="G2475" s="244" t="s">
        <v>982</v>
      </c>
      <c r="H2475" s="244" t="s">
        <v>429</v>
      </c>
      <c r="I2475" s="288">
        <v>2</v>
      </c>
      <c r="J2475" s="244" t="s">
        <v>919</v>
      </c>
      <c r="K2475" s="244">
        <v>1</v>
      </c>
      <c r="L2475" s="244">
        <v>1.5</v>
      </c>
      <c r="M2475" s="244" t="s">
        <v>89</v>
      </c>
      <c r="N2475" s="244">
        <f t="shared" si="48"/>
        <v>1.5</v>
      </c>
      <c r="R2475" s="301"/>
      <c r="S2475" s="301"/>
      <c r="T2475" s="301"/>
      <c r="U2475" s="301"/>
      <c r="V2475" s="301"/>
      <c r="W2475" s="301"/>
      <c r="X2475" s="301"/>
      <c r="Y2475" s="301"/>
      <c r="Z2475" s="301"/>
      <c r="AA2475" s="301"/>
      <c r="AB2475" s="301"/>
      <c r="AC2475" s="301"/>
      <c r="AD2475" s="301"/>
      <c r="AE2475" s="301"/>
      <c r="AF2475" s="301"/>
      <c r="AG2475" s="301"/>
      <c r="AH2475" s="301"/>
      <c r="AI2475" s="301"/>
    </row>
    <row r="2476" spans="1:35" ht="20.100000000000001" hidden="1" customHeight="1" x14ac:dyDescent="0.2">
      <c r="A2476" s="240">
        <v>46</v>
      </c>
      <c r="B2476" s="241" t="s">
        <v>404</v>
      </c>
      <c r="C2476" s="310" t="s">
        <v>426</v>
      </c>
      <c r="D2476" s="310" t="s">
        <v>427</v>
      </c>
      <c r="E2476" s="309">
        <v>9093.3874669717025</v>
      </c>
      <c r="F2476" s="310" t="s">
        <v>871</v>
      </c>
      <c r="G2476" s="244" t="s">
        <v>942</v>
      </c>
      <c r="H2476" s="244" t="s">
        <v>429</v>
      </c>
      <c r="I2476" s="288">
        <v>1</v>
      </c>
      <c r="J2476" s="244" t="s">
        <v>919</v>
      </c>
      <c r="K2476" s="244">
        <v>1</v>
      </c>
      <c r="L2476" s="244">
        <v>1</v>
      </c>
      <c r="M2476" s="244" t="s">
        <v>89</v>
      </c>
      <c r="N2476" s="244">
        <f t="shared" si="48"/>
        <v>1</v>
      </c>
      <c r="R2476" s="301"/>
      <c r="S2476" s="301"/>
      <c r="T2476" s="301"/>
      <c r="U2476" s="301"/>
      <c r="V2476" s="301"/>
      <c r="W2476" s="301"/>
      <c r="X2476" s="301"/>
      <c r="Y2476" s="301"/>
      <c r="Z2476" s="301"/>
      <c r="AA2476" s="301"/>
      <c r="AB2476" s="301"/>
      <c r="AC2476" s="301"/>
      <c r="AD2476" s="301"/>
      <c r="AE2476" s="301"/>
      <c r="AF2476" s="301"/>
      <c r="AG2476" s="301"/>
      <c r="AH2476" s="301"/>
      <c r="AI2476" s="301"/>
    </row>
    <row r="2477" spans="1:35" ht="20.100000000000001" hidden="1" customHeight="1" x14ac:dyDescent="0.2">
      <c r="A2477" s="240">
        <v>47</v>
      </c>
      <c r="B2477" s="241" t="s">
        <v>404</v>
      </c>
      <c r="C2477" s="310" t="s">
        <v>426</v>
      </c>
      <c r="D2477" s="310" t="s">
        <v>427</v>
      </c>
      <c r="E2477" s="309">
        <v>9200.257853654437</v>
      </c>
      <c r="F2477" s="310" t="s">
        <v>879</v>
      </c>
      <c r="G2477" s="244" t="s">
        <v>881</v>
      </c>
      <c r="H2477" s="244" t="s">
        <v>429</v>
      </c>
      <c r="I2477" s="288">
        <v>1</v>
      </c>
      <c r="J2477" s="244" t="s">
        <v>919</v>
      </c>
      <c r="K2477" s="244" t="s">
        <v>89</v>
      </c>
      <c r="L2477" s="244" t="s">
        <v>89</v>
      </c>
      <c r="M2477" s="244">
        <v>1</v>
      </c>
      <c r="N2477" s="244">
        <f t="shared" si="48"/>
        <v>0.78539816339744828</v>
      </c>
      <c r="R2477" s="301"/>
      <c r="S2477" s="301"/>
      <c r="T2477" s="301"/>
      <c r="U2477" s="301"/>
      <c r="V2477" s="301"/>
      <c r="W2477" s="301"/>
      <c r="X2477" s="301"/>
      <c r="Y2477" s="301"/>
      <c r="Z2477" s="301"/>
      <c r="AA2477" s="301"/>
      <c r="AB2477" s="301"/>
      <c r="AC2477" s="301"/>
      <c r="AD2477" s="301"/>
      <c r="AE2477" s="301"/>
      <c r="AF2477" s="301"/>
      <c r="AG2477" s="301"/>
      <c r="AH2477" s="301"/>
      <c r="AI2477" s="301"/>
    </row>
    <row r="2478" spans="1:35" ht="20.100000000000001" hidden="1" customHeight="1" x14ac:dyDescent="0.2">
      <c r="A2478" s="240">
        <v>48</v>
      </c>
      <c r="B2478" s="241" t="s">
        <v>404</v>
      </c>
      <c r="C2478" s="310" t="s">
        <v>426</v>
      </c>
      <c r="D2478" s="310" t="s">
        <v>427</v>
      </c>
      <c r="E2478" s="309">
        <v>9283.4799240219345</v>
      </c>
      <c r="F2478" s="310" t="s">
        <v>871</v>
      </c>
      <c r="G2478" s="244" t="s">
        <v>916</v>
      </c>
      <c r="H2478" s="244" t="s">
        <v>429</v>
      </c>
      <c r="I2478" s="288">
        <v>1</v>
      </c>
      <c r="J2478" s="244" t="s">
        <v>919</v>
      </c>
      <c r="K2478" s="244">
        <v>1</v>
      </c>
      <c r="L2478" s="244">
        <v>1</v>
      </c>
      <c r="M2478" s="244" t="s">
        <v>89</v>
      </c>
      <c r="N2478" s="244">
        <f t="shared" si="48"/>
        <v>1</v>
      </c>
      <c r="R2478" s="301"/>
      <c r="S2478" s="301"/>
      <c r="T2478" s="301"/>
      <c r="U2478" s="301"/>
      <c r="V2478" s="301"/>
      <c r="W2478" s="301"/>
      <c r="X2478" s="301"/>
      <c r="Y2478" s="301"/>
      <c r="Z2478" s="301"/>
      <c r="AA2478" s="301"/>
      <c r="AB2478" s="301"/>
      <c r="AC2478" s="301"/>
      <c r="AD2478" s="301"/>
      <c r="AE2478" s="301"/>
      <c r="AF2478" s="301"/>
      <c r="AG2478" s="301"/>
      <c r="AH2478" s="301"/>
      <c r="AI2478" s="301"/>
    </row>
    <row r="2479" spans="1:35" ht="20.100000000000001" hidden="1" customHeight="1" x14ac:dyDescent="0.2">
      <c r="A2479" s="240">
        <v>49</v>
      </c>
      <c r="B2479" s="241" t="s">
        <v>404</v>
      </c>
      <c r="C2479" s="310" t="s">
        <v>426</v>
      </c>
      <c r="D2479" s="310" t="s">
        <v>427</v>
      </c>
      <c r="E2479" s="309">
        <v>9454.540446153127</v>
      </c>
      <c r="F2479" s="310" t="s">
        <v>871</v>
      </c>
      <c r="G2479" s="244" t="s">
        <v>929</v>
      </c>
      <c r="H2479" s="244" t="s">
        <v>429</v>
      </c>
      <c r="I2479" s="288">
        <v>2</v>
      </c>
      <c r="J2479" s="244" t="s">
        <v>919</v>
      </c>
      <c r="K2479" s="244">
        <v>2</v>
      </c>
      <c r="L2479" s="244">
        <v>2</v>
      </c>
      <c r="M2479" s="244" t="s">
        <v>89</v>
      </c>
      <c r="N2479" s="244">
        <f t="shared" si="48"/>
        <v>4</v>
      </c>
      <c r="R2479" s="301"/>
      <c r="S2479" s="301"/>
      <c r="T2479" s="301"/>
      <c r="U2479" s="301"/>
      <c r="V2479" s="301"/>
      <c r="W2479" s="301"/>
      <c r="X2479" s="301"/>
      <c r="Y2479" s="301"/>
      <c r="Z2479" s="301"/>
      <c r="AA2479" s="301"/>
      <c r="AB2479" s="301"/>
      <c r="AC2479" s="301"/>
      <c r="AD2479" s="301"/>
      <c r="AE2479" s="301"/>
      <c r="AF2479" s="301"/>
      <c r="AG2479" s="301"/>
      <c r="AH2479" s="301"/>
      <c r="AI2479" s="301"/>
    </row>
    <row r="2480" spans="1:35" ht="20.100000000000001" hidden="1" customHeight="1" x14ac:dyDescent="0.2">
      <c r="A2480" s="240">
        <v>50</v>
      </c>
      <c r="B2480" s="241" t="s">
        <v>404</v>
      </c>
      <c r="C2480" s="310" t="s">
        <v>426</v>
      </c>
      <c r="D2480" s="310" t="s">
        <v>427</v>
      </c>
      <c r="E2480" s="309">
        <v>9710.4216154967871</v>
      </c>
      <c r="F2480" s="310" t="s">
        <v>871</v>
      </c>
      <c r="G2480" s="244" t="s">
        <v>932</v>
      </c>
      <c r="H2480" s="244" t="s">
        <v>429</v>
      </c>
      <c r="I2480" s="288">
        <v>1</v>
      </c>
      <c r="J2480" s="244" t="s">
        <v>919</v>
      </c>
      <c r="K2480" s="244">
        <v>1</v>
      </c>
      <c r="L2480" s="244">
        <v>1</v>
      </c>
      <c r="M2480" s="244" t="s">
        <v>89</v>
      </c>
      <c r="N2480" s="244">
        <f t="shared" si="48"/>
        <v>1</v>
      </c>
      <c r="R2480" s="301"/>
      <c r="S2480" s="301"/>
      <c r="T2480" s="301"/>
      <c r="U2480" s="301"/>
      <c r="V2480" s="301"/>
      <c r="W2480" s="301"/>
      <c r="X2480" s="301"/>
      <c r="Y2480" s="301"/>
      <c r="Z2480" s="301"/>
      <c r="AA2480" s="301"/>
      <c r="AB2480" s="301"/>
      <c r="AC2480" s="301"/>
      <c r="AD2480" s="301"/>
      <c r="AE2480" s="301"/>
      <c r="AF2480" s="301"/>
      <c r="AG2480" s="301"/>
      <c r="AH2480" s="301"/>
      <c r="AI2480" s="301"/>
    </row>
    <row r="2481" spans="1:35" ht="20.100000000000001" hidden="1" customHeight="1" x14ac:dyDescent="0.2">
      <c r="A2481" s="240">
        <v>51</v>
      </c>
      <c r="B2481" s="241" t="s">
        <v>404</v>
      </c>
      <c r="C2481" s="310" t="s">
        <v>426</v>
      </c>
      <c r="D2481" s="310" t="s">
        <v>427</v>
      </c>
      <c r="E2481" s="309">
        <v>9780.1802171916661</v>
      </c>
      <c r="F2481" s="310" t="s">
        <v>880</v>
      </c>
      <c r="G2481" s="244" t="s">
        <v>915</v>
      </c>
      <c r="H2481" s="244" t="s">
        <v>429</v>
      </c>
      <c r="I2481" s="288">
        <v>1</v>
      </c>
      <c r="J2481" s="244" t="s">
        <v>919</v>
      </c>
      <c r="K2481" s="244">
        <v>0.5</v>
      </c>
      <c r="L2481" s="244">
        <v>0.6</v>
      </c>
      <c r="M2481" s="244" t="s">
        <v>89</v>
      </c>
      <c r="N2481" s="244">
        <f t="shared" si="48"/>
        <v>0.3</v>
      </c>
      <c r="R2481" s="301"/>
      <c r="S2481" s="301"/>
      <c r="T2481" s="301"/>
      <c r="U2481" s="301"/>
      <c r="V2481" s="301"/>
      <c r="W2481" s="301"/>
      <c r="X2481" s="301"/>
      <c r="Y2481" s="301"/>
      <c r="Z2481" s="301"/>
      <c r="AA2481" s="301"/>
      <c r="AB2481" s="301"/>
      <c r="AC2481" s="301"/>
      <c r="AD2481" s="301"/>
      <c r="AE2481" s="301"/>
      <c r="AF2481" s="301"/>
      <c r="AG2481" s="301"/>
      <c r="AH2481" s="301"/>
      <c r="AI2481" s="301"/>
    </row>
    <row r="2482" spans="1:35" ht="20.100000000000001" hidden="1" customHeight="1" x14ac:dyDescent="0.2">
      <c r="A2482" s="240">
        <v>52</v>
      </c>
      <c r="B2482" s="241" t="s">
        <v>404</v>
      </c>
      <c r="C2482" s="310" t="s">
        <v>426</v>
      </c>
      <c r="D2482" s="310" t="s">
        <v>427</v>
      </c>
      <c r="E2482" s="309">
        <v>9789.0950431175479</v>
      </c>
      <c r="F2482" s="310" t="s">
        <v>880</v>
      </c>
      <c r="G2482" s="244" t="s">
        <v>915</v>
      </c>
      <c r="H2482" s="244" t="s">
        <v>429</v>
      </c>
      <c r="I2482" s="288">
        <v>1</v>
      </c>
      <c r="J2482" s="244" t="s">
        <v>919</v>
      </c>
      <c r="K2482" s="244">
        <v>0.5</v>
      </c>
      <c r="L2482" s="244">
        <v>0.6</v>
      </c>
      <c r="M2482" s="244" t="s">
        <v>89</v>
      </c>
      <c r="N2482" s="244">
        <f t="shared" si="48"/>
        <v>0.3</v>
      </c>
      <c r="R2482" s="301"/>
      <c r="S2482" s="301"/>
      <c r="T2482" s="301"/>
      <c r="U2482" s="301"/>
      <c r="V2482" s="301"/>
      <c r="W2482" s="301"/>
      <c r="X2482" s="301"/>
      <c r="Y2482" s="301"/>
      <c r="Z2482" s="301"/>
      <c r="AA2482" s="301"/>
      <c r="AB2482" s="301"/>
      <c r="AC2482" s="301"/>
      <c r="AD2482" s="301"/>
      <c r="AE2482" s="301"/>
      <c r="AF2482" s="301"/>
      <c r="AG2482" s="301"/>
      <c r="AH2482" s="301"/>
      <c r="AI2482" s="301"/>
    </row>
    <row r="2483" spans="1:35" ht="20.100000000000001" hidden="1" customHeight="1" x14ac:dyDescent="0.2">
      <c r="A2483" s="240">
        <v>53</v>
      </c>
      <c r="B2483" s="241" t="s">
        <v>404</v>
      </c>
      <c r="C2483" s="310" t="s">
        <v>426</v>
      </c>
      <c r="D2483" s="310" t="s">
        <v>427</v>
      </c>
      <c r="E2483" s="309">
        <v>9803.9730883722114</v>
      </c>
      <c r="F2483" s="310" t="s">
        <v>880</v>
      </c>
      <c r="G2483" s="244" t="s">
        <v>915</v>
      </c>
      <c r="H2483" s="244" t="s">
        <v>429</v>
      </c>
      <c r="I2483" s="288">
        <v>1</v>
      </c>
      <c r="J2483" s="244" t="s">
        <v>919</v>
      </c>
      <c r="K2483" s="244">
        <v>0.5</v>
      </c>
      <c r="L2483" s="244">
        <v>0.6</v>
      </c>
      <c r="M2483" s="244" t="s">
        <v>89</v>
      </c>
      <c r="N2483" s="244">
        <f t="shared" si="48"/>
        <v>0.3</v>
      </c>
      <c r="R2483" s="301"/>
      <c r="S2483" s="301"/>
      <c r="T2483" s="301"/>
      <c r="U2483" s="301"/>
      <c r="V2483" s="301"/>
      <c r="W2483" s="301"/>
      <c r="X2483" s="301"/>
      <c r="Y2483" s="301"/>
      <c r="Z2483" s="301"/>
      <c r="AA2483" s="301"/>
      <c r="AB2483" s="301"/>
      <c r="AC2483" s="301"/>
      <c r="AD2483" s="301"/>
      <c r="AE2483" s="301"/>
      <c r="AF2483" s="301"/>
      <c r="AG2483" s="301"/>
      <c r="AH2483" s="301"/>
      <c r="AI2483" s="301"/>
    </row>
    <row r="2484" spans="1:35" ht="20.100000000000001" hidden="1" customHeight="1" x14ac:dyDescent="0.2">
      <c r="A2484" s="240">
        <v>54</v>
      </c>
      <c r="B2484" s="241" t="s">
        <v>404</v>
      </c>
      <c r="C2484" s="310" t="s">
        <v>426</v>
      </c>
      <c r="D2484" s="310" t="s">
        <v>427</v>
      </c>
      <c r="E2484" s="309">
        <v>9818.4775755658884</v>
      </c>
      <c r="F2484" s="310" t="s">
        <v>880</v>
      </c>
      <c r="G2484" s="244" t="s">
        <v>915</v>
      </c>
      <c r="H2484" s="244" t="s">
        <v>429</v>
      </c>
      <c r="I2484" s="288">
        <v>1</v>
      </c>
      <c r="J2484" s="244" t="s">
        <v>919</v>
      </c>
      <c r="K2484" s="244">
        <v>0.5</v>
      </c>
      <c r="L2484" s="244">
        <v>0.6</v>
      </c>
      <c r="M2484" s="244" t="s">
        <v>89</v>
      </c>
      <c r="N2484" s="244">
        <f t="shared" si="48"/>
        <v>0.3</v>
      </c>
      <c r="R2484" s="301"/>
      <c r="S2484" s="301"/>
      <c r="T2484" s="301"/>
      <c r="U2484" s="301"/>
      <c r="V2484" s="301"/>
      <c r="W2484" s="301"/>
      <c r="X2484" s="301"/>
      <c r="Y2484" s="301"/>
      <c r="Z2484" s="301"/>
      <c r="AA2484" s="301"/>
      <c r="AB2484" s="301"/>
      <c r="AC2484" s="301"/>
      <c r="AD2484" s="301"/>
      <c r="AE2484" s="301"/>
      <c r="AF2484" s="301"/>
      <c r="AG2484" s="301"/>
      <c r="AH2484" s="301"/>
      <c r="AI2484" s="301"/>
    </row>
    <row r="2485" spans="1:35" ht="20.100000000000001" hidden="1" customHeight="1" x14ac:dyDescent="0.2">
      <c r="A2485" s="240">
        <v>55</v>
      </c>
      <c r="B2485" s="241" t="s">
        <v>404</v>
      </c>
      <c r="C2485" s="310" t="s">
        <v>426</v>
      </c>
      <c r="D2485" s="310" t="s">
        <v>427</v>
      </c>
      <c r="E2485" s="309">
        <v>9827.2613149324916</v>
      </c>
      <c r="F2485" s="310" t="s">
        <v>880</v>
      </c>
      <c r="G2485" s="244" t="s">
        <v>915</v>
      </c>
      <c r="H2485" s="244" t="s">
        <v>429</v>
      </c>
      <c r="I2485" s="288">
        <v>1</v>
      </c>
      <c r="J2485" s="244" t="s">
        <v>919</v>
      </c>
      <c r="K2485" s="244">
        <v>0.5</v>
      </c>
      <c r="L2485" s="244">
        <v>0.6</v>
      </c>
      <c r="M2485" s="244" t="s">
        <v>89</v>
      </c>
      <c r="N2485" s="244">
        <f t="shared" si="48"/>
        <v>0.3</v>
      </c>
      <c r="R2485" s="301"/>
      <c r="S2485" s="301"/>
      <c r="T2485" s="301"/>
      <c r="U2485" s="301"/>
      <c r="V2485" s="301"/>
      <c r="W2485" s="301"/>
      <c r="X2485" s="301"/>
      <c r="Y2485" s="301"/>
      <c r="Z2485" s="301"/>
      <c r="AA2485" s="301"/>
      <c r="AB2485" s="301"/>
      <c r="AC2485" s="301"/>
      <c r="AD2485" s="301"/>
      <c r="AE2485" s="301"/>
      <c r="AF2485" s="301"/>
      <c r="AG2485" s="301"/>
      <c r="AH2485" s="301"/>
      <c r="AI2485" s="301"/>
    </row>
    <row r="2486" spans="1:35" ht="20.100000000000001" hidden="1" customHeight="1" x14ac:dyDescent="0.2">
      <c r="A2486" s="240">
        <v>56</v>
      </c>
      <c r="B2486" s="241" t="s">
        <v>404</v>
      </c>
      <c r="C2486" s="310" t="s">
        <v>426</v>
      </c>
      <c r="D2486" s="310" t="s">
        <v>427</v>
      </c>
      <c r="E2486" s="309">
        <v>9840.9639565604484</v>
      </c>
      <c r="F2486" s="310" t="s">
        <v>880</v>
      </c>
      <c r="G2486" s="244" t="s">
        <v>915</v>
      </c>
      <c r="H2486" s="244" t="s">
        <v>429</v>
      </c>
      <c r="I2486" s="288">
        <v>1</v>
      </c>
      <c r="J2486" s="244" t="s">
        <v>919</v>
      </c>
      <c r="K2486" s="244">
        <v>0.5</v>
      </c>
      <c r="L2486" s="244">
        <v>0.6</v>
      </c>
      <c r="M2486" s="244" t="s">
        <v>89</v>
      </c>
      <c r="N2486" s="244">
        <f t="shared" si="48"/>
        <v>0.3</v>
      </c>
      <c r="R2486" s="301"/>
      <c r="S2486" s="301"/>
      <c r="T2486" s="301"/>
      <c r="U2486" s="301"/>
      <c r="V2486" s="301"/>
      <c r="W2486" s="301"/>
      <c r="X2486" s="301"/>
      <c r="Y2486" s="301"/>
      <c r="Z2486" s="301"/>
      <c r="AA2486" s="301"/>
      <c r="AB2486" s="301"/>
      <c r="AC2486" s="301"/>
      <c r="AD2486" s="301"/>
      <c r="AE2486" s="301"/>
      <c r="AF2486" s="301"/>
      <c r="AG2486" s="301"/>
      <c r="AH2486" s="301"/>
      <c r="AI2486" s="301"/>
    </row>
    <row r="2487" spans="1:35" ht="20.100000000000001" hidden="1" customHeight="1" x14ac:dyDescent="0.2">
      <c r="A2487" s="240">
        <v>57</v>
      </c>
      <c r="B2487" s="241" t="s">
        <v>404</v>
      </c>
      <c r="C2487" s="310" t="s">
        <v>426</v>
      </c>
      <c r="D2487" s="310" t="s">
        <v>427</v>
      </c>
      <c r="E2487" s="309">
        <v>9860.6142666738815</v>
      </c>
      <c r="F2487" s="310" t="s">
        <v>880</v>
      </c>
      <c r="G2487" s="244" t="s">
        <v>915</v>
      </c>
      <c r="H2487" s="244" t="s">
        <v>429</v>
      </c>
      <c r="I2487" s="288">
        <v>1</v>
      </c>
      <c r="J2487" s="244" t="s">
        <v>919</v>
      </c>
      <c r="K2487" s="244">
        <v>0.5</v>
      </c>
      <c r="L2487" s="244">
        <v>0.6</v>
      </c>
      <c r="M2487" s="244" t="s">
        <v>89</v>
      </c>
      <c r="N2487" s="244">
        <f t="shared" si="48"/>
        <v>0.3</v>
      </c>
      <c r="R2487" s="301"/>
      <c r="S2487" s="301"/>
      <c r="T2487" s="301"/>
      <c r="U2487" s="301"/>
      <c r="V2487" s="301"/>
      <c r="W2487" s="301"/>
      <c r="X2487" s="301"/>
      <c r="Y2487" s="301"/>
      <c r="Z2487" s="301"/>
      <c r="AA2487" s="301"/>
      <c r="AB2487" s="301"/>
      <c r="AC2487" s="301"/>
      <c r="AD2487" s="301"/>
      <c r="AE2487" s="301"/>
      <c r="AF2487" s="301"/>
      <c r="AG2487" s="301"/>
      <c r="AH2487" s="301"/>
      <c r="AI2487" s="301"/>
    </row>
    <row r="2488" spans="1:35" ht="20.100000000000001" hidden="1" customHeight="1" x14ac:dyDescent="0.2">
      <c r="A2488" s="240">
        <v>58</v>
      </c>
      <c r="B2488" s="241" t="s">
        <v>404</v>
      </c>
      <c r="C2488" s="310" t="s">
        <v>426</v>
      </c>
      <c r="D2488" s="310" t="s">
        <v>427</v>
      </c>
      <c r="E2488" s="309">
        <v>9871.0181034500001</v>
      </c>
      <c r="F2488" s="310" t="s">
        <v>880</v>
      </c>
      <c r="G2488" s="244" t="s">
        <v>915</v>
      </c>
      <c r="H2488" s="244" t="s">
        <v>429</v>
      </c>
      <c r="I2488" s="288">
        <v>1</v>
      </c>
      <c r="J2488" s="244" t="s">
        <v>919</v>
      </c>
      <c r="K2488" s="244">
        <v>0.5</v>
      </c>
      <c r="L2488" s="244">
        <v>0.6</v>
      </c>
      <c r="M2488" s="244" t="s">
        <v>89</v>
      </c>
      <c r="N2488" s="244">
        <f t="shared" si="48"/>
        <v>0.3</v>
      </c>
      <c r="R2488" s="301"/>
      <c r="S2488" s="301"/>
      <c r="T2488" s="301"/>
      <c r="U2488" s="301"/>
      <c r="V2488" s="301"/>
      <c r="W2488" s="301"/>
      <c r="X2488" s="301"/>
      <c r="Y2488" s="301"/>
      <c r="Z2488" s="301"/>
      <c r="AA2488" s="301"/>
      <c r="AB2488" s="301"/>
      <c r="AC2488" s="301"/>
      <c r="AD2488" s="301"/>
      <c r="AE2488" s="301"/>
      <c r="AF2488" s="301"/>
      <c r="AG2488" s="301"/>
      <c r="AH2488" s="301"/>
      <c r="AI2488" s="301"/>
    </row>
    <row r="2489" spans="1:35" ht="20.100000000000001" hidden="1" customHeight="1" x14ac:dyDescent="0.2">
      <c r="A2489" s="240">
        <v>59</v>
      </c>
      <c r="B2489" s="241" t="s">
        <v>404</v>
      </c>
      <c r="C2489" s="310" t="s">
        <v>426</v>
      </c>
      <c r="D2489" s="310" t="s">
        <v>427</v>
      </c>
      <c r="E2489" s="309">
        <v>9891.9408945091673</v>
      </c>
      <c r="F2489" s="310" t="s">
        <v>880</v>
      </c>
      <c r="G2489" s="244" t="s">
        <v>915</v>
      </c>
      <c r="H2489" s="244" t="s">
        <v>429</v>
      </c>
      <c r="I2489" s="288">
        <v>1</v>
      </c>
      <c r="J2489" s="244" t="s">
        <v>919</v>
      </c>
      <c r="K2489" s="244">
        <v>0.5</v>
      </c>
      <c r="L2489" s="244">
        <v>0.6</v>
      </c>
      <c r="M2489" s="244" t="s">
        <v>89</v>
      </c>
      <c r="N2489" s="244">
        <f t="shared" si="48"/>
        <v>0.3</v>
      </c>
      <c r="R2489" s="301"/>
      <c r="S2489" s="301"/>
      <c r="T2489" s="301"/>
      <c r="U2489" s="301"/>
      <c r="V2489" s="301"/>
      <c r="W2489" s="301"/>
      <c r="X2489" s="301"/>
      <c r="Y2489" s="301"/>
      <c r="Z2489" s="301"/>
      <c r="AA2489" s="301"/>
      <c r="AB2489" s="301"/>
      <c r="AC2489" s="301"/>
      <c r="AD2489" s="301"/>
      <c r="AE2489" s="301"/>
      <c r="AF2489" s="301"/>
      <c r="AG2489" s="301"/>
      <c r="AH2489" s="301"/>
      <c r="AI2489" s="301"/>
    </row>
    <row r="2490" spans="1:35" ht="20.100000000000001" hidden="1" customHeight="1" x14ac:dyDescent="0.2">
      <c r="A2490" s="240">
        <v>60</v>
      </c>
      <c r="B2490" s="241" t="s">
        <v>404</v>
      </c>
      <c r="C2490" s="310" t="s">
        <v>426</v>
      </c>
      <c r="D2490" s="310" t="s">
        <v>427</v>
      </c>
      <c r="E2490" s="309">
        <v>9912.7722655795915</v>
      </c>
      <c r="F2490" s="310" t="s">
        <v>880</v>
      </c>
      <c r="G2490" s="244" t="s">
        <v>915</v>
      </c>
      <c r="H2490" s="244" t="s">
        <v>429</v>
      </c>
      <c r="I2490" s="288">
        <v>1</v>
      </c>
      <c r="J2490" s="244" t="s">
        <v>919</v>
      </c>
      <c r="K2490" s="244">
        <v>0.5</v>
      </c>
      <c r="L2490" s="244">
        <v>0.6</v>
      </c>
      <c r="M2490" s="244" t="s">
        <v>89</v>
      </c>
      <c r="N2490" s="244">
        <f t="shared" si="48"/>
        <v>0.3</v>
      </c>
      <c r="R2490" s="301"/>
      <c r="S2490" s="301"/>
      <c r="T2490" s="301"/>
      <c r="U2490" s="301"/>
      <c r="V2490" s="301"/>
      <c r="W2490" s="301"/>
      <c r="X2490" s="301"/>
      <c r="Y2490" s="301"/>
      <c r="Z2490" s="301"/>
      <c r="AA2490" s="301"/>
      <c r="AB2490" s="301"/>
      <c r="AC2490" s="301"/>
      <c r="AD2490" s="301"/>
      <c r="AE2490" s="301"/>
      <c r="AF2490" s="301"/>
      <c r="AG2490" s="301"/>
      <c r="AH2490" s="301"/>
      <c r="AI2490" s="301"/>
    </row>
    <row r="2491" spans="1:35" ht="20.100000000000001" hidden="1" customHeight="1" x14ac:dyDescent="0.2">
      <c r="A2491" s="240">
        <v>61</v>
      </c>
      <c r="B2491" s="241" t="s">
        <v>404</v>
      </c>
      <c r="C2491" s="310" t="s">
        <v>426</v>
      </c>
      <c r="D2491" s="310" t="s">
        <v>427</v>
      </c>
      <c r="E2491" s="309">
        <v>9933.6017240794808</v>
      </c>
      <c r="F2491" s="310" t="s">
        <v>871</v>
      </c>
      <c r="G2491" s="244" t="s">
        <v>929</v>
      </c>
      <c r="H2491" s="244" t="s">
        <v>429</v>
      </c>
      <c r="I2491" s="288">
        <v>2</v>
      </c>
      <c r="J2491" s="244" t="s">
        <v>919</v>
      </c>
      <c r="K2491" s="244">
        <v>2</v>
      </c>
      <c r="L2491" s="244">
        <v>2</v>
      </c>
      <c r="M2491" s="244" t="s">
        <v>89</v>
      </c>
      <c r="N2491" s="244">
        <f t="shared" si="48"/>
        <v>4</v>
      </c>
      <c r="R2491" s="301"/>
      <c r="S2491" s="301"/>
      <c r="T2491" s="301"/>
      <c r="U2491" s="301"/>
      <c r="V2491" s="301"/>
      <c r="W2491" s="301"/>
      <c r="X2491" s="301"/>
      <c r="Y2491" s="301"/>
      <c r="Z2491" s="301"/>
      <c r="AA2491" s="301"/>
      <c r="AB2491" s="301"/>
      <c r="AC2491" s="301"/>
      <c r="AD2491" s="301"/>
      <c r="AE2491" s="301"/>
      <c r="AF2491" s="301"/>
      <c r="AG2491" s="301"/>
      <c r="AH2491" s="301"/>
      <c r="AI2491" s="301"/>
    </row>
    <row r="2492" spans="1:35" ht="20.100000000000001" hidden="1" customHeight="1" x14ac:dyDescent="0.2">
      <c r="A2492" s="240">
        <v>62</v>
      </c>
      <c r="B2492" s="241" t="s">
        <v>404</v>
      </c>
      <c r="C2492" s="310" t="s">
        <v>426</v>
      </c>
      <c r="D2492" s="310" t="s">
        <v>427</v>
      </c>
      <c r="E2492" s="309">
        <v>10359.488894561151</v>
      </c>
      <c r="F2492" s="310" t="s">
        <v>871</v>
      </c>
      <c r="G2492" s="244" t="s">
        <v>924</v>
      </c>
      <c r="H2492" s="244" t="s">
        <v>429</v>
      </c>
      <c r="I2492" s="288">
        <v>1</v>
      </c>
      <c r="J2492" s="244" t="s">
        <v>919</v>
      </c>
      <c r="K2492" s="244">
        <v>1</v>
      </c>
      <c r="L2492" s="244">
        <v>1</v>
      </c>
      <c r="M2492" s="244" t="s">
        <v>89</v>
      </c>
      <c r="N2492" s="244">
        <f t="shared" si="48"/>
        <v>1</v>
      </c>
      <c r="R2492" s="301"/>
      <c r="S2492" s="301"/>
      <c r="T2492" s="301"/>
      <c r="U2492" s="301"/>
      <c r="V2492" s="301"/>
      <c r="W2492" s="301"/>
      <c r="X2492" s="301"/>
      <c r="Y2492" s="301"/>
      <c r="Z2492" s="301"/>
      <c r="AA2492" s="301"/>
      <c r="AB2492" s="301"/>
      <c r="AC2492" s="301"/>
      <c r="AD2492" s="301"/>
      <c r="AE2492" s="301"/>
      <c r="AF2492" s="301"/>
      <c r="AG2492" s="301"/>
      <c r="AH2492" s="301"/>
      <c r="AI2492" s="301"/>
    </row>
    <row r="2493" spans="1:35" ht="20.100000000000001" hidden="1" customHeight="1" x14ac:dyDescent="0.2">
      <c r="A2493" s="240">
        <v>63</v>
      </c>
      <c r="B2493" s="241" t="s">
        <v>404</v>
      </c>
      <c r="C2493" s="310" t="s">
        <v>426</v>
      </c>
      <c r="D2493" s="310" t="s">
        <v>427</v>
      </c>
      <c r="E2493" s="309">
        <v>10932.482261125568</v>
      </c>
      <c r="F2493" s="310" t="s">
        <v>871</v>
      </c>
      <c r="G2493" s="244" t="s">
        <v>924</v>
      </c>
      <c r="H2493" s="244" t="s">
        <v>429</v>
      </c>
      <c r="I2493" s="288">
        <v>1</v>
      </c>
      <c r="J2493" s="244" t="s">
        <v>919</v>
      </c>
      <c r="K2493" s="244">
        <v>1</v>
      </c>
      <c r="L2493" s="244">
        <v>1</v>
      </c>
      <c r="M2493" s="244" t="s">
        <v>89</v>
      </c>
      <c r="N2493" s="244">
        <f t="shared" si="48"/>
        <v>1</v>
      </c>
      <c r="R2493" s="301"/>
      <c r="S2493" s="301"/>
      <c r="T2493" s="301"/>
      <c r="U2493" s="301"/>
      <c r="V2493" s="301"/>
      <c r="W2493" s="301"/>
      <c r="X2493" s="301"/>
      <c r="Y2493" s="301"/>
      <c r="Z2493" s="301"/>
      <c r="AA2493" s="301"/>
      <c r="AB2493" s="301"/>
      <c r="AC2493" s="301"/>
      <c r="AD2493" s="301"/>
      <c r="AE2493" s="301"/>
      <c r="AF2493" s="301"/>
      <c r="AG2493" s="301"/>
      <c r="AH2493" s="301"/>
      <c r="AI2493" s="301"/>
    </row>
    <row r="2494" spans="1:35" ht="20.100000000000001" hidden="1" customHeight="1" x14ac:dyDescent="0.2">
      <c r="A2494" s="240">
        <v>64</v>
      </c>
      <c r="B2494" s="241" t="s">
        <v>404</v>
      </c>
      <c r="C2494" s="310" t="s">
        <v>426</v>
      </c>
      <c r="D2494" s="310" t="s">
        <v>427</v>
      </c>
      <c r="E2494" s="309">
        <v>10981.098675963332</v>
      </c>
      <c r="F2494" s="310" t="s">
        <v>879</v>
      </c>
      <c r="G2494" s="244" t="s">
        <v>913</v>
      </c>
      <c r="H2494" s="244" t="s">
        <v>933</v>
      </c>
      <c r="I2494" s="288">
        <v>1</v>
      </c>
      <c r="J2494" s="244" t="s">
        <v>919</v>
      </c>
      <c r="K2494" s="244" t="s">
        <v>89</v>
      </c>
      <c r="L2494" s="244" t="s">
        <v>89</v>
      </c>
      <c r="M2494" s="244">
        <v>1</v>
      </c>
      <c r="N2494" s="244">
        <f t="shared" si="48"/>
        <v>0.78539816339744828</v>
      </c>
      <c r="R2494" s="301"/>
      <c r="S2494" s="301"/>
      <c r="T2494" s="301"/>
      <c r="U2494" s="301"/>
      <c r="V2494" s="301"/>
      <c r="W2494" s="301"/>
      <c r="X2494" s="301"/>
      <c r="Y2494" s="301"/>
      <c r="Z2494" s="301"/>
      <c r="AA2494" s="301"/>
      <c r="AB2494" s="301"/>
      <c r="AC2494" s="301"/>
      <c r="AD2494" s="301"/>
      <c r="AE2494" s="301"/>
      <c r="AF2494" s="301"/>
      <c r="AG2494" s="301"/>
      <c r="AH2494" s="301"/>
      <c r="AI2494" s="301"/>
    </row>
    <row r="2495" spans="1:35" ht="20.100000000000001" hidden="1" customHeight="1" x14ac:dyDescent="0.2">
      <c r="A2495" s="240">
        <v>65</v>
      </c>
      <c r="B2495" s="241" t="s">
        <v>404</v>
      </c>
      <c r="C2495" s="310" t="s">
        <v>426</v>
      </c>
      <c r="D2495" s="310" t="s">
        <v>427</v>
      </c>
      <c r="E2495" s="309">
        <v>11545.424211173053</v>
      </c>
      <c r="F2495" s="310" t="s">
        <v>879</v>
      </c>
      <c r="G2495" s="244" t="s">
        <v>881</v>
      </c>
      <c r="H2495" s="244" t="s">
        <v>429</v>
      </c>
      <c r="I2495" s="288">
        <v>1</v>
      </c>
      <c r="J2495" s="244" t="s">
        <v>919</v>
      </c>
      <c r="K2495" s="244" t="s">
        <v>89</v>
      </c>
      <c r="L2495" s="244" t="s">
        <v>89</v>
      </c>
      <c r="M2495" s="244">
        <v>1</v>
      </c>
      <c r="N2495" s="244">
        <f t="shared" si="48"/>
        <v>0.78539816339744828</v>
      </c>
      <c r="R2495" s="301"/>
      <c r="S2495" s="301"/>
      <c r="T2495" s="301"/>
      <c r="U2495" s="301"/>
      <c r="V2495" s="301"/>
      <c r="W2495" s="301"/>
      <c r="X2495" s="301"/>
      <c r="Y2495" s="301"/>
      <c r="Z2495" s="301"/>
      <c r="AA2495" s="301"/>
      <c r="AB2495" s="301"/>
      <c r="AC2495" s="301"/>
      <c r="AD2495" s="301"/>
      <c r="AE2495" s="301"/>
      <c r="AF2495" s="301"/>
      <c r="AG2495" s="301"/>
      <c r="AH2495" s="301"/>
      <c r="AI2495" s="301"/>
    </row>
    <row r="2496" spans="1:35" ht="20.100000000000001" hidden="1" customHeight="1" x14ac:dyDescent="0.2">
      <c r="A2496" s="240">
        <v>66</v>
      </c>
      <c r="B2496" s="241" t="s">
        <v>404</v>
      </c>
      <c r="C2496" s="310" t="s">
        <v>426</v>
      </c>
      <c r="D2496" s="310" t="s">
        <v>427</v>
      </c>
      <c r="E2496" s="309">
        <v>11717.615301666039</v>
      </c>
      <c r="F2496" s="310" t="s">
        <v>879</v>
      </c>
      <c r="G2496" s="244" t="s">
        <v>913</v>
      </c>
      <c r="H2496" s="244" t="s">
        <v>429</v>
      </c>
      <c r="I2496" s="288">
        <v>1</v>
      </c>
      <c r="J2496" s="244" t="s">
        <v>919</v>
      </c>
      <c r="K2496" s="244" t="s">
        <v>89</v>
      </c>
      <c r="L2496" s="244" t="s">
        <v>89</v>
      </c>
      <c r="M2496" s="244">
        <v>1</v>
      </c>
      <c r="N2496" s="244">
        <f t="shared" si="48"/>
        <v>0.78539816339744828</v>
      </c>
      <c r="R2496" s="301"/>
      <c r="S2496" s="301"/>
      <c r="T2496" s="301"/>
      <c r="U2496" s="301"/>
      <c r="V2496" s="301"/>
      <c r="W2496" s="301"/>
      <c r="X2496" s="301"/>
      <c r="Y2496" s="301"/>
      <c r="Z2496" s="301"/>
      <c r="AA2496" s="301"/>
      <c r="AB2496" s="301"/>
      <c r="AC2496" s="301"/>
      <c r="AD2496" s="301"/>
      <c r="AE2496" s="301"/>
      <c r="AF2496" s="301"/>
      <c r="AG2496" s="301"/>
      <c r="AH2496" s="301"/>
      <c r="AI2496" s="301"/>
    </row>
    <row r="2497" spans="1:35" ht="20.100000000000001" hidden="1" customHeight="1" x14ac:dyDescent="0.2">
      <c r="A2497" s="240">
        <v>67</v>
      </c>
      <c r="B2497" s="241" t="s">
        <v>404</v>
      </c>
      <c r="C2497" s="310" t="s">
        <v>426</v>
      </c>
      <c r="D2497" s="310" t="s">
        <v>427</v>
      </c>
      <c r="E2497" s="309">
        <v>12511.743190488934</v>
      </c>
      <c r="F2497" s="310" t="s">
        <v>871</v>
      </c>
      <c r="G2497" s="244" t="s">
        <v>872</v>
      </c>
      <c r="H2497" s="244" t="s">
        <v>429</v>
      </c>
      <c r="I2497" s="288">
        <v>1</v>
      </c>
      <c r="J2497" s="244" t="s">
        <v>919</v>
      </c>
      <c r="K2497" s="244">
        <v>1</v>
      </c>
      <c r="L2497" s="244">
        <v>1</v>
      </c>
      <c r="M2497" s="244" t="s">
        <v>89</v>
      </c>
      <c r="N2497" s="244">
        <f t="shared" si="48"/>
        <v>1</v>
      </c>
      <c r="R2497" s="301"/>
      <c r="S2497" s="301"/>
      <c r="T2497" s="301"/>
      <c r="U2497" s="301"/>
      <c r="V2497" s="301"/>
      <c r="W2497" s="301"/>
      <c r="X2497" s="301"/>
      <c r="Y2497" s="301"/>
      <c r="Z2497" s="301"/>
      <c r="AA2497" s="301"/>
      <c r="AB2497" s="301"/>
      <c r="AC2497" s="301"/>
      <c r="AD2497" s="301"/>
      <c r="AE2497" s="301"/>
      <c r="AF2497" s="301"/>
      <c r="AG2497" s="301"/>
      <c r="AH2497" s="301"/>
      <c r="AI2497" s="301"/>
    </row>
    <row r="2498" spans="1:35" ht="20.100000000000001" hidden="1" customHeight="1" x14ac:dyDescent="0.2">
      <c r="A2498" s="240">
        <v>68</v>
      </c>
      <c r="B2498" s="241" t="s">
        <v>404</v>
      </c>
      <c r="C2498" s="310" t="s">
        <v>426</v>
      </c>
      <c r="D2498" s="310" t="s">
        <v>427</v>
      </c>
      <c r="E2498" s="309">
        <v>12537.950880809423</v>
      </c>
      <c r="F2498" s="310" t="s">
        <v>871</v>
      </c>
      <c r="G2498" s="244" t="s">
        <v>872</v>
      </c>
      <c r="H2498" s="244" t="s">
        <v>429</v>
      </c>
      <c r="I2498" s="288">
        <v>1</v>
      </c>
      <c r="J2498" s="244" t="s">
        <v>919</v>
      </c>
      <c r="K2498" s="244">
        <v>1</v>
      </c>
      <c r="L2498" s="244">
        <v>1</v>
      </c>
      <c r="M2498" s="244" t="s">
        <v>89</v>
      </c>
      <c r="N2498" s="244">
        <f t="shared" ref="N2498:N2561" si="49">IF(M2498="",K2498*L2498,IF(G2498="R-1",K2498*L2498,IF(LEFT(G2498,1)="R",PI()*((M2498^2)/4),K2498*L2498)))</f>
        <v>1</v>
      </c>
      <c r="R2498" s="301"/>
      <c r="S2498" s="301"/>
      <c r="T2498" s="301"/>
      <c r="U2498" s="301"/>
      <c r="V2498" s="301"/>
      <c r="W2498" s="301"/>
      <c r="X2498" s="301"/>
      <c r="Y2498" s="301"/>
      <c r="Z2498" s="301"/>
      <c r="AA2498" s="301"/>
      <c r="AB2498" s="301"/>
      <c r="AC2498" s="301"/>
      <c r="AD2498" s="301"/>
      <c r="AE2498" s="301"/>
      <c r="AF2498" s="301"/>
      <c r="AG2498" s="301"/>
      <c r="AH2498" s="301"/>
      <c r="AI2498" s="301"/>
    </row>
    <row r="2499" spans="1:35" ht="20.100000000000001" hidden="1" customHeight="1" x14ac:dyDescent="0.2">
      <c r="A2499" s="240">
        <v>69</v>
      </c>
      <c r="B2499" s="241" t="s">
        <v>404</v>
      </c>
      <c r="C2499" s="310" t="s">
        <v>426</v>
      </c>
      <c r="D2499" s="310" t="s">
        <v>427</v>
      </c>
      <c r="E2499" s="309">
        <v>12662.757795354071</v>
      </c>
      <c r="F2499" s="310" t="s">
        <v>897</v>
      </c>
      <c r="G2499" s="244" t="s">
        <v>931</v>
      </c>
      <c r="H2499" s="244" t="s">
        <v>429</v>
      </c>
      <c r="I2499" s="288">
        <v>1</v>
      </c>
      <c r="J2499" s="244" t="s">
        <v>919</v>
      </c>
      <c r="K2499" s="244">
        <v>4</v>
      </c>
      <c r="L2499" s="244">
        <v>2</v>
      </c>
      <c r="M2499" s="244" t="s">
        <v>89</v>
      </c>
      <c r="N2499" s="244">
        <f t="shared" si="49"/>
        <v>8</v>
      </c>
      <c r="R2499" s="301"/>
      <c r="S2499" s="301"/>
      <c r="T2499" s="301"/>
      <c r="U2499" s="301"/>
      <c r="V2499" s="301"/>
      <c r="W2499" s="301"/>
      <c r="X2499" s="301"/>
      <c r="Y2499" s="301"/>
      <c r="Z2499" s="301"/>
      <c r="AA2499" s="301"/>
      <c r="AB2499" s="301"/>
      <c r="AC2499" s="301"/>
      <c r="AD2499" s="301"/>
      <c r="AE2499" s="301"/>
      <c r="AF2499" s="301"/>
      <c r="AG2499" s="301"/>
      <c r="AH2499" s="301"/>
      <c r="AI2499" s="301"/>
    </row>
    <row r="2500" spans="1:35" ht="20.100000000000001" hidden="1" customHeight="1" x14ac:dyDescent="0.2">
      <c r="A2500" s="240">
        <v>70</v>
      </c>
      <c r="B2500" s="241" t="s">
        <v>404</v>
      </c>
      <c r="C2500" s="310" t="s">
        <v>426</v>
      </c>
      <c r="D2500" s="310" t="s">
        <v>427</v>
      </c>
      <c r="E2500" s="309">
        <v>12685.618751946635</v>
      </c>
      <c r="F2500" s="310" t="s">
        <v>879</v>
      </c>
      <c r="G2500" s="244" t="s">
        <v>887</v>
      </c>
      <c r="H2500" s="244" t="s">
        <v>429</v>
      </c>
      <c r="I2500" s="288">
        <v>1</v>
      </c>
      <c r="J2500" s="244" t="s">
        <v>919</v>
      </c>
      <c r="K2500" s="244" t="s">
        <v>89</v>
      </c>
      <c r="L2500" s="244" t="s">
        <v>89</v>
      </c>
      <c r="M2500" s="244">
        <v>1</v>
      </c>
      <c r="N2500" s="244">
        <f t="shared" si="49"/>
        <v>0.78539816339744828</v>
      </c>
      <c r="R2500" s="301"/>
      <c r="S2500" s="301"/>
      <c r="T2500" s="301"/>
      <c r="U2500" s="301"/>
      <c r="V2500" s="301"/>
      <c r="W2500" s="301"/>
      <c r="X2500" s="301"/>
      <c r="Y2500" s="301"/>
      <c r="Z2500" s="301"/>
      <c r="AA2500" s="301"/>
      <c r="AB2500" s="301"/>
      <c r="AC2500" s="301"/>
      <c r="AD2500" s="301"/>
      <c r="AE2500" s="301"/>
      <c r="AF2500" s="301"/>
      <c r="AG2500" s="301"/>
      <c r="AH2500" s="301"/>
      <c r="AI2500" s="301"/>
    </row>
    <row r="2501" spans="1:35" ht="20.100000000000001" hidden="1" customHeight="1" x14ac:dyDescent="0.2">
      <c r="A2501" s="240">
        <v>71</v>
      </c>
      <c r="B2501" s="241" t="s">
        <v>404</v>
      </c>
      <c r="C2501" s="310" t="s">
        <v>426</v>
      </c>
      <c r="D2501" s="310" t="s">
        <v>427</v>
      </c>
      <c r="E2501" s="309">
        <v>12695.909482747664</v>
      </c>
      <c r="F2501" s="310" t="s">
        <v>892</v>
      </c>
      <c r="G2501" s="244" t="s">
        <v>982</v>
      </c>
      <c r="H2501" s="244" t="s">
        <v>429</v>
      </c>
      <c r="I2501" s="288">
        <v>1</v>
      </c>
      <c r="J2501" s="244" t="s">
        <v>919</v>
      </c>
      <c r="K2501" s="244">
        <v>0.6</v>
      </c>
      <c r="L2501" s="244">
        <v>1</v>
      </c>
      <c r="M2501" s="244" t="s">
        <v>89</v>
      </c>
      <c r="N2501" s="244">
        <f t="shared" si="49"/>
        <v>0.6</v>
      </c>
      <c r="R2501" s="301"/>
      <c r="S2501" s="301"/>
      <c r="T2501" s="301"/>
      <c r="U2501" s="301"/>
      <c r="V2501" s="301"/>
      <c r="W2501" s="301"/>
      <c r="X2501" s="301"/>
      <c r="Y2501" s="301"/>
      <c r="Z2501" s="301"/>
      <c r="AA2501" s="301"/>
      <c r="AB2501" s="301"/>
      <c r="AC2501" s="301"/>
      <c r="AD2501" s="301"/>
      <c r="AE2501" s="301"/>
      <c r="AF2501" s="301"/>
      <c r="AG2501" s="301"/>
      <c r="AH2501" s="301"/>
      <c r="AI2501" s="301"/>
    </row>
    <row r="2502" spans="1:35" ht="20.100000000000001" hidden="1" customHeight="1" x14ac:dyDescent="0.2">
      <c r="A2502" s="240">
        <v>72</v>
      </c>
      <c r="B2502" s="241" t="s">
        <v>404</v>
      </c>
      <c r="C2502" s="310" t="s">
        <v>426</v>
      </c>
      <c r="D2502" s="310" t="s">
        <v>427</v>
      </c>
      <c r="E2502" s="309">
        <v>12747.578384502442</v>
      </c>
      <c r="F2502" s="310" t="s">
        <v>879</v>
      </c>
      <c r="G2502" s="244" t="s">
        <v>887</v>
      </c>
      <c r="H2502" s="244" t="s">
        <v>429</v>
      </c>
      <c r="I2502" s="288">
        <v>1</v>
      </c>
      <c r="J2502" s="244" t="s">
        <v>882</v>
      </c>
      <c r="K2502" s="244" t="s">
        <v>89</v>
      </c>
      <c r="L2502" s="244" t="s">
        <v>89</v>
      </c>
      <c r="M2502" s="244">
        <v>1</v>
      </c>
      <c r="N2502" s="244">
        <f t="shared" si="49"/>
        <v>0.78539816339744828</v>
      </c>
      <c r="R2502" s="301"/>
      <c r="S2502" s="301"/>
      <c r="T2502" s="301"/>
      <c r="U2502" s="301"/>
      <c r="V2502" s="301"/>
      <c r="W2502" s="301"/>
      <c r="X2502" s="301"/>
      <c r="Y2502" s="301"/>
      <c r="Z2502" s="301"/>
      <c r="AA2502" s="301"/>
      <c r="AB2502" s="301"/>
      <c r="AC2502" s="301"/>
      <c r="AD2502" s="301"/>
      <c r="AE2502" s="301"/>
      <c r="AF2502" s="301"/>
      <c r="AG2502" s="301"/>
      <c r="AH2502" s="301"/>
      <c r="AI2502" s="301"/>
    </row>
    <row r="2503" spans="1:35" ht="20.100000000000001" hidden="1" customHeight="1" x14ac:dyDescent="0.2">
      <c r="A2503" s="240">
        <v>73</v>
      </c>
      <c r="B2503" s="241" t="s">
        <v>404</v>
      </c>
      <c r="C2503" s="310" t="s">
        <v>426</v>
      </c>
      <c r="D2503" s="310" t="s">
        <v>427</v>
      </c>
      <c r="E2503" s="309">
        <v>12747.578384502442</v>
      </c>
      <c r="F2503" s="310" t="s">
        <v>871</v>
      </c>
      <c r="G2503" s="244" t="s">
        <v>1009</v>
      </c>
      <c r="H2503" s="244" t="s">
        <v>429</v>
      </c>
      <c r="I2503" s="288">
        <v>1</v>
      </c>
      <c r="J2503" s="244" t="s">
        <v>882</v>
      </c>
      <c r="K2503" s="244">
        <v>1</v>
      </c>
      <c r="L2503" s="244">
        <v>1</v>
      </c>
      <c r="M2503" s="244" t="s">
        <v>89</v>
      </c>
      <c r="N2503" s="244">
        <f t="shared" si="49"/>
        <v>1</v>
      </c>
      <c r="R2503" s="301"/>
      <c r="S2503" s="301"/>
      <c r="T2503" s="301"/>
      <c r="U2503" s="301"/>
      <c r="V2503" s="301"/>
      <c r="W2503" s="301"/>
      <c r="X2503" s="301"/>
      <c r="Y2503" s="301"/>
      <c r="Z2503" s="301"/>
      <c r="AA2503" s="301"/>
      <c r="AB2503" s="301"/>
      <c r="AC2503" s="301"/>
      <c r="AD2503" s="301"/>
      <c r="AE2503" s="301"/>
      <c r="AF2503" s="301"/>
      <c r="AG2503" s="301"/>
      <c r="AH2503" s="301"/>
      <c r="AI2503" s="301"/>
    </row>
    <row r="2504" spans="1:35" ht="20.100000000000001" hidden="1" customHeight="1" x14ac:dyDescent="0.2">
      <c r="A2504" s="240">
        <v>74</v>
      </c>
      <c r="B2504" s="241" t="s">
        <v>404</v>
      </c>
      <c r="C2504" s="310" t="s">
        <v>426</v>
      </c>
      <c r="D2504" s="310" t="s">
        <v>427</v>
      </c>
      <c r="E2504" s="309">
        <v>12747.578384502442</v>
      </c>
      <c r="F2504" s="310" t="s">
        <v>879</v>
      </c>
      <c r="G2504" s="244" t="s">
        <v>881</v>
      </c>
      <c r="H2504" s="244" t="s">
        <v>429</v>
      </c>
      <c r="I2504" s="288">
        <v>1</v>
      </c>
      <c r="J2504" s="244" t="s">
        <v>882</v>
      </c>
      <c r="K2504" s="244" t="s">
        <v>89</v>
      </c>
      <c r="L2504" s="244" t="s">
        <v>89</v>
      </c>
      <c r="M2504" s="244">
        <v>1</v>
      </c>
      <c r="N2504" s="244">
        <f t="shared" si="49"/>
        <v>0.78539816339744828</v>
      </c>
      <c r="R2504" s="301"/>
      <c r="S2504" s="301"/>
      <c r="T2504" s="301"/>
      <c r="U2504" s="301"/>
      <c r="V2504" s="301"/>
      <c r="W2504" s="301"/>
      <c r="X2504" s="301"/>
      <c r="Y2504" s="301"/>
      <c r="Z2504" s="301"/>
      <c r="AA2504" s="301"/>
      <c r="AB2504" s="301"/>
      <c r="AC2504" s="301"/>
      <c r="AD2504" s="301"/>
      <c r="AE2504" s="301"/>
      <c r="AF2504" s="301"/>
      <c r="AG2504" s="301"/>
      <c r="AH2504" s="301"/>
      <c r="AI2504" s="301"/>
    </row>
    <row r="2505" spans="1:35" ht="20.100000000000001" hidden="1" customHeight="1" x14ac:dyDescent="0.2">
      <c r="A2505" s="240">
        <v>75</v>
      </c>
      <c r="B2505" s="241" t="s">
        <v>404</v>
      </c>
      <c r="C2505" s="310" t="s">
        <v>426</v>
      </c>
      <c r="D2505" s="310" t="s">
        <v>427</v>
      </c>
      <c r="E2505" s="309">
        <v>12821.229776921635</v>
      </c>
      <c r="F2505" s="310" t="s">
        <v>879</v>
      </c>
      <c r="G2505" s="244" t="s">
        <v>887</v>
      </c>
      <c r="H2505" s="244" t="s">
        <v>429</v>
      </c>
      <c r="I2505" s="288">
        <v>1</v>
      </c>
      <c r="J2505" s="244" t="s">
        <v>919</v>
      </c>
      <c r="K2505" s="244" t="s">
        <v>89</v>
      </c>
      <c r="L2505" s="244" t="s">
        <v>89</v>
      </c>
      <c r="M2505" s="244">
        <v>1</v>
      </c>
      <c r="N2505" s="244">
        <f t="shared" si="49"/>
        <v>0.78539816339744828</v>
      </c>
      <c r="R2505" s="301"/>
      <c r="S2505" s="301"/>
      <c r="T2505" s="301"/>
      <c r="U2505" s="301"/>
      <c r="V2505" s="301"/>
      <c r="W2505" s="301"/>
      <c r="X2505" s="301"/>
      <c r="Y2505" s="301"/>
      <c r="Z2505" s="301"/>
      <c r="AA2505" s="301"/>
      <c r="AB2505" s="301"/>
      <c r="AC2505" s="301"/>
      <c r="AD2505" s="301"/>
      <c r="AE2505" s="301"/>
      <c r="AF2505" s="301"/>
      <c r="AG2505" s="301"/>
      <c r="AH2505" s="301"/>
      <c r="AI2505" s="301"/>
    </row>
    <row r="2506" spans="1:35" ht="20.100000000000001" hidden="1" customHeight="1" x14ac:dyDescent="0.2">
      <c r="A2506" s="240">
        <v>76</v>
      </c>
      <c r="B2506" s="241" t="s">
        <v>404</v>
      </c>
      <c r="C2506" s="310" t="s">
        <v>426</v>
      </c>
      <c r="D2506" s="310" t="s">
        <v>427</v>
      </c>
      <c r="E2506" s="309">
        <v>13019.3739506775</v>
      </c>
      <c r="F2506" s="310"/>
      <c r="G2506" s="244" t="s">
        <v>982</v>
      </c>
      <c r="H2506" s="244" t="s">
        <v>429</v>
      </c>
      <c r="I2506" s="288">
        <v>1</v>
      </c>
      <c r="J2506" s="244" t="s">
        <v>919</v>
      </c>
      <c r="K2506" s="244">
        <v>1</v>
      </c>
      <c r="L2506" s="244">
        <v>0.5</v>
      </c>
      <c r="M2506" s="244" t="s">
        <v>89</v>
      </c>
      <c r="N2506" s="244">
        <f t="shared" si="49"/>
        <v>0.5</v>
      </c>
      <c r="R2506" s="301"/>
      <c r="S2506" s="301"/>
      <c r="T2506" s="301"/>
      <c r="U2506" s="301"/>
      <c r="V2506" s="301"/>
      <c r="W2506" s="301"/>
      <c r="X2506" s="301"/>
      <c r="Y2506" s="301"/>
      <c r="Z2506" s="301"/>
      <c r="AA2506" s="301"/>
      <c r="AB2506" s="301"/>
      <c r="AC2506" s="301"/>
      <c r="AD2506" s="301"/>
      <c r="AE2506" s="301"/>
      <c r="AF2506" s="301"/>
      <c r="AG2506" s="301"/>
      <c r="AH2506" s="301"/>
      <c r="AI2506" s="301"/>
    </row>
    <row r="2507" spans="1:35" ht="20.100000000000001" hidden="1" customHeight="1" x14ac:dyDescent="0.2">
      <c r="A2507" s="240">
        <v>77</v>
      </c>
      <c r="B2507" s="241" t="s">
        <v>404</v>
      </c>
      <c r="C2507" s="310" t="s">
        <v>426</v>
      </c>
      <c r="D2507" s="310" t="s">
        <v>427</v>
      </c>
      <c r="E2507" s="309">
        <v>13051.896838762401</v>
      </c>
      <c r="F2507" s="310" t="s">
        <v>897</v>
      </c>
      <c r="G2507" s="244" t="s">
        <v>931</v>
      </c>
      <c r="H2507" s="244" t="s">
        <v>429</v>
      </c>
      <c r="I2507" s="288">
        <v>3</v>
      </c>
      <c r="J2507" s="244" t="s">
        <v>919</v>
      </c>
      <c r="K2507" s="244">
        <v>3.5</v>
      </c>
      <c r="L2507" s="244">
        <v>2</v>
      </c>
      <c r="M2507" s="244" t="s">
        <v>89</v>
      </c>
      <c r="N2507" s="244">
        <f t="shared" si="49"/>
        <v>7</v>
      </c>
      <c r="R2507" s="301"/>
      <c r="S2507" s="301"/>
      <c r="T2507" s="301"/>
      <c r="U2507" s="301"/>
      <c r="V2507" s="301"/>
      <c r="W2507" s="301"/>
      <c r="X2507" s="301"/>
      <c r="Y2507" s="301"/>
      <c r="Z2507" s="301"/>
      <c r="AA2507" s="301"/>
      <c r="AB2507" s="301"/>
      <c r="AC2507" s="301"/>
      <c r="AD2507" s="301"/>
      <c r="AE2507" s="301"/>
      <c r="AF2507" s="301"/>
      <c r="AG2507" s="301"/>
      <c r="AH2507" s="301"/>
      <c r="AI2507" s="301"/>
    </row>
    <row r="2508" spans="1:35" ht="20.100000000000001" hidden="1" customHeight="1" x14ac:dyDescent="0.2">
      <c r="A2508" s="240">
        <v>78</v>
      </c>
      <c r="B2508" s="241" t="s">
        <v>404</v>
      </c>
      <c r="C2508" s="310" t="s">
        <v>426</v>
      </c>
      <c r="D2508" s="310" t="s">
        <v>427</v>
      </c>
      <c r="E2508" s="309">
        <v>13246.200049350882</v>
      </c>
      <c r="F2508" s="310" t="s">
        <v>879</v>
      </c>
      <c r="G2508" s="244" t="s">
        <v>881</v>
      </c>
      <c r="H2508" s="244" t="s">
        <v>429</v>
      </c>
      <c r="I2508" s="288">
        <v>1</v>
      </c>
      <c r="J2508" s="244" t="s">
        <v>919</v>
      </c>
      <c r="K2508" s="244" t="s">
        <v>89</v>
      </c>
      <c r="L2508" s="244" t="s">
        <v>89</v>
      </c>
      <c r="M2508" s="244">
        <v>1</v>
      </c>
      <c r="N2508" s="244">
        <f t="shared" si="49"/>
        <v>0.78539816339744828</v>
      </c>
      <c r="R2508" s="301"/>
      <c r="S2508" s="301"/>
      <c r="T2508" s="301"/>
      <c r="U2508" s="301"/>
      <c r="V2508" s="301"/>
      <c r="W2508" s="301"/>
      <c r="X2508" s="301"/>
      <c r="Y2508" s="301"/>
      <c r="Z2508" s="301"/>
      <c r="AA2508" s="301"/>
      <c r="AB2508" s="301"/>
      <c r="AC2508" s="301"/>
      <c r="AD2508" s="301"/>
      <c r="AE2508" s="301"/>
      <c r="AF2508" s="301"/>
      <c r="AG2508" s="301"/>
      <c r="AH2508" s="301"/>
      <c r="AI2508" s="301"/>
    </row>
    <row r="2509" spans="1:35" ht="20.100000000000001" hidden="1" customHeight="1" x14ac:dyDescent="0.2">
      <c r="A2509" s="240">
        <v>79</v>
      </c>
      <c r="B2509" s="241" t="s">
        <v>404</v>
      </c>
      <c r="C2509" s="310" t="s">
        <v>426</v>
      </c>
      <c r="D2509" s="310" t="s">
        <v>427</v>
      </c>
      <c r="E2509" s="309">
        <v>18906.257974176791</v>
      </c>
      <c r="F2509" s="310" t="s">
        <v>871</v>
      </c>
      <c r="G2509" s="244" t="s">
        <v>1010</v>
      </c>
      <c r="H2509" s="244" t="s">
        <v>869</v>
      </c>
      <c r="I2509" s="288">
        <v>1</v>
      </c>
      <c r="J2509" s="244" t="s">
        <v>919</v>
      </c>
      <c r="K2509" s="244">
        <v>1.5</v>
      </c>
      <c r="L2509" s="244">
        <v>1</v>
      </c>
      <c r="M2509" s="244" t="s">
        <v>89</v>
      </c>
      <c r="N2509" s="244">
        <f t="shared" si="49"/>
        <v>1.5</v>
      </c>
      <c r="R2509" s="301"/>
      <c r="S2509" s="301"/>
      <c r="T2509" s="301"/>
      <c r="U2509" s="301"/>
      <c r="V2509" s="301"/>
      <c r="W2509" s="301"/>
      <c r="X2509" s="301"/>
      <c r="Y2509" s="301"/>
      <c r="Z2509" s="301"/>
      <c r="AA2509" s="301"/>
      <c r="AB2509" s="301"/>
      <c r="AC2509" s="301"/>
      <c r="AD2509" s="301"/>
      <c r="AE2509" s="301"/>
      <c r="AF2509" s="301"/>
      <c r="AG2509" s="301"/>
      <c r="AH2509" s="301"/>
      <c r="AI2509" s="301"/>
    </row>
    <row r="2510" spans="1:35" ht="20.100000000000001" hidden="1" customHeight="1" x14ac:dyDescent="0.2">
      <c r="A2510" s="240">
        <v>80</v>
      </c>
      <c r="B2510" s="241" t="s">
        <v>404</v>
      </c>
      <c r="C2510" s="310" t="s">
        <v>426</v>
      </c>
      <c r="D2510" s="310" t="s">
        <v>427</v>
      </c>
      <c r="E2510" s="309">
        <v>18970.337907233406</v>
      </c>
      <c r="F2510" s="310" t="s">
        <v>871</v>
      </c>
      <c r="G2510" s="244" t="s">
        <v>872</v>
      </c>
      <c r="H2510" s="244" t="s">
        <v>869</v>
      </c>
      <c r="I2510" s="288">
        <v>1</v>
      </c>
      <c r="J2510" s="244" t="s">
        <v>919</v>
      </c>
      <c r="K2510" s="244">
        <v>0.5</v>
      </c>
      <c r="L2510" s="244">
        <v>0.5</v>
      </c>
      <c r="M2510" s="244" t="s">
        <v>89</v>
      </c>
      <c r="N2510" s="244">
        <f t="shared" si="49"/>
        <v>0.25</v>
      </c>
      <c r="R2510" s="301"/>
      <c r="S2510" s="301"/>
      <c r="T2510" s="301"/>
      <c r="U2510" s="301"/>
      <c r="V2510" s="301"/>
      <c r="W2510" s="301"/>
      <c r="X2510" s="301"/>
      <c r="Y2510" s="301"/>
      <c r="Z2510" s="301"/>
      <c r="AA2510" s="301"/>
      <c r="AB2510" s="301"/>
      <c r="AC2510" s="301"/>
      <c r="AD2510" s="301"/>
      <c r="AE2510" s="301"/>
      <c r="AF2510" s="301"/>
      <c r="AG2510" s="301"/>
      <c r="AH2510" s="301"/>
      <c r="AI2510" s="301"/>
    </row>
    <row r="2511" spans="1:35" ht="20.100000000000001" hidden="1" customHeight="1" x14ac:dyDescent="0.2">
      <c r="A2511" s="240">
        <v>81</v>
      </c>
      <c r="B2511" s="241" t="s">
        <v>404</v>
      </c>
      <c r="C2511" s="310" t="s">
        <v>426</v>
      </c>
      <c r="D2511" s="310" t="s">
        <v>427</v>
      </c>
      <c r="E2511" s="309">
        <v>18978.726398459708</v>
      </c>
      <c r="F2511" s="310" t="s">
        <v>871</v>
      </c>
      <c r="G2511" s="244" t="s">
        <v>914</v>
      </c>
      <c r="H2511" s="244" t="s">
        <v>869</v>
      </c>
      <c r="I2511" s="288">
        <v>1</v>
      </c>
      <c r="J2511" s="244" t="s">
        <v>919</v>
      </c>
      <c r="K2511" s="244">
        <v>0.5</v>
      </c>
      <c r="L2511" s="244">
        <v>0.5</v>
      </c>
      <c r="M2511" s="244" t="s">
        <v>89</v>
      </c>
      <c r="N2511" s="244">
        <f t="shared" si="49"/>
        <v>0.25</v>
      </c>
      <c r="R2511" s="301"/>
      <c r="S2511" s="301"/>
      <c r="T2511" s="301"/>
      <c r="U2511" s="301"/>
      <c r="V2511" s="301"/>
      <c r="W2511" s="301"/>
      <c r="X2511" s="301"/>
      <c r="Y2511" s="301"/>
      <c r="Z2511" s="301"/>
      <c r="AA2511" s="301"/>
      <c r="AB2511" s="301"/>
      <c r="AC2511" s="301"/>
      <c r="AD2511" s="301"/>
      <c r="AE2511" s="301"/>
      <c r="AF2511" s="301"/>
      <c r="AG2511" s="301"/>
      <c r="AH2511" s="301"/>
      <c r="AI2511" s="301"/>
    </row>
    <row r="2512" spans="1:35" ht="20.100000000000001" hidden="1" customHeight="1" x14ac:dyDescent="0.2">
      <c r="A2512" s="240">
        <v>82</v>
      </c>
      <c r="B2512" s="241" t="s">
        <v>404</v>
      </c>
      <c r="C2512" s="310" t="s">
        <v>426</v>
      </c>
      <c r="D2512" s="310" t="s">
        <v>427</v>
      </c>
      <c r="E2512" s="309">
        <v>19195.42995695625</v>
      </c>
      <c r="F2512" s="310" t="s">
        <v>871</v>
      </c>
      <c r="G2512" s="244" t="s">
        <v>872</v>
      </c>
      <c r="H2512" s="244" t="s">
        <v>429</v>
      </c>
      <c r="I2512" s="288">
        <v>1</v>
      </c>
      <c r="J2512" s="244" t="s">
        <v>919</v>
      </c>
      <c r="K2512" s="244">
        <v>0.5</v>
      </c>
      <c r="L2512" s="244">
        <v>0.5</v>
      </c>
      <c r="M2512" s="244" t="s">
        <v>89</v>
      </c>
      <c r="N2512" s="244">
        <f t="shared" si="49"/>
        <v>0.25</v>
      </c>
      <c r="R2512" s="301"/>
      <c r="S2512" s="301"/>
      <c r="T2512" s="301"/>
      <c r="U2512" s="301"/>
      <c r="V2512" s="301"/>
      <c r="W2512" s="301"/>
      <c r="X2512" s="301"/>
      <c r="Y2512" s="301"/>
      <c r="Z2512" s="301"/>
      <c r="AA2512" s="301"/>
      <c r="AB2512" s="301"/>
      <c r="AC2512" s="301"/>
      <c r="AD2512" s="301"/>
      <c r="AE2512" s="301"/>
      <c r="AF2512" s="301"/>
      <c r="AG2512" s="301"/>
      <c r="AH2512" s="301"/>
      <c r="AI2512" s="301"/>
    </row>
    <row r="2513" spans="1:35" ht="20.100000000000001" hidden="1" customHeight="1" x14ac:dyDescent="0.2">
      <c r="A2513" s="240">
        <v>83</v>
      </c>
      <c r="B2513" s="241" t="s">
        <v>404</v>
      </c>
      <c r="C2513" s="310" t="s">
        <v>426</v>
      </c>
      <c r="D2513" s="310" t="s">
        <v>427</v>
      </c>
      <c r="E2513" s="309">
        <v>19366.224263561751</v>
      </c>
      <c r="F2513" s="310" t="s">
        <v>871</v>
      </c>
      <c r="G2513" s="244" t="s">
        <v>872</v>
      </c>
      <c r="H2513" s="310" t="s">
        <v>429</v>
      </c>
      <c r="I2513" s="288">
        <v>1</v>
      </c>
      <c r="J2513" s="244" t="s">
        <v>919</v>
      </c>
      <c r="K2513" s="244">
        <v>0.5</v>
      </c>
      <c r="L2513" s="244">
        <v>0.5</v>
      </c>
      <c r="M2513" s="244" t="s">
        <v>89</v>
      </c>
      <c r="N2513" s="244">
        <f t="shared" si="49"/>
        <v>0.25</v>
      </c>
      <c r="R2513" s="301"/>
      <c r="S2513" s="301"/>
      <c r="T2513" s="301"/>
      <c r="U2513" s="301"/>
      <c r="V2513" s="301"/>
      <c r="W2513" s="301"/>
      <c r="X2513" s="301"/>
      <c r="Y2513" s="301"/>
      <c r="Z2513" s="301"/>
      <c r="AA2513" s="301"/>
      <c r="AB2513" s="301"/>
      <c r="AC2513" s="301"/>
      <c r="AD2513" s="301"/>
      <c r="AE2513" s="301"/>
      <c r="AF2513" s="301"/>
      <c r="AG2513" s="301"/>
      <c r="AH2513" s="301"/>
      <c r="AI2513" s="301"/>
    </row>
    <row r="2514" spans="1:35" ht="20.100000000000001" hidden="1" customHeight="1" x14ac:dyDescent="0.2">
      <c r="A2514" s="240">
        <v>84</v>
      </c>
      <c r="B2514" s="241" t="s">
        <v>404</v>
      </c>
      <c r="C2514" s="310" t="s">
        <v>426</v>
      </c>
      <c r="D2514" s="310" t="s">
        <v>427</v>
      </c>
      <c r="E2514" s="309">
        <v>19412.116617049065</v>
      </c>
      <c r="F2514" s="310" t="s">
        <v>895</v>
      </c>
      <c r="G2514" s="244" t="s">
        <v>931</v>
      </c>
      <c r="H2514" s="244" t="s">
        <v>429</v>
      </c>
      <c r="I2514" s="288">
        <v>2</v>
      </c>
      <c r="J2514" s="244" t="s">
        <v>919</v>
      </c>
      <c r="K2514" s="244">
        <v>2.5</v>
      </c>
      <c r="L2514" s="244">
        <v>2</v>
      </c>
      <c r="M2514" s="244" t="s">
        <v>89</v>
      </c>
      <c r="N2514" s="244">
        <f t="shared" si="49"/>
        <v>5</v>
      </c>
      <c r="R2514" s="301"/>
      <c r="S2514" s="301"/>
      <c r="T2514" s="301"/>
      <c r="U2514" s="301"/>
      <c r="V2514" s="301"/>
      <c r="W2514" s="301"/>
      <c r="X2514" s="301"/>
      <c r="Y2514" s="301"/>
      <c r="Z2514" s="301"/>
      <c r="AA2514" s="301"/>
      <c r="AB2514" s="301"/>
      <c r="AC2514" s="301"/>
      <c r="AD2514" s="301"/>
      <c r="AE2514" s="301"/>
      <c r="AF2514" s="301"/>
      <c r="AG2514" s="301"/>
      <c r="AH2514" s="301"/>
      <c r="AI2514" s="301"/>
    </row>
    <row r="2515" spans="1:35" ht="20.100000000000001" hidden="1" customHeight="1" x14ac:dyDescent="0.2">
      <c r="A2515" s="240">
        <v>85</v>
      </c>
      <c r="B2515" s="241" t="s">
        <v>404</v>
      </c>
      <c r="C2515" s="310" t="s">
        <v>426</v>
      </c>
      <c r="D2515" s="310" t="s">
        <v>427</v>
      </c>
      <c r="E2515" s="309">
        <v>19852.98654418741</v>
      </c>
      <c r="F2515" s="310" t="s">
        <v>879</v>
      </c>
      <c r="G2515" s="244" t="s">
        <v>996</v>
      </c>
      <c r="H2515" s="244" t="s">
        <v>429</v>
      </c>
      <c r="I2515" s="288">
        <v>1</v>
      </c>
      <c r="J2515" s="244" t="s">
        <v>882</v>
      </c>
      <c r="K2515" s="244" t="s">
        <v>89</v>
      </c>
      <c r="L2515" s="244" t="s">
        <v>89</v>
      </c>
      <c r="M2515" s="244">
        <v>0.5</v>
      </c>
      <c r="N2515" s="244">
        <f t="shared" si="49"/>
        <v>0.19634954084936207</v>
      </c>
      <c r="R2515" s="301"/>
      <c r="S2515" s="301"/>
      <c r="T2515" s="301"/>
      <c r="U2515" s="301"/>
      <c r="V2515" s="301"/>
      <c r="W2515" s="301"/>
      <c r="X2515" s="301"/>
      <c r="Y2515" s="301"/>
      <c r="Z2515" s="301"/>
      <c r="AA2515" s="301"/>
      <c r="AB2515" s="301"/>
      <c r="AC2515" s="301"/>
      <c r="AD2515" s="301"/>
      <c r="AE2515" s="301"/>
      <c r="AF2515" s="301"/>
      <c r="AG2515" s="301"/>
      <c r="AH2515" s="301"/>
      <c r="AI2515" s="301"/>
    </row>
    <row r="2516" spans="1:35" ht="20.100000000000001" hidden="1" customHeight="1" x14ac:dyDescent="0.2">
      <c r="A2516" s="240">
        <v>86</v>
      </c>
      <c r="B2516" s="241" t="s">
        <v>404</v>
      </c>
      <c r="C2516" s="310" t="s">
        <v>426</v>
      </c>
      <c r="D2516" s="310" t="s">
        <v>427</v>
      </c>
      <c r="E2516" s="309">
        <v>20135.067887939666</v>
      </c>
      <c r="F2516" s="310" t="s">
        <v>871</v>
      </c>
      <c r="G2516" s="244" t="s">
        <v>872</v>
      </c>
      <c r="H2516" s="244" t="s">
        <v>429</v>
      </c>
      <c r="I2516" s="288">
        <v>1</v>
      </c>
      <c r="J2516" s="244" t="s">
        <v>919</v>
      </c>
      <c r="K2516" s="244">
        <v>0.5</v>
      </c>
      <c r="L2516" s="244">
        <v>0.5</v>
      </c>
      <c r="M2516" s="244" t="s">
        <v>89</v>
      </c>
      <c r="N2516" s="244">
        <f t="shared" si="49"/>
        <v>0.25</v>
      </c>
      <c r="R2516" s="301"/>
      <c r="S2516" s="301"/>
      <c r="T2516" s="301"/>
      <c r="U2516" s="301"/>
      <c r="V2516" s="301"/>
      <c r="W2516" s="301"/>
      <c r="X2516" s="301"/>
      <c r="Y2516" s="301"/>
      <c r="Z2516" s="301"/>
      <c r="AA2516" s="301"/>
      <c r="AB2516" s="301"/>
      <c r="AC2516" s="301"/>
      <c r="AD2516" s="301"/>
      <c r="AE2516" s="301"/>
      <c r="AF2516" s="301"/>
      <c r="AG2516" s="301"/>
      <c r="AH2516" s="301"/>
      <c r="AI2516" s="301"/>
    </row>
    <row r="2517" spans="1:35" ht="20.100000000000001" hidden="1" customHeight="1" x14ac:dyDescent="0.2">
      <c r="A2517" s="240">
        <v>87</v>
      </c>
      <c r="B2517" s="241" t="s">
        <v>404</v>
      </c>
      <c r="C2517" s="310" t="s">
        <v>426</v>
      </c>
      <c r="D2517" s="310" t="s">
        <v>427</v>
      </c>
      <c r="E2517" s="309">
        <v>20176.619827526734</v>
      </c>
      <c r="F2517" s="310" t="s">
        <v>871</v>
      </c>
      <c r="G2517" s="244" t="s">
        <v>872</v>
      </c>
      <c r="H2517" s="244" t="s">
        <v>429</v>
      </c>
      <c r="I2517" s="288">
        <v>1</v>
      </c>
      <c r="J2517" s="244" t="s">
        <v>919</v>
      </c>
      <c r="K2517" s="244">
        <v>0.5</v>
      </c>
      <c r="L2517" s="244">
        <v>0.5</v>
      </c>
      <c r="M2517" s="244" t="s">
        <v>89</v>
      </c>
      <c r="N2517" s="244">
        <f t="shared" si="49"/>
        <v>0.25</v>
      </c>
      <c r="R2517" s="301"/>
      <c r="S2517" s="301"/>
      <c r="T2517" s="301"/>
      <c r="U2517" s="301"/>
      <c r="V2517" s="301"/>
      <c r="W2517" s="301"/>
      <c r="X2517" s="301"/>
      <c r="Y2517" s="301"/>
      <c r="Z2517" s="301"/>
      <c r="AA2517" s="301"/>
      <c r="AB2517" s="301"/>
      <c r="AC2517" s="301"/>
      <c r="AD2517" s="301"/>
      <c r="AE2517" s="301"/>
      <c r="AF2517" s="301"/>
      <c r="AG2517" s="301"/>
      <c r="AH2517" s="301"/>
      <c r="AI2517" s="301"/>
    </row>
    <row r="2518" spans="1:35" ht="20.100000000000001" hidden="1" customHeight="1" x14ac:dyDescent="0.2">
      <c r="A2518" s="240">
        <v>88</v>
      </c>
      <c r="B2518" s="241" t="s">
        <v>404</v>
      </c>
      <c r="C2518" s="310" t="s">
        <v>426</v>
      </c>
      <c r="D2518" s="310" t="s">
        <v>427</v>
      </c>
      <c r="E2518" s="309">
        <v>20577.671103620512</v>
      </c>
      <c r="F2518" s="310" t="s">
        <v>879</v>
      </c>
      <c r="G2518" s="244" t="s">
        <v>983</v>
      </c>
      <c r="H2518" s="244" t="s">
        <v>429</v>
      </c>
      <c r="I2518" s="288">
        <v>1</v>
      </c>
      <c r="J2518" s="244" t="s">
        <v>919</v>
      </c>
      <c r="K2518" s="244" t="s">
        <v>89</v>
      </c>
      <c r="L2518" s="244" t="s">
        <v>89</v>
      </c>
      <c r="M2518" s="244">
        <v>0.5</v>
      </c>
      <c r="N2518" s="244">
        <f t="shared" si="49"/>
        <v>0.19634954084936207</v>
      </c>
      <c r="R2518" s="301"/>
      <c r="S2518" s="301"/>
      <c r="T2518" s="301"/>
      <c r="U2518" s="301"/>
      <c r="V2518" s="301"/>
      <c r="W2518" s="301"/>
      <c r="X2518" s="301"/>
      <c r="Y2518" s="301"/>
      <c r="Z2518" s="301"/>
      <c r="AA2518" s="301"/>
      <c r="AB2518" s="301"/>
      <c r="AC2518" s="301"/>
      <c r="AD2518" s="301"/>
      <c r="AE2518" s="301"/>
      <c r="AF2518" s="301"/>
      <c r="AG2518" s="301"/>
      <c r="AH2518" s="301"/>
      <c r="AI2518" s="301"/>
    </row>
    <row r="2519" spans="1:35" ht="20.100000000000001" hidden="1" customHeight="1" x14ac:dyDescent="0.2">
      <c r="A2519" s="240">
        <v>89</v>
      </c>
      <c r="B2519" s="241" t="s">
        <v>404</v>
      </c>
      <c r="C2519" s="310" t="s">
        <v>426</v>
      </c>
      <c r="D2519" s="310" t="s">
        <v>427</v>
      </c>
      <c r="E2519" s="309">
        <v>20855.063362079076</v>
      </c>
      <c r="F2519" s="310" t="s">
        <v>897</v>
      </c>
      <c r="G2519" s="244" t="s">
        <v>1011</v>
      </c>
      <c r="H2519" s="244" t="s">
        <v>429</v>
      </c>
      <c r="I2519" s="288">
        <v>2</v>
      </c>
      <c r="J2519" s="244" t="s">
        <v>919</v>
      </c>
      <c r="K2519" s="244">
        <v>2.5</v>
      </c>
      <c r="L2519" s="244">
        <v>2</v>
      </c>
      <c r="M2519" s="244" t="s">
        <v>89</v>
      </c>
      <c r="N2519" s="244">
        <f t="shared" si="49"/>
        <v>5</v>
      </c>
      <c r="R2519" s="301"/>
      <c r="S2519" s="301"/>
      <c r="T2519" s="301"/>
      <c r="U2519" s="301"/>
      <c r="V2519" s="301"/>
      <c r="W2519" s="301"/>
      <c r="X2519" s="301"/>
      <c r="Y2519" s="301"/>
      <c r="Z2519" s="301"/>
      <c r="AA2519" s="301"/>
      <c r="AB2519" s="301"/>
      <c r="AC2519" s="301"/>
      <c r="AD2519" s="301"/>
      <c r="AE2519" s="301"/>
      <c r="AF2519" s="301"/>
      <c r="AG2519" s="301"/>
      <c r="AH2519" s="301"/>
      <c r="AI2519" s="301"/>
    </row>
    <row r="2520" spans="1:35" ht="20.100000000000001" hidden="1" customHeight="1" x14ac:dyDescent="0.2">
      <c r="A2520" s="240">
        <v>90</v>
      </c>
      <c r="B2520" s="241" t="s">
        <v>404</v>
      </c>
      <c r="C2520" s="310" t="s">
        <v>426</v>
      </c>
      <c r="D2520" s="310" t="s">
        <v>427</v>
      </c>
      <c r="E2520" s="309">
        <v>21088.252304071426</v>
      </c>
      <c r="F2520" s="310" t="s">
        <v>879</v>
      </c>
      <c r="G2520" s="244" t="s">
        <v>996</v>
      </c>
      <c r="H2520" s="244" t="s">
        <v>429</v>
      </c>
      <c r="I2520" s="288">
        <v>1</v>
      </c>
      <c r="J2520" s="244" t="s">
        <v>882</v>
      </c>
      <c r="K2520" s="244" t="s">
        <v>89</v>
      </c>
      <c r="L2520" s="244" t="s">
        <v>89</v>
      </c>
      <c r="M2520" s="244">
        <v>0.5</v>
      </c>
      <c r="N2520" s="244">
        <f t="shared" si="49"/>
        <v>0.19634954084936207</v>
      </c>
      <c r="R2520" s="301"/>
      <c r="S2520" s="301"/>
      <c r="T2520" s="301"/>
      <c r="U2520" s="301"/>
      <c r="V2520" s="301"/>
      <c r="W2520" s="301"/>
      <c r="X2520" s="301"/>
      <c r="Y2520" s="301"/>
      <c r="Z2520" s="301"/>
      <c r="AA2520" s="301"/>
      <c r="AB2520" s="301"/>
      <c r="AC2520" s="301"/>
      <c r="AD2520" s="301"/>
      <c r="AE2520" s="301"/>
      <c r="AF2520" s="301"/>
      <c r="AG2520" s="301"/>
      <c r="AH2520" s="301"/>
      <c r="AI2520" s="301"/>
    </row>
    <row r="2521" spans="1:35" ht="20.100000000000001" hidden="1" customHeight="1" x14ac:dyDescent="0.2">
      <c r="A2521" s="240">
        <v>91</v>
      </c>
      <c r="B2521" s="241" t="s">
        <v>404</v>
      </c>
      <c r="C2521" s="310" t="s">
        <v>432</v>
      </c>
      <c r="D2521" s="310" t="s">
        <v>427</v>
      </c>
      <c r="E2521" s="309">
        <v>21097.336395334878</v>
      </c>
      <c r="F2521" s="310" t="s">
        <v>1007</v>
      </c>
      <c r="G2521" s="244" t="s">
        <v>988</v>
      </c>
      <c r="H2521" s="244" t="s">
        <v>429</v>
      </c>
      <c r="I2521" s="288">
        <v>2</v>
      </c>
      <c r="J2521" s="244" t="s">
        <v>919</v>
      </c>
      <c r="K2521" s="244">
        <v>2</v>
      </c>
      <c r="L2521" s="244">
        <v>1.5</v>
      </c>
      <c r="M2521" s="244" t="s">
        <v>89</v>
      </c>
      <c r="N2521" s="244">
        <f t="shared" si="49"/>
        <v>3</v>
      </c>
      <c r="R2521" s="301"/>
      <c r="S2521" s="301"/>
      <c r="T2521" s="301"/>
      <c r="U2521" s="301"/>
      <c r="V2521" s="301"/>
      <c r="W2521" s="301"/>
      <c r="X2521" s="301"/>
      <c r="Y2521" s="301"/>
      <c r="Z2521" s="301"/>
      <c r="AA2521" s="301"/>
      <c r="AB2521" s="301"/>
      <c r="AC2521" s="301"/>
      <c r="AD2521" s="301"/>
      <c r="AE2521" s="301"/>
      <c r="AF2521" s="301"/>
      <c r="AG2521" s="301"/>
      <c r="AH2521" s="301"/>
      <c r="AI2521" s="301"/>
    </row>
    <row r="2522" spans="1:35" ht="20.100000000000001" hidden="1" customHeight="1" x14ac:dyDescent="0.2">
      <c r="A2522" s="240">
        <v>92</v>
      </c>
      <c r="B2522" s="241" t="s">
        <v>404</v>
      </c>
      <c r="C2522" s="310" t="s">
        <v>426</v>
      </c>
      <c r="D2522" s="310" t="s">
        <v>427</v>
      </c>
      <c r="E2522" s="309">
        <v>21141.542502335669</v>
      </c>
      <c r="F2522" s="310" t="s">
        <v>871</v>
      </c>
      <c r="G2522" s="244" t="s">
        <v>872</v>
      </c>
      <c r="H2522" s="244" t="s">
        <v>429</v>
      </c>
      <c r="I2522" s="288">
        <v>1</v>
      </c>
      <c r="J2522" s="244" t="s">
        <v>882</v>
      </c>
      <c r="K2522" s="244">
        <v>0.5</v>
      </c>
      <c r="L2522" s="244">
        <v>0.5</v>
      </c>
      <c r="M2522" s="244" t="s">
        <v>89</v>
      </c>
      <c r="N2522" s="244">
        <f t="shared" si="49"/>
        <v>0.25</v>
      </c>
      <c r="R2522" s="301"/>
      <c r="S2522" s="301"/>
      <c r="T2522" s="301"/>
      <c r="U2522" s="301"/>
      <c r="V2522" s="301"/>
      <c r="W2522" s="301"/>
      <c r="X2522" s="301"/>
      <c r="Y2522" s="301"/>
      <c r="Z2522" s="301"/>
      <c r="AA2522" s="301"/>
      <c r="AB2522" s="301"/>
      <c r="AC2522" s="301"/>
      <c r="AD2522" s="301"/>
      <c r="AE2522" s="301"/>
      <c r="AF2522" s="301"/>
      <c r="AG2522" s="301"/>
      <c r="AH2522" s="301"/>
      <c r="AI2522" s="301"/>
    </row>
    <row r="2523" spans="1:35" ht="20.100000000000001" hidden="1" customHeight="1" x14ac:dyDescent="0.2">
      <c r="A2523" s="240">
        <v>93</v>
      </c>
      <c r="B2523" s="241" t="s">
        <v>404</v>
      </c>
      <c r="C2523" s="310" t="s">
        <v>426</v>
      </c>
      <c r="D2523" s="310" t="s">
        <v>427</v>
      </c>
      <c r="E2523" s="309">
        <v>21194.811618608655</v>
      </c>
      <c r="F2523" s="310" t="s">
        <v>879</v>
      </c>
      <c r="G2523" s="244" t="s">
        <v>996</v>
      </c>
      <c r="H2523" s="244" t="s">
        <v>869</v>
      </c>
      <c r="I2523" s="288">
        <v>1</v>
      </c>
      <c r="J2523" s="244" t="s">
        <v>882</v>
      </c>
      <c r="K2523" s="244" t="s">
        <v>89</v>
      </c>
      <c r="L2523" s="244" t="s">
        <v>89</v>
      </c>
      <c r="M2523" s="244">
        <v>0.5</v>
      </c>
      <c r="N2523" s="244">
        <f t="shared" si="49"/>
        <v>0.19634954084936207</v>
      </c>
      <c r="R2523" s="301"/>
      <c r="S2523" s="301"/>
      <c r="T2523" s="301"/>
      <c r="U2523" s="301"/>
      <c r="V2523" s="301"/>
      <c r="W2523" s="301"/>
      <c r="X2523" s="301"/>
      <c r="Y2523" s="301"/>
      <c r="Z2523" s="301"/>
      <c r="AA2523" s="301"/>
      <c r="AB2523" s="301"/>
      <c r="AC2523" s="301"/>
      <c r="AD2523" s="301"/>
      <c r="AE2523" s="301"/>
      <c r="AF2523" s="301"/>
      <c r="AG2523" s="301"/>
      <c r="AH2523" s="301"/>
      <c r="AI2523" s="301"/>
    </row>
    <row r="2524" spans="1:35" ht="20.100000000000001" hidden="1" customHeight="1" x14ac:dyDescent="0.2">
      <c r="A2524" s="240">
        <v>94</v>
      </c>
      <c r="B2524" s="241" t="s">
        <v>404</v>
      </c>
      <c r="C2524" s="310" t="s">
        <v>426</v>
      </c>
      <c r="D2524" s="310" t="s">
        <v>427</v>
      </c>
      <c r="E2524" s="309">
        <v>21262.870503958166</v>
      </c>
      <c r="F2524" s="310" t="s">
        <v>871</v>
      </c>
      <c r="G2524" s="244" t="s">
        <v>872</v>
      </c>
      <c r="H2524" s="244" t="s">
        <v>429</v>
      </c>
      <c r="I2524" s="288">
        <v>1</v>
      </c>
      <c r="J2524" s="244" t="s">
        <v>882</v>
      </c>
      <c r="K2524" s="244">
        <v>0.5</v>
      </c>
      <c r="L2524" s="244">
        <v>0.75</v>
      </c>
      <c r="M2524" s="244" t="s">
        <v>89</v>
      </c>
      <c r="N2524" s="244">
        <f t="shared" si="49"/>
        <v>0.375</v>
      </c>
      <c r="R2524" s="301"/>
      <c r="S2524" s="301"/>
      <c r="T2524" s="301"/>
      <c r="U2524" s="301"/>
      <c r="V2524" s="301"/>
      <c r="W2524" s="301"/>
      <c r="X2524" s="301"/>
      <c r="Y2524" s="301"/>
      <c r="Z2524" s="301"/>
      <c r="AA2524" s="301"/>
      <c r="AB2524" s="301"/>
      <c r="AC2524" s="301"/>
      <c r="AD2524" s="301"/>
      <c r="AE2524" s="301"/>
      <c r="AF2524" s="301"/>
      <c r="AG2524" s="301"/>
      <c r="AH2524" s="301"/>
      <c r="AI2524" s="301"/>
    </row>
    <row r="2525" spans="1:35" ht="20.100000000000001" hidden="1" customHeight="1" x14ac:dyDescent="0.2">
      <c r="A2525" s="240">
        <v>95</v>
      </c>
      <c r="B2525" s="241" t="s">
        <v>404</v>
      </c>
      <c r="C2525" s="310" t="s">
        <v>426</v>
      </c>
      <c r="D2525" s="310" t="s">
        <v>427</v>
      </c>
      <c r="E2525" s="309">
        <v>21395.417900749711</v>
      </c>
      <c r="F2525" s="310" t="s">
        <v>879</v>
      </c>
      <c r="G2525" s="244" t="s">
        <v>996</v>
      </c>
      <c r="H2525" s="244" t="s">
        <v>429</v>
      </c>
      <c r="I2525" s="288">
        <v>1</v>
      </c>
      <c r="J2525" s="244" t="s">
        <v>882</v>
      </c>
      <c r="K2525" s="244" t="s">
        <v>89</v>
      </c>
      <c r="L2525" s="244" t="s">
        <v>89</v>
      </c>
      <c r="M2525" s="244">
        <v>0.5</v>
      </c>
      <c r="N2525" s="244">
        <f t="shared" si="49"/>
        <v>0.19634954084936207</v>
      </c>
      <c r="R2525" s="301"/>
      <c r="S2525" s="301"/>
      <c r="T2525" s="301"/>
      <c r="U2525" s="301"/>
      <c r="V2525" s="301"/>
      <c r="W2525" s="301"/>
      <c r="X2525" s="301"/>
      <c r="Y2525" s="301"/>
      <c r="Z2525" s="301"/>
      <c r="AA2525" s="301"/>
      <c r="AB2525" s="301"/>
      <c r="AC2525" s="301"/>
      <c r="AD2525" s="301"/>
      <c r="AE2525" s="301"/>
      <c r="AF2525" s="301"/>
      <c r="AG2525" s="301"/>
      <c r="AH2525" s="301"/>
      <c r="AI2525" s="301"/>
    </row>
    <row r="2526" spans="1:35" ht="20.100000000000001" hidden="1" customHeight="1" x14ac:dyDescent="0.2">
      <c r="A2526" s="240">
        <v>96</v>
      </c>
      <c r="B2526" s="241" t="s">
        <v>404</v>
      </c>
      <c r="C2526" s="310" t="s">
        <v>426</v>
      </c>
      <c r="D2526" s="310" t="s">
        <v>427</v>
      </c>
      <c r="E2526" s="309">
        <v>21425.312284535412</v>
      </c>
      <c r="F2526" s="310" t="s">
        <v>871</v>
      </c>
      <c r="G2526" s="244" t="s">
        <v>872</v>
      </c>
      <c r="H2526" s="244" t="s">
        <v>429</v>
      </c>
      <c r="I2526" s="288">
        <v>1</v>
      </c>
      <c r="J2526" s="244" t="s">
        <v>882</v>
      </c>
      <c r="K2526" s="244">
        <v>0.5</v>
      </c>
      <c r="L2526" s="244">
        <v>0.5</v>
      </c>
      <c r="M2526" s="244" t="s">
        <v>89</v>
      </c>
      <c r="N2526" s="244">
        <f t="shared" si="49"/>
        <v>0.25</v>
      </c>
      <c r="R2526" s="301"/>
      <c r="S2526" s="301"/>
      <c r="T2526" s="301"/>
      <c r="U2526" s="301"/>
      <c r="V2526" s="301"/>
      <c r="W2526" s="301"/>
      <c r="X2526" s="301"/>
      <c r="Y2526" s="301"/>
      <c r="Z2526" s="301"/>
      <c r="AA2526" s="301"/>
      <c r="AB2526" s="301"/>
      <c r="AC2526" s="301"/>
      <c r="AD2526" s="301"/>
      <c r="AE2526" s="301"/>
      <c r="AF2526" s="301"/>
      <c r="AG2526" s="301"/>
      <c r="AH2526" s="301"/>
      <c r="AI2526" s="301"/>
    </row>
    <row r="2527" spans="1:35" ht="20.100000000000001" hidden="1" customHeight="1" x14ac:dyDescent="0.2">
      <c r="A2527" s="240">
        <v>97</v>
      </c>
      <c r="B2527" s="241" t="s">
        <v>404</v>
      </c>
      <c r="C2527" s="310" t="s">
        <v>432</v>
      </c>
      <c r="D2527" s="310" t="s">
        <v>427</v>
      </c>
      <c r="E2527" s="309">
        <v>21451.252304091096</v>
      </c>
      <c r="F2527" s="310" t="s">
        <v>897</v>
      </c>
      <c r="G2527" s="244" t="s">
        <v>931</v>
      </c>
      <c r="H2527" s="244" t="s">
        <v>429</v>
      </c>
      <c r="I2527" s="288">
        <v>3</v>
      </c>
      <c r="J2527" s="244" t="s">
        <v>919</v>
      </c>
      <c r="K2527" s="244">
        <v>2.5</v>
      </c>
      <c r="L2527" s="244">
        <v>2</v>
      </c>
      <c r="M2527" s="244" t="s">
        <v>89</v>
      </c>
      <c r="N2527" s="244">
        <f t="shared" si="49"/>
        <v>5</v>
      </c>
      <c r="R2527" s="301"/>
      <c r="S2527" s="301"/>
      <c r="T2527" s="301"/>
      <c r="U2527" s="301"/>
      <c r="V2527" s="301"/>
      <c r="W2527" s="301"/>
      <c r="X2527" s="301"/>
      <c r="Y2527" s="301"/>
      <c r="Z2527" s="301"/>
      <c r="AA2527" s="301"/>
      <c r="AB2527" s="301"/>
      <c r="AC2527" s="301"/>
      <c r="AD2527" s="301"/>
      <c r="AE2527" s="301"/>
      <c r="AF2527" s="301"/>
      <c r="AG2527" s="301"/>
      <c r="AH2527" s="301"/>
      <c r="AI2527" s="301"/>
    </row>
    <row r="2528" spans="1:35" ht="20.100000000000001" hidden="1" customHeight="1" x14ac:dyDescent="0.2">
      <c r="A2528" s="240">
        <v>98</v>
      </c>
      <c r="B2528" s="241" t="s">
        <v>404</v>
      </c>
      <c r="C2528" s="310" t="s">
        <v>426</v>
      </c>
      <c r="D2528" s="310" t="s">
        <v>427</v>
      </c>
      <c r="E2528" s="309">
        <v>21581.117141171602</v>
      </c>
      <c r="F2528" s="310" t="s">
        <v>879</v>
      </c>
      <c r="G2528" s="244" t="s">
        <v>1012</v>
      </c>
      <c r="H2528" s="244" t="s">
        <v>429</v>
      </c>
      <c r="I2528" s="288">
        <v>1</v>
      </c>
      <c r="J2528" s="244" t="s">
        <v>882</v>
      </c>
      <c r="K2528" s="244" t="s">
        <v>89</v>
      </c>
      <c r="L2528" s="244" t="s">
        <v>89</v>
      </c>
      <c r="M2528" s="244">
        <v>0.5</v>
      </c>
      <c r="N2528" s="244">
        <f t="shared" si="49"/>
        <v>0.19634954084936207</v>
      </c>
      <c r="R2528" s="301"/>
      <c r="S2528" s="301"/>
      <c r="T2528" s="301"/>
      <c r="U2528" s="301"/>
      <c r="V2528" s="301"/>
      <c r="W2528" s="301"/>
      <c r="X2528" s="301"/>
      <c r="Y2528" s="301"/>
      <c r="Z2528" s="301"/>
      <c r="AA2528" s="301"/>
      <c r="AB2528" s="301"/>
      <c r="AC2528" s="301"/>
      <c r="AD2528" s="301"/>
      <c r="AE2528" s="301"/>
      <c r="AF2528" s="301"/>
      <c r="AG2528" s="301"/>
      <c r="AH2528" s="301"/>
      <c r="AI2528" s="301"/>
    </row>
    <row r="2529" spans="1:35" ht="20.100000000000001" hidden="1" customHeight="1" x14ac:dyDescent="0.2">
      <c r="A2529" s="240">
        <v>99</v>
      </c>
      <c r="B2529" s="241" t="s">
        <v>404</v>
      </c>
      <c r="C2529" s="310" t="s">
        <v>426</v>
      </c>
      <c r="D2529" s="310" t="s">
        <v>427</v>
      </c>
      <c r="E2529" s="309">
        <v>21820.37395067844</v>
      </c>
      <c r="F2529" s="310" t="s">
        <v>871</v>
      </c>
      <c r="G2529" s="244" t="s">
        <v>1010</v>
      </c>
      <c r="H2529" s="244" t="s">
        <v>429</v>
      </c>
      <c r="I2529" s="288">
        <v>1</v>
      </c>
      <c r="J2529" s="244" t="s">
        <v>919</v>
      </c>
      <c r="K2529" s="244">
        <v>1.5</v>
      </c>
      <c r="L2529" s="244">
        <v>1</v>
      </c>
      <c r="M2529" s="244" t="s">
        <v>89</v>
      </c>
      <c r="N2529" s="244">
        <f t="shared" si="49"/>
        <v>1.5</v>
      </c>
      <c r="R2529" s="301"/>
      <c r="S2529" s="301"/>
      <c r="T2529" s="301"/>
      <c r="U2529" s="301"/>
      <c r="V2529" s="301"/>
      <c r="W2529" s="301"/>
      <c r="X2529" s="301"/>
      <c r="Y2529" s="301"/>
      <c r="Z2529" s="301"/>
      <c r="AA2529" s="301"/>
      <c r="AB2529" s="301"/>
      <c r="AC2529" s="301"/>
      <c r="AD2529" s="301"/>
      <c r="AE2529" s="301"/>
      <c r="AF2529" s="301"/>
      <c r="AG2529" s="301"/>
      <c r="AH2529" s="301"/>
      <c r="AI2529" s="301"/>
    </row>
    <row r="2530" spans="1:35" ht="20.100000000000001" hidden="1" customHeight="1" x14ac:dyDescent="0.2">
      <c r="A2530" s="240">
        <v>100</v>
      </c>
      <c r="B2530" s="241" t="s">
        <v>404</v>
      </c>
      <c r="C2530" s="310" t="s">
        <v>426</v>
      </c>
      <c r="D2530" s="310" t="s">
        <v>427</v>
      </c>
      <c r="E2530" s="309">
        <v>21899.285129358308</v>
      </c>
      <c r="F2530" s="310" t="s">
        <v>897</v>
      </c>
      <c r="G2530" s="244" t="s">
        <v>1011</v>
      </c>
      <c r="H2530" s="244" t="s">
        <v>429</v>
      </c>
      <c r="I2530" s="288">
        <v>2</v>
      </c>
      <c r="J2530" s="244" t="s">
        <v>919</v>
      </c>
      <c r="K2530" s="244">
        <v>2.5</v>
      </c>
      <c r="L2530" s="244">
        <v>2</v>
      </c>
      <c r="M2530" s="244" t="s">
        <v>89</v>
      </c>
      <c r="N2530" s="244">
        <f t="shared" si="49"/>
        <v>5</v>
      </c>
      <c r="R2530" s="301"/>
      <c r="S2530" s="301"/>
      <c r="T2530" s="301"/>
      <c r="U2530" s="301"/>
      <c r="V2530" s="301"/>
      <c r="W2530" s="301"/>
      <c r="X2530" s="301"/>
      <c r="Y2530" s="301"/>
      <c r="Z2530" s="301"/>
      <c r="AA2530" s="301"/>
      <c r="AB2530" s="301"/>
      <c r="AC2530" s="301"/>
      <c r="AD2530" s="301"/>
      <c r="AE2530" s="301"/>
      <c r="AF2530" s="301"/>
      <c r="AG2530" s="301"/>
      <c r="AH2530" s="301"/>
      <c r="AI2530" s="301"/>
    </row>
    <row r="2531" spans="1:35" ht="20.100000000000001" hidden="1" customHeight="1" x14ac:dyDescent="0.2">
      <c r="A2531" s="240">
        <v>101</v>
      </c>
      <c r="B2531" s="241" t="s">
        <v>404</v>
      </c>
      <c r="C2531" s="310" t="s">
        <v>432</v>
      </c>
      <c r="D2531" s="310" t="s">
        <v>427</v>
      </c>
      <c r="E2531" s="309">
        <v>22028.013516289069</v>
      </c>
      <c r="F2531" s="310" t="s">
        <v>879</v>
      </c>
      <c r="G2531" s="244" t="s">
        <v>905</v>
      </c>
      <c r="H2531" s="244" t="s">
        <v>429</v>
      </c>
      <c r="I2531" s="288">
        <v>1</v>
      </c>
      <c r="J2531" s="244" t="s">
        <v>873</v>
      </c>
      <c r="K2531" s="244" t="s">
        <v>89</v>
      </c>
      <c r="L2531" s="244" t="s">
        <v>89</v>
      </c>
      <c r="M2531" s="244">
        <v>0.5</v>
      </c>
      <c r="N2531" s="244">
        <f t="shared" si="49"/>
        <v>0.19634954084936207</v>
      </c>
      <c r="R2531" s="301"/>
      <c r="S2531" s="301"/>
      <c r="T2531" s="301"/>
      <c r="U2531" s="301"/>
      <c r="V2531" s="301"/>
      <c r="W2531" s="301"/>
      <c r="X2531" s="301"/>
      <c r="Y2531" s="301"/>
      <c r="Z2531" s="301"/>
      <c r="AA2531" s="301"/>
      <c r="AB2531" s="301"/>
      <c r="AC2531" s="301"/>
      <c r="AD2531" s="301"/>
      <c r="AE2531" s="301"/>
      <c r="AF2531" s="301"/>
      <c r="AG2531" s="301"/>
      <c r="AH2531" s="301"/>
      <c r="AI2531" s="301"/>
    </row>
    <row r="2532" spans="1:35" ht="20.100000000000001" hidden="1" customHeight="1" x14ac:dyDescent="0.2">
      <c r="A2532" s="240">
        <v>102</v>
      </c>
      <c r="B2532" s="241" t="s">
        <v>404</v>
      </c>
      <c r="C2532" s="310" t="s">
        <v>432</v>
      </c>
      <c r="D2532" s="310" t="s">
        <v>427</v>
      </c>
      <c r="E2532" s="309">
        <v>22028.013516289069</v>
      </c>
      <c r="F2532" s="310" t="s">
        <v>880</v>
      </c>
      <c r="G2532" s="244" t="s">
        <v>921</v>
      </c>
      <c r="H2532" s="244" t="s">
        <v>429</v>
      </c>
      <c r="I2532" s="288">
        <v>1</v>
      </c>
      <c r="J2532" s="244" t="s">
        <v>873</v>
      </c>
      <c r="K2532" s="244">
        <v>0.6</v>
      </c>
      <c r="L2532" s="244">
        <v>1</v>
      </c>
      <c r="M2532" s="244" t="s">
        <v>89</v>
      </c>
      <c r="N2532" s="244">
        <f t="shared" si="49"/>
        <v>0.6</v>
      </c>
      <c r="R2532" s="301"/>
      <c r="S2532" s="301"/>
      <c r="T2532" s="301"/>
      <c r="U2532" s="301"/>
      <c r="V2532" s="301"/>
      <c r="W2532" s="301"/>
      <c r="X2532" s="301"/>
      <c r="Y2532" s="301"/>
      <c r="Z2532" s="301"/>
      <c r="AA2532" s="301"/>
      <c r="AB2532" s="301"/>
      <c r="AC2532" s="301"/>
      <c r="AD2532" s="301"/>
      <c r="AE2532" s="301"/>
      <c r="AF2532" s="301"/>
      <c r="AG2532" s="301"/>
      <c r="AH2532" s="301"/>
      <c r="AI2532" s="301"/>
    </row>
    <row r="2533" spans="1:35" ht="20.100000000000001" hidden="1" customHeight="1" x14ac:dyDescent="0.2">
      <c r="A2533" s="240">
        <v>103</v>
      </c>
      <c r="B2533" s="241" t="s">
        <v>404</v>
      </c>
      <c r="C2533" s="310" t="s">
        <v>426</v>
      </c>
      <c r="D2533" s="310" t="s">
        <v>427</v>
      </c>
      <c r="E2533" s="309">
        <v>23032.515732686446</v>
      </c>
      <c r="F2533" s="310" t="s">
        <v>879</v>
      </c>
      <c r="G2533" s="244" t="s">
        <v>1013</v>
      </c>
      <c r="H2533" s="244" t="s">
        <v>429</v>
      </c>
      <c r="I2533" s="288">
        <v>1</v>
      </c>
      <c r="J2533" s="244" t="s">
        <v>919</v>
      </c>
      <c r="K2533" s="244">
        <v>0.75</v>
      </c>
      <c r="L2533" s="244">
        <v>0.75</v>
      </c>
      <c r="M2533" s="244" t="s">
        <v>89</v>
      </c>
      <c r="N2533" s="244">
        <f t="shared" si="49"/>
        <v>0.5625</v>
      </c>
      <c r="R2533" s="301"/>
      <c r="S2533" s="301"/>
      <c r="T2533" s="301"/>
      <c r="U2533" s="301"/>
      <c r="V2533" s="301"/>
      <c r="W2533" s="301"/>
      <c r="X2533" s="301"/>
      <c r="Y2533" s="301"/>
      <c r="Z2533" s="301"/>
      <c r="AA2533" s="301"/>
      <c r="AB2533" s="301"/>
      <c r="AC2533" s="301"/>
      <c r="AD2533" s="301"/>
      <c r="AE2533" s="301"/>
      <c r="AF2533" s="301"/>
      <c r="AG2533" s="301"/>
      <c r="AH2533" s="301"/>
      <c r="AI2533" s="301"/>
    </row>
    <row r="2534" spans="1:35" ht="20.100000000000001" hidden="1" customHeight="1" x14ac:dyDescent="0.2">
      <c r="A2534" s="240">
        <v>104</v>
      </c>
      <c r="B2534" s="241" t="s">
        <v>404</v>
      </c>
      <c r="C2534" s="310" t="s">
        <v>426</v>
      </c>
      <c r="D2534" s="310" t="s">
        <v>427</v>
      </c>
      <c r="E2534" s="309">
        <v>23032.515732686446</v>
      </c>
      <c r="F2534" s="310" t="s">
        <v>879</v>
      </c>
      <c r="G2534" s="244" t="s">
        <v>911</v>
      </c>
      <c r="H2534" s="244" t="s">
        <v>429</v>
      </c>
      <c r="I2534" s="288">
        <v>1</v>
      </c>
      <c r="J2534" s="244" t="s">
        <v>919</v>
      </c>
      <c r="K2534" s="244" t="s">
        <v>89</v>
      </c>
      <c r="L2534" s="244" t="s">
        <v>89</v>
      </c>
      <c r="M2534" s="244">
        <v>0.5</v>
      </c>
      <c r="N2534" s="244">
        <f t="shared" si="49"/>
        <v>0.19634954084936207</v>
      </c>
      <c r="R2534" s="301"/>
      <c r="S2534" s="301"/>
      <c r="T2534" s="301"/>
      <c r="U2534" s="301"/>
      <c r="V2534" s="301"/>
      <c r="W2534" s="301"/>
      <c r="X2534" s="301"/>
      <c r="Y2534" s="301"/>
      <c r="Z2534" s="301"/>
      <c r="AA2534" s="301"/>
      <c r="AB2534" s="301"/>
      <c r="AC2534" s="301"/>
      <c r="AD2534" s="301"/>
      <c r="AE2534" s="301"/>
      <c r="AF2534" s="301"/>
      <c r="AG2534" s="301"/>
      <c r="AH2534" s="301"/>
      <c r="AI2534" s="301"/>
    </row>
    <row r="2535" spans="1:35" ht="20.100000000000001" hidden="1" customHeight="1" x14ac:dyDescent="0.2">
      <c r="A2535" s="240">
        <v>105</v>
      </c>
      <c r="B2535" s="241" t="s">
        <v>404</v>
      </c>
      <c r="C2535" s="310" t="s">
        <v>426</v>
      </c>
      <c r="D2535" s="310" t="s">
        <v>427</v>
      </c>
      <c r="E2535" s="309">
        <v>23133.343965566473</v>
      </c>
      <c r="F2535" s="310" t="s">
        <v>871</v>
      </c>
      <c r="G2535" s="244" t="s">
        <v>928</v>
      </c>
      <c r="H2535" s="244" t="s">
        <v>429</v>
      </c>
      <c r="I2535" s="288">
        <v>1</v>
      </c>
      <c r="J2535" s="244" t="s">
        <v>919</v>
      </c>
      <c r="K2535" s="244">
        <v>1</v>
      </c>
      <c r="L2535" s="244">
        <v>1</v>
      </c>
      <c r="M2535" s="244" t="s">
        <v>89</v>
      </c>
      <c r="N2535" s="244">
        <f t="shared" si="49"/>
        <v>1</v>
      </c>
      <c r="R2535" s="301"/>
      <c r="S2535" s="301"/>
      <c r="T2535" s="301"/>
      <c r="U2535" s="301"/>
      <c r="V2535" s="301"/>
      <c r="W2535" s="301"/>
      <c r="X2535" s="301"/>
      <c r="Y2535" s="301"/>
      <c r="Z2535" s="301"/>
      <c r="AA2535" s="301"/>
      <c r="AB2535" s="301"/>
      <c r="AC2535" s="301"/>
      <c r="AD2535" s="301"/>
      <c r="AE2535" s="301"/>
      <c r="AF2535" s="301"/>
      <c r="AG2535" s="301"/>
      <c r="AH2535" s="301"/>
      <c r="AI2535" s="301"/>
    </row>
    <row r="2536" spans="1:35" ht="20.100000000000001" hidden="1" customHeight="1" x14ac:dyDescent="0.2">
      <c r="A2536" s="240">
        <v>106</v>
      </c>
      <c r="B2536" s="241" t="s">
        <v>404</v>
      </c>
      <c r="C2536" s="310" t="s">
        <v>426</v>
      </c>
      <c r="D2536" s="310" t="s">
        <v>427</v>
      </c>
      <c r="E2536" s="309">
        <v>23178.363306967294</v>
      </c>
      <c r="F2536" s="310" t="s">
        <v>871</v>
      </c>
      <c r="G2536" s="244" t="s">
        <v>916</v>
      </c>
      <c r="H2536" s="244" t="s">
        <v>429</v>
      </c>
      <c r="I2536" s="288">
        <v>1</v>
      </c>
      <c r="J2536" s="244" t="s">
        <v>919</v>
      </c>
      <c r="K2536" s="244">
        <v>1</v>
      </c>
      <c r="L2536" s="244">
        <v>1</v>
      </c>
      <c r="M2536" s="244" t="s">
        <v>89</v>
      </c>
      <c r="N2536" s="244">
        <f t="shared" si="49"/>
        <v>1</v>
      </c>
      <c r="R2536" s="301"/>
      <c r="S2536" s="301"/>
      <c r="T2536" s="301"/>
      <c r="U2536" s="301"/>
      <c r="V2536" s="301"/>
      <c r="W2536" s="301"/>
      <c r="X2536" s="301"/>
      <c r="Y2536" s="301"/>
      <c r="Z2536" s="301"/>
      <c r="AA2536" s="301"/>
      <c r="AB2536" s="301"/>
      <c r="AC2536" s="301"/>
      <c r="AD2536" s="301"/>
      <c r="AE2536" s="301"/>
      <c r="AF2536" s="301"/>
      <c r="AG2536" s="301"/>
      <c r="AH2536" s="301"/>
      <c r="AI2536" s="301"/>
    </row>
    <row r="2537" spans="1:35" ht="20.100000000000001" hidden="1" customHeight="1" x14ac:dyDescent="0.2">
      <c r="A2537" s="240">
        <v>107</v>
      </c>
      <c r="B2537" s="241" t="s">
        <v>404</v>
      </c>
      <c r="C2537" s="310" t="s">
        <v>426</v>
      </c>
      <c r="D2537" s="310" t="s">
        <v>427</v>
      </c>
      <c r="E2537" s="309">
        <v>23527.712942643637</v>
      </c>
      <c r="F2537" s="310" t="s">
        <v>879</v>
      </c>
      <c r="G2537" s="244" t="s">
        <v>917</v>
      </c>
      <c r="H2537" s="244" t="s">
        <v>429</v>
      </c>
      <c r="I2537" s="288">
        <v>1</v>
      </c>
      <c r="J2537" s="244" t="s">
        <v>919</v>
      </c>
      <c r="K2537" s="244" t="s">
        <v>89</v>
      </c>
      <c r="L2537" s="244" t="s">
        <v>89</v>
      </c>
      <c r="M2537" s="244">
        <v>0.8</v>
      </c>
      <c r="N2537" s="244">
        <f t="shared" si="49"/>
        <v>0.50265482457436694</v>
      </c>
      <c r="R2537" s="301"/>
      <c r="S2537" s="301"/>
      <c r="T2537" s="301"/>
      <c r="U2537" s="301"/>
      <c r="V2537" s="301"/>
      <c r="W2537" s="301"/>
      <c r="X2537" s="301"/>
      <c r="Y2537" s="301"/>
      <c r="Z2537" s="301"/>
      <c r="AA2537" s="301"/>
      <c r="AB2537" s="301"/>
      <c r="AC2537" s="301"/>
      <c r="AD2537" s="301"/>
      <c r="AE2537" s="301"/>
      <c r="AF2537" s="301"/>
      <c r="AG2537" s="301"/>
      <c r="AH2537" s="301"/>
      <c r="AI2537" s="301"/>
    </row>
    <row r="2538" spans="1:35" ht="20.100000000000001" hidden="1" customHeight="1" x14ac:dyDescent="0.2">
      <c r="A2538" s="240">
        <v>108</v>
      </c>
      <c r="B2538" s="241" t="s">
        <v>404</v>
      </c>
      <c r="C2538" s="310" t="s">
        <v>426</v>
      </c>
      <c r="D2538" s="310" t="s">
        <v>427</v>
      </c>
      <c r="E2538" s="309">
        <v>25445.184722622838</v>
      </c>
      <c r="F2538" s="310" t="s">
        <v>879</v>
      </c>
      <c r="G2538" s="244" t="s">
        <v>983</v>
      </c>
      <c r="H2538" s="244" t="s">
        <v>429</v>
      </c>
      <c r="I2538" s="288">
        <v>1</v>
      </c>
      <c r="J2538" s="244" t="s">
        <v>919</v>
      </c>
      <c r="K2538" s="244" t="s">
        <v>89</v>
      </c>
      <c r="L2538" s="244" t="s">
        <v>89</v>
      </c>
      <c r="M2538" s="244">
        <v>0.8</v>
      </c>
      <c r="N2538" s="244">
        <f t="shared" si="49"/>
        <v>0.50265482457436694</v>
      </c>
      <c r="R2538" s="301"/>
      <c r="S2538" s="301"/>
      <c r="T2538" s="301"/>
      <c r="U2538" s="301"/>
      <c r="V2538" s="301"/>
      <c r="W2538" s="301"/>
      <c r="X2538" s="301"/>
      <c r="Y2538" s="301"/>
      <c r="Z2538" s="301"/>
      <c r="AA2538" s="301"/>
      <c r="AB2538" s="301"/>
      <c r="AC2538" s="301"/>
      <c r="AD2538" s="301"/>
      <c r="AE2538" s="301"/>
      <c r="AF2538" s="301"/>
      <c r="AG2538" s="301"/>
      <c r="AH2538" s="301"/>
      <c r="AI2538" s="301"/>
    </row>
    <row r="2539" spans="1:35" ht="20.100000000000001" hidden="1" customHeight="1" x14ac:dyDescent="0.2">
      <c r="A2539" s="240">
        <v>109</v>
      </c>
      <c r="B2539" s="241" t="s">
        <v>404</v>
      </c>
      <c r="C2539" s="310" t="s">
        <v>426</v>
      </c>
      <c r="D2539" s="310" t="s">
        <v>427</v>
      </c>
      <c r="E2539" s="309">
        <v>25583.583620629692</v>
      </c>
      <c r="F2539" s="310" t="s">
        <v>879</v>
      </c>
      <c r="G2539" s="244" t="s">
        <v>983</v>
      </c>
      <c r="H2539" s="244" t="s">
        <v>429</v>
      </c>
      <c r="I2539" s="288">
        <v>1</v>
      </c>
      <c r="J2539" s="244" t="s">
        <v>919</v>
      </c>
      <c r="K2539" s="244" t="s">
        <v>89</v>
      </c>
      <c r="L2539" s="244" t="s">
        <v>89</v>
      </c>
      <c r="M2539" s="244">
        <v>0.8</v>
      </c>
      <c r="N2539" s="244">
        <f t="shared" si="49"/>
        <v>0.50265482457436694</v>
      </c>
      <c r="R2539" s="301"/>
      <c r="S2539" s="301"/>
      <c r="T2539" s="301"/>
      <c r="U2539" s="301"/>
      <c r="V2539" s="301"/>
      <c r="W2539" s="301"/>
      <c r="X2539" s="301"/>
      <c r="Y2539" s="301"/>
      <c r="Z2539" s="301"/>
      <c r="AA2539" s="301"/>
      <c r="AB2539" s="301"/>
      <c r="AC2539" s="301"/>
      <c r="AD2539" s="301"/>
      <c r="AE2539" s="301"/>
      <c r="AF2539" s="301"/>
      <c r="AG2539" s="301"/>
      <c r="AH2539" s="301"/>
      <c r="AI2539" s="301"/>
    </row>
    <row r="2540" spans="1:35" ht="20.100000000000001" hidden="1" customHeight="1" x14ac:dyDescent="0.2">
      <c r="A2540" s="240">
        <v>110</v>
      </c>
      <c r="B2540" s="241" t="s">
        <v>404</v>
      </c>
      <c r="C2540" s="310" t="s">
        <v>426</v>
      </c>
      <c r="D2540" s="310" t="s">
        <v>427</v>
      </c>
      <c r="E2540" s="309">
        <v>26987.837068940855</v>
      </c>
      <c r="F2540" s="310" t="s">
        <v>897</v>
      </c>
      <c r="G2540" s="244"/>
      <c r="H2540" s="244" t="s">
        <v>429</v>
      </c>
      <c r="I2540" s="288">
        <v>2</v>
      </c>
      <c r="J2540" s="244" t="s">
        <v>919</v>
      </c>
      <c r="K2540" s="244">
        <v>1.5</v>
      </c>
      <c r="L2540" s="244">
        <v>1</v>
      </c>
      <c r="M2540" s="244" t="s">
        <v>89</v>
      </c>
      <c r="N2540" s="244">
        <f t="shared" si="49"/>
        <v>1.5</v>
      </c>
      <c r="R2540" s="301"/>
      <c r="S2540" s="301"/>
      <c r="T2540" s="301"/>
      <c r="U2540" s="301"/>
      <c r="V2540" s="301"/>
      <c r="W2540" s="301"/>
      <c r="X2540" s="301"/>
      <c r="Y2540" s="301"/>
      <c r="Z2540" s="301"/>
      <c r="AA2540" s="301"/>
      <c r="AB2540" s="301"/>
      <c r="AC2540" s="301"/>
      <c r="AD2540" s="301"/>
      <c r="AE2540" s="301"/>
      <c r="AF2540" s="301"/>
      <c r="AG2540" s="301"/>
      <c r="AH2540" s="301"/>
      <c r="AI2540" s="301"/>
    </row>
    <row r="2541" spans="1:35" ht="20.100000000000001" hidden="1" customHeight="1" x14ac:dyDescent="0.2">
      <c r="A2541" s="240">
        <v>111</v>
      </c>
      <c r="B2541" s="241" t="s">
        <v>404</v>
      </c>
      <c r="C2541" s="310" t="s">
        <v>426</v>
      </c>
      <c r="D2541" s="310" t="s">
        <v>427</v>
      </c>
      <c r="E2541" s="309">
        <v>27094.701293058974</v>
      </c>
      <c r="F2541" s="310" t="s">
        <v>897</v>
      </c>
      <c r="G2541" s="244"/>
      <c r="H2541" s="244" t="s">
        <v>429</v>
      </c>
      <c r="I2541" s="288">
        <v>2</v>
      </c>
      <c r="J2541" s="244" t="s">
        <v>919</v>
      </c>
      <c r="K2541" s="244">
        <v>1.5</v>
      </c>
      <c r="L2541" s="244">
        <v>1</v>
      </c>
      <c r="M2541" s="244" t="s">
        <v>89</v>
      </c>
      <c r="N2541" s="244">
        <f t="shared" si="49"/>
        <v>1.5</v>
      </c>
      <c r="R2541" s="301"/>
      <c r="S2541" s="301"/>
      <c r="T2541" s="301"/>
      <c r="U2541" s="301"/>
      <c r="V2541" s="301"/>
      <c r="W2541" s="301"/>
      <c r="X2541" s="301"/>
      <c r="Y2541" s="301"/>
      <c r="Z2541" s="301"/>
      <c r="AA2541" s="301"/>
      <c r="AB2541" s="301"/>
      <c r="AC2541" s="301"/>
      <c r="AD2541" s="301"/>
      <c r="AE2541" s="301"/>
      <c r="AF2541" s="301"/>
      <c r="AG2541" s="301"/>
      <c r="AH2541" s="301"/>
      <c r="AI2541" s="301"/>
    </row>
    <row r="2542" spans="1:35" ht="20.100000000000001" hidden="1" customHeight="1" x14ac:dyDescent="0.2">
      <c r="A2542" s="240">
        <v>112</v>
      </c>
      <c r="B2542" s="241" t="s">
        <v>404</v>
      </c>
      <c r="C2542" s="310" t="s">
        <v>426</v>
      </c>
      <c r="D2542" s="310" t="s">
        <v>427</v>
      </c>
      <c r="E2542" s="309">
        <v>27424.977472847651</v>
      </c>
      <c r="F2542" s="310" t="s">
        <v>871</v>
      </c>
      <c r="G2542" s="244" t="s">
        <v>935</v>
      </c>
      <c r="H2542" s="244" t="s">
        <v>429</v>
      </c>
      <c r="I2542" s="288">
        <v>1</v>
      </c>
      <c r="J2542" s="244" t="s">
        <v>919</v>
      </c>
      <c r="K2542" s="244">
        <v>0.8</v>
      </c>
      <c r="L2542" s="244">
        <v>0.8</v>
      </c>
      <c r="M2542" s="244" t="s">
        <v>89</v>
      </c>
      <c r="N2542" s="244">
        <f t="shared" si="49"/>
        <v>0.64000000000000012</v>
      </c>
      <c r="R2542" s="301"/>
      <c r="S2542" s="301"/>
      <c r="T2542" s="301"/>
      <c r="U2542" s="301"/>
      <c r="V2542" s="301"/>
      <c r="W2542" s="301"/>
      <c r="X2542" s="301"/>
      <c r="Y2542" s="301"/>
      <c r="Z2542" s="301"/>
      <c r="AA2542" s="301"/>
      <c r="AB2542" s="301"/>
      <c r="AC2542" s="301"/>
      <c r="AD2542" s="301"/>
      <c r="AE2542" s="301"/>
      <c r="AF2542" s="301"/>
      <c r="AG2542" s="301"/>
      <c r="AH2542" s="301"/>
      <c r="AI2542" s="301"/>
    </row>
    <row r="2543" spans="1:35" ht="20.100000000000001" hidden="1" customHeight="1" x14ac:dyDescent="0.2">
      <c r="A2543" s="240">
        <v>113</v>
      </c>
      <c r="B2543" s="241" t="s">
        <v>404</v>
      </c>
      <c r="C2543" s="310" t="s">
        <v>426</v>
      </c>
      <c r="D2543" s="310" t="s">
        <v>427</v>
      </c>
      <c r="E2543" s="309">
        <v>27907.968603102374</v>
      </c>
      <c r="F2543" s="310" t="s">
        <v>871</v>
      </c>
      <c r="G2543" s="244" t="s">
        <v>960</v>
      </c>
      <c r="H2543" s="244" t="s">
        <v>429</v>
      </c>
      <c r="I2543" s="288">
        <v>1</v>
      </c>
      <c r="J2543" s="244" t="s">
        <v>919</v>
      </c>
      <c r="K2543" s="244">
        <v>0.8</v>
      </c>
      <c r="L2543" s="244">
        <v>0.8</v>
      </c>
      <c r="M2543" s="244" t="s">
        <v>89</v>
      </c>
      <c r="N2543" s="244">
        <f t="shared" si="49"/>
        <v>0.64000000000000012</v>
      </c>
      <c r="R2543" s="301"/>
      <c r="S2543" s="301"/>
      <c r="T2543" s="301"/>
      <c r="U2543" s="301"/>
      <c r="V2543" s="301"/>
      <c r="W2543" s="301"/>
      <c r="X2543" s="301"/>
      <c r="Y2543" s="301"/>
      <c r="Z2543" s="301"/>
      <c r="AA2543" s="301"/>
      <c r="AB2543" s="301"/>
      <c r="AC2543" s="301"/>
      <c r="AD2543" s="301"/>
      <c r="AE2543" s="301"/>
      <c r="AF2543" s="301"/>
      <c r="AG2543" s="301"/>
      <c r="AH2543" s="301"/>
      <c r="AI2543" s="301"/>
    </row>
    <row r="2544" spans="1:35" ht="20.100000000000001" hidden="1" customHeight="1" x14ac:dyDescent="0.2">
      <c r="A2544" s="240">
        <v>114</v>
      </c>
      <c r="B2544" s="241" t="s">
        <v>404</v>
      </c>
      <c r="C2544" s="310" t="s">
        <v>426</v>
      </c>
      <c r="D2544" s="310" t="s">
        <v>427</v>
      </c>
      <c r="E2544" s="309">
        <v>28176.683189607036</v>
      </c>
      <c r="F2544" s="310" t="s">
        <v>871</v>
      </c>
      <c r="G2544" s="244" t="s">
        <v>924</v>
      </c>
      <c r="H2544" s="244" t="s">
        <v>429</v>
      </c>
      <c r="I2544" s="288">
        <v>1</v>
      </c>
      <c r="J2544" s="244" t="s">
        <v>919</v>
      </c>
      <c r="K2544" s="244">
        <v>0.8</v>
      </c>
      <c r="L2544" s="244">
        <v>0.8</v>
      </c>
      <c r="M2544" s="244" t="s">
        <v>89</v>
      </c>
      <c r="N2544" s="244">
        <f t="shared" si="49"/>
        <v>0.64000000000000012</v>
      </c>
      <c r="R2544" s="301"/>
      <c r="S2544" s="301"/>
      <c r="T2544" s="301"/>
      <c r="U2544" s="301"/>
      <c r="V2544" s="301"/>
      <c r="W2544" s="301"/>
      <c r="X2544" s="301"/>
      <c r="Y2544" s="301"/>
      <c r="Z2544" s="301"/>
      <c r="AA2544" s="301"/>
      <c r="AB2544" s="301"/>
      <c r="AC2544" s="301"/>
      <c r="AD2544" s="301"/>
      <c r="AE2544" s="301"/>
      <c r="AF2544" s="301"/>
      <c r="AG2544" s="301"/>
      <c r="AH2544" s="301"/>
      <c r="AI2544" s="301"/>
    </row>
    <row r="2545" spans="1:35" ht="20.100000000000001" hidden="1" customHeight="1" x14ac:dyDescent="0.2">
      <c r="A2545" s="240">
        <v>115</v>
      </c>
      <c r="B2545" s="241" t="s">
        <v>404</v>
      </c>
      <c r="C2545" s="310" t="s">
        <v>426</v>
      </c>
      <c r="D2545" s="310" t="s">
        <v>427</v>
      </c>
      <c r="E2545" s="309">
        <v>28600.796336174932</v>
      </c>
      <c r="F2545" s="310" t="s">
        <v>871</v>
      </c>
      <c r="G2545" s="244" t="s">
        <v>914</v>
      </c>
      <c r="H2545" s="244" t="s">
        <v>429</v>
      </c>
      <c r="I2545" s="288">
        <v>1</v>
      </c>
      <c r="J2545" s="244" t="s">
        <v>919</v>
      </c>
      <c r="K2545" s="244">
        <v>0.8</v>
      </c>
      <c r="L2545" s="244">
        <v>0.8</v>
      </c>
      <c r="M2545" s="244" t="s">
        <v>89</v>
      </c>
      <c r="N2545" s="244">
        <f t="shared" si="49"/>
        <v>0.64000000000000012</v>
      </c>
      <c r="R2545" s="301"/>
      <c r="S2545" s="301"/>
      <c r="T2545" s="301"/>
      <c r="U2545" s="301"/>
      <c r="V2545" s="301"/>
      <c r="W2545" s="301"/>
      <c r="X2545" s="301"/>
      <c r="Y2545" s="301"/>
      <c r="Z2545" s="301"/>
      <c r="AA2545" s="301"/>
      <c r="AB2545" s="301"/>
      <c r="AC2545" s="301"/>
      <c r="AD2545" s="301"/>
      <c r="AE2545" s="301"/>
      <c r="AF2545" s="301"/>
      <c r="AG2545" s="301"/>
      <c r="AH2545" s="301"/>
      <c r="AI2545" s="301"/>
    </row>
    <row r="2546" spans="1:35" ht="20.100000000000001" hidden="1" customHeight="1" x14ac:dyDescent="0.2">
      <c r="A2546" s="240">
        <v>116</v>
      </c>
      <c r="B2546" s="241" t="s">
        <v>404</v>
      </c>
      <c r="C2546" s="310" t="s">
        <v>426</v>
      </c>
      <c r="D2546" s="310" t="s">
        <v>427</v>
      </c>
      <c r="E2546" s="309">
        <v>28635.285129352829</v>
      </c>
      <c r="F2546" s="310" t="s">
        <v>883</v>
      </c>
      <c r="G2546" s="244" t="s">
        <v>901</v>
      </c>
      <c r="H2546" s="244" t="s">
        <v>429</v>
      </c>
      <c r="I2546" s="288">
        <v>2</v>
      </c>
      <c r="J2546" s="244" t="s">
        <v>919</v>
      </c>
      <c r="K2546" s="244">
        <v>2</v>
      </c>
      <c r="L2546" s="244">
        <v>2</v>
      </c>
      <c r="M2546" s="244" t="s">
        <v>89</v>
      </c>
      <c r="N2546" s="244">
        <f t="shared" si="49"/>
        <v>4</v>
      </c>
      <c r="R2546" s="301"/>
      <c r="S2546" s="301"/>
      <c r="T2546" s="301"/>
      <c r="U2546" s="301"/>
      <c r="V2546" s="301"/>
      <c r="W2546" s="301"/>
      <c r="X2546" s="301"/>
      <c r="Y2546" s="301"/>
      <c r="Z2546" s="301"/>
      <c r="AA2546" s="301"/>
      <c r="AB2546" s="301"/>
      <c r="AC2546" s="301"/>
      <c r="AD2546" s="301"/>
      <c r="AE2546" s="301"/>
      <c r="AF2546" s="301"/>
      <c r="AG2546" s="301"/>
      <c r="AH2546" s="301"/>
      <c r="AI2546" s="301"/>
    </row>
    <row r="2547" spans="1:35" ht="20.100000000000001" hidden="1" customHeight="1" x14ac:dyDescent="0.2">
      <c r="A2547" s="240">
        <v>117</v>
      </c>
      <c r="B2547" s="241" t="s">
        <v>404</v>
      </c>
      <c r="C2547" s="310" t="s">
        <v>426</v>
      </c>
      <c r="D2547" s="310" t="s">
        <v>427</v>
      </c>
      <c r="E2547" s="309">
        <v>28674.222782229444</v>
      </c>
      <c r="F2547" s="310" t="s">
        <v>897</v>
      </c>
      <c r="G2547" s="244" t="s">
        <v>956</v>
      </c>
      <c r="H2547" s="244" t="s">
        <v>429</v>
      </c>
      <c r="I2547" s="288">
        <v>3</v>
      </c>
      <c r="J2547" s="244" t="s">
        <v>919</v>
      </c>
      <c r="K2547" s="244">
        <v>3.5</v>
      </c>
      <c r="L2547" s="244">
        <v>2</v>
      </c>
      <c r="M2547" s="244" t="s">
        <v>89</v>
      </c>
      <c r="N2547" s="244">
        <f t="shared" si="49"/>
        <v>7</v>
      </c>
      <c r="R2547" s="301"/>
      <c r="S2547" s="301"/>
      <c r="T2547" s="301"/>
      <c r="U2547" s="301"/>
      <c r="V2547" s="301"/>
      <c r="W2547" s="301"/>
      <c r="X2547" s="301"/>
      <c r="Y2547" s="301"/>
      <c r="Z2547" s="301"/>
      <c r="AA2547" s="301"/>
      <c r="AB2547" s="301"/>
      <c r="AC2547" s="301"/>
      <c r="AD2547" s="301"/>
      <c r="AE2547" s="301"/>
      <c r="AF2547" s="301"/>
      <c r="AG2547" s="301"/>
      <c r="AH2547" s="301"/>
      <c r="AI2547" s="301"/>
    </row>
    <row r="2548" spans="1:35" ht="20.100000000000001" hidden="1" customHeight="1" x14ac:dyDescent="0.2">
      <c r="A2548" s="240">
        <v>118</v>
      </c>
      <c r="B2548" s="241" t="s">
        <v>404</v>
      </c>
      <c r="C2548" s="310" t="s">
        <v>426</v>
      </c>
      <c r="D2548" s="310" t="s">
        <v>427</v>
      </c>
      <c r="E2548" s="309">
        <v>28831.156984492707</v>
      </c>
      <c r="F2548" s="310" t="s">
        <v>871</v>
      </c>
      <c r="G2548" s="244" t="s">
        <v>914</v>
      </c>
      <c r="H2548" s="244" t="s">
        <v>429</v>
      </c>
      <c r="I2548" s="288">
        <v>1</v>
      </c>
      <c r="J2548" s="244" t="s">
        <v>919</v>
      </c>
      <c r="K2548" s="244">
        <v>1</v>
      </c>
      <c r="L2548" s="244">
        <v>1</v>
      </c>
      <c r="M2548" s="244" t="s">
        <v>89</v>
      </c>
      <c r="N2548" s="244">
        <f t="shared" si="49"/>
        <v>1</v>
      </c>
      <c r="R2548" s="301"/>
      <c r="S2548" s="301"/>
      <c r="T2548" s="301"/>
      <c r="U2548" s="301"/>
      <c r="V2548" s="301"/>
      <c r="W2548" s="301"/>
      <c r="X2548" s="301"/>
      <c r="Y2548" s="301"/>
      <c r="Z2548" s="301"/>
      <c r="AA2548" s="301"/>
      <c r="AB2548" s="301"/>
      <c r="AC2548" s="301"/>
      <c r="AD2548" s="301"/>
      <c r="AE2548" s="301"/>
      <c r="AF2548" s="301"/>
      <c r="AG2548" s="301"/>
      <c r="AH2548" s="301"/>
      <c r="AI2548" s="301"/>
    </row>
    <row r="2549" spans="1:35" ht="20.100000000000001" hidden="1" customHeight="1" x14ac:dyDescent="0.2">
      <c r="A2549" s="240">
        <v>119</v>
      </c>
      <c r="B2549" s="241" t="s">
        <v>404</v>
      </c>
      <c r="C2549" s="310" t="s">
        <v>426</v>
      </c>
      <c r="D2549" s="310" t="s">
        <v>427</v>
      </c>
      <c r="E2549" s="309">
        <v>28937.419004979471</v>
      </c>
      <c r="F2549" s="310" t="s">
        <v>880</v>
      </c>
      <c r="G2549" s="244" t="s">
        <v>915</v>
      </c>
      <c r="H2549" s="244" t="s">
        <v>429</v>
      </c>
      <c r="I2549" s="288">
        <v>1</v>
      </c>
      <c r="J2549" s="244" t="s">
        <v>919</v>
      </c>
      <c r="K2549" s="244">
        <v>0.5</v>
      </c>
      <c r="L2549" s="244">
        <v>0.6</v>
      </c>
      <c r="M2549" s="244" t="s">
        <v>89</v>
      </c>
      <c r="N2549" s="244">
        <f t="shared" si="49"/>
        <v>0.3</v>
      </c>
      <c r="R2549" s="301"/>
      <c r="S2549" s="301"/>
      <c r="T2549" s="301"/>
      <c r="U2549" s="301"/>
      <c r="V2549" s="301"/>
      <c r="W2549" s="301"/>
      <c r="X2549" s="301"/>
      <c r="Y2549" s="301"/>
      <c r="Z2549" s="301"/>
      <c r="AA2549" s="301"/>
      <c r="AB2549" s="301"/>
      <c r="AC2549" s="301"/>
      <c r="AD2549" s="301"/>
      <c r="AE2549" s="301"/>
      <c r="AF2549" s="301"/>
      <c r="AG2549" s="301"/>
      <c r="AH2549" s="301"/>
      <c r="AI2549" s="301"/>
    </row>
    <row r="2550" spans="1:35" ht="20.100000000000001" hidden="1" customHeight="1" x14ac:dyDescent="0.2">
      <c r="A2550" s="240">
        <v>120</v>
      </c>
      <c r="B2550" s="241" t="s">
        <v>404</v>
      </c>
      <c r="C2550" s="310" t="s">
        <v>426</v>
      </c>
      <c r="D2550" s="310" t="s">
        <v>427</v>
      </c>
      <c r="E2550" s="309">
        <v>29239.945934841035</v>
      </c>
      <c r="F2550" s="310" t="s">
        <v>879</v>
      </c>
      <c r="G2550" s="244" t="s">
        <v>940</v>
      </c>
      <c r="H2550" s="244" t="s">
        <v>429</v>
      </c>
      <c r="I2550" s="288">
        <v>1</v>
      </c>
      <c r="J2550" s="244" t="s">
        <v>919</v>
      </c>
      <c r="K2550" s="244" t="s">
        <v>89</v>
      </c>
      <c r="L2550" s="244" t="s">
        <v>89</v>
      </c>
      <c r="M2550" s="244">
        <v>1</v>
      </c>
      <c r="N2550" s="244">
        <f t="shared" si="49"/>
        <v>0.78539816339744828</v>
      </c>
      <c r="R2550" s="301"/>
      <c r="S2550" s="301"/>
      <c r="T2550" s="301"/>
      <c r="U2550" s="301"/>
      <c r="V2550" s="301"/>
      <c r="W2550" s="301"/>
      <c r="X2550" s="301"/>
      <c r="Y2550" s="301"/>
      <c r="Z2550" s="301"/>
      <c r="AA2550" s="301"/>
      <c r="AB2550" s="301"/>
      <c r="AC2550" s="301"/>
      <c r="AD2550" s="301"/>
      <c r="AE2550" s="301"/>
      <c r="AF2550" s="301"/>
      <c r="AG2550" s="301"/>
      <c r="AH2550" s="301"/>
      <c r="AI2550" s="301"/>
    </row>
    <row r="2551" spans="1:35" ht="20.100000000000001" hidden="1" customHeight="1" x14ac:dyDescent="0.2">
      <c r="A2551" s="240">
        <v>121</v>
      </c>
      <c r="B2551" s="241" t="s">
        <v>404</v>
      </c>
      <c r="C2551" s="310" t="s">
        <v>426</v>
      </c>
      <c r="D2551" s="310" t="s">
        <v>427</v>
      </c>
      <c r="E2551" s="309">
        <v>29239.945934841035</v>
      </c>
      <c r="F2551" s="310" t="s">
        <v>897</v>
      </c>
      <c r="G2551" s="244" t="s">
        <v>956</v>
      </c>
      <c r="H2551" s="244" t="s">
        <v>429</v>
      </c>
      <c r="I2551" s="288">
        <v>3</v>
      </c>
      <c r="J2551" s="244" t="s">
        <v>919</v>
      </c>
      <c r="K2551" s="244">
        <v>3.5</v>
      </c>
      <c r="L2551" s="244">
        <v>2</v>
      </c>
      <c r="M2551" s="244" t="s">
        <v>89</v>
      </c>
      <c r="N2551" s="244">
        <f t="shared" si="49"/>
        <v>7</v>
      </c>
      <c r="R2551" s="301"/>
      <c r="S2551" s="301"/>
      <c r="T2551" s="301"/>
      <c r="U2551" s="301"/>
      <c r="V2551" s="301"/>
      <c r="W2551" s="301"/>
      <c r="X2551" s="301"/>
      <c r="Y2551" s="301"/>
      <c r="Z2551" s="301"/>
      <c r="AA2551" s="301"/>
      <c r="AB2551" s="301"/>
      <c r="AC2551" s="301"/>
      <c r="AD2551" s="301"/>
      <c r="AE2551" s="301"/>
      <c r="AF2551" s="301"/>
      <c r="AG2551" s="301"/>
      <c r="AH2551" s="301"/>
      <c r="AI2551" s="301"/>
    </row>
    <row r="2552" spans="1:35" ht="20.100000000000001" hidden="1" customHeight="1" x14ac:dyDescent="0.2">
      <c r="A2552" s="240">
        <v>122</v>
      </c>
      <c r="B2552" s="241" t="s">
        <v>404</v>
      </c>
      <c r="C2552" s="310" t="s">
        <v>426</v>
      </c>
      <c r="D2552" s="310" t="s">
        <v>427</v>
      </c>
      <c r="E2552" s="309">
        <v>29605.160753709013</v>
      </c>
      <c r="F2552" s="310" t="s">
        <v>879</v>
      </c>
      <c r="G2552" s="244" t="s">
        <v>899</v>
      </c>
      <c r="H2552" s="244" t="s">
        <v>429</v>
      </c>
      <c r="I2552" s="288">
        <v>1</v>
      </c>
      <c r="J2552" s="244" t="s">
        <v>919</v>
      </c>
      <c r="K2552" s="244" t="s">
        <v>89</v>
      </c>
      <c r="L2552" s="244" t="s">
        <v>89</v>
      </c>
      <c r="M2552" s="244">
        <v>1</v>
      </c>
      <c r="N2552" s="244">
        <f t="shared" si="49"/>
        <v>0.78539816339744828</v>
      </c>
      <c r="R2552" s="301"/>
      <c r="S2552" s="301"/>
      <c r="T2552" s="301"/>
      <c r="U2552" s="301"/>
      <c r="V2552" s="301"/>
      <c r="W2552" s="301"/>
      <c r="X2552" s="301"/>
      <c r="Y2552" s="301"/>
      <c r="Z2552" s="301"/>
      <c r="AA2552" s="301"/>
      <c r="AB2552" s="301"/>
      <c r="AC2552" s="301"/>
      <c r="AD2552" s="301"/>
      <c r="AE2552" s="301"/>
      <c r="AF2552" s="301"/>
      <c r="AG2552" s="301"/>
      <c r="AH2552" s="301"/>
      <c r="AI2552" s="301"/>
    </row>
    <row r="2553" spans="1:35" ht="20.100000000000001" hidden="1" customHeight="1" x14ac:dyDescent="0.2">
      <c r="A2553" s="240">
        <v>123</v>
      </c>
      <c r="B2553" s="241" t="s">
        <v>404</v>
      </c>
      <c r="C2553" s="310" t="s">
        <v>426</v>
      </c>
      <c r="D2553" s="310" t="s">
        <v>427</v>
      </c>
      <c r="E2553" s="309">
        <v>29871.201837202148</v>
      </c>
      <c r="F2553" s="310" t="s">
        <v>871</v>
      </c>
      <c r="G2553" s="244" t="s">
        <v>924</v>
      </c>
      <c r="H2553" s="244" t="s">
        <v>429</v>
      </c>
      <c r="I2553" s="288">
        <v>1</v>
      </c>
      <c r="J2553" s="244" t="s">
        <v>919</v>
      </c>
      <c r="K2553" s="244">
        <v>1</v>
      </c>
      <c r="L2553" s="244">
        <v>1</v>
      </c>
      <c r="M2553" s="244" t="s">
        <v>89</v>
      </c>
      <c r="N2553" s="244">
        <f t="shared" si="49"/>
        <v>1</v>
      </c>
      <c r="R2553" s="301"/>
      <c r="S2553" s="301"/>
      <c r="T2553" s="301"/>
      <c r="U2553" s="301"/>
      <c r="V2553" s="301"/>
      <c r="W2553" s="301"/>
      <c r="X2553" s="301"/>
      <c r="Y2553" s="301"/>
      <c r="Z2553" s="301"/>
      <c r="AA2553" s="301"/>
      <c r="AB2553" s="301"/>
      <c r="AC2553" s="301"/>
      <c r="AD2553" s="301"/>
      <c r="AE2553" s="301"/>
      <c r="AF2553" s="301"/>
      <c r="AG2553" s="301"/>
      <c r="AH2553" s="301"/>
      <c r="AI2553" s="301"/>
    </row>
    <row r="2554" spans="1:35" ht="20.100000000000001" hidden="1" customHeight="1" x14ac:dyDescent="0.2">
      <c r="A2554" s="240">
        <v>124</v>
      </c>
      <c r="B2554" s="241" t="s">
        <v>404</v>
      </c>
      <c r="C2554" s="310" t="s">
        <v>426</v>
      </c>
      <c r="D2554" s="310" t="s">
        <v>427</v>
      </c>
      <c r="E2554" s="309">
        <v>29886.654634115974</v>
      </c>
      <c r="F2554" s="310" t="s">
        <v>892</v>
      </c>
      <c r="G2554" s="244" t="s">
        <v>903</v>
      </c>
      <c r="H2554" s="244" t="s">
        <v>429</v>
      </c>
      <c r="I2554" s="288">
        <v>1</v>
      </c>
      <c r="J2554" s="244" t="s">
        <v>919</v>
      </c>
      <c r="K2554" s="244">
        <v>1</v>
      </c>
      <c r="L2554" s="244">
        <v>0.5</v>
      </c>
      <c r="M2554" s="244" t="s">
        <v>89</v>
      </c>
      <c r="N2554" s="244">
        <f t="shared" si="49"/>
        <v>0.5</v>
      </c>
      <c r="R2554" s="301"/>
      <c r="S2554" s="301"/>
      <c r="T2554" s="301"/>
      <c r="U2554" s="301"/>
      <c r="V2554" s="301"/>
      <c r="W2554" s="301"/>
      <c r="X2554" s="301"/>
      <c r="Y2554" s="301"/>
      <c r="Z2554" s="301"/>
      <c r="AA2554" s="301"/>
      <c r="AB2554" s="301"/>
      <c r="AC2554" s="301"/>
      <c r="AD2554" s="301"/>
      <c r="AE2554" s="301"/>
      <c r="AF2554" s="301"/>
      <c r="AG2554" s="301"/>
      <c r="AH2554" s="301"/>
      <c r="AI2554" s="301"/>
    </row>
    <row r="2555" spans="1:35" ht="20.100000000000001" hidden="1" customHeight="1" x14ac:dyDescent="0.2">
      <c r="A2555" s="240">
        <v>125</v>
      </c>
      <c r="B2555" s="241" t="s">
        <v>404</v>
      </c>
      <c r="C2555" s="310" t="s">
        <v>426</v>
      </c>
      <c r="D2555" s="310" t="s">
        <v>427</v>
      </c>
      <c r="E2555" s="309">
        <v>29917.063362078508</v>
      </c>
      <c r="F2555" s="310" t="s">
        <v>879</v>
      </c>
      <c r="G2555" s="244" t="s">
        <v>898</v>
      </c>
      <c r="H2555" s="244" t="s">
        <v>429</v>
      </c>
      <c r="I2555" s="288">
        <v>1</v>
      </c>
      <c r="J2555" s="244" t="s">
        <v>919</v>
      </c>
      <c r="K2555" s="244" t="s">
        <v>89</v>
      </c>
      <c r="L2555" s="244" t="s">
        <v>89</v>
      </c>
      <c r="M2555" s="244">
        <v>1</v>
      </c>
      <c r="N2555" s="244">
        <f t="shared" si="49"/>
        <v>0.78539816339744828</v>
      </c>
      <c r="R2555" s="301"/>
      <c r="S2555" s="301"/>
      <c r="T2555" s="301"/>
      <c r="U2555" s="301"/>
      <c r="V2555" s="301"/>
      <c r="W2555" s="301"/>
      <c r="X2555" s="301"/>
      <c r="Y2555" s="301"/>
      <c r="Z2555" s="301"/>
      <c r="AA2555" s="301"/>
      <c r="AB2555" s="301"/>
      <c r="AC2555" s="301"/>
      <c r="AD2555" s="301"/>
      <c r="AE2555" s="301"/>
      <c r="AF2555" s="301"/>
      <c r="AG2555" s="301"/>
      <c r="AH2555" s="301"/>
      <c r="AI2555" s="301"/>
    </row>
    <row r="2556" spans="1:35" ht="20.100000000000001" hidden="1" customHeight="1" x14ac:dyDescent="0.2">
      <c r="A2556" s="240">
        <v>126</v>
      </c>
      <c r="B2556" s="241" t="s">
        <v>404</v>
      </c>
      <c r="C2556" s="310" t="s">
        <v>426</v>
      </c>
      <c r="D2556" s="310" t="s">
        <v>427</v>
      </c>
      <c r="E2556" s="309">
        <v>29924.701293049668</v>
      </c>
      <c r="F2556" s="310" t="s">
        <v>892</v>
      </c>
      <c r="G2556" s="244" t="s">
        <v>903</v>
      </c>
      <c r="H2556" s="244" t="s">
        <v>429</v>
      </c>
      <c r="I2556" s="288">
        <v>1</v>
      </c>
      <c r="J2556" s="244" t="s">
        <v>919</v>
      </c>
      <c r="K2556" s="244">
        <v>1</v>
      </c>
      <c r="L2556" s="244">
        <v>0.5</v>
      </c>
      <c r="M2556" s="244" t="s">
        <v>89</v>
      </c>
      <c r="N2556" s="244">
        <f t="shared" si="49"/>
        <v>0.5</v>
      </c>
      <c r="R2556" s="301"/>
      <c r="S2556" s="301"/>
      <c r="T2556" s="301"/>
      <c r="U2556" s="301"/>
      <c r="V2556" s="301"/>
      <c r="W2556" s="301"/>
      <c r="X2556" s="301"/>
      <c r="Y2556" s="301"/>
      <c r="Z2556" s="301"/>
      <c r="AA2556" s="301"/>
      <c r="AB2556" s="301"/>
      <c r="AC2556" s="301"/>
      <c r="AD2556" s="301"/>
      <c r="AE2556" s="301"/>
      <c r="AF2556" s="301"/>
      <c r="AG2556" s="301"/>
      <c r="AH2556" s="301"/>
      <c r="AI2556" s="301"/>
    </row>
    <row r="2557" spans="1:35" ht="20.100000000000001" hidden="1" customHeight="1" x14ac:dyDescent="0.2">
      <c r="A2557" s="240">
        <v>127</v>
      </c>
      <c r="B2557" s="241" t="s">
        <v>404</v>
      </c>
      <c r="C2557" s="310" t="s">
        <v>426</v>
      </c>
      <c r="D2557" s="310" t="s">
        <v>427</v>
      </c>
      <c r="E2557" s="309">
        <v>29939.830315522027</v>
      </c>
      <c r="F2557" s="310" t="s">
        <v>871</v>
      </c>
      <c r="G2557" s="244" t="s">
        <v>872</v>
      </c>
      <c r="H2557" s="244" t="s">
        <v>429</v>
      </c>
      <c r="I2557" s="288">
        <v>1</v>
      </c>
      <c r="J2557" s="244" t="s">
        <v>919</v>
      </c>
      <c r="K2557" s="244">
        <v>0.8</v>
      </c>
      <c r="L2557" s="244">
        <v>0.8</v>
      </c>
      <c r="M2557" s="244" t="s">
        <v>89</v>
      </c>
      <c r="N2557" s="244">
        <f t="shared" si="49"/>
        <v>0.64000000000000012</v>
      </c>
      <c r="R2557" s="301"/>
      <c r="S2557" s="301"/>
      <c r="T2557" s="301"/>
      <c r="U2557" s="301"/>
      <c r="V2557" s="301"/>
      <c r="W2557" s="301"/>
      <c r="X2557" s="301"/>
      <c r="Y2557" s="301"/>
      <c r="Z2557" s="301"/>
      <c r="AA2557" s="301"/>
      <c r="AB2557" s="301"/>
      <c r="AC2557" s="301"/>
      <c r="AD2557" s="301"/>
      <c r="AE2557" s="301"/>
      <c r="AF2557" s="301"/>
      <c r="AG2557" s="301"/>
      <c r="AH2557" s="301"/>
      <c r="AI2557" s="301"/>
    </row>
    <row r="2558" spans="1:35" ht="20.100000000000001" hidden="1" customHeight="1" x14ac:dyDescent="0.2">
      <c r="A2558" s="240">
        <v>128</v>
      </c>
      <c r="B2558" s="241" t="s">
        <v>404</v>
      </c>
      <c r="C2558" s="310" t="s">
        <v>426</v>
      </c>
      <c r="D2558" s="310" t="s">
        <v>427</v>
      </c>
      <c r="E2558" s="309">
        <v>29969.896838767621</v>
      </c>
      <c r="F2558" s="310" t="s">
        <v>880</v>
      </c>
      <c r="G2558" s="244" t="s">
        <v>915</v>
      </c>
      <c r="H2558" s="244" t="s">
        <v>429</v>
      </c>
      <c r="I2558" s="288">
        <v>1</v>
      </c>
      <c r="J2558" s="244" t="s">
        <v>919</v>
      </c>
      <c r="K2558" s="244">
        <v>0.5</v>
      </c>
      <c r="L2558" s="244">
        <v>0.6</v>
      </c>
      <c r="M2558" s="244" t="s">
        <v>89</v>
      </c>
      <c r="N2558" s="244">
        <f t="shared" si="49"/>
        <v>0.3</v>
      </c>
      <c r="R2558" s="301"/>
      <c r="S2558" s="301"/>
      <c r="T2558" s="301"/>
      <c r="U2558" s="301"/>
      <c r="V2558" s="301"/>
      <c r="W2558" s="301"/>
      <c r="X2558" s="301"/>
      <c r="Y2558" s="301"/>
      <c r="Z2558" s="301"/>
      <c r="AA2558" s="301"/>
      <c r="AB2558" s="301"/>
      <c r="AC2558" s="301"/>
      <c r="AD2558" s="301"/>
      <c r="AE2558" s="301"/>
      <c r="AF2558" s="301"/>
      <c r="AG2558" s="301"/>
      <c r="AH2558" s="301"/>
      <c r="AI2558" s="301"/>
    </row>
    <row r="2559" spans="1:35" ht="20.100000000000001" hidden="1" customHeight="1" x14ac:dyDescent="0.2">
      <c r="A2559" s="240">
        <v>129</v>
      </c>
      <c r="B2559" s="241" t="s">
        <v>404</v>
      </c>
      <c r="C2559" s="310" t="s">
        <v>426</v>
      </c>
      <c r="D2559" s="310" t="s">
        <v>427</v>
      </c>
      <c r="E2559" s="309">
        <v>29977.964276953378</v>
      </c>
      <c r="F2559" s="310" t="s">
        <v>880</v>
      </c>
      <c r="G2559" s="244" t="s">
        <v>915</v>
      </c>
      <c r="H2559" s="244" t="s">
        <v>429</v>
      </c>
      <c r="I2559" s="288">
        <v>1</v>
      </c>
      <c r="J2559" s="244" t="s">
        <v>919</v>
      </c>
      <c r="K2559" s="244">
        <v>0.5</v>
      </c>
      <c r="L2559" s="244">
        <v>0.6</v>
      </c>
      <c r="M2559" s="244" t="s">
        <v>89</v>
      </c>
      <c r="N2559" s="244">
        <f t="shared" si="49"/>
        <v>0.3</v>
      </c>
      <c r="R2559" s="301"/>
      <c r="S2559" s="301"/>
      <c r="T2559" s="301"/>
      <c r="U2559" s="301"/>
      <c r="V2559" s="301"/>
      <c r="W2559" s="301"/>
      <c r="X2559" s="301"/>
      <c r="Y2559" s="301"/>
      <c r="Z2559" s="301"/>
      <c r="AA2559" s="301"/>
      <c r="AB2559" s="301"/>
      <c r="AC2559" s="301"/>
      <c r="AD2559" s="301"/>
      <c r="AE2559" s="301"/>
      <c r="AF2559" s="301"/>
      <c r="AG2559" s="301"/>
      <c r="AH2559" s="301"/>
      <c r="AI2559" s="301"/>
    </row>
    <row r="2560" spans="1:35" ht="20.100000000000001" hidden="1" customHeight="1" x14ac:dyDescent="0.2">
      <c r="A2560" s="240">
        <v>130</v>
      </c>
      <c r="B2560" s="241" t="s">
        <v>404</v>
      </c>
      <c r="C2560" s="310" t="s">
        <v>426</v>
      </c>
      <c r="D2560" s="310" t="s">
        <v>427</v>
      </c>
      <c r="E2560" s="309">
        <v>29977.964276953378</v>
      </c>
      <c r="F2560" s="310" t="s">
        <v>880</v>
      </c>
      <c r="G2560" s="244" t="s">
        <v>915</v>
      </c>
      <c r="H2560" s="244" t="s">
        <v>429</v>
      </c>
      <c r="I2560" s="288">
        <v>1</v>
      </c>
      <c r="J2560" s="244" t="s">
        <v>919</v>
      </c>
      <c r="K2560" s="244">
        <v>0.5</v>
      </c>
      <c r="L2560" s="244">
        <v>0.6</v>
      </c>
      <c r="M2560" s="244" t="s">
        <v>89</v>
      </c>
      <c r="N2560" s="244">
        <f t="shared" si="49"/>
        <v>0.3</v>
      </c>
      <c r="R2560" s="301"/>
      <c r="S2560" s="301"/>
      <c r="T2560" s="301"/>
      <c r="U2560" s="301"/>
      <c r="V2560" s="301"/>
      <c r="W2560" s="301"/>
      <c r="X2560" s="301"/>
      <c r="Y2560" s="301"/>
      <c r="Z2560" s="301"/>
      <c r="AA2560" s="301"/>
      <c r="AB2560" s="301"/>
      <c r="AC2560" s="301"/>
      <c r="AD2560" s="301"/>
      <c r="AE2560" s="301"/>
      <c r="AF2560" s="301"/>
      <c r="AG2560" s="301"/>
      <c r="AH2560" s="301"/>
      <c r="AI2560" s="301"/>
    </row>
    <row r="2561" spans="1:35" ht="20.100000000000001" hidden="1" customHeight="1" x14ac:dyDescent="0.2">
      <c r="A2561" s="240">
        <v>131</v>
      </c>
      <c r="B2561" s="241" t="s">
        <v>404</v>
      </c>
      <c r="C2561" s="310" t="s">
        <v>426</v>
      </c>
      <c r="D2561" s="310" t="s">
        <v>427</v>
      </c>
      <c r="E2561" s="309">
        <v>29984.999999994587</v>
      </c>
      <c r="F2561" s="310" t="s">
        <v>879</v>
      </c>
      <c r="G2561" s="244" t="s">
        <v>946</v>
      </c>
      <c r="H2561" s="244" t="s">
        <v>429</v>
      </c>
      <c r="I2561" s="288">
        <v>1</v>
      </c>
      <c r="J2561" s="244" t="s">
        <v>873</v>
      </c>
      <c r="K2561" s="244">
        <v>0.5</v>
      </c>
      <c r="L2561" s="244">
        <v>0.5</v>
      </c>
      <c r="M2561" s="244" t="s">
        <v>89</v>
      </c>
      <c r="N2561" s="244">
        <f t="shared" si="49"/>
        <v>0.25</v>
      </c>
      <c r="R2561" s="301"/>
      <c r="S2561" s="301"/>
      <c r="T2561" s="301"/>
      <c r="U2561" s="301"/>
      <c r="V2561" s="301"/>
      <c r="W2561" s="301"/>
      <c r="X2561" s="301"/>
      <c r="Y2561" s="301"/>
      <c r="Z2561" s="301"/>
      <c r="AA2561" s="301"/>
      <c r="AB2561" s="301"/>
      <c r="AC2561" s="301"/>
      <c r="AD2561" s="301"/>
      <c r="AE2561" s="301"/>
      <c r="AF2561" s="301"/>
      <c r="AG2561" s="301"/>
      <c r="AH2561" s="301"/>
      <c r="AI2561" s="301"/>
    </row>
    <row r="2562" spans="1:35" ht="20.100000000000001" hidden="1" customHeight="1" x14ac:dyDescent="0.2">
      <c r="A2562" s="240">
        <v>132</v>
      </c>
      <c r="B2562" s="241" t="s">
        <v>404</v>
      </c>
      <c r="C2562" s="310" t="s">
        <v>426</v>
      </c>
      <c r="D2562" s="310" t="s">
        <v>427</v>
      </c>
      <c r="E2562" s="309">
        <v>29993.203663824414</v>
      </c>
      <c r="F2562" s="310" t="s">
        <v>880</v>
      </c>
      <c r="G2562" s="244" t="s">
        <v>915</v>
      </c>
      <c r="H2562" s="244" t="s">
        <v>429</v>
      </c>
      <c r="I2562" s="288">
        <v>1</v>
      </c>
      <c r="J2562" s="244" t="s">
        <v>919</v>
      </c>
      <c r="K2562" s="244">
        <v>0.5</v>
      </c>
      <c r="L2562" s="244">
        <v>0.6</v>
      </c>
      <c r="M2562" s="244" t="s">
        <v>89</v>
      </c>
      <c r="N2562" s="244">
        <f t="shared" ref="N2562:N2625" si="50">IF(M2562="",K2562*L2562,IF(G2562="R-1",K2562*L2562,IF(LEFT(G2562,1)="R",PI()*((M2562^2)/4),K2562*L2562)))</f>
        <v>0.3</v>
      </c>
      <c r="R2562" s="301"/>
      <c r="S2562" s="301"/>
      <c r="T2562" s="301"/>
      <c r="U2562" s="301"/>
      <c r="V2562" s="301"/>
      <c r="W2562" s="301"/>
      <c r="X2562" s="301"/>
      <c r="Y2562" s="301"/>
      <c r="Z2562" s="301"/>
      <c r="AA2562" s="301"/>
      <c r="AB2562" s="301"/>
      <c r="AC2562" s="301"/>
      <c r="AD2562" s="301"/>
      <c r="AE2562" s="301"/>
      <c r="AF2562" s="301"/>
      <c r="AG2562" s="301"/>
      <c r="AH2562" s="301"/>
      <c r="AI2562" s="301"/>
    </row>
    <row r="2563" spans="1:35" ht="20.100000000000001" hidden="1" customHeight="1" x14ac:dyDescent="0.2">
      <c r="A2563" s="240">
        <v>133</v>
      </c>
      <c r="B2563" s="241" t="s">
        <v>404</v>
      </c>
      <c r="C2563" s="310" t="s">
        <v>426</v>
      </c>
      <c r="D2563" s="310" t="s">
        <v>427</v>
      </c>
      <c r="E2563" s="309">
        <v>30000.170440299687</v>
      </c>
      <c r="F2563" s="310" t="s">
        <v>880</v>
      </c>
      <c r="G2563" s="244" t="s">
        <v>915</v>
      </c>
      <c r="H2563" s="244" t="s">
        <v>429</v>
      </c>
      <c r="I2563" s="288">
        <v>1</v>
      </c>
      <c r="J2563" s="244" t="s">
        <v>919</v>
      </c>
      <c r="K2563" s="244">
        <v>0.5</v>
      </c>
      <c r="L2563" s="244">
        <v>0.6</v>
      </c>
      <c r="M2563" s="244" t="s">
        <v>89</v>
      </c>
      <c r="N2563" s="244">
        <f t="shared" si="50"/>
        <v>0.3</v>
      </c>
      <c r="R2563" s="301"/>
      <c r="S2563" s="301"/>
      <c r="T2563" s="301"/>
      <c r="U2563" s="301"/>
      <c r="V2563" s="301"/>
      <c r="W2563" s="301"/>
      <c r="X2563" s="301"/>
      <c r="Y2563" s="301"/>
      <c r="Z2563" s="301"/>
      <c r="AA2563" s="301"/>
      <c r="AB2563" s="301"/>
      <c r="AC2563" s="301"/>
      <c r="AD2563" s="301"/>
      <c r="AE2563" s="301"/>
      <c r="AF2563" s="301"/>
      <c r="AG2563" s="301"/>
      <c r="AH2563" s="301"/>
      <c r="AI2563" s="301"/>
    </row>
    <row r="2564" spans="1:35" ht="20.100000000000001" hidden="1" customHeight="1" x14ac:dyDescent="0.2">
      <c r="A2564" s="240">
        <v>134</v>
      </c>
      <c r="B2564" s="241" t="s">
        <v>404</v>
      </c>
      <c r="C2564" s="310" t="s">
        <v>426</v>
      </c>
      <c r="D2564" s="310" t="s">
        <v>427</v>
      </c>
      <c r="E2564" s="309">
        <v>30062.529388005492</v>
      </c>
      <c r="F2564" s="310" t="s">
        <v>880</v>
      </c>
      <c r="G2564" s="244" t="s">
        <v>915</v>
      </c>
      <c r="H2564" s="244" t="s">
        <v>429</v>
      </c>
      <c r="I2564" s="288">
        <v>1</v>
      </c>
      <c r="J2564" s="244" t="s">
        <v>882</v>
      </c>
      <c r="K2564" s="244">
        <v>0.5</v>
      </c>
      <c r="L2564" s="244">
        <v>0.6</v>
      </c>
      <c r="M2564" s="244" t="s">
        <v>89</v>
      </c>
      <c r="N2564" s="244">
        <f t="shared" si="50"/>
        <v>0.3</v>
      </c>
      <c r="R2564" s="301"/>
      <c r="S2564" s="301"/>
      <c r="T2564" s="301"/>
      <c r="U2564" s="301"/>
      <c r="V2564" s="301"/>
      <c r="W2564" s="301"/>
      <c r="X2564" s="301"/>
      <c r="Y2564" s="301"/>
      <c r="Z2564" s="301"/>
      <c r="AA2564" s="301"/>
      <c r="AB2564" s="301"/>
      <c r="AC2564" s="301"/>
      <c r="AD2564" s="301"/>
      <c r="AE2564" s="301"/>
      <c r="AF2564" s="301"/>
      <c r="AG2564" s="301"/>
      <c r="AH2564" s="301"/>
      <c r="AI2564" s="301"/>
    </row>
    <row r="2565" spans="1:35" ht="20.100000000000001" hidden="1" customHeight="1" x14ac:dyDescent="0.2">
      <c r="A2565" s="240">
        <v>135</v>
      </c>
      <c r="B2565" s="241" t="s">
        <v>404</v>
      </c>
      <c r="C2565" s="310" t="s">
        <v>426</v>
      </c>
      <c r="D2565" s="310" t="s">
        <v>427</v>
      </c>
      <c r="E2565" s="309">
        <v>30069.254526704928</v>
      </c>
      <c r="F2565" s="310" t="s">
        <v>880</v>
      </c>
      <c r="G2565" s="244" t="s">
        <v>915</v>
      </c>
      <c r="H2565" s="244" t="s">
        <v>429</v>
      </c>
      <c r="I2565" s="288">
        <v>1</v>
      </c>
      <c r="J2565" s="244" t="s">
        <v>882</v>
      </c>
      <c r="K2565" s="244">
        <v>0.5</v>
      </c>
      <c r="L2565" s="244">
        <v>0.6</v>
      </c>
      <c r="M2565" s="244" t="s">
        <v>89</v>
      </c>
      <c r="N2565" s="244">
        <f t="shared" si="50"/>
        <v>0.3</v>
      </c>
      <c r="R2565" s="301"/>
      <c r="S2565" s="301"/>
      <c r="T2565" s="301"/>
      <c r="U2565" s="301"/>
      <c r="V2565" s="301"/>
      <c r="W2565" s="301"/>
      <c r="X2565" s="301"/>
      <c r="Y2565" s="301"/>
      <c r="Z2565" s="301"/>
      <c r="AA2565" s="301"/>
      <c r="AB2565" s="301"/>
      <c r="AC2565" s="301"/>
      <c r="AD2565" s="301"/>
      <c r="AE2565" s="301"/>
      <c r="AF2565" s="301"/>
      <c r="AG2565" s="301"/>
      <c r="AH2565" s="301"/>
      <c r="AI2565" s="301"/>
    </row>
    <row r="2566" spans="1:35" ht="20.100000000000001" hidden="1" customHeight="1" x14ac:dyDescent="0.2">
      <c r="A2566" s="240">
        <v>136</v>
      </c>
      <c r="B2566" s="241" t="s">
        <v>404</v>
      </c>
      <c r="C2566" s="310" t="s">
        <v>426</v>
      </c>
      <c r="D2566" s="310" t="s">
        <v>427</v>
      </c>
      <c r="E2566" s="309">
        <v>30077.98197828103</v>
      </c>
      <c r="F2566" s="310" t="s">
        <v>880</v>
      </c>
      <c r="G2566" s="244" t="s">
        <v>915</v>
      </c>
      <c r="H2566" s="244" t="s">
        <v>429</v>
      </c>
      <c r="I2566" s="288">
        <v>1</v>
      </c>
      <c r="J2566" s="244" t="s">
        <v>882</v>
      </c>
      <c r="K2566" s="244">
        <v>0.5</v>
      </c>
      <c r="L2566" s="244">
        <v>0.6</v>
      </c>
      <c r="M2566" s="244" t="s">
        <v>89</v>
      </c>
      <c r="N2566" s="244">
        <f t="shared" si="50"/>
        <v>0.3</v>
      </c>
      <c r="R2566" s="301"/>
      <c r="S2566" s="301"/>
      <c r="T2566" s="301"/>
      <c r="U2566" s="301"/>
      <c r="V2566" s="301"/>
      <c r="W2566" s="301"/>
      <c r="X2566" s="301"/>
      <c r="Y2566" s="301"/>
      <c r="Z2566" s="301"/>
      <c r="AA2566" s="301"/>
      <c r="AB2566" s="301"/>
      <c r="AC2566" s="301"/>
      <c r="AD2566" s="301"/>
      <c r="AE2566" s="301"/>
      <c r="AF2566" s="301"/>
      <c r="AG2566" s="301"/>
      <c r="AH2566" s="301"/>
      <c r="AI2566" s="301"/>
    </row>
    <row r="2567" spans="1:35" ht="20.100000000000001" hidden="1" customHeight="1" x14ac:dyDescent="0.2">
      <c r="A2567" s="240">
        <v>137</v>
      </c>
      <c r="B2567" s="241" t="s">
        <v>404</v>
      </c>
      <c r="C2567" s="310" t="s">
        <v>426</v>
      </c>
      <c r="D2567" s="310" t="s">
        <v>427</v>
      </c>
      <c r="E2567" s="309">
        <v>30084.384698332648</v>
      </c>
      <c r="F2567" s="310" t="s">
        <v>880</v>
      </c>
      <c r="G2567" s="244" t="s">
        <v>915</v>
      </c>
      <c r="H2567" s="244" t="s">
        <v>429</v>
      </c>
      <c r="I2567" s="288">
        <v>1</v>
      </c>
      <c r="J2567" s="244" t="s">
        <v>882</v>
      </c>
      <c r="K2567" s="244">
        <v>0.5</v>
      </c>
      <c r="L2567" s="244">
        <v>0.6</v>
      </c>
      <c r="M2567" s="244" t="s">
        <v>89</v>
      </c>
      <c r="N2567" s="244">
        <f t="shared" si="50"/>
        <v>0.3</v>
      </c>
      <c r="R2567" s="301"/>
      <c r="S2567" s="301"/>
      <c r="T2567" s="301"/>
      <c r="U2567" s="301"/>
      <c r="V2567" s="301"/>
      <c r="W2567" s="301"/>
      <c r="X2567" s="301"/>
      <c r="Y2567" s="301"/>
      <c r="Z2567" s="301"/>
      <c r="AA2567" s="301"/>
      <c r="AB2567" s="301"/>
      <c r="AC2567" s="301"/>
      <c r="AD2567" s="301"/>
      <c r="AE2567" s="301"/>
      <c r="AF2567" s="301"/>
      <c r="AG2567" s="301"/>
      <c r="AH2567" s="301"/>
      <c r="AI2567" s="301"/>
    </row>
    <row r="2568" spans="1:35" ht="20.100000000000001" hidden="1" customHeight="1" x14ac:dyDescent="0.2">
      <c r="A2568" s="240">
        <v>138</v>
      </c>
      <c r="B2568" s="241" t="s">
        <v>404</v>
      </c>
      <c r="C2568" s="310" t="s">
        <v>426</v>
      </c>
      <c r="D2568" s="310" t="s">
        <v>427</v>
      </c>
      <c r="E2568" s="309">
        <v>30108.435071308897</v>
      </c>
      <c r="F2568" s="310" t="s">
        <v>871</v>
      </c>
      <c r="G2568" s="244" t="s">
        <v>872</v>
      </c>
      <c r="H2568" s="244" t="s">
        <v>429</v>
      </c>
      <c r="I2568" s="288">
        <v>1</v>
      </c>
      <c r="J2568" s="244" t="s">
        <v>919</v>
      </c>
      <c r="K2568" s="244">
        <v>0.75</v>
      </c>
      <c r="L2568" s="244">
        <v>0.75</v>
      </c>
      <c r="M2568" s="244" t="s">
        <v>89</v>
      </c>
      <c r="N2568" s="244">
        <f t="shared" si="50"/>
        <v>0.5625</v>
      </c>
      <c r="R2568" s="301"/>
      <c r="S2568" s="301"/>
      <c r="T2568" s="301"/>
      <c r="U2568" s="301"/>
      <c r="V2568" s="301"/>
      <c r="W2568" s="301"/>
      <c r="X2568" s="301"/>
      <c r="Y2568" s="301"/>
      <c r="Z2568" s="301"/>
      <c r="AA2568" s="301"/>
      <c r="AB2568" s="301"/>
      <c r="AC2568" s="301"/>
      <c r="AD2568" s="301"/>
      <c r="AE2568" s="301"/>
      <c r="AF2568" s="301"/>
      <c r="AG2568" s="301"/>
      <c r="AH2568" s="301"/>
      <c r="AI2568" s="301"/>
    </row>
    <row r="2569" spans="1:35" ht="20.100000000000001" hidden="1" customHeight="1" x14ac:dyDescent="0.2">
      <c r="A2569" s="240">
        <v>139</v>
      </c>
      <c r="B2569" s="241" t="s">
        <v>404</v>
      </c>
      <c r="C2569" s="310" t="s">
        <v>426</v>
      </c>
      <c r="D2569" s="310" t="s">
        <v>427</v>
      </c>
      <c r="E2569" s="309">
        <v>30378.31988552021</v>
      </c>
      <c r="F2569" s="310" t="s">
        <v>871</v>
      </c>
      <c r="G2569" s="244" t="s">
        <v>872</v>
      </c>
      <c r="H2569" s="244" t="s">
        <v>429</v>
      </c>
      <c r="I2569" s="288">
        <v>1</v>
      </c>
      <c r="J2569" s="244" t="s">
        <v>882</v>
      </c>
      <c r="K2569" s="244">
        <v>0.75</v>
      </c>
      <c r="L2569" s="244">
        <v>0.75</v>
      </c>
      <c r="M2569" s="244" t="s">
        <v>89</v>
      </c>
      <c r="N2569" s="244">
        <f t="shared" si="50"/>
        <v>0.5625</v>
      </c>
      <c r="R2569" s="301"/>
      <c r="S2569" s="301"/>
      <c r="T2569" s="301"/>
      <c r="U2569" s="301"/>
      <c r="V2569" s="301"/>
      <c r="W2569" s="301"/>
      <c r="X2569" s="301"/>
      <c r="Y2569" s="301"/>
      <c r="Z2569" s="301"/>
      <c r="AA2569" s="301"/>
      <c r="AB2569" s="301"/>
      <c r="AC2569" s="301"/>
      <c r="AD2569" s="301"/>
      <c r="AE2569" s="301"/>
      <c r="AF2569" s="301"/>
      <c r="AG2569" s="301"/>
      <c r="AH2569" s="301"/>
      <c r="AI2569" s="301"/>
    </row>
    <row r="2570" spans="1:35" ht="20.100000000000001" hidden="1" customHeight="1" x14ac:dyDescent="0.2">
      <c r="A2570" s="240">
        <v>140</v>
      </c>
      <c r="B2570" s="241" t="s">
        <v>404</v>
      </c>
      <c r="C2570" s="310" t="s">
        <v>426</v>
      </c>
      <c r="D2570" s="310" t="s">
        <v>427</v>
      </c>
      <c r="E2570" s="309">
        <v>30569.973088370312</v>
      </c>
      <c r="F2570" s="310" t="s">
        <v>897</v>
      </c>
      <c r="G2570" s="244" t="s">
        <v>931</v>
      </c>
      <c r="H2570" s="244" t="s">
        <v>429</v>
      </c>
      <c r="I2570" s="288">
        <v>2</v>
      </c>
      <c r="J2570" s="244" t="s">
        <v>919</v>
      </c>
      <c r="K2570" s="244">
        <v>2</v>
      </c>
      <c r="L2570" s="244">
        <v>2.5</v>
      </c>
      <c r="M2570" s="244" t="s">
        <v>89</v>
      </c>
      <c r="N2570" s="244">
        <f t="shared" si="50"/>
        <v>5</v>
      </c>
      <c r="R2570" s="301"/>
      <c r="S2570" s="301"/>
      <c r="T2570" s="301"/>
      <c r="U2570" s="301"/>
      <c r="V2570" s="301"/>
      <c r="W2570" s="301"/>
      <c r="X2570" s="301"/>
      <c r="Y2570" s="301"/>
      <c r="Z2570" s="301"/>
      <c r="AA2570" s="301"/>
      <c r="AB2570" s="301"/>
      <c r="AC2570" s="301"/>
      <c r="AD2570" s="301"/>
      <c r="AE2570" s="301"/>
      <c r="AF2570" s="301"/>
      <c r="AG2570" s="301"/>
      <c r="AH2570" s="301"/>
      <c r="AI2570" s="301"/>
    </row>
    <row r="2571" spans="1:35" ht="20.100000000000001" hidden="1" customHeight="1" x14ac:dyDescent="0.2">
      <c r="A2571" s="240">
        <v>141</v>
      </c>
      <c r="B2571" s="241" t="s">
        <v>404</v>
      </c>
      <c r="C2571" s="310" t="s">
        <v>426</v>
      </c>
      <c r="D2571" s="310" t="s">
        <v>427</v>
      </c>
      <c r="E2571" s="309">
        <v>31213.641178303333</v>
      </c>
      <c r="F2571" s="310" t="s">
        <v>871</v>
      </c>
      <c r="G2571" s="244" t="s">
        <v>916</v>
      </c>
      <c r="H2571" s="244" t="s">
        <v>429</v>
      </c>
      <c r="I2571" s="288">
        <v>1</v>
      </c>
      <c r="J2571" s="244" t="s">
        <v>919</v>
      </c>
      <c r="K2571" s="244">
        <v>1</v>
      </c>
      <c r="L2571" s="244">
        <v>1</v>
      </c>
      <c r="M2571" s="244" t="s">
        <v>89</v>
      </c>
      <c r="N2571" s="244">
        <f t="shared" si="50"/>
        <v>1</v>
      </c>
      <c r="R2571" s="301"/>
      <c r="S2571" s="301"/>
      <c r="T2571" s="301"/>
      <c r="U2571" s="301"/>
      <c r="V2571" s="301"/>
      <c r="W2571" s="301"/>
      <c r="X2571" s="301"/>
      <c r="Y2571" s="301"/>
      <c r="Z2571" s="301"/>
      <c r="AA2571" s="301"/>
      <c r="AB2571" s="301"/>
      <c r="AC2571" s="301"/>
      <c r="AD2571" s="301"/>
      <c r="AE2571" s="301"/>
      <c r="AF2571" s="301"/>
      <c r="AG2571" s="301"/>
      <c r="AH2571" s="301"/>
      <c r="AI2571" s="301"/>
    </row>
    <row r="2572" spans="1:35" ht="20.100000000000001" hidden="1" customHeight="1" x14ac:dyDescent="0.2">
      <c r="A2572" s="240">
        <v>142</v>
      </c>
      <c r="B2572" s="241" t="s">
        <v>404</v>
      </c>
      <c r="C2572" s="310" t="s">
        <v>432</v>
      </c>
      <c r="D2572" s="310" t="s">
        <v>1000</v>
      </c>
      <c r="E2572" s="309">
        <v>194.47068972377869</v>
      </c>
      <c r="F2572" s="310" t="s">
        <v>880</v>
      </c>
      <c r="G2572" s="244" t="s">
        <v>915</v>
      </c>
      <c r="H2572" s="244" t="s">
        <v>429</v>
      </c>
      <c r="I2572" s="288">
        <v>1</v>
      </c>
      <c r="J2572" s="244" t="s">
        <v>873</v>
      </c>
      <c r="K2572" s="244">
        <v>0.5</v>
      </c>
      <c r="L2572" s="244">
        <v>0.6</v>
      </c>
      <c r="M2572" s="244" t="s">
        <v>89</v>
      </c>
      <c r="N2572" s="244">
        <f t="shared" si="50"/>
        <v>0.3</v>
      </c>
      <c r="R2572" s="301"/>
      <c r="S2572" s="301"/>
      <c r="T2572" s="301"/>
      <c r="U2572" s="301"/>
      <c r="V2572" s="301"/>
      <c r="W2572" s="301"/>
      <c r="X2572" s="301"/>
      <c r="Y2572" s="301"/>
      <c r="Z2572" s="301"/>
      <c r="AA2572" s="301"/>
      <c r="AB2572" s="301"/>
      <c r="AC2572" s="301"/>
      <c r="AD2572" s="301"/>
      <c r="AE2572" s="301"/>
      <c r="AF2572" s="301"/>
      <c r="AG2572" s="301"/>
      <c r="AH2572" s="301"/>
      <c r="AI2572" s="301"/>
    </row>
    <row r="2573" spans="1:35" ht="20.100000000000001" hidden="1" customHeight="1" x14ac:dyDescent="0.2">
      <c r="A2573" s="240">
        <v>143</v>
      </c>
      <c r="B2573" s="241" t="s">
        <v>404</v>
      </c>
      <c r="C2573" s="310" t="s">
        <v>432</v>
      </c>
      <c r="D2573" s="310" t="s">
        <v>1000</v>
      </c>
      <c r="E2573" s="309">
        <v>204.02262931151833</v>
      </c>
      <c r="F2573" s="310" t="s">
        <v>880</v>
      </c>
      <c r="G2573" s="244" t="s">
        <v>915</v>
      </c>
      <c r="H2573" s="244" t="s">
        <v>429</v>
      </c>
      <c r="I2573" s="288">
        <v>1</v>
      </c>
      <c r="J2573" s="244" t="s">
        <v>873</v>
      </c>
      <c r="K2573" s="244">
        <v>0.5</v>
      </c>
      <c r="L2573" s="244">
        <v>0.6</v>
      </c>
      <c r="M2573" s="244" t="s">
        <v>89</v>
      </c>
      <c r="N2573" s="244">
        <f t="shared" si="50"/>
        <v>0.3</v>
      </c>
      <c r="R2573" s="301"/>
      <c r="S2573" s="301"/>
      <c r="T2573" s="301"/>
      <c r="U2573" s="301"/>
      <c r="V2573" s="301"/>
      <c r="W2573" s="301"/>
      <c r="X2573" s="301"/>
      <c r="Y2573" s="301"/>
      <c r="Z2573" s="301"/>
      <c r="AA2573" s="301"/>
      <c r="AB2573" s="301"/>
      <c r="AC2573" s="301"/>
      <c r="AD2573" s="301"/>
      <c r="AE2573" s="301"/>
      <c r="AF2573" s="301"/>
      <c r="AG2573" s="301"/>
      <c r="AH2573" s="301"/>
      <c r="AI2573" s="301"/>
    </row>
    <row r="2574" spans="1:35" ht="20.100000000000001" hidden="1" customHeight="1" x14ac:dyDescent="0.2">
      <c r="A2574" s="240">
        <v>144</v>
      </c>
      <c r="B2574" s="241" t="s">
        <v>404</v>
      </c>
      <c r="C2574" s="310" t="s">
        <v>432</v>
      </c>
      <c r="D2574" s="310" t="s">
        <v>1000</v>
      </c>
      <c r="E2574" s="309">
        <v>235.03637260622105</v>
      </c>
      <c r="F2574" s="310" t="s">
        <v>880</v>
      </c>
      <c r="G2574" s="244" t="s">
        <v>915</v>
      </c>
      <c r="H2574" s="244" t="s">
        <v>429</v>
      </c>
      <c r="I2574" s="288">
        <v>1</v>
      </c>
      <c r="J2574" s="244" t="s">
        <v>873</v>
      </c>
      <c r="K2574" s="244">
        <v>0.5</v>
      </c>
      <c r="L2574" s="244">
        <v>0.6</v>
      </c>
      <c r="M2574" s="244" t="s">
        <v>89</v>
      </c>
      <c r="N2574" s="244">
        <f t="shared" si="50"/>
        <v>0.3</v>
      </c>
      <c r="R2574" s="301"/>
      <c r="S2574" s="301"/>
      <c r="T2574" s="301"/>
      <c r="U2574" s="301"/>
      <c r="V2574" s="301"/>
      <c r="W2574" s="301"/>
      <c r="X2574" s="301"/>
      <c r="Y2574" s="301"/>
      <c r="Z2574" s="301"/>
      <c r="AA2574" s="301"/>
      <c r="AB2574" s="301"/>
      <c r="AC2574" s="301"/>
      <c r="AD2574" s="301"/>
      <c r="AE2574" s="301"/>
      <c r="AF2574" s="301"/>
      <c r="AG2574" s="301"/>
      <c r="AH2574" s="301"/>
      <c r="AI2574" s="301"/>
    </row>
    <row r="2575" spans="1:35" ht="20.100000000000001" hidden="1" customHeight="1" x14ac:dyDescent="0.2">
      <c r="A2575" s="240">
        <v>145</v>
      </c>
      <c r="B2575" s="241" t="s">
        <v>404</v>
      </c>
      <c r="C2575" s="310" t="s">
        <v>432</v>
      </c>
      <c r="D2575" s="310" t="s">
        <v>1000</v>
      </c>
      <c r="E2575" s="309">
        <v>235.03637260622105</v>
      </c>
      <c r="F2575" s="310" t="s">
        <v>880</v>
      </c>
      <c r="G2575" s="244" t="s">
        <v>915</v>
      </c>
      <c r="H2575" s="244" t="s">
        <v>429</v>
      </c>
      <c r="I2575" s="288">
        <v>1</v>
      </c>
      <c r="J2575" s="244" t="s">
        <v>873</v>
      </c>
      <c r="K2575" s="244">
        <v>0.5</v>
      </c>
      <c r="L2575" s="244">
        <v>0.6</v>
      </c>
      <c r="M2575" s="244" t="s">
        <v>89</v>
      </c>
      <c r="N2575" s="244">
        <f t="shared" si="50"/>
        <v>0.3</v>
      </c>
      <c r="R2575" s="301"/>
      <c r="S2575" s="301"/>
      <c r="T2575" s="301"/>
      <c r="U2575" s="301"/>
      <c r="V2575" s="301"/>
      <c r="W2575" s="301"/>
      <c r="X2575" s="301"/>
      <c r="Y2575" s="301"/>
      <c r="Z2575" s="301"/>
      <c r="AA2575" s="301"/>
      <c r="AB2575" s="301"/>
      <c r="AC2575" s="301"/>
      <c r="AD2575" s="301"/>
      <c r="AE2575" s="301"/>
      <c r="AF2575" s="301"/>
      <c r="AG2575" s="301"/>
      <c r="AH2575" s="301"/>
      <c r="AI2575" s="301"/>
    </row>
    <row r="2576" spans="1:35" ht="20.100000000000001" hidden="1" customHeight="1" x14ac:dyDescent="0.2">
      <c r="A2576" s="240">
        <v>146</v>
      </c>
      <c r="B2576" s="241" t="s">
        <v>404</v>
      </c>
      <c r="C2576" s="310" t="s">
        <v>432</v>
      </c>
      <c r="D2576" s="310" t="s">
        <v>1000</v>
      </c>
      <c r="E2576" s="309">
        <v>249.14482760990114</v>
      </c>
      <c r="F2576" s="310" t="s">
        <v>880</v>
      </c>
      <c r="G2576" s="244" t="s">
        <v>915</v>
      </c>
      <c r="H2576" s="244" t="s">
        <v>429</v>
      </c>
      <c r="I2576" s="288">
        <v>1</v>
      </c>
      <c r="J2576" s="244" t="s">
        <v>873</v>
      </c>
      <c r="K2576" s="244">
        <v>0.5</v>
      </c>
      <c r="L2576" s="244">
        <v>0.6</v>
      </c>
      <c r="M2576" s="244" t="s">
        <v>89</v>
      </c>
      <c r="N2576" s="244">
        <f t="shared" si="50"/>
        <v>0.3</v>
      </c>
      <c r="R2576" s="301"/>
      <c r="S2576" s="301"/>
      <c r="T2576" s="301"/>
      <c r="U2576" s="301"/>
      <c r="V2576" s="301"/>
      <c r="W2576" s="301"/>
      <c r="X2576" s="301"/>
      <c r="Y2576" s="301"/>
      <c r="Z2576" s="301"/>
      <c r="AA2576" s="301"/>
      <c r="AB2576" s="301"/>
      <c r="AC2576" s="301"/>
      <c r="AD2576" s="301"/>
      <c r="AE2576" s="301"/>
      <c r="AF2576" s="301"/>
      <c r="AG2576" s="301"/>
      <c r="AH2576" s="301"/>
      <c r="AI2576" s="301"/>
    </row>
    <row r="2577" spans="1:35" ht="20.100000000000001" hidden="1" customHeight="1" x14ac:dyDescent="0.2">
      <c r="A2577" s="240">
        <v>147</v>
      </c>
      <c r="B2577" s="241" t="s">
        <v>404</v>
      </c>
      <c r="C2577" s="310" t="s">
        <v>432</v>
      </c>
      <c r="D2577" s="310" t="s">
        <v>1000</v>
      </c>
      <c r="E2577" s="309">
        <v>249.14482760990114</v>
      </c>
      <c r="F2577" s="310" t="s">
        <v>880</v>
      </c>
      <c r="G2577" s="244" t="s">
        <v>915</v>
      </c>
      <c r="H2577" s="244" t="s">
        <v>429</v>
      </c>
      <c r="I2577" s="288">
        <v>1</v>
      </c>
      <c r="J2577" s="244" t="s">
        <v>873</v>
      </c>
      <c r="K2577" s="244">
        <v>0.5</v>
      </c>
      <c r="L2577" s="244">
        <v>0.6</v>
      </c>
      <c r="M2577" s="244" t="s">
        <v>89</v>
      </c>
      <c r="N2577" s="244">
        <f t="shared" si="50"/>
        <v>0.3</v>
      </c>
      <c r="R2577" s="301"/>
      <c r="S2577" s="301"/>
      <c r="T2577" s="301"/>
      <c r="U2577" s="301"/>
      <c r="V2577" s="301"/>
      <c r="W2577" s="301"/>
      <c r="X2577" s="301"/>
      <c r="Y2577" s="301"/>
      <c r="Z2577" s="301"/>
      <c r="AA2577" s="301"/>
      <c r="AB2577" s="301"/>
      <c r="AC2577" s="301"/>
      <c r="AD2577" s="301"/>
      <c r="AE2577" s="301"/>
      <c r="AF2577" s="301"/>
      <c r="AG2577" s="301"/>
      <c r="AH2577" s="301"/>
      <c r="AI2577" s="301"/>
    </row>
    <row r="2578" spans="1:35" ht="20.100000000000001" hidden="1" customHeight="1" x14ac:dyDescent="0.2">
      <c r="A2578" s="240">
        <v>148</v>
      </c>
      <c r="B2578" s="241" t="s">
        <v>404</v>
      </c>
      <c r="C2578" s="310" t="s">
        <v>432</v>
      </c>
      <c r="D2578" s="310" t="s">
        <v>1000</v>
      </c>
      <c r="E2578" s="309">
        <v>283.0044653806832</v>
      </c>
      <c r="F2578" s="310" t="s">
        <v>880</v>
      </c>
      <c r="G2578" s="244" t="s">
        <v>915</v>
      </c>
      <c r="H2578" s="244" t="s">
        <v>429</v>
      </c>
      <c r="I2578" s="288">
        <v>1</v>
      </c>
      <c r="J2578" s="244" t="s">
        <v>873</v>
      </c>
      <c r="K2578" s="244">
        <v>0.5</v>
      </c>
      <c r="L2578" s="244">
        <v>0.6</v>
      </c>
      <c r="M2578" s="244" t="s">
        <v>89</v>
      </c>
      <c r="N2578" s="244">
        <f t="shared" si="50"/>
        <v>0.3</v>
      </c>
      <c r="R2578" s="301"/>
      <c r="S2578" s="301"/>
      <c r="T2578" s="301"/>
      <c r="U2578" s="301"/>
      <c r="V2578" s="301"/>
      <c r="W2578" s="301"/>
      <c r="X2578" s="301"/>
      <c r="Y2578" s="301"/>
      <c r="Z2578" s="301"/>
      <c r="AA2578" s="301"/>
      <c r="AB2578" s="301"/>
      <c r="AC2578" s="301"/>
      <c r="AD2578" s="301"/>
      <c r="AE2578" s="301"/>
      <c r="AF2578" s="301"/>
      <c r="AG2578" s="301"/>
      <c r="AH2578" s="301"/>
      <c r="AI2578" s="301"/>
    </row>
    <row r="2579" spans="1:35" ht="20.100000000000001" hidden="1" customHeight="1" x14ac:dyDescent="0.2">
      <c r="A2579" s="240">
        <v>149</v>
      </c>
      <c r="B2579" s="241" t="s">
        <v>404</v>
      </c>
      <c r="C2579" s="310" t="s">
        <v>426</v>
      </c>
      <c r="D2579" s="310" t="s">
        <v>1000</v>
      </c>
      <c r="E2579" s="309">
        <v>527.3184542569802</v>
      </c>
      <c r="F2579" s="310" t="s">
        <v>880</v>
      </c>
      <c r="G2579" s="244" t="s">
        <v>915</v>
      </c>
      <c r="H2579" s="244" t="s">
        <v>429</v>
      </c>
      <c r="I2579" s="288">
        <v>1</v>
      </c>
      <c r="J2579" s="244" t="s">
        <v>873</v>
      </c>
      <c r="K2579" s="244">
        <v>0.5</v>
      </c>
      <c r="L2579" s="244">
        <v>0.6</v>
      </c>
      <c r="M2579" s="244" t="s">
        <v>89</v>
      </c>
      <c r="N2579" s="244">
        <f t="shared" si="50"/>
        <v>0.3</v>
      </c>
      <c r="R2579" s="301"/>
      <c r="S2579" s="301"/>
      <c r="T2579" s="301"/>
      <c r="U2579" s="301"/>
      <c r="V2579" s="301"/>
      <c r="W2579" s="301"/>
      <c r="X2579" s="301"/>
      <c r="Y2579" s="301"/>
      <c r="Z2579" s="301"/>
      <c r="AA2579" s="301"/>
      <c r="AB2579" s="301"/>
      <c r="AC2579" s="301"/>
      <c r="AD2579" s="301"/>
      <c r="AE2579" s="301"/>
      <c r="AF2579" s="301"/>
      <c r="AG2579" s="301"/>
      <c r="AH2579" s="301"/>
      <c r="AI2579" s="301"/>
    </row>
    <row r="2580" spans="1:35" ht="20.100000000000001" hidden="1" customHeight="1" x14ac:dyDescent="0.2">
      <c r="A2580" s="240">
        <v>150</v>
      </c>
      <c r="B2580" s="241" t="s">
        <v>404</v>
      </c>
      <c r="C2580" s="310" t="s">
        <v>426</v>
      </c>
      <c r="D2580" s="310" t="s">
        <v>1000</v>
      </c>
      <c r="E2580" s="309">
        <v>537.50652145632694</v>
      </c>
      <c r="F2580" s="310" t="s">
        <v>880</v>
      </c>
      <c r="G2580" s="244" t="s">
        <v>915</v>
      </c>
      <c r="H2580" s="244" t="s">
        <v>429</v>
      </c>
      <c r="I2580" s="288">
        <v>1</v>
      </c>
      <c r="J2580" s="244" t="s">
        <v>873</v>
      </c>
      <c r="K2580" s="244">
        <v>0.5</v>
      </c>
      <c r="L2580" s="244">
        <v>0.6</v>
      </c>
      <c r="M2580" s="244" t="s">
        <v>89</v>
      </c>
      <c r="N2580" s="244">
        <f t="shared" si="50"/>
        <v>0.3</v>
      </c>
      <c r="R2580" s="301"/>
      <c r="S2580" s="301"/>
      <c r="T2580" s="301"/>
      <c r="U2580" s="301"/>
      <c r="V2580" s="301"/>
      <c r="W2580" s="301"/>
      <c r="X2580" s="301"/>
      <c r="Y2580" s="301"/>
      <c r="Z2580" s="301"/>
      <c r="AA2580" s="301"/>
      <c r="AB2580" s="301"/>
      <c r="AC2580" s="301"/>
      <c r="AD2580" s="301"/>
      <c r="AE2580" s="301"/>
      <c r="AF2580" s="301"/>
      <c r="AG2580" s="301"/>
      <c r="AH2580" s="301"/>
      <c r="AI2580" s="301"/>
    </row>
    <row r="2581" spans="1:35" ht="20.100000000000001" hidden="1" customHeight="1" x14ac:dyDescent="0.2">
      <c r="A2581" s="240">
        <v>151</v>
      </c>
      <c r="B2581" s="241" t="s">
        <v>404</v>
      </c>
      <c r="C2581" s="310" t="s">
        <v>426</v>
      </c>
      <c r="D2581" s="310" t="s">
        <v>1000</v>
      </c>
      <c r="E2581" s="309">
        <v>537.50652145632694</v>
      </c>
      <c r="F2581" s="310" t="s">
        <v>880</v>
      </c>
      <c r="G2581" s="244" t="s">
        <v>915</v>
      </c>
      <c r="H2581" s="244" t="s">
        <v>429</v>
      </c>
      <c r="I2581" s="288">
        <v>1</v>
      </c>
      <c r="J2581" s="244" t="s">
        <v>873</v>
      </c>
      <c r="K2581" s="244">
        <v>0.5</v>
      </c>
      <c r="L2581" s="244">
        <v>0.6</v>
      </c>
      <c r="M2581" s="244" t="s">
        <v>89</v>
      </c>
      <c r="N2581" s="244">
        <f t="shared" si="50"/>
        <v>0.3</v>
      </c>
      <c r="R2581" s="301"/>
      <c r="S2581" s="301"/>
      <c r="T2581" s="301"/>
      <c r="U2581" s="301"/>
      <c r="V2581" s="301"/>
      <c r="W2581" s="301"/>
      <c r="X2581" s="301"/>
      <c r="Y2581" s="301"/>
      <c r="Z2581" s="301"/>
      <c r="AA2581" s="301"/>
      <c r="AB2581" s="301"/>
      <c r="AC2581" s="301"/>
      <c r="AD2581" s="301"/>
      <c r="AE2581" s="301"/>
      <c r="AF2581" s="301"/>
      <c r="AG2581" s="301"/>
      <c r="AH2581" s="301"/>
      <c r="AI2581" s="301"/>
    </row>
    <row r="2582" spans="1:35" ht="20.100000000000001" hidden="1" customHeight="1" x14ac:dyDescent="0.2">
      <c r="A2582" s="240">
        <v>152</v>
      </c>
      <c r="B2582" s="241" t="s">
        <v>404</v>
      </c>
      <c r="C2582" s="310" t="s">
        <v>426</v>
      </c>
      <c r="D2582" s="310" t="s">
        <v>1000</v>
      </c>
      <c r="E2582" s="309">
        <v>551.23428235323195</v>
      </c>
      <c r="F2582" s="310" t="s">
        <v>880</v>
      </c>
      <c r="G2582" s="244" t="s">
        <v>915</v>
      </c>
      <c r="H2582" s="244" t="s">
        <v>429</v>
      </c>
      <c r="I2582" s="288">
        <v>1</v>
      </c>
      <c r="J2582" s="244" t="s">
        <v>873</v>
      </c>
      <c r="K2582" s="244">
        <v>0.5</v>
      </c>
      <c r="L2582" s="244">
        <v>0.6</v>
      </c>
      <c r="M2582" s="244" t="s">
        <v>89</v>
      </c>
      <c r="N2582" s="244">
        <f t="shared" si="50"/>
        <v>0.3</v>
      </c>
      <c r="R2582" s="301"/>
      <c r="S2582" s="301"/>
      <c r="T2582" s="301"/>
      <c r="U2582" s="301"/>
      <c r="V2582" s="301"/>
      <c r="W2582" s="301"/>
      <c r="X2582" s="301"/>
      <c r="Y2582" s="301"/>
      <c r="Z2582" s="301"/>
      <c r="AA2582" s="301"/>
      <c r="AB2582" s="301"/>
      <c r="AC2582" s="301"/>
      <c r="AD2582" s="301"/>
      <c r="AE2582" s="301"/>
      <c r="AF2582" s="301"/>
      <c r="AG2582" s="301"/>
      <c r="AH2582" s="301"/>
      <c r="AI2582" s="301"/>
    </row>
    <row r="2583" spans="1:35" ht="20.100000000000001" hidden="1" customHeight="1" x14ac:dyDescent="0.2">
      <c r="A2583" s="240">
        <v>153</v>
      </c>
      <c r="B2583" s="241" t="s">
        <v>404</v>
      </c>
      <c r="C2583" s="310" t="s">
        <v>426</v>
      </c>
      <c r="D2583" s="310" t="s">
        <v>1000</v>
      </c>
      <c r="E2583" s="309">
        <v>551.23428235323195</v>
      </c>
      <c r="F2583" s="310" t="s">
        <v>880</v>
      </c>
      <c r="G2583" s="244" t="s">
        <v>915</v>
      </c>
      <c r="H2583" s="244" t="s">
        <v>429</v>
      </c>
      <c r="I2583" s="288">
        <v>1</v>
      </c>
      <c r="J2583" s="244" t="s">
        <v>873</v>
      </c>
      <c r="K2583" s="244">
        <v>0.5</v>
      </c>
      <c r="L2583" s="244">
        <v>0.6</v>
      </c>
      <c r="M2583" s="244" t="s">
        <v>89</v>
      </c>
      <c r="N2583" s="244">
        <f t="shared" si="50"/>
        <v>0.3</v>
      </c>
      <c r="R2583" s="301"/>
      <c r="S2583" s="301"/>
      <c r="T2583" s="301"/>
      <c r="U2583" s="301"/>
      <c r="V2583" s="301"/>
      <c r="W2583" s="301"/>
      <c r="X2583" s="301"/>
      <c r="Y2583" s="301"/>
      <c r="Z2583" s="301"/>
      <c r="AA2583" s="301"/>
      <c r="AB2583" s="301"/>
      <c r="AC2583" s="301"/>
      <c r="AD2583" s="301"/>
      <c r="AE2583" s="301"/>
      <c r="AF2583" s="301"/>
      <c r="AG2583" s="301"/>
      <c r="AH2583" s="301"/>
      <c r="AI2583" s="301"/>
    </row>
    <row r="2584" spans="1:35" ht="20.100000000000001" hidden="1" customHeight="1" x14ac:dyDescent="0.2">
      <c r="A2584" s="240">
        <v>154</v>
      </c>
      <c r="B2584" s="241" t="s">
        <v>404</v>
      </c>
      <c r="C2584" s="310" t="s">
        <v>426</v>
      </c>
      <c r="D2584" s="310" t="s">
        <v>1000</v>
      </c>
      <c r="E2584" s="309">
        <v>559.85647131732583</v>
      </c>
      <c r="F2584" s="310" t="s">
        <v>880</v>
      </c>
      <c r="G2584" s="244" t="s">
        <v>915</v>
      </c>
      <c r="H2584" s="244" t="s">
        <v>429</v>
      </c>
      <c r="I2584" s="288">
        <v>1</v>
      </c>
      <c r="J2584" s="244" t="s">
        <v>873</v>
      </c>
      <c r="K2584" s="244">
        <v>0.5</v>
      </c>
      <c r="L2584" s="244">
        <v>0.6</v>
      </c>
      <c r="M2584" s="244" t="s">
        <v>89</v>
      </c>
      <c r="N2584" s="244">
        <f t="shared" si="50"/>
        <v>0.3</v>
      </c>
      <c r="R2584" s="301"/>
      <c r="S2584" s="301"/>
      <c r="T2584" s="301"/>
      <c r="U2584" s="301"/>
      <c r="V2584" s="301"/>
      <c r="W2584" s="301"/>
      <c r="X2584" s="301"/>
      <c r="Y2584" s="301"/>
      <c r="Z2584" s="301"/>
      <c r="AA2584" s="301"/>
      <c r="AB2584" s="301"/>
      <c r="AC2584" s="301"/>
      <c r="AD2584" s="301"/>
      <c r="AE2584" s="301"/>
      <c r="AF2584" s="301"/>
      <c r="AG2584" s="301"/>
      <c r="AH2584" s="301"/>
      <c r="AI2584" s="301"/>
    </row>
    <row r="2585" spans="1:35" ht="20.100000000000001" hidden="1" customHeight="1" x14ac:dyDescent="0.2">
      <c r="A2585" s="240">
        <v>155</v>
      </c>
      <c r="B2585" s="241" t="s">
        <v>404</v>
      </c>
      <c r="C2585" s="310" t="s">
        <v>426</v>
      </c>
      <c r="D2585" s="310" t="s">
        <v>1000</v>
      </c>
      <c r="E2585" s="309">
        <v>581.54495158354348</v>
      </c>
      <c r="F2585" s="310" t="s">
        <v>880</v>
      </c>
      <c r="G2585" s="244" t="s">
        <v>915</v>
      </c>
      <c r="H2585" s="244" t="s">
        <v>429</v>
      </c>
      <c r="I2585" s="288">
        <v>1</v>
      </c>
      <c r="J2585" s="244" t="s">
        <v>873</v>
      </c>
      <c r="K2585" s="244">
        <v>0.5</v>
      </c>
      <c r="L2585" s="244">
        <v>0.6</v>
      </c>
      <c r="M2585" s="244" t="s">
        <v>89</v>
      </c>
      <c r="N2585" s="244">
        <f t="shared" si="50"/>
        <v>0.3</v>
      </c>
      <c r="R2585" s="301"/>
      <c r="S2585" s="301"/>
      <c r="T2585" s="301"/>
      <c r="U2585" s="301"/>
      <c r="V2585" s="301"/>
      <c r="W2585" s="301"/>
      <c r="X2585" s="301"/>
      <c r="Y2585" s="301"/>
      <c r="Z2585" s="301"/>
      <c r="AA2585" s="301"/>
      <c r="AB2585" s="301"/>
      <c r="AC2585" s="301"/>
      <c r="AD2585" s="301"/>
      <c r="AE2585" s="301"/>
      <c r="AF2585" s="301"/>
      <c r="AG2585" s="301"/>
      <c r="AH2585" s="301"/>
      <c r="AI2585" s="301"/>
    </row>
    <row r="2586" spans="1:35" ht="20.100000000000001" hidden="1" customHeight="1" x14ac:dyDescent="0.2">
      <c r="A2586" s="240">
        <v>156</v>
      </c>
      <c r="B2586" s="241" t="s">
        <v>404</v>
      </c>
      <c r="C2586" s="310" t="s">
        <v>426</v>
      </c>
      <c r="D2586" s="310" t="s">
        <v>1000</v>
      </c>
      <c r="E2586" s="309">
        <v>581.54495158354348</v>
      </c>
      <c r="F2586" s="310" t="s">
        <v>880</v>
      </c>
      <c r="G2586" s="244" t="s">
        <v>915</v>
      </c>
      <c r="H2586" s="244" t="s">
        <v>429</v>
      </c>
      <c r="I2586" s="288">
        <v>1</v>
      </c>
      <c r="J2586" s="244" t="s">
        <v>873</v>
      </c>
      <c r="K2586" s="244">
        <v>0.5</v>
      </c>
      <c r="L2586" s="244">
        <v>0.6</v>
      </c>
      <c r="M2586" s="244" t="s">
        <v>89</v>
      </c>
      <c r="N2586" s="244">
        <f t="shared" si="50"/>
        <v>0.3</v>
      </c>
      <c r="R2586" s="301"/>
      <c r="S2586" s="301"/>
      <c r="T2586" s="301"/>
      <c r="U2586" s="301"/>
      <c r="V2586" s="301"/>
      <c r="W2586" s="301"/>
      <c r="X2586" s="301"/>
      <c r="Y2586" s="301"/>
      <c r="Z2586" s="301"/>
      <c r="AA2586" s="301"/>
      <c r="AB2586" s="301"/>
      <c r="AC2586" s="301"/>
      <c r="AD2586" s="301"/>
      <c r="AE2586" s="301"/>
      <c r="AF2586" s="301"/>
      <c r="AG2586" s="301"/>
      <c r="AH2586" s="301"/>
      <c r="AI2586" s="301"/>
    </row>
    <row r="2587" spans="1:35" ht="20.100000000000001" hidden="1" customHeight="1" x14ac:dyDescent="0.2">
      <c r="A2587" s="240">
        <v>157</v>
      </c>
      <c r="B2587" s="241" t="s">
        <v>404</v>
      </c>
      <c r="C2587" s="310" t="s">
        <v>426</v>
      </c>
      <c r="D2587" s="310" t="s">
        <v>1000</v>
      </c>
      <c r="E2587" s="309">
        <v>591.25460826722212</v>
      </c>
      <c r="F2587" s="310" t="s">
        <v>880</v>
      </c>
      <c r="G2587" s="244" t="s">
        <v>915</v>
      </c>
      <c r="H2587" s="244" t="s">
        <v>429</v>
      </c>
      <c r="I2587" s="288">
        <v>1</v>
      </c>
      <c r="J2587" s="244" t="s">
        <v>873</v>
      </c>
      <c r="K2587" s="244">
        <v>0.5</v>
      </c>
      <c r="L2587" s="244">
        <v>0.6</v>
      </c>
      <c r="M2587" s="244" t="s">
        <v>89</v>
      </c>
      <c r="N2587" s="244">
        <f t="shared" si="50"/>
        <v>0.3</v>
      </c>
      <c r="R2587" s="301"/>
      <c r="S2587" s="301"/>
      <c r="T2587" s="301"/>
      <c r="U2587" s="301"/>
      <c r="V2587" s="301"/>
      <c r="W2587" s="301"/>
      <c r="X2587" s="301"/>
      <c r="Y2587" s="301"/>
      <c r="Z2587" s="301"/>
      <c r="AA2587" s="301"/>
      <c r="AB2587" s="301"/>
      <c r="AC2587" s="301"/>
      <c r="AD2587" s="301"/>
      <c r="AE2587" s="301"/>
      <c r="AF2587" s="301"/>
      <c r="AG2587" s="301"/>
      <c r="AH2587" s="301"/>
      <c r="AI2587" s="301"/>
    </row>
    <row r="2588" spans="1:35" ht="20.100000000000001" hidden="1" customHeight="1" x14ac:dyDescent="0.2">
      <c r="A2588" s="240">
        <v>158</v>
      </c>
      <c r="B2588" s="241" t="s">
        <v>404</v>
      </c>
      <c r="C2588" s="310" t="s">
        <v>426</v>
      </c>
      <c r="D2588" s="310" t="s">
        <v>1000</v>
      </c>
      <c r="E2588" s="309">
        <v>591.25460826722212</v>
      </c>
      <c r="F2588" s="310" t="s">
        <v>880</v>
      </c>
      <c r="G2588" s="244" t="s">
        <v>915</v>
      </c>
      <c r="H2588" s="244" t="s">
        <v>429</v>
      </c>
      <c r="I2588" s="288">
        <v>1</v>
      </c>
      <c r="J2588" s="244" t="s">
        <v>873</v>
      </c>
      <c r="K2588" s="244">
        <v>0.5</v>
      </c>
      <c r="L2588" s="244">
        <v>0.6</v>
      </c>
      <c r="M2588" s="244" t="s">
        <v>89</v>
      </c>
      <c r="N2588" s="244">
        <f t="shared" si="50"/>
        <v>0.3</v>
      </c>
      <c r="R2588" s="301"/>
      <c r="S2588" s="301"/>
      <c r="T2588" s="301"/>
      <c r="U2588" s="301"/>
      <c r="V2588" s="301"/>
      <c r="W2588" s="301"/>
      <c r="X2588" s="301"/>
      <c r="Y2588" s="301"/>
      <c r="Z2588" s="301"/>
      <c r="AA2588" s="301"/>
      <c r="AB2588" s="301"/>
      <c r="AC2588" s="301"/>
      <c r="AD2588" s="301"/>
      <c r="AE2588" s="301"/>
      <c r="AF2588" s="301"/>
      <c r="AG2588" s="301"/>
      <c r="AH2588" s="301"/>
      <c r="AI2588" s="301"/>
    </row>
    <row r="2589" spans="1:35" ht="20.100000000000001" hidden="1" customHeight="1" x14ac:dyDescent="0.2">
      <c r="A2589" s="240">
        <v>159</v>
      </c>
      <c r="B2589" s="241" t="s">
        <v>404</v>
      </c>
      <c r="C2589" s="310" t="s">
        <v>426</v>
      </c>
      <c r="D2589" s="310" t="s">
        <v>1000</v>
      </c>
      <c r="E2589" s="309">
        <v>602.16745691895835</v>
      </c>
      <c r="F2589" s="310" t="s">
        <v>880</v>
      </c>
      <c r="G2589" s="244" t="s">
        <v>915</v>
      </c>
      <c r="H2589" s="244" t="s">
        <v>429</v>
      </c>
      <c r="I2589" s="288">
        <v>1</v>
      </c>
      <c r="J2589" s="244" t="s">
        <v>873</v>
      </c>
      <c r="K2589" s="244">
        <v>0.5</v>
      </c>
      <c r="L2589" s="244">
        <v>0.6</v>
      </c>
      <c r="M2589" s="244" t="s">
        <v>89</v>
      </c>
      <c r="N2589" s="244">
        <f t="shared" si="50"/>
        <v>0.3</v>
      </c>
      <c r="R2589" s="301"/>
      <c r="S2589" s="301"/>
      <c r="T2589" s="301"/>
      <c r="U2589" s="301"/>
      <c r="V2589" s="301"/>
      <c r="W2589" s="301"/>
      <c r="X2589" s="301"/>
      <c r="Y2589" s="301"/>
      <c r="Z2589" s="301"/>
      <c r="AA2589" s="301"/>
      <c r="AB2589" s="301"/>
      <c r="AC2589" s="301"/>
      <c r="AD2589" s="301"/>
      <c r="AE2589" s="301"/>
      <c r="AF2589" s="301"/>
      <c r="AG2589" s="301"/>
      <c r="AH2589" s="301"/>
      <c r="AI2589" s="301"/>
    </row>
    <row r="2590" spans="1:35" ht="20.100000000000001" hidden="1" customHeight="1" x14ac:dyDescent="0.2">
      <c r="A2590" s="240">
        <v>160</v>
      </c>
      <c r="B2590" s="241" t="s">
        <v>404</v>
      </c>
      <c r="C2590" s="310" t="s">
        <v>426</v>
      </c>
      <c r="D2590" s="310" t="s">
        <v>1000</v>
      </c>
      <c r="E2590" s="309">
        <v>612.56352868979047</v>
      </c>
      <c r="F2590" s="310" t="s">
        <v>880</v>
      </c>
      <c r="G2590" s="244" t="s">
        <v>915</v>
      </c>
      <c r="H2590" s="244" t="s">
        <v>429</v>
      </c>
      <c r="I2590" s="288">
        <v>1</v>
      </c>
      <c r="J2590" s="244" t="s">
        <v>873</v>
      </c>
      <c r="K2590" s="244">
        <v>0.5</v>
      </c>
      <c r="L2590" s="244">
        <v>0.6</v>
      </c>
      <c r="M2590" s="244" t="s">
        <v>89</v>
      </c>
      <c r="N2590" s="244">
        <f t="shared" si="50"/>
        <v>0.3</v>
      </c>
      <c r="R2590" s="301"/>
      <c r="S2590" s="301"/>
      <c r="T2590" s="301"/>
      <c r="U2590" s="301"/>
      <c r="V2590" s="301"/>
      <c r="W2590" s="301"/>
      <c r="X2590" s="301"/>
      <c r="Y2590" s="301"/>
      <c r="Z2590" s="301"/>
      <c r="AA2590" s="301"/>
      <c r="AB2590" s="301"/>
      <c r="AC2590" s="301"/>
      <c r="AD2590" s="301"/>
      <c r="AE2590" s="301"/>
      <c r="AF2590" s="301"/>
      <c r="AG2590" s="301"/>
      <c r="AH2590" s="301"/>
      <c r="AI2590" s="301"/>
    </row>
    <row r="2591" spans="1:35" ht="20.100000000000001" hidden="1" customHeight="1" x14ac:dyDescent="0.2">
      <c r="A2591" s="240">
        <v>161</v>
      </c>
      <c r="B2591" s="241" t="s">
        <v>404</v>
      </c>
      <c r="C2591" s="310" t="s">
        <v>426</v>
      </c>
      <c r="D2591" s="310" t="s">
        <v>1000</v>
      </c>
      <c r="E2591" s="309">
        <v>613.53383613449637</v>
      </c>
      <c r="F2591" s="310" t="s">
        <v>880</v>
      </c>
      <c r="G2591" s="244" t="s">
        <v>915</v>
      </c>
      <c r="H2591" s="244" t="s">
        <v>429</v>
      </c>
      <c r="I2591" s="288">
        <v>1</v>
      </c>
      <c r="J2591" s="244" t="s">
        <v>873</v>
      </c>
      <c r="K2591" s="244">
        <v>0.5</v>
      </c>
      <c r="L2591" s="244">
        <v>0.6</v>
      </c>
      <c r="M2591" s="244" t="s">
        <v>89</v>
      </c>
      <c r="N2591" s="244">
        <f t="shared" si="50"/>
        <v>0.3</v>
      </c>
      <c r="R2591" s="301"/>
      <c r="S2591" s="301"/>
      <c r="T2591" s="301"/>
      <c r="U2591" s="301"/>
      <c r="V2591" s="301"/>
      <c r="W2591" s="301"/>
      <c r="X2591" s="301"/>
      <c r="Y2591" s="301"/>
      <c r="Z2591" s="301"/>
      <c r="AA2591" s="301"/>
      <c r="AB2591" s="301"/>
      <c r="AC2591" s="301"/>
      <c r="AD2591" s="301"/>
      <c r="AE2591" s="301"/>
      <c r="AF2591" s="301"/>
      <c r="AG2591" s="301"/>
      <c r="AH2591" s="301"/>
      <c r="AI2591" s="301"/>
    </row>
    <row r="2592" spans="1:35" ht="20.100000000000001" hidden="1" customHeight="1" x14ac:dyDescent="0.2">
      <c r="A2592" s="240">
        <v>162</v>
      </c>
      <c r="B2592" s="241" t="s">
        <v>404</v>
      </c>
      <c r="C2592" s="310" t="s">
        <v>426</v>
      </c>
      <c r="D2592" s="310" t="s">
        <v>1000</v>
      </c>
      <c r="E2592" s="309">
        <v>624.47068972667591</v>
      </c>
      <c r="F2592" s="310" t="s">
        <v>880</v>
      </c>
      <c r="G2592" s="244" t="s">
        <v>915</v>
      </c>
      <c r="H2592" s="244" t="s">
        <v>429</v>
      </c>
      <c r="I2592" s="288">
        <v>1</v>
      </c>
      <c r="J2592" s="244" t="s">
        <v>873</v>
      </c>
      <c r="K2592" s="244">
        <v>0.5</v>
      </c>
      <c r="L2592" s="244">
        <v>0.6</v>
      </c>
      <c r="M2592" s="244" t="s">
        <v>89</v>
      </c>
      <c r="N2592" s="244">
        <f t="shared" si="50"/>
        <v>0.3</v>
      </c>
      <c r="R2592" s="301"/>
      <c r="S2592" s="301"/>
      <c r="T2592" s="301"/>
      <c r="U2592" s="301"/>
      <c r="V2592" s="301"/>
      <c r="W2592" s="301"/>
      <c r="X2592" s="301"/>
      <c r="Y2592" s="301"/>
      <c r="Z2592" s="301"/>
      <c r="AA2592" s="301"/>
      <c r="AB2592" s="301"/>
      <c r="AC2592" s="301"/>
      <c r="AD2592" s="301"/>
      <c r="AE2592" s="301"/>
      <c r="AF2592" s="301"/>
      <c r="AG2592" s="301"/>
      <c r="AH2592" s="301"/>
      <c r="AI2592" s="301"/>
    </row>
    <row r="2593" spans="1:35" ht="20.100000000000001" hidden="1" customHeight="1" x14ac:dyDescent="0.2">
      <c r="A2593" s="240">
        <v>163</v>
      </c>
      <c r="B2593" s="241" t="s">
        <v>404</v>
      </c>
      <c r="C2593" s="310" t="s">
        <v>426</v>
      </c>
      <c r="D2593" s="310" t="s">
        <v>1000</v>
      </c>
      <c r="E2593" s="309">
        <v>624.47068972667591</v>
      </c>
      <c r="F2593" s="310" t="s">
        <v>880</v>
      </c>
      <c r="G2593" s="244" t="s">
        <v>915</v>
      </c>
      <c r="H2593" s="244" t="s">
        <v>429</v>
      </c>
      <c r="I2593" s="288">
        <v>1</v>
      </c>
      <c r="J2593" s="244" t="s">
        <v>873</v>
      </c>
      <c r="K2593" s="244">
        <v>0.5</v>
      </c>
      <c r="L2593" s="244">
        <v>0.6</v>
      </c>
      <c r="M2593" s="244" t="s">
        <v>89</v>
      </c>
      <c r="N2593" s="244">
        <f t="shared" si="50"/>
        <v>0.3</v>
      </c>
      <c r="R2593" s="301"/>
      <c r="S2593" s="301"/>
      <c r="T2593" s="301"/>
      <c r="U2593" s="301"/>
      <c r="V2593" s="301"/>
      <c r="W2593" s="301"/>
      <c r="X2593" s="301"/>
      <c r="Y2593" s="301"/>
      <c r="Z2593" s="301"/>
      <c r="AA2593" s="301"/>
      <c r="AB2593" s="301"/>
      <c r="AC2593" s="301"/>
      <c r="AD2593" s="301"/>
      <c r="AE2593" s="301"/>
      <c r="AF2593" s="301"/>
      <c r="AG2593" s="301"/>
      <c r="AH2593" s="301"/>
      <c r="AI2593" s="301"/>
    </row>
    <row r="2594" spans="1:35" ht="20.100000000000001" hidden="1" customHeight="1" x14ac:dyDescent="0.2">
      <c r="A2594" s="240">
        <v>164</v>
      </c>
      <c r="B2594" s="241" t="s">
        <v>404</v>
      </c>
      <c r="C2594" s="310" t="s">
        <v>426</v>
      </c>
      <c r="D2594" s="310" t="s">
        <v>1000</v>
      </c>
      <c r="E2594" s="309">
        <v>634.24439658800645</v>
      </c>
      <c r="F2594" s="310" t="s">
        <v>880</v>
      </c>
      <c r="G2594" s="244" t="s">
        <v>915</v>
      </c>
      <c r="H2594" s="244" t="s">
        <v>429</v>
      </c>
      <c r="I2594" s="288">
        <v>1</v>
      </c>
      <c r="J2594" s="244" t="s">
        <v>873</v>
      </c>
      <c r="K2594" s="244">
        <v>0.5</v>
      </c>
      <c r="L2594" s="244">
        <v>0.6</v>
      </c>
      <c r="M2594" s="244" t="s">
        <v>89</v>
      </c>
      <c r="N2594" s="244">
        <f t="shared" si="50"/>
        <v>0.3</v>
      </c>
      <c r="R2594" s="301"/>
      <c r="S2594" s="301"/>
      <c r="T2594" s="301"/>
      <c r="U2594" s="301"/>
      <c r="V2594" s="301"/>
      <c r="W2594" s="301"/>
      <c r="X2594" s="301"/>
      <c r="Y2594" s="301"/>
      <c r="Z2594" s="301"/>
      <c r="AA2594" s="301"/>
      <c r="AB2594" s="301"/>
      <c r="AC2594" s="301"/>
      <c r="AD2594" s="301"/>
      <c r="AE2594" s="301"/>
      <c r="AF2594" s="301"/>
      <c r="AG2594" s="301"/>
      <c r="AH2594" s="301"/>
      <c r="AI2594" s="301"/>
    </row>
    <row r="2595" spans="1:35" ht="20.100000000000001" hidden="1" customHeight="1" x14ac:dyDescent="0.2">
      <c r="A2595" s="240">
        <v>165</v>
      </c>
      <c r="B2595" s="241" t="s">
        <v>404</v>
      </c>
      <c r="C2595" s="310" t="s">
        <v>426</v>
      </c>
      <c r="D2595" s="310" t="s">
        <v>1000</v>
      </c>
      <c r="E2595" s="309">
        <v>634.24439658800645</v>
      </c>
      <c r="F2595" s="310" t="s">
        <v>880</v>
      </c>
      <c r="G2595" s="244" t="s">
        <v>915</v>
      </c>
      <c r="H2595" s="244" t="s">
        <v>429</v>
      </c>
      <c r="I2595" s="288">
        <v>1</v>
      </c>
      <c r="J2595" s="244" t="s">
        <v>873</v>
      </c>
      <c r="K2595" s="244">
        <v>0.5</v>
      </c>
      <c r="L2595" s="244">
        <v>0.6</v>
      </c>
      <c r="M2595" s="244" t="s">
        <v>89</v>
      </c>
      <c r="N2595" s="244">
        <f t="shared" si="50"/>
        <v>0.3</v>
      </c>
      <c r="R2595" s="301"/>
      <c r="S2595" s="301"/>
      <c r="T2595" s="301"/>
      <c r="U2595" s="301"/>
      <c r="V2595" s="301"/>
      <c r="W2595" s="301"/>
      <c r="X2595" s="301"/>
      <c r="Y2595" s="301"/>
      <c r="Z2595" s="301"/>
      <c r="AA2595" s="301"/>
      <c r="AB2595" s="301"/>
      <c r="AC2595" s="301"/>
      <c r="AD2595" s="301"/>
      <c r="AE2595" s="301"/>
      <c r="AF2595" s="301"/>
      <c r="AG2595" s="301"/>
      <c r="AH2595" s="301"/>
      <c r="AI2595" s="301"/>
    </row>
    <row r="2596" spans="1:35" ht="20.100000000000001" hidden="1" customHeight="1" x14ac:dyDescent="0.2">
      <c r="A2596" s="240">
        <v>166</v>
      </c>
      <c r="B2596" s="241" t="s">
        <v>404</v>
      </c>
      <c r="C2596" s="310" t="s">
        <v>426</v>
      </c>
      <c r="D2596" s="310" t="s">
        <v>1000</v>
      </c>
      <c r="E2596" s="309">
        <v>642.56297330641689</v>
      </c>
      <c r="F2596" s="310" t="s">
        <v>871</v>
      </c>
      <c r="G2596" s="244" t="s">
        <v>929</v>
      </c>
      <c r="H2596" s="244" t="s">
        <v>429</v>
      </c>
      <c r="I2596" s="288">
        <v>1</v>
      </c>
      <c r="J2596" s="244" t="s">
        <v>873</v>
      </c>
      <c r="K2596" s="244">
        <v>0.8</v>
      </c>
      <c r="L2596" s="244">
        <v>1.2</v>
      </c>
      <c r="M2596" s="244" t="s">
        <v>89</v>
      </c>
      <c r="N2596" s="244">
        <f t="shared" si="50"/>
        <v>0.96</v>
      </c>
      <c r="R2596" s="301"/>
      <c r="S2596" s="301"/>
      <c r="T2596" s="301"/>
      <c r="U2596" s="301"/>
      <c r="V2596" s="301"/>
      <c r="W2596" s="301"/>
      <c r="X2596" s="301"/>
      <c r="Y2596" s="301"/>
      <c r="Z2596" s="301"/>
      <c r="AA2596" s="301"/>
      <c r="AB2596" s="301"/>
      <c r="AC2596" s="301"/>
      <c r="AD2596" s="301"/>
      <c r="AE2596" s="301"/>
      <c r="AF2596" s="301"/>
      <c r="AG2596" s="301"/>
      <c r="AH2596" s="301"/>
      <c r="AI2596" s="301"/>
    </row>
    <row r="2597" spans="1:35" ht="20.100000000000001" hidden="1" customHeight="1" x14ac:dyDescent="0.2">
      <c r="A2597" s="240">
        <v>167</v>
      </c>
      <c r="B2597" s="241" t="s">
        <v>404</v>
      </c>
      <c r="C2597" s="310" t="s">
        <v>426</v>
      </c>
      <c r="D2597" s="310" t="s">
        <v>1000</v>
      </c>
      <c r="E2597" s="309">
        <v>649.2217672756102</v>
      </c>
      <c r="F2597" s="310" t="s">
        <v>880</v>
      </c>
      <c r="G2597" s="244" t="s">
        <v>915</v>
      </c>
      <c r="H2597" s="244" t="s">
        <v>429</v>
      </c>
      <c r="I2597" s="288">
        <v>1</v>
      </c>
      <c r="J2597" s="244" t="s">
        <v>873</v>
      </c>
      <c r="K2597" s="244">
        <v>0.5</v>
      </c>
      <c r="L2597" s="244">
        <v>0.6</v>
      </c>
      <c r="M2597" s="244" t="s">
        <v>89</v>
      </c>
      <c r="N2597" s="244">
        <f t="shared" si="50"/>
        <v>0.3</v>
      </c>
      <c r="R2597" s="301"/>
      <c r="S2597" s="301"/>
      <c r="T2597" s="301"/>
      <c r="U2597" s="301"/>
      <c r="V2597" s="301"/>
      <c r="W2597" s="301"/>
      <c r="X2597" s="301"/>
      <c r="Y2597" s="301"/>
      <c r="Z2597" s="301"/>
      <c r="AA2597" s="301"/>
      <c r="AB2597" s="301"/>
      <c r="AC2597" s="301"/>
      <c r="AD2597" s="301"/>
      <c r="AE2597" s="301"/>
      <c r="AF2597" s="301"/>
      <c r="AG2597" s="301"/>
      <c r="AH2597" s="301"/>
      <c r="AI2597" s="301"/>
    </row>
    <row r="2598" spans="1:35" ht="20.100000000000001" hidden="1" customHeight="1" x14ac:dyDescent="0.2">
      <c r="A2598" s="240">
        <v>168</v>
      </c>
      <c r="B2598" s="241" t="s">
        <v>404</v>
      </c>
      <c r="C2598" s="310" t="s">
        <v>426</v>
      </c>
      <c r="D2598" s="310" t="s">
        <v>1000</v>
      </c>
      <c r="E2598" s="309">
        <v>649.2217672756102</v>
      </c>
      <c r="F2598" s="310" t="s">
        <v>880</v>
      </c>
      <c r="G2598" s="244" t="s">
        <v>915</v>
      </c>
      <c r="H2598" s="244" t="s">
        <v>429</v>
      </c>
      <c r="I2598" s="288">
        <v>1</v>
      </c>
      <c r="J2598" s="244" t="s">
        <v>873</v>
      </c>
      <c r="K2598" s="244">
        <v>0.5</v>
      </c>
      <c r="L2598" s="244">
        <v>0.6</v>
      </c>
      <c r="M2598" s="244" t="s">
        <v>89</v>
      </c>
      <c r="N2598" s="244">
        <f t="shared" si="50"/>
        <v>0.3</v>
      </c>
      <c r="R2598" s="301"/>
      <c r="S2598" s="301"/>
      <c r="T2598" s="301"/>
      <c r="U2598" s="301"/>
      <c r="V2598" s="301"/>
      <c r="W2598" s="301"/>
      <c r="X2598" s="301"/>
      <c r="Y2598" s="301"/>
      <c r="Z2598" s="301"/>
      <c r="AA2598" s="301"/>
      <c r="AB2598" s="301"/>
      <c r="AC2598" s="301"/>
      <c r="AD2598" s="301"/>
      <c r="AE2598" s="301"/>
      <c r="AF2598" s="301"/>
      <c r="AG2598" s="301"/>
      <c r="AH2598" s="301"/>
      <c r="AI2598" s="301"/>
    </row>
    <row r="2599" spans="1:35" ht="20.100000000000001" hidden="1" customHeight="1" x14ac:dyDescent="0.2">
      <c r="A2599" s="240">
        <v>169</v>
      </c>
      <c r="B2599" s="241" t="s">
        <v>404</v>
      </c>
      <c r="C2599" s="310" t="s">
        <v>426</v>
      </c>
      <c r="D2599" s="310" t="s">
        <v>1000</v>
      </c>
      <c r="E2599" s="309">
        <v>656.07624960860596</v>
      </c>
      <c r="F2599" s="310" t="s">
        <v>880</v>
      </c>
      <c r="G2599" s="244" t="s">
        <v>915</v>
      </c>
      <c r="H2599" s="244" t="s">
        <v>429</v>
      </c>
      <c r="I2599" s="288">
        <v>1</v>
      </c>
      <c r="J2599" s="244" t="s">
        <v>873</v>
      </c>
      <c r="K2599" s="244">
        <v>0.5</v>
      </c>
      <c r="L2599" s="244">
        <v>0.6</v>
      </c>
      <c r="M2599" s="244" t="s">
        <v>89</v>
      </c>
      <c r="N2599" s="244">
        <f t="shared" si="50"/>
        <v>0.3</v>
      </c>
      <c r="R2599" s="301"/>
      <c r="S2599" s="301"/>
      <c r="T2599" s="301"/>
      <c r="U2599" s="301"/>
      <c r="V2599" s="301"/>
      <c r="W2599" s="301"/>
      <c r="X2599" s="301"/>
      <c r="Y2599" s="301"/>
      <c r="Z2599" s="301"/>
      <c r="AA2599" s="301"/>
      <c r="AB2599" s="301"/>
      <c r="AC2599" s="301"/>
      <c r="AD2599" s="301"/>
      <c r="AE2599" s="301"/>
      <c r="AF2599" s="301"/>
      <c r="AG2599" s="301"/>
      <c r="AH2599" s="301"/>
      <c r="AI2599" s="301"/>
    </row>
    <row r="2600" spans="1:35" ht="20.100000000000001" hidden="1" customHeight="1" x14ac:dyDescent="0.2">
      <c r="A2600" s="240">
        <v>170</v>
      </c>
      <c r="B2600" s="241" t="s">
        <v>404</v>
      </c>
      <c r="C2600" s="310" t="s">
        <v>426</v>
      </c>
      <c r="D2600" s="310" t="s">
        <v>1000</v>
      </c>
      <c r="E2600" s="309">
        <v>664.75212265925393</v>
      </c>
      <c r="F2600" s="310" t="s">
        <v>880</v>
      </c>
      <c r="G2600" s="244" t="s">
        <v>915</v>
      </c>
      <c r="H2600" s="244" t="s">
        <v>429</v>
      </c>
      <c r="I2600" s="288">
        <v>1</v>
      </c>
      <c r="J2600" s="244" t="s">
        <v>873</v>
      </c>
      <c r="K2600" s="244">
        <v>0.5</v>
      </c>
      <c r="L2600" s="244">
        <v>0.6</v>
      </c>
      <c r="M2600" s="244" t="s">
        <v>89</v>
      </c>
      <c r="N2600" s="244">
        <f t="shared" si="50"/>
        <v>0.3</v>
      </c>
      <c r="R2600" s="301"/>
      <c r="S2600" s="301"/>
      <c r="T2600" s="301"/>
      <c r="U2600" s="301"/>
      <c r="V2600" s="301"/>
      <c r="W2600" s="301"/>
      <c r="X2600" s="301"/>
      <c r="Y2600" s="301"/>
      <c r="Z2600" s="301"/>
      <c r="AA2600" s="301"/>
      <c r="AB2600" s="301"/>
      <c r="AC2600" s="301"/>
      <c r="AD2600" s="301"/>
      <c r="AE2600" s="301"/>
      <c r="AF2600" s="301"/>
      <c r="AG2600" s="301"/>
      <c r="AH2600" s="301"/>
      <c r="AI2600" s="301"/>
    </row>
    <row r="2601" spans="1:35" ht="20.100000000000001" hidden="1" customHeight="1" x14ac:dyDescent="0.2">
      <c r="A2601" s="240">
        <v>171</v>
      </c>
      <c r="B2601" s="241" t="s">
        <v>404</v>
      </c>
      <c r="C2601" s="310" t="s">
        <v>426</v>
      </c>
      <c r="D2601" s="310" t="s">
        <v>1000</v>
      </c>
      <c r="E2601" s="309">
        <v>664.75212265925393</v>
      </c>
      <c r="F2601" s="310" t="s">
        <v>880</v>
      </c>
      <c r="G2601" s="244" t="s">
        <v>915</v>
      </c>
      <c r="H2601" s="244" t="s">
        <v>429</v>
      </c>
      <c r="I2601" s="288">
        <v>1</v>
      </c>
      <c r="J2601" s="244" t="s">
        <v>873</v>
      </c>
      <c r="K2601" s="244">
        <v>0.5</v>
      </c>
      <c r="L2601" s="244">
        <v>0.6</v>
      </c>
      <c r="M2601" s="244" t="s">
        <v>89</v>
      </c>
      <c r="N2601" s="244">
        <f t="shared" si="50"/>
        <v>0.3</v>
      </c>
      <c r="R2601" s="301"/>
      <c r="S2601" s="301"/>
      <c r="T2601" s="301"/>
      <c r="U2601" s="301"/>
      <c r="V2601" s="301"/>
      <c r="W2601" s="301"/>
      <c r="X2601" s="301"/>
      <c r="Y2601" s="301"/>
      <c r="Z2601" s="301"/>
      <c r="AA2601" s="301"/>
      <c r="AB2601" s="301"/>
      <c r="AC2601" s="301"/>
      <c r="AD2601" s="301"/>
      <c r="AE2601" s="301"/>
      <c r="AF2601" s="301"/>
      <c r="AG2601" s="301"/>
      <c r="AH2601" s="301"/>
      <c r="AI2601" s="301"/>
    </row>
    <row r="2602" spans="1:35" ht="20.100000000000001" hidden="1" customHeight="1" x14ac:dyDescent="0.2">
      <c r="A2602" s="240">
        <v>172</v>
      </c>
      <c r="B2602" s="241" t="s">
        <v>404</v>
      </c>
      <c r="C2602" s="310" t="s">
        <v>426</v>
      </c>
      <c r="D2602" s="310" t="s">
        <v>1000</v>
      </c>
      <c r="E2602" s="309">
        <v>678.80086204106283</v>
      </c>
      <c r="F2602" s="310" t="s">
        <v>880</v>
      </c>
      <c r="G2602" s="244" t="s">
        <v>915</v>
      </c>
      <c r="H2602" s="244" t="s">
        <v>429</v>
      </c>
      <c r="I2602" s="288">
        <v>1</v>
      </c>
      <c r="J2602" s="244" t="s">
        <v>873</v>
      </c>
      <c r="K2602" s="244">
        <v>0.5</v>
      </c>
      <c r="L2602" s="244">
        <v>0.6</v>
      </c>
      <c r="M2602" s="244" t="s">
        <v>89</v>
      </c>
      <c r="N2602" s="244">
        <f t="shared" si="50"/>
        <v>0.3</v>
      </c>
      <c r="R2602" s="301"/>
      <c r="S2602" s="301"/>
      <c r="T2602" s="301"/>
      <c r="U2602" s="301"/>
      <c r="V2602" s="301"/>
      <c r="W2602" s="301"/>
      <c r="X2602" s="301"/>
      <c r="Y2602" s="301"/>
      <c r="Z2602" s="301"/>
      <c r="AA2602" s="301"/>
      <c r="AB2602" s="301"/>
      <c r="AC2602" s="301"/>
      <c r="AD2602" s="301"/>
      <c r="AE2602" s="301"/>
      <c r="AF2602" s="301"/>
      <c r="AG2602" s="301"/>
      <c r="AH2602" s="301"/>
      <c r="AI2602" s="301"/>
    </row>
    <row r="2603" spans="1:35" ht="20.100000000000001" hidden="1" customHeight="1" x14ac:dyDescent="0.2">
      <c r="A2603" s="240">
        <v>173</v>
      </c>
      <c r="B2603" s="241" t="s">
        <v>404</v>
      </c>
      <c r="C2603" s="310" t="s">
        <v>426</v>
      </c>
      <c r="D2603" s="310" t="s">
        <v>1000</v>
      </c>
      <c r="E2603" s="309">
        <v>689.30499844393864</v>
      </c>
      <c r="F2603" s="310" t="s">
        <v>880</v>
      </c>
      <c r="G2603" s="244" t="s">
        <v>915</v>
      </c>
      <c r="H2603" s="244" t="s">
        <v>429</v>
      </c>
      <c r="I2603" s="288">
        <v>1</v>
      </c>
      <c r="J2603" s="244" t="s">
        <v>873</v>
      </c>
      <c r="K2603" s="244">
        <v>0.5</v>
      </c>
      <c r="L2603" s="244">
        <v>0.6</v>
      </c>
      <c r="M2603" s="244" t="s">
        <v>89</v>
      </c>
      <c r="N2603" s="244">
        <f t="shared" si="50"/>
        <v>0.3</v>
      </c>
      <c r="R2603" s="301"/>
      <c r="S2603" s="301"/>
      <c r="T2603" s="301"/>
      <c r="U2603" s="301"/>
      <c r="V2603" s="301"/>
      <c r="W2603" s="301"/>
      <c r="X2603" s="301"/>
      <c r="Y2603" s="301"/>
      <c r="Z2603" s="301"/>
      <c r="AA2603" s="301"/>
      <c r="AB2603" s="301"/>
      <c r="AC2603" s="301"/>
      <c r="AD2603" s="301"/>
      <c r="AE2603" s="301"/>
      <c r="AF2603" s="301"/>
      <c r="AG2603" s="301"/>
      <c r="AH2603" s="301"/>
      <c r="AI2603" s="301"/>
    </row>
    <row r="2604" spans="1:35" ht="20.100000000000001" hidden="1" customHeight="1" x14ac:dyDescent="0.2">
      <c r="A2604" s="240">
        <v>174</v>
      </c>
      <c r="B2604" s="241" t="s">
        <v>404</v>
      </c>
      <c r="C2604" s="310" t="s">
        <v>432</v>
      </c>
      <c r="D2604" s="310" t="s">
        <v>1000</v>
      </c>
      <c r="E2604" s="309">
        <v>748.81978280528369</v>
      </c>
      <c r="F2604" s="310" t="s">
        <v>880</v>
      </c>
      <c r="G2604" s="244" t="s">
        <v>915</v>
      </c>
      <c r="H2604" s="244" t="s">
        <v>429</v>
      </c>
      <c r="I2604" s="288">
        <v>1</v>
      </c>
      <c r="J2604" s="244" t="s">
        <v>873</v>
      </c>
      <c r="K2604" s="244">
        <v>0.5</v>
      </c>
      <c r="L2604" s="244">
        <v>0.6</v>
      </c>
      <c r="M2604" s="244" t="s">
        <v>89</v>
      </c>
      <c r="N2604" s="244">
        <f t="shared" si="50"/>
        <v>0.3</v>
      </c>
      <c r="R2604" s="301"/>
      <c r="S2604" s="301"/>
      <c r="T2604" s="301"/>
      <c r="U2604" s="301"/>
      <c r="V2604" s="301"/>
      <c r="W2604" s="301"/>
      <c r="X2604" s="301"/>
      <c r="Y2604" s="301"/>
      <c r="Z2604" s="301"/>
      <c r="AA2604" s="301"/>
      <c r="AB2604" s="301"/>
      <c r="AC2604" s="301"/>
      <c r="AD2604" s="301"/>
      <c r="AE2604" s="301"/>
      <c r="AF2604" s="301"/>
      <c r="AG2604" s="301"/>
      <c r="AH2604" s="301"/>
      <c r="AI2604" s="301"/>
    </row>
    <row r="2605" spans="1:35" ht="20.100000000000001" hidden="1" customHeight="1" x14ac:dyDescent="0.2">
      <c r="A2605" s="240">
        <v>175</v>
      </c>
      <c r="B2605" s="241" t="s">
        <v>404</v>
      </c>
      <c r="C2605" s="310" t="s">
        <v>432</v>
      </c>
      <c r="D2605" s="310" t="s">
        <v>1000</v>
      </c>
      <c r="E2605" s="309">
        <v>757.84996298060014</v>
      </c>
      <c r="F2605" s="310" t="s">
        <v>880</v>
      </c>
      <c r="G2605" s="244" t="s">
        <v>915</v>
      </c>
      <c r="H2605" s="244" t="s">
        <v>429</v>
      </c>
      <c r="I2605" s="288">
        <v>1</v>
      </c>
      <c r="J2605" s="244" t="s">
        <v>873</v>
      </c>
      <c r="K2605" s="244">
        <v>0.5</v>
      </c>
      <c r="L2605" s="244">
        <v>0.6</v>
      </c>
      <c r="M2605" s="244" t="s">
        <v>89</v>
      </c>
      <c r="N2605" s="244">
        <f t="shared" si="50"/>
        <v>0.3</v>
      </c>
      <c r="R2605" s="301"/>
      <c r="S2605" s="301"/>
      <c r="T2605" s="301"/>
      <c r="U2605" s="301"/>
      <c r="V2605" s="301"/>
      <c r="W2605" s="301"/>
      <c r="X2605" s="301"/>
      <c r="Y2605" s="301"/>
      <c r="Z2605" s="301"/>
      <c r="AA2605" s="301"/>
      <c r="AB2605" s="301"/>
      <c r="AC2605" s="301"/>
      <c r="AD2605" s="301"/>
      <c r="AE2605" s="301"/>
      <c r="AF2605" s="301"/>
      <c r="AG2605" s="301"/>
      <c r="AH2605" s="301"/>
      <c r="AI2605" s="301"/>
    </row>
    <row r="2606" spans="1:35" ht="20.100000000000001" hidden="1" customHeight="1" x14ac:dyDescent="0.2">
      <c r="A2606" s="240">
        <v>176</v>
      </c>
      <c r="B2606" s="241" t="s">
        <v>404</v>
      </c>
      <c r="C2606" s="310" t="s">
        <v>432</v>
      </c>
      <c r="D2606" s="310" t="s">
        <v>1000</v>
      </c>
      <c r="E2606" s="309">
        <v>780.23751398622903</v>
      </c>
      <c r="F2606" s="310" t="s">
        <v>880</v>
      </c>
      <c r="G2606" s="244" t="s">
        <v>915</v>
      </c>
      <c r="H2606" s="244" t="s">
        <v>429</v>
      </c>
      <c r="I2606" s="288">
        <v>1</v>
      </c>
      <c r="J2606" s="244" t="s">
        <v>873</v>
      </c>
      <c r="K2606" s="244">
        <v>0.5</v>
      </c>
      <c r="L2606" s="244">
        <v>0.6</v>
      </c>
      <c r="M2606" s="244" t="s">
        <v>89</v>
      </c>
      <c r="N2606" s="244">
        <f t="shared" si="50"/>
        <v>0.3</v>
      </c>
      <c r="R2606" s="301"/>
      <c r="S2606" s="301"/>
      <c r="T2606" s="301"/>
      <c r="U2606" s="301"/>
      <c r="V2606" s="301"/>
      <c r="W2606" s="301"/>
      <c r="X2606" s="301"/>
      <c r="Y2606" s="301"/>
      <c r="Z2606" s="301"/>
      <c r="AA2606" s="301"/>
      <c r="AB2606" s="301"/>
      <c r="AC2606" s="301"/>
      <c r="AD2606" s="301"/>
      <c r="AE2606" s="301"/>
      <c r="AF2606" s="301"/>
      <c r="AG2606" s="301"/>
      <c r="AH2606" s="301"/>
      <c r="AI2606" s="301"/>
    </row>
    <row r="2607" spans="1:35" ht="20.100000000000001" hidden="1" customHeight="1" x14ac:dyDescent="0.2">
      <c r="A2607" s="240">
        <v>177</v>
      </c>
      <c r="B2607" s="241" t="s">
        <v>404</v>
      </c>
      <c r="C2607" s="310" t="s">
        <v>432</v>
      </c>
      <c r="D2607" s="310" t="s">
        <v>1000</v>
      </c>
      <c r="E2607" s="309">
        <v>785.39021859052991</v>
      </c>
      <c r="F2607" s="310" t="s">
        <v>880</v>
      </c>
      <c r="G2607" s="244" t="s">
        <v>915</v>
      </c>
      <c r="H2607" s="244" t="s">
        <v>429</v>
      </c>
      <c r="I2607" s="288">
        <v>1</v>
      </c>
      <c r="J2607" s="244" t="s">
        <v>873</v>
      </c>
      <c r="K2607" s="244">
        <v>0.5</v>
      </c>
      <c r="L2607" s="244">
        <v>0.6</v>
      </c>
      <c r="M2607" s="244" t="s">
        <v>89</v>
      </c>
      <c r="N2607" s="244">
        <f t="shared" si="50"/>
        <v>0.3</v>
      </c>
      <c r="R2607" s="301"/>
      <c r="S2607" s="301"/>
      <c r="T2607" s="301"/>
      <c r="U2607" s="301"/>
      <c r="V2607" s="301"/>
      <c r="W2607" s="301"/>
      <c r="X2607" s="301"/>
      <c r="Y2607" s="301"/>
      <c r="Z2607" s="301"/>
      <c r="AA2607" s="301"/>
      <c r="AB2607" s="301"/>
      <c r="AC2607" s="301"/>
      <c r="AD2607" s="301"/>
      <c r="AE2607" s="301"/>
      <c r="AF2607" s="301"/>
      <c r="AG2607" s="301"/>
      <c r="AH2607" s="301"/>
      <c r="AI2607" s="301"/>
    </row>
    <row r="2608" spans="1:35" ht="20.100000000000001" hidden="1" customHeight="1" x14ac:dyDescent="0.2">
      <c r="A2608" s="240">
        <v>178</v>
      </c>
      <c r="B2608" s="241" t="s">
        <v>404</v>
      </c>
      <c r="C2608" s="310" t="s">
        <v>432</v>
      </c>
      <c r="D2608" s="310" t="s">
        <v>1000</v>
      </c>
      <c r="E2608" s="309">
        <v>794.12219829194953</v>
      </c>
      <c r="F2608" s="310" t="s">
        <v>880</v>
      </c>
      <c r="G2608" s="244" t="s">
        <v>915</v>
      </c>
      <c r="H2608" s="244" t="s">
        <v>429</v>
      </c>
      <c r="I2608" s="288">
        <v>1</v>
      </c>
      <c r="J2608" s="244" t="s">
        <v>873</v>
      </c>
      <c r="K2608" s="244">
        <v>0.5</v>
      </c>
      <c r="L2608" s="244">
        <v>0.6</v>
      </c>
      <c r="M2608" s="244" t="s">
        <v>89</v>
      </c>
      <c r="N2608" s="244">
        <f t="shared" si="50"/>
        <v>0.3</v>
      </c>
      <c r="R2608" s="301"/>
      <c r="S2608" s="301"/>
      <c r="T2608" s="301"/>
      <c r="U2608" s="301"/>
      <c r="V2608" s="301"/>
      <c r="W2608" s="301"/>
      <c r="X2608" s="301"/>
      <c r="Y2608" s="301"/>
      <c r="Z2608" s="301"/>
      <c r="AA2608" s="301"/>
      <c r="AB2608" s="301"/>
      <c r="AC2608" s="301"/>
      <c r="AD2608" s="301"/>
      <c r="AE2608" s="301"/>
      <c r="AF2608" s="301"/>
      <c r="AG2608" s="301"/>
      <c r="AH2608" s="301"/>
      <c r="AI2608" s="301"/>
    </row>
    <row r="2609" spans="1:35" ht="20.100000000000001" hidden="1" customHeight="1" x14ac:dyDescent="0.2">
      <c r="A2609" s="240">
        <v>179</v>
      </c>
      <c r="B2609" s="241" t="s">
        <v>404</v>
      </c>
      <c r="C2609" s="310" t="s">
        <v>432</v>
      </c>
      <c r="D2609" s="310" t="s">
        <v>1000</v>
      </c>
      <c r="E2609" s="309">
        <v>803.80626651520379</v>
      </c>
      <c r="F2609" s="310" t="s">
        <v>880</v>
      </c>
      <c r="G2609" s="244" t="s">
        <v>915</v>
      </c>
      <c r="H2609" s="244" t="s">
        <v>429</v>
      </c>
      <c r="I2609" s="288">
        <v>1</v>
      </c>
      <c r="J2609" s="244" t="s">
        <v>873</v>
      </c>
      <c r="K2609" s="244">
        <v>0.5</v>
      </c>
      <c r="L2609" s="244">
        <v>0.6</v>
      </c>
      <c r="M2609" s="244" t="s">
        <v>89</v>
      </c>
      <c r="N2609" s="244">
        <f t="shared" si="50"/>
        <v>0.3</v>
      </c>
      <c r="R2609" s="301"/>
      <c r="S2609" s="301"/>
      <c r="T2609" s="301"/>
      <c r="U2609" s="301"/>
      <c r="V2609" s="301"/>
      <c r="W2609" s="301"/>
      <c r="X2609" s="301"/>
      <c r="Y2609" s="301"/>
      <c r="Z2609" s="301"/>
      <c r="AA2609" s="301"/>
      <c r="AB2609" s="301"/>
      <c r="AC2609" s="301"/>
      <c r="AD2609" s="301"/>
      <c r="AE2609" s="301"/>
      <c r="AF2609" s="301"/>
      <c r="AG2609" s="301"/>
      <c r="AH2609" s="301"/>
      <c r="AI2609" s="301"/>
    </row>
    <row r="2610" spans="1:35" ht="20.100000000000001" hidden="1" customHeight="1" x14ac:dyDescent="0.2">
      <c r="A2610" s="240">
        <v>180</v>
      </c>
      <c r="B2610" s="241" t="s">
        <v>404</v>
      </c>
      <c r="C2610" s="310" t="s">
        <v>432</v>
      </c>
      <c r="D2610" s="310" t="s">
        <v>1000</v>
      </c>
      <c r="E2610" s="309">
        <v>803.80626651520379</v>
      </c>
      <c r="F2610" s="310" t="s">
        <v>880</v>
      </c>
      <c r="G2610" s="244" t="s">
        <v>915</v>
      </c>
      <c r="H2610" s="244" t="s">
        <v>429</v>
      </c>
      <c r="I2610" s="288">
        <v>1</v>
      </c>
      <c r="J2610" s="244" t="s">
        <v>873</v>
      </c>
      <c r="K2610" s="244">
        <v>0.5</v>
      </c>
      <c r="L2610" s="244">
        <v>0.6</v>
      </c>
      <c r="M2610" s="244" t="s">
        <v>89</v>
      </c>
      <c r="N2610" s="244">
        <f t="shared" si="50"/>
        <v>0.3</v>
      </c>
      <c r="R2610" s="301"/>
      <c r="S2610" s="301"/>
      <c r="T2610" s="301"/>
      <c r="U2610" s="301"/>
      <c r="V2610" s="301"/>
      <c r="W2610" s="301"/>
      <c r="X2610" s="301"/>
      <c r="Y2610" s="301"/>
      <c r="Z2610" s="301"/>
      <c r="AA2610" s="301"/>
      <c r="AB2610" s="301"/>
      <c r="AC2610" s="301"/>
      <c r="AD2610" s="301"/>
      <c r="AE2610" s="301"/>
      <c r="AF2610" s="301"/>
      <c r="AG2610" s="301"/>
      <c r="AH2610" s="301"/>
      <c r="AI2610" s="301"/>
    </row>
    <row r="2611" spans="1:35" ht="20.100000000000001" hidden="1" customHeight="1" x14ac:dyDescent="0.2">
      <c r="A2611" s="240">
        <v>181</v>
      </c>
      <c r="B2611" s="241" t="s">
        <v>404</v>
      </c>
      <c r="C2611" s="310" t="s">
        <v>432</v>
      </c>
      <c r="D2611" s="310" t="s">
        <v>1000</v>
      </c>
      <c r="E2611" s="309">
        <v>1197.0717643338526</v>
      </c>
      <c r="F2611" s="310" t="s">
        <v>880</v>
      </c>
      <c r="G2611" s="244" t="s">
        <v>915</v>
      </c>
      <c r="H2611" s="244" t="s">
        <v>429</v>
      </c>
      <c r="I2611" s="288">
        <v>1</v>
      </c>
      <c r="J2611" s="244" t="s">
        <v>873</v>
      </c>
      <c r="K2611" s="244">
        <v>0.5</v>
      </c>
      <c r="L2611" s="244">
        <v>0.6</v>
      </c>
      <c r="M2611" s="244" t="s">
        <v>89</v>
      </c>
      <c r="N2611" s="244">
        <f t="shared" si="50"/>
        <v>0.3</v>
      </c>
      <c r="R2611" s="301"/>
      <c r="S2611" s="301"/>
      <c r="T2611" s="301"/>
      <c r="U2611" s="301"/>
      <c r="V2611" s="301"/>
      <c r="W2611" s="301"/>
      <c r="X2611" s="301"/>
      <c r="Y2611" s="301"/>
      <c r="Z2611" s="301"/>
      <c r="AA2611" s="301"/>
      <c r="AB2611" s="301"/>
      <c r="AC2611" s="301"/>
      <c r="AD2611" s="301"/>
      <c r="AE2611" s="301"/>
      <c r="AF2611" s="301"/>
      <c r="AG2611" s="301"/>
      <c r="AH2611" s="301"/>
      <c r="AI2611" s="301"/>
    </row>
    <row r="2612" spans="1:35" ht="20.100000000000001" hidden="1" customHeight="1" x14ac:dyDescent="0.2">
      <c r="A2612" s="240">
        <v>182</v>
      </c>
      <c r="B2612" s="241" t="s">
        <v>404</v>
      </c>
      <c r="C2612" s="310" t="s">
        <v>432</v>
      </c>
      <c r="D2612" s="310" t="s">
        <v>1000</v>
      </c>
      <c r="E2612" s="309">
        <v>1211.4934785446917</v>
      </c>
      <c r="F2612" s="310" t="s">
        <v>880</v>
      </c>
      <c r="G2612" s="244" t="s">
        <v>915</v>
      </c>
      <c r="H2612" s="244" t="s">
        <v>429</v>
      </c>
      <c r="I2612" s="288">
        <v>1</v>
      </c>
      <c r="J2612" s="244" t="s">
        <v>873</v>
      </c>
      <c r="K2612" s="244">
        <v>0.5</v>
      </c>
      <c r="L2612" s="244">
        <v>0.6</v>
      </c>
      <c r="M2612" s="244" t="s">
        <v>89</v>
      </c>
      <c r="N2612" s="244">
        <f t="shared" si="50"/>
        <v>0.3</v>
      </c>
      <c r="R2612" s="301"/>
      <c r="S2612" s="301"/>
      <c r="T2612" s="301"/>
      <c r="U2612" s="301"/>
      <c r="V2612" s="301"/>
      <c r="W2612" s="301"/>
      <c r="X2612" s="301"/>
      <c r="Y2612" s="301"/>
      <c r="Z2612" s="301"/>
      <c r="AA2612" s="301"/>
      <c r="AB2612" s="301"/>
      <c r="AC2612" s="301"/>
      <c r="AD2612" s="301"/>
      <c r="AE2612" s="301"/>
      <c r="AF2612" s="301"/>
      <c r="AG2612" s="301"/>
      <c r="AH2612" s="301"/>
      <c r="AI2612" s="301"/>
    </row>
    <row r="2613" spans="1:35" ht="20.100000000000001" hidden="1" customHeight="1" x14ac:dyDescent="0.2">
      <c r="A2613" s="240">
        <v>183</v>
      </c>
      <c r="B2613" s="241" t="s">
        <v>404</v>
      </c>
      <c r="C2613" s="310" t="s">
        <v>432</v>
      </c>
      <c r="D2613" s="310" t="s">
        <v>1000</v>
      </c>
      <c r="E2613" s="309">
        <v>1211.4934785446917</v>
      </c>
      <c r="F2613" s="310" t="s">
        <v>880</v>
      </c>
      <c r="G2613" s="244" t="s">
        <v>915</v>
      </c>
      <c r="H2613" s="244" t="s">
        <v>429</v>
      </c>
      <c r="I2613" s="288">
        <v>1</v>
      </c>
      <c r="J2613" s="244" t="s">
        <v>873</v>
      </c>
      <c r="K2613" s="244">
        <v>0.5</v>
      </c>
      <c r="L2613" s="244">
        <v>0.6</v>
      </c>
      <c r="M2613" s="244" t="s">
        <v>89</v>
      </c>
      <c r="N2613" s="244">
        <f t="shared" si="50"/>
        <v>0.3</v>
      </c>
      <c r="R2613" s="301"/>
      <c r="S2613" s="301"/>
      <c r="T2613" s="301"/>
      <c r="U2613" s="301"/>
      <c r="V2613" s="301"/>
      <c r="W2613" s="301"/>
      <c r="X2613" s="301"/>
      <c r="Y2613" s="301"/>
      <c r="Z2613" s="301"/>
      <c r="AA2613" s="301"/>
      <c r="AB2613" s="301"/>
      <c r="AC2613" s="301"/>
      <c r="AD2613" s="301"/>
      <c r="AE2613" s="301"/>
      <c r="AF2613" s="301"/>
      <c r="AG2613" s="301"/>
      <c r="AH2613" s="301"/>
      <c r="AI2613" s="301"/>
    </row>
    <row r="2614" spans="1:35" ht="20.100000000000001" hidden="1" customHeight="1" x14ac:dyDescent="0.2">
      <c r="A2614" s="240">
        <v>184</v>
      </c>
      <c r="B2614" s="241" t="s">
        <v>404</v>
      </c>
      <c r="C2614" s="310" t="s">
        <v>432</v>
      </c>
      <c r="D2614" s="310" t="s">
        <v>1000</v>
      </c>
      <c r="E2614" s="309">
        <v>1211.4934785446917</v>
      </c>
      <c r="F2614" s="310" t="s">
        <v>880</v>
      </c>
      <c r="G2614" s="244" t="s">
        <v>915</v>
      </c>
      <c r="H2614" s="244" t="s">
        <v>429</v>
      </c>
      <c r="I2614" s="288">
        <v>1</v>
      </c>
      <c r="J2614" s="244" t="s">
        <v>873</v>
      </c>
      <c r="K2614" s="244">
        <v>0.5</v>
      </c>
      <c r="L2614" s="244">
        <v>0.6</v>
      </c>
      <c r="M2614" s="244" t="s">
        <v>89</v>
      </c>
      <c r="N2614" s="244">
        <f t="shared" si="50"/>
        <v>0.3</v>
      </c>
      <c r="R2614" s="301"/>
      <c r="S2614" s="301"/>
      <c r="T2614" s="301"/>
      <c r="U2614" s="301"/>
      <c r="V2614" s="301"/>
      <c r="W2614" s="301"/>
      <c r="X2614" s="301"/>
      <c r="Y2614" s="301"/>
      <c r="Z2614" s="301"/>
      <c r="AA2614" s="301"/>
      <c r="AB2614" s="301"/>
      <c r="AC2614" s="301"/>
      <c r="AD2614" s="301"/>
      <c r="AE2614" s="301"/>
      <c r="AF2614" s="301"/>
      <c r="AG2614" s="301"/>
      <c r="AH2614" s="301"/>
      <c r="AI2614" s="301"/>
    </row>
    <row r="2615" spans="1:35" ht="20.100000000000001" hidden="1" customHeight="1" x14ac:dyDescent="0.2">
      <c r="A2615" s="240">
        <v>185</v>
      </c>
      <c r="B2615" s="241" t="s">
        <v>404</v>
      </c>
      <c r="C2615" s="310" t="s">
        <v>432</v>
      </c>
      <c r="D2615" s="310" t="s">
        <v>1000</v>
      </c>
      <c r="E2615" s="309">
        <v>1226.1171411800062</v>
      </c>
      <c r="F2615" s="310" t="s">
        <v>880</v>
      </c>
      <c r="G2615" s="244" t="s">
        <v>915</v>
      </c>
      <c r="H2615" s="310" t="s">
        <v>429</v>
      </c>
      <c r="I2615" s="288">
        <v>1</v>
      </c>
      <c r="J2615" s="244" t="s">
        <v>873</v>
      </c>
      <c r="K2615" s="244">
        <v>0.5</v>
      </c>
      <c r="L2615" s="244">
        <v>0.6</v>
      </c>
      <c r="M2615" s="244" t="s">
        <v>89</v>
      </c>
      <c r="N2615" s="244">
        <f t="shared" si="50"/>
        <v>0.3</v>
      </c>
      <c r="R2615" s="301"/>
      <c r="S2615" s="301"/>
      <c r="T2615" s="301"/>
      <c r="U2615" s="301"/>
      <c r="V2615" s="301"/>
      <c r="W2615" s="301"/>
      <c r="X2615" s="301"/>
      <c r="Y2615" s="301"/>
      <c r="Z2615" s="301"/>
      <c r="AA2615" s="301"/>
      <c r="AB2615" s="301"/>
      <c r="AC2615" s="301"/>
      <c r="AD2615" s="301"/>
      <c r="AE2615" s="301"/>
      <c r="AF2615" s="301"/>
      <c r="AG2615" s="301"/>
      <c r="AH2615" s="301"/>
      <c r="AI2615" s="301"/>
    </row>
    <row r="2616" spans="1:35" ht="20.100000000000001" hidden="1" customHeight="1" x14ac:dyDescent="0.2">
      <c r="A2616" s="240">
        <v>186</v>
      </c>
      <c r="B2616" s="241" t="s">
        <v>404</v>
      </c>
      <c r="C2616" s="310" t="s">
        <v>432</v>
      </c>
      <c r="D2616" s="310" t="s">
        <v>1000</v>
      </c>
      <c r="E2616" s="309">
        <v>1226.1171411800062</v>
      </c>
      <c r="F2616" s="310" t="s">
        <v>880</v>
      </c>
      <c r="G2616" s="244" t="s">
        <v>915</v>
      </c>
      <c r="H2616" s="244" t="s">
        <v>429</v>
      </c>
      <c r="I2616" s="288">
        <v>1</v>
      </c>
      <c r="J2616" s="244" t="s">
        <v>873</v>
      </c>
      <c r="K2616" s="244">
        <v>0.5</v>
      </c>
      <c r="L2616" s="244">
        <v>0.6</v>
      </c>
      <c r="M2616" s="244" t="s">
        <v>89</v>
      </c>
      <c r="N2616" s="244">
        <f t="shared" si="50"/>
        <v>0.3</v>
      </c>
      <c r="R2616" s="301"/>
      <c r="S2616" s="301"/>
      <c r="T2616" s="301"/>
      <c r="U2616" s="301"/>
      <c r="V2616" s="301"/>
      <c r="W2616" s="301"/>
      <c r="X2616" s="301"/>
      <c r="Y2616" s="301"/>
      <c r="Z2616" s="301"/>
      <c r="AA2616" s="301"/>
      <c r="AB2616" s="301"/>
      <c r="AC2616" s="301"/>
      <c r="AD2616" s="301"/>
      <c r="AE2616" s="301"/>
      <c r="AF2616" s="301"/>
      <c r="AG2616" s="301"/>
      <c r="AH2616" s="301"/>
      <c r="AI2616" s="301"/>
    </row>
    <row r="2617" spans="1:35" ht="20.100000000000001" hidden="1" customHeight="1" x14ac:dyDescent="0.2">
      <c r="A2617" s="240">
        <v>187</v>
      </c>
      <c r="B2617" s="241" t="s">
        <v>404</v>
      </c>
      <c r="C2617" s="310" t="s">
        <v>432</v>
      </c>
      <c r="D2617" s="310" t="s">
        <v>1000</v>
      </c>
      <c r="E2617" s="309">
        <v>1226.1171411800062</v>
      </c>
      <c r="F2617" s="310" t="s">
        <v>880</v>
      </c>
      <c r="G2617" s="244" t="s">
        <v>915</v>
      </c>
      <c r="H2617" s="244" t="s">
        <v>429</v>
      </c>
      <c r="I2617" s="288">
        <v>1</v>
      </c>
      <c r="J2617" s="244" t="s">
        <v>873</v>
      </c>
      <c r="K2617" s="244">
        <v>0.5</v>
      </c>
      <c r="L2617" s="244">
        <v>0.6</v>
      </c>
      <c r="M2617" s="244" t="s">
        <v>89</v>
      </c>
      <c r="N2617" s="244">
        <f t="shared" si="50"/>
        <v>0.3</v>
      </c>
      <c r="R2617" s="301"/>
      <c r="S2617" s="301"/>
      <c r="T2617" s="301"/>
      <c r="U2617" s="301"/>
      <c r="V2617" s="301"/>
      <c r="W2617" s="301"/>
      <c r="X2617" s="301"/>
      <c r="Y2617" s="301"/>
      <c r="Z2617" s="301"/>
      <c r="AA2617" s="301"/>
      <c r="AB2617" s="301"/>
      <c r="AC2617" s="301"/>
      <c r="AD2617" s="301"/>
      <c r="AE2617" s="301"/>
      <c r="AF2617" s="301"/>
      <c r="AG2617" s="301"/>
      <c r="AH2617" s="301"/>
      <c r="AI2617" s="301"/>
    </row>
    <row r="2618" spans="1:35" ht="20.100000000000001" hidden="1" customHeight="1" x14ac:dyDescent="0.2">
      <c r="A2618" s="240">
        <v>188</v>
      </c>
      <c r="B2618" s="241" t="s">
        <v>404</v>
      </c>
      <c r="C2618" s="310" t="s">
        <v>432</v>
      </c>
      <c r="D2618" s="310" t="s">
        <v>1000</v>
      </c>
      <c r="E2618" s="309">
        <v>1240.0772918002701</v>
      </c>
      <c r="F2618" s="310" t="s">
        <v>880</v>
      </c>
      <c r="G2618" s="244" t="s">
        <v>915</v>
      </c>
      <c r="H2618" s="244" t="s">
        <v>429</v>
      </c>
      <c r="I2618" s="288">
        <v>1</v>
      </c>
      <c r="J2618" s="244" t="s">
        <v>873</v>
      </c>
      <c r="K2618" s="244">
        <v>0.5</v>
      </c>
      <c r="L2618" s="244">
        <v>0.6</v>
      </c>
      <c r="M2618" s="244" t="s">
        <v>89</v>
      </c>
      <c r="N2618" s="244">
        <f t="shared" si="50"/>
        <v>0.3</v>
      </c>
      <c r="R2618" s="301"/>
      <c r="S2618" s="301"/>
      <c r="T2618" s="301"/>
      <c r="U2618" s="301"/>
      <c r="V2618" s="301"/>
      <c r="W2618" s="301"/>
      <c r="X2618" s="301"/>
      <c r="Y2618" s="301"/>
      <c r="Z2618" s="301"/>
      <c r="AA2618" s="301"/>
      <c r="AB2618" s="301"/>
      <c r="AC2618" s="301"/>
      <c r="AD2618" s="301"/>
      <c r="AE2618" s="301"/>
      <c r="AF2618" s="301"/>
      <c r="AG2618" s="301"/>
      <c r="AH2618" s="301"/>
      <c r="AI2618" s="301"/>
    </row>
    <row r="2619" spans="1:35" ht="20.100000000000001" hidden="1" customHeight="1" x14ac:dyDescent="0.2">
      <c r="A2619" s="240">
        <v>189</v>
      </c>
      <c r="B2619" s="241" t="s">
        <v>404</v>
      </c>
      <c r="C2619" s="310" t="s">
        <v>432</v>
      </c>
      <c r="D2619" s="310" t="s">
        <v>1000</v>
      </c>
      <c r="E2619" s="309">
        <v>1240.0772918002701</v>
      </c>
      <c r="F2619" s="310" t="s">
        <v>880</v>
      </c>
      <c r="G2619" s="244" t="s">
        <v>915</v>
      </c>
      <c r="H2619" s="244" t="s">
        <v>429</v>
      </c>
      <c r="I2619" s="288">
        <v>1</v>
      </c>
      <c r="J2619" s="244" t="s">
        <v>873</v>
      </c>
      <c r="K2619" s="244">
        <v>0.5</v>
      </c>
      <c r="L2619" s="244">
        <v>0.6</v>
      </c>
      <c r="M2619" s="244" t="s">
        <v>89</v>
      </c>
      <c r="N2619" s="244">
        <f t="shared" si="50"/>
        <v>0.3</v>
      </c>
      <c r="R2619" s="301"/>
      <c r="S2619" s="301"/>
      <c r="T2619" s="301"/>
      <c r="U2619" s="301"/>
      <c r="V2619" s="301"/>
      <c r="W2619" s="301"/>
      <c r="X2619" s="301"/>
      <c r="Y2619" s="301"/>
      <c r="Z2619" s="301"/>
      <c r="AA2619" s="301"/>
      <c r="AB2619" s="301"/>
      <c r="AC2619" s="301"/>
      <c r="AD2619" s="301"/>
      <c r="AE2619" s="301"/>
      <c r="AF2619" s="301"/>
      <c r="AG2619" s="301"/>
      <c r="AH2619" s="301"/>
      <c r="AI2619" s="301"/>
    </row>
    <row r="2620" spans="1:35" ht="20.100000000000001" hidden="1" customHeight="1" x14ac:dyDescent="0.2">
      <c r="A2620" s="240">
        <v>190</v>
      </c>
      <c r="B2620" s="241" t="s">
        <v>404</v>
      </c>
      <c r="C2620" s="310" t="s">
        <v>432</v>
      </c>
      <c r="D2620" s="310" t="s">
        <v>1000</v>
      </c>
      <c r="E2620" s="309">
        <v>1248.9684619925431</v>
      </c>
      <c r="F2620" s="310" t="s">
        <v>880</v>
      </c>
      <c r="G2620" s="244" t="s">
        <v>915</v>
      </c>
      <c r="H2620" s="244" t="s">
        <v>429</v>
      </c>
      <c r="I2620" s="288">
        <v>1</v>
      </c>
      <c r="J2620" s="244" t="s">
        <v>873</v>
      </c>
      <c r="K2620" s="244">
        <v>0.5</v>
      </c>
      <c r="L2620" s="244">
        <v>0.6</v>
      </c>
      <c r="M2620" s="244" t="s">
        <v>89</v>
      </c>
      <c r="N2620" s="244">
        <f t="shared" si="50"/>
        <v>0.3</v>
      </c>
      <c r="R2620" s="301"/>
      <c r="S2620" s="301"/>
      <c r="T2620" s="301"/>
      <c r="U2620" s="301"/>
      <c r="V2620" s="301"/>
      <c r="W2620" s="301"/>
      <c r="X2620" s="301"/>
      <c r="Y2620" s="301"/>
      <c r="Z2620" s="301"/>
      <c r="AA2620" s="301"/>
      <c r="AB2620" s="301"/>
      <c r="AC2620" s="301"/>
      <c r="AD2620" s="301"/>
      <c r="AE2620" s="301"/>
      <c r="AF2620" s="301"/>
      <c r="AG2620" s="301"/>
      <c r="AH2620" s="301"/>
      <c r="AI2620" s="301"/>
    </row>
    <row r="2621" spans="1:35" ht="20.100000000000001" hidden="1" customHeight="1" x14ac:dyDescent="0.2">
      <c r="A2621" s="240">
        <v>191</v>
      </c>
      <c r="B2621" s="241" t="s">
        <v>404</v>
      </c>
      <c r="C2621" s="310" t="s">
        <v>432</v>
      </c>
      <c r="D2621" s="310" t="s">
        <v>1000</v>
      </c>
      <c r="E2621" s="309">
        <v>1258.7847069807988</v>
      </c>
      <c r="F2621" s="310" t="s">
        <v>880</v>
      </c>
      <c r="G2621" s="244" t="s">
        <v>915</v>
      </c>
      <c r="H2621" s="244" t="s">
        <v>429</v>
      </c>
      <c r="I2621" s="288">
        <v>1</v>
      </c>
      <c r="J2621" s="244" t="s">
        <v>873</v>
      </c>
      <c r="K2621" s="244">
        <v>0.5</v>
      </c>
      <c r="L2621" s="244">
        <v>0.6</v>
      </c>
      <c r="M2621" s="244" t="s">
        <v>89</v>
      </c>
      <c r="N2621" s="244">
        <f t="shared" si="50"/>
        <v>0.3</v>
      </c>
      <c r="R2621" s="301"/>
      <c r="S2621" s="301"/>
      <c r="T2621" s="301"/>
      <c r="U2621" s="301"/>
      <c r="V2621" s="301"/>
      <c r="W2621" s="301"/>
      <c r="X2621" s="301"/>
      <c r="Y2621" s="301"/>
      <c r="Z2621" s="301"/>
      <c r="AA2621" s="301"/>
      <c r="AB2621" s="301"/>
      <c r="AC2621" s="301"/>
      <c r="AD2621" s="301"/>
      <c r="AE2621" s="301"/>
      <c r="AF2621" s="301"/>
      <c r="AG2621" s="301"/>
      <c r="AH2621" s="301"/>
      <c r="AI2621" s="301"/>
    </row>
    <row r="2622" spans="1:35" ht="20.100000000000001" hidden="1" customHeight="1" x14ac:dyDescent="0.2">
      <c r="A2622" s="240">
        <v>192</v>
      </c>
      <c r="B2622" s="241" t="s">
        <v>404</v>
      </c>
      <c r="C2622" s="310" t="s">
        <v>432</v>
      </c>
      <c r="D2622" s="310" t="s">
        <v>1000</v>
      </c>
      <c r="E2622" s="309">
        <v>1269.3122845267096</v>
      </c>
      <c r="F2622" s="310" t="s">
        <v>880</v>
      </c>
      <c r="G2622" s="244" t="s">
        <v>915</v>
      </c>
      <c r="H2622" s="244" t="s">
        <v>429</v>
      </c>
      <c r="I2622" s="288">
        <v>1</v>
      </c>
      <c r="J2622" s="244" t="s">
        <v>873</v>
      </c>
      <c r="K2622" s="244">
        <v>0.5</v>
      </c>
      <c r="L2622" s="244">
        <v>0.6</v>
      </c>
      <c r="M2622" s="244" t="s">
        <v>89</v>
      </c>
      <c r="N2622" s="244">
        <f t="shared" si="50"/>
        <v>0.3</v>
      </c>
      <c r="R2622" s="301"/>
      <c r="S2622" s="301"/>
      <c r="T2622" s="301"/>
      <c r="U2622" s="301"/>
      <c r="V2622" s="301"/>
      <c r="W2622" s="301"/>
      <c r="X2622" s="301"/>
      <c r="Y2622" s="301"/>
      <c r="Z2622" s="301"/>
      <c r="AA2622" s="301"/>
      <c r="AB2622" s="301"/>
      <c r="AC2622" s="301"/>
      <c r="AD2622" s="301"/>
      <c r="AE2622" s="301"/>
      <c r="AF2622" s="301"/>
      <c r="AG2622" s="301"/>
      <c r="AH2622" s="301"/>
      <c r="AI2622" s="301"/>
    </row>
    <row r="2623" spans="1:35" ht="20.100000000000001" hidden="1" customHeight="1" x14ac:dyDescent="0.2">
      <c r="A2623" s="240">
        <v>193</v>
      </c>
      <c r="B2623" s="241" t="s">
        <v>404</v>
      </c>
      <c r="C2623" s="310" t="s">
        <v>432</v>
      </c>
      <c r="D2623" s="310" t="s">
        <v>1000</v>
      </c>
      <c r="E2623" s="309">
        <v>1279.8551723925661</v>
      </c>
      <c r="F2623" s="310" t="s">
        <v>880</v>
      </c>
      <c r="G2623" s="244" t="s">
        <v>915</v>
      </c>
      <c r="H2623" s="244" t="s">
        <v>429</v>
      </c>
      <c r="I2623" s="288">
        <v>1</v>
      </c>
      <c r="J2623" s="244" t="s">
        <v>873</v>
      </c>
      <c r="K2623" s="244">
        <v>0.5</v>
      </c>
      <c r="L2623" s="244">
        <v>0.6</v>
      </c>
      <c r="M2623" s="244" t="s">
        <v>89</v>
      </c>
      <c r="N2623" s="244">
        <f t="shared" si="50"/>
        <v>0.3</v>
      </c>
      <c r="R2623" s="301"/>
      <c r="S2623" s="301"/>
      <c r="T2623" s="301"/>
      <c r="U2623" s="301"/>
      <c r="V2623" s="301"/>
      <c r="W2623" s="301"/>
      <c r="X2623" s="301"/>
      <c r="Y2623" s="301"/>
      <c r="Z2623" s="301"/>
      <c r="AA2623" s="301"/>
      <c r="AB2623" s="301"/>
      <c r="AC2623" s="301"/>
      <c r="AD2623" s="301"/>
      <c r="AE2623" s="301"/>
      <c r="AF2623" s="301"/>
      <c r="AG2623" s="301"/>
      <c r="AH2623" s="301"/>
      <c r="AI2623" s="301"/>
    </row>
    <row r="2624" spans="1:35" ht="20.100000000000001" hidden="1" customHeight="1" x14ac:dyDescent="0.2">
      <c r="A2624" s="240">
        <v>194</v>
      </c>
      <c r="B2624" s="241" t="s">
        <v>404</v>
      </c>
      <c r="C2624" s="310" t="s">
        <v>432</v>
      </c>
      <c r="D2624" s="310" t="s">
        <v>1000</v>
      </c>
      <c r="E2624" s="309">
        <v>1290.2915426282468</v>
      </c>
      <c r="F2624" s="310" t="s">
        <v>880</v>
      </c>
      <c r="G2624" s="244" t="s">
        <v>915</v>
      </c>
      <c r="H2624" s="244" t="s">
        <v>429</v>
      </c>
      <c r="I2624" s="288">
        <v>1</v>
      </c>
      <c r="J2624" s="244" t="s">
        <v>873</v>
      </c>
      <c r="K2624" s="244">
        <v>0.5</v>
      </c>
      <c r="L2624" s="244">
        <v>0.6</v>
      </c>
      <c r="M2624" s="244" t="s">
        <v>89</v>
      </c>
      <c r="N2624" s="244">
        <f t="shared" si="50"/>
        <v>0.3</v>
      </c>
      <c r="R2624" s="301"/>
      <c r="S2624" s="301"/>
      <c r="T2624" s="301"/>
      <c r="U2624" s="301"/>
      <c r="V2624" s="301"/>
      <c r="W2624" s="301"/>
      <c r="X2624" s="301"/>
      <c r="Y2624" s="301"/>
      <c r="Z2624" s="301"/>
      <c r="AA2624" s="301"/>
      <c r="AB2624" s="301"/>
      <c r="AC2624" s="301"/>
      <c r="AD2624" s="301"/>
      <c r="AE2624" s="301"/>
      <c r="AF2624" s="301"/>
      <c r="AG2624" s="301"/>
      <c r="AH2624" s="301"/>
      <c r="AI2624" s="301"/>
    </row>
    <row r="2625" spans="1:35" ht="20.100000000000001" hidden="1" customHeight="1" x14ac:dyDescent="0.2">
      <c r="A2625" s="240">
        <v>195</v>
      </c>
      <c r="B2625" s="241" t="s">
        <v>404</v>
      </c>
      <c r="C2625" s="310" t="s">
        <v>426</v>
      </c>
      <c r="D2625" s="310" t="s">
        <v>1000</v>
      </c>
      <c r="E2625" s="309">
        <v>2498.9909891393759</v>
      </c>
      <c r="F2625" s="310" t="s">
        <v>880</v>
      </c>
      <c r="G2625" s="244" t="s">
        <v>915</v>
      </c>
      <c r="H2625" s="244" t="s">
        <v>429</v>
      </c>
      <c r="I2625" s="288">
        <v>1</v>
      </c>
      <c r="J2625" s="244" t="s">
        <v>873</v>
      </c>
      <c r="K2625" s="244">
        <v>0.5</v>
      </c>
      <c r="L2625" s="244">
        <v>0.6</v>
      </c>
      <c r="M2625" s="244" t="s">
        <v>89</v>
      </c>
      <c r="N2625" s="244">
        <f t="shared" si="50"/>
        <v>0.3</v>
      </c>
      <c r="R2625" s="301"/>
      <c r="S2625" s="301"/>
      <c r="T2625" s="301"/>
      <c r="U2625" s="301"/>
      <c r="V2625" s="301"/>
      <c r="W2625" s="301"/>
      <c r="X2625" s="301"/>
      <c r="Y2625" s="301"/>
      <c r="Z2625" s="301"/>
      <c r="AA2625" s="301"/>
      <c r="AB2625" s="301"/>
      <c r="AC2625" s="301"/>
      <c r="AD2625" s="301"/>
      <c r="AE2625" s="301"/>
      <c r="AF2625" s="301"/>
      <c r="AG2625" s="301"/>
      <c r="AH2625" s="301"/>
      <c r="AI2625" s="301"/>
    </row>
    <row r="2626" spans="1:35" ht="20.100000000000001" hidden="1" customHeight="1" x14ac:dyDescent="0.2">
      <c r="A2626" s="240">
        <v>196</v>
      </c>
      <c r="B2626" s="241" t="s">
        <v>404</v>
      </c>
      <c r="C2626" s="310" t="s">
        <v>426</v>
      </c>
      <c r="D2626" s="310" t="s">
        <v>1000</v>
      </c>
      <c r="E2626" s="309">
        <v>2506.1794108527456</v>
      </c>
      <c r="F2626" s="310" t="s">
        <v>880</v>
      </c>
      <c r="G2626" s="244" t="s">
        <v>915</v>
      </c>
      <c r="H2626" s="244" t="s">
        <v>429</v>
      </c>
      <c r="I2626" s="288">
        <v>1</v>
      </c>
      <c r="J2626" s="244" t="s">
        <v>873</v>
      </c>
      <c r="K2626" s="244">
        <v>0.5</v>
      </c>
      <c r="L2626" s="244">
        <v>0.6</v>
      </c>
      <c r="M2626" s="244" t="s">
        <v>89</v>
      </c>
      <c r="N2626" s="244">
        <f t="shared" ref="N2626:N2689" si="51">IF(M2626="",K2626*L2626,IF(G2626="R-1",K2626*L2626,IF(LEFT(G2626,1)="R",PI()*((M2626^2)/4),K2626*L2626)))</f>
        <v>0.3</v>
      </c>
      <c r="R2626" s="301"/>
      <c r="S2626" s="301"/>
      <c r="T2626" s="301"/>
      <c r="U2626" s="301"/>
      <c r="V2626" s="301"/>
      <c r="W2626" s="301"/>
      <c r="X2626" s="301"/>
      <c r="Y2626" s="301"/>
      <c r="Z2626" s="301"/>
      <c r="AA2626" s="301"/>
      <c r="AB2626" s="301"/>
      <c r="AC2626" s="301"/>
      <c r="AD2626" s="301"/>
      <c r="AE2626" s="301"/>
      <c r="AF2626" s="301"/>
      <c r="AG2626" s="301"/>
      <c r="AH2626" s="301"/>
      <c r="AI2626" s="301"/>
    </row>
    <row r="2627" spans="1:35" ht="20.100000000000001" hidden="1" customHeight="1" x14ac:dyDescent="0.2">
      <c r="A2627" s="240">
        <v>197</v>
      </c>
      <c r="B2627" s="241" t="s">
        <v>404</v>
      </c>
      <c r="C2627" s="310" t="s">
        <v>426</v>
      </c>
      <c r="D2627" s="310" t="s">
        <v>1000</v>
      </c>
      <c r="E2627" s="309">
        <v>2514.3288963800337</v>
      </c>
      <c r="F2627" s="310" t="s">
        <v>880</v>
      </c>
      <c r="G2627" s="244" t="s">
        <v>915</v>
      </c>
      <c r="H2627" s="244" t="s">
        <v>429</v>
      </c>
      <c r="I2627" s="288">
        <v>1</v>
      </c>
      <c r="J2627" s="244" t="s">
        <v>873</v>
      </c>
      <c r="K2627" s="244">
        <v>0.5</v>
      </c>
      <c r="L2627" s="244">
        <v>0.6</v>
      </c>
      <c r="M2627" s="244" t="s">
        <v>89</v>
      </c>
      <c r="N2627" s="244">
        <f t="shared" si="51"/>
        <v>0.3</v>
      </c>
      <c r="R2627" s="301"/>
      <c r="S2627" s="301"/>
      <c r="T2627" s="301"/>
      <c r="U2627" s="301"/>
      <c r="V2627" s="301"/>
      <c r="W2627" s="301"/>
      <c r="X2627" s="301"/>
      <c r="Y2627" s="301"/>
      <c r="Z2627" s="301"/>
      <c r="AA2627" s="301"/>
      <c r="AB2627" s="301"/>
      <c r="AC2627" s="301"/>
      <c r="AD2627" s="301"/>
      <c r="AE2627" s="301"/>
      <c r="AF2627" s="301"/>
      <c r="AG2627" s="301"/>
      <c r="AH2627" s="301"/>
      <c r="AI2627" s="301"/>
    </row>
    <row r="2628" spans="1:35" ht="20.100000000000001" hidden="1" customHeight="1" x14ac:dyDescent="0.2">
      <c r="A2628" s="240">
        <v>198</v>
      </c>
      <c r="B2628" s="241" t="s">
        <v>404</v>
      </c>
      <c r="C2628" s="310" t="s">
        <v>426</v>
      </c>
      <c r="D2628" s="310" t="s">
        <v>1000</v>
      </c>
      <c r="E2628" s="309">
        <v>2514.3288963800337</v>
      </c>
      <c r="F2628" s="310" t="s">
        <v>880</v>
      </c>
      <c r="G2628" s="244" t="s">
        <v>915</v>
      </c>
      <c r="H2628" s="244" t="s">
        <v>429</v>
      </c>
      <c r="I2628" s="288">
        <v>1</v>
      </c>
      <c r="J2628" s="244" t="s">
        <v>873</v>
      </c>
      <c r="K2628" s="244">
        <v>0.5</v>
      </c>
      <c r="L2628" s="244">
        <v>0.6</v>
      </c>
      <c r="M2628" s="244" t="s">
        <v>89</v>
      </c>
      <c r="N2628" s="244">
        <f t="shared" si="51"/>
        <v>0.3</v>
      </c>
      <c r="R2628" s="301"/>
      <c r="S2628" s="301"/>
      <c r="T2628" s="301"/>
      <c r="U2628" s="301"/>
      <c r="V2628" s="301"/>
      <c r="W2628" s="301"/>
      <c r="X2628" s="301"/>
      <c r="Y2628" s="301"/>
      <c r="Z2628" s="301"/>
      <c r="AA2628" s="301"/>
      <c r="AB2628" s="301"/>
      <c r="AC2628" s="301"/>
      <c r="AD2628" s="301"/>
      <c r="AE2628" s="301"/>
      <c r="AF2628" s="301"/>
      <c r="AG2628" s="301"/>
      <c r="AH2628" s="301"/>
      <c r="AI2628" s="301"/>
    </row>
    <row r="2629" spans="1:35" ht="20.100000000000001" hidden="1" customHeight="1" x14ac:dyDescent="0.2">
      <c r="A2629" s="240">
        <v>199</v>
      </c>
      <c r="B2629" s="241" t="s">
        <v>404</v>
      </c>
      <c r="C2629" s="310" t="s">
        <v>426</v>
      </c>
      <c r="D2629" s="310" t="s">
        <v>1000</v>
      </c>
      <c r="E2629" s="309">
        <v>2538.9819782798563</v>
      </c>
      <c r="F2629" s="310" t="s">
        <v>880</v>
      </c>
      <c r="G2629" s="244" t="s">
        <v>915</v>
      </c>
      <c r="H2629" s="244" t="s">
        <v>429</v>
      </c>
      <c r="I2629" s="288">
        <v>1</v>
      </c>
      <c r="J2629" s="244" t="s">
        <v>873</v>
      </c>
      <c r="K2629" s="244">
        <v>0.5</v>
      </c>
      <c r="L2629" s="244">
        <v>0.6</v>
      </c>
      <c r="M2629" s="244" t="s">
        <v>89</v>
      </c>
      <c r="N2629" s="244">
        <f t="shared" si="51"/>
        <v>0.3</v>
      </c>
      <c r="R2629" s="301"/>
      <c r="S2629" s="301"/>
      <c r="T2629" s="301"/>
      <c r="U2629" s="301"/>
      <c r="V2629" s="301"/>
      <c r="W2629" s="301"/>
      <c r="X2629" s="301"/>
      <c r="Y2629" s="301"/>
      <c r="Z2629" s="301"/>
      <c r="AA2629" s="301"/>
      <c r="AB2629" s="301"/>
      <c r="AC2629" s="301"/>
      <c r="AD2629" s="301"/>
      <c r="AE2629" s="301"/>
      <c r="AF2629" s="301"/>
      <c r="AG2629" s="301"/>
      <c r="AH2629" s="301"/>
      <c r="AI2629" s="301"/>
    </row>
    <row r="2630" spans="1:35" ht="20.100000000000001" hidden="1" customHeight="1" x14ac:dyDescent="0.2">
      <c r="A2630" s="240">
        <v>200</v>
      </c>
      <c r="B2630" s="241" t="s">
        <v>404</v>
      </c>
      <c r="C2630" s="310" t="s">
        <v>426</v>
      </c>
      <c r="D2630" s="310" t="s">
        <v>1000</v>
      </c>
      <c r="E2630" s="309">
        <v>3086.5509789842754</v>
      </c>
      <c r="F2630" s="310" t="s">
        <v>880</v>
      </c>
      <c r="G2630" s="244" t="s">
        <v>915</v>
      </c>
      <c r="H2630" s="244" t="s">
        <v>429</v>
      </c>
      <c r="I2630" s="288">
        <v>1</v>
      </c>
      <c r="J2630" s="244" t="s">
        <v>873</v>
      </c>
      <c r="K2630" s="244">
        <v>0.5</v>
      </c>
      <c r="L2630" s="244">
        <v>0.6</v>
      </c>
      <c r="M2630" s="244" t="s">
        <v>89</v>
      </c>
      <c r="N2630" s="244">
        <f t="shared" si="51"/>
        <v>0.3</v>
      </c>
      <c r="R2630" s="301"/>
      <c r="S2630" s="301"/>
      <c r="T2630" s="301"/>
      <c r="U2630" s="301"/>
      <c r="V2630" s="301"/>
      <c r="W2630" s="301"/>
      <c r="X2630" s="301"/>
      <c r="Y2630" s="301"/>
      <c r="Z2630" s="301"/>
      <c r="AA2630" s="301"/>
      <c r="AB2630" s="301"/>
      <c r="AC2630" s="301"/>
      <c r="AD2630" s="301"/>
      <c r="AE2630" s="301"/>
      <c r="AF2630" s="301"/>
      <c r="AG2630" s="301"/>
      <c r="AH2630" s="301"/>
      <c r="AI2630" s="301"/>
    </row>
    <row r="2631" spans="1:35" ht="20.100000000000001" hidden="1" customHeight="1" x14ac:dyDescent="0.2">
      <c r="A2631" s="240">
        <v>201</v>
      </c>
      <c r="B2631" s="241" t="s">
        <v>404</v>
      </c>
      <c r="C2631" s="310" t="s">
        <v>426</v>
      </c>
      <c r="D2631" s="310" t="s">
        <v>1000</v>
      </c>
      <c r="E2631" s="309">
        <v>3096.7712511685349</v>
      </c>
      <c r="F2631" s="310" t="s">
        <v>880</v>
      </c>
      <c r="G2631" s="244" t="s">
        <v>915</v>
      </c>
      <c r="H2631" s="244" t="s">
        <v>429</v>
      </c>
      <c r="I2631" s="288">
        <v>1</v>
      </c>
      <c r="J2631" s="244" t="s">
        <v>873</v>
      </c>
      <c r="K2631" s="244">
        <v>0.5</v>
      </c>
      <c r="L2631" s="244">
        <v>0.6</v>
      </c>
      <c r="M2631" s="244" t="s">
        <v>89</v>
      </c>
      <c r="N2631" s="244">
        <f t="shared" si="51"/>
        <v>0.3</v>
      </c>
      <c r="R2631" s="301"/>
      <c r="S2631" s="301"/>
      <c r="T2631" s="301"/>
      <c r="U2631" s="301"/>
      <c r="V2631" s="301"/>
      <c r="W2631" s="301"/>
      <c r="X2631" s="301"/>
      <c r="Y2631" s="301"/>
      <c r="Z2631" s="301"/>
      <c r="AA2631" s="301"/>
      <c r="AB2631" s="301"/>
      <c r="AC2631" s="301"/>
      <c r="AD2631" s="301"/>
      <c r="AE2631" s="301"/>
      <c r="AF2631" s="301"/>
      <c r="AG2631" s="301"/>
      <c r="AH2631" s="301"/>
      <c r="AI2631" s="301"/>
    </row>
    <row r="2632" spans="1:35" ht="20.100000000000001" hidden="1" customHeight="1" x14ac:dyDescent="0.2">
      <c r="A2632" s="240">
        <v>202</v>
      </c>
      <c r="B2632" s="241" t="s">
        <v>404</v>
      </c>
      <c r="C2632" s="310" t="s">
        <v>426</v>
      </c>
      <c r="D2632" s="310" t="s">
        <v>1000</v>
      </c>
      <c r="E2632" s="309">
        <v>3096.7712511685349</v>
      </c>
      <c r="F2632" s="310" t="s">
        <v>880</v>
      </c>
      <c r="G2632" s="244" t="s">
        <v>915</v>
      </c>
      <c r="H2632" s="244" t="s">
        <v>429</v>
      </c>
      <c r="I2632" s="288">
        <v>1</v>
      </c>
      <c r="J2632" s="244" t="s">
        <v>873</v>
      </c>
      <c r="K2632" s="244">
        <v>0.5</v>
      </c>
      <c r="L2632" s="244">
        <v>0.6</v>
      </c>
      <c r="M2632" s="244" t="s">
        <v>89</v>
      </c>
      <c r="N2632" s="244">
        <f t="shared" si="51"/>
        <v>0.3</v>
      </c>
      <c r="R2632" s="301"/>
      <c r="S2632" s="301"/>
      <c r="T2632" s="301"/>
      <c r="U2632" s="301"/>
      <c r="V2632" s="301"/>
      <c r="W2632" s="301"/>
      <c r="X2632" s="301"/>
      <c r="Y2632" s="301"/>
      <c r="Z2632" s="301"/>
      <c r="AA2632" s="301"/>
      <c r="AB2632" s="301"/>
      <c r="AC2632" s="301"/>
      <c r="AD2632" s="301"/>
      <c r="AE2632" s="301"/>
      <c r="AF2632" s="301"/>
      <c r="AG2632" s="301"/>
      <c r="AH2632" s="301"/>
      <c r="AI2632" s="301"/>
    </row>
    <row r="2633" spans="1:35" ht="20.100000000000001" hidden="1" customHeight="1" x14ac:dyDescent="0.2">
      <c r="A2633" s="240">
        <v>203</v>
      </c>
      <c r="B2633" s="241" t="s">
        <v>404</v>
      </c>
      <c r="C2633" s="310" t="s">
        <v>426</v>
      </c>
      <c r="D2633" s="310" t="s">
        <v>1000</v>
      </c>
      <c r="E2633" s="309">
        <v>3109.9369239809366</v>
      </c>
      <c r="F2633" s="310" t="s">
        <v>880</v>
      </c>
      <c r="G2633" s="244" t="s">
        <v>915</v>
      </c>
      <c r="H2633" s="244" t="s">
        <v>429</v>
      </c>
      <c r="I2633" s="288">
        <v>1</v>
      </c>
      <c r="J2633" s="244" t="s">
        <v>873</v>
      </c>
      <c r="K2633" s="244">
        <v>0.5</v>
      </c>
      <c r="L2633" s="244">
        <v>0.6</v>
      </c>
      <c r="M2633" s="244" t="s">
        <v>89</v>
      </c>
      <c r="N2633" s="244">
        <f t="shared" si="51"/>
        <v>0.3</v>
      </c>
      <c r="R2633" s="301"/>
      <c r="S2633" s="301"/>
      <c r="T2633" s="301"/>
      <c r="U2633" s="301"/>
      <c r="V2633" s="301"/>
      <c r="W2633" s="301"/>
      <c r="X2633" s="301"/>
      <c r="Y2633" s="301"/>
      <c r="Z2633" s="301"/>
      <c r="AA2633" s="301"/>
      <c r="AB2633" s="301"/>
      <c r="AC2633" s="301"/>
      <c r="AD2633" s="301"/>
      <c r="AE2633" s="301"/>
      <c r="AF2633" s="301"/>
      <c r="AG2633" s="301"/>
      <c r="AH2633" s="301"/>
      <c r="AI2633" s="301"/>
    </row>
    <row r="2634" spans="1:35" ht="20.100000000000001" hidden="1" customHeight="1" x14ac:dyDescent="0.2">
      <c r="A2634" s="240">
        <v>204</v>
      </c>
      <c r="B2634" s="241" t="s">
        <v>404</v>
      </c>
      <c r="C2634" s="310" t="s">
        <v>426</v>
      </c>
      <c r="D2634" s="310" t="s">
        <v>1000</v>
      </c>
      <c r="E2634" s="309">
        <v>3109.9369239809366</v>
      </c>
      <c r="F2634" s="310" t="s">
        <v>880</v>
      </c>
      <c r="G2634" s="244" t="s">
        <v>915</v>
      </c>
      <c r="H2634" s="244" t="s">
        <v>933</v>
      </c>
      <c r="I2634" s="288">
        <v>1</v>
      </c>
      <c r="J2634" s="244" t="s">
        <v>873</v>
      </c>
      <c r="K2634" s="244">
        <v>0.5</v>
      </c>
      <c r="L2634" s="244">
        <v>0.6</v>
      </c>
      <c r="M2634" s="244" t="s">
        <v>89</v>
      </c>
      <c r="N2634" s="244">
        <f t="shared" si="51"/>
        <v>0.3</v>
      </c>
      <c r="R2634" s="301"/>
      <c r="S2634" s="301"/>
      <c r="T2634" s="301"/>
      <c r="U2634" s="301"/>
      <c r="V2634" s="301"/>
      <c r="W2634" s="301"/>
      <c r="X2634" s="301"/>
      <c r="Y2634" s="301"/>
      <c r="Z2634" s="301"/>
      <c r="AA2634" s="301"/>
      <c r="AB2634" s="301"/>
      <c r="AC2634" s="301"/>
      <c r="AD2634" s="301"/>
      <c r="AE2634" s="301"/>
      <c r="AF2634" s="301"/>
      <c r="AG2634" s="301"/>
      <c r="AH2634" s="301"/>
      <c r="AI2634" s="301"/>
    </row>
    <row r="2635" spans="1:35" ht="20.100000000000001" hidden="1" customHeight="1" x14ac:dyDescent="0.2">
      <c r="A2635" s="240">
        <v>205</v>
      </c>
      <c r="B2635" s="241" t="s">
        <v>404</v>
      </c>
      <c r="C2635" s="310" t="s">
        <v>426</v>
      </c>
      <c r="D2635" s="310" t="s">
        <v>1000</v>
      </c>
      <c r="E2635" s="309">
        <v>3118.7251687766693</v>
      </c>
      <c r="F2635" s="310" t="s">
        <v>880</v>
      </c>
      <c r="G2635" s="244" t="s">
        <v>915</v>
      </c>
      <c r="H2635" s="244" t="s">
        <v>429</v>
      </c>
      <c r="I2635" s="288">
        <v>1</v>
      </c>
      <c r="J2635" s="244" t="s">
        <v>873</v>
      </c>
      <c r="K2635" s="244">
        <v>0.5</v>
      </c>
      <c r="L2635" s="244">
        <v>0.6</v>
      </c>
      <c r="M2635" s="244" t="s">
        <v>89</v>
      </c>
      <c r="N2635" s="244">
        <f t="shared" si="51"/>
        <v>0.3</v>
      </c>
      <c r="R2635" s="301"/>
      <c r="S2635" s="301"/>
      <c r="T2635" s="301"/>
      <c r="U2635" s="301"/>
      <c r="V2635" s="301"/>
      <c r="W2635" s="301"/>
      <c r="X2635" s="301"/>
      <c r="Y2635" s="301"/>
      <c r="Z2635" s="301"/>
      <c r="AA2635" s="301"/>
      <c r="AB2635" s="301"/>
      <c r="AC2635" s="301"/>
      <c r="AD2635" s="301"/>
      <c r="AE2635" s="301"/>
      <c r="AF2635" s="301"/>
      <c r="AG2635" s="301"/>
      <c r="AH2635" s="301"/>
      <c r="AI2635" s="301"/>
    </row>
    <row r="2636" spans="1:35" ht="20.100000000000001" hidden="1" customHeight="1" x14ac:dyDescent="0.2">
      <c r="A2636" s="240">
        <v>206</v>
      </c>
      <c r="B2636" s="241" t="s">
        <v>404</v>
      </c>
      <c r="C2636" s="310" t="s">
        <v>426</v>
      </c>
      <c r="D2636" s="310" t="s">
        <v>1000</v>
      </c>
      <c r="E2636" s="309">
        <v>3132.3319100726421</v>
      </c>
      <c r="F2636" s="310" t="s">
        <v>880</v>
      </c>
      <c r="G2636" s="244" t="s">
        <v>915</v>
      </c>
      <c r="H2636" s="244" t="s">
        <v>429</v>
      </c>
      <c r="I2636" s="288">
        <v>1</v>
      </c>
      <c r="J2636" s="244" t="s">
        <v>873</v>
      </c>
      <c r="K2636" s="244">
        <v>0.5</v>
      </c>
      <c r="L2636" s="244">
        <v>0.6</v>
      </c>
      <c r="M2636" s="244" t="s">
        <v>89</v>
      </c>
      <c r="N2636" s="244">
        <f t="shared" si="51"/>
        <v>0.3</v>
      </c>
      <c r="R2636" s="301"/>
      <c r="S2636" s="301"/>
      <c r="T2636" s="301"/>
      <c r="U2636" s="301"/>
      <c r="V2636" s="301"/>
      <c r="W2636" s="301"/>
      <c r="X2636" s="301"/>
      <c r="Y2636" s="301"/>
      <c r="Z2636" s="301"/>
      <c r="AA2636" s="301"/>
      <c r="AB2636" s="301"/>
      <c r="AC2636" s="301"/>
      <c r="AD2636" s="301"/>
      <c r="AE2636" s="301"/>
      <c r="AF2636" s="301"/>
      <c r="AG2636" s="301"/>
      <c r="AH2636" s="301"/>
      <c r="AI2636" s="301"/>
    </row>
    <row r="2637" spans="1:35" ht="20.100000000000001" hidden="1" customHeight="1" x14ac:dyDescent="0.2">
      <c r="A2637" s="240">
        <v>207</v>
      </c>
      <c r="B2637" s="241" t="s">
        <v>404</v>
      </c>
      <c r="C2637" s="310" t="s">
        <v>426</v>
      </c>
      <c r="D2637" s="310" t="s">
        <v>1000</v>
      </c>
      <c r="E2637" s="309">
        <v>3138.8999753272333</v>
      </c>
      <c r="F2637" s="310" t="s">
        <v>880</v>
      </c>
      <c r="G2637" s="244" t="s">
        <v>915</v>
      </c>
      <c r="H2637" s="244" t="s">
        <v>429</v>
      </c>
      <c r="I2637" s="288">
        <v>1</v>
      </c>
      <c r="J2637" s="244" t="s">
        <v>873</v>
      </c>
      <c r="K2637" s="244">
        <v>0.5</v>
      </c>
      <c r="L2637" s="244">
        <v>0.6</v>
      </c>
      <c r="M2637" s="244" t="s">
        <v>89</v>
      </c>
      <c r="N2637" s="244">
        <f t="shared" si="51"/>
        <v>0.3</v>
      </c>
      <c r="R2637" s="301"/>
      <c r="S2637" s="301"/>
      <c r="T2637" s="301"/>
      <c r="U2637" s="301"/>
      <c r="V2637" s="301"/>
      <c r="W2637" s="301"/>
      <c r="X2637" s="301"/>
      <c r="Y2637" s="301"/>
      <c r="Z2637" s="301"/>
      <c r="AA2637" s="301"/>
      <c r="AB2637" s="301"/>
      <c r="AC2637" s="301"/>
      <c r="AD2637" s="301"/>
      <c r="AE2637" s="301"/>
      <c r="AF2637" s="301"/>
      <c r="AG2637" s="301"/>
      <c r="AH2637" s="301"/>
      <c r="AI2637" s="301"/>
    </row>
    <row r="2638" spans="1:35" ht="20.100000000000001" hidden="1" customHeight="1" x14ac:dyDescent="0.2">
      <c r="A2638" s="240">
        <v>208</v>
      </c>
      <c r="B2638" s="241" t="s">
        <v>404</v>
      </c>
      <c r="C2638" s="310" t="s">
        <v>426</v>
      </c>
      <c r="D2638" s="310" t="s">
        <v>1000</v>
      </c>
      <c r="E2638" s="309">
        <v>3148.0357230465193</v>
      </c>
      <c r="F2638" s="310" t="s">
        <v>880</v>
      </c>
      <c r="G2638" s="244" t="s">
        <v>915</v>
      </c>
      <c r="H2638" s="244" t="s">
        <v>429</v>
      </c>
      <c r="I2638" s="288">
        <v>1</v>
      </c>
      <c r="J2638" s="244" t="s">
        <v>873</v>
      </c>
      <c r="K2638" s="244">
        <v>0.5</v>
      </c>
      <c r="L2638" s="244">
        <v>0.6</v>
      </c>
      <c r="M2638" s="244" t="s">
        <v>89</v>
      </c>
      <c r="N2638" s="244">
        <f t="shared" si="51"/>
        <v>0.3</v>
      </c>
      <c r="R2638" s="301"/>
      <c r="S2638" s="301"/>
      <c r="T2638" s="301"/>
      <c r="U2638" s="301"/>
      <c r="V2638" s="301"/>
      <c r="W2638" s="301"/>
      <c r="X2638" s="301"/>
      <c r="Y2638" s="301"/>
      <c r="Z2638" s="301"/>
      <c r="AA2638" s="301"/>
      <c r="AB2638" s="301"/>
      <c r="AC2638" s="301"/>
      <c r="AD2638" s="301"/>
      <c r="AE2638" s="301"/>
      <c r="AF2638" s="301"/>
      <c r="AG2638" s="301"/>
      <c r="AH2638" s="301"/>
      <c r="AI2638" s="301"/>
    </row>
    <row r="2639" spans="1:35" ht="20.100000000000001" hidden="1" customHeight="1" x14ac:dyDescent="0.2">
      <c r="A2639" s="240">
        <v>209</v>
      </c>
      <c r="B2639" s="241" t="s">
        <v>404</v>
      </c>
      <c r="C2639" s="310" t="s">
        <v>432</v>
      </c>
      <c r="D2639" s="310" t="s">
        <v>1000</v>
      </c>
      <c r="E2639" s="309">
        <v>4150.3711207458773</v>
      </c>
      <c r="F2639" s="310" t="s">
        <v>880</v>
      </c>
      <c r="G2639" s="244" t="s">
        <v>915</v>
      </c>
      <c r="H2639" s="244" t="s">
        <v>429</v>
      </c>
      <c r="I2639" s="288">
        <v>1</v>
      </c>
      <c r="J2639" s="244" t="s">
        <v>873</v>
      </c>
      <c r="K2639" s="244">
        <v>0.5</v>
      </c>
      <c r="L2639" s="244">
        <v>0.6</v>
      </c>
      <c r="M2639" s="244" t="s">
        <v>89</v>
      </c>
      <c r="N2639" s="244">
        <f t="shared" si="51"/>
        <v>0.3</v>
      </c>
      <c r="R2639" s="301"/>
      <c r="S2639" s="301"/>
      <c r="T2639" s="301"/>
      <c r="U2639" s="301"/>
      <c r="V2639" s="301"/>
      <c r="W2639" s="301"/>
      <c r="X2639" s="301"/>
      <c r="Y2639" s="301"/>
      <c r="Z2639" s="301"/>
      <c r="AA2639" s="301"/>
      <c r="AB2639" s="301"/>
      <c r="AC2639" s="301"/>
      <c r="AD2639" s="301"/>
      <c r="AE2639" s="301"/>
      <c r="AF2639" s="301"/>
      <c r="AG2639" s="301"/>
      <c r="AH2639" s="301"/>
      <c r="AI2639" s="301"/>
    </row>
    <row r="2640" spans="1:35" ht="20.100000000000001" hidden="1" customHeight="1" x14ac:dyDescent="0.2">
      <c r="A2640" s="240">
        <v>210</v>
      </c>
      <c r="B2640" s="241" t="s">
        <v>404</v>
      </c>
      <c r="C2640" s="310" t="s">
        <v>432</v>
      </c>
      <c r="D2640" s="310" t="s">
        <v>1000</v>
      </c>
      <c r="E2640" s="309">
        <v>4150.3711207458773</v>
      </c>
      <c r="F2640" s="310" t="s">
        <v>880</v>
      </c>
      <c r="G2640" s="244" t="s">
        <v>915</v>
      </c>
      <c r="H2640" s="244" t="s">
        <v>429</v>
      </c>
      <c r="I2640" s="288">
        <v>1</v>
      </c>
      <c r="J2640" s="244" t="s">
        <v>873</v>
      </c>
      <c r="K2640" s="244">
        <v>0.5</v>
      </c>
      <c r="L2640" s="244">
        <v>0.6</v>
      </c>
      <c r="M2640" s="244" t="s">
        <v>89</v>
      </c>
      <c r="N2640" s="244">
        <f t="shared" si="51"/>
        <v>0.3</v>
      </c>
      <c r="R2640" s="301"/>
      <c r="S2640" s="301"/>
      <c r="T2640" s="301"/>
      <c r="U2640" s="301"/>
      <c r="V2640" s="301"/>
      <c r="W2640" s="301"/>
      <c r="X2640" s="301"/>
      <c r="Y2640" s="301"/>
      <c r="Z2640" s="301"/>
      <c r="AA2640" s="301"/>
      <c r="AB2640" s="301"/>
      <c r="AC2640" s="301"/>
      <c r="AD2640" s="301"/>
      <c r="AE2640" s="301"/>
      <c r="AF2640" s="301"/>
      <c r="AG2640" s="301"/>
      <c r="AH2640" s="301"/>
      <c r="AI2640" s="301"/>
    </row>
    <row r="2641" spans="1:35" ht="20.100000000000001" hidden="1" customHeight="1" x14ac:dyDescent="0.2">
      <c r="A2641" s="240">
        <v>211</v>
      </c>
      <c r="B2641" s="241" t="s">
        <v>404</v>
      </c>
      <c r="C2641" s="310" t="s">
        <v>432</v>
      </c>
      <c r="D2641" s="310" t="s">
        <v>1000</v>
      </c>
      <c r="E2641" s="309">
        <v>4162.2851293516014</v>
      </c>
      <c r="F2641" s="310" t="s">
        <v>880</v>
      </c>
      <c r="G2641" s="244" t="s">
        <v>915</v>
      </c>
      <c r="H2641" s="244" t="s">
        <v>429</v>
      </c>
      <c r="I2641" s="288">
        <v>1</v>
      </c>
      <c r="J2641" s="244" t="s">
        <v>873</v>
      </c>
      <c r="K2641" s="244">
        <v>0.5</v>
      </c>
      <c r="L2641" s="244">
        <v>0.6</v>
      </c>
      <c r="M2641" s="244" t="s">
        <v>89</v>
      </c>
      <c r="N2641" s="244">
        <f t="shared" si="51"/>
        <v>0.3</v>
      </c>
      <c r="R2641" s="301"/>
      <c r="S2641" s="301"/>
      <c r="T2641" s="301"/>
      <c r="U2641" s="301"/>
      <c r="V2641" s="301"/>
      <c r="W2641" s="301"/>
      <c r="X2641" s="301"/>
      <c r="Y2641" s="301"/>
      <c r="Z2641" s="301"/>
      <c r="AA2641" s="301"/>
      <c r="AB2641" s="301"/>
      <c r="AC2641" s="301"/>
      <c r="AD2641" s="301"/>
      <c r="AE2641" s="301"/>
      <c r="AF2641" s="301"/>
      <c r="AG2641" s="301"/>
      <c r="AH2641" s="301"/>
      <c r="AI2641" s="301"/>
    </row>
    <row r="2642" spans="1:35" ht="20.100000000000001" hidden="1" customHeight="1" x14ac:dyDescent="0.2">
      <c r="A2642" s="240">
        <v>212</v>
      </c>
      <c r="B2642" s="241" t="s">
        <v>404</v>
      </c>
      <c r="C2642" s="310" t="s">
        <v>432</v>
      </c>
      <c r="D2642" s="310" t="s">
        <v>1000</v>
      </c>
      <c r="E2642" s="309">
        <v>4162.2851293516014</v>
      </c>
      <c r="F2642" s="310" t="s">
        <v>880</v>
      </c>
      <c r="G2642" s="244" t="s">
        <v>915</v>
      </c>
      <c r="H2642" s="244" t="s">
        <v>429</v>
      </c>
      <c r="I2642" s="288">
        <v>1</v>
      </c>
      <c r="J2642" s="244" t="s">
        <v>873</v>
      </c>
      <c r="K2642" s="244">
        <v>0.5</v>
      </c>
      <c r="L2642" s="244">
        <v>0.6</v>
      </c>
      <c r="M2642" s="244" t="s">
        <v>89</v>
      </c>
      <c r="N2642" s="244">
        <f t="shared" si="51"/>
        <v>0.3</v>
      </c>
      <c r="R2642" s="301"/>
      <c r="S2642" s="301"/>
      <c r="T2642" s="301"/>
      <c r="U2642" s="301"/>
      <c r="V2642" s="301"/>
      <c r="W2642" s="301"/>
      <c r="X2642" s="301"/>
      <c r="Y2642" s="301"/>
      <c r="Z2642" s="301"/>
      <c r="AA2642" s="301"/>
      <c r="AB2642" s="301"/>
      <c r="AC2642" s="301"/>
      <c r="AD2642" s="301"/>
      <c r="AE2642" s="301"/>
      <c r="AF2642" s="301"/>
      <c r="AG2642" s="301"/>
      <c r="AH2642" s="301"/>
      <c r="AI2642" s="301"/>
    </row>
    <row r="2643" spans="1:35" ht="20.100000000000001" hidden="1" customHeight="1" x14ac:dyDescent="0.2">
      <c r="A2643" s="240">
        <v>213</v>
      </c>
      <c r="B2643" s="241" t="s">
        <v>404</v>
      </c>
      <c r="C2643" s="310" t="s">
        <v>426</v>
      </c>
      <c r="D2643" s="310" t="s">
        <v>1000</v>
      </c>
      <c r="E2643" s="309">
        <v>4259.414499547107</v>
      </c>
      <c r="F2643" s="310" t="s">
        <v>880</v>
      </c>
      <c r="G2643" s="244" t="s">
        <v>915</v>
      </c>
      <c r="H2643" s="244" t="s">
        <v>429</v>
      </c>
      <c r="I2643" s="288">
        <v>1</v>
      </c>
      <c r="J2643" s="244" t="s">
        <v>873</v>
      </c>
      <c r="K2643" s="244">
        <v>0.5</v>
      </c>
      <c r="L2643" s="244">
        <v>0.6</v>
      </c>
      <c r="M2643" s="244" t="s">
        <v>89</v>
      </c>
      <c r="N2643" s="244">
        <f t="shared" si="51"/>
        <v>0.3</v>
      </c>
      <c r="R2643" s="301"/>
      <c r="S2643" s="301"/>
      <c r="T2643" s="301"/>
      <c r="U2643" s="301"/>
      <c r="V2643" s="301"/>
      <c r="W2643" s="301"/>
      <c r="X2643" s="301"/>
      <c r="Y2643" s="301"/>
      <c r="Z2643" s="301"/>
      <c r="AA2643" s="301"/>
      <c r="AB2643" s="301"/>
      <c r="AC2643" s="301"/>
      <c r="AD2643" s="301"/>
      <c r="AE2643" s="301"/>
      <c r="AF2643" s="301"/>
      <c r="AG2643" s="301"/>
      <c r="AH2643" s="301"/>
      <c r="AI2643" s="301"/>
    </row>
    <row r="2644" spans="1:35" ht="20.100000000000001" hidden="1" customHeight="1" x14ac:dyDescent="0.2">
      <c r="A2644" s="240">
        <v>214</v>
      </c>
      <c r="B2644" s="241" t="s">
        <v>404</v>
      </c>
      <c r="C2644" s="310" t="s">
        <v>426</v>
      </c>
      <c r="D2644" s="310" t="s">
        <v>1000</v>
      </c>
      <c r="E2644" s="309">
        <v>4268.3394397057027</v>
      </c>
      <c r="F2644" s="310" t="s">
        <v>880</v>
      </c>
      <c r="G2644" s="244" t="s">
        <v>915</v>
      </c>
      <c r="H2644" s="244" t="s">
        <v>429</v>
      </c>
      <c r="I2644" s="288">
        <v>1</v>
      </c>
      <c r="J2644" s="244" t="s">
        <v>873</v>
      </c>
      <c r="K2644" s="244">
        <v>0.5</v>
      </c>
      <c r="L2644" s="244">
        <v>0.6</v>
      </c>
      <c r="M2644" s="244" t="s">
        <v>89</v>
      </c>
      <c r="N2644" s="244">
        <f t="shared" si="51"/>
        <v>0.3</v>
      </c>
      <c r="R2644" s="301"/>
      <c r="S2644" s="301"/>
      <c r="T2644" s="301"/>
      <c r="U2644" s="301"/>
      <c r="V2644" s="301"/>
      <c r="W2644" s="301"/>
      <c r="X2644" s="301"/>
      <c r="Y2644" s="301"/>
      <c r="Z2644" s="301"/>
      <c r="AA2644" s="301"/>
      <c r="AB2644" s="301"/>
      <c r="AC2644" s="301"/>
      <c r="AD2644" s="301"/>
      <c r="AE2644" s="301"/>
      <c r="AF2644" s="301"/>
      <c r="AG2644" s="301"/>
      <c r="AH2644" s="301"/>
      <c r="AI2644" s="301"/>
    </row>
    <row r="2645" spans="1:35" ht="20.100000000000001" hidden="1" customHeight="1" x14ac:dyDescent="0.2">
      <c r="A2645" s="240">
        <v>215</v>
      </c>
      <c r="B2645" s="241" t="s">
        <v>404</v>
      </c>
      <c r="C2645" s="310" t="s">
        <v>426</v>
      </c>
      <c r="D2645" s="310" t="s">
        <v>1000</v>
      </c>
      <c r="E2645" s="309">
        <v>4277.9596325573539</v>
      </c>
      <c r="F2645" s="310" t="s">
        <v>880</v>
      </c>
      <c r="G2645" s="244" t="s">
        <v>915</v>
      </c>
      <c r="H2645" s="244" t="s">
        <v>869</v>
      </c>
      <c r="I2645" s="288">
        <v>1</v>
      </c>
      <c r="J2645" s="244" t="s">
        <v>873</v>
      </c>
      <c r="K2645" s="244">
        <v>0.5</v>
      </c>
      <c r="L2645" s="244">
        <v>0.6</v>
      </c>
      <c r="M2645" s="244" t="s">
        <v>89</v>
      </c>
      <c r="N2645" s="244">
        <f t="shared" si="51"/>
        <v>0.3</v>
      </c>
      <c r="R2645" s="301"/>
      <c r="S2645" s="301"/>
      <c r="T2645" s="301"/>
      <c r="U2645" s="301"/>
      <c r="V2645" s="301"/>
      <c r="W2645" s="301"/>
      <c r="X2645" s="301"/>
      <c r="Y2645" s="301"/>
      <c r="Z2645" s="301"/>
      <c r="AA2645" s="301"/>
      <c r="AB2645" s="301"/>
      <c r="AC2645" s="301"/>
      <c r="AD2645" s="301"/>
      <c r="AE2645" s="301"/>
      <c r="AF2645" s="301"/>
      <c r="AG2645" s="301"/>
      <c r="AH2645" s="301"/>
      <c r="AI2645" s="301"/>
    </row>
    <row r="2646" spans="1:35" ht="20.100000000000001" hidden="1" customHeight="1" x14ac:dyDescent="0.2">
      <c r="A2646" s="240">
        <v>216</v>
      </c>
      <c r="B2646" s="241" t="s">
        <v>404</v>
      </c>
      <c r="C2646" s="310" t="s">
        <v>426</v>
      </c>
      <c r="D2646" s="310" t="s">
        <v>1000</v>
      </c>
      <c r="E2646" s="309">
        <v>4286.3046205994151</v>
      </c>
      <c r="F2646" s="310" t="s">
        <v>880</v>
      </c>
      <c r="G2646" s="244" t="s">
        <v>915</v>
      </c>
      <c r="H2646" s="244" t="s">
        <v>429</v>
      </c>
      <c r="I2646" s="288">
        <v>1</v>
      </c>
      <c r="J2646" s="244" t="s">
        <v>873</v>
      </c>
      <c r="K2646" s="244">
        <v>0.5</v>
      </c>
      <c r="L2646" s="244">
        <v>0.6</v>
      </c>
      <c r="M2646" s="244" t="s">
        <v>89</v>
      </c>
      <c r="N2646" s="244">
        <f t="shared" si="51"/>
        <v>0.3</v>
      </c>
      <c r="R2646" s="301"/>
      <c r="S2646" s="301"/>
      <c r="T2646" s="301"/>
      <c r="U2646" s="301"/>
      <c r="V2646" s="301"/>
      <c r="W2646" s="301"/>
      <c r="X2646" s="301"/>
      <c r="Y2646" s="301"/>
      <c r="Z2646" s="301"/>
      <c r="AA2646" s="301"/>
      <c r="AB2646" s="301"/>
      <c r="AC2646" s="301"/>
      <c r="AD2646" s="301"/>
      <c r="AE2646" s="301"/>
      <c r="AF2646" s="301"/>
      <c r="AG2646" s="301"/>
      <c r="AH2646" s="301"/>
      <c r="AI2646" s="301"/>
    </row>
    <row r="2647" spans="1:35" ht="20.100000000000001" hidden="1" customHeight="1" x14ac:dyDescent="0.2">
      <c r="A2647" s="240">
        <v>217</v>
      </c>
      <c r="B2647" s="241" t="s">
        <v>404</v>
      </c>
      <c r="C2647" s="310" t="s">
        <v>426</v>
      </c>
      <c r="D2647" s="310" t="s">
        <v>1000</v>
      </c>
      <c r="E2647" s="309">
        <v>4292.0810977352221</v>
      </c>
      <c r="F2647" s="310" t="s">
        <v>880</v>
      </c>
      <c r="G2647" s="244" t="s">
        <v>915</v>
      </c>
      <c r="H2647" s="244" t="s">
        <v>429</v>
      </c>
      <c r="I2647" s="288">
        <v>1</v>
      </c>
      <c r="J2647" s="244" t="s">
        <v>873</v>
      </c>
      <c r="K2647" s="244">
        <v>0.5</v>
      </c>
      <c r="L2647" s="244">
        <v>0.6</v>
      </c>
      <c r="M2647" s="244" t="s">
        <v>89</v>
      </c>
      <c r="N2647" s="244">
        <f t="shared" si="51"/>
        <v>0.3</v>
      </c>
      <c r="R2647" s="301"/>
      <c r="S2647" s="301"/>
      <c r="T2647" s="301"/>
      <c r="U2647" s="301"/>
      <c r="V2647" s="301"/>
      <c r="W2647" s="301"/>
      <c r="X2647" s="301"/>
      <c r="Y2647" s="301"/>
      <c r="Z2647" s="301"/>
      <c r="AA2647" s="301"/>
      <c r="AB2647" s="301"/>
      <c r="AC2647" s="301"/>
      <c r="AD2647" s="301"/>
      <c r="AE2647" s="301"/>
      <c r="AF2647" s="301"/>
      <c r="AG2647" s="301"/>
      <c r="AH2647" s="301"/>
      <c r="AI2647" s="301"/>
    </row>
    <row r="2648" spans="1:35" ht="20.100000000000001" hidden="1" customHeight="1" x14ac:dyDescent="0.2">
      <c r="A2648" s="240">
        <v>218</v>
      </c>
      <c r="B2648" s="241" t="s">
        <v>404</v>
      </c>
      <c r="C2648" s="310" t="s">
        <v>426</v>
      </c>
      <c r="D2648" s="310" t="s">
        <v>1000</v>
      </c>
      <c r="E2648" s="309">
        <v>4300.2342823526742</v>
      </c>
      <c r="F2648" s="310" t="s">
        <v>880</v>
      </c>
      <c r="G2648" s="244" t="s">
        <v>915</v>
      </c>
      <c r="H2648" s="244" t="s">
        <v>429</v>
      </c>
      <c r="I2648" s="288">
        <v>1</v>
      </c>
      <c r="J2648" s="244" t="s">
        <v>873</v>
      </c>
      <c r="K2648" s="244">
        <v>0.5</v>
      </c>
      <c r="L2648" s="244">
        <v>0.6</v>
      </c>
      <c r="M2648" s="244" t="s">
        <v>89</v>
      </c>
      <c r="N2648" s="244">
        <f t="shared" si="51"/>
        <v>0.3</v>
      </c>
      <c r="R2648" s="301"/>
      <c r="S2648" s="301"/>
      <c r="T2648" s="301"/>
      <c r="U2648" s="301"/>
      <c r="V2648" s="301"/>
      <c r="W2648" s="301"/>
      <c r="X2648" s="301"/>
      <c r="Y2648" s="301"/>
      <c r="Z2648" s="301"/>
      <c r="AA2648" s="301"/>
      <c r="AB2648" s="301"/>
      <c r="AC2648" s="301"/>
      <c r="AD2648" s="301"/>
      <c r="AE2648" s="301"/>
      <c r="AF2648" s="301"/>
      <c r="AG2648" s="301"/>
      <c r="AH2648" s="301"/>
      <c r="AI2648" s="301"/>
    </row>
    <row r="2649" spans="1:35" ht="20.100000000000001" hidden="1" customHeight="1" x14ac:dyDescent="0.2">
      <c r="A2649" s="240">
        <v>219</v>
      </c>
      <c r="B2649" s="241" t="s">
        <v>404</v>
      </c>
      <c r="C2649" s="310" t="s">
        <v>426</v>
      </c>
      <c r="D2649" s="310" t="s">
        <v>1000</v>
      </c>
      <c r="E2649" s="309">
        <v>4300.2342823526742</v>
      </c>
      <c r="F2649" s="310" t="s">
        <v>880</v>
      </c>
      <c r="G2649" s="244" t="s">
        <v>915</v>
      </c>
      <c r="H2649" s="244" t="s">
        <v>429</v>
      </c>
      <c r="I2649" s="288">
        <v>1</v>
      </c>
      <c r="J2649" s="244" t="s">
        <v>873</v>
      </c>
      <c r="K2649" s="244">
        <v>0.5</v>
      </c>
      <c r="L2649" s="244">
        <v>0.6</v>
      </c>
      <c r="M2649" s="244" t="s">
        <v>89</v>
      </c>
      <c r="N2649" s="244">
        <f t="shared" si="51"/>
        <v>0.3</v>
      </c>
      <c r="R2649" s="301"/>
      <c r="S2649" s="301"/>
      <c r="T2649" s="301"/>
      <c r="U2649" s="301"/>
      <c r="V2649" s="301"/>
      <c r="W2649" s="301"/>
      <c r="X2649" s="301"/>
      <c r="Y2649" s="301"/>
      <c r="Z2649" s="301"/>
      <c r="AA2649" s="301"/>
      <c r="AB2649" s="301"/>
      <c r="AC2649" s="301"/>
      <c r="AD2649" s="301"/>
      <c r="AE2649" s="301"/>
      <c r="AF2649" s="301"/>
      <c r="AG2649" s="301"/>
      <c r="AH2649" s="301"/>
      <c r="AI2649" s="301"/>
    </row>
    <row r="2650" spans="1:35" ht="20.100000000000001" hidden="1" customHeight="1" x14ac:dyDescent="0.2">
      <c r="A2650" s="240">
        <v>220</v>
      </c>
      <c r="B2650" s="241" t="s">
        <v>404</v>
      </c>
      <c r="C2650" s="310" t="s">
        <v>426</v>
      </c>
      <c r="D2650" s="310" t="s">
        <v>1000</v>
      </c>
      <c r="E2650" s="309">
        <v>4314.6815457424636</v>
      </c>
      <c r="F2650" s="310" t="s">
        <v>880</v>
      </c>
      <c r="G2650" s="244" t="s">
        <v>915</v>
      </c>
      <c r="H2650" s="244" t="s">
        <v>429</v>
      </c>
      <c r="I2650" s="288">
        <v>1</v>
      </c>
      <c r="J2650" s="244" t="s">
        <v>873</v>
      </c>
      <c r="K2650" s="244">
        <v>0.5</v>
      </c>
      <c r="L2650" s="244">
        <v>0.6</v>
      </c>
      <c r="M2650" s="244" t="s">
        <v>89</v>
      </c>
      <c r="N2650" s="244">
        <f t="shared" si="51"/>
        <v>0.3</v>
      </c>
      <c r="R2650" s="301"/>
      <c r="S2650" s="301"/>
      <c r="T2650" s="301"/>
      <c r="U2650" s="301"/>
      <c r="V2650" s="301"/>
      <c r="W2650" s="301"/>
      <c r="X2650" s="301"/>
      <c r="Y2650" s="301"/>
      <c r="Z2650" s="301"/>
      <c r="AA2650" s="301"/>
      <c r="AB2650" s="301"/>
      <c r="AC2650" s="301"/>
      <c r="AD2650" s="301"/>
      <c r="AE2650" s="301"/>
      <c r="AF2650" s="301"/>
      <c r="AG2650" s="301"/>
      <c r="AH2650" s="301"/>
      <c r="AI2650" s="301"/>
    </row>
    <row r="2651" spans="1:35" ht="20.100000000000001" hidden="1" customHeight="1" x14ac:dyDescent="0.2">
      <c r="A2651" s="240">
        <v>221</v>
      </c>
      <c r="B2651" s="241" t="s">
        <v>404</v>
      </c>
      <c r="C2651" s="310" t="s">
        <v>426</v>
      </c>
      <c r="D2651" s="310" t="s">
        <v>1000</v>
      </c>
      <c r="E2651" s="309">
        <v>4314.6815457424636</v>
      </c>
      <c r="F2651" s="310" t="s">
        <v>880</v>
      </c>
      <c r="G2651" s="244" t="s">
        <v>915</v>
      </c>
      <c r="H2651" s="244" t="s">
        <v>429</v>
      </c>
      <c r="I2651" s="288">
        <v>1</v>
      </c>
      <c r="J2651" s="244" t="s">
        <v>873</v>
      </c>
      <c r="K2651" s="244">
        <v>0.5</v>
      </c>
      <c r="L2651" s="244">
        <v>0.6</v>
      </c>
      <c r="M2651" s="244" t="s">
        <v>89</v>
      </c>
      <c r="N2651" s="244">
        <f t="shared" si="51"/>
        <v>0.3</v>
      </c>
      <c r="R2651" s="301"/>
      <c r="S2651" s="301"/>
      <c r="T2651" s="301"/>
      <c r="U2651" s="301"/>
      <c r="V2651" s="301"/>
      <c r="W2651" s="301"/>
      <c r="X2651" s="301"/>
      <c r="Y2651" s="301"/>
      <c r="Z2651" s="301"/>
      <c r="AA2651" s="301"/>
      <c r="AB2651" s="301"/>
      <c r="AC2651" s="301"/>
      <c r="AD2651" s="301"/>
      <c r="AE2651" s="301"/>
      <c r="AF2651" s="301"/>
      <c r="AG2651" s="301"/>
      <c r="AH2651" s="301"/>
      <c r="AI2651" s="301"/>
    </row>
    <row r="2652" spans="1:35" ht="20.100000000000001" hidden="1" customHeight="1" x14ac:dyDescent="0.2">
      <c r="A2652" s="240">
        <v>222</v>
      </c>
      <c r="B2652" s="241" t="s">
        <v>404</v>
      </c>
      <c r="C2652" s="310" t="s">
        <v>426</v>
      </c>
      <c r="D2652" s="310" t="s">
        <v>1000</v>
      </c>
      <c r="E2652" s="309">
        <v>4323.719917582217</v>
      </c>
      <c r="F2652" s="310" t="s">
        <v>880</v>
      </c>
      <c r="G2652" s="244" t="s">
        <v>915</v>
      </c>
      <c r="H2652" s="244" t="s">
        <v>429</v>
      </c>
      <c r="I2652" s="288">
        <v>1</v>
      </c>
      <c r="J2652" s="244" t="s">
        <v>873</v>
      </c>
      <c r="K2652" s="244">
        <v>0.5</v>
      </c>
      <c r="L2652" s="244">
        <v>0.6</v>
      </c>
      <c r="M2652" s="244" t="s">
        <v>89</v>
      </c>
      <c r="N2652" s="244">
        <f t="shared" si="51"/>
        <v>0.3</v>
      </c>
      <c r="R2652" s="301"/>
      <c r="S2652" s="301"/>
      <c r="T2652" s="301"/>
      <c r="U2652" s="301"/>
      <c r="V2652" s="301"/>
      <c r="W2652" s="301"/>
      <c r="X2652" s="301"/>
      <c r="Y2652" s="301"/>
      <c r="Z2652" s="301"/>
      <c r="AA2652" s="301"/>
      <c r="AB2652" s="301"/>
      <c r="AC2652" s="301"/>
      <c r="AD2652" s="301"/>
      <c r="AE2652" s="301"/>
      <c r="AF2652" s="301"/>
      <c r="AG2652" s="301"/>
      <c r="AH2652" s="301"/>
      <c r="AI2652" s="301"/>
    </row>
    <row r="2653" spans="1:35" ht="20.100000000000001" hidden="1" customHeight="1" x14ac:dyDescent="0.2">
      <c r="A2653" s="240">
        <v>223</v>
      </c>
      <c r="B2653" s="241" t="s">
        <v>404</v>
      </c>
      <c r="C2653" s="310" t="s">
        <v>426</v>
      </c>
      <c r="D2653" s="310" t="s">
        <v>1000</v>
      </c>
      <c r="E2653" s="309">
        <v>4323.719917582217</v>
      </c>
      <c r="F2653" s="310" t="s">
        <v>880</v>
      </c>
      <c r="G2653" s="244" t="s">
        <v>915</v>
      </c>
      <c r="H2653" s="244" t="s">
        <v>429</v>
      </c>
      <c r="I2653" s="288">
        <v>1</v>
      </c>
      <c r="J2653" s="244" t="s">
        <v>873</v>
      </c>
      <c r="K2653" s="244">
        <v>0.5</v>
      </c>
      <c r="L2653" s="244">
        <v>0.6</v>
      </c>
      <c r="M2653" s="244" t="s">
        <v>89</v>
      </c>
      <c r="N2653" s="244">
        <f t="shared" si="51"/>
        <v>0.3</v>
      </c>
      <c r="R2653" s="301"/>
      <c r="S2653" s="301"/>
      <c r="T2653" s="301"/>
      <c r="U2653" s="301"/>
      <c r="V2653" s="301"/>
      <c r="W2653" s="301"/>
      <c r="X2653" s="301"/>
      <c r="Y2653" s="301"/>
      <c r="Z2653" s="301"/>
      <c r="AA2653" s="301"/>
      <c r="AB2653" s="301"/>
      <c r="AC2653" s="301"/>
      <c r="AD2653" s="301"/>
      <c r="AE2653" s="301"/>
      <c r="AF2653" s="301"/>
      <c r="AG2653" s="301"/>
      <c r="AH2653" s="301"/>
      <c r="AI2653" s="301"/>
    </row>
    <row r="2654" spans="1:35" ht="20.100000000000001" hidden="1" customHeight="1" x14ac:dyDescent="0.2">
      <c r="A2654" s="240">
        <v>224</v>
      </c>
      <c r="B2654" s="241" t="s">
        <v>404</v>
      </c>
      <c r="C2654" s="310" t="s">
        <v>426</v>
      </c>
      <c r="D2654" s="310" t="s">
        <v>1000</v>
      </c>
      <c r="E2654" s="309">
        <v>4328.5449515852142</v>
      </c>
      <c r="F2654" s="310" t="s">
        <v>880</v>
      </c>
      <c r="G2654" s="244" t="s">
        <v>915</v>
      </c>
      <c r="H2654" s="244" t="s">
        <v>429</v>
      </c>
      <c r="I2654" s="288">
        <v>1</v>
      </c>
      <c r="J2654" s="244" t="s">
        <v>873</v>
      </c>
      <c r="K2654" s="244">
        <v>0.5</v>
      </c>
      <c r="L2654" s="244">
        <v>0.6</v>
      </c>
      <c r="M2654" s="244" t="s">
        <v>89</v>
      </c>
      <c r="N2654" s="244">
        <f t="shared" si="51"/>
        <v>0.3</v>
      </c>
      <c r="R2654" s="301"/>
      <c r="S2654" s="301"/>
      <c r="T2654" s="301"/>
      <c r="U2654" s="301"/>
      <c r="V2654" s="301"/>
      <c r="W2654" s="301"/>
      <c r="X2654" s="301"/>
      <c r="Y2654" s="301"/>
      <c r="Z2654" s="301"/>
      <c r="AA2654" s="301"/>
      <c r="AB2654" s="301"/>
      <c r="AC2654" s="301"/>
      <c r="AD2654" s="301"/>
      <c r="AE2654" s="301"/>
      <c r="AF2654" s="301"/>
      <c r="AG2654" s="301"/>
      <c r="AH2654" s="301"/>
      <c r="AI2654" s="301"/>
    </row>
    <row r="2655" spans="1:35" ht="20.100000000000001" hidden="1" customHeight="1" x14ac:dyDescent="0.2">
      <c r="A2655" s="240">
        <v>225</v>
      </c>
      <c r="B2655" s="241" t="s">
        <v>404</v>
      </c>
      <c r="C2655" s="310" t="s">
        <v>426</v>
      </c>
      <c r="D2655" s="310" t="s">
        <v>1000</v>
      </c>
      <c r="E2655" s="309">
        <v>4338.2089503733405</v>
      </c>
      <c r="F2655" s="310" t="s">
        <v>880</v>
      </c>
      <c r="G2655" s="244" t="s">
        <v>915</v>
      </c>
      <c r="H2655" s="244" t="s">
        <v>429</v>
      </c>
      <c r="I2655" s="288">
        <v>1</v>
      </c>
      <c r="J2655" s="244" t="s">
        <v>873</v>
      </c>
      <c r="K2655" s="244">
        <v>0.5</v>
      </c>
      <c r="L2655" s="244">
        <v>0.6</v>
      </c>
      <c r="M2655" s="244" t="s">
        <v>89</v>
      </c>
      <c r="N2655" s="244">
        <f t="shared" si="51"/>
        <v>0.3</v>
      </c>
      <c r="R2655" s="301"/>
      <c r="S2655" s="301"/>
      <c r="T2655" s="301"/>
      <c r="U2655" s="301"/>
      <c r="V2655" s="301"/>
      <c r="W2655" s="301"/>
      <c r="X2655" s="301"/>
      <c r="Y2655" s="301"/>
      <c r="Z2655" s="301"/>
      <c r="AA2655" s="301"/>
      <c r="AB2655" s="301"/>
      <c r="AC2655" s="301"/>
      <c r="AD2655" s="301"/>
      <c r="AE2655" s="301"/>
      <c r="AF2655" s="301"/>
      <c r="AG2655" s="301"/>
      <c r="AH2655" s="301"/>
      <c r="AI2655" s="301"/>
    </row>
    <row r="2656" spans="1:35" ht="20.100000000000001" hidden="1" customHeight="1" x14ac:dyDescent="0.2">
      <c r="A2656" s="240">
        <v>226</v>
      </c>
      <c r="B2656" s="241" t="s">
        <v>404</v>
      </c>
      <c r="C2656" s="310" t="s">
        <v>426</v>
      </c>
      <c r="D2656" s="310" t="s">
        <v>1000</v>
      </c>
      <c r="E2656" s="309">
        <v>4338.2089503733405</v>
      </c>
      <c r="F2656" s="310" t="s">
        <v>880</v>
      </c>
      <c r="G2656" s="244" t="s">
        <v>915</v>
      </c>
      <c r="H2656" s="244" t="s">
        <v>429</v>
      </c>
      <c r="I2656" s="288">
        <v>1</v>
      </c>
      <c r="J2656" s="244" t="s">
        <v>873</v>
      </c>
      <c r="K2656" s="244">
        <v>0.5</v>
      </c>
      <c r="L2656" s="244">
        <v>0.6</v>
      </c>
      <c r="M2656" s="244" t="s">
        <v>89</v>
      </c>
      <c r="N2656" s="244">
        <f t="shared" si="51"/>
        <v>0.3</v>
      </c>
      <c r="R2656" s="301"/>
      <c r="S2656" s="301"/>
      <c r="T2656" s="301"/>
      <c r="U2656" s="301"/>
      <c r="V2656" s="301"/>
      <c r="W2656" s="301"/>
      <c r="X2656" s="301"/>
      <c r="Y2656" s="301"/>
      <c r="Z2656" s="301"/>
      <c r="AA2656" s="301"/>
      <c r="AB2656" s="301"/>
      <c r="AC2656" s="301"/>
      <c r="AD2656" s="301"/>
      <c r="AE2656" s="301"/>
      <c r="AF2656" s="301"/>
      <c r="AG2656" s="301"/>
      <c r="AH2656" s="301"/>
      <c r="AI2656" s="301"/>
    </row>
    <row r="2657" spans="1:35" ht="20.100000000000001" hidden="1" customHeight="1" x14ac:dyDescent="0.2">
      <c r="A2657" s="240">
        <v>227</v>
      </c>
      <c r="B2657" s="241" t="s">
        <v>404</v>
      </c>
      <c r="C2657" s="310" t="s">
        <v>426</v>
      </c>
      <c r="D2657" s="310" t="s">
        <v>1000</v>
      </c>
      <c r="E2657" s="309">
        <v>4348.8878682200138</v>
      </c>
      <c r="F2657" s="310" t="s">
        <v>880</v>
      </c>
      <c r="G2657" s="244" t="s">
        <v>915</v>
      </c>
      <c r="H2657" s="244" t="s">
        <v>429</v>
      </c>
      <c r="I2657" s="288">
        <v>1</v>
      </c>
      <c r="J2657" s="244" t="s">
        <v>873</v>
      </c>
      <c r="K2657" s="244">
        <v>0.5</v>
      </c>
      <c r="L2657" s="244">
        <v>0.6</v>
      </c>
      <c r="M2657" s="244" t="s">
        <v>89</v>
      </c>
      <c r="N2657" s="244">
        <f t="shared" si="51"/>
        <v>0.3</v>
      </c>
      <c r="R2657" s="301"/>
      <c r="S2657" s="301"/>
      <c r="T2657" s="301"/>
      <c r="U2657" s="301"/>
      <c r="V2657" s="301"/>
      <c r="W2657" s="301"/>
      <c r="X2657" s="301"/>
      <c r="Y2657" s="301"/>
      <c r="Z2657" s="301"/>
      <c r="AA2657" s="301"/>
      <c r="AB2657" s="301"/>
      <c r="AC2657" s="301"/>
      <c r="AD2657" s="301"/>
      <c r="AE2657" s="301"/>
      <c r="AF2657" s="301"/>
      <c r="AG2657" s="301"/>
      <c r="AH2657" s="301"/>
      <c r="AI2657" s="301"/>
    </row>
    <row r="2658" spans="1:35" ht="20.100000000000001" hidden="1" customHeight="1" x14ac:dyDescent="0.2">
      <c r="A2658" s="240">
        <v>228</v>
      </c>
      <c r="B2658" s="241" t="s">
        <v>404</v>
      </c>
      <c r="C2658" s="310" t="s">
        <v>426</v>
      </c>
      <c r="D2658" s="310" t="s">
        <v>1000</v>
      </c>
      <c r="E2658" s="309">
        <v>4359.986483709813</v>
      </c>
      <c r="F2658" s="310" t="s">
        <v>880</v>
      </c>
      <c r="G2658" s="244" t="s">
        <v>915</v>
      </c>
      <c r="H2658" s="244" t="s">
        <v>429</v>
      </c>
      <c r="I2658" s="288">
        <v>1</v>
      </c>
      <c r="J2658" s="244" t="s">
        <v>873</v>
      </c>
      <c r="K2658" s="244">
        <v>0.5</v>
      </c>
      <c r="L2658" s="244">
        <v>0.6</v>
      </c>
      <c r="M2658" s="244" t="s">
        <v>89</v>
      </c>
      <c r="N2658" s="244">
        <f t="shared" si="51"/>
        <v>0.3</v>
      </c>
      <c r="R2658" s="301"/>
      <c r="S2658" s="301"/>
      <c r="T2658" s="301"/>
      <c r="U2658" s="301"/>
      <c r="V2658" s="301"/>
      <c r="W2658" s="301"/>
      <c r="X2658" s="301"/>
      <c r="Y2658" s="301"/>
      <c r="Z2658" s="301"/>
      <c r="AA2658" s="301"/>
      <c r="AB2658" s="301"/>
      <c r="AC2658" s="301"/>
      <c r="AD2658" s="301"/>
      <c r="AE2658" s="301"/>
      <c r="AF2658" s="301"/>
      <c r="AG2658" s="301"/>
      <c r="AH2658" s="301"/>
      <c r="AI2658" s="301"/>
    </row>
    <row r="2659" spans="1:35" ht="20.100000000000001" hidden="1" customHeight="1" x14ac:dyDescent="0.2">
      <c r="A2659" s="240">
        <v>229</v>
      </c>
      <c r="B2659" s="241" t="s">
        <v>404</v>
      </c>
      <c r="C2659" s="310" t="s">
        <v>432</v>
      </c>
      <c r="D2659" s="310" t="s">
        <v>1000</v>
      </c>
      <c r="E2659" s="309">
        <v>4421.1255875974221</v>
      </c>
      <c r="F2659" s="310" t="s">
        <v>880</v>
      </c>
      <c r="G2659" s="244" t="s">
        <v>915</v>
      </c>
      <c r="H2659" s="244" t="s">
        <v>429</v>
      </c>
      <c r="I2659" s="288">
        <v>1</v>
      </c>
      <c r="J2659" s="244" t="s">
        <v>873</v>
      </c>
      <c r="K2659" s="244">
        <v>0.5</v>
      </c>
      <c r="L2659" s="244">
        <v>0.6</v>
      </c>
      <c r="M2659" s="244" t="s">
        <v>89</v>
      </c>
      <c r="N2659" s="244">
        <f t="shared" si="51"/>
        <v>0.3</v>
      </c>
      <c r="R2659" s="301"/>
      <c r="S2659" s="301"/>
      <c r="T2659" s="301"/>
      <c r="U2659" s="301"/>
      <c r="V2659" s="301"/>
      <c r="W2659" s="301"/>
      <c r="X2659" s="301"/>
      <c r="Y2659" s="301"/>
      <c r="Z2659" s="301"/>
      <c r="AA2659" s="301"/>
      <c r="AB2659" s="301"/>
      <c r="AC2659" s="301"/>
      <c r="AD2659" s="301"/>
      <c r="AE2659" s="301"/>
      <c r="AF2659" s="301"/>
      <c r="AG2659" s="301"/>
      <c r="AH2659" s="301"/>
      <c r="AI2659" s="301"/>
    </row>
    <row r="2660" spans="1:35" ht="20.100000000000001" hidden="1" customHeight="1" x14ac:dyDescent="0.2">
      <c r="A2660" s="240">
        <v>230</v>
      </c>
      <c r="B2660" s="241" t="s">
        <v>404</v>
      </c>
      <c r="C2660" s="310" t="s">
        <v>432</v>
      </c>
      <c r="D2660" s="310" t="s">
        <v>1000</v>
      </c>
      <c r="E2660" s="309">
        <v>4428.2252714926572</v>
      </c>
      <c r="F2660" s="310" t="s">
        <v>880</v>
      </c>
      <c r="G2660" s="244" t="s">
        <v>915</v>
      </c>
      <c r="H2660" s="244" t="s">
        <v>429</v>
      </c>
      <c r="I2660" s="288">
        <v>1</v>
      </c>
      <c r="J2660" s="244" t="s">
        <v>873</v>
      </c>
      <c r="K2660" s="244">
        <v>0.5</v>
      </c>
      <c r="L2660" s="244">
        <v>0.6</v>
      </c>
      <c r="M2660" s="244" t="s">
        <v>89</v>
      </c>
      <c r="N2660" s="244">
        <f t="shared" si="51"/>
        <v>0.3</v>
      </c>
      <c r="R2660" s="301"/>
      <c r="S2660" s="301"/>
      <c r="T2660" s="301"/>
      <c r="U2660" s="301"/>
      <c r="V2660" s="301"/>
      <c r="W2660" s="301"/>
      <c r="X2660" s="301"/>
      <c r="Y2660" s="301"/>
      <c r="Z2660" s="301"/>
      <c r="AA2660" s="301"/>
      <c r="AB2660" s="301"/>
      <c r="AC2660" s="301"/>
      <c r="AD2660" s="301"/>
      <c r="AE2660" s="301"/>
      <c r="AF2660" s="301"/>
      <c r="AG2660" s="301"/>
      <c r="AH2660" s="301"/>
      <c r="AI2660" s="301"/>
    </row>
    <row r="2661" spans="1:35" ht="20.100000000000001" hidden="1" customHeight="1" x14ac:dyDescent="0.2">
      <c r="A2661" s="240">
        <v>231</v>
      </c>
      <c r="B2661" s="241" t="s">
        <v>404</v>
      </c>
      <c r="C2661" s="310" t="s">
        <v>432</v>
      </c>
      <c r="D2661" s="310" t="s">
        <v>1000</v>
      </c>
      <c r="E2661" s="309">
        <v>4433.237719372004</v>
      </c>
      <c r="F2661" s="310" t="s">
        <v>880</v>
      </c>
      <c r="G2661" s="244" t="s">
        <v>915</v>
      </c>
      <c r="H2661" s="244" t="s">
        <v>429</v>
      </c>
      <c r="I2661" s="288">
        <v>1</v>
      </c>
      <c r="J2661" s="244" t="s">
        <v>873</v>
      </c>
      <c r="K2661" s="244">
        <v>0.5</v>
      </c>
      <c r="L2661" s="244">
        <v>0.6</v>
      </c>
      <c r="M2661" s="244" t="s">
        <v>89</v>
      </c>
      <c r="N2661" s="244">
        <f t="shared" si="51"/>
        <v>0.3</v>
      </c>
      <c r="R2661" s="301"/>
      <c r="S2661" s="301"/>
      <c r="T2661" s="301"/>
      <c r="U2661" s="301"/>
      <c r="V2661" s="301"/>
      <c r="W2661" s="301"/>
      <c r="X2661" s="301"/>
      <c r="Y2661" s="301"/>
      <c r="Z2661" s="301"/>
      <c r="AA2661" s="301"/>
      <c r="AB2661" s="301"/>
      <c r="AC2661" s="301"/>
      <c r="AD2661" s="301"/>
      <c r="AE2661" s="301"/>
      <c r="AF2661" s="301"/>
      <c r="AG2661" s="301"/>
      <c r="AH2661" s="301"/>
      <c r="AI2661" s="301"/>
    </row>
    <row r="2662" spans="1:35" ht="20.100000000000001" hidden="1" customHeight="1" x14ac:dyDescent="0.2">
      <c r="A2662" s="240">
        <v>232</v>
      </c>
      <c r="B2662" s="241" t="s">
        <v>404</v>
      </c>
      <c r="C2662" s="310" t="s">
        <v>432</v>
      </c>
      <c r="D2662" s="310" t="s">
        <v>1000</v>
      </c>
      <c r="E2662" s="309">
        <v>4442.9864837111409</v>
      </c>
      <c r="F2662" s="310" t="s">
        <v>880</v>
      </c>
      <c r="G2662" s="244" t="s">
        <v>915</v>
      </c>
      <c r="H2662" s="244" t="s">
        <v>429</v>
      </c>
      <c r="I2662" s="288">
        <v>1</v>
      </c>
      <c r="J2662" s="244" t="s">
        <v>873</v>
      </c>
      <c r="K2662" s="244">
        <v>0.5</v>
      </c>
      <c r="L2662" s="244">
        <v>0.6</v>
      </c>
      <c r="M2662" s="244" t="s">
        <v>89</v>
      </c>
      <c r="N2662" s="244">
        <f t="shared" si="51"/>
        <v>0.3</v>
      </c>
      <c r="R2662" s="301"/>
      <c r="S2662" s="301"/>
      <c r="T2662" s="301"/>
      <c r="U2662" s="301"/>
      <c r="V2662" s="301"/>
      <c r="W2662" s="301"/>
      <c r="X2662" s="301"/>
      <c r="Y2662" s="301"/>
      <c r="Z2662" s="301"/>
      <c r="AA2662" s="301"/>
      <c r="AB2662" s="301"/>
      <c r="AC2662" s="301"/>
      <c r="AD2662" s="301"/>
      <c r="AE2662" s="301"/>
      <c r="AF2662" s="301"/>
      <c r="AG2662" s="301"/>
      <c r="AH2662" s="301"/>
      <c r="AI2662" s="301"/>
    </row>
    <row r="2663" spans="1:35" ht="20.100000000000001" hidden="1" customHeight="1" x14ac:dyDescent="0.2">
      <c r="A2663" s="240">
        <v>233</v>
      </c>
      <c r="B2663" s="241" t="s">
        <v>404</v>
      </c>
      <c r="C2663" s="310" t="s">
        <v>426</v>
      </c>
      <c r="D2663" s="310" t="s">
        <v>438</v>
      </c>
      <c r="E2663" s="309">
        <v>35390.615977250418</v>
      </c>
      <c r="F2663" s="310" t="s">
        <v>879</v>
      </c>
      <c r="G2663" s="244" t="s">
        <v>983</v>
      </c>
      <c r="H2663" s="244" t="s">
        <v>429</v>
      </c>
      <c r="I2663" s="288">
        <v>1</v>
      </c>
      <c r="J2663" s="244" t="s">
        <v>919</v>
      </c>
      <c r="K2663" s="244" t="s">
        <v>89</v>
      </c>
      <c r="L2663" s="244" t="s">
        <v>89</v>
      </c>
      <c r="M2663" s="244">
        <v>1</v>
      </c>
      <c r="N2663" s="244">
        <f t="shared" si="51"/>
        <v>0.78539816339744828</v>
      </c>
      <c r="R2663" s="301"/>
      <c r="S2663" s="301"/>
      <c r="T2663" s="301"/>
      <c r="U2663" s="301"/>
      <c r="V2663" s="301"/>
      <c r="W2663" s="301"/>
      <c r="X2663" s="301"/>
      <c r="Y2663" s="301"/>
      <c r="Z2663" s="301"/>
      <c r="AA2663" s="301"/>
      <c r="AB2663" s="301"/>
      <c r="AC2663" s="301"/>
      <c r="AD2663" s="301"/>
      <c r="AE2663" s="301"/>
      <c r="AF2663" s="301"/>
      <c r="AG2663" s="301"/>
      <c r="AH2663" s="301"/>
      <c r="AI2663" s="301"/>
    </row>
    <row r="2664" spans="1:35" ht="20.100000000000001" hidden="1" customHeight="1" x14ac:dyDescent="0.2">
      <c r="A2664" s="240">
        <v>234</v>
      </c>
      <c r="B2664" s="241" t="s">
        <v>404</v>
      </c>
      <c r="C2664" s="310" t="s">
        <v>432</v>
      </c>
      <c r="D2664" s="310" t="s">
        <v>438</v>
      </c>
      <c r="E2664" s="309">
        <v>35366.92713208621</v>
      </c>
      <c r="F2664" s="310" t="s">
        <v>897</v>
      </c>
      <c r="G2664" s="244" t="s">
        <v>931</v>
      </c>
      <c r="H2664" s="244" t="s">
        <v>429</v>
      </c>
      <c r="I2664" s="288">
        <v>2</v>
      </c>
      <c r="J2664" s="244" t="s">
        <v>919</v>
      </c>
      <c r="K2664" s="244">
        <v>2.5</v>
      </c>
      <c r="L2664" s="244">
        <v>2</v>
      </c>
      <c r="M2664" s="244" t="s">
        <v>89</v>
      </c>
      <c r="N2664" s="244">
        <f t="shared" si="51"/>
        <v>5</v>
      </c>
      <c r="R2664" s="301"/>
      <c r="S2664" s="301"/>
      <c r="T2664" s="301"/>
      <c r="U2664" s="301"/>
      <c r="V2664" s="301"/>
      <c r="W2664" s="301"/>
      <c r="X2664" s="301"/>
      <c r="Y2664" s="301"/>
      <c r="Z2664" s="301"/>
      <c r="AA2664" s="301"/>
      <c r="AB2664" s="301"/>
      <c r="AC2664" s="301"/>
      <c r="AD2664" s="301"/>
      <c r="AE2664" s="301"/>
      <c r="AF2664" s="301"/>
      <c r="AG2664" s="301"/>
      <c r="AH2664" s="301"/>
      <c r="AI2664" s="301"/>
    </row>
    <row r="2665" spans="1:35" ht="20.100000000000001" hidden="1" customHeight="1" x14ac:dyDescent="0.2">
      <c r="A2665" s="240">
        <v>235</v>
      </c>
      <c r="B2665" s="241" t="s">
        <v>404</v>
      </c>
      <c r="C2665" s="310" t="s">
        <v>426</v>
      </c>
      <c r="D2665" s="310" t="s">
        <v>438</v>
      </c>
      <c r="E2665" s="309">
        <v>35043.491091855132</v>
      </c>
      <c r="F2665" s="310" t="s">
        <v>897</v>
      </c>
      <c r="G2665" s="244" t="s">
        <v>931</v>
      </c>
      <c r="H2665" s="244" t="s">
        <v>429</v>
      </c>
      <c r="I2665" s="288">
        <v>2</v>
      </c>
      <c r="J2665" s="244" t="s">
        <v>919</v>
      </c>
      <c r="K2665" s="244">
        <v>3</v>
      </c>
      <c r="L2665" s="244">
        <v>2</v>
      </c>
      <c r="M2665" s="244" t="s">
        <v>89</v>
      </c>
      <c r="N2665" s="244">
        <f t="shared" si="51"/>
        <v>6</v>
      </c>
      <c r="R2665" s="301"/>
      <c r="S2665" s="301"/>
      <c r="T2665" s="301"/>
      <c r="U2665" s="301"/>
      <c r="V2665" s="301"/>
      <c r="W2665" s="301"/>
      <c r="X2665" s="301"/>
      <c r="Y2665" s="301"/>
      <c r="Z2665" s="301"/>
      <c r="AA2665" s="301"/>
      <c r="AB2665" s="301"/>
      <c r="AC2665" s="301"/>
      <c r="AD2665" s="301"/>
      <c r="AE2665" s="301"/>
      <c r="AF2665" s="301"/>
      <c r="AG2665" s="301"/>
      <c r="AH2665" s="301"/>
      <c r="AI2665" s="301"/>
    </row>
    <row r="2666" spans="1:35" ht="20.100000000000001" hidden="1" customHeight="1" x14ac:dyDescent="0.2">
      <c r="A2666" s="240">
        <v>236</v>
      </c>
      <c r="B2666" s="241" t="s">
        <v>404</v>
      </c>
      <c r="C2666" s="310" t="s">
        <v>426</v>
      </c>
      <c r="D2666" s="310" t="s">
        <v>438</v>
      </c>
      <c r="E2666" s="309">
        <v>34966.167456921212</v>
      </c>
      <c r="F2666" s="310" t="s">
        <v>879</v>
      </c>
      <c r="G2666" s="244" t="s">
        <v>983</v>
      </c>
      <c r="H2666" s="244" t="s">
        <v>429</v>
      </c>
      <c r="I2666" s="288">
        <v>2</v>
      </c>
      <c r="J2666" s="244" t="s">
        <v>919</v>
      </c>
      <c r="K2666" s="244" t="s">
        <v>89</v>
      </c>
      <c r="L2666" s="244" t="s">
        <v>89</v>
      </c>
      <c r="M2666" s="244">
        <v>1</v>
      </c>
      <c r="N2666" s="244">
        <f t="shared" si="51"/>
        <v>0.78539816339744828</v>
      </c>
      <c r="R2666" s="301"/>
      <c r="S2666" s="301"/>
      <c r="T2666" s="301"/>
      <c r="U2666" s="301"/>
      <c r="V2666" s="301"/>
      <c r="W2666" s="301"/>
      <c r="X2666" s="301"/>
      <c r="Y2666" s="301"/>
      <c r="Z2666" s="301"/>
      <c r="AA2666" s="301"/>
      <c r="AB2666" s="301"/>
      <c r="AC2666" s="301"/>
      <c r="AD2666" s="301"/>
      <c r="AE2666" s="301"/>
      <c r="AF2666" s="301"/>
      <c r="AG2666" s="301"/>
      <c r="AH2666" s="301"/>
      <c r="AI2666" s="301"/>
    </row>
    <row r="2667" spans="1:35" ht="20.100000000000001" hidden="1" customHeight="1" x14ac:dyDescent="0.2">
      <c r="A2667" s="240">
        <v>237</v>
      </c>
      <c r="B2667" s="241" t="s">
        <v>404</v>
      </c>
      <c r="C2667" s="310" t="s">
        <v>426</v>
      </c>
      <c r="D2667" s="310" t="s">
        <v>438</v>
      </c>
      <c r="E2667" s="309">
        <v>34705.692241331082</v>
      </c>
      <c r="F2667" s="310" t="s">
        <v>871</v>
      </c>
      <c r="G2667" s="244" t="s">
        <v>916</v>
      </c>
      <c r="H2667" s="244" t="s">
        <v>429</v>
      </c>
      <c r="I2667" s="288">
        <v>1</v>
      </c>
      <c r="J2667" s="244" t="s">
        <v>919</v>
      </c>
      <c r="K2667" s="244">
        <v>1</v>
      </c>
      <c r="L2667" s="244">
        <v>1</v>
      </c>
      <c r="M2667" s="244" t="s">
        <v>89</v>
      </c>
      <c r="N2667" s="244">
        <f t="shared" si="51"/>
        <v>1</v>
      </c>
      <c r="R2667" s="301"/>
      <c r="S2667" s="301"/>
      <c r="T2667" s="301"/>
      <c r="U2667" s="301"/>
      <c r="V2667" s="301"/>
      <c r="W2667" s="301"/>
      <c r="X2667" s="301"/>
      <c r="Y2667" s="301"/>
      <c r="Z2667" s="301"/>
      <c r="AA2667" s="301"/>
      <c r="AB2667" s="301"/>
      <c r="AC2667" s="301"/>
      <c r="AD2667" s="301"/>
      <c r="AE2667" s="301"/>
      <c r="AF2667" s="301"/>
      <c r="AG2667" s="301"/>
      <c r="AH2667" s="301"/>
      <c r="AI2667" s="301"/>
    </row>
    <row r="2668" spans="1:35" ht="20.100000000000001" hidden="1" customHeight="1" x14ac:dyDescent="0.2">
      <c r="A2668" s="240">
        <v>238</v>
      </c>
      <c r="B2668" s="241" t="s">
        <v>404</v>
      </c>
      <c r="C2668" s="310" t="s">
        <v>426</v>
      </c>
      <c r="D2668" s="310" t="s">
        <v>438</v>
      </c>
      <c r="E2668" s="309">
        <v>31415.13065746511</v>
      </c>
      <c r="F2668" s="310" t="s">
        <v>871</v>
      </c>
      <c r="G2668" s="244" t="s">
        <v>872</v>
      </c>
      <c r="H2668" s="244" t="s">
        <v>429</v>
      </c>
      <c r="I2668" s="288">
        <v>1</v>
      </c>
      <c r="J2668" s="244" t="s">
        <v>919</v>
      </c>
      <c r="K2668" s="244">
        <v>0.5</v>
      </c>
      <c r="L2668" s="244">
        <v>0.5</v>
      </c>
      <c r="M2668" s="244" t="s">
        <v>89</v>
      </c>
      <c r="N2668" s="244">
        <f t="shared" si="51"/>
        <v>0.25</v>
      </c>
      <c r="R2668" s="301"/>
      <c r="S2668" s="301"/>
      <c r="T2668" s="301"/>
      <c r="U2668" s="301"/>
      <c r="V2668" s="301"/>
      <c r="W2668" s="301"/>
      <c r="X2668" s="301"/>
      <c r="Y2668" s="301"/>
      <c r="Z2668" s="301"/>
      <c r="AA2668" s="301"/>
      <c r="AB2668" s="301"/>
      <c r="AC2668" s="301"/>
      <c r="AD2668" s="301"/>
      <c r="AE2668" s="301"/>
      <c r="AF2668" s="301"/>
      <c r="AG2668" s="301"/>
      <c r="AH2668" s="301"/>
      <c r="AI2668" s="301"/>
    </row>
    <row r="2669" spans="1:35" ht="20.100000000000001" hidden="1" customHeight="1" x14ac:dyDescent="0.2">
      <c r="A2669" s="240">
        <v>239</v>
      </c>
      <c r="B2669" s="241" t="s">
        <v>404</v>
      </c>
      <c r="C2669" s="310" t="s">
        <v>426</v>
      </c>
      <c r="D2669" s="310" t="s">
        <v>438</v>
      </c>
      <c r="E2669" s="309">
        <v>30770.11213178431</v>
      </c>
      <c r="F2669" s="310" t="s">
        <v>871</v>
      </c>
      <c r="G2669" s="244" t="s">
        <v>929</v>
      </c>
      <c r="H2669" s="244" t="s">
        <v>429</v>
      </c>
      <c r="I2669" s="288">
        <v>2</v>
      </c>
      <c r="J2669" s="244" t="s">
        <v>919</v>
      </c>
      <c r="K2669" s="244">
        <v>2.5</v>
      </c>
      <c r="L2669" s="244">
        <v>1.5</v>
      </c>
      <c r="M2669" s="244" t="s">
        <v>89</v>
      </c>
      <c r="N2669" s="244">
        <f t="shared" si="51"/>
        <v>3.75</v>
      </c>
      <c r="R2669" s="301"/>
      <c r="S2669" s="301"/>
      <c r="T2669" s="301"/>
      <c r="U2669" s="301"/>
      <c r="V2669" s="301"/>
      <c r="W2669" s="301"/>
      <c r="X2669" s="301"/>
      <c r="Y2669" s="301"/>
      <c r="Z2669" s="301"/>
      <c r="AA2669" s="301"/>
      <c r="AB2669" s="301"/>
      <c r="AC2669" s="301"/>
      <c r="AD2669" s="301"/>
      <c r="AE2669" s="301"/>
      <c r="AF2669" s="301"/>
      <c r="AG2669" s="301"/>
      <c r="AH2669" s="301"/>
      <c r="AI2669" s="301"/>
    </row>
    <row r="2670" spans="1:35" ht="20.100000000000001" hidden="1" customHeight="1" x14ac:dyDescent="0.2">
      <c r="A2670" s="240">
        <v>240</v>
      </c>
      <c r="B2670" s="241" t="s">
        <v>404</v>
      </c>
      <c r="C2670" s="310" t="s">
        <v>426</v>
      </c>
      <c r="D2670" s="310" t="s">
        <v>438</v>
      </c>
      <c r="E2670" s="309">
        <v>30562.321507416404</v>
      </c>
      <c r="F2670" s="310" t="s">
        <v>879</v>
      </c>
      <c r="G2670" s="244" t="s">
        <v>983</v>
      </c>
      <c r="H2670" s="244" t="s">
        <v>429</v>
      </c>
      <c r="I2670" s="288">
        <v>1</v>
      </c>
      <c r="J2670" s="244" t="s">
        <v>919</v>
      </c>
      <c r="K2670" s="244" t="s">
        <v>89</v>
      </c>
      <c r="L2670" s="244" t="s">
        <v>89</v>
      </c>
      <c r="M2670" s="244">
        <v>1</v>
      </c>
      <c r="N2670" s="244">
        <f t="shared" si="51"/>
        <v>0.78539816339744828</v>
      </c>
      <c r="R2670" s="301"/>
      <c r="S2670" s="301"/>
      <c r="T2670" s="301"/>
      <c r="U2670" s="301"/>
      <c r="V2670" s="301"/>
      <c r="W2670" s="301"/>
      <c r="X2670" s="301"/>
      <c r="Y2670" s="301"/>
      <c r="Z2670" s="301"/>
      <c r="AA2670" s="301"/>
      <c r="AB2670" s="301"/>
      <c r="AC2670" s="301"/>
      <c r="AD2670" s="301"/>
      <c r="AE2670" s="301"/>
      <c r="AF2670" s="301"/>
      <c r="AG2670" s="301"/>
      <c r="AH2670" s="301"/>
      <c r="AI2670" s="301"/>
    </row>
    <row r="2671" spans="1:35" ht="20.100000000000001" hidden="1" customHeight="1" x14ac:dyDescent="0.2">
      <c r="A2671" s="240">
        <v>241</v>
      </c>
      <c r="B2671" s="241" t="s">
        <v>404</v>
      </c>
      <c r="C2671" s="310" t="s">
        <v>426</v>
      </c>
      <c r="D2671" s="310" t="s">
        <v>438</v>
      </c>
      <c r="E2671" s="309">
        <v>30477.825074422606</v>
      </c>
      <c r="F2671" s="310" t="s">
        <v>871</v>
      </c>
      <c r="G2671" s="244" t="s">
        <v>929</v>
      </c>
      <c r="H2671" s="244" t="s">
        <v>429</v>
      </c>
      <c r="I2671" s="288">
        <v>2</v>
      </c>
      <c r="J2671" s="244" t="s">
        <v>919</v>
      </c>
      <c r="K2671" s="244">
        <v>2.5</v>
      </c>
      <c r="L2671" s="244">
        <v>1.5</v>
      </c>
      <c r="M2671" s="244" t="s">
        <v>89</v>
      </c>
      <c r="N2671" s="244">
        <f t="shared" si="51"/>
        <v>3.75</v>
      </c>
      <c r="R2671" s="301"/>
      <c r="S2671" s="301"/>
      <c r="T2671" s="301"/>
      <c r="U2671" s="301"/>
      <c r="V2671" s="301"/>
      <c r="W2671" s="301"/>
      <c r="X2671" s="301"/>
      <c r="Y2671" s="301"/>
      <c r="Z2671" s="301"/>
      <c r="AA2671" s="301"/>
      <c r="AB2671" s="301"/>
      <c r="AC2671" s="301"/>
      <c r="AD2671" s="301"/>
      <c r="AE2671" s="301"/>
      <c r="AF2671" s="301"/>
      <c r="AG2671" s="301"/>
      <c r="AH2671" s="301"/>
      <c r="AI2671" s="301"/>
    </row>
    <row r="2672" spans="1:35" ht="20.100000000000001" hidden="1" customHeight="1" x14ac:dyDescent="0.2">
      <c r="A2672" s="240">
        <v>242</v>
      </c>
      <c r="B2672" s="241" t="s">
        <v>404</v>
      </c>
      <c r="C2672" s="310" t="s">
        <v>426</v>
      </c>
      <c r="D2672" s="310" t="s">
        <v>438</v>
      </c>
      <c r="E2672" s="309">
        <v>30444.730883737095</v>
      </c>
      <c r="F2672" s="310" t="s">
        <v>871</v>
      </c>
      <c r="G2672" s="244" t="s">
        <v>872</v>
      </c>
      <c r="H2672" s="244" t="s">
        <v>429</v>
      </c>
      <c r="I2672" s="288">
        <v>1</v>
      </c>
      <c r="J2672" s="244" t="s">
        <v>919</v>
      </c>
      <c r="K2672" s="244">
        <v>0.5</v>
      </c>
      <c r="L2672" s="244">
        <v>0.5</v>
      </c>
      <c r="M2672" s="244" t="s">
        <v>89</v>
      </c>
      <c r="N2672" s="244">
        <f t="shared" si="51"/>
        <v>0.25</v>
      </c>
      <c r="R2672" s="301"/>
      <c r="S2672" s="301"/>
      <c r="T2672" s="301"/>
      <c r="U2672" s="301"/>
      <c r="V2672" s="301"/>
      <c r="W2672" s="301"/>
      <c r="X2672" s="301"/>
      <c r="Y2672" s="301"/>
      <c r="Z2672" s="301"/>
      <c r="AA2672" s="301"/>
      <c r="AB2672" s="301"/>
      <c r="AC2672" s="301"/>
      <c r="AD2672" s="301"/>
      <c r="AE2672" s="301"/>
      <c r="AF2672" s="301"/>
      <c r="AG2672" s="301"/>
      <c r="AH2672" s="301"/>
      <c r="AI2672" s="301"/>
    </row>
    <row r="2673" spans="1:35" ht="20.100000000000001" hidden="1" customHeight="1" x14ac:dyDescent="0.2">
      <c r="A2673" s="240">
        <v>243</v>
      </c>
      <c r="B2673" s="241" t="s">
        <v>404</v>
      </c>
      <c r="C2673" s="310" t="s">
        <v>426</v>
      </c>
      <c r="D2673" s="310" t="s">
        <v>438</v>
      </c>
      <c r="E2673" s="309">
        <v>30399.435071308402</v>
      </c>
      <c r="F2673" s="310" t="s">
        <v>871</v>
      </c>
      <c r="G2673" s="244" t="s">
        <v>872</v>
      </c>
      <c r="H2673" s="244" t="s">
        <v>429</v>
      </c>
      <c r="I2673" s="288">
        <v>1</v>
      </c>
      <c r="J2673" s="244" t="s">
        <v>919</v>
      </c>
      <c r="K2673" s="244">
        <v>0.5</v>
      </c>
      <c r="L2673" s="244">
        <v>0.5</v>
      </c>
      <c r="M2673" s="244" t="s">
        <v>89</v>
      </c>
      <c r="N2673" s="244">
        <f t="shared" si="51"/>
        <v>0.25</v>
      </c>
      <c r="R2673" s="301"/>
      <c r="S2673" s="301"/>
      <c r="T2673" s="301"/>
      <c r="U2673" s="301"/>
      <c r="V2673" s="301"/>
      <c r="W2673" s="301"/>
      <c r="X2673" s="301"/>
      <c r="Y2673" s="301"/>
      <c r="Z2673" s="301"/>
      <c r="AA2673" s="301"/>
      <c r="AB2673" s="301"/>
      <c r="AC2673" s="301"/>
      <c r="AD2673" s="301"/>
      <c r="AE2673" s="301"/>
      <c r="AF2673" s="301"/>
      <c r="AG2673" s="301"/>
      <c r="AH2673" s="301"/>
      <c r="AI2673" s="301"/>
    </row>
    <row r="2674" spans="1:35" ht="20.100000000000001" hidden="1" customHeight="1" x14ac:dyDescent="0.2">
      <c r="A2674" s="240">
        <v>244</v>
      </c>
      <c r="B2674" s="241" t="s">
        <v>404</v>
      </c>
      <c r="C2674" s="310" t="s">
        <v>426</v>
      </c>
      <c r="D2674" s="310" t="s">
        <v>438</v>
      </c>
      <c r="E2674" s="309">
        <v>30384.371120744723</v>
      </c>
      <c r="F2674" s="310" t="s">
        <v>871</v>
      </c>
      <c r="G2674" s="244" t="s">
        <v>1010</v>
      </c>
      <c r="H2674" s="244" t="s">
        <v>429</v>
      </c>
      <c r="I2674" s="288">
        <v>1</v>
      </c>
      <c r="J2674" s="244" t="s">
        <v>919</v>
      </c>
      <c r="K2674" s="244">
        <v>0.5</v>
      </c>
      <c r="L2674" s="244">
        <v>0.5</v>
      </c>
      <c r="M2674" s="244" t="s">
        <v>89</v>
      </c>
      <c r="N2674" s="244">
        <f t="shared" si="51"/>
        <v>0.25</v>
      </c>
      <c r="R2674" s="301"/>
      <c r="S2674" s="301"/>
      <c r="T2674" s="301"/>
      <c r="U2674" s="301"/>
      <c r="V2674" s="301"/>
      <c r="W2674" s="301"/>
      <c r="X2674" s="301"/>
      <c r="Y2674" s="301"/>
      <c r="Z2674" s="301"/>
      <c r="AA2674" s="301"/>
      <c r="AB2674" s="301"/>
      <c r="AC2674" s="301"/>
      <c r="AD2674" s="301"/>
      <c r="AE2674" s="301"/>
      <c r="AF2674" s="301"/>
      <c r="AG2674" s="301"/>
      <c r="AH2674" s="301"/>
      <c r="AI2674" s="301"/>
    </row>
    <row r="2675" spans="1:35" ht="20.100000000000001" hidden="1" customHeight="1" x14ac:dyDescent="0.2">
      <c r="A2675" s="240">
        <v>245</v>
      </c>
      <c r="B2675" s="241" t="s">
        <v>404</v>
      </c>
      <c r="C2675" s="310" t="s">
        <v>426</v>
      </c>
      <c r="D2675" s="310" t="s">
        <v>438</v>
      </c>
      <c r="E2675" s="309">
        <v>30291.796336178402</v>
      </c>
      <c r="F2675" s="310" t="s">
        <v>871</v>
      </c>
      <c r="G2675" s="244" t="s">
        <v>872</v>
      </c>
      <c r="H2675" s="244" t="s">
        <v>429</v>
      </c>
      <c r="I2675" s="288">
        <v>1</v>
      </c>
      <c r="J2675" s="244" t="s">
        <v>919</v>
      </c>
      <c r="K2675" s="244">
        <v>0.5</v>
      </c>
      <c r="L2675" s="244">
        <v>0.5</v>
      </c>
      <c r="M2675" s="244" t="s">
        <v>89</v>
      </c>
      <c r="N2675" s="244">
        <f t="shared" si="51"/>
        <v>0.25</v>
      </c>
      <c r="R2675" s="301"/>
      <c r="S2675" s="301"/>
      <c r="T2675" s="301"/>
      <c r="U2675" s="301"/>
      <c r="V2675" s="301"/>
      <c r="W2675" s="301"/>
      <c r="X2675" s="301"/>
      <c r="Y2675" s="301"/>
      <c r="Z2675" s="301"/>
      <c r="AA2675" s="301"/>
      <c r="AB2675" s="301"/>
      <c r="AC2675" s="301"/>
      <c r="AD2675" s="301"/>
      <c r="AE2675" s="301"/>
      <c r="AF2675" s="301"/>
      <c r="AG2675" s="301"/>
      <c r="AH2675" s="301"/>
      <c r="AI2675" s="301"/>
    </row>
    <row r="2676" spans="1:35" ht="20.100000000000001" hidden="1" customHeight="1" x14ac:dyDescent="0.2">
      <c r="A2676" s="240">
        <v>246</v>
      </c>
      <c r="B2676" s="241" t="s">
        <v>404</v>
      </c>
      <c r="C2676" s="310" t="s">
        <v>426</v>
      </c>
      <c r="D2676" s="310" t="s">
        <v>438</v>
      </c>
      <c r="E2676" s="309">
        <v>30238.894945736349</v>
      </c>
      <c r="F2676" s="310" t="s">
        <v>871</v>
      </c>
      <c r="G2676" s="244" t="s">
        <v>1010</v>
      </c>
      <c r="H2676" s="244" t="s">
        <v>429</v>
      </c>
      <c r="I2676" s="288">
        <v>1</v>
      </c>
      <c r="J2676" s="244" t="s">
        <v>919</v>
      </c>
      <c r="K2676" s="244">
        <v>0.5</v>
      </c>
      <c r="L2676" s="244">
        <v>0.5</v>
      </c>
      <c r="M2676" s="244" t="s">
        <v>89</v>
      </c>
      <c r="N2676" s="244">
        <f t="shared" si="51"/>
        <v>0.25</v>
      </c>
      <c r="R2676" s="301"/>
      <c r="S2676" s="301"/>
      <c r="T2676" s="301"/>
      <c r="U2676" s="301"/>
      <c r="V2676" s="301"/>
      <c r="W2676" s="301"/>
      <c r="X2676" s="301"/>
      <c r="Y2676" s="301"/>
      <c r="Z2676" s="301"/>
      <c r="AA2676" s="301"/>
      <c r="AB2676" s="301"/>
      <c r="AC2676" s="301"/>
      <c r="AD2676" s="301"/>
      <c r="AE2676" s="301"/>
      <c r="AF2676" s="301"/>
      <c r="AG2676" s="301"/>
      <c r="AH2676" s="301"/>
      <c r="AI2676" s="301"/>
    </row>
    <row r="2677" spans="1:35" ht="20.100000000000001" hidden="1" customHeight="1" x14ac:dyDescent="0.2">
      <c r="A2677" s="240">
        <v>247</v>
      </c>
      <c r="B2677" s="241" t="s">
        <v>404</v>
      </c>
      <c r="C2677" s="310" t="s">
        <v>426</v>
      </c>
      <c r="D2677" s="310" t="s">
        <v>438</v>
      </c>
      <c r="E2677" s="309">
        <v>30208.210807746604</v>
      </c>
      <c r="F2677" s="310" t="s">
        <v>879</v>
      </c>
      <c r="G2677" s="244" t="s">
        <v>983</v>
      </c>
      <c r="H2677" s="244" t="s">
        <v>429</v>
      </c>
      <c r="I2677" s="288">
        <v>1</v>
      </c>
      <c r="J2677" s="244" t="s">
        <v>919</v>
      </c>
      <c r="K2677" s="244" t="s">
        <v>89</v>
      </c>
      <c r="L2677" s="244" t="s">
        <v>89</v>
      </c>
      <c r="M2677" s="244">
        <v>0.5</v>
      </c>
      <c r="N2677" s="244">
        <f t="shared" si="51"/>
        <v>0.19634954084936207</v>
      </c>
      <c r="R2677" s="301"/>
      <c r="S2677" s="301"/>
      <c r="T2677" s="301"/>
      <c r="U2677" s="301"/>
      <c r="V2677" s="301"/>
      <c r="W2677" s="301"/>
      <c r="X2677" s="301"/>
      <c r="Y2677" s="301"/>
      <c r="Z2677" s="301"/>
      <c r="AA2677" s="301"/>
      <c r="AB2677" s="301"/>
      <c r="AC2677" s="301"/>
      <c r="AD2677" s="301"/>
      <c r="AE2677" s="301"/>
      <c r="AF2677" s="301"/>
      <c r="AG2677" s="301"/>
      <c r="AH2677" s="301"/>
      <c r="AI2677" s="301"/>
    </row>
    <row r="2678" spans="1:35" ht="20.100000000000001" hidden="1" customHeight="1" x14ac:dyDescent="0.2">
      <c r="A2678" s="240">
        <v>248</v>
      </c>
      <c r="B2678" s="241" t="s">
        <v>404</v>
      </c>
      <c r="C2678" s="310" t="s">
        <v>426</v>
      </c>
      <c r="D2678" s="310" t="s">
        <v>438</v>
      </c>
      <c r="E2678" s="309">
        <v>30114.339439711122</v>
      </c>
      <c r="F2678" s="310" t="s">
        <v>871</v>
      </c>
      <c r="G2678" s="244" t="s">
        <v>872</v>
      </c>
      <c r="H2678" s="244" t="s">
        <v>429</v>
      </c>
      <c r="I2678" s="288">
        <v>1</v>
      </c>
      <c r="J2678" s="244" t="s">
        <v>919</v>
      </c>
      <c r="K2678" s="244">
        <v>0.5</v>
      </c>
      <c r="L2678" s="244">
        <v>0.5</v>
      </c>
      <c r="M2678" s="244" t="s">
        <v>89</v>
      </c>
      <c r="N2678" s="244">
        <f t="shared" si="51"/>
        <v>0.25</v>
      </c>
      <c r="R2678" s="301"/>
      <c r="S2678" s="301"/>
      <c r="T2678" s="301"/>
      <c r="U2678" s="301"/>
      <c r="V2678" s="301"/>
      <c r="W2678" s="301"/>
      <c r="X2678" s="301"/>
      <c r="Y2678" s="301"/>
      <c r="Z2678" s="301"/>
      <c r="AA2678" s="301"/>
      <c r="AB2678" s="301"/>
      <c r="AC2678" s="301"/>
      <c r="AD2678" s="301"/>
      <c r="AE2678" s="301"/>
      <c r="AF2678" s="301"/>
      <c r="AG2678" s="301"/>
      <c r="AH2678" s="301"/>
      <c r="AI2678" s="301"/>
    </row>
    <row r="2679" spans="1:35" ht="20.100000000000001" hidden="1" customHeight="1" x14ac:dyDescent="0.2">
      <c r="A2679" s="240">
        <v>249</v>
      </c>
      <c r="B2679" s="241" t="s">
        <v>404</v>
      </c>
      <c r="C2679" s="310" t="s">
        <v>426</v>
      </c>
      <c r="D2679" s="310" t="s">
        <v>438</v>
      </c>
      <c r="E2679" s="309">
        <v>30093.28131899302</v>
      </c>
      <c r="F2679" s="310" t="s">
        <v>879</v>
      </c>
      <c r="G2679" s="244" t="s">
        <v>913</v>
      </c>
      <c r="H2679" s="244" t="s">
        <v>429</v>
      </c>
      <c r="I2679" s="288">
        <v>1</v>
      </c>
      <c r="J2679" s="244" t="s">
        <v>919</v>
      </c>
      <c r="K2679" s="244" t="s">
        <v>89</v>
      </c>
      <c r="L2679" s="244" t="s">
        <v>89</v>
      </c>
      <c r="M2679" s="244">
        <v>0.5</v>
      </c>
      <c r="N2679" s="244">
        <f t="shared" si="51"/>
        <v>0.19634954084936207</v>
      </c>
      <c r="R2679" s="301"/>
      <c r="S2679" s="301"/>
      <c r="T2679" s="301"/>
      <c r="U2679" s="301"/>
      <c r="V2679" s="301"/>
      <c r="W2679" s="301"/>
      <c r="X2679" s="301"/>
      <c r="Y2679" s="301"/>
      <c r="Z2679" s="301"/>
      <c r="AA2679" s="301"/>
      <c r="AB2679" s="301"/>
      <c r="AC2679" s="301"/>
      <c r="AD2679" s="301"/>
      <c r="AE2679" s="301"/>
      <c r="AF2679" s="301"/>
      <c r="AG2679" s="301"/>
      <c r="AH2679" s="301"/>
      <c r="AI2679" s="301"/>
    </row>
    <row r="2680" spans="1:35" ht="20.100000000000001" hidden="1" customHeight="1" x14ac:dyDescent="0.2">
      <c r="A2680" s="240">
        <v>250</v>
      </c>
      <c r="B2680" s="241" t="s">
        <v>404</v>
      </c>
      <c r="C2680" s="310" t="s">
        <v>426</v>
      </c>
      <c r="D2680" s="310" t="s">
        <v>438</v>
      </c>
      <c r="E2680" s="309">
        <v>30084.384698332648</v>
      </c>
      <c r="F2680" s="310" t="s">
        <v>894</v>
      </c>
      <c r="G2680" s="244" t="s">
        <v>925</v>
      </c>
      <c r="H2680" s="244" t="s">
        <v>429</v>
      </c>
      <c r="I2680" s="288">
        <v>3</v>
      </c>
      <c r="J2680" s="244" t="s">
        <v>919</v>
      </c>
      <c r="K2680" s="244">
        <v>4</v>
      </c>
      <c r="L2680" s="244">
        <v>1.5</v>
      </c>
      <c r="M2680" s="244" t="s">
        <v>89</v>
      </c>
      <c r="N2680" s="244">
        <f t="shared" si="51"/>
        <v>6</v>
      </c>
      <c r="R2680" s="301"/>
      <c r="S2680" s="301"/>
      <c r="T2680" s="301"/>
      <c r="U2680" s="301"/>
      <c r="V2680" s="301"/>
      <c r="W2680" s="301"/>
      <c r="X2680" s="301"/>
      <c r="Y2680" s="301"/>
      <c r="Z2680" s="301"/>
      <c r="AA2680" s="301"/>
      <c r="AB2680" s="301"/>
      <c r="AC2680" s="301"/>
      <c r="AD2680" s="301"/>
      <c r="AE2680" s="301"/>
      <c r="AF2680" s="301"/>
      <c r="AG2680" s="301"/>
      <c r="AH2680" s="301"/>
      <c r="AI2680" s="301"/>
    </row>
    <row r="2681" spans="1:35" ht="20.100000000000001" hidden="1" customHeight="1" x14ac:dyDescent="0.2">
      <c r="A2681" s="240">
        <v>251</v>
      </c>
      <c r="B2681" s="241" t="s">
        <v>404</v>
      </c>
      <c r="C2681" s="310" t="s">
        <v>426</v>
      </c>
      <c r="D2681" s="310" t="s">
        <v>438</v>
      </c>
      <c r="E2681" s="309">
        <v>30084.384698332648</v>
      </c>
      <c r="F2681" s="310" t="s">
        <v>880</v>
      </c>
      <c r="G2681" s="244" t="s">
        <v>915</v>
      </c>
      <c r="H2681" s="244" t="s">
        <v>429</v>
      </c>
      <c r="I2681" s="288">
        <v>1</v>
      </c>
      <c r="J2681" s="244" t="s">
        <v>882</v>
      </c>
      <c r="K2681" s="244">
        <v>0.5</v>
      </c>
      <c r="L2681" s="244">
        <v>0.6</v>
      </c>
      <c r="M2681" s="244" t="s">
        <v>89</v>
      </c>
      <c r="N2681" s="244">
        <f t="shared" si="51"/>
        <v>0.3</v>
      </c>
      <c r="R2681" s="301"/>
      <c r="S2681" s="301"/>
      <c r="T2681" s="301"/>
      <c r="U2681" s="301"/>
      <c r="V2681" s="301"/>
      <c r="W2681" s="301"/>
      <c r="X2681" s="301"/>
      <c r="Y2681" s="301"/>
      <c r="Z2681" s="301"/>
      <c r="AA2681" s="301"/>
      <c r="AB2681" s="301"/>
      <c r="AC2681" s="301"/>
      <c r="AD2681" s="301"/>
      <c r="AE2681" s="301"/>
      <c r="AF2681" s="301"/>
      <c r="AG2681" s="301"/>
      <c r="AH2681" s="301"/>
      <c r="AI2681" s="301"/>
    </row>
    <row r="2682" spans="1:35" ht="20.100000000000001" hidden="1" customHeight="1" x14ac:dyDescent="0.2">
      <c r="A2682" s="240">
        <v>252</v>
      </c>
      <c r="B2682" s="241" t="s">
        <v>404</v>
      </c>
      <c r="C2682" s="310" t="s">
        <v>426</v>
      </c>
      <c r="D2682" s="310" t="s">
        <v>438</v>
      </c>
      <c r="E2682" s="309">
        <v>30084.384698332648</v>
      </c>
      <c r="F2682" s="310" t="s">
        <v>880</v>
      </c>
      <c r="G2682" s="244" t="s">
        <v>915</v>
      </c>
      <c r="H2682" s="244" t="s">
        <v>429</v>
      </c>
      <c r="I2682" s="288">
        <v>1</v>
      </c>
      <c r="J2682" s="244" t="s">
        <v>882</v>
      </c>
      <c r="K2682" s="244">
        <v>0.5</v>
      </c>
      <c r="L2682" s="244">
        <v>0.6</v>
      </c>
      <c r="M2682" s="244" t="s">
        <v>89</v>
      </c>
      <c r="N2682" s="244">
        <f t="shared" si="51"/>
        <v>0.3</v>
      </c>
      <c r="R2682" s="301"/>
      <c r="S2682" s="301"/>
      <c r="T2682" s="301"/>
      <c r="U2682" s="301"/>
      <c r="V2682" s="301"/>
      <c r="W2682" s="301"/>
      <c r="X2682" s="301"/>
      <c r="Y2682" s="301"/>
      <c r="Z2682" s="301"/>
      <c r="AA2682" s="301"/>
      <c r="AB2682" s="301"/>
      <c r="AC2682" s="301"/>
      <c r="AD2682" s="301"/>
      <c r="AE2682" s="301"/>
      <c r="AF2682" s="301"/>
      <c r="AG2682" s="301"/>
      <c r="AH2682" s="301"/>
      <c r="AI2682" s="301"/>
    </row>
    <row r="2683" spans="1:35" ht="20.100000000000001" hidden="1" customHeight="1" x14ac:dyDescent="0.2">
      <c r="A2683" s="240">
        <v>253</v>
      </c>
      <c r="B2683" s="241" t="s">
        <v>404</v>
      </c>
      <c r="C2683" s="310" t="s">
        <v>426</v>
      </c>
      <c r="D2683" s="310" t="s">
        <v>438</v>
      </c>
      <c r="E2683" s="309">
        <v>30069.254526704928</v>
      </c>
      <c r="F2683" s="310" t="s">
        <v>880</v>
      </c>
      <c r="G2683" s="244" t="s">
        <v>915</v>
      </c>
      <c r="H2683" s="244" t="s">
        <v>429</v>
      </c>
      <c r="I2683" s="288">
        <v>1</v>
      </c>
      <c r="J2683" s="244" t="s">
        <v>882</v>
      </c>
      <c r="K2683" s="244">
        <v>0.5</v>
      </c>
      <c r="L2683" s="244">
        <v>0.6</v>
      </c>
      <c r="M2683" s="244" t="s">
        <v>89</v>
      </c>
      <c r="N2683" s="244">
        <f t="shared" si="51"/>
        <v>0.3</v>
      </c>
      <c r="R2683" s="301"/>
      <c r="S2683" s="301"/>
      <c r="T2683" s="301"/>
      <c r="U2683" s="301"/>
      <c r="V2683" s="301"/>
      <c r="W2683" s="301"/>
      <c r="X2683" s="301"/>
      <c r="Y2683" s="301"/>
      <c r="Z2683" s="301"/>
      <c r="AA2683" s="301"/>
      <c r="AB2683" s="301"/>
      <c r="AC2683" s="301"/>
      <c r="AD2683" s="301"/>
      <c r="AE2683" s="301"/>
      <c r="AF2683" s="301"/>
      <c r="AG2683" s="301"/>
      <c r="AH2683" s="301"/>
      <c r="AI2683" s="301"/>
    </row>
    <row r="2684" spans="1:35" ht="20.100000000000001" hidden="1" customHeight="1" x14ac:dyDescent="0.2">
      <c r="A2684" s="240">
        <v>254</v>
      </c>
      <c r="B2684" s="241" t="s">
        <v>404</v>
      </c>
      <c r="C2684" s="310" t="s">
        <v>426</v>
      </c>
      <c r="D2684" s="310" t="s">
        <v>438</v>
      </c>
      <c r="E2684" s="309">
        <v>30069.254526704928</v>
      </c>
      <c r="F2684" s="310" t="s">
        <v>880</v>
      </c>
      <c r="G2684" s="244" t="s">
        <v>915</v>
      </c>
      <c r="H2684" s="244" t="s">
        <v>429</v>
      </c>
      <c r="I2684" s="288">
        <v>1</v>
      </c>
      <c r="J2684" s="244" t="s">
        <v>882</v>
      </c>
      <c r="K2684" s="244">
        <v>0.5</v>
      </c>
      <c r="L2684" s="244">
        <v>0.6</v>
      </c>
      <c r="M2684" s="244" t="s">
        <v>89</v>
      </c>
      <c r="N2684" s="244">
        <f t="shared" si="51"/>
        <v>0.3</v>
      </c>
      <c r="R2684" s="301"/>
      <c r="S2684" s="301"/>
      <c r="T2684" s="301"/>
      <c r="U2684" s="301"/>
      <c r="V2684" s="301"/>
      <c r="W2684" s="301"/>
      <c r="X2684" s="301"/>
      <c r="Y2684" s="301"/>
      <c r="Z2684" s="301"/>
      <c r="AA2684" s="301"/>
      <c r="AB2684" s="301"/>
      <c r="AC2684" s="301"/>
      <c r="AD2684" s="301"/>
      <c r="AE2684" s="301"/>
      <c r="AF2684" s="301"/>
      <c r="AG2684" s="301"/>
      <c r="AH2684" s="301"/>
      <c r="AI2684" s="301"/>
    </row>
    <row r="2685" spans="1:35" ht="20.100000000000001" hidden="1" customHeight="1" x14ac:dyDescent="0.2">
      <c r="A2685" s="240">
        <v>255</v>
      </c>
      <c r="B2685" s="241" t="s">
        <v>404</v>
      </c>
      <c r="C2685" s="310" t="s">
        <v>426</v>
      </c>
      <c r="D2685" s="310" t="s">
        <v>438</v>
      </c>
      <c r="E2685" s="309">
        <v>30069.254526704928</v>
      </c>
      <c r="F2685" s="310" t="s">
        <v>880</v>
      </c>
      <c r="G2685" s="244" t="s">
        <v>915</v>
      </c>
      <c r="H2685" s="244" t="s">
        <v>429</v>
      </c>
      <c r="I2685" s="288">
        <v>1</v>
      </c>
      <c r="J2685" s="244" t="s">
        <v>882</v>
      </c>
      <c r="K2685" s="244">
        <v>0.5</v>
      </c>
      <c r="L2685" s="244">
        <v>0.6</v>
      </c>
      <c r="M2685" s="244" t="s">
        <v>89</v>
      </c>
      <c r="N2685" s="244">
        <f t="shared" si="51"/>
        <v>0.3</v>
      </c>
      <c r="R2685" s="301"/>
      <c r="S2685" s="301"/>
      <c r="T2685" s="301"/>
      <c r="U2685" s="301"/>
      <c r="V2685" s="301"/>
      <c r="W2685" s="301"/>
      <c r="X2685" s="301"/>
      <c r="Y2685" s="301"/>
      <c r="Z2685" s="301"/>
      <c r="AA2685" s="301"/>
      <c r="AB2685" s="301"/>
      <c r="AC2685" s="301"/>
      <c r="AD2685" s="301"/>
      <c r="AE2685" s="301"/>
      <c r="AF2685" s="301"/>
      <c r="AG2685" s="301"/>
      <c r="AH2685" s="301"/>
      <c r="AI2685" s="301"/>
    </row>
    <row r="2686" spans="1:35" ht="20.100000000000001" hidden="1" customHeight="1" x14ac:dyDescent="0.2">
      <c r="A2686" s="240">
        <v>256</v>
      </c>
      <c r="B2686" s="241" t="s">
        <v>404</v>
      </c>
      <c r="C2686" s="310" t="s">
        <v>426</v>
      </c>
      <c r="D2686" s="310" t="s">
        <v>438</v>
      </c>
      <c r="E2686" s="309">
        <v>30060.914008612985</v>
      </c>
      <c r="F2686" s="310" t="s">
        <v>880</v>
      </c>
      <c r="G2686" s="244" t="s">
        <v>915</v>
      </c>
      <c r="H2686" s="244" t="s">
        <v>429</v>
      </c>
      <c r="I2686" s="288">
        <v>1</v>
      </c>
      <c r="J2686" s="244" t="s">
        <v>882</v>
      </c>
      <c r="K2686" s="244">
        <v>0.5</v>
      </c>
      <c r="L2686" s="244">
        <v>0.6</v>
      </c>
      <c r="M2686" s="244" t="s">
        <v>89</v>
      </c>
      <c r="N2686" s="244">
        <f t="shared" si="51"/>
        <v>0.3</v>
      </c>
      <c r="R2686" s="301"/>
      <c r="S2686" s="301"/>
      <c r="T2686" s="301"/>
      <c r="U2686" s="301"/>
      <c r="V2686" s="301"/>
      <c r="W2686" s="301"/>
      <c r="X2686" s="301"/>
      <c r="Y2686" s="301"/>
      <c r="Z2686" s="301"/>
      <c r="AA2686" s="301"/>
      <c r="AB2686" s="301"/>
      <c r="AC2686" s="301"/>
      <c r="AD2686" s="301"/>
      <c r="AE2686" s="301"/>
      <c r="AF2686" s="301"/>
      <c r="AG2686" s="301"/>
      <c r="AH2686" s="301"/>
      <c r="AI2686" s="301"/>
    </row>
    <row r="2687" spans="1:35" ht="20.100000000000001" hidden="1" customHeight="1" x14ac:dyDescent="0.2">
      <c r="A2687" s="240">
        <v>257</v>
      </c>
      <c r="B2687" s="241" t="s">
        <v>404</v>
      </c>
      <c r="C2687" s="310" t="s">
        <v>426</v>
      </c>
      <c r="D2687" s="310" t="s">
        <v>438</v>
      </c>
      <c r="E2687" s="309">
        <v>30054.080734882355</v>
      </c>
      <c r="F2687" s="310" t="s">
        <v>880</v>
      </c>
      <c r="G2687" s="244" t="s">
        <v>915</v>
      </c>
      <c r="H2687" s="244" t="s">
        <v>429</v>
      </c>
      <c r="I2687" s="288">
        <v>1</v>
      </c>
      <c r="J2687" s="244" t="s">
        <v>882</v>
      </c>
      <c r="K2687" s="244">
        <v>0.5</v>
      </c>
      <c r="L2687" s="244">
        <v>0.6</v>
      </c>
      <c r="M2687" s="244" t="s">
        <v>89</v>
      </c>
      <c r="N2687" s="244">
        <f t="shared" si="51"/>
        <v>0.3</v>
      </c>
      <c r="R2687" s="301"/>
      <c r="S2687" s="301"/>
      <c r="T2687" s="301"/>
      <c r="U2687" s="301"/>
      <c r="V2687" s="301"/>
      <c r="W2687" s="301"/>
      <c r="X2687" s="301"/>
      <c r="Y2687" s="301"/>
      <c r="Z2687" s="301"/>
      <c r="AA2687" s="301"/>
      <c r="AB2687" s="301"/>
      <c r="AC2687" s="301"/>
      <c r="AD2687" s="301"/>
      <c r="AE2687" s="301"/>
      <c r="AF2687" s="301"/>
      <c r="AG2687" s="301"/>
      <c r="AH2687" s="301"/>
      <c r="AI2687" s="301"/>
    </row>
    <row r="2688" spans="1:35" ht="20.100000000000001" hidden="1" customHeight="1" x14ac:dyDescent="0.2">
      <c r="A2688" s="240">
        <v>258</v>
      </c>
      <c r="B2688" s="241" t="s">
        <v>404</v>
      </c>
      <c r="C2688" s="310" t="s">
        <v>426</v>
      </c>
      <c r="D2688" s="310" t="s">
        <v>438</v>
      </c>
      <c r="E2688" s="309">
        <v>29984.999999994587</v>
      </c>
      <c r="F2688" s="310" t="s">
        <v>880</v>
      </c>
      <c r="G2688" s="244" t="s">
        <v>915</v>
      </c>
      <c r="H2688" s="244" t="s">
        <v>429</v>
      </c>
      <c r="I2688" s="288">
        <v>1</v>
      </c>
      <c r="J2688" s="244" t="s">
        <v>919</v>
      </c>
      <c r="K2688" s="244">
        <v>0.5</v>
      </c>
      <c r="L2688" s="244">
        <v>0.6</v>
      </c>
      <c r="M2688" s="244" t="s">
        <v>89</v>
      </c>
      <c r="N2688" s="244">
        <f t="shared" si="51"/>
        <v>0.3</v>
      </c>
      <c r="R2688" s="301"/>
      <c r="S2688" s="301"/>
      <c r="T2688" s="301"/>
      <c r="U2688" s="301"/>
      <c r="V2688" s="301"/>
      <c r="W2688" s="301"/>
      <c r="X2688" s="301"/>
      <c r="Y2688" s="301"/>
      <c r="Z2688" s="301"/>
      <c r="AA2688" s="301"/>
      <c r="AB2688" s="301"/>
      <c r="AC2688" s="301"/>
      <c r="AD2688" s="301"/>
      <c r="AE2688" s="301"/>
      <c r="AF2688" s="301"/>
      <c r="AG2688" s="301"/>
      <c r="AH2688" s="301"/>
      <c r="AI2688" s="301"/>
    </row>
    <row r="2689" spans="1:35" ht="20.100000000000001" hidden="1" customHeight="1" x14ac:dyDescent="0.2">
      <c r="A2689" s="240">
        <v>259</v>
      </c>
      <c r="B2689" s="241" t="s">
        <v>404</v>
      </c>
      <c r="C2689" s="310" t="s">
        <v>426</v>
      </c>
      <c r="D2689" s="310" t="s">
        <v>438</v>
      </c>
      <c r="E2689" s="309">
        <v>29984.999999994587</v>
      </c>
      <c r="F2689" s="310" t="s">
        <v>880</v>
      </c>
      <c r="G2689" s="244" t="s">
        <v>915</v>
      </c>
      <c r="H2689" s="244" t="s">
        <v>429</v>
      </c>
      <c r="I2689" s="288">
        <v>1</v>
      </c>
      <c r="J2689" s="244" t="s">
        <v>919</v>
      </c>
      <c r="K2689" s="244">
        <v>0.5</v>
      </c>
      <c r="L2689" s="244">
        <v>0.6</v>
      </c>
      <c r="M2689" s="244" t="s">
        <v>89</v>
      </c>
      <c r="N2689" s="244">
        <f t="shared" si="51"/>
        <v>0.3</v>
      </c>
      <c r="R2689" s="301"/>
      <c r="S2689" s="301"/>
      <c r="T2689" s="301"/>
      <c r="U2689" s="301"/>
      <c r="V2689" s="301"/>
      <c r="W2689" s="301"/>
      <c r="X2689" s="301"/>
      <c r="Y2689" s="301"/>
      <c r="Z2689" s="301"/>
      <c r="AA2689" s="301"/>
      <c r="AB2689" s="301"/>
      <c r="AC2689" s="301"/>
      <c r="AD2689" s="301"/>
      <c r="AE2689" s="301"/>
      <c r="AF2689" s="301"/>
      <c r="AG2689" s="301"/>
      <c r="AH2689" s="301"/>
      <c r="AI2689" s="301"/>
    </row>
    <row r="2690" spans="1:35" ht="20.100000000000001" hidden="1" customHeight="1" x14ac:dyDescent="0.2">
      <c r="A2690" s="240">
        <v>260</v>
      </c>
      <c r="B2690" s="241" t="s">
        <v>404</v>
      </c>
      <c r="C2690" s="310" t="s">
        <v>426</v>
      </c>
      <c r="D2690" s="310" t="s">
        <v>438</v>
      </c>
      <c r="E2690" s="309">
        <v>29947.450111042712</v>
      </c>
      <c r="F2690" s="310" t="s">
        <v>880</v>
      </c>
      <c r="G2690" s="244" t="s">
        <v>915</v>
      </c>
      <c r="H2690" s="244" t="s">
        <v>429</v>
      </c>
      <c r="I2690" s="288">
        <v>1</v>
      </c>
      <c r="J2690" s="244" t="s">
        <v>919</v>
      </c>
      <c r="K2690" s="244">
        <v>0.5</v>
      </c>
      <c r="L2690" s="244">
        <v>0.6</v>
      </c>
      <c r="M2690" s="244" t="s">
        <v>89</v>
      </c>
      <c r="N2690" s="244">
        <f t="shared" ref="N2690:N2753" si="52">IF(M2690="",K2690*L2690,IF(G2690="R-1",K2690*L2690,IF(LEFT(G2690,1)="R",PI()*((M2690^2)/4),K2690*L2690)))</f>
        <v>0.3</v>
      </c>
      <c r="R2690" s="301"/>
      <c r="S2690" s="301"/>
      <c r="T2690" s="301"/>
      <c r="U2690" s="301"/>
      <c r="V2690" s="301"/>
      <c r="W2690" s="301"/>
      <c r="X2690" s="301"/>
      <c r="Y2690" s="301"/>
      <c r="Z2690" s="301"/>
      <c r="AA2690" s="301"/>
      <c r="AB2690" s="301"/>
      <c r="AC2690" s="301"/>
      <c r="AD2690" s="301"/>
      <c r="AE2690" s="301"/>
      <c r="AF2690" s="301"/>
      <c r="AG2690" s="301"/>
      <c r="AH2690" s="301"/>
      <c r="AI2690" s="301"/>
    </row>
    <row r="2691" spans="1:35" ht="20.100000000000001" hidden="1" customHeight="1" x14ac:dyDescent="0.2">
      <c r="A2691" s="240">
        <v>261</v>
      </c>
      <c r="B2691" s="241" t="s">
        <v>404</v>
      </c>
      <c r="C2691" s="310" t="s">
        <v>426</v>
      </c>
      <c r="D2691" s="310" t="s">
        <v>438</v>
      </c>
      <c r="E2691" s="309">
        <v>29894.320094192863</v>
      </c>
      <c r="F2691" s="310" t="s">
        <v>871</v>
      </c>
      <c r="G2691" s="244" t="s">
        <v>872</v>
      </c>
      <c r="H2691" s="244" t="s">
        <v>429</v>
      </c>
      <c r="I2691" s="288">
        <v>1</v>
      </c>
      <c r="J2691" s="244" t="s">
        <v>919</v>
      </c>
      <c r="K2691" s="244">
        <v>0.5</v>
      </c>
      <c r="L2691" s="244">
        <v>0.5</v>
      </c>
      <c r="M2691" s="244" t="s">
        <v>89</v>
      </c>
      <c r="N2691" s="244">
        <f t="shared" si="52"/>
        <v>0.25</v>
      </c>
      <c r="R2691" s="301"/>
      <c r="S2691" s="301"/>
      <c r="T2691" s="301"/>
      <c r="U2691" s="301"/>
      <c r="V2691" s="301"/>
      <c r="W2691" s="301"/>
      <c r="X2691" s="301"/>
      <c r="Y2691" s="301"/>
      <c r="Z2691" s="301"/>
      <c r="AA2691" s="301"/>
      <c r="AB2691" s="301"/>
      <c r="AC2691" s="301"/>
      <c r="AD2691" s="301"/>
      <c r="AE2691" s="301"/>
      <c r="AF2691" s="301"/>
      <c r="AG2691" s="301"/>
      <c r="AH2691" s="301"/>
      <c r="AI2691" s="301"/>
    </row>
    <row r="2692" spans="1:35" ht="20.100000000000001" hidden="1" customHeight="1" x14ac:dyDescent="0.2">
      <c r="A2692" s="240">
        <v>262</v>
      </c>
      <c r="B2692" s="241" t="s">
        <v>404</v>
      </c>
      <c r="C2692" s="310" t="s">
        <v>426</v>
      </c>
      <c r="D2692" s="310" t="s">
        <v>438</v>
      </c>
      <c r="E2692" s="309">
        <v>29886.654634115974</v>
      </c>
      <c r="F2692" s="310" t="s">
        <v>879</v>
      </c>
      <c r="G2692" s="244" t="s">
        <v>898</v>
      </c>
      <c r="H2692" s="244" t="s">
        <v>429</v>
      </c>
      <c r="I2692" s="288">
        <v>1</v>
      </c>
      <c r="J2692" s="244" t="s">
        <v>919</v>
      </c>
      <c r="K2692" s="244" t="s">
        <v>89</v>
      </c>
      <c r="L2692" s="244" t="s">
        <v>89</v>
      </c>
      <c r="M2692" s="244">
        <v>0.8</v>
      </c>
      <c r="N2692" s="244">
        <f t="shared" si="52"/>
        <v>0.50265482457436694</v>
      </c>
      <c r="R2692" s="301"/>
      <c r="S2692" s="301"/>
      <c r="T2692" s="301"/>
      <c r="U2692" s="301"/>
      <c r="V2692" s="301"/>
      <c r="W2692" s="301"/>
      <c r="X2692" s="301"/>
      <c r="Y2692" s="301"/>
      <c r="Z2692" s="301"/>
      <c r="AA2692" s="301"/>
      <c r="AB2692" s="301"/>
      <c r="AC2692" s="301"/>
      <c r="AD2692" s="301"/>
      <c r="AE2692" s="301"/>
      <c r="AF2692" s="301"/>
      <c r="AG2692" s="301"/>
      <c r="AH2692" s="301"/>
      <c r="AI2692" s="301"/>
    </row>
    <row r="2693" spans="1:35" ht="20.100000000000001" hidden="1" customHeight="1" x14ac:dyDescent="0.2">
      <c r="A2693" s="240">
        <v>263</v>
      </c>
      <c r="B2693" s="241" t="s">
        <v>404</v>
      </c>
      <c r="C2693" s="310" t="s">
        <v>426</v>
      </c>
      <c r="D2693" s="310" t="s">
        <v>438</v>
      </c>
      <c r="E2693" s="309">
        <v>29832.674027208763</v>
      </c>
      <c r="F2693" s="310" t="s">
        <v>871</v>
      </c>
      <c r="G2693" s="244" t="s">
        <v>1010</v>
      </c>
      <c r="H2693" s="244" t="s">
        <v>429</v>
      </c>
      <c r="I2693" s="288">
        <v>1</v>
      </c>
      <c r="J2693" s="244" t="s">
        <v>919</v>
      </c>
      <c r="K2693" s="244">
        <v>1</v>
      </c>
      <c r="L2693" s="244">
        <v>1</v>
      </c>
      <c r="M2693" s="244" t="s">
        <v>89</v>
      </c>
      <c r="N2693" s="244">
        <f t="shared" si="52"/>
        <v>1</v>
      </c>
      <c r="R2693" s="301"/>
      <c r="S2693" s="301"/>
      <c r="T2693" s="301"/>
      <c r="U2693" s="301"/>
      <c r="V2693" s="301"/>
      <c r="W2693" s="301"/>
      <c r="X2693" s="301"/>
      <c r="Y2693" s="301"/>
      <c r="Z2693" s="301"/>
      <c r="AA2693" s="301"/>
      <c r="AB2693" s="301"/>
      <c r="AC2693" s="301"/>
      <c r="AD2693" s="301"/>
      <c r="AE2693" s="301"/>
      <c r="AF2693" s="301"/>
      <c r="AG2693" s="301"/>
      <c r="AH2693" s="301"/>
      <c r="AI2693" s="301"/>
    </row>
    <row r="2694" spans="1:35" ht="20.100000000000001" hidden="1" customHeight="1" x14ac:dyDescent="0.2">
      <c r="A2694" s="240">
        <v>264</v>
      </c>
      <c r="B2694" s="241" t="s">
        <v>404</v>
      </c>
      <c r="C2694" s="310" t="s">
        <v>426</v>
      </c>
      <c r="D2694" s="310" t="s">
        <v>438</v>
      </c>
      <c r="E2694" s="309">
        <v>29830.285129353488</v>
      </c>
      <c r="F2694" s="310" t="s">
        <v>897</v>
      </c>
      <c r="G2694" s="244" t="s">
        <v>922</v>
      </c>
      <c r="H2694" s="244" t="s">
        <v>429</v>
      </c>
      <c r="I2694" s="288">
        <v>3</v>
      </c>
      <c r="J2694" s="244" t="s">
        <v>919</v>
      </c>
      <c r="K2694" s="244">
        <v>4</v>
      </c>
      <c r="L2694" s="244">
        <v>1.5</v>
      </c>
      <c r="M2694" s="244" t="s">
        <v>89</v>
      </c>
      <c r="N2694" s="244">
        <f t="shared" si="52"/>
        <v>6</v>
      </c>
      <c r="R2694" s="301"/>
      <c r="S2694" s="301"/>
      <c r="T2694" s="301"/>
      <c r="U2694" s="301"/>
      <c r="V2694" s="301"/>
      <c r="W2694" s="301"/>
      <c r="X2694" s="301"/>
      <c r="Y2694" s="301"/>
      <c r="Z2694" s="301"/>
      <c r="AA2694" s="301"/>
      <c r="AB2694" s="301"/>
      <c r="AC2694" s="301"/>
      <c r="AD2694" s="301"/>
      <c r="AE2694" s="301"/>
      <c r="AF2694" s="301"/>
      <c r="AG2694" s="301"/>
      <c r="AH2694" s="301"/>
      <c r="AI2694" s="301"/>
    </row>
    <row r="2695" spans="1:35" ht="20.100000000000001" hidden="1" customHeight="1" x14ac:dyDescent="0.2">
      <c r="A2695" s="240">
        <v>265</v>
      </c>
      <c r="B2695" s="241" t="s">
        <v>404</v>
      </c>
      <c r="C2695" s="310" t="s">
        <v>426</v>
      </c>
      <c r="D2695" s="310" t="s">
        <v>438</v>
      </c>
      <c r="E2695" s="309">
        <v>29730.774728507589</v>
      </c>
      <c r="F2695" s="310" t="s">
        <v>879</v>
      </c>
      <c r="G2695" s="244" t="s">
        <v>913</v>
      </c>
      <c r="H2695" s="244" t="s">
        <v>429</v>
      </c>
      <c r="I2695" s="288">
        <v>1</v>
      </c>
      <c r="J2695" s="244" t="s">
        <v>919</v>
      </c>
      <c r="K2695" s="244" t="s">
        <v>89</v>
      </c>
      <c r="L2695" s="244" t="s">
        <v>89</v>
      </c>
      <c r="M2695" s="244">
        <v>1</v>
      </c>
      <c r="N2695" s="244">
        <f t="shared" si="52"/>
        <v>0.78539816339744828</v>
      </c>
      <c r="R2695" s="301"/>
      <c r="S2695" s="301"/>
      <c r="T2695" s="301"/>
      <c r="U2695" s="301"/>
      <c r="V2695" s="301"/>
      <c r="W2695" s="301"/>
      <c r="X2695" s="301"/>
      <c r="Y2695" s="301"/>
      <c r="Z2695" s="301"/>
      <c r="AA2695" s="301"/>
      <c r="AB2695" s="301"/>
      <c r="AC2695" s="301"/>
      <c r="AD2695" s="301"/>
      <c r="AE2695" s="301"/>
      <c r="AF2695" s="301"/>
      <c r="AG2695" s="301"/>
      <c r="AH2695" s="301"/>
      <c r="AI2695" s="301"/>
    </row>
    <row r="2696" spans="1:35" ht="20.100000000000001" hidden="1" customHeight="1" x14ac:dyDescent="0.2">
      <c r="A2696" s="240">
        <v>266</v>
      </c>
      <c r="B2696" s="241" t="s">
        <v>404</v>
      </c>
      <c r="C2696" s="310" t="s">
        <v>426</v>
      </c>
      <c r="D2696" s="310" t="s">
        <v>438</v>
      </c>
      <c r="E2696" s="309">
        <v>29709.35592895986</v>
      </c>
      <c r="F2696" s="310" t="s">
        <v>879</v>
      </c>
      <c r="G2696" s="244" t="s">
        <v>983</v>
      </c>
      <c r="H2696" s="244" t="s">
        <v>429</v>
      </c>
      <c r="I2696" s="288">
        <v>1</v>
      </c>
      <c r="J2696" s="244" t="s">
        <v>919</v>
      </c>
      <c r="K2696" s="244" t="s">
        <v>89</v>
      </c>
      <c r="L2696" s="244" t="s">
        <v>89</v>
      </c>
      <c r="M2696" s="244">
        <v>1</v>
      </c>
      <c r="N2696" s="244">
        <f t="shared" si="52"/>
        <v>0.78539816339744828</v>
      </c>
      <c r="R2696" s="301"/>
      <c r="S2696" s="301"/>
      <c r="T2696" s="301"/>
      <c r="U2696" s="301"/>
      <c r="V2696" s="301"/>
      <c r="W2696" s="301"/>
      <c r="X2696" s="301"/>
      <c r="Y2696" s="301"/>
      <c r="Z2696" s="301"/>
      <c r="AA2696" s="301"/>
      <c r="AB2696" s="301"/>
      <c r="AC2696" s="301"/>
      <c r="AD2696" s="301"/>
      <c r="AE2696" s="301"/>
      <c r="AF2696" s="301"/>
      <c r="AG2696" s="301"/>
      <c r="AH2696" s="301"/>
      <c r="AI2696" s="301"/>
    </row>
    <row r="2697" spans="1:35" ht="20.100000000000001" hidden="1" customHeight="1" x14ac:dyDescent="0.2">
      <c r="A2697" s="240">
        <v>267</v>
      </c>
      <c r="B2697" s="241" t="s">
        <v>404</v>
      </c>
      <c r="C2697" s="310" t="s">
        <v>426</v>
      </c>
      <c r="D2697" s="310" t="s">
        <v>438</v>
      </c>
      <c r="E2697" s="309">
        <v>29605.160753709013</v>
      </c>
      <c r="F2697" s="310" t="s">
        <v>879</v>
      </c>
      <c r="G2697" s="244" t="s">
        <v>878</v>
      </c>
      <c r="H2697" s="244" t="s">
        <v>429</v>
      </c>
      <c r="I2697" s="288">
        <v>1</v>
      </c>
      <c r="J2697" s="244" t="s">
        <v>919</v>
      </c>
      <c r="K2697" s="244" t="s">
        <v>89</v>
      </c>
      <c r="L2697" s="244" t="s">
        <v>89</v>
      </c>
      <c r="M2697" s="244">
        <v>1</v>
      </c>
      <c r="N2697" s="244">
        <f t="shared" si="52"/>
        <v>0.78539816339744828</v>
      </c>
      <c r="R2697" s="301"/>
      <c r="S2697" s="301"/>
      <c r="T2697" s="301"/>
      <c r="U2697" s="301"/>
      <c r="V2697" s="301"/>
      <c r="W2697" s="301"/>
      <c r="X2697" s="301"/>
      <c r="Y2697" s="301"/>
      <c r="Z2697" s="301"/>
      <c r="AA2697" s="301"/>
      <c r="AB2697" s="301"/>
      <c r="AC2697" s="301"/>
      <c r="AD2697" s="301"/>
      <c r="AE2697" s="301"/>
      <c r="AF2697" s="301"/>
      <c r="AG2697" s="301"/>
      <c r="AH2697" s="301"/>
      <c r="AI2697" s="301"/>
    </row>
    <row r="2698" spans="1:35" ht="20.100000000000001" hidden="1" customHeight="1" x14ac:dyDescent="0.2">
      <c r="A2698" s="240">
        <v>268</v>
      </c>
      <c r="B2698" s="241" t="s">
        <v>404</v>
      </c>
      <c r="C2698" s="310" t="s">
        <v>432</v>
      </c>
      <c r="D2698" s="310" t="s">
        <v>438</v>
      </c>
      <c r="E2698" s="309">
        <v>29570.40651432153</v>
      </c>
      <c r="F2698" s="310" t="s">
        <v>879</v>
      </c>
      <c r="G2698" s="244" t="s">
        <v>904</v>
      </c>
      <c r="H2698" s="244" t="s">
        <v>429</v>
      </c>
      <c r="I2698" s="288">
        <v>1</v>
      </c>
      <c r="J2698" s="244" t="s">
        <v>919</v>
      </c>
      <c r="K2698" s="244" t="s">
        <v>89</v>
      </c>
      <c r="L2698" s="244" t="s">
        <v>89</v>
      </c>
      <c r="M2698" s="244">
        <v>1</v>
      </c>
      <c r="N2698" s="244">
        <f t="shared" si="52"/>
        <v>0.78539816339744828</v>
      </c>
      <c r="R2698" s="301"/>
      <c r="S2698" s="301"/>
      <c r="T2698" s="301"/>
      <c r="U2698" s="301"/>
      <c r="V2698" s="301"/>
      <c r="W2698" s="301"/>
      <c r="X2698" s="301"/>
      <c r="Y2698" s="301"/>
      <c r="Z2698" s="301"/>
      <c r="AA2698" s="301"/>
      <c r="AB2698" s="301"/>
      <c r="AC2698" s="301"/>
      <c r="AD2698" s="301"/>
      <c r="AE2698" s="301"/>
      <c r="AF2698" s="301"/>
      <c r="AG2698" s="301"/>
      <c r="AH2698" s="301"/>
      <c r="AI2698" s="301"/>
    </row>
    <row r="2699" spans="1:35" ht="20.100000000000001" hidden="1" customHeight="1" x14ac:dyDescent="0.2">
      <c r="A2699" s="240">
        <v>269</v>
      </c>
      <c r="B2699" s="241" t="s">
        <v>404</v>
      </c>
      <c r="C2699" s="310" t="s">
        <v>432</v>
      </c>
      <c r="D2699" s="310" t="s">
        <v>438</v>
      </c>
      <c r="E2699" s="309">
        <v>29448.959267236722</v>
      </c>
      <c r="F2699" s="310" t="s">
        <v>879</v>
      </c>
      <c r="G2699" s="244" t="s">
        <v>940</v>
      </c>
      <c r="H2699" s="244" t="s">
        <v>429</v>
      </c>
      <c r="I2699" s="288">
        <v>1</v>
      </c>
      <c r="J2699" s="244" t="s">
        <v>919</v>
      </c>
      <c r="K2699" s="244" t="s">
        <v>89</v>
      </c>
      <c r="L2699" s="244" t="s">
        <v>89</v>
      </c>
      <c r="M2699" s="244">
        <v>1</v>
      </c>
      <c r="N2699" s="244">
        <f t="shared" si="52"/>
        <v>0.78539816339744828</v>
      </c>
      <c r="R2699" s="301"/>
      <c r="S2699" s="301"/>
      <c r="T2699" s="301"/>
      <c r="U2699" s="301"/>
      <c r="V2699" s="301"/>
      <c r="W2699" s="301"/>
      <c r="X2699" s="301"/>
      <c r="Y2699" s="301"/>
      <c r="Z2699" s="301"/>
      <c r="AA2699" s="301"/>
      <c r="AB2699" s="301"/>
      <c r="AC2699" s="301"/>
      <c r="AD2699" s="301"/>
      <c r="AE2699" s="301"/>
      <c r="AF2699" s="301"/>
      <c r="AG2699" s="301"/>
      <c r="AH2699" s="301"/>
      <c r="AI2699" s="301"/>
    </row>
    <row r="2700" spans="1:35" ht="20.100000000000001" hidden="1" customHeight="1" x14ac:dyDescent="0.2">
      <c r="A2700" s="240">
        <v>270</v>
      </c>
      <c r="B2700" s="241" t="s">
        <v>404</v>
      </c>
      <c r="C2700" s="310" t="s">
        <v>426</v>
      </c>
      <c r="D2700" s="310" t="s">
        <v>438</v>
      </c>
      <c r="E2700" s="309">
        <v>29385.428015840553</v>
      </c>
      <c r="F2700" s="310" t="s">
        <v>879</v>
      </c>
      <c r="G2700" s="244" t="s">
        <v>940</v>
      </c>
      <c r="H2700" s="244" t="s">
        <v>429</v>
      </c>
      <c r="I2700" s="288">
        <v>1</v>
      </c>
      <c r="J2700" s="244" t="s">
        <v>919</v>
      </c>
      <c r="K2700" s="244" t="s">
        <v>89</v>
      </c>
      <c r="L2700" s="244" t="s">
        <v>89</v>
      </c>
      <c r="M2700" s="244">
        <v>1</v>
      </c>
      <c r="N2700" s="244">
        <f t="shared" si="52"/>
        <v>0.78539816339744828</v>
      </c>
      <c r="R2700" s="301"/>
      <c r="S2700" s="301"/>
      <c r="T2700" s="301"/>
      <c r="U2700" s="301"/>
      <c r="V2700" s="301"/>
      <c r="W2700" s="301"/>
      <c r="X2700" s="301"/>
      <c r="Y2700" s="301"/>
      <c r="Z2700" s="301"/>
      <c r="AA2700" s="301"/>
      <c r="AB2700" s="301"/>
      <c r="AC2700" s="301"/>
      <c r="AD2700" s="301"/>
      <c r="AE2700" s="301"/>
      <c r="AF2700" s="301"/>
      <c r="AG2700" s="301"/>
      <c r="AH2700" s="301"/>
      <c r="AI2700" s="301"/>
    </row>
    <row r="2701" spans="1:35" ht="20.100000000000001" hidden="1" customHeight="1" x14ac:dyDescent="0.2">
      <c r="A2701" s="240">
        <v>271</v>
      </c>
      <c r="B2701" s="241" t="s">
        <v>404</v>
      </c>
      <c r="C2701" s="310" t="s">
        <v>426</v>
      </c>
      <c r="D2701" s="310" t="s">
        <v>438</v>
      </c>
      <c r="E2701" s="309">
        <v>29206.584719586568</v>
      </c>
      <c r="F2701" s="310" t="s">
        <v>871</v>
      </c>
      <c r="G2701" s="244" t="s">
        <v>872</v>
      </c>
      <c r="H2701" s="244" t="s">
        <v>429</v>
      </c>
      <c r="I2701" s="288">
        <v>1</v>
      </c>
      <c r="J2701" s="244" t="s">
        <v>919</v>
      </c>
      <c r="K2701" s="244">
        <v>1</v>
      </c>
      <c r="L2701" s="244">
        <v>1</v>
      </c>
      <c r="M2701" s="244" t="s">
        <v>89</v>
      </c>
      <c r="N2701" s="244">
        <f t="shared" si="52"/>
        <v>1</v>
      </c>
      <c r="R2701" s="301"/>
      <c r="S2701" s="301"/>
      <c r="T2701" s="301"/>
      <c r="U2701" s="301"/>
      <c r="V2701" s="301"/>
      <c r="W2701" s="301"/>
      <c r="X2701" s="301"/>
      <c r="Y2701" s="301"/>
      <c r="Z2701" s="301"/>
      <c r="AA2701" s="301"/>
      <c r="AB2701" s="301"/>
      <c r="AC2701" s="301"/>
      <c r="AD2701" s="301"/>
      <c r="AE2701" s="301"/>
      <c r="AF2701" s="301"/>
      <c r="AG2701" s="301"/>
      <c r="AH2701" s="301"/>
      <c r="AI2701" s="301"/>
    </row>
    <row r="2702" spans="1:35" ht="20.100000000000001" hidden="1" customHeight="1" x14ac:dyDescent="0.2">
      <c r="A2702" s="240">
        <v>272</v>
      </c>
      <c r="B2702" s="241" t="s">
        <v>404</v>
      </c>
      <c r="C2702" s="310" t="s">
        <v>426</v>
      </c>
      <c r="D2702" s="310" t="s">
        <v>438</v>
      </c>
      <c r="E2702" s="309">
        <v>28610.810771945995</v>
      </c>
      <c r="F2702" s="310" t="s">
        <v>871</v>
      </c>
      <c r="G2702" s="244" t="s">
        <v>916</v>
      </c>
      <c r="H2702" s="244" t="s">
        <v>429</v>
      </c>
      <c r="I2702" s="288">
        <v>1</v>
      </c>
      <c r="J2702" s="244" t="s">
        <v>919</v>
      </c>
      <c r="K2702" s="244">
        <v>1</v>
      </c>
      <c r="L2702" s="244">
        <v>1</v>
      </c>
      <c r="M2702" s="244" t="s">
        <v>89</v>
      </c>
      <c r="N2702" s="244">
        <f t="shared" si="52"/>
        <v>1</v>
      </c>
      <c r="R2702" s="301"/>
      <c r="S2702" s="301"/>
      <c r="T2702" s="301"/>
      <c r="U2702" s="301"/>
      <c r="V2702" s="301"/>
      <c r="W2702" s="301"/>
      <c r="X2702" s="301"/>
      <c r="Y2702" s="301"/>
      <c r="Z2702" s="301"/>
      <c r="AA2702" s="301"/>
      <c r="AB2702" s="301"/>
      <c r="AC2702" s="301"/>
      <c r="AD2702" s="301"/>
      <c r="AE2702" s="301"/>
      <c r="AF2702" s="301"/>
      <c r="AG2702" s="301"/>
      <c r="AH2702" s="301"/>
      <c r="AI2702" s="301"/>
    </row>
    <row r="2703" spans="1:35" ht="20.100000000000001" hidden="1" customHeight="1" x14ac:dyDescent="0.2">
      <c r="A2703" s="240">
        <v>273</v>
      </c>
      <c r="B2703" s="241" t="s">
        <v>404</v>
      </c>
      <c r="C2703" s="310" t="s">
        <v>426</v>
      </c>
      <c r="D2703" s="310" t="s">
        <v>438</v>
      </c>
      <c r="E2703" s="309">
        <v>28439.054065160111</v>
      </c>
      <c r="F2703" s="310" t="s">
        <v>879</v>
      </c>
      <c r="G2703" s="244" t="s">
        <v>983</v>
      </c>
      <c r="H2703" s="244" t="s">
        <v>429</v>
      </c>
      <c r="I2703" s="288">
        <v>1</v>
      </c>
      <c r="J2703" s="244" t="s">
        <v>919</v>
      </c>
      <c r="K2703" s="244" t="s">
        <v>89</v>
      </c>
      <c r="L2703" s="244" t="s">
        <v>89</v>
      </c>
      <c r="M2703" s="244">
        <v>1</v>
      </c>
      <c r="N2703" s="244">
        <f t="shared" si="52"/>
        <v>0.78539816339744828</v>
      </c>
      <c r="R2703" s="301"/>
      <c r="S2703" s="301"/>
      <c r="T2703" s="301"/>
      <c r="U2703" s="301"/>
      <c r="V2703" s="301"/>
      <c r="W2703" s="301"/>
      <c r="X2703" s="301"/>
      <c r="Y2703" s="301"/>
      <c r="Z2703" s="301"/>
      <c r="AA2703" s="301"/>
      <c r="AB2703" s="301"/>
      <c r="AC2703" s="301"/>
      <c r="AD2703" s="301"/>
      <c r="AE2703" s="301"/>
      <c r="AF2703" s="301"/>
      <c r="AG2703" s="301"/>
      <c r="AH2703" s="301"/>
      <c r="AI2703" s="301"/>
    </row>
    <row r="2704" spans="1:35" ht="20.100000000000001" hidden="1" customHeight="1" x14ac:dyDescent="0.2">
      <c r="A2704" s="240">
        <v>274</v>
      </c>
      <c r="B2704" s="241" t="s">
        <v>404</v>
      </c>
      <c r="C2704" s="310" t="s">
        <v>426</v>
      </c>
      <c r="D2704" s="310" t="s">
        <v>438</v>
      </c>
      <c r="E2704" s="309">
        <v>28228.864837105681</v>
      </c>
      <c r="F2704" s="310" t="s">
        <v>883</v>
      </c>
      <c r="G2704" s="244" t="s">
        <v>901</v>
      </c>
      <c r="H2704" s="244" t="s">
        <v>429</v>
      </c>
      <c r="I2704" s="288">
        <v>3</v>
      </c>
      <c r="J2704" s="244" t="s">
        <v>919</v>
      </c>
      <c r="K2704" s="244">
        <v>2.5</v>
      </c>
      <c r="L2704" s="244">
        <v>1.5</v>
      </c>
      <c r="M2704" s="244" t="s">
        <v>89</v>
      </c>
      <c r="N2704" s="244">
        <f t="shared" si="52"/>
        <v>3.75</v>
      </c>
      <c r="R2704" s="301"/>
      <c r="S2704" s="301"/>
      <c r="T2704" s="301"/>
      <c r="U2704" s="301"/>
      <c r="V2704" s="301"/>
      <c r="W2704" s="301"/>
      <c r="X2704" s="301"/>
      <c r="Y2704" s="301"/>
      <c r="Z2704" s="301"/>
      <c r="AA2704" s="301"/>
      <c r="AB2704" s="301"/>
      <c r="AC2704" s="301"/>
      <c r="AD2704" s="301"/>
      <c r="AE2704" s="301"/>
      <c r="AF2704" s="301"/>
      <c r="AG2704" s="301"/>
      <c r="AH2704" s="301"/>
      <c r="AI2704" s="301"/>
    </row>
    <row r="2705" spans="1:35" ht="20.100000000000001" hidden="1" customHeight="1" x14ac:dyDescent="0.2">
      <c r="A2705" s="240">
        <v>275</v>
      </c>
      <c r="B2705" s="241" t="s">
        <v>404</v>
      </c>
      <c r="C2705" s="310" t="s">
        <v>426</v>
      </c>
      <c r="D2705" s="310" t="s">
        <v>438</v>
      </c>
      <c r="E2705" s="309">
        <v>27175.381248051817</v>
      </c>
      <c r="F2705" s="310" t="s">
        <v>879</v>
      </c>
      <c r="G2705" s="244" t="s">
        <v>983</v>
      </c>
      <c r="H2705" s="244" t="s">
        <v>429</v>
      </c>
      <c r="I2705" s="288">
        <v>1</v>
      </c>
      <c r="J2705" s="244" t="s">
        <v>919</v>
      </c>
      <c r="K2705" s="244" t="s">
        <v>89</v>
      </c>
      <c r="L2705" s="244" t="s">
        <v>89</v>
      </c>
      <c r="M2705" s="244">
        <v>1</v>
      </c>
      <c r="N2705" s="244">
        <f t="shared" si="52"/>
        <v>0.78539816339744828</v>
      </c>
      <c r="R2705" s="301"/>
      <c r="S2705" s="301"/>
      <c r="T2705" s="301"/>
      <c r="U2705" s="301"/>
      <c r="V2705" s="301"/>
      <c r="W2705" s="301"/>
      <c r="X2705" s="301"/>
      <c r="Y2705" s="301"/>
      <c r="Z2705" s="301"/>
      <c r="AA2705" s="301"/>
      <c r="AB2705" s="301"/>
      <c r="AC2705" s="301"/>
      <c r="AD2705" s="301"/>
      <c r="AE2705" s="301"/>
      <c r="AF2705" s="301"/>
      <c r="AG2705" s="301"/>
      <c r="AH2705" s="301"/>
      <c r="AI2705" s="301"/>
    </row>
    <row r="2706" spans="1:35" ht="20.100000000000001" hidden="1" customHeight="1" x14ac:dyDescent="0.2">
      <c r="A2706" s="240">
        <v>276</v>
      </c>
      <c r="B2706" s="241" t="s">
        <v>404</v>
      </c>
      <c r="C2706" s="310" t="s">
        <v>432</v>
      </c>
      <c r="D2706" s="310" t="s">
        <v>438</v>
      </c>
      <c r="E2706" s="309">
        <v>22038.813590376212</v>
      </c>
      <c r="F2706" s="310" t="s">
        <v>880</v>
      </c>
      <c r="G2706" s="244" t="s">
        <v>921</v>
      </c>
      <c r="H2706" s="244" t="s">
        <v>429</v>
      </c>
      <c r="I2706" s="288">
        <v>1</v>
      </c>
      <c r="J2706" s="244" t="s">
        <v>919</v>
      </c>
      <c r="K2706" s="244">
        <v>0.6</v>
      </c>
      <c r="L2706" s="244">
        <v>1</v>
      </c>
      <c r="M2706" s="244" t="s">
        <v>89</v>
      </c>
      <c r="N2706" s="244">
        <f t="shared" si="52"/>
        <v>0.6</v>
      </c>
      <c r="R2706" s="301"/>
      <c r="S2706" s="301"/>
      <c r="T2706" s="301"/>
      <c r="U2706" s="301"/>
      <c r="V2706" s="301"/>
      <c r="W2706" s="301"/>
      <c r="X2706" s="301"/>
      <c r="Y2706" s="301"/>
      <c r="Z2706" s="301"/>
      <c r="AA2706" s="301"/>
      <c r="AB2706" s="301"/>
      <c r="AC2706" s="301"/>
      <c r="AD2706" s="301"/>
      <c r="AE2706" s="301"/>
      <c r="AF2706" s="301"/>
      <c r="AG2706" s="301"/>
      <c r="AH2706" s="301"/>
      <c r="AI2706" s="301"/>
    </row>
    <row r="2707" spans="1:35" ht="20.100000000000001" hidden="1" customHeight="1" x14ac:dyDescent="0.2">
      <c r="A2707" s="240">
        <v>277</v>
      </c>
      <c r="B2707" s="241" t="s">
        <v>404</v>
      </c>
      <c r="C2707" s="310" t="s">
        <v>426</v>
      </c>
      <c r="D2707" s="310" t="s">
        <v>438</v>
      </c>
      <c r="E2707" s="309">
        <v>21937.357543155544</v>
      </c>
      <c r="F2707" s="310" t="s">
        <v>1007</v>
      </c>
      <c r="G2707" s="244" t="s">
        <v>988</v>
      </c>
      <c r="H2707" s="244" t="s">
        <v>429</v>
      </c>
      <c r="I2707" s="288">
        <v>2</v>
      </c>
      <c r="J2707" s="244" t="s">
        <v>919</v>
      </c>
      <c r="K2707" s="244">
        <v>3</v>
      </c>
      <c r="L2707" s="244">
        <v>2</v>
      </c>
      <c r="M2707" s="244" t="s">
        <v>89</v>
      </c>
      <c r="N2707" s="244">
        <f t="shared" si="52"/>
        <v>6</v>
      </c>
      <c r="R2707" s="301"/>
      <c r="S2707" s="301"/>
      <c r="T2707" s="301"/>
      <c r="U2707" s="301"/>
      <c r="V2707" s="301"/>
      <c r="W2707" s="301"/>
      <c r="X2707" s="301"/>
      <c r="Y2707" s="301"/>
      <c r="Z2707" s="301"/>
      <c r="AA2707" s="301"/>
      <c r="AB2707" s="301"/>
      <c r="AC2707" s="301"/>
      <c r="AD2707" s="301"/>
      <c r="AE2707" s="301"/>
      <c r="AF2707" s="301"/>
      <c r="AG2707" s="301"/>
      <c r="AH2707" s="301"/>
      <c r="AI2707" s="301"/>
    </row>
    <row r="2708" spans="1:35" ht="20.100000000000001" hidden="1" customHeight="1" x14ac:dyDescent="0.2">
      <c r="A2708" s="240">
        <v>278</v>
      </c>
      <c r="B2708" s="241" t="s">
        <v>404</v>
      </c>
      <c r="C2708" s="310" t="s">
        <v>426</v>
      </c>
      <c r="D2708" s="310" t="s">
        <v>438</v>
      </c>
      <c r="E2708" s="309">
        <v>21762.901324031915</v>
      </c>
      <c r="F2708" s="310" t="s">
        <v>879</v>
      </c>
      <c r="G2708" s="244" t="s">
        <v>983</v>
      </c>
      <c r="H2708" s="244" t="s">
        <v>429</v>
      </c>
      <c r="I2708" s="288">
        <v>1</v>
      </c>
      <c r="J2708" s="244" t="s">
        <v>882</v>
      </c>
      <c r="K2708" s="244" t="s">
        <v>89</v>
      </c>
      <c r="L2708" s="244" t="s">
        <v>89</v>
      </c>
      <c r="M2708" s="244">
        <v>0.5</v>
      </c>
      <c r="N2708" s="244">
        <f t="shared" si="52"/>
        <v>0.19634954084936207</v>
      </c>
      <c r="R2708" s="301"/>
      <c r="S2708" s="301"/>
      <c r="T2708" s="301"/>
      <c r="U2708" s="301"/>
      <c r="V2708" s="301"/>
      <c r="W2708" s="301"/>
      <c r="X2708" s="301"/>
      <c r="Y2708" s="301"/>
      <c r="Z2708" s="301"/>
      <c r="AA2708" s="301"/>
      <c r="AB2708" s="301"/>
      <c r="AC2708" s="301"/>
      <c r="AD2708" s="301"/>
      <c r="AE2708" s="301"/>
      <c r="AF2708" s="301"/>
      <c r="AG2708" s="301"/>
      <c r="AH2708" s="301"/>
      <c r="AI2708" s="301"/>
    </row>
    <row r="2709" spans="1:35" ht="20.100000000000001" hidden="1" customHeight="1" x14ac:dyDescent="0.2">
      <c r="A2709" s="240">
        <v>279</v>
      </c>
      <c r="B2709" s="241" t="s">
        <v>404</v>
      </c>
      <c r="C2709" s="310" t="s">
        <v>426</v>
      </c>
      <c r="D2709" s="310" t="s">
        <v>438</v>
      </c>
      <c r="E2709" s="309">
        <v>21709.088527620963</v>
      </c>
      <c r="F2709" s="310" t="s">
        <v>879</v>
      </c>
      <c r="G2709" s="244" t="s">
        <v>1012</v>
      </c>
      <c r="H2709" s="244" t="s">
        <v>869</v>
      </c>
      <c r="I2709" s="288">
        <v>1</v>
      </c>
      <c r="J2709" s="244" t="s">
        <v>882</v>
      </c>
      <c r="K2709" s="244" t="s">
        <v>89</v>
      </c>
      <c r="L2709" s="244" t="s">
        <v>89</v>
      </c>
      <c r="M2709" s="244">
        <v>0.5</v>
      </c>
      <c r="N2709" s="244">
        <f t="shared" si="52"/>
        <v>0.19634954084936207</v>
      </c>
      <c r="R2709" s="301"/>
      <c r="S2709" s="301"/>
      <c r="T2709" s="301"/>
      <c r="U2709" s="301"/>
      <c r="V2709" s="301"/>
      <c r="W2709" s="301"/>
      <c r="X2709" s="301"/>
      <c r="Y2709" s="301"/>
      <c r="Z2709" s="301"/>
      <c r="AA2709" s="301"/>
      <c r="AB2709" s="301"/>
      <c r="AC2709" s="301"/>
      <c r="AD2709" s="301"/>
      <c r="AE2709" s="301"/>
      <c r="AF2709" s="301"/>
      <c r="AG2709" s="301"/>
      <c r="AH2709" s="301"/>
      <c r="AI2709" s="301"/>
    </row>
    <row r="2710" spans="1:35" ht="20.100000000000001" hidden="1" customHeight="1" x14ac:dyDescent="0.2">
      <c r="A2710" s="240">
        <v>280</v>
      </c>
      <c r="B2710" s="241" t="s">
        <v>404</v>
      </c>
      <c r="C2710" s="310" t="s">
        <v>426</v>
      </c>
      <c r="D2710" s="310" t="s">
        <v>438</v>
      </c>
      <c r="E2710" s="309">
        <v>21437.1937334838</v>
      </c>
      <c r="F2710" s="310" t="s">
        <v>897</v>
      </c>
      <c r="G2710" s="244" t="s">
        <v>931</v>
      </c>
      <c r="H2710" s="244" t="s">
        <v>429</v>
      </c>
      <c r="I2710" s="288">
        <v>3</v>
      </c>
      <c r="J2710" s="244" t="s">
        <v>919</v>
      </c>
      <c r="K2710" s="244">
        <v>3.5</v>
      </c>
      <c r="L2710" s="244">
        <v>2</v>
      </c>
      <c r="M2710" s="244" t="s">
        <v>89</v>
      </c>
      <c r="N2710" s="244">
        <f t="shared" si="52"/>
        <v>7</v>
      </c>
      <c r="R2710" s="301"/>
      <c r="S2710" s="301"/>
      <c r="T2710" s="301"/>
      <c r="U2710" s="301"/>
      <c r="V2710" s="301"/>
      <c r="W2710" s="301"/>
      <c r="X2710" s="301"/>
      <c r="Y2710" s="301"/>
      <c r="Z2710" s="301"/>
      <c r="AA2710" s="301"/>
      <c r="AB2710" s="301"/>
      <c r="AC2710" s="301"/>
      <c r="AD2710" s="301"/>
      <c r="AE2710" s="301"/>
      <c r="AF2710" s="301"/>
      <c r="AG2710" s="301"/>
      <c r="AH2710" s="301"/>
      <c r="AI2710" s="301"/>
    </row>
    <row r="2711" spans="1:35" ht="20.100000000000001" hidden="1" customHeight="1" x14ac:dyDescent="0.2">
      <c r="A2711" s="240">
        <v>281</v>
      </c>
      <c r="B2711" s="241" t="s">
        <v>404</v>
      </c>
      <c r="C2711" s="310" t="s">
        <v>426</v>
      </c>
      <c r="D2711" s="310" t="s">
        <v>438</v>
      </c>
      <c r="E2711" s="309">
        <v>21248.094614026799</v>
      </c>
      <c r="F2711" s="310" t="s">
        <v>871</v>
      </c>
      <c r="G2711" s="244" t="s">
        <v>872</v>
      </c>
      <c r="H2711" s="244" t="s">
        <v>429</v>
      </c>
      <c r="I2711" s="288">
        <v>1</v>
      </c>
      <c r="J2711" s="244" t="s">
        <v>873</v>
      </c>
      <c r="K2711" s="244">
        <v>0.5</v>
      </c>
      <c r="L2711" s="244">
        <v>0.5</v>
      </c>
      <c r="M2711" s="244" t="s">
        <v>89</v>
      </c>
      <c r="N2711" s="244">
        <f t="shared" si="52"/>
        <v>0.25</v>
      </c>
      <c r="R2711" s="301"/>
      <c r="S2711" s="301"/>
      <c r="T2711" s="301"/>
      <c r="U2711" s="301"/>
      <c r="V2711" s="301"/>
      <c r="W2711" s="301"/>
      <c r="X2711" s="301"/>
      <c r="Y2711" s="301"/>
      <c r="Z2711" s="301"/>
      <c r="AA2711" s="301"/>
      <c r="AB2711" s="301"/>
      <c r="AC2711" s="301"/>
      <c r="AD2711" s="301"/>
      <c r="AE2711" s="301"/>
      <c r="AF2711" s="301"/>
      <c r="AG2711" s="301"/>
      <c r="AH2711" s="301"/>
      <c r="AI2711" s="301"/>
    </row>
    <row r="2712" spans="1:35" ht="20.100000000000001" hidden="1" customHeight="1" x14ac:dyDescent="0.2">
      <c r="A2712" s="240">
        <v>282</v>
      </c>
      <c r="B2712" s="241" t="s">
        <v>404</v>
      </c>
      <c r="C2712" s="310" t="s">
        <v>426</v>
      </c>
      <c r="D2712" s="310" t="s">
        <v>438</v>
      </c>
      <c r="E2712" s="309">
        <v>21055.62887925687</v>
      </c>
      <c r="F2712" s="310" t="s">
        <v>897</v>
      </c>
      <c r="G2712" s="244" t="s">
        <v>1011</v>
      </c>
      <c r="H2712" s="244" t="s">
        <v>429</v>
      </c>
      <c r="I2712" s="288">
        <v>2</v>
      </c>
      <c r="J2712" s="244" t="s">
        <v>919</v>
      </c>
      <c r="K2712" s="244">
        <v>3.5</v>
      </c>
      <c r="L2712" s="244">
        <v>2</v>
      </c>
      <c r="M2712" s="244" t="s">
        <v>89</v>
      </c>
      <c r="N2712" s="244">
        <f t="shared" si="52"/>
        <v>7</v>
      </c>
      <c r="R2712" s="301"/>
      <c r="S2712" s="301"/>
      <c r="T2712" s="301"/>
      <c r="U2712" s="301"/>
      <c r="V2712" s="301"/>
      <c r="W2712" s="301"/>
      <c r="X2712" s="301"/>
      <c r="Y2712" s="301"/>
      <c r="Z2712" s="301"/>
      <c r="AA2712" s="301"/>
      <c r="AB2712" s="301"/>
      <c r="AC2712" s="301"/>
      <c r="AD2712" s="301"/>
      <c r="AE2712" s="301"/>
      <c r="AF2712" s="301"/>
      <c r="AG2712" s="301"/>
      <c r="AH2712" s="301"/>
      <c r="AI2712" s="301"/>
    </row>
    <row r="2713" spans="1:35" ht="20.100000000000001" hidden="1" customHeight="1" x14ac:dyDescent="0.2">
      <c r="A2713" s="240">
        <v>283</v>
      </c>
      <c r="B2713" s="241" t="s">
        <v>404</v>
      </c>
      <c r="C2713" s="310" t="s">
        <v>426</v>
      </c>
      <c r="D2713" s="310" t="s">
        <v>438</v>
      </c>
      <c r="E2713" s="309">
        <v>20991.959451131734</v>
      </c>
      <c r="F2713" s="310" t="s">
        <v>892</v>
      </c>
      <c r="G2713" s="244" t="s">
        <v>903</v>
      </c>
      <c r="H2713" s="244" t="s">
        <v>429</v>
      </c>
      <c r="I2713" s="288">
        <v>1</v>
      </c>
      <c r="J2713" s="244" t="s">
        <v>919</v>
      </c>
      <c r="K2713" s="244">
        <v>0.5</v>
      </c>
      <c r="L2713" s="244">
        <v>0.8</v>
      </c>
      <c r="M2713" s="244" t="s">
        <v>89</v>
      </c>
      <c r="N2713" s="244">
        <f t="shared" si="52"/>
        <v>0.4</v>
      </c>
      <c r="R2713" s="301"/>
      <c r="S2713" s="301"/>
      <c r="T2713" s="301"/>
      <c r="U2713" s="301"/>
      <c r="V2713" s="301"/>
      <c r="W2713" s="301"/>
      <c r="X2713" s="301"/>
      <c r="Y2713" s="301"/>
      <c r="Z2713" s="301"/>
      <c r="AA2713" s="301"/>
      <c r="AB2713" s="301"/>
      <c r="AC2713" s="301"/>
      <c r="AD2713" s="301"/>
      <c r="AE2713" s="301"/>
      <c r="AF2713" s="301"/>
      <c r="AG2713" s="301"/>
      <c r="AH2713" s="301"/>
      <c r="AI2713" s="301"/>
    </row>
    <row r="2714" spans="1:35" ht="20.100000000000001" hidden="1" customHeight="1" x14ac:dyDescent="0.2">
      <c r="A2714" s="240">
        <v>284</v>
      </c>
      <c r="B2714" s="241" t="s">
        <v>404</v>
      </c>
      <c r="C2714" s="310" t="s">
        <v>426</v>
      </c>
      <c r="D2714" s="310" t="s">
        <v>438</v>
      </c>
      <c r="E2714" s="309">
        <v>20263.134558136699</v>
      </c>
      <c r="F2714" s="310" t="s">
        <v>871</v>
      </c>
      <c r="G2714" s="244" t="s">
        <v>872</v>
      </c>
      <c r="H2714" s="244" t="s">
        <v>429</v>
      </c>
      <c r="I2714" s="288">
        <v>1</v>
      </c>
      <c r="J2714" s="244" t="s">
        <v>882</v>
      </c>
      <c r="K2714" s="244">
        <v>0.5</v>
      </c>
      <c r="L2714" s="244">
        <v>0.5</v>
      </c>
      <c r="M2714" s="244" t="s">
        <v>89</v>
      </c>
      <c r="N2714" s="244">
        <f t="shared" si="52"/>
        <v>0.25</v>
      </c>
      <c r="R2714" s="301"/>
      <c r="S2714" s="301"/>
      <c r="T2714" s="301"/>
      <c r="U2714" s="301"/>
      <c r="V2714" s="301"/>
      <c r="W2714" s="301"/>
      <c r="X2714" s="301"/>
      <c r="Y2714" s="301"/>
      <c r="Z2714" s="301"/>
      <c r="AA2714" s="301"/>
      <c r="AB2714" s="301"/>
      <c r="AC2714" s="301"/>
      <c r="AD2714" s="301"/>
      <c r="AE2714" s="301"/>
      <c r="AF2714" s="301"/>
      <c r="AG2714" s="301"/>
      <c r="AH2714" s="301"/>
      <c r="AI2714" s="301"/>
    </row>
    <row r="2715" spans="1:35" ht="20.100000000000001" hidden="1" customHeight="1" x14ac:dyDescent="0.2">
      <c r="A2715" s="240">
        <v>285</v>
      </c>
      <c r="B2715" s="241" t="s">
        <v>404</v>
      </c>
      <c r="C2715" s="310" t="s">
        <v>426</v>
      </c>
      <c r="D2715" s="310" t="s">
        <v>438</v>
      </c>
      <c r="E2715" s="309">
        <v>20188.242204650232</v>
      </c>
      <c r="F2715" s="310" t="s">
        <v>871</v>
      </c>
      <c r="G2715" s="244" t="s">
        <v>872</v>
      </c>
      <c r="H2715" s="244" t="s">
        <v>869</v>
      </c>
      <c r="I2715" s="288">
        <v>1</v>
      </c>
      <c r="J2715" s="244" t="s">
        <v>873</v>
      </c>
      <c r="K2715" s="244">
        <v>0.5</v>
      </c>
      <c r="L2715" s="244">
        <v>0.5</v>
      </c>
      <c r="M2715" s="244" t="s">
        <v>89</v>
      </c>
      <c r="N2715" s="244">
        <f t="shared" si="52"/>
        <v>0.25</v>
      </c>
      <c r="R2715" s="301"/>
      <c r="S2715" s="301"/>
      <c r="T2715" s="301"/>
      <c r="U2715" s="301"/>
      <c r="V2715" s="301"/>
      <c r="W2715" s="301"/>
      <c r="X2715" s="301"/>
      <c r="Y2715" s="301"/>
      <c r="Z2715" s="301"/>
      <c r="AA2715" s="301"/>
      <c r="AB2715" s="301"/>
      <c r="AC2715" s="301"/>
      <c r="AD2715" s="301"/>
      <c r="AE2715" s="301"/>
      <c r="AF2715" s="301"/>
      <c r="AG2715" s="301"/>
      <c r="AH2715" s="301"/>
      <c r="AI2715" s="301"/>
    </row>
    <row r="2716" spans="1:35" ht="20.100000000000001" hidden="1" customHeight="1" x14ac:dyDescent="0.2">
      <c r="A2716" s="240">
        <v>286</v>
      </c>
      <c r="B2716" s="241" t="s">
        <v>404</v>
      </c>
      <c r="C2716" s="310" t="s">
        <v>426</v>
      </c>
      <c r="D2716" s="310" t="s">
        <v>438</v>
      </c>
      <c r="E2716" s="309">
        <v>20135.067887939666</v>
      </c>
      <c r="F2716" s="310" t="s">
        <v>871</v>
      </c>
      <c r="G2716" s="244" t="s">
        <v>928</v>
      </c>
      <c r="H2716" s="244" t="s">
        <v>429</v>
      </c>
      <c r="I2716" s="288">
        <v>1</v>
      </c>
      <c r="J2716" s="244" t="s">
        <v>919</v>
      </c>
      <c r="K2716" s="244">
        <v>0.5</v>
      </c>
      <c r="L2716" s="244">
        <v>0.5</v>
      </c>
      <c r="M2716" s="244" t="s">
        <v>89</v>
      </c>
      <c r="N2716" s="244">
        <f t="shared" si="52"/>
        <v>0.25</v>
      </c>
      <c r="R2716" s="301"/>
      <c r="S2716" s="301"/>
      <c r="T2716" s="301"/>
      <c r="U2716" s="301"/>
      <c r="V2716" s="301"/>
      <c r="W2716" s="301"/>
      <c r="X2716" s="301"/>
      <c r="Y2716" s="301"/>
      <c r="Z2716" s="301"/>
      <c r="AA2716" s="301"/>
      <c r="AB2716" s="301"/>
      <c r="AC2716" s="301"/>
      <c r="AD2716" s="301"/>
      <c r="AE2716" s="301"/>
      <c r="AF2716" s="301"/>
      <c r="AG2716" s="301"/>
      <c r="AH2716" s="301"/>
      <c r="AI2716" s="301"/>
    </row>
    <row r="2717" spans="1:35" ht="20.100000000000001" hidden="1" customHeight="1" x14ac:dyDescent="0.2">
      <c r="A2717" s="240">
        <v>287</v>
      </c>
      <c r="B2717" s="241" t="s">
        <v>404</v>
      </c>
      <c r="C2717" s="310" t="s">
        <v>426</v>
      </c>
      <c r="D2717" s="310" t="s">
        <v>438</v>
      </c>
      <c r="E2717" s="309">
        <v>19792.491191886162</v>
      </c>
      <c r="F2717" s="310" t="s">
        <v>1007</v>
      </c>
      <c r="G2717" s="244" t="s">
        <v>988</v>
      </c>
      <c r="H2717" s="244" t="s">
        <v>429</v>
      </c>
      <c r="I2717" s="288">
        <v>2</v>
      </c>
      <c r="J2717" s="244" t="s">
        <v>919</v>
      </c>
      <c r="K2717" s="244">
        <v>3.5</v>
      </c>
      <c r="L2717" s="244">
        <v>2</v>
      </c>
      <c r="M2717" s="244" t="s">
        <v>89</v>
      </c>
      <c r="N2717" s="244">
        <f t="shared" si="52"/>
        <v>7</v>
      </c>
      <c r="R2717" s="301"/>
      <c r="S2717" s="301"/>
      <c r="T2717" s="301"/>
      <c r="U2717" s="301"/>
      <c r="V2717" s="301"/>
      <c r="W2717" s="301"/>
      <c r="X2717" s="301"/>
      <c r="Y2717" s="301"/>
      <c r="Z2717" s="301"/>
      <c r="AA2717" s="301"/>
      <c r="AB2717" s="301"/>
      <c r="AC2717" s="301"/>
      <c r="AD2717" s="301"/>
      <c r="AE2717" s="301"/>
      <c r="AF2717" s="301"/>
      <c r="AG2717" s="301"/>
      <c r="AH2717" s="301"/>
      <c r="AI2717" s="301"/>
    </row>
    <row r="2718" spans="1:35" ht="20.100000000000001" hidden="1" customHeight="1" x14ac:dyDescent="0.2">
      <c r="A2718" s="240">
        <v>288</v>
      </c>
      <c r="B2718" s="241" t="s">
        <v>404</v>
      </c>
      <c r="C2718" s="310" t="s">
        <v>426</v>
      </c>
      <c r="D2718" s="310" t="s">
        <v>438</v>
      </c>
      <c r="E2718" s="309">
        <v>19792.491191886162</v>
      </c>
      <c r="F2718" s="310" t="s">
        <v>879</v>
      </c>
      <c r="G2718" s="244" t="s">
        <v>983</v>
      </c>
      <c r="H2718" s="244" t="s">
        <v>869</v>
      </c>
      <c r="I2718" s="288">
        <v>1</v>
      </c>
      <c r="J2718" s="244" t="s">
        <v>919</v>
      </c>
      <c r="K2718" s="244" t="s">
        <v>89</v>
      </c>
      <c r="L2718" s="244" t="s">
        <v>89</v>
      </c>
      <c r="M2718" s="244">
        <v>1</v>
      </c>
      <c r="N2718" s="244">
        <f t="shared" si="52"/>
        <v>0.78539816339744828</v>
      </c>
      <c r="R2718" s="301"/>
      <c r="S2718" s="301"/>
      <c r="T2718" s="301"/>
      <c r="U2718" s="301"/>
      <c r="V2718" s="301"/>
      <c r="W2718" s="301"/>
      <c r="X2718" s="301"/>
      <c r="Y2718" s="301"/>
      <c r="Z2718" s="301"/>
      <c r="AA2718" s="301"/>
      <c r="AB2718" s="301"/>
      <c r="AC2718" s="301"/>
      <c r="AD2718" s="301"/>
      <c r="AE2718" s="301"/>
      <c r="AF2718" s="301"/>
      <c r="AG2718" s="301"/>
      <c r="AH2718" s="301"/>
      <c r="AI2718" s="301"/>
    </row>
    <row r="2719" spans="1:35" ht="20.100000000000001" hidden="1" customHeight="1" x14ac:dyDescent="0.2">
      <c r="A2719" s="240">
        <v>289</v>
      </c>
      <c r="B2719" s="241" t="s">
        <v>404</v>
      </c>
      <c r="C2719" s="310" t="s">
        <v>426</v>
      </c>
      <c r="D2719" s="310" t="s">
        <v>438</v>
      </c>
      <c r="E2719" s="309">
        <v>19737.752201357103</v>
      </c>
      <c r="F2719" s="310" t="s">
        <v>871</v>
      </c>
      <c r="G2719" s="244" t="s">
        <v>872</v>
      </c>
      <c r="H2719" s="244" t="s">
        <v>869</v>
      </c>
      <c r="I2719" s="288">
        <v>1</v>
      </c>
      <c r="J2719" s="244" t="s">
        <v>919</v>
      </c>
      <c r="K2719" s="244">
        <v>1.2</v>
      </c>
      <c r="L2719" s="244">
        <v>1.2</v>
      </c>
      <c r="M2719" s="244" t="s">
        <v>89</v>
      </c>
      <c r="N2719" s="244">
        <f t="shared" si="52"/>
        <v>1.44</v>
      </c>
      <c r="R2719" s="301"/>
      <c r="S2719" s="301"/>
      <c r="T2719" s="301"/>
      <c r="U2719" s="301"/>
      <c r="V2719" s="301"/>
      <c r="W2719" s="301"/>
      <c r="X2719" s="301"/>
      <c r="Y2719" s="301"/>
      <c r="Z2719" s="301"/>
      <c r="AA2719" s="301"/>
      <c r="AB2719" s="301"/>
      <c r="AC2719" s="301"/>
      <c r="AD2719" s="301"/>
      <c r="AE2719" s="301"/>
      <c r="AF2719" s="301"/>
      <c r="AG2719" s="301"/>
      <c r="AH2719" s="301"/>
      <c r="AI2719" s="301"/>
    </row>
    <row r="2720" spans="1:35" ht="20.100000000000001" hidden="1" customHeight="1" x14ac:dyDescent="0.2">
      <c r="A2720" s="240">
        <v>290</v>
      </c>
      <c r="B2720" s="241" t="s">
        <v>404</v>
      </c>
      <c r="C2720" s="310" t="s">
        <v>426</v>
      </c>
      <c r="D2720" s="310" t="s">
        <v>438</v>
      </c>
      <c r="E2720" s="309">
        <v>19507.389224193201</v>
      </c>
      <c r="F2720" s="310" t="s">
        <v>871</v>
      </c>
      <c r="G2720" s="244" t="s">
        <v>872</v>
      </c>
      <c r="H2720" s="244" t="s">
        <v>429</v>
      </c>
      <c r="I2720" s="288">
        <v>1</v>
      </c>
      <c r="J2720" s="244" t="s">
        <v>873</v>
      </c>
      <c r="K2720" s="244">
        <v>1.2</v>
      </c>
      <c r="L2720" s="244">
        <v>1.2</v>
      </c>
      <c r="M2720" s="244" t="s">
        <v>89</v>
      </c>
      <c r="N2720" s="244">
        <f t="shared" si="52"/>
        <v>1.44</v>
      </c>
      <c r="R2720" s="301"/>
      <c r="S2720" s="301"/>
      <c r="T2720" s="301"/>
      <c r="U2720" s="301"/>
      <c r="V2720" s="301"/>
      <c r="W2720" s="301"/>
      <c r="X2720" s="301"/>
      <c r="Y2720" s="301"/>
      <c r="Z2720" s="301"/>
      <c r="AA2720" s="301"/>
      <c r="AB2720" s="301"/>
      <c r="AC2720" s="301"/>
      <c r="AD2720" s="301"/>
      <c r="AE2720" s="301"/>
      <c r="AF2720" s="301"/>
      <c r="AG2720" s="301"/>
      <c r="AH2720" s="301"/>
      <c r="AI2720" s="301"/>
    </row>
    <row r="2721" spans="1:35" ht="20.100000000000001" hidden="1" customHeight="1" x14ac:dyDescent="0.2">
      <c r="A2721" s="240">
        <v>291</v>
      </c>
      <c r="B2721" s="241" t="s">
        <v>404</v>
      </c>
      <c r="C2721" s="310" t="s">
        <v>426</v>
      </c>
      <c r="D2721" s="310" t="s">
        <v>438</v>
      </c>
      <c r="E2721" s="309">
        <v>19443.678492583538</v>
      </c>
      <c r="F2721" s="310" t="s">
        <v>897</v>
      </c>
      <c r="G2721" s="244" t="s">
        <v>931</v>
      </c>
      <c r="H2721" s="244" t="s">
        <v>429</v>
      </c>
      <c r="I2721" s="288">
        <v>3</v>
      </c>
      <c r="J2721" s="244" t="s">
        <v>919</v>
      </c>
      <c r="K2721" s="244">
        <v>3.5</v>
      </c>
      <c r="L2721" s="244">
        <v>2.5</v>
      </c>
      <c r="M2721" s="244" t="s">
        <v>89</v>
      </c>
      <c r="N2721" s="244">
        <f t="shared" si="52"/>
        <v>8.75</v>
      </c>
      <c r="R2721" s="301"/>
      <c r="S2721" s="301"/>
      <c r="T2721" s="301"/>
      <c r="U2721" s="301"/>
      <c r="V2721" s="301"/>
      <c r="W2721" s="301"/>
      <c r="X2721" s="301"/>
      <c r="Y2721" s="301"/>
      <c r="Z2721" s="301"/>
      <c r="AA2721" s="301"/>
      <c r="AB2721" s="301"/>
      <c r="AC2721" s="301"/>
      <c r="AD2721" s="301"/>
      <c r="AE2721" s="301"/>
      <c r="AF2721" s="301"/>
      <c r="AG2721" s="301"/>
      <c r="AH2721" s="301"/>
      <c r="AI2721" s="301"/>
    </row>
    <row r="2722" spans="1:35" ht="20.100000000000001" hidden="1" customHeight="1" x14ac:dyDescent="0.2">
      <c r="A2722" s="240">
        <v>292</v>
      </c>
      <c r="B2722" s="241" t="s">
        <v>404</v>
      </c>
      <c r="C2722" s="310" t="s">
        <v>426</v>
      </c>
      <c r="D2722" s="310" t="s">
        <v>438</v>
      </c>
      <c r="E2722" s="309">
        <v>19403.999999994903</v>
      </c>
      <c r="F2722" s="310" t="s">
        <v>892</v>
      </c>
      <c r="G2722" s="244" t="s">
        <v>903</v>
      </c>
      <c r="H2722" s="244" t="s">
        <v>429</v>
      </c>
      <c r="I2722" s="288">
        <v>1</v>
      </c>
      <c r="J2722" s="244" t="s">
        <v>919</v>
      </c>
      <c r="K2722" s="244">
        <v>0.5</v>
      </c>
      <c r="L2722" s="244">
        <v>0.8</v>
      </c>
      <c r="M2722" s="244" t="s">
        <v>89</v>
      </c>
      <c r="N2722" s="244">
        <f t="shared" si="52"/>
        <v>0.4</v>
      </c>
      <c r="R2722" s="301"/>
      <c r="S2722" s="301"/>
      <c r="T2722" s="301"/>
      <c r="U2722" s="301"/>
      <c r="V2722" s="301"/>
      <c r="W2722" s="301"/>
      <c r="X2722" s="301"/>
      <c r="Y2722" s="301"/>
      <c r="Z2722" s="301"/>
      <c r="AA2722" s="301"/>
      <c r="AB2722" s="301"/>
      <c r="AC2722" s="301"/>
      <c r="AD2722" s="301"/>
      <c r="AE2722" s="301"/>
      <c r="AF2722" s="301"/>
      <c r="AG2722" s="301"/>
      <c r="AH2722" s="301"/>
      <c r="AI2722" s="301"/>
    </row>
    <row r="2723" spans="1:35" ht="20.100000000000001" hidden="1" customHeight="1" x14ac:dyDescent="0.2">
      <c r="A2723" s="240">
        <v>293</v>
      </c>
      <c r="B2723" s="241" t="s">
        <v>404</v>
      </c>
      <c r="C2723" s="310" t="s">
        <v>426</v>
      </c>
      <c r="D2723" s="310" t="s">
        <v>438</v>
      </c>
      <c r="E2723" s="309">
        <v>19390.428676552536</v>
      </c>
      <c r="F2723" s="310" t="s">
        <v>897</v>
      </c>
      <c r="G2723" s="244" t="s">
        <v>922</v>
      </c>
      <c r="H2723" s="244" t="s">
        <v>429</v>
      </c>
      <c r="I2723" s="288">
        <v>3</v>
      </c>
      <c r="J2723" s="244" t="s">
        <v>919</v>
      </c>
      <c r="K2723" s="244">
        <v>3.5</v>
      </c>
      <c r="L2723" s="244">
        <v>2</v>
      </c>
      <c r="M2723" s="244" t="s">
        <v>89</v>
      </c>
      <c r="N2723" s="244">
        <f t="shared" si="52"/>
        <v>7</v>
      </c>
      <c r="R2723" s="301"/>
      <c r="S2723" s="301"/>
      <c r="T2723" s="301"/>
      <c r="U2723" s="301"/>
      <c r="V2723" s="301"/>
      <c r="W2723" s="301"/>
      <c r="X2723" s="301"/>
      <c r="Y2723" s="301"/>
      <c r="Z2723" s="301"/>
      <c r="AA2723" s="301"/>
      <c r="AB2723" s="301"/>
      <c r="AC2723" s="301"/>
      <c r="AD2723" s="301"/>
      <c r="AE2723" s="301"/>
      <c r="AF2723" s="301"/>
      <c r="AG2723" s="301"/>
      <c r="AH2723" s="301"/>
      <c r="AI2723" s="301"/>
    </row>
    <row r="2724" spans="1:35" ht="20.100000000000001" hidden="1" customHeight="1" x14ac:dyDescent="0.2">
      <c r="A2724" s="240">
        <v>294</v>
      </c>
      <c r="B2724" s="241" t="s">
        <v>404</v>
      </c>
      <c r="C2724" s="310" t="s">
        <v>426</v>
      </c>
      <c r="D2724" s="310" t="s">
        <v>438</v>
      </c>
      <c r="E2724" s="309">
        <v>19266.405488686352</v>
      </c>
      <c r="F2724" s="310" t="s">
        <v>871</v>
      </c>
      <c r="G2724" s="244" t="s">
        <v>872</v>
      </c>
      <c r="H2724" s="244" t="s">
        <v>429</v>
      </c>
      <c r="I2724" s="288">
        <v>1</v>
      </c>
      <c r="J2724" s="244" t="s">
        <v>919</v>
      </c>
      <c r="K2724" s="244">
        <v>0.5</v>
      </c>
      <c r="L2724" s="244">
        <v>0.5</v>
      </c>
      <c r="M2724" s="244" t="s">
        <v>89</v>
      </c>
      <c r="N2724" s="244">
        <f t="shared" si="52"/>
        <v>0.25</v>
      </c>
      <c r="R2724" s="301"/>
      <c r="S2724" s="301"/>
      <c r="T2724" s="301"/>
      <c r="U2724" s="301"/>
      <c r="V2724" s="301"/>
      <c r="W2724" s="301"/>
      <c r="X2724" s="301"/>
      <c r="Y2724" s="301"/>
      <c r="Z2724" s="301"/>
      <c r="AA2724" s="301"/>
      <c r="AB2724" s="301"/>
      <c r="AC2724" s="301"/>
      <c r="AD2724" s="301"/>
      <c r="AE2724" s="301"/>
      <c r="AF2724" s="301"/>
      <c r="AG2724" s="301"/>
      <c r="AH2724" s="301"/>
      <c r="AI2724" s="301"/>
    </row>
    <row r="2725" spans="1:35" ht="20.100000000000001" hidden="1" customHeight="1" x14ac:dyDescent="0.2">
      <c r="A2725" s="240">
        <v>295</v>
      </c>
      <c r="B2725" s="241" t="s">
        <v>404</v>
      </c>
      <c r="C2725" s="310" t="s">
        <v>426</v>
      </c>
      <c r="D2725" s="310" t="s">
        <v>438</v>
      </c>
      <c r="E2725" s="309">
        <v>19207.587355048228</v>
      </c>
      <c r="F2725" s="310" t="s">
        <v>871</v>
      </c>
      <c r="G2725" s="244" t="s">
        <v>872</v>
      </c>
      <c r="H2725" s="244" t="s">
        <v>429</v>
      </c>
      <c r="I2725" s="288">
        <v>1</v>
      </c>
      <c r="J2725" s="244" t="s">
        <v>919</v>
      </c>
      <c r="K2725" s="244">
        <v>0.5</v>
      </c>
      <c r="L2725" s="244">
        <v>0.5</v>
      </c>
      <c r="M2725" s="244" t="s">
        <v>89</v>
      </c>
      <c r="N2725" s="244">
        <f t="shared" si="52"/>
        <v>0.25</v>
      </c>
      <c r="R2725" s="301"/>
      <c r="S2725" s="301"/>
      <c r="T2725" s="301"/>
      <c r="U2725" s="301"/>
      <c r="V2725" s="301"/>
      <c r="W2725" s="301"/>
      <c r="X2725" s="301"/>
      <c r="Y2725" s="301"/>
      <c r="Z2725" s="301"/>
      <c r="AA2725" s="301"/>
      <c r="AB2725" s="301"/>
      <c r="AC2725" s="301"/>
      <c r="AD2725" s="301"/>
      <c r="AE2725" s="301"/>
      <c r="AF2725" s="301"/>
      <c r="AG2725" s="301"/>
      <c r="AH2725" s="301"/>
      <c r="AI2725" s="301"/>
    </row>
    <row r="2726" spans="1:35" ht="20.100000000000001" hidden="1" customHeight="1" x14ac:dyDescent="0.2">
      <c r="A2726" s="240">
        <v>296</v>
      </c>
      <c r="B2726" s="241" t="s">
        <v>404</v>
      </c>
      <c r="C2726" s="310" t="s">
        <v>426</v>
      </c>
      <c r="D2726" s="310" t="s">
        <v>438</v>
      </c>
      <c r="E2726" s="309">
        <v>19077.824288233129</v>
      </c>
      <c r="F2726" s="310" t="s">
        <v>871</v>
      </c>
      <c r="G2726" s="244" t="s">
        <v>932</v>
      </c>
      <c r="H2726" s="244" t="s">
        <v>429</v>
      </c>
      <c r="I2726" s="288">
        <v>1</v>
      </c>
      <c r="J2726" s="244" t="s">
        <v>882</v>
      </c>
      <c r="K2726" s="244">
        <v>0.5</v>
      </c>
      <c r="L2726" s="244">
        <v>0.5</v>
      </c>
      <c r="M2726" s="244" t="s">
        <v>89</v>
      </c>
      <c r="N2726" s="244">
        <f t="shared" si="52"/>
        <v>0.25</v>
      </c>
      <c r="R2726" s="301"/>
      <c r="S2726" s="301"/>
      <c r="T2726" s="301"/>
      <c r="U2726" s="301"/>
      <c r="V2726" s="301"/>
      <c r="W2726" s="301"/>
      <c r="X2726" s="301"/>
      <c r="Y2726" s="301"/>
      <c r="Z2726" s="301"/>
      <c r="AA2726" s="301"/>
      <c r="AB2726" s="301"/>
      <c r="AC2726" s="301"/>
      <c r="AD2726" s="301"/>
      <c r="AE2726" s="301"/>
      <c r="AF2726" s="301"/>
      <c r="AG2726" s="301"/>
      <c r="AH2726" s="301"/>
      <c r="AI2726" s="301"/>
    </row>
    <row r="2727" spans="1:35" ht="20.100000000000001" hidden="1" customHeight="1" x14ac:dyDescent="0.2">
      <c r="A2727" s="240">
        <v>297</v>
      </c>
      <c r="B2727" s="241" t="s">
        <v>404</v>
      </c>
      <c r="C2727" s="310" t="s">
        <v>426</v>
      </c>
      <c r="D2727" s="310" t="s">
        <v>438</v>
      </c>
      <c r="E2727" s="309">
        <v>19077.824288233129</v>
      </c>
      <c r="F2727" s="310" t="s">
        <v>871</v>
      </c>
      <c r="G2727" s="244" t="s">
        <v>1010</v>
      </c>
      <c r="H2727" s="244" t="s">
        <v>429</v>
      </c>
      <c r="I2727" s="288">
        <v>1</v>
      </c>
      <c r="J2727" s="244" t="s">
        <v>882</v>
      </c>
      <c r="K2727" s="244">
        <v>0.5</v>
      </c>
      <c r="L2727" s="244">
        <v>0.5</v>
      </c>
      <c r="M2727" s="244" t="s">
        <v>89</v>
      </c>
      <c r="N2727" s="244">
        <f t="shared" si="52"/>
        <v>0.25</v>
      </c>
      <c r="R2727" s="301"/>
      <c r="S2727" s="301"/>
      <c r="T2727" s="301"/>
      <c r="U2727" s="301"/>
      <c r="V2727" s="301"/>
      <c r="W2727" s="301"/>
      <c r="X2727" s="301"/>
      <c r="Y2727" s="301"/>
      <c r="Z2727" s="301"/>
      <c r="AA2727" s="301"/>
      <c r="AB2727" s="301"/>
      <c r="AC2727" s="301"/>
      <c r="AD2727" s="301"/>
      <c r="AE2727" s="301"/>
      <c r="AF2727" s="301"/>
      <c r="AG2727" s="301"/>
      <c r="AH2727" s="301"/>
      <c r="AI2727" s="301"/>
    </row>
    <row r="2728" spans="1:35" ht="20.100000000000001" hidden="1" customHeight="1" x14ac:dyDescent="0.2">
      <c r="A2728" s="240">
        <v>298</v>
      </c>
      <c r="B2728" s="241" t="s">
        <v>404</v>
      </c>
      <c r="C2728" s="310" t="s">
        <v>426</v>
      </c>
      <c r="D2728" s="310" t="s">
        <v>438</v>
      </c>
      <c r="E2728" s="309">
        <v>18769.009010860133</v>
      </c>
      <c r="F2728" s="310" t="s">
        <v>892</v>
      </c>
      <c r="G2728" s="244" t="s">
        <v>903</v>
      </c>
      <c r="H2728" s="244" t="s">
        <v>429</v>
      </c>
      <c r="I2728" s="288">
        <v>1</v>
      </c>
      <c r="J2728" s="244" t="s">
        <v>919</v>
      </c>
      <c r="K2728" s="244">
        <v>0.5</v>
      </c>
      <c r="L2728" s="244">
        <v>0.8</v>
      </c>
      <c r="M2728" s="244" t="s">
        <v>89</v>
      </c>
      <c r="N2728" s="244">
        <f t="shared" si="52"/>
        <v>0.4</v>
      </c>
      <c r="R2728" s="301"/>
      <c r="S2728" s="301"/>
      <c r="T2728" s="301"/>
      <c r="U2728" s="301"/>
      <c r="V2728" s="301"/>
      <c r="W2728" s="301"/>
      <c r="X2728" s="301"/>
      <c r="Y2728" s="301"/>
      <c r="Z2728" s="301"/>
      <c r="AA2728" s="301"/>
      <c r="AB2728" s="301"/>
      <c r="AC2728" s="301"/>
      <c r="AD2728" s="301"/>
      <c r="AE2728" s="301"/>
      <c r="AF2728" s="301"/>
      <c r="AG2728" s="301"/>
      <c r="AH2728" s="301"/>
      <c r="AI2728" s="301"/>
    </row>
    <row r="2729" spans="1:35" ht="20.100000000000001" hidden="1" customHeight="1" x14ac:dyDescent="0.2">
      <c r="A2729" s="240">
        <v>299</v>
      </c>
      <c r="B2729" s="241" t="s">
        <v>404</v>
      </c>
      <c r="C2729" s="310" t="s">
        <v>426</v>
      </c>
      <c r="D2729" s="310" t="s">
        <v>438</v>
      </c>
      <c r="E2729" s="309">
        <v>16531.246689914311</v>
      </c>
      <c r="F2729" s="310" t="s">
        <v>879</v>
      </c>
      <c r="G2729" s="244" t="s">
        <v>1013</v>
      </c>
      <c r="H2729" s="244" t="s">
        <v>870</v>
      </c>
      <c r="I2729" s="288">
        <v>1</v>
      </c>
      <c r="J2729" s="244" t="s">
        <v>882</v>
      </c>
      <c r="K2729" s="244">
        <v>0.5</v>
      </c>
      <c r="L2729" s="244">
        <v>0.5</v>
      </c>
      <c r="M2729" s="244" t="s">
        <v>89</v>
      </c>
      <c r="N2729" s="244">
        <f t="shared" si="52"/>
        <v>0.25</v>
      </c>
      <c r="R2729" s="301"/>
      <c r="S2729" s="301"/>
      <c r="T2729" s="301"/>
      <c r="U2729" s="301"/>
      <c r="V2729" s="301"/>
      <c r="W2729" s="301"/>
      <c r="X2729" s="301"/>
      <c r="Y2729" s="301"/>
      <c r="Z2729" s="301"/>
      <c r="AA2729" s="301"/>
      <c r="AB2729" s="301"/>
      <c r="AC2729" s="301"/>
      <c r="AD2729" s="301"/>
      <c r="AE2729" s="301"/>
      <c r="AF2729" s="301"/>
      <c r="AG2729" s="301"/>
      <c r="AH2729" s="301"/>
      <c r="AI2729" s="301"/>
    </row>
    <row r="2730" spans="1:35" ht="20.100000000000001" hidden="1" customHeight="1" x14ac:dyDescent="0.2">
      <c r="A2730" s="240">
        <v>300</v>
      </c>
      <c r="B2730" s="241" t="s">
        <v>404</v>
      </c>
      <c r="C2730" s="310" t="s">
        <v>426</v>
      </c>
      <c r="D2730" s="310" t="s">
        <v>438</v>
      </c>
      <c r="E2730" s="309">
        <v>16531.246689914311</v>
      </c>
      <c r="F2730" s="310" t="s">
        <v>871</v>
      </c>
      <c r="G2730" s="244" t="s">
        <v>872</v>
      </c>
      <c r="H2730" s="244" t="s">
        <v>870</v>
      </c>
      <c r="I2730" s="288">
        <v>1</v>
      </c>
      <c r="J2730" s="244" t="s">
        <v>919</v>
      </c>
      <c r="K2730" s="244">
        <v>0.5</v>
      </c>
      <c r="L2730" s="244">
        <v>0.5</v>
      </c>
      <c r="M2730" s="244" t="s">
        <v>89</v>
      </c>
      <c r="N2730" s="244">
        <f t="shared" si="52"/>
        <v>0.25</v>
      </c>
      <c r="R2730" s="301"/>
      <c r="S2730" s="301"/>
      <c r="T2730" s="301"/>
      <c r="U2730" s="301"/>
      <c r="V2730" s="301"/>
      <c r="W2730" s="301"/>
      <c r="X2730" s="301"/>
      <c r="Y2730" s="301"/>
      <c r="Z2730" s="301"/>
      <c r="AA2730" s="301"/>
      <c r="AB2730" s="301"/>
      <c r="AC2730" s="301"/>
      <c r="AD2730" s="301"/>
      <c r="AE2730" s="301"/>
      <c r="AF2730" s="301"/>
      <c r="AG2730" s="301"/>
      <c r="AH2730" s="301"/>
      <c r="AI2730" s="301"/>
    </row>
    <row r="2731" spans="1:35" ht="20.100000000000001" hidden="1" customHeight="1" x14ac:dyDescent="0.2">
      <c r="A2731" s="240">
        <v>301</v>
      </c>
      <c r="B2731" s="241" t="s">
        <v>404</v>
      </c>
      <c r="C2731" s="310" t="s">
        <v>426</v>
      </c>
      <c r="D2731" s="310" t="s">
        <v>438</v>
      </c>
      <c r="E2731" s="309">
        <v>15705.981896548898</v>
      </c>
      <c r="F2731" s="310" t="s">
        <v>871</v>
      </c>
      <c r="G2731" s="244" t="s">
        <v>914</v>
      </c>
      <c r="H2731" s="244" t="s">
        <v>869</v>
      </c>
      <c r="I2731" s="288">
        <v>1</v>
      </c>
      <c r="J2731" s="244" t="s">
        <v>919</v>
      </c>
      <c r="K2731" s="244">
        <v>1.2</v>
      </c>
      <c r="L2731" s="244">
        <v>1.2</v>
      </c>
      <c r="M2731" s="244" t="s">
        <v>89</v>
      </c>
      <c r="N2731" s="244">
        <f t="shared" si="52"/>
        <v>1.44</v>
      </c>
      <c r="R2731" s="301"/>
      <c r="S2731" s="301"/>
      <c r="T2731" s="301"/>
      <c r="U2731" s="301"/>
      <c r="V2731" s="301"/>
      <c r="W2731" s="301"/>
      <c r="X2731" s="301"/>
      <c r="Y2731" s="301"/>
      <c r="Z2731" s="301"/>
      <c r="AA2731" s="301"/>
      <c r="AB2731" s="301"/>
      <c r="AC2731" s="301"/>
      <c r="AD2731" s="301"/>
      <c r="AE2731" s="301"/>
      <c r="AF2731" s="301"/>
      <c r="AG2731" s="301"/>
      <c r="AH2731" s="301"/>
      <c r="AI2731" s="301"/>
    </row>
    <row r="2732" spans="1:35" ht="20.100000000000001" hidden="1" customHeight="1" x14ac:dyDescent="0.2">
      <c r="A2732" s="240">
        <v>302</v>
      </c>
      <c r="B2732" s="241" t="s">
        <v>404</v>
      </c>
      <c r="C2732" s="310" t="s">
        <v>426</v>
      </c>
      <c r="D2732" s="310" t="s">
        <v>438</v>
      </c>
      <c r="E2732" s="309">
        <v>15086.076939665791</v>
      </c>
      <c r="F2732" s="310" t="s">
        <v>880</v>
      </c>
      <c r="G2732" s="244" t="s">
        <v>915</v>
      </c>
      <c r="H2732" s="244" t="s">
        <v>869</v>
      </c>
      <c r="I2732" s="288">
        <v>1</v>
      </c>
      <c r="J2732" s="244" t="s">
        <v>919</v>
      </c>
      <c r="K2732" s="244">
        <v>0.5</v>
      </c>
      <c r="L2732" s="244">
        <v>0.6</v>
      </c>
      <c r="M2732" s="244" t="s">
        <v>89</v>
      </c>
      <c r="N2732" s="244">
        <f t="shared" si="52"/>
        <v>0.3</v>
      </c>
      <c r="R2732" s="301"/>
      <c r="S2732" s="301"/>
      <c r="T2732" s="301"/>
      <c r="U2732" s="301"/>
      <c r="V2732" s="301"/>
      <c r="W2732" s="301"/>
      <c r="X2732" s="301"/>
      <c r="Y2732" s="301"/>
      <c r="Z2732" s="301"/>
      <c r="AA2732" s="301"/>
      <c r="AB2732" s="301"/>
      <c r="AC2732" s="301"/>
      <c r="AD2732" s="301"/>
      <c r="AE2732" s="301"/>
      <c r="AF2732" s="301"/>
      <c r="AG2732" s="301"/>
      <c r="AH2732" s="301"/>
      <c r="AI2732" s="301"/>
    </row>
    <row r="2733" spans="1:35" ht="20.100000000000001" hidden="1" customHeight="1" x14ac:dyDescent="0.2">
      <c r="A2733" s="240">
        <v>303</v>
      </c>
      <c r="B2733" s="241" t="s">
        <v>404</v>
      </c>
      <c r="C2733" s="310" t="s">
        <v>426</v>
      </c>
      <c r="D2733" s="310" t="s">
        <v>438</v>
      </c>
      <c r="E2733" s="309">
        <v>14551.870503951963</v>
      </c>
      <c r="F2733" s="310" t="s">
        <v>871</v>
      </c>
      <c r="G2733" s="244" t="s">
        <v>914</v>
      </c>
      <c r="H2733" s="244" t="s">
        <v>869</v>
      </c>
      <c r="I2733" s="288">
        <v>1</v>
      </c>
      <c r="J2733" s="244" t="s">
        <v>919</v>
      </c>
      <c r="K2733" s="244">
        <v>1.2</v>
      </c>
      <c r="L2733" s="244">
        <v>1.2</v>
      </c>
      <c r="M2733" s="244" t="s">
        <v>89</v>
      </c>
      <c r="N2733" s="244">
        <f t="shared" si="52"/>
        <v>1.44</v>
      </c>
      <c r="R2733" s="301"/>
      <c r="S2733" s="301"/>
      <c r="T2733" s="301"/>
      <c r="U2733" s="301"/>
      <c r="V2733" s="301"/>
      <c r="W2733" s="301"/>
      <c r="X2733" s="301"/>
      <c r="Y2733" s="301"/>
      <c r="Z2733" s="301"/>
      <c r="AA2733" s="301"/>
      <c r="AB2733" s="301"/>
      <c r="AC2733" s="301"/>
      <c r="AD2733" s="301"/>
      <c r="AE2733" s="301"/>
      <c r="AF2733" s="301"/>
      <c r="AG2733" s="301"/>
      <c r="AH2733" s="301"/>
      <c r="AI2733" s="301"/>
    </row>
    <row r="2734" spans="1:35" ht="20.100000000000001" hidden="1" customHeight="1" x14ac:dyDescent="0.2">
      <c r="A2734" s="240">
        <v>304</v>
      </c>
      <c r="B2734" s="241" t="s">
        <v>404</v>
      </c>
      <c r="C2734" s="310" t="s">
        <v>426</v>
      </c>
      <c r="D2734" s="310" t="s">
        <v>438</v>
      </c>
      <c r="E2734" s="309">
        <v>14287.900880544668</v>
      </c>
      <c r="F2734" s="310" t="s">
        <v>871</v>
      </c>
      <c r="G2734" s="244" t="s">
        <v>916</v>
      </c>
      <c r="H2734" s="244" t="s">
        <v>429</v>
      </c>
      <c r="I2734" s="288">
        <v>1</v>
      </c>
      <c r="J2734" s="244" t="s">
        <v>919</v>
      </c>
      <c r="K2734" s="244">
        <v>1.2</v>
      </c>
      <c r="L2734" s="244">
        <v>1.2</v>
      </c>
      <c r="M2734" s="244" t="s">
        <v>89</v>
      </c>
      <c r="N2734" s="244">
        <f t="shared" si="52"/>
        <v>1.44</v>
      </c>
      <c r="R2734" s="301"/>
      <c r="S2734" s="301"/>
      <c r="T2734" s="301"/>
      <c r="U2734" s="301"/>
      <c r="V2734" s="301"/>
      <c r="W2734" s="301"/>
      <c r="X2734" s="301"/>
      <c r="Y2734" s="301"/>
      <c r="Z2734" s="301"/>
      <c r="AA2734" s="301"/>
      <c r="AB2734" s="301"/>
      <c r="AC2734" s="301"/>
      <c r="AD2734" s="301"/>
      <c r="AE2734" s="301"/>
      <c r="AF2734" s="301"/>
      <c r="AG2734" s="301"/>
      <c r="AH2734" s="301"/>
      <c r="AI2734" s="301"/>
    </row>
    <row r="2735" spans="1:35" ht="20.100000000000001" hidden="1" customHeight="1" x14ac:dyDescent="0.2">
      <c r="A2735" s="240">
        <v>305</v>
      </c>
      <c r="B2735" s="241" t="s">
        <v>404</v>
      </c>
      <c r="C2735" s="310" t="s">
        <v>426</v>
      </c>
      <c r="D2735" s="310" t="s">
        <v>438</v>
      </c>
      <c r="E2735" s="309">
        <v>12641.312284533324</v>
      </c>
      <c r="F2735" s="310" t="s">
        <v>897</v>
      </c>
      <c r="G2735" s="244" t="s">
        <v>931</v>
      </c>
      <c r="H2735" s="244" t="s">
        <v>429</v>
      </c>
      <c r="I2735" s="288">
        <v>3</v>
      </c>
      <c r="J2735" s="244" t="s">
        <v>919</v>
      </c>
      <c r="K2735" s="244">
        <v>3.5</v>
      </c>
      <c r="L2735" s="244">
        <v>2.5</v>
      </c>
      <c r="M2735" s="244" t="s">
        <v>89</v>
      </c>
      <c r="N2735" s="244">
        <f t="shared" si="52"/>
        <v>8.75</v>
      </c>
      <c r="R2735" s="301"/>
      <c r="S2735" s="301"/>
      <c r="T2735" s="301"/>
      <c r="U2735" s="301"/>
      <c r="V2735" s="301"/>
      <c r="W2735" s="301"/>
      <c r="X2735" s="301"/>
      <c r="Y2735" s="301"/>
      <c r="Z2735" s="301"/>
      <c r="AA2735" s="301"/>
      <c r="AB2735" s="301"/>
      <c r="AC2735" s="301"/>
      <c r="AD2735" s="301"/>
      <c r="AE2735" s="301"/>
      <c r="AF2735" s="301"/>
      <c r="AG2735" s="301"/>
      <c r="AH2735" s="301"/>
      <c r="AI2735" s="301"/>
    </row>
    <row r="2736" spans="1:35" ht="20.100000000000001" hidden="1" customHeight="1" x14ac:dyDescent="0.2">
      <c r="A2736" s="240">
        <v>306</v>
      </c>
      <c r="B2736" s="241" t="s">
        <v>404</v>
      </c>
      <c r="C2736" s="310" t="s">
        <v>432</v>
      </c>
      <c r="D2736" s="310" t="s">
        <v>438</v>
      </c>
      <c r="E2736" s="309">
        <v>12636.443534549036</v>
      </c>
      <c r="F2736" s="310" t="s">
        <v>897</v>
      </c>
      <c r="G2736" s="244" t="s">
        <v>931</v>
      </c>
      <c r="H2736" s="244" t="s">
        <v>429</v>
      </c>
      <c r="I2736" s="288">
        <v>3</v>
      </c>
      <c r="J2736" s="244" t="s">
        <v>919</v>
      </c>
      <c r="K2736" s="244">
        <v>3.5</v>
      </c>
      <c r="L2736" s="244">
        <v>2.5</v>
      </c>
      <c r="M2736" s="244" t="s">
        <v>89</v>
      </c>
      <c r="N2736" s="244">
        <f t="shared" si="52"/>
        <v>8.75</v>
      </c>
      <c r="R2736" s="301"/>
      <c r="S2736" s="301"/>
      <c r="T2736" s="301"/>
      <c r="U2736" s="301"/>
      <c r="V2736" s="301"/>
      <c r="W2736" s="301"/>
      <c r="X2736" s="301"/>
      <c r="Y2736" s="301"/>
      <c r="Z2736" s="301"/>
      <c r="AA2736" s="301"/>
      <c r="AB2736" s="301"/>
      <c r="AC2736" s="301"/>
      <c r="AD2736" s="301"/>
      <c r="AE2736" s="301"/>
      <c r="AF2736" s="301"/>
      <c r="AG2736" s="301"/>
      <c r="AH2736" s="301"/>
      <c r="AI2736" s="301"/>
    </row>
    <row r="2737" spans="1:35" ht="20.100000000000001" hidden="1" customHeight="1" x14ac:dyDescent="0.2">
      <c r="A2737" s="240">
        <v>307</v>
      </c>
      <c r="B2737" s="241" t="s">
        <v>404</v>
      </c>
      <c r="C2737" s="310" t="s">
        <v>426</v>
      </c>
      <c r="D2737" s="310" t="s">
        <v>438</v>
      </c>
      <c r="E2737" s="309">
        <v>12471.914396835</v>
      </c>
      <c r="F2737" s="310" t="s">
        <v>871</v>
      </c>
      <c r="G2737" s="244" t="s">
        <v>872</v>
      </c>
      <c r="H2737" s="244" t="s">
        <v>429</v>
      </c>
      <c r="I2737" s="288">
        <v>3</v>
      </c>
      <c r="J2737" s="244" t="s">
        <v>919</v>
      </c>
      <c r="K2737" s="244">
        <v>1</v>
      </c>
      <c r="L2737" s="244">
        <v>1</v>
      </c>
      <c r="M2737" s="244" t="s">
        <v>89</v>
      </c>
      <c r="N2737" s="244">
        <f t="shared" si="52"/>
        <v>1</v>
      </c>
      <c r="R2737" s="301"/>
      <c r="S2737" s="301"/>
      <c r="T2737" s="301"/>
      <c r="U2737" s="301"/>
      <c r="V2737" s="301"/>
      <c r="W2737" s="301"/>
      <c r="X2737" s="301"/>
      <c r="Y2737" s="301"/>
      <c r="Z2737" s="301"/>
      <c r="AA2737" s="301"/>
      <c r="AB2737" s="301"/>
      <c r="AC2737" s="301"/>
      <c r="AD2737" s="301"/>
      <c r="AE2737" s="301"/>
      <c r="AF2737" s="301"/>
      <c r="AG2737" s="301"/>
      <c r="AH2737" s="301"/>
      <c r="AI2737" s="301"/>
    </row>
    <row r="2738" spans="1:35" ht="20.100000000000001" hidden="1" customHeight="1" x14ac:dyDescent="0.2">
      <c r="A2738" s="240">
        <v>308</v>
      </c>
      <c r="B2738" s="241" t="s">
        <v>404</v>
      </c>
      <c r="C2738" s="310" t="s">
        <v>426</v>
      </c>
      <c r="D2738" s="310" t="s">
        <v>438</v>
      </c>
      <c r="E2738" s="309">
        <v>12417.491191888908</v>
      </c>
      <c r="F2738" s="310" t="s">
        <v>871</v>
      </c>
      <c r="G2738" s="244" t="s">
        <v>872</v>
      </c>
      <c r="H2738" s="244" t="s">
        <v>429</v>
      </c>
      <c r="I2738" s="288">
        <v>1</v>
      </c>
      <c r="J2738" s="244" t="s">
        <v>919</v>
      </c>
      <c r="K2738" s="244">
        <v>1</v>
      </c>
      <c r="L2738" s="244">
        <v>1</v>
      </c>
      <c r="M2738" s="244" t="s">
        <v>89</v>
      </c>
      <c r="N2738" s="244">
        <f t="shared" si="52"/>
        <v>1</v>
      </c>
      <c r="R2738" s="301"/>
      <c r="S2738" s="301"/>
      <c r="T2738" s="301"/>
      <c r="U2738" s="301"/>
      <c r="V2738" s="301"/>
      <c r="W2738" s="301"/>
      <c r="X2738" s="301"/>
      <c r="Y2738" s="301"/>
      <c r="Z2738" s="301"/>
      <c r="AA2738" s="301"/>
      <c r="AB2738" s="301"/>
      <c r="AC2738" s="301"/>
      <c r="AD2738" s="301"/>
      <c r="AE2738" s="301"/>
      <c r="AF2738" s="301"/>
      <c r="AG2738" s="301"/>
      <c r="AH2738" s="301"/>
      <c r="AI2738" s="301"/>
    </row>
    <row r="2739" spans="1:35" ht="20.100000000000001" hidden="1" customHeight="1" x14ac:dyDescent="0.2">
      <c r="A2739" s="240">
        <v>309</v>
      </c>
      <c r="B2739" s="241" t="s">
        <v>404</v>
      </c>
      <c r="C2739" s="310" t="s">
        <v>426</v>
      </c>
      <c r="D2739" s="310" t="s">
        <v>438</v>
      </c>
      <c r="E2739" s="309">
        <v>12086.143528676648</v>
      </c>
      <c r="F2739" s="310" t="s">
        <v>871</v>
      </c>
      <c r="G2739" s="244" t="s">
        <v>914</v>
      </c>
      <c r="H2739" s="244" t="s">
        <v>429</v>
      </c>
      <c r="I2739" s="288">
        <v>1</v>
      </c>
      <c r="J2739" s="244" t="s">
        <v>919</v>
      </c>
      <c r="K2739" s="244">
        <v>1</v>
      </c>
      <c r="L2739" s="244">
        <v>1</v>
      </c>
      <c r="M2739" s="244" t="s">
        <v>89</v>
      </c>
      <c r="N2739" s="244">
        <f t="shared" si="52"/>
        <v>1</v>
      </c>
      <c r="R2739" s="301"/>
      <c r="S2739" s="301"/>
      <c r="T2739" s="301"/>
      <c r="U2739" s="301"/>
      <c r="V2739" s="301"/>
      <c r="W2739" s="301"/>
      <c r="X2739" s="301"/>
      <c r="Y2739" s="301"/>
      <c r="Z2739" s="301"/>
      <c r="AA2739" s="301"/>
      <c r="AB2739" s="301"/>
      <c r="AC2739" s="301"/>
      <c r="AD2739" s="301"/>
      <c r="AE2739" s="301"/>
      <c r="AF2739" s="301"/>
      <c r="AG2739" s="301"/>
      <c r="AH2739" s="301"/>
      <c r="AI2739" s="301"/>
    </row>
    <row r="2740" spans="1:35" ht="20.100000000000001" hidden="1" customHeight="1" x14ac:dyDescent="0.2">
      <c r="A2740" s="240">
        <v>310</v>
      </c>
      <c r="B2740" s="241" t="s">
        <v>404</v>
      </c>
      <c r="C2740" s="310" t="s">
        <v>426</v>
      </c>
      <c r="D2740" s="310" t="s">
        <v>438</v>
      </c>
      <c r="E2740" s="309">
        <v>10427.018021719026</v>
      </c>
      <c r="F2740" s="310" t="s">
        <v>871</v>
      </c>
      <c r="G2740" s="244" t="s">
        <v>932</v>
      </c>
      <c r="H2740" s="244" t="s">
        <v>429</v>
      </c>
      <c r="I2740" s="288">
        <v>1</v>
      </c>
      <c r="J2740" s="244" t="s">
        <v>919</v>
      </c>
      <c r="K2740" s="244">
        <v>1</v>
      </c>
      <c r="L2740" s="244">
        <v>1</v>
      </c>
      <c r="M2740" s="244" t="s">
        <v>89</v>
      </c>
      <c r="N2740" s="244">
        <f t="shared" si="52"/>
        <v>1</v>
      </c>
      <c r="R2740" s="301"/>
      <c r="S2740" s="301"/>
      <c r="T2740" s="301"/>
      <c r="U2740" s="301"/>
      <c r="V2740" s="301"/>
      <c r="W2740" s="301"/>
      <c r="X2740" s="301"/>
      <c r="Y2740" s="301"/>
      <c r="Z2740" s="301"/>
      <c r="AA2740" s="301"/>
      <c r="AB2740" s="301"/>
      <c r="AC2740" s="301"/>
      <c r="AD2740" s="301"/>
      <c r="AE2740" s="301"/>
      <c r="AF2740" s="301"/>
      <c r="AG2740" s="301"/>
      <c r="AH2740" s="301"/>
      <c r="AI2740" s="301"/>
    </row>
    <row r="2741" spans="1:35" ht="20.100000000000001" hidden="1" customHeight="1" x14ac:dyDescent="0.2">
      <c r="A2741" s="240">
        <v>311</v>
      </c>
      <c r="B2741" s="241" t="s">
        <v>404</v>
      </c>
      <c r="C2741" s="310" t="s">
        <v>426</v>
      </c>
      <c r="D2741" s="310" t="s">
        <v>438</v>
      </c>
      <c r="E2741" s="309">
        <v>9694.9592672376548</v>
      </c>
      <c r="F2741" s="310" t="s">
        <v>880</v>
      </c>
      <c r="G2741" s="244" t="s">
        <v>915</v>
      </c>
      <c r="H2741" s="244" t="s">
        <v>429</v>
      </c>
      <c r="I2741" s="288">
        <v>1</v>
      </c>
      <c r="J2741" s="244" t="s">
        <v>919</v>
      </c>
      <c r="K2741" s="244">
        <v>0.5</v>
      </c>
      <c r="L2741" s="244">
        <v>0.6</v>
      </c>
      <c r="M2741" s="244" t="s">
        <v>89</v>
      </c>
      <c r="N2741" s="244">
        <f t="shared" si="52"/>
        <v>0.3</v>
      </c>
      <c r="R2741" s="301"/>
      <c r="S2741" s="301"/>
      <c r="T2741" s="301"/>
      <c r="U2741" s="301"/>
      <c r="V2741" s="301"/>
      <c r="W2741" s="301"/>
      <c r="X2741" s="301"/>
      <c r="Y2741" s="301"/>
      <c r="Z2741" s="301"/>
      <c r="AA2741" s="301"/>
      <c r="AB2741" s="301"/>
      <c r="AC2741" s="301"/>
      <c r="AD2741" s="301"/>
      <c r="AE2741" s="301"/>
      <c r="AF2741" s="301"/>
      <c r="AG2741" s="301"/>
      <c r="AH2741" s="301"/>
      <c r="AI2741" s="301"/>
    </row>
    <row r="2742" spans="1:35" ht="20.100000000000001" hidden="1" customHeight="1" x14ac:dyDescent="0.2">
      <c r="A2742" s="240">
        <v>312</v>
      </c>
      <c r="B2742" s="241" t="s">
        <v>404</v>
      </c>
      <c r="C2742" s="310" t="s">
        <v>426</v>
      </c>
      <c r="D2742" s="310" t="s">
        <v>438</v>
      </c>
      <c r="E2742" s="309">
        <v>9679.466163862493</v>
      </c>
      <c r="F2742" s="310" t="s">
        <v>880</v>
      </c>
      <c r="G2742" s="244" t="s">
        <v>915</v>
      </c>
      <c r="H2742" s="244" t="s">
        <v>429</v>
      </c>
      <c r="I2742" s="288">
        <v>1</v>
      </c>
      <c r="J2742" s="244" t="s">
        <v>919</v>
      </c>
      <c r="K2742" s="244">
        <v>0.5</v>
      </c>
      <c r="L2742" s="244">
        <v>0.6</v>
      </c>
      <c r="M2742" s="244" t="s">
        <v>89</v>
      </c>
      <c r="N2742" s="244">
        <f t="shared" si="52"/>
        <v>0.3</v>
      </c>
      <c r="R2742" s="301"/>
      <c r="S2742" s="301"/>
      <c r="T2742" s="301"/>
      <c r="U2742" s="301"/>
      <c r="V2742" s="301"/>
      <c r="W2742" s="301"/>
      <c r="X2742" s="301"/>
      <c r="Y2742" s="301"/>
      <c r="Z2742" s="301"/>
      <c r="AA2742" s="301"/>
      <c r="AB2742" s="301"/>
      <c r="AC2742" s="301"/>
      <c r="AD2742" s="301"/>
      <c r="AE2742" s="301"/>
      <c r="AF2742" s="301"/>
      <c r="AG2742" s="301"/>
      <c r="AH2742" s="301"/>
      <c r="AI2742" s="301"/>
    </row>
    <row r="2743" spans="1:35" ht="20.100000000000001" hidden="1" customHeight="1" x14ac:dyDescent="0.2">
      <c r="A2743" s="240">
        <v>313</v>
      </c>
      <c r="B2743" s="241" t="s">
        <v>404</v>
      </c>
      <c r="C2743" s="310" t="s">
        <v>426</v>
      </c>
      <c r="D2743" s="310" t="s">
        <v>438</v>
      </c>
      <c r="E2743" s="309">
        <v>9664.1300728653405</v>
      </c>
      <c r="F2743" s="310" t="s">
        <v>880</v>
      </c>
      <c r="G2743" s="244" t="s">
        <v>915</v>
      </c>
      <c r="H2743" s="244" t="s">
        <v>429</v>
      </c>
      <c r="I2743" s="288">
        <v>1</v>
      </c>
      <c r="J2743" s="244" t="s">
        <v>919</v>
      </c>
      <c r="K2743" s="244">
        <v>0.5</v>
      </c>
      <c r="L2743" s="244">
        <v>0.6</v>
      </c>
      <c r="M2743" s="244" t="s">
        <v>89</v>
      </c>
      <c r="N2743" s="244">
        <f t="shared" si="52"/>
        <v>0.3</v>
      </c>
      <c r="R2743" s="301"/>
      <c r="S2743" s="301"/>
      <c r="T2743" s="301"/>
      <c r="U2743" s="301"/>
      <c r="V2743" s="301"/>
      <c r="W2743" s="301"/>
      <c r="X2743" s="301"/>
      <c r="Y2743" s="301"/>
      <c r="Z2743" s="301"/>
      <c r="AA2743" s="301"/>
      <c r="AB2743" s="301"/>
      <c r="AC2743" s="301"/>
      <c r="AD2743" s="301"/>
      <c r="AE2743" s="301"/>
      <c r="AF2743" s="301"/>
      <c r="AG2743" s="301"/>
      <c r="AH2743" s="301"/>
      <c r="AI2743" s="301"/>
    </row>
    <row r="2744" spans="1:35" ht="20.100000000000001" hidden="1" customHeight="1" x14ac:dyDescent="0.2">
      <c r="A2744" s="240">
        <v>314</v>
      </c>
      <c r="B2744" s="241" t="s">
        <v>404</v>
      </c>
      <c r="C2744" s="310" t="s">
        <v>426</v>
      </c>
      <c r="D2744" s="310" t="s">
        <v>438</v>
      </c>
      <c r="E2744" s="309">
        <v>9664.1300728653405</v>
      </c>
      <c r="F2744" s="310" t="s">
        <v>871</v>
      </c>
      <c r="G2744" s="244" t="s">
        <v>916</v>
      </c>
      <c r="H2744" s="244" t="s">
        <v>429</v>
      </c>
      <c r="I2744" s="288">
        <v>1</v>
      </c>
      <c r="J2744" s="244" t="s">
        <v>919</v>
      </c>
      <c r="K2744" s="244">
        <v>1</v>
      </c>
      <c r="L2744" s="244">
        <v>1</v>
      </c>
      <c r="M2744" s="244" t="s">
        <v>89</v>
      </c>
      <c r="N2744" s="244">
        <f t="shared" si="52"/>
        <v>1</v>
      </c>
      <c r="R2744" s="301"/>
      <c r="S2744" s="301"/>
      <c r="T2744" s="301"/>
      <c r="U2744" s="301"/>
      <c r="V2744" s="301"/>
      <c r="W2744" s="301"/>
      <c r="X2744" s="301"/>
      <c r="Y2744" s="301"/>
      <c r="Z2744" s="301"/>
      <c r="AA2744" s="301"/>
      <c r="AB2744" s="301"/>
      <c r="AC2744" s="301"/>
      <c r="AD2744" s="301"/>
      <c r="AE2744" s="301"/>
      <c r="AF2744" s="301"/>
      <c r="AG2744" s="301"/>
      <c r="AH2744" s="301"/>
      <c r="AI2744" s="301"/>
    </row>
    <row r="2745" spans="1:35" ht="20.100000000000001" hidden="1" customHeight="1" x14ac:dyDescent="0.2">
      <c r="A2745" s="240">
        <v>315</v>
      </c>
      <c r="B2745" s="241" t="s">
        <v>404</v>
      </c>
      <c r="C2745" s="310" t="s">
        <v>426</v>
      </c>
      <c r="D2745" s="310" t="s">
        <v>438</v>
      </c>
      <c r="E2745" s="309">
        <v>9368.0448527067711</v>
      </c>
      <c r="F2745" s="310" t="s">
        <v>871</v>
      </c>
      <c r="G2745" s="244" t="s">
        <v>924</v>
      </c>
      <c r="H2745" s="244" t="s">
        <v>429</v>
      </c>
      <c r="I2745" s="288">
        <v>1</v>
      </c>
      <c r="J2745" s="244" t="s">
        <v>919</v>
      </c>
      <c r="K2745" s="244">
        <v>1</v>
      </c>
      <c r="L2745" s="244">
        <v>1</v>
      </c>
      <c r="M2745" s="244" t="s">
        <v>89</v>
      </c>
      <c r="N2745" s="244">
        <f t="shared" si="52"/>
        <v>1</v>
      </c>
      <c r="R2745" s="301"/>
      <c r="S2745" s="301"/>
      <c r="T2745" s="301"/>
      <c r="U2745" s="301"/>
      <c r="V2745" s="301"/>
      <c r="W2745" s="301"/>
      <c r="X2745" s="301"/>
      <c r="Y2745" s="301"/>
      <c r="Z2745" s="301"/>
      <c r="AA2745" s="301"/>
      <c r="AB2745" s="301"/>
      <c r="AC2745" s="301"/>
      <c r="AD2745" s="301"/>
      <c r="AE2745" s="301"/>
      <c r="AF2745" s="301"/>
      <c r="AG2745" s="301"/>
      <c r="AH2745" s="301"/>
      <c r="AI2745" s="301"/>
    </row>
    <row r="2746" spans="1:35" ht="20.100000000000001" hidden="1" customHeight="1" x14ac:dyDescent="0.2">
      <c r="A2746" s="240">
        <v>316</v>
      </c>
      <c r="B2746" s="241" t="s">
        <v>404</v>
      </c>
      <c r="C2746" s="310" t="s">
        <v>426</v>
      </c>
      <c r="D2746" s="310" t="s">
        <v>438</v>
      </c>
      <c r="E2746" s="309">
        <v>9143.1390434072509</v>
      </c>
      <c r="F2746" s="310" t="s">
        <v>880</v>
      </c>
      <c r="G2746" s="244" t="s">
        <v>915</v>
      </c>
      <c r="H2746" s="244" t="s">
        <v>429</v>
      </c>
      <c r="I2746" s="288">
        <v>1</v>
      </c>
      <c r="J2746" s="244" t="s">
        <v>919</v>
      </c>
      <c r="K2746" s="244">
        <v>0.5</v>
      </c>
      <c r="L2746" s="244">
        <v>0.6</v>
      </c>
      <c r="M2746" s="244" t="s">
        <v>89</v>
      </c>
      <c r="N2746" s="244">
        <f t="shared" si="52"/>
        <v>0.3</v>
      </c>
      <c r="R2746" s="301"/>
      <c r="S2746" s="301"/>
      <c r="T2746" s="301"/>
      <c r="U2746" s="301"/>
      <c r="V2746" s="301"/>
      <c r="W2746" s="301"/>
      <c r="X2746" s="301"/>
      <c r="Y2746" s="301"/>
      <c r="Z2746" s="301"/>
      <c r="AA2746" s="301"/>
      <c r="AB2746" s="301"/>
      <c r="AC2746" s="301"/>
      <c r="AD2746" s="301"/>
      <c r="AE2746" s="301"/>
      <c r="AF2746" s="301"/>
      <c r="AG2746" s="301"/>
      <c r="AH2746" s="301"/>
      <c r="AI2746" s="301"/>
    </row>
    <row r="2747" spans="1:35" ht="20.100000000000001" hidden="1" customHeight="1" x14ac:dyDescent="0.2">
      <c r="A2747" s="240">
        <v>317</v>
      </c>
      <c r="B2747" s="241" t="s">
        <v>404</v>
      </c>
      <c r="C2747" s="310" t="s">
        <v>426</v>
      </c>
      <c r="D2747" s="310" t="s">
        <v>438</v>
      </c>
      <c r="E2747" s="309">
        <v>9127.2670258978414</v>
      </c>
      <c r="F2747" s="310" t="s">
        <v>880</v>
      </c>
      <c r="G2747" s="244" t="s">
        <v>915</v>
      </c>
      <c r="H2747" s="244" t="s">
        <v>429</v>
      </c>
      <c r="I2747" s="288">
        <v>1</v>
      </c>
      <c r="J2747" s="244" t="s">
        <v>919</v>
      </c>
      <c r="K2747" s="244">
        <v>0.5</v>
      </c>
      <c r="L2747" s="244">
        <v>0.6</v>
      </c>
      <c r="M2747" s="244" t="s">
        <v>89</v>
      </c>
      <c r="N2747" s="244">
        <f t="shared" si="52"/>
        <v>0.3</v>
      </c>
      <c r="R2747" s="301"/>
      <c r="S2747" s="301"/>
      <c r="T2747" s="301"/>
      <c r="U2747" s="301"/>
      <c r="V2747" s="301"/>
      <c r="W2747" s="301"/>
      <c r="X2747" s="301"/>
      <c r="Y2747" s="301"/>
      <c r="Z2747" s="301"/>
      <c r="AA2747" s="301"/>
      <c r="AB2747" s="301"/>
      <c r="AC2747" s="301"/>
      <c r="AD2747" s="301"/>
      <c r="AE2747" s="301"/>
      <c r="AF2747" s="301"/>
      <c r="AG2747" s="301"/>
      <c r="AH2747" s="301"/>
      <c r="AI2747" s="301"/>
    </row>
    <row r="2748" spans="1:35" ht="20.100000000000001" hidden="1" customHeight="1" x14ac:dyDescent="0.2">
      <c r="A2748" s="240">
        <v>318</v>
      </c>
      <c r="B2748" s="241" t="s">
        <v>404</v>
      </c>
      <c r="C2748" s="310" t="s">
        <v>426</v>
      </c>
      <c r="D2748" s="310" t="s">
        <v>438</v>
      </c>
      <c r="E2748" s="309">
        <v>9127.2670258978414</v>
      </c>
      <c r="F2748" s="310" t="s">
        <v>880</v>
      </c>
      <c r="G2748" s="244" t="s">
        <v>915</v>
      </c>
      <c r="H2748" s="244" t="s">
        <v>429</v>
      </c>
      <c r="I2748" s="288">
        <v>1</v>
      </c>
      <c r="J2748" s="244" t="s">
        <v>919</v>
      </c>
      <c r="K2748" s="244">
        <v>0.5</v>
      </c>
      <c r="L2748" s="244">
        <v>0.6</v>
      </c>
      <c r="M2748" s="244" t="s">
        <v>89</v>
      </c>
      <c r="N2748" s="244">
        <f t="shared" si="52"/>
        <v>0.3</v>
      </c>
      <c r="R2748" s="301"/>
      <c r="S2748" s="301"/>
      <c r="T2748" s="301"/>
      <c r="U2748" s="301"/>
      <c r="V2748" s="301"/>
      <c r="W2748" s="301"/>
      <c r="X2748" s="301"/>
      <c r="Y2748" s="301"/>
      <c r="Z2748" s="301"/>
      <c r="AA2748" s="301"/>
      <c r="AB2748" s="301"/>
      <c r="AC2748" s="301"/>
      <c r="AD2748" s="301"/>
      <c r="AE2748" s="301"/>
      <c r="AF2748" s="301"/>
      <c r="AG2748" s="301"/>
      <c r="AH2748" s="301"/>
      <c r="AI2748" s="301"/>
    </row>
    <row r="2749" spans="1:35" ht="20.100000000000001" hidden="1" customHeight="1" x14ac:dyDescent="0.2">
      <c r="A2749" s="240">
        <v>319</v>
      </c>
      <c r="B2749" s="241" t="s">
        <v>404</v>
      </c>
      <c r="C2749" s="310" t="s">
        <v>426</v>
      </c>
      <c r="D2749" s="310" t="s">
        <v>438</v>
      </c>
      <c r="E2749" s="309">
        <v>9117.7499386749914</v>
      </c>
      <c r="F2749" s="310" t="s">
        <v>879</v>
      </c>
      <c r="G2749" s="244" t="s">
        <v>881</v>
      </c>
      <c r="H2749" s="244" t="s">
        <v>429</v>
      </c>
      <c r="I2749" s="288">
        <v>1</v>
      </c>
      <c r="J2749" s="244" t="s">
        <v>919</v>
      </c>
      <c r="K2749" s="244" t="s">
        <v>89</v>
      </c>
      <c r="L2749" s="244" t="s">
        <v>89</v>
      </c>
      <c r="M2749" s="244">
        <v>1</v>
      </c>
      <c r="N2749" s="244">
        <f t="shared" si="52"/>
        <v>0.78539816339744828</v>
      </c>
      <c r="R2749" s="301"/>
      <c r="S2749" s="301"/>
      <c r="T2749" s="301"/>
      <c r="U2749" s="301"/>
      <c r="V2749" s="301"/>
      <c r="W2749" s="301"/>
      <c r="X2749" s="301"/>
      <c r="Y2749" s="301"/>
      <c r="Z2749" s="301"/>
      <c r="AA2749" s="301"/>
      <c r="AB2749" s="301"/>
      <c r="AC2749" s="301"/>
      <c r="AD2749" s="301"/>
      <c r="AE2749" s="301"/>
      <c r="AF2749" s="301"/>
      <c r="AG2749" s="301"/>
      <c r="AH2749" s="301"/>
      <c r="AI2749" s="301"/>
    </row>
    <row r="2750" spans="1:35" ht="20.100000000000001" hidden="1" customHeight="1" x14ac:dyDescent="0.2">
      <c r="A2750" s="240">
        <v>320</v>
      </c>
      <c r="B2750" s="241" t="s">
        <v>404</v>
      </c>
      <c r="C2750" s="310" t="s">
        <v>426</v>
      </c>
      <c r="D2750" s="310" t="s">
        <v>438</v>
      </c>
      <c r="E2750" s="309">
        <v>9102.2934196746482</v>
      </c>
      <c r="F2750" s="310" t="s">
        <v>880</v>
      </c>
      <c r="G2750" s="244" t="s">
        <v>915</v>
      </c>
      <c r="H2750" s="244" t="s">
        <v>429</v>
      </c>
      <c r="I2750" s="288">
        <v>1</v>
      </c>
      <c r="J2750" s="244" t="s">
        <v>919</v>
      </c>
      <c r="K2750" s="244">
        <v>0.5</v>
      </c>
      <c r="L2750" s="244">
        <v>0.6</v>
      </c>
      <c r="M2750" s="244" t="s">
        <v>89</v>
      </c>
      <c r="N2750" s="244">
        <f t="shared" si="52"/>
        <v>0.3</v>
      </c>
      <c r="R2750" s="301"/>
      <c r="S2750" s="301"/>
      <c r="T2750" s="301"/>
      <c r="U2750" s="301"/>
      <c r="V2750" s="301"/>
      <c r="W2750" s="301"/>
      <c r="X2750" s="301"/>
      <c r="Y2750" s="301"/>
      <c r="Z2750" s="301"/>
      <c r="AA2750" s="301"/>
      <c r="AB2750" s="301"/>
      <c r="AC2750" s="301"/>
      <c r="AD2750" s="301"/>
      <c r="AE2750" s="301"/>
      <c r="AF2750" s="301"/>
      <c r="AG2750" s="301"/>
      <c r="AH2750" s="301"/>
      <c r="AI2750" s="301"/>
    </row>
    <row r="2751" spans="1:35" ht="20.100000000000001" hidden="1" customHeight="1" x14ac:dyDescent="0.2">
      <c r="A2751" s="240">
        <v>321</v>
      </c>
      <c r="B2751" s="241" t="s">
        <v>404</v>
      </c>
      <c r="C2751" s="310" t="s">
        <v>426</v>
      </c>
      <c r="D2751" s="310" t="s">
        <v>438</v>
      </c>
      <c r="E2751" s="309">
        <v>9078.1221982940206</v>
      </c>
      <c r="F2751" s="310" t="s">
        <v>880</v>
      </c>
      <c r="G2751" s="244" t="s">
        <v>915</v>
      </c>
      <c r="H2751" s="244" t="s">
        <v>429</v>
      </c>
      <c r="I2751" s="288">
        <v>1</v>
      </c>
      <c r="J2751" s="244" t="s">
        <v>919</v>
      </c>
      <c r="K2751" s="244">
        <v>0.5</v>
      </c>
      <c r="L2751" s="244">
        <v>0.6</v>
      </c>
      <c r="M2751" s="244" t="s">
        <v>89</v>
      </c>
      <c r="N2751" s="244">
        <f t="shared" si="52"/>
        <v>0.3</v>
      </c>
      <c r="R2751" s="301"/>
      <c r="S2751" s="301"/>
      <c r="T2751" s="301"/>
      <c r="U2751" s="301"/>
      <c r="V2751" s="301"/>
      <c r="W2751" s="301"/>
      <c r="X2751" s="301"/>
      <c r="Y2751" s="301"/>
      <c r="Z2751" s="301"/>
      <c r="AA2751" s="301"/>
      <c r="AB2751" s="301"/>
      <c r="AC2751" s="301"/>
      <c r="AD2751" s="301"/>
      <c r="AE2751" s="301"/>
      <c r="AF2751" s="301"/>
      <c r="AG2751" s="301"/>
      <c r="AH2751" s="301"/>
      <c r="AI2751" s="301"/>
    </row>
    <row r="2752" spans="1:35" ht="20.100000000000001" hidden="1" customHeight="1" x14ac:dyDescent="0.2">
      <c r="A2752" s="240">
        <v>322</v>
      </c>
      <c r="B2752" s="241" t="s">
        <v>404</v>
      </c>
      <c r="C2752" s="310" t="s">
        <v>426</v>
      </c>
      <c r="D2752" s="310" t="s">
        <v>438</v>
      </c>
      <c r="E2752" s="309">
        <v>9078.1221982940206</v>
      </c>
      <c r="F2752" s="310" t="s">
        <v>880</v>
      </c>
      <c r="G2752" s="244" t="s">
        <v>915</v>
      </c>
      <c r="H2752" s="244" t="s">
        <v>429</v>
      </c>
      <c r="I2752" s="288">
        <v>1</v>
      </c>
      <c r="J2752" s="244" t="s">
        <v>919</v>
      </c>
      <c r="K2752" s="244">
        <v>0.5</v>
      </c>
      <c r="L2752" s="244">
        <v>0.6</v>
      </c>
      <c r="M2752" s="244" t="s">
        <v>89</v>
      </c>
      <c r="N2752" s="244">
        <f t="shared" si="52"/>
        <v>0.3</v>
      </c>
      <c r="R2752" s="301"/>
      <c r="S2752" s="301"/>
      <c r="T2752" s="301"/>
      <c r="U2752" s="301"/>
      <c r="V2752" s="301"/>
      <c r="W2752" s="301"/>
      <c r="X2752" s="301"/>
      <c r="Y2752" s="301"/>
      <c r="Z2752" s="301"/>
      <c r="AA2752" s="301"/>
      <c r="AB2752" s="301"/>
      <c r="AC2752" s="301"/>
      <c r="AD2752" s="301"/>
      <c r="AE2752" s="301"/>
      <c r="AF2752" s="301"/>
      <c r="AG2752" s="301"/>
      <c r="AH2752" s="301"/>
      <c r="AI2752" s="301"/>
    </row>
    <row r="2753" spans="1:35" ht="20.100000000000001" hidden="1" customHeight="1" x14ac:dyDescent="0.2">
      <c r="A2753" s="240">
        <v>323</v>
      </c>
      <c r="B2753" s="241" t="s">
        <v>404</v>
      </c>
      <c r="C2753" s="310" t="s">
        <v>426</v>
      </c>
      <c r="D2753" s="310" t="s">
        <v>438</v>
      </c>
      <c r="E2753" s="309">
        <v>9067.6831896069489</v>
      </c>
      <c r="F2753" s="310" t="s">
        <v>880</v>
      </c>
      <c r="G2753" s="244" t="s">
        <v>915</v>
      </c>
      <c r="H2753" s="244" t="s">
        <v>429</v>
      </c>
      <c r="I2753" s="288">
        <v>1</v>
      </c>
      <c r="J2753" s="244" t="s">
        <v>919</v>
      </c>
      <c r="K2753" s="244">
        <v>0.5</v>
      </c>
      <c r="L2753" s="244">
        <v>0.6</v>
      </c>
      <c r="M2753" s="244" t="s">
        <v>89</v>
      </c>
      <c r="N2753" s="244">
        <f t="shared" si="52"/>
        <v>0.3</v>
      </c>
      <c r="R2753" s="301"/>
      <c r="S2753" s="301"/>
      <c r="T2753" s="301"/>
      <c r="U2753" s="301"/>
      <c r="V2753" s="301"/>
      <c r="W2753" s="301"/>
      <c r="X2753" s="301"/>
      <c r="Y2753" s="301"/>
      <c r="Z2753" s="301"/>
      <c r="AA2753" s="301"/>
      <c r="AB2753" s="301"/>
      <c r="AC2753" s="301"/>
      <c r="AD2753" s="301"/>
      <c r="AE2753" s="301"/>
      <c r="AF2753" s="301"/>
      <c r="AG2753" s="301"/>
      <c r="AH2753" s="301"/>
      <c r="AI2753" s="301"/>
    </row>
    <row r="2754" spans="1:35" ht="20.100000000000001" hidden="1" customHeight="1" x14ac:dyDescent="0.2">
      <c r="A2754" s="240">
        <v>324</v>
      </c>
      <c r="B2754" s="241" t="s">
        <v>404</v>
      </c>
      <c r="C2754" s="310" t="s">
        <v>426</v>
      </c>
      <c r="D2754" s="310" t="s">
        <v>438</v>
      </c>
      <c r="E2754" s="309">
        <v>9056.9818137019047</v>
      </c>
      <c r="F2754" s="310" t="s">
        <v>880</v>
      </c>
      <c r="G2754" s="244" t="s">
        <v>915</v>
      </c>
      <c r="H2754" s="244" t="s">
        <v>429</v>
      </c>
      <c r="I2754" s="288">
        <v>1</v>
      </c>
      <c r="J2754" s="244" t="s">
        <v>919</v>
      </c>
      <c r="K2754" s="244">
        <v>0.5</v>
      </c>
      <c r="L2754" s="244">
        <v>0.6</v>
      </c>
      <c r="M2754" s="244" t="s">
        <v>89</v>
      </c>
      <c r="N2754" s="244">
        <f t="shared" ref="N2754:N2817" si="53">IF(M2754="",K2754*L2754,IF(G2754="R-1",K2754*L2754,IF(LEFT(G2754,1)="R",PI()*((M2754^2)/4),K2754*L2754)))</f>
        <v>0.3</v>
      </c>
      <c r="R2754" s="301"/>
      <c r="S2754" s="301"/>
      <c r="T2754" s="301"/>
      <c r="U2754" s="301"/>
      <c r="V2754" s="301"/>
      <c r="W2754" s="301"/>
      <c r="X2754" s="301"/>
      <c r="Y2754" s="301"/>
      <c r="Z2754" s="301"/>
      <c r="AA2754" s="301"/>
      <c r="AB2754" s="301"/>
      <c r="AC2754" s="301"/>
      <c r="AD2754" s="301"/>
      <c r="AE2754" s="301"/>
      <c r="AF2754" s="301"/>
      <c r="AG2754" s="301"/>
      <c r="AH2754" s="301"/>
      <c r="AI2754" s="301"/>
    </row>
    <row r="2755" spans="1:35" ht="20.100000000000001" hidden="1" customHeight="1" x14ac:dyDescent="0.2">
      <c r="A2755" s="240">
        <v>325</v>
      </c>
      <c r="B2755" s="241" t="s">
        <v>404</v>
      </c>
      <c r="C2755" s="310" t="s">
        <v>426</v>
      </c>
      <c r="D2755" s="310" t="s">
        <v>438</v>
      </c>
      <c r="E2755" s="309">
        <v>9046.648576478854</v>
      </c>
      <c r="F2755" s="310" t="s">
        <v>880</v>
      </c>
      <c r="G2755" s="244" t="s">
        <v>915</v>
      </c>
      <c r="H2755" s="244" t="s">
        <v>429</v>
      </c>
      <c r="I2755" s="288">
        <v>1</v>
      </c>
      <c r="J2755" s="244" t="s">
        <v>919</v>
      </c>
      <c r="K2755" s="244">
        <v>0.5</v>
      </c>
      <c r="L2755" s="244">
        <v>0.6</v>
      </c>
      <c r="M2755" s="244" t="s">
        <v>89</v>
      </c>
      <c r="N2755" s="244">
        <f t="shared" si="53"/>
        <v>0.3</v>
      </c>
      <c r="R2755" s="301"/>
      <c r="S2755" s="301"/>
      <c r="T2755" s="301"/>
      <c r="U2755" s="301"/>
      <c r="V2755" s="301"/>
      <c r="W2755" s="301"/>
      <c r="X2755" s="301"/>
      <c r="Y2755" s="301"/>
      <c r="Z2755" s="301"/>
      <c r="AA2755" s="301"/>
      <c r="AB2755" s="301"/>
      <c r="AC2755" s="301"/>
      <c r="AD2755" s="301"/>
      <c r="AE2755" s="301"/>
      <c r="AF2755" s="301"/>
      <c r="AG2755" s="301"/>
      <c r="AH2755" s="301"/>
      <c r="AI2755" s="301"/>
    </row>
    <row r="2756" spans="1:35" ht="20.100000000000001" hidden="1" customHeight="1" x14ac:dyDescent="0.2">
      <c r="A2756" s="240">
        <v>326</v>
      </c>
      <c r="B2756" s="241" t="s">
        <v>404</v>
      </c>
      <c r="C2756" s="310" t="s">
        <v>426</v>
      </c>
      <c r="D2756" s="310" t="s">
        <v>438</v>
      </c>
      <c r="E2756" s="309">
        <v>9036.2101085238955</v>
      </c>
      <c r="F2756" s="310" t="s">
        <v>880</v>
      </c>
      <c r="G2756" s="244" t="s">
        <v>915</v>
      </c>
      <c r="H2756" s="244" t="s">
        <v>429</v>
      </c>
      <c r="I2756" s="288">
        <v>1</v>
      </c>
      <c r="J2756" s="244" t="s">
        <v>919</v>
      </c>
      <c r="K2756" s="244">
        <v>0.5</v>
      </c>
      <c r="L2756" s="244">
        <v>0.6</v>
      </c>
      <c r="M2756" s="244" t="s">
        <v>89</v>
      </c>
      <c r="N2756" s="244">
        <f t="shared" si="53"/>
        <v>0.3</v>
      </c>
      <c r="R2756" s="301"/>
      <c r="S2756" s="301"/>
      <c r="T2756" s="301"/>
      <c r="U2756" s="301"/>
      <c r="V2756" s="301"/>
      <c r="W2756" s="301"/>
      <c r="X2756" s="301"/>
      <c r="Y2756" s="301"/>
      <c r="Z2756" s="301"/>
      <c r="AA2756" s="301"/>
      <c r="AB2756" s="301"/>
      <c r="AC2756" s="301"/>
      <c r="AD2756" s="301"/>
      <c r="AE2756" s="301"/>
      <c r="AF2756" s="301"/>
      <c r="AG2756" s="301"/>
      <c r="AH2756" s="301"/>
      <c r="AI2756" s="301"/>
    </row>
    <row r="2757" spans="1:35" ht="20.100000000000001" hidden="1" customHeight="1" x14ac:dyDescent="0.2">
      <c r="A2757" s="240">
        <v>327</v>
      </c>
      <c r="B2757" s="241" t="s">
        <v>404</v>
      </c>
      <c r="C2757" s="310" t="s">
        <v>426</v>
      </c>
      <c r="D2757" s="310" t="s">
        <v>438</v>
      </c>
      <c r="E2757" s="309">
        <v>9003.6142666724609</v>
      </c>
      <c r="F2757" s="310" t="s">
        <v>871</v>
      </c>
      <c r="G2757" s="244" t="s">
        <v>914</v>
      </c>
      <c r="H2757" s="244" t="s">
        <v>429</v>
      </c>
      <c r="I2757" s="288">
        <v>1</v>
      </c>
      <c r="J2757" s="244" t="s">
        <v>919</v>
      </c>
      <c r="K2757" s="244">
        <v>1</v>
      </c>
      <c r="L2757" s="244">
        <v>1</v>
      </c>
      <c r="M2757" s="244" t="s">
        <v>89</v>
      </c>
      <c r="N2757" s="244">
        <f t="shared" si="53"/>
        <v>1</v>
      </c>
      <c r="R2757" s="301"/>
      <c r="S2757" s="301"/>
      <c r="T2757" s="301"/>
      <c r="U2757" s="301"/>
      <c r="V2757" s="301"/>
      <c r="W2757" s="301"/>
      <c r="X2757" s="301"/>
      <c r="Y2757" s="301"/>
      <c r="Z2757" s="301"/>
      <c r="AA2757" s="301"/>
      <c r="AB2757" s="301"/>
      <c r="AC2757" s="301"/>
      <c r="AD2757" s="301"/>
      <c r="AE2757" s="301"/>
      <c r="AF2757" s="301"/>
      <c r="AG2757" s="301"/>
      <c r="AH2757" s="301"/>
      <c r="AI2757" s="301"/>
    </row>
    <row r="2758" spans="1:35" ht="20.100000000000001" hidden="1" customHeight="1" x14ac:dyDescent="0.2">
      <c r="A2758" s="240">
        <v>328</v>
      </c>
      <c r="B2758" s="241" t="s">
        <v>404</v>
      </c>
      <c r="C2758" s="310" t="s">
        <v>426</v>
      </c>
      <c r="D2758" s="310" t="s">
        <v>438</v>
      </c>
      <c r="E2758" s="309">
        <v>8865.5043427319724</v>
      </c>
      <c r="F2758" s="310" t="s">
        <v>871</v>
      </c>
      <c r="G2758" s="244" t="s">
        <v>1014</v>
      </c>
      <c r="H2758" s="244" t="s">
        <v>429</v>
      </c>
      <c r="I2758" s="288">
        <v>1</v>
      </c>
      <c r="J2758" s="244" t="s">
        <v>919</v>
      </c>
      <c r="K2758" s="244">
        <v>1</v>
      </c>
      <c r="L2758" s="244">
        <v>1</v>
      </c>
      <c r="M2758" s="244" t="s">
        <v>89</v>
      </c>
      <c r="N2758" s="244">
        <f t="shared" si="53"/>
        <v>1</v>
      </c>
      <c r="R2758" s="301"/>
      <c r="S2758" s="301"/>
      <c r="T2758" s="301"/>
      <c r="U2758" s="301"/>
      <c r="V2758" s="301"/>
      <c r="W2758" s="301"/>
      <c r="X2758" s="301"/>
      <c r="Y2758" s="301"/>
      <c r="Z2758" s="301"/>
      <c r="AA2758" s="301"/>
      <c r="AB2758" s="301"/>
      <c r="AC2758" s="301"/>
      <c r="AD2758" s="301"/>
      <c r="AE2758" s="301"/>
      <c r="AF2758" s="301"/>
      <c r="AG2758" s="301"/>
      <c r="AH2758" s="301"/>
      <c r="AI2758" s="301"/>
    </row>
    <row r="2759" spans="1:35" ht="20.100000000000001" hidden="1" customHeight="1" x14ac:dyDescent="0.2">
      <c r="A2759" s="240">
        <v>329</v>
      </c>
      <c r="B2759" s="241" t="s">
        <v>404</v>
      </c>
      <c r="C2759" s="310" t="s">
        <v>426</v>
      </c>
      <c r="D2759" s="310" t="s">
        <v>438</v>
      </c>
      <c r="E2759" s="309">
        <v>8635.1946121019846</v>
      </c>
      <c r="F2759" s="310" t="s">
        <v>879</v>
      </c>
      <c r="G2759" s="244" t="s">
        <v>954</v>
      </c>
      <c r="H2759" s="244" t="s">
        <v>429</v>
      </c>
      <c r="I2759" s="288">
        <v>1</v>
      </c>
      <c r="J2759" s="244" t="s">
        <v>919</v>
      </c>
      <c r="K2759" s="244">
        <v>0.75</v>
      </c>
      <c r="L2759" s="244">
        <v>1</v>
      </c>
      <c r="M2759" s="244" t="s">
        <v>89</v>
      </c>
      <c r="N2759" s="244">
        <f t="shared" si="53"/>
        <v>0.75</v>
      </c>
      <c r="R2759" s="301"/>
      <c r="S2759" s="301"/>
      <c r="T2759" s="301"/>
      <c r="U2759" s="301"/>
      <c r="V2759" s="301"/>
      <c r="W2759" s="301"/>
      <c r="X2759" s="301"/>
      <c r="Y2759" s="301"/>
      <c r="Z2759" s="301"/>
      <c r="AA2759" s="301"/>
      <c r="AB2759" s="301"/>
      <c r="AC2759" s="301"/>
      <c r="AD2759" s="301"/>
      <c r="AE2759" s="301"/>
      <c r="AF2759" s="301"/>
      <c r="AG2759" s="301"/>
      <c r="AH2759" s="301"/>
      <c r="AI2759" s="301"/>
    </row>
    <row r="2760" spans="1:35" ht="20.100000000000001" hidden="1" customHeight="1" x14ac:dyDescent="0.2">
      <c r="A2760" s="240">
        <v>330</v>
      </c>
      <c r="B2760" s="241" t="s">
        <v>404</v>
      </c>
      <c r="C2760" s="310" t="s">
        <v>426</v>
      </c>
      <c r="D2760" s="310" t="s">
        <v>438</v>
      </c>
      <c r="E2760" s="309">
        <v>8619.8385302340721</v>
      </c>
      <c r="F2760" s="310" t="s">
        <v>879</v>
      </c>
      <c r="G2760" s="244" t="s">
        <v>954</v>
      </c>
      <c r="H2760" s="244" t="s">
        <v>429</v>
      </c>
      <c r="I2760" s="288">
        <v>1</v>
      </c>
      <c r="J2760" s="244" t="s">
        <v>882</v>
      </c>
      <c r="K2760" s="244">
        <v>0.75</v>
      </c>
      <c r="L2760" s="244">
        <v>1</v>
      </c>
      <c r="M2760" s="244" t="s">
        <v>89</v>
      </c>
      <c r="N2760" s="244">
        <f t="shared" si="53"/>
        <v>0.75</v>
      </c>
      <c r="R2760" s="301"/>
      <c r="S2760" s="301"/>
      <c r="T2760" s="301"/>
      <c r="U2760" s="301"/>
      <c r="V2760" s="301"/>
      <c r="W2760" s="301"/>
      <c r="X2760" s="301"/>
      <c r="Y2760" s="301"/>
      <c r="Z2760" s="301"/>
      <c r="AA2760" s="301"/>
      <c r="AB2760" s="301"/>
      <c r="AC2760" s="301"/>
      <c r="AD2760" s="301"/>
      <c r="AE2760" s="301"/>
      <c r="AF2760" s="301"/>
      <c r="AG2760" s="301"/>
      <c r="AH2760" s="301"/>
      <c r="AI2760" s="301"/>
    </row>
    <row r="2761" spans="1:35" ht="20.100000000000001" hidden="1" customHeight="1" x14ac:dyDescent="0.2">
      <c r="A2761" s="240">
        <v>331</v>
      </c>
      <c r="B2761" s="241" t="s">
        <v>404</v>
      </c>
      <c r="C2761" s="310" t="s">
        <v>426</v>
      </c>
      <c r="D2761" s="310" t="s">
        <v>438</v>
      </c>
      <c r="E2761" s="309">
        <v>8565.9642769521233</v>
      </c>
      <c r="F2761" s="310" t="s">
        <v>879</v>
      </c>
      <c r="G2761" s="244" t="s">
        <v>954</v>
      </c>
      <c r="H2761" s="244" t="s">
        <v>429</v>
      </c>
      <c r="I2761" s="288">
        <v>1</v>
      </c>
      <c r="J2761" s="244" t="s">
        <v>919</v>
      </c>
      <c r="K2761" s="244">
        <v>0.75</v>
      </c>
      <c r="L2761" s="244">
        <v>1</v>
      </c>
      <c r="M2761" s="244" t="s">
        <v>89</v>
      </c>
      <c r="N2761" s="244">
        <f t="shared" si="53"/>
        <v>0.75</v>
      </c>
      <c r="R2761" s="301"/>
      <c r="S2761" s="301"/>
      <c r="T2761" s="301"/>
      <c r="U2761" s="301"/>
      <c r="V2761" s="301"/>
      <c r="W2761" s="301"/>
      <c r="X2761" s="301"/>
      <c r="Y2761" s="301"/>
      <c r="Z2761" s="301"/>
      <c r="AA2761" s="301"/>
      <c r="AB2761" s="301"/>
      <c r="AC2761" s="301"/>
      <c r="AD2761" s="301"/>
      <c r="AE2761" s="301"/>
      <c r="AF2761" s="301"/>
      <c r="AG2761" s="301"/>
      <c r="AH2761" s="301"/>
      <c r="AI2761" s="301"/>
    </row>
    <row r="2762" spans="1:35" ht="20.100000000000001" hidden="1" customHeight="1" x14ac:dyDescent="0.2">
      <c r="A2762" s="240">
        <v>332</v>
      </c>
      <c r="B2762" s="241" t="s">
        <v>404</v>
      </c>
      <c r="C2762" s="310" t="s">
        <v>426</v>
      </c>
      <c r="D2762" s="310" t="s">
        <v>438</v>
      </c>
      <c r="E2762" s="309">
        <v>8544.9227082004327</v>
      </c>
      <c r="F2762" s="310" t="s">
        <v>879</v>
      </c>
      <c r="G2762" s="244" t="s">
        <v>954</v>
      </c>
      <c r="H2762" s="244" t="s">
        <v>429</v>
      </c>
      <c r="I2762" s="288">
        <v>1</v>
      </c>
      <c r="J2762" s="244" t="s">
        <v>882</v>
      </c>
      <c r="K2762" s="244">
        <v>0.75</v>
      </c>
      <c r="L2762" s="244">
        <v>1</v>
      </c>
      <c r="M2762" s="244" t="s">
        <v>89</v>
      </c>
      <c r="N2762" s="244">
        <f t="shared" si="53"/>
        <v>0.75</v>
      </c>
      <c r="R2762" s="301"/>
      <c r="S2762" s="301"/>
      <c r="T2762" s="301"/>
      <c r="U2762" s="301"/>
      <c r="V2762" s="301"/>
      <c r="W2762" s="301"/>
      <c r="X2762" s="301"/>
      <c r="Y2762" s="301"/>
      <c r="Z2762" s="301"/>
      <c r="AA2762" s="301"/>
      <c r="AB2762" s="301"/>
      <c r="AC2762" s="301"/>
      <c r="AD2762" s="301"/>
      <c r="AE2762" s="301"/>
      <c r="AF2762" s="301"/>
      <c r="AG2762" s="301"/>
      <c r="AH2762" s="301"/>
      <c r="AI2762" s="301"/>
    </row>
    <row r="2763" spans="1:35" ht="20.100000000000001" hidden="1" customHeight="1" x14ac:dyDescent="0.2">
      <c r="A2763" s="240">
        <v>333</v>
      </c>
      <c r="B2763" s="241" t="s">
        <v>404</v>
      </c>
      <c r="C2763" s="310" t="s">
        <v>426</v>
      </c>
      <c r="D2763" s="310" t="s">
        <v>438</v>
      </c>
      <c r="E2763" s="309">
        <v>8502.6994868277288</v>
      </c>
      <c r="F2763" s="310" t="s">
        <v>879</v>
      </c>
      <c r="G2763" s="244" t="s">
        <v>887</v>
      </c>
      <c r="H2763" s="244" t="s">
        <v>429</v>
      </c>
      <c r="I2763" s="288">
        <v>1</v>
      </c>
      <c r="J2763" s="244" t="s">
        <v>882</v>
      </c>
      <c r="K2763" s="244" t="s">
        <v>89</v>
      </c>
      <c r="L2763" s="244" t="s">
        <v>89</v>
      </c>
      <c r="M2763" s="244">
        <v>0.5</v>
      </c>
      <c r="N2763" s="244">
        <f t="shared" si="53"/>
        <v>0.19634954084936207</v>
      </c>
      <c r="R2763" s="301"/>
      <c r="S2763" s="301"/>
      <c r="T2763" s="301"/>
      <c r="U2763" s="301"/>
      <c r="V2763" s="301"/>
      <c r="W2763" s="301"/>
      <c r="X2763" s="301"/>
      <c r="Y2763" s="301"/>
      <c r="Z2763" s="301"/>
      <c r="AA2763" s="301"/>
      <c r="AB2763" s="301"/>
      <c r="AC2763" s="301"/>
      <c r="AD2763" s="301"/>
      <c r="AE2763" s="301"/>
      <c r="AF2763" s="301"/>
      <c r="AG2763" s="301"/>
      <c r="AH2763" s="301"/>
      <c r="AI2763" s="301"/>
    </row>
    <row r="2764" spans="1:35" ht="20.100000000000001" hidden="1" customHeight="1" x14ac:dyDescent="0.2">
      <c r="A2764" s="240">
        <v>334</v>
      </c>
      <c r="B2764" s="241" t="s">
        <v>404</v>
      </c>
      <c r="C2764" s="310" t="s">
        <v>426</v>
      </c>
      <c r="D2764" s="310" t="s">
        <v>438</v>
      </c>
      <c r="E2764" s="309">
        <v>8426.3228069059278</v>
      </c>
      <c r="F2764" s="310" t="s">
        <v>879</v>
      </c>
      <c r="G2764" s="244" t="s">
        <v>887</v>
      </c>
      <c r="H2764" s="244" t="s">
        <v>429</v>
      </c>
      <c r="I2764" s="288">
        <v>1</v>
      </c>
      <c r="J2764" s="244" t="s">
        <v>882</v>
      </c>
      <c r="K2764" s="244" t="s">
        <v>89</v>
      </c>
      <c r="L2764" s="244" t="s">
        <v>89</v>
      </c>
      <c r="M2764" s="244">
        <v>0.5</v>
      </c>
      <c r="N2764" s="244">
        <f t="shared" si="53"/>
        <v>0.19634954084936207</v>
      </c>
      <c r="R2764" s="301"/>
      <c r="S2764" s="301"/>
      <c r="T2764" s="301"/>
      <c r="U2764" s="301"/>
      <c r="V2764" s="301"/>
      <c r="W2764" s="301"/>
      <c r="X2764" s="301"/>
      <c r="Y2764" s="301"/>
      <c r="Z2764" s="301"/>
      <c r="AA2764" s="301"/>
      <c r="AB2764" s="301"/>
      <c r="AC2764" s="301"/>
      <c r="AD2764" s="301"/>
      <c r="AE2764" s="301"/>
      <c r="AF2764" s="301"/>
      <c r="AG2764" s="301"/>
      <c r="AH2764" s="301"/>
      <c r="AI2764" s="301"/>
    </row>
    <row r="2765" spans="1:35" ht="20.100000000000001" hidden="1" customHeight="1" x14ac:dyDescent="0.2">
      <c r="A2765" s="240">
        <v>335</v>
      </c>
      <c r="B2765" s="241" t="s">
        <v>404</v>
      </c>
      <c r="C2765" s="310" t="s">
        <v>426</v>
      </c>
      <c r="D2765" s="310" t="s">
        <v>438</v>
      </c>
      <c r="E2765" s="309">
        <v>8402.5700430359484</v>
      </c>
      <c r="F2765" s="310" t="s">
        <v>879</v>
      </c>
      <c r="G2765" s="244" t="s">
        <v>887</v>
      </c>
      <c r="H2765" s="244" t="s">
        <v>429</v>
      </c>
      <c r="I2765" s="288">
        <v>1</v>
      </c>
      <c r="J2765" s="244" t="s">
        <v>919</v>
      </c>
      <c r="K2765" s="244" t="s">
        <v>89</v>
      </c>
      <c r="L2765" s="244" t="s">
        <v>89</v>
      </c>
      <c r="M2765" s="244">
        <v>0.5</v>
      </c>
      <c r="N2765" s="244">
        <f t="shared" si="53"/>
        <v>0.19634954084936207</v>
      </c>
      <c r="R2765" s="301"/>
      <c r="S2765" s="301"/>
      <c r="T2765" s="301"/>
      <c r="U2765" s="301"/>
      <c r="V2765" s="301"/>
      <c r="W2765" s="301"/>
      <c r="X2765" s="301"/>
      <c r="Y2765" s="301"/>
      <c r="Z2765" s="301"/>
      <c r="AA2765" s="301"/>
      <c r="AB2765" s="301"/>
      <c r="AC2765" s="301"/>
      <c r="AD2765" s="301"/>
      <c r="AE2765" s="301"/>
      <c r="AF2765" s="301"/>
      <c r="AG2765" s="301"/>
      <c r="AH2765" s="301"/>
      <c r="AI2765" s="301"/>
    </row>
    <row r="2766" spans="1:35" ht="20.100000000000001" hidden="1" customHeight="1" x14ac:dyDescent="0.2">
      <c r="A2766" s="240">
        <v>336</v>
      </c>
      <c r="B2766" s="241" t="s">
        <v>404</v>
      </c>
      <c r="C2766" s="310" t="s">
        <v>426</v>
      </c>
      <c r="D2766" s="310" t="s">
        <v>438</v>
      </c>
      <c r="E2766" s="309">
        <v>8352.4845870374484</v>
      </c>
      <c r="F2766" s="310" t="s">
        <v>879</v>
      </c>
      <c r="G2766" s="244" t="s">
        <v>887</v>
      </c>
      <c r="H2766" s="244" t="s">
        <v>429</v>
      </c>
      <c r="I2766" s="288">
        <v>1</v>
      </c>
      <c r="J2766" s="244" t="s">
        <v>919</v>
      </c>
      <c r="K2766" s="244" t="s">
        <v>89</v>
      </c>
      <c r="L2766" s="244" t="s">
        <v>89</v>
      </c>
      <c r="M2766" s="244">
        <v>0.5</v>
      </c>
      <c r="N2766" s="244">
        <f t="shared" si="53"/>
        <v>0.19634954084936207</v>
      </c>
      <c r="R2766" s="301"/>
      <c r="S2766" s="301"/>
      <c r="T2766" s="301"/>
      <c r="U2766" s="301"/>
      <c r="V2766" s="301"/>
      <c r="W2766" s="301"/>
      <c r="X2766" s="301"/>
      <c r="Y2766" s="301"/>
      <c r="Z2766" s="301"/>
      <c r="AA2766" s="301"/>
      <c r="AB2766" s="301"/>
      <c r="AC2766" s="301"/>
      <c r="AD2766" s="301"/>
      <c r="AE2766" s="301"/>
      <c r="AF2766" s="301"/>
      <c r="AG2766" s="301"/>
      <c r="AH2766" s="301"/>
      <c r="AI2766" s="301"/>
    </row>
    <row r="2767" spans="1:35" ht="20.100000000000001" hidden="1" customHeight="1" x14ac:dyDescent="0.2">
      <c r="A2767" s="240">
        <v>337</v>
      </c>
      <c r="B2767" s="241" t="s">
        <v>404</v>
      </c>
      <c r="C2767" s="310" t="s">
        <v>426</v>
      </c>
      <c r="D2767" s="310" t="s">
        <v>438</v>
      </c>
      <c r="E2767" s="309">
        <v>8125.3601059635048</v>
      </c>
      <c r="F2767" s="310" t="s">
        <v>879</v>
      </c>
      <c r="G2767" s="244" t="s">
        <v>887</v>
      </c>
      <c r="H2767" s="244" t="s">
        <v>429</v>
      </c>
      <c r="I2767" s="288">
        <v>1</v>
      </c>
      <c r="J2767" s="244" t="s">
        <v>882</v>
      </c>
      <c r="K2767" s="244" t="s">
        <v>89</v>
      </c>
      <c r="L2767" s="244" t="s">
        <v>89</v>
      </c>
      <c r="M2767" s="244">
        <v>0.5</v>
      </c>
      <c r="N2767" s="244">
        <f t="shared" si="53"/>
        <v>0.19634954084936207</v>
      </c>
      <c r="R2767" s="301"/>
      <c r="S2767" s="301"/>
      <c r="T2767" s="301"/>
      <c r="U2767" s="301"/>
      <c r="V2767" s="301"/>
      <c r="W2767" s="301"/>
      <c r="X2767" s="301"/>
      <c r="Y2767" s="301"/>
      <c r="Z2767" s="301"/>
      <c r="AA2767" s="301"/>
      <c r="AB2767" s="301"/>
      <c r="AC2767" s="301"/>
      <c r="AD2767" s="301"/>
      <c r="AE2767" s="301"/>
      <c r="AF2767" s="301"/>
      <c r="AG2767" s="301"/>
      <c r="AH2767" s="301"/>
      <c r="AI2767" s="301"/>
    </row>
    <row r="2768" spans="1:35" ht="20.100000000000001" hidden="1" customHeight="1" x14ac:dyDescent="0.2">
      <c r="A2768" s="240">
        <v>338</v>
      </c>
      <c r="B2768" s="241" t="s">
        <v>404</v>
      </c>
      <c r="C2768" s="310" t="s">
        <v>426</v>
      </c>
      <c r="D2768" s="310" t="s">
        <v>438</v>
      </c>
      <c r="E2768" s="309">
        <v>8035.8873642456592</v>
      </c>
      <c r="F2768" s="310" t="s">
        <v>879</v>
      </c>
      <c r="G2768" s="244" t="s">
        <v>955</v>
      </c>
      <c r="H2768" s="244" t="s">
        <v>869</v>
      </c>
      <c r="I2768" s="288">
        <v>1</v>
      </c>
      <c r="J2768" s="244" t="s">
        <v>882</v>
      </c>
      <c r="K2768" s="244">
        <v>0.5</v>
      </c>
      <c r="L2768" s="244">
        <v>0.5</v>
      </c>
      <c r="M2768" s="244" t="s">
        <v>89</v>
      </c>
      <c r="N2768" s="244">
        <f t="shared" si="53"/>
        <v>0.25</v>
      </c>
      <c r="R2768" s="301"/>
      <c r="S2768" s="301"/>
      <c r="T2768" s="301"/>
      <c r="U2768" s="301"/>
      <c r="V2768" s="301"/>
      <c r="W2768" s="301"/>
      <c r="X2768" s="301"/>
      <c r="Y2768" s="301"/>
      <c r="Z2768" s="301"/>
      <c r="AA2768" s="301"/>
      <c r="AB2768" s="301"/>
      <c r="AC2768" s="301"/>
      <c r="AD2768" s="301"/>
      <c r="AE2768" s="301"/>
      <c r="AF2768" s="301"/>
      <c r="AG2768" s="301"/>
      <c r="AH2768" s="301"/>
      <c r="AI2768" s="301"/>
    </row>
    <row r="2769" spans="1:35" ht="20.100000000000001" hidden="1" customHeight="1" x14ac:dyDescent="0.2">
      <c r="A2769" s="240">
        <v>339</v>
      </c>
      <c r="B2769" s="241" t="s">
        <v>404</v>
      </c>
      <c r="C2769" s="310" t="s">
        <v>426</v>
      </c>
      <c r="D2769" s="310" t="s">
        <v>438</v>
      </c>
      <c r="E2769" s="309">
        <v>7981.4235104101781</v>
      </c>
      <c r="F2769" s="310" t="s">
        <v>879</v>
      </c>
      <c r="G2769" s="244" t="s">
        <v>948</v>
      </c>
      <c r="H2769" s="244" t="s">
        <v>429</v>
      </c>
      <c r="I2769" s="288">
        <v>1</v>
      </c>
      <c r="J2769" s="244" t="s">
        <v>882</v>
      </c>
      <c r="K2769" s="244">
        <v>0.5</v>
      </c>
      <c r="L2769" s="244">
        <v>0.5</v>
      </c>
      <c r="M2769" s="244" t="s">
        <v>89</v>
      </c>
      <c r="N2769" s="244">
        <f t="shared" si="53"/>
        <v>0.25</v>
      </c>
      <c r="R2769" s="301"/>
      <c r="S2769" s="301"/>
      <c r="T2769" s="301"/>
      <c r="U2769" s="301"/>
      <c r="V2769" s="301"/>
      <c r="W2769" s="301"/>
      <c r="X2769" s="301"/>
      <c r="Y2769" s="301"/>
      <c r="Z2769" s="301"/>
      <c r="AA2769" s="301"/>
      <c r="AB2769" s="301"/>
      <c r="AC2769" s="301"/>
      <c r="AD2769" s="301"/>
      <c r="AE2769" s="301"/>
      <c r="AF2769" s="301"/>
      <c r="AG2769" s="301"/>
      <c r="AH2769" s="301"/>
      <c r="AI2769" s="301"/>
    </row>
    <row r="2770" spans="1:35" ht="20.100000000000001" hidden="1" customHeight="1" x14ac:dyDescent="0.2">
      <c r="A2770" s="240">
        <v>340</v>
      </c>
      <c r="B2770" s="241" t="s">
        <v>404</v>
      </c>
      <c r="C2770" s="310" t="s">
        <v>426</v>
      </c>
      <c r="D2770" s="310" t="s">
        <v>438</v>
      </c>
      <c r="E2770" s="309">
        <v>7835.2987069518422</v>
      </c>
      <c r="F2770" s="310"/>
      <c r="G2770" s="244" t="s">
        <v>982</v>
      </c>
      <c r="H2770" s="244" t="s">
        <v>429</v>
      </c>
      <c r="I2770" s="288">
        <v>2</v>
      </c>
      <c r="J2770" s="244" t="s">
        <v>919</v>
      </c>
      <c r="K2770" s="244">
        <v>1.5</v>
      </c>
      <c r="L2770" s="244">
        <v>2</v>
      </c>
      <c r="M2770" s="244" t="s">
        <v>89</v>
      </c>
      <c r="N2770" s="244">
        <f t="shared" si="53"/>
        <v>3</v>
      </c>
      <c r="R2770" s="301"/>
      <c r="S2770" s="301"/>
      <c r="T2770" s="301"/>
      <c r="U2770" s="301"/>
      <c r="V2770" s="301"/>
      <c r="W2770" s="301"/>
      <c r="X2770" s="301"/>
      <c r="Y2770" s="301"/>
      <c r="Z2770" s="301"/>
      <c r="AA2770" s="301"/>
      <c r="AB2770" s="301"/>
      <c r="AC2770" s="301"/>
      <c r="AD2770" s="301"/>
      <c r="AE2770" s="301"/>
      <c r="AF2770" s="301"/>
      <c r="AG2770" s="301"/>
      <c r="AH2770" s="301"/>
      <c r="AI2770" s="301"/>
    </row>
    <row r="2771" spans="1:35" ht="20.100000000000001" hidden="1" customHeight="1" x14ac:dyDescent="0.2">
      <c r="A2771" s="240">
        <v>341</v>
      </c>
      <c r="B2771" s="241" t="s">
        <v>404</v>
      </c>
      <c r="C2771" s="310" t="s">
        <v>426</v>
      </c>
      <c r="D2771" s="310" t="s">
        <v>438</v>
      </c>
      <c r="E2771" s="309">
        <v>7757.6636046583353</v>
      </c>
      <c r="F2771" s="310" t="s">
        <v>892</v>
      </c>
      <c r="G2771" s="244" t="s">
        <v>982</v>
      </c>
      <c r="H2771" s="244" t="s">
        <v>869</v>
      </c>
      <c r="I2771" s="288">
        <v>2</v>
      </c>
      <c r="J2771" s="244" t="s">
        <v>919</v>
      </c>
      <c r="K2771" s="244">
        <v>1.5</v>
      </c>
      <c r="L2771" s="244">
        <v>2</v>
      </c>
      <c r="M2771" s="244" t="s">
        <v>89</v>
      </c>
      <c r="N2771" s="244">
        <f t="shared" si="53"/>
        <v>3</v>
      </c>
      <c r="R2771" s="301"/>
      <c r="S2771" s="301"/>
      <c r="T2771" s="301"/>
      <c r="U2771" s="301"/>
      <c r="V2771" s="301"/>
      <c r="W2771" s="301"/>
      <c r="X2771" s="301"/>
      <c r="Y2771" s="301"/>
      <c r="Z2771" s="301"/>
      <c r="AA2771" s="301"/>
      <c r="AB2771" s="301"/>
      <c r="AC2771" s="301"/>
      <c r="AD2771" s="301"/>
      <c r="AE2771" s="301"/>
      <c r="AF2771" s="301"/>
      <c r="AG2771" s="301"/>
      <c r="AH2771" s="301"/>
      <c r="AI2771" s="301"/>
    </row>
    <row r="2772" spans="1:35" ht="20.100000000000001" hidden="1" customHeight="1" x14ac:dyDescent="0.2">
      <c r="A2772" s="240">
        <v>342</v>
      </c>
      <c r="B2772" s="241" t="s">
        <v>404</v>
      </c>
      <c r="C2772" s="310" t="s">
        <v>426</v>
      </c>
      <c r="D2772" s="310" t="s">
        <v>438</v>
      </c>
      <c r="E2772" s="309">
        <v>7658.6517003014997</v>
      </c>
      <c r="F2772" s="310" t="s">
        <v>871</v>
      </c>
      <c r="G2772" s="244" t="s">
        <v>872</v>
      </c>
      <c r="H2772" s="244" t="s">
        <v>429</v>
      </c>
      <c r="I2772" s="288">
        <v>1</v>
      </c>
      <c r="J2772" s="244" t="s">
        <v>919</v>
      </c>
      <c r="K2772" s="244">
        <v>1</v>
      </c>
      <c r="L2772" s="244">
        <v>1</v>
      </c>
      <c r="M2772" s="244" t="s">
        <v>89</v>
      </c>
      <c r="N2772" s="244">
        <f t="shared" si="53"/>
        <v>1</v>
      </c>
      <c r="R2772" s="301"/>
      <c r="S2772" s="301"/>
      <c r="T2772" s="301"/>
      <c r="U2772" s="301"/>
      <c r="V2772" s="301"/>
      <c r="W2772" s="301"/>
      <c r="X2772" s="301"/>
      <c r="Y2772" s="301"/>
      <c r="Z2772" s="301"/>
      <c r="AA2772" s="301"/>
      <c r="AB2772" s="301"/>
      <c r="AC2772" s="301"/>
      <c r="AD2772" s="301"/>
      <c r="AE2772" s="301"/>
      <c r="AF2772" s="301"/>
      <c r="AG2772" s="301"/>
      <c r="AH2772" s="301"/>
      <c r="AI2772" s="301"/>
    </row>
    <row r="2773" spans="1:35" ht="20.100000000000001" hidden="1" customHeight="1" x14ac:dyDescent="0.2">
      <c r="A2773" s="240">
        <v>343</v>
      </c>
      <c r="B2773" s="241" t="s">
        <v>404</v>
      </c>
      <c r="C2773" s="310" t="s">
        <v>426</v>
      </c>
      <c r="D2773" s="310" t="s">
        <v>438</v>
      </c>
      <c r="E2773" s="309">
        <v>7544.4018842747064</v>
      </c>
      <c r="F2773" s="310" t="s">
        <v>879</v>
      </c>
      <c r="G2773" s="244" t="s">
        <v>948</v>
      </c>
      <c r="H2773" s="244" t="s">
        <v>429</v>
      </c>
      <c r="I2773" s="288">
        <v>1</v>
      </c>
      <c r="J2773" s="244" t="s">
        <v>882</v>
      </c>
      <c r="K2773" s="244">
        <v>1</v>
      </c>
      <c r="L2773" s="244">
        <v>1</v>
      </c>
      <c r="M2773" s="244" t="s">
        <v>89</v>
      </c>
      <c r="N2773" s="244">
        <f t="shared" si="53"/>
        <v>1</v>
      </c>
      <c r="R2773" s="301"/>
      <c r="S2773" s="301"/>
      <c r="T2773" s="301"/>
      <c r="U2773" s="301"/>
      <c r="V2773" s="301"/>
      <c r="W2773" s="301"/>
      <c r="X2773" s="301"/>
      <c r="Y2773" s="301"/>
      <c r="Z2773" s="301"/>
      <c r="AA2773" s="301"/>
      <c r="AB2773" s="301"/>
      <c r="AC2773" s="301"/>
      <c r="AD2773" s="301"/>
      <c r="AE2773" s="301"/>
      <c r="AF2773" s="301"/>
      <c r="AG2773" s="301"/>
      <c r="AH2773" s="301"/>
      <c r="AI2773" s="301"/>
    </row>
    <row r="2774" spans="1:35" ht="20.100000000000001" hidden="1" customHeight="1" x14ac:dyDescent="0.2">
      <c r="A2774" s="240">
        <v>344</v>
      </c>
      <c r="B2774" s="241" t="s">
        <v>404</v>
      </c>
      <c r="C2774" s="310" t="s">
        <v>426</v>
      </c>
      <c r="D2774" s="310" t="s">
        <v>438</v>
      </c>
      <c r="E2774" s="309">
        <v>7534.3722775129163</v>
      </c>
      <c r="F2774" s="310" t="s">
        <v>871</v>
      </c>
      <c r="G2774" s="244" t="s">
        <v>872</v>
      </c>
      <c r="H2774" s="244" t="s">
        <v>429</v>
      </c>
      <c r="I2774" s="288">
        <v>1</v>
      </c>
      <c r="J2774" s="244" t="s">
        <v>919</v>
      </c>
      <c r="K2774" s="244">
        <v>1</v>
      </c>
      <c r="L2774" s="244">
        <v>1</v>
      </c>
      <c r="M2774" s="244" t="s">
        <v>89</v>
      </c>
      <c r="N2774" s="244">
        <f t="shared" si="53"/>
        <v>1</v>
      </c>
      <c r="R2774" s="301"/>
      <c r="S2774" s="301"/>
      <c r="T2774" s="301"/>
      <c r="U2774" s="301"/>
      <c r="V2774" s="301"/>
      <c r="W2774" s="301"/>
      <c r="X2774" s="301"/>
      <c r="Y2774" s="301"/>
      <c r="Z2774" s="301"/>
      <c r="AA2774" s="301"/>
      <c r="AB2774" s="301"/>
      <c r="AC2774" s="301"/>
      <c r="AD2774" s="301"/>
      <c r="AE2774" s="301"/>
      <c r="AF2774" s="301"/>
      <c r="AG2774" s="301"/>
      <c r="AH2774" s="301"/>
      <c r="AI2774" s="301"/>
    </row>
    <row r="2775" spans="1:35" ht="20.100000000000001" hidden="1" customHeight="1" x14ac:dyDescent="0.2">
      <c r="A2775" s="240">
        <v>345</v>
      </c>
      <c r="B2775" s="241" t="s">
        <v>404</v>
      </c>
      <c r="C2775" s="310" t="s">
        <v>426</v>
      </c>
      <c r="D2775" s="310" t="s">
        <v>438</v>
      </c>
      <c r="E2775" s="309">
        <v>7352.878353394015</v>
      </c>
      <c r="F2775" s="310" t="s">
        <v>871</v>
      </c>
      <c r="G2775" s="244" t="s">
        <v>929</v>
      </c>
      <c r="H2775" s="244" t="s">
        <v>429</v>
      </c>
      <c r="I2775" s="288">
        <v>2</v>
      </c>
      <c r="J2775" s="244" t="s">
        <v>919</v>
      </c>
      <c r="K2775" s="244">
        <v>1.5</v>
      </c>
      <c r="L2775" s="244">
        <v>2</v>
      </c>
      <c r="M2775" s="244" t="s">
        <v>89</v>
      </c>
      <c r="N2775" s="244">
        <f t="shared" si="53"/>
        <v>3</v>
      </c>
      <c r="R2775" s="301"/>
      <c r="S2775" s="301"/>
      <c r="T2775" s="301"/>
      <c r="U2775" s="301"/>
      <c r="V2775" s="301"/>
      <c r="W2775" s="301"/>
      <c r="X2775" s="301"/>
      <c r="Y2775" s="301"/>
      <c r="Z2775" s="301"/>
      <c r="AA2775" s="301"/>
      <c r="AB2775" s="301"/>
      <c r="AC2775" s="301"/>
      <c r="AD2775" s="301"/>
      <c r="AE2775" s="301"/>
      <c r="AF2775" s="301"/>
      <c r="AG2775" s="301"/>
      <c r="AH2775" s="301"/>
      <c r="AI2775" s="301"/>
    </row>
    <row r="2776" spans="1:35" ht="20.100000000000001" hidden="1" customHeight="1" x14ac:dyDescent="0.2">
      <c r="A2776" s="240">
        <v>346</v>
      </c>
      <c r="B2776" s="241" t="s">
        <v>404</v>
      </c>
      <c r="C2776" s="310" t="s">
        <v>426</v>
      </c>
      <c r="D2776" s="310" t="s">
        <v>438</v>
      </c>
      <c r="E2776" s="309">
        <v>7198.3937500590246</v>
      </c>
      <c r="F2776" s="310" t="s">
        <v>871</v>
      </c>
      <c r="G2776" s="244" t="s">
        <v>934</v>
      </c>
      <c r="H2776" s="244" t="s">
        <v>429</v>
      </c>
      <c r="I2776" s="288">
        <v>1</v>
      </c>
      <c r="J2776" s="244" t="s">
        <v>873</v>
      </c>
      <c r="K2776" s="244">
        <v>1</v>
      </c>
      <c r="L2776" s="244">
        <v>1</v>
      </c>
      <c r="M2776" s="244" t="s">
        <v>89</v>
      </c>
      <c r="N2776" s="244">
        <f t="shared" si="53"/>
        <v>1</v>
      </c>
      <c r="R2776" s="301"/>
      <c r="S2776" s="301"/>
      <c r="T2776" s="301"/>
      <c r="U2776" s="301"/>
      <c r="V2776" s="301"/>
      <c r="W2776" s="301"/>
      <c r="X2776" s="301"/>
      <c r="Y2776" s="301"/>
      <c r="Z2776" s="301"/>
      <c r="AA2776" s="301"/>
      <c r="AB2776" s="301"/>
      <c r="AC2776" s="301"/>
      <c r="AD2776" s="301"/>
      <c r="AE2776" s="301"/>
      <c r="AF2776" s="301"/>
      <c r="AG2776" s="301"/>
      <c r="AH2776" s="301"/>
      <c r="AI2776" s="301"/>
    </row>
    <row r="2777" spans="1:35" ht="20.100000000000001" hidden="1" customHeight="1" x14ac:dyDescent="0.2">
      <c r="A2777" s="240">
        <v>347</v>
      </c>
      <c r="B2777" s="241" t="s">
        <v>404</v>
      </c>
      <c r="C2777" s="310" t="s">
        <v>426</v>
      </c>
      <c r="D2777" s="310" t="s">
        <v>438</v>
      </c>
      <c r="E2777" s="309">
        <v>7155.3682726683919</v>
      </c>
      <c r="F2777" s="310" t="s">
        <v>871</v>
      </c>
      <c r="G2777" s="244" t="s">
        <v>942</v>
      </c>
      <c r="H2777" s="244" t="s">
        <v>869</v>
      </c>
      <c r="I2777" s="288">
        <v>1</v>
      </c>
      <c r="J2777" s="244" t="s">
        <v>873</v>
      </c>
      <c r="K2777" s="244">
        <v>1</v>
      </c>
      <c r="L2777" s="244">
        <v>1</v>
      </c>
      <c r="M2777" s="244" t="s">
        <v>89</v>
      </c>
      <c r="N2777" s="244">
        <f t="shared" si="53"/>
        <v>1</v>
      </c>
      <c r="R2777" s="301"/>
      <c r="S2777" s="301"/>
      <c r="T2777" s="301"/>
      <c r="U2777" s="301"/>
      <c r="V2777" s="301"/>
      <c r="W2777" s="301"/>
      <c r="X2777" s="301"/>
      <c r="Y2777" s="301"/>
      <c r="Z2777" s="301"/>
      <c r="AA2777" s="301"/>
      <c r="AB2777" s="301"/>
      <c r="AC2777" s="301"/>
      <c r="AD2777" s="301"/>
      <c r="AE2777" s="301"/>
      <c r="AF2777" s="301"/>
      <c r="AG2777" s="301"/>
      <c r="AH2777" s="301"/>
      <c r="AI2777" s="301"/>
    </row>
    <row r="2778" spans="1:35" ht="20.100000000000001" hidden="1" customHeight="1" x14ac:dyDescent="0.2">
      <c r="A2778" s="240">
        <v>348</v>
      </c>
      <c r="B2778" s="241" t="s">
        <v>404</v>
      </c>
      <c r="C2778" s="310" t="s">
        <v>426</v>
      </c>
      <c r="D2778" s="310" t="s">
        <v>438</v>
      </c>
      <c r="E2778" s="309">
        <v>6654.2387877831716</v>
      </c>
      <c r="F2778" s="310" t="s">
        <v>871</v>
      </c>
      <c r="G2778" s="244" t="s">
        <v>914</v>
      </c>
      <c r="H2778" s="244" t="s">
        <v>429</v>
      </c>
      <c r="I2778" s="288">
        <v>1</v>
      </c>
      <c r="J2778" s="244" t="s">
        <v>873</v>
      </c>
      <c r="K2778" s="244">
        <v>1</v>
      </c>
      <c r="L2778" s="244">
        <v>1</v>
      </c>
      <c r="M2778" s="244" t="s">
        <v>89</v>
      </c>
      <c r="N2778" s="244">
        <f t="shared" si="53"/>
        <v>1</v>
      </c>
      <c r="R2778" s="301"/>
      <c r="S2778" s="301"/>
      <c r="T2778" s="301"/>
      <c r="U2778" s="301"/>
      <c r="V2778" s="301"/>
      <c r="W2778" s="301"/>
      <c r="X2778" s="301"/>
      <c r="Y2778" s="301"/>
      <c r="Z2778" s="301"/>
      <c r="AA2778" s="301"/>
      <c r="AB2778" s="301"/>
      <c r="AC2778" s="301"/>
      <c r="AD2778" s="301"/>
      <c r="AE2778" s="301"/>
      <c r="AF2778" s="301"/>
      <c r="AG2778" s="301"/>
      <c r="AH2778" s="301"/>
      <c r="AI2778" s="301"/>
    </row>
    <row r="2779" spans="1:35" ht="20.100000000000001" hidden="1" customHeight="1" x14ac:dyDescent="0.2">
      <c r="A2779" s="240">
        <v>349</v>
      </c>
      <c r="B2779" s="241" t="s">
        <v>404</v>
      </c>
      <c r="C2779" s="310" t="s">
        <v>426</v>
      </c>
      <c r="D2779" s="310" t="s">
        <v>438</v>
      </c>
      <c r="E2779" s="309">
        <v>6420.8642241153038</v>
      </c>
      <c r="F2779" s="310" t="s">
        <v>871</v>
      </c>
      <c r="G2779" s="244" t="s">
        <v>929</v>
      </c>
      <c r="H2779" s="244" t="s">
        <v>429</v>
      </c>
      <c r="I2779" s="288">
        <v>1</v>
      </c>
      <c r="J2779" s="244" t="s">
        <v>873</v>
      </c>
      <c r="K2779" s="244">
        <v>1</v>
      </c>
      <c r="L2779" s="244">
        <v>1.2</v>
      </c>
      <c r="M2779" s="244" t="s">
        <v>89</v>
      </c>
      <c r="N2779" s="244">
        <f t="shared" si="53"/>
        <v>1.2</v>
      </c>
      <c r="R2779" s="301"/>
      <c r="S2779" s="301"/>
      <c r="T2779" s="301"/>
      <c r="U2779" s="301"/>
      <c r="V2779" s="301"/>
      <c r="W2779" s="301"/>
      <c r="X2779" s="301"/>
      <c r="Y2779" s="301"/>
      <c r="Z2779" s="301"/>
      <c r="AA2779" s="301"/>
      <c r="AB2779" s="301"/>
      <c r="AC2779" s="301"/>
      <c r="AD2779" s="301"/>
      <c r="AE2779" s="301"/>
      <c r="AF2779" s="301"/>
      <c r="AG2779" s="301"/>
      <c r="AH2779" s="301"/>
      <c r="AI2779" s="301"/>
    </row>
    <row r="2780" spans="1:35" ht="20.100000000000001" hidden="1" customHeight="1" x14ac:dyDescent="0.2">
      <c r="A2780" s="240">
        <v>350</v>
      </c>
      <c r="B2780" s="241" t="s">
        <v>404</v>
      </c>
      <c r="C2780" s="310" t="s">
        <v>426</v>
      </c>
      <c r="D2780" s="310" t="s">
        <v>438</v>
      </c>
      <c r="E2780" s="309">
        <v>6188.1838961207859</v>
      </c>
      <c r="F2780" s="310" t="s">
        <v>871</v>
      </c>
      <c r="G2780" s="244" t="s">
        <v>929</v>
      </c>
      <c r="H2780" s="244" t="s">
        <v>429</v>
      </c>
      <c r="I2780" s="288">
        <v>1</v>
      </c>
      <c r="J2780" s="244" t="s">
        <v>873</v>
      </c>
      <c r="K2780" s="244">
        <v>1</v>
      </c>
      <c r="L2780" s="244">
        <v>1.2</v>
      </c>
      <c r="M2780" s="244" t="s">
        <v>89</v>
      </c>
      <c r="N2780" s="244">
        <f t="shared" si="53"/>
        <v>1.2</v>
      </c>
      <c r="R2780" s="301"/>
      <c r="S2780" s="301"/>
      <c r="T2780" s="301"/>
      <c r="U2780" s="301"/>
      <c r="V2780" s="301"/>
      <c r="W2780" s="301"/>
      <c r="X2780" s="301"/>
      <c r="Y2780" s="301"/>
      <c r="Z2780" s="301"/>
      <c r="AA2780" s="301"/>
      <c r="AB2780" s="301"/>
      <c r="AC2780" s="301"/>
      <c r="AD2780" s="301"/>
      <c r="AE2780" s="301"/>
      <c r="AF2780" s="301"/>
      <c r="AG2780" s="301"/>
      <c r="AH2780" s="301"/>
      <c r="AI2780" s="301"/>
    </row>
    <row r="2781" spans="1:35" ht="20.100000000000001" hidden="1" customHeight="1" x14ac:dyDescent="0.2">
      <c r="A2781" s="240">
        <v>351</v>
      </c>
      <c r="B2781" s="241" t="s">
        <v>404</v>
      </c>
      <c r="C2781" s="310" t="s">
        <v>426</v>
      </c>
      <c r="D2781" s="310" t="s">
        <v>438</v>
      </c>
      <c r="E2781" s="309">
        <v>6038.0995689790971</v>
      </c>
      <c r="F2781" s="310" t="s">
        <v>871</v>
      </c>
      <c r="G2781" s="244" t="s">
        <v>929</v>
      </c>
      <c r="H2781" s="244" t="s">
        <v>429</v>
      </c>
      <c r="I2781" s="288">
        <v>1</v>
      </c>
      <c r="J2781" s="244" t="s">
        <v>873</v>
      </c>
      <c r="K2781" s="244">
        <v>1</v>
      </c>
      <c r="L2781" s="244">
        <v>1.2</v>
      </c>
      <c r="M2781" s="244" t="s">
        <v>89</v>
      </c>
      <c r="N2781" s="244">
        <f t="shared" si="53"/>
        <v>1.2</v>
      </c>
      <c r="R2781" s="301"/>
      <c r="S2781" s="301"/>
      <c r="T2781" s="301"/>
      <c r="U2781" s="301"/>
      <c r="V2781" s="301"/>
      <c r="W2781" s="301"/>
      <c r="X2781" s="301"/>
      <c r="Y2781" s="301"/>
      <c r="Z2781" s="301"/>
      <c r="AA2781" s="301"/>
      <c r="AB2781" s="301"/>
      <c r="AC2781" s="301"/>
      <c r="AD2781" s="301"/>
      <c r="AE2781" s="301"/>
      <c r="AF2781" s="301"/>
      <c r="AG2781" s="301"/>
      <c r="AH2781" s="301"/>
      <c r="AI2781" s="301"/>
    </row>
    <row r="2782" spans="1:35" ht="20.100000000000001" hidden="1" customHeight="1" x14ac:dyDescent="0.2">
      <c r="A2782" s="240">
        <v>352</v>
      </c>
      <c r="B2782" s="241" t="s">
        <v>404</v>
      </c>
      <c r="C2782" s="310" t="s">
        <v>426</v>
      </c>
      <c r="D2782" s="310" t="s">
        <v>438</v>
      </c>
      <c r="E2782" s="309">
        <v>5898.255660460075</v>
      </c>
      <c r="F2782" s="310" t="s">
        <v>871</v>
      </c>
      <c r="G2782" s="244" t="s">
        <v>929</v>
      </c>
      <c r="H2782" s="310" t="s">
        <v>429</v>
      </c>
      <c r="I2782" s="288">
        <v>1</v>
      </c>
      <c r="J2782" s="244" t="s">
        <v>873</v>
      </c>
      <c r="K2782" s="244">
        <v>1</v>
      </c>
      <c r="L2782" s="244">
        <v>1.2</v>
      </c>
      <c r="M2782" s="244" t="s">
        <v>89</v>
      </c>
      <c r="N2782" s="244">
        <f t="shared" si="53"/>
        <v>1.2</v>
      </c>
      <c r="R2782" s="301"/>
      <c r="S2782" s="301"/>
      <c r="T2782" s="301"/>
      <c r="U2782" s="301"/>
      <c r="V2782" s="301"/>
      <c r="W2782" s="301"/>
      <c r="X2782" s="301"/>
      <c r="Y2782" s="301"/>
      <c r="Z2782" s="301"/>
      <c r="AA2782" s="301"/>
      <c r="AB2782" s="301"/>
      <c r="AC2782" s="301"/>
      <c r="AD2782" s="301"/>
      <c r="AE2782" s="301"/>
      <c r="AF2782" s="301"/>
      <c r="AG2782" s="301"/>
      <c r="AH2782" s="301"/>
      <c r="AI2782" s="301"/>
    </row>
    <row r="2783" spans="1:35" ht="20.100000000000001" hidden="1" customHeight="1" x14ac:dyDescent="0.2">
      <c r="A2783" s="240">
        <v>353</v>
      </c>
      <c r="B2783" s="241" t="s">
        <v>404</v>
      </c>
      <c r="C2783" s="310" t="s">
        <v>426</v>
      </c>
      <c r="D2783" s="310" t="s">
        <v>438</v>
      </c>
      <c r="E2783" s="309">
        <v>5738.0360434391278</v>
      </c>
      <c r="F2783" s="310" t="s">
        <v>879</v>
      </c>
      <c r="G2783" s="244" t="s">
        <v>913</v>
      </c>
      <c r="H2783" s="244" t="s">
        <v>429</v>
      </c>
      <c r="I2783" s="288">
        <v>1</v>
      </c>
      <c r="J2783" s="244" t="s">
        <v>873</v>
      </c>
      <c r="K2783" s="244" t="s">
        <v>89</v>
      </c>
      <c r="L2783" s="244" t="s">
        <v>89</v>
      </c>
      <c r="M2783" s="244">
        <v>1</v>
      </c>
      <c r="N2783" s="244">
        <f t="shared" si="53"/>
        <v>0.78539816339744828</v>
      </c>
      <c r="R2783" s="301"/>
      <c r="S2783" s="301"/>
      <c r="T2783" s="301"/>
      <c r="U2783" s="301"/>
      <c r="V2783" s="301"/>
      <c r="W2783" s="301"/>
      <c r="X2783" s="301"/>
      <c r="Y2783" s="301"/>
      <c r="Z2783" s="301"/>
      <c r="AA2783" s="301"/>
      <c r="AB2783" s="301"/>
      <c r="AC2783" s="301"/>
      <c r="AD2783" s="301"/>
      <c r="AE2783" s="301"/>
      <c r="AF2783" s="301"/>
      <c r="AG2783" s="301"/>
      <c r="AH2783" s="301"/>
      <c r="AI2783" s="301"/>
    </row>
    <row r="2784" spans="1:35" ht="20.100000000000001" hidden="1" customHeight="1" x14ac:dyDescent="0.2">
      <c r="A2784" s="240">
        <v>354</v>
      </c>
      <c r="B2784" s="241" t="s">
        <v>404</v>
      </c>
      <c r="C2784" s="310" t="s">
        <v>426</v>
      </c>
      <c r="D2784" s="310" t="s">
        <v>438</v>
      </c>
      <c r="E2784" s="309">
        <v>5568.2162606311676</v>
      </c>
      <c r="F2784" s="310" t="s">
        <v>871</v>
      </c>
      <c r="G2784" s="244" t="s">
        <v>929</v>
      </c>
      <c r="H2784" s="244" t="s">
        <v>429</v>
      </c>
      <c r="I2784" s="288">
        <v>1</v>
      </c>
      <c r="J2784" s="244" t="s">
        <v>873</v>
      </c>
      <c r="K2784" s="244">
        <v>1</v>
      </c>
      <c r="L2784" s="244">
        <v>1.2</v>
      </c>
      <c r="M2784" s="244" t="s">
        <v>89</v>
      </c>
      <c r="N2784" s="244">
        <f t="shared" si="53"/>
        <v>1.2</v>
      </c>
      <c r="R2784" s="301"/>
      <c r="S2784" s="301"/>
      <c r="T2784" s="301"/>
      <c r="U2784" s="301"/>
      <c r="V2784" s="301"/>
      <c r="W2784" s="301"/>
      <c r="X2784" s="301"/>
      <c r="Y2784" s="301"/>
      <c r="Z2784" s="301"/>
      <c r="AA2784" s="301"/>
      <c r="AB2784" s="301"/>
      <c r="AC2784" s="301"/>
      <c r="AD2784" s="301"/>
      <c r="AE2784" s="301"/>
      <c r="AF2784" s="301"/>
      <c r="AG2784" s="301"/>
      <c r="AH2784" s="301"/>
      <c r="AI2784" s="301"/>
    </row>
    <row r="2785" spans="1:35" ht="20.100000000000001" hidden="1" customHeight="1" x14ac:dyDescent="0.2">
      <c r="A2785" s="240">
        <v>355</v>
      </c>
      <c r="B2785" s="241" t="s">
        <v>404</v>
      </c>
      <c r="C2785" s="310" t="s">
        <v>426</v>
      </c>
      <c r="D2785" s="310" t="s">
        <v>438</v>
      </c>
      <c r="E2785" s="309">
        <v>5439.3910055534307</v>
      </c>
      <c r="F2785" s="310" t="s">
        <v>871</v>
      </c>
      <c r="G2785" s="244" t="s">
        <v>929</v>
      </c>
      <c r="H2785" s="244" t="s">
        <v>429</v>
      </c>
      <c r="I2785" s="288">
        <v>1</v>
      </c>
      <c r="J2785" s="244" t="s">
        <v>873</v>
      </c>
      <c r="K2785" s="244">
        <v>1</v>
      </c>
      <c r="L2785" s="244">
        <v>1.2</v>
      </c>
      <c r="M2785" s="244" t="s">
        <v>89</v>
      </c>
      <c r="N2785" s="244">
        <f t="shared" si="53"/>
        <v>1.2</v>
      </c>
      <c r="R2785" s="301"/>
      <c r="S2785" s="301"/>
      <c r="T2785" s="301"/>
      <c r="U2785" s="301"/>
      <c r="V2785" s="301"/>
      <c r="W2785" s="301"/>
      <c r="X2785" s="301"/>
      <c r="Y2785" s="301"/>
      <c r="Z2785" s="301"/>
      <c r="AA2785" s="301"/>
      <c r="AB2785" s="301"/>
      <c r="AC2785" s="301"/>
      <c r="AD2785" s="301"/>
      <c r="AE2785" s="301"/>
      <c r="AF2785" s="301"/>
      <c r="AG2785" s="301"/>
      <c r="AH2785" s="301"/>
      <c r="AI2785" s="301"/>
    </row>
    <row r="2786" spans="1:35" ht="20.100000000000001" hidden="1" customHeight="1" x14ac:dyDescent="0.2">
      <c r="A2786" s="240">
        <v>356</v>
      </c>
      <c r="B2786" s="241" t="s">
        <v>404</v>
      </c>
      <c r="C2786" s="310" t="s">
        <v>426</v>
      </c>
      <c r="D2786" s="310" t="s">
        <v>438</v>
      </c>
      <c r="E2786" s="309">
        <v>5339.9639565611051</v>
      </c>
      <c r="F2786" s="310" t="s">
        <v>871</v>
      </c>
      <c r="G2786" s="244" t="s">
        <v>924</v>
      </c>
      <c r="H2786" s="244" t="s">
        <v>429</v>
      </c>
      <c r="I2786" s="288">
        <v>1</v>
      </c>
      <c r="J2786" s="244" t="s">
        <v>873</v>
      </c>
      <c r="K2786" s="244">
        <v>1</v>
      </c>
      <c r="L2786" s="244">
        <v>1</v>
      </c>
      <c r="M2786" s="244" t="s">
        <v>89</v>
      </c>
      <c r="N2786" s="244">
        <f t="shared" si="53"/>
        <v>1</v>
      </c>
      <c r="R2786" s="301"/>
      <c r="S2786" s="301"/>
      <c r="T2786" s="301"/>
      <c r="U2786" s="301"/>
      <c r="V2786" s="301"/>
      <c r="W2786" s="301"/>
      <c r="X2786" s="301"/>
      <c r="Y2786" s="301"/>
      <c r="Z2786" s="301"/>
      <c r="AA2786" s="301"/>
      <c r="AB2786" s="301"/>
      <c r="AC2786" s="301"/>
      <c r="AD2786" s="301"/>
      <c r="AE2786" s="301"/>
      <c r="AF2786" s="301"/>
      <c r="AG2786" s="301"/>
      <c r="AH2786" s="301"/>
      <c r="AI2786" s="301"/>
    </row>
    <row r="2787" spans="1:35" ht="20.100000000000001" hidden="1" customHeight="1" x14ac:dyDescent="0.2">
      <c r="A2787" s="240">
        <v>357</v>
      </c>
      <c r="B2787" s="241" t="s">
        <v>404</v>
      </c>
      <c r="C2787" s="310" t="s">
        <v>426</v>
      </c>
      <c r="D2787" s="310" t="s">
        <v>438</v>
      </c>
      <c r="E2787" s="309">
        <v>5306.7362985814189</v>
      </c>
      <c r="F2787" s="310" t="s">
        <v>871</v>
      </c>
      <c r="G2787" s="244" t="s">
        <v>929</v>
      </c>
      <c r="H2787" s="244" t="s">
        <v>429</v>
      </c>
      <c r="I2787" s="288">
        <v>1</v>
      </c>
      <c r="J2787" s="244" t="s">
        <v>873</v>
      </c>
      <c r="K2787" s="244">
        <v>1</v>
      </c>
      <c r="L2787" s="244">
        <v>1.2</v>
      </c>
      <c r="M2787" s="244" t="s">
        <v>89</v>
      </c>
      <c r="N2787" s="244">
        <f t="shared" si="53"/>
        <v>1.2</v>
      </c>
      <c r="R2787" s="301"/>
      <c r="S2787" s="301"/>
      <c r="T2787" s="301"/>
      <c r="U2787" s="301"/>
      <c r="V2787" s="301"/>
      <c r="W2787" s="301"/>
      <c r="X2787" s="301"/>
      <c r="Y2787" s="301"/>
      <c r="Z2787" s="301"/>
      <c r="AA2787" s="301"/>
      <c r="AB2787" s="301"/>
      <c r="AC2787" s="301"/>
      <c r="AD2787" s="301"/>
      <c r="AE2787" s="301"/>
      <c r="AF2787" s="301"/>
      <c r="AG2787" s="301"/>
      <c r="AH2787" s="301"/>
      <c r="AI2787" s="301"/>
    </row>
    <row r="2788" spans="1:35" ht="20.100000000000001" hidden="1" customHeight="1" x14ac:dyDescent="0.2">
      <c r="A2788" s="240">
        <v>358</v>
      </c>
      <c r="B2788" s="241" t="s">
        <v>404</v>
      </c>
      <c r="C2788" s="310" t="s">
        <v>426</v>
      </c>
      <c r="D2788" s="310" t="s">
        <v>438</v>
      </c>
      <c r="E2788" s="309">
        <v>5197.1911673651357</v>
      </c>
      <c r="F2788" s="310" t="s">
        <v>871</v>
      </c>
      <c r="G2788" s="244" t="s">
        <v>929</v>
      </c>
      <c r="H2788" s="244" t="s">
        <v>429</v>
      </c>
      <c r="I2788" s="288">
        <v>1</v>
      </c>
      <c r="J2788" s="244" t="s">
        <v>873</v>
      </c>
      <c r="K2788" s="244">
        <v>1</v>
      </c>
      <c r="L2788" s="244">
        <v>1.2</v>
      </c>
      <c r="M2788" s="244" t="s">
        <v>89</v>
      </c>
      <c r="N2788" s="244">
        <f t="shared" si="53"/>
        <v>1.2</v>
      </c>
      <c r="R2788" s="301"/>
      <c r="S2788" s="301"/>
      <c r="T2788" s="301"/>
      <c r="U2788" s="301"/>
      <c r="V2788" s="301"/>
      <c r="W2788" s="301"/>
      <c r="X2788" s="301"/>
      <c r="Y2788" s="301"/>
      <c r="Z2788" s="301"/>
      <c r="AA2788" s="301"/>
      <c r="AB2788" s="301"/>
      <c r="AC2788" s="301"/>
      <c r="AD2788" s="301"/>
      <c r="AE2788" s="301"/>
      <c r="AF2788" s="301"/>
      <c r="AG2788" s="301"/>
      <c r="AH2788" s="301"/>
      <c r="AI2788" s="301"/>
    </row>
    <row r="2789" spans="1:35" ht="20.100000000000001" hidden="1" customHeight="1" x14ac:dyDescent="0.2">
      <c r="A2789" s="240">
        <v>359</v>
      </c>
      <c r="B2789" s="241" t="s">
        <v>404</v>
      </c>
      <c r="C2789" s="310" t="s">
        <v>426</v>
      </c>
      <c r="D2789" s="310" t="s">
        <v>438</v>
      </c>
      <c r="E2789" s="309">
        <v>5088.905385977474</v>
      </c>
      <c r="F2789" s="310" t="s">
        <v>871</v>
      </c>
      <c r="G2789" s="244" t="s">
        <v>929</v>
      </c>
      <c r="H2789" s="244" t="s">
        <v>429</v>
      </c>
      <c r="I2789" s="288">
        <v>1</v>
      </c>
      <c r="J2789" s="244" t="s">
        <v>873</v>
      </c>
      <c r="K2789" s="244">
        <v>1</v>
      </c>
      <c r="L2789" s="244">
        <v>1.2</v>
      </c>
      <c r="M2789" s="244" t="s">
        <v>89</v>
      </c>
      <c r="N2789" s="244">
        <f t="shared" si="53"/>
        <v>1.2</v>
      </c>
      <c r="R2789" s="301"/>
      <c r="S2789" s="301"/>
      <c r="T2789" s="301"/>
      <c r="U2789" s="301"/>
      <c r="V2789" s="301"/>
      <c r="W2789" s="301"/>
      <c r="X2789" s="301"/>
      <c r="Y2789" s="301"/>
      <c r="Z2789" s="301"/>
      <c r="AA2789" s="301"/>
      <c r="AB2789" s="301"/>
      <c r="AC2789" s="301"/>
      <c r="AD2789" s="301"/>
      <c r="AE2789" s="301"/>
      <c r="AF2789" s="301"/>
      <c r="AG2789" s="301"/>
      <c r="AH2789" s="301"/>
      <c r="AI2789" s="301"/>
    </row>
    <row r="2790" spans="1:35" ht="20.100000000000001" hidden="1" customHeight="1" x14ac:dyDescent="0.2">
      <c r="A2790" s="240">
        <v>360</v>
      </c>
      <c r="B2790" s="241" t="s">
        <v>404</v>
      </c>
      <c r="C2790" s="310" t="s">
        <v>426</v>
      </c>
      <c r="D2790" s="310" t="s">
        <v>438</v>
      </c>
      <c r="E2790" s="309">
        <v>5055.1441737511204</v>
      </c>
      <c r="F2790" s="310" t="s">
        <v>871</v>
      </c>
      <c r="G2790" s="244" t="s">
        <v>929</v>
      </c>
      <c r="H2790" s="244" t="s">
        <v>429</v>
      </c>
      <c r="I2790" s="288">
        <v>2</v>
      </c>
      <c r="J2790" s="244" t="s">
        <v>873</v>
      </c>
      <c r="K2790" s="244">
        <v>3</v>
      </c>
      <c r="L2790" s="244">
        <v>2</v>
      </c>
      <c r="M2790" s="244" t="s">
        <v>89</v>
      </c>
      <c r="N2790" s="244">
        <f t="shared" si="53"/>
        <v>6</v>
      </c>
      <c r="R2790" s="301"/>
      <c r="S2790" s="301"/>
      <c r="T2790" s="301"/>
      <c r="U2790" s="301"/>
      <c r="V2790" s="301"/>
      <c r="W2790" s="301"/>
      <c r="X2790" s="301"/>
      <c r="Y2790" s="301"/>
      <c r="Z2790" s="301"/>
      <c r="AA2790" s="301"/>
      <c r="AB2790" s="301"/>
      <c r="AC2790" s="301"/>
      <c r="AD2790" s="301"/>
      <c r="AE2790" s="301"/>
      <c r="AF2790" s="301"/>
      <c r="AG2790" s="301"/>
      <c r="AH2790" s="301"/>
      <c r="AI2790" s="301"/>
    </row>
    <row r="2791" spans="1:35" ht="20.100000000000001" hidden="1" customHeight="1" x14ac:dyDescent="0.2">
      <c r="A2791" s="240">
        <v>361</v>
      </c>
      <c r="B2791" s="241" t="s">
        <v>404</v>
      </c>
      <c r="C2791" s="310" t="s">
        <v>426</v>
      </c>
      <c r="D2791" s="310" t="s">
        <v>438</v>
      </c>
      <c r="E2791" s="309">
        <v>4931.3947038665556</v>
      </c>
      <c r="F2791" s="310" t="s">
        <v>871</v>
      </c>
      <c r="G2791" s="244" t="s">
        <v>929</v>
      </c>
      <c r="H2791" s="244" t="s">
        <v>429</v>
      </c>
      <c r="I2791" s="288">
        <v>1</v>
      </c>
      <c r="J2791" s="244" t="s">
        <v>873</v>
      </c>
      <c r="K2791" s="244">
        <v>1</v>
      </c>
      <c r="L2791" s="244">
        <v>1.5</v>
      </c>
      <c r="M2791" s="244" t="s">
        <v>89</v>
      </c>
      <c r="N2791" s="244">
        <f t="shared" si="53"/>
        <v>1.5</v>
      </c>
      <c r="R2791" s="301"/>
      <c r="S2791" s="301"/>
      <c r="T2791" s="301"/>
      <c r="U2791" s="301"/>
      <c r="V2791" s="301"/>
      <c r="W2791" s="301"/>
      <c r="X2791" s="301"/>
      <c r="Y2791" s="301"/>
      <c r="Z2791" s="301"/>
      <c r="AA2791" s="301"/>
      <c r="AB2791" s="301"/>
      <c r="AC2791" s="301"/>
      <c r="AD2791" s="301"/>
      <c r="AE2791" s="301"/>
      <c r="AF2791" s="301"/>
      <c r="AG2791" s="301"/>
      <c r="AH2791" s="301"/>
      <c r="AI2791" s="301"/>
    </row>
    <row r="2792" spans="1:35" ht="20.100000000000001" hidden="1" customHeight="1" x14ac:dyDescent="0.2">
      <c r="A2792" s="240">
        <v>362</v>
      </c>
      <c r="B2792" s="241" t="s">
        <v>404</v>
      </c>
      <c r="C2792" s="310" t="s">
        <v>426</v>
      </c>
      <c r="D2792" s="310" t="s">
        <v>438</v>
      </c>
      <c r="E2792" s="309">
        <v>4867.4390086861222</v>
      </c>
      <c r="F2792" s="310" t="s">
        <v>871</v>
      </c>
      <c r="G2792" s="244" t="s">
        <v>929</v>
      </c>
      <c r="H2792" s="244" t="s">
        <v>429</v>
      </c>
      <c r="I2792" s="288">
        <v>2</v>
      </c>
      <c r="J2792" s="244" t="s">
        <v>873</v>
      </c>
      <c r="K2792" s="244">
        <v>2</v>
      </c>
      <c r="L2792" s="244">
        <v>1.5</v>
      </c>
      <c r="M2792" s="244" t="s">
        <v>89</v>
      </c>
      <c r="N2792" s="244">
        <f t="shared" si="53"/>
        <v>3</v>
      </c>
      <c r="R2792" s="301"/>
      <c r="S2792" s="301"/>
      <c r="T2792" s="301"/>
      <c r="U2792" s="301"/>
      <c r="V2792" s="301"/>
      <c r="W2792" s="301"/>
      <c r="X2792" s="301"/>
      <c r="Y2792" s="301"/>
      <c r="Z2792" s="301"/>
      <c r="AA2792" s="301"/>
      <c r="AB2792" s="301"/>
      <c r="AC2792" s="301"/>
      <c r="AD2792" s="301"/>
      <c r="AE2792" s="301"/>
      <c r="AF2792" s="301"/>
      <c r="AG2792" s="301"/>
      <c r="AH2792" s="301"/>
      <c r="AI2792" s="301"/>
    </row>
    <row r="2793" spans="1:35" ht="20.100000000000001" hidden="1" customHeight="1" x14ac:dyDescent="0.2">
      <c r="A2793" s="240">
        <v>363</v>
      </c>
      <c r="B2793" s="241" t="s">
        <v>404</v>
      </c>
      <c r="C2793" s="310" t="s">
        <v>426</v>
      </c>
      <c r="D2793" s="310" t="s">
        <v>438</v>
      </c>
      <c r="E2793" s="309">
        <v>4804.7667658943174</v>
      </c>
      <c r="F2793" s="310" t="s">
        <v>871</v>
      </c>
      <c r="G2793" s="244" t="s">
        <v>929</v>
      </c>
      <c r="H2793" s="244" t="s">
        <v>429</v>
      </c>
      <c r="I2793" s="288">
        <v>1</v>
      </c>
      <c r="J2793" s="244" t="s">
        <v>873</v>
      </c>
      <c r="K2793" s="244">
        <v>1</v>
      </c>
      <c r="L2793" s="244">
        <v>1.2</v>
      </c>
      <c r="M2793" s="244" t="s">
        <v>89</v>
      </c>
      <c r="N2793" s="244">
        <f t="shared" si="53"/>
        <v>1.2</v>
      </c>
      <c r="R2793" s="301"/>
      <c r="S2793" s="301"/>
      <c r="T2793" s="301"/>
      <c r="U2793" s="301"/>
      <c r="V2793" s="301"/>
      <c r="W2793" s="301"/>
      <c r="X2793" s="301"/>
      <c r="Y2793" s="301"/>
      <c r="Z2793" s="301"/>
      <c r="AA2793" s="301"/>
      <c r="AB2793" s="301"/>
      <c r="AC2793" s="301"/>
      <c r="AD2793" s="301"/>
      <c r="AE2793" s="301"/>
      <c r="AF2793" s="301"/>
      <c r="AG2793" s="301"/>
      <c r="AH2793" s="301"/>
      <c r="AI2793" s="301"/>
    </row>
    <row r="2794" spans="1:35" ht="20.100000000000001" hidden="1" customHeight="1" x14ac:dyDescent="0.2">
      <c r="A2794" s="240">
        <v>364</v>
      </c>
      <c r="B2794" s="241" t="s">
        <v>404</v>
      </c>
      <c r="C2794" s="310" t="s">
        <v>426</v>
      </c>
      <c r="D2794" s="310" t="s">
        <v>438</v>
      </c>
      <c r="E2794" s="309">
        <v>4676.2896552186667</v>
      </c>
      <c r="F2794" s="310" t="s">
        <v>871</v>
      </c>
      <c r="G2794" s="244" t="s">
        <v>934</v>
      </c>
      <c r="H2794" s="244" t="s">
        <v>429</v>
      </c>
      <c r="I2794" s="288">
        <v>1</v>
      </c>
      <c r="J2794" s="244" t="s">
        <v>873</v>
      </c>
      <c r="K2794" s="244">
        <v>1</v>
      </c>
      <c r="L2794" s="244">
        <v>1</v>
      </c>
      <c r="M2794" s="244" t="s">
        <v>89</v>
      </c>
      <c r="N2794" s="244">
        <f t="shared" si="53"/>
        <v>1</v>
      </c>
      <c r="R2794" s="301"/>
      <c r="S2794" s="301"/>
      <c r="T2794" s="301"/>
      <c r="U2794" s="301"/>
      <c r="V2794" s="301"/>
      <c r="W2794" s="301"/>
      <c r="X2794" s="301"/>
      <c r="Y2794" s="301"/>
      <c r="Z2794" s="301"/>
      <c r="AA2794" s="301"/>
      <c r="AB2794" s="301"/>
      <c r="AC2794" s="301"/>
      <c r="AD2794" s="301"/>
      <c r="AE2794" s="301"/>
      <c r="AF2794" s="301"/>
      <c r="AG2794" s="301"/>
      <c r="AH2794" s="301"/>
      <c r="AI2794" s="301"/>
    </row>
    <row r="2795" spans="1:35" ht="20.100000000000001" hidden="1" customHeight="1" x14ac:dyDescent="0.2">
      <c r="A2795" s="240">
        <v>365</v>
      </c>
      <c r="B2795" s="241" t="s">
        <v>404</v>
      </c>
      <c r="C2795" s="310" t="s">
        <v>426</v>
      </c>
      <c r="D2795" s="310" t="s">
        <v>438</v>
      </c>
      <c r="E2795" s="309">
        <v>4612.7420258235234</v>
      </c>
      <c r="F2795" s="310" t="s">
        <v>871</v>
      </c>
      <c r="G2795" s="244" t="s">
        <v>929</v>
      </c>
      <c r="H2795" s="244" t="s">
        <v>429</v>
      </c>
      <c r="I2795" s="288">
        <v>1</v>
      </c>
      <c r="J2795" s="244" t="s">
        <v>873</v>
      </c>
      <c r="K2795" s="244">
        <v>1</v>
      </c>
      <c r="L2795" s="244">
        <v>1.2</v>
      </c>
      <c r="M2795" s="244" t="s">
        <v>89</v>
      </c>
      <c r="N2795" s="244">
        <f t="shared" si="53"/>
        <v>1.2</v>
      </c>
      <c r="R2795" s="301"/>
      <c r="S2795" s="301"/>
      <c r="T2795" s="301"/>
      <c r="U2795" s="301"/>
      <c r="V2795" s="301"/>
      <c r="W2795" s="301"/>
      <c r="X2795" s="301"/>
      <c r="Y2795" s="301"/>
      <c r="Z2795" s="301"/>
      <c r="AA2795" s="301"/>
      <c r="AB2795" s="301"/>
      <c r="AC2795" s="301"/>
      <c r="AD2795" s="301"/>
      <c r="AE2795" s="301"/>
      <c r="AF2795" s="301"/>
      <c r="AG2795" s="301"/>
      <c r="AH2795" s="301"/>
      <c r="AI2795" s="301"/>
    </row>
    <row r="2796" spans="1:35" ht="20.100000000000001" hidden="1" customHeight="1" x14ac:dyDescent="0.2">
      <c r="A2796" s="240">
        <v>366</v>
      </c>
      <c r="B2796" s="241" t="s">
        <v>404</v>
      </c>
      <c r="C2796" s="310" t="s">
        <v>426</v>
      </c>
      <c r="D2796" s="310" t="s">
        <v>438</v>
      </c>
      <c r="E2796" s="309">
        <v>4452.6636046595731</v>
      </c>
      <c r="F2796" s="310" t="s">
        <v>871</v>
      </c>
      <c r="G2796" s="244" t="s">
        <v>929</v>
      </c>
      <c r="H2796" s="244" t="s">
        <v>429</v>
      </c>
      <c r="I2796" s="288">
        <v>1</v>
      </c>
      <c r="J2796" s="244" t="s">
        <v>873</v>
      </c>
      <c r="K2796" s="244">
        <v>1</v>
      </c>
      <c r="L2796" s="244">
        <v>1.2</v>
      </c>
      <c r="M2796" s="244" t="s">
        <v>89</v>
      </c>
      <c r="N2796" s="244">
        <f t="shared" si="53"/>
        <v>1.2</v>
      </c>
      <c r="R2796" s="301"/>
      <c r="S2796" s="301"/>
      <c r="T2796" s="301"/>
      <c r="U2796" s="301"/>
      <c r="V2796" s="301"/>
      <c r="W2796" s="301"/>
      <c r="X2796" s="301"/>
      <c r="Y2796" s="301"/>
      <c r="Z2796" s="301"/>
      <c r="AA2796" s="301"/>
      <c r="AB2796" s="301"/>
      <c r="AC2796" s="301"/>
      <c r="AD2796" s="301"/>
      <c r="AE2796" s="301"/>
      <c r="AF2796" s="301"/>
      <c r="AG2796" s="301"/>
      <c r="AH2796" s="301"/>
      <c r="AI2796" s="301"/>
    </row>
    <row r="2797" spans="1:35" ht="20.100000000000001" hidden="1" customHeight="1" x14ac:dyDescent="0.2">
      <c r="A2797" s="240">
        <v>367</v>
      </c>
      <c r="B2797" s="241" t="s">
        <v>404</v>
      </c>
      <c r="C2797" s="310" t="s">
        <v>426</v>
      </c>
      <c r="D2797" s="310" t="s">
        <v>438</v>
      </c>
      <c r="E2797" s="309">
        <v>4371.040919183788</v>
      </c>
      <c r="F2797" s="310" t="s">
        <v>871</v>
      </c>
      <c r="G2797" s="244" t="s">
        <v>914</v>
      </c>
      <c r="H2797" s="244" t="s">
        <v>429</v>
      </c>
      <c r="I2797" s="288">
        <v>1</v>
      </c>
      <c r="J2797" s="244" t="s">
        <v>873</v>
      </c>
      <c r="K2797" s="244">
        <v>1</v>
      </c>
      <c r="L2797" s="244">
        <v>1</v>
      </c>
      <c r="M2797" s="244" t="s">
        <v>89</v>
      </c>
      <c r="N2797" s="244">
        <f t="shared" si="53"/>
        <v>1</v>
      </c>
      <c r="R2797" s="301"/>
      <c r="S2797" s="301"/>
      <c r="T2797" s="301"/>
      <c r="U2797" s="301"/>
      <c r="V2797" s="301"/>
      <c r="W2797" s="301"/>
      <c r="X2797" s="301"/>
      <c r="Y2797" s="301"/>
      <c r="Z2797" s="301"/>
      <c r="AA2797" s="301"/>
      <c r="AB2797" s="301"/>
      <c r="AC2797" s="301"/>
      <c r="AD2797" s="301"/>
      <c r="AE2797" s="301"/>
      <c r="AF2797" s="301"/>
      <c r="AG2797" s="301"/>
      <c r="AH2797" s="301"/>
      <c r="AI2797" s="301"/>
    </row>
    <row r="2798" spans="1:35" ht="20.100000000000001" hidden="1" customHeight="1" x14ac:dyDescent="0.2">
      <c r="A2798" s="240">
        <v>368</v>
      </c>
      <c r="B2798" s="241" t="s">
        <v>404</v>
      </c>
      <c r="C2798" s="310" t="s">
        <v>426</v>
      </c>
      <c r="D2798" s="310" t="s">
        <v>438</v>
      </c>
      <c r="E2798" s="309">
        <v>4348.8878682200138</v>
      </c>
      <c r="F2798" s="310" t="s">
        <v>871</v>
      </c>
      <c r="G2798" s="244" t="s">
        <v>929</v>
      </c>
      <c r="H2798" s="244" t="s">
        <v>429</v>
      </c>
      <c r="I2798" s="288">
        <v>1</v>
      </c>
      <c r="J2798" s="244" t="s">
        <v>873</v>
      </c>
      <c r="K2798" s="244">
        <v>1</v>
      </c>
      <c r="L2798" s="244">
        <v>1.2</v>
      </c>
      <c r="M2798" s="244" t="s">
        <v>89</v>
      </c>
      <c r="N2798" s="244">
        <f t="shared" si="53"/>
        <v>1.2</v>
      </c>
      <c r="R2798" s="301"/>
      <c r="S2798" s="301"/>
      <c r="T2798" s="301"/>
      <c r="U2798" s="301"/>
      <c r="V2798" s="301"/>
      <c r="W2798" s="301"/>
      <c r="X2798" s="301"/>
      <c r="Y2798" s="301"/>
      <c r="Z2798" s="301"/>
      <c r="AA2798" s="301"/>
      <c r="AB2798" s="301"/>
      <c r="AC2798" s="301"/>
      <c r="AD2798" s="301"/>
      <c r="AE2798" s="301"/>
      <c r="AF2798" s="301"/>
      <c r="AG2798" s="301"/>
      <c r="AH2798" s="301"/>
      <c r="AI2798" s="301"/>
    </row>
    <row r="2799" spans="1:35" ht="20.100000000000001" hidden="1" customHeight="1" x14ac:dyDescent="0.2">
      <c r="A2799" s="240">
        <v>369</v>
      </c>
      <c r="B2799" s="241" t="s">
        <v>404</v>
      </c>
      <c r="C2799" s="310" t="s">
        <v>426</v>
      </c>
      <c r="D2799" s="310" t="s">
        <v>438</v>
      </c>
      <c r="E2799" s="309">
        <v>4300.2342823526742</v>
      </c>
      <c r="F2799" s="310" t="s">
        <v>871</v>
      </c>
      <c r="G2799" s="244" t="s">
        <v>934</v>
      </c>
      <c r="H2799" s="244" t="s">
        <v>429</v>
      </c>
      <c r="I2799" s="288">
        <v>1</v>
      </c>
      <c r="J2799" s="244" t="s">
        <v>873</v>
      </c>
      <c r="K2799" s="244">
        <v>1</v>
      </c>
      <c r="L2799" s="244">
        <v>1</v>
      </c>
      <c r="M2799" s="244" t="s">
        <v>89</v>
      </c>
      <c r="N2799" s="244">
        <f t="shared" si="53"/>
        <v>1</v>
      </c>
      <c r="R2799" s="301"/>
      <c r="S2799" s="301"/>
      <c r="T2799" s="301"/>
      <c r="U2799" s="301"/>
      <c r="V2799" s="301"/>
      <c r="W2799" s="301"/>
      <c r="X2799" s="301"/>
      <c r="Y2799" s="301"/>
      <c r="Z2799" s="301"/>
      <c r="AA2799" s="301"/>
      <c r="AB2799" s="301"/>
      <c r="AC2799" s="301"/>
      <c r="AD2799" s="301"/>
      <c r="AE2799" s="301"/>
      <c r="AF2799" s="301"/>
      <c r="AG2799" s="301"/>
      <c r="AH2799" s="301"/>
      <c r="AI2799" s="301"/>
    </row>
    <row r="2800" spans="1:35" ht="20.100000000000001" hidden="1" customHeight="1" x14ac:dyDescent="0.2">
      <c r="A2800" s="240">
        <v>370</v>
      </c>
      <c r="B2800" s="241" t="s">
        <v>404</v>
      </c>
      <c r="C2800" s="310" t="s">
        <v>426</v>
      </c>
      <c r="D2800" s="310" t="s">
        <v>438</v>
      </c>
      <c r="E2800" s="309">
        <v>4134.5338361378936</v>
      </c>
      <c r="F2800" s="310" t="s">
        <v>871</v>
      </c>
      <c r="G2800" s="244" t="s">
        <v>934</v>
      </c>
      <c r="H2800" s="244" t="s">
        <v>429</v>
      </c>
      <c r="I2800" s="288">
        <v>1</v>
      </c>
      <c r="J2800" s="244" t="s">
        <v>873</v>
      </c>
      <c r="K2800" s="244">
        <v>1</v>
      </c>
      <c r="L2800" s="244">
        <v>1</v>
      </c>
      <c r="M2800" s="244" t="s">
        <v>89</v>
      </c>
      <c r="N2800" s="244">
        <f t="shared" si="53"/>
        <v>1</v>
      </c>
      <c r="R2800" s="301"/>
      <c r="S2800" s="301"/>
      <c r="T2800" s="301"/>
      <c r="U2800" s="301"/>
      <c r="V2800" s="301"/>
      <c r="W2800" s="301"/>
      <c r="X2800" s="301"/>
      <c r="Y2800" s="301"/>
      <c r="Z2800" s="301"/>
      <c r="AA2800" s="301"/>
      <c r="AB2800" s="301"/>
      <c r="AC2800" s="301"/>
      <c r="AD2800" s="301"/>
      <c r="AE2800" s="301"/>
      <c r="AF2800" s="301"/>
      <c r="AG2800" s="301"/>
      <c r="AH2800" s="301"/>
      <c r="AI2800" s="301"/>
    </row>
    <row r="2801" spans="1:35" ht="20.100000000000001" hidden="1" customHeight="1" x14ac:dyDescent="0.2">
      <c r="A2801" s="240">
        <v>371</v>
      </c>
      <c r="B2801" s="241" t="s">
        <v>404</v>
      </c>
      <c r="C2801" s="310" t="s">
        <v>426</v>
      </c>
      <c r="D2801" s="310" t="s">
        <v>438</v>
      </c>
      <c r="E2801" s="309">
        <v>4123.9955346177585</v>
      </c>
      <c r="F2801" s="310" t="s">
        <v>871</v>
      </c>
      <c r="G2801" s="244" t="s">
        <v>929</v>
      </c>
      <c r="H2801" s="244" t="s">
        <v>429</v>
      </c>
      <c r="I2801" s="288">
        <v>1</v>
      </c>
      <c r="J2801" s="244" t="s">
        <v>873</v>
      </c>
      <c r="K2801" s="244">
        <v>1</v>
      </c>
      <c r="L2801" s="244">
        <v>1</v>
      </c>
      <c r="M2801" s="244" t="s">
        <v>89</v>
      </c>
      <c r="N2801" s="244">
        <f t="shared" si="53"/>
        <v>1</v>
      </c>
      <c r="R2801" s="301"/>
      <c r="S2801" s="301"/>
      <c r="T2801" s="301"/>
      <c r="U2801" s="301"/>
      <c r="V2801" s="301"/>
      <c r="W2801" s="301"/>
      <c r="X2801" s="301"/>
      <c r="Y2801" s="301"/>
      <c r="Z2801" s="301"/>
      <c r="AA2801" s="301"/>
      <c r="AB2801" s="301"/>
      <c r="AC2801" s="301"/>
      <c r="AD2801" s="301"/>
      <c r="AE2801" s="301"/>
      <c r="AF2801" s="301"/>
      <c r="AG2801" s="301"/>
      <c r="AH2801" s="301"/>
      <c r="AI2801" s="301"/>
    </row>
    <row r="2802" spans="1:35" ht="20.100000000000001" hidden="1" customHeight="1" x14ac:dyDescent="0.2">
      <c r="A2802" s="240">
        <v>372</v>
      </c>
      <c r="B2802" s="241" t="s">
        <v>404</v>
      </c>
      <c r="C2802" s="310" t="s">
        <v>426</v>
      </c>
      <c r="D2802" s="310" t="s">
        <v>438</v>
      </c>
      <c r="E2802" s="309">
        <v>4002.3530172930268</v>
      </c>
      <c r="F2802" s="310" t="s">
        <v>871</v>
      </c>
      <c r="G2802" s="244" t="s">
        <v>929</v>
      </c>
      <c r="H2802" s="244" t="s">
        <v>429</v>
      </c>
      <c r="I2802" s="288">
        <v>1</v>
      </c>
      <c r="J2802" s="244" t="s">
        <v>873</v>
      </c>
      <c r="K2802" s="244">
        <v>1</v>
      </c>
      <c r="L2802" s="244">
        <v>1.2</v>
      </c>
      <c r="M2802" s="244" t="s">
        <v>89</v>
      </c>
      <c r="N2802" s="244">
        <f t="shared" si="53"/>
        <v>1.2</v>
      </c>
      <c r="R2802" s="301"/>
      <c r="S2802" s="301"/>
      <c r="T2802" s="301"/>
      <c r="U2802" s="301"/>
      <c r="V2802" s="301"/>
      <c r="W2802" s="301"/>
      <c r="X2802" s="301"/>
      <c r="Y2802" s="301"/>
      <c r="Z2802" s="301"/>
      <c r="AA2802" s="301"/>
      <c r="AB2802" s="301"/>
      <c r="AC2802" s="301"/>
      <c r="AD2802" s="301"/>
      <c r="AE2802" s="301"/>
      <c r="AF2802" s="301"/>
      <c r="AG2802" s="301"/>
      <c r="AH2802" s="301"/>
      <c r="AI2802" s="301"/>
    </row>
    <row r="2803" spans="1:35" ht="20.100000000000001" hidden="1" customHeight="1" x14ac:dyDescent="0.2">
      <c r="A2803" s="240">
        <v>373</v>
      </c>
      <c r="B2803" s="241" t="s">
        <v>404</v>
      </c>
      <c r="C2803" s="310" t="s">
        <v>426</v>
      </c>
      <c r="D2803" s="310" t="s">
        <v>438</v>
      </c>
      <c r="E2803" s="309">
        <v>3897.3991891419669</v>
      </c>
      <c r="F2803" s="310" t="s">
        <v>871</v>
      </c>
      <c r="G2803" s="244" t="s">
        <v>929</v>
      </c>
      <c r="H2803" s="244" t="s">
        <v>429</v>
      </c>
      <c r="I2803" s="288">
        <v>1</v>
      </c>
      <c r="J2803" s="244" t="s">
        <v>873</v>
      </c>
      <c r="K2803" s="244">
        <v>1</v>
      </c>
      <c r="L2803" s="244">
        <v>1.2</v>
      </c>
      <c r="M2803" s="244" t="s">
        <v>89</v>
      </c>
      <c r="N2803" s="244">
        <f t="shared" si="53"/>
        <v>1.2</v>
      </c>
      <c r="R2803" s="301"/>
      <c r="S2803" s="301"/>
      <c r="T2803" s="301"/>
      <c r="U2803" s="301"/>
      <c r="V2803" s="301"/>
      <c r="W2803" s="301"/>
      <c r="X2803" s="301"/>
      <c r="Y2803" s="301"/>
      <c r="Z2803" s="301"/>
      <c r="AA2803" s="301"/>
      <c r="AB2803" s="301"/>
      <c r="AC2803" s="301"/>
      <c r="AD2803" s="301"/>
      <c r="AE2803" s="301"/>
      <c r="AF2803" s="301"/>
      <c r="AG2803" s="301"/>
      <c r="AH2803" s="301"/>
      <c r="AI2803" s="301"/>
    </row>
    <row r="2804" spans="1:35" ht="20.100000000000001" hidden="1" customHeight="1" x14ac:dyDescent="0.2">
      <c r="A2804" s="240">
        <v>374</v>
      </c>
      <c r="B2804" s="241" t="s">
        <v>404</v>
      </c>
      <c r="C2804" s="310" t="s">
        <v>426</v>
      </c>
      <c r="D2804" s="310" t="s">
        <v>438</v>
      </c>
      <c r="E2804" s="309">
        <v>3811.4709534781596</v>
      </c>
      <c r="F2804" s="310" t="s">
        <v>871</v>
      </c>
      <c r="G2804" s="244" t="s">
        <v>929</v>
      </c>
      <c r="H2804" s="244" t="s">
        <v>429</v>
      </c>
      <c r="I2804" s="288">
        <v>1</v>
      </c>
      <c r="J2804" s="244" t="s">
        <v>873</v>
      </c>
      <c r="K2804" s="244">
        <v>1</v>
      </c>
      <c r="L2804" s="244">
        <v>1.2</v>
      </c>
      <c r="M2804" s="244" t="s">
        <v>89</v>
      </c>
      <c r="N2804" s="244">
        <f t="shared" si="53"/>
        <v>1.2</v>
      </c>
      <c r="R2804" s="301"/>
      <c r="S2804" s="301"/>
      <c r="T2804" s="301"/>
      <c r="U2804" s="301"/>
      <c r="V2804" s="301"/>
      <c r="W2804" s="301"/>
      <c r="X2804" s="301"/>
      <c r="Y2804" s="301"/>
      <c r="Z2804" s="301"/>
      <c r="AA2804" s="301"/>
      <c r="AB2804" s="301"/>
      <c r="AC2804" s="301"/>
      <c r="AD2804" s="301"/>
      <c r="AE2804" s="301"/>
      <c r="AF2804" s="301"/>
      <c r="AG2804" s="301"/>
      <c r="AH2804" s="301"/>
      <c r="AI2804" s="301"/>
    </row>
    <row r="2805" spans="1:35" ht="20.100000000000001" hidden="1" customHeight="1" x14ac:dyDescent="0.2">
      <c r="A2805" s="240">
        <v>375</v>
      </c>
      <c r="B2805" s="241" t="s">
        <v>404</v>
      </c>
      <c r="C2805" s="310" t="s">
        <v>426</v>
      </c>
      <c r="D2805" s="310" t="s">
        <v>438</v>
      </c>
      <c r="E2805" s="309">
        <v>3641.2273288081387</v>
      </c>
      <c r="F2805" s="310" t="s">
        <v>871</v>
      </c>
      <c r="G2805" s="244" t="s">
        <v>929</v>
      </c>
      <c r="H2805" s="244" t="s">
        <v>429</v>
      </c>
      <c r="I2805" s="288">
        <v>1</v>
      </c>
      <c r="J2805" s="244" t="s">
        <v>873</v>
      </c>
      <c r="K2805" s="244">
        <v>1</v>
      </c>
      <c r="L2805" s="244">
        <v>1.2</v>
      </c>
      <c r="M2805" s="244" t="s">
        <v>89</v>
      </c>
      <c r="N2805" s="244">
        <f t="shared" si="53"/>
        <v>1.2</v>
      </c>
      <c r="R2805" s="301"/>
      <c r="S2805" s="301"/>
      <c r="T2805" s="301"/>
      <c r="U2805" s="301"/>
      <c r="V2805" s="301"/>
      <c r="W2805" s="301"/>
      <c r="X2805" s="301"/>
      <c r="Y2805" s="301"/>
      <c r="Z2805" s="301"/>
      <c r="AA2805" s="301"/>
      <c r="AB2805" s="301"/>
      <c r="AC2805" s="301"/>
      <c r="AD2805" s="301"/>
      <c r="AE2805" s="301"/>
      <c r="AF2805" s="301"/>
      <c r="AG2805" s="301"/>
      <c r="AH2805" s="301"/>
      <c r="AI2805" s="301"/>
    </row>
    <row r="2806" spans="1:35" ht="20.100000000000001" hidden="1" customHeight="1" x14ac:dyDescent="0.2">
      <c r="A2806" s="240">
        <v>376</v>
      </c>
      <c r="B2806" s="241" t="s">
        <v>404</v>
      </c>
      <c r="C2806" s="310" t="s">
        <v>426</v>
      </c>
      <c r="D2806" s="310" t="s">
        <v>438</v>
      </c>
      <c r="E2806" s="309">
        <v>3544.8317766785131</v>
      </c>
      <c r="F2806" s="310" t="s">
        <v>871</v>
      </c>
      <c r="G2806" s="244" t="s">
        <v>929</v>
      </c>
      <c r="H2806" s="244" t="s">
        <v>429</v>
      </c>
      <c r="I2806" s="288">
        <v>1</v>
      </c>
      <c r="J2806" s="244" t="s">
        <v>873</v>
      </c>
      <c r="K2806" s="244">
        <v>1</v>
      </c>
      <c r="L2806" s="244">
        <v>1.2</v>
      </c>
      <c r="M2806" s="244" t="s">
        <v>89</v>
      </c>
      <c r="N2806" s="244">
        <f t="shared" si="53"/>
        <v>1.2</v>
      </c>
      <c r="R2806" s="301"/>
      <c r="S2806" s="301"/>
      <c r="T2806" s="301"/>
      <c r="U2806" s="301"/>
      <c r="V2806" s="301"/>
      <c r="W2806" s="301"/>
      <c r="X2806" s="301"/>
      <c r="Y2806" s="301"/>
      <c r="Z2806" s="301"/>
      <c r="AA2806" s="301"/>
      <c r="AB2806" s="301"/>
      <c r="AC2806" s="301"/>
      <c r="AD2806" s="301"/>
      <c r="AE2806" s="301"/>
      <c r="AF2806" s="301"/>
      <c r="AG2806" s="301"/>
      <c r="AH2806" s="301"/>
      <c r="AI2806" s="301"/>
    </row>
    <row r="2807" spans="1:35" ht="20.100000000000001" hidden="1" customHeight="1" x14ac:dyDescent="0.2">
      <c r="A2807" s="240">
        <v>377</v>
      </c>
      <c r="B2807" s="241" t="s">
        <v>404</v>
      </c>
      <c r="C2807" s="310" t="s">
        <v>426</v>
      </c>
      <c r="D2807" s="310" t="s">
        <v>438</v>
      </c>
      <c r="E2807" s="309">
        <v>3451.4613252402082</v>
      </c>
      <c r="F2807" s="310" t="s">
        <v>871</v>
      </c>
      <c r="G2807" s="244" t="s">
        <v>929</v>
      </c>
      <c r="H2807" s="244" t="s">
        <v>429</v>
      </c>
      <c r="I2807" s="288">
        <v>1</v>
      </c>
      <c r="J2807" s="244" t="s">
        <v>873</v>
      </c>
      <c r="K2807" s="244">
        <v>1</v>
      </c>
      <c r="L2807" s="244">
        <v>1.2</v>
      </c>
      <c r="M2807" s="244" t="s">
        <v>89</v>
      </c>
      <c r="N2807" s="244">
        <f t="shared" si="53"/>
        <v>1.2</v>
      </c>
      <c r="R2807" s="301"/>
      <c r="S2807" s="301"/>
      <c r="T2807" s="301"/>
      <c r="U2807" s="301"/>
      <c r="V2807" s="301"/>
      <c r="W2807" s="301"/>
      <c r="X2807" s="301"/>
      <c r="Y2807" s="301"/>
      <c r="Z2807" s="301"/>
      <c r="AA2807" s="301"/>
      <c r="AB2807" s="301"/>
      <c r="AC2807" s="301"/>
      <c r="AD2807" s="301"/>
      <c r="AE2807" s="301"/>
      <c r="AF2807" s="301"/>
      <c r="AG2807" s="301"/>
      <c r="AH2807" s="301"/>
      <c r="AI2807" s="301"/>
    </row>
    <row r="2808" spans="1:35" ht="20.100000000000001" hidden="1" customHeight="1" x14ac:dyDescent="0.2">
      <c r="A2808" s="240">
        <v>378</v>
      </c>
      <c r="B2808" s="241" t="s">
        <v>404</v>
      </c>
      <c r="C2808" s="310" t="s">
        <v>426</v>
      </c>
      <c r="D2808" s="310" t="s">
        <v>438</v>
      </c>
      <c r="E2808" s="309">
        <v>3351.8475007817269</v>
      </c>
      <c r="F2808" s="310" t="s">
        <v>871</v>
      </c>
      <c r="G2808" s="244" t="s">
        <v>929</v>
      </c>
      <c r="H2808" s="244" t="s">
        <v>429</v>
      </c>
      <c r="I2808" s="288">
        <v>1</v>
      </c>
      <c r="J2808" s="244" t="s">
        <v>873</v>
      </c>
      <c r="K2808" s="244">
        <v>1</v>
      </c>
      <c r="L2808" s="244">
        <v>1.2</v>
      </c>
      <c r="M2808" s="244" t="s">
        <v>89</v>
      </c>
      <c r="N2808" s="244">
        <f t="shared" si="53"/>
        <v>1.2</v>
      </c>
      <c r="R2808" s="301"/>
      <c r="S2808" s="301"/>
      <c r="T2808" s="301"/>
      <c r="U2808" s="301"/>
      <c r="V2808" s="301"/>
      <c r="W2808" s="301"/>
      <c r="X2808" s="301"/>
      <c r="Y2808" s="301"/>
      <c r="Z2808" s="301"/>
      <c r="AA2808" s="301"/>
      <c r="AB2808" s="301"/>
      <c r="AC2808" s="301"/>
      <c r="AD2808" s="301"/>
      <c r="AE2808" s="301"/>
      <c r="AF2808" s="301"/>
      <c r="AG2808" s="301"/>
      <c r="AH2808" s="301"/>
      <c r="AI2808" s="301"/>
    </row>
    <row r="2809" spans="1:35" ht="20.100000000000001" hidden="1" customHeight="1" x14ac:dyDescent="0.2">
      <c r="A2809" s="240">
        <v>379</v>
      </c>
      <c r="B2809" s="241" t="s">
        <v>404</v>
      </c>
      <c r="C2809" s="310" t="s">
        <v>426</v>
      </c>
      <c r="D2809" s="310" t="s">
        <v>438</v>
      </c>
      <c r="E2809" s="309">
        <v>3306.4865864242533</v>
      </c>
      <c r="F2809" s="310" t="s">
        <v>871</v>
      </c>
      <c r="G2809" s="244" t="s">
        <v>934</v>
      </c>
      <c r="H2809" s="244" t="s">
        <v>429</v>
      </c>
      <c r="I2809" s="288">
        <v>1</v>
      </c>
      <c r="J2809" s="244" t="s">
        <v>873</v>
      </c>
      <c r="K2809" s="244">
        <v>1</v>
      </c>
      <c r="L2809" s="244">
        <v>1</v>
      </c>
      <c r="M2809" s="244" t="s">
        <v>89</v>
      </c>
      <c r="N2809" s="244">
        <f t="shared" si="53"/>
        <v>1</v>
      </c>
      <c r="R2809" s="301"/>
      <c r="S2809" s="301"/>
      <c r="T2809" s="301"/>
      <c r="U2809" s="301"/>
      <c r="V2809" s="301"/>
      <c r="W2809" s="301"/>
      <c r="X2809" s="301"/>
      <c r="Y2809" s="301"/>
      <c r="Z2809" s="301"/>
      <c r="AA2809" s="301"/>
      <c r="AB2809" s="301"/>
      <c r="AC2809" s="301"/>
      <c r="AD2809" s="301"/>
      <c r="AE2809" s="301"/>
      <c r="AF2809" s="301"/>
      <c r="AG2809" s="301"/>
      <c r="AH2809" s="301"/>
      <c r="AI2809" s="301"/>
    </row>
    <row r="2810" spans="1:35" ht="20.100000000000001" hidden="1" customHeight="1" x14ac:dyDescent="0.2">
      <c r="A2810" s="240">
        <v>380</v>
      </c>
      <c r="B2810" s="241" t="s">
        <v>404</v>
      </c>
      <c r="C2810" s="310" t="s">
        <v>426</v>
      </c>
      <c r="D2810" s="310" t="s">
        <v>438</v>
      </c>
      <c r="E2810" s="309">
        <v>3138.8999753272333</v>
      </c>
      <c r="F2810" s="310" t="s">
        <v>871</v>
      </c>
      <c r="G2810" s="244" t="s">
        <v>929</v>
      </c>
      <c r="H2810" s="244" t="s">
        <v>429</v>
      </c>
      <c r="I2810" s="288">
        <v>1</v>
      </c>
      <c r="J2810" s="244" t="s">
        <v>873</v>
      </c>
      <c r="K2810" s="244">
        <v>1</v>
      </c>
      <c r="L2810" s="244">
        <v>1.2</v>
      </c>
      <c r="M2810" s="244" t="s">
        <v>89</v>
      </c>
      <c r="N2810" s="244">
        <f t="shared" si="53"/>
        <v>1.2</v>
      </c>
      <c r="R2810" s="301"/>
      <c r="S2810" s="301"/>
      <c r="T2810" s="301"/>
      <c r="U2810" s="301"/>
      <c r="V2810" s="301"/>
      <c r="W2810" s="301"/>
      <c r="X2810" s="301"/>
      <c r="Y2810" s="301"/>
      <c r="Z2810" s="301"/>
      <c r="AA2810" s="301"/>
      <c r="AB2810" s="301"/>
      <c r="AC2810" s="301"/>
      <c r="AD2810" s="301"/>
      <c r="AE2810" s="301"/>
      <c r="AF2810" s="301"/>
      <c r="AG2810" s="301"/>
      <c r="AH2810" s="301"/>
      <c r="AI2810" s="301"/>
    </row>
    <row r="2811" spans="1:35" ht="20.100000000000001" hidden="1" customHeight="1" x14ac:dyDescent="0.2">
      <c r="A2811" s="240">
        <v>381</v>
      </c>
      <c r="B2811" s="241" t="s">
        <v>404</v>
      </c>
      <c r="C2811" s="310" t="s">
        <v>426</v>
      </c>
      <c r="D2811" s="310" t="s">
        <v>438</v>
      </c>
      <c r="E2811" s="309">
        <v>3047.4440418514341</v>
      </c>
      <c r="F2811" s="310" t="s">
        <v>871</v>
      </c>
      <c r="G2811" s="244" t="s">
        <v>929</v>
      </c>
      <c r="H2811" s="244" t="s">
        <v>429</v>
      </c>
      <c r="I2811" s="288">
        <v>1</v>
      </c>
      <c r="J2811" s="244" t="s">
        <v>873</v>
      </c>
      <c r="K2811" s="244">
        <v>1</v>
      </c>
      <c r="L2811" s="244">
        <v>1.2</v>
      </c>
      <c r="M2811" s="244" t="s">
        <v>89</v>
      </c>
      <c r="N2811" s="244">
        <f t="shared" si="53"/>
        <v>1.2</v>
      </c>
      <c r="R2811" s="301"/>
      <c r="S2811" s="301"/>
      <c r="T2811" s="301"/>
      <c r="U2811" s="301"/>
      <c r="V2811" s="301"/>
      <c r="W2811" s="301"/>
      <c r="X2811" s="301"/>
      <c r="Y2811" s="301"/>
      <c r="Z2811" s="301"/>
      <c r="AA2811" s="301"/>
      <c r="AB2811" s="301"/>
      <c r="AC2811" s="301"/>
      <c r="AD2811" s="301"/>
      <c r="AE2811" s="301"/>
      <c r="AF2811" s="301"/>
      <c r="AG2811" s="301"/>
      <c r="AH2811" s="301"/>
      <c r="AI2811" s="301"/>
    </row>
    <row r="2812" spans="1:35" ht="20.100000000000001" hidden="1" customHeight="1" x14ac:dyDescent="0.2">
      <c r="A2812" s="240">
        <v>382</v>
      </c>
      <c r="B2812" s="241" t="s">
        <v>404</v>
      </c>
      <c r="C2812" s="310" t="s">
        <v>426</v>
      </c>
      <c r="D2812" s="310" t="s">
        <v>438</v>
      </c>
      <c r="E2812" s="309">
        <v>2935.2768536090398</v>
      </c>
      <c r="F2812" s="310" t="s">
        <v>879</v>
      </c>
      <c r="G2812" s="244" t="s">
        <v>983</v>
      </c>
      <c r="H2812" s="244" t="s">
        <v>429</v>
      </c>
      <c r="I2812" s="288">
        <v>1</v>
      </c>
      <c r="J2812" s="244" t="s">
        <v>873</v>
      </c>
      <c r="K2812" s="244" t="s">
        <v>89</v>
      </c>
      <c r="L2812" s="244" t="s">
        <v>89</v>
      </c>
      <c r="M2812" s="244">
        <v>1</v>
      </c>
      <c r="N2812" s="244">
        <f t="shared" si="53"/>
        <v>0.78539816339744828</v>
      </c>
      <c r="R2812" s="301"/>
      <c r="S2812" s="301"/>
      <c r="T2812" s="301"/>
      <c r="U2812" s="301"/>
      <c r="V2812" s="301"/>
      <c r="W2812" s="301"/>
      <c r="X2812" s="301"/>
      <c r="Y2812" s="301"/>
      <c r="Z2812" s="301"/>
      <c r="AA2812" s="301"/>
      <c r="AB2812" s="301"/>
      <c r="AC2812" s="301"/>
      <c r="AD2812" s="301"/>
      <c r="AE2812" s="301"/>
      <c r="AF2812" s="301"/>
      <c r="AG2812" s="301"/>
      <c r="AH2812" s="301"/>
      <c r="AI2812" s="301"/>
    </row>
    <row r="2813" spans="1:35" ht="20.100000000000001" hidden="1" customHeight="1" x14ac:dyDescent="0.2">
      <c r="A2813" s="240">
        <v>383</v>
      </c>
      <c r="B2813" s="241" t="s">
        <v>404</v>
      </c>
      <c r="C2813" s="310" t="s">
        <v>426</v>
      </c>
      <c r="D2813" s="310" t="s">
        <v>438</v>
      </c>
      <c r="E2813" s="309">
        <v>2924.9683189593557</v>
      </c>
      <c r="F2813" s="310" t="s">
        <v>871</v>
      </c>
      <c r="G2813" s="244" t="s">
        <v>929</v>
      </c>
      <c r="H2813" s="244" t="s">
        <v>429</v>
      </c>
      <c r="I2813" s="288">
        <v>1</v>
      </c>
      <c r="J2813" s="244" t="s">
        <v>873</v>
      </c>
      <c r="K2813" s="244">
        <v>1</v>
      </c>
      <c r="L2813" s="244">
        <v>1.2</v>
      </c>
      <c r="M2813" s="244" t="s">
        <v>89</v>
      </c>
      <c r="N2813" s="244">
        <f t="shared" si="53"/>
        <v>1.2</v>
      </c>
      <c r="R2813" s="301"/>
      <c r="S2813" s="301"/>
      <c r="T2813" s="301"/>
      <c r="U2813" s="301"/>
      <c r="V2813" s="301"/>
      <c r="W2813" s="301"/>
      <c r="X2813" s="301"/>
      <c r="Y2813" s="301"/>
      <c r="Z2813" s="301"/>
      <c r="AA2813" s="301"/>
      <c r="AB2813" s="301"/>
      <c r="AC2813" s="301"/>
      <c r="AD2813" s="301"/>
      <c r="AE2813" s="301"/>
      <c r="AF2813" s="301"/>
      <c r="AG2813" s="301"/>
      <c r="AH2813" s="301"/>
      <c r="AI2813" s="301"/>
    </row>
    <row r="2814" spans="1:35" ht="20.100000000000001" hidden="1" customHeight="1" x14ac:dyDescent="0.2">
      <c r="A2814" s="240">
        <v>384</v>
      </c>
      <c r="B2814" s="241" t="s">
        <v>404</v>
      </c>
      <c r="C2814" s="310" t="s">
        <v>426</v>
      </c>
      <c r="D2814" s="310" t="s">
        <v>438</v>
      </c>
      <c r="E2814" s="309">
        <v>2793.8590561382334</v>
      </c>
      <c r="F2814" s="310" t="s">
        <v>871</v>
      </c>
      <c r="G2814" s="244" t="s">
        <v>929</v>
      </c>
      <c r="H2814" s="244" t="s">
        <v>429</v>
      </c>
      <c r="I2814" s="288">
        <v>1</v>
      </c>
      <c r="J2814" s="244" t="s">
        <v>873</v>
      </c>
      <c r="K2814" s="244">
        <v>1</v>
      </c>
      <c r="L2814" s="244">
        <v>1.2</v>
      </c>
      <c r="M2814" s="244" t="s">
        <v>89</v>
      </c>
      <c r="N2814" s="244">
        <f t="shared" si="53"/>
        <v>1.2</v>
      </c>
      <c r="R2814" s="301"/>
      <c r="S2814" s="301"/>
      <c r="T2814" s="301"/>
      <c r="U2814" s="301"/>
      <c r="V2814" s="301"/>
      <c r="W2814" s="301"/>
      <c r="X2814" s="301"/>
      <c r="Y2814" s="301"/>
      <c r="Z2814" s="301"/>
      <c r="AA2814" s="301"/>
      <c r="AB2814" s="301"/>
      <c r="AC2814" s="301"/>
      <c r="AD2814" s="301"/>
      <c r="AE2814" s="301"/>
      <c r="AF2814" s="301"/>
      <c r="AG2814" s="301"/>
      <c r="AH2814" s="301"/>
      <c r="AI2814" s="301"/>
    </row>
    <row r="2815" spans="1:35" ht="20.100000000000001" hidden="1" customHeight="1" x14ac:dyDescent="0.2">
      <c r="A2815" s="240">
        <v>385</v>
      </c>
      <c r="B2815" s="241" t="s">
        <v>404</v>
      </c>
      <c r="C2815" s="310" t="s">
        <v>426</v>
      </c>
      <c r="D2815" s="310" t="s">
        <v>438</v>
      </c>
      <c r="E2815" s="309">
        <v>2716.8654418630936</v>
      </c>
      <c r="F2815" s="310" t="s">
        <v>871</v>
      </c>
      <c r="G2815" s="244" t="s">
        <v>928</v>
      </c>
      <c r="H2815" s="244" t="s">
        <v>429</v>
      </c>
      <c r="I2815" s="288">
        <v>1</v>
      </c>
      <c r="J2815" s="244" t="s">
        <v>873</v>
      </c>
      <c r="K2815" s="244">
        <v>1</v>
      </c>
      <c r="L2815" s="244">
        <v>1</v>
      </c>
      <c r="M2815" s="244" t="s">
        <v>89</v>
      </c>
      <c r="N2815" s="244">
        <f t="shared" si="53"/>
        <v>1</v>
      </c>
      <c r="R2815" s="301"/>
      <c r="S2815" s="301"/>
      <c r="T2815" s="301"/>
      <c r="U2815" s="301"/>
      <c r="V2815" s="301"/>
      <c r="W2815" s="301"/>
      <c r="X2815" s="301"/>
      <c r="Y2815" s="301"/>
      <c r="Z2815" s="301"/>
      <c r="AA2815" s="301"/>
      <c r="AB2815" s="301"/>
      <c r="AC2815" s="301"/>
      <c r="AD2815" s="301"/>
      <c r="AE2815" s="301"/>
      <c r="AF2815" s="301"/>
      <c r="AG2815" s="301"/>
      <c r="AH2815" s="301"/>
      <c r="AI2815" s="301"/>
    </row>
    <row r="2816" spans="1:35" ht="20.100000000000001" hidden="1" customHeight="1" x14ac:dyDescent="0.2">
      <c r="A2816" s="240">
        <v>386</v>
      </c>
      <c r="B2816" s="241" t="s">
        <v>404</v>
      </c>
      <c r="C2816" s="310" t="s">
        <v>426</v>
      </c>
      <c r="D2816" s="310" t="s">
        <v>438</v>
      </c>
      <c r="E2816" s="309">
        <v>2660.1357758818144</v>
      </c>
      <c r="F2816" s="310" t="s">
        <v>871</v>
      </c>
      <c r="G2816" s="244" t="s">
        <v>929</v>
      </c>
      <c r="H2816" s="244" t="s">
        <v>429</v>
      </c>
      <c r="I2816" s="288">
        <v>1</v>
      </c>
      <c r="J2816" s="244" t="s">
        <v>873</v>
      </c>
      <c r="K2816" s="244">
        <v>1</v>
      </c>
      <c r="L2816" s="244">
        <v>1.2</v>
      </c>
      <c r="M2816" s="244" t="s">
        <v>89</v>
      </c>
      <c r="N2816" s="244">
        <f t="shared" si="53"/>
        <v>1.2</v>
      </c>
      <c r="R2816" s="301"/>
      <c r="S2816" s="301"/>
      <c r="T2816" s="301"/>
      <c r="U2816" s="301"/>
      <c r="V2816" s="301"/>
      <c r="W2816" s="301"/>
      <c r="X2816" s="301"/>
      <c r="Y2816" s="301"/>
      <c r="Z2816" s="301"/>
      <c r="AA2816" s="301"/>
      <c r="AB2816" s="301"/>
      <c r="AC2816" s="301"/>
      <c r="AD2816" s="301"/>
      <c r="AE2816" s="301"/>
      <c r="AF2816" s="301"/>
      <c r="AG2816" s="301"/>
      <c r="AH2816" s="301"/>
      <c r="AI2816" s="301"/>
    </row>
    <row r="2817" spans="1:35" ht="20.100000000000001" hidden="1" customHeight="1" x14ac:dyDescent="0.2">
      <c r="A2817" s="240">
        <v>387</v>
      </c>
      <c r="B2817" s="241" t="s">
        <v>404</v>
      </c>
      <c r="C2817" s="310" t="s">
        <v>426</v>
      </c>
      <c r="D2817" s="310" t="s">
        <v>438</v>
      </c>
      <c r="E2817" s="309">
        <v>2571.9732077164276</v>
      </c>
      <c r="F2817" s="310" t="s">
        <v>880</v>
      </c>
      <c r="G2817" s="244" t="s">
        <v>915</v>
      </c>
      <c r="H2817" s="244" t="s">
        <v>429</v>
      </c>
      <c r="I2817" s="288">
        <v>1</v>
      </c>
      <c r="J2817" s="244" t="s">
        <v>873</v>
      </c>
      <c r="K2817" s="244">
        <v>0.5</v>
      </c>
      <c r="L2817" s="244">
        <v>0.6</v>
      </c>
      <c r="M2817" s="244" t="s">
        <v>89</v>
      </c>
      <c r="N2817" s="244">
        <f t="shared" si="53"/>
        <v>0.3</v>
      </c>
      <c r="R2817" s="301"/>
      <c r="S2817" s="301"/>
      <c r="T2817" s="301"/>
      <c r="U2817" s="301"/>
      <c r="V2817" s="301"/>
      <c r="W2817" s="301"/>
      <c r="X2817" s="301"/>
      <c r="Y2817" s="301"/>
      <c r="Z2817" s="301"/>
      <c r="AA2817" s="301"/>
      <c r="AB2817" s="301"/>
      <c r="AC2817" s="301"/>
      <c r="AD2817" s="301"/>
      <c r="AE2817" s="301"/>
      <c r="AF2817" s="301"/>
      <c r="AG2817" s="301"/>
      <c r="AH2817" s="301"/>
      <c r="AI2817" s="301"/>
    </row>
    <row r="2818" spans="1:35" ht="20.100000000000001" hidden="1" customHeight="1" x14ac:dyDescent="0.2">
      <c r="A2818" s="240">
        <v>388</v>
      </c>
      <c r="B2818" s="241" t="s">
        <v>404</v>
      </c>
      <c r="C2818" s="310" t="s">
        <v>426</v>
      </c>
      <c r="D2818" s="310" t="s">
        <v>438</v>
      </c>
      <c r="E2818" s="309">
        <v>2538.9819782798563</v>
      </c>
      <c r="F2818" s="310" t="s">
        <v>880</v>
      </c>
      <c r="G2818" s="244" t="s">
        <v>915</v>
      </c>
      <c r="H2818" s="244" t="s">
        <v>429</v>
      </c>
      <c r="I2818" s="288">
        <v>1</v>
      </c>
      <c r="J2818" s="244" t="s">
        <v>873</v>
      </c>
      <c r="K2818" s="244">
        <v>0.5</v>
      </c>
      <c r="L2818" s="244">
        <v>0.6</v>
      </c>
      <c r="M2818" s="244" t="s">
        <v>89</v>
      </c>
      <c r="N2818" s="244">
        <f t="shared" ref="N2818:N2846" si="54">IF(M2818="",K2818*L2818,IF(G2818="R-1",K2818*L2818,IF(LEFT(G2818,1)="R",PI()*((M2818^2)/4),K2818*L2818)))</f>
        <v>0.3</v>
      </c>
      <c r="R2818" s="301"/>
      <c r="S2818" s="301"/>
      <c r="T2818" s="301"/>
      <c r="U2818" s="301"/>
      <c r="V2818" s="301"/>
      <c r="W2818" s="301"/>
      <c r="X2818" s="301"/>
      <c r="Y2818" s="301"/>
      <c r="Z2818" s="301"/>
      <c r="AA2818" s="301"/>
      <c r="AB2818" s="301"/>
      <c r="AC2818" s="301"/>
      <c r="AD2818" s="301"/>
      <c r="AE2818" s="301"/>
      <c r="AF2818" s="301"/>
      <c r="AG2818" s="301"/>
      <c r="AH2818" s="301"/>
      <c r="AI2818" s="301"/>
    </row>
    <row r="2819" spans="1:35" ht="20.100000000000001" hidden="1" customHeight="1" x14ac:dyDescent="0.2">
      <c r="A2819" s="240">
        <v>389</v>
      </c>
      <c r="B2819" s="241" t="s">
        <v>404</v>
      </c>
      <c r="C2819" s="310" t="s">
        <v>426</v>
      </c>
      <c r="D2819" s="310" t="s">
        <v>438</v>
      </c>
      <c r="E2819" s="309">
        <v>2438.3303879869341</v>
      </c>
      <c r="F2819" s="310" t="s">
        <v>871</v>
      </c>
      <c r="G2819" s="244" t="s">
        <v>929</v>
      </c>
      <c r="H2819" s="244" t="s">
        <v>429</v>
      </c>
      <c r="I2819" s="288">
        <v>1</v>
      </c>
      <c r="J2819" s="244" t="s">
        <v>873</v>
      </c>
      <c r="K2819" s="244">
        <v>1</v>
      </c>
      <c r="L2819" s="244">
        <v>1.2</v>
      </c>
      <c r="M2819" s="244" t="s">
        <v>89</v>
      </c>
      <c r="N2819" s="244">
        <f t="shared" si="54"/>
        <v>1.2</v>
      </c>
      <c r="R2819" s="301"/>
      <c r="S2819" s="301"/>
      <c r="T2819" s="301"/>
      <c r="U2819" s="301"/>
      <c r="V2819" s="301"/>
      <c r="W2819" s="301"/>
      <c r="X2819" s="301"/>
      <c r="Y2819" s="301"/>
      <c r="Z2819" s="301"/>
      <c r="AA2819" s="301"/>
      <c r="AB2819" s="301"/>
      <c r="AC2819" s="301"/>
      <c r="AD2819" s="301"/>
      <c r="AE2819" s="301"/>
      <c r="AF2819" s="301"/>
      <c r="AG2819" s="301"/>
      <c r="AH2819" s="301"/>
      <c r="AI2819" s="301"/>
    </row>
    <row r="2820" spans="1:35" ht="20.100000000000001" hidden="1" customHeight="1" x14ac:dyDescent="0.2">
      <c r="A2820" s="240">
        <v>390</v>
      </c>
      <c r="B2820" s="241" t="s">
        <v>404</v>
      </c>
      <c r="C2820" s="310" t="s">
        <v>426</v>
      </c>
      <c r="D2820" s="310" t="s">
        <v>438</v>
      </c>
      <c r="E2820" s="309">
        <v>2278.9775736433648</v>
      </c>
      <c r="F2820" s="310" t="s">
        <v>871</v>
      </c>
      <c r="G2820" s="244" t="s">
        <v>929</v>
      </c>
      <c r="H2820" s="244" t="s">
        <v>429</v>
      </c>
      <c r="I2820" s="288">
        <v>1</v>
      </c>
      <c r="J2820" s="244" t="s">
        <v>873</v>
      </c>
      <c r="K2820" s="244">
        <v>1</v>
      </c>
      <c r="L2820" s="244">
        <v>1.2</v>
      </c>
      <c r="M2820" s="244" t="s">
        <v>89</v>
      </c>
      <c r="N2820" s="244">
        <f t="shared" si="54"/>
        <v>1.2</v>
      </c>
      <c r="R2820" s="301"/>
      <c r="S2820" s="301"/>
      <c r="T2820" s="301"/>
      <c r="U2820" s="301"/>
      <c r="V2820" s="301"/>
      <c r="W2820" s="301"/>
      <c r="X2820" s="301"/>
      <c r="Y2820" s="301"/>
      <c r="Z2820" s="301"/>
      <c r="AA2820" s="301"/>
      <c r="AB2820" s="301"/>
      <c r="AC2820" s="301"/>
      <c r="AD2820" s="301"/>
      <c r="AE2820" s="301"/>
      <c r="AF2820" s="301"/>
      <c r="AG2820" s="301"/>
      <c r="AH2820" s="301"/>
      <c r="AI2820" s="301"/>
    </row>
    <row r="2821" spans="1:35" ht="20.100000000000001" hidden="1" customHeight="1" x14ac:dyDescent="0.2">
      <c r="A2821" s="240">
        <v>391</v>
      </c>
      <c r="B2821" s="241" t="s">
        <v>404</v>
      </c>
      <c r="C2821" s="310" t="s">
        <v>426</v>
      </c>
      <c r="D2821" s="310" t="s">
        <v>438</v>
      </c>
      <c r="E2821" s="309">
        <v>2128.1794108487734</v>
      </c>
      <c r="F2821" s="310" t="s">
        <v>871</v>
      </c>
      <c r="G2821" s="244" t="s">
        <v>951</v>
      </c>
      <c r="H2821" s="244" t="s">
        <v>429</v>
      </c>
      <c r="I2821" s="288">
        <v>1</v>
      </c>
      <c r="J2821" s="244" t="s">
        <v>873</v>
      </c>
      <c r="K2821" s="244">
        <v>1.2</v>
      </c>
      <c r="L2821" s="244">
        <v>1.2</v>
      </c>
      <c r="M2821" s="244" t="s">
        <v>89</v>
      </c>
      <c r="N2821" s="244">
        <f t="shared" si="54"/>
        <v>1.44</v>
      </c>
      <c r="R2821" s="301"/>
      <c r="S2821" s="301"/>
      <c r="T2821" s="301"/>
      <c r="U2821" s="301"/>
      <c r="V2821" s="301"/>
      <c r="W2821" s="301"/>
      <c r="X2821" s="301"/>
      <c r="Y2821" s="301"/>
      <c r="Z2821" s="301"/>
      <c r="AA2821" s="301"/>
      <c r="AB2821" s="301"/>
      <c r="AC2821" s="301"/>
      <c r="AD2821" s="301"/>
      <c r="AE2821" s="301"/>
      <c r="AF2821" s="301"/>
      <c r="AG2821" s="301"/>
      <c r="AH2821" s="301"/>
      <c r="AI2821" s="301"/>
    </row>
    <row r="2822" spans="1:35" ht="20.100000000000001" hidden="1" customHeight="1" x14ac:dyDescent="0.2">
      <c r="A2822" s="240">
        <v>392</v>
      </c>
      <c r="B2822" s="241" t="s">
        <v>404</v>
      </c>
      <c r="C2822" s="310" t="s">
        <v>426</v>
      </c>
      <c r="D2822" s="310" t="s">
        <v>438</v>
      </c>
      <c r="E2822" s="309">
        <v>2082.9464154284069</v>
      </c>
      <c r="F2822" s="310" t="s">
        <v>879</v>
      </c>
      <c r="G2822" s="244" t="s">
        <v>983</v>
      </c>
      <c r="H2822" s="244" t="s">
        <v>429</v>
      </c>
      <c r="I2822" s="288">
        <v>1</v>
      </c>
      <c r="J2822" s="244" t="s">
        <v>873</v>
      </c>
      <c r="K2822" s="244" t="s">
        <v>89</v>
      </c>
      <c r="L2822" s="244" t="s">
        <v>89</v>
      </c>
      <c r="M2822" s="244">
        <v>1</v>
      </c>
      <c r="N2822" s="244">
        <f t="shared" si="54"/>
        <v>0.78539816339744828</v>
      </c>
      <c r="R2822" s="301"/>
      <c r="S2822" s="301"/>
      <c r="T2822" s="301"/>
      <c r="U2822" s="301"/>
      <c r="V2822" s="301"/>
      <c r="W2822" s="301"/>
      <c r="X2822" s="301"/>
      <c r="Y2822" s="301"/>
      <c r="Z2822" s="301"/>
      <c r="AA2822" s="301"/>
      <c r="AB2822" s="301"/>
      <c r="AC2822" s="301"/>
      <c r="AD2822" s="301"/>
      <c r="AE2822" s="301"/>
      <c r="AF2822" s="301"/>
      <c r="AG2822" s="301"/>
      <c r="AH2822" s="301"/>
      <c r="AI2822" s="301"/>
    </row>
    <row r="2823" spans="1:35" ht="20.100000000000001" hidden="1" customHeight="1" x14ac:dyDescent="0.2">
      <c r="A2823" s="240">
        <v>393</v>
      </c>
      <c r="B2823" s="241" t="s">
        <v>404</v>
      </c>
      <c r="C2823" s="310" t="s">
        <v>426</v>
      </c>
      <c r="D2823" s="310" t="s">
        <v>438</v>
      </c>
      <c r="E2823" s="309">
        <v>2033.6443397897558</v>
      </c>
      <c r="F2823" s="310" t="s">
        <v>871</v>
      </c>
      <c r="G2823" s="244" t="s">
        <v>929</v>
      </c>
      <c r="H2823" s="244" t="s">
        <v>429</v>
      </c>
      <c r="I2823" s="288">
        <v>1</v>
      </c>
      <c r="J2823" s="244" t="s">
        <v>873</v>
      </c>
      <c r="K2823" s="244">
        <v>1</v>
      </c>
      <c r="L2823" s="244">
        <v>1.2</v>
      </c>
      <c r="M2823" s="244" t="s">
        <v>89</v>
      </c>
      <c r="N2823" s="244">
        <f t="shared" si="54"/>
        <v>1.2</v>
      </c>
      <c r="R2823" s="301"/>
      <c r="S2823" s="301"/>
      <c r="T2823" s="301"/>
      <c r="U2823" s="301"/>
      <c r="V2823" s="301"/>
      <c r="W2823" s="301"/>
      <c r="X2823" s="301"/>
      <c r="Y2823" s="301"/>
      <c r="Z2823" s="301"/>
      <c r="AA2823" s="301"/>
      <c r="AB2823" s="301"/>
      <c r="AC2823" s="301"/>
      <c r="AD2823" s="301"/>
      <c r="AE2823" s="301"/>
      <c r="AF2823" s="301"/>
      <c r="AG2823" s="301"/>
      <c r="AH2823" s="301"/>
      <c r="AI2823" s="301"/>
    </row>
    <row r="2824" spans="1:35" ht="20.100000000000001" hidden="1" customHeight="1" x14ac:dyDescent="0.2">
      <c r="A2824" s="240">
        <v>394</v>
      </c>
      <c r="B2824" s="241" t="s">
        <v>404</v>
      </c>
      <c r="C2824" s="310" t="s">
        <v>426</v>
      </c>
      <c r="D2824" s="310" t="s">
        <v>438</v>
      </c>
      <c r="E2824" s="309">
        <v>2022.6379309816714</v>
      </c>
      <c r="F2824" s="310" t="s">
        <v>897</v>
      </c>
      <c r="G2824" s="244" t="s">
        <v>931</v>
      </c>
      <c r="H2824" s="244" t="s">
        <v>429</v>
      </c>
      <c r="I2824" s="288">
        <v>2</v>
      </c>
      <c r="J2824" s="244" t="s">
        <v>873</v>
      </c>
      <c r="K2824" s="244">
        <v>2</v>
      </c>
      <c r="L2824" s="244">
        <v>1</v>
      </c>
      <c r="M2824" s="244" t="s">
        <v>89</v>
      </c>
      <c r="N2824" s="244">
        <f t="shared" si="54"/>
        <v>2</v>
      </c>
      <c r="R2824" s="301"/>
      <c r="S2824" s="301"/>
      <c r="T2824" s="301"/>
      <c r="U2824" s="301"/>
      <c r="V2824" s="301"/>
      <c r="W2824" s="301"/>
      <c r="X2824" s="301"/>
      <c r="Y2824" s="301"/>
      <c r="Z2824" s="301"/>
      <c r="AA2824" s="301"/>
      <c r="AB2824" s="301"/>
      <c r="AC2824" s="301"/>
      <c r="AD2824" s="301"/>
      <c r="AE2824" s="301"/>
      <c r="AF2824" s="301"/>
      <c r="AG2824" s="301"/>
      <c r="AH2824" s="301"/>
      <c r="AI2824" s="301"/>
    </row>
    <row r="2825" spans="1:35" ht="20.100000000000001" hidden="1" customHeight="1" x14ac:dyDescent="0.2">
      <c r="A2825" s="240">
        <v>395</v>
      </c>
      <c r="B2825" s="241" t="s">
        <v>404</v>
      </c>
      <c r="C2825" s="310" t="s">
        <v>426</v>
      </c>
      <c r="D2825" s="310" t="s">
        <v>438</v>
      </c>
      <c r="E2825" s="309">
        <v>1987.8833829460359</v>
      </c>
      <c r="F2825" s="310" t="s">
        <v>871</v>
      </c>
      <c r="G2825" s="244" t="s">
        <v>914</v>
      </c>
      <c r="H2825" s="244" t="s">
        <v>429</v>
      </c>
      <c r="I2825" s="288">
        <v>1</v>
      </c>
      <c r="J2825" s="244" t="s">
        <v>873</v>
      </c>
      <c r="K2825" s="244">
        <v>1</v>
      </c>
      <c r="L2825" s="244">
        <v>1</v>
      </c>
      <c r="M2825" s="244" t="s">
        <v>89</v>
      </c>
      <c r="N2825" s="244">
        <f t="shared" si="54"/>
        <v>1</v>
      </c>
      <c r="R2825" s="301"/>
      <c r="S2825" s="301"/>
      <c r="T2825" s="301"/>
      <c r="U2825" s="301"/>
      <c r="V2825" s="301"/>
      <c r="W2825" s="301"/>
      <c r="X2825" s="301"/>
      <c r="Y2825" s="301"/>
      <c r="Z2825" s="301"/>
      <c r="AA2825" s="301"/>
      <c r="AB2825" s="301"/>
      <c r="AC2825" s="301"/>
      <c r="AD2825" s="301"/>
      <c r="AE2825" s="301"/>
      <c r="AF2825" s="301"/>
      <c r="AG2825" s="301"/>
      <c r="AH2825" s="301"/>
      <c r="AI2825" s="301"/>
    </row>
    <row r="2826" spans="1:35" ht="20.100000000000001" hidden="1" customHeight="1" x14ac:dyDescent="0.2">
      <c r="A2826" s="240">
        <v>396</v>
      </c>
      <c r="B2826" s="241" t="s">
        <v>404</v>
      </c>
      <c r="C2826" s="310" t="s">
        <v>426</v>
      </c>
      <c r="D2826" s="310" t="s">
        <v>438</v>
      </c>
      <c r="E2826" s="309">
        <v>1942.3947038658312</v>
      </c>
      <c r="F2826" s="310" t="s">
        <v>897</v>
      </c>
      <c r="G2826" s="244" t="s">
        <v>922</v>
      </c>
      <c r="H2826" s="244" t="s">
        <v>429</v>
      </c>
      <c r="I2826" s="288">
        <v>2</v>
      </c>
      <c r="J2826" s="244" t="s">
        <v>873</v>
      </c>
      <c r="K2826" s="244">
        <v>2</v>
      </c>
      <c r="L2826" s="244">
        <v>0.5</v>
      </c>
      <c r="M2826" s="244" t="s">
        <v>89</v>
      </c>
      <c r="N2826" s="244">
        <f t="shared" si="54"/>
        <v>1</v>
      </c>
      <c r="R2826" s="301"/>
      <c r="S2826" s="301"/>
      <c r="T2826" s="301"/>
      <c r="U2826" s="301"/>
      <c r="V2826" s="301"/>
      <c r="W2826" s="301"/>
      <c r="X2826" s="301"/>
      <c r="Y2826" s="301"/>
      <c r="Z2826" s="301"/>
      <c r="AA2826" s="301"/>
      <c r="AB2826" s="301"/>
      <c r="AC2826" s="301"/>
      <c r="AD2826" s="301"/>
      <c r="AE2826" s="301"/>
      <c r="AF2826" s="301"/>
      <c r="AG2826" s="301"/>
      <c r="AH2826" s="301"/>
      <c r="AI2826" s="301"/>
    </row>
    <row r="2827" spans="1:35" ht="20.100000000000001" hidden="1" customHeight="1" x14ac:dyDescent="0.2">
      <c r="A2827" s="240">
        <v>397</v>
      </c>
      <c r="B2827" s="241" t="s">
        <v>404</v>
      </c>
      <c r="C2827" s="310" t="s">
        <v>426</v>
      </c>
      <c r="D2827" s="310" t="s">
        <v>438</v>
      </c>
      <c r="E2827" s="309">
        <v>1907.8385302378506</v>
      </c>
      <c r="F2827" s="310" t="s">
        <v>880</v>
      </c>
      <c r="G2827" s="244" t="s">
        <v>921</v>
      </c>
      <c r="H2827" s="244" t="s">
        <v>429</v>
      </c>
      <c r="I2827" s="288">
        <v>1</v>
      </c>
      <c r="J2827" s="244" t="s">
        <v>873</v>
      </c>
      <c r="K2827" s="244">
        <v>0.6</v>
      </c>
      <c r="L2827" s="244">
        <v>1</v>
      </c>
      <c r="M2827" s="244" t="s">
        <v>89</v>
      </c>
      <c r="N2827" s="244">
        <f t="shared" si="54"/>
        <v>0.6</v>
      </c>
      <c r="R2827" s="301"/>
      <c r="S2827" s="301"/>
      <c r="T2827" s="301"/>
      <c r="U2827" s="301"/>
      <c r="V2827" s="301"/>
      <c r="W2827" s="301"/>
      <c r="X2827" s="301"/>
      <c r="Y2827" s="301"/>
      <c r="Z2827" s="301"/>
      <c r="AA2827" s="301"/>
      <c r="AB2827" s="301"/>
      <c r="AC2827" s="301"/>
      <c r="AD2827" s="301"/>
      <c r="AE2827" s="301"/>
      <c r="AF2827" s="301"/>
      <c r="AG2827" s="301"/>
      <c r="AH2827" s="301"/>
      <c r="AI2827" s="301"/>
    </row>
    <row r="2828" spans="1:35" ht="20.100000000000001" hidden="1" customHeight="1" x14ac:dyDescent="0.2">
      <c r="A2828" s="240">
        <v>398</v>
      </c>
      <c r="B2828" s="241" t="s">
        <v>404</v>
      </c>
      <c r="C2828" s="310" t="s">
        <v>426</v>
      </c>
      <c r="D2828" s="310" t="s">
        <v>438</v>
      </c>
      <c r="E2828" s="309">
        <v>1860.8370689410269</v>
      </c>
      <c r="F2828" s="310" t="s">
        <v>871</v>
      </c>
      <c r="G2828" s="244" t="s">
        <v>929</v>
      </c>
      <c r="H2828" s="244" t="s">
        <v>429</v>
      </c>
      <c r="I2828" s="288">
        <v>1</v>
      </c>
      <c r="J2828" s="244" t="s">
        <v>873</v>
      </c>
      <c r="K2828" s="244">
        <v>1</v>
      </c>
      <c r="L2828" s="244">
        <v>1.2</v>
      </c>
      <c r="M2828" s="244" t="s">
        <v>89</v>
      </c>
      <c r="N2828" s="244">
        <f t="shared" si="54"/>
        <v>1.2</v>
      </c>
      <c r="R2828" s="301"/>
      <c r="S2828" s="301"/>
      <c r="T2828" s="301"/>
      <c r="U2828" s="301"/>
      <c r="V2828" s="301"/>
      <c r="W2828" s="301"/>
      <c r="X2828" s="301"/>
      <c r="Y2828" s="301"/>
      <c r="Z2828" s="301"/>
      <c r="AA2828" s="301"/>
      <c r="AB2828" s="301"/>
      <c r="AC2828" s="301"/>
      <c r="AD2828" s="301"/>
      <c r="AE2828" s="301"/>
      <c r="AF2828" s="301"/>
      <c r="AG2828" s="301"/>
      <c r="AH2828" s="301"/>
      <c r="AI2828" s="301"/>
    </row>
    <row r="2829" spans="1:35" ht="20.100000000000001" hidden="1" customHeight="1" x14ac:dyDescent="0.2">
      <c r="A2829" s="240">
        <v>399</v>
      </c>
      <c r="B2829" s="241" t="s">
        <v>404</v>
      </c>
      <c r="C2829" s="310" t="s">
        <v>426</v>
      </c>
      <c r="D2829" s="310" t="s">
        <v>438</v>
      </c>
      <c r="E2829" s="309">
        <v>1772.3425682493901</v>
      </c>
      <c r="F2829" s="310" t="s">
        <v>879</v>
      </c>
      <c r="G2829" s="244" t="s">
        <v>983</v>
      </c>
      <c r="H2829" s="244" t="s">
        <v>429</v>
      </c>
      <c r="I2829" s="288">
        <v>1</v>
      </c>
      <c r="J2829" s="244" t="s">
        <v>873</v>
      </c>
      <c r="K2829" s="244" t="s">
        <v>89</v>
      </c>
      <c r="L2829" s="244" t="s">
        <v>89</v>
      </c>
      <c r="M2829" s="244">
        <v>1</v>
      </c>
      <c r="N2829" s="244">
        <f t="shared" si="54"/>
        <v>0.78539816339744828</v>
      </c>
      <c r="R2829" s="301"/>
      <c r="S2829" s="301"/>
      <c r="T2829" s="301"/>
      <c r="U2829" s="301"/>
      <c r="V2829" s="301"/>
      <c r="W2829" s="301"/>
      <c r="X2829" s="301"/>
      <c r="Y2829" s="301"/>
      <c r="Z2829" s="301"/>
      <c r="AA2829" s="301"/>
      <c r="AB2829" s="301"/>
      <c r="AC2829" s="301"/>
      <c r="AD2829" s="301"/>
      <c r="AE2829" s="301"/>
      <c r="AF2829" s="301"/>
      <c r="AG2829" s="301"/>
      <c r="AH2829" s="301"/>
      <c r="AI2829" s="301"/>
    </row>
    <row r="2830" spans="1:35" ht="20.100000000000001" hidden="1" customHeight="1" x14ac:dyDescent="0.2">
      <c r="A2830" s="240">
        <v>400</v>
      </c>
      <c r="B2830" s="241" t="s">
        <v>404</v>
      </c>
      <c r="C2830" s="310" t="s">
        <v>426</v>
      </c>
      <c r="D2830" s="310" t="s">
        <v>438</v>
      </c>
      <c r="E2830" s="309">
        <v>1752.1004866825892</v>
      </c>
      <c r="F2830" s="310" t="s">
        <v>871</v>
      </c>
      <c r="G2830" s="244" t="s">
        <v>929</v>
      </c>
      <c r="H2830" s="244" t="s">
        <v>429</v>
      </c>
      <c r="I2830" s="288">
        <v>1</v>
      </c>
      <c r="J2830" s="244" t="s">
        <v>873</v>
      </c>
      <c r="K2830" s="244">
        <v>1</v>
      </c>
      <c r="L2830" s="244">
        <v>1.2</v>
      </c>
      <c r="M2830" s="244" t="s">
        <v>89</v>
      </c>
      <c r="N2830" s="244">
        <f t="shared" si="54"/>
        <v>1.2</v>
      </c>
      <c r="R2830" s="301"/>
      <c r="S2830" s="301"/>
      <c r="T2830" s="301"/>
      <c r="U2830" s="301"/>
      <c r="V2830" s="301"/>
      <c r="W2830" s="301"/>
      <c r="X2830" s="301"/>
      <c r="Y2830" s="301"/>
      <c r="Z2830" s="301"/>
      <c r="AA2830" s="301"/>
      <c r="AB2830" s="301"/>
      <c r="AC2830" s="301"/>
      <c r="AD2830" s="301"/>
      <c r="AE2830" s="301"/>
      <c r="AF2830" s="301"/>
      <c r="AG2830" s="301"/>
      <c r="AH2830" s="301"/>
      <c r="AI2830" s="301"/>
    </row>
    <row r="2831" spans="1:35" ht="20.100000000000001" hidden="1" customHeight="1" x14ac:dyDescent="0.2">
      <c r="A2831" s="240">
        <v>401</v>
      </c>
      <c r="B2831" s="241" t="s">
        <v>404</v>
      </c>
      <c r="C2831" s="310" t="s">
        <v>426</v>
      </c>
      <c r="D2831" s="310" t="s">
        <v>438</v>
      </c>
      <c r="E2831" s="309">
        <v>1674.9954945717964</v>
      </c>
      <c r="F2831" s="310" t="s">
        <v>894</v>
      </c>
      <c r="G2831" s="244" t="s">
        <v>925</v>
      </c>
      <c r="H2831" s="244" t="s">
        <v>429</v>
      </c>
      <c r="I2831" s="288">
        <v>2</v>
      </c>
      <c r="J2831" s="244" t="s">
        <v>873</v>
      </c>
      <c r="K2831" s="244">
        <v>1.5</v>
      </c>
      <c r="L2831" s="244">
        <v>1</v>
      </c>
      <c r="M2831" s="244" t="s">
        <v>89</v>
      </c>
      <c r="N2831" s="244">
        <f t="shared" si="54"/>
        <v>1.5</v>
      </c>
      <c r="R2831" s="301"/>
      <c r="S2831" s="301"/>
      <c r="T2831" s="301"/>
      <c r="U2831" s="301"/>
      <c r="V2831" s="301"/>
      <c r="W2831" s="301"/>
      <c r="X2831" s="301"/>
      <c r="Y2831" s="301"/>
      <c r="Z2831" s="301"/>
      <c r="AA2831" s="301"/>
      <c r="AB2831" s="301"/>
      <c r="AC2831" s="301"/>
      <c r="AD2831" s="301"/>
      <c r="AE2831" s="301"/>
      <c r="AF2831" s="301"/>
      <c r="AG2831" s="301"/>
      <c r="AH2831" s="301"/>
      <c r="AI2831" s="301"/>
    </row>
    <row r="2832" spans="1:35" ht="20.100000000000001" hidden="1" customHeight="1" x14ac:dyDescent="0.2">
      <c r="A2832" s="240">
        <v>402</v>
      </c>
      <c r="B2832" s="241" t="s">
        <v>404</v>
      </c>
      <c r="C2832" s="310" t="s">
        <v>426</v>
      </c>
      <c r="D2832" s="310" t="s">
        <v>438</v>
      </c>
      <c r="E2832" s="309">
        <v>1629.7657176464097</v>
      </c>
      <c r="F2832" s="310" t="s">
        <v>871</v>
      </c>
      <c r="G2832" s="244" t="s">
        <v>916</v>
      </c>
      <c r="H2832" s="244" t="s">
        <v>429</v>
      </c>
      <c r="I2832" s="288">
        <v>1</v>
      </c>
      <c r="J2832" s="244" t="s">
        <v>873</v>
      </c>
      <c r="K2832" s="244">
        <v>1</v>
      </c>
      <c r="L2832" s="244">
        <v>1</v>
      </c>
      <c r="M2832" s="244" t="s">
        <v>89</v>
      </c>
      <c r="N2832" s="244">
        <f t="shared" si="54"/>
        <v>1</v>
      </c>
      <c r="R2832" s="301"/>
      <c r="S2832" s="301"/>
      <c r="T2832" s="301"/>
      <c r="U2832" s="301"/>
      <c r="V2832" s="301"/>
      <c r="W2832" s="301"/>
      <c r="X2832" s="301"/>
      <c r="Y2832" s="301"/>
      <c r="Z2832" s="301"/>
      <c r="AA2832" s="301"/>
      <c r="AB2832" s="301"/>
      <c r="AC2832" s="301"/>
      <c r="AD2832" s="301"/>
      <c r="AE2832" s="301"/>
      <c r="AF2832" s="301"/>
      <c r="AG2832" s="301"/>
      <c r="AH2832" s="301"/>
      <c r="AI2832" s="301"/>
    </row>
    <row r="2833" spans="1:35" ht="20.100000000000001" hidden="1" customHeight="1" x14ac:dyDescent="0.2">
      <c r="A2833" s="240">
        <v>403</v>
      </c>
      <c r="B2833" s="241" t="s">
        <v>404</v>
      </c>
      <c r="C2833" s="310" t="s">
        <v>426</v>
      </c>
      <c r="D2833" s="310" t="s">
        <v>438</v>
      </c>
      <c r="E2833" s="309">
        <v>1521.5909907562761</v>
      </c>
      <c r="F2833" s="310" t="s">
        <v>871</v>
      </c>
      <c r="G2833" s="244" t="s">
        <v>929</v>
      </c>
      <c r="H2833" s="244" t="s">
        <v>429</v>
      </c>
      <c r="I2833" s="288">
        <v>1</v>
      </c>
      <c r="J2833" s="244" t="s">
        <v>873</v>
      </c>
      <c r="K2833" s="244">
        <v>1</v>
      </c>
      <c r="L2833" s="244">
        <v>1.2</v>
      </c>
      <c r="M2833" s="244" t="s">
        <v>89</v>
      </c>
      <c r="N2833" s="244">
        <f t="shared" si="54"/>
        <v>1.2</v>
      </c>
      <c r="R2833" s="301"/>
      <c r="S2833" s="301"/>
      <c r="T2833" s="301"/>
      <c r="U2833" s="301"/>
      <c r="V2833" s="301"/>
      <c r="W2833" s="301"/>
      <c r="X2833" s="301"/>
      <c r="Y2833" s="301"/>
      <c r="Z2833" s="301"/>
      <c r="AA2833" s="301"/>
      <c r="AB2833" s="301"/>
      <c r="AC2833" s="301"/>
      <c r="AD2833" s="301"/>
      <c r="AE2833" s="301"/>
      <c r="AF2833" s="301"/>
      <c r="AG2833" s="301"/>
      <c r="AH2833" s="301"/>
      <c r="AI2833" s="301"/>
    </row>
    <row r="2834" spans="1:35" ht="20.100000000000001" hidden="1" customHeight="1" x14ac:dyDescent="0.2">
      <c r="A2834" s="240">
        <v>404</v>
      </c>
      <c r="B2834" s="241" t="s">
        <v>404</v>
      </c>
      <c r="C2834" s="310" t="s">
        <v>426</v>
      </c>
      <c r="D2834" s="310" t="s">
        <v>438</v>
      </c>
      <c r="E2834" s="309">
        <v>1395.1659550351842</v>
      </c>
      <c r="F2834" s="310" t="s">
        <v>871</v>
      </c>
      <c r="G2834" s="244" t="s">
        <v>979</v>
      </c>
      <c r="H2834" s="244" t="s">
        <v>429</v>
      </c>
      <c r="I2834" s="288">
        <v>1</v>
      </c>
      <c r="J2834" s="244" t="s">
        <v>873</v>
      </c>
      <c r="K2834" s="244">
        <v>1</v>
      </c>
      <c r="L2834" s="244">
        <v>1</v>
      </c>
      <c r="M2834" s="244" t="s">
        <v>89</v>
      </c>
      <c r="N2834" s="244">
        <f t="shared" si="54"/>
        <v>1</v>
      </c>
      <c r="R2834" s="301"/>
      <c r="S2834" s="301"/>
      <c r="T2834" s="301"/>
      <c r="U2834" s="301"/>
      <c r="V2834" s="301"/>
      <c r="W2834" s="301"/>
      <c r="X2834" s="301"/>
      <c r="Y2834" s="301"/>
      <c r="Z2834" s="301"/>
      <c r="AA2834" s="301"/>
      <c r="AB2834" s="301"/>
      <c r="AC2834" s="301"/>
      <c r="AD2834" s="301"/>
      <c r="AE2834" s="301"/>
      <c r="AF2834" s="301"/>
      <c r="AG2834" s="301"/>
      <c r="AH2834" s="301"/>
      <c r="AI2834" s="301"/>
    </row>
    <row r="2835" spans="1:35" ht="20.100000000000001" hidden="1" customHeight="1" x14ac:dyDescent="0.2">
      <c r="A2835" s="240">
        <v>405</v>
      </c>
      <c r="B2835" s="241" t="s">
        <v>404</v>
      </c>
      <c r="C2835" s="310" t="s">
        <v>426</v>
      </c>
      <c r="D2835" s="310" t="s">
        <v>438</v>
      </c>
      <c r="E2835" s="309">
        <v>1342.8959051603883</v>
      </c>
      <c r="F2835" s="310" t="s">
        <v>871</v>
      </c>
      <c r="G2835" s="244" t="s">
        <v>928</v>
      </c>
      <c r="H2835" s="244" t="s">
        <v>429</v>
      </c>
      <c r="I2835" s="288">
        <v>1</v>
      </c>
      <c r="J2835" s="244" t="s">
        <v>873</v>
      </c>
      <c r="K2835" s="244">
        <v>1</v>
      </c>
      <c r="L2835" s="244">
        <v>1</v>
      </c>
      <c r="M2835" s="244" t="s">
        <v>89</v>
      </c>
      <c r="N2835" s="244">
        <f t="shared" si="54"/>
        <v>1</v>
      </c>
      <c r="R2835" s="301"/>
      <c r="S2835" s="301"/>
      <c r="T2835" s="301"/>
      <c r="U2835" s="301"/>
      <c r="V2835" s="301"/>
      <c r="W2835" s="301"/>
      <c r="X2835" s="301"/>
      <c r="Y2835" s="301"/>
      <c r="Z2835" s="301"/>
      <c r="AA2835" s="301"/>
      <c r="AB2835" s="301"/>
      <c r="AC2835" s="301"/>
      <c r="AD2835" s="301"/>
      <c r="AE2835" s="301"/>
      <c r="AF2835" s="301"/>
      <c r="AG2835" s="301"/>
      <c r="AH2835" s="301"/>
      <c r="AI2835" s="301"/>
    </row>
    <row r="2836" spans="1:35" ht="20.100000000000001" hidden="1" customHeight="1" x14ac:dyDescent="0.2">
      <c r="A2836" s="240">
        <v>406</v>
      </c>
      <c r="B2836" s="241" t="s">
        <v>404</v>
      </c>
      <c r="C2836" s="310" t="s">
        <v>426</v>
      </c>
      <c r="D2836" s="310" t="s">
        <v>438</v>
      </c>
      <c r="E2836" s="309">
        <v>1342.8959051603883</v>
      </c>
      <c r="F2836" s="310" t="s">
        <v>871</v>
      </c>
      <c r="G2836" s="244" t="s">
        <v>929</v>
      </c>
      <c r="H2836" s="244" t="s">
        <v>429</v>
      </c>
      <c r="I2836" s="288">
        <v>1</v>
      </c>
      <c r="J2836" s="244" t="s">
        <v>873</v>
      </c>
      <c r="K2836" s="244">
        <v>1</v>
      </c>
      <c r="L2836" s="244">
        <v>1.2</v>
      </c>
      <c r="M2836" s="244" t="s">
        <v>89</v>
      </c>
      <c r="N2836" s="244">
        <f t="shared" si="54"/>
        <v>1.2</v>
      </c>
      <c r="R2836" s="301"/>
      <c r="S2836" s="301"/>
      <c r="T2836" s="301"/>
      <c r="U2836" s="301"/>
      <c r="V2836" s="301"/>
      <c r="W2836" s="301"/>
      <c r="X2836" s="301"/>
      <c r="Y2836" s="301"/>
      <c r="Z2836" s="301"/>
      <c r="AA2836" s="301"/>
      <c r="AB2836" s="301"/>
      <c r="AC2836" s="301"/>
      <c r="AD2836" s="301"/>
      <c r="AE2836" s="301"/>
      <c r="AF2836" s="301"/>
      <c r="AG2836" s="301"/>
      <c r="AH2836" s="301"/>
      <c r="AI2836" s="301"/>
    </row>
    <row r="2837" spans="1:35" ht="20.100000000000001" hidden="1" customHeight="1" x14ac:dyDescent="0.2">
      <c r="A2837" s="240">
        <v>407</v>
      </c>
      <c r="B2837" s="241" t="s">
        <v>404</v>
      </c>
      <c r="C2837" s="310" t="s">
        <v>426</v>
      </c>
      <c r="D2837" s="310" t="s">
        <v>438</v>
      </c>
      <c r="E2837" s="309">
        <v>1118.859698253912</v>
      </c>
      <c r="F2837" s="310" t="s">
        <v>871</v>
      </c>
      <c r="G2837" s="244" t="s">
        <v>929</v>
      </c>
      <c r="H2837" s="244" t="s">
        <v>429</v>
      </c>
      <c r="I2837" s="288">
        <v>1</v>
      </c>
      <c r="J2837" s="244" t="s">
        <v>873</v>
      </c>
      <c r="K2837" s="244">
        <v>1</v>
      </c>
      <c r="L2837" s="244">
        <v>1.2</v>
      </c>
      <c r="M2837" s="244" t="s">
        <v>89</v>
      </c>
      <c r="N2837" s="244">
        <f t="shared" si="54"/>
        <v>1.2</v>
      </c>
      <c r="R2837" s="301"/>
      <c r="S2837" s="301"/>
      <c r="T2837" s="301"/>
      <c r="U2837" s="301"/>
      <c r="V2837" s="301"/>
      <c r="W2837" s="301"/>
      <c r="X2837" s="301"/>
      <c r="Y2837" s="301"/>
      <c r="Z2837" s="301"/>
      <c r="AA2837" s="301"/>
      <c r="AB2837" s="301"/>
      <c r="AC2837" s="301"/>
      <c r="AD2837" s="301"/>
      <c r="AE2837" s="301"/>
      <c r="AF2837" s="301"/>
      <c r="AG2837" s="301"/>
      <c r="AH2837" s="301"/>
      <c r="AI2837" s="301"/>
    </row>
    <row r="2838" spans="1:35" ht="20.100000000000001" hidden="1" customHeight="1" x14ac:dyDescent="0.2">
      <c r="A2838" s="240">
        <v>408</v>
      </c>
      <c r="B2838" s="241" t="s">
        <v>404</v>
      </c>
      <c r="C2838" s="310" t="s">
        <v>426</v>
      </c>
      <c r="D2838" s="310" t="s">
        <v>438</v>
      </c>
      <c r="E2838" s="309">
        <v>908.15003701599517</v>
      </c>
      <c r="F2838" s="310" t="s">
        <v>871</v>
      </c>
      <c r="G2838" s="244" t="s">
        <v>929</v>
      </c>
      <c r="H2838" s="244" t="s">
        <v>429</v>
      </c>
      <c r="I2838" s="288">
        <v>1</v>
      </c>
      <c r="J2838" s="244" t="s">
        <v>873</v>
      </c>
      <c r="K2838" s="244">
        <v>1</v>
      </c>
      <c r="L2838" s="244">
        <v>1.2</v>
      </c>
      <c r="M2838" s="244" t="s">
        <v>89</v>
      </c>
      <c r="N2838" s="244">
        <f t="shared" si="54"/>
        <v>1.2</v>
      </c>
      <c r="R2838" s="301"/>
      <c r="S2838" s="301"/>
      <c r="T2838" s="301"/>
      <c r="U2838" s="301"/>
      <c r="V2838" s="301"/>
      <c r="W2838" s="301"/>
      <c r="X2838" s="301"/>
      <c r="Y2838" s="301"/>
      <c r="Z2838" s="301"/>
      <c r="AA2838" s="301"/>
      <c r="AB2838" s="301"/>
      <c r="AC2838" s="301"/>
      <c r="AD2838" s="301"/>
      <c r="AE2838" s="301"/>
      <c r="AF2838" s="301"/>
      <c r="AG2838" s="301"/>
      <c r="AH2838" s="301"/>
      <c r="AI2838" s="301"/>
    </row>
    <row r="2839" spans="1:35" ht="20.100000000000001" hidden="1" customHeight="1" x14ac:dyDescent="0.2">
      <c r="A2839" s="240">
        <v>409</v>
      </c>
      <c r="B2839" s="241" t="s">
        <v>404</v>
      </c>
      <c r="C2839" s="310" t="s">
        <v>426</v>
      </c>
      <c r="D2839" s="310" t="s">
        <v>438</v>
      </c>
      <c r="E2839" s="309">
        <v>887.76121221684025</v>
      </c>
      <c r="F2839" s="310" t="s">
        <v>871</v>
      </c>
      <c r="G2839" s="244" t="s">
        <v>928</v>
      </c>
      <c r="H2839" s="244" t="s">
        <v>429</v>
      </c>
      <c r="I2839" s="288">
        <v>1</v>
      </c>
      <c r="J2839" s="244" t="s">
        <v>873</v>
      </c>
      <c r="K2839" s="244">
        <v>1</v>
      </c>
      <c r="L2839" s="244">
        <v>1</v>
      </c>
      <c r="M2839" s="244" t="s">
        <v>89</v>
      </c>
      <c r="N2839" s="244">
        <f t="shared" si="54"/>
        <v>1</v>
      </c>
      <c r="R2839" s="301"/>
      <c r="S2839" s="301"/>
      <c r="T2839" s="301"/>
      <c r="U2839" s="301"/>
      <c r="V2839" s="301"/>
      <c r="W2839" s="301"/>
      <c r="X2839" s="301"/>
      <c r="Y2839" s="301"/>
      <c r="Z2839" s="301"/>
      <c r="AA2839" s="301"/>
      <c r="AB2839" s="301"/>
      <c r="AC2839" s="301"/>
      <c r="AD2839" s="301"/>
      <c r="AE2839" s="301"/>
      <c r="AF2839" s="301"/>
      <c r="AG2839" s="301"/>
      <c r="AH2839" s="301"/>
      <c r="AI2839" s="301"/>
    </row>
    <row r="2840" spans="1:35" ht="20.100000000000001" hidden="1" customHeight="1" x14ac:dyDescent="0.2">
      <c r="A2840" s="240">
        <v>410</v>
      </c>
      <c r="B2840" s="241" t="s">
        <v>404</v>
      </c>
      <c r="C2840" s="310" t="s">
        <v>426</v>
      </c>
      <c r="D2840" s="310" t="s">
        <v>438</v>
      </c>
      <c r="E2840" s="309">
        <v>771.98642240519439</v>
      </c>
      <c r="F2840" s="310" t="s">
        <v>871</v>
      </c>
      <c r="G2840" s="244" t="s">
        <v>929</v>
      </c>
      <c r="H2840" s="244" t="s">
        <v>429</v>
      </c>
      <c r="I2840" s="288">
        <v>1</v>
      </c>
      <c r="J2840" s="244" t="s">
        <v>873</v>
      </c>
      <c r="K2840" s="244">
        <v>1</v>
      </c>
      <c r="L2840" s="244">
        <v>1.2</v>
      </c>
      <c r="M2840" s="244" t="s">
        <v>89</v>
      </c>
      <c r="N2840" s="244">
        <f t="shared" si="54"/>
        <v>1.2</v>
      </c>
      <c r="R2840" s="301"/>
      <c r="S2840" s="301"/>
      <c r="T2840" s="301"/>
      <c r="U2840" s="301"/>
      <c r="V2840" s="301"/>
      <c r="W2840" s="301"/>
      <c r="X2840" s="301"/>
      <c r="Y2840" s="301"/>
      <c r="Z2840" s="301"/>
      <c r="AA2840" s="301"/>
      <c r="AB2840" s="301"/>
      <c r="AC2840" s="301"/>
      <c r="AD2840" s="301"/>
      <c r="AE2840" s="301"/>
      <c r="AF2840" s="301"/>
      <c r="AG2840" s="301"/>
      <c r="AH2840" s="301"/>
      <c r="AI2840" s="301"/>
    </row>
    <row r="2841" spans="1:35" ht="20.100000000000001" hidden="1" customHeight="1" x14ac:dyDescent="0.2">
      <c r="A2841" s="240">
        <v>411</v>
      </c>
      <c r="B2841" s="241" t="s">
        <v>404</v>
      </c>
      <c r="C2841" s="310" t="s">
        <v>426</v>
      </c>
      <c r="D2841" s="310" t="s">
        <v>438</v>
      </c>
      <c r="E2841" s="309">
        <v>551.23428235323195</v>
      </c>
      <c r="F2841" s="310" t="s">
        <v>871</v>
      </c>
      <c r="G2841" s="244" t="s">
        <v>929</v>
      </c>
      <c r="H2841" s="244" t="s">
        <v>429</v>
      </c>
      <c r="I2841" s="288">
        <v>1</v>
      </c>
      <c r="J2841" s="244" t="s">
        <v>873</v>
      </c>
      <c r="K2841" s="244">
        <v>1</v>
      </c>
      <c r="L2841" s="244">
        <v>1.2</v>
      </c>
      <c r="M2841" s="244" t="s">
        <v>89</v>
      </c>
      <c r="N2841" s="244">
        <f t="shared" si="54"/>
        <v>1.2</v>
      </c>
      <c r="R2841" s="301"/>
      <c r="S2841" s="301"/>
      <c r="T2841" s="301"/>
      <c r="U2841" s="301"/>
      <c r="V2841" s="301"/>
      <c r="W2841" s="301"/>
      <c r="X2841" s="301"/>
      <c r="Y2841" s="301"/>
      <c r="Z2841" s="301"/>
      <c r="AA2841" s="301"/>
      <c r="AB2841" s="301"/>
      <c r="AC2841" s="301"/>
      <c r="AD2841" s="301"/>
      <c r="AE2841" s="301"/>
      <c r="AF2841" s="301"/>
      <c r="AG2841" s="301"/>
      <c r="AH2841" s="301"/>
      <c r="AI2841" s="301"/>
    </row>
    <row r="2842" spans="1:35" ht="20.100000000000001" hidden="1" customHeight="1" x14ac:dyDescent="0.2">
      <c r="A2842" s="240">
        <v>412</v>
      </c>
      <c r="B2842" s="241" t="s">
        <v>404</v>
      </c>
      <c r="C2842" s="310" t="s">
        <v>426</v>
      </c>
      <c r="D2842" s="310" t="s">
        <v>438</v>
      </c>
      <c r="E2842" s="309">
        <v>395.2523040663084</v>
      </c>
      <c r="F2842" s="310" t="s">
        <v>871</v>
      </c>
      <c r="G2842" s="244" t="s">
        <v>929</v>
      </c>
      <c r="H2842" s="244" t="s">
        <v>429</v>
      </c>
      <c r="I2842" s="288">
        <v>1</v>
      </c>
      <c r="J2842" s="244" t="s">
        <v>873</v>
      </c>
      <c r="K2842" s="244">
        <v>1</v>
      </c>
      <c r="L2842" s="244">
        <v>1.2</v>
      </c>
      <c r="M2842" s="244" t="s">
        <v>89</v>
      </c>
      <c r="N2842" s="244">
        <f t="shared" si="54"/>
        <v>1.2</v>
      </c>
      <c r="R2842" s="301"/>
      <c r="S2842" s="301"/>
      <c r="T2842" s="301"/>
      <c r="U2842" s="301"/>
      <c r="V2842" s="301"/>
      <c r="W2842" s="301"/>
      <c r="X2842" s="301"/>
      <c r="Y2842" s="301"/>
      <c r="Z2842" s="301"/>
      <c r="AA2842" s="301"/>
      <c r="AB2842" s="301"/>
      <c r="AC2842" s="301"/>
      <c r="AD2842" s="301"/>
      <c r="AE2842" s="301"/>
      <c r="AF2842" s="301"/>
      <c r="AG2842" s="301"/>
      <c r="AH2842" s="301"/>
      <c r="AI2842" s="301"/>
    </row>
    <row r="2843" spans="1:35" ht="20.100000000000001" hidden="1" customHeight="1" x14ac:dyDescent="0.2">
      <c r="A2843" s="240">
        <v>413</v>
      </c>
      <c r="B2843" s="241" t="s">
        <v>404</v>
      </c>
      <c r="C2843" s="310" t="s">
        <v>426</v>
      </c>
      <c r="D2843" s="310" t="s">
        <v>438</v>
      </c>
      <c r="E2843" s="309">
        <v>242.1086207059447</v>
      </c>
      <c r="F2843" s="310" t="s">
        <v>871</v>
      </c>
      <c r="G2843" s="244" t="s">
        <v>929</v>
      </c>
      <c r="H2843" s="244" t="s">
        <v>429</v>
      </c>
      <c r="I2843" s="288">
        <v>1</v>
      </c>
      <c r="J2843" s="244" t="s">
        <v>873</v>
      </c>
      <c r="K2843" s="244">
        <v>1</v>
      </c>
      <c r="L2843" s="244">
        <v>1.2</v>
      </c>
      <c r="M2843" s="244" t="s">
        <v>89</v>
      </c>
      <c r="N2843" s="244">
        <f t="shared" si="54"/>
        <v>1.2</v>
      </c>
      <c r="R2843" s="301"/>
      <c r="S2843" s="301"/>
      <c r="T2843" s="301"/>
      <c r="U2843" s="301"/>
      <c r="V2843" s="301"/>
      <c r="W2843" s="301"/>
      <c r="X2843" s="301"/>
      <c r="Y2843" s="301"/>
      <c r="Z2843" s="301"/>
      <c r="AA2843" s="301"/>
      <c r="AB2843" s="301"/>
      <c r="AC2843" s="301"/>
      <c r="AD2843" s="301"/>
      <c r="AE2843" s="301"/>
      <c r="AF2843" s="301"/>
      <c r="AG2843" s="301"/>
      <c r="AH2843" s="301"/>
      <c r="AI2843" s="301"/>
    </row>
    <row r="2844" spans="1:35" ht="20.100000000000001" hidden="1" customHeight="1" x14ac:dyDescent="0.2">
      <c r="A2844" s="240">
        <v>414</v>
      </c>
      <c r="B2844" s="241" t="s">
        <v>404</v>
      </c>
      <c r="C2844" s="310" t="s">
        <v>426</v>
      </c>
      <c r="D2844" s="310" t="s">
        <v>438</v>
      </c>
      <c r="E2844" s="309">
        <v>77.705818923577326</v>
      </c>
      <c r="F2844" s="310" t="s">
        <v>871</v>
      </c>
      <c r="G2844" s="244" t="s">
        <v>929</v>
      </c>
      <c r="H2844" s="244" t="s">
        <v>429</v>
      </c>
      <c r="I2844" s="288">
        <v>1</v>
      </c>
      <c r="J2844" s="244" t="s">
        <v>873</v>
      </c>
      <c r="K2844" s="244">
        <v>1</v>
      </c>
      <c r="L2844" s="244">
        <v>1.2</v>
      </c>
      <c r="M2844" s="244" t="s">
        <v>89</v>
      </c>
      <c r="N2844" s="244">
        <f t="shared" si="54"/>
        <v>1.2</v>
      </c>
      <c r="R2844" s="301"/>
      <c r="S2844" s="301"/>
      <c r="T2844" s="301"/>
      <c r="U2844" s="301"/>
      <c r="V2844" s="301"/>
      <c r="W2844" s="301"/>
      <c r="X2844" s="301"/>
      <c r="Y2844" s="301"/>
      <c r="Z2844" s="301"/>
      <c r="AA2844" s="301"/>
      <c r="AB2844" s="301"/>
      <c r="AC2844" s="301"/>
      <c r="AD2844" s="301"/>
      <c r="AE2844" s="301"/>
      <c r="AF2844" s="301"/>
      <c r="AG2844" s="301"/>
      <c r="AH2844" s="301"/>
      <c r="AI2844" s="301"/>
    </row>
    <row r="2845" spans="1:35" ht="20.100000000000001" hidden="1" customHeight="1" x14ac:dyDescent="0.2">
      <c r="A2845" s="240">
        <v>1</v>
      </c>
      <c r="B2845" s="241" t="s">
        <v>425</v>
      </c>
      <c r="C2845" s="242" t="s">
        <v>426</v>
      </c>
      <c r="D2845" s="242" t="s">
        <v>427</v>
      </c>
      <c r="E2845" s="241">
        <v>100580.15318461506</v>
      </c>
      <c r="F2845" s="242" t="s">
        <v>895</v>
      </c>
      <c r="G2845" s="243" t="s">
        <v>918</v>
      </c>
      <c r="H2845" s="243" t="s">
        <v>429</v>
      </c>
      <c r="I2845" s="240">
        <v>1</v>
      </c>
      <c r="J2845" s="243" t="s">
        <v>910</v>
      </c>
      <c r="K2845" s="243">
        <v>0.5</v>
      </c>
      <c r="L2845" s="243">
        <v>0.8</v>
      </c>
      <c r="M2845" s="243" t="s">
        <v>89</v>
      </c>
      <c r="N2845" s="244">
        <f t="shared" si="54"/>
        <v>0.4</v>
      </c>
      <c r="R2845" s="301"/>
      <c r="S2845" s="301"/>
      <c r="T2845" s="301"/>
      <c r="U2845" s="301"/>
      <c r="V2845" s="301"/>
      <c r="W2845" s="301"/>
      <c r="X2845" s="301"/>
      <c r="Y2845" s="301"/>
      <c r="Z2845" s="301"/>
      <c r="AA2845" s="301"/>
      <c r="AB2845" s="301"/>
      <c r="AC2845" s="301"/>
      <c r="AD2845" s="301"/>
      <c r="AE2845" s="301"/>
      <c r="AF2845" s="301"/>
      <c r="AG2845" s="301"/>
      <c r="AH2845" s="301"/>
      <c r="AI2845" s="301"/>
    </row>
    <row r="2846" spans="1:35" ht="20.100000000000001" hidden="1" customHeight="1" x14ac:dyDescent="0.2">
      <c r="A2846" s="240">
        <v>2</v>
      </c>
      <c r="B2846" s="241" t="s">
        <v>425</v>
      </c>
      <c r="C2846" s="310" t="s">
        <v>426</v>
      </c>
      <c r="D2846" s="310" t="s">
        <v>427</v>
      </c>
      <c r="E2846" s="309">
        <v>100822.48426731398</v>
      </c>
      <c r="F2846" s="310" t="s">
        <v>897</v>
      </c>
      <c r="G2846" s="244" t="s">
        <v>931</v>
      </c>
      <c r="H2846" s="244" t="s">
        <v>429</v>
      </c>
      <c r="I2846" s="288">
        <v>3</v>
      </c>
      <c r="J2846" s="244" t="s">
        <v>910</v>
      </c>
      <c r="K2846" s="244">
        <v>3</v>
      </c>
      <c r="L2846" s="244">
        <v>2</v>
      </c>
      <c r="M2846" s="244" t="s">
        <v>89</v>
      </c>
      <c r="N2846" s="244">
        <f t="shared" si="54"/>
        <v>6</v>
      </c>
      <c r="R2846" s="301"/>
      <c r="S2846" s="301"/>
      <c r="T2846" s="301"/>
      <c r="U2846" s="301"/>
      <c r="V2846" s="301"/>
      <c r="W2846" s="301"/>
      <c r="X2846" s="301"/>
      <c r="Y2846" s="301"/>
      <c r="Z2846" s="301"/>
      <c r="AA2846" s="301"/>
      <c r="AB2846" s="301"/>
      <c r="AC2846" s="301"/>
      <c r="AD2846" s="301"/>
      <c r="AE2846" s="301"/>
      <c r="AF2846" s="301"/>
      <c r="AG2846" s="301"/>
      <c r="AH2846" s="301"/>
      <c r="AI2846" s="301"/>
    </row>
    <row r="2847" spans="1:35" ht="20.100000000000001" hidden="1" customHeight="1" x14ac:dyDescent="0.2">
      <c r="A2847" s="240">
        <v>3</v>
      </c>
      <c r="B2847" s="241" t="s">
        <v>425</v>
      </c>
      <c r="C2847" s="310" t="s">
        <v>426</v>
      </c>
      <c r="D2847" s="310" t="s">
        <v>427</v>
      </c>
      <c r="E2847" s="309">
        <v>100902.63340511723</v>
      </c>
      <c r="F2847" s="310" t="s">
        <v>879</v>
      </c>
      <c r="G2847" s="244" t="s">
        <v>913</v>
      </c>
      <c r="H2847" s="244" t="s">
        <v>429</v>
      </c>
      <c r="I2847" s="288">
        <v>1</v>
      </c>
      <c r="J2847" s="244" t="s">
        <v>910</v>
      </c>
      <c r="K2847" s="244" t="s">
        <v>89</v>
      </c>
      <c r="L2847" s="244" t="s">
        <v>89</v>
      </c>
      <c r="M2847" s="244">
        <v>1</v>
      </c>
      <c r="N2847" s="244">
        <f>IF(M2847="",K2847*L2847,IF(G2847="R-1",K2847*L2847,IF(LEFT(G2847,1)="R",PI()*((M2847^2)/4),K2847*L2847)))</f>
        <v>0.78539816339744828</v>
      </c>
      <c r="R2847" s="301"/>
      <c r="S2847" s="301"/>
      <c r="T2847" s="301"/>
      <c r="U2847" s="301"/>
      <c r="V2847" s="301"/>
      <c r="W2847" s="301"/>
      <c r="X2847" s="301"/>
      <c r="Y2847" s="301"/>
      <c r="Z2847" s="301"/>
      <c r="AA2847" s="301"/>
      <c r="AB2847" s="301"/>
      <c r="AC2847" s="301"/>
      <c r="AD2847" s="301"/>
      <c r="AE2847" s="301"/>
      <c r="AF2847" s="301"/>
      <c r="AG2847" s="301"/>
      <c r="AH2847" s="301"/>
      <c r="AI2847" s="301"/>
    </row>
    <row r="2848" spans="1:35" ht="20.100000000000001" hidden="1" customHeight="1" x14ac:dyDescent="0.2">
      <c r="A2848" s="240">
        <v>4</v>
      </c>
      <c r="B2848" s="241" t="s">
        <v>425</v>
      </c>
      <c r="C2848" s="310" t="s">
        <v>426</v>
      </c>
      <c r="D2848" s="310" t="s">
        <v>427</v>
      </c>
      <c r="E2848" s="309">
        <v>101059.06788794065</v>
      </c>
      <c r="F2848" s="310" t="s">
        <v>894</v>
      </c>
      <c r="G2848" s="244" t="s">
        <v>925</v>
      </c>
      <c r="H2848" s="244" t="s">
        <v>429</v>
      </c>
      <c r="I2848" s="288">
        <v>1</v>
      </c>
      <c r="J2848" s="244" t="s">
        <v>910</v>
      </c>
      <c r="K2848" s="244">
        <v>3</v>
      </c>
      <c r="L2848" s="244">
        <v>2</v>
      </c>
      <c r="M2848" s="244" t="s">
        <v>89</v>
      </c>
      <c r="N2848" s="244">
        <f t="shared" ref="N2848:N2911" si="55">IF(M2848="",K2848*L2848,IF(G2848="R-1",K2848*L2848,IF(LEFT(G2848,1)="R",PI()*((M2848^2)/4),K2848*L2848)))</f>
        <v>6</v>
      </c>
      <c r="R2848" s="301"/>
      <c r="S2848" s="301"/>
      <c r="T2848" s="301"/>
      <c r="U2848" s="301"/>
      <c r="V2848" s="301"/>
      <c r="W2848" s="301"/>
      <c r="X2848" s="301"/>
      <c r="Y2848" s="301"/>
      <c r="Z2848" s="301"/>
      <c r="AA2848" s="301"/>
      <c r="AB2848" s="301"/>
      <c r="AC2848" s="301"/>
      <c r="AD2848" s="301"/>
      <c r="AE2848" s="301"/>
      <c r="AF2848" s="301"/>
      <c r="AG2848" s="301"/>
      <c r="AH2848" s="301"/>
      <c r="AI2848" s="301"/>
    </row>
    <row r="2849" spans="1:39" ht="20.100000000000001" hidden="1" customHeight="1" x14ac:dyDescent="0.2">
      <c r="A2849" s="240">
        <v>5</v>
      </c>
      <c r="B2849" s="241" t="s">
        <v>425</v>
      </c>
      <c r="C2849" s="310" t="s">
        <v>426</v>
      </c>
      <c r="D2849" s="310" t="s">
        <v>427</v>
      </c>
      <c r="E2849" s="309">
        <v>101268.3677922403</v>
      </c>
      <c r="F2849" s="242" t="s">
        <v>871</v>
      </c>
      <c r="G2849" s="244" t="s">
        <v>960</v>
      </c>
      <c r="H2849" s="244" t="s">
        <v>429</v>
      </c>
      <c r="I2849" s="288">
        <v>1</v>
      </c>
      <c r="J2849" s="244" t="s">
        <v>910</v>
      </c>
      <c r="K2849" s="244">
        <v>1</v>
      </c>
      <c r="L2849" s="244">
        <v>1</v>
      </c>
      <c r="M2849" s="244" t="s">
        <v>89</v>
      </c>
      <c r="N2849" s="244">
        <f t="shared" si="55"/>
        <v>1</v>
      </c>
      <c r="R2849" s="301"/>
      <c r="S2849" s="301"/>
      <c r="T2849" s="301"/>
      <c r="U2849" s="301"/>
      <c r="V2849" s="301"/>
      <c r="W2849" s="301"/>
      <c r="X2849" s="301"/>
      <c r="Y2849" s="301"/>
      <c r="Z2849" s="301"/>
      <c r="AA2849" s="301"/>
      <c r="AB2849" s="301"/>
      <c r="AC2849" s="301"/>
      <c r="AD2849" s="301"/>
      <c r="AE2849" s="301"/>
      <c r="AF2849" s="301"/>
      <c r="AG2849" s="301"/>
      <c r="AH2849" s="301"/>
      <c r="AI2849" s="301"/>
    </row>
    <row r="2850" spans="1:39" ht="20.100000000000001" hidden="1" customHeight="1" x14ac:dyDescent="0.2">
      <c r="A2850" s="240">
        <v>6</v>
      </c>
      <c r="B2850" s="241" t="s">
        <v>425</v>
      </c>
      <c r="C2850" s="310" t="s">
        <v>426</v>
      </c>
      <c r="D2850" s="310" t="s">
        <v>427</v>
      </c>
      <c r="E2850" s="309">
        <v>102269.47502797713</v>
      </c>
      <c r="F2850" s="310" t="s">
        <v>871</v>
      </c>
      <c r="G2850" s="244" t="s">
        <v>929</v>
      </c>
      <c r="H2850" s="244" t="s">
        <v>429</v>
      </c>
      <c r="I2850" s="288">
        <v>2</v>
      </c>
      <c r="J2850" s="244" t="s">
        <v>910</v>
      </c>
      <c r="K2850" s="244">
        <v>4</v>
      </c>
      <c r="L2850" s="244">
        <v>3</v>
      </c>
      <c r="M2850" s="244" t="s">
        <v>89</v>
      </c>
      <c r="N2850" s="244">
        <f t="shared" si="55"/>
        <v>12</v>
      </c>
      <c r="R2850" s="301"/>
      <c r="S2850" s="301"/>
      <c r="T2850" s="301"/>
      <c r="U2850" s="301"/>
      <c r="V2850" s="301"/>
      <c r="W2850" s="301"/>
      <c r="X2850" s="301"/>
      <c r="Y2850" s="301"/>
      <c r="Z2850" s="301"/>
      <c r="AA2850" s="301"/>
      <c r="AB2850" s="301"/>
      <c r="AC2850" s="301"/>
      <c r="AD2850" s="301"/>
      <c r="AE2850" s="301"/>
      <c r="AF2850" s="301"/>
      <c r="AG2850" s="301"/>
      <c r="AH2850" s="301"/>
      <c r="AI2850" s="301"/>
    </row>
    <row r="2851" spans="1:39" ht="20.100000000000001" hidden="1" customHeight="1" x14ac:dyDescent="0.2">
      <c r="A2851" s="240">
        <v>7</v>
      </c>
      <c r="B2851" s="241" t="s">
        <v>425</v>
      </c>
      <c r="C2851" s="310" t="s">
        <v>426</v>
      </c>
      <c r="D2851" s="310" t="s">
        <v>427</v>
      </c>
      <c r="E2851" s="309">
        <v>102362.96860310195</v>
      </c>
      <c r="F2851" s="310" t="s">
        <v>879</v>
      </c>
      <c r="G2851" s="244" t="s">
        <v>881</v>
      </c>
      <c r="H2851" s="244" t="s">
        <v>870</v>
      </c>
      <c r="I2851" s="288">
        <v>1</v>
      </c>
      <c r="J2851" s="244" t="s">
        <v>910</v>
      </c>
      <c r="K2851" s="244" t="s">
        <v>89</v>
      </c>
      <c r="L2851" s="244" t="s">
        <v>89</v>
      </c>
      <c r="M2851" s="244">
        <v>1</v>
      </c>
      <c r="N2851" s="244">
        <f t="shared" si="55"/>
        <v>0.78539816339744828</v>
      </c>
      <c r="R2851" s="301"/>
      <c r="S2851" s="301"/>
      <c r="T2851" s="301"/>
      <c r="U2851" s="301"/>
      <c r="V2851" s="301"/>
      <c r="W2851" s="301"/>
      <c r="X2851" s="301"/>
      <c r="Y2851" s="301"/>
      <c r="Z2851" s="301"/>
      <c r="AA2851" s="301"/>
      <c r="AB2851" s="301"/>
      <c r="AC2851" s="301"/>
      <c r="AD2851" s="301"/>
      <c r="AE2851" s="301"/>
      <c r="AF2851" s="301"/>
      <c r="AG2851" s="301"/>
      <c r="AH2851" s="301"/>
      <c r="AI2851" s="301"/>
    </row>
    <row r="2852" spans="1:39" ht="20.100000000000001" hidden="1" customHeight="1" x14ac:dyDescent="0.2">
      <c r="A2852" s="240">
        <v>8</v>
      </c>
      <c r="B2852" s="241" t="s">
        <v>425</v>
      </c>
      <c r="C2852" s="310" t="s">
        <v>426</v>
      </c>
      <c r="D2852" s="310" t="s">
        <v>427</v>
      </c>
      <c r="E2852" s="309">
        <v>102417.20366382044</v>
      </c>
      <c r="F2852" s="310" t="s">
        <v>871</v>
      </c>
      <c r="G2852" s="244" t="s">
        <v>872</v>
      </c>
      <c r="H2852" s="244" t="s">
        <v>429</v>
      </c>
      <c r="I2852" s="288">
        <v>1</v>
      </c>
      <c r="J2852" s="244" t="s">
        <v>910</v>
      </c>
      <c r="K2852" s="244">
        <v>1</v>
      </c>
      <c r="L2852" s="244">
        <v>1</v>
      </c>
      <c r="M2852" s="244" t="s">
        <v>89</v>
      </c>
      <c r="N2852" s="244">
        <f t="shared" si="55"/>
        <v>1</v>
      </c>
      <c r="R2852" s="301"/>
      <c r="S2852" s="301"/>
      <c r="T2852" s="301"/>
      <c r="U2852" s="301"/>
      <c r="V2852" s="301"/>
      <c r="W2852" s="301"/>
      <c r="X2852" s="301"/>
      <c r="Y2852" s="301"/>
      <c r="Z2852" s="301"/>
      <c r="AA2852" s="301"/>
      <c r="AB2852" s="301"/>
      <c r="AC2852" s="301"/>
      <c r="AD2852" s="301"/>
      <c r="AE2852" s="301"/>
      <c r="AF2852" s="301"/>
      <c r="AG2852" s="301"/>
      <c r="AH2852" s="301"/>
      <c r="AI2852" s="301"/>
    </row>
    <row r="2853" spans="1:39" ht="20.100000000000001" hidden="1" customHeight="1" x14ac:dyDescent="0.2">
      <c r="A2853" s="240">
        <v>9</v>
      </c>
      <c r="B2853" s="241" t="s">
        <v>425</v>
      </c>
      <c r="C2853" s="310" t="s">
        <v>426</v>
      </c>
      <c r="D2853" s="310" t="s">
        <v>427</v>
      </c>
      <c r="E2853" s="309">
        <v>102564.97308837344</v>
      </c>
      <c r="F2853" s="310" t="s">
        <v>871</v>
      </c>
      <c r="G2853" s="244" t="s">
        <v>872</v>
      </c>
      <c r="H2853" s="244" t="s">
        <v>429</v>
      </c>
      <c r="I2853" s="288">
        <v>1</v>
      </c>
      <c r="J2853" s="244" t="s">
        <v>910</v>
      </c>
      <c r="K2853" s="244">
        <v>1</v>
      </c>
      <c r="L2853" s="244">
        <v>1</v>
      </c>
      <c r="M2853" s="244" t="s">
        <v>89</v>
      </c>
      <c r="N2853" s="244">
        <f t="shared" si="55"/>
        <v>1</v>
      </c>
      <c r="R2853" s="301"/>
      <c r="S2853" s="301"/>
      <c r="T2853" s="301"/>
      <c r="U2853" s="301"/>
      <c r="V2853" s="301"/>
      <c r="W2853" s="301"/>
      <c r="X2853" s="301"/>
      <c r="Y2853" s="301"/>
      <c r="Z2853" s="301"/>
      <c r="AA2853" s="301"/>
      <c r="AB2853" s="301"/>
      <c r="AC2853" s="301"/>
      <c r="AD2853" s="301"/>
      <c r="AE2853" s="301"/>
      <c r="AF2853" s="301"/>
      <c r="AG2853" s="301"/>
      <c r="AH2853" s="301"/>
      <c r="AI2853" s="301"/>
    </row>
    <row r="2854" spans="1:39" ht="20.100000000000001" hidden="1" customHeight="1" x14ac:dyDescent="0.2">
      <c r="A2854" s="240">
        <v>10</v>
      </c>
      <c r="B2854" s="241" t="s">
        <v>425</v>
      </c>
      <c r="C2854" s="310" t="s">
        <v>426</v>
      </c>
      <c r="D2854" s="310" t="s">
        <v>427</v>
      </c>
      <c r="E2854" s="309">
        <v>102634.31087465989</v>
      </c>
      <c r="F2854" s="310" t="s">
        <v>897</v>
      </c>
      <c r="G2854" s="244" t="s">
        <v>922</v>
      </c>
      <c r="H2854" s="244" t="s">
        <v>429</v>
      </c>
      <c r="I2854" s="288">
        <v>2</v>
      </c>
      <c r="J2854" s="244" t="s">
        <v>910</v>
      </c>
      <c r="K2854" s="244">
        <v>3</v>
      </c>
      <c r="L2854" s="244">
        <v>1.5</v>
      </c>
      <c r="M2854" s="244" t="s">
        <v>89</v>
      </c>
      <c r="N2854" s="244">
        <f t="shared" si="55"/>
        <v>4.5</v>
      </c>
      <c r="R2854" s="301"/>
      <c r="S2854" s="301"/>
      <c r="T2854" s="301"/>
      <c r="U2854" s="301"/>
      <c r="V2854" s="301"/>
      <c r="W2854" s="301"/>
      <c r="X2854" s="301"/>
      <c r="Y2854" s="301"/>
      <c r="Z2854" s="301"/>
      <c r="AA2854" s="301"/>
      <c r="AB2854" s="301"/>
      <c r="AC2854" s="301"/>
      <c r="AD2854" s="301"/>
      <c r="AE2854" s="301"/>
      <c r="AF2854" s="301"/>
      <c r="AG2854" s="301"/>
      <c r="AH2854" s="301"/>
      <c r="AI2854" s="301"/>
    </row>
    <row r="2855" spans="1:39" ht="20.100000000000001" hidden="1" customHeight="1" x14ac:dyDescent="0.2">
      <c r="A2855" s="240">
        <v>11</v>
      </c>
      <c r="B2855" s="241" t="s">
        <v>425</v>
      </c>
      <c r="C2855" s="310" t="s">
        <v>426</v>
      </c>
      <c r="D2855" s="310" t="s">
        <v>427</v>
      </c>
      <c r="E2855" s="309">
        <v>102742.85198604992</v>
      </c>
      <c r="F2855" s="242" t="s">
        <v>871</v>
      </c>
      <c r="G2855" s="244" t="s">
        <v>872</v>
      </c>
      <c r="H2855" s="244" t="s">
        <v>429</v>
      </c>
      <c r="I2855" s="288">
        <v>1</v>
      </c>
      <c r="J2855" s="244" t="s">
        <v>910</v>
      </c>
      <c r="K2855" s="244">
        <v>1</v>
      </c>
      <c r="L2855" s="244">
        <v>1</v>
      </c>
      <c r="M2855" s="244" t="s">
        <v>89</v>
      </c>
      <c r="N2855" s="244">
        <f t="shared" si="55"/>
        <v>1</v>
      </c>
      <c r="R2855" s="301"/>
      <c r="S2855" s="301"/>
      <c r="T2855" s="301"/>
      <c r="U2855" s="301"/>
      <c r="V2855" s="301"/>
      <c r="W2855" s="301"/>
      <c r="X2855" s="301"/>
      <c r="Y2855" s="301"/>
      <c r="Z2855" s="301"/>
      <c r="AA2855" s="301"/>
      <c r="AB2855" s="301"/>
      <c r="AC2855" s="301"/>
      <c r="AD2855" s="301"/>
      <c r="AE2855" s="301"/>
      <c r="AF2855" s="301"/>
      <c r="AG2855" s="301"/>
      <c r="AH2855" s="301"/>
      <c r="AI2855" s="301"/>
    </row>
    <row r="2856" spans="1:39" ht="20.100000000000001" hidden="1" customHeight="1" x14ac:dyDescent="0.2">
      <c r="A2856" s="240">
        <v>12</v>
      </c>
      <c r="B2856" s="241" t="s">
        <v>425</v>
      </c>
      <c r="C2856" s="310" t="s">
        <v>426</v>
      </c>
      <c r="D2856" s="310" t="s">
        <v>427</v>
      </c>
      <c r="E2856" s="309">
        <v>102806.22527149216</v>
      </c>
      <c r="F2856" s="310" t="s">
        <v>897</v>
      </c>
      <c r="G2856" s="244" t="s">
        <v>922</v>
      </c>
      <c r="H2856" s="244" t="s">
        <v>429</v>
      </c>
      <c r="I2856" s="288">
        <v>2</v>
      </c>
      <c r="J2856" s="244" t="s">
        <v>910</v>
      </c>
      <c r="K2856" s="244">
        <v>2</v>
      </c>
      <c r="L2856" s="244">
        <v>0.5</v>
      </c>
      <c r="M2856" s="244" t="s">
        <v>89</v>
      </c>
      <c r="N2856" s="244">
        <f t="shared" si="55"/>
        <v>1</v>
      </c>
      <c r="R2856" s="301"/>
      <c r="S2856" s="301"/>
      <c r="T2856" s="301"/>
      <c r="U2856" s="301"/>
      <c r="V2856" s="301"/>
      <c r="W2856" s="301"/>
      <c r="X2856" s="301"/>
      <c r="Y2856" s="301"/>
      <c r="Z2856" s="301"/>
      <c r="AA2856" s="301"/>
      <c r="AB2856" s="301"/>
      <c r="AC2856" s="301"/>
      <c r="AD2856" s="301"/>
      <c r="AE2856" s="301"/>
      <c r="AF2856" s="301"/>
      <c r="AG2856" s="301"/>
      <c r="AH2856" s="301"/>
      <c r="AI2856" s="301"/>
    </row>
    <row r="2857" spans="1:39" ht="20.100000000000001" hidden="1" customHeight="1" x14ac:dyDescent="0.2">
      <c r="A2857" s="240">
        <v>13</v>
      </c>
      <c r="B2857" s="241" t="s">
        <v>425</v>
      </c>
      <c r="C2857" s="310" t="s">
        <v>426</v>
      </c>
      <c r="D2857" s="310" t="s">
        <v>427</v>
      </c>
      <c r="E2857" s="309">
        <v>102875.56551717766</v>
      </c>
      <c r="F2857" s="310" t="s">
        <v>871</v>
      </c>
      <c r="G2857" s="244" t="s">
        <v>872</v>
      </c>
      <c r="H2857" s="244" t="s">
        <v>429</v>
      </c>
      <c r="I2857" s="288">
        <v>1</v>
      </c>
      <c r="J2857" s="244" t="s">
        <v>910</v>
      </c>
      <c r="K2857" s="244">
        <v>1</v>
      </c>
      <c r="L2857" s="244">
        <v>1</v>
      </c>
      <c r="M2857" s="244" t="s">
        <v>89</v>
      </c>
      <c r="N2857" s="244">
        <f t="shared" si="55"/>
        <v>1</v>
      </c>
      <c r="R2857" s="301"/>
      <c r="S2857" s="301"/>
      <c r="T2857" s="301"/>
      <c r="U2857" s="301"/>
      <c r="V2857" s="301"/>
      <c r="W2857" s="301"/>
      <c r="X2857" s="301"/>
      <c r="Y2857" s="301"/>
      <c r="Z2857" s="301"/>
      <c r="AA2857" s="301"/>
      <c r="AB2857" s="301"/>
      <c r="AC2857" s="301"/>
      <c r="AD2857" s="301"/>
      <c r="AE2857" s="301"/>
      <c r="AF2857" s="301"/>
      <c r="AG2857" s="301"/>
      <c r="AH2857" s="301"/>
      <c r="AI2857" s="301"/>
    </row>
    <row r="2858" spans="1:39" ht="20.100000000000001" hidden="1" customHeight="1" x14ac:dyDescent="0.2">
      <c r="A2858" s="240">
        <v>14</v>
      </c>
      <c r="B2858" s="241" t="s">
        <v>425</v>
      </c>
      <c r="C2858" s="310" t="s">
        <v>426</v>
      </c>
      <c r="D2858" s="310" t="s">
        <v>427</v>
      </c>
      <c r="E2858" s="309">
        <v>103141.00897054467</v>
      </c>
      <c r="F2858" s="310" t="s">
        <v>879</v>
      </c>
      <c r="G2858" s="244" t="s">
        <v>913</v>
      </c>
      <c r="H2858" s="244" t="s">
        <v>429</v>
      </c>
      <c r="I2858" s="288">
        <v>1</v>
      </c>
      <c r="J2858" s="244" t="s">
        <v>910</v>
      </c>
      <c r="K2858" s="244" t="s">
        <v>89</v>
      </c>
      <c r="L2858" s="244" t="s">
        <v>89</v>
      </c>
      <c r="M2858" s="244">
        <v>1</v>
      </c>
      <c r="N2858" s="244">
        <f t="shared" si="55"/>
        <v>0.78539816339744828</v>
      </c>
      <c r="R2858" s="301"/>
      <c r="S2858" s="301"/>
      <c r="T2858" s="301"/>
      <c r="U2858" s="301"/>
      <c r="V2858" s="301"/>
      <c r="W2858" s="301"/>
      <c r="X2858" s="301"/>
      <c r="Y2858" s="301"/>
      <c r="Z2858" s="301"/>
      <c r="AA2858" s="301"/>
      <c r="AB2858" s="301"/>
      <c r="AC2858" s="301"/>
      <c r="AD2858" s="301"/>
      <c r="AE2858" s="301"/>
      <c r="AF2858" s="301"/>
      <c r="AG2858" s="301"/>
      <c r="AH2858" s="301"/>
      <c r="AI2858" s="301"/>
    </row>
    <row r="2859" spans="1:39" ht="20.100000000000001" hidden="1" customHeight="1" x14ac:dyDescent="0.2">
      <c r="A2859" s="240">
        <v>15</v>
      </c>
      <c r="B2859" s="241" t="s">
        <v>425</v>
      </c>
      <c r="C2859" s="310" t="s">
        <v>426</v>
      </c>
      <c r="D2859" s="310" t="s">
        <v>427</v>
      </c>
      <c r="E2859" s="309">
        <v>103216.19461209828</v>
      </c>
      <c r="F2859" s="310" t="s">
        <v>871</v>
      </c>
      <c r="G2859" s="244" t="s">
        <v>932</v>
      </c>
      <c r="H2859" s="244" t="s">
        <v>429</v>
      </c>
      <c r="I2859" s="288">
        <v>1</v>
      </c>
      <c r="J2859" s="244" t="s">
        <v>910</v>
      </c>
      <c r="K2859" s="244">
        <v>1</v>
      </c>
      <c r="L2859" s="244">
        <v>1</v>
      </c>
      <c r="M2859" s="244" t="s">
        <v>89</v>
      </c>
      <c r="N2859" s="244">
        <f t="shared" si="55"/>
        <v>1</v>
      </c>
      <c r="R2859" s="301"/>
      <c r="S2859" s="301"/>
      <c r="T2859" s="301"/>
      <c r="U2859" s="301"/>
      <c r="V2859" s="301"/>
      <c r="W2859" s="301"/>
      <c r="X2859" s="301"/>
      <c r="Y2859" s="301"/>
      <c r="Z2859" s="301"/>
      <c r="AA2859" s="301"/>
      <c r="AB2859" s="301"/>
      <c r="AC2859" s="301"/>
      <c r="AD2859" s="301"/>
      <c r="AE2859" s="301"/>
      <c r="AF2859" s="301"/>
      <c r="AG2859" s="301"/>
      <c r="AH2859" s="301"/>
      <c r="AI2859" s="301"/>
      <c r="AM2859"/>
    </row>
    <row r="2860" spans="1:39" ht="20.100000000000001" hidden="1" customHeight="1" x14ac:dyDescent="0.2">
      <c r="A2860" s="240">
        <v>16</v>
      </c>
      <c r="B2860" s="241" t="s">
        <v>425</v>
      </c>
      <c r="C2860" s="310" t="s">
        <v>426</v>
      </c>
      <c r="D2860" s="310" t="s">
        <v>427</v>
      </c>
      <c r="E2860" s="309">
        <v>103465.24668991496</v>
      </c>
      <c r="F2860" s="310" t="s">
        <v>871</v>
      </c>
      <c r="G2860" s="244" t="s">
        <v>932</v>
      </c>
      <c r="H2860" s="244" t="s">
        <v>429</v>
      </c>
      <c r="I2860" s="288">
        <v>1</v>
      </c>
      <c r="J2860" s="244" t="s">
        <v>910</v>
      </c>
      <c r="K2860" s="244">
        <v>1</v>
      </c>
      <c r="L2860" s="244">
        <v>1</v>
      </c>
      <c r="M2860" s="244" t="s">
        <v>89</v>
      </c>
      <c r="N2860" s="244">
        <f t="shared" si="55"/>
        <v>1</v>
      </c>
      <c r="R2860" s="301"/>
      <c r="S2860" s="301"/>
      <c r="T2860" s="301"/>
      <c r="U2860" s="301"/>
      <c r="V2860" s="301"/>
      <c r="W2860" s="301"/>
      <c r="X2860" s="301"/>
      <c r="Y2860" s="301"/>
      <c r="Z2860" s="301"/>
      <c r="AA2860" s="301"/>
      <c r="AB2860" s="301"/>
      <c r="AC2860" s="301"/>
      <c r="AD2860" s="301"/>
      <c r="AE2860" s="301"/>
      <c r="AF2860" s="301"/>
      <c r="AG2860" s="301"/>
      <c r="AH2860" s="301"/>
      <c r="AI2860" s="301"/>
      <c r="AM2860"/>
    </row>
    <row r="2861" spans="1:39" ht="20.100000000000001" hidden="1" customHeight="1" x14ac:dyDescent="0.2">
      <c r="A2861" s="240">
        <v>17</v>
      </c>
      <c r="B2861" s="241" t="s">
        <v>425</v>
      </c>
      <c r="C2861" s="310" t="s">
        <v>426</v>
      </c>
      <c r="D2861" s="310" t="s">
        <v>427</v>
      </c>
      <c r="E2861" s="309">
        <v>105140.91029457515</v>
      </c>
      <c r="F2861" s="310" t="s">
        <v>871</v>
      </c>
      <c r="G2861" s="244" t="s">
        <v>934</v>
      </c>
      <c r="H2861" s="244" t="s">
        <v>429</v>
      </c>
      <c r="I2861" s="288">
        <v>1</v>
      </c>
      <c r="J2861" s="244" t="s">
        <v>919</v>
      </c>
      <c r="K2861" s="244">
        <v>1</v>
      </c>
      <c r="L2861" s="244">
        <v>1</v>
      </c>
      <c r="M2861" s="244" t="s">
        <v>89</v>
      </c>
      <c r="N2861" s="244">
        <f t="shared" si="55"/>
        <v>1</v>
      </c>
      <c r="R2861" s="301"/>
      <c r="S2861" s="301"/>
      <c r="T2861" s="301"/>
      <c r="U2861" s="301"/>
      <c r="V2861" s="301"/>
      <c r="W2861" s="301"/>
      <c r="X2861" s="301"/>
      <c r="Y2861" s="301"/>
      <c r="Z2861" s="301"/>
      <c r="AA2861" s="301"/>
      <c r="AB2861" s="301"/>
      <c r="AC2861" s="301"/>
      <c r="AD2861" s="301"/>
      <c r="AE2861" s="301"/>
      <c r="AF2861" s="301"/>
      <c r="AG2861" s="301"/>
      <c r="AH2861" s="301"/>
      <c r="AI2861" s="301"/>
      <c r="AM2861"/>
    </row>
    <row r="2862" spans="1:39" ht="20.100000000000001" hidden="1" customHeight="1" x14ac:dyDescent="0.2">
      <c r="A2862" s="240">
        <v>18</v>
      </c>
      <c r="B2862" s="241" t="s">
        <v>425</v>
      </c>
      <c r="C2862" s="310" t="s">
        <v>426</v>
      </c>
      <c r="D2862" s="310" t="s">
        <v>427</v>
      </c>
      <c r="E2862" s="309">
        <v>105470.91515776713</v>
      </c>
      <c r="F2862" s="310" t="s">
        <v>871</v>
      </c>
      <c r="G2862" s="244" t="s">
        <v>929</v>
      </c>
      <c r="H2862" s="244" t="s">
        <v>429</v>
      </c>
      <c r="I2862" s="288">
        <v>2</v>
      </c>
      <c r="J2862" s="244" t="s">
        <v>919</v>
      </c>
      <c r="K2862" s="244">
        <v>2</v>
      </c>
      <c r="L2862" s="244">
        <v>1.5</v>
      </c>
      <c r="M2862" s="244" t="s">
        <v>89</v>
      </c>
      <c r="N2862" s="244">
        <f t="shared" si="55"/>
        <v>3</v>
      </c>
      <c r="R2862" s="301"/>
      <c r="S2862" s="301"/>
      <c r="T2862" s="301"/>
      <c r="U2862" s="301"/>
      <c r="V2862" s="301"/>
      <c r="W2862" s="301"/>
      <c r="X2862" s="301"/>
      <c r="Y2862" s="301"/>
      <c r="Z2862" s="301"/>
      <c r="AA2862" s="301"/>
      <c r="AB2862" s="301"/>
      <c r="AC2862" s="301"/>
      <c r="AD2862" s="301"/>
      <c r="AE2862" s="301"/>
      <c r="AF2862" s="301"/>
      <c r="AG2862" s="301"/>
      <c r="AH2862" s="301"/>
      <c r="AI2862" s="301"/>
      <c r="AM2862"/>
    </row>
    <row r="2863" spans="1:39" ht="20.100000000000001" hidden="1" customHeight="1" x14ac:dyDescent="0.2">
      <c r="A2863" s="240">
        <v>19</v>
      </c>
      <c r="B2863" s="241" t="s">
        <v>425</v>
      </c>
      <c r="C2863" s="310" t="s">
        <v>426</v>
      </c>
      <c r="D2863" s="310" t="s">
        <v>427</v>
      </c>
      <c r="E2863" s="309">
        <v>105873.83254307664</v>
      </c>
      <c r="F2863" s="310" t="s">
        <v>871</v>
      </c>
      <c r="G2863" s="244" t="s">
        <v>934</v>
      </c>
      <c r="H2863" s="244" t="s">
        <v>429</v>
      </c>
      <c r="I2863" s="288">
        <v>1</v>
      </c>
      <c r="J2863" s="244" t="s">
        <v>919</v>
      </c>
      <c r="K2863" s="244">
        <v>1</v>
      </c>
      <c r="L2863" s="244">
        <v>1</v>
      </c>
      <c r="M2863" s="244" t="s">
        <v>89</v>
      </c>
      <c r="N2863" s="244">
        <f t="shared" si="55"/>
        <v>1</v>
      </c>
      <c r="R2863" s="301"/>
      <c r="S2863" s="301"/>
      <c r="T2863" s="301"/>
      <c r="U2863" s="301"/>
      <c r="V2863" s="301"/>
      <c r="W2863" s="301"/>
      <c r="X2863" s="301"/>
      <c r="Y2863" s="301"/>
      <c r="Z2863" s="301"/>
      <c r="AA2863" s="301"/>
      <c r="AB2863" s="301"/>
      <c r="AC2863" s="301"/>
      <c r="AD2863" s="301"/>
      <c r="AE2863" s="301"/>
      <c r="AF2863" s="301"/>
      <c r="AG2863" s="301"/>
      <c r="AH2863" s="301"/>
      <c r="AI2863" s="301"/>
      <c r="AM2863"/>
    </row>
    <row r="2864" spans="1:39" ht="20.100000000000001" hidden="1" customHeight="1" x14ac:dyDescent="0.2">
      <c r="A2864" s="240">
        <v>20</v>
      </c>
      <c r="B2864" s="241" t="s">
        <v>425</v>
      </c>
      <c r="C2864" s="310" t="s">
        <v>426</v>
      </c>
      <c r="D2864" s="310" t="s">
        <v>427</v>
      </c>
      <c r="E2864" s="309">
        <v>106601.54945701364</v>
      </c>
      <c r="F2864" s="242" t="s">
        <v>871</v>
      </c>
      <c r="G2864" s="244" t="s">
        <v>924</v>
      </c>
      <c r="H2864" s="244" t="s">
        <v>429</v>
      </c>
      <c r="I2864" s="288">
        <v>1</v>
      </c>
      <c r="J2864" s="244" t="s">
        <v>919</v>
      </c>
      <c r="K2864" s="244">
        <v>1</v>
      </c>
      <c r="L2864" s="244">
        <v>1</v>
      </c>
      <c r="M2864" s="244" t="s">
        <v>89</v>
      </c>
      <c r="N2864" s="244">
        <f t="shared" si="55"/>
        <v>1</v>
      </c>
      <c r="R2864" s="301"/>
      <c r="S2864" s="301"/>
      <c r="T2864" s="301"/>
      <c r="U2864" s="301"/>
      <c r="V2864" s="301"/>
      <c r="W2864" s="301"/>
      <c r="X2864" s="301"/>
      <c r="Y2864" s="301"/>
      <c r="Z2864" s="301"/>
      <c r="AA2864" s="301"/>
      <c r="AB2864" s="301"/>
      <c r="AC2864" s="301"/>
      <c r="AD2864" s="301"/>
      <c r="AE2864" s="301"/>
      <c r="AF2864" s="301"/>
      <c r="AG2864" s="301"/>
      <c r="AH2864" s="301"/>
      <c r="AI2864" s="301"/>
      <c r="AM2864"/>
    </row>
    <row r="2865" spans="1:39" ht="20.100000000000001" hidden="1" customHeight="1" x14ac:dyDescent="0.2">
      <c r="A2865" s="240">
        <v>21</v>
      </c>
      <c r="B2865" s="241" t="s">
        <v>425</v>
      </c>
      <c r="C2865" s="310" t="s">
        <v>426</v>
      </c>
      <c r="D2865" s="310" t="s">
        <v>427</v>
      </c>
      <c r="E2865" s="309">
        <v>107686.62887925432</v>
      </c>
      <c r="F2865" s="242" t="s">
        <v>871</v>
      </c>
      <c r="G2865" s="244" t="s">
        <v>916</v>
      </c>
      <c r="H2865" s="244" t="s">
        <v>429</v>
      </c>
      <c r="I2865" s="288">
        <v>1</v>
      </c>
      <c r="J2865" s="244" t="s">
        <v>919</v>
      </c>
      <c r="K2865" s="244">
        <v>1</v>
      </c>
      <c r="L2865" s="244">
        <v>1</v>
      </c>
      <c r="M2865" s="244" t="s">
        <v>89</v>
      </c>
      <c r="N2865" s="244">
        <f t="shared" si="55"/>
        <v>1</v>
      </c>
      <c r="R2865" s="301"/>
      <c r="S2865" s="301"/>
      <c r="T2865" s="301"/>
      <c r="U2865" s="301"/>
      <c r="V2865" s="301"/>
      <c r="W2865" s="301"/>
      <c r="X2865" s="301"/>
      <c r="Y2865" s="301"/>
      <c r="Z2865" s="301"/>
      <c r="AA2865" s="301"/>
      <c r="AB2865" s="301"/>
      <c r="AC2865" s="301"/>
      <c r="AD2865" s="301"/>
      <c r="AE2865" s="301"/>
      <c r="AF2865" s="301"/>
      <c r="AG2865" s="301"/>
      <c r="AH2865" s="301"/>
      <c r="AI2865" s="301"/>
      <c r="AM2865"/>
    </row>
    <row r="2866" spans="1:39" ht="20.100000000000001" hidden="1" customHeight="1" x14ac:dyDescent="0.2">
      <c r="A2866" s="240">
        <v>22</v>
      </c>
      <c r="B2866" s="241" t="s">
        <v>425</v>
      </c>
      <c r="C2866" s="310" t="s">
        <v>426</v>
      </c>
      <c r="D2866" s="310" t="s">
        <v>427</v>
      </c>
      <c r="E2866" s="309">
        <v>107786.19823891441</v>
      </c>
      <c r="F2866" s="310" t="s">
        <v>871</v>
      </c>
      <c r="G2866" s="244" t="s">
        <v>929</v>
      </c>
      <c r="H2866" s="244" t="s">
        <v>429</v>
      </c>
      <c r="I2866" s="288">
        <v>2</v>
      </c>
      <c r="J2866" s="244" t="s">
        <v>919</v>
      </c>
      <c r="K2866" s="244">
        <v>2</v>
      </c>
      <c r="L2866" s="244">
        <v>1.5</v>
      </c>
      <c r="M2866" s="244" t="s">
        <v>89</v>
      </c>
      <c r="N2866" s="244">
        <f t="shared" si="55"/>
        <v>3</v>
      </c>
      <c r="R2866" s="301"/>
      <c r="S2866" s="301"/>
      <c r="T2866" s="301"/>
      <c r="U2866" s="301"/>
      <c r="V2866" s="301"/>
      <c r="W2866" s="301"/>
      <c r="X2866" s="301"/>
      <c r="Y2866" s="301"/>
      <c r="Z2866" s="301"/>
      <c r="AA2866" s="301"/>
      <c r="AB2866" s="301"/>
      <c r="AC2866" s="301"/>
      <c r="AD2866" s="301"/>
      <c r="AE2866" s="301"/>
      <c r="AF2866" s="301"/>
      <c r="AG2866" s="301"/>
      <c r="AH2866" s="301"/>
      <c r="AI2866" s="301"/>
      <c r="AM2866"/>
    </row>
    <row r="2867" spans="1:39" ht="20.100000000000001" hidden="1" customHeight="1" x14ac:dyDescent="0.2">
      <c r="A2867" s="240">
        <v>23</v>
      </c>
      <c r="B2867" s="241" t="s">
        <v>425</v>
      </c>
      <c r="C2867" s="310" t="s">
        <v>426</v>
      </c>
      <c r="D2867" s="310" t="s">
        <v>427</v>
      </c>
      <c r="E2867" s="309">
        <v>107831.32742480446</v>
      </c>
      <c r="F2867" s="310" t="s">
        <v>879</v>
      </c>
      <c r="G2867" s="244" t="s">
        <v>881</v>
      </c>
      <c r="H2867" s="244" t="s">
        <v>429</v>
      </c>
      <c r="I2867" s="288">
        <v>1</v>
      </c>
      <c r="J2867" s="244" t="s">
        <v>919</v>
      </c>
      <c r="K2867" s="244" t="s">
        <v>89</v>
      </c>
      <c r="L2867" s="244" t="s">
        <v>89</v>
      </c>
      <c r="M2867" s="244">
        <v>1</v>
      </c>
      <c r="N2867" s="244">
        <f t="shared" si="55"/>
        <v>0.78539816339744828</v>
      </c>
      <c r="R2867" s="301"/>
      <c r="S2867" s="301"/>
      <c r="T2867" s="301"/>
      <c r="U2867" s="301"/>
      <c r="V2867" s="301"/>
      <c r="W2867" s="301"/>
      <c r="X2867" s="301"/>
      <c r="Y2867" s="301"/>
      <c r="Z2867" s="301"/>
      <c r="AA2867" s="301"/>
      <c r="AB2867" s="301"/>
      <c r="AC2867" s="301"/>
      <c r="AD2867" s="301"/>
      <c r="AE2867" s="301"/>
      <c r="AF2867" s="301"/>
      <c r="AG2867" s="301"/>
      <c r="AH2867" s="301"/>
      <c r="AI2867" s="301"/>
      <c r="AM2867"/>
    </row>
    <row r="2868" spans="1:39" ht="20.100000000000001" hidden="1" customHeight="1" x14ac:dyDescent="0.2">
      <c r="A2868" s="240">
        <v>24</v>
      </c>
      <c r="B2868" s="241" t="s">
        <v>425</v>
      </c>
      <c r="C2868" s="310" t="s">
        <v>426</v>
      </c>
      <c r="D2868" s="310" t="s">
        <v>427</v>
      </c>
      <c r="E2868" s="309">
        <v>107905.1652190895</v>
      </c>
      <c r="F2868" s="310" t="s">
        <v>879</v>
      </c>
      <c r="G2868" s="244" t="s">
        <v>881</v>
      </c>
      <c r="H2868" s="244" t="s">
        <v>429</v>
      </c>
      <c r="I2868" s="288">
        <v>1</v>
      </c>
      <c r="J2868" s="244" t="s">
        <v>919</v>
      </c>
      <c r="K2868" s="244" t="s">
        <v>89</v>
      </c>
      <c r="L2868" s="244" t="s">
        <v>89</v>
      </c>
      <c r="M2868" s="244">
        <v>1</v>
      </c>
      <c r="N2868" s="244">
        <f t="shared" si="55"/>
        <v>0.78539816339744828</v>
      </c>
      <c r="R2868" s="301"/>
      <c r="S2868" s="301"/>
      <c r="T2868" s="301"/>
      <c r="U2868" s="301"/>
      <c r="V2868" s="301"/>
      <c r="W2868" s="301"/>
      <c r="X2868" s="301"/>
      <c r="Y2868" s="301"/>
      <c r="Z2868" s="301"/>
      <c r="AA2868" s="301"/>
      <c r="AB2868" s="301"/>
      <c r="AC2868" s="301"/>
      <c r="AD2868" s="301"/>
      <c r="AE2868" s="301"/>
      <c r="AF2868" s="301"/>
      <c r="AG2868" s="301"/>
      <c r="AH2868" s="301"/>
      <c r="AI2868" s="301"/>
      <c r="AM2868"/>
    </row>
    <row r="2869" spans="1:39" ht="20.100000000000001" hidden="1" customHeight="1" x14ac:dyDescent="0.2">
      <c r="A2869" s="240">
        <v>25</v>
      </c>
      <c r="B2869" s="241" t="s">
        <v>425</v>
      </c>
      <c r="C2869" s="310" t="s">
        <v>426</v>
      </c>
      <c r="D2869" s="310" t="s">
        <v>427</v>
      </c>
      <c r="E2869" s="309">
        <v>107929.95474137491</v>
      </c>
      <c r="F2869" s="310" t="s">
        <v>871</v>
      </c>
      <c r="G2869" s="244" t="s">
        <v>872</v>
      </c>
      <c r="H2869" s="244" t="s">
        <v>429</v>
      </c>
      <c r="I2869" s="288">
        <v>1</v>
      </c>
      <c r="J2869" s="244" t="s">
        <v>919</v>
      </c>
      <c r="K2869" s="244">
        <v>1</v>
      </c>
      <c r="L2869" s="244">
        <v>1</v>
      </c>
      <c r="M2869" s="244" t="s">
        <v>89</v>
      </c>
      <c r="N2869" s="244">
        <f t="shared" si="55"/>
        <v>1</v>
      </c>
      <c r="R2869" s="301"/>
      <c r="S2869" s="301"/>
      <c r="T2869" s="301"/>
      <c r="U2869" s="301"/>
      <c r="V2869" s="301"/>
      <c r="W2869" s="301"/>
      <c r="X2869" s="301"/>
      <c r="Y2869" s="301"/>
      <c r="Z2869" s="301"/>
      <c r="AA2869" s="301"/>
      <c r="AB2869" s="301"/>
      <c r="AC2869" s="301"/>
      <c r="AD2869" s="301"/>
      <c r="AE2869" s="301"/>
      <c r="AF2869" s="301"/>
      <c r="AG2869" s="301"/>
      <c r="AH2869" s="301"/>
      <c r="AI2869" s="301"/>
      <c r="AM2869"/>
    </row>
    <row r="2870" spans="1:39" ht="20.100000000000001" hidden="1" customHeight="1" x14ac:dyDescent="0.2">
      <c r="A2870" s="240">
        <v>26</v>
      </c>
      <c r="B2870" s="241" t="s">
        <v>425</v>
      </c>
      <c r="C2870" s="310" t="s">
        <v>426</v>
      </c>
      <c r="D2870" s="310" t="s">
        <v>427</v>
      </c>
      <c r="E2870" s="309">
        <v>108008.17120633672</v>
      </c>
      <c r="F2870" s="310" t="s">
        <v>871</v>
      </c>
      <c r="G2870" s="244" t="s">
        <v>872</v>
      </c>
      <c r="H2870" s="244" t="s">
        <v>429</v>
      </c>
      <c r="I2870" s="288">
        <v>1</v>
      </c>
      <c r="J2870" s="244" t="s">
        <v>919</v>
      </c>
      <c r="K2870" s="244">
        <v>1</v>
      </c>
      <c r="L2870" s="244">
        <v>1</v>
      </c>
      <c r="M2870" s="244" t="s">
        <v>89</v>
      </c>
      <c r="N2870" s="244">
        <f t="shared" si="55"/>
        <v>1</v>
      </c>
      <c r="R2870" s="301"/>
      <c r="S2870" s="301"/>
      <c r="T2870" s="301"/>
      <c r="U2870" s="301"/>
      <c r="V2870" s="301"/>
      <c r="W2870" s="301"/>
      <c r="X2870" s="301"/>
      <c r="Y2870" s="301"/>
      <c r="Z2870" s="301"/>
      <c r="AA2870" s="301"/>
      <c r="AB2870" s="301"/>
      <c r="AC2870" s="301"/>
      <c r="AD2870" s="301"/>
      <c r="AE2870" s="301"/>
      <c r="AF2870" s="301"/>
      <c r="AG2870" s="301"/>
      <c r="AH2870" s="301"/>
      <c r="AI2870" s="301"/>
      <c r="AM2870"/>
    </row>
    <row r="2871" spans="1:39" ht="20.100000000000001" hidden="1" customHeight="1" x14ac:dyDescent="0.2">
      <c r="A2871" s="240">
        <v>27</v>
      </c>
      <c r="B2871" s="241" t="s">
        <v>425</v>
      </c>
      <c r="C2871" s="310" t="s">
        <v>426</v>
      </c>
      <c r="D2871" s="310" t="s">
        <v>427</v>
      </c>
      <c r="E2871" s="309">
        <v>108046.36944524851</v>
      </c>
      <c r="F2871" s="310" t="s">
        <v>871</v>
      </c>
      <c r="G2871" s="244" t="s">
        <v>872</v>
      </c>
      <c r="H2871" s="244" t="s">
        <v>429</v>
      </c>
      <c r="I2871" s="288">
        <v>1</v>
      </c>
      <c r="J2871" s="244" t="s">
        <v>919</v>
      </c>
      <c r="K2871" s="244">
        <v>1</v>
      </c>
      <c r="L2871" s="244">
        <v>1</v>
      </c>
      <c r="M2871" s="244" t="s">
        <v>89</v>
      </c>
      <c r="N2871" s="244">
        <f t="shared" si="55"/>
        <v>1</v>
      </c>
      <c r="R2871" s="301"/>
      <c r="S2871" s="301"/>
      <c r="T2871" s="301"/>
      <c r="U2871" s="301"/>
      <c r="V2871" s="301"/>
      <c r="W2871" s="301"/>
      <c r="X2871" s="301"/>
      <c r="Y2871" s="301"/>
      <c r="Z2871" s="301"/>
      <c r="AA2871" s="301"/>
      <c r="AB2871" s="301"/>
      <c r="AC2871" s="301"/>
      <c r="AD2871" s="301"/>
      <c r="AE2871" s="301"/>
      <c r="AF2871" s="301"/>
      <c r="AG2871" s="301"/>
      <c r="AH2871" s="301"/>
      <c r="AI2871" s="301"/>
      <c r="AM2871"/>
    </row>
    <row r="2872" spans="1:39" ht="20.100000000000001" hidden="1" customHeight="1" x14ac:dyDescent="0.2">
      <c r="A2872" s="240">
        <v>28</v>
      </c>
      <c r="B2872" s="241" t="s">
        <v>425</v>
      </c>
      <c r="C2872" s="310" t="s">
        <v>426</v>
      </c>
      <c r="D2872" s="310" t="s">
        <v>427</v>
      </c>
      <c r="E2872" s="309">
        <v>108107.91400860903</v>
      </c>
      <c r="F2872" s="310" t="s">
        <v>880</v>
      </c>
      <c r="G2872" s="244" t="s">
        <v>915</v>
      </c>
      <c r="H2872" s="244" t="s">
        <v>429</v>
      </c>
      <c r="I2872" s="288">
        <v>1</v>
      </c>
      <c r="J2872" s="244" t="s">
        <v>919</v>
      </c>
      <c r="K2872" s="244">
        <v>0.5</v>
      </c>
      <c r="L2872" s="244">
        <v>0.6</v>
      </c>
      <c r="M2872" s="244" t="s">
        <v>89</v>
      </c>
      <c r="N2872" s="244">
        <f t="shared" si="55"/>
        <v>0.3</v>
      </c>
      <c r="R2872" s="301"/>
      <c r="S2872" s="301"/>
      <c r="T2872" s="301"/>
      <c r="U2872" s="301"/>
      <c r="V2872" s="301"/>
      <c r="W2872" s="301"/>
      <c r="X2872" s="301"/>
      <c r="Y2872" s="301"/>
      <c r="Z2872" s="301"/>
      <c r="AA2872" s="301"/>
      <c r="AB2872" s="301"/>
      <c r="AC2872" s="301"/>
      <c r="AD2872" s="301"/>
      <c r="AE2872" s="301"/>
      <c r="AF2872" s="301"/>
      <c r="AG2872" s="301"/>
      <c r="AH2872" s="301"/>
      <c r="AI2872" s="301"/>
      <c r="AM2872"/>
    </row>
    <row r="2873" spans="1:39" ht="20.100000000000001" hidden="1" customHeight="1" x14ac:dyDescent="0.2">
      <c r="A2873" s="240">
        <v>29</v>
      </c>
      <c r="B2873" s="241" t="s">
        <v>425</v>
      </c>
      <c r="C2873" s="310" t="s">
        <v>426</v>
      </c>
      <c r="D2873" s="310" t="s">
        <v>427</v>
      </c>
      <c r="E2873" s="309">
        <v>108137.24329320829</v>
      </c>
      <c r="F2873" s="310" t="s">
        <v>880</v>
      </c>
      <c r="G2873" s="244" t="s">
        <v>915</v>
      </c>
      <c r="H2873" s="244" t="s">
        <v>429</v>
      </c>
      <c r="I2873" s="288">
        <v>1</v>
      </c>
      <c r="J2873" s="244" t="s">
        <v>919</v>
      </c>
      <c r="K2873" s="244">
        <v>0.5</v>
      </c>
      <c r="L2873" s="244">
        <v>0.6</v>
      </c>
      <c r="M2873" s="244" t="s">
        <v>89</v>
      </c>
      <c r="N2873" s="244">
        <f t="shared" si="55"/>
        <v>0.3</v>
      </c>
      <c r="R2873" s="301"/>
      <c r="S2873" s="301"/>
      <c r="T2873" s="301"/>
      <c r="U2873" s="301"/>
      <c r="V2873" s="301"/>
      <c r="W2873" s="301"/>
      <c r="X2873" s="301"/>
      <c r="Y2873" s="301"/>
      <c r="Z2873" s="301"/>
      <c r="AA2873" s="301"/>
      <c r="AB2873" s="301"/>
      <c r="AC2873" s="301"/>
      <c r="AD2873" s="301"/>
      <c r="AE2873" s="301"/>
      <c r="AF2873" s="301"/>
      <c r="AG2873" s="301"/>
      <c r="AH2873" s="301"/>
      <c r="AI2873" s="301"/>
      <c r="AM2873"/>
    </row>
    <row r="2874" spans="1:39" ht="20.100000000000001" hidden="1" customHeight="1" x14ac:dyDescent="0.2">
      <c r="A2874" s="240">
        <v>30</v>
      </c>
      <c r="B2874" s="241" t="s">
        <v>425</v>
      </c>
      <c r="C2874" s="310" t="s">
        <v>426</v>
      </c>
      <c r="D2874" s="310" t="s">
        <v>427</v>
      </c>
      <c r="E2874" s="309">
        <v>108147.29786542647</v>
      </c>
      <c r="F2874" s="310" t="s">
        <v>880</v>
      </c>
      <c r="G2874" s="244" t="s">
        <v>915</v>
      </c>
      <c r="H2874" s="244" t="s">
        <v>429</v>
      </c>
      <c r="I2874" s="288">
        <v>1</v>
      </c>
      <c r="J2874" s="244" t="s">
        <v>919</v>
      </c>
      <c r="K2874" s="244">
        <v>0.5</v>
      </c>
      <c r="L2874" s="244">
        <v>0.6</v>
      </c>
      <c r="M2874" s="244" t="s">
        <v>89</v>
      </c>
      <c r="N2874" s="244">
        <f t="shared" si="55"/>
        <v>0.3</v>
      </c>
      <c r="R2874" s="301"/>
      <c r="S2874" s="301"/>
      <c r="T2874" s="301"/>
      <c r="U2874" s="301"/>
      <c r="V2874" s="301"/>
      <c r="W2874" s="301"/>
      <c r="X2874" s="301"/>
      <c r="Y2874" s="301"/>
      <c r="Z2874" s="301"/>
      <c r="AA2874" s="301"/>
      <c r="AB2874" s="301"/>
      <c r="AC2874" s="301"/>
      <c r="AD2874" s="301"/>
      <c r="AE2874" s="301"/>
      <c r="AF2874" s="301"/>
      <c r="AG2874" s="301"/>
      <c r="AH2874" s="301"/>
      <c r="AI2874" s="301"/>
      <c r="AM2874"/>
    </row>
    <row r="2875" spans="1:39" ht="20.100000000000001" hidden="1" customHeight="1" x14ac:dyDescent="0.2">
      <c r="A2875" s="240">
        <v>31</v>
      </c>
      <c r="B2875" s="241" t="s">
        <v>425</v>
      </c>
      <c r="C2875" s="310" t="s">
        <v>426</v>
      </c>
      <c r="D2875" s="310" t="s">
        <v>427</v>
      </c>
      <c r="E2875" s="309">
        <v>108171.21080774775</v>
      </c>
      <c r="F2875" s="310" t="s">
        <v>880</v>
      </c>
      <c r="G2875" s="244" t="s">
        <v>915</v>
      </c>
      <c r="H2875" s="244" t="s">
        <v>429</v>
      </c>
      <c r="I2875" s="288">
        <v>1</v>
      </c>
      <c r="J2875" s="244" t="s">
        <v>919</v>
      </c>
      <c r="K2875" s="244">
        <v>0.5</v>
      </c>
      <c r="L2875" s="244">
        <v>0.6</v>
      </c>
      <c r="M2875" s="244" t="s">
        <v>89</v>
      </c>
      <c r="N2875" s="244">
        <f t="shared" si="55"/>
        <v>0.3</v>
      </c>
      <c r="R2875" s="301"/>
      <c r="S2875" s="301"/>
      <c r="T2875" s="301"/>
      <c r="U2875" s="301"/>
      <c r="V2875" s="301"/>
      <c r="W2875" s="301"/>
      <c r="X2875" s="301"/>
      <c r="Y2875" s="301"/>
      <c r="Z2875" s="301"/>
      <c r="AA2875" s="301"/>
      <c r="AB2875" s="301"/>
      <c r="AC2875" s="301"/>
      <c r="AD2875" s="301"/>
      <c r="AE2875" s="301"/>
      <c r="AF2875" s="301"/>
      <c r="AG2875" s="301"/>
      <c r="AH2875" s="301"/>
      <c r="AI2875" s="301"/>
      <c r="AM2875"/>
    </row>
    <row r="2876" spans="1:39" ht="20.100000000000001" hidden="1" customHeight="1" x14ac:dyDescent="0.2">
      <c r="A2876" s="240">
        <v>32</v>
      </c>
      <c r="B2876" s="241" t="s">
        <v>425</v>
      </c>
      <c r="C2876" s="310" t="s">
        <v>426</v>
      </c>
      <c r="D2876" s="310" t="s">
        <v>427</v>
      </c>
      <c r="E2876" s="309">
        <v>108192.80264806625</v>
      </c>
      <c r="F2876" s="310" t="s">
        <v>880</v>
      </c>
      <c r="G2876" s="244" t="s">
        <v>915</v>
      </c>
      <c r="H2876" s="244" t="s">
        <v>429</v>
      </c>
      <c r="I2876" s="288">
        <v>1</v>
      </c>
      <c r="J2876" s="244" t="s">
        <v>919</v>
      </c>
      <c r="K2876" s="244">
        <v>0.5</v>
      </c>
      <c r="L2876" s="244">
        <v>0.6</v>
      </c>
      <c r="M2876" s="244" t="s">
        <v>89</v>
      </c>
      <c r="N2876" s="244">
        <f t="shared" si="55"/>
        <v>0.3</v>
      </c>
      <c r="R2876" s="301"/>
      <c r="S2876" s="301"/>
      <c r="T2876" s="301"/>
      <c r="U2876" s="301"/>
      <c r="V2876" s="301"/>
      <c r="W2876" s="301"/>
      <c r="X2876" s="301"/>
      <c r="Y2876" s="301"/>
      <c r="Z2876" s="301"/>
      <c r="AA2876" s="301"/>
      <c r="AB2876" s="301"/>
      <c r="AC2876" s="301"/>
      <c r="AD2876" s="301"/>
      <c r="AE2876" s="301"/>
      <c r="AF2876" s="301"/>
      <c r="AG2876" s="301"/>
      <c r="AH2876" s="301"/>
      <c r="AI2876" s="301"/>
      <c r="AM2876"/>
    </row>
    <row r="2877" spans="1:39" ht="20.100000000000001" hidden="1" customHeight="1" x14ac:dyDescent="0.2">
      <c r="A2877" s="240">
        <v>33</v>
      </c>
      <c r="B2877" s="241" t="s">
        <v>425</v>
      </c>
      <c r="C2877" s="310" t="s">
        <v>426</v>
      </c>
      <c r="D2877" s="310" t="s">
        <v>427</v>
      </c>
      <c r="E2877" s="309">
        <v>108216.58891809914</v>
      </c>
      <c r="F2877" s="310" t="s">
        <v>880</v>
      </c>
      <c r="G2877" s="244" t="s">
        <v>915</v>
      </c>
      <c r="H2877" s="244" t="s">
        <v>429</v>
      </c>
      <c r="I2877" s="288">
        <v>1</v>
      </c>
      <c r="J2877" s="244" t="s">
        <v>919</v>
      </c>
      <c r="K2877" s="244">
        <v>0.5</v>
      </c>
      <c r="L2877" s="244">
        <v>0.6</v>
      </c>
      <c r="M2877" s="244" t="s">
        <v>89</v>
      </c>
      <c r="N2877" s="244">
        <f t="shared" si="55"/>
        <v>0.3</v>
      </c>
      <c r="R2877" s="301"/>
      <c r="S2877" s="301"/>
      <c r="T2877" s="301"/>
      <c r="U2877" s="301"/>
      <c r="V2877" s="301"/>
      <c r="W2877" s="301"/>
      <c r="X2877" s="301"/>
      <c r="Y2877" s="301"/>
      <c r="Z2877" s="301"/>
      <c r="AA2877" s="301"/>
      <c r="AB2877" s="301"/>
      <c r="AC2877" s="301"/>
      <c r="AD2877" s="301"/>
      <c r="AE2877" s="301"/>
      <c r="AF2877" s="301"/>
      <c r="AG2877" s="301"/>
      <c r="AH2877" s="301"/>
      <c r="AI2877" s="301"/>
      <c r="AM2877"/>
    </row>
    <row r="2878" spans="1:39" ht="20.100000000000001" hidden="1" customHeight="1" x14ac:dyDescent="0.2">
      <c r="A2878" s="240">
        <v>34</v>
      </c>
      <c r="B2878" s="241" t="s">
        <v>425</v>
      </c>
      <c r="C2878" s="310" t="s">
        <v>426</v>
      </c>
      <c r="D2878" s="310" t="s">
        <v>427</v>
      </c>
      <c r="E2878" s="309">
        <v>108227.45465761726</v>
      </c>
      <c r="F2878" s="310" t="s">
        <v>880</v>
      </c>
      <c r="G2878" s="244" t="s">
        <v>915</v>
      </c>
      <c r="H2878" s="244" t="s">
        <v>429</v>
      </c>
      <c r="I2878" s="288">
        <v>1</v>
      </c>
      <c r="J2878" s="244" t="s">
        <v>919</v>
      </c>
      <c r="K2878" s="244">
        <v>0.5</v>
      </c>
      <c r="L2878" s="244">
        <v>0.6</v>
      </c>
      <c r="M2878" s="244" t="s">
        <v>89</v>
      </c>
      <c r="N2878" s="244">
        <f t="shared" si="55"/>
        <v>0.3</v>
      </c>
      <c r="R2878" s="301"/>
      <c r="S2878" s="301"/>
      <c r="T2878" s="301"/>
      <c r="U2878" s="301"/>
      <c r="V2878" s="301"/>
      <c r="W2878" s="301"/>
      <c r="X2878" s="301"/>
      <c r="Y2878" s="301"/>
      <c r="Z2878" s="301"/>
      <c r="AA2878" s="301"/>
      <c r="AB2878" s="301"/>
      <c r="AC2878" s="301"/>
      <c r="AD2878" s="301"/>
      <c r="AE2878" s="301"/>
      <c r="AF2878" s="301"/>
      <c r="AG2878" s="301"/>
      <c r="AH2878" s="301"/>
      <c r="AI2878" s="301"/>
      <c r="AM2878"/>
    </row>
    <row r="2879" spans="1:39" ht="20.100000000000001" hidden="1" customHeight="1" x14ac:dyDescent="0.2">
      <c r="A2879" s="240">
        <v>35</v>
      </c>
      <c r="B2879" s="241" t="s">
        <v>425</v>
      </c>
      <c r="C2879" s="310" t="s">
        <v>426</v>
      </c>
      <c r="D2879" s="310" t="s">
        <v>427</v>
      </c>
      <c r="E2879" s="309">
        <v>108374.79995064833</v>
      </c>
      <c r="F2879" s="310" t="s">
        <v>871</v>
      </c>
      <c r="G2879" s="244" t="s">
        <v>872</v>
      </c>
      <c r="H2879" s="244" t="s">
        <v>429</v>
      </c>
      <c r="I2879" s="288">
        <v>1</v>
      </c>
      <c r="J2879" s="244" t="s">
        <v>919</v>
      </c>
      <c r="K2879" s="244">
        <v>1</v>
      </c>
      <c r="L2879" s="244">
        <v>1</v>
      </c>
      <c r="M2879" s="244" t="s">
        <v>89</v>
      </c>
      <c r="N2879" s="244">
        <f t="shared" si="55"/>
        <v>1</v>
      </c>
      <c r="R2879" s="301"/>
      <c r="S2879" s="301"/>
      <c r="T2879" s="301"/>
      <c r="U2879" s="301"/>
      <c r="V2879" s="301"/>
      <c r="W2879" s="301"/>
      <c r="X2879" s="301"/>
      <c r="Y2879" s="301"/>
      <c r="Z2879" s="301"/>
      <c r="AA2879" s="301"/>
      <c r="AB2879" s="301"/>
      <c r="AC2879" s="301"/>
      <c r="AD2879" s="301"/>
      <c r="AE2879" s="301"/>
      <c r="AF2879" s="301"/>
      <c r="AG2879" s="301"/>
      <c r="AH2879" s="301"/>
      <c r="AI2879" s="301"/>
      <c r="AM2879"/>
    </row>
    <row r="2880" spans="1:39" ht="20.100000000000001" hidden="1" customHeight="1" x14ac:dyDescent="0.2">
      <c r="A2880" s="240">
        <v>36</v>
      </c>
      <c r="B2880" s="241" t="s">
        <v>425</v>
      </c>
      <c r="C2880" s="310" t="s">
        <v>426</v>
      </c>
      <c r="D2880" s="310" t="s">
        <v>427</v>
      </c>
      <c r="E2880" s="309">
        <v>109652.23534486328</v>
      </c>
      <c r="F2880" s="310" t="s">
        <v>871</v>
      </c>
      <c r="G2880" s="244" t="s">
        <v>960</v>
      </c>
      <c r="H2880" s="244" t="s">
        <v>429</v>
      </c>
      <c r="I2880" s="288">
        <v>1</v>
      </c>
      <c r="J2880" s="244" t="s">
        <v>919</v>
      </c>
      <c r="K2880" s="244">
        <v>1</v>
      </c>
      <c r="L2880" s="244">
        <v>1</v>
      </c>
      <c r="M2880" s="244" t="s">
        <v>89</v>
      </c>
      <c r="N2880" s="244">
        <f t="shared" si="55"/>
        <v>1</v>
      </c>
      <c r="R2880" s="301"/>
      <c r="S2880" s="301"/>
      <c r="T2880" s="301"/>
      <c r="U2880" s="301"/>
      <c r="V2880" s="301"/>
      <c r="W2880" s="301"/>
      <c r="X2880" s="301"/>
      <c r="Y2880" s="301"/>
      <c r="Z2880" s="301"/>
      <c r="AA2880" s="301"/>
      <c r="AB2880" s="301"/>
      <c r="AC2880" s="301"/>
      <c r="AD2880" s="301"/>
      <c r="AE2880" s="301"/>
      <c r="AF2880" s="301"/>
      <c r="AG2880" s="301"/>
      <c r="AH2880" s="301"/>
      <c r="AI2880" s="301"/>
      <c r="AM2880"/>
    </row>
    <row r="2881" spans="1:39" ht="20.100000000000001" hidden="1" customHeight="1" x14ac:dyDescent="0.2">
      <c r="A2881" s="240">
        <v>37</v>
      </c>
      <c r="B2881" s="241" t="s">
        <v>425</v>
      </c>
      <c r="C2881" s="310" t="s">
        <v>426</v>
      </c>
      <c r="D2881" s="310" t="s">
        <v>427</v>
      </c>
      <c r="E2881" s="309">
        <v>110280.29154263013</v>
      </c>
      <c r="F2881" s="310" t="s">
        <v>871</v>
      </c>
      <c r="G2881" s="244" t="s">
        <v>929</v>
      </c>
      <c r="H2881" s="244" t="s">
        <v>429</v>
      </c>
      <c r="I2881" s="288">
        <v>2</v>
      </c>
      <c r="J2881" s="244" t="s">
        <v>919</v>
      </c>
      <c r="K2881" s="244">
        <v>1.5</v>
      </c>
      <c r="L2881" s="244">
        <v>1.5</v>
      </c>
      <c r="M2881" s="244" t="s">
        <v>89</v>
      </c>
      <c r="N2881" s="244">
        <f t="shared" si="55"/>
        <v>2.25</v>
      </c>
      <c r="R2881" s="301"/>
      <c r="S2881" s="301"/>
      <c r="T2881" s="301"/>
      <c r="U2881" s="301"/>
      <c r="V2881" s="301"/>
      <c r="W2881" s="301"/>
      <c r="X2881" s="301"/>
      <c r="Y2881" s="301"/>
      <c r="Z2881" s="301"/>
      <c r="AA2881" s="301"/>
      <c r="AB2881" s="301"/>
      <c r="AC2881" s="301"/>
      <c r="AD2881" s="301"/>
      <c r="AE2881" s="301"/>
      <c r="AF2881" s="301"/>
      <c r="AG2881" s="301"/>
      <c r="AH2881" s="301"/>
      <c r="AI2881" s="301"/>
      <c r="AM2881"/>
    </row>
    <row r="2882" spans="1:39" ht="20.100000000000001" hidden="1" customHeight="1" x14ac:dyDescent="0.2">
      <c r="A2882" s="240">
        <v>38</v>
      </c>
      <c r="B2882" s="241" t="s">
        <v>425</v>
      </c>
      <c r="C2882" s="310" t="s">
        <v>426</v>
      </c>
      <c r="D2882" s="310" t="s">
        <v>427</v>
      </c>
      <c r="E2882" s="309">
        <v>110762.80352324511</v>
      </c>
      <c r="F2882" s="310" t="s">
        <v>879</v>
      </c>
      <c r="G2882" s="244" t="s">
        <v>881</v>
      </c>
      <c r="H2882" s="244" t="s">
        <v>429</v>
      </c>
      <c r="I2882" s="288">
        <v>1</v>
      </c>
      <c r="J2882" s="244" t="s">
        <v>919</v>
      </c>
      <c r="K2882" s="244" t="s">
        <v>89</v>
      </c>
      <c r="L2882" s="244" t="s">
        <v>89</v>
      </c>
      <c r="M2882" s="244">
        <v>1</v>
      </c>
      <c r="N2882" s="244">
        <f t="shared" si="55"/>
        <v>0.78539816339744828</v>
      </c>
      <c r="R2882" s="301"/>
      <c r="S2882" s="301"/>
      <c r="T2882" s="301"/>
      <c r="U2882" s="301"/>
      <c r="V2882" s="301"/>
      <c r="W2882" s="301"/>
      <c r="X2882" s="301"/>
      <c r="Y2882" s="301"/>
      <c r="Z2882" s="301"/>
      <c r="AA2882" s="301"/>
      <c r="AB2882" s="301"/>
      <c r="AC2882" s="301"/>
      <c r="AD2882" s="301"/>
      <c r="AE2882" s="301"/>
      <c r="AF2882" s="301"/>
      <c r="AG2882" s="301"/>
      <c r="AH2882" s="301"/>
      <c r="AI2882" s="301"/>
      <c r="AM2882"/>
    </row>
    <row r="2883" spans="1:39" ht="20.100000000000001" hidden="1" customHeight="1" x14ac:dyDescent="0.2">
      <c r="A2883" s="240">
        <v>39</v>
      </c>
      <c r="B2883" s="241" t="s">
        <v>425</v>
      </c>
      <c r="C2883" s="310" t="s">
        <v>426</v>
      </c>
      <c r="D2883" s="310" t="s">
        <v>427</v>
      </c>
      <c r="E2883" s="309">
        <v>110915.65150857445</v>
      </c>
      <c r="F2883" s="242" t="s">
        <v>879</v>
      </c>
      <c r="G2883" s="244" t="s">
        <v>913</v>
      </c>
      <c r="H2883" s="244" t="s">
        <v>429</v>
      </c>
      <c r="I2883" s="288">
        <v>1</v>
      </c>
      <c r="J2883" s="244" t="s">
        <v>919</v>
      </c>
      <c r="K2883" s="244" t="s">
        <v>89</v>
      </c>
      <c r="L2883" s="244" t="s">
        <v>89</v>
      </c>
      <c r="M2883" s="244">
        <v>1</v>
      </c>
      <c r="N2883" s="244">
        <f t="shared" si="55"/>
        <v>0.78539816339744828</v>
      </c>
      <c r="R2883" s="301"/>
      <c r="S2883" s="301"/>
      <c r="T2883" s="301"/>
      <c r="U2883" s="301"/>
      <c r="V2883" s="301"/>
      <c r="W2883" s="301"/>
      <c r="X2883" s="301"/>
      <c r="Y2883" s="301"/>
      <c r="Z2883" s="301"/>
      <c r="AA2883" s="301"/>
      <c r="AB2883" s="301"/>
      <c r="AC2883" s="301"/>
      <c r="AD2883" s="301"/>
      <c r="AE2883" s="301"/>
      <c r="AF2883" s="301"/>
      <c r="AG2883" s="301"/>
      <c r="AH2883" s="301"/>
      <c r="AI2883" s="301"/>
      <c r="AM2883"/>
    </row>
    <row r="2884" spans="1:39" ht="20.100000000000001" hidden="1" customHeight="1" x14ac:dyDescent="0.2">
      <c r="A2884" s="240">
        <v>40</v>
      </c>
      <c r="B2884" s="241" t="s">
        <v>425</v>
      </c>
      <c r="C2884" s="310" t="s">
        <v>426</v>
      </c>
      <c r="D2884" s="310" t="s">
        <v>427</v>
      </c>
      <c r="E2884" s="309">
        <v>111456.28512935365</v>
      </c>
      <c r="F2884" s="310" t="s">
        <v>879</v>
      </c>
      <c r="G2884" s="244" t="s">
        <v>913</v>
      </c>
      <c r="H2884" s="244" t="s">
        <v>429</v>
      </c>
      <c r="I2884" s="288">
        <v>1</v>
      </c>
      <c r="J2884" s="244" t="s">
        <v>919</v>
      </c>
      <c r="K2884" s="244" t="s">
        <v>89</v>
      </c>
      <c r="L2884" s="244" t="s">
        <v>89</v>
      </c>
      <c r="M2884" s="244">
        <v>1</v>
      </c>
      <c r="N2884" s="244">
        <f t="shared" si="55"/>
        <v>0.78539816339744828</v>
      </c>
      <c r="R2884" s="301"/>
      <c r="S2884" s="301"/>
      <c r="T2884" s="301"/>
      <c r="U2884" s="301"/>
      <c r="V2884" s="301"/>
      <c r="W2884" s="301"/>
      <c r="X2884" s="301"/>
      <c r="Y2884" s="301"/>
      <c r="Z2884" s="301"/>
      <c r="AA2884" s="301"/>
      <c r="AB2884" s="301"/>
      <c r="AC2884" s="301"/>
      <c r="AD2884" s="301"/>
      <c r="AE2884" s="301"/>
      <c r="AF2884" s="301"/>
      <c r="AG2884" s="301"/>
      <c r="AH2884" s="301"/>
      <c r="AI2884" s="301"/>
      <c r="AM2884"/>
    </row>
    <row r="2885" spans="1:39" ht="20.100000000000001" hidden="1" customHeight="1" x14ac:dyDescent="0.2">
      <c r="A2885" s="240">
        <v>41</v>
      </c>
      <c r="B2885" s="241" t="s">
        <v>425</v>
      </c>
      <c r="C2885" s="310" t="s">
        <v>426</v>
      </c>
      <c r="D2885" s="310" t="s">
        <v>427</v>
      </c>
      <c r="E2885" s="309">
        <v>111515.27238822024</v>
      </c>
      <c r="F2885" s="310" t="s">
        <v>871</v>
      </c>
      <c r="G2885" s="244" t="s">
        <v>872</v>
      </c>
      <c r="H2885" s="244" t="s">
        <v>429</v>
      </c>
      <c r="I2885" s="288">
        <v>1</v>
      </c>
      <c r="J2885" s="244" t="s">
        <v>919</v>
      </c>
      <c r="K2885" s="244">
        <v>1</v>
      </c>
      <c r="L2885" s="244">
        <v>1</v>
      </c>
      <c r="M2885" s="244" t="s">
        <v>89</v>
      </c>
      <c r="N2885" s="244">
        <f t="shared" si="55"/>
        <v>1</v>
      </c>
      <c r="R2885" s="301"/>
      <c r="S2885" s="301"/>
      <c r="T2885" s="301"/>
      <c r="U2885" s="301"/>
      <c r="V2885" s="301"/>
      <c r="W2885" s="301"/>
      <c r="X2885" s="301"/>
      <c r="Y2885" s="301"/>
      <c r="Z2885" s="301"/>
      <c r="AA2885" s="301"/>
      <c r="AB2885" s="301"/>
      <c r="AC2885" s="301"/>
      <c r="AD2885" s="301"/>
      <c r="AE2885" s="301"/>
      <c r="AF2885" s="301"/>
      <c r="AG2885" s="301"/>
      <c r="AH2885" s="301"/>
      <c r="AI2885" s="301"/>
      <c r="AM2885"/>
    </row>
    <row r="2886" spans="1:39" ht="20.100000000000001" hidden="1" customHeight="1" x14ac:dyDescent="0.2">
      <c r="A2886" s="240">
        <v>42</v>
      </c>
      <c r="B2886" s="241" t="s">
        <v>425</v>
      </c>
      <c r="C2886" s="310" t="s">
        <v>426</v>
      </c>
      <c r="D2886" s="310" t="s">
        <v>427</v>
      </c>
      <c r="E2886" s="309">
        <v>111547.18838139379</v>
      </c>
      <c r="F2886" s="310" t="s">
        <v>871</v>
      </c>
      <c r="G2886" s="244" t="s">
        <v>962</v>
      </c>
      <c r="H2886" s="244" t="s">
        <v>429</v>
      </c>
      <c r="I2886" s="288">
        <v>1</v>
      </c>
      <c r="J2886" s="244" t="s">
        <v>919</v>
      </c>
      <c r="K2886" s="244">
        <v>1</v>
      </c>
      <c r="L2886" s="244">
        <v>1</v>
      </c>
      <c r="M2886" s="244" t="s">
        <v>89</v>
      </c>
      <c r="N2886" s="244">
        <f t="shared" si="55"/>
        <v>1</v>
      </c>
      <c r="R2886" s="301"/>
      <c r="S2886" s="301"/>
      <c r="T2886" s="301"/>
      <c r="U2886" s="301"/>
      <c r="V2886" s="301"/>
      <c r="W2886" s="301"/>
      <c r="X2886" s="301"/>
      <c r="Y2886" s="301"/>
      <c r="Z2886" s="301"/>
      <c r="AA2886" s="301"/>
      <c r="AB2886" s="301"/>
      <c r="AC2886" s="301"/>
      <c r="AD2886" s="301"/>
      <c r="AE2886" s="301"/>
      <c r="AF2886" s="301"/>
      <c r="AG2886" s="301"/>
      <c r="AH2886" s="301"/>
      <c r="AI2886" s="301"/>
      <c r="AM2886"/>
    </row>
    <row r="2887" spans="1:39" ht="20.100000000000001" hidden="1" customHeight="1" x14ac:dyDescent="0.2">
      <c r="A2887" s="240">
        <v>43</v>
      </c>
      <c r="B2887" s="241" t="s">
        <v>425</v>
      </c>
      <c r="C2887" s="310" t="s">
        <v>426</v>
      </c>
      <c r="D2887" s="310" t="s">
        <v>427</v>
      </c>
      <c r="E2887" s="309">
        <v>111595.5469876064</v>
      </c>
      <c r="F2887" s="310" t="s">
        <v>871</v>
      </c>
      <c r="G2887" s="244" t="s">
        <v>872</v>
      </c>
      <c r="H2887" s="244" t="s">
        <v>429</v>
      </c>
      <c r="I2887" s="288">
        <v>1</v>
      </c>
      <c r="J2887" s="244" t="s">
        <v>919</v>
      </c>
      <c r="K2887" s="244">
        <v>1</v>
      </c>
      <c r="L2887" s="244">
        <v>1</v>
      </c>
      <c r="M2887" s="244" t="s">
        <v>89</v>
      </c>
      <c r="N2887" s="244">
        <f t="shared" si="55"/>
        <v>1</v>
      </c>
      <c r="R2887" s="301"/>
      <c r="S2887" s="301"/>
      <c r="T2887" s="301"/>
      <c r="U2887" s="301"/>
      <c r="V2887" s="301"/>
      <c r="W2887" s="301"/>
      <c r="X2887" s="301"/>
      <c r="Y2887" s="301"/>
      <c r="Z2887" s="301"/>
      <c r="AA2887" s="301"/>
      <c r="AB2887" s="301"/>
      <c r="AC2887" s="301"/>
      <c r="AD2887" s="301"/>
      <c r="AE2887" s="301"/>
      <c r="AF2887" s="301"/>
      <c r="AG2887" s="301"/>
      <c r="AH2887" s="301"/>
      <c r="AI2887" s="301"/>
      <c r="AM2887"/>
    </row>
    <row r="2888" spans="1:39" ht="20.100000000000001" hidden="1" customHeight="1" x14ac:dyDescent="0.2">
      <c r="A2888" s="240">
        <v>44</v>
      </c>
      <c r="B2888" s="241" t="s">
        <v>425</v>
      </c>
      <c r="C2888" s="310" t="s">
        <v>426</v>
      </c>
      <c r="D2888" s="310" t="s">
        <v>427</v>
      </c>
      <c r="E2888" s="309">
        <v>111714.75670678569</v>
      </c>
      <c r="F2888" s="310" t="s">
        <v>871</v>
      </c>
      <c r="G2888" s="244" t="s">
        <v>872</v>
      </c>
      <c r="H2888" s="244" t="s">
        <v>429</v>
      </c>
      <c r="I2888" s="288">
        <v>1</v>
      </c>
      <c r="J2888" s="244" t="s">
        <v>919</v>
      </c>
      <c r="K2888" s="244">
        <v>1</v>
      </c>
      <c r="L2888" s="244">
        <v>1</v>
      </c>
      <c r="M2888" s="244" t="s">
        <v>89</v>
      </c>
      <c r="N2888" s="244">
        <f t="shared" si="55"/>
        <v>1</v>
      </c>
      <c r="R2888" s="301"/>
      <c r="S2888" s="301"/>
      <c r="T2888" s="301"/>
      <c r="U2888" s="301"/>
      <c r="V2888" s="301"/>
      <c r="W2888" s="301"/>
      <c r="X2888" s="301"/>
      <c r="Y2888" s="301"/>
      <c r="Z2888" s="301"/>
      <c r="AA2888" s="301"/>
      <c r="AB2888" s="301"/>
      <c r="AC2888" s="301"/>
      <c r="AD2888" s="301"/>
      <c r="AE2888" s="301"/>
      <c r="AF2888" s="301"/>
      <c r="AG2888" s="301"/>
      <c r="AH2888" s="301"/>
      <c r="AI2888" s="301"/>
      <c r="AM2888"/>
    </row>
    <row r="2889" spans="1:39" ht="20.100000000000001" hidden="1" customHeight="1" x14ac:dyDescent="0.2">
      <c r="A2889" s="240">
        <v>45</v>
      </c>
      <c r="B2889" s="241" t="s">
        <v>425</v>
      </c>
      <c r="C2889" s="310" t="s">
        <v>426</v>
      </c>
      <c r="D2889" s="310" t="s">
        <v>427</v>
      </c>
      <c r="E2889" s="309">
        <v>111773.78373936651</v>
      </c>
      <c r="F2889" s="310" t="s">
        <v>871</v>
      </c>
      <c r="G2889" s="244" t="s">
        <v>929</v>
      </c>
      <c r="H2889" s="244" t="s">
        <v>429</v>
      </c>
      <c r="I2889" s="288">
        <v>2</v>
      </c>
      <c r="J2889" s="244" t="s">
        <v>919</v>
      </c>
      <c r="K2889" s="244">
        <v>3</v>
      </c>
      <c r="L2889" s="244">
        <v>2</v>
      </c>
      <c r="M2889" s="244" t="s">
        <v>89</v>
      </c>
      <c r="N2889" s="244">
        <f t="shared" si="55"/>
        <v>6</v>
      </c>
      <c r="R2889" s="301"/>
      <c r="S2889" s="301"/>
      <c r="T2889" s="301"/>
      <c r="U2889" s="301"/>
      <c r="V2889" s="301"/>
      <c r="W2889" s="301"/>
      <c r="X2889" s="301"/>
      <c r="Y2889" s="301"/>
      <c r="Z2889" s="301"/>
      <c r="AA2889" s="301"/>
      <c r="AB2889" s="301"/>
      <c r="AC2889" s="301"/>
      <c r="AD2889" s="301"/>
      <c r="AE2889" s="301"/>
      <c r="AF2889" s="301"/>
      <c r="AG2889" s="301"/>
      <c r="AH2889" s="301"/>
      <c r="AI2889" s="301"/>
      <c r="AM2889"/>
    </row>
    <row r="2890" spans="1:39" ht="20.100000000000001" hidden="1" customHeight="1" x14ac:dyDescent="0.2">
      <c r="A2890" s="240">
        <v>46</v>
      </c>
      <c r="B2890" s="241" t="s">
        <v>425</v>
      </c>
      <c r="C2890" s="310" t="s">
        <v>426</v>
      </c>
      <c r="D2890" s="310" t="s">
        <v>427</v>
      </c>
      <c r="E2890" s="309">
        <v>111812.97757364539</v>
      </c>
      <c r="F2890" s="242" t="s">
        <v>871</v>
      </c>
      <c r="G2890" s="244" t="s">
        <v>872</v>
      </c>
      <c r="H2890" s="244" t="s">
        <v>429</v>
      </c>
      <c r="I2890" s="288">
        <v>1</v>
      </c>
      <c r="J2890" s="244" t="s">
        <v>919</v>
      </c>
      <c r="K2890" s="244">
        <v>1</v>
      </c>
      <c r="L2890" s="244">
        <v>1</v>
      </c>
      <c r="M2890" s="244" t="s">
        <v>89</v>
      </c>
      <c r="N2890" s="244">
        <f t="shared" si="55"/>
        <v>1</v>
      </c>
      <c r="R2890" s="301"/>
      <c r="S2890" s="301"/>
      <c r="T2890" s="301"/>
      <c r="U2890" s="301"/>
      <c r="V2890" s="301"/>
      <c r="W2890" s="301"/>
      <c r="X2890" s="301"/>
      <c r="Y2890" s="301"/>
      <c r="Z2890" s="301"/>
      <c r="AA2890" s="301"/>
      <c r="AB2890" s="301"/>
      <c r="AC2890" s="301"/>
      <c r="AD2890" s="301"/>
      <c r="AE2890" s="301"/>
      <c r="AF2890" s="301"/>
      <c r="AG2890" s="301"/>
      <c r="AH2890" s="301"/>
      <c r="AI2890" s="301"/>
      <c r="AM2890"/>
    </row>
    <row r="2891" spans="1:39" ht="20.100000000000001" hidden="1" customHeight="1" x14ac:dyDescent="0.2">
      <c r="A2891" s="240">
        <v>47</v>
      </c>
      <c r="B2891" s="241" t="s">
        <v>425</v>
      </c>
      <c r="C2891" s="310" t="s">
        <v>426</v>
      </c>
      <c r="D2891" s="310" t="s">
        <v>427</v>
      </c>
      <c r="E2891" s="309">
        <v>111852.12056528091</v>
      </c>
      <c r="F2891" s="310" t="s">
        <v>897</v>
      </c>
      <c r="G2891" s="244" t="s">
        <v>931</v>
      </c>
      <c r="H2891" s="244" t="s">
        <v>429</v>
      </c>
      <c r="I2891" s="288">
        <v>3</v>
      </c>
      <c r="J2891" s="244" t="s">
        <v>919</v>
      </c>
      <c r="K2891" s="244">
        <v>3</v>
      </c>
      <c r="L2891" s="244">
        <v>2</v>
      </c>
      <c r="M2891" s="244" t="s">
        <v>89</v>
      </c>
      <c r="N2891" s="244">
        <f t="shared" si="55"/>
        <v>6</v>
      </c>
      <c r="R2891" s="301"/>
      <c r="S2891" s="301"/>
      <c r="T2891" s="301"/>
      <c r="U2891" s="301"/>
      <c r="V2891" s="301"/>
      <c r="W2891" s="301"/>
      <c r="X2891" s="301"/>
      <c r="Y2891" s="301"/>
      <c r="Z2891" s="301"/>
      <c r="AA2891" s="301"/>
      <c r="AB2891" s="301"/>
      <c r="AC2891" s="301"/>
      <c r="AD2891" s="301"/>
      <c r="AE2891" s="301"/>
      <c r="AF2891" s="301"/>
      <c r="AG2891" s="301"/>
      <c r="AH2891" s="301"/>
      <c r="AI2891" s="301"/>
      <c r="AM2891"/>
    </row>
    <row r="2892" spans="1:39" ht="20.100000000000001" hidden="1" customHeight="1" x14ac:dyDescent="0.2">
      <c r="A2892" s="240">
        <v>48</v>
      </c>
      <c r="B2892" s="241" t="s">
        <v>425</v>
      </c>
      <c r="C2892" s="310" t="s">
        <v>426</v>
      </c>
      <c r="D2892" s="310" t="s">
        <v>427</v>
      </c>
      <c r="E2892" s="309">
        <v>112042.41528041768</v>
      </c>
      <c r="F2892" s="242" t="s">
        <v>897</v>
      </c>
      <c r="G2892" s="244" t="s">
        <v>920</v>
      </c>
      <c r="H2892" s="244" t="s">
        <v>429</v>
      </c>
      <c r="I2892" s="288">
        <v>2</v>
      </c>
      <c r="J2892" s="244" t="s">
        <v>919</v>
      </c>
      <c r="K2892" s="244">
        <v>3</v>
      </c>
      <c r="L2892" s="244">
        <v>2</v>
      </c>
      <c r="M2892" s="244" t="s">
        <v>89</v>
      </c>
      <c r="N2892" s="244">
        <f t="shared" si="55"/>
        <v>6</v>
      </c>
      <c r="R2892" s="301"/>
      <c r="S2892" s="301"/>
      <c r="T2892" s="301"/>
      <c r="U2892" s="301"/>
      <c r="V2892" s="301"/>
      <c r="W2892" s="301"/>
      <c r="X2892" s="301"/>
      <c r="Y2892" s="301"/>
      <c r="Z2892" s="301"/>
      <c r="AA2892" s="301"/>
      <c r="AB2892" s="301"/>
      <c r="AC2892" s="301"/>
      <c r="AD2892" s="301"/>
      <c r="AE2892" s="301"/>
      <c r="AF2892" s="301"/>
      <c r="AG2892" s="301"/>
      <c r="AH2892" s="301"/>
      <c r="AI2892" s="301"/>
      <c r="AM2892"/>
    </row>
    <row r="2893" spans="1:39" ht="20.100000000000001" hidden="1" customHeight="1" x14ac:dyDescent="0.2">
      <c r="A2893" s="240">
        <v>49</v>
      </c>
      <c r="B2893" s="241" t="s">
        <v>425</v>
      </c>
      <c r="C2893" s="310" t="s">
        <v>426</v>
      </c>
      <c r="D2893" s="310" t="s">
        <v>427</v>
      </c>
      <c r="E2893" s="309">
        <v>112081.61077580119</v>
      </c>
      <c r="F2893" s="310" t="s">
        <v>871</v>
      </c>
      <c r="G2893" s="244" t="s">
        <v>872</v>
      </c>
      <c r="H2893" s="244" t="s">
        <v>429</v>
      </c>
      <c r="I2893" s="288">
        <v>1</v>
      </c>
      <c r="J2893" s="244" t="s">
        <v>919</v>
      </c>
      <c r="K2893" s="244">
        <v>1</v>
      </c>
      <c r="L2893" s="244">
        <v>1</v>
      </c>
      <c r="M2893" s="244" t="s">
        <v>89</v>
      </c>
      <c r="N2893" s="244">
        <f t="shared" si="55"/>
        <v>1</v>
      </c>
      <c r="R2893" s="301"/>
      <c r="S2893" s="301"/>
      <c r="T2893" s="301"/>
      <c r="U2893" s="301"/>
      <c r="V2893" s="301"/>
      <c r="W2893" s="301"/>
      <c r="X2893" s="301"/>
      <c r="Y2893" s="301"/>
      <c r="Z2893" s="301"/>
      <c r="AA2893" s="301"/>
      <c r="AB2893" s="301"/>
      <c r="AC2893" s="301"/>
      <c r="AD2893" s="301"/>
      <c r="AE2893" s="301"/>
      <c r="AF2893" s="301"/>
      <c r="AG2893" s="301"/>
      <c r="AH2893" s="301"/>
      <c r="AI2893" s="301"/>
      <c r="AM2893"/>
    </row>
    <row r="2894" spans="1:39" ht="20.100000000000001" hidden="1" customHeight="1" x14ac:dyDescent="0.2">
      <c r="A2894" s="240">
        <v>50</v>
      </c>
      <c r="B2894" s="241" t="s">
        <v>425</v>
      </c>
      <c r="C2894" s="310" t="s">
        <v>426</v>
      </c>
      <c r="D2894" s="310" t="s">
        <v>427</v>
      </c>
      <c r="E2894" s="309">
        <v>112205.12448106959</v>
      </c>
      <c r="F2894" s="310" t="s">
        <v>871</v>
      </c>
      <c r="G2894" s="244" t="s">
        <v>872</v>
      </c>
      <c r="H2894" s="244" t="s">
        <v>429</v>
      </c>
      <c r="I2894" s="288">
        <v>1</v>
      </c>
      <c r="J2894" s="244" t="s">
        <v>919</v>
      </c>
      <c r="K2894" s="244">
        <v>1</v>
      </c>
      <c r="L2894" s="244">
        <v>1</v>
      </c>
      <c r="M2894" s="244" t="s">
        <v>89</v>
      </c>
      <c r="N2894" s="244">
        <f t="shared" si="55"/>
        <v>1</v>
      </c>
      <c r="R2894" s="301"/>
      <c r="S2894" s="301"/>
      <c r="T2894" s="301"/>
      <c r="U2894" s="301"/>
      <c r="V2894" s="301"/>
      <c r="W2894" s="301"/>
      <c r="X2894" s="301"/>
      <c r="Y2894" s="301"/>
      <c r="Z2894" s="301"/>
      <c r="AA2894" s="301"/>
      <c r="AB2894" s="301"/>
      <c r="AC2894" s="301"/>
      <c r="AD2894" s="301"/>
      <c r="AE2894" s="301"/>
      <c r="AF2894" s="301"/>
      <c r="AG2894" s="301"/>
      <c r="AH2894" s="301"/>
      <c r="AI2894" s="301"/>
      <c r="AM2894"/>
    </row>
    <row r="2895" spans="1:39" ht="20.100000000000001" hidden="1" customHeight="1" x14ac:dyDescent="0.2">
      <c r="A2895" s="240">
        <v>51</v>
      </c>
      <c r="B2895" s="241" t="s">
        <v>425</v>
      </c>
      <c r="C2895" s="310" t="s">
        <v>426</v>
      </c>
      <c r="D2895" s="310" t="s">
        <v>427</v>
      </c>
      <c r="E2895" s="309">
        <v>112259.41900497621</v>
      </c>
      <c r="F2895" s="242" t="s">
        <v>879</v>
      </c>
      <c r="G2895" s="244" t="s">
        <v>881</v>
      </c>
      <c r="H2895" s="244" t="s">
        <v>429</v>
      </c>
      <c r="I2895" s="288">
        <v>1</v>
      </c>
      <c r="J2895" s="244" t="s">
        <v>919</v>
      </c>
      <c r="K2895" s="244" t="s">
        <v>89</v>
      </c>
      <c r="L2895" s="244" t="s">
        <v>89</v>
      </c>
      <c r="M2895" s="244">
        <v>1</v>
      </c>
      <c r="N2895" s="244">
        <f t="shared" si="55"/>
        <v>0.78539816339744828</v>
      </c>
      <c r="R2895" s="301"/>
      <c r="S2895" s="301"/>
      <c r="T2895" s="301"/>
      <c r="U2895" s="301"/>
      <c r="V2895" s="301"/>
      <c r="W2895" s="301"/>
      <c r="X2895" s="301"/>
      <c r="Y2895" s="301"/>
      <c r="Z2895" s="301"/>
      <c r="AA2895" s="301"/>
      <c r="AB2895" s="301"/>
      <c r="AC2895" s="301"/>
      <c r="AD2895" s="301"/>
      <c r="AE2895" s="301"/>
      <c r="AF2895" s="301"/>
      <c r="AG2895" s="301"/>
      <c r="AH2895" s="301"/>
      <c r="AI2895" s="301"/>
      <c r="AM2895"/>
    </row>
    <row r="2896" spans="1:39" ht="20.100000000000001" hidden="1" customHeight="1" x14ac:dyDescent="0.2">
      <c r="A2896" s="240">
        <v>52</v>
      </c>
      <c r="B2896" s="241" t="s">
        <v>425</v>
      </c>
      <c r="C2896" s="310" t="s">
        <v>426</v>
      </c>
      <c r="D2896" s="310" t="s">
        <v>427</v>
      </c>
      <c r="E2896" s="309">
        <v>113516.12558759347</v>
      </c>
      <c r="F2896" s="310" t="s">
        <v>879</v>
      </c>
      <c r="G2896" s="244" t="s">
        <v>913</v>
      </c>
      <c r="H2896" s="244" t="s">
        <v>429</v>
      </c>
      <c r="I2896" s="288">
        <v>1</v>
      </c>
      <c r="J2896" s="244" t="s">
        <v>919</v>
      </c>
      <c r="K2896" s="244" t="s">
        <v>89</v>
      </c>
      <c r="L2896" s="244" t="s">
        <v>89</v>
      </c>
      <c r="M2896" s="244">
        <v>1</v>
      </c>
      <c r="N2896" s="244">
        <f t="shared" si="55"/>
        <v>0.78539816339744828</v>
      </c>
      <c r="R2896" s="301"/>
      <c r="S2896" s="301"/>
      <c r="T2896" s="301"/>
      <c r="U2896" s="301"/>
      <c r="V2896" s="301"/>
      <c r="W2896" s="301"/>
      <c r="X2896" s="301"/>
      <c r="Y2896" s="301"/>
      <c r="Z2896" s="301"/>
      <c r="AA2896" s="301"/>
      <c r="AB2896" s="301"/>
      <c r="AC2896" s="301"/>
      <c r="AD2896" s="301"/>
      <c r="AE2896" s="301"/>
      <c r="AF2896" s="301"/>
      <c r="AG2896" s="301"/>
      <c r="AH2896" s="301"/>
      <c r="AI2896" s="301"/>
      <c r="AM2896"/>
    </row>
    <row r="2897" spans="1:39" ht="20.100000000000001" hidden="1" customHeight="1" x14ac:dyDescent="0.2">
      <c r="A2897" s="240">
        <v>53</v>
      </c>
      <c r="B2897" s="241" t="s">
        <v>425</v>
      </c>
      <c r="C2897" s="310" t="s">
        <v>426</v>
      </c>
      <c r="D2897" s="310" t="s">
        <v>427</v>
      </c>
      <c r="E2897" s="309">
        <v>113668.14867918537</v>
      </c>
      <c r="F2897" s="310" t="s">
        <v>871</v>
      </c>
      <c r="G2897" s="244" t="s">
        <v>932</v>
      </c>
      <c r="H2897" s="244" t="s">
        <v>429</v>
      </c>
      <c r="I2897" s="288">
        <v>1</v>
      </c>
      <c r="J2897" s="244" t="s">
        <v>919</v>
      </c>
      <c r="K2897" s="244">
        <v>1</v>
      </c>
      <c r="L2897" s="244">
        <v>1</v>
      </c>
      <c r="M2897" s="244" t="s">
        <v>89</v>
      </c>
      <c r="N2897" s="244">
        <f t="shared" si="55"/>
        <v>1</v>
      </c>
      <c r="R2897" s="301"/>
      <c r="S2897" s="301"/>
      <c r="T2897" s="301"/>
      <c r="U2897" s="301"/>
      <c r="V2897" s="301"/>
      <c r="W2897" s="301"/>
      <c r="X2897" s="301"/>
      <c r="Y2897" s="301"/>
      <c r="Z2897" s="301"/>
      <c r="AA2897" s="301"/>
      <c r="AB2897" s="301"/>
      <c r="AC2897" s="301"/>
      <c r="AD2897" s="301"/>
      <c r="AE2897" s="301"/>
      <c r="AF2897" s="301"/>
      <c r="AG2897" s="301"/>
      <c r="AH2897" s="301"/>
      <c r="AI2897" s="301"/>
      <c r="AM2897"/>
    </row>
    <row r="2898" spans="1:39" ht="20.100000000000001" hidden="1" customHeight="1" x14ac:dyDescent="0.2">
      <c r="A2898" s="240">
        <v>54</v>
      </c>
      <c r="B2898" s="241" t="s">
        <v>425</v>
      </c>
      <c r="C2898" s="310" t="s">
        <v>426</v>
      </c>
      <c r="D2898" s="310" t="s">
        <v>427</v>
      </c>
      <c r="E2898" s="309">
        <v>114396.41264495299</v>
      </c>
      <c r="F2898" s="310" t="s">
        <v>871</v>
      </c>
      <c r="G2898" s="244" t="s">
        <v>916</v>
      </c>
      <c r="H2898" s="244" t="s">
        <v>429</v>
      </c>
      <c r="I2898" s="288">
        <v>1</v>
      </c>
      <c r="J2898" s="244" t="s">
        <v>919</v>
      </c>
      <c r="K2898" s="244">
        <v>1</v>
      </c>
      <c r="L2898" s="244">
        <v>1</v>
      </c>
      <c r="M2898" s="244" t="s">
        <v>89</v>
      </c>
      <c r="N2898" s="244">
        <f t="shared" si="55"/>
        <v>1</v>
      </c>
      <c r="R2898" s="301"/>
      <c r="S2898" s="301"/>
      <c r="T2898" s="301"/>
      <c r="U2898" s="301"/>
      <c r="V2898" s="301"/>
      <c r="W2898" s="301"/>
      <c r="X2898" s="301"/>
      <c r="Y2898" s="301"/>
      <c r="Z2898" s="301"/>
      <c r="AA2898" s="301"/>
      <c r="AB2898" s="301"/>
      <c r="AC2898" s="301"/>
      <c r="AD2898" s="301"/>
      <c r="AE2898" s="301"/>
      <c r="AF2898" s="301"/>
      <c r="AG2898" s="301"/>
      <c r="AH2898" s="301"/>
      <c r="AI2898" s="301"/>
      <c r="AM2898"/>
    </row>
    <row r="2899" spans="1:39" ht="20.100000000000001" hidden="1" customHeight="1" x14ac:dyDescent="0.2">
      <c r="A2899" s="240">
        <v>55</v>
      </c>
      <c r="B2899" s="241" t="s">
        <v>425</v>
      </c>
      <c r="C2899" s="310" t="s">
        <v>426</v>
      </c>
      <c r="D2899" s="310" t="s">
        <v>427</v>
      </c>
      <c r="E2899" s="309">
        <v>114744.09051725494</v>
      </c>
      <c r="F2899" s="310" t="s">
        <v>871</v>
      </c>
      <c r="G2899" s="244" t="s">
        <v>932</v>
      </c>
      <c r="H2899" s="244" t="s">
        <v>429</v>
      </c>
      <c r="I2899" s="288">
        <v>1</v>
      </c>
      <c r="J2899" s="244" t="s">
        <v>919</v>
      </c>
      <c r="K2899" s="244">
        <v>1</v>
      </c>
      <c r="L2899" s="244">
        <v>1</v>
      </c>
      <c r="M2899" s="244" t="s">
        <v>89</v>
      </c>
      <c r="N2899" s="244">
        <f t="shared" si="55"/>
        <v>1</v>
      </c>
      <c r="R2899" s="301"/>
      <c r="S2899" s="301"/>
      <c r="T2899" s="301"/>
      <c r="U2899" s="301"/>
      <c r="V2899" s="301"/>
      <c r="W2899" s="301"/>
      <c r="X2899" s="301"/>
      <c r="Y2899" s="301"/>
      <c r="Z2899" s="301"/>
      <c r="AA2899" s="301"/>
      <c r="AB2899" s="301"/>
      <c r="AC2899" s="301"/>
      <c r="AD2899" s="301"/>
      <c r="AE2899" s="301"/>
      <c r="AF2899" s="301"/>
      <c r="AG2899" s="301"/>
      <c r="AH2899" s="301"/>
      <c r="AI2899" s="301"/>
      <c r="AM2899"/>
    </row>
    <row r="2900" spans="1:39" ht="20.100000000000001" hidden="1" customHeight="1" x14ac:dyDescent="0.2">
      <c r="A2900" s="240">
        <v>56</v>
      </c>
      <c r="B2900" s="241" t="s">
        <v>425</v>
      </c>
      <c r="C2900" s="310" t="s">
        <v>426</v>
      </c>
      <c r="D2900" s="310" t="s">
        <v>427</v>
      </c>
      <c r="E2900" s="309">
        <v>115590.15628833178</v>
      </c>
      <c r="F2900" s="310" t="s">
        <v>871</v>
      </c>
      <c r="G2900" s="244" t="s">
        <v>916</v>
      </c>
      <c r="H2900" s="244" t="s">
        <v>429</v>
      </c>
      <c r="I2900" s="288">
        <v>1</v>
      </c>
      <c r="J2900" s="244" t="s">
        <v>919</v>
      </c>
      <c r="K2900" s="244">
        <v>1</v>
      </c>
      <c r="L2900" s="244">
        <v>1</v>
      </c>
      <c r="M2900" s="244" t="s">
        <v>89</v>
      </c>
      <c r="N2900" s="244">
        <f t="shared" si="55"/>
        <v>1</v>
      </c>
      <c r="R2900" s="301"/>
      <c r="S2900" s="301"/>
      <c r="T2900" s="301"/>
      <c r="U2900" s="301"/>
      <c r="V2900" s="301"/>
      <c r="W2900" s="301"/>
      <c r="X2900" s="301"/>
      <c r="Y2900" s="301"/>
      <c r="Z2900" s="301"/>
      <c r="AA2900" s="301"/>
      <c r="AB2900" s="301"/>
      <c r="AC2900" s="301"/>
      <c r="AD2900" s="301"/>
      <c r="AE2900" s="301"/>
      <c r="AF2900" s="301"/>
      <c r="AG2900" s="301"/>
      <c r="AH2900" s="301"/>
      <c r="AI2900" s="301"/>
      <c r="AM2900"/>
    </row>
    <row r="2901" spans="1:39" ht="20.100000000000001" hidden="1" customHeight="1" x14ac:dyDescent="0.2">
      <c r="A2901" s="240">
        <v>57</v>
      </c>
      <c r="B2901" s="241" t="s">
        <v>425</v>
      </c>
      <c r="C2901" s="310" t="s">
        <v>426</v>
      </c>
      <c r="D2901" s="310" t="s">
        <v>427</v>
      </c>
      <c r="E2901" s="309">
        <v>116023.95044027118</v>
      </c>
      <c r="F2901" s="310" t="s">
        <v>871</v>
      </c>
      <c r="G2901" s="244" t="s">
        <v>929</v>
      </c>
      <c r="H2901" s="244" t="s">
        <v>429</v>
      </c>
      <c r="I2901" s="288">
        <v>2</v>
      </c>
      <c r="J2901" s="244" t="s">
        <v>919</v>
      </c>
      <c r="K2901" s="244">
        <v>2</v>
      </c>
      <c r="L2901" s="244">
        <v>1.5</v>
      </c>
      <c r="M2901" s="244" t="s">
        <v>89</v>
      </c>
      <c r="N2901" s="244">
        <f t="shared" si="55"/>
        <v>3</v>
      </c>
      <c r="R2901" s="301"/>
      <c r="S2901" s="301"/>
      <c r="T2901" s="301"/>
      <c r="U2901" s="301"/>
      <c r="V2901" s="301"/>
      <c r="W2901" s="301"/>
      <c r="X2901" s="301"/>
      <c r="Y2901" s="301"/>
      <c r="Z2901" s="301"/>
      <c r="AA2901" s="301"/>
      <c r="AB2901" s="301"/>
      <c r="AC2901" s="301"/>
      <c r="AD2901" s="301"/>
      <c r="AE2901" s="301"/>
      <c r="AF2901" s="301"/>
      <c r="AG2901" s="301"/>
      <c r="AH2901" s="301"/>
      <c r="AI2901" s="301"/>
      <c r="AM2901"/>
    </row>
    <row r="2902" spans="1:39" ht="20.100000000000001" hidden="1" customHeight="1" x14ac:dyDescent="0.2">
      <c r="A2902" s="240">
        <v>58</v>
      </c>
      <c r="B2902" s="241" t="s">
        <v>425</v>
      </c>
      <c r="C2902" s="310" t="s">
        <v>426</v>
      </c>
      <c r="D2902" s="310" t="s">
        <v>427</v>
      </c>
      <c r="E2902" s="309">
        <v>116208.11714117613</v>
      </c>
      <c r="F2902" s="310" t="s">
        <v>871</v>
      </c>
      <c r="G2902" s="244" t="s">
        <v>914</v>
      </c>
      <c r="H2902" s="244" t="s">
        <v>429</v>
      </c>
      <c r="I2902" s="288">
        <v>1</v>
      </c>
      <c r="J2902" s="244" t="s">
        <v>919</v>
      </c>
      <c r="K2902" s="244">
        <v>1</v>
      </c>
      <c r="L2902" s="244">
        <v>1</v>
      </c>
      <c r="M2902" s="244" t="s">
        <v>89</v>
      </c>
      <c r="N2902" s="244">
        <f t="shared" si="55"/>
        <v>1</v>
      </c>
      <c r="R2902" s="301"/>
      <c r="S2902" s="301"/>
      <c r="T2902" s="301"/>
      <c r="U2902" s="301"/>
      <c r="V2902" s="301"/>
      <c r="W2902" s="301"/>
      <c r="X2902" s="301"/>
      <c r="Y2902" s="301"/>
      <c r="Z2902" s="301"/>
      <c r="AA2902" s="301"/>
      <c r="AB2902" s="301"/>
      <c r="AC2902" s="301"/>
      <c r="AD2902" s="301"/>
      <c r="AE2902" s="301"/>
      <c r="AF2902" s="301"/>
      <c r="AG2902" s="301"/>
      <c r="AH2902" s="301"/>
      <c r="AI2902" s="301"/>
      <c r="AM2902"/>
    </row>
    <row r="2903" spans="1:39" ht="20.100000000000001" hidden="1" customHeight="1" x14ac:dyDescent="0.2">
      <c r="A2903" s="240">
        <v>59</v>
      </c>
      <c r="B2903" s="241" t="s">
        <v>425</v>
      </c>
      <c r="C2903" s="310" t="s">
        <v>426</v>
      </c>
      <c r="D2903" s="310" t="s">
        <v>427</v>
      </c>
      <c r="E2903" s="309">
        <v>117161.00454658234</v>
      </c>
      <c r="F2903" s="310" t="s">
        <v>871</v>
      </c>
      <c r="G2903" s="244" t="s">
        <v>932</v>
      </c>
      <c r="H2903" s="244" t="s">
        <v>429</v>
      </c>
      <c r="I2903" s="288">
        <v>1</v>
      </c>
      <c r="J2903" s="244" t="s">
        <v>919</v>
      </c>
      <c r="K2903" s="244">
        <v>1</v>
      </c>
      <c r="L2903" s="244">
        <v>1</v>
      </c>
      <c r="M2903" s="244" t="s">
        <v>89</v>
      </c>
      <c r="N2903" s="244">
        <f t="shared" si="55"/>
        <v>1</v>
      </c>
      <c r="R2903" s="301"/>
      <c r="S2903" s="301"/>
      <c r="T2903" s="301"/>
      <c r="U2903" s="301"/>
      <c r="V2903" s="301"/>
      <c r="W2903" s="301"/>
      <c r="X2903" s="301"/>
      <c r="Y2903" s="301"/>
      <c r="Z2903" s="301"/>
      <c r="AA2903" s="301"/>
      <c r="AB2903" s="301"/>
      <c r="AC2903" s="301"/>
      <c r="AD2903" s="301"/>
      <c r="AE2903" s="301"/>
      <c r="AF2903" s="301"/>
      <c r="AG2903" s="301"/>
      <c r="AH2903" s="301"/>
      <c r="AI2903" s="301"/>
      <c r="AM2903"/>
    </row>
    <row r="2904" spans="1:39" ht="20.100000000000001" hidden="1" customHeight="1" x14ac:dyDescent="0.2">
      <c r="A2904" s="240">
        <v>60</v>
      </c>
      <c r="B2904" s="241" t="s">
        <v>425</v>
      </c>
      <c r="C2904" s="310" t="s">
        <v>426</v>
      </c>
      <c r="D2904" s="310" t="s">
        <v>427</v>
      </c>
      <c r="E2904" s="309">
        <v>117319.91962314602</v>
      </c>
      <c r="F2904" s="310" t="s">
        <v>871</v>
      </c>
      <c r="G2904" s="244" t="s">
        <v>930</v>
      </c>
      <c r="H2904" s="244" t="s">
        <v>429</v>
      </c>
      <c r="I2904" s="288">
        <v>1</v>
      </c>
      <c r="J2904" s="244" t="s">
        <v>873</v>
      </c>
      <c r="K2904" s="244">
        <v>1</v>
      </c>
      <c r="L2904" s="244">
        <v>1</v>
      </c>
      <c r="M2904" s="244" t="s">
        <v>89</v>
      </c>
      <c r="N2904" s="244">
        <f t="shared" si="55"/>
        <v>1</v>
      </c>
      <c r="R2904" s="301"/>
      <c r="S2904" s="301"/>
      <c r="T2904" s="301"/>
      <c r="U2904" s="301"/>
      <c r="V2904" s="301"/>
      <c r="W2904" s="301"/>
      <c r="X2904" s="301"/>
      <c r="Y2904" s="301"/>
      <c r="Z2904" s="301"/>
      <c r="AA2904" s="301"/>
      <c r="AB2904" s="301"/>
      <c r="AC2904" s="301"/>
      <c r="AD2904" s="301"/>
      <c r="AE2904" s="301"/>
      <c r="AF2904" s="301"/>
      <c r="AG2904" s="301"/>
      <c r="AH2904" s="301"/>
      <c r="AI2904" s="301"/>
      <c r="AM2904"/>
    </row>
    <row r="2905" spans="1:39" ht="20.100000000000001" hidden="1" customHeight="1" x14ac:dyDescent="0.2">
      <c r="A2905" s="240">
        <v>61</v>
      </c>
      <c r="B2905" s="241" t="s">
        <v>425</v>
      </c>
      <c r="C2905" s="310" t="s">
        <v>426</v>
      </c>
      <c r="D2905" s="310" t="s">
        <v>427</v>
      </c>
      <c r="E2905" s="309">
        <v>117344</v>
      </c>
      <c r="F2905" s="310" t="s">
        <v>871</v>
      </c>
      <c r="G2905" s="244" t="s">
        <v>872</v>
      </c>
      <c r="H2905" s="244" t="s">
        <v>429</v>
      </c>
      <c r="I2905" s="288">
        <v>1</v>
      </c>
      <c r="J2905" s="244" t="s">
        <v>873</v>
      </c>
      <c r="K2905" s="244">
        <v>1</v>
      </c>
      <c r="L2905" s="244">
        <v>1</v>
      </c>
      <c r="M2905" s="244" t="s">
        <v>89</v>
      </c>
      <c r="N2905" s="244">
        <f t="shared" si="55"/>
        <v>1</v>
      </c>
      <c r="R2905" s="301"/>
      <c r="S2905" s="301"/>
      <c r="T2905" s="301"/>
      <c r="U2905" s="301"/>
      <c r="V2905" s="301"/>
      <c r="W2905" s="301"/>
      <c r="X2905" s="301"/>
      <c r="Y2905" s="301"/>
      <c r="Z2905" s="301"/>
      <c r="AA2905" s="301"/>
      <c r="AB2905" s="301"/>
      <c r="AC2905" s="301"/>
      <c r="AD2905" s="301"/>
      <c r="AE2905" s="301"/>
      <c r="AF2905" s="301"/>
      <c r="AG2905" s="301"/>
      <c r="AH2905" s="301"/>
      <c r="AI2905" s="301"/>
      <c r="AM2905"/>
    </row>
    <row r="2906" spans="1:39" ht="20.100000000000001" hidden="1" customHeight="1" x14ac:dyDescent="0.2">
      <c r="A2906" s="240">
        <v>62</v>
      </c>
      <c r="B2906" s="241" t="s">
        <v>425</v>
      </c>
      <c r="C2906" s="310" t="s">
        <v>426</v>
      </c>
      <c r="D2906" s="310" t="s">
        <v>427</v>
      </c>
      <c r="E2906" s="309">
        <v>117392.91439683212</v>
      </c>
      <c r="F2906" s="310" t="s">
        <v>871</v>
      </c>
      <c r="G2906" s="244" t="s">
        <v>872</v>
      </c>
      <c r="H2906" s="244" t="s">
        <v>429</v>
      </c>
      <c r="I2906" s="288">
        <v>1</v>
      </c>
      <c r="J2906" s="244" t="s">
        <v>873</v>
      </c>
      <c r="K2906" s="244">
        <v>1</v>
      </c>
      <c r="L2906" s="244">
        <v>1</v>
      </c>
      <c r="M2906" s="244" t="s">
        <v>89</v>
      </c>
      <c r="N2906" s="244">
        <f t="shared" si="55"/>
        <v>1</v>
      </c>
      <c r="R2906" s="301"/>
      <c r="S2906" s="301"/>
      <c r="T2906" s="301"/>
      <c r="U2906" s="301"/>
      <c r="V2906" s="301"/>
      <c r="W2906" s="301"/>
      <c r="X2906" s="301"/>
      <c r="Y2906" s="301"/>
      <c r="Z2906" s="301"/>
      <c r="AA2906" s="301"/>
      <c r="AB2906" s="301"/>
      <c r="AC2906" s="301"/>
      <c r="AD2906" s="301"/>
      <c r="AE2906" s="301"/>
      <c r="AF2906" s="301"/>
      <c r="AG2906" s="301"/>
      <c r="AH2906" s="301"/>
      <c r="AI2906" s="301"/>
      <c r="AM2906"/>
    </row>
    <row r="2907" spans="1:39" ht="20.100000000000001" hidden="1" customHeight="1" x14ac:dyDescent="0.2">
      <c r="A2907" s="240">
        <v>63</v>
      </c>
      <c r="B2907" s="241" t="s">
        <v>425</v>
      </c>
      <c r="C2907" s="310" t="s">
        <v>426</v>
      </c>
      <c r="D2907" s="310" t="s">
        <v>427</v>
      </c>
      <c r="E2907" s="309">
        <v>117397.79367752786</v>
      </c>
      <c r="F2907" s="310" t="s">
        <v>897</v>
      </c>
      <c r="G2907" s="244" t="s">
        <v>953</v>
      </c>
      <c r="H2907" s="244" t="s">
        <v>429</v>
      </c>
      <c r="I2907" s="288">
        <v>2</v>
      </c>
      <c r="J2907" s="244" t="s">
        <v>873</v>
      </c>
      <c r="K2907" s="244">
        <v>3</v>
      </c>
      <c r="L2907" s="244">
        <v>2</v>
      </c>
      <c r="M2907" s="244" t="s">
        <v>89</v>
      </c>
      <c r="N2907" s="244">
        <f t="shared" si="55"/>
        <v>6</v>
      </c>
      <c r="R2907" s="301"/>
      <c r="S2907" s="301"/>
      <c r="T2907" s="301"/>
      <c r="U2907" s="301"/>
      <c r="V2907" s="301"/>
      <c r="W2907" s="301"/>
      <c r="X2907" s="301"/>
      <c r="Y2907" s="301"/>
      <c r="Z2907" s="301"/>
      <c r="AA2907" s="301"/>
      <c r="AB2907" s="301"/>
      <c r="AC2907" s="301"/>
      <c r="AD2907" s="301"/>
      <c r="AE2907" s="301"/>
      <c r="AF2907" s="301"/>
      <c r="AG2907" s="301"/>
      <c r="AH2907" s="301"/>
      <c r="AI2907" s="301"/>
      <c r="AM2907"/>
    </row>
    <row r="2908" spans="1:39" ht="20.100000000000001" hidden="1" customHeight="1" x14ac:dyDescent="0.2">
      <c r="A2908" s="240">
        <v>64</v>
      </c>
      <c r="B2908" s="241" t="s">
        <v>425</v>
      </c>
      <c r="C2908" s="310" t="s">
        <v>426</v>
      </c>
      <c r="D2908" s="310" t="s">
        <v>427</v>
      </c>
      <c r="E2908" s="309">
        <v>117456.53836200049</v>
      </c>
      <c r="F2908" s="242" t="s">
        <v>871</v>
      </c>
      <c r="G2908" s="244" t="s">
        <v>872</v>
      </c>
      <c r="H2908" s="244" t="s">
        <v>429</v>
      </c>
      <c r="I2908" s="288">
        <v>1</v>
      </c>
      <c r="J2908" s="244" t="s">
        <v>873</v>
      </c>
      <c r="K2908" s="244">
        <v>1</v>
      </c>
      <c r="L2908" s="244">
        <v>1</v>
      </c>
      <c r="M2908" s="244" t="s">
        <v>89</v>
      </c>
      <c r="N2908" s="244">
        <f t="shared" si="55"/>
        <v>1</v>
      </c>
      <c r="R2908" s="301"/>
      <c r="S2908" s="301"/>
      <c r="T2908" s="301"/>
      <c r="U2908" s="301"/>
      <c r="V2908" s="301"/>
      <c r="W2908" s="301"/>
      <c r="X2908" s="301"/>
      <c r="Y2908" s="301"/>
      <c r="Z2908" s="301"/>
      <c r="AA2908" s="301"/>
      <c r="AB2908" s="301"/>
      <c r="AC2908" s="301"/>
      <c r="AD2908" s="301"/>
      <c r="AE2908" s="301"/>
      <c r="AF2908" s="301"/>
      <c r="AG2908" s="301"/>
      <c r="AH2908" s="301"/>
      <c r="AI2908" s="301"/>
      <c r="AM2908"/>
    </row>
    <row r="2909" spans="1:39" ht="20.100000000000001" hidden="1" customHeight="1" x14ac:dyDescent="0.2">
      <c r="A2909" s="240">
        <v>65</v>
      </c>
      <c r="B2909" s="241" t="s">
        <v>425</v>
      </c>
      <c r="C2909" s="310" t="s">
        <v>426</v>
      </c>
      <c r="D2909" s="310" t="s">
        <v>427</v>
      </c>
      <c r="E2909" s="309">
        <v>117505.41713022483</v>
      </c>
      <c r="F2909" s="310" t="s">
        <v>871</v>
      </c>
      <c r="G2909" s="244" t="s">
        <v>872</v>
      </c>
      <c r="H2909" s="244" t="s">
        <v>429</v>
      </c>
      <c r="I2909" s="288">
        <v>1</v>
      </c>
      <c r="J2909" s="244" t="s">
        <v>873</v>
      </c>
      <c r="K2909" s="244">
        <v>1</v>
      </c>
      <c r="L2909" s="244">
        <v>1</v>
      </c>
      <c r="M2909" s="244" t="s">
        <v>89</v>
      </c>
      <c r="N2909" s="244">
        <f t="shared" si="55"/>
        <v>1</v>
      </c>
      <c r="R2909" s="301"/>
      <c r="S2909" s="301"/>
      <c r="T2909" s="301"/>
      <c r="U2909" s="301"/>
      <c r="V2909" s="301"/>
      <c r="W2909" s="301"/>
      <c r="X2909" s="301"/>
      <c r="Y2909" s="301"/>
      <c r="Z2909" s="301"/>
      <c r="AA2909" s="301"/>
      <c r="AB2909" s="301"/>
      <c r="AC2909" s="301"/>
      <c r="AD2909" s="301"/>
      <c r="AE2909" s="301"/>
      <c r="AF2909" s="301"/>
      <c r="AG2909" s="301"/>
      <c r="AH2909" s="301"/>
      <c r="AI2909" s="301"/>
      <c r="AM2909"/>
    </row>
    <row r="2910" spans="1:39" ht="20.100000000000001" hidden="1" customHeight="1" x14ac:dyDescent="0.2">
      <c r="A2910" s="240">
        <v>66</v>
      </c>
      <c r="B2910" s="241" t="s">
        <v>425</v>
      </c>
      <c r="C2910" s="310" t="s">
        <v>426</v>
      </c>
      <c r="D2910" s="310" t="s">
        <v>427</v>
      </c>
      <c r="E2910" s="309">
        <v>117750.12448107265</v>
      </c>
      <c r="F2910" s="310" t="s">
        <v>871</v>
      </c>
      <c r="G2910" s="244" t="s">
        <v>872</v>
      </c>
      <c r="H2910" s="244" t="s">
        <v>429</v>
      </c>
      <c r="I2910" s="288">
        <v>1</v>
      </c>
      <c r="J2910" s="244" t="s">
        <v>873</v>
      </c>
      <c r="K2910" s="244">
        <v>1</v>
      </c>
      <c r="L2910" s="244">
        <v>1</v>
      </c>
      <c r="M2910" s="244" t="s">
        <v>89</v>
      </c>
      <c r="N2910" s="244">
        <f t="shared" si="55"/>
        <v>1</v>
      </c>
      <c r="R2910" s="301"/>
      <c r="S2910" s="301"/>
      <c r="T2910" s="301"/>
      <c r="U2910" s="301"/>
      <c r="V2910" s="301"/>
      <c r="W2910" s="301"/>
      <c r="X2910" s="301"/>
      <c r="Y2910" s="301"/>
      <c r="Z2910" s="301"/>
      <c r="AA2910" s="301"/>
      <c r="AB2910" s="301"/>
      <c r="AC2910" s="301"/>
      <c r="AD2910" s="301"/>
      <c r="AE2910" s="301"/>
      <c r="AF2910" s="301"/>
      <c r="AG2910" s="301"/>
      <c r="AH2910" s="301"/>
      <c r="AI2910" s="301"/>
      <c r="AM2910"/>
    </row>
    <row r="2911" spans="1:39" ht="20.100000000000001" hidden="1" customHeight="1" x14ac:dyDescent="0.2">
      <c r="A2911" s="240">
        <v>67</v>
      </c>
      <c r="B2911" s="241" t="s">
        <v>425</v>
      </c>
      <c r="C2911" s="310" t="s">
        <v>426</v>
      </c>
      <c r="D2911" s="310" t="s">
        <v>427</v>
      </c>
      <c r="E2911" s="309">
        <v>117784.32439094916</v>
      </c>
      <c r="F2911" s="310" t="s">
        <v>871</v>
      </c>
      <c r="G2911" s="244" t="s">
        <v>924</v>
      </c>
      <c r="H2911" s="244" t="s">
        <v>429</v>
      </c>
      <c r="I2911" s="288">
        <v>1</v>
      </c>
      <c r="J2911" s="244" t="s">
        <v>873</v>
      </c>
      <c r="K2911" s="244">
        <v>1</v>
      </c>
      <c r="L2911" s="244">
        <v>1</v>
      </c>
      <c r="M2911" s="244" t="s">
        <v>89</v>
      </c>
      <c r="N2911" s="244">
        <f t="shared" si="55"/>
        <v>1</v>
      </c>
      <c r="R2911" s="301"/>
      <c r="S2911" s="301"/>
      <c r="T2911" s="301"/>
      <c r="U2911" s="301"/>
      <c r="V2911" s="301"/>
      <c r="W2911" s="301"/>
      <c r="X2911" s="301"/>
      <c r="Y2911" s="301"/>
      <c r="Z2911" s="301"/>
      <c r="AA2911" s="301"/>
      <c r="AB2911" s="301"/>
      <c r="AC2911" s="301"/>
      <c r="AD2911" s="301"/>
      <c r="AE2911" s="301"/>
      <c r="AF2911" s="301"/>
      <c r="AG2911" s="301"/>
      <c r="AH2911" s="301"/>
      <c r="AI2911" s="301"/>
      <c r="AM2911"/>
    </row>
    <row r="2912" spans="1:39" ht="20.100000000000001" hidden="1" customHeight="1" x14ac:dyDescent="0.2">
      <c r="A2912" s="240">
        <v>68</v>
      </c>
      <c r="B2912" s="241" t="s">
        <v>425</v>
      </c>
      <c r="C2912" s="310" t="s">
        <v>426</v>
      </c>
      <c r="D2912" s="310" t="s">
        <v>427</v>
      </c>
      <c r="E2912" s="309">
        <v>118071.37564660057</v>
      </c>
      <c r="F2912" s="310" t="s">
        <v>871</v>
      </c>
      <c r="G2912" s="244" t="s">
        <v>929</v>
      </c>
      <c r="H2912" s="244" t="s">
        <v>429</v>
      </c>
      <c r="I2912" s="288">
        <v>2</v>
      </c>
      <c r="J2912" s="244" t="s">
        <v>873</v>
      </c>
      <c r="K2912" s="244">
        <v>2</v>
      </c>
      <c r="L2912" s="244">
        <v>1.5</v>
      </c>
      <c r="M2912" s="244" t="s">
        <v>89</v>
      </c>
      <c r="N2912" s="244">
        <f t="shared" ref="N2912:N2975" si="56">IF(M2912="",K2912*L2912,IF(G2912="R-1",K2912*L2912,IF(LEFT(G2912,1)="R",PI()*((M2912^2)/4),K2912*L2912)))</f>
        <v>3</v>
      </c>
      <c r="R2912" s="301"/>
      <c r="S2912" s="301"/>
      <c r="T2912" s="301"/>
      <c r="U2912" s="301"/>
      <c r="V2912" s="301"/>
      <c r="W2912" s="301"/>
      <c r="X2912" s="301"/>
      <c r="Y2912" s="301"/>
      <c r="Z2912" s="301"/>
      <c r="AA2912" s="301"/>
      <c r="AB2912" s="301"/>
      <c r="AC2912" s="301"/>
      <c r="AD2912" s="301"/>
      <c r="AE2912" s="301"/>
      <c r="AF2912" s="301"/>
      <c r="AG2912" s="301"/>
      <c r="AH2912" s="301"/>
      <c r="AI2912" s="301"/>
      <c r="AM2912"/>
    </row>
    <row r="2913" spans="1:39" ht="20.100000000000001" hidden="1" customHeight="1" x14ac:dyDescent="0.2">
      <c r="A2913" s="240">
        <v>69</v>
      </c>
      <c r="B2913" s="241" t="s">
        <v>425</v>
      </c>
      <c r="C2913" s="310" t="s">
        <v>426</v>
      </c>
      <c r="D2913" s="310" t="s">
        <v>427</v>
      </c>
      <c r="E2913" s="309">
        <v>118373.14549044066</v>
      </c>
      <c r="F2913" s="310" t="s">
        <v>871</v>
      </c>
      <c r="G2913" s="244" t="s">
        <v>932</v>
      </c>
      <c r="H2913" s="244" t="s">
        <v>869</v>
      </c>
      <c r="I2913" s="288">
        <v>1</v>
      </c>
      <c r="J2913" s="244" t="s">
        <v>873</v>
      </c>
      <c r="K2913" s="244">
        <v>1</v>
      </c>
      <c r="L2913" s="244">
        <v>1</v>
      </c>
      <c r="M2913" s="244" t="s">
        <v>89</v>
      </c>
      <c r="N2913" s="244">
        <f t="shared" si="56"/>
        <v>1</v>
      </c>
      <c r="R2913" s="301"/>
      <c r="S2913" s="301"/>
      <c r="T2913" s="301"/>
      <c r="U2913" s="301"/>
      <c r="V2913" s="301"/>
      <c r="W2913" s="301"/>
      <c r="X2913" s="301"/>
      <c r="Y2913" s="301"/>
      <c r="Z2913" s="301"/>
      <c r="AA2913" s="301"/>
      <c r="AB2913" s="301"/>
      <c r="AC2913" s="301"/>
      <c r="AD2913" s="301"/>
      <c r="AE2913" s="301"/>
      <c r="AF2913" s="301"/>
      <c r="AG2913" s="301"/>
      <c r="AH2913" s="301"/>
      <c r="AI2913" s="301"/>
      <c r="AM2913"/>
    </row>
    <row r="2914" spans="1:39" ht="20.100000000000001" hidden="1" customHeight="1" x14ac:dyDescent="0.2">
      <c r="A2914" s="240">
        <v>70</v>
      </c>
      <c r="B2914" s="241" t="s">
        <v>425</v>
      </c>
      <c r="C2914" s="310" t="s">
        <v>426</v>
      </c>
      <c r="D2914" s="310" t="s">
        <v>427</v>
      </c>
      <c r="E2914" s="309">
        <v>118478.22278222737</v>
      </c>
      <c r="F2914" s="310" t="s">
        <v>895</v>
      </c>
      <c r="G2914" s="244" t="s">
        <v>918</v>
      </c>
      <c r="H2914" s="244" t="s">
        <v>429</v>
      </c>
      <c r="I2914" s="288">
        <v>1</v>
      </c>
      <c r="J2914" s="244" t="s">
        <v>873</v>
      </c>
      <c r="K2914" s="244">
        <v>0.5</v>
      </c>
      <c r="L2914" s="244">
        <v>0.8</v>
      </c>
      <c r="M2914" s="244" t="s">
        <v>89</v>
      </c>
      <c r="N2914" s="244">
        <f t="shared" si="56"/>
        <v>0.4</v>
      </c>
      <c r="R2914" s="301"/>
      <c r="S2914" s="301"/>
      <c r="T2914" s="301"/>
      <c r="U2914" s="301"/>
      <c r="V2914" s="301"/>
      <c r="W2914" s="301"/>
      <c r="X2914" s="301"/>
      <c r="Y2914" s="301"/>
      <c r="Z2914" s="301"/>
      <c r="AA2914" s="301"/>
      <c r="AB2914" s="301"/>
      <c r="AC2914" s="301"/>
      <c r="AD2914" s="301"/>
      <c r="AE2914" s="301"/>
      <c r="AF2914" s="301"/>
      <c r="AG2914" s="301"/>
      <c r="AH2914" s="301"/>
      <c r="AI2914" s="301"/>
      <c r="AM2914"/>
    </row>
    <row r="2915" spans="1:39" ht="20.100000000000001" hidden="1" customHeight="1" x14ac:dyDescent="0.2">
      <c r="A2915" s="240">
        <v>71</v>
      </c>
      <c r="B2915" s="241" t="s">
        <v>425</v>
      </c>
      <c r="C2915" s="310" t="s">
        <v>426</v>
      </c>
      <c r="D2915" s="310" t="s">
        <v>427</v>
      </c>
      <c r="E2915" s="309">
        <v>119582.811618611</v>
      </c>
      <c r="F2915" s="310" t="s">
        <v>879</v>
      </c>
      <c r="G2915" s="244" t="s">
        <v>913</v>
      </c>
      <c r="H2915" s="244" t="s">
        <v>429</v>
      </c>
      <c r="I2915" s="288">
        <v>1</v>
      </c>
      <c r="J2915" s="244" t="s">
        <v>873</v>
      </c>
      <c r="K2915" s="244" t="s">
        <v>89</v>
      </c>
      <c r="L2915" s="244" t="s">
        <v>89</v>
      </c>
      <c r="M2915" s="244">
        <v>1</v>
      </c>
      <c r="N2915" s="244">
        <f t="shared" si="56"/>
        <v>0.78539816339744828</v>
      </c>
      <c r="R2915" s="301"/>
      <c r="S2915" s="301"/>
      <c r="T2915" s="301"/>
      <c r="U2915" s="301"/>
      <c r="V2915" s="301"/>
      <c r="W2915" s="301"/>
      <c r="X2915" s="301"/>
      <c r="Y2915" s="301"/>
      <c r="Z2915" s="301"/>
      <c r="AA2915" s="301"/>
      <c r="AB2915" s="301"/>
      <c r="AC2915" s="301"/>
      <c r="AD2915" s="301"/>
      <c r="AE2915" s="301"/>
      <c r="AF2915" s="301"/>
      <c r="AG2915" s="301"/>
      <c r="AH2915" s="301"/>
      <c r="AI2915" s="301"/>
      <c r="AM2915"/>
    </row>
    <row r="2916" spans="1:39" ht="20.100000000000001" hidden="1" customHeight="1" x14ac:dyDescent="0.2">
      <c r="A2916" s="240">
        <v>72</v>
      </c>
      <c r="B2916" s="241" t="s">
        <v>425</v>
      </c>
      <c r="C2916" s="310" t="s">
        <v>426</v>
      </c>
      <c r="D2916" s="310" t="s">
        <v>427</v>
      </c>
      <c r="E2916" s="309">
        <v>119825.39197239946</v>
      </c>
      <c r="F2916" s="242" t="s">
        <v>871</v>
      </c>
      <c r="G2916" s="244" t="s">
        <v>932</v>
      </c>
      <c r="H2916" s="244" t="s">
        <v>429</v>
      </c>
      <c r="I2916" s="288">
        <v>1</v>
      </c>
      <c r="J2916" s="244" t="s">
        <v>873</v>
      </c>
      <c r="K2916" s="244">
        <v>1</v>
      </c>
      <c r="L2916" s="244">
        <v>1</v>
      </c>
      <c r="M2916" s="244" t="s">
        <v>89</v>
      </c>
      <c r="N2916" s="244">
        <f t="shared" si="56"/>
        <v>1</v>
      </c>
      <c r="R2916" s="301"/>
      <c r="S2916" s="301"/>
      <c r="T2916" s="301"/>
      <c r="U2916" s="301"/>
      <c r="V2916" s="301"/>
      <c r="W2916" s="301"/>
      <c r="X2916" s="301"/>
      <c r="Y2916" s="301"/>
      <c r="Z2916" s="301"/>
      <c r="AA2916" s="301"/>
      <c r="AB2916" s="301"/>
      <c r="AC2916" s="301"/>
      <c r="AD2916" s="301"/>
      <c r="AE2916" s="301"/>
      <c r="AF2916" s="301"/>
      <c r="AG2916" s="301"/>
      <c r="AH2916" s="301"/>
      <c r="AI2916" s="301"/>
      <c r="AM2916"/>
    </row>
    <row r="2917" spans="1:39" ht="20.100000000000001" hidden="1" customHeight="1" x14ac:dyDescent="0.2">
      <c r="A2917" s="240">
        <v>73</v>
      </c>
      <c r="B2917" s="241" t="s">
        <v>425</v>
      </c>
      <c r="C2917" s="310" t="s">
        <v>426</v>
      </c>
      <c r="D2917" s="310" t="s">
        <v>427</v>
      </c>
      <c r="E2917" s="309">
        <v>120466.65150856884</v>
      </c>
      <c r="F2917" s="310" t="s">
        <v>895</v>
      </c>
      <c r="G2917" s="244" t="s">
        <v>918</v>
      </c>
      <c r="H2917" s="244" t="s">
        <v>429</v>
      </c>
      <c r="I2917" s="288">
        <v>1</v>
      </c>
      <c r="J2917" s="244" t="s">
        <v>873</v>
      </c>
      <c r="K2917" s="244">
        <v>0.5</v>
      </c>
      <c r="L2917" s="244">
        <v>0.8</v>
      </c>
      <c r="M2917" s="244" t="s">
        <v>89</v>
      </c>
      <c r="N2917" s="244">
        <f t="shared" si="56"/>
        <v>0.4</v>
      </c>
      <c r="R2917" s="301"/>
      <c r="S2917" s="301"/>
      <c r="T2917" s="301"/>
      <c r="U2917" s="301"/>
      <c r="V2917" s="301"/>
      <c r="W2917" s="301"/>
      <c r="X2917" s="301"/>
      <c r="Y2917" s="301"/>
      <c r="Z2917" s="301"/>
      <c r="AA2917" s="301"/>
      <c r="AB2917" s="301"/>
      <c r="AC2917" s="301"/>
      <c r="AD2917" s="301"/>
      <c r="AE2917" s="301"/>
      <c r="AF2917" s="301"/>
      <c r="AG2917" s="301"/>
      <c r="AH2917" s="301"/>
      <c r="AI2917" s="301"/>
      <c r="AM2917"/>
    </row>
    <row r="2918" spans="1:39" ht="20.100000000000001" hidden="1" customHeight="1" x14ac:dyDescent="0.2">
      <c r="A2918" s="240">
        <v>74</v>
      </c>
      <c r="B2918" s="241" t="s">
        <v>425</v>
      </c>
      <c r="C2918" s="310" t="s">
        <v>426</v>
      </c>
      <c r="D2918" s="310" t="s">
        <v>427</v>
      </c>
      <c r="E2918" s="309">
        <v>120725.41449954746</v>
      </c>
      <c r="F2918" s="310" t="s">
        <v>871</v>
      </c>
      <c r="G2918" s="244" t="s">
        <v>872</v>
      </c>
      <c r="H2918" s="244" t="s">
        <v>429</v>
      </c>
      <c r="I2918" s="288">
        <v>1</v>
      </c>
      <c r="J2918" s="244" t="s">
        <v>873</v>
      </c>
      <c r="K2918" s="244">
        <v>1</v>
      </c>
      <c r="L2918" s="244">
        <v>1</v>
      </c>
      <c r="M2918" s="244" t="s">
        <v>89</v>
      </c>
      <c r="N2918" s="244">
        <f t="shared" si="56"/>
        <v>1</v>
      </c>
      <c r="R2918" s="301"/>
      <c r="S2918" s="301"/>
      <c r="T2918" s="301"/>
      <c r="U2918" s="301"/>
      <c r="V2918" s="301"/>
      <c r="W2918" s="301"/>
      <c r="X2918" s="301"/>
      <c r="Y2918" s="301"/>
      <c r="Z2918" s="301"/>
      <c r="AA2918" s="301"/>
      <c r="AB2918" s="301"/>
      <c r="AC2918" s="301"/>
      <c r="AD2918" s="301"/>
      <c r="AE2918" s="301"/>
      <c r="AF2918" s="301"/>
      <c r="AG2918" s="301"/>
      <c r="AH2918" s="301"/>
      <c r="AI2918" s="301"/>
      <c r="AM2918"/>
    </row>
    <row r="2919" spans="1:39" ht="20.100000000000001" hidden="1" customHeight="1" x14ac:dyDescent="0.2">
      <c r="A2919" s="240">
        <v>75</v>
      </c>
      <c r="B2919" s="241" t="s">
        <v>425</v>
      </c>
      <c r="C2919" s="310" t="s">
        <v>426</v>
      </c>
      <c r="D2919" s="310" t="s">
        <v>427</v>
      </c>
      <c r="E2919" s="309">
        <v>120786.23534486255</v>
      </c>
      <c r="F2919" s="310" t="s">
        <v>879</v>
      </c>
      <c r="G2919" s="244" t="s">
        <v>881</v>
      </c>
      <c r="H2919" s="244" t="s">
        <v>429</v>
      </c>
      <c r="I2919" s="288">
        <v>1</v>
      </c>
      <c r="J2919" s="244" t="s">
        <v>873</v>
      </c>
      <c r="K2919" s="244" t="s">
        <v>89</v>
      </c>
      <c r="L2919" s="244" t="s">
        <v>89</v>
      </c>
      <c r="M2919" s="244">
        <v>1</v>
      </c>
      <c r="N2919" s="244">
        <f t="shared" si="56"/>
        <v>0.78539816339744828</v>
      </c>
      <c r="R2919" s="301"/>
      <c r="S2919" s="301"/>
      <c r="T2919" s="301"/>
      <c r="U2919" s="301"/>
      <c r="V2919" s="301"/>
      <c r="W2919" s="301"/>
      <c r="X2919" s="301"/>
      <c r="Y2919" s="301"/>
      <c r="Z2919" s="301"/>
      <c r="AA2919" s="301"/>
      <c r="AB2919" s="301"/>
      <c r="AC2919" s="301"/>
      <c r="AD2919" s="301"/>
      <c r="AE2919" s="301"/>
      <c r="AF2919" s="301"/>
      <c r="AG2919" s="301"/>
      <c r="AH2919" s="301"/>
      <c r="AI2919" s="301"/>
      <c r="AM2919"/>
    </row>
    <row r="2920" spans="1:39" ht="20.100000000000001" hidden="1" customHeight="1" x14ac:dyDescent="0.2">
      <c r="A2920" s="240">
        <v>76</v>
      </c>
      <c r="B2920" s="241" t="s">
        <v>425</v>
      </c>
      <c r="C2920" s="310" t="s">
        <v>426</v>
      </c>
      <c r="D2920" s="310" t="s">
        <v>427</v>
      </c>
      <c r="E2920" s="309">
        <v>120968.56044341961</v>
      </c>
      <c r="F2920" s="310" t="s">
        <v>871</v>
      </c>
      <c r="G2920" s="244" t="s">
        <v>872</v>
      </c>
      <c r="H2920" s="244" t="s">
        <v>429</v>
      </c>
      <c r="I2920" s="288">
        <v>1</v>
      </c>
      <c r="J2920" s="244" t="s">
        <v>873</v>
      </c>
      <c r="K2920" s="244">
        <v>1</v>
      </c>
      <c r="L2920" s="244">
        <v>1</v>
      </c>
      <c r="M2920" s="244" t="s">
        <v>89</v>
      </c>
      <c r="N2920" s="244">
        <f t="shared" si="56"/>
        <v>1</v>
      </c>
      <c r="R2920" s="301"/>
      <c r="S2920" s="301"/>
      <c r="T2920" s="301"/>
      <c r="U2920" s="301"/>
      <c r="V2920" s="301"/>
      <c r="W2920" s="301"/>
      <c r="X2920" s="301"/>
      <c r="Y2920" s="301"/>
      <c r="Z2920" s="301"/>
      <c r="AA2920" s="301"/>
      <c r="AB2920" s="301"/>
      <c r="AC2920" s="301"/>
      <c r="AD2920" s="301"/>
      <c r="AE2920" s="301"/>
      <c r="AF2920" s="301"/>
      <c r="AG2920" s="301"/>
      <c r="AH2920" s="301"/>
      <c r="AI2920" s="301"/>
      <c r="AM2920"/>
    </row>
    <row r="2921" spans="1:39" ht="20.100000000000001" hidden="1" customHeight="1" x14ac:dyDescent="0.2">
      <c r="A2921" s="240">
        <v>77</v>
      </c>
      <c r="B2921" s="241" t="s">
        <v>425</v>
      </c>
      <c r="C2921" s="310" t="s">
        <v>426</v>
      </c>
      <c r="D2921" s="310" t="s">
        <v>427</v>
      </c>
      <c r="E2921" s="309">
        <v>121120.56431623791</v>
      </c>
      <c r="F2921" s="310" t="s">
        <v>871</v>
      </c>
      <c r="G2921" s="244" t="s">
        <v>872</v>
      </c>
      <c r="H2921" s="244" t="s">
        <v>429</v>
      </c>
      <c r="I2921" s="288">
        <v>1</v>
      </c>
      <c r="J2921" s="244" t="s">
        <v>873</v>
      </c>
      <c r="K2921" s="244">
        <v>1</v>
      </c>
      <c r="L2921" s="244">
        <v>1</v>
      </c>
      <c r="M2921" s="244" t="s">
        <v>89</v>
      </c>
      <c r="N2921" s="244">
        <f t="shared" si="56"/>
        <v>1</v>
      </c>
      <c r="R2921" s="301"/>
      <c r="S2921" s="301"/>
      <c r="T2921" s="301"/>
      <c r="U2921" s="301"/>
      <c r="V2921" s="301"/>
      <c r="W2921" s="301"/>
      <c r="X2921" s="301"/>
      <c r="Y2921" s="301"/>
      <c r="Z2921" s="301"/>
      <c r="AA2921" s="301"/>
      <c r="AB2921" s="301"/>
      <c r="AC2921" s="301"/>
      <c r="AD2921" s="301"/>
      <c r="AE2921" s="301"/>
      <c r="AF2921" s="301"/>
      <c r="AG2921" s="301"/>
      <c r="AH2921" s="301"/>
      <c r="AI2921" s="301"/>
      <c r="AM2921"/>
    </row>
    <row r="2922" spans="1:39" ht="20.100000000000001" hidden="1" customHeight="1" x14ac:dyDescent="0.2">
      <c r="A2922" s="240">
        <v>78</v>
      </c>
      <c r="B2922" s="241" t="s">
        <v>425</v>
      </c>
      <c r="C2922" s="310" t="s">
        <v>426</v>
      </c>
      <c r="D2922" s="310" t="s">
        <v>427</v>
      </c>
      <c r="E2922" s="309">
        <v>121211.72516877885</v>
      </c>
      <c r="F2922" s="310" t="s">
        <v>871</v>
      </c>
      <c r="G2922" s="244" t="s">
        <v>924</v>
      </c>
      <c r="H2922" s="244" t="s">
        <v>429</v>
      </c>
      <c r="I2922" s="288">
        <v>1</v>
      </c>
      <c r="J2922" s="244" t="s">
        <v>873</v>
      </c>
      <c r="K2922" s="244">
        <v>1</v>
      </c>
      <c r="L2922" s="244">
        <v>1</v>
      </c>
      <c r="M2922" s="244" t="s">
        <v>89</v>
      </c>
      <c r="N2922" s="244">
        <f t="shared" si="56"/>
        <v>1</v>
      </c>
      <c r="R2922" s="301"/>
      <c r="S2922" s="301"/>
      <c r="T2922" s="301"/>
      <c r="U2922" s="301"/>
      <c r="V2922" s="301"/>
      <c r="W2922" s="301"/>
      <c r="X2922" s="301"/>
      <c r="Y2922" s="301"/>
      <c r="Z2922" s="301"/>
      <c r="AA2922" s="301"/>
      <c r="AB2922" s="301"/>
      <c r="AC2922" s="301"/>
      <c r="AD2922" s="301"/>
      <c r="AE2922" s="301"/>
      <c r="AF2922" s="301"/>
      <c r="AG2922" s="301"/>
      <c r="AH2922" s="301"/>
      <c r="AI2922" s="301"/>
      <c r="AM2922"/>
    </row>
    <row r="2923" spans="1:39" ht="20.100000000000001" hidden="1" customHeight="1" x14ac:dyDescent="0.2">
      <c r="A2923" s="240">
        <v>79</v>
      </c>
      <c r="B2923" s="241" t="s">
        <v>425</v>
      </c>
      <c r="C2923" s="310" t="s">
        <v>426</v>
      </c>
      <c r="D2923" s="310" t="s">
        <v>427</v>
      </c>
      <c r="E2923" s="309">
        <v>121249.96874233405</v>
      </c>
      <c r="F2923" s="310" t="s">
        <v>871</v>
      </c>
      <c r="G2923" s="244" t="s">
        <v>872</v>
      </c>
      <c r="H2923" s="244" t="s">
        <v>429</v>
      </c>
      <c r="I2923" s="288">
        <v>1</v>
      </c>
      <c r="J2923" s="244" t="s">
        <v>873</v>
      </c>
      <c r="K2923" s="244">
        <v>1</v>
      </c>
      <c r="L2923" s="244">
        <v>1</v>
      </c>
      <c r="M2923" s="244" t="s">
        <v>89</v>
      </c>
      <c r="N2923" s="244">
        <f t="shared" si="56"/>
        <v>1</v>
      </c>
      <c r="R2923" s="301"/>
      <c r="S2923" s="301"/>
      <c r="T2923" s="301"/>
      <c r="U2923" s="301"/>
      <c r="V2923" s="301"/>
      <c r="W2923" s="301"/>
      <c r="X2923" s="301"/>
      <c r="Y2923" s="301"/>
      <c r="Z2923" s="301"/>
      <c r="AA2923" s="301"/>
      <c r="AB2923" s="301"/>
      <c r="AC2923" s="301"/>
      <c r="AD2923" s="301"/>
      <c r="AE2923" s="301"/>
      <c r="AF2923" s="301"/>
      <c r="AG2923" s="301"/>
      <c r="AH2923" s="301"/>
      <c r="AI2923" s="301"/>
      <c r="AM2923"/>
    </row>
    <row r="2924" spans="1:39" ht="20.100000000000001" hidden="1" customHeight="1" x14ac:dyDescent="0.2">
      <c r="A2924" s="240">
        <v>80</v>
      </c>
      <c r="B2924" s="241" t="s">
        <v>425</v>
      </c>
      <c r="C2924" s="310" t="s">
        <v>426</v>
      </c>
      <c r="D2924" s="310" t="s">
        <v>427</v>
      </c>
      <c r="E2924" s="309">
        <v>121624</v>
      </c>
      <c r="F2924" s="310" t="s">
        <v>871</v>
      </c>
      <c r="G2924" s="244" t="s">
        <v>932</v>
      </c>
      <c r="H2924" s="244" t="s">
        <v>429</v>
      </c>
      <c r="I2924" s="288">
        <v>1</v>
      </c>
      <c r="J2924" s="244" t="s">
        <v>873</v>
      </c>
      <c r="K2924" s="244">
        <v>1</v>
      </c>
      <c r="L2924" s="244">
        <v>1</v>
      </c>
      <c r="M2924" s="244" t="s">
        <v>89</v>
      </c>
      <c r="N2924" s="244">
        <f t="shared" si="56"/>
        <v>1</v>
      </c>
      <c r="R2924" s="301"/>
      <c r="S2924" s="301"/>
      <c r="T2924" s="301"/>
      <c r="U2924" s="301"/>
      <c r="V2924" s="301"/>
      <c r="W2924" s="301"/>
      <c r="X2924" s="301"/>
      <c r="Y2924" s="301"/>
      <c r="Z2924" s="301"/>
      <c r="AA2924" s="301"/>
      <c r="AB2924" s="301"/>
      <c r="AC2924" s="301"/>
      <c r="AD2924" s="301"/>
      <c r="AE2924" s="301"/>
      <c r="AF2924" s="301"/>
      <c r="AG2924" s="301"/>
      <c r="AH2924" s="301"/>
      <c r="AI2924" s="301"/>
      <c r="AM2924"/>
    </row>
    <row r="2925" spans="1:39" ht="20.100000000000001" hidden="1" customHeight="1" x14ac:dyDescent="0.2">
      <c r="A2925" s="240">
        <v>81</v>
      </c>
      <c r="B2925" s="241" t="s">
        <v>425</v>
      </c>
      <c r="C2925" s="310" t="s">
        <v>426</v>
      </c>
      <c r="D2925" s="310" t="s">
        <v>427</v>
      </c>
      <c r="E2925" s="309">
        <v>121919.01351628872</v>
      </c>
      <c r="F2925" s="242" t="s">
        <v>871</v>
      </c>
      <c r="G2925" s="244" t="s">
        <v>932</v>
      </c>
      <c r="H2925" s="244" t="s">
        <v>429</v>
      </c>
      <c r="I2925" s="288">
        <v>1</v>
      </c>
      <c r="J2925" s="244" t="s">
        <v>919</v>
      </c>
      <c r="K2925" s="244">
        <v>1</v>
      </c>
      <c r="L2925" s="244">
        <v>1</v>
      </c>
      <c r="M2925" s="244" t="s">
        <v>89</v>
      </c>
      <c r="N2925" s="244">
        <f t="shared" si="56"/>
        <v>1</v>
      </c>
      <c r="R2925" s="301"/>
      <c r="S2925" s="301"/>
      <c r="T2925" s="301"/>
      <c r="U2925" s="301"/>
      <c r="V2925" s="301"/>
      <c r="W2925" s="301"/>
      <c r="X2925" s="301"/>
      <c r="Y2925" s="301"/>
      <c r="Z2925" s="301"/>
      <c r="AA2925" s="301"/>
      <c r="AB2925" s="301"/>
      <c r="AC2925" s="301"/>
      <c r="AD2925" s="301"/>
      <c r="AE2925" s="301"/>
      <c r="AF2925" s="301"/>
      <c r="AG2925" s="301"/>
      <c r="AH2925" s="301"/>
      <c r="AI2925" s="301"/>
      <c r="AM2925"/>
    </row>
    <row r="2926" spans="1:39" ht="20.100000000000001" hidden="1" customHeight="1" x14ac:dyDescent="0.2">
      <c r="A2926" s="240">
        <v>82</v>
      </c>
      <c r="B2926" s="241" t="s">
        <v>425</v>
      </c>
      <c r="C2926" s="310" t="s">
        <v>426</v>
      </c>
      <c r="D2926" s="310" t="s">
        <v>427</v>
      </c>
      <c r="E2926" s="309">
        <v>122187.04911919014</v>
      </c>
      <c r="F2926" s="310" t="s">
        <v>871</v>
      </c>
      <c r="G2926" s="244" t="s">
        <v>916</v>
      </c>
      <c r="H2926" s="244" t="s">
        <v>429</v>
      </c>
      <c r="I2926" s="288">
        <v>1</v>
      </c>
      <c r="J2926" s="244" t="s">
        <v>919</v>
      </c>
      <c r="K2926" s="244">
        <v>1</v>
      </c>
      <c r="L2926" s="244">
        <v>1</v>
      </c>
      <c r="M2926" s="244" t="s">
        <v>89</v>
      </c>
      <c r="N2926" s="244">
        <f t="shared" si="56"/>
        <v>1</v>
      </c>
      <c r="R2926" s="301"/>
      <c r="S2926" s="301"/>
      <c r="T2926" s="301"/>
      <c r="U2926" s="301"/>
      <c r="V2926" s="301"/>
      <c r="W2926" s="301"/>
      <c r="X2926" s="301"/>
      <c r="Y2926" s="301"/>
      <c r="Z2926" s="301"/>
      <c r="AA2926" s="301"/>
      <c r="AB2926" s="301"/>
      <c r="AC2926" s="301"/>
      <c r="AD2926" s="301"/>
      <c r="AE2926" s="301"/>
      <c r="AF2926" s="301"/>
      <c r="AG2926" s="301"/>
      <c r="AH2926" s="301"/>
      <c r="AI2926" s="301"/>
      <c r="AM2926"/>
    </row>
    <row r="2927" spans="1:39" ht="20.100000000000001" hidden="1" customHeight="1" x14ac:dyDescent="0.2">
      <c r="A2927" s="240">
        <v>83</v>
      </c>
      <c r="B2927" s="241" t="s">
        <v>425</v>
      </c>
      <c r="C2927" s="310" t="s">
        <v>426</v>
      </c>
      <c r="D2927" s="310" t="s">
        <v>427</v>
      </c>
      <c r="E2927" s="309">
        <v>122498.65463411601</v>
      </c>
      <c r="F2927" s="310" t="s">
        <v>871</v>
      </c>
      <c r="G2927" s="244" t="s">
        <v>914</v>
      </c>
      <c r="H2927" s="310" t="s">
        <v>429</v>
      </c>
      <c r="I2927" s="288">
        <v>1</v>
      </c>
      <c r="J2927" s="244" t="s">
        <v>919</v>
      </c>
      <c r="K2927" s="244">
        <v>1</v>
      </c>
      <c r="L2927" s="244">
        <v>1</v>
      </c>
      <c r="M2927" s="244" t="s">
        <v>89</v>
      </c>
      <c r="N2927" s="244">
        <f t="shared" si="56"/>
        <v>1</v>
      </c>
      <c r="R2927" s="301"/>
      <c r="S2927" s="301"/>
      <c r="T2927" s="301"/>
      <c r="U2927" s="301"/>
      <c r="V2927" s="301"/>
      <c r="W2927" s="301"/>
      <c r="X2927" s="301"/>
      <c r="Y2927" s="301"/>
      <c r="Z2927" s="301"/>
      <c r="AA2927" s="301"/>
      <c r="AB2927" s="301"/>
      <c r="AC2927" s="301"/>
      <c r="AD2927" s="301"/>
      <c r="AE2927" s="301"/>
      <c r="AF2927" s="301"/>
      <c r="AG2927" s="301"/>
      <c r="AH2927" s="301"/>
      <c r="AI2927" s="301"/>
      <c r="AM2927"/>
    </row>
    <row r="2928" spans="1:39" ht="20.100000000000001" hidden="1" customHeight="1" x14ac:dyDescent="0.2">
      <c r="A2928" s="240">
        <v>84</v>
      </c>
      <c r="B2928" s="241" t="s">
        <v>425</v>
      </c>
      <c r="C2928" s="310" t="s">
        <v>426</v>
      </c>
      <c r="D2928" s="310" t="s">
        <v>427</v>
      </c>
      <c r="E2928" s="309">
        <v>122930.79725565997</v>
      </c>
      <c r="F2928" s="310" t="s">
        <v>871</v>
      </c>
      <c r="G2928" s="244" t="s">
        <v>924</v>
      </c>
      <c r="H2928" s="244" t="s">
        <v>429</v>
      </c>
      <c r="I2928" s="288">
        <v>1</v>
      </c>
      <c r="J2928" s="244" t="s">
        <v>919</v>
      </c>
      <c r="K2928" s="244">
        <v>1</v>
      </c>
      <c r="L2928" s="244">
        <v>1</v>
      </c>
      <c r="M2928" s="244" t="s">
        <v>89</v>
      </c>
      <c r="N2928" s="244">
        <f t="shared" si="56"/>
        <v>1</v>
      </c>
      <c r="R2928" s="301"/>
      <c r="S2928" s="301"/>
      <c r="T2928" s="301"/>
      <c r="U2928" s="301"/>
      <c r="V2928" s="301"/>
      <c r="W2928" s="301"/>
      <c r="X2928" s="301"/>
      <c r="Y2928" s="301"/>
      <c r="Z2928" s="301"/>
      <c r="AA2928" s="301"/>
      <c r="AB2928" s="301"/>
      <c r="AC2928" s="301"/>
      <c r="AD2928" s="301"/>
      <c r="AE2928" s="301"/>
      <c r="AF2928" s="301"/>
      <c r="AG2928" s="301"/>
      <c r="AH2928" s="301"/>
      <c r="AI2928" s="301"/>
      <c r="AM2928"/>
    </row>
    <row r="2929" spans="1:39" ht="20.100000000000001" hidden="1" customHeight="1" x14ac:dyDescent="0.2">
      <c r="A2929" s="240">
        <v>85</v>
      </c>
      <c r="B2929" s="241" t="s">
        <v>425</v>
      </c>
      <c r="C2929" s="310" t="s">
        <v>426</v>
      </c>
      <c r="D2929" s="310" t="s">
        <v>427</v>
      </c>
      <c r="E2929" s="309">
        <v>123200.90043101882</v>
      </c>
      <c r="F2929" s="310" t="s">
        <v>871</v>
      </c>
      <c r="G2929" s="244" t="s">
        <v>934</v>
      </c>
      <c r="H2929" s="244" t="s">
        <v>429</v>
      </c>
      <c r="I2929" s="288">
        <v>1</v>
      </c>
      <c r="J2929" s="244" t="s">
        <v>919</v>
      </c>
      <c r="K2929" s="244">
        <v>1</v>
      </c>
      <c r="L2929" s="244">
        <v>1</v>
      </c>
      <c r="M2929" s="244" t="s">
        <v>89</v>
      </c>
      <c r="N2929" s="244">
        <f t="shared" si="56"/>
        <v>1</v>
      </c>
      <c r="R2929" s="301"/>
      <c r="S2929" s="301"/>
      <c r="T2929" s="301"/>
      <c r="U2929" s="301"/>
      <c r="V2929" s="301"/>
      <c r="W2929" s="301"/>
      <c r="X2929" s="301"/>
      <c r="Y2929" s="301"/>
      <c r="Z2929" s="301"/>
      <c r="AA2929" s="301"/>
      <c r="AB2929" s="301"/>
      <c r="AC2929" s="301"/>
      <c r="AD2929" s="301"/>
      <c r="AE2929" s="301"/>
      <c r="AF2929" s="301"/>
      <c r="AG2929" s="301"/>
      <c r="AH2929" s="301"/>
      <c r="AI2929" s="301"/>
      <c r="AM2929"/>
    </row>
    <row r="2930" spans="1:39" ht="20.100000000000001" hidden="1" customHeight="1" x14ac:dyDescent="0.2">
      <c r="A2930" s="240">
        <v>86</v>
      </c>
      <c r="B2930" s="241" t="s">
        <v>425</v>
      </c>
      <c r="C2930" s="310" t="s">
        <v>426</v>
      </c>
      <c r="D2930" s="310" t="s">
        <v>427</v>
      </c>
      <c r="E2930" s="309">
        <v>123523.65911939001</v>
      </c>
      <c r="F2930" s="310" t="s">
        <v>871</v>
      </c>
      <c r="G2930" s="244" t="s">
        <v>924</v>
      </c>
      <c r="H2930" s="244" t="s">
        <v>429</v>
      </c>
      <c r="I2930" s="288">
        <v>1</v>
      </c>
      <c r="J2930" s="244" t="s">
        <v>919</v>
      </c>
      <c r="K2930" s="244">
        <v>1</v>
      </c>
      <c r="L2930" s="244">
        <v>1</v>
      </c>
      <c r="M2930" s="244" t="s">
        <v>89</v>
      </c>
      <c r="N2930" s="244">
        <f t="shared" si="56"/>
        <v>1</v>
      </c>
      <c r="R2930" s="301"/>
      <c r="S2930" s="301"/>
      <c r="T2930" s="301"/>
      <c r="U2930" s="301"/>
      <c r="V2930" s="301"/>
      <c r="W2930" s="301"/>
      <c r="X2930" s="301"/>
      <c r="Y2930" s="301"/>
      <c r="Z2930" s="301"/>
      <c r="AA2930" s="301"/>
      <c r="AB2930" s="301"/>
      <c r="AC2930" s="301"/>
      <c r="AD2930" s="301"/>
      <c r="AE2930" s="301"/>
      <c r="AF2930" s="301"/>
      <c r="AG2930" s="301"/>
      <c r="AH2930" s="301"/>
      <c r="AI2930" s="301"/>
      <c r="AM2930"/>
    </row>
    <row r="2931" spans="1:39" ht="20.100000000000001" hidden="1" customHeight="1" x14ac:dyDescent="0.2">
      <c r="A2931" s="240">
        <v>87</v>
      </c>
      <c r="B2931" s="241" t="s">
        <v>425</v>
      </c>
      <c r="C2931" s="310" t="s">
        <v>426</v>
      </c>
      <c r="D2931" s="310" t="s">
        <v>427</v>
      </c>
      <c r="E2931" s="309">
        <v>123743.03604344167</v>
      </c>
      <c r="F2931" s="310" t="s">
        <v>871</v>
      </c>
      <c r="G2931" s="244" t="s">
        <v>914</v>
      </c>
      <c r="H2931" s="244" t="s">
        <v>429</v>
      </c>
      <c r="I2931" s="288">
        <v>1</v>
      </c>
      <c r="J2931" s="244" t="s">
        <v>919</v>
      </c>
      <c r="K2931" s="244">
        <v>1</v>
      </c>
      <c r="L2931" s="244">
        <v>1</v>
      </c>
      <c r="M2931" s="244" t="s">
        <v>89</v>
      </c>
      <c r="N2931" s="244">
        <f t="shared" si="56"/>
        <v>1</v>
      </c>
      <c r="R2931" s="301"/>
      <c r="S2931" s="301"/>
      <c r="T2931" s="301"/>
      <c r="U2931" s="301"/>
      <c r="V2931" s="301"/>
      <c r="W2931" s="301"/>
      <c r="X2931" s="301"/>
      <c r="Y2931" s="301"/>
      <c r="Z2931" s="301"/>
      <c r="AA2931" s="301"/>
      <c r="AB2931" s="301"/>
      <c r="AC2931" s="301"/>
      <c r="AD2931" s="301"/>
      <c r="AE2931" s="301"/>
      <c r="AF2931" s="301"/>
      <c r="AG2931" s="301"/>
      <c r="AH2931" s="301"/>
      <c r="AI2931" s="301"/>
      <c r="AM2931"/>
    </row>
    <row r="2932" spans="1:39" ht="20.100000000000001" hidden="1" customHeight="1" x14ac:dyDescent="0.2">
      <c r="A2932" s="240">
        <v>88</v>
      </c>
      <c r="B2932" s="241" t="s">
        <v>425</v>
      </c>
      <c r="C2932" s="310" t="s">
        <v>426</v>
      </c>
      <c r="D2932" s="310" t="s">
        <v>427</v>
      </c>
      <c r="E2932" s="309">
        <v>123926.40188427189</v>
      </c>
      <c r="F2932" s="310" t="s">
        <v>871</v>
      </c>
      <c r="G2932" s="244" t="s">
        <v>916</v>
      </c>
      <c r="H2932" s="244" t="s">
        <v>429</v>
      </c>
      <c r="I2932" s="288">
        <v>1</v>
      </c>
      <c r="J2932" s="244" t="s">
        <v>919</v>
      </c>
      <c r="K2932" s="244">
        <v>1</v>
      </c>
      <c r="L2932" s="244">
        <v>1</v>
      </c>
      <c r="M2932" s="244" t="s">
        <v>89</v>
      </c>
      <c r="N2932" s="244">
        <f t="shared" si="56"/>
        <v>1</v>
      </c>
      <c r="R2932" s="301"/>
      <c r="S2932" s="301"/>
      <c r="T2932" s="301"/>
      <c r="U2932" s="301"/>
      <c r="V2932" s="301"/>
      <c r="W2932" s="301"/>
      <c r="X2932" s="301"/>
      <c r="Y2932" s="301"/>
      <c r="Z2932" s="301"/>
      <c r="AA2932" s="301"/>
      <c r="AB2932" s="301"/>
      <c r="AC2932" s="301"/>
      <c r="AD2932" s="301"/>
      <c r="AE2932" s="301"/>
      <c r="AF2932" s="301"/>
      <c r="AG2932" s="301"/>
      <c r="AH2932" s="301"/>
      <c r="AI2932" s="301"/>
      <c r="AM2932"/>
    </row>
    <row r="2933" spans="1:39" ht="20.100000000000001" hidden="1" customHeight="1" x14ac:dyDescent="0.2">
      <c r="A2933" s="240">
        <v>89</v>
      </c>
      <c r="B2933" s="241" t="s">
        <v>425</v>
      </c>
      <c r="C2933" s="310" t="s">
        <v>426</v>
      </c>
      <c r="D2933" s="310" t="s">
        <v>427</v>
      </c>
      <c r="E2933" s="309">
        <v>124284.9910294593</v>
      </c>
      <c r="F2933" s="310" t="s">
        <v>871</v>
      </c>
      <c r="G2933" s="244" t="s">
        <v>914</v>
      </c>
      <c r="H2933" s="244" t="s">
        <v>429</v>
      </c>
      <c r="I2933" s="288">
        <v>1</v>
      </c>
      <c r="J2933" s="244" t="s">
        <v>919</v>
      </c>
      <c r="K2933" s="244">
        <v>1</v>
      </c>
      <c r="L2933" s="244">
        <v>1</v>
      </c>
      <c r="M2933" s="244" t="s">
        <v>89</v>
      </c>
      <c r="N2933" s="244">
        <f t="shared" si="56"/>
        <v>1</v>
      </c>
      <c r="R2933" s="301"/>
      <c r="S2933" s="301"/>
      <c r="T2933" s="301"/>
      <c r="U2933" s="301"/>
      <c r="V2933" s="301"/>
      <c r="W2933" s="301"/>
      <c r="X2933" s="301"/>
      <c r="Y2933" s="301"/>
      <c r="Z2933" s="301"/>
      <c r="AA2933" s="301"/>
      <c r="AB2933" s="301"/>
      <c r="AC2933" s="301"/>
      <c r="AD2933" s="301"/>
      <c r="AE2933" s="301"/>
      <c r="AF2933" s="301"/>
      <c r="AG2933" s="301"/>
      <c r="AH2933" s="301"/>
      <c r="AI2933" s="301"/>
      <c r="AM2933"/>
    </row>
    <row r="2934" spans="1:39" ht="20.100000000000001" hidden="1" customHeight="1" x14ac:dyDescent="0.2">
      <c r="A2934" s="240">
        <v>90</v>
      </c>
      <c r="B2934" s="241" t="s">
        <v>425</v>
      </c>
      <c r="C2934" s="310" t="s">
        <v>426</v>
      </c>
      <c r="D2934" s="310" t="s">
        <v>427</v>
      </c>
      <c r="E2934" s="309">
        <v>124478.1071691377</v>
      </c>
      <c r="F2934" s="310" t="s">
        <v>879</v>
      </c>
      <c r="G2934" s="244" t="s">
        <v>881</v>
      </c>
      <c r="H2934" s="244" t="s">
        <v>429</v>
      </c>
      <c r="I2934" s="288">
        <v>1</v>
      </c>
      <c r="J2934" s="244" t="s">
        <v>919</v>
      </c>
      <c r="K2934" s="244" t="s">
        <v>89</v>
      </c>
      <c r="L2934" s="244" t="s">
        <v>89</v>
      </c>
      <c r="M2934" s="244">
        <v>1</v>
      </c>
      <c r="N2934" s="244">
        <f t="shared" si="56"/>
        <v>0.78539816339744828</v>
      </c>
      <c r="R2934" s="301"/>
      <c r="S2934" s="301"/>
      <c r="T2934" s="301"/>
      <c r="U2934" s="301"/>
      <c r="V2934" s="301"/>
      <c r="W2934" s="301"/>
      <c r="X2934" s="301"/>
      <c r="Y2934" s="301"/>
      <c r="Z2934" s="301"/>
      <c r="AA2934" s="301"/>
      <c r="AB2934" s="301"/>
      <c r="AC2934" s="301"/>
      <c r="AD2934" s="301"/>
      <c r="AE2934" s="301"/>
      <c r="AF2934" s="301"/>
      <c r="AG2934" s="301"/>
      <c r="AH2934" s="301"/>
      <c r="AI2934" s="301"/>
      <c r="AM2934"/>
    </row>
    <row r="2935" spans="1:39" ht="20.100000000000001" hidden="1" customHeight="1" x14ac:dyDescent="0.2">
      <c r="A2935" s="240">
        <v>91</v>
      </c>
      <c r="B2935" s="241" t="s">
        <v>425</v>
      </c>
      <c r="C2935" s="310" t="s">
        <v>426</v>
      </c>
      <c r="D2935" s="310" t="s">
        <v>427</v>
      </c>
      <c r="E2935" s="309">
        <v>124508.5469876046</v>
      </c>
      <c r="F2935" s="310" t="s">
        <v>895</v>
      </c>
      <c r="G2935" s="244" t="s">
        <v>918</v>
      </c>
      <c r="H2935" s="244" t="s">
        <v>429</v>
      </c>
      <c r="I2935" s="288">
        <v>1</v>
      </c>
      <c r="J2935" s="244" t="s">
        <v>919</v>
      </c>
      <c r="K2935" s="244">
        <v>0.5</v>
      </c>
      <c r="L2935" s="244">
        <v>0.8</v>
      </c>
      <c r="M2935" s="244" t="s">
        <v>89</v>
      </c>
      <c r="N2935" s="244">
        <f t="shared" si="56"/>
        <v>0.4</v>
      </c>
      <c r="R2935" s="301"/>
      <c r="S2935" s="301"/>
      <c r="T2935" s="301"/>
      <c r="U2935" s="301"/>
      <c r="V2935" s="301"/>
      <c r="W2935" s="301"/>
      <c r="X2935" s="301"/>
      <c r="Y2935" s="301"/>
      <c r="Z2935" s="301"/>
      <c r="AA2935" s="301"/>
      <c r="AB2935" s="301"/>
      <c r="AC2935" s="301"/>
      <c r="AD2935" s="301"/>
      <c r="AE2935" s="301"/>
      <c r="AF2935" s="301"/>
      <c r="AG2935" s="301"/>
      <c r="AH2935" s="301"/>
      <c r="AI2935" s="301"/>
      <c r="AM2935"/>
    </row>
    <row r="2936" spans="1:39" ht="20.100000000000001" hidden="1" customHeight="1" x14ac:dyDescent="0.2">
      <c r="A2936" s="240">
        <v>92</v>
      </c>
      <c r="B2936" s="241" t="s">
        <v>425</v>
      </c>
      <c r="C2936" s="310" t="s">
        <v>426</v>
      </c>
      <c r="D2936" s="310" t="s">
        <v>427</v>
      </c>
      <c r="E2936" s="309">
        <v>124561.45346677041</v>
      </c>
      <c r="F2936" s="310" t="s">
        <v>871</v>
      </c>
      <c r="G2936" s="244" t="s">
        <v>951</v>
      </c>
      <c r="H2936" s="244" t="s">
        <v>429</v>
      </c>
      <c r="I2936" s="288">
        <v>1</v>
      </c>
      <c r="J2936" s="244" t="s">
        <v>919</v>
      </c>
      <c r="K2936" s="244">
        <v>1</v>
      </c>
      <c r="L2936" s="244">
        <v>1</v>
      </c>
      <c r="M2936" s="244" t="s">
        <v>89</v>
      </c>
      <c r="N2936" s="244">
        <f t="shared" si="56"/>
        <v>1</v>
      </c>
      <c r="R2936" s="301"/>
      <c r="S2936" s="301"/>
      <c r="T2936" s="301"/>
      <c r="U2936" s="301"/>
      <c r="V2936" s="301"/>
      <c r="W2936" s="301"/>
      <c r="X2936" s="301"/>
      <c r="Y2936" s="301"/>
      <c r="Z2936" s="301"/>
      <c r="AA2936" s="301"/>
      <c r="AB2936" s="301"/>
      <c r="AC2936" s="301"/>
      <c r="AD2936" s="301"/>
      <c r="AE2936" s="301"/>
      <c r="AF2936" s="301"/>
      <c r="AG2936" s="301"/>
      <c r="AH2936" s="301"/>
      <c r="AI2936" s="301"/>
      <c r="AM2936"/>
    </row>
    <row r="2937" spans="1:39" ht="20.100000000000001" hidden="1" customHeight="1" x14ac:dyDescent="0.2">
      <c r="A2937" s="240">
        <v>93</v>
      </c>
      <c r="B2937" s="241" t="s">
        <v>425</v>
      </c>
      <c r="C2937" s="310" t="s">
        <v>426</v>
      </c>
      <c r="D2937" s="310" t="s">
        <v>427</v>
      </c>
      <c r="E2937" s="309">
        <v>124591.85969825377</v>
      </c>
      <c r="F2937" s="310" t="s">
        <v>897</v>
      </c>
      <c r="G2937" s="244" t="s">
        <v>920</v>
      </c>
      <c r="H2937" s="244" t="s">
        <v>869</v>
      </c>
      <c r="I2937" s="288">
        <v>2</v>
      </c>
      <c r="J2937" s="244" t="s">
        <v>873</v>
      </c>
      <c r="K2937" s="244">
        <v>4</v>
      </c>
      <c r="L2937" s="244">
        <v>3.5</v>
      </c>
      <c r="M2937" s="244" t="s">
        <v>89</v>
      </c>
      <c r="N2937" s="244">
        <f t="shared" si="56"/>
        <v>14</v>
      </c>
      <c r="R2937" s="301"/>
      <c r="S2937" s="301"/>
      <c r="T2937" s="301"/>
      <c r="U2937" s="301"/>
      <c r="V2937" s="301"/>
      <c r="W2937" s="301"/>
      <c r="X2937" s="301"/>
      <c r="Y2937" s="301"/>
      <c r="Z2937" s="301"/>
      <c r="AA2937" s="301"/>
      <c r="AB2937" s="301"/>
      <c r="AC2937" s="301"/>
      <c r="AD2937" s="301"/>
      <c r="AE2937" s="301"/>
      <c r="AF2937" s="301"/>
      <c r="AG2937" s="301"/>
      <c r="AH2937" s="301"/>
      <c r="AI2937" s="301"/>
      <c r="AM2937"/>
    </row>
    <row r="2938" spans="1:39" ht="20.100000000000001" hidden="1" customHeight="1" x14ac:dyDescent="0.2">
      <c r="A2938" s="240">
        <v>94</v>
      </c>
      <c r="B2938" s="241" t="s">
        <v>425</v>
      </c>
      <c r="C2938" s="310" t="s">
        <v>426</v>
      </c>
      <c r="D2938" s="310" t="s">
        <v>427</v>
      </c>
      <c r="E2938" s="309">
        <v>124645.57648959798</v>
      </c>
      <c r="F2938" s="310" t="s">
        <v>897</v>
      </c>
      <c r="G2938" s="244" t="s">
        <v>1011</v>
      </c>
      <c r="H2938" s="244" t="s">
        <v>429</v>
      </c>
      <c r="I2938" s="288">
        <v>2</v>
      </c>
      <c r="J2938" s="244" t="s">
        <v>873</v>
      </c>
      <c r="K2938" s="244">
        <v>2</v>
      </c>
      <c r="L2938" s="244">
        <v>1.5</v>
      </c>
      <c r="M2938" s="244" t="s">
        <v>89</v>
      </c>
      <c r="N2938" s="244">
        <f t="shared" si="56"/>
        <v>3</v>
      </c>
      <c r="R2938" s="301"/>
      <c r="S2938" s="301"/>
      <c r="T2938" s="301"/>
      <c r="U2938" s="301"/>
      <c r="V2938" s="301"/>
      <c r="W2938" s="301"/>
      <c r="X2938" s="301"/>
      <c r="Y2938" s="301"/>
      <c r="Z2938" s="301"/>
      <c r="AA2938" s="301"/>
      <c r="AB2938" s="301"/>
      <c r="AC2938" s="301"/>
      <c r="AD2938" s="301"/>
      <c r="AE2938" s="301"/>
      <c r="AF2938" s="301"/>
      <c r="AG2938" s="301"/>
      <c r="AH2938" s="301"/>
      <c r="AI2938" s="301"/>
      <c r="AM2938"/>
    </row>
    <row r="2939" spans="1:39" ht="20.100000000000001" hidden="1" customHeight="1" x14ac:dyDescent="0.2">
      <c r="A2939" s="240">
        <v>95</v>
      </c>
      <c r="B2939" s="241" t="s">
        <v>425</v>
      </c>
      <c r="C2939" s="310" t="s">
        <v>426</v>
      </c>
      <c r="D2939" s="310" t="s">
        <v>427</v>
      </c>
      <c r="E2939" s="309">
        <v>124691.24220465074</v>
      </c>
      <c r="F2939" s="310" t="s">
        <v>897</v>
      </c>
      <c r="G2939" s="244" t="s">
        <v>922</v>
      </c>
      <c r="H2939" s="244" t="s">
        <v>869</v>
      </c>
      <c r="I2939" s="288">
        <v>2</v>
      </c>
      <c r="J2939" s="244" t="s">
        <v>873</v>
      </c>
      <c r="K2939" s="244">
        <v>3</v>
      </c>
      <c r="L2939" s="244">
        <v>2</v>
      </c>
      <c r="M2939" s="244" t="s">
        <v>89</v>
      </c>
      <c r="N2939" s="244">
        <f t="shared" si="56"/>
        <v>6</v>
      </c>
      <c r="R2939" s="301"/>
      <c r="S2939" s="301"/>
      <c r="T2939" s="301"/>
      <c r="U2939" s="301"/>
      <c r="V2939" s="301"/>
      <c r="W2939" s="301"/>
      <c r="X2939" s="301"/>
      <c r="Y2939" s="301"/>
      <c r="Z2939" s="301"/>
      <c r="AA2939" s="301"/>
      <c r="AB2939" s="301"/>
      <c r="AC2939" s="301"/>
      <c r="AD2939" s="301"/>
      <c r="AE2939" s="301"/>
      <c r="AF2939" s="301"/>
      <c r="AG2939" s="301"/>
      <c r="AH2939" s="301"/>
      <c r="AI2939" s="301"/>
      <c r="AM2939"/>
    </row>
    <row r="2940" spans="1:39" ht="20.100000000000001" hidden="1" customHeight="1" x14ac:dyDescent="0.2">
      <c r="A2940" s="240">
        <v>96</v>
      </c>
      <c r="B2940" s="241" t="s">
        <v>425</v>
      </c>
      <c r="C2940" s="310" t="s">
        <v>426</v>
      </c>
      <c r="D2940" s="310" t="s">
        <v>427</v>
      </c>
      <c r="E2940" s="309">
        <v>124759.23323409926</v>
      </c>
      <c r="F2940" s="310" t="s">
        <v>879</v>
      </c>
      <c r="G2940" s="244" t="s">
        <v>881</v>
      </c>
      <c r="H2940" s="244" t="s">
        <v>429</v>
      </c>
      <c r="I2940" s="288">
        <v>1</v>
      </c>
      <c r="J2940" s="244" t="s">
        <v>873</v>
      </c>
      <c r="K2940" s="244" t="s">
        <v>89</v>
      </c>
      <c r="L2940" s="244" t="s">
        <v>89</v>
      </c>
      <c r="M2940" s="244">
        <v>1</v>
      </c>
      <c r="N2940" s="244">
        <f t="shared" si="56"/>
        <v>0.78539816339744828</v>
      </c>
      <c r="R2940" s="301"/>
      <c r="S2940" s="301"/>
      <c r="T2940" s="301"/>
      <c r="U2940" s="301"/>
      <c r="V2940" s="301"/>
      <c r="W2940" s="301"/>
      <c r="X2940" s="301"/>
      <c r="Y2940" s="301"/>
      <c r="Z2940" s="301"/>
      <c r="AA2940" s="301"/>
      <c r="AB2940" s="301"/>
      <c r="AC2940" s="301"/>
      <c r="AD2940" s="301"/>
      <c r="AE2940" s="301"/>
      <c r="AF2940" s="301"/>
      <c r="AG2940" s="301"/>
      <c r="AH2940" s="301"/>
      <c r="AI2940" s="301"/>
      <c r="AM2940"/>
    </row>
    <row r="2941" spans="1:39" ht="20.100000000000001" hidden="1" customHeight="1" x14ac:dyDescent="0.2">
      <c r="A2941" s="240">
        <v>97</v>
      </c>
      <c r="B2941" s="241" t="s">
        <v>425</v>
      </c>
      <c r="C2941" s="310" t="s">
        <v>426</v>
      </c>
      <c r="D2941" s="310" t="s">
        <v>427</v>
      </c>
      <c r="E2941" s="309">
        <v>125318.26014573002</v>
      </c>
      <c r="F2941" s="310" t="s">
        <v>879</v>
      </c>
      <c r="G2941" s="244" t="s">
        <v>913</v>
      </c>
      <c r="H2941" s="244" t="s">
        <v>429</v>
      </c>
      <c r="I2941" s="288">
        <v>1</v>
      </c>
      <c r="J2941" s="244" t="s">
        <v>873</v>
      </c>
      <c r="K2941" s="244" t="s">
        <v>89</v>
      </c>
      <c r="L2941" s="244" t="s">
        <v>89</v>
      </c>
      <c r="M2941" s="244">
        <v>1</v>
      </c>
      <c r="N2941" s="244">
        <f t="shared" si="56"/>
        <v>0.78539816339744828</v>
      </c>
      <c r="R2941" s="301"/>
      <c r="S2941" s="301"/>
      <c r="T2941" s="301"/>
      <c r="U2941" s="301"/>
      <c r="V2941" s="301"/>
      <c r="W2941" s="301"/>
      <c r="X2941" s="301"/>
      <c r="Y2941" s="301"/>
      <c r="Z2941" s="301"/>
      <c r="AA2941" s="301"/>
      <c r="AB2941" s="301"/>
      <c r="AC2941" s="301"/>
      <c r="AD2941" s="301"/>
      <c r="AE2941" s="301"/>
      <c r="AF2941" s="301"/>
      <c r="AG2941" s="301"/>
      <c r="AH2941" s="301"/>
      <c r="AI2941" s="301"/>
      <c r="AM2941"/>
    </row>
    <row r="2942" spans="1:39" ht="20.100000000000001" hidden="1" customHeight="1" x14ac:dyDescent="0.2">
      <c r="A2942" s="240">
        <v>98</v>
      </c>
      <c r="B2942" s="241" t="s">
        <v>425</v>
      </c>
      <c r="C2942" s="310" t="s">
        <v>426</v>
      </c>
      <c r="D2942" s="310" t="s">
        <v>427</v>
      </c>
      <c r="E2942" s="309">
        <v>125699.91926511275</v>
      </c>
      <c r="F2942" s="310" t="s">
        <v>871</v>
      </c>
      <c r="G2942" s="244" t="s">
        <v>916</v>
      </c>
      <c r="H2942" s="244" t="s">
        <v>429</v>
      </c>
      <c r="I2942" s="288">
        <v>1</v>
      </c>
      <c r="J2942" s="244" t="s">
        <v>873</v>
      </c>
      <c r="K2942" s="244">
        <v>1</v>
      </c>
      <c r="L2942" s="244">
        <v>1</v>
      </c>
      <c r="M2942" s="244" t="s">
        <v>89</v>
      </c>
      <c r="N2942" s="244">
        <f t="shared" si="56"/>
        <v>1</v>
      </c>
      <c r="R2942" s="301"/>
      <c r="S2942" s="301"/>
      <c r="T2942" s="301"/>
      <c r="U2942" s="301"/>
      <c r="V2942" s="301"/>
      <c r="W2942" s="301"/>
      <c r="X2942" s="301"/>
      <c r="Y2942" s="301"/>
      <c r="Z2942" s="301"/>
      <c r="AA2942" s="301"/>
      <c r="AB2942" s="301"/>
      <c r="AC2942" s="301"/>
      <c r="AD2942" s="301"/>
      <c r="AE2942" s="301"/>
      <c r="AF2942" s="301"/>
      <c r="AG2942" s="301"/>
      <c r="AH2942" s="301"/>
      <c r="AI2942" s="301"/>
      <c r="AM2942"/>
    </row>
    <row r="2943" spans="1:39" ht="20.100000000000001" hidden="1" customHeight="1" x14ac:dyDescent="0.2">
      <c r="A2943" s="240">
        <v>99</v>
      </c>
      <c r="B2943" s="241" t="s">
        <v>425</v>
      </c>
      <c r="C2943" s="310" t="s">
        <v>426</v>
      </c>
      <c r="D2943" s="310" t="s">
        <v>427</v>
      </c>
      <c r="E2943" s="309">
        <v>125777.81161861138</v>
      </c>
      <c r="F2943" s="310" t="s">
        <v>871</v>
      </c>
      <c r="G2943" s="244" t="s">
        <v>929</v>
      </c>
      <c r="H2943" s="244" t="s">
        <v>429</v>
      </c>
      <c r="I2943" s="288">
        <v>2</v>
      </c>
      <c r="J2943" s="244" t="s">
        <v>873</v>
      </c>
      <c r="K2943" s="244">
        <v>1.5</v>
      </c>
      <c r="L2943" s="244">
        <v>1.5</v>
      </c>
      <c r="M2943" s="244" t="s">
        <v>89</v>
      </c>
      <c r="N2943" s="244">
        <f t="shared" si="56"/>
        <v>2.25</v>
      </c>
      <c r="R2943" s="301"/>
      <c r="S2943" s="301"/>
      <c r="T2943" s="301"/>
      <c r="U2943" s="301"/>
      <c r="V2943" s="301"/>
      <c r="W2943" s="301"/>
      <c r="X2943" s="301"/>
      <c r="Y2943" s="301"/>
      <c r="Z2943" s="301"/>
      <c r="AA2943" s="301"/>
      <c r="AB2943" s="301"/>
      <c r="AC2943" s="301"/>
      <c r="AD2943" s="301"/>
      <c r="AE2943" s="301"/>
      <c r="AF2943" s="301"/>
      <c r="AG2943" s="301"/>
      <c r="AH2943" s="301"/>
      <c r="AI2943" s="301"/>
      <c r="AM2943"/>
    </row>
    <row r="2944" spans="1:39" ht="20.100000000000001" hidden="1" customHeight="1" x14ac:dyDescent="0.2">
      <c r="A2944" s="240">
        <v>100</v>
      </c>
      <c r="B2944" s="241" t="s">
        <v>425</v>
      </c>
      <c r="C2944" s="310" t="s">
        <v>426</v>
      </c>
      <c r="D2944" s="310" t="s">
        <v>427</v>
      </c>
      <c r="E2944" s="309">
        <v>126487.88232756889</v>
      </c>
      <c r="F2944" s="310" t="s">
        <v>895</v>
      </c>
      <c r="G2944" s="244" t="s">
        <v>918</v>
      </c>
      <c r="H2944" s="244" t="s">
        <v>429</v>
      </c>
      <c r="I2944" s="288">
        <v>1</v>
      </c>
      <c r="J2944" s="244" t="s">
        <v>873</v>
      </c>
      <c r="K2944" s="244">
        <v>0.5</v>
      </c>
      <c r="L2944" s="244">
        <v>0.8</v>
      </c>
      <c r="M2944" s="244" t="s">
        <v>89</v>
      </c>
      <c r="N2944" s="244">
        <f t="shared" si="56"/>
        <v>0.4</v>
      </c>
      <c r="R2944" s="301"/>
      <c r="S2944" s="301"/>
      <c r="T2944" s="301"/>
      <c r="U2944" s="301"/>
      <c r="V2944" s="301"/>
      <c r="W2944" s="301"/>
      <c r="X2944" s="301"/>
      <c r="Y2944" s="301"/>
      <c r="Z2944" s="301"/>
      <c r="AA2944" s="301"/>
      <c r="AB2944" s="301"/>
      <c r="AC2944" s="301"/>
      <c r="AD2944" s="301"/>
      <c r="AE2944" s="301"/>
      <c r="AF2944" s="301"/>
      <c r="AG2944" s="301"/>
      <c r="AH2944" s="301"/>
      <c r="AI2944" s="301"/>
      <c r="AM2944"/>
    </row>
    <row r="2945" spans="1:39" ht="20.100000000000001" hidden="1" customHeight="1" x14ac:dyDescent="0.2">
      <c r="A2945" s="240">
        <v>101</v>
      </c>
      <c r="B2945" s="241" t="s">
        <v>425</v>
      </c>
      <c r="C2945" s="310" t="s">
        <v>426</v>
      </c>
      <c r="D2945" s="310" t="s">
        <v>427</v>
      </c>
      <c r="E2945" s="309">
        <v>126543.3722775122</v>
      </c>
      <c r="F2945" s="310" t="s">
        <v>871</v>
      </c>
      <c r="G2945" s="244" t="s">
        <v>929</v>
      </c>
      <c r="H2945" s="244" t="s">
        <v>429</v>
      </c>
      <c r="I2945" s="288">
        <v>2</v>
      </c>
      <c r="J2945" s="244" t="s">
        <v>919</v>
      </c>
      <c r="K2945" s="244">
        <v>3</v>
      </c>
      <c r="L2945" s="244">
        <v>2.5</v>
      </c>
      <c r="M2945" s="244" t="s">
        <v>89</v>
      </c>
      <c r="N2945" s="244">
        <f t="shared" si="56"/>
        <v>7.5</v>
      </c>
      <c r="R2945" s="301"/>
      <c r="S2945" s="301"/>
      <c r="T2945" s="301"/>
      <c r="U2945" s="301"/>
      <c r="V2945" s="301"/>
      <c r="W2945" s="301"/>
      <c r="X2945" s="301"/>
      <c r="Y2945" s="301"/>
      <c r="Z2945" s="301"/>
      <c r="AA2945" s="301"/>
      <c r="AB2945" s="301"/>
      <c r="AC2945" s="301"/>
      <c r="AD2945" s="301"/>
      <c r="AE2945" s="301"/>
      <c r="AF2945" s="301"/>
      <c r="AG2945" s="301"/>
      <c r="AH2945" s="301"/>
      <c r="AI2945" s="301"/>
      <c r="AM2945"/>
    </row>
    <row r="2946" spans="1:39" ht="20.100000000000001" hidden="1" customHeight="1" x14ac:dyDescent="0.2">
      <c r="A2946" s="240">
        <v>102</v>
      </c>
      <c r="B2946" s="241" t="s">
        <v>425</v>
      </c>
      <c r="C2946" s="310" t="s">
        <v>426</v>
      </c>
      <c r="D2946" s="310" t="s">
        <v>427</v>
      </c>
      <c r="E2946" s="309">
        <v>126832.04054886609</v>
      </c>
      <c r="F2946" s="310" t="s">
        <v>871</v>
      </c>
      <c r="G2946" s="244" t="s">
        <v>924</v>
      </c>
      <c r="H2946" s="244" t="s">
        <v>429</v>
      </c>
      <c r="I2946" s="288">
        <v>1</v>
      </c>
      <c r="J2946" s="244" t="s">
        <v>873</v>
      </c>
      <c r="K2946" s="244">
        <v>1</v>
      </c>
      <c r="L2946" s="244">
        <v>1</v>
      </c>
      <c r="M2946" s="244" t="s">
        <v>89</v>
      </c>
      <c r="N2946" s="244">
        <f t="shared" si="56"/>
        <v>1</v>
      </c>
      <c r="R2946" s="301"/>
      <c r="S2946" s="301"/>
      <c r="T2946" s="301"/>
      <c r="U2946" s="301"/>
      <c r="V2946" s="301"/>
      <c r="W2946" s="301"/>
      <c r="X2946" s="301"/>
      <c r="Y2946" s="301"/>
      <c r="Z2946" s="301"/>
      <c r="AA2946" s="301"/>
      <c r="AB2946" s="301"/>
      <c r="AC2946" s="301"/>
      <c r="AD2946" s="301"/>
      <c r="AE2946" s="301"/>
      <c r="AF2946" s="301"/>
      <c r="AG2946" s="301"/>
      <c r="AH2946" s="301"/>
      <c r="AI2946" s="301"/>
      <c r="AM2946"/>
    </row>
    <row r="2947" spans="1:39" ht="20.100000000000001" hidden="1" customHeight="1" x14ac:dyDescent="0.2">
      <c r="A2947" s="240">
        <v>103</v>
      </c>
      <c r="B2947" s="241" t="s">
        <v>425</v>
      </c>
      <c r="C2947" s="310" t="s">
        <v>426</v>
      </c>
      <c r="D2947" s="310" t="s">
        <v>427</v>
      </c>
      <c r="E2947" s="309">
        <v>127125.14226408536</v>
      </c>
      <c r="F2947" s="310" t="s">
        <v>879</v>
      </c>
      <c r="G2947" s="244" t="s">
        <v>913</v>
      </c>
      <c r="H2947" s="244" t="s">
        <v>429</v>
      </c>
      <c r="I2947" s="288">
        <v>1</v>
      </c>
      <c r="J2947" s="244" t="s">
        <v>919</v>
      </c>
      <c r="K2947" s="244" t="s">
        <v>89</v>
      </c>
      <c r="L2947" s="244" t="s">
        <v>89</v>
      </c>
      <c r="M2947" s="244">
        <v>1</v>
      </c>
      <c r="N2947" s="244">
        <f t="shared" si="56"/>
        <v>0.78539816339744828</v>
      </c>
      <c r="R2947" s="301"/>
      <c r="S2947" s="301"/>
      <c r="T2947" s="301"/>
      <c r="U2947" s="301"/>
      <c r="V2947" s="301"/>
      <c r="W2947" s="301"/>
      <c r="X2947" s="301"/>
      <c r="Y2947" s="301"/>
      <c r="Z2947" s="301"/>
      <c r="AA2947" s="301"/>
      <c r="AB2947" s="301"/>
      <c r="AC2947" s="301"/>
      <c r="AD2947" s="301"/>
      <c r="AE2947" s="301"/>
      <c r="AF2947" s="301"/>
      <c r="AG2947" s="301"/>
      <c r="AH2947" s="301"/>
      <c r="AI2947" s="301"/>
      <c r="AM2947"/>
    </row>
    <row r="2948" spans="1:39" ht="20.100000000000001" hidden="1" customHeight="1" x14ac:dyDescent="0.2">
      <c r="A2948" s="240">
        <v>104</v>
      </c>
      <c r="B2948" s="241" t="s">
        <v>425</v>
      </c>
      <c r="C2948" s="310" t="s">
        <v>426</v>
      </c>
      <c r="D2948" s="310" t="s">
        <v>427</v>
      </c>
      <c r="E2948" s="309">
        <v>127157.86157319331</v>
      </c>
      <c r="F2948" s="310" t="s">
        <v>879</v>
      </c>
      <c r="G2948" s="244" t="s">
        <v>922</v>
      </c>
      <c r="H2948" s="244" t="s">
        <v>429</v>
      </c>
      <c r="I2948" s="288">
        <v>2</v>
      </c>
      <c r="J2948" s="244" t="s">
        <v>919</v>
      </c>
      <c r="K2948" s="244">
        <v>2</v>
      </c>
      <c r="L2948" s="244">
        <v>1</v>
      </c>
      <c r="M2948" s="244" t="s">
        <v>89</v>
      </c>
      <c r="N2948" s="244">
        <f t="shared" si="56"/>
        <v>2</v>
      </c>
      <c r="R2948" s="301"/>
      <c r="S2948" s="301"/>
      <c r="T2948" s="301"/>
      <c r="U2948" s="301"/>
      <c r="V2948" s="301"/>
      <c r="W2948" s="301"/>
      <c r="X2948" s="301"/>
      <c r="Y2948" s="301"/>
      <c r="Z2948" s="301"/>
      <c r="AA2948" s="301"/>
      <c r="AB2948" s="301"/>
      <c r="AC2948" s="301"/>
      <c r="AD2948" s="301"/>
      <c r="AE2948" s="301"/>
      <c r="AF2948" s="301"/>
      <c r="AG2948" s="301"/>
      <c r="AH2948" s="301"/>
      <c r="AI2948" s="301"/>
      <c r="AM2948"/>
    </row>
    <row r="2949" spans="1:39" ht="20.100000000000001" hidden="1" customHeight="1" x14ac:dyDescent="0.2">
      <c r="A2949" s="240">
        <v>105</v>
      </c>
      <c r="B2949" s="241" t="s">
        <v>425</v>
      </c>
      <c r="C2949" s="310" t="s">
        <v>426</v>
      </c>
      <c r="D2949" s="310" t="s">
        <v>427</v>
      </c>
      <c r="E2949" s="309">
        <v>127262.68483721174</v>
      </c>
      <c r="F2949" s="310" t="s">
        <v>871</v>
      </c>
      <c r="G2949" s="244" t="s">
        <v>914</v>
      </c>
      <c r="H2949" s="244" t="s">
        <v>429</v>
      </c>
      <c r="I2949" s="288">
        <v>1</v>
      </c>
      <c r="J2949" s="244" t="s">
        <v>919</v>
      </c>
      <c r="K2949" s="244">
        <v>1</v>
      </c>
      <c r="L2949" s="244">
        <v>1</v>
      </c>
      <c r="M2949" s="244" t="s">
        <v>89</v>
      </c>
      <c r="N2949" s="244">
        <f t="shared" si="56"/>
        <v>1</v>
      </c>
      <c r="R2949" s="301"/>
      <c r="S2949" s="301"/>
      <c r="T2949" s="301"/>
      <c r="U2949" s="301"/>
      <c r="V2949" s="301"/>
      <c r="W2949" s="301"/>
      <c r="X2949" s="301"/>
      <c r="Y2949" s="301"/>
      <c r="Z2949" s="301"/>
      <c r="AA2949" s="301"/>
      <c r="AB2949" s="301"/>
      <c r="AC2949" s="301"/>
      <c r="AD2949" s="301"/>
      <c r="AE2949" s="301"/>
      <c r="AF2949" s="301"/>
      <c r="AG2949" s="301"/>
      <c r="AH2949" s="301"/>
      <c r="AI2949" s="301"/>
      <c r="AM2949"/>
    </row>
    <row r="2950" spans="1:39" ht="20.100000000000001" hidden="1" customHeight="1" x14ac:dyDescent="0.2">
      <c r="A2950" s="240">
        <v>106</v>
      </c>
      <c r="B2950" s="241" t="s">
        <v>425</v>
      </c>
      <c r="C2950" s="310" t="s">
        <v>426</v>
      </c>
      <c r="D2950" s="310" t="s">
        <v>427</v>
      </c>
      <c r="E2950" s="309">
        <v>128129.68011447886</v>
      </c>
      <c r="F2950" s="310" t="s">
        <v>897</v>
      </c>
      <c r="G2950" s="244" t="s">
        <v>956</v>
      </c>
      <c r="H2950" s="244" t="s">
        <v>429</v>
      </c>
      <c r="I2950" s="288">
        <v>2</v>
      </c>
      <c r="J2950" s="244" t="s">
        <v>919</v>
      </c>
      <c r="K2950" s="244">
        <v>2</v>
      </c>
      <c r="L2950" s="244">
        <v>1.5</v>
      </c>
      <c r="M2950" s="244" t="s">
        <v>89</v>
      </c>
      <c r="N2950" s="244">
        <f t="shared" si="56"/>
        <v>3</v>
      </c>
      <c r="R2950" s="301"/>
      <c r="S2950" s="301"/>
      <c r="T2950" s="301"/>
      <c r="U2950" s="301"/>
      <c r="V2950" s="301"/>
      <c r="W2950" s="301"/>
      <c r="X2950" s="301"/>
      <c r="Y2950" s="301"/>
      <c r="Z2950" s="301"/>
      <c r="AA2950" s="301"/>
      <c r="AB2950" s="301"/>
      <c r="AC2950" s="301"/>
      <c r="AD2950" s="301"/>
      <c r="AE2950" s="301"/>
      <c r="AF2950" s="301"/>
      <c r="AG2950" s="301"/>
      <c r="AH2950" s="301"/>
      <c r="AI2950" s="301"/>
      <c r="AM2950"/>
    </row>
    <row r="2951" spans="1:39" ht="20.100000000000001" hidden="1" customHeight="1" x14ac:dyDescent="0.2">
      <c r="A2951" s="240">
        <v>107</v>
      </c>
      <c r="B2951" s="241" t="s">
        <v>425</v>
      </c>
      <c r="C2951" s="310" t="s">
        <v>426</v>
      </c>
      <c r="D2951" s="310" t="s">
        <v>427</v>
      </c>
      <c r="E2951" s="309">
        <v>128175.12949604215</v>
      </c>
      <c r="F2951" s="310" t="s">
        <v>871</v>
      </c>
      <c r="G2951" s="244" t="s">
        <v>924</v>
      </c>
      <c r="H2951" s="244" t="s">
        <v>429</v>
      </c>
      <c r="I2951" s="288">
        <v>1</v>
      </c>
      <c r="J2951" s="244" t="s">
        <v>919</v>
      </c>
      <c r="K2951" s="244">
        <v>1</v>
      </c>
      <c r="L2951" s="244">
        <v>1</v>
      </c>
      <c r="M2951" s="244" t="s">
        <v>89</v>
      </c>
      <c r="N2951" s="244">
        <f t="shared" si="56"/>
        <v>1</v>
      </c>
      <c r="R2951" s="301"/>
      <c r="S2951" s="301"/>
      <c r="T2951" s="301"/>
      <c r="U2951" s="301"/>
      <c r="V2951" s="301"/>
      <c r="W2951" s="301"/>
      <c r="X2951" s="301"/>
      <c r="Y2951" s="301"/>
      <c r="Z2951" s="301"/>
      <c r="AA2951" s="301"/>
      <c r="AB2951" s="301"/>
      <c r="AC2951" s="301"/>
      <c r="AD2951" s="301"/>
      <c r="AE2951" s="301"/>
      <c r="AF2951" s="301"/>
      <c r="AG2951" s="301"/>
      <c r="AH2951" s="301"/>
      <c r="AI2951" s="301"/>
      <c r="AM2951"/>
    </row>
    <row r="2952" spans="1:39" ht="20.100000000000001" hidden="1" customHeight="1" x14ac:dyDescent="0.2">
      <c r="A2952" s="240">
        <v>108</v>
      </c>
      <c r="B2952" s="241" t="s">
        <v>425</v>
      </c>
      <c r="C2952" s="310" t="s">
        <v>426</v>
      </c>
      <c r="D2952" s="310" t="s">
        <v>427</v>
      </c>
      <c r="E2952" s="309">
        <v>128511.33790723866</v>
      </c>
      <c r="F2952" s="310" t="s">
        <v>895</v>
      </c>
      <c r="G2952" s="244" t="s">
        <v>918</v>
      </c>
      <c r="H2952" s="244" t="s">
        <v>429</v>
      </c>
      <c r="I2952" s="288">
        <v>1</v>
      </c>
      <c r="J2952" s="244" t="s">
        <v>919</v>
      </c>
      <c r="K2952" s="244">
        <v>0.5</v>
      </c>
      <c r="L2952" s="244">
        <v>0.8</v>
      </c>
      <c r="M2952" s="244" t="s">
        <v>89</v>
      </c>
      <c r="N2952" s="244">
        <f t="shared" si="56"/>
        <v>0.4</v>
      </c>
      <c r="R2952" s="301"/>
      <c r="S2952" s="301"/>
      <c r="T2952" s="301"/>
      <c r="U2952" s="301"/>
      <c r="V2952" s="301"/>
      <c r="W2952" s="301"/>
      <c r="X2952" s="301"/>
      <c r="Y2952" s="301"/>
      <c r="Z2952" s="301"/>
      <c r="AA2952" s="301"/>
      <c r="AB2952" s="301"/>
      <c r="AC2952" s="301"/>
      <c r="AD2952" s="301"/>
      <c r="AE2952" s="301"/>
      <c r="AF2952" s="301"/>
      <c r="AG2952" s="301"/>
      <c r="AH2952" s="301"/>
      <c r="AI2952" s="301"/>
      <c r="AM2952"/>
    </row>
    <row r="2953" spans="1:39" ht="20.100000000000001" hidden="1" customHeight="1" x14ac:dyDescent="0.2">
      <c r="A2953" s="240">
        <v>109</v>
      </c>
      <c r="B2953" s="241" t="s">
        <v>425</v>
      </c>
      <c r="C2953" s="310" t="s">
        <v>426</v>
      </c>
      <c r="D2953" s="310" t="s">
        <v>427</v>
      </c>
      <c r="E2953" s="309">
        <v>128790.76676589705</v>
      </c>
      <c r="F2953" s="310" t="s">
        <v>871</v>
      </c>
      <c r="G2953" s="244" t="s">
        <v>932</v>
      </c>
      <c r="H2953" s="244" t="s">
        <v>429</v>
      </c>
      <c r="I2953" s="288">
        <v>1</v>
      </c>
      <c r="J2953" s="244" t="s">
        <v>919</v>
      </c>
      <c r="K2953" s="244">
        <v>1</v>
      </c>
      <c r="L2953" s="244">
        <v>1</v>
      </c>
      <c r="M2953" s="244" t="s">
        <v>89</v>
      </c>
      <c r="N2953" s="244">
        <f t="shared" si="56"/>
        <v>1</v>
      </c>
      <c r="R2953" s="301"/>
      <c r="S2953" s="301"/>
      <c r="T2953" s="301"/>
      <c r="U2953" s="301"/>
      <c r="V2953" s="301"/>
      <c r="W2953" s="301"/>
      <c r="X2953" s="301"/>
      <c r="Y2953" s="301"/>
      <c r="Z2953" s="301"/>
      <c r="AA2953" s="301"/>
      <c r="AB2953" s="301"/>
      <c r="AC2953" s="301"/>
      <c r="AD2953" s="301"/>
      <c r="AE2953" s="301"/>
      <c r="AF2953" s="301"/>
      <c r="AG2953" s="301"/>
      <c r="AH2953" s="301"/>
      <c r="AI2953" s="301"/>
      <c r="AM2953"/>
    </row>
    <row r="2954" spans="1:39" ht="20.100000000000001" hidden="1" customHeight="1" x14ac:dyDescent="0.2">
      <c r="A2954" s="240">
        <v>110</v>
      </c>
      <c r="B2954" s="241" t="s">
        <v>425</v>
      </c>
      <c r="C2954" s="310" t="s">
        <v>426</v>
      </c>
      <c r="D2954" s="310" t="s">
        <v>427</v>
      </c>
      <c r="E2954" s="309">
        <v>129210.50880811631</v>
      </c>
      <c r="F2954" s="310" t="s">
        <v>879</v>
      </c>
      <c r="G2954" s="244" t="s">
        <v>913</v>
      </c>
      <c r="H2954" s="244" t="s">
        <v>429</v>
      </c>
      <c r="I2954" s="288">
        <v>1</v>
      </c>
      <c r="J2954" s="244" t="s">
        <v>919</v>
      </c>
      <c r="K2954" s="244" t="s">
        <v>89</v>
      </c>
      <c r="L2954" s="244" t="s">
        <v>89</v>
      </c>
      <c r="M2954" s="244">
        <v>1</v>
      </c>
      <c r="N2954" s="244">
        <f t="shared" si="56"/>
        <v>0.78539816339744828</v>
      </c>
      <c r="R2954" s="301"/>
      <c r="S2954" s="301"/>
      <c r="T2954" s="301"/>
      <c r="U2954" s="301"/>
      <c r="V2954" s="301"/>
      <c r="W2954" s="301"/>
      <c r="X2954" s="301"/>
      <c r="Y2954" s="301"/>
      <c r="Z2954" s="301"/>
      <c r="AA2954" s="301"/>
      <c r="AB2954" s="301"/>
      <c r="AC2954" s="301"/>
      <c r="AD2954" s="301"/>
      <c r="AE2954" s="301"/>
      <c r="AF2954" s="301"/>
      <c r="AG2954" s="301"/>
      <c r="AH2954" s="301"/>
      <c r="AI2954" s="301"/>
      <c r="AM2954"/>
    </row>
    <row r="2955" spans="1:39" ht="20.100000000000001" hidden="1" customHeight="1" x14ac:dyDescent="0.2">
      <c r="A2955" s="240">
        <v>111</v>
      </c>
      <c r="B2955" s="241" t="s">
        <v>425</v>
      </c>
      <c r="C2955" s="310" t="s">
        <v>426</v>
      </c>
      <c r="D2955" s="310" t="s">
        <v>427</v>
      </c>
      <c r="E2955" s="309">
        <v>129379.52931027321</v>
      </c>
      <c r="F2955" s="310" t="s">
        <v>871</v>
      </c>
      <c r="G2955" s="244" t="s">
        <v>924</v>
      </c>
      <c r="H2955" s="244" t="s">
        <v>429</v>
      </c>
      <c r="I2955" s="288">
        <v>1</v>
      </c>
      <c r="J2955" s="244" t="s">
        <v>919</v>
      </c>
      <c r="K2955" s="244">
        <v>1</v>
      </c>
      <c r="L2955" s="244">
        <v>1</v>
      </c>
      <c r="M2955" s="244" t="s">
        <v>89</v>
      </c>
      <c r="N2955" s="244">
        <f t="shared" si="56"/>
        <v>1</v>
      </c>
      <c r="R2955" s="301"/>
      <c r="S2955" s="301"/>
      <c r="T2955" s="301"/>
      <c r="U2955" s="301"/>
      <c r="V2955" s="301"/>
      <c r="W2955" s="301"/>
      <c r="X2955" s="301"/>
      <c r="Y2955" s="301"/>
      <c r="Z2955" s="301"/>
      <c r="AA2955" s="301"/>
      <c r="AB2955" s="301"/>
      <c r="AC2955" s="301"/>
      <c r="AD2955" s="301"/>
      <c r="AE2955" s="301"/>
      <c r="AF2955" s="301"/>
      <c r="AG2955" s="301"/>
      <c r="AH2955" s="301"/>
      <c r="AI2955" s="301"/>
      <c r="AM2955"/>
    </row>
    <row r="2956" spans="1:39" ht="20.100000000000001" hidden="1" customHeight="1" x14ac:dyDescent="0.2">
      <c r="A2956" s="240">
        <v>112</v>
      </c>
      <c r="B2956" s="241" t="s">
        <v>425</v>
      </c>
      <c r="C2956" s="310" t="s">
        <v>426</v>
      </c>
      <c r="D2956" s="310" t="s">
        <v>427</v>
      </c>
      <c r="E2956" s="309">
        <v>130292.09051725415</v>
      </c>
      <c r="F2956" s="310" t="s">
        <v>877</v>
      </c>
      <c r="G2956" s="244" t="s">
        <v>923</v>
      </c>
      <c r="H2956" s="244" t="s">
        <v>429</v>
      </c>
      <c r="I2956" s="288">
        <v>2</v>
      </c>
      <c r="J2956" s="244" t="s">
        <v>919</v>
      </c>
      <c r="K2956" s="244">
        <v>3</v>
      </c>
      <c r="L2956" s="244">
        <v>2</v>
      </c>
      <c r="M2956" s="244" t="s">
        <v>89</v>
      </c>
      <c r="N2956" s="244">
        <f t="shared" si="56"/>
        <v>6</v>
      </c>
      <c r="R2956" s="301"/>
      <c r="S2956" s="301"/>
      <c r="T2956" s="301"/>
      <c r="U2956" s="301"/>
      <c r="V2956" s="301"/>
      <c r="W2956" s="301"/>
      <c r="X2956" s="301"/>
      <c r="Y2956" s="301"/>
      <c r="Z2956" s="301"/>
      <c r="AA2956" s="301"/>
      <c r="AB2956" s="301"/>
      <c r="AC2956" s="301"/>
      <c r="AD2956" s="301"/>
      <c r="AE2956" s="301"/>
      <c r="AF2956" s="301"/>
      <c r="AG2956" s="301"/>
      <c r="AH2956" s="301"/>
      <c r="AI2956" s="301"/>
      <c r="AM2956"/>
    </row>
    <row r="2957" spans="1:39" ht="20.100000000000001" hidden="1" customHeight="1" x14ac:dyDescent="0.2">
      <c r="A2957" s="240">
        <v>113</v>
      </c>
      <c r="B2957" s="241" t="s">
        <v>425</v>
      </c>
      <c r="C2957" s="310" t="s">
        <v>426</v>
      </c>
      <c r="D2957" s="310" t="s">
        <v>427</v>
      </c>
      <c r="E2957" s="309">
        <v>130554.90989140341</v>
      </c>
      <c r="F2957" s="310" t="s">
        <v>871</v>
      </c>
      <c r="G2957" s="244" t="s">
        <v>947</v>
      </c>
      <c r="H2957" s="244" t="s">
        <v>429</v>
      </c>
      <c r="I2957" s="288">
        <v>1</v>
      </c>
      <c r="J2957" s="244" t="s">
        <v>919</v>
      </c>
      <c r="K2957" s="244">
        <v>1</v>
      </c>
      <c r="L2957" s="244">
        <v>1</v>
      </c>
      <c r="M2957" s="244" t="s">
        <v>89</v>
      </c>
      <c r="N2957" s="244">
        <f t="shared" si="56"/>
        <v>1</v>
      </c>
      <c r="R2957" s="301"/>
      <c r="S2957" s="301"/>
      <c r="T2957" s="301"/>
      <c r="U2957" s="301"/>
      <c r="V2957" s="301"/>
      <c r="W2957" s="301"/>
      <c r="X2957" s="301"/>
      <c r="Y2957" s="301"/>
      <c r="Z2957" s="301"/>
      <c r="AA2957" s="301"/>
      <c r="AB2957" s="301"/>
      <c r="AC2957" s="301"/>
      <c r="AD2957" s="301"/>
      <c r="AE2957" s="301"/>
      <c r="AF2957" s="301"/>
      <c r="AG2957" s="301"/>
      <c r="AH2957" s="301"/>
      <c r="AI2957" s="301"/>
      <c r="AM2957"/>
    </row>
    <row r="2958" spans="1:39" ht="20.100000000000001" hidden="1" customHeight="1" x14ac:dyDescent="0.2">
      <c r="A2958" s="240">
        <v>114</v>
      </c>
      <c r="B2958" s="241" t="s">
        <v>425</v>
      </c>
      <c r="C2958" s="310" t="s">
        <v>426</v>
      </c>
      <c r="D2958" s="310" t="s">
        <v>427</v>
      </c>
      <c r="E2958" s="309">
        <v>130628.77823272663</v>
      </c>
      <c r="F2958" s="310" t="s">
        <v>879</v>
      </c>
      <c r="G2958" s="244" t="s">
        <v>881</v>
      </c>
      <c r="H2958" s="244" t="s">
        <v>429</v>
      </c>
      <c r="I2958" s="288">
        <v>1</v>
      </c>
      <c r="J2958" s="244" t="s">
        <v>919</v>
      </c>
      <c r="K2958" s="244" t="s">
        <v>89</v>
      </c>
      <c r="L2958" s="244" t="s">
        <v>89</v>
      </c>
      <c r="M2958" s="244">
        <v>1</v>
      </c>
      <c r="N2958" s="244">
        <f t="shared" si="56"/>
        <v>0.78539816339744828</v>
      </c>
      <c r="R2958" s="301"/>
      <c r="S2958" s="301"/>
      <c r="T2958" s="301"/>
      <c r="U2958" s="301"/>
      <c r="V2958" s="301"/>
      <c r="W2958" s="301"/>
      <c r="X2958" s="301"/>
      <c r="Y2958" s="301"/>
      <c r="Z2958" s="301"/>
      <c r="AA2958" s="301"/>
      <c r="AB2958" s="301"/>
      <c r="AC2958" s="301"/>
      <c r="AD2958" s="301"/>
      <c r="AE2958" s="301"/>
      <c r="AF2958" s="301"/>
      <c r="AG2958" s="301"/>
      <c r="AH2958" s="301"/>
      <c r="AI2958" s="301"/>
      <c r="AM2958"/>
    </row>
    <row r="2959" spans="1:39" ht="20.100000000000001" hidden="1" customHeight="1" x14ac:dyDescent="0.2">
      <c r="A2959" s="240">
        <v>115</v>
      </c>
      <c r="B2959" s="241" t="s">
        <v>425</v>
      </c>
      <c r="C2959" s="310" t="s">
        <v>426</v>
      </c>
      <c r="D2959" s="310" t="s">
        <v>427</v>
      </c>
      <c r="E2959" s="309">
        <v>130691.12164660636</v>
      </c>
      <c r="F2959" s="310" t="s">
        <v>879</v>
      </c>
      <c r="G2959" s="244" t="s">
        <v>999</v>
      </c>
      <c r="H2959" s="244" t="s">
        <v>429</v>
      </c>
      <c r="I2959" s="288">
        <v>1</v>
      </c>
      <c r="J2959" s="244" t="s">
        <v>919</v>
      </c>
      <c r="K2959" s="244">
        <v>1</v>
      </c>
      <c r="L2959" s="244">
        <v>1</v>
      </c>
      <c r="M2959" s="244" t="s">
        <v>89</v>
      </c>
      <c r="N2959" s="244">
        <f t="shared" si="56"/>
        <v>1</v>
      </c>
      <c r="R2959" s="301"/>
      <c r="S2959" s="301"/>
      <c r="T2959" s="301"/>
      <c r="U2959" s="301"/>
      <c r="V2959" s="301"/>
      <c r="W2959" s="301"/>
      <c r="X2959" s="301"/>
      <c r="Y2959" s="301"/>
      <c r="Z2959" s="301"/>
      <c r="AA2959" s="301"/>
      <c r="AB2959" s="301"/>
      <c r="AC2959" s="301"/>
      <c r="AD2959" s="301"/>
      <c r="AE2959" s="301"/>
      <c r="AF2959" s="301"/>
      <c r="AG2959" s="301"/>
      <c r="AH2959" s="301"/>
      <c r="AI2959" s="301"/>
      <c r="AM2959"/>
    </row>
    <row r="2960" spans="1:39" ht="20.100000000000001" hidden="1" customHeight="1" x14ac:dyDescent="0.2">
      <c r="A2960" s="240">
        <v>116</v>
      </c>
      <c r="B2960" s="241" t="s">
        <v>425</v>
      </c>
      <c r="C2960" s="310" t="s">
        <v>426</v>
      </c>
      <c r="D2960" s="310" t="s">
        <v>427</v>
      </c>
      <c r="E2960" s="309">
        <v>130891.04978449082</v>
      </c>
      <c r="F2960" s="310" t="s">
        <v>880</v>
      </c>
      <c r="G2960" s="244" t="s">
        <v>921</v>
      </c>
      <c r="H2960" s="244" t="s">
        <v>429</v>
      </c>
      <c r="I2960" s="288">
        <v>1</v>
      </c>
      <c r="J2960" s="244" t="s">
        <v>919</v>
      </c>
      <c r="K2960" s="244">
        <v>0.2</v>
      </c>
      <c r="L2960" s="244">
        <v>0.9</v>
      </c>
      <c r="M2960" s="244" t="s">
        <v>89</v>
      </c>
      <c r="N2960" s="244">
        <f t="shared" si="56"/>
        <v>0.18000000000000002</v>
      </c>
      <c r="R2960" s="301"/>
      <c r="S2960" s="301"/>
      <c r="T2960" s="301"/>
      <c r="U2960" s="301"/>
      <c r="V2960" s="301"/>
      <c r="W2960" s="301"/>
      <c r="X2960" s="301"/>
      <c r="Y2960" s="301"/>
      <c r="Z2960" s="301"/>
      <c r="AA2960" s="301"/>
      <c r="AB2960" s="301"/>
      <c r="AC2960" s="301"/>
      <c r="AD2960" s="301"/>
      <c r="AE2960" s="301"/>
      <c r="AF2960" s="301"/>
      <c r="AG2960" s="301"/>
      <c r="AH2960" s="301"/>
      <c r="AI2960" s="301"/>
      <c r="AM2960"/>
    </row>
    <row r="2961" spans="1:39" ht="20.100000000000001" hidden="1" customHeight="1" x14ac:dyDescent="0.2">
      <c r="A2961" s="240">
        <v>117</v>
      </c>
      <c r="B2961" s="241" t="s">
        <v>425</v>
      </c>
      <c r="C2961" s="310" t="s">
        <v>426</v>
      </c>
      <c r="D2961" s="310" t="s">
        <v>427</v>
      </c>
      <c r="E2961" s="309">
        <v>130985.67560905195</v>
      </c>
      <c r="F2961" s="310" t="s">
        <v>897</v>
      </c>
      <c r="G2961" s="244" t="s">
        <v>922</v>
      </c>
      <c r="H2961" s="244" t="s">
        <v>429</v>
      </c>
      <c r="I2961" s="288">
        <v>2</v>
      </c>
      <c r="J2961" s="244" t="s">
        <v>919</v>
      </c>
      <c r="K2961" s="244">
        <v>2</v>
      </c>
      <c r="L2961" s="244">
        <v>1</v>
      </c>
      <c r="M2961" s="244" t="s">
        <v>89</v>
      </c>
      <c r="N2961" s="244">
        <f t="shared" si="56"/>
        <v>2</v>
      </c>
      <c r="R2961" s="301"/>
      <c r="S2961" s="301"/>
      <c r="T2961" s="301"/>
      <c r="U2961" s="301"/>
      <c r="V2961" s="301"/>
      <c r="W2961" s="301"/>
      <c r="X2961" s="301"/>
      <c r="Y2961" s="301"/>
      <c r="Z2961" s="301"/>
      <c r="AA2961" s="301"/>
      <c r="AB2961" s="301"/>
      <c r="AC2961" s="301"/>
      <c r="AD2961" s="301"/>
      <c r="AE2961" s="301"/>
      <c r="AF2961" s="301"/>
      <c r="AG2961" s="301"/>
      <c r="AH2961" s="301"/>
      <c r="AI2961" s="301"/>
      <c r="AM2961"/>
    </row>
    <row r="2962" spans="1:39" ht="20.100000000000001" hidden="1" customHeight="1" x14ac:dyDescent="0.2">
      <c r="A2962" s="240">
        <v>118</v>
      </c>
      <c r="B2962" s="241" t="s">
        <v>425</v>
      </c>
      <c r="C2962" s="310" t="s">
        <v>432</v>
      </c>
      <c r="D2962" s="310" t="s">
        <v>427</v>
      </c>
      <c r="E2962" s="309">
        <v>131070.24096853747</v>
      </c>
      <c r="F2962" s="242" t="s">
        <v>880</v>
      </c>
      <c r="G2962" s="244" t="s">
        <v>921</v>
      </c>
      <c r="H2962" s="244" t="s">
        <v>429</v>
      </c>
      <c r="I2962" s="288">
        <v>1</v>
      </c>
      <c r="J2962" s="244" t="s">
        <v>919</v>
      </c>
      <c r="K2962" s="244">
        <v>0.2</v>
      </c>
      <c r="L2962" s="244">
        <v>0.9</v>
      </c>
      <c r="M2962" s="244" t="s">
        <v>89</v>
      </c>
      <c r="N2962" s="244">
        <f t="shared" si="56"/>
        <v>0.18000000000000002</v>
      </c>
      <c r="R2962" s="301"/>
      <c r="S2962" s="301"/>
      <c r="T2962" s="301"/>
      <c r="U2962" s="301"/>
      <c r="V2962" s="301"/>
      <c r="W2962" s="301"/>
      <c r="X2962" s="301"/>
      <c r="Y2962" s="301"/>
      <c r="Z2962" s="301"/>
      <c r="AA2962" s="301"/>
      <c r="AB2962" s="301"/>
      <c r="AC2962" s="301"/>
      <c r="AD2962" s="301"/>
      <c r="AE2962" s="301"/>
      <c r="AF2962" s="301"/>
      <c r="AG2962" s="301"/>
      <c r="AH2962" s="301"/>
      <c r="AI2962" s="301"/>
      <c r="AM2962"/>
    </row>
    <row r="2963" spans="1:39" ht="20.100000000000001" hidden="1" customHeight="1" x14ac:dyDescent="0.2">
      <c r="A2963" s="240">
        <v>119</v>
      </c>
      <c r="B2963" s="241" t="s">
        <v>425</v>
      </c>
      <c r="C2963" s="310" t="s">
        <v>432</v>
      </c>
      <c r="D2963" s="310" t="s">
        <v>427</v>
      </c>
      <c r="E2963" s="309">
        <v>131080.6135410236</v>
      </c>
      <c r="F2963" s="310" t="s">
        <v>879</v>
      </c>
      <c r="G2963" s="244" t="s">
        <v>940</v>
      </c>
      <c r="H2963" s="244" t="s">
        <v>429</v>
      </c>
      <c r="I2963" s="288">
        <v>1</v>
      </c>
      <c r="J2963" s="244" t="s">
        <v>919</v>
      </c>
      <c r="K2963" s="244" t="s">
        <v>89</v>
      </c>
      <c r="L2963" s="244" t="s">
        <v>89</v>
      </c>
      <c r="M2963" s="244">
        <v>1</v>
      </c>
      <c r="N2963" s="244">
        <f t="shared" si="56"/>
        <v>0.78539816339744828</v>
      </c>
      <c r="R2963" s="301"/>
      <c r="S2963" s="301"/>
      <c r="T2963" s="301"/>
      <c r="U2963" s="301"/>
      <c r="V2963" s="301"/>
      <c r="W2963" s="301"/>
      <c r="X2963" s="301"/>
      <c r="Y2963" s="301"/>
      <c r="Z2963" s="301"/>
      <c r="AA2963" s="301"/>
      <c r="AB2963" s="301"/>
      <c r="AC2963" s="301"/>
      <c r="AD2963" s="301"/>
      <c r="AE2963" s="301"/>
      <c r="AF2963" s="301"/>
      <c r="AG2963" s="301"/>
      <c r="AH2963" s="301"/>
      <c r="AI2963" s="301"/>
      <c r="AM2963"/>
    </row>
    <row r="2964" spans="1:39" ht="20.100000000000001" hidden="1" customHeight="1" x14ac:dyDescent="0.2">
      <c r="A2964" s="240">
        <v>120</v>
      </c>
      <c r="B2964" s="241" t="s">
        <v>425</v>
      </c>
      <c r="C2964" s="310" t="s">
        <v>426</v>
      </c>
      <c r="D2964" s="310" t="s">
        <v>427</v>
      </c>
      <c r="E2964" s="309">
        <v>131176.48879317701</v>
      </c>
      <c r="F2964" s="310" t="s">
        <v>879</v>
      </c>
      <c r="G2964" s="244" t="s">
        <v>878</v>
      </c>
      <c r="H2964" s="244" t="s">
        <v>429</v>
      </c>
      <c r="I2964" s="288">
        <v>1</v>
      </c>
      <c r="J2964" s="244" t="s">
        <v>919</v>
      </c>
      <c r="K2964" s="244" t="s">
        <v>89</v>
      </c>
      <c r="L2964" s="244" t="s">
        <v>89</v>
      </c>
      <c r="M2964" s="244">
        <v>1</v>
      </c>
      <c r="N2964" s="244">
        <f t="shared" si="56"/>
        <v>0.78539816339744828</v>
      </c>
      <c r="R2964" s="301"/>
      <c r="S2964" s="301"/>
      <c r="T2964" s="301"/>
      <c r="U2964" s="301"/>
      <c r="V2964" s="301"/>
      <c r="W2964" s="301"/>
      <c r="X2964" s="301"/>
      <c r="Y2964" s="301"/>
      <c r="Z2964" s="301"/>
      <c r="AA2964" s="301"/>
      <c r="AB2964" s="301"/>
      <c r="AC2964" s="301"/>
      <c r="AD2964" s="301"/>
      <c r="AE2964" s="301"/>
      <c r="AF2964" s="301"/>
      <c r="AG2964" s="301"/>
      <c r="AH2964" s="301"/>
      <c r="AI2964" s="301"/>
      <c r="AM2964"/>
    </row>
    <row r="2965" spans="1:39" ht="20.100000000000001" hidden="1" customHeight="1" x14ac:dyDescent="0.2">
      <c r="A2965" s="240">
        <v>121</v>
      </c>
      <c r="B2965" s="241" t="s">
        <v>425</v>
      </c>
      <c r="C2965" s="310" t="s">
        <v>426</v>
      </c>
      <c r="D2965" s="310" t="s">
        <v>427</v>
      </c>
      <c r="E2965" s="309">
        <v>131194.17941085171</v>
      </c>
      <c r="F2965" s="310" t="s">
        <v>879</v>
      </c>
      <c r="G2965" s="244" t="s">
        <v>876</v>
      </c>
      <c r="H2965" s="244" t="s">
        <v>429</v>
      </c>
      <c r="I2965" s="288">
        <v>1</v>
      </c>
      <c r="J2965" s="244" t="s">
        <v>919</v>
      </c>
      <c r="K2965" s="244">
        <v>0.8</v>
      </c>
      <c r="L2965" s="244">
        <v>0.8</v>
      </c>
      <c r="M2965" s="244" t="s">
        <v>89</v>
      </c>
      <c r="N2965" s="244">
        <f t="shared" si="56"/>
        <v>0.64000000000000012</v>
      </c>
      <c r="R2965" s="301"/>
      <c r="S2965" s="301"/>
      <c r="T2965" s="301"/>
      <c r="U2965" s="301"/>
      <c r="V2965" s="301"/>
      <c r="W2965" s="301"/>
      <c r="X2965" s="301"/>
      <c r="Y2965" s="301"/>
      <c r="Z2965" s="301"/>
      <c r="AA2965" s="301"/>
      <c r="AB2965" s="301"/>
      <c r="AC2965" s="301"/>
      <c r="AD2965" s="301"/>
      <c r="AE2965" s="301"/>
      <c r="AF2965" s="301"/>
      <c r="AG2965" s="301"/>
      <c r="AH2965" s="301"/>
      <c r="AI2965" s="301"/>
      <c r="AM2965"/>
    </row>
    <row r="2966" spans="1:39" ht="20.100000000000001" hidden="1" customHeight="1" x14ac:dyDescent="0.2">
      <c r="A2966" s="240">
        <v>122</v>
      </c>
      <c r="B2966" s="241" t="s">
        <v>425</v>
      </c>
      <c r="C2966" s="310" t="s">
        <v>426</v>
      </c>
      <c r="D2966" s="310" t="s">
        <v>427</v>
      </c>
      <c r="E2966" s="309">
        <v>131229.55646545402</v>
      </c>
      <c r="F2966" s="310" t="s">
        <v>879</v>
      </c>
      <c r="G2966" s="244" t="s">
        <v>952</v>
      </c>
      <c r="H2966" s="244" t="s">
        <v>429</v>
      </c>
      <c r="I2966" s="288">
        <v>1</v>
      </c>
      <c r="J2966" s="244" t="s">
        <v>919</v>
      </c>
      <c r="K2966" s="244" t="s">
        <v>89</v>
      </c>
      <c r="L2966" s="244" t="s">
        <v>89</v>
      </c>
      <c r="M2966" s="244">
        <v>1</v>
      </c>
      <c r="N2966" s="244">
        <f t="shared" si="56"/>
        <v>0.78539816339744828</v>
      </c>
      <c r="R2966" s="301"/>
      <c r="S2966" s="301"/>
      <c r="T2966" s="301"/>
      <c r="U2966" s="301"/>
      <c r="V2966" s="301"/>
      <c r="W2966" s="301"/>
      <c r="X2966" s="301"/>
      <c r="Y2966" s="301"/>
      <c r="Z2966" s="301"/>
      <c r="AA2966" s="301"/>
      <c r="AB2966" s="301"/>
      <c r="AC2966" s="301"/>
      <c r="AD2966" s="301"/>
      <c r="AE2966" s="301"/>
      <c r="AF2966" s="301"/>
      <c r="AG2966" s="301"/>
      <c r="AH2966" s="301"/>
      <c r="AI2966" s="301"/>
      <c r="AM2966"/>
    </row>
    <row r="2967" spans="1:39" ht="20.100000000000001" hidden="1" customHeight="1" x14ac:dyDescent="0.2">
      <c r="A2967" s="240">
        <v>123</v>
      </c>
      <c r="B2967" s="241" t="s">
        <v>425</v>
      </c>
      <c r="C2967" s="310" t="s">
        <v>426</v>
      </c>
      <c r="D2967" s="310" t="s">
        <v>427</v>
      </c>
      <c r="E2967" s="309">
        <v>131690.12558759071</v>
      </c>
      <c r="F2967" s="310" t="s">
        <v>879</v>
      </c>
      <c r="G2967" s="244" t="s">
        <v>913</v>
      </c>
      <c r="H2967" s="244" t="s">
        <v>429</v>
      </c>
      <c r="I2967" s="288">
        <v>1</v>
      </c>
      <c r="J2967" s="244" t="s">
        <v>919</v>
      </c>
      <c r="K2967" s="244" t="s">
        <v>89</v>
      </c>
      <c r="L2967" s="244" t="s">
        <v>89</v>
      </c>
      <c r="M2967" s="244">
        <v>1</v>
      </c>
      <c r="N2967" s="244">
        <f t="shared" si="56"/>
        <v>0.78539816339744828</v>
      </c>
      <c r="R2967" s="301"/>
      <c r="S2967" s="301"/>
      <c r="T2967" s="301"/>
      <c r="U2967" s="301"/>
      <c r="V2967" s="301"/>
      <c r="W2967" s="301"/>
      <c r="X2967" s="301"/>
      <c r="Y2967" s="301"/>
      <c r="Z2967" s="301"/>
      <c r="AA2967" s="301"/>
      <c r="AB2967" s="301"/>
      <c r="AC2967" s="301"/>
      <c r="AD2967" s="301"/>
      <c r="AE2967" s="301"/>
      <c r="AF2967" s="301"/>
      <c r="AG2967" s="301"/>
      <c r="AH2967" s="301"/>
      <c r="AI2967" s="301"/>
      <c r="AM2967"/>
    </row>
    <row r="2968" spans="1:39" ht="20.100000000000001" hidden="1" customHeight="1" x14ac:dyDescent="0.2">
      <c r="A2968" s="240">
        <v>124</v>
      </c>
      <c r="B2968" s="241" t="s">
        <v>425</v>
      </c>
      <c r="C2968" s="310" t="s">
        <v>426</v>
      </c>
      <c r="D2968" s="310" t="s">
        <v>427</v>
      </c>
      <c r="E2968" s="309">
        <v>131781.72265885709</v>
      </c>
      <c r="F2968" s="310" t="s">
        <v>877</v>
      </c>
      <c r="G2968" s="244" t="s">
        <v>923</v>
      </c>
      <c r="H2968" s="244" t="s">
        <v>429</v>
      </c>
      <c r="I2968" s="288">
        <v>2</v>
      </c>
      <c r="J2968" s="244" t="s">
        <v>919</v>
      </c>
      <c r="K2968" s="244">
        <v>3.5</v>
      </c>
      <c r="L2968" s="244">
        <v>3.5</v>
      </c>
      <c r="M2968" s="244" t="s">
        <v>89</v>
      </c>
      <c r="N2968" s="244">
        <f t="shared" si="56"/>
        <v>12.25</v>
      </c>
      <c r="R2968" s="301"/>
      <c r="S2968" s="301"/>
      <c r="T2968" s="301"/>
      <c r="U2968" s="301"/>
      <c r="V2968" s="301"/>
      <c r="W2968" s="301"/>
      <c r="X2968" s="301"/>
      <c r="Y2968" s="301"/>
      <c r="Z2968" s="301"/>
      <c r="AA2968" s="301"/>
      <c r="AB2968" s="301"/>
      <c r="AC2968" s="301"/>
      <c r="AD2968" s="301"/>
      <c r="AE2968" s="301"/>
      <c r="AF2968" s="301"/>
      <c r="AG2968" s="301"/>
      <c r="AH2968" s="301"/>
      <c r="AI2968" s="301"/>
      <c r="AM2968"/>
    </row>
    <row r="2969" spans="1:39" ht="20.100000000000001" hidden="1" customHeight="1" x14ac:dyDescent="0.2">
      <c r="A2969" s="240">
        <v>125</v>
      </c>
      <c r="B2969" s="241" t="s">
        <v>425</v>
      </c>
      <c r="C2969" s="310" t="s">
        <v>426</v>
      </c>
      <c r="D2969" s="310" t="s">
        <v>427</v>
      </c>
      <c r="E2969" s="309">
        <v>132157.6815457482</v>
      </c>
      <c r="F2969" s="242" t="s">
        <v>897</v>
      </c>
      <c r="G2969" s="244" t="s">
        <v>931</v>
      </c>
      <c r="H2969" s="244" t="s">
        <v>869</v>
      </c>
      <c r="I2969" s="288">
        <v>2</v>
      </c>
      <c r="J2969" s="244" t="s">
        <v>873</v>
      </c>
      <c r="K2969" s="244">
        <v>3</v>
      </c>
      <c r="L2969" s="244">
        <v>2</v>
      </c>
      <c r="M2969" s="244" t="s">
        <v>89</v>
      </c>
      <c r="N2969" s="244">
        <f t="shared" si="56"/>
        <v>6</v>
      </c>
      <c r="R2969" s="301"/>
      <c r="S2969" s="301"/>
      <c r="T2969" s="301"/>
      <c r="U2969" s="301"/>
      <c r="V2969" s="301"/>
      <c r="W2969" s="301"/>
      <c r="X2969" s="301"/>
      <c r="Y2969" s="301"/>
      <c r="Z2969" s="301"/>
      <c r="AA2969" s="301"/>
      <c r="AB2969" s="301"/>
      <c r="AC2969" s="301"/>
      <c r="AD2969" s="301"/>
      <c r="AE2969" s="301"/>
      <c r="AF2969" s="301"/>
      <c r="AG2969" s="301"/>
      <c r="AH2969" s="301"/>
      <c r="AI2969" s="301"/>
      <c r="AM2969"/>
    </row>
    <row r="2970" spans="1:39" ht="20.100000000000001" hidden="1" customHeight="1" x14ac:dyDescent="0.2">
      <c r="A2970" s="240">
        <v>126</v>
      </c>
      <c r="B2970" s="241" t="s">
        <v>425</v>
      </c>
      <c r="C2970" s="310" t="s">
        <v>426</v>
      </c>
      <c r="D2970" s="310" t="s">
        <v>427</v>
      </c>
      <c r="E2970" s="309">
        <v>132319.10270375633</v>
      </c>
      <c r="F2970" s="310" t="s">
        <v>879</v>
      </c>
      <c r="G2970" s="244" t="s">
        <v>878</v>
      </c>
      <c r="H2970" s="244" t="s">
        <v>429</v>
      </c>
      <c r="I2970" s="288">
        <v>1</v>
      </c>
      <c r="J2970" s="244" t="s">
        <v>919</v>
      </c>
      <c r="K2970" s="244" t="s">
        <v>89</v>
      </c>
      <c r="L2970" s="244" t="s">
        <v>89</v>
      </c>
      <c r="M2970" s="244">
        <v>1</v>
      </c>
      <c r="N2970" s="244">
        <f t="shared" si="56"/>
        <v>0.78539816339744828</v>
      </c>
      <c r="R2970" s="301"/>
      <c r="S2970" s="301"/>
      <c r="T2970" s="301"/>
      <c r="U2970" s="301"/>
      <c r="V2970" s="301"/>
      <c r="W2970" s="301"/>
      <c r="X2970" s="301"/>
      <c r="Y2970" s="301"/>
      <c r="Z2970" s="301"/>
      <c r="AA2970" s="301"/>
      <c r="AB2970" s="301"/>
      <c r="AC2970" s="301"/>
      <c r="AD2970" s="301"/>
      <c r="AE2970" s="301"/>
      <c r="AF2970" s="301"/>
      <c r="AG2970" s="301"/>
      <c r="AH2970" s="301"/>
      <c r="AI2970" s="301"/>
      <c r="AM2970"/>
    </row>
    <row r="2971" spans="1:39" ht="20.100000000000001" hidden="1" customHeight="1" x14ac:dyDescent="0.2">
      <c r="A2971" s="240">
        <v>127</v>
      </c>
      <c r="B2971" s="241" t="s">
        <v>425</v>
      </c>
      <c r="C2971" s="310" t="s">
        <v>426</v>
      </c>
      <c r="D2971" s="310" t="s">
        <v>427</v>
      </c>
      <c r="E2971" s="309">
        <v>132587.93272092636</v>
      </c>
      <c r="F2971" s="310" t="s">
        <v>871</v>
      </c>
      <c r="G2971" s="244" t="s">
        <v>959</v>
      </c>
      <c r="H2971" s="244" t="s">
        <v>933</v>
      </c>
      <c r="I2971" s="288">
        <v>1</v>
      </c>
      <c r="J2971" s="244" t="s">
        <v>919</v>
      </c>
      <c r="K2971" s="244">
        <v>1</v>
      </c>
      <c r="L2971" s="244">
        <v>1</v>
      </c>
      <c r="M2971" s="244" t="s">
        <v>89</v>
      </c>
      <c r="N2971" s="244">
        <f t="shared" si="56"/>
        <v>1</v>
      </c>
      <c r="R2971" s="301"/>
      <c r="S2971" s="301"/>
      <c r="T2971" s="301"/>
      <c r="U2971" s="301"/>
      <c r="V2971" s="301"/>
      <c r="W2971" s="301"/>
      <c r="X2971" s="301"/>
      <c r="Y2971" s="301"/>
      <c r="Z2971" s="301"/>
      <c r="AA2971" s="301"/>
      <c r="AB2971" s="301"/>
      <c r="AC2971" s="301"/>
      <c r="AD2971" s="301"/>
      <c r="AE2971" s="301"/>
      <c r="AF2971" s="301"/>
      <c r="AG2971" s="301"/>
      <c r="AH2971" s="301"/>
      <c r="AI2971" s="301"/>
      <c r="AM2971"/>
    </row>
    <row r="2972" spans="1:39" ht="20.100000000000001" hidden="1" customHeight="1" x14ac:dyDescent="0.2">
      <c r="A2972" s="240">
        <v>128</v>
      </c>
      <c r="B2972" s="241" t="s">
        <v>425</v>
      </c>
      <c r="C2972" s="310" t="s">
        <v>426</v>
      </c>
      <c r="D2972" s="310" t="s">
        <v>427</v>
      </c>
      <c r="E2972" s="309">
        <v>132644.12056528093</v>
      </c>
      <c r="F2972" s="310" t="s">
        <v>879</v>
      </c>
      <c r="G2972" s="244" t="s">
        <v>881</v>
      </c>
      <c r="H2972" s="244" t="s">
        <v>933</v>
      </c>
      <c r="I2972" s="288">
        <v>1</v>
      </c>
      <c r="J2972" s="244" t="s">
        <v>919</v>
      </c>
      <c r="K2972" s="244" t="s">
        <v>89</v>
      </c>
      <c r="L2972" s="244" t="s">
        <v>89</v>
      </c>
      <c r="M2972" s="244">
        <v>1</v>
      </c>
      <c r="N2972" s="244">
        <f t="shared" si="56"/>
        <v>0.78539816339744828</v>
      </c>
      <c r="R2972" s="301"/>
      <c r="S2972" s="301"/>
      <c r="T2972" s="301"/>
      <c r="U2972" s="301"/>
      <c r="V2972" s="301"/>
      <c r="W2972" s="301"/>
      <c r="X2972" s="301"/>
      <c r="Y2972" s="301"/>
      <c r="Z2972" s="301"/>
      <c r="AA2972" s="301"/>
      <c r="AB2972" s="301"/>
      <c r="AC2972" s="301"/>
      <c r="AD2972" s="301"/>
      <c r="AE2972" s="301"/>
      <c r="AF2972" s="301"/>
      <c r="AG2972" s="301"/>
      <c r="AH2972" s="301"/>
      <c r="AI2972" s="301"/>
      <c r="AM2972"/>
    </row>
    <row r="2973" spans="1:39" ht="20.100000000000001" hidden="1" customHeight="1" x14ac:dyDescent="0.2">
      <c r="A2973" s="240">
        <v>129</v>
      </c>
      <c r="B2973" s="241" t="s">
        <v>425</v>
      </c>
      <c r="C2973" s="310" t="s">
        <v>426</v>
      </c>
      <c r="D2973" s="310" t="s">
        <v>427</v>
      </c>
      <c r="E2973" s="309">
        <v>133303.84230995228</v>
      </c>
      <c r="F2973" s="310" t="s">
        <v>871</v>
      </c>
      <c r="G2973" s="244" t="s">
        <v>872</v>
      </c>
      <c r="H2973" s="244" t="s">
        <v>429</v>
      </c>
      <c r="I2973" s="288">
        <v>1</v>
      </c>
      <c r="J2973" s="244" t="s">
        <v>919</v>
      </c>
      <c r="K2973" s="244">
        <v>1</v>
      </c>
      <c r="L2973" s="244">
        <v>1</v>
      </c>
      <c r="M2973" s="244" t="s">
        <v>89</v>
      </c>
      <c r="N2973" s="244">
        <f t="shared" si="56"/>
        <v>1</v>
      </c>
      <c r="R2973" s="301"/>
      <c r="S2973" s="301"/>
      <c r="T2973" s="301"/>
      <c r="U2973" s="301"/>
      <c r="V2973" s="301"/>
      <c r="W2973" s="301"/>
      <c r="X2973" s="301"/>
      <c r="Y2973" s="301"/>
      <c r="Z2973" s="301"/>
      <c r="AA2973" s="301"/>
      <c r="AB2973" s="301"/>
      <c r="AC2973" s="301"/>
      <c r="AD2973" s="301"/>
      <c r="AE2973" s="301"/>
      <c r="AF2973" s="301"/>
      <c r="AG2973" s="301"/>
      <c r="AH2973" s="301"/>
      <c r="AI2973" s="301"/>
      <c r="AM2973"/>
    </row>
    <row r="2974" spans="1:39" ht="20.100000000000001" hidden="1" customHeight="1" x14ac:dyDescent="0.2">
      <c r="A2974" s="240">
        <v>130</v>
      </c>
      <c r="B2974" s="241" t="s">
        <v>425</v>
      </c>
      <c r="C2974" s="310" t="s">
        <v>426</v>
      </c>
      <c r="D2974" s="310" t="s">
        <v>427</v>
      </c>
      <c r="E2974" s="309">
        <v>133472.80626651636</v>
      </c>
      <c r="F2974" s="310" t="s">
        <v>871</v>
      </c>
      <c r="G2974" s="244" t="s">
        <v>872</v>
      </c>
      <c r="H2974" s="244" t="s">
        <v>933</v>
      </c>
      <c r="I2974" s="288">
        <v>1</v>
      </c>
      <c r="J2974" s="244" t="s">
        <v>919</v>
      </c>
      <c r="K2974" s="244">
        <v>1</v>
      </c>
      <c r="L2974" s="244">
        <v>1</v>
      </c>
      <c r="M2974" s="244" t="s">
        <v>89</v>
      </c>
      <c r="N2974" s="244">
        <f t="shared" si="56"/>
        <v>1</v>
      </c>
      <c r="R2974" s="301"/>
      <c r="S2974" s="301"/>
      <c r="T2974" s="301"/>
      <c r="U2974" s="301"/>
      <c r="V2974" s="301"/>
      <c r="W2974" s="301"/>
      <c r="X2974" s="301"/>
      <c r="Y2974" s="301"/>
      <c r="Z2974" s="301"/>
      <c r="AA2974" s="301"/>
      <c r="AB2974" s="301"/>
      <c r="AC2974" s="301"/>
      <c r="AD2974" s="301"/>
      <c r="AE2974" s="301"/>
      <c r="AF2974" s="301"/>
      <c r="AG2974" s="301"/>
      <c r="AH2974" s="301"/>
      <c r="AI2974" s="301"/>
      <c r="AM2974"/>
    </row>
    <row r="2975" spans="1:39" ht="20.100000000000001" hidden="1" customHeight="1" x14ac:dyDescent="0.2">
      <c r="A2975" s="240">
        <v>131</v>
      </c>
      <c r="B2975" s="241" t="s">
        <v>425</v>
      </c>
      <c r="C2975" s="310" t="s">
        <v>426</v>
      </c>
      <c r="D2975" s="310" t="s">
        <v>427</v>
      </c>
      <c r="E2975" s="309">
        <v>133780.42610076719</v>
      </c>
      <c r="F2975" s="310" t="s">
        <v>879</v>
      </c>
      <c r="G2975" s="244" t="s">
        <v>881</v>
      </c>
      <c r="H2975" s="244" t="s">
        <v>933</v>
      </c>
      <c r="I2975" s="288">
        <v>1</v>
      </c>
      <c r="J2975" s="244" t="s">
        <v>919</v>
      </c>
      <c r="K2975" s="244" t="s">
        <v>89</v>
      </c>
      <c r="L2975" s="244" t="s">
        <v>89</v>
      </c>
      <c r="M2975" s="244">
        <v>1</v>
      </c>
      <c r="N2975" s="244">
        <f t="shared" si="56"/>
        <v>0.78539816339744828</v>
      </c>
      <c r="R2975" s="301"/>
      <c r="S2975" s="301"/>
      <c r="T2975" s="301"/>
      <c r="U2975" s="301"/>
      <c r="V2975" s="301"/>
      <c r="W2975" s="301"/>
      <c r="X2975" s="301"/>
      <c r="Y2975" s="301"/>
      <c r="Z2975" s="301"/>
      <c r="AA2975" s="301"/>
      <c r="AB2975" s="301"/>
      <c r="AC2975" s="301"/>
      <c r="AD2975" s="301"/>
      <c r="AE2975" s="301"/>
      <c r="AF2975" s="301"/>
      <c r="AG2975" s="301"/>
      <c r="AH2975" s="301"/>
      <c r="AI2975" s="301"/>
      <c r="AM2975"/>
    </row>
    <row r="2976" spans="1:39" ht="20.100000000000001" hidden="1" customHeight="1" x14ac:dyDescent="0.2">
      <c r="A2976" s="240">
        <v>132</v>
      </c>
      <c r="B2976" s="241" t="s">
        <v>425</v>
      </c>
      <c r="C2976" s="310" t="s">
        <v>426</v>
      </c>
      <c r="D2976" s="310" t="s">
        <v>427</v>
      </c>
      <c r="E2976" s="309">
        <v>134208.84612066636</v>
      </c>
      <c r="F2976" s="310" t="s">
        <v>871</v>
      </c>
      <c r="G2976" s="244" t="s">
        <v>929</v>
      </c>
      <c r="H2976" s="244" t="s">
        <v>429</v>
      </c>
      <c r="I2976" s="288">
        <v>2</v>
      </c>
      <c r="J2976" s="244" t="s">
        <v>919</v>
      </c>
      <c r="K2976" s="244">
        <v>3</v>
      </c>
      <c r="L2976" s="244">
        <v>2</v>
      </c>
      <c r="M2976" s="244" t="s">
        <v>89</v>
      </c>
      <c r="N2976" s="244">
        <f t="shared" ref="N2976:N3039" si="57">IF(M2976="",K2976*L2976,IF(G2976="R-1",K2976*L2976,IF(LEFT(G2976,1)="R",PI()*((M2976^2)/4),K2976*L2976)))</f>
        <v>6</v>
      </c>
      <c r="R2976" s="301"/>
      <c r="S2976" s="301"/>
      <c r="T2976" s="301"/>
      <c r="U2976" s="301"/>
      <c r="V2976" s="301"/>
      <c r="W2976" s="301"/>
      <c r="X2976" s="301"/>
      <c r="Y2976" s="301"/>
      <c r="Z2976" s="301"/>
      <c r="AA2976" s="301"/>
      <c r="AB2976" s="301"/>
      <c r="AC2976" s="301"/>
      <c r="AD2976" s="301"/>
      <c r="AE2976" s="301"/>
      <c r="AF2976" s="301"/>
      <c r="AG2976" s="301"/>
      <c r="AH2976" s="301"/>
      <c r="AI2976" s="301"/>
      <c r="AM2976"/>
    </row>
    <row r="2977" spans="1:39" ht="20.100000000000001" hidden="1" customHeight="1" x14ac:dyDescent="0.2">
      <c r="A2977" s="240">
        <v>133</v>
      </c>
      <c r="B2977" s="241" t="s">
        <v>425</v>
      </c>
      <c r="C2977" s="310" t="s">
        <v>426</v>
      </c>
      <c r="D2977" s="310" t="s">
        <v>427</v>
      </c>
      <c r="E2977" s="309">
        <v>134239.37395068016</v>
      </c>
      <c r="F2977" s="310" t="s">
        <v>883</v>
      </c>
      <c r="G2977" s="244" t="s">
        <v>901</v>
      </c>
      <c r="H2977" s="244" t="s">
        <v>429</v>
      </c>
      <c r="I2977" s="288">
        <v>1</v>
      </c>
      <c r="J2977" s="244" t="s">
        <v>919</v>
      </c>
      <c r="K2977" s="244">
        <v>2</v>
      </c>
      <c r="L2977" s="244">
        <v>1.5</v>
      </c>
      <c r="M2977" s="244" t="s">
        <v>89</v>
      </c>
      <c r="N2977" s="244">
        <f t="shared" si="57"/>
        <v>3</v>
      </c>
      <c r="R2977" s="301"/>
      <c r="S2977" s="301"/>
      <c r="T2977" s="301"/>
      <c r="U2977" s="301"/>
      <c r="V2977" s="301"/>
      <c r="W2977" s="301"/>
      <c r="X2977" s="301"/>
      <c r="Y2977" s="301"/>
      <c r="Z2977" s="301"/>
      <c r="AA2977" s="301"/>
      <c r="AB2977" s="301"/>
      <c r="AC2977" s="301"/>
      <c r="AD2977" s="301"/>
      <c r="AE2977" s="301"/>
      <c r="AF2977" s="301"/>
      <c r="AG2977" s="301"/>
      <c r="AH2977" s="301"/>
      <c r="AI2977" s="301"/>
      <c r="AM2977"/>
    </row>
    <row r="2978" spans="1:39" ht="20.100000000000001" hidden="1" customHeight="1" x14ac:dyDescent="0.2">
      <c r="A2978" s="240">
        <v>134</v>
      </c>
      <c r="B2978" s="241" t="s">
        <v>425</v>
      </c>
      <c r="C2978" s="310" t="s">
        <v>426</v>
      </c>
      <c r="D2978" s="310" t="s">
        <v>427</v>
      </c>
      <c r="E2978" s="309">
        <v>134239.37395068016</v>
      </c>
      <c r="F2978" s="310" t="s">
        <v>879</v>
      </c>
      <c r="G2978" s="244" t="s">
        <v>881</v>
      </c>
      <c r="H2978" s="244" t="s">
        <v>429</v>
      </c>
      <c r="I2978" s="288">
        <v>1</v>
      </c>
      <c r="J2978" s="244" t="s">
        <v>919</v>
      </c>
      <c r="K2978" s="244" t="s">
        <v>89</v>
      </c>
      <c r="L2978" s="244" t="s">
        <v>89</v>
      </c>
      <c r="M2978" s="244">
        <v>1</v>
      </c>
      <c r="N2978" s="244">
        <f t="shared" si="57"/>
        <v>0.78539816339744828</v>
      </c>
      <c r="R2978" s="301"/>
      <c r="S2978" s="301"/>
      <c r="T2978" s="301"/>
      <c r="U2978" s="301"/>
      <c r="V2978" s="301"/>
      <c r="W2978" s="301"/>
      <c r="X2978" s="301"/>
      <c r="Y2978" s="301"/>
      <c r="Z2978" s="301"/>
      <c r="AA2978" s="301"/>
      <c r="AB2978" s="301"/>
      <c r="AC2978" s="301"/>
      <c r="AD2978" s="301"/>
      <c r="AE2978" s="301"/>
      <c r="AF2978" s="301"/>
      <c r="AG2978" s="301"/>
      <c r="AH2978" s="301"/>
      <c r="AI2978" s="301"/>
      <c r="AM2978"/>
    </row>
    <row r="2979" spans="1:39" ht="20.100000000000001" hidden="1" customHeight="1" x14ac:dyDescent="0.2">
      <c r="A2979" s="240">
        <v>135</v>
      </c>
      <c r="B2979" s="241" t="s">
        <v>425</v>
      </c>
      <c r="C2979" s="310" t="s">
        <v>426</v>
      </c>
      <c r="D2979" s="310" t="s">
        <v>427</v>
      </c>
      <c r="E2979" s="309">
        <v>134300.92823566039</v>
      </c>
      <c r="F2979" s="310" t="s">
        <v>897</v>
      </c>
      <c r="G2979" s="244" t="s">
        <v>931</v>
      </c>
      <c r="H2979" s="244" t="s">
        <v>429</v>
      </c>
      <c r="I2979" s="288">
        <v>2</v>
      </c>
      <c r="J2979" s="244" t="s">
        <v>919</v>
      </c>
      <c r="K2979" s="244">
        <v>3</v>
      </c>
      <c r="L2979" s="244">
        <v>2.5</v>
      </c>
      <c r="M2979" s="244" t="s">
        <v>89</v>
      </c>
      <c r="N2979" s="244">
        <f t="shared" si="57"/>
        <v>7.5</v>
      </c>
      <c r="R2979" s="301"/>
      <c r="S2979" s="301"/>
      <c r="T2979" s="301"/>
      <c r="U2979" s="301"/>
      <c r="V2979" s="301"/>
      <c r="W2979" s="301"/>
      <c r="X2979" s="301"/>
      <c r="Y2979" s="301"/>
      <c r="Z2979" s="301"/>
      <c r="AA2979" s="301"/>
      <c r="AB2979" s="301"/>
      <c r="AC2979" s="301"/>
      <c r="AD2979" s="301"/>
      <c r="AE2979" s="301"/>
      <c r="AF2979" s="301"/>
      <c r="AG2979" s="301"/>
      <c r="AH2979" s="301"/>
      <c r="AI2979" s="301"/>
      <c r="AM2979"/>
    </row>
    <row r="2980" spans="1:39" ht="20.100000000000001" hidden="1" customHeight="1" x14ac:dyDescent="0.2">
      <c r="A2980" s="240">
        <v>136</v>
      </c>
      <c r="B2980" s="241" t="s">
        <v>425</v>
      </c>
      <c r="C2980" s="310" t="s">
        <v>426</v>
      </c>
      <c r="D2980" s="310" t="s">
        <v>427</v>
      </c>
      <c r="E2980" s="309">
        <v>134495.32735348126</v>
      </c>
      <c r="F2980" s="310" t="s">
        <v>895</v>
      </c>
      <c r="G2980" s="244" t="s">
        <v>918</v>
      </c>
      <c r="H2980" s="244" t="s">
        <v>429</v>
      </c>
      <c r="I2980" s="288">
        <v>1</v>
      </c>
      <c r="J2980" s="244" t="s">
        <v>919</v>
      </c>
      <c r="K2980" s="244">
        <v>0.5</v>
      </c>
      <c r="L2980" s="244">
        <v>0.8</v>
      </c>
      <c r="M2980" s="244" t="s">
        <v>89</v>
      </c>
      <c r="N2980" s="244">
        <f t="shared" si="57"/>
        <v>0.4</v>
      </c>
      <c r="R2980" s="301"/>
      <c r="S2980" s="301"/>
      <c r="T2980" s="301"/>
      <c r="U2980" s="301"/>
      <c r="V2980" s="301"/>
      <c r="W2980" s="301"/>
      <c r="X2980" s="301"/>
      <c r="Y2980" s="301"/>
      <c r="Z2980" s="301"/>
      <c r="AA2980" s="301"/>
      <c r="AB2980" s="301"/>
      <c r="AC2980" s="301"/>
      <c r="AD2980" s="301"/>
      <c r="AE2980" s="301"/>
      <c r="AF2980" s="301"/>
      <c r="AG2980" s="301"/>
      <c r="AH2980" s="301"/>
      <c r="AI2980" s="301"/>
      <c r="AM2980"/>
    </row>
    <row r="2981" spans="1:39" ht="20.100000000000001" hidden="1" customHeight="1" x14ac:dyDescent="0.2">
      <c r="A2981" s="240">
        <v>137</v>
      </c>
      <c r="B2981" s="241" t="s">
        <v>425</v>
      </c>
      <c r="C2981" s="310" t="s">
        <v>989</v>
      </c>
      <c r="D2981" s="310" t="s">
        <v>427</v>
      </c>
      <c r="E2981" s="309">
        <v>134554.90948274534</v>
      </c>
      <c r="F2981" s="310" t="s">
        <v>897</v>
      </c>
      <c r="G2981" s="244" t="s">
        <v>931</v>
      </c>
      <c r="H2981" s="244" t="s">
        <v>869</v>
      </c>
      <c r="I2981" s="288">
        <v>2</v>
      </c>
      <c r="J2981" s="244" t="s">
        <v>919</v>
      </c>
      <c r="K2981" s="244">
        <v>3</v>
      </c>
      <c r="L2981" s="244">
        <v>2</v>
      </c>
      <c r="M2981" s="244" t="s">
        <v>89</v>
      </c>
      <c r="N2981" s="244">
        <f t="shared" si="57"/>
        <v>6</v>
      </c>
      <c r="R2981" s="301"/>
      <c r="S2981" s="301"/>
      <c r="T2981" s="301"/>
      <c r="U2981" s="301"/>
      <c r="V2981" s="301"/>
      <c r="W2981" s="301"/>
      <c r="X2981" s="301"/>
      <c r="Y2981" s="301"/>
      <c r="Z2981" s="301"/>
      <c r="AA2981" s="301"/>
      <c r="AB2981" s="301"/>
      <c r="AC2981" s="301"/>
      <c r="AD2981" s="301"/>
      <c r="AE2981" s="301"/>
      <c r="AF2981" s="301"/>
      <c r="AG2981" s="301"/>
      <c r="AH2981" s="301"/>
      <c r="AI2981" s="301"/>
      <c r="AM2981"/>
    </row>
    <row r="2982" spans="1:39" ht="20.100000000000001" hidden="1" customHeight="1" x14ac:dyDescent="0.2">
      <c r="A2982" s="240">
        <v>138</v>
      </c>
      <c r="B2982" s="241" t="s">
        <v>425</v>
      </c>
      <c r="C2982" s="310" t="s">
        <v>426</v>
      </c>
      <c r="D2982" s="310" t="s">
        <v>427</v>
      </c>
      <c r="E2982" s="309">
        <v>134577.10764650785</v>
      </c>
      <c r="F2982" s="310" t="s">
        <v>879</v>
      </c>
      <c r="G2982" s="244" t="s">
        <v>878</v>
      </c>
      <c r="H2982" s="244" t="s">
        <v>429</v>
      </c>
      <c r="I2982" s="288">
        <v>1</v>
      </c>
      <c r="J2982" s="244" t="s">
        <v>919</v>
      </c>
      <c r="K2982" s="244" t="s">
        <v>89</v>
      </c>
      <c r="L2982" s="244" t="s">
        <v>89</v>
      </c>
      <c r="M2982" s="244">
        <v>1</v>
      </c>
      <c r="N2982" s="244">
        <f t="shared" si="57"/>
        <v>0.78539816339744828</v>
      </c>
      <c r="R2982" s="301"/>
      <c r="S2982" s="301"/>
      <c r="T2982" s="301"/>
      <c r="U2982" s="301"/>
      <c r="V2982" s="301"/>
      <c r="W2982" s="301"/>
      <c r="X2982" s="301"/>
      <c r="Y2982" s="301"/>
      <c r="Z2982" s="301"/>
      <c r="AA2982" s="301"/>
      <c r="AB2982" s="301"/>
      <c r="AC2982" s="301"/>
      <c r="AD2982" s="301"/>
      <c r="AE2982" s="301"/>
      <c r="AF2982" s="301"/>
      <c r="AG2982" s="301"/>
      <c r="AH2982" s="301"/>
      <c r="AI2982" s="301"/>
      <c r="AM2982"/>
    </row>
    <row r="2983" spans="1:39" ht="20.100000000000001" hidden="1" customHeight="1" x14ac:dyDescent="0.2">
      <c r="A2983" s="240">
        <v>139</v>
      </c>
      <c r="B2983" s="241" t="s">
        <v>425</v>
      </c>
      <c r="C2983" s="310" t="s">
        <v>426</v>
      </c>
      <c r="D2983" s="310" t="s">
        <v>427</v>
      </c>
      <c r="E2983" s="309">
        <v>134794.36169584453</v>
      </c>
      <c r="F2983" s="310" t="s">
        <v>871</v>
      </c>
      <c r="G2983" s="244" t="s">
        <v>872</v>
      </c>
      <c r="H2983" s="244" t="s">
        <v>429</v>
      </c>
      <c r="I2983" s="288">
        <v>1</v>
      </c>
      <c r="J2983" s="244" t="s">
        <v>873</v>
      </c>
      <c r="K2983" s="244">
        <v>1</v>
      </c>
      <c r="L2983" s="244">
        <v>1</v>
      </c>
      <c r="M2983" s="244" t="s">
        <v>89</v>
      </c>
      <c r="N2983" s="244">
        <f t="shared" si="57"/>
        <v>1</v>
      </c>
      <c r="R2983" s="301"/>
      <c r="S2983" s="301"/>
      <c r="T2983" s="301"/>
      <c r="U2983" s="301"/>
      <c r="V2983" s="301"/>
      <c r="W2983" s="301"/>
      <c r="X2983" s="301"/>
      <c r="Y2983" s="301"/>
      <c r="Z2983" s="301"/>
      <c r="AA2983" s="301"/>
      <c r="AB2983" s="301"/>
      <c r="AC2983" s="301"/>
      <c r="AD2983" s="301"/>
      <c r="AE2983" s="301"/>
      <c r="AF2983" s="301"/>
      <c r="AG2983" s="301"/>
      <c r="AH2983" s="301"/>
      <c r="AI2983" s="301"/>
      <c r="AM2983"/>
    </row>
    <row r="2984" spans="1:39" ht="20.100000000000001" hidden="1" customHeight="1" x14ac:dyDescent="0.2">
      <c r="A2984" s="240">
        <v>140</v>
      </c>
      <c r="B2984" s="241" t="s">
        <v>425</v>
      </c>
      <c r="C2984" s="310" t="s">
        <v>426</v>
      </c>
      <c r="D2984" s="310" t="s">
        <v>427</v>
      </c>
      <c r="E2984" s="309">
        <v>134800.70581892112</v>
      </c>
      <c r="F2984" s="310" t="s">
        <v>871</v>
      </c>
      <c r="G2984" s="244" t="s">
        <v>872</v>
      </c>
      <c r="H2984" s="244" t="s">
        <v>429</v>
      </c>
      <c r="I2984" s="288">
        <v>1</v>
      </c>
      <c r="J2984" s="244" t="s">
        <v>919</v>
      </c>
      <c r="K2984" s="244">
        <v>1</v>
      </c>
      <c r="L2984" s="244">
        <v>1</v>
      </c>
      <c r="M2984" s="244" t="s">
        <v>89</v>
      </c>
      <c r="N2984" s="244">
        <f t="shared" si="57"/>
        <v>1</v>
      </c>
      <c r="R2984" s="301"/>
      <c r="S2984" s="301"/>
      <c r="T2984" s="301"/>
      <c r="U2984" s="301"/>
      <c r="V2984" s="301"/>
      <c r="W2984" s="301"/>
      <c r="X2984" s="301"/>
      <c r="Y2984" s="301"/>
      <c r="Z2984" s="301"/>
      <c r="AA2984" s="301"/>
      <c r="AB2984" s="301"/>
      <c r="AC2984" s="301"/>
      <c r="AD2984" s="301"/>
      <c r="AE2984" s="301"/>
      <c r="AF2984" s="301"/>
      <c r="AG2984" s="301"/>
      <c r="AH2984" s="301"/>
      <c r="AI2984" s="301"/>
      <c r="AM2984"/>
    </row>
    <row r="2985" spans="1:39" ht="20.100000000000001" hidden="1" customHeight="1" x14ac:dyDescent="0.2">
      <c r="A2985" s="240">
        <v>141</v>
      </c>
      <c r="B2985" s="241" t="s">
        <v>425</v>
      </c>
      <c r="C2985" s="310" t="s">
        <v>426</v>
      </c>
      <c r="D2985" s="310" t="s">
        <v>427</v>
      </c>
      <c r="E2985" s="309">
        <v>134884.77923393674</v>
      </c>
      <c r="F2985" s="310" t="s">
        <v>871</v>
      </c>
      <c r="G2985" s="244" t="s">
        <v>872</v>
      </c>
      <c r="H2985" s="244" t="s">
        <v>429</v>
      </c>
      <c r="I2985" s="288">
        <v>1</v>
      </c>
      <c r="J2985" s="244" t="s">
        <v>873</v>
      </c>
      <c r="K2985" s="244">
        <v>1</v>
      </c>
      <c r="L2985" s="244">
        <v>1</v>
      </c>
      <c r="M2985" s="244" t="s">
        <v>89</v>
      </c>
      <c r="N2985" s="244">
        <f t="shared" si="57"/>
        <v>1</v>
      </c>
      <c r="R2985" s="301"/>
      <c r="S2985" s="301"/>
      <c r="T2985" s="301"/>
      <c r="U2985" s="301"/>
      <c r="V2985" s="301"/>
      <c r="W2985" s="301"/>
      <c r="X2985" s="301"/>
      <c r="Y2985" s="301"/>
      <c r="Z2985" s="301"/>
      <c r="AA2985" s="301"/>
      <c r="AB2985" s="301"/>
      <c r="AC2985" s="301"/>
      <c r="AD2985" s="301"/>
      <c r="AE2985" s="301"/>
      <c r="AF2985" s="301"/>
      <c r="AG2985" s="301"/>
      <c r="AH2985" s="301"/>
      <c r="AI2985" s="301"/>
      <c r="AM2985"/>
    </row>
    <row r="2986" spans="1:39" ht="20.100000000000001" hidden="1" customHeight="1" x14ac:dyDescent="0.2">
      <c r="A2986" s="240">
        <v>142</v>
      </c>
      <c r="B2986" s="241" t="s">
        <v>425</v>
      </c>
      <c r="C2986" s="310" t="s">
        <v>426</v>
      </c>
      <c r="D2986" s="310" t="s">
        <v>427</v>
      </c>
      <c r="E2986" s="309">
        <v>134884.77923393674</v>
      </c>
      <c r="F2986" s="310" t="s">
        <v>871</v>
      </c>
      <c r="G2986" s="244" t="s">
        <v>872</v>
      </c>
      <c r="H2986" s="244" t="s">
        <v>869</v>
      </c>
      <c r="I2986" s="288">
        <v>1</v>
      </c>
      <c r="J2986" s="244" t="s">
        <v>919</v>
      </c>
      <c r="K2986" s="244">
        <v>1</v>
      </c>
      <c r="L2986" s="244">
        <v>1</v>
      </c>
      <c r="M2986" s="244" t="s">
        <v>89</v>
      </c>
      <c r="N2986" s="244">
        <f t="shared" si="57"/>
        <v>1</v>
      </c>
      <c r="R2986" s="301"/>
      <c r="S2986" s="301"/>
      <c r="T2986" s="301"/>
      <c r="U2986" s="301"/>
      <c r="V2986" s="301"/>
      <c r="W2986" s="301"/>
      <c r="X2986" s="301"/>
      <c r="Y2986" s="301"/>
      <c r="Z2986" s="301"/>
      <c r="AA2986" s="301"/>
      <c r="AB2986" s="301"/>
      <c r="AC2986" s="301"/>
      <c r="AD2986" s="301"/>
      <c r="AE2986" s="301"/>
      <c r="AF2986" s="301"/>
      <c r="AG2986" s="301"/>
      <c r="AH2986" s="301"/>
      <c r="AI2986" s="301"/>
      <c r="AM2986"/>
    </row>
    <row r="2987" spans="1:39" ht="20.100000000000001" hidden="1" customHeight="1" x14ac:dyDescent="0.2">
      <c r="A2987" s="240">
        <v>143</v>
      </c>
      <c r="B2987" s="241" t="s">
        <v>425</v>
      </c>
      <c r="C2987" s="310" t="s">
        <v>426</v>
      </c>
      <c r="D2987" s="310" t="s">
        <v>427</v>
      </c>
      <c r="E2987" s="309">
        <v>135156.97308837259</v>
      </c>
      <c r="F2987" s="310" t="s">
        <v>871</v>
      </c>
      <c r="G2987" s="244" t="s">
        <v>872</v>
      </c>
      <c r="H2987" s="244" t="s">
        <v>429</v>
      </c>
      <c r="I2987" s="288">
        <v>1</v>
      </c>
      <c r="J2987" s="244" t="s">
        <v>873</v>
      </c>
      <c r="K2987" s="244">
        <v>1</v>
      </c>
      <c r="L2987" s="244">
        <v>1</v>
      </c>
      <c r="M2987" s="244" t="s">
        <v>89</v>
      </c>
      <c r="N2987" s="244">
        <f t="shared" si="57"/>
        <v>1</v>
      </c>
      <c r="R2987" s="301"/>
      <c r="S2987" s="301"/>
      <c r="T2987" s="301"/>
      <c r="U2987" s="301"/>
      <c r="V2987" s="301"/>
      <c r="W2987" s="301"/>
      <c r="X2987" s="301"/>
      <c r="Y2987" s="301"/>
      <c r="Z2987" s="301"/>
      <c r="AA2987" s="301"/>
      <c r="AB2987" s="301"/>
      <c r="AC2987" s="301"/>
      <c r="AD2987" s="301"/>
      <c r="AE2987" s="301"/>
      <c r="AF2987" s="301"/>
      <c r="AG2987" s="301"/>
      <c r="AH2987" s="301"/>
      <c r="AI2987" s="301"/>
      <c r="AM2987"/>
    </row>
    <row r="2988" spans="1:39" ht="20.100000000000001" hidden="1" customHeight="1" x14ac:dyDescent="0.2">
      <c r="A2988" s="240">
        <v>144</v>
      </c>
      <c r="B2988" s="241" t="s">
        <v>425</v>
      </c>
      <c r="C2988" s="310" t="s">
        <v>426</v>
      </c>
      <c r="D2988" s="310" t="s">
        <v>427</v>
      </c>
      <c r="E2988" s="309">
        <v>135232.64566357099</v>
      </c>
      <c r="F2988" s="310" t="s">
        <v>879</v>
      </c>
      <c r="G2988" s="244" t="s">
        <v>881</v>
      </c>
      <c r="H2988" s="244" t="s">
        <v>429</v>
      </c>
      <c r="I2988" s="288">
        <v>1</v>
      </c>
      <c r="J2988" s="244" t="s">
        <v>873</v>
      </c>
      <c r="K2988" s="244" t="s">
        <v>89</v>
      </c>
      <c r="L2988" s="244" t="s">
        <v>89</v>
      </c>
      <c r="M2988" s="244">
        <v>1</v>
      </c>
      <c r="N2988" s="244">
        <f t="shared" si="57"/>
        <v>0.78539816339744828</v>
      </c>
      <c r="R2988" s="301"/>
      <c r="S2988" s="301"/>
      <c r="T2988" s="301"/>
      <c r="U2988" s="301"/>
      <c r="V2988" s="301"/>
      <c r="W2988" s="301"/>
      <c r="X2988" s="301"/>
      <c r="Y2988" s="301"/>
      <c r="Z2988" s="301"/>
      <c r="AA2988" s="301"/>
      <c r="AB2988" s="301"/>
      <c r="AC2988" s="301"/>
      <c r="AD2988" s="301"/>
      <c r="AE2988" s="301"/>
      <c r="AF2988" s="301"/>
      <c r="AG2988" s="301"/>
      <c r="AH2988" s="301"/>
      <c r="AI2988" s="301"/>
      <c r="AM2988"/>
    </row>
    <row r="2989" spans="1:39" ht="20.100000000000001" hidden="1" customHeight="1" x14ac:dyDescent="0.2">
      <c r="A2989" s="240">
        <v>145</v>
      </c>
      <c r="B2989" s="241" t="s">
        <v>425</v>
      </c>
      <c r="C2989" s="310" t="s">
        <v>426</v>
      </c>
      <c r="D2989" s="310" t="s">
        <v>427</v>
      </c>
      <c r="E2989" s="309">
        <v>135359.00905172635</v>
      </c>
      <c r="F2989" s="310" t="s">
        <v>871</v>
      </c>
      <c r="G2989" s="244" t="s">
        <v>872</v>
      </c>
      <c r="H2989" s="244" t="s">
        <v>429</v>
      </c>
      <c r="I2989" s="288">
        <v>1</v>
      </c>
      <c r="J2989" s="244" t="s">
        <v>873</v>
      </c>
      <c r="K2989" s="244">
        <v>1</v>
      </c>
      <c r="L2989" s="244">
        <v>1</v>
      </c>
      <c r="M2989" s="244" t="s">
        <v>89</v>
      </c>
      <c r="N2989" s="244">
        <f t="shared" si="57"/>
        <v>1</v>
      </c>
      <c r="R2989" s="301"/>
      <c r="S2989" s="301"/>
      <c r="T2989" s="301"/>
      <c r="U2989" s="301"/>
      <c r="V2989" s="301"/>
      <c r="W2989" s="301"/>
      <c r="X2989" s="301"/>
      <c r="Y2989" s="301"/>
      <c r="Z2989" s="301"/>
      <c r="AA2989" s="301"/>
      <c r="AB2989" s="301"/>
      <c r="AC2989" s="301"/>
      <c r="AD2989" s="301"/>
      <c r="AE2989" s="301"/>
      <c r="AF2989" s="301"/>
      <c r="AG2989" s="301"/>
      <c r="AH2989" s="301"/>
      <c r="AI2989" s="301"/>
      <c r="AM2989"/>
    </row>
    <row r="2990" spans="1:39" ht="20.100000000000001" hidden="1" customHeight="1" x14ac:dyDescent="0.2">
      <c r="A2990" s="240">
        <v>146</v>
      </c>
      <c r="B2990" s="241" t="s">
        <v>425</v>
      </c>
      <c r="C2990" s="310" t="s">
        <v>426</v>
      </c>
      <c r="D2990" s="310" t="s">
        <v>427</v>
      </c>
      <c r="E2990" s="309">
        <v>135393.66063106011</v>
      </c>
      <c r="F2990" s="310" t="s">
        <v>897</v>
      </c>
      <c r="G2990" s="244" t="s">
        <v>931</v>
      </c>
      <c r="H2990" s="244" t="s">
        <v>429</v>
      </c>
      <c r="I2990" s="288">
        <v>2</v>
      </c>
      <c r="J2990" s="244" t="s">
        <v>873</v>
      </c>
      <c r="K2990" s="244">
        <v>2.5</v>
      </c>
      <c r="L2990" s="244">
        <v>1.5</v>
      </c>
      <c r="M2990" s="244" t="s">
        <v>89</v>
      </c>
      <c r="N2990" s="244">
        <f t="shared" si="57"/>
        <v>3.75</v>
      </c>
      <c r="R2990" s="301"/>
      <c r="S2990" s="301"/>
      <c r="T2990" s="301"/>
      <c r="U2990" s="301"/>
      <c r="V2990" s="301"/>
      <c r="W2990" s="301"/>
      <c r="X2990" s="301"/>
      <c r="Y2990" s="301"/>
      <c r="Z2990" s="301"/>
      <c r="AA2990" s="301"/>
      <c r="AB2990" s="301"/>
      <c r="AC2990" s="301"/>
      <c r="AD2990" s="301"/>
      <c r="AE2990" s="301"/>
      <c r="AF2990" s="301"/>
      <c r="AG2990" s="301"/>
      <c r="AH2990" s="301"/>
      <c r="AI2990" s="301"/>
      <c r="AM2990"/>
    </row>
    <row r="2991" spans="1:39" ht="20.100000000000001" hidden="1" customHeight="1" x14ac:dyDescent="0.2">
      <c r="A2991" s="240">
        <v>147</v>
      </c>
      <c r="B2991" s="241" t="s">
        <v>425</v>
      </c>
      <c r="C2991" s="310" t="s">
        <v>426</v>
      </c>
      <c r="D2991" s="310" t="s">
        <v>427</v>
      </c>
      <c r="E2991" s="309">
        <v>135705.14935347709</v>
      </c>
      <c r="F2991" s="310" t="s">
        <v>871</v>
      </c>
      <c r="G2991" s="244" t="s">
        <v>872</v>
      </c>
      <c r="H2991" s="244" t="s">
        <v>429</v>
      </c>
      <c r="I2991" s="288">
        <v>1</v>
      </c>
      <c r="J2991" s="244" t="s">
        <v>873</v>
      </c>
      <c r="K2991" s="244">
        <v>1</v>
      </c>
      <c r="L2991" s="244">
        <v>1</v>
      </c>
      <c r="M2991" s="244" t="s">
        <v>89</v>
      </c>
      <c r="N2991" s="244">
        <f t="shared" si="57"/>
        <v>1</v>
      </c>
      <c r="R2991" s="301"/>
      <c r="S2991" s="301"/>
      <c r="T2991" s="301"/>
      <c r="U2991" s="301"/>
      <c r="V2991" s="301"/>
      <c r="W2991" s="301"/>
      <c r="X2991" s="301"/>
      <c r="Y2991" s="301"/>
      <c r="Z2991" s="301"/>
      <c r="AA2991" s="301"/>
      <c r="AB2991" s="301"/>
      <c r="AC2991" s="301"/>
      <c r="AD2991" s="301"/>
      <c r="AE2991" s="301"/>
      <c r="AF2991" s="301"/>
      <c r="AG2991" s="301"/>
      <c r="AH2991" s="301"/>
      <c r="AI2991" s="301"/>
      <c r="AM2991"/>
    </row>
    <row r="2992" spans="1:39" ht="20.100000000000001" hidden="1" customHeight="1" x14ac:dyDescent="0.2">
      <c r="A2992" s="240">
        <v>148</v>
      </c>
      <c r="B2992" s="241" t="s">
        <v>425</v>
      </c>
      <c r="C2992" s="310" t="s">
        <v>426</v>
      </c>
      <c r="D2992" s="310" t="s">
        <v>427</v>
      </c>
      <c r="E2992" s="309">
        <v>135969.69363076895</v>
      </c>
      <c r="F2992" s="310" t="s">
        <v>871</v>
      </c>
      <c r="G2992" s="244" t="s">
        <v>872</v>
      </c>
      <c r="H2992" s="244" t="s">
        <v>429</v>
      </c>
      <c r="I2992" s="288">
        <v>1</v>
      </c>
      <c r="J2992" s="244" t="s">
        <v>873</v>
      </c>
      <c r="K2992" s="244">
        <v>1</v>
      </c>
      <c r="L2992" s="244">
        <v>1</v>
      </c>
      <c r="M2992" s="244" t="s">
        <v>89</v>
      </c>
      <c r="N2992" s="244">
        <f t="shared" si="57"/>
        <v>1</v>
      </c>
      <c r="R2992" s="301"/>
      <c r="S2992" s="301"/>
      <c r="T2992" s="301"/>
      <c r="U2992" s="301"/>
      <c r="V2992" s="301"/>
      <c r="W2992" s="301"/>
      <c r="X2992" s="301"/>
      <c r="Y2992" s="301"/>
      <c r="Z2992" s="301"/>
      <c r="AA2992" s="301"/>
      <c r="AB2992" s="301"/>
      <c r="AC2992" s="301"/>
      <c r="AD2992" s="301"/>
      <c r="AE2992" s="301"/>
      <c r="AF2992" s="301"/>
      <c r="AG2992" s="301"/>
      <c r="AH2992" s="301"/>
      <c r="AI2992" s="301"/>
      <c r="AM2992"/>
    </row>
    <row r="2993" spans="1:39" ht="20.100000000000001" hidden="1" customHeight="1" x14ac:dyDescent="0.2">
      <c r="A2993" s="240">
        <v>149</v>
      </c>
      <c r="B2993" s="241" t="s">
        <v>425</v>
      </c>
      <c r="C2993" s="310" t="s">
        <v>426</v>
      </c>
      <c r="D2993" s="310" t="s">
        <v>427</v>
      </c>
      <c r="E2993" s="309">
        <v>136033.59719821365</v>
      </c>
      <c r="F2993" s="310" t="s">
        <v>871</v>
      </c>
      <c r="G2993" s="244" t="s">
        <v>872</v>
      </c>
      <c r="H2993" s="244" t="s">
        <v>429</v>
      </c>
      <c r="I2993" s="288">
        <v>1</v>
      </c>
      <c r="J2993" s="244" t="s">
        <v>873</v>
      </c>
      <c r="K2993" s="244">
        <v>1</v>
      </c>
      <c r="L2993" s="244">
        <v>1</v>
      </c>
      <c r="M2993" s="244" t="s">
        <v>89</v>
      </c>
      <c r="N2993" s="244">
        <f t="shared" si="57"/>
        <v>1</v>
      </c>
      <c r="R2993" s="301"/>
      <c r="S2993" s="301"/>
      <c r="T2993" s="301"/>
      <c r="U2993" s="301"/>
      <c r="V2993" s="301"/>
      <c r="W2993" s="301"/>
      <c r="X2993" s="301"/>
      <c r="Y2993" s="301"/>
      <c r="Z2993" s="301"/>
      <c r="AA2993" s="301"/>
      <c r="AB2993" s="301"/>
      <c r="AC2993" s="301"/>
      <c r="AD2993" s="301"/>
      <c r="AE2993" s="301"/>
      <c r="AF2993" s="301"/>
      <c r="AG2993" s="301"/>
      <c r="AH2993" s="301"/>
      <c r="AI2993" s="301"/>
      <c r="AM2993"/>
    </row>
    <row r="2994" spans="1:39" ht="20.100000000000001" hidden="1" customHeight="1" x14ac:dyDescent="0.2">
      <c r="A2994" s="240">
        <v>150</v>
      </c>
      <c r="B2994" s="241" t="s">
        <v>425</v>
      </c>
      <c r="C2994" s="310" t="s">
        <v>426</v>
      </c>
      <c r="D2994" s="310" t="s">
        <v>427</v>
      </c>
      <c r="E2994" s="309">
        <v>136460.76228062567</v>
      </c>
      <c r="F2994" s="310" t="s">
        <v>871</v>
      </c>
      <c r="G2994" s="244" t="s">
        <v>924</v>
      </c>
      <c r="H2994" s="244" t="s">
        <v>429</v>
      </c>
      <c r="I2994" s="288">
        <v>1</v>
      </c>
      <c r="J2994" s="244" t="s">
        <v>873</v>
      </c>
      <c r="K2994" s="244">
        <v>1</v>
      </c>
      <c r="L2994" s="244">
        <v>1</v>
      </c>
      <c r="M2994" s="244" t="s">
        <v>89</v>
      </c>
      <c r="N2994" s="244">
        <f t="shared" si="57"/>
        <v>1</v>
      </c>
      <c r="R2994" s="301"/>
      <c r="S2994" s="301"/>
      <c r="T2994" s="301"/>
      <c r="U2994" s="301"/>
      <c r="V2994" s="301"/>
      <c r="W2994" s="301"/>
      <c r="X2994" s="301"/>
      <c r="Y2994" s="301"/>
      <c r="Z2994" s="301"/>
      <c r="AA2994" s="301"/>
      <c r="AB2994" s="301"/>
      <c r="AC2994" s="301"/>
      <c r="AD2994" s="301"/>
      <c r="AE2994" s="301"/>
      <c r="AF2994" s="301"/>
      <c r="AG2994" s="301"/>
      <c r="AH2994" s="301"/>
      <c r="AI2994" s="301"/>
      <c r="AM2994"/>
    </row>
    <row r="2995" spans="1:39" ht="20.100000000000001" hidden="1" customHeight="1" x14ac:dyDescent="0.2">
      <c r="A2995" s="240">
        <v>151</v>
      </c>
      <c r="B2995" s="241" t="s">
        <v>425</v>
      </c>
      <c r="C2995" s="310" t="s">
        <v>426</v>
      </c>
      <c r="D2995" s="310" t="s">
        <v>427</v>
      </c>
      <c r="E2995" s="309">
        <v>136560.14352867869</v>
      </c>
      <c r="F2995" s="310" t="s">
        <v>871</v>
      </c>
      <c r="G2995" s="244" t="s">
        <v>872</v>
      </c>
      <c r="H2995" s="244" t="s">
        <v>429</v>
      </c>
      <c r="I2995" s="288">
        <v>1</v>
      </c>
      <c r="J2995" s="244" t="s">
        <v>873</v>
      </c>
      <c r="K2995" s="244">
        <v>1</v>
      </c>
      <c r="L2995" s="244">
        <v>1</v>
      </c>
      <c r="M2995" s="244" t="s">
        <v>89</v>
      </c>
      <c r="N2995" s="244">
        <f t="shared" si="57"/>
        <v>1</v>
      </c>
      <c r="R2995" s="301"/>
      <c r="S2995" s="301"/>
      <c r="T2995" s="301"/>
      <c r="U2995" s="301"/>
      <c r="V2995" s="301"/>
      <c r="W2995" s="301"/>
      <c r="X2995" s="301"/>
      <c r="Y2995" s="301"/>
      <c r="Z2995" s="301"/>
      <c r="AA2995" s="301"/>
      <c r="AB2995" s="301"/>
      <c r="AC2995" s="301"/>
      <c r="AD2995" s="301"/>
      <c r="AE2995" s="301"/>
      <c r="AF2995" s="301"/>
      <c r="AG2995" s="301"/>
      <c r="AH2995" s="301"/>
      <c r="AI2995" s="301"/>
      <c r="AM2995"/>
    </row>
    <row r="2996" spans="1:39" ht="20.100000000000001" hidden="1" customHeight="1" x14ac:dyDescent="0.2">
      <c r="A2996" s="240">
        <v>152</v>
      </c>
      <c r="B2996" s="241" t="s">
        <v>425</v>
      </c>
      <c r="C2996" s="310" t="s">
        <v>426</v>
      </c>
      <c r="D2996" s="310" t="s">
        <v>427</v>
      </c>
      <c r="E2996" s="309">
        <v>136614.29602790141</v>
      </c>
      <c r="F2996" s="310" t="s">
        <v>871</v>
      </c>
      <c r="G2996" s="244" t="s">
        <v>872</v>
      </c>
      <c r="H2996" s="244" t="s">
        <v>429</v>
      </c>
      <c r="I2996" s="288">
        <v>1</v>
      </c>
      <c r="J2996" s="244" t="s">
        <v>873</v>
      </c>
      <c r="K2996" s="244">
        <v>1</v>
      </c>
      <c r="L2996" s="244">
        <v>1</v>
      </c>
      <c r="M2996" s="244" t="s">
        <v>89</v>
      </c>
      <c r="N2996" s="244">
        <f t="shared" si="57"/>
        <v>1</v>
      </c>
      <c r="R2996" s="301"/>
      <c r="S2996" s="301"/>
      <c r="T2996" s="301"/>
      <c r="U2996" s="301"/>
      <c r="V2996" s="301"/>
      <c r="W2996" s="301"/>
      <c r="X2996" s="301"/>
      <c r="Y2996" s="301"/>
      <c r="Z2996" s="301"/>
      <c r="AA2996" s="301"/>
      <c r="AB2996" s="301"/>
      <c r="AC2996" s="301"/>
      <c r="AD2996" s="301"/>
      <c r="AE2996" s="301"/>
      <c r="AF2996" s="301"/>
      <c r="AG2996" s="301"/>
      <c r="AH2996" s="301"/>
      <c r="AI2996" s="301"/>
      <c r="AM2996"/>
    </row>
    <row r="2997" spans="1:39" ht="20.100000000000001" hidden="1" customHeight="1" x14ac:dyDescent="0.2">
      <c r="A2997" s="240">
        <v>153</v>
      </c>
      <c r="B2997" s="241" t="s">
        <v>425</v>
      </c>
      <c r="C2997" s="310" t="s">
        <v>426</v>
      </c>
      <c r="D2997" s="310" t="s">
        <v>427</v>
      </c>
      <c r="E2997" s="309">
        <v>136814.85064652754</v>
      </c>
      <c r="F2997" s="310" t="s">
        <v>871</v>
      </c>
      <c r="G2997" s="244" t="s">
        <v>872</v>
      </c>
      <c r="H2997" s="244" t="s">
        <v>429</v>
      </c>
      <c r="I2997" s="288">
        <v>1</v>
      </c>
      <c r="J2997" s="244" t="s">
        <v>873</v>
      </c>
      <c r="K2997" s="244">
        <v>1</v>
      </c>
      <c r="L2997" s="244">
        <v>1</v>
      </c>
      <c r="M2997" s="244" t="s">
        <v>89</v>
      </c>
      <c r="N2997" s="244">
        <f t="shared" si="57"/>
        <v>1</v>
      </c>
      <c r="R2997" s="301"/>
      <c r="S2997" s="301"/>
      <c r="T2997" s="301"/>
      <c r="U2997" s="301"/>
      <c r="V2997" s="301"/>
      <c r="W2997" s="301"/>
      <c r="X2997" s="301"/>
      <c r="Y2997" s="301"/>
      <c r="Z2997" s="301"/>
      <c r="AA2997" s="301"/>
      <c r="AB2997" s="301"/>
      <c r="AC2997" s="301"/>
      <c r="AD2997" s="301"/>
      <c r="AE2997" s="301"/>
      <c r="AF2997" s="301"/>
      <c r="AG2997" s="301"/>
      <c r="AH2997" s="301"/>
      <c r="AI2997" s="301"/>
      <c r="AM2997"/>
    </row>
    <row r="2998" spans="1:39" ht="20.100000000000001" hidden="1" customHeight="1" x14ac:dyDescent="0.2">
      <c r="A2998" s="240">
        <v>154</v>
      </c>
      <c r="B2998" s="241" t="s">
        <v>425</v>
      </c>
      <c r="C2998" s="310" t="s">
        <v>426</v>
      </c>
      <c r="D2998" s="310" t="s">
        <v>427</v>
      </c>
      <c r="E2998" s="309">
        <v>137194.21689267323</v>
      </c>
      <c r="F2998" s="310" t="s">
        <v>892</v>
      </c>
      <c r="G2998" s="244" t="s">
        <v>903</v>
      </c>
      <c r="H2998" s="244" t="s">
        <v>429</v>
      </c>
      <c r="I2998" s="288">
        <v>1</v>
      </c>
      <c r="J2998" s="244" t="s">
        <v>882</v>
      </c>
      <c r="K2998" s="244">
        <v>0.5</v>
      </c>
      <c r="L2998" s="244">
        <v>0.5</v>
      </c>
      <c r="M2998" s="244" t="s">
        <v>89</v>
      </c>
      <c r="N2998" s="244">
        <f t="shared" si="57"/>
        <v>0.25</v>
      </c>
      <c r="R2998" s="301"/>
      <c r="S2998" s="301"/>
      <c r="T2998" s="301"/>
      <c r="U2998" s="301"/>
      <c r="V2998" s="301"/>
      <c r="W2998" s="301"/>
      <c r="X2998" s="301"/>
      <c r="Y2998" s="301"/>
      <c r="Z2998" s="301"/>
      <c r="AA2998" s="301"/>
      <c r="AB2998" s="301"/>
      <c r="AC2998" s="301"/>
      <c r="AD2998" s="301"/>
      <c r="AE2998" s="301"/>
      <c r="AF2998" s="301"/>
      <c r="AG2998" s="301"/>
      <c r="AH2998" s="301"/>
      <c r="AI2998" s="301"/>
      <c r="AM2998"/>
    </row>
    <row r="2999" spans="1:39" ht="20.100000000000001" hidden="1" customHeight="1" x14ac:dyDescent="0.2">
      <c r="A2999" s="240">
        <v>155</v>
      </c>
      <c r="B2999" s="241" t="s">
        <v>425</v>
      </c>
      <c r="C2999" s="310" t="s">
        <v>426</v>
      </c>
      <c r="D2999" s="310" t="s">
        <v>427</v>
      </c>
      <c r="E2999" s="309">
        <v>137283.40815968171</v>
      </c>
      <c r="F2999" s="310" t="s">
        <v>879</v>
      </c>
      <c r="G2999" s="244" t="s">
        <v>1015</v>
      </c>
      <c r="H2999" s="244" t="s">
        <v>429</v>
      </c>
      <c r="I2999" s="288">
        <v>1</v>
      </c>
      <c r="J2999" s="244" t="s">
        <v>882</v>
      </c>
      <c r="K2999" s="244" t="s">
        <v>89</v>
      </c>
      <c r="L2999" s="244" t="s">
        <v>89</v>
      </c>
      <c r="M2999" s="244">
        <v>1</v>
      </c>
      <c r="N2999" s="244">
        <f t="shared" si="57"/>
        <v>0.78539816339744828</v>
      </c>
      <c r="R2999" s="301"/>
      <c r="S2999" s="301"/>
      <c r="T2999" s="301"/>
      <c r="U2999" s="301"/>
      <c r="V2999" s="301"/>
      <c r="W2999" s="301"/>
      <c r="X2999" s="301"/>
      <c r="Y2999" s="301"/>
      <c r="Z2999" s="301"/>
      <c r="AA2999" s="301"/>
      <c r="AB2999" s="301"/>
      <c r="AC2999" s="301"/>
      <c r="AD2999" s="301"/>
      <c r="AE2999" s="301"/>
      <c r="AF2999" s="301"/>
      <c r="AG2999" s="301"/>
      <c r="AH2999" s="301"/>
      <c r="AI2999" s="301"/>
      <c r="AM2999"/>
    </row>
    <row r="3000" spans="1:39" ht="20.100000000000001" hidden="1" customHeight="1" x14ac:dyDescent="0.2">
      <c r="A3000" s="240">
        <v>156</v>
      </c>
      <c r="B3000" s="241" t="s">
        <v>425</v>
      </c>
      <c r="C3000" s="310" t="s">
        <v>426</v>
      </c>
      <c r="D3000" s="310" t="s">
        <v>427</v>
      </c>
      <c r="E3000" s="309">
        <v>137283.40815968171</v>
      </c>
      <c r="F3000" s="310" t="s">
        <v>879</v>
      </c>
      <c r="G3000" s="244" t="s">
        <v>887</v>
      </c>
      <c r="H3000" s="244" t="s">
        <v>429</v>
      </c>
      <c r="I3000" s="288">
        <v>1</v>
      </c>
      <c r="J3000" s="244" t="s">
        <v>882</v>
      </c>
      <c r="K3000" s="244" t="s">
        <v>89</v>
      </c>
      <c r="L3000" s="244" t="s">
        <v>89</v>
      </c>
      <c r="M3000" s="244">
        <v>1</v>
      </c>
      <c r="N3000" s="244">
        <f t="shared" si="57"/>
        <v>0.78539816339744828</v>
      </c>
      <c r="R3000" s="301"/>
      <c r="S3000" s="301"/>
      <c r="T3000" s="301"/>
      <c r="U3000" s="301"/>
      <c r="V3000" s="301"/>
      <c r="W3000" s="301"/>
      <c r="X3000" s="301"/>
      <c r="Y3000" s="301"/>
      <c r="Z3000" s="301"/>
      <c r="AA3000" s="301"/>
      <c r="AB3000" s="301"/>
      <c r="AC3000" s="301"/>
      <c r="AD3000" s="301"/>
      <c r="AE3000" s="301"/>
      <c r="AF3000" s="301"/>
      <c r="AG3000" s="301"/>
      <c r="AH3000" s="301"/>
      <c r="AI3000" s="301"/>
      <c r="AM3000"/>
    </row>
    <row r="3001" spans="1:39" ht="20.100000000000001" hidden="1" customHeight="1" x14ac:dyDescent="0.2">
      <c r="A3001" s="240">
        <v>157</v>
      </c>
      <c r="B3001" s="241" t="s">
        <v>425</v>
      </c>
      <c r="C3001" s="310" t="s">
        <v>426</v>
      </c>
      <c r="D3001" s="310" t="s">
        <v>438</v>
      </c>
      <c r="E3001" s="309">
        <v>137249.21626062915</v>
      </c>
      <c r="F3001" s="310" t="s">
        <v>871</v>
      </c>
      <c r="G3001" s="244" t="s">
        <v>908</v>
      </c>
      <c r="H3001" s="244" t="s">
        <v>429</v>
      </c>
      <c r="I3001" s="288">
        <v>1</v>
      </c>
      <c r="J3001" s="244" t="s">
        <v>882</v>
      </c>
      <c r="K3001" s="244">
        <v>0.8</v>
      </c>
      <c r="L3001" s="244">
        <v>1.5</v>
      </c>
      <c r="M3001" s="244" t="s">
        <v>89</v>
      </c>
      <c r="N3001" s="244">
        <f t="shared" si="57"/>
        <v>1.2000000000000002</v>
      </c>
      <c r="R3001" s="301"/>
      <c r="S3001" s="301"/>
      <c r="T3001" s="301"/>
      <c r="U3001" s="301"/>
      <c r="V3001" s="301"/>
      <c r="W3001" s="301"/>
      <c r="X3001" s="301"/>
      <c r="Y3001" s="301"/>
      <c r="Z3001" s="301"/>
      <c r="AA3001" s="301"/>
      <c r="AB3001" s="301"/>
      <c r="AC3001" s="301"/>
      <c r="AD3001" s="301"/>
      <c r="AE3001" s="301"/>
      <c r="AF3001" s="301"/>
      <c r="AG3001" s="301"/>
      <c r="AH3001" s="301"/>
      <c r="AI3001" s="301"/>
      <c r="AM3001"/>
    </row>
    <row r="3002" spans="1:39" ht="20.100000000000001" hidden="1" customHeight="1" x14ac:dyDescent="0.2">
      <c r="A3002" s="240">
        <v>158</v>
      </c>
      <c r="B3002" s="241" t="s">
        <v>425</v>
      </c>
      <c r="C3002" s="310" t="s">
        <v>426</v>
      </c>
      <c r="D3002" s="310" t="s">
        <v>438</v>
      </c>
      <c r="E3002" s="309">
        <v>136720.8944559732</v>
      </c>
      <c r="F3002" s="310" t="s">
        <v>879</v>
      </c>
      <c r="G3002" s="244" t="s">
        <v>898</v>
      </c>
      <c r="H3002" s="244" t="s">
        <v>869</v>
      </c>
      <c r="I3002" s="288">
        <v>1</v>
      </c>
      <c r="J3002" s="244" t="s">
        <v>873</v>
      </c>
      <c r="K3002" s="244" t="s">
        <v>89</v>
      </c>
      <c r="L3002" s="244" t="s">
        <v>89</v>
      </c>
      <c r="M3002" s="244">
        <v>1</v>
      </c>
      <c r="N3002" s="244">
        <f t="shared" si="57"/>
        <v>0.78539816339744828</v>
      </c>
      <c r="R3002" s="301"/>
      <c r="S3002" s="301"/>
      <c r="T3002" s="301"/>
      <c r="U3002" s="301"/>
      <c r="V3002" s="301"/>
      <c r="W3002" s="301"/>
      <c r="X3002" s="301"/>
      <c r="Y3002" s="301"/>
      <c r="Z3002" s="301"/>
      <c r="AA3002" s="301"/>
      <c r="AB3002" s="301"/>
      <c r="AC3002" s="301"/>
      <c r="AD3002" s="301"/>
      <c r="AE3002" s="301"/>
      <c r="AF3002" s="301"/>
      <c r="AG3002" s="301"/>
      <c r="AH3002" s="301"/>
      <c r="AI3002" s="301"/>
      <c r="AM3002"/>
    </row>
    <row r="3003" spans="1:39" ht="20.100000000000001" hidden="1" customHeight="1" x14ac:dyDescent="0.2">
      <c r="A3003" s="240">
        <v>159</v>
      </c>
      <c r="B3003" s="241" t="s">
        <v>425</v>
      </c>
      <c r="C3003" s="310" t="s">
        <v>426</v>
      </c>
      <c r="D3003" s="310" t="s">
        <v>438</v>
      </c>
      <c r="E3003" s="309">
        <v>136689.93720620638</v>
      </c>
      <c r="F3003" s="310" t="s">
        <v>879</v>
      </c>
      <c r="G3003" s="244" t="s">
        <v>898</v>
      </c>
      <c r="H3003" s="244" t="s">
        <v>429</v>
      </c>
      <c r="I3003" s="288">
        <v>1</v>
      </c>
      <c r="J3003" s="244" t="s">
        <v>873</v>
      </c>
      <c r="K3003" s="244" t="s">
        <v>89</v>
      </c>
      <c r="L3003" s="244" t="s">
        <v>89</v>
      </c>
      <c r="M3003" s="244">
        <v>1</v>
      </c>
      <c r="N3003" s="244">
        <f t="shared" si="57"/>
        <v>0.78539816339744828</v>
      </c>
      <c r="R3003" s="301"/>
      <c r="S3003" s="301"/>
      <c r="T3003" s="301"/>
      <c r="U3003" s="301"/>
      <c r="V3003" s="301"/>
      <c r="W3003" s="301"/>
      <c r="X3003" s="301"/>
      <c r="Y3003" s="301"/>
      <c r="Z3003" s="301"/>
      <c r="AA3003" s="301"/>
      <c r="AB3003" s="301"/>
      <c r="AC3003" s="301"/>
      <c r="AD3003" s="301"/>
      <c r="AE3003" s="301"/>
      <c r="AF3003" s="301"/>
      <c r="AG3003" s="301"/>
      <c r="AH3003" s="301"/>
      <c r="AI3003" s="301"/>
      <c r="AM3003"/>
    </row>
    <row r="3004" spans="1:39" ht="20.100000000000001" hidden="1" customHeight="1" x14ac:dyDescent="0.2">
      <c r="A3004" s="240">
        <v>160</v>
      </c>
      <c r="B3004" s="241" t="s">
        <v>425</v>
      </c>
      <c r="C3004" s="310" t="s">
        <v>426</v>
      </c>
      <c r="D3004" s="310" t="s">
        <v>438</v>
      </c>
      <c r="E3004" s="309">
        <v>136636.64566357085</v>
      </c>
      <c r="F3004" s="242" t="s">
        <v>871</v>
      </c>
      <c r="G3004" s="244" t="s">
        <v>872</v>
      </c>
      <c r="H3004" s="244" t="s">
        <v>429</v>
      </c>
      <c r="I3004" s="288">
        <v>1</v>
      </c>
      <c r="J3004" s="244" t="s">
        <v>873</v>
      </c>
      <c r="K3004" s="244">
        <v>1</v>
      </c>
      <c r="L3004" s="244">
        <v>1</v>
      </c>
      <c r="M3004" s="244" t="s">
        <v>89</v>
      </c>
      <c r="N3004" s="244">
        <f t="shared" si="57"/>
        <v>1</v>
      </c>
      <c r="R3004" s="301"/>
      <c r="S3004" s="301"/>
      <c r="T3004" s="301"/>
      <c r="U3004" s="301"/>
      <c r="V3004" s="301"/>
      <c r="W3004" s="301"/>
      <c r="X3004" s="301"/>
      <c r="Y3004" s="301"/>
      <c r="Z3004" s="301"/>
      <c r="AA3004" s="301"/>
      <c r="AB3004" s="301"/>
      <c r="AC3004" s="301"/>
      <c r="AD3004" s="301"/>
      <c r="AE3004" s="301"/>
      <c r="AF3004" s="301"/>
      <c r="AG3004" s="301"/>
      <c r="AH3004" s="301"/>
      <c r="AI3004" s="301"/>
      <c r="AM3004"/>
    </row>
    <row r="3005" spans="1:39" ht="20.100000000000001" hidden="1" customHeight="1" x14ac:dyDescent="0.2">
      <c r="A3005" s="240">
        <v>161</v>
      </c>
      <c r="B3005" s="241" t="s">
        <v>425</v>
      </c>
      <c r="C3005" s="310" t="s">
        <v>426</v>
      </c>
      <c r="D3005" s="310" t="s">
        <v>438</v>
      </c>
      <c r="E3005" s="309">
        <v>136491.10362488611</v>
      </c>
      <c r="F3005" s="310" t="s">
        <v>871</v>
      </c>
      <c r="G3005" s="244" t="s">
        <v>924</v>
      </c>
      <c r="H3005" s="244" t="s">
        <v>429</v>
      </c>
      <c r="I3005" s="288">
        <v>1</v>
      </c>
      <c r="J3005" s="244" t="s">
        <v>873</v>
      </c>
      <c r="K3005" s="244">
        <v>1</v>
      </c>
      <c r="L3005" s="244">
        <v>1</v>
      </c>
      <c r="M3005" s="244" t="s">
        <v>89</v>
      </c>
      <c r="N3005" s="244">
        <f t="shared" si="57"/>
        <v>1</v>
      </c>
      <c r="R3005" s="301"/>
      <c r="S3005" s="301"/>
      <c r="T3005" s="301"/>
      <c r="U3005" s="301"/>
      <c r="V3005" s="301"/>
      <c r="W3005" s="301"/>
      <c r="X3005" s="301"/>
      <c r="Y3005" s="301"/>
      <c r="Z3005" s="301"/>
      <c r="AA3005" s="301"/>
      <c r="AB3005" s="301"/>
      <c r="AC3005" s="301"/>
      <c r="AD3005" s="301"/>
      <c r="AE3005" s="301"/>
      <c r="AF3005" s="301"/>
      <c r="AG3005" s="301"/>
      <c r="AH3005" s="301"/>
      <c r="AI3005" s="301"/>
      <c r="AM3005"/>
    </row>
    <row r="3006" spans="1:39" ht="20.100000000000001" hidden="1" customHeight="1" x14ac:dyDescent="0.2">
      <c r="A3006" s="240">
        <v>162</v>
      </c>
      <c r="B3006" s="241" t="s">
        <v>425</v>
      </c>
      <c r="C3006" s="310" t="s">
        <v>426</v>
      </c>
      <c r="D3006" s="310" t="s">
        <v>438</v>
      </c>
      <c r="E3006" s="309">
        <v>136268.67413788359</v>
      </c>
      <c r="F3006" s="310" t="s">
        <v>871</v>
      </c>
      <c r="G3006" s="244" t="s">
        <v>872</v>
      </c>
      <c r="H3006" s="244" t="s">
        <v>869</v>
      </c>
      <c r="I3006" s="288">
        <v>1</v>
      </c>
      <c r="J3006" s="244" t="s">
        <v>873</v>
      </c>
      <c r="K3006" s="244">
        <v>1</v>
      </c>
      <c r="L3006" s="244">
        <v>1</v>
      </c>
      <c r="M3006" s="244" t="s">
        <v>89</v>
      </c>
      <c r="N3006" s="244">
        <f t="shared" si="57"/>
        <v>1</v>
      </c>
      <c r="R3006" s="301"/>
      <c r="S3006" s="301"/>
      <c r="T3006" s="301"/>
      <c r="U3006" s="301"/>
      <c r="V3006" s="301"/>
      <c r="W3006" s="301"/>
      <c r="X3006" s="301"/>
      <c r="Y3006" s="301"/>
      <c r="Z3006" s="301"/>
      <c r="AA3006" s="301"/>
      <c r="AB3006" s="301"/>
      <c r="AC3006" s="301"/>
      <c r="AD3006" s="301"/>
      <c r="AE3006" s="301"/>
      <c r="AF3006" s="301"/>
      <c r="AG3006" s="301"/>
      <c r="AH3006" s="301"/>
      <c r="AI3006" s="301"/>
      <c r="AM3006"/>
    </row>
    <row r="3007" spans="1:39" ht="20.100000000000001" hidden="1" customHeight="1" x14ac:dyDescent="0.2">
      <c r="A3007" s="240">
        <v>163</v>
      </c>
      <c r="B3007" s="241" t="s">
        <v>425</v>
      </c>
      <c r="C3007" s="310" t="s">
        <v>426</v>
      </c>
      <c r="D3007" s="310" t="s">
        <v>438</v>
      </c>
      <c r="E3007" s="309">
        <v>136150.28512935626</v>
      </c>
      <c r="F3007" s="310" t="s">
        <v>871</v>
      </c>
      <c r="G3007" s="244" t="s">
        <v>872</v>
      </c>
      <c r="H3007" s="244" t="s">
        <v>429</v>
      </c>
      <c r="I3007" s="288">
        <v>1</v>
      </c>
      <c r="J3007" s="244" t="s">
        <v>873</v>
      </c>
      <c r="K3007" s="244">
        <v>1</v>
      </c>
      <c r="L3007" s="244">
        <v>1</v>
      </c>
      <c r="M3007" s="244" t="s">
        <v>89</v>
      </c>
      <c r="N3007" s="244">
        <f t="shared" si="57"/>
        <v>1</v>
      </c>
      <c r="R3007" s="301"/>
      <c r="S3007" s="301"/>
      <c r="T3007" s="301"/>
      <c r="U3007" s="301"/>
      <c r="V3007" s="301"/>
      <c r="W3007" s="301"/>
      <c r="X3007" s="301"/>
      <c r="Y3007" s="301"/>
      <c r="Z3007" s="301"/>
      <c r="AA3007" s="301"/>
      <c r="AB3007" s="301"/>
      <c r="AC3007" s="301"/>
      <c r="AD3007" s="301"/>
      <c r="AE3007" s="301"/>
      <c r="AF3007" s="301"/>
      <c r="AG3007" s="301"/>
      <c r="AH3007" s="301"/>
      <c r="AI3007" s="301"/>
      <c r="AM3007"/>
    </row>
    <row r="3008" spans="1:39" ht="20.100000000000001" hidden="1" customHeight="1" x14ac:dyDescent="0.2">
      <c r="A3008" s="240">
        <v>164</v>
      </c>
      <c r="B3008" s="241" t="s">
        <v>425</v>
      </c>
      <c r="C3008" s="310" t="s">
        <v>426</v>
      </c>
      <c r="D3008" s="310" t="s">
        <v>438</v>
      </c>
      <c r="E3008" s="309">
        <v>136045.59632559531</v>
      </c>
      <c r="F3008" s="310" t="s">
        <v>871</v>
      </c>
      <c r="G3008" s="244" t="s">
        <v>872</v>
      </c>
      <c r="H3008" s="244" t="s">
        <v>429</v>
      </c>
      <c r="I3008" s="288">
        <v>1</v>
      </c>
      <c r="J3008" s="244" t="s">
        <v>873</v>
      </c>
      <c r="K3008" s="244">
        <v>1</v>
      </c>
      <c r="L3008" s="244">
        <v>1</v>
      </c>
      <c r="M3008" s="244" t="s">
        <v>89</v>
      </c>
      <c r="N3008" s="244">
        <f t="shared" si="57"/>
        <v>1</v>
      </c>
      <c r="R3008" s="301"/>
      <c r="S3008" s="301"/>
      <c r="T3008" s="301"/>
      <c r="U3008" s="301"/>
      <c r="V3008" s="301"/>
      <c r="W3008" s="301"/>
      <c r="X3008" s="301"/>
      <c r="Y3008" s="301"/>
      <c r="Z3008" s="301"/>
      <c r="AA3008" s="301"/>
      <c r="AB3008" s="301"/>
      <c r="AC3008" s="301"/>
      <c r="AD3008" s="301"/>
      <c r="AE3008" s="301"/>
      <c r="AF3008" s="301"/>
      <c r="AG3008" s="301"/>
      <c r="AH3008" s="301"/>
      <c r="AI3008" s="301"/>
      <c r="AM3008"/>
    </row>
    <row r="3009" spans="1:39" ht="20.100000000000001" hidden="1" customHeight="1" x14ac:dyDescent="0.2">
      <c r="A3009" s="240">
        <v>165</v>
      </c>
      <c r="B3009" s="241" t="s">
        <v>425</v>
      </c>
      <c r="C3009" s="310" t="s">
        <v>426</v>
      </c>
      <c r="D3009" s="310" t="s">
        <v>438</v>
      </c>
      <c r="E3009" s="309">
        <v>135879.79540407288</v>
      </c>
      <c r="F3009" s="310" t="s">
        <v>871</v>
      </c>
      <c r="G3009" s="244" t="s">
        <v>872</v>
      </c>
      <c r="H3009" s="244" t="s">
        <v>429</v>
      </c>
      <c r="I3009" s="288">
        <v>1</v>
      </c>
      <c r="J3009" s="244" t="s">
        <v>873</v>
      </c>
      <c r="K3009" s="244">
        <v>1</v>
      </c>
      <c r="L3009" s="244">
        <v>1</v>
      </c>
      <c r="M3009" s="244" t="s">
        <v>89</v>
      </c>
      <c r="N3009" s="244">
        <f t="shared" si="57"/>
        <v>1</v>
      </c>
      <c r="R3009" s="301"/>
      <c r="S3009" s="301"/>
      <c r="T3009" s="301"/>
      <c r="U3009" s="301"/>
      <c r="V3009" s="301"/>
      <c r="W3009" s="301"/>
      <c r="X3009" s="301"/>
      <c r="Y3009" s="301"/>
      <c r="Z3009" s="301"/>
      <c r="AA3009" s="301"/>
      <c r="AB3009" s="301"/>
      <c r="AC3009" s="301"/>
      <c r="AD3009" s="301"/>
      <c r="AE3009" s="301"/>
      <c r="AF3009" s="301"/>
      <c r="AG3009" s="301"/>
      <c r="AH3009" s="301"/>
      <c r="AI3009" s="301"/>
      <c r="AM3009"/>
    </row>
    <row r="3010" spans="1:39" ht="20.100000000000001" hidden="1" customHeight="1" x14ac:dyDescent="0.2">
      <c r="A3010" s="240">
        <v>166</v>
      </c>
      <c r="B3010" s="241" t="s">
        <v>425</v>
      </c>
      <c r="C3010" s="310" t="s">
        <v>426</v>
      </c>
      <c r="D3010" s="310" t="s">
        <v>438</v>
      </c>
      <c r="E3010" s="309">
        <v>135775.95474137267</v>
      </c>
      <c r="F3010" s="310" t="s">
        <v>871</v>
      </c>
      <c r="G3010" s="244" t="s">
        <v>951</v>
      </c>
      <c r="H3010" s="244" t="s">
        <v>429</v>
      </c>
      <c r="I3010" s="288">
        <v>1</v>
      </c>
      <c r="J3010" s="244" t="s">
        <v>873</v>
      </c>
      <c r="K3010" s="244">
        <v>1</v>
      </c>
      <c r="L3010" s="244">
        <v>1</v>
      </c>
      <c r="M3010" s="244" t="s">
        <v>89</v>
      </c>
      <c r="N3010" s="244">
        <f t="shared" si="57"/>
        <v>1</v>
      </c>
      <c r="R3010" s="301"/>
      <c r="S3010" s="301"/>
      <c r="T3010" s="301"/>
      <c r="U3010" s="301"/>
      <c r="V3010" s="301"/>
      <c r="W3010" s="301"/>
      <c r="X3010" s="301"/>
      <c r="Y3010" s="301"/>
      <c r="Z3010" s="301"/>
      <c r="AA3010" s="301"/>
      <c r="AB3010" s="301"/>
      <c r="AC3010" s="301"/>
      <c r="AD3010" s="301"/>
      <c r="AE3010" s="301"/>
      <c r="AF3010" s="301"/>
      <c r="AG3010" s="301"/>
      <c r="AH3010" s="301"/>
      <c r="AI3010" s="301"/>
      <c r="AM3010"/>
    </row>
    <row r="3011" spans="1:39" ht="20.100000000000001" hidden="1" customHeight="1" x14ac:dyDescent="0.2">
      <c r="A3011" s="240">
        <v>167</v>
      </c>
      <c r="B3011" s="241" t="s">
        <v>425</v>
      </c>
      <c r="C3011" s="310" t="s">
        <v>426</v>
      </c>
      <c r="D3011" s="310" t="s">
        <v>438</v>
      </c>
      <c r="E3011" s="309">
        <v>135742.83780452507</v>
      </c>
      <c r="F3011" s="310" t="s">
        <v>879</v>
      </c>
      <c r="G3011" s="244" t="s">
        <v>881</v>
      </c>
      <c r="H3011" s="244" t="s">
        <v>429</v>
      </c>
      <c r="I3011" s="288">
        <v>1</v>
      </c>
      <c r="J3011" s="244" t="s">
        <v>873</v>
      </c>
      <c r="K3011" s="244" t="s">
        <v>89</v>
      </c>
      <c r="L3011" s="244" t="s">
        <v>89</v>
      </c>
      <c r="M3011" s="244">
        <v>1</v>
      </c>
      <c r="N3011" s="244">
        <f t="shared" si="57"/>
        <v>0.78539816339744828</v>
      </c>
      <c r="R3011" s="301"/>
      <c r="S3011" s="301"/>
      <c r="T3011" s="301"/>
      <c r="U3011" s="301"/>
      <c r="V3011" s="301"/>
      <c r="W3011" s="301"/>
      <c r="X3011" s="301"/>
      <c r="Y3011" s="301"/>
      <c r="Z3011" s="301"/>
      <c r="AA3011" s="301"/>
      <c r="AB3011" s="301"/>
      <c r="AC3011" s="301"/>
      <c r="AD3011" s="301"/>
      <c r="AE3011" s="301"/>
      <c r="AF3011" s="301"/>
      <c r="AG3011" s="301"/>
      <c r="AH3011" s="301"/>
      <c r="AI3011" s="301"/>
      <c r="AM3011"/>
    </row>
    <row r="3012" spans="1:39" ht="20.100000000000001" hidden="1" customHeight="1" x14ac:dyDescent="0.2">
      <c r="A3012" s="240">
        <v>168</v>
      </c>
      <c r="B3012" s="241" t="s">
        <v>425</v>
      </c>
      <c r="C3012" s="310" t="s">
        <v>426</v>
      </c>
      <c r="D3012" s="310" t="s">
        <v>438</v>
      </c>
      <c r="E3012" s="309">
        <v>135719.25460826608</v>
      </c>
      <c r="F3012" s="310" t="s">
        <v>871</v>
      </c>
      <c r="G3012" s="244" t="s">
        <v>872</v>
      </c>
      <c r="H3012" s="244" t="s">
        <v>869</v>
      </c>
      <c r="I3012" s="288">
        <v>1</v>
      </c>
      <c r="J3012" s="244" t="s">
        <v>873</v>
      </c>
      <c r="K3012" s="244">
        <v>1</v>
      </c>
      <c r="L3012" s="244">
        <v>1</v>
      </c>
      <c r="M3012" s="244" t="s">
        <v>89</v>
      </c>
      <c r="N3012" s="244">
        <f t="shared" si="57"/>
        <v>1</v>
      </c>
      <c r="R3012" s="301"/>
      <c r="S3012" s="301"/>
      <c r="T3012" s="301"/>
      <c r="U3012" s="301"/>
      <c r="V3012" s="301"/>
      <c r="W3012" s="301"/>
      <c r="X3012" s="301"/>
      <c r="Y3012" s="301"/>
      <c r="Z3012" s="301"/>
      <c r="AA3012" s="301"/>
      <c r="AB3012" s="301"/>
      <c r="AC3012" s="301"/>
      <c r="AD3012" s="301"/>
      <c r="AE3012" s="301"/>
      <c r="AF3012" s="301"/>
      <c r="AG3012" s="301"/>
      <c r="AH3012" s="301"/>
      <c r="AI3012" s="301"/>
      <c r="AM3012"/>
    </row>
    <row r="3013" spans="1:39" ht="20.100000000000001" hidden="1" customHeight="1" x14ac:dyDescent="0.2">
      <c r="A3013" s="240">
        <v>169</v>
      </c>
      <c r="B3013" s="241" t="s">
        <v>425</v>
      </c>
      <c r="C3013" s="310" t="s">
        <v>426</v>
      </c>
      <c r="D3013" s="310" t="s">
        <v>438</v>
      </c>
      <c r="E3013" s="309">
        <v>135582.27808681631</v>
      </c>
      <c r="F3013" s="310" t="s">
        <v>871</v>
      </c>
      <c r="G3013" s="244" t="s">
        <v>872</v>
      </c>
      <c r="H3013" s="244" t="s">
        <v>429</v>
      </c>
      <c r="I3013" s="288">
        <v>1</v>
      </c>
      <c r="J3013" s="244" t="s">
        <v>873</v>
      </c>
      <c r="K3013" s="244">
        <v>1</v>
      </c>
      <c r="L3013" s="244">
        <v>1</v>
      </c>
      <c r="M3013" s="244" t="s">
        <v>89</v>
      </c>
      <c r="N3013" s="244">
        <f t="shared" si="57"/>
        <v>1</v>
      </c>
      <c r="R3013" s="301"/>
      <c r="S3013" s="301"/>
      <c r="T3013" s="301"/>
      <c r="U3013" s="301"/>
      <c r="V3013" s="301"/>
      <c r="W3013" s="301"/>
      <c r="X3013" s="301"/>
      <c r="Y3013" s="301"/>
      <c r="Z3013" s="301"/>
      <c r="AA3013" s="301"/>
      <c r="AB3013" s="301"/>
      <c r="AC3013" s="301"/>
      <c r="AD3013" s="301"/>
      <c r="AE3013" s="301"/>
      <c r="AF3013" s="301"/>
      <c r="AG3013" s="301"/>
      <c r="AH3013" s="301"/>
      <c r="AI3013" s="301"/>
      <c r="AM3013"/>
    </row>
    <row r="3014" spans="1:39" ht="20.100000000000001" hidden="1" customHeight="1" x14ac:dyDescent="0.2">
      <c r="A3014" s="240">
        <v>170</v>
      </c>
      <c r="B3014" s="241" t="s">
        <v>425</v>
      </c>
      <c r="C3014" s="310" t="s">
        <v>426</v>
      </c>
      <c r="D3014" s="310" t="s">
        <v>438</v>
      </c>
      <c r="E3014" s="309">
        <v>135320.24113056241</v>
      </c>
      <c r="F3014" s="310" t="s">
        <v>879</v>
      </c>
      <c r="G3014" s="244" t="s">
        <v>881</v>
      </c>
      <c r="H3014" s="244" t="s">
        <v>429</v>
      </c>
      <c r="I3014" s="288">
        <v>1</v>
      </c>
      <c r="J3014" s="244" t="s">
        <v>873</v>
      </c>
      <c r="K3014" s="244" t="s">
        <v>89</v>
      </c>
      <c r="L3014" s="244" t="s">
        <v>89</v>
      </c>
      <c r="M3014" s="244">
        <v>1</v>
      </c>
      <c r="N3014" s="244">
        <f t="shared" si="57"/>
        <v>0.78539816339744828</v>
      </c>
      <c r="R3014" s="301"/>
      <c r="S3014" s="301"/>
      <c r="T3014" s="301"/>
      <c r="U3014" s="301"/>
      <c r="V3014" s="301"/>
      <c r="W3014" s="301"/>
      <c r="X3014" s="301"/>
      <c r="Y3014" s="301"/>
      <c r="Z3014" s="301"/>
      <c r="AA3014" s="301"/>
      <c r="AB3014" s="301"/>
      <c r="AC3014" s="301"/>
      <c r="AD3014" s="301"/>
      <c r="AE3014" s="301"/>
      <c r="AF3014" s="301"/>
      <c r="AG3014" s="301"/>
      <c r="AH3014" s="301"/>
      <c r="AI3014" s="301"/>
      <c r="AM3014"/>
    </row>
    <row r="3015" spans="1:39" ht="20.100000000000001" hidden="1" customHeight="1" x14ac:dyDescent="0.2">
      <c r="A3015" s="240">
        <v>171</v>
      </c>
      <c r="B3015" s="241" t="s">
        <v>425</v>
      </c>
      <c r="C3015" s="310" t="s">
        <v>426</v>
      </c>
      <c r="D3015" s="310" t="s">
        <v>438</v>
      </c>
      <c r="E3015" s="309">
        <v>135250.78728445229</v>
      </c>
      <c r="F3015" s="310" t="s">
        <v>871</v>
      </c>
      <c r="G3015" s="244" t="s">
        <v>916</v>
      </c>
      <c r="H3015" s="244" t="s">
        <v>429</v>
      </c>
      <c r="I3015" s="288">
        <v>1</v>
      </c>
      <c r="J3015" s="244" t="s">
        <v>873</v>
      </c>
      <c r="K3015" s="244">
        <v>1</v>
      </c>
      <c r="L3015" s="244">
        <v>1</v>
      </c>
      <c r="M3015" s="244" t="s">
        <v>89</v>
      </c>
      <c r="N3015" s="244">
        <f t="shared" si="57"/>
        <v>1</v>
      </c>
      <c r="R3015" s="301"/>
      <c r="S3015" s="301"/>
      <c r="T3015" s="301"/>
      <c r="U3015" s="301"/>
      <c r="V3015" s="301"/>
      <c r="W3015" s="301"/>
      <c r="X3015" s="301"/>
      <c r="Y3015" s="301"/>
      <c r="Z3015" s="301"/>
      <c r="AA3015" s="301"/>
      <c r="AB3015" s="301"/>
      <c r="AC3015" s="301"/>
      <c r="AD3015" s="301"/>
      <c r="AE3015" s="301"/>
      <c r="AF3015" s="301"/>
      <c r="AG3015" s="301"/>
      <c r="AH3015" s="301"/>
      <c r="AI3015" s="301"/>
      <c r="AM3015"/>
    </row>
    <row r="3016" spans="1:39" ht="20.100000000000001" hidden="1" customHeight="1" x14ac:dyDescent="0.2">
      <c r="A3016" s="240">
        <v>172</v>
      </c>
      <c r="B3016" s="241" t="s">
        <v>425</v>
      </c>
      <c r="C3016" s="310" t="s">
        <v>426</v>
      </c>
      <c r="D3016" s="310" t="s">
        <v>438</v>
      </c>
      <c r="E3016" s="309">
        <v>135141.70213457238</v>
      </c>
      <c r="F3016" s="310" t="s">
        <v>871</v>
      </c>
      <c r="G3016" s="244" t="s">
        <v>872</v>
      </c>
      <c r="H3016" s="244" t="s">
        <v>429</v>
      </c>
      <c r="I3016" s="288">
        <v>1</v>
      </c>
      <c r="J3016" s="244" t="s">
        <v>873</v>
      </c>
      <c r="K3016" s="244">
        <v>1</v>
      </c>
      <c r="L3016" s="244">
        <v>1</v>
      </c>
      <c r="M3016" s="244" t="s">
        <v>89</v>
      </c>
      <c r="N3016" s="244">
        <f t="shared" si="57"/>
        <v>1</v>
      </c>
      <c r="R3016" s="301"/>
      <c r="S3016" s="301"/>
      <c r="T3016" s="301"/>
      <c r="U3016" s="301"/>
      <c r="V3016" s="301"/>
      <c r="W3016" s="301"/>
      <c r="X3016" s="301"/>
      <c r="Y3016" s="301"/>
      <c r="Z3016" s="301"/>
      <c r="AA3016" s="301"/>
      <c r="AB3016" s="301"/>
      <c r="AC3016" s="301"/>
      <c r="AD3016" s="301"/>
      <c r="AE3016" s="301"/>
      <c r="AF3016" s="301"/>
      <c r="AG3016" s="301"/>
      <c r="AH3016" s="301"/>
      <c r="AI3016" s="301"/>
      <c r="AM3016"/>
    </row>
    <row r="3017" spans="1:39" ht="20.100000000000001" hidden="1" customHeight="1" x14ac:dyDescent="0.2">
      <c r="A3017" s="240">
        <v>173</v>
      </c>
      <c r="B3017" s="241" t="s">
        <v>425</v>
      </c>
      <c r="C3017" s="310" t="s">
        <v>426</v>
      </c>
      <c r="D3017" s="310" t="s">
        <v>438</v>
      </c>
      <c r="E3017" s="309">
        <v>134953.04036744506</v>
      </c>
      <c r="F3017" s="310" t="s">
        <v>871</v>
      </c>
      <c r="G3017" s="244" t="s">
        <v>872</v>
      </c>
      <c r="H3017" s="244" t="s">
        <v>869</v>
      </c>
      <c r="I3017" s="288">
        <v>1</v>
      </c>
      <c r="J3017" s="244" t="s">
        <v>873</v>
      </c>
      <c r="K3017" s="244">
        <v>1</v>
      </c>
      <c r="L3017" s="244">
        <v>1</v>
      </c>
      <c r="M3017" s="244" t="s">
        <v>89</v>
      </c>
      <c r="N3017" s="244">
        <f t="shared" si="57"/>
        <v>1</v>
      </c>
      <c r="R3017" s="301"/>
      <c r="S3017" s="301"/>
      <c r="T3017" s="301"/>
      <c r="U3017" s="301"/>
      <c r="V3017" s="301"/>
      <c r="W3017" s="301"/>
      <c r="X3017" s="301"/>
      <c r="Y3017" s="301"/>
      <c r="Z3017" s="301"/>
      <c r="AA3017" s="301"/>
      <c r="AB3017" s="301"/>
      <c r="AC3017" s="301"/>
      <c r="AD3017" s="301"/>
      <c r="AE3017" s="301"/>
      <c r="AF3017" s="301"/>
      <c r="AG3017" s="301"/>
      <c r="AH3017" s="301"/>
      <c r="AI3017" s="301"/>
      <c r="AM3017"/>
    </row>
    <row r="3018" spans="1:39" ht="20.100000000000001" hidden="1" customHeight="1" x14ac:dyDescent="0.2">
      <c r="A3018" s="240">
        <v>174</v>
      </c>
      <c r="B3018" s="241" t="s">
        <v>425</v>
      </c>
      <c r="C3018" s="310" t="s">
        <v>426</v>
      </c>
      <c r="D3018" s="310" t="s">
        <v>438</v>
      </c>
      <c r="E3018" s="309">
        <v>134854.32886551836</v>
      </c>
      <c r="F3018" s="310" t="s">
        <v>871</v>
      </c>
      <c r="G3018" s="244" t="s">
        <v>929</v>
      </c>
      <c r="H3018" s="244" t="s">
        <v>429</v>
      </c>
      <c r="I3018" s="288">
        <v>2</v>
      </c>
      <c r="J3018" s="244" t="s">
        <v>919</v>
      </c>
      <c r="K3018" s="244">
        <v>2</v>
      </c>
      <c r="L3018" s="244">
        <v>1.5</v>
      </c>
      <c r="M3018" s="244" t="s">
        <v>89</v>
      </c>
      <c r="N3018" s="244">
        <f t="shared" si="57"/>
        <v>3</v>
      </c>
      <c r="R3018" s="301"/>
      <c r="S3018" s="301"/>
      <c r="T3018" s="301"/>
      <c r="U3018" s="301"/>
      <c r="V3018" s="301"/>
      <c r="W3018" s="301"/>
      <c r="X3018" s="301"/>
      <c r="Y3018" s="301"/>
      <c r="Z3018" s="301"/>
      <c r="AA3018" s="301"/>
      <c r="AB3018" s="301"/>
      <c r="AC3018" s="301"/>
      <c r="AD3018" s="301"/>
      <c r="AE3018" s="301"/>
      <c r="AF3018" s="301"/>
      <c r="AG3018" s="301"/>
      <c r="AH3018" s="301"/>
      <c r="AI3018" s="301"/>
      <c r="AM3018"/>
    </row>
    <row r="3019" spans="1:39" ht="20.100000000000001" hidden="1" customHeight="1" x14ac:dyDescent="0.2">
      <c r="A3019" s="240">
        <v>175</v>
      </c>
      <c r="B3019" s="241" t="s">
        <v>425</v>
      </c>
      <c r="C3019" s="310" t="s">
        <v>426</v>
      </c>
      <c r="D3019" s="310" t="s">
        <v>438</v>
      </c>
      <c r="E3019" s="309">
        <v>134846.53170265016</v>
      </c>
      <c r="F3019" s="242" t="s">
        <v>871</v>
      </c>
      <c r="G3019" s="244" t="s">
        <v>929</v>
      </c>
      <c r="H3019" s="244" t="s">
        <v>429</v>
      </c>
      <c r="I3019" s="288">
        <v>2</v>
      </c>
      <c r="J3019" s="244" t="s">
        <v>873</v>
      </c>
      <c r="K3019" s="244">
        <v>2</v>
      </c>
      <c r="L3019" s="244">
        <v>1.5</v>
      </c>
      <c r="M3019" s="244" t="s">
        <v>89</v>
      </c>
      <c r="N3019" s="244">
        <f t="shared" si="57"/>
        <v>3</v>
      </c>
      <c r="R3019" s="301"/>
      <c r="S3019" s="301"/>
      <c r="T3019" s="301"/>
      <c r="U3019" s="301"/>
      <c r="V3019" s="301"/>
      <c r="W3019" s="301"/>
      <c r="X3019" s="301"/>
      <c r="Y3019" s="301"/>
      <c r="Z3019" s="301"/>
      <c r="AA3019" s="301"/>
      <c r="AB3019" s="301"/>
      <c r="AC3019" s="301"/>
      <c r="AD3019" s="301"/>
      <c r="AE3019" s="301"/>
      <c r="AF3019" s="301"/>
      <c r="AG3019" s="301"/>
      <c r="AH3019" s="301"/>
      <c r="AI3019" s="301"/>
      <c r="AM3019"/>
    </row>
    <row r="3020" spans="1:39" ht="20.100000000000001" hidden="1" customHeight="1" x14ac:dyDescent="0.2">
      <c r="A3020" s="240">
        <v>176</v>
      </c>
      <c r="B3020" s="241" t="s">
        <v>425</v>
      </c>
      <c r="C3020" s="310" t="s">
        <v>426</v>
      </c>
      <c r="D3020" s="310" t="s">
        <v>438</v>
      </c>
      <c r="E3020" s="309">
        <v>134623.51559070626</v>
      </c>
      <c r="F3020" s="310" t="s">
        <v>897</v>
      </c>
      <c r="G3020" s="244" t="s">
        <v>931</v>
      </c>
      <c r="H3020" s="244" t="s">
        <v>933</v>
      </c>
      <c r="I3020" s="288">
        <v>2</v>
      </c>
      <c r="J3020" s="244" t="s">
        <v>919</v>
      </c>
      <c r="K3020" s="244">
        <v>3</v>
      </c>
      <c r="L3020" s="244">
        <v>2</v>
      </c>
      <c r="M3020" s="244" t="s">
        <v>89</v>
      </c>
      <c r="N3020" s="244">
        <f t="shared" si="57"/>
        <v>6</v>
      </c>
      <c r="R3020" s="301"/>
      <c r="S3020" s="301"/>
      <c r="T3020" s="301"/>
      <c r="U3020" s="301"/>
      <c r="V3020" s="301"/>
      <c r="W3020" s="301"/>
      <c r="X3020" s="301"/>
      <c r="Y3020" s="301"/>
      <c r="Z3020" s="301"/>
      <c r="AA3020" s="301"/>
      <c r="AB3020" s="301"/>
      <c r="AC3020" s="301"/>
      <c r="AD3020" s="301"/>
      <c r="AE3020" s="301"/>
      <c r="AF3020" s="301"/>
      <c r="AG3020" s="301"/>
      <c r="AH3020" s="301"/>
      <c r="AI3020" s="301"/>
      <c r="AM3020"/>
    </row>
    <row r="3021" spans="1:39" ht="20.100000000000001" hidden="1" customHeight="1" x14ac:dyDescent="0.2">
      <c r="A3021" s="240">
        <v>177</v>
      </c>
      <c r="B3021" s="241" t="s">
        <v>425</v>
      </c>
      <c r="C3021" s="310" t="s">
        <v>426</v>
      </c>
      <c r="D3021" s="310" t="s">
        <v>438</v>
      </c>
      <c r="E3021" s="309">
        <v>134580.53143529454</v>
      </c>
      <c r="F3021" s="310" t="s">
        <v>897</v>
      </c>
      <c r="G3021" s="244" t="s">
        <v>931</v>
      </c>
      <c r="H3021" s="244" t="s">
        <v>429</v>
      </c>
      <c r="I3021" s="288">
        <v>2</v>
      </c>
      <c r="J3021" s="244" t="s">
        <v>919</v>
      </c>
      <c r="K3021" s="244">
        <v>3</v>
      </c>
      <c r="L3021" s="244">
        <v>2</v>
      </c>
      <c r="M3021" s="244" t="s">
        <v>89</v>
      </c>
      <c r="N3021" s="244">
        <f t="shared" si="57"/>
        <v>6</v>
      </c>
      <c r="R3021" s="301"/>
      <c r="S3021" s="301"/>
      <c r="T3021" s="301"/>
      <c r="U3021" s="301"/>
      <c r="V3021" s="301"/>
      <c r="W3021" s="301"/>
      <c r="X3021" s="301"/>
      <c r="Y3021" s="301"/>
      <c r="Z3021" s="301"/>
      <c r="AA3021" s="301"/>
      <c r="AB3021" s="301"/>
      <c r="AC3021" s="301"/>
      <c r="AD3021" s="301"/>
      <c r="AE3021" s="301"/>
      <c r="AF3021" s="301"/>
      <c r="AG3021" s="301"/>
      <c r="AH3021" s="301"/>
      <c r="AI3021" s="301"/>
      <c r="AM3021"/>
    </row>
    <row r="3022" spans="1:39" ht="20.100000000000001" hidden="1" customHeight="1" x14ac:dyDescent="0.2">
      <c r="A3022" s="240">
        <v>178</v>
      </c>
      <c r="B3022" s="241" t="s">
        <v>425</v>
      </c>
      <c r="C3022" s="310" t="s">
        <v>426</v>
      </c>
      <c r="D3022" s="310" t="s">
        <v>438</v>
      </c>
      <c r="E3022" s="309">
        <v>134572.72066334638</v>
      </c>
      <c r="F3022" s="310" t="s">
        <v>879</v>
      </c>
      <c r="G3022" s="244" t="s">
        <v>881</v>
      </c>
      <c r="H3022" s="244" t="s">
        <v>429</v>
      </c>
      <c r="I3022" s="288">
        <v>1</v>
      </c>
      <c r="J3022" s="244" t="s">
        <v>919</v>
      </c>
      <c r="K3022" s="244" t="s">
        <v>89</v>
      </c>
      <c r="L3022" s="244" t="s">
        <v>89</v>
      </c>
      <c r="M3022" s="244">
        <v>1</v>
      </c>
      <c r="N3022" s="244">
        <f t="shared" si="57"/>
        <v>0.78539816339744828</v>
      </c>
      <c r="R3022" s="301"/>
      <c r="S3022" s="301"/>
      <c r="T3022" s="301"/>
      <c r="U3022" s="301"/>
      <c r="V3022" s="301"/>
      <c r="W3022" s="301"/>
      <c r="X3022" s="301"/>
      <c r="Y3022" s="301"/>
      <c r="Z3022" s="301"/>
      <c r="AA3022" s="301"/>
      <c r="AB3022" s="301"/>
      <c r="AC3022" s="301"/>
      <c r="AD3022" s="301"/>
      <c r="AE3022" s="301"/>
      <c r="AF3022" s="301"/>
      <c r="AG3022" s="301"/>
      <c r="AH3022" s="301"/>
      <c r="AI3022" s="301"/>
      <c r="AM3022"/>
    </row>
    <row r="3023" spans="1:39" ht="20.100000000000001" hidden="1" customHeight="1" x14ac:dyDescent="0.2">
      <c r="A3023" s="240">
        <v>179</v>
      </c>
      <c r="B3023" s="241" t="s">
        <v>425</v>
      </c>
      <c r="C3023" s="310" t="s">
        <v>426</v>
      </c>
      <c r="D3023" s="310" t="s">
        <v>438</v>
      </c>
      <c r="E3023" s="309">
        <v>134531.21433827799</v>
      </c>
      <c r="F3023" s="310" t="s">
        <v>897</v>
      </c>
      <c r="G3023" s="244"/>
      <c r="H3023" s="244" t="s">
        <v>870</v>
      </c>
      <c r="I3023" s="288">
        <v>2</v>
      </c>
      <c r="J3023" s="244" t="s">
        <v>919</v>
      </c>
      <c r="K3023" s="244">
        <v>3</v>
      </c>
      <c r="L3023" s="244">
        <v>2</v>
      </c>
      <c r="M3023" s="244" t="s">
        <v>89</v>
      </c>
      <c r="N3023" s="244">
        <f t="shared" si="57"/>
        <v>6</v>
      </c>
      <c r="R3023" s="301"/>
      <c r="S3023" s="301"/>
      <c r="T3023" s="301"/>
      <c r="U3023" s="301"/>
      <c r="V3023" s="301"/>
      <c r="W3023" s="301"/>
      <c r="X3023" s="301"/>
      <c r="Y3023" s="301"/>
      <c r="Z3023" s="301"/>
      <c r="AA3023" s="301"/>
      <c r="AB3023" s="301"/>
      <c r="AC3023" s="301"/>
      <c r="AD3023" s="301"/>
      <c r="AE3023" s="301"/>
      <c r="AF3023" s="301"/>
      <c r="AG3023" s="301"/>
      <c r="AH3023" s="301"/>
      <c r="AI3023" s="301"/>
      <c r="AM3023"/>
    </row>
    <row r="3024" spans="1:39" ht="20.100000000000001" hidden="1" customHeight="1" x14ac:dyDescent="0.2">
      <c r="A3024" s="240">
        <v>180</v>
      </c>
      <c r="B3024" s="241" t="s">
        <v>425</v>
      </c>
      <c r="C3024" s="310" t="s">
        <v>432</v>
      </c>
      <c r="D3024" s="310" t="s">
        <v>438</v>
      </c>
      <c r="E3024" s="309">
        <v>134482.03197306322</v>
      </c>
      <c r="F3024" s="310" t="s">
        <v>879</v>
      </c>
      <c r="G3024" s="244" t="s">
        <v>876</v>
      </c>
      <c r="H3024" s="244" t="s">
        <v>429</v>
      </c>
      <c r="I3024" s="288">
        <v>1</v>
      </c>
      <c r="J3024" s="244" t="s">
        <v>919</v>
      </c>
      <c r="K3024" s="244">
        <v>0.8</v>
      </c>
      <c r="L3024" s="244">
        <v>0.8</v>
      </c>
      <c r="M3024" s="244" t="s">
        <v>89</v>
      </c>
      <c r="N3024" s="244">
        <f t="shared" si="57"/>
        <v>0.64000000000000012</v>
      </c>
      <c r="R3024" s="301"/>
      <c r="S3024" s="301"/>
      <c r="T3024" s="301"/>
      <c r="U3024" s="301"/>
      <c r="V3024" s="301"/>
      <c r="W3024" s="301"/>
      <c r="X3024" s="301"/>
      <c r="Y3024" s="301"/>
      <c r="Z3024" s="301"/>
      <c r="AA3024" s="301"/>
      <c r="AB3024" s="301"/>
      <c r="AC3024" s="301"/>
      <c r="AD3024" s="301"/>
      <c r="AE3024" s="301"/>
      <c r="AF3024" s="301"/>
      <c r="AG3024" s="301"/>
      <c r="AH3024" s="301"/>
      <c r="AI3024" s="301"/>
      <c r="AM3024"/>
    </row>
    <row r="3025" spans="1:39" ht="20.100000000000001" hidden="1" customHeight="1" x14ac:dyDescent="0.2">
      <c r="A3025" s="240">
        <v>181</v>
      </c>
      <c r="B3025" s="241" t="s">
        <v>425</v>
      </c>
      <c r="C3025" s="310" t="s">
        <v>426</v>
      </c>
      <c r="D3025" s="310" t="s">
        <v>438</v>
      </c>
      <c r="E3025" s="309">
        <v>134473.1955027862</v>
      </c>
      <c r="F3025" s="310" t="s">
        <v>879</v>
      </c>
      <c r="G3025" s="244" t="s">
        <v>878</v>
      </c>
      <c r="H3025" s="244" t="s">
        <v>429</v>
      </c>
      <c r="I3025" s="288">
        <v>1</v>
      </c>
      <c r="J3025" s="244" t="s">
        <v>919</v>
      </c>
      <c r="K3025" s="244" t="s">
        <v>89</v>
      </c>
      <c r="L3025" s="244" t="s">
        <v>89</v>
      </c>
      <c r="M3025" s="244">
        <v>1</v>
      </c>
      <c r="N3025" s="244">
        <f t="shared" si="57"/>
        <v>0.78539816339744828</v>
      </c>
      <c r="R3025" s="301"/>
      <c r="S3025" s="301"/>
      <c r="T3025" s="301"/>
      <c r="U3025" s="301"/>
      <c r="V3025" s="301"/>
      <c r="W3025" s="301"/>
      <c r="X3025" s="301"/>
      <c r="Y3025" s="301"/>
      <c r="Z3025" s="301"/>
      <c r="AA3025" s="301"/>
      <c r="AB3025" s="301"/>
      <c r="AC3025" s="301"/>
      <c r="AD3025" s="301"/>
      <c r="AE3025" s="301"/>
      <c r="AF3025" s="301"/>
      <c r="AG3025" s="301"/>
      <c r="AH3025" s="301"/>
      <c r="AI3025" s="301"/>
      <c r="AM3025"/>
    </row>
    <row r="3026" spans="1:39" ht="20.100000000000001" hidden="1" customHeight="1" x14ac:dyDescent="0.2">
      <c r="A3026" s="240">
        <v>182</v>
      </c>
      <c r="B3026" s="241" t="s">
        <v>425</v>
      </c>
      <c r="C3026" s="310" t="s">
        <v>426</v>
      </c>
      <c r="D3026" s="310" t="s">
        <v>438</v>
      </c>
      <c r="E3026" s="309">
        <v>134395.9106923957</v>
      </c>
      <c r="F3026" s="310" t="s">
        <v>871</v>
      </c>
      <c r="G3026" s="244" t="s">
        <v>929</v>
      </c>
      <c r="H3026" s="244" t="s">
        <v>429</v>
      </c>
      <c r="I3026" s="288">
        <v>2</v>
      </c>
      <c r="J3026" s="244" t="s">
        <v>919</v>
      </c>
      <c r="K3026" s="244">
        <v>3</v>
      </c>
      <c r="L3026" s="244">
        <v>2</v>
      </c>
      <c r="M3026" s="244" t="s">
        <v>89</v>
      </c>
      <c r="N3026" s="244">
        <f t="shared" si="57"/>
        <v>6</v>
      </c>
      <c r="R3026" s="301"/>
      <c r="S3026" s="301"/>
      <c r="T3026" s="301"/>
      <c r="U3026" s="301"/>
      <c r="V3026" s="301"/>
      <c r="W3026" s="301"/>
      <c r="X3026" s="301"/>
      <c r="Y3026" s="301"/>
      <c r="Z3026" s="301"/>
      <c r="AA3026" s="301"/>
      <c r="AB3026" s="301"/>
      <c r="AC3026" s="301"/>
      <c r="AD3026" s="301"/>
      <c r="AE3026" s="301"/>
      <c r="AF3026" s="301"/>
      <c r="AG3026" s="301"/>
      <c r="AH3026" s="301"/>
      <c r="AI3026" s="301"/>
      <c r="AM3026"/>
    </row>
    <row r="3027" spans="1:39" ht="20.100000000000001" hidden="1" customHeight="1" x14ac:dyDescent="0.2">
      <c r="A3027" s="240">
        <v>183</v>
      </c>
      <c r="B3027" s="241" t="s">
        <v>425</v>
      </c>
      <c r="C3027" s="310" t="s">
        <v>426</v>
      </c>
      <c r="D3027" s="310" t="s">
        <v>438</v>
      </c>
      <c r="E3027" s="309">
        <v>134345.4171302233</v>
      </c>
      <c r="F3027" s="310" t="s">
        <v>894</v>
      </c>
      <c r="G3027" s="244" t="s">
        <v>925</v>
      </c>
      <c r="H3027" s="244" t="s">
        <v>429</v>
      </c>
      <c r="I3027" s="288">
        <v>2</v>
      </c>
      <c r="J3027" s="244" t="s">
        <v>919</v>
      </c>
      <c r="K3027" s="244">
        <v>3</v>
      </c>
      <c r="L3027" s="244">
        <v>2</v>
      </c>
      <c r="M3027" s="244" t="s">
        <v>89</v>
      </c>
      <c r="N3027" s="244">
        <f t="shared" si="57"/>
        <v>6</v>
      </c>
      <c r="R3027" s="301"/>
      <c r="S3027" s="301"/>
      <c r="T3027" s="301"/>
      <c r="U3027" s="301"/>
      <c r="V3027" s="301"/>
      <c r="W3027" s="301"/>
      <c r="X3027" s="301"/>
      <c r="Y3027" s="301"/>
      <c r="Z3027" s="301"/>
      <c r="AA3027" s="301"/>
      <c r="AB3027" s="301"/>
      <c r="AC3027" s="301"/>
      <c r="AD3027" s="301"/>
      <c r="AE3027" s="301"/>
      <c r="AF3027" s="301"/>
      <c r="AG3027" s="301"/>
      <c r="AH3027" s="301"/>
      <c r="AI3027" s="301"/>
      <c r="AM3027"/>
    </row>
    <row r="3028" spans="1:39" ht="20.100000000000001" hidden="1" customHeight="1" x14ac:dyDescent="0.2">
      <c r="A3028" s="240">
        <v>184</v>
      </c>
      <c r="B3028" s="241" t="s">
        <v>425</v>
      </c>
      <c r="C3028" s="310" t="s">
        <v>426</v>
      </c>
      <c r="D3028" s="310" t="s">
        <v>438</v>
      </c>
      <c r="E3028" s="309">
        <v>134096.36206902875</v>
      </c>
      <c r="F3028" s="310" t="s">
        <v>871</v>
      </c>
      <c r="G3028" s="244" t="s">
        <v>924</v>
      </c>
      <c r="H3028" s="244" t="s">
        <v>429</v>
      </c>
      <c r="I3028" s="288">
        <v>1</v>
      </c>
      <c r="J3028" s="244" t="s">
        <v>919</v>
      </c>
      <c r="K3028" s="244">
        <v>1</v>
      </c>
      <c r="L3028" s="244">
        <v>1</v>
      </c>
      <c r="M3028" s="244" t="s">
        <v>89</v>
      </c>
      <c r="N3028" s="244">
        <f t="shared" si="57"/>
        <v>1</v>
      </c>
      <c r="R3028" s="301"/>
      <c r="S3028" s="301"/>
      <c r="T3028" s="301"/>
      <c r="U3028" s="301"/>
      <c r="V3028" s="301"/>
      <c r="W3028" s="301"/>
      <c r="X3028" s="301"/>
      <c r="Y3028" s="301"/>
      <c r="Z3028" s="301"/>
      <c r="AA3028" s="301"/>
      <c r="AB3028" s="301"/>
      <c r="AC3028" s="301"/>
      <c r="AD3028" s="301"/>
      <c r="AE3028" s="301"/>
      <c r="AF3028" s="301"/>
      <c r="AG3028" s="301"/>
      <c r="AH3028" s="301"/>
      <c r="AI3028" s="301"/>
      <c r="AM3028"/>
    </row>
    <row r="3029" spans="1:39" ht="20.100000000000001" hidden="1" customHeight="1" x14ac:dyDescent="0.2">
      <c r="A3029" s="240">
        <v>185</v>
      </c>
      <c r="B3029" s="241" t="s">
        <v>425</v>
      </c>
      <c r="C3029" s="310" t="s">
        <v>426</v>
      </c>
      <c r="D3029" s="310" t="s">
        <v>438</v>
      </c>
      <c r="E3029" s="309">
        <v>134025.32889637825</v>
      </c>
      <c r="F3029" s="310" t="s">
        <v>871</v>
      </c>
      <c r="G3029" s="244" t="s">
        <v>929</v>
      </c>
      <c r="H3029" s="310" t="s">
        <v>429</v>
      </c>
      <c r="I3029" s="288">
        <v>2</v>
      </c>
      <c r="J3029" s="244" t="s">
        <v>919</v>
      </c>
      <c r="K3029" s="244">
        <v>3</v>
      </c>
      <c r="L3029" s="244">
        <v>2</v>
      </c>
      <c r="M3029" s="244" t="s">
        <v>89</v>
      </c>
      <c r="N3029" s="244">
        <f t="shared" si="57"/>
        <v>6</v>
      </c>
      <c r="R3029" s="301"/>
      <c r="S3029" s="301"/>
      <c r="T3029" s="301"/>
      <c r="U3029" s="301"/>
      <c r="V3029" s="301"/>
      <c r="W3029" s="301"/>
      <c r="X3029" s="301"/>
      <c r="Y3029" s="301"/>
      <c r="Z3029" s="301"/>
      <c r="AA3029" s="301"/>
      <c r="AB3029" s="301"/>
      <c r="AC3029" s="301"/>
      <c r="AD3029" s="301"/>
      <c r="AE3029" s="301"/>
      <c r="AF3029" s="301"/>
      <c r="AG3029" s="301"/>
      <c r="AH3029" s="301"/>
      <c r="AI3029" s="301"/>
      <c r="AM3029"/>
    </row>
    <row r="3030" spans="1:39" ht="20.100000000000001" hidden="1" customHeight="1" x14ac:dyDescent="0.2">
      <c r="A3030" s="240">
        <v>186</v>
      </c>
      <c r="B3030" s="241" t="s">
        <v>425</v>
      </c>
      <c r="C3030" s="310" t="s">
        <v>426</v>
      </c>
      <c r="D3030" s="310" t="s">
        <v>438</v>
      </c>
      <c r="E3030" s="309">
        <v>133936.07729179444</v>
      </c>
      <c r="F3030" s="310" t="s">
        <v>871</v>
      </c>
      <c r="G3030" s="244" t="s">
        <v>929</v>
      </c>
      <c r="H3030" s="244" t="s">
        <v>429</v>
      </c>
      <c r="I3030" s="288">
        <v>2</v>
      </c>
      <c r="J3030" s="244" t="s">
        <v>919</v>
      </c>
      <c r="K3030" s="244">
        <v>3</v>
      </c>
      <c r="L3030" s="244">
        <v>2</v>
      </c>
      <c r="M3030" s="244" t="s">
        <v>89</v>
      </c>
      <c r="N3030" s="244">
        <f t="shared" si="57"/>
        <v>6</v>
      </c>
      <c r="R3030" s="301"/>
      <c r="S3030" s="301"/>
      <c r="T3030" s="301"/>
      <c r="U3030" s="301"/>
      <c r="V3030" s="301"/>
      <c r="W3030" s="301"/>
      <c r="X3030" s="301"/>
      <c r="Y3030" s="301"/>
      <c r="Z3030" s="301"/>
      <c r="AA3030" s="301"/>
      <c r="AB3030" s="301"/>
      <c r="AC3030" s="301"/>
      <c r="AD3030" s="301"/>
      <c r="AE3030" s="301"/>
      <c r="AF3030" s="301"/>
      <c r="AG3030" s="301"/>
      <c r="AH3030" s="301"/>
      <c r="AI3030" s="301"/>
      <c r="AM3030"/>
    </row>
    <row r="3031" spans="1:39" ht="20.100000000000001" hidden="1" customHeight="1" x14ac:dyDescent="0.2">
      <c r="A3031" s="240">
        <v>187</v>
      </c>
      <c r="B3031" s="241" t="s">
        <v>425</v>
      </c>
      <c r="C3031" s="310" t="s">
        <v>426</v>
      </c>
      <c r="D3031" s="310" t="s">
        <v>438</v>
      </c>
      <c r="E3031" s="309">
        <v>133867.53170264236</v>
      </c>
      <c r="F3031" s="310" t="s">
        <v>871</v>
      </c>
      <c r="G3031" s="244" t="s">
        <v>872</v>
      </c>
      <c r="H3031" s="244" t="s">
        <v>429</v>
      </c>
      <c r="I3031" s="288">
        <v>1</v>
      </c>
      <c r="J3031" s="244" t="s">
        <v>919</v>
      </c>
      <c r="K3031" s="244">
        <v>1</v>
      </c>
      <c r="L3031" s="244">
        <v>1</v>
      </c>
      <c r="M3031" s="244" t="s">
        <v>89</v>
      </c>
      <c r="N3031" s="244">
        <f t="shared" si="57"/>
        <v>1</v>
      </c>
      <c r="R3031" s="301"/>
      <c r="S3031" s="301"/>
      <c r="T3031" s="301"/>
      <c r="U3031" s="301"/>
      <c r="V3031" s="301"/>
      <c r="W3031" s="301"/>
      <c r="X3031" s="301"/>
      <c r="Y3031" s="301"/>
      <c r="Z3031" s="301"/>
      <c r="AA3031" s="301"/>
      <c r="AB3031" s="301"/>
      <c r="AC3031" s="301"/>
      <c r="AD3031" s="301"/>
      <c r="AE3031" s="301"/>
      <c r="AF3031" s="301"/>
      <c r="AG3031" s="301"/>
      <c r="AH3031" s="301"/>
      <c r="AI3031" s="301"/>
      <c r="AM3031"/>
    </row>
    <row r="3032" spans="1:39" ht="20.100000000000001" hidden="1" customHeight="1" x14ac:dyDescent="0.2">
      <c r="A3032" s="240">
        <v>188</v>
      </c>
      <c r="B3032" s="241" t="s">
        <v>425</v>
      </c>
      <c r="C3032" s="310" t="s">
        <v>426</v>
      </c>
      <c r="D3032" s="310" t="s">
        <v>438</v>
      </c>
      <c r="E3032" s="309">
        <v>133812.01370273676</v>
      </c>
      <c r="F3032" s="310" t="s">
        <v>879</v>
      </c>
      <c r="G3032" s="244" t="s">
        <v>983</v>
      </c>
      <c r="H3032" s="244" t="s">
        <v>429</v>
      </c>
      <c r="I3032" s="288">
        <v>1</v>
      </c>
      <c r="J3032" s="244" t="s">
        <v>919</v>
      </c>
      <c r="K3032" s="244" t="s">
        <v>89</v>
      </c>
      <c r="L3032" s="244" t="s">
        <v>89</v>
      </c>
      <c r="M3032" s="244">
        <v>1</v>
      </c>
      <c r="N3032" s="244">
        <f t="shared" si="57"/>
        <v>0.78539816339744828</v>
      </c>
      <c r="R3032" s="301"/>
      <c r="S3032" s="301"/>
      <c r="T3032" s="301"/>
      <c r="U3032" s="301"/>
      <c r="V3032" s="301"/>
      <c r="W3032" s="301"/>
      <c r="X3032" s="301"/>
      <c r="Y3032" s="301"/>
      <c r="Z3032" s="301"/>
      <c r="AA3032" s="301"/>
      <c r="AB3032" s="301"/>
      <c r="AC3032" s="301"/>
      <c r="AD3032" s="301"/>
      <c r="AE3032" s="301"/>
      <c r="AF3032" s="301"/>
      <c r="AG3032" s="301"/>
      <c r="AH3032" s="301"/>
      <c r="AI3032" s="301"/>
      <c r="AM3032"/>
    </row>
    <row r="3033" spans="1:39" ht="20.100000000000001" hidden="1" customHeight="1" x14ac:dyDescent="0.2">
      <c r="A3033" s="240">
        <v>189</v>
      </c>
      <c r="B3033" s="241" t="s">
        <v>425</v>
      </c>
      <c r="C3033" s="310" t="s">
        <v>426</v>
      </c>
      <c r="D3033" s="310" t="s">
        <v>438</v>
      </c>
      <c r="E3033" s="309">
        <v>133683.05406514468</v>
      </c>
      <c r="F3033" s="310" t="s">
        <v>871</v>
      </c>
      <c r="G3033" s="244" t="s">
        <v>914</v>
      </c>
      <c r="H3033" s="244" t="s">
        <v>429</v>
      </c>
      <c r="I3033" s="288">
        <v>1</v>
      </c>
      <c r="J3033" s="244" t="s">
        <v>919</v>
      </c>
      <c r="K3033" s="244">
        <v>1</v>
      </c>
      <c r="L3033" s="244">
        <v>1</v>
      </c>
      <c r="M3033" s="244" t="s">
        <v>89</v>
      </c>
      <c r="N3033" s="244">
        <f t="shared" si="57"/>
        <v>1</v>
      </c>
      <c r="R3033" s="301"/>
      <c r="S3033" s="301"/>
      <c r="T3033" s="301"/>
      <c r="U3033" s="301"/>
      <c r="V3033" s="301"/>
      <c r="W3033" s="301"/>
      <c r="X3033" s="301"/>
      <c r="Y3033" s="301"/>
      <c r="Z3033" s="301"/>
      <c r="AA3033" s="301"/>
      <c r="AB3033" s="301"/>
      <c r="AC3033" s="301"/>
      <c r="AD3033" s="301"/>
      <c r="AE3033" s="301"/>
      <c r="AF3033" s="301"/>
      <c r="AG3033" s="301"/>
      <c r="AH3033" s="301"/>
      <c r="AI3033" s="301"/>
      <c r="AM3033"/>
    </row>
    <row r="3034" spans="1:39" ht="20.100000000000001" hidden="1" customHeight="1" x14ac:dyDescent="0.2">
      <c r="A3034" s="240">
        <v>190</v>
      </c>
      <c r="B3034" s="241" t="s">
        <v>425</v>
      </c>
      <c r="C3034" s="310" t="s">
        <v>426</v>
      </c>
      <c r="D3034" s="310" t="s">
        <v>438</v>
      </c>
      <c r="E3034" s="309">
        <v>133459.97296741439</v>
      </c>
      <c r="F3034" s="310" t="s">
        <v>871</v>
      </c>
      <c r="G3034" s="244" t="s">
        <v>872</v>
      </c>
      <c r="H3034" s="244" t="s">
        <v>429</v>
      </c>
      <c r="I3034" s="288">
        <v>1</v>
      </c>
      <c r="J3034" s="244" t="s">
        <v>919</v>
      </c>
      <c r="K3034" s="244">
        <v>1</v>
      </c>
      <c r="L3034" s="244">
        <v>1</v>
      </c>
      <c r="M3034" s="244" t="s">
        <v>89</v>
      </c>
      <c r="N3034" s="244">
        <f t="shared" si="57"/>
        <v>1</v>
      </c>
      <c r="R3034" s="301"/>
      <c r="S3034" s="301"/>
      <c r="T3034" s="301"/>
      <c r="U3034" s="301"/>
      <c r="V3034" s="301"/>
      <c r="W3034" s="301"/>
      <c r="X3034" s="301"/>
      <c r="Y3034" s="301"/>
      <c r="Z3034" s="301"/>
      <c r="AA3034" s="301"/>
      <c r="AB3034" s="301"/>
      <c r="AC3034" s="301"/>
      <c r="AD3034" s="301"/>
      <c r="AE3034" s="301"/>
      <c r="AF3034" s="301"/>
      <c r="AG3034" s="301"/>
      <c r="AH3034" s="301"/>
      <c r="AI3034" s="301"/>
      <c r="AM3034"/>
    </row>
    <row r="3035" spans="1:39" ht="20.100000000000001" hidden="1" customHeight="1" x14ac:dyDescent="0.2">
      <c r="A3035" s="240">
        <v>191</v>
      </c>
      <c r="B3035" s="241" t="s">
        <v>425</v>
      </c>
      <c r="C3035" s="310" t="s">
        <v>426</v>
      </c>
      <c r="D3035" s="310" t="s">
        <v>438</v>
      </c>
      <c r="E3035" s="309">
        <v>133360.272388229</v>
      </c>
      <c r="F3035" s="310" t="s">
        <v>879</v>
      </c>
      <c r="G3035" s="244" t="s">
        <v>913</v>
      </c>
      <c r="H3035" s="244" t="s">
        <v>429</v>
      </c>
      <c r="I3035" s="288">
        <v>1</v>
      </c>
      <c r="J3035" s="244" t="s">
        <v>919</v>
      </c>
      <c r="K3035" s="244" t="s">
        <v>89</v>
      </c>
      <c r="L3035" s="244" t="s">
        <v>89</v>
      </c>
      <c r="M3035" s="244">
        <v>1</v>
      </c>
      <c r="N3035" s="244">
        <f t="shared" si="57"/>
        <v>0.78539816339744828</v>
      </c>
      <c r="R3035" s="301"/>
      <c r="S3035" s="301"/>
      <c r="T3035" s="301"/>
      <c r="U3035" s="301"/>
      <c r="V3035" s="301"/>
      <c r="W3035" s="301"/>
      <c r="X3035" s="301"/>
      <c r="Y3035" s="301"/>
      <c r="Z3035" s="301"/>
      <c r="AA3035" s="301"/>
      <c r="AB3035" s="301"/>
      <c r="AC3035" s="301"/>
      <c r="AD3035" s="301"/>
      <c r="AE3035" s="301"/>
      <c r="AF3035" s="301"/>
      <c r="AG3035" s="301"/>
      <c r="AH3035" s="301"/>
      <c r="AI3035" s="301"/>
      <c r="AM3035"/>
    </row>
    <row r="3036" spans="1:39" ht="20.100000000000001" hidden="1" customHeight="1" x14ac:dyDescent="0.2">
      <c r="A3036" s="240">
        <v>192</v>
      </c>
      <c r="B3036" s="241" t="s">
        <v>425</v>
      </c>
      <c r="C3036" s="310" t="s">
        <v>426</v>
      </c>
      <c r="D3036" s="310" t="s">
        <v>438</v>
      </c>
      <c r="E3036" s="309">
        <v>133299.20366382229</v>
      </c>
      <c r="F3036" s="242" t="s">
        <v>871</v>
      </c>
      <c r="G3036" s="244" t="s">
        <v>959</v>
      </c>
      <c r="H3036" s="244" t="s">
        <v>429</v>
      </c>
      <c r="I3036" s="288">
        <v>1</v>
      </c>
      <c r="J3036" s="244" t="s">
        <v>919</v>
      </c>
      <c r="K3036" s="244">
        <v>1</v>
      </c>
      <c r="L3036" s="244">
        <v>1</v>
      </c>
      <c r="M3036" s="244" t="s">
        <v>89</v>
      </c>
      <c r="N3036" s="244">
        <f t="shared" si="57"/>
        <v>1</v>
      </c>
      <c r="R3036" s="301"/>
      <c r="S3036" s="301"/>
      <c r="T3036" s="301"/>
      <c r="U3036" s="301"/>
      <c r="V3036" s="301"/>
      <c r="W3036" s="301"/>
      <c r="X3036" s="301"/>
      <c r="Y3036" s="301"/>
      <c r="Z3036" s="301"/>
      <c r="AA3036" s="301"/>
      <c r="AB3036" s="301"/>
      <c r="AC3036" s="301"/>
      <c r="AD3036" s="301"/>
      <c r="AE3036" s="301"/>
      <c r="AF3036" s="301"/>
      <c r="AG3036" s="301"/>
      <c r="AH3036" s="301"/>
      <c r="AI3036" s="301"/>
      <c r="AM3036"/>
    </row>
    <row r="3037" spans="1:39" ht="20.100000000000001" hidden="1" customHeight="1" x14ac:dyDescent="0.2">
      <c r="A3037" s="240">
        <v>193</v>
      </c>
      <c r="B3037" s="241" t="s">
        <v>425</v>
      </c>
      <c r="C3037" s="310" t="s">
        <v>426</v>
      </c>
      <c r="D3037" s="310" t="s">
        <v>438</v>
      </c>
      <c r="E3037" s="309">
        <v>133016.30636922555</v>
      </c>
      <c r="F3037" s="310" t="s">
        <v>871</v>
      </c>
      <c r="G3037" s="244" t="s">
        <v>932</v>
      </c>
      <c r="H3037" s="244" t="s">
        <v>429</v>
      </c>
      <c r="I3037" s="288">
        <v>1</v>
      </c>
      <c r="J3037" s="244" t="s">
        <v>919</v>
      </c>
      <c r="K3037" s="244">
        <v>1</v>
      </c>
      <c r="L3037" s="244">
        <v>1</v>
      </c>
      <c r="M3037" s="244" t="s">
        <v>89</v>
      </c>
      <c r="N3037" s="244">
        <f t="shared" si="57"/>
        <v>1</v>
      </c>
      <c r="R3037" s="301"/>
      <c r="S3037" s="301"/>
      <c r="T3037" s="301"/>
      <c r="U3037" s="301"/>
      <c r="V3037" s="301"/>
      <c r="W3037" s="301"/>
      <c r="X3037" s="301"/>
      <c r="Y3037" s="301"/>
      <c r="Z3037" s="301"/>
      <c r="AA3037" s="301"/>
      <c r="AB3037" s="301"/>
      <c r="AC3037" s="301"/>
      <c r="AD3037" s="301"/>
      <c r="AE3037" s="301"/>
      <c r="AF3037" s="301"/>
      <c r="AG3037" s="301"/>
      <c r="AH3037" s="301"/>
      <c r="AI3037" s="301"/>
      <c r="AM3037"/>
    </row>
    <row r="3038" spans="1:39" ht="20.100000000000001" hidden="1" customHeight="1" x14ac:dyDescent="0.2">
      <c r="A3038" s="240">
        <v>194</v>
      </c>
      <c r="B3038" s="241" t="s">
        <v>425</v>
      </c>
      <c r="C3038" s="310" t="s">
        <v>426</v>
      </c>
      <c r="D3038" s="310" t="s">
        <v>438</v>
      </c>
      <c r="E3038" s="309">
        <v>132727.60704650401</v>
      </c>
      <c r="F3038" s="310" t="s">
        <v>871</v>
      </c>
      <c r="G3038" s="244" t="s">
        <v>932</v>
      </c>
      <c r="H3038" s="244" t="s">
        <v>429</v>
      </c>
      <c r="I3038" s="288">
        <v>1</v>
      </c>
      <c r="J3038" s="244" t="s">
        <v>919</v>
      </c>
      <c r="K3038" s="244">
        <v>1</v>
      </c>
      <c r="L3038" s="244">
        <v>1</v>
      </c>
      <c r="M3038" s="244" t="s">
        <v>89</v>
      </c>
      <c r="N3038" s="244">
        <f t="shared" si="57"/>
        <v>1</v>
      </c>
      <c r="R3038" s="301"/>
      <c r="S3038" s="301"/>
      <c r="T3038" s="301"/>
      <c r="U3038" s="301"/>
      <c r="V3038" s="301"/>
      <c r="W3038" s="301"/>
      <c r="X3038" s="301"/>
      <c r="Y3038" s="301"/>
      <c r="Z3038" s="301"/>
      <c r="AA3038" s="301"/>
      <c r="AB3038" s="301"/>
      <c r="AC3038" s="301"/>
      <c r="AD3038" s="301"/>
      <c r="AE3038" s="301"/>
      <c r="AF3038" s="301"/>
      <c r="AG3038" s="301"/>
      <c r="AH3038" s="301"/>
      <c r="AI3038" s="301"/>
      <c r="AM3038"/>
    </row>
    <row r="3039" spans="1:39" ht="20.100000000000001" hidden="1" customHeight="1" x14ac:dyDescent="0.2">
      <c r="A3039" s="240">
        <v>195</v>
      </c>
      <c r="B3039" s="241" t="s">
        <v>425</v>
      </c>
      <c r="C3039" s="310" t="s">
        <v>426</v>
      </c>
      <c r="D3039" s="310" t="s">
        <v>438</v>
      </c>
      <c r="E3039" s="309">
        <v>132521.68912533973</v>
      </c>
      <c r="F3039" s="310" t="s">
        <v>897</v>
      </c>
      <c r="G3039" s="244" t="s">
        <v>953</v>
      </c>
      <c r="H3039" s="244" t="s">
        <v>429</v>
      </c>
      <c r="I3039" s="288">
        <v>2</v>
      </c>
      <c r="J3039" s="244" t="s">
        <v>919</v>
      </c>
      <c r="K3039" s="244">
        <v>3</v>
      </c>
      <c r="L3039" s="244">
        <v>2</v>
      </c>
      <c r="M3039" s="244" t="s">
        <v>89</v>
      </c>
      <c r="N3039" s="244">
        <f t="shared" si="57"/>
        <v>6</v>
      </c>
      <c r="R3039" s="301"/>
      <c r="S3039" s="301"/>
      <c r="T3039" s="301"/>
      <c r="U3039" s="301"/>
      <c r="V3039" s="301"/>
      <c r="W3039" s="301"/>
      <c r="X3039" s="301"/>
      <c r="Y3039" s="301"/>
      <c r="Z3039" s="301"/>
      <c r="AA3039" s="301"/>
      <c r="AB3039" s="301"/>
      <c r="AC3039" s="301"/>
      <c r="AD3039" s="301"/>
      <c r="AE3039" s="301"/>
      <c r="AF3039" s="301"/>
      <c r="AG3039" s="301"/>
      <c r="AH3039" s="301"/>
      <c r="AI3039" s="301"/>
      <c r="AM3039"/>
    </row>
    <row r="3040" spans="1:39" ht="20.100000000000001" hidden="1" customHeight="1" x14ac:dyDescent="0.2">
      <c r="A3040" s="240">
        <v>196</v>
      </c>
      <c r="B3040" s="241" t="s">
        <v>425</v>
      </c>
      <c r="C3040" s="310" t="s">
        <v>426</v>
      </c>
      <c r="D3040" s="310" t="s">
        <v>438</v>
      </c>
      <c r="E3040" s="309">
        <v>132358.47543874208</v>
      </c>
      <c r="F3040" s="310" t="s">
        <v>879</v>
      </c>
      <c r="G3040" s="244" t="s">
        <v>983</v>
      </c>
      <c r="H3040" s="244" t="s">
        <v>429</v>
      </c>
      <c r="I3040" s="288">
        <v>1</v>
      </c>
      <c r="J3040" s="244" t="s">
        <v>919</v>
      </c>
      <c r="K3040" s="244" t="s">
        <v>89</v>
      </c>
      <c r="L3040" s="244" t="s">
        <v>89</v>
      </c>
      <c r="M3040" s="244">
        <v>1</v>
      </c>
      <c r="N3040" s="244">
        <f t="shared" ref="N3040:N3103" si="58">IF(M3040="",K3040*L3040,IF(G3040="R-1",K3040*L3040,IF(LEFT(G3040,1)="R",PI()*((M3040^2)/4),K3040*L3040)))</f>
        <v>0.78539816339744828</v>
      </c>
      <c r="R3040" s="301"/>
      <c r="S3040" s="301"/>
      <c r="T3040" s="301"/>
      <c r="U3040" s="301"/>
      <c r="V3040" s="301"/>
      <c r="W3040" s="301"/>
      <c r="X3040" s="301"/>
      <c r="Y3040" s="301"/>
      <c r="Z3040" s="301"/>
      <c r="AA3040" s="301"/>
      <c r="AB3040" s="301"/>
      <c r="AC3040" s="301"/>
      <c r="AD3040" s="301"/>
      <c r="AE3040" s="301"/>
      <c r="AF3040" s="301"/>
      <c r="AG3040" s="301"/>
      <c r="AH3040" s="301"/>
      <c r="AI3040" s="301"/>
      <c r="AM3040"/>
    </row>
    <row r="3041" spans="1:39" ht="20.100000000000001" hidden="1" customHeight="1" x14ac:dyDescent="0.2">
      <c r="A3041" s="240">
        <v>197</v>
      </c>
      <c r="B3041" s="241" t="s">
        <v>425</v>
      </c>
      <c r="C3041" s="310" t="s">
        <v>426</v>
      </c>
      <c r="D3041" s="310" t="s">
        <v>438</v>
      </c>
      <c r="E3041" s="309">
        <v>132148.00446537827</v>
      </c>
      <c r="F3041" s="310" t="s">
        <v>897</v>
      </c>
      <c r="G3041" s="244" t="s">
        <v>956</v>
      </c>
      <c r="H3041" s="244" t="s">
        <v>429</v>
      </c>
      <c r="I3041" s="288">
        <v>2</v>
      </c>
      <c r="J3041" s="244" t="s">
        <v>919</v>
      </c>
      <c r="K3041" s="244">
        <v>2</v>
      </c>
      <c r="L3041" s="244">
        <v>1.5</v>
      </c>
      <c r="M3041" s="244" t="s">
        <v>89</v>
      </c>
      <c r="N3041" s="244">
        <f t="shared" si="58"/>
        <v>3</v>
      </c>
      <c r="R3041" s="301"/>
      <c r="S3041" s="301"/>
      <c r="T3041" s="301"/>
      <c r="U3041" s="301"/>
      <c r="V3041" s="301"/>
      <c r="W3041" s="301"/>
      <c r="X3041" s="301"/>
      <c r="Y3041" s="301"/>
      <c r="Z3041" s="301"/>
      <c r="AA3041" s="301"/>
      <c r="AB3041" s="301"/>
      <c r="AC3041" s="301"/>
      <c r="AD3041" s="301"/>
      <c r="AE3041" s="301"/>
      <c r="AF3041" s="301"/>
      <c r="AG3041" s="301"/>
      <c r="AH3041" s="301"/>
      <c r="AI3041" s="301"/>
      <c r="AM3041"/>
    </row>
    <row r="3042" spans="1:39" ht="20.100000000000001" hidden="1" customHeight="1" x14ac:dyDescent="0.2">
      <c r="A3042" s="240">
        <v>198</v>
      </c>
      <c r="B3042" s="241" t="s">
        <v>425</v>
      </c>
      <c r="C3042" s="310" t="s">
        <v>426</v>
      </c>
      <c r="D3042" s="310" t="s">
        <v>438</v>
      </c>
      <c r="E3042" s="309">
        <v>131679.33343309059</v>
      </c>
      <c r="F3042" s="310" t="s">
        <v>879</v>
      </c>
      <c r="G3042" s="244" t="s">
        <v>913</v>
      </c>
      <c r="H3042" s="244" t="s">
        <v>429</v>
      </c>
      <c r="I3042" s="288">
        <v>1</v>
      </c>
      <c r="J3042" s="244" t="s">
        <v>919</v>
      </c>
      <c r="K3042" s="244" t="s">
        <v>89</v>
      </c>
      <c r="L3042" s="244" t="s">
        <v>89</v>
      </c>
      <c r="M3042" s="244">
        <v>1</v>
      </c>
      <c r="N3042" s="244">
        <f t="shared" si="58"/>
        <v>0.78539816339744828</v>
      </c>
      <c r="R3042" s="301"/>
      <c r="S3042" s="301"/>
      <c r="T3042" s="301"/>
      <c r="U3042" s="301"/>
      <c r="V3042" s="301"/>
      <c r="W3042" s="301"/>
      <c r="X3042" s="301"/>
      <c r="Y3042" s="301"/>
      <c r="Z3042" s="301"/>
      <c r="AA3042" s="301"/>
      <c r="AB3042" s="301"/>
      <c r="AC3042" s="301"/>
      <c r="AD3042" s="301"/>
      <c r="AE3042" s="301"/>
      <c r="AF3042" s="301"/>
      <c r="AG3042" s="301"/>
      <c r="AH3042" s="301"/>
      <c r="AI3042" s="301"/>
      <c r="AM3042"/>
    </row>
    <row r="3043" spans="1:39" ht="20.100000000000001" hidden="1" customHeight="1" x14ac:dyDescent="0.2">
      <c r="A3043" s="240">
        <v>199</v>
      </c>
      <c r="B3043" s="241" t="s">
        <v>425</v>
      </c>
      <c r="C3043" s="310" t="s">
        <v>426</v>
      </c>
      <c r="D3043" s="310" t="s">
        <v>438</v>
      </c>
      <c r="E3043" s="309">
        <v>131476.63002628973</v>
      </c>
      <c r="F3043" s="310" t="s">
        <v>895</v>
      </c>
      <c r="G3043" s="244" t="s">
        <v>918</v>
      </c>
      <c r="H3043" s="244" t="s">
        <v>429</v>
      </c>
      <c r="I3043" s="288">
        <v>1</v>
      </c>
      <c r="J3043" s="244" t="s">
        <v>919</v>
      </c>
      <c r="K3043" s="244">
        <v>0.5</v>
      </c>
      <c r="L3043" s="244">
        <v>0.8</v>
      </c>
      <c r="M3043" s="244" t="s">
        <v>89</v>
      </c>
      <c r="N3043" s="244">
        <f t="shared" si="58"/>
        <v>0.4</v>
      </c>
      <c r="R3043" s="301"/>
      <c r="S3043" s="301"/>
      <c r="T3043" s="301"/>
      <c r="U3043" s="301"/>
      <c r="V3043" s="301"/>
      <c r="W3043" s="301"/>
      <c r="X3043" s="301"/>
      <c r="Y3043" s="301"/>
      <c r="Z3043" s="301"/>
      <c r="AA3043" s="301"/>
      <c r="AB3043" s="301"/>
      <c r="AC3043" s="301"/>
      <c r="AD3043" s="301"/>
      <c r="AE3043" s="301"/>
      <c r="AF3043" s="301"/>
      <c r="AG3043" s="301"/>
      <c r="AH3043" s="301"/>
      <c r="AI3043" s="301"/>
      <c r="AM3043"/>
    </row>
    <row r="3044" spans="1:39" ht="20.100000000000001" hidden="1" customHeight="1" x14ac:dyDescent="0.2">
      <c r="A3044" s="240">
        <v>200</v>
      </c>
      <c r="B3044" s="241" t="s">
        <v>425</v>
      </c>
      <c r="C3044" s="310" t="s">
        <v>426</v>
      </c>
      <c r="D3044" s="310" t="s">
        <v>438</v>
      </c>
      <c r="E3044" s="309">
        <v>131332.80176107757</v>
      </c>
      <c r="F3044" s="310" t="s">
        <v>897</v>
      </c>
      <c r="G3044" s="244" t="s">
        <v>922</v>
      </c>
      <c r="H3044" s="244" t="s">
        <v>429</v>
      </c>
      <c r="I3044" s="288">
        <v>2</v>
      </c>
      <c r="J3044" s="244" t="s">
        <v>919</v>
      </c>
      <c r="K3044" s="244">
        <v>2</v>
      </c>
      <c r="L3044" s="244">
        <v>1</v>
      </c>
      <c r="M3044" s="244" t="s">
        <v>89</v>
      </c>
      <c r="N3044" s="244">
        <f t="shared" si="58"/>
        <v>2</v>
      </c>
      <c r="R3044" s="301"/>
      <c r="S3044" s="301"/>
      <c r="T3044" s="301"/>
      <c r="U3044" s="301"/>
      <c r="V3044" s="301"/>
      <c r="W3044" s="301"/>
      <c r="X3044" s="301"/>
      <c r="Y3044" s="301"/>
      <c r="Z3044" s="301"/>
      <c r="AA3044" s="301"/>
      <c r="AB3044" s="301"/>
      <c r="AC3044" s="301"/>
      <c r="AD3044" s="301"/>
      <c r="AE3044" s="301"/>
      <c r="AF3044" s="301"/>
      <c r="AG3044" s="301"/>
      <c r="AH3044" s="301"/>
      <c r="AI3044" s="301"/>
      <c r="AM3044"/>
    </row>
    <row r="3045" spans="1:39" ht="20.100000000000001" hidden="1" customHeight="1" x14ac:dyDescent="0.2">
      <c r="A3045" s="240">
        <v>201</v>
      </c>
      <c r="B3045" s="241" t="s">
        <v>425</v>
      </c>
      <c r="C3045" s="310" t="s">
        <v>426</v>
      </c>
      <c r="D3045" s="310" t="s">
        <v>438</v>
      </c>
      <c r="E3045" s="309">
        <v>131268.75779536268</v>
      </c>
      <c r="F3045" s="310" t="s">
        <v>879</v>
      </c>
      <c r="G3045" s="244" t="s">
        <v>983</v>
      </c>
      <c r="H3045" s="244" t="s">
        <v>429</v>
      </c>
      <c r="I3045" s="288">
        <v>1</v>
      </c>
      <c r="J3045" s="244" t="s">
        <v>919</v>
      </c>
      <c r="K3045" s="244" t="s">
        <v>89</v>
      </c>
      <c r="L3045" s="244" t="s">
        <v>89</v>
      </c>
      <c r="M3045" s="244">
        <v>1</v>
      </c>
      <c r="N3045" s="244">
        <f t="shared" si="58"/>
        <v>0.78539816339744828</v>
      </c>
      <c r="R3045" s="301"/>
      <c r="S3045" s="301"/>
      <c r="T3045" s="301"/>
      <c r="U3045" s="301"/>
      <c r="V3045" s="301"/>
      <c r="W3045" s="301"/>
      <c r="X3045" s="301"/>
      <c r="Y3045" s="301"/>
      <c r="Z3045" s="301"/>
      <c r="AA3045" s="301"/>
      <c r="AB3045" s="301"/>
      <c r="AC3045" s="301"/>
      <c r="AD3045" s="301"/>
      <c r="AE3045" s="301"/>
      <c r="AF3045" s="301"/>
      <c r="AG3045" s="301"/>
      <c r="AH3045" s="301"/>
      <c r="AI3045" s="301"/>
      <c r="AM3045"/>
    </row>
    <row r="3046" spans="1:39" ht="20.100000000000001" hidden="1" customHeight="1" x14ac:dyDescent="0.2">
      <c r="A3046" s="240">
        <v>202</v>
      </c>
      <c r="B3046" s="241" t="s">
        <v>425</v>
      </c>
      <c r="C3046" s="310" t="s">
        <v>426</v>
      </c>
      <c r="D3046" s="310" t="s">
        <v>438</v>
      </c>
      <c r="E3046" s="309">
        <v>131208.03620689517</v>
      </c>
      <c r="F3046" s="310" t="s">
        <v>897</v>
      </c>
      <c r="G3046" s="244" t="s">
        <v>922</v>
      </c>
      <c r="H3046" s="244" t="s">
        <v>429</v>
      </c>
      <c r="I3046" s="288">
        <v>2</v>
      </c>
      <c r="J3046" s="244" t="s">
        <v>919</v>
      </c>
      <c r="K3046" s="244">
        <v>2</v>
      </c>
      <c r="L3046" s="244">
        <v>1</v>
      </c>
      <c r="M3046" s="244" t="s">
        <v>89</v>
      </c>
      <c r="N3046" s="244">
        <f t="shared" si="58"/>
        <v>2</v>
      </c>
      <c r="R3046" s="301"/>
      <c r="S3046" s="301"/>
      <c r="T3046" s="301"/>
      <c r="U3046" s="301"/>
      <c r="V3046" s="301"/>
      <c r="W3046" s="301"/>
      <c r="X3046" s="301"/>
      <c r="Y3046" s="301"/>
      <c r="Z3046" s="301"/>
      <c r="AA3046" s="301"/>
      <c r="AB3046" s="301"/>
      <c r="AC3046" s="301"/>
      <c r="AD3046" s="301"/>
      <c r="AE3046" s="301"/>
      <c r="AF3046" s="301"/>
      <c r="AG3046" s="301"/>
      <c r="AH3046" s="301"/>
      <c r="AI3046" s="301"/>
      <c r="AM3046"/>
    </row>
    <row r="3047" spans="1:39" ht="20.100000000000001" hidden="1" customHeight="1" x14ac:dyDescent="0.2">
      <c r="A3047" s="240">
        <v>203</v>
      </c>
      <c r="B3047" s="241" t="s">
        <v>425</v>
      </c>
      <c r="C3047" s="310" t="s">
        <v>432</v>
      </c>
      <c r="D3047" s="310" t="s">
        <v>438</v>
      </c>
      <c r="E3047" s="309">
        <v>131148.04465378606</v>
      </c>
      <c r="F3047" s="310" t="s">
        <v>897</v>
      </c>
      <c r="G3047" s="244" t="s">
        <v>922</v>
      </c>
      <c r="H3047" s="244" t="s">
        <v>429</v>
      </c>
      <c r="I3047" s="288">
        <v>2</v>
      </c>
      <c r="J3047" s="244" t="s">
        <v>919</v>
      </c>
      <c r="K3047" s="244">
        <v>2</v>
      </c>
      <c r="L3047" s="244">
        <v>1.5</v>
      </c>
      <c r="M3047" s="244" t="s">
        <v>89</v>
      </c>
      <c r="N3047" s="244">
        <f t="shared" si="58"/>
        <v>3</v>
      </c>
      <c r="R3047" s="301"/>
      <c r="S3047" s="301"/>
      <c r="T3047" s="301"/>
      <c r="U3047" s="301"/>
      <c r="V3047" s="301"/>
      <c r="W3047" s="301"/>
      <c r="X3047" s="301"/>
      <c r="Y3047" s="301"/>
      <c r="Z3047" s="301"/>
      <c r="AA3047" s="301"/>
      <c r="AB3047" s="301"/>
      <c r="AC3047" s="301"/>
      <c r="AD3047" s="301"/>
      <c r="AE3047" s="301"/>
      <c r="AF3047" s="301"/>
      <c r="AG3047" s="301"/>
      <c r="AH3047" s="301"/>
      <c r="AI3047" s="301"/>
      <c r="AM3047"/>
    </row>
    <row r="3048" spans="1:39" ht="20.100000000000001" hidden="1" customHeight="1" x14ac:dyDescent="0.2">
      <c r="A3048" s="240">
        <v>204</v>
      </c>
      <c r="B3048" s="241" t="s">
        <v>425</v>
      </c>
      <c r="C3048" s="310" t="s">
        <v>432</v>
      </c>
      <c r="D3048" s="310" t="s">
        <v>438</v>
      </c>
      <c r="E3048" s="309">
        <v>131101.20450461833</v>
      </c>
      <c r="F3048" s="310" t="s">
        <v>879</v>
      </c>
      <c r="G3048" s="244" t="s">
        <v>876</v>
      </c>
      <c r="H3048" s="244" t="s">
        <v>869</v>
      </c>
      <c r="I3048" s="288">
        <v>1</v>
      </c>
      <c r="J3048" s="244" t="s">
        <v>919</v>
      </c>
      <c r="K3048" s="244">
        <v>0.8</v>
      </c>
      <c r="L3048" s="244">
        <v>0.8</v>
      </c>
      <c r="M3048" s="244" t="s">
        <v>89</v>
      </c>
      <c r="N3048" s="244">
        <f t="shared" si="58"/>
        <v>0.64000000000000012</v>
      </c>
      <c r="R3048" s="301"/>
      <c r="S3048" s="301"/>
      <c r="T3048" s="301"/>
      <c r="U3048" s="301"/>
      <c r="V3048" s="301"/>
      <c r="W3048" s="301"/>
      <c r="X3048" s="301"/>
      <c r="Y3048" s="301"/>
      <c r="Z3048" s="301"/>
      <c r="AA3048" s="301"/>
      <c r="AB3048" s="301"/>
      <c r="AC3048" s="301"/>
      <c r="AD3048" s="301"/>
      <c r="AE3048" s="301"/>
      <c r="AF3048" s="301"/>
      <c r="AG3048" s="301"/>
      <c r="AH3048" s="301"/>
      <c r="AI3048" s="301"/>
      <c r="AM3048"/>
    </row>
    <row r="3049" spans="1:39" ht="20.100000000000001" hidden="1" customHeight="1" x14ac:dyDescent="0.2">
      <c r="A3049" s="240">
        <v>205</v>
      </c>
      <c r="B3049" s="241" t="s">
        <v>425</v>
      </c>
      <c r="C3049" s="310" t="s">
        <v>426</v>
      </c>
      <c r="D3049" s="310" t="s">
        <v>438</v>
      </c>
      <c r="E3049" s="309">
        <v>130871.8107719487</v>
      </c>
      <c r="F3049" s="310" t="s">
        <v>897</v>
      </c>
      <c r="G3049" s="244" t="s">
        <v>931</v>
      </c>
      <c r="H3049" s="244" t="s">
        <v>429</v>
      </c>
      <c r="I3049" s="288">
        <v>2</v>
      </c>
      <c r="J3049" s="244" t="s">
        <v>919</v>
      </c>
      <c r="K3049" s="244">
        <v>3</v>
      </c>
      <c r="L3049" s="244">
        <v>2</v>
      </c>
      <c r="M3049" s="244" t="s">
        <v>89</v>
      </c>
      <c r="N3049" s="244">
        <f t="shared" si="58"/>
        <v>6</v>
      </c>
      <c r="R3049" s="301"/>
      <c r="S3049" s="301"/>
      <c r="T3049" s="301"/>
      <c r="U3049" s="301"/>
      <c r="V3049" s="301"/>
      <c r="W3049" s="301"/>
      <c r="X3049" s="301"/>
      <c r="Y3049" s="301"/>
      <c r="Z3049" s="301"/>
      <c r="AA3049" s="301"/>
      <c r="AB3049" s="301"/>
      <c r="AC3049" s="301"/>
      <c r="AD3049" s="301"/>
      <c r="AE3049" s="301"/>
      <c r="AF3049" s="301"/>
      <c r="AG3049" s="301"/>
      <c r="AH3049" s="301"/>
      <c r="AI3049" s="301"/>
      <c r="AM3049"/>
    </row>
    <row r="3050" spans="1:39" ht="20.100000000000001" hidden="1" customHeight="1" x14ac:dyDescent="0.2">
      <c r="A3050" s="240">
        <v>206</v>
      </c>
      <c r="B3050" s="241" t="s">
        <v>425</v>
      </c>
      <c r="C3050" s="310" t="s">
        <v>432</v>
      </c>
      <c r="D3050" s="310" t="s">
        <v>438</v>
      </c>
      <c r="E3050" s="309">
        <v>130829.29552744982</v>
      </c>
      <c r="F3050" s="310" t="s">
        <v>879</v>
      </c>
      <c r="G3050" s="244" t="s">
        <v>940</v>
      </c>
      <c r="H3050" s="244" t="s">
        <v>429</v>
      </c>
      <c r="I3050" s="288">
        <v>1</v>
      </c>
      <c r="J3050" s="244" t="s">
        <v>919</v>
      </c>
      <c r="K3050" s="244" t="s">
        <v>89</v>
      </c>
      <c r="L3050" s="244" t="s">
        <v>89</v>
      </c>
      <c r="M3050" s="244">
        <v>1</v>
      </c>
      <c r="N3050" s="244">
        <f t="shared" si="58"/>
        <v>0.78539816339744828</v>
      </c>
      <c r="R3050" s="301"/>
      <c r="S3050" s="301"/>
      <c r="T3050" s="301"/>
      <c r="U3050" s="301"/>
      <c r="V3050" s="301"/>
      <c r="W3050" s="301"/>
      <c r="X3050" s="301"/>
      <c r="Y3050" s="301"/>
      <c r="Z3050" s="301"/>
      <c r="AA3050" s="301"/>
      <c r="AB3050" s="301"/>
      <c r="AC3050" s="301"/>
      <c r="AD3050" s="301"/>
      <c r="AE3050" s="301"/>
      <c r="AF3050" s="301"/>
      <c r="AG3050" s="301"/>
      <c r="AH3050" s="301"/>
      <c r="AI3050" s="301"/>
      <c r="AM3050"/>
    </row>
    <row r="3051" spans="1:39" ht="20.100000000000001" hidden="1" customHeight="1" x14ac:dyDescent="0.2">
      <c r="A3051" s="240">
        <v>207</v>
      </c>
      <c r="B3051" s="241" t="s">
        <v>425</v>
      </c>
      <c r="C3051" s="310" t="s">
        <v>432</v>
      </c>
      <c r="D3051" s="310" t="s">
        <v>438</v>
      </c>
      <c r="E3051" s="309">
        <v>130829.29552744982</v>
      </c>
      <c r="F3051" s="310" t="s">
        <v>880</v>
      </c>
      <c r="G3051" s="244" t="s">
        <v>921</v>
      </c>
      <c r="H3051" s="244" t="s">
        <v>429</v>
      </c>
      <c r="I3051" s="288">
        <v>1</v>
      </c>
      <c r="J3051" s="244" t="s">
        <v>919</v>
      </c>
      <c r="K3051" s="244">
        <v>0.3</v>
      </c>
      <c r="L3051" s="244">
        <v>0.9</v>
      </c>
      <c r="M3051" s="244" t="s">
        <v>89</v>
      </c>
      <c r="N3051" s="244">
        <f t="shared" si="58"/>
        <v>0.27</v>
      </c>
      <c r="R3051" s="301"/>
      <c r="S3051" s="301"/>
      <c r="T3051" s="301"/>
      <c r="U3051" s="301"/>
      <c r="V3051" s="301"/>
      <c r="W3051" s="301"/>
      <c r="X3051" s="301"/>
      <c r="Y3051" s="301"/>
      <c r="Z3051" s="301"/>
      <c r="AA3051" s="301"/>
      <c r="AB3051" s="301"/>
      <c r="AC3051" s="301"/>
      <c r="AD3051" s="301"/>
      <c r="AE3051" s="301"/>
      <c r="AF3051" s="301"/>
      <c r="AG3051" s="301"/>
      <c r="AH3051" s="301"/>
      <c r="AI3051" s="301"/>
      <c r="AM3051"/>
    </row>
    <row r="3052" spans="1:39" ht="20.100000000000001" hidden="1" customHeight="1" x14ac:dyDescent="0.2">
      <c r="A3052" s="240">
        <v>208</v>
      </c>
      <c r="B3052" s="241" t="s">
        <v>425</v>
      </c>
      <c r="C3052" s="310" t="s">
        <v>432</v>
      </c>
      <c r="D3052" s="310" t="s">
        <v>438</v>
      </c>
      <c r="E3052" s="309">
        <v>130754.4752155985</v>
      </c>
      <c r="F3052" s="310" t="s">
        <v>880</v>
      </c>
      <c r="G3052" s="244" t="s">
        <v>921</v>
      </c>
      <c r="H3052" s="244" t="s">
        <v>429</v>
      </c>
      <c r="I3052" s="288">
        <v>1</v>
      </c>
      <c r="J3052" s="244" t="s">
        <v>919</v>
      </c>
      <c r="K3052" s="244">
        <v>0.3</v>
      </c>
      <c r="L3052" s="244">
        <v>0.9</v>
      </c>
      <c r="M3052" s="244" t="s">
        <v>89</v>
      </c>
      <c r="N3052" s="244">
        <f t="shared" si="58"/>
        <v>0.27</v>
      </c>
      <c r="R3052" s="301"/>
      <c r="S3052" s="301"/>
      <c r="T3052" s="301"/>
      <c r="U3052" s="301"/>
      <c r="V3052" s="301"/>
      <c r="W3052" s="301"/>
      <c r="X3052" s="301"/>
      <c r="Y3052" s="301"/>
      <c r="Z3052" s="301"/>
      <c r="AA3052" s="301"/>
      <c r="AB3052" s="301"/>
      <c r="AC3052" s="301"/>
      <c r="AD3052" s="301"/>
      <c r="AE3052" s="301"/>
      <c r="AF3052" s="301"/>
      <c r="AG3052" s="301"/>
      <c r="AH3052" s="301"/>
      <c r="AI3052" s="301"/>
      <c r="AM3052"/>
    </row>
    <row r="3053" spans="1:39" ht="20.100000000000001" hidden="1" customHeight="1" x14ac:dyDescent="0.2">
      <c r="A3053" s="240">
        <v>209</v>
      </c>
      <c r="B3053" s="241" t="s">
        <v>425</v>
      </c>
      <c r="C3053" s="310" t="s">
        <v>432</v>
      </c>
      <c r="D3053" s="310" t="s">
        <v>438</v>
      </c>
      <c r="E3053" s="309">
        <v>130754.4752155985</v>
      </c>
      <c r="F3053" s="310" t="s">
        <v>897</v>
      </c>
      <c r="G3053" s="244" t="s">
        <v>931</v>
      </c>
      <c r="H3053" s="244" t="s">
        <v>429</v>
      </c>
      <c r="I3053" s="288">
        <v>2</v>
      </c>
      <c r="J3053" s="244" t="s">
        <v>919</v>
      </c>
      <c r="K3053" s="244">
        <v>3</v>
      </c>
      <c r="L3053" s="244">
        <v>2</v>
      </c>
      <c r="M3053" s="244" t="s">
        <v>89</v>
      </c>
      <c r="N3053" s="244">
        <f t="shared" si="58"/>
        <v>6</v>
      </c>
      <c r="R3053" s="301"/>
      <c r="S3053" s="301"/>
      <c r="T3053" s="301"/>
      <c r="U3053" s="301"/>
      <c r="V3053" s="301"/>
      <c r="W3053" s="301"/>
      <c r="X3053" s="301"/>
      <c r="Y3053" s="301"/>
      <c r="Z3053" s="301"/>
      <c r="AA3053" s="301"/>
      <c r="AB3053" s="301"/>
      <c r="AC3053" s="301"/>
      <c r="AD3053" s="301"/>
      <c r="AE3053" s="301"/>
      <c r="AF3053" s="301"/>
      <c r="AG3053" s="301"/>
      <c r="AH3053" s="301"/>
      <c r="AI3053" s="301"/>
      <c r="AM3053"/>
    </row>
    <row r="3054" spans="1:39" ht="20.100000000000001" hidden="1" customHeight="1" x14ac:dyDescent="0.2">
      <c r="A3054" s="240">
        <v>210</v>
      </c>
      <c r="B3054" s="241" t="s">
        <v>425</v>
      </c>
      <c r="C3054" s="310" t="s">
        <v>426</v>
      </c>
      <c r="D3054" s="310" t="s">
        <v>438</v>
      </c>
      <c r="E3054" s="309">
        <v>130754.4752155985</v>
      </c>
      <c r="F3054" s="310" t="s">
        <v>879</v>
      </c>
      <c r="G3054" s="244" t="s">
        <v>957</v>
      </c>
      <c r="H3054" s="244" t="s">
        <v>429</v>
      </c>
      <c r="I3054" s="288">
        <v>1</v>
      </c>
      <c r="J3054" s="244" t="s">
        <v>919</v>
      </c>
      <c r="K3054" s="244" t="s">
        <v>89</v>
      </c>
      <c r="L3054" s="244" t="s">
        <v>89</v>
      </c>
      <c r="M3054" s="244">
        <v>1</v>
      </c>
      <c r="N3054" s="244">
        <f t="shared" si="58"/>
        <v>0.78539816339744828</v>
      </c>
      <c r="R3054" s="301"/>
      <c r="S3054" s="301"/>
      <c r="T3054" s="301"/>
      <c r="U3054" s="301"/>
      <c r="V3054" s="301"/>
      <c r="W3054" s="301"/>
      <c r="X3054" s="301"/>
      <c r="Y3054" s="301"/>
      <c r="Z3054" s="301"/>
      <c r="AA3054" s="301"/>
      <c r="AB3054" s="301"/>
      <c r="AC3054" s="301"/>
      <c r="AD3054" s="301"/>
      <c r="AE3054" s="301"/>
      <c r="AF3054" s="301"/>
      <c r="AG3054" s="301"/>
      <c r="AH3054" s="301"/>
      <c r="AI3054" s="301"/>
      <c r="AM3054"/>
    </row>
    <row r="3055" spans="1:39" ht="20.100000000000001" hidden="1" customHeight="1" x14ac:dyDescent="0.2">
      <c r="A3055" s="240">
        <v>211</v>
      </c>
      <c r="B3055" s="241" t="s">
        <v>425</v>
      </c>
      <c r="C3055" s="310" t="s">
        <v>426</v>
      </c>
      <c r="D3055" s="310" t="s">
        <v>438</v>
      </c>
      <c r="E3055" s="309">
        <v>130754.4752155985</v>
      </c>
      <c r="F3055" s="310" t="s">
        <v>879</v>
      </c>
      <c r="G3055" s="244" t="s">
        <v>876</v>
      </c>
      <c r="H3055" s="244" t="s">
        <v>429</v>
      </c>
      <c r="I3055" s="288">
        <v>1</v>
      </c>
      <c r="J3055" s="244" t="s">
        <v>919</v>
      </c>
      <c r="K3055" s="244">
        <v>0.8</v>
      </c>
      <c r="L3055" s="244">
        <v>0.8</v>
      </c>
      <c r="M3055" s="244" t="s">
        <v>89</v>
      </c>
      <c r="N3055" s="244">
        <f t="shared" si="58"/>
        <v>0.64000000000000012</v>
      </c>
      <c r="R3055" s="301"/>
      <c r="S3055" s="301"/>
      <c r="T3055" s="301"/>
      <c r="U3055" s="301"/>
      <c r="V3055" s="301"/>
      <c r="W3055" s="301"/>
      <c r="X3055" s="301"/>
      <c r="Y3055" s="301"/>
      <c r="Z3055" s="301"/>
      <c r="AA3055" s="301"/>
      <c r="AB3055" s="301"/>
      <c r="AC3055" s="301"/>
      <c r="AD3055" s="301"/>
      <c r="AE3055" s="301"/>
      <c r="AF3055" s="301"/>
      <c r="AG3055" s="301"/>
      <c r="AH3055" s="301"/>
      <c r="AI3055" s="301"/>
      <c r="AM3055"/>
    </row>
    <row r="3056" spans="1:39" ht="20.100000000000001" hidden="1" customHeight="1" x14ac:dyDescent="0.2">
      <c r="A3056" s="240">
        <v>212</v>
      </c>
      <c r="B3056" s="241" t="s">
        <v>425</v>
      </c>
      <c r="C3056" s="310" t="s">
        <v>426</v>
      </c>
      <c r="D3056" s="310" t="s">
        <v>438</v>
      </c>
      <c r="E3056" s="309">
        <v>130131.31988552038</v>
      </c>
      <c r="F3056" s="310" t="s">
        <v>877</v>
      </c>
      <c r="G3056" s="244" t="s">
        <v>923</v>
      </c>
      <c r="H3056" s="244" t="s">
        <v>429</v>
      </c>
      <c r="I3056" s="288">
        <v>2</v>
      </c>
      <c r="J3056" s="244" t="s">
        <v>873</v>
      </c>
      <c r="K3056" s="244">
        <v>3</v>
      </c>
      <c r="L3056" s="244">
        <v>2</v>
      </c>
      <c r="M3056" s="244" t="s">
        <v>89</v>
      </c>
      <c r="N3056" s="244">
        <f t="shared" si="58"/>
        <v>6</v>
      </c>
      <c r="R3056" s="301"/>
      <c r="S3056" s="301"/>
      <c r="T3056" s="301"/>
      <c r="U3056" s="301"/>
      <c r="V3056" s="301"/>
      <c r="W3056" s="301"/>
      <c r="X3056" s="301"/>
      <c r="Y3056" s="301"/>
      <c r="Z3056" s="301"/>
      <c r="AA3056" s="301"/>
      <c r="AB3056" s="301"/>
      <c r="AC3056" s="301"/>
      <c r="AD3056" s="301"/>
      <c r="AE3056" s="301"/>
      <c r="AF3056" s="301"/>
      <c r="AG3056" s="301"/>
      <c r="AH3056" s="301"/>
      <c r="AI3056" s="301"/>
      <c r="AM3056"/>
    </row>
    <row r="3057" spans="1:39" ht="20.100000000000001" hidden="1" customHeight="1" x14ac:dyDescent="0.2">
      <c r="A3057" s="240">
        <v>213</v>
      </c>
      <c r="B3057" s="241" t="s">
        <v>425</v>
      </c>
      <c r="C3057" s="310" t="s">
        <v>426</v>
      </c>
      <c r="D3057" s="310" t="s">
        <v>438</v>
      </c>
      <c r="E3057" s="309">
        <v>130129.73868508116</v>
      </c>
      <c r="F3057" s="310" t="s">
        <v>877</v>
      </c>
      <c r="G3057" s="244" t="s">
        <v>923</v>
      </c>
      <c r="H3057" s="244" t="s">
        <v>429</v>
      </c>
      <c r="I3057" s="288">
        <v>2</v>
      </c>
      <c r="J3057" s="244" t="s">
        <v>873</v>
      </c>
      <c r="K3057" s="244">
        <v>3</v>
      </c>
      <c r="L3057" s="244">
        <v>2</v>
      </c>
      <c r="M3057" s="244" t="s">
        <v>89</v>
      </c>
      <c r="N3057" s="244">
        <f t="shared" si="58"/>
        <v>6</v>
      </c>
      <c r="R3057" s="301"/>
      <c r="S3057" s="301"/>
      <c r="T3057" s="301"/>
      <c r="U3057" s="301"/>
      <c r="V3057" s="301"/>
      <c r="W3057" s="301"/>
      <c r="X3057" s="301"/>
      <c r="Y3057" s="301"/>
      <c r="Z3057" s="301"/>
      <c r="AA3057" s="301"/>
      <c r="AB3057" s="301"/>
      <c r="AC3057" s="301"/>
      <c r="AD3057" s="301"/>
      <c r="AE3057" s="301"/>
      <c r="AF3057" s="301"/>
      <c r="AG3057" s="301"/>
      <c r="AH3057" s="301"/>
      <c r="AI3057" s="301"/>
      <c r="AM3057"/>
    </row>
    <row r="3058" spans="1:39" ht="20.100000000000001" hidden="1" customHeight="1" x14ac:dyDescent="0.2">
      <c r="A3058" s="240">
        <v>214</v>
      </c>
      <c r="B3058" s="241" t="s">
        <v>425</v>
      </c>
      <c r="C3058" s="310" t="s">
        <v>426</v>
      </c>
      <c r="D3058" s="310" t="s">
        <v>438</v>
      </c>
      <c r="E3058" s="309">
        <v>129232.33491384145</v>
      </c>
      <c r="F3058" s="242" t="s">
        <v>879</v>
      </c>
      <c r="G3058" s="244" t="s">
        <v>913</v>
      </c>
      <c r="H3058" s="244" t="s">
        <v>869</v>
      </c>
      <c r="I3058" s="288">
        <v>1</v>
      </c>
      <c r="J3058" s="244" t="s">
        <v>873</v>
      </c>
      <c r="K3058" s="244" t="s">
        <v>89</v>
      </c>
      <c r="L3058" s="244" t="s">
        <v>89</v>
      </c>
      <c r="M3058" s="244">
        <v>1</v>
      </c>
      <c r="N3058" s="244">
        <f t="shared" si="58"/>
        <v>0.78539816339744828</v>
      </c>
      <c r="R3058" s="301"/>
      <c r="S3058" s="301"/>
      <c r="T3058" s="301"/>
      <c r="U3058" s="301"/>
      <c r="V3058" s="301"/>
      <c r="W3058" s="301"/>
      <c r="X3058" s="301"/>
      <c r="Y3058" s="301"/>
      <c r="Z3058" s="301"/>
      <c r="AA3058" s="301"/>
      <c r="AB3058" s="301"/>
      <c r="AC3058" s="301"/>
      <c r="AD3058" s="301"/>
      <c r="AE3058" s="301"/>
      <c r="AF3058" s="301"/>
      <c r="AG3058" s="301"/>
      <c r="AH3058" s="301"/>
      <c r="AI3058" s="301"/>
      <c r="AM3058"/>
    </row>
    <row r="3059" spans="1:39" ht="20.100000000000001" hidden="1" customHeight="1" x14ac:dyDescent="0.2">
      <c r="A3059" s="240">
        <v>215</v>
      </c>
      <c r="B3059" s="241" t="s">
        <v>425</v>
      </c>
      <c r="C3059" s="310" t="s">
        <v>426</v>
      </c>
      <c r="D3059" s="310" t="s">
        <v>438</v>
      </c>
      <c r="E3059" s="309">
        <v>128472.15769003994</v>
      </c>
      <c r="F3059" s="310" t="s">
        <v>871</v>
      </c>
      <c r="G3059" s="244" t="s">
        <v>932</v>
      </c>
      <c r="H3059" s="244" t="s">
        <v>429</v>
      </c>
      <c r="I3059" s="288">
        <v>1</v>
      </c>
      <c r="J3059" s="244" t="s">
        <v>873</v>
      </c>
      <c r="K3059" s="244">
        <v>1</v>
      </c>
      <c r="L3059" s="244">
        <v>1</v>
      </c>
      <c r="M3059" s="244" t="s">
        <v>89</v>
      </c>
      <c r="N3059" s="244">
        <f t="shared" si="58"/>
        <v>1</v>
      </c>
      <c r="R3059" s="301"/>
      <c r="S3059" s="301"/>
      <c r="T3059" s="301"/>
      <c r="U3059" s="301"/>
      <c r="V3059" s="301"/>
      <c r="W3059" s="301"/>
      <c r="X3059" s="301"/>
      <c r="Y3059" s="301"/>
      <c r="Z3059" s="301"/>
      <c r="AA3059" s="301"/>
      <c r="AB3059" s="301"/>
      <c r="AC3059" s="301"/>
      <c r="AD3059" s="301"/>
      <c r="AE3059" s="301"/>
      <c r="AF3059" s="301"/>
      <c r="AG3059" s="301"/>
      <c r="AH3059" s="301"/>
      <c r="AI3059" s="301"/>
      <c r="AM3059"/>
    </row>
    <row r="3060" spans="1:39" ht="20.100000000000001" hidden="1" customHeight="1" x14ac:dyDescent="0.2">
      <c r="A3060" s="240">
        <v>216</v>
      </c>
      <c r="B3060" s="241" t="s">
        <v>425</v>
      </c>
      <c r="C3060" s="310" t="s">
        <v>426</v>
      </c>
      <c r="D3060" s="310" t="s">
        <v>438</v>
      </c>
      <c r="E3060" s="309">
        <v>127971.97777124116</v>
      </c>
      <c r="F3060" s="310" t="s">
        <v>871</v>
      </c>
      <c r="G3060" s="244" t="s">
        <v>929</v>
      </c>
      <c r="H3060" s="244" t="s">
        <v>429</v>
      </c>
      <c r="I3060" s="288">
        <v>2</v>
      </c>
      <c r="J3060" s="244" t="s">
        <v>919</v>
      </c>
      <c r="K3060" s="244">
        <v>1.5</v>
      </c>
      <c r="L3060" s="244">
        <v>1.5</v>
      </c>
      <c r="M3060" s="244" t="s">
        <v>89</v>
      </c>
      <c r="N3060" s="244">
        <f t="shared" si="58"/>
        <v>2.25</v>
      </c>
      <c r="R3060" s="301"/>
      <c r="S3060" s="301"/>
      <c r="T3060" s="301"/>
      <c r="U3060" s="301"/>
      <c r="V3060" s="301"/>
      <c r="W3060" s="301"/>
      <c r="X3060" s="301"/>
      <c r="Y3060" s="301"/>
      <c r="Z3060" s="301"/>
      <c r="AA3060" s="301"/>
      <c r="AB3060" s="301"/>
      <c r="AC3060" s="301"/>
      <c r="AD3060" s="301"/>
      <c r="AE3060" s="301"/>
      <c r="AF3060" s="301"/>
      <c r="AG3060" s="301"/>
      <c r="AH3060" s="301"/>
      <c r="AI3060" s="301"/>
      <c r="AM3060"/>
    </row>
    <row r="3061" spans="1:39" ht="20.100000000000001" hidden="1" customHeight="1" x14ac:dyDescent="0.2">
      <c r="A3061" s="240">
        <v>217</v>
      </c>
      <c r="B3061" s="241" t="s">
        <v>425</v>
      </c>
      <c r="C3061" s="310" t="s">
        <v>426</v>
      </c>
      <c r="D3061" s="310" t="s">
        <v>438</v>
      </c>
      <c r="E3061" s="309">
        <v>127636.85905613705</v>
      </c>
      <c r="F3061" s="310" t="s">
        <v>879</v>
      </c>
      <c r="G3061" s="244" t="s">
        <v>913</v>
      </c>
      <c r="H3061" s="244" t="s">
        <v>429</v>
      </c>
      <c r="I3061" s="288">
        <v>1</v>
      </c>
      <c r="J3061" s="244" t="s">
        <v>873</v>
      </c>
      <c r="K3061" s="244" t="s">
        <v>89</v>
      </c>
      <c r="L3061" s="244" t="s">
        <v>89</v>
      </c>
      <c r="M3061" s="244">
        <v>1</v>
      </c>
      <c r="N3061" s="244">
        <f t="shared" si="58"/>
        <v>0.78539816339744828</v>
      </c>
      <c r="R3061" s="301"/>
      <c r="S3061" s="301"/>
      <c r="T3061" s="301"/>
      <c r="U3061" s="301"/>
      <c r="V3061" s="301"/>
      <c r="W3061" s="301"/>
      <c r="X3061" s="301"/>
      <c r="Y3061" s="301"/>
      <c r="Z3061" s="301"/>
      <c r="AA3061" s="301"/>
      <c r="AB3061" s="301"/>
      <c r="AC3061" s="301"/>
      <c r="AD3061" s="301"/>
      <c r="AE3061" s="301"/>
      <c r="AF3061" s="301"/>
      <c r="AG3061" s="301"/>
      <c r="AH3061" s="301"/>
      <c r="AI3061" s="301"/>
      <c r="AM3061"/>
    </row>
    <row r="3062" spans="1:39" ht="20.100000000000001" hidden="1" customHeight="1" x14ac:dyDescent="0.2">
      <c r="A3062" s="240">
        <v>218</v>
      </c>
      <c r="B3062" s="241" t="s">
        <v>425</v>
      </c>
      <c r="C3062" s="310" t="s">
        <v>426</v>
      </c>
      <c r="D3062" s="310" t="s">
        <v>438</v>
      </c>
      <c r="E3062" s="309">
        <v>127598.84159480984</v>
      </c>
      <c r="F3062" s="310" t="s">
        <v>879</v>
      </c>
      <c r="G3062" s="244" t="s">
        <v>881</v>
      </c>
      <c r="H3062" s="244" t="s">
        <v>429</v>
      </c>
      <c r="I3062" s="288">
        <v>1</v>
      </c>
      <c r="J3062" s="244" t="s">
        <v>873</v>
      </c>
      <c r="K3062" s="244" t="s">
        <v>89</v>
      </c>
      <c r="L3062" s="244" t="s">
        <v>89</v>
      </c>
      <c r="M3062" s="244">
        <v>1</v>
      </c>
      <c r="N3062" s="244">
        <f t="shared" si="58"/>
        <v>0.78539816339744828</v>
      </c>
      <c r="R3062" s="301"/>
      <c r="S3062" s="301"/>
      <c r="T3062" s="301"/>
      <c r="U3062" s="301"/>
      <c r="V3062" s="301"/>
      <c r="W3062" s="301"/>
      <c r="X3062" s="301"/>
      <c r="Y3062" s="301"/>
      <c r="Z3062" s="301"/>
      <c r="AA3062" s="301"/>
      <c r="AB3062" s="301"/>
      <c r="AC3062" s="301"/>
      <c r="AD3062" s="301"/>
      <c r="AE3062" s="301"/>
      <c r="AF3062" s="301"/>
      <c r="AG3062" s="301"/>
      <c r="AH3062" s="301"/>
      <c r="AI3062" s="301"/>
      <c r="AM3062"/>
    </row>
    <row r="3063" spans="1:39" ht="20.100000000000001" hidden="1" customHeight="1" x14ac:dyDescent="0.2">
      <c r="A3063" s="240">
        <v>219</v>
      </c>
      <c r="B3063" s="241" t="s">
        <v>425</v>
      </c>
      <c r="C3063" s="310" t="s">
        <v>426</v>
      </c>
      <c r="D3063" s="310" t="s">
        <v>438</v>
      </c>
      <c r="E3063" s="309">
        <v>127598.84159480984</v>
      </c>
      <c r="F3063" s="310" t="s">
        <v>897</v>
      </c>
      <c r="G3063" s="244" t="s">
        <v>922</v>
      </c>
      <c r="H3063" s="244" t="s">
        <v>429</v>
      </c>
      <c r="I3063" s="288">
        <v>2</v>
      </c>
      <c r="J3063" s="244" t="s">
        <v>873</v>
      </c>
      <c r="K3063" s="244">
        <v>2</v>
      </c>
      <c r="L3063" s="244">
        <v>1</v>
      </c>
      <c r="M3063" s="244" t="s">
        <v>89</v>
      </c>
      <c r="N3063" s="244">
        <f t="shared" si="58"/>
        <v>2</v>
      </c>
      <c r="R3063" s="301"/>
      <c r="S3063" s="301"/>
      <c r="T3063" s="301"/>
      <c r="U3063" s="301"/>
      <c r="V3063" s="301"/>
      <c r="W3063" s="301"/>
      <c r="X3063" s="301"/>
      <c r="Y3063" s="301"/>
      <c r="Z3063" s="301"/>
      <c r="AA3063" s="301"/>
      <c r="AB3063" s="301"/>
      <c r="AC3063" s="301"/>
      <c r="AD3063" s="301"/>
      <c r="AE3063" s="301"/>
      <c r="AF3063" s="301"/>
      <c r="AG3063" s="301"/>
      <c r="AH3063" s="301"/>
      <c r="AI3063" s="301"/>
      <c r="AM3063"/>
    </row>
    <row r="3064" spans="1:39" ht="20.100000000000001" hidden="1" customHeight="1" x14ac:dyDescent="0.2">
      <c r="A3064" s="240">
        <v>220</v>
      </c>
      <c r="B3064" s="241" t="s">
        <v>425</v>
      </c>
      <c r="C3064" s="310" t="s">
        <v>426</v>
      </c>
      <c r="D3064" s="310" t="s">
        <v>438</v>
      </c>
      <c r="E3064" s="309">
        <v>127500.00450542434</v>
      </c>
      <c r="F3064" s="310" t="s">
        <v>871</v>
      </c>
      <c r="G3064" s="244" t="s">
        <v>916</v>
      </c>
      <c r="H3064" s="244" t="s">
        <v>429</v>
      </c>
      <c r="I3064" s="288">
        <v>1</v>
      </c>
      <c r="J3064" s="244" t="s">
        <v>873</v>
      </c>
      <c r="K3064" s="244">
        <v>1</v>
      </c>
      <c r="L3064" s="244">
        <v>1</v>
      </c>
      <c r="M3064" s="244" t="s">
        <v>89</v>
      </c>
      <c r="N3064" s="244">
        <f t="shared" si="58"/>
        <v>1</v>
      </c>
      <c r="R3064" s="301"/>
      <c r="S3064" s="301"/>
      <c r="T3064" s="301"/>
      <c r="U3064" s="301"/>
      <c r="V3064" s="301"/>
      <c r="W3064" s="301"/>
      <c r="X3064" s="301"/>
      <c r="Y3064" s="301"/>
      <c r="Z3064" s="301"/>
      <c r="AA3064" s="301"/>
      <c r="AB3064" s="301"/>
      <c r="AC3064" s="301"/>
      <c r="AD3064" s="301"/>
      <c r="AE3064" s="301"/>
      <c r="AF3064" s="301"/>
      <c r="AG3064" s="301"/>
      <c r="AH3064" s="301"/>
      <c r="AI3064" s="301"/>
      <c r="AM3064"/>
    </row>
    <row r="3065" spans="1:39" ht="20.100000000000001" hidden="1" customHeight="1" x14ac:dyDescent="0.2">
      <c r="A3065" s="240">
        <v>221</v>
      </c>
      <c r="B3065" s="241" t="s">
        <v>425</v>
      </c>
      <c r="C3065" s="310" t="s">
        <v>426</v>
      </c>
      <c r="D3065" s="310" t="s">
        <v>438</v>
      </c>
      <c r="E3065" s="309">
        <v>127125.14226408536</v>
      </c>
      <c r="F3065" s="310" t="s">
        <v>879</v>
      </c>
      <c r="G3065" s="244" t="s">
        <v>913</v>
      </c>
      <c r="H3065" s="244" t="s">
        <v>429</v>
      </c>
      <c r="I3065" s="288">
        <v>1</v>
      </c>
      <c r="J3065" s="244" t="s">
        <v>873</v>
      </c>
      <c r="K3065" s="244" t="s">
        <v>89</v>
      </c>
      <c r="L3065" s="244" t="s">
        <v>89</v>
      </c>
      <c r="M3065" s="244">
        <v>1</v>
      </c>
      <c r="N3065" s="244">
        <f t="shared" si="58"/>
        <v>0.78539816339744828</v>
      </c>
      <c r="R3065" s="301"/>
      <c r="S3065" s="301"/>
      <c r="T3065" s="301"/>
      <c r="U3065" s="301"/>
      <c r="V3065" s="301"/>
      <c r="W3065" s="301"/>
      <c r="X3065" s="301"/>
      <c r="Y3065" s="301"/>
      <c r="Z3065" s="301"/>
      <c r="AA3065" s="301"/>
      <c r="AB3065" s="301"/>
      <c r="AC3065" s="301"/>
      <c r="AD3065" s="301"/>
      <c r="AE3065" s="301"/>
      <c r="AF3065" s="301"/>
      <c r="AG3065" s="301"/>
      <c r="AH3065" s="301"/>
      <c r="AI3065" s="301"/>
      <c r="AM3065"/>
    </row>
    <row r="3066" spans="1:39" ht="20.100000000000001" hidden="1" customHeight="1" x14ac:dyDescent="0.2">
      <c r="A3066" s="240">
        <v>222</v>
      </c>
      <c r="B3066" s="241" t="s">
        <v>425</v>
      </c>
      <c r="C3066" s="310" t="s">
        <v>426</v>
      </c>
      <c r="D3066" s="310" t="s">
        <v>438</v>
      </c>
      <c r="E3066" s="309">
        <v>127008.00905171935</v>
      </c>
      <c r="F3066" s="310" t="s">
        <v>871</v>
      </c>
      <c r="G3066" s="244" t="s">
        <v>932</v>
      </c>
      <c r="H3066" s="244" t="s">
        <v>429</v>
      </c>
      <c r="I3066" s="288">
        <v>1</v>
      </c>
      <c r="J3066" s="244" t="s">
        <v>873</v>
      </c>
      <c r="K3066" s="244">
        <v>1</v>
      </c>
      <c r="L3066" s="244">
        <v>1</v>
      </c>
      <c r="M3066" s="244" t="s">
        <v>89</v>
      </c>
      <c r="N3066" s="244">
        <f t="shared" si="58"/>
        <v>1</v>
      </c>
      <c r="R3066" s="301"/>
      <c r="S3066" s="301"/>
      <c r="T3066" s="301"/>
      <c r="U3066" s="301"/>
      <c r="V3066" s="301"/>
      <c r="W3066" s="301"/>
      <c r="X3066" s="301"/>
      <c r="Y3066" s="301"/>
      <c r="Z3066" s="301"/>
      <c r="AA3066" s="301"/>
      <c r="AB3066" s="301"/>
      <c r="AC3066" s="301"/>
      <c r="AD3066" s="301"/>
      <c r="AE3066" s="301"/>
      <c r="AF3066" s="301"/>
      <c r="AG3066" s="301"/>
      <c r="AH3066" s="301"/>
      <c r="AI3066" s="301"/>
      <c r="AM3066"/>
    </row>
    <row r="3067" spans="1:39" ht="20.100000000000001" hidden="1" customHeight="1" x14ac:dyDescent="0.2">
      <c r="A3067" s="240">
        <v>223</v>
      </c>
      <c r="B3067" s="241" t="s">
        <v>425</v>
      </c>
      <c r="C3067" s="310" t="s">
        <v>426</v>
      </c>
      <c r="D3067" s="310" t="s">
        <v>438</v>
      </c>
      <c r="E3067" s="309">
        <v>126812.99551473187</v>
      </c>
      <c r="F3067" s="310" t="s">
        <v>871</v>
      </c>
      <c r="G3067" s="244" t="s">
        <v>959</v>
      </c>
      <c r="H3067" s="244" t="s">
        <v>429</v>
      </c>
      <c r="I3067" s="288">
        <v>1</v>
      </c>
      <c r="J3067" s="244" t="s">
        <v>873</v>
      </c>
      <c r="K3067" s="244">
        <v>1</v>
      </c>
      <c r="L3067" s="244">
        <v>1</v>
      </c>
      <c r="M3067" s="244" t="s">
        <v>89</v>
      </c>
      <c r="N3067" s="244">
        <f t="shared" si="58"/>
        <v>1</v>
      </c>
      <c r="R3067" s="301"/>
      <c r="S3067" s="301"/>
      <c r="T3067" s="301"/>
      <c r="U3067" s="301"/>
      <c r="V3067" s="301"/>
      <c r="W3067" s="301"/>
      <c r="X3067" s="301"/>
      <c r="Y3067" s="301"/>
      <c r="Z3067" s="301"/>
      <c r="AA3067" s="301"/>
      <c r="AB3067" s="301"/>
      <c r="AC3067" s="301"/>
      <c r="AD3067" s="301"/>
      <c r="AE3067" s="301"/>
      <c r="AF3067" s="301"/>
      <c r="AG3067" s="301"/>
      <c r="AH3067" s="301"/>
      <c r="AI3067" s="301"/>
      <c r="AM3067"/>
    </row>
    <row r="3068" spans="1:39" ht="20.100000000000001" hidden="1" customHeight="1" x14ac:dyDescent="0.2">
      <c r="A3068" s="240">
        <v>224</v>
      </c>
      <c r="B3068" s="241" t="s">
        <v>425</v>
      </c>
      <c r="C3068" s="310" t="s">
        <v>426</v>
      </c>
      <c r="D3068" s="310" t="s">
        <v>438</v>
      </c>
      <c r="E3068" s="309">
        <v>125946.24329321311</v>
      </c>
      <c r="F3068" s="310" t="s">
        <v>871</v>
      </c>
      <c r="G3068" s="244" t="s">
        <v>929</v>
      </c>
      <c r="H3068" s="244" t="s">
        <v>429</v>
      </c>
      <c r="I3068" s="288">
        <v>2</v>
      </c>
      <c r="J3068" s="244" t="s">
        <v>873</v>
      </c>
      <c r="K3068" s="244">
        <v>2.5</v>
      </c>
      <c r="L3068" s="244">
        <v>1.5</v>
      </c>
      <c r="M3068" s="244" t="s">
        <v>89</v>
      </c>
      <c r="N3068" s="244">
        <f t="shared" si="58"/>
        <v>3.75</v>
      </c>
      <c r="R3068" s="301"/>
      <c r="S3068" s="301"/>
      <c r="T3068" s="301"/>
      <c r="U3068" s="301"/>
      <c r="V3068" s="301"/>
      <c r="W3068" s="301"/>
      <c r="X3068" s="301"/>
      <c r="Y3068" s="301"/>
      <c r="Z3068" s="301"/>
      <c r="AA3068" s="301"/>
      <c r="AB3068" s="301"/>
      <c r="AC3068" s="301"/>
      <c r="AD3068" s="301"/>
      <c r="AE3068" s="301"/>
      <c r="AF3068" s="301"/>
      <c r="AG3068" s="301"/>
      <c r="AH3068" s="301"/>
      <c r="AI3068" s="301"/>
      <c r="AM3068"/>
    </row>
    <row r="3069" spans="1:39" ht="20.100000000000001" hidden="1" customHeight="1" x14ac:dyDescent="0.2">
      <c r="A3069" s="240">
        <v>225</v>
      </c>
      <c r="B3069" s="241" t="s">
        <v>425</v>
      </c>
      <c r="C3069" s="310" t="s">
        <v>426</v>
      </c>
      <c r="D3069" s="310" t="s">
        <v>438</v>
      </c>
      <c r="E3069" s="309">
        <v>125448.30051317238</v>
      </c>
      <c r="F3069" s="310" t="s">
        <v>895</v>
      </c>
      <c r="G3069" s="244" t="s">
        <v>918</v>
      </c>
      <c r="H3069" s="244" t="s">
        <v>429</v>
      </c>
      <c r="I3069" s="288">
        <v>1</v>
      </c>
      <c r="J3069" s="244" t="s">
        <v>919</v>
      </c>
      <c r="K3069" s="244">
        <v>0.5</v>
      </c>
      <c r="L3069" s="244">
        <v>0.8</v>
      </c>
      <c r="M3069" s="244" t="s">
        <v>89</v>
      </c>
      <c r="N3069" s="244">
        <f t="shared" si="58"/>
        <v>0.4</v>
      </c>
      <c r="R3069" s="301"/>
      <c r="S3069" s="301"/>
      <c r="T3069" s="301"/>
      <c r="U3069" s="301"/>
      <c r="V3069" s="301"/>
      <c r="W3069" s="301"/>
      <c r="X3069" s="301"/>
      <c r="Y3069" s="301"/>
      <c r="Z3069" s="301"/>
      <c r="AA3069" s="301"/>
      <c r="AB3069" s="301"/>
      <c r="AC3069" s="301"/>
      <c r="AD3069" s="301"/>
      <c r="AE3069" s="301"/>
      <c r="AF3069" s="301"/>
      <c r="AG3069" s="301"/>
      <c r="AH3069" s="301"/>
      <c r="AI3069" s="301"/>
      <c r="AM3069"/>
    </row>
    <row r="3070" spans="1:39" ht="20.100000000000001" hidden="1" customHeight="1" x14ac:dyDescent="0.2">
      <c r="A3070" s="240">
        <v>226</v>
      </c>
      <c r="B3070" s="241" t="s">
        <v>425</v>
      </c>
      <c r="C3070" s="310" t="s">
        <v>426</v>
      </c>
      <c r="D3070" s="310" t="s">
        <v>438</v>
      </c>
      <c r="E3070" s="309">
        <v>125257.54698761068</v>
      </c>
      <c r="F3070" s="310" t="s">
        <v>879</v>
      </c>
      <c r="G3070" s="244" t="s">
        <v>913</v>
      </c>
      <c r="H3070" s="244" t="s">
        <v>429</v>
      </c>
      <c r="I3070" s="288">
        <v>1</v>
      </c>
      <c r="J3070" s="244" t="s">
        <v>873</v>
      </c>
      <c r="K3070" s="244" t="s">
        <v>89</v>
      </c>
      <c r="L3070" s="244" t="s">
        <v>89</v>
      </c>
      <c r="M3070" s="244">
        <v>1</v>
      </c>
      <c r="N3070" s="244">
        <f t="shared" si="58"/>
        <v>0.78539816339744828</v>
      </c>
      <c r="R3070" s="301"/>
      <c r="S3070" s="301"/>
      <c r="T3070" s="301"/>
      <c r="U3070" s="301"/>
      <c r="V3070" s="301"/>
      <c r="W3070" s="301"/>
      <c r="X3070" s="301"/>
      <c r="Y3070" s="301"/>
      <c r="Z3070" s="301"/>
      <c r="AA3070" s="301"/>
      <c r="AB3070" s="301"/>
      <c r="AC3070" s="301"/>
      <c r="AD3070" s="301"/>
      <c r="AE3070" s="301"/>
      <c r="AF3070" s="301"/>
      <c r="AG3070" s="301"/>
      <c r="AH3070" s="301"/>
      <c r="AI3070" s="301"/>
      <c r="AM3070"/>
    </row>
    <row r="3071" spans="1:39" ht="20.100000000000001" hidden="1" customHeight="1" x14ac:dyDescent="0.2">
      <c r="A3071" s="240">
        <v>227</v>
      </c>
      <c r="B3071" s="241" t="s">
        <v>425</v>
      </c>
      <c r="C3071" s="310" t="s">
        <v>426</v>
      </c>
      <c r="D3071" s="310" t="s">
        <v>438</v>
      </c>
      <c r="E3071" s="309">
        <v>125188.24113056457</v>
      </c>
      <c r="F3071" s="310" t="s">
        <v>894</v>
      </c>
      <c r="G3071" s="244" t="s">
        <v>925</v>
      </c>
      <c r="H3071" s="244" t="s">
        <v>429</v>
      </c>
      <c r="I3071" s="288">
        <v>2</v>
      </c>
      <c r="J3071" s="244" t="s">
        <v>919</v>
      </c>
      <c r="K3071" s="244">
        <v>3</v>
      </c>
      <c r="L3071" s="244">
        <v>1.5</v>
      </c>
      <c r="M3071" s="244" t="s">
        <v>89</v>
      </c>
      <c r="N3071" s="244">
        <f t="shared" si="58"/>
        <v>4.5</v>
      </c>
      <c r="R3071" s="301"/>
      <c r="S3071" s="301"/>
      <c r="T3071" s="301"/>
      <c r="U3071" s="301"/>
      <c r="V3071" s="301"/>
      <c r="W3071" s="301"/>
      <c r="X3071" s="301"/>
      <c r="Y3071" s="301"/>
      <c r="Z3071" s="301"/>
      <c r="AA3071" s="301"/>
      <c r="AB3071" s="301"/>
      <c r="AC3071" s="301"/>
      <c r="AD3071" s="301"/>
      <c r="AE3071" s="301"/>
      <c r="AF3071" s="301"/>
      <c r="AG3071" s="301"/>
      <c r="AH3071" s="301"/>
      <c r="AI3071" s="301"/>
      <c r="AM3071"/>
    </row>
    <row r="3072" spans="1:39" ht="20.100000000000001" hidden="1" customHeight="1" x14ac:dyDescent="0.2">
      <c r="A3072" s="240">
        <v>228</v>
      </c>
      <c r="B3072" s="241" t="s">
        <v>425</v>
      </c>
      <c r="C3072" s="310" t="s">
        <v>426</v>
      </c>
      <c r="D3072" s="310" t="s">
        <v>438</v>
      </c>
      <c r="E3072" s="309">
        <v>125088.5790947645</v>
      </c>
      <c r="F3072" s="310" t="s">
        <v>879</v>
      </c>
      <c r="G3072" s="244" t="s">
        <v>881</v>
      </c>
      <c r="H3072" s="244" t="s">
        <v>429</v>
      </c>
      <c r="I3072" s="288">
        <v>1</v>
      </c>
      <c r="J3072" s="244" t="s">
        <v>873</v>
      </c>
      <c r="K3072" s="244" t="s">
        <v>89</v>
      </c>
      <c r="L3072" s="244" t="s">
        <v>89</v>
      </c>
      <c r="M3072" s="244">
        <v>1</v>
      </c>
      <c r="N3072" s="244">
        <f t="shared" si="58"/>
        <v>0.78539816339744828</v>
      </c>
      <c r="R3072" s="301"/>
      <c r="S3072" s="301"/>
      <c r="T3072" s="301"/>
      <c r="U3072" s="301"/>
      <c r="V3072" s="301"/>
      <c r="W3072" s="301"/>
      <c r="X3072" s="301"/>
      <c r="Y3072" s="301"/>
      <c r="Z3072" s="301"/>
      <c r="AA3072" s="301"/>
      <c r="AB3072" s="301"/>
      <c r="AC3072" s="301"/>
      <c r="AD3072" s="301"/>
      <c r="AE3072" s="301"/>
      <c r="AF3072" s="301"/>
      <c r="AG3072" s="301"/>
      <c r="AH3072" s="301"/>
      <c r="AI3072" s="301"/>
      <c r="AM3072"/>
    </row>
    <row r="3073" spans="1:39" ht="20.100000000000001" hidden="1" customHeight="1" x14ac:dyDescent="0.2">
      <c r="A3073" s="240">
        <v>229</v>
      </c>
      <c r="B3073" s="241" t="s">
        <v>425</v>
      </c>
      <c r="C3073" s="310" t="s">
        <v>426</v>
      </c>
      <c r="D3073" s="310" t="s">
        <v>438</v>
      </c>
      <c r="E3073" s="309">
        <v>124951.74214634547</v>
      </c>
      <c r="F3073" s="310" t="s">
        <v>879</v>
      </c>
      <c r="G3073" s="244" t="s">
        <v>881</v>
      </c>
      <c r="H3073" s="244" t="s">
        <v>429</v>
      </c>
      <c r="I3073" s="288">
        <v>1</v>
      </c>
      <c r="J3073" s="244" t="s">
        <v>873</v>
      </c>
      <c r="K3073" s="244" t="s">
        <v>89</v>
      </c>
      <c r="L3073" s="244" t="s">
        <v>89</v>
      </c>
      <c r="M3073" s="244">
        <v>1</v>
      </c>
      <c r="N3073" s="244">
        <f t="shared" si="58"/>
        <v>0.78539816339744828</v>
      </c>
      <c r="R3073" s="301"/>
      <c r="S3073" s="301"/>
      <c r="T3073" s="301"/>
      <c r="U3073" s="301"/>
      <c r="V3073" s="301"/>
      <c r="W3073" s="301"/>
      <c r="X3073" s="301"/>
      <c r="Y3073" s="301"/>
      <c r="Z3073" s="301"/>
      <c r="AA3073" s="301"/>
      <c r="AB3073" s="301"/>
      <c r="AC3073" s="301"/>
      <c r="AD3073" s="301"/>
      <c r="AE3073" s="301"/>
      <c r="AF3073" s="301"/>
      <c r="AG3073" s="301"/>
      <c r="AH3073" s="301"/>
      <c r="AI3073" s="301"/>
      <c r="AM3073"/>
    </row>
    <row r="3074" spans="1:39" ht="20.100000000000001" hidden="1" customHeight="1" x14ac:dyDescent="0.2">
      <c r="A3074" s="240">
        <v>230</v>
      </c>
      <c r="B3074" s="241" t="s">
        <v>425</v>
      </c>
      <c r="C3074" s="310" t="s">
        <v>426</v>
      </c>
      <c r="D3074" s="310" t="s">
        <v>438</v>
      </c>
      <c r="E3074" s="309">
        <v>124775.73868506038</v>
      </c>
      <c r="F3074" s="310" t="s">
        <v>897</v>
      </c>
      <c r="G3074" s="244" t="s">
        <v>953</v>
      </c>
      <c r="H3074" s="244" t="s">
        <v>429</v>
      </c>
      <c r="I3074" s="288">
        <v>2</v>
      </c>
      <c r="J3074" s="244" t="s">
        <v>873</v>
      </c>
      <c r="K3074" s="244">
        <v>3</v>
      </c>
      <c r="L3074" s="244">
        <v>2.5</v>
      </c>
      <c r="M3074" s="244" t="s">
        <v>89</v>
      </c>
      <c r="N3074" s="244">
        <f t="shared" si="58"/>
        <v>7.5</v>
      </c>
      <c r="R3074" s="301"/>
      <c r="S3074" s="301"/>
      <c r="T3074" s="301"/>
      <c r="U3074" s="301"/>
      <c r="V3074" s="301"/>
      <c r="W3074" s="301"/>
      <c r="X3074" s="301"/>
      <c r="Y3074" s="301"/>
      <c r="Z3074" s="301"/>
      <c r="AA3074" s="301"/>
      <c r="AB3074" s="301"/>
      <c r="AC3074" s="301"/>
      <c r="AD3074" s="301"/>
      <c r="AE3074" s="301"/>
      <c r="AF3074" s="301"/>
      <c r="AG3074" s="301"/>
      <c r="AH3074" s="301"/>
      <c r="AI3074" s="301"/>
      <c r="AM3074"/>
    </row>
    <row r="3075" spans="1:39" ht="20.100000000000001" hidden="1" customHeight="1" x14ac:dyDescent="0.2">
      <c r="A3075" s="240">
        <v>231</v>
      </c>
      <c r="B3075" s="241" t="s">
        <v>425</v>
      </c>
      <c r="C3075" s="310" t="s">
        <v>432</v>
      </c>
      <c r="D3075" s="310" t="s">
        <v>438</v>
      </c>
      <c r="E3075" s="309">
        <v>124727.57838449199</v>
      </c>
      <c r="F3075" s="310" t="s">
        <v>879</v>
      </c>
      <c r="G3075" s="244" t="s">
        <v>904</v>
      </c>
      <c r="H3075" s="244" t="s">
        <v>429</v>
      </c>
      <c r="I3075" s="288">
        <v>1</v>
      </c>
      <c r="J3075" s="244" t="s">
        <v>919</v>
      </c>
      <c r="K3075" s="244" t="s">
        <v>89</v>
      </c>
      <c r="L3075" s="244" t="s">
        <v>89</v>
      </c>
      <c r="M3075" s="244">
        <v>1</v>
      </c>
      <c r="N3075" s="244">
        <f t="shared" si="58"/>
        <v>0.78539816339744828</v>
      </c>
      <c r="R3075" s="301"/>
      <c r="S3075" s="301"/>
      <c r="T3075" s="301"/>
      <c r="U3075" s="301"/>
      <c r="V3075" s="301"/>
      <c r="W3075" s="301"/>
      <c r="X3075" s="301"/>
      <c r="Y3075" s="301"/>
      <c r="Z3075" s="301"/>
      <c r="AA3075" s="301"/>
      <c r="AB3075" s="301"/>
      <c r="AC3075" s="301"/>
      <c r="AD3075" s="301"/>
      <c r="AE3075" s="301"/>
      <c r="AF3075" s="301"/>
      <c r="AG3075" s="301"/>
      <c r="AH3075" s="301"/>
      <c r="AI3075" s="301"/>
      <c r="AM3075"/>
    </row>
    <row r="3076" spans="1:39" ht="20.100000000000001" hidden="1" customHeight="1" x14ac:dyDescent="0.2">
      <c r="A3076" s="240">
        <v>232</v>
      </c>
      <c r="B3076" s="241" t="s">
        <v>425</v>
      </c>
      <c r="C3076" s="310" t="s">
        <v>426</v>
      </c>
      <c r="D3076" s="310" t="s">
        <v>438</v>
      </c>
      <c r="E3076" s="309">
        <v>124706.52931027426</v>
      </c>
      <c r="F3076" s="310" t="s">
        <v>894</v>
      </c>
      <c r="G3076" s="244" t="s">
        <v>925</v>
      </c>
      <c r="H3076" s="244" t="s">
        <v>429</v>
      </c>
      <c r="I3076" s="288">
        <v>2</v>
      </c>
      <c r="J3076" s="244" t="s">
        <v>873</v>
      </c>
      <c r="K3076" s="244">
        <v>3</v>
      </c>
      <c r="L3076" s="244">
        <v>1.5</v>
      </c>
      <c r="M3076" s="244" t="s">
        <v>89</v>
      </c>
      <c r="N3076" s="244">
        <f t="shared" si="58"/>
        <v>4.5</v>
      </c>
      <c r="R3076" s="301"/>
      <c r="S3076" s="301"/>
      <c r="T3076" s="301"/>
      <c r="U3076" s="301"/>
      <c r="V3076" s="301"/>
      <c r="W3076" s="301"/>
      <c r="X3076" s="301"/>
      <c r="Y3076" s="301"/>
      <c r="Z3076" s="301"/>
      <c r="AA3076" s="301"/>
      <c r="AB3076" s="301"/>
      <c r="AC3076" s="301"/>
      <c r="AD3076" s="301"/>
      <c r="AE3076" s="301"/>
      <c r="AF3076" s="301"/>
      <c r="AG3076" s="301"/>
      <c r="AH3076" s="301"/>
      <c r="AI3076" s="301"/>
      <c r="AM3076"/>
    </row>
    <row r="3077" spans="1:39" ht="20.100000000000001" hidden="1" customHeight="1" x14ac:dyDescent="0.2">
      <c r="A3077" s="240">
        <v>233</v>
      </c>
      <c r="B3077" s="241" t="s">
        <v>425</v>
      </c>
      <c r="C3077" s="310" t="s">
        <v>426</v>
      </c>
      <c r="D3077" s="310" t="s">
        <v>438</v>
      </c>
      <c r="E3077" s="309">
        <v>124515.20632245431</v>
      </c>
      <c r="F3077" s="310" t="s">
        <v>871</v>
      </c>
      <c r="G3077" s="244" t="s">
        <v>924</v>
      </c>
      <c r="H3077" s="244" t="s">
        <v>429</v>
      </c>
      <c r="I3077" s="288">
        <v>1</v>
      </c>
      <c r="J3077" s="244" t="s">
        <v>873</v>
      </c>
      <c r="K3077" s="244">
        <v>1</v>
      </c>
      <c r="L3077" s="244">
        <v>1</v>
      </c>
      <c r="M3077" s="244" t="s">
        <v>89</v>
      </c>
      <c r="N3077" s="244">
        <f t="shared" si="58"/>
        <v>1</v>
      </c>
      <c r="R3077" s="301"/>
      <c r="S3077" s="301"/>
      <c r="T3077" s="301"/>
      <c r="U3077" s="301"/>
      <c r="V3077" s="301"/>
      <c r="W3077" s="301"/>
      <c r="X3077" s="301"/>
      <c r="Y3077" s="301"/>
      <c r="Z3077" s="301"/>
      <c r="AA3077" s="301"/>
      <c r="AB3077" s="301"/>
      <c r="AC3077" s="301"/>
      <c r="AD3077" s="301"/>
      <c r="AE3077" s="301"/>
      <c r="AF3077" s="301"/>
      <c r="AG3077" s="301"/>
      <c r="AH3077" s="301"/>
      <c r="AI3077" s="301"/>
      <c r="AM3077"/>
    </row>
    <row r="3078" spans="1:39" ht="20.100000000000001" hidden="1" customHeight="1" x14ac:dyDescent="0.2">
      <c r="A3078" s="240">
        <v>234</v>
      </c>
      <c r="B3078" s="241" t="s">
        <v>425</v>
      </c>
      <c r="C3078" s="310" t="s">
        <v>426</v>
      </c>
      <c r="D3078" s="310" t="s">
        <v>438</v>
      </c>
      <c r="E3078" s="309">
        <v>123636.12503068605</v>
      </c>
      <c r="F3078" s="242" t="s">
        <v>871</v>
      </c>
      <c r="G3078" s="244" t="s">
        <v>932</v>
      </c>
      <c r="H3078" s="244" t="s">
        <v>429</v>
      </c>
      <c r="I3078" s="288">
        <v>1</v>
      </c>
      <c r="J3078" s="244" t="s">
        <v>873</v>
      </c>
      <c r="K3078" s="244">
        <v>1</v>
      </c>
      <c r="L3078" s="244">
        <v>1</v>
      </c>
      <c r="M3078" s="244" t="s">
        <v>89</v>
      </c>
      <c r="N3078" s="244">
        <f t="shared" si="58"/>
        <v>1</v>
      </c>
      <c r="R3078" s="301"/>
      <c r="S3078" s="301"/>
      <c r="T3078" s="301"/>
      <c r="U3078" s="301"/>
      <c r="V3078" s="301"/>
      <c r="W3078" s="301"/>
      <c r="X3078" s="301"/>
      <c r="Y3078" s="301"/>
      <c r="Z3078" s="301"/>
      <c r="AA3078" s="301"/>
      <c r="AB3078" s="301"/>
      <c r="AC3078" s="301"/>
      <c r="AD3078" s="301"/>
      <c r="AE3078" s="301"/>
      <c r="AF3078" s="301"/>
      <c r="AG3078" s="301"/>
      <c r="AH3078" s="301"/>
      <c r="AI3078" s="301"/>
      <c r="AM3078"/>
    </row>
    <row r="3079" spans="1:39" ht="20.100000000000001" hidden="1" customHeight="1" x14ac:dyDescent="0.2">
      <c r="A3079" s="240">
        <v>235</v>
      </c>
      <c r="B3079" s="241" t="s">
        <v>425</v>
      </c>
      <c r="C3079" s="310" t="s">
        <v>426</v>
      </c>
      <c r="D3079" s="310" t="s">
        <v>438</v>
      </c>
      <c r="E3079" s="309">
        <v>123543.59632558834</v>
      </c>
      <c r="F3079" s="310" t="s">
        <v>871</v>
      </c>
      <c r="G3079" s="244" t="s">
        <v>929</v>
      </c>
      <c r="H3079" s="244" t="s">
        <v>429</v>
      </c>
      <c r="I3079" s="288">
        <v>2</v>
      </c>
      <c r="J3079" s="244" t="s">
        <v>873</v>
      </c>
      <c r="K3079" s="244">
        <v>1.5</v>
      </c>
      <c r="L3079" s="244">
        <v>1.5</v>
      </c>
      <c r="M3079" s="244" t="s">
        <v>89</v>
      </c>
      <c r="N3079" s="244">
        <f t="shared" si="58"/>
        <v>2.25</v>
      </c>
      <c r="R3079" s="301"/>
      <c r="S3079" s="301"/>
      <c r="T3079" s="301"/>
      <c r="U3079" s="301"/>
      <c r="V3079" s="301"/>
      <c r="W3079" s="301"/>
      <c r="X3079" s="301"/>
      <c r="Y3079" s="301"/>
      <c r="Z3079" s="301"/>
      <c r="AA3079" s="301"/>
      <c r="AB3079" s="301"/>
      <c r="AC3079" s="301"/>
      <c r="AD3079" s="301"/>
      <c r="AE3079" s="301"/>
      <c r="AF3079" s="301"/>
      <c r="AG3079" s="301"/>
      <c r="AH3079" s="301"/>
      <c r="AI3079" s="301"/>
      <c r="AM3079"/>
    </row>
    <row r="3080" spans="1:39" ht="20.100000000000001" hidden="1" customHeight="1" x14ac:dyDescent="0.2">
      <c r="A3080" s="240">
        <v>236</v>
      </c>
      <c r="B3080" s="241" t="s">
        <v>425</v>
      </c>
      <c r="C3080" s="310" t="s">
        <v>426</v>
      </c>
      <c r="D3080" s="310" t="s">
        <v>438</v>
      </c>
      <c r="E3080" s="309">
        <v>123510.83329908029</v>
      </c>
      <c r="F3080" s="310" t="s">
        <v>871</v>
      </c>
      <c r="G3080" s="244" t="s">
        <v>924</v>
      </c>
      <c r="H3080" s="244" t="s">
        <v>429</v>
      </c>
      <c r="I3080" s="288">
        <v>1</v>
      </c>
      <c r="J3080" s="244" t="s">
        <v>873</v>
      </c>
      <c r="K3080" s="244">
        <v>1</v>
      </c>
      <c r="L3080" s="244">
        <v>1</v>
      </c>
      <c r="M3080" s="244" t="s">
        <v>89</v>
      </c>
      <c r="N3080" s="244">
        <f t="shared" si="58"/>
        <v>1</v>
      </c>
      <c r="R3080" s="301"/>
      <c r="S3080" s="301"/>
      <c r="T3080" s="301"/>
      <c r="U3080" s="301"/>
      <c r="V3080" s="301"/>
      <c r="W3080" s="301"/>
      <c r="X3080" s="301"/>
      <c r="Y3080" s="301"/>
      <c r="Z3080" s="301"/>
      <c r="AA3080" s="301"/>
      <c r="AB3080" s="301"/>
      <c r="AC3080" s="301"/>
      <c r="AD3080" s="301"/>
      <c r="AE3080" s="301"/>
      <c r="AF3080" s="301"/>
      <c r="AG3080" s="301"/>
      <c r="AH3080" s="301"/>
      <c r="AI3080" s="301"/>
      <c r="AM3080"/>
    </row>
    <row r="3081" spans="1:39" ht="20.100000000000001" hidden="1" customHeight="1" x14ac:dyDescent="0.2">
      <c r="A3081" s="240">
        <v>237</v>
      </c>
      <c r="B3081" s="241" t="s">
        <v>425</v>
      </c>
      <c r="C3081" s="310" t="s">
        <v>426</v>
      </c>
      <c r="D3081" s="310" t="s">
        <v>438</v>
      </c>
      <c r="E3081" s="309">
        <v>123498.92375038398</v>
      </c>
      <c r="F3081" s="310" t="s">
        <v>895</v>
      </c>
      <c r="G3081" s="244" t="s">
        <v>918</v>
      </c>
      <c r="H3081" s="244" t="s">
        <v>429</v>
      </c>
      <c r="I3081" s="288">
        <v>1</v>
      </c>
      <c r="J3081" s="244" t="s">
        <v>873</v>
      </c>
      <c r="K3081" s="244">
        <v>0.5</v>
      </c>
      <c r="L3081" s="244">
        <v>0.8</v>
      </c>
      <c r="M3081" s="244" t="s">
        <v>89</v>
      </c>
      <c r="N3081" s="244">
        <f t="shared" si="58"/>
        <v>0.4</v>
      </c>
      <c r="R3081" s="301"/>
      <c r="S3081" s="301"/>
      <c r="T3081" s="301"/>
      <c r="U3081" s="301"/>
      <c r="V3081" s="301"/>
      <c r="W3081" s="301"/>
      <c r="X3081" s="301"/>
      <c r="Y3081" s="301"/>
      <c r="Z3081" s="301"/>
      <c r="AA3081" s="301"/>
      <c r="AB3081" s="301"/>
      <c r="AC3081" s="301"/>
      <c r="AD3081" s="301"/>
      <c r="AE3081" s="301"/>
      <c r="AF3081" s="301"/>
      <c r="AG3081" s="301"/>
      <c r="AH3081" s="301"/>
      <c r="AI3081" s="301"/>
      <c r="AM3081"/>
    </row>
    <row r="3082" spans="1:39" ht="20.100000000000001" hidden="1" customHeight="1" x14ac:dyDescent="0.2">
      <c r="A3082" s="240">
        <v>238</v>
      </c>
      <c r="B3082" s="241" t="s">
        <v>425</v>
      </c>
      <c r="C3082" s="310" t="s">
        <v>426</v>
      </c>
      <c r="D3082" s="310" t="s">
        <v>438</v>
      </c>
      <c r="E3082" s="309">
        <v>123173.1538793278</v>
      </c>
      <c r="F3082" s="310" t="s">
        <v>871</v>
      </c>
      <c r="G3082" s="244" t="s">
        <v>924</v>
      </c>
      <c r="H3082" s="244" t="s">
        <v>429</v>
      </c>
      <c r="I3082" s="288">
        <v>1</v>
      </c>
      <c r="J3082" s="244" t="s">
        <v>873</v>
      </c>
      <c r="K3082" s="244">
        <v>1</v>
      </c>
      <c r="L3082" s="244">
        <v>1</v>
      </c>
      <c r="M3082" s="244" t="s">
        <v>89</v>
      </c>
      <c r="N3082" s="244">
        <f t="shared" si="58"/>
        <v>1</v>
      </c>
      <c r="R3082" s="301"/>
      <c r="S3082" s="301"/>
      <c r="T3082" s="301"/>
      <c r="U3082" s="301"/>
      <c r="V3082" s="301"/>
      <c r="W3082" s="301"/>
      <c r="X3082" s="301"/>
      <c r="Y3082" s="301"/>
      <c r="Z3082" s="301"/>
      <c r="AA3082" s="301"/>
      <c r="AB3082" s="301"/>
      <c r="AC3082" s="301"/>
      <c r="AD3082" s="301"/>
      <c r="AE3082" s="301"/>
      <c r="AF3082" s="301"/>
      <c r="AG3082" s="301"/>
      <c r="AH3082" s="301"/>
      <c r="AI3082" s="301"/>
      <c r="AM3082"/>
    </row>
    <row r="3083" spans="1:39" ht="20.100000000000001" hidden="1" customHeight="1" x14ac:dyDescent="0.2">
      <c r="A3083" s="240">
        <v>239</v>
      </c>
      <c r="B3083" s="241" t="s">
        <v>425</v>
      </c>
      <c r="C3083" s="310" t="s">
        <v>426</v>
      </c>
      <c r="D3083" s="310" t="s">
        <v>438</v>
      </c>
      <c r="E3083" s="309">
        <v>122908.91439683241</v>
      </c>
      <c r="F3083" s="242" t="s">
        <v>871</v>
      </c>
      <c r="G3083" s="244" t="s">
        <v>929</v>
      </c>
      <c r="H3083" s="244" t="s">
        <v>429</v>
      </c>
      <c r="I3083" s="288">
        <v>2</v>
      </c>
      <c r="J3083" s="244" t="s">
        <v>873</v>
      </c>
      <c r="K3083" s="244">
        <v>3</v>
      </c>
      <c r="L3083" s="244">
        <v>2</v>
      </c>
      <c r="M3083" s="244" t="s">
        <v>89</v>
      </c>
      <c r="N3083" s="244">
        <f t="shared" si="58"/>
        <v>6</v>
      </c>
      <c r="R3083" s="301"/>
      <c r="S3083" s="301"/>
      <c r="T3083" s="301"/>
      <c r="U3083" s="301"/>
      <c r="V3083" s="301"/>
      <c r="W3083" s="301"/>
      <c r="X3083" s="301"/>
      <c r="Y3083" s="301"/>
      <c r="Z3083" s="301"/>
      <c r="AA3083" s="301"/>
      <c r="AB3083" s="301"/>
      <c r="AC3083" s="301"/>
      <c r="AD3083" s="301"/>
      <c r="AE3083" s="301"/>
      <c r="AF3083" s="301"/>
      <c r="AG3083" s="301"/>
      <c r="AH3083" s="301"/>
      <c r="AI3083" s="301"/>
      <c r="AM3083"/>
    </row>
    <row r="3084" spans="1:39" ht="20.100000000000001" hidden="1" customHeight="1" x14ac:dyDescent="0.2">
      <c r="A3084" s="240">
        <v>240</v>
      </c>
      <c r="B3084" s="241" t="s">
        <v>425</v>
      </c>
      <c r="C3084" s="310" t="s">
        <v>426</v>
      </c>
      <c r="D3084" s="310" t="s">
        <v>438</v>
      </c>
      <c r="E3084" s="309">
        <v>122787.14801395373</v>
      </c>
      <c r="F3084" s="310" t="s">
        <v>871</v>
      </c>
      <c r="G3084" s="244" t="s">
        <v>928</v>
      </c>
      <c r="H3084" s="244" t="s">
        <v>429</v>
      </c>
      <c r="I3084" s="288">
        <v>1</v>
      </c>
      <c r="J3084" s="244" t="s">
        <v>873</v>
      </c>
      <c r="K3084" s="244">
        <v>1</v>
      </c>
      <c r="L3084" s="244">
        <v>1</v>
      </c>
      <c r="M3084" s="244" t="s">
        <v>89</v>
      </c>
      <c r="N3084" s="244">
        <f t="shared" si="58"/>
        <v>1</v>
      </c>
      <c r="R3084" s="301"/>
      <c r="S3084" s="301"/>
      <c r="T3084" s="301"/>
      <c r="U3084" s="301"/>
      <c r="V3084" s="301"/>
      <c r="W3084" s="301"/>
      <c r="X3084" s="301"/>
      <c r="Y3084" s="301"/>
      <c r="Z3084" s="301"/>
      <c r="AA3084" s="301"/>
      <c r="AB3084" s="301"/>
      <c r="AC3084" s="301"/>
      <c r="AD3084" s="301"/>
      <c r="AE3084" s="301"/>
      <c r="AF3084" s="301"/>
      <c r="AG3084" s="301"/>
      <c r="AH3084" s="301"/>
      <c r="AI3084" s="301"/>
      <c r="AM3084"/>
    </row>
    <row r="3085" spans="1:39" ht="20.100000000000001" hidden="1" customHeight="1" x14ac:dyDescent="0.2">
      <c r="A3085" s="240">
        <v>241</v>
      </c>
      <c r="B3085" s="241" t="s">
        <v>425</v>
      </c>
      <c r="C3085" s="310" t="s">
        <v>426</v>
      </c>
      <c r="D3085" s="310" t="s">
        <v>438</v>
      </c>
      <c r="E3085" s="309">
        <v>122450.58735504713</v>
      </c>
      <c r="F3085" s="310" t="s">
        <v>871</v>
      </c>
      <c r="G3085" s="244" t="s">
        <v>914</v>
      </c>
      <c r="H3085" s="244" t="s">
        <v>429</v>
      </c>
      <c r="I3085" s="288">
        <v>1</v>
      </c>
      <c r="J3085" s="244" t="s">
        <v>873</v>
      </c>
      <c r="K3085" s="244">
        <v>1</v>
      </c>
      <c r="L3085" s="244">
        <v>1</v>
      </c>
      <c r="M3085" s="244" t="s">
        <v>89</v>
      </c>
      <c r="N3085" s="244">
        <f t="shared" si="58"/>
        <v>1</v>
      </c>
      <c r="R3085" s="301"/>
      <c r="S3085" s="301"/>
      <c r="T3085" s="301"/>
      <c r="U3085" s="301"/>
      <c r="V3085" s="301"/>
      <c r="W3085" s="301"/>
      <c r="X3085" s="301"/>
      <c r="Y3085" s="301"/>
      <c r="Z3085" s="301"/>
      <c r="AA3085" s="301"/>
      <c r="AB3085" s="301"/>
      <c r="AC3085" s="301"/>
      <c r="AD3085" s="301"/>
      <c r="AE3085" s="301"/>
      <c r="AF3085" s="301"/>
      <c r="AG3085" s="301"/>
      <c r="AH3085" s="301"/>
      <c r="AI3085" s="301"/>
      <c r="AM3085"/>
    </row>
    <row r="3086" spans="1:39" ht="20.100000000000001" hidden="1" customHeight="1" x14ac:dyDescent="0.2">
      <c r="A3086" s="240">
        <v>242</v>
      </c>
      <c r="B3086" s="241" t="s">
        <v>425</v>
      </c>
      <c r="C3086" s="310" t="s">
        <v>426</v>
      </c>
      <c r="D3086" s="310" t="s">
        <v>438</v>
      </c>
      <c r="E3086" s="309">
        <v>122190.09956897779</v>
      </c>
      <c r="F3086" s="310" t="s">
        <v>871</v>
      </c>
      <c r="G3086" s="244" t="s">
        <v>924</v>
      </c>
      <c r="H3086" s="244" t="s">
        <v>429</v>
      </c>
      <c r="I3086" s="288">
        <v>1</v>
      </c>
      <c r="J3086" s="244" t="s">
        <v>873</v>
      </c>
      <c r="K3086" s="244">
        <v>1</v>
      </c>
      <c r="L3086" s="244">
        <v>1</v>
      </c>
      <c r="M3086" s="244" t="s">
        <v>89</v>
      </c>
      <c r="N3086" s="244">
        <f t="shared" si="58"/>
        <v>1</v>
      </c>
      <c r="R3086" s="301"/>
      <c r="S3086" s="301"/>
      <c r="T3086" s="301"/>
      <c r="U3086" s="301"/>
      <c r="V3086" s="301"/>
      <c r="W3086" s="301"/>
      <c r="X3086" s="301"/>
      <c r="Y3086" s="301"/>
      <c r="Z3086" s="301"/>
      <c r="AA3086" s="301"/>
      <c r="AB3086" s="301"/>
      <c r="AC3086" s="301"/>
      <c r="AD3086" s="301"/>
      <c r="AE3086" s="301"/>
      <c r="AF3086" s="301"/>
      <c r="AG3086" s="301"/>
      <c r="AH3086" s="301"/>
      <c r="AI3086" s="301"/>
      <c r="AM3086"/>
    </row>
    <row r="3087" spans="1:39" ht="20.100000000000001" hidden="1" customHeight="1" x14ac:dyDescent="0.2">
      <c r="A3087" s="240">
        <v>243</v>
      </c>
      <c r="B3087" s="241" t="s">
        <v>425</v>
      </c>
      <c r="C3087" s="310" t="s">
        <v>426</v>
      </c>
      <c r="D3087" s="310" t="s">
        <v>438</v>
      </c>
      <c r="E3087" s="309">
        <v>121900.85517239568</v>
      </c>
      <c r="F3087" s="310" t="s">
        <v>871</v>
      </c>
      <c r="G3087" s="244" t="s">
        <v>924</v>
      </c>
      <c r="H3087" s="244" t="s">
        <v>429</v>
      </c>
      <c r="I3087" s="288">
        <v>1</v>
      </c>
      <c r="J3087" s="244" t="s">
        <v>873</v>
      </c>
      <c r="K3087" s="244">
        <v>1</v>
      </c>
      <c r="L3087" s="244">
        <v>1</v>
      </c>
      <c r="M3087" s="244" t="s">
        <v>89</v>
      </c>
      <c r="N3087" s="244">
        <f t="shared" si="58"/>
        <v>1</v>
      </c>
      <c r="R3087" s="301"/>
      <c r="S3087" s="301"/>
      <c r="T3087" s="301"/>
      <c r="U3087" s="301"/>
      <c r="V3087" s="301"/>
      <c r="W3087" s="301"/>
      <c r="X3087" s="301"/>
      <c r="Y3087" s="301"/>
      <c r="Z3087" s="301"/>
      <c r="AA3087" s="301"/>
      <c r="AB3087" s="301"/>
      <c r="AC3087" s="301"/>
      <c r="AD3087" s="301"/>
      <c r="AE3087" s="301"/>
      <c r="AF3087" s="301"/>
      <c r="AG3087" s="301"/>
      <c r="AH3087" s="301"/>
      <c r="AI3087" s="301"/>
      <c r="AM3087"/>
    </row>
    <row r="3088" spans="1:39" ht="20.100000000000001" hidden="1" customHeight="1" x14ac:dyDescent="0.2">
      <c r="A3088" s="240">
        <v>244</v>
      </c>
      <c r="B3088" s="241" t="s">
        <v>425</v>
      </c>
      <c r="C3088" s="310" t="s">
        <v>426</v>
      </c>
      <c r="D3088" s="310" t="s">
        <v>438</v>
      </c>
      <c r="E3088" s="309">
        <v>121541.17941085785</v>
      </c>
      <c r="F3088" s="310" t="s">
        <v>871</v>
      </c>
      <c r="G3088" s="244" t="s">
        <v>872</v>
      </c>
      <c r="H3088" s="244" t="s">
        <v>429</v>
      </c>
      <c r="I3088" s="288">
        <v>1</v>
      </c>
      <c r="J3088" s="244" t="s">
        <v>873</v>
      </c>
      <c r="K3088" s="244">
        <v>1</v>
      </c>
      <c r="L3088" s="244">
        <v>1</v>
      </c>
      <c r="M3088" s="244" t="s">
        <v>89</v>
      </c>
      <c r="N3088" s="244">
        <f t="shared" si="58"/>
        <v>1</v>
      </c>
      <c r="R3088" s="301"/>
      <c r="S3088" s="301"/>
      <c r="T3088" s="301"/>
      <c r="U3088" s="301"/>
      <c r="V3088" s="301"/>
      <c r="W3088" s="301"/>
      <c r="X3088" s="301"/>
      <c r="Y3088" s="301"/>
      <c r="Z3088" s="301"/>
      <c r="AA3088" s="301"/>
      <c r="AB3088" s="301"/>
      <c r="AC3088" s="301"/>
      <c r="AD3088" s="301"/>
      <c r="AE3088" s="301"/>
      <c r="AF3088" s="301"/>
      <c r="AG3088" s="301"/>
      <c r="AH3088" s="301"/>
      <c r="AI3088" s="301"/>
      <c r="AM3088"/>
    </row>
    <row r="3089" spans="1:39" ht="20.100000000000001" hidden="1" customHeight="1" x14ac:dyDescent="0.2">
      <c r="A3089" s="240">
        <v>245</v>
      </c>
      <c r="B3089" s="241" t="s">
        <v>425</v>
      </c>
      <c r="C3089" s="310" t="s">
        <v>426</v>
      </c>
      <c r="D3089" s="310" t="s">
        <v>438</v>
      </c>
      <c r="E3089" s="309">
        <v>121509.27155175735</v>
      </c>
      <c r="F3089" s="242" t="s">
        <v>871</v>
      </c>
      <c r="G3089" s="244" t="s">
        <v>932</v>
      </c>
      <c r="H3089" s="244" t="s">
        <v>429</v>
      </c>
      <c r="I3089" s="288">
        <v>1</v>
      </c>
      <c r="J3089" s="244" t="s">
        <v>873</v>
      </c>
      <c r="K3089" s="244">
        <v>1</v>
      </c>
      <c r="L3089" s="244">
        <v>1</v>
      </c>
      <c r="M3089" s="244" t="s">
        <v>89</v>
      </c>
      <c r="N3089" s="244">
        <f t="shared" si="58"/>
        <v>1</v>
      </c>
      <c r="R3089" s="301"/>
      <c r="S3089" s="301"/>
      <c r="T3089" s="301"/>
      <c r="U3089" s="301"/>
      <c r="V3089" s="301"/>
      <c r="W3089" s="301"/>
      <c r="X3089" s="301"/>
      <c r="Y3089" s="301"/>
      <c r="Z3089" s="301"/>
      <c r="AA3089" s="301"/>
      <c r="AB3089" s="301"/>
      <c r="AC3089" s="301"/>
      <c r="AD3089" s="301"/>
      <c r="AE3089" s="301"/>
      <c r="AF3089" s="301"/>
      <c r="AG3089" s="301"/>
      <c r="AH3089" s="301"/>
      <c r="AI3089" s="301"/>
      <c r="AM3089"/>
    </row>
    <row r="3090" spans="1:39" ht="20.100000000000001" hidden="1" customHeight="1" x14ac:dyDescent="0.2">
      <c r="A3090" s="240">
        <v>246</v>
      </c>
      <c r="B3090" s="241" t="s">
        <v>425</v>
      </c>
      <c r="C3090" s="310" t="s">
        <v>426</v>
      </c>
      <c r="D3090" s="310" t="s">
        <v>438</v>
      </c>
      <c r="E3090" s="309">
        <v>121488.40999411517</v>
      </c>
      <c r="F3090" s="310" t="s">
        <v>871</v>
      </c>
      <c r="G3090" s="244" t="s">
        <v>929</v>
      </c>
      <c r="H3090" s="244" t="s">
        <v>429</v>
      </c>
      <c r="I3090" s="288">
        <v>1</v>
      </c>
      <c r="J3090" s="244" t="s">
        <v>873</v>
      </c>
      <c r="K3090" s="244">
        <v>0.8</v>
      </c>
      <c r="L3090" s="244">
        <v>1.2</v>
      </c>
      <c r="M3090" s="244" t="s">
        <v>89</v>
      </c>
      <c r="N3090" s="244">
        <f t="shared" si="58"/>
        <v>0.96</v>
      </c>
      <c r="R3090" s="301"/>
      <c r="S3090" s="301"/>
      <c r="T3090" s="301"/>
      <c r="U3090" s="301"/>
      <c r="V3090" s="301"/>
      <c r="W3090" s="301"/>
      <c r="X3090" s="301"/>
      <c r="Y3090" s="301"/>
      <c r="Z3090" s="301"/>
      <c r="AA3090" s="301"/>
      <c r="AB3090" s="301"/>
      <c r="AC3090" s="301"/>
      <c r="AD3090" s="301"/>
      <c r="AE3090" s="301"/>
      <c r="AF3090" s="301"/>
      <c r="AG3090" s="301"/>
      <c r="AH3090" s="301"/>
      <c r="AI3090" s="301"/>
      <c r="AM3090"/>
    </row>
    <row r="3091" spans="1:39" ht="20.100000000000001" hidden="1" customHeight="1" x14ac:dyDescent="0.2">
      <c r="A3091" s="240">
        <v>247</v>
      </c>
      <c r="B3091" s="241" t="s">
        <v>425</v>
      </c>
      <c r="C3091" s="310" t="s">
        <v>426</v>
      </c>
      <c r="D3091" s="310" t="s">
        <v>438</v>
      </c>
      <c r="E3091" s="309">
        <v>121467.93241856243</v>
      </c>
      <c r="F3091" s="310" t="s">
        <v>895</v>
      </c>
      <c r="G3091" s="244" t="s">
        <v>918</v>
      </c>
      <c r="H3091" s="244" t="s">
        <v>429</v>
      </c>
      <c r="I3091" s="288">
        <v>1</v>
      </c>
      <c r="J3091" s="244" t="s">
        <v>873</v>
      </c>
      <c r="K3091" s="244">
        <v>0.5</v>
      </c>
      <c r="L3091" s="244">
        <v>0.8</v>
      </c>
      <c r="M3091" s="244" t="s">
        <v>89</v>
      </c>
      <c r="N3091" s="244">
        <f t="shared" si="58"/>
        <v>0.4</v>
      </c>
      <c r="R3091" s="301"/>
      <c r="S3091" s="301"/>
      <c r="T3091" s="301"/>
      <c r="U3091" s="301"/>
      <c r="V3091" s="301"/>
      <c r="W3091" s="301"/>
      <c r="X3091" s="301"/>
      <c r="Y3091" s="301"/>
      <c r="Z3091" s="301"/>
      <c r="AA3091" s="301"/>
      <c r="AB3091" s="301"/>
      <c r="AC3091" s="301"/>
      <c r="AD3091" s="301"/>
      <c r="AE3091" s="301"/>
      <c r="AF3091" s="301"/>
      <c r="AG3091" s="301"/>
      <c r="AH3091" s="301"/>
      <c r="AI3091" s="301"/>
      <c r="AM3091"/>
    </row>
    <row r="3092" spans="1:39" ht="20.100000000000001" hidden="1" customHeight="1" x14ac:dyDescent="0.2">
      <c r="A3092" s="240">
        <v>248</v>
      </c>
      <c r="B3092" s="241" t="s">
        <v>425</v>
      </c>
      <c r="C3092" s="310" t="s">
        <v>426</v>
      </c>
      <c r="D3092" s="310" t="s">
        <v>438</v>
      </c>
      <c r="E3092" s="309">
        <v>121386.13577589832</v>
      </c>
      <c r="F3092" s="310" t="s">
        <v>871</v>
      </c>
      <c r="G3092" s="244" t="s">
        <v>872</v>
      </c>
      <c r="H3092" s="244" t="s">
        <v>429</v>
      </c>
      <c r="I3092" s="288">
        <v>1</v>
      </c>
      <c r="J3092" s="244" t="s">
        <v>873</v>
      </c>
      <c r="K3092" s="244">
        <v>1</v>
      </c>
      <c r="L3092" s="244">
        <v>1</v>
      </c>
      <c r="M3092" s="244" t="s">
        <v>89</v>
      </c>
      <c r="N3092" s="244">
        <f t="shared" si="58"/>
        <v>1</v>
      </c>
      <c r="R3092" s="301"/>
      <c r="S3092" s="301"/>
      <c r="T3092" s="301"/>
      <c r="U3092" s="301"/>
      <c r="V3092" s="301"/>
      <c r="W3092" s="301"/>
      <c r="X3092" s="301"/>
      <c r="Y3092" s="301"/>
      <c r="Z3092" s="301"/>
      <c r="AA3092" s="301"/>
      <c r="AB3092" s="301"/>
      <c r="AC3092" s="301"/>
      <c r="AD3092" s="301"/>
      <c r="AE3092" s="301"/>
      <c r="AF3092" s="301"/>
      <c r="AG3092" s="301"/>
      <c r="AH3092" s="301"/>
      <c r="AI3092" s="301"/>
      <c r="AM3092"/>
    </row>
    <row r="3093" spans="1:39" ht="20.100000000000001" hidden="1" customHeight="1" x14ac:dyDescent="0.2">
      <c r="A3093" s="240">
        <v>249</v>
      </c>
      <c r="B3093" s="241" t="s">
        <v>425</v>
      </c>
      <c r="C3093" s="310" t="s">
        <v>426</v>
      </c>
      <c r="D3093" s="310" t="s">
        <v>438</v>
      </c>
      <c r="E3093" s="309">
        <v>121294.22076605774</v>
      </c>
      <c r="F3093" s="310" t="s">
        <v>871</v>
      </c>
      <c r="G3093" s="244" t="s">
        <v>872</v>
      </c>
      <c r="H3093" s="244" t="s">
        <v>429</v>
      </c>
      <c r="I3093" s="288">
        <v>1</v>
      </c>
      <c r="J3093" s="244" t="s">
        <v>873</v>
      </c>
      <c r="K3093" s="244">
        <v>1</v>
      </c>
      <c r="L3093" s="244">
        <v>1</v>
      </c>
      <c r="M3093" s="244" t="s">
        <v>89</v>
      </c>
      <c r="N3093" s="244">
        <f t="shared" si="58"/>
        <v>1</v>
      </c>
      <c r="R3093" s="301"/>
      <c r="S3093" s="301"/>
      <c r="T3093" s="301"/>
      <c r="U3093" s="301"/>
      <c r="V3093" s="301"/>
      <c r="W3093" s="301"/>
      <c r="X3093" s="301"/>
      <c r="Y3093" s="301"/>
      <c r="Z3093" s="301"/>
      <c r="AA3093" s="301"/>
      <c r="AB3093" s="301"/>
      <c r="AC3093" s="301"/>
      <c r="AD3093" s="301"/>
      <c r="AE3093" s="301"/>
      <c r="AF3093" s="301"/>
      <c r="AG3093" s="301"/>
      <c r="AH3093" s="301"/>
      <c r="AI3093" s="301"/>
      <c r="AM3093"/>
    </row>
    <row r="3094" spans="1:39" ht="20.100000000000001" hidden="1" customHeight="1" x14ac:dyDescent="0.2">
      <c r="A3094" s="240">
        <v>250</v>
      </c>
      <c r="B3094" s="241" t="s">
        <v>425</v>
      </c>
      <c r="C3094" s="310" t="s">
        <v>426</v>
      </c>
      <c r="D3094" s="310" t="s">
        <v>438</v>
      </c>
      <c r="E3094" s="309">
        <v>121241.79275023007</v>
      </c>
      <c r="F3094" s="310" t="s">
        <v>871</v>
      </c>
      <c r="G3094" s="244" t="s">
        <v>872</v>
      </c>
      <c r="H3094" s="244" t="s">
        <v>429</v>
      </c>
      <c r="I3094" s="288">
        <v>1</v>
      </c>
      <c r="J3094" s="244" t="s">
        <v>873</v>
      </c>
      <c r="K3094" s="244">
        <v>1</v>
      </c>
      <c r="L3094" s="244">
        <v>1</v>
      </c>
      <c r="M3094" s="244" t="s">
        <v>89</v>
      </c>
      <c r="N3094" s="244">
        <f t="shared" si="58"/>
        <v>1</v>
      </c>
      <c r="R3094" s="301"/>
      <c r="S3094" s="301"/>
      <c r="T3094" s="301"/>
      <c r="U3094" s="301"/>
      <c r="V3094" s="301"/>
      <c r="W3094" s="301"/>
      <c r="X3094" s="301"/>
      <c r="Y3094" s="301"/>
      <c r="Z3094" s="301"/>
      <c r="AA3094" s="301"/>
      <c r="AB3094" s="301"/>
      <c r="AC3094" s="301"/>
      <c r="AD3094" s="301"/>
      <c r="AE3094" s="301"/>
      <c r="AF3094" s="301"/>
      <c r="AG3094" s="301"/>
      <c r="AH3094" s="301"/>
      <c r="AI3094" s="301"/>
      <c r="AM3094"/>
    </row>
    <row r="3095" spans="1:39" ht="20.100000000000001" hidden="1" customHeight="1" x14ac:dyDescent="0.2">
      <c r="A3095" s="240">
        <v>251</v>
      </c>
      <c r="B3095" s="241" t="s">
        <v>425</v>
      </c>
      <c r="C3095" s="310" t="s">
        <v>426</v>
      </c>
      <c r="D3095" s="310" t="s">
        <v>438</v>
      </c>
      <c r="E3095" s="309">
        <v>121120.51096720283</v>
      </c>
      <c r="F3095" s="310" t="s">
        <v>871</v>
      </c>
      <c r="G3095" s="244" t="s">
        <v>872</v>
      </c>
      <c r="H3095" s="244" t="s">
        <v>429</v>
      </c>
      <c r="I3095" s="288">
        <v>1</v>
      </c>
      <c r="J3095" s="244" t="s">
        <v>873</v>
      </c>
      <c r="K3095" s="244">
        <v>1</v>
      </c>
      <c r="L3095" s="244">
        <v>1</v>
      </c>
      <c r="M3095" s="244" t="s">
        <v>89</v>
      </c>
      <c r="N3095" s="244">
        <f t="shared" si="58"/>
        <v>1</v>
      </c>
      <c r="R3095" s="301"/>
      <c r="S3095" s="301"/>
      <c r="T3095" s="301"/>
      <c r="U3095" s="301"/>
      <c r="V3095" s="301"/>
      <c r="W3095" s="301"/>
      <c r="X3095" s="301"/>
      <c r="Y3095" s="301"/>
      <c r="Z3095" s="301"/>
      <c r="AA3095" s="301"/>
      <c r="AB3095" s="301"/>
      <c r="AC3095" s="301"/>
      <c r="AD3095" s="301"/>
      <c r="AE3095" s="301"/>
      <c r="AF3095" s="301"/>
      <c r="AG3095" s="301"/>
      <c r="AH3095" s="301"/>
      <c r="AI3095" s="301"/>
      <c r="AM3095"/>
    </row>
    <row r="3096" spans="1:39" ht="20.100000000000001" hidden="1" customHeight="1" x14ac:dyDescent="0.2">
      <c r="A3096" s="240">
        <v>252</v>
      </c>
      <c r="B3096" s="241" t="s">
        <v>425</v>
      </c>
      <c r="C3096" s="310" t="s">
        <v>426</v>
      </c>
      <c r="D3096" s="310" t="s">
        <v>438</v>
      </c>
      <c r="E3096" s="309">
        <v>121089.93180137131</v>
      </c>
      <c r="F3096" s="310" t="s">
        <v>871</v>
      </c>
      <c r="G3096" s="244" t="s">
        <v>872</v>
      </c>
      <c r="H3096" s="244" t="s">
        <v>429</v>
      </c>
      <c r="I3096" s="288">
        <v>1</v>
      </c>
      <c r="J3096" s="244" t="s">
        <v>873</v>
      </c>
      <c r="K3096" s="244">
        <v>1</v>
      </c>
      <c r="L3096" s="244">
        <v>1</v>
      </c>
      <c r="M3096" s="244" t="s">
        <v>89</v>
      </c>
      <c r="N3096" s="244">
        <f t="shared" si="58"/>
        <v>1</v>
      </c>
      <c r="R3096" s="301"/>
      <c r="S3096" s="301"/>
      <c r="T3096" s="301"/>
      <c r="U3096" s="301"/>
      <c r="V3096" s="301"/>
      <c r="W3096" s="301"/>
      <c r="X3096" s="301"/>
      <c r="Y3096" s="301"/>
      <c r="Z3096" s="301"/>
      <c r="AA3096" s="301"/>
      <c r="AB3096" s="301"/>
      <c r="AC3096" s="301"/>
      <c r="AD3096" s="301"/>
      <c r="AE3096" s="301"/>
      <c r="AF3096" s="301"/>
      <c r="AG3096" s="301"/>
      <c r="AH3096" s="301"/>
      <c r="AI3096" s="301"/>
      <c r="AM3096"/>
    </row>
    <row r="3097" spans="1:39" ht="20.100000000000001" hidden="1" customHeight="1" x14ac:dyDescent="0.2">
      <c r="A3097" s="240">
        <v>253</v>
      </c>
      <c r="B3097" s="241" t="s">
        <v>425</v>
      </c>
      <c r="C3097" s="310" t="s">
        <v>426</v>
      </c>
      <c r="D3097" s="310" t="s">
        <v>438</v>
      </c>
      <c r="E3097" s="309">
        <v>121021.72265886223</v>
      </c>
      <c r="F3097" s="310" t="s">
        <v>871</v>
      </c>
      <c r="G3097" s="244" t="s">
        <v>872</v>
      </c>
      <c r="H3097" s="244" t="s">
        <v>429</v>
      </c>
      <c r="I3097" s="288">
        <v>1</v>
      </c>
      <c r="J3097" s="244" t="s">
        <v>919</v>
      </c>
      <c r="K3097" s="244">
        <v>1</v>
      </c>
      <c r="L3097" s="244">
        <v>1</v>
      </c>
      <c r="M3097" s="244" t="s">
        <v>89</v>
      </c>
      <c r="N3097" s="244">
        <f t="shared" si="58"/>
        <v>1</v>
      </c>
      <c r="R3097" s="301"/>
      <c r="S3097" s="301"/>
      <c r="T3097" s="301"/>
      <c r="U3097" s="301"/>
      <c r="V3097" s="301"/>
      <c r="W3097" s="301"/>
      <c r="X3097" s="301"/>
      <c r="Y3097" s="301"/>
      <c r="Z3097" s="301"/>
      <c r="AA3097" s="301"/>
      <c r="AB3097" s="301"/>
      <c r="AC3097" s="301"/>
      <c r="AD3097" s="301"/>
      <c r="AE3097" s="301"/>
      <c r="AF3097" s="301"/>
      <c r="AG3097" s="301"/>
      <c r="AH3097" s="301"/>
      <c r="AI3097" s="301"/>
      <c r="AM3097"/>
    </row>
    <row r="3098" spans="1:39" ht="20.100000000000001" hidden="1" customHeight="1" x14ac:dyDescent="0.2">
      <c r="A3098" s="240">
        <v>254</v>
      </c>
      <c r="B3098" s="241" t="s">
        <v>425</v>
      </c>
      <c r="C3098" s="310" t="s">
        <v>426</v>
      </c>
      <c r="D3098" s="310" t="s">
        <v>438</v>
      </c>
      <c r="E3098" s="309">
        <v>120153.79275022379</v>
      </c>
      <c r="F3098" s="310" t="s">
        <v>871</v>
      </c>
      <c r="G3098" s="244" t="s">
        <v>924</v>
      </c>
      <c r="H3098" s="244" t="s">
        <v>429</v>
      </c>
      <c r="I3098" s="288">
        <v>1</v>
      </c>
      <c r="J3098" s="244" t="s">
        <v>873</v>
      </c>
      <c r="K3098" s="244">
        <v>1</v>
      </c>
      <c r="L3098" s="244">
        <v>1</v>
      </c>
      <c r="M3098" s="244" t="s">
        <v>89</v>
      </c>
      <c r="N3098" s="244">
        <f t="shared" si="58"/>
        <v>1</v>
      </c>
      <c r="R3098" s="301"/>
      <c r="S3098" s="301"/>
      <c r="T3098" s="301"/>
      <c r="U3098" s="301"/>
      <c r="V3098" s="301"/>
      <c r="W3098" s="301"/>
      <c r="X3098" s="301"/>
      <c r="Y3098" s="301"/>
      <c r="Z3098" s="301"/>
      <c r="AA3098" s="301"/>
      <c r="AB3098" s="301"/>
      <c r="AC3098" s="301"/>
      <c r="AD3098" s="301"/>
      <c r="AE3098" s="301"/>
      <c r="AF3098" s="301"/>
      <c r="AG3098" s="301"/>
      <c r="AH3098" s="301"/>
      <c r="AI3098" s="301"/>
      <c r="AM3098"/>
    </row>
    <row r="3099" spans="1:39" ht="20.100000000000001" hidden="1" customHeight="1" x14ac:dyDescent="0.2">
      <c r="A3099" s="240">
        <v>255</v>
      </c>
      <c r="B3099" s="241" t="s">
        <v>425</v>
      </c>
      <c r="C3099" s="310" t="s">
        <v>426</v>
      </c>
      <c r="D3099" s="310" t="s">
        <v>438</v>
      </c>
      <c r="E3099" s="309">
        <v>119506.47521558825</v>
      </c>
      <c r="F3099" s="310" t="s">
        <v>879</v>
      </c>
      <c r="G3099" s="244" t="s">
        <v>913</v>
      </c>
      <c r="H3099" s="244" t="s">
        <v>429</v>
      </c>
      <c r="I3099" s="288">
        <v>1</v>
      </c>
      <c r="J3099" s="244" t="s">
        <v>873</v>
      </c>
      <c r="K3099" s="244" t="s">
        <v>89</v>
      </c>
      <c r="L3099" s="244" t="s">
        <v>89</v>
      </c>
      <c r="M3099" s="244">
        <v>1</v>
      </c>
      <c r="N3099" s="244">
        <f t="shared" si="58"/>
        <v>0.78539816339744828</v>
      </c>
      <c r="R3099" s="301"/>
      <c r="S3099" s="301"/>
      <c r="T3099" s="301"/>
      <c r="U3099" s="301"/>
      <c r="V3099" s="301"/>
      <c r="W3099" s="301"/>
      <c r="X3099" s="301"/>
      <c r="Y3099" s="301"/>
      <c r="Z3099" s="301"/>
      <c r="AA3099" s="301"/>
      <c r="AB3099" s="301"/>
      <c r="AC3099" s="301"/>
      <c r="AD3099" s="301"/>
      <c r="AE3099" s="301"/>
      <c r="AF3099" s="301"/>
      <c r="AG3099" s="301"/>
      <c r="AH3099" s="301"/>
      <c r="AI3099" s="301"/>
      <c r="AM3099"/>
    </row>
    <row r="3100" spans="1:39" ht="20.100000000000001" hidden="1" customHeight="1" x14ac:dyDescent="0.2">
      <c r="A3100" s="240">
        <v>256</v>
      </c>
      <c r="B3100" s="241" t="s">
        <v>425</v>
      </c>
      <c r="C3100" s="310" t="s">
        <v>426</v>
      </c>
      <c r="D3100" s="310" t="s">
        <v>438</v>
      </c>
      <c r="E3100" s="309">
        <v>119486.69363076538</v>
      </c>
      <c r="F3100" s="310" t="s">
        <v>895</v>
      </c>
      <c r="G3100" s="244" t="s">
        <v>918</v>
      </c>
      <c r="H3100" s="244" t="s">
        <v>429</v>
      </c>
      <c r="I3100" s="288">
        <v>1</v>
      </c>
      <c r="J3100" s="244" t="s">
        <v>873</v>
      </c>
      <c r="K3100" s="244">
        <v>0.5</v>
      </c>
      <c r="L3100" s="244">
        <v>0.8</v>
      </c>
      <c r="M3100" s="244" t="s">
        <v>89</v>
      </c>
      <c r="N3100" s="244">
        <f t="shared" si="58"/>
        <v>0.4</v>
      </c>
      <c r="R3100" s="301"/>
      <c r="S3100" s="301"/>
      <c r="T3100" s="301"/>
      <c r="U3100" s="301"/>
      <c r="V3100" s="301"/>
      <c r="W3100" s="301"/>
      <c r="X3100" s="301"/>
      <c r="Y3100" s="301"/>
      <c r="Z3100" s="301"/>
      <c r="AA3100" s="301"/>
      <c r="AB3100" s="301"/>
      <c r="AC3100" s="301"/>
      <c r="AD3100" s="301"/>
      <c r="AE3100" s="301"/>
      <c r="AF3100" s="301"/>
      <c r="AG3100" s="301"/>
      <c r="AH3100" s="301"/>
      <c r="AI3100" s="301"/>
      <c r="AM3100"/>
    </row>
    <row r="3101" spans="1:39" ht="20.100000000000001" hidden="1" customHeight="1" x14ac:dyDescent="0.2">
      <c r="A3101" s="240">
        <v>257</v>
      </c>
      <c r="B3101" s="241" t="s">
        <v>425</v>
      </c>
      <c r="C3101" s="310" t="s">
        <v>426</v>
      </c>
      <c r="D3101" s="310" t="s">
        <v>438</v>
      </c>
      <c r="E3101" s="309">
        <v>118985.15698449007</v>
      </c>
      <c r="F3101" s="310" t="s">
        <v>879</v>
      </c>
      <c r="G3101" s="244" t="s">
        <v>913</v>
      </c>
      <c r="H3101" s="244" t="s">
        <v>429</v>
      </c>
      <c r="I3101" s="288">
        <v>1</v>
      </c>
      <c r="J3101" s="244" t="s">
        <v>873</v>
      </c>
      <c r="K3101" s="244" t="s">
        <v>89</v>
      </c>
      <c r="L3101" s="244" t="s">
        <v>89</v>
      </c>
      <c r="M3101" s="244">
        <v>1</v>
      </c>
      <c r="N3101" s="244">
        <f t="shared" si="58"/>
        <v>0.78539816339744828</v>
      </c>
      <c r="R3101" s="301"/>
      <c r="S3101" s="301"/>
      <c r="T3101" s="301"/>
      <c r="U3101" s="301"/>
      <c r="V3101" s="301"/>
      <c r="W3101" s="301"/>
      <c r="X3101" s="301"/>
      <c r="Y3101" s="301"/>
      <c r="Z3101" s="301"/>
      <c r="AA3101" s="301"/>
      <c r="AB3101" s="301"/>
      <c r="AC3101" s="301"/>
      <c r="AD3101" s="301"/>
      <c r="AE3101" s="301"/>
      <c r="AF3101" s="301"/>
      <c r="AG3101" s="301"/>
      <c r="AH3101" s="301"/>
      <c r="AI3101" s="301"/>
      <c r="AM3101"/>
    </row>
    <row r="3102" spans="1:39" ht="20.100000000000001" hidden="1" customHeight="1" x14ac:dyDescent="0.2">
      <c r="A3102" s="240">
        <v>258</v>
      </c>
      <c r="B3102" s="241" t="s">
        <v>425</v>
      </c>
      <c r="C3102" s="310" t="s">
        <v>426</v>
      </c>
      <c r="D3102" s="310" t="s">
        <v>438</v>
      </c>
      <c r="E3102" s="309">
        <v>118761.15249922265</v>
      </c>
      <c r="F3102" s="310" t="s">
        <v>871</v>
      </c>
      <c r="G3102" s="244" t="s">
        <v>924</v>
      </c>
      <c r="H3102" s="244" t="s">
        <v>429</v>
      </c>
      <c r="I3102" s="288">
        <v>1</v>
      </c>
      <c r="J3102" s="244" t="s">
        <v>873</v>
      </c>
      <c r="K3102" s="244">
        <v>1</v>
      </c>
      <c r="L3102" s="244">
        <v>1</v>
      </c>
      <c r="M3102" s="244" t="s">
        <v>89</v>
      </c>
      <c r="N3102" s="244">
        <f t="shared" si="58"/>
        <v>1</v>
      </c>
      <c r="R3102" s="301"/>
      <c r="S3102" s="301"/>
      <c r="T3102" s="301"/>
      <c r="U3102" s="301"/>
      <c r="V3102" s="301"/>
      <c r="W3102" s="301"/>
      <c r="X3102" s="301"/>
      <c r="Y3102" s="301"/>
      <c r="Z3102" s="301"/>
      <c r="AA3102" s="301"/>
      <c r="AB3102" s="301"/>
      <c r="AC3102" s="301"/>
      <c r="AD3102" s="301"/>
      <c r="AE3102" s="301"/>
      <c r="AF3102" s="301"/>
      <c r="AG3102" s="301"/>
      <c r="AH3102" s="301"/>
      <c r="AI3102" s="301"/>
      <c r="AM3102"/>
    </row>
    <row r="3103" spans="1:39" ht="20.100000000000001" hidden="1" customHeight="1" x14ac:dyDescent="0.2">
      <c r="A3103" s="240">
        <v>259</v>
      </c>
      <c r="B3103" s="241" t="s">
        <v>425</v>
      </c>
      <c r="C3103" s="310" t="s">
        <v>426</v>
      </c>
      <c r="D3103" s="310" t="s">
        <v>438</v>
      </c>
      <c r="E3103" s="309">
        <v>118392.96427695011</v>
      </c>
      <c r="F3103" s="242" t="s">
        <v>871</v>
      </c>
      <c r="G3103" s="244" t="s">
        <v>932</v>
      </c>
      <c r="H3103" s="244" t="s">
        <v>429</v>
      </c>
      <c r="I3103" s="288">
        <v>1</v>
      </c>
      <c r="J3103" s="244" t="s">
        <v>873</v>
      </c>
      <c r="K3103" s="244">
        <v>1</v>
      </c>
      <c r="L3103" s="244">
        <v>1</v>
      </c>
      <c r="M3103" s="244" t="s">
        <v>89</v>
      </c>
      <c r="N3103" s="244">
        <f t="shared" si="58"/>
        <v>1</v>
      </c>
      <c r="R3103" s="301"/>
      <c r="S3103" s="301"/>
      <c r="T3103" s="301"/>
      <c r="U3103" s="301"/>
      <c r="V3103" s="301"/>
      <c r="W3103" s="301"/>
      <c r="X3103" s="301"/>
      <c r="Y3103" s="301"/>
      <c r="Z3103" s="301"/>
      <c r="AA3103" s="301"/>
      <c r="AB3103" s="301"/>
      <c r="AC3103" s="301"/>
      <c r="AD3103" s="301"/>
      <c r="AE3103" s="301"/>
      <c r="AF3103" s="301"/>
      <c r="AG3103" s="301"/>
      <c r="AH3103" s="301"/>
      <c r="AI3103" s="301"/>
      <c r="AM3103"/>
    </row>
    <row r="3104" spans="1:39" ht="20.100000000000001" hidden="1" customHeight="1" x14ac:dyDescent="0.2">
      <c r="A3104" s="240">
        <v>260</v>
      </c>
      <c r="B3104" s="241" t="s">
        <v>425</v>
      </c>
      <c r="C3104" s="310" t="s">
        <v>426</v>
      </c>
      <c r="D3104" s="310" t="s">
        <v>438</v>
      </c>
      <c r="E3104" s="309">
        <v>118074.73536899632</v>
      </c>
      <c r="F3104" s="310" t="s">
        <v>871</v>
      </c>
      <c r="G3104" s="244" t="s">
        <v>932</v>
      </c>
      <c r="H3104" s="244" t="s">
        <v>429</v>
      </c>
      <c r="I3104" s="288">
        <v>1</v>
      </c>
      <c r="J3104" s="244" t="s">
        <v>873</v>
      </c>
      <c r="K3104" s="244">
        <v>1</v>
      </c>
      <c r="L3104" s="244">
        <v>1</v>
      </c>
      <c r="M3104" s="244" t="s">
        <v>89</v>
      </c>
      <c r="N3104" s="244">
        <f t="shared" ref="N3104:N3167" si="59">IF(M3104="",K3104*L3104,IF(G3104="R-1",K3104*L3104,IF(LEFT(G3104,1)="R",PI()*((M3104^2)/4),K3104*L3104)))</f>
        <v>1</v>
      </c>
      <c r="R3104" s="301"/>
      <c r="S3104" s="301"/>
      <c r="T3104" s="301"/>
      <c r="U3104" s="301"/>
      <c r="V3104" s="301"/>
      <c r="W3104" s="301"/>
      <c r="X3104" s="301"/>
      <c r="Y3104" s="301"/>
      <c r="Z3104" s="301"/>
      <c r="AA3104" s="301"/>
      <c r="AB3104" s="301"/>
      <c r="AC3104" s="301"/>
      <c r="AD3104" s="301"/>
      <c r="AE3104" s="301"/>
      <c r="AF3104" s="301"/>
      <c r="AG3104" s="301"/>
      <c r="AH3104" s="301"/>
      <c r="AI3104" s="301"/>
      <c r="AM3104"/>
    </row>
    <row r="3105" spans="1:39" ht="20.100000000000001" hidden="1" customHeight="1" x14ac:dyDescent="0.2">
      <c r="A3105" s="240">
        <v>261</v>
      </c>
      <c r="B3105" s="241" t="s">
        <v>425</v>
      </c>
      <c r="C3105" s="310" t="s">
        <v>426</v>
      </c>
      <c r="D3105" s="310" t="s">
        <v>438</v>
      </c>
      <c r="E3105" s="309">
        <v>118009.86874998803</v>
      </c>
      <c r="F3105" s="310" t="s">
        <v>879</v>
      </c>
      <c r="G3105" s="244" t="s">
        <v>881</v>
      </c>
      <c r="H3105" s="244" t="s">
        <v>429</v>
      </c>
      <c r="I3105" s="288">
        <v>1</v>
      </c>
      <c r="J3105" s="244" t="s">
        <v>873</v>
      </c>
      <c r="K3105" s="244" t="s">
        <v>89</v>
      </c>
      <c r="L3105" s="244" t="s">
        <v>89</v>
      </c>
      <c r="M3105" s="244">
        <v>1</v>
      </c>
      <c r="N3105" s="244">
        <f t="shared" si="59"/>
        <v>0.78539816339744828</v>
      </c>
      <c r="R3105" s="301"/>
      <c r="S3105" s="301"/>
      <c r="T3105" s="301"/>
      <c r="U3105" s="301"/>
      <c r="V3105" s="301"/>
      <c r="W3105" s="301"/>
      <c r="X3105" s="301"/>
      <c r="Y3105" s="301"/>
      <c r="Z3105" s="301"/>
      <c r="AA3105" s="301"/>
      <c r="AB3105" s="301"/>
      <c r="AC3105" s="301"/>
      <c r="AD3105" s="301"/>
      <c r="AE3105" s="301"/>
      <c r="AF3105" s="301"/>
      <c r="AG3105" s="301"/>
      <c r="AH3105" s="301"/>
      <c r="AI3105" s="301"/>
      <c r="AM3105"/>
    </row>
    <row r="3106" spans="1:39" ht="20.100000000000001" hidden="1" customHeight="1" x14ac:dyDescent="0.2">
      <c r="A3106" s="240">
        <v>262</v>
      </c>
      <c r="B3106" s="241" t="s">
        <v>425</v>
      </c>
      <c r="C3106" s="310" t="s">
        <v>426</v>
      </c>
      <c r="D3106" s="310" t="s">
        <v>438</v>
      </c>
      <c r="E3106" s="309">
        <v>117915.60978141682</v>
      </c>
      <c r="F3106" s="310" t="s">
        <v>871</v>
      </c>
      <c r="G3106" s="244" t="s">
        <v>929</v>
      </c>
      <c r="H3106" s="244" t="s">
        <v>429</v>
      </c>
      <c r="I3106" s="288">
        <v>2</v>
      </c>
      <c r="J3106" s="244" t="s">
        <v>873</v>
      </c>
      <c r="K3106" s="244">
        <v>3</v>
      </c>
      <c r="L3106" s="244">
        <v>2</v>
      </c>
      <c r="M3106" s="244" t="s">
        <v>89</v>
      </c>
      <c r="N3106" s="244">
        <f t="shared" si="59"/>
        <v>6</v>
      </c>
      <c r="R3106" s="301"/>
      <c r="S3106" s="301"/>
      <c r="T3106" s="301"/>
      <c r="U3106" s="301"/>
      <c r="V3106" s="301"/>
      <c r="W3106" s="301"/>
      <c r="X3106" s="301"/>
      <c r="Y3106" s="301"/>
      <c r="Z3106" s="301"/>
      <c r="AA3106" s="301"/>
      <c r="AB3106" s="301"/>
      <c r="AC3106" s="301"/>
      <c r="AD3106" s="301"/>
      <c r="AE3106" s="301"/>
      <c r="AF3106" s="301"/>
      <c r="AG3106" s="301"/>
      <c r="AH3106" s="301"/>
      <c r="AI3106" s="301"/>
      <c r="AM3106"/>
    </row>
    <row r="3107" spans="1:39" ht="20.100000000000001" hidden="1" customHeight="1" x14ac:dyDescent="0.2">
      <c r="A3107" s="240">
        <v>263</v>
      </c>
      <c r="B3107" s="241" t="s">
        <v>425</v>
      </c>
      <c r="C3107" s="310" t="s">
        <v>426</v>
      </c>
      <c r="D3107" s="310" t="s">
        <v>438</v>
      </c>
      <c r="E3107" s="309">
        <v>117906.48208100445</v>
      </c>
      <c r="F3107" s="310" t="s">
        <v>871</v>
      </c>
      <c r="G3107" s="244" t="s">
        <v>951</v>
      </c>
      <c r="H3107" s="244" t="s">
        <v>429</v>
      </c>
      <c r="I3107" s="288">
        <v>1</v>
      </c>
      <c r="J3107" s="244" t="s">
        <v>873</v>
      </c>
      <c r="K3107" s="244">
        <v>1</v>
      </c>
      <c r="L3107" s="244">
        <v>1</v>
      </c>
      <c r="M3107" s="244" t="s">
        <v>89</v>
      </c>
      <c r="N3107" s="244">
        <f t="shared" si="59"/>
        <v>1</v>
      </c>
      <c r="R3107" s="301"/>
      <c r="S3107" s="301"/>
      <c r="T3107" s="301"/>
      <c r="U3107" s="301"/>
      <c r="V3107" s="301"/>
      <c r="W3107" s="301"/>
      <c r="X3107" s="301"/>
      <c r="Y3107" s="301"/>
      <c r="Z3107" s="301"/>
      <c r="AA3107" s="301"/>
      <c r="AB3107" s="301"/>
      <c r="AC3107" s="301"/>
      <c r="AD3107" s="301"/>
      <c r="AE3107" s="301"/>
      <c r="AF3107" s="301"/>
      <c r="AG3107" s="301"/>
      <c r="AH3107" s="301"/>
      <c r="AI3107" s="301"/>
      <c r="AM3107"/>
    </row>
    <row r="3108" spans="1:39" ht="20.100000000000001" hidden="1" customHeight="1" x14ac:dyDescent="0.2">
      <c r="A3108" s="240">
        <v>264</v>
      </c>
      <c r="B3108" s="241" t="s">
        <v>425</v>
      </c>
      <c r="C3108" s="310" t="s">
        <v>426</v>
      </c>
      <c r="D3108" s="310" t="s">
        <v>438</v>
      </c>
      <c r="E3108" s="309">
        <v>117867.51806293326</v>
      </c>
      <c r="F3108" s="310" t="s">
        <v>871</v>
      </c>
      <c r="G3108" s="244" t="s">
        <v>872</v>
      </c>
      <c r="H3108" s="244" t="s">
        <v>429</v>
      </c>
      <c r="I3108" s="288">
        <v>1</v>
      </c>
      <c r="J3108" s="244" t="s">
        <v>873</v>
      </c>
      <c r="K3108" s="244">
        <v>1</v>
      </c>
      <c r="L3108" s="244">
        <v>1</v>
      </c>
      <c r="M3108" s="244" t="s">
        <v>89</v>
      </c>
      <c r="N3108" s="244">
        <f t="shared" si="59"/>
        <v>1</v>
      </c>
      <c r="R3108" s="301"/>
      <c r="S3108" s="301"/>
      <c r="T3108" s="301"/>
      <c r="U3108" s="301"/>
      <c r="V3108" s="301"/>
      <c r="W3108" s="301"/>
      <c r="X3108" s="301"/>
      <c r="Y3108" s="301"/>
      <c r="Z3108" s="301"/>
      <c r="AA3108" s="301"/>
      <c r="AB3108" s="301"/>
      <c r="AC3108" s="301"/>
      <c r="AD3108" s="301"/>
      <c r="AE3108" s="301"/>
      <c r="AF3108" s="301"/>
      <c r="AG3108" s="301"/>
      <c r="AH3108" s="301"/>
      <c r="AI3108" s="301"/>
      <c r="AM3108"/>
    </row>
    <row r="3109" spans="1:39" ht="20.100000000000001" hidden="1" customHeight="1" x14ac:dyDescent="0.2">
      <c r="A3109" s="240">
        <v>265</v>
      </c>
      <c r="B3109" s="241" t="s">
        <v>425</v>
      </c>
      <c r="C3109" s="310" t="s">
        <v>426</v>
      </c>
      <c r="D3109" s="310" t="s">
        <v>438</v>
      </c>
      <c r="E3109" s="309">
        <v>117843.01333726846</v>
      </c>
      <c r="F3109" s="310" t="s">
        <v>897</v>
      </c>
      <c r="G3109" s="244" t="s">
        <v>931</v>
      </c>
      <c r="H3109" s="244" t="s">
        <v>429</v>
      </c>
      <c r="I3109" s="288">
        <v>2</v>
      </c>
      <c r="J3109" s="244" t="s">
        <v>919</v>
      </c>
      <c r="K3109" s="244">
        <v>3</v>
      </c>
      <c r="L3109" s="244">
        <v>2</v>
      </c>
      <c r="M3109" s="244" t="s">
        <v>89</v>
      </c>
      <c r="N3109" s="244">
        <f t="shared" si="59"/>
        <v>6</v>
      </c>
      <c r="R3109" s="301"/>
      <c r="S3109" s="301"/>
      <c r="T3109" s="301"/>
      <c r="U3109" s="301"/>
      <c r="V3109" s="301"/>
      <c r="W3109" s="301"/>
      <c r="X3109" s="301"/>
      <c r="Y3109" s="301"/>
      <c r="Z3109" s="301"/>
      <c r="AA3109" s="301"/>
      <c r="AB3109" s="301"/>
      <c r="AC3109" s="301"/>
      <c r="AD3109" s="301"/>
      <c r="AE3109" s="301"/>
      <c r="AF3109" s="301"/>
      <c r="AG3109" s="301"/>
      <c r="AH3109" s="301"/>
      <c r="AI3109" s="301"/>
      <c r="AM3109"/>
    </row>
    <row r="3110" spans="1:39" ht="20.100000000000001" hidden="1" customHeight="1" x14ac:dyDescent="0.2">
      <c r="A3110" s="240">
        <v>266</v>
      </c>
      <c r="B3110" s="241" t="s">
        <v>425</v>
      </c>
      <c r="C3110" s="310" t="s">
        <v>426</v>
      </c>
      <c r="D3110" s="310" t="s">
        <v>438</v>
      </c>
      <c r="E3110" s="309">
        <v>117818.50460814165</v>
      </c>
      <c r="F3110" s="310" t="s">
        <v>871</v>
      </c>
      <c r="G3110" s="244" t="s">
        <v>872</v>
      </c>
      <c r="H3110" s="244" t="s">
        <v>429</v>
      </c>
      <c r="I3110" s="288">
        <v>1</v>
      </c>
      <c r="J3110" s="244" t="s">
        <v>873</v>
      </c>
      <c r="K3110" s="244">
        <v>1</v>
      </c>
      <c r="L3110" s="244">
        <v>1</v>
      </c>
      <c r="M3110" s="244" t="s">
        <v>89</v>
      </c>
      <c r="N3110" s="244">
        <f t="shared" si="59"/>
        <v>1</v>
      </c>
      <c r="R3110" s="301"/>
      <c r="S3110" s="301"/>
      <c r="T3110" s="301"/>
      <c r="U3110" s="301"/>
      <c r="V3110" s="301"/>
      <c r="W3110" s="301"/>
      <c r="X3110" s="301"/>
      <c r="Y3110" s="301"/>
      <c r="Z3110" s="301"/>
      <c r="AA3110" s="301"/>
      <c r="AB3110" s="301"/>
      <c r="AC3110" s="301"/>
      <c r="AD3110" s="301"/>
      <c r="AE3110" s="301"/>
      <c r="AF3110" s="301"/>
      <c r="AG3110" s="301"/>
      <c r="AH3110" s="301"/>
      <c r="AI3110" s="301"/>
      <c r="AM3110"/>
    </row>
    <row r="3111" spans="1:39" ht="20.100000000000001" hidden="1" customHeight="1" x14ac:dyDescent="0.2">
      <c r="A3111" s="240">
        <v>267</v>
      </c>
      <c r="B3111" s="241" t="s">
        <v>425</v>
      </c>
      <c r="C3111" s="310" t="s">
        <v>426</v>
      </c>
      <c r="D3111" s="310" t="s">
        <v>438</v>
      </c>
      <c r="E3111" s="309">
        <v>117784.32439094916</v>
      </c>
      <c r="F3111" s="310" t="s">
        <v>871</v>
      </c>
      <c r="G3111" s="244" t="s">
        <v>872</v>
      </c>
      <c r="H3111" s="244" t="s">
        <v>429</v>
      </c>
      <c r="I3111" s="288">
        <v>1</v>
      </c>
      <c r="J3111" s="244" t="s">
        <v>873</v>
      </c>
      <c r="K3111" s="244">
        <v>1</v>
      </c>
      <c r="L3111" s="244">
        <v>1</v>
      </c>
      <c r="M3111" s="244" t="s">
        <v>89</v>
      </c>
      <c r="N3111" s="244">
        <f t="shared" si="59"/>
        <v>1</v>
      </c>
      <c r="R3111" s="301"/>
      <c r="S3111" s="301"/>
      <c r="T3111" s="301"/>
      <c r="U3111" s="301"/>
      <c r="V3111" s="301"/>
      <c r="W3111" s="301"/>
      <c r="X3111" s="301"/>
      <c r="Y3111" s="301"/>
      <c r="Z3111" s="301"/>
      <c r="AA3111" s="301"/>
      <c r="AB3111" s="301"/>
      <c r="AC3111" s="301"/>
      <c r="AD3111" s="301"/>
      <c r="AE3111" s="301"/>
      <c r="AF3111" s="301"/>
      <c r="AG3111" s="301"/>
      <c r="AH3111" s="301"/>
      <c r="AI3111" s="301"/>
      <c r="AM3111"/>
    </row>
    <row r="3112" spans="1:39" ht="20.100000000000001" hidden="1" customHeight="1" x14ac:dyDescent="0.2">
      <c r="A3112" s="240">
        <v>268</v>
      </c>
      <c r="B3112" s="241" t="s">
        <v>425</v>
      </c>
      <c r="C3112" s="310" t="s">
        <v>426</v>
      </c>
      <c r="D3112" s="310" t="s">
        <v>438</v>
      </c>
      <c r="E3112" s="309">
        <v>117730.4485271243</v>
      </c>
      <c r="F3112" s="310" t="s">
        <v>871</v>
      </c>
      <c r="G3112" s="244" t="s">
        <v>872</v>
      </c>
      <c r="H3112" s="244" t="s">
        <v>429</v>
      </c>
      <c r="I3112" s="288">
        <v>1</v>
      </c>
      <c r="J3112" s="244" t="s">
        <v>873</v>
      </c>
      <c r="K3112" s="244">
        <v>1</v>
      </c>
      <c r="L3112" s="244">
        <v>1</v>
      </c>
      <c r="M3112" s="244" t="s">
        <v>89</v>
      </c>
      <c r="N3112" s="244">
        <f t="shared" si="59"/>
        <v>1</v>
      </c>
      <c r="R3112" s="301"/>
      <c r="S3112" s="301"/>
      <c r="T3112" s="301"/>
      <c r="U3112" s="301"/>
      <c r="V3112" s="301"/>
      <c r="W3112" s="301"/>
      <c r="X3112" s="301"/>
      <c r="Y3112" s="301"/>
      <c r="Z3112" s="301"/>
      <c r="AA3112" s="301"/>
      <c r="AB3112" s="301"/>
      <c r="AC3112" s="301"/>
      <c r="AD3112" s="301"/>
      <c r="AE3112" s="301"/>
      <c r="AF3112" s="301"/>
      <c r="AG3112" s="301"/>
      <c r="AH3112" s="301"/>
      <c r="AI3112" s="301"/>
      <c r="AM3112"/>
    </row>
    <row r="3113" spans="1:39" ht="20.100000000000001" hidden="1" customHeight="1" x14ac:dyDescent="0.2">
      <c r="A3113" s="240">
        <v>269</v>
      </c>
      <c r="B3113" s="241" t="s">
        <v>425</v>
      </c>
      <c r="C3113" s="310" t="s">
        <v>426</v>
      </c>
      <c r="D3113" s="310" t="s">
        <v>438</v>
      </c>
      <c r="E3113" s="309">
        <v>117485.72191316214</v>
      </c>
      <c r="F3113" s="310" t="s">
        <v>895</v>
      </c>
      <c r="G3113" s="244" t="s">
        <v>918</v>
      </c>
      <c r="H3113" s="244" t="s">
        <v>429</v>
      </c>
      <c r="I3113" s="288">
        <v>1</v>
      </c>
      <c r="J3113" s="244" t="s">
        <v>873</v>
      </c>
      <c r="K3113" s="244">
        <v>0.5</v>
      </c>
      <c r="L3113" s="244">
        <v>0.8</v>
      </c>
      <c r="M3113" s="244" t="s">
        <v>89</v>
      </c>
      <c r="N3113" s="244">
        <f t="shared" si="59"/>
        <v>0.4</v>
      </c>
      <c r="R3113" s="301"/>
      <c r="S3113" s="301"/>
      <c r="T3113" s="301"/>
      <c r="U3113" s="301"/>
      <c r="V3113" s="301"/>
      <c r="W3113" s="301"/>
      <c r="X3113" s="301"/>
      <c r="Y3113" s="301"/>
      <c r="Z3113" s="301"/>
      <c r="AA3113" s="301"/>
      <c r="AB3113" s="301"/>
      <c r="AC3113" s="301"/>
      <c r="AD3113" s="301"/>
      <c r="AE3113" s="301"/>
      <c r="AF3113" s="301"/>
      <c r="AG3113" s="301"/>
      <c r="AH3113" s="301"/>
      <c r="AI3113" s="301"/>
      <c r="AM3113"/>
    </row>
    <row r="3114" spans="1:39" ht="20.100000000000001" hidden="1" customHeight="1" x14ac:dyDescent="0.2">
      <c r="A3114" s="240">
        <v>270</v>
      </c>
      <c r="B3114" s="241" t="s">
        <v>425</v>
      </c>
      <c r="C3114" s="310" t="s">
        <v>426</v>
      </c>
      <c r="D3114" s="310" t="s">
        <v>438</v>
      </c>
      <c r="E3114" s="309">
        <v>117451.59543651527</v>
      </c>
      <c r="F3114" s="310" t="s">
        <v>871</v>
      </c>
      <c r="G3114" s="244" t="s">
        <v>872</v>
      </c>
      <c r="H3114" s="244" t="s">
        <v>429</v>
      </c>
      <c r="I3114" s="288">
        <v>1</v>
      </c>
      <c r="J3114" s="244" t="s">
        <v>873</v>
      </c>
      <c r="K3114" s="244">
        <v>1</v>
      </c>
      <c r="L3114" s="244">
        <v>1</v>
      </c>
      <c r="M3114" s="244" t="s">
        <v>89</v>
      </c>
      <c r="N3114" s="244">
        <f t="shared" si="59"/>
        <v>1</v>
      </c>
      <c r="R3114" s="301"/>
      <c r="S3114" s="301"/>
      <c r="T3114" s="301"/>
      <c r="U3114" s="301"/>
      <c r="V3114" s="301"/>
      <c r="W3114" s="301"/>
      <c r="X3114" s="301"/>
      <c r="Y3114" s="301"/>
      <c r="Z3114" s="301"/>
      <c r="AA3114" s="301"/>
      <c r="AB3114" s="301"/>
      <c r="AC3114" s="301"/>
      <c r="AD3114" s="301"/>
      <c r="AE3114" s="301"/>
      <c r="AF3114" s="301"/>
      <c r="AG3114" s="301"/>
      <c r="AH3114" s="301"/>
      <c r="AI3114" s="301"/>
      <c r="AM3114"/>
    </row>
    <row r="3115" spans="1:39" ht="20.100000000000001" hidden="1" customHeight="1" x14ac:dyDescent="0.2">
      <c r="A3115" s="240">
        <v>271</v>
      </c>
      <c r="B3115" s="241" t="s">
        <v>425</v>
      </c>
      <c r="C3115" s="310" t="s">
        <v>426</v>
      </c>
      <c r="D3115" s="310" t="s">
        <v>438</v>
      </c>
      <c r="E3115" s="309">
        <v>116718.91962313881</v>
      </c>
      <c r="F3115" s="310" t="s">
        <v>871</v>
      </c>
      <c r="G3115" s="244" t="s">
        <v>929</v>
      </c>
      <c r="H3115" s="244" t="s">
        <v>429</v>
      </c>
      <c r="I3115" s="288">
        <v>2</v>
      </c>
      <c r="J3115" s="244" t="s">
        <v>919</v>
      </c>
      <c r="K3115" s="244">
        <v>3</v>
      </c>
      <c r="L3115" s="244">
        <v>1.5</v>
      </c>
      <c r="M3115" s="244" t="s">
        <v>89</v>
      </c>
      <c r="N3115" s="244">
        <f t="shared" si="59"/>
        <v>4.5</v>
      </c>
      <c r="R3115" s="301"/>
      <c r="S3115" s="301"/>
      <c r="T3115" s="301"/>
      <c r="U3115" s="301"/>
      <c r="V3115" s="301"/>
      <c r="W3115" s="301"/>
      <c r="X3115" s="301"/>
      <c r="Y3115" s="301"/>
      <c r="Z3115" s="301"/>
      <c r="AA3115" s="301"/>
      <c r="AB3115" s="301"/>
      <c r="AC3115" s="301"/>
      <c r="AD3115" s="301"/>
      <c r="AE3115" s="301"/>
      <c r="AF3115" s="301"/>
      <c r="AG3115" s="301"/>
      <c r="AH3115" s="301"/>
      <c r="AI3115" s="301"/>
      <c r="AM3115"/>
    </row>
    <row r="3116" spans="1:39" ht="20.100000000000001" hidden="1" customHeight="1" x14ac:dyDescent="0.2">
      <c r="A3116" s="240">
        <v>272</v>
      </c>
      <c r="B3116" s="241" t="s">
        <v>425</v>
      </c>
      <c r="C3116" s="310" t="s">
        <v>426</v>
      </c>
      <c r="D3116" s="310" t="s">
        <v>438</v>
      </c>
      <c r="E3116" s="309">
        <v>116673.56297330916</v>
      </c>
      <c r="F3116" s="242" t="s">
        <v>871</v>
      </c>
      <c r="G3116" s="244" t="s">
        <v>916</v>
      </c>
      <c r="H3116" s="244" t="s">
        <v>429</v>
      </c>
      <c r="I3116" s="288">
        <v>1</v>
      </c>
      <c r="J3116" s="244" t="s">
        <v>919</v>
      </c>
      <c r="K3116" s="244">
        <v>1</v>
      </c>
      <c r="L3116" s="244">
        <v>1</v>
      </c>
      <c r="M3116" s="244" t="s">
        <v>89</v>
      </c>
      <c r="N3116" s="244">
        <f t="shared" si="59"/>
        <v>1</v>
      </c>
      <c r="R3116" s="301"/>
      <c r="S3116" s="301"/>
      <c r="T3116" s="301"/>
      <c r="U3116" s="301"/>
      <c r="V3116" s="301"/>
      <c r="W3116" s="301"/>
      <c r="X3116" s="301"/>
      <c r="Y3116" s="301"/>
      <c r="Z3116" s="301"/>
      <c r="AA3116" s="301"/>
      <c r="AB3116" s="301"/>
      <c r="AC3116" s="301"/>
      <c r="AD3116" s="301"/>
      <c r="AE3116" s="301"/>
      <c r="AF3116" s="301"/>
      <c r="AG3116" s="301"/>
      <c r="AH3116" s="301"/>
      <c r="AI3116" s="301"/>
      <c r="AM3116"/>
    </row>
    <row r="3117" spans="1:39" ht="20.100000000000001" hidden="1" customHeight="1" x14ac:dyDescent="0.2">
      <c r="A3117" s="240">
        <v>273</v>
      </c>
      <c r="B3117" s="241" t="s">
        <v>425</v>
      </c>
      <c r="C3117" s="310" t="s">
        <v>426</v>
      </c>
      <c r="D3117" s="310" t="s">
        <v>438</v>
      </c>
      <c r="E3117" s="309">
        <v>116627.2387877803</v>
      </c>
      <c r="F3117" s="310" t="s">
        <v>879</v>
      </c>
      <c r="G3117" s="244" t="s">
        <v>881</v>
      </c>
      <c r="H3117" s="244" t="s">
        <v>429</v>
      </c>
      <c r="I3117" s="288">
        <v>1</v>
      </c>
      <c r="J3117" s="244" t="s">
        <v>919</v>
      </c>
      <c r="K3117" s="244" t="s">
        <v>89</v>
      </c>
      <c r="L3117" s="244" t="s">
        <v>89</v>
      </c>
      <c r="M3117" s="244">
        <v>1</v>
      </c>
      <c r="N3117" s="244">
        <f t="shared" si="59"/>
        <v>0.78539816339744828</v>
      </c>
      <c r="R3117" s="301"/>
      <c r="S3117" s="301"/>
      <c r="T3117" s="301"/>
      <c r="U3117" s="301"/>
      <c r="V3117" s="301"/>
      <c r="W3117" s="301"/>
      <c r="X3117" s="301"/>
      <c r="Y3117" s="301"/>
      <c r="Z3117" s="301"/>
      <c r="AA3117" s="301"/>
      <c r="AB3117" s="301"/>
      <c r="AC3117" s="301"/>
      <c r="AD3117" s="301"/>
      <c r="AE3117" s="301"/>
      <c r="AF3117" s="301"/>
      <c r="AG3117" s="301"/>
      <c r="AH3117" s="301"/>
      <c r="AI3117" s="301"/>
      <c r="AM3117"/>
    </row>
    <row r="3118" spans="1:39" ht="20.100000000000001" hidden="1" customHeight="1" x14ac:dyDescent="0.2">
      <c r="A3118" s="240">
        <v>274</v>
      </c>
      <c r="B3118" s="241" t="s">
        <v>425</v>
      </c>
      <c r="C3118" s="310" t="s">
        <v>426</v>
      </c>
      <c r="D3118" s="310" t="s">
        <v>438</v>
      </c>
      <c r="E3118" s="309">
        <v>116552.9230603355</v>
      </c>
      <c r="F3118" s="310" t="s">
        <v>879</v>
      </c>
      <c r="G3118" s="244" t="s">
        <v>881</v>
      </c>
      <c r="H3118" s="244" t="s">
        <v>429</v>
      </c>
      <c r="I3118" s="288">
        <v>1</v>
      </c>
      <c r="J3118" s="244" t="s">
        <v>919</v>
      </c>
      <c r="K3118" s="244" t="s">
        <v>89</v>
      </c>
      <c r="L3118" s="244" t="s">
        <v>89</v>
      </c>
      <c r="M3118" s="244">
        <v>1</v>
      </c>
      <c r="N3118" s="244">
        <f t="shared" si="59"/>
        <v>0.78539816339744828</v>
      </c>
      <c r="R3118" s="301"/>
      <c r="S3118" s="301"/>
      <c r="T3118" s="301"/>
      <c r="U3118" s="301"/>
      <c r="V3118" s="301"/>
      <c r="W3118" s="301"/>
      <c r="X3118" s="301"/>
      <c r="Y3118" s="301"/>
      <c r="Z3118" s="301"/>
      <c r="AA3118" s="301"/>
      <c r="AB3118" s="301"/>
      <c r="AC3118" s="301"/>
      <c r="AD3118" s="301"/>
      <c r="AE3118" s="301"/>
      <c r="AF3118" s="301"/>
      <c r="AG3118" s="301"/>
      <c r="AH3118" s="301"/>
      <c r="AI3118" s="301"/>
      <c r="AM3118"/>
    </row>
    <row r="3119" spans="1:39" ht="20.100000000000001" hidden="1" customHeight="1" x14ac:dyDescent="0.2">
      <c r="A3119" s="240">
        <v>275</v>
      </c>
      <c r="B3119" s="241" t="s">
        <v>425</v>
      </c>
      <c r="C3119" s="310" t="s">
        <v>426</v>
      </c>
      <c r="D3119" s="310" t="s">
        <v>438</v>
      </c>
      <c r="E3119" s="309">
        <v>115345.62323721487</v>
      </c>
      <c r="F3119" s="310" t="s">
        <v>871</v>
      </c>
      <c r="G3119" s="244" t="s">
        <v>924</v>
      </c>
      <c r="H3119" s="244" t="s">
        <v>429</v>
      </c>
      <c r="I3119" s="288">
        <v>1</v>
      </c>
      <c r="J3119" s="244" t="s">
        <v>919</v>
      </c>
      <c r="K3119" s="244">
        <v>1</v>
      </c>
      <c r="L3119" s="244">
        <v>1</v>
      </c>
      <c r="M3119" s="244" t="s">
        <v>89</v>
      </c>
      <c r="N3119" s="244">
        <f t="shared" si="59"/>
        <v>1</v>
      </c>
      <c r="R3119" s="301"/>
      <c r="S3119" s="301"/>
      <c r="T3119" s="301"/>
      <c r="U3119" s="301"/>
      <c r="V3119" s="301"/>
      <c r="W3119" s="301"/>
      <c r="X3119" s="301"/>
      <c r="Y3119" s="301"/>
      <c r="Z3119" s="301"/>
      <c r="AA3119" s="301"/>
      <c r="AB3119" s="301"/>
      <c r="AC3119" s="301"/>
      <c r="AD3119" s="301"/>
      <c r="AE3119" s="301"/>
      <c r="AF3119" s="301"/>
      <c r="AG3119" s="301"/>
      <c r="AH3119" s="301"/>
      <c r="AI3119" s="301"/>
      <c r="AM3119"/>
    </row>
    <row r="3120" spans="1:39" ht="20.100000000000001" hidden="1" customHeight="1" x14ac:dyDescent="0.2">
      <c r="A3120" s="240">
        <v>276</v>
      </c>
      <c r="B3120" s="241" t="s">
        <v>425</v>
      </c>
      <c r="C3120" s="310" t="s">
        <v>426</v>
      </c>
      <c r="D3120" s="310" t="s">
        <v>438</v>
      </c>
      <c r="E3120" s="309">
        <v>115246.29735837055</v>
      </c>
      <c r="F3120" s="310" t="s">
        <v>871</v>
      </c>
      <c r="G3120" s="244" t="s">
        <v>929</v>
      </c>
      <c r="H3120" s="244" t="s">
        <v>429</v>
      </c>
      <c r="I3120" s="288">
        <v>2</v>
      </c>
      <c r="J3120" s="244" t="s">
        <v>919</v>
      </c>
      <c r="K3120" s="244">
        <v>2</v>
      </c>
      <c r="L3120" s="244">
        <v>1.5</v>
      </c>
      <c r="M3120" s="244" t="s">
        <v>89</v>
      </c>
      <c r="N3120" s="244">
        <f t="shared" si="59"/>
        <v>3</v>
      </c>
      <c r="R3120" s="301"/>
      <c r="S3120" s="301"/>
      <c r="T3120" s="301"/>
      <c r="U3120" s="301"/>
      <c r="V3120" s="301"/>
      <c r="W3120" s="301"/>
      <c r="X3120" s="301"/>
      <c r="Y3120" s="301"/>
      <c r="Z3120" s="301"/>
      <c r="AA3120" s="301"/>
      <c r="AB3120" s="301"/>
      <c r="AC3120" s="301"/>
      <c r="AD3120" s="301"/>
      <c r="AE3120" s="301"/>
      <c r="AF3120" s="301"/>
      <c r="AG3120" s="301"/>
      <c r="AH3120" s="301"/>
      <c r="AI3120" s="301"/>
      <c r="AM3120"/>
    </row>
    <row r="3121" spans="1:39" ht="20.100000000000001" hidden="1" customHeight="1" x14ac:dyDescent="0.2">
      <c r="A3121" s="240">
        <v>277</v>
      </c>
      <c r="B3121" s="241" t="s">
        <v>425</v>
      </c>
      <c r="C3121" s="310" t="s">
        <v>426</v>
      </c>
      <c r="D3121" s="310" t="s">
        <v>438</v>
      </c>
      <c r="E3121" s="309">
        <v>114785.87384796116</v>
      </c>
      <c r="F3121" s="242" t="s">
        <v>871</v>
      </c>
      <c r="G3121" s="244" t="s">
        <v>914</v>
      </c>
      <c r="H3121" s="244" t="s">
        <v>429</v>
      </c>
      <c r="I3121" s="288">
        <v>1</v>
      </c>
      <c r="J3121" s="244" t="s">
        <v>919</v>
      </c>
      <c r="K3121" s="244">
        <v>1</v>
      </c>
      <c r="L3121" s="244">
        <v>1</v>
      </c>
      <c r="M3121" s="244" t="s">
        <v>89</v>
      </c>
      <c r="N3121" s="244">
        <f t="shared" si="59"/>
        <v>1</v>
      </c>
      <c r="R3121" s="301"/>
      <c r="S3121" s="301"/>
      <c r="T3121" s="301"/>
      <c r="U3121" s="301"/>
      <c r="V3121" s="301"/>
      <c r="W3121" s="301"/>
      <c r="X3121" s="301"/>
      <c r="Y3121" s="301"/>
      <c r="Z3121" s="301"/>
      <c r="AA3121" s="301"/>
      <c r="AB3121" s="301"/>
      <c r="AC3121" s="301"/>
      <c r="AD3121" s="301"/>
      <c r="AE3121" s="301"/>
      <c r="AF3121" s="301"/>
      <c r="AG3121" s="301"/>
      <c r="AH3121" s="301"/>
      <c r="AI3121" s="301"/>
      <c r="AM3121"/>
    </row>
    <row r="3122" spans="1:39" ht="20.100000000000001" hidden="1" customHeight="1" x14ac:dyDescent="0.2">
      <c r="A3122" s="240">
        <v>278</v>
      </c>
      <c r="B3122" s="241" t="s">
        <v>425</v>
      </c>
      <c r="C3122" s="310" t="s">
        <v>426</v>
      </c>
      <c r="D3122" s="310" t="s">
        <v>438</v>
      </c>
      <c r="E3122" s="309">
        <v>113961.33191007265</v>
      </c>
      <c r="F3122" s="310" t="s">
        <v>871</v>
      </c>
      <c r="G3122" s="244" t="s">
        <v>924</v>
      </c>
      <c r="H3122" s="244" t="s">
        <v>429</v>
      </c>
      <c r="I3122" s="288">
        <v>1</v>
      </c>
      <c r="J3122" s="244" t="s">
        <v>919</v>
      </c>
      <c r="K3122" s="244">
        <v>1</v>
      </c>
      <c r="L3122" s="244">
        <v>1</v>
      </c>
      <c r="M3122" s="244" t="s">
        <v>89</v>
      </c>
      <c r="N3122" s="244">
        <f t="shared" si="59"/>
        <v>1</v>
      </c>
      <c r="R3122" s="301"/>
      <c r="S3122" s="301"/>
      <c r="T3122" s="301"/>
      <c r="U3122" s="301"/>
      <c r="V3122" s="301"/>
      <c r="W3122" s="301"/>
      <c r="X3122" s="301"/>
      <c r="Y3122" s="301"/>
      <c r="Z3122" s="301"/>
      <c r="AA3122" s="301"/>
      <c r="AB3122" s="301"/>
      <c r="AC3122" s="301"/>
      <c r="AD3122" s="301"/>
      <c r="AE3122" s="301"/>
      <c r="AF3122" s="301"/>
      <c r="AG3122" s="301"/>
      <c r="AH3122" s="301"/>
      <c r="AI3122" s="301"/>
      <c r="AM3122"/>
    </row>
    <row r="3123" spans="1:39" ht="20.100000000000001" hidden="1" customHeight="1" x14ac:dyDescent="0.2">
      <c r="A3123" s="240">
        <v>279</v>
      </c>
      <c r="B3123" s="241" t="s">
        <v>425</v>
      </c>
      <c r="C3123" s="310" t="s">
        <v>426</v>
      </c>
      <c r="D3123" s="310" t="s">
        <v>438</v>
      </c>
      <c r="E3123" s="309">
        <v>113128.56297330617</v>
      </c>
      <c r="F3123" s="310" t="s">
        <v>879</v>
      </c>
      <c r="G3123" s="244" t="s">
        <v>913</v>
      </c>
      <c r="H3123" s="244" t="s">
        <v>429</v>
      </c>
      <c r="I3123" s="288">
        <v>1</v>
      </c>
      <c r="J3123" s="244" t="s">
        <v>919</v>
      </c>
      <c r="K3123" s="244" t="s">
        <v>89</v>
      </c>
      <c r="L3123" s="244" t="s">
        <v>89</v>
      </c>
      <c r="M3123" s="244">
        <v>1</v>
      </c>
      <c r="N3123" s="244">
        <f t="shared" si="59"/>
        <v>0.78539816339744828</v>
      </c>
      <c r="R3123" s="301"/>
      <c r="S3123" s="301"/>
      <c r="T3123" s="301"/>
      <c r="U3123" s="301"/>
      <c r="V3123" s="301"/>
      <c r="W3123" s="301"/>
      <c r="X3123" s="301"/>
      <c r="Y3123" s="301"/>
      <c r="Z3123" s="301"/>
      <c r="AA3123" s="301"/>
      <c r="AB3123" s="301"/>
      <c r="AC3123" s="301"/>
      <c r="AD3123" s="301"/>
      <c r="AE3123" s="301"/>
      <c r="AF3123" s="301"/>
      <c r="AG3123" s="301"/>
      <c r="AH3123" s="301"/>
      <c r="AI3123" s="301"/>
      <c r="AM3123"/>
    </row>
    <row r="3124" spans="1:39" ht="20.100000000000001" hidden="1" customHeight="1" x14ac:dyDescent="0.2">
      <c r="A3124" s="240">
        <v>280</v>
      </c>
      <c r="B3124" s="241" t="s">
        <v>425</v>
      </c>
      <c r="C3124" s="310" t="s">
        <v>426</v>
      </c>
      <c r="D3124" s="310" t="s">
        <v>438</v>
      </c>
      <c r="E3124" s="309">
        <v>112695.44207269956</v>
      </c>
      <c r="F3124" s="310" t="s">
        <v>871</v>
      </c>
      <c r="G3124" s="244" t="s">
        <v>932</v>
      </c>
      <c r="H3124" s="244" t="s">
        <v>429</v>
      </c>
      <c r="I3124" s="288">
        <v>1</v>
      </c>
      <c r="J3124" s="244" t="s">
        <v>919</v>
      </c>
      <c r="K3124" s="244">
        <v>1</v>
      </c>
      <c r="L3124" s="244">
        <v>1</v>
      </c>
      <c r="M3124" s="244" t="s">
        <v>89</v>
      </c>
      <c r="N3124" s="244">
        <f t="shared" si="59"/>
        <v>1</v>
      </c>
      <c r="R3124" s="301"/>
      <c r="S3124" s="301"/>
      <c r="T3124" s="301"/>
      <c r="U3124" s="301"/>
      <c r="V3124" s="301"/>
      <c r="W3124" s="301"/>
      <c r="X3124" s="301"/>
      <c r="Y3124" s="301"/>
      <c r="Z3124" s="301"/>
      <c r="AA3124" s="301"/>
      <c r="AB3124" s="301"/>
      <c r="AC3124" s="301"/>
      <c r="AD3124" s="301"/>
      <c r="AE3124" s="301"/>
      <c r="AF3124" s="301"/>
      <c r="AG3124" s="301"/>
      <c r="AH3124" s="301"/>
      <c r="AI3124" s="301"/>
      <c r="AM3124"/>
    </row>
    <row r="3125" spans="1:39" ht="20.100000000000001" hidden="1" customHeight="1" x14ac:dyDescent="0.2">
      <c r="A3125" s="240">
        <v>281</v>
      </c>
      <c r="B3125" s="241" t="s">
        <v>425</v>
      </c>
      <c r="C3125" s="310" t="s">
        <v>426</v>
      </c>
      <c r="D3125" s="310" t="s">
        <v>438</v>
      </c>
      <c r="E3125" s="309">
        <v>112604.25344831657</v>
      </c>
      <c r="F3125" s="310" t="s">
        <v>871</v>
      </c>
      <c r="G3125" s="244" t="s">
        <v>962</v>
      </c>
      <c r="H3125" s="244" t="s">
        <v>429</v>
      </c>
      <c r="I3125" s="288">
        <v>1</v>
      </c>
      <c r="J3125" s="244" t="s">
        <v>919</v>
      </c>
      <c r="K3125" s="244">
        <v>1</v>
      </c>
      <c r="L3125" s="244">
        <v>1</v>
      </c>
      <c r="M3125" s="244" t="s">
        <v>89</v>
      </c>
      <c r="N3125" s="244">
        <f t="shared" si="59"/>
        <v>1</v>
      </c>
      <c r="R3125" s="301"/>
      <c r="S3125" s="301"/>
      <c r="T3125" s="301"/>
      <c r="U3125" s="301"/>
      <c r="V3125" s="301"/>
      <c r="W3125" s="301"/>
      <c r="X3125" s="301"/>
      <c r="Y3125" s="301"/>
      <c r="Z3125" s="301"/>
      <c r="AA3125" s="301"/>
      <c r="AB3125" s="301"/>
      <c r="AC3125" s="301"/>
      <c r="AD3125" s="301"/>
      <c r="AE3125" s="301"/>
      <c r="AF3125" s="301"/>
      <c r="AG3125" s="301"/>
      <c r="AH3125" s="301"/>
      <c r="AI3125" s="301"/>
      <c r="AM3125"/>
    </row>
    <row r="3126" spans="1:39" ht="20.100000000000001" hidden="1" customHeight="1" x14ac:dyDescent="0.2">
      <c r="A3126" s="240">
        <v>282</v>
      </c>
      <c r="B3126" s="241" t="s">
        <v>425</v>
      </c>
      <c r="C3126" s="310" t="s">
        <v>426</v>
      </c>
      <c r="D3126" s="310" t="s">
        <v>438</v>
      </c>
      <c r="E3126" s="309">
        <v>112543.39827592648</v>
      </c>
      <c r="F3126" s="310" t="s">
        <v>871</v>
      </c>
      <c r="G3126" s="244" t="s">
        <v>872</v>
      </c>
      <c r="H3126" s="244" t="s">
        <v>429</v>
      </c>
      <c r="I3126" s="288">
        <v>1</v>
      </c>
      <c r="J3126" s="244" t="s">
        <v>919</v>
      </c>
      <c r="K3126" s="244">
        <v>1</v>
      </c>
      <c r="L3126" s="244">
        <v>1</v>
      </c>
      <c r="M3126" s="244" t="s">
        <v>89</v>
      </c>
      <c r="N3126" s="244">
        <f t="shared" si="59"/>
        <v>1</v>
      </c>
      <c r="R3126" s="301"/>
      <c r="S3126" s="301"/>
      <c r="T3126" s="301"/>
      <c r="U3126" s="301"/>
      <c r="V3126" s="301"/>
      <c r="W3126" s="301"/>
      <c r="X3126" s="301"/>
      <c r="Y3126" s="301"/>
      <c r="Z3126" s="301"/>
      <c r="AA3126" s="301"/>
      <c r="AB3126" s="301"/>
      <c r="AC3126" s="301"/>
      <c r="AD3126" s="301"/>
      <c r="AE3126" s="301"/>
      <c r="AF3126" s="301"/>
      <c r="AG3126" s="301"/>
      <c r="AH3126" s="301"/>
      <c r="AI3126" s="301"/>
      <c r="AM3126"/>
    </row>
    <row r="3127" spans="1:39" ht="20.100000000000001" hidden="1" customHeight="1" x14ac:dyDescent="0.2">
      <c r="A3127" s="240">
        <v>283</v>
      </c>
      <c r="B3127" s="241" t="s">
        <v>425</v>
      </c>
      <c r="C3127" s="310" t="s">
        <v>426</v>
      </c>
      <c r="D3127" s="310" t="s">
        <v>438</v>
      </c>
      <c r="E3127" s="309">
        <v>112504.69051625406</v>
      </c>
      <c r="F3127" s="310" t="s">
        <v>871</v>
      </c>
      <c r="G3127" s="244" t="s">
        <v>929</v>
      </c>
      <c r="H3127" s="244" t="s">
        <v>429</v>
      </c>
      <c r="I3127" s="288">
        <v>2</v>
      </c>
      <c r="J3127" s="244" t="s">
        <v>919</v>
      </c>
      <c r="K3127" s="244">
        <v>2</v>
      </c>
      <c r="L3127" s="244">
        <v>1.5</v>
      </c>
      <c r="M3127" s="244" t="s">
        <v>89</v>
      </c>
      <c r="N3127" s="244">
        <f t="shared" si="59"/>
        <v>3</v>
      </c>
      <c r="R3127" s="301"/>
      <c r="S3127" s="301"/>
      <c r="T3127" s="301"/>
      <c r="U3127" s="301"/>
      <c r="V3127" s="301"/>
      <c r="W3127" s="301"/>
      <c r="X3127" s="301"/>
      <c r="Y3127" s="301"/>
      <c r="Z3127" s="301"/>
      <c r="AA3127" s="301"/>
      <c r="AB3127" s="301"/>
      <c r="AC3127" s="301"/>
      <c r="AD3127" s="301"/>
      <c r="AE3127" s="301"/>
      <c r="AF3127" s="301"/>
      <c r="AG3127" s="301"/>
      <c r="AH3127" s="301"/>
      <c r="AI3127" s="301"/>
      <c r="AM3127"/>
    </row>
    <row r="3128" spans="1:39" ht="20.100000000000001" hidden="1" customHeight="1" x14ac:dyDescent="0.2">
      <c r="A3128" s="240">
        <v>284</v>
      </c>
      <c r="B3128" s="241" t="s">
        <v>425</v>
      </c>
      <c r="C3128" s="310" t="s">
        <v>426</v>
      </c>
      <c r="D3128" s="310" t="s">
        <v>438</v>
      </c>
      <c r="E3128" s="309">
        <v>112426.5534619166</v>
      </c>
      <c r="F3128" s="242" t="s">
        <v>871</v>
      </c>
      <c r="G3128" s="244" t="s">
        <v>872</v>
      </c>
      <c r="H3128" s="244" t="s">
        <v>429</v>
      </c>
      <c r="I3128" s="288">
        <v>1</v>
      </c>
      <c r="J3128" s="244" t="s">
        <v>919</v>
      </c>
      <c r="K3128" s="244">
        <v>1</v>
      </c>
      <c r="L3128" s="244">
        <v>1</v>
      </c>
      <c r="M3128" s="244" t="s">
        <v>89</v>
      </c>
      <c r="N3128" s="244">
        <f t="shared" si="59"/>
        <v>1</v>
      </c>
      <c r="R3128" s="301"/>
      <c r="S3128" s="301"/>
      <c r="T3128" s="301"/>
      <c r="U3128" s="301"/>
      <c r="V3128" s="301"/>
      <c r="W3128" s="301"/>
      <c r="X3128" s="301"/>
      <c r="Y3128" s="301"/>
      <c r="Z3128" s="301"/>
      <c r="AA3128" s="301"/>
      <c r="AB3128" s="301"/>
      <c r="AC3128" s="301"/>
      <c r="AD3128" s="301"/>
      <c r="AE3128" s="301"/>
      <c r="AF3128" s="301"/>
      <c r="AG3128" s="301"/>
      <c r="AH3128" s="301"/>
      <c r="AI3128" s="301"/>
      <c r="AM3128"/>
    </row>
    <row r="3129" spans="1:39" ht="20.100000000000001" hidden="1" customHeight="1" x14ac:dyDescent="0.2">
      <c r="A3129" s="240">
        <v>285</v>
      </c>
      <c r="B3129" s="241" t="s">
        <v>425</v>
      </c>
      <c r="C3129" s="310" t="s">
        <v>426</v>
      </c>
      <c r="D3129" s="310" t="s">
        <v>438</v>
      </c>
      <c r="E3129" s="309">
        <v>112364.21467613117</v>
      </c>
      <c r="F3129" s="310" t="s">
        <v>879</v>
      </c>
      <c r="G3129" s="244" t="s">
        <v>983</v>
      </c>
      <c r="H3129" s="244" t="s">
        <v>429</v>
      </c>
      <c r="I3129" s="288">
        <v>1</v>
      </c>
      <c r="J3129" s="244" t="s">
        <v>919</v>
      </c>
      <c r="K3129" s="244" t="s">
        <v>89</v>
      </c>
      <c r="L3129" s="244" t="s">
        <v>89</v>
      </c>
      <c r="M3129" s="244">
        <v>1</v>
      </c>
      <c r="N3129" s="244">
        <f t="shared" si="59"/>
        <v>0.78539816339744828</v>
      </c>
      <c r="R3129" s="301"/>
      <c r="S3129" s="301"/>
      <c r="T3129" s="301"/>
      <c r="U3129" s="301"/>
      <c r="V3129" s="301"/>
      <c r="W3129" s="301"/>
      <c r="X3129" s="301"/>
      <c r="Y3129" s="301"/>
      <c r="Z3129" s="301"/>
      <c r="AA3129" s="301"/>
      <c r="AB3129" s="301"/>
      <c r="AC3129" s="301"/>
      <c r="AD3129" s="301"/>
      <c r="AE3129" s="301"/>
      <c r="AF3129" s="301"/>
      <c r="AG3129" s="301"/>
      <c r="AH3129" s="301"/>
      <c r="AI3129" s="301"/>
      <c r="AM3129"/>
    </row>
    <row r="3130" spans="1:39" ht="20.100000000000001" hidden="1" customHeight="1" x14ac:dyDescent="0.2">
      <c r="A3130" s="240">
        <v>286</v>
      </c>
      <c r="B3130" s="241" t="s">
        <v>425</v>
      </c>
      <c r="C3130" s="310" t="s">
        <v>426</v>
      </c>
      <c r="D3130" s="310" t="s">
        <v>438</v>
      </c>
      <c r="E3130" s="309">
        <v>112271.82879366163</v>
      </c>
      <c r="F3130" s="310" t="s">
        <v>871</v>
      </c>
      <c r="G3130" s="244" t="s">
        <v>929</v>
      </c>
      <c r="H3130" s="244" t="s">
        <v>429</v>
      </c>
      <c r="I3130" s="288">
        <v>2</v>
      </c>
      <c r="J3130" s="244" t="s">
        <v>919</v>
      </c>
      <c r="K3130" s="244">
        <v>2</v>
      </c>
      <c r="L3130" s="244">
        <v>2.5</v>
      </c>
      <c r="M3130" s="244" t="s">
        <v>89</v>
      </c>
      <c r="N3130" s="244">
        <f t="shared" si="59"/>
        <v>5</v>
      </c>
      <c r="R3130" s="301"/>
      <c r="S3130" s="301"/>
      <c r="T3130" s="301"/>
      <c r="U3130" s="301"/>
      <c r="V3130" s="301"/>
      <c r="W3130" s="301"/>
      <c r="X3130" s="301"/>
      <c r="Y3130" s="301"/>
      <c r="Z3130" s="301"/>
      <c r="AA3130" s="301"/>
      <c r="AB3130" s="301"/>
      <c r="AC3130" s="301"/>
      <c r="AD3130" s="301"/>
      <c r="AE3130" s="301"/>
      <c r="AF3130" s="301"/>
      <c r="AG3130" s="301"/>
      <c r="AH3130" s="301"/>
      <c r="AI3130" s="301"/>
      <c r="AM3130"/>
    </row>
    <row r="3131" spans="1:39" ht="20.100000000000001" hidden="1" customHeight="1" x14ac:dyDescent="0.2">
      <c r="A3131" s="240">
        <v>287</v>
      </c>
      <c r="B3131" s="241" t="s">
        <v>425</v>
      </c>
      <c r="C3131" s="310" t="s">
        <v>426</v>
      </c>
      <c r="D3131" s="310" t="s">
        <v>438</v>
      </c>
      <c r="E3131" s="309">
        <v>112217.42867655522</v>
      </c>
      <c r="F3131" s="310" t="s">
        <v>871</v>
      </c>
      <c r="G3131" s="244" t="s">
        <v>872</v>
      </c>
      <c r="H3131" s="244" t="s">
        <v>429</v>
      </c>
      <c r="I3131" s="288">
        <v>3</v>
      </c>
      <c r="J3131" s="244" t="s">
        <v>919</v>
      </c>
      <c r="K3131" s="244">
        <v>1</v>
      </c>
      <c r="L3131" s="244">
        <v>1</v>
      </c>
      <c r="M3131" s="244" t="s">
        <v>89</v>
      </c>
      <c r="N3131" s="244">
        <f t="shared" si="59"/>
        <v>1</v>
      </c>
      <c r="R3131" s="301"/>
      <c r="S3131" s="301"/>
      <c r="T3131" s="301"/>
      <c r="U3131" s="301"/>
      <c r="V3131" s="301"/>
      <c r="W3131" s="301"/>
      <c r="X3131" s="301"/>
      <c r="Y3131" s="301"/>
      <c r="Z3131" s="301"/>
      <c r="AA3131" s="301"/>
      <c r="AB3131" s="301"/>
      <c r="AC3131" s="301"/>
      <c r="AD3131" s="301"/>
      <c r="AE3131" s="301"/>
      <c r="AF3131" s="301"/>
      <c r="AG3131" s="301"/>
      <c r="AH3131" s="301"/>
      <c r="AI3131" s="301"/>
      <c r="AM3131"/>
    </row>
    <row r="3132" spans="1:39" ht="20.100000000000001" hidden="1" customHeight="1" x14ac:dyDescent="0.2">
      <c r="A3132" s="240">
        <v>288</v>
      </c>
      <c r="B3132" s="241" t="s">
        <v>425</v>
      </c>
      <c r="C3132" s="310" t="s">
        <v>426</v>
      </c>
      <c r="D3132" s="310" t="s">
        <v>438</v>
      </c>
      <c r="E3132" s="309">
        <v>112148.39375004105</v>
      </c>
      <c r="F3132" s="242" t="s">
        <v>897</v>
      </c>
      <c r="G3132" s="244" t="s">
        <v>1016</v>
      </c>
      <c r="H3132" s="244" t="s">
        <v>429</v>
      </c>
      <c r="I3132" s="288">
        <v>3</v>
      </c>
      <c r="J3132" s="244" t="s">
        <v>919</v>
      </c>
      <c r="K3132" s="244">
        <v>3</v>
      </c>
      <c r="L3132" s="244">
        <v>2</v>
      </c>
      <c r="M3132" s="244" t="s">
        <v>89</v>
      </c>
      <c r="N3132" s="244">
        <f t="shared" si="59"/>
        <v>6</v>
      </c>
      <c r="R3132" s="301"/>
      <c r="S3132" s="301"/>
      <c r="T3132" s="301"/>
      <c r="U3132" s="301"/>
      <c r="V3132" s="301"/>
      <c r="W3132" s="301"/>
      <c r="X3132" s="301"/>
      <c r="Y3132" s="301"/>
      <c r="Z3132" s="301"/>
      <c r="AA3132" s="301"/>
      <c r="AB3132" s="301"/>
      <c r="AC3132" s="301"/>
      <c r="AD3132" s="301"/>
      <c r="AE3132" s="301"/>
      <c r="AF3132" s="301"/>
      <c r="AG3132" s="301"/>
      <c r="AH3132" s="301"/>
      <c r="AI3132" s="301"/>
      <c r="AM3132"/>
    </row>
    <row r="3133" spans="1:39" ht="20.100000000000001" hidden="1" customHeight="1" x14ac:dyDescent="0.2">
      <c r="A3133" s="240">
        <v>289</v>
      </c>
      <c r="B3133" s="241" t="s">
        <v>425</v>
      </c>
      <c r="C3133" s="310" t="s">
        <v>426</v>
      </c>
      <c r="D3133" s="310" t="s">
        <v>438</v>
      </c>
      <c r="E3133" s="309">
        <v>112117.97308837619</v>
      </c>
      <c r="F3133" s="242" t="s">
        <v>871</v>
      </c>
      <c r="G3133" s="244" t="s">
        <v>872</v>
      </c>
      <c r="H3133" s="244" t="s">
        <v>429</v>
      </c>
      <c r="I3133" s="288">
        <v>1</v>
      </c>
      <c r="J3133" s="244" t="s">
        <v>919</v>
      </c>
      <c r="K3133" s="244">
        <v>1</v>
      </c>
      <c r="L3133" s="244">
        <v>1</v>
      </c>
      <c r="M3133" s="244" t="s">
        <v>89</v>
      </c>
      <c r="N3133" s="244">
        <f t="shared" si="59"/>
        <v>1</v>
      </c>
      <c r="R3133" s="301"/>
      <c r="S3133" s="301"/>
      <c r="T3133" s="301"/>
      <c r="U3133" s="301"/>
      <c r="V3133" s="301"/>
      <c r="W3133" s="301"/>
      <c r="X3133" s="301"/>
      <c r="Y3133" s="301"/>
      <c r="Z3133" s="301"/>
      <c r="AA3133" s="301"/>
      <c r="AB3133" s="301"/>
      <c r="AC3133" s="301"/>
      <c r="AD3133" s="301"/>
      <c r="AE3133" s="301"/>
      <c r="AF3133" s="301"/>
      <c r="AG3133" s="301"/>
      <c r="AH3133" s="301"/>
      <c r="AI3133" s="301"/>
      <c r="AM3133"/>
    </row>
    <row r="3134" spans="1:39" ht="20.100000000000001" hidden="1" customHeight="1" x14ac:dyDescent="0.2">
      <c r="A3134" s="240">
        <v>290</v>
      </c>
      <c r="B3134" s="241" t="s">
        <v>425</v>
      </c>
      <c r="C3134" s="310" t="s">
        <v>426</v>
      </c>
      <c r="D3134" s="310" t="s">
        <v>438</v>
      </c>
      <c r="E3134" s="309">
        <v>112057.61875192999</v>
      </c>
      <c r="F3134" s="310" t="s">
        <v>897</v>
      </c>
      <c r="G3134" s="244" t="s">
        <v>1016</v>
      </c>
      <c r="H3134" s="244" t="s">
        <v>429</v>
      </c>
      <c r="I3134" s="288">
        <v>2</v>
      </c>
      <c r="J3134" s="244" t="s">
        <v>919</v>
      </c>
      <c r="K3134" s="244">
        <v>3</v>
      </c>
      <c r="L3134" s="244">
        <v>2</v>
      </c>
      <c r="M3134" s="244" t="s">
        <v>89</v>
      </c>
      <c r="N3134" s="244">
        <f t="shared" si="59"/>
        <v>6</v>
      </c>
      <c r="R3134" s="301"/>
      <c r="S3134" s="301"/>
      <c r="T3134" s="301"/>
      <c r="U3134" s="301"/>
      <c r="V3134" s="301"/>
      <c r="W3134" s="301"/>
      <c r="X3134" s="301"/>
      <c r="Y3134" s="301"/>
      <c r="Z3134" s="301"/>
      <c r="AA3134" s="301"/>
      <c r="AB3134" s="301"/>
      <c r="AC3134" s="301"/>
      <c r="AD3134" s="301"/>
      <c r="AE3134" s="301"/>
      <c r="AF3134" s="301"/>
      <c r="AG3134" s="301"/>
      <c r="AH3134" s="301"/>
      <c r="AI3134" s="301"/>
      <c r="AM3134"/>
    </row>
    <row r="3135" spans="1:39" ht="20.100000000000001" hidden="1" customHeight="1" x14ac:dyDescent="0.2">
      <c r="A3135" s="240">
        <v>291</v>
      </c>
      <c r="B3135" s="241" t="s">
        <v>425</v>
      </c>
      <c r="C3135" s="310" t="s">
        <v>426</v>
      </c>
      <c r="D3135" s="310" t="s">
        <v>438</v>
      </c>
      <c r="E3135" s="309">
        <v>111942.86033167824</v>
      </c>
      <c r="F3135" s="310" t="s">
        <v>871</v>
      </c>
      <c r="G3135" s="244" t="s">
        <v>932</v>
      </c>
      <c r="H3135" s="244" t="s">
        <v>429</v>
      </c>
      <c r="I3135" s="288">
        <v>1</v>
      </c>
      <c r="J3135" s="244" t="s">
        <v>919</v>
      </c>
      <c r="K3135" s="244">
        <v>1</v>
      </c>
      <c r="L3135" s="244">
        <v>1</v>
      </c>
      <c r="M3135" s="244" t="s">
        <v>89</v>
      </c>
      <c r="N3135" s="244">
        <f t="shared" si="59"/>
        <v>1</v>
      </c>
      <c r="R3135" s="301"/>
      <c r="S3135" s="301"/>
      <c r="T3135" s="301"/>
      <c r="U3135" s="301"/>
      <c r="V3135" s="301"/>
      <c r="W3135" s="301"/>
      <c r="X3135" s="301"/>
      <c r="Y3135" s="301"/>
      <c r="Z3135" s="301"/>
      <c r="AA3135" s="301"/>
      <c r="AB3135" s="301"/>
      <c r="AC3135" s="301"/>
      <c r="AD3135" s="301"/>
      <c r="AE3135" s="301"/>
      <c r="AF3135" s="301"/>
      <c r="AG3135" s="301"/>
      <c r="AH3135" s="301"/>
      <c r="AI3135" s="301"/>
      <c r="AM3135"/>
    </row>
    <row r="3136" spans="1:39" ht="20.100000000000001" hidden="1" customHeight="1" x14ac:dyDescent="0.2">
      <c r="A3136" s="240">
        <v>292</v>
      </c>
      <c r="B3136" s="241" t="s">
        <v>425</v>
      </c>
      <c r="C3136" s="310" t="s">
        <v>426</v>
      </c>
      <c r="D3136" s="310" t="s">
        <v>438</v>
      </c>
      <c r="E3136" s="309">
        <v>111843.1071691354</v>
      </c>
      <c r="F3136" s="310" t="s">
        <v>879</v>
      </c>
      <c r="G3136" s="244" t="s">
        <v>913</v>
      </c>
      <c r="H3136" s="244" t="s">
        <v>429</v>
      </c>
      <c r="I3136" s="288">
        <v>1</v>
      </c>
      <c r="J3136" s="244" t="s">
        <v>919</v>
      </c>
      <c r="K3136" s="244" t="s">
        <v>89</v>
      </c>
      <c r="L3136" s="244" t="s">
        <v>89</v>
      </c>
      <c r="M3136" s="244">
        <v>1</v>
      </c>
      <c r="N3136" s="244">
        <f t="shared" si="59"/>
        <v>0.78539816339744828</v>
      </c>
      <c r="R3136" s="301"/>
      <c r="S3136" s="301"/>
      <c r="T3136" s="301"/>
      <c r="U3136" s="301"/>
      <c r="V3136" s="301"/>
      <c r="W3136" s="301"/>
      <c r="X3136" s="301"/>
      <c r="Y3136" s="301"/>
      <c r="Z3136" s="301"/>
      <c r="AA3136" s="301"/>
      <c r="AB3136" s="301"/>
      <c r="AC3136" s="301"/>
      <c r="AD3136" s="301"/>
      <c r="AE3136" s="301"/>
      <c r="AF3136" s="301"/>
      <c r="AG3136" s="301"/>
      <c r="AH3136" s="301"/>
      <c r="AI3136" s="301"/>
      <c r="AM3136"/>
    </row>
    <row r="3137" spans="1:39" ht="20.100000000000001" hidden="1" customHeight="1" x14ac:dyDescent="0.2">
      <c r="A3137" s="240">
        <v>293</v>
      </c>
      <c r="B3137" s="241" t="s">
        <v>425</v>
      </c>
      <c r="C3137" s="310" t="s">
        <v>426</v>
      </c>
      <c r="D3137" s="310" t="s">
        <v>438</v>
      </c>
      <c r="E3137" s="309">
        <v>111619.82507441466</v>
      </c>
      <c r="F3137" s="310" t="s">
        <v>879</v>
      </c>
      <c r="G3137" s="244" t="s">
        <v>881</v>
      </c>
      <c r="H3137" s="244" t="s">
        <v>429</v>
      </c>
      <c r="I3137" s="288">
        <v>1</v>
      </c>
      <c r="J3137" s="244" t="s">
        <v>919</v>
      </c>
      <c r="K3137" s="244" t="s">
        <v>89</v>
      </c>
      <c r="L3137" s="244" t="s">
        <v>89</v>
      </c>
      <c r="M3137" s="244">
        <v>1</v>
      </c>
      <c r="N3137" s="244">
        <f t="shared" si="59"/>
        <v>0.78539816339744828</v>
      </c>
      <c r="R3137" s="301"/>
      <c r="S3137" s="301"/>
      <c r="T3137" s="301"/>
      <c r="U3137" s="301"/>
      <c r="V3137" s="301"/>
      <c r="W3137" s="301"/>
      <c r="X3137" s="301"/>
      <c r="Y3137" s="301"/>
      <c r="Z3137" s="301"/>
      <c r="AA3137" s="301"/>
      <c r="AB3137" s="301"/>
      <c r="AC3137" s="301"/>
      <c r="AD3137" s="301"/>
      <c r="AE3137" s="301"/>
      <c r="AF3137" s="301"/>
      <c r="AG3137" s="301"/>
      <c r="AH3137" s="301"/>
      <c r="AI3137" s="301"/>
      <c r="AM3137"/>
    </row>
    <row r="3138" spans="1:39" ht="20.100000000000001" hidden="1" customHeight="1" x14ac:dyDescent="0.2">
      <c r="A3138" s="240">
        <v>294</v>
      </c>
      <c r="B3138" s="241" t="s">
        <v>425</v>
      </c>
      <c r="C3138" s="310" t="s">
        <v>426</v>
      </c>
      <c r="D3138" s="310" t="s">
        <v>438</v>
      </c>
      <c r="E3138" s="309">
        <v>110717.39470386742</v>
      </c>
      <c r="F3138" s="310" t="s">
        <v>871</v>
      </c>
      <c r="G3138" s="244" t="s">
        <v>924</v>
      </c>
      <c r="H3138" s="244" t="s">
        <v>429</v>
      </c>
      <c r="I3138" s="288">
        <v>1</v>
      </c>
      <c r="J3138" s="244" t="s">
        <v>919</v>
      </c>
      <c r="K3138" s="244">
        <v>1</v>
      </c>
      <c r="L3138" s="244">
        <v>1</v>
      </c>
      <c r="M3138" s="244" t="s">
        <v>89</v>
      </c>
      <c r="N3138" s="244">
        <f t="shared" si="59"/>
        <v>1</v>
      </c>
      <c r="R3138" s="301"/>
      <c r="S3138" s="301"/>
      <c r="T3138" s="301"/>
      <c r="U3138" s="301"/>
      <c r="V3138" s="301"/>
      <c r="W3138" s="301"/>
      <c r="X3138" s="301"/>
      <c r="Y3138" s="301"/>
      <c r="Z3138" s="301"/>
      <c r="AA3138" s="301"/>
      <c r="AB3138" s="301"/>
      <c r="AC3138" s="301"/>
      <c r="AD3138" s="301"/>
      <c r="AE3138" s="301"/>
      <c r="AF3138" s="301"/>
      <c r="AG3138" s="301"/>
      <c r="AH3138" s="301"/>
      <c r="AI3138" s="301"/>
      <c r="AM3138"/>
    </row>
    <row r="3139" spans="1:39" ht="20.100000000000001" hidden="1" customHeight="1" x14ac:dyDescent="0.2">
      <c r="A3139" s="240">
        <v>295</v>
      </c>
      <c r="B3139" s="241" t="s">
        <v>425</v>
      </c>
      <c r="C3139" s="310" t="s">
        <v>426</v>
      </c>
      <c r="D3139" s="310" t="s">
        <v>438</v>
      </c>
      <c r="E3139" s="309">
        <v>110456.5317026508</v>
      </c>
      <c r="F3139" s="310" t="s">
        <v>871</v>
      </c>
      <c r="G3139" s="244" t="s">
        <v>960</v>
      </c>
      <c r="H3139" s="244" t="s">
        <v>429</v>
      </c>
      <c r="I3139" s="288">
        <v>1</v>
      </c>
      <c r="J3139" s="244" t="s">
        <v>919</v>
      </c>
      <c r="K3139" s="244">
        <v>1</v>
      </c>
      <c r="L3139" s="244">
        <v>1</v>
      </c>
      <c r="M3139" s="244" t="s">
        <v>89</v>
      </c>
      <c r="N3139" s="244">
        <f t="shared" si="59"/>
        <v>1</v>
      </c>
      <c r="R3139" s="301"/>
      <c r="S3139" s="301"/>
      <c r="T3139" s="301"/>
      <c r="U3139" s="301"/>
      <c r="V3139" s="301"/>
      <c r="W3139" s="301"/>
      <c r="X3139" s="301"/>
      <c r="Y3139" s="301"/>
      <c r="Z3139" s="301"/>
      <c r="AA3139" s="301"/>
      <c r="AB3139" s="301"/>
      <c r="AC3139" s="301"/>
      <c r="AD3139" s="301"/>
      <c r="AE3139" s="301"/>
      <c r="AF3139" s="301"/>
      <c r="AG3139" s="301"/>
      <c r="AH3139" s="301"/>
      <c r="AI3139" s="301"/>
      <c r="AM3139"/>
    </row>
    <row r="3140" spans="1:39" ht="20.100000000000001" hidden="1" customHeight="1" x14ac:dyDescent="0.2">
      <c r="A3140" s="240">
        <v>296</v>
      </c>
      <c r="B3140" s="241" t="s">
        <v>425</v>
      </c>
      <c r="C3140" s="310" t="s">
        <v>426</v>
      </c>
      <c r="D3140" s="310" t="s">
        <v>438</v>
      </c>
      <c r="E3140" s="309">
        <v>109606.82349135033</v>
      </c>
      <c r="F3140" s="310" t="s">
        <v>871</v>
      </c>
      <c r="G3140" s="244" t="s">
        <v>932</v>
      </c>
      <c r="H3140" s="244" t="s">
        <v>429</v>
      </c>
      <c r="I3140" s="288">
        <v>1</v>
      </c>
      <c r="J3140" s="244" t="s">
        <v>919</v>
      </c>
      <c r="K3140" s="244">
        <v>1</v>
      </c>
      <c r="L3140" s="244">
        <v>1</v>
      </c>
      <c r="M3140" s="244" t="s">
        <v>89</v>
      </c>
      <c r="N3140" s="244">
        <f t="shared" si="59"/>
        <v>1</v>
      </c>
      <c r="R3140" s="301"/>
      <c r="S3140" s="301"/>
      <c r="T3140" s="301"/>
      <c r="U3140" s="301"/>
      <c r="V3140" s="301"/>
      <c r="W3140" s="301"/>
      <c r="X3140" s="301"/>
      <c r="Y3140" s="301"/>
      <c r="Z3140" s="301"/>
      <c r="AA3140" s="301"/>
      <c r="AB3140" s="301"/>
      <c r="AC3140" s="301"/>
      <c r="AD3140" s="301"/>
      <c r="AE3140" s="301"/>
      <c r="AF3140" s="301"/>
      <c r="AG3140" s="301"/>
      <c r="AH3140" s="301"/>
      <c r="AI3140" s="301"/>
      <c r="AM3140"/>
    </row>
    <row r="3141" spans="1:39" ht="20.100000000000001" hidden="1" customHeight="1" x14ac:dyDescent="0.2">
      <c r="A3141" s="240">
        <v>297</v>
      </c>
      <c r="B3141" s="241" t="s">
        <v>425</v>
      </c>
      <c r="C3141" s="310" t="s">
        <v>426</v>
      </c>
      <c r="D3141" s="310" t="s">
        <v>438</v>
      </c>
      <c r="E3141" s="309">
        <v>109439.34241266745</v>
      </c>
      <c r="F3141" s="310" t="s">
        <v>895</v>
      </c>
      <c r="G3141" s="244" t="s">
        <v>926</v>
      </c>
      <c r="H3141" s="244" t="s">
        <v>429</v>
      </c>
      <c r="I3141" s="288">
        <v>1</v>
      </c>
      <c r="J3141" s="244" t="s">
        <v>919</v>
      </c>
      <c r="K3141" s="244">
        <v>0.5</v>
      </c>
      <c r="L3141" s="244">
        <v>0.8</v>
      </c>
      <c r="M3141" s="244" t="s">
        <v>89</v>
      </c>
      <c r="N3141" s="244">
        <f t="shared" si="59"/>
        <v>0.4</v>
      </c>
      <c r="R3141" s="301"/>
      <c r="S3141" s="301"/>
      <c r="T3141" s="301"/>
      <c r="U3141" s="301"/>
      <c r="V3141" s="301"/>
      <c r="W3141" s="301"/>
      <c r="X3141" s="301"/>
      <c r="Y3141" s="301"/>
      <c r="Z3141" s="301"/>
      <c r="AA3141" s="301"/>
      <c r="AB3141" s="301"/>
      <c r="AC3141" s="301"/>
      <c r="AD3141" s="301"/>
      <c r="AE3141" s="301"/>
      <c r="AF3141" s="301"/>
      <c r="AG3141" s="301"/>
      <c r="AH3141" s="301"/>
      <c r="AI3141" s="301"/>
      <c r="AM3141"/>
    </row>
    <row r="3142" spans="1:39" ht="20.100000000000001" hidden="1" customHeight="1" x14ac:dyDescent="0.2">
      <c r="A3142" s="240">
        <v>298</v>
      </c>
      <c r="B3142" s="241" t="s">
        <v>425</v>
      </c>
      <c r="C3142" s="310" t="s">
        <v>426</v>
      </c>
      <c r="D3142" s="310" t="s">
        <v>438</v>
      </c>
      <c r="E3142" s="309">
        <v>109037.89683875398</v>
      </c>
      <c r="F3142" s="310" t="s">
        <v>879</v>
      </c>
      <c r="G3142" s="244" t="s">
        <v>913</v>
      </c>
      <c r="H3142" s="244" t="s">
        <v>429</v>
      </c>
      <c r="I3142" s="288">
        <v>1</v>
      </c>
      <c r="J3142" s="244" t="s">
        <v>919</v>
      </c>
      <c r="K3142" s="244" t="s">
        <v>89</v>
      </c>
      <c r="L3142" s="244" t="s">
        <v>89</v>
      </c>
      <c r="M3142" s="244">
        <v>1</v>
      </c>
      <c r="N3142" s="244">
        <f t="shared" si="59"/>
        <v>0.78539816339744828</v>
      </c>
      <c r="R3142" s="301"/>
      <c r="S3142" s="301"/>
      <c r="T3142" s="301"/>
      <c r="U3142" s="301"/>
      <c r="V3142" s="301"/>
      <c r="W3142" s="301"/>
      <c r="X3142" s="301"/>
      <c r="Y3142" s="301"/>
      <c r="Z3142" s="301"/>
      <c r="AA3142" s="301"/>
      <c r="AB3142" s="301"/>
      <c r="AC3142" s="301"/>
      <c r="AD3142" s="301"/>
      <c r="AE3142" s="301"/>
      <c r="AF3142" s="301"/>
      <c r="AG3142" s="301"/>
      <c r="AH3142" s="301"/>
      <c r="AI3142" s="301"/>
      <c r="AM3142"/>
    </row>
    <row r="3143" spans="1:39" ht="20.100000000000001" hidden="1" customHeight="1" x14ac:dyDescent="0.2">
      <c r="A3143" s="240">
        <v>299</v>
      </c>
      <c r="B3143" s="241" t="s">
        <v>425</v>
      </c>
      <c r="C3143" s="310" t="s">
        <v>426</v>
      </c>
      <c r="D3143" s="310" t="s">
        <v>438</v>
      </c>
      <c r="E3143" s="309">
        <v>108915.48193707946</v>
      </c>
      <c r="F3143" s="310" t="s">
        <v>871</v>
      </c>
      <c r="G3143" s="244" t="s">
        <v>928</v>
      </c>
      <c r="H3143" s="244" t="s">
        <v>429</v>
      </c>
      <c r="I3143" s="288">
        <v>1</v>
      </c>
      <c r="J3143" s="244" t="s">
        <v>919</v>
      </c>
      <c r="K3143" s="244">
        <v>1</v>
      </c>
      <c r="L3143" s="244">
        <v>1</v>
      </c>
      <c r="M3143" s="244" t="s">
        <v>89</v>
      </c>
      <c r="N3143" s="244">
        <f t="shared" si="59"/>
        <v>1</v>
      </c>
      <c r="R3143" s="301"/>
      <c r="S3143" s="301"/>
      <c r="T3143" s="301"/>
      <c r="U3143" s="301"/>
      <c r="V3143" s="301"/>
      <c r="W3143" s="301"/>
      <c r="X3143" s="301"/>
      <c r="Y3143" s="301"/>
      <c r="Z3143" s="301"/>
      <c r="AA3143" s="301"/>
      <c r="AB3143" s="301"/>
      <c r="AC3143" s="301"/>
      <c r="AD3143" s="301"/>
      <c r="AE3143" s="301"/>
      <c r="AF3143" s="301"/>
      <c r="AG3143" s="301"/>
      <c r="AH3143" s="301"/>
      <c r="AI3143" s="301"/>
      <c r="AM3143"/>
    </row>
    <row r="3144" spans="1:39" ht="20.100000000000001" hidden="1" customHeight="1" x14ac:dyDescent="0.2">
      <c r="A3144" s="240">
        <v>300</v>
      </c>
      <c r="B3144" s="241" t="s">
        <v>425</v>
      </c>
      <c r="C3144" s="310" t="s">
        <v>426</v>
      </c>
      <c r="D3144" s="310" t="s">
        <v>438</v>
      </c>
      <c r="E3144" s="309">
        <v>108900.99547413723</v>
      </c>
      <c r="F3144" s="310" t="s">
        <v>879</v>
      </c>
      <c r="G3144" s="244" t="s">
        <v>881</v>
      </c>
      <c r="H3144" s="244" t="s">
        <v>429</v>
      </c>
      <c r="I3144" s="288">
        <v>1</v>
      </c>
      <c r="J3144" s="244" t="s">
        <v>919</v>
      </c>
      <c r="K3144" s="244" t="s">
        <v>89</v>
      </c>
      <c r="L3144" s="244" t="s">
        <v>89</v>
      </c>
      <c r="M3144" s="244">
        <v>1</v>
      </c>
      <c r="N3144" s="244">
        <f t="shared" si="59"/>
        <v>0.78539816339744828</v>
      </c>
      <c r="R3144" s="301"/>
      <c r="S3144" s="301"/>
      <c r="T3144" s="301"/>
      <c r="U3144" s="301"/>
      <c r="V3144" s="301"/>
      <c r="W3144" s="301"/>
      <c r="X3144" s="301"/>
      <c r="Y3144" s="301"/>
      <c r="Z3144" s="301"/>
      <c r="AA3144" s="301"/>
      <c r="AB3144" s="301"/>
      <c r="AC3144" s="301"/>
      <c r="AD3144" s="301"/>
      <c r="AE3144" s="301"/>
      <c r="AF3144" s="301"/>
      <c r="AG3144" s="301"/>
      <c r="AH3144" s="301"/>
      <c r="AI3144" s="301"/>
      <c r="AM3144"/>
    </row>
    <row r="3145" spans="1:39" ht="20.100000000000001" hidden="1" customHeight="1" x14ac:dyDescent="0.2">
      <c r="A3145" s="240">
        <v>301</v>
      </c>
      <c r="B3145" s="241" t="s">
        <v>425</v>
      </c>
      <c r="C3145" s="310" t="s">
        <v>426</v>
      </c>
      <c r="D3145" s="310" t="s">
        <v>438</v>
      </c>
      <c r="E3145" s="309">
        <v>108635.7058189205</v>
      </c>
      <c r="F3145" s="310" t="s">
        <v>871</v>
      </c>
      <c r="G3145" s="244" t="s">
        <v>929</v>
      </c>
      <c r="H3145" s="244" t="s">
        <v>429</v>
      </c>
      <c r="I3145" s="288">
        <v>2</v>
      </c>
      <c r="J3145" s="244" t="s">
        <v>919</v>
      </c>
      <c r="K3145" s="244">
        <v>3</v>
      </c>
      <c r="L3145" s="244">
        <v>2</v>
      </c>
      <c r="M3145" s="244" t="s">
        <v>89</v>
      </c>
      <c r="N3145" s="244">
        <f t="shared" si="59"/>
        <v>6</v>
      </c>
      <c r="R3145" s="301"/>
      <c r="S3145" s="301"/>
      <c r="T3145" s="301"/>
      <c r="U3145" s="301"/>
      <c r="V3145" s="301"/>
      <c r="W3145" s="301"/>
      <c r="X3145" s="301"/>
      <c r="Y3145" s="301"/>
      <c r="Z3145" s="301"/>
      <c r="AA3145" s="301"/>
      <c r="AB3145" s="301"/>
      <c r="AC3145" s="301"/>
      <c r="AD3145" s="301"/>
      <c r="AE3145" s="301"/>
      <c r="AF3145" s="301"/>
      <c r="AG3145" s="301"/>
      <c r="AH3145" s="301"/>
      <c r="AI3145" s="301"/>
      <c r="AM3145"/>
    </row>
    <row r="3146" spans="1:39" ht="20.100000000000001" hidden="1" customHeight="1" x14ac:dyDescent="0.2">
      <c r="A3146" s="240">
        <v>302</v>
      </c>
      <c r="B3146" s="241" t="s">
        <v>425</v>
      </c>
      <c r="C3146" s="310" t="s">
        <v>426</v>
      </c>
      <c r="D3146" s="310" t="s">
        <v>438</v>
      </c>
      <c r="E3146" s="309">
        <v>108559.38848813187</v>
      </c>
      <c r="F3146" s="242" t="s">
        <v>879</v>
      </c>
      <c r="G3146" s="244" t="s">
        <v>881</v>
      </c>
      <c r="H3146" s="244" t="s">
        <v>429</v>
      </c>
      <c r="I3146" s="288">
        <v>1</v>
      </c>
      <c r="J3146" s="244" t="s">
        <v>919</v>
      </c>
      <c r="K3146" s="244" t="s">
        <v>89</v>
      </c>
      <c r="L3146" s="244" t="s">
        <v>89</v>
      </c>
      <c r="M3146" s="244">
        <v>1</v>
      </c>
      <c r="N3146" s="244">
        <f t="shared" si="59"/>
        <v>0.78539816339744828</v>
      </c>
      <c r="R3146" s="301"/>
      <c r="S3146" s="301"/>
      <c r="T3146" s="301"/>
      <c r="U3146" s="301"/>
      <c r="V3146" s="301"/>
      <c r="W3146" s="301"/>
      <c r="X3146" s="301"/>
      <c r="Y3146" s="301"/>
      <c r="Z3146" s="301"/>
      <c r="AA3146" s="301"/>
      <c r="AB3146" s="301"/>
      <c r="AC3146" s="301"/>
      <c r="AD3146" s="301"/>
      <c r="AE3146" s="301"/>
      <c r="AF3146" s="301"/>
      <c r="AG3146" s="301"/>
      <c r="AH3146" s="301"/>
      <c r="AI3146" s="301"/>
      <c r="AM3146"/>
    </row>
    <row r="3147" spans="1:39" ht="20.100000000000001" hidden="1" customHeight="1" x14ac:dyDescent="0.2">
      <c r="A3147" s="240">
        <v>303</v>
      </c>
      <c r="B3147" s="241" t="s">
        <v>425</v>
      </c>
      <c r="C3147" s="310" t="s">
        <v>426</v>
      </c>
      <c r="D3147" s="310" t="s">
        <v>438</v>
      </c>
      <c r="E3147" s="309">
        <v>108515.23294640728</v>
      </c>
      <c r="F3147" s="310" t="s">
        <v>871</v>
      </c>
      <c r="G3147" s="244" t="s">
        <v>872</v>
      </c>
      <c r="H3147" s="244" t="s">
        <v>429</v>
      </c>
      <c r="I3147" s="288">
        <v>1</v>
      </c>
      <c r="J3147" s="244" t="s">
        <v>919</v>
      </c>
      <c r="K3147" s="244">
        <v>1</v>
      </c>
      <c r="L3147" s="244">
        <v>1</v>
      </c>
      <c r="M3147" s="244" t="s">
        <v>89</v>
      </c>
      <c r="N3147" s="244">
        <f t="shared" si="59"/>
        <v>1</v>
      </c>
      <c r="R3147" s="301"/>
      <c r="S3147" s="301"/>
      <c r="T3147" s="301"/>
      <c r="U3147" s="301"/>
      <c r="V3147" s="301"/>
      <c r="W3147" s="301"/>
      <c r="X3147" s="301"/>
      <c r="Y3147" s="301"/>
      <c r="Z3147" s="301"/>
      <c r="AA3147" s="301"/>
      <c r="AB3147" s="301"/>
      <c r="AC3147" s="301"/>
      <c r="AD3147" s="301"/>
      <c r="AE3147" s="301"/>
      <c r="AF3147" s="301"/>
      <c r="AG3147" s="301"/>
      <c r="AH3147" s="301"/>
      <c r="AI3147" s="301"/>
      <c r="AM3147"/>
    </row>
    <row r="3148" spans="1:39" ht="20.100000000000001" hidden="1" customHeight="1" x14ac:dyDescent="0.2">
      <c r="A3148" s="240">
        <v>304</v>
      </c>
      <c r="B3148" s="241" t="s">
        <v>425</v>
      </c>
      <c r="C3148" s="310" t="s">
        <v>426</v>
      </c>
      <c r="D3148" s="310" t="s">
        <v>438</v>
      </c>
      <c r="E3148" s="309">
        <v>108450.87327584179</v>
      </c>
      <c r="F3148" s="310" t="s">
        <v>871</v>
      </c>
      <c r="G3148" s="244" t="s">
        <v>872</v>
      </c>
      <c r="H3148" s="244" t="s">
        <v>429</v>
      </c>
      <c r="I3148" s="288">
        <v>1</v>
      </c>
      <c r="J3148" s="244" t="s">
        <v>919</v>
      </c>
      <c r="K3148" s="244">
        <v>1</v>
      </c>
      <c r="L3148" s="244">
        <v>1</v>
      </c>
      <c r="M3148" s="244" t="s">
        <v>89</v>
      </c>
      <c r="N3148" s="244">
        <f t="shared" si="59"/>
        <v>1</v>
      </c>
      <c r="R3148" s="301"/>
      <c r="S3148" s="301"/>
      <c r="T3148" s="301"/>
      <c r="U3148" s="301"/>
      <c r="V3148" s="301"/>
      <c r="W3148" s="301"/>
      <c r="X3148" s="301"/>
      <c r="Y3148" s="301"/>
      <c r="Z3148" s="301"/>
      <c r="AA3148" s="301"/>
      <c r="AB3148" s="301"/>
      <c r="AC3148" s="301"/>
      <c r="AD3148" s="301"/>
      <c r="AE3148" s="301"/>
      <c r="AF3148" s="301"/>
      <c r="AG3148" s="301"/>
      <c r="AH3148" s="301"/>
      <c r="AI3148" s="301"/>
      <c r="AM3148"/>
    </row>
    <row r="3149" spans="1:39" ht="20.100000000000001" hidden="1" customHeight="1" x14ac:dyDescent="0.2">
      <c r="A3149" s="240">
        <v>305</v>
      </c>
      <c r="B3149" s="241" t="s">
        <v>425</v>
      </c>
      <c r="C3149" s="310" t="s">
        <v>426</v>
      </c>
      <c r="D3149" s="310" t="s">
        <v>438</v>
      </c>
      <c r="E3149" s="309">
        <v>108410.5990167432</v>
      </c>
      <c r="F3149" s="242" t="s">
        <v>871</v>
      </c>
      <c r="G3149" s="244" t="s">
        <v>872</v>
      </c>
      <c r="H3149" s="244" t="s">
        <v>429</v>
      </c>
      <c r="I3149" s="288">
        <v>1</v>
      </c>
      <c r="J3149" s="244" t="s">
        <v>919</v>
      </c>
      <c r="K3149" s="244">
        <v>1</v>
      </c>
      <c r="L3149" s="244">
        <v>1</v>
      </c>
      <c r="M3149" s="244" t="s">
        <v>89</v>
      </c>
      <c r="N3149" s="244">
        <f t="shared" si="59"/>
        <v>1</v>
      </c>
      <c r="R3149" s="301"/>
      <c r="S3149" s="301"/>
      <c r="T3149" s="301"/>
      <c r="U3149" s="301"/>
      <c r="V3149" s="301"/>
      <c r="W3149" s="301"/>
      <c r="X3149" s="301"/>
      <c r="Y3149" s="301"/>
      <c r="Z3149" s="301"/>
      <c r="AA3149" s="301"/>
      <c r="AB3149" s="301"/>
      <c r="AC3149" s="301"/>
      <c r="AD3149" s="301"/>
      <c r="AE3149" s="301"/>
      <c r="AF3149" s="301"/>
      <c r="AG3149" s="301"/>
      <c r="AH3149" s="301"/>
      <c r="AI3149" s="301"/>
      <c r="AM3149"/>
    </row>
    <row r="3150" spans="1:39" ht="20.100000000000001" hidden="1" customHeight="1" x14ac:dyDescent="0.2">
      <c r="A3150" s="240">
        <v>306</v>
      </c>
      <c r="B3150" s="241" t="s">
        <v>425</v>
      </c>
      <c r="C3150" s="310" t="s">
        <v>426</v>
      </c>
      <c r="D3150" s="310" t="s">
        <v>438</v>
      </c>
      <c r="E3150" s="309">
        <v>108262.1176724353</v>
      </c>
      <c r="F3150" s="310" t="s">
        <v>880</v>
      </c>
      <c r="G3150" s="244" t="s">
        <v>915</v>
      </c>
      <c r="H3150" s="244" t="s">
        <v>429</v>
      </c>
      <c r="I3150" s="288">
        <v>1</v>
      </c>
      <c r="J3150" s="244" t="s">
        <v>919</v>
      </c>
      <c r="K3150" s="244">
        <v>0.5</v>
      </c>
      <c r="L3150" s="244">
        <v>0.6</v>
      </c>
      <c r="M3150" s="244" t="s">
        <v>89</v>
      </c>
      <c r="N3150" s="244">
        <f t="shared" si="59"/>
        <v>0.3</v>
      </c>
      <c r="R3150" s="301"/>
      <c r="S3150" s="301"/>
      <c r="T3150" s="301"/>
      <c r="U3150" s="301"/>
      <c r="V3150" s="301"/>
      <c r="W3150" s="301"/>
      <c r="X3150" s="301"/>
      <c r="Y3150" s="301"/>
      <c r="Z3150" s="301"/>
      <c r="AA3150" s="301"/>
      <c r="AB3150" s="301"/>
      <c r="AC3150" s="301"/>
      <c r="AD3150" s="301"/>
      <c r="AE3150" s="301"/>
      <c r="AF3150" s="301"/>
      <c r="AG3150" s="301"/>
      <c r="AH3150" s="301"/>
      <c r="AI3150" s="301"/>
      <c r="AM3150"/>
    </row>
    <row r="3151" spans="1:39" ht="20.100000000000001" hidden="1" customHeight="1" x14ac:dyDescent="0.2">
      <c r="A3151" s="240">
        <v>307</v>
      </c>
      <c r="B3151" s="241" t="s">
        <v>425</v>
      </c>
      <c r="C3151" s="310" t="s">
        <v>426</v>
      </c>
      <c r="D3151" s="310" t="s">
        <v>438</v>
      </c>
      <c r="E3151" s="309">
        <v>108205.79633617779</v>
      </c>
      <c r="F3151" s="310" t="s">
        <v>880</v>
      </c>
      <c r="G3151" s="244" t="s">
        <v>915</v>
      </c>
      <c r="H3151" s="244" t="s">
        <v>429</v>
      </c>
      <c r="I3151" s="288">
        <v>1</v>
      </c>
      <c r="J3151" s="244" t="s">
        <v>919</v>
      </c>
      <c r="K3151" s="244">
        <v>0.5</v>
      </c>
      <c r="L3151" s="244">
        <v>0.6</v>
      </c>
      <c r="M3151" s="244" t="s">
        <v>89</v>
      </c>
      <c r="N3151" s="244">
        <f t="shared" si="59"/>
        <v>0.3</v>
      </c>
      <c r="R3151" s="301"/>
      <c r="S3151" s="301"/>
      <c r="T3151" s="301"/>
      <c r="U3151" s="301"/>
      <c r="V3151" s="301"/>
      <c r="W3151" s="301"/>
      <c r="X3151" s="301"/>
      <c r="Y3151" s="301"/>
      <c r="Z3151" s="301"/>
      <c r="AA3151" s="301"/>
      <c r="AB3151" s="301"/>
      <c r="AC3151" s="301"/>
      <c r="AD3151" s="301"/>
      <c r="AE3151" s="301"/>
      <c r="AF3151" s="301"/>
      <c r="AG3151" s="301"/>
      <c r="AH3151" s="301"/>
      <c r="AI3151" s="301"/>
      <c r="AM3151"/>
    </row>
    <row r="3152" spans="1:39" ht="20.100000000000001" hidden="1" customHeight="1" x14ac:dyDescent="0.2">
      <c r="A3152" s="240">
        <v>308</v>
      </c>
      <c r="B3152" s="241" t="s">
        <v>425</v>
      </c>
      <c r="C3152" s="310" t="s">
        <v>426</v>
      </c>
      <c r="D3152" s="310" t="s">
        <v>438</v>
      </c>
      <c r="E3152" s="309">
        <v>108194.96831896508</v>
      </c>
      <c r="F3152" s="310" t="s">
        <v>880</v>
      </c>
      <c r="G3152" s="244" t="s">
        <v>915</v>
      </c>
      <c r="H3152" s="244" t="s">
        <v>429</v>
      </c>
      <c r="I3152" s="288">
        <v>1</v>
      </c>
      <c r="J3152" s="244" t="s">
        <v>919</v>
      </c>
      <c r="K3152" s="244">
        <v>0.5</v>
      </c>
      <c r="L3152" s="244">
        <v>0.6</v>
      </c>
      <c r="M3152" s="244" t="s">
        <v>89</v>
      </c>
      <c r="N3152" s="244">
        <f t="shared" si="59"/>
        <v>0.3</v>
      </c>
      <c r="R3152" s="301"/>
      <c r="S3152" s="301"/>
      <c r="T3152" s="301"/>
      <c r="U3152" s="301"/>
      <c r="V3152" s="301"/>
      <c r="W3152" s="301"/>
      <c r="X3152" s="301"/>
      <c r="Y3152" s="301"/>
      <c r="Z3152" s="301"/>
      <c r="AA3152" s="301"/>
      <c r="AB3152" s="301"/>
      <c r="AC3152" s="301"/>
      <c r="AD3152" s="301"/>
      <c r="AE3152" s="301"/>
      <c r="AF3152" s="301"/>
      <c r="AG3152" s="301"/>
      <c r="AH3152" s="301"/>
      <c r="AI3152" s="301"/>
      <c r="AM3152"/>
    </row>
    <row r="3153" spans="1:39" ht="20.100000000000001" hidden="1" customHeight="1" x14ac:dyDescent="0.2">
      <c r="A3153" s="240">
        <v>309</v>
      </c>
      <c r="B3153" s="241" t="s">
        <v>425</v>
      </c>
      <c r="C3153" s="310" t="s">
        <v>426</v>
      </c>
      <c r="D3153" s="310" t="s">
        <v>438</v>
      </c>
      <c r="E3153" s="309">
        <v>108160.85329016282</v>
      </c>
      <c r="F3153" s="310" t="s">
        <v>880</v>
      </c>
      <c r="G3153" s="244" t="s">
        <v>915</v>
      </c>
      <c r="H3153" s="244" t="s">
        <v>429</v>
      </c>
      <c r="I3153" s="288">
        <v>1</v>
      </c>
      <c r="J3153" s="244" t="s">
        <v>919</v>
      </c>
      <c r="K3153" s="244">
        <v>0.5</v>
      </c>
      <c r="L3153" s="244">
        <v>0.6</v>
      </c>
      <c r="M3153" s="244" t="s">
        <v>89</v>
      </c>
      <c r="N3153" s="244">
        <f t="shared" si="59"/>
        <v>0.3</v>
      </c>
      <c r="R3153" s="301"/>
      <c r="S3153" s="301"/>
      <c r="T3153" s="301"/>
      <c r="U3153" s="301"/>
      <c r="V3153" s="301"/>
      <c r="W3153" s="301"/>
      <c r="X3153" s="301"/>
      <c r="Y3153" s="301"/>
      <c r="Z3153" s="301"/>
      <c r="AA3153" s="301"/>
      <c r="AB3153" s="301"/>
      <c r="AC3153" s="301"/>
      <c r="AD3153" s="301"/>
      <c r="AE3153" s="301"/>
      <c r="AF3153" s="301"/>
      <c r="AG3153" s="301"/>
      <c r="AH3153" s="301"/>
      <c r="AI3153" s="301"/>
      <c r="AM3153"/>
    </row>
    <row r="3154" spans="1:39" ht="20.100000000000001" hidden="1" customHeight="1" x14ac:dyDescent="0.2">
      <c r="A3154" s="240">
        <v>310</v>
      </c>
      <c r="B3154" s="241" t="s">
        <v>425</v>
      </c>
      <c r="C3154" s="310" t="s">
        <v>426</v>
      </c>
      <c r="D3154" s="310" t="s">
        <v>438</v>
      </c>
      <c r="E3154" s="309">
        <v>108132.13007285702</v>
      </c>
      <c r="F3154" s="242" t="s">
        <v>871</v>
      </c>
      <c r="G3154" s="244" t="s">
        <v>872</v>
      </c>
      <c r="H3154" s="244" t="s">
        <v>429</v>
      </c>
      <c r="I3154" s="288">
        <v>1</v>
      </c>
      <c r="J3154" s="244" t="s">
        <v>919</v>
      </c>
      <c r="K3154" s="244">
        <v>1</v>
      </c>
      <c r="L3154" s="244">
        <v>1</v>
      </c>
      <c r="M3154" s="244" t="s">
        <v>89</v>
      </c>
      <c r="N3154" s="244">
        <f t="shared" si="59"/>
        <v>1</v>
      </c>
      <c r="R3154" s="301"/>
      <c r="S3154" s="301"/>
      <c r="T3154" s="301"/>
      <c r="U3154" s="301"/>
      <c r="V3154" s="301"/>
      <c r="W3154" s="301"/>
      <c r="X3154" s="301"/>
      <c r="Y3154" s="301"/>
      <c r="Z3154" s="301"/>
      <c r="AA3154" s="301"/>
      <c r="AB3154" s="301"/>
      <c r="AC3154" s="301"/>
      <c r="AD3154" s="301"/>
      <c r="AE3154" s="301"/>
      <c r="AF3154" s="301"/>
      <c r="AG3154" s="301"/>
      <c r="AH3154" s="301"/>
      <c r="AI3154" s="301"/>
      <c r="AM3154"/>
    </row>
    <row r="3155" spans="1:39" ht="20.100000000000001" hidden="1" customHeight="1" x14ac:dyDescent="0.2">
      <c r="A3155" s="240">
        <v>311</v>
      </c>
      <c r="B3155" s="241" t="s">
        <v>425</v>
      </c>
      <c r="C3155" s="310" t="s">
        <v>426</v>
      </c>
      <c r="D3155" s="310" t="s">
        <v>438</v>
      </c>
      <c r="E3155" s="309">
        <v>108104.95044028081</v>
      </c>
      <c r="F3155" s="310" t="s">
        <v>871</v>
      </c>
      <c r="G3155" s="244" t="s">
        <v>872</v>
      </c>
      <c r="H3155" s="244" t="s">
        <v>429</v>
      </c>
      <c r="I3155" s="288">
        <v>1</v>
      </c>
      <c r="J3155" s="244" t="s">
        <v>919</v>
      </c>
      <c r="K3155" s="244">
        <v>1</v>
      </c>
      <c r="L3155" s="244">
        <v>1</v>
      </c>
      <c r="M3155" s="244" t="s">
        <v>89</v>
      </c>
      <c r="N3155" s="244">
        <f t="shared" si="59"/>
        <v>1</v>
      </c>
      <c r="R3155" s="301"/>
      <c r="S3155" s="301"/>
      <c r="T3155" s="301"/>
      <c r="U3155" s="301"/>
      <c r="V3155" s="301"/>
      <c r="W3155" s="301"/>
      <c r="X3155" s="301"/>
      <c r="Y3155" s="301"/>
      <c r="Z3155" s="301"/>
      <c r="AA3155" s="301"/>
      <c r="AB3155" s="301"/>
      <c r="AC3155" s="301"/>
      <c r="AD3155" s="301"/>
      <c r="AE3155" s="301"/>
      <c r="AF3155" s="301"/>
      <c r="AG3155" s="301"/>
      <c r="AH3155" s="301"/>
      <c r="AI3155" s="301"/>
      <c r="AM3155"/>
    </row>
    <row r="3156" spans="1:39" ht="20.100000000000001" hidden="1" customHeight="1" x14ac:dyDescent="0.2">
      <c r="A3156" s="240">
        <v>312</v>
      </c>
      <c r="B3156" s="241" t="s">
        <v>425</v>
      </c>
      <c r="C3156" s="310" t="s">
        <v>426</v>
      </c>
      <c r="D3156" s="310" t="s">
        <v>438</v>
      </c>
      <c r="E3156" s="309">
        <v>107675.55346191797</v>
      </c>
      <c r="F3156" s="310" t="s">
        <v>871</v>
      </c>
      <c r="G3156" s="244" t="s">
        <v>941</v>
      </c>
      <c r="H3156" s="244" t="s">
        <v>429</v>
      </c>
      <c r="I3156" s="288">
        <v>1</v>
      </c>
      <c r="J3156" s="244" t="s">
        <v>919</v>
      </c>
      <c r="K3156" s="244">
        <v>1</v>
      </c>
      <c r="L3156" s="244">
        <v>1</v>
      </c>
      <c r="M3156" s="244" t="s">
        <v>89</v>
      </c>
      <c r="N3156" s="244">
        <f t="shared" si="59"/>
        <v>1</v>
      </c>
      <c r="R3156" s="301"/>
      <c r="S3156" s="301"/>
      <c r="T3156" s="301"/>
      <c r="U3156" s="301"/>
      <c r="V3156" s="301"/>
      <c r="W3156" s="301"/>
      <c r="X3156" s="301"/>
      <c r="Y3156" s="301"/>
      <c r="Z3156" s="301"/>
      <c r="AA3156" s="301"/>
      <c r="AB3156" s="301"/>
      <c r="AC3156" s="301"/>
      <c r="AD3156" s="301"/>
      <c r="AE3156" s="301"/>
      <c r="AF3156" s="301"/>
      <c r="AG3156" s="301"/>
      <c r="AH3156" s="301"/>
      <c r="AI3156" s="301"/>
      <c r="AM3156"/>
    </row>
    <row r="3157" spans="1:39" ht="20.100000000000001" hidden="1" customHeight="1" x14ac:dyDescent="0.2">
      <c r="A3157" s="240">
        <v>313</v>
      </c>
      <c r="B3157" s="241" t="s">
        <v>425</v>
      </c>
      <c r="C3157" s="310" t="s">
        <v>426</v>
      </c>
      <c r="D3157" s="310" t="s">
        <v>438</v>
      </c>
      <c r="E3157" s="309">
        <v>107171.46616385937</v>
      </c>
      <c r="F3157" s="310" t="s">
        <v>871</v>
      </c>
      <c r="G3157" s="244" t="s">
        <v>932</v>
      </c>
      <c r="H3157" s="244" t="s">
        <v>429</v>
      </c>
      <c r="I3157" s="288">
        <v>1</v>
      </c>
      <c r="J3157" s="244" t="s">
        <v>919</v>
      </c>
      <c r="K3157" s="244">
        <v>1</v>
      </c>
      <c r="L3157" s="244">
        <v>1</v>
      </c>
      <c r="M3157" s="244" t="s">
        <v>89</v>
      </c>
      <c r="N3157" s="244">
        <f t="shared" si="59"/>
        <v>1</v>
      </c>
      <c r="R3157" s="301"/>
      <c r="S3157" s="301"/>
      <c r="T3157" s="301"/>
      <c r="U3157" s="301"/>
      <c r="V3157" s="301"/>
      <c r="W3157" s="301"/>
      <c r="X3157" s="301"/>
      <c r="Y3157" s="301"/>
      <c r="Z3157" s="301"/>
      <c r="AA3157" s="301"/>
      <c r="AB3157" s="301"/>
      <c r="AC3157" s="301"/>
      <c r="AD3157" s="301"/>
      <c r="AE3157" s="301"/>
      <c r="AF3157" s="301"/>
      <c r="AG3157" s="301"/>
      <c r="AH3157" s="301"/>
      <c r="AI3157" s="301"/>
      <c r="AM3157"/>
    </row>
    <row r="3158" spans="1:39" ht="20.100000000000001" hidden="1" customHeight="1" x14ac:dyDescent="0.2">
      <c r="A3158" s="240">
        <v>314</v>
      </c>
      <c r="B3158" s="241" t="s">
        <v>425</v>
      </c>
      <c r="C3158" s="310" t="s">
        <v>426</v>
      </c>
      <c r="D3158" s="310" t="s">
        <v>438</v>
      </c>
      <c r="E3158" s="309">
        <v>104524.59000588628</v>
      </c>
      <c r="F3158" s="310" t="s">
        <v>871</v>
      </c>
      <c r="G3158" s="244" t="s">
        <v>932</v>
      </c>
      <c r="H3158" s="244" t="s">
        <v>429</v>
      </c>
      <c r="I3158" s="288">
        <v>1</v>
      </c>
      <c r="J3158" s="244" t="s">
        <v>919</v>
      </c>
      <c r="K3158" s="244">
        <v>1</v>
      </c>
      <c r="L3158" s="244">
        <v>1</v>
      </c>
      <c r="M3158" s="244" t="s">
        <v>89</v>
      </c>
      <c r="N3158" s="244">
        <f t="shared" si="59"/>
        <v>1</v>
      </c>
      <c r="R3158" s="301"/>
      <c r="S3158" s="301"/>
      <c r="T3158" s="301"/>
      <c r="U3158" s="301"/>
      <c r="V3158" s="301"/>
      <c r="W3158" s="301"/>
      <c r="X3158" s="301"/>
      <c r="Y3158" s="301"/>
      <c r="Z3158" s="301"/>
      <c r="AA3158" s="301"/>
      <c r="AB3158" s="301"/>
      <c r="AC3158" s="301"/>
      <c r="AD3158" s="301"/>
      <c r="AE3158" s="301"/>
      <c r="AF3158" s="301"/>
      <c r="AG3158" s="301"/>
      <c r="AH3158" s="301"/>
      <c r="AI3158" s="301"/>
      <c r="AM3158"/>
    </row>
    <row r="3159" spans="1:39" ht="20.100000000000001" hidden="1" customHeight="1" x14ac:dyDescent="0.2">
      <c r="A3159" s="240">
        <v>315</v>
      </c>
      <c r="B3159" s="241" t="s">
        <v>425</v>
      </c>
      <c r="C3159" s="310" t="s">
        <v>426</v>
      </c>
      <c r="D3159" s="310" t="s">
        <v>438</v>
      </c>
      <c r="E3159" s="309">
        <v>103887.45301239399</v>
      </c>
      <c r="F3159" s="310" t="s">
        <v>879</v>
      </c>
      <c r="G3159" s="244" t="s">
        <v>913</v>
      </c>
      <c r="H3159" s="244" t="s">
        <v>429</v>
      </c>
      <c r="I3159" s="288">
        <v>1</v>
      </c>
      <c r="J3159" s="244" t="s">
        <v>919</v>
      </c>
      <c r="K3159" s="244" t="s">
        <v>89</v>
      </c>
      <c r="L3159" s="244" t="s">
        <v>89</v>
      </c>
      <c r="M3159" s="244">
        <v>1</v>
      </c>
      <c r="N3159" s="244">
        <f t="shared" si="59"/>
        <v>0.78539816339744828</v>
      </c>
      <c r="R3159" s="301"/>
      <c r="S3159" s="301"/>
      <c r="T3159" s="301"/>
      <c r="U3159" s="301"/>
      <c r="V3159" s="301"/>
      <c r="W3159" s="301"/>
      <c r="X3159" s="301"/>
      <c r="Y3159" s="301"/>
      <c r="Z3159" s="301"/>
      <c r="AA3159" s="301"/>
      <c r="AB3159" s="301"/>
      <c r="AC3159" s="301"/>
      <c r="AD3159" s="301"/>
      <c r="AE3159" s="301"/>
      <c r="AF3159" s="301"/>
      <c r="AG3159" s="301"/>
      <c r="AH3159" s="301"/>
      <c r="AI3159" s="301"/>
      <c r="AM3159"/>
    </row>
    <row r="3160" spans="1:39" ht="20.100000000000001" hidden="1" customHeight="1" x14ac:dyDescent="0.2">
      <c r="A3160" s="240">
        <v>316</v>
      </c>
      <c r="B3160" s="241" t="s">
        <v>425</v>
      </c>
      <c r="C3160" s="310" t="s">
        <v>426</v>
      </c>
      <c r="D3160" s="310" t="s">
        <v>438</v>
      </c>
      <c r="E3160" s="309">
        <v>103810.43314193716</v>
      </c>
      <c r="F3160" s="310" t="s">
        <v>871</v>
      </c>
      <c r="G3160" s="244" t="s">
        <v>924</v>
      </c>
      <c r="H3160" s="244" t="s">
        <v>429</v>
      </c>
      <c r="I3160" s="288">
        <v>1</v>
      </c>
      <c r="J3160" s="244" t="s">
        <v>919</v>
      </c>
      <c r="K3160" s="244">
        <v>1</v>
      </c>
      <c r="L3160" s="244">
        <v>1</v>
      </c>
      <c r="M3160" s="244" t="s">
        <v>89</v>
      </c>
      <c r="N3160" s="244">
        <f t="shared" si="59"/>
        <v>1</v>
      </c>
      <c r="R3160" s="301"/>
      <c r="S3160" s="301"/>
      <c r="T3160" s="301"/>
      <c r="U3160" s="301"/>
      <c r="V3160" s="301"/>
      <c r="W3160" s="301"/>
      <c r="X3160" s="301"/>
      <c r="Y3160" s="301"/>
      <c r="Z3160" s="301"/>
      <c r="AA3160" s="301"/>
      <c r="AB3160" s="301"/>
      <c r="AC3160" s="301"/>
      <c r="AD3160" s="301"/>
      <c r="AE3160" s="301"/>
      <c r="AF3160" s="301"/>
      <c r="AG3160" s="301"/>
      <c r="AH3160" s="301"/>
      <c r="AI3160" s="301"/>
      <c r="AM3160"/>
    </row>
    <row r="3161" spans="1:39" ht="20.100000000000001" hidden="1" customHeight="1" x14ac:dyDescent="0.2">
      <c r="A3161" s="240">
        <v>317</v>
      </c>
      <c r="B3161" s="241" t="s">
        <v>425</v>
      </c>
      <c r="C3161" s="310" t="s">
        <v>426</v>
      </c>
      <c r="D3161" s="310" t="s">
        <v>438</v>
      </c>
      <c r="E3161" s="309">
        <v>103687.03125765866</v>
      </c>
      <c r="F3161" s="310" t="s">
        <v>879</v>
      </c>
      <c r="G3161" s="244" t="s">
        <v>881</v>
      </c>
      <c r="H3161" s="244" t="s">
        <v>429</v>
      </c>
      <c r="I3161" s="288">
        <v>1</v>
      </c>
      <c r="J3161" s="244" t="s">
        <v>919</v>
      </c>
      <c r="K3161" s="244" t="s">
        <v>89</v>
      </c>
      <c r="L3161" s="244" t="s">
        <v>89</v>
      </c>
      <c r="M3161" s="244">
        <v>1</v>
      </c>
      <c r="N3161" s="244">
        <f t="shared" si="59"/>
        <v>0.78539816339744828</v>
      </c>
      <c r="R3161" s="301"/>
      <c r="S3161" s="301"/>
      <c r="T3161" s="301"/>
      <c r="U3161" s="301"/>
      <c r="V3161" s="301"/>
      <c r="W3161" s="301"/>
      <c r="X3161" s="301"/>
      <c r="Y3161" s="301"/>
      <c r="Z3161" s="301"/>
      <c r="AA3161" s="301"/>
      <c r="AB3161" s="301"/>
      <c r="AC3161" s="301"/>
      <c r="AD3161" s="301"/>
      <c r="AE3161" s="301"/>
      <c r="AF3161" s="301"/>
      <c r="AG3161" s="301"/>
      <c r="AH3161" s="301"/>
      <c r="AI3161" s="301"/>
      <c r="AM3161"/>
    </row>
    <row r="3162" spans="1:39" ht="20.100000000000001" hidden="1" customHeight="1" x14ac:dyDescent="0.2">
      <c r="A3162" s="240">
        <v>318</v>
      </c>
      <c r="B3162" s="241" t="s">
        <v>425</v>
      </c>
      <c r="C3162" s="310" t="s">
        <v>426</v>
      </c>
      <c r="D3162" s="310" t="s">
        <v>438</v>
      </c>
      <c r="E3162" s="309">
        <v>103599.49565726842</v>
      </c>
      <c r="F3162" s="310" t="s">
        <v>871</v>
      </c>
      <c r="G3162" s="244" t="s">
        <v>924</v>
      </c>
      <c r="H3162" s="244" t="s">
        <v>429</v>
      </c>
      <c r="I3162" s="288">
        <v>1</v>
      </c>
      <c r="J3162" s="244" t="s">
        <v>919</v>
      </c>
      <c r="K3162" s="244">
        <v>1</v>
      </c>
      <c r="L3162" s="244">
        <v>1</v>
      </c>
      <c r="M3162" s="244" t="s">
        <v>89</v>
      </c>
      <c r="N3162" s="244">
        <f t="shared" si="59"/>
        <v>1</v>
      </c>
      <c r="R3162" s="301"/>
      <c r="S3162" s="301"/>
      <c r="T3162" s="301"/>
      <c r="U3162" s="301"/>
      <c r="V3162" s="301"/>
      <c r="W3162" s="301"/>
      <c r="X3162" s="301"/>
      <c r="Y3162" s="301"/>
      <c r="Z3162" s="301"/>
      <c r="AA3162" s="301"/>
      <c r="AB3162" s="301"/>
      <c r="AC3162" s="301"/>
      <c r="AD3162" s="301"/>
      <c r="AE3162" s="301"/>
      <c r="AF3162" s="301"/>
      <c r="AG3162" s="301"/>
      <c r="AH3162" s="301"/>
      <c r="AI3162" s="301"/>
      <c r="AM3162"/>
    </row>
    <row r="3163" spans="1:39" ht="20.100000000000001" hidden="1" customHeight="1" x14ac:dyDescent="0.2">
      <c r="A3163" s="240">
        <v>319</v>
      </c>
      <c r="B3163" s="241" t="s">
        <v>425</v>
      </c>
      <c r="C3163" s="310" t="s">
        <v>426</v>
      </c>
      <c r="D3163" s="310" t="s">
        <v>438</v>
      </c>
      <c r="E3163" s="309">
        <v>103249.50890814817</v>
      </c>
      <c r="F3163" s="310" t="s">
        <v>871</v>
      </c>
      <c r="G3163" s="244" t="s">
        <v>872</v>
      </c>
      <c r="H3163" s="244" t="s">
        <v>429</v>
      </c>
      <c r="I3163" s="288">
        <v>1</v>
      </c>
      <c r="J3163" s="244" t="s">
        <v>910</v>
      </c>
      <c r="K3163" s="244">
        <v>1</v>
      </c>
      <c r="L3163" s="244">
        <v>1</v>
      </c>
      <c r="M3163" s="244" t="s">
        <v>89</v>
      </c>
      <c r="N3163" s="244">
        <f t="shared" si="59"/>
        <v>1</v>
      </c>
      <c r="R3163" s="301"/>
      <c r="S3163" s="301"/>
      <c r="T3163" s="301"/>
      <c r="U3163" s="301"/>
      <c r="V3163" s="301"/>
      <c r="W3163" s="301"/>
      <c r="X3163" s="301"/>
      <c r="Y3163" s="301"/>
      <c r="Z3163" s="301"/>
      <c r="AA3163" s="301"/>
      <c r="AB3163" s="301"/>
      <c r="AC3163" s="301"/>
      <c r="AD3163" s="301"/>
      <c r="AE3163" s="301"/>
      <c r="AF3163" s="301"/>
      <c r="AG3163" s="301"/>
      <c r="AH3163" s="301"/>
      <c r="AI3163" s="301"/>
      <c r="AM3163"/>
    </row>
    <row r="3164" spans="1:39" ht="20.100000000000001" hidden="1" customHeight="1" x14ac:dyDescent="0.2">
      <c r="A3164" s="240">
        <v>320</v>
      </c>
      <c r="B3164" s="241" t="s">
        <v>425</v>
      </c>
      <c r="C3164" s="310" t="s">
        <v>426</v>
      </c>
      <c r="D3164" s="310" t="s">
        <v>438</v>
      </c>
      <c r="E3164" s="309">
        <v>103125.90132403701</v>
      </c>
      <c r="F3164" s="310" t="s">
        <v>879</v>
      </c>
      <c r="G3164" s="244" t="s">
        <v>913</v>
      </c>
      <c r="H3164" s="244" t="s">
        <v>429</v>
      </c>
      <c r="I3164" s="288">
        <v>1</v>
      </c>
      <c r="J3164" s="244" t="s">
        <v>910</v>
      </c>
      <c r="K3164" s="244" t="s">
        <v>89</v>
      </c>
      <c r="L3164" s="244" t="s">
        <v>89</v>
      </c>
      <c r="M3164" s="244">
        <v>1</v>
      </c>
      <c r="N3164" s="244">
        <f t="shared" si="59"/>
        <v>0.78539816339744828</v>
      </c>
      <c r="R3164" s="301"/>
      <c r="S3164" s="301"/>
      <c r="T3164" s="301"/>
      <c r="U3164" s="301"/>
      <c r="V3164" s="301"/>
      <c r="W3164" s="301"/>
      <c r="X3164" s="301"/>
      <c r="Y3164" s="301"/>
      <c r="Z3164" s="301"/>
      <c r="AA3164" s="301"/>
      <c r="AB3164" s="301"/>
      <c r="AC3164" s="301"/>
      <c r="AD3164" s="301"/>
      <c r="AE3164" s="301"/>
      <c r="AF3164" s="301"/>
      <c r="AG3164" s="301"/>
      <c r="AH3164" s="301"/>
      <c r="AI3164" s="301"/>
      <c r="AM3164"/>
    </row>
    <row r="3165" spans="1:39" ht="20.100000000000001" hidden="1" customHeight="1" x14ac:dyDescent="0.2">
      <c r="A3165" s="240">
        <v>321</v>
      </c>
      <c r="B3165" s="241" t="s">
        <v>425</v>
      </c>
      <c r="C3165" s="310" t="s">
        <v>426</v>
      </c>
      <c r="D3165" s="310" t="s">
        <v>438</v>
      </c>
      <c r="E3165" s="309">
        <v>103056.67866373951</v>
      </c>
      <c r="F3165" s="242" t="s">
        <v>871</v>
      </c>
      <c r="G3165" s="244" t="s">
        <v>872</v>
      </c>
      <c r="H3165" s="244" t="s">
        <v>429</v>
      </c>
      <c r="I3165" s="288">
        <v>1</v>
      </c>
      <c r="J3165" s="244" t="s">
        <v>910</v>
      </c>
      <c r="K3165" s="244">
        <v>1</v>
      </c>
      <c r="L3165" s="244">
        <v>1</v>
      </c>
      <c r="M3165" s="244" t="s">
        <v>89</v>
      </c>
      <c r="N3165" s="244">
        <f t="shared" si="59"/>
        <v>1</v>
      </c>
      <c r="R3165" s="301"/>
      <c r="S3165" s="301"/>
      <c r="T3165" s="301"/>
      <c r="U3165" s="301"/>
      <c r="V3165" s="301"/>
      <c r="W3165" s="301"/>
      <c r="X3165" s="301"/>
      <c r="Y3165" s="301"/>
      <c r="Z3165" s="301"/>
      <c r="AA3165" s="301"/>
      <c r="AB3165" s="301"/>
      <c r="AC3165" s="301"/>
      <c r="AD3165" s="301"/>
      <c r="AE3165" s="301"/>
      <c r="AF3165" s="301"/>
      <c r="AG3165" s="301"/>
      <c r="AH3165" s="301"/>
      <c r="AI3165" s="301"/>
      <c r="AM3165"/>
    </row>
    <row r="3166" spans="1:39" ht="20.100000000000001" hidden="1" customHeight="1" x14ac:dyDescent="0.2">
      <c r="A3166" s="240">
        <v>322</v>
      </c>
      <c r="B3166" s="241" t="s">
        <v>425</v>
      </c>
      <c r="C3166" s="310" t="s">
        <v>426</v>
      </c>
      <c r="D3166" s="310" t="s">
        <v>438</v>
      </c>
      <c r="E3166" s="309">
        <v>102963.07693966839</v>
      </c>
      <c r="F3166" s="242" t="s">
        <v>871</v>
      </c>
      <c r="G3166" s="244" t="s">
        <v>929</v>
      </c>
      <c r="H3166" s="244" t="s">
        <v>429</v>
      </c>
      <c r="I3166" s="288">
        <v>3</v>
      </c>
      <c r="J3166" s="244" t="s">
        <v>910</v>
      </c>
      <c r="K3166" s="244">
        <v>3</v>
      </c>
      <c r="L3166" s="244">
        <v>2</v>
      </c>
      <c r="M3166" s="244" t="s">
        <v>89</v>
      </c>
      <c r="N3166" s="244">
        <f t="shared" si="59"/>
        <v>6</v>
      </c>
      <c r="R3166" s="301"/>
      <c r="S3166" s="301"/>
      <c r="T3166" s="301"/>
      <c r="U3166" s="301"/>
      <c r="V3166" s="301"/>
      <c r="W3166" s="301"/>
      <c r="X3166" s="301"/>
      <c r="Y3166" s="301"/>
      <c r="Z3166" s="301"/>
      <c r="AA3166" s="301"/>
      <c r="AB3166" s="301"/>
      <c r="AC3166" s="301"/>
      <c r="AD3166" s="301"/>
      <c r="AE3166" s="301"/>
      <c r="AF3166" s="301"/>
      <c r="AG3166" s="301"/>
      <c r="AH3166" s="301"/>
      <c r="AI3166" s="301"/>
      <c r="AM3166"/>
    </row>
    <row r="3167" spans="1:39" ht="20.100000000000001" hidden="1" customHeight="1" x14ac:dyDescent="0.2">
      <c r="A3167" s="240">
        <v>323</v>
      </c>
      <c r="B3167" s="241" t="s">
        <v>425</v>
      </c>
      <c r="C3167" s="310" t="s">
        <v>426</v>
      </c>
      <c r="D3167" s="310" t="s">
        <v>438</v>
      </c>
      <c r="E3167" s="309">
        <v>102833.53143531187</v>
      </c>
      <c r="F3167" s="310" t="s">
        <v>871</v>
      </c>
      <c r="G3167" s="244" t="s">
        <v>872</v>
      </c>
      <c r="H3167" s="244" t="s">
        <v>429</v>
      </c>
      <c r="I3167" s="288">
        <v>1</v>
      </c>
      <c r="J3167" s="244" t="s">
        <v>910</v>
      </c>
      <c r="K3167" s="244">
        <v>1</v>
      </c>
      <c r="L3167" s="244">
        <v>1</v>
      </c>
      <c r="M3167" s="244" t="s">
        <v>89</v>
      </c>
      <c r="N3167" s="244">
        <f t="shared" si="59"/>
        <v>1</v>
      </c>
      <c r="R3167" s="301"/>
      <c r="S3167" s="301"/>
      <c r="T3167" s="301"/>
      <c r="U3167" s="301"/>
      <c r="V3167" s="301"/>
      <c r="W3167" s="301"/>
      <c r="X3167" s="301"/>
      <c r="Y3167" s="301"/>
      <c r="Z3167" s="301"/>
      <c r="AA3167" s="301"/>
      <c r="AB3167" s="301"/>
      <c r="AC3167" s="301"/>
      <c r="AD3167" s="301"/>
      <c r="AE3167" s="301"/>
      <c r="AF3167" s="301"/>
      <c r="AG3167" s="301"/>
      <c r="AH3167" s="301"/>
      <c r="AI3167" s="301"/>
      <c r="AM3167"/>
    </row>
    <row r="3168" spans="1:39" ht="20.100000000000001" hidden="1" customHeight="1" x14ac:dyDescent="0.2">
      <c r="A3168" s="240">
        <v>324</v>
      </c>
      <c r="B3168" s="241" t="s">
        <v>425</v>
      </c>
      <c r="C3168" s="310" t="s">
        <v>426</v>
      </c>
      <c r="D3168" s="310" t="s">
        <v>438</v>
      </c>
      <c r="E3168" s="309">
        <v>102736.90495688225</v>
      </c>
      <c r="F3168" s="310" t="s">
        <v>871</v>
      </c>
      <c r="G3168" s="244" t="s">
        <v>872</v>
      </c>
      <c r="H3168" s="244" t="s">
        <v>429</v>
      </c>
      <c r="I3168" s="288">
        <v>1</v>
      </c>
      <c r="J3168" s="244" t="s">
        <v>910</v>
      </c>
      <c r="K3168" s="244">
        <v>1</v>
      </c>
      <c r="L3168" s="244">
        <v>1</v>
      </c>
      <c r="M3168" s="244" t="s">
        <v>89</v>
      </c>
      <c r="N3168" s="244">
        <f t="shared" ref="N3168:N3176" si="60">IF(M3168="",K3168*L3168,IF(G3168="R-1",K3168*L3168,IF(LEFT(G3168,1)="R",PI()*((M3168^2)/4),K3168*L3168)))</f>
        <v>1</v>
      </c>
      <c r="R3168" s="301"/>
      <c r="S3168" s="301"/>
      <c r="T3168" s="301"/>
      <c r="U3168" s="301"/>
      <c r="V3168" s="301"/>
      <c r="W3168" s="301"/>
      <c r="X3168" s="301"/>
      <c r="Y3168" s="301"/>
      <c r="Z3168" s="301"/>
      <c r="AA3168" s="301"/>
      <c r="AB3168" s="301"/>
      <c r="AC3168" s="301"/>
      <c r="AD3168" s="301"/>
      <c r="AE3168" s="301"/>
      <c r="AF3168" s="301"/>
      <c r="AG3168" s="301"/>
      <c r="AH3168" s="301"/>
      <c r="AI3168" s="301"/>
      <c r="AM3168"/>
    </row>
    <row r="3169" spans="1:39" ht="20.100000000000001" hidden="1" customHeight="1" x14ac:dyDescent="0.2">
      <c r="A3169" s="240">
        <v>325</v>
      </c>
      <c r="B3169" s="241" t="s">
        <v>425</v>
      </c>
      <c r="C3169" s="310" t="s">
        <v>426</v>
      </c>
      <c r="D3169" s="310" t="s">
        <v>438</v>
      </c>
      <c r="E3169" s="309">
        <v>102643.40367441089</v>
      </c>
      <c r="F3169" s="310" t="s">
        <v>897</v>
      </c>
      <c r="G3169" s="244" t="s">
        <v>931</v>
      </c>
      <c r="H3169" s="244" t="s">
        <v>429</v>
      </c>
      <c r="I3169" s="288">
        <v>2</v>
      </c>
      <c r="J3169" s="244" t="s">
        <v>910</v>
      </c>
      <c r="K3169" s="244">
        <v>3</v>
      </c>
      <c r="L3169" s="244">
        <v>1.5</v>
      </c>
      <c r="M3169" s="244" t="s">
        <v>89</v>
      </c>
      <c r="N3169" s="244">
        <f t="shared" si="60"/>
        <v>4.5</v>
      </c>
      <c r="R3169" s="301"/>
      <c r="S3169" s="301"/>
      <c r="T3169" s="301"/>
      <c r="U3169" s="301"/>
      <c r="V3169" s="301"/>
      <c r="W3169" s="301"/>
      <c r="X3169" s="301"/>
      <c r="Y3169" s="301"/>
      <c r="Z3169" s="301"/>
      <c r="AA3169" s="301"/>
      <c r="AB3169" s="301"/>
      <c r="AC3169" s="301"/>
      <c r="AD3169" s="301"/>
      <c r="AE3169" s="301"/>
      <c r="AF3169" s="301"/>
      <c r="AG3169" s="301"/>
      <c r="AH3169" s="301"/>
      <c r="AI3169" s="301"/>
      <c r="AM3169"/>
    </row>
    <row r="3170" spans="1:39" ht="20.100000000000001" hidden="1" customHeight="1" x14ac:dyDescent="0.2">
      <c r="A3170" s="240">
        <v>326</v>
      </c>
      <c r="B3170" s="241" t="s">
        <v>425</v>
      </c>
      <c r="C3170" s="310" t="s">
        <v>426</v>
      </c>
      <c r="D3170" s="310" t="s">
        <v>438</v>
      </c>
      <c r="E3170" s="309">
        <v>102486.67719309247</v>
      </c>
      <c r="F3170" s="242" t="s">
        <v>871</v>
      </c>
      <c r="G3170" s="244" t="s">
        <v>872</v>
      </c>
      <c r="H3170" s="244" t="s">
        <v>429</v>
      </c>
      <c r="I3170" s="288">
        <v>1</v>
      </c>
      <c r="J3170" s="244" t="s">
        <v>910</v>
      </c>
      <c r="K3170" s="244">
        <v>1</v>
      </c>
      <c r="L3170" s="244">
        <v>1</v>
      </c>
      <c r="M3170" s="244" t="s">
        <v>89</v>
      </c>
      <c r="N3170" s="244">
        <f t="shared" si="60"/>
        <v>1</v>
      </c>
      <c r="R3170" s="301"/>
      <c r="S3170" s="301"/>
      <c r="T3170" s="301"/>
      <c r="U3170" s="301"/>
      <c r="V3170" s="301"/>
      <c r="W3170" s="301"/>
      <c r="X3170" s="301"/>
      <c r="Y3170" s="301"/>
      <c r="Z3170" s="301"/>
      <c r="AA3170" s="301"/>
      <c r="AB3170" s="301"/>
      <c r="AC3170" s="301"/>
      <c r="AD3170" s="301"/>
      <c r="AE3170" s="301"/>
      <c r="AF3170" s="301"/>
      <c r="AG3170" s="301"/>
      <c r="AH3170" s="301"/>
      <c r="AI3170" s="301"/>
      <c r="AM3170"/>
    </row>
    <row r="3171" spans="1:39" ht="20.100000000000001" hidden="1" customHeight="1" x14ac:dyDescent="0.2">
      <c r="A3171" s="240">
        <v>327</v>
      </c>
      <c r="B3171" s="241" t="s">
        <v>425</v>
      </c>
      <c r="C3171" s="310" t="s">
        <v>426</v>
      </c>
      <c r="D3171" s="310" t="s">
        <v>438</v>
      </c>
      <c r="E3171" s="309">
        <v>102366.07659232098</v>
      </c>
      <c r="F3171" s="310" t="s">
        <v>871</v>
      </c>
      <c r="G3171" s="244" t="s">
        <v>959</v>
      </c>
      <c r="H3171" s="244" t="s">
        <v>429</v>
      </c>
      <c r="I3171" s="288">
        <v>1</v>
      </c>
      <c r="J3171" s="244" t="s">
        <v>910</v>
      </c>
      <c r="K3171" s="244">
        <v>1</v>
      </c>
      <c r="L3171" s="244">
        <v>1</v>
      </c>
      <c r="M3171" s="244" t="s">
        <v>89</v>
      </c>
      <c r="N3171" s="244">
        <f t="shared" si="60"/>
        <v>1</v>
      </c>
      <c r="R3171" s="301"/>
      <c r="S3171" s="301"/>
      <c r="T3171" s="301"/>
      <c r="U3171" s="301"/>
      <c r="V3171" s="301"/>
      <c r="W3171" s="301"/>
      <c r="X3171" s="301"/>
      <c r="Y3171" s="301"/>
      <c r="Z3171" s="301"/>
      <c r="AA3171" s="301"/>
      <c r="AB3171" s="301"/>
      <c r="AC3171" s="301"/>
      <c r="AD3171" s="301"/>
      <c r="AE3171" s="301"/>
      <c r="AF3171" s="301"/>
      <c r="AG3171" s="301"/>
      <c r="AH3171" s="301"/>
      <c r="AI3171" s="301"/>
      <c r="AM3171"/>
    </row>
    <row r="3172" spans="1:39" ht="20.100000000000001" hidden="1" customHeight="1" x14ac:dyDescent="0.2">
      <c r="A3172" s="240">
        <v>328</v>
      </c>
      <c r="B3172" s="241" t="s">
        <v>425</v>
      </c>
      <c r="C3172" s="310" t="s">
        <v>426</v>
      </c>
      <c r="D3172" s="310" t="s">
        <v>438</v>
      </c>
      <c r="E3172" s="309">
        <v>101715.99999999903</v>
      </c>
      <c r="F3172" s="310" t="s">
        <v>871</v>
      </c>
      <c r="G3172" s="244" t="s">
        <v>959</v>
      </c>
      <c r="H3172" s="244" t="s">
        <v>429</v>
      </c>
      <c r="I3172" s="288">
        <v>1</v>
      </c>
      <c r="J3172" s="244" t="s">
        <v>910</v>
      </c>
      <c r="K3172" s="244">
        <v>1</v>
      </c>
      <c r="L3172" s="244">
        <v>1</v>
      </c>
      <c r="M3172" s="244" t="s">
        <v>89</v>
      </c>
      <c r="N3172" s="244">
        <f t="shared" si="60"/>
        <v>1</v>
      </c>
      <c r="R3172" s="301"/>
      <c r="S3172" s="301"/>
      <c r="T3172" s="301"/>
      <c r="U3172" s="301"/>
      <c r="V3172" s="301"/>
      <c r="W3172" s="301"/>
      <c r="X3172" s="301"/>
      <c r="Y3172" s="301"/>
      <c r="Z3172" s="301"/>
      <c r="AA3172" s="301"/>
      <c r="AB3172" s="301"/>
      <c r="AC3172" s="301"/>
      <c r="AD3172" s="301"/>
      <c r="AE3172" s="301"/>
      <c r="AF3172" s="301"/>
      <c r="AG3172" s="301"/>
      <c r="AH3172" s="301"/>
      <c r="AI3172" s="301"/>
      <c r="AM3172"/>
    </row>
    <row r="3173" spans="1:39" ht="20.100000000000001" hidden="1" customHeight="1" x14ac:dyDescent="0.2">
      <c r="A3173" s="240">
        <v>329</v>
      </c>
      <c r="B3173" s="241" t="s">
        <v>425</v>
      </c>
      <c r="C3173" s="310" t="s">
        <v>426</v>
      </c>
      <c r="D3173" s="310" t="s">
        <v>438</v>
      </c>
      <c r="E3173" s="309">
        <v>100851.4775755632</v>
      </c>
      <c r="F3173" s="310" t="s">
        <v>871</v>
      </c>
      <c r="G3173" s="244" t="s">
        <v>929</v>
      </c>
      <c r="H3173" s="244" t="s">
        <v>429</v>
      </c>
      <c r="I3173" s="288">
        <v>2</v>
      </c>
      <c r="J3173" s="244" t="s">
        <v>910</v>
      </c>
      <c r="K3173" s="244">
        <v>2.5</v>
      </c>
      <c r="L3173" s="244">
        <v>2</v>
      </c>
      <c r="M3173" s="244" t="s">
        <v>89</v>
      </c>
      <c r="N3173" s="244">
        <f t="shared" si="60"/>
        <v>5</v>
      </c>
      <c r="R3173" s="301"/>
      <c r="S3173" s="301"/>
      <c r="T3173" s="301"/>
      <c r="U3173" s="301"/>
      <c r="V3173" s="301"/>
      <c r="W3173" s="301"/>
      <c r="X3173" s="301"/>
      <c r="Y3173" s="301"/>
      <c r="Z3173" s="301"/>
      <c r="AA3173" s="301"/>
      <c r="AB3173" s="301"/>
      <c r="AC3173" s="301"/>
      <c r="AD3173" s="301"/>
      <c r="AE3173" s="301"/>
      <c r="AF3173" s="301"/>
      <c r="AG3173" s="301"/>
      <c r="AH3173" s="301"/>
      <c r="AI3173" s="301"/>
      <c r="AM3173"/>
    </row>
    <row r="3174" spans="1:39" ht="20.100000000000001" hidden="1" customHeight="1" x14ac:dyDescent="0.2">
      <c r="A3174" s="240">
        <v>330</v>
      </c>
      <c r="B3174" s="241" t="s">
        <v>425</v>
      </c>
      <c r="C3174" s="310" t="s">
        <v>426</v>
      </c>
      <c r="D3174" s="310" t="s">
        <v>438</v>
      </c>
      <c r="E3174" s="309">
        <v>100685.8863356092</v>
      </c>
      <c r="F3174" s="310" t="s">
        <v>897</v>
      </c>
      <c r="G3174" s="244" t="s">
        <v>931</v>
      </c>
      <c r="H3174" s="244" t="s">
        <v>870</v>
      </c>
      <c r="I3174" s="288">
        <v>2</v>
      </c>
      <c r="J3174" s="244" t="s">
        <v>919</v>
      </c>
      <c r="K3174" s="244">
        <v>3</v>
      </c>
      <c r="L3174" s="244">
        <v>2</v>
      </c>
      <c r="M3174" s="244" t="s">
        <v>89</v>
      </c>
      <c r="N3174" s="244">
        <f t="shared" si="60"/>
        <v>6</v>
      </c>
      <c r="R3174" s="301"/>
      <c r="S3174" s="301"/>
      <c r="T3174" s="301"/>
      <c r="U3174" s="301"/>
      <c r="V3174" s="301"/>
      <c r="W3174" s="301"/>
      <c r="X3174" s="301"/>
      <c r="Y3174" s="301"/>
      <c r="Z3174" s="301"/>
      <c r="AA3174" s="301"/>
      <c r="AB3174" s="301"/>
      <c r="AC3174" s="301"/>
      <c r="AD3174" s="301"/>
      <c r="AE3174" s="301"/>
      <c r="AF3174" s="301"/>
      <c r="AG3174" s="301"/>
      <c r="AH3174" s="301"/>
      <c r="AI3174" s="301"/>
      <c r="AM3174"/>
    </row>
    <row r="3175" spans="1:39" ht="20.100000000000001" hidden="1" customHeight="1" x14ac:dyDescent="0.2">
      <c r="A3175" s="240">
        <v>1</v>
      </c>
      <c r="B3175" s="241" t="s">
        <v>414</v>
      </c>
      <c r="C3175" s="242" t="s">
        <v>426</v>
      </c>
      <c r="D3175" s="242" t="s">
        <v>427</v>
      </c>
      <c r="E3175" s="241">
        <v>0</v>
      </c>
      <c r="F3175" s="242" t="s">
        <v>888</v>
      </c>
      <c r="G3175" s="243" t="s">
        <v>918</v>
      </c>
      <c r="H3175" s="243" t="s">
        <v>429</v>
      </c>
      <c r="I3175" s="240">
        <v>1</v>
      </c>
      <c r="J3175" s="243" t="s">
        <v>919</v>
      </c>
      <c r="K3175" s="243">
        <v>0.5</v>
      </c>
      <c r="L3175" s="243">
        <v>0.8</v>
      </c>
      <c r="M3175" s="243" t="s">
        <v>89</v>
      </c>
      <c r="N3175" s="244">
        <f t="shared" si="60"/>
        <v>0.4</v>
      </c>
      <c r="R3175" s="301"/>
      <c r="S3175" s="301"/>
      <c r="T3175" s="301"/>
      <c r="U3175" s="301"/>
      <c r="V3175" s="301"/>
      <c r="W3175" s="301"/>
      <c r="X3175" s="301"/>
      <c r="Y3175" s="301"/>
      <c r="Z3175" s="301"/>
      <c r="AA3175" s="301"/>
      <c r="AB3175" s="301"/>
      <c r="AC3175" s="301"/>
      <c r="AD3175" s="301"/>
      <c r="AE3175" s="301"/>
      <c r="AF3175" s="301"/>
      <c r="AG3175" s="301"/>
      <c r="AH3175" s="301"/>
      <c r="AI3175" s="301"/>
    </row>
    <row r="3176" spans="1:39" ht="20.100000000000001" hidden="1" customHeight="1" x14ac:dyDescent="0.2">
      <c r="A3176" s="240">
        <v>2</v>
      </c>
      <c r="B3176" s="309" t="s">
        <v>414</v>
      </c>
      <c r="C3176" s="310" t="s">
        <v>426</v>
      </c>
      <c r="D3176" s="310" t="s">
        <v>427</v>
      </c>
      <c r="E3176" s="309">
        <v>16.191167363312967</v>
      </c>
      <c r="F3176" s="310" t="s">
        <v>879</v>
      </c>
      <c r="G3176" s="244" t="s">
        <v>984</v>
      </c>
      <c r="H3176" s="244" t="s">
        <v>429</v>
      </c>
      <c r="I3176" s="288">
        <v>1</v>
      </c>
      <c r="J3176" s="244" t="s">
        <v>919</v>
      </c>
      <c r="K3176" s="244" t="s">
        <v>89</v>
      </c>
      <c r="L3176" s="244" t="s">
        <v>89</v>
      </c>
      <c r="M3176" s="244">
        <v>1</v>
      </c>
      <c r="N3176" s="244">
        <f t="shared" si="60"/>
        <v>0.78539816339744828</v>
      </c>
      <c r="R3176" s="301"/>
      <c r="S3176" s="301"/>
      <c r="T3176" s="301"/>
      <c r="U3176" s="301"/>
      <c r="V3176" s="301"/>
      <c r="W3176" s="301"/>
      <c r="X3176" s="301"/>
      <c r="Y3176" s="301"/>
      <c r="Z3176" s="301"/>
      <c r="AA3176" s="301"/>
      <c r="AB3176" s="301"/>
      <c r="AC3176" s="301"/>
      <c r="AD3176" s="301"/>
      <c r="AE3176" s="301"/>
      <c r="AF3176" s="301"/>
      <c r="AG3176" s="301"/>
      <c r="AH3176" s="301"/>
      <c r="AI3176" s="301"/>
    </row>
    <row r="3177" spans="1:39" ht="20.100000000000001" hidden="1" customHeight="1" x14ac:dyDescent="0.2">
      <c r="A3177" s="240">
        <v>3</v>
      </c>
      <c r="B3177" s="309" t="s">
        <v>414</v>
      </c>
      <c r="C3177" s="310" t="s">
        <v>426</v>
      </c>
      <c r="D3177" s="310" t="s">
        <v>427</v>
      </c>
      <c r="E3177" s="309">
        <v>27.812454005603104</v>
      </c>
      <c r="F3177" s="310" t="s">
        <v>894</v>
      </c>
      <c r="G3177" s="244" t="s">
        <v>925</v>
      </c>
      <c r="H3177" s="244" t="s">
        <v>429</v>
      </c>
      <c r="I3177" s="288">
        <v>1</v>
      </c>
      <c r="J3177" s="244" t="s">
        <v>919</v>
      </c>
      <c r="K3177" s="244">
        <v>0.6</v>
      </c>
      <c r="L3177" s="244">
        <v>0.5</v>
      </c>
      <c r="M3177" s="244" t="s">
        <v>89</v>
      </c>
      <c r="N3177" s="244">
        <f>IF(M3177="",K3177*L3177,IF(G3177="R-1",K3177*L3177,IF(LEFT(G3177,1)="R",PI()*((M3177^2)/4),K3177*L3177)))</f>
        <v>0.3</v>
      </c>
      <c r="R3177" s="301"/>
      <c r="S3177" s="301"/>
      <c r="T3177" s="301"/>
      <c r="U3177" s="301"/>
      <c r="V3177" s="301"/>
      <c r="W3177" s="301"/>
      <c r="X3177" s="301"/>
      <c r="Y3177" s="301"/>
      <c r="Z3177" s="301"/>
      <c r="AA3177" s="301"/>
      <c r="AB3177" s="301"/>
      <c r="AC3177" s="301"/>
      <c r="AD3177" s="301"/>
      <c r="AE3177" s="301"/>
      <c r="AF3177" s="301"/>
      <c r="AG3177" s="301"/>
      <c r="AH3177" s="301"/>
      <c r="AI3177" s="301"/>
    </row>
    <row r="3178" spans="1:39" ht="20.100000000000001" hidden="1" customHeight="1" x14ac:dyDescent="0.2">
      <c r="A3178" s="240">
        <v>4</v>
      </c>
      <c r="B3178" s="309" t="s">
        <v>414</v>
      </c>
      <c r="C3178" s="310" t="s">
        <v>426</v>
      </c>
      <c r="D3178" s="310" t="s">
        <v>427</v>
      </c>
      <c r="E3178" s="309">
        <v>39.386780480661045</v>
      </c>
      <c r="F3178" s="310" t="s">
        <v>879</v>
      </c>
      <c r="G3178" s="244" t="s">
        <v>913</v>
      </c>
      <c r="H3178" s="244" t="s">
        <v>429</v>
      </c>
      <c r="I3178" s="288">
        <v>1</v>
      </c>
      <c r="J3178" s="244" t="s">
        <v>919</v>
      </c>
      <c r="K3178" s="244" t="s">
        <v>89</v>
      </c>
      <c r="L3178" s="244" t="s">
        <v>89</v>
      </c>
      <c r="M3178" s="244">
        <v>1</v>
      </c>
      <c r="N3178" s="244">
        <f t="shared" ref="N3178:N3241" si="61">IF(M3178="",K3178*L3178,IF(G3178="R-1",K3178*L3178,IF(LEFT(G3178,1)="R",PI()*((M3178^2)/4),K3178*L3178)))</f>
        <v>0.78539816339744828</v>
      </c>
      <c r="R3178" s="301"/>
      <c r="S3178" s="301"/>
      <c r="T3178" s="301"/>
      <c r="U3178" s="301"/>
      <c r="V3178" s="301"/>
      <c r="W3178" s="301"/>
      <c r="X3178" s="301"/>
      <c r="Y3178" s="301"/>
      <c r="Z3178" s="301"/>
      <c r="AA3178" s="301"/>
      <c r="AB3178" s="301"/>
      <c r="AC3178" s="301"/>
      <c r="AD3178" s="301"/>
      <c r="AE3178" s="301"/>
      <c r="AF3178" s="301"/>
      <c r="AG3178" s="301"/>
      <c r="AH3178" s="301"/>
      <c r="AI3178" s="301"/>
    </row>
    <row r="3179" spans="1:39" ht="20.100000000000001" hidden="1" customHeight="1" x14ac:dyDescent="0.2">
      <c r="A3179" s="240">
        <v>5</v>
      </c>
      <c r="B3179" s="309" t="s">
        <v>414</v>
      </c>
      <c r="C3179" s="310" t="s">
        <v>426</v>
      </c>
      <c r="D3179" s="310" t="s">
        <v>427</v>
      </c>
      <c r="E3179" s="309">
        <v>54.245375409388082</v>
      </c>
      <c r="F3179" s="242" t="s">
        <v>888</v>
      </c>
      <c r="G3179" s="244" t="s">
        <v>918</v>
      </c>
      <c r="H3179" s="244" t="s">
        <v>429</v>
      </c>
      <c r="I3179" s="288">
        <v>1</v>
      </c>
      <c r="J3179" s="244" t="s">
        <v>919</v>
      </c>
      <c r="K3179" s="244">
        <v>0.5</v>
      </c>
      <c r="L3179" s="244">
        <v>0.8</v>
      </c>
      <c r="M3179" s="244" t="s">
        <v>89</v>
      </c>
      <c r="N3179" s="244">
        <f t="shared" si="61"/>
        <v>0.4</v>
      </c>
      <c r="R3179" s="301"/>
      <c r="S3179" s="301"/>
      <c r="T3179" s="301"/>
      <c r="U3179" s="301"/>
      <c r="V3179" s="301"/>
      <c r="W3179" s="301"/>
      <c r="X3179" s="301"/>
      <c r="Y3179" s="301"/>
      <c r="Z3179" s="301"/>
      <c r="AA3179" s="301"/>
      <c r="AB3179" s="301"/>
      <c r="AC3179" s="301"/>
      <c r="AD3179" s="301"/>
      <c r="AE3179" s="301"/>
      <c r="AF3179" s="301"/>
      <c r="AG3179" s="301"/>
      <c r="AH3179" s="301"/>
      <c r="AI3179" s="301"/>
    </row>
    <row r="3180" spans="1:39" ht="20.100000000000001" hidden="1" customHeight="1" x14ac:dyDescent="0.2">
      <c r="A3180" s="240">
        <v>6</v>
      </c>
      <c r="B3180" s="309" t="s">
        <v>414</v>
      </c>
      <c r="C3180" s="310" t="s">
        <v>426</v>
      </c>
      <c r="D3180" s="310" t="s">
        <v>427</v>
      </c>
      <c r="E3180" s="309">
        <v>84.86095659326007</v>
      </c>
      <c r="F3180" s="310" t="s">
        <v>871</v>
      </c>
      <c r="G3180" s="244" t="s">
        <v>928</v>
      </c>
      <c r="H3180" s="244" t="s">
        <v>429</v>
      </c>
      <c r="I3180" s="288">
        <v>1</v>
      </c>
      <c r="J3180" s="244" t="s">
        <v>919</v>
      </c>
      <c r="K3180" s="244">
        <v>0.9</v>
      </c>
      <c r="L3180" s="244">
        <v>0.9</v>
      </c>
      <c r="M3180" s="244" t="s">
        <v>89</v>
      </c>
      <c r="N3180" s="244">
        <f t="shared" si="61"/>
        <v>0.81</v>
      </c>
      <c r="R3180" s="301"/>
      <c r="S3180" s="301"/>
      <c r="T3180" s="301"/>
      <c r="U3180" s="301"/>
      <c r="V3180" s="301"/>
      <c r="W3180" s="301"/>
      <c r="X3180" s="301"/>
      <c r="Y3180" s="301"/>
      <c r="Z3180" s="301"/>
      <c r="AA3180" s="301"/>
      <c r="AB3180" s="301"/>
      <c r="AC3180" s="301"/>
      <c r="AD3180" s="301"/>
      <c r="AE3180" s="301"/>
      <c r="AF3180" s="301"/>
      <c r="AG3180" s="301"/>
      <c r="AH3180" s="301"/>
      <c r="AI3180" s="301"/>
    </row>
    <row r="3181" spans="1:39" ht="20.100000000000001" hidden="1" customHeight="1" x14ac:dyDescent="0.2">
      <c r="A3181" s="240">
        <v>7</v>
      </c>
      <c r="B3181" s="309" t="s">
        <v>414</v>
      </c>
      <c r="C3181" s="310" t="s">
        <v>426</v>
      </c>
      <c r="D3181" s="310" t="s">
        <v>427</v>
      </c>
      <c r="E3181" s="309">
        <v>130.49347854442686</v>
      </c>
      <c r="F3181" s="310" t="s">
        <v>877</v>
      </c>
      <c r="G3181" s="244" t="s">
        <v>923</v>
      </c>
      <c r="H3181" s="244" t="s">
        <v>429</v>
      </c>
      <c r="I3181" s="288">
        <v>2</v>
      </c>
      <c r="J3181" s="244" t="s">
        <v>919</v>
      </c>
      <c r="K3181" s="244">
        <v>2</v>
      </c>
      <c r="L3181" s="244">
        <v>2.5</v>
      </c>
      <c r="M3181" s="244" t="s">
        <v>89</v>
      </c>
      <c r="N3181" s="244">
        <f t="shared" si="61"/>
        <v>5</v>
      </c>
      <c r="R3181" s="301"/>
      <c r="S3181" s="301"/>
      <c r="T3181" s="301"/>
      <c r="U3181" s="301"/>
      <c r="V3181" s="301"/>
      <c r="W3181" s="301"/>
      <c r="X3181" s="301"/>
      <c r="Y3181" s="301"/>
      <c r="Z3181" s="301"/>
      <c r="AA3181" s="301"/>
      <c r="AB3181" s="301"/>
      <c r="AC3181" s="301"/>
      <c r="AD3181" s="301"/>
      <c r="AE3181" s="301"/>
      <c r="AF3181" s="301"/>
      <c r="AG3181" s="301"/>
      <c r="AH3181" s="301"/>
      <c r="AI3181" s="301"/>
    </row>
    <row r="3182" spans="1:39" ht="20.100000000000001" hidden="1" customHeight="1" x14ac:dyDescent="0.2">
      <c r="A3182" s="240">
        <v>8</v>
      </c>
      <c r="B3182" s="309" t="s">
        <v>414</v>
      </c>
      <c r="C3182" s="310" t="s">
        <v>426</v>
      </c>
      <c r="D3182" s="310" t="s">
        <v>427</v>
      </c>
      <c r="E3182" s="309">
        <v>655.94195005011204</v>
      </c>
      <c r="F3182" s="310" t="s">
        <v>879</v>
      </c>
      <c r="G3182" s="244" t="s">
        <v>913</v>
      </c>
      <c r="H3182" s="244" t="s">
        <v>429</v>
      </c>
      <c r="I3182" s="288">
        <v>1</v>
      </c>
      <c r="J3182" s="244" t="s">
        <v>919</v>
      </c>
      <c r="K3182" s="244" t="s">
        <v>89</v>
      </c>
      <c r="L3182" s="244" t="s">
        <v>89</v>
      </c>
      <c r="M3182" s="244">
        <v>1</v>
      </c>
      <c r="N3182" s="244">
        <f t="shared" si="61"/>
        <v>0.78539816339744828</v>
      </c>
      <c r="R3182" s="301"/>
      <c r="S3182" s="301"/>
      <c r="T3182" s="301"/>
      <c r="U3182" s="301"/>
      <c r="V3182" s="301"/>
      <c r="W3182" s="301"/>
      <c r="X3182" s="301"/>
      <c r="Y3182" s="301"/>
      <c r="Z3182" s="301"/>
      <c r="AA3182" s="301"/>
      <c r="AB3182" s="301"/>
      <c r="AC3182" s="301"/>
      <c r="AD3182" s="301"/>
      <c r="AE3182" s="301"/>
      <c r="AF3182" s="301"/>
      <c r="AG3182" s="301"/>
      <c r="AH3182" s="301"/>
      <c r="AI3182" s="301"/>
    </row>
    <row r="3183" spans="1:39" ht="20.100000000000001" hidden="1" customHeight="1" x14ac:dyDescent="0.2">
      <c r="A3183" s="240">
        <v>9</v>
      </c>
      <c r="B3183" s="309" t="s">
        <v>414</v>
      </c>
      <c r="C3183" s="310" t="s">
        <v>426</v>
      </c>
      <c r="D3183" s="310" t="s">
        <v>427</v>
      </c>
      <c r="E3183" s="309">
        <v>694.73536899881049</v>
      </c>
      <c r="F3183" s="310" t="s">
        <v>871</v>
      </c>
      <c r="G3183" s="244" t="s">
        <v>924</v>
      </c>
      <c r="H3183" s="244" t="s">
        <v>429</v>
      </c>
      <c r="I3183" s="288">
        <v>1</v>
      </c>
      <c r="J3183" s="244" t="s">
        <v>919</v>
      </c>
      <c r="K3183" s="244">
        <v>1</v>
      </c>
      <c r="L3183" s="244">
        <v>1</v>
      </c>
      <c r="M3183" s="244" t="s">
        <v>89</v>
      </c>
      <c r="N3183" s="244">
        <f t="shared" si="61"/>
        <v>1</v>
      </c>
      <c r="R3183" s="301"/>
      <c r="S3183" s="301"/>
      <c r="T3183" s="301"/>
      <c r="U3183" s="301"/>
      <c r="V3183" s="301"/>
      <c r="W3183" s="301"/>
      <c r="X3183" s="301"/>
      <c r="Y3183" s="301"/>
      <c r="Z3183" s="301"/>
      <c r="AA3183" s="301"/>
      <c r="AB3183" s="301"/>
      <c r="AC3183" s="301"/>
      <c r="AD3183" s="301"/>
      <c r="AE3183" s="301"/>
      <c r="AF3183" s="301"/>
      <c r="AG3183" s="301"/>
      <c r="AH3183" s="301"/>
      <c r="AI3183" s="301"/>
    </row>
    <row r="3184" spans="1:39" ht="20.100000000000001" hidden="1" customHeight="1" x14ac:dyDescent="0.2">
      <c r="A3184" s="240">
        <v>10</v>
      </c>
      <c r="B3184" s="309" t="s">
        <v>414</v>
      </c>
      <c r="C3184" s="310" t="s">
        <v>426</v>
      </c>
      <c r="D3184" s="310" t="s">
        <v>427</v>
      </c>
      <c r="E3184" s="309">
        <v>1000.729674208292</v>
      </c>
      <c r="F3184" s="310" t="s">
        <v>897</v>
      </c>
      <c r="G3184" s="244" t="s">
        <v>922</v>
      </c>
      <c r="H3184" s="244" t="s">
        <v>429</v>
      </c>
      <c r="I3184" s="288">
        <v>2</v>
      </c>
      <c r="J3184" s="244" t="s">
        <v>919</v>
      </c>
      <c r="K3184" s="244">
        <v>1.5</v>
      </c>
      <c r="L3184" s="244">
        <v>1</v>
      </c>
      <c r="M3184" s="244" t="s">
        <v>89</v>
      </c>
      <c r="N3184" s="244">
        <f t="shared" si="61"/>
        <v>1.5</v>
      </c>
      <c r="R3184" s="301"/>
      <c r="S3184" s="301"/>
      <c r="T3184" s="301"/>
      <c r="U3184" s="301"/>
      <c r="V3184" s="301"/>
      <c r="W3184" s="301"/>
      <c r="X3184" s="301"/>
      <c r="Y3184" s="301"/>
      <c r="Z3184" s="301"/>
      <c r="AA3184" s="301"/>
      <c r="AB3184" s="301"/>
      <c r="AC3184" s="301"/>
      <c r="AD3184" s="301"/>
      <c r="AE3184" s="301"/>
      <c r="AF3184" s="301"/>
      <c r="AG3184" s="301"/>
      <c r="AH3184" s="301"/>
      <c r="AI3184" s="301"/>
    </row>
    <row r="3185" spans="1:39" ht="20.100000000000001" hidden="1" customHeight="1" x14ac:dyDescent="0.2">
      <c r="A3185" s="240">
        <v>11</v>
      </c>
      <c r="B3185" s="309" t="s">
        <v>414</v>
      </c>
      <c r="C3185" s="310" t="s">
        <v>426</v>
      </c>
      <c r="D3185" s="310" t="s">
        <v>427</v>
      </c>
      <c r="E3185" s="309">
        <v>1078.2601457319938</v>
      </c>
      <c r="F3185" s="242" t="s">
        <v>871</v>
      </c>
      <c r="G3185" s="244" t="s">
        <v>934</v>
      </c>
      <c r="H3185" s="244" t="s">
        <v>429</v>
      </c>
      <c r="I3185" s="288">
        <v>1</v>
      </c>
      <c r="J3185" s="244" t="s">
        <v>919</v>
      </c>
      <c r="K3185" s="244">
        <v>1</v>
      </c>
      <c r="L3185" s="244">
        <v>1</v>
      </c>
      <c r="M3185" s="244" t="s">
        <v>89</v>
      </c>
      <c r="N3185" s="244">
        <f t="shared" si="61"/>
        <v>1</v>
      </c>
      <c r="R3185" s="301"/>
      <c r="S3185" s="301"/>
      <c r="T3185" s="301"/>
      <c r="U3185" s="301"/>
      <c r="V3185" s="301"/>
      <c r="W3185" s="301"/>
      <c r="X3185" s="301"/>
      <c r="Y3185" s="301"/>
      <c r="Z3185" s="301"/>
      <c r="AA3185" s="301"/>
      <c r="AB3185" s="301"/>
      <c r="AC3185" s="301"/>
      <c r="AD3185" s="301"/>
      <c r="AE3185" s="301"/>
      <c r="AF3185" s="301"/>
      <c r="AG3185" s="301"/>
      <c r="AH3185" s="301"/>
      <c r="AI3185" s="301"/>
    </row>
    <row r="3186" spans="1:39" ht="20.100000000000001" hidden="1" customHeight="1" x14ac:dyDescent="0.2">
      <c r="A3186" s="240">
        <v>12</v>
      </c>
      <c r="B3186" s="309" t="s">
        <v>414</v>
      </c>
      <c r="C3186" s="310" t="s">
        <v>426</v>
      </c>
      <c r="D3186" s="310" t="s">
        <v>427</v>
      </c>
      <c r="E3186" s="309">
        <v>1211.6815457418256</v>
      </c>
      <c r="F3186" s="310" t="s">
        <v>871</v>
      </c>
      <c r="G3186" s="244" t="s">
        <v>929</v>
      </c>
      <c r="H3186" s="244" t="s">
        <v>429</v>
      </c>
      <c r="I3186" s="288">
        <v>2</v>
      </c>
      <c r="J3186" s="244" t="s">
        <v>919</v>
      </c>
      <c r="K3186" s="244">
        <v>3</v>
      </c>
      <c r="L3186" s="244">
        <v>2</v>
      </c>
      <c r="M3186" s="244" t="s">
        <v>89</v>
      </c>
      <c r="N3186" s="244">
        <f t="shared" si="61"/>
        <v>6</v>
      </c>
      <c r="R3186" s="301"/>
      <c r="S3186" s="301"/>
      <c r="T3186" s="301"/>
      <c r="U3186" s="301"/>
      <c r="V3186" s="301"/>
      <c r="W3186" s="301"/>
      <c r="X3186" s="301"/>
      <c r="Y3186" s="301"/>
      <c r="Z3186" s="301"/>
      <c r="AA3186" s="301"/>
      <c r="AB3186" s="301"/>
      <c r="AC3186" s="301"/>
      <c r="AD3186" s="301"/>
      <c r="AE3186" s="301"/>
      <c r="AF3186" s="301"/>
      <c r="AG3186" s="301"/>
      <c r="AH3186" s="301"/>
      <c r="AI3186" s="301"/>
    </row>
    <row r="3187" spans="1:39" ht="20.100000000000001" hidden="1" customHeight="1" x14ac:dyDescent="0.2">
      <c r="A3187" s="240">
        <v>13</v>
      </c>
      <c r="B3187" s="309" t="s">
        <v>414</v>
      </c>
      <c r="C3187" s="310" t="s">
        <v>426</v>
      </c>
      <c r="D3187" s="310" t="s">
        <v>427</v>
      </c>
      <c r="E3187" s="309">
        <v>1432.1448276127146</v>
      </c>
      <c r="F3187" s="310" t="s">
        <v>879</v>
      </c>
      <c r="G3187" s="244" t="s">
        <v>917</v>
      </c>
      <c r="H3187" s="244" t="s">
        <v>429</v>
      </c>
      <c r="I3187" s="288">
        <v>1</v>
      </c>
      <c r="J3187" s="244" t="s">
        <v>919</v>
      </c>
      <c r="K3187" s="244" t="s">
        <v>89</v>
      </c>
      <c r="L3187" s="244" t="s">
        <v>89</v>
      </c>
      <c r="M3187" s="244">
        <v>1</v>
      </c>
      <c r="N3187" s="244">
        <f t="shared" si="61"/>
        <v>0.78539816339744828</v>
      </c>
      <c r="R3187" s="301"/>
      <c r="S3187" s="301"/>
      <c r="T3187" s="301"/>
      <c r="U3187" s="301"/>
      <c r="V3187" s="301"/>
      <c r="W3187" s="301"/>
      <c r="X3187" s="301"/>
      <c r="Y3187" s="301"/>
      <c r="Z3187" s="301"/>
      <c r="AA3187" s="301"/>
      <c r="AB3187" s="301"/>
      <c r="AC3187" s="301"/>
      <c r="AD3187" s="301"/>
      <c r="AE3187" s="301"/>
      <c r="AF3187" s="301"/>
      <c r="AG3187" s="301"/>
      <c r="AH3187" s="301"/>
      <c r="AI3187" s="301"/>
    </row>
    <row r="3188" spans="1:39" ht="20.100000000000001" hidden="1" customHeight="1" x14ac:dyDescent="0.2">
      <c r="A3188" s="240">
        <v>14</v>
      </c>
      <c r="B3188" s="309" t="s">
        <v>414</v>
      </c>
      <c r="C3188" s="310" t="s">
        <v>432</v>
      </c>
      <c r="D3188" s="310" t="s">
        <v>427</v>
      </c>
      <c r="E3188" s="309">
        <v>1475.4501110422414</v>
      </c>
      <c r="F3188" s="310" t="s">
        <v>883</v>
      </c>
      <c r="G3188" s="244" t="s">
        <v>901</v>
      </c>
      <c r="H3188" s="244" t="s">
        <v>429</v>
      </c>
      <c r="I3188" s="288">
        <v>2</v>
      </c>
      <c r="J3188" s="244" t="s">
        <v>919</v>
      </c>
      <c r="K3188" s="244">
        <v>2</v>
      </c>
      <c r="L3188" s="244">
        <v>1.5</v>
      </c>
      <c r="M3188" s="244" t="s">
        <v>89</v>
      </c>
      <c r="N3188" s="244">
        <f t="shared" si="61"/>
        <v>3</v>
      </c>
      <c r="R3188" s="301"/>
      <c r="S3188" s="301"/>
      <c r="T3188" s="301"/>
      <c r="U3188" s="301"/>
      <c r="V3188" s="301"/>
      <c r="W3188" s="301"/>
      <c r="X3188" s="301"/>
      <c r="Y3188" s="301"/>
      <c r="Z3188" s="301"/>
      <c r="AA3188" s="301"/>
      <c r="AB3188" s="301"/>
      <c r="AC3188" s="301"/>
      <c r="AD3188" s="301"/>
      <c r="AE3188" s="301"/>
      <c r="AF3188" s="301"/>
      <c r="AG3188" s="301"/>
      <c r="AH3188" s="301"/>
      <c r="AI3188" s="301"/>
    </row>
    <row r="3189" spans="1:39" ht="20.100000000000001" hidden="1" customHeight="1" x14ac:dyDescent="0.2">
      <c r="A3189" s="240">
        <v>15</v>
      </c>
      <c r="B3189" s="309" t="s">
        <v>414</v>
      </c>
      <c r="C3189" s="310" t="s">
        <v>426</v>
      </c>
      <c r="D3189" s="310" t="s">
        <v>427</v>
      </c>
      <c r="E3189" s="309">
        <v>1755.7646551317353</v>
      </c>
      <c r="F3189" s="310" t="s">
        <v>871</v>
      </c>
      <c r="G3189" s="244" t="s">
        <v>932</v>
      </c>
      <c r="H3189" s="244" t="s">
        <v>870</v>
      </c>
      <c r="I3189" s="288">
        <v>1</v>
      </c>
      <c r="J3189" s="244" t="s">
        <v>919</v>
      </c>
      <c r="K3189" s="244">
        <v>1</v>
      </c>
      <c r="L3189" s="244">
        <v>1</v>
      </c>
      <c r="M3189" s="244" t="s">
        <v>89</v>
      </c>
      <c r="N3189" s="244">
        <f t="shared" si="61"/>
        <v>1</v>
      </c>
      <c r="R3189" s="301"/>
      <c r="S3189" s="301"/>
      <c r="T3189" s="301"/>
      <c r="U3189" s="301"/>
      <c r="V3189" s="301"/>
      <c r="W3189" s="301"/>
      <c r="X3189" s="301"/>
      <c r="Y3189" s="301"/>
      <c r="Z3189" s="301"/>
      <c r="AA3189" s="301"/>
      <c r="AB3189" s="301"/>
      <c r="AC3189" s="301"/>
      <c r="AD3189" s="301"/>
      <c r="AE3189" s="301"/>
      <c r="AF3189" s="301"/>
      <c r="AG3189" s="301"/>
      <c r="AH3189" s="301"/>
      <c r="AI3189" s="301"/>
      <c r="AM3189"/>
    </row>
    <row r="3190" spans="1:39" ht="20.100000000000001" hidden="1" customHeight="1" x14ac:dyDescent="0.2">
      <c r="A3190" s="240">
        <v>16</v>
      </c>
      <c r="B3190" s="309" t="s">
        <v>414</v>
      </c>
      <c r="C3190" s="310" t="s">
        <v>426</v>
      </c>
      <c r="D3190" s="310" t="s">
        <v>427</v>
      </c>
      <c r="E3190" s="309">
        <v>2278.4305860360755</v>
      </c>
      <c r="F3190" s="310" t="s">
        <v>871</v>
      </c>
      <c r="G3190" s="244" t="s">
        <v>916</v>
      </c>
      <c r="H3190" s="244" t="s">
        <v>429</v>
      </c>
      <c r="I3190" s="288">
        <v>1</v>
      </c>
      <c r="J3190" s="244" t="s">
        <v>919</v>
      </c>
      <c r="K3190" s="244">
        <v>1</v>
      </c>
      <c r="L3190" s="244">
        <v>1</v>
      </c>
      <c r="M3190" s="244" t="s">
        <v>89</v>
      </c>
      <c r="N3190" s="244">
        <f t="shared" si="61"/>
        <v>1</v>
      </c>
      <c r="R3190" s="301"/>
      <c r="S3190" s="301"/>
      <c r="T3190" s="301"/>
      <c r="U3190" s="301"/>
      <c r="V3190" s="301"/>
      <c r="W3190" s="301"/>
      <c r="X3190" s="301"/>
      <c r="Y3190" s="301"/>
      <c r="Z3190" s="301"/>
      <c r="AA3190" s="301"/>
      <c r="AB3190" s="301"/>
      <c r="AC3190" s="301"/>
      <c r="AD3190" s="301"/>
      <c r="AE3190" s="301"/>
      <c r="AF3190" s="301"/>
      <c r="AG3190" s="301"/>
      <c r="AH3190" s="301"/>
      <c r="AI3190" s="301"/>
      <c r="AM3190"/>
    </row>
    <row r="3191" spans="1:39" ht="20.100000000000001" hidden="1" customHeight="1" x14ac:dyDescent="0.2">
      <c r="A3191" s="240">
        <v>17</v>
      </c>
      <c r="B3191" s="309" t="s">
        <v>414</v>
      </c>
      <c r="C3191" s="310" t="s">
        <v>426</v>
      </c>
      <c r="D3191" s="310" t="s">
        <v>427</v>
      </c>
      <c r="E3191" s="309">
        <v>2539.3334018137866</v>
      </c>
      <c r="F3191" s="310" t="s">
        <v>871</v>
      </c>
      <c r="G3191" s="244" t="s">
        <v>914</v>
      </c>
      <c r="H3191" s="244" t="s">
        <v>429</v>
      </c>
      <c r="I3191" s="288">
        <v>1</v>
      </c>
      <c r="J3191" s="244" t="s">
        <v>919</v>
      </c>
      <c r="K3191" s="244">
        <v>1</v>
      </c>
      <c r="L3191" s="244">
        <v>1</v>
      </c>
      <c r="M3191" s="244" t="s">
        <v>89</v>
      </c>
      <c r="N3191" s="244">
        <f t="shared" si="61"/>
        <v>1</v>
      </c>
      <c r="R3191" s="301"/>
      <c r="S3191" s="301"/>
      <c r="T3191" s="301"/>
      <c r="U3191" s="301"/>
      <c r="V3191" s="301"/>
      <c r="W3191" s="301"/>
      <c r="X3191" s="301"/>
      <c r="Y3191" s="301"/>
      <c r="Z3191" s="301"/>
      <c r="AA3191" s="301"/>
      <c r="AB3191" s="301"/>
      <c r="AC3191" s="301"/>
      <c r="AD3191" s="301"/>
      <c r="AE3191" s="301"/>
      <c r="AF3191" s="301"/>
      <c r="AG3191" s="301"/>
      <c r="AH3191" s="301"/>
      <c r="AI3191" s="301"/>
      <c r="AM3191"/>
    </row>
    <row r="3192" spans="1:39" ht="20.100000000000001" hidden="1" customHeight="1" x14ac:dyDescent="0.2">
      <c r="A3192" s="240">
        <v>18</v>
      </c>
      <c r="B3192" s="309" t="s">
        <v>414</v>
      </c>
      <c r="C3192" s="310" t="s">
        <v>426</v>
      </c>
      <c r="D3192" s="310" t="s">
        <v>427</v>
      </c>
      <c r="E3192" s="309">
        <v>2567.8332990878257</v>
      </c>
      <c r="F3192" s="310" t="s">
        <v>879</v>
      </c>
      <c r="G3192" s="244" t="s">
        <v>983</v>
      </c>
      <c r="H3192" s="244" t="s">
        <v>429</v>
      </c>
      <c r="I3192" s="288">
        <v>1</v>
      </c>
      <c r="J3192" s="244" t="s">
        <v>919</v>
      </c>
      <c r="K3192" s="244" t="s">
        <v>89</v>
      </c>
      <c r="L3192" s="244" t="s">
        <v>89</v>
      </c>
      <c r="M3192" s="244">
        <v>1</v>
      </c>
      <c r="N3192" s="244">
        <f t="shared" si="61"/>
        <v>0.78539816339744828</v>
      </c>
      <c r="R3192" s="301"/>
      <c r="S3192" s="301"/>
      <c r="T3192" s="301"/>
      <c r="U3192" s="301"/>
      <c r="V3192" s="301"/>
      <c r="W3192" s="301"/>
      <c r="X3192" s="301"/>
      <c r="Y3192" s="301"/>
      <c r="Z3192" s="301"/>
      <c r="AA3192" s="301"/>
      <c r="AB3192" s="301"/>
      <c r="AC3192" s="301"/>
      <c r="AD3192" s="301"/>
      <c r="AE3192" s="301"/>
      <c r="AF3192" s="301"/>
      <c r="AG3192" s="301"/>
      <c r="AH3192" s="301"/>
      <c r="AI3192" s="301"/>
      <c r="AM3192"/>
    </row>
    <row r="3193" spans="1:39" ht="20.100000000000001" hidden="1" customHeight="1" x14ac:dyDescent="0.2">
      <c r="A3193" s="240">
        <v>19</v>
      </c>
      <c r="B3193" s="309" t="s">
        <v>414</v>
      </c>
      <c r="C3193" s="310" t="s">
        <v>426</v>
      </c>
      <c r="D3193" s="310" t="s">
        <v>427</v>
      </c>
      <c r="E3193" s="309">
        <v>3413.7453917370863</v>
      </c>
      <c r="F3193" s="310" t="s">
        <v>879</v>
      </c>
      <c r="G3193" s="244" t="s">
        <v>913</v>
      </c>
      <c r="H3193" s="244" t="s">
        <v>429</v>
      </c>
      <c r="I3193" s="288">
        <v>1</v>
      </c>
      <c r="J3193" s="244" t="s">
        <v>919</v>
      </c>
      <c r="K3193" s="244" t="s">
        <v>89</v>
      </c>
      <c r="L3193" s="244" t="s">
        <v>89</v>
      </c>
      <c r="M3193" s="244">
        <v>1</v>
      </c>
      <c r="N3193" s="244">
        <f t="shared" si="61"/>
        <v>0.78539816339744828</v>
      </c>
      <c r="R3193" s="301"/>
      <c r="S3193" s="301"/>
      <c r="T3193" s="301"/>
      <c r="U3193" s="301"/>
      <c r="V3193" s="301"/>
      <c r="W3193" s="301"/>
      <c r="X3193" s="301"/>
      <c r="Y3193" s="301"/>
      <c r="Z3193" s="301"/>
      <c r="AA3193" s="301"/>
      <c r="AB3193" s="301"/>
      <c r="AC3193" s="301"/>
      <c r="AD3193" s="301"/>
      <c r="AE3193" s="301"/>
      <c r="AF3193" s="301"/>
      <c r="AG3193" s="301"/>
      <c r="AH3193" s="301"/>
      <c r="AI3193" s="301"/>
      <c r="AM3193"/>
    </row>
    <row r="3194" spans="1:39" ht="20.100000000000001" hidden="1" customHeight="1" x14ac:dyDescent="0.2">
      <c r="A3194" s="240">
        <v>20</v>
      </c>
      <c r="B3194" s="309" t="s">
        <v>414</v>
      </c>
      <c r="C3194" s="310" t="s">
        <v>426</v>
      </c>
      <c r="D3194" s="310" t="s">
        <v>427</v>
      </c>
      <c r="E3194" s="309">
        <v>3930.0315380040488</v>
      </c>
      <c r="F3194" s="242" t="s">
        <v>871</v>
      </c>
      <c r="G3194" s="244" t="s">
        <v>960</v>
      </c>
      <c r="H3194" s="244" t="s">
        <v>429</v>
      </c>
      <c r="I3194" s="288">
        <v>1</v>
      </c>
      <c r="J3194" s="244" t="s">
        <v>919</v>
      </c>
      <c r="K3194" s="244">
        <v>1</v>
      </c>
      <c r="L3194" s="244">
        <v>1</v>
      </c>
      <c r="M3194" s="244" t="s">
        <v>89</v>
      </c>
      <c r="N3194" s="244">
        <f t="shared" si="61"/>
        <v>1</v>
      </c>
      <c r="R3194" s="301"/>
      <c r="S3194" s="301"/>
      <c r="T3194" s="301"/>
      <c r="U3194" s="301"/>
      <c r="V3194" s="301"/>
      <c r="W3194" s="301"/>
      <c r="X3194" s="301"/>
      <c r="Y3194" s="301"/>
      <c r="Z3194" s="301"/>
      <c r="AA3194" s="301"/>
      <c r="AB3194" s="301"/>
      <c r="AC3194" s="301"/>
      <c r="AD3194" s="301"/>
      <c r="AE3194" s="301"/>
      <c r="AF3194" s="301"/>
      <c r="AG3194" s="301"/>
      <c r="AH3194" s="301"/>
      <c r="AI3194" s="301"/>
      <c r="AM3194"/>
    </row>
    <row r="3195" spans="1:39" ht="20.100000000000001" hidden="1" customHeight="1" x14ac:dyDescent="0.2">
      <c r="A3195" s="240">
        <v>21</v>
      </c>
      <c r="B3195" s="309" t="s">
        <v>414</v>
      </c>
      <c r="C3195" s="310" t="s">
        <v>426</v>
      </c>
      <c r="D3195" s="310" t="s">
        <v>427</v>
      </c>
      <c r="E3195" s="309">
        <v>3961.1261520348799</v>
      </c>
      <c r="F3195" s="242" t="s">
        <v>888</v>
      </c>
      <c r="G3195" s="244" t="s">
        <v>918</v>
      </c>
      <c r="H3195" s="244" t="s">
        <v>429</v>
      </c>
      <c r="I3195" s="288">
        <v>1</v>
      </c>
      <c r="J3195" s="244" t="s">
        <v>919</v>
      </c>
      <c r="K3195" s="244">
        <v>0.5</v>
      </c>
      <c r="L3195" s="244">
        <v>0.8</v>
      </c>
      <c r="M3195" s="244" t="s">
        <v>89</v>
      </c>
      <c r="N3195" s="244">
        <f t="shared" si="61"/>
        <v>0.4</v>
      </c>
      <c r="R3195" s="301"/>
      <c r="S3195" s="301"/>
      <c r="T3195" s="301"/>
      <c r="U3195" s="301"/>
      <c r="V3195" s="301"/>
      <c r="W3195" s="301"/>
      <c r="X3195" s="301"/>
      <c r="Y3195" s="301"/>
      <c r="Z3195" s="301"/>
      <c r="AA3195" s="301"/>
      <c r="AB3195" s="301"/>
      <c r="AC3195" s="301"/>
      <c r="AD3195" s="301"/>
      <c r="AE3195" s="301"/>
      <c r="AF3195" s="301"/>
      <c r="AG3195" s="301"/>
      <c r="AH3195" s="301"/>
      <c r="AI3195" s="301"/>
      <c r="AM3195"/>
    </row>
    <row r="3196" spans="1:39" ht="20.100000000000001" hidden="1" customHeight="1" x14ac:dyDescent="0.2">
      <c r="A3196" s="240">
        <v>22</v>
      </c>
      <c r="B3196" s="309" t="s">
        <v>414</v>
      </c>
      <c r="C3196" s="310" t="s">
        <v>426</v>
      </c>
      <c r="D3196" s="310" t="s">
        <v>427</v>
      </c>
      <c r="E3196" s="309">
        <v>4331.9459348430219</v>
      </c>
      <c r="F3196" s="310" t="s">
        <v>879</v>
      </c>
      <c r="G3196" s="244" t="s">
        <v>917</v>
      </c>
      <c r="H3196" s="244" t="s">
        <v>429</v>
      </c>
      <c r="I3196" s="288">
        <v>1</v>
      </c>
      <c r="J3196" s="244" t="s">
        <v>919</v>
      </c>
      <c r="K3196" s="244" t="s">
        <v>89</v>
      </c>
      <c r="L3196" s="244" t="s">
        <v>89</v>
      </c>
      <c r="M3196" s="244">
        <v>1</v>
      </c>
      <c r="N3196" s="244">
        <f t="shared" si="61"/>
        <v>0.78539816339744828</v>
      </c>
      <c r="R3196" s="301"/>
      <c r="S3196" s="301"/>
      <c r="T3196" s="301"/>
      <c r="U3196" s="301"/>
      <c r="V3196" s="301"/>
      <c r="W3196" s="301"/>
      <c r="X3196" s="301"/>
      <c r="Y3196" s="301"/>
      <c r="Z3196" s="301"/>
      <c r="AA3196" s="301"/>
      <c r="AB3196" s="301"/>
      <c r="AC3196" s="301"/>
      <c r="AD3196" s="301"/>
      <c r="AE3196" s="301"/>
      <c r="AF3196" s="301"/>
      <c r="AG3196" s="301"/>
      <c r="AH3196" s="301"/>
      <c r="AI3196" s="301"/>
      <c r="AM3196"/>
    </row>
    <row r="3197" spans="1:39" ht="20.100000000000001" hidden="1" customHeight="1" x14ac:dyDescent="0.2">
      <c r="A3197" s="240">
        <v>23</v>
      </c>
      <c r="B3197" s="309" t="s">
        <v>414</v>
      </c>
      <c r="C3197" s="310" t="s">
        <v>426</v>
      </c>
      <c r="D3197" s="310" t="s">
        <v>427</v>
      </c>
      <c r="E3197" s="309">
        <v>4352.6575873291358</v>
      </c>
      <c r="F3197" s="310" t="s">
        <v>871</v>
      </c>
      <c r="G3197" s="244" t="s">
        <v>929</v>
      </c>
      <c r="H3197" s="244" t="s">
        <v>429</v>
      </c>
      <c r="I3197" s="288">
        <v>2</v>
      </c>
      <c r="J3197" s="244" t="s">
        <v>919</v>
      </c>
      <c r="K3197" s="244">
        <v>2.5</v>
      </c>
      <c r="L3197" s="244">
        <v>2</v>
      </c>
      <c r="M3197" s="244" t="s">
        <v>89</v>
      </c>
      <c r="N3197" s="244">
        <f t="shared" si="61"/>
        <v>5</v>
      </c>
      <c r="R3197" s="301"/>
      <c r="S3197" s="301"/>
      <c r="T3197" s="301"/>
      <c r="U3197" s="301"/>
      <c r="V3197" s="301"/>
      <c r="W3197" s="301"/>
      <c r="X3197" s="301"/>
      <c r="Y3197" s="301"/>
      <c r="Z3197" s="301"/>
      <c r="AA3197" s="301"/>
      <c r="AB3197" s="301"/>
      <c r="AC3197" s="301"/>
      <c r="AD3197" s="301"/>
      <c r="AE3197" s="301"/>
      <c r="AF3197" s="301"/>
      <c r="AG3197" s="301"/>
      <c r="AH3197" s="301"/>
      <c r="AI3197" s="301"/>
      <c r="AM3197"/>
    </row>
    <row r="3198" spans="1:39" ht="20.100000000000001" hidden="1" customHeight="1" x14ac:dyDescent="0.2">
      <c r="A3198" s="240">
        <v>24</v>
      </c>
      <c r="B3198" s="309" t="s">
        <v>414</v>
      </c>
      <c r="C3198" s="310" t="s">
        <v>426</v>
      </c>
      <c r="D3198" s="310" t="s">
        <v>427</v>
      </c>
      <c r="E3198" s="309">
        <v>4482.0360434391887</v>
      </c>
      <c r="F3198" s="310" t="s">
        <v>871</v>
      </c>
      <c r="G3198" s="244" t="s">
        <v>962</v>
      </c>
      <c r="H3198" s="244" t="s">
        <v>429</v>
      </c>
      <c r="I3198" s="288">
        <v>1</v>
      </c>
      <c r="J3198" s="244" t="s">
        <v>919</v>
      </c>
      <c r="K3198" s="244">
        <v>1</v>
      </c>
      <c r="L3198" s="244">
        <v>1</v>
      </c>
      <c r="M3198" s="244" t="s">
        <v>89</v>
      </c>
      <c r="N3198" s="244">
        <f t="shared" si="61"/>
        <v>1</v>
      </c>
      <c r="R3198" s="301"/>
      <c r="S3198" s="301"/>
      <c r="T3198" s="301"/>
      <c r="U3198" s="301"/>
      <c r="V3198" s="301"/>
      <c r="W3198" s="301"/>
      <c r="X3198" s="301"/>
      <c r="Y3198" s="301"/>
      <c r="Z3198" s="301"/>
      <c r="AA3198" s="301"/>
      <c r="AB3198" s="301"/>
      <c r="AC3198" s="301"/>
      <c r="AD3198" s="301"/>
      <c r="AE3198" s="301"/>
      <c r="AF3198" s="301"/>
      <c r="AG3198" s="301"/>
      <c r="AH3198" s="301"/>
      <c r="AI3198" s="301"/>
      <c r="AM3198"/>
    </row>
    <row r="3199" spans="1:39" ht="20.100000000000001" hidden="1" customHeight="1" x14ac:dyDescent="0.2">
      <c r="A3199" s="240">
        <v>25</v>
      </c>
      <c r="B3199" s="309" t="s">
        <v>414</v>
      </c>
      <c r="C3199" s="310" t="s">
        <v>426</v>
      </c>
      <c r="D3199" s="310" t="s">
        <v>427</v>
      </c>
      <c r="E3199" s="309">
        <v>4512.692241333084</v>
      </c>
      <c r="F3199" s="310" t="s">
        <v>879</v>
      </c>
      <c r="G3199" s="244" t="s">
        <v>983</v>
      </c>
      <c r="H3199" s="244" t="s">
        <v>429</v>
      </c>
      <c r="I3199" s="288">
        <v>1</v>
      </c>
      <c r="J3199" s="244" t="s">
        <v>919</v>
      </c>
      <c r="K3199" s="244" t="s">
        <v>89</v>
      </c>
      <c r="L3199" s="244" t="s">
        <v>89</v>
      </c>
      <c r="M3199" s="244">
        <v>0.8</v>
      </c>
      <c r="N3199" s="244">
        <f t="shared" si="61"/>
        <v>0.50265482457436694</v>
      </c>
      <c r="R3199" s="301"/>
      <c r="S3199" s="301"/>
      <c r="T3199" s="301"/>
      <c r="U3199" s="301"/>
      <c r="V3199" s="301"/>
      <c r="W3199" s="301"/>
      <c r="X3199" s="301"/>
      <c r="Y3199" s="301"/>
      <c r="Z3199" s="301"/>
      <c r="AA3199" s="301"/>
      <c r="AB3199" s="301"/>
      <c r="AC3199" s="301"/>
      <c r="AD3199" s="301"/>
      <c r="AE3199" s="301"/>
      <c r="AF3199" s="301"/>
      <c r="AG3199" s="301"/>
      <c r="AH3199" s="301"/>
      <c r="AI3199" s="301"/>
      <c r="AM3199"/>
    </row>
    <row r="3200" spans="1:39" ht="20.100000000000001" hidden="1" customHeight="1" x14ac:dyDescent="0.2">
      <c r="A3200" s="240">
        <v>26</v>
      </c>
      <c r="B3200" s="309" t="s">
        <v>414</v>
      </c>
      <c r="C3200" s="310" t="s">
        <v>426</v>
      </c>
      <c r="D3200" s="310" t="s">
        <v>427</v>
      </c>
      <c r="E3200" s="309">
        <v>4668.1318507099104</v>
      </c>
      <c r="F3200" s="310" t="s">
        <v>871</v>
      </c>
      <c r="G3200" s="244" t="s">
        <v>872</v>
      </c>
      <c r="H3200" s="244" t="s">
        <v>429</v>
      </c>
      <c r="I3200" s="288">
        <v>1</v>
      </c>
      <c r="J3200" s="244" t="s">
        <v>919</v>
      </c>
      <c r="K3200" s="244">
        <v>1</v>
      </c>
      <c r="L3200" s="244">
        <v>1</v>
      </c>
      <c r="M3200" s="244" t="s">
        <v>89</v>
      </c>
      <c r="N3200" s="244">
        <f t="shared" si="61"/>
        <v>1</v>
      </c>
      <c r="R3200" s="301"/>
      <c r="S3200" s="301"/>
      <c r="T3200" s="301"/>
      <c r="U3200" s="301"/>
      <c r="V3200" s="301"/>
      <c r="W3200" s="301"/>
      <c r="X3200" s="301"/>
      <c r="Y3200" s="301"/>
      <c r="Z3200" s="301"/>
      <c r="AA3200" s="301"/>
      <c r="AB3200" s="301"/>
      <c r="AC3200" s="301"/>
      <c r="AD3200" s="301"/>
      <c r="AE3200" s="301"/>
      <c r="AF3200" s="301"/>
      <c r="AG3200" s="301"/>
      <c r="AH3200" s="301"/>
      <c r="AI3200" s="301"/>
      <c r="AM3200"/>
    </row>
    <row r="3201" spans="1:39" ht="20.100000000000001" hidden="1" customHeight="1" x14ac:dyDescent="0.2">
      <c r="A3201" s="240">
        <v>27</v>
      </c>
      <c r="B3201" s="309" t="s">
        <v>414</v>
      </c>
      <c r="C3201" s="310" t="s">
        <v>426</v>
      </c>
      <c r="D3201" s="310" t="s">
        <v>427</v>
      </c>
      <c r="E3201" s="309">
        <v>4816.2825720873343</v>
      </c>
      <c r="F3201" s="310" t="s">
        <v>897</v>
      </c>
      <c r="G3201" s="244" t="s">
        <v>922</v>
      </c>
      <c r="H3201" s="244" t="s">
        <v>429</v>
      </c>
      <c r="I3201" s="288">
        <v>2</v>
      </c>
      <c r="J3201" s="244" t="s">
        <v>919</v>
      </c>
      <c r="K3201" s="244">
        <v>3</v>
      </c>
      <c r="L3201" s="244">
        <v>2</v>
      </c>
      <c r="M3201" s="244" t="s">
        <v>89</v>
      </c>
      <c r="N3201" s="244">
        <f t="shared" si="61"/>
        <v>6</v>
      </c>
      <c r="R3201" s="301"/>
      <c r="S3201" s="301"/>
      <c r="T3201" s="301"/>
      <c r="U3201" s="301"/>
      <c r="V3201" s="301"/>
      <c r="W3201" s="301"/>
      <c r="X3201" s="301"/>
      <c r="Y3201" s="301"/>
      <c r="Z3201" s="301"/>
      <c r="AA3201" s="301"/>
      <c r="AB3201" s="301"/>
      <c r="AC3201" s="301"/>
      <c r="AD3201" s="301"/>
      <c r="AE3201" s="301"/>
      <c r="AF3201" s="301"/>
      <c r="AG3201" s="301"/>
      <c r="AH3201" s="301"/>
      <c r="AI3201" s="301"/>
      <c r="AM3201"/>
    </row>
    <row r="3202" spans="1:39" ht="20.100000000000001" hidden="1" customHeight="1" x14ac:dyDescent="0.2">
      <c r="A3202" s="240">
        <v>28</v>
      </c>
      <c r="B3202" s="309" t="s">
        <v>414</v>
      </c>
      <c r="C3202" s="310" t="s">
        <v>426</v>
      </c>
      <c r="D3202" s="310" t="s">
        <v>427</v>
      </c>
      <c r="E3202" s="309">
        <v>4847.5745689022688</v>
      </c>
      <c r="F3202" s="310" t="s">
        <v>871</v>
      </c>
      <c r="G3202" s="244" t="s">
        <v>872</v>
      </c>
      <c r="H3202" s="244" t="s">
        <v>429</v>
      </c>
      <c r="I3202" s="288">
        <v>1</v>
      </c>
      <c r="J3202" s="244" t="s">
        <v>919</v>
      </c>
      <c r="K3202" s="244">
        <v>1</v>
      </c>
      <c r="L3202" s="244">
        <v>1</v>
      </c>
      <c r="M3202" s="244" t="s">
        <v>89</v>
      </c>
      <c r="N3202" s="244">
        <f t="shared" si="61"/>
        <v>1</v>
      </c>
      <c r="R3202" s="301"/>
      <c r="S3202" s="301"/>
      <c r="T3202" s="301"/>
      <c r="U3202" s="301"/>
      <c r="V3202" s="301"/>
      <c r="W3202" s="301"/>
      <c r="X3202" s="301"/>
      <c r="Y3202" s="301"/>
      <c r="Z3202" s="301"/>
      <c r="AA3202" s="301"/>
      <c r="AB3202" s="301"/>
      <c r="AC3202" s="301"/>
      <c r="AD3202" s="301"/>
      <c r="AE3202" s="301"/>
      <c r="AF3202" s="301"/>
      <c r="AG3202" s="301"/>
      <c r="AH3202" s="301"/>
      <c r="AI3202" s="301"/>
      <c r="AM3202"/>
    </row>
    <row r="3203" spans="1:39" ht="20.100000000000001" hidden="1" customHeight="1" x14ac:dyDescent="0.2">
      <c r="A3203" s="240">
        <v>29</v>
      </c>
      <c r="B3203" s="309" t="s">
        <v>414</v>
      </c>
      <c r="C3203" s="310" t="s">
        <v>426</v>
      </c>
      <c r="D3203" s="310" t="s">
        <v>427</v>
      </c>
      <c r="E3203" s="309">
        <v>4930.6180875958071</v>
      </c>
      <c r="F3203" s="310" t="s">
        <v>871</v>
      </c>
      <c r="G3203" s="244" t="s">
        <v>928</v>
      </c>
      <c r="H3203" s="244" t="s">
        <v>429</v>
      </c>
      <c r="I3203" s="288">
        <v>1</v>
      </c>
      <c r="J3203" s="244" t="s">
        <v>919</v>
      </c>
      <c r="K3203" s="244">
        <v>1</v>
      </c>
      <c r="L3203" s="244">
        <v>1</v>
      </c>
      <c r="M3203" s="244" t="s">
        <v>89</v>
      </c>
      <c r="N3203" s="244">
        <f t="shared" si="61"/>
        <v>1</v>
      </c>
      <c r="R3203" s="301"/>
      <c r="S3203" s="301"/>
      <c r="T3203" s="301"/>
      <c r="U3203" s="301"/>
      <c r="V3203" s="301"/>
      <c r="W3203" s="301"/>
      <c r="X3203" s="301"/>
      <c r="Y3203" s="301"/>
      <c r="Z3203" s="301"/>
      <c r="AA3203" s="301"/>
      <c r="AB3203" s="301"/>
      <c r="AC3203" s="301"/>
      <c r="AD3203" s="301"/>
      <c r="AE3203" s="301"/>
      <c r="AF3203" s="301"/>
      <c r="AG3203" s="301"/>
      <c r="AH3203" s="301"/>
      <c r="AI3203" s="301"/>
      <c r="AM3203"/>
    </row>
    <row r="3204" spans="1:39" ht="20.100000000000001" hidden="1" customHeight="1" x14ac:dyDescent="0.2">
      <c r="A3204" s="240">
        <v>30</v>
      </c>
      <c r="B3204" s="309" t="s">
        <v>414</v>
      </c>
      <c r="C3204" s="310" t="s">
        <v>426</v>
      </c>
      <c r="D3204" s="310" t="s">
        <v>427</v>
      </c>
      <c r="E3204" s="309">
        <v>4993.4579125231721</v>
      </c>
      <c r="F3204" s="310" t="s">
        <v>871</v>
      </c>
      <c r="G3204" s="244" t="s">
        <v>872</v>
      </c>
      <c r="H3204" s="244" t="s">
        <v>429</v>
      </c>
      <c r="I3204" s="288">
        <v>1</v>
      </c>
      <c r="J3204" s="244" t="s">
        <v>919</v>
      </c>
      <c r="K3204" s="244">
        <v>1</v>
      </c>
      <c r="L3204" s="244">
        <v>1.5</v>
      </c>
      <c r="M3204" s="244" t="s">
        <v>89</v>
      </c>
      <c r="N3204" s="244">
        <f t="shared" si="61"/>
        <v>1.5</v>
      </c>
      <c r="R3204" s="301"/>
      <c r="S3204" s="301"/>
      <c r="T3204" s="301"/>
      <c r="U3204" s="301"/>
      <c r="V3204" s="301"/>
      <c r="W3204" s="301"/>
      <c r="X3204" s="301"/>
      <c r="Y3204" s="301"/>
      <c r="Z3204" s="301"/>
      <c r="AA3204" s="301"/>
      <c r="AB3204" s="301"/>
      <c r="AC3204" s="301"/>
      <c r="AD3204" s="301"/>
      <c r="AE3204" s="301"/>
      <c r="AF3204" s="301"/>
      <c r="AG3204" s="301"/>
      <c r="AH3204" s="301"/>
      <c r="AI3204" s="301"/>
      <c r="AM3204"/>
    </row>
    <row r="3205" spans="1:39" ht="20.100000000000001" hidden="1" customHeight="1" x14ac:dyDescent="0.2">
      <c r="A3205" s="240">
        <v>31</v>
      </c>
      <c r="B3205" s="309" t="s">
        <v>414</v>
      </c>
      <c r="C3205" s="310" t="s">
        <v>432</v>
      </c>
      <c r="D3205" s="310" t="s">
        <v>427</v>
      </c>
      <c r="E3205" s="309">
        <v>5073.4144995482411</v>
      </c>
      <c r="F3205" s="310" t="s">
        <v>880</v>
      </c>
      <c r="G3205" s="244" t="s">
        <v>915</v>
      </c>
      <c r="H3205" s="244" t="s">
        <v>429</v>
      </c>
      <c r="I3205" s="288">
        <v>1</v>
      </c>
      <c r="J3205" s="244" t="s">
        <v>950</v>
      </c>
      <c r="K3205" s="244">
        <v>0.5</v>
      </c>
      <c r="L3205" s="244">
        <v>0.6</v>
      </c>
      <c r="M3205" s="244" t="s">
        <v>89</v>
      </c>
      <c r="N3205" s="244">
        <f t="shared" si="61"/>
        <v>0.3</v>
      </c>
      <c r="R3205" s="301"/>
      <c r="S3205" s="301"/>
      <c r="T3205" s="301"/>
      <c r="U3205" s="301"/>
      <c r="V3205" s="301"/>
      <c r="W3205" s="301"/>
      <c r="X3205" s="301"/>
      <c r="Y3205" s="301"/>
      <c r="Z3205" s="301"/>
      <c r="AA3205" s="301"/>
      <c r="AB3205" s="301"/>
      <c r="AC3205" s="301"/>
      <c r="AD3205" s="301"/>
      <c r="AE3205" s="301"/>
      <c r="AF3205" s="301"/>
      <c r="AG3205" s="301"/>
      <c r="AH3205" s="301"/>
      <c r="AI3205" s="301"/>
      <c r="AM3205"/>
    </row>
    <row r="3206" spans="1:39" ht="20.100000000000001" hidden="1" customHeight="1" x14ac:dyDescent="0.2">
      <c r="A3206" s="240">
        <v>32</v>
      </c>
      <c r="B3206" s="309" t="s">
        <v>414</v>
      </c>
      <c r="C3206" s="310" t="s">
        <v>432</v>
      </c>
      <c r="D3206" s="310" t="s">
        <v>427</v>
      </c>
      <c r="E3206" s="309">
        <v>5115.2896552251705</v>
      </c>
      <c r="F3206" s="310" t="s">
        <v>880</v>
      </c>
      <c r="G3206" s="244" t="s">
        <v>915</v>
      </c>
      <c r="H3206" s="244" t="s">
        <v>429</v>
      </c>
      <c r="I3206" s="288">
        <v>1</v>
      </c>
      <c r="J3206" s="244" t="s">
        <v>950</v>
      </c>
      <c r="K3206" s="244">
        <v>0.5</v>
      </c>
      <c r="L3206" s="244">
        <v>0.6</v>
      </c>
      <c r="M3206" s="244" t="s">
        <v>89</v>
      </c>
      <c r="N3206" s="244">
        <f t="shared" si="61"/>
        <v>0.3</v>
      </c>
      <c r="R3206" s="301"/>
      <c r="S3206" s="301"/>
      <c r="T3206" s="301"/>
      <c r="U3206" s="301"/>
      <c r="V3206" s="301"/>
      <c r="W3206" s="301"/>
      <c r="X3206" s="301"/>
      <c r="Y3206" s="301"/>
      <c r="Z3206" s="301"/>
      <c r="AA3206" s="301"/>
      <c r="AB3206" s="301"/>
      <c r="AC3206" s="301"/>
      <c r="AD3206" s="301"/>
      <c r="AE3206" s="301"/>
      <c r="AF3206" s="301"/>
      <c r="AG3206" s="301"/>
      <c r="AH3206" s="301"/>
      <c r="AI3206" s="301"/>
      <c r="AM3206"/>
    </row>
    <row r="3207" spans="1:39" ht="20.100000000000001" hidden="1" customHeight="1" x14ac:dyDescent="0.2">
      <c r="A3207" s="240">
        <v>33</v>
      </c>
      <c r="B3207" s="309" t="s">
        <v>414</v>
      </c>
      <c r="C3207" s="310" t="s">
        <v>426</v>
      </c>
      <c r="D3207" s="310" t="s">
        <v>427</v>
      </c>
      <c r="E3207" s="309">
        <v>5268.4280158365382</v>
      </c>
      <c r="F3207" s="310" t="s">
        <v>871</v>
      </c>
      <c r="G3207" s="244" t="s">
        <v>872</v>
      </c>
      <c r="H3207" s="244" t="s">
        <v>869</v>
      </c>
      <c r="I3207" s="288">
        <v>1</v>
      </c>
      <c r="J3207" s="244" t="s">
        <v>919</v>
      </c>
      <c r="K3207" s="244">
        <v>1</v>
      </c>
      <c r="L3207" s="244">
        <v>1</v>
      </c>
      <c r="M3207" s="244" t="s">
        <v>89</v>
      </c>
      <c r="N3207" s="244">
        <f t="shared" si="61"/>
        <v>1</v>
      </c>
      <c r="R3207" s="301"/>
      <c r="S3207" s="301"/>
      <c r="T3207" s="301"/>
      <c r="U3207" s="301"/>
      <c r="V3207" s="301"/>
      <c r="W3207" s="301"/>
      <c r="X3207" s="301"/>
      <c r="Y3207" s="301"/>
      <c r="Z3207" s="301"/>
      <c r="AA3207" s="301"/>
      <c r="AB3207" s="301"/>
      <c r="AC3207" s="301"/>
      <c r="AD3207" s="301"/>
      <c r="AE3207" s="301"/>
      <c r="AF3207" s="301"/>
      <c r="AG3207" s="301"/>
      <c r="AH3207" s="301"/>
      <c r="AI3207" s="301"/>
      <c r="AM3207"/>
    </row>
    <row r="3208" spans="1:39" ht="20.100000000000001" hidden="1" customHeight="1" x14ac:dyDescent="0.2">
      <c r="A3208" s="240">
        <v>34</v>
      </c>
      <c r="B3208" s="309" t="s">
        <v>414</v>
      </c>
      <c r="C3208" s="310" t="s">
        <v>426</v>
      </c>
      <c r="D3208" s="310" t="s">
        <v>427</v>
      </c>
      <c r="E3208" s="309">
        <v>5689.2928529410938</v>
      </c>
      <c r="F3208" s="310" t="s">
        <v>879</v>
      </c>
      <c r="G3208" s="244" t="s">
        <v>917</v>
      </c>
      <c r="H3208" s="244" t="s">
        <v>869</v>
      </c>
      <c r="I3208" s="288">
        <v>1</v>
      </c>
      <c r="J3208" s="244" t="s">
        <v>919</v>
      </c>
      <c r="K3208" s="244" t="s">
        <v>89</v>
      </c>
      <c r="L3208" s="244" t="s">
        <v>89</v>
      </c>
      <c r="M3208" s="244">
        <v>1</v>
      </c>
      <c r="N3208" s="244">
        <f t="shared" si="61"/>
        <v>0.78539816339744828</v>
      </c>
      <c r="R3208" s="301"/>
      <c r="S3208" s="301"/>
      <c r="T3208" s="301"/>
      <c r="U3208" s="301"/>
      <c r="V3208" s="301"/>
      <c r="W3208" s="301"/>
      <c r="X3208"/>
      <c r="Y3208" s="301"/>
      <c r="Z3208" s="301"/>
      <c r="AA3208" s="301"/>
      <c r="AB3208" s="301"/>
      <c r="AC3208" s="301"/>
      <c r="AJ3208" s="254"/>
      <c r="AM3208"/>
    </row>
    <row r="3209" spans="1:39" ht="20.100000000000001" hidden="1" customHeight="1" x14ac:dyDescent="0.2">
      <c r="A3209" s="240">
        <v>35</v>
      </c>
      <c r="B3209" s="309" t="s">
        <v>414</v>
      </c>
      <c r="C3209" s="310" t="s">
        <v>426</v>
      </c>
      <c r="D3209" s="310" t="s">
        <v>427</v>
      </c>
      <c r="E3209" s="309">
        <v>5704.5159230632435</v>
      </c>
      <c r="F3209" s="310" t="s">
        <v>871</v>
      </c>
      <c r="G3209" s="244" t="s">
        <v>872</v>
      </c>
      <c r="H3209" s="244" t="s">
        <v>429</v>
      </c>
      <c r="I3209" s="288">
        <v>1</v>
      </c>
      <c r="J3209" s="244" t="s">
        <v>919</v>
      </c>
      <c r="K3209" s="244">
        <v>1</v>
      </c>
      <c r="L3209" s="244">
        <v>1</v>
      </c>
      <c r="M3209" s="244" t="s">
        <v>89</v>
      </c>
      <c r="N3209" s="244">
        <f t="shared" si="61"/>
        <v>1</v>
      </c>
      <c r="R3209" s="301"/>
      <c r="S3209" s="301"/>
      <c r="T3209" s="301"/>
      <c r="U3209" s="301"/>
      <c r="V3209" s="301"/>
      <c r="W3209" s="301"/>
      <c r="X3209"/>
      <c r="Y3209" s="301"/>
      <c r="Z3209" s="301"/>
      <c r="AA3209" s="301"/>
      <c r="AB3209" s="301"/>
      <c r="AC3209" s="306"/>
      <c r="AJ3209" s="254"/>
      <c r="AM3209"/>
    </row>
    <row r="3210" spans="1:39" ht="20.100000000000001" hidden="1" customHeight="1" x14ac:dyDescent="0.2">
      <c r="A3210" s="240">
        <v>36</v>
      </c>
      <c r="B3210" s="309" t="s">
        <v>414</v>
      </c>
      <c r="C3210" s="310" t="s">
        <v>426</v>
      </c>
      <c r="D3210" s="310" t="s">
        <v>427</v>
      </c>
      <c r="E3210" s="309">
        <v>5794.5738992345168</v>
      </c>
      <c r="F3210" s="310" t="s">
        <v>871</v>
      </c>
      <c r="G3210" s="244" t="s">
        <v>872</v>
      </c>
      <c r="H3210" s="244" t="s">
        <v>429</v>
      </c>
      <c r="I3210" s="288">
        <v>1</v>
      </c>
      <c r="J3210" s="244" t="s">
        <v>919</v>
      </c>
      <c r="K3210" s="244">
        <v>1</v>
      </c>
      <c r="L3210" s="244">
        <v>1</v>
      </c>
      <c r="M3210" s="244" t="s">
        <v>89</v>
      </c>
      <c r="N3210" s="244">
        <f t="shared" si="61"/>
        <v>1</v>
      </c>
      <c r="R3210" s="301"/>
      <c r="S3210" s="301"/>
      <c r="T3210" s="301"/>
      <c r="U3210" s="301"/>
      <c r="V3210" s="301"/>
      <c r="W3210" s="301"/>
      <c r="X3210"/>
      <c r="Y3210" s="301"/>
      <c r="Z3210" s="301"/>
      <c r="AA3210" s="301"/>
      <c r="AB3210" s="301"/>
      <c r="AC3210" s="301"/>
      <c r="AJ3210" s="254"/>
      <c r="AM3210"/>
    </row>
    <row r="3211" spans="1:39" ht="20.100000000000001" hidden="1" customHeight="1" x14ac:dyDescent="0.2">
      <c r="A3211" s="240">
        <v>37</v>
      </c>
      <c r="B3211" s="309" t="s">
        <v>414</v>
      </c>
      <c r="C3211" s="310" t="s">
        <v>426</v>
      </c>
      <c r="D3211" s="310" t="s">
        <v>427</v>
      </c>
      <c r="E3211" s="309">
        <v>6037.5668580617676</v>
      </c>
      <c r="F3211" s="310" t="s">
        <v>871</v>
      </c>
      <c r="G3211" s="244" t="s">
        <v>924</v>
      </c>
      <c r="H3211" s="244" t="s">
        <v>429</v>
      </c>
      <c r="I3211" s="288">
        <v>1</v>
      </c>
      <c r="J3211" s="244" t="s">
        <v>919</v>
      </c>
      <c r="K3211" s="244">
        <v>1</v>
      </c>
      <c r="L3211" s="244">
        <v>1</v>
      </c>
      <c r="M3211" s="244" t="s">
        <v>89</v>
      </c>
      <c r="N3211" s="244">
        <f t="shared" si="61"/>
        <v>1</v>
      </c>
      <c r="R3211" s="301"/>
      <c r="S3211" s="301"/>
      <c r="T3211" s="301"/>
      <c r="U3211" s="301"/>
      <c r="V3211" s="301"/>
      <c r="W3211" s="301"/>
      <c r="X3211"/>
      <c r="Y3211" s="301"/>
      <c r="Z3211" s="301"/>
      <c r="AA3211" s="301"/>
      <c r="AB3211" s="301"/>
      <c r="AC3211" s="301"/>
      <c r="AJ3211" s="254"/>
      <c r="AM3211"/>
    </row>
    <row r="3212" spans="1:39" ht="20.100000000000001" hidden="1" customHeight="1" x14ac:dyDescent="0.2">
      <c r="A3212" s="240">
        <v>38</v>
      </c>
      <c r="B3212" s="309" t="s">
        <v>414</v>
      </c>
      <c r="C3212" s="310" t="s">
        <v>426</v>
      </c>
      <c r="D3212" s="310" t="s">
        <v>427</v>
      </c>
      <c r="E3212" s="309">
        <v>6131.647234917019</v>
      </c>
      <c r="F3212" s="310" t="s">
        <v>871</v>
      </c>
      <c r="G3212" s="244" t="s">
        <v>872</v>
      </c>
      <c r="H3212" s="244" t="s">
        <v>429</v>
      </c>
      <c r="I3212" s="288">
        <v>1</v>
      </c>
      <c r="J3212" s="244" t="s">
        <v>919</v>
      </c>
      <c r="K3212" s="244">
        <v>1</v>
      </c>
      <c r="L3212" s="244">
        <v>1</v>
      </c>
      <c r="M3212" s="244" t="s">
        <v>89</v>
      </c>
      <c r="N3212" s="244">
        <f t="shared" si="61"/>
        <v>1</v>
      </c>
      <c r="R3212" s="301"/>
      <c r="S3212" s="301"/>
      <c r="T3212" s="301"/>
      <c r="U3212" s="301"/>
      <c r="V3212" s="301"/>
      <c r="W3212" s="301"/>
      <c r="X3212"/>
      <c r="Y3212" s="301"/>
      <c r="Z3212" s="301"/>
      <c r="AA3212" s="301"/>
      <c r="AB3212" s="301"/>
      <c r="AC3212" s="301"/>
      <c r="AJ3212" s="254"/>
      <c r="AM3212"/>
    </row>
    <row r="3213" spans="1:39" ht="20.100000000000001" hidden="1" customHeight="1" x14ac:dyDescent="0.2">
      <c r="A3213" s="240">
        <v>39</v>
      </c>
      <c r="B3213" s="309" t="s">
        <v>414</v>
      </c>
      <c r="C3213" s="310" t="s">
        <v>426</v>
      </c>
      <c r="D3213" s="310" t="s">
        <v>427</v>
      </c>
      <c r="E3213" s="309">
        <v>6289.4144995447223</v>
      </c>
      <c r="F3213" s="242" t="s">
        <v>871</v>
      </c>
      <c r="G3213" s="244" t="s">
        <v>872</v>
      </c>
      <c r="H3213" s="244" t="s">
        <v>429</v>
      </c>
      <c r="I3213" s="288">
        <v>1</v>
      </c>
      <c r="J3213" s="244" t="s">
        <v>919</v>
      </c>
      <c r="K3213" s="244">
        <v>1</v>
      </c>
      <c r="L3213" s="244">
        <v>1</v>
      </c>
      <c r="M3213" s="244" t="s">
        <v>89</v>
      </c>
      <c r="N3213" s="244">
        <f t="shared" si="61"/>
        <v>1</v>
      </c>
      <c r="R3213" s="301"/>
      <c r="S3213" s="301"/>
      <c r="T3213" s="301"/>
      <c r="U3213" s="301"/>
      <c r="V3213" s="301"/>
      <c r="W3213" s="301"/>
      <c r="X3213"/>
      <c r="Y3213" s="301"/>
      <c r="Z3213" s="301"/>
      <c r="AA3213" s="301"/>
      <c r="AB3213" s="301"/>
      <c r="AC3213" s="301"/>
      <c r="AJ3213" s="254"/>
      <c r="AM3213"/>
    </row>
    <row r="3214" spans="1:39" ht="20.100000000000001" hidden="1" customHeight="1" x14ac:dyDescent="0.2">
      <c r="A3214" s="240">
        <v>40</v>
      </c>
      <c r="B3214" s="309" t="s">
        <v>414</v>
      </c>
      <c r="C3214" s="310" t="s">
        <v>426</v>
      </c>
      <c r="D3214" s="310" t="s">
        <v>427</v>
      </c>
      <c r="E3214" s="309">
        <v>6676.7847069837462</v>
      </c>
      <c r="F3214" s="310" t="s">
        <v>871</v>
      </c>
      <c r="G3214" s="244" t="s">
        <v>924</v>
      </c>
      <c r="H3214" s="244" t="s">
        <v>429</v>
      </c>
      <c r="I3214" s="288">
        <v>1</v>
      </c>
      <c r="J3214" s="244" t="s">
        <v>919</v>
      </c>
      <c r="K3214" s="244">
        <v>1</v>
      </c>
      <c r="L3214" s="244">
        <v>1</v>
      </c>
      <c r="M3214" s="244" t="s">
        <v>89</v>
      </c>
      <c r="N3214" s="244">
        <f t="shared" si="61"/>
        <v>1</v>
      </c>
      <c r="R3214" s="301"/>
      <c r="S3214" s="301"/>
      <c r="T3214" s="301"/>
      <c r="U3214" s="301"/>
      <c r="V3214" s="301"/>
      <c r="W3214" s="301"/>
      <c r="X3214"/>
      <c r="Y3214" s="301"/>
      <c r="Z3214" s="301"/>
      <c r="AA3214" s="301"/>
      <c r="AB3214" s="301"/>
      <c r="AC3214" s="301"/>
      <c r="AJ3214" s="254"/>
      <c r="AM3214"/>
    </row>
    <row r="3215" spans="1:39" ht="20.100000000000001" hidden="1" customHeight="1" x14ac:dyDescent="0.2">
      <c r="A3215" s="240">
        <v>41</v>
      </c>
      <c r="B3215" s="309" t="s">
        <v>414</v>
      </c>
      <c r="C3215" s="310" t="s">
        <v>426</v>
      </c>
      <c r="D3215" s="310" t="s">
        <v>427</v>
      </c>
      <c r="E3215" s="309">
        <v>6701.0491191867441</v>
      </c>
      <c r="F3215" s="310" t="s">
        <v>871</v>
      </c>
      <c r="G3215" s="244" t="s">
        <v>929</v>
      </c>
      <c r="H3215" s="244" t="s">
        <v>429</v>
      </c>
      <c r="I3215" s="288">
        <v>2</v>
      </c>
      <c r="J3215" s="244" t="s">
        <v>919</v>
      </c>
      <c r="K3215" s="244">
        <v>1.5</v>
      </c>
      <c r="L3215" s="244">
        <v>1.5</v>
      </c>
      <c r="M3215" s="244" t="s">
        <v>89</v>
      </c>
      <c r="N3215" s="244">
        <f t="shared" si="61"/>
        <v>2.25</v>
      </c>
      <c r="R3215" s="301"/>
      <c r="S3215" s="301"/>
      <c r="T3215" s="301"/>
      <c r="U3215" s="301"/>
      <c r="V3215" s="301"/>
      <c r="W3215" s="301"/>
      <c r="X3215"/>
      <c r="Y3215" s="301"/>
      <c r="Z3215" s="301"/>
      <c r="AA3215" s="301"/>
      <c r="AB3215" s="301"/>
      <c r="AC3215" s="301"/>
      <c r="AJ3215" s="254"/>
      <c r="AM3215"/>
    </row>
    <row r="3216" spans="1:39" ht="20.100000000000001" hidden="1" customHeight="1" x14ac:dyDescent="0.2">
      <c r="A3216" s="240">
        <v>42</v>
      </c>
      <c r="B3216" s="309" t="s">
        <v>414</v>
      </c>
      <c r="C3216" s="310" t="s">
        <v>426</v>
      </c>
      <c r="D3216" s="310" t="s">
        <v>427</v>
      </c>
      <c r="E3216" s="309">
        <v>6951.7116524840712</v>
      </c>
      <c r="F3216" s="310" t="s">
        <v>871</v>
      </c>
      <c r="G3216" s="244" t="s">
        <v>872</v>
      </c>
      <c r="H3216" s="244" t="s">
        <v>429</v>
      </c>
      <c r="I3216" s="288">
        <v>1</v>
      </c>
      <c r="J3216" s="244" t="s">
        <v>919</v>
      </c>
      <c r="K3216" s="244">
        <v>1</v>
      </c>
      <c r="L3216" s="244">
        <v>1</v>
      </c>
      <c r="M3216" s="244" t="s">
        <v>89</v>
      </c>
      <c r="N3216" s="244">
        <f t="shared" si="61"/>
        <v>1</v>
      </c>
      <c r="R3216" s="301"/>
      <c r="S3216" s="301"/>
      <c r="T3216" s="301"/>
      <c r="U3216" s="301"/>
      <c r="V3216" s="301"/>
      <c r="W3216" s="301"/>
      <c r="X3216"/>
      <c r="Y3216" s="301"/>
      <c r="Z3216" s="301"/>
      <c r="AA3216" s="301"/>
      <c r="AB3216" s="301"/>
      <c r="AC3216" s="301"/>
      <c r="AJ3216" s="254"/>
      <c r="AM3216"/>
    </row>
    <row r="3217" spans="1:39" ht="20.100000000000001" hidden="1" customHeight="1" x14ac:dyDescent="0.2">
      <c r="A3217" s="240">
        <v>43</v>
      </c>
      <c r="B3217" s="309" t="s">
        <v>414</v>
      </c>
      <c r="C3217" s="310" t="s">
        <v>426</v>
      </c>
      <c r="D3217" s="310" t="s">
        <v>427</v>
      </c>
      <c r="E3217" s="309">
        <v>7041.2098729017061</v>
      </c>
      <c r="F3217" s="310" t="s">
        <v>871</v>
      </c>
      <c r="G3217" s="244" t="s">
        <v>872</v>
      </c>
      <c r="H3217" s="244" t="s">
        <v>429</v>
      </c>
      <c r="I3217" s="288">
        <v>1</v>
      </c>
      <c r="J3217" s="244" t="s">
        <v>919</v>
      </c>
      <c r="K3217" s="244">
        <v>1</v>
      </c>
      <c r="L3217" s="244">
        <v>1</v>
      </c>
      <c r="M3217" s="244" t="s">
        <v>89</v>
      </c>
      <c r="N3217" s="244">
        <f t="shared" si="61"/>
        <v>1</v>
      </c>
      <c r="R3217" s="301"/>
      <c r="S3217" s="301"/>
      <c r="T3217" s="301"/>
      <c r="U3217" s="301"/>
      <c r="V3217" s="301"/>
      <c r="W3217" s="301"/>
      <c r="X3217"/>
      <c r="Y3217" s="301"/>
      <c r="Z3217" s="301"/>
      <c r="AA3217" s="301"/>
      <c r="AB3217" s="301"/>
      <c r="AC3217" s="301"/>
      <c r="AD3217" s="301"/>
      <c r="AE3217" s="301"/>
      <c r="AF3217" s="301"/>
      <c r="AG3217" s="301"/>
      <c r="AH3217" s="301"/>
      <c r="AI3217" s="301"/>
      <c r="AM3217"/>
    </row>
    <row r="3218" spans="1:39" ht="20.100000000000001" hidden="1" customHeight="1" x14ac:dyDescent="0.2">
      <c r="A3218" s="240">
        <v>44</v>
      </c>
      <c r="B3218" s="309" t="s">
        <v>414</v>
      </c>
      <c r="C3218" s="310" t="s">
        <v>426</v>
      </c>
      <c r="D3218" s="310" t="s">
        <v>427</v>
      </c>
      <c r="E3218" s="309">
        <v>7110.7284482361038</v>
      </c>
      <c r="F3218" s="310" t="s">
        <v>871</v>
      </c>
      <c r="G3218" s="244" t="s">
        <v>872</v>
      </c>
      <c r="H3218" s="244" t="s">
        <v>429</v>
      </c>
      <c r="I3218" s="288">
        <v>1</v>
      </c>
      <c r="J3218" s="244" t="s">
        <v>919</v>
      </c>
      <c r="K3218" s="244">
        <v>1</v>
      </c>
      <c r="L3218" s="244">
        <v>1</v>
      </c>
      <c r="M3218" s="244" t="s">
        <v>89</v>
      </c>
      <c r="N3218" s="244">
        <f t="shared" si="61"/>
        <v>1</v>
      </c>
      <c r="R3218" s="301"/>
      <c r="S3218" s="301"/>
      <c r="T3218" s="301"/>
      <c r="U3218" s="301"/>
      <c r="V3218" s="301"/>
      <c r="W3218" s="301"/>
      <c r="X3218"/>
      <c r="Y3218" s="301"/>
      <c r="Z3218" s="301"/>
      <c r="AA3218" s="301"/>
      <c r="AB3218" s="301"/>
      <c r="AC3218" s="301"/>
      <c r="AD3218" s="301"/>
      <c r="AE3218" s="301"/>
      <c r="AF3218" s="301"/>
      <c r="AG3218" s="301"/>
      <c r="AH3218" s="301"/>
      <c r="AI3218" s="301"/>
      <c r="AM3218"/>
    </row>
    <row r="3219" spans="1:39" ht="20.100000000000001" hidden="1" customHeight="1" x14ac:dyDescent="0.2">
      <c r="A3219" s="240">
        <v>45</v>
      </c>
      <c r="B3219" s="309" t="s">
        <v>414</v>
      </c>
      <c r="C3219" s="310" t="s">
        <v>426</v>
      </c>
      <c r="D3219" s="310" t="s">
        <v>427</v>
      </c>
      <c r="E3219" s="309">
        <v>7505.7272054331552</v>
      </c>
      <c r="F3219" s="310" t="s">
        <v>879</v>
      </c>
      <c r="G3219" s="244" t="s">
        <v>913</v>
      </c>
      <c r="H3219" s="244" t="s">
        <v>429</v>
      </c>
      <c r="I3219" s="288">
        <v>1</v>
      </c>
      <c r="J3219" s="244" t="s">
        <v>919</v>
      </c>
      <c r="K3219" s="244" t="s">
        <v>89</v>
      </c>
      <c r="L3219" s="244" t="s">
        <v>89</v>
      </c>
      <c r="M3219" s="244">
        <v>1</v>
      </c>
      <c r="N3219" s="244">
        <f t="shared" si="61"/>
        <v>0.78539816339744828</v>
      </c>
      <c r="R3219" s="301"/>
      <c r="S3219" s="301"/>
      <c r="T3219" s="301"/>
      <c r="U3219" s="301"/>
      <c r="V3219" s="301"/>
      <c r="W3219" s="301"/>
      <c r="X3219"/>
      <c r="Y3219" s="301"/>
      <c r="Z3219" s="301"/>
      <c r="AA3219" s="301"/>
      <c r="AB3219" s="301"/>
      <c r="AC3219" s="301"/>
      <c r="AD3219" s="301"/>
      <c r="AE3219" s="301"/>
      <c r="AF3219" s="301"/>
      <c r="AG3219" s="301"/>
      <c r="AH3219" s="301"/>
      <c r="AI3219" s="301"/>
      <c r="AM3219"/>
    </row>
    <row r="3220" spans="1:39" ht="20.100000000000001" hidden="1" customHeight="1" x14ac:dyDescent="0.2">
      <c r="A3220" s="240">
        <v>46</v>
      </c>
      <c r="B3220" s="309" t="s">
        <v>414</v>
      </c>
      <c r="C3220" s="310" t="s">
        <v>426</v>
      </c>
      <c r="D3220" s="310" t="s">
        <v>427</v>
      </c>
      <c r="E3220" s="309">
        <v>8045.579094764742</v>
      </c>
      <c r="F3220" s="242" t="s">
        <v>879</v>
      </c>
      <c r="G3220" s="244" t="s">
        <v>913</v>
      </c>
      <c r="H3220" s="244" t="s">
        <v>429</v>
      </c>
      <c r="I3220" s="288">
        <v>1</v>
      </c>
      <c r="J3220" s="244" t="s">
        <v>919</v>
      </c>
      <c r="K3220" s="244" t="s">
        <v>89</v>
      </c>
      <c r="L3220" s="244" t="s">
        <v>89</v>
      </c>
      <c r="M3220" s="244">
        <v>1</v>
      </c>
      <c r="N3220" s="244">
        <f t="shared" si="61"/>
        <v>0.78539816339744828</v>
      </c>
      <c r="R3220" s="301"/>
      <c r="S3220" s="301"/>
      <c r="T3220" s="301"/>
      <c r="U3220" s="301"/>
      <c r="V3220" s="301"/>
      <c r="W3220" s="301"/>
      <c r="X3220"/>
      <c r="Y3220" s="301"/>
      <c r="Z3220" s="301"/>
      <c r="AA3220" s="301"/>
      <c r="AB3220" s="301"/>
      <c r="AC3220" s="301"/>
      <c r="AD3220" s="301"/>
      <c r="AE3220" s="301"/>
      <c r="AF3220" s="301"/>
      <c r="AG3220" s="301"/>
      <c r="AH3220" s="301"/>
      <c r="AI3220" s="301"/>
      <c r="AM3220"/>
    </row>
    <row r="3221" spans="1:39" ht="20.100000000000001" hidden="1" customHeight="1" x14ac:dyDescent="0.2">
      <c r="A3221" s="240">
        <v>47</v>
      </c>
      <c r="B3221" s="309" t="s">
        <v>414</v>
      </c>
      <c r="C3221" s="310" t="s">
        <v>426</v>
      </c>
      <c r="D3221" s="310" t="s">
        <v>427</v>
      </c>
      <c r="E3221" s="309">
        <v>8357.1757117636334</v>
      </c>
      <c r="F3221" s="310" t="s">
        <v>871</v>
      </c>
      <c r="G3221" s="244" t="s">
        <v>924</v>
      </c>
      <c r="H3221" s="244" t="s">
        <v>429</v>
      </c>
      <c r="I3221" s="288">
        <v>1</v>
      </c>
      <c r="J3221" s="244" t="s">
        <v>919</v>
      </c>
      <c r="K3221" s="244">
        <v>1</v>
      </c>
      <c r="L3221" s="244">
        <v>1</v>
      </c>
      <c r="M3221" s="244" t="s">
        <v>89</v>
      </c>
      <c r="N3221" s="244">
        <f t="shared" si="61"/>
        <v>1</v>
      </c>
      <c r="R3221" s="301"/>
      <c r="S3221" s="301"/>
      <c r="T3221" s="301"/>
      <c r="U3221" s="301"/>
      <c r="V3221" s="301"/>
      <c r="W3221" s="301"/>
      <c r="X3221"/>
      <c r="Y3221" s="301"/>
      <c r="Z3221" s="301"/>
      <c r="AA3221" s="301"/>
      <c r="AB3221" s="301"/>
      <c r="AC3221" s="301"/>
      <c r="AD3221" s="301"/>
      <c r="AE3221" s="301"/>
      <c r="AF3221" s="301"/>
      <c r="AG3221" s="301"/>
      <c r="AH3221" s="301"/>
      <c r="AI3221" s="301"/>
      <c r="AM3221"/>
    </row>
    <row r="3222" spans="1:39" ht="20.100000000000001" hidden="1" customHeight="1" x14ac:dyDescent="0.2">
      <c r="A3222" s="240">
        <v>48</v>
      </c>
      <c r="B3222" s="309" t="s">
        <v>414</v>
      </c>
      <c r="C3222" s="310" t="s">
        <v>426</v>
      </c>
      <c r="D3222" s="310" t="s">
        <v>427</v>
      </c>
      <c r="E3222" s="309">
        <v>8440.4998773489842</v>
      </c>
      <c r="F3222" s="242" t="s">
        <v>879</v>
      </c>
      <c r="G3222" s="244" t="s">
        <v>917</v>
      </c>
      <c r="H3222" s="244" t="s">
        <v>429</v>
      </c>
      <c r="I3222" s="288">
        <v>1</v>
      </c>
      <c r="J3222" s="244" t="s">
        <v>919</v>
      </c>
      <c r="K3222" s="244" t="s">
        <v>89</v>
      </c>
      <c r="L3222" s="244" t="s">
        <v>89</v>
      </c>
      <c r="M3222" s="244">
        <v>1</v>
      </c>
      <c r="N3222" s="244">
        <f t="shared" si="61"/>
        <v>0.78539816339744828</v>
      </c>
      <c r="R3222" s="301"/>
      <c r="S3222" s="301"/>
      <c r="T3222" s="301"/>
      <c r="U3222" s="301"/>
      <c r="V3222" s="301"/>
      <c r="W3222" s="301"/>
      <c r="X3222"/>
      <c r="Y3222" s="301"/>
      <c r="Z3222" s="301"/>
      <c r="AA3222" s="301"/>
      <c r="AB3222" s="301"/>
      <c r="AC3222" s="301"/>
      <c r="AD3222" s="301"/>
      <c r="AE3222" s="301"/>
      <c r="AF3222" s="301"/>
      <c r="AG3222" s="301"/>
      <c r="AH3222" s="301"/>
      <c r="AI3222" s="301"/>
      <c r="AM3222"/>
    </row>
    <row r="3223" spans="1:39" ht="20.100000000000001" hidden="1" customHeight="1" x14ac:dyDescent="0.2">
      <c r="A3223" s="240">
        <v>49</v>
      </c>
      <c r="B3223" s="309" t="s">
        <v>414</v>
      </c>
      <c r="C3223" s="310" t="s">
        <v>426</v>
      </c>
      <c r="D3223" s="310" t="s">
        <v>427</v>
      </c>
      <c r="E3223" s="309">
        <v>9084.8823275705327</v>
      </c>
      <c r="F3223" s="310" t="s">
        <v>879</v>
      </c>
      <c r="G3223" s="244" t="s">
        <v>917</v>
      </c>
      <c r="H3223" s="244" t="s">
        <v>869</v>
      </c>
      <c r="I3223" s="288">
        <v>1</v>
      </c>
      <c r="J3223" s="244" t="s">
        <v>919</v>
      </c>
      <c r="K3223" s="244" t="s">
        <v>89</v>
      </c>
      <c r="L3223" s="244" t="s">
        <v>89</v>
      </c>
      <c r="M3223" s="244">
        <v>1</v>
      </c>
      <c r="N3223" s="244">
        <f t="shared" si="61"/>
        <v>0.78539816339744828</v>
      </c>
      <c r="R3223" s="301"/>
      <c r="S3223" s="301"/>
      <c r="T3223" s="301"/>
      <c r="U3223" s="301"/>
      <c r="V3223" s="301"/>
      <c r="W3223" s="301"/>
      <c r="X3223"/>
      <c r="Y3223" s="301"/>
      <c r="Z3223" s="301"/>
      <c r="AA3223" s="301"/>
      <c r="AB3223" s="301"/>
      <c r="AC3223" s="301"/>
      <c r="AD3223" s="301"/>
      <c r="AE3223" s="301"/>
      <c r="AF3223" s="301"/>
      <c r="AG3223" s="301"/>
      <c r="AH3223" s="301"/>
      <c r="AI3223" s="301"/>
      <c r="AM3223"/>
    </row>
    <row r="3224" spans="1:39" ht="20.100000000000001" hidden="1" customHeight="1" x14ac:dyDescent="0.2">
      <c r="A3224" s="240">
        <v>50</v>
      </c>
      <c r="B3224" s="309" t="s">
        <v>414</v>
      </c>
      <c r="C3224" s="310" t="s">
        <v>426</v>
      </c>
      <c r="D3224" s="310" t="s">
        <v>427</v>
      </c>
      <c r="E3224" s="309">
        <v>9231.407327645953</v>
      </c>
      <c r="F3224" s="310" t="s">
        <v>871</v>
      </c>
      <c r="G3224" s="244" t="s">
        <v>916</v>
      </c>
      <c r="H3224" s="244" t="s">
        <v>869</v>
      </c>
      <c r="I3224" s="288">
        <v>1</v>
      </c>
      <c r="J3224" s="244" t="s">
        <v>919</v>
      </c>
      <c r="K3224" s="244">
        <v>1</v>
      </c>
      <c r="L3224" s="244">
        <v>1</v>
      </c>
      <c r="M3224" s="244" t="s">
        <v>89</v>
      </c>
      <c r="N3224" s="244">
        <f t="shared" si="61"/>
        <v>1</v>
      </c>
      <c r="R3224" s="301"/>
      <c r="S3224" s="301"/>
      <c r="T3224" s="301"/>
      <c r="U3224" s="301"/>
      <c r="V3224" s="301"/>
      <c r="W3224" s="301"/>
      <c r="X3224"/>
      <c r="Y3224" s="301"/>
      <c r="Z3224" s="301"/>
      <c r="AA3224" s="301"/>
      <c r="AB3224" s="301"/>
      <c r="AC3224" s="301"/>
      <c r="AD3224" s="301"/>
      <c r="AE3224" s="301"/>
      <c r="AF3224" s="301"/>
      <c r="AG3224" s="301"/>
      <c r="AH3224" s="301"/>
      <c r="AI3224" s="301"/>
      <c r="AM3224"/>
    </row>
    <row r="3225" spans="1:39" ht="20.100000000000001" hidden="1" customHeight="1" x14ac:dyDescent="0.2">
      <c r="A3225" s="240">
        <v>51</v>
      </c>
      <c r="B3225" s="309" t="s">
        <v>414</v>
      </c>
      <c r="C3225" s="310" t="s">
        <v>426</v>
      </c>
      <c r="D3225" s="310" t="s">
        <v>427</v>
      </c>
      <c r="E3225" s="309">
        <v>9627.1644928479291</v>
      </c>
      <c r="F3225" s="242" t="s">
        <v>871</v>
      </c>
      <c r="G3225" s="244" t="s">
        <v>932</v>
      </c>
      <c r="H3225" s="244" t="s">
        <v>869</v>
      </c>
      <c r="I3225" s="288">
        <v>1</v>
      </c>
      <c r="J3225" s="244" t="s">
        <v>919</v>
      </c>
      <c r="K3225" s="244">
        <v>1</v>
      </c>
      <c r="L3225" s="244">
        <v>1</v>
      </c>
      <c r="M3225" s="244" t="s">
        <v>89</v>
      </c>
      <c r="N3225" s="244">
        <f t="shared" si="61"/>
        <v>1</v>
      </c>
      <c r="R3225" s="301"/>
      <c r="S3225" s="301"/>
      <c r="T3225" s="301"/>
      <c r="U3225" s="301"/>
      <c r="V3225" s="301"/>
      <c r="W3225" s="301"/>
      <c r="X3225"/>
      <c r="Y3225" s="301"/>
      <c r="Z3225" s="301"/>
      <c r="AA3225" s="301"/>
      <c r="AB3225" s="301"/>
      <c r="AC3225" s="301"/>
      <c r="AD3225" s="301"/>
      <c r="AE3225" s="301"/>
      <c r="AF3225" s="301"/>
      <c r="AG3225" s="301"/>
      <c r="AH3225" s="301"/>
      <c r="AI3225" s="301"/>
      <c r="AM3225"/>
    </row>
    <row r="3226" spans="1:39" ht="20.100000000000001" hidden="1" customHeight="1" x14ac:dyDescent="0.2">
      <c r="A3226" s="240">
        <v>52</v>
      </c>
      <c r="B3226" s="309" t="s">
        <v>414</v>
      </c>
      <c r="C3226" s="310" t="s">
        <v>426</v>
      </c>
      <c r="D3226" s="310" t="s">
        <v>427</v>
      </c>
      <c r="E3226" s="309">
        <v>9888.211755201397</v>
      </c>
      <c r="F3226" s="310" t="s">
        <v>871</v>
      </c>
      <c r="G3226" s="244" t="s">
        <v>929</v>
      </c>
      <c r="H3226" s="244" t="s">
        <v>869</v>
      </c>
      <c r="I3226" s="288">
        <v>2</v>
      </c>
      <c r="J3226" s="244" t="s">
        <v>919</v>
      </c>
      <c r="K3226" s="244">
        <v>2</v>
      </c>
      <c r="L3226" s="244">
        <v>1.5</v>
      </c>
      <c r="M3226" s="244" t="s">
        <v>89</v>
      </c>
      <c r="N3226" s="244">
        <f t="shared" si="61"/>
        <v>3</v>
      </c>
      <c r="R3226" s="301"/>
      <c r="S3226" s="301"/>
      <c r="T3226" s="301"/>
      <c r="U3226" s="301"/>
      <c r="V3226" s="301"/>
      <c r="W3226" s="301"/>
      <c r="X3226"/>
      <c r="Y3226" s="301"/>
      <c r="Z3226" s="301"/>
      <c r="AA3226" s="301"/>
      <c r="AB3226" s="301"/>
      <c r="AC3226" s="301"/>
      <c r="AD3226" s="301"/>
      <c r="AE3226" s="301"/>
      <c r="AF3226" s="301"/>
      <c r="AG3226" s="301"/>
      <c r="AH3226" s="301"/>
      <c r="AI3226" s="301"/>
      <c r="AM3226"/>
    </row>
    <row r="3227" spans="1:39" ht="20.100000000000001" hidden="1" customHeight="1" x14ac:dyDescent="0.2">
      <c r="A3227" s="240">
        <v>53</v>
      </c>
      <c r="B3227" s="309" t="s">
        <v>414</v>
      </c>
      <c r="C3227" s="310" t="s">
        <v>426</v>
      </c>
      <c r="D3227" s="310" t="s">
        <v>427</v>
      </c>
      <c r="E3227" s="309">
        <v>10387.237719372908</v>
      </c>
      <c r="F3227" s="310" t="s">
        <v>871</v>
      </c>
      <c r="G3227" s="244" t="s">
        <v>924</v>
      </c>
      <c r="H3227" s="244" t="s">
        <v>429</v>
      </c>
      <c r="I3227" s="288">
        <v>1</v>
      </c>
      <c r="J3227" s="244" t="s">
        <v>919</v>
      </c>
      <c r="K3227" s="244">
        <v>1</v>
      </c>
      <c r="L3227" s="244">
        <v>1</v>
      </c>
      <c r="M3227" s="244" t="s">
        <v>89</v>
      </c>
      <c r="N3227" s="244">
        <f t="shared" si="61"/>
        <v>1</v>
      </c>
      <c r="R3227" s="301"/>
      <c r="S3227" s="301"/>
      <c r="T3227" s="301"/>
      <c r="U3227" s="301"/>
      <c r="V3227" s="301"/>
      <c r="W3227" s="301"/>
      <c r="X3227"/>
      <c r="Y3227" s="301"/>
      <c r="Z3227" s="301"/>
      <c r="AA3227" s="301"/>
      <c r="AB3227" s="301"/>
      <c r="AC3227" s="301"/>
      <c r="AD3227" s="301"/>
      <c r="AE3227" s="301"/>
      <c r="AF3227" s="301"/>
      <c r="AG3227" s="301"/>
      <c r="AH3227" s="301"/>
      <c r="AI3227" s="301"/>
      <c r="AM3227"/>
    </row>
    <row r="3228" spans="1:39" ht="20.100000000000001" hidden="1" customHeight="1" x14ac:dyDescent="0.2">
      <c r="A3228" s="240">
        <v>54</v>
      </c>
      <c r="B3228" s="309" t="s">
        <v>414</v>
      </c>
      <c r="C3228" s="310" t="s">
        <v>426</v>
      </c>
      <c r="D3228" s="310" t="s">
        <v>427</v>
      </c>
      <c r="E3228" s="309">
        <v>10717.674137883654</v>
      </c>
      <c r="F3228" s="310" t="s">
        <v>879</v>
      </c>
      <c r="G3228" s="244" t="s">
        <v>913</v>
      </c>
      <c r="H3228" s="244" t="s">
        <v>429</v>
      </c>
      <c r="I3228" s="288">
        <v>1</v>
      </c>
      <c r="J3228" s="244" t="s">
        <v>919</v>
      </c>
      <c r="K3228" s="244" t="s">
        <v>89</v>
      </c>
      <c r="L3228" s="244" t="s">
        <v>89</v>
      </c>
      <c r="M3228" s="244">
        <v>1</v>
      </c>
      <c r="N3228" s="244">
        <f t="shared" si="61"/>
        <v>0.78539816339744828</v>
      </c>
      <c r="R3228" s="301"/>
      <c r="S3228" s="301"/>
      <c r="T3228" s="301"/>
      <c r="U3228" s="301"/>
      <c r="V3228" s="301"/>
      <c r="W3228" s="301"/>
      <c r="X3228"/>
      <c r="Y3228" s="301"/>
      <c r="Z3228" s="301"/>
      <c r="AA3228" s="301"/>
      <c r="AB3228" s="301"/>
      <c r="AC3228" s="301"/>
      <c r="AD3228" s="301"/>
      <c r="AE3228" s="301"/>
      <c r="AF3228" s="301"/>
      <c r="AG3228" s="301"/>
      <c r="AH3228" s="301"/>
      <c r="AI3228" s="301"/>
      <c r="AM3228"/>
    </row>
    <row r="3229" spans="1:39" ht="20.100000000000001" hidden="1" customHeight="1" x14ac:dyDescent="0.2">
      <c r="A3229" s="240">
        <v>55</v>
      </c>
      <c r="B3229" s="309" t="s">
        <v>414</v>
      </c>
      <c r="C3229" s="310" t="s">
        <v>426</v>
      </c>
      <c r="D3229" s="310" t="s">
        <v>427</v>
      </c>
      <c r="E3229" s="309">
        <v>10996.851986047874</v>
      </c>
      <c r="F3229" s="310" t="s">
        <v>871</v>
      </c>
      <c r="G3229" s="244" t="s">
        <v>924</v>
      </c>
      <c r="H3229" s="244" t="s">
        <v>429</v>
      </c>
      <c r="I3229" s="288">
        <v>1</v>
      </c>
      <c r="J3229" s="244" t="s">
        <v>919</v>
      </c>
      <c r="K3229" s="244">
        <v>1</v>
      </c>
      <c r="L3229" s="244">
        <v>1</v>
      </c>
      <c r="M3229" s="244" t="s">
        <v>89</v>
      </c>
      <c r="N3229" s="244">
        <f t="shared" si="61"/>
        <v>1</v>
      </c>
      <c r="R3229" s="301"/>
      <c r="S3229" s="301"/>
      <c r="T3229" s="301"/>
      <c r="U3229" s="301"/>
      <c r="V3229" s="301"/>
      <c r="W3229" s="301"/>
      <c r="X3229"/>
      <c r="Y3229" s="301"/>
      <c r="Z3229" s="301"/>
      <c r="AA3229" s="301"/>
      <c r="AB3229" s="301"/>
      <c r="AC3229" s="301"/>
      <c r="AD3229" s="301"/>
      <c r="AE3229" s="301"/>
      <c r="AF3229" s="301"/>
      <c r="AG3229" s="301"/>
      <c r="AH3229" s="301"/>
      <c r="AI3229" s="301"/>
      <c r="AM3229"/>
    </row>
    <row r="3230" spans="1:39" ht="20.100000000000001" hidden="1" customHeight="1" x14ac:dyDescent="0.2">
      <c r="A3230" s="240">
        <v>56</v>
      </c>
      <c r="B3230" s="309" t="s">
        <v>414</v>
      </c>
      <c r="C3230" s="310" t="s">
        <v>426</v>
      </c>
      <c r="D3230" s="310" t="s">
        <v>427</v>
      </c>
      <c r="E3230" s="309">
        <v>11109.6967671975</v>
      </c>
      <c r="F3230" s="310" t="s">
        <v>879</v>
      </c>
      <c r="G3230" s="244" t="s">
        <v>917</v>
      </c>
      <c r="H3230" s="244" t="s">
        <v>429</v>
      </c>
      <c r="I3230" s="288">
        <v>1</v>
      </c>
      <c r="J3230" s="244" t="s">
        <v>919</v>
      </c>
      <c r="K3230" s="244" t="s">
        <v>89</v>
      </c>
      <c r="L3230" s="244" t="s">
        <v>89</v>
      </c>
      <c r="M3230" s="244">
        <v>1</v>
      </c>
      <c r="N3230" s="244">
        <f t="shared" si="61"/>
        <v>0.78539816339744828</v>
      </c>
      <c r="R3230" s="301"/>
      <c r="S3230" s="301"/>
      <c r="T3230" s="301"/>
      <c r="U3230" s="301"/>
      <c r="V3230" s="301"/>
      <c r="W3230" s="301"/>
      <c r="X3230"/>
      <c r="Y3230" s="301"/>
      <c r="Z3230" s="301"/>
      <c r="AA3230" s="301"/>
      <c r="AB3230" s="301"/>
      <c r="AC3230" s="301"/>
      <c r="AD3230" s="301"/>
      <c r="AE3230" s="301"/>
      <c r="AF3230" s="301"/>
      <c r="AG3230" s="301"/>
      <c r="AH3230" s="301"/>
      <c r="AI3230" s="301"/>
      <c r="AM3230"/>
    </row>
    <row r="3231" spans="1:39" ht="20.100000000000001" hidden="1" customHeight="1" x14ac:dyDescent="0.2">
      <c r="A3231" s="240">
        <v>57</v>
      </c>
      <c r="B3231" s="309" t="s">
        <v>414</v>
      </c>
      <c r="C3231" s="310" t="s">
        <v>426</v>
      </c>
      <c r="D3231" s="310" t="s">
        <v>427</v>
      </c>
      <c r="E3231" s="309">
        <v>11109.6967671975</v>
      </c>
      <c r="F3231" s="310" t="s">
        <v>883</v>
      </c>
      <c r="G3231" s="244" t="s">
        <v>901</v>
      </c>
      <c r="H3231" s="244" t="s">
        <v>429</v>
      </c>
      <c r="I3231" s="288">
        <v>1</v>
      </c>
      <c r="J3231" s="244" t="s">
        <v>919</v>
      </c>
      <c r="K3231" s="244">
        <v>1.5</v>
      </c>
      <c r="L3231" s="244">
        <v>1</v>
      </c>
      <c r="M3231" s="244" t="s">
        <v>89</v>
      </c>
      <c r="N3231" s="244">
        <f t="shared" si="61"/>
        <v>1.5</v>
      </c>
      <c r="R3231" s="301"/>
      <c r="S3231" s="301"/>
      <c r="T3231" s="301"/>
      <c r="U3231" s="301"/>
      <c r="V3231" s="301"/>
      <c r="W3231" s="301"/>
      <c r="X3231"/>
      <c r="Y3231" s="301"/>
      <c r="Z3231" s="301"/>
      <c r="AA3231" s="301"/>
      <c r="AB3231" s="301"/>
      <c r="AC3231" s="301"/>
      <c r="AD3231" s="301"/>
      <c r="AE3231" s="301"/>
      <c r="AF3231" s="301"/>
      <c r="AG3231" s="301"/>
      <c r="AH3231" s="301"/>
      <c r="AI3231" s="301"/>
      <c r="AM3231"/>
    </row>
    <row r="3232" spans="1:39" ht="20.100000000000001" hidden="1" customHeight="1" x14ac:dyDescent="0.2">
      <c r="A3232" s="240">
        <v>58</v>
      </c>
      <c r="B3232" s="309" t="s">
        <v>414</v>
      </c>
      <c r="C3232" s="310" t="s">
        <v>426</v>
      </c>
      <c r="D3232" s="310" t="s">
        <v>427</v>
      </c>
      <c r="E3232" s="309">
        <v>11410.088527621045</v>
      </c>
      <c r="F3232" s="310" t="s">
        <v>879</v>
      </c>
      <c r="G3232" s="244" t="s">
        <v>917</v>
      </c>
      <c r="H3232" s="244" t="s">
        <v>429</v>
      </c>
      <c r="I3232" s="288">
        <v>1</v>
      </c>
      <c r="J3232" s="244" t="s">
        <v>919</v>
      </c>
      <c r="K3232" s="244" t="s">
        <v>89</v>
      </c>
      <c r="L3232" s="244" t="s">
        <v>89</v>
      </c>
      <c r="M3232" s="244">
        <v>1</v>
      </c>
      <c r="N3232" s="244">
        <f t="shared" si="61"/>
        <v>0.78539816339744828</v>
      </c>
      <c r="R3232" s="301"/>
      <c r="S3232" s="301"/>
      <c r="T3232" s="301"/>
      <c r="U3232" s="301"/>
      <c r="V3232" s="301"/>
      <c r="W3232" s="301"/>
      <c r="X3232"/>
      <c r="Y3232" s="301"/>
      <c r="Z3232" s="301"/>
      <c r="AA3232" s="301"/>
      <c r="AB3232" s="301"/>
      <c r="AC3232" s="301"/>
      <c r="AD3232" s="301"/>
      <c r="AE3232" s="301"/>
      <c r="AF3232" s="301"/>
      <c r="AG3232" s="301"/>
      <c r="AH3232" s="301"/>
      <c r="AI3232" s="301"/>
      <c r="AM3232"/>
    </row>
    <row r="3233" spans="1:39" ht="20.100000000000001" hidden="1" customHeight="1" x14ac:dyDescent="0.2">
      <c r="A3233" s="240">
        <v>59</v>
      </c>
      <c r="B3233" s="309" t="s">
        <v>414</v>
      </c>
      <c r="C3233" s="310" t="s">
        <v>426</v>
      </c>
      <c r="D3233" s="310" t="s">
        <v>427</v>
      </c>
      <c r="E3233" s="309">
        <v>11444.656034432261</v>
      </c>
      <c r="F3233" s="310" t="s">
        <v>879</v>
      </c>
      <c r="G3233" s="244" t="s">
        <v>917</v>
      </c>
      <c r="H3233" s="244" t="s">
        <v>429</v>
      </c>
      <c r="I3233" s="288">
        <v>1</v>
      </c>
      <c r="J3233" s="244" t="s">
        <v>919</v>
      </c>
      <c r="K3233" s="244" t="s">
        <v>89</v>
      </c>
      <c r="L3233" s="244" t="s">
        <v>89</v>
      </c>
      <c r="M3233" s="244">
        <v>1</v>
      </c>
      <c r="N3233" s="244">
        <f t="shared" si="61"/>
        <v>0.78539816339744828</v>
      </c>
      <c r="R3233" s="301"/>
      <c r="S3233" s="301"/>
      <c r="T3233" s="301"/>
      <c r="U3233" s="301"/>
      <c r="V3233" s="301"/>
      <c r="W3233" s="301"/>
      <c r="X3233"/>
      <c r="Y3233" s="301"/>
      <c r="Z3233" s="301"/>
      <c r="AA3233" s="301"/>
      <c r="AB3233" s="301"/>
      <c r="AC3233" s="301"/>
      <c r="AD3233" s="301"/>
      <c r="AE3233" s="301"/>
      <c r="AF3233" s="301"/>
      <c r="AG3233" s="301"/>
      <c r="AH3233" s="301"/>
      <c r="AI3233" s="301"/>
      <c r="AM3233"/>
    </row>
    <row r="3234" spans="1:39" ht="20.100000000000001" hidden="1" customHeight="1" x14ac:dyDescent="0.2">
      <c r="A3234" s="240">
        <v>60</v>
      </c>
      <c r="B3234" s="309" t="s">
        <v>414</v>
      </c>
      <c r="C3234" s="310" t="s">
        <v>426</v>
      </c>
      <c r="D3234" s="310" t="s">
        <v>427</v>
      </c>
      <c r="E3234" s="309">
        <v>11444.656034432261</v>
      </c>
      <c r="F3234" s="310" t="s">
        <v>883</v>
      </c>
      <c r="G3234" s="244" t="s">
        <v>901</v>
      </c>
      <c r="H3234" s="244" t="s">
        <v>429</v>
      </c>
      <c r="I3234" s="288">
        <v>1</v>
      </c>
      <c r="J3234" s="244" t="s">
        <v>919</v>
      </c>
      <c r="K3234" s="244">
        <v>1.5</v>
      </c>
      <c r="L3234" s="244">
        <v>1</v>
      </c>
      <c r="M3234" s="244" t="s">
        <v>89</v>
      </c>
      <c r="N3234" s="244">
        <f t="shared" si="61"/>
        <v>1.5</v>
      </c>
      <c r="R3234" s="301"/>
      <c r="S3234" s="301"/>
      <c r="T3234" s="301"/>
      <c r="U3234" s="301"/>
      <c r="V3234" s="301"/>
      <c r="W3234" s="301"/>
      <c r="X3234"/>
      <c r="Y3234" s="301"/>
      <c r="Z3234" s="301"/>
      <c r="AA3234" s="301"/>
      <c r="AB3234" s="301"/>
      <c r="AC3234" s="301"/>
      <c r="AD3234" s="301"/>
      <c r="AE3234" s="301"/>
      <c r="AF3234" s="301"/>
      <c r="AG3234" s="301"/>
      <c r="AH3234" s="301"/>
      <c r="AI3234" s="301"/>
      <c r="AM3234"/>
    </row>
    <row r="3235" spans="1:39" ht="20.100000000000001" hidden="1" customHeight="1" x14ac:dyDescent="0.2">
      <c r="A3235" s="240">
        <v>61</v>
      </c>
      <c r="B3235" s="309" t="s">
        <v>414</v>
      </c>
      <c r="C3235" s="310" t="s">
        <v>426</v>
      </c>
      <c r="D3235" s="310" t="s">
        <v>427</v>
      </c>
      <c r="E3235" s="309">
        <v>11741.636273911874</v>
      </c>
      <c r="F3235" s="310" t="s">
        <v>879</v>
      </c>
      <c r="G3235" s="244" t="s">
        <v>917</v>
      </c>
      <c r="H3235" s="244" t="s">
        <v>429</v>
      </c>
      <c r="I3235" s="288">
        <v>1</v>
      </c>
      <c r="J3235" s="244" t="s">
        <v>919</v>
      </c>
      <c r="K3235" s="244" t="s">
        <v>89</v>
      </c>
      <c r="L3235" s="244" t="s">
        <v>89</v>
      </c>
      <c r="M3235" s="244">
        <v>1</v>
      </c>
      <c r="N3235" s="244">
        <f t="shared" si="61"/>
        <v>0.78539816339744828</v>
      </c>
      <c r="R3235" s="301"/>
      <c r="S3235" s="301"/>
      <c r="T3235" s="301"/>
      <c r="U3235" s="301"/>
      <c r="V3235" s="301"/>
      <c r="W3235" s="301"/>
      <c r="X3235"/>
      <c r="Y3235" s="301"/>
      <c r="Z3235" s="301"/>
      <c r="AA3235" s="301"/>
      <c r="AB3235" s="301"/>
      <c r="AC3235" s="301"/>
      <c r="AD3235" s="301"/>
      <c r="AE3235" s="301"/>
      <c r="AF3235" s="301"/>
      <c r="AG3235" s="301"/>
      <c r="AH3235" s="301"/>
      <c r="AI3235" s="301"/>
      <c r="AM3235"/>
    </row>
    <row r="3236" spans="1:39" ht="20.100000000000001" hidden="1" customHeight="1" x14ac:dyDescent="0.2">
      <c r="A3236" s="240">
        <v>62</v>
      </c>
      <c r="B3236" s="309" t="s">
        <v>414</v>
      </c>
      <c r="C3236" s="310" t="s">
        <v>426</v>
      </c>
      <c r="D3236" s="310" t="s">
        <v>427</v>
      </c>
      <c r="E3236" s="309">
        <v>11818.031257663324</v>
      </c>
      <c r="F3236" s="310" t="s">
        <v>883</v>
      </c>
      <c r="G3236" s="244" t="s">
        <v>901</v>
      </c>
      <c r="H3236" s="244" t="s">
        <v>870</v>
      </c>
      <c r="I3236" s="288">
        <v>2</v>
      </c>
      <c r="J3236" s="244" t="s">
        <v>919</v>
      </c>
      <c r="K3236" s="244">
        <v>3</v>
      </c>
      <c r="L3236" s="244">
        <v>2</v>
      </c>
      <c r="M3236" s="244" t="s">
        <v>89</v>
      </c>
      <c r="N3236" s="244">
        <f t="shared" si="61"/>
        <v>6</v>
      </c>
      <c r="R3236" s="301"/>
      <c r="S3236" s="301"/>
      <c r="T3236" s="301"/>
      <c r="U3236" s="301"/>
      <c r="V3236" s="301"/>
      <c r="W3236" s="301"/>
      <c r="X3236"/>
      <c r="Y3236" s="301"/>
      <c r="Z3236" s="301"/>
      <c r="AA3236" s="301"/>
      <c r="AB3236" s="301"/>
      <c r="AC3236" s="301"/>
      <c r="AD3236" s="301"/>
      <c r="AE3236" s="301"/>
      <c r="AF3236" s="301"/>
      <c r="AG3236" s="301"/>
      <c r="AH3236" s="301"/>
      <c r="AI3236" s="301"/>
      <c r="AM3236"/>
    </row>
    <row r="3237" spans="1:39" ht="20.100000000000001" hidden="1" customHeight="1" x14ac:dyDescent="0.2">
      <c r="A3237" s="240">
        <v>63</v>
      </c>
      <c r="B3237" s="309" t="s">
        <v>414</v>
      </c>
      <c r="C3237" s="310" t="s">
        <v>426</v>
      </c>
      <c r="D3237" s="310" t="s">
        <v>427</v>
      </c>
      <c r="E3237" s="309">
        <v>11886.461982941935</v>
      </c>
      <c r="F3237" s="310" t="s">
        <v>871</v>
      </c>
      <c r="G3237" s="244" t="s">
        <v>1017</v>
      </c>
      <c r="H3237" s="244" t="s">
        <v>429</v>
      </c>
      <c r="I3237" s="288">
        <v>1</v>
      </c>
      <c r="J3237" s="244" t="s">
        <v>919</v>
      </c>
      <c r="K3237" s="244">
        <v>1</v>
      </c>
      <c r="L3237" s="244">
        <v>1</v>
      </c>
      <c r="M3237" s="244" t="s">
        <v>89</v>
      </c>
      <c r="N3237" s="244">
        <f t="shared" si="61"/>
        <v>1</v>
      </c>
      <c r="R3237" s="301"/>
      <c r="S3237" s="301"/>
      <c r="T3237" s="301"/>
      <c r="U3237" s="301"/>
      <c r="V3237" s="301"/>
      <c r="W3237" s="301"/>
      <c r="X3237"/>
      <c r="Y3237" s="301"/>
      <c r="Z3237" s="301"/>
      <c r="AA3237" s="301"/>
      <c r="AB3237" s="301"/>
      <c r="AC3237" s="301"/>
      <c r="AD3237" s="301"/>
      <c r="AE3237" s="301"/>
      <c r="AF3237" s="301"/>
      <c r="AG3237" s="301"/>
      <c r="AH3237" s="301"/>
      <c r="AI3237" s="301"/>
      <c r="AM3237"/>
    </row>
    <row r="3238" spans="1:39" ht="20.100000000000001" hidden="1" customHeight="1" x14ac:dyDescent="0.2">
      <c r="A3238" s="240">
        <v>64</v>
      </c>
      <c r="B3238" s="309" t="s">
        <v>414</v>
      </c>
      <c r="C3238" s="310" t="s">
        <v>426</v>
      </c>
      <c r="D3238" s="310" t="s">
        <v>427</v>
      </c>
      <c r="E3238" s="309">
        <v>11916.608027602559</v>
      </c>
      <c r="F3238" s="242" t="s">
        <v>888</v>
      </c>
      <c r="G3238" s="244" t="s">
        <v>918</v>
      </c>
      <c r="H3238" s="244" t="s">
        <v>870</v>
      </c>
      <c r="I3238" s="288">
        <v>1</v>
      </c>
      <c r="J3238" s="244" t="s">
        <v>919</v>
      </c>
      <c r="K3238" s="244">
        <v>0.5</v>
      </c>
      <c r="L3238" s="244">
        <v>0.8</v>
      </c>
      <c r="M3238" s="244" t="s">
        <v>89</v>
      </c>
      <c r="N3238" s="244">
        <f t="shared" si="61"/>
        <v>0.4</v>
      </c>
      <c r="R3238" s="301"/>
      <c r="S3238" s="301"/>
      <c r="T3238" s="301"/>
      <c r="U3238" s="301"/>
      <c r="V3238" s="301"/>
      <c r="W3238" s="301"/>
      <c r="X3238"/>
      <c r="Y3238" s="301"/>
      <c r="Z3238" s="301"/>
      <c r="AA3238" s="301"/>
      <c r="AB3238" s="301"/>
      <c r="AC3238" s="301"/>
      <c r="AD3238" s="301"/>
      <c r="AE3238" s="301"/>
      <c r="AF3238" s="301"/>
      <c r="AG3238" s="301"/>
      <c r="AH3238" s="301"/>
      <c r="AI3238" s="301"/>
      <c r="AM3238"/>
    </row>
    <row r="3239" spans="1:39" ht="20.100000000000001" hidden="1" customHeight="1" x14ac:dyDescent="0.2">
      <c r="A3239" s="240">
        <v>65</v>
      </c>
      <c r="B3239" s="309" t="s">
        <v>414</v>
      </c>
      <c r="C3239" s="310" t="s">
        <v>426</v>
      </c>
      <c r="D3239" s="310" t="s">
        <v>427</v>
      </c>
      <c r="E3239" s="309">
        <v>12191.46375076611</v>
      </c>
      <c r="F3239" s="310" t="s">
        <v>871</v>
      </c>
      <c r="G3239" s="244" t="s">
        <v>924</v>
      </c>
      <c r="H3239" s="244" t="s">
        <v>429</v>
      </c>
      <c r="I3239" s="288">
        <v>1</v>
      </c>
      <c r="J3239" s="244" t="s">
        <v>919</v>
      </c>
      <c r="K3239" s="244">
        <v>1</v>
      </c>
      <c r="L3239" s="244">
        <v>1</v>
      </c>
      <c r="M3239" s="244" t="s">
        <v>89</v>
      </c>
      <c r="N3239" s="244">
        <f t="shared" si="61"/>
        <v>1</v>
      </c>
      <c r="R3239" s="301"/>
      <c r="S3239" s="301"/>
      <c r="T3239" s="301"/>
      <c r="U3239" s="301"/>
      <c r="V3239" s="301"/>
      <c r="W3239" s="301"/>
      <c r="X3239"/>
      <c r="Y3239" s="301"/>
      <c r="Z3239" s="301"/>
      <c r="AA3239" s="301"/>
      <c r="AB3239" s="301"/>
      <c r="AC3239" s="301"/>
      <c r="AD3239" s="301"/>
      <c r="AE3239" s="301"/>
      <c r="AF3239" s="301"/>
      <c r="AG3239" s="301"/>
      <c r="AH3239" s="301"/>
      <c r="AI3239" s="301"/>
      <c r="AM3239"/>
    </row>
    <row r="3240" spans="1:39" ht="20.100000000000001" hidden="1" customHeight="1" x14ac:dyDescent="0.2">
      <c r="A3240" s="240">
        <v>66</v>
      </c>
      <c r="B3240" s="309" t="s">
        <v>414</v>
      </c>
      <c r="C3240" s="310" t="s">
        <v>426</v>
      </c>
      <c r="D3240" s="310" t="s">
        <v>427</v>
      </c>
      <c r="E3240" s="309">
        <v>12260.162195474299</v>
      </c>
      <c r="F3240" s="310" t="s">
        <v>879</v>
      </c>
      <c r="G3240" s="244" t="s">
        <v>984</v>
      </c>
      <c r="H3240" s="244" t="s">
        <v>429</v>
      </c>
      <c r="I3240" s="288">
        <v>1</v>
      </c>
      <c r="J3240" s="244" t="s">
        <v>919</v>
      </c>
      <c r="K3240" s="244" t="s">
        <v>89</v>
      </c>
      <c r="L3240" s="244" t="s">
        <v>89</v>
      </c>
      <c r="M3240" s="244">
        <v>1</v>
      </c>
      <c r="N3240" s="244">
        <f t="shared" si="61"/>
        <v>0.78539816339744828</v>
      </c>
      <c r="R3240" s="301"/>
      <c r="S3240" s="301"/>
      <c r="T3240" s="301"/>
      <c r="U3240" s="301"/>
      <c r="V3240" s="301"/>
      <c r="W3240" s="301"/>
      <c r="X3240"/>
      <c r="Y3240" s="301"/>
      <c r="Z3240" s="301"/>
      <c r="AA3240" s="301"/>
      <c r="AB3240" s="301"/>
      <c r="AC3240" s="301"/>
      <c r="AD3240" s="301"/>
      <c r="AE3240" s="301"/>
      <c r="AF3240" s="301"/>
      <c r="AG3240" s="301"/>
      <c r="AH3240" s="301"/>
      <c r="AI3240" s="301"/>
      <c r="AM3240"/>
    </row>
    <row r="3241" spans="1:39" ht="20.100000000000001" hidden="1" customHeight="1" x14ac:dyDescent="0.2">
      <c r="A3241" s="240">
        <v>67</v>
      </c>
      <c r="B3241" s="309" t="s">
        <v>414</v>
      </c>
      <c r="C3241" s="310" t="s">
        <v>426</v>
      </c>
      <c r="D3241" s="310" t="s">
        <v>427</v>
      </c>
      <c r="E3241" s="309">
        <v>12526.892353494</v>
      </c>
      <c r="F3241" s="310" t="s">
        <v>879</v>
      </c>
      <c r="G3241" s="244" t="s">
        <v>913</v>
      </c>
      <c r="H3241" s="244" t="s">
        <v>429</v>
      </c>
      <c r="I3241" s="288">
        <v>1</v>
      </c>
      <c r="J3241" s="244" t="s">
        <v>919</v>
      </c>
      <c r="K3241" s="244" t="s">
        <v>89</v>
      </c>
      <c r="L3241" s="244" t="s">
        <v>89</v>
      </c>
      <c r="M3241" s="244">
        <v>1</v>
      </c>
      <c r="N3241" s="244">
        <f t="shared" si="61"/>
        <v>0.78539816339744828</v>
      </c>
      <c r="R3241" s="301"/>
      <c r="S3241" s="301"/>
      <c r="T3241" s="301"/>
      <c r="U3241" s="301"/>
      <c r="V3241" s="301"/>
      <c r="W3241" s="301"/>
      <c r="X3241"/>
      <c r="Y3241" s="301"/>
      <c r="Z3241" s="301"/>
      <c r="AA3241" s="301"/>
      <c r="AB3241" s="301"/>
      <c r="AC3241" s="301"/>
      <c r="AD3241" s="301"/>
      <c r="AE3241" s="301"/>
      <c r="AF3241" s="301"/>
      <c r="AG3241" s="301"/>
      <c r="AH3241" s="301"/>
      <c r="AI3241" s="301"/>
      <c r="AM3241"/>
    </row>
    <row r="3242" spans="1:39" ht="20.100000000000001" hidden="1" customHeight="1" x14ac:dyDescent="0.2">
      <c r="A3242" s="240">
        <v>68</v>
      </c>
      <c r="B3242" s="309" t="s">
        <v>414</v>
      </c>
      <c r="C3242" s="310" t="s">
        <v>426</v>
      </c>
      <c r="D3242" s="310" t="s">
        <v>427</v>
      </c>
      <c r="E3242" s="309">
        <v>12640.239870725798</v>
      </c>
      <c r="F3242" s="310" t="s">
        <v>871</v>
      </c>
      <c r="G3242" s="244" t="s">
        <v>924</v>
      </c>
      <c r="H3242" s="244" t="s">
        <v>429</v>
      </c>
      <c r="I3242" s="288">
        <v>1</v>
      </c>
      <c r="J3242" s="244" t="s">
        <v>919</v>
      </c>
      <c r="K3242" s="244">
        <v>1</v>
      </c>
      <c r="L3242" s="244">
        <v>1</v>
      </c>
      <c r="M3242" s="244" t="s">
        <v>89</v>
      </c>
      <c r="N3242" s="244">
        <f t="shared" ref="N3242:N3305" si="62">IF(M3242="",K3242*L3242,IF(G3242="R-1",K3242*L3242,IF(LEFT(G3242,1)="R",PI()*((M3242^2)/4),K3242*L3242)))</f>
        <v>1</v>
      </c>
      <c r="R3242" s="301"/>
      <c r="S3242" s="301"/>
      <c r="T3242" s="301"/>
      <c r="U3242" s="301"/>
      <c r="V3242" s="301"/>
      <c r="W3242" s="301"/>
      <c r="X3242"/>
      <c r="Y3242" s="301"/>
      <c r="Z3242" s="301"/>
      <c r="AA3242" s="301"/>
      <c r="AB3242" s="301"/>
      <c r="AC3242" s="301"/>
      <c r="AD3242" s="301"/>
      <c r="AE3242" s="301"/>
      <c r="AF3242" s="301"/>
      <c r="AG3242" s="301"/>
      <c r="AH3242" s="301"/>
      <c r="AI3242" s="301"/>
      <c r="AM3242"/>
    </row>
    <row r="3243" spans="1:39" ht="20.100000000000001" hidden="1" customHeight="1" x14ac:dyDescent="0.2">
      <c r="A3243" s="240">
        <v>69</v>
      </c>
      <c r="B3243" s="309" t="s">
        <v>414</v>
      </c>
      <c r="C3243" s="310" t="s">
        <v>426</v>
      </c>
      <c r="D3243" s="310" t="s">
        <v>427</v>
      </c>
      <c r="E3243" s="309">
        <v>12942.968603101781</v>
      </c>
      <c r="F3243" s="310" t="s">
        <v>871</v>
      </c>
      <c r="G3243" s="244" t="s">
        <v>935</v>
      </c>
      <c r="H3243" s="244" t="s">
        <v>429</v>
      </c>
      <c r="I3243" s="288">
        <v>1</v>
      </c>
      <c r="J3243" s="244" t="s">
        <v>919</v>
      </c>
      <c r="K3243" s="244">
        <v>1</v>
      </c>
      <c r="L3243" s="244">
        <v>1</v>
      </c>
      <c r="M3243" s="244" t="s">
        <v>89</v>
      </c>
      <c r="N3243" s="244">
        <f t="shared" si="62"/>
        <v>1</v>
      </c>
      <c r="R3243" s="301"/>
      <c r="S3243" s="301"/>
      <c r="T3243" s="301"/>
      <c r="U3243" s="301"/>
      <c r="V3243" s="301"/>
      <c r="W3243" s="301"/>
      <c r="X3243"/>
      <c r="Y3243" s="301"/>
      <c r="Z3243" s="301"/>
      <c r="AA3243" s="301"/>
      <c r="AB3243" s="301"/>
      <c r="AC3243" s="301"/>
      <c r="AD3243" s="301"/>
      <c r="AE3243" s="301"/>
      <c r="AF3243" s="301"/>
      <c r="AG3243" s="301"/>
      <c r="AH3243" s="301"/>
      <c r="AI3243" s="301"/>
      <c r="AM3243"/>
    </row>
    <row r="3244" spans="1:39" ht="20.100000000000001" hidden="1" customHeight="1" x14ac:dyDescent="0.2">
      <c r="A3244" s="240">
        <v>70</v>
      </c>
      <c r="B3244" s="309" t="s">
        <v>414</v>
      </c>
      <c r="C3244" s="310" t="s">
        <v>426</v>
      </c>
      <c r="D3244" s="310" t="s">
        <v>427</v>
      </c>
      <c r="E3244" s="309">
        <v>13444.400983257563</v>
      </c>
      <c r="F3244" s="310" t="s">
        <v>877</v>
      </c>
      <c r="G3244" s="244" t="s">
        <v>923</v>
      </c>
      <c r="H3244" s="244" t="s">
        <v>429</v>
      </c>
      <c r="I3244" s="288">
        <v>2</v>
      </c>
      <c r="J3244" s="244" t="s">
        <v>919</v>
      </c>
      <c r="K3244" s="244">
        <v>3</v>
      </c>
      <c r="L3244" s="244">
        <v>2</v>
      </c>
      <c r="M3244" s="244" t="s">
        <v>89</v>
      </c>
      <c r="N3244" s="244">
        <f t="shared" si="62"/>
        <v>6</v>
      </c>
      <c r="R3244" s="301"/>
      <c r="S3244" s="301"/>
      <c r="T3244" s="301"/>
      <c r="U3244" s="301"/>
      <c r="V3244" s="301"/>
      <c r="W3244" s="301"/>
      <c r="X3244"/>
      <c r="Y3244" s="301"/>
      <c r="Z3244" s="301"/>
      <c r="AA3244" s="301"/>
      <c r="AB3244" s="301"/>
      <c r="AC3244" s="301"/>
      <c r="AD3244" s="301"/>
      <c r="AE3244" s="301"/>
      <c r="AF3244" s="301"/>
      <c r="AG3244" s="301"/>
      <c r="AH3244" s="301"/>
      <c r="AI3244" s="301"/>
      <c r="AM3244"/>
    </row>
    <row r="3245" spans="1:39" ht="20.100000000000001" hidden="1" customHeight="1" x14ac:dyDescent="0.2">
      <c r="A3245" s="240">
        <v>71</v>
      </c>
      <c r="B3245" s="309" t="s">
        <v>414</v>
      </c>
      <c r="C3245" s="310" t="s">
        <v>426</v>
      </c>
      <c r="D3245" s="310" t="s">
        <v>427</v>
      </c>
      <c r="E3245" s="309">
        <v>13527.909482739111</v>
      </c>
      <c r="F3245" s="310" t="s">
        <v>871</v>
      </c>
      <c r="G3245" s="244" t="s">
        <v>924</v>
      </c>
      <c r="H3245" s="244" t="s">
        <v>429</v>
      </c>
      <c r="I3245" s="288">
        <v>1</v>
      </c>
      <c r="J3245" s="244" t="s">
        <v>919</v>
      </c>
      <c r="K3245" s="244">
        <v>1</v>
      </c>
      <c r="L3245" s="244">
        <v>1</v>
      </c>
      <c r="M3245" s="244" t="s">
        <v>89</v>
      </c>
      <c r="N3245" s="244">
        <f t="shared" si="62"/>
        <v>1</v>
      </c>
      <c r="R3245" s="301"/>
      <c r="S3245" s="301"/>
      <c r="T3245" s="301"/>
      <c r="U3245" s="301"/>
      <c r="V3245" s="301"/>
      <c r="W3245" s="301"/>
      <c r="X3245"/>
      <c r="Y3245" s="301"/>
      <c r="Z3245" s="301"/>
      <c r="AA3245" s="301"/>
      <c r="AB3245" s="301"/>
      <c r="AC3245" s="301"/>
      <c r="AD3245" s="301"/>
      <c r="AE3245" s="301"/>
      <c r="AF3245" s="301"/>
      <c r="AG3245" s="301"/>
      <c r="AH3245" s="301"/>
      <c r="AI3245" s="301"/>
      <c r="AM3245"/>
    </row>
    <row r="3246" spans="1:39" ht="20.100000000000001" hidden="1" customHeight="1" x14ac:dyDescent="0.2">
      <c r="A3246" s="240">
        <v>72</v>
      </c>
      <c r="B3246" s="309" t="s">
        <v>414</v>
      </c>
      <c r="C3246" s="310" t="s">
        <v>426</v>
      </c>
      <c r="D3246" s="310" t="s">
        <v>427</v>
      </c>
      <c r="E3246" s="309">
        <v>13913.013577588395</v>
      </c>
      <c r="F3246" s="242" t="s">
        <v>888</v>
      </c>
      <c r="G3246" s="244" t="s">
        <v>918</v>
      </c>
      <c r="H3246" s="244" t="s">
        <v>429</v>
      </c>
      <c r="I3246" s="288">
        <v>1</v>
      </c>
      <c r="J3246" s="244" t="s">
        <v>919</v>
      </c>
      <c r="K3246" s="244">
        <v>0.5</v>
      </c>
      <c r="L3246" s="244">
        <v>0.8</v>
      </c>
      <c r="M3246" s="244" t="s">
        <v>89</v>
      </c>
      <c r="N3246" s="244">
        <f t="shared" si="62"/>
        <v>0.4</v>
      </c>
      <c r="R3246" s="301"/>
      <c r="S3246" s="301"/>
      <c r="T3246" s="301"/>
      <c r="U3246" s="301"/>
      <c r="V3246" s="301"/>
      <c r="W3246" s="301"/>
      <c r="X3246"/>
      <c r="Y3246" s="301"/>
      <c r="Z3246" s="301"/>
      <c r="AA3246" s="301"/>
      <c r="AB3246" s="301"/>
      <c r="AC3246" s="301"/>
      <c r="AD3246" s="301"/>
      <c r="AE3246" s="301"/>
      <c r="AF3246" s="301"/>
      <c r="AG3246" s="301"/>
      <c r="AH3246" s="301"/>
      <c r="AI3246" s="301"/>
      <c r="AM3246"/>
    </row>
    <row r="3247" spans="1:39" ht="20.100000000000001" hidden="1" customHeight="1" x14ac:dyDescent="0.2">
      <c r="A3247" s="240">
        <v>73</v>
      </c>
      <c r="B3247" s="309" t="s">
        <v>414</v>
      </c>
      <c r="C3247" s="310" t="s">
        <v>426</v>
      </c>
      <c r="D3247" s="310" t="s">
        <v>427</v>
      </c>
      <c r="E3247" s="309">
        <v>14004.886853435586</v>
      </c>
      <c r="F3247" s="310" t="s">
        <v>879</v>
      </c>
      <c r="G3247" s="244" t="s">
        <v>913</v>
      </c>
      <c r="H3247" s="244" t="s">
        <v>429</v>
      </c>
      <c r="I3247" s="288">
        <v>1</v>
      </c>
      <c r="J3247" s="244" t="s">
        <v>919</v>
      </c>
      <c r="K3247" s="244" t="s">
        <v>89</v>
      </c>
      <c r="L3247" s="244" t="s">
        <v>89</v>
      </c>
      <c r="M3247" s="244">
        <v>1</v>
      </c>
      <c r="N3247" s="244">
        <f t="shared" si="62"/>
        <v>0.78539816339744828</v>
      </c>
      <c r="R3247" s="301"/>
      <c r="S3247" s="301"/>
      <c r="T3247" s="301"/>
      <c r="U3247" s="301"/>
      <c r="V3247" s="301"/>
      <c r="W3247" s="301"/>
      <c r="X3247"/>
      <c r="Y3247" s="301"/>
      <c r="Z3247" s="301"/>
      <c r="AA3247" s="301"/>
      <c r="AB3247" s="301"/>
      <c r="AC3247" s="301"/>
      <c r="AD3247" s="301"/>
      <c r="AE3247" s="301"/>
      <c r="AF3247" s="301"/>
      <c r="AG3247" s="301"/>
      <c r="AH3247" s="301"/>
      <c r="AI3247" s="301"/>
      <c r="AM3247"/>
    </row>
    <row r="3248" spans="1:39" ht="20.100000000000001" hidden="1" customHeight="1" x14ac:dyDescent="0.2">
      <c r="A3248" s="240">
        <v>74</v>
      </c>
      <c r="B3248" s="309" t="s">
        <v>414</v>
      </c>
      <c r="C3248" s="310" t="s">
        <v>426</v>
      </c>
      <c r="D3248" s="310" t="s">
        <v>427</v>
      </c>
      <c r="E3248" s="309">
        <v>14050.517919005104</v>
      </c>
      <c r="F3248" s="310" t="s">
        <v>871</v>
      </c>
      <c r="G3248" s="244" t="s">
        <v>932</v>
      </c>
      <c r="H3248" s="244" t="s">
        <v>429</v>
      </c>
      <c r="I3248" s="288">
        <v>1</v>
      </c>
      <c r="J3248" s="244" t="s">
        <v>919</v>
      </c>
      <c r="K3248" s="244">
        <v>1</v>
      </c>
      <c r="L3248" s="244">
        <v>1</v>
      </c>
      <c r="M3248" s="244" t="s">
        <v>89</v>
      </c>
      <c r="N3248" s="244">
        <f t="shared" si="62"/>
        <v>1</v>
      </c>
      <c r="R3248" s="301"/>
      <c r="S3248" s="301"/>
      <c r="T3248" s="301"/>
      <c r="U3248" s="301"/>
      <c r="V3248" s="301"/>
      <c r="W3248" s="301"/>
      <c r="X3248"/>
      <c r="Y3248" s="301"/>
      <c r="Z3248" s="301"/>
      <c r="AA3248" s="301"/>
      <c r="AB3248" s="301"/>
      <c r="AC3248" s="301"/>
      <c r="AD3248" s="301"/>
      <c r="AE3248" s="301"/>
      <c r="AF3248" s="301"/>
      <c r="AG3248" s="301"/>
      <c r="AH3248" s="301"/>
      <c r="AI3248" s="301"/>
      <c r="AM3248"/>
    </row>
    <row r="3249" spans="1:39" ht="20.100000000000001" hidden="1" customHeight="1" x14ac:dyDescent="0.2">
      <c r="A3249" s="240">
        <v>75</v>
      </c>
      <c r="B3249" s="309" t="s">
        <v>414</v>
      </c>
      <c r="C3249" s="310" t="s">
        <v>426</v>
      </c>
      <c r="D3249" s="310" t="s">
        <v>427</v>
      </c>
      <c r="E3249" s="309">
        <v>14463.827230105027</v>
      </c>
      <c r="F3249" s="310" t="s">
        <v>879</v>
      </c>
      <c r="G3249" s="244" t="s">
        <v>913</v>
      </c>
      <c r="H3249" s="244" t="s">
        <v>429</v>
      </c>
      <c r="I3249" s="288">
        <v>1</v>
      </c>
      <c r="J3249" s="244" t="s">
        <v>919</v>
      </c>
      <c r="K3249" s="244" t="s">
        <v>89</v>
      </c>
      <c r="L3249" s="244" t="s">
        <v>89</v>
      </c>
      <c r="M3249" s="244">
        <v>1</v>
      </c>
      <c r="N3249" s="244">
        <f t="shared" si="62"/>
        <v>0.78539816339744828</v>
      </c>
      <c r="R3249" s="301"/>
      <c r="S3249" s="301"/>
      <c r="T3249" s="301"/>
      <c r="U3249" s="301"/>
      <c r="V3249" s="301"/>
      <c r="W3249" s="301"/>
      <c r="X3249"/>
      <c r="Y3249" s="301"/>
      <c r="Z3249" s="301"/>
      <c r="AA3249" s="301"/>
      <c r="AB3249" s="301"/>
      <c r="AC3249" s="301"/>
      <c r="AD3249" s="301"/>
      <c r="AE3249" s="301"/>
      <c r="AF3249" s="301"/>
      <c r="AG3249" s="301"/>
      <c r="AH3249" s="301"/>
      <c r="AI3249" s="301"/>
      <c r="AM3249"/>
    </row>
    <row r="3250" spans="1:39" ht="20.100000000000001" hidden="1" customHeight="1" x14ac:dyDescent="0.2">
      <c r="A3250" s="240">
        <v>76</v>
      </c>
      <c r="B3250" s="309" t="s">
        <v>414</v>
      </c>
      <c r="C3250" s="310" t="s">
        <v>426</v>
      </c>
      <c r="D3250" s="310" t="s">
        <v>427</v>
      </c>
      <c r="E3250" s="309">
        <v>14649.770223078762</v>
      </c>
      <c r="F3250" s="310" t="s">
        <v>871</v>
      </c>
      <c r="G3250" s="244" t="s">
        <v>932</v>
      </c>
      <c r="H3250" s="244" t="s">
        <v>429</v>
      </c>
      <c r="I3250" s="288">
        <v>1</v>
      </c>
      <c r="J3250" s="244" t="s">
        <v>919</v>
      </c>
      <c r="K3250" s="244">
        <v>1</v>
      </c>
      <c r="L3250" s="244">
        <v>1</v>
      </c>
      <c r="M3250" s="244" t="s">
        <v>89</v>
      </c>
      <c r="N3250" s="244">
        <f t="shared" si="62"/>
        <v>1</v>
      </c>
      <c r="R3250" s="301"/>
      <c r="S3250" s="301"/>
      <c r="T3250" s="301"/>
      <c r="U3250" s="301"/>
      <c r="V3250" s="301"/>
      <c r="W3250" s="301"/>
      <c r="X3250"/>
      <c r="Y3250" s="301"/>
      <c r="Z3250" s="301"/>
      <c r="AA3250" s="301"/>
      <c r="AB3250" s="301"/>
      <c r="AC3250" s="301"/>
      <c r="AD3250" s="301"/>
      <c r="AE3250" s="301"/>
      <c r="AF3250" s="301"/>
      <c r="AG3250" s="301"/>
      <c r="AH3250" s="301"/>
      <c r="AI3250" s="301"/>
      <c r="AM3250"/>
    </row>
    <row r="3251" spans="1:39" ht="20.100000000000001" hidden="1" customHeight="1" x14ac:dyDescent="0.2">
      <c r="A3251" s="240">
        <v>77</v>
      </c>
      <c r="B3251" s="309" t="s">
        <v>414</v>
      </c>
      <c r="C3251" s="310" t="s">
        <v>426</v>
      </c>
      <c r="D3251" s="310" t="s">
        <v>427</v>
      </c>
      <c r="E3251" s="309">
        <v>14973.391226233009</v>
      </c>
      <c r="F3251" s="310" t="s">
        <v>879</v>
      </c>
      <c r="G3251" s="244" t="s">
        <v>917</v>
      </c>
      <c r="H3251" s="244" t="s">
        <v>429</v>
      </c>
      <c r="I3251" s="288">
        <v>1</v>
      </c>
      <c r="J3251" s="244" t="s">
        <v>919</v>
      </c>
      <c r="K3251" s="244" t="s">
        <v>89</v>
      </c>
      <c r="L3251" s="244" t="s">
        <v>89</v>
      </c>
      <c r="M3251" s="244">
        <v>1</v>
      </c>
      <c r="N3251" s="244">
        <f t="shared" si="62"/>
        <v>0.78539816339744828</v>
      </c>
      <c r="R3251" s="301"/>
      <c r="S3251" s="301"/>
      <c r="T3251" s="301"/>
      <c r="U3251" s="301"/>
      <c r="V3251" s="301"/>
      <c r="W3251" s="301"/>
      <c r="X3251"/>
      <c r="Y3251" s="301"/>
      <c r="Z3251" s="301"/>
      <c r="AA3251" s="301"/>
      <c r="AB3251" s="301"/>
      <c r="AC3251" s="301"/>
      <c r="AD3251" s="301"/>
      <c r="AE3251" s="301"/>
      <c r="AF3251" s="301"/>
      <c r="AG3251" s="301"/>
      <c r="AH3251" s="301"/>
      <c r="AI3251" s="301"/>
      <c r="AM3251"/>
    </row>
    <row r="3252" spans="1:39" ht="20.100000000000001" hidden="1" customHeight="1" x14ac:dyDescent="0.2">
      <c r="A3252" s="240">
        <v>78</v>
      </c>
      <c r="B3252" s="309" t="s">
        <v>414</v>
      </c>
      <c r="C3252" s="310" t="s">
        <v>426</v>
      </c>
      <c r="D3252" s="310" t="s">
        <v>427</v>
      </c>
      <c r="E3252" s="309">
        <v>15035.233234107724</v>
      </c>
      <c r="F3252" s="310" t="s">
        <v>871</v>
      </c>
      <c r="G3252" s="244" t="s">
        <v>924</v>
      </c>
      <c r="H3252" s="244" t="s">
        <v>429</v>
      </c>
      <c r="I3252" s="288">
        <v>1</v>
      </c>
      <c r="J3252" s="244" t="s">
        <v>919</v>
      </c>
      <c r="K3252" s="244">
        <v>1</v>
      </c>
      <c r="L3252" s="244">
        <v>1</v>
      </c>
      <c r="M3252" s="244" t="s">
        <v>89</v>
      </c>
      <c r="N3252" s="244">
        <f t="shared" si="62"/>
        <v>1</v>
      </c>
      <c r="R3252" s="301"/>
      <c r="S3252" s="301"/>
      <c r="T3252" s="301"/>
      <c r="U3252" s="301"/>
      <c r="V3252" s="301"/>
      <c r="W3252" s="301"/>
      <c r="X3252"/>
      <c r="Y3252" s="301"/>
      <c r="Z3252" s="301"/>
      <c r="AA3252" s="301"/>
      <c r="AB3252" s="301"/>
      <c r="AC3252" s="301"/>
      <c r="AD3252" s="301"/>
      <c r="AE3252" s="301"/>
      <c r="AF3252" s="301"/>
      <c r="AG3252" s="301"/>
      <c r="AH3252" s="301"/>
      <c r="AI3252" s="301"/>
      <c r="AM3252"/>
    </row>
    <row r="3253" spans="1:39" ht="20.100000000000001" hidden="1" customHeight="1" x14ac:dyDescent="0.2">
      <c r="A3253" s="240">
        <v>79</v>
      </c>
      <c r="B3253" s="309" t="s">
        <v>414</v>
      </c>
      <c r="C3253" s="310" t="s">
        <v>426</v>
      </c>
      <c r="D3253" s="310" t="s">
        <v>427</v>
      </c>
      <c r="E3253" s="309">
        <v>15392.022732881422</v>
      </c>
      <c r="F3253" s="310" t="s">
        <v>871</v>
      </c>
      <c r="G3253" s="244" t="s">
        <v>932</v>
      </c>
      <c r="H3253" s="244" t="s">
        <v>429</v>
      </c>
      <c r="I3253" s="288">
        <v>1</v>
      </c>
      <c r="J3253" s="244" t="s">
        <v>919</v>
      </c>
      <c r="K3253" s="244">
        <v>1</v>
      </c>
      <c r="L3253" s="244">
        <v>1</v>
      </c>
      <c r="M3253" s="244" t="s">
        <v>89</v>
      </c>
      <c r="N3253" s="244">
        <f t="shared" si="62"/>
        <v>1</v>
      </c>
      <c r="R3253" s="301"/>
      <c r="S3253" s="301"/>
      <c r="T3253" s="301"/>
      <c r="U3253" s="301"/>
      <c r="V3253" s="301"/>
      <c r="W3253" s="301"/>
      <c r="X3253"/>
      <c r="Y3253" s="301"/>
      <c r="Z3253" s="301"/>
      <c r="AA3253" s="301"/>
      <c r="AB3253" s="301"/>
      <c r="AC3253" s="301"/>
      <c r="AD3253" s="301"/>
      <c r="AE3253" s="301"/>
      <c r="AF3253" s="301"/>
      <c r="AG3253" s="301"/>
      <c r="AH3253" s="301"/>
      <c r="AI3253" s="301"/>
      <c r="AM3253"/>
    </row>
    <row r="3254" spans="1:39" ht="20.100000000000001" hidden="1" customHeight="1" x14ac:dyDescent="0.2">
      <c r="A3254" s="240">
        <v>80</v>
      </c>
      <c r="B3254" s="309" t="s">
        <v>414</v>
      </c>
      <c r="C3254" s="310" t="s">
        <v>426</v>
      </c>
      <c r="D3254" s="310" t="s">
        <v>427</v>
      </c>
      <c r="E3254" s="309">
        <v>15882.574568901853</v>
      </c>
      <c r="F3254" s="310" t="s">
        <v>871</v>
      </c>
      <c r="G3254" s="244" t="s">
        <v>924</v>
      </c>
      <c r="H3254" s="244" t="s">
        <v>429</v>
      </c>
      <c r="I3254" s="288">
        <v>1</v>
      </c>
      <c r="J3254" s="244" t="s">
        <v>919</v>
      </c>
      <c r="K3254" s="244">
        <v>1</v>
      </c>
      <c r="L3254" s="244">
        <v>1</v>
      </c>
      <c r="M3254" s="244" t="s">
        <v>89</v>
      </c>
      <c r="N3254" s="244">
        <f t="shared" si="62"/>
        <v>1</v>
      </c>
      <c r="R3254" s="301"/>
      <c r="S3254" s="301"/>
      <c r="T3254" s="301"/>
      <c r="U3254" s="301"/>
      <c r="V3254" s="301"/>
      <c r="W3254" s="301"/>
      <c r="X3254"/>
      <c r="Y3254" s="301"/>
      <c r="Z3254" s="301"/>
      <c r="AA3254" s="301"/>
      <c r="AB3254" s="301"/>
      <c r="AC3254" s="301"/>
      <c r="AD3254" s="301"/>
      <c r="AE3254" s="301"/>
      <c r="AF3254" s="301"/>
      <c r="AG3254" s="301"/>
      <c r="AH3254" s="301"/>
      <c r="AI3254" s="301"/>
      <c r="AM3254"/>
    </row>
    <row r="3255" spans="1:39" ht="20.100000000000001" hidden="1" customHeight="1" x14ac:dyDescent="0.2">
      <c r="A3255" s="240">
        <v>81</v>
      </c>
      <c r="B3255" s="309" t="s">
        <v>414</v>
      </c>
      <c r="C3255" s="310" t="s">
        <v>426</v>
      </c>
      <c r="D3255" s="310" t="s">
        <v>427</v>
      </c>
      <c r="E3255" s="309">
        <v>15906.222782233099</v>
      </c>
      <c r="F3255" s="242" t="s">
        <v>888</v>
      </c>
      <c r="G3255" s="244" t="s">
        <v>918</v>
      </c>
      <c r="H3255" s="244" t="s">
        <v>429</v>
      </c>
      <c r="I3255" s="288">
        <v>1</v>
      </c>
      <c r="J3255" s="244" t="s">
        <v>919</v>
      </c>
      <c r="K3255" s="244">
        <v>0.5</v>
      </c>
      <c r="L3255" s="244">
        <v>0.8</v>
      </c>
      <c r="M3255" s="244" t="s">
        <v>89</v>
      </c>
      <c r="N3255" s="244">
        <f t="shared" si="62"/>
        <v>0.4</v>
      </c>
      <c r="R3255" s="301"/>
      <c r="S3255" s="301"/>
      <c r="T3255" s="301"/>
      <c r="U3255" s="301"/>
      <c r="V3255" s="301"/>
      <c r="W3255" s="301"/>
      <c r="X3255"/>
      <c r="Y3255" s="301"/>
      <c r="Z3255" s="301"/>
      <c r="AA3255" s="301"/>
      <c r="AB3255" s="301"/>
      <c r="AC3255" s="301"/>
      <c r="AD3255" s="301"/>
      <c r="AE3255" s="301"/>
      <c r="AF3255" s="301"/>
      <c r="AG3255" s="301"/>
      <c r="AH3255" s="301"/>
      <c r="AI3255" s="301"/>
      <c r="AM3255"/>
    </row>
    <row r="3256" spans="1:39" ht="20.100000000000001" hidden="1" customHeight="1" x14ac:dyDescent="0.2">
      <c r="A3256" s="240">
        <v>82</v>
      </c>
      <c r="B3256" s="309" t="s">
        <v>414</v>
      </c>
      <c r="C3256" s="310" t="s">
        <v>426</v>
      </c>
      <c r="D3256" s="310" t="s">
        <v>427</v>
      </c>
      <c r="E3256" s="309">
        <v>16242.448060411967</v>
      </c>
      <c r="F3256" s="310" t="s">
        <v>871</v>
      </c>
      <c r="G3256" s="244" t="s">
        <v>916</v>
      </c>
      <c r="H3256" s="244" t="s">
        <v>429</v>
      </c>
      <c r="I3256" s="288">
        <v>1</v>
      </c>
      <c r="J3256" s="244" t="s">
        <v>919</v>
      </c>
      <c r="K3256" s="244">
        <v>1</v>
      </c>
      <c r="L3256" s="244">
        <v>1</v>
      </c>
      <c r="M3256" s="244" t="s">
        <v>89</v>
      </c>
      <c r="N3256" s="244">
        <f t="shared" si="62"/>
        <v>1</v>
      </c>
      <c r="R3256" s="301"/>
      <c r="S3256" s="301"/>
      <c r="T3256" s="301"/>
      <c r="U3256" s="301"/>
      <c r="V3256" s="301"/>
      <c r="W3256" s="301"/>
      <c r="X3256"/>
      <c r="Y3256" s="301"/>
      <c r="Z3256" s="301"/>
      <c r="AA3256" s="301"/>
      <c r="AB3256" s="301"/>
      <c r="AC3256" s="301"/>
      <c r="AD3256" s="301"/>
      <c r="AE3256" s="301"/>
      <c r="AF3256" s="301"/>
      <c r="AG3256" s="301"/>
      <c r="AH3256" s="301"/>
      <c r="AI3256" s="301"/>
      <c r="AM3256"/>
    </row>
    <row r="3257" spans="1:39" ht="20.100000000000001" hidden="1" customHeight="1" x14ac:dyDescent="0.2">
      <c r="A3257" s="240">
        <v>83</v>
      </c>
      <c r="B3257" s="309" t="s">
        <v>414</v>
      </c>
      <c r="C3257" s="310" t="s">
        <v>426</v>
      </c>
      <c r="D3257" s="310" t="s">
        <v>427</v>
      </c>
      <c r="E3257" s="309">
        <v>16774.412644951277</v>
      </c>
      <c r="F3257" s="310" t="s">
        <v>879</v>
      </c>
      <c r="G3257" s="244" t="s">
        <v>913</v>
      </c>
      <c r="H3257" s="310" t="s">
        <v>429</v>
      </c>
      <c r="I3257" s="288">
        <v>1</v>
      </c>
      <c r="J3257" s="244" t="s">
        <v>919</v>
      </c>
      <c r="K3257" s="244" t="s">
        <v>89</v>
      </c>
      <c r="L3257" s="244" t="s">
        <v>89</v>
      </c>
      <c r="M3257" s="244">
        <v>1</v>
      </c>
      <c r="N3257" s="244">
        <f t="shared" si="62"/>
        <v>0.78539816339744828</v>
      </c>
      <c r="R3257" s="301"/>
      <c r="S3257" s="301"/>
      <c r="T3257" s="301"/>
      <c r="U3257" s="301"/>
      <c r="V3257" s="301"/>
      <c r="W3257" s="301"/>
      <c r="X3257"/>
      <c r="Y3257" s="301"/>
      <c r="Z3257" s="301"/>
      <c r="AA3257" s="301"/>
      <c r="AB3257" s="301"/>
      <c r="AC3257" s="301"/>
      <c r="AD3257" s="301"/>
      <c r="AE3257" s="301"/>
      <c r="AF3257" s="301"/>
      <c r="AG3257" s="301"/>
      <c r="AH3257" s="301"/>
      <c r="AI3257" s="301"/>
      <c r="AM3257"/>
    </row>
    <row r="3258" spans="1:39" ht="20.100000000000001" hidden="1" customHeight="1" x14ac:dyDescent="0.2">
      <c r="A3258" s="240">
        <v>84</v>
      </c>
      <c r="B3258" s="309" t="s">
        <v>414</v>
      </c>
      <c r="C3258" s="310" t="s">
        <v>426</v>
      </c>
      <c r="D3258" s="310" t="s">
        <v>427</v>
      </c>
      <c r="E3258" s="309">
        <v>16889.40815968228</v>
      </c>
      <c r="F3258" s="310" t="s">
        <v>871</v>
      </c>
      <c r="G3258" s="244" t="s">
        <v>914</v>
      </c>
      <c r="H3258" s="244" t="s">
        <v>429</v>
      </c>
      <c r="I3258" s="288">
        <v>1</v>
      </c>
      <c r="J3258" s="244" t="s">
        <v>919</v>
      </c>
      <c r="K3258" s="244">
        <v>1</v>
      </c>
      <c r="L3258" s="244">
        <v>1</v>
      </c>
      <c r="M3258" s="244" t="s">
        <v>89</v>
      </c>
      <c r="N3258" s="244">
        <f t="shared" si="62"/>
        <v>1</v>
      </c>
      <c r="R3258" s="301"/>
      <c r="S3258" s="301"/>
      <c r="T3258" s="301"/>
      <c r="U3258" s="301"/>
      <c r="V3258" s="301"/>
      <c r="W3258" s="301"/>
      <c r="X3258"/>
      <c r="Y3258" s="301"/>
      <c r="Z3258" s="301"/>
      <c r="AA3258" s="301"/>
      <c r="AB3258" s="301"/>
      <c r="AC3258" s="301"/>
      <c r="AD3258" s="301"/>
      <c r="AE3258" s="301"/>
      <c r="AF3258" s="301"/>
      <c r="AG3258" s="301"/>
      <c r="AH3258" s="301"/>
      <c r="AI3258" s="301"/>
      <c r="AM3258"/>
    </row>
    <row r="3259" spans="1:39" ht="20.100000000000001" hidden="1" customHeight="1" x14ac:dyDescent="0.2">
      <c r="A3259" s="240">
        <v>85</v>
      </c>
      <c r="B3259" s="309" t="s">
        <v>414</v>
      </c>
      <c r="C3259" s="310" t="s">
        <v>426</v>
      </c>
      <c r="D3259" s="310" t="s">
        <v>427</v>
      </c>
      <c r="E3259" s="309">
        <v>16996.665096441549</v>
      </c>
      <c r="F3259" s="310" t="s">
        <v>897</v>
      </c>
      <c r="G3259" s="244" t="s">
        <v>920</v>
      </c>
      <c r="H3259" s="244" t="s">
        <v>429</v>
      </c>
      <c r="I3259" s="288">
        <v>2</v>
      </c>
      <c r="J3259" s="244" t="s">
        <v>919</v>
      </c>
      <c r="K3259" s="244">
        <v>3</v>
      </c>
      <c r="L3259" s="244">
        <v>2</v>
      </c>
      <c r="M3259" s="244" t="s">
        <v>89</v>
      </c>
      <c r="N3259" s="244">
        <f t="shared" si="62"/>
        <v>6</v>
      </c>
      <c r="R3259" s="301"/>
      <c r="S3259" s="301"/>
      <c r="T3259" s="301"/>
      <c r="U3259" s="301"/>
      <c r="V3259" s="301"/>
      <c r="W3259" s="301"/>
      <c r="X3259"/>
      <c r="Y3259" s="301"/>
      <c r="Z3259" s="301"/>
      <c r="AA3259" s="301"/>
      <c r="AB3259" s="301"/>
      <c r="AC3259" s="301"/>
      <c r="AD3259" s="301"/>
      <c r="AE3259" s="301"/>
      <c r="AF3259" s="301"/>
      <c r="AG3259" s="301"/>
      <c r="AH3259" s="301"/>
      <c r="AI3259" s="301"/>
      <c r="AM3259"/>
    </row>
    <row r="3260" spans="1:39" ht="20.100000000000001" hidden="1" customHeight="1" x14ac:dyDescent="0.2">
      <c r="A3260" s="240">
        <v>86</v>
      </c>
      <c r="B3260" s="309" t="s">
        <v>414</v>
      </c>
      <c r="C3260" s="310" t="s">
        <v>426</v>
      </c>
      <c r="D3260" s="310" t="s">
        <v>427</v>
      </c>
      <c r="E3260" s="309">
        <v>17040.906227008461</v>
      </c>
      <c r="F3260" s="310" t="s">
        <v>879</v>
      </c>
      <c r="G3260" s="244" t="s">
        <v>917</v>
      </c>
      <c r="H3260" s="244" t="s">
        <v>429</v>
      </c>
      <c r="I3260" s="288">
        <v>1</v>
      </c>
      <c r="J3260" s="244" t="s">
        <v>919</v>
      </c>
      <c r="K3260" s="244" t="s">
        <v>89</v>
      </c>
      <c r="L3260" s="244" t="s">
        <v>89</v>
      </c>
      <c r="M3260" s="244">
        <v>1</v>
      </c>
      <c r="N3260" s="244">
        <f t="shared" si="62"/>
        <v>0.78539816339744828</v>
      </c>
      <c r="R3260" s="301"/>
      <c r="S3260" s="301"/>
      <c r="T3260" s="301"/>
      <c r="U3260" s="301"/>
      <c r="V3260" s="301"/>
      <c r="W3260" s="301"/>
      <c r="X3260"/>
      <c r="Y3260" s="301"/>
      <c r="Z3260" s="301"/>
      <c r="AA3260" s="301"/>
      <c r="AB3260" s="301"/>
      <c r="AC3260" s="301"/>
      <c r="AD3260" s="301"/>
      <c r="AE3260" s="301"/>
      <c r="AF3260" s="301"/>
      <c r="AG3260" s="301"/>
      <c r="AH3260" s="301"/>
      <c r="AI3260" s="301"/>
      <c r="AM3260"/>
    </row>
    <row r="3261" spans="1:39" ht="20.100000000000001" hidden="1" customHeight="1" x14ac:dyDescent="0.2">
      <c r="A3261" s="240">
        <v>87</v>
      </c>
      <c r="B3261" s="309" t="s">
        <v>414</v>
      </c>
      <c r="C3261" s="310" t="s">
        <v>426</v>
      </c>
      <c r="D3261" s="310" t="s">
        <v>427</v>
      </c>
      <c r="E3261" s="309">
        <v>17144.999999998228</v>
      </c>
      <c r="F3261" s="310" t="s">
        <v>871</v>
      </c>
      <c r="G3261" s="244" t="s">
        <v>928</v>
      </c>
      <c r="H3261" s="244" t="s">
        <v>429</v>
      </c>
      <c r="I3261" s="288">
        <v>1</v>
      </c>
      <c r="J3261" s="244" t="s">
        <v>873</v>
      </c>
      <c r="K3261" s="244">
        <v>1</v>
      </c>
      <c r="L3261" s="244">
        <v>1</v>
      </c>
      <c r="M3261" s="244" t="s">
        <v>89</v>
      </c>
      <c r="N3261" s="244">
        <f t="shared" si="62"/>
        <v>1</v>
      </c>
      <c r="R3261" s="301"/>
      <c r="S3261" s="301"/>
      <c r="T3261" s="301"/>
      <c r="U3261" s="301"/>
      <c r="V3261" s="301"/>
      <c r="W3261" s="301"/>
      <c r="X3261"/>
      <c r="Y3261" s="301"/>
      <c r="Z3261" s="301"/>
      <c r="AA3261" s="301"/>
      <c r="AB3261" s="301"/>
      <c r="AC3261" s="301"/>
      <c r="AD3261" s="301"/>
      <c r="AE3261" s="301"/>
      <c r="AF3261" s="301"/>
      <c r="AG3261" s="301"/>
      <c r="AH3261" s="301"/>
      <c r="AI3261" s="301"/>
      <c r="AM3261"/>
    </row>
    <row r="3262" spans="1:39" ht="20.100000000000001" hidden="1" customHeight="1" x14ac:dyDescent="0.2">
      <c r="A3262" s="240">
        <v>88</v>
      </c>
      <c r="B3262" s="309" t="s">
        <v>414</v>
      </c>
      <c r="C3262" s="310" t="s">
        <v>426</v>
      </c>
      <c r="D3262" s="310" t="s">
        <v>427</v>
      </c>
      <c r="E3262" s="309">
        <v>17187.437026701959</v>
      </c>
      <c r="F3262" s="310" t="s">
        <v>879</v>
      </c>
      <c r="G3262" s="244" t="s">
        <v>983</v>
      </c>
      <c r="H3262" s="244" t="s">
        <v>429</v>
      </c>
      <c r="I3262" s="288">
        <v>1</v>
      </c>
      <c r="J3262" s="244" t="s">
        <v>873</v>
      </c>
      <c r="K3262" s="244" t="s">
        <v>89</v>
      </c>
      <c r="L3262" s="244" t="s">
        <v>89</v>
      </c>
      <c r="M3262" s="244">
        <v>1</v>
      </c>
      <c r="N3262" s="244">
        <f t="shared" si="62"/>
        <v>0.78539816339744828</v>
      </c>
      <c r="R3262" s="301"/>
      <c r="S3262" s="301"/>
      <c r="T3262" s="301"/>
      <c r="U3262" s="301"/>
      <c r="V3262" s="301"/>
      <c r="W3262" s="301"/>
      <c r="X3262"/>
      <c r="Y3262" s="301"/>
      <c r="Z3262" s="301"/>
      <c r="AA3262" s="301"/>
      <c r="AB3262" s="301"/>
      <c r="AC3262" s="301"/>
      <c r="AD3262" s="301"/>
      <c r="AE3262" s="301"/>
      <c r="AF3262" s="301"/>
      <c r="AG3262" s="301"/>
      <c r="AH3262" s="301"/>
      <c r="AI3262" s="301"/>
      <c r="AM3262"/>
    </row>
    <row r="3263" spans="1:39" ht="20.100000000000001" hidden="1" customHeight="1" x14ac:dyDescent="0.2">
      <c r="A3263" s="240">
        <v>89</v>
      </c>
      <c r="B3263" s="309" t="s">
        <v>414</v>
      </c>
      <c r="C3263" s="310" t="s">
        <v>426</v>
      </c>
      <c r="D3263" s="310" t="s">
        <v>427</v>
      </c>
      <c r="E3263" s="309">
        <v>17489.228748832957</v>
      </c>
      <c r="F3263" s="310" t="s">
        <v>871</v>
      </c>
      <c r="G3263" s="244" t="s">
        <v>960</v>
      </c>
      <c r="H3263" s="244" t="s">
        <v>429</v>
      </c>
      <c r="I3263" s="288">
        <v>1</v>
      </c>
      <c r="J3263" s="244" t="s">
        <v>873</v>
      </c>
      <c r="K3263" s="244">
        <v>1</v>
      </c>
      <c r="L3263" s="244">
        <v>1</v>
      </c>
      <c r="M3263" s="244" t="s">
        <v>89</v>
      </c>
      <c r="N3263" s="244">
        <f t="shared" si="62"/>
        <v>1</v>
      </c>
      <c r="R3263" s="301"/>
      <c r="S3263" s="301"/>
      <c r="T3263" s="301"/>
      <c r="U3263" s="301"/>
      <c r="V3263" s="301"/>
      <c r="W3263" s="301"/>
      <c r="X3263"/>
      <c r="Y3263" s="301"/>
      <c r="Z3263" s="301"/>
      <c r="AA3263" s="301"/>
      <c r="AB3263" s="301"/>
      <c r="AC3263" s="301"/>
      <c r="AD3263" s="301"/>
      <c r="AE3263" s="301"/>
      <c r="AF3263" s="301"/>
      <c r="AG3263" s="301"/>
      <c r="AH3263" s="301"/>
      <c r="AI3263" s="301"/>
      <c r="AM3263"/>
    </row>
    <row r="3264" spans="1:39" ht="20.100000000000001" hidden="1" customHeight="1" x14ac:dyDescent="0.2">
      <c r="A3264" s="240">
        <v>90</v>
      </c>
      <c r="B3264" s="309" t="s">
        <v>414</v>
      </c>
      <c r="C3264" s="310" t="s">
        <v>426</v>
      </c>
      <c r="D3264" s="310" t="s">
        <v>427</v>
      </c>
      <c r="E3264" s="309">
        <v>17607.716810247224</v>
      </c>
      <c r="F3264" s="310" t="s">
        <v>871</v>
      </c>
      <c r="G3264" s="244" t="s">
        <v>872</v>
      </c>
      <c r="H3264" s="244" t="s">
        <v>429</v>
      </c>
      <c r="I3264" s="288">
        <v>2</v>
      </c>
      <c r="J3264" s="244" t="s">
        <v>873</v>
      </c>
      <c r="K3264" s="244">
        <v>1</v>
      </c>
      <c r="L3264" s="244">
        <v>2</v>
      </c>
      <c r="M3264" s="244" t="s">
        <v>89</v>
      </c>
      <c r="N3264" s="244">
        <f t="shared" si="62"/>
        <v>2</v>
      </c>
      <c r="R3264" s="301"/>
      <c r="S3264" s="301"/>
      <c r="T3264" s="301"/>
      <c r="U3264" s="301"/>
      <c r="V3264" s="301"/>
      <c r="W3264" s="301"/>
      <c r="X3264"/>
      <c r="Y3264" s="301"/>
      <c r="Z3264" s="301"/>
      <c r="AA3264" s="301"/>
      <c r="AB3264" s="301"/>
      <c r="AC3264" s="301"/>
      <c r="AD3264" s="301"/>
      <c r="AE3264" s="301"/>
      <c r="AF3264" s="301"/>
      <c r="AG3264" s="301"/>
      <c r="AH3264" s="301"/>
      <c r="AI3264" s="301"/>
      <c r="AM3264"/>
    </row>
    <row r="3265" spans="1:39" ht="20.100000000000001" hidden="1" customHeight="1" x14ac:dyDescent="0.2">
      <c r="A3265" s="240">
        <v>91</v>
      </c>
      <c r="B3265" s="309" t="s">
        <v>414</v>
      </c>
      <c r="C3265" s="310" t="s">
        <v>426</v>
      </c>
      <c r="D3265" s="310" t="s">
        <v>427</v>
      </c>
      <c r="E3265" s="309">
        <v>17680.242204643248</v>
      </c>
      <c r="F3265" s="310" t="s">
        <v>871</v>
      </c>
      <c r="G3265" s="244" t="s">
        <v>872</v>
      </c>
      <c r="H3265" s="244" t="s">
        <v>429</v>
      </c>
      <c r="I3265" s="288">
        <v>2</v>
      </c>
      <c r="J3265" s="244" t="s">
        <v>873</v>
      </c>
      <c r="K3265" s="244">
        <v>1</v>
      </c>
      <c r="L3265" s="244">
        <v>2</v>
      </c>
      <c r="M3265" s="244" t="s">
        <v>89</v>
      </c>
      <c r="N3265" s="244">
        <f t="shared" si="62"/>
        <v>2</v>
      </c>
      <c r="R3265" s="301"/>
      <c r="S3265" s="301"/>
      <c r="T3265" s="301"/>
      <c r="U3265" s="301"/>
      <c r="V3265" s="301"/>
      <c r="W3265" s="301"/>
      <c r="X3265"/>
      <c r="Y3265" s="301"/>
      <c r="Z3265" s="301"/>
      <c r="AA3265" s="301"/>
      <c r="AB3265" s="301"/>
      <c r="AC3265" s="301"/>
      <c r="AD3265" s="301"/>
      <c r="AE3265" s="301"/>
      <c r="AF3265" s="301"/>
      <c r="AG3265" s="301"/>
      <c r="AH3265" s="301"/>
      <c r="AI3265" s="301"/>
      <c r="AM3265"/>
    </row>
    <row r="3266" spans="1:39" ht="20.100000000000001" hidden="1" customHeight="1" x14ac:dyDescent="0.2">
      <c r="A3266" s="240">
        <v>92</v>
      </c>
      <c r="B3266" s="309" t="s">
        <v>414</v>
      </c>
      <c r="C3266" s="310" t="s">
        <v>426</v>
      </c>
      <c r="D3266" s="310" t="s">
        <v>427</v>
      </c>
      <c r="E3266" s="309">
        <v>17711.072086876287</v>
      </c>
      <c r="F3266" s="310" t="s">
        <v>879</v>
      </c>
      <c r="G3266" s="244" t="s">
        <v>917</v>
      </c>
      <c r="H3266" s="244" t="s">
        <v>429</v>
      </c>
      <c r="I3266" s="288">
        <v>1</v>
      </c>
      <c r="J3266" s="244" t="s">
        <v>873</v>
      </c>
      <c r="K3266" s="244" t="s">
        <v>89</v>
      </c>
      <c r="L3266" s="244" t="s">
        <v>89</v>
      </c>
      <c r="M3266" s="244">
        <v>1</v>
      </c>
      <c r="N3266" s="244">
        <f t="shared" si="62"/>
        <v>0.78539816339744828</v>
      </c>
      <c r="R3266" s="301"/>
      <c r="S3266" s="301"/>
      <c r="T3266" s="301"/>
      <c r="U3266" s="301"/>
      <c r="V3266" s="301"/>
      <c r="W3266" s="301"/>
      <c r="X3266"/>
      <c r="Y3266" s="301"/>
      <c r="Z3266" s="301"/>
      <c r="AA3266" s="301"/>
      <c r="AB3266" s="301"/>
      <c r="AC3266" s="301"/>
      <c r="AD3266" s="301"/>
      <c r="AE3266" s="301"/>
      <c r="AF3266" s="301"/>
      <c r="AG3266" s="301"/>
      <c r="AH3266" s="301"/>
      <c r="AI3266" s="301"/>
      <c r="AM3266"/>
    </row>
    <row r="3267" spans="1:39" ht="20.100000000000001" hidden="1" customHeight="1" x14ac:dyDescent="0.2">
      <c r="A3267" s="240">
        <v>93</v>
      </c>
      <c r="B3267" s="309" t="s">
        <v>414</v>
      </c>
      <c r="C3267" s="310" t="s">
        <v>426</v>
      </c>
      <c r="D3267" s="310" t="s">
        <v>427</v>
      </c>
      <c r="E3267" s="309">
        <v>17756.158405201928</v>
      </c>
      <c r="F3267" s="310" t="s">
        <v>871</v>
      </c>
      <c r="G3267" s="244" t="s">
        <v>872</v>
      </c>
      <c r="H3267" s="244" t="s">
        <v>429</v>
      </c>
      <c r="I3267" s="288">
        <v>2</v>
      </c>
      <c r="J3267" s="244" t="s">
        <v>873</v>
      </c>
      <c r="K3267" s="244">
        <v>1</v>
      </c>
      <c r="L3267" s="244">
        <v>2</v>
      </c>
      <c r="M3267" s="244" t="s">
        <v>89</v>
      </c>
      <c r="N3267" s="244">
        <f t="shared" si="62"/>
        <v>2</v>
      </c>
      <c r="R3267" s="301"/>
      <c r="S3267" s="301"/>
      <c r="T3267" s="301"/>
      <c r="U3267" s="301"/>
      <c r="V3267" s="301"/>
      <c r="W3267" s="301"/>
      <c r="X3267"/>
      <c r="Y3267" s="301"/>
      <c r="Z3267" s="301"/>
      <c r="AA3267" s="301"/>
      <c r="AB3267" s="301"/>
      <c r="AC3267" s="301"/>
      <c r="AD3267" s="301"/>
      <c r="AE3267" s="301"/>
      <c r="AF3267" s="301"/>
      <c r="AG3267" s="301"/>
      <c r="AH3267" s="301"/>
      <c r="AI3267" s="301"/>
      <c r="AM3267"/>
    </row>
    <row r="3268" spans="1:39" ht="20.100000000000001" hidden="1" customHeight="1" x14ac:dyDescent="0.2">
      <c r="A3268" s="240">
        <v>94</v>
      </c>
      <c r="B3268" s="309" t="s">
        <v>414</v>
      </c>
      <c r="C3268" s="310" t="s">
        <v>426</v>
      </c>
      <c r="D3268" s="310" t="s">
        <v>427</v>
      </c>
      <c r="E3268" s="309">
        <v>17793.959267243485</v>
      </c>
      <c r="F3268" s="310" t="s">
        <v>879</v>
      </c>
      <c r="G3268" s="244" t="s">
        <v>983</v>
      </c>
      <c r="H3268" s="244" t="s">
        <v>429</v>
      </c>
      <c r="I3268" s="288">
        <v>1</v>
      </c>
      <c r="J3268" s="244" t="s">
        <v>873</v>
      </c>
      <c r="K3268" s="244" t="s">
        <v>89</v>
      </c>
      <c r="L3268" s="244" t="s">
        <v>89</v>
      </c>
      <c r="M3268" s="244">
        <v>1</v>
      </c>
      <c r="N3268" s="244">
        <f t="shared" si="62"/>
        <v>0.78539816339744828</v>
      </c>
      <c r="R3268" s="301"/>
      <c r="S3268" s="301"/>
      <c r="T3268" s="301"/>
      <c r="U3268" s="301"/>
      <c r="V3268" s="301"/>
      <c r="W3268" s="301"/>
      <c r="X3268"/>
      <c r="Y3268" s="301"/>
      <c r="Z3268" s="301"/>
      <c r="AA3268" s="301"/>
      <c r="AB3268" s="301"/>
      <c r="AC3268" s="301"/>
      <c r="AD3268" s="301"/>
      <c r="AE3268" s="301"/>
      <c r="AF3268" s="301"/>
      <c r="AG3268" s="301"/>
      <c r="AH3268" s="301"/>
      <c r="AI3268" s="301"/>
      <c r="AM3268"/>
    </row>
    <row r="3269" spans="1:39" ht="20.100000000000001" hidden="1" customHeight="1" x14ac:dyDescent="0.2">
      <c r="A3269" s="240">
        <v>95</v>
      </c>
      <c r="B3269" s="309" t="s">
        <v>414</v>
      </c>
      <c r="C3269" s="310" t="s">
        <v>426</v>
      </c>
      <c r="D3269" s="310" t="s">
        <v>427</v>
      </c>
      <c r="E3269" s="309">
        <v>17825.656165676195</v>
      </c>
      <c r="F3269" s="310" t="s">
        <v>871</v>
      </c>
      <c r="G3269" s="244" t="s">
        <v>872</v>
      </c>
      <c r="H3269" s="244" t="s">
        <v>429</v>
      </c>
      <c r="I3269" s="288">
        <v>2</v>
      </c>
      <c r="J3269" s="244" t="s">
        <v>873</v>
      </c>
      <c r="K3269" s="244">
        <v>1</v>
      </c>
      <c r="L3269" s="244">
        <v>2</v>
      </c>
      <c r="M3269" s="244" t="s">
        <v>89</v>
      </c>
      <c r="N3269" s="244">
        <f t="shared" si="62"/>
        <v>2</v>
      </c>
      <c r="R3269" s="301"/>
      <c r="S3269" s="301"/>
      <c r="T3269" s="301"/>
      <c r="U3269" s="301"/>
      <c r="V3269" s="301"/>
      <c r="W3269" s="301"/>
      <c r="X3269"/>
      <c r="Y3269" s="301"/>
      <c r="Z3269" s="301"/>
      <c r="AA3269" s="301"/>
      <c r="AB3269" s="301"/>
      <c r="AC3269" s="301"/>
      <c r="AD3269" s="301"/>
      <c r="AE3269" s="301"/>
      <c r="AF3269" s="301"/>
      <c r="AG3269" s="301"/>
      <c r="AH3269" s="301"/>
      <c r="AI3269" s="301"/>
      <c r="AM3269"/>
    </row>
    <row r="3270" spans="1:39" ht="20.100000000000001" hidden="1" customHeight="1" x14ac:dyDescent="0.2">
      <c r="A3270" s="240">
        <v>96</v>
      </c>
      <c r="B3270" s="309" t="s">
        <v>414</v>
      </c>
      <c r="C3270" s="310" t="s">
        <v>426</v>
      </c>
      <c r="D3270" s="310" t="s">
        <v>427</v>
      </c>
      <c r="E3270" s="309">
        <v>17949.067887935646</v>
      </c>
      <c r="F3270" s="310" t="s">
        <v>871</v>
      </c>
      <c r="G3270" s="244" t="s">
        <v>872</v>
      </c>
      <c r="H3270" s="244" t="s">
        <v>429</v>
      </c>
      <c r="I3270" s="288">
        <v>2</v>
      </c>
      <c r="J3270" s="244" t="s">
        <v>873</v>
      </c>
      <c r="K3270" s="244">
        <v>1</v>
      </c>
      <c r="L3270" s="244">
        <v>2</v>
      </c>
      <c r="M3270" s="244" t="s">
        <v>89</v>
      </c>
      <c r="N3270" s="244">
        <f t="shared" si="62"/>
        <v>2</v>
      </c>
      <c r="R3270" s="301"/>
      <c r="S3270" s="301"/>
      <c r="T3270" s="301"/>
      <c r="U3270" s="301"/>
      <c r="V3270" s="301"/>
      <c r="W3270" s="301"/>
      <c r="X3270"/>
      <c r="Y3270" s="301"/>
      <c r="Z3270" s="301"/>
      <c r="AA3270" s="301"/>
      <c r="AB3270" s="301"/>
      <c r="AC3270" s="301"/>
      <c r="AD3270" s="301"/>
      <c r="AE3270" s="301"/>
      <c r="AF3270" s="301"/>
      <c r="AG3270" s="301"/>
      <c r="AH3270" s="301"/>
      <c r="AI3270" s="301"/>
      <c r="AM3270"/>
    </row>
    <row r="3271" spans="1:39" ht="20.100000000000001" hidden="1" customHeight="1" x14ac:dyDescent="0.2">
      <c r="A3271" s="240">
        <v>97</v>
      </c>
      <c r="B3271" s="309" t="s">
        <v>414</v>
      </c>
      <c r="C3271" s="310" t="s">
        <v>426</v>
      </c>
      <c r="D3271" s="310" t="s">
        <v>427</v>
      </c>
      <c r="E3271" s="309">
        <v>18229.171206334508</v>
      </c>
      <c r="F3271" s="310" t="s">
        <v>879</v>
      </c>
      <c r="G3271" s="244" t="s">
        <v>913</v>
      </c>
      <c r="H3271" s="244" t="s">
        <v>429</v>
      </c>
      <c r="I3271" s="288">
        <v>1</v>
      </c>
      <c r="J3271" s="244" t="s">
        <v>873</v>
      </c>
      <c r="K3271" s="244" t="s">
        <v>89</v>
      </c>
      <c r="L3271" s="244" t="s">
        <v>89</v>
      </c>
      <c r="M3271" s="244">
        <v>1</v>
      </c>
      <c r="N3271" s="244">
        <f t="shared" si="62"/>
        <v>0.78539816339744828</v>
      </c>
      <c r="R3271" s="301"/>
      <c r="S3271" s="301"/>
      <c r="T3271" s="301"/>
      <c r="U3271" s="301"/>
      <c r="V3271" s="301"/>
      <c r="W3271" s="301"/>
      <c r="X3271"/>
      <c r="Y3271" s="301"/>
      <c r="Z3271" s="301"/>
      <c r="AA3271" s="301"/>
      <c r="AB3271" s="301"/>
      <c r="AC3271" s="301"/>
      <c r="AD3271" s="301"/>
      <c r="AE3271" s="301"/>
      <c r="AF3271" s="301"/>
      <c r="AG3271" s="301"/>
      <c r="AH3271" s="301"/>
      <c r="AI3271" s="301"/>
      <c r="AM3271"/>
    </row>
    <row r="3272" spans="1:39" ht="20.100000000000001" hidden="1" customHeight="1" x14ac:dyDescent="0.2">
      <c r="A3272" s="240">
        <v>98</v>
      </c>
      <c r="B3272" s="309" t="s">
        <v>414</v>
      </c>
      <c r="C3272" s="310" t="s">
        <v>426</v>
      </c>
      <c r="D3272" s="310" t="s">
        <v>427</v>
      </c>
      <c r="E3272" s="309">
        <v>18313.398275920375</v>
      </c>
      <c r="F3272" s="310" t="s">
        <v>871</v>
      </c>
      <c r="G3272" s="244" t="s">
        <v>924</v>
      </c>
      <c r="H3272" s="244" t="s">
        <v>429</v>
      </c>
      <c r="I3272" s="288">
        <v>1</v>
      </c>
      <c r="J3272" s="244" t="s">
        <v>873</v>
      </c>
      <c r="K3272" s="244">
        <v>1</v>
      </c>
      <c r="L3272" s="244">
        <v>1</v>
      </c>
      <c r="M3272" s="244" t="s">
        <v>89</v>
      </c>
      <c r="N3272" s="244">
        <f t="shared" si="62"/>
        <v>1</v>
      </c>
      <c r="R3272" s="301"/>
      <c r="S3272" s="301"/>
      <c r="T3272" s="301"/>
      <c r="U3272" s="301"/>
      <c r="V3272" s="301"/>
      <c r="W3272" s="301"/>
      <c r="X3272"/>
      <c r="Y3272" s="301"/>
      <c r="Z3272" s="301"/>
      <c r="AA3272" s="301"/>
      <c r="AB3272" s="301"/>
      <c r="AC3272" s="301"/>
      <c r="AD3272" s="301"/>
      <c r="AE3272" s="301"/>
      <c r="AF3272" s="301"/>
      <c r="AG3272" s="301"/>
      <c r="AH3272" s="301"/>
      <c r="AI3272" s="301"/>
      <c r="AM3272"/>
    </row>
    <row r="3273" spans="1:39" ht="20.100000000000001" hidden="1" customHeight="1" x14ac:dyDescent="0.2">
      <c r="A3273" s="240">
        <v>99</v>
      </c>
      <c r="B3273" s="309" t="s">
        <v>414</v>
      </c>
      <c r="C3273" s="310" t="s">
        <v>426</v>
      </c>
      <c r="D3273" s="310" t="s">
        <v>427</v>
      </c>
      <c r="E3273" s="309">
        <v>18556.749938309855</v>
      </c>
      <c r="F3273" s="310" t="s">
        <v>879</v>
      </c>
      <c r="G3273" s="244" t="s">
        <v>917</v>
      </c>
      <c r="H3273" s="244" t="s">
        <v>429</v>
      </c>
      <c r="I3273" s="288">
        <v>1</v>
      </c>
      <c r="J3273" s="244" t="s">
        <v>873</v>
      </c>
      <c r="K3273" s="244" t="s">
        <v>89</v>
      </c>
      <c r="L3273" s="244" t="s">
        <v>89</v>
      </c>
      <c r="M3273" s="244">
        <v>1</v>
      </c>
      <c r="N3273" s="244">
        <f t="shared" si="62"/>
        <v>0.78539816339744828</v>
      </c>
      <c r="R3273" s="301"/>
      <c r="S3273" s="301"/>
      <c r="T3273" s="301"/>
      <c r="U3273" s="301"/>
      <c r="V3273" s="301"/>
      <c r="W3273" s="301"/>
      <c r="X3273"/>
      <c r="Y3273" s="301"/>
      <c r="Z3273" s="301"/>
      <c r="AA3273" s="301"/>
      <c r="AB3273" s="301"/>
      <c r="AC3273" s="301"/>
      <c r="AD3273" s="301"/>
      <c r="AE3273" s="301"/>
      <c r="AF3273" s="301"/>
      <c r="AG3273" s="301"/>
      <c r="AH3273" s="301"/>
      <c r="AI3273" s="301"/>
      <c r="AM3273"/>
    </row>
    <row r="3274" spans="1:39" ht="20.100000000000001" hidden="1" customHeight="1" x14ac:dyDescent="0.2">
      <c r="A3274" s="240">
        <v>100</v>
      </c>
      <c r="B3274" s="309" t="s">
        <v>414</v>
      </c>
      <c r="C3274" s="310" t="s">
        <v>426</v>
      </c>
      <c r="D3274" s="310" t="s">
        <v>427</v>
      </c>
      <c r="E3274" s="309">
        <v>18623.031396899038</v>
      </c>
      <c r="F3274" s="310" t="s">
        <v>871</v>
      </c>
      <c r="G3274" s="244" t="s">
        <v>1005</v>
      </c>
      <c r="H3274" s="244" t="s">
        <v>429</v>
      </c>
      <c r="I3274" s="288">
        <v>1</v>
      </c>
      <c r="J3274" s="244" t="s">
        <v>873</v>
      </c>
      <c r="K3274" s="244">
        <v>1</v>
      </c>
      <c r="L3274" s="244">
        <v>1</v>
      </c>
      <c r="M3274" s="244" t="s">
        <v>89</v>
      </c>
      <c r="N3274" s="244">
        <f t="shared" si="62"/>
        <v>1</v>
      </c>
      <c r="R3274" s="301"/>
      <c r="S3274" s="301"/>
      <c r="T3274" s="301"/>
      <c r="U3274" s="301"/>
      <c r="V3274" s="301"/>
      <c r="W3274" s="301"/>
      <c r="X3274"/>
      <c r="Y3274" s="301"/>
      <c r="Z3274" s="301"/>
      <c r="AA3274" s="301"/>
      <c r="AB3274" s="301"/>
      <c r="AC3274" s="301"/>
      <c r="AD3274" s="301"/>
      <c r="AE3274" s="301"/>
      <c r="AF3274" s="301"/>
      <c r="AG3274" s="301"/>
      <c r="AH3274" s="301"/>
      <c r="AI3274" s="301"/>
      <c r="AM3274"/>
    </row>
    <row r="3275" spans="1:39" ht="20.100000000000001" hidden="1" customHeight="1" x14ac:dyDescent="0.2">
      <c r="A3275" s="240">
        <v>101</v>
      </c>
      <c r="B3275" s="309" t="s">
        <v>414</v>
      </c>
      <c r="C3275" s="310" t="s">
        <v>426</v>
      </c>
      <c r="D3275" s="310" t="s">
        <v>427</v>
      </c>
      <c r="E3275" s="309">
        <v>18783.41264494387</v>
      </c>
      <c r="F3275" s="310" t="s">
        <v>879</v>
      </c>
      <c r="G3275" s="244" t="s">
        <v>913</v>
      </c>
      <c r="H3275" s="244" t="s">
        <v>429</v>
      </c>
      <c r="I3275" s="288">
        <v>1</v>
      </c>
      <c r="J3275" s="244" t="s">
        <v>873</v>
      </c>
      <c r="K3275" s="244" t="s">
        <v>89</v>
      </c>
      <c r="L3275" s="244" t="s">
        <v>89</v>
      </c>
      <c r="M3275" s="244">
        <v>1</v>
      </c>
      <c r="N3275" s="244">
        <f t="shared" si="62"/>
        <v>0.78539816339744828</v>
      </c>
      <c r="R3275" s="301"/>
      <c r="S3275" s="301"/>
      <c r="T3275" s="301"/>
      <c r="U3275" s="301"/>
      <c r="V3275" s="301"/>
      <c r="W3275" s="301"/>
      <c r="X3275"/>
      <c r="Y3275" s="301"/>
      <c r="Z3275" s="301"/>
      <c r="AA3275" s="301"/>
      <c r="AB3275" s="301"/>
      <c r="AC3275" s="301"/>
      <c r="AD3275" s="301"/>
      <c r="AE3275" s="301"/>
      <c r="AF3275" s="301"/>
      <c r="AG3275" s="301"/>
      <c r="AH3275" s="301"/>
      <c r="AI3275" s="301"/>
      <c r="AM3275"/>
    </row>
    <row r="3276" spans="1:39" ht="20.100000000000001" hidden="1" customHeight="1" x14ac:dyDescent="0.2">
      <c r="A3276" s="240">
        <v>102</v>
      </c>
      <c r="B3276" s="309" t="s">
        <v>414</v>
      </c>
      <c r="C3276" s="310" t="s">
        <v>426</v>
      </c>
      <c r="D3276" s="310" t="s">
        <v>427</v>
      </c>
      <c r="E3276" s="309">
        <v>18953.628879258122</v>
      </c>
      <c r="F3276" s="310" t="s">
        <v>871</v>
      </c>
      <c r="G3276" s="244" t="s">
        <v>916</v>
      </c>
      <c r="H3276" s="244" t="s">
        <v>429</v>
      </c>
      <c r="I3276" s="288">
        <v>1</v>
      </c>
      <c r="J3276" s="244" t="s">
        <v>873</v>
      </c>
      <c r="K3276" s="244">
        <v>1</v>
      </c>
      <c r="L3276" s="244">
        <v>1</v>
      </c>
      <c r="M3276" s="244" t="s">
        <v>89</v>
      </c>
      <c r="N3276" s="244">
        <f t="shared" si="62"/>
        <v>1</v>
      </c>
      <c r="R3276" s="301"/>
      <c r="S3276" s="301"/>
      <c r="T3276" s="301"/>
      <c r="U3276" s="301"/>
      <c r="V3276" s="301"/>
      <c r="W3276" s="301"/>
      <c r="X3276"/>
      <c r="Y3276" s="301"/>
      <c r="Z3276" s="301"/>
      <c r="AA3276" s="301"/>
      <c r="AB3276" s="301"/>
      <c r="AC3276" s="301"/>
      <c r="AD3276" s="301"/>
      <c r="AE3276" s="301"/>
      <c r="AF3276" s="301"/>
      <c r="AG3276" s="301"/>
      <c r="AH3276" s="301"/>
      <c r="AI3276" s="301"/>
      <c r="AM3276"/>
    </row>
    <row r="3277" spans="1:39" ht="20.100000000000001" hidden="1" customHeight="1" x14ac:dyDescent="0.2">
      <c r="A3277" s="240">
        <v>103</v>
      </c>
      <c r="B3277" s="309" t="s">
        <v>414</v>
      </c>
      <c r="C3277" s="310" t="s">
        <v>426</v>
      </c>
      <c r="D3277" s="310" t="s">
        <v>427</v>
      </c>
      <c r="E3277" s="309">
        <v>18986.74100792185</v>
      </c>
      <c r="F3277" s="310" t="s">
        <v>871</v>
      </c>
      <c r="G3277" s="244" t="s">
        <v>872</v>
      </c>
      <c r="H3277" s="244" t="s">
        <v>429</v>
      </c>
      <c r="I3277" s="288">
        <v>1</v>
      </c>
      <c r="J3277" s="244" t="s">
        <v>873</v>
      </c>
      <c r="K3277" s="244">
        <v>1</v>
      </c>
      <c r="L3277" s="244">
        <v>1</v>
      </c>
      <c r="M3277" s="244" t="s">
        <v>89</v>
      </c>
      <c r="N3277" s="244">
        <f t="shared" si="62"/>
        <v>1</v>
      </c>
      <c r="R3277" s="301"/>
      <c r="S3277" s="301"/>
      <c r="T3277" s="301"/>
      <c r="U3277" s="301"/>
      <c r="V3277" s="301"/>
      <c r="W3277" s="301"/>
      <c r="X3277"/>
      <c r="Y3277" s="301"/>
      <c r="Z3277" s="301"/>
      <c r="AA3277" s="301"/>
      <c r="AB3277" s="301"/>
      <c r="AC3277" s="301"/>
      <c r="AD3277" s="301"/>
      <c r="AE3277" s="301"/>
      <c r="AF3277" s="301"/>
      <c r="AG3277" s="301"/>
      <c r="AH3277" s="301"/>
      <c r="AI3277" s="301"/>
      <c r="AM3277"/>
    </row>
    <row r="3278" spans="1:39" ht="20.100000000000001" hidden="1" customHeight="1" x14ac:dyDescent="0.2">
      <c r="A3278" s="240">
        <v>104</v>
      </c>
      <c r="B3278" s="309" t="s">
        <v>414</v>
      </c>
      <c r="C3278" s="310" t="s">
        <v>426</v>
      </c>
      <c r="D3278" s="310" t="s">
        <v>427</v>
      </c>
      <c r="E3278" s="309">
        <v>19020.188381390115</v>
      </c>
      <c r="F3278" s="310" t="s">
        <v>879</v>
      </c>
      <c r="G3278" s="244" t="s">
        <v>917</v>
      </c>
      <c r="H3278" s="244" t="s">
        <v>429</v>
      </c>
      <c r="I3278" s="288">
        <v>1</v>
      </c>
      <c r="J3278" s="244" t="s">
        <v>873</v>
      </c>
      <c r="K3278" s="244" t="s">
        <v>89</v>
      </c>
      <c r="L3278" s="244" t="s">
        <v>89</v>
      </c>
      <c r="M3278" s="244">
        <v>1</v>
      </c>
      <c r="N3278" s="244">
        <f t="shared" si="62"/>
        <v>0.78539816339744828</v>
      </c>
      <c r="R3278" s="301"/>
      <c r="S3278" s="301"/>
      <c r="T3278" s="301"/>
      <c r="U3278" s="301"/>
      <c r="V3278" s="301"/>
      <c r="W3278" s="301"/>
      <c r="X3278"/>
      <c r="Y3278" s="301"/>
      <c r="Z3278" s="301"/>
      <c r="AA3278" s="301"/>
      <c r="AB3278" s="301"/>
      <c r="AC3278" s="301"/>
      <c r="AD3278" s="301"/>
      <c r="AE3278" s="301"/>
      <c r="AF3278" s="301"/>
      <c r="AG3278" s="301"/>
      <c r="AH3278" s="301"/>
      <c r="AI3278" s="301"/>
      <c r="AM3278"/>
    </row>
    <row r="3279" spans="1:39" ht="20.100000000000001" hidden="1" customHeight="1" x14ac:dyDescent="0.2">
      <c r="A3279" s="240">
        <v>105</v>
      </c>
      <c r="B3279" s="309" t="s">
        <v>414</v>
      </c>
      <c r="C3279" s="310" t="s">
        <v>432</v>
      </c>
      <c r="D3279" s="310" t="s">
        <v>427</v>
      </c>
      <c r="E3279" s="309">
        <v>19053.067887939971</v>
      </c>
      <c r="F3279" s="310" t="s">
        <v>880</v>
      </c>
      <c r="G3279" s="244" t="s">
        <v>915</v>
      </c>
      <c r="H3279" s="244" t="s">
        <v>429</v>
      </c>
      <c r="I3279" s="288">
        <v>1</v>
      </c>
      <c r="J3279" s="244" t="s">
        <v>873</v>
      </c>
      <c r="K3279" s="244">
        <v>0.5</v>
      </c>
      <c r="L3279" s="244">
        <v>0.6</v>
      </c>
      <c r="M3279" s="244" t="s">
        <v>89</v>
      </c>
      <c r="N3279" s="244">
        <f t="shared" si="62"/>
        <v>0.3</v>
      </c>
      <c r="R3279" s="301"/>
      <c r="S3279" s="301"/>
      <c r="T3279" s="301"/>
      <c r="U3279" s="301"/>
      <c r="V3279" s="301"/>
      <c r="W3279" s="301"/>
      <c r="X3279"/>
      <c r="Y3279" s="301"/>
      <c r="Z3279" s="301"/>
      <c r="AA3279" s="301"/>
      <c r="AB3279" s="301"/>
      <c r="AC3279" s="301"/>
      <c r="AD3279" s="301"/>
      <c r="AE3279" s="301"/>
      <c r="AF3279" s="301"/>
      <c r="AG3279" s="301"/>
      <c r="AH3279" s="301"/>
      <c r="AI3279" s="301"/>
      <c r="AM3279"/>
    </row>
    <row r="3280" spans="1:39" ht="20.100000000000001" hidden="1" customHeight="1" x14ac:dyDescent="0.2">
      <c r="A3280" s="240">
        <v>106</v>
      </c>
      <c r="B3280" s="309" t="s">
        <v>414</v>
      </c>
      <c r="C3280" s="310" t="s">
        <v>432</v>
      </c>
      <c r="D3280" s="310" t="s">
        <v>427</v>
      </c>
      <c r="E3280" s="309">
        <v>19060.792750223638</v>
      </c>
      <c r="F3280" s="310" t="s">
        <v>880</v>
      </c>
      <c r="G3280" s="244" t="s">
        <v>915</v>
      </c>
      <c r="H3280" s="244" t="s">
        <v>429</v>
      </c>
      <c r="I3280" s="288">
        <v>1</v>
      </c>
      <c r="J3280" s="244" t="s">
        <v>873</v>
      </c>
      <c r="K3280" s="244">
        <v>0.5</v>
      </c>
      <c r="L3280" s="244">
        <v>0.6</v>
      </c>
      <c r="M3280" s="244" t="s">
        <v>89</v>
      </c>
      <c r="N3280" s="244">
        <f t="shared" si="62"/>
        <v>0.3</v>
      </c>
      <c r="R3280" s="301"/>
      <c r="S3280" s="301"/>
      <c r="T3280" s="301"/>
      <c r="U3280" s="301"/>
      <c r="V3280" s="301"/>
      <c r="W3280" s="301"/>
      <c r="X3280"/>
      <c r="Y3280" s="301"/>
      <c r="Z3280" s="301"/>
      <c r="AA3280" s="301"/>
      <c r="AB3280" s="301"/>
      <c r="AC3280" s="301"/>
      <c r="AD3280" s="301"/>
      <c r="AE3280" s="301"/>
      <c r="AF3280" s="301"/>
      <c r="AG3280" s="301"/>
      <c r="AH3280" s="301"/>
      <c r="AI3280" s="301"/>
      <c r="AM3280"/>
    </row>
    <row r="3281" spans="1:39" ht="20.100000000000001" hidden="1" customHeight="1" x14ac:dyDescent="0.2">
      <c r="A3281" s="240">
        <v>107</v>
      </c>
      <c r="B3281" s="309" t="s">
        <v>414</v>
      </c>
      <c r="C3281" s="310" t="s">
        <v>426</v>
      </c>
      <c r="D3281" s="310" t="s">
        <v>427</v>
      </c>
      <c r="E3281" s="309">
        <v>19068.165955035431</v>
      </c>
      <c r="F3281" s="310" t="s">
        <v>871</v>
      </c>
      <c r="G3281" s="244" t="s">
        <v>872</v>
      </c>
      <c r="H3281" s="244" t="s">
        <v>429</v>
      </c>
      <c r="I3281" s="288">
        <v>1</v>
      </c>
      <c r="J3281" s="244" t="s">
        <v>873</v>
      </c>
      <c r="K3281" s="244">
        <v>1</v>
      </c>
      <c r="L3281" s="244">
        <v>1</v>
      </c>
      <c r="M3281" s="244" t="s">
        <v>89</v>
      </c>
      <c r="N3281" s="244">
        <f t="shared" si="62"/>
        <v>1</v>
      </c>
      <c r="R3281" s="301"/>
      <c r="S3281" s="301"/>
      <c r="T3281" s="301"/>
      <c r="U3281" s="301"/>
      <c r="V3281" s="301"/>
      <c r="W3281" s="301"/>
      <c r="X3281"/>
      <c r="Y3281" s="301"/>
      <c r="Z3281" s="301"/>
      <c r="AA3281" s="301"/>
      <c r="AB3281" s="301"/>
      <c r="AC3281" s="301"/>
      <c r="AD3281" s="301"/>
      <c r="AE3281" s="301"/>
      <c r="AF3281" s="301"/>
      <c r="AG3281" s="301"/>
      <c r="AH3281" s="301"/>
      <c r="AI3281" s="301"/>
      <c r="AM3281"/>
    </row>
    <row r="3282" spans="1:39" ht="20.100000000000001" hidden="1" customHeight="1" x14ac:dyDescent="0.2">
      <c r="A3282" s="240">
        <v>108</v>
      </c>
      <c r="B3282" s="309" t="s">
        <v>414</v>
      </c>
      <c r="C3282" s="310" t="s">
        <v>432</v>
      </c>
      <c r="D3282" s="310" t="s">
        <v>427</v>
      </c>
      <c r="E3282" s="309">
        <v>19075.143528682485</v>
      </c>
      <c r="F3282" s="310" t="s">
        <v>880</v>
      </c>
      <c r="G3282" s="244" t="s">
        <v>915</v>
      </c>
      <c r="H3282" s="244" t="s">
        <v>429</v>
      </c>
      <c r="I3282" s="288">
        <v>1</v>
      </c>
      <c r="J3282" s="244" t="s">
        <v>873</v>
      </c>
      <c r="K3282" s="244">
        <v>0.5</v>
      </c>
      <c r="L3282" s="244">
        <v>0.6</v>
      </c>
      <c r="M3282" s="244" t="s">
        <v>89</v>
      </c>
      <c r="N3282" s="244">
        <f t="shared" si="62"/>
        <v>0.3</v>
      </c>
      <c r="R3282" s="301"/>
      <c r="S3282" s="301"/>
      <c r="T3282" s="301"/>
      <c r="U3282" s="301"/>
      <c r="V3282" s="301"/>
      <c r="W3282" s="301"/>
      <c r="X3282"/>
      <c r="Y3282" s="301"/>
      <c r="Z3282" s="301"/>
      <c r="AA3282" s="301"/>
      <c r="AB3282" s="301"/>
      <c r="AC3282" s="301"/>
      <c r="AD3282" s="301"/>
      <c r="AE3282" s="301"/>
      <c r="AF3282" s="301"/>
      <c r="AG3282" s="301"/>
      <c r="AH3282" s="301"/>
      <c r="AI3282" s="301"/>
      <c r="AM3282"/>
    </row>
    <row r="3283" spans="1:39" ht="20.100000000000001" hidden="1" customHeight="1" x14ac:dyDescent="0.2">
      <c r="A3283" s="240">
        <v>109</v>
      </c>
      <c r="B3283" s="309" t="s">
        <v>414</v>
      </c>
      <c r="C3283" s="310" t="s">
        <v>432</v>
      </c>
      <c r="D3283" s="310" t="s">
        <v>427</v>
      </c>
      <c r="E3283" s="309">
        <v>19075.143528682485</v>
      </c>
      <c r="F3283" s="310" t="s">
        <v>880</v>
      </c>
      <c r="G3283" s="244" t="s">
        <v>915</v>
      </c>
      <c r="H3283" s="244" t="s">
        <v>429</v>
      </c>
      <c r="I3283" s="288">
        <v>1</v>
      </c>
      <c r="J3283" s="244" t="s">
        <v>873</v>
      </c>
      <c r="K3283" s="244">
        <v>0.5</v>
      </c>
      <c r="L3283" s="244">
        <v>0.6</v>
      </c>
      <c r="M3283" s="244" t="s">
        <v>89</v>
      </c>
      <c r="N3283" s="244">
        <f t="shared" si="62"/>
        <v>0.3</v>
      </c>
      <c r="R3283" s="301"/>
      <c r="S3283" s="301"/>
      <c r="T3283" s="301"/>
      <c r="U3283" s="301"/>
      <c r="V3283" s="301"/>
      <c r="W3283" s="301"/>
      <c r="X3283"/>
      <c r="Y3283" s="301"/>
      <c r="Z3283" s="301"/>
      <c r="AA3283" s="301"/>
      <c r="AB3283" s="301"/>
      <c r="AC3283" s="301"/>
      <c r="AD3283" s="301"/>
      <c r="AE3283" s="301"/>
      <c r="AF3283" s="301"/>
      <c r="AG3283" s="301"/>
      <c r="AH3283" s="301"/>
      <c r="AI3283" s="301"/>
      <c r="AM3283"/>
    </row>
    <row r="3284" spans="1:39" ht="20.100000000000001" hidden="1" customHeight="1" x14ac:dyDescent="0.2">
      <c r="A3284" s="240">
        <v>110</v>
      </c>
      <c r="B3284" s="309" t="s">
        <v>414</v>
      </c>
      <c r="C3284" s="310" t="s">
        <v>432</v>
      </c>
      <c r="D3284" s="310" t="s">
        <v>427</v>
      </c>
      <c r="E3284" s="309">
        <v>19075.143528682485</v>
      </c>
      <c r="F3284" s="310" t="s">
        <v>880</v>
      </c>
      <c r="G3284" s="244" t="s">
        <v>915</v>
      </c>
      <c r="H3284" s="244" t="s">
        <v>429</v>
      </c>
      <c r="I3284" s="288">
        <v>1</v>
      </c>
      <c r="J3284" s="244" t="s">
        <v>873</v>
      </c>
      <c r="K3284" s="244">
        <v>0.5</v>
      </c>
      <c r="L3284" s="244">
        <v>0.6</v>
      </c>
      <c r="M3284" s="244" t="s">
        <v>89</v>
      </c>
      <c r="N3284" s="244">
        <f t="shared" si="62"/>
        <v>0.3</v>
      </c>
      <c r="R3284" s="301"/>
      <c r="S3284" s="301"/>
      <c r="T3284" s="301"/>
      <c r="U3284" s="301"/>
      <c r="V3284" s="301"/>
      <c r="W3284" s="301"/>
      <c r="X3284"/>
      <c r="Y3284" s="301"/>
      <c r="Z3284" s="301"/>
      <c r="AA3284" s="301"/>
      <c r="AB3284" s="301"/>
      <c r="AC3284" s="301"/>
      <c r="AD3284" s="301"/>
      <c r="AE3284" s="301"/>
      <c r="AF3284" s="301"/>
      <c r="AG3284" s="301"/>
      <c r="AH3284" s="301"/>
      <c r="AI3284" s="301"/>
      <c r="AM3284"/>
    </row>
    <row r="3285" spans="1:39" ht="20.100000000000001" hidden="1" customHeight="1" x14ac:dyDescent="0.2">
      <c r="A3285" s="240">
        <v>111</v>
      </c>
      <c r="B3285" s="309" t="s">
        <v>414</v>
      </c>
      <c r="C3285" s="310" t="s">
        <v>432</v>
      </c>
      <c r="D3285" s="310" t="s">
        <v>427</v>
      </c>
      <c r="E3285" s="309">
        <v>19089.579094760003</v>
      </c>
      <c r="F3285" s="310" t="s">
        <v>880</v>
      </c>
      <c r="G3285" s="244" t="s">
        <v>915</v>
      </c>
      <c r="H3285" s="244" t="s">
        <v>429</v>
      </c>
      <c r="I3285" s="288">
        <v>1</v>
      </c>
      <c r="J3285" s="244" t="s">
        <v>873</v>
      </c>
      <c r="K3285" s="244">
        <v>0.5</v>
      </c>
      <c r="L3285" s="244">
        <v>0.6</v>
      </c>
      <c r="M3285" s="244" t="s">
        <v>89</v>
      </c>
      <c r="N3285" s="244">
        <f t="shared" si="62"/>
        <v>0.3</v>
      </c>
      <c r="R3285" s="301"/>
      <c r="S3285" s="301"/>
      <c r="T3285" s="301"/>
      <c r="U3285" s="301"/>
      <c r="V3285" s="301"/>
      <c r="W3285" s="301"/>
      <c r="X3285"/>
      <c r="Y3285" s="301"/>
      <c r="Z3285" s="301"/>
      <c r="AA3285" s="301"/>
      <c r="AB3285" s="301"/>
      <c r="AC3285" s="301"/>
      <c r="AD3285" s="301"/>
      <c r="AE3285" s="301"/>
      <c r="AF3285" s="301"/>
      <c r="AG3285" s="301"/>
      <c r="AH3285" s="301"/>
      <c r="AI3285" s="301"/>
      <c r="AM3285"/>
    </row>
    <row r="3286" spans="1:39" ht="20.100000000000001" hidden="1" customHeight="1" x14ac:dyDescent="0.2">
      <c r="A3286" s="240">
        <v>112</v>
      </c>
      <c r="B3286" s="309" t="s">
        <v>414</v>
      </c>
      <c r="C3286" s="310" t="s">
        <v>432</v>
      </c>
      <c r="D3286" s="310" t="s">
        <v>427</v>
      </c>
      <c r="E3286" s="309">
        <v>19089.579094760003</v>
      </c>
      <c r="F3286" s="310" t="s">
        <v>880</v>
      </c>
      <c r="G3286" s="244" t="s">
        <v>915</v>
      </c>
      <c r="H3286" s="244" t="s">
        <v>429</v>
      </c>
      <c r="I3286" s="288">
        <v>1</v>
      </c>
      <c r="J3286" s="244" t="s">
        <v>873</v>
      </c>
      <c r="K3286" s="244">
        <v>0.5</v>
      </c>
      <c r="L3286" s="244">
        <v>0.6</v>
      </c>
      <c r="M3286" s="244" t="s">
        <v>89</v>
      </c>
      <c r="N3286" s="244">
        <f t="shared" si="62"/>
        <v>0.3</v>
      </c>
      <c r="R3286" s="301"/>
      <c r="S3286" s="301"/>
      <c r="T3286" s="301"/>
      <c r="U3286" s="301"/>
      <c r="V3286" s="301"/>
      <c r="W3286" s="301"/>
      <c r="X3286"/>
      <c r="Y3286" s="301"/>
      <c r="Z3286" s="301"/>
      <c r="AA3286" s="301"/>
      <c r="AB3286" s="301"/>
      <c r="AC3286" s="301"/>
      <c r="AD3286" s="301"/>
      <c r="AE3286" s="301"/>
      <c r="AF3286" s="301"/>
      <c r="AG3286" s="301"/>
      <c r="AH3286" s="301"/>
      <c r="AI3286" s="301"/>
      <c r="AM3286"/>
    </row>
    <row r="3287" spans="1:39" ht="20.100000000000001" hidden="1" customHeight="1" x14ac:dyDescent="0.2">
      <c r="A3287" s="240">
        <v>113</v>
      </c>
      <c r="B3287" s="309" t="s">
        <v>414</v>
      </c>
      <c r="C3287" s="310" t="s">
        <v>426</v>
      </c>
      <c r="D3287" s="310" t="s">
        <v>427</v>
      </c>
      <c r="E3287" s="309">
        <v>19107.77370686163</v>
      </c>
      <c r="F3287" s="310" t="s">
        <v>879</v>
      </c>
      <c r="G3287" s="244" t="s">
        <v>983</v>
      </c>
      <c r="H3287" s="244" t="s">
        <v>429</v>
      </c>
      <c r="I3287" s="288">
        <v>1</v>
      </c>
      <c r="J3287" s="244" t="s">
        <v>873</v>
      </c>
      <c r="K3287" s="244" t="s">
        <v>89</v>
      </c>
      <c r="L3287" s="244" t="s">
        <v>89</v>
      </c>
      <c r="M3287" s="244">
        <v>1</v>
      </c>
      <c r="N3287" s="244">
        <f t="shared" si="62"/>
        <v>0.78539816339744828</v>
      </c>
      <c r="R3287" s="301"/>
      <c r="S3287" s="301"/>
      <c r="T3287" s="301"/>
      <c r="U3287" s="301"/>
      <c r="V3287" s="301"/>
      <c r="W3287" s="301"/>
      <c r="X3287"/>
      <c r="Y3287" s="301"/>
      <c r="Z3287" s="301"/>
      <c r="AA3287" s="301"/>
      <c r="AB3287" s="301"/>
      <c r="AC3287" s="301"/>
      <c r="AD3287" s="301"/>
      <c r="AE3287" s="301"/>
      <c r="AF3287" s="301"/>
      <c r="AG3287" s="301"/>
      <c r="AH3287" s="301"/>
      <c r="AI3287" s="301"/>
      <c r="AM3287"/>
    </row>
    <row r="3288" spans="1:39" ht="20.100000000000001" hidden="1" customHeight="1" x14ac:dyDescent="0.2">
      <c r="A3288" s="240">
        <v>114</v>
      </c>
      <c r="B3288" s="309" t="s">
        <v>414</v>
      </c>
      <c r="C3288" s="310" t="s">
        <v>426</v>
      </c>
      <c r="D3288" s="310" t="s">
        <v>427</v>
      </c>
      <c r="E3288" s="309">
        <v>19224.30811127396</v>
      </c>
      <c r="F3288" s="310" t="s">
        <v>871</v>
      </c>
      <c r="G3288" s="244" t="s">
        <v>872</v>
      </c>
      <c r="H3288" s="244" t="s">
        <v>429</v>
      </c>
      <c r="I3288" s="288">
        <v>1</v>
      </c>
      <c r="J3288" s="244" t="s">
        <v>873</v>
      </c>
      <c r="K3288" s="244">
        <v>1</v>
      </c>
      <c r="L3288" s="244">
        <v>1</v>
      </c>
      <c r="M3288" s="244" t="s">
        <v>89</v>
      </c>
      <c r="N3288" s="244">
        <f t="shared" si="62"/>
        <v>1</v>
      </c>
      <c r="R3288" s="301"/>
      <c r="S3288" s="301"/>
      <c r="T3288" s="301"/>
      <c r="U3288" s="301"/>
      <c r="V3288" s="301"/>
      <c r="W3288" s="301"/>
      <c r="X3288"/>
      <c r="Y3288" s="301"/>
      <c r="Z3288" s="301"/>
      <c r="AA3288" s="301"/>
      <c r="AB3288" s="301"/>
      <c r="AC3288" s="301"/>
      <c r="AD3288" s="301"/>
      <c r="AE3288" s="301"/>
      <c r="AF3288" s="301"/>
      <c r="AG3288" s="301"/>
      <c r="AH3288" s="301"/>
      <c r="AI3288" s="301"/>
      <c r="AM3288"/>
    </row>
    <row r="3289" spans="1:39" ht="20.100000000000001" hidden="1" customHeight="1" x14ac:dyDescent="0.2">
      <c r="A3289" s="240">
        <v>115</v>
      </c>
      <c r="B3289" s="309" t="s">
        <v>414</v>
      </c>
      <c r="C3289" s="310" t="s">
        <v>426</v>
      </c>
      <c r="D3289" s="310" t="s">
        <v>427</v>
      </c>
      <c r="E3289" s="309">
        <v>19364.153879332393</v>
      </c>
      <c r="F3289" s="310" t="s">
        <v>871</v>
      </c>
      <c r="G3289" s="244" t="s">
        <v>872</v>
      </c>
      <c r="H3289" s="244" t="s">
        <v>429</v>
      </c>
      <c r="I3289" s="288">
        <v>1</v>
      </c>
      <c r="J3289" s="244" t="s">
        <v>873</v>
      </c>
      <c r="K3289" s="244">
        <v>1</v>
      </c>
      <c r="L3289" s="244">
        <v>1</v>
      </c>
      <c r="M3289" s="244" t="s">
        <v>89</v>
      </c>
      <c r="N3289" s="244">
        <f t="shared" si="62"/>
        <v>1</v>
      </c>
      <c r="R3289" s="301"/>
      <c r="S3289" s="301"/>
      <c r="T3289" s="301"/>
      <c r="U3289" s="301"/>
      <c r="V3289" s="301"/>
      <c r="W3289" s="301"/>
      <c r="X3289"/>
      <c r="Y3289" s="301"/>
      <c r="Z3289" s="301"/>
      <c r="AA3289" s="301"/>
      <c r="AB3289" s="301"/>
      <c r="AC3289" s="301"/>
      <c r="AD3289" s="301"/>
      <c r="AE3289" s="301"/>
      <c r="AF3289" s="301"/>
      <c r="AG3289" s="301"/>
      <c r="AH3289" s="301"/>
      <c r="AI3289" s="301"/>
      <c r="AM3289"/>
    </row>
    <row r="3290" spans="1:39" ht="20.100000000000001" hidden="1" customHeight="1" x14ac:dyDescent="0.2">
      <c r="A3290" s="240">
        <v>116</v>
      </c>
      <c r="B3290" s="309" t="s">
        <v>414</v>
      </c>
      <c r="C3290" s="310" t="s">
        <v>426</v>
      </c>
      <c r="D3290" s="310" t="s">
        <v>427</v>
      </c>
      <c r="E3290" s="309">
        <v>19516.28257208968</v>
      </c>
      <c r="F3290" s="310" t="s">
        <v>871</v>
      </c>
      <c r="G3290" s="244" t="s">
        <v>932</v>
      </c>
      <c r="H3290" s="244" t="s">
        <v>429</v>
      </c>
      <c r="I3290" s="288">
        <v>1</v>
      </c>
      <c r="J3290" s="244" t="s">
        <v>873</v>
      </c>
      <c r="K3290" s="244">
        <v>1</v>
      </c>
      <c r="L3290" s="244">
        <v>1</v>
      </c>
      <c r="M3290" s="244" t="s">
        <v>89</v>
      </c>
      <c r="N3290" s="244">
        <f t="shared" si="62"/>
        <v>1</v>
      </c>
      <c r="R3290" s="301"/>
      <c r="S3290" s="301"/>
      <c r="T3290" s="301"/>
      <c r="U3290" s="301"/>
      <c r="V3290" s="301"/>
      <c r="W3290" s="301"/>
      <c r="X3290"/>
      <c r="Y3290" s="301"/>
      <c r="Z3290" s="301"/>
      <c r="AA3290" s="301"/>
      <c r="AB3290" s="301"/>
      <c r="AC3290" s="301"/>
      <c r="AD3290" s="301"/>
      <c r="AE3290" s="301"/>
      <c r="AF3290" s="301"/>
      <c r="AG3290" s="301"/>
      <c r="AH3290" s="301"/>
      <c r="AI3290" s="301"/>
      <c r="AM3290"/>
    </row>
    <row r="3291" spans="1:39" ht="20.100000000000001" hidden="1" customHeight="1" x14ac:dyDescent="0.2">
      <c r="A3291" s="240">
        <v>117</v>
      </c>
      <c r="B3291" s="309" t="s">
        <v>414</v>
      </c>
      <c r="C3291" s="310" t="s">
        <v>426</v>
      </c>
      <c r="D3291" s="310" t="s">
        <v>427</v>
      </c>
      <c r="E3291" s="309">
        <v>19933.349851153758</v>
      </c>
      <c r="F3291" s="310" t="s">
        <v>871</v>
      </c>
      <c r="G3291" s="244" t="s">
        <v>924</v>
      </c>
      <c r="H3291" s="244" t="s">
        <v>429</v>
      </c>
      <c r="I3291" s="288">
        <v>1</v>
      </c>
      <c r="J3291" s="244" t="s">
        <v>873</v>
      </c>
      <c r="K3291" s="244">
        <v>1</v>
      </c>
      <c r="L3291" s="244">
        <v>1</v>
      </c>
      <c r="M3291" s="244" t="s">
        <v>89</v>
      </c>
      <c r="N3291" s="244">
        <f t="shared" si="62"/>
        <v>1</v>
      </c>
      <c r="R3291" s="301"/>
      <c r="S3291" s="301"/>
      <c r="T3291" s="301"/>
      <c r="U3291" s="301"/>
      <c r="V3291" s="301"/>
      <c r="W3291" s="301"/>
      <c r="X3291"/>
      <c r="Y3291" s="301"/>
      <c r="Z3291" s="301"/>
      <c r="AA3291" s="301"/>
      <c r="AB3291" s="301"/>
      <c r="AC3291" s="301"/>
      <c r="AD3291" s="301"/>
      <c r="AE3291" s="301"/>
      <c r="AF3291" s="301"/>
      <c r="AG3291" s="301"/>
      <c r="AH3291" s="301"/>
      <c r="AI3291" s="301"/>
      <c r="AM3291"/>
    </row>
    <row r="3292" spans="1:39" ht="20.100000000000001" hidden="1" customHeight="1" x14ac:dyDescent="0.2">
      <c r="A3292" s="240">
        <v>118</v>
      </c>
      <c r="B3292" s="309" t="s">
        <v>414</v>
      </c>
      <c r="C3292" s="310" t="s">
        <v>426</v>
      </c>
      <c r="D3292" s="310" t="s">
        <v>427</v>
      </c>
      <c r="E3292" s="309">
        <v>19980.567478733214</v>
      </c>
      <c r="F3292" s="242" t="s">
        <v>888</v>
      </c>
      <c r="G3292" s="244" t="s">
        <v>926</v>
      </c>
      <c r="H3292" s="244" t="s">
        <v>429</v>
      </c>
      <c r="I3292" s="288">
        <v>1</v>
      </c>
      <c r="J3292" s="244" t="s">
        <v>873</v>
      </c>
      <c r="K3292" s="244">
        <v>0.5</v>
      </c>
      <c r="L3292" s="244">
        <v>0.8</v>
      </c>
      <c r="M3292" s="244" t="s">
        <v>89</v>
      </c>
      <c r="N3292" s="244">
        <f t="shared" si="62"/>
        <v>0.4</v>
      </c>
      <c r="R3292" s="301"/>
      <c r="S3292" s="301"/>
      <c r="T3292" s="301"/>
      <c r="U3292" s="301"/>
      <c r="V3292" s="301"/>
      <c r="W3292" s="301"/>
      <c r="X3292"/>
      <c r="Y3292" s="301"/>
      <c r="Z3292" s="301"/>
      <c r="AA3292" s="301"/>
      <c r="AB3292" s="301"/>
      <c r="AC3292" s="301"/>
      <c r="AD3292" s="301"/>
      <c r="AE3292" s="301"/>
      <c r="AF3292" s="301"/>
      <c r="AG3292" s="301"/>
      <c r="AH3292" s="301"/>
      <c r="AI3292" s="301"/>
      <c r="AM3292"/>
    </row>
    <row r="3293" spans="1:39" ht="20.100000000000001" hidden="1" customHeight="1" x14ac:dyDescent="0.2">
      <c r="A3293" s="240">
        <v>119</v>
      </c>
      <c r="B3293" s="309" t="s">
        <v>414</v>
      </c>
      <c r="C3293" s="310" t="s">
        <v>426</v>
      </c>
      <c r="D3293" s="310" t="s">
        <v>427</v>
      </c>
      <c r="E3293" s="309">
        <v>20178.990864845866</v>
      </c>
      <c r="F3293" s="310" t="s">
        <v>871</v>
      </c>
      <c r="G3293" s="244" t="s">
        <v>932</v>
      </c>
      <c r="H3293" s="244" t="s">
        <v>429</v>
      </c>
      <c r="I3293" s="288">
        <v>1</v>
      </c>
      <c r="J3293" s="244" t="s">
        <v>873</v>
      </c>
      <c r="K3293" s="244">
        <v>1</v>
      </c>
      <c r="L3293" s="244">
        <v>1</v>
      </c>
      <c r="M3293" s="244" t="s">
        <v>89</v>
      </c>
      <c r="N3293" s="244">
        <f t="shared" si="62"/>
        <v>1</v>
      </c>
      <c r="R3293" s="301"/>
      <c r="S3293" s="301"/>
      <c r="T3293" s="301"/>
      <c r="U3293" s="301"/>
      <c r="V3293" s="301"/>
      <c r="W3293" s="301"/>
      <c r="X3293"/>
      <c r="Y3293" s="301"/>
      <c r="Z3293" s="301"/>
      <c r="AA3293" s="301"/>
      <c r="AB3293" s="301"/>
      <c r="AC3293" s="301"/>
      <c r="AD3293" s="301"/>
      <c r="AE3293" s="301"/>
      <c r="AF3293" s="301"/>
      <c r="AG3293" s="301"/>
      <c r="AH3293" s="301"/>
      <c r="AI3293" s="301"/>
      <c r="AM3293"/>
    </row>
    <row r="3294" spans="1:39" ht="20.100000000000001" hidden="1" customHeight="1" x14ac:dyDescent="0.2">
      <c r="A3294" s="240">
        <v>120</v>
      </c>
      <c r="B3294" s="309" t="s">
        <v>414</v>
      </c>
      <c r="C3294" s="310" t="s">
        <v>426</v>
      </c>
      <c r="D3294" s="310" t="s">
        <v>427</v>
      </c>
      <c r="E3294" s="309">
        <v>20431.583620636589</v>
      </c>
      <c r="F3294" s="310" t="s">
        <v>879</v>
      </c>
      <c r="G3294" s="244" t="s">
        <v>913</v>
      </c>
      <c r="H3294" s="244" t="s">
        <v>429</v>
      </c>
      <c r="I3294" s="288">
        <v>1</v>
      </c>
      <c r="J3294" s="244" t="s">
        <v>873</v>
      </c>
      <c r="K3294" s="244" t="s">
        <v>89</v>
      </c>
      <c r="L3294" s="244" t="s">
        <v>89</v>
      </c>
      <c r="M3294" s="244">
        <v>1</v>
      </c>
      <c r="N3294" s="244">
        <f t="shared" si="62"/>
        <v>0.78539816339744828</v>
      </c>
      <c r="R3294" s="301"/>
      <c r="S3294" s="301"/>
      <c r="T3294" s="301"/>
      <c r="U3294" s="301"/>
      <c r="V3294" s="301"/>
      <c r="W3294" s="301"/>
      <c r="X3294"/>
      <c r="Y3294" s="301"/>
      <c r="Z3294" s="301"/>
      <c r="AA3294" s="301"/>
      <c r="AB3294" s="301"/>
      <c r="AC3294" s="301"/>
      <c r="AD3294" s="301"/>
      <c r="AE3294" s="301"/>
      <c r="AF3294" s="301"/>
      <c r="AG3294" s="301"/>
      <c r="AH3294" s="301"/>
      <c r="AI3294" s="301"/>
      <c r="AM3294"/>
    </row>
    <row r="3295" spans="1:39" ht="20.100000000000001" hidden="1" customHeight="1" x14ac:dyDescent="0.2">
      <c r="A3295" s="240">
        <v>121</v>
      </c>
      <c r="B3295" s="309" t="s">
        <v>414</v>
      </c>
      <c r="C3295" s="310" t="s">
        <v>426</v>
      </c>
      <c r="D3295" s="310" t="s">
        <v>427</v>
      </c>
      <c r="E3295" s="309">
        <v>20670.327424807809</v>
      </c>
      <c r="F3295" s="310" t="s">
        <v>871</v>
      </c>
      <c r="G3295" s="244" t="s">
        <v>932</v>
      </c>
      <c r="H3295" s="244" t="s">
        <v>429</v>
      </c>
      <c r="I3295" s="288">
        <v>1</v>
      </c>
      <c r="J3295" s="244" t="s">
        <v>873</v>
      </c>
      <c r="K3295" s="244">
        <v>1</v>
      </c>
      <c r="L3295" s="244">
        <v>1</v>
      </c>
      <c r="M3295" s="244" t="s">
        <v>89</v>
      </c>
      <c r="N3295" s="244">
        <f t="shared" si="62"/>
        <v>1</v>
      </c>
      <c r="R3295" s="301"/>
      <c r="S3295" s="301"/>
      <c r="T3295" s="301"/>
      <c r="U3295" s="301"/>
      <c r="V3295" s="301"/>
      <c r="W3295" s="301"/>
      <c r="X3295"/>
      <c r="Y3295" s="301"/>
      <c r="Z3295" s="301"/>
      <c r="AA3295" s="301"/>
      <c r="AB3295" s="301"/>
      <c r="AC3295" s="301"/>
      <c r="AD3295" s="301"/>
      <c r="AE3295" s="301"/>
      <c r="AF3295" s="301"/>
      <c r="AG3295" s="301"/>
      <c r="AH3295" s="301"/>
      <c r="AI3295" s="301"/>
      <c r="AM3295"/>
    </row>
    <row r="3296" spans="1:39" ht="20.100000000000001" hidden="1" customHeight="1" x14ac:dyDescent="0.2">
      <c r="A3296" s="240">
        <v>122</v>
      </c>
      <c r="B3296" s="309" t="s">
        <v>414</v>
      </c>
      <c r="C3296" s="310" t="s">
        <v>426</v>
      </c>
      <c r="D3296" s="310" t="s">
        <v>427</v>
      </c>
      <c r="E3296" s="309">
        <v>20956.12110232098</v>
      </c>
      <c r="F3296" s="310" t="s">
        <v>871</v>
      </c>
      <c r="G3296" s="244" t="s">
        <v>932</v>
      </c>
      <c r="H3296" s="244" t="s">
        <v>429</v>
      </c>
      <c r="I3296" s="288">
        <v>1</v>
      </c>
      <c r="J3296" s="244" t="s">
        <v>873</v>
      </c>
      <c r="K3296" s="244">
        <v>1</v>
      </c>
      <c r="L3296" s="244">
        <v>1</v>
      </c>
      <c r="M3296" s="244" t="s">
        <v>89</v>
      </c>
      <c r="N3296" s="244">
        <f t="shared" si="62"/>
        <v>1</v>
      </c>
      <c r="R3296" s="301"/>
      <c r="S3296" s="301"/>
      <c r="T3296" s="301"/>
      <c r="U3296" s="301"/>
      <c r="V3296" s="301"/>
      <c r="W3296" s="301"/>
      <c r="X3296"/>
      <c r="Y3296" s="301"/>
      <c r="Z3296" s="301"/>
      <c r="AA3296" s="301"/>
      <c r="AB3296" s="301"/>
      <c r="AC3296" s="301"/>
      <c r="AD3296" s="301"/>
      <c r="AE3296" s="301"/>
      <c r="AF3296" s="301"/>
      <c r="AG3296" s="301"/>
      <c r="AH3296" s="301"/>
      <c r="AI3296" s="301"/>
      <c r="AM3296"/>
    </row>
    <row r="3297" spans="1:39" ht="20.100000000000001" hidden="1" customHeight="1" x14ac:dyDescent="0.2">
      <c r="A3297" s="240">
        <v>123</v>
      </c>
      <c r="B3297" s="309" t="s">
        <v>414</v>
      </c>
      <c r="C3297" s="310" t="s">
        <v>426</v>
      </c>
      <c r="D3297" s="310" t="s">
        <v>427</v>
      </c>
      <c r="E3297" s="309">
        <v>21353.93663792032</v>
      </c>
      <c r="F3297" s="310" t="s">
        <v>871</v>
      </c>
      <c r="G3297" s="244" t="s">
        <v>914</v>
      </c>
      <c r="H3297" s="244" t="s">
        <v>429</v>
      </c>
      <c r="I3297" s="288">
        <v>1</v>
      </c>
      <c r="J3297" s="244" t="s">
        <v>873</v>
      </c>
      <c r="K3297" s="244">
        <v>1</v>
      </c>
      <c r="L3297" s="244">
        <v>1</v>
      </c>
      <c r="M3297" s="244" t="s">
        <v>89</v>
      </c>
      <c r="N3297" s="244">
        <f t="shared" si="62"/>
        <v>1</v>
      </c>
      <c r="R3297" s="301"/>
      <c r="S3297" s="301"/>
      <c r="T3297" s="301"/>
      <c r="U3297" s="301"/>
      <c r="V3297" s="301"/>
      <c r="W3297" s="301"/>
      <c r="X3297"/>
      <c r="Y3297" s="301"/>
      <c r="Z3297" s="301"/>
      <c r="AA3297" s="301"/>
      <c r="AB3297" s="301"/>
      <c r="AC3297" s="301"/>
      <c r="AD3297" s="301"/>
      <c r="AE3297" s="301"/>
      <c r="AF3297" s="301"/>
      <c r="AG3297" s="301"/>
      <c r="AH3297" s="301"/>
      <c r="AI3297" s="301"/>
      <c r="AM3297"/>
    </row>
    <row r="3298" spans="1:39" ht="20.100000000000001" hidden="1" customHeight="1" x14ac:dyDescent="0.2">
      <c r="A3298" s="240">
        <v>124</v>
      </c>
      <c r="B3298" s="309" t="s">
        <v>414</v>
      </c>
      <c r="C3298" s="310" t="s">
        <v>426</v>
      </c>
      <c r="D3298" s="310" t="s">
        <v>427</v>
      </c>
      <c r="E3298" s="309">
        <v>21641.928235660071</v>
      </c>
      <c r="F3298" s="310" t="s">
        <v>871</v>
      </c>
      <c r="G3298" s="244" t="s">
        <v>932</v>
      </c>
      <c r="H3298" s="244" t="s">
        <v>429</v>
      </c>
      <c r="I3298" s="288">
        <v>1</v>
      </c>
      <c r="J3298" s="244" t="s">
        <v>873</v>
      </c>
      <c r="K3298" s="244">
        <v>1</v>
      </c>
      <c r="L3298" s="244">
        <v>1</v>
      </c>
      <c r="M3298" s="244" t="s">
        <v>89</v>
      </c>
      <c r="N3298" s="244">
        <f t="shared" si="62"/>
        <v>1</v>
      </c>
      <c r="R3298" s="301"/>
      <c r="S3298" s="301"/>
      <c r="T3298" s="301"/>
      <c r="U3298" s="301"/>
      <c r="V3298" s="301"/>
      <c r="W3298" s="301"/>
      <c r="X3298"/>
      <c r="Y3298" s="301"/>
      <c r="Z3298" s="301"/>
      <c r="AA3298" s="301"/>
      <c r="AB3298" s="301"/>
      <c r="AC3298" s="301"/>
      <c r="AD3298" s="301"/>
      <c r="AE3298" s="301"/>
      <c r="AF3298" s="301"/>
      <c r="AG3298" s="301"/>
      <c r="AH3298" s="301"/>
      <c r="AI3298" s="301"/>
      <c r="AM3298"/>
    </row>
    <row r="3299" spans="1:39" ht="20.100000000000001" hidden="1" customHeight="1" x14ac:dyDescent="0.2">
      <c r="A3299" s="240">
        <v>125</v>
      </c>
      <c r="B3299" s="309" t="s">
        <v>414</v>
      </c>
      <c r="C3299" s="310" t="s">
        <v>426</v>
      </c>
      <c r="D3299" s="310" t="s">
        <v>427</v>
      </c>
      <c r="E3299" s="309">
        <v>21860.511105439244</v>
      </c>
      <c r="F3299" s="242" t="s">
        <v>888</v>
      </c>
      <c r="G3299" s="244" t="s">
        <v>926</v>
      </c>
      <c r="H3299" s="244" t="s">
        <v>429</v>
      </c>
      <c r="I3299" s="288">
        <v>1</v>
      </c>
      <c r="J3299" s="244" t="s">
        <v>873</v>
      </c>
      <c r="K3299" s="244">
        <v>0.5</v>
      </c>
      <c r="L3299" s="244">
        <v>0.8</v>
      </c>
      <c r="M3299" s="244" t="s">
        <v>89</v>
      </c>
      <c r="N3299" s="244">
        <f t="shared" si="62"/>
        <v>0.4</v>
      </c>
      <c r="R3299" s="301"/>
      <c r="S3299" s="301"/>
      <c r="T3299" s="301"/>
      <c r="U3299" s="301"/>
      <c r="V3299" s="301"/>
      <c r="W3299" s="301"/>
      <c r="X3299"/>
      <c r="Y3299" s="301"/>
      <c r="Z3299" s="301"/>
      <c r="AA3299" s="301"/>
      <c r="AB3299" s="301"/>
      <c r="AC3299" s="301"/>
      <c r="AD3299" s="301"/>
      <c r="AE3299" s="301"/>
      <c r="AF3299" s="301"/>
      <c r="AG3299" s="301"/>
      <c r="AH3299" s="301"/>
      <c r="AI3299" s="301"/>
      <c r="AM3299"/>
    </row>
    <row r="3300" spans="1:39" ht="20.100000000000001" hidden="1" customHeight="1" x14ac:dyDescent="0.2">
      <c r="A3300" s="240">
        <v>126</v>
      </c>
      <c r="B3300" s="309" t="s">
        <v>414</v>
      </c>
      <c r="C3300" s="310" t="s">
        <v>426</v>
      </c>
      <c r="D3300" s="310" t="s">
        <v>427</v>
      </c>
      <c r="E3300" s="309">
        <v>21871.537641726642</v>
      </c>
      <c r="F3300" s="310" t="s">
        <v>871</v>
      </c>
      <c r="G3300" s="244" t="s">
        <v>924</v>
      </c>
      <c r="H3300" s="244" t="s">
        <v>429</v>
      </c>
      <c r="I3300" s="288">
        <v>1</v>
      </c>
      <c r="J3300" s="244" t="s">
        <v>873</v>
      </c>
      <c r="K3300" s="244">
        <v>1</v>
      </c>
      <c r="L3300" s="244">
        <v>1</v>
      </c>
      <c r="M3300" s="244" t="s">
        <v>89</v>
      </c>
      <c r="N3300" s="244">
        <f t="shared" si="62"/>
        <v>1</v>
      </c>
      <c r="R3300" s="301"/>
      <c r="S3300" s="301"/>
      <c r="T3300" s="301"/>
      <c r="U3300" s="301"/>
      <c r="V3300" s="301"/>
      <c r="W3300" s="301"/>
      <c r="X3300"/>
      <c r="Y3300" s="301"/>
      <c r="Z3300" s="301"/>
      <c r="AA3300" s="301"/>
      <c r="AB3300" s="301"/>
      <c r="AC3300" s="301"/>
      <c r="AD3300" s="301"/>
      <c r="AE3300" s="301"/>
      <c r="AF3300" s="301"/>
      <c r="AG3300" s="301"/>
      <c r="AH3300" s="301"/>
      <c r="AI3300" s="301"/>
      <c r="AM3300"/>
    </row>
    <row r="3301" spans="1:39" ht="20.100000000000001" hidden="1" customHeight="1" x14ac:dyDescent="0.2">
      <c r="A3301" s="240">
        <v>127</v>
      </c>
      <c r="B3301" s="309" t="s">
        <v>414</v>
      </c>
      <c r="C3301" s="310" t="s">
        <v>426</v>
      </c>
      <c r="D3301" s="310" t="s">
        <v>427</v>
      </c>
      <c r="E3301" s="309">
        <v>22193.248922452171</v>
      </c>
      <c r="F3301" s="310" t="s">
        <v>871</v>
      </c>
      <c r="G3301" s="244" t="s">
        <v>932</v>
      </c>
      <c r="H3301" s="244" t="s">
        <v>429</v>
      </c>
      <c r="I3301" s="288">
        <v>1</v>
      </c>
      <c r="J3301" s="244" t="s">
        <v>873</v>
      </c>
      <c r="K3301" s="244">
        <v>1</v>
      </c>
      <c r="L3301" s="244">
        <v>1</v>
      </c>
      <c r="M3301" s="244" t="s">
        <v>89</v>
      </c>
      <c r="N3301" s="244">
        <f t="shared" si="62"/>
        <v>1</v>
      </c>
      <c r="R3301" s="301"/>
      <c r="S3301" s="301"/>
      <c r="T3301" s="301"/>
      <c r="U3301" s="301"/>
      <c r="V3301" s="301"/>
      <c r="W3301" s="301"/>
      <c r="X3301"/>
      <c r="Y3301" s="301"/>
      <c r="Z3301" s="301"/>
      <c r="AA3301" s="301"/>
      <c r="AB3301" s="301"/>
      <c r="AC3301" s="301"/>
      <c r="AD3301" s="301"/>
      <c r="AE3301" s="301"/>
      <c r="AF3301" s="301"/>
      <c r="AG3301" s="301"/>
      <c r="AH3301" s="301"/>
      <c r="AI3301" s="301"/>
      <c r="AM3301"/>
    </row>
    <row r="3302" spans="1:39" ht="20.100000000000001" hidden="1" customHeight="1" x14ac:dyDescent="0.2">
      <c r="A3302" s="240">
        <v>128</v>
      </c>
      <c r="B3302" s="309" t="s">
        <v>414</v>
      </c>
      <c r="C3302" s="310" t="s">
        <v>426</v>
      </c>
      <c r="D3302" s="310" t="s">
        <v>427</v>
      </c>
      <c r="E3302" s="309">
        <v>22293.162931057803</v>
      </c>
      <c r="F3302" s="310" t="s">
        <v>879</v>
      </c>
      <c r="G3302" s="244" t="s">
        <v>917</v>
      </c>
      <c r="H3302" s="244" t="s">
        <v>429</v>
      </c>
      <c r="I3302" s="288">
        <v>1</v>
      </c>
      <c r="J3302" s="244" t="s">
        <v>873</v>
      </c>
      <c r="K3302" s="244" t="s">
        <v>89</v>
      </c>
      <c r="L3302" s="244" t="s">
        <v>89</v>
      </c>
      <c r="M3302" s="244">
        <v>1</v>
      </c>
      <c r="N3302" s="244">
        <f t="shared" si="62"/>
        <v>0.78539816339744828</v>
      </c>
      <c r="R3302" s="301"/>
      <c r="S3302" s="301"/>
      <c r="T3302" s="301"/>
      <c r="U3302" s="301"/>
      <c r="V3302" s="301"/>
      <c r="W3302" s="301"/>
      <c r="X3302"/>
      <c r="Y3302" s="301"/>
      <c r="Z3302" s="301"/>
      <c r="AA3302" s="301"/>
      <c r="AB3302" s="301"/>
      <c r="AC3302" s="301"/>
      <c r="AD3302" s="301"/>
      <c r="AE3302" s="301"/>
      <c r="AF3302" s="301"/>
      <c r="AG3302" s="301"/>
      <c r="AH3302" s="301"/>
      <c r="AI3302" s="301"/>
      <c r="AM3302"/>
    </row>
    <row r="3303" spans="1:39" ht="20.100000000000001" hidden="1" customHeight="1" x14ac:dyDescent="0.2">
      <c r="A3303" s="240">
        <v>129</v>
      </c>
      <c r="B3303" s="309" t="s">
        <v>414</v>
      </c>
      <c r="C3303" s="310" t="s">
        <v>426</v>
      </c>
      <c r="D3303" s="310" t="s">
        <v>427</v>
      </c>
      <c r="E3303" s="309">
        <v>22353.675609050912</v>
      </c>
      <c r="F3303" s="310" t="s">
        <v>879</v>
      </c>
      <c r="G3303" s="244" t="s">
        <v>983</v>
      </c>
      <c r="H3303" s="244" t="s">
        <v>429</v>
      </c>
      <c r="I3303" s="288">
        <v>1</v>
      </c>
      <c r="J3303" s="244" t="s">
        <v>873</v>
      </c>
      <c r="K3303" s="244" t="s">
        <v>89</v>
      </c>
      <c r="L3303" s="244" t="s">
        <v>89</v>
      </c>
      <c r="M3303" s="244">
        <v>1</v>
      </c>
      <c r="N3303" s="244">
        <f t="shared" si="62"/>
        <v>0.78539816339744828</v>
      </c>
      <c r="R3303" s="301"/>
      <c r="S3303" s="301"/>
      <c r="T3303" s="301"/>
      <c r="U3303" s="301"/>
      <c r="V3303" s="301"/>
      <c r="W3303" s="301"/>
      <c r="X3303"/>
      <c r="Y3303" s="301"/>
      <c r="Z3303" s="301"/>
      <c r="AA3303" s="301"/>
      <c r="AB3303" s="301"/>
      <c r="AC3303" s="301"/>
      <c r="AD3303" s="301"/>
      <c r="AE3303" s="301"/>
      <c r="AF3303" s="301"/>
      <c r="AG3303" s="301"/>
      <c r="AH3303" s="301"/>
      <c r="AI3303" s="301"/>
      <c r="AM3303"/>
    </row>
    <row r="3304" spans="1:39" ht="20.100000000000001" hidden="1" customHeight="1" x14ac:dyDescent="0.2">
      <c r="A3304" s="240">
        <v>130</v>
      </c>
      <c r="B3304" s="309" t="s">
        <v>414</v>
      </c>
      <c r="C3304" s="310" t="s">
        <v>426</v>
      </c>
      <c r="D3304" s="310" t="s">
        <v>427</v>
      </c>
      <c r="E3304" s="309">
        <v>22392.5564654509</v>
      </c>
      <c r="F3304" s="310" t="s">
        <v>871</v>
      </c>
      <c r="G3304" s="244" t="s">
        <v>872</v>
      </c>
      <c r="H3304" s="244" t="s">
        <v>429</v>
      </c>
      <c r="I3304" s="288">
        <v>1</v>
      </c>
      <c r="J3304" s="244" t="s">
        <v>873</v>
      </c>
      <c r="K3304" s="244">
        <v>1</v>
      </c>
      <c r="L3304" s="244">
        <v>1</v>
      </c>
      <c r="M3304" s="244" t="s">
        <v>89</v>
      </c>
      <c r="N3304" s="244">
        <f t="shared" si="62"/>
        <v>1</v>
      </c>
      <c r="R3304" s="301"/>
      <c r="S3304" s="301"/>
      <c r="T3304" s="301"/>
      <c r="U3304" s="301"/>
      <c r="V3304" s="301"/>
      <c r="W3304" s="301"/>
      <c r="X3304"/>
      <c r="Y3304" s="301"/>
      <c r="Z3304" s="301"/>
      <c r="AA3304" s="301"/>
      <c r="AB3304" s="301"/>
      <c r="AC3304" s="301"/>
      <c r="AD3304" s="301"/>
      <c r="AE3304" s="301"/>
      <c r="AF3304" s="301"/>
      <c r="AG3304" s="301"/>
      <c r="AH3304" s="301"/>
      <c r="AI3304" s="301"/>
      <c r="AM3304"/>
    </row>
    <row r="3305" spans="1:39" ht="20.100000000000001" hidden="1" customHeight="1" x14ac:dyDescent="0.2">
      <c r="A3305" s="240">
        <v>131</v>
      </c>
      <c r="B3305" s="309" t="s">
        <v>414</v>
      </c>
      <c r="C3305" s="310" t="s">
        <v>426</v>
      </c>
      <c r="D3305" s="310" t="s">
        <v>427</v>
      </c>
      <c r="E3305" s="309">
        <v>22465.878353397384</v>
      </c>
      <c r="F3305" s="310" t="s">
        <v>871</v>
      </c>
      <c r="G3305" s="244" t="s">
        <v>872</v>
      </c>
      <c r="H3305" s="244" t="s">
        <v>429</v>
      </c>
      <c r="I3305" s="288">
        <v>1</v>
      </c>
      <c r="J3305" s="244" t="s">
        <v>873</v>
      </c>
      <c r="K3305" s="244">
        <v>1</v>
      </c>
      <c r="L3305" s="244">
        <v>1</v>
      </c>
      <c r="M3305" s="244" t="s">
        <v>89</v>
      </c>
      <c r="N3305" s="244">
        <f t="shared" si="62"/>
        <v>1</v>
      </c>
      <c r="R3305" s="301"/>
      <c r="S3305" s="301"/>
      <c r="T3305" s="301"/>
      <c r="U3305" s="301"/>
      <c r="V3305" s="301"/>
      <c r="W3305" s="301"/>
      <c r="X3305"/>
      <c r="Y3305" s="301"/>
      <c r="Z3305" s="301"/>
      <c r="AA3305" s="301"/>
      <c r="AB3305" s="301"/>
      <c r="AC3305" s="301"/>
      <c r="AD3305" s="301"/>
      <c r="AE3305" s="301"/>
      <c r="AF3305" s="301"/>
      <c r="AG3305" s="301"/>
      <c r="AH3305" s="301"/>
      <c r="AI3305" s="301"/>
      <c r="AM3305"/>
    </row>
    <row r="3306" spans="1:39" ht="20.100000000000001" hidden="1" customHeight="1" x14ac:dyDescent="0.2">
      <c r="A3306" s="240">
        <v>132</v>
      </c>
      <c r="B3306" s="309" t="s">
        <v>414</v>
      </c>
      <c r="C3306" s="310" t="s">
        <v>426</v>
      </c>
      <c r="D3306" s="310" t="s">
        <v>427</v>
      </c>
      <c r="E3306" s="309">
        <v>22563.47095348642</v>
      </c>
      <c r="F3306" s="310" t="s">
        <v>871</v>
      </c>
      <c r="G3306" s="244" t="s">
        <v>872</v>
      </c>
      <c r="H3306" s="244" t="s">
        <v>429</v>
      </c>
      <c r="I3306" s="288">
        <v>1</v>
      </c>
      <c r="J3306" s="244" t="s">
        <v>873</v>
      </c>
      <c r="K3306" s="244">
        <v>1</v>
      </c>
      <c r="L3306" s="244">
        <v>1</v>
      </c>
      <c r="M3306" s="244" t="s">
        <v>89</v>
      </c>
      <c r="N3306" s="244">
        <f t="shared" ref="N3306:N3369" si="63">IF(M3306="",K3306*L3306,IF(G3306="R-1",K3306*L3306,IF(LEFT(G3306,1)="R",PI()*((M3306^2)/4),K3306*L3306)))</f>
        <v>1</v>
      </c>
      <c r="R3306" s="301"/>
      <c r="S3306" s="301"/>
      <c r="T3306" s="301"/>
      <c r="U3306" s="301"/>
      <c r="V3306" s="301"/>
      <c r="W3306" s="301"/>
      <c r="X3306"/>
      <c r="Y3306" s="301"/>
      <c r="Z3306" s="301"/>
      <c r="AA3306" s="301"/>
      <c r="AB3306" s="301"/>
      <c r="AC3306" s="301"/>
      <c r="AD3306" s="301"/>
      <c r="AE3306" s="301"/>
      <c r="AF3306" s="301"/>
      <c r="AG3306" s="301"/>
      <c r="AH3306" s="301"/>
      <c r="AI3306" s="301"/>
      <c r="AM3306"/>
    </row>
    <row r="3307" spans="1:39" ht="20.100000000000001" hidden="1" customHeight="1" x14ac:dyDescent="0.2">
      <c r="A3307" s="240">
        <v>133</v>
      </c>
      <c r="B3307" s="309" t="s">
        <v>414</v>
      </c>
      <c r="C3307" s="310" t="s">
        <v>426</v>
      </c>
      <c r="D3307" s="310" t="s">
        <v>427</v>
      </c>
      <c r="E3307" s="309">
        <v>22680.214338276644</v>
      </c>
      <c r="F3307" s="310" t="s">
        <v>871</v>
      </c>
      <c r="G3307" s="244" t="s">
        <v>872</v>
      </c>
      <c r="H3307" s="244" t="s">
        <v>429</v>
      </c>
      <c r="I3307" s="288">
        <v>1</v>
      </c>
      <c r="J3307" s="244" t="s">
        <v>873</v>
      </c>
      <c r="K3307" s="244">
        <v>1</v>
      </c>
      <c r="L3307" s="244">
        <v>1</v>
      </c>
      <c r="M3307" s="244" t="s">
        <v>89</v>
      </c>
      <c r="N3307" s="244">
        <f t="shared" si="63"/>
        <v>1</v>
      </c>
      <c r="R3307" s="301"/>
      <c r="S3307" s="301"/>
      <c r="T3307" s="301"/>
      <c r="U3307" s="301"/>
      <c r="V3307" s="301"/>
      <c r="W3307" s="301"/>
      <c r="X3307"/>
      <c r="Y3307" s="301"/>
      <c r="Z3307" s="301"/>
      <c r="AA3307" s="301"/>
      <c r="AB3307" s="301"/>
      <c r="AC3307" s="301"/>
      <c r="AD3307" s="301"/>
      <c r="AE3307" s="301"/>
      <c r="AF3307" s="301"/>
      <c r="AG3307" s="301"/>
      <c r="AH3307" s="301"/>
      <c r="AI3307" s="301"/>
      <c r="AM3307"/>
    </row>
    <row r="3308" spans="1:39" ht="20.100000000000001" hidden="1" customHeight="1" x14ac:dyDescent="0.2">
      <c r="A3308" s="240">
        <v>134</v>
      </c>
      <c r="B3308" s="309" t="s">
        <v>414</v>
      </c>
      <c r="C3308" s="310" t="s">
        <v>426</v>
      </c>
      <c r="D3308" s="310" t="s">
        <v>427</v>
      </c>
      <c r="E3308" s="309">
        <v>22700.397418890028</v>
      </c>
      <c r="F3308" s="310" t="s">
        <v>871</v>
      </c>
      <c r="G3308" s="244" t="s">
        <v>932</v>
      </c>
      <c r="H3308" s="244" t="s">
        <v>429</v>
      </c>
      <c r="I3308" s="288">
        <v>1</v>
      </c>
      <c r="J3308" s="244" t="s">
        <v>873</v>
      </c>
      <c r="K3308" s="244">
        <v>1</v>
      </c>
      <c r="L3308" s="244">
        <v>1</v>
      </c>
      <c r="M3308" s="244" t="s">
        <v>89</v>
      </c>
      <c r="N3308" s="244">
        <f t="shared" si="63"/>
        <v>1</v>
      </c>
      <c r="R3308" s="301"/>
      <c r="S3308" s="301"/>
      <c r="T3308" s="301"/>
      <c r="U3308" s="301"/>
      <c r="V3308" s="301"/>
      <c r="W3308" s="301"/>
      <c r="X3308"/>
      <c r="Y3308" s="301"/>
      <c r="Z3308" s="301"/>
      <c r="AA3308" s="301"/>
      <c r="AB3308" s="301"/>
      <c r="AC3308" s="301"/>
      <c r="AD3308" s="301"/>
      <c r="AE3308" s="301"/>
      <c r="AF3308" s="301"/>
      <c r="AG3308" s="301"/>
      <c r="AH3308" s="301"/>
      <c r="AI3308" s="301"/>
      <c r="AM3308"/>
    </row>
    <row r="3309" spans="1:39" ht="20.100000000000001" hidden="1" customHeight="1" x14ac:dyDescent="0.2">
      <c r="A3309" s="240">
        <v>135</v>
      </c>
      <c r="B3309" s="309" t="s">
        <v>414</v>
      </c>
      <c r="C3309" s="310" t="s">
        <v>426</v>
      </c>
      <c r="D3309" s="310" t="s">
        <v>427</v>
      </c>
      <c r="E3309" s="309">
        <v>23271.098675965637</v>
      </c>
      <c r="F3309" s="310" t="s">
        <v>871</v>
      </c>
      <c r="G3309" s="244" t="s">
        <v>924</v>
      </c>
      <c r="H3309" s="244" t="s">
        <v>429</v>
      </c>
      <c r="I3309" s="288">
        <v>1</v>
      </c>
      <c r="J3309" s="244" t="s">
        <v>873</v>
      </c>
      <c r="K3309" s="244">
        <v>1</v>
      </c>
      <c r="L3309" s="244">
        <v>1</v>
      </c>
      <c r="M3309" s="244" t="s">
        <v>89</v>
      </c>
      <c r="N3309" s="244">
        <f t="shared" si="63"/>
        <v>1</v>
      </c>
      <c r="R3309" s="301"/>
      <c r="S3309" s="301"/>
      <c r="T3309" s="301"/>
      <c r="U3309" s="301"/>
      <c r="V3309" s="301"/>
      <c r="W3309" s="301"/>
      <c r="X3309"/>
      <c r="Y3309" s="301"/>
      <c r="Z3309" s="301"/>
      <c r="AA3309" s="301"/>
      <c r="AB3309" s="301"/>
      <c r="AC3309" s="301"/>
      <c r="AD3309" s="301"/>
      <c r="AE3309" s="301"/>
      <c r="AF3309" s="301"/>
      <c r="AG3309" s="301"/>
      <c r="AH3309" s="301"/>
      <c r="AI3309" s="301"/>
      <c r="AM3309"/>
    </row>
    <row r="3310" spans="1:39" ht="20.100000000000001" hidden="1" customHeight="1" x14ac:dyDescent="0.2">
      <c r="A3310" s="240">
        <v>136</v>
      </c>
      <c r="B3310" s="309" t="s">
        <v>414</v>
      </c>
      <c r="C3310" s="310" t="s">
        <v>426</v>
      </c>
      <c r="D3310" s="310" t="s">
        <v>427</v>
      </c>
      <c r="E3310" s="309">
        <v>24264.760129265949</v>
      </c>
      <c r="F3310" s="310" t="s">
        <v>879</v>
      </c>
      <c r="G3310" s="244" t="s">
        <v>984</v>
      </c>
      <c r="H3310" s="244" t="s">
        <v>429</v>
      </c>
      <c r="I3310" s="288">
        <v>1</v>
      </c>
      <c r="J3310" s="244" t="s">
        <v>873</v>
      </c>
      <c r="K3310" s="244" t="s">
        <v>89</v>
      </c>
      <c r="L3310" s="244" t="s">
        <v>89</v>
      </c>
      <c r="M3310" s="244">
        <v>1</v>
      </c>
      <c r="N3310" s="244">
        <f t="shared" si="63"/>
        <v>0.78539816339744828</v>
      </c>
      <c r="R3310" s="301"/>
      <c r="S3310" s="301"/>
      <c r="T3310" s="301"/>
      <c r="U3310" s="301"/>
      <c r="V3310" s="301"/>
      <c r="W3310" s="301"/>
      <c r="X3310"/>
      <c r="Y3310" s="301"/>
      <c r="Z3310" s="301"/>
      <c r="AA3310" s="301"/>
      <c r="AB3310" s="301"/>
      <c r="AC3310" s="301"/>
      <c r="AD3310" s="301"/>
      <c r="AE3310" s="301"/>
      <c r="AF3310" s="301"/>
      <c r="AG3310" s="301"/>
      <c r="AH3310" s="301"/>
      <c r="AI3310" s="301"/>
      <c r="AM3310"/>
    </row>
    <row r="3311" spans="1:39" ht="20.100000000000001" hidden="1" customHeight="1" x14ac:dyDescent="0.2">
      <c r="A3311" s="240">
        <v>137</v>
      </c>
      <c r="B3311" s="309" t="s">
        <v>414</v>
      </c>
      <c r="C3311" s="310" t="s">
        <v>426</v>
      </c>
      <c r="D3311" s="310" t="s">
        <v>427</v>
      </c>
      <c r="E3311" s="309">
        <v>24536.072086878819</v>
      </c>
      <c r="F3311" s="310" t="s">
        <v>879</v>
      </c>
      <c r="G3311" s="244" t="s">
        <v>983</v>
      </c>
      <c r="H3311" s="244" t="s">
        <v>429</v>
      </c>
      <c r="I3311" s="288">
        <v>1</v>
      </c>
      <c r="J3311" s="244" t="s">
        <v>873</v>
      </c>
      <c r="K3311" s="244" t="s">
        <v>89</v>
      </c>
      <c r="L3311" s="244" t="s">
        <v>89</v>
      </c>
      <c r="M3311" s="244">
        <v>1</v>
      </c>
      <c r="N3311" s="244">
        <f t="shared" si="63"/>
        <v>0.78539816339744828</v>
      </c>
      <c r="R3311" s="301"/>
      <c r="S3311" s="301"/>
      <c r="T3311" s="301"/>
      <c r="U3311" s="301"/>
      <c r="V3311" s="301"/>
      <c r="W3311" s="301"/>
      <c r="X3311"/>
      <c r="Y3311" s="301"/>
      <c r="Z3311" s="301"/>
      <c r="AA3311" s="301"/>
      <c r="AB3311" s="301"/>
      <c r="AC3311" s="301"/>
      <c r="AD3311" s="301"/>
      <c r="AE3311" s="301"/>
      <c r="AF3311" s="301"/>
      <c r="AG3311" s="301"/>
      <c r="AH3311" s="301"/>
      <c r="AI3311" s="301"/>
      <c r="AM3311"/>
    </row>
    <row r="3312" spans="1:39" ht="20.100000000000001" hidden="1" customHeight="1" x14ac:dyDescent="0.2">
      <c r="A3312" s="240">
        <v>138</v>
      </c>
      <c r="B3312" s="309" t="s">
        <v>414</v>
      </c>
      <c r="C3312" s="310" t="s">
        <v>426</v>
      </c>
      <c r="D3312" s="310" t="s">
        <v>427</v>
      </c>
      <c r="E3312" s="309">
        <v>24672.189228052262</v>
      </c>
      <c r="F3312" s="310" t="s">
        <v>871</v>
      </c>
      <c r="G3312" s="244" t="s">
        <v>924</v>
      </c>
      <c r="H3312" s="244" t="s">
        <v>429</v>
      </c>
      <c r="I3312" s="288">
        <v>1</v>
      </c>
      <c r="J3312" s="244" t="s">
        <v>873</v>
      </c>
      <c r="K3312" s="244">
        <v>1</v>
      </c>
      <c r="L3312" s="244">
        <v>1</v>
      </c>
      <c r="M3312" s="244" t="s">
        <v>89</v>
      </c>
      <c r="N3312" s="244">
        <f t="shared" si="63"/>
        <v>1</v>
      </c>
      <c r="R3312" s="301"/>
      <c r="S3312" s="301"/>
      <c r="T3312" s="301"/>
      <c r="U3312" s="301"/>
      <c r="V3312" s="301"/>
      <c r="W3312" s="301"/>
      <c r="X3312"/>
      <c r="Y3312" s="301"/>
      <c r="Z3312" s="301"/>
      <c r="AA3312" s="301"/>
      <c r="AB3312" s="301"/>
      <c r="AC3312" s="301"/>
      <c r="AD3312" s="301"/>
      <c r="AE3312" s="301"/>
      <c r="AF3312" s="301"/>
      <c r="AG3312" s="301"/>
      <c r="AH3312" s="301"/>
      <c r="AI3312" s="301"/>
      <c r="AM3312"/>
    </row>
    <row r="3313" spans="1:39" ht="20.100000000000001" hidden="1" customHeight="1" x14ac:dyDescent="0.2">
      <c r="A3313" s="240">
        <v>139</v>
      </c>
      <c r="B3313" s="309" t="s">
        <v>414</v>
      </c>
      <c r="C3313" s="310" t="s">
        <v>426</v>
      </c>
      <c r="D3313" s="310" t="s">
        <v>427</v>
      </c>
      <c r="E3313" s="309">
        <v>24970.322939527836</v>
      </c>
      <c r="F3313" s="310" t="s">
        <v>871</v>
      </c>
      <c r="G3313" s="244" t="s">
        <v>1006</v>
      </c>
      <c r="H3313" s="244" t="s">
        <v>870</v>
      </c>
      <c r="I3313" s="288">
        <v>1</v>
      </c>
      <c r="J3313" s="244" t="s">
        <v>873</v>
      </c>
      <c r="K3313" s="244">
        <v>1</v>
      </c>
      <c r="L3313" s="244">
        <v>1</v>
      </c>
      <c r="M3313" s="244" t="s">
        <v>89</v>
      </c>
      <c r="N3313" s="244">
        <f t="shared" si="63"/>
        <v>1</v>
      </c>
      <c r="R3313" s="301"/>
      <c r="S3313" s="301"/>
      <c r="T3313" s="301"/>
      <c r="U3313" s="301"/>
      <c r="V3313" s="301"/>
      <c r="W3313" s="301"/>
      <c r="X3313"/>
      <c r="Y3313" s="301"/>
      <c r="Z3313" s="301"/>
      <c r="AA3313" s="301"/>
      <c r="AB3313" s="301"/>
      <c r="AC3313" s="301"/>
      <c r="AD3313" s="301"/>
      <c r="AE3313" s="301"/>
      <c r="AF3313" s="301"/>
      <c r="AG3313" s="301"/>
      <c r="AH3313" s="301"/>
      <c r="AI3313" s="301"/>
      <c r="AM3313"/>
    </row>
    <row r="3314" spans="1:39" ht="20.100000000000001" hidden="1" customHeight="1" x14ac:dyDescent="0.2">
      <c r="A3314" s="240">
        <v>140</v>
      </c>
      <c r="B3314" s="309" t="s">
        <v>414</v>
      </c>
      <c r="C3314" s="310" t="s">
        <v>426</v>
      </c>
      <c r="D3314" s="310" t="s">
        <v>427</v>
      </c>
      <c r="E3314" s="309">
        <v>25003.558467874194</v>
      </c>
      <c r="F3314" s="310" t="s">
        <v>871</v>
      </c>
      <c r="G3314" s="244" t="s">
        <v>872</v>
      </c>
      <c r="H3314" s="244" t="s">
        <v>429</v>
      </c>
      <c r="I3314" s="288">
        <v>1</v>
      </c>
      <c r="J3314" s="244" t="s">
        <v>873</v>
      </c>
      <c r="K3314" s="244">
        <v>1</v>
      </c>
      <c r="L3314" s="244">
        <v>1</v>
      </c>
      <c r="M3314" s="244" t="s">
        <v>89</v>
      </c>
      <c r="N3314" s="244">
        <f t="shared" si="63"/>
        <v>1</v>
      </c>
      <c r="R3314" s="301"/>
      <c r="S3314" s="301"/>
      <c r="T3314" s="301"/>
      <c r="U3314" s="301"/>
      <c r="V3314" s="301"/>
      <c r="W3314" s="301"/>
      <c r="X3314"/>
      <c r="Y3314" s="301"/>
      <c r="Z3314" s="301"/>
      <c r="AA3314" s="301"/>
      <c r="AB3314" s="301"/>
      <c r="AC3314" s="301"/>
      <c r="AD3314" s="301"/>
      <c r="AE3314" s="301"/>
      <c r="AF3314" s="301"/>
      <c r="AG3314" s="301"/>
      <c r="AH3314" s="301"/>
      <c r="AI3314" s="301"/>
      <c r="AM3314"/>
    </row>
    <row r="3315" spans="1:39" ht="20.100000000000001" hidden="1" customHeight="1" x14ac:dyDescent="0.2">
      <c r="A3315" s="240">
        <v>141</v>
      </c>
      <c r="B3315" s="309" t="s">
        <v>414</v>
      </c>
      <c r="C3315" s="310" t="s">
        <v>426</v>
      </c>
      <c r="D3315" s="310" t="s">
        <v>427</v>
      </c>
      <c r="E3315" s="309">
        <v>25041.271551764788</v>
      </c>
      <c r="F3315" s="310" t="s">
        <v>871</v>
      </c>
      <c r="G3315" s="244" t="s">
        <v>872</v>
      </c>
      <c r="H3315" s="244" t="s">
        <v>429</v>
      </c>
      <c r="I3315" s="288">
        <v>1</v>
      </c>
      <c r="J3315" s="244" t="s">
        <v>873</v>
      </c>
      <c r="K3315" s="244">
        <v>1</v>
      </c>
      <c r="L3315" s="244">
        <v>1</v>
      </c>
      <c r="M3315" s="244" t="s">
        <v>89</v>
      </c>
      <c r="N3315" s="244">
        <f t="shared" si="63"/>
        <v>1</v>
      </c>
      <c r="R3315" s="301"/>
      <c r="S3315" s="301"/>
      <c r="T3315" s="301"/>
      <c r="U3315" s="301"/>
      <c r="V3315" s="301"/>
      <c r="W3315" s="301"/>
      <c r="X3315"/>
      <c r="Y3315" s="301"/>
      <c r="Z3315" s="301"/>
      <c r="AA3315" s="301"/>
      <c r="AB3315" s="301"/>
      <c r="AC3315" s="301"/>
      <c r="AD3315" s="301"/>
      <c r="AE3315" s="301"/>
      <c r="AF3315" s="301"/>
      <c r="AG3315" s="301"/>
      <c r="AH3315" s="301"/>
      <c r="AI3315" s="301"/>
      <c r="AM3315"/>
    </row>
    <row r="3316" spans="1:39" ht="20.100000000000001" hidden="1" customHeight="1" x14ac:dyDescent="0.2">
      <c r="A3316" s="240">
        <v>142</v>
      </c>
      <c r="B3316" s="309" t="s">
        <v>414</v>
      </c>
      <c r="C3316" s="310" t="s">
        <v>426</v>
      </c>
      <c r="D3316" s="310" t="s">
        <v>427</v>
      </c>
      <c r="E3316" s="309">
        <v>25093.374541284</v>
      </c>
      <c r="F3316" s="310" t="s">
        <v>871</v>
      </c>
      <c r="G3316" s="244" t="s">
        <v>872</v>
      </c>
      <c r="H3316" s="244" t="s">
        <v>429</v>
      </c>
      <c r="I3316" s="288">
        <v>1</v>
      </c>
      <c r="J3316" s="244" t="s">
        <v>873</v>
      </c>
      <c r="K3316" s="244">
        <v>1</v>
      </c>
      <c r="L3316" s="244">
        <v>1</v>
      </c>
      <c r="M3316" s="244" t="s">
        <v>89</v>
      </c>
      <c r="N3316" s="244">
        <f t="shared" si="63"/>
        <v>1</v>
      </c>
      <c r="R3316" s="301"/>
      <c r="S3316" s="301"/>
      <c r="T3316" s="301"/>
      <c r="U3316" s="301"/>
      <c r="V3316" s="301"/>
      <c r="W3316" s="301"/>
      <c r="X3316"/>
      <c r="Y3316" s="301"/>
      <c r="Z3316" s="301"/>
      <c r="AA3316" s="301"/>
      <c r="AB3316" s="301"/>
      <c r="AC3316" s="301"/>
      <c r="AD3316" s="301"/>
      <c r="AE3316" s="301"/>
      <c r="AF3316" s="301"/>
      <c r="AG3316" s="301"/>
      <c r="AH3316" s="301"/>
      <c r="AI3316" s="301"/>
      <c r="AM3316"/>
    </row>
    <row r="3317" spans="1:39" ht="20.100000000000001" hidden="1" customHeight="1" x14ac:dyDescent="0.2">
      <c r="A3317" s="240">
        <v>143</v>
      </c>
      <c r="B3317" s="309" t="s">
        <v>414</v>
      </c>
      <c r="C3317" s="310" t="s">
        <v>426</v>
      </c>
      <c r="D3317" s="310" t="s">
        <v>427</v>
      </c>
      <c r="E3317" s="309">
        <v>25220.796336176707</v>
      </c>
      <c r="F3317" s="310" t="s">
        <v>871</v>
      </c>
      <c r="G3317" s="244" t="s">
        <v>872</v>
      </c>
      <c r="H3317" s="244" t="s">
        <v>429</v>
      </c>
      <c r="I3317" s="288">
        <v>1</v>
      </c>
      <c r="J3317" s="244" t="s">
        <v>873</v>
      </c>
      <c r="K3317" s="244">
        <v>1</v>
      </c>
      <c r="L3317" s="244">
        <v>1</v>
      </c>
      <c r="M3317" s="244" t="s">
        <v>89</v>
      </c>
      <c r="N3317" s="244">
        <f t="shared" si="63"/>
        <v>1</v>
      </c>
      <c r="R3317" s="301"/>
      <c r="S3317" s="301"/>
      <c r="T3317" s="301"/>
      <c r="U3317" s="301"/>
      <c r="V3317" s="301"/>
      <c r="W3317" s="301"/>
      <c r="X3317"/>
      <c r="Y3317" s="301"/>
      <c r="Z3317" s="301"/>
      <c r="AA3317" s="301"/>
      <c r="AB3317" s="301"/>
      <c r="AC3317" s="301"/>
      <c r="AD3317" s="301"/>
      <c r="AE3317" s="301"/>
      <c r="AF3317" s="301"/>
      <c r="AG3317" s="301"/>
      <c r="AH3317" s="301"/>
      <c r="AI3317" s="301"/>
      <c r="AM3317"/>
    </row>
    <row r="3318" spans="1:39" ht="20.100000000000001" hidden="1" customHeight="1" x14ac:dyDescent="0.2">
      <c r="A3318" s="240">
        <v>144</v>
      </c>
      <c r="B3318" s="309" t="s">
        <v>414</v>
      </c>
      <c r="C3318" s="310" t="s">
        <v>426</v>
      </c>
      <c r="D3318" s="310" t="s">
        <v>427</v>
      </c>
      <c r="E3318" s="309">
        <v>25414.423510406807</v>
      </c>
      <c r="F3318" s="310" t="s">
        <v>879</v>
      </c>
      <c r="G3318" s="244" t="s">
        <v>913</v>
      </c>
      <c r="H3318" s="244" t="s">
        <v>429</v>
      </c>
      <c r="I3318" s="288">
        <v>1</v>
      </c>
      <c r="J3318" s="244" t="s">
        <v>873</v>
      </c>
      <c r="K3318" s="244" t="s">
        <v>89</v>
      </c>
      <c r="L3318" s="244" t="s">
        <v>89</v>
      </c>
      <c r="M3318" s="244">
        <v>1</v>
      </c>
      <c r="N3318" s="244">
        <f t="shared" si="63"/>
        <v>0.78539816339744828</v>
      </c>
      <c r="R3318" s="301"/>
      <c r="S3318" s="301"/>
      <c r="T3318" s="301"/>
      <c r="U3318" s="301"/>
      <c r="V3318" s="301"/>
      <c r="W3318" s="301"/>
      <c r="X3318"/>
      <c r="Y3318" s="301"/>
      <c r="Z3318" s="301"/>
      <c r="AA3318" s="301"/>
      <c r="AB3318" s="301"/>
      <c r="AC3318" s="301"/>
      <c r="AD3318" s="301"/>
      <c r="AE3318" s="301"/>
      <c r="AF3318" s="301"/>
      <c r="AG3318" s="301"/>
      <c r="AH3318" s="301"/>
      <c r="AI3318" s="301"/>
      <c r="AM3318"/>
    </row>
    <row r="3319" spans="1:39" ht="20.100000000000001" hidden="1" customHeight="1" x14ac:dyDescent="0.2">
      <c r="A3319" s="240">
        <v>145</v>
      </c>
      <c r="B3319" s="309" t="s">
        <v>414</v>
      </c>
      <c r="C3319" s="310" t="s">
        <v>426</v>
      </c>
      <c r="D3319" s="310" t="s">
        <v>427</v>
      </c>
      <c r="E3319" s="309">
        <v>25727.391005551581</v>
      </c>
      <c r="F3319" s="310" t="s">
        <v>871</v>
      </c>
      <c r="G3319" s="244" t="s">
        <v>916</v>
      </c>
      <c r="H3319" s="244" t="s">
        <v>429</v>
      </c>
      <c r="I3319" s="288">
        <v>1</v>
      </c>
      <c r="J3319" s="244" t="s">
        <v>873</v>
      </c>
      <c r="K3319" s="244">
        <v>1</v>
      </c>
      <c r="L3319" s="244">
        <v>1</v>
      </c>
      <c r="M3319" s="244" t="s">
        <v>89</v>
      </c>
      <c r="N3319" s="244">
        <f t="shared" si="63"/>
        <v>1</v>
      </c>
      <c r="R3319" s="301"/>
      <c r="S3319" s="301"/>
      <c r="T3319" s="301"/>
      <c r="U3319" s="301"/>
      <c r="V3319" s="301"/>
      <c r="W3319" s="301"/>
      <c r="X3319"/>
      <c r="Y3319" s="301"/>
      <c r="Z3319" s="301"/>
      <c r="AA3319" s="301"/>
      <c r="AB3319" s="301"/>
      <c r="AC3319" s="301"/>
      <c r="AD3319" s="301"/>
      <c r="AE3319" s="301"/>
      <c r="AF3319" s="301"/>
      <c r="AG3319" s="301"/>
      <c r="AH3319" s="301"/>
      <c r="AI3319" s="301"/>
      <c r="AM3319"/>
    </row>
    <row r="3320" spans="1:39" ht="20.100000000000001" hidden="1" customHeight="1" x14ac:dyDescent="0.2">
      <c r="A3320" s="240">
        <v>146</v>
      </c>
      <c r="B3320" s="309" t="s">
        <v>414</v>
      </c>
      <c r="C3320" s="310" t="s">
        <v>426</v>
      </c>
      <c r="D3320" s="310" t="s">
        <v>427</v>
      </c>
      <c r="E3320" s="309">
        <v>26020.761212216723</v>
      </c>
      <c r="F3320" s="310" t="s">
        <v>871</v>
      </c>
      <c r="G3320" s="244" t="s">
        <v>932</v>
      </c>
      <c r="H3320" s="244" t="s">
        <v>429</v>
      </c>
      <c r="I3320" s="288">
        <v>1</v>
      </c>
      <c r="J3320" s="244" t="s">
        <v>873</v>
      </c>
      <c r="K3320" s="244">
        <v>1</v>
      </c>
      <c r="L3320" s="244">
        <v>1</v>
      </c>
      <c r="M3320" s="244" t="s">
        <v>89</v>
      </c>
      <c r="N3320" s="244">
        <f t="shared" si="63"/>
        <v>1</v>
      </c>
      <c r="R3320" s="301"/>
      <c r="S3320" s="301"/>
      <c r="T3320" s="301"/>
      <c r="U3320" s="301"/>
      <c r="V3320" s="301"/>
      <c r="W3320" s="301"/>
      <c r="X3320"/>
      <c r="Y3320" s="301"/>
      <c r="Z3320" s="301"/>
      <c r="AA3320" s="301"/>
      <c r="AB3320" s="301"/>
      <c r="AC3320" s="301"/>
      <c r="AD3320" s="301"/>
      <c r="AE3320" s="301"/>
      <c r="AF3320" s="301"/>
      <c r="AG3320" s="301"/>
      <c r="AH3320" s="301"/>
      <c r="AI3320" s="301"/>
      <c r="AM3320"/>
    </row>
    <row r="3321" spans="1:39" ht="20.100000000000001" hidden="1" customHeight="1" x14ac:dyDescent="0.2">
      <c r="A3321" s="240">
        <v>147</v>
      </c>
      <c r="B3321" s="309" t="s">
        <v>414</v>
      </c>
      <c r="C3321" s="310" t="s">
        <v>426</v>
      </c>
      <c r="D3321" s="310" t="s">
        <v>427</v>
      </c>
      <c r="E3321" s="309">
        <v>27245.463750770006</v>
      </c>
      <c r="F3321" s="310" t="s">
        <v>871</v>
      </c>
      <c r="G3321" s="244" t="s">
        <v>932</v>
      </c>
      <c r="H3321" s="244" t="s">
        <v>429</v>
      </c>
      <c r="I3321" s="288">
        <v>1</v>
      </c>
      <c r="J3321" s="244" t="s">
        <v>919</v>
      </c>
      <c r="K3321" s="244">
        <v>1</v>
      </c>
      <c r="L3321" s="244">
        <v>1</v>
      </c>
      <c r="M3321" s="244" t="s">
        <v>89</v>
      </c>
      <c r="N3321" s="244">
        <f t="shared" si="63"/>
        <v>1</v>
      </c>
      <c r="R3321" s="301"/>
      <c r="S3321" s="301"/>
      <c r="T3321" s="301"/>
      <c r="U3321" s="301"/>
      <c r="V3321" s="301"/>
      <c r="W3321" s="301"/>
      <c r="X3321"/>
      <c r="Y3321" s="301"/>
      <c r="Z3321" s="301"/>
      <c r="AA3321" s="301"/>
      <c r="AB3321" s="301"/>
      <c r="AC3321" s="301"/>
      <c r="AD3321" s="301"/>
      <c r="AE3321" s="301"/>
      <c r="AF3321" s="301"/>
      <c r="AG3321" s="301"/>
      <c r="AH3321" s="301"/>
      <c r="AI3321" s="301"/>
      <c r="AM3321"/>
    </row>
    <row r="3322" spans="1:39" ht="20.100000000000001" hidden="1" customHeight="1" x14ac:dyDescent="0.2">
      <c r="A3322" s="240">
        <v>148</v>
      </c>
      <c r="B3322" s="309" t="s">
        <v>414</v>
      </c>
      <c r="C3322" s="310" t="s">
        <v>426</v>
      </c>
      <c r="D3322" s="310" t="s">
        <v>427</v>
      </c>
      <c r="E3322" s="309">
        <v>27570.859056137666</v>
      </c>
      <c r="F3322" s="310" t="s">
        <v>879</v>
      </c>
      <c r="G3322" s="244" t="s">
        <v>913</v>
      </c>
      <c r="H3322" s="244" t="s">
        <v>429</v>
      </c>
      <c r="I3322" s="288">
        <v>1</v>
      </c>
      <c r="J3322" s="244" t="s">
        <v>919</v>
      </c>
      <c r="K3322" s="244" t="s">
        <v>89</v>
      </c>
      <c r="L3322" s="244" t="s">
        <v>89</v>
      </c>
      <c r="M3322" s="244">
        <v>1</v>
      </c>
      <c r="N3322" s="244">
        <f t="shared" si="63"/>
        <v>0.78539816339744828</v>
      </c>
      <c r="R3322" s="301"/>
      <c r="S3322" s="301"/>
      <c r="T3322" s="301"/>
      <c r="U3322" s="301"/>
      <c r="V3322" s="301"/>
      <c r="W3322" s="301"/>
      <c r="X3322"/>
      <c r="Y3322" s="301"/>
      <c r="Z3322" s="301"/>
      <c r="AA3322" s="301"/>
      <c r="AB3322" s="301"/>
      <c r="AC3322" s="301"/>
      <c r="AD3322" s="301"/>
      <c r="AE3322" s="301"/>
      <c r="AF3322" s="301"/>
      <c r="AG3322" s="301"/>
      <c r="AH3322" s="301"/>
      <c r="AI3322" s="301"/>
      <c r="AM3322"/>
    </row>
    <row r="3323" spans="1:39" ht="20.100000000000001" hidden="1" customHeight="1" x14ac:dyDescent="0.2">
      <c r="A3323" s="240">
        <v>149</v>
      </c>
      <c r="B3323" s="309" t="s">
        <v>414</v>
      </c>
      <c r="C3323" s="310" t="s">
        <v>426</v>
      </c>
      <c r="D3323" s="310" t="s">
        <v>427</v>
      </c>
      <c r="E3323" s="309">
        <v>27660.709019124388</v>
      </c>
      <c r="F3323" s="310" t="s">
        <v>871</v>
      </c>
      <c r="G3323" s="244" t="s">
        <v>924</v>
      </c>
      <c r="H3323" s="244" t="s">
        <v>429</v>
      </c>
      <c r="I3323" s="288">
        <v>1</v>
      </c>
      <c r="J3323" s="244" t="s">
        <v>919</v>
      </c>
      <c r="K3323" s="244">
        <v>1</v>
      </c>
      <c r="L3323" s="244">
        <v>1</v>
      </c>
      <c r="M3323" s="244" t="s">
        <v>89</v>
      </c>
      <c r="N3323" s="244">
        <f t="shared" si="63"/>
        <v>1</v>
      </c>
      <c r="R3323" s="301"/>
      <c r="S3323" s="301"/>
      <c r="T3323" s="301"/>
      <c r="U3323" s="301"/>
      <c r="V3323" s="301"/>
      <c r="W3323" s="301"/>
      <c r="X3323"/>
      <c r="Y3323" s="301"/>
      <c r="Z3323" s="301"/>
      <c r="AA3323" s="301"/>
      <c r="AB3323" s="301"/>
      <c r="AC3323" s="301"/>
      <c r="AD3323" s="301"/>
      <c r="AE3323" s="301"/>
      <c r="AF3323" s="301"/>
      <c r="AG3323" s="301"/>
      <c r="AH3323" s="301"/>
      <c r="AI3323" s="301"/>
      <c r="AM3323"/>
    </row>
    <row r="3324" spans="1:39" ht="20.100000000000001" hidden="1" customHeight="1" x14ac:dyDescent="0.2">
      <c r="A3324" s="240">
        <v>150</v>
      </c>
      <c r="B3324" s="309" t="s">
        <v>414</v>
      </c>
      <c r="C3324" s="310" t="s">
        <v>426</v>
      </c>
      <c r="D3324" s="310" t="s">
        <v>427</v>
      </c>
      <c r="E3324" s="309">
        <v>28023.261314933294</v>
      </c>
      <c r="F3324" s="310" t="s">
        <v>897</v>
      </c>
      <c r="G3324" s="244" t="s">
        <v>922</v>
      </c>
      <c r="H3324" s="244" t="s">
        <v>870</v>
      </c>
      <c r="I3324" s="288">
        <v>1</v>
      </c>
      <c r="J3324" s="244" t="s">
        <v>919</v>
      </c>
      <c r="K3324" s="244">
        <v>1</v>
      </c>
      <c r="L3324" s="244">
        <v>0.8</v>
      </c>
      <c r="M3324" s="244" t="s">
        <v>89</v>
      </c>
      <c r="N3324" s="244">
        <f t="shared" si="63"/>
        <v>0.8</v>
      </c>
      <c r="R3324" s="301"/>
      <c r="S3324" s="301"/>
      <c r="T3324" s="301"/>
      <c r="U3324" s="301"/>
      <c r="V3324" s="301"/>
      <c r="W3324" s="301"/>
      <c r="X3324"/>
      <c r="Y3324" s="301"/>
      <c r="Z3324" s="301"/>
      <c r="AA3324" s="301"/>
      <c r="AB3324" s="301"/>
      <c r="AC3324" s="301"/>
      <c r="AD3324" s="301"/>
      <c r="AE3324" s="301"/>
      <c r="AF3324" s="301"/>
      <c r="AG3324" s="301"/>
      <c r="AH3324" s="301"/>
      <c r="AI3324" s="301"/>
      <c r="AM3324"/>
    </row>
    <row r="3325" spans="1:39" ht="20.100000000000001" hidden="1" customHeight="1" x14ac:dyDescent="0.2">
      <c r="A3325" s="240">
        <v>151</v>
      </c>
      <c r="B3325" s="309" t="s">
        <v>414</v>
      </c>
      <c r="C3325" s="310" t="s">
        <v>426</v>
      </c>
      <c r="D3325" s="310" t="s">
        <v>427</v>
      </c>
      <c r="E3325" s="309">
        <v>28190.283842080429</v>
      </c>
      <c r="F3325" s="310" t="s">
        <v>871</v>
      </c>
      <c r="G3325" s="244" t="s">
        <v>932</v>
      </c>
      <c r="H3325" s="244" t="s">
        <v>429</v>
      </c>
      <c r="I3325" s="288">
        <v>1</v>
      </c>
      <c r="J3325" s="244" t="s">
        <v>919</v>
      </c>
      <c r="K3325" s="244">
        <v>1</v>
      </c>
      <c r="L3325" s="244">
        <v>1</v>
      </c>
      <c r="M3325" s="244" t="s">
        <v>89</v>
      </c>
      <c r="N3325" s="244">
        <f t="shared" si="63"/>
        <v>1</v>
      </c>
      <c r="R3325" s="301"/>
      <c r="S3325" s="301"/>
      <c r="T3325" s="301"/>
      <c r="U3325" s="301"/>
      <c r="V3325" s="301"/>
      <c r="W3325" s="301"/>
      <c r="X3325"/>
      <c r="Y3325" s="301"/>
      <c r="Z3325" s="301"/>
      <c r="AA3325" s="301"/>
      <c r="AB3325" s="301"/>
      <c r="AC3325" s="301"/>
      <c r="AD3325" s="301"/>
      <c r="AE3325" s="301"/>
      <c r="AF3325" s="301"/>
      <c r="AG3325" s="301"/>
      <c r="AH3325" s="301"/>
      <c r="AI3325" s="301"/>
      <c r="AM3325"/>
    </row>
    <row r="3326" spans="1:39" ht="20.100000000000001" hidden="1" customHeight="1" x14ac:dyDescent="0.2">
      <c r="A3326" s="240">
        <v>152</v>
      </c>
      <c r="B3326" s="309" t="s">
        <v>414</v>
      </c>
      <c r="C3326" s="310" t="s">
        <v>426</v>
      </c>
      <c r="D3326" s="310" t="s">
        <v>427</v>
      </c>
      <c r="E3326" s="309">
        <v>28456.614266670953</v>
      </c>
      <c r="F3326" s="310" t="s">
        <v>871</v>
      </c>
      <c r="G3326" s="244" t="s">
        <v>929</v>
      </c>
      <c r="H3326" s="244" t="s">
        <v>429</v>
      </c>
      <c r="I3326" s="288">
        <v>2</v>
      </c>
      <c r="J3326" s="244" t="s">
        <v>919</v>
      </c>
      <c r="K3326" s="244">
        <v>3</v>
      </c>
      <c r="L3326" s="244">
        <v>2</v>
      </c>
      <c r="M3326" s="244" t="s">
        <v>89</v>
      </c>
      <c r="N3326" s="244">
        <f t="shared" si="63"/>
        <v>6</v>
      </c>
      <c r="R3326" s="301"/>
      <c r="S3326" s="301"/>
      <c r="T3326" s="301"/>
      <c r="U3326" s="301"/>
      <c r="V3326" s="301"/>
      <c r="W3326" s="301"/>
      <c r="X3326"/>
      <c r="Y3326" s="301"/>
      <c r="Z3326" s="301"/>
      <c r="AA3326" s="301"/>
      <c r="AB3326" s="301"/>
      <c r="AC3326" s="301"/>
      <c r="AD3326" s="301"/>
      <c r="AE3326" s="301"/>
      <c r="AF3326" s="301"/>
      <c r="AG3326" s="301"/>
      <c r="AH3326" s="301"/>
      <c r="AI3326" s="301"/>
      <c r="AM3326"/>
    </row>
    <row r="3327" spans="1:39" ht="20.100000000000001" hidden="1" customHeight="1" x14ac:dyDescent="0.2">
      <c r="A3327" s="240">
        <v>153</v>
      </c>
      <c r="B3327" s="309" t="s">
        <v>414</v>
      </c>
      <c r="C3327" s="310" t="s">
        <v>426</v>
      </c>
      <c r="D3327" s="310" t="s">
        <v>427</v>
      </c>
      <c r="E3327" s="309">
        <v>28674.538362001309</v>
      </c>
      <c r="F3327" s="310" t="s">
        <v>879</v>
      </c>
      <c r="G3327" s="244" t="s">
        <v>913</v>
      </c>
      <c r="H3327" s="244" t="s">
        <v>869</v>
      </c>
      <c r="I3327" s="288">
        <v>1</v>
      </c>
      <c r="J3327" s="244" t="s">
        <v>919</v>
      </c>
      <c r="K3327" s="244" t="s">
        <v>89</v>
      </c>
      <c r="L3327" s="244" t="s">
        <v>89</v>
      </c>
      <c r="M3327" s="244">
        <v>1</v>
      </c>
      <c r="N3327" s="244">
        <f t="shared" si="63"/>
        <v>0.78539816339744828</v>
      </c>
      <c r="R3327" s="301"/>
      <c r="S3327" s="301"/>
      <c r="T3327" s="301"/>
      <c r="U3327" s="301"/>
      <c r="V3327" s="301"/>
      <c r="W3327" s="301"/>
      <c r="X3327"/>
      <c r="Y3327" s="301"/>
      <c r="Z3327" s="301"/>
      <c r="AA3327" s="301"/>
      <c r="AB3327" s="301"/>
      <c r="AC3327" s="301"/>
      <c r="AD3327" s="301"/>
      <c r="AE3327" s="301"/>
      <c r="AF3327" s="301"/>
      <c r="AG3327" s="301"/>
      <c r="AH3327" s="301"/>
      <c r="AI3327" s="301"/>
      <c r="AM3327"/>
    </row>
    <row r="3328" spans="1:39" ht="20.100000000000001" hidden="1" customHeight="1" x14ac:dyDescent="0.2">
      <c r="A3328" s="240">
        <v>154</v>
      </c>
      <c r="B3328" s="309" t="s">
        <v>414</v>
      </c>
      <c r="C3328" s="310" t="s">
        <v>426</v>
      </c>
      <c r="D3328" s="310" t="s">
        <v>427</v>
      </c>
      <c r="E3328" s="309">
        <v>28736.339439706931</v>
      </c>
      <c r="F3328" s="310" t="s">
        <v>871</v>
      </c>
      <c r="G3328" s="244" t="s">
        <v>924</v>
      </c>
      <c r="H3328" s="244" t="s">
        <v>429</v>
      </c>
      <c r="I3328" s="288">
        <v>1</v>
      </c>
      <c r="J3328" s="244" t="s">
        <v>919</v>
      </c>
      <c r="K3328" s="244">
        <v>1</v>
      </c>
      <c r="L3328" s="244">
        <v>1</v>
      </c>
      <c r="M3328" s="244" t="s">
        <v>89</v>
      </c>
      <c r="N3328" s="244">
        <f t="shared" si="63"/>
        <v>1</v>
      </c>
      <c r="R3328" s="301"/>
      <c r="S3328" s="301"/>
      <c r="T3328" s="301"/>
      <c r="U3328" s="301"/>
      <c r="V3328" s="301"/>
      <c r="W3328" s="301"/>
      <c r="X3328"/>
      <c r="Y3328" s="301"/>
      <c r="Z3328" s="301"/>
      <c r="AA3328" s="301"/>
      <c r="AB3328" s="301"/>
      <c r="AC3328" s="301"/>
      <c r="AD3328" s="301"/>
      <c r="AE3328" s="301"/>
      <c r="AF3328" s="301"/>
      <c r="AG3328" s="301"/>
      <c r="AH3328" s="301"/>
      <c r="AI3328" s="301"/>
      <c r="AM3328"/>
    </row>
    <row r="3329" spans="1:39" ht="20.100000000000001" hidden="1" customHeight="1" x14ac:dyDescent="0.2">
      <c r="A3329" s="240">
        <v>155</v>
      </c>
      <c r="B3329" s="309" t="s">
        <v>414</v>
      </c>
      <c r="C3329" s="310" t="s">
        <v>426</v>
      </c>
      <c r="D3329" s="310" t="s">
        <v>427</v>
      </c>
      <c r="E3329" s="309">
        <v>28783.573899233794</v>
      </c>
      <c r="F3329" s="310" t="s">
        <v>879</v>
      </c>
      <c r="G3329" s="244" t="s">
        <v>917</v>
      </c>
      <c r="H3329" s="244" t="s">
        <v>429</v>
      </c>
      <c r="I3329" s="288">
        <v>1</v>
      </c>
      <c r="J3329" s="244" t="s">
        <v>919</v>
      </c>
      <c r="K3329" s="244" t="s">
        <v>89</v>
      </c>
      <c r="L3329" s="244" t="s">
        <v>89</v>
      </c>
      <c r="M3329" s="244">
        <v>1</v>
      </c>
      <c r="N3329" s="244">
        <f t="shared" si="63"/>
        <v>0.78539816339744828</v>
      </c>
      <c r="R3329" s="301"/>
      <c r="S3329" s="301"/>
      <c r="T3329" s="301"/>
      <c r="U3329" s="301"/>
      <c r="V3329" s="301"/>
      <c r="W3329" s="301"/>
      <c r="X3329"/>
      <c r="Y3329" s="301"/>
      <c r="Z3329" s="301"/>
      <c r="AA3329" s="301"/>
      <c r="AB3329" s="301"/>
      <c r="AC3329" s="301"/>
      <c r="AD3329" s="301"/>
      <c r="AE3329" s="301"/>
      <c r="AF3329" s="301"/>
      <c r="AG3329" s="301"/>
      <c r="AH3329" s="301"/>
      <c r="AI3329" s="301"/>
      <c r="AM3329"/>
    </row>
    <row r="3330" spans="1:39" ht="20.100000000000001" hidden="1" customHeight="1" x14ac:dyDescent="0.2">
      <c r="A3330" s="240">
        <v>156</v>
      </c>
      <c r="B3330" s="309" t="s">
        <v>414</v>
      </c>
      <c r="C3330" s="310" t="s">
        <v>426</v>
      </c>
      <c r="D3330" s="310" t="s">
        <v>427</v>
      </c>
      <c r="E3330" s="309">
        <v>29135.597198216645</v>
      </c>
      <c r="F3330" s="310" t="s">
        <v>871</v>
      </c>
      <c r="G3330" s="244" t="s">
        <v>929</v>
      </c>
      <c r="H3330" s="244" t="s">
        <v>429</v>
      </c>
      <c r="I3330" s="288">
        <v>2</v>
      </c>
      <c r="J3330" s="244" t="s">
        <v>919</v>
      </c>
      <c r="K3330" s="244">
        <v>3</v>
      </c>
      <c r="L3330" s="244">
        <v>2</v>
      </c>
      <c r="M3330" s="244" t="s">
        <v>89</v>
      </c>
      <c r="N3330" s="244">
        <f t="shared" si="63"/>
        <v>6</v>
      </c>
      <c r="R3330" s="301"/>
      <c r="S3330" s="301"/>
      <c r="T3330" s="301"/>
      <c r="U3330" s="301"/>
      <c r="V3330" s="301"/>
      <c r="W3330" s="301"/>
      <c r="X3330"/>
      <c r="Y3330" s="301"/>
      <c r="Z3330" s="301"/>
      <c r="AA3330" s="301"/>
      <c r="AB3330" s="301"/>
      <c r="AC3330" s="301"/>
      <c r="AD3330" s="301"/>
      <c r="AE3330" s="301"/>
      <c r="AF3330" s="301"/>
      <c r="AG3330" s="301"/>
      <c r="AH3330" s="301"/>
      <c r="AI3330" s="301"/>
      <c r="AM3330"/>
    </row>
    <row r="3331" spans="1:39" ht="20.100000000000001" hidden="1" customHeight="1" x14ac:dyDescent="0.2">
      <c r="A3331" s="240">
        <v>157</v>
      </c>
      <c r="B3331" s="309" t="s">
        <v>414</v>
      </c>
      <c r="C3331" s="310" t="s">
        <v>426</v>
      </c>
      <c r="D3331" s="310" t="s">
        <v>427</v>
      </c>
      <c r="E3331" s="309">
        <v>29345.176508646025</v>
      </c>
      <c r="F3331" s="310" t="s">
        <v>871</v>
      </c>
      <c r="G3331" s="244" t="s">
        <v>929</v>
      </c>
      <c r="H3331" s="244" t="s">
        <v>429</v>
      </c>
      <c r="I3331" s="288">
        <v>2</v>
      </c>
      <c r="J3331" s="244" t="s">
        <v>919</v>
      </c>
      <c r="K3331" s="244">
        <v>3</v>
      </c>
      <c r="L3331" s="244">
        <v>2</v>
      </c>
      <c r="M3331" s="244" t="s">
        <v>89</v>
      </c>
      <c r="N3331" s="244">
        <f t="shared" si="63"/>
        <v>6</v>
      </c>
      <c r="R3331" s="301"/>
      <c r="S3331" s="301"/>
      <c r="T3331" s="301"/>
      <c r="U3331" s="301"/>
      <c r="V3331" s="301"/>
      <c r="W3331" s="301"/>
      <c r="X3331"/>
      <c r="Y3331" s="301"/>
      <c r="Z3331" s="301"/>
      <c r="AA3331" s="301"/>
      <c r="AB3331" s="301"/>
      <c r="AC3331" s="301"/>
      <c r="AD3331" s="301"/>
      <c r="AE3331" s="301"/>
      <c r="AF3331" s="301"/>
      <c r="AG3331" s="301"/>
      <c r="AH3331" s="301"/>
      <c r="AI3331" s="301"/>
      <c r="AM3331"/>
    </row>
    <row r="3332" spans="1:39" ht="20.100000000000001" hidden="1" customHeight="1" x14ac:dyDescent="0.2">
      <c r="A3332" s="240">
        <v>158</v>
      </c>
      <c r="B3332" s="309" t="s">
        <v>414</v>
      </c>
      <c r="C3332" s="310" t="s">
        <v>426</v>
      </c>
      <c r="D3332" s="310" t="s">
        <v>427</v>
      </c>
      <c r="E3332" s="309">
        <v>29609.453012398379</v>
      </c>
      <c r="F3332" s="310" t="s">
        <v>871</v>
      </c>
      <c r="G3332" s="244" t="s">
        <v>929</v>
      </c>
      <c r="H3332" s="244" t="s">
        <v>429</v>
      </c>
      <c r="I3332" s="288">
        <v>2</v>
      </c>
      <c r="J3332" s="244" t="s">
        <v>919</v>
      </c>
      <c r="K3332" s="244">
        <v>2.5</v>
      </c>
      <c r="L3332" s="244">
        <v>1.5</v>
      </c>
      <c r="M3332" s="244" t="s">
        <v>89</v>
      </c>
      <c r="N3332" s="244">
        <f t="shared" si="63"/>
        <v>3.75</v>
      </c>
      <c r="R3332" s="301"/>
      <c r="S3332" s="301"/>
      <c r="T3332" s="301"/>
      <c r="U3332" s="301"/>
      <c r="V3332" s="301"/>
      <c r="W3332" s="301"/>
      <c r="X3332"/>
      <c r="Y3332" s="301"/>
      <c r="Z3332" s="301"/>
      <c r="AA3332" s="301"/>
      <c r="AB3332" s="301"/>
      <c r="AC3332" s="301"/>
      <c r="AD3332" s="301"/>
      <c r="AE3332" s="301"/>
      <c r="AF3332" s="301"/>
      <c r="AG3332" s="301"/>
      <c r="AH3332" s="301"/>
      <c r="AI3332" s="301"/>
      <c r="AM3332"/>
    </row>
    <row r="3333" spans="1:39" ht="20.100000000000001" hidden="1" customHeight="1" x14ac:dyDescent="0.2">
      <c r="A3333" s="240">
        <v>159</v>
      </c>
      <c r="B3333" s="309" t="s">
        <v>414</v>
      </c>
      <c r="C3333" s="310" t="s">
        <v>426</v>
      </c>
      <c r="D3333" s="310" t="s">
        <v>427</v>
      </c>
      <c r="E3333" s="309">
        <v>29716.067279066418</v>
      </c>
      <c r="F3333" s="310" t="s">
        <v>879</v>
      </c>
      <c r="G3333" s="244" t="s">
        <v>917</v>
      </c>
      <c r="H3333" s="244" t="s">
        <v>429</v>
      </c>
      <c r="I3333" s="288">
        <v>1</v>
      </c>
      <c r="J3333" s="244" t="s">
        <v>919</v>
      </c>
      <c r="K3333" s="244" t="s">
        <v>89</v>
      </c>
      <c r="L3333" s="244" t="s">
        <v>89</v>
      </c>
      <c r="M3333" s="244">
        <v>1</v>
      </c>
      <c r="N3333" s="244">
        <f t="shared" si="63"/>
        <v>0.78539816339744828</v>
      </c>
      <c r="R3333" s="301"/>
      <c r="S3333" s="301"/>
      <c r="T3333" s="301"/>
      <c r="U3333" s="301"/>
      <c r="V3333" s="301"/>
      <c r="W3333" s="301"/>
      <c r="X3333"/>
      <c r="Y3333" s="301"/>
      <c r="Z3333" s="301"/>
      <c r="AA3333" s="301"/>
      <c r="AB3333" s="301"/>
      <c r="AC3333" s="301"/>
      <c r="AD3333" s="301"/>
      <c r="AE3333" s="301"/>
      <c r="AF3333" s="301"/>
      <c r="AG3333" s="301"/>
      <c r="AH3333" s="301"/>
      <c r="AI3333" s="301"/>
      <c r="AM3333"/>
    </row>
    <row r="3334" spans="1:39" ht="20.100000000000001" hidden="1" customHeight="1" x14ac:dyDescent="0.2">
      <c r="A3334" s="240">
        <v>160</v>
      </c>
      <c r="B3334" s="309" t="s">
        <v>414</v>
      </c>
      <c r="C3334" s="310" t="s">
        <v>426</v>
      </c>
      <c r="D3334" s="310" t="s">
        <v>427</v>
      </c>
      <c r="E3334" s="309">
        <v>29789.954741372738</v>
      </c>
      <c r="F3334" s="242" t="s">
        <v>888</v>
      </c>
      <c r="G3334" s="244" t="s">
        <v>918</v>
      </c>
      <c r="H3334" s="244" t="s">
        <v>429</v>
      </c>
      <c r="I3334" s="288">
        <v>1</v>
      </c>
      <c r="J3334" s="244" t="s">
        <v>919</v>
      </c>
      <c r="K3334" s="244">
        <v>0.5</v>
      </c>
      <c r="L3334" s="244">
        <v>0.8</v>
      </c>
      <c r="M3334" s="244" t="s">
        <v>89</v>
      </c>
      <c r="N3334" s="244">
        <f t="shared" si="63"/>
        <v>0.4</v>
      </c>
      <c r="R3334" s="301"/>
      <c r="S3334" s="301"/>
      <c r="T3334" s="301"/>
      <c r="U3334" s="301"/>
      <c r="V3334" s="301"/>
      <c r="W3334" s="301"/>
      <c r="X3334"/>
      <c r="Y3334" s="301"/>
      <c r="Z3334" s="301"/>
      <c r="AA3334" s="301"/>
      <c r="AB3334" s="301"/>
      <c r="AC3334" s="301"/>
      <c r="AD3334" s="301"/>
      <c r="AE3334" s="301"/>
      <c r="AF3334" s="301"/>
      <c r="AG3334" s="301"/>
      <c r="AH3334" s="301"/>
      <c r="AI3334" s="301"/>
      <c r="AM3334"/>
    </row>
    <row r="3335" spans="1:39" ht="20.100000000000001" hidden="1" customHeight="1" x14ac:dyDescent="0.2">
      <c r="A3335" s="240">
        <v>161</v>
      </c>
      <c r="B3335" s="309" t="s">
        <v>414</v>
      </c>
      <c r="C3335" s="310" t="s">
        <v>426</v>
      </c>
      <c r="D3335" s="310" t="s">
        <v>427</v>
      </c>
      <c r="E3335" s="309">
        <v>29820.932720936729</v>
      </c>
      <c r="F3335" s="310" t="s">
        <v>879</v>
      </c>
      <c r="G3335" s="244" t="s">
        <v>876</v>
      </c>
      <c r="H3335" s="244" t="s">
        <v>429</v>
      </c>
      <c r="I3335" s="288">
        <v>1</v>
      </c>
      <c r="J3335" s="244" t="s">
        <v>919</v>
      </c>
      <c r="K3335" s="244">
        <v>1</v>
      </c>
      <c r="L3335" s="244">
        <v>1</v>
      </c>
      <c r="M3335" s="244"/>
      <c r="N3335" s="244">
        <f t="shared" si="63"/>
        <v>1</v>
      </c>
      <c r="R3335" s="301"/>
      <c r="S3335" s="301"/>
      <c r="T3335" s="301"/>
      <c r="U3335" s="301"/>
      <c r="V3335" s="301"/>
      <c r="W3335" s="301"/>
      <c r="X3335"/>
      <c r="Y3335" s="301"/>
      <c r="Z3335" s="301"/>
      <c r="AA3335" s="301"/>
      <c r="AB3335" s="301"/>
      <c r="AC3335" s="301"/>
      <c r="AD3335" s="301"/>
      <c r="AE3335" s="301"/>
      <c r="AF3335" s="301"/>
      <c r="AG3335" s="301"/>
      <c r="AH3335" s="301"/>
      <c r="AI3335" s="301"/>
      <c r="AM3335"/>
    </row>
    <row r="3336" spans="1:39" ht="20.100000000000001" hidden="1" customHeight="1" x14ac:dyDescent="0.2">
      <c r="A3336" s="240">
        <v>162</v>
      </c>
      <c r="B3336" s="309" t="s">
        <v>414</v>
      </c>
      <c r="C3336" s="310" t="s">
        <v>426</v>
      </c>
      <c r="D3336" s="310" t="s">
        <v>427</v>
      </c>
      <c r="E3336" s="309">
        <v>30094.432521269078</v>
      </c>
      <c r="F3336" s="310" t="s">
        <v>879</v>
      </c>
      <c r="G3336" s="244" t="s">
        <v>913</v>
      </c>
      <c r="H3336" s="244" t="s">
        <v>429</v>
      </c>
      <c r="I3336" s="288">
        <v>1</v>
      </c>
      <c r="J3336" s="244" t="s">
        <v>919</v>
      </c>
      <c r="K3336" s="244" t="s">
        <v>89</v>
      </c>
      <c r="L3336" s="244" t="s">
        <v>89</v>
      </c>
      <c r="M3336" s="244">
        <v>1</v>
      </c>
      <c r="N3336" s="244">
        <f t="shared" si="63"/>
        <v>0.78539816339744828</v>
      </c>
      <c r="R3336" s="301"/>
      <c r="S3336" s="301"/>
      <c r="T3336" s="301"/>
      <c r="U3336" s="301"/>
      <c r="V3336" s="301"/>
      <c r="W3336" s="301"/>
      <c r="X3336"/>
      <c r="Y3336" s="301"/>
      <c r="Z3336" s="301"/>
      <c r="AA3336" s="301"/>
      <c r="AB3336" s="301"/>
      <c r="AC3336" s="301"/>
      <c r="AD3336" s="301"/>
      <c r="AE3336" s="301"/>
      <c r="AF3336" s="301"/>
      <c r="AG3336" s="301"/>
      <c r="AH3336" s="301"/>
      <c r="AI3336" s="301"/>
      <c r="AM3336"/>
    </row>
    <row r="3337" spans="1:39" ht="20.100000000000001" hidden="1" customHeight="1" x14ac:dyDescent="0.2">
      <c r="A3337" s="240">
        <v>163</v>
      </c>
      <c r="B3337" s="309" t="s">
        <v>414</v>
      </c>
      <c r="C3337" s="310" t="s">
        <v>426</v>
      </c>
      <c r="D3337" s="310" t="s">
        <v>427</v>
      </c>
      <c r="E3337" s="309">
        <v>30209.754404054285</v>
      </c>
      <c r="F3337" s="310" t="s">
        <v>871</v>
      </c>
      <c r="G3337" s="244" t="s">
        <v>924</v>
      </c>
      <c r="H3337" s="244" t="s">
        <v>869</v>
      </c>
      <c r="I3337" s="288">
        <v>1</v>
      </c>
      <c r="J3337" s="244" t="s">
        <v>919</v>
      </c>
      <c r="K3337" s="244">
        <v>1</v>
      </c>
      <c r="L3337" s="244">
        <v>1</v>
      </c>
      <c r="M3337" s="244" t="s">
        <v>89</v>
      </c>
      <c r="N3337" s="244">
        <f t="shared" si="63"/>
        <v>1</v>
      </c>
      <c r="R3337" s="301"/>
      <c r="S3337" s="301"/>
      <c r="T3337" s="301"/>
      <c r="U3337" s="301"/>
      <c r="V3337" s="301"/>
      <c r="W3337" s="301"/>
      <c r="X3337"/>
      <c r="Y3337" s="301"/>
      <c r="Z3337" s="301"/>
      <c r="AA3337" s="301"/>
      <c r="AB3337" s="301"/>
      <c r="AC3337" s="301"/>
      <c r="AD3337" s="301"/>
      <c r="AE3337" s="301"/>
      <c r="AF3337" s="301"/>
      <c r="AG3337" s="301"/>
      <c r="AH3337" s="301"/>
      <c r="AI3337" s="301"/>
      <c r="AM3337"/>
    </row>
    <row r="3338" spans="1:39" ht="20.100000000000001" hidden="1" customHeight="1" x14ac:dyDescent="0.2">
      <c r="A3338" s="240">
        <v>164</v>
      </c>
      <c r="B3338" s="309" t="s">
        <v>414</v>
      </c>
      <c r="C3338" s="310" t="s">
        <v>426</v>
      </c>
      <c r="D3338" s="310" t="s">
        <v>427</v>
      </c>
      <c r="E3338" s="309">
        <v>30525.599016741857</v>
      </c>
      <c r="F3338" s="310" t="s">
        <v>871</v>
      </c>
      <c r="G3338" s="244" t="s">
        <v>924</v>
      </c>
      <c r="H3338" s="244" t="s">
        <v>429</v>
      </c>
      <c r="I3338" s="288">
        <v>1</v>
      </c>
      <c r="J3338" s="244" t="s">
        <v>919</v>
      </c>
      <c r="K3338" s="244">
        <v>1</v>
      </c>
      <c r="L3338" s="244">
        <v>1</v>
      </c>
      <c r="M3338" s="244" t="s">
        <v>89</v>
      </c>
      <c r="N3338" s="244">
        <f t="shared" si="63"/>
        <v>1</v>
      </c>
      <c r="R3338" s="301"/>
      <c r="S3338" s="301"/>
      <c r="T3338" s="301"/>
      <c r="U3338" s="301"/>
      <c r="V3338" s="301"/>
      <c r="W3338" s="301"/>
      <c r="X3338"/>
      <c r="Y3338" s="301"/>
      <c r="Z3338" s="301"/>
      <c r="AA3338" s="301"/>
      <c r="AB3338" s="301"/>
      <c r="AC3338" s="301"/>
      <c r="AD3338" s="301"/>
      <c r="AE3338" s="301"/>
      <c r="AF3338" s="301"/>
      <c r="AG3338" s="301"/>
      <c r="AH3338" s="301"/>
      <c r="AI3338" s="301"/>
      <c r="AM3338"/>
    </row>
    <row r="3339" spans="1:39" ht="20.100000000000001" hidden="1" customHeight="1" x14ac:dyDescent="0.2">
      <c r="A3339" s="240">
        <v>165</v>
      </c>
      <c r="B3339" s="309" t="s">
        <v>414</v>
      </c>
      <c r="C3339" s="310" t="s">
        <v>426</v>
      </c>
      <c r="D3339" s="310" t="s">
        <v>427</v>
      </c>
      <c r="E3339" s="309">
        <v>30596.459553844848</v>
      </c>
      <c r="F3339" s="310" t="s">
        <v>871</v>
      </c>
      <c r="G3339" s="244" t="s">
        <v>929</v>
      </c>
      <c r="H3339" s="244" t="s">
        <v>429</v>
      </c>
      <c r="I3339" s="288">
        <v>2</v>
      </c>
      <c r="J3339" s="244" t="s">
        <v>919</v>
      </c>
      <c r="K3339" s="244">
        <v>2.5</v>
      </c>
      <c r="L3339" s="244">
        <v>1.5</v>
      </c>
      <c r="M3339" s="244" t="s">
        <v>89</v>
      </c>
      <c r="N3339" s="244">
        <f t="shared" si="63"/>
        <v>3.75</v>
      </c>
      <c r="R3339" s="301"/>
      <c r="S3339" s="301"/>
      <c r="T3339" s="301"/>
      <c r="U3339" s="301"/>
      <c r="V3339" s="301"/>
      <c r="W3339" s="301"/>
      <c r="X3339"/>
      <c r="Y3339" s="301"/>
      <c r="Z3339" s="301"/>
      <c r="AA3339" s="301"/>
      <c r="AB3339" s="301"/>
      <c r="AC3339" s="301"/>
      <c r="AD3339" s="301"/>
      <c r="AE3339" s="301"/>
      <c r="AF3339" s="301"/>
      <c r="AG3339" s="301"/>
      <c r="AH3339" s="301"/>
      <c r="AI3339" s="301"/>
      <c r="AM3339"/>
    </row>
    <row r="3340" spans="1:39" ht="20.100000000000001" hidden="1" customHeight="1" x14ac:dyDescent="0.2">
      <c r="A3340" s="240">
        <v>166</v>
      </c>
      <c r="B3340" s="309" t="s">
        <v>414</v>
      </c>
      <c r="C3340" s="310" t="s">
        <v>426</v>
      </c>
      <c r="D3340" s="310" t="s">
        <v>427</v>
      </c>
      <c r="E3340" s="309">
        <v>30673.428015837955</v>
      </c>
      <c r="F3340" s="310" t="s">
        <v>879</v>
      </c>
      <c r="G3340" s="244" t="s">
        <v>917</v>
      </c>
      <c r="H3340" s="244" t="s">
        <v>429</v>
      </c>
      <c r="I3340" s="288">
        <v>1</v>
      </c>
      <c r="J3340" s="244" t="s">
        <v>919</v>
      </c>
      <c r="K3340" s="244" t="s">
        <v>89</v>
      </c>
      <c r="L3340" s="244" t="s">
        <v>89</v>
      </c>
      <c r="M3340" s="244">
        <v>1</v>
      </c>
      <c r="N3340" s="244">
        <f t="shared" si="63"/>
        <v>0.78539816339744828</v>
      </c>
      <c r="R3340" s="301"/>
      <c r="S3340" s="301"/>
      <c r="T3340" s="301"/>
      <c r="U3340" s="301"/>
      <c r="V3340" s="301"/>
      <c r="W3340" s="301"/>
      <c r="X3340"/>
      <c r="Y3340" s="301"/>
      <c r="Z3340" s="301"/>
      <c r="AA3340" s="301"/>
      <c r="AB3340" s="301"/>
      <c r="AC3340" s="301"/>
      <c r="AD3340" s="301"/>
      <c r="AE3340" s="301"/>
      <c r="AF3340" s="301"/>
      <c r="AG3340" s="301"/>
      <c r="AH3340" s="301"/>
      <c r="AI3340" s="301"/>
      <c r="AM3340"/>
    </row>
    <row r="3341" spans="1:39" ht="20.100000000000001" hidden="1" customHeight="1" x14ac:dyDescent="0.2">
      <c r="A3341" s="240">
        <v>167</v>
      </c>
      <c r="B3341" s="309" t="s">
        <v>414</v>
      </c>
      <c r="C3341" s="310" t="s">
        <v>426</v>
      </c>
      <c r="D3341" s="310" t="s">
        <v>427</v>
      </c>
      <c r="E3341" s="309">
        <v>30792.044852711635</v>
      </c>
      <c r="F3341" s="310" t="s">
        <v>879</v>
      </c>
      <c r="G3341" s="244" t="s">
        <v>983</v>
      </c>
      <c r="H3341" s="244" t="s">
        <v>429</v>
      </c>
      <c r="I3341" s="288">
        <v>1</v>
      </c>
      <c r="J3341" s="244" t="s">
        <v>919</v>
      </c>
      <c r="K3341" s="244" t="s">
        <v>89</v>
      </c>
      <c r="L3341" s="244" t="s">
        <v>89</v>
      </c>
      <c r="M3341" s="244">
        <v>1</v>
      </c>
      <c r="N3341" s="244">
        <f t="shared" si="63"/>
        <v>0.78539816339744828</v>
      </c>
      <c r="R3341" s="301"/>
      <c r="S3341" s="301"/>
      <c r="T3341" s="301"/>
      <c r="U3341" s="301"/>
      <c r="V3341" s="301"/>
      <c r="W3341" s="301"/>
      <c r="X3341"/>
      <c r="Y3341" s="301"/>
      <c r="Z3341" s="301"/>
      <c r="AA3341" s="301"/>
      <c r="AB3341" s="301"/>
      <c r="AC3341" s="301"/>
      <c r="AD3341" s="301"/>
      <c r="AE3341" s="301"/>
      <c r="AF3341" s="301"/>
      <c r="AG3341" s="301"/>
      <c r="AH3341" s="301"/>
      <c r="AI3341" s="301"/>
      <c r="AM3341"/>
    </row>
    <row r="3342" spans="1:39" ht="20.100000000000001" hidden="1" customHeight="1" x14ac:dyDescent="0.2">
      <c r="A3342" s="240">
        <v>168</v>
      </c>
      <c r="B3342" s="309" t="s">
        <v>414</v>
      </c>
      <c r="C3342" s="310" t="s">
        <v>426</v>
      </c>
      <c r="D3342" s="310" t="s">
        <v>427</v>
      </c>
      <c r="E3342" s="309">
        <v>30870.202744343838</v>
      </c>
      <c r="F3342" s="310" t="s">
        <v>871</v>
      </c>
      <c r="G3342" s="244" t="s">
        <v>914</v>
      </c>
      <c r="H3342" s="244" t="s">
        <v>429</v>
      </c>
      <c r="I3342" s="288">
        <v>1</v>
      </c>
      <c r="J3342" s="244" t="s">
        <v>919</v>
      </c>
      <c r="K3342" s="244">
        <v>1</v>
      </c>
      <c r="L3342" s="244">
        <v>1</v>
      </c>
      <c r="M3342" s="244" t="s">
        <v>89</v>
      </c>
      <c r="N3342" s="244">
        <f t="shared" si="63"/>
        <v>1</v>
      </c>
      <c r="R3342" s="301"/>
      <c r="S3342" s="301"/>
      <c r="T3342" s="301"/>
      <c r="U3342" s="301"/>
      <c r="V3342" s="301"/>
      <c r="W3342" s="301"/>
      <c r="X3342"/>
      <c r="Y3342" s="301"/>
      <c r="Z3342" s="301"/>
      <c r="AA3342" s="301"/>
      <c r="AB3342" s="301"/>
      <c r="AC3342" s="301"/>
      <c r="AD3342" s="301"/>
      <c r="AE3342" s="301"/>
      <c r="AF3342" s="301"/>
      <c r="AG3342" s="301"/>
      <c r="AH3342" s="301"/>
      <c r="AI3342" s="301"/>
      <c r="AM3342"/>
    </row>
    <row r="3343" spans="1:39" ht="20.100000000000001" hidden="1" customHeight="1" x14ac:dyDescent="0.2">
      <c r="A3343" s="240">
        <v>169</v>
      </c>
      <c r="B3343" s="309" t="s">
        <v>414</v>
      </c>
      <c r="C3343" s="310" t="s">
        <v>426</v>
      </c>
      <c r="D3343" s="310" t="s">
        <v>427</v>
      </c>
      <c r="E3343" s="309">
        <v>30943.646982706348</v>
      </c>
      <c r="F3343" s="310" t="s">
        <v>880</v>
      </c>
      <c r="G3343" s="244" t="s">
        <v>915</v>
      </c>
      <c r="H3343" s="244" t="s">
        <v>429</v>
      </c>
      <c r="I3343" s="288">
        <v>1</v>
      </c>
      <c r="J3343" s="244" t="s">
        <v>919</v>
      </c>
      <c r="K3343" s="244">
        <v>0.5</v>
      </c>
      <c r="L3343" s="244">
        <v>0.6</v>
      </c>
      <c r="M3343" s="244" t="s">
        <v>89</v>
      </c>
      <c r="N3343" s="244">
        <f t="shared" si="63"/>
        <v>0.3</v>
      </c>
      <c r="R3343" s="301"/>
      <c r="S3343" s="301"/>
      <c r="T3343" s="301"/>
      <c r="U3343" s="301"/>
      <c r="V3343" s="301"/>
      <c r="W3343" s="301"/>
      <c r="X3343"/>
      <c r="Y3343" s="301"/>
      <c r="Z3343" s="301"/>
      <c r="AA3343" s="301"/>
      <c r="AB3343" s="301"/>
      <c r="AC3343" s="301"/>
      <c r="AD3343" s="301"/>
      <c r="AE3343" s="301"/>
      <c r="AF3343" s="301"/>
      <c r="AG3343" s="301"/>
      <c r="AH3343" s="301"/>
      <c r="AI3343" s="301"/>
      <c r="AM3343"/>
    </row>
    <row r="3344" spans="1:39" ht="20.100000000000001" hidden="1" customHeight="1" x14ac:dyDescent="0.2">
      <c r="A3344" s="240">
        <v>170</v>
      </c>
      <c r="B3344" s="309" t="s">
        <v>414</v>
      </c>
      <c r="C3344" s="310" t="s">
        <v>426</v>
      </c>
      <c r="D3344" s="310" t="s">
        <v>427</v>
      </c>
      <c r="E3344" s="309">
        <v>30953.621543889418</v>
      </c>
      <c r="F3344" s="310" t="s">
        <v>871</v>
      </c>
      <c r="G3344" s="244" t="s">
        <v>872</v>
      </c>
      <c r="H3344" s="244" t="s">
        <v>429</v>
      </c>
      <c r="I3344" s="288">
        <v>1</v>
      </c>
      <c r="J3344" s="244" t="s">
        <v>919</v>
      </c>
      <c r="K3344" s="244">
        <v>1</v>
      </c>
      <c r="L3344" s="244">
        <v>1</v>
      </c>
      <c r="M3344" s="244" t="s">
        <v>89</v>
      </c>
      <c r="N3344" s="244">
        <f t="shared" si="63"/>
        <v>1</v>
      </c>
      <c r="R3344" s="301"/>
      <c r="S3344" s="301"/>
      <c r="T3344" s="301"/>
      <c r="U3344" s="301"/>
      <c r="V3344" s="301"/>
      <c r="W3344" s="301"/>
      <c r="X3344"/>
      <c r="Y3344" s="301"/>
      <c r="Z3344" s="301"/>
      <c r="AA3344" s="301"/>
      <c r="AB3344" s="301"/>
      <c r="AC3344" s="301"/>
      <c r="AD3344" s="301"/>
      <c r="AE3344" s="301"/>
      <c r="AF3344" s="301"/>
      <c r="AG3344" s="301"/>
      <c r="AH3344" s="301"/>
      <c r="AI3344" s="301"/>
      <c r="AM3344"/>
    </row>
    <row r="3345" spans="1:39" ht="20.100000000000001" hidden="1" customHeight="1" x14ac:dyDescent="0.2">
      <c r="A3345" s="240">
        <v>171</v>
      </c>
      <c r="B3345" s="309" t="s">
        <v>414</v>
      </c>
      <c r="C3345" s="310" t="s">
        <v>426</v>
      </c>
      <c r="D3345" s="310" t="s">
        <v>427</v>
      </c>
      <c r="E3345" s="309">
        <v>30968.184722624053</v>
      </c>
      <c r="F3345" s="310" t="s">
        <v>880</v>
      </c>
      <c r="G3345" s="244" t="s">
        <v>915</v>
      </c>
      <c r="H3345" s="244" t="s">
        <v>429</v>
      </c>
      <c r="I3345" s="288">
        <v>1</v>
      </c>
      <c r="J3345" s="244" t="s">
        <v>919</v>
      </c>
      <c r="K3345" s="244">
        <v>0.5</v>
      </c>
      <c r="L3345" s="244">
        <v>0.6</v>
      </c>
      <c r="M3345" s="244" t="s">
        <v>89</v>
      </c>
      <c r="N3345" s="244">
        <f t="shared" si="63"/>
        <v>0.3</v>
      </c>
      <c r="R3345" s="301"/>
      <c r="S3345" s="301"/>
      <c r="T3345" s="301"/>
      <c r="U3345" s="301"/>
      <c r="V3345" s="301"/>
      <c r="W3345" s="301"/>
      <c r="X3345"/>
      <c r="Y3345" s="301"/>
      <c r="Z3345" s="301"/>
      <c r="AA3345" s="301"/>
      <c r="AB3345" s="301"/>
      <c r="AC3345" s="301"/>
      <c r="AD3345" s="301"/>
      <c r="AE3345" s="301"/>
      <c r="AF3345" s="301"/>
      <c r="AG3345" s="301"/>
      <c r="AH3345" s="301"/>
      <c r="AI3345" s="301"/>
      <c r="AM3345"/>
    </row>
    <row r="3346" spans="1:39" ht="20.100000000000001" hidden="1" customHeight="1" x14ac:dyDescent="0.2">
      <c r="A3346" s="240">
        <v>172</v>
      </c>
      <c r="B3346" s="309" t="s">
        <v>414</v>
      </c>
      <c r="C3346" s="310" t="s">
        <v>426</v>
      </c>
      <c r="D3346" s="310" t="s">
        <v>427</v>
      </c>
      <c r="E3346" s="309">
        <v>30983.417130223035</v>
      </c>
      <c r="F3346" s="310" t="s">
        <v>880</v>
      </c>
      <c r="G3346" s="244" t="s">
        <v>915</v>
      </c>
      <c r="H3346" s="244" t="s">
        <v>429</v>
      </c>
      <c r="I3346" s="288">
        <v>1</v>
      </c>
      <c r="J3346" s="244" t="s">
        <v>919</v>
      </c>
      <c r="K3346" s="244">
        <v>0.5</v>
      </c>
      <c r="L3346" s="244">
        <v>0.6</v>
      </c>
      <c r="M3346" s="244" t="s">
        <v>89</v>
      </c>
      <c r="N3346" s="244">
        <f t="shared" si="63"/>
        <v>0.3</v>
      </c>
      <c r="R3346" s="301"/>
      <c r="S3346" s="301"/>
      <c r="T3346" s="301"/>
      <c r="U3346" s="301"/>
      <c r="V3346" s="301"/>
      <c r="W3346" s="301"/>
      <c r="X3346"/>
      <c r="Y3346" s="301"/>
      <c r="Z3346" s="301"/>
      <c r="AA3346" s="301"/>
      <c r="AB3346" s="301"/>
      <c r="AC3346" s="301"/>
      <c r="AD3346" s="301"/>
      <c r="AE3346" s="301"/>
      <c r="AF3346" s="301"/>
      <c r="AG3346" s="301"/>
      <c r="AH3346" s="301"/>
      <c r="AI3346" s="301"/>
      <c r="AM3346"/>
    </row>
    <row r="3347" spans="1:39" ht="20.100000000000001" hidden="1" customHeight="1" x14ac:dyDescent="0.2">
      <c r="A3347" s="240">
        <v>173</v>
      </c>
      <c r="B3347" s="309" t="s">
        <v>414</v>
      </c>
      <c r="C3347" s="310" t="s">
        <v>426</v>
      </c>
      <c r="D3347" s="310" t="s">
        <v>427</v>
      </c>
      <c r="E3347" s="309">
        <v>31006.239870732305</v>
      </c>
      <c r="F3347" s="310" t="s">
        <v>880</v>
      </c>
      <c r="G3347" s="244" t="s">
        <v>915</v>
      </c>
      <c r="H3347" s="244" t="s">
        <v>429</v>
      </c>
      <c r="I3347" s="288">
        <v>1</v>
      </c>
      <c r="J3347" s="244" t="s">
        <v>919</v>
      </c>
      <c r="K3347" s="244">
        <v>0.5</v>
      </c>
      <c r="L3347" s="244">
        <v>0.6</v>
      </c>
      <c r="M3347" s="244" t="s">
        <v>89</v>
      </c>
      <c r="N3347" s="244">
        <f t="shared" si="63"/>
        <v>0.3</v>
      </c>
      <c r="R3347" s="301"/>
      <c r="S3347" s="301"/>
      <c r="T3347" s="301"/>
      <c r="U3347" s="301"/>
      <c r="V3347" s="301"/>
      <c r="W3347" s="301"/>
      <c r="X3347"/>
      <c r="Y3347" s="301"/>
      <c r="Z3347" s="301"/>
      <c r="AA3347" s="301"/>
      <c r="AB3347" s="301"/>
      <c r="AC3347" s="301"/>
      <c r="AD3347" s="301"/>
      <c r="AE3347" s="301"/>
      <c r="AF3347" s="301"/>
      <c r="AG3347" s="301"/>
      <c r="AH3347" s="301"/>
      <c r="AI3347" s="301"/>
      <c r="AM3347"/>
    </row>
    <row r="3348" spans="1:39" ht="20.100000000000001" hidden="1" customHeight="1" x14ac:dyDescent="0.2">
      <c r="A3348" s="240">
        <v>174</v>
      </c>
      <c r="B3348" s="309" t="s">
        <v>414</v>
      </c>
      <c r="C3348" s="310" t="s">
        <v>426</v>
      </c>
      <c r="D3348" s="310" t="s">
        <v>427</v>
      </c>
      <c r="E3348" s="309">
        <v>31020.497865098652</v>
      </c>
      <c r="F3348" s="310" t="s">
        <v>880</v>
      </c>
      <c r="G3348" s="244" t="s">
        <v>915</v>
      </c>
      <c r="H3348" s="244" t="s">
        <v>429</v>
      </c>
      <c r="I3348" s="288">
        <v>1</v>
      </c>
      <c r="J3348" s="244" t="s">
        <v>919</v>
      </c>
      <c r="K3348" s="244">
        <v>0.5</v>
      </c>
      <c r="L3348" s="244">
        <v>0.6</v>
      </c>
      <c r="M3348" s="244" t="s">
        <v>89</v>
      </c>
      <c r="N3348" s="244">
        <f t="shared" si="63"/>
        <v>0.3</v>
      </c>
      <c r="R3348" s="301"/>
      <c r="S3348" s="301"/>
      <c r="T3348" s="301"/>
      <c r="U3348" s="301"/>
      <c r="V3348" s="301"/>
      <c r="W3348" s="301"/>
      <c r="X3348"/>
      <c r="Y3348" s="301"/>
      <c r="Z3348" s="301"/>
      <c r="AA3348" s="301"/>
      <c r="AB3348" s="301"/>
      <c r="AC3348" s="301"/>
      <c r="AD3348" s="301"/>
      <c r="AE3348" s="301"/>
      <c r="AF3348" s="301"/>
      <c r="AG3348" s="301"/>
      <c r="AH3348" s="301"/>
      <c r="AI3348" s="301"/>
      <c r="AM3348"/>
    </row>
    <row r="3349" spans="1:39" ht="20.100000000000001" hidden="1" customHeight="1" x14ac:dyDescent="0.2">
      <c r="A3349" s="240">
        <v>175</v>
      </c>
      <c r="B3349" s="309" t="s">
        <v>414</v>
      </c>
      <c r="C3349" s="310" t="s">
        <v>426</v>
      </c>
      <c r="D3349" s="310" t="s">
        <v>427</v>
      </c>
      <c r="E3349" s="309">
        <v>31042.761212213365</v>
      </c>
      <c r="F3349" s="242" t="s">
        <v>880</v>
      </c>
      <c r="G3349" s="244" t="s">
        <v>915</v>
      </c>
      <c r="H3349" s="244" t="s">
        <v>429</v>
      </c>
      <c r="I3349" s="288">
        <v>1</v>
      </c>
      <c r="J3349" s="244" t="s">
        <v>919</v>
      </c>
      <c r="K3349" s="244">
        <v>0.5</v>
      </c>
      <c r="L3349" s="244">
        <v>0.6</v>
      </c>
      <c r="M3349" s="244" t="s">
        <v>89</v>
      </c>
      <c r="N3349" s="244">
        <f t="shared" si="63"/>
        <v>0.3</v>
      </c>
      <c r="R3349" s="301"/>
      <c r="S3349" s="301"/>
      <c r="T3349" s="301"/>
      <c r="U3349" s="301"/>
      <c r="V3349" s="301"/>
      <c r="W3349" s="301"/>
      <c r="X3349"/>
      <c r="Y3349" s="301"/>
      <c r="Z3349" s="301"/>
      <c r="AA3349" s="301"/>
      <c r="AB3349" s="301"/>
      <c r="AC3349" s="301"/>
      <c r="AD3349" s="301"/>
      <c r="AE3349" s="301"/>
      <c r="AF3349" s="301"/>
      <c r="AG3349" s="301"/>
      <c r="AH3349" s="301"/>
      <c r="AI3349" s="301"/>
      <c r="AM3349"/>
    </row>
    <row r="3350" spans="1:39" ht="20.100000000000001" hidden="1" customHeight="1" x14ac:dyDescent="0.2">
      <c r="A3350" s="240">
        <v>176</v>
      </c>
      <c r="B3350" s="309" t="s">
        <v>414</v>
      </c>
      <c r="C3350" s="310" t="s">
        <v>426</v>
      </c>
      <c r="D3350" s="310" t="s">
        <v>427</v>
      </c>
      <c r="E3350" s="309">
        <v>31061.754484885874</v>
      </c>
      <c r="F3350" s="310" t="s">
        <v>880</v>
      </c>
      <c r="G3350" s="244" t="s">
        <v>915</v>
      </c>
      <c r="H3350" s="244" t="s">
        <v>429</v>
      </c>
      <c r="I3350" s="288">
        <v>1</v>
      </c>
      <c r="J3350" s="244" t="s">
        <v>919</v>
      </c>
      <c r="K3350" s="244">
        <v>0.5</v>
      </c>
      <c r="L3350" s="244">
        <v>0.6</v>
      </c>
      <c r="M3350" s="244" t="s">
        <v>89</v>
      </c>
      <c r="N3350" s="244">
        <f t="shared" si="63"/>
        <v>0.3</v>
      </c>
      <c r="R3350" s="301"/>
      <c r="S3350" s="301"/>
      <c r="T3350" s="301"/>
      <c r="U3350" s="301"/>
      <c r="V3350" s="301"/>
      <c r="W3350" s="301"/>
      <c r="X3350"/>
      <c r="Y3350" s="301"/>
      <c r="Z3350" s="301"/>
      <c r="AA3350" s="301"/>
      <c r="AB3350" s="301"/>
      <c r="AC3350" s="301"/>
      <c r="AD3350" s="301"/>
      <c r="AE3350" s="301"/>
      <c r="AF3350" s="301"/>
      <c r="AG3350" s="301"/>
      <c r="AH3350" s="301"/>
      <c r="AI3350" s="301"/>
      <c r="AM3350"/>
    </row>
    <row r="3351" spans="1:39" ht="20.100000000000001" hidden="1" customHeight="1" x14ac:dyDescent="0.2">
      <c r="A3351" s="240">
        <v>177</v>
      </c>
      <c r="B3351" s="309" t="s">
        <v>414</v>
      </c>
      <c r="C3351" s="310" t="s">
        <v>426</v>
      </c>
      <c r="D3351" s="310" t="s">
        <v>427</v>
      </c>
      <c r="E3351" s="309">
        <v>31082.486586427665</v>
      </c>
      <c r="F3351" s="310" t="s">
        <v>880</v>
      </c>
      <c r="G3351" s="244" t="s">
        <v>915</v>
      </c>
      <c r="H3351" s="244" t="s">
        <v>429</v>
      </c>
      <c r="I3351" s="288">
        <v>1</v>
      </c>
      <c r="J3351" s="244" t="s">
        <v>919</v>
      </c>
      <c r="K3351" s="244">
        <v>0.5</v>
      </c>
      <c r="L3351" s="244">
        <v>0.6</v>
      </c>
      <c r="M3351" s="244" t="s">
        <v>89</v>
      </c>
      <c r="N3351" s="244">
        <f t="shared" si="63"/>
        <v>0.3</v>
      </c>
      <c r="R3351" s="301"/>
      <c r="S3351" s="301"/>
      <c r="T3351" s="301"/>
      <c r="U3351" s="301"/>
      <c r="V3351" s="301"/>
      <c r="W3351" s="301"/>
      <c r="X3351"/>
      <c r="Y3351" s="301"/>
      <c r="Z3351" s="301"/>
      <c r="AA3351" s="301"/>
      <c r="AB3351" s="301"/>
      <c r="AC3351" s="301"/>
      <c r="AD3351" s="301"/>
      <c r="AE3351" s="301"/>
      <c r="AF3351" s="301"/>
      <c r="AG3351" s="301"/>
      <c r="AH3351" s="301"/>
      <c r="AI3351" s="301"/>
      <c r="AM3351"/>
    </row>
    <row r="3352" spans="1:39" ht="20.100000000000001" hidden="1" customHeight="1" x14ac:dyDescent="0.2">
      <c r="A3352" s="240">
        <v>178</v>
      </c>
      <c r="B3352" s="309" t="s">
        <v>414</v>
      </c>
      <c r="C3352" s="310" t="s">
        <v>426</v>
      </c>
      <c r="D3352" s="310" t="s">
        <v>427</v>
      </c>
      <c r="E3352" s="309">
        <v>31093.34985114689</v>
      </c>
      <c r="F3352" s="310" t="s">
        <v>880</v>
      </c>
      <c r="G3352" s="244" t="s">
        <v>915</v>
      </c>
      <c r="H3352" s="244" t="s">
        <v>429</v>
      </c>
      <c r="I3352" s="288">
        <v>1</v>
      </c>
      <c r="J3352" s="244" t="s">
        <v>919</v>
      </c>
      <c r="K3352" s="244">
        <v>0.5</v>
      </c>
      <c r="L3352" s="244">
        <v>0.6</v>
      </c>
      <c r="M3352" s="244" t="s">
        <v>89</v>
      </c>
      <c r="N3352" s="244">
        <f t="shared" si="63"/>
        <v>0.3</v>
      </c>
      <c r="R3352" s="301"/>
      <c r="S3352" s="301"/>
      <c r="T3352" s="301"/>
      <c r="U3352" s="301"/>
      <c r="V3352" s="301"/>
      <c r="W3352" s="301"/>
      <c r="X3352"/>
      <c r="Y3352" s="301"/>
      <c r="Z3352" s="301"/>
      <c r="AA3352" s="301"/>
      <c r="AB3352" s="301"/>
      <c r="AC3352" s="301"/>
      <c r="AD3352" s="301"/>
      <c r="AE3352" s="301"/>
      <c r="AF3352" s="301"/>
      <c r="AG3352" s="301"/>
      <c r="AH3352" s="301"/>
      <c r="AI3352" s="301"/>
      <c r="AM3352"/>
    </row>
    <row r="3353" spans="1:39" ht="20.100000000000001" hidden="1" customHeight="1" x14ac:dyDescent="0.2">
      <c r="A3353" s="240">
        <v>179</v>
      </c>
      <c r="B3353" s="309" t="s">
        <v>414</v>
      </c>
      <c r="C3353" s="310" t="s">
        <v>426</v>
      </c>
      <c r="D3353" s="310" t="s">
        <v>427</v>
      </c>
      <c r="E3353" s="309">
        <v>31114.58099502173</v>
      </c>
      <c r="F3353" s="310" t="s">
        <v>880</v>
      </c>
      <c r="G3353" s="244" t="s">
        <v>915</v>
      </c>
      <c r="H3353" s="244" t="s">
        <v>429</v>
      </c>
      <c r="I3353" s="288">
        <v>1</v>
      </c>
      <c r="J3353" s="244" t="s">
        <v>919</v>
      </c>
      <c r="K3353" s="244">
        <v>0.5</v>
      </c>
      <c r="L3353" s="244">
        <v>0.6</v>
      </c>
      <c r="M3353" s="244" t="s">
        <v>89</v>
      </c>
      <c r="N3353" s="244">
        <f t="shared" si="63"/>
        <v>0.3</v>
      </c>
      <c r="R3353" s="301"/>
      <c r="S3353" s="301"/>
      <c r="T3353" s="301"/>
      <c r="U3353" s="301"/>
      <c r="V3353" s="301"/>
      <c r="W3353" s="301"/>
      <c r="X3353"/>
      <c r="Y3353" s="301"/>
      <c r="Z3353" s="301"/>
      <c r="AA3353" s="301"/>
      <c r="AB3353" s="301"/>
      <c r="AC3353" s="301"/>
      <c r="AD3353" s="301"/>
      <c r="AE3353" s="301"/>
      <c r="AF3353" s="301"/>
      <c r="AG3353" s="301"/>
      <c r="AH3353" s="301"/>
      <c r="AI3353" s="301"/>
      <c r="AM3353"/>
    </row>
    <row r="3354" spans="1:39" ht="20.100000000000001" hidden="1" customHeight="1" x14ac:dyDescent="0.2">
      <c r="A3354" s="240">
        <v>180</v>
      </c>
      <c r="B3354" s="309" t="s">
        <v>414</v>
      </c>
      <c r="C3354" s="310" t="s">
        <v>426</v>
      </c>
      <c r="D3354" s="310" t="s">
        <v>427</v>
      </c>
      <c r="E3354" s="309">
        <v>31134.981896549354</v>
      </c>
      <c r="F3354" s="310" t="s">
        <v>880</v>
      </c>
      <c r="G3354" s="244" t="s">
        <v>915</v>
      </c>
      <c r="H3354" s="244" t="s">
        <v>429</v>
      </c>
      <c r="I3354" s="288">
        <v>1</v>
      </c>
      <c r="J3354" s="244" t="s">
        <v>919</v>
      </c>
      <c r="K3354" s="244">
        <v>0.5</v>
      </c>
      <c r="L3354" s="244">
        <v>0.6</v>
      </c>
      <c r="M3354" s="244" t="s">
        <v>89</v>
      </c>
      <c r="N3354" s="244">
        <f t="shared" si="63"/>
        <v>0.3</v>
      </c>
      <c r="R3354" s="301"/>
      <c r="S3354" s="301"/>
      <c r="T3354" s="301"/>
      <c r="U3354" s="301"/>
      <c r="V3354" s="301"/>
      <c r="W3354" s="301"/>
      <c r="X3354"/>
      <c r="Y3354" s="301"/>
      <c r="Z3354" s="301"/>
      <c r="AA3354" s="301"/>
      <c r="AB3354" s="301"/>
      <c r="AC3354" s="301"/>
      <c r="AD3354" s="301"/>
      <c r="AE3354" s="301"/>
      <c r="AF3354" s="301"/>
      <c r="AG3354" s="301"/>
      <c r="AH3354" s="301"/>
      <c r="AI3354" s="301"/>
      <c r="AM3354"/>
    </row>
    <row r="3355" spans="1:39" ht="20.100000000000001" hidden="1" customHeight="1" x14ac:dyDescent="0.2">
      <c r="A3355" s="240">
        <v>181</v>
      </c>
      <c r="B3355" s="309" t="s">
        <v>414</v>
      </c>
      <c r="C3355" s="310" t="s">
        <v>426</v>
      </c>
      <c r="D3355" s="310" t="s">
        <v>427</v>
      </c>
      <c r="E3355" s="309">
        <v>31158.339439706015</v>
      </c>
      <c r="F3355" s="310" t="s">
        <v>880</v>
      </c>
      <c r="G3355" s="244" t="s">
        <v>915</v>
      </c>
      <c r="H3355" s="244" t="s">
        <v>429</v>
      </c>
      <c r="I3355" s="288">
        <v>1</v>
      </c>
      <c r="J3355" s="244" t="s">
        <v>919</v>
      </c>
      <c r="K3355" s="244">
        <v>0.5</v>
      </c>
      <c r="L3355" s="244">
        <v>0.6</v>
      </c>
      <c r="M3355" s="244" t="s">
        <v>89</v>
      </c>
      <c r="N3355" s="244">
        <f t="shared" si="63"/>
        <v>0.3</v>
      </c>
      <c r="R3355" s="301"/>
      <c r="S3355" s="301"/>
      <c r="T3355" s="301"/>
      <c r="U3355" s="301"/>
      <c r="V3355" s="301"/>
      <c r="W3355" s="301"/>
      <c r="X3355"/>
      <c r="Y3355" s="301"/>
      <c r="Z3355" s="301"/>
      <c r="AA3355" s="301"/>
      <c r="AB3355" s="301"/>
      <c r="AC3355" s="301"/>
      <c r="AD3355" s="301"/>
      <c r="AE3355" s="301"/>
      <c r="AF3355" s="301"/>
      <c r="AG3355" s="301"/>
      <c r="AH3355" s="301"/>
      <c r="AI3355" s="301"/>
      <c r="AM3355"/>
    </row>
    <row r="3356" spans="1:39" ht="20.100000000000001" hidden="1" customHeight="1" x14ac:dyDescent="0.2">
      <c r="A3356" s="240">
        <v>182</v>
      </c>
      <c r="B3356" s="309" t="s">
        <v>414</v>
      </c>
      <c r="C3356" s="310" t="s">
        <v>426</v>
      </c>
      <c r="D3356" s="310" t="s">
        <v>427</v>
      </c>
      <c r="E3356" s="309">
        <v>31167.153879334277</v>
      </c>
      <c r="F3356" s="310" t="s">
        <v>880</v>
      </c>
      <c r="G3356" s="244" t="s">
        <v>915</v>
      </c>
      <c r="H3356" s="244" t="s">
        <v>429</v>
      </c>
      <c r="I3356" s="288">
        <v>1</v>
      </c>
      <c r="J3356" s="244" t="s">
        <v>919</v>
      </c>
      <c r="K3356" s="244">
        <v>0.5</v>
      </c>
      <c r="L3356" s="244">
        <v>0.6</v>
      </c>
      <c r="M3356" s="244" t="s">
        <v>89</v>
      </c>
      <c r="N3356" s="244">
        <f t="shared" si="63"/>
        <v>0.3</v>
      </c>
      <c r="R3356" s="301"/>
      <c r="S3356" s="301"/>
      <c r="T3356" s="301"/>
      <c r="U3356" s="301"/>
      <c r="V3356" s="301"/>
      <c r="W3356" s="301"/>
      <c r="X3356"/>
      <c r="Y3356" s="301"/>
      <c r="Z3356" s="301"/>
      <c r="AA3356" s="301"/>
      <c r="AB3356" s="301"/>
      <c r="AC3356" s="301"/>
      <c r="AD3356" s="301"/>
      <c r="AE3356" s="301"/>
      <c r="AF3356" s="301"/>
      <c r="AG3356" s="301"/>
      <c r="AH3356" s="301"/>
      <c r="AI3356" s="301"/>
      <c r="AM3356"/>
    </row>
    <row r="3357" spans="1:39" ht="20.100000000000001" hidden="1" customHeight="1" x14ac:dyDescent="0.2">
      <c r="A3357" s="240">
        <v>183</v>
      </c>
      <c r="B3357" s="309" t="s">
        <v>414</v>
      </c>
      <c r="C3357" s="310" t="s">
        <v>426</v>
      </c>
      <c r="D3357" s="310" t="s">
        <v>427</v>
      </c>
      <c r="E3357" s="309">
        <v>31173.190086236038</v>
      </c>
      <c r="F3357" s="310" t="s">
        <v>871</v>
      </c>
      <c r="G3357" s="244" t="s">
        <v>872</v>
      </c>
      <c r="H3357" s="244" t="s">
        <v>429</v>
      </c>
      <c r="I3357" s="288">
        <v>1</v>
      </c>
      <c r="J3357" s="244" t="s">
        <v>919</v>
      </c>
      <c r="K3357" s="244">
        <v>1</v>
      </c>
      <c r="L3357" s="244">
        <v>1</v>
      </c>
      <c r="M3357" s="244" t="s">
        <v>89</v>
      </c>
      <c r="N3357" s="244">
        <f t="shared" si="63"/>
        <v>1</v>
      </c>
      <c r="R3357" s="301"/>
      <c r="S3357" s="301"/>
      <c r="T3357" s="301"/>
      <c r="U3357" s="301"/>
      <c r="V3357" s="301"/>
      <c r="W3357" s="301"/>
      <c r="X3357"/>
      <c r="Y3357" s="301"/>
      <c r="Z3357" s="301"/>
      <c r="AA3357" s="301"/>
      <c r="AB3357" s="301"/>
      <c r="AC3357" s="301"/>
      <c r="AD3357" s="301"/>
      <c r="AE3357" s="301"/>
      <c r="AF3357" s="301"/>
      <c r="AG3357" s="301"/>
      <c r="AH3357" s="301"/>
      <c r="AI3357" s="301"/>
      <c r="AM3357"/>
    </row>
    <row r="3358" spans="1:39" ht="20.100000000000001" hidden="1" customHeight="1" x14ac:dyDescent="0.2">
      <c r="A3358" s="240">
        <v>184</v>
      </c>
      <c r="B3358" s="309" t="s">
        <v>414</v>
      </c>
      <c r="C3358" s="310" t="s">
        <v>426</v>
      </c>
      <c r="D3358" s="310" t="s">
        <v>427</v>
      </c>
      <c r="E3358" s="309">
        <v>31181.877801708164</v>
      </c>
      <c r="F3358" s="310" t="s">
        <v>880</v>
      </c>
      <c r="G3358" s="244" t="s">
        <v>915</v>
      </c>
      <c r="H3358" s="244" t="s">
        <v>429</v>
      </c>
      <c r="I3358" s="288">
        <v>1</v>
      </c>
      <c r="J3358" s="244" t="s">
        <v>919</v>
      </c>
      <c r="K3358" s="244">
        <v>0.5</v>
      </c>
      <c r="L3358" s="244">
        <v>0.6</v>
      </c>
      <c r="M3358" s="244" t="s">
        <v>89</v>
      </c>
      <c r="N3358" s="244">
        <f t="shared" si="63"/>
        <v>0.3</v>
      </c>
      <c r="R3358" s="301"/>
      <c r="S3358" s="301"/>
      <c r="T3358" s="301"/>
      <c r="U3358" s="301"/>
      <c r="V3358" s="301"/>
      <c r="W3358" s="301"/>
      <c r="X3358"/>
      <c r="Y3358" s="301"/>
      <c r="Z3358" s="301"/>
      <c r="AA3358" s="301"/>
      <c r="AB3358" s="301"/>
      <c r="AC3358" s="301"/>
      <c r="AD3358" s="301"/>
      <c r="AE3358" s="301"/>
      <c r="AF3358" s="301"/>
      <c r="AG3358" s="301"/>
      <c r="AH3358" s="301"/>
      <c r="AI3358" s="301"/>
      <c r="AM3358"/>
    </row>
    <row r="3359" spans="1:39" ht="20.100000000000001" hidden="1" customHeight="1" x14ac:dyDescent="0.2">
      <c r="A3359" s="240">
        <v>185</v>
      </c>
      <c r="B3359" s="309" t="s">
        <v>414</v>
      </c>
      <c r="C3359" s="310" t="s">
        <v>426</v>
      </c>
      <c r="D3359" s="310" t="s">
        <v>427</v>
      </c>
      <c r="E3359" s="309">
        <v>31228.941163783667</v>
      </c>
      <c r="F3359" s="310" t="s">
        <v>871</v>
      </c>
      <c r="G3359" s="244" t="s">
        <v>872</v>
      </c>
      <c r="H3359" s="310" t="s">
        <v>429</v>
      </c>
      <c r="I3359" s="288">
        <v>1</v>
      </c>
      <c r="J3359" s="244" t="s">
        <v>919</v>
      </c>
      <c r="K3359" s="244">
        <v>1</v>
      </c>
      <c r="L3359" s="244">
        <v>1</v>
      </c>
      <c r="M3359" s="244" t="s">
        <v>89</v>
      </c>
      <c r="N3359" s="244">
        <f t="shared" si="63"/>
        <v>1</v>
      </c>
      <c r="R3359" s="301"/>
      <c r="S3359" s="301"/>
      <c r="T3359" s="301"/>
      <c r="U3359" s="301"/>
      <c r="V3359" s="301"/>
      <c r="W3359" s="301"/>
      <c r="X3359"/>
      <c r="Y3359" s="301"/>
      <c r="Z3359" s="301"/>
      <c r="AA3359" s="301"/>
      <c r="AB3359" s="301"/>
      <c r="AC3359" s="301"/>
      <c r="AD3359" s="301"/>
      <c r="AE3359" s="301"/>
      <c r="AF3359" s="301"/>
      <c r="AG3359" s="301"/>
      <c r="AH3359" s="301"/>
      <c r="AI3359" s="301"/>
      <c r="AM3359"/>
    </row>
    <row r="3360" spans="1:39" ht="20.100000000000001" hidden="1" customHeight="1" x14ac:dyDescent="0.2">
      <c r="A3360" s="240">
        <v>186</v>
      </c>
      <c r="B3360" s="309" t="s">
        <v>414</v>
      </c>
      <c r="C3360" s="310" t="s">
        <v>426</v>
      </c>
      <c r="D3360" s="310" t="s">
        <v>427</v>
      </c>
      <c r="E3360" s="309">
        <v>31762.257974174088</v>
      </c>
      <c r="F3360" s="310" t="s">
        <v>871</v>
      </c>
      <c r="G3360" s="244" t="s">
        <v>935</v>
      </c>
      <c r="H3360" s="244" t="s">
        <v>429</v>
      </c>
      <c r="I3360" s="288">
        <v>1</v>
      </c>
      <c r="J3360" s="244" t="s">
        <v>919</v>
      </c>
      <c r="K3360" s="244">
        <v>1</v>
      </c>
      <c r="L3360" s="244">
        <v>1</v>
      </c>
      <c r="M3360" s="244" t="s">
        <v>89</v>
      </c>
      <c r="N3360" s="244">
        <f t="shared" si="63"/>
        <v>1</v>
      </c>
      <c r="R3360" s="301"/>
      <c r="S3360" s="301"/>
      <c r="T3360" s="301"/>
      <c r="U3360" s="301"/>
      <c r="V3360" s="301"/>
      <c r="W3360" s="301"/>
      <c r="X3360"/>
      <c r="Y3360" s="301"/>
      <c r="Z3360" s="301"/>
      <c r="AA3360" s="301"/>
      <c r="AB3360" s="301"/>
      <c r="AC3360" s="301"/>
      <c r="AD3360" s="301"/>
      <c r="AE3360" s="301"/>
      <c r="AF3360" s="301"/>
      <c r="AG3360" s="301"/>
      <c r="AH3360" s="301"/>
      <c r="AI3360" s="301"/>
      <c r="AM3360"/>
    </row>
    <row r="3361" spans="1:39" ht="20.100000000000001" hidden="1" customHeight="1" x14ac:dyDescent="0.2">
      <c r="A3361" s="240">
        <v>187</v>
      </c>
      <c r="B3361" s="309" t="s">
        <v>414</v>
      </c>
      <c r="C3361" s="310" t="s">
        <v>426</v>
      </c>
      <c r="D3361" s="310" t="s">
        <v>427</v>
      </c>
      <c r="E3361" s="309">
        <v>32407.461637997836</v>
      </c>
      <c r="F3361" s="310" t="s">
        <v>879</v>
      </c>
      <c r="G3361" s="244" t="s">
        <v>913</v>
      </c>
      <c r="H3361" s="244" t="s">
        <v>429</v>
      </c>
      <c r="I3361" s="288">
        <v>1</v>
      </c>
      <c r="J3361" s="244" t="s">
        <v>919</v>
      </c>
      <c r="K3361" s="244" t="s">
        <v>89</v>
      </c>
      <c r="L3361" s="244" t="s">
        <v>89</v>
      </c>
      <c r="M3361" s="244">
        <v>1</v>
      </c>
      <c r="N3361" s="244">
        <f t="shared" si="63"/>
        <v>0.78539816339744828</v>
      </c>
      <c r="R3361" s="301"/>
      <c r="S3361" s="301"/>
      <c r="T3361" s="301"/>
      <c r="U3361" s="301"/>
      <c r="V3361" s="301"/>
      <c r="W3361" s="301"/>
      <c r="X3361"/>
      <c r="Y3361" s="301"/>
      <c r="Z3361" s="301"/>
      <c r="AA3361" s="301"/>
      <c r="AB3361" s="301"/>
      <c r="AC3361" s="301"/>
      <c r="AD3361" s="301"/>
      <c r="AE3361" s="301"/>
      <c r="AF3361" s="301"/>
      <c r="AG3361" s="301"/>
      <c r="AH3361" s="301"/>
      <c r="AI3361" s="301"/>
      <c r="AM3361"/>
    </row>
    <row r="3362" spans="1:39" ht="20.100000000000001" hidden="1" customHeight="1" x14ac:dyDescent="0.2">
      <c r="A3362" s="240">
        <v>188</v>
      </c>
      <c r="B3362" s="309" t="s">
        <v>414</v>
      </c>
      <c r="C3362" s="310" t="s">
        <v>426</v>
      </c>
      <c r="D3362" s="310" t="s">
        <v>427</v>
      </c>
      <c r="E3362" s="309">
        <v>32558.493319038094</v>
      </c>
      <c r="F3362" s="310" t="s">
        <v>871</v>
      </c>
      <c r="G3362" s="244" t="s">
        <v>914</v>
      </c>
      <c r="H3362" s="244" t="s">
        <v>429</v>
      </c>
      <c r="I3362" s="288">
        <v>1</v>
      </c>
      <c r="J3362" s="244" t="s">
        <v>919</v>
      </c>
      <c r="K3362" s="244">
        <v>1</v>
      </c>
      <c r="L3362" s="244">
        <v>1</v>
      </c>
      <c r="M3362" s="244" t="s">
        <v>89</v>
      </c>
      <c r="N3362" s="244">
        <f t="shared" si="63"/>
        <v>1</v>
      </c>
      <c r="R3362" s="301"/>
      <c r="S3362" s="301"/>
      <c r="T3362" s="301"/>
      <c r="U3362" s="301"/>
      <c r="V3362" s="301"/>
      <c r="W3362" s="301"/>
      <c r="X3362"/>
      <c r="Y3362" s="301"/>
      <c r="Z3362" s="301"/>
      <c r="AA3362" s="301"/>
      <c r="AB3362" s="301"/>
      <c r="AC3362" s="301"/>
      <c r="AD3362" s="301"/>
      <c r="AE3362" s="301"/>
      <c r="AF3362" s="301"/>
      <c r="AG3362" s="301"/>
      <c r="AH3362" s="301"/>
      <c r="AI3362" s="301"/>
      <c r="AM3362"/>
    </row>
    <row r="3363" spans="1:39" ht="20.100000000000001" hidden="1" customHeight="1" x14ac:dyDescent="0.2">
      <c r="A3363" s="240">
        <v>189</v>
      </c>
      <c r="B3363" s="309" t="s">
        <v>414</v>
      </c>
      <c r="C3363" s="310" t="s">
        <v>426</v>
      </c>
      <c r="D3363" s="310" t="s">
        <v>427</v>
      </c>
      <c r="E3363" s="309">
        <v>32860.873847964256</v>
      </c>
      <c r="F3363" s="310" t="s">
        <v>871</v>
      </c>
      <c r="G3363" s="244" t="s">
        <v>872</v>
      </c>
      <c r="H3363" s="244" t="s">
        <v>429</v>
      </c>
      <c r="I3363" s="288">
        <v>1</v>
      </c>
      <c r="J3363" s="244" t="s">
        <v>919</v>
      </c>
      <c r="K3363" s="244">
        <v>1</v>
      </c>
      <c r="L3363" s="244">
        <v>1</v>
      </c>
      <c r="M3363" s="244" t="s">
        <v>89</v>
      </c>
      <c r="N3363" s="244">
        <f t="shared" si="63"/>
        <v>1</v>
      </c>
      <c r="R3363" s="301"/>
      <c r="S3363" s="301"/>
      <c r="T3363" s="301"/>
      <c r="U3363" s="301"/>
      <c r="V3363" s="301"/>
      <c r="W3363" s="301"/>
      <c r="X3363"/>
      <c r="Y3363" s="301"/>
      <c r="Z3363" s="301"/>
      <c r="AA3363" s="301"/>
      <c r="AB3363" s="301"/>
      <c r="AC3363" s="301"/>
      <c r="AD3363" s="301"/>
      <c r="AE3363" s="301"/>
      <c r="AF3363" s="301"/>
      <c r="AG3363" s="301"/>
      <c r="AH3363" s="301"/>
      <c r="AI3363" s="301"/>
      <c r="AM3363"/>
    </row>
    <row r="3364" spans="1:39" ht="20.100000000000001" hidden="1" customHeight="1" x14ac:dyDescent="0.2">
      <c r="A3364" s="240">
        <v>190</v>
      </c>
      <c r="B3364" s="309" t="s">
        <v>414</v>
      </c>
      <c r="C3364" s="310" t="s">
        <v>426</v>
      </c>
      <c r="D3364" s="310" t="s">
        <v>427</v>
      </c>
      <c r="E3364" s="309">
        <v>32906.152499221636</v>
      </c>
      <c r="F3364" s="310" t="s">
        <v>897</v>
      </c>
      <c r="G3364" s="244" t="s">
        <v>943</v>
      </c>
      <c r="H3364" s="244" t="s">
        <v>429</v>
      </c>
      <c r="I3364" s="288">
        <v>2</v>
      </c>
      <c r="J3364" s="244" t="s">
        <v>919</v>
      </c>
      <c r="K3364" s="244">
        <v>3</v>
      </c>
      <c r="L3364" s="244">
        <v>2</v>
      </c>
      <c r="M3364" s="244" t="s">
        <v>89</v>
      </c>
      <c r="N3364" s="244">
        <f t="shared" si="63"/>
        <v>6</v>
      </c>
      <c r="R3364" s="301"/>
      <c r="S3364" s="301"/>
      <c r="T3364" s="301"/>
      <c r="U3364" s="301"/>
      <c r="V3364" s="301"/>
      <c r="W3364" s="301"/>
      <c r="X3364"/>
      <c r="Y3364" s="301"/>
      <c r="Z3364" s="301"/>
      <c r="AA3364" s="301"/>
      <c r="AB3364" s="301"/>
      <c r="AC3364" s="301"/>
      <c r="AD3364" s="301"/>
      <c r="AE3364" s="301"/>
      <c r="AF3364" s="301"/>
      <c r="AG3364" s="301"/>
      <c r="AH3364" s="301"/>
      <c r="AI3364" s="301"/>
      <c r="AM3364"/>
    </row>
    <row r="3365" spans="1:39" ht="20.100000000000001" hidden="1" customHeight="1" x14ac:dyDescent="0.2">
      <c r="A3365" s="240">
        <v>191</v>
      </c>
      <c r="B3365" s="309" t="s">
        <v>414</v>
      </c>
      <c r="C3365" s="310" t="s">
        <v>426</v>
      </c>
      <c r="D3365" s="310" t="s">
        <v>427</v>
      </c>
      <c r="E3365" s="309">
        <v>32930.468564707415</v>
      </c>
      <c r="F3365" s="310" t="s">
        <v>879</v>
      </c>
      <c r="G3365" s="244" t="s">
        <v>917</v>
      </c>
      <c r="H3365" s="244" t="s">
        <v>429</v>
      </c>
      <c r="I3365" s="288">
        <v>1</v>
      </c>
      <c r="J3365" s="244" t="s">
        <v>919</v>
      </c>
      <c r="K3365" s="244" t="s">
        <v>89</v>
      </c>
      <c r="L3365" s="244" t="s">
        <v>89</v>
      </c>
      <c r="M3365" s="244">
        <v>1</v>
      </c>
      <c r="N3365" s="244">
        <f t="shared" si="63"/>
        <v>0.78539816339744828</v>
      </c>
      <c r="R3365" s="301"/>
      <c r="S3365" s="301"/>
      <c r="T3365" s="301"/>
      <c r="U3365" s="301"/>
      <c r="V3365" s="301"/>
      <c r="W3365" s="301"/>
      <c r="X3365"/>
      <c r="Y3365" s="301"/>
      <c r="Z3365" s="301"/>
      <c r="AA3365" s="301"/>
      <c r="AB3365" s="301"/>
      <c r="AC3365" s="301"/>
      <c r="AD3365" s="301"/>
      <c r="AE3365" s="301"/>
      <c r="AF3365" s="301"/>
      <c r="AG3365" s="301"/>
      <c r="AH3365" s="301"/>
      <c r="AI3365" s="301"/>
      <c r="AM3365"/>
    </row>
    <row r="3366" spans="1:39" ht="20.100000000000001" hidden="1" customHeight="1" x14ac:dyDescent="0.2">
      <c r="A3366" s="240">
        <v>192</v>
      </c>
      <c r="B3366" s="309" t="s">
        <v>414</v>
      </c>
      <c r="C3366" s="310" t="s">
        <v>426</v>
      </c>
      <c r="D3366" s="310" t="s">
        <v>427</v>
      </c>
      <c r="E3366" s="309">
        <v>32951.448060410628</v>
      </c>
      <c r="F3366" s="242" t="s">
        <v>871</v>
      </c>
      <c r="G3366" s="244" t="s">
        <v>924</v>
      </c>
      <c r="H3366" s="244" t="s">
        <v>429</v>
      </c>
      <c r="I3366" s="288">
        <v>1</v>
      </c>
      <c r="J3366" s="244" t="s">
        <v>919</v>
      </c>
      <c r="K3366" s="244">
        <v>1</v>
      </c>
      <c r="L3366" s="244">
        <v>1</v>
      </c>
      <c r="M3366" s="244" t="s">
        <v>89</v>
      </c>
      <c r="N3366" s="244">
        <f t="shared" si="63"/>
        <v>1</v>
      </c>
      <c r="R3366" s="301"/>
      <c r="S3366" s="301"/>
      <c r="T3366" s="301"/>
      <c r="U3366" s="301"/>
      <c r="V3366" s="301"/>
      <c r="W3366" s="301"/>
      <c r="X3366"/>
      <c r="Y3366" s="301"/>
      <c r="Z3366" s="301"/>
      <c r="AA3366" s="301"/>
      <c r="AB3366" s="301"/>
      <c r="AC3366" s="301"/>
      <c r="AD3366" s="301"/>
      <c r="AE3366" s="301"/>
      <c r="AF3366" s="301"/>
      <c r="AG3366" s="301"/>
      <c r="AH3366" s="301"/>
      <c r="AI3366" s="301"/>
      <c r="AM3366"/>
    </row>
    <row r="3367" spans="1:39" ht="20.100000000000001" hidden="1" customHeight="1" x14ac:dyDescent="0.2">
      <c r="A3367" s="240">
        <v>193</v>
      </c>
      <c r="B3367" s="309" t="s">
        <v>414</v>
      </c>
      <c r="C3367" s="310" t="s">
        <v>426</v>
      </c>
      <c r="D3367" s="310" t="s">
        <v>427</v>
      </c>
      <c r="E3367" s="309">
        <v>32965.290249752827</v>
      </c>
      <c r="F3367" s="310" t="s">
        <v>871</v>
      </c>
      <c r="G3367" s="244" t="s">
        <v>872</v>
      </c>
      <c r="H3367" s="244" t="s">
        <v>429</v>
      </c>
      <c r="I3367" s="288">
        <v>1</v>
      </c>
      <c r="J3367" s="244" t="s">
        <v>919</v>
      </c>
      <c r="K3367" s="244">
        <v>1</v>
      </c>
      <c r="L3367" s="244">
        <v>1</v>
      </c>
      <c r="M3367" s="244" t="s">
        <v>89</v>
      </c>
      <c r="N3367" s="244">
        <f t="shared" si="63"/>
        <v>1</v>
      </c>
      <c r="R3367" s="301"/>
      <c r="S3367" s="301"/>
      <c r="T3367" s="301"/>
      <c r="U3367" s="301"/>
      <c r="V3367" s="301"/>
      <c r="W3367" s="301"/>
      <c r="X3367"/>
      <c r="Y3367" s="301"/>
      <c r="Z3367" s="301"/>
      <c r="AA3367" s="301"/>
      <c r="AB3367" s="301"/>
      <c r="AC3367" s="301"/>
      <c r="AD3367" s="301"/>
      <c r="AE3367" s="301"/>
      <c r="AF3367" s="301"/>
      <c r="AG3367" s="301"/>
      <c r="AH3367" s="301"/>
      <c r="AI3367" s="301"/>
      <c r="AM3367"/>
    </row>
    <row r="3368" spans="1:39" ht="20.100000000000001" hidden="1" customHeight="1" x14ac:dyDescent="0.2">
      <c r="A3368" s="240">
        <v>194</v>
      </c>
      <c r="B3368" s="309" t="s">
        <v>414</v>
      </c>
      <c r="C3368" s="310" t="s">
        <v>426</v>
      </c>
      <c r="D3368" s="310" t="s">
        <v>427</v>
      </c>
      <c r="E3368" s="309">
        <v>32989.603522169964</v>
      </c>
      <c r="F3368" s="310" t="s">
        <v>879</v>
      </c>
      <c r="G3368" s="244" t="s">
        <v>983</v>
      </c>
      <c r="H3368" s="244" t="s">
        <v>429</v>
      </c>
      <c r="I3368" s="288">
        <v>1</v>
      </c>
      <c r="J3368" s="244" t="s">
        <v>919</v>
      </c>
      <c r="K3368" s="244" t="s">
        <v>89</v>
      </c>
      <c r="L3368" s="244" t="s">
        <v>89</v>
      </c>
      <c r="M3368" s="244">
        <v>1</v>
      </c>
      <c r="N3368" s="244">
        <f t="shared" si="63"/>
        <v>0.78539816339744828</v>
      </c>
      <c r="R3368" s="301"/>
      <c r="S3368" s="301"/>
      <c r="T3368" s="301"/>
      <c r="U3368" s="301"/>
      <c r="V3368" s="301"/>
      <c r="W3368" s="301"/>
      <c r="X3368"/>
      <c r="Y3368" s="301"/>
      <c r="Z3368" s="301"/>
      <c r="AA3368" s="301"/>
      <c r="AB3368" s="301"/>
      <c r="AC3368" s="301"/>
      <c r="AD3368" s="301"/>
      <c r="AE3368" s="301"/>
      <c r="AF3368" s="301"/>
      <c r="AG3368" s="301"/>
      <c r="AH3368" s="301"/>
      <c r="AI3368" s="301"/>
      <c r="AM3368"/>
    </row>
    <row r="3369" spans="1:39" ht="20.100000000000001" hidden="1" customHeight="1" x14ac:dyDescent="0.2">
      <c r="A3369" s="240">
        <v>195</v>
      </c>
      <c r="B3369" s="309" t="s">
        <v>414</v>
      </c>
      <c r="C3369" s="310" t="s">
        <v>432</v>
      </c>
      <c r="D3369" s="310" t="s">
        <v>427</v>
      </c>
      <c r="E3369" s="309">
        <v>33020.388488135024</v>
      </c>
      <c r="F3369" s="310" t="s">
        <v>880</v>
      </c>
      <c r="G3369" s="244" t="s">
        <v>915</v>
      </c>
      <c r="H3369" s="244" t="s">
        <v>429</v>
      </c>
      <c r="I3369" s="288">
        <v>1</v>
      </c>
      <c r="J3369" s="244" t="s">
        <v>919</v>
      </c>
      <c r="K3369" s="244">
        <v>0.5</v>
      </c>
      <c r="L3369" s="244">
        <v>0.6</v>
      </c>
      <c r="M3369" s="244" t="s">
        <v>89</v>
      </c>
      <c r="N3369" s="244">
        <f t="shared" si="63"/>
        <v>0.3</v>
      </c>
      <c r="R3369" s="301"/>
      <c r="S3369" s="301"/>
      <c r="T3369" s="301"/>
      <c r="U3369" s="301"/>
      <c r="V3369" s="301"/>
      <c r="W3369" s="301"/>
      <c r="X3369"/>
      <c r="Y3369" s="301"/>
      <c r="Z3369" s="301"/>
      <c r="AA3369" s="301"/>
      <c r="AB3369" s="301"/>
      <c r="AC3369" s="301"/>
      <c r="AD3369" s="301"/>
      <c r="AE3369" s="301"/>
      <c r="AF3369" s="301"/>
      <c r="AG3369" s="301"/>
      <c r="AH3369" s="301"/>
      <c r="AI3369" s="301"/>
      <c r="AM3369"/>
    </row>
    <row r="3370" spans="1:39" ht="20.100000000000001" hidden="1" customHeight="1" x14ac:dyDescent="0.2">
      <c r="A3370" s="240">
        <v>196</v>
      </c>
      <c r="B3370" s="309" t="s">
        <v>414</v>
      </c>
      <c r="C3370" s="310" t="s">
        <v>432</v>
      </c>
      <c r="D3370" s="310" t="s">
        <v>427</v>
      </c>
      <c r="E3370" s="309">
        <v>33034.702134572231</v>
      </c>
      <c r="F3370" s="310" t="s">
        <v>880</v>
      </c>
      <c r="G3370" s="244" t="s">
        <v>915</v>
      </c>
      <c r="H3370" s="244" t="s">
        <v>429</v>
      </c>
      <c r="I3370" s="288">
        <v>1</v>
      </c>
      <c r="J3370" s="244" t="s">
        <v>919</v>
      </c>
      <c r="K3370" s="244">
        <v>0.5</v>
      </c>
      <c r="L3370" s="244">
        <v>0.6</v>
      </c>
      <c r="M3370" s="244" t="s">
        <v>89</v>
      </c>
      <c r="N3370" s="244">
        <f t="shared" ref="N3370:N3433" si="64">IF(M3370="",K3370*L3370,IF(G3370="R-1",K3370*L3370,IF(LEFT(G3370,1)="R",PI()*((M3370^2)/4),K3370*L3370)))</f>
        <v>0.3</v>
      </c>
      <c r="R3370" s="301"/>
      <c r="S3370" s="301"/>
      <c r="T3370" s="301"/>
      <c r="U3370" s="301"/>
      <c r="V3370" s="301"/>
      <c r="W3370" s="301"/>
      <c r="X3370"/>
      <c r="Y3370" s="301"/>
      <c r="Z3370" s="301"/>
      <c r="AA3370" s="301"/>
      <c r="AB3370" s="301"/>
      <c r="AC3370" s="301"/>
      <c r="AD3370" s="301"/>
      <c r="AE3370" s="301"/>
      <c r="AF3370" s="301"/>
      <c r="AG3370" s="301"/>
      <c r="AH3370" s="301"/>
      <c r="AI3370" s="301"/>
      <c r="AM3370"/>
    </row>
    <row r="3371" spans="1:39" ht="20.100000000000001" hidden="1" customHeight="1" x14ac:dyDescent="0.2">
      <c r="A3371" s="240">
        <v>197</v>
      </c>
      <c r="B3371" s="309" t="s">
        <v>414</v>
      </c>
      <c r="C3371" s="310" t="s">
        <v>432</v>
      </c>
      <c r="D3371" s="310" t="s">
        <v>427</v>
      </c>
      <c r="E3371" s="309">
        <v>33049.608027602269</v>
      </c>
      <c r="F3371" s="310" t="s">
        <v>880</v>
      </c>
      <c r="G3371" s="244" t="s">
        <v>915</v>
      </c>
      <c r="H3371" s="244" t="s">
        <v>429</v>
      </c>
      <c r="I3371" s="288">
        <v>1</v>
      </c>
      <c r="J3371" s="244" t="s">
        <v>919</v>
      </c>
      <c r="K3371" s="244">
        <v>0.5</v>
      </c>
      <c r="L3371" s="244">
        <v>0.6</v>
      </c>
      <c r="M3371" s="244" t="s">
        <v>89</v>
      </c>
      <c r="N3371" s="244">
        <f t="shared" si="64"/>
        <v>0.3</v>
      </c>
      <c r="R3371" s="301"/>
      <c r="S3371" s="301"/>
      <c r="T3371" s="301"/>
      <c r="U3371" s="301"/>
      <c r="V3371" s="301"/>
      <c r="W3371" s="301"/>
      <c r="X3371"/>
      <c r="Y3371" s="301"/>
      <c r="Z3371" s="301"/>
      <c r="AA3371" s="301"/>
      <c r="AB3371" s="301"/>
      <c r="AC3371" s="301"/>
      <c r="AD3371" s="301"/>
      <c r="AE3371" s="301"/>
      <c r="AF3371" s="301"/>
      <c r="AG3371" s="301"/>
      <c r="AH3371" s="301"/>
      <c r="AI3371" s="301"/>
      <c r="AM3371"/>
    </row>
    <row r="3372" spans="1:39" ht="20.100000000000001" hidden="1" customHeight="1" x14ac:dyDescent="0.2">
      <c r="A3372" s="240">
        <v>198</v>
      </c>
      <c r="B3372" s="309" t="s">
        <v>414</v>
      </c>
      <c r="C3372" s="310" t="s">
        <v>426</v>
      </c>
      <c r="D3372" s="310" t="s">
        <v>427</v>
      </c>
      <c r="E3372" s="309">
        <v>33056.058836224976</v>
      </c>
      <c r="F3372" s="310" t="s">
        <v>871</v>
      </c>
      <c r="G3372" s="244" t="s">
        <v>872</v>
      </c>
      <c r="H3372" s="244" t="s">
        <v>429</v>
      </c>
      <c r="I3372" s="288">
        <v>1</v>
      </c>
      <c r="J3372" s="244" t="s">
        <v>919</v>
      </c>
      <c r="K3372" s="244">
        <v>1</v>
      </c>
      <c r="L3372" s="244">
        <v>1</v>
      </c>
      <c r="M3372" s="244" t="s">
        <v>89</v>
      </c>
      <c r="N3372" s="244">
        <f t="shared" si="64"/>
        <v>1</v>
      </c>
      <c r="R3372" s="301"/>
      <c r="S3372" s="301"/>
      <c r="T3372" s="301"/>
      <c r="U3372" s="301"/>
      <c r="V3372" s="301"/>
      <c r="W3372" s="301"/>
      <c r="X3372"/>
      <c r="Y3372" s="301"/>
      <c r="Z3372" s="301"/>
      <c r="AA3372" s="301"/>
      <c r="AB3372" s="301"/>
      <c r="AC3372" s="301"/>
      <c r="AD3372" s="301"/>
      <c r="AE3372" s="301"/>
      <c r="AF3372" s="301"/>
      <c r="AG3372" s="301"/>
      <c r="AH3372" s="301"/>
      <c r="AI3372" s="301"/>
      <c r="AM3372"/>
    </row>
    <row r="3373" spans="1:39" ht="20.100000000000001" hidden="1" customHeight="1" x14ac:dyDescent="0.2">
      <c r="A3373" s="240">
        <v>199</v>
      </c>
      <c r="B3373" s="309" t="s">
        <v>414</v>
      </c>
      <c r="C3373" s="310" t="s">
        <v>432</v>
      </c>
      <c r="D3373" s="310" t="s">
        <v>427</v>
      </c>
      <c r="E3373" s="309">
        <v>33072.905809300566</v>
      </c>
      <c r="F3373" s="310" t="s">
        <v>880</v>
      </c>
      <c r="G3373" s="244" t="s">
        <v>915</v>
      </c>
      <c r="H3373" s="244" t="s">
        <v>429</v>
      </c>
      <c r="I3373" s="288">
        <v>1</v>
      </c>
      <c r="J3373" s="244" t="s">
        <v>919</v>
      </c>
      <c r="K3373" s="244">
        <v>0.5</v>
      </c>
      <c r="L3373" s="244">
        <v>0.6</v>
      </c>
      <c r="M3373" s="244" t="s">
        <v>89</v>
      </c>
      <c r="N3373" s="244">
        <f t="shared" si="64"/>
        <v>0.3</v>
      </c>
      <c r="R3373" s="301"/>
      <c r="S3373" s="301"/>
      <c r="T3373" s="301"/>
      <c r="U3373" s="301"/>
      <c r="V3373" s="301"/>
      <c r="W3373" s="301"/>
      <c r="X3373"/>
      <c r="Y3373" s="301"/>
      <c r="Z3373" s="301"/>
      <c r="AA3373" s="301"/>
      <c r="AB3373" s="301"/>
      <c r="AC3373" s="301"/>
      <c r="AD3373" s="301"/>
      <c r="AE3373" s="301"/>
      <c r="AF3373" s="301"/>
      <c r="AG3373" s="301"/>
      <c r="AH3373" s="301"/>
      <c r="AI3373" s="301"/>
      <c r="AM3373"/>
    </row>
    <row r="3374" spans="1:39" ht="20.100000000000001" hidden="1" customHeight="1" x14ac:dyDescent="0.2">
      <c r="A3374" s="240">
        <v>200</v>
      </c>
      <c r="B3374" s="309" t="s">
        <v>414</v>
      </c>
      <c r="C3374" s="310" t="s">
        <v>432</v>
      </c>
      <c r="D3374" s="310" t="s">
        <v>427</v>
      </c>
      <c r="E3374" s="309">
        <v>33080.207249773892</v>
      </c>
      <c r="F3374" s="310" t="s">
        <v>880</v>
      </c>
      <c r="G3374" s="244" t="s">
        <v>915</v>
      </c>
      <c r="H3374" s="244" t="s">
        <v>429</v>
      </c>
      <c r="I3374" s="288">
        <v>1</v>
      </c>
      <c r="J3374" s="244" t="s">
        <v>919</v>
      </c>
      <c r="K3374" s="244">
        <v>0.5</v>
      </c>
      <c r="L3374" s="244">
        <v>0.6</v>
      </c>
      <c r="M3374" s="244" t="s">
        <v>89</v>
      </c>
      <c r="N3374" s="244">
        <f t="shared" si="64"/>
        <v>0.3</v>
      </c>
      <c r="R3374" s="301"/>
      <c r="S3374" s="301"/>
      <c r="T3374" s="301"/>
      <c r="U3374" s="301"/>
      <c r="V3374" s="301"/>
      <c r="W3374" s="301"/>
      <c r="X3374"/>
      <c r="Y3374" s="301"/>
      <c r="Z3374" s="301"/>
      <c r="AA3374" s="301"/>
      <c r="AB3374" s="301"/>
      <c r="AC3374" s="301"/>
      <c r="AD3374" s="301"/>
      <c r="AE3374" s="301"/>
      <c r="AF3374" s="301"/>
      <c r="AG3374" s="301"/>
      <c r="AH3374" s="301"/>
      <c r="AI3374" s="301"/>
      <c r="AM3374"/>
    </row>
    <row r="3375" spans="1:39" ht="20.100000000000001" hidden="1" customHeight="1" x14ac:dyDescent="0.2">
      <c r="A3375" s="240">
        <v>201</v>
      </c>
      <c r="B3375" s="309" t="s">
        <v>414</v>
      </c>
      <c r="C3375" s="310" t="s">
        <v>432</v>
      </c>
      <c r="D3375" s="310" t="s">
        <v>427</v>
      </c>
      <c r="E3375" s="309">
        <v>33095.369973708643</v>
      </c>
      <c r="F3375" s="310" t="s">
        <v>880</v>
      </c>
      <c r="G3375" s="244" t="s">
        <v>915</v>
      </c>
      <c r="H3375" s="244" t="s">
        <v>429</v>
      </c>
      <c r="I3375" s="288">
        <v>1</v>
      </c>
      <c r="J3375" s="244" t="s">
        <v>919</v>
      </c>
      <c r="K3375" s="244">
        <v>0.5</v>
      </c>
      <c r="L3375" s="244">
        <v>0.6</v>
      </c>
      <c r="M3375" s="244" t="s">
        <v>89</v>
      </c>
      <c r="N3375" s="244">
        <f t="shared" si="64"/>
        <v>0.3</v>
      </c>
      <c r="R3375" s="301"/>
      <c r="S3375" s="301"/>
      <c r="T3375" s="301"/>
      <c r="U3375" s="301"/>
      <c r="V3375" s="301"/>
      <c r="W3375" s="301"/>
      <c r="X3375"/>
      <c r="Y3375" s="301"/>
      <c r="Z3375" s="301"/>
      <c r="AA3375" s="301"/>
      <c r="AB3375" s="301"/>
      <c r="AC3375" s="301"/>
      <c r="AD3375" s="301"/>
      <c r="AE3375" s="301"/>
      <c r="AF3375" s="301"/>
      <c r="AG3375" s="301"/>
      <c r="AH3375" s="301"/>
      <c r="AI3375" s="301"/>
      <c r="AM3375"/>
    </row>
    <row r="3376" spans="1:39" ht="20.100000000000001" hidden="1" customHeight="1" x14ac:dyDescent="0.2">
      <c r="A3376" s="240">
        <v>202</v>
      </c>
      <c r="B3376" s="309" t="s">
        <v>414</v>
      </c>
      <c r="C3376" s="310" t="s">
        <v>432</v>
      </c>
      <c r="D3376" s="310" t="s">
        <v>427</v>
      </c>
      <c r="E3376" s="309">
        <v>33110.084842231423</v>
      </c>
      <c r="F3376" s="310" t="s">
        <v>880</v>
      </c>
      <c r="G3376" s="244" t="s">
        <v>915</v>
      </c>
      <c r="H3376" s="244" t="s">
        <v>429</v>
      </c>
      <c r="I3376" s="288">
        <v>1</v>
      </c>
      <c r="J3376" s="244" t="s">
        <v>919</v>
      </c>
      <c r="K3376" s="244">
        <v>0.5</v>
      </c>
      <c r="L3376" s="244">
        <v>0.6</v>
      </c>
      <c r="M3376" s="244" t="s">
        <v>89</v>
      </c>
      <c r="N3376" s="244">
        <f t="shared" si="64"/>
        <v>0.3</v>
      </c>
      <c r="R3376" s="301"/>
      <c r="S3376" s="301"/>
      <c r="T3376" s="301"/>
      <c r="U3376" s="301"/>
      <c r="V3376" s="301"/>
      <c r="W3376" s="301"/>
      <c r="X3376"/>
      <c r="Y3376" s="301"/>
      <c r="Z3376" s="301"/>
      <c r="AA3376" s="301"/>
      <c r="AB3376" s="301"/>
      <c r="AC3376" s="301"/>
      <c r="AD3376" s="301"/>
      <c r="AE3376" s="301"/>
      <c r="AF3376" s="301"/>
      <c r="AG3376" s="301"/>
      <c r="AH3376" s="301"/>
      <c r="AI3376" s="301"/>
      <c r="AM3376"/>
    </row>
    <row r="3377" spans="1:39" ht="20.100000000000001" hidden="1" customHeight="1" x14ac:dyDescent="0.2">
      <c r="A3377" s="240">
        <v>203</v>
      </c>
      <c r="B3377" s="309" t="s">
        <v>414</v>
      </c>
      <c r="C3377" s="310" t="s">
        <v>432</v>
      </c>
      <c r="D3377" s="310" t="s">
        <v>427</v>
      </c>
      <c r="E3377" s="309">
        <v>33124.116617055792</v>
      </c>
      <c r="F3377" s="310" t="s">
        <v>880</v>
      </c>
      <c r="G3377" s="244" t="s">
        <v>915</v>
      </c>
      <c r="H3377" s="244" t="s">
        <v>429</v>
      </c>
      <c r="I3377" s="288">
        <v>1</v>
      </c>
      <c r="J3377" s="244" t="s">
        <v>919</v>
      </c>
      <c r="K3377" s="244">
        <v>0.5</v>
      </c>
      <c r="L3377" s="244">
        <v>0.6</v>
      </c>
      <c r="M3377" s="244" t="s">
        <v>89</v>
      </c>
      <c r="N3377" s="244">
        <f t="shared" si="64"/>
        <v>0.3</v>
      </c>
      <c r="R3377" s="301"/>
      <c r="S3377" s="301"/>
      <c r="T3377" s="301"/>
      <c r="U3377" s="301"/>
      <c r="V3377" s="301"/>
      <c r="W3377" s="301"/>
      <c r="X3377"/>
      <c r="Y3377" s="301"/>
      <c r="Z3377" s="301"/>
      <c r="AA3377" s="301"/>
      <c r="AB3377" s="301"/>
      <c r="AC3377" s="301"/>
      <c r="AD3377" s="301"/>
      <c r="AE3377" s="301"/>
      <c r="AF3377" s="301"/>
      <c r="AG3377" s="301"/>
      <c r="AH3377" s="301"/>
      <c r="AI3377" s="301"/>
      <c r="AM3377"/>
    </row>
    <row r="3378" spans="1:39" ht="20.100000000000001" hidden="1" customHeight="1" x14ac:dyDescent="0.2">
      <c r="A3378" s="240">
        <v>204</v>
      </c>
      <c r="B3378" s="309" t="s">
        <v>414</v>
      </c>
      <c r="C3378" s="310" t="s">
        <v>432</v>
      </c>
      <c r="D3378" s="310" t="s">
        <v>427</v>
      </c>
      <c r="E3378" s="309">
        <v>33142.764655137456</v>
      </c>
      <c r="F3378" s="310" t="s">
        <v>880</v>
      </c>
      <c r="G3378" s="244" t="s">
        <v>915</v>
      </c>
      <c r="H3378" s="244" t="s">
        <v>429</v>
      </c>
      <c r="I3378" s="288">
        <v>1</v>
      </c>
      <c r="J3378" s="244" t="s">
        <v>919</v>
      </c>
      <c r="K3378" s="244">
        <v>0.5</v>
      </c>
      <c r="L3378" s="244">
        <v>0.6</v>
      </c>
      <c r="M3378" s="244" t="s">
        <v>89</v>
      </c>
      <c r="N3378" s="244">
        <f t="shared" si="64"/>
        <v>0.3</v>
      </c>
      <c r="R3378" s="301"/>
      <c r="S3378" s="301"/>
      <c r="T3378" s="301"/>
      <c r="U3378" s="301"/>
      <c r="V3378" s="301"/>
      <c r="W3378" s="301"/>
      <c r="X3378"/>
      <c r="Y3378" s="301"/>
      <c r="Z3378" s="301"/>
      <c r="AA3378" s="301"/>
      <c r="AB3378" s="301"/>
      <c r="AC3378" s="301"/>
      <c r="AD3378" s="301"/>
      <c r="AE3378" s="301"/>
      <c r="AF3378" s="301"/>
      <c r="AG3378" s="301"/>
      <c r="AH3378" s="301"/>
      <c r="AI3378" s="301"/>
      <c r="AM3378"/>
    </row>
    <row r="3379" spans="1:39" ht="20.100000000000001" hidden="1" customHeight="1" x14ac:dyDescent="0.2">
      <c r="A3379" s="240">
        <v>205</v>
      </c>
      <c r="B3379" s="309" t="s">
        <v>414</v>
      </c>
      <c r="C3379" s="310" t="s">
        <v>426</v>
      </c>
      <c r="D3379" s="310" t="s">
        <v>427</v>
      </c>
      <c r="E3379" s="309">
        <v>33195.945689649037</v>
      </c>
      <c r="F3379" s="310" t="s">
        <v>871</v>
      </c>
      <c r="G3379" s="244" t="s">
        <v>872</v>
      </c>
      <c r="H3379" s="244" t="s">
        <v>429</v>
      </c>
      <c r="I3379" s="288">
        <v>1</v>
      </c>
      <c r="J3379" s="244" t="s">
        <v>919</v>
      </c>
      <c r="K3379" s="244">
        <v>1</v>
      </c>
      <c r="L3379" s="244">
        <v>1</v>
      </c>
      <c r="M3379" s="244" t="s">
        <v>89</v>
      </c>
      <c r="N3379" s="244">
        <f t="shared" si="64"/>
        <v>1</v>
      </c>
      <c r="R3379" s="301"/>
      <c r="S3379" s="301"/>
      <c r="T3379" s="301"/>
      <c r="U3379" s="301"/>
      <c r="V3379" s="301"/>
      <c r="W3379" s="301"/>
      <c r="X3379"/>
      <c r="Y3379" s="301"/>
      <c r="Z3379" s="301"/>
      <c r="AA3379" s="301"/>
      <c r="AB3379" s="301"/>
      <c r="AC3379" s="301"/>
      <c r="AD3379" s="301"/>
      <c r="AE3379" s="301"/>
      <c r="AF3379" s="301"/>
      <c r="AG3379" s="301"/>
      <c r="AH3379" s="301"/>
      <c r="AI3379" s="301"/>
      <c r="AM3379"/>
    </row>
    <row r="3380" spans="1:39" ht="20.100000000000001" hidden="1" customHeight="1" x14ac:dyDescent="0.2">
      <c r="A3380" s="240">
        <v>206</v>
      </c>
      <c r="B3380" s="309" t="s">
        <v>414</v>
      </c>
      <c r="C3380" s="310" t="s">
        <v>426</v>
      </c>
      <c r="D3380" s="310" t="s">
        <v>427</v>
      </c>
      <c r="E3380" s="309">
        <v>33419.708457369983</v>
      </c>
      <c r="F3380" s="310" t="s">
        <v>871</v>
      </c>
      <c r="G3380" s="244" t="s">
        <v>916</v>
      </c>
      <c r="H3380" s="244" t="s">
        <v>429</v>
      </c>
      <c r="I3380" s="288">
        <v>1</v>
      </c>
      <c r="J3380" s="244" t="s">
        <v>919</v>
      </c>
      <c r="K3380" s="244">
        <v>1</v>
      </c>
      <c r="L3380" s="244">
        <v>1</v>
      </c>
      <c r="M3380" s="244" t="s">
        <v>89</v>
      </c>
      <c r="N3380" s="244">
        <f t="shared" si="64"/>
        <v>1</v>
      </c>
      <c r="R3380" s="301"/>
      <c r="S3380" s="301"/>
      <c r="T3380" s="301"/>
      <c r="U3380" s="301"/>
      <c r="V3380" s="301"/>
      <c r="W3380" s="301"/>
      <c r="X3380"/>
      <c r="Y3380" s="301"/>
      <c r="Z3380" s="301"/>
      <c r="AA3380" s="301"/>
      <c r="AB3380" s="301"/>
      <c r="AC3380" s="301"/>
      <c r="AD3380" s="301"/>
      <c r="AE3380" s="301"/>
      <c r="AF3380" s="301"/>
      <c r="AG3380" s="301"/>
      <c r="AH3380" s="301"/>
      <c r="AI3380" s="301"/>
      <c r="AM3380"/>
    </row>
    <row r="3381" spans="1:39" ht="20.100000000000001" hidden="1" customHeight="1" x14ac:dyDescent="0.2">
      <c r="A3381" s="240">
        <v>207</v>
      </c>
      <c r="B3381" s="309" t="s">
        <v>414</v>
      </c>
      <c r="C3381" s="310" t="s">
        <v>426</v>
      </c>
      <c r="D3381" s="310" t="s">
        <v>427</v>
      </c>
      <c r="E3381" s="309">
        <v>33767.977472842584</v>
      </c>
      <c r="F3381" s="310" t="s">
        <v>879</v>
      </c>
      <c r="G3381" s="244" t="s">
        <v>913</v>
      </c>
      <c r="H3381" s="244" t="s">
        <v>429</v>
      </c>
      <c r="I3381" s="288">
        <v>1</v>
      </c>
      <c r="J3381" s="244" t="s">
        <v>919</v>
      </c>
      <c r="K3381" s="244" t="s">
        <v>89</v>
      </c>
      <c r="L3381" s="244" t="s">
        <v>89</v>
      </c>
      <c r="M3381" s="244">
        <v>1</v>
      </c>
      <c r="N3381" s="244">
        <f t="shared" si="64"/>
        <v>0.78539816339744828</v>
      </c>
      <c r="R3381" s="301"/>
      <c r="S3381" s="301"/>
      <c r="T3381" s="301"/>
      <c r="U3381" s="301"/>
      <c r="V3381" s="301"/>
      <c r="W3381" s="301"/>
      <c r="X3381"/>
      <c r="Y3381" s="301"/>
      <c r="Z3381" s="301"/>
      <c r="AA3381" s="301"/>
      <c r="AB3381" s="301"/>
      <c r="AC3381" s="301"/>
      <c r="AD3381" s="301"/>
      <c r="AE3381" s="301"/>
      <c r="AF3381" s="301"/>
      <c r="AG3381" s="301"/>
      <c r="AH3381" s="301"/>
      <c r="AI3381" s="301"/>
      <c r="AM3381"/>
    </row>
    <row r="3382" spans="1:39" ht="20.100000000000001" hidden="1" customHeight="1" x14ac:dyDescent="0.2">
      <c r="A3382" s="240">
        <v>208</v>
      </c>
      <c r="B3382" s="309" t="s">
        <v>414</v>
      </c>
      <c r="C3382" s="310" t="s">
        <v>426</v>
      </c>
      <c r="D3382" s="310" t="s">
        <v>427</v>
      </c>
      <c r="E3382" s="309">
        <v>34144.89774768793</v>
      </c>
      <c r="F3382" s="310" t="s">
        <v>879</v>
      </c>
      <c r="G3382" s="244" t="s">
        <v>913</v>
      </c>
      <c r="H3382" s="244" t="s">
        <v>429</v>
      </c>
      <c r="I3382" s="288">
        <v>1</v>
      </c>
      <c r="J3382" s="244" t="s">
        <v>919</v>
      </c>
      <c r="K3382" s="244" t="s">
        <v>89</v>
      </c>
      <c r="L3382" s="244" t="s">
        <v>89</v>
      </c>
      <c r="M3382" s="244">
        <v>1</v>
      </c>
      <c r="N3382" s="244">
        <f t="shared" si="64"/>
        <v>0.78539816339744828</v>
      </c>
      <c r="R3382" s="301"/>
      <c r="S3382" s="301"/>
      <c r="T3382" s="301"/>
      <c r="U3382" s="301"/>
      <c r="V3382" s="301"/>
      <c r="W3382" s="301"/>
      <c r="X3382"/>
      <c r="Y3382" s="301"/>
      <c r="Z3382" s="301"/>
      <c r="AA3382" s="301"/>
      <c r="AB3382" s="301"/>
      <c r="AC3382" s="301"/>
      <c r="AD3382" s="301"/>
      <c r="AE3382" s="301"/>
      <c r="AF3382" s="301"/>
      <c r="AG3382" s="301"/>
      <c r="AH3382" s="301"/>
      <c r="AI3382" s="301"/>
      <c r="AM3382"/>
    </row>
    <row r="3383" spans="1:39" ht="20.100000000000001" hidden="1" customHeight="1" x14ac:dyDescent="0.2">
      <c r="A3383" s="240">
        <v>209</v>
      </c>
      <c r="B3383" s="309" t="s">
        <v>414</v>
      </c>
      <c r="C3383" s="310" t="s">
        <v>426</v>
      </c>
      <c r="D3383" s="310" t="s">
        <v>427</v>
      </c>
      <c r="E3383" s="309">
        <v>34283.520258548408</v>
      </c>
      <c r="F3383" s="310" t="s">
        <v>871</v>
      </c>
      <c r="G3383" s="244" t="s">
        <v>916</v>
      </c>
      <c r="H3383" s="244" t="s">
        <v>429</v>
      </c>
      <c r="I3383" s="288">
        <v>1</v>
      </c>
      <c r="J3383" s="244" t="s">
        <v>919</v>
      </c>
      <c r="K3383" s="244">
        <v>1</v>
      </c>
      <c r="L3383" s="244">
        <v>1</v>
      </c>
      <c r="M3383" s="244" t="s">
        <v>89</v>
      </c>
      <c r="N3383" s="244">
        <f t="shared" si="64"/>
        <v>1</v>
      </c>
      <c r="R3383" s="301"/>
      <c r="S3383" s="301"/>
      <c r="T3383" s="301"/>
      <c r="U3383" s="301"/>
      <c r="V3383" s="301"/>
      <c r="W3383" s="301"/>
      <c r="X3383"/>
      <c r="Y3383" s="301"/>
      <c r="Z3383" s="301"/>
      <c r="AA3383" s="301"/>
      <c r="AB3383" s="301"/>
      <c r="AC3383" s="301"/>
      <c r="AD3383" s="301"/>
      <c r="AE3383" s="301"/>
      <c r="AF3383" s="301"/>
      <c r="AG3383" s="301"/>
      <c r="AH3383" s="301"/>
      <c r="AI3383" s="301"/>
      <c r="AM3383"/>
    </row>
    <row r="3384" spans="1:39" ht="20.100000000000001" hidden="1" customHeight="1" x14ac:dyDescent="0.2">
      <c r="A3384" s="240">
        <v>210</v>
      </c>
      <c r="B3384" s="309" t="s">
        <v>414</v>
      </c>
      <c r="C3384" s="310" t="s">
        <v>426</v>
      </c>
      <c r="D3384" s="310" t="s">
        <v>427</v>
      </c>
      <c r="E3384" s="309">
        <v>34635.560443419221</v>
      </c>
      <c r="F3384" s="310" t="s">
        <v>879</v>
      </c>
      <c r="G3384" s="244" t="s">
        <v>913</v>
      </c>
      <c r="H3384" s="244" t="s">
        <v>429</v>
      </c>
      <c r="I3384" s="288">
        <v>1</v>
      </c>
      <c r="J3384" s="244" t="s">
        <v>919</v>
      </c>
      <c r="K3384" s="244" t="s">
        <v>89</v>
      </c>
      <c r="L3384" s="244" t="s">
        <v>89</v>
      </c>
      <c r="M3384" s="244">
        <v>1</v>
      </c>
      <c r="N3384" s="244">
        <f t="shared" si="64"/>
        <v>0.78539816339744828</v>
      </c>
      <c r="R3384" s="301"/>
      <c r="S3384" s="301"/>
      <c r="T3384" s="301"/>
      <c r="U3384" s="301"/>
      <c r="V3384" s="301"/>
      <c r="W3384" s="301"/>
      <c r="X3384"/>
      <c r="Y3384" s="301"/>
      <c r="Z3384" s="301"/>
      <c r="AA3384" s="301"/>
      <c r="AB3384" s="301"/>
      <c r="AC3384" s="301"/>
      <c r="AD3384" s="301"/>
      <c r="AE3384" s="301"/>
      <c r="AF3384" s="301"/>
      <c r="AG3384" s="301"/>
      <c r="AH3384" s="301"/>
      <c r="AI3384" s="301"/>
      <c r="AM3384"/>
    </row>
    <row r="3385" spans="1:39" ht="20.100000000000001" hidden="1" customHeight="1" x14ac:dyDescent="0.2">
      <c r="A3385" s="240">
        <v>211</v>
      </c>
      <c r="B3385" s="309" t="s">
        <v>414</v>
      </c>
      <c r="C3385" s="310" t="s">
        <v>426</v>
      </c>
      <c r="D3385" s="310" t="s">
        <v>427</v>
      </c>
      <c r="E3385" s="309">
        <v>34779.874969337907</v>
      </c>
      <c r="F3385" s="310" t="s">
        <v>871</v>
      </c>
      <c r="G3385" s="244" t="s">
        <v>932</v>
      </c>
      <c r="H3385" s="244" t="s">
        <v>429</v>
      </c>
      <c r="I3385" s="288">
        <v>1</v>
      </c>
      <c r="J3385" s="244" t="s">
        <v>919</v>
      </c>
      <c r="K3385" s="244">
        <v>1</v>
      </c>
      <c r="L3385" s="244">
        <v>1</v>
      </c>
      <c r="M3385" s="244" t="s">
        <v>89</v>
      </c>
      <c r="N3385" s="244">
        <f t="shared" si="64"/>
        <v>1</v>
      </c>
      <c r="R3385" s="301"/>
      <c r="S3385" s="301"/>
      <c r="T3385" s="301"/>
      <c r="U3385" s="301"/>
      <c r="V3385" s="301"/>
      <c r="W3385" s="301"/>
      <c r="X3385"/>
      <c r="Y3385" s="301"/>
      <c r="Z3385" s="301"/>
      <c r="AA3385" s="301"/>
      <c r="AB3385" s="301"/>
      <c r="AC3385" s="301"/>
      <c r="AD3385" s="301"/>
      <c r="AE3385" s="301"/>
      <c r="AF3385" s="301"/>
      <c r="AG3385" s="301"/>
      <c r="AH3385" s="301"/>
      <c r="AI3385" s="301"/>
      <c r="AM3385"/>
    </row>
    <row r="3386" spans="1:39" ht="20.100000000000001" hidden="1" customHeight="1" x14ac:dyDescent="0.2">
      <c r="A3386" s="240">
        <v>212</v>
      </c>
      <c r="B3386" s="309" t="s">
        <v>414</v>
      </c>
      <c r="C3386" s="310" t="s">
        <v>426</v>
      </c>
      <c r="D3386" s="310" t="s">
        <v>427</v>
      </c>
      <c r="E3386" s="309">
        <v>35209.915530700775</v>
      </c>
      <c r="F3386" s="310" t="s">
        <v>871</v>
      </c>
      <c r="G3386" s="244" t="s">
        <v>924</v>
      </c>
      <c r="H3386" s="244" t="s">
        <v>429</v>
      </c>
      <c r="I3386" s="288">
        <v>1</v>
      </c>
      <c r="J3386" s="244" t="s">
        <v>919</v>
      </c>
      <c r="K3386" s="244">
        <v>1</v>
      </c>
      <c r="L3386" s="244">
        <v>1</v>
      </c>
      <c r="M3386" s="244" t="s">
        <v>89</v>
      </c>
      <c r="N3386" s="244">
        <f t="shared" si="64"/>
        <v>1</v>
      </c>
      <c r="R3386" s="301"/>
      <c r="S3386" s="301"/>
      <c r="T3386" s="301"/>
      <c r="U3386" s="301"/>
      <c r="V3386" s="301"/>
      <c r="W3386" s="301"/>
      <c r="X3386"/>
      <c r="Y3386" s="301"/>
      <c r="Z3386" s="301"/>
      <c r="AA3386" s="301"/>
      <c r="AB3386" s="301"/>
      <c r="AC3386" s="301"/>
      <c r="AD3386" s="301"/>
      <c r="AE3386" s="301"/>
      <c r="AF3386" s="301"/>
      <c r="AG3386" s="301"/>
      <c r="AH3386" s="301"/>
      <c r="AI3386" s="301"/>
      <c r="AM3386"/>
    </row>
    <row r="3387" spans="1:39" ht="20.100000000000001" hidden="1" customHeight="1" x14ac:dyDescent="0.2">
      <c r="A3387" s="240">
        <v>213</v>
      </c>
      <c r="B3387" s="309" t="s">
        <v>414</v>
      </c>
      <c r="C3387" s="310" t="s">
        <v>426</v>
      </c>
      <c r="D3387" s="310" t="s">
        <v>427</v>
      </c>
      <c r="E3387" s="309">
        <v>35552.868749979461</v>
      </c>
      <c r="F3387" s="310" t="s">
        <v>879</v>
      </c>
      <c r="G3387" s="244" t="s">
        <v>913</v>
      </c>
      <c r="H3387" s="244" t="s">
        <v>429</v>
      </c>
      <c r="I3387" s="288">
        <v>1</v>
      </c>
      <c r="J3387" s="244" t="s">
        <v>919</v>
      </c>
      <c r="K3387" s="244" t="s">
        <v>89</v>
      </c>
      <c r="L3387" s="244" t="s">
        <v>89</v>
      </c>
      <c r="M3387" s="244">
        <v>1</v>
      </c>
      <c r="N3387" s="244">
        <f t="shared" si="64"/>
        <v>0.78539816339744828</v>
      </c>
      <c r="R3387" s="301"/>
      <c r="S3387" s="301"/>
      <c r="T3387" s="301"/>
      <c r="U3387" s="301"/>
      <c r="V3387" s="301"/>
      <c r="W3387" s="301"/>
      <c r="X3387"/>
      <c r="Y3387" s="301"/>
      <c r="Z3387" s="301"/>
      <c r="AA3387" s="301"/>
      <c r="AB3387" s="301"/>
      <c r="AC3387" s="301"/>
      <c r="AD3387" s="301"/>
      <c r="AE3387" s="301"/>
      <c r="AF3387" s="301"/>
      <c r="AG3387" s="301"/>
      <c r="AH3387" s="301"/>
      <c r="AI3387" s="301"/>
      <c r="AM3387"/>
    </row>
    <row r="3388" spans="1:39" ht="20.100000000000001" hidden="1" customHeight="1" x14ac:dyDescent="0.2">
      <c r="A3388" s="240">
        <v>214</v>
      </c>
      <c r="B3388" s="309" t="s">
        <v>414</v>
      </c>
      <c r="C3388" s="310" t="s">
        <v>426</v>
      </c>
      <c r="D3388" s="310" t="s">
        <v>427</v>
      </c>
      <c r="E3388" s="309">
        <v>35784.638304147862</v>
      </c>
      <c r="F3388" s="242" t="s">
        <v>888</v>
      </c>
      <c r="G3388" s="244" t="s">
        <v>918</v>
      </c>
      <c r="H3388" s="244" t="s">
        <v>429</v>
      </c>
      <c r="I3388" s="288">
        <v>1</v>
      </c>
      <c r="J3388" s="244" t="s">
        <v>919</v>
      </c>
      <c r="K3388" s="244">
        <v>0.5</v>
      </c>
      <c r="L3388" s="244">
        <v>0.8</v>
      </c>
      <c r="M3388" s="244" t="s">
        <v>89</v>
      </c>
      <c r="N3388" s="244">
        <f t="shared" si="64"/>
        <v>0.4</v>
      </c>
      <c r="R3388" s="301"/>
      <c r="S3388" s="301"/>
      <c r="T3388" s="301"/>
      <c r="U3388" s="301"/>
      <c r="V3388" s="301"/>
      <c r="W3388" s="301"/>
      <c r="X3388"/>
      <c r="Y3388" s="301"/>
      <c r="Z3388" s="301"/>
      <c r="AA3388" s="301"/>
      <c r="AB3388" s="301"/>
      <c r="AC3388" s="301"/>
      <c r="AD3388" s="301"/>
      <c r="AE3388" s="301"/>
      <c r="AF3388" s="301"/>
      <c r="AG3388" s="301"/>
      <c r="AH3388" s="301"/>
      <c r="AI3388" s="301"/>
      <c r="AM3388"/>
    </row>
    <row r="3389" spans="1:39" ht="20.100000000000001" hidden="1" customHeight="1" x14ac:dyDescent="0.2">
      <c r="A3389" s="240">
        <v>215</v>
      </c>
      <c r="B3389" s="309" t="s">
        <v>414</v>
      </c>
      <c r="C3389" s="310" t="s">
        <v>426</v>
      </c>
      <c r="D3389" s="310" t="s">
        <v>427</v>
      </c>
      <c r="E3389" s="309">
        <v>35993.675609050646</v>
      </c>
      <c r="F3389" s="310" t="s">
        <v>871</v>
      </c>
      <c r="G3389" s="244" t="s">
        <v>916</v>
      </c>
      <c r="H3389" s="244" t="s">
        <v>429</v>
      </c>
      <c r="I3389" s="288">
        <v>1</v>
      </c>
      <c r="J3389" s="244" t="s">
        <v>919</v>
      </c>
      <c r="K3389" s="244">
        <v>1</v>
      </c>
      <c r="L3389" s="244">
        <v>1</v>
      </c>
      <c r="M3389" s="244" t="s">
        <v>89</v>
      </c>
      <c r="N3389" s="244">
        <f t="shared" si="64"/>
        <v>1</v>
      </c>
      <c r="R3389" s="301"/>
      <c r="S3389" s="301"/>
      <c r="T3389" s="301"/>
      <c r="U3389" s="301"/>
      <c r="V3389" s="301"/>
      <c r="W3389" s="301"/>
      <c r="X3389"/>
      <c r="Y3389" s="301"/>
      <c r="Z3389" s="301"/>
      <c r="AA3389" s="301"/>
      <c r="AB3389" s="301"/>
      <c r="AC3389" s="301"/>
      <c r="AD3389" s="301"/>
      <c r="AE3389" s="301"/>
      <c r="AF3389" s="301"/>
      <c r="AG3389" s="301"/>
      <c r="AH3389" s="301"/>
      <c r="AI3389" s="301"/>
      <c r="AM3389"/>
    </row>
    <row r="3390" spans="1:39" ht="20.100000000000001" hidden="1" customHeight="1" x14ac:dyDescent="0.2">
      <c r="A3390" s="240">
        <v>216</v>
      </c>
      <c r="B3390" s="309" t="s">
        <v>414</v>
      </c>
      <c r="C3390" s="310" t="s">
        <v>426</v>
      </c>
      <c r="D3390" s="310" t="s">
        <v>427</v>
      </c>
      <c r="E3390" s="309">
        <v>36151.488894564529</v>
      </c>
      <c r="F3390" s="310" t="s">
        <v>871</v>
      </c>
      <c r="G3390" s="244" t="s">
        <v>872</v>
      </c>
      <c r="H3390" s="244" t="s">
        <v>429</v>
      </c>
      <c r="I3390" s="288">
        <v>1</v>
      </c>
      <c r="J3390" s="244" t="s">
        <v>919</v>
      </c>
      <c r="K3390" s="244">
        <v>1</v>
      </c>
      <c r="L3390" s="244">
        <v>1</v>
      </c>
      <c r="M3390" s="244" t="s">
        <v>89</v>
      </c>
      <c r="N3390" s="244">
        <f t="shared" si="64"/>
        <v>1</v>
      </c>
      <c r="R3390" s="301"/>
      <c r="S3390" s="301"/>
      <c r="T3390" s="301"/>
      <c r="U3390" s="301"/>
      <c r="V3390" s="301"/>
      <c r="W3390" s="301"/>
      <c r="X3390"/>
      <c r="Y3390" s="301"/>
      <c r="Z3390" s="301"/>
      <c r="AA3390" s="301"/>
      <c r="AB3390" s="301"/>
      <c r="AC3390" s="301"/>
      <c r="AD3390" s="301"/>
      <c r="AE3390" s="301"/>
      <c r="AF3390" s="301"/>
      <c r="AG3390" s="301"/>
      <c r="AH3390" s="301"/>
      <c r="AI3390" s="301"/>
      <c r="AM3390"/>
    </row>
    <row r="3391" spans="1:39" ht="20.100000000000001" hidden="1" customHeight="1" x14ac:dyDescent="0.2">
      <c r="A3391" s="240">
        <v>217</v>
      </c>
      <c r="B3391" s="309" t="s">
        <v>414</v>
      </c>
      <c r="C3391" s="310" t="s">
        <v>426</v>
      </c>
      <c r="D3391" s="310" t="s">
        <v>427</v>
      </c>
      <c r="E3391" s="309">
        <v>36265.394703868165</v>
      </c>
      <c r="F3391" s="310" t="s">
        <v>871</v>
      </c>
      <c r="G3391" s="244" t="s">
        <v>872</v>
      </c>
      <c r="H3391" s="244" t="s">
        <v>429</v>
      </c>
      <c r="I3391" s="288">
        <v>1</v>
      </c>
      <c r="J3391" s="244" t="s">
        <v>919</v>
      </c>
      <c r="K3391" s="244">
        <v>1</v>
      </c>
      <c r="L3391" s="244">
        <v>1</v>
      </c>
      <c r="M3391" s="244" t="s">
        <v>89</v>
      </c>
      <c r="N3391" s="244">
        <f t="shared" si="64"/>
        <v>1</v>
      </c>
      <c r="R3391" s="301"/>
      <c r="S3391" s="301"/>
      <c r="T3391" s="301"/>
      <c r="U3391" s="301"/>
      <c r="V3391" s="301"/>
      <c r="W3391" s="301"/>
      <c r="X3391"/>
      <c r="Y3391" s="301"/>
      <c r="Z3391" s="301"/>
      <c r="AA3391" s="301"/>
      <c r="AB3391" s="301"/>
      <c r="AC3391" s="301"/>
      <c r="AD3391" s="301"/>
      <c r="AE3391" s="301"/>
      <c r="AF3391" s="301"/>
      <c r="AG3391" s="301"/>
      <c r="AH3391" s="301"/>
      <c r="AI3391" s="301"/>
      <c r="AM3391"/>
    </row>
    <row r="3392" spans="1:39" ht="20.100000000000001" hidden="1" customHeight="1" x14ac:dyDescent="0.2">
      <c r="A3392" s="240">
        <v>218</v>
      </c>
      <c r="B3392" s="309" t="s">
        <v>414</v>
      </c>
      <c r="C3392" s="310" t="s">
        <v>426</v>
      </c>
      <c r="D3392" s="310" t="s">
        <v>427</v>
      </c>
      <c r="E3392" s="309">
        <v>36345.62772248737</v>
      </c>
      <c r="F3392" s="310" t="s">
        <v>871</v>
      </c>
      <c r="G3392" s="244" t="s">
        <v>872</v>
      </c>
      <c r="H3392" s="244" t="s">
        <v>869</v>
      </c>
      <c r="I3392" s="288">
        <v>1</v>
      </c>
      <c r="J3392" s="244" t="s">
        <v>919</v>
      </c>
      <c r="K3392" s="244">
        <v>1</v>
      </c>
      <c r="L3392" s="244">
        <v>1</v>
      </c>
      <c r="M3392" s="244" t="s">
        <v>89</v>
      </c>
      <c r="N3392" s="244">
        <f t="shared" si="64"/>
        <v>1</v>
      </c>
      <c r="R3392" s="301"/>
      <c r="S3392" s="301"/>
      <c r="T3392" s="301"/>
      <c r="U3392" s="301"/>
      <c r="V3392" s="301"/>
      <c r="W3392" s="301"/>
      <c r="X3392"/>
      <c r="Y3392" s="301"/>
      <c r="Z3392" s="301"/>
      <c r="AA3392" s="301"/>
      <c r="AB3392" s="301"/>
      <c r="AC3392" s="301"/>
      <c r="AD3392" s="301"/>
      <c r="AE3392" s="301"/>
      <c r="AF3392" s="301"/>
      <c r="AG3392" s="301"/>
      <c r="AH3392" s="301"/>
      <c r="AI3392" s="301"/>
      <c r="AM3392"/>
    </row>
    <row r="3393" spans="1:39" ht="20.100000000000001" hidden="1" customHeight="1" x14ac:dyDescent="0.2">
      <c r="A3393" s="240">
        <v>219</v>
      </c>
      <c r="B3393" s="309" t="s">
        <v>414</v>
      </c>
      <c r="C3393" s="310" t="s">
        <v>426</v>
      </c>
      <c r="D3393" s="310" t="s">
        <v>427</v>
      </c>
      <c r="E3393" s="309">
        <v>36393.97767309934</v>
      </c>
      <c r="F3393" s="310" t="s">
        <v>871</v>
      </c>
      <c r="G3393" s="244" t="s">
        <v>872</v>
      </c>
      <c r="H3393" s="244" t="s">
        <v>429</v>
      </c>
      <c r="I3393" s="288">
        <v>1</v>
      </c>
      <c r="J3393" s="244" t="s">
        <v>919</v>
      </c>
      <c r="K3393" s="244">
        <v>1</v>
      </c>
      <c r="L3393" s="244">
        <v>1</v>
      </c>
      <c r="M3393" s="244" t="s">
        <v>89</v>
      </c>
      <c r="N3393" s="244">
        <f t="shared" si="64"/>
        <v>1</v>
      </c>
      <c r="R3393" s="301"/>
      <c r="S3393" s="301"/>
      <c r="T3393" s="301"/>
      <c r="U3393" s="301"/>
      <c r="V3393" s="301"/>
      <c r="W3393" s="301"/>
      <c r="X3393"/>
      <c r="Y3393" s="301"/>
      <c r="Z3393" s="301"/>
      <c r="AA3393" s="301"/>
      <c r="AB3393" s="301"/>
      <c r="AC3393" s="301"/>
      <c r="AD3393" s="301"/>
      <c r="AE3393" s="301"/>
      <c r="AF3393" s="301"/>
      <c r="AG3393" s="301"/>
      <c r="AH3393" s="301"/>
      <c r="AI3393" s="301"/>
      <c r="AM3393"/>
    </row>
    <row r="3394" spans="1:39" ht="20.100000000000001" hidden="1" customHeight="1" x14ac:dyDescent="0.2">
      <c r="A3394" s="240">
        <v>220</v>
      </c>
      <c r="B3394" s="309" t="s">
        <v>414</v>
      </c>
      <c r="C3394" s="310" t="s">
        <v>426</v>
      </c>
      <c r="D3394" s="310" t="s">
        <v>427</v>
      </c>
      <c r="E3394" s="309">
        <v>36635.468564704082</v>
      </c>
      <c r="F3394" s="310" t="s">
        <v>871</v>
      </c>
      <c r="G3394" s="244" t="s">
        <v>872</v>
      </c>
      <c r="H3394" s="244" t="s">
        <v>429</v>
      </c>
      <c r="I3394" s="288">
        <v>1</v>
      </c>
      <c r="J3394" s="244" t="s">
        <v>919</v>
      </c>
      <c r="K3394" s="244">
        <v>1</v>
      </c>
      <c r="L3394" s="244">
        <v>1</v>
      </c>
      <c r="M3394" s="244" t="s">
        <v>89</v>
      </c>
      <c r="N3394" s="244">
        <f t="shared" si="64"/>
        <v>1</v>
      </c>
      <c r="R3394" s="301"/>
      <c r="S3394" s="301"/>
      <c r="T3394" s="301"/>
      <c r="U3394" s="301"/>
      <c r="V3394" s="301"/>
      <c r="W3394" s="301"/>
      <c r="X3394"/>
      <c r="Y3394" s="301"/>
      <c r="Z3394" s="301"/>
      <c r="AA3394" s="301"/>
      <c r="AB3394" s="301"/>
      <c r="AC3394" s="301"/>
      <c r="AD3394" s="301"/>
      <c r="AE3394" s="301"/>
      <c r="AF3394" s="301"/>
      <c r="AG3394" s="301"/>
      <c r="AH3394" s="301"/>
      <c r="AI3394" s="301"/>
      <c r="AM3394"/>
    </row>
    <row r="3395" spans="1:39" ht="20.100000000000001" hidden="1" customHeight="1" x14ac:dyDescent="0.2">
      <c r="A3395" s="240">
        <v>221</v>
      </c>
      <c r="B3395" s="309" t="s">
        <v>414</v>
      </c>
      <c r="C3395" s="310" t="s">
        <v>426</v>
      </c>
      <c r="D3395" s="310" t="s">
        <v>427</v>
      </c>
      <c r="E3395" s="309">
        <v>36719.932720931247</v>
      </c>
      <c r="F3395" s="310" t="s">
        <v>871</v>
      </c>
      <c r="G3395" s="244" t="s">
        <v>1017</v>
      </c>
      <c r="H3395" s="244" t="s">
        <v>429</v>
      </c>
      <c r="I3395" s="288">
        <v>1</v>
      </c>
      <c r="J3395" s="244" t="s">
        <v>919</v>
      </c>
      <c r="K3395" s="244">
        <v>1</v>
      </c>
      <c r="L3395" s="244">
        <v>1</v>
      </c>
      <c r="M3395" s="244" t="s">
        <v>89</v>
      </c>
      <c r="N3395" s="244">
        <f t="shared" si="64"/>
        <v>1</v>
      </c>
      <c r="R3395" s="301"/>
      <c r="S3395" s="301"/>
      <c r="T3395" s="301"/>
      <c r="U3395" s="301"/>
      <c r="V3395" s="301"/>
      <c r="W3395" s="301"/>
      <c r="X3395"/>
      <c r="Y3395" s="301"/>
      <c r="Z3395" s="301"/>
      <c r="AA3395" s="301"/>
      <c r="AB3395" s="301"/>
      <c r="AC3395" s="301"/>
      <c r="AD3395" s="301"/>
      <c r="AE3395" s="301"/>
      <c r="AF3395" s="301"/>
      <c r="AG3395" s="301"/>
      <c r="AH3395" s="301"/>
      <c r="AI3395" s="301"/>
      <c r="AM3395"/>
    </row>
    <row r="3396" spans="1:39" ht="20.100000000000001" hidden="1" customHeight="1" x14ac:dyDescent="0.2">
      <c r="A3396" s="240">
        <v>222</v>
      </c>
      <c r="B3396" s="309" t="s">
        <v>414</v>
      </c>
      <c r="C3396" s="310" t="s">
        <v>426</v>
      </c>
      <c r="D3396" s="310" t="s">
        <v>427</v>
      </c>
      <c r="E3396" s="309">
        <v>36842.567478730882</v>
      </c>
      <c r="F3396" s="310" t="s">
        <v>871</v>
      </c>
      <c r="G3396" s="244" t="s">
        <v>916</v>
      </c>
      <c r="H3396" s="244" t="s">
        <v>429</v>
      </c>
      <c r="I3396" s="288">
        <v>1</v>
      </c>
      <c r="J3396" s="244" t="s">
        <v>919</v>
      </c>
      <c r="K3396" s="244">
        <v>1</v>
      </c>
      <c r="L3396" s="244">
        <v>1</v>
      </c>
      <c r="M3396" s="244" t="s">
        <v>89</v>
      </c>
      <c r="N3396" s="244">
        <f t="shared" si="64"/>
        <v>1</v>
      </c>
      <c r="R3396" s="301"/>
      <c r="S3396" s="301"/>
      <c r="T3396" s="301"/>
      <c r="U3396" s="301"/>
      <c r="V3396" s="301"/>
      <c r="W3396" s="301"/>
      <c r="X3396"/>
      <c r="Y3396" s="301"/>
      <c r="Z3396" s="301"/>
      <c r="AA3396" s="301"/>
      <c r="AB3396" s="301"/>
      <c r="AC3396" s="301"/>
      <c r="AD3396" s="301"/>
      <c r="AE3396" s="301"/>
      <c r="AF3396" s="301"/>
      <c r="AG3396" s="301"/>
      <c r="AH3396" s="301"/>
      <c r="AI3396" s="301"/>
      <c r="AM3396"/>
    </row>
    <row r="3397" spans="1:39" ht="20.100000000000001" hidden="1" customHeight="1" x14ac:dyDescent="0.2">
      <c r="A3397" s="240">
        <v>223</v>
      </c>
      <c r="B3397" s="309" t="s">
        <v>414</v>
      </c>
      <c r="C3397" s="310" t="s">
        <v>426</v>
      </c>
      <c r="D3397" s="310" t="s">
        <v>427</v>
      </c>
      <c r="E3397" s="309">
        <v>36990.643729022115</v>
      </c>
      <c r="F3397" s="310" t="s">
        <v>880</v>
      </c>
      <c r="G3397" s="244" t="s">
        <v>915</v>
      </c>
      <c r="H3397" s="244" t="s">
        <v>429</v>
      </c>
      <c r="I3397" s="288">
        <v>1</v>
      </c>
      <c r="J3397" s="244" t="s">
        <v>919</v>
      </c>
      <c r="K3397" s="244">
        <v>0.5</v>
      </c>
      <c r="L3397" s="244">
        <v>0.6</v>
      </c>
      <c r="M3397" s="244" t="s">
        <v>89</v>
      </c>
      <c r="N3397" s="244">
        <f t="shared" si="64"/>
        <v>0.3</v>
      </c>
      <c r="R3397" s="301"/>
      <c r="S3397" s="301"/>
      <c r="T3397" s="301"/>
      <c r="U3397" s="301"/>
      <c r="V3397" s="301"/>
      <c r="W3397" s="301"/>
      <c r="X3397"/>
      <c r="Y3397" s="301"/>
      <c r="Z3397" s="301"/>
      <c r="AA3397" s="301"/>
      <c r="AB3397" s="301"/>
      <c r="AC3397" s="301"/>
      <c r="AD3397" s="301"/>
      <c r="AE3397" s="301"/>
      <c r="AF3397" s="301"/>
      <c r="AG3397" s="301"/>
      <c r="AH3397" s="301"/>
      <c r="AI3397" s="301"/>
      <c r="AM3397"/>
    </row>
    <row r="3398" spans="1:39" ht="20.100000000000001" hidden="1" customHeight="1" x14ac:dyDescent="0.2">
      <c r="A3398" s="240">
        <v>224</v>
      </c>
      <c r="B3398" s="309" t="s">
        <v>414</v>
      </c>
      <c r="C3398" s="310" t="s">
        <v>426</v>
      </c>
      <c r="D3398" s="310" t="s">
        <v>427</v>
      </c>
      <c r="E3398" s="309">
        <v>37000.851320814254</v>
      </c>
      <c r="F3398" s="310" t="s">
        <v>880</v>
      </c>
      <c r="G3398" s="244" t="s">
        <v>915</v>
      </c>
      <c r="H3398" s="244" t="s">
        <v>429</v>
      </c>
      <c r="I3398" s="288">
        <v>1</v>
      </c>
      <c r="J3398" s="244" t="s">
        <v>919</v>
      </c>
      <c r="K3398" s="244">
        <v>0.5</v>
      </c>
      <c r="L3398" s="244">
        <v>0.6</v>
      </c>
      <c r="M3398" s="244" t="s">
        <v>89</v>
      </c>
      <c r="N3398" s="244">
        <f t="shared" si="64"/>
        <v>0.3</v>
      </c>
      <c r="R3398" s="301"/>
      <c r="S3398" s="301"/>
      <c r="T3398" s="301"/>
      <c r="U3398" s="301"/>
      <c r="V3398" s="301"/>
      <c r="W3398" s="301"/>
      <c r="X3398"/>
      <c r="Y3398" s="301"/>
      <c r="Z3398" s="301"/>
      <c r="AA3398" s="301"/>
      <c r="AB3398" s="301"/>
      <c r="AC3398" s="301"/>
      <c r="AD3398" s="301"/>
      <c r="AE3398" s="301"/>
      <c r="AF3398" s="301"/>
      <c r="AG3398" s="301"/>
      <c r="AH3398" s="301"/>
      <c r="AI3398" s="301"/>
      <c r="AM3398"/>
    </row>
    <row r="3399" spans="1:39" ht="20.100000000000001" hidden="1" customHeight="1" x14ac:dyDescent="0.2">
      <c r="A3399" s="240">
        <v>225</v>
      </c>
      <c r="B3399" s="309" t="s">
        <v>414</v>
      </c>
      <c r="C3399" s="310" t="s">
        <v>426</v>
      </c>
      <c r="D3399" s="310" t="s">
        <v>427</v>
      </c>
      <c r="E3399" s="309">
        <v>37010.864837103545</v>
      </c>
      <c r="F3399" s="310" t="s">
        <v>880</v>
      </c>
      <c r="G3399" s="244" t="s">
        <v>915</v>
      </c>
      <c r="H3399" s="244" t="s">
        <v>429</v>
      </c>
      <c r="I3399" s="288">
        <v>1</v>
      </c>
      <c r="J3399" s="244" t="s">
        <v>919</v>
      </c>
      <c r="K3399" s="244">
        <v>0.5</v>
      </c>
      <c r="L3399" s="244">
        <v>0.6</v>
      </c>
      <c r="M3399" s="244" t="s">
        <v>89</v>
      </c>
      <c r="N3399" s="244">
        <f t="shared" si="64"/>
        <v>0.3</v>
      </c>
      <c r="R3399" s="301"/>
      <c r="S3399" s="301"/>
      <c r="T3399" s="301"/>
      <c r="U3399" s="301"/>
      <c r="V3399" s="301"/>
      <c r="W3399" s="301"/>
      <c r="X3399"/>
      <c r="Y3399" s="301"/>
      <c r="Z3399" s="301"/>
      <c r="AA3399" s="301"/>
      <c r="AB3399" s="301"/>
      <c r="AC3399" s="301"/>
      <c r="AD3399" s="301"/>
      <c r="AE3399" s="301"/>
      <c r="AF3399" s="301"/>
      <c r="AG3399" s="301"/>
      <c r="AH3399" s="301"/>
      <c r="AI3399" s="301"/>
      <c r="AM3399"/>
    </row>
    <row r="3400" spans="1:39" ht="20.100000000000001" hidden="1" customHeight="1" x14ac:dyDescent="0.2">
      <c r="A3400" s="240">
        <v>226</v>
      </c>
      <c r="B3400" s="309" t="s">
        <v>414</v>
      </c>
      <c r="C3400" s="310" t="s">
        <v>426</v>
      </c>
      <c r="D3400" s="310" t="s">
        <v>427</v>
      </c>
      <c r="E3400" s="309">
        <v>37010.864837103545</v>
      </c>
      <c r="F3400" s="310" t="s">
        <v>880</v>
      </c>
      <c r="G3400" s="244" t="s">
        <v>915</v>
      </c>
      <c r="H3400" s="244" t="s">
        <v>429</v>
      </c>
      <c r="I3400" s="288">
        <v>1</v>
      </c>
      <c r="J3400" s="244" t="s">
        <v>919</v>
      </c>
      <c r="K3400" s="244">
        <v>0.5</v>
      </c>
      <c r="L3400" s="244">
        <v>0.6</v>
      </c>
      <c r="M3400" s="244" t="s">
        <v>89</v>
      </c>
      <c r="N3400" s="244">
        <f t="shared" si="64"/>
        <v>0.3</v>
      </c>
      <c r="R3400" s="301"/>
      <c r="S3400" s="301"/>
      <c r="T3400" s="301"/>
      <c r="U3400" s="301"/>
      <c r="V3400" s="301"/>
      <c r="W3400" s="301"/>
      <c r="X3400"/>
      <c r="Y3400" s="301"/>
      <c r="Z3400" s="301"/>
      <c r="AA3400" s="301"/>
      <c r="AB3400" s="301"/>
      <c r="AC3400" s="301"/>
      <c r="AD3400" s="301"/>
      <c r="AE3400" s="301"/>
      <c r="AF3400" s="301"/>
      <c r="AG3400" s="301"/>
      <c r="AH3400" s="301"/>
      <c r="AI3400" s="301"/>
      <c r="AM3400"/>
    </row>
    <row r="3401" spans="1:39" ht="20.100000000000001" hidden="1" customHeight="1" x14ac:dyDescent="0.2">
      <c r="A3401" s="240">
        <v>227</v>
      </c>
      <c r="B3401" s="309" t="s">
        <v>414</v>
      </c>
      <c r="C3401" s="310" t="s">
        <v>426</v>
      </c>
      <c r="D3401" s="310" t="s">
        <v>427</v>
      </c>
      <c r="E3401" s="309">
        <v>37033.705818921284</v>
      </c>
      <c r="F3401" s="310" t="s">
        <v>880</v>
      </c>
      <c r="G3401" s="244" t="s">
        <v>915</v>
      </c>
      <c r="H3401" s="244" t="s">
        <v>429</v>
      </c>
      <c r="I3401" s="288">
        <v>1</v>
      </c>
      <c r="J3401" s="244" t="s">
        <v>919</v>
      </c>
      <c r="K3401" s="244">
        <v>0.5</v>
      </c>
      <c r="L3401" s="244">
        <v>0.6</v>
      </c>
      <c r="M3401" s="244" t="s">
        <v>89</v>
      </c>
      <c r="N3401" s="244">
        <f t="shared" si="64"/>
        <v>0.3</v>
      </c>
      <c r="R3401" s="301"/>
      <c r="S3401" s="301"/>
      <c r="T3401" s="301"/>
      <c r="U3401" s="301"/>
      <c r="V3401" s="301"/>
      <c r="W3401" s="301"/>
      <c r="X3401"/>
      <c r="Y3401" s="301"/>
      <c r="Z3401" s="301"/>
      <c r="AA3401" s="301"/>
      <c r="AB3401" s="301"/>
      <c r="AC3401" s="301"/>
      <c r="AD3401" s="301"/>
      <c r="AE3401" s="301"/>
      <c r="AF3401" s="301"/>
      <c r="AG3401" s="301"/>
      <c r="AH3401" s="301"/>
      <c r="AI3401" s="301"/>
      <c r="AM3401"/>
    </row>
    <row r="3402" spans="1:39" ht="20.100000000000001" hidden="1" customHeight="1" x14ac:dyDescent="0.2">
      <c r="A3402" s="240">
        <v>228</v>
      </c>
      <c r="B3402" s="309" t="s">
        <v>414</v>
      </c>
      <c r="C3402" s="310" t="s">
        <v>426</v>
      </c>
      <c r="D3402" s="310" t="s">
        <v>427</v>
      </c>
      <c r="E3402" s="309">
        <v>37048.377365820779</v>
      </c>
      <c r="F3402" s="310" t="s">
        <v>880</v>
      </c>
      <c r="G3402" s="244" t="s">
        <v>915</v>
      </c>
      <c r="H3402" s="244" t="s">
        <v>429</v>
      </c>
      <c r="I3402" s="288">
        <v>1</v>
      </c>
      <c r="J3402" s="244" t="s">
        <v>919</v>
      </c>
      <c r="K3402" s="244">
        <v>0.5</v>
      </c>
      <c r="L3402" s="244">
        <v>0.6</v>
      </c>
      <c r="M3402" s="244" t="s">
        <v>89</v>
      </c>
      <c r="N3402" s="244">
        <f t="shared" si="64"/>
        <v>0.3</v>
      </c>
      <c r="R3402" s="301"/>
      <c r="S3402" s="301"/>
      <c r="T3402" s="301"/>
      <c r="U3402" s="301"/>
      <c r="V3402" s="301"/>
      <c r="W3402" s="301"/>
      <c r="X3402"/>
      <c r="Y3402" s="301"/>
      <c r="Z3402" s="301"/>
      <c r="AA3402" s="301"/>
      <c r="AB3402" s="301"/>
      <c r="AC3402" s="301"/>
      <c r="AD3402" s="301"/>
      <c r="AE3402" s="301"/>
      <c r="AF3402" s="301"/>
      <c r="AG3402" s="301"/>
      <c r="AH3402" s="301"/>
      <c r="AI3402" s="301"/>
      <c r="AM3402"/>
    </row>
    <row r="3403" spans="1:39" ht="20.100000000000001" hidden="1" customHeight="1" x14ac:dyDescent="0.2">
      <c r="A3403" s="240">
        <v>229</v>
      </c>
      <c r="B3403" s="309" t="s">
        <v>414</v>
      </c>
      <c r="C3403" s="310" t="s">
        <v>426</v>
      </c>
      <c r="D3403" s="310" t="s">
        <v>427</v>
      </c>
      <c r="E3403" s="309">
        <v>37057.296027900324</v>
      </c>
      <c r="F3403" s="310" t="s">
        <v>880</v>
      </c>
      <c r="G3403" s="244" t="s">
        <v>915</v>
      </c>
      <c r="H3403" s="244" t="s">
        <v>429</v>
      </c>
      <c r="I3403" s="288">
        <v>1</v>
      </c>
      <c r="J3403" s="244" t="s">
        <v>919</v>
      </c>
      <c r="K3403" s="244">
        <v>0.5</v>
      </c>
      <c r="L3403" s="244">
        <v>0.6</v>
      </c>
      <c r="M3403" s="244" t="s">
        <v>89</v>
      </c>
      <c r="N3403" s="244">
        <f t="shared" si="64"/>
        <v>0.3</v>
      </c>
      <c r="R3403" s="301"/>
      <c r="S3403" s="301"/>
      <c r="T3403" s="301"/>
      <c r="U3403" s="301"/>
      <c r="V3403" s="301"/>
      <c r="W3403" s="301"/>
      <c r="X3403"/>
      <c r="Y3403" s="301"/>
      <c r="Z3403" s="301"/>
      <c r="AA3403" s="301"/>
      <c r="AB3403" s="301"/>
      <c r="AC3403" s="301"/>
      <c r="AD3403" s="301"/>
      <c r="AE3403" s="301"/>
      <c r="AF3403" s="301"/>
      <c r="AG3403" s="301"/>
      <c r="AH3403" s="301"/>
      <c r="AI3403" s="301"/>
      <c r="AM3403"/>
    </row>
    <row r="3404" spans="1:39" ht="20.100000000000001" hidden="1" customHeight="1" x14ac:dyDescent="0.2">
      <c r="A3404" s="240">
        <v>230</v>
      </c>
      <c r="B3404" s="309" t="s">
        <v>414</v>
      </c>
      <c r="C3404" s="310" t="s">
        <v>426</v>
      </c>
      <c r="D3404" s="310" t="s">
        <v>427</v>
      </c>
      <c r="E3404" s="309">
        <v>37232.363306968909</v>
      </c>
      <c r="F3404" s="310" t="s">
        <v>879</v>
      </c>
      <c r="G3404" s="244" t="s">
        <v>913</v>
      </c>
      <c r="H3404" s="244" t="s">
        <v>429</v>
      </c>
      <c r="I3404" s="288">
        <v>1</v>
      </c>
      <c r="J3404" s="244" t="s">
        <v>919</v>
      </c>
      <c r="K3404" s="244" t="s">
        <v>89</v>
      </c>
      <c r="L3404" s="244" t="s">
        <v>89</v>
      </c>
      <c r="M3404" s="244">
        <v>1</v>
      </c>
      <c r="N3404" s="244">
        <f t="shared" si="64"/>
        <v>0.78539816339744828</v>
      </c>
      <c r="R3404" s="301"/>
      <c r="S3404" s="301"/>
      <c r="T3404" s="301"/>
      <c r="U3404" s="301"/>
      <c r="V3404" s="301"/>
      <c r="W3404" s="301"/>
      <c r="X3404"/>
      <c r="Y3404" s="301"/>
      <c r="Z3404" s="301"/>
      <c r="AA3404" s="301"/>
      <c r="AB3404" s="301"/>
      <c r="AC3404" s="301"/>
      <c r="AD3404" s="301"/>
      <c r="AE3404" s="301"/>
      <c r="AF3404" s="301"/>
      <c r="AG3404" s="301"/>
      <c r="AH3404" s="301"/>
      <c r="AI3404" s="301"/>
      <c r="AM3404"/>
    </row>
    <row r="3405" spans="1:39" ht="20.100000000000001" hidden="1" customHeight="1" x14ac:dyDescent="0.2">
      <c r="A3405" s="240">
        <v>231</v>
      </c>
      <c r="B3405" s="309" t="s">
        <v>414</v>
      </c>
      <c r="C3405" s="310" t="s">
        <v>426</v>
      </c>
      <c r="D3405" s="310" t="s">
        <v>427</v>
      </c>
      <c r="E3405" s="309">
        <v>37354.160753707991</v>
      </c>
      <c r="F3405" s="310" t="s">
        <v>871</v>
      </c>
      <c r="G3405" s="244" t="s">
        <v>924</v>
      </c>
      <c r="H3405" s="244" t="s">
        <v>429</v>
      </c>
      <c r="I3405" s="288">
        <v>1</v>
      </c>
      <c r="J3405" s="244" t="s">
        <v>919</v>
      </c>
      <c r="K3405" s="244">
        <v>1</v>
      </c>
      <c r="L3405" s="244">
        <v>1</v>
      </c>
      <c r="M3405" s="244" t="s">
        <v>89</v>
      </c>
      <c r="N3405" s="244">
        <f t="shared" si="64"/>
        <v>1</v>
      </c>
      <c r="R3405" s="301"/>
      <c r="S3405" s="301"/>
      <c r="T3405" s="301"/>
      <c r="U3405" s="301"/>
      <c r="V3405" s="301"/>
      <c r="W3405" s="301"/>
      <c r="X3405"/>
      <c r="Y3405" s="301"/>
      <c r="Z3405" s="301"/>
      <c r="AA3405" s="301"/>
      <c r="AB3405" s="301"/>
      <c r="AC3405" s="301"/>
      <c r="AD3405" s="301"/>
      <c r="AE3405" s="301"/>
      <c r="AF3405" s="301"/>
      <c r="AG3405" s="301"/>
      <c r="AH3405" s="301"/>
      <c r="AI3405" s="301"/>
      <c r="AM3405"/>
    </row>
    <row r="3406" spans="1:39" ht="20.100000000000001" hidden="1" customHeight="1" x14ac:dyDescent="0.2">
      <c r="A3406" s="240">
        <v>232</v>
      </c>
      <c r="B3406" s="309" t="s">
        <v>414</v>
      </c>
      <c r="C3406" s="310" t="s">
        <v>426</v>
      </c>
      <c r="D3406" s="310" t="s">
        <v>427</v>
      </c>
      <c r="E3406" s="309">
        <v>37537.214676102922</v>
      </c>
      <c r="F3406" s="310" t="s">
        <v>879</v>
      </c>
      <c r="G3406" s="244" t="s">
        <v>917</v>
      </c>
      <c r="H3406" s="244" t="s">
        <v>429</v>
      </c>
      <c r="I3406" s="288">
        <v>1</v>
      </c>
      <c r="J3406" s="244" t="s">
        <v>919</v>
      </c>
      <c r="K3406" s="244" t="s">
        <v>89</v>
      </c>
      <c r="L3406" s="244" t="s">
        <v>89</v>
      </c>
      <c r="M3406" s="244">
        <v>1</v>
      </c>
      <c r="N3406" s="244">
        <f t="shared" si="64"/>
        <v>0.78539816339744828</v>
      </c>
      <c r="R3406" s="301"/>
      <c r="S3406" s="301"/>
      <c r="T3406" s="301"/>
      <c r="U3406" s="301"/>
      <c r="V3406" s="301"/>
      <c r="W3406" s="301"/>
      <c r="X3406"/>
      <c r="Y3406" s="301"/>
      <c r="Z3406" s="301"/>
      <c r="AA3406" s="301"/>
      <c r="AB3406" s="301"/>
      <c r="AC3406" s="301"/>
      <c r="AD3406" s="301"/>
      <c r="AE3406" s="301"/>
      <c r="AF3406" s="301"/>
      <c r="AG3406" s="301"/>
      <c r="AH3406" s="301"/>
      <c r="AI3406" s="301"/>
      <c r="AM3406"/>
    </row>
    <row r="3407" spans="1:39" ht="20.100000000000001" hidden="1" customHeight="1" x14ac:dyDescent="0.2">
      <c r="A3407" s="240">
        <v>233</v>
      </c>
      <c r="B3407" s="309" t="s">
        <v>414</v>
      </c>
      <c r="C3407" s="310" t="s">
        <v>426</v>
      </c>
      <c r="D3407" s="310" t="s">
        <v>427</v>
      </c>
      <c r="E3407" s="309">
        <v>37537.214676102922</v>
      </c>
      <c r="F3407" s="310" t="s">
        <v>883</v>
      </c>
      <c r="G3407" s="244" t="s">
        <v>901</v>
      </c>
      <c r="H3407" s="244" t="s">
        <v>429</v>
      </c>
      <c r="I3407" s="288">
        <v>1</v>
      </c>
      <c r="J3407" s="244" t="s">
        <v>919</v>
      </c>
      <c r="K3407" s="244">
        <v>1.5</v>
      </c>
      <c r="L3407" s="244">
        <v>1</v>
      </c>
      <c r="M3407" s="244" t="s">
        <v>89</v>
      </c>
      <c r="N3407" s="244">
        <f t="shared" si="64"/>
        <v>1.5</v>
      </c>
      <c r="R3407" s="301"/>
      <c r="S3407" s="301"/>
      <c r="T3407" s="301"/>
      <c r="U3407" s="301"/>
      <c r="V3407" s="301"/>
      <c r="W3407" s="301"/>
      <c r="X3407"/>
      <c r="Y3407" s="301"/>
      <c r="Z3407" s="301"/>
      <c r="AA3407" s="301"/>
      <c r="AB3407" s="301"/>
      <c r="AC3407" s="301"/>
      <c r="AD3407" s="301"/>
      <c r="AE3407" s="301"/>
      <c r="AF3407" s="301"/>
      <c r="AG3407" s="301"/>
      <c r="AH3407" s="301"/>
      <c r="AI3407" s="301"/>
      <c r="AM3407"/>
    </row>
    <row r="3408" spans="1:39" ht="20.100000000000001" hidden="1" customHeight="1" x14ac:dyDescent="0.2">
      <c r="A3408" s="240">
        <v>234</v>
      </c>
      <c r="B3408" s="309" t="s">
        <v>414</v>
      </c>
      <c r="C3408" s="310" t="s">
        <v>426</v>
      </c>
      <c r="D3408" s="310" t="s">
        <v>427</v>
      </c>
      <c r="E3408" s="309">
        <v>37777.805387896886</v>
      </c>
      <c r="F3408" s="242" t="s">
        <v>888</v>
      </c>
      <c r="G3408" s="244" t="s">
        <v>918</v>
      </c>
      <c r="H3408" s="244" t="s">
        <v>429</v>
      </c>
      <c r="I3408" s="288">
        <v>1</v>
      </c>
      <c r="J3408" s="244" t="s">
        <v>919</v>
      </c>
      <c r="K3408" s="244">
        <v>0.5</v>
      </c>
      <c r="L3408" s="244">
        <v>0.8</v>
      </c>
      <c r="M3408" s="244" t="s">
        <v>89</v>
      </c>
      <c r="N3408" s="244">
        <f t="shared" si="64"/>
        <v>0.4</v>
      </c>
      <c r="R3408" s="301"/>
      <c r="S3408" s="301"/>
      <c r="T3408" s="301"/>
      <c r="U3408" s="301"/>
      <c r="V3408" s="301"/>
      <c r="W3408" s="301"/>
      <c r="X3408"/>
      <c r="Y3408" s="301"/>
      <c r="Z3408" s="301"/>
      <c r="AA3408" s="301"/>
      <c r="AB3408" s="301"/>
      <c r="AC3408" s="301"/>
      <c r="AD3408" s="301"/>
      <c r="AE3408" s="301"/>
      <c r="AF3408" s="301"/>
      <c r="AG3408" s="301"/>
      <c r="AH3408" s="301"/>
      <c r="AI3408" s="301"/>
      <c r="AM3408"/>
    </row>
    <row r="3409" spans="1:39" ht="20.100000000000001" hidden="1" customHeight="1" x14ac:dyDescent="0.2">
      <c r="A3409" s="240">
        <v>235</v>
      </c>
      <c r="B3409" s="309" t="s">
        <v>414</v>
      </c>
      <c r="C3409" s="310" t="s">
        <v>426</v>
      </c>
      <c r="D3409" s="310" t="s">
        <v>427</v>
      </c>
      <c r="E3409" s="309">
        <v>37819.343965568507</v>
      </c>
      <c r="F3409" s="310" t="s">
        <v>879</v>
      </c>
      <c r="G3409" s="244" t="s">
        <v>917</v>
      </c>
      <c r="H3409" s="244" t="s">
        <v>429</v>
      </c>
      <c r="I3409" s="288">
        <v>1</v>
      </c>
      <c r="J3409" s="244" t="s">
        <v>919</v>
      </c>
      <c r="K3409" s="244" t="s">
        <v>89</v>
      </c>
      <c r="L3409" s="244" t="s">
        <v>89</v>
      </c>
      <c r="M3409" s="244">
        <v>1</v>
      </c>
      <c r="N3409" s="244">
        <f t="shared" si="64"/>
        <v>0.78539816339744828</v>
      </c>
      <c r="R3409" s="301"/>
      <c r="S3409" s="301"/>
      <c r="T3409" s="301"/>
      <c r="U3409" s="301"/>
      <c r="V3409" s="301"/>
      <c r="W3409" s="301"/>
      <c r="X3409"/>
      <c r="Y3409" s="301"/>
      <c r="Z3409" s="301"/>
      <c r="AA3409" s="301"/>
      <c r="AB3409" s="301"/>
      <c r="AC3409" s="301"/>
      <c r="AD3409" s="301"/>
      <c r="AE3409" s="301"/>
      <c r="AF3409" s="301"/>
      <c r="AG3409" s="301"/>
      <c r="AH3409" s="301"/>
      <c r="AI3409" s="301"/>
      <c r="AM3409"/>
    </row>
    <row r="3410" spans="1:39" ht="20.100000000000001" hidden="1" customHeight="1" x14ac:dyDescent="0.2">
      <c r="A3410" s="240">
        <v>236</v>
      </c>
      <c r="B3410" s="309" t="s">
        <v>414</v>
      </c>
      <c r="C3410" s="310" t="s">
        <v>426</v>
      </c>
      <c r="D3410" s="310" t="s">
        <v>427</v>
      </c>
      <c r="E3410" s="309">
        <v>37841.232199811333</v>
      </c>
      <c r="F3410" s="310" t="s">
        <v>895</v>
      </c>
      <c r="G3410" s="244" t="s">
        <v>943</v>
      </c>
      <c r="H3410" s="244" t="s">
        <v>429</v>
      </c>
      <c r="I3410" s="288">
        <v>2</v>
      </c>
      <c r="J3410" s="244" t="s">
        <v>919</v>
      </c>
      <c r="K3410" s="244">
        <v>2</v>
      </c>
      <c r="L3410" s="244">
        <v>1</v>
      </c>
      <c r="M3410" s="244" t="s">
        <v>89</v>
      </c>
      <c r="N3410" s="244">
        <f t="shared" si="64"/>
        <v>2</v>
      </c>
      <c r="R3410" s="301"/>
      <c r="S3410" s="301"/>
      <c r="T3410" s="301"/>
      <c r="U3410" s="301"/>
      <c r="V3410" s="301"/>
      <c r="W3410" s="301"/>
      <c r="X3410"/>
      <c r="Y3410" s="301"/>
      <c r="Z3410" s="301"/>
      <c r="AA3410" s="301"/>
      <c r="AB3410" s="301"/>
      <c r="AC3410" s="301"/>
      <c r="AD3410" s="301"/>
      <c r="AE3410" s="301"/>
      <c r="AF3410" s="301"/>
      <c r="AG3410" s="301"/>
      <c r="AH3410" s="301"/>
      <c r="AI3410" s="301"/>
      <c r="AM3410"/>
    </row>
    <row r="3411" spans="1:39" ht="20.100000000000001" hidden="1" customHeight="1" x14ac:dyDescent="0.2">
      <c r="A3411" s="240">
        <v>237</v>
      </c>
      <c r="B3411" s="309" t="s">
        <v>414</v>
      </c>
      <c r="C3411" s="310" t="s">
        <v>426</v>
      </c>
      <c r="D3411" s="310" t="s">
        <v>427</v>
      </c>
      <c r="E3411" s="309">
        <v>37872.464059275582</v>
      </c>
      <c r="F3411" s="310" t="s">
        <v>871</v>
      </c>
      <c r="G3411" s="244" t="s">
        <v>962</v>
      </c>
      <c r="H3411" s="244" t="s">
        <v>429</v>
      </c>
      <c r="I3411" s="288">
        <v>1</v>
      </c>
      <c r="J3411" s="244" t="s">
        <v>919</v>
      </c>
      <c r="K3411" s="244">
        <v>1</v>
      </c>
      <c r="L3411" s="244">
        <v>1</v>
      </c>
      <c r="M3411" s="244" t="s">
        <v>89</v>
      </c>
      <c r="N3411" s="244">
        <f t="shared" si="64"/>
        <v>1</v>
      </c>
      <c r="R3411" s="301"/>
      <c r="S3411" s="301"/>
      <c r="T3411" s="301"/>
      <c r="U3411" s="301"/>
      <c r="V3411" s="301"/>
      <c r="W3411" s="301"/>
      <c r="X3411"/>
      <c r="Y3411" s="301"/>
      <c r="Z3411" s="301"/>
      <c r="AA3411" s="301"/>
      <c r="AB3411" s="301"/>
      <c r="AC3411" s="301"/>
      <c r="AD3411" s="301"/>
      <c r="AE3411" s="301"/>
      <c r="AF3411" s="301"/>
      <c r="AG3411" s="301"/>
      <c r="AH3411" s="301"/>
      <c r="AI3411" s="301"/>
      <c r="AM3411"/>
    </row>
    <row r="3412" spans="1:39" ht="20.100000000000001" hidden="1" customHeight="1" x14ac:dyDescent="0.2">
      <c r="A3412" s="240">
        <v>238</v>
      </c>
      <c r="B3412" s="309" t="s">
        <v>414</v>
      </c>
      <c r="C3412" s="310" t="s">
        <v>426</v>
      </c>
      <c r="D3412" s="310" t="s">
        <v>427</v>
      </c>
      <c r="E3412" s="309">
        <v>38132.157690052278</v>
      </c>
      <c r="F3412" s="310" t="s">
        <v>897</v>
      </c>
      <c r="G3412" s="244" t="s">
        <v>922</v>
      </c>
      <c r="H3412" s="244" t="s">
        <v>429</v>
      </c>
      <c r="I3412" s="288">
        <v>2</v>
      </c>
      <c r="J3412" s="244" t="s">
        <v>873</v>
      </c>
      <c r="K3412" s="244">
        <v>2</v>
      </c>
      <c r="L3412" s="244">
        <v>0.5</v>
      </c>
      <c r="M3412" s="244" t="s">
        <v>89</v>
      </c>
      <c r="N3412" s="244">
        <f t="shared" si="64"/>
        <v>1</v>
      </c>
      <c r="R3412" s="301"/>
      <c r="S3412" s="301"/>
      <c r="T3412" s="301"/>
      <c r="U3412" s="301"/>
      <c r="V3412" s="301"/>
      <c r="W3412" s="301"/>
      <c r="X3412"/>
      <c r="Y3412" s="301"/>
      <c r="Z3412" s="301"/>
      <c r="AA3412" s="301"/>
      <c r="AB3412" s="301"/>
      <c r="AC3412" s="301"/>
      <c r="AD3412" s="301"/>
      <c r="AE3412" s="301"/>
      <c r="AF3412" s="301"/>
      <c r="AG3412" s="301"/>
      <c r="AH3412" s="301"/>
      <c r="AI3412" s="301"/>
      <c r="AM3412"/>
    </row>
    <row r="3413" spans="1:39" ht="20.100000000000001" hidden="1" customHeight="1" x14ac:dyDescent="0.2">
      <c r="A3413" s="240">
        <v>239</v>
      </c>
      <c r="B3413" s="309" t="s">
        <v>414</v>
      </c>
      <c r="C3413" s="310" t="s">
        <v>426</v>
      </c>
      <c r="D3413" s="310" t="s">
        <v>427</v>
      </c>
      <c r="E3413" s="309">
        <v>38154.375646604902</v>
      </c>
      <c r="F3413" s="242" t="s">
        <v>897</v>
      </c>
      <c r="G3413" s="244" t="s">
        <v>922</v>
      </c>
      <c r="H3413" s="244" t="s">
        <v>429</v>
      </c>
      <c r="I3413" s="288">
        <v>2</v>
      </c>
      <c r="J3413" s="244" t="s">
        <v>873</v>
      </c>
      <c r="K3413" s="244">
        <v>3.5</v>
      </c>
      <c r="L3413" s="244">
        <v>2</v>
      </c>
      <c r="M3413" s="244" t="s">
        <v>89</v>
      </c>
      <c r="N3413" s="244">
        <f t="shared" si="64"/>
        <v>7</v>
      </c>
      <c r="R3413" s="301"/>
      <c r="S3413" s="301"/>
      <c r="T3413" s="301"/>
      <c r="U3413" s="301"/>
      <c r="V3413" s="301"/>
      <c r="W3413" s="301"/>
      <c r="X3413"/>
      <c r="Y3413" s="301"/>
      <c r="Z3413" s="301"/>
      <c r="AA3413" s="301"/>
      <c r="AB3413" s="301"/>
      <c r="AC3413" s="301"/>
      <c r="AD3413" s="301"/>
      <c r="AE3413" s="301"/>
      <c r="AF3413" s="301"/>
      <c r="AG3413" s="301"/>
      <c r="AH3413" s="301"/>
      <c r="AI3413" s="301"/>
      <c r="AM3413"/>
    </row>
    <row r="3414" spans="1:39" ht="20.100000000000001" hidden="1" customHeight="1" x14ac:dyDescent="0.2">
      <c r="A3414" s="240">
        <v>240</v>
      </c>
      <c r="B3414" s="309" t="s">
        <v>414</v>
      </c>
      <c r="C3414" s="310" t="s">
        <v>426</v>
      </c>
      <c r="D3414" s="310" t="s">
        <v>427</v>
      </c>
      <c r="E3414" s="309">
        <v>38341.914396832457</v>
      </c>
      <c r="F3414" s="310" t="s">
        <v>894</v>
      </c>
      <c r="G3414" s="244" t="s">
        <v>925</v>
      </c>
      <c r="H3414" s="244" t="s">
        <v>429</v>
      </c>
      <c r="I3414" s="288">
        <v>1</v>
      </c>
      <c r="J3414" s="244" t="s">
        <v>919</v>
      </c>
      <c r="K3414" s="244">
        <v>0.5</v>
      </c>
      <c r="L3414" s="244">
        <v>0.8</v>
      </c>
      <c r="M3414" s="244" t="s">
        <v>89</v>
      </c>
      <c r="N3414" s="244">
        <f t="shared" si="64"/>
        <v>0.4</v>
      </c>
      <c r="R3414" s="301"/>
      <c r="S3414" s="301"/>
      <c r="T3414" s="301"/>
      <c r="U3414" s="301"/>
      <c r="V3414" s="301"/>
      <c r="W3414" s="301"/>
      <c r="X3414"/>
      <c r="Y3414" s="301"/>
      <c r="Z3414" s="301"/>
      <c r="AA3414" s="301"/>
      <c r="AB3414" s="301"/>
      <c r="AC3414" s="301"/>
      <c r="AD3414" s="301"/>
      <c r="AE3414" s="301"/>
      <c r="AF3414" s="301"/>
      <c r="AG3414" s="301"/>
      <c r="AH3414" s="301"/>
      <c r="AI3414" s="301"/>
      <c r="AM3414"/>
    </row>
    <row r="3415" spans="1:39" ht="20.100000000000001" hidden="1" customHeight="1" x14ac:dyDescent="0.2">
      <c r="A3415" s="240">
        <v>241</v>
      </c>
      <c r="B3415" s="309" t="s">
        <v>414</v>
      </c>
      <c r="C3415" s="310" t="s">
        <v>426</v>
      </c>
      <c r="D3415" s="310" t="s">
        <v>427</v>
      </c>
      <c r="E3415" s="309">
        <v>38387.203663825116</v>
      </c>
      <c r="F3415" s="310" t="s">
        <v>879</v>
      </c>
      <c r="G3415" s="244" t="s">
        <v>917</v>
      </c>
      <c r="H3415" s="244" t="s">
        <v>429</v>
      </c>
      <c r="I3415" s="288">
        <v>1</v>
      </c>
      <c r="J3415" s="244" t="s">
        <v>919</v>
      </c>
      <c r="K3415" s="244" t="s">
        <v>89</v>
      </c>
      <c r="L3415" s="244" t="s">
        <v>89</v>
      </c>
      <c r="M3415" s="244">
        <v>1</v>
      </c>
      <c r="N3415" s="244">
        <f t="shared" si="64"/>
        <v>0.78539816339744828</v>
      </c>
      <c r="R3415" s="301"/>
      <c r="S3415" s="301"/>
      <c r="T3415" s="301"/>
      <c r="U3415" s="301"/>
      <c r="V3415" s="301"/>
      <c r="W3415" s="301"/>
      <c r="X3415"/>
      <c r="Y3415" s="301"/>
      <c r="Z3415" s="301"/>
      <c r="AA3415" s="301"/>
      <c r="AB3415" s="301"/>
      <c r="AC3415" s="301"/>
      <c r="AD3415" s="301"/>
      <c r="AE3415" s="301"/>
      <c r="AF3415" s="301"/>
      <c r="AG3415" s="301"/>
      <c r="AH3415" s="301"/>
      <c r="AI3415" s="301"/>
      <c r="AM3415"/>
    </row>
    <row r="3416" spans="1:39" ht="20.100000000000001" hidden="1" customHeight="1" x14ac:dyDescent="0.2">
      <c r="A3416" s="240">
        <v>242</v>
      </c>
      <c r="B3416" s="309" t="s">
        <v>414</v>
      </c>
      <c r="C3416" s="310" t="s">
        <v>426</v>
      </c>
      <c r="D3416" s="310" t="s">
        <v>427</v>
      </c>
      <c r="E3416" s="309">
        <v>38531.950215511679</v>
      </c>
      <c r="F3416" s="310" t="s">
        <v>871</v>
      </c>
      <c r="G3416" s="244" t="s">
        <v>934</v>
      </c>
      <c r="H3416" s="244" t="s">
        <v>429</v>
      </c>
      <c r="I3416" s="288">
        <v>1</v>
      </c>
      <c r="J3416" s="244" t="s">
        <v>919</v>
      </c>
      <c r="K3416" s="244">
        <v>1</v>
      </c>
      <c r="L3416" s="244">
        <v>1</v>
      </c>
      <c r="M3416" s="244" t="s">
        <v>89</v>
      </c>
      <c r="N3416" s="244">
        <f t="shared" si="64"/>
        <v>1</v>
      </c>
      <c r="R3416" s="301"/>
      <c r="S3416" s="301"/>
      <c r="T3416" s="301"/>
      <c r="U3416" s="301"/>
      <c r="V3416" s="301"/>
      <c r="W3416" s="301"/>
      <c r="X3416"/>
      <c r="Y3416" s="301"/>
      <c r="Z3416" s="301"/>
      <c r="AA3416" s="301"/>
      <c r="AB3416" s="301"/>
      <c r="AC3416" s="301"/>
      <c r="AD3416" s="301"/>
      <c r="AE3416" s="301"/>
      <c r="AF3416" s="301"/>
      <c r="AG3416" s="301"/>
      <c r="AH3416" s="301"/>
      <c r="AI3416" s="301"/>
      <c r="AM3416"/>
    </row>
    <row r="3417" spans="1:39" ht="20.100000000000001" hidden="1" customHeight="1" x14ac:dyDescent="0.2">
      <c r="A3417" s="240">
        <v>243</v>
      </c>
      <c r="B3417" s="309" t="s">
        <v>414</v>
      </c>
      <c r="C3417" s="310" t="s">
        <v>426</v>
      </c>
      <c r="D3417" s="310" t="s">
        <v>427</v>
      </c>
      <c r="E3417" s="309">
        <v>39016.484267313062</v>
      </c>
      <c r="F3417" s="310" t="s">
        <v>871</v>
      </c>
      <c r="G3417" s="244" t="s">
        <v>924</v>
      </c>
      <c r="H3417" s="244" t="s">
        <v>429</v>
      </c>
      <c r="I3417" s="288">
        <v>1</v>
      </c>
      <c r="J3417" s="244" t="s">
        <v>919</v>
      </c>
      <c r="K3417" s="244">
        <v>1</v>
      </c>
      <c r="L3417" s="244">
        <v>1</v>
      </c>
      <c r="M3417" s="244" t="s">
        <v>89</v>
      </c>
      <c r="N3417" s="244">
        <f t="shared" si="64"/>
        <v>1</v>
      </c>
      <c r="R3417" s="301"/>
      <c r="S3417" s="301"/>
      <c r="T3417" s="301"/>
      <c r="U3417" s="301"/>
      <c r="V3417" s="301"/>
      <c r="W3417" s="301"/>
      <c r="X3417"/>
      <c r="Y3417" s="301"/>
      <c r="Z3417" s="301"/>
      <c r="AA3417" s="301"/>
      <c r="AB3417" s="301"/>
      <c r="AC3417" s="301"/>
      <c r="AD3417" s="301"/>
      <c r="AE3417" s="301"/>
      <c r="AF3417" s="301"/>
      <c r="AG3417" s="301"/>
      <c r="AH3417" s="301"/>
      <c r="AI3417" s="301"/>
      <c r="AM3417"/>
    </row>
    <row r="3418" spans="1:39" ht="20.100000000000001" hidden="1" customHeight="1" x14ac:dyDescent="0.2">
      <c r="A3418" s="240">
        <v>244</v>
      </c>
      <c r="B3418" s="309" t="s">
        <v>414</v>
      </c>
      <c r="C3418" s="310" t="s">
        <v>426</v>
      </c>
      <c r="D3418" s="310" t="s">
        <v>427</v>
      </c>
      <c r="E3418" s="309">
        <v>39201.895905158024</v>
      </c>
      <c r="F3418" s="310" t="s">
        <v>879</v>
      </c>
      <c r="G3418" s="244" t="s">
        <v>913</v>
      </c>
      <c r="H3418" s="244" t="s">
        <v>429</v>
      </c>
      <c r="I3418" s="288">
        <v>1</v>
      </c>
      <c r="J3418" s="244" t="s">
        <v>919</v>
      </c>
      <c r="K3418" s="244" t="s">
        <v>89</v>
      </c>
      <c r="L3418" s="244" t="s">
        <v>89</v>
      </c>
      <c r="M3418" s="244">
        <v>1</v>
      </c>
      <c r="N3418" s="244">
        <f t="shared" si="64"/>
        <v>0.78539816339744828</v>
      </c>
      <c r="R3418" s="301"/>
      <c r="S3418" s="301"/>
      <c r="T3418" s="301"/>
      <c r="U3418" s="301"/>
      <c r="V3418" s="301"/>
      <c r="W3418" s="301"/>
      <c r="X3418"/>
      <c r="Y3418" s="301"/>
      <c r="Z3418" s="301"/>
      <c r="AA3418" s="301"/>
      <c r="AB3418" s="301"/>
      <c r="AC3418" s="301"/>
      <c r="AD3418" s="301"/>
      <c r="AE3418" s="301"/>
      <c r="AF3418" s="301"/>
      <c r="AG3418" s="301"/>
      <c r="AH3418" s="301"/>
      <c r="AI3418" s="301"/>
      <c r="AM3418"/>
    </row>
    <row r="3419" spans="1:39" ht="20.100000000000001" hidden="1" customHeight="1" x14ac:dyDescent="0.2">
      <c r="A3419" s="240">
        <v>245</v>
      </c>
      <c r="B3419" s="309" t="s">
        <v>414</v>
      </c>
      <c r="C3419" s="310" t="s">
        <v>426</v>
      </c>
      <c r="D3419" s="310" t="s">
        <v>427</v>
      </c>
      <c r="E3419" s="309">
        <v>39749.009093157249</v>
      </c>
      <c r="F3419" s="242" t="s">
        <v>888</v>
      </c>
      <c r="G3419" s="244" t="s">
        <v>926</v>
      </c>
      <c r="H3419" s="244" t="s">
        <v>429</v>
      </c>
      <c r="I3419" s="288">
        <v>1</v>
      </c>
      <c r="J3419" s="244" t="s">
        <v>919</v>
      </c>
      <c r="K3419" s="244">
        <v>0.5</v>
      </c>
      <c r="L3419" s="244">
        <v>0.8</v>
      </c>
      <c r="M3419" s="244" t="s">
        <v>89</v>
      </c>
      <c r="N3419" s="244">
        <f t="shared" si="64"/>
        <v>0.4</v>
      </c>
      <c r="R3419" s="301"/>
      <c r="S3419" s="301"/>
      <c r="T3419" s="301"/>
      <c r="U3419" s="301"/>
      <c r="V3419" s="301"/>
      <c r="W3419" s="301"/>
      <c r="X3419"/>
      <c r="Y3419" s="301"/>
      <c r="Z3419" s="301"/>
      <c r="AA3419" s="301"/>
      <c r="AB3419" s="301"/>
      <c r="AC3419" s="301"/>
      <c r="AD3419" s="301"/>
      <c r="AE3419" s="301"/>
      <c r="AF3419" s="301"/>
      <c r="AG3419" s="301"/>
      <c r="AH3419" s="301"/>
      <c r="AI3419" s="301"/>
      <c r="AM3419"/>
    </row>
    <row r="3420" spans="1:39" ht="20.100000000000001" hidden="1" customHeight="1" x14ac:dyDescent="0.2">
      <c r="A3420" s="240">
        <v>246</v>
      </c>
      <c r="B3420" s="309" t="s">
        <v>414</v>
      </c>
      <c r="C3420" s="310" t="s">
        <v>426</v>
      </c>
      <c r="D3420" s="310" t="s">
        <v>427</v>
      </c>
      <c r="E3420" s="309">
        <v>40027.656165686669</v>
      </c>
      <c r="F3420" s="310" t="s">
        <v>879</v>
      </c>
      <c r="G3420" s="244" t="s">
        <v>913</v>
      </c>
      <c r="H3420" s="244" t="s">
        <v>429</v>
      </c>
      <c r="I3420" s="288">
        <v>1</v>
      </c>
      <c r="J3420" s="244" t="s">
        <v>919</v>
      </c>
      <c r="K3420" s="244" t="s">
        <v>89</v>
      </c>
      <c r="L3420" s="244" t="s">
        <v>89</v>
      </c>
      <c r="M3420" s="244">
        <v>1</v>
      </c>
      <c r="N3420" s="244">
        <f t="shared" si="64"/>
        <v>0.78539816339744828</v>
      </c>
      <c r="R3420" s="301"/>
      <c r="S3420" s="301"/>
      <c r="T3420" s="301"/>
      <c r="U3420" s="301"/>
      <c r="V3420" s="301"/>
      <c r="W3420" s="301"/>
      <c r="X3420"/>
      <c r="Y3420" s="301"/>
      <c r="Z3420" s="301"/>
      <c r="AA3420" s="301"/>
      <c r="AB3420" s="301"/>
      <c r="AC3420" s="301"/>
      <c r="AD3420" s="301"/>
      <c r="AE3420" s="301"/>
      <c r="AF3420" s="301"/>
      <c r="AG3420" s="301"/>
      <c r="AH3420" s="301"/>
      <c r="AI3420" s="301"/>
      <c r="AM3420"/>
    </row>
    <row r="3421" spans="1:39" ht="20.100000000000001" hidden="1" customHeight="1" x14ac:dyDescent="0.2">
      <c r="A3421" s="240">
        <v>247</v>
      </c>
      <c r="B3421" s="309" t="s">
        <v>414</v>
      </c>
      <c r="C3421" s="310" t="s">
        <v>426</v>
      </c>
      <c r="D3421" s="310" t="s">
        <v>427</v>
      </c>
      <c r="E3421" s="309">
        <v>40240.189228052783</v>
      </c>
      <c r="F3421" s="310" t="s">
        <v>871</v>
      </c>
      <c r="G3421" s="244" t="s">
        <v>932</v>
      </c>
      <c r="H3421" s="244" t="s">
        <v>429</v>
      </c>
      <c r="I3421" s="288">
        <v>1</v>
      </c>
      <c r="J3421" s="244" t="s">
        <v>919</v>
      </c>
      <c r="K3421" s="244">
        <v>1</v>
      </c>
      <c r="L3421" s="244">
        <v>1</v>
      </c>
      <c r="M3421" s="244" t="s">
        <v>89</v>
      </c>
      <c r="N3421" s="244">
        <f t="shared" si="64"/>
        <v>1</v>
      </c>
      <c r="R3421" s="301"/>
      <c r="S3421" s="301"/>
      <c r="T3421" s="301"/>
      <c r="U3421" s="301"/>
      <c r="V3421" s="301"/>
      <c r="W3421" s="301"/>
      <c r="X3421"/>
      <c r="Y3421" s="301"/>
      <c r="Z3421" s="301"/>
      <c r="AA3421" s="301"/>
      <c r="AB3421" s="301"/>
      <c r="AC3421" s="301"/>
      <c r="AD3421" s="301"/>
      <c r="AE3421" s="301"/>
      <c r="AF3421" s="301"/>
      <c r="AG3421" s="301"/>
      <c r="AH3421" s="301"/>
      <c r="AI3421" s="301"/>
      <c r="AM3421"/>
    </row>
    <row r="3422" spans="1:39" ht="20.100000000000001" hidden="1" customHeight="1" x14ac:dyDescent="0.2">
      <c r="A3422" s="240">
        <v>248</v>
      </c>
      <c r="B3422" s="309" t="s">
        <v>414</v>
      </c>
      <c r="C3422" s="310" t="s">
        <v>426</v>
      </c>
      <c r="D3422" s="310" t="s">
        <v>427</v>
      </c>
      <c r="E3422" s="309">
        <v>40478.814439627306</v>
      </c>
      <c r="F3422" s="310" t="s">
        <v>871</v>
      </c>
      <c r="G3422" s="244" t="s">
        <v>924</v>
      </c>
      <c r="H3422" s="244" t="s">
        <v>429</v>
      </c>
      <c r="I3422" s="288">
        <v>1</v>
      </c>
      <c r="J3422" s="244" t="s">
        <v>919</v>
      </c>
      <c r="K3422" s="244">
        <v>1</v>
      </c>
      <c r="L3422" s="244">
        <v>1</v>
      </c>
      <c r="M3422" s="244" t="s">
        <v>89</v>
      </c>
      <c r="N3422" s="244">
        <f t="shared" si="64"/>
        <v>1</v>
      </c>
      <c r="R3422" s="301"/>
      <c r="S3422" s="301"/>
      <c r="T3422" s="301"/>
      <c r="U3422" s="301"/>
      <c r="V3422" s="301"/>
      <c r="W3422" s="301"/>
      <c r="X3422"/>
      <c r="Y3422" s="301"/>
      <c r="Z3422" s="301"/>
      <c r="AA3422" s="301"/>
      <c r="AB3422" s="301"/>
      <c r="AC3422" s="301"/>
      <c r="AD3422" s="301"/>
      <c r="AE3422" s="301"/>
      <c r="AF3422" s="301"/>
      <c r="AG3422" s="301"/>
      <c r="AH3422" s="301"/>
      <c r="AI3422" s="301"/>
      <c r="AM3422"/>
    </row>
    <row r="3423" spans="1:39" ht="20.100000000000001" hidden="1" customHeight="1" x14ac:dyDescent="0.2">
      <c r="A3423" s="240">
        <v>249</v>
      </c>
      <c r="B3423" s="309" t="s">
        <v>414</v>
      </c>
      <c r="C3423" s="310" t="s">
        <v>426</v>
      </c>
      <c r="D3423" s="310" t="s">
        <v>427</v>
      </c>
      <c r="E3423" s="309">
        <v>40746.609781402731</v>
      </c>
      <c r="F3423" s="310" t="s">
        <v>871</v>
      </c>
      <c r="G3423" s="244" t="s">
        <v>914</v>
      </c>
      <c r="H3423" s="244" t="s">
        <v>429</v>
      </c>
      <c r="I3423" s="288">
        <v>1</v>
      </c>
      <c r="J3423" s="244" t="s">
        <v>919</v>
      </c>
      <c r="K3423" s="244">
        <v>1</v>
      </c>
      <c r="L3423" s="244">
        <v>1</v>
      </c>
      <c r="M3423" s="244" t="s">
        <v>89</v>
      </c>
      <c r="N3423" s="244">
        <f t="shared" si="64"/>
        <v>1</v>
      </c>
      <c r="R3423" s="301"/>
      <c r="S3423" s="301"/>
      <c r="T3423" s="301"/>
      <c r="U3423" s="301"/>
      <c r="V3423" s="301"/>
      <c r="W3423" s="301"/>
      <c r="X3423"/>
      <c r="Y3423" s="301"/>
      <c r="Z3423" s="301"/>
      <c r="AA3423" s="301"/>
      <c r="AB3423" s="301"/>
      <c r="AC3423" s="301"/>
      <c r="AD3423" s="301"/>
      <c r="AE3423" s="301"/>
      <c r="AF3423" s="301"/>
      <c r="AG3423" s="301"/>
      <c r="AH3423" s="301"/>
      <c r="AI3423" s="301"/>
      <c r="AM3423"/>
    </row>
    <row r="3424" spans="1:39" ht="20.100000000000001" hidden="1" customHeight="1" x14ac:dyDescent="0.2">
      <c r="A3424" s="240">
        <v>250</v>
      </c>
      <c r="B3424" s="309" t="s">
        <v>414</v>
      </c>
      <c r="C3424" s="310" t="s">
        <v>426</v>
      </c>
      <c r="D3424" s="310" t="s">
        <v>427</v>
      </c>
      <c r="E3424" s="309">
        <v>41192.045465762196</v>
      </c>
      <c r="F3424" s="310" t="s">
        <v>871</v>
      </c>
      <c r="G3424" s="244" t="s">
        <v>924</v>
      </c>
      <c r="H3424" s="244" t="s">
        <v>429</v>
      </c>
      <c r="I3424" s="288">
        <v>1</v>
      </c>
      <c r="J3424" s="244" t="s">
        <v>919</v>
      </c>
      <c r="K3424" s="244">
        <v>1</v>
      </c>
      <c r="L3424" s="244">
        <v>1</v>
      </c>
      <c r="M3424" s="244" t="s">
        <v>89</v>
      </c>
      <c r="N3424" s="244">
        <f t="shared" si="64"/>
        <v>1</v>
      </c>
      <c r="R3424" s="301"/>
      <c r="S3424" s="301"/>
      <c r="T3424" s="301"/>
      <c r="U3424" s="301"/>
      <c r="V3424" s="301"/>
      <c r="W3424" s="301"/>
      <c r="X3424"/>
      <c r="Y3424" s="301"/>
      <c r="Z3424" s="301"/>
      <c r="AA3424" s="301"/>
      <c r="AB3424" s="301"/>
      <c r="AC3424" s="301"/>
      <c r="AD3424" s="301"/>
      <c r="AE3424" s="301"/>
      <c r="AF3424" s="301"/>
      <c r="AG3424" s="301"/>
      <c r="AH3424" s="301"/>
      <c r="AI3424" s="301"/>
      <c r="AM3424"/>
    </row>
    <row r="3425" spans="1:39" ht="20.100000000000001" hidden="1" customHeight="1" x14ac:dyDescent="0.2">
      <c r="A3425" s="240">
        <v>251</v>
      </c>
      <c r="B3425" s="309" t="s">
        <v>414</v>
      </c>
      <c r="C3425" s="310" t="s">
        <v>426</v>
      </c>
      <c r="D3425" s="310" t="s">
        <v>427</v>
      </c>
      <c r="E3425" s="309">
        <v>41767.245595943168</v>
      </c>
      <c r="F3425" s="310" t="s">
        <v>879</v>
      </c>
      <c r="G3425" s="244" t="s">
        <v>913</v>
      </c>
      <c r="H3425" s="244" t="s">
        <v>429</v>
      </c>
      <c r="I3425" s="288">
        <v>1</v>
      </c>
      <c r="J3425" s="244" t="s">
        <v>919</v>
      </c>
      <c r="K3425" s="244" t="s">
        <v>89</v>
      </c>
      <c r="L3425" s="244" t="s">
        <v>89</v>
      </c>
      <c r="M3425" s="244">
        <v>1</v>
      </c>
      <c r="N3425" s="244">
        <f t="shared" si="64"/>
        <v>0.78539816339744828</v>
      </c>
      <c r="R3425" s="301"/>
      <c r="S3425" s="301"/>
      <c r="T3425" s="301"/>
      <c r="U3425" s="301"/>
      <c r="V3425" s="301"/>
      <c r="W3425" s="301"/>
      <c r="X3425"/>
      <c r="Y3425" s="301"/>
      <c r="Z3425" s="301"/>
      <c r="AA3425" s="301"/>
      <c r="AB3425" s="301"/>
      <c r="AC3425" s="301"/>
      <c r="AD3425" s="301"/>
      <c r="AE3425" s="301"/>
      <c r="AF3425" s="301"/>
      <c r="AG3425" s="301"/>
      <c r="AH3425" s="301"/>
      <c r="AI3425" s="301"/>
      <c r="AM3425"/>
    </row>
    <row r="3426" spans="1:39" ht="20.100000000000001" hidden="1" customHeight="1" x14ac:dyDescent="0.2">
      <c r="A3426" s="240">
        <v>252</v>
      </c>
      <c r="B3426" s="309" t="s">
        <v>414</v>
      </c>
      <c r="C3426" s="310" t="s">
        <v>426</v>
      </c>
      <c r="D3426" s="310" t="s">
        <v>427</v>
      </c>
      <c r="E3426" s="309">
        <v>41952.847500779499</v>
      </c>
      <c r="F3426" s="310" t="s">
        <v>871</v>
      </c>
      <c r="G3426" s="244" t="s">
        <v>916</v>
      </c>
      <c r="H3426" s="244" t="s">
        <v>429</v>
      </c>
      <c r="I3426" s="288">
        <v>1</v>
      </c>
      <c r="J3426" s="244" t="s">
        <v>919</v>
      </c>
      <c r="K3426" s="244">
        <v>1</v>
      </c>
      <c r="L3426" s="244">
        <v>1</v>
      </c>
      <c r="M3426" s="244" t="s">
        <v>89</v>
      </c>
      <c r="N3426" s="244">
        <f t="shared" si="64"/>
        <v>1</v>
      </c>
      <c r="R3426" s="301"/>
      <c r="S3426" s="301"/>
      <c r="T3426" s="301"/>
      <c r="U3426" s="301"/>
      <c r="V3426" s="301"/>
      <c r="W3426" s="301"/>
      <c r="X3426"/>
      <c r="Y3426" s="301"/>
      <c r="Z3426" s="301"/>
      <c r="AA3426" s="301"/>
      <c r="AB3426" s="301"/>
      <c r="AC3426" s="301"/>
      <c r="AD3426" s="301"/>
      <c r="AE3426" s="301"/>
      <c r="AF3426" s="301"/>
      <c r="AG3426" s="301"/>
      <c r="AH3426" s="301"/>
      <c r="AI3426" s="301"/>
      <c r="AM3426"/>
    </row>
    <row r="3427" spans="1:39" ht="20.100000000000001" hidden="1" customHeight="1" x14ac:dyDescent="0.2">
      <c r="A3427" s="240">
        <v>253</v>
      </c>
      <c r="B3427" s="309" t="s">
        <v>414</v>
      </c>
      <c r="C3427" s="310" t="s">
        <v>426</v>
      </c>
      <c r="D3427" s="310" t="s">
        <v>427</v>
      </c>
      <c r="E3427" s="309">
        <v>42029.766765896333</v>
      </c>
      <c r="F3427" s="310" t="s">
        <v>871</v>
      </c>
      <c r="G3427" s="244" t="s">
        <v>979</v>
      </c>
      <c r="H3427" s="244" t="s">
        <v>429</v>
      </c>
      <c r="I3427" s="288">
        <v>1</v>
      </c>
      <c r="J3427" s="244" t="s">
        <v>919</v>
      </c>
      <c r="K3427" s="244">
        <v>1</v>
      </c>
      <c r="L3427" s="244">
        <v>1</v>
      </c>
      <c r="M3427" s="244" t="s">
        <v>89</v>
      </c>
      <c r="N3427" s="244">
        <f t="shared" si="64"/>
        <v>1</v>
      </c>
      <c r="R3427" s="301"/>
      <c r="S3427" s="301"/>
      <c r="T3427" s="301"/>
      <c r="U3427" s="301"/>
      <c r="V3427" s="301"/>
      <c r="W3427" s="301"/>
      <c r="X3427"/>
      <c r="Y3427" s="301"/>
      <c r="Z3427" s="301"/>
      <c r="AA3427" s="301"/>
      <c r="AB3427" s="301"/>
      <c r="AC3427" s="301"/>
      <c r="AD3427" s="301"/>
      <c r="AE3427" s="301"/>
      <c r="AF3427" s="301"/>
      <c r="AG3427" s="301"/>
      <c r="AH3427" s="301"/>
      <c r="AI3427" s="301"/>
      <c r="AM3427"/>
    </row>
    <row r="3428" spans="1:39" ht="20.100000000000001" hidden="1" customHeight="1" x14ac:dyDescent="0.2">
      <c r="A3428" s="240">
        <v>254</v>
      </c>
      <c r="B3428" s="309" t="s">
        <v>414</v>
      </c>
      <c r="C3428" s="310" t="s">
        <v>426</v>
      </c>
      <c r="D3428" s="310" t="s">
        <v>427</v>
      </c>
      <c r="E3428" s="309">
        <v>42106.292852941573</v>
      </c>
      <c r="F3428" s="310" t="s">
        <v>871</v>
      </c>
      <c r="G3428" s="244" t="s">
        <v>916</v>
      </c>
      <c r="H3428" s="244" t="s">
        <v>429</v>
      </c>
      <c r="I3428" s="288">
        <v>1</v>
      </c>
      <c r="J3428" s="244" t="s">
        <v>919</v>
      </c>
      <c r="K3428" s="244">
        <v>1</v>
      </c>
      <c r="L3428" s="244">
        <v>1</v>
      </c>
      <c r="M3428" s="244" t="s">
        <v>89</v>
      </c>
      <c r="N3428" s="244">
        <f t="shared" si="64"/>
        <v>1</v>
      </c>
      <c r="R3428" s="301"/>
      <c r="S3428" s="301"/>
      <c r="T3428" s="301"/>
      <c r="U3428" s="301"/>
      <c r="V3428" s="301"/>
      <c r="W3428" s="301"/>
      <c r="X3428"/>
      <c r="Y3428" s="301"/>
      <c r="Z3428" s="301"/>
      <c r="AA3428" s="301"/>
      <c r="AB3428" s="301"/>
      <c r="AC3428" s="301"/>
      <c r="AD3428" s="301"/>
      <c r="AE3428" s="301"/>
      <c r="AF3428" s="301"/>
      <c r="AG3428" s="301"/>
      <c r="AH3428" s="301"/>
      <c r="AI3428" s="301"/>
      <c r="AM3428"/>
    </row>
    <row r="3429" spans="1:39" ht="20.100000000000001" hidden="1" customHeight="1" x14ac:dyDescent="0.2">
      <c r="A3429" s="240">
        <v>255</v>
      </c>
      <c r="B3429" s="309" t="s">
        <v>414</v>
      </c>
      <c r="C3429" s="310" t="s">
        <v>426</v>
      </c>
      <c r="D3429" s="310" t="s">
        <v>427</v>
      </c>
      <c r="E3429" s="309">
        <v>42346.738685068027</v>
      </c>
      <c r="F3429" s="310" t="s">
        <v>871</v>
      </c>
      <c r="G3429" s="244" t="s">
        <v>932</v>
      </c>
      <c r="H3429" s="244" t="s">
        <v>429</v>
      </c>
      <c r="I3429" s="288">
        <v>1</v>
      </c>
      <c r="J3429" s="244" t="s">
        <v>919</v>
      </c>
      <c r="K3429" s="244">
        <v>1</v>
      </c>
      <c r="L3429" s="244">
        <v>1</v>
      </c>
      <c r="M3429" s="244" t="s">
        <v>89</v>
      </c>
      <c r="N3429" s="244">
        <f t="shared" si="64"/>
        <v>1</v>
      </c>
      <c r="R3429" s="301"/>
      <c r="S3429" s="301"/>
      <c r="T3429" s="301"/>
      <c r="U3429" s="301"/>
      <c r="V3429" s="301"/>
      <c r="W3429" s="301"/>
      <c r="X3429"/>
      <c r="Y3429" s="301"/>
      <c r="Z3429" s="301"/>
      <c r="AA3429" s="301"/>
      <c r="AB3429" s="301"/>
      <c r="AC3429" s="301"/>
      <c r="AD3429" s="301"/>
      <c r="AE3429" s="301"/>
      <c r="AF3429" s="301"/>
      <c r="AG3429" s="301"/>
      <c r="AH3429" s="301"/>
      <c r="AI3429" s="301"/>
      <c r="AM3429"/>
    </row>
    <row r="3430" spans="1:39" ht="20.100000000000001" hidden="1" customHeight="1" x14ac:dyDescent="0.2">
      <c r="A3430" s="240">
        <v>256</v>
      </c>
      <c r="B3430" s="309" t="s">
        <v>414</v>
      </c>
      <c r="C3430" s="310" t="s">
        <v>426</v>
      </c>
      <c r="D3430" s="310" t="s">
        <v>427</v>
      </c>
      <c r="E3430" s="309">
        <v>42662.093772996137</v>
      </c>
      <c r="F3430" s="310" t="s">
        <v>879</v>
      </c>
      <c r="G3430" s="244" t="s">
        <v>913</v>
      </c>
      <c r="H3430" s="244" t="s">
        <v>429</v>
      </c>
      <c r="I3430" s="288">
        <v>1</v>
      </c>
      <c r="J3430" s="244" t="s">
        <v>919</v>
      </c>
      <c r="K3430" s="244" t="s">
        <v>89</v>
      </c>
      <c r="L3430" s="244" t="s">
        <v>89</v>
      </c>
      <c r="M3430" s="244">
        <v>1</v>
      </c>
      <c r="N3430" s="244">
        <f t="shared" si="64"/>
        <v>0.78539816339744828</v>
      </c>
      <c r="R3430" s="301"/>
      <c r="S3430" s="301"/>
      <c r="T3430" s="301"/>
      <c r="U3430" s="301"/>
      <c r="V3430" s="301"/>
      <c r="W3430" s="301"/>
      <c r="X3430"/>
      <c r="Y3430" s="301"/>
      <c r="Z3430" s="301"/>
      <c r="AA3430" s="301"/>
      <c r="AB3430" s="301"/>
      <c r="AC3430" s="301"/>
      <c r="AD3430" s="301"/>
      <c r="AE3430" s="301"/>
      <c r="AF3430" s="301"/>
      <c r="AG3430" s="301"/>
      <c r="AH3430" s="301"/>
      <c r="AI3430" s="301"/>
      <c r="AM3430"/>
    </row>
    <row r="3431" spans="1:39" ht="20.100000000000001" hidden="1" customHeight="1" x14ac:dyDescent="0.2">
      <c r="A3431" s="240">
        <v>257</v>
      </c>
      <c r="B3431" s="309" t="s">
        <v>414</v>
      </c>
      <c r="C3431" s="310" t="s">
        <v>426</v>
      </c>
      <c r="D3431" s="310" t="s">
        <v>427</v>
      </c>
      <c r="E3431" s="309">
        <v>43418.675609050217</v>
      </c>
      <c r="F3431" s="310" t="s">
        <v>871</v>
      </c>
      <c r="G3431" s="244" t="s">
        <v>929</v>
      </c>
      <c r="H3431" s="244" t="s">
        <v>429</v>
      </c>
      <c r="I3431" s="288">
        <v>2</v>
      </c>
      <c r="J3431" s="244" t="s">
        <v>919</v>
      </c>
      <c r="K3431" s="244">
        <v>3</v>
      </c>
      <c r="L3431" s="244">
        <v>2</v>
      </c>
      <c r="M3431" s="244" t="s">
        <v>89</v>
      </c>
      <c r="N3431" s="244">
        <f t="shared" si="64"/>
        <v>6</v>
      </c>
      <c r="R3431" s="301"/>
      <c r="S3431" s="301"/>
      <c r="T3431" s="301"/>
      <c r="U3431" s="301"/>
      <c r="V3431" s="301"/>
      <c r="W3431" s="301"/>
      <c r="X3431"/>
      <c r="Y3431" s="301"/>
      <c r="Z3431" s="301"/>
      <c r="AA3431" s="301"/>
      <c r="AB3431" s="301"/>
      <c r="AC3431" s="301"/>
      <c r="AD3431" s="301"/>
      <c r="AE3431" s="301"/>
      <c r="AF3431" s="301"/>
      <c r="AG3431" s="301"/>
      <c r="AH3431" s="301"/>
      <c r="AI3431" s="301"/>
      <c r="AM3431"/>
    </row>
    <row r="3432" spans="1:39" ht="20.100000000000001" hidden="1" customHeight="1" x14ac:dyDescent="0.2">
      <c r="A3432" s="240">
        <v>258</v>
      </c>
      <c r="B3432" s="309" t="s">
        <v>414</v>
      </c>
      <c r="C3432" s="310" t="s">
        <v>426</v>
      </c>
      <c r="D3432" s="310" t="s">
        <v>427</v>
      </c>
      <c r="E3432" s="309">
        <v>43681.832543077289</v>
      </c>
      <c r="F3432" s="310" t="s">
        <v>871</v>
      </c>
      <c r="G3432" s="244" t="s">
        <v>959</v>
      </c>
      <c r="H3432" s="244" t="s">
        <v>429</v>
      </c>
      <c r="I3432" s="288">
        <v>1</v>
      </c>
      <c r="J3432" s="244" t="s">
        <v>919</v>
      </c>
      <c r="K3432" s="244">
        <v>1</v>
      </c>
      <c r="L3432" s="244">
        <v>1</v>
      </c>
      <c r="M3432" s="244" t="s">
        <v>89</v>
      </c>
      <c r="N3432" s="244">
        <f t="shared" si="64"/>
        <v>1</v>
      </c>
      <c r="R3432" s="301"/>
      <c r="S3432" s="301"/>
      <c r="T3432" s="301"/>
      <c r="U3432" s="301"/>
      <c r="V3432" s="301"/>
      <c r="W3432" s="301"/>
      <c r="X3432"/>
      <c r="Y3432" s="301"/>
      <c r="Z3432" s="301"/>
      <c r="AA3432" s="301"/>
      <c r="AB3432" s="301"/>
      <c r="AC3432" s="301"/>
      <c r="AD3432" s="301"/>
      <c r="AE3432" s="301"/>
      <c r="AF3432" s="301"/>
      <c r="AG3432" s="301"/>
      <c r="AH3432" s="301"/>
      <c r="AI3432" s="301"/>
      <c r="AM3432"/>
    </row>
    <row r="3433" spans="1:39" ht="20.100000000000001" hidden="1" customHeight="1" x14ac:dyDescent="0.2">
      <c r="A3433" s="240">
        <v>259</v>
      </c>
      <c r="B3433" s="309" t="s">
        <v>414</v>
      </c>
      <c r="C3433" s="310" t="s">
        <v>426</v>
      </c>
      <c r="D3433" s="310" t="s">
        <v>427</v>
      </c>
      <c r="E3433" s="309">
        <v>43737.414499552076</v>
      </c>
      <c r="F3433" s="242" t="s">
        <v>888</v>
      </c>
      <c r="G3433" s="244" t="s">
        <v>926</v>
      </c>
      <c r="H3433" s="244" t="s">
        <v>429</v>
      </c>
      <c r="I3433" s="288">
        <v>1</v>
      </c>
      <c r="J3433" s="244" t="s">
        <v>919</v>
      </c>
      <c r="K3433" s="244">
        <v>0.5</v>
      </c>
      <c r="L3433" s="244">
        <v>0.8</v>
      </c>
      <c r="M3433" s="244" t="s">
        <v>89</v>
      </c>
      <c r="N3433" s="244">
        <f t="shared" si="64"/>
        <v>0.4</v>
      </c>
      <c r="R3433" s="301"/>
      <c r="S3433" s="301"/>
      <c r="T3433" s="301"/>
      <c r="U3433" s="301"/>
      <c r="V3433" s="301"/>
      <c r="W3433" s="301"/>
      <c r="X3433"/>
      <c r="Y3433" s="301"/>
      <c r="Z3433" s="301"/>
      <c r="AA3433" s="301"/>
      <c r="AB3433" s="301"/>
      <c r="AC3433" s="301"/>
      <c r="AD3433" s="301"/>
      <c r="AE3433" s="301"/>
      <c r="AF3433" s="301"/>
      <c r="AG3433" s="301"/>
      <c r="AH3433" s="301"/>
      <c r="AI3433" s="301"/>
      <c r="AM3433"/>
    </row>
    <row r="3434" spans="1:39" ht="20.100000000000001" hidden="1" customHeight="1" x14ac:dyDescent="0.2">
      <c r="A3434" s="240">
        <v>260</v>
      </c>
      <c r="B3434" s="309" t="s">
        <v>414</v>
      </c>
      <c r="C3434" s="310" t="s">
        <v>426</v>
      </c>
      <c r="D3434" s="310" t="s">
        <v>427</v>
      </c>
      <c r="E3434" s="309">
        <v>43790.76571763918</v>
      </c>
      <c r="F3434" s="310" t="s">
        <v>879</v>
      </c>
      <c r="G3434" s="244" t="s">
        <v>983</v>
      </c>
      <c r="H3434" s="244" t="s">
        <v>429</v>
      </c>
      <c r="I3434" s="288">
        <v>1</v>
      </c>
      <c r="J3434" s="244" t="s">
        <v>919</v>
      </c>
      <c r="K3434" s="244" t="s">
        <v>89</v>
      </c>
      <c r="L3434" s="244" t="s">
        <v>89</v>
      </c>
      <c r="M3434" s="244">
        <v>1</v>
      </c>
      <c r="N3434" s="244">
        <f t="shared" ref="N3434:N3497" si="65">IF(M3434="",K3434*L3434,IF(G3434="R-1",K3434*L3434,IF(LEFT(G3434,1)="R",PI()*((M3434^2)/4),K3434*L3434)))</f>
        <v>0.78539816339744828</v>
      </c>
      <c r="R3434" s="301"/>
      <c r="S3434" s="301"/>
      <c r="T3434" s="301"/>
      <c r="U3434" s="301"/>
      <c r="V3434" s="301"/>
      <c r="W3434" s="301"/>
      <c r="X3434"/>
      <c r="Y3434" s="301"/>
      <c r="Z3434" s="301"/>
      <c r="AA3434" s="301"/>
      <c r="AB3434" s="301"/>
      <c r="AC3434" s="301"/>
      <c r="AD3434" s="301"/>
      <c r="AE3434" s="301"/>
      <c r="AF3434" s="301"/>
      <c r="AG3434" s="301"/>
      <c r="AH3434" s="301"/>
      <c r="AI3434" s="301"/>
      <c r="AM3434"/>
    </row>
    <row r="3435" spans="1:39" ht="20.100000000000001" hidden="1" customHeight="1" x14ac:dyDescent="0.2">
      <c r="A3435" s="240">
        <v>261</v>
      </c>
      <c r="B3435" s="309" t="s">
        <v>414</v>
      </c>
      <c r="C3435" s="310" t="s">
        <v>426</v>
      </c>
      <c r="D3435" s="310" t="s">
        <v>427</v>
      </c>
      <c r="E3435" s="309">
        <v>44438.665096440498</v>
      </c>
      <c r="F3435" s="310" t="s">
        <v>871</v>
      </c>
      <c r="G3435" s="244" t="s">
        <v>914</v>
      </c>
      <c r="H3435" s="244" t="s">
        <v>429</v>
      </c>
      <c r="I3435" s="288">
        <v>1</v>
      </c>
      <c r="J3435" s="244" t="s">
        <v>919</v>
      </c>
      <c r="K3435" s="244">
        <v>1</v>
      </c>
      <c r="L3435" s="244">
        <v>1</v>
      </c>
      <c r="M3435" s="244" t="s">
        <v>89</v>
      </c>
      <c r="N3435" s="244">
        <f t="shared" si="65"/>
        <v>1</v>
      </c>
      <c r="R3435" s="301"/>
      <c r="S3435" s="301"/>
      <c r="T3435" s="301"/>
      <c r="U3435" s="301"/>
      <c r="V3435" s="301"/>
      <c r="W3435" s="301"/>
      <c r="X3435"/>
      <c r="Y3435" s="301"/>
      <c r="Z3435" s="301"/>
      <c r="AA3435" s="301"/>
      <c r="AB3435" s="301"/>
      <c r="AC3435" s="301"/>
      <c r="AD3435" s="301"/>
      <c r="AE3435" s="301"/>
      <c r="AF3435" s="301"/>
      <c r="AG3435" s="301"/>
      <c r="AH3435" s="301"/>
      <c r="AI3435" s="301"/>
      <c r="AM3435"/>
    </row>
    <row r="3436" spans="1:39" ht="20.100000000000001" hidden="1" customHeight="1" x14ac:dyDescent="0.2">
      <c r="A3436" s="240">
        <v>262</v>
      </c>
      <c r="B3436" s="309" t="s">
        <v>414</v>
      </c>
      <c r="C3436" s="310" t="s">
        <v>426</v>
      </c>
      <c r="D3436" s="310" t="s">
        <v>427</v>
      </c>
      <c r="E3436" s="309">
        <v>44493.439556579069</v>
      </c>
      <c r="F3436" s="310" t="s">
        <v>871</v>
      </c>
      <c r="G3436" s="244" t="s">
        <v>942</v>
      </c>
      <c r="H3436" s="244" t="s">
        <v>429</v>
      </c>
      <c r="I3436" s="288">
        <v>1</v>
      </c>
      <c r="J3436" s="244" t="s">
        <v>919</v>
      </c>
      <c r="K3436" s="244">
        <v>1</v>
      </c>
      <c r="L3436" s="244">
        <v>1</v>
      </c>
      <c r="M3436" s="244" t="s">
        <v>89</v>
      </c>
      <c r="N3436" s="244">
        <f t="shared" si="65"/>
        <v>1</v>
      </c>
      <c r="R3436" s="301"/>
      <c r="S3436" s="301"/>
      <c r="T3436" s="301"/>
      <c r="U3436" s="301"/>
      <c r="V3436" s="301"/>
      <c r="W3436" s="301"/>
      <c r="X3436"/>
      <c r="Y3436" s="301"/>
      <c r="Z3436" s="301"/>
      <c r="AA3436" s="301"/>
      <c r="AB3436" s="301"/>
      <c r="AC3436" s="301"/>
      <c r="AD3436" s="301"/>
      <c r="AE3436" s="301"/>
      <c r="AF3436" s="301"/>
      <c r="AG3436" s="301"/>
      <c r="AH3436" s="301"/>
      <c r="AI3436" s="301"/>
      <c r="AM3436"/>
    </row>
    <row r="3437" spans="1:39" ht="20.100000000000001" hidden="1" customHeight="1" x14ac:dyDescent="0.2">
      <c r="A3437" s="240">
        <v>263</v>
      </c>
      <c r="B3437" s="309" t="s">
        <v>414</v>
      </c>
      <c r="C3437" s="310" t="s">
        <v>426</v>
      </c>
      <c r="D3437" s="310" t="s">
        <v>427</v>
      </c>
      <c r="E3437" s="309">
        <v>44861.76228062492</v>
      </c>
      <c r="F3437" s="310" t="s">
        <v>871</v>
      </c>
      <c r="G3437" s="244" t="s">
        <v>916</v>
      </c>
      <c r="H3437" s="244" t="s">
        <v>429</v>
      </c>
      <c r="I3437" s="288">
        <v>1</v>
      </c>
      <c r="J3437" s="244" t="s">
        <v>919</v>
      </c>
      <c r="K3437" s="244">
        <v>1</v>
      </c>
      <c r="L3437" s="244">
        <v>1</v>
      </c>
      <c r="M3437" s="244" t="s">
        <v>89</v>
      </c>
      <c r="N3437" s="244">
        <f t="shared" si="65"/>
        <v>1</v>
      </c>
      <c r="R3437" s="301"/>
      <c r="S3437" s="301"/>
      <c r="T3437" s="301"/>
      <c r="U3437" s="301"/>
      <c r="V3437" s="301"/>
      <c r="W3437" s="301"/>
      <c r="X3437"/>
      <c r="Y3437" s="301"/>
      <c r="Z3437" s="301"/>
      <c r="AA3437" s="301"/>
      <c r="AB3437" s="301"/>
      <c r="AC3437" s="301"/>
      <c r="AD3437" s="301"/>
      <c r="AE3437" s="301"/>
      <c r="AF3437" s="301"/>
      <c r="AG3437" s="301"/>
      <c r="AH3437" s="301"/>
      <c r="AI3437" s="301"/>
      <c r="AM3437"/>
    </row>
    <row r="3438" spans="1:39" ht="20.100000000000001" hidden="1" customHeight="1" x14ac:dyDescent="0.2">
      <c r="A3438" s="240">
        <v>264</v>
      </c>
      <c r="B3438" s="309" t="s">
        <v>414</v>
      </c>
      <c r="C3438" s="310" t="s">
        <v>426</v>
      </c>
      <c r="D3438" s="310" t="s">
        <v>427</v>
      </c>
      <c r="E3438" s="309">
        <v>45006.636693031251</v>
      </c>
      <c r="F3438" s="310" t="s">
        <v>871</v>
      </c>
      <c r="G3438" s="244" t="s">
        <v>1018</v>
      </c>
      <c r="H3438" s="244" t="s">
        <v>429</v>
      </c>
      <c r="I3438" s="288">
        <v>1</v>
      </c>
      <c r="J3438" s="244" t="s">
        <v>919</v>
      </c>
      <c r="K3438" s="244">
        <v>1</v>
      </c>
      <c r="L3438" s="244">
        <v>1</v>
      </c>
      <c r="M3438" s="244" t="s">
        <v>89</v>
      </c>
      <c r="N3438" s="244">
        <f t="shared" si="65"/>
        <v>1</v>
      </c>
      <c r="R3438" s="301"/>
      <c r="S3438" s="301"/>
      <c r="T3438" s="301"/>
      <c r="U3438" s="301"/>
      <c r="V3438" s="301"/>
      <c r="W3438" s="301"/>
      <c r="X3438"/>
      <c r="Y3438" s="301"/>
      <c r="Z3438" s="301"/>
      <c r="AA3438" s="301"/>
      <c r="AB3438" s="301"/>
      <c r="AC3438" s="301"/>
      <c r="AD3438" s="301"/>
      <c r="AE3438" s="301"/>
      <c r="AF3438" s="301"/>
      <c r="AG3438" s="301"/>
      <c r="AH3438" s="301"/>
      <c r="AI3438" s="301"/>
      <c r="AM3438"/>
    </row>
    <row r="3439" spans="1:39" ht="20.100000000000001" hidden="1" customHeight="1" x14ac:dyDescent="0.2">
      <c r="A3439" s="240">
        <v>265</v>
      </c>
      <c r="B3439" s="309" t="s">
        <v>414</v>
      </c>
      <c r="C3439" s="310" t="s">
        <v>426</v>
      </c>
      <c r="D3439" s="310" t="s">
        <v>427</v>
      </c>
      <c r="E3439" s="309">
        <v>45048.452586275096</v>
      </c>
      <c r="F3439" s="310" t="s">
        <v>871</v>
      </c>
      <c r="G3439" s="244" t="s">
        <v>959</v>
      </c>
      <c r="H3439" s="244" t="s">
        <v>429</v>
      </c>
      <c r="I3439" s="288">
        <v>1</v>
      </c>
      <c r="J3439" s="244" t="s">
        <v>919</v>
      </c>
      <c r="K3439" s="244">
        <v>1</v>
      </c>
      <c r="L3439" s="244">
        <v>1</v>
      </c>
      <c r="M3439" s="244" t="s">
        <v>89</v>
      </c>
      <c r="N3439" s="244">
        <f t="shared" si="65"/>
        <v>1</v>
      </c>
      <c r="R3439" s="301"/>
      <c r="S3439" s="301"/>
      <c r="T3439" s="301"/>
      <c r="U3439" s="301"/>
      <c r="V3439" s="301"/>
      <c r="W3439" s="301"/>
      <c r="X3439"/>
      <c r="Y3439" s="301"/>
      <c r="Z3439" s="301"/>
      <c r="AA3439" s="301"/>
      <c r="AB3439" s="301"/>
      <c r="AC3439" s="301"/>
      <c r="AD3439" s="301"/>
      <c r="AE3439" s="301"/>
      <c r="AF3439" s="301"/>
      <c r="AG3439" s="301"/>
      <c r="AH3439" s="301"/>
      <c r="AI3439" s="301"/>
      <c r="AM3439"/>
    </row>
    <row r="3440" spans="1:39" ht="20.100000000000001" hidden="1" customHeight="1" x14ac:dyDescent="0.2">
      <c r="A3440" s="240">
        <v>266</v>
      </c>
      <c r="B3440" s="309" t="s">
        <v>414</v>
      </c>
      <c r="C3440" s="310" t="s">
        <v>426</v>
      </c>
      <c r="D3440" s="310" t="s">
        <v>427</v>
      </c>
      <c r="E3440" s="309">
        <v>45090.207249773099</v>
      </c>
      <c r="F3440" s="310" t="s">
        <v>879</v>
      </c>
      <c r="G3440" s="244" t="s">
        <v>913</v>
      </c>
      <c r="H3440" s="244" t="s">
        <v>869</v>
      </c>
      <c r="I3440" s="288">
        <v>1</v>
      </c>
      <c r="J3440" s="244" t="s">
        <v>919</v>
      </c>
      <c r="K3440" s="244" t="s">
        <v>89</v>
      </c>
      <c r="L3440" s="244" t="s">
        <v>89</v>
      </c>
      <c r="M3440" s="244">
        <v>1</v>
      </c>
      <c r="N3440" s="244">
        <f t="shared" si="65"/>
        <v>0.78539816339744828</v>
      </c>
      <c r="R3440" s="301"/>
      <c r="S3440" s="301"/>
      <c r="T3440" s="301"/>
      <c r="U3440" s="301"/>
      <c r="V3440" s="301"/>
      <c r="W3440" s="301"/>
      <c r="X3440"/>
      <c r="Y3440" s="301"/>
      <c r="Z3440" s="301"/>
      <c r="AA3440" s="301"/>
      <c r="AB3440" s="301"/>
      <c r="AC3440" s="301"/>
      <c r="AD3440" s="301"/>
      <c r="AE3440" s="301"/>
      <c r="AF3440" s="301"/>
      <c r="AG3440" s="301"/>
      <c r="AH3440" s="301"/>
      <c r="AI3440" s="301"/>
      <c r="AM3440"/>
    </row>
    <row r="3441" spans="1:39" ht="20.100000000000001" hidden="1" customHeight="1" x14ac:dyDescent="0.2">
      <c r="A3441" s="240">
        <v>267</v>
      </c>
      <c r="B3441" s="309" t="s">
        <v>414</v>
      </c>
      <c r="C3441" s="310" t="s">
        <v>426</v>
      </c>
      <c r="D3441" s="310" t="s">
        <v>427</v>
      </c>
      <c r="E3441" s="309">
        <v>45640.515590709721</v>
      </c>
      <c r="F3441" s="310" t="s">
        <v>871</v>
      </c>
      <c r="G3441" s="244" t="s">
        <v>960</v>
      </c>
      <c r="H3441" s="244" t="s">
        <v>429</v>
      </c>
      <c r="I3441" s="288">
        <v>1</v>
      </c>
      <c r="J3441" s="244" t="s">
        <v>919</v>
      </c>
      <c r="K3441" s="244">
        <v>1</v>
      </c>
      <c r="L3441" s="244">
        <v>1</v>
      </c>
      <c r="M3441" s="244" t="s">
        <v>89</v>
      </c>
      <c r="N3441" s="244">
        <f t="shared" si="65"/>
        <v>1</v>
      </c>
      <c r="R3441" s="301"/>
      <c r="S3441" s="301"/>
      <c r="T3441" s="301"/>
      <c r="U3441" s="301"/>
      <c r="V3441" s="301"/>
      <c r="W3441" s="301"/>
      <c r="X3441"/>
      <c r="Y3441" s="301"/>
      <c r="Z3441" s="301"/>
      <c r="AA3441" s="301"/>
      <c r="AB3441" s="301"/>
      <c r="AC3441" s="301"/>
      <c r="AD3441" s="301"/>
      <c r="AE3441" s="301"/>
      <c r="AF3441" s="301"/>
      <c r="AG3441" s="301"/>
      <c r="AH3441" s="301"/>
      <c r="AI3441" s="301"/>
      <c r="AM3441"/>
    </row>
    <row r="3442" spans="1:39" ht="20.100000000000001" hidden="1" customHeight="1" x14ac:dyDescent="0.2">
      <c r="A3442" s="240">
        <v>268</v>
      </c>
      <c r="B3442" s="309" t="s">
        <v>414</v>
      </c>
      <c r="C3442" s="310" t="s">
        <v>426</v>
      </c>
      <c r="D3442" s="310" t="s">
        <v>427</v>
      </c>
      <c r="E3442" s="309">
        <v>45794.990989139536</v>
      </c>
      <c r="F3442" s="310" t="s">
        <v>871</v>
      </c>
      <c r="G3442" s="244" t="s">
        <v>916</v>
      </c>
      <c r="H3442" s="244" t="s">
        <v>429</v>
      </c>
      <c r="I3442" s="288">
        <v>1</v>
      </c>
      <c r="J3442" s="244" t="s">
        <v>919</v>
      </c>
      <c r="K3442" s="244">
        <v>1</v>
      </c>
      <c r="L3442" s="244">
        <v>1</v>
      </c>
      <c r="M3442" s="244" t="s">
        <v>89</v>
      </c>
      <c r="N3442" s="244">
        <f t="shared" si="65"/>
        <v>1</v>
      </c>
      <c r="R3442" s="301"/>
      <c r="S3442" s="301"/>
      <c r="T3442" s="301"/>
      <c r="U3442" s="301"/>
      <c r="V3442" s="301"/>
      <c r="W3442" s="301"/>
      <c r="X3442"/>
      <c r="Y3442" s="301"/>
      <c r="Z3442" s="301"/>
      <c r="AA3442" s="301"/>
      <c r="AB3442" s="301"/>
      <c r="AC3442" s="301"/>
      <c r="AD3442" s="301"/>
      <c r="AE3442" s="301"/>
      <c r="AF3442" s="301"/>
      <c r="AG3442" s="301"/>
      <c r="AH3442" s="301"/>
      <c r="AI3442" s="301"/>
      <c r="AM3442"/>
    </row>
    <row r="3443" spans="1:39" ht="20.100000000000001" hidden="1" customHeight="1" x14ac:dyDescent="0.2">
      <c r="A3443" s="240">
        <v>269</v>
      </c>
      <c r="B3443" s="309" t="s">
        <v>414</v>
      </c>
      <c r="C3443" s="310" t="s">
        <v>426</v>
      </c>
      <c r="D3443" s="310" t="s">
        <v>427</v>
      </c>
      <c r="E3443" s="309">
        <v>46048.455468841239</v>
      </c>
      <c r="F3443" s="310" t="s">
        <v>871</v>
      </c>
      <c r="G3443" s="244" t="s">
        <v>914</v>
      </c>
      <c r="H3443" s="244" t="s">
        <v>429</v>
      </c>
      <c r="I3443" s="288">
        <v>1</v>
      </c>
      <c r="J3443" s="244" t="s">
        <v>919</v>
      </c>
      <c r="K3443" s="244">
        <v>1</v>
      </c>
      <c r="L3443" s="244">
        <v>1</v>
      </c>
      <c r="M3443" s="244" t="s">
        <v>89</v>
      </c>
      <c r="N3443" s="244">
        <f t="shared" si="65"/>
        <v>1</v>
      </c>
      <c r="R3443" s="301"/>
      <c r="S3443" s="301"/>
      <c r="T3443" s="301"/>
      <c r="U3443" s="301"/>
      <c r="V3443" s="301"/>
      <c r="W3443" s="301"/>
      <c r="X3443"/>
      <c r="Y3443" s="301"/>
      <c r="Z3443" s="301"/>
      <c r="AA3443" s="301"/>
      <c r="AB3443" s="301"/>
      <c r="AC3443" s="301"/>
      <c r="AD3443" s="301"/>
      <c r="AE3443" s="301"/>
      <c r="AF3443" s="301"/>
      <c r="AG3443" s="301"/>
      <c r="AH3443" s="301"/>
      <c r="AI3443" s="301"/>
      <c r="AM3443"/>
    </row>
    <row r="3444" spans="1:39" ht="20.100000000000001" hidden="1" customHeight="1" x14ac:dyDescent="0.2">
      <c r="A3444" s="240">
        <v>270</v>
      </c>
      <c r="B3444" s="309" t="s">
        <v>414</v>
      </c>
      <c r="C3444" s="310" t="s">
        <v>426</v>
      </c>
      <c r="D3444" s="310" t="s">
        <v>427</v>
      </c>
      <c r="E3444" s="309">
        <v>46722.954741375892</v>
      </c>
      <c r="F3444" s="310" t="s">
        <v>879</v>
      </c>
      <c r="G3444" s="244" t="s">
        <v>913</v>
      </c>
      <c r="H3444" s="244" t="s">
        <v>429</v>
      </c>
      <c r="I3444" s="288">
        <v>1</v>
      </c>
      <c r="J3444" s="244" t="s">
        <v>919</v>
      </c>
      <c r="K3444" s="244" t="s">
        <v>89</v>
      </c>
      <c r="L3444" s="244" t="s">
        <v>89</v>
      </c>
      <c r="M3444" s="244">
        <v>1</v>
      </c>
      <c r="N3444" s="244">
        <f t="shared" si="65"/>
        <v>0.78539816339744828</v>
      </c>
      <c r="R3444" s="301"/>
      <c r="S3444" s="301"/>
      <c r="T3444" s="301"/>
      <c r="U3444" s="301"/>
      <c r="V3444" s="301"/>
      <c r="W3444" s="301"/>
      <c r="X3444"/>
      <c r="Y3444" s="301"/>
      <c r="Z3444" s="301"/>
      <c r="AA3444" s="301"/>
      <c r="AB3444" s="301"/>
      <c r="AC3444" s="301"/>
      <c r="AD3444" s="301"/>
      <c r="AE3444" s="301"/>
      <c r="AF3444" s="301"/>
      <c r="AG3444" s="301"/>
      <c r="AH3444" s="301"/>
      <c r="AI3444" s="301"/>
      <c r="AM3444"/>
    </row>
    <row r="3445" spans="1:39" ht="20.100000000000001" hidden="1" customHeight="1" x14ac:dyDescent="0.2">
      <c r="A3445" s="240">
        <v>271</v>
      </c>
      <c r="B3445" s="309" t="s">
        <v>414</v>
      </c>
      <c r="C3445" s="310" t="s">
        <v>426</v>
      </c>
      <c r="D3445" s="310" t="s">
        <v>427</v>
      </c>
      <c r="E3445" s="309">
        <v>46805.846120667899</v>
      </c>
      <c r="F3445" s="310" t="s">
        <v>871</v>
      </c>
      <c r="G3445" s="244" t="s">
        <v>928</v>
      </c>
      <c r="H3445" s="244" t="s">
        <v>429</v>
      </c>
      <c r="I3445" s="288">
        <v>1</v>
      </c>
      <c r="J3445" s="244" t="s">
        <v>919</v>
      </c>
      <c r="K3445" s="244">
        <v>1</v>
      </c>
      <c r="L3445" s="244">
        <v>1</v>
      </c>
      <c r="M3445" s="244" t="s">
        <v>89</v>
      </c>
      <c r="N3445" s="244">
        <f t="shared" si="65"/>
        <v>1</v>
      </c>
      <c r="R3445" s="301"/>
      <c r="S3445" s="301"/>
      <c r="T3445" s="301"/>
      <c r="U3445" s="301"/>
      <c r="V3445" s="301"/>
      <c r="W3445" s="301"/>
      <c r="X3445"/>
      <c r="Y3445" s="301"/>
      <c r="Z3445" s="301"/>
      <c r="AA3445" s="301"/>
      <c r="AB3445" s="301"/>
      <c r="AC3445" s="301"/>
      <c r="AD3445" s="301"/>
      <c r="AE3445" s="301"/>
      <c r="AF3445" s="301"/>
      <c r="AG3445" s="301"/>
      <c r="AH3445" s="301"/>
      <c r="AI3445" s="301"/>
      <c r="AM3445"/>
    </row>
    <row r="3446" spans="1:39" ht="20.100000000000001" hidden="1" customHeight="1" x14ac:dyDescent="0.2">
      <c r="A3446" s="240">
        <v>272</v>
      </c>
      <c r="B3446" s="309" t="s">
        <v>414</v>
      </c>
      <c r="C3446" s="310" t="s">
        <v>426</v>
      </c>
      <c r="D3446" s="310" t="s">
        <v>427</v>
      </c>
      <c r="E3446" s="309">
        <v>47743.529046521173</v>
      </c>
      <c r="F3446" s="242" t="s">
        <v>888</v>
      </c>
      <c r="G3446" s="244" t="s">
        <v>926</v>
      </c>
      <c r="H3446" s="244" t="s">
        <v>429</v>
      </c>
      <c r="I3446" s="288">
        <v>1</v>
      </c>
      <c r="J3446" s="244" t="s">
        <v>919</v>
      </c>
      <c r="K3446" s="244">
        <v>0.5</v>
      </c>
      <c r="L3446" s="244">
        <v>0.8</v>
      </c>
      <c r="M3446" s="244" t="s">
        <v>89</v>
      </c>
      <c r="N3446" s="244">
        <f t="shared" si="65"/>
        <v>0.4</v>
      </c>
      <c r="R3446" s="301"/>
      <c r="S3446" s="301"/>
      <c r="T3446" s="301"/>
      <c r="U3446" s="301"/>
      <c r="V3446" s="301"/>
      <c r="W3446" s="301"/>
      <c r="X3446"/>
      <c r="Y3446" s="301"/>
      <c r="Z3446" s="301"/>
      <c r="AA3446" s="301"/>
      <c r="AB3446" s="301"/>
      <c r="AC3446" s="301"/>
      <c r="AD3446" s="301"/>
      <c r="AE3446" s="301"/>
      <c r="AF3446" s="301"/>
      <c r="AG3446" s="301"/>
      <c r="AH3446" s="301"/>
      <c r="AI3446" s="301"/>
      <c r="AM3446"/>
    </row>
    <row r="3447" spans="1:39" ht="20.100000000000001" hidden="1" customHeight="1" x14ac:dyDescent="0.2">
      <c r="A3447" s="240">
        <v>273</v>
      </c>
      <c r="B3447" s="309" t="s">
        <v>414</v>
      </c>
      <c r="C3447" s="310" t="s">
        <v>426</v>
      </c>
      <c r="D3447" s="310" t="s">
        <v>427</v>
      </c>
      <c r="E3447" s="309">
        <v>47866.873847962197</v>
      </c>
      <c r="F3447" s="310" t="s">
        <v>871</v>
      </c>
      <c r="G3447" s="244" t="s">
        <v>932</v>
      </c>
      <c r="H3447" s="244" t="s">
        <v>429</v>
      </c>
      <c r="I3447" s="288">
        <v>1</v>
      </c>
      <c r="J3447" s="244" t="s">
        <v>919</v>
      </c>
      <c r="K3447" s="244">
        <v>1</v>
      </c>
      <c r="L3447" s="244">
        <v>1</v>
      </c>
      <c r="M3447" s="244" t="s">
        <v>89</v>
      </c>
      <c r="N3447" s="244">
        <f t="shared" si="65"/>
        <v>1</v>
      </c>
      <c r="R3447" s="301"/>
      <c r="S3447" s="301"/>
      <c r="T3447" s="301"/>
      <c r="U3447" s="301"/>
      <c r="V3447" s="301"/>
      <c r="W3447" s="301"/>
      <c r="X3447"/>
      <c r="Y3447" s="301"/>
      <c r="Z3447" s="301"/>
      <c r="AA3447" s="301"/>
      <c r="AB3447" s="301"/>
      <c r="AC3447" s="301"/>
      <c r="AD3447" s="301"/>
      <c r="AE3447" s="301"/>
      <c r="AF3447" s="301"/>
      <c r="AG3447" s="301"/>
      <c r="AH3447" s="301"/>
      <c r="AI3447" s="301"/>
      <c r="AM3447"/>
    </row>
    <row r="3448" spans="1:39" ht="20.100000000000001" hidden="1" customHeight="1" x14ac:dyDescent="0.2">
      <c r="A3448" s="240">
        <v>274</v>
      </c>
      <c r="B3448" s="309" t="s">
        <v>414</v>
      </c>
      <c r="C3448" s="310" t="s">
        <v>426</v>
      </c>
      <c r="D3448" s="310" t="s">
        <v>427</v>
      </c>
      <c r="E3448" s="309">
        <v>47984.981896549361</v>
      </c>
      <c r="F3448" s="310" t="s">
        <v>879</v>
      </c>
      <c r="G3448" s="244" t="s">
        <v>917</v>
      </c>
      <c r="H3448" s="244" t="s">
        <v>429</v>
      </c>
      <c r="I3448" s="288">
        <v>1</v>
      </c>
      <c r="J3448" s="244" t="s">
        <v>919</v>
      </c>
      <c r="K3448" s="244" t="s">
        <v>89</v>
      </c>
      <c r="L3448" s="244" t="s">
        <v>89</v>
      </c>
      <c r="M3448" s="244">
        <v>1</v>
      </c>
      <c r="N3448" s="244">
        <f t="shared" si="65"/>
        <v>0.78539816339744828</v>
      </c>
      <c r="R3448" s="301"/>
      <c r="S3448" s="301"/>
      <c r="T3448" s="301"/>
      <c r="U3448" s="301"/>
      <c r="V3448" s="301"/>
      <c r="W3448" s="301"/>
      <c r="X3448"/>
      <c r="Y3448" s="301"/>
      <c r="Z3448" s="301"/>
      <c r="AA3448" s="301"/>
      <c r="AB3448" s="301"/>
      <c r="AC3448" s="301"/>
      <c r="AD3448" s="301"/>
      <c r="AE3448" s="301"/>
      <c r="AF3448" s="301"/>
      <c r="AG3448" s="301"/>
      <c r="AH3448" s="301"/>
      <c r="AI3448" s="301"/>
      <c r="AM3448"/>
    </row>
    <row r="3449" spans="1:39" ht="20.100000000000001" hidden="1" customHeight="1" x14ac:dyDescent="0.2">
      <c r="A3449" s="240">
        <v>275</v>
      </c>
      <c r="B3449" s="309" t="s">
        <v>414</v>
      </c>
      <c r="C3449" s="310" t="s">
        <v>426</v>
      </c>
      <c r="D3449" s="310" t="s">
        <v>427</v>
      </c>
      <c r="E3449" s="309">
        <v>48091.564928692947</v>
      </c>
      <c r="F3449" s="310" t="s">
        <v>871</v>
      </c>
      <c r="G3449" s="244" t="s">
        <v>929</v>
      </c>
      <c r="H3449" s="244" t="s">
        <v>429</v>
      </c>
      <c r="I3449" s="288">
        <v>2</v>
      </c>
      <c r="J3449" s="244" t="s">
        <v>919</v>
      </c>
      <c r="K3449" s="244">
        <v>2</v>
      </c>
      <c r="L3449" s="244">
        <v>1</v>
      </c>
      <c r="M3449" s="244" t="s">
        <v>89</v>
      </c>
      <c r="N3449" s="244">
        <f t="shared" si="65"/>
        <v>2</v>
      </c>
      <c r="R3449" s="301"/>
      <c r="S3449" s="301"/>
      <c r="T3449" s="301"/>
      <c r="U3449" s="301"/>
      <c r="V3449" s="301"/>
      <c r="W3449" s="301"/>
      <c r="X3449"/>
      <c r="Y3449" s="301"/>
      <c r="Z3449" s="301"/>
      <c r="AA3449" s="301"/>
      <c r="AB3449" s="301"/>
      <c r="AC3449" s="301"/>
      <c r="AD3449" s="301"/>
      <c r="AE3449" s="301"/>
      <c r="AF3449" s="301"/>
      <c r="AG3449" s="301"/>
      <c r="AH3449" s="301"/>
      <c r="AI3449" s="301"/>
      <c r="AM3449"/>
    </row>
    <row r="3450" spans="1:39" ht="20.100000000000001" hidden="1" customHeight="1" x14ac:dyDescent="0.2">
      <c r="A3450" s="240">
        <v>276</v>
      </c>
      <c r="B3450" s="309" t="s">
        <v>414</v>
      </c>
      <c r="C3450" s="310" t="s">
        <v>426</v>
      </c>
      <c r="D3450" s="310" t="s">
        <v>427</v>
      </c>
      <c r="E3450" s="309">
        <v>48121.846815380159</v>
      </c>
      <c r="F3450" s="310" t="s">
        <v>879</v>
      </c>
      <c r="G3450" s="244" t="s">
        <v>917</v>
      </c>
      <c r="H3450" s="244" t="s">
        <v>429</v>
      </c>
      <c r="I3450" s="288">
        <v>2</v>
      </c>
      <c r="J3450" s="244" t="s">
        <v>919</v>
      </c>
      <c r="K3450" s="244" t="s">
        <v>89</v>
      </c>
      <c r="L3450" s="244" t="s">
        <v>89</v>
      </c>
      <c r="M3450" s="244">
        <v>1</v>
      </c>
      <c r="N3450" s="244">
        <f t="shared" si="65"/>
        <v>0.78539816339744828</v>
      </c>
      <c r="R3450" s="301"/>
      <c r="S3450" s="301"/>
      <c r="T3450" s="301"/>
      <c r="U3450" s="301"/>
      <c r="V3450" s="301"/>
      <c r="W3450" s="301"/>
      <c r="X3450"/>
      <c r="Y3450" s="301"/>
      <c r="Z3450" s="301"/>
      <c r="AA3450" s="301"/>
      <c r="AB3450" s="301"/>
      <c r="AC3450" s="301"/>
      <c r="AD3450" s="301"/>
      <c r="AE3450" s="301"/>
      <c r="AF3450" s="301"/>
      <c r="AG3450" s="301"/>
      <c r="AH3450" s="301"/>
      <c r="AI3450" s="301"/>
      <c r="AM3450"/>
    </row>
    <row r="3451" spans="1:39" ht="20.100000000000001" hidden="1" customHeight="1" x14ac:dyDescent="0.2">
      <c r="A3451" s="240">
        <v>277</v>
      </c>
      <c r="B3451" s="309" t="s">
        <v>414</v>
      </c>
      <c r="C3451" s="310" t="s">
        <v>426</v>
      </c>
      <c r="D3451" s="310" t="s">
        <v>427</v>
      </c>
      <c r="E3451" s="309">
        <v>48160.846120668924</v>
      </c>
      <c r="F3451" s="242" t="s">
        <v>871</v>
      </c>
      <c r="G3451" s="244" t="s">
        <v>960</v>
      </c>
      <c r="H3451" s="244" t="s">
        <v>429</v>
      </c>
      <c r="I3451" s="288">
        <v>1</v>
      </c>
      <c r="J3451" s="244" t="s">
        <v>919</v>
      </c>
      <c r="K3451" s="244">
        <v>1</v>
      </c>
      <c r="L3451" s="244">
        <v>1</v>
      </c>
      <c r="M3451" s="244" t="s">
        <v>89</v>
      </c>
      <c r="N3451" s="244">
        <f t="shared" si="65"/>
        <v>1</v>
      </c>
      <c r="R3451" s="301"/>
      <c r="S3451" s="301"/>
      <c r="T3451" s="301"/>
      <c r="U3451" s="301"/>
      <c r="V3451" s="301"/>
      <c r="W3451" s="301"/>
      <c r="X3451"/>
      <c r="Y3451" s="301"/>
      <c r="Z3451" s="301"/>
      <c r="AA3451" s="301"/>
      <c r="AB3451" s="301"/>
      <c r="AC3451" s="301"/>
      <c r="AD3451" s="301"/>
      <c r="AE3451" s="301"/>
      <c r="AF3451" s="301"/>
      <c r="AG3451" s="301"/>
      <c r="AH3451" s="301"/>
      <c r="AI3451" s="301"/>
      <c r="AM3451"/>
    </row>
    <row r="3452" spans="1:39" ht="20.100000000000001" hidden="1" customHeight="1" x14ac:dyDescent="0.2">
      <c r="A3452" s="240">
        <v>278</v>
      </c>
      <c r="B3452" s="309" t="s">
        <v>414</v>
      </c>
      <c r="C3452" s="310" t="s">
        <v>426</v>
      </c>
      <c r="D3452" s="310" t="s">
        <v>427</v>
      </c>
      <c r="E3452" s="309">
        <v>48345.166700904017</v>
      </c>
      <c r="F3452" s="310" t="s">
        <v>871</v>
      </c>
      <c r="G3452" s="244" t="s">
        <v>916</v>
      </c>
      <c r="H3452" s="244" t="s">
        <v>429</v>
      </c>
      <c r="I3452" s="288">
        <v>1</v>
      </c>
      <c r="J3452" s="244" t="s">
        <v>919</v>
      </c>
      <c r="K3452" s="244">
        <v>1</v>
      </c>
      <c r="L3452" s="244">
        <v>1</v>
      </c>
      <c r="M3452" s="244" t="s">
        <v>89</v>
      </c>
      <c r="N3452" s="244">
        <f t="shared" si="65"/>
        <v>1</v>
      </c>
      <c r="R3452" s="301"/>
      <c r="S3452" s="301"/>
      <c r="T3452" s="301"/>
      <c r="U3452" s="301"/>
      <c r="V3452" s="301"/>
      <c r="W3452" s="301"/>
      <c r="X3452"/>
      <c r="Y3452" s="301"/>
      <c r="Z3452" s="301"/>
      <c r="AA3452" s="301"/>
      <c r="AB3452" s="301"/>
      <c r="AC3452" s="301"/>
      <c r="AD3452" s="301"/>
      <c r="AE3452" s="301"/>
      <c r="AF3452" s="301"/>
      <c r="AG3452" s="301"/>
      <c r="AH3452" s="301"/>
      <c r="AI3452" s="301"/>
      <c r="AM3452"/>
    </row>
    <row r="3453" spans="1:39" ht="20.100000000000001" hidden="1" customHeight="1" x14ac:dyDescent="0.2">
      <c r="A3453" s="240">
        <v>279</v>
      </c>
      <c r="B3453" s="309" t="s">
        <v>414</v>
      </c>
      <c r="C3453" s="310" t="s">
        <v>426</v>
      </c>
      <c r="D3453" s="310" t="s">
        <v>427</v>
      </c>
      <c r="E3453" s="309">
        <v>48811.60172407698</v>
      </c>
      <c r="F3453" s="310" t="s">
        <v>871</v>
      </c>
      <c r="G3453" s="244" t="s">
        <v>924</v>
      </c>
      <c r="H3453" s="244" t="s">
        <v>429</v>
      </c>
      <c r="I3453" s="288">
        <v>1</v>
      </c>
      <c r="J3453" s="244" t="s">
        <v>919</v>
      </c>
      <c r="K3453" s="244">
        <v>1</v>
      </c>
      <c r="L3453" s="244">
        <v>1</v>
      </c>
      <c r="M3453" s="244" t="s">
        <v>89</v>
      </c>
      <c r="N3453" s="244">
        <f t="shared" si="65"/>
        <v>1</v>
      </c>
      <c r="R3453" s="301"/>
      <c r="S3453" s="301"/>
      <c r="T3453" s="301"/>
      <c r="U3453" s="301"/>
      <c r="V3453" s="301"/>
      <c r="W3453" s="301"/>
      <c r="X3453"/>
      <c r="Y3453" s="301"/>
      <c r="Z3453" s="301"/>
      <c r="AA3453" s="301"/>
      <c r="AB3453" s="301"/>
      <c r="AC3453" s="301"/>
      <c r="AD3453" s="301"/>
      <c r="AE3453" s="301"/>
      <c r="AF3453" s="301"/>
      <c r="AG3453" s="301"/>
      <c r="AH3453" s="301"/>
      <c r="AI3453" s="301"/>
      <c r="AM3453"/>
    </row>
    <row r="3454" spans="1:39" ht="20.100000000000001" hidden="1" customHeight="1" x14ac:dyDescent="0.2">
      <c r="A3454" s="240">
        <v>280</v>
      </c>
      <c r="B3454" s="309" t="s">
        <v>414</v>
      </c>
      <c r="C3454" s="310" t="s">
        <v>426</v>
      </c>
      <c r="D3454" s="310" t="s">
        <v>427</v>
      </c>
      <c r="E3454" s="309">
        <v>48858.881789024636</v>
      </c>
      <c r="F3454" s="310" t="s">
        <v>879</v>
      </c>
      <c r="G3454" s="244" t="s">
        <v>913</v>
      </c>
      <c r="H3454" s="244" t="s">
        <v>429</v>
      </c>
      <c r="I3454" s="288">
        <v>1</v>
      </c>
      <c r="J3454" s="244" t="s">
        <v>919</v>
      </c>
      <c r="K3454" s="244" t="s">
        <v>89</v>
      </c>
      <c r="L3454" s="244" t="s">
        <v>89</v>
      </c>
      <c r="M3454" s="244">
        <v>1</v>
      </c>
      <c r="N3454" s="244">
        <f t="shared" si="65"/>
        <v>0.78539816339744828</v>
      </c>
      <c r="R3454" s="301"/>
      <c r="S3454" s="301"/>
      <c r="T3454" s="301"/>
      <c r="U3454" s="301"/>
      <c r="V3454" s="301"/>
      <c r="W3454" s="301"/>
      <c r="X3454"/>
      <c r="Y3454" s="301"/>
      <c r="Z3454" s="301"/>
      <c r="AA3454" s="301"/>
      <c r="AB3454" s="301"/>
      <c r="AC3454" s="301"/>
      <c r="AD3454" s="301"/>
      <c r="AE3454" s="301"/>
      <c r="AF3454" s="301"/>
      <c r="AG3454" s="301"/>
      <c r="AH3454" s="301"/>
      <c r="AI3454" s="301"/>
      <c r="AM3454"/>
    </row>
    <row r="3455" spans="1:39" ht="20.100000000000001" hidden="1" customHeight="1" x14ac:dyDescent="0.2">
      <c r="A3455" s="240">
        <v>281</v>
      </c>
      <c r="B3455" s="309" t="s">
        <v>414</v>
      </c>
      <c r="C3455" s="310" t="s">
        <v>426</v>
      </c>
      <c r="D3455" s="310" t="s">
        <v>427</v>
      </c>
      <c r="E3455" s="309">
        <v>49036.248922451043</v>
      </c>
      <c r="F3455" s="310" t="s">
        <v>871</v>
      </c>
      <c r="G3455" s="244" t="s">
        <v>1018</v>
      </c>
      <c r="H3455" s="244" t="s">
        <v>429</v>
      </c>
      <c r="I3455" s="288">
        <v>1</v>
      </c>
      <c r="J3455" s="244" t="s">
        <v>919</v>
      </c>
      <c r="K3455" s="244">
        <v>1</v>
      </c>
      <c r="L3455" s="244">
        <v>1</v>
      </c>
      <c r="M3455" s="244" t="s">
        <v>89</v>
      </c>
      <c r="N3455" s="244">
        <f t="shared" si="65"/>
        <v>1</v>
      </c>
      <c r="R3455" s="301"/>
      <c r="S3455" s="301"/>
      <c r="T3455" s="301"/>
      <c r="U3455" s="301"/>
      <c r="V3455" s="301"/>
      <c r="W3455" s="301"/>
      <c r="X3455"/>
      <c r="Y3455" s="301"/>
      <c r="Z3455" s="301"/>
      <c r="AA3455" s="301"/>
      <c r="AB3455" s="301"/>
      <c r="AC3455" s="301"/>
      <c r="AD3455" s="301"/>
      <c r="AE3455" s="301"/>
      <c r="AF3455" s="301"/>
      <c r="AG3455" s="301"/>
      <c r="AH3455" s="301"/>
      <c r="AI3455" s="301"/>
      <c r="AM3455"/>
    </row>
    <row r="3456" spans="1:39" ht="20.100000000000001" hidden="1" customHeight="1" x14ac:dyDescent="0.2">
      <c r="A3456" s="240">
        <v>282</v>
      </c>
      <c r="B3456" s="309" t="s">
        <v>414</v>
      </c>
      <c r="C3456" s="310" t="s">
        <v>426</v>
      </c>
      <c r="D3456" s="310" t="s">
        <v>427</v>
      </c>
      <c r="E3456" s="309">
        <v>49404.774728503551</v>
      </c>
      <c r="F3456" s="310" t="s">
        <v>871</v>
      </c>
      <c r="G3456" s="244" t="s">
        <v>1018</v>
      </c>
      <c r="H3456" s="244" t="s">
        <v>429</v>
      </c>
      <c r="I3456" s="288">
        <v>1</v>
      </c>
      <c r="J3456" s="244" t="s">
        <v>919</v>
      </c>
      <c r="K3456" s="244">
        <v>1</v>
      </c>
      <c r="L3456" s="244">
        <v>1</v>
      </c>
      <c r="M3456" s="244" t="s">
        <v>89</v>
      </c>
      <c r="N3456" s="244">
        <f t="shared" si="65"/>
        <v>1</v>
      </c>
      <c r="R3456" s="301"/>
      <c r="S3456" s="301"/>
      <c r="T3456" s="301"/>
      <c r="U3456" s="301"/>
      <c r="V3456" s="301"/>
      <c r="W3456" s="301"/>
      <c r="X3456"/>
      <c r="Y3456" s="301"/>
      <c r="Z3456" s="301"/>
      <c r="AA3456" s="301"/>
      <c r="AB3456" s="301"/>
      <c r="AC3456" s="301"/>
      <c r="AD3456" s="301"/>
      <c r="AE3456" s="301"/>
      <c r="AF3456" s="301"/>
      <c r="AG3456" s="301"/>
      <c r="AH3456" s="301"/>
      <c r="AI3456" s="301"/>
      <c r="AM3456"/>
    </row>
    <row r="3457" spans="1:39" ht="20.100000000000001" hidden="1" customHeight="1" x14ac:dyDescent="0.2">
      <c r="A3457" s="240">
        <v>283</v>
      </c>
      <c r="B3457" s="309" t="s">
        <v>414</v>
      </c>
      <c r="C3457" s="310" t="s">
        <v>426</v>
      </c>
      <c r="D3457" s="310" t="s">
        <v>427</v>
      </c>
      <c r="E3457" s="309">
        <v>49656.748783284696</v>
      </c>
      <c r="F3457" s="310" t="s">
        <v>871</v>
      </c>
      <c r="G3457" s="244" t="s">
        <v>929</v>
      </c>
      <c r="H3457" s="244" t="s">
        <v>429</v>
      </c>
      <c r="I3457" s="288">
        <v>2</v>
      </c>
      <c r="J3457" s="244" t="s">
        <v>919</v>
      </c>
      <c r="K3457" s="244">
        <v>3</v>
      </c>
      <c r="L3457" s="244">
        <v>2</v>
      </c>
      <c r="M3457" s="244" t="s">
        <v>89</v>
      </c>
      <c r="N3457" s="244">
        <f t="shared" si="65"/>
        <v>6</v>
      </c>
      <c r="R3457" s="301"/>
      <c r="S3457" s="301"/>
      <c r="T3457" s="301"/>
      <c r="U3457" s="301"/>
      <c r="V3457" s="301"/>
      <c r="W3457" s="301"/>
      <c r="X3457"/>
      <c r="Y3457" s="301"/>
      <c r="Z3457" s="301"/>
      <c r="AA3457" s="301"/>
      <c r="AB3457" s="301"/>
      <c r="AC3457" s="301"/>
      <c r="AD3457" s="301"/>
      <c r="AE3457" s="301"/>
      <c r="AF3457" s="301"/>
      <c r="AG3457" s="301"/>
      <c r="AH3457" s="301"/>
      <c r="AI3457" s="301"/>
      <c r="AM3457"/>
    </row>
    <row r="3458" spans="1:39" ht="20.100000000000001" hidden="1" customHeight="1" x14ac:dyDescent="0.2">
      <c r="A3458" s="240">
        <v>284</v>
      </c>
      <c r="B3458" s="309" t="s">
        <v>414</v>
      </c>
      <c r="C3458" s="310" t="s">
        <v>426</v>
      </c>
      <c r="D3458" s="310" t="s">
        <v>427</v>
      </c>
      <c r="E3458" s="309">
        <v>49681.188381391366</v>
      </c>
      <c r="F3458" s="242" t="s">
        <v>888</v>
      </c>
      <c r="G3458" s="244" t="s">
        <v>926</v>
      </c>
      <c r="H3458" s="244" t="s">
        <v>429</v>
      </c>
      <c r="I3458" s="288">
        <v>1</v>
      </c>
      <c r="J3458" s="244" t="s">
        <v>919</v>
      </c>
      <c r="K3458" s="244">
        <v>0.5</v>
      </c>
      <c r="L3458" s="244">
        <v>0.8</v>
      </c>
      <c r="M3458" s="244" t="s">
        <v>89</v>
      </c>
      <c r="N3458" s="244">
        <f t="shared" si="65"/>
        <v>0.4</v>
      </c>
      <c r="R3458" s="301"/>
      <c r="S3458" s="301"/>
      <c r="T3458" s="301"/>
      <c r="U3458" s="301"/>
      <c r="V3458" s="301"/>
      <c r="W3458" s="301"/>
      <c r="X3458"/>
      <c r="Y3458" s="301"/>
      <c r="Z3458" s="301"/>
      <c r="AA3458" s="301"/>
      <c r="AB3458" s="301"/>
      <c r="AC3458" s="301"/>
      <c r="AD3458" s="301"/>
      <c r="AE3458" s="301"/>
      <c r="AF3458" s="301"/>
      <c r="AG3458" s="301"/>
      <c r="AH3458" s="301"/>
      <c r="AI3458" s="301"/>
      <c r="AM3458"/>
    </row>
    <row r="3459" spans="1:39" ht="20.100000000000001" hidden="1" customHeight="1" x14ac:dyDescent="0.2">
      <c r="A3459" s="240">
        <v>285</v>
      </c>
      <c r="B3459" s="309" t="s">
        <v>414</v>
      </c>
      <c r="C3459" s="310" t="s">
        <v>426</v>
      </c>
      <c r="D3459" s="310" t="s">
        <v>427</v>
      </c>
      <c r="E3459" s="309">
        <v>49730.441532127777</v>
      </c>
      <c r="F3459" s="310" t="s">
        <v>879</v>
      </c>
      <c r="G3459" s="244" t="s">
        <v>917</v>
      </c>
      <c r="H3459" s="244" t="s">
        <v>429</v>
      </c>
      <c r="I3459" s="288">
        <v>1</v>
      </c>
      <c r="J3459" s="244" t="s">
        <v>919</v>
      </c>
      <c r="K3459" s="244" t="s">
        <v>89</v>
      </c>
      <c r="L3459" s="244" t="s">
        <v>89</v>
      </c>
      <c r="M3459" s="244">
        <v>1</v>
      </c>
      <c r="N3459" s="244">
        <f t="shared" si="65"/>
        <v>0.78539816339744828</v>
      </c>
      <c r="R3459" s="301"/>
      <c r="S3459" s="301"/>
      <c r="T3459" s="301"/>
      <c r="U3459" s="301"/>
      <c r="V3459" s="301"/>
      <c r="W3459" s="301"/>
      <c r="X3459"/>
      <c r="Y3459" s="301"/>
      <c r="Z3459" s="301"/>
      <c r="AA3459" s="301"/>
      <c r="AB3459" s="301"/>
      <c r="AC3459" s="301"/>
      <c r="AD3459" s="301"/>
      <c r="AE3459" s="301"/>
      <c r="AF3459" s="301"/>
      <c r="AG3459" s="301"/>
      <c r="AH3459" s="301"/>
      <c r="AI3459" s="301"/>
      <c r="AM3459"/>
    </row>
    <row r="3460" spans="1:39" ht="20.100000000000001" hidden="1" customHeight="1" x14ac:dyDescent="0.2">
      <c r="A3460" s="240">
        <v>286</v>
      </c>
      <c r="B3460" s="309" t="s">
        <v>414</v>
      </c>
      <c r="C3460" s="310" t="s">
        <v>426</v>
      </c>
      <c r="D3460" s="310" t="s">
        <v>427</v>
      </c>
      <c r="E3460" s="309">
        <v>49949.674137881681</v>
      </c>
      <c r="F3460" s="310" t="s">
        <v>879</v>
      </c>
      <c r="G3460" s="244" t="s">
        <v>983</v>
      </c>
      <c r="H3460" s="244" t="s">
        <v>429</v>
      </c>
      <c r="I3460" s="288">
        <v>1</v>
      </c>
      <c r="J3460" s="244" t="s">
        <v>919</v>
      </c>
      <c r="K3460" s="244" t="s">
        <v>89</v>
      </c>
      <c r="L3460" s="244" t="s">
        <v>89</v>
      </c>
      <c r="M3460" s="244">
        <v>1</v>
      </c>
      <c r="N3460" s="244">
        <f t="shared" si="65"/>
        <v>0.78539816339744828</v>
      </c>
      <c r="R3460" s="301"/>
      <c r="S3460" s="301"/>
      <c r="T3460" s="301"/>
      <c r="U3460" s="301"/>
      <c r="V3460" s="301"/>
      <c r="W3460" s="301"/>
      <c r="X3460"/>
      <c r="Y3460" s="301"/>
      <c r="Z3460" s="301"/>
      <c r="AA3460" s="301"/>
      <c r="AB3460" s="301"/>
      <c r="AC3460" s="301"/>
      <c r="AD3460" s="301"/>
      <c r="AE3460" s="301"/>
      <c r="AF3460" s="301"/>
      <c r="AG3460" s="301"/>
      <c r="AH3460" s="301"/>
      <c r="AI3460" s="301"/>
      <c r="AM3460"/>
    </row>
    <row r="3461" spans="1:39" ht="20.100000000000001" hidden="1" customHeight="1" x14ac:dyDescent="0.2">
      <c r="A3461" s="240">
        <v>287</v>
      </c>
      <c r="B3461" s="309" t="s">
        <v>414</v>
      </c>
      <c r="C3461" s="310" t="s">
        <v>426</v>
      </c>
      <c r="D3461" s="310" t="s">
        <v>427</v>
      </c>
      <c r="E3461" s="309">
        <v>50046.810771947501</v>
      </c>
      <c r="F3461" s="310" t="s">
        <v>897</v>
      </c>
      <c r="G3461" s="244" t="s">
        <v>922</v>
      </c>
      <c r="H3461" s="244" t="s">
        <v>429</v>
      </c>
      <c r="I3461" s="288">
        <v>1</v>
      </c>
      <c r="J3461" s="244" t="s">
        <v>919</v>
      </c>
      <c r="K3461" s="244">
        <v>2</v>
      </c>
      <c r="L3461" s="244">
        <v>1</v>
      </c>
      <c r="M3461" s="244" t="s">
        <v>89</v>
      </c>
      <c r="N3461" s="244">
        <f t="shared" si="65"/>
        <v>2</v>
      </c>
      <c r="R3461" s="301"/>
      <c r="S3461" s="301"/>
      <c r="T3461" s="301"/>
      <c r="U3461" s="301"/>
      <c r="V3461" s="301"/>
      <c r="W3461" s="301"/>
      <c r="X3461"/>
      <c r="Y3461" s="301"/>
      <c r="Z3461" s="301"/>
      <c r="AA3461" s="301"/>
      <c r="AB3461" s="301"/>
      <c r="AC3461" s="301"/>
      <c r="AD3461" s="301"/>
      <c r="AE3461" s="301"/>
      <c r="AF3461" s="301"/>
      <c r="AG3461" s="301"/>
      <c r="AH3461" s="301"/>
      <c r="AI3461" s="301"/>
      <c r="AM3461"/>
    </row>
    <row r="3462" spans="1:39" ht="20.100000000000001" hidden="1" customHeight="1" x14ac:dyDescent="0.2">
      <c r="A3462" s="240">
        <v>288</v>
      </c>
      <c r="B3462" s="309" t="s">
        <v>414</v>
      </c>
      <c r="C3462" s="310" t="s">
        <v>426</v>
      </c>
      <c r="D3462" s="310" t="s">
        <v>427</v>
      </c>
      <c r="E3462" s="309">
        <v>50379.506680961604</v>
      </c>
      <c r="F3462" s="242" t="s">
        <v>879</v>
      </c>
      <c r="G3462" s="244" t="s">
        <v>913</v>
      </c>
      <c r="H3462" s="244" t="s">
        <v>429</v>
      </c>
      <c r="I3462" s="288">
        <v>1</v>
      </c>
      <c r="J3462" s="244" t="s">
        <v>919</v>
      </c>
      <c r="K3462" s="244" t="s">
        <v>89</v>
      </c>
      <c r="L3462" s="244" t="s">
        <v>89</v>
      </c>
      <c r="M3462" s="244">
        <v>1</v>
      </c>
      <c r="N3462" s="244">
        <f t="shared" si="65"/>
        <v>0.78539816339744828</v>
      </c>
      <c r="R3462" s="301"/>
      <c r="S3462" s="301"/>
      <c r="T3462" s="301"/>
      <c r="U3462" s="301"/>
      <c r="V3462" s="301"/>
      <c r="W3462" s="301"/>
      <c r="X3462"/>
      <c r="Y3462" s="301"/>
      <c r="Z3462" s="301"/>
      <c r="AA3462" s="301"/>
      <c r="AB3462" s="301"/>
      <c r="AC3462" s="301"/>
      <c r="AD3462" s="301"/>
      <c r="AE3462" s="301"/>
      <c r="AF3462" s="301"/>
      <c r="AG3462" s="301"/>
      <c r="AH3462" s="301"/>
      <c r="AI3462" s="301"/>
      <c r="AM3462"/>
    </row>
    <row r="3463" spans="1:39" ht="20.100000000000001" hidden="1" customHeight="1" x14ac:dyDescent="0.2">
      <c r="A3463" s="240">
        <v>289</v>
      </c>
      <c r="B3463" s="309" t="s">
        <v>414</v>
      </c>
      <c r="C3463" s="310" t="s">
        <v>426</v>
      </c>
      <c r="D3463" s="310" t="s">
        <v>427</v>
      </c>
      <c r="E3463" s="309">
        <v>51695.520075977787</v>
      </c>
      <c r="F3463" s="242" t="s">
        <v>888</v>
      </c>
      <c r="G3463" s="244" t="s">
        <v>918</v>
      </c>
      <c r="H3463" s="244" t="s">
        <v>429</v>
      </c>
      <c r="I3463" s="288">
        <v>1</v>
      </c>
      <c r="J3463" s="244" t="s">
        <v>873</v>
      </c>
      <c r="K3463" s="244">
        <v>0.5</v>
      </c>
      <c r="L3463" s="244">
        <v>0.8</v>
      </c>
      <c r="M3463" s="244" t="s">
        <v>89</v>
      </c>
      <c r="N3463" s="244">
        <f t="shared" si="65"/>
        <v>0.4</v>
      </c>
      <c r="R3463" s="301"/>
      <c r="S3463" s="301"/>
      <c r="T3463" s="301"/>
      <c r="U3463" s="301"/>
      <c r="V3463" s="301"/>
      <c r="W3463" s="301"/>
      <c r="X3463"/>
      <c r="Y3463" s="301"/>
      <c r="Z3463" s="301"/>
      <c r="AA3463" s="301"/>
      <c r="AB3463" s="301"/>
      <c r="AC3463" s="301"/>
      <c r="AD3463" s="301"/>
      <c r="AE3463" s="301"/>
      <c r="AF3463" s="301"/>
      <c r="AG3463" s="301"/>
      <c r="AH3463" s="301"/>
      <c r="AI3463" s="301"/>
      <c r="AM3463"/>
    </row>
    <row r="3464" spans="1:39" ht="20.100000000000001" hidden="1" customHeight="1" x14ac:dyDescent="0.2">
      <c r="A3464" s="240">
        <v>290</v>
      </c>
      <c r="B3464" s="309" t="s">
        <v>414</v>
      </c>
      <c r="C3464" s="310" t="s">
        <v>426</v>
      </c>
      <c r="D3464" s="310" t="s">
        <v>427</v>
      </c>
      <c r="E3464" s="309">
        <v>52512.571984164868</v>
      </c>
      <c r="F3464" s="310" t="s">
        <v>871</v>
      </c>
      <c r="G3464" s="244" t="s">
        <v>914</v>
      </c>
      <c r="H3464" s="244" t="s">
        <v>429</v>
      </c>
      <c r="I3464" s="288">
        <v>1</v>
      </c>
      <c r="J3464" s="244" t="s">
        <v>873</v>
      </c>
      <c r="K3464" s="244">
        <v>1</v>
      </c>
      <c r="L3464" s="244">
        <v>1</v>
      </c>
      <c r="M3464" s="244" t="s">
        <v>89</v>
      </c>
      <c r="N3464" s="244">
        <f t="shared" si="65"/>
        <v>1</v>
      </c>
      <c r="R3464" s="301"/>
      <c r="S3464" s="301"/>
      <c r="T3464" s="301"/>
      <c r="U3464" s="301"/>
      <c r="V3464" s="301"/>
      <c r="W3464" s="301"/>
      <c r="X3464"/>
      <c r="Y3464" s="301"/>
      <c r="Z3464" s="301"/>
      <c r="AA3464" s="301"/>
      <c r="AB3464" s="301"/>
      <c r="AC3464" s="301"/>
      <c r="AD3464" s="301"/>
      <c r="AE3464" s="301"/>
      <c r="AF3464" s="301"/>
      <c r="AG3464" s="301"/>
      <c r="AH3464" s="301"/>
      <c r="AI3464" s="301"/>
      <c r="AM3464"/>
    </row>
    <row r="3465" spans="1:39" ht="20.100000000000001" hidden="1" customHeight="1" x14ac:dyDescent="0.2">
      <c r="A3465" s="240">
        <v>291</v>
      </c>
      <c r="B3465" s="309" t="s">
        <v>414</v>
      </c>
      <c r="C3465" s="310" t="s">
        <v>426</v>
      </c>
      <c r="D3465" s="310" t="s">
        <v>427</v>
      </c>
      <c r="E3465" s="309">
        <v>52806.76465513686</v>
      </c>
      <c r="F3465" s="310" t="s">
        <v>871</v>
      </c>
      <c r="G3465" s="244" t="s">
        <v>916</v>
      </c>
      <c r="H3465" s="244" t="s">
        <v>429</v>
      </c>
      <c r="I3465" s="288">
        <v>1</v>
      </c>
      <c r="J3465" s="244" t="s">
        <v>873</v>
      </c>
      <c r="K3465" s="244">
        <v>1</v>
      </c>
      <c r="L3465" s="244">
        <v>1</v>
      </c>
      <c r="M3465" s="244" t="s">
        <v>89</v>
      </c>
      <c r="N3465" s="244">
        <f t="shared" si="65"/>
        <v>1</v>
      </c>
      <c r="R3465" s="301"/>
      <c r="S3465" s="301"/>
      <c r="T3465" s="301"/>
      <c r="U3465" s="301"/>
      <c r="V3465" s="301"/>
      <c r="W3465" s="301"/>
      <c r="X3465"/>
      <c r="Y3465" s="301"/>
      <c r="Z3465" s="301"/>
      <c r="AA3465" s="301"/>
      <c r="AB3465" s="301"/>
      <c r="AC3465" s="301"/>
      <c r="AD3465" s="301"/>
      <c r="AE3465" s="301"/>
      <c r="AF3465" s="301"/>
      <c r="AG3465" s="301"/>
      <c r="AH3465" s="301"/>
      <c r="AI3465" s="301"/>
      <c r="AM3465"/>
    </row>
    <row r="3466" spans="1:39" ht="20.100000000000001" hidden="1" customHeight="1" x14ac:dyDescent="0.2">
      <c r="A3466" s="240">
        <v>292</v>
      </c>
      <c r="B3466" s="309" t="s">
        <v>414</v>
      </c>
      <c r="C3466" s="310" t="s">
        <v>426</v>
      </c>
      <c r="D3466" s="310" t="s">
        <v>427</v>
      </c>
      <c r="E3466" s="309">
        <v>53131.918534470562</v>
      </c>
      <c r="F3466" s="310" t="s">
        <v>879</v>
      </c>
      <c r="G3466" s="244" t="s">
        <v>913</v>
      </c>
      <c r="H3466" s="244" t="s">
        <v>429</v>
      </c>
      <c r="I3466" s="288">
        <v>1</v>
      </c>
      <c r="J3466" s="244" t="s">
        <v>873</v>
      </c>
      <c r="K3466" s="244" t="s">
        <v>89</v>
      </c>
      <c r="L3466" s="244" t="s">
        <v>89</v>
      </c>
      <c r="M3466" s="244">
        <v>1</v>
      </c>
      <c r="N3466" s="244">
        <f t="shared" si="65"/>
        <v>0.78539816339744828</v>
      </c>
      <c r="R3466" s="301"/>
      <c r="S3466" s="301"/>
      <c r="T3466" s="301"/>
      <c r="U3466" s="301"/>
      <c r="V3466" s="301"/>
      <c r="W3466" s="301"/>
      <c r="X3466"/>
      <c r="Y3466" s="301"/>
      <c r="Z3466" s="301"/>
      <c r="AA3466" s="301"/>
      <c r="AB3466" s="301"/>
      <c r="AC3466" s="301"/>
      <c r="AD3466" s="301"/>
      <c r="AE3466" s="301"/>
      <c r="AF3466" s="301"/>
      <c r="AG3466" s="301"/>
      <c r="AH3466" s="301"/>
      <c r="AI3466" s="301"/>
      <c r="AM3466"/>
    </row>
    <row r="3467" spans="1:39" ht="20.100000000000001" hidden="1" customHeight="1" x14ac:dyDescent="0.2">
      <c r="A3467" s="240">
        <v>293</v>
      </c>
      <c r="B3467" s="309" t="s">
        <v>414</v>
      </c>
      <c r="C3467" s="310" t="s">
        <v>426</v>
      </c>
      <c r="D3467" s="310" t="s">
        <v>427</v>
      </c>
      <c r="E3467" s="309">
        <v>53501.425431100957</v>
      </c>
      <c r="F3467" s="310" t="s">
        <v>879</v>
      </c>
      <c r="G3467" s="244" t="s">
        <v>913</v>
      </c>
      <c r="H3467" s="244" t="s">
        <v>429</v>
      </c>
      <c r="I3467" s="288">
        <v>1</v>
      </c>
      <c r="J3467" s="244" t="s">
        <v>873</v>
      </c>
      <c r="K3467" s="244" t="s">
        <v>89</v>
      </c>
      <c r="L3467" s="244" t="s">
        <v>89</v>
      </c>
      <c r="M3467" s="244">
        <v>1</v>
      </c>
      <c r="N3467" s="244">
        <f t="shared" si="65"/>
        <v>0.78539816339744828</v>
      </c>
      <c r="R3467" s="301"/>
      <c r="S3467" s="301"/>
      <c r="T3467" s="301"/>
      <c r="U3467" s="301"/>
      <c r="V3467" s="301"/>
      <c r="W3467" s="301"/>
      <c r="X3467"/>
      <c r="Y3467" s="301"/>
      <c r="Z3467" s="301"/>
      <c r="AA3467" s="301"/>
      <c r="AB3467" s="301"/>
      <c r="AC3467" s="301"/>
      <c r="AD3467" s="301"/>
      <c r="AE3467" s="301"/>
      <c r="AF3467" s="301"/>
      <c r="AG3467" s="301"/>
      <c r="AH3467" s="301"/>
      <c r="AI3467" s="301"/>
      <c r="AM3467"/>
    </row>
    <row r="3468" spans="1:39" ht="20.100000000000001" hidden="1" customHeight="1" x14ac:dyDescent="0.2">
      <c r="A3468" s="240">
        <v>294</v>
      </c>
      <c r="B3468" s="309" t="s">
        <v>414</v>
      </c>
      <c r="C3468" s="310" t="s">
        <v>426</v>
      </c>
      <c r="D3468" s="310" t="s">
        <v>427</v>
      </c>
      <c r="E3468" s="309">
        <v>54066.829559693862</v>
      </c>
      <c r="F3468" s="310" t="s">
        <v>871</v>
      </c>
      <c r="G3468" s="244" t="s">
        <v>932</v>
      </c>
      <c r="H3468" s="244" t="s">
        <v>429</v>
      </c>
      <c r="I3468" s="288">
        <v>1</v>
      </c>
      <c r="J3468" s="244" t="s">
        <v>873</v>
      </c>
      <c r="K3468" s="244">
        <v>1</v>
      </c>
      <c r="L3468" s="244">
        <v>1</v>
      </c>
      <c r="M3468" s="244" t="s">
        <v>89</v>
      </c>
      <c r="N3468" s="244">
        <f t="shared" si="65"/>
        <v>1</v>
      </c>
      <c r="R3468" s="301"/>
      <c r="S3468" s="301"/>
      <c r="T3468" s="301"/>
      <c r="U3468" s="301"/>
      <c r="V3468" s="301"/>
      <c r="W3468" s="301"/>
      <c r="X3468"/>
      <c r="Y3468" s="301"/>
      <c r="Z3468" s="301"/>
      <c r="AA3468" s="301"/>
      <c r="AB3468" s="301"/>
      <c r="AC3468" s="301"/>
      <c r="AD3468" s="301"/>
      <c r="AE3468" s="301"/>
      <c r="AF3468" s="301"/>
      <c r="AG3468" s="301"/>
      <c r="AH3468" s="301"/>
      <c r="AI3468" s="301"/>
      <c r="AM3468"/>
    </row>
    <row r="3469" spans="1:39" ht="20.100000000000001" hidden="1" customHeight="1" x14ac:dyDescent="0.2">
      <c r="A3469" s="240">
        <v>295</v>
      </c>
      <c r="B3469" s="309" t="s">
        <v>414</v>
      </c>
      <c r="C3469" s="310" t="s">
        <v>426</v>
      </c>
      <c r="D3469" s="310" t="s">
        <v>427</v>
      </c>
      <c r="E3469" s="309">
        <v>54289.743190498375</v>
      </c>
      <c r="F3469" s="310" t="s">
        <v>871</v>
      </c>
      <c r="G3469" s="244" t="s">
        <v>914</v>
      </c>
      <c r="H3469" s="244" t="s">
        <v>429</v>
      </c>
      <c r="I3469" s="288">
        <v>1</v>
      </c>
      <c r="J3469" s="244" t="s">
        <v>873</v>
      </c>
      <c r="K3469" s="244">
        <v>1</v>
      </c>
      <c r="L3469" s="244">
        <v>1</v>
      </c>
      <c r="M3469" s="244" t="s">
        <v>89</v>
      </c>
      <c r="N3469" s="244">
        <f t="shared" si="65"/>
        <v>1</v>
      </c>
      <c r="R3469" s="301"/>
      <c r="S3469" s="301"/>
      <c r="T3469" s="301"/>
      <c r="U3469" s="301"/>
      <c r="V3469" s="301"/>
      <c r="W3469" s="301"/>
      <c r="X3469"/>
      <c r="Y3469" s="301"/>
      <c r="Z3469" s="301"/>
      <c r="AA3469" s="301"/>
      <c r="AB3469" s="301"/>
      <c r="AC3469" s="301"/>
      <c r="AD3469" s="301"/>
      <c r="AE3469" s="301"/>
      <c r="AF3469" s="301"/>
      <c r="AG3469" s="301"/>
      <c r="AH3469" s="301"/>
      <c r="AI3469" s="301"/>
      <c r="AM3469"/>
    </row>
    <row r="3470" spans="1:39" ht="20.100000000000001" hidden="1" customHeight="1" x14ac:dyDescent="0.2">
      <c r="A3470" s="240">
        <v>296</v>
      </c>
      <c r="B3470" s="309" t="s">
        <v>414</v>
      </c>
      <c r="C3470" s="310" t="s">
        <v>426</v>
      </c>
      <c r="D3470" s="310" t="s">
        <v>427</v>
      </c>
      <c r="E3470" s="309">
        <v>54411.417130225404</v>
      </c>
      <c r="F3470" s="310" t="s">
        <v>880</v>
      </c>
      <c r="G3470" s="244" t="s">
        <v>915</v>
      </c>
      <c r="H3470" s="244" t="s">
        <v>429</v>
      </c>
      <c r="I3470" s="288">
        <v>1</v>
      </c>
      <c r="J3470" s="244" t="s">
        <v>873</v>
      </c>
      <c r="K3470" s="244">
        <v>0.5</v>
      </c>
      <c r="L3470" s="244">
        <v>0.6</v>
      </c>
      <c r="M3470" s="244" t="s">
        <v>89</v>
      </c>
      <c r="N3470" s="244">
        <f t="shared" si="65"/>
        <v>0.3</v>
      </c>
      <c r="R3470" s="301"/>
      <c r="S3470" s="301"/>
      <c r="T3470" s="301"/>
      <c r="U3470" s="301"/>
      <c r="V3470" s="301"/>
      <c r="W3470" s="301"/>
      <c r="X3470"/>
      <c r="Y3470" s="301"/>
      <c r="Z3470" s="301"/>
      <c r="AA3470" s="301"/>
      <c r="AB3470" s="301"/>
      <c r="AC3470" s="301"/>
      <c r="AD3470" s="301"/>
      <c r="AE3470" s="301"/>
      <c r="AF3470" s="301"/>
      <c r="AG3470" s="301"/>
      <c r="AH3470" s="301"/>
      <c r="AI3470" s="301"/>
      <c r="AM3470"/>
    </row>
    <row r="3471" spans="1:39" ht="20.100000000000001" hidden="1" customHeight="1" x14ac:dyDescent="0.2">
      <c r="A3471" s="240">
        <v>297</v>
      </c>
      <c r="B3471" s="309" t="s">
        <v>414</v>
      </c>
      <c r="C3471" s="310" t="s">
        <v>426</v>
      </c>
      <c r="D3471" s="310" t="s">
        <v>427</v>
      </c>
      <c r="E3471" s="309">
        <v>54433.09867595922</v>
      </c>
      <c r="F3471" s="310" t="s">
        <v>880</v>
      </c>
      <c r="G3471" s="244" t="s">
        <v>915</v>
      </c>
      <c r="H3471" s="244" t="s">
        <v>429</v>
      </c>
      <c r="I3471" s="288">
        <v>1</v>
      </c>
      <c r="J3471" s="244" t="s">
        <v>873</v>
      </c>
      <c r="K3471" s="244">
        <v>0.5</v>
      </c>
      <c r="L3471" s="244">
        <v>0.6</v>
      </c>
      <c r="M3471" s="244" t="s">
        <v>89</v>
      </c>
      <c r="N3471" s="244">
        <f t="shared" si="65"/>
        <v>0.3</v>
      </c>
      <c r="R3471" s="301"/>
      <c r="S3471" s="301"/>
      <c r="T3471" s="301"/>
      <c r="U3471" s="301"/>
      <c r="V3471" s="301"/>
      <c r="W3471" s="301"/>
      <c r="X3471"/>
      <c r="Y3471" s="301"/>
      <c r="Z3471" s="301"/>
      <c r="AA3471" s="301"/>
      <c r="AB3471" s="301"/>
      <c r="AC3471" s="301"/>
      <c r="AD3471" s="301"/>
      <c r="AE3471" s="301"/>
      <c r="AF3471" s="301"/>
      <c r="AG3471" s="301"/>
      <c r="AH3471" s="301"/>
      <c r="AI3471" s="301"/>
      <c r="AM3471"/>
    </row>
    <row r="3472" spans="1:39" ht="20.100000000000001" hidden="1" customHeight="1" x14ac:dyDescent="0.2">
      <c r="A3472" s="240">
        <v>298</v>
      </c>
      <c r="B3472" s="309" t="s">
        <v>414</v>
      </c>
      <c r="C3472" s="310" t="s">
        <v>426</v>
      </c>
      <c r="D3472" s="310" t="s">
        <v>427</v>
      </c>
      <c r="E3472" s="309">
        <v>54464.805387902474</v>
      </c>
      <c r="F3472" s="310" t="s">
        <v>880</v>
      </c>
      <c r="G3472" s="244" t="s">
        <v>915</v>
      </c>
      <c r="H3472" s="244" t="s">
        <v>429</v>
      </c>
      <c r="I3472" s="288">
        <v>1</v>
      </c>
      <c r="J3472" s="244" t="s">
        <v>873</v>
      </c>
      <c r="K3472" s="244">
        <v>0.5</v>
      </c>
      <c r="L3472" s="244">
        <v>0.6</v>
      </c>
      <c r="M3472" s="244" t="s">
        <v>89</v>
      </c>
      <c r="N3472" s="244">
        <f t="shared" si="65"/>
        <v>0.3</v>
      </c>
      <c r="R3472" s="301"/>
      <c r="S3472" s="301"/>
      <c r="T3472" s="301"/>
      <c r="U3472" s="301"/>
      <c r="V3472" s="301"/>
      <c r="W3472" s="301"/>
      <c r="X3472"/>
      <c r="Y3472" s="301"/>
      <c r="Z3472" s="301"/>
      <c r="AA3472" s="301"/>
      <c r="AB3472" s="301"/>
      <c r="AC3472" s="301"/>
      <c r="AD3472" s="301"/>
      <c r="AE3472" s="301"/>
      <c r="AF3472" s="301"/>
      <c r="AG3472" s="301"/>
      <c r="AH3472" s="301"/>
      <c r="AI3472" s="301"/>
      <c r="AM3472"/>
    </row>
    <row r="3473" spans="1:39" ht="20.100000000000001" hidden="1" customHeight="1" x14ac:dyDescent="0.2">
      <c r="A3473" s="240">
        <v>299</v>
      </c>
      <c r="B3473" s="309" t="s">
        <v>414</v>
      </c>
      <c r="C3473" s="310" t="s">
        <v>426</v>
      </c>
      <c r="D3473" s="310" t="s">
        <v>427</v>
      </c>
      <c r="E3473" s="309">
        <v>54484.959451132789</v>
      </c>
      <c r="F3473" s="310" t="s">
        <v>880</v>
      </c>
      <c r="G3473" s="244" t="s">
        <v>915</v>
      </c>
      <c r="H3473" s="244" t="s">
        <v>429</v>
      </c>
      <c r="I3473" s="288">
        <v>1</v>
      </c>
      <c r="J3473" s="244" t="s">
        <v>873</v>
      </c>
      <c r="K3473" s="244">
        <v>0.5</v>
      </c>
      <c r="L3473" s="244">
        <v>0.6</v>
      </c>
      <c r="M3473" s="244" t="s">
        <v>89</v>
      </c>
      <c r="N3473" s="244">
        <f t="shared" si="65"/>
        <v>0.3</v>
      </c>
      <c r="R3473" s="301"/>
      <c r="S3473" s="301"/>
      <c r="T3473" s="301"/>
      <c r="U3473" s="301"/>
      <c r="V3473" s="301"/>
      <c r="W3473" s="301"/>
      <c r="X3473"/>
      <c r="Y3473" s="301"/>
      <c r="Z3473" s="301"/>
      <c r="AA3473" s="301"/>
      <c r="AB3473" s="301"/>
      <c r="AC3473" s="301"/>
      <c r="AD3473" s="301"/>
      <c r="AE3473" s="301"/>
      <c r="AF3473" s="301"/>
      <c r="AG3473" s="301"/>
      <c r="AH3473" s="301"/>
      <c r="AI3473" s="301"/>
      <c r="AM3473"/>
    </row>
    <row r="3474" spans="1:39" ht="20.100000000000001" hidden="1" customHeight="1" x14ac:dyDescent="0.2">
      <c r="A3474" s="240">
        <v>300</v>
      </c>
      <c r="B3474" s="309" t="s">
        <v>414</v>
      </c>
      <c r="C3474" s="310" t="s">
        <v>426</v>
      </c>
      <c r="D3474" s="310" t="s">
        <v>427</v>
      </c>
      <c r="E3474" s="309">
        <v>54496.562973307751</v>
      </c>
      <c r="F3474" s="310" t="s">
        <v>880</v>
      </c>
      <c r="G3474" s="244" t="s">
        <v>915</v>
      </c>
      <c r="H3474" s="244" t="s">
        <v>429</v>
      </c>
      <c r="I3474" s="288">
        <v>1</v>
      </c>
      <c r="J3474" s="244" t="s">
        <v>873</v>
      </c>
      <c r="K3474" s="244">
        <v>0.5</v>
      </c>
      <c r="L3474" s="244">
        <v>0.6</v>
      </c>
      <c r="M3474" s="244" t="s">
        <v>89</v>
      </c>
      <c r="N3474" s="244">
        <f t="shared" si="65"/>
        <v>0.3</v>
      </c>
      <c r="R3474" s="301"/>
      <c r="S3474" s="301"/>
      <c r="T3474" s="301"/>
      <c r="U3474" s="301"/>
      <c r="V3474" s="301"/>
      <c r="W3474" s="301"/>
      <c r="X3474"/>
      <c r="Y3474" s="301"/>
      <c r="Z3474" s="301"/>
      <c r="AA3474" s="301"/>
      <c r="AB3474" s="301"/>
      <c r="AC3474" s="301"/>
      <c r="AD3474" s="301"/>
      <c r="AE3474" s="301"/>
      <c r="AF3474" s="301"/>
      <c r="AG3474" s="301"/>
      <c r="AH3474" s="301"/>
      <c r="AI3474" s="301"/>
      <c r="AM3474"/>
    </row>
    <row r="3475" spans="1:39" ht="20.100000000000001" hidden="1" customHeight="1" x14ac:dyDescent="0.2">
      <c r="A3475" s="240">
        <v>301</v>
      </c>
      <c r="B3475" s="309" t="s">
        <v>414</v>
      </c>
      <c r="C3475" s="310" t="s">
        <v>426</v>
      </c>
      <c r="D3475" s="310" t="s">
        <v>427</v>
      </c>
      <c r="E3475" s="309">
        <v>54698.303232803126</v>
      </c>
      <c r="F3475" s="310" t="s">
        <v>871</v>
      </c>
      <c r="G3475" s="244" t="s">
        <v>935</v>
      </c>
      <c r="H3475" s="244" t="s">
        <v>429</v>
      </c>
      <c r="I3475" s="288">
        <v>1</v>
      </c>
      <c r="J3475" s="244" t="s">
        <v>873</v>
      </c>
      <c r="K3475" s="244">
        <v>1</v>
      </c>
      <c r="L3475" s="244">
        <v>1</v>
      </c>
      <c r="M3475" s="244" t="s">
        <v>89</v>
      </c>
      <c r="N3475" s="244">
        <f t="shared" si="65"/>
        <v>1</v>
      </c>
      <c r="R3475" s="301"/>
      <c r="S3475" s="301"/>
      <c r="T3475" s="301"/>
      <c r="U3475" s="301"/>
      <c r="V3475" s="301"/>
      <c r="W3475" s="301"/>
      <c r="X3475"/>
      <c r="Y3475" s="301"/>
      <c r="Z3475" s="301"/>
      <c r="AA3475" s="301"/>
      <c r="AB3475" s="301"/>
      <c r="AC3475" s="301"/>
      <c r="AD3475" s="301"/>
      <c r="AE3475" s="301"/>
      <c r="AF3475" s="301"/>
      <c r="AG3475" s="301"/>
      <c r="AH3475" s="301"/>
      <c r="AI3475" s="301"/>
      <c r="AM3475"/>
    </row>
    <row r="3476" spans="1:39" ht="20.100000000000001" hidden="1" customHeight="1" x14ac:dyDescent="0.2">
      <c r="A3476" s="240">
        <v>302</v>
      </c>
      <c r="B3476" s="309" t="s">
        <v>414</v>
      </c>
      <c r="C3476" s="310" t="s">
        <v>426</v>
      </c>
      <c r="D3476" s="310" t="s">
        <v>427</v>
      </c>
      <c r="E3476" s="309">
        <v>55643.900880539746</v>
      </c>
      <c r="F3476" s="242" t="s">
        <v>888</v>
      </c>
      <c r="G3476" s="244" t="s">
        <v>918</v>
      </c>
      <c r="H3476" s="244" t="s">
        <v>429</v>
      </c>
      <c r="I3476" s="288">
        <v>1</v>
      </c>
      <c r="J3476" s="244" t="s">
        <v>873</v>
      </c>
      <c r="K3476" s="244">
        <v>0.5</v>
      </c>
      <c r="L3476" s="244">
        <v>0.8</v>
      </c>
      <c r="M3476" s="244" t="s">
        <v>89</v>
      </c>
      <c r="N3476" s="244">
        <f t="shared" si="65"/>
        <v>0.4</v>
      </c>
      <c r="R3476" s="301"/>
      <c r="S3476" s="301"/>
      <c r="T3476" s="301"/>
      <c r="U3476" s="301"/>
      <c r="V3476" s="301"/>
      <c r="W3476" s="301"/>
      <c r="X3476"/>
      <c r="Y3476" s="301"/>
      <c r="Z3476" s="301"/>
      <c r="AA3476" s="301"/>
      <c r="AB3476" s="301"/>
      <c r="AC3476" s="301"/>
      <c r="AD3476" s="301"/>
      <c r="AE3476" s="301"/>
      <c r="AF3476" s="301"/>
      <c r="AG3476" s="301"/>
      <c r="AH3476" s="301"/>
      <c r="AI3476" s="301"/>
      <c r="AM3476"/>
    </row>
    <row r="3477" spans="1:39" ht="20.100000000000001" hidden="1" customHeight="1" x14ac:dyDescent="0.2">
      <c r="A3477" s="240">
        <v>303</v>
      </c>
      <c r="B3477" s="309" t="s">
        <v>414</v>
      </c>
      <c r="C3477" s="310" t="s">
        <v>426</v>
      </c>
      <c r="D3477" s="310" t="s">
        <v>427</v>
      </c>
      <c r="E3477" s="309">
        <v>56514.986544186344</v>
      </c>
      <c r="F3477" s="310" t="s">
        <v>879</v>
      </c>
      <c r="G3477" s="244" t="s">
        <v>913</v>
      </c>
      <c r="H3477" s="244" t="s">
        <v>429</v>
      </c>
      <c r="I3477" s="288">
        <v>1</v>
      </c>
      <c r="J3477" s="244" t="s">
        <v>873</v>
      </c>
      <c r="K3477" s="244" t="s">
        <v>89</v>
      </c>
      <c r="L3477" s="244" t="s">
        <v>89</v>
      </c>
      <c r="M3477" s="244">
        <v>1</v>
      </c>
      <c r="N3477" s="244">
        <f t="shared" si="65"/>
        <v>0.78539816339744828</v>
      </c>
      <c r="R3477" s="301"/>
      <c r="S3477" s="301"/>
      <c r="T3477" s="301"/>
      <c r="U3477" s="301"/>
      <c r="V3477" s="301"/>
      <c r="W3477" s="301"/>
      <c r="X3477"/>
      <c r="Y3477" s="301"/>
      <c r="Z3477" s="301"/>
      <c r="AA3477" s="301"/>
      <c r="AB3477" s="301"/>
      <c r="AC3477" s="301"/>
      <c r="AD3477" s="301"/>
      <c r="AE3477" s="301"/>
      <c r="AF3477" s="301"/>
      <c r="AG3477" s="301"/>
      <c r="AH3477" s="301"/>
      <c r="AI3477" s="301"/>
      <c r="AM3477"/>
    </row>
    <row r="3478" spans="1:39" ht="20.100000000000001" hidden="1" customHeight="1" x14ac:dyDescent="0.2">
      <c r="A3478" s="240">
        <v>304</v>
      </c>
      <c r="B3478" s="309" t="s">
        <v>414</v>
      </c>
      <c r="C3478" s="310" t="s">
        <v>426</v>
      </c>
      <c r="D3478" s="310" t="s">
        <v>427</v>
      </c>
      <c r="E3478" s="309">
        <v>56882.298706941248</v>
      </c>
      <c r="F3478" s="310" t="s">
        <v>871</v>
      </c>
      <c r="G3478" s="244" t="s">
        <v>914</v>
      </c>
      <c r="H3478" s="244" t="s">
        <v>429</v>
      </c>
      <c r="I3478" s="288">
        <v>1</v>
      </c>
      <c r="J3478" s="244" t="s">
        <v>873</v>
      </c>
      <c r="K3478" s="244">
        <v>1</v>
      </c>
      <c r="L3478" s="244">
        <v>1</v>
      </c>
      <c r="M3478" s="244" t="s">
        <v>89</v>
      </c>
      <c r="N3478" s="244">
        <f t="shared" si="65"/>
        <v>1</v>
      </c>
      <c r="R3478" s="301"/>
      <c r="S3478" s="301"/>
      <c r="T3478" s="301"/>
      <c r="U3478" s="301"/>
      <c r="V3478" s="301"/>
      <c r="W3478" s="301"/>
      <c r="X3478"/>
      <c r="Y3478" s="301"/>
      <c r="Z3478" s="301"/>
      <c r="AA3478" s="301"/>
      <c r="AB3478" s="301"/>
      <c r="AC3478" s="301"/>
      <c r="AD3478" s="301"/>
      <c r="AE3478" s="301"/>
      <c r="AF3478" s="301"/>
      <c r="AG3478" s="301"/>
      <c r="AH3478" s="301"/>
      <c r="AI3478" s="301"/>
      <c r="AM3478"/>
    </row>
    <row r="3479" spans="1:39" ht="20.100000000000001" hidden="1" customHeight="1" x14ac:dyDescent="0.2">
      <c r="A3479" s="240">
        <v>305</v>
      </c>
      <c r="B3479" s="309" t="s">
        <v>414</v>
      </c>
      <c r="C3479" s="310" t="s">
        <v>426</v>
      </c>
      <c r="D3479" s="310" t="s">
        <v>427</v>
      </c>
      <c r="E3479" s="309">
        <v>57638.382961541574</v>
      </c>
      <c r="F3479" s="242" t="s">
        <v>888</v>
      </c>
      <c r="G3479" s="244" t="s">
        <v>918</v>
      </c>
      <c r="H3479" s="244" t="s">
        <v>429</v>
      </c>
      <c r="I3479" s="288">
        <v>1</v>
      </c>
      <c r="J3479" s="244" t="s">
        <v>873</v>
      </c>
      <c r="K3479" s="244">
        <v>0.5</v>
      </c>
      <c r="L3479" s="244">
        <v>0.8</v>
      </c>
      <c r="M3479" s="244" t="s">
        <v>89</v>
      </c>
      <c r="N3479" s="244">
        <f t="shared" si="65"/>
        <v>0.4</v>
      </c>
      <c r="R3479" s="301"/>
      <c r="S3479" s="301"/>
      <c r="T3479" s="301"/>
      <c r="U3479" s="301"/>
      <c r="V3479" s="301"/>
      <c r="W3479" s="301"/>
      <c r="X3479"/>
      <c r="Y3479" s="301"/>
      <c r="Z3479" s="301"/>
      <c r="AA3479" s="301"/>
      <c r="AB3479" s="301"/>
      <c r="AC3479" s="301"/>
      <c r="AD3479" s="301"/>
      <c r="AE3479" s="301"/>
      <c r="AF3479" s="301"/>
      <c r="AG3479" s="301"/>
      <c r="AH3479" s="301"/>
      <c r="AI3479" s="301"/>
      <c r="AM3479"/>
    </row>
    <row r="3480" spans="1:39" ht="20.100000000000001" hidden="1" customHeight="1" x14ac:dyDescent="0.2">
      <c r="A3480" s="240">
        <v>306</v>
      </c>
      <c r="B3480" s="309" t="s">
        <v>414</v>
      </c>
      <c r="C3480" s="310" t="s">
        <v>426</v>
      </c>
      <c r="D3480" s="310" t="s">
        <v>427</v>
      </c>
      <c r="E3480" s="309">
        <v>57923.728448236725</v>
      </c>
      <c r="F3480" s="310" t="s">
        <v>871</v>
      </c>
      <c r="G3480" s="244" t="s">
        <v>916</v>
      </c>
      <c r="H3480" s="244" t="s">
        <v>429</v>
      </c>
      <c r="I3480" s="288">
        <v>1</v>
      </c>
      <c r="J3480" s="244" t="s">
        <v>873</v>
      </c>
      <c r="K3480" s="244">
        <v>1</v>
      </c>
      <c r="L3480" s="244">
        <v>1</v>
      </c>
      <c r="M3480" s="244" t="s">
        <v>89</v>
      </c>
      <c r="N3480" s="244">
        <f t="shared" si="65"/>
        <v>1</v>
      </c>
      <c r="R3480" s="301"/>
      <c r="S3480" s="301"/>
      <c r="T3480" s="301"/>
      <c r="U3480" s="301"/>
      <c r="V3480" s="301"/>
      <c r="W3480" s="301"/>
      <c r="X3480"/>
      <c r="Y3480" s="301"/>
      <c r="Z3480" s="301"/>
      <c r="AA3480" s="301"/>
      <c r="AB3480" s="301"/>
      <c r="AC3480" s="301"/>
      <c r="AD3480" s="301"/>
      <c r="AE3480" s="301"/>
      <c r="AF3480" s="301"/>
      <c r="AG3480" s="301"/>
      <c r="AH3480" s="301"/>
      <c r="AI3480" s="301"/>
      <c r="AM3480"/>
    </row>
    <row r="3481" spans="1:39" ht="20.100000000000001" hidden="1" customHeight="1" x14ac:dyDescent="0.2">
      <c r="A3481" s="240">
        <v>307</v>
      </c>
      <c r="B3481" s="309" t="s">
        <v>414</v>
      </c>
      <c r="C3481" s="310" t="s">
        <v>426</v>
      </c>
      <c r="D3481" s="310" t="s">
        <v>427</v>
      </c>
      <c r="E3481" s="309">
        <v>58176.290980870363</v>
      </c>
      <c r="F3481" s="310" t="s">
        <v>879</v>
      </c>
      <c r="G3481" s="244" t="s">
        <v>917</v>
      </c>
      <c r="H3481" s="244" t="s">
        <v>429</v>
      </c>
      <c r="I3481" s="288">
        <v>1</v>
      </c>
      <c r="J3481" s="244" t="s">
        <v>873</v>
      </c>
      <c r="K3481" s="244" t="s">
        <v>89</v>
      </c>
      <c r="L3481" s="244" t="s">
        <v>89</v>
      </c>
      <c r="M3481" s="244">
        <v>1</v>
      </c>
      <c r="N3481" s="244">
        <f t="shared" si="65"/>
        <v>0.78539816339744828</v>
      </c>
      <c r="R3481" s="301"/>
      <c r="S3481" s="301"/>
      <c r="T3481" s="301"/>
      <c r="U3481" s="301"/>
      <c r="V3481" s="301"/>
      <c r="W3481" s="301"/>
      <c r="X3481"/>
      <c r="Y3481" s="301"/>
      <c r="Z3481" s="301"/>
      <c r="AA3481" s="301"/>
      <c r="AB3481" s="301"/>
      <c r="AC3481" s="301"/>
      <c r="AD3481" s="301"/>
      <c r="AE3481" s="301"/>
      <c r="AF3481" s="301"/>
      <c r="AG3481" s="301"/>
      <c r="AH3481" s="301"/>
      <c r="AI3481" s="301"/>
      <c r="AM3481"/>
    </row>
    <row r="3482" spans="1:39" ht="20.100000000000001" hidden="1" customHeight="1" x14ac:dyDescent="0.2">
      <c r="A3482" s="240">
        <v>308</v>
      </c>
      <c r="B3482" s="309" t="s">
        <v>414</v>
      </c>
      <c r="C3482" s="310" t="s">
        <v>426</v>
      </c>
      <c r="D3482" s="310" t="s">
        <v>427</v>
      </c>
      <c r="E3482" s="309">
        <v>58907.099568984973</v>
      </c>
      <c r="F3482" s="310" t="s">
        <v>879</v>
      </c>
      <c r="G3482" s="244" t="s">
        <v>917</v>
      </c>
      <c r="H3482" s="244" t="s">
        <v>429</v>
      </c>
      <c r="I3482" s="288">
        <v>1</v>
      </c>
      <c r="J3482" s="244" t="s">
        <v>873</v>
      </c>
      <c r="K3482" s="244" t="s">
        <v>89</v>
      </c>
      <c r="L3482" s="244" t="s">
        <v>89</v>
      </c>
      <c r="M3482" s="244">
        <v>1</v>
      </c>
      <c r="N3482" s="244">
        <f t="shared" si="65"/>
        <v>0.78539816339744828</v>
      </c>
      <c r="R3482" s="301"/>
      <c r="S3482" s="301"/>
      <c r="T3482" s="301"/>
      <c r="U3482" s="301"/>
      <c r="V3482" s="301"/>
      <c r="W3482" s="301"/>
      <c r="X3482"/>
      <c r="Y3482" s="301"/>
      <c r="Z3482" s="301"/>
      <c r="AA3482" s="301"/>
      <c r="AB3482" s="301"/>
      <c r="AC3482" s="301"/>
      <c r="AD3482" s="301"/>
      <c r="AE3482" s="301"/>
      <c r="AF3482" s="301"/>
      <c r="AG3482" s="301"/>
      <c r="AH3482" s="301"/>
      <c r="AI3482" s="301"/>
      <c r="AM3482"/>
    </row>
    <row r="3483" spans="1:39" ht="20.100000000000001" hidden="1" customHeight="1" x14ac:dyDescent="0.2">
      <c r="A3483" s="240">
        <v>309</v>
      </c>
      <c r="B3483" s="309" t="s">
        <v>414</v>
      </c>
      <c r="C3483" s="310" t="s">
        <v>426</v>
      </c>
      <c r="D3483" s="310" t="s">
        <v>427</v>
      </c>
      <c r="E3483" s="309">
        <v>59204.914779847364</v>
      </c>
      <c r="F3483" s="310" t="s">
        <v>879</v>
      </c>
      <c r="G3483" s="244" t="s">
        <v>917</v>
      </c>
      <c r="H3483" s="244" t="s">
        <v>429</v>
      </c>
      <c r="I3483" s="288">
        <v>1</v>
      </c>
      <c r="J3483" s="244" t="s">
        <v>873</v>
      </c>
      <c r="K3483" s="244" t="s">
        <v>89</v>
      </c>
      <c r="L3483" s="244" t="s">
        <v>89</v>
      </c>
      <c r="M3483" s="244">
        <v>1</v>
      </c>
      <c r="N3483" s="244">
        <f t="shared" si="65"/>
        <v>0.78539816339744828</v>
      </c>
      <c r="R3483" s="301"/>
      <c r="S3483" s="301"/>
      <c r="T3483" s="301"/>
      <c r="U3483" s="301"/>
      <c r="V3483" s="301"/>
      <c r="W3483" s="301"/>
      <c r="X3483"/>
      <c r="Y3483" s="301"/>
      <c r="Z3483" s="301"/>
      <c r="AA3483" s="301"/>
      <c r="AB3483" s="301"/>
      <c r="AC3483" s="301"/>
      <c r="AD3483" s="301"/>
      <c r="AE3483" s="301"/>
      <c r="AF3483" s="301"/>
      <c r="AG3483" s="301"/>
      <c r="AH3483" s="301"/>
      <c r="AI3483" s="301"/>
      <c r="AM3483"/>
    </row>
    <row r="3484" spans="1:39" ht="20.100000000000001" hidden="1" customHeight="1" x14ac:dyDescent="0.2">
      <c r="A3484" s="240">
        <v>310</v>
      </c>
      <c r="B3484" s="309" t="s">
        <v>414</v>
      </c>
      <c r="C3484" s="310" t="s">
        <v>426</v>
      </c>
      <c r="D3484" s="310" t="s">
        <v>427</v>
      </c>
      <c r="E3484" s="309">
        <v>59384.801761084367</v>
      </c>
      <c r="F3484" s="242" t="s">
        <v>888</v>
      </c>
      <c r="G3484" s="244" t="s">
        <v>918</v>
      </c>
      <c r="H3484" s="244" t="s">
        <v>429</v>
      </c>
      <c r="I3484" s="288">
        <v>1</v>
      </c>
      <c r="J3484" s="244" t="s">
        <v>873</v>
      </c>
      <c r="K3484" s="244">
        <v>0.5</v>
      </c>
      <c r="L3484" s="244">
        <v>0.8</v>
      </c>
      <c r="M3484" s="244" t="s">
        <v>89</v>
      </c>
      <c r="N3484" s="244">
        <f t="shared" si="65"/>
        <v>0.4</v>
      </c>
      <c r="R3484" s="301"/>
      <c r="S3484" s="301"/>
      <c r="T3484" s="301"/>
      <c r="U3484" s="301"/>
      <c r="V3484" s="301"/>
      <c r="W3484" s="301"/>
      <c r="X3484"/>
      <c r="Y3484" s="301"/>
      <c r="Z3484" s="301"/>
      <c r="AA3484" s="301"/>
      <c r="AB3484" s="301"/>
      <c r="AC3484" s="301"/>
      <c r="AD3484" s="301"/>
      <c r="AE3484" s="301"/>
      <c r="AF3484" s="301"/>
      <c r="AG3484" s="301"/>
      <c r="AH3484" s="301"/>
      <c r="AI3484" s="301"/>
      <c r="AM3484"/>
    </row>
    <row r="3485" spans="1:39" ht="20.100000000000001" hidden="1" customHeight="1" x14ac:dyDescent="0.2">
      <c r="A3485" s="240">
        <v>311</v>
      </c>
      <c r="B3485" s="309" t="s">
        <v>414</v>
      </c>
      <c r="C3485" s="310" t="s">
        <v>426</v>
      </c>
      <c r="D3485" s="310" t="s">
        <v>427</v>
      </c>
      <c r="E3485" s="309">
        <v>59891.696767194328</v>
      </c>
      <c r="F3485" s="310" t="s">
        <v>871</v>
      </c>
      <c r="G3485" s="244" t="s">
        <v>934</v>
      </c>
      <c r="H3485" s="244" t="s">
        <v>429</v>
      </c>
      <c r="I3485" s="288">
        <v>1</v>
      </c>
      <c r="J3485" s="244" t="s">
        <v>873</v>
      </c>
      <c r="K3485" s="244">
        <v>1</v>
      </c>
      <c r="L3485" s="244">
        <v>1</v>
      </c>
      <c r="M3485" s="244" t="s">
        <v>89</v>
      </c>
      <c r="N3485" s="244">
        <f t="shared" si="65"/>
        <v>1</v>
      </c>
      <c r="R3485" s="301"/>
      <c r="S3485" s="301"/>
      <c r="T3485" s="301"/>
      <c r="U3485" s="301"/>
      <c r="V3485" s="301"/>
      <c r="W3485" s="301"/>
      <c r="X3485"/>
      <c r="Y3485" s="301"/>
      <c r="Z3485" s="301"/>
      <c r="AA3485" s="301"/>
      <c r="AB3485" s="301"/>
      <c r="AC3485" s="301"/>
      <c r="AD3485" s="301"/>
      <c r="AE3485" s="301"/>
      <c r="AF3485" s="301"/>
      <c r="AG3485" s="301"/>
      <c r="AH3485" s="301"/>
      <c r="AI3485" s="301"/>
      <c r="AM3485"/>
    </row>
    <row r="3486" spans="1:39" ht="20.100000000000001" hidden="1" customHeight="1" x14ac:dyDescent="0.2">
      <c r="A3486" s="240">
        <v>312</v>
      </c>
      <c r="B3486" s="309" t="s">
        <v>414</v>
      </c>
      <c r="C3486" s="310" t="s">
        <v>426</v>
      </c>
      <c r="D3486" s="310" t="s">
        <v>427</v>
      </c>
      <c r="E3486" s="309">
        <v>60027.091777417147</v>
      </c>
      <c r="F3486" s="310" t="s">
        <v>880</v>
      </c>
      <c r="G3486" s="244" t="s">
        <v>915</v>
      </c>
      <c r="H3486" s="244" t="s">
        <v>429</v>
      </c>
      <c r="I3486" s="288">
        <v>1</v>
      </c>
      <c r="J3486" s="244" t="s">
        <v>873</v>
      </c>
      <c r="K3486" s="244">
        <v>0.5</v>
      </c>
      <c r="L3486" s="244">
        <v>0.6</v>
      </c>
      <c r="M3486" s="244" t="s">
        <v>89</v>
      </c>
      <c r="N3486" s="244">
        <f t="shared" si="65"/>
        <v>0.3</v>
      </c>
      <c r="R3486" s="301"/>
      <c r="S3486" s="301"/>
      <c r="T3486" s="301"/>
      <c r="U3486" s="301"/>
      <c r="V3486" s="301"/>
      <c r="W3486" s="301"/>
      <c r="X3486"/>
      <c r="Y3486" s="301"/>
      <c r="Z3486" s="301"/>
      <c r="AA3486" s="301"/>
      <c r="AB3486" s="301"/>
      <c r="AC3486" s="301"/>
      <c r="AD3486" s="301"/>
      <c r="AE3486" s="301"/>
      <c r="AF3486" s="301"/>
      <c r="AG3486" s="301"/>
      <c r="AH3486" s="301"/>
      <c r="AI3486" s="301"/>
      <c r="AM3486"/>
    </row>
    <row r="3487" spans="1:39" ht="20.100000000000001" hidden="1" customHeight="1" x14ac:dyDescent="0.2">
      <c r="A3487" s="240">
        <v>313</v>
      </c>
      <c r="B3487" s="309" t="s">
        <v>414</v>
      </c>
      <c r="C3487" s="310" t="s">
        <v>426</v>
      </c>
      <c r="D3487" s="310" t="s">
        <v>427</v>
      </c>
      <c r="E3487" s="309">
        <v>60056.480460552179</v>
      </c>
      <c r="F3487" s="310" t="s">
        <v>880</v>
      </c>
      <c r="G3487" s="244" t="s">
        <v>915</v>
      </c>
      <c r="H3487" s="244" t="s">
        <v>429</v>
      </c>
      <c r="I3487" s="288">
        <v>1</v>
      </c>
      <c r="J3487" s="244" t="s">
        <v>873</v>
      </c>
      <c r="K3487" s="244">
        <v>0.5</v>
      </c>
      <c r="L3487" s="244">
        <v>0.6</v>
      </c>
      <c r="M3487" s="244" t="s">
        <v>89</v>
      </c>
      <c r="N3487" s="244">
        <f t="shared" si="65"/>
        <v>0.3</v>
      </c>
      <c r="R3487" s="301"/>
      <c r="S3487" s="301"/>
      <c r="T3487" s="301"/>
      <c r="U3487" s="301"/>
      <c r="V3487" s="301"/>
      <c r="W3487" s="301"/>
      <c r="X3487"/>
      <c r="Y3487" s="301"/>
      <c r="Z3487" s="301"/>
      <c r="AA3487" s="301"/>
      <c r="AB3487" s="301"/>
      <c r="AC3487" s="301"/>
      <c r="AD3487" s="301"/>
      <c r="AE3487" s="301"/>
      <c r="AF3487" s="301"/>
      <c r="AG3487" s="301"/>
      <c r="AH3487" s="301"/>
      <c r="AI3487" s="301"/>
      <c r="AM3487"/>
    </row>
    <row r="3488" spans="1:39" ht="20.100000000000001" hidden="1" customHeight="1" x14ac:dyDescent="0.2">
      <c r="A3488" s="240">
        <v>314</v>
      </c>
      <c r="B3488" s="309" t="s">
        <v>414</v>
      </c>
      <c r="C3488" s="310" t="s">
        <v>426</v>
      </c>
      <c r="D3488" s="310" t="s">
        <v>427</v>
      </c>
      <c r="E3488" s="309">
        <v>60079.642769539634</v>
      </c>
      <c r="F3488" s="310" t="s">
        <v>880</v>
      </c>
      <c r="G3488" s="244" t="s">
        <v>915</v>
      </c>
      <c r="H3488" s="244" t="s">
        <v>429</v>
      </c>
      <c r="I3488" s="288">
        <v>1</v>
      </c>
      <c r="J3488" s="244" t="s">
        <v>873</v>
      </c>
      <c r="K3488" s="244">
        <v>0.5</v>
      </c>
      <c r="L3488" s="244">
        <v>0.6</v>
      </c>
      <c r="M3488" s="244" t="s">
        <v>89</v>
      </c>
      <c r="N3488" s="244">
        <f t="shared" si="65"/>
        <v>0.3</v>
      </c>
      <c r="R3488" s="301"/>
      <c r="S3488" s="301"/>
      <c r="T3488" s="301"/>
      <c r="U3488" s="301"/>
      <c r="V3488" s="301"/>
      <c r="W3488" s="301"/>
      <c r="X3488"/>
      <c r="Y3488" s="301"/>
      <c r="Z3488" s="301"/>
      <c r="AA3488" s="301"/>
      <c r="AB3488" s="301"/>
      <c r="AC3488" s="301"/>
      <c r="AD3488" s="301"/>
      <c r="AE3488" s="301"/>
      <c r="AF3488" s="301"/>
      <c r="AG3488" s="301"/>
      <c r="AH3488" s="301"/>
      <c r="AI3488" s="301"/>
      <c r="AM3488"/>
    </row>
    <row r="3489" spans="1:39" ht="20.100000000000001" hidden="1" customHeight="1" x14ac:dyDescent="0.2">
      <c r="A3489" s="240">
        <v>315</v>
      </c>
      <c r="B3489" s="309" t="s">
        <v>414</v>
      </c>
      <c r="C3489" s="310" t="s">
        <v>426</v>
      </c>
      <c r="D3489" s="310" t="s">
        <v>427</v>
      </c>
      <c r="E3489" s="309">
        <v>60100.479741451869</v>
      </c>
      <c r="F3489" s="310" t="s">
        <v>880</v>
      </c>
      <c r="G3489" s="244" t="s">
        <v>915</v>
      </c>
      <c r="H3489" s="244" t="s">
        <v>429</v>
      </c>
      <c r="I3489" s="288">
        <v>1</v>
      </c>
      <c r="J3489" s="244" t="s">
        <v>873</v>
      </c>
      <c r="K3489" s="244">
        <v>0.5</v>
      </c>
      <c r="L3489" s="244">
        <v>0.6</v>
      </c>
      <c r="M3489" s="244" t="s">
        <v>89</v>
      </c>
      <c r="N3489" s="244">
        <f t="shared" si="65"/>
        <v>0.3</v>
      </c>
      <c r="R3489" s="301"/>
      <c r="S3489" s="301"/>
      <c r="T3489" s="301"/>
      <c r="U3489" s="301"/>
      <c r="V3489" s="301"/>
      <c r="W3489" s="301"/>
      <c r="X3489"/>
      <c r="Y3489" s="301"/>
      <c r="Z3489" s="301"/>
      <c r="AA3489" s="301"/>
      <c r="AB3489" s="301"/>
      <c r="AC3489" s="301"/>
      <c r="AD3489" s="301"/>
      <c r="AE3489" s="301"/>
      <c r="AF3489" s="301"/>
      <c r="AG3489" s="301"/>
      <c r="AH3489" s="301"/>
      <c r="AI3489" s="301"/>
      <c r="AM3489"/>
    </row>
    <row r="3490" spans="1:39" ht="20.100000000000001" hidden="1" customHeight="1" x14ac:dyDescent="0.2">
      <c r="A3490" s="240">
        <v>316</v>
      </c>
      <c r="B3490" s="309" t="s">
        <v>414</v>
      </c>
      <c r="C3490" s="310" t="s">
        <v>426</v>
      </c>
      <c r="D3490" s="310" t="s">
        <v>427</v>
      </c>
      <c r="E3490" s="309">
        <v>60132.730883726101</v>
      </c>
      <c r="F3490" s="310" t="s">
        <v>880</v>
      </c>
      <c r="G3490" s="244" t="s">
        <v>915</v>
      </c>
      <c r="H3490" s="244" t="s">
        <v>429</v>
      </c>
      <c r="I3490" s="288">
        <v>1</v>
      </c>
      <c r="J3490" s="244" t="s">
        <v>873</v>
      </c>
      <c r="K3490" s="244">
        <v>0.5</v>
      </c>
      <c r="L3490" s="244">
        <v>0.6</v>
      </c>
      <c r="M3490" s="244" t="s">
        <v>89</v>
      </c>
      <c r="N3490" s="244">
        <f t="shared" si="65"/>
        <v>0.3</v>
      </c>
      <c r="R3490" s="301"/>
      <c r="S3490" s="301"/>
      <c r="T3490" s="301"/>
      <c r="U3490" s="301"/>
      <c r="V3490" s="301"/>
      <c r="W3490" s="301"/>
      <c r="X3490"/>
      <c r="Y3490" s="301"/>
      <c r="Z3490" s="301"/>
      <c r="AA3490" s="301"/>
      <c r="AB3490" s="301"/>
      <c r="AC3490" s="301"/>
      <c r="AD3490" s="301"/>
      <c r="AE3490" s="301"/>
      <c r="AF3490" s="301"/>
      <c r="AG3490" s="301"/>
      <c r="AH3490" s="301"/>
      <c r="AI3490" s="301"/>
      <c r="AM3490"/>
    </row>
    <row r="3491" spans="1:39" ht="20.100000000000001" hidden="1" customHeight="1" x14ac:dyDescent="0.2">
      <c r="A3491" s="240">
        <v>317</v>
      </c>
      <c r="B3491" s="309" t="s">
        <v>414</v>
      </c>
      <c r="C3491" s="310" t="s">
        <v>426</v>
      </c>
      <c r="D3491" s="310" t="s">
        <v>427</v>
      </c>
      <c r="E3491" s="309">
        <v>60702.126724156435</v>
      </c>
      <c r="F3491" s="310" t="s">
        <v>879</v>
      </c>
      <c r="G3491" s="244" t="s">
        <v>913</v>
      </c>
      <c r="H3491" s="244" t="s">
        <v>429</v>
      </c>
      <c r="I3491" s="288">
        <v>1</v>
      </c>
      <c r="J3491" s="244" t="s">
        <v>873</v>
      </c>
      <c r="K3491" s="244" t="s">
        <v>89</v>
      </c>
      <c r="L3491" s="244" t="s">
        <v>89</v>
      </c>
      <c r="M3491" s="244">
        <v>1</v>
      </c>
      <c r="N3491" s="244">
        <f t="shared" si="65"/>
        <v>0.78539816339744828</v>
      </c>
      <c r="R3491" s="301"/>
      <c r="S3491" s="301"/>
      <c r="T3491" s="301"/>
      <c r="U3491" s="301"/>
      <c r="V3491" s="301"/>
      <c r="W3491" s="301"/>
      <c r="X3491"/>
      <c r="Y3491" s="301"/>
      <c r="Z3491" s="301"/>
      <c r="AA3491" s="301"/>
      <c r="AB3491" s="301"/>
      <c r="AC3491" s="301"/>
      <c r="AD3491" s="301"/>
      <c r="AE3491" s="301"/>
      <c r="AF3491" s="301"/>
      <c r="AG3491" s="301"/>
      <c r="AH3491" s="301"/>
      <c r="AI3491" s="301"/>
      <c r="AM3491"/>
    </row>
    <row r="3492" spans="1:39" ht="20.100000000000001" hidden="1" customHeight="1" x14ac:dyDescent="0.2">
      <c r="A3492" s="240">
        <v>318</v>
      </c>
      <c r="B3492" s="309" t="s">
        <v>414</v>
      </c>
      <c r="C3492" s="310" t="s">
        <v>426</v>
      </c>
      <c r="D3492" s="310" t="s">
        <v>427</v>
      </c>
      <c r="E3492" s="309">
        <v>60755.9414294132</v>
      </c>
      <c r="F3492" s="310" t="s">
        <v>871</v>
      </c>
      <c r="G3492" s="244" t="s">
        <v>932</v>
      </c>
      <c r="H3492" s="244" t="s">
        <v>429</v>
      </c>
      <c r="I3492" s="288">
        <v>1</v>
      </c>
      <c r="J3492" s="244" t="s">
        <v>873</v>
      </c>
      <c r="K3492" s="244">
        <v>1</v>
      </c>
      <c r="L3492" s="244">
        <v>1</v>
      </c>
      <c r="M3492" s="244" t="s">
        <v>89</v>
      </c>
      <c r="N3492" s="244">
        <f t="shared" si="65"/>
        <v>1</v>
      </c>
      <c r="R3492" s="301"/>
      <c r="S3492" s="301"/>
      <c r="T3492" s="301"/>
      <c r="U3492" s="301"/>
      <c r="V3492" s="301"/>
      <c r="W3492" s="301"/>
      <c r="X3492"/>
      <c r="Y3492" s="301"/>
      <c r="Z3492" s="301"/>
      <c r="AA3492" s="301"/>
      <c r="AB3492" s="301"/>
      <c r="AC3492" s="301"/>
      <c r="AD3492" s="301"/>
      <c r="AE3492" s="301"/>
      <c r="AF3492" s="301"/>
      <c r="AG3492" s="301"/>
      <c r="AH3492" s="301"/>
      <c r="AI3492" s="301"/>
      <c r="AM3492"/>
    </row>
    <row r="3493" spans="1:39" ht="20.100000000000001" hidden="1" customHeight="1" x14ac:dyDescent="0.2">
      <c r="A3493" s="240">
        <v>319</v>
      </c>
      <c r="B3493" s="309" t="s">
        <v>414</v>
      </c>
      <c r="C3493" s="310" t="s">
        <v>426</v>
      </c>
      <c r="D3493" s="310" t="s">
        <v>427</v>
      </c>
      <c r="E3493" s="309">
        <v>61016.027405459026</v>
      </c>
      <c r="F3493" s="310" t="s">
        <v>871</v>
      </c>
      <c r="G3493" s="244" t="s">
        <v>924</v>
      </c>
      <c r="H3493" s="244" t="s">
        <v>429</v>
      </c>
      <c r="I3493" s="288">
        <v>1</v>
      </c>
      <c r="J3493" s="244" t="s">
        <v>873</v>
      </c>
      <c r="K3493" s="244">
        <v>1</v>
      </c>
      <c r="L3493" s="244">
        <v>1</v>
      </c>
      <c r="M3493" s="244" t="s">
        <v>89</v>
      </c>
      <c r="N3493" s="244">
        <f t="shared" si="65"/>
        <v>1</v>
      </c>
      <c r="R3493" s="301"/>
      <c r="S3493" s="301"/>
      <c r="T3493" s="301"/>
      <c r="U3493" s="301"/>
      <c r="V3493" s="301"/>
      <c r="W3493" s="301"/>
      <c r="X3493"/>
      <c r="Y3493" s="301"/>
      <c r="Z3493" s="301"/>
      <c r="AA3493" s="301"/>
      <c r="AB3493" s="301"/>
      <c r="AC3493" s="301"/>
      <c r="AD3493" s="301"/>
      <c r="AE3493" s="301"/>
      <c r="AF3493" s="301"/>
      <c r="AG3493" s="301"/>
      <c r="AH3493" s="301"/>
      <c r="AI3493" s="301"/>
      <c r="AM3493"/>
    </row>
    <row r="3494" spans="1:39" ht="20.100000000000001" hidden="1" customHeight="1" x14ac:dyDescent="0.2">
      <c r="A3494" s="240">
        <v>320</v>
      </c>
      <c r="B3494" s="309" t="s">
        <v>414</v>
      </c>
      <c r="C3494" s="310" t="s">
        <v>426</v>
      </c>
      <c r="D3494" s="310" t="s">
        <v>427</v>
      </c>
      <c r="E3494" s="309">
        <v>61372.977573642667</v>
      </c>
      <c r="F3494" s="310" t="s">
        <v>879</v>
      </c>
      <c r="G3494" s="244" t="s">
        <v>913</v>
      </c>
      <c r="H3494" s="244" t="s">
        <v>429</v>
      </c>
      <c r="I3494" s="288">
        <v>1</v>
      </c>
      <c r="J3494" s="244" t="s">
        <v>873</v>
      </c>
      <c r="K3494" s="244" t="s">
        <v>89</v>
      </c>
      <c r="L3494" s="244" t="s">
        <v>89</v>
      </c>
      <c r="M3494" s="244">
        <v>1</v>
      </c>
      <c r="N3494" s="244">
        <f t="shared" si="65"/>
        <v>0.78539816339744828</v>
      </c>
      <c r="R3494" s="301"/>
      <c r="S3494" s="301"/>
      <c r="T3494" s="301"/>
      <c r="U3494" s="301"/>
      <c r="V3494" s="301"/>
      <c r="W3494" s="301"/>
      <c r="X3494"/>
      <c r="Y3494" s="301"/>
      <c r="Z3494" s="301"/>
      <c r="AA3494" s="301"/>
      <c r="AB3494" s="301"/>
      <c r="AC3494" s="301"/>
      <c r="AD3494" s="301"/>
      <c r="AE3494" s="301"/>
      <c r="AF3494" s="301"/>
      <c r="AG3494" s="301"/>
      <c r="AH3494" s="301"/>
      <c r="AI3494" s="301"/>
      <c r="AM3494"/>
    </row>
    <row r="3495" spans="1:39" ht="20.100000000000001" hidden="1" customHeight="1" x14ac:dyDescent="0.2">
      <c r="A3495" s="240">
        <v>321</v>
      </c>
      <c r="B3495" s="309" t="s">
        <v>414</v>
      </c>
      <c r="C3495" s="310" t="s">
        <v>426</v>
      </c>
      <c r="D3495" s="310" t="s">
        <v>427</v>
      </c>
      <c r="E3495" s="309">
        <v>61635.04036743685</v>
      </c>
      <c r="F3495" s="242" t="s">
        <v>888</v>
      </c>
      <c r="G3495" s="244" t="s">
        <v>918</v>
      </c>
      <c r="H3495" s="244" t="s">
        <v>429</v>
      </c>
      <c r="I3495" s="288">
        <v>1</v>
      </c>
      <c r="J3495" s="244" t="s">
        <v>873</v>
      </c>
      <c r="K3495" s="244">
        <v>0.5</v>
      </c>
      <c r="L3495" s="244">
        <v>0.8</v>
      </c>
      <c r="M3495" s="244" t="s">
        <v>89</v>
      </c>
      <c r="N3495" s="244">
        <f t="shared" si="65"/>
        <v>0.4</v>
      </c>
      <c r="R3495" s="301"/>
      <c r="S3495" s="301"/>
      <c r="T3495" s="301"/>
      <c r="U3495" s="301"/>
      <c r="V3495" s="301"/>
      <c r="W3495" s="301"/>
      <c r="X3495"/>
      <c r="Y3495" s="301"/>
      <c r="Z3495" s="301"/>
      <c r="AA3495" s="301"/>
      <c r="AB3495" s="301"/>
      <c r="AC3495" s="301"/>
      <c r="AD3495" s="301"/>
      <c r="AE3495" s="301"/>
      <c r="AF3495" s="301"/>
      <c r="AG3495" s="301"/>
      <c r="AH3495" s="301"/>
      <c r="AI3495" s="301"/>
      <c r="AM3495"/>
    </row>
    <row r="3496" spans="1:39" ht="20.100000000000001" hidden="1" customHeight="1" x14ac:dyDescent="0.2">
      <c r="A3496" s="240">
        <v>322</v>
      </c>
      <c r="B3496" s="309" t="s">
        <v>414</v>
      </c>
      <c r="C3496" s="310" t="s">
        <v>426</v>
      </c>
      <c r="D3496" s="310" t="s">
        <v>427</v>
      </c>
      <c r="E3496" s="309">
        <v>61767.538361997671</v>
      </c>
      <c r="F3496" s="242" t="s">
        <v>871</v>
      </c>
      <c r="G3496" s="244" t="s">
        <v>916</v>
      </c>
      <c r="H3496" s="244" t="s">
        <v>429</v>
      </c>
      <c r="I3496" s="288">
        <v>1</v>
      </c>
      <c r="J3496" s="244" t="s">
        <v>873</v>
      </c>
      <c r="K3496" s="244">
        <v>1</v>
      </c>
      <c r="L3496" s="244">
        <v>1</v>
      </c>
      <c r="M3496" s="244" t="s">
        <v>89</v>
      </c>
      <c r="N3496" s="244">
        <f t="shared" si="65"/>
        <v>1</v>
      </c>
      <c r="R3496" s="301"/>
      <c r="S3496" s="301"/>
      <c r="T3496" s="301"/>
      <c r="U3496" s="301"/>
      <c r="V3496" s="301"/>
      <c r="W3496" s="301"/>
      <c r="X3496"/>
      <c r="Y3496" s="301"/>
      <c r="Z3496" s="301"/>
      <c r="AA3496" s="301"/>
      <c r="AB3496" s="301"/>
      <c r="AC3496" s="301"/>
      <c r="AD3496" s="301"/>
      <c r="AE3496" s="301"/>
      <c r="AF3496" s="301"/>
      <c r="AG3496" s="301"/>
      <c r="AH3496" s="301"/>
      <c r="AI3496" s="301"/>
      <c r="AM3496"/>
    </row>
    <row r="3497" spans="1:39" ht="20.100000000000001" hidden="1" customHeight="1" x14ac:dyDescent="0.2">
      <c r="A3497" s="240">
        <v>323</v>
      </c>
      <c r="B3497" s="309" t="s">
        <v>414</v>
      </c>
      <c r="C3497" s="310" t="s">
        <v>426</v>
      </c>
      <c r="D3497" s="310" t="s">
        <v>427</v>
      </c>
      <c r="E3497" s="309">
        <v>62110.25230407263</v>
      </c>
      <c r="F3497" s="310" t="s">
        <v>879</v>
      </c>
      <c r="G3497" s="244" t="s">
        <v>913</v>
      </c>
      <c r="H3497" s="244" t="s">
        <v>429</v>
      </c>
      <c r="I3497" s="288">
        <v>1</v>
      </c>
      <c r="J3497" s="244" t="s">
        <v>873</v>
      </c>
      <c r="K3497" s="244" t="s">
        <v>89</v>
      </c>
      <c r="L3497" s="244" t="s">
        <v>89</v>
      </c>
      <c r="M3497" s="244">
        <v>1</v>
      </c>
      <c r="N3497" s="244">
        <f t="shared" si="65"/>
        <v>0.78539816339744828</v>
      </c>
      <c r="R3497" s="301"/>
      <c r="S3497" s="301"/>
      <c r="T3497" s="301"/>
      <c r="U3497" s="301"/>
      <c r="V3497" s="301"/>
      <c r="W3497" s="301"/>
      <c r="X3497"/>
      <c r="Y3497" s="301"/>
      <c r="Z3497" s="301"/>
      <c r="AA3497" s="301"/>
      <c r="AB3497" s="301"/>
      <c r="AC3497" s="301"/>
      <c r="AD3497" s="301"/>
      <c r="AE3497" s="301"/>
      <c r="AF3497" s="301"/>
      <c r="AG3497" s="301"/>
      <c r="AH3497" s="301"/>
      <c r="AI3497" s="301"/>
      <c r="AM3497"/>
    </row>
    <row r="3498" spans="1:39" ht="20.100000000000001" hidden="1" customHeight="1" x14ac:dyDescent="0.2">
      <c r="A3498" s="240">
        <v>324</v>
      </c>
      <c r="B3498" s="309" t="s">
        <v>414</v>
      </c>
      <c r="C3498" s="310" t="s">
        <v>426</v>
      </c>
      <c r="D3498" s="310" t="s">
        <v>427</v>
      </c>
      <c r="E3498" s="309">
        <v>62460.165955037359</v>
      </c>
      <c r="F3498" s="310" t="s">
        <v>871</v>
      </c>
      <c r="G3498" s="244" t="s">
        <v>914</v>
      </c>
      <c r="H3498" s="244" t="s">
        <v>429</v>
      </c>
      <c r="I3498" s="288">
        <v>1</v>
      </c>
      <c r="J3498" s="244" t="s">
        <v>873</v>
      </c>
      <c r="K3498" s="244">
        <v>1</v>
      </c>
      <c r="L3498" s="244">
        <v>1</v>
      </c>
      <c r="M3498" s="244" t="s">
        <v>89</v>
      </c>
      <c r="N3498" s="244">
        <f t="shared" ref="N3498:N3561" si="66">IF(M3498="",K3498*L3498,IF(G3498="R-1",K3498*L3498,IF(LEFT(G3498,1)="R",PI()*((M3498^2)/4),K3498*L3498)))</f>
        <v>1</v>
      </c>
      <c r="R3498" s="301"/>
      <c r="S3498" s="301"/>
      <c r="T3498" s="301"/>
      <c r="U3498" s="301"/>
      <c r="V3498" s="301"/>
      <c r="W3498" s="301"/>
      <c r="X3498"/>
      <c r="Y3498" s="301"/>
      <c r="Z3498" s="301"/>
      <c r="AA3498" s="301"/>
      <c r="AB3498" s="301"/>
      <c r="AC3498" s="301"/>
      <c r="AD3498" s="301"/>
      <c r="AE3498" s="301"/>
      <c r="AF3498" s="301"/>
      <c r="AG3498" s="301"/>
      <c r="AH3498" s="301"/>
      <c r="AI3498" s="301"/>
      <c r="AM3498"/>
    </row>
    <row r="3499" spans="1:39" ht="20.100000000000001" hidden="1" customHeight="1" x14ac:dyDescent="0.2">
      <c r="A3499" s="240">
        <v>325</v>
      </c>
      <c r="B3499" s="309" t="s">
        <v>414</v>
      </c>
      <c r="C3499" s="310" t="s">
        <v>426</v>
      </c>
      <c r="D3499" s="310" t="s">
        <v>427</v>
      </c>
      <c r="E3499" s="309">
        <v>63093.502075702461</v>
      </c>
      <c r="F3499" s="310" t="s">
        <v>871</v>
      </c>
      <c r="G3499" s="244" t="s">
        <v>924</v>
      </c>
      <c r="H3499" s="244" t="s">
        <v>429</v>
      </c>
      <c r="I3499" s="288">
        <v>1</v>
      </c>
      <c r="J3499" s="244" t="s">
        <v>873</v>
      </c>
      <c r="K3499" s="244">
        <v>1</v>
      </c>
      <c r="L3499" s="244">
        <v>1</v>
      </c>
      <c r="M3499" s="244" t="s">
        <v>89</v>
      </c>
      <c r="N3499" s="244">
        <f t="shared" si="66"/>
        <v>1</v>
      </c>
      <c r="R3499" s="301"/>
      <c r="S3499" s="301"/>
      <c r="T3499" s="301"/>
      <c r="U3499" s="301"/>
      <c r="V3499" s="301"/>
      <c r="W3499" s="301"/>
      <c r="X3499"/>
      <c r="Y3499" s="301"/>
      <c r="Z3499" s="301"/>
      <c r="AA3499" s="301"/>
      <c r="AB3499" s="301"/>
      <c r="AC3499" s="301"/>
      <c r="AD3499" s="301"/>
      <c r="AE3499" s="301"/>
      <c r="AF3499" s="301"/>
      <c r="AG3499" s="301"/>
      <c r="AH3499" s="301"/>
      <c r="AI3499" s="301"/>
      <c r="AM3499"/>
    </row>
    <row r="3500" spans="1:39" ht="20.100000000000001" hidden="1" customHeight="1" x14ac:dyDescent="0.2">
      <c r="A3500" s="240">
        <v>326</v>
      </c>
      <c r="B3500" s="309" t="s">
        <v>414</v>
      </c>
      <c r="C3500" s="310" t="s">
        <v>426</v>
      </c>
      <c r="D3500" s="310" t="s">
        <v>427</v>
      </c>
      <c r="E3500" s="309">
        <v>63828.34985115609</v>
      </c>
      <c r="F3500" s="242" t="s">
        <v>888</v>
      </c>
      <c r="G3500" s="244" t="s">
        <v>918</v>
      </c>
      <c r="H3500" s="244" t="s">
        <v>429</v>
      </c>
      <c r="I3500" s="288">
        <v>1</v>
      </c>
      <c r="J3500" s="244" t="s">
        <v>873</v>
      </c>
      <c r="K3500" s="244">
        <v>0.5</v>
      </c>
      <c r="L3500" s="244">
        <v>0.8</v>
      </c>
      <c r="M3500" s="244" t="s">
        <v>89</v>
      </c>
      <c r="N3500" s="244">
        <f t="shared" si="66"/>
        <v>0.4</v>
      </c>
      <c r="R3500" s="301"/>
      <c r="S3500" s="301"/>
      <c r="T3500" s="301"/>
      <c r="U3500" s="301"/>
      <c r="V3500" s="301"/>
      <c r="W3500" s="301"/>
      <c r="X3500"/>
      <c r="Y3500" s="301"/>
      <c r="Z3500" s="301"/>
      <c r="AA3500" s="301"/>
      <c r="AB3500" s="301"/>
      <c r="AC3500" s="301"/>
      <c r="AD3500" s="301"/>
      <c r="AE3500" s="301"/>
      <c r="AF3500" s="301"/>
      <c r="AG3500" s="301"/>
      <c r="AH3500" s="301"/>
      <c r="AI3500" s="301"/>
      <c r="AM3500"/>
    </row>
    <row r="3501" spans="1:39" ht="20.100000000000001" hidden="1" customHeight="1" x14ac:dyDescent="0.2">
      <c r="A3501" s="240">
        <v>327</v>
      </c>
      <c r="B3501" s="309" t="s">
        <v>414</v>
      </c>
      <c r="C3501" s="310" t="s">
        <v>426</v>
      </c>
      <c r="D3501" s="310" t="s">
        <v>427</v>
      </c>
      <c r="E3501" s="309">
        <v>64230.624353397936</v>
      </c>
      <c r="F3501" s="310" t="s">
        <v>879</v>
      </c>
      <c r="G3501" s="244" t="s">
        <v>913</v>
      </c>
      <c r="H3501" s="244" t="s">
        <v>429</v>
      </c>
      <c r="I3501" s="288">
        <v>1</v>
      </c>
      <c r="J3501" s="244" t="s">
        <v>873</v>
      </c>
      <c r="K3501" s="244" t="s">
        <v>89</v>
      </c>
      <c r="L3501" s="244" t="s">
        <v>89</v>
      </c>
      <c r="M3501" s="244">
        <v>1</v>
      </c>
      <c r="N3501" s="244">
        <f t="shared" si="66"/>
        <v>0.78539816339744828</v>
      </c>
      <c r="R3501" s="301"/>
      <c r="S3501" s="301"/>
      <c r="T3501" s="301"/>
      <c r="U3501" s="301"/>
      <c r="V3501" s="301"/>
      <c r="W3501" s="301"/>
      <c r="X3501"/>
      <c r="Y3501" s="301"/>
      <c r="Z3501" s="301"/>
      <c r="AA3501" s="301"/>
      <c r="AB3501" s="301"/>
      <c r="AC3501" s="301"/>
      <c r="AD3501" s="301"/>
      <c r="AE3501" s="301"/>
      <c r="AF3501" s="301"/>
      <c r="AG3501" s="301"/>
      <c r="AH3501" s="301"/>
      <c r="AI3501" s="301"/>
      <c r="AM3501"/>
    </row>
    <row r="3502" spans="1:39" ht="20.100000000000001" hidden="1" customHeight="1" x14ac:dyDescent="0.2">
      <c r="A3502" s="240">
        <v>328</v>
      </c>
      <c r="B3502" s="309" t="s">
        <v>414</v>
      </c>
      <c r="C3502" s="310" t="s">
        <v>426</v>
      </c>
      <c r="D3502" s="310" t="s">
        <v>427</v>
      </c>
      <c r="E3502" s="309">
        <v>64296.291542629355</v>
      </c>
      <c r="F3502" s="310" t="s">
        <v>871</v>
      </c>
      <c r="G3502" s="244" t="s">
        <v>960</v>
      </c>
      <c r="H3502" s="244" t="s">
        <v>429</v>
      </c>
      <c r="I3502" s="288">
        <v>1</v>
      </c>
      <c r="J3502" s="244" t="s">
        <v>873</v>
      </c>
      <c r="K3502" s="244">
        <v>1</v>
      </c>
      <c r="L3502" s="244">
        <v>1</v>
      </c>
      <c r="M3502" s="244" t="s">
        <v>89</v>
      </c>
      <c r="N3502" s="244">
        <f t="shared" si="66"/>
        <v>1</v>
      </c>
      <c r="R3502" s="301"/>
      <c r="S3502" s="301"/>
      <c r="T3502" s="301"/>
      <c r="U3502" s="301"/>
      <c r="V3502" s="301"/>
      <c r="W3502" s="301"/>
      <c r="X3502"/>
      <c r="Y3502" s="301"/>
      <c r="Z3502" s="301"/>
      <c r="AA3502" s="301"/>
      <c r="AB3502" s="301"/>
      <c r="AC3502" s="301"/>
      <c r="AD3502" s="301"/>
      <c r="AE3502" s="301"/>
      <c r="AF3502" s="301"/>
      <c r="AG3502" s="301"/>
      <c r="AH3502" s="301"/>
      <c r="AI3502" s="301"/>
      <c r="AM3502"/>
    </row>
    <row r="3503" spans="1:39" ht="20.100000000000001" hidden="1" customHeight="1" x14ac:dyDescent="0.2">
      <c r="A3503" s="240">
        <v>329</v>
      </c>
      <c r="B3503" s="309" t="s">
        <v>414</v>
      </c>
      <c r="C3503" s="310" t="s">
        <v>426</v>
      </c>
      <c r="D3503" s="310" t="s">
        <v>427</v>
      </c>
      <c r="E3503" s="309">
        <v>65147.617038461292</v>
      </c>
      <c r="F3503" s="310" t="s">
        <v>871</v>
      </c>
      <c r="G3503" s="244" t="s">
        <v>924</v>
      </c>
      <c r="H3503" s="244" t="s">
        <v>429</v>
      </c>
      <c r="I3503" s="288">
        <v>1</v>
      </c>
      <c r="J3503" s="244" t="s">
        <v>919</v>
      </c>
      <c r="K3503" s="244">
        <v>1</v>
      </c>
      <c r="L3503" s="244">
        <v>1</v>
      </c>
      <c r="M3503" s="244" t="s">
        <v>89</v>
      </c>
      <c r="N3503" s="244">
        <f t="shared" si="66"/>
        <v>1</v>
      </c>
      <c r="R3503" s="301"/>
      <c r="S3503" s="301"/>
      <c r="T3503" s="301"/>
      <c r="U3503" s="301"/>
      <c r="V3503" s="301"/>
      <c r="W3503" s="301"/>
      <c r="X3503"/>
      <c r="Y3503" s="301"/>
      <c r="Z3503" s="301"/>
      <c r="AA3503" s="301"/>
      <c r="AB3503" s="301"/>
      <c r="AC3503" s="301"/>
      <c r="AD3503" s="301"/>
      <c r="AE3503" s="301"/>
      <c r="AF3503" s="301"/>
      <c r="AG3503" s="301"/>
      <c r="AH3503" s="301"/>
      <c r="AI3503" s="301"/>
      <c r="AM3503"/>
    </row>
    <row r="3504" spans="1:39" ht="20.100000000000001" hidden="1" customHeight="1" x14ac:dyDescent="0.2">
      <c r="A3504" s="240">
        <v>330</v>
      </c>
      <c r="B3504" s="309" t="s">
        <v>414</v>
      </c>
      <c r="C3504" s="310" t="s">
        <v>426</v>
      </c>
      <c r="D3504" s="310" t="s">
        <v>427</v>
      </c>
      <c r="E3504" s="309">
        <v>65470.265820361958</v>
      </c>
      <c r="F3504" s="310" t="s">
        <v>871</v>
      </c>
      <c r="G3504" s="244" t="s">
        <v>924</v>
      </c>
      <c r="H3504" s="244" t="s">
        <v>429</v>
      </c>
      <c r="I3504" s="288">
        <v>1</v>
      </c>
      <c r="J3504" s="244" t="s">
        <v>919</v>
      </c>
      <c r="K3504" s="244">
        <v>1</v>
      </c>
      <c r="L3504" s="244">
        <v>1</v>
      </c>
      <c r="M3504" s="244" t="s">
        <v>89</v>
      </c>
      <c r="N3504" s="244">
        <f t="shared" si="66"/>
        <v>1</v>
      </c>
      <c r="R3504" s="301"/>
      <c r="S3504" s="301"/>
      <c r="T3504" s="301"/>
      <c r="U3504" s="301"/>
      <c r="V3504" s="301"/>
      <c r="W3504" s="301"/>
      <c r="X3504"/>
      <c r="Y3504" s="301"/>
      <c r="Z3504" s="301"/>
      <c r="AA3504" s="301"/>
      <c r="AB3504" s="301"/>
      <c r="AC3504" s="301"/>
      <c r="AD3504" s="301"/>
      <c r="AE3504" s="301"/>
      <c r="AF3504" s="301"/>
      <c r="AG3504" s="301"/>
      <c r="AH3504" s="301"/>
      <c r="AI3504" s="301"/>
      <c r="AM3504"/>
    </row>
    <row r="3505" spans="1:39" ht="20.100000000000001" hidden="1" customHeight="1" x14ac:dyDescent="0.2">
      <c r="A3505" s="240">
        <v>331</v>
      </c>
      <c r="B3505" s="309" t="s">
        <v>414</v>
      </c>
      <c r="C3505" s="310" t="s">
        <v>426</v>
      </c>
      <c r="D3505" s="310" t="s">
        <v>427</v>
      </c>
      <c r="E3505" s="309">
        <v>65625.328896379186</v>
      </c>
      <c r="F3505" s="310" t="s">
        <v>871</v>
      </c>
      <c r="G3505" s="244" t="s">
        <v>990</v>
      </c>
      <c r="H3505" s="244" t="s">
        <v>429</v>
      </c>
      <c r="I3505" s="288">
        <v>1</v>
      </c>
      <c r="J3505" s="244" t="s">
        <v>919</v>
      </c>
      <c r="K3505" s="244">
        <v>1</v>
      </c>
      <c r="L3505" s="244">
        <v>1</v>
      </c>
      <c r="M3505" s="244" t="s">
        <v>89</v>
      </c>
      <c r="N3505" s="244">
        <f t="shared" si="66"/>
        <v>1</v>
      </c>
      <c r="R3505" s="301"/>
      <c r="S3505" s="301"/>
      <c r="T3505" s="301"/>
      <c r="U3505" s="301"/>
      <c r="V3505" s="301"/>
      <c r="W3505" s="301"/>
      <c r="X3505"/>
      <c r="Y3505" s="301"/>
      <c r="Z3505" s="301"/>
      <c r="AA3505" s="301"/>
      <c r="AB3505" s="301"/>
      <c r="AC3505" s="301"/>
      <c r="AD3505" s="301"/>
      <c r="AE3505" s="301"/>
      <c r="AF3505" s="301"/>
      <c r="AG3505" s="301"/>
      <c r="AH3505" s="301"/>
      <c r="AI3505" s="301"/>
      <c r="AM3505"/>
    </row>
    <row r="3506" spans="1:39" ht="20.100000000000001" hidden="1" customHeight="1" x14ac:dyDescent="0.2">
      <c r="A3506" s="240">
        <v>332</v>
      </c>
      <c r="B3506" s="309" t="s">
        <v>414</v>
      </c>
      <c r="C3506" s="310" t="s">
        <v>426</v>
      </c>
      <c r="D3506" s="310" t="s">
        <v>427</v>
      </c>
      <c r="E3506" s="309">
        <v>65635.75220135873</v>
      </c>
      <c r="F3506" s="242" t="s">
        <v>888</v>
      </c>
      <c r="G3506" s="244" t="s">
        <v>918</v>
      </c>
      <c r="H3506" s="244" t="s">
        <v>429</v>
      </c>
      <c r="I3506" s="288">
        <v>1</v>
      </c>
      <c r="J3506" s="244" t="s">
        <v>919</v>
      </c>
      <c r="K3506" s="244">
        <v>0.5</v>
      </c>
      <c r="L3506" s="244">
        <v>0.8</v>
      </c>
      <c r="M3506" s="244" t="s">
        <v>89</v>
      </c>
      <c r="N3506" s="244">
        <f t="shared" si="66"/>
        <v>0.4</v>
      </c>
      <c r="R3506" s="301"/>
      <c r="S3506" s="301"/>
      <c r="T3506" s="301"/>
      <c r="U3506" s="301"/>
      <c r="V3506" s="301"/>
      <c r="W3506" s="301"/>
      <c r="X3506"/>
      <c r="Y3506" s="301"/>
      <c r="Z3506" s="301"/>
      <c r="AA3506" s="301"/>
      <c r="AB3506" s="301"/>
      <c r="AC3506" s="301"/>
      <c r="AD3506" s="301"/>
      <c r="AE3506" s="301"/>
      <c r="AF3506" s="301"/>
      <c r="AG3506" s="301"/>
      <c r="AH3506" s="301"/>
      <c r="AI3506" s="301"/>
      <c r="AM3506"/>
    </row>
    <row r="3507" spans="1:39" ht="20.100000000000001" hidden="1" customHeight="1" x14ac:dyDescent="0.2">
      <c r="A3507" s="240">
        <v>333</v>
      </c>
      <c r="B3507" s="309" t="s">
        <v>414</v>
      </c>
      <c r="C3507" s="310" t="s">
        <v>426</v>
      </c>
      <c r="D3507" s="310" t="s">
        <v>427</v>
      </c>
      <c r="E3507" s="309">
        <v>65880.165955037301</v>
      </c>
      <c r="F3507" s="310" t="s">
        <v>879</v>
      </c>
      <c r="G3507" s="244" t="s">
        <v>917</v>
      </c>
      <c r="H3507" s="244" t="s">
        <v>429</v>
      </c>
      <c r="I3507" s="288">
        <v>1</v>
      </c>
      <c r="J3507" s="244" t="s">
        <v>873</v>
      </c>
      <c r="K3507" s="244" t="s">
        <v>89</v>
      </c>
      <c r="L3507" s="244" t="s">
        <v>89</v>
      </c>
      <c r="M3507" s="244">
        <v>1</v>
      </c>
      <c r="N3507" s="244">
        <f t="shared" si="66"/>
        <v>0.78539816339744828</v>
      </c>
      <c r="R3507" s="301"/>
      <c r="S3507" s="301"/>
      <c r="T3507" s="301"/>
      <c r="U3507" s="301"/>
      <c r="V3507" s="301"/>
      <c r="W3507" s="301"/>
      <c r="X3507"/>
      <c r="Y3507" s="301"/>
      <c r="Z3507" s="301"/>
      <c r="AA3507" s="301"/>
      <c r="AB3507" s="301"/>
      <c r="AC3507" s="301"/>
      <c r="AD3507" s="301"/>
      <c r="AE3507" s="301"/>
      <c r="AF3507" s="301"/>
      <c r="AG3507" s="301"/>
      <c r="AH3507" s="301"/>
      <c r="AI3507" s="301"/>
      <c r="AM3507"/>
    </row>
    <row r="3508" spans="1:39" ht="20.100000000000001" hidden="1" customHeight="1" x14ac:dyDescent="0.2">
      <c r="A3508" s="240">
        <v>334</v>
      </c>
      <c r="B3508" s="309" t="s">
        <v>414</v>
      </c>
      <c r="C3508" s="310" t="s">
        <v>426</v>
      </c>
      <c r="D3508" s="310" t="s">
        <v>427</v>
      </c>
      <c r="E3508" s="309">
        <v>65959.416379378963</v>
      </c>
      <c r="F3508" s="310" t="s">
        <v>897</v>
      </c>
      <c r="G3508" s="244" t="s">
        <v>922</v>
      </c>
      <c r="H3508" s="244" t="s">
        <v>429</v>
      </c>
      <c r="I3508" s="288">
        <v>2</v>
      </c>
      <c r="J3508" s="244" t="s">
        <v>873</v>
      </c>
      <c r="K3508" s="244">
        <v>2</v>
      </c>
      <c r="L3508" s="244">
        <v>1</v>
      </c>
      <c r="M3508" s="244" t="s">
        <v>89</v>
      </c>
      <c r="N3508" s="244">
        <f t="shared" si="66"/>
        <v>2</v>
      </c>
      <c r="R3508" s="301"/>
      <c r="S3508" s="301"/>
      <c r="T3508" s="301"/>
      <c r="U3508" s="301"/>
      <c r="V3508" s="301"/>
      <c r="W3508" s="301"/>
      <c r="X3508"/>
      <c r="Y3508" s="301"/>
      <c r="Z3508" s="301"/>
      <c r="AA3508" s="301"/>
      <c r="AB3508" s="301"/>
      <c r="AC3508" s="301"/>
      <c r="AD3508" s="301"/>
      <c r="AE3508" s="301"/>
      <c r="AF3508" s="301"/>
      <c r="AG3508" s="301"/>
      <c r="AH3508" s="301"/>
      <c r="AI3508" s="301"/>
      <c r="AM3508"/>
    </row>
    <row r="3509" spans="1:39" ht="20.100000000000001" hidden="1" customHeight="1" x14ac:dyDescent="0.2">
      <c r="A3509" s="240">
        <v>335</v>
      </c>
      <c r="B3509" s="309" t="s">
        <v>414</v>
      </c>
      <c r="C3509" s="310" t="s">
        <v>426</v>
      </c>
      <c r="D3509" s="310" t="s">
        <v>427</v>
      </c>
      <c r="E3509" s="309">
        <v>66021.870503952305</v>
      </c>
      <c r="F3509" s="310" t="s">
        <v>871</v>
      </c>
      <c r="G3509" s="244" t="s">
        <v>932</v>
      </c>
      <c r="H3509" s="244" t="s">
        <v>429</v>
      </c>
      <c r="I3509" s="288">
        <v>1</v>
      </c>
      <c r="J3509" s="244" t="s">
        <v>873</v>
      </c>
      <c r="K3509" s="244">
        <v>1</v>
      </c>
      <c r="L3509" s="244">
        <v>1</v>
      </c>
      <c r="M3509" s="244" t="s">
        <v>89</v>
      </c>
      <c r="N3509" s="244">
        <f t="shared" si="66"/>
        <v>1</v>
      </c>
      <c r="R3509" s="301"/>
      <c r="S3509" s="301"/>
      <c r="T3509" s="301"/>
      <c r="U3509" s="301"/>
      <c r="V3509" s="301"/>
      <c r="W3509" s="301"/>
      <c r="X3509"/>
      <c r="Y3509" s="301"/>
      <c r="Z3509" s="301"/>
      <c r="AA3509" s="301"/>
      <c r="AB3509" s="301"/>
      <c r="AC3509" s="301"/>
      <c r="AD3509" s="301"/>
      <c r="AE3509" s="301"/>
      <c r="AF3509" s="301"/>
      <c r="AG3509" s="301"/>
      <c r="AH3509" s="301"/>
      <c r="AI3509" s="301"/>
      <c r="AM3509"/>
    </row>
    <row r="3510" spans="1:39" ht="20.100000000000001" hidden="1" customHeight="1" x14ac:dyDescent="0.2">
      <c r="A3510" s="240">
        <v>336</v>
      </c>
      <c r="B3510" s="309" t="s">
        <v>414</v>
      </c>
      <c r="C3510" s="310" t="s">
        <v>426</v>
      </c>
      <c r="D3510" s="310" t="s">
        <v>427</v>
      </c>
      <c r="E3510" s="309">
        <v>66125.363726094845</v>
      </c>
      <c r="F3510" s="310" t="s">
        <v>897</v>
      </c>
      <c r="G3510" s="244" t="s">
        <v>922</v>
      </c>
      <c r="H3510" s="244" t="s">
        <v>429</v>
      </c>
      <c r="I3510" s="288">
        <v>2</v>
      </c>
      <c r="J3510" s="244" t="s">
        <v>873</v>
      </c>
      <c r="K3510" s="244">
        <v>2.5</v>
      </c>
      <c r="L3510" s="244">
        <v>1</v>
      </c>
      <c r="M3510" s="244" t="s">
        <v>89</v>
      </c>
      <c r="N3510" s="244">
        <f t="shared" si="66"/>
        <v>2.5</v>
      </c>
      <c r="R3510" s="301"/>
      <c r="S3510" s="301"/>
      <c r="T3510" s="301"/>
      <c r="U3510" s="301"/>
      <c r="V3510" s="301"/>
      <c r="W3510" s="301"/>
      <c r="X3510"/>
      <c r="Y3510" s="301"/>
      <c r="Z3510" s="301"/>
      <c r="AA3510" s="301"/>
      <c r="AB3510" s="301"/>
      <c r="AC3510" s="301"/>
      <c r="AD3510" s="301"/>
      <c r="AE3510" s="301"/>
      <c r="AF3510" s="301"/>
      <c r="AG3510" s="301"/>
      <c r="AH3510" s="301"/>
      <c r="AI3510" s="301"/>
      <c r="AM3510"/>
    </row>
    <row r="3511" spans="1:39" ht="20.100000000000001" hidden="1" customHeight="1" x14ac:dyDescent="0.2">
      <c r="A3511" s="240">
        <v>337</v>
      </c>
      <c r="B3511" s="309" t="s">
        <v>414</v>
      </c>
      <c r="C3511" s="310" t="s">
        <v>426</v>
      </c>
      <c r="D3511" s="310" t="s">
        <v>427</v>
      </c>
      <c r="E3511" s="309">
        <v>66168.244396586102</v>
      </c>
      <c r="F3511" s="310" t="s">
        <v>879</v>
      </c>
      <c r="G3511" s="244" t="s">
        <v>917</v>
      </c>
      <c r="H3511" s="244" t="s">
        <v>429</v>
      </c>
      <c r="I3511" s="288">
        <v>1</v>
      </c>
      <c r="J3511" s="244" t="s">
        <v>873</v>
      </c>
      <c r="K3511" s="244" t="s">
        <v>89</v>
      </c>
      <c r="L3511" s="244" t="s">
        <v>89</v>
      </c>
      <c r="M3511" s="244">
        <v>1</v>
      </c>
      <c r="N3511" s="244">
        <f t="shared" si="66"/>
        <v>0.78539816339744828</v>
      </c>
      <c r="R3511" s="301"/>
      <c r="S3511" s="301"/>
      <c r="T3511" s="301"/>
      <c r="U3511" s="301"/>
      <c r="V3511" s="301"/>
      <c r="W3511" s="301"/>
      <c r="X3511"/>
      <c r="Y3511" s="301"/>
      <c r="Z3511" s="301"/>
      <c r="AA3511" s="301"/>
      <c r="AB3511" s="301"/>
      <c r="AC3511" s="301"/>
      <c r="AD3511" s="301"/>
      <c r="AE3511" s="301"/>
      <c r="AF3511" s="301"/>
      <c r="AG3511" s="301"/>
      <c r="AH3511" s="301"/>
      <c r="AI3511" s="301"/>
      <c r="AM3511"/>
    </row>
    <row r="3512" spans="1:39" ht="20.100000000000001" hidden="1" customHeight="1" x14ac:dyDescent="0.2">
      <c r="A3512" s="240">
        <v>338</v>
      </c>
      <c r="B3512" s="309" t="s">
        <v>414</v>
      </c>
      <c r="C3512" s="310" t="s">
        <v>426</v>
      </c>
      <c r="D3512" s="310" t="s">
        <v>427</v>
      </c>
      <c r="E3512" s="309">
        <v>66397.716157920018</v>
      </c>
      <c r="F3512" s="310" t="s">
        <v>871</v>
      </c>
      <c r="G3512" s="244" t="s">
        <v>1017</v>
      </c>
      <c r="H3512" s="244" t="s">
        <v>429</v>
      </c>
      <c r="I3512" s="288">
        <v>1</v>
      </c>
      <c r="J3512" s="244" t="s">
        <v>873</v>
      </c>
      <c r="K3512" s="244">
        <v>1</v>
      </c>
      <c r="L3512" s="244">
        <v>1</v>
      </c>
      <c r="M3512" s="244" t="s">
        <v>89</v>
      </c>
      <c r="N3512" s="244">
        <f t="shared" si="66"/>
        <v>1</v>
      </c>
      <c r="R3512" s="301"/>
      <c r="S3512" s="301"/>
      <c r="T3512" s="301"/>
      <c r="U3512" s="301"/>
      <c r="V3512" s="301"/>
      <c r="W3512" s="301"/>
      <c r="X3512"/>
      <c r="Y3512" s="301"/>
      <c r="Z3512" s="301"/>
      <c r="AA3512" s="301"/>
      <c r="AB3512" s="301"/>
      <c r="AC3512" s="301"/>
      <c r="AD3512" s="301"/>
      <c r="AE3512" s="301"/>
      <c r="AF3512" s="301"/>
      <c r="AG3512" s="301"/>
      <c r="AH3512" s="301"/>
      <c r="AI3512" s="301"/>
      <c r="AM3512"/>
    </row>
    <row r="3513" spans="1:39" ht="20.100000000000001" hidden="1" customHeight="1" x14ac:dyDescent="0.2">
      <c r="A3513" s="240">
        <v>339</v>
      </c>
      <c r="B3513" s="309" t="s">
        <v>414</v>
      </c>
      <c r="C3513" s="310" t="s">
        <v>426</v>
      </c>
      <c r="D3513" s="310" t="s">
        <v>427</v>
      </c>
      <c r="E3513" s="309">
        <v>66651.582869772217</v>
      </c>
      <c r="F3513" s="310" t="s">
        <v>871</v>
      </c>
      <c r="G3513" s="244" t="s">
        <v>924</v>
      </c>
      <c r="H3513" s="244" t="s">
        <v>429</v>
      </c>
      <c r="I3513" s="288">
        <v>1</v>
      </c>
      <c r="J3513" s="244" t="s">
        <v>873</v>
      </c>
      <c r="K3513" s="244">
        <v>1</v>
      </c>
      <c r="L3513" s="244">
        <v>1</v>
      </c>
      <c r="M3513" s="244" t="s">
        <v>89</v>
      </c>
      <c r="N3513" s="244">
        <f t="shared" si="66"/>
        <v>1</v>
      </c>
      <c r="R3513" s="301"/>
      <c r="S3513" s="301"/>
      <c r="T3513" s="301"/>
      <c r="U3513" s="301"/>
      <c r="V3513" s="301"/>
      <c r="W3513" s="301"/>
      <c r="X3513"/>
      <c r="Y3513" s="301"/>
      <c r="Z3513" s="301"/>
      <c r="AA3513" s="301"/>
      <c r="AB3513" s="301"/>
      <c r="AC3513" s="301"/>
      <c r="AD3513" s="301"/>
      <c r="AE3513" s="301"/>
      <c r="AF3513" s="301"/>
      <c r="AG3513" s="301"/>
      <c r="AH3513" s="301"/>
      <c r="AI3513" s="301"/>
      <c r="AM3513"/>
    </row>
    <row r="3514" spans="1:39" ht="20.100000000000001" hidden="1" customHeight="1" x14ac:dyDescent="0.2">
      <c r="A3514" s="240">
        <v>340</v>
      </c>
      <c r="B3514" s="309" t="s">
        <v>414</v>
      </c>
      <c r="C3514" s="310" t="s">
        <v>426</v>
      </c>
      <c r="D3514" s="310" t="s">
        <v>427</v>
      </c>
      <c r="E3514" s="309">
        <v>66994.461982936671</v>
      </c>
      <c r="F3514" s="310" t="s">
        <v>871</v>
      </c>
      <c r="G3514" s="244" t="s">
        <v>932</v>
      </c>
      <c r="H3514" s="244" t="s">
        <v>429</v>
      </c>
      <c r="I3514" s="288">
        <v>1</v>
      </c>
      <c r="J3514" s="244" t="s">
        <v>873</v>
      </c>
      <c r="K3514" s="244">
        <v>1</v>
      </c>
      <c r="L3514" s="244">
        <v>1</v>
      </c>
      <c r="M3514" s="244" t="s">
        <v>89</v>
      </c>
      <c r="N3514" s="244">
        <f t="shared" si="66"/>
        <v>1</v>
      </c>
      <c r="R3514" s="301"/>
      <c r="S3514" s="301"/>
      <c r="T3514" s="301"/>
      <c r="U3514" s="301"/>
      <c r="V3514" s="301"/>
      <c r="W3514" s="301"/>
      <c r="X3514"/>
      <c r="Y3514" s="301"/>
      <c r="Z3514" s="301"/>
      <c r="AA3514" s="301"/>
      <c r="AB3514" s="301"/>
      <c r="AC3514" s="301"/>
      <c r="AD3514" s="301"/>
      <c r="AE3514" s="301"/>
      <c r="AF3514" s="301"/>
      <c r="AG3514" s="301"/>
      <c r="AH3514" s="301"/>
      <c r="AI3514" s="301"/>
      <c r="AM3514"/>
    </row>
    <row r="3515" spans="1:39" ht="20.100000000000001" hidden="1" customHeight="1" x14ac:dyDescent="0.2">
      <c r="A3515" s="240">
        <v>341</v>
      </c>
      <c r="B3515" s="309" t="s">
        <v>414</v>
      </c>
      <c r="C3515" s="310" t="s">
        <v>426</v>
      </c>
      <c r="D3515" s="310" t="s">
        <v>427</v>
      </c>
      <c r="E3515" s="309">
        <v>68210.64407104085</v>
      </c>
      <c r="F3515" s="310" t="s">
        <v>871</v>
      </c>
      <c r="G3515" s="244" t="s">
        <v>990</v>
      </c>
      <c r="H3515" s="244" t="s">
        <v>429</v>
      </c>
      <c r="I3515" s="288">
        <v>1</v>
      </c>
      <c r="J3515" s="244" t="s">
        <v>873</v>
      </c>
      <c r="K3515" s="244">
        <v>1</v>
      </c>
      <c r="L3515" s="244">
        <v>1</v>
      </c>
      <c r="M3515" s="244" t="s">
        <v>89</v>
      </c>
      <c r="N3515" s="244">
        <f t="shared" si="66"/>
        <v>1</v>
      </c>
      <c r="R3515" s="301"/>
      <c r="S3515" s="301"/>
      <c r="T3515" s="301"/>
      <c r="U3515" s="301"/>
      <c r="V3515" s="301"/>
      <c r="W3515" s="301"/>
      <c r="X3515"/>
      <c r="Y3515" s="301"/>
      <c r="Z3515" s="301"/>
      <c r="AA3515" s="301"/>
      <c r="AB3515" s="301"/>
      <c r="AC3515" s="301"/>
      <c r="AD3515" s="301"/>
      <c r="AE3515" s="301"/>
      <c r="AF3515" s="301"/>
      <c r="AG3515" s="301"/>
      <c r="AH3515" s="301"/>
      <c r="AI3515" s="301"/>
      <c r="AM3515"/>
    </row>
    <row r="3516" spans="1:39" ht="20.100000000000001" hidden="1" customHeight="1" x14ac:dyDescent="0.2">
      <c r="A3516" s="240">
        <v>342</v>
      </c>
      <c r="B3516" s="309" t="s">
        <v>414</v>
      </c>
      <c r="C3516" s="310" t="s">
        <v>426</v>
      </c>
      <c r="D3516" s="310" t="s">
        <v>427</v>
      </c>
      <c r="E3516" s="309">
        <v>68358.46439959819</v>
      </c>
      <c r="F3516" s="310" t="s">
        <v>897</v>
      </c>
      <c r="G3516" s="244" t="s">
        <v>922</v>
      </c>
      <c r="H3516" s="244" t="s">
        <v>429</v>
      </c>
      <c r="I3516" s="288">
        <v>2</v>
      </c>
      <c r="J3516" s="244" t="s">
        <v>873</v>
      </c>
      <c r="K3516" s="244">
        <v>2.5</v>
      </c>
      <c r="L3516" s="244">
        <v>1</v>
      </c>
      <c r="M3516" s="244" t="s">
        <v>89</v>
      </c>
      <c r="N3516" s="244">
        <f t="shared" si="66"/>
        <v>2.5</v>
      </c>
      <c r="R3516" s="301"/>
      <c r="S3516" s="301"/>
      <c r="T3516" s="301"/>
      <c r="U3516" s="301"/>
      <c r="V3516" s="301"/>
      <c r="W3516" s="301"/>
      <c r="X3516"/>
      <c r="Y3516" s="301"/>
      <c r="Z3516" s="301"/>
      <c r="AA3516" s="301"/>
      <c r="AB3516" s="301"/>
      <c r="AC3516" s="301"/>
      <c r="AD3516" s="301"/>
      <c r="AE3516" s="301"/>
      <c r="AF3516" s="301"/>
      <c r="AG3516" s="301"/>
      <c r="AH3516" s="301"/>
      <c r="AI3516" s="301"/>
      <c r="AM3516"/>
    </row>
    <row r="3517" spans="1:39" ht="20.100000000000001" hidden="1" customHeight="1" x14ac:dyDescent="0.2">
      <c r="A3517" s="240">
        <v>343</v>
      </c>
      <c r="B3517" s="309" t="s">
        <v>414</v>
      </c>
      <c r="C3517" s="310" t="s">
        <v>426</v>
      </c>
      <c r="D3517" s="310" t="s">
        <v>427</v>
      </c>
      <c r="E3517" s="309">
        <v>69283.782758586996</v>
      </c>
      <c r="F3517" s="310" t="s">
        <v>879</v>
      </c>
      <c r="G3517" s="244" t="s">
        <v>913</v>
      </c>
      <c r="H3517" s="244" t="s">
        <v>429</v>
      </c>
      <c r="I3517" s="288">
        <v>1</v>
      </c>
      <c r="J3517" s="244" t="s">
        <v>873</v>
      </c>
      <c r="K3517" s="244" t="s">
        <v>89</v>
      </c>
      <c r="L3517" s="244" t="s">
        <v>89</v>
      </c>
      <c r="M3517" s="244">
        <v>1</v>
      </c>
      <c r="N3517" s="244">
        <f t="shared" si="66"/>
        <v>0.78539816339744828</v>
      </c>
      <c r="R3517" s="301"/>
      <c r="S3517" s="301"/>
      <c r="T3517" s="301"/>
      <c r="U3517" s="301"/>
      <c r="V3517" s="301"/>
      <c r="W3517" s="301"/>
      <c r="X3517"/>
      <c r="Y3517" s="301"/>
      <c r="Z3517" s="301"/>
      <c r="AA3517" s="301"/>
      <c r="AB3517" s="301"/>
      <c r="AC3517" s="301"/>
      <c r="AD3517" s="301"/>
      <c r="AE3517" s="301"/>
      <c r="AF3517" s="301"/>
      <c r="AG3517" s="301"/>
      <c r="AH3517" s="301"/>
      <c r="AI3517" s="301"/>
      <c r="AM3517"/>
    </row>
    <row r="3518" spans="1:39" ht="20.100000000000001" hidden="1" customHeight="1" x14ac:dyDescent="0.2">
      <c r="A3518" s="240">
        <v>344</v>
      </c>
      <c r="B3518" s="309" t="s">
        <v>414</v>
      </c>
      <c r="C3518" s="310" t="s">
        <v>426</v>
      </c>
      <c r="D3518" s="310" t="s">
        <v>427</v>
      </c>
      <c r="E3518" s="309">
        <v>69590.941691476488</v>
      </c>
      <c r="F3518" s="242" t="s">
        <v>888</v>
      </c>
      <c r="G3518" s="244" t="s">
        <v>918</v>
      </c>
      <c r="H3518" s="244" t="s">
        <v>429</v>
      </c>
      <c r="I3518" s="288">
        <v>1</v>
      </c>
      <c r="J3518" s="244" t="s">
        <v>919</v>
      </c>
      <c r="K3518" s="244">
        <v>0.5</v>
      </c>
      <c r="L3518" s="244">
        <v>0.8</v>
      </c>
      <c r="M3518" s="244" t="s">
        <v>89</v>
      </c>
      <c r="N3518" s="244">
        <f t="shared" si="66"/>
        <v>0.4</v>
      </c>
      <c r="R3518" s="301"/>
      <c r="S3518" s="301"/>
      <c r="T3518" s="301"/>
      <c r="U3518" s="301"/>
      <c r="V3518" s="301"/>
      <c r="W3518" s="301"/>
      <c r="X3518"/>
      <c r="Y3518" s="301"/>
      <c r="Z3518" s="301"/>
      <c r="AA3518" s="301"/>
      <c r="AB3518" s="301"/>
      <c r="AC3518" s="301"/>
      <c r="AD3518" s="301"/>
      <c r="AE3518" s="301"/>
      <c r="AF3518" s="301"/>
      <c r="AG3518" s="301"/>
      <c r="AH3518" s="301"/>
      <c r="AI3518" s="301"/>
      <c r="AM3518"/>
    </row>
    <row r="3519" spans="1:39" ht="20.100000000000001" hidden="1" customHeight="1" x14ac:dyDescent="0.2">
      <c r="A3519" s="240">
        <v>345</v>
      </c>
      <c r="B3519" s="309" t="s">
        <v>414</v>
      </c>
      <c r="C3519" s="310" t="s">
        <v>426</v>
      </c>
      <c r="D3519" s="310" t="s">
        <v>427</v>
      </c>
      <c r="E3519" s="309">
        <v>69690.571323444266</v>
      </c>
      <c r="F3519" s="310" t="s">
        <v>879</v>
      </c>
      <c r="G3519" s="244" t="s">
        <v>913</v>
      </c>
      <c r="H3519" s="244" t="s">
        <v>429</v>
      </c>
      <c r="I3519" s="288">
        <v>1</v>
      </c>
      <c r="J3519" s="244" t="s">
        <v>919</v>
      </c>
      <c r="K3519" s="244" t="s">
        <v>89</v>
      </c>
      <c r="L3519" s="244" t="s">
        <v>89</v>
      </c>
      <c r="M3519" s="244">
        <v>1</v>
      </c>
      <c r="N3519" s="244">
        <f t="shared" si="66"/>
        <v>0.78539816339744828</v>
      </c>
      <c r="R3519" s="301"/>
      <c r="S3519" s="301"/>
      <c r="T3519" s="301"/>
      <c r="U3519" s="301"/>
      <c r="V3519" s="301"/>
      <c r="W3519" s="301"/>
      <c r="X3519"/>
      <c r="Y3519" s="301"/>
      <c r="Z3519" s="301"/>
      <c r="AA3519" s="301"/>
      <c r="AB3519" s="301"/>
      <c r="AC3519" s="301"/>
      <c r="AD3519" s="301"/>
      <c r="AE3519" s="301"/>
      <c r="AF3519" s="301"/>
      <c r="AG3519" s="301"/>
      <c r="AH3519" s="301"/>
      <c r="AI3519" s="301"/>
      <c r="AM3519"/>
    </row>
    <row r="3520" spans="1:39" ht="20.100000000000001" hidden="1" customHeight="1" x14ac:dyDescent="0.2">
      <c r="A3520" s="240">
        <v>346</v>
      </c>
      <c r="B3520" s="309" t="s">
        <v>414</v>
      </c>
      <c r="C3520" s="310" t="s">
        <v>426</v>
      </c>
      <c r="D3520" s="310" t="s">
        <v>427</v>
      </c>
      <c r="E3520" s="309">
        <v>69736.162931058076</v>
      </c>
      <c r="F3520" s="310" t="s">
        <v>871</v>
      </c>
      <c r="G3520" s="244" t="s">
        <v>916</v>
      </c>
      <c r="H3520" s="244" t="s">
        <v>429</v>
      </c>
      <c r="I3520" s="288">
        <v>1</v>
      </c>
      <c r="J3520" s="244" t="s">
        <v>919</v>
      </c>
      <c r="K3520" s="244">
        <v>1</v>
      </c>
      <c r="L3520" s="244">
        <v>1</v>
      </c>
      <c r="M3520" s="244" t="s">
        <v>89</v>
      </c>
      <c r="N3520" s="244">
        <f t="shared" si="66"/>
        <v>1</v>
      </c>
      <c r="R3520" s="301"/>
      <c r="S3520" s="301"/>
      <c r="T3520" s="301"/>
      <c r="U3520" s="301"/>
      <c r="V3520" s="301"/>
      <c r="W3520" s="301"/>
      <c r="X3520"/>
      <c r="Y3520" s="301"/>
      <c r="Z3520" s="301"/>
      <c r="AA3520" s="301"/>
      <c r="AB3520" s="301"/>
      <c r="AC3520" s="301"/>
      <c r="AD3520" s="301"/>
      <c r="AE3520" s="301"/>
      <c r="AF3520" s="301"/>
      <c r="AG3520" s="301"/>
      <c r="AH3520" s="301"/>
      <c r="AI3520" s="301"/>
      <c r="AM3520"/>
    </row>
    <row r="3521" spans="1:39" ht="20.100000000000001" hidden="1" customHeight="1" x14ac:dyDescent="0.2">
      <c r="A3521" s="240">
        <v>347</v>
      </c>
      <c r="B3521" s="309" t="s">
        <v>414</v>
      </c>
      <c r="C3521" s="310" t="s">
        <v>426</v>
      </c>
      <c r="D3521" s="310" t="s">
        <v>427</v>
      </c>
      <c r="E3521" s="309">
        <v>69766.551472874038</v>
      </c>
      <c r="F3521" s="310" t="s">
        <v>879</v>
      </c>
      <c r="G3521" s="244" t="s">
        <v>917</v>
      </c>
      <c r="H3521" s="244" t="s">
        <v>429</v>
      </c>
      <c r="I3521" s="288">
        <v>1</v>
      </c>
      <c r="J3521" s="244" t="s">
        <v>919</v>
      </c>
      <c r="K3521" s="244" t="s">
        <v>89</v>
      </c>
      <c r="L3521" s="244" t="s">
        <v>89</v>
      </c>
      <c r="M3521" s="244">
        <v>1</v>
      </c>
      <c r="N3521" s="244">
        <f t="shared" si="66"/>
        <v>0.78539816339744828</v>
      </c>
      <c r="R3521" s="301"/>
      <c r="S3521" s="301"/>
      <c r="T3521" s="301"/>
      <c r="U3521" s="301"/>
      <c r="V3521" s="301"/>
      <c r="W3521" s="301"/>
      <c r="X3521"/>
      <c r="Y3521" s="301"/>
      <c r="Z3521" s="301"/>
      <c r="AA3521" s="301"/>
      <c r="AB3521" s="301"/>
      <c r="AC3521" s="301"/>
      <c r="AD3521" s="301"/>
      <c r="AE3521" s="301"/>
      <c r="AF3521" s="301"/>
      <c r="AG3521" s="301"/>
      <c r="AH3521" s="301"/>
      <c r="AI3521" s="301"/>
      <c r="AM3521"/>
    </row>
    <row r="3522" spans="1:39" ht="20.100000000000001" hidden="1" customHeight="1" x14ac:dyDescent="0.2">
      <c r="A3522" s="240">
        <v>348</v>
      </c>
      <c r="B3522" s="309" t="s">
        <v>414</v>
      </c>
      <c r="C3522" s="310" t="s">
        <v>426</v>
      </c>
      <c r="D3522" s="310" t="s">
        <v>427</v>
      </c>
      <c r="E3522" s="309">
        <v>70087.384022747749</v>
      </c>
      <c r="F3522" s="242" t="s">
        <v>880</v>
      </c>
      <c r="G3522" s="244" t="s">
        <v>915</v>
      </c>
      <c r="H3522" s="244" t="s">
        <v>429</v>
      </c>
      <c r="I3522" s="288">
        <v>1</v>
      </c>
      <c r="J3522" s="244" t="s">
        <v>873</v>
      </c>
      <c r="K3522" s="244">
        <v>0.5</v>
      </c>
      <c r="L3522" s="244">
        <v>0.6</v>
      </c>
      <c r="M3522" s="244" t="s">
        <v>89</v>
      </c>
      <c r="N3522" s="244">
        <f t="shared" si="66"/>
        <v>0.3</v>
      </c>
      <c r="R3522" s="301"/>
      <c r="S3522" s="301"/>
      <c r="T3522" s="301"/>
      <c r="U3522" s="301"/>
      <c r="V3522" s="301"/>
      <c r="W3522" s="301"/>
      <c r="X3522"/>
      <c r="Y3522" s="301"/>
      <c r="Z3522" s="301"/>
      <c r="AA3522" s="301"/>
      <c r="AB3522" s="301"/>
      <c r="AC3522" s="301"/>
      <c r="AD3522" s="301"/>
      <c r="AE3522" s="301"/>
      <c r="AF3522" s="301"/>
      <c r="AG3522" s="301"/>
      <c r="AH3522" s="301"/>
      <c r="AI3522" s="301"/>
      <c r="AM3522"/>
    </row>
    <row r="3523" spans="1:39" ht="20.100000000000001" hidden="1" customHeight="1" x14ac:dyDescent="0.2">
      <c r="A3523" s="240">
        <v>349</v>
      </c>
      <c r="B3523" s="309" t="s">
        <v>414</v>
      </c>
      <c r="C3523" s="310" t="s">
        <v>426</v>
      </c>
      <c r="D3523" s="310" t="s">
        <v>427</v>
      </c>
      <c r="E3523" s="309">
        <v>70087.384022747749</v>
      </c>
      <c r="F3523" s="310" t="s">
        <v>880</v>
      </c>
      <c r="G3523" s="244" t="s">
        <v>915</v>
      </c>
      <c r="H3523" s="244" t="s">
        <v>429</v>
      </c>
      <c r="I3523" s="288">
        <v>1</v>
      </c>
      <c r="J3523" s="244" t="s">
        <v>873</v>
      </c>
      <c r="K3523" s="244">
        <v>0.5</v>
      </c>
      <c r="L3523" s="244">
        <v>0.6</v>
      </c>
      <c r="M3523" s="244" t="s">
        <v>89</v>
      </c>
      <c r="N3523" s="244">
        <f t="shared" si="66"/>
        <v>0.3</v>
      </c>
      <c r="R3523" s="301"/>
      <c r="S3523" s="301"/>
      <c r="T3523" s="301"/>
      <c r="U3523" s="301"/>
      <c r="V3523" s="301"/>
      <c r="W3523" s="301"/>
      <c r="X3523"/>
      <c r="Y3523" s="301"/>
      <c r="Z3523" s="301"/>
      <c r="AA3523" s="301"/>
      <c r="AB3523" s="301"/>
      <c r="AC3523" s="301"/>
      <c r="AD3523" s="301"/>
      <c r="AE3523" s="301"/>
      <c r="AF3523" s="301"/>
      <c r="AG3523" s="301"/>
      <c r="AH3523" s="301"/>
      <c r="AI3523" s="301"/>
      <c r="AM3523"/>
    </row>
    <row r="3524" spans="1:39" ht="20.100000000000001" hidden="1" customHeight="1" x14ac:dyDescent="0.2">
      <c r="A3524" s="240">
        <v>350</v>
      </c>
      <c r="B3524" s="309" t="s">
        <v>414</v>
      </c>
      <c r="C3524" s="310" t="s">
        <v>426</v>
      </c>
      <c r="D3524" s="310" t="s">
        <v>427</v>
      </c>
      <c r="E3524" s="309">
        <v>70096.896838761299</v>
      </c>
      <c r="F3524" s="310" t="s">
        <v>880</v>
      </c>
      <c r="G3524" s="244" t="s">
        <v>915</v>
      </c>
      <c r="H3524" s="244" t="s">
        <v>429</v>
      </c>
      <c r="I3524" s="288">
        <v>1</v>
      </c>
      <c r="J3524" s="244" t="s">
        <v>873</v>
      </c>
      <c r="K3524" s="244">
        <v>0.5</v>
      </c>
      <c r="L3524" s="244">
        <v>0.6</v>
      </c>
      <c r="M3524" s="244" t="s">
        <v>89</v>
      </c>
      <c r="N3524" s="244">
        <f t="shared" si="66"/>
        <v>0.3</v>
      </c>
      <c r="R3524" s="301"/>
      <c r="S3524" s="301"/>
      <c r="T3524" s="301"/>
      <c r="U3524" s="301"/>
      <c r="V3524" s="301"/>
      <c r="W3524" s="301"/>
      <c r="X3524"/>
      <c r="Y3524" s="301"/>
      <c r="Z3524" s="301"/>
      <c r="AA3524" s="301"/>
      <c r="AB3524" s="301"/>
      <c r="AC3524" s="301"/>
      <c r="AD3524" s="301"/>
      <c r="AE3524" s="301"/>
      <c r="AF3524" s="301"/>
      <c r="AG3524" s="301"/>
      <c r="AH3524" s="301"/>
      <c r="AI3524" s="301"/>
      <c r="AM3524"/>
    </row>
    <row r="3525" spans="1:39" ht="20.100000000000001" hidden="1" customHeight="1" x14ac:dyDescent="0.2">
      <c r="A3525" s="240">
        <v>351</v>
      </c>
      <c r="B3525" s="309" t="s">
        <v>414</v>
      </c>
      <c r="C3525" s="310" t="s">
        <v>426</v>
      </c>
      <c r="D3525" s="310" t="s">
        <v>427</v>
      </c>
      <c r="E3525" s="309">
        <v>70110.669612019425</v>
      </c>
      <c r="F3525" s="310" t="s">
        <v>880</v>
      </c>
      <c r="G3525" s="244" t="s">
        <v>915</v>
      </c>
      <c r="H3525" s="244" t="s">
        <v>429</v>
      </c>
      <c r="I3525" s="288">
        <v>1</v>
      </c>
      <c r="J3525" s="244" t="s">
        <v>873</v>
      </c>
      <c r="K3525" s="244">
        <v>0.5</v>
      </c>
      <c r="L3525" s="244">
        <v>0.6</v>
      </c>
      <c r="M3525" s="244" t="s">
        <v>89</v>
      </c>
      <c r="N3525" s="244">
        <f t="shared" si="66"/>
        <v>0.3</v>
      </c>
      <c r="R3525" s="301"/>
      <c r="S3525" s="301"/>
      <c r="T3525" s="301"/>
      <c r="U3525" s="301"/>
      <c r="V3525" s="301"/>
      <c r="W3525" s="301"/>
      <c r="X3525"/>
      <c r="Y3525" s="301"/>
      <c r="Z3525" s="301"/>
      <c r="AA3525" s="301"/>
      <c r="AB3525" s="301"/>
      <c r="AC3525" s="301"/>
      <c r="AD3525" s="301"/>
      <c r="AE3525" s="301"/>
      <c r="AF3525" s="301"/>
      <c r="AG3525" s="301"/>
      <c r="AH3525" s="301"/>
      <c r="AI3525" s="301"/>
      <c r="AM3525"/>
    </row>
    <row r="3526" spans="1:39" ht="20.100000000000001" hidden="1" customHeight="1" x14ac:dyDescent="0.2">
      <c r="A3526" s="240">
        <v>352</v>
      </c>
      <c r="B3526" s="309" t="s">
        <v>414</v>
      </c>
      <c r="C3526" s="310" t="s">
        <v>426</v>
      </c>
      <c r="D3526" s="310" t="s">
        <v>427</v>
      </c>
      <c r="E3526" s="309">
        <v>70119.018270302273</v>
      </c>
      <c r="F3526" s="310" t="s">
        <v>880</v>
      </c>
      <c r="G3526" s="244" t="s">
        <v>915</v>
      </c>
      <c r="H3526" s="310" t="s">
        <v>429</v>
      </c>
      <c r="I3526" s="288">
        <v>1</v>
      </c>
      <c r="J3526" s="244" t="s">
        <v>873</v>
      </c>
      <c r="K3526" s="244">
        <v>0.5</v>
      </c>
      <c r="L3526" s="244">
        <v>0.6</v>
      </c>
      <c r="M3526" s="244" t="s">
        <v>89</v>
      </c>
      <c r="N3526" s="244">
        <f t="shared" si="66"/>
        <v>0.3</v>
      </c>
      <c r="R3526" s="301"/>
      <c r="S3526" s="301"/>
      <c r="T3526" s="301"/>
      <c r="U3526" s="301"/>
      <c r="V3526" s="301"/>
      <c r="W3526" s="301"/>
      <c r="X3526"/>
      <c r="Y3526" s="301"/>
      <c r="Z3526" s="301"/>
      <c r="AA3526" s="301"/>
      <c r="AB3526" s="301"/>
      <c r="AC3526" s="301"/>
      <c r="AD3526" s="301"/>
      <c r="AE3526" s="301"/>
      <c r="AF3526" s="301"/>
      <c r="AG3526" s="301"/>
      <c r="AH3526" s="301"/>
      <c r="AI3526" s="301"/>
      <c r="AM3526"/>
    </row>
    <row r="3527" spans="1:39" ht="20.100000000000001" hidden="1" customHeight="1" x14ac:dyDescent="0.2">
      <c r="A3527" s="240">
        <v>353</v>
      </c>
      <c r="B3527" s="309" t="s">
        <v>414</v>
      </c>
      <c r="C3527" s="310" t="s">
        <v>426</v>
      </c>
      <c r="D3527" s="310" t="s">
        <v>427</v>
      </c>
      <c r="E3527" s="309">
        <v>70119.018270302273</v>
      </c>
      <c r="F3527" s="310" t="s">
        <v>880</v>
      </c>
      <c r="G3527" s="244" t="s">
        <v>915</v>
      </c>
      <c r="H3527" s="244" t="s">
        <v>429</v>
      </c>
      <c r="I3527" s="288">
        <v>1</v>
      </c>
      <c r="J3527" s="244" t="s">
        <v>873</v>
      </c>
      <c r="K3527" s="244">
        <v>0.5</v>
      </c>
      <c r="L3527" s="244">
        <v>0.6</v>
      </c>
      <c r="M3527" s="244" t="s">
        <v>89</v>
      </c>
      <c r="N3527" s="244">
        <f t="shared" si="66"/>
        <v>0.3</v>
      </c>
      <c r="R3527" s="301"/>
      <c r="S3527" s="301"/>
      <c r="T3527" s="301"/>
      <c r="U3527" s="301"/>
      <c r="V3527" s="301"/>
      <c r="W3527" s="301"/>
      <c r="X3527"/>
      <c r="Y3527" s="301"/>
      <c r="Z3527" s="301"/>
      <c r="AA3527" s="301"/>
      <c r="AB3527" s="301"/>
      <c r="AC3527" s="301"/>
      <c r="AD3527" s="301"/>
      <c r="AE3527" s="301"/>
      <c r="AF3527" s="301"/>
      <c r="AG3527" s="301"/>
      <c r="AH3527" s="301"/>
      <c r="AI3527" s="301"/>
      <c r="AM3527"/>
    </row>
    <row r="3528" spans="1:39" ht="20.100000000000001" hidden="1" customHeight="1" x14ac:dyDescent="0.2">
      <c r="A3528" s="240">
        <v>354</v>
      </c>
      <c r="B3528" s="309" t="s">
        <v>414</v>
      </c>
      <c r="C3528" s="310" t="s">
        <v>426</v>
      </c>
      <c r="D3528" s="310" t="s">
        <v>427</v>
      </c>
      <c r="E3528" s="309">
        <v>70133.434482822471</v>
      </c>
      <c r="F3528" s="310" t="s">
        <v>880</v>
      </c>
      <c r="G3528" s="244" t="s">
        <v>915</v>
      </c>
      <c r="H3528" s="244" t="s">
        <v>429</v>
      </c>
      <c r="I3528" s="288">
        <v>1</v>
      </c>
      <c r="J3528" s="244" t="s">
        <v>873</v>
      </c>
      <c r="K3528" s="244">
        <v>0.5</v>
      </c>
      <c r="L3528" s="244">
        <v>0.6</v>
      </c>
      <c r="M3528" s="244" t="s">
        <v>89</v>
      </c>
      <c r="N3528" s="244">
        <f t="shared" si="66"/>
        <v>0.3</v>
      </c>
      <c r="R3528" s="301"/>
      <c r="S3528" s="301"/>
      <c r="T3528" s="301"/>
      <c r="U3528" s="301"/>
      <c r="V3528" s="301"/>
      <c r="W3528" s="301"/>
      <c r="X3528"/>
      <c r="Y3528" s="301"/>
      <c r="Z3528" s="301"/>
      <c r="AA3528" s="301"/>
      <c r="AB3528" s="301"/>
      <c r="AC3528" s="301"/>
      <c r="AD3528" s="301"/>
      <c r="AE3528" s="301"/>
      <c r="AF3528" s="301"/>
      <c r="AG3528" s="301"/>
      <c r="AH3528" s="301"/>
      <c r="AI3528" s="301"/>
      <c r="AM3528"/>
    </row>
    <row r="3529" spans="1:39" ht="20.100000000000001" hidden="1" customHeight="1" x14ac:dyDescent="0.2">
      <c r="A3529" s="240">
        <v>355</v>
      </c>
      <c r="B3529" s="309" t="s">
        <v>414</v>
      </c>
      <c r="C3529" s="310" t="s">
        <v>426</v>
      </c>
      <c r="D3529" s="310" t="s">
        <v>427</v>
      </c>
      <c r="E3529" s="309">
        <v>70133.434482822471</v>
      </c>
      <c r="F3529" s="310" t="s">
        <v>880</v>
      </c>
      <c r="G3529" s="244" t="s">
        <v>915</v>
      </c>
      <c r="H3529" s="244" t="s">
        <v>429</v>
      </c>
      <c r="I3529" s="288">
        <v>1</v>
      </c>
      <c r="J3529" s="244" t="s">
        <v>873</v>
      </c>
      <c r="K3529" s="244">
        <v>0.5</v>
      </c>
      <c r="L3529" s="244">
        <v>0.6</v>
      </c>
      <c r="M3529" s="244" t="s">
        <v>89</v>
      </c>
      <c r="N3529" s="244">
        <f t="shared" si="66"/>
        <v>0.3</v>
      </c>
      <c r="R3529" s="301"/>
      <c r="S3529" s="301"/>
      <c r="T3529" s="301"/>
      <c r="U3529" s="301"/>
      <c r="V3529" s="301"/>
      <c r="W3529" s="301"/>
      <c r="X3529"/>
      <c r="Y3529" s="301"/>
      <c r="Z3529" s="301"/>
      <c r="AA3529" s="301"/>
      <c r="AB3529" s="301"/>
      <c r="AC3529" s="301"/>
      <c r="AD3529" s="301"/>
      <c r="AE3529" s="301"/>
      <c r="AF3529" s="301"/>
      <c r="AG3529" s="301"/>
      <c r="AH3529" s="301"/>
      <c r="AI3529" s="301"/>
      <c r="AM3529"/>
    </row>
    <row r="3530" spans="1:39" ht="20.100000000000001" hidden="1" customHeight="1" x14ac:dyDescent="0.2">
      <c r="A3530" s="240">
        <v>356</v>
      </c>
      <c r="B3530" s="309" t="s">
        <v>414</v>
      </c>
      <c r="C3530" s="310" t="s">
        <v>426</v>
      </c>
      <c r="D3530" s="310" t="s">
        <v>427</v>
      </c>
      <c r="E3530" s="309">
        <v>70148.247798644559</v>
      </c>
      <c r="F3530" s="310" t="s">
        <v>880</v>
      </c>
      <c r="G3530" s="244" t="s">
        <v>915</v>
      </c>
      <c r="H3530" s="244" t="s">
        <v>429</v>
      </c>
      <c r="I3530" s="288">
        <v>1</v>
      </c>
      <c r="J3530" s="244" t="s">
        <v>873</v>
      </c>
      <c r="K3530" s="244">
        <v>0.5</v>
      </c>
      <c r="L3530" s="244">
        <v>0.6</v>
      </c>
      <c r="M3530" s="244" t="s">
        <v>89</v>
      </c>
      <c r="N3530" s="244">
        <f t="shared" si="66"/>
        <v>0.3</v>
      </c>
      <c r="R3530" s="301"/>
      <c r="S3530" s="301"/>
      <c r="T3530" s="301"/>
      <c r="U3530" s="301"/>
      <c r="V3530" s="301"/>
      <c r="W3530" s="301"/>
      <c r="X3530"/>
      <c r="Y3530" s="301"/>
      <c r="Z3530" s="301"/>
      <c r="AA3530" s="301"/>
      <c r="AB3530" s="301"/>
      <c r="AC3530" s="301"/>
      <c r="AD3530" s="301"/>
      <c r="AE3530" s="301"/>
      <c r="AF3530" s="301"/>
      <c r="AG3530" s="301"/>
      <c r="AH3530" s="301"/>
      <c r="AI3530" s="301"/>
      <c r="AM3530"/>
    </row>
    <row r="3531" spans="1:39" ht="20.100000000000001" hidden="1" customHeight="1" x14ac:dyDescent="0.2">
      <c r="A3531" s="240">
        <v>357</v>
      </c>
      <c r="B3531" s="309" t="s">
        <v>414</v>
      </c>
      <c r="C3531" s="310" t="s">
        <v>426</v>
      </c>
      <c r="D3531" s="310" t="s">
        <v>427</v>
      </c>
      <c r="E3531" s="309">
        <v>70539.107646510878</v>
      </c>
      <c r="F3531" s="310" t="s">
        <v>871</v>
      </c>
      <c r="G3531" s="244" t="s">
        <v>914</v>
      </c>
      <c r="H3531" s="244" t="s">
        <v>429</v>
      </c>
      <c r="I3531" s="288">
        <v>1</v>
      </c>
      <c r="J3531" s="244" t="s">
        <v>873</v>
      </c>
      <c r="K3531" s="244">
        <v>1</v>
      </c>
      <c r="L3531" s="244">
        <v>1</v>
      </c>
      <c r="M3531" s="244" t="s">
        <v>89</v>
      </c>
      <c r="N3531" s="244">
        <f t="shared" si="66"/>
        <v>1</v>
      </c>
      <c r="R3531" s="301"/>
      <c r="S3531" s="301"/>
      <c r="T3531" s="301"/>
      <c r="U3531" s="301"/>
      <c r="V3531" s="301"/>
      <c r="W3531" s="301"/>
      <c r="X3531"/>
      <c r="Y3531" s="301"/>
      <c r="Z3531" s="301"/>
      <c r="AA3531" s="301"/>
      <c r="AB3531" s="301"/>
      <c r="AC3531" s="301"/>
      <c r="AD3531" s="301"/>
      <c r="AE3531" s="301"/>
      <c r="AF3531" s="301"/>
      <c r="AG3531" s="301"/>
      <c r="AH3531" s="301"/>
      <c r="AI3531" s="301"/>
      <c r="AM3531"/>
    </row>
    <row r="3532" spans="1:39" ht="20.100000000000001" hidden="1" customHeight="1" x14ac:dyDescent="0.2">
      <c r="A3532" s="240">
        <v>358</v>
      </c>
      <c r="B3532" s="309" t="s">
        <v>414</v>
      </c>
      <c r="C3532" s="310" t="s">
        <v>426</v>
      </c>
      <c r="D3532" s="310" t="s">
        <v>427</v>
      </c>
      <c r="E3532" s="309">
        <v>70794.928235660394</v>
      </c>
      <c r="F3532" s="242" t="s">
        <v>871</v>
      </c>
      <c r="G3532" s="244" t="s">
        <v>935</v>
      </c>
      <c r="H3532" s="244" t="s">
        <v>429</v>
      </c>
      <c r="I3532" s="288">
        <v>1</v>
      </c>
      <c r="J3532" s="244" t="s">
        <v>873</v>
      </c>
      <c r="K3532" s="244">
        <v>1</v>
      </c>
      <c r="L3532" s="244">
        <v>1</v>
      </c>
      <c r="M3532" s="244" t="s">
        <v>89</v>
      </c>
      <c r="N3532" s="244">
        <f t="shared" si="66"/>
        <v>1</v>
      </c>
      <c r="R3532" s="301"/>
      <c r="S3532" s="301"/>
      <c r="T3532" s="301"/>
      <c r="U3532" s="301"/>
      <c r="V3532" s="301"/>
      <c r="W3532" s="301"/>
      <c r="X3532"/>
      <c r="Y3532" s="301"/>
      <c r="Z3532" s="301"/>
      <c r="AA3532" s="301"/>
      <c r="AB3532" s="301"/>
      <c r="AC3532" s="301"/>
      <c r="AD3532" s="301"/>
      <c r="AE3532" s="301"/>
      <c r="AF3532" s="301"/>
      <c r="AG3532" s="301"/>
      <c r="AH3532" s="301"/>
      <c r="AI3532" s="301"/>
      <c r="AM3532"/>
    </row>
    <row r="3533" spans="1:39" ht="20.100000000000001" hidden="1" customHeight="1" x14ac:dyDescent="0.2">
      <c r="A3533" s="240">
        <v>359</v>
      </c>
      <c r="B3533" s="309" t="s">
        <v>414</v>
      </c>
      <c r="C3533" s="310" t="s">
        <v>426</v>
      </c>
      <c r="D3533" s="310" t="s">
        <v>427</v>
      </c>
      <c r="E3533" s="309">
        <v>70851.325972797436</v>
      </c>
      <c r="F3533" s="310" t="s">
        <v>871</v>
      </c>
      <c r="G3533" s="244" t="s">
        <v>979</v>
      </c>
      <c r="H3533" s="244" t="s">
        <v>429</v>
      </c>
      <c r="I3533" s="288">
        <v>1</v>
      </c>
      <c r="J3533" s="244" t="s">
        <v>873</v>
      </c>
      <c r="K3533" s="244">
        <v>1</v>
      </c>
      <c r="L3533" s="244">
        <v>1</v>
      </c>
      <c r="M3533" s="244" t="s">
        <v>89</v>
      </c>
      <c r="N3533" s="244">
        <f t="shared" si="66"/>
        <v>1</v>
      </c>
      <c r="R3533" s="301"/>
      <c r="S3533" s="301"/>
      <c r="T3533" s="301"/>
      <c r="U3533" s="301"/>
      <c r="V3533" s="301"/>
      <c r="W3533" s="301"/>
      <c r="X3533"/>
      <c r="Y3533" s="301"/>
      <c r="Z3533" s="301"/>
      <c r="AA3533" s="301"/>
      <c r="AB3533" s="301"/>
      <c r="AC3533" s="301"/>
      <c r="AD3533" s="301"/>
      <c r="AE3533" s="301"/>
      <c r="AF3533" s="301"/>
      <c r="AG3533" s="301"/>
      <c r="AH3533" s="301"/>
      <c r="AI3533" s="301"/>
      <c r="AM3533"/>
    </row>
    <row r="3534" spans="1:39" ht="20.100000000000001" hidden="1" customHeight="1" x14ac:dyDescent="0.2">
      <c r="A3534" s="240">
        <v>360</v>
      </c>
      <c r="B3534" s="309" t="s">
        <v>414</v>
      </c>
      <c r="C3534" s="310" t="s">
        <v>426</v>
      </c>
      <c r="D3534" s="310" t="s">
        <v>427</v>
      </c>
      <c r="E3534" s="309">
        <v>70973.094614029367</v>
      </c>
      <c r="F3534" s="310" t="s">
        <v>871</v>
      </c>
      <c r="G3534" s="244" t="s">
        <v>1019</v>
      </c>
      <c r="H3534" s="244" t="s">
        <v>429</v>
      </c>
      <c r="I3534" s="288">
        <v>1</v>
      </c>
      <c r="J3534" s="244" t="s">
        <v>873</v>
      </c>
      <c r="K3534" s="244">
        <v>1</v>
      </c>
      <c r="L3534" s="244">
        <v>1</v>
      </c>
      <c r="M3534" s="244" t="s">
        <v>89</v>
      </c>
      <c r="N3534" s="244">
        <f t="shared" si="66"/>
        <v>1</v>
      </c>
      <c r="R3534" s="301"/>
      <c r="S3534" s="301"/>
      <c r="T3534" s="301"/>
      <c r="U3534" s="301"/>
      <c r="V3534" s="301"/>
      <c r="W3534" s="301"/>
      <c r="X3534"/>
      <c r="Y3534" s="301"/>
      <c r="Z3534" s="301"/>
      <c r="AA3534" s="301"/>
      <c r="AB3534" s="301"/>
      <c r="AC3534" s="301"/>
      <c r="AD3534" s="301"/>
      <c r="AE3534" s="301"/>
      <c r="AF3534" s="301"/>
      <c r="AG3534" s="301"/>
      <c r="AH3534" s="301"/>
      <c r="AI3534" s="301"/>
      <c r="AM3534"/>
    </row>
    <row r="3535" spans="1:39" ht="20.100000000000001" hidden="1" customHeight="1" x14ac:dyDescent="0.2">
      <c r="A3535" s="240">
        <v>361</v>
      </c>
      <c r="B3535" s="309" t="s">
        <v>414</v>
      </c>
      <c r="C3535" s="310" t="s">
        <v>426</v>
      </c>
      <c r="D3535" s="310" t="s">
        <v>427</v>
      </c>
      <c r="E3535" s="309">
        <v>71862.608027601047</v>
      </c>
      <c r="F3535" s="310" t="s">
        <v>871</v>
      </c>
      <c r="G3535" s="244" t="s">
        <v>959</v>
      </c>
      <c r="H3535" s="244" t="s">
        <v>429</v>
      </c>
      <c r="I3535" s="288">
        <v>1</v>
      </c>
      <c r="J3535" s="244" t="s">
        <v>873</v>
      </c>
      <c r="K3535" s="244">
        <v>1</v>
      </c>
      <c r="L3535" s="244">
        <v>1</v>
      </c>
      <c r="M3535" s="244" t="s">
        <v>89</v>
      </c>
      <c r="N3535" s="244">
        <f t="shared" si="66"/>
        <v>1</v>
      </c>
      <c r="R3535" s="301"/>
      <c r="S3535" s="301"/>
      <c r="T3535" s="301"/>
      <c r="U3535" s="301"/>
      <c r="V3535" s="301"/>
      <c r="W3535" s="301"/>
      <c r="X3535"/>
      <c r="Y3535" s="301"/>
      <c r="Z3535" s="301"/>
      <c r="AA3535" s="301"/>
      <c r="AB3535" s="301"/>
      <c r="AC3535" s="301"/>
      <c r="AD3535" s="301"/>
      <c r="AE3535" s="301"/>
      <c r="AF3535" s="301"/>
      <c r="AG3535" s="301"/>
      <c r="AH3535" s="301"/>
      <c r="AI3535" s="301"/>
      <c r="AM3535"/>
    </row>
    <row r="3536" spans="1:39" ht="20.100000000000001" hidden="1" customHeight="1" x14ac:dyDescent="0.2">
      <c r="A3536" s="240">
        <v>362</v>
      </c>
      <c r="B3536" s="309" t="s">
        <v>414</v>
      </c>
      <c r="C3536" s="310" t="s">
        <v>426</v>
      </c>
      <c r="D3536" s="310" t="s">
        <v>427</v>
      </c>
      <c r="E3536" s="309">
        <v>72087.617038462951</v>
      </c>
      <c r="F3536" s="310" t="s">
        <v>871</v>
      </c>
      <c r="G3536" s="244" t="s">
        <v>935</v>
      </c>
      <c r="H3536" s="244" t="s">
        <v>429</v>
      </c>
      <c r="I3536" s="288">
        <v>1</v>
      </c>
      <c r="J3536" s="244" t="s">
        <v>873</v>
      </c>
      <c r="K3536" s="244">
        <v>1</v>
      </c>
      <c r="L3536" s="244">
        <v>1</v>
      </c>
      <c r="M3536" s="244" t="s">
        <v>89</v>
      </c>
      <c r="N3536" s="244">
        <f t="shared" si="66"/>
        <v>1</v>
      </c>
      <c r="R3536" s="301"/>
      <c r="S3536" s="301"/>
      <c r="T3536" s="301"/>
      <c r="U3536" s="301"/>
      <c r="V3536" s="301"/>
      <c r="W3536" s="301"/>
      <c r="X3536"/>
      <c r="Y3536" s="301"/>
      <c r="Z3536" s="301"/>
      <c r="AA3536" s="301"/>
      <c r="AB3536" s="301"/>
      <c r="AC3536" s="301"/>
      <c r="AD3536" s="301"/>
      <c r="AE3536" s="301"/>
      <c r="AF3536" s="301"/>
      <c r="AG3536" s="301"/>
      <c r="AH3536" s="301"/>
      <c r="AI3536" s="301"/>
      <c r="AM3536"/>
    </row>
    <row r="3537" spans="1:39" ht="20.100000000000001" hidden="1" customHeight="1" x14ac:dyDescent="0.2">
      <c r="A3537" s="240">
        <v>363</v>
      </c>
      <c r="B3537" s="309" t="s">
        <v>414</v>
      </c>
      <c r="C3537" s="310" t="s">
        <v>426</v>
      </c>
      <c r="D3537" s="310" t="s">
        <v>427</v>
      </c>
      <c r="E3537" s="309">
        <v>72418.077291793918</v>
      </c>
      <c r="F3537" s="310" t="s">
        <v>897</v>
      </c>
      <c r="G3537" s="244" t="s">
        <v>922</v>
      </c>
      <c r="H3537" s="244" t="s">
        <v>869</v>
      </c>
      <c r="I3537" s="288">
        <v>2</v>
      </c>
      <c r="J3537" s="244" t="s">
        <v>873</v>
      </c>
      <c r="K3537" s="244">
        <v>2</v>
      </c>
      <c r="L3537" s="244">
        <v>1</v>
      </c>
      <c r="M3537" s="244" t="s">
        <v>89</v>
      </c>
      <c r="N3537" s="244">
        <f t="shared" si="66"/>
        <v>2</v>
      </c>
      <c r="R3537" s="301"/>
      <c r="S3537" s="301"/>
      <c r="T3537" s="301"/>
      <c r="U3537" s="301"/>
      <c r="V3537" s="301"/>
      <c r="W3537" s="301"/>
      <c r="X3537"/>
      <c r="Y3537" s="301"/>
      <c r="Z3537" s="301"/>
      <c r="AA3537" s="301"/>
      <c r="AB3537" s="301"/>
      <c r="AC3537" s="301"/>
      <c r="AD3537" s="301"/>
      <c r="AE3537" s="301"/>
      <c r="AF3537" s="301"/>
      <c r="AG3537" s="301"/>
      <c r="AH3537" s="301"/>
      <c r="AI3537" s="301"/>
      <c r="AM3537"/>
    </row>
    <row r="3538" spans="1:39" ht="20.100000000000001" hidden="1" customHeight="1" x14ac:dyDescent="0.2">
      <c r="A3538" s="240">
        <v>364</v>
      </c>
      <c r="B3538" s="309" t="s">
        <v>414</v>
      </c>
      <c r="C3538" s="310" t="s">
        <v>426</v>
      </c>
      <c r="D3538" s="310" t="s">
        <v>427</v>
      </c>
      <c r="E3538" s="309">
        <v>72502.080734884323</v>
      </c>
      <c r="F3538" s="310" t="s">
        <v>897</v>
      </c>
      <c r="G3538" s="244" t="s">
        <v>931</v>
      </c>
      <c r="H3538" s="244" t="s">
        <v>429</v>
      </c>
      <c r="I3538" s="288">
        <v>1</v>
      </c>
      <c r="J3538" s="244" t="s">
        <v>906</v>
      </c>
      <c r="K3538" s="244">
        <v>3</v>
      </c>
      <c r="L3538" s="244">
        <v>2</v>
      </c>
      <c r="M3538" s="244" t="s">
        <v>89</v>
      </c>
      <c r="N3538" s="244">
        <f t="shared" si="66"/>
        <v>6</v>
      </c>
      <c r="R3538" s="301"/>
      <c r="S3538" s="301"/>
      <c r="T3538" s="301"/>
      <c r="U3538" s="301"/>
      <c r="V3538" s="301"/>
      <c r="W3538" s="301"/>
      <c r="X3538"/>
      <c r="Y3538" s="301"/>
      <c r="Z3538" s="301"/>
      <c r="AA3538" s="301"/>
      <c r="AB3538" s="301"/>
      <c r="AC3538" s="301"/>
      <c r="AD3538" s="301"/>
      <c r="AE3538" s="301"/>
      <c r="AF3538" s="301"/>
      <c r="AG3538" s="301"/>
      <c r="AH3538" s="301"/>
      <c r="AI3538" s="301"/>
      <c r="AM3538"/>
    </row>
    <row r="3539" spans="1:39" ht="20.100000000000001" hidden="1" customHeight="1" x14ac:dyDescent="0.2">
      <c r="A3539" s="240">
        <v>365</v>
      </c>
      <c r="B3539" s="309" t="s">
        <v>414</v>
      </c>
      <c r="C3539" s="310" t="s">
        <v>426</v>
      </c>
      <c r="D3539" s="310" t="s">
        <v>427</v>
      </c>
      <c r="E3539" s="309">
        <v>72543.705818921822</v>
      </c>
      <c r="F3539" s="242" t="s">
        <v>879</v>
      </c>
      <c r="G3539" s="244" t="s">
        <v>917</v>
      </c>
      <c r="H3539" s="244" t="s">
        <v>429</v>
      </c>
      <c r="I3539" s="288">
        <v>1</v>
      </c>
      <c r="J3539" s="244" t="s">
        <v>873</v>
      </c>
      <c r="K3539" s="244" t="s">
        <v>89</v>
      </c>
      <c r="L3539" s="244" t="s">
        <v>89</v>
      </c>
      <c r="M3539" s="244">
        <v>1</v>
      </c>
      <c r="N3539" s="244">
        <f t="shared" si="66"/>
        <v>0.78539816339744828</v>
      </c>
      <c r="R3539" s="301"/>
      <c r="S3539" s="301"/>
      <c r="T3539" s="301"/>
      <c r="U3539" s="301"/>
      <c r="V3539" s="301"/>
      <c r="W3539" s="301"/>
      <c r="X3539"/>
      <c r="Y3539" s="301"/>
      <c r="Z3539" s="301"/>
      <c r="AA3539" s="301"/>
      <c r="AB3539" s="301"/>
      <c r="AC3539" s="301"/>
      <c r="AD3539" s="301"/>
      <c r="AE3539" s="301"/>
      <c r="AF3539" s="301"/>
      <c r="AG3539" s="301"/>
      <c r="AH3539" s="301"/>
      <c r="AI3539" s="301"/>
      <c r="AM3539"/>
    </row>
    <row r="3540" spans="1:39" ht="20.100000000000001" hidden="1" customHeight="1" x14ac:dyDescent="0.2">
      <c r="A3540" s="240">
        <v>366</v>
      </c>
      <c r="B3540" s="309" t="s">
        <v>414</v>
      </c>
      <c r="C3540" s="310" t="s">
        <v>426</v>
      </c>
      <c r="D3540" s="310" t="s">
        <v>427</v>
      </c>
      <c r="E3540" s="309">
        <v>72564.549457013913</v>
      </c>
      <c r="F3540" s="310" t="s">
        <v>877</v>
      </c>
      <c r="G3540" s="244" t="s">
        <v>923</v>
      </c>
      <c r="H3540" s="244" t="s">
        <v>429</v>
      </c>
      <c r="I3540" s="288">
        <v>1</v>
      </c>
      <c r="J3540" s="244" t="s">
        <v>873</v>
      </c>
      <c r="K3540" s="244">
        <v>1</v>
      </c>
      <c r="L3540" s="244">
        <v>1</v>
      </c>
      <c r="M3540" s="244" t="s">
        <v>89</v>
      </c>
      <c r="N3540" s="244">
        <f t="shared" si="66"/>
        <v>1</v>
      </c>
      <c r="R3540" s="301"/>
      <c r="S3540" s="301"/>
      <c r="T3540" s="301"/>
      <c r="U3540" s="301"/>
      <c r="V3540" s="301"/>
      <c r="W3540" s="301"/>
      <c r="X3540"/>
      <c r="Y3540" s="301"/>
      <c r="Z3540" s="301"/>
      <c r="AA3540" s="301"/>
      <c r="AB3540" s="301"/>
      <c r="AC3540" s="301"/>
      <c r="AD3540" s="301"/>
      <c r="AE3540" s="301"/>
      <c r="AF3540" s="301"/>
      <c r="AG3540" s="301"/>
      <c r="AH3540" s="301"/>
      <c r="AI3540" s="301"/>
      <c r="AM3540"/>
    </row>
    <row r="3541" spans="1:39" ht="20.100000000000001" hidden="1" customHeight="1" x14ac:dyDescent="0.2">
      <c r="A3541" s="240">
        <v>367</v>
      </c>
      <c r="B3541" s="309" t="s">
        <v>414</v>
      </c>
      <c r="C3541" s="310" t="s">
        <v>432</v>
      </c>
      <c r="D3541" s="310" t="s">
        <v>427</v>
      </c>
      <c r="E3541" s="309">
        <v>72574.923060333051</v>
      </c>
      <c r="F3541" s="310" t="s">
        <v>879</v>
      </c>
      <c r="G3541" s="244" t="s">
        <v>940</v>
      </c>
      <c r="H3541" s="244" t="s">
        <v>429</v>
      </c>
      <c r="I3541" s="288">
        <v>1</v>
      </c>
      <c r="J3541" s="244" t="s">
        <v>873</v>
      </c>
      <c r="K3541" s="244" t="s">
        <v>89</v>
      </c>
      <c r="L3541" s="244" t="s">
        <v>89</v>
      </c>
      <c r="M3541" s="244">
        <v>1</v>
      </c>
      <c r="N3541" s="244">
        <f t="shared" si="66"/>
        <v>0.78539816339744828</v>
      </c>
      <c r="R3541" s="301"/>
      <c r="S3541" s="301"/>
      <c r="T3541" s="301"/>
      <c r="U3541" s="301"/>
      <c r="V3541" s="301"/>
      <c r="W3541" s="301"/>
      <c r="X3541"/>
      <c r="Y3541" s="301"/>
      <c r="Z3541" s="301"/>
      <c r="AA3541" s="301"/>
      <c r="AB3541" s="301"/>
      <c r="AC3541" s="301"/>
      <c r="AD3541" s="301"/>
      <c r="AE3541" s="301"/>
      <c r="AF3541" s="301"/>
      <c r="AG3541" s="301"/>
      <c r="AH3541" s="301"/>
      <c r="AI3541" s="301"/>
      <c r="AM3541"/>
    </row>
    <row r="3542" spans="1:39" ht="20.100000000000001" hidden="1" customHeight="1" x14ac:dyDescent="0.2">
      <c r="A3542" s="240">
        <v>368</v>
      </c>
      <c r="B3542" s="309" t="s">
        <v>414</v>
      </c>
      <c r="C3542" s="310" t="s">
        <v>426</v>
      </c>
      <c r="D3542" s="310" t="s">
        <v>427</v>
      </c>
      <c r="E3542" s="309">
        <v>72585.009051724875</v>
      </c>
      <c r="F3542" s="310" t="s">
        <v>894</v>
      </c>
      <c r="G3542" s="244" t="s">
        <v>988</v>
      </c>
      <c r="H3542" s="244" t="s">
        <v>429</v>
      </c>
      <c r="I3542" s="288">
        <v>1</v>
      </c>
      <c r="J3542" s="244" t="s">
        <v>906</v>
      </c>
      <c r="K3542" s="244">
        <v>3</v>
      </c>
      <c r="L3542" s="244">
        <v>2</v>
      </c>
      <c r="M3542" s="244" t="s">
        <v>89</v>
      </c>
      <c r="N3542" s="244">
        <f t="shared" si="66"/>
        <v>6</v>
      </c>
      <c r="R3542" s="301"/>
      <c r="S3542" s="301"/>
      <c r="T3542" s="301"/>
      <c r="U3542" s="301"/>
      <c r="V3542" s="301"/>
      <c r="W3542" s="301"/>
      <c r="X3542"/>
      <c r="Y3542" s="301"/>
      <c r="Z3542" s="301"/>
      <c r="AA3542" s="301"/>
      <c r="AB3542" s="301"/>
      <c r="AC3542" s="301"/>
      <c r="AD3542" s="301"/>
      <c r="AE3542" s="301"/>
      <c r="AF3542" s="301"/>
      <c r="AG3542" s="301"/>
      <c r="AH3542" s="301"/>
      <c r="AI3542" s="301"/>
      <c r="AM3542"/>
    </row>
    <row r="3543" spans="1:39" ht="20.100000000000001" hidden="1" customHeight="1" x14ac:dyDescent="0.2">
      <c r="A3543" s="240">
        <v>369</v>
      </c>
      <c r="B3543" s="309" t="s">
        <v>414</v>
      </c>
      <c r="C3543" s="310" t="s">
        <v>426</v>
      </c>
      <c r="D3543" s="310" t="s">
        <v>427</v>
      </c>
      <c r="E3543" s="309">
        <v>72617.488793172393</v>
      </c>
      <c r="F3543" s="310" t="s">
        <v>886</v>
      </c>
      <c r="G3543" s="244" t="s">
        <v>1020</v>
      </c>
      <c r="H3543" s="244" t="s">
        <v>429</v>
      </c>
      <c r="I3543" s="288">
        <v>2</v>
      </c>
      <c r="J3543" s="244" t="s">
        <v>873</v>
      </c>
      <c r="K3543" s="244">
        <v>4</v>
      </c>
      <c r="L3543" s="244">
        <v>2</v>
      </c>
      <c r="M3543" s="244" t="s">
        <v>89</v>
      </c>
      <c r="N3543" s="244">
        <f t="shared" si="66"/>
        <v>8</v>
      </c>
      <c r="R3543" s="301"/>
      <c r="S3543" s="301"/>
      <c r="T3543" s="301"/>
      <c r="U3543" s="301"/>
      <c r="V3543" s="301"/>
      <c r="W3543" s="301"/>
      <c r="X3543"/>
      <c r="Y3543" s="301"/>
      <c r="Z3543" s="301"/>
      <c r="AA3543" s="301"/>
      <c r="AB3543" s="301"/>
      <c r="AC3543" s="301"/>
      <c r="AD3543" s="301"/>
      <c r="AE3543" s="301"/>
      <c r="AF3543" s="301"/>
      <c r="AG3543" s="301"/>
      <c r="AH3543" s="301"/>
      <c r="AI3543" s="301"/>
      <c r="AM3543"/>
    </row>
    <row r="3544" spans="1:39" ht="20.100000000000001" hidden="1" customHeight="1" x14ac:dyDescent="0.2">
      <c r="A3544" s="240">
        <v>370</v>
      </c>
      <c r="B3544" s="309" t="s">
        <v>414</v>
      </c>
      <c r="C3544" s="310" t="s">
        <v>426</v>
      </c>
      <c r="D3544" s="310" t="s">
        <v>1000</v>
      </c>
      <c r="E3544" s="309">
        <v>4774.5293102740225</v>
      </c>
      <c r="F3544" s="310" t="s">
        <v>880</v>
      </c>
      <c r="G3544" s="244" t="s">
        <v>915</v>
      </c>
      <c r="H3544" s="244" t="s">
        <v>429</v>
      </c>
      <c r="I3544" s="288">
        <v>1</v>
      </c>
      <c r="J3544" s="244" t="s">
        <v>950</v>
      </c>
      <c r="K3544" s="244">
        <v>0.5</v>
      </c>
      <c r="L3544" s="244">
        <v>0.6</v>
      </c>
      <c r="M3544" s="244" t="s">
        <v>89</v>
      </c>
      <c r="N3544" s="244">
        <f t="shared" si="66"/>
        <v>0.3</v>
      </c>
      <c r="R3544" s="301"/>
      <c r="S3544" s="301"/>
      <c r="T3544" s="301"/>
      <c r="U3544" s="301"/>
      <c r="V3544" s="301"/>
      <c r="W3544" s="301"/>
      <c r="X3544"/>
      <c r="Y3544" s="301"/>
      <c r="Z3544" s="301"/>
      <c r="AA3544" s="301"/>
      <c r="AB3544" s="301"/>
      <c r="AC3544" s="301"/>
      <c r="AD3544" s="301"/>
      <c r="AE3544" s="301"/>
      <c r="AF3544" s="301"/>
      <c r="AG3544" s="301"/>
      <c r="AH3544" s="301"/>
      <c r="AI3544" s="301"/>
      <c r="AM3544"/>
    </row>
    <row r="3545" spans="1:39" ht="20.100000000000001" hidden="1" customHeight="1" x14ac:dyDescent="0.2">
      <c r="A3545" s="240">
        <v>371</v>
      </c>
      <c r="B3545" s="309" t="s">
        <v>414</v>
      </c>
      <c r="C3545" s="310" t="s">
        <v>432</v>
      </c>
      <c r="D3545" s="310" t="s">
        <v>1000</v>
      </c>
      <c r="E3545" s="309">
        <v>4774.9049568873716</v>
      </c>
      <c r="F3545" s="310" t="s">
        <v>880</v>
      </c>
      <c r="G3545" s="244" t="s">
        <v>915</v>
      </c>
      <c r="H3545" s="244" t="s">
        <v>429</v>
      </c>
      <c r="I3545" s="288">
        <v>1</v>
      </c>
      <c r="J3545" s="244" t="s">
        <v>950</v>
      </c>
      <c r="K3545" s="244">
        <v>0.5</v>
      </c>
      <c r="L3545" s="244">
        <v>0.6</v>
      </c>
      <c r="M3545" s="244" t="s">
        <v>89</v>
      </c>
      <c r="N3545" s="244">
        <f t="shared" si="66"/>
        <v>0.3</v>
      </c>
      <c r="R3545" s="301"/>
      <c r="S3545" s="301"/>
      <c r="T3545" s="301"/>
      <c r="U3545" s="301"/>
      <c r="V3545" s="301"/>
      <c r="W3545" s="301"/>
      <c r="X3545"/>
      <c r="Y3545" s="301"/>
      <c r="Z3545" s="301"/>
      <c r="AA3545" s="301"/>
      <c r="AB3545" s="301"/>
      <c r="AC3545" s="301"/>
      <c r="AD3545" s="301"/>
      <c r="AE3545" s="301"/>
      <c r="AF3545" s="301"/>
      <c r="AG3545" s="301"/>
      <c r="AH3545" s="301"/>
      <c r="AI3545" s="301"/>
      <c r="AM3545"/>
    </row>
    <row r="3546" spans="1:39" ht="20.100000000000001" hidden="1" customHeight="1" x14ac:dyDescent="0.2">
      <c r="A3546" s="240">
        <v>372</v>
      </c>
      <c r="B3546" s="309" t="s">
        <v>414</v>
      </c>
      <c r="C3546" s="310" t="s">
        <v>426</v>
      </c>
      <c r="D3546" s="310" t="s">
        <v>1000</v>
      </c>
      <c r="E3546" s="309">
        <v>4784.9596325599032</v>
      </c>
      <c r="F3546" s="310" t="s">
        <v>880</v>
      </c>
      <c r="G3546" s="244" t="s">
        <v>915</v>
      </c>
      <c r="H3546" s="244" t="s">
        <v>429</v>
      </c>
      <c r="I3546" s="288">
        <v>1</v>
      </c>
      <c r="J3546" s="244" t="s">
        <v>919</v>
      </c>
      <c r="K3546" s="244">
        <v>0.5</v>
      </c>
      <c r="L3546" s="244">
        <v>0.6</v>
      </c>
      <c r="M3546" s="244" t="s">
        <v>89</v>
      </c>
      <c r="N3546" s="244">
        <f t="shared" si="66"/>
        <v>0.3</v>
      </c>
      <c r="R3546" s="301"/>
      <c r="S3546" s="301"/>
      <c r="T3546" s="301"/>
      <c r="U3546" s="301"/>
      <c r="V3546" s="301"/>
      <c r="W3546" s="301"/>
      <c r="X3546"/>
      <c r="Y3546" s="301"/>
      <c r="Z3546" s="301"/>
      <c r="AA3546" s="301"/>
      <c r="AB3546" s="301"/>
      <c r="AC3546" s="301"/>
      <c r="AD3546" s="301"/>
      <c r="AE3546" s="301"/>
      <c r="AF3546" s="301"/>
      <c r="AG3546" s="301"/>
      <c r="AH3546" s="301"/>
      <c r="AI3546" s="301"/>
      <c r="AM3546"/>
    </row>
    <row r="3547" spans="1:39" ht="20.100000000000001" hidden="1" customHeight="1" x14ac:dyDescent="0.2">
      <c r="A3547" s="240">
        <v>373</v>
      </c>
      <c r="B3547" s="309" t="s">
        <v>414</v>
      </c>
      <c r="C3547" s="310" t="s">
        <v>432</v>
      </c>
      <c r="D3547" s="310" t="s">
        <v>1000</v>
      </c>
      <c r="E3547" s="309">
        <v>4785.3408806022662</v>
      </c>
      <c r="F3547" s="310" t="s">
        <v>880</v>
      </c>
      <c r="G3547" s="244" t="s">
        <v>915</v>
      </c>
      <c r="H3547" s="244" t="s">
        <v>429</v>
      </c>
      <c r="I3547" s="288">
        <v>1</v>
      </c>
      <c r="J3547" s="244" t="s">
        <v>950</v>
      </c>
      <c r="K3547" s="244">
        <v>0.5</v>
      </c>
      <c r="L3547" s="244">
        <v>0.6</v>
      </c>
      <c r="M3547" s="244" t="s">
        <v>89</v>
      </c>
      <c r="N3547" s="244">
        <f t="shared" si="66"/>
        <v>0.3</v>
      </c>
      <c r="R3547" s="301"/>
      <c r="S3547" s="301"/>
      <c r="T3547" s="301"/>
      <c r="U3547" s="301"/>
      <c r="V3547" s="301"/>
      <c r="W3547" s="301"/>
      <c r="X3547"/>
      <c r="Y3547" s="301"/>
      <c r="Z3547" s="301"/>
      <c r="AA3547" s="301"/>
      <c r="AB3547" s="301"/>
      <c r="AC3547" s="301"/>
      <c r="AD3547" s="301"/>
      <c r="AE3547" s="301"/>
      <c r="AF3547" s="301"/>
      <c r="AG3547" s="301"/>
      <c r="AH3547" s="301"/>
      <c r="AI3547" s="301"/>
      <c r="AM3547"/>
    </row>
    <row r="3548" spans="1:39" ht="20.100000000000001" hidden="1" customHeight="1" x14ac:dyDescent="0.2">
      <c r="A3548" s="240">
        <v>374</v>
      </c>
      <c r="B3548" s="309" t="s">
        <v>414</v>
      </c>
      <c r="C3548" s="310" t="s">
        <v>432</v>
      </c>
      <c r="D3548" s="310" t="s">
        <v>1000</v>
      </c>
      <c r="E3548" s="309">
        <v>4795.7667658979954</v>
      </c>
      <c r="F3548" s="310" t="s">
        <v>880</v>
      </c>
      <c r="G3548" s="244" t="s">
        <v>915</v>
      </c>
      <c r="H3548" s="244" t="s">
        <v>429</v>
      </c>
      <c r="I3548" s="288">
        <v>1</v>
      </c>
      <c r="J3548" s="244" t="s">
        <v>919</v>
      </c>
      <c r="K3548" s="244">
        <v>0.5</v>
      </c>
      <c r="L3548" s="244">
        <v>0.6</v>
      </c>
      <c r="M3548" s="244" t="s">
        <v>89</v>
      </c>
      <c r="N3548" s="244">
        <f t="shared" si="66"/>
        <v>0.3</v>
      </c>
      <c r="R3548" s="301"/>
      <c r="S3548" s="301"/>
      <c r="T3548" s="301"/>
      <c r="U3548" s="301"/>
      <c r="V3548" s="301"/>
      <c r="W3548" s="301"/>
      <c r="X3548"/>
      <c r="Y3548" s="301"/>
      <c r="Z3548" s="301"/>
      <c r="AA3548" s="301"/>
      <c r="AB3548" s="301"/>
      <c r="AC3548" s="301"/>
      <c r="AD3548" s="301"/>
      <c r="AE3548" s="301"/>
      <c r="AF3548" s="301"/>
      <c r="AG3548" s="301"/>
      <c r="AH3548" s="301"/>
      <c r="AI3548" s="301"/>
      <c r="AM3548"/>
    </row>
    <row r="3549" spans="1:39" ht="20.100000000000001" hidden="1" customHeight="1" x14ac:dyDescent="0.2">
      <c r="A3549" s="240">
        <v>375</v>
      </c>
      <c r="B3549" s="309" t="s">
        <v>414</v>
      </c>
      <c r="C3549" s="310" t="s">
        <v>426</v>
      </c>
      <c r="D3549" s="310" t="s">
        <v>1000</v>
      </c>
      <c r="E3549" s="309">
        <v>11507.990989139473</v>
      </c>
      <c r="F3549" s="310" t="s">
        <v>880</v>
      </c>
      <c r="G3549" s="244" t="s">
        <v>915</v>
      </c>
      <c r="H3549" s="244" t="s">
        <v>429</v>
      </c>
      <c r="I3549" s="288">
        <v>1</v>
      </c>
      <c r="J3549" s="244" t="s">
        <v>950</v>
      </c>
      <c r="K3549" s="244">
        <v>0.5</v>
      </c>
      <c r="L3549" s="244">
        <v>0.6</v>
      </c>
      <c r="M3549" s="244" t="s">
        <v>89</v>
      </c>
      <c r="N3549" s="244">
        <f t="shared" si="66"/>
        <v>0.3</v>
      </c>
      <c r="R3549" s="301"/>
      <c r="S3549" s="301"/>
      <c r="T3549" s="301"/>
      <c r="U3549" s="301"/>
      <c r="V3549" s="301"/>
      <c r="W3549" s="301"/>
      <c r="X3549"/>
      <c r="Y3549" s="301"/>
      <c r="Z3549" s="301"/>
      <c r="AA3549" s="301"/>
      <c r="AB3549" s="301"/>
      <c r="AC3549" s="301"/>
      <c r="AD3549" s="301"/>
      <c r="AE3549" s="301"/>
      <c r="AF3549" s="301"/>
      <c r="AG3549" s="301"/>
      <c r="AH3549" s="301"/>
      <c r="AI3549" s="301"/>
      <c r="AM3549"/>
    </row>
    <row r="3550" spans="1:39" ht="20.100000000000001" hidden="1" customHeight="1" x14ac:dyDescent="0.2">
      <c r="A3550" s="240">
        <v>376</v>
      </c>
      <c r="B3550" s="309" t="s">
        <v>414</v>
      </c>
      <c r="C3550" s="310" t="s">
        <v>432</v>
      </c>
      <c r="D3550" s="310" t="s">
        <v>1000</v>
      </c>
      <c r="E3550" s="309">
        <v>11518.063362075907</v>
      </c>
      <c r="F3550" s="310" t="s">
        <v>880</v>
      </c>
      <c r="G3550" s="244" t="s">
        <v>915</v>
      </c>
      <c r="H3550" s="244" t="s">
        <v>429</v>
      </c>
      <c r="I3550" s="288">
        <v>1</v>
      </c>
      <c r="J3550" s="244" t="s">
        <v>919</v>
      </c>
      <c r="K3550" s="244">
        <v>0.5</v>
      </c>
      <c r="L3550" s="244">
        <v>0.6</v>
      </c>
      <c r="M3550" s="244" t="s">
        <v>89</v>
      </c>
      <c r="N3550" s="244">
        <f t="shared" si="66"/>
        <v>0.3</v>
      </c>
      <c r="R3550" s="301"/>
      <c r="S3550" s="301"/>
      <c r="T3550" s="301"/>
      <c r="U3550" s="301"/>
      <c r="V3550" s="301"/>
      <c r="W3550" s="301"/>
      <c r="X3550"/>
      <c r="Y3550" s="301"/>
      <c r="Z3550" s="301"/>
      <c r="AA3550" s="301"/>
      <c r="AB3550" s="301"/>
      <c r="AC3550" s="301"/>
      <c r="AD3550" s="301"/>
      <c r="AE3550" s="301"/>
      <c r="AF3550" s="301"/>
      <c r="AG3550" s="301"/>
      <c r="AH3550" s="301"/>
      <c r="AI3550" s="301"/>
      <c r="AM3550"/>
    </row>
    <row r="3551" spans="1:39" ht="20.100000000000001" hidden="1" customHeight="1" x14ac:dyDescent="0.2">
      <c r="A3551" s="240">
        <v>377</v>
      </c>
      <c r="B3551" s="309" t="s">
        <v>414</v>
      </c>
      <c r="C3551" s="310" t="s">
        <v>426</v>
      </c>
      <c r="D3551" s="310" t="s">
        <v>1000</v>
      </c>
      <c r="E3551" s="309">
        <v>11557.17120633575</v>
      </c>
      <c r="F3551" s="310" t="s">
        <v>880</v>
      </c>
      <c r="G3551" s="244" t="s">
        <v>915</v>
      </c>
      <c r="H3551" s="244" t="s">
        <v>429</v>
      </c>
      <c r="I3551" s="288">
        <v>1</v>
      </c>
      <c r="J3551" s="244" t="s">
        <v>950</v>
      </c>
      <c r="K3551" s="244">
        <v>0.5</v>
      </c>
      <c r="L3551" s="244">
        <v>0.6</v>
      </c>
      <c r="M3551" s="244" t="s">
        <v>89</v>
      </c>
      <c r="N3551" s="244">
        <f t="shared" si="66"/>
        <v>0.3</v>
      </c>
      <c r="R3551" s="301"/>
      <c r="S3551" s="301"/>
      <c r="T3551" s="301"/>
      <c r="U3551" s="301"/>
      <c r="V3551" s="301"/>
      <c r="W3551" s="301"/>
      <c r="X3551"/>
      <c r="Y3551" s="301"/>
      <c r="Z3551" s="301"/>
      <c r="AA3551" s="301"/>
      <c r="AB3551" s="301"/>
      <c r="AC3551" s="301"/>
      <c r="AD3551" s="301"/>
      <c r="AE3551" s="301"/>
      <c r="AF3551" s="301"/>
      <c r="AG3551" s="301"/>
      <c r="AH3551" s="301"/>
      <c r="AI3551" s="301"/>
      <c r="AM3551"/>
    </row>
    <row r="3552" spans="1:39" ht="20.100000000000001" hidden="1" customHeight="1" x14ac:dyDescent="0.2">
      <c r="A3552" s="240">
        <v>378</v>
      </c>
      <c r="B3552" s="309" t="s">
        <v>414</v>
      </c>
      <c r="C3552" s="310" t="s">
        <v>432</v>
      </c>
      <c r="D3552" s="310" t="s">
        <v>1000</v>
      </c>
      <c r="E3552" s="309">
        <v>11565.981978280135</v>
      </c>
      <c r="F3552" s="310" t="s">
        <v>880</v>
      </c>
      <c r="G3552" s="244" t="s">
        <v>915</v>
      </c>
      <c r="H3552" s="244" t="s">
        <v>429</v>
      </c>
      <c r="I3552" s="288">
        <v>1</v>
      </c>
      <c r="J3552" s="244" t="s">
        <v>919</v>
      </c>
      <c r="K3552" s="244">
        <v>0.5</v>
      </c>
      <c r="L3552" s="244">
        <v>0.6</v>
      </c>
      <c r="M3552" s="244" t="s">
        <v>89</v>
      </c>
      <c r="N3552" s="244">
        <f t="shared" si="66"/>
        <v>0.3</v>
      </c>
      <c r="R3552" s="301"/>
      <c r="S3552" s="301"/>
      <c r="T3552" s="301"/>
      <c r="U3552" s="301"/>
      <c r="V3552" s="301"/>
      <c r="W3552" s="301"/>
      <c r="X3552"/>
      <c r="Y3552" s="301"/>
      <c r="Z3552" s="301"/>
      <c r="AA3552" s="301"/>
      <c r="AB3552" s="301"/>
      <c r="AC3552" s="301"/>
      <c r="AD3552" s="301"/>
      <c r="AE3552" s="301"/>
      <c r="AF3552" s="301"/>
      <c r="AG3552" s="301"/>
      <c r="AH3552" s="301"/>
      <c r="AI3552" s="301"/>
      <c r="AM3552"/>
    </row>
    <row r="3553" spans="1:39" ht="20.100000000000001" hidden="1" customHeight="1" x14ac:dyDescent="0.2">
      <c r="A3553" s="240">
        <v>379</v>
      </c>
      <c r="B3553" s="309" t="s">
        <v>414</v>
      </c>
      <c r="C3553" s="310" t="s">
        <v>426</v>
      </c>
      <c r="D3553" s="310" t="s">
        <v>1000</v>
      </c>
      <c r="E3553" s="309">
        <v>11978.058570588584</v>
      </c>
      <c r="F3553" s="310" t="s">
        <v>880</v>
      </c>
      <c r="G3553" s="244" t="s">
        <v>915</v>
      </c>
      <c r="H3553" s="244" t="s">
        <v>429</v>
      </c>
      <c r="I3553" s="288">
        <v>1</v>
      </c>
      <c r="J3553" s="244" t="s">
        <v>919</v>
      </c>
      <c r="K3553" s="244">
        <v>0.5</v>
      </c>
      <c r="L3553" s="244">
        <v>0.6</v>
      </c>
      <c r="M3553" s="244" t="s">
        <v>89</v>
      </c>
      <c r="N3553" s="244">
        <f t="shared" si="66"/>
        <v>0.3</v>
      </c>
      <c r="R3553" s="301"/>
      <c r="S3553" s="301"/>
      <c r="T3553" s="301"/>
      <c r="U3553" s="301"/>
      <c r="V3553" s="301"/>
      <c r="W3553" s="301"/>
      <c r="X3553"/>
      <c r="Y3553" s="301"/>
      <c r="Z3553" s="301"/>
      <c r="AA3553" s="301"/>
      <c r="AB3553" s="301"/>
      <c r="AC3553" s="301"/>
      <c r="AD3553" s="301"/>
      <c r="AE3553" s="301"/>
      <c r="AF3553" s="301"/>
      <c r="AG3553" s="301"/>
      <c r="AH3553" s="301"/>
      <c r="AI3553" s="301"/>
      <c r="AM3553"/>
    </row>
    <row r="3554" spans="1:39" ht="20.100000000000001" hidden="1" customHeight="1" x14ac:dyDescent="0.2">
      <c r="A3554" s="240">
        <v>380</v>
      </c>
      <c r="B3554" s="309" t="s">
        <v>414</v>
      </c>
      <c r="C3554" s="310" t="s">
        <v>432</v>
      </c>
      <c r="D3554" s="310" t="s">
        <v>1000</v>
      </c>
      <c r="E3554" s="309">
        <v>11985.027032579348</v>
      </c>
      <c r="F3554" s="310" t="s">
        <v>880</v>
      </c>
      <c r="G3554" s="244" t="s">
        <v>915</v>
      </c>
      <c r="H3554" s="244" t="s">
        <v>429</v>
      </c>
      <c r="I3554" s="288">
        <v>1</v>
      </c>
      <c r="J3554" s="244" t="s">
        <v>919</v>
      </c>
      <c r="K3554" s="244">
        <v>0.5</v>
      </c>
      <c r="L3554" s="244">
        <v>0.6</v>
      </c>
      <c r="M3554" s="244" t="s">
        <v>89</v>
      </c>
      <c r="N3554" s="244">
        <f t="shared" si="66"/>
        <v>0.3</v>
      </c>
      <c r="R3554" s="301"/>
      <c r="S3554" s="301"/>
      <c r="T3554" s="301"/>
      <c r="U3554" s="301"/>
      <c r="V3554" s="301"/>
      <c r="W3554" s="301"/>
      <c r="X3554"/>
      <c r="Y3554" s="301"/>
      <c r="Z3554" s="301"/>
      <c r="AA3554" s="301"/>
      <c r="AB3554" s="301"/>
      <c r="AC3554" s="301"/>
      <c r="AD3554" s="301"/>
      <c r="AE3554" s="301"/>
      <c r="AF3554" s="301"/>
      <c r="AG3554" s="301"/>
      <c r="AH3554" s="301"/>
      <c r="AI3554" s="301"/>
      <c r="AM3554"/>
    </row>
    <row r="3555" spans="1:39" ht="20.100000000000001" hidden="1" customHeight="1" x14ac:dyDescent="0.2">
      <c r="A3555" s="240">
        <v>381</v>
      </c>
      <c r="B3555" s="309" t="s">
        <v>414</v>
      </c>
      <c r="C3555" s="310" t="s">
        <v>432</v>
      </c>
      <c r="D3555" s="310" t="s">
        <v>1000</v>
      </c>
      <c r="E3555" s="309">
        <v>11991.963793103347</v>
      </c>
      <c r="F3555" s="310" t="s">
        <v>880</v>
      </c>
      <c r="G3555" s="244" t="s">
        <v>915</v>
      </c>
      <c r="H3555" s="244" t="s">
        <v>429</v>
      </c>
      <c r="I3555" s="288">
        <v>1</v>
      </c>
      <c r="J3555" s="244" t="s">
        <v>919</v>
      </c>
      <c r="K3555" s="244">
        <v>0.5</v>
      </c>
      <c r="L3555" s="244">
        <v>0.6</v>
      </c>
      <c r="M3555" s="244" t="s">
        <v>89</v>
      </c>
      <c r="N3555" s="244">
        <f t="shared" si="66"/>
        <v>0.3</v>
      </c>
      <c r="R3555" s="301"/>
      <c r="S3555" s="301"/>
      <c r="T3555" s="301"/>
      <c r="U3555" s="301"/>
      <c r="V3555" s="301"/>
      <c r="W3555" s="301"/>
      <c r="X3555"/>
      <c r="Y3555" s="301"/>
      <c r="Z3555" s="301"/>
      <c r="AA3555" s="301"/>
      <c r="AB3555" s="301"/>
      <c r="AC3555" s="301"/>
      <c r="AD3555" s="301"/>
      <c r="AE3555" s="301"/>
      <c r="AF3555" s="301"/>
      <c r="AG3555" s="301"/>
      <c r="AH3555" s="301"/>
      <c r="AI3555" s="301"/>
      <c r="AM3555"/>
    </row>
    <row r="3556" spans="1:39" ht="20.100000000000001" hidden="1" customHeight="1" x14ac:dyDescent="0.2">
      <c r="A3556" s="240">
        <v>382</v>
      </c>
      <c r="B3556" s="309" t="s">
        <v>414</v>
      </c>
      <c r="C3556" s="310" t="s">
        <v>426</v>
      </c>
      <c r="D3556" s="310" t="s">
        <v>1000</v>
      </c>
      <c r="E3556" s="309">
        <v>11993.162931057392</v>
      </c>
      <c r="F3556" s="310" t="s">
        <v>880</v>
      </c>
      <c r="G3556" s="244" t="s">
        <v>915</v>
      </c>
      <c r="H3556" s="244" t="s">
        <v>429</v>
      </c>
      <c r="I3556" s="288">
        <v>1</v>
      </c>
      <c r="J3556" s="244" t="s">
        <v>919</v>
      </c>
      <c r="K3556" s="244">
        <v>0.5</v>
      </c>
      <c r="L3556" s="244">
        <v>0.6</v>
      </c>
      <c r="M3556" s="244" t="s">
        <v>89</v>
      </c>
      <c r="N3556" s="244">
        <f t="shared" si="66"/>
        <v>0.3</v>
      </c>
      <c r="R3556" s="301"/>
      <c r="S3556" s="301"/>
      <c r="T3556" s="301"/>
      <c r="U3556" s="301"/>
      <c r="V3556" s="301"/>
      <c r="W3556" s="301"/>
      <c r="X3556"/>
      <c r="Y3556" s="301"/>
      <c r="Z3556" s="301"/>
      <c r="AA3556" s="301"/>
      <c r="AB3556" s="301"/>
      <c r="AC3556" s="301"/>
      <c r="AD3556" s="301"/>
      <c r="AE3556" s="301"/>
      <c r="AF3556" s="301"/>
      <c r="AG3556" s="301"/>
      <c r="AH3556" s="301"/>
      <c r="AI3556" s="301"/>
      <c r="AM3556"/>
    </row>
    <row r="3557" spans="1:39" ht="20.100000000000001" hidden="1" customHeight="1" x14ac:dyDescent="0.2">
      <c r="A3557" s="240">
        <v>383</v>
      </c>
      <c r="B3557" s="309" t="s">
        <v>414</v>
      </c>
      <c r="C3557" s="310" t="s">
        <v>432</v>
      </c>
      <c r="D3557" s="310" t="s">
        <v>1000</v>
      </c>
      <c r="E3557" s="309">
        <v>12030.243293207724</v>
      </c>
      <c r="F3557" s="310" t="s">
        <v>880</v>
      </c>
      <c r="G3557" s="244" t="s">
        <v>915</v>
      </c>
      <c r="H3557" s="244" t="s">
        <v>429</v>
      </c>
      <c r="I3557" s="288">
        <v>1</v>
      </c>
      <c r="J3557" s="244" t="s">
        <v>919</v>
      </c>
      <c r="K3557" s="244">
        <v>0.5</v>
      </c>
      <c r="L3557" s="244">
        <v>0.6</v>
      </c>
      <c r="M3557" s="244" t="s">
        <v>89</v>
      </c>
      <c r="N3557" s="244">
        <f t="shared" si="66"/>
        <v>0.3</v>
      </c>
      <c r="R3557" s="301"/>
      <c r="S3557" s="301"/>
      <c r="T3557" s="301"/>
      <c r="U3557" s="301"/>
      <c r="V3557" s="301"/>
      <c r="W3557" s="301"/>
      <c r="X3557"/>
      <c r="Y3557" s="301"/>
      <c r="Z3557" s="301"/>
      <c r="AA3557" s="301"/>
      <c r="AB3557" s="301"/>
      <c r="AC3557" s="301"/>
      <c r="AD3557" s="301"/>
      <c r="AE3557" s="301"/>
      <c r="AF3557" s="301"/>
      <c r="AG3557" s="301"/>
      <c r="AH3557" s="301"/>
      <c r="AI3557" s="301"/>
      <c r="AM3557"/>
    </row>
    <row r="3558" spans="1:39" ht="20.100000000000001" hidden="1" customHeight="1" x14ac:dyDescent="0.2">
      <c r="A3558" s="240">
        <v>384</v>
      </c>
      <c r="B3558" s="309" t="s">
        <v>414</v>
      </c>
      <c r="C3558" s="310" t="s">
        <v>426</v>
      </c>
      <c r="D3558" s="310" t="s">
        <v>1000</v>
      </c>
      <c r="E3558" s="309">
        <v>12031.387466963319</v>
      </c>
      <c r="F3558" s="310" t="s">
        <v>880</v>
      </c>
      <c r="G3558" s="244" t="s">
        <v>915</v>
      </c>
      <c r="H3558" s="244" t="s">
        <v>429</v>
      </c>
      <c r="I3558" s="288">
        <v>1</v>
      </c>
      <c r="J3558" s="244" t="s">
        <v>919</v>
      </c>
      <c r="K3558" s="244">
        <v>0.5</v>
      </c>
      <c r="L3558" s="244">
        <v>0.6</v>
      </c>
      <c r="M3558" s="244" t="s">
        <v>89</v>
      </c>
      <c r="N3558" s="244">
        <f t="shared" si="66"/>
        <v>0.3</v>
      </c>
      <c r="R3558" s="301"/>
      <c r="S3558" s="301"/>
      <c r="T3558" s="301"/>
      <c r="U3558" s="301"/>
      <c r="V3558" s="301"/>
      <c r="W3558" s="301"/>
      <c r="X3558"/>
      <c r="Y3558" s="301"/>
      <c r="Z3558" s="301"/>
      <c r="AA3558" s="301"/>
      <c r="AB3558" s="301"/>
      <c r="AC3558" s="301"/>
      <c r="AD3558" s="301"/>
      <c r="AE3558" s="301"/>
      <c r="AF3558" s="301"/>
      <c r="AG3558" s="301"/>
      <c r="AH3558" s="301"/>
      <c r="AI3558" s="301"/>
      <c r="AM3558"/>
    </row>
    <row r="3559" spans="1:39" ht="20.100000000000001" hidden="1" customHeight="1" x14ac:dyDescent="0.2">
      <c r="A3559" s="240">
        <v>385</v>
      </c>
      <c r="B3559" s="309" t="s">
        <v>414</v>
      </c>
      <c r="C3559" s="310" t="s">
        <v>426</v>
      </c>
      <c r="D3559" s="310" t="s">
        <v>1000</v>
      </c>
      <c r="E3559" s="309">
        <v>12038.394703868158</v>
      </c>
      <c r="F3559" s="310" t="s">
        <v>880</v>
      </c>
      <c r="G3559" s="244" t="s">
        <v>915</v>
      </c>
      <c r="H3559" s="244" t="s">
        <v>429</v>
      </c>
      <c r="I3559" s="288">
        <v>1</v>
      </c>
      <c r="J3559" s="244" t="s">
        <v>919</v>
      </c>
      <c r="K3559" s="244">
        <v>0.5</v>
      </c>
      <c r="L3559" s="244">
        <v>0.6</v>
      </c>
      <c r="M3559" s="244" t="s">
        <v>89</v>
      </c>
      <c r="N3559" s="244">
        <f t="shared" si="66"/>
        <v>0.3</v>
      </c>
      <c r="R3559" s="301"/>
      <c r="S3559" s="301"/>
      <c r="T3559" s="301"/>
      <c r="U3559" s="301"/>
      <c r="V3559" s="301"/>
      <c r="W3559" s="301"/>
      <c r="X3559"/>
      <c r="Y3559" s="301"/>
      <c r="Z3559" s="301"/>
      <c r="AA3559" s="301"/>
      <c r="AB3559" s="301"/>
      <c r="AC3559" s="301"/>
      <c r="AD3559" s="301"/>
      <c r="AE3559" s="301"/>
      <c r="AF3559" s="301"/>
      <c r="AG3559" s="301"/>
      <c r="AH3559" s="301"/>
      <c r="AI3559" s="301"/>
      <c r="AM3559"/>
    </row>
    <row r="3560" spans="1:39" ht="20.100000000000001" hidden="1" customHeight="1" x14ac:dyDescent="0.2">
      <c r="A3560" s="240">
        <v>386</v>
      </c>
      <c r="B3560" s="309" t="s">
        <v>414</v>
      </c>
      <c r="C3560" s="310" t="s">
        <v>432</v>
      </c>
      <c r="D3560" s="310" t="s">
        <v>1000</v>
      </c>
      <c r="E3560" s="309">
        <v>12045.310874668266</v>
      </c>
      <c r="F3560" s="310" t="s">
        <v>880</v>
      </c>
      <c r="G3560" s="244" t="s">
        <v>915</v>
      </c>
      <c r="H3560" s="244" t="s">
        <v>429</v>
      </c>
      <c r="I3560" s="288">
        <v>1</v>
      </c>
      <c r="J3560" s="244" t="s">
        <v>919</v>
      </c>
      <c r="K3560" s="244">
        <v>0.5</v>
      </c>
      <c r="L3560" s="244">
        <v>0.6</v>
      </c>
      <c r="M3560" s="244" t="s">
        <v>89</v>
      </c>
      <c r="N3560" s="244">
        <f t="shared" si="66"/>
        <v>0.3</v>
      </c>
      <c r="R3560" s="301"/>
      <c r="S3560" s="301"/>
      <c r="T3560" s="301"/>
      <c r="U3560" s="301"/>
      <c r="V3560" s="301"/>
      <c r="W3560" s="301"/>
      <c r="X3560"/>
      <c r="Y3560" s="301"/>
      <c r="Z3560" s="301"/>
      <c r="AA3560" s="301"/>
      <c r="AB3560" s="301"/>
      <c r="AC3560" s="301"/>
      <c r="AD3560" s="301"/>
      <c r="AE3560" s="301"/>
      <c r="AF3560" s="301"/>
      <c r="AG3560" s="301"/>
      <c r="AH3560" s="301"/>
      <c r="AI3560" s="301"/>
      <c r="AM3560"/>
    </row>
    <row r="3561" spans="1:39" ht="20.100000000000001" hidden="1" customHeight="1" x14ac:dyDescent="0.2">
      <c r="A3561" s="240">
        <v>387</v>
      </c>
      <c r="B3561" s="309" t="s">
        <v>414</v>
      </c>
      <c r="C3561" s="310" t="s">
        <v>426</v>
      </c>
      <c r="D3561" s="310" t="s">
        <v>1000</v>
      </c>
      <c r="E3561" s="309">
        <v>44477.90088054123</v>
      </c>
      <c r="F3561" s="310" t="s">
        <v>880</v>
      </c>
      <c r="G3561" s="244" t="s">
        <v>915</v>
      </c>
      <c r="H3561" s="244" t="s">
        <v>429</v>
      </c>
      <c r="I3561" s="288">
        <v>1</v>
      </c>
      <c r="J3561" s="244" t="s">
        <v>919</v>
      </c>
      <c r="K3561" s="244">
        <v>0.5</v>
      </c>
      <c r="L3561" s="244">
        <v>0.6</v>
      </c>
      <c r="M3561" s="244" t="s">
        <v>89</v>
      </c>
      <c r="N3561" s="244">
        <f t="shared" si="66"/>
        <v>0.3</v>
      </c>
      <c r="R3561" s="301"/>
      <c r="S3561" s="301"/>
      <c r="T3561" s="301"/>
      <c r="U3561" s="301"/>
      <c r="V3561" s="301"/>
      <c r="W3561" s="301"/>
      <c r="X3561"/>
      <c r="Y3561" s="301"/>
      <c r="Z3561" s="301"/>
      <c r="AA3561" s="301"/>
      <c r="AB3561" s="301"/>
      <c r="AC3561" s="301"/>
      <c r="AD3561" s="301"/>
      <c r="AE3561" s="301"/>
      <c r="AF3561" s="301"/>
      <c r="AG3561" s="301"/>
      <c r="AH3561" s="301"/>
      <c r="AI3561" s="301"/>
      <c r="AM3561"/>
    </row>
    <row r="3562" spans="1:39" ht="20.100000000000001" hidden="1" customHeight="1" x14ac:dyDescent="0.2">
      <c r="A3562" s="240">
        <v>388</v>
      </c>
      <c r="B3562" s="309" t="s">
        <v>414</v>
      </c>
      <c r="C3562" s="310" t="s">
        <v>426</v>
      </c>
      <c r="D3562" s="310" t="s">
        <v>1000</v>
      </c>
      <c r="E3562" s="309">
        <v>44501.797255657453</v>
      </c>
      <c r="F3562" s="310" t="s">
        <v>880</v>
      </c>
      <c r="G3562" s="244" t="s">
        <v>915</v>
      </c>
      <c r="H3562" s="244" t="s">
        <v>429</v>
      </c>
      <c r="I3562" s="288">
        <v>1</v>
      </c>
      <c r="J3562" s="244" t="s">
        <v>919</v>
      </c>
      <c r="K3562" s="244">
        <v>0.5</v>
      </c>
      <c r="L3562" s="244">
        <v>0.6</v>
      </c>
      <c r="M3562" s="244" t="s">
        <v>89</v>
      </c>
      <c r="N3562" s="244">
        <f t="shared" ref="N3562:N3625" si="67">IF(M3562="",K3562*L3562,IF(G3562="R-1",K3562*L3562,IF(LEFT(G3562,1)="R",PI()*((M3562^2)/4),K3562*L3562)))</f>
        <v>0.3</v>
      </c>
      <c r="R3562" s="301"/>
      <c r="S3562" s="301"/>
      <c r="T3562" s="301"/>
      <c r="U3562" s="301"/>
      <c r="V3562" s="301"/>
      <c r="W3562" s="301"/>
      <c r="X3562"/>
      <c r="Y3562" s="301"/>
      <c r="Z3562" s="301"/>
      <c r="AA3562" s="301"/>
      <c r="AB3562" s="301"/>
      <c r="AC3562" s="301"/>
      <c r="AD3562" s="301"/>
      <c r="AE3562" s="301"/>
      <c r="AF3562" s="301"/>
      <c r="AG3562" s="301"/>
      <c r="AH3562" s="301"/>
      <c r="AI3562" s="301"/>
      <c r="AM3562"/>
    </row>
    <row r="3563" spans="1:39" ht="20.100000000000001" hidden="1" customHeight="1" x14ac:dyDescent="0.2">
      <c r="A3563" s="240">
        <v>389</v>
      </c>
      <c r="B3563" s="309" t="s">
        <v>414</v>
      </c>
      <c r="C3563" s="310" t="s">
        <v>426</v>
      </c>
      <c r="D3563" s="310" t="s">
        <v>1000</v>
      </c>
      <c r="E3563" s="309">
        <v>44516.475438750436</v>
      </c>
      <c r="F3563" s="310" t="s">
        <v>880</v>
      </c>
      <c r="G3563" s="244" t="s">
        <v>915</v>
      </c>
      <c r="H3563" s="244" t="s">
        <v>429</v>
      </c>
      <c r="I3563" s="288">
        <v>1</v>
      </c>
      <c r="J3563" s="244" t="s">
        <v>919</v>
      </c>
      <c r="K3563" s="244">
        <v>0.5</v>
      </c>
      <c r="L3563" s="244">
        <v>0.6</v>
      </c>
      <c r="M3563" s="244" t="s">
        <v>89</v>
      </c>
      <c r="N3563" s="244">
        <f t="shared" si="67"/>
        <v>0.3</v>
      </c>
      <c r="R3563" s="301"/>
      <c r="S3563" s="301"/>
      <c r="T3563" s="301"/>
      <c r="U3563" s="301"/>
      <c r="V3563" s="301"/>
      <c r="W3563" s="301"/>
      <c r="X3563"/>
      <c r="Y3563" s="301"/>
      <c r="Z3563" s="301"/>
      <c r="AA3563" s="301"/>
      <c r="AB3563" s="301"/>
      <c r="AC3563" s="301"/>
      <c r="AD3563" s="301"/>
      <c r="AE3563" s="301"/>
      <c r="AF3563" s="301"/>
      <c r="AG3563" s="301"/>
      <c r="AH3563" s="301"/>
      <c r="AI3563" s="301"/>
      <c r="AM3563"/>
    </row>
    <row r="3564" spans="1:39" ht="20.100000000000001" hidden="1" customHeight="1" x14ac:dyDescent="0.2">
      <c r="A3564" s="240">
        <v>390</v>
      </c>
      <c r="B3564" s="309" t="s">
        <v>414</v>
      </c>
      <c r="C3564" s="310" t="s">
        <v>426</v>
      </c>
      <c r="D3564" s="310" t="s">
        <v>1000</v>
      </c>
      <c r="E3564" s="309">
        <v>44530.569413965641</v>
      </c>
      <c r="F3564" s="310" t="s">
        <v>880</v>
      </c>
      <c r="G3564" s="244" t="s">
        <v>915</v>
      </c>
      <c r="H3564" s="244" t="s">
        <v>429</v>
      </c>
      <c r="I3564" s="288">
        <v>1</v>
      </c>
      <c r="J3564" s="244" t="s">
        <v>919</v>
      </c>
      <c r="K3564" s="244">
        <v>0.5</v>
      </c>
      <c r="L3564" s="244">
        <v>0.6</v>
      </c>
      <c r="M3564" s="244" t="s">
        <v>89</v>
      </c>
      <c r="N3564" s="244">
        <f t="shared" si="67"/>
        <v>0.3</v>
      </c>
      <c r="R3564" s="301"/>
      <c r="S3564" s="301"/>
      <c r="T3564" s="301"/>
      <c r="U3564" s="301"/>
      <c r="V3564" s="301"/>
      <c r="W3564" s="301"/>
      <c r="X3564"/>
      <c r="Y3564" s="301"/>
      <c r="Z3564" s="301"/>
      <c r="AA3564" s="301"/>
      <c r="AB3564" s="301"/>
      <c r="AC3564" s="301"/>
      <c r="AD3564" s="301"/>
      <c r="AE3564" s="301"/>
      <c r="AF3564" s="301"/>
      <c r="AG3564" s="301"/>
      <c r="AH3564" s="301"/>
      <c r="AI3564" s="301"/>
      <c r="AM3564"/>
    </row>
    <row r="3565" spans="1:39" ht="20.100000000000001" hidden="1" customHeight="1" x14ac:dyDescent="0.2">
      <c r="A3565" s="240">
        <v>391</v>
      </c>
      <c r="B3565" s="309" t="s">
        <v>414</v>
      </c>
      <c r="C3565" s="310" t="s">
        <v>426</v>
      </c>
      <c r="D3565" s="310" t="s">
        <v>1000</v>
      </c>
      <c r="E3565" s="309">
        <v>44548.855826243031</v>
      </c>
      <c r="F3565" s="310" t="s">
        <v>880</v>
      </c>
      <c r="G3565" s="244" t="s">
        <v>915</v>
      </c>
      <c r="H3565" s="244" t="s">
        <v>429</v>
      </c>
      <c r="I3565" s="288">
        <v>1</v>
      </c>
      <c r="J3565" s="244" t="s">
        <v>919</v>
      </c>
      <c r="K3565" s="244">
        <v>0.5</v>
      </c>
      <c r="L3565" s="244">
        <v>0.6</v>
      </c>
      <c r="M3565" s="244" t="s">
        <v>89</v>
      </c>
      <c r="N3565" s="244">
        <f t="shared" si="67"/>
        <v>0.3</v>
      </c>
      <c r="R3565" s="301"/>
      <c r="S3565" s="301"/>
      <c r="T3565" s="301"/>
      <c r="U3565" s="301"/>
      <c r="V3565" s="301"/>
      <c r="W3565" s="301"/>
      <c r="X3565"/>
      <c r="Y3565" s="301"/>
      <c r="Z3565" s="301"/>
      <c r="AA3565" s="301"/>
      <c r="AB3565" s="301"/>
      <c r="AC3565" s="301"/>
      <c r="AD3565" s="301"/>
      <c r="AE3565" s="301"/>
      <c r="AF3565" s="301"/>
      <c r="AG3565" s="301"/>
      <c r="AH3565" s="301"/>
      <c r="AI3565" s="301"/>
      <c r="AM3565"/>
    </row>
    <row r="3566" spans="1:39" ht="20.100000000000001" hidden="1" customHeight="1" x14ac:dyDescent="0.2">
      <c r="A3566" s="240">
        <v>392</v>
      </c>
      <c r="B3566" s="309" t="s">
        <v>414</v>
      </c>
      <c r="C3566" s="310" t="s">
        <v>426</v>
      </c>
      <c r="D3566" s="310" t="s">
        <v>1000</v>
      </c>
      <c r="E3566" s="309">
        <v>44571.515590705567</v>
      </c>
      <c r="F3566" s="310" t="s">
        <v>880</v>
      </c>
      <c r="G3566" s="244" t="s">
        <v>915</v>
      </c>
      <c r="H3566" s="244" t="s">
        <v>429</v>
      </c>
      <c r="I3566" s="288">
        <v>1</v>
      </c>
      <c r="J3566" s="244" t="s">
        <v>919</v>
      </c>
      <c r="K3566" s="244">
        <v>0.5</v>
      </c>
      <c r="L3566" s="244">
        <v>0.6</v>
      </c>
      <c r="M3566" s="244" t="s">
        <v>89</v>
      </c>
      <c r="N3566" s="244">
        <f t="shared" si="67"/>
        <v>0.3</v>
      </c>
      <c r="R3566" s="301"/>
      <c r="S3566" s="301"/>
      <c r="T3566" s="301"/>
      <c r="U3566" s="301"/>
      <c r="V3566" s="301"/>
      <c r="W3566" s="301"/>
      <c r="X3566"/>
      <c r="Y3566" s="301"/>
      <c r="Z3566" s="301"/>
      <c r="AA3566" s="301"/>
      <c r="AB3566" s="301"/>
      <c r="AC3566" s="301"/>
      <c r="AD3566" s="301"/>
      <c r="AE3566" s="301"/>
      <c r="AF3566" s="301"/>
      <c r="AG3566" s="301"/>
      <c r="AH3566" s="301"/>
      <c r="AI3566" s="301"/>
      <c r="AM3566"/>
    </row>
    <row r="3567" spans="1:39" ht="20.100000000000001" hidden="1" customHeight="1" x14ac:dyDescent="0.2">
      <c r="A3567" s="240">
        <v>393</v>
      </c>
      <c r="B3567" s="309" t="s">
        <v>414</v>
      </c>
      <c r="C3567" s="310" t="s">
        <v>426</v>
      </c>
      <c r="D3567" s="310" t="s">
        <v>1000</v>
      </c>
      <c r="E3567" s="309">
        <v>44624.327424798779</v>
      </c>
      <c r="F3567" s="310" t="s">
        <v>880</v>
      </c>
      <c r="G3567" s="244" t="s">
        <v>915</v>
      </c>
      <c r="H3567" s="244" t="s">
        <v>429</v>
      </c>
      <c r="I3567" s="288">
        <v>1</v>
      </c>
      <c r="J3567" s="244" t="s">
        <v>919</v>
      </c>
      <c r="K3567" s="244">
        <v>0.5</v>
      </c>
      <c r="L3567" s="244">
        <v>0.6</v>
      </c>
      <c r="M3567" s="244" t="s">
        <v>89</v>
      </c>
      <c r="N3567" s="244">
        <f t="shared" si="67"/>
        <v>0.3</v>
      </c>
      <c r="R3567" s="301"/>
      <c r="S3567" s="301"/>
      <c r="T3567" s="301"/>
      <c r="U3567" s="301"/>
      <c r="V3567" s="301"/>
      <c r="W3567" s="301"/>
      <c r="X3567"/>
      <c r="Y3567" s="301"/>
      <c r="Z3567" s="301"/>
      <c r="AA3567" s="301"/>
      <c r="AB3567" s="301"/>
      <c r="AC3567" s="301"/>
      <c r="AD3567" s="301"/>
      <c r="AE3567" s="301"/>
      <c r="AF3567" s="301"/>
      <c r="AG3567" s="301"/>
      <c r="AH3567" s="301"/>
      <c r="AI3567" s="301"/>
      <c r="AM3567"/>
    </row>
    <row r="3568" spans="1:39" ht="20.100000000000001" hidden="1" customHeight="1" x14ac:dyDescent="0.2">
      <c r="A3568" s="240">
        <v>394</v>
      </c>
      <c r="B3568" s="309" t="s">
        <v>414</v>
      </c>
      <c r="C3568" s="310" t="s">
        <v>426</v>
      </c>
      <c r="D3568" s="310" t="s">
        <v>1000</v>
      </c>
      <c r="E3568" s="309">
        <v>44633.737499963048</v>
      </c>
      <c r="F3568" s="310" t="s">
        <v>880</v>
      </c>
      <c r="G3568" s="244" t="s">
        <v>915</v>
      </c>
      <c r="H3568" s="244" t="s">
        <v>429</v>
      </c>
      <c r="I3568" s="288">
        <v>1</v>
      </c>
      <c r="J3568" s="244" t="s">
        <v>919</v>
      </c>
      <c r="K3568" s="244">
        <v>0.5</v>
      </c>
      <c r="L3568" s="244">
        <v>0.6</v>
      </c>
      <c r="M3568" s="244" t="s">
        <v>89</v>
      </c>
      <c r="N3568" s="244">
        <f t="shared" si="67"/>
        <v>0.3</v>
      </c>
      <c r="R3568" s="301"/>
      <c r="S3568" s="301"/>
      <c r="T3568" s="301"/>
      <c r="U3568" s="301"/>
      <c r="V3568" s="301"/>
      <c r="W3568" s="301"/>
      <c r="X3568"/>
      <c r="Y3568" s="301"/>
      <c r="Z3568" s="301"/>
      <c r="AA3568" s="301"/>
      <c r="AB3568" s="301"/>
      <c r="AC3568" s="301"/>
      <c r="AD3568" s="301"/>
      <c r="AE3568" s="301"/>
      <c r="AF3568" s="301"/>
      <c r="AG3568" s="301"/>
      <c r="AH3568" s="301"/>
      <c r="AI3568" s="301"/>
      <c r="AM3568"/>
    </row>
    <row r="3569" spans="1:39" ht="20.100000000000001" hidden="1" customHeight="1" x14ac:dyDescent="0.2">
      <c r="A3569" s="240">
        <v>395</v>
      </c>
      <c r="B3569" s="309" t="s">
        <v>414</v>
      </c>
      <c r="C3569" s="310" t="s">
        <v>426</v>
      </c>
      <c r="D3569" s="310" t="s">
        <v>1000</v>
      </c>
      <c r="E3569" s="309">
        <v>44656.333433089254</v>
      </c>
      <c r="F3569" s="310" t="s">
        <v>880</v>
      </c>
      <c r="G3569" s="244" t="s">
        <v>915</v>
      </c>
      <c r="H3569" s="244" t="s">
        <v>429</v>
      </c>
      <c r="I3569" s="288">
        <v>1</v>
      </c>
      <c r="J3569" s="244" t="s">
        <v>919</v>
      </c>
      <c r="K3569" s="244">
        <v>0.5</v>
      </c>
      <c r="L3569" s="244">
        <v>0.6</v>
      </c>
      <c r="M3569" s="244" t="s">
        <v>89</v>
      </c>
      <c r="N3569" s="244">
        <f t="shared" si="67"/>
        <v>0.3</v>
      </c>
      <c r="R3569" s="301"/>
      <c r="S3569" s="301"/>
      <c r="T3569" s="301"/>
      <c r="U3569" s="301"/>
      <c r="V3569" s="301"/>
      <c r="W3569" s="301"/>
      <c r="X3569"/>
      <c r="Y3569" s="301"/>
      <c r="Z3569" s="301"/>
      <c r="AA3569" s="301"/>
      <c r="AB3569" s="301"/>
      <c r="AC3569" s="301"/>
      <c r="AD3569" s="301"/>
      <c r="AE3569" s="301"/>
      <c r="AF3569" s="301"/>
      <c r="AG3569" s="301"/>
      <c r="AH3569" s="301"/>
      <c r="AI3569" s="301"/>
      <c r="AM3569"/>
    </row>
    <row r="3570" spans="1:39" ht="20.100000000000001" hidden="1" customHeight="1" x14ac:dyDescent="0.2">
      <c r="A3570" s="240">
        <v>396</v>
      </c>
      <c r="B3570" s="309" t="s">
        <v>414</v>
      </c>
      <c r="C3570" s="310" t="s">
        <v>426</v>
      </c>
      <c r="D3570" s="310" t="s">
        <v>1000</v>
      </c>
      <c r="E3570" s="309">
        <v>44679.053823251721</v>
      </c>
      <c r="F3570" s="310" t="s">
        <v>880</v>
      </c>
      <c r="G3570" s="244" t="s">
        <v>915</v>
      </c>
      <c r="H3570" s="244" t="s">
        <v>429</v>
      </c>
      <c r="I3570" s="288">
        <v>1</v>
      </c>
      <c r="J3570" s="244" t="s">
        <v>919</v>
      </c>
      <c r="K3570" s="244">
        <v>0.5</v>
      </c>
      <c r="L3570" s="244">
        <v>0.6</v>
      </c>
      <c r="M3570" s="244" t="s">
        <v>89</v>
      </c>
      <c r="N3570" s="244">
        <f t="shared" si="67"/>
        <v>0.3</v>
      </c>
      <c r="R3570" s="301"/>
      <c r="S3570" s="301"/>
      <c r="T3570" s="301"/>
      <c r="U3570" s="301"/>
      <c r="V3570" s="301"/>
      <c r="W3570" s="301"/>
      <c r="X3570"/>
      <c r="Y3570" s="301"/>
      <c r="Z3570" s="301"/>
      <c r="AA3570" s="301"/>
      <c r="AB3570" s="301"/>
      <c r="AC3570" s="301"/>
      <c r="AD3570" s="301"/>
      <c r="AE3570" s="301"/>
      <c r="AF3570" s="301"/>
      <c r="AG3570" s="301"/>
      <c r="AH3570" s="301"/>
      <c r="AI3570" s="301"/>
      <c r="AM3570"/>
    </row>
    <row r="3571" spans="1:39" ht="20.100000000000001" hidden="1" customHeight="1" x14ac:dyDescent="0.2">
      <c r="A3571" s="240">
        <v>397</v>
      </c>
      <c r="B3571" s="309" t="s">
        <v>414</v>
      </c>
      <c r="C3571" s="310" t="s">
        <v>426</v>
      </c>
      <c r="D3571" s="310" t="s">
        <v>1000</v>
      </c>
      <c r="E3571" s="309">
        <v>44694.247799023957</v>
      </c>
      <c r="F3571" s="310" t="s">
        <v>880</v>
      </c>
      <c r="G3571" s="244" t="s">
        <v>915</v>
      </c>
      <c r="H3571" s="244" t="s">
        <v>429</v>
      </c>
      <c r="I3571" s="288">
        <v>1</v>
      </c>
      <c r="J3571" s="244" t="s">
        <v>919</v>
      </c>
      <c r="K3571" s="244">
        <v>0.5</v>
      </c>
      <c r="L3571" s="244">
        <v>0.6</v>
      </c>
      <c r="M3571" s="244" t="s">
        <v>89</v>
      </c>
      <c r="N3571" s="244">
        <f t="shared" si="67"/>
        <v>0.3</v>
      </c>
      <c r="R3571" s="301"/>
      <c r="S3571" s="301"/>
      <c r="T3571" s="301"/>
      <c r="U3571" s="301"/>
      <c r="V3571" s="301"/>
      <c r="W3571" s="301"/>
      <c r="X3571"/>
      <c r="Y3571" s="301"/>
      <c r="Z3571" s="301"/>
      <c r="AA3571" s="301"/>
      <c r="AB3571" s="301"/>
      <c r="AC3571" s="301"/>
      <c r="AD3571" s="301"/>
      <c r="AE3571" s="301"/>
      <c r="AF3571" s="301"/>
      <c r="AG3571" s="301"/>
      <c r="AH3571" s="301"/>
      <c r="AI3571" s="301"/>
      <c r="AM3571"/>
    </row>
    <row r="3572" spans="1:39" ht="20.100000000000001" hidden="1" customHeight="1" x14ac:dyDescent="0.2">
      <c r="A3572" s="240">
        <v>398</v>
      </c>
      <c r="B3572" s="309" t="s">
        <v>414</v>
      </c>
      <c r="C3572" s="310" t="s">
        <v>426</v>
      </c>
      <c r="D3572" s="310" t="s">
        <v>1000</v>
      </c>
      <c r="E3572" s="309">
        <v>44716.345539789851</v>
      </c>
      <c r="F3572" s="310" t="s">
        <v>880</v>
      </c>
      <c r="G3572" s="244" t="s">
        <v>915</v>
      </c>
      <c r="H3572" s="244" t="s">
        <v>429</v>
      </c>
      <c r="I3572" s="288">
        <v>1</v>
      </c>
      <c r="J3572" s="244" t="s">
        <v>919</v>
      </c>
      <c r="K3572" s="244">
        <v>0.5</v>
      </c>
      <c r="L3572" s="244">
        <v>0.6</v>
      </c>
      <c r="M3572" s="244" t="s">
        <v>89</v>
      </c>
      <c r="N3572" s="244">
        <f t="shared" si="67"/>
        <v>0.3</v>
      </c>
      <c r="R3572" s="301"/>
      <c r="S3572" s="301"/>
      <c r="T3572" s="301"/>
      <c r="U3572" s="301"/>
      <c r="V3572" s="301"/>
      <c r="W3572" s="301"/>
      <c r="X3572"/>
      <c r="Y3572" s="301"/>
      <c r="Z3572" s="301"/>
      <c r="AA3572" s="301"/>
      <c r="AB3572" s="301"/>
      <c r="AC3572" s="301"/>
      <c r="AD3572" s="301"/>
      <c r="AE3572" s="301"/>
      <c r="AF3572" s="301"/>
      <c r="AG3572" s="301"/>
      <c r="AH3572" s="301"/>
      <c r="AI3572" s="301"/>
      <c r="AM3572"/>
    </row>
    <row r="3573" spans="1:39" ht="20.100000000000001" hidden="1" customHeight="1" x14ac:dyDescent="0.2">
      <c r="A3573" s="240">
        <v>399</v>
      </c>
      <c r="B3573" s="309" t="s">
        <v>414</v>
      </c>
      <c r="C3573" s="310" t="s">
        <v>426</v>
      </c>
      <c r="D3573" s="310" t="s">
        <v>1000</v>
      </c>
      <c r="E3573" s="309">
        <v>44739.873847963427</v>
      </c>
      <c r="F3573" s="310" t="s">
        <v>880</v>
      </c>
      <c r="G3573" s="244" t="s">
        <v>915</v>
      </c>
      <c r="H3573" s="244" t="s">
        <v>429</v>
      </c>
      <c r="I3573" s="288">
        <v>1</v>
      </c>
      <c r="J3573" s="244" t="s">
        <v>919</v>
      </c>
      <c r="K3573" s="244">
        <v>0.5</v>
      </c>
      <c r="L3573" s="244">
        <v>0.6</v>
      </c>
      <c r="M3573" s="244" t="s">
        <v>89</v>
      </c>
      <c r="N3573" s="244">
        <f t="shared" si="67"/>
        <v>0.3</v>
      </c>
      <c r="R3573" s="301"/>
      <c r="S3573" s="301"/>
      <c r="T3573" s="301"/>
      <c r="U3573" s="301"/>
      <c r="V3573" s="301"/>
      <c r="W3573" s="301"/>
      <c r="X3573"/>
      <c r="Y3573" s="301"/>
      <c r="Z3573" s="301"/>
      <c r="AA3573" s="301"/>
      <c r="AB3573" s="301"/>
      <c r="AC3573" s="301"/>
      <c r="AD3573" s="301"/>
      <c r="AE3573" s="301"/>
      <c r="AF3573" s="301"/>
      <c r="AG3573" s="301"/>
      <c r="AH3573" s="301"/>
      <c r="AI3573" s="301"/>
      <c r="AM3573"/>
    </row>
    <row r="3574" spans="1:39" ht="20.100000000000001" hidden="1" customHeight="1" x14ac:dyDescent="0.2">
      <c r="A3574" s="240">
        <v>400</v>
      </c>
      <c r="B3574" s="309" t="s">
        <v>414</v>
      </c>
      <c r="C3574" s="310" t="s">
        <v>432</v>
      </c>
      <c r="D3574" s="310" t="s">
        <v>1000</v>
      </c>
      <c r="E3574" s="309">
        <v>44748.273601544824</v>
      </c>
      <c r="F3574" s="310" t="s">
        <v>880</v>
      </c>
      <c r="G3574" s="244" t="s">
        <v>915</v>
      </c>
      <c r="H3574" s="244" t="s">
        <v>429</v>
      </c>
      <c r="I3574" s="288">
        <v>1</v>
      </c>
      <c r="J3574" s="244" t="s">
        <v>919</v>
      </c>
      <c r="K3574" s="244">
        <v>0.5</v>
      </c>
      <c r="L3574" s="244">
        <v>0.6</v>
      </c>
      <c r="M3574" s="244" t="s">
        <v>89</v>
      </c>
      <c r="N3574" s="244">
        <f t="shared" si="67"/>
        <v>0.3</v>
      </c>
      <c r="R3574" s="301"/>
      <c r="S3574" s="301"/>
      <c r="T3574" s="301"/>
      <c r="U3574" s="301"/>
      <c r="V3574" s="301"/>
      <c r="W3574" s="301"/>
      <c r="X3574"/>
      <c r="Y3574" s="301"/>
      <c r="Z3574" s="301"/>
      <c r="AA3574" s="301"/>
      <c r="AB3574" s="301"/>
      <c r="AC3574" s="301"/>
      <c r="AD3574" s="301"/>
      <c r="AE3574" s="301"/>
      <c r="AF3574" s="301"/>
      <c r="AG3574" s="301"/>
      <c r="AH3574" s="301"/>
      <c r="AI3574" s="301"/>
      <c r="AM3574"/>
    </row>
    <row r="3575" spans="1:39" ht="20.100000000000001" hidden="1" customHeight="1" x14ac:dyDescent="0.2">
      <c r="A3575" s="240">
        <v>401</v>
      </c>
      <c r="B3575" s="309" t="s">
        <v>414</v>
      </c>
      <c r="C3575" s="310" t="s">
        <v>432</v>
      </c>
      <c r="D3575" s="310" t="s">
        <v>1000</v>
      </c>
      <c r="E3575" s="309">
        <v>44869.049559728221</v>
      </c>
      <c r="F3575" s="310" t="s">
        <v>880</v>
      </c>
      <c r="G3575" s="244" t="s">
        <v>915</v>
      </c>
      <c r="H3575" s="244" t="s">
        <v>429</v>
      </c>
      <c r="I3575" s="288">
        <v>1</v>
      </c>
      <c r="J3575" s="244" t="s">
        <v>919</v>
      </c>
      <c r="K3575" s="244">
        <v>0.5</v>
      </c>
      <c r="L3575" s="244">
        <v>0.6</v>
      </c>
      <c r="M3575" s="244" t="s">
        <v>89</v>
      </c>
      <c r="N3575" s="244">
        <f t="shared" si="67"/>
        <v>0.3</v>
      </c>
      <c r="R3575" s="301"/>
      <c r="S3575" s="301"/>
      <c r="T3575" s="301"/>
      <c r="U3575" s="301"/>
      <c r="V3575" s="301"/>
      <c r="W3575" s="301"/>
      <c r="X3575"/>
      <c r="Y3575" s="301"/>
      <c r="Z3575" s="301"/>
      <c r="AA3575" s="301"/>
      <c r="AB3575" s="301"/>
      <c r="AC3575" s="301"/>
      <c r="AD3575" s="301"/>
      <c r="AE3575" s="301"/>
      <c r="AF3575" s="301"/>
      <c r="AG3575" s="301"/>
      <c r="AH3575" s="301"/>
      <c r="AI3575" s="301"/>
      <c r="AM3575"/>
    </row>
    <row r="3576" spans="1:39" ht="20.100000000000001" hidden="1" customHeight="1" x14ac:dyDescent="0.2">
      <c r="A3576" s="240">
        <v>402</v>
      </c>
      <c r="B3576" s="309" t="s">
        <v>414</v>
      </c>
      <c r="C3576" s="310" t="s">
        <v>426</v>
      </c>
      <c r="D3576" s="310" t="s">
        <v>1000</v>
      </c>
      <c r="E3576" s="309">
        <v>44877.179410847995</v>
      </c>
      <c r="F3576" s="310" t="s">
        <v>880</v>
      </c>
      <c r="G3576" s="244" t="s">
        <v>915</v>
      </c>
      <c r="H3576" s="244" t="s">
        <v>429</v>
      </c>
      <c r="I3576" s="288">
        <v>1</v>
      </c>
      <c r="J3576" s="244" t="s">
        <v>919</v>
      </c>
      <c r="K3576" s="244">
        <v>0.5</v>
      </c>
      <c r="L3576" s="244">
        <v>0.6</v>
      </c>
      <c r="M3576" s="244" t="s">
        <v>89</v>
      </c>
      <c r="N3576" s="244">
        <f t="shared" si="67"/>
        <v>0.3</v>
      </c>
      <c r="R3576" s="301"/>
      <c r="S3576" s="301"/>
      <c r="T3576" s="301"/>
      <c r="U3576" s="301"/>
      <c r="V3576" s="301"/>
      <c r="W3576" s="301"/>
      <c r="X3576"/>
      <c r="Y3576" s="301"/>
      <c r="Z3576" s="301"/>
      <c r="AA3576" s="301"/>
      <c r="AB3576" s="301"/>
      <c r="AC3576" s="301"/>
      <c r="AD3576" s="301"/>
      <c r="AE3576" s="301"/>
      <c r="AF3576" s="301"/>
      <c r="AG3576" s="301"/>
      <c r="AH3576" s="301"/>
      <c r="AI3576" s="301"/>
      <c r="AM3576"/>
    </row>
    <row r="3577" spans="1:39" ht="20.100000000000001" hidden="1" customHeight="1" x14ac:dyDescent="0.2">
      <c r="A3577" s="240">
        <v>403</v>
      </c>
      <c r="B3577" s="309" t="s">
        <v>414</v>
      </c>
      <c r="C3577" s="310" t="s">
        <v>432</v>
      </c>
      <c r="D3577" s="310" t="s">
        <v>1000</v>
      </c>
      <c r="E3577" s="309">
        <v>44883.013516279818</v>
      </c>
      <c r="F3577" s="310" t="s">
        <v>880</v>
      </c>
      <c r="G3577" s="244" t="s">
        <v>915</v>
      </c>
      <c r="H3577" s="244" t="s">
        <v>429</v>
      </c>
      <c r="I3577" s="288">
        <v>1</v>
      </c>
      <c r="J3577" s="244" t="s">
        <v>919</v>
      </c>
      <c r="K3577" s="244">
        <v>0.5</v>
      </c>
      <c r="L3577" s="244">
        <v>0.6</v>
      </c>
      <c r="M3577" s="244" t="s">
        <v>89</v>
      </c>
      <c r="N3577" s="244">
        <f t="shared" si="67"/>
        <v>0.3</v>
      </c>
      <c r="R3577" s="301"/>
      <c r="S3577" s="301"/>
      <c r="T3577" s="301"/>
      <c r="U3577" s="301"/>
      <c r="V3577" s="301"/>
      <c r="W3577" s="301"/>
      <c r="X3577"/>
      <c r="Y3577" s="301"/>
      <c r="Z3577" s="301"/>
      <c r="AA3577" s="301"/>
      <c r="AB3577" s="301"/>
      <c r="AC3577" s="301"/>
      <c r="AD3577" s="301"/>
      <c r="AE3577" s="301"/>
      <c r="AF3577" s="301"/>
      <c r="AG3577" s="301"/>
      <c r="AH3577" s="301"/>
      <c r="AI3577" s="301"/>
      <c r="AM3577"/>
    </row>
    <row r="3578" spans="1:39" ht="20.100000000000001" hidden="1" customHeight="1" x14ac:dyDescent="0.2">
      <c r="A3578" s="240">
        <v>404</v>
      </c>
      <c r="B3578" s="309" t="s">
        <v>414</v>
      </c>
      <c r="C3578" s="310" t="s">
        <v>432</v>
      </c>
      <c r="D3578" s="310" t="s">
        <v>1000</v>
      </c>
      <c r="E3578" s="309">
        <v>44896.027155178468</v>
      </c>
      <c r="F3578" s="310" t="s">
        <v>880</v>
      </c>
      <c r="G3578" s="244" t="s">
        <v>915</v>
      </c>
      <c r="H3578" s="244" t="s">
        <v>429</v>
      </c>
      <c r="I3578" s="288">
        <v>1</v>
      </c>
      <c r="J3578" s="244" t="s">
        <v>919</v>
      </c>
      <c r="K3578" s="244">
        <v>0.5</v>
      </c>
      <c r="L3578" s="244">
        <v>0.6</v>
      </c>
      <c r="M3578" s="244" t="s">
        <v>89</v>
      </c>
      <c r="N3578" s="244">
        <f t="shared" si="67"/>
        <v>0.3</v>
      </c>
      <c r="R3578" s="301"/>
      <c r="S3578" s="301"/>
      <c r="T3578" s="301"/>
      <c r="U3578" s="301"/>
      <c r="V3578" s="301"/>
      <c r="W3578" s="301"/>
      <c r="X3578"/>
      <c r="Y3578" s="301"/>
      <c r="Z3578" s="301"/>
      <c r="AA3578" s="301"/>
      <c r="AB3578" s="301"/>
      <c r="AC3578" s="301"/>
      <c r="AD3578" s="301"/>
      <c r="AE3578" s="301"/>
      <c r="AF3578" s="301"/>
      <c r="AG3578" s="301"/>
      <c r="AH3578" s="301"/>
      <c r="AI3578" s="301"/>
      <c r="AM3578"/>
    </row>
    <row r="3579" spans="1:39" ht="20.100000000000001" hidden="1" customHeight="1" x14ac:dyDescent="0.2">
      <c r="A3579" s="240">
        <v>405</v>
      </c>
      <c r="B3579" s="309" t="s">
        <v>414</v>
      </c>
      <c r="C3579" s="310" t="s">
        <v>432</v>
      </c>
      <c r="D3579" s="310" t="s">
        <v>1000</v>
      </c>
      <c r="E3579" s="309">
        <v>44904.718112278155</v>
      </c>
      <c r="F3579" s="242" t="s">
        <v>880</v>
      </c>
      <c r="G3579" s="244" t="s">
        <v>915</v>
      </c>
      <c r="H3579" s="244" t="s">
        <v>429</v>
      </c>
      <c r="I3579" s="288">
        <v>1</v>
      </c>
      <c r="J3579" s="244" t="s">
        <v>919</v>
      </c>
      <c r="K3579" s="244">
        <v>0.5</v>
      </c>
      <c r="L3579" s="244">
        <v>0.6</v>
      </c>
      <c r="M3579" s="244" t="s">
        <v>89</v>
      </c>
      <c r="N3579" s="244">
        <f t="shared" si="67"/>
        <v>0.3</v>
      </c>
      <c r="R3579" s="301"/>
      <c r="S3579" s="301"/>
      <c r="T3579" s="301"/>
      <c r="U3579" s="301"/>
      <c r="V3579" s="301"/>
      <c r="W3579" s="301"/>
      <c r="X3579"/>
      <c r="Y3579" s="301"/>
      <c r="Z3579" s="301"/>
      <c r="AA3579" s="301"/>
      <c r="AB3579" s="301"/>
      <c r="AC3579" s="301"/>
      <c r="AD3579" s="301"/>
      <c r="AE3579" s="301"/>
      <c r="AF3579" s="301"/>
      <c r="AG3579" s="301"/>
      <c r="AH3579" s="301"/>
      <c r="AI3579" s="301"/>
      <c r="AM3579"/>
    </row>
    <row r="3580" spans="1:39" ht="20.100000000000001" hidden="1" customHeight="1" x14ac:dyDescent="0.2">
      <c r="A3580" s="240">
        <v>406</v>
      </c>
      <c r="B3580" s="309" t="s">
        <v>414</v>
      </c>
      <c r="C3580" s="310" t="s">
        <v>432</v>
      </c>
      <c r="D3580" s="310" t="s">
        <v>1000</v>
      </c>
      <c r="E3580" s="309">
        <v>44913.950662008749</v>
      </c>
      <c r="F3580" s="310" t="s">
        <v>880</v>
      </c>
      <c r="G3580" s="244" t="s">
        <v>915</v>
      </c>
      <c r="H3580" s="244" t="s">
        <v>429</v>
      </c>
      <c r="I3580" s="288">
        <v>1</v>
      </c>
      <c r="J3580" s="244" t="s">
        <v>919</v>
      </c>
      <c r="K3580" s="244">
        <v>0.5</v>
      </c>
      <c r="L3580" s="244">
        <v>0.6</v>
      </c>
      <c r="M3580" s="244" t="s">
        <v>89</v>
      </c>
      <c r="N3580" s="244">
        <f t="shared" si="67"/>
        <v>0.3</v>
      </c>
      <c r="R3580" s="301"/>
      <c r="S3580" s="301"/>
      <c r="T3580" s="301"/>
      <c r="U3580" s="301"/>
      <c r="V3580" s="301"/>
      <c r="W3580" s="301"/>
      <c r="X3580"/>
      <c r="Y3580" s="301"/>
      <c r="Z3580" s="301"/>
      <c r="AA3580" s="301"/>
      <c r="AB3580" s="301"/>
      <c r="AC3580" s="301"/>
      <c r="AD3580" s="301"/>
      <c r="AE3580" s="301"/>
      <c r="AF3580" s="301"/>
      <c r="AG3580" s="301"/>
      <c r="AH3580" s="301"/>
      <c r="AI3580" s="301"/>
      <c r="AM3580"/>
    </row>
    <row r="3581" spans="1:39" ht="20.100000000000001" hidden="1" customHeight="1" x14ac:dyDescent="0.2">
      <c r="A3581" s="240">
        <v>407</v>
      </c>
      <c r="B3581" s="309" t="s">
        <v>414</v>
      </c>
      <c r="C3581" s="310" t="s">
        <v>432</v>
      </c>
      <c r="D3581" s="310" t="s">
        <v>1000</v>
      </c>
      <c r="E3581" s="309">
        <v>44923.626049317871</v>
      </c>
      <c r="F3581" s="310" t="s">
        <v>880</v>
      </c>
      <c r="G3581" s="244" t="s">
        <v>915</v>
      </c>
      <c r="H3581" s="244" t="s">
        <v>429</v>
      </c>
      <c r="I3581" s="288">
        <v>1</v>
      </c>
      <c r="J3581" s="244" t="s">
        <v>919</v>
      </c>
      <c r="K3581" s="244">
        <v>0.5</v>
      </c>
      <c r="L3581" s="244">
        <v>0.6</v>
      </c>
      <c r="M3581" s="244" t="s">
        <v>89</v>
      </c>
      <c r="N3581" s="244">
        <f t="shared" si="67"/>
        <v>0.3</v>
      </c>
      <c r="R3581" s="301"/>
      <c r="S3581" s="301"/>
      <c r="T3581" s="301"/>
      <c r="U3581" s="301"/>
      <c r="V3581" s="301"/>
      <c r="W3581" s="301"/>
      <c r="X3581"/>
      <c r="Y3581" s="301"/>
      <c r="Z3581" s="301"/>
      <c r="AA3581" s="301"/>
      <c r="AB3581" s="301"/>
      <c r="AC3581" s="301"/>
      <c r="AD3581" s="301"/>
      <c r="AE3581" s="301"/>
      <c r="AF3581" s="301"/>
      <c r="AG3581" s="301"/>
      <c r="AH3581" s="301"/>
      <c r="AI3581" s="301"/>
      <c r="AM3581"/>
    </row>
    <row r="3582" spans="1:39" ht="20.100000000000001" hidden="1" customHeight="1" x14ac:dyDescent="0.2">
      <c r="A3582" s="240">
        <v>408</v>
      </c>
      <c r="B3582" s="309" t="s">
        <v>414</v>
      </c>
      <c r="C3582" s="310" t="s">
        <v>432</v>
      </c>
      <c r="D3582" s="310" t="s">
        <v>1000</v>
      </c>
      <c r="E3582" s="309">
        <v>44943.828793663874</v>
      </c>
      <c r="F3582" s="310" t="s">
        <v>880</v>
      </c>
      <c r="G3582" s="244" t="s">
        <v>915</v>
      </c>
      <c r="H3582" s="244" t="s">
        <v>429</v>
      </c>
      <c r="I3582" s="288">
        <v>1</v>
      </c>
      <c r="J3582" s="244" t="s">
        <v>919</v>
      </c>
      <c r="K3582" s="244">
        <v>0.5</v>
      </c>
      <c r="L3582" s="244">
        <v>0.6</v>
      </c>
      <c r="M3582" s="244" t="s">
        <v>89</v>
      </c>
      <c r="N3582" s="244">
        <f t="shared" si="67"/>
        <v>0.3</v>
      </c>
      <c r="R3582" s="301"/>
      <c r="S3582" s="301"/>
      <c r="T3582" s="301"/>
      <c r="U3582" s="301"/>
      <c r="V3582" s="301"/>
      <c r="W3582" s="301"/>
      <c r="X3582"/>
      <c r="Y3582" s="301"/>
      <c r="Z3582" s="301"/>
      <c r="AA3582" s="301"/>
      <c r="AB3582" s="301"/>
      <c r="AC3582" s="301"/>
      <c r="AD3582" s="301"/>
      <c r="AE3582" s="301"/>
      <c r="AF3582" s="301"/>
      <c r="AG3582" s="301"/>
      <c r="AH3582" s="301"/>
      <c r="AI3582" s="301"/>
      <c r="AM3582"/>
    </row>
    <row r="3583" spans="1:39" ht="20.100000000000001" hidden="1" customHeight="1" x14ac:dyDescent="0.2">
      <c r="A3583" s="240">
        <v>409</v>
      </c>
      <c r="B3583" s="309" t="s">
        <v>414</v>
      </c>
      <c r="C3583" s="310" t="s">
        <v>426</v>
      </c>
      <c r="D3583" s="310" t="s">
        <v>1000</v>
      </c>
      <c r="E3583" s="309">
        <v>48191.151822947155</v>
      </c>
      <c r="F3583" s="310" t="s">
        <v>880</v>
      </c>
      <c r="G3583" s="244" t="s">
        <v>915</v>
      </c>
      <c r="H3583" s="244" t="s">
        <v>429</v>
      </c>
      <c r="I3583" s="288">
        <v>1</v>
      </c>
      <c r="J3583" s="244" t="s">
        <v>919</v>
      </c>
      <c r="K3583" s="244">
        <v>0.5</v>
      </c>
      <c r="L3583" s="244">
        <v>0.6</v>
      </c>
      <c r="M3583" s="244" t="s">
        <v>89</v>
      </c>
      <c r="N3583" s="244">
        <f t="shared" si="67"/>
        <v>0.3</v>
      </c>
      <c r="R3583" s="301"/>
      <c r="S3583" s="301"/>
      <c r="T3583" s="301"/>
      <c r="U3583" s="301"/>
      <c r="V3583" s="301"/>
      <c r="W3583" s="301"/>
      <c r="X3583"/>
      <c r="Y3583" s="301"/>
      <c r="Z3583" s="301"/>
      <c r="AA3583" s="301"/>
      <c r="AB3583" s="301"/>
      <c r="AC3583" s="301"/>
      <c r="AD3583" s="301"/>
      <c r="AE3583" s="301"/>
      <c r="AF3583" s="301"/>
      <c r="AG3583" s="301"/>
      <c r="AH3583" s="301"/>
      <c r="AI3583" s="301"/>
      <c r="AM3583"/>
    </row>
    <row r="3584" spans="1:39" ht="20.100000000000001" hidden="1" customHeight="1" x14ac:dyDescent="0.2">
      <c r="A3584" s="240">
        <v>410</v>
      </c>
      <c r="B3584" s="309" t="s">
        <v>414</v>
      </c>
      <c r="C3584" s="310" t="s">
        <v>426</v>
      </c>
      <c r="D3584" s="310" t="s">
        <v>1000</v>
      </c>
      <c r="E3584" s="309">
        <v>48206.220766062434</v>
      </c>
      <c r="F3584" s="310" t="s">
        <v>880</v>
      </c>
      <c r="G3584" s="244" t="s">
        <v>915</v>
      </c>
      <c r="H3584" s="244" t="s">
        <v>429</v>
      </c>
      <c r="I3584" s="288">
        <v>1</v>
      </c>
      <c r="J3584" s="244" t="s">
        <v>919</v>
      </c>
      <c r="K3584" s="244">
        <v>0.5</v>
      </c>
      <c r="L3584" s="244">
        <v>0.6</v>
      </c>
      <c r="M3584" s="244" t="s">
        <v>89</v>
      </c>
      <c r="N3584" s="244">
        <f t="shared" si="67"/>
        <v>0.3</v>
      </c>
      <c r="R3584" s="301"/>
      <c r="S3584" s="301"/>
      <c r="T3584" s="301"/>
      <c r="U3584" s="301"/>
      <c r="V3584" s="301"/>
      <c r="W3584" s="301"/>
      <c r="X3584"/>
      <c r="Y3584" s="301"/>
      <c r="Z3584" s="301"/>
      <c r="AA3584" s="301"/>
      <c r="AB3584" s="301"/>
      <c r="AC3584" s="301"/>
      <c r="AD3584" s="301"/>
      <c r="AE3584" s="301"/>
      <c r="AF3584" s="301"/>
      <c r="AG3584" s="301"/>
      <c r="AH3584" s="301"/>
      <c r="AI3584" s="301"/>
      <c r="AM3584"/>
    </row>
    <row r="3585" spans="1:39" ht="20.100000000000001" hidden="1" customHeight="1" x14ac:dyDescent="0.2">
      <c r="A3585" s="240">
        <v>411</v>
      </c>
      <c r="B3585" s="309" t="s">
        <v>414</v>
      </c>
      <c r="C3585" s="310" t="s">
        <v>426</v>
      </c>
      <c r="D3585" s="310" t="s">
        <v>1000</v>
      </c>
      <c r="E3585" s="309">
        <v>48254.252304072848</v>
      </c>
      <c r="F3585" s="310" t="s">
        <v>880</v>
      </c>
      <c r="G3585" s="244" t="s">
        <v>915</v>
      </c>
      <c r="H3585" s="244" t="s">
        <v>429</v>
      </c>
      <c r="I3585" s="288">
        <v>1</v>
      </c>
      <c r="J3585" s="244" t="s">
        <v>919</v>
      </c>
      <c r="K3585" s="244">
        <v>0.5</v>
      </c>
      <c r="L3585" s="244">
        <v>0.6</v>
      </c>
      <c r="M3585" s="244" t="s">
        <v>89</v>
      </c>
      <c r="N3585" s="244">
        <f t="shared" si="67"/>
        <v>0.3</v>
      </c>
      <c r="R3585" s="301"/>
      <c r="S3585" s="301"/>
      <c r="T3585" s="301"/>
      <c r="U3585" s="301"/>
      <c r="V3585" s="301"/>
      <c r="W3585" s="301"/>
      <c r="X3585"/>
      <c r="Y3585" s="301"/>
      <c r="Z3585" s="301"/>
      <c r="AA3585" s="301"/>
      <c r="AB3585" s="301"/>
      <c r="AC3585" s="301"/>
      <c r="AD3585" s="301"/>
      <c r="AE3585" s="301"/>
      <c r="AF3585" s="301"/>
      <c r="AG3585" s="301"/>
      <c r="AH3585" s="301"/>
      <c r="AI3585" s="301"/>
      <c r="AM3585"/>
    </row>
    <row r="3586" spans="1:39" ht="20.100000000000001" hidden="1" customHeight="1" x14ac:dyDescent="0.2">
      <c r="A3586" s="240">
        <v>412</v>
      </c>
      <c r="B3586" s="309" t="s">
        <v>414</v>
      </c>
      <c r="C3586" s="310" t="s">
        <v>426</v>
      </c>
      <c r="D3586" s="310" t="s">
        <v>1000</v>
      </c>
      <c r="E3586" s="309">
        <v>48268.41974579441</v>
      </c>
      <c r="F3586" s="310" t="s">
        <v>880</v>
      </c>
      <c r="G3586" s="244" t="s">
        <v>915</v>
      </c>
      <c r="H3586" s="244" t="s">
        <v>429</v>
      </c>
      <c r="I3586" s="288">
        <v>1</v>
      </c>
      <c r="J3586" s="244" t="s">
        <v>919</v>
      </c>
      <c r="K3586" s="244">
        <v>0.5</v>
      </c>
      <c r="L3586" s="244">
        <v>0.6</v>
      </c>
      <c r="M3586" s="244" t="s">
        <v>89</v>
      </c>
      <c r="N3586" s="244">
        <f t="shared" si="67"/>
        <v>0.3</v>
      </c>
      <c r="R3586" s="301"/>
      <c r="S3586" s="301"/>
      <c r="T3586" s="301"/>
      <c r="U3586" s="301"/>
      <c r="V3586" s="301"/>
      <c r="W3586" s="301"/>
      <c r="X3586"/>
      <c r="Y3586" s="301"/>
      <c r="Z3586" s="301"/>
      <c r="AA3586" s="301"/>
      <c r="AB3586" s="301"/>
      <c r="AC3586" s="301"/>
      <c r="AD3586" s="301"/>
      <c r="AE3586" s="301"/>
      <c r="AF3586" s="301"/>
      <c r="AG3586" s="301"/>
      <c r="AH3586" s="301"/>
      <c r="AI3586" s="301"/>
      <c r="AM3586"/>
    </row>
    <row r="3587" spans="1:39" ht="20.100000000000001" hidden="1" customHeight="1" x14ac:dyDescent="0.2">
      <c r="A3587" s="240">
        <v>413</v>
      </c>
      <c r="B3587" s="309" t="s">
        <v>414</v>
      </c>
      <c r="C3587" s="310" t="s">
        <v>426</v>
      </c>
      <c r="D3587" s="310" t="s">
        <v>1000</v>
      </c>
      <c r="E3587" s="309">
        <v>48278.63669303136</v>
      </c>
      <c r="F3587" s="310" t="s">
        <v>880</v>
      </c>
      <c r="G3587" s="244" t="s">
        <v>915</v>
      </c>
      <c r="H3587" s="244" t="s">
        <v>429</v>
      </c>
      <c r="I3587" s="288">
        <v>1</v>
      </c>
      <c r="J3587" s="244" t="s">
        <v>919</v>
      </c>
      <c r="K3587" s="244">
        <v>0.5</v>
      </c>
      <c r="L3587" s="244">
        <v>0.6</v>
      </c>
      <c r="M3587" s="244" t="s">
        <v>89</v>
      </c>
      <c r="N3587" s="244">
        <f t="shared" si="67"/>
        <v>0.3</v>
      </c>
      <c r="R3587" s="301"/>
      <c r="S3587" s="301"/>
      <c r="T3587" s="301"/>
      <c r="U3587" s="301"/>
      <c r="V3587" s="301"/>
      <c r="W3587" s="301"/>
      <c r="X3587"/>
      <c r="Y3587" s="301"/>
      <c r="Z3587" s="301"/>
      <c r="AA3587" s="301"/>
      <c r="AB3587" s="301"/>
      <c r="AC3587" s="301"/>
      <c r="AD3587" s="301"/>
      <c r="AE3587" s="301"/>
      <c r="AF3587" s="301"/>
      <c r="AG3587" s="301"/>
      <c r="AH3587" s="301"/>
      <c r="AI3587" s="301"/>
      <c r="AM3587"/>
    </row>
    <row r="3588" spans="1:39" ht="20.100000000000001" hidden="1" customHeight="1" x14ac:dyDescent="0.2">
      <c r="A3588" s="240">
        <v>414</v>
      </c>
      <c r="B3588" s="309" t="s">
        <v>414</v>
      </c>
      <c r="C3588" s="310" t="s">
        <v>426</v>
      </c>
      <c r="D3588" s="310" t="s">
        <v>1000</v>
      </c>
      <c r="E3588" s="309">
        <v>48289.339368938854</v>
      </c>
      <c r="F3588" s="310" t="s">
        <v>880</v>
      </c>
      <c r="G3588" s="244" t="s">
        <v>915</v>
      </c>
      <c r="H3588" s="244" t="s">
        <v>429</v>
      </c>
      <c r="I3588" s="288">
        <v>1</v>
      </c>
      <c r="J3588" s="244" t="s">
        <v>919</v>
      </c>
      <c r="K3588" s="244">
        <v>0.5</v>
      </c>
      <c r="L3588" s="244">
        <v>0.6</v>
      </c>
      <c r="M3588" s="244" t="s">
        <v>89</v>
      </c>
      <c r="N3588" s="244">
        <f t="shared" si="67"/>
        <v>0.3</v>
      </c>
      <c r="R3588" s="301"/>
      <c r="S3588" s="301"/>
      <c r="T3588" s="301"/>
      <c r="U3588" s="301"/>
      <c r="V3588" s="301"/>
      <c r="W3588" s="301"/>
      <c r="X3588"/>
      <c r="Y3588" s="301"/>
      <c r="Z3588" s="301"/>
      <c r="AA3588" s="301"/>
      <c r="AB3588" s="301"/>
      <c r="AC3588" s="301"/>
      <c r="AD3588" s="301"/>
      <c r="AE3588" s="301"/>
      <c r="AF3588" s="301"/>
      <c r="AG3588" s="301"/>
      <c r="AH3588" s="301"/>
      <c r="AI3588" s="301"/>
      <c r="AM3588"/>
    </row>
    <row r="3589" spans="1:39" ht="20.100000000000001" hidden="1" customHeight="1" x14ac:dyDescent="0.2">
      <c r="A3589" s="240">
        <v>415</v>
      </c>
      <c r="B3589" s="309" t="s">
        <v>414</v>
      </c>
      <c r="C3589" s="310" t="s">
        <v>426</v>
      </c>
      <c r="D3589" s="310" t="s">
        <v>1000</v>
      </c>
      <c r="E3589" s="309">
        <v>48301.955542473072</v>
      </c>
      <c r="F3589" s="310" t="s">
        <v>880</v>
      </c>
      <c r="G3589" s="244" t="s">
        <v>915</v>
      </c>
      <c r="H3589" s="244" t="s">
        <v>429</v>
      </c>
      <c r="I3589" s="288">
        <v>1</v>
      </c>
      <c r="J3589" s="244" t="s">
        <v>919</v>
      </c>
      <c r="K3589" s="244">
        <v>0.5</v>
      </c>
      <c r="L3589" s="244">
        <v>0.6</v>
      </c>
      <c r="M3589" s="244" t="s">
        <v>89</v>
      </c>
      <c r="N3589" s="244">
        <f t="shared" si="67"/>
        <v>0.3</v>
      </c>
      <c r="R3589" s="301"/>
      <c r="S3589" s="301"/>
      <c r="T3589" s="301"/>
      <c r="U3589" s="301"/>
      <c r="V3589" s="301"/>
      <c r="W3589" s="301"/>
      <c r="X3589"/>
      <c r="Y3589" s="301"/>
      <c r="Z3589" s="301"/>
      <c r="AA3589" s="301"/>
      <c r="AB3589" s="301"/>
      <c r="AC3589" s="301"/>
      <c r="AD3589" s="301"/>
      <c r="AE3589" s="301"/>
      <c r="AF3589" s="301"/>
      <c r="AG3589" s="301"/>
      <c r="AH3589" s="301"/>
      <c r="AI3589" s="301"/>
      <c r="AM3589"/>
    </row>
    <row r="3590" spans="1:39" ht="20.100000000000001" hidden="1" customHeight="1" x14ac:dyDescent="0.2">
      <c r="A3590" s="240">
        <v>416</v>
      </c>
      <c r="B3590" s="309" t="s">
        <v>414</v>
      </c>
      <c r="C3590" s="310" t="s">
        <v>426</v>
      </c>
      <c r="D3590" s="310" t="s">
        <v>1000</v>
      </c>
      <c r="E3590" s="309">
        <v>48312.540065780573</v>
      </c>
      <c r="F3590" s="310" t="s">
        <v>880</v>
      </c>
      <c r="G3590" s="244" t="s">
        <v>915</v>
      </c>
      <c r="H3590" s="244" t="s">
        <v>429</v>
      </c>
      <c r="I3590" s="288">
        <v>1</v>
      </c>
      <c r="J3590" s="244" t="s">
        <v>919</v>
      </c>
      <c r="K3590" s="244">
        <v>0.5</v>
      </c>
      <c r="L3590" s="244">
        <v>0.6</v>
      </c>
      <c r="M3590" s="244" t="s">
        <v>89</v>
      </c>
      <c r="N3590" s="244">
        <f t="shared" si="67"/>
        <v>0.3</v>
      </c>
      <c r="R3590" s="301"/>
      <c r="S3590" s="301"/>
      <c r="T3590" s="301"/>
      <c r="U3590" s="301"/>
      <c r="V3590" s="301"/>
      <c r="W3590" s="301"/>
      <c r="X3590"/>
      <c r="Y3590" s="301"/>
      <c r="Z3590" s="301"/>
      <c r="AA3590" s="301"/>
      <c r="AB3590" s="301"/>
      <c r="AC3590" s="301"/>
      <c r="AD3590" s="301"/>
      <c r="AE3590" s="301"/>
      <c r="AF3590" s="301"/>
      <c r="AG3590" s="301"/>
      <c r="AH3590" s="301"/>
      <c r="AI3590" s="301"/>
      <c r="AM3590"/>
    </row>
    <row r="3591" spans="1:39" ht="20.100000000000001" hidden="1" customHeight="1" x14ac:dyDescent="0.2">
      <c r="A3591" s="240">
        <v>417</v>
      </c>
      <c r="B3591" s="309" t="s">
        <v>414</v>
      </c>
      <c r="C3591" s="310" t="s">
        <v>432</v>
      </c>
      <c r="D3591" s="310" t="s">
        <v>1000</v>
      </c>
      <c r="E3591" s="309">
        <v>48356.657677048468</v>
      </c>
      <c r="F3591" s="310" t="s">
        <v>880</v>
      </c>
      <c r="G3591" s="244" t="s">
        <v>915</v>
      </c>
      <c r="H3591" s="244" t="s">
        <v>429</v>
      </c>
      <c r="I3591" s="288">
        <v>1</v>
      </c>
      <c r="J3591" s="244" t="s">
        <v>919</v>
      </c>
      <c r="K3591" s="244">
        <v>0.5</v>
      </c>
      <c r="L3591" s="244">
        <v>0.6</v>
      </c>
      <c r="M3591" s="244" t="s">
        <v>89</v>
      </c>
      <c r="N3591" s="244">
        <f t="shared" si="67"/>
        <v>0.3</v>
      </c>
      <c r="R3591" s="301"/>
      <c r="S3591" s="301"/>
      <c r="T3591" s="301"/>
      <c r="U3591" s="301"/>
      <c r="V3591" s="301"/>
      <c r="W3591" s="301"/>
      <c r="X3591"/>
      <c r="Y3591" s="301"/>
      <c r="Z3591" s="301"/>
      <c r="AA3591" s="301"/>
      <c r="AB3591" s="301"/>
      <c r="AC3591" s="301"/>
      <c r="AD3591" s="301"/>
      <c r="AE3591" s="301"/>
      <c r="AF3591" s="301"/>
      <c r="AG3591" s="301"/>
      <c r="AH3591" s="301"/>
      <c r="AI3591" s="301"/>
      <c r="AM3591"/>
    </row>
    <row r="3592" spans="1:39" ht="20.100000000000001" hidden="1" customHeight="1" x14ac:dyDescent="0.2">
      <c r="A3592" s="240">
        <v>418</v>
      </c>
      <c r="B3592" s="309" t="s">
        <v>414</v>
      </c>
      <c r="C3592" s="310" t="s">
        <v>432</v>
      </c>
      <c r="D3592" s="310" t="s">
        <v>1000</v>
      </c>
      <c r="E3592" s="309">
        <v>48378.334903559102</v>
      </c>
      <c r="F3592" s="310" t="s">
        <v>880</v>
      </c>
      <c r="G3592" s="244" t="s">
        <v>915</v>
      </c>
      <c r="H3592" s="244" t="s">
        <v>429</v>
      </c>
      <c r="I3592" s="288">
        <v>1</v>
      </c>
      <c r="J3592" s="244" t="s">
        <v>919</v>
      </c>
      <c r="K3592" s="244">
        <v>0.5</v>
      </c>
      <c r="L3592" s="244">
        <v>0.6</v>
      </c>
      <c r="M3592" s="244" t="s">
        <v>89</v>
      </c>
      <c r="N3592" s="244">
        <f t="shared" si="67"/>
        <v>0.3</v>
      </c>
      <c r="R3592" s="301"/>
      <c r="S3592" s="301"/>
      <c r="T3592" s="301"/>
      <c r="U3592" s="301"/>
      <c r="V3592" s="301"/>
      <c r="W3592" s="301"/>
      <c r="X3592"/>
      <c r="Y3592" s="301"/>
      <c r="Z3592" s="301"/>
      <c r="AA3592" s="301"/>
      <c r="AB3592" s="301"/>
      <c r="AC3592" s="301"/>
      <c r="AD3592" s="301"/>
      <c r="AE3592" s="301"/>
      <c r="AF3592" s="301"/>
      <c r="AG3592" s="301"/>
      <c r="AH3592" s="301"/>
      <c r="AI3592" s="301"/>
      <c r="AM3592"/>
    </row>
    <row r="3593" spans="1:39" ht="20.100000000000001" hidden="1" customHeight="1" x14ac:dyDescent="0.2">
      <c r="A3593" s="240">
        <v>419</v>
      </c>
      <c r="B3593" s="309" t="s">
        <v>414</v>
      </c>
      <c r="C3593" s="310" t="s">
        <v>432</v>
      </c>
      <c r="D3593" s="310" t="s">
        <v>1000</v>
      </c>
      <c r="E3593" s="309">
        <v>48388.703972100513</v>
      </c>
      <c r="F3593" s="310" t="s">
        <v>880</v>
      </c>
      <c r="G3593" s="244" t="s">
        <v>915</v>
      </c>
      <c r="H3593" s="244" t="s">
        <v>429</v>
      </c>
      <c r="I3593" s="288">
        <v>1</v>
      </c>
      <c r="J3593" s="244" t="s">
        <v>919</v>
      </c>
      <c r="K3593" s="244">
        <v>0.5</v>
      </c>
      <c r="L3593" s="244">
        <v>0.6</v>
      </c>
      <c r="M3593" s="244" t="s">
        <v>89</v>
      </c>
      <c r="N3593" s="244">
        <f t="shared" si="67"/>
        <v>0.3</v>
      </c>
      <c r="R3593" s="301"/>
      <c r="S3593" s="301"/>
      <c r="T3593" s="301"/>
      <c r="U3593" s="301"/>
      <c r="V3593" s="301"/>
      <c r="W3593" s="301"/>
      <c r="X3593"/>
      <c r="Y3593" s="301"/>
      <c r="Z3593" s="301"/>
      <c r="AA3593" s="301"/>
      <c r="AB3593" s="301"/>
      <c r="AC3593" s="301"/>
      <c r="AD3593" s="301"/>
      <c r="AE3593" s="301"/>
      <c r="AF3593" s="301"/>
      <c r="AG3593" s="301"/>
      <c r="AH3593" s="301"/>
      <c r="AI3593" s="301"/>
      <c r="AM3593"/>
    </row>
    <row r="3594" spans="1:39" ht="20.100000000000001" hidden="1" customHeight="1" x14ac:dyDescent="0.2">
      <c r="A3594" s="240">
        <v>420</v>
      </c>
      <c r="B3594" s="309" t="s">
        <v>414</v>
      </c>
      <c r="C3594" s="310" t="s">
        <v>432</v>
      </c>
      <c r="D3594" s="310" t="s">
        <v>1000</v>
      </c>
      <c r="E3594" s="309">
        <v>48398.553461918913</v>
      </c>
      <c r="F3594" s="310" t="s">
        <v>880</v>
      </c>
      <c r="G3594" s="244" t="s">
        <v>915</v>
      </c>
      <c r="H3594" s="244" t="s">
        <v>429</v>
      </c>
      <c r="I3594" s="288">
        <v>1</v>
      </c>
      <c r="J3594" s="244" t="s">
        <v>919</v>
      </c>
      <c r="K3594" s="244">
        <v>0.5</v>
      </c>
      <c r="L3594" s="244">
        <v>0.6</v>
      </c>
      <c r="M3594" s="244" t="s">
        <v>89</v>
      </c>
      <c r="N3594" s="244">
        <f t="shared" si="67"/>
        <v>0.3</v>
      </c>
      <c r="R3594" s="301"/>
      <c r="S3594" s="301"/>
      <c r="T3594" s="301"/>
      <c r="U3594" s="301"/>
      <c r="V3594" s="301"/>
      <c r="W3594" s="301"/>
      <c r="X3594"/>
      <c r="Y3594" s="301"/>
      <c r="Z3594" s="301"/>
      <c r="AA3594" s="301"/>
      <c r="AB3594" s="301"/>
      <c r="AC3594" s="301"/>
      <c r="AD3594" s="301"/>
      <c r="AE3594" s="301"/>
      <c r="AF3594" s="301"/>
      <c r="AG3594" s="301"/>
      <c r="AH3594" s="301"/>
      <c r="AI3594" s="301"/>
      <c r="AM3594"/>
    </row>
    <row r="3595" spans="1:39" ht="20.100000000000001" hidden="1" customHeight="1" x14ac:dyDescent="0.2">
      <c r="A3595" s="240">
        <v>421</v>
      </c>
      <c r="B3595" s="309" t="s">
        <v>414</v>
      </c>
      <c r="C3595" s="310" t="s">
        <v>432</v>
      </c>
      <c r="D3595" s="310" t="s">
        <v>1000</v>
      </c>
      <c r="E3595" s="309">
        <v>48407.787284444334</v>
      </c>
      <c r="F3595" s="310" t="s">
        <v>880</v>
      </c>
      <c r="G3595" s="244" t="s">
        <v>915</v>
      </c>
      <c r="H3595" s="244" t="s">
        <v>429</v>
      </c>
      <c r="I3595" s="288">
        <v>1</v>
      </c>
      <c r="J3595" s="244" t="s">
        <v>919</v>
      </c>
      <c r="K3595" s="244">
        <v>0.5</v>
      </c>
      <c r="L3595" s="244">
        <v>0.6</v>
      </c>
      <c r="M3595" s="244" t="s">
        <v>89</v>
      </c>
      <c r="N3595" s="244">
        <f t="shared" si="67"/>
        <v>0.3</v>
      </c>
      <c r="R3595" s="301"/>
      <c r="S3595" s="301"/>
      <c r="T3595" s="301"/>
      <c r="U3595" s="301"/>
      <c r="V3595" s="301"/>
      <c r="W3595" s="301"/>
      <c r="X3595"/>
      <c r="Y3595" s="301"/>
      <c r="Z3595" s="301"/>
      <c r="AA3595" s="301"/>
      <c r="AB3595" s="301"/>
      <c r="AC3595" s="301"/>
      <c r="AD3595" s="301"/>
      <c r="AE3595" s="301"/>
      <c r="AF3595" s="301"/>
      <c r="AG3595" s="301"/>
      <c r="AH3595" s="301"/>
      <c r="AI3595" s="301"/>
      <c r="AM3595"/>
    </row>
    <row r="3596" spans="1:39" ht="20.100000000000001" hidden="1" customHeight="1" x14ac:dyDescent="0.2">
      <c r="A3596" s="240">
        <v>422</v>
      </c>
      <c r="B3596" s="309" t="s">
        <v>414</v>
      </c>
      <c r="C3596" s="310" t="s">
        <v>432</v>
      </c>
      <c r="D3596" s="310" t="s">
        <v>1000</v>
      </c>
      <c r="E3596" s="309">
        <v>48411.941691474589</v>
      </c>
      <c r="F3596" s="310" t="s">
        <v>880</v>
      </c>
      <c r="G3596" s="244" t="s">
        <v>915</v>
      </c>
      <c r="H3596" s="244" t="s">
        <v>429</v>
      </c>
      <c r="I3596" s="288">
        <v>1</v>
      </c>
      <c r="J3596" s="244" t="s">
        <v>919</v>
      </c>
      <c r="K3596" s="244">
        <v>0.5</v>
      </c>
      <c r="L3596" s="244">
        <v>0.6</v>
      </c>
      <c r="M3596" s="244" t="s">
        <v>89</v>
      </c>
      <c r="N3596" s="244">
        <f t="shared" si="67"/>
        <v>0.3</v>
      </c>
      <c r="R3596" s="301"/>
      <c r="S3596" s="301"/>
      <c r="T3596" s="301"/>
      <c r="U3596" s="301"/>
      <c r="V3596" s="301"/>
      <c r="W3596" s="301"/>
      <c r="X3596"/>
      <c r="Y3596" s="301"/>
      <c r="Z3596" s="301"/>
      <c r="AA3596" s="301"/>
      <c r="AB3596" s="301"/>
      <c r="AC3596" s="301"/>
      <c r="AD3596" s="301"/>
      <c r="AE3596" s="301"/>
      <c r="AF3596" s="301"/>
      <c r="AG3596" s="301"/>
      <c r="AH3596" s="301"/>
      <c r="AI3596" s="301"/>
      <c r="AM3596"/>
    </row>
    <row r="3597" spans="1:39" ht="20.100000000000001" hidden="1" customHeight="1" x14ac:dyDescent="0.2">
      <c r="A3597" s="240">
        <v>423</v>
      </c>
      <c r="B3597" s="309" t="s">
        <v>414</v>
      </c>
      <c r="C3597" s="310" t="s">
        <v>432</v>
      </c>
      <c r="D3597" s="310" t="s">
        <v>1000</v>
      </c>
      <c r="E3597" s="309">
        <v>48420.834044965515</v>
      </c>
      <c r="F3597" s="310" t="s">
        <v>880</v>
      </c>
      <c r="G3597" s="244" t="s">
        <v>915</v>
      </c>
      <c r="H3597" s="244" t="s">
        <v>429</v>
      </c>
      <c r="I3597" s="288">
        <v>1</v>
      </c>
      <c r="J3597" s="244" t="s">
        <v>919</v>
      </c>
      <c r="K3597" s="244">
        <v>0.5</v>
      </c>
      <c r="L3597" s="244">
        <v>0.6</v>
      </c>
      <c r="M3597" s="244" t="s">
        <v>89</v>
      </c>
      <c r="N3597" s="244">
        <f t="shared" si="67"/>
        <v>0.3</v>
      </c>
      <c r="R3597" s="301"/>
      <c r="S3597" s="301"/>
      <c r="T3597" s="301"/>
      <c r="U3597" s="301"/>
      <c r="V3597" s="301"/>
      <c r="W3597" s="301"/>
      <c r="X3597"/>
      <c r="Y3597" s="301"/>
      <c r="Z3597" s="301"/>
      <c r="AA3597" s="301"/>
      <c r="AB3597" s="301"/>
      <c r="AC3597" s="301"/>
      <c r="AD3597" s="301"/>
      <c r="AE3597" s="301"/>
      <c r="AF3597" s="301"/>
      <c r="AG3597" s="301"/>
      <c r="AH3597" s="301"/>
      <c r="AI3597" s="301"/>
      <c r="AM3597"/>
    </row>
    <row r="3598" spans="1:39" ht="20.100000000000001" hidden="1" customHeight="1" x14ac:dyDescent="0.2">
      <c r="A3598" s="240">
        <v>424</v>
      </c>
      <c r="B3598" s="309" t="s">
        <v>414</v>
      </c>
      <c r="C3598" s="310" t="s">
        <v>432</v>
      </c>
      <c r="D3598" s="310" t="s">
        <v>1000</v>
      </c>
      <c r="E3598" s="309">
        <v>48434.531435286008</v>
      </c>
      <c r="F3598" s="310" t="s">
        <v>880</v>
      </c>
      <c r="G3598" s="244" t="s">
        <v>915</v>
      </c>
      <c r="H3598" s="244" t="s">
        <v>429</v>
      </c>
      <c r="I3598" s="288">
        <v>1</v>
      </c>
      <c r="J3598" s="244" t="s">
        <v>919</v>
      </c>
      <c r="K3598" s="244">
        <v>0.5</v>
      </c>
      <c r="L3598" s="244">
        <v>0.6</v>
      </c>
      <c r="M3598" s="244" t="s">
        <v>89</v>
      </c>
      <c r="N3598" s="244">
        <f t="shared" si="67"/>
        <v>0.3</v>
      </c>
      <c r="R3598" s="301"/>
      <c r="S3598" s="301"/>
      <c r="T3598" s="301"/>
      <c r="U3598" s="301"/>
      <c r="V3598" s="301"/>
      <c r="W3598" s="301"/>
      <c r="X3598"/>
      <c r="Y3598" s="301"/>
      <c r="Z3598" s="301"/>
      <c r="AA3598" s="301"/>
      <c r="AB3598" s="301"/>
      <c r="AC3598" s="301"/>
      <c r="AD3598" s="301"/>
      <c r="AE3598" s="301"/>
      <c r="AF3598" s="301"/>
      <c r="AG3598" s="301"/>
      <c r="AH3598" s="301"/>
      <c r="AI3598" s="301"/>
      <c r="AM3598"/>
    </row>
    <row r="3599" spans="1:39" ht="20.100000000000001" hidden="1" customHeight="1" x14ac:dyDescent="0.2">
      <c r="A3599" s="240">
        <v>425</v>
      </c>
      <c r="B3599" s="309" t="s">
        <v>414</v>
      </c>
      <c r="C3599" s="310" t="s">
        <v>432</v>
      </c>
      <c r="D3599" s="310" t="s">
        <v>1000</v>
      </c>
      <c r="E3599" s="309">
        <v>48441.671103620327</v>
      </c>
      <c r="F3599" s="310" t="s">
        <v>880</v>
      </c>
      <c r="G3599" s="244" t="s">
        <v>915</v>
      </c>
      <c r="H3599" s="244" t="s">
        <v>429</v>
      </c>
      <c r="I3599" s="288">
        <v>1</v>
      </c>
      <c r="J3599" s="244" t="s">
        <v>919</v>
      </c>
      <c r="K3599" s="244">
        <v>0.5</v>
      </c>
      <c r="L3599" s="244">
        <v>0.6</v>
      </c>
      <c r="M3599" s="244" t="s">
        <v>89</v>
      </c>
      <c r="N3599" s="244">
        <f t="shared" si="67"/>
        <v>0.3</v>
      </c>
      <c r="R3599" s="301"/>
      <c r="S3599" s="301"/>
      <c r="T3599" s="301"/>
      <c r="U3599" s="301"/>
      <c r="V3599" s="301"/>
      <c r="W3599" s="301"/>
      <c r="X3599"/>
      <c r="Y3599" s="301"/>
      <c r="Z3599" s="301"/>
      <c r="AA3599" s="301"/>
      <c r="AB3599" s="301"/>
      <c r="AC3599" s="301"/>
      <c r="AD3599" s="301"/>
      <c r="AE3599" s="301"/>
      <c r="AF3599" s="301"/>
      <c r="AG3599" s="301"/>
      <c r="AH3599" s="301"/>
      <c r="AI3599" s="301"/>
      <c r="AM3599"/>
    </row>
    <row r="3600" spans="1:39" ht="20.100000000000001" hidden="1" customHeight="1" x14ac:dyDescent="0.2">
      <c r="A3600" s="240">
        <v>426</v>
      </c>
      <c r="B3600" s="309" t="s">
        <v>414</v>
      </c>
      <c r="C3600" s="310" t="s">
        <v>432</v>
      </c>
      <c r="D3600" s="310" t="s">
        <v>1000</v>
      </c>
      <c r="E3600" s="309">
        <v>48448.28060349101</v>
      </c>
      <c r="F3600" s="310" t="s">
        <v>880</v>
      </c>
      <c r="G3600" s="244" t="s">
        <v>915</v>
      </c>
      <c r="H3600" s="244" t="s">
        <v>429</v>
      </c>
      <c r="I3600" s="288">
        <v>1</v>
      </c>
      <c r="J3600" s="244" t="s">
        <v>919</v>
      </c>
      <c r="K3600" s="244">
        <v>0.5</v>
      </c>
      <c r="L3600" s="244">
        <v>0.6</v>
      </c>
      <c r="M3600" s="244" t="s">
        <v>89</v>
      </c>
      <c r="N3600" s="244">
        <f t="shared" si="67"/>
        <v>0.3</v>
      </c>
      <c r="R3600" s="301"/>
      <c r="S3600" s="301"/>
      <c r="T3600" s="301"/>
      <c r="U3600" s="301"/>
      <c r="V3600" s="301"/>
      <c r="W3600" s="301"/>
      <c r="X3600"/>
      <c r="Y3600" s="301"/>
      <c r="Z3600" s="301"/>
      <c r="AA3600" s="301"/>
      <c r="AB3600" s="301"/>
      <c r="AC3600" s="301"/>
      <c r="AD3600" s="301"/>
      <c r="AE3600" s="301"/>
      <c r="AF3600" s="301"/>
      <c r="AG3600" s="301"/>
      <c r="AH3600" s="301"/>
      <c r="AI3600" s="301"/>
      <c r="AM3600"/>
    </row>
    <row r="3601" spans="1:39" ht="20.100000000000001" hidden="1" customHeight="1" x14ac:dyDescent="0.2">
      <c r="A3601" s="240">
        <v>427</v>
      </c>
      <c r="B3601" s="309" t="s">
        <v>414</v>
      </c>
      <c r="C3601" s="310" t="s">
        <v>432</v>
      </c>
      <c r="D3601" s="310" t="s">
        <v>1000</v>
      </c>
      <c r="E3601" s="309">
        <v>48456.328896381681</v>
      </c>
      <c r="F3601" s="310" t="s">
        <v>880</v>
      </c>
      <c r="G3601" s="244" t="s">
        <v>915</v>
      </c>
      <c r="H3601" s="244" t="s">
        <v>429</v>
      </c>
      <c r="I3601" s="288">
        <v>1</v>
      </c>
      <c r="J3601" s="244" t="s">
        <v>919</v>
      </c>
      <c r="K3601" s="244">
        <v>0.5</v>
      </c>
      <c r="L3601" s="244">
        <v>0.6</v>
      </c>
      <c r="M3601" s="244" t="s">
        <v>89</v>
      </c>
      <c r="N3601" s="244">
        <f t="shared" si="67"/>
        <v>0.3</v>
      </c>
      <c r="R3601" s="301"/>
      <c r="S3601" s="301"/>
      <c r="T3601" s="301"/>
      <c r="U3601" s="301"/>
      <c r="V3601" s="301"/>
      <c r="W3601" s="301"/>
      <c r="X3601"/>
      <c r="Y3601" s="301"/>
      <c r="Z3601" s="301"/>
      <c r="AA3601" s="301"/>
      <c r="AB3601" s="301"/>
      <c r="AC3601" s="301"/>
      <c r="AD3601" s="301"/>
      <c r="AE3601" s="301"/>
      <c r="AF3601" s="301"/>
      <c r="AG3601" s="301"/>
      <c r="AH3601" s="301"/>
      <c r="AI3601" s="301"/>
      <c r="AM3601"/>
    </row>
    <row r="3602" spans="1:39" ht="20.100000000000001" hidden="1" customHeight="1" x14ac:dyDescent="0.2">
      <c r="A3602" s="240">
        <v>428</v>
      </c>
      <c r="B3602" s="309" t="s">
        <v>414</v>
      </c>
      <c r="C3602" s="310" t="s">
        <v>432</v>
      </c>
      <c r="D3602" s="310" t="s">
        <v>1000</v>
      </c>
      <c r="E3602" s="309">
        <v>48469.708457373425</v>
      </c>
      <c r="F3602" s="310" t="s">
        <v>880</v>
      </c>
      <c r="G3602" s="244" t="s">
        <v>915</v>
      </c>
      <c r="H3602" s="244" t="s">
        <v>429</v>
      </c>
      <c r="I3602" s="288">
        <v>1</v>
      </c>
      <c r="J3602" s="244" t="s">
        <v>919</v>
      </c>
      <c r="K3602" s="244">
        <v>0.5</v>
      </c>
      <c r="L3602" s="244">
        <v>0.6</v>
      </c>
      <c r="M3602" s="244" t="s">
        <v>89</v>
      </c>
      <c r="N3602" s="244">
        <f t="shared" si="67"/>
        <v>0.3</v>
      </c>
      <c r="R3602" s="301"/>
      <c r="S3602" s="301"/>
      <c r="T3602" s="301"/>
      <c r="U3602" s="301"/>
      <c r="V3602" s="301"/>
      <c r="W3602" s="301"/>
      <c r="X3602"/>
      <c r="Y3602" s="301"/>
      <c r="Z3602" s="301"/>
      <c r="AA3602" s="301"/>
      <c r="AB3602" s="301"/>
      <c r="AC3602" s="301"/>
      <c r="AD3602" s="301"/>
      <c r="AE3602" s="301"/>
      <c r="AF3602" s="301"/>
      <c r="AG3602" s="301"/>
      <c r="AH3602" s="301"/>
      <c r="AI3602" s="301"/>
      <c r="AM3602"/>
    </row>
    <row r="3603" spans="1:39" ht="20.100000000000001" hidden="1" customHeight="1" x14ac:dyDescent="0.2">
      <c r="A3603" s="240">
        <v>429</v>
      </c>
      <c r="B3603" s="309" t="s">
        <v>414</v>
      </c>
      <c r="C3603" s="310" t="s">
        <v>432</v>
      </c>
      <c r="D3603" s="310" t="s">
        <v>1000</v>
      </c>
      <c r="E3603" s="309">
        <v>48478.84301551112</v>
      </c>
      <c r="F3603" s="310" t="s">
        <v>880</v>
      </c>
      <c r="G3603" s="244" t="s">
        <v>915</v>
      </c>
      <c r="H3603" s="244" t="s">
        <v>429</v>
      </c>
      <c r="I3603" s="288">
        <v>1</v>
      </c>
      <c r="J3603" s="244" t="s">
        <v>919</v>
      </c>
      <c r="K3603" s="244">
        <v>0.5</v>
      </c>
      <c r="L3603" s="244">
        <v>0.6</v>
      </c>
      <c r="M3603" s="244" t="s">
        <v>89</v>
      </c>
      <c r="N3603" s="244">
        <f t="shared" si="67"/>
        <v>0.3</v>
      </c>
      <c r="R3603" s="301"/>
      <c r="S3603" s="301"/>
      <c r="T3603" s="301"/>
      <c r="U3603" s="301"/>
      <c r="V3603" s="301"/>
      <c r="W3603" s="301"/>
      <c r="X3603"/>
      <c r="Y3603" s="301"/>
      <c r="Z3603" s="301"/>
      <c r="AA3603" s="301"/>
      <c r="AB3603" s="301"/>
      <c r="AC3603" s="301"/>
      <c r="AD3603" s="301"/>
      <c r="AE3603" s="301"/>
      <c r="AF3603" s="301"/>
      <c r="AG3603" s="301"/>
      <c r="AH3603" s="301"/>
      <c r="AI3603" s="301"/>
      <c r="AM3603"/>
    </row>
    <row r="3604" spans="1:39" ht="20.100000000000001" hidden="1" customHeight="1" x14ac:dyDescent="0.2">
      <c r="A3604" s="240">
        <v>430</v>
      </c>
      <c r="B3604" s="309" t="s">
        <v>414</v>
      </c>
      <c r="C3604" s="310" t="s">
        <v>426</v>
      </c>
      <c r="D3604" s="310" t="s">
        <v>438</v>
      </c>
      <c r="E3604" s="309">
        <v>72379.698539923091</v>
      </c>
      <c r="F3604" s="310" t="s">
        <v>877</v>
      </c>
      <c r="G3604" s="244" t="s">
        <v>923</v>
      </c>
      <c r="H3604" s="244" t="s">
        <v>429</v>
      </c>
      <c r="I3604" s="288">
        <v>2</v>
      </c>
      <c r="J3604" s="244" t="s">
        <v>873</v>
      </c>
      <c r="K3604" s="244">
        <v>2</v>
      </c>
      <c r="L3604" s="244">
        <v>3</v>
      </c>
      <c r="M3604" s="244" t="s">
        <v>89</v>
      </c>
      <c r="N3604" s="244">
        <f t="shared" si="67"/>
        <v>6</v>
      </c>
      <c r="R3604" s="301"/>
      <c r="S3604" s="301"/>
      <c r="T3604" s="301"/>
      <c r="U3604" s="301"/>
      <c r="V3604" s="301"/>
      <c r="W3604" s="301"/>
      <c r="X3604"/>
      <c r="Y3604" s="301"/>
      <c r="Z3604" s="301"/>
      <c r="AA3604" s="301"/>
      <c r="AB3604" s="301"/>
      <c r="AC3604" s="301"/>
      <c r="AD3604" s="301"/>
      <c r="AE3604" s="301"/>
      <c r="AF3604" s="301"/>
      <c r="AG3604" s="301"/>
      <c r="AH3604" s="301"/>
      <c r="AI3604" s="301"/>
      <c r="AM3604"/>
    </row>
    <row r="3605" spans="1:39" ht="20.100000000000001" hidden="1" customHeight="1" x14ac:dyDescent="0.2">
      <c r="A3605" s="240">
        <v>431</v>
      </c>
      <c r="B3605" s="309" t="s">
        <v>414</v>
      </c>
      <c r="C3605" s="310" t="s">
        <v>426</v>
      </c>
      <c r="D3605" s="310" t="s">
        <v>438</v>
      </c>
      <c r="E3605" s="309">
        <v>72279.981978288924</v>
      </c>
      <c r="F3605" s="310" t="s">
        <v>871</v>
      </c>
      <c r="G3605" s="244" t="s">
        <v>929</v>
      </c>
      <c r="H3605" s="244" t="s">
        <v>429</v>
      </c>
      <c r="I3605" s="288">
        <v>1</v>
      </c>
      <c r="J3605" s="244" t="s">
        <v>873</v>
      </c>
      <c r="K3605" s="244">
        <v>0.8</v>
      </c>
      <c r="L3605" s="244">
        <v>1.5</v>
      </c>
      <c r="M3605" s="244" t="s">
        <v>89</v>
      </c>
      <c r="N3605" s="244">
        <f t="shared" si="67"/>
        <v>1.2000000000000002</v>
      </c>
      <c r="R3605" s="301"/>
      <c r="S3605" s="301"/>
      <c r="T3605" s="301"/>
      <c r="U3605" s="301"/>
      <c r="V3605" s="301"/>
      <c r="W3605" s="301"/>
      <c r="X3605"/>
      <c r="Y3605" s="301"/>
      <c r="Z3605" s="301"/>
      <c r="AA3605" s="301"/>
      <c r="AB3605" s="301"/>
      <c r="AC3605" s="301"/>
      <c r="AD3605" s="301"/>
      <c r="AE3605" s="301"/>
      <c r="AF3605" s="301"/>
      <c r="AG3605" s="301"/>
      <c r="AH3605" s="301"/>
      <c r="AI3605" s="301"/>
      <c r="AM3605"/>
    </row>
    <row r="3606" spans="1:39" ht="20.100000000000001" hidden="1" customHeight="1" x14ac:dyDescent="0.2">
      <c r="A3606" s="240">
        <v>432</v>
      </c>
      <c r="B3606" s="309" t="s">
        <v>414</v>
      </c>
      <c r="C3606" s="310" t="s">
        <v>426</v>
      </c>
      <c r="D3606" s="310" t="s">
        <v>438</v>
      </c>
      <c r="E3606" s="309">
        <v>72202.90906848124</v>
      </c>
      <c r="F3606" s="310" t="s">
        <v>871</v>
      </c>
      <c r="G3606" s="244" t="s">
        <v>929</v>
      </c>
      <c r="H3606" s="244" t="s">
        <v>429</v>
      </c>
      <c r="I3606" s="288">
        <v>1</v>
      </c>
      <c r="J3606" s="244" t="s">
        <v>873</v>
      </c>
      <c r="K3606" s="244">
        <v>0.8</v>
      </c>
      <c r="L3606" s="244">
        <v>1.5</v>
      </c>
      <c r="M3606" s="244" t="s">
        <v>89</v>
      </c>
      <c r="N3606" s="244">
        <f t="shared" si="67"/>
        <v>1.2000000000000002</v>
      </c>
      <c r="R3606" s="301"/>
      <c r="S3606" s="301"/>
      <c r="T3606" s="301"/>
      <c r="U3606" s="301"/>
      <c r="V3606" s="301"/>
      <c r="W3606" s="301"/>
      <c r="X3606"/>
      <c r="Y3606" s="301"/>
      <c r="Z3606" s="301"/>
      <c r="AA3606" s="301"/>
      <c r="AB3606" s="301"/>
      <c r="AC3606" s="301"/>
      <c r="AD3606" s="301"/>
      <c r="AE3606" s="301"/>
      <c r="AF3606" s="301"/>
      <c r="AG3606" s="301"/>
      <c r="AH3606" s="301"/>
      <c r="AI3606" s="301"/>
      <c r="AM3606"/>
    </row>
    <row r="3607" spans="1:39" ht="20.100000000000001" hidden="1" customHeight="1" x14ac:dyDescent="0.2">
      <c r="A3607" s="240">
        <v>433</v>
      </c>
      <c r="B3607" s="309" t="s">
        <v>414</v>
      </c>
      <c r="C3607" s="310" t="s">
        <v>426</v>
      </c>
      <c r="D3607" s="310" t="s">
        <v>438</v>
      </c>
      <c r="E3607" s="309">
        <v>72080.954945701742</v>
      </c>
      <c r="F3607" s="310" t="s">
        <v>871</v>
      </c>
      <c r="G3607" s="244" t="s">
        <v>929</v>
      </c>
      <c r="H3607" s="244" t="s">
        <v>429</v>
      </c>
      <c r="I3607" s="288">
        <v>1</v>
      </c>
      <c r="J3607" s="244" t="s">
        <v>873</v>
      </c>
      <c r="K3607" s="244">
        <v>0.8</v>
      </c>
      <c r="L3607" s="244">
        <v>1.5</v>
      </c>
      <c r="M3607" s="244" t="s">
        <v>89</v>
      </c>
      <c r="N3607" s="244">
        <f t="shared" si="67"/>
        <v>1.2000000000000002</v>
      </c>
      <c r="R3607" s="301"/>
      <c r="S3607" s="301"/>
      <c r="T3607" s="301"/>
      <c r="U3607" s="301"/>
      <c r="V3607" s="301"/>
      <c r="W3607" s="301"/>
      <c r="X3607"/>
      <c r="Y3607" s="301"/>
      <c r="Z3607" s="301"/>
      <c r="AA3607" s="301"/>
      <c r="AB3607" s="301"/>
      <c r="AC3607" s="301"/>
      <c r="AD3607" s="301"/>
      <c r="AE3607" s="301"/>
      <c r="AF3607" s="301"/>
      <c r="AG3607" s="301"/>
      <c r="AH3607" s="301"/>
      <c r="AI3607" s="301"/>
      <c r="AM3607"/>
    </row>
    <row r="3608" spans="1:39" ht="20.100000000000001" hidden="1" customHeight="1" x14ac:dyDescent="0.2">
      <c r="A3608" s="240">
        <v>434</v>
      </c>
      <c r="B3608" s="309" t="s">
        <v>414</v>
      </c>
      <c r="C3608" s="310" t="s">
        <v>426</v>
      </c>
      <c r="D3608" s="310" t="s">
        <v>438</v>
      </c>
      <c r="E3608" s="309">
        <v>71924.680114476694</v>
      </c>
      <c r="F3608" s="310" t="s">
        <v>871</v>
      </c>
      <c r="G3608" s="244" t="s">
        <v>929</v>
      </c>
      <c r="H3608" s="244" t="s">
        <v>429</v>
      </c>
      <c r="I3608" s="288">
        <v>1</v>
      </c>
      <c r="J3608" s="244" t="s">
        <v>873</v>
      </c>
      <c r="K3608" s="244">
        <v>0.8</v>
      </c>
      <c r="L3608" s="244">
        <v>1.5</v>
      </c>
      <c r="M3608" s="244" t="s">
        <v>89</v>
      </c>
      <c r="N3608" s="244">
        <f t="shared" si="67"/>
        <v>1.2000000000000002</v>
      </c>
      <c r="R3608" s="301"/>
      <c r="S3608" s="301"/>
      <c r="T3608" s="301"/>
      <c r="U3608" s="301"/>
      <c r="V3608" s="301"/>
      <c r="W3608" s="301"/>
      <c r="X3608"/>
      <c r="Y3608" s="301"/>
      <c r="Z3608" s="301"/>
      <c r="AA3608" s="301"/>
      <c r="AB3608" s="301"/>
      <c r="AC3608" s="301"/>
      <c r="AD3608" s="301"/>
      <c r="AE3608" s="301"/>
      <c r="AF3608" s="301"/>
      <c r="AG3608" s="301"/>
      <c r="AH3608" s="301"/>
      <c r="AI3608" s="301"/>
      <c r="AM3608"/>
    </row>
    <row r="3609" spans="1:39" ht="20.100000000000001" hidden="1" customHeight="1" x14ac:dyDescent="0.2">
      <c r="A3609" s="240">
        <v>435</v>
      </c>
      <c r="B3609" s="309" t="s">
        <v>414</v>
      </c>
      <c r="C3609" s="310" t="s">
        <v>426</v>
      </c>
      <c r="D3609" s="310" t="s">
        <v>438</v>
      </c>
      <c r="E3609" s="309">
        <v>71742.475215580795</v>
      </c>
      <c r="F3609" s="310" t="s">
        <v>871</v>
      </c>
      <c r="G3609" s="244" t="s">
        <v>929</v>
      </c>
      <c r="H3609" s="244" t="s">
        <v>429</v>
      </c>
      <c r="I3609" s="288">
        <v>1</v>
      </c>
      <c r="J3609" s="244" t="s">
        <v>873</v>
      </c>
      <c r="K3609" s="244">
        <v>0.8</v>
      </c>
      <c r="L3609" s="244">
        <v>1.5</v>
      </c>
      <c r="M3609" s="244" t="s">
        <v>89</v>
      </c>
      <c r="N3609" s="244">
        <f t="shared" si="67"/>
        <v>1.2000000000000002</v>
      </c>
      <c r="R3609" s="301"/>
      <c r="S3609" s="301"/>
      <c r="T3609" s="301"/>
      <c r="U3609" s="301"/>
      <c r="V3609" s="301"/>
      <c r="W3609" s="301"/>
      <c r="X3609"/>
      <c r="Y3609" s="301"/>
      <c r="Z3609" s="301"/>
      <c r="AA3609" s="301"/>
      <c r="AB3609" s="301"/>
      <c r="AC3609" s="301"/>
      <c r="AD3609" s="301"/>
      <c r="AE3609" s="301"/>
      <c r="AF3609" s="301"/>
      <c r="AG3609" s="301"/>
      <c r="AH3609" s="301"/>
      <c r="AI3609" s="301"/>
      <c r="AM3609"/>
    </row>
    <row r="3610" spans="1:39" ht="20.100000000000001" hidden="1" customHeight="1" x14ac:dyDescent="0.2">
      <c r="A3610" s="240">
        <v>436</v>
      </c>
      <c r="B3610" s="309" t="s">
        <v>414</v>
      </c>
      <c r="C3610" s="310" t="s">
        <v>426</v>
      </c>
      <c r="D3610" s="310" t="s">
        <v>438</v>
      </c>
      <c r="E3610" s="309">
        <v>71612.233234102547</v>
      </c>
      <c r="F3610" s="310" t="s">
        <v>871</v>
      </c>
      <c r="G3610" s="244" t="s">
        <v>929</v>
      </c>
      <c r="H3610" s="244" t="s">
        <v>429</v>
      </c>
      <c r="I3610" s="288">
        <v>2</v>
      </c>
      <c r="J3610" s="244" t="s">
        <v>873</v>
      </c>
      <c r="K3610" s="244">
        <v>3</v>
      </c>
      <c r="L3610" s="244">
        <v>2</v>
      </c>
      <c r="M3610" s="244" t="s">
        <v>89</v>
      </c>
      <c r="N3610" s="244">
        <f t="shared" si="67"/>
        <v>6</v>
      </c>
      <c r="R3610" s="301"/>
      <c r="S3610" s="301"/>
      <c r="T3610" s="301"/>
      <c r="U3610" s="301"/>
      <c r="V3610" s="301"/>
      <c r="W3610" s="301"/>
      <c r="X3610"/>
      <c r="Y3610" s="301"/>
      <c r="Z3610" s="301"/>
      <c r="AA3610" s="301"/>
      <c r="AB3610" s="301"/>
      <c r="AC3610" s="301"/>
      <c r="AD3610" s="301"/>
      <c r="AE3610" s="301"/>
      <c r="AF3610" s="301"/>
      <c r="AG3610" s="301"/>
      <c r="AH3610" s="301"/>
      <c r="AI3610" s="301"/>
      <c r="AM3610"/>
    </row>
    <row r="3611" spans="1:39" ht="20.100000000000001" hidden="1" customHeight="1" x14ac:dyDescent="0.2">
      <c r="A3611" s="240">
        <v>437</v>
      </c>
      <c r="B3611" s="309" t="s">
        <v>414</v>
      </c>
      <c r="C3611" s="310" t="s">
        <v>426</v>
      </c>
      <c r="D3611" s="310" t="s">
        <v>438</v>
      </c>
      <c r="E3611" s="309">
        <v>71475.067581446943</v>
      </c>
      <c r="F3611" s="310" t="s">
        <v>871</v>
      </c>
      <c r="G3611" s="244" t="s">
        <v>929</v>
      </c>
      <c r="H3611" s="244" t="s">
        <v>429</v>
      </c>
      <c r="I3611" s="288">
        <v>1</v>
      </c>
      <c r="J3611" s="244" t="s">
        <v>873</v>
      </c>
      <c r="K3611" s="244">
        <v>0.8</v>
      </c>
      <c r="L3611" s="244">
        <v>1.5</v>
      </c>
      <c r="M3611" s="244" t="s">
        <v>89</v>
      </c>
      <c r="N3611" s="244">
        <f t="shared" si="67"/>
        <v>1.2000000000000002</v>
      </c>
      <c r="R3611" s="301"/>
      <c r="S3611" s="301"/>
      <c r="T3611" s="301"/>
      <c r="U3611" s="301"/>
      <c r="V3611" s="301"/>
      <c r="W3611" s="301"/>
      <c r="X3611"/>
      <c r="Y3611" s="301"/>
      <c r="Z3611" s="301"/>
      <c r="AA3611" s="301"/>
      <c r="AB3611" s="301"/>
      <c r="AC3611" s="301"/>
      <c r="AD3611" s="301"/>
      <c r="AE3611" s="301"/>
      <c r="AF3611" s="301"/>
      <c r="AG3611" s="301"/>
      <c r="AH3611" s="301"/>
      <c r="AI3611" s="301"/>
      <c r="AM3611"/>
    </row>
    <row r="3612" spans="1:39" ht="20.100000000000001" hidden="1" customHeight="1" x14ac:dyDescent="0.2">
      <c r="A3612" s="240">
        <v>438</v>
      </c>
      <c r="B3612" s="309" t="s">
        <v>414</v>
      </c>
      <c r="C3612" s="310" t="s">
        <v>426</v>
      </c>
      <c r="D3612" s="310" t="s">
        <v>438</v>
      </c>
      <c r="E3612" s="309">
        <v>71363.435071310756</v>
      </c>
      <c r="F3612" s="310" t="s">
        <v>871</v>
      </c>
      <c r="G3612" s="244" t="s">
        <v>914</v>
      </c>
      <c r="H3612" s="244" t="s">
        <v>429</v>
      </c>
      <c r="I3612" s="288">
        <v>1</v>
      </c>
      <c r="J3612" s="244" t="s">
        <v>873</v>
      </c>
      <c r="K3612" s="244">
        <v>1</v>
      </c>
      <c r="L3612" s="244">
        <v>1</v>
      </c>
      <c r="M3612" s="244" t="s">
        <v>89</v>
      </c>
      <c r="N3612" s="244">
        <f t="shared" si="67"/>
        <v>1</v>
      </c>
      <c r="R3612" s="301"/>
      <c r="S3612" s="301"/>
      <c r="T3612" s="301"/>
      <c r="U3612" s="301"/>
      <c r="V3612" s="301"/>
      <c r="W3612" s="301"/>
      <c r="X3612"/>
      <c r="Y3612" s="301"/>
      <c r="Z3612" s="301"/>
      <c r="AA3612" s="301"/>
      <c r="AB3612" s="301"/>
      <c r="AC3612" s="301"/>
      <c r="AD3612" s="301"/>
      <c r="AE3612" s="301"/>
      <c r="AF3612" s="301"/>
      <c r="AG3612" s="301"/>
      <c r="AH3612" s="301"/>
      <c r="AI3612" s="301"/>
      <c r="AM3612"/>
    </row>
    <row r="3613" spans="1:39" ht="20.100000000000001" hidden="1" customHeight="1" x14ac:dyDescent="0.2">
      <c r="A3613" s="240">
        <v>439</v>
      </c>
      <c r="B3613" s="309" t="s">
        <v>414</v>
      </c>
      <c r="C3613" s="310" t="s">
        <v>426</v>
      </c>
      <c r="D3613" s="310" t="s">
        <v>438</v>
      </c>
      <c r="E3613" s="309">
        <v>71322.444041847091</v>
      </c>
      <c r="F3613" s="310" t="s">
        <v>871</v>
      </c>
      <c r="G3613" s="244" t="s">
        <v>929</v>
      </c>
      <c r="H3613" s="244" t="s">
        <v>429</v>
      </c>
      <c r="I3613" s="288">
        <v>1</v>
      </c>
      <c r="J3613" s="244" t="s">
        <v>873</v>
      </c>
      <c r="K3613" s="244">
        <v>0.8</v>
      </c>
      <c r="L3613" s="244">
        <v>1.5</v>
      </c>
      <c r="M3613" s="244" t="s">
        <v>89</v>
      </c>
      <c r="N3613" s="244">
        <f t="shared" si="67"/>
        <v>1.2000000000000002</v>
      </c>
      <c r="R3613" s="301"/>
      <c r="S3613" s="301"/>
      <c r="T3613" s="301"/>
      <c r="U3613" s="301"/>
      <c r="V3613" s="301"/>
      <c r="W3613" s="301"/>
      <c r="X3613"/>
      <c r="Y3613" s="301"/>
      <c r="Z3613" s="301"/>
      <c r="AA3613" s="301"/>
      <c r="AB3613" s="301"/>
      <c r="AC3613" s="301"/>
      <c r="AD3613" s="301"/>
      <c r="AE3613" s="301"/>
      <c r="AF3613" s="301"/>
      <c r="AG3613" s="301"/>
      <c r="AH3613" s="301"/>
      <c r="AI3613" s="301"/>
      <c r="AM3613"/>
    </row>
    <row r="3614" spans="1:39" ht="20.100000000000001" hidden="1" customHeight="1" x14ac:dyDescent="0.2">
      <c r="A3614" s="240">
        <v>440</v>
      </c>
      <c r="B3614" s="309" t="s">
        <v>414</v>
      </c>
      <c r="C3614" s="310" t="s">
        <v>426</v>
      </c>
      <c r="D3614" s="310" t="s">
        <v>438</v>
      </c>
      <c r="E3614" s="309">
        <v>71215.696767174799</v>
      </c>
      <c r="F3614" s="310" t="s">
        <v>871</v>
      </c>
      <c r="G3614" s="244" t="s">
        <v>929</v>
      </c>
      <c r="H3614" s="244" t="s">
        <v>429</v>
      </c>
      <c r="I3614" s="288">
        <v>1</v>
      </c>
      <c r="J3614" s="244" t="s">
        <v>873</v>
      </c>
      <c r="K3614" s="244">
        <v>0.8</v>
      </c>
      <c r="L3614" s="244">
        <v>1.5</v>
      </c>
      <c r="M3614" s="244" t="s">
        <v>89</v>
      </c>
      <c r="N3614" s="244">
        <f t="shared" si="67"/>
        <v>1.2000000000000002</v>
      </c>
      <c r="R3614" s="301"/>
      <c r="S3614" s="301"/>
      <c r="T3614" s="301"/>
      <c r="U3614" s="301"/>
      <c r="V3614" s="301"/>
      <c r="W3614" s="301"/>
      <c r="X3614"/>
      <c r="Y3614" s="301"/>
      <c r="Z3614" s="301"/>
      <c r="AA3614" s="301"/>
      <c r="AB3614" s="301"/>
      <c r="AC3614" s="301"/>
      <c r="AD3614" s="301"/>
      <c r="AE3614" s="301"/>
      <c r="AF3614" s="301"/>
      <c r="AG3614" s="301"/>
      <c r="AH3614" s="301"/>
      <c r="AI3614" s="301"/>
      <c r="AM3614"/>
    </row>
    <row r="3615" spans="1:39" ht="20.100000000000001" hidden="1" customHeight="1" x14ac:dyDescent="0.2">
      <c r="A3615" s="240">
        <v>441</v>
      </c>
      <c r="B3615" s="309" t="s">
        <v>414</v>
      </c>
      <c r="C3615" s="310" t="s">
        <v>426</v>
      </c>
      <c r="D3615" s="310" t="s">
        <v>438</v>
      </c>
      <c r="E3615" s="309">
        <v>71085.973207721603</v>
      </c>
      <c r="F3615" s="310" t="s">
        <v>871</v>
      </c>
      <c r="G3615" s="244" t="s">
        <v>935</v>
      </c>
      <c r="H3615" s="244" t="s">
        <v>429</v>
      </c>
      <c r="I3615" s="288">
        <v>1</v>
      </c>
      <c r="J3615" s="244" t="s">
        <v>873</v>
      </c>
      <c r="K3615" s="244">
        <v>1</v>
      </c>
      <c r="L3615" s="244">
        <v>1</v>
      </c>
      <c r="M3615" s="244" t="s">
        <v>89</v>
      </c>
      <c r="N3615" s="244">
        <f t="shared" si="67"/>
        <v>1</v>
      </c>
      <c r="R3615" s="301"/>
      <c r="S3615" s="301"/>
      <c r="T3615" s="301"/>
      <c r="U3615" s="301"/>
      <c r="V3615" s="301"/>
      <c r="W3615" s="301"/>
      <c r="X3615"/>
      <c r="Y3615" s="301"/>
      <c r="Z3615" s="301"/>
      <c r="AA3615" s="301"/>
      <c r="AB3615" s="301"/>
      <c r="AC3615" s="301"/>
      <c r="AD3615" s="301"/>
      <c r="AE3615" s="301"/>
      <c r="AF3615" s="301"/>
      <c r="AG3615" s="301"/>
      <c r="AH3615" s="301"/>
      <c r="AI3615" s="301"/>
      <c r="AM3615"/>
    </row>
    <row r="3616" spans="1:39" ht="20.100000000000001" hidden="1" customHeight="1" x14ac:dyDescent="0.2">
      <c r="A3616" s="240">
        <v>442</v>
      </c>
      <c r="B3616" s="309" t="s">
        <v>414</v>
      </c>
      <c r="C3616" s="310" t="s">
        <v>426</v>
      </c>
      <c r="D3616" s="310" t="s">
        <v>438</v>
      </c>
      <c r="E3616" s="309">
        <v>71071.733254847844</v>
      </c>
      <c r="F3616" s="310" t="s">
        <v>871</v>
      </c>
      <c r="G3616" s="244" t="s">
        <v>929</v>
      </c>
      <c r="H3616" s="244" t="s">
        <v>429</v>
      </c>
      <c r="I3616" s="288">
        <v>1</v>
      </c>
      <c r="J3616" s="244" t="s">
        <v>873</v>
      </c>
      <c r="K3616" s="244">
        <v>0.8</v>
      </c>
      <c r="L3616" s="244">
        <v>1.5</v>
      </c>
      <c r="M3616" s="244" t="s">
        <v>89</v>
      </c>
      <c r="N3616" s="244">
        <f t="shared" si="67"/>
        <v>1.2000000000000002</v>
      </c>
      <c r="R3616" s="301"/>
      <c r="S3616" s="301"/>
      <c r="T3616" s="301"/>
      <c r="U3616" s="301"/>
      <c r="V3616" s="301"/>
      <c r="W3616" s="301"/>
      <c r="X3616"/>
      <c r="Y3616" s="301"/>
      <c r="Z3616" s="301"/>
      <c r="AA3616" s="301"/>
      <c r="AB3616" s="301"/>
      <c r="AC3616" s="301"/>
      <c r="AD3616" s="301"/>
      <c r="AE3616" s="301"/>
      <c r="AF3616" s="301"/>
      <c r="AG3616" s="301"/>
      <c r="AH3616" s="301"/>
      <c r="AI3616" s="301"/>
      <c r="AM3616"/>
    </row>
    <row r="3617" spans="1:39" ht="20.100000000000001" hidden="1" customHeight="1" x14ac:dyDescent="0.2">
      <c r="A3617" s="240">
        <v>443</v>
      </c>
      <c r="B3617" s="309" t="s">
        <v>414</v>
      </c>
      <c r="C3617" s="310" t="s">
        <v>426</v>
      </c>
      <c r="D3617" s="310" t="s">
        <v>438</v>
      </c>
      <c r="E3617" s="309">
        <v>70918.040548870878</v>
      </c>
      <c r="F3617" s="310" t="s">
        <v>871</v>
      </c>
      <c r="G3617" s="244" t="s">
        <v>929</v>
      </c>
      <c r="H3617" s="244" t="s">
        <v>429</v>
      </c>
      <c r="I3617" s="288">
        <v>1</v>
      </c>
      <c r="J3617" s="244" t="s">
        <v>873</v>
      </c>
      <c r="K3617" s="244">
        <v>0.8</v>
      </c>
      <c r="L3617" s="244">
        <v>1.5</v>
      </c>
      <c r="M3617" s="244" t="s">
        <v>89</v>
      </c>
      <c r="N3617" s="244">
        <f t="shared" si="67"/>
        <v>1.2000000000000002</v>
      </c>
      <c r="R3617" s="301"/>
      <c r="S3617" s="301"/>
      <c r="T3617" s="301"/>
      <c r="U3617" s="301"/>
      <c r="V3617" s="301"/>
      <c r="W3617" s="301"/>
      <c r="X3617"/>
      <c r="Y3617" s="301"/>
      <c r="Z3617" s="301"/>
      <c r="AA3617" s="301"/>
      <c r="AB3617" s="301"/>
      <c r="AC3617" s="301"/>
      <c r="AD3617" s="301"/>
      <c r="AE3617" s="301"/>
      <c r="AF3617" s="301"/>
      <c r="AG3617" s="301"/>
      <c r="AH3617" s="301"/>
      <c r="AI3617" s="301"/>
      <c r="AM3617"/>
    </row>
    <row r="3618" spans="1:39" ht="20.100000000000001" hidden="1" customHeight="1" x14ac:dyDescent="0.2">
      <c r="A3618" s="240">
        <v>444</v>
      </c>
      <c r="B3618" s="309" t="s">
        <v>414</v>
      </c>
      <c r="C3618" s="310" t="s">
        <v>426</v>
      </c>
      <c r="D3618" s="310" t="s">
        <v>438</v>
      </c>
      <c r="E3618" s="309">
        <v>70803.662092761864</v>
      </c>
      <c r="F3618" s="310" t="s">
        <v>871</v>
      </c>
      <c r="G3618" s="244" t="s">
        <v>929</v>
      </c>
      <c r="H3618" s="244" t="s">
        <v>429</v>
      </c>
      <c r="I3618" s="288">
        <v>1</v>
      </c>
      <c r="J3618" s="244" t="s">
        <v>873</v>
      </c>
      <c r="K3618" s="244">
        <v>0.8</v>
      </c>
      <c r="L3618" s="244">
        <v>1.5</v>
      </c>
      <c r="M3618" s="244" t="s">
        <v>89</v>
      </c>
      <c r="N3618" s="244">
        <f t="shared" si="67"/>
        <v>1.2000000000000002</v>
      </c>
      <c r="R3618" s="301"/>
      <c r="S3618" s="301"/>
      <c r="T3618" s="301"/>
      <c r="U3618" s="301"/>
      <c r="V3618" s="301"/>
      <c r="W3618" s="301"/>
      <c r="X3618"/>
      <c r="Y3618" s="301"/>
      <c r="Z3618" s="301"/>
      <c r="AA3618" s="301"/>
      <c r="AB3618" s="301"/>
      <c r="AC3618" s="301"/>
      <c r="AD3618" s="301"/>
      <c r="AE3618" s="301"/>
      <c r="AF3618" s="301"/>
      <c r="AG3618" s="301"/>
      <c r="AH3618" s="301"/>
      <c r="AI3618" s="301"/>
      <c r="AM3618"/>
    </row>
    <row r="3619" spans="1:39" ht="20.100000000000001" hidden="1" customHeight="1" x14ac:dyDescent="0.2">
      <c r="A3619" s="240">
        <v>445</v>
      </c>
      <c r="B3619" s="309" t="s">
        <v>414</v>
      </c>
      <c r="C3619" s="310" t="s">
        <v>426</v>
      </c>
      <c r="D3619" s="310" t="s">
        <v>438</v>
      </c>
      <c r="E3619" s="309">
        <v>70698.343965568754</v>
      </c>
      <c r="F3619" s="310" t="s">
        <v>871</v>
      </c>
      <c r="G3619" s="244" t="s">
        <v>929</v>
      </c>
      <c r="H3619" s="244" t="s">
        <v>429</v>
      </c>
      <c r="I3619" s="288">
        <v>1</v>
      </c>
      <c r="J3619" s="244" t="s">
        <v>873</v>
      </c>
      <c r="K3619" s="244">
        <v>0.8</v>
      </c>
      <c r="L3619" s="244">
        <v>1.5</v>
      </c>
      <c r="M3619" s="244" t="s">
        <v>89</v>
      </c>
      <c r="N3619" s="244">
        <f t="shared" si="67"/>
        <v>1.2000000000000002</v>
      </c>
      <c r="R3619" s="301"/>
      <c r="S3619" s="301"/>
      <c r="T3619" s="301"/>
      <c r="U3619" s="301"/>
      <c r="V3619" s="301"/>
      <c r="W3619" s="301"/>
      <c r="X3619"/>
      <c r="Y3619" s="301"/>
      <c r="Z3619" s="301"/>
      <c r="AA3619" s="301"/>
      <c r="AB3619" s="301"/>
      <c r="AC3619" s="301"/>
      <c r="AD3619" s="301"/>
      <c r="AE3619" s="301"/>
      <c r="AF3619" s="301"/>
      <c r="AG3619" s="301"/>
      <c r="AH3619" s="301"/>
      <c r="AI3619" s="301"/>
      <c r="AM3619"/>
    </row>
    <row r="3620" spans="1:39" ht="20.100000000000001" hidden="1" customHeight="1" x14ac:dyDescent="0.2">
      <c r="A3620" s="240">
        <v>446</v>
      </c>
      <c r="B3620" s="309" t="s">
        <v>414</v>
      </c>
      <c r="C3620" s="310" t="s">
        <v>426</v>
      </c>
      <c r="D3620" s="310" t="s">
        <v>438</v>
      </c>
      <c r="E3620" s="309">
        <v>70632.707147065797</v>
      </c>
      <c r="F3620" s="310" t="s">
        <v>871</v>
      </c>
      <c r="G3620" s="244" t="s">
        <v>929</v>
      </c>
      <c r="H3620" s="244" t="s">
        <v>429</v>
      </c>
      <c r="I3620" s="288">
        <v>1</v>
      </c>
      <c r="J3620" s="244" t="s">
        <v>873</v>
      </c>
      <c r="K3620" s="244">
        <v>0.8</v>
      </c>
      <c r="L3620" s="244">
        <v>1.5</v>
      </c>
      <c r="M3620" s="244" t="s">
        <v>89</v>
      </c>
      <c r="N3620" s="244">
        <f t="shared" si="67"/>
        <v>1.2000000000000002</v>
      </c>
      <c r="R3620" s="301"/>
      <c r="S3620" s="301"/>
      <c r="T3620" s="301"/>
      <c r="U3620" s="301"/>
      <c r="V3620" s="301"/>
      <c r="W3620" s="301"/>
      <c r="X3620"/>
      <c r="Y3620" s="301"/>
      <c r="Z3620" s="301"/>
      <c r="AA3620" s="301"/>
      <c r="AB3620" s="301"/>
      <c r="AC3620" s="301"/>
      <c r="AD3620" s="301"/>
      <c r="AE3620" s="301"/>
      <c r="AF3620" s="301"/>
      <c r="AG3620" s="301"/>
      <c r="AH3620" s="301"/>
      <c r="AI3620" s="301"/>
      <c r="AM3620"/>
    </row>
    <row r="3621" spans="1:39" ht="20.100000000000001" hidden="1" customHeight="1" x14ac:dyDescent="0.2">
      <c r="A3621" s="240">
        <v>447</v>
      </c>
      <c r="B3621" s="309" t="s">
        <v>414</v>
      </c>
      <c r="C3621" s="310" t="s">
        <v>426</v>
      </c>
      <c r="D3621" s="310" t="s">
        <v>438</v>
      </c>
      <c r="E3621" s="309">
        <v>70558.565517177747</v>
      </c>
      <c r="F3621" s="242" t="s">
        <v>888</v>
      </c>
      <c r="G3621" s="244" t="s">
        <v>918</v>
      </c>
      <c r="H3621" s="244" t="s">
        <v>429</v>
      </c>
      <c r="I3621" s="288">
        <v>1</v>
      </c>
      <c r="J3621" s="244" t="s">
        <v>919</v>
      </c>
      <c r="K3621" s="244">
        <v>0.5</v>
      </c>
      <c r="L3621" s="244">
        <v>0.8</v>
      </c>
      <c r="M3621" s="244" t="s">
        <v>89</v>
      </c>
      <c r="N3621" s="244">
        <f t="shared" si="67"/>
        <v>0.4</v>
      </c>
      <c r="R3621" s="301"/>
      <c r="S3621" s="301"/>
      <c r="T3621" s="301"/>
      <c r="U3621" s="301"/>
      <c r="V3621" s="301"/>
      <c r="W3621" s="301"/>
      <c r="X3621"/>
      <c r="Y3621" s="301"/>
      <c r="Z3621" s="301"/>
      <c r="AA3621" s="301"/>
      <c r="AB3621" s="301"/>
      <c r="AC3621" s="301"/>
      <c r="AD3621" s="301"/>
      <c r="AE3621" s="301"/>
      <c r="AF3621" s="301"/>
      <c r="AG3621" s="301"/>
      <c r="AH3621" s="301"/>
      <c r="AI3621" s="301"/>
      <c r="AM3621"/>
    </row>
    <row r="3622" spans="1:39" ht="20.100000000000001" hidden="1" customHeight="1" x14ac:dyDescent="0.2">
      <c r="A3622" s="240">
        <v>448</v>
      </c>
      <c r="B3622" s="309" t="s">
        <v>414</v>
      </c>
      <c r="C3622" s="310" t="s">
        <v>426</v>
      </c>
      <c r="D3622" s="310" t="s">
        <v>438</v>
      </c>
      <c r="E3622" s="309">
        <v>70505.325972804916</v>
      </c>
      <c r="F3622" s="310" t="s">
        <v>871</v>
      </c>
      <c r="G3622" s="244" t="s">
        <v>932</v>
      </c>
      <c r="H3622" s="244" t="s">
        <v>429</v>
      </c>
      <c r="I3622" s="288">
        <v>1</v>
      </c>
      <c r="J3622" s="244" t="s">
        <v>873</v>
      </c>
      <c r="K3622" s="244">
        <v>1</v>
      </c>
      <c r="L3622" s="244">
        <v>1</v>
      </c>
      <c r="M3622" s="244" t="s">
        <v>89</v>
      </c>
      <c r="N3622" s="244">
        <f t="shared" si="67"/>
        <v>1</v>
      </c>
      <c r="R3622" s="301"/>
      <c r="S3622" s="301"/>
      <c r="T3622" s="301"/>
      <c r="U3622" s="301"/>
      <c r="V3622" s="301"/>
      <c r="W3622" s="301"/>
      <c r="X3622"/>
      <c r="Y3622" s="301"/>
      <c r="Z3622" s="301"/>
      <c r="AA3622" s="301"/>
      <c r="AB3622" s="301"/>
      <c r="AC3622" s="301"/>
      <c r="AD3622" s="301"/>
      <c r="AE3622" s="301"/>
      <c r="AF3622" s="301"/>
      <c r="AG3622" s="301"/>
      <c r="AH3622" s="301"/>
      <c r="AI3622" s="301"/>
      <c r="AM3622"/>
    </row>
    <row r="3623" spans="1:39" ht="20.100000000000001" hidden="1" customHeight="1" x14ac:dyDescent="0.2">
      <c r="A3623" s="240">
        <v>449</v>
      </c>
      <c r="B3623" s="309" t="s">
        <v>414</v>
      </c>
      <c r="C3623" s="310" t="s">
        <v>426</v>
      </c>
      <c r="D3623" s="310" t="s">
        <v>438</v>
      </c>
      <c r="E3623" s="309">
        <v>70357.022426352487</v>
      </c>
      <c r="F3623" s="310" t="s">
        <v>871</v>
      </c>
      <c r="G3623" s="244" t="s">
        <v>929</v>
      </c>
      <c r="H3623" s="244" t="s">
        <v>429</v>
      </c>
      <c r="I3623" s="288">
        <v>1</v>
      </c>
      <c r="J3623" s="244" t="s">
        <v>873</v>
      </c>
      <c r="K3623" s="244">
        <v>0.8</v>
      </c>
      <c r="L3623" s="244">
        <v>1.5</v>
      </c>
      <c r="M3623" s="244" t="s">
        <v>89</v>
      </c>
      <c r="N3623" s="244">
        <f t="shared" si="67"/>
        <v>1.2000000000000002</v>
      </c>
      <c r="R3623" s="301"/>
      <c r="S3623" s="301"/>
      <c r="T3623" s="301"/>
      <c r="U3623" s="301"/>
      <c r="V3623" s="301"/>
      <c r="W3623" s="301"/>
      <c r="X3623"/>
      <c r="Y3623" s="301"/>
      <c r="Z3623" s="301"/>
      <c r="AA3623" s="301"/>
      <c r="AB3623" s="301"/>
      <c r="AC3623" s="301"/>
      <c r="AD3623" s="301"/>
      <c r="AE3623" s="301"/>
      <c r="AF3623" s="301"/>
      <c r="AG3623" s="301"/>
      <c r="AH3623" s="301"/>
      <c r="AI3623" s="301"/>
      <c r="AM3623"/>
    </row>
    <row r="3624" spans="1:39" ht="20.100000000000001" hidden="1" customHeight="1" x14ac:dyDescent="0.2">
      <c r="A3624" s="240">
        <v>450</v>
      </c>
      <c r="B3624" s="309" t="s">
        <v>414</v>
      </c>
      <c r="C3624" s="310" t="s">
        <v>426</v>
      </c>
      <c r="D3624" s="310" t="s">
        <v>438</v>
      </c>
      <c r="E3624" s="309">
        <v>70319.276853613934</v>
      </c>
      <c r="F3624" s="310" t="s">
        <v>879</v>
      </c>
      <c r="G3624" s="244" t="s">
        <v>983</v>
      </c>
      <c r="H3624" s="244" t="s">
        <v>429</v>
      </c>
      <c r="I3624" s="288">
        <v>1</v>
      </c>
      <c r="J3624" s="244" t="s">
        <v>873</v>
      </c>
      <c r="K3624" s="244" t="s">
        <v>89</v>
      </c>
      <c r="L3624" s="244" t="s">
        <v>89</v>
      </c>
      <c r="M3624" s="244">
        <v>1</v>
      </c>
      <c r="N3624" s="244">
        <f t="shared" si="67"/>
        <v>0.78539816339744828</v>
      </c>
      <c r="R3624" s="301"/>
      <c r="S3624" s="301"/>
      <c r="T3624" s="301"/>
      <c r="U3624" s="301"/>
      <c r="V3624" s="301"/>
      <c r="W3624" s="301"/>
      <c r="X3624"/>
      <c r="Y3624" s="301"/>
      <c r="Z3624" s="301"/>
      <c r="AA3624" s="301"/>
      <c r="AB3624" s="301"/>
      <c r="AC3624" s="301"/>
      <c r="AD3624" s="301"/>
      <c r="AE3624" s="301"/>
      <c r="AF3624" s="301"/>
      <c r="AG3624" s="301"/>
      <c r="AH3624" s="301"/>
      <c r="AI3624" s="301"/>
      <c r="AM3624"/>
    </row>
    <row r="3625" spans="1:39" ht="20.100000000000001" hidden="1" customHeight="1" x14ac:dyDescent="0.2">
      <c r="A3625" s="240">
        <v>451</v>
      </c>
      <c r="B3625" s="309" t="s">
        <v>414</v>
      </c>
      <c r="C3625" s="310" t="s">
        <v>426</v>
      </c>
      <c r="D3625" s="310" t="s">
        <v>438</v>
      </c>
      <c r="E3625" s="309">
        <v>70280.459553851164</v>
      </c>
      <c r="F3625" s="310" t="s">
        <v>871</v>
      </c>
      <c r="G3625" s="244" t="s">
        <v>929</v>
      </c>
      <c r="H3625" s="244" t="s">
        <v>429</v>
      </c>
      <c r="I3625" s="288">
        <v>2</v>
      </c>
      <c r="J3625" s="244" t="s">
        <v>873</v>
      </c>
      <c r="K3625" s="244">
        <v>3</v>
      </c>
      <c r="L3625" s="244">
        <v>2</v>
      </c>
      <c r="M3625" s="244" t="s">
        <v>89</v>
      </c>
      <c r="N3625" s="244">
        <f t="shared" si="67"/>
        <v>6</v>
      </c>
      <c r="R3625" s="301"/>
      <c r="S3625" s="301"/>
      <c r="T3625" s="301"/>
      <c r="U3625" s="301"/>
      <c r="V3625" s="301"/>
      <c r="W3625" s="301"/>
      <c r="X3625"/>
      <c r="Y3625" s="301"/>
      <c r="Z3625" s="301"/>
      <c r="AA3625" s="301"/>
      <c r="AB3625" s="301"/>
      <c r="AC3625" s="301"/>
      <c r="AD3625" s="301"/>
      <c r="AE3625" s="301"/>
      <c r="AF3625" s="301"/>
      <c r="AG3625" s="301"/>
      <c r="AH3625" s="301"/>
      <c r="AI3625" s="301"/>
      <c r="AM3625"/>
    </row>
    <row r="3626" spans="1:39" ht="20.100000000000001" hidden="1" customHeight="1" x14ac:dyDescent="0.2">
      <c r="A3626" s="240">
        <v>452</v>
      </c>
      <c r="B3626" s="309" t="s">
        <v>414</v>
      </c>
      <c r="C3626" s="310" t="s">
        <v>426</v>
      </c>
      <c r="D3626" s="310" t="s">
        <v>438</v>
      </c>
      <c r="E3626" s="309">
        <v>70231.50890815437</v>
      </c>
      <c r="F3626" s="310" t="s">
        <v>879</v>
      </c>
      <c r="G3626" s="244" t="s">
        <v>983</v>
      </c>
      <c r="H3626" s="244" t="s">
        <v>429</v>
      </c>
      <c r="I3626" s="288">
        <v>1</v>
      </c>
      <c r="J3626" s="244" t="s">
        <v>873</v>
      </c>
      <c r="K3626" s="244" t="s">
        <v>89</v>
      </c>
      <c r="L3626" s="244" t="s">
        <v>89</v>
      </c>
      <c r="M3626" s="244">
        <v>1</v>
      </c>
      <c r="N3626" s="244">
        <f t="shared" ref="N3626:N3689" si="68">IF(M3626="",K3626*L3626,IF(G3626="R-1",K3626*L3626,IF(LEFT(G3626,1)="R",PI()*((M3626^2)/4),K3626*L3626)))</f>
        <v>0.78539816339744828</v>
      </c>
      <c r="R3626" s="301"/>
      <c r="S3626" s="301"/>
      <c r="T3626" s="301"/>
      <c r="U3626" s="301"/>
      <c r="V3626" s="301"/>
      <c r="W3626" s="301"/>
      <c r="X3626"/>
      <c r="Y3626" s="301"/>
      <c r="Z3626" s="301"/>
      <c r="AA3626" s="301"/>
      <c r="AB3626" s="301"/>
      <c r="AC3626" s="301"/>
      <c r="AD3626" s="301"/>
      <c r="AE3626" s="301"/>
      <c r="AF3626" s="301"/>
      <c r="AG3626" s="301"/>
      <c r="AH3626" s="301"/>
      <c r="AI3626" s="301"/>
      <c r="AM3626"/>
    </row>
    <row r="3627" spans="1:39" ht="20.100000000000001" hidden="1" customHeight="1" x14ac:dyDescent="0.2">
      <c r="A3627" s="240">
        <v>453</v>
      </c>
      <c r="B3627" s="309" t="s">
        <v>414</v>
      </c>
      <c r="C3627" s="310" t="s">
        <v>426</v>
      </c>
      <c r="D3627" s="310" t="s">
        <v>438</v>
      </c>
      <c r="E3627" s="309">
        <v>70150.040188426137</v>
      </c>
      <c r="F3627" s="310" t="s">
        <v>871</v>
      </c>
      <c r="G3627" s="244" t="s">
        <v>929</v>
      </c>
      <c r="H3627" s="244" t="s">
        <v>429</v>
      </c>
      <c r="I3627" s="288">
        <v>1</v>
      </c>
      <c r="J3627" s="244" t="s">
        <v>873</v>
      </c>
      <c r="K3627" s="244">
        <v>0.8</v>
      </c>
      <c r="L3627" s="244">
        <v>1.5</v>
      </c>
      <c r="M3627" s="244" t="s">
        <v>89</v>
      </c>
      <c r="N3627" s="244">
        <f t="shared" si="68"/>
        <v>1.2000000000000002</v>
      </c>
      <c r="R3627" s="301"/>
      <c r="S3627" s="301"/>
      <c r="T3627" s="301"/>
      <c r="U3627" s="301"/>
      <c r="V3627" s="301"/>
      <c r="W3627" s="301"/>
      <c r="X3627"/>
      <c r="Y3627" s="301"/>
      <c r="Z3627" s="301"/>
      <c r="AA3627" s="301"/>
      <c r="AB3627" s="301"/>
      <c r="AC3627" s="301"/>
      <c r="AD3627" s="301"/>
      <c r="AE3627" s="301"/>
      <c r="AF3627" s="301"/>
      <c r="AG3627" s="301"/>
      <c r="AH3627" s="301"/>
      <c r="AI3627" s="301"/>
      <c r="AM3627"/>
    </row>
    <row r="3628" spans="1:39" ht="20.100000000000001" hidden="1" customHeight="1" x14ac:dyDescent="0.2">
      <c r="A3628" s="240">
        <v>454</v>
      </c>
      <c r="B3628" s="309" t="s">
        <v>414</v>
      </c>
      <c r="C3628" s="310" t="s">
        <v>426</v>
      </c>
      <c r="D3628" s="310" t="s">
        <v>438</v>
      </c>
      <c r="E3628" s="309">
        <v>70033.406349656289</v>
      </c>
      <c r="F3628" s="310" t="s">
        <v>871</v>
      </c>
      <c r="G3628" s="244" t="s">
        <v>929</v>
      </c>
      <c r="H3628" s="244" t="s">
        <v>429</v>
      </c>
      <c r="I3628" s="288">
        <v>1</v>
      </c>
      <c r="J3628" s="244" t="s">
        <v>873</v>
      </c>
      <c r="K3628" s="244">
        <v>0.8</v>
      </c>
      <c r="L3628" s="244">
        <v>1.5</v>
      </c>
      <c r="M3628" s="244" t="s">
        <v>89</v>
      </c>
      <c r="N3628" s="244">
        <f t="shared" si="68"/>
        <v>1.2000000000000002</v>
      </c>
      <c r="R3628" s="301"/>
      <c r="S3628" s="301"/>
      <c r="T3628" s="301"/>
      <c r="U3628" s="301"/>
      <c r="V3628" s="301"/>
      <c r="W3628" s="301"/>
      <c r="X3628"/>
      <c r="Y3628" s="301"/>
      <c r="Z3628" s="301"/>
      <c r="AA3628" s="301"/>
      <c r="AB3628" s="301"/>
      <c r="AC3628" s="301"/>
      <c r="AD3628" s="301"/>
      <c r="AE3628" s="301"/>
      <c r="AF3628" s="301"/>
      <c r="AG3628" s="301"/>
      <c r="AH3628" s="301"/>
      <c r="AI3628" s="301"/>
      <c r="AM3628"/>
    </row>
    <row r="3629" spans="1:39" ht="20.100000000000001" hidden="1" customHeight="1" x14ac:dyDescent="0.2">
      <c r="A3629" s="240">
        <v>455</v>
      </c>
      <c r="B3629" s="309" t="s">
        <v>414</v>
      </c>
      <c r="C3629" s="310" t="s">
        <v>426</v>
      </c>
      <c r="D3629" s="310" t="s">
        <v>438</v>
      </c>
      <c r="E3629" s="309">
        <v>69887.914008609558</v>
      </c>
      <c r="F3629" s="310" t="s">
        <v>871</v>
      </c>
      <c r="G3629" s="244" t="s">
        <v>929</v>
      </c>
      <c r="H3629" s="244" t="s">
        <v>429</v>
      </c>
      <c r="I3629" s="288">
        <v>1</v>
      </c>
      <c r="J3629" s="244" t="s">
        <v>873</v>
      </c>
      <c r="K3629" s="244">
        <v>0.8</v>
      </c>
      <c r="L3629" s="244">
        <v>1.5</v>
      </c>
      <c r="M3629" s="244" t="s">
        <v>89</v>
      </c>
      <c r="N3629" s="244">
        <f t="shared" si="68"/>
        <v>1.2000000000000002</v>
      </c>
      <c r="R3629" s="301"/>
      <c r="S3629" s="301"/>
      <c r="T3629" s="301"/>
      <c r="U3629" s="301"/>
      <c r="V3629" s="301"/>
      <c r="W3629" s="301"/>
      <c r="X3629"/>
      <c r="Y3629" s="301"/>
      <c r="Z3629" s="301"/>
      <c r="AA3629" s="301"/>
      <c r="AB3629" s="301"/>
      <c r="AC3629" s="301"/>
      <c r="AD3629" s="301"/>
      <c r="AE3629" s="301"/>
      <c r="AF3629" s="301"/>
      <c r="AG3629" s="301"/>
      <c r="AH3629" s="301"/>
      <c r="AI3629" s="301"/>
      <c r="AM3629"/>
    </row>
    <row r="3630" spans="1:39" ht="20.100000000000001" hidden="1" customHeight="1" x14ac:dyDescent="0.2">
      <c r="A3630" s="240">
        <v>456</v>
      </c>
      <c r="B3630" s="309" t="s">
        <v>414</v>
      </c>
      <c r="C3630" s="310" t="s">
        <v>426</v>
      </c>
      <c r="D3630" s="310" t="s">
        <v>438</v>
      </c>
      <c r="E3630" s="309">
        <v>69677.067887940648</v>
      </c>
      <c r="F3630" s="310" t="s">
        <v>879</v>
      </c>
      <c r="G3630" s="244" t="s">
        <v>913</v>
      </c>
      <c r="H3630" s="244" t="s">
        <v>429</v>
      </c>
      <c r="I3630" s="288">
        <v>1</v>
      </c>
      <c r="J3630" s="244" t="s">
        <v>873</v>
      </c>
      <c r="K3630" s="244" t="s">
        <v>89</v>
      </c>
      <c r="L3630" s="244" t="s">
        <v>89</v>
      </c>
      <c r="M3630" s="244">
        <v>1</v>
      </c>
      <c r="N3630" s="244">
        <f t="shared" si="68"/>
        <v>0.78539816339744828</v>
      </c>
      <c r="R3630" s="301"/>
      <c r="S3630" s="301"/>
      <c r="T3630" s="301"/>
      <c r="U3630" s="301"/>
      <c r="V3630" s="301"/>
      <c r="W3630" s="301"/>
      <c r="X3630"/>
      <c r="Y3630" s="301"/>
      <c r="Z3630" s="301"/>
      <c r="AA3630" s="301"/>
      <c r="AB3630" s="301"/>
      <c r="AC3630" s="301"/>
      <c r="AD3630" s="301"/>
      <c r="AE3630" s="301"/>
      <c r="AF3630" s="301"/>
      <c r="AG3630" s="301"/>
      <c r="AH3630" s="301"/>
      <c r="AI3630" s="301"/>
      <c r="AM3630"/>
    </row>
    <row r="3631" spans="1:39" ht="20.100000000000001" hidden="1" customHeight="1" x14ac:dyDescent="0.2">
      <c r="A3631" s="240">
        <v>457</v>
      </c>
      <c r="B3631" s="309" t="s">
        <v>414</v>
      </c>
      <c r="C3631" s="310" t="s">
        <v>426</v>
      </c>
      <c r="D3631" s="310" t="s">
        <v>438</v>
      </c>
      <c r="E3631" s="309">
        <v>69638.300513174661</v>
      </c>
      <c r="F3631" s="310" t="s">
        <v>871</v>
      </c>
      <c r="G3631" s="244" t="s">
        <v>916</v>
      </c>
      <c r="H3631" s="244" t="s">
        <v>429</v>
      </c>
      <c r="I3631" s="288">
        <v>1</v>
      </c>
      <c r="J3631" s="244" t="s">
        <v>873</v>
      </c>
      <c r="K3631" s="244">
        <v>1</v>
      </c>
      <c r="L3631" s="244">
        <v>1</v>
      </c>
      <c r="M3631" s="244" t="s">
        <v>89</v>
      </c>
      <c r="N3631" s="244">
        <f t="shared" si="68"/>
        <v>1</v>
      </c>
      <c r="R3631" s="301"/>
      <c r="S3631" s="301"/>
      <c r="T3631" s="301"/>
      <c r="U3631" s="301"/>
      <c r="V3631" s="301"/>
      <c r="W3631" s="301"/>
      <c r="X3631"/>
      <c r="Y3631" s="301"/>
      <c r="Z3631" s="301"/>
      <c r="AA3631" s="301"/>
      <c r="AB3631" s="301"/>
      <c r="AC3631" s="301"/>
      <c r="AD3631" s="301"/>
      <c r="AE3631" s="301"/>
      <c r="AF3631" s="301"/>
      <c r="AG3631" s="301"/>
      <c r="AH3631" s="301"/>
      <c r="AI3631" s="301"/>
      <c r="AM3631"/>
    </row>
    <row r="3632" spans="1:39" ht="20.100000000000001" hidden="1" customHeight="1" x14ac:dyDescent="0.2">
      <c r="A3632" s="240">
        <v>458</v>
      </c>
      <c r="B3632" s="309" t="s">
        <v>414</v>
      </c>
      <c r="C3632" s="310" t="s">
        <v>426</v>
      </c>
      <c r="D3632" s="310" t="s">
        <v>438</v>
      </c>
      <c r="E3632" s="309">
        <v>69553.090931522704</v>
      </c>
      <c r="F3632" s="310" t="s">
        <v>871</v>
      </c>
      <c r="G3632" s="244" t="s">
        <v>929</v>
      </c>
      <c r="H3632" s="244" t="s">
        <v>429</v>
      </c>
      <c r="I3632" s="288">
        <v>1</v>
      </c>
      <c r="J3632" s="244" t="s">
        <v>873</v>
      </c>
      <c r="K3632" s="244">
        <v>0.8</v>
      </c>
      <c r="L3632" s="244">
        <v>1.5</v>
      </c>
      <c r="M3632" s="244" t="s">
        <v>89</v>
      </c>
      <c r="N3632" s="244">
        <f t="shared" si="68"/>
        <v>1.2000000000000002</v>
      </c>
      <c r="R3632" s="301"/>
      <c r="S3632" s="301"/>
      <c r="T3632" s="301"/>
      <c r="U3632" s="301"/>
      <c r="V3632" s="301"/>
      <c r="W3632" s="301"/>
      <c r="X3632"/>
      <c r="Y3632" s="301"/>
      <c r="Z3632" s="301"/>
      <c r="AA3632" s="301"/>
      <c r="AB3632" s="301"/>
      <c r="AC3632" s="301"/>
      <c r="AD3632" s="301"/>
      <c r="AE3632" s="301"/>
      <c r="AF3632" s="301"/>
      <c r="AG3632" s="301"/>
      <c r="AH3632" s="301"/>
      <c r="AI3632" s="301"/>
      <c r="AM3632"/>
    </row>
    <row r="3633" spans="1:39" ht="20.100000000000001" hidden="1" customHeight="1" x14ac:dyDescent="0.2">
      <c r="A3633" s="240">
        <v>459</v>
      </c>
      <c r="B3633" s="309" t="s">
        <v>414</v>
      </c>
      <c r="C3633" s="310" t="s">
        <v>426</v>
      </c>
      <c r="D3633" s="310" t="s">
        <v>438</v>
      </c>
      <c r="E3633" s="309">
        <v>69420.981978284864</v>
      </c>
      <c r="F3633" s="310" t="s">
        <v>871</v>
      </c>
      <c r="G3633" s="244" t="s">
        <v>929</v>
      </c>
      <c r="H3633" s="244" t="s">
        <v>429</v>
      </c>
      <c r="I3633" s="288">
        <v>1</v>
      </c>
      <c r="J3633" s="244" t="s">
        <v>873</v>
      </c>
      <c r="K3633" s="244">
        <v>0.8</v>
      </c>
      <c r="L3633" s="244">
        <v>1.5</v>
      </c>
      <c r="M3633" s="244" t="s">
        <v>89</v>
      </c>
      <c r="N3633" s="244">
        <f t="shared" si="68"/>
        <v>1.2000000000000002</v>
      </c>
      <c r="R3633" s="301"/>
      <c r="S3633" s="301"/>
      <c r="T3633" s="301"/>
      <c r="U3633" s="301"/>
      <c r="V3633" s="301"/>
      <c r="W3633" s="301"/>
      <c r="X3633"/>
      <c r="Y3633" s="301"/>
      <c r="Z3633" s="301"/>
      <c r="AA3633" s="301"/>
      <c r="AB3633" s="301"/>
      <c r="AC3633" s="301"/>
      <c r="AD3633" s="301"/>
      <c r="AE3633" s="301"/>
      <c r="AF3633" s="301"/>
      <c r="AG3633" s="301"/>
      <c r="AH3633" s="301"/>
      <c r="AI3633" s="301"/>
      <c r="AM3633"/>
    </row>
    <row r="3634" spans="1:39" ht="20.100000000000001" hidden="1" customHeight="1" x14ac:dyDescent="0.2">
      <c r="A3634" s="240">
        <v>460</v>
      </c>
      <c r="B3634" s="309" t="s">
        <v>414</v>
      </c>
      <c r="C3634" s="310" t="s">
        <v>426</v>
      </c>
      <c r="D3634" s="310" t="s">
        <v>438</v>
      </c>
      <c r="E3634" s="309">
        <v>69278.148013949976</v>
      </c>
      <c r="F3634" s="310" t="s">
        <v>879</v>
      </c>
      <c r="G3634" s="244" t="s">
        <v>913</v>
      </c>
      <c r="H3634" s="244" t="s">
        <v>429</v>
      </c>
      <c r="I3634" s="288">
        <v>1</v>
      </c>
      <c r="J3634" s="244" t="s">
        <v>873</v>
      </c>
      <c r="K3634" s="244" t="s">
        <v>89</v>
      </c>
      <c r="L3634" s="244" t="s">
        <v>89</v>
      </c>
      <c r="M3634" s="244">
        <v>1</v>
      </c>
      <c r="N3634" s="244">
        <f t="shared" si="68"/>
        <v>0.78539816339744828</v>
      </c>
      <c r="R3634" s="301"/>
      <c r="S3634" s="301"/>
      <c r="T3634" s="301"/>
      <c r="U3634" s="301"/>
      <c r="V3634" s="301"/>
      <c r="W3634" s="301"/>
      <c r="X3634"/>
      <c r="Y3634" s="301"/>
      <c r="Z3634" s="301"/>
      <c r="AA3634" s="301"/>
      <c r="AB3634" s="301"/>
      <c r="AC3634" s="301"/>
      <c r="AD3634" s="301"/>
      <c r="AE3634" s="301"/>
      <c r="AF3634" s="301"/>
      <c r="AG3634" s="301"/>
      <c r="AH3634" s="301"/>
      <c r="AI3634" s="301"/>
      <c r="AM3634"/>
    </row>
    <row r="3635" spans="1:39" ht="20.100000000000001" hidden="1" customHeight="1" x14ac:dyDescent="0.2">
      <c r="A3635" s="240">
        <v>461</v>
      </c>
      <c r="B3635" s="309" t="s">
        <v>414</v>
      </c>
      <c r="C3635" s="310" t="s">
        <v>426</v>
      </c>
      <c r="D3635" s="310" t="s">
        <v>438</v>
      </c>
      <c r="E3635" s="309">
        <v>69254.606249938588</v>
      </c>
      <c r="F3635" s="310" t="s">
        <v>871</v>
      </c>
      <c r="G3635" s="244" t="s">
        <v>929</v>
      </c>
      <c r="H3635" s="244" t="s">
        <v>429</v>
      </c>
      <c r="I3635" s="288">
        <v>1</v>
      </c>
      <c r="J3635" s="244" t="s">
        <v>873</v>
      </c>
      <c r="K3635" s="244">
        <v>0.8</v>
      </c>
      <c r="L3635" s="244">
        <v>1.5</v>
      </c>
      <c r="M3635" s="244" t="s">
        <v>89</v>
      </c>
      <c r="N3635" s="244">
        <f t="shared" si="68"/>
        <v>1.2000000000000002</v>
      </c>
      <c r="R3635" s="301"/>
      <c r="S3635" s="301"/>
      <c r="T3635" s="301"/>
      <c r="U3635" s="301"/>
      <c r="V3635" s="301"/>
      <c r="W3635" s="301"/>
      <c r="X3635"/>
      <c r="Y3635" s="301"/>
      <c r="Z3635" s="301"/>
      <c r="AA3635" s="301"/>
      <c r="AB3635" s="301"/>
      <c r="AC3635" s="301"/>
      <c r="AD3635" s="301"/>
      <c r="AE3635" s="301"/>
      <c r="AF3635" s="301"/>
      <c r="AG3635" s="301"/>
      <c r="AH3635" s="301"/>
      <c r="AI3635" s="301"/>
      <c r="AM3635"/>
    </row>
    <row r="3636" spans="1:39" ht="20.100000000000001" hidden="1" customHeight="1" x14ac:dyDescent="0.2">
      <c r="A3636" s="240">
        <v>462</v>
      </c>
      <c r="B3636" s="309" t="s">
        <v>414</v>
      </c>
      <c r="C3636" s="310" t="s">
        <v>426</v>
      </c>
      <c r="D3636" s="310" t="s">
        <v>438</v>
      </c>
      <c r="E3636" s="309">
        <v>69160.156984493005</v>
      </c>
      <c r="F3636" s="310" t="s">
        <v>871</v>
      </c>
      <c r="G3636" s="244" t="s">
        <v>935</v>
      </c>
      <c r="H3636" s="244" t="s">
        <v>429</v>
      </c>
      <c r="I3636" s="288">
        <v>1</v>
      </c>
      <c r="J3636" s="244" t="s">
        <v>873</v>
      </c>
      <c r="K3636" s="244">
        <v>1</v>
      </c>
      <c r="L3636" s="244">
        <v>1</v>
      </c>
      <c r="M3636" s="244" t="s">
        <v>89</v>
      </c>
      <c r="N3636" s="244">
        <f t="shared" si="68"/>
        <v>1</v>
      </c>
      <c r="R3636" s="301"/>
      <c r="S3636" s="301"/>
      <c r="T3636" s="301"/>
      <c r="U3636" s="301"/>
      <c r="V3636" s="301"/>
      <c r="W3636" s="301"/>
      <c r="X3636"/>
      <c r="Y3636" s="301"/>
      <c r="Z3636" s="301"/>
      <c r="AA3636" s="301"/>
      <c r="AB3636" s="301"/>
      <c r="AC3636" s="301"/>
      <c r="AD3636" s="301"/>
      <c r="AE3636" s="301"/>
      <c r="AF3636" s="301"/>
      <c r="AG3636" s="301"/>
      <c r="AH3636" s="301"/>
      <c r="AI3636" s="301"/>
      <c r="AM3636"/>
    </row>
    <row r="3637" spans="1:39" ht="20.100000000000001" hidden="1" customHeight="1" x14ac:dyDescent="0.2">
      <c r="A3637" s="240">
        <v>463</v>
      </c>
      <c r="B3637" s="309" t="s">
        <v>414</v>
      </c>
      <c r="C3637" s="310" t="s">
        <v>426</v>
      </c>
      <c r="D3637" s="310" t="s">
        <v>438</v>
      </c>
      <c r="E3637" s="309">
        <v>69096.280603493826</v>
      </c>
      <c r="F3637" s="310" t="s">
        <v>871</v>
      </c>
      <c r="G3637" s="244" t="s">
        <v>929</v>
      </c>
      <c r="H3637" s="244" t="s">
        <v>429</v>
      </c>
      <c r="I3637" s="288">
        <v>1</v>
      </c>
      <c r="J3637" s="244" t="s">
        <v>873</v>
      </c>
      <c r="K3637" s="244">
        <v>0.8</v>
      </c>
      <c r="L3637" s="244">
        <v>1.5</v>
      </c>
      <c r="M3637" s="244" t="s">
        <v>89</v>
      </c>
      <c r="N3637" s="244">
        <f t="shared" si="68"/>
        <v>1.2000000000000002</v>
      </c>
      <c r="R3637" s="301"/>
      <c r="S3637" s="301"/>
      <c r="T3637" s="301"/>
      <c r="U3637" s="301"/>
      <c r="V3637" s="301"/>
      <c r="W3637" s="301"/>
      <c r="X3637"/>
      <c r="Y3637" s="301"/>
      <c r="Z3637" s="301"/>
      <c r="AA3637" s="301"/>
      <c r="AB3637" s="301"/>
      <c r="AC3637" s="301"/>
      <c r="AD3637" s="301"/>
      <c r="AE3637" s="301"/>
      <c r="AF3637" s="301"/>
      <c r="AG3637" s="301"/>
      <c r="AH3637" s="301"/>
      <c r="AI3637" s="301"/>
      <c r="AM3637"/>
    </row>
    <row r="3638" spans="1:39" ht="20.100000000000001" hidden="1" customHeight="1" x14ac:dyDescent="0.2">
      <c r="A3638" s="240">
        <v>464</v>
      </c>
      <c r="B3638" s="309" t="s">
        <v>414</v>
      </c>
      <c r="C3638" s="310" t="s">
        <v>426</v>
      </c>
      <c r="D3638" s="310" t="s">
        <v>438</v>
      </c>
      <c r="E3638" s="309">
        <v>68938.937759460096</v>
      </c>
      <c r="F3638" s="310" t="s">
        <v>871</v>
      </c>
      <c r="G3638" s="244" t="s">
        <v>929</v>
      </c>
      <c r="H3638" s="244" t="s">
        <v>429</v>
      </c>
      <c r="I3638" s="288">
        <v>1</v>
      </c>
      <c r="J3638" s="244" t="s">
        <v>873</v>
      </c>
      <c r="K3638" s="244">
        <v>0.8</v>
      </c>
      <c r="L3638" s="244">
        <v>1.5</v>
      </c>
      <c r="M3638" s="244" t="s">
        <v>89</v>
      </c>
      <c r="N3638" s="244">
        <f t="shared" si="68"/>
        <v>1.2000000000000002</v>
      </c>
      <c r="R3638" s="301"/>
      <c r="S3638" s="301"/>
      <c r="T3638" s="301"/>
      <c r="U3638" s="301"/>
      <c r="V3638" s="301"/>
      <c r="W3638" s="301"/>
      <c r="X3638"/>
      <c r="Y3638" s="301"/>
      <c r="Z3638" s="301"/>
      <c r="AA3638" s="301"/>
      <c r="AB3638" s="301"/>
      <c r="AC3638" s="301"/>
      <c r="AD3638" s="301"/>
      <c r="AE3638" s="301"/>
      <c r="AF3638" s="301"/>
      <c r="AG3638" s="301"/>
      <c r="AH3638" s="301"/>
      <c r="AI3638" s="301"/>
      <c r="AM3638"/>
    </row>
    <row r="3639" spans="1:39" ht="20.100000000000001" hidden="1" customHeight="1" x14ac:dyDescent="0.2">
      <c r="A3639" s="240">
        <v>465</v>
      </c>
      <c r="B3639" s="309" t="s">
        <v>414</v>
      </c>
      <c r="C3639" s="310" t="s">
        <v>426</v>
      </c>
      <c r="D3639" s="310" t="s">
        <v>438</v>
      </c>
      <c r="E3639" s="309">
        <v>68865.865441863192</v>
      </c>
      <c r="F3639" s="310" t="s">
        <v>871</v>
      </c>
      <c r="G3639" s="244" t="s">
        <v>929</v>
      </c>
      <c r="H3639" s="244" t="s">
        <v>429</v>
      </c>
      <c r="I3639" s="288">
        <v>1</v>
      </c>
      <c r="J3639" s="244" t="s">
        <v>873</v>
      </c>
      <c r="K3639" s="244">
        <v>0.8</v>
      </c>
      <c r="L3639" s="244">
        <v>1.5</v>
      </c>
      <c r="M3639" s="244" t="s">
        <v>89</v>
      </c>
      <c r="N3639" s="244">
        <f t="shared" si="68"/>
        <v>1.2000000000000002</v>
      </c>
      <c r="R3639" s="301"/>
      <c r="S3639" s="301"/>
      <c r="T3639" s="301"/>
      <c r="U3639" s="301"/>
      <c r="V3639" s="301"/>
      <c r="W3639" s="301"/>
      <c r="X3639"/>
      <c r="Y3639" s="301"/>
      <c r="Z3639" s="301"/>
      <c r="AA3639" s="301"/>
      <c r="AB3639" s="301"/>
      <c r="AC3639" s="301"/>
      <c r="AD3639" s="301"/>
      <c r="AE3639" s="301"/>
      <c r="AF3639" s="301"/>
      <c r="AG3639" s="301"/>
      <c r="AH3639" s="301"/>
      <c r="AI3639" s="301"/>
      <c r="AM3639"/>
    </row>
    <row r="3640" spans="1:39" ht="20.100000000000001" hidden="1" customHeight="1" x14ac:dyDescent="0.2">
      <c r="A3640" s="240">
        <v>466</v>
      </c>
      <c r="B3640" s="309" t="s">
        <v>414</v>
      </c>
      <c r="C3640" s="310" t="s">
        <v>426</v>
      </c>
      <c r="D3640" s="310" t="s">
        <v>438</v>
      </c>
      <c r="E3640" s="309">
        <v>68708.371120738913</v>
      </c>
      <c r="F3640" s="310" t="s">
        <v>871</v>
      </c>
      <c r="G3640" s="244" t="s">
        <v>990</v>
      </c>
      <c r="H3640" s="244" t="s">
        <v>429</v>
      </c>
      <c r="I3640" s="288">
        <v>1</v>
      </c>
      <c r="J3640" s="244" t="s">
        <v>873</v>
      </c>
      <c r="K3640" s="244">
        <v>1</v>
      </c>
      <c r="L3640" s="244">
        <v>1</v>
      </c>
      <c r="M3640" s="244" t="s">
        <v>89</v>
      </c>
      <c r="N3640" s="244">
        <f t="shared" si="68"/>
        <v>1</v>
      </c>
      <c r="R3640" s="301"/>
      <c r="S3640" s="301"/>
      <c r="T3640" s="301"/>
      <c r="U3640" s="301"/>
      <c r="V3640" s="301"/>
      <c r="W3640" s="301"/>
      <c r="X3640"/>
      <c r="Y3640" s="301"/>
      <c r="Z3640" s="301"/>
      <c r="AA3640" s="301"/>
      <c r="AB3640" s="301"/>
      <c r="AC3640" s="301"/>
      <c r="AD3640" s="301"/>
      <c r="AE3640" s="301"/>
      <c r="AF3640" s="301"/>
      <c r="AG3640" s="301"/>
      <c r="AH3640" s="301"/>
      <c r="AI3640" s="301"/>
      <c r="AM3640"/>
    </row>
    <row r="3641" spans="1:39" ht="20.100000000000001" hidden="1" customHeight="1" x14ac:dyDescent="0.2">
      <c r="A3641" s="240">
        <v>467</v>
      </c>
      <c r="B3641" s="309" t="s">
        <v>414</v>
      </c>
      <c r="C3641" s="310" t="s">
        <v>426</v>
      </c>
      <c r="D3641" s="310" t="s">
        <v>438</v>
      </c>
      <c r="E3641" s="309">
        <v>68655.291542635576</v>
      </c>
      <c r="F3641" s="310" t="s">
        <v>871</v>
      </c>
      <c r="G3641" s="244" t="s">
        <v>929</v>
      </c>
      <c r="H3641" s="244" t="s">
        <v>429</v>
      </c>
      <c r="I3641" s="288">
        <v>1</v>
      </c>
      <c r="J3641" s="244" t="s">
        <v>873</v>
      </c>
      <c r="K3641" s="244">
        <v>0.8</v>
      </c>
      <c r="L3641" s="244">
        <v>1.5</v>
      </c>
      <c r="M3641" s="244" t="s">
        <v>89</v>
      </c>
      <c r="N3641" s="244">
        <f t="shared" si="68"/>
        <v>1.2000000000000002</v>
      </c>
      <c r="R3641" s="301"/>
      <c r="S3641" s="301"/>
      <c r="T3641" s="301"/>
      <c r="U3641" s="301"/>
      <c r="V3641" s="301"/>
      <c r="W3641" s="301"/>
      <c r="X3641"/>
      <c r="Y3641" s="301"/>
      <c r="Z3641" s="301"/>
      <c r="AA3641" s="301"/>
      <c r="AB3641" s="301"/>
      <c r="AC3641" s="301"/>
      <c r="AD3641" s="301"/>
      <c r="AE3641" s="301"/>
      <c r="AF3641" s="301"/>
      <c r="AG3641" s="301"/>
      <c r="AH3641" s="301"/>
      <c r="AI3641" s="301"/>
      <c r="AM3641"/>
    </row>
    <row r="3642" spans="1:39" ht="20.100000000000001" hidden="1" customHeight="1" x14ac:dyDescent="0.2">
      <c r="A3642" s="240">
        <v>468</v>
      </c>
      <c r="B3642" s="309" t="s">
        <v>414</v>
      </c>
      <c r="C3642" s="310" t="s">
        <v>426</v>
      </c>
      <c r="D3642" s="310" t="s">
        <v>438</v>
      </c>
      <c r="E3642" s="309">
        <v>68587.71034478386</v>
      </c>
      <c r="F3642" s="310" t="s">
        <v>871</v>
      </c>
      <c r="G3642" s="244" t="s">
        <v>929</v>
      </c>
      <c r="H3642" s="244" t="s">
        <v>429</v>
      </c>
      <c r="I3642" s="288">
        <v>1</v>
      </c>
      <c r="J3642" s="244" t="s">
        <v>873</v>
      </c>
      <c r="K3642" s="244">
        <v>0.8</v>
      </c>
      <c r="L3642" s="244">
        <v>1.5</v>
      </c>
      <c r="M3642" s="244" t="s">
        <v>89</v>
      </c>
      <c r="N3642" s="244">
        <f t="shared" si="68"/>
        <v>1.2000000000000002</v>
      </c>
      <c r="R3642" s="301"/>
      <c r="S3642" s="301"/>
      <c r="T3642" s="301"/>
      <c r="U3642" s="301"/>
      <c r="V3642" s="301"/>
      <c r="W3642" s="301"/>
      <c r="X3642"/>
      <c r="Y3642" s="301"/>
      <c r="Z3642" s="301"/>
      <c r="AA3642" s="301"/>
      <c r="AB3642" s="301"/>
      <c r="AC3642" s="301"/>
      <c r="AD3642" s="301"/>
      <c r="AE3642" s="301"/>
      <c r="AF3642" s="301"/>
      <c r="AG3642" s="301"/>
      <c r="AH3642" s="301"/>
      <c r="AI3642" s="301"/>
      <c r="AM3642"/>
    </row>
    <row r="3643" spans="1:39" ht="20.100000000000001" hidden="1" customHeight="1" x14ac:dyDescent="0.2">
      <c r="A3643" s="240">
        <v>469</v>
      </c>
      <c r="B3643" s="309" t="s">
        <v>414</v>
      </c>
      <c r="C3643" s="310" t="s">
        <v>426</v>
      </c>
      <c r="D3643" s="310" t="s">
        <v>438</v>
      </c>
      <c r="E3643" s="309">
        <v>68576.856471316132</v>
      </c>
      <c r="F3643" s="242" t="s">
        <v>888</v>
      </c>
      <c r="G3643" s="244" t="s">
        <v>918</v>
      </c>
      <c r="H3643" s="244" t="s">
        <v>429</v>
      </c>
      <c r="I3643" s="288">
        <v>1</v>
      </c>
      <c r="J3643" s="244" t="s">
        <v>873</v>
      </c>
      <c r="K3643" s="244">
        <v>0.5</v>
      </c>
      <c r="L3643" s="244">
        <v>0.8</v>
      </c>
      <c r="M3643" s="244" t="s">
        <v>89</v>
      </c>
      <c r="N3643" s="244">
        <f t="shared" si="68"/>
        <v>0.4</v>
      </c>
      <c r="R3643" s="301"/>
      <c r="S3643" s="301"/>
      <c r="T3643" s="301"/>
      <c r="U3643" s="301"/>
      <c r="V3643" s="301"/>
      <c r="W3643" s="301"/>
      <c r="X3643"/>
      <c r="Y3643" s="301"/>
      <c r="Z3643" s="301"/>
      <c r="AA3643" s="301"/>
      <c r="AB3643" s="301"/>
      <c r="AC3643" s="301"/>
      <c r="AD3643" s="301"/>
      <c r="AE3643" s="301"/>
      <c r="AF3643" s="301"/>
      <c r="AG3643" s="301"/>
      <c r="AH3643" s="301"/>
      <c r="AI3643" s="301"/>
      <c r="AM3643"/>
    </row>
    <row r="3644" spans="1:39" ht="20.100000000000001" hidden="1" customHeight="1" x14ac:dyDescent="0.2">
      <c r="A3644" s="240">
        <v>470</v>
      </c>
      <c r="B3644" s="309" t="s">
        <v>414</v>
      </c>
      <c r="C3644" s="310" t="s">
        <v>426</v>
      </c>
      <c r="D3644" s="310" t="s">
        <v>438</v>
      </c>
      <c r="E3644" s="309">
        <v>68494.66808993007</v>
      </c>
      <c r="F3644" s="310" t="s">
        <v>871</v>
      </c>
      <c r="G3644" s="244" t="s">
        <v>929</v>
      </c>
      <c r="H3644" s="244" t="s">
        <v>429</v>
      </c>
      <c r="I3644" s="288">
        <v>1</v>
      </c>
      <c r="J3644" s="244" t="s">
        <v>873</v>
      </c>
      <c r="K3644" s="244">
        <v>0.8</v>
      </c>
      <c r="L3644" s="244">
        <v>1.5</v>
      </c>
      <c r="M3644" s="244" t="s">
        <v>89</v>
      </c>
      <c r="N3644" s="244">
        <f t="shared" si="68"/>
        <v>1.2000000000000002</v>
      </c>
      <c r="R3644" s="301"/>
      <c r="S3644" s="301"/>
      <c r="T3644" s="301"/>
      <c r="U3644" s="301"/>
      <c r="V3644" s="301"/>
      <c r="W3644" s="301"/>
      <c r="X3644"/>
      <c r="Y3644" s="301"/>
      <c r="Z3644" s="301"/>
      <c r="AA3644" s="301"/>
      <c r="AB3644" s="301"/>
      <c r="AC3644" s="301"/>
      <c r="AD3644" s="301"/>
      <c r="AE3644" s="301"/>
      <c r="AF3644" s="301"/>
      <c r="AG3644" s="301"/>
      <c r="AH3644" s="301"/>
      <c r="AI3644" s="301"/>
      <c r="AM3644"/>
    </row>
    <row r="3645" spans="1:39" ht="20.100000000000001" hidden="1" customHeight="1" x14ac:dyDescent="0.2">
      <c r="A3645" s="240">
        <v>471</v>
      </c>
      <c r="B3645" s="309" t="s">
        <v>414</v>
      </c>
      <c r="C3645" s="310" t="s">
        <v>426</v>
      </c>
      <c r="D3645" s="310" t="s">
        <v>438</v>
      </c>
      <c r="E3645" s="309">
        <v>68221.076939667386</v>
      </c>
      <c r="F3645" s="310" t="s">
        <v>871</v>
      </c>
      <c r="G3645" s="244" t="s">
        <v>929</v>
      </c>
      <c r="H3645" s="244" t="s">
        <v>429</v>
      </c>
      <c r="I3645" s="288">
        <v>1</v>
      </c>
      <c r="J3645" s="244" t="s">
        <v>873</v>
      </c>
      <c r="K3645" s="244">
        <v>0.8</v>
      </c>
      <c r="L3645" s="244">
        <v>1.5</v>
      </c>
      <c r="M3645" s="244" t="s">
        <v>89</v>
      </c>
      <c r="N3645" s="244">
        <f t="shared" si="68"/>
        <v>1.2000000000000002</v>
      </c>
      <c r="R3645" s="301"/>
      <c r="S3645" s="301"/>
      <c r="T3645" s="301"/>
      <c r="U3645" s="301"/>
      <c r="V3645" s="301"/>
      <c r="W3645" s="301"/>
      <c r="X3645"/>
      <c r="Y3645" s="301"/>
      <c r="Z3645" s="301"/>
      <c r="AA3645" s="301"/>
      <c r="AB3645" s="301"/>
      <c r="AC3645" s="301"/>
      <c r="AD3645" s="301"/>
      <c r="AE3645" s="301"/>
      <c r="AF3645" s="301"/>
      <c r="AG3645" s="301"/>
      <c r="AH3645" s="301"/>
      <c r="AI3645" s="301"/>
      <c r="AM3645"/>
    </row>
    <row r="3646" spans="1:39" ht="20.100000000000001" hidden="1" customHeight="1" x14ac:dyDescent="0.2">
      <c r="A3646" s="240">
        <v>472</v>
      </c>
      <c r="B3646" s="309" t="s">
        <v>414</v>
      </c>
      <c r="C3646" s="310" t="s">
        <v>426</v>
      </c>
      <c r="D3646" s="310" t="s">
        <v>438</v>
      </c>
      <c r="E3646" s="309">
        <v>67765.412644946846</v>
      </c>
      <c r="F3646" s="310" t="s">
        <v>871</v>
      </c>
      <c r="G3646" s="244" t="s">
        <v>932</v>
      </c>
      <c r="H3646" s="244" t="s">
        <v>429</v>
      </c>
      <c r="I3646" s="288">
        <v>1</v>
      </c>
      <c r="J3646" s="244" t="s">
        <v>873</v>
      </c>
      <c r="K3646" s="244">
        <v>1</v>
      </c>
      <c r="L3646" s="244">
        <v>1</v>
      </c>
      <c r="M3646" s="244" t="s">
        <v>89</v>
      </c>
      <c r="N3646" s="244">
        <f t="shared" si="68"/>
        <v>1</v>
      </c>
      <c r="R3646" s="301"/>
      <c r="S3646" s="301"/>
      <c r="T3646" s="301"/>
      <c r="U3646" s="301"/>
      <c r="V3646" s="301"/>
      <c r="W3646" s="301"/>
      <c r="X3646"/>
      <c r="Y3646" s="301"/>
      <c r="Z3646" s="301"/>
      <c r="AA3646" s="301"/>
      <c r="AB3646" s="301"/>
      <c r="AC3646" s="301"/>
      <c r="AD3646" s="301"/>
      <c r="AE3646" s="301"/>
      <c r="AF3646" s="301"/>
      <c r="AG3646" s="301"/>
      <c r="AH3646" s="301"/>
      <c r="AI3646" s="301"/>
      <c r="AM3646"/>
    </row>
    <row r="3647" spans="1:39" ht="20.100000000000001" hidden="1" customHeight="1" x14ac:dyDescent="0.2">
      <c r="A3647" s="240">
        <v>473</v>
      </c>
      <c r="B3647" s="309" t="s">
        <v>414</v>
      </c>
      <c r="C3647" s="310" t="s">
        <v>426</v>
      </c>
      <c r="D3647" s="310" t="s">
        <v>438</v>
      </c>
      <c r="E3647" s="309">
        <v>67657.795495382088</v>
      </c>
      <c r="F3647" s="310" t="s">
        <v>871</v>
      </c>
      <c r="G3647" s="244" t="s">
        <v>929</v>
      </c>
      <c r="H3647" s="244" t="s">
        <v>429</v>
      </c>
      <c r="I3647" s="288">
        <v>1</v>
      </c>
      <c r="J3647" s="244" t="s">
        <v>873</v>
      </c>
      <c r="K3647" s="244">
        <v>0.8</v>
      </c>
      <c r="L3647" s="244">
        <v>1.5</v>
      </c>
      <c r="M3647" s="244" t="s">
        <v>89</v>
      </c>
      <c r="N3647" s="244">
        <f t="shared" si="68"/>
        <v>1.2000000000000002</v>
      </c>
      <c r="R3647" s="301"/>
      <c r="S3647" s="301"/>
      <c r="T3647" s="301"/>
      <c r="U3647" s="301"/>
      <c r="V3647" s="301"/>
      <c r="W3647" s="301"/>
      <c r="X3647"/>
      <c r="Y3647" s="301"/>
      <c r="Z3647" s="301"/>
      <c r="AA3647" s="301"/>
      <c r="AB3647" s="301"/>
      <c r="AC3647" s="301"/>
      <c r="AD3647" s="301"/>
      <c r="AE3647" s="301"/>
      <c r="AF3647" s="301"/>
      <c r="AG3647" s="301"/>
      <c r="AH3647" s="301"/>
      <c r="AI3647" s="301"/>
      <c r="AM3647"/>
    </row>
    <row r="3648" spans="1:39" ht="20.100000000000001" hidden="1" customHeight="1" x14ac:dyDescent="0.2">
      <c r="A3648" s="240">
        <v>474</v>
      </c>
      <c r="B3648" s="309" t="s">
        <v>414</v>
      </c>
      <c r="C3648" s="310" t="s">
        <v>426</v>
      </c>
      <c r="D3648" s="310" t="s">
        <v>438</v>
      </c>
      <c r="E3648" s="309">
        <v>67406.421615493105</v>
      </c>
      <c r="F3648" s="310" t="s">
        <v>871</v>
      </c>
      <c r="G3648" s="244" t="s">
        <v>929</v>
      </c>
      <c r="H3648" s="244" t="s">
        <v>429</v>
      </c>
      <c r="I3648" s="288">
        <v>1</v>
      </c>
      <c r="J3648" s="244" t="s">
        <v>873</v>
      </c>
      <c r="K3648" s="244">
        <v>0.8</v>
      </c>
      <c r="L3648" s="244">
        <v>1.5</v>
      </c>
      <c r="M3648" s="244" t="s">
        <v>89</v>
      </c>
      <c r="N3648" s="244">
        <f t="shared" si="68"/>
        <v>1.2000000000000002</v>
      </c>
      <c r="R3648" s="301"/>
      <c r="S3648" s="301"/>
      <c r="T3648" s="301"/>
      <c r="U3648" s="301"/>
      <c r="V3648" s="301"/>
      <c r="W3648" s="301"/>
      <c r="X3648"/>
      <c r="Y3648" s="301"/>
      <c r="Z3648" s="301"/>
      <c r="AA3648" s="301"/>
      <c r="AB3648" s="301"/>
      <c r="AC3648" s="301"/>
      <c r="AD3648" s="301"/>
      <c r="AE3648" s="301"/>
      <c r="AF3648" s="301"/>
      <c r="AG3648" s="301"/>
      <c r="AH3648" s="301"/>
      <c r="AI3648" s="301"/>
      <c r="AM3648"/>
    </row>
    <row r="3649" spans="1:39" ht="20.100000000000001" hidden="1" customHeight="1" x14ac:dyDescent="0.2">
      <c r="A3649" s="240">
        <v>475</v>
      </c>
      <c r="B3649" s="309" t="s">
        <v>414</v>
      </c>
      <c r="C3649" s="310" t="s">
        <v>426</v>
      </c>
      <c r="D3649" s="310" t="s">
        <v>438</v>
      </c>
      <c r="E3649" s="309">
        <v>67260.6062499369</v>
      </c>
      <c r="F3649" s="310" t="s">
        <v>871</v>
      </c>
      <c r="G3649" s="244" t="s">
        <v>924</v>
      </c>
      <c r="H3649" s="244" t="s">
        <v>429</v>
      </c>
      <c r="I3649" s="288">
        <v>1</v>
      </c>
      <c r="J3649" s="244" t="s">
        <v>873</v>
      </c>
      <c r="K3649" s="244">
        <v>1</v>
      </c>
      <c r="L3649" s="244">
        <v>1</v>
      </c>
      <c r="M3649" s="244" t="s">
        <v>89</v>
      </c>
      <c r="N3649" s="244">
        <f t="shared" si="68"/>
        <v>1</v>
      </c>
      <c r="R3649" s="301"/>
      <c r="S3649" s="301"/>
      <c r="T3649" s="301"/>
      <c r="U3649" s="301"/>
      <c r="V3649" s="301"/>
      <c r="W3649" s="301"/>
      <c r="X3649"/>
      <c r="Y3649" s="301"/>
      <c r="Z3649" s="301"/>
      <c r="AA3649" s="301"/>
      <c r="AB3649" s="301"/>
      <c r="AC3649" s="301"/>
      <c r="AD3649" s="301"/>
      <c r="AE3649" s="301"/>
      <c r="AF3649" s="301"/>
      <c r="AG3649" s="301"/>
      <c r="AH3649" s="301"/>
      <c r="AI3649" s="301"/>
      <c r="AM3649"/>
    </row>
    <row r="3650" spans="1:39" ht="20.100000000000001" hidden="1" customHeight="1" x14ac:dyDescent="0.2">
      <c r="A3650" s="240">
        <v>476</v>
      </c>
      <c r="B3650" s="309" t="s">
        <v>414</v>
      </c>
      <c r="C3650" s="310" t="s">
        <v>426</v>
      </c>
      <c r="D3650" s="310" t="s">
        <v>438</v>
      </c>
      <c r="E3650" s="309">
        <v>66996.553461913558</v>
      </c>
      <c r="F3650" s="310" t="s">
        <v>871</v>
      </c>
      <c r="G3650" s="244" t="s">
        <v>932</v>
      </c>
      <c r="H3650" s="244" t="s">
        <v>429</v>
      </c>
      <c r="I3650" s="288">
        <v>1</v>
      </c>
      <c r="J3650" s="244" t="s">
        <v>873</v>
      </c>
      <c r="K3650" s="244">
        <v>1</v>
      </c>
      <c r="L3650" s="244">
        <v>1</v>
      </c>
      <c r="M3650" s="244" t="s">
        <v>89</v>
      </c>
      <c r="N3650" s="244">
        <f t="shared" si="68"/>
        <v>1</v>
      </c>
      <c r="R3650" s="301"/>
      <c r="S3650" s="301"/>
      <c r="T3650" s="301"/>
      <c r="U3650" s="301"/>
      <c r="V3650" s="301"/>
      <c r="W3650" s="301"/>
      <c r="X3650"/>
      <c r="Y3650" s="301"/>
      <c r="Z3650" s="301"/>
      <c r="AA3650" s="301"/>
      <c r="AB3650" s="301"/>
      <c r="AC3650" s="301"/>
      <c r="AD3650" s="301"/>
      <c r="AE3650" s="301"/>
      <c r="AF3650" s="301"/>
      <c r="AG3650" s="301"/>
      <c r="AH3650" s="301"/>
      <c r="AI3650" s="301"/>
      <c r="AM3650"/>
    </row>
    <row r="3651" spans="1:39" ht="20.100000000000001" hidden="1" customHeight="1" x14ac:dyDescent="0.2">
      <c r="A3651" s="240">
        <v>477</v>
      </c>
      <c r="B3651" s="309" t="s">
        <v>414</v>
      </c>
      <c r="C3651" s="310" t="s">
        <v>426</v>
      </c>
      <c r="D3651" s="310" t="s">
        <v>438</v>
      </c>
      <c r="E3651" s="309">
        <v>66813.470460393059</v>
      </c>
      <c r="F3651" s="310" t="s">
        <v>897</v>
      </c>
      <c r="G3651" s="244" t="s">
        <v>922</v>
      </c>
      <c r="H3651" s="244" t="s">
        <v>429</v>
      </c>
      <c r="I3651" s="288">
        <v>2</v>
      </c>
      <c r="J3651" s="244" t="s">
        <v>873</v>
      </c>
      <c r="K3651" s="244">
        <v>2</v>
      </c>
      <c r="L3651" s="244">
        <v>1</v>
      </c>
      <c r="M3651" s="244" t="s">
        <v>89</v>
      </c>
      <c r="N3651" s="244">
        <f t="shared" si="68"/>
        <v>2</v>
      </c>
      <c r="R3651" s="301"/>
      <c r="S3651" s="301"/>
      <c r="T3651" s="301"/>
      <c r="U3651" s="301"/>
      <c r="V3651" s="301"/>
      <c r="W3651" s="301"/>
      <c r="X3651"/>
      <c r="Y3651" s="301"/>
      <c r="Z3651" s="301"/>
      <c r="AA3651" s="301"/>
      <c r="AB3651" s="301"/>
      <c r="AC3651" s="301"/>
      <c r="AD3651" s="301"/>
      <c r="AE3651" s="301"/>
      <c r="AF3651" s="301"/>
      <c r="AG3651" s="301"/>
      <c r="AH3651" s="301"/>
      <c r="AI3651" s="301"/>
      <c r="AM3651"/>
    </row>
    <row r="3652" spans="1:39" ht="20.100000000000001" hidden="1" customHeight="1" x14ac:dyDescent="0.2">
      <c r="A3652" s="240">
        <v>478</v>
      </c>
      <c r="B3652" s="309" t="s">
        <v>414</v>
      </c>
      <c r="C3652" s="310" t="s">
        <v>426</v>
      </c>
      <c r="D3652" s="310" t="s">
        <v>438</v>
      </c>
      <c r="E3652" s="309">
        <v>66682.535940727801</v>
      </c>
      <c r="F3652" s="310" t="s">
        <v>871</v>
      </c>
      <c r="G3652" s="244" t="s">
        <v>1017</v>
      </c>
      <c r="H3652" s="244" t="s">
        <v>429</v>
      </c>
      <c r="I3652" s="288">
        <v>1</v>
      </c>
      <c r="J3652" s="244" t="s">
        <v>873</v>
      </c>
      <c r="K3652" s="244">
        <v>1</v>
      </c>
      <c r="L3652" s="244">
        <v>1</v>
      </c>
      <c r="M3652" s="244" t="s">
        <v>89</v>
      </c>
      <c r="N3652" s="244">
        <f t="shared" si="68"/>
        <v>1</v>
      </c>
      <c r="R3652" s="301"/>
      <c r="S3652" s="301"/>
      <c r="T3652" s="301"/>
      <c r="U3652" s="301"/>
      <c r="V3652" s="301"/>
      <c r="W3652" s="301"/>
      <c r="X3652"/>
      <c r="Y3652" s="301"/>
      <c r="Z3652" s="301"/>
      <c r="AA3652" s="301"/>
      <c r="AB3652" s="301"/>
      <c r="AC3652" s="301"/>
      <c r="AD3652" s="301"/>
      <c r="AE3652" s="301"/>
      <c r="AF3652" s="301"/>
      <c r="AG3652" s="301"/>
      <c r="AH3652" s="301"/>
      <c r="AI3652" s="301"/>
      <c r="AM3652"/>
    </row>
    <row r="3653" spans="1:39" ht="20.100000000000001" hidden="1" customHeight="1" x14ac:dyDescent="0.2">
      <c r="A3653" s="240">
        <v>479</v>
      </c>
      <c r="B3653" s="309" t="s">
        <v>414</v>
      </c>
      <c r="C3653" s="310" t="s">
        <v>426</v>
      </c>
      <c r="D3653" s="310" t="s">
        <v>438</v>
      </c>
      <c r="E3653" s="309">
        <v>66403.402801787204</v>
      </c>
      <c r="F3653" s="310" t="s">
        <v>871</v>
      </c>
      <c r="G3653" s="244" t="s">
        <v>951</v>
      </c>
      <c r="H3653" s="244" t="s">
        <v>429</v>
      </c>
      <c r="I3653" s="288">
        <v>1</v>
      </c>
      <c r="J3653" s="244" t="s">
        <v>873</v>
      </c>
      <c r="K3653" s="244">
        <v>1</v>
      </c>
      <c r="L3653" s="244">
        <v>1</v>
      </c>
      <c r="M3653" s="244" t="s">
        <v>89</v>
      </c>
      <c r="N3653" s="244">
        <f t="shared" si="68"/>
        <v>1</v>
      </c>
      <c r="R3653" s="301"/>
      <c r="S3653" s="301"/>
      <c r="T3653" s="301"/>
      <c r="U3653" s="301"/>
      <c r="V3653" s="301"/>
      <c r="W3653" s="301"/>
      <c r="X3653"/>
      <c r="Y3653" s="301"/>
      <c r="Z3653" s="301"/>
      <c r="AA3653" s="301"/>
      <c r="AB3653" s="301"/>
      <c r="AC3653" s="301"/>
      <c r="AD3653" s="301"/>
      <c r="AE3653" s="301"/>
      <c r="AF3653" s="301"/>
      <c r="AG3653" s="301"/>
      <c r="AH3653" s="301"/>
      <c r="AI3653" s="301"/>
      <c r="AM3653"/>
    </row>
    <row r="3654" spans="1:39" ht="20.100000000000001" hidden="1" customHeight="1" x14ac:dyDescent="0.2">
      <c r="A3654" s="240">
        <v>480</v>
      </c>
      <c r="B3654" s="309" t="s">
        <v>414</v>
      </c>
      <c r="C3654" s="310" t="s">
        <v>426</v>
      </c>
      <c r="D3654" s="310" t="s">
        <v>438</v>
      </c>
      <c r="E3654" s="309">
        <v>66341.572621833067</v>
      </c>
      <c r="F3654" s="310" t="s">
        <v>897</v>
      </c>
      <c r="G3654" s="244" t="s">
        <v>922</v>
      </c>
      <c r="H3654" s="244" t="s">
        <v>429</v>
      </c>
      <c r="I3654" s="288">
        <v>2</v>
      </c>
      <c r="J3654" s="244" t="s">
        <v>873</v>
      </c>
      <c r="K3654" s="244">
        <v>2</v>
      </c>
      <c r="L3654" s="244">
        <v>1</v>
      </c>
      <c r="M3654" s="244" t="s">
        <v>89</v>
      </c>
      <c r="N3654" s="244">
        <f t="shared" si="68"/>
        <v>2</v>
      </c>
      <c r="R3654" s="301"/>
      <c r="S3654" s="301"/>
      <c r="T3654" s="301"/>
      <c r="U3654" s="301"/>
      <c r="V3654" s="301"/>
      <c r="W3654" s="301"/>
      <c r="X3654"/>
      <c r="Y3654" s="301"/>
      <c r="Z3654" s="301"/>
      <c r="AA3654" s="301"/>
      <c r="AB3654" s="301"/>
      <c r="AC3654" s="301"/>
      <c r="AD3654" s="301"/>
      <c r="AE3654" s="301"/>
      <c r="AF3654" s="301"/>
      <c r="AG3654" s="301"/>
      <c r="AH3654" s="301"/>
      <c r="AI3654" s="301"/>
      <c r="AM3654"/>
    </row>
    <row r="3655" spans="1:39" ht="20.100000000000001" hidden="1" customHeight="1" x14ac:dyDescent="0.2">
      <c r="A3655" s="240">
        <v>481</v>
      </c>
      <c r="B3655" s="309" t="s">
        <v>414</v>
      </c>
      <c r="C3655" s="310" t="s">
        <v>426</v>
      </c>
      <c r="D3655" s="310" t="s">
        <v>438</v>
      </c>
      <c r="E3655" s="309">
        <v>66283.800862052012</v>
      </c>
      <c r="F3655" s="310" t="s">
        <v>879</v>
      </c>
      <c r="G3655" s="244" t="s">
        <v>983</v>
      </c>
      <c r="H3655" s="244" t="s">
        <v>429</v>
      </c>
      <c r="I3655" s="288">
        <v>1</v>
      </c>
      <c r="J3655" s="244" t="s">
        <v>873</v>
      </c>
      <c r="K3655" s="244" t="s">
        <v>89</v>
      </c>
      <c r="L3655" s="244" t="s">
        <v>89</v>
      </c>
      <c r="M3655" s="244">
        <v>1</v>
      </c>
      <c r="N3655" s="244">
        <f t="shared" si="68"/>
        <v>0.78539816339744828</v>
      </c>
      <c r="R3655" s="301"/>
      <c r="S3655" s="301"/>
      <c r="T3655" s="301"/>
      <c r="U3655" s="301"/>
      <c r="V3655" s="301"/>
      <c r="W3655" s="301"/>
      <c r="X3655"/>
      <c r="Y3655" s="301"/>
      <c r="Z3655" s="301"/>
      <c r="AA3655" s="301"/>
      <c r="AB3655" s="301"/>
      <c r="AC3655" s="301"/>
      <c r="AD3655" s="301"/>
      <c r="AE3655" s="301"/>
      <c r="AF3655" s="301"/>
      <c r="AG3655" s="301"/>
      <c r="AH3655" s="301"/>
      <c r="AI3655" s="301"/>
      <c r="AM3655"/>
    </row>
    <row r="3656" spans="1:39" ht="20.100000000000001" hidden="1" customHeight="1" x14ac:dyDescent="0.2">
      <c r="A3656" s="240">
        <v>482</v>
      </c>
      <c r="B3656" s="309" t="s">
        <v>414</v>
      </c>
      <c r="C3656" s="310" t="s">
        <v>426</v>
      </c>
      <c r="D3656" s="310" t="s">
        <v>438</v>
      </c>
      <c r="E3656" s="309">
        <v>66170.223269041744</v>
      </c>
      <c r="F3656" s="310" t="s">
        <v>879</v>
      </c>
      <c r="G3656" s="244" t="s">
        <v>878</v>
      </c>
      <c r="H3656" s="244" t="s">
        <v>429</v>
      </c>
      <c r="I3656" s="288">
        <v>1</v>
      </c>
      <c r="J3656" s="244" t="s">
        <v>873</v>
      </c>
      <c r="K3656" s="244" t="s">
        <v>89</v>
      </c>
      <c r="L3656" s="244" t="s">
        <v>89</v>
      </c>
      <c r="M3656" s="244">
        <v>1</v>
      </c>
      <c r="N3656" s="244">
        <f t="shared" si="68"/>
        <v>0.78539816339744828</v>
      </c>
      <c r="R3656" s="301"/>
      <c r="S3656" s="301"/>
      <c r="T3656" s="301"/>
      <c r="U3656" s="301"/>
      <c r="V3656" s="301"/>
      <c r="W3656" s="301"/>
      <c r="X3656"/>
      <c r="Y3656" s="301"/>
      <c r="Z3656" s="301"/>
      <c r="AA3656" s="301"/>
      <c r="AB3656" s="301"/>
      <c r="AC3656" s="301"/>
      <c r="AD3656" s="301"/>
      <c r="AE3656" s="301"/>
      <c r="AF3656" s="301"/>
      <c r="AG3656" s="301"/>
      <c r="AH3656" s="301"/>
      <c r="AI3656" s="301"/>
      <c r="AM3656"/>
    </row>
    <row r="3657" spans="1:39" ht="20.100000000000001" hidden="1" customHeight="1" x14ac:dyDescent="0.2">
      <c r="A3657" s="240">
        <v>483</v>
      </c>
      <c r="B3657" s="309" t="s">
        <v>414</v>
      </c>
      <c r="C3657" s="310" t="s">
        <v>426</v>
      </c>
      <c r="D3657" s="310" t="s">
        <v>438</v>
      </c>
      <c r="E3657" s="309">
        <v>66007.654634122606</v>
      </c>
      <c r="F3657" s="310" t="s">
        <v>871</v>
      </c>
      <c r="G3657" s="244" t="s">
        <v>990</v>
      </c>
      <c r="H3657" s="244" t="s">
        <v>429</v>
      </c>
      <c r="I3657" s="288">
        <v>1</v>
      </c>
      <c r="J3657" s="244" t="s">
        <v>873</v>
      </c>
      <c r="K3657" s="244">
        <v>1</v>
      </c>
      <c r="L3657" s="244">
        <v>1</v>
      </c>
      <c r="M3657" s="244" t="s">
        <v>89</v>
      </c>
      <c r="N3657" s="244">
        <f t="shared" si="68"/>
        <v>1</v>
      </c>
      <c r="R3657" s="301"/>
      <c r="S3657" s="301"/>
      <c r="T3657" s="301"/>
      <c r="U3657" s="301"/>
      <c r="V3657" s="301"/>
      <c r="W3657" s="301"/>
      <c r="X3657"/>
      <c r="Y3657" s="301"/>
      <c r="Z3657" s="301"/>
      <c r="AA3657" s="301"/>
      <c r="AB3657" s="301"/>
      <c r="AC3657" s="301"/>
      <c r="AD3657" s="301"/>
      <c r="AE3657" s="301"/>
      <c r="AF3657" s="301"/>
      <c r="AG3657" s="301"/>
      <c r="AH3657" s="301"/>
      <c r="AI3657" s="301"/>
      <c r="AM3657"/>
    </row>
    <row r="3658" spans="1:39" ht="20.100000000000001" hidden="1" customHeight="1" x14ac:dyDescent="0.2">
      <c r="A3658" s="240">
        <v>484</v>
      </c>
      <c r="B3658" s="309" t="s">
        <v>414</v>
      </c>
      <c r="C3658" s="310" t="s">
        <v>426</v>
      </c>
      <c r="D3658" s="310" t="s">
        <v>438</v>
      </c>
      <c r="E3658" s="309">
        <v>65586.626049319268</v>
      </c>
      <c r="F3658" s="310" t="s">
        <v>871</v>
      </c>
      <c r="G3658" s="244" t="s">
        <v>932</v>
      </c>
      <c r="H3658" s="244" t="s">
        <v>429</v>
      </c>
      <c r="I3658" s="288">
        <v>1</v>
      </c>
      <c r="J3658" s="244" t="s">
        <v>873</v>
      </c>
      <c r="K3658" s="244">
        <v>1</v>
      </c>
      <c r="L3658" s="244">
        <v>1</v>
      </c>
      <c r="M3658" s="244" t="s">
        <v>89</v>
      </c>
      <c r="N3658" s="244">
        <f t="shared" si="68"/>
        <v>1</v>
      </c>
      <c r="R3658" s="301"/>
      <c r="S3658" s="301"/>
      <c r="T3658" s="301"/>
      <c r="U3658" s="301"/>
      <c r="V3658" s="301"/>
      <c r="W3658" s="301"/>
      <c r="X3658"/>
      <c r="Y3658" s="301"/>
      <c r="Z3658" s="301"/>
      <c r="AA3658" s="301"/>
      <c r="AB3658" s="301"/>
      <c r="AC3658" s="301"/>
      <c r="AD3658" s="301"/>
      <c r="AE3658" s="301"/>
      <c r="AF3658" s="301"/>
      <c r="AG3658" s="301"/>
      <c r="AH3658" s="301"/>
      <c r="AI3658" s="301"/>
      <c r="AM3658"/>
    </row>
    <row r="3659" spans="1:39" ht="20.100000000000001" hidden="1" customHeight="1" x14ac:dyDescent="0.2">
      <c r="A3659" s="240">
        <v>485</v>
      </c>
      <c r="B3659" s="309" t="s">
        <v>414</v>
      </c>
      <c r="C3659" s="310" t="s">
        <v>426</v>
      </c>
      <c r="D3659" s="310" t="s">
        <v>438</v>
      </c>
      <c r="E3659" s="309">
        <v>65429.421615497784</v>
      </c>
      <c r="F3659" s="310" t="s">
        <v>871</v>
      </c>
      <c r="G3659" s="244" t="s">
        <v>932</v>
      </c>
      <c r="H3659" s="244" t="s">
        <v>429</v>
      </c>
      <c r="I3659" s="288">
        <v>1</v>
      </c>
      <c r="J3659" s="244" t="s">
        <v>873</v>
      </c>
      <c r="K3659" s="244">
        <v>1</v>
      </c>
      <c r="L3659" s="244">
        <v>1</v>
      </c>
      <c r="M3659" s="244" t="s">
        <v>89</v>
      </c>
      <c r="N3659" s="244">
        <f t="shared" si="68"/>
        <v>1</v>
      </c>
      <c r="R3659" s="301"/>
      <c r="S3659" s="301"/>
      <c r="T3659" s="301"/>
      <c r="U3659" s="301"/>
      <c r="V3659" s="301"/>
      <c r="W3659" s="301"/>
      <c r="X3659"/>
      <c r="Y3659" s="301"/>
      <c r="Z3659" s="301"/>
      <c r="AA3659" s="301"/>
      <c r="AB3659" s="301"/>
      <c r="AC3659" s="301"/>
      <c r="AD3659" s="301"/>
      <c r="AE3659" s="301"/>
      <c r="AF3659" s="301"/>
      <c r="AG3659" s="301"/>
      <c r="AH3659" s="301"/>
      <c r="AI3659" s="301"/>
      <c r="AM3659"/>
    </row>
    <row r="3660" spans="1:39" ht="20.100000000000001" hidden="1" customHeight="1" x14ac:dyDescent="0.2">
      <c r="A3660" s="240">
        <v>486</v>
      </c>
      <c r="B3660" s="309" t="s">
        <v>414</v>
      </c>
      <c r="C3660" s="310" t="s">
        <v>426</v>
      </c>
      <c r="D3660" s="310" t="s">
        <v>438</v>
      </c>
      <c r="E3660" s="309">
        <v>65077.573207746282</v>
      </c>
      <c r="F3660" s="310" t="s">
        <v>871</v>
      </c>
      <c r="G3660" s="244" t="s">
        <v>924</v>
      </c>
      <c r="H3660" s="244" t="s">
        <v>429</v>
      </c>
      <c r="I3660" s="288">
        <v>1</v>
      </c>
      <c r="J3660" s="244" t="s">
        <v>873</v>
      </c>
      <c r="K3660" s="244">
        <v>1</v>
      </c>
      <c r="L3660" s="244">
        <v>1</v>
      </c>
      <c r="M3660" s="244" t="s">
        <v>89</v>
      </c>
      <c r="N3660" s="244">
        <f t="shared" si="68"/>
        <v>1</v>
      </c>
      <c r="R3660" s="301"/>
      <c r="S3660" s="301"/>
      <c r="T3660" s="301"/>
      <c r="U3660" s="301"/>
      <c r="V3660" s="301"/>
      <c r="W3660" s="301"/>
      <c r="X3660"/>
      <c r="Y3660" s="301"/>
      <c r="Z3660" s="301"/>
      <c r="AA3660" s="301"/>
      <c r="AB3660" s="301"/>
      <c r="AC3660" s="301"/>
      <c r="AD3660" s="301"/>
      <c r="AE3660" s="301"/>
      <c r="AF3660" s="301"/>
      <c r="AG3660" s="301"/>
      <c r="AH3660" s="301"/>
      <c r="AI3660" s="301"/>
      <c r="AM3660"/>
    </row>
    <row r="3661" spans="1:39" ht="20.100000000000001" hidden="1" customHeight="1" x14ac:dyDescent="0.2">
      <c r="A3661" s="240">
        <v>487</v>
      </c>
      <c r="B3661" s="309" t="s">
        <v>414</v>
      </c>
      <c r="C3661" s="310" t="s">
        <v>426</v>
      </c>
      <c r="D3661" s="310" t="s">
        <v>438</v>
      </c>
      <c r="E3661" s="309">
        <v>64872.542887872514</v>
      </c>
      <c r="F3661" s="310" t="s">
        <v>871</v>
      </c>
      <c r="G3661" s="244" t="s">
        <v>924</v>
      </c>
      <c r="H3661" s="244" t="s">
        <v>429</v>
      </c>
      <c r="I3661" s="288">
        <v>1</v>
      </c>
      <c r="J3661" s="244" t="s">
        <v>873</v>
      </c>
      <c r="K3661" s="244">
        <v>1</v>
      </c>
      <c r="L3661" s="244">
        <v>1</v>
      </c>
      <c r="M3661" s="244" t="s">
        <v>89</v>
      </c>
      <c r="N3661" s="244">
        <f t="shared" si="68"/>
        <v>1</v>
      </c>
      <c r="R3661" s="301"/>
      <c r="S3661" s="301"/>
      <c r="T3661" s="301"/>
      <c r="U3661" s="301"/>
      <c r="V3661" s="301"/>
      <c r="W3661" s="301"/>
      <c r="X3661"/>
      <c r="Y3661" s="301"/>
      <c r="Z3661" s="301"/>
      <c r="AA3661" s="301"/>
      <c r="AB3661" s="301"/>
      <c r="AC3661" s="301"/>
      <c r="AD3661" s="301"/>
      <c r="AE3661" s="301"/>
      <c r="AF3661" s="301"/>
      <c r="AG3661" s="301"/>
      <c r="AH3661" s="301"/>
      <c r="AI3661" s="301"/>
      <c r="AM3661"/>
    </row>
    <row r="3662" spans="1:39" ht="20.100000000000001" hidden="1" customHeight="1" x14ac:dyDescent="0.2">
      <c r="A3662" s="240">
        <v>488</v>
      </c>
      <c r="B3662" s="309" t="s">
        <v>414</v>
      </c>
      <c r="C3662" s="310" t="s">
        <v>426</v>
      </c>
      <c r="D3662" s="310" t="s">
        <v>438</v>
      </c>
      <c r="E3662" s="309">
        <v>64705.369445243312</v>
      </c>
      <c r="F3662" s="242" t="s">
        <v>888</v>
      </c>
      <c r="G3662" s="244" t="s">
        <v>918</v>
      </c>
      <c r="H3662" s="244" t="s">
        <v>429</v>
      </c>
      <c r="I3662" s="288">
        <v>1</v>
      </c>
      <c r="J3662" s="244" t="s">
        <v>873</v>
      </c>
      <c r="K3662" s="244">
        <v>0.5</v>
      </c>
      <c r="L3662" s="244">
        <v>0.8</v>
      </c>
      <c r="M3662" s="244" t="s">
        <v>89</v>
      </c>
      <c r="N3662" s="244">
        <f t="shared" si="68"/>
        <v>0.4</v>
      </c>
      <c r="R3662" s="301"/>
      <c r="S3662" s="301"/>
      <c r="T3662" s="301"/>
      <c r="U3662" s="301"/>
      <c r="V3662" s="301"/>
      <c r="W3662" s="301"/>
      <c r="X3662"/>
      <c r="Y3662" s="301"/>
      <c r="Z3662" s="301"/>
      <c r="AA3662" s="301"/>
      <c r="AB3662" s="301"/>
      <c r="AC3662" s="301"/>
      <c r="AD3662" s="301"/>
      <c r="AE3662" s="301"/>
      <c r="AF3662" s="301"/>
      <c r="AG3662" s="301"/>
      <c r="AH3662" s="301"/>
      <c r="AI3662" s="301"/>
      <c r="AM3662"/>
    </row>
    <row r="3663" spans="1:39" ht="20.100000000000001" hidden="1" customHeight="1" x14ac:dyDescent="0.2">
      <c r="A3663" s="240">
        <v>489</v>
      </c>
      <c r="B3663" s="309" t="s">
        <v>414</v>
      </c>
      <c r="C3663" s="310" t="s">
        <v>426</v>
      </c>
      <c r="D3663" s="310" t="s">
        <v>438</v>
      </c>
      <c r="E3663" s="309">
        <v>64268.095478092124</v>
      </c>
      <c r="F3663" s="310" t="s">
        <v>871</v>
      </c>
      <c r="G3663" s="244" t="s">
        <v>990</v>
      </c>
      <c r="H3663" s="244" t="s">
        <v>429</v>
      </c>
      <c r="I3663" s="288">
        <v>1</v>
      </c>
      <c r="J3663" s="244" t="s">
        <v>873</v>
      </c>
      <c r="K3663" s="244">
        <v>1</v>
      </c>
      <c r="L3663" s="244">
        <v>1</v>
      </c>
      <c r="M3663" s="244" t="s">
        <v>89</v>
      </c>
      <c r="N3663" s="244">
        <f t="shared" si="68"/>
        <v>1</v>
      </c>
      <c r="R3663" s="301"/>
      <c r="S3663" s="301"/>
      <c r="T3663" s="301"/>
      <c r="U3663" s="301"/>
      <c r="V3663" s="301"/>
      <c r="W3663" s="301"/>
      <c r="X3663"/>
      <c r="Y3663" s="301"/>
      <c r="Z3663" s="301"/>
      <c r="AA3663" s="301"/>
      <c r="AB3663" s="301"/>
      <c r="AC3663" s="301"/>
      <c r="AD3663" s="301"/>
      <c r="AE3663" s="301"/>
      <c r="AF3663" s="301"/>
      <c r="AG3663" s="301"/>
      <c r="AH3663" s="301"/>
      <c r="AI3663" s="301"/>
      <c r="AM3663"/>
    </row>
    <row r="3664" spans="1:39" ht="20.100000000000001" hidden="1" customHeight="1" x14ac:dyDescent="0.2">
      <c r="A3664" s="240">
        <v>490</v>
      </c>
      <c r="B3664" s="309" t="s">
        <v>414</v>
      </c>
      <c r="C3664" s="310" t="s">
        <v>426</v>
      </c>
      <c r="D3664" s="310" t="s">
        <v>438</v>
      </c>
      <c r="E3664" s="309">
        <v>64210.338000667245</v>
      </c>
      <c r="F3664" s="310" t="s">
        <v>879</v>
      </c>
      <c r="G3664" s="244" t="s">
        <v>913</v>
      </c>
      <c r="H3664" s="244" t="s">
        <v>429</v>
      </c>
      <c r="I3664" s="288">
        <v>1</v>
      </c>
      <c r="J3664" s="244" t="s">
        <v>873</v>
      </c>
      <c r="K3664" s="244" t="s">
        <v>89</v>
      </c>
      <c r="L3664" s="244" t="s">
        <v>89</v>
      </c>
      <c r="M3664" s="244">
        <v>1</v>
      </c>
      <c r="N3664" s="244">
        <f t="shared" si="68"/>
        <v>0.78539816339744828</v>
      </c>
      <c r="R3664" s="301"/>
      <c r="S3664" s="301"/>
      <c r="T3664" s="301"/>
      <c r="U3664" s="301"/>
      <c r="V3664" s="301"/>
      <c r="W3664" s="301"/>
      <c r="X3664"/>
      <c r="Y3664" s="301"/>
      <c r="Z3664" s="301"/>
      <c r="AA3664" s="301"/>
      <c r="AB3664" s="301"/>
      <c r="AC3664" s="301"/>
      <c r="AD3664" s="301"/>
      <c r="AE3664" s="301"/>
      <c r="AF3664" s="301"/>
      <c r="AG3664" s="301"/>
      <c r="AH3664" s="301"/>
      <c r="AI3664" s="301"/>
      <c r="AM3664"/>
    </row>
    <row r="3665" spans="1:39" ht="20.100000000000001" hidden="1" customHeight="1" x14ac:dyDescent="0.2">
      <c r="A3665" s="240">
        <v>491</v>
      </c>
      <c r="B3665" s="309" t="s">
        <v>414</v>
      </c>
      <c r="C3665" s="310" t="s">
        <v>426</v>
      </c>
      <c r="D3665" s="310" t="s">
        <v>438</v>
      </c>
      <c r="E3665" s="309">
        <v>63702.176508654993</v>
      </c>
      <c r="F3665" s="242" t="s">
        <v>871</v>
      </c>
      <c r="G3665" s="244" t="s">
        <v>932</v>
      </c>
      <c r="H3665" s="244" t="s">
        <v>429</v>
      </c>
      <c r="I3665" s="288">
        <v>1</v>
      </c>
      <c r="J3665" s="244" t="s">
        <v>873</v>
      </c>
      <c r="K3665" s="244">
        <v>1</v>
      </c>
      <c r="L3665" s="244">
        <v>1</v>
      </c>
      <c r="M3665" s="244" t="s">
        <v>89</v>
      </c>
      <c r="N3665" s="244">
        <f t="shared" si="68"/>
        <v>1</v>
      </c>
      <c r="R3665" s="301"/>
      <c r="S3665" s="301"/>
      <c r="T3665" s="301"/>
      <c r="U3665" s="301"/>
      <c r="V3665" s="301"/>
      <c r="W3665" s="301"/>
      <c r="X3665"/>
      <c r="Y3665" s="301"/>
      <c r="Z3665" s="301"/>
      <c r="AA3665" s="301"/>
      <c r="AB3665" s="301"/>
      <c r="AC3665" s="301"/>
      <c r="AD3665" s="301"/>
      <c r="AE3665" s="301"/>
      <c r="AF3665" s="301"/>
      <c r="AG3665" s="301"/>
      <c r="AH3665" s="301"/>
      <c r="AI3665" s="301"/>
      <c r="AM3665"/>
    </row>
    <row r="3666" spans="1:39" ht="20.100000000000001" hidden="1" customHeight="1" x14ac:dyDescent="0.2">
      <c r="A3666" s="240">
        <v>492</v>
      </c>
      <c r="B3666" s="309" t="s">
        <v>414</v>
      </c>
      <c r="C3666" s="310" t="s">
        <v>426</v>
      </c>
      <c r="D3666" s="310" t="s">
        <v>438</v>
      </c>
      <c r="E3666" s="309">
        <v>63572.887364258189</v>
      </c>
      <c r="F3666" s="310" t="s">
        <v>879</v>
      </c>
      <c r="G3666" s="244" t="s">
        <v>913</v>
      </c>
      <c r="H3666" s="244" t="s">
        <v>429</v>
      </c>
      <c r="I3666" s="288">
        <v>1</v>
      </c>
      <c r="J3666" s="244" t="s">
        <v>873</v>
      </c>
      <c r="K3666" s="244" t="s">
        <v>89</v>
      </c>
      <c r="L3666" s="244" t="s">
        <v>89</v>
      </c>
      <c r="M3666" s="244">
        <v>1</v>
      </c>
      <c r="N3666" s="244">
        <f t="shared" si="68"/>
        <v>0.78539816339744828</v>
      </c>
      <c r="R3666" s="301"/>
      <c r="S3666" s="301"/>
      <c r="T3666" s="301"/>
      <c r="U3666" s="301"/>
      <c r="V3666" s="301"/>
      <c r="W3666" s="301"/>
      <c r="X3666"/>
      <c r="Y3666" s="301"/>
      <c r="Z3666" s="301"/>
      <c r="AA3666" s="301"/>
      <c r="AB3666" s="301"/>
      <c r="AC3666" s="301"/>
      <c r="AD3666" s="301"/>
      <c r="AE3666" s="301"/>
      <c r="AF3666" s="301"/>
      <c r="AG3666" s="301"/>
      <c r="AH3666" s="301"/>
      <c r="AI3666" s="301"/>
      <c r="AM3666"/>
    </row>
    <row r="3667" spans="1:39" ht="20.100000000000001" hidden="1" customHeight="1" x14ac:dyDescent="0.2">
      <c r="A3667" s="240">
        <v>493</v>
      </c>
      <c r="B3667" s="309" t="s">
        <v>414</v>
      </c>
      <c r="C3667" s="310" t="s">
        <v>426</v>
      </c>
      <c r="D3667" s="310" t="s">
        <v>438</v>
      </c>
      <c r="E3667" s="309">
        <v>63500.12672415602</v>
      </c>
      <c r="F3667" s="310" t="s">
        <v>871</v>
      </c>
      <c r="G3667" s="244" t="s">
        <v>1017</v>
      </c>
      <c r="H3667" s="244" t="s">
        <v>429</v>
      </c>
      <c r="I3667" s="288">
        <v>1</v>
      </c>
      <c r="J3667" s="244" t="s">
        <v>873</v>
      </c>
      <c r="K3667" s="244">
        <v>1</v>
      </c>
      <c r="L3667" s="244">
        <v>1</v>
      </c>
      <c r="M3667" s="244" t="s">
        <v>89</v>
      </c>
      <c r="N3667" s="244">
        <f t="shared" si="68"/>
        <v>1</v>
      </c>
      <c r="R3667" s="301"/>
      <c r="S3667" s="301"/>
      <c r="T3667" s="301"/>
      <c r="U3667" s="301"/>
      <c r="V3667" s="301"/>
      <c r="W3667" s="301"/>
      <c r="X3667"/>
      <c r="Y3667" s="301"/>
      <c r="Z3667" s="301"/>
      <c r="AA3667" s="301"/>
      <c r="AB3667" s="301"/>
      <c r="AC3667" s="301"/>
      <c r="AD3667" s="301"/>
      <c r="AE3667" s="301"/>
      <c r="AF3667" s="301"/>
      <c r="AG3667" s="301"/>
      <c r="AH3667" s="301"/>
      <c r="AI3667" s="301"/>
      <c r="AM3667"/>
    </row>
    <row r="3668" spans="1:39" ht="20.100000000000001" hidden="1" customHeight="1" x14ac:dyDescent="0.2">
      <c r="A3668" s="240">
        <v>494</v>
      </c>
      <c r="B3668" s="309" t="s">
        <v>414</v>
      </c>
      <c r="C3668" s="310" t="s">
        <v>426</v>
      </c>
      <c r="D3668" s="310" t="s">
        <v>438</v>
      </c>
      <c r="E3668" s="309">
        <v>63457.524561249702</v>
      </c>
      <c r="F3668" s="310" t="s">
        <v>871</v>
      </c>
      <c r="G3668" s="244" t="s">
        <v>932</v>
      </c>
      <c r="H3668" s="244" t="s">
        <v>429</v>
      </c>
      <c r="I3668" s="288">
        <v>1</v>
      </c>
      <c r="J3668" s="244" t="s">
        <v>873</v>
      </c>
      <c r="K3668" s="244">
        <v>1</v>
      </c>
      <c r="L3668" s="244">
        <v>1</v>
      </c>
      <c r="M3668" s="244" t="s">
        <v>89</v>
      </c>
      <c r="N3668" s="244">
        <f t="shared" si="68"/>
        <v>1</v>
      </c>
      <c r="R3668" s="301"/>
      <c r="S3668" s="301"/>
      <c r="T3668" s="301"/>
      <c r="U3668" s="301"/>
      <c r="V3668" s="301"/>
      <c r="W3668" s="301"/>
      <c r="X3668"/>
      <c r="Y3668" s="301"/>
      <c r="Z3668" s="301"/>
      <c r="AA3668" s="301"/>
      <c r="AB3668" s="301"/>
      <c r="AC3668" s="301"/>
      <c r="AD3668" s="301"/>
      <c r="AE3668" s="301"/>
      <c r="AF3668" s="301"/>
      <c r="AG3668" s="301"/>
      <c r="AH3668" s="301"/>
      <c r="AI3668" s="301"/>
      <c r="AM3668"/>
    </row>
    <row r="3669" spans="1:39" ht="20.100000000000001" hidden="1" customHeight="1" x14ac:dyDescent="0.2">
      <c r="A3669" s="240">
        <v>495</v>
      </c>
      <c r="B3669" s="309" t="s">
        <v>414</v>
      </c>
      <c r="C3669" s="310" t="s">
        <v>426</v>
      </c>
      <c r="D3669" s="310" t="s">
        <v>438</v>
      </c>
      <c r="E3669" s="309">
        <v>62791.63627390391</v>
      </c>
      <c r="F3669" s="310" t="s">
        <v>871</v>
      </c>
      <c r="G3669" s="244" t="s">
        <v>916</v>
      </c>
      <c r="H3669" s="244" t="s">
        <v>429</v>
      </c>
      <c r="I3669" s="288">
        <v>1</v>
      </c>
      <c r="J3669" s="244" t="s">
        <v>873</v>
      </c>
      <c r="K3669" s="244">
        <v>1</v>
      </c>
      <c r="L3669" s="244">
        <v>1</v>
      </c>
      <c r="M3669" s="244" t="s">
        <v>89</v>
      </c>
      <c r="N3669" s="244">
        <f t="shared" si="68"/>
        <v>1</v>
      </c>
      <c r="R3669" s="301"/>
      <c r="S3669" s="301"/>
      <c r="T3669" s="301"/>
      <c r="U3669" s="301"/>
      <c r="V3669" s="301"/>
      <c r="W3669" s="301"/>
      <c r="X3669"/>
      <c r="Y3669" s="301"/>
      <c r="Z3669" s="301"/>
      <c r="AA3669" s="301"/>
      <c r="AB3669" s="301"/>
      <c r="AC3669" s="301"/>
      <c r="AD3669" s="301"/>
      <c r="AE3669" s="301"/>
      <c r="AF3669" s="301"/>
      <c r="AG3669" s="301"/>
      <c r="AH3669" s="301"/>
      <c r="AI3669" s="301"/>
      <c r="AM3669"/>
    </row>
    <row r="3670" spans="1:39" ht="20.100000000000001" hidden="1" customHeight="1" x14ac:dyDescent="0.2">
      <c r="A3670" s="240">
        <v>496</v>
      </c>
      <c r="B3670" s="309" t="s">
        <v>414</v>
      </c>
      <c r="C3670" s="310" t="s">
        <v>426</v>
      </c>
      <c r="D3670" s="310" t="s">
        <v>438</v>
      </c>
      <c r="E3670" s="309">
        <v>62626.426100770499</v>
      </c>
      <c r="F3670" s="242" t="s">
        <v>888</v>
      </c>
      <c r="G3670" s="244" t="s">
        <v>918</v>
      </c>
      <c r="H3670" s="244" t="s">
        <v>429</v>
      </c>
      <c r="I3670" s="288">
        <v>1</v>
      </c>
      <c r="J3670" s="244" t="s">
        <v>873</v>
      </c>
      <c r="K3670" s="244">
        <v>0.5</v>
      </c>
      <c r="L3670" s="244">
        <v>0.8</v>
      </c>
      <c r="M3670" s="244" t="s">
        <v>89</v>
      </c>
      <c r="N3670" s="244">
        <f t="shared" si="68"/>
        <v>0.4</v>
      </c>
      <c r="R3670" s="301"/>
      <c r="S3670" s="301"/>
      <c r="T3670" s="301"/>
      <c r="U3670" s="301"/>
      <c r="V3670" s="301"/>
      <c r="W3670" s="301"/>
      <c r="X3670"/>
      <c r="Y3670" s="301"/>
      <c r="Z3670" s="301"/>
      <c r="AA3670" s="301"/>
      <c r="AB3670" s="301"/>
      <c r="AC3670" s="301"/>
      <c r="AD3670" s="301"/>
      <c r="AE3670" s="301"/>
      <c r="AF3670" s="301"/>
      <c r="AG3670" s="301"/>
      <c r="AH3670" s="301"/>
      <c r="AI3670" s="301"/>
      <c r="AM3670"/>
    </row>
    <row r="3671" spans="1:39" ht="20.100000000000001" hidden="1" customHeight="1" x14ac:dyDescent="0.2">
      <c r="A3671" s="240">
        <v>497</v>
      </c>
      <c r="B3671" s="309" t="s">
        <v>414</v>
      </c>
      <c r="C3671" s="310" t="s">
        <v>426</v>
      </c>
      <c r="D3671" s="310" t="s">
        <v>438</v>
      </c>
      <c r="E3671" s="309">
        <v>62420.901761626563</v>
      </c>
      <c r="F3671" s="310" t="s">
        <v>871</v>
      </c>
      <c r="G3671" s="244" t="s">
        <v>932</v>
      </c>
      <c r="H3671" s="244" t="s">
        <v>429</v>
      </c>
      <c r="I3671" s="288">
        <v>1</v>
      </c>
      <c r="J3671" s="244" t="s">
        <v>873</v>
      </c>
      <c r="K3671" s="244">
        <v>1</v>
      </c>
      <c r="L3671" s="244">
        <v>1</v>
      </c>
      <c r="M3671" s="244" t="s">
        <v>89</v>
      </c>
      <c r="N3671" s="244">
        <f t="shared" si="68"/>
        <v>1</v>
      </c>
      <c r="R3671" s="301"/>
      <c r="S3671" s="301"/>
      <c r="T3671" s="301"/>
      <c r="U3671" s="301"/>
      <c r="V3671" s="301"/>
      <c r="W3671" s="301"/>
      <c r="X3671"/>
      <c r="Y3671" s="301"/>
      <c r="Z3671" s="301"/>
      <c r="AA3671" s="301"/>
      <c r="AB3671" s="301"/>
      <c r="AC3671" s="301"/>
      <c r="AD3671" s="301"/>
      <c r="AE3671" s="301"/>
      <c r="AF3671" s="301"/>
      <c r="AG3671" s="301"/>
      <c r="AH3671" s="301"/>
      <c r="AI3671" s="301"/>
      <c r="AM3671"/>
    </row>
    <row r="3672" spans="1:39" ht="20.100000000000001" hidden="1" customHeight="1" x14ac:dyDescent="0.2">
      <c r="A3672" s="240">
        <v>498</v>
      </c>
      <c r="B3672" s="309" t="s">
        <v>414</v>
      </c>
      <c r="C3672" s="310" t="s">
        <v>426</v>
      </c>
      <c r="D3672" s="310" t="s">
        <v>438</v>
      </c>
      <c r="E3672" s="309">
        <v>62102.636693027096</v>
      </c>
      <c r="F3672" s="310" t="s">
        <v>879</v>
      </c>
      <c r="G3672" s="244" t="s">
        <v>913</v>
      </c>
      <c r="H3672" s="244" t="s">
        <v>429</v>
      </c>
      <c r="I3672" s="288">
        <v>1</v>
      </c>
      <c r="J3672" s="244" t="s">
        <v>873</v>
      </c>
      <c r="K3672" s="244" t="s">
        <v>89</v>
      </c>
      <c r="L3672" s="244" t="s">
        <v>89</v>
      </c>
      <c r="M3672" s="244">
        <v>1</v>
      </c>
      <c r="N3672" s="244">
        <f t="shared" si="68"/>
        <v>0.78539816339744828</v>
      </c>
      <c r="R3672" s="301"/>
      <c r="S3672" s="301"/>
      <c r="T3672" s="301"/>
      <c r="U3672" s="301"/>
      <c r="V3672" s="301"/>
      <c r="W3672" s="301"/>
      <c r="X3672"/>
      <c r="Y3672" s="301"/>
      <c r="Z3672" s="301"/>
      <c r="AA3672" s="301"/>
      <c r="AB3672" s="301"/>
      <c r="AC3672" s="301"/>
      <c r="AD3672" s="301"/>
      <c r="AE3672" s="301"/>
      <c r="AF3672" s="301"/>
      <c r="AG3672" s="301"/>
      <c r="AH3672" s="301"/>
      <c r="AI3672" s="301"/>
      <c r="AM3672"/>
    </row>
    <row r="3673" spans="1:39" ht="20.100000000000001" hidden="1" customHeight="1" x14ac:dyDescent="0.2">
      <c r="A3673" s="240">
        <v>499</v>
      </c>
      <c r="B3673" s="309" t="s">
        <v>414</v>
      </c>
      <c r="C3673" s="310" t="s">
        <v>426</v>
      </c>
      <c r="D3673" s="310" t="s">
        <v>438</v>
      </c>
      <c r="E3673" s="309">
        <v>61958.331910068388</v>
      </c>
      <c r="F3673" s="310" t="s">
        <v>871</v>
      </c>
      <c r="G3673" s="244" t="s">
        <v>914</v>
      </c>
      <c r="H3673" s="244" t="s">
        <v>429</v>
      </c>
      <c r="I3673" s="288">
        <v>1</v>
      </c>
      <c r="J3673" s="244" t="s">
        <v>873</v>
      </c>
      <c r="K3673" s="244">
        <v>1</v>
      </c>
      <c r="L3673" s="244">
        <v>1</v>
      </c>
      <c r="M3673" s="244" t="s">
        <v>89</v>
      </c>
      <c r="N3673" s="244">
        <f t="shared" si="68"/>
        <v>1</v>
      </c>
      <c r="R3673" s="301"/>
      <c r="S3673" s="301"/>
      <c r="T3673" s="301"/>
      <c r="U3673" s="301"/>
      <c r="V3673" s="301"/>
      <c r="W3673" s="301"/>
      <c r="X3673"/>
      <c r="Y3673" s="301"/>
      <c r="Z3673" s="301"/>
      <c r="AA3673" s="301"/>
      <c r="AB3673" s="301"/>
      <c r="AC3673" s="301"/>
      <c r="AD3673" s="301"/>
      <c r="AE3673" s="301"/>
      <c r="AF3673" s="301"/>
      <c r="AG3673" s="301"/>
      <c r="AH3673" s="301"/>
      <c r="AI3673" s="301"/>
      <c r="AM3673"/>
    </row>
    <row r="3674" spans="1:39" ht="20.100000000000001" hidden="1" customHeight="1" x14ac:dyDescent="0.2">
      <c r="A3674" s="240">
        <v>500</v>
      </c>
      <c r="B3674" s="309" t="s">
        <v>414</v>
      </c>
      <c r="C3674" s="310" t="s">
        <v>426</v>
      </c>
      <c r="D3674" s="310" t="s">
        <v>438</v>
      </c>
      <c r="E3674" s="309">
        <v>61365.735369002192</v>
      </c>
      <c r="F3674" s="310" t="s">
        <v>879</v>
      </c>
      <c r="G3674" s="244" t="s">
        <v>913</v>
      </c>
      <c r="H3674" s="244" t="s">
        <v>429</v>
      </c>
      <c r="I3674" s="288">
        <v>1</v>
      </c>
      <c r="J3674" s="244" t="s">
        <v>873</v>
      </c>
      <c r="K3674" s="244" t="s">
        <v>89</v>
      </c>
      <c r="L3674" s="244" t="s">
        <v>89</v>
      </c>
      <c r="M3674" s="244">
        <v>1</v>
      </c>
      <c r="N3674" s="244">
        <f t="shared" si="68"/>
        <v>0.78539816339744828</v>
      </c>
      <c r="R3674" s="301"/>
      <c r="S3674" s="301"/>
      <c r="T3674" s="301"/>
      <c r="U3674" s="301"/>
      <c r="V3674" s="301"/>
      <c r="W3674" s="301"/>
      <c r="X3674"/>
      <c r="Y3674" s="301"/>
      <c r="Z3674" s="301"/>
      <c r="AA3674" s="301"/>
      <c r="AB3674" s="301"/>
      <c r="AC3674" s="301"/>
      <c r="AD3674" s="301"/>
      <c r="AE3674" s="301"/>
      <c r="AF3674" s="301"/>
      <c r="AG3674" s="301"/>
      <c r="AH3674" s="301"/>
      <c r="AI3674" s="301"/>
      <c r="AM3674"/>
    </row>
    <row r="3675" spans="1:39" ht="20.100000000000001" hidden="1" customHeight="1" x14ac:dyDescent="0.2">
      <c r="A3675" s="240">
        <v>501</v>
      </c>
      <c r="B3675" s="309" t="s">
        <v>414</v>
      </c>
      <c r="C3675" s="310" t="s">
        <v>426</v>
      </c>
      <c r="D3675" s="310" t="s">
        <v>438</v>
      </c>
      <c r="E3675" s="309">
        <v>61216.009051726222</v>
      </c>
      <c r="F3675" s="310" t="s">
        <v>871</v>
      </c>
      <c r="G3675" s="244" t="s">
        <v>932</v>
      </c>
      <c r="H3675" s="244" t="s">
        <v>429</v>
      </c>
      <c r="I3675" s="288">
        <v>1</v>
      </c>
      <c r="J3675" s="244" t="s">
        <v>873</v>
      </c>
      <c r="K3675" s="244">
        <v>1</v>
      </c>
      <c r="L3675" s="244">
        <v>1</v>
      </c>
      <c r="M3675" s="244" t="s">
        <v>89</v>
      </c>
      <c r="N3675" s="244">
        <f t="shared" si="68"/>
        <v>1</v>
      </c>
      <c r="R3675" s="301"/>
      <c r="S3675" s="301"/>
      <c r="T3675" s="301"/>
      <c r="U3675" s="301"/>
      <c r="V3675" s="301"/>
      <c r="W3675" s="301"/>
      <c r="X3675"/>
      <c r="Y3675" s="301"/>
      <c r="Z3675" s="301"/>
      <c r="AA3675" s="301"/>
      <c r="AB3675" s="301"/>
      <c r="AC3675" s="301"/>
      <c r="AD3675" s="301"/>
      <c r="AE3675" s="301"/>
      <c r="AF3675" s="301"/>
      <c r="AG3675" s="301"/>
      <c r="AH3675" s="301"/>
      <c r="AI3675" s="301"/>
      <c r="AM3675"/>
    </row>
    <row r="3676" spans="1:39" ht="20.100000000000001" hidden="1" customHeight="1" x14ac:dyDescent="0.2">
      <c r="A3676" s="240">
        <v>502</v>
      </c>
      <c r="B3676" s="309" t="s">
        <v>414</v>
      </c>
      <c r="C3676" s="310" t="s">
        <v>426</v>
      </c>
      <c r="D3676" s="310" t="s">
        <v>438</v>
      </c>
      <c r="E3676" s="309">
        <v>60968.990906843763</v>
      </c>
      <c r="F3676" s="310" t="s">
        <v>871</v>
      </c>
      <c r="G3676" s="244" t="s">
        <v>932</v>
      </c>
      <c r="H3676" s="244" t="s">
        <v>429</v>
      </c>
      <c r="I3676" s="288">
        <v>1</v>
      </c>
      <c r="J3676" s="244" t="s">
        <v>873</v>
      </c>
      <c r="K3676" s="244">
        <v>1</v>
      </c>
      <c r="L3676" s="244">
        <v>1</v>
      </c>
      <c r="M3676" s="244" t="s">
        <v>89</v>
      </c>
      <c r="N3676" s="244">
        <f t="shared" si="68"/>
        <v>1</v>
      </c>
      <c r="R3676" s="301"/>
      <c r="S3676" s="301"/>
      <c r="T3676" s="301"/>
      <c r="U3676" s="301"/>
      <c r="V3676" s="301"/>
      <c r="W3676" s="301"/>
      <c r="X3676"/>
      <c r="Y3676" s="301"/>
      <c r="Z3676" s="301"/>
      <c r="AA3676" s="301"/>
      <c r="AB3676" s="301"/>
      <c r="AC3676" s="301"/>
      <c r="AD3676" s="301"/>
      <c r="AE3676" s="301"/>
      <c r="AF3676" s="301"/>
      <c r="AG3676" s="301"/>
      <c r="AH3676" s="301"/>
      <c r="AI3676" s="301"/>
      <c r="AM3676"/>
    </row>
    <row r="3677" spans="1:39" ht="20.100000000000001" hidden="1" customHeight="1" x14ac:dyDescent="0.2">
      <c r="A3677" s="240">
        <v>503</v>
      </c>
      <c r="B3677" s="309" t="s">
        <v>414</v>
      </c>
      <c r="C3677" s="310" t="s">
        <v>426</v>
      </c>
      <c r="D3677" s="310" t="s">
        <v>438</v>
      </c>
      <c r="E3677" s="309">
        <v>60718.868149287751</v>
      </c>
      <c r="F3677" s="310" t="s">
        <v>879</v>
      </c>
      <c r="G3677" s="244" t="s">
        <v>913</v>
      </c>
      <c r="H3677" s="244" t="s">
        <v>429</v>
      </c>
      <c r="I3677" s="288">
        <v>1</v>
      </c>
      <c r="J3677" s="244" t="s">
        <v>873</v>
      </c>
      <c r="K3677" s="244" t="s">
        <v>89</v>
      </c>
      <c r="L3677" s="244" t="s">
        <v>89</v>
      </c>
      <c r="M3677" s="244">
        <v>1</v>
      </c>
      <c r="N3677" s="244">
        <f t="shared" si="68"/>
        <v>0.78539816339744828</v>
      </c>
      <c r="R3677" s="301"/>
      <c r="S3677" s="301"/>
      <c r="T3677" s="301"/>
      <c r="U3677" s="301"/>
      <c r="V3677" s="301"/>
      <c r="W3677" s="301"/>
      <c r="X3677"/>
      <c r="Y3677" s="301"/>
      <c r="Z3677" s="301"/>
      <c r="AA3677" s="301"/>
      <c r="AB3677" s="301"/>
      <c r="AC3677" s="301"/>
      <c r="AD3677" s="301"/>
      <c r="AE3677" s="301"/>
      <c r="AF3677" s="301"/>
      <c r="AG3677" s="301"/>
      <c r="AH3677" s="301"/>
      <c r="AI3677" s="301"/>
      <c r="AM3677"/>
    </row>
    <row r="3678" spans="1:39" ht="20.100000000000001" hidden="1" customHeight="1" x14ac:dyDescent="0.2">
      <c r="A3678" s="240">
        <v>504</v>
      </c>
      <c r="B3678" s="309" t="s">
        <v>414</v>
      </c>
      <c r="C3678" s="310" t="s">
        <v>426</v>
      </c>
      <c r="D3678" s="310" t="s">
        <v>438</v>
      </c>
      <c r="E3678" s="309">
        <v>59560.94617673265</v>
      </c>
      <c r="F3678" s="310" t="s">
        <v>879</v>
      </c>
      <c r="G3678" s="244" t="s">
        <v>917</v>
      </c>
      <c r="H3678" s="244" t="s">
        <v>429</v>
      </c>
      <c r="I3678" s="288">
        <v>1</v>
      </c>
      <c r="J3678" s="244" t="s">
        <v>873</v>
      </c>
      <c r="K3678" s="244" t="s">
        <v>89</v>
      </c>
      <c r="L3678" s="244" t="s">
        <v>89</v>
      </c>
      <c r="M3678" s="244">
        <v>1</v>
      </c>
      <c r="N3678" s="244">
        <f t="shared" si="68"/>
        <v>0.78539816339744828</v>
      </c>
      <c r="R3678" s="301"/>
      <c r="S3678" s="301"/>
      <c r="T3678" s="301"/>
      <c r="U3678" s="301"/>
      <c r="V3678" s="301"/>
      <c r="W3678" s="301"/>
      <c r="X3678"/>
      <c r="Y3678" s="301"/>
      <c r="Z3678" s="301"/>
      <c r="AA3678" s="301"/>
      <c r="AB3678" s="301"/>
      <c r="AC3678" s="301"/>
      <c r="AD3678" s="301"/>
      <c r="AE3678" s="301"/>
      <c r="AF3678" s="301"/>
      <c r="AG3678" s="301"/>
      <c r="AH3678" s="301"/>
      <c r="AI3678" s="301"/>
      <c r="AM3678"/>
    </row>
    <row r="3679" spans="1:39" ht="20.100000000000001" hidden="1" customHeight="1" x14ac:dyDescent="0.2">
      <c r="A3679" s="240">
        <v>505</v>
      </c>
      <c r="B3679" s="309" t="s">
        <v>414</v>
      </c>
      <c r="C3679" s="310" t="s">
        <v>426</v>
      </c>
      <c r="D3679" s="310" t="s">
        <v>438</v>
      </c>
      <c r="E3679" s="309">
        <v>58514.288347520473</v>
      </c>
      <c r="F3679" s="310" t="s">
        <v>871</v>
      </c>
      <c r="G3679" s="244" t="s">
        <v>924</v>
      </c>
      <c r="H3679" s="244" t="s">
        <v>429</v>
      </c>
      <c r="I3679" s="288">
        <v>1</v>
      </c>
      <c r="J3679" s="244" t="s">
        <v>873</v>
      </c>
      <c r="K3679" s="244">
        <v>1</v>
      </c>
      <c r="L3679" s="244">
        <v>1</v>
      </c>
      <c r="M3679" s="244" t="s">
        <v>89</v>
      </c>
      <c r="N3679" s="244">
        <f t="shared" si="68"/>
        <v>1</v>
      </c>
      <c r="R3679" s="301"/>
      <c r="S3679" s="301"/>
      <c r="T3679" s="301"/>
      <c r="U3679" s="301"/>
      <c r="V3679" s="301"/>
      <c r="W3679" s="301"/>
      <c r="X3679"/>
      <c r="Y3679" s="301"/>
      <c r="Z3679" s="301"/>
      <c r="AA3679" s="301"/>
      <c r="AB3679" s="301"/>
      <c r="AC3679" s="301"/>
      <c r="AD3679" s="301"/>
      <c r="AE3679" s="301"/>
      <c r="AF3679" s="301"/>
      <c r="AG3679" s="301"/>
      <c r="AH3679" s="301"/>
      <c r="AI3679" s="301"/>
      <c r="AM3679"/>
    </row>
    <row r="3680" spans="1:39" ht="20.100000000000001" hidden="1" customHeight="1" x14ac:dyDescent="0.2">
      <c r="A3680" s="240">
        <v>506</v>
      </c>
      <c r="B3680" s="309" t="s">
        <v>414</v>
      </c>
      <c r="C3680" s="310" t="s">
        <v>426</v>
      </c>
      <c r="D3680" s="310" t="s">
        <v>438</v>
      </c>
      <c r="E3680" s="309">
        <v>57260.07693966401</v>
      </c>
      <c r="F3680" s="310" t="s">
        <v>871</v>
      </c>
      <c r="G3680" s="244" t="s">
        <v>916</v>
      </c>
      <c r="H3680" s="244" t="s">
        <v>429</v>
      </c>
      <c r="I3680" s="288">
        <v>1</v>
      </c>
      <c r="J3680" s="244" t="s">
        <v>873</v>
      </c>
      <c r="K3680" s="244">
        <v>1</v>
      </c>
      <c r="L3680" s="244">
        <v>1</v>
      </c>
      <c r="M3680" s="244" t="s">
        <v>89</v>
      </c>
      <c r="N3680" s="244">
        <f t="shared" si="68"/>
        <v>1</v>
      </c>
      <c r="R3680" s="301"/>
      <c r="S3680" s="301"/>
      <c r="T3680" s="301"/>
      <c r="U3680" s="301"/>
      <c r="V3680" s="301"/>
      <c r="W3680" s="301"/>
      <c r="X3680"/>
      <c r="Y3680" s="301"/>
      <c r="Z3680" s="301"/>
      <c r="AA3680" s="301"/>
      <c r="AB3680" s="301"/>
      <c r="AC3680" s="301"/>
      <c r="AD3680" s="301"/>
      <c r="AE3680" s="301"/>
      <c r="AF3680" s="301"/>
      <c r="AG3680" s="301"/>
      <c r="AH3680" s="301"/>
      <c r="AI3680" s="301"/>
      <c r="AM3680"/>
    </row>
    <row r="3681" spans="1:39" ht="20.100000000000001" hidden="1" customHeight="1" x14ac:dyDescent="0.2">
      <c r="A3681" s="240">
        <v>507</v>
      </c>
      <c r="B3681" s="309" t="s">
        <v>414</v>
      </c>
      <c r="C3681" s="310" t="s">
        <v>426</v>
      </c>
      <c r="D3681" s="310" t="s">
        <v>438</v>
      </c>
      <c r="E3681" s="309">
        <v>56800.482080993206</v>
      </c>
      <c r="F3681" s="310" t="s">
        <v>871</v>
      </c>
      <c r="G3681" s="244" t="s">
        <v>960</v>
      </c>
      <c r="H3681" s="244" t="s">
        <v>429</v>
      </c>
      <c r="I3681" s="288">
        <v>1</v>
      </c>
      <c r="J3681" s="244" t="s">
        <v>873</v>
      </c>
      <c r="K3681" s="244">
        <v>1</v>
      </c>
      <c r="L3681" s="244">
        <v>1</v>
      </c>
      <c r="M3681" s="244" t="s">
        <v>89</v>
      </c>
      <c r="N3681" s="244">
        <f t="shared" si="68"/>
        <v>1</v>
      </c>
      <c r="R3681" s="301"/>
      <c r="S3681" s="301"/>
      <c r="T3681" s="301"/>
      <c r="U3681" s="301"/>
      <c r="V3681" s="301"/>
      <c r="W3681" s="301"/>
      <c r="X3681"/>
      <c r="Y3681" s="301"/>
      <c r="Z3681" s="301"/>
      <c r="AA3681" s="301"/>
      <c r="AB3681" s="301"/>
      <c r="AC3681" s="301"/>
      <c r="AD3681" s="301"/>
      <c r="AE3681" s="301"/>
      <c r="AF3681" s="301"/>
      <c r="AG3681" s="301"/>
      <c r="AH3681" s="301"/>
      <c r="AI3681" s="301"/>
      <c r="AM3681"/>
    </row>
    <row r="3682" spans="1:39" ht="20.100000000000001" hidden="1" customHeight="1" x14ac:dyDescent="0.2">
      <c r="A3682" s="240">
        <v>508</v>
      </c>
      <c r="B3682" s="309" t="s">
        <v>414</v>
      </c>
      <c r="C3682" s="310" t="s">
        <v>426</v>
      </c>
      <c r="D3682" s="310" t="s">
        <v>438</v>
      </c>
      <c r="E3682" s="309">
        <v>55307.072413804344</v>
      </c>
      <c r="F3682" s="310" t="s">
        <v>871</v>
      </c>
      <c r="G3682" s="244" t="s">
        <v>916</v>
      </c>
      <c r="H3682" s="244" t="s">
        <v>429</v>
      </c>
      <c r="I3682" s="288">
        <v>1</v>
      </c>
      <c r="J3682" s="244" t="s">
        <v>873</v>
      </c>
      <c r="K3682" s="244">
        <v>1</v>
      </c>
      <c r="L3682" s="244">
        <v>1</v>
      </c>
      <c r="M3682" s="244" t="s">
        <v>89</v>
      </c>
      <c r="N3682" s="244">
        <f t="shared" si="68"/>
        <v>1</v>
      </c>
      <c r="R3682" s="301"/>
      <c r="S3682" s="301"/>
      <c r="T3682" s="301"/>
      <c r="U3682" s="301"/>
      <c r="V3682" s="301"/>
      <c r="W3682" s="301"/>
      <c r="X3682"/>
      <c r="Y3682" s="301"/>
      <c r="Z3682" s="301"/>
      <c r="AA3682" s="301"/>
      <c r="AB3682" s="301"/>
      <c r="AC3682" s="301"/>
      <c r="AD3682" s="301"/>
      <c r="AE3682" s="301"/>
      <c r="AF3682" s="301"/>
      <c r="AG3682" s="301"/>
      <c r="AH3682" s="301"/>
      <c r="AI3682" s="301"/>
      <c r="AM3682"/>
    </row>
    <row r="3683" spans="1:39" ht="20.100000000000001" hidden="1" customHeight="1" x14ac:dyDescent="0.2">
      <c r="A3683" s="240">
        <v>509</v>
      </c>
      <c r="B3683" s="309" t="s">
        <v>414</v>
      </c>
      <c r="C3683" s="310" t="s">
        <v>426</v>
      </c>
      <c r="D3683" s="310" t="s">
        <v>438</v>
      </c>
      <c r="E3683" s="309">
        <v>55130.450111047052</v>
      </c>
      <c r="F3683" s="310" t="s">
        <v>871</v>
      </c>
      <c r="G3683" s="244" t="s">
        <v>990</v>
      </c>
      <c r="H3683" s="244" t="s">
        <v>429</v>
      </c>
      <c r="I3683" s="288">
        <v>1</v>
      </c>
      <c r="J3683" s="244" t="s">
        <v>873</v>
      </c>
      <c r="K3683" s="244">
        <v>1</v>
      </c>
      <c r="L3683" s="244">
        <v>1</v>
      </c>
      <c r="M3683" s="244" t="s">
        <v>89</v>
      </c>
      <c r="N3683" s="244">
        <f t="shared" si="68"/>
        <v>1</v>
      </c>
      <c r="R3683" s="301"/>
      <c r="S3683" s="301"/>
      <c r="T3683" s="301"/>
      <c r="U3683" s="301"/>
      <c r="V3683" s="301"/>
      <c r="W3683" s="301"/>
      <c r="X3683"/>
      <c r="Y3683" s="301"/>
      <c r="Z3683" s="301"/>
      <c r="AA3683" s="301"/>
      <c r="AB3683" s="301"/>
      <c r="AC3683" s="301"/>
      <c r="AD3683" s="301"/>
      <c r="AE3683" s="301"/>
      <c r="AF3683" s="301"/>
      <c r="AG3683" s="301"/>
      <c r="AH3683" s="301"/>
      <c r="AI3683" s="301"/>
      <c r="AM3683"/>
    </row>
    <row r="3684" spans="1:39" ht="20.100000000000001" hidden="1" customHeight="1" x14ac:dyDescent="0.2">
      <c r="A3684" s="240">
        <v>510</v>
      </c>
      <c r="B3684" s="309" t="s">
        <v>414</v>
      </c>
      <c r="C3684" s="310" t="s">
        <v>426</v>
      </c>
      <c r="D3684" s="310" t="s">
        <v>438</v>
      </c>
      <c r="E3684" s="309">
        <v>54998.814439635695</v>
      </c>
      <c r="F3684" s="310" t="s">
        <v>880</v>
      </c>
      <c r="G3684" s="244" t="s">
        <v>915</v>
      </c>
      <c r="H3684" s="244" t="s">
        <v>429</v>
      </c>
      <c r="I3684" s="288">
        <v>1</v>
      </c>
      <c r="J3684" s="244" t="s">
        <v>873</v>
      </c>
      <c r="K3684" s="244">
        <v>0.5</v>
      </c>
      <c r="L3684" s="244">
        <v>0.6</v>
      </c>
      <c r="M3684" s="244" t="s">
        <v>89</v>
      </c>
      <c r="N3684" s="244">
        <f t="shared" si="68"/>
        <v>0.3</v>
      </c>
      <c r="R3684" s="301"/>
      <c r="S3684" s="301"/>
      <c r="T3684" s="301"/>
      <c r="U3684" s="301"/>
      <c r="V3684" s="301"/>
      <c r="W3684" s="301"/>
      <c r="X3684"/>
      <c r="Y3684" s="301"/>
      <c r="Z3684" s="301"/>
      <c r="AA3684" s="301"/>
      <c r="AB3684" s="301"/>
      <c r="AC3684" s="301"/>
      <c r="AD3684" s="301"/>
      <c r="AE3684" s="301"/>
      <c r="AF3684" s="301"/>
      <c r="AG3684" s="301"/>
      <c r="AH3684" s="301"/>
      <c r="AI3684" s="301"/>
      <c r="AM3684"/>
    </row>
    <row r="3685" spans="1:39" ht="20.100000000000001" hidden="1" customHeight="1" x14ac:dyDescent="0.2">
      <c r="A3685" s="240">
        <v>511</v>
      </c>
      <c r="B3685" s="309" t="s">
        <v>414</v>
      </c>
      <c r="C3685" s="310" t="s">
        <v>426</v>
      </c>
      <c r="D3685" s="310" t="s">
        <v>438</v>
      </c>
      <c r="E3685" s="309">
        <v>54974.382961568917</v>
      </c>
      <c r="F3685" s="310" t="s">
        <v>880</v>
      </c>
      <c r="G3685" s="244" t="s">
        <v>915</v>
      </c>
      <c r="H3685" s="244" t="s">
        <v>429</v>
      </c>
      <c r="I3685" s="288">
        <v>1</v>
      </c>
      <c r="J3685" s="244" t="s">
        <v>873</v>
      </c>
      <c r="K3685" s="244">
        <v>0.5</v>
      </c>
      <c r="L3685" s="244">
        <v>0.6</v>
      </c>
      <c r="M3685" s="244" t="s">
        <v>89</v>
      </c>
      <c r="N3685" s="244">
        <f t="shared" si="68"/>
        <v>0.3</v>
      </c>
      <c r="R3685" s="301"/>
      <c r="S3685" s="301"/>
      <c r="T3685" s="301"/>
      <c r="U3685" s="301"/>
      <c r="V3685" s="301"/>
      <c r="W3685" s="301"/>
      <c r="X3685"/>
      <c r="Y3685" s="301"/>
      <c r="Z3685" s="301"/>
      <c r="AA3685" s="301"/>
      <c r="AB3685" s="301"/>
      <c r="AC3685" s="301"/>
      <c r="AD3685" s="301"/>
      <c r="AE3685" s="301"/>
      <c r="AF3685" s="301"/>
      <c r="AG3685" s="301"/>
      <c r="AH3685" s="301"/>
      <c r="AI3685" s="301"/>
      <c r="AM3685"/>
    </row>
    <row r="3686" spans="1:39" ht="20.100000000000001" hidden="1" customHeight="1" x14ac:dyDescent="0.2">
      <c r="A3686" s="240">
        <v>512</v>
      </c>
      <c r="B3686" s="309" t="s">
        <v>414</v>
      </c>
      <c r="C3686" s="310" t="s">
        <v>426</v>
      </c>
      <c r="D3686" s="310" t="s">
        <v>438</v>
      </c>
      <c r="E3686" s="309">
        <v>54920.877801705057</v>
      </c>
      <c r="F3686" s="310" t="s">
        <v>880</v>
      </c>
      <c r="G3686" s="244" t="s">
        <v>915</v>
      </c>
      <c r="H3686" s="244" t="s">
        <v>429</v>
      </c>
      <c r="I3686" s="288">
        <v>1</v>
      </c>
      <c r="J3686" s="244" t="s">
        <v>873</v>
      </c>
      <c r="K3686" s="244">
        <v>0.5</v>
      </c>
      <c r="L3686" s="244">
        <v>0.6</v>
      </c>
      <c r="M3686" s="244" t="s">
        <v>89</v>
      </c>
      <c r="N3686" s="244">
        <f t="shared" si="68"/>
        <v>0.3</v>
      </c>
      <c r="R3686" s="301"/>
      <c r="S3686" s="301"/>
      <c r="T3686" s="301"/>
      <c r="U3686" s="301"/>
      <c r="V3686" s="301"/>
      <c r="W3686" s="301"/>
      <c r="X3686"/>
      <c r="Y3686" s="301"/>
      <c r="Z3686" s="301"/>
      <c r="AA3686" s="301"/>
      <c r="AB3686" s="301"/>
      <c r="AC3686" s="301"/>
      <c r="AD3686" s="301"/>
      <c r="AE3686" s="301"/>
      <c r="AF3686" s="301"/>
      <c r="AG3686" s="301"/>
      <c r="AH3686" s="301"/>
      <c r="AI3686" s="301"/>
      <c r="AM3686"/>
    </row>
    <row r="3687" spans="1:39" ht="20.100000000000001" hidden="1" customHeight="1" x14ac:dyDescent="0.2">
      <c r="A3687" s="240">
        <v>513</v>
      </c>
      <c r="B3687" s="309" t="s">
        <v>414</v>
      </c>
      <c r="C3687" s="310" t="s">
        <v>426</v>
      </c>
      <c r="D3687" s="310" t="s">
        <v>438</v>
      </c>
      <c r="E3687" s="309">
        <v>54891.566858058977</v>
      </c>
      <c r="F3687" s="310" t="s">
        <v>880</v>
      </c>
      <c r="G3687" s="244" t="s">
        <v>915</v>
      </c>
      <c r="H3687" s="244" t="s">
        <v>429</v>
      </c>
      <c r="I3687" s="288">
        <v>1</v>
      </c>
      <c r="J3687" s="244" t="s">
        <v>873</v>
      </c>
      <c r="K3687" s="244">
        <v>0.5</v>
      </c>
      <c r="L3687" s="244">
        <v>0.6</v>
      </c>
      <c r="M3687" s="244" t="s">
        <v>89</v>
      </c>
      <c r="N3687" s="244">
        <f t="shared" si="68"/>
        <v>0.3</v>
      </c>
      <c r="R3687" s="301"/>
      <c r="S3687" s="301"/>
      <c r="T3687" s="301"/>
      <c r="U3687" s="301"/>
      <c r="V3687" s="301"/>
      <c r="W3687" s="301"/>
      <c r="X3687"/>
      <c r="Y3687" s="301"/>
      <c r="Z3687" s="301"/>
      <c r="AA3687" s="301"/>
      <c r="AB3687" s="301"/>
      <c r="AC3687" s="301"/>
      <c r="AD3687" s="301"/>
      <c r="AE3687" s="301"/>
      <c r="AF3687" s="301"/>
      <c r="AG3687" s="301"/>
      <c r="AH3687" s="301"/>
      <c r="AI3687" s="301"/>
      <c r="AM3687"/>
    </row>
    <row r="3688" spans="1:39" ht="20.100000000000001" hidden="1" customHeight="1" x14ac:dyDescent="0.2">
      <c r="A3688" s="240">
        <v>514</v>
      </c>
      <c r="B3688" s="309" t="s">
        <v>414</v>
      </c>
      <c r="C3688" s="310" t="s">
        <v>426</v>
      </c>
      <c r="D3688" s="310" t="s">
        <v>438</v>
      </c>
      <c r="E3688" s="309">
        <v>54593.801761086157</v>
      </c>
      <c r="F3688" s="310" t="s">
        <v>871</v>
      </c>
      <c r="G3688" s="244" t="s">
        <v>916</v>
      </c>
      <c r="H3688" s="244" t="s">
        <v>429</v>
      </c>
      <c r="I3688" s="288">
        <v>1</v>
      </c>
      <c r="J3688" s="244" t="s">
        <v>873</v>
      </c>
      <c r="K3688" s="244">
        <v>1</v>
      </c>
      <c r="L3688" s="244">
        <v>1</v>
      </c>
      <c r="M3688" s="244" t="s">
        <v>89</v>
      </c>
      <c r="N3688" s="244">
        <f t="shared" si="68"/>
        <v>1</v>
      </c>
      <c r="R3688" s="301"/>
      <c r="S3688" s="301"/>
      <c r="T3688" s="301"/>
      <c r="U3688" s="301"/>
      <c r="V3688" s="301"/>
      <c r="W3688" s="301"/>
      <c r="X3688"/>
      <c r="Y3688" s="301"/>
      <c r="Z3688" s="301"/>
      <c r="AA3688" s="301"/>
      <c r="AB3688" s="301"/>
      <c r="AC3688" s="301"/>
      <c r="AD3688" s="301"/>
      <c r="AE3688" s="301"/>
      <c r="AF3688" s="301"/>
      <c r="AG3688" s="301"/>
      <c r="AH3688" s="301"/>
      <c r="AI3688" s="301"/>
      <c r="AM3688"/>
    </row>
    <row r="3689" spans="1:39" ht="20.100000000000001" hidden="1" customHeight="1" x14ac:dyDescent="0.2">
      <c r="A3689" s="240">
        <v>515</v>
      </c>
      <c r="B3689" s="309" t="s">
        <v>414</v>
      </c>
      <c r="C3689" s="310" t="s">
        <v>426</v>
      </c>
      <c r="D3689" s="310" t="s">
        <v>438</v>
      </c>
      <c r="E3689" s="309">
        <v>53878.981978280332</v>
      </c>
      <c r="F3689" s="310" t="s">
        <v>871</v>
      </c>
      <c r="G3689" s="244" t="s">
        <v>914</v>
      </c>
      <c r="H3689" s="244" t="s">
        <v>429</v>
      </c>
      <c r="I3689" s="288">
        <v>1</v>
      </c>
      <c r="J3689" s="244" t="s">
        <v>873</v>
      </c>
      <c r="K3689" s="244">
        <v>1</v>
      </c>
      <c r="L3689" s="244">
        <v>1</v>
      </c>
      <c r="M3689" s="244" t="s">
        <v>89</v>
      </c>
      <c r="N3689" s="244">
        <f t="shared" si="68"/>
        <v>1</v>
      </c>
      <c r="R3689" s="301"/>
      <c r="S3689" s="301"/>
      <c r="T3689" s="301"/>
      <c r="U3689" s="301"/>
      <c r="V3689" s="301"/>
      <c r="W3689" s="301"/>
      <c r="X3689"/>
      <c r="Y3689" s="301"/>
      <c r="Z3689" s="301"/>
      <c r="AA3689" s="301"/>
      <c r="AB3689" s="301"/>
      <c r="AC3689" s="301"/>
      <c r="AD3689" s="301"/>
      <c r="AE3689" s="301"/>
      <c r="AF3689" s="301"/>
      <c r="AG3689" s="301"/>
      <c r="AH3689" s="301"/>
      <c r="AI3689" s="301"/>
      <c r="AM3689"/>
    </row>
    <row r="3690" spans="1:39" ht="20.100000000000001" hidden="1" customHeight="1" x14ac:dyDescent="0.2">
      <c r="A3690" s="240">
        <v>516</v>
      </c>
      <c r="B3690" s="309" t="s">
        <v>414</v>
      </c>
      <c r="C3690" s="310" t="s">
        <v>426</v>
      </c>
      <c r="D3690" s="310" t="s">
        <v>438</v>
      </c>
      <c r="E3690" s="309">
        <v>53493.009093149107</v>
      </c>
      <c r="F3690" s="310" t="s">
        <v>879</v>
      </c>
      <c r="G3690" s="244" t="s">
        <v>913</v>
      </c>
      <c r="H3690" s="244" t="s">
        <v>429</v>
      </c>
      <c r="I3690" s="288">
        <v>1</v>
      </c>
      <c r="J3690" s="244" t="s">
        <v>873</v>
      </c>
      <c r="K3690" s="244" t="s">
        <v>89</v>
      </c>
      <c r="L3690" s="244" t="s">
        <v>89</v>
      </c>
      <c r="M3690" s="244">
        <v>1</v>
      </c>
      <c r="N3690" s="244">
        <f t="shared" ref="N3690:N3753" si="69">IF(M3690="",K3690*L3690,IF(G3690="R-1",K3690*L3690,IF(LEFT(G3690,1)="R",PI()*((M3690^2)/4),K3690*L3690)))</f>
        <v>0.78539816339744828</v>
      </c>
      <c r="R3690" s="301"/>
      <c r="S3690" s="301"/>
      <c r="T3690" s="301"/>
      <c r="U3690" s="301"/>
      <c r="V3690" s="301"/>
      <c r="W3690" s="301"/>
      <c r="X3690"/>
      <c r="Y3690" s="301"/>
      <c r="Z3690" s="301"/>
      <c r="AA3690" s="301"/>
      <c r="AB3690" s="301"/>
      <c r="AC3690" s="301"/>
      <c r="AD3690" s="301"/>
      <c r="AE3690" s="301"/>
      <c r="AF3690" s="301"/>
      <c r="AG3690" s="301"/>
      <c r="AH3690" s="301"/>
      <c r="AI3690" s="301"/>
      <c r="AM3690"/>
    </row>
    <row r="3691" spans="1:39" ht="20.100000000000001" hidden="1" customHeight="1" x14ac:dyDescent="0.2">
      <c r="A3691" s="240">
        <v>517</v>
      </c>
      <c r="B3691" s="309" t="s">
        <v>414</v>
      </c>
      <c r="C3691" s="310" t="s">
        <v>426</v>
      </c>
      <c r="D3691" s="310" t="s">
        <v>438</v>
      </c>
      <c r="E3691" s="309">
        <v>53060.175711749325</v>
      </c>
      <c r="F3691" s="310" t="s">
        <v>871</v>
      </c>
      <c r="G3691" s="244" t="s">
        <v>914</v>
      </c>
      <c r="H3691" s="244" t="s">
        <v>429</v>
      </c>
      <c r="I3691" s="288">
        <v>1</v>
      </c>
      <c r="J3691" s="244" t="s">
        <v>873</v>
      </c>
      <c r="K3691" s="244">
        <v>1</v>
      </c>
      <c r="L3691" s="244">
        <v>1</v>
      </c>
      <c r="M3691" s="244" t="s">
        <v>89</v>
      </c>
      <c r="N3691" s="244">
        <f t="shared" si="69"/>
        <v>1</v>
      </c>
      <c r="R3691" s="301"/>
      <c r="S3691" s="301"/>
      <c r="T3691" s="301"/>
      <c r="U3691" s="301"/>
      <c r="V3691" s="301"/>
      <c r="W3691" s="301"/>
      <c r="X3691"/>
      <c r="Y3691" s="301"/>
      <c r="Z3691" s="301"/>
      <c r="AA3691" s="301"/>
      <c r="AB3691" s="301"/>
      <c r="AC3691" s="301"/>
      <c r="AD3691" s="301"/>
      <c r="AE3691" s="301"/>
      <c r="AF3691" s="301"/>
      <c r="AG3691" s="301"/>
      <c r="AH3691" s="301"/>
      <c r="AI3691" s="301"/>
      <c r="AM3691"/>
    </row>
    <row r="3692" spans="1:39" ht="20.100000000000001" hidden="1" customHeight="1" x14ac:dyDescent="0.2">
      <c r="A3692" s="240">
        <v>518</v>
      </c>
      <c r="B3692" s="309" t="s">
        <v>414</v>
      </c>
      <c r="C3692" s="310" t="s">
        <v>426</v>
      </c>
      <c r="D3692" s="310" t="s">
        <v>438</v>
      </c>
      <c r="E3692" s="309">
        <v>52761.995554240093</v>
      </c>
      <c r="F3692" s="310" t="s">
        <v>871</v>
      </c>
      <c r="G3692" s="244" t="s">
        <v>916</v>
      </c>
      <c r="H3692" s="244" t="s">
        <v>429</v>
      </c>
      <c r="I3692" s="288">
        <v>1</v>
      </c>
      <c r="J3692" s="244" t="s">
        <v>873</v>
      </c>
      <c r="K3692" s="244">
        <v>1</v>
      </c>
      <c r="L3692" s="244">
        <v>1</v>
      </c>
      <c r="M3692" s="244" t="s">
        <v>89</v>
      </c>
      <c r="N3692" s="244">
        <f t="shared" si="69"/>
        <v>1</v>
      </c>
      <c r="R3692" s="301"/>
      <c r="S3692" s="301"/>
      <c r="T3692" s="301"/>
      <c r="U3692" s="301"/>
      <c r="V3692" s="301"/>
      <c r="W3692" s="301"/>
      <c r="X3692"/>
      <c r="Y3692" s="301"/>
      <c r="Z3692" s="301"/>
      <c r="AA3692" s="301"/>
      <c r="AB3692" s="301"/>
      <c r="AC3692" s="301"/>
      <c r="AD3692" s="301"/>
      <c r="AE3692" s="301"/>
      <c r="AF3692" s="301"/>
      <c r="AG3692" s="301"/>
      <c r="AH3692" s="301"/>
      <c r="AI3692" s="301"/>
      <c r="AM3692"/>
    </row>
    <row r="3693" spans="1:39" ht="20.100000000000001" hidden="1" customHeight="1" x14ac:dyDescent="0.2">
      <c r="A3693" s="240">
        <v>519</v>
      </c>
      <c r="B3693" s="309" t="s">
        <v>414</v>
      </c>
      <c r="C3693" s="310" t="s">
        <v>426</v>
      </c>
      <c r="D3693" s="310" t="s">
        <v>438</v>
      </c>
      <c r="E3693" s="309">
        <v>52640.588146489681</v>
      </c>
      <c r="F3693" s="242" t="s">
        <v>888</v>
      </c>
      <c r="G3693" s="244" t="s">
        <v>918</v>
      </c>
      <c r="H3693" s="244" t="s">
        <v>429</v>
      </c>
      <c r="I3693" s="288">
        <v>1</v>
      </c>
      <c r="J3693" s="244" t="s">
        <v>873</v>
      </c>
      <c r="K3693" s="244">
        <v>0.5</v>
      </c>
      <c r="L3693" s="244">
        <v>0.8</v>
      </c>
      <c r="M3693" s="244" t="s">
        <v>89</v>
      </c>
      <c r="N3693" s="244">
        <f t="shared" si="69"/>
        <v>0.4</v>
      </c>
      <c r="R3693" s="301"/>
      <c r="S3693" s="301"/>
      <c r="T3693" s="301"/>
      <c r="U3693" s="301"/>
      <c r="V3693" s="301"/>
      <c r="W3693" s="301"/>
      <c r="X3693"/>
      <c r="Y3693" s="301"/>
      <c r="Z3693" s="301"/>
      <c r="AA3693" s="301"/>
      <c r="AB3693" s="301"/>
      <c r="AC3693" s="301"/>
      <c r="AD3693" s="301"/>
      <c r="AE3693" s="301"/>
      <c r="AF3693" s="301"/>
      <c r="AG3693" s="301"/>
      <c r="AH3693" s="301"/>
      <c r="AI3693" s="301"/>
      <c r="AM3693"/>
    </row>
    <row r="3694" spans="1:39" ht="20.100000000000001" hidden="1" customHeight="1" x14ac:dyDescent="0.2">
      <c r="A3694" s="240">
        <v>520</v>
      </c>
      <c r="B3694" s="309" t="s">
        <v>414</v>
      </c>
      <c r="C3694" s="310" t="s">
        <v>426</v>
      </c>
      <c r="D3694" s="310" t="s">
        <v>438</v>
      </c>
      <c r="E3694" s="309">
        <v>51916.779233939495</v>
      </c>
      <c r="F3694" s="310" t="s">
        <v>871</v>
      </c>
      <c r="G3694" s="244" t="s">
        <v>914</v>
      </c>
      <c r="H3694" s="244" t="s">
        <v>429</v>
      </c>
      <c r="I3694" s="288">
        <v>1</v>
      </c>
      <c r="J3694" s="244" t="s">
        <v>873</v>
      </c>
      <c r="K3694" s="244">
        <v>1</v>
      </c>
      <c r="L3694" s="244">
        <v>1</v>
      </c>
      <c r="M3694" s="244" t="s">
        <v>89</v>
      </c>
      <c r="N3694" s="244">
        <f t="shared" si="69"/>
        <v>1</v>
      </c>
      <c r="R3694" s="301"/>
      <c r="S3694" s="301"/>
      <c r="T3694" s="301"/>
      <c r="U3694" s="301"/>
      <c r="V3694" s="301"/>
      <c r="W3694" s="301"/>
      <c r="X3694"/>
      <c r="Y3694" s="301"/>
      <c r="Z3694" s="301"/>
      <c r="AA3694" s="301"/>
      <c r="AB3694" s="301"/>
      <c r="AC3694" s="301"/>
      <c r="AD3694" s="301"/>
      <c r="AE3694" s="301"/>
      <c r="AF3694" s="301"/>
      <c r="AG3694" s="301"/>
      <c r="AH3694" s="301"/>
      <c r="AI3694" s="301"/>
      <c r="AM3694"/>
    </row>
    <row r="3695" spans="1:39" ht="20.100000000000001" hidden="1" customHeight="1" x14ac:dyDescent="0.2">
      <c r="A3695" s="240">
        <v>521</v>
      </c>
      <c r="B3695" s="309" t="s">
        <v>414</v>
      </c>
      <c r="C3695" s="310" t="s">
        <v>426</v>
      </c>
      <c r="D3695" s="310" t="s">
        <v>438</v>
      </c>
      <c r="E3695" s="309">
        <v>51429.70714704883</v>
      </c>
      <c r="F3695" s="310" t="s">
        <v>871</v>
      </c>
      <c r="G3695" s="244" t="s">
        <v>990</v>
      </c>
      <c r="H3695" s="244" t="s">
        <v>429</v>
      </c>
      <c r="I3695" s="288">
        <v>1</v>
      </c>
      <c r="J3695" s="244" t="s">
        <v>873</v>
      </c>
      <c r="K3695" s="244">
        <v>1</v>
      </c>
      <c r="L3695" s="244">
        <v>1</v>
      </c>
      <c r="M3695" s="244" t="s">
        <v>89</v>
      </c>
      <c r="N3695" s="244">
        <f t="shared" si="69"/>
        <v>1</v>
      </c>
      <c r="R3695" s="301"/>
      <c r="S3695" s="301"/>
      <c r="T3695" s="301"/>
      <c r="U3695" s="301"/>
      <c r="V3695" s="301"/>
      <c r="W3695" s="301"/>
      <c r="X3695"/>
      <c r="Y3695" s="301"/>
      <c r="Z3695" s="301"/>
      <c r="AA3695" s="301"/>
      <c r="AB3695" s="301"/>
      <c r="AC3695" s="301"/>
      <c r="AD3695" s="301"/>
      <c r="AE3695" s="301"/>
      <c r="AF3695" s="301"/>
      <c r="AG3695" s="301"/>
      <c r="AH3695" s="301"/>
      <c r="AI3695" s="301"/>
      <c r="AM3695"/>
    </row>
    <row r="3696" spans="1:39" ht="20.100000000000001" hidden="1" customHeight="1" x14ac:dyDescent="0.2">
      <c r="A3696" s="240">
        <v>522</v>
      </c>
      <c r="B3696" s="309" t="s">
        <v>414</v>
      </c>
      <c r="C3696" s="310" t="s">
        <v>426</v>
      </c>
      <c r="D3696" s="310" t="s">
        <v>438</v>
      </c>
      <c r="E3696" s="309">
        <v>50659.761212209232</v>
      </c>
      <c r="F3696" s="242" t="s">
        <v>888</v>
      </c>
      <c r="G3696" s="244" t="s">
        <v>918</v>
      </c>
      <c r="H3696" s="244" t="s">
        <v>429</v>
      </c>
      <c r="I3696" s="288">
        <v>1</v>
      </c>
      <c r="J3696" s="244" t="s">
        <v>873</v>
      </c>
      <c r="K3696" s="244">
        <v>0.5</v>
      </c>
      <c r="L3696" s="244">
        <v>0.8</v>
      </c>
      <c r="M3696" s="244" t="s">
        <v>89</v>
      </c>
      <c r="N3696" s="244">
        <f t="shared" si="69"/>
        <v>0.4</v>
      </c>
      <c r="R3696" s="301"/>
      <c r="S3696" s="301"/>
      <c r="T3696" s="301"/>
      <c r="U3696" s="301"/>
      <c r="V3696" s="301"/>
      <c r="W3696" s="301"/>
      <c r="X3696"/>
      <c r="Y3696" s="301"/>
      <c r="Z3696" s="301"/>
      <c r="AA3696" s="301"/>
      <c r="AB3696" s="301"/>
      <c r="AC3696" s="301"/>
      <c r="AD3696" s="301"/>
      <c r="AE3696" s="301"/>
      <c r="AF3696" s="301"/>
      <c r="AG3696" s="301"/>
      <c r="AH3696" s="301"/>
      <c r="AI3696" s="301"/>
      <c r="AM3696"/>
    </row>
    <row r="3697" spans="1:39" ht="20.100000000000001" hidden="1" customHeight="1" x14ac:dyDescent="0.2">
      <c r="A3697" s="240">
        <v>523</v>
      </c>
      <c r="B3697" s="309" t="s">
        <v>414</v>
      </c>
      <c r="C3697" s="310" t="s">
        <v>426</v>
      </c>
      <c r="D3697" s="310" t="s">
        <v>438</v>
      </c>
      <c r="E3697" s="309">
        <v>50524.099568976468</v>
      </c>
      <c r="F3697" s="310" t="s">
        <v>879</v>
      </c>
      <c r="G3697" s="244" t="s">
        <v>917</v>
      </c>
      <c r="H3697" s="244" t="s">
        <v>429</v>
      </c>
      <c r="I3697" s="288">
        <v>1</v>
      </c>
      <c r="J3697" s="244" t="s">
        <v>873</v>
      </c>
      <c r="K3697" s="244" t="s">
        <v>89</v>
      </c>
      <c r="L3697" s="244" t="s">
        <v>89</v>
      </c>
      <c r="M3697" s="244">
        <v>1</v>
      </c>
      <c r="N3697" s="244">
        <f t="shared" si="69"/>
        <v>0.78539816339744828</v>
      </c>
      <c r="R3697" s="301"/>
      <c r="S3697" s="301"/>
      <c r="T3697" s="301"/>
      <c r="U3697" s="301"/>
      <c r="V3697" s="301"/>
      <c r="W3697" s="301"/>
      <c r="X3697"/>
      <c r="Y3697" s="301"/>
      <c r="Z3697" s="301"/>
      <c r="AA3697" s="301"/>
      <c r="AB3697" s="301"/>
      <c r="AC3697" s="301"/>
      <c r="AD3697" s="301"/>
      <c r="AE3697" s="301"/>
      <c r="AF3697" s="301"/>
      <c r="AG3697" s="301"/>
      <c r="AH3697" s="301"/>
      <c r="AI3697" s="301"/>
      <c r="AM3697"/>
    </row>
    <row r="3698" spans="1:39" ht="20.100000000000001" hidden="1" customHeight="1" x14ac:dyDescent="0.2">
      <c r="A3698" s="240">
        <v>524</v>
      </c>
      <c r="B3698" s="309" t="s">
        <v>414</v>
      </c>
      <c r="C3698" s="310" t="s">
        <v>426</v>
      </c>
      <c r="D3698" s="310" t="s">
        <v>438</v>
      </c>
      <c r="E3698" s="309">
        <v>50316.891379301727</v>
      </c>
      <c r="F3698" s="310" t="s">
        <v>879</v>
      </c>
      <c r="G3698" s="244" t="s">
        <v>913</v>
      </c>
      <c r="H3698" s="244" t="s">
        <v>429</v>
      </c>
      <c r="I3698" s="288">
        <v>1</v>
      </c>
      <c r="J3698" s="244" t="s">
        <v>919</v>
      </c>
      <c r="K3698" s="244" t="s">
        <v>89</v>
      </c>
      <c r="L3698" s="244" t="s">
        <v>89</v>
      </c>
      <c r="M3698" s="244">
        <v>1</v>
      </c>
      <c r="N3698" s="244">
        <f t="shared" si="69"/>
        <v>0.78539816339744828</v>
      </c>
      <c r="R3698" s="301"/>
      <c r="S3698" s="301"/>
      <c r="T3698" s="301"/>
      <c r="U3698" s="301"/>
      <c r="V3698" s="301"/>
      <c r="W3698" s="301"/>
      <c r="X3698"/>
      <c r="Y3698" s="301"/>
      <c r="Z3698" s="301"/>
      <c r="AA3698" s="301"/>
      <c r="AB3698" s="301"/>
      <c r="AC3698" s="301"/>
      <c r="AD3698" s="301"/>
      <c r="AE3698" s="301"/>
      <c r="AF3698" s="301"/>
      <c r="AG3698" s="301"/>
      <c r="AH3698" s="301"/>
      <c r="AI3698" s="301"/>
      <c r="AM3698"/>
    </row>
    <row r="3699" spans="1:39" ht="20.100000000000001" hidden="1" customHeight="1" x14ac:dyDescent="0.2">
      <c r="A3699" s="240">
        <v>525</v>
      </c>
      <c r="B3699" s="309" t="s">
        <v>414</v>
      </c>
      <c r="C3699" s="310" t="s">
        <v>426</v>
      </c>
      <c r="D3699" s="310" t="s">
        <v>438</v>
      </c>
      <c r="E3699" s="309">
        <v>50274.899513321448</v>
      </c>
      <c r="F3699" s="310" t="s">
        <v>871</v>
      </c>
      <c r="G3699" s="244" t="s">
        <v>924</v>
      </c>
      <c r="H3699" s="244" t="s">
        <v>429</v>
      </c>
      <c r="I3699" s="288">
        <v>1</v>
      </c>
      <c r="J3699" s="244" t="s">
        <v>919</v>
      </c>
      <c r="K3699" s="244">
        <v>1</v>
      </c>
      <c r="L3699" s="244">
        <v>1</v>
      </c>
      <c r="M3699" s="244" t="s">
        <v>89</v>
      </c>
      <c r="N3699" s="244">
        <f t="shared" si="69"/>
        <v>1</v>
      </c>
      <c r="R3699" s="301"/>
      <c r="S3699" s="301"/>
      <c r="T3699" s="301"/>
      <c r="U3699" s="301"/>
      <c r="V3699" s="301"/>
      <c r="W3699" s="301"/>
      <c r="X3699"/>
      <c r="Y3699" s="301"/>
      <c r="Z3699" s="301"/>
      <c r="AA3699" s="301"/>
      <c r="AB3699" s="301"/>
      <c r="AC3699" s="301"/>
      <c r="AD3699" s="301"/>
      <c r="AE3699" s="301"/>
      <c r="AF3699" s="301"/>
      <c r="AG3699" s="301"/>
      <c r="AH3699" s="301"/>
      <c r="AI3699" s="301"/>
      <c r="AM3699"/>
    </row>
    <row r="3700" spans="1:39" ht="20.100000000000001" hidden="1" customHeight="1" x14ac:dyDescent="0.2">
      <c r="A3700" s="240">
        <v>526</v>
      </c>
      <c r="B3700" s="309" t="s">
        <v>414</v>
      </c>
      <c r="C3700" s="310" t="s">
        <v>426</v>
      </c>
      <c r="D3700" s="310" t="s">
        <v>438</v>
      </c>
      <c r="E3700" s="309">
        <v>50095.321336271991</v>
      </c>
      <c r="F3700" s="310" t="s">
        <v>897</v>
      </c>
      <c r="G3700" s="244" t="s">
        <v>922</v>
      </c>
      <c r="H3700" s="244" t="s">
        <v>429</v>
      </c>
      <c r="I3700" s="288">
        <v>2</v>
      </c>
      <c r="J3700" s="244" t="s">
        <v>919</v>
      </c>
      <c r="K3700" s="244">
        <v>2.5</v>
      </c>
      <c r="L3700" s="244">
        <v>1</v>
      </c>
      <c r="M3700" s="244" t="s">
        <v>89</v>
      </c>
      <c r="N3700" s="244">
        <f t="shared" si="69"/>
        <v>2.5</v>
      </c>
      <c r="R3700" s="301"/>
      <c r="S3700" s="301"/>
      <c r="T3700" s="301"/>
      <c r="U3700" s="301"/>
      <c r="V3700" s="301"/>
      <c r="W3700" s="301"/>
      <c r="X3700"/>
      <c r="Y3700" s="301"/>
      <c r="Z3700" s="301"/>
      <c r="AA3700" s="301"/>
      <c r="AB3700" s="301"/>
      <c r="AC3700" s="301"/>
      <c r="AD3700" s="301"/>
      <c r="AE3700" s="301"/>
      <c r="AF3700" s="301"/>
      <c r="AG3700" s="301"/>
      <c r="AH3700" s="301"/>
      <c r="AI3700" s="301"/>
      <c r="AM3700"/>
    </row>
    <row r="3701" spans="1:39" ht="20.100000000000001" hidden="1" customHeight="1" x14ac:dyDescent="0.2">
      <c r="A3701" s="240">
        <v>527</v>
      </c>
      <c r="B3701" s="309" t="s">
        <v>414</v>
      </c>
      <c r="C3701" s="310" t="s">
        <v>426</v>
      </c>
      <c r="D3701" s="310" t="s">
        <v>438</v>
      </c>
      <c r="E3701" s="309">
        <v>49883.93180135607</v>
      </c>
      <c r="F3701" s="310" t="s">
        <v>871</v>
      </c>
      <c r="G3701" s="244" t="s">
        <v>935</v>
      </c>
      <c r="H3701" s="244" t="s">
        <v>429</v>
      </c>
      <c r="I3701" s="288">
        <v>1</v>
      </c>
      <c r="J3701" s="244" t="s">
        <v>919</v>
      </c>
      <c r="K3701" s="244">
        <v>1</v>
      </c>
      <c r="L3701" s="244">
        <v>1</v>
      </c>
      <c r="M3701" s="244" t="s">
        <v>89</v>
      </c>
      <c r="N3701" s="244">
        <f t="shared" si="69"/>
        <v>1</v>
      </c>
      <c r="R3701" s="301"/>
      <c r="S3701" s="301"/>
      <c r="T3701" s="301"/>
      <c r="U3701" s="301"/>
      <c r="V3701" s="301"/>
      <c r="W3701" s="301"/>
      <c r="X3701"/>
      <c r="Y3701" s="301"/>
      <c r="Z3701" s="301"/>
      <c r="AA3701" s="301"/>
      <c r="AB3701" s="301"/>
      <c r="AC3701" s="301"/>
      <c r="AD3701" s="301"/>
      <c r="AE3701" s="301"/>
      <c r="AF3701" s="301"/>
      <c r="AG3701" s="301"/>
      <c r="AH3701" s="301"/>
      <c r="AI3701" s="301"/>
      <c r="AM3701"/>
    </row>
    <row r="3702" spans="1:39" ht="20.100000000000001" hidden="1" customHeight="1" x14ac:dyDescent="0.2">
      <c r="A3702" s="240">
        <v>528</v>
      </c>
      <c r="B3702" s="309" t="s">
        <v>414</v>
      </c>
      <c r="C3702" s="310" t="s">
        <v>426</v>
      </c>
      <c r="D3702" s="310" t="s">
        <v>438</v>
      </c>
      <c r="E3702" s="309">
        <v>49060.749938681103</v>
      </c>
      <c r="F3702" s="310" t="s">
        <v>871</v>
      </c>
      <c r="G3702" s="244" t="s">
        <v>932</v>
      </c>
      <c r="H3702" s="244" t="s">
        <v>429</v>
      </c>
      <c r="I3702" s="288">
        <v>1</v>
      </c>
      <c r="J3702" s="244" t="s">
        <v>919</v>
      </c>
      <c r="K3702" s="244">
        <v>1</v>
      </c>
      <c r="L3702" s="244">
        <v>1</v>
      </c>
      <c r="M3702" s="244" t="s">
        <v>89</v>
      </c>
      <c r="N3702" s="244">
        <f t="shared" si="69"/>
        <v>1</v>
      </c>
      <c r="R3702" s="301"/>
      <c r="S3702" s="301"/>
      <c r="T3702" s="301"/>
      <c r="U3702" s="301"/>
      <c r="V3702" s="301"/>
      <c r="W3702" s="301"/>
      <c r="X3702"/>
      <c r="Y3702" s="301"/>
      <c r="Z3702" s="301"/>
      <c r="AA3702" s="301"/>
      <c r="AB3702" s="301"/>
      <c r="AC3702" s="301"/>
      <c r="AD3702" s="301"/>
      <c r="AE3702" s="301"/>
      <c r="AF3702" s="301"/>
      <c r="AG3702" s="301"/>
      <c r="AH3702" s="301"/>
      <c r="AI3702" s="301"/>
      <c r="AM3702"/>
    </row>
    <row r="3703" spans="1:39" ht="20.100000000000001" hidden="1" customHeight="1" x14ac:dyDescent="0.2">
      <c r="A3703" s="240">
        <v>529</v>
      </c>
      <c r="B3703" s="309" t="s">
        <v>414</v>
      </c>
      <c r="C3703" s="310" t="s">
        <v>426</v>
      </c>
      <c r="D3703" s="310" t="s">
        <v>438</v>
      </c>
      <c r="E3703" s="309">
        <v>48826.081097731025</v>
      </c>
      <c r="F3703" s="310" t="s">
        <v>871</v>
      </c>
      <c r="G3703" s="244" t="s">
        <v>959</v>
      </c>
      <c r="H3703" s="244" t="s">
        <v>429</v>
      </c>
      <c r="I3703" s="288">
        <v>1</v>
      </c>
      <c r="J3703" s="244" t="s">
        <v>919</v>
      </c>
      <c r="K3703" s="244">
        <v>1</v>
      </c>
      <c r="L3703" s="244">
        <v>1</v>
      </c>
      <c r="M3703" s="244" t="s">
        <v>89</v>
      </c>
      <c r="N3703" s="244">
        <f t="shared" si="69"/>
        <v>1</v>
      </c>
      <c r="R3703" s="301"/>
      <c r="S3703" s="301"/>
      <c r="T3703" s="301"/>
      <c r="U3703" s="301"/>
      <c r="V3703" s="301"/>
      <c r="W3703" s="301"/>
      <c r="X3703"/>
      <c r="Y3703" s="301"/>
      <c r="Z3703" s="301"/>
      <c r="AA3703" s="301"/>
      <c r="AB3703" s="301"/>
      <c r="AC3703" s="301"/>
      <c r="AD3703" s="301"/>
      <c r="AE3703" s="301"/>
      <c r="AF3703" s="301"/>
      <c r="AG3703" s="301"/>
      <c r="AH3703" s="301"/>
      <c r="AI3703" s="301"/>
      <c r="AM3703"/>
    </row>
    <row r="3704" spans="1:39" ht="20.100000000000001" hidden="1" customHeight="1" x14ac:dyDescent="0.2">
      <c r="A3704" s="240">
        <v>530</v>
      </c>
      <c r="B3704" s="309" t="s">
        <v>414</v>
      </c>
      <c r="C3704" s="310" t="s">
        <v>426</v>
      </c>
      <c r="D3704" s="310" t="s">
        <v>438</v>
      </c>
      <c r="E3704" s="309">
        <v>48768.166700887377</v>
      </c>
      <c r="F3704" s="242" t="s">
        <v>888</v>
      </c>
      <c r="G3704" s="244" t="s">
        <v>926</v>
      </c>
      <c r="H3704" s="244" t="s">
        <v>429</v>
      </c>
      <c r="I3704" s="288">
        <v>1</v>
      </c>
      <c r="J3704" s="244" t="s">
        <v>919</v>
      </c>
      <c r="K3704" s="244">
        <v>0.5</v>
      </c>
      <c r="L3704" s="244">
        <v>0.8</v>
      </c>
      <c r="M3704" s="244" t="s">
        <v>89</v>
      </c>
      <c r="N3704" s="244">
        <f t="shared" si="69"/>
        <v>0.4</v>
      </c>
      <c r="R3704" s="301"/>
      <c r="S3704" s="301"/>
      <c r="T3704" s="301"/>
      <c r="U3704" s="301"/>
      <c r="V3704" s="301"/>
      <c r="W3704" s="301"/>
      <c r="X3704"/>
      <c r="Y3704" s="301"/>
      <c r="Z3704" s="301"/>
      <c r="AA3704" s="301"/>
      <c r="AB3704" s="301"/>
      <c r="AC3704" s="301"/>
      <c r="AD3704" s="301"/>
      <c r="AE3704" s="301"/>
      <c r="AF3704" s="301"/>
      <c r="AG3704" s="301"/>
      <c r="AH3704" s="301"/>
      <c r="AI3704" s="301"/>
      <c r="AM3704"/>
    </row>
    <row r="3705" spans="1:39" ht="20.100000000000001" hidden="1" customHeight="1" x14ac:dyDescent="0.2">
      <c r="A3705" s="240">
        <v>531</v>
      </c>
      <c r="B3705" s="309" t="s">
        <v>414</v>
      </c>
      <c r="C3705" s="310" t="s">
        <v>426</v>
      </c>
      <c r="D3705" s="310" t="s">
        <v>438</v>
      </c>
      <c r="E3705" s="309">
        <v>48622.963627389421</v>
      </c>
      <c r="F3705" s="310" t="s">
        <v>879</v>
      </c>
      <c r="G3705" s="244" t="s">
        <v>917</v>
      </c>
      <c r="H3705" s="244" t="s">
        <v>429</v>
      </c>
      <c r="I3705" s="288">
        <v>1</v>
      </c>
      <c r="J3705" s="244" t="s">
        <v>919</v>
      </c>
      <c r="K3705" s="244" t="s">
        <v>89</v>
      </c>
      <c r="L3705" s="244" t="s">
        <v>89</v>
      </c>
      <c r="M3705" s="244">
        <v>1</v>
      </c>
      <c r="N3705" s="244">
        <f t="shared" si="69"/>
        <v>0.78539816339744828</v>
      </c>
      <c r="R3705" s="301"/>
      <c r="S3705" s="301"/>
      <c r="T3705" s="301"/>
      <c r="U3705" s="301"/>
      <c r="V3705" s="301"/>
      <c r="W3705" s="301"/>
      <c r="X3705"/>
      <c r="Y3705" s="301"/>
      <c r="Z3705" s="301"/>
      <c r="AA3705" s="301"/>
      <c r="AB3705" s="301"/>
      <c r="AC3705" s="301"/>
      <c r="AD3705" s="301"/>
      <c r="AE3705" s="301"/>
      <c r="AF3705" s="301"/>
      <c r="AG3705" s="301"/>
      <c r="AH3705" s="301"/>
      <c r="AI3705" s="301"/>
      <c r="AM3705"/>
    </row>
    <row r="3706" spans="1:39" ht="20.100000000000001" hidden="1" customHeight="1" x14ac:dyDescent="0.2">
      <c r="A3706" s="240">
        <v>532</v>
      </c>
      <c r="B3706" s="309" t="s">
        <v>414</v>
      </c>
      <c r="C3706" s="310" t="s">
        <v>426</v>
      </c>
      <c r="D3706" s="310" t="s">
        <v>438</v>
      </c>
      <c r="E3706" s="309">
        <v>48570.846815375742</v>
      </c>
      <c r="F3706" s="310" t="s">
        <v>871</v>
      </c>
      <c r="G3706" s="244" t="s">
        <v>932</v>
      </c>
      <c r="H3706" s="244" t="s">
        <v>429</v>
      </c>
      <c r="I3706" s="288">
        <v>1</v>
      </c>
      <c r="J3706" s="244" t="s">
        <v>919</v>
      </c>
      <c r="K3706" s="244">
        <v>1</v>
      </c>
      <c r="L3706" s="244">
        <v>1</v>
      </c>
      <c r="M3706" s="244" t="s">
        <v>89</v>
      </c>
      <c r="N3706" s="244">
        <f t="shared" si="69"/>
        <v>1</v>
      </c>
      <c r="R3706" s="301"/>
      <c r="S3706" s="301"/>
      <c r="T3706" s="301"/>
      <c r="U3706" s="301"/>
      <c r="V3706" s="301"/>
      <c r="W3706" s="301"/>
      <c r="X3706"/>
      <c r="Y3706" s="301"/>
      <c r="Z3706" s="301"/>
      <c r="AA3706" s="301"/>
      <c r="AB3706" s="301"/>
      <c r="AC3706" s="301"/>
      <c r="AD3706" s="301"/>
      <c r="AE3706" s="301"/>
      <c r="AF3706" s="301"/>
      <c r="AG3706" s="301"/>
      <c r="AH3706" s="301"/>
      <c r="AI3706" s="301"/>
      <c r="AM3706"/>
    </row>
    <row r="3707" spans="1:39" ht="20.100000000000001" hidden="1" customHeight="1" x14ac:dyDescent="0.2">
      <c r="A3707" s="240">
        <v>533</v>
      </c>
      <c r="B3707" s="309" t="s">
        <v>414</v>
      </c>
      <c r="C3707" s="310" t="s">
        <v>426</v>
      </c>
      <c r="D3707" s="310" t="s">
        <v>438</v>
      </c>
      <c r="E3707" s="309">
        <v>48478.84301551112</v>
      </c>
      <c r="F3707" s="310" t="s">
        <v>886</v>
      </c>
      <c r="G3707" s="244" t="s">
        <v>1013</v>
      </c>
      <c r="H3707" s="244" t="s">
        <v>429</v>
      </c>
      <c r="I3707" s="288">
        <v>1</v>
      </c>
      <c r="J3707" s="244" t="s">
        <v>919</v>
      </c>
      <c r="K3707" s="244">
        <v>2</v>
      </c>
      <c r="L3707" s="244">
        <v>1.5</v>
      </c>
      <c r="M3707" s="244"/>
      <c r="N3707" s="244">
        <f t="shared" si="69"/>
        <v>3</v>
      </c>
      <c r="R3707" s="301"/>
      <c r="S3707" s="301"/>
      <c r="T3707" s="301"/>
      <c r="U3707" s="301"/>
      <c r="V3707" s="301"/>
      <c r="W3707" s="301"/>
      <c r="X3707"/>
      <c r="Y3707" s="301"/>
      <c r="Z3707" s="301"/>
      <c r="AA3707" s="301"/>
      <c r="AB3707" s="301"/>
      <c r="AC3707" s="301"/>
      <c r="AD3707" s="301"/>
      <c r="AE3707" s="301"/>
      <c r="AF3707" s="301"/>
      <c r="AG3707" s="301"/>
      <c r="AH3707" s="301"/>
      <c r="AI3707" s="301"/>
      <c r="AM3707"/>
    </row>
    <row r="3708" spans="1:39" ht="20.100000000000001" hidden="1" customHeight="1" x14ac:dyDescent="0.2">
      <c r="A3708" s="240">
        <v>534</v>
      </c>
      <c r="B3708" s="309" t="s">
        <v>414</v>
      </c>
      <c r="C3708" s="310" t="s">
        <v>432</v>
      </c>
      <c r="D3708" s="310" t="s">
        <v>438</v>
      </c>
      <c r="E3708" s="309">
        <v>48230.183896119044</v>
      </c>
      <c r="F3708" s="310" t="s">
        <v>880</v>
      </c>
      <c r="G3708" s="244" t="s">
        <v>915</v>
      </c>
      <c r="H3708" s="244" t="s">
        <v>429</v>
      </c>
      <c r="I3708" s="288">
        <v>1</v>
      </c>
      <c r="J3708" s="244" t="s">
        <v>919</v>
      </c>
      <c r="K3708" s="244">
        <v>0.5</v>
      </c>
      <c r="L3708" s="244">
        <v>0.6</v>
      </c>
      <c r="M3708" s="244" t="s">
        <v>89</v>
      </c>
      <c r="N3708" s="244">
        <f t="shared" si="69"/>
        <v>0.3</v>
      </c>
      <c r="R3708" s="301"/>
      <c r="S3708" s="301"/>
      <c r="T3708" s="301"/>
      <c r="U3708" s="301"/>
      <c r="V3708" s="301"/>
      <c r="W3708" s="301"/>
      <c r="X3708"/>
      <c r="Y3708" s="301"/>
      <c r="Z3708" s="301"/>
      <c r="AA3708" s="301"/>
      <c r="AB3708" s="301"/>
      <c r="AC3708" s="301"/>
      <c r="AD3708" s="301"/>
      <c r="AE3708" s="301"/>
      <c r="AF3708" s="301"/>
      <c r="AG3708" s="301"/>
      <c r="AH3708" s="301"/>
      <c r="AI3708" s="301"/>
      <c r="AM3708"/>
    </row>
    <row r="3709" spans="1:39" ht="20.100000000000001" hidden="1" customHeight="1" x14ac:dyDescent="0.2">
      <c r="A3709" s="240">
        <v>535</v>
      </c>
      <c r="B3709" s="309" t="s">
        <v>414</v>
      </c>
      <c r="C3709" s="310" t="s">
        <v>432</v>
      </c>
      <c r="D3709" s="310" t="s">
        <v>438</v>
      </c>
      <c r="E3709" s="309">
        <v>48221.398275930922</v>
      </c>
      <c r="F3709" s="310" t="s">
        <v>880</v>
      </c>
      <c r="G3709" s="244" t="s">
        <v>915</v>
      </c>
      <c r="H3709" s="244" t="s">
        <v>429</v>
      </c>
      <c r="I3709" s="288">
        <v>1</v>
      </c>
      <c r="J3709" s="244" t="s">
        <v>919</v>
      </c>
      <c r="K3709" s="244">
        <v>0.5</v>
      </c>
      <c r="L3709" s="244">
        <v>0.6</v>
      </c>
      <c r="M3709" s="244" t="s">
        <v>89</v>
      </c>
      <c r="N3709" s="244">
        <f t="shared" si="69"/>
        <v>0.3</v>
      </c>
      <c r="R3709" s="301"/>
      <c r="S3709" s="301"/>
      <c r="T3709" s="301"/>
      <c r="U3709" s="301"/>
      <c r="V3709" s="301"/>
      <c r="W3709" s="301"/>
      <c r="X3709"/>
      <c r="Y3709" s="301"/>
      <c r="Z3709" s="301"/>
      <c r="AA3709" s="301"/>
      <c r="AB3709" s="301"/>
      <c r="AC3709" s="301"/>
      <c r="AD3709" s="301"/>
      <c r="AE3709" s="301"/>
      <c r="AF3709" s="301"/>
      <c r="AG3709" s="301"/>
      <c r="AH3709" s="301"/>
      <c r="AI3709" s="301"/>
      <c r="AM3709"/>
    </row>
    <row r="3710" spans="1:39" ht="20.100000000000001" hidden="1" customHeight="1" x14ac:dyDescent="0.2">
      <c r="A3710" s="240">
        <v>536</v>
      </c>
      <c r="B3710" s="309" t="s">
        <v>414</v>
      </c>
      <c r="C3710" s="310" t="s">
        <v>426</v>
      </c>
      <c r="D3710" s="310" t="s">
        <v>438</v>
      </c>
      <c r="E3710" s="309">
        <v>47851.424211171201</v>
      </c>
      <c r="F3710" s="310" t="s">
        <v>871</v>
      </c>
      <c r="G3710" s="244" t="s">
        <v>979</v>
      </c>
      <c r="H3710" s="244" t="s">
        <v>429</v>
      </c>
      <c r="I3710" s="288">
        <v>1</v>
      </c>
      <c r="J3710" s="244" t="s">
        <v>919</v>
      </c>
      <c r="K3710" s="244">
        <v>1</v>
      </c>
      <c r="L3710" s="244">
        <v>1</v>
      </c>
      <c r="M3710" s="244" t="s">
        <v>89</v>
      </c>
      <c r="N3710" s="244">
        <f t="shared" si="69"/>
        <v>1</v>
      </c>
      <c r="R3710" s="301"/>
      <c r="S3710" s="301"/>
      <c r="T3710" s="301"/>
      <c r="U3710" s="301"/>
      <c r="V3710" s="301"/>
      <c r="W3710" s="301"/>
      <c r="X3710"/>
      <c r="Y3710" s="301"/>
      <c r="Z3710" s="301"/>
      <c r="AA3710" s="301"/>
      <c r="AB3710" s="301"/>
      <c r="AC3710" s="301"/>
      <c r="AD3710" s="301"/>
      <c r="AE3710" s="301"/>
      <c r="AF3710" s="301"/>
      <c r="AG3710" s="301"/>
      <c r="AH3710" s="301"/>
      <c r="AI3710" s="301"/>
      <c r="AM3710"/>
    </row>
    <row r="3711" spans="1:39" ht="20.100000000000001" hidden="1" customHeight="1" x14ac:dyDescent="0.2">
      <c r="A3711" s="240">
        <v>537</v>
      </c>
      <c r="B3711" s="309" t="s">
        <v>414</v>
      </c>
      <c r="C3711" s="310" t="s">
        <v>426</v>
      </c>
      <c r="D3711" s="310" t="s">
        <v>438</v>
      </c>
      <c r="E3711" s="309">
        <v>47668.058308518797</v>
      </c>
      <c r="F3711" s="310" t="s">
        <v>871</v>
      </c>
      <c r="G3711" s="244" t="s">
        <v>1006</v>
      </c>
      <c r="H3711" s="244" t="s">
        <v>429</v>
      </c>
      <c r="I3711" s="288">
        <v>1</v>
      </c>
      <c r="J3711" s="244" t="s">
        <v>919</v>
      </c>
      <c r="K3711" s="244">
        <v>1</v>
      </c>
      <c r="L3711" s="244">
        <v>1</v>
      </c>
      <c r="M3711" s="244" t="s">
        <v>89</v>
      </c>
      <c r="N3711" s="244">
        <f t="shared" si="69"/>
        <v>1</v>
      </c>
      <c r="R3711" s="301"/>
      <c r="S3711" s="301"/>
      <c r="T3711" s="301"/>
      <c r="U3711" s="301"/>
      <c r="V3711" s="301"/>
      <c r="W3711" s="301"/>
      <c r="X3711"/>
      <c r="Y3711" s="301"/>
      <c r="Z3711" s="301"/>
      <c r="AA3711" s="301"/>
      <c r="AB3711" s="301"/>
      <c r="AC3711" s="301"/>
      <c r="AD3711" s="301"/>
      <c r="AE3711" s="301"/>
      <c r="AF3711" s="301"/>
      <c r="AG3711" s="301"/>
      <c r="AH3711" s="301"/>
      <c r="AI3711" s="301"/>
      <c r="AM3711"/>
    </row>
    <row r="3712" spans="1:39" ht="20.100000000000001" hidden="1" customHeight="1" x14ac:dyDescent="0.2">
      <c r="A3712" s="240">
        <v>538</v>
      </c>
      <c r="B3712" s="309" t="s">
        <v>414</v>
      </c>
      <c r="C3712" s="310" t="s">
        <v>426</v>
      </c>
      <c r="D3712" s="310" t="s">
        <v>438</v>
      </c>
      <c r="E3712" s="309">
        <v>47561.769181004631</v>
      </c>
      <c r="F3712" s="310" t="s">
        <v>879</v>
      </c>
      <c r="G3712" s="244" t="s">
        <v>922</v>
      </c>
      <c r="H3712" s="244" t="s">
        <v>429</v>
      </c>
      <c r="I3712" s="288">
        <v>1</v>
      </c>
      <c r="J3712" s="244" t="s">
        <v>919</v>
      </c>
      <c r="K3712" s="244">
        <v>2.5</v>
      </c>
      <c r="L3712" s="244">
        <v>0.5</v>
      </c>
      <c r="M3712" s="244" t="s">
        <v>89</v>
      </c>
      <c r="N3712" s="244">
        <f t="shared" si="69"/>
        <v>1.25</v>
      </c>
      <c r="R3712" s="301"/>
      <c r="S3712" s="301"/>
      <c r="T3712" s="301"/>
      <c r="U3712" s="301"/>
      <c r="V3712" s="301"/>
      <c r="W3712" s="301"/>
      <c r="X3712"/>
      <c r="Y3712" s="301"/>
      <c r="Z3712" s="301"/>
      <c r="AA3712" s="301"/>
      <c r="AB3712" s="301"/>
      <c r="AC3712" s="301"/>
      <c r="AD3712" s="301"/>
      <c r="AE3712" s="301"/>
      <c r="AF3712" s="301"/>
      <c r="AG3712" s="301"/>
      <c r="AH3712" s="301"/>
      <c r="AI3712" s="301"/>
      <c r="AM3712"/>
    </row>
    <row r="3713" spans="1:39" ht="20.100000000000001" hidden="1" customHeight="1" x14ac:dyDescent="0.2">
      <c r="A3713" s="240">
        <v>539</v>
      </c>
      <c r="B3713" s="309" t="s">
        <v>414</v>
      </c>
      <c r="C3713" s="310" t="s">
        <v>426</v>
      </c>
      <c r="D3713" s="310" t="s">
        <v>438</v>
      </c>
      <c r="E3713" s="309">
        <v>47561.769181004631</v>
      </c>
      <c r="F3713" s="310" t="s">
        <v>879</v>
      </c>
      <c r="G3713" s="244" t="s">
        <v>922</v>
      </c>
      <c r="H3713" s="244" t="s">
        <v>429</v>
      </c>
      <c r="I3713" s="288">
        <v>1</v>
      </c>
      <c r="J3713" s="244" t="s">
        <v>919</v>
      </c>
      <c r="K3713" s="244">
        <v>2.5</v>
      </c>
      <c r="L3713" s="244">
        <v>1</v>
      </c>
      <c r="M3713" s="244" t="s">
        <v>89</v>
      </c>
      <c r="N3713" s="244">
        <f t="shared" si="69"/>
        <v>2.5</v>
      </c>
      <c r="R3713" s="301"/>
      <c r="S3713" s="301"/>
      <c r="T3713" s="301"/>
      <c r="U3713" s="301"/>
      <c r="V3713" s="301"/>
      <c r="W3713" s="301"/>
      <c r="X3713"/>
      <c r="Y3713" s="301"/>
      <c r="Z3713" s="301"/>
      <c r="AA3713" s="301"/>
      <c r="AB3713" s="301"/>
      <c r="AC3713" s="301"/>
      <c r="AD3713" s="301"/>
      <c r="AE3713" s="301"/>
      <c r="AF3713" s="301"/>
      <c r="AG3713" s="301"/>
      <c r="AH3713" s="301"/>
      <c r="AI3713" s="301"/>
      <c r="AM3713"/>
    </row>
    <row r="3714" spans="1:39" ht="20.100000000000001" hidden="1" customHeight="1" x14ac:dyDescent="0.2">
      <c r="A3714" s="240">
        <v>540</v>
      </c>
      <c r="B3714" s="309" t="s">
        <v>414</v>
      </c>
      <c r="C3714" s="310" t="s">
        <v>426</v>
      </c>
      <c r="D3714" s="310" t="s">
        <v>438</v>
      </c>
      <c r="E3714" s="309">
        <v>47273.757795349658</v>
      </c>
      <c r="F3714" s="310" t="s">
        <v>871</v>
      </c>
      <c r="G3714" s="244" t="s">
        <v>928</v>
      </c>
      <c r="H3714" s="244" t="s">
        <v>429</v>
      </c>
      <c r="I3714" s="288">
        <v>1</v>
      </c>
      <c r="J3714" s="244" t="s">
        <v>919</v>
      </c>
      <c r="K3714" s="244">
        <v>1</v>
      </c>
      <c r="L3714" s="244">
        <v>1</v>
      </c>
      <c r="M3714" s="244" t="s">
        <v>89</v>
      </c>
      <c r="N3714" s="244">
        <f t="shared" si="69"/>
        <v>1</v>
      </c>
      <c r="R3714" s="301"/>
      <c r="S3714" s="301"/>
      <c r="T3714" s="301"/>
      <c r="U3714" s="301"/>
      <c r="V3714" s="301"/>
      <c r="W3714" s="301"/>
      <c r="X3714"/>
      <c r="Y3714" s="301"/>
      <c r="Z3714" s="301"/>
      <c r="AA3714" s="301"/>
      <c r="AB3714" s="301"/>
      <c r="AC3714" s="301"/>
      <c r="AD3714" s="301"/>
      <c r="AE3714" s="301"/>
      <c r="AF3714" s="301"/>
      <c r="AG3714" s="301"/>
      <c r="AH3714" s="301"/>
      <c r="AI3714" s="301"/>
      <c r="AM3714"/>
    </row>
    <row r="3715" spans="1:39" ht="20.100000000000001" hidden="1" customHeight="1" x14ac:dyDescent="0.2">
      <c r="A3715" s="240">
        <v>541</v>
      </c>
      <c r="B3715" s="309" t="s">
        <v>414</v>
      </c>
      <c r="C3715" s="310" t="s">
        <v>426</v>
      </c>
      <c r="D3715" s="310" t="s">
        <v>438</v>
      </c>
      <c r="E3715" s="309">
        <v>46721.587355043957</v>
      </c>
      <c r="F3715" s="310" t="s">
        <v>879</v>
      </c>
      <c r="G3715" s="244" t="s">
        <v>913</v>
      </c>
      <c r="H3715" s="244" t="s">
        <v>429</v>
      </c>
      <c r="I3715" s="288">
        <v>1</v>
      </c>
      <c r="J3715" s="244" t="s">
        <v>919</v>
      </c>
      <c r="K3715" s="244" t="s">
        <v>89</v>
      </c>
      <c r="L3715" s="244" t="s">
        <v>89</v>
      </c>
      <c r="M3715" s="244">
        <v>1</v>
      </c>
      <c r="N3715" s="244">
        <f t="shared" si="69"/>
        <v>0.78539816339744828</v>
      </c>
      <c r="R3715" s="301"/>
      <c r="S3715" s="301"/>
      <c r="T3715" s="301"/>
      <c r="U3715" s="301"/>
      <c r="V3715" s="301"/>
      <c r="W3715" s="301"/>
      <c r="X3715"/>
      <c r="Y3715" s="301"/>
      <c r="Z3715" s="301"/>
      <c r="AA3715" s="301"/>
      <c r="AB3715" s="301"/>
      <c r="AC3715" s="301"/>
      <c r="AD3715" s="301"/>
      <c r="AE3715" s="301"/>
      <c r="AF3715" s="301"/>
      <c r="AG3715" s="301"/>
      <c r="AH3715" s="301"/>
      <c r="AI3715" s="301"/>
      <c r="AM3715"/>
    </row>
    <row r="3716" spans="1:39" ht="20.100000000000001" hidden="1" customHeight="1" x14ac:dyDescent="0.2">
      <c r="A3716" s="240">
        <v>542</v>
      </c>
      <c r="B3716" s="309" t="s">
        <v>414</v>
      </c>
      <c r="C3716" s="310" t="s">
        <v>426</v>
      </c>
      <c r="D3716" s="310" t="s">
        <v>438</v>
      </c>
      <c r="E3716" s="309">
        <v>46689.148679185033</v>
      </c>
      <c r="F3716" s="242" t="s">
        <v>888</v>
      </c>
      <c r="G3716" s="244" t="s">
        <v>926</v>
      </c>
      <c r="H3716" s="244" t="s">
        <v>429</v>
      </c>
      <c r="I3716" s="288">
        <v>1</v>
      </c>
      <c r="J3716" s="244" t="s">
        <v>919</v>
      </c>
      <c r="K3716" s="244">
        <v>0.5</v>
      </c>
      <c r="L3716" s="244">
        <v>0.8</v>
      </c>
      <c r="M3716" s="244" t="s">
        <v>89</v>
      </c>
      <c r="N3716" s="244">
        <f t="shared" si="69"/>
        <v>0.4</v>
      </c>
      <c r="R3716" s="301"/>
      <c r="S3716" s="301"/>
      <c r="T3716" s="301"/>
      <c r="U3716" s="301"/>
      <c r="V3716" s="301"/>
      <c r="W3716" s="301"/>
      <c r="X3716"/>
      <c r="Y3716" s="301"/>
      <c r="Z3716" s="301"/>
      <c r="AA3716" s="301"/>
      <c r="AB3716" s="301"/>
      <c r="AC3716" s="301"/>
      <c r="AD3716" s="301"/>
      <c r="AE3716" s="301"/>
      <c r="AF3716" s="301"/>
      <c r="AG3716" s="301"/>
      <c r="AH3716" s="301"/>
      <c r="AI3716" s="301"/>
      <c r="AM3716"/>
    </row>
    <row r="3717" spans="1:39" ht="20.100000000000001" hidden="1" customHeight="1" x14ac:dyDescent="0.2">
      <c r="A3717" s="240">
        <v>543</v>
      </c>
      <c r="B3717" s="309" t="s">
        <v>414</v>
      </c>
      <c r="C3717" s="310" t="s">
        <v>426</v>
      </c>
      <c r="D3717" s="310" t="s">
        <v>438</v>
      </c>
      <c r="E3717" s="309">
        <v>46678.787284439692</v>
      </c>
      <c r="F3717" s="310" t="s">
        <v>871</v>
      </c>
      <c r="G3717" s="244" t="s">
        <v>959</v>
      </c>
      <c r="H3717" s="244" t="s">
        <v>429</v>
      </c>
      <c r="I3717" s="288">
        <v>1</v>
      </c>
      <c r="J3717" s="244" t="s">
        <v>919</v>
      </c>
      <c r="K3717" s="244">
        <v>1</v>
      </c>
      <c r="L3717" s="244">
        <v>1</v>
      </c>
      <c r="M3717" s="244" t="s">
        <v>89</v>
      </c>
      <c r="N3717" s="244">
        <f t="shared" si="69"/>
        <v>1</v>
      </c>
      <c r="R3717" s="301"/>
      <c r="S3717" s="301"/>
      <c r="T3717" s="301"/>
      <c r="U3717" s="301"/>
      <c r="V3717" s="301"/>
      <c r="W3717" s="301"/>
      <c r="X3717"/>
      <c r="Y3717" s="301"/>
      <c r="Z3717" s="301"/>
      <c r="AA3717" s="301"/>
      <c r="AB3717" s="301"/>
      <c r="AC3717" s="301"/>
      <c r="AD3717" s="301"/>
      <c r="AE3717" s="301"/>
      <c r="AF3717" s="301"/>
      <c r="AG3717" s="301"/>
      <c r="AH3717" s="301"/>
      <c r="AI3717" s="301"/>
      <c r="AM3717"/>
    </row>
    <row r="3718" spans="1:39" ht="20.100000000000001" hidden="1" customHeight="1" x14ac:dyDescent="0.2">
      <c r="A3718" s="240">
        <v>544</v>
      </c>
      <c r="B3718" s="309" t="s">
        <v>414</v>
      </c>
      <c r="C3718" s="310" t="s">
        <v>426</v>
      </c>
      <c r="D3718" s="310" t="s">
        <v>438</v>
      </c>
      <c r="E3718" s="309">
        <v>46299.414499557482</v>
      </c>
      <c r="F3718" s="310" t="s">
        <v>871</v>
      </c>
      <c r="G3718" s="244" t="s">
        <v>916</v>
      </c>
      <c r="H3718" s="244" t="s">
        <v>429</v>
      </c>
      <c r="I3718" s="288">
        <v>1</v>
      </c>
      <c r="J3718" s="244" t="s">
        <v>919</v>
      </c>
      <c r="K3718" s="244">
        <v>1</v>
      </c>
      <c r="L3718" s="244">
        <v>1</v>
      </c>
      <c r="M3718" s="244" t="s">
        <v>89</v>
      </c>
      <c r="N3718" s="244">
        <f t="shared" si="69"/>
        <v>1</v>
      </c>
      <c r="R3718" s="301"/>
      <c r="S3718" s="301"/>
      <c r="T3718" s="301"/>
      <c r="U3718" s="301"/>
      <c r="V3718" s="301"/>
      <c r="W3718" s="301"/>
      <c r="X3718"/>
      <c r="Y3718" s="301"/>
      <c r="Z3718" s="301"/>
      <c r="AA3718" s="301"/>
      <c r="AB3718" s="301"/>
      <c r="AC3718" s="301"/>
      <c r="AD3718" s="301"/>
      <c r="AE3718" s="301"/>
      <c r="AF3718" s="301"/>
      <c r="AG3718" s="301"/>
      <c r="AH3718" s="301"/>
      <c r="AI3718" s="301"/>
      <c r="AM3718"/>
    </row>
    <row r="3719" spans="1:39" ht="20.100000000000001" hidden="1" customHeight="1" x14ac:dyDescent="0.2">
      <c r="A3719" s="240">
        <v>545</v>
      </c>
      <c r="B3719" s="309" t="s">
        <v>414</v>
      </c>
      <c r="C3719" s="310" t="s">
        <v>426</v>
      </c>
      <c r="D3719" s="310" t="s">
        <v>438</v>
      </c>
      <c r="E3719" s="309">
        <v>46019.995474158502</v>
      </c>
      <c r="F3719" s="310" t="s">
        <v>871</v>
      </c>
      <c r="G3719" s="244" t="s">
        <v>960</v>
      </c>
      <c r="H3719" s="244" t="s">
        <v>429</v>
      </c>
      <c r="I3719" s="288">
        <v>1</v>
      </c>
      <c r="J3719" s="244" t="s">
        <v>919</v>
      </c>
      <c r="K3719" s="244">
        <v>1</v>
      </c>
      <c r="L3719" s="244">
        <v>1</v>
      </c>
      <c r="M3719" s="244" t="s">
        <v>89</v>
      </c>
      <c r="N3719" s="244">
        <f t="shared" si="69"/>
        <v>1</v>
      </c>
      <c r="R3719" s="301"/>
      <c r="S3719" s="301"/>
      <c r="T3719" s="301"/>
      <c r="U3719" s="301"/>
      <c r="V3719" s="301"/>
      <c r="W3719" s="301"/>
      <c r="X3719"/>
      <c r="Y3719" s="301"/>
      <c r="Z3719" s="301"/>
      <c r="AA3719" s="301"/>
      <c r="AB3719" s="301"/>
      <c r="AC3719" s="301"/>
      <c r="AD3719" s="301"/>
      <c r="AE3719" s="301"/>
      <c r="AF3719" s="301"/>
      <c r="AG3719" s="301"/>
      <c r="AH3719" s="301"/>
      <c r="AI3719" s="301"/>
      <c r="AM3719"/>
    </row>
    <row r="3720" spans="1:39" ht="20.100000000000001" hidden="1" customHeight="1" x14ac:dyDescent="0.2">
      <c r="A3720" s="240">
        <v>546</v>
      </c>
      <c r="B3720" s="309" t="s">
        <v>414</v>
      </c>
      <c r="C3720" s="310" t="s">
        <v>426</v>
      </c>
      <c r="D3720" s="310" t="s">
        <v>438</v>
      </c>
      <c r="E3720" s="309">
        <v>45810.886853437187</v>
      </c>
      <c r="F3720" s="310" t="s">
        <v>871</v>
      </c>
      <c r="G3720" s="244" t="s">
        <v>960</v>
      </c>
      <c r="H3720" s="244" t="s">
        <v>429</v>
      </c>
      <c r="I3720" s="288">
        <v>1</v>
      </c>
      <c r="J3720" s="244" t="s">
        <v>919</v>
      </c>
      <c r="K3720" s="244">
        <v>1</v>
      </c>
      <c r="L3720" s="244">
        <v>1</v>
      </c>
      <c r="M3720" s="244" t="s">
        <v>89</v>
      </c>
      <c r="N3720" s="244">
        <f t="shared" si="69"/>
        <v>1</v>
      </c>
      <c r="R3720" s="301"/>
      <c r="S3720" s="301"/>
      <c r="T3720" s="301"/>
      <c r="U3720" s="301"/>
      <c r="V3720" s="301"/>
      <c r="W3720" s="301"/>
      <c r="X3720"/>
      <c r="Y3720" s="301"/>
      <c r="Z3720" s="301"/>
      <c r="AA3720" s="301"/>
      <c r="AB3720" s="301"/>
      <c r="AC3720" s="301"/>
      <c r="AD3720" s="301"/>
      <c r="AE3720" s="301"/>
      <c r="AF3720" s="301"/>
      <c r="AG3720" s="301"/>
      <c r="AH3720" s="301"/>
      <c r="AI3720" s="301"/>
      <c r="AM3720"/>
    </row>
    <row r="3721" spans="1:39" ht="20.100000000000001" hidden="1" customHeight="1" x14ac:dyDescent="0.2">
      <c r="A3721" s="240">
        <v>547</v>
      </c>
      <c r="B3721" s="309" t="s">
        <v>414</v>
      </c>
      <c r="C3721" s="310" t="s">
        <v>426</v>
      </c>
      <c r="D3721" s="310" t="s">
        <v>438</v>
      </c>
      <c r="E3721" s="309">
        <v>45089.963956559121</v>
      </c>
      <c r="F3721" s="310" t="s">
        <v>897</v>
      </c>
      <c r="G3721" s="244" t="s">
        <v>922</v>
      </c>
      <c r="H3721" s="244" t="s">
        <v>870</v>
      </c>
      <c r="I3721" s="288">
        <v>2</v>
      </c>
      <c r="J3721" s="244" t="s">
        <v>919</v>
      </c>
      <c r="K3721" s="244">
        <v>3</v>
      </c>
      <c r="L3721" s="244">
        <v>2</v>
      </c>
      <c r="M3721" s="244" t="s">
        <v>89</v>
      </c>
      <c r="N3721" s="244">
        <f t="shared" si="69"/>
        <v>6</v>
      </c>
      <c r="R3721" s="301"/>
      <c r="S3721" s="301"/>
      <c r="T3721" s="301"/>
      <c r="U3721" s="301"/>
      <c r="V3721" s="301"/>
      <c r="W3721" s="301"/>
      <c r="X3721"/>
      <c r="Y3721" s="301"/>
      <c r="Z3721" s="301"/>
      <c r="AA3721" s="301"/>
      <c r="AB3721" s="301"/>
      <c r="AC3721" s="301"/>
      <c r="AD3721" s="301"/>
      <c r="AE3721" s="301"/>
      <c r="AF3721" s="301"/>
      <c r="AG3721" s="301"/>
      <c r="AH3721" s="301"/>
      <c r="AI3721" s="301"/>
      <c r="AM3721"/>
    </row>
    <row r="3722" spans="1:39" ht="20.100000000000001" hidden="1" customHeight="1" x14ac:dyDescent="0.2">
      <c r="A3722" s="240">
        <v>548</v>
      </c>
      <c r="B3722" s="309" t="s">
        <v>414</v>
      </c>
      <c r="C3722" s="310" t="s">
        <v>426</v>
      </c>
      <c r="D3722" s="310" t="s">
        <v>438</v>
      </c>
      <c r="E3722" s="309">
        <v>45079.527156073811</v>
      </c>
      <c r="F3722" s="310" t="s">
        <v>879</v>
      </c>
      <c r="G3722" s="244" t="s">
        <v>913</v>
      </c>
      <c r="H3722" s="244" t="s">
        <v>429</v>
      </c>
      <c r="I3722" s="288">
        <v>1</v>
      </c>
      <c r="J3722" s="244" t="s">
        <v>919</v>
      </c>
      <c r="K3722" s="244" t="s">
        <v>89</v>
      </c>
      <c r="L3722" s="244" t="s">
        <v>89</v>
      </c>
      <c r="M3722" s="244">
        <v>1</v>
      </c>
      <c r="N3722" s="244">
        <f t="shared" si="69"/>
        <v>0.78539816339744828</v>
      </c>
      <c r="R3722" s="301"/>
      <c r="S3722" s="301"/>
      <c r="T3722" s="301"/>
      <c r="U3722" s="301"/>
      <c r="V3722" s="301"/>
      <c r="W3722" s="301"/>
      <c r="X3722"/>
      <c r="Y3722" s="301"/>
      <c r="Z3722" s="301"/>
      <c r="AA3722" s="301"/>
      <c r="AB3722" s="301"/>
      <c r="AC3722" s="301"/>
      <c r="AD3722" s="301"/>
      <c r="AE3722" s="301"/>
      <c r="AF3722" s="301"/>
      <c r="AG3722" s="301"/>
      <c r="AH3722" s="301"/>
      <c r="AI3722" s="301"/>
      <c r="AM3722"/>
    </row>
    <row r="3723" spans="1:39" ht="20.100000000000001" hidden="1" customHeight="1" x14ac:dyDescent="0.2">
      <c r="A3723" s="240">
        <v>549</v>
      </c>
      <c r="B3723" s="309" t="s">
        <v>414</v>
      </c>
      <c r="C3723" s="310" t="s">
        <v>426</v>
      </c>
      <c r="D3723" s="310" t="s">
        <v>438</v>
      </c>
      <c r="E3723" s="309">
        <v>45006.515590702729</v>
      </c>
      <c r="F3723" s="310" t="s">
        <v>871</v>
      </c>
      <c r="G3723" s="244" t="s">
        <v>914</v>
      </c>
      <c r="H3723" s="244" t="s">
        <v>429</v>
      </c>
      <c r="I3723" s="288">
        <v>1</v>
      </c>
      <c r="J3723" s="244" t="s">
        <v>919</v>
      </c>
      <c r="K3723" s="244">
        <v>1</v>
      </c>
      <c r="L3723" s="244">
        <v>1</v>
      </c>
      <c r="M3723" s="244" t="s">
        <v>89</v>
      </c>
      <c r="N3723" s="244">
        <f t="shared" si="69"/>
        <v>1</v>
      </c>
      <c r="R3723" s="301"/>
      <c r="S3723" s="301"/>
      <c r="T3723" s="301"/>
      <c r="U3723" s="301"/>
      <c r="V3723" s="301"/>
      <c r="W3723" s="301"/>
      <c r="X3723"/>
      <c r="Y3723" s="301"/>
      <c r="Z3723" s="301"/>
      <c r="AA3723" s="301"/>
      <c r="AB3723" s="301"/>
      <c r="AC3723" s="301"/>
      <c r="AD3723" s="301"/>
      <c r="AE3723" s="301"/>
      <c r="AF3723" s="301"/>
      <c r="AG3723" s="301"/>
      <c r="AH3723" s="301"/>
      <c r="AI3723" s="301"/>
      <c r="AM3723"/>
    </row>
    <row r="3724" spans="1:39" ht="20.100000000000001" hidden="1" customHeight="1" x14ac:dyDescent="0.2">
      <c r="A3724" s="240">
        <v>550</v>
      </c>
      <c r="B3724" s="309" t="s">
        <v>414</v>
      </c>
      <c r="C3724" s="310" t="s">
        <v>426</v>
      </c>
      <c r="D3724" s="310" t="s">
        <v>438</v>
      </c>
      <c r="E3724" s="309">
        <v>44448.452586284977</v>
      </c>
      <c r="F3724" s="310" t="s">
        <v>871</v>
      </c>
      <c r="G3724" s="244" t="s">
        <v>932</v>
      </c>
      <c r="H3724" s="244" t="s">
        <v>429</v>
      </c>
      <c r="I3724" s="288">
        <v>1</v>
      </c>
      <c r="J3724" s="244" t="s">
        <v>919</v>
      </c>
      <c r="K3724" s="244">
        <v>1</v>
      </c>
      <c r="L3724" s="244">
        <v>1</v>
      </c>
      <c r="M3724" s="244" t="s">
        <v>89</v>
      </c>
      <c r="N3724" s="244">
        <f t="shared" si="69"/>
        <v>1</v>
      </c>
      <c r="R3724" s="301"/>
      <c r="S3724" s="301"/>
      <c r="T3724" s="301"/>
      <c r="U3724" s="301"/>
      <c r="V3724" s="301"/>
      <c r="W3724" s="301"/>
      <c r="X3724"/>
      <c r="Y3724" s="301"/>
      <c r="Z3724" s="301"/>
      <c r="AA3724" s="301"/>
      <c r="AB3724" s="301"/>
      <c r="AC3724" s="301"/>
      <c r="AD3724" s="301"/>
      <c r="AE3724" s="301"/>
      <c r="AF3724" s="301"/>
      <c r="AG3724" s="301"/>
      <c r="AH3724" s="301"/>
      <c r="AI3724" s="301"/>
      <c r="AM3724"/>
    </row>
    <row r="3725" spans="1:39" ht="20.100000000000001" hidden="1" customHeight="1" x14ac:dyDescent="0.2">
      <c r="A3725" s="240">
        <v>551</v>
      </c>
      <c r="B3725" s="309" t="s">
        <v>414</v>
      </c>
      <c r="C3725" s="310" t="s">
        <v>426</v>
      </c>
      <c r="D3725" s="310" t="s">
        <v>438</v>
      </c>
      <c r="E3725" s="309">
        <v>44309.666568552457</v>
      </c>
      <c r="F3725" s="310" t="s">
        <v>871</v>
      </c>
      <c r="G3725" s="244" t="s">
        <v>959</v>
      </c>
      <c r="H3725" s="244" t="s">
        <v>429</v>
      </c>
      <c r="I3725" s="288">
        <v>1</v>
      </c>
      <c r="J3725" s="244" t="s">
        <v>919</v>
      </c>
      <c r="K3725" s="244">
        <v>1</v>
      </c>
      <c r="L3725" s="244">
        <v>1</v>
      </c>
      <c r="M3725" s="244" t="s">
        <v>89</v>
      </c>
      <c r="N3725" s="244">
        <f t="shared" si="69"/>
        <v>1</v>
      </c>
      <c r="R3725" s="301"/>
      <c r="S3725" s="301"/>
      <c r="T3725" s="301"/>
      <c r="U3725" s="301"/>
      <c r="V3725" s="301"/>
      <c r="W3725" s="301"/>
      <c r="X3725"/>
      <c r="Y3725" s="301"/>
      <c r="Z3725" s="301"/>
      <c r="AA3725" s="301"/>
      <c r="AB3725" s="301"/>
      <c r="AC3725" s="301"/>
      <c r="AD3725" s="301"/>
      <c r="AE3725" s="301"/>
      <c r="AF3725" s="301"/>
      <c r="AG3725" s="301"/>
      <c r="AH3725" s="301"/>
      <c r="AI3725" s="301"/>
      <c r="AM3725"/>
    </row>
    <row r="3726" spans="1:39" ht="20.100000000000001" hidden="1" customHeight="1" x14ac:dyDescent="0.2">
      <c r="A3726" s="240">
        <v>552</v>
      </c>
      <c r="B3726" s="309" t="s">
        <v>414</v>
      </c>
      <c r="C3726" s="310" t="s">
        <v>426</v>
      </c>
      <c r="D3726" s="310" t="s">
        <v>438</v>
      </c>
      <c r="E3726" s="309">
        <v>43575.795495370148</v>
      </c>
      <c r="F3726" s="310" t="s">
        <v>871</v>
      </c>
      <c r="G3726" s="244" t="s">
        <v>924</v>
      </c>
      <c r="H3726" s="244" t="s">
        <v>429</v>
      </c>
      <c r="I3726" s="288">
        <v>1</v>
      </c>
      <c r="J3726" s="244" t="s">
        <v>919</v>
      </c>
      <c r="K3726" s="244">
        <v>1</v>
      </c>
      <c r="L3726" s="244">
        <v>1</v>
      </c>
      <c r="M3726" s="244" t="s">
        <v>89</v>
      </c>
      <c r="N3726" s="244">
        <f t="shared" si="69"/>
        <v>1</v>
      </c>
      <c r="R3726" s="301"/>
      <c r="S3726" s="301"/>
      <c r="T3726" s="301"/>
      <c r="U3726" s="301"/>
      <c r="V3726" s="301"/>
      <c r="W3726" s="301"/>
      <c r="X3726"/>
      <c r="Y3726" s="301"/>
      <c r="Z3726" s="301"/>
      <c r="AA3726" s="301"/>
      <c r="AB3726" s="301"/>
      <c r="AC3726" s="301"/>
      <c r="AD3726" s="301"/>
      <c r="AE3726" s="301"/>
      <c r="AF3726" s="301"/>
      <c r="AG3726" s="301"/>
      <c r="AH3726" s="301"/>
      <c r="AI3726" s="301"/>
      <c r="AM3726"/>
    </row>
    <row r="3727" spans="1:39" ht="20.100000000000001" hidden="1" customHeight="1" x14ac:dyDescent="0.2">
      <c r="A3727" s="240">
        <v>553</v>
      </c>
      <c r="B3727" s="309" t="s">
        <v>414</v>
      </c>
      <c r="C3727" s="310" t="s">
        <v>426</v>
      </c>
      <c r="D3727" s="310" t="s">
        <v>438</v>
      </c>
      <c r="E3727" s="309">
        <v>42635.241130580696</v>
      </c>
      <c r="F3727" s="310" t="s">
        <v>879</v>
      </c>
      <c r="G3727" s="244" t="s">
        <v>913</v>
      </c>
      <c r="H3727" s="244" t="s">
        <v>429</v>
      </c>
      <c r="I3727" s="288">
        <v>1</v>
      </c>
      <c r="J3727" s="244" t="s">
        <v>919</v>
      </c>
      <c r="K3727" s="244" t="s">
        <v>89</v>
      </c>
      <c r="L3727" s="244" t="s">
        <v>89</v>
      </c>
      <c r="M3727" s="244">
        <v>1</v>
      </c>
      <c r="N3727" s="244">
        <f t="shared" si="69"/>
        <v>0.78539816339744828</v>
      </c>
      <c r="R3727" s="301"/>
      <c r="S3727" s="301"/>
      <c r="T3727" s="301"/>
      <c r="U3727" s="301"/>
      <c r="V3727" s="301"/>
      <c r="W3727" s="301"/>
      <c r="X3727"/>
      <c r="Y3727" s="301"/>
      <c r="Z3727" s="301"/>
      <c r="AA3727" s="301"/>
      <c r="AB3727" s="301"/>
      <c r="AC3727" s="301"/>
      <c r="AD3727" s="301"/>
      <c r="AE3727" s="301"/>
      <c r="AF3727" s="301"/>
      <c r="AG3727" s="301"/>
      <c r="AH3727" s="301"/>
      <c r="AI3727" s="301"/>
      <c r="AM3727"/>
    </row>
    <row r="3728" spans="1:39" ht="20.100000000000001" hidden="1" customHeight="1" x14ac:dyDescent="0.2">
      <c r="A3728" s="240">
        <v>554</v>
      </c>
      <c r="B3728" s="309" t="s">
        <v>414</v>
      </c>
      <c r="C3728" s="310" t="s">
        <v>426</v>
      </c>
      <c r="D3728" s="310" t="s">
        <v>438</v>
      </c>
      <c r="E3728" s="309">
        <v>42550.803523245188</v>
      </c>
      <c r="F3728" s="310" t="s">
        <v>871</v>
      </c>
      <c r="G3728" s="244" t="s">
        <v>990</v>
      </c>
      <c r="H3728" s="244" t="s">
        <v>429</v>
      </c>
      <c r="I3728" s="288">
        <v>1</v>
      </c>
      <c r="J3728" s="244" t="s">
        <v>919</v>
      </c>
      <c r="K3728" s="244">
        <v>1</v>
      </c>
      <c r="L3728" s="244">
        <v>1</v>
      </c>
      <c r="M3728" s="244" t="s">
        <v>89</v>
      </c>
      <c r="N3728" s="244">
        <f t="shared" si="69"/>
        <v>1</v>
      </c>
      <c r="R3728" s="301"/>
      <c r="S3728" s="301"/>
      <c r="T3728" s="301"/>
      <c r="U3728" s="301"/>
      <c r="V3728" s="301"/>
      <c r="W3728" s="301"/>
      <c r="X3728"/>
      <c r="Y3728" s="301"/>
      <c r="Z3728" s="301"/>
      <c r="AA3728" s="301"/>
      <c r="AB3728" s="301"/>
      <c r="AC3728" s="301"/>
      <c r="AD3728" s="301"/>
      <c r="AE3728" s="301"/>
      <c r="AF3728" s="301"/>
      <c r="AG3728" s="301"/>
      <c r="AH3728" s="301"/>
      <c r="AI3728" s="301"/>
      <c r="AM3728"/>
    </row>
    <row r="3729" spans="1:39" ht="20.100000000000001" hidden="1" customHeight="1" x14ac:dyDescent="0.2">
      <c r="A3729" s="240">
        <v>555</v>
      </c>
      <c r="B3729" s="309" t="s">
        <v>414</v>
      </c>
      <c r="C3729" s="310" t="s">
        <v>426</v>
      </c>
      <c r="D3729" s="310" t="s">
        <v>438</v>
      </c>
      <c r="E3729" s="309">
        <v>42302.919265121258</v>
      </c>
      <c r="F3729" s="310" t="s">
        <v>871</v>
      </c>
      <c r="G3729" s="244" t="s">
        <v>914</v>
      </c>
      <c r="H3729" s="244" t="s">
        <v>429</v>
      </c>
      <c r="I3729" s="288">
        <v>1</v>
      </c>
      <c r="J3729" s="244" t="s">
        <v>919</v>
      </c>
      <c r="K3729" s="244">
        <v>1</v>
      </c>
      <c r="L3729" s="244">
        <v>1</v>
      </c>
      <c r="M3729" s="244" t="s">
        <v>89</v>
      </c>
      <c r="N3729" s="244">
        <f t="shared" si="69"/>
        <v>1</v>
      </c>
      <c r="R3729" s="301"/>
      <c r="S3729" s="301"/>
      <c r="T3729" s="301"/>
      <c r="U3729" s="301"/>
      <c r="V3729" s="301"/>
      <c r="W3729" s="301"/>
      <c r="X3729"/>
      <c r="Y3729" s="301"/>
      <c r="Z3729" s="301"/>
      <c r="AA3729" s="301"/>
      <c r="AB3729" s="301"/>
      <c r="AC3729" s="301"/>
      <c r="AD3729" s="301"/>
      <c r="AE3729" s="301"/>
      <c r="AF3729" s="301"/>
      <c r="AG3729" s="301"/>
      <c r="AH3729" s="301"/>
      <c r="AI3729" s="301"/>
      <c r="AM3729"/>
    </row>
    <row r="3730" spans="1:39" ht="20.100000000000001" hidden="1" customHeight="1" x14ac:dyDescent="0.2">
      <c r="A3730" s="240">
        <v>556</v>
      </c>
      <c r="B3730" s="309" t="s">
        <v>414</v>
      </c>
      <c r="C3730" s="310" t="s">
        <v>426</v>
      </c>
      <c r="D3730" s="310" t="s">
        <v>438</v>
      </c>
      <c r="E3730" s="309">
        <v>42143.398275924628</v>
      </c>
      <c r="F3730" s="310" t="s">
        <v>871</v>
      </c>
      <c r="G3730" s="244" t="s">
        <v>914</v>
      </c>
      <c r="H3730" s="244" t="s">
        <v>429</v>
      </c>
      <c r="I3730" s="288">
        <v>1</v>
      </c>
      <c r="J3730" s="244" t="s">
        <v>919</v>
      </c>
      <c r="K3730" s="244">
        <v>1</v>
      </c>
      <c r="L3730" s="244">
        <v>1</v>
      </c>
      <c r="M3730" s="244" t="s">
        <v>89</v>
      </c>
      <c r="N3730" s="244">
        <f t="shared" si="69"/>
        <v>1</v>
      </c>
      <c r="R3730" s="301"/>
      <c r="S3730" s="301"/>
      <c r="T3730" s="301"/>
      <c r="U3730" s="301"/>
      <c r="V3730" s="301"/>
      <c r="W3730" s="301"/>
      <c r="X3730"/>
      <c r="Y3730" s="301"/>
      <c r="Z3730" s="301"/>
      <c r="AA3730" s="301"/>
      <c r="AB3730" s="301"/>
      <c r="AC3730" s="301"/>
      <c r="AD3730" s="301"/>
      <c r="AE3730" s="301"/>
      <c r="AF3730" s="301"/>
      <c r="AG3730" s="301"/>
      <c r="AH3730" s="301"/>
      <c r="AI3730" s="301"/>
      <c r="AM3730"/>
    </row>
    <row r="3731" spans="1:39" ht="20.100000000000001" hidden="1" customHeight="1" x14ac:dyDescent="0.2">
      <c r="A3731" s="240">
        <v>557</v>
      </c>
      <c r="B3731" s="309" t="s">
        <v>414</v>
      </c>
      <c r="C3731" s="310" t="s">
        <v>426</v>
      </c>
      <c r="D3731" s="310" t="s">
        <v>438</v>
      </c>
      <c r="E3731" s="309">
        <v>41699.491191878413</v>
      </c>
      <c r="F3731" s="310" t="s">
        <v>879</v>
      </c>
      <c r="G3731" s="244" t="s">
        <v>913</v>
      </c>
      <c r="H3731" s="244" t="s">
        <v>429</v>
      </c>
      <c r="I3731" s="288">
        <v>1</v>
      </c>
      <c r="J3731" s="244" t="s">
        <v>919</v>
      </c>
      <c r="K3731" s="244" t="s">
        <v>89</v>
      </c>
      <c r="L3731" s="244" t="s">
        <v>89</v>
      </c>
      <c r="M3731" s="244">
        <v>1</v>
      </c>
      <c r="N3731" s="244">
        <f t="shared" si="69"/>
        <v>0.78539816339744828</v>
      </c>
      <c r="R3731" s="301"/>
      <c r="S3731" s="301"/>
      <c r="T3731" s="301"/>
      <c r="U3731" s="301"/>
      <c r="V3731" s="301"/>
      <c r="W3731" s="301"/>
      <c r="X3731"/>
      <c r="Y3731" s="301"/>
      <c r="Z3731" s="301"/>
      <c r="AA3731" s="301"/>
      <c r="AB3731" s="301"/>
      <c r="AC3731" s="301"/>
      <c r="AD3731" s="301"/>
      <c r="AE3731" s="301"/>
      <c r="AF3731" s="301"/>
      <c r="AG3731" s="301"/>
      <c r="AH3731" s="301"/>
      <c r="AI3731" s="301"/>
      <c r="AM3731"/>
    </row>
    <row r="3732" spans="1:39" ht="20.100000000000001" hidden="1" customHeight="1" x14ac:dyDescent="0.2">
      <c r="A3732" s="240">
        <v>558</v>
      </c>
      <c r="B3732" s="309" t="s">
        <v>414</v>
      </c>
      <c r="C3732" s="310" t="s">
        <v>426</v>
      </c>
      <c r="D3732" s="310" t="s">
        <v>438</v>
      </c>
      <c r="E3732" s="309">
        <v>41443.135775878574</v>
      </c>
      <c r="F3732" s="310" t="s">
        <v>871</v>
      </c>
      <c r="G3732" s="244" t="s">
        <v>932</v>
      </c>
      <c r="H3732" s="244" t="s">
        <v>429</v>
      </c>
      <c r="I3732" s="288">
        <v>1</v>
      </c>
      <c r="J3732" s="244" t="s">
        <v>919</v>
      </c>
      <c r="K3732" s="244">
        <v>1</v>
      </c>
      <c r="L3732" s="244">
        <v>1</v>
      </c>
      <c r="M3732" s="244" t="s">
        <v>89</v>
      </c>
      <c r="N3732" s="244">
        <f t="shared" si="69"/>
        <v>1</v>
      </c>
      <c r="R3732" s="301"/>
      <c r="S3732" s="301"/>
      <c r="T3732" s="301"/>
      <c r="U3732" s="301"/>
      <c r="V3732" s="301"/>
      <c r="W3732" s="301"/>
      <c r="X3732"/>
      <c r="Y3732" s="301"/>
      <c r="Z3732" s="301"/>
      <c r="AA3732" s="301"/>
      <c r="AB3732" s="301"/>
      <c r="AC3732" s="301"/>
      <c r="AD3732" s="301"/>
      <c r="AE3732" s="301"/>
      <c r="AF3732" s="301"/>
      <c r="AG3732" s="301"/>
      <c r="AH3732" s="301"/>
      <c r="AI3732" s="301"/>
      <c r="AM3732"/>
    </row>
    <row r="3733" spans="1:39" ht="20.100000000000001" hidden="1" customHeight="1" x14ac:dyDescent="0.2">
      <c r="A3733" s="240">
        <v>559</v>
      </c>
      <c r="B3733" s="309" t="s">
        <v>414</v>
      </c>
      <c r="C3733" s="310" t="s">
        <v>426</v>
      </c>
      <c r="D3733" s="310" t="s">
        <v>438</v>
      </c>
      <c r="E3733" s="309">
        <v>41059.614266683842</v>
      </c>
      <c r="F3733" s="310" t="s">
        <v>871</v>
      </c>
      <c r="G3733" s="244" t="s">
        <v>924</v>
      </c>
      <c r="H3733" s="244" t="s">
        <v>429</v>
      </c>
      <c r="I3733" s="288">
        <v>1</v>
      </c>
      <c r="J3733" s="244" t="s">
        <v>919</v>
      </c>
      <c r="K3733" s="244">
        <v>1</v>
      </c>
      <c r="L3733" s="244">
        <v>1</v>
      </c>
      <c r="M3733" s="244" t="s">
        <v>89</v>
      </c>
      <c r="N3733" s="244">
        <f t="shared" si="69"/>
        <v>1</v>
      </c>
      <c r="R3733" s="301"/>
      <c r="S3733" s="301"/>
      <c r="T3733" s="301"/>
      <c r="U3733" s="301"/>
      <c r="V3733" s="301"/>
      <c r="W3733" s="301"/>
      <c r="X3733"/>
      <c r="Y3733" s="301"/>
      <c r="Z3733" s="301"/>
      <c r="AA3733" s="301"/>
      <c r="AB3733" s="301"/>
      <c r="AC3733" s="301"/>
      <c r="AD3733" s="301"/>
      <c r="AE3733" s="301"/>
      <c r="AF3733" s="301"/>
      <c r="AG3733" s="301"/>
      <c r="AH3733" s="301"/>
      <c r="AI3733" s="301"/>
      <c r="AM3733"/>
    </row>
    <row r="3734" spans="1:39" ht="20.100000000000001" hidden="1" customHeight="1" x14ac:dyDescent="0.2">
      <c r="A3734" s="240">
        <v>560</v>
      </c>
      <c r="B3734" s="309" t="s">
        <v>414</v>
      </c>
      <c r="C3734" s="310" t="s">
        <v>426</v>
      </c>
      <c r="D3734" s="310" t="s">
        <v>438</v>
      </c>
      <c r="E3734" s="309">
        <v>40739.197351929157</v>
      </c>
      <c r="F3734" s="242" t="s">
        <v>888</v>
      </c>
      <c r="G3734" s="244" t="s">
        <v>926</v>
      </c>
      <c r="H3734" s="244" t="s">
        <v>429</v>
      </c>
      <c r="I3734" s="288">
        <v>1</v>
      </c>
      <c r="J3734" s="244" t="s">
        <v>919</v>
      </c>
      <c r="K3734" s="244">
        <v>0.5</v>
      </c>
      <c r="L3734" s="244">
        <v>0.8</v>
      </c>
      <c r="M3734" s="244" t="s">
        <v>89</v>
      </c>
      <c r="N3734" s="244">
        <f t="shared" si="69"/>
        <v>0.4</v>
      </c>
      <c r="R3734" s="301"/>
      <c r="S3734" s="301"/>
      <c r="T3734" s="301"/>
      <c r="U3734" s="301"/>
      <c r="V3734" s="301"/>
      <c r="W3734" s="301"/>
      <c r="X3734"/>
      <c r="Y3734" s="301"/>
      <c r="Z3734" s="301"/>
      <c r="AA3734" s="301"/>
      <c r="AB3734" s="301"/>
      <c r="AC3734" s="301"/>
      <c r="AD3734" s="301"/>
      <c r="AE3734" s="301"/>
      <c r="AF3734" s="301"/>
      <c r="AG3734" s="301"/>
      <c r="AH3734" s="301"/>
      <c r="AI3734" s="301"/>
      <c r="AM3734"/>
    </row>
    <row r="3735" spans="1:39" ht="20.100000000000001" hidden="1" customHeight="1" x14ac:dyDescent="0.2">
      <c r="A3735" s="240">
        <v>561</v>
      </c>
      <c r="B3735" s="309" t="s">
        <v>414</v>
      </c>
      <c r="C3735" s="310" t="s">
        <v>426</v>
      </c>
      <c r="D3735" s="310" t="s">
        <v>438</v>
      </c>
      <c r="E3735" s="309">
        <v>40690.878897679766</v>
      </c>
      <c r="F3735" s="310" t="s">
        <v>871</v>
      </c>
      <c r="G3735" s="244" t="s">
        <v>932</v>
      </c>
      <c r="H3735" s="244" t="s">
        <v>429</v>
      </c>
      <c r="I3735" s="288">
        <v>1</v>
      </c>
      <c r="J3735" s="244" t="s">
        <v>919</v>
      </c>
      <c r="K3735" s="244">
        <v>1</v>
      </c>
      <c r="L3735" s="244">
        <v>1</v>
      </c>
      <c r="M3735" s="244" t="s">
        <v>89</v>
      </c>
      <c r="N3735" s="244">
        <f t="shared" si="69"/>
        <v>1</v>
      </c>
      <c r="R3735" s="301"/>
      <c r="S3735" s="301"/>
      <c r="T3735" s="301"/>
      <c r="U3735" s="301"/>
      <c r="V3735" s="301"/>
      <c r="W3735" s="301"/>
      <c r="X3735"/>
      <c r="Y3735" s="301"/>
      <c r="Z3735" s="301"/>
      <c r="AA3735" s="301"/>
      <c r="AB3735" s="301"/>
      <c r="AC3735" s="301"/>
      <c r="AD3735" s="301"/>
      <c r="AE3735" s="301"/>
      <c r="AF3735" s="301"/>
      <c r="AG3735" s="301"/>
      <c r="AH3735" s="301"/>
      <c r="AI3735" s="301"/>
      <c r="AM3735"/>
    </row>
    <row r="3736" spans="1:39" ht="20.100000000000001" hidden="1" customHeight="1" x14ac:dyDescent="0.2">
      <c r="A3736" s="240">
        <v>562</v>
      </c>
      <c r="B3736" s="309" t="s">
        <v>414</v>
      </c>
      <c r="C3736" s="310" t="s">
        <v>426</v>
      </c>
      <c r="D3736" s="310" t="s">
        <v>438</v>
      </c>
      <c r="E3736" s="309">
        <v>40440.654460211874</v>
      </c>
      <c r="F3736" s="310" t="s">
        <v>871</v>
      </c>
      <c r="G3736" s="244" t="s">
        <v>924</v>
      </c>
      <c r="H3736" s="244" t="s">
        <v>429</v>
      </c>
      <c r="I3736" s="288">
        <v>1</v>
      </c>
      <c r="J3736" s="244" t="s">
        <v>919</v>
      </c>
      <c r="K3736" s="244">
        <v>1</v>
      </c>
      <c r="L3736" s="244">
        <v>1</v>
      </c>
      <c r="M3736" s="244" t="s">
        <v>89</v>
      </c>
      <c r="N3736" s="244">
        <f t="shared" si="69"/>
        <v>1</v>
      </c>
      <c r="R3736" s="301"/>
      <c r="S3736" s="301"/>
      <c r="T3736" s="301"/>
      <c r="U3736" s="301"/>
      <c r="V3736" s="301"/>
      <c r="W3736" s="301"/>
      <c r="X3736"/>
      <c r="Y3736" s="301"/>
      <c r="Z3736" s="301"/>
      <c r="AA3736" s="301"/>
      <c r="AB3736" s="301"/>
      <c r="AC3736" s="301"/>
      <c r="AD3736" s="301"/>
      <c r="AE3736" s="301"/>
      <c r="AF3736" s="301"/>
      <c r="AG3736" s="301"/>
      <c r="AH3736" s="301"/>
      <c r="AI3736" s="301"/>
      <c r="AM3736"/>
    </row>
    <row r="3737" spans="1:39" ht="20.100000000000001" hidden="1" customHeight="1" x14ac:dyDescent="0.2">
      <c r="A3737" s="240">
        <v>563</v>
      </c>
      <c r="B3737" s="309" t="s">
        <v>414</v>
      </c>
      <c r="C3737" s="310" t="s">
        <v>426</v>
      </c>
      <c r="D3737" s="310" t="s">
        <v>438</v>
      </c>
      <c r="E3737" s="309">
        <v>40010.690516287861</v>
      </c>
      <c r="F3737" s="310" t="s">
        <v>877</v>
      </c>
      <c r="G3737" s="244" t="s">
        <v>923</v>
      </c>
      <c r="H3737" s="244" t="s">
        <v>429</v>
      </c>
      <c r="I3737" s="288">
        <v>2</v>
      </c>
      <c r="J3737" s="244" t="s">
        <v>919</v>
      </c>
      <c r="K3737" s="244">
        <v>3</v>
      </c>
      <c r="L3737" s="244">
        <v>2</v>
      </c>
      <c r="M3737" s="244" t="s">
        <v>89</v>
      </c>
      <c r="N3737" s="244">
        <f t="shared" si="69"/>
        <v>6</v>
      </c>
      <c r="R3737" s="301"/>
      <c r="S3737" s="301"/>
      <c r="T3737" s="301"/>
      <c r="U3737" s="301"/>
      <c r="V3737" s="301"/>
      <c r="W3737" s="301"/>
      <c r="X3737"/>
      <c r="Y3737" s="301"/>
      <c r="Z3737" s="301"/>
      <c r="AA3737" s="301"/>
      <c r="AB3737" s="301"/>
      <c r="AC3737" s="301"/>
      <c r="AD3737" s="301"/>
      <c r="AE3737" s="301"/>
      <c r="AF3737" s="301"/>
      <c r="AG3737" s="301"/>
      <c r="AH3737" s="301"/>
      <c r="AI3737" s="301"/>
      <c r="AM3737"/>
    </row>
    <row r="3738" spans="1:39" ht="20.100000000000001" hidden="1" customHeight="1" x14ac:dyDescent="0.2">
      <c r="A3738" s="240">
        <v>564</v>
      </c>
      <c r="B3738" s="309" t="s">
        <v>414</v>
      </c>
      <c r="C3738" s="310" t="s">
        <v>426</v>
      </c>
      <c r="D3738" s="310" t="s">
        <v>438</v>
      </c>
      <c r="E3738" s="309">
        <v>39949.932418556338</v>
      </c>
      <c r="F3738" s="310" t="s">
        <v>871</v>
      </c>
      <c r="G3738" s="244" t="s">
        <v>914</v>
      </c>
      <c r="H3738" s="244" t="s">
        <v>429</v>
      </c>
      <c r="I3738" s="288">
        <v>1</v>
      </c>
      <c r="J3738" s="244" t="s">
        <v>919</v>
      </c>
      <c r="K3738" s="244">
        <v>1</v>
      </c>
      <c r="L3738" s="244">
        <v>1</v>
      </c>
      <c r="M3738" s="244" t="s">
        <v>89</v>
      </c>
      <c r="N3738" s="244">
        <f t="shared" si="69"/>
        <v>1</v>
      </c>
      <c r="R3738" s="301"/>
      <c r="S3738" s="301"/>
      <c r="T3738" s="301"/>
      <c r="U3738" s="301"/>
      <c r="V3738" s="301"/>
      <c r="W3738" s="301"/>
      <c r="X3738"/>
      <c r="Y3738" s="301"/>
      <c r="Z3738" s="301"/>
      <c r="AA3738" s="301"/>
      <c r="AB3738" s="301"/>
      <c r="AC3738" s="301"/>
      <c r="AD3738" s="301"/>
      <c r="AE3738" s="301"/>
      <c r="AF3738" s="301"/>
      <c r="AG3738" s="301"/>
      <c r="AH3738" s="301"/>
      <c r="AI3738" s="301"/>
      <c r="AM3738"/>
    </row>
    <row r="3739" spans="1:39" ht="20.100000000000001" hidden="1" customHeight="1" x14ac:dyDescent="0.2">
      <c r="A3739" s="240">
        <v>565</v>
      </c>
      <c r="B3739" s="309" t="s">
        <v>414</v>
      </c>
      <c r="C3739" s="310" t="s">
        <v>426</v>
      </c>
      <c r="D3739" s="310" t="s">
        <v>438</v>
      </c>
      <c r="E3739" s="309">
        <v>39550.243450965347</v>
      </c>
      <c r="F3739" s="310" t="s">
        <v>871</v>
      </c>
      <c r="G3739" s="244" t="s">
        <v>932</v>
      </c>
      <c r="H3739" s="244" t="s">
        <v>429</v>
      </c>
      <c r="I3739" s="288">
        <v>1</v>
      </c>
      <c r="J3739" s="244" t="s">
        <v>919</v>
      </c>
      <c r="K3739" s="244">
        <v>1</v>
      </c>
      <c r="L3739" s="244">
        <v>1</v>
      </c>
      <c r="M3739" s="244" t="s">
        <v>89</v>
      </c>
      <c r="N3739" s="244">
        <f t="shared" si="69"/>
        <v>1</v>
      </c>
      <c r="R3739" s="301"/>
      <c r="S3739" s="301"/>
      <c r="T3739" s="301"/>
      <c r="U3739" s="301"/>
      <c r="V3739" s="301"/>
      <c r="W3739" s="301"/>
      <c r="X3739"/>
      <c r="Y3739" s="301"/>
      <c r="Z3739" s="301"/>
      <c r="AA3739" s="301"/>
      <c r="AB3739" s="301"/>
      <c r="AC3739" s="301"/>
      <c r="AD3739" s="301"/>
      <c r="AE3739" s="301"/>
      <c r="AF3739" s="301"/>
      <c r="AG3739" s="301"/>
      <c r="AH3739" s="301"/>
      <c r="AI3739" s="301"/>
      <c r="AM3739"/>
    </row>
    <row r="3740" spans="1:39" ht="20.100000000000001" hidden="1" customHeight="1" x14ac:dyDescent="0.2">
      <c r="A3740" s="240">
        <v>566</v>
      </c>
      <c r="B3740" s="309" t="s">
        <v>414</v>
      </c>
      <c r="C3740" s="310" t="s">
        <v>426</v>
      </c>
      <c r="D3740" s="310" t="s">
        <v>438</v>
      </c>
      <c r="E3740" s="309">
        <v>39282.1538793332</v>
      </c>
      <c r="F3740" s="310" t="s">
        <v>871</v>
      </c>
      <c r="G3740" s="244" t="s">
        <v>932</v>
      </c>
      <c r="H3740" s="244" t="s">
        <v>429</v>
      </c>
      <c r="I3740" s="288">
        <v>1</v>
      </c>
      <c r="J3740" s="244" t="s">
        <v>919</v>
      </c>
      <c r="K3740" s="244">
        <v>1</v>
      </c>
      <c r="L3740" s="244">
        <v>1</v>
      </c>
      <c r="M3740" s="244" t="s">
        <v>89</v>
      </c>
      <c r="N3740" s="244">
        <f t="shared" si="69"/>
        <v>1</v>
      </c>
      <c r="R3740" s="301"/>
      <c r="S3740" s="301"/>
      <c r="T3740" s="301"/>
      <c r="U3740" s="301"/>
      <c r="V3740" s="301"/>
      <c r="W3740" s="301"/>
      <c r="X3740"/>
      <c r="Y3740" s="301"/>
      <c r="Z3740" s="301"/>
      <c r="AA3740" s="301"/>
      <c r="AB3740" s="301"/>
      <c r="AC3740" s="301"/>
      <c r="AD3740" s="301"/>
      <c r="AE3740" s="301"/>
      <c r="AF3740" s="301"/>
      <c r="AG3740" s="301"/>
      <c r="AH3740" s="301"/>
      <c r="AI3740" s="301"/>
      <c r="AM3740"/>
    </row>
    <row r="3741" spans="1:39" ht="20.100000000000001" hidden="1" customHeight="1" x14ac:dyDescent="0.2">
      <c r="A3741" s="240">
        <v>567</v>
      </c>
      <c r="B3741" s="309" t="s">
        <v>414</v>
      </c>
      <c r="C3741" s="310" t="s">
        <v>426</v>
      </c>
      <c r="D3741" s="310" t="s">
        <v>438</v>
      </c>
      <c r="E3741" s="309">
        <v>39229.334903554292</v>
      </c>
      <c r="F3741" s="310" t="s">
        <v>879</v>
      </c>
      <c r="G3741" s="244" t="s">
        <v>913</v>
      </c>
      <c r="H3741" s="244" t="s">
        <v>429</v>
      </c>
      <c r="I3741" s="288">
        <v>1</v>
      </c>
      <c r="J3741" s="244" t="s">
        <v>919</v>
      </c>
      <c r="K3741" s="244" t="s">
        <v>89</v>
      </c>
      <c r="L3741" s="244" t="s">
        <v>89</v>
      </c>
      <c r="M3741" s="244">
        <v>1</v>
      </c>
      <c r="N3741" s="244">
        <f t="shared" si="69"/>
        <v>0.78539816339744828</v>
      </c>
      <c r="R3741" s="301"/>
      <c r="S3741" s="301"/>
      <c r="T3741" s="301"/>
      <c r="U3741" s="301"/>
      <c r="V3741" s="301"/>
      <c r="W3741" s="301"/>
      <c r="X3741"/>
      <c r="Y3741" s="301"/>
      <c r="Z3741" s="301"/>
      <c r="AA3741" s="301"/>
      <c r="AB3741" s="301"/>
      <c r="AC3741" s="301"/>
      <c r="AD3741" s="301"/>
      <c r="AE3741" s="301"/>
      <c r="AF3741" s="301"/>
      <c r="AG3741" s="301"/>
      <c r="AH3741" s="301"/>
      <c r="AI3741" s="301"/>
      <c r="AM3741"/>
    </row>
    <row r="3742" spans="1:39" ht="20.100000000000001" hidden="1" customHeight="1" x14ac:dyDescent="0.2">
      <c r="A3742" s="240">
        <v>568</v>
      </c>
      <c r="B3742" s="309" t="s">
        <v>414</v>
      </c>
      <c r="C3742" s="310" t="s">
        <v>426</v>
      </c>
      <c r="D3742" s="310" t="s">
        <v>438</v>
      </c>
      <c r="E3742" s="309">
        <v>39206.272794570294</v>
      </c>
      <c r="F3742" s="310" t="s">
        <v>892</v>
      </c>
      <c r="G3742" s="244" t="s">
        <v>982</v>
      </c>
      <c r="H3742" s="244" t="s">
        <v>429</v>
      </c>
      <c r="I3742" s="288">
        <v>2</v>
      </c>
      <c r="J3742" s="244" t="s">
        <v>873</v>
      </c>
      <c r="K3742" s="244">
        <v>2</v>
      </c>
      <c r="L3742" s="244">
        <v>1.5</v>
      </c>
      <c r="M3742" s="244" t="s">
        <v>89</v>
      </c>
      <c r="N3742" s="244">
        <f t="shared" si="69"/>
        <v>3</v>
      </c>
      <c r="R3742" s="301"/>
      <c r="S3742" s="301"/>
      <c r="T3742" s="301"/>
      <c r="U3742" s="301"/>
      <c r="V3742" s="301"/>
      <c r="W3742" s="301"/>
      <c r="X3742"/>
      <c r="Y3742" s="301"/>
      <c r="Z3742" s="301"/>
      <c r="AA3742" s="301"/>
      <c r="AB3742" s="301"/>
      <c r="AC3742" s="301"/>
      <c r="AD3742" s="301"/>
      <c r="AE3742" s="301"/>
      <c r="AF3742" s="301"/>
      <c r="AG3742" s="301"/>
      <c r="AH3742" s="301"/>
      <c r="AI3742" s="301"/>
      <c r="AM3742"/>
    </row>
    <row r="3743" spans="1:39" ht="20.100000000000001" hidden="1" customHeight="1" x14ac:dyDescent="0.2">
      <c r="A3743" s="240">
        <v>569</v>
      </c>
      <c r="B3743" s="309" t="s">
        <v>414</v>
      </c>
      <c r="C3743" s="310" t="s">
        <v>426</v>
      </c>
      <c r="D3743" s="310" t="s">
        <v>438</v>
      </c>
      <c r="E3743" s="309">
        <v>38988.362069017108</v>
      </c>
      <c r="F3743" s="310" t="s">
        <v>897</v>
      </c>
      <c r="G3743" s="244" t="s">
        <v>961</v>
      </c>
      <c r="H3743" s="244" t="s">
        <v>429</v>
      </c>
      <c r="I3743" s="288">
        <v>2</v>
      </c>
      <c r="J3743" s="244" t="s">
        <v>919</v>
      </c>
      <c r="K3743" s="244">
        <v>2</v>
      </c>
      <c r="L3743" s="244">
        <v>1.5</v>
      </c>
      <c r="M3743" s="244" t="s">
        <v>89</v>
      </c>
      <c r="N3743" s="244">
        <f t="shared" si="69"/>
        <v>3</v>
      </c>
      <c r="R3743" s="301"/>
      <c r="S3743" s="301"/>
      <c r="T3743" s="301"/>
      <c r="U3743" s="301"/>
      <c r="V3743" s="301"/>
      <c r="W3743" s="301"/>
      <c r="X3743"/>
      <c r="Y3743" s="301"/>
      <c r="Z3743" s="301"/>
      <c r="AA3743" s="301"/>
      <c r="AB3743" s="301"/>
      <c r="AC3743" s="301"/>
      <c r="AD3743" s="301"/>
      <c r="AE3743" s="301"/>
      <c r="AF3743" s="301"/>
      <c r="AG3743" s="301"/>
      <c r="AH3743" s="301"/>
      <c r="AI3743" s="301"/>
      <c r="AM3743"/>
    </row>
    <row r="3744" spans="1:39" ht="20.100000000000001" hidden="1" customHeight="1" x14ac:dyDescent="0.2">
      <c r="A3744" s="240">
        <v>570</v>
      </c>
      <c r="B3744" s="309" t="s">
        <v>414</v>
      </c>
      <c r="C3744" s="310" t="s">
        <v>426</v>
      </c>
      <c r="D3744" s="310" t="s">
        <v>438</v>
      </c>
      <c r="E3744" s="309">
        <v>38956.247798635763</v>
      </c>
      <c r="F3744" s="310" t="s">
        <v>871</v>
      </c>
      <c r="G3744" s="244" t="s">
        <v>990</v>
      </c>
      <c r="H3744" s="244" t="s">
        <v>429</v>
      </c>
      <c r="I3744" s="288">
        <v>1</v>
      </c>
      <c r="J3744" s="244" t="s">
        <v>919</v>
      </c>
      <c r="K3744" s="244">
        <v>1</v>
      </c>
      <c r="L3744" s="244">
        <v>1</v>
      </c>
      <c r="M3744" s="244" t="s">
        <v>89</v>
      </c>
      <c r="N3744" s="244">
        <f t="shared" si="69"/>
        <v>1</v>
      </c>
      <c r="R3744" s="301"/>
      <c r="S3744" s="301"/>
      <c r="T3744" s="301"/>
      <c r="U3744" s="301"/>
      <c r="V3744" s="301"/>
      <c r="W3744" s="301"/>
      <c r="X3744"/>
      <c r="Y3744" s="301"/>
      <c r="Z3744" s="301"/>
      <c r="AA3744" s="301"/>
      <c r="AB3744" s="301"/>
      <c r="AC3744" s="301"/>
      <c r="AD3744" s="301"/>
      <c r="AE3744" s="301"/>
      <c r="AF3744" s="301"/>
      <c r="AG3744" s="301"/>
      <c r="AH3744" s="301"/>
      <c r="AI3744" s="301"/>
      <c r="AM3744"/>
    </row>
    <row r="3745" spans="1:39" ht="20.100000000000001" hidden="1" customHeight="1" x14ac:dyDescent="0.2">
      <c r="A3745" s="240">
        <v>571</v>
      </c>
      <c r="B3745" s="309" t="s">
        <v>414</v>
      </c>
      <c r="C3745" s="310" t="s">
        <v>426</v>
      </c>
      <c r="D3745" s="310" t="s">
        <v>438</v>
      </c>
      <c r="E3745" s="309">
        <v>38750.65014884447</v>
      </c>
      <c r="F3745" s="310" t="s">
        <v>883</v>
      </c>
      <c r="G3745" s="244" t="s">
        <v>901</v>
      </c>
      <c r="H3745" s="244" t="s">
        <v>429</v>
      </c>
      <c r="I3745" s="288">
        <v>1</v>
      </c>
      <c r="J3745" s="244" t="s">
        <v>919</v>
      </c>
      <c r="K3745" s="244">
        <v>1.5</v>
      </c>
      <c r="L3745" s="244">
        <v>1</v>
      </c>
      <c r="M3745" s="244" t="s">
        <v>89</v>
      </c>
      <c r="N3745" s="244">
        <f t="shared" si="69"/>
        <v>1.5</v>
      </c>
      <c r="R3745" s="301"/>
      <c r="S3745" s="301"/>
      <c r="T3745" s="301"/>
      <c r="U3745" s="301"/>
      <c r="V3745" s="301"/>
      <c r="W3745" s="301"/>
      <c r="X3745"/>
      <c r="Y3745" s="301"/>
      <c r="Z3745" s="301"/>
      <c r="AA3745" s="301"/>
      <c r="AB3745" s="301"/>
      <c r="AC3745" s="301"/>
      <c r="AD3745" s="301"/>
      <c r="AE3745" s="301"/>
      <c r="AF3745" s="301"/>
      <c r="AG3745" s="301"/>
      <c r="AH3745" s="301"/>
      <c r="AI3745" s="301"/>
      <c r="AM3745"/>
    </row>
    <row r="3746" spans="1:39" ht="20.100000000000001" hidden="1" customHeight="1" x14ac:dyDescent="0.2">
      <c r="A3746" s="240">
        <v>572</v>
      </c>
      <c r="B3746" s="309" t="s">
        <v>414</v>
      </c>
      <c r="C3746" s="310" t="s">
        <v>426</v>
      </c>
      <c r="D3746" s="310" t="s">
        <v>438</v>
      </c>
      <c r="E3746" s="309">
        <v>38744.84750077541</v>
      </c>
      <c r="F3746" s="242" t="s">
        <v>888</v>
      </c>
      <c r="G3746" s="244" t="s">
        <v>926</v>
      </c>
      <c r="H3746" s="244" t="s">
        <v>429</v>
      </c>
      <c r="I3746" s="288">
        <v>1</v>
      </c>
      <c r="J3746" s="244" t="s">
        <v>919</v>
      </c>
      <c r="K3746" s="244">
        <v>0.5</v>
      </c>
      <c r="L3746" s="244">
        <v>0.8</v>
      </c>
      <c r="M3746" s="244" t="s">
        <v>89</v>
      </c>
      <c r="N3746" s="244">
        <f t="shared" si="69"/>
        <v>0.4</v>
      </c>
      <c r="R3746" s="301"/>
      <c r="S3746" s="301"/>
      <c r="T3746" s="301"/>
      <c r="U3746" s="301"/>
      <c r="V3746" s="301"/>
      <c r="W3746" s="301"/>
      <c r="X3746"/>
      <c r="Y3746" s="301"/>
      <c r="Z3746" s="301"/>
      <c r="AA3746" s="301"/>
      <c r="AB3746" s="301"/>
      <c r="AC3746" s="301"/>
      <c r="AD3746" s="301"/>
      <c r="AE3746" s="301"/>
      <c r="AF3746" s="301"/>
      <c r="AG3746" s="301"/>
      <c r="AH3746" s="301"/>
      <c r="AI3746" s="301"/>
      <c r="AM3746"/>
    </row>
    <row r="3747" spans="1:39" ht="20.100000000000001" hidden="1" customHeight="1" x14ac:dyDescent="0.2">
      <c r="A3747" s="240">
        <v>573</v>
      </c>
      <c r="B3747" s="309" t="s">
        <v>414</v>
      </c>
      <c r="C3747" s="310" t="s">
        <v>426</v>
      </c>
      <c r="D3747" s="310" t="s">
        <v>438</v>
      </c>
      <c r="E3747" s="309">
        <v>38741.762280637195</v>
      </c>
      <c r="F3747" s="310" t="s">
        <v>879</v>
      </c>
      <c r="G3747" s="244" t="s">
        <v>917</v>
      </c>
      <c r="H3747" s="244" t="s">
        <v>429</v>
      </c>
      <c r="I3747" s="288">
        <v>1</v>
      </c>
      <c r="J3747" s="244" t="s">
        <v>919</v>
      </c>
      <c r="K3747" s="244" t="s">
        <v>89</v>
      </c>
      <c r="L3747" s="244" t="s">
        <v>89</v>
      </c>
      <c r="M3747" s="244">
        <v>1</v>
      </c>
      <c r="N3747" s="244">
        <f t="shared" si="69"/>
        <v>0.78539816339744828</v>
      </c>
      <c r="R3747" s="301"/>
      <c r="S3747" s="301"/>
      <c r="T3747" s="301"/>
      <c r="U3747" s="301"/>
      <c r="V3747" s="301"/>
      <c r="W3747" s="301"/>
      <c r="X3747"/>
      <c r="Y3747" s="301"/>
      <c r="Z3747" s="301"/>
      <c r="AA3747" s="301"/>
      <c r="AB3747" s="301"/>
      <c r="AC3747" s="301"/>
      <c r="AD3747" s="301"/>
      <c r="AE3747" s="301"/>
      <c r="AF3747" s="301"/>
      <c r="AG3747" s="301"/>
      <c r="AH3747" s="301"/>
      <c r="AI3747" s="301"/>
      <c r="AM3747"/>
    </row>
    <row r="3748" spans="1:39" ht="20.100000000000001" hidden="1" customHeight="1" x14ac:dyDescent="0.2">
      <c r="A3748" s="240">
        <v>574</v>
      </c>
      <c r="B3748" s="309" t="s">
        <v>414</v>
      </c>
      <c r="C3748" s="310" t="s">
        <v>426</v>
      </c>
      <c r="D3748" s="310" t="s">
        <v>438</v>
      </c>
      <c r="E3748" s="309">
        <v>38645.455048419943</v>
      </c>
      <c r="F3748" s="310" t="s">
        <v>897</v>
      </c>
      <c r="G3748" s="244" t="s">
        <v>961</v>
      </c>
      <c r="H3748" s="244" t="s">
        <v>429</v>
      </c>
      <c r="I3748" s="288">
        <v>2</v>
      </c>
      <c r="J3748" s="244" t="s">
        <v>919</v>
      </c>
      <c r="K3748" s="244">
        <v>2</v>
      </c>
      <c r="L3748" s="244">
        <v>1</v>
      </c>
      <c r="M3748" s="244" t="s">
        <v>89</v>
      </c>
      <c r="N3748" s="244">
        <f t="shared" si="69"/>
        <v>2</v>
      </c>
      <c r="R3748" s="301"/>
      <c r="S3748" s="301"/>
      <c r="T3748" s="301"/>
      <c r="U3748" s="301"/>
      <c r="V3748" s="301"/>
      <c r="W3748" s="301"/>
      <c r="X3748"/>
      <c r="Y3748" s="301"/>
      <c r="Z3748" s="301"/>
      <c r="AA3748" s="301"/>
      <c r="AB3748" s="301"/>
      <c r="AC3748" s="301"/>
      <c r="AD3748" s="301"/>
      <c r="AE3748" s="301"/>
      <c r="AF3748" s="301"/>
      <c r="AG3748" s="301"/>
      <c r="AH3748" s="301"/>
      <c r="AI3748" s="301"/>
      <c r="AM3748"/>
    </row>
    <row r="3749" spans="1:39" ht="20.100000000000001" hidden="1" customHeight="1" x14ac:dyDescent="0.2">
      <c r="A3749" s="240">
        <v>575</v>
      </c>
      <c r="B3749" s="309" t="s">
        <v>414</v>
      </c>
      <c r="C3749" s="310" t="s">
        <v>426</v>
      </c>
      <c r="D3749" s="310" t="s">
        <v>438</v>
      </c>
      <c r="E3749" s="309">
        <v>38441.35882168806</v>
      </c>
      <c r="F3749" s="310" t="s">
        <v>879</v>
      </c>
      <c r="G3749" s="244" t="s">
        <v>913</v>
      </c>
      <c r="H3749" s="244" t="s">
        <v>429</v>
      </c>
      <c r="I3749" s="288">
        <v>1</v>
      </c>
      <c r="J3749" s="244" t="s">
        <v>919</v>
      </c>
      <c r="K3749" s="244" t="s">
        <v>89</v>
      </c>
      <c r="L3749" s="244" t="s">
        <v>89</v>
      </c>
      <c r="M3749" s="244">
        <v>1</v>
      </c>
      <c r="N3749" s="244">
        <f t="shared" si="69"/>
        <v>0.78539816339744828</v>
      </c>
      <c r="R3749" s="301"/>
      <c r="S3749" s="301"/>
      <c r="T3749" s="301"/>
      <c r="U3749" s="301"/>
      <c r="V3749" s="301"/>
      <c r="W3749" s="301"/>
      <c r="X3749"/>
      <c r="Y3749" s="301"/>
      <c r="Z3749" s="301"/>
      <c r="AA3749" s="301"/>
      <c r="AB3749" s="301"/>
      <c r="AC3749" s="301"/>
      <c r="AD3749" s="301"/>
      <c r="AE3749" s="301"/>
      <c r="AF3749" s="301"/>
      <c r="AG3749" s="301"/>
      <c r="AH3749" s="301"/>
      <c r="AI3749" s="301"/>
      <c r="AM3749"/>
    </row>
    <row r="3750" spans="1:39" ht="20.100000000000001" hidden="1" customHeight="1" x14ac:dyDescent="0.2">
      <c r="A3750" s="240">
        <v>576</v>
      </c>
      <c r="B3750" s="309" t="s">
        <v>414</v>
      </c>
      <c r="C3750" s="310" t="s">
        <v>426</v>
      </c>
      <c r="D3750" s="310" t="s">
        <v>438</v>
      </c>
      <c r="E3750" s="309">
        <v>38410.809913765588</v>
      </c>
      <c r="F3750" s="310" t="s">
        <v>897</v>
      </c>
      <c r="G3750" s="244" t="s">
        <v>931</v>
      </c>
      <c r="H3750" s="244" t="s">
        <v>429</v>
      </c>
      <c r="I3750" s="288">
        <v>2</v>
      </c>
      <c r="J3750" s="244" t="s">
        <v>919</v>
      </c>
      <c r="K3750" s="244">
        <v>3</v>
      </c>
      <c r="L3750" s="244">
        <v>2</v>
      </c>
      <c r="M3750" s="244" t="s">
        <v>89</v>
      </c>
      <c r="N3750" s="244">
        <f t="shared" si="69"/>
        <v>6</v>
      </c>
      <c r="R3750" s="301"/>
      <c r="S3750" s="301"/>
      <c r="T3750" s="301"/>
      <c r="U3750" s="301"/>
      <c r="V3750" s="301"/>
      <c r="W3750" s="301"/>
      <c r="X3750"/>
      <c r="Y3750" s="301"/>
      <c r="Z3750" s="301"/>
      <c r="AA3750" s="301"/>
      <c r="AB3750" s="301"/>
      <c r="AC3750" s="301"/>
      <c r="AD3750" s="301"/>
      <c r="AE3750" s="301"/>
      <c r="AF3750" s="301"/>
      <c r="AG3750" s="301"/>
      <c r="AH3750" s="301"/>
      <c r="AI3750" s="301"/>
      <c r="AM3750"/>
    </row>
    <row r="3751" spans="1:39" ht="20.100000000000001" hidden="1" customHeight="1" x14ac:dyDescent="0.2">
      <c r="A3751" s="240">
        <v>577</v>
      </c>
      <c r="B3751" s="309" t="s">
        <v>414</v>
      </c>
      <c r="C3751" s="310" t="s">
        <v>426</v>
      </c>
      <c r="D3751" s="310" t="s">
        <v>438</v>
      </c>
      <c r="E3751" s="309">
        <v>38298.02715518343</v>
      </c>
      <c r="F3751" s="310" t="s">
        <v>897</v>
      </c>
      <c r="G3751" s="244" t="s">
        <v>931</v>
      </c>
      <c r="H3751" s="244" t="s">
        <v>429</v>
      </c>
      <c r="I3751" s="288">
        <v>2</v>
      </c>
      <c r="J3751" s="244" t="s">
        <v>919</v>
      </c>
      <c r="K3751" s="244">
        <v>2.5</v>
      </c>
      <c r="L3751" s="244">
        <v>1.5</v>
      </c>
      <c r="M3751" s="244" t="s">
        <v>89</v>
      </c>
      <c r="N3751" s="244">
        <f t="shared" si="69"/>
        <v>3.75</v>
      </c>
      <c r="R3751" s="301"/>
      <c r="S3751" s="301"/>
      <c r="T3751" s="301"/>
      <c r="U3751" s="301"/>
      <c r="V3751" s="301"/>
      <c r="W3751" s="301"/>
      <c r="X3751"/>
      <c r="Y3751" s="301"/>
      <c r="Z3751" s="301"/>
      <c r="AA3751" s="301"/>
      <c r="AB3751" s="301"/>
      <c r="AC3751" s="301"/>
      <c r="AD3751" s="301"/>
      <c r="AE3751" s="301"/>
      <c r="AF3751" s="301"/>
      <c r="AG3751" s="301"/>
      <c r="AH3751" s="301"/>
      <c r="AI3751" s="301"/>
      <c r="AM3751"/>
    </row>
    <row r="3752" spans="1:39" ht="20.100000000000001" hidden="1" customHeight="1" x14ac:dyDescent="0.2">
      <c r="A3752" s="240">
        <v>578</v>
      </c>
      <c r="B3752" s="309" t="s">
        <v>414</v>
      </c>
      <c r="C3752" s="310" t="s">
        <v>426</v>
      </c>
      <c r="D3752" s="310" t="s">
        <v>438</v>
      </c>
      <c r="E3752" s="309">
        <v>38215.108130307432</v>
      </c>
      <c r="F3752" s="310" t="s">
        <v>883</v>
      </c>
      <c r="G3752" s="244" t="s">
        <v>901</v>
      </c>
      <c r="H3752" s="244" t="s">
        <v>429</v>
      </c>
      <c r="I3752" s="288">
        <v>1</v>
      </c>
      <c r="J3752" s="244" t="s">
        <v>919</v>
      </c>
      <c r="K3752" s="244">
        <v>2</v>
      </c>
      <c r="L3752" s="244">
        <v>1</v>
      </c>
      <c r="M3752" s="244" t="s">
        <v>89</v>
      </c>
      <c r="N3752" s="244">
        <f t="shared" si="69"/>
        <v>2</v>
      </c>
      <c r="R3752" s="301"/>
      <c r="S3752" s="301"/>
      <c r="T3752" s="301"/>
      <c r="U3752" s="301"/>
      <c r="V3752" s="301"/>
      <c r="W3752" s="301"/>
      <c r="X3752"/>
      <c r="Y3752" s="301"/>
      <c r="Z3752" s="301"/>
      <c r="AA3752" s="301"/>
      <c r="AB3752" s="301"/>
      <c r="AC3752" s="301"/>
      <c r="AD3752" s="301"/>
      <c r="AE3752" s="301"/>
      <c r="AF3752" s="301"/>
      <c r="AG3752" s="301"/>
      <c r="AH3752" s="301"/>
      <c r="AI3752" s="301"/>
      <c r="AM3752"/>
    </row>
    <row r="3753" spans="1:39" ht="20.100000000000001" hidden="1" customHeight="1" x14ac:dyDescent="0.2">
      <c r="A3753" s="240">
        <v>579</v>
      </c>
      <c r="B3753" s="309" t="s">
        <v>414</v>
      </c>
      <c r="C3753" s="310" t="s">
        <v>426</v>
      </c>
      <c r="D3753" s="310" t="s">
        <v>438</v>
      </c>
      <c r="E3753" s="309">
        <v>38206.419745802268</v>
      </c>
      <c r="F3753" s="310" t="s">
        <v>879</v>
      </c>
      <c r="G3753" s="244" t="s">
        <v>917</v>
      </c>
      <c r="H3753" s="244" t="s">
        <v>429</v>
      </c>
      <c r="I3753" s="288">
        <v>1</v>
      </c>
      <c r="J3753" s="244" t="s">
        <v>919</v>
      </c>
      <c r="K3753" s="244" t="s">
        <v>89</v>
      </c>
      <c r="L3753" s="244" t="s">
        <v>89</v>
      </c>
      <c r="M3753" s="244">
        <v>1</v>
      </c>
      <c r="N3753" s="244">
        <f t="shared" si="69"/>
        <v>0.78539816339744828</v>
      </c>
      <c r="R3753" s="301"/>
      <c r="S3753" s="301"/>
      <c r="T3753" s="301"/>
      <c r="U3753" s="301"/>
      <c r="V3753" s="301"/>
      <c r="W3753" s="301"/>
      <c r="X3753"/>
      <c r="Y3753" s="301"/>
      <c r="Z3753" s="301"/>
      <c r="AA3753" s="301"/>
      <c r="AB3753" s="301"/>
      <c r="AC3753" s="301"/>
      <c r="AD3753" s="301"/>
      <c r="AE3753" s="301"/>
      <c r="AF3753" s="301"/>
      <c r="AG3753" s="301"/>
      <c r="AH3753" s="301"/>
      <c r="AI3753" s="301"/>
      <c r="AM3753"/>
    </row>
    <row r="3754" spans="1:39" ht="20.100000000000001" hidden="1" customHeight="1" x14ac:dyDescent="0.2">
      <c r="A3754" s="240">
        <v>580</v>
      </c>
      <c r="B3754" s="309" t="s">
        <v>414</v>
      </c>
      <c r="C3754" s="310" t="s">
        <v>426</v>
      </c>
      <c r="D3754" s="310" t="s">
        <v>438</v>
      </c>
      <c r="E3754" s="309">
        <v>37903.563528687628</v>
      </c>
      <c r="F3754" s="310" t="s">
        <v>879</v>
      </c>
      <c r="G3754" s="244" t="s">
        <v>917</v>
      </c>
      <c r="H3754" s="244" t="s">
        <v>429</v>
      </c>
      <c r="I3754" s="288">
        <v>1</v>
      </c>
      <c r="J3754" s="244" t="s">
        <v>919</v>
      </c>
      <c r="K3754" s="244" t="s">
        <v>89</v>
      </c>
      <c r="L3754" s="244" t="s">
        <v>89</v>
      </c>
      <c r="M3754" s="244">
        <v>1</v>
      </c>
      <c r="N3754" s="244">
        <f t="shared" ref="N3754:N3817" si="70">IF(M3754="",K3754*L3754,IF(G3754="R-1",K3754*L3754,IF(LEFT(G3754,1)="R",PI()*((M3754^2)/4),K3754*L3754)))</f>
        <v>0.78539816339744828</v>
      </c>
      <c r="R3754" s="301"/>
      <c r="S3754" s="301"/>
      <c r="T3754" s="301"/>
      <c r="U3754" s="301"/>
      <c r="V3754" s="301"/>
      <c r="W3754" s="301"/>
      <c r="X3754"/>
      <c r="Y3754" s="301"/>
      <c r="Z3754" s="301"/>
      <c r="AA3754" s="301"/>
      <c r="AB3754" s="301"/>
      <c r="AC3754" s="301"/>
      <c r="AD3754" s="301"/>
      <c r="AE3754" s="301"/>
      <c r="AF3754" s="301"/>
      <c r="AG3754" s="301"/>
      <c r="AH3754" s="301"/>
      <c r="AI3754" s="301"/>
      <c r="AM3754"/>
    </row>
    <row r="3755" spans="1:39" ht="20.100000000000001" hidden="1" customHeight="1" x14ac:dyDescent="0.2">
      <c r="A3755" s="240">
        <v>581</v>
      </c>
      <c r="B3755" s="309" t="s">
        <v>414</v>
      </c>
      <c r="C3755" s="310" t="s">
        <v>426</v>
      </c>
      <c r="D3755" s="310" t="s">
        <v>438</v>
      </c>
      <c r="E3755" s="309">
        <v>37533.468564717456</v>
      </c>
      <c r="F3755" s="310" t="s">
        <v>871</v>
      </c>
      <c r="G3755" s="244" t="s">
        <v>932</v>
      </c>
      <c r="H3755" s="244" t="s">
        <v>429</v>
      </c>
      <c r="I3755" s="288">
        <v>1</v>
      </c>
      <c r="J3755" s="244" t="s">
        <v>919</v>
      </c>
      <c r="K3755" s="244">
        <v>1</v>
      </c>
      <c r="L3755" s="244">
        <v>1</v>
      </c>
      <c r="M3755" s="244" t="s">
        <v>89</v>
      </c>
      <c r="N3755" s="244">
        <f t="shared" si="70"/>
        <v>1</v>
      </c>
      <c r="R3755" s="301"/>
      <c r="S3755" s="301"/>
      <c r="T3755" s="301"/>
      <c r="U3755" s="301"/>
      <c r="V3755" s="301"/>
      <c r="W3755" s="301"/>
      <c r="X3755"/>
      <c r="Y3755" s="301"/>
      <c r="Z3755" s="301"/>
      <c r="AA3755" s="301"/>
      <c r="AB3755" s="301"/>
      <c r="AC3755" s="301"/>
      <c r="AD3755" s="301"/>
      <c r="AE3755" s="301"/>
      <c r="AF3755" s="301"/>
      <c r="AG3755" s="301"/>
      <c r="AH3755" s="301"/>
      <c r="AI3755" s="301"/>
      <c r="AM3755"/>
    </row>
    <row r="3756" spans="1:39" ht="20.100000000000001" hidden="1" customHeight="1" x14ac:dyDescent="0.2">
      <c r="A3756" s="240">
        <v>582</v>
      </c>
      <c r="B3756" s="309" t="s">
        <v>414</v>
      </c>
      <c r="C3756" s="310" t="s">
        <v>426</v>
      </c>
      <c r="D3756" s="310" t="s">
        <v>438</v>
      </c>
      <c r="E3756" s="309">
        <v>37223.506620175693</v>
      </c>
      <c r="F3756" s="310" t="s">
        <v>879</v>
      </c>
      <c r="G3756" s="244" t="s">
        <v>913</v>
      </c>
      <c r="H3756" s="244" t="s">
        <v>429</v>
      </c>
      <c r="I3756" s="288">
        <v>1</v>
      </c>
      <c r="J3756" s="244" t="s">
        <v>919</v>
      </c>
      <c r="K3756" s="244" t="s">
        <v>89</v>
      </c>
      <c r="L3756" s="244" t="s">
        <v>89</v>
      </c>
      <c r="M3756" s="244">
        <v>1</v>
      </c>
      <c r="N3756" s="244">
        <f t="shared" si="70"/>
        <v>0.78539816339744828</v>
      </c>
      <c r="R3756" s="301"/>
      <c r="S3756" s="301"/>
      <c r="T3756" s="301"/>
      <c r="U3756" s="301"/>
      <c r="V3756" s="301"/>
      <c r="W3756" s="301"/>
      <c r="X3756"/>
      <c r="Y3756" s="301"/>
      <c r="Z3756" s="301"/>
      <c r="AA3756" s="301"/>
      <c r="AB3756" s="301"/>
      <c r="AC3756" s="301"/>
      <c r="AD3756" s="301"/>
      <c r="AE3756" s="301"/>
      <c r="AF3756" s="301"/>
      <c r="AG3756" s="301"/>
      <c r="AH3756" s="301"/>
      <c r="AI3756" s="301"/>
      <c r="AM3756"/>
    </row>
    <row r="3757" spans="1:39" ht="20.100000000000001" hidden="1" customHeight="1" x14ac:dyDescent="0.2">
      <c r="A3757" s="240">
        <v>583</v>
      </c>
      <c r="B3757" s="309" t="s">
        <v>414</v>
      </c>
      <c r="C3757" s="310" t="s">
        <v>426</v>
      </c>
      <c r="D3757" s="310" t="s">
        <v>438</v>
      </c>
      <c r="E3757" s="309">
        <v>37186.207249772902</v>
      </c>
      <c r="F3757" s="310" t="s">
        <v>871</v>
      </c>
      <c r="G3757" s="244" t="s">
        <v>916</v>
      </c>
      <c r="H3757" s="244" t="s">
        <v>429</v>
      </c>
      <c r="I3757" s="288">
        <v>1</v>
      </c>
      <c r="J3757" s="244" t="s">
        <v>919</v>
      </c>
      <c r="K3757" s="244">
        <v>1</v>
      </c>
      <c r="L3757" s="244">
        <v>1</v>
      </c>
      <c r="M3757" s="244" t="s">
        <v>89</v>
      </c>
      <c r="N3757" s="244">
        <f t="shared" si="70"/>
        <v>1</v>
      </c>
      <c r="R3757" s="301"/>
      <c r="S3757" s="301"/>
      <c r="T3757" s="301"/>
      <c r="U3757" s="301"/>
      <c r="V3757" s="301"/>
      <c r="W3757" s="301"/>
      <c r="X3757"/>
      <c r="Y3757" s="301"/>
      <c r="Z3757" s="301"/>
      <c r="AA3757" s="301"/>
      <c r="AB3757" s="301"/>
      <c r="AC3757" s="301"/>
      <c r="AD3757" s="301"/>
      <c r="AE3757" s="301"/>
      <c r="AF3757" s="301"/>
      <c r="AG3757" s="301"/>
      <c r="AH3757" s="301"/>
      <c r="AI3757" s="301"/>
      <c r="AM3757"/>
    </row>
    <row r="3758" spans="1:39" ht="20.100000000000001" hidden="1" customHeight="1" x14ac:dyDescent="0.2">
      <c r="A3758" s="240">
        <v>584</v>
      </c>
      <c r="B3758" s="309" t="s">
        <v>414</v>
      </c>
      <c r="C3758" s="310" t="s">
        <v>426</v>
      </c>
      <c r="D3758" s="310" t="s">
        <v>438</v>
      </c>
      <c r="E3758" s="309">
        <v>36742.909482735595</v>
      </c>
      <c r="F3758" s="242" t="s">
        <v>888</v>
      </c>
      <c r="G3758" s="244" t="s">
        <v>918</v>
      </c>
      <c r="H3758" s="244" t="s">
        <v>429</v>
      </c>
      <c r="I3758" s="288">
        <v>1</v>
      </c>
      <c r="J3758" s="244" t="s">
        <v>919</v>
      </c>
      <c r="K3758" s="244">
        <v>0.5</v>
      </c>
      <c r="L3758" s="244">
        <v>0.8</v>
      </c>
      <c r="M3758" s="244" t="s">
        <v>89</v>
      </c>
      <c r="N3758" s="244">
        <f t="shared" si="70"/>
        <v>0.4</v>
      </c>
      <c r="R3758" s="301"/>
      <c r="S3758" s="301"/>
      <c r="T3758" s="301"/>
      <c r="U3758" s="301"/>
      <c r="V3758" s="301"/>
      <c r="W3758" s="301"/>
      <c r="X3758"/>
      <c r="Y3758" s="301"/>
      <c r="Z3758" s="301"/>
      <c r="AA3758" s="301"/>
      <c r="AB3758" s="301"/>
      <c r="AC3758" s="301"/>
      <c r="AD3758" s="301"/>
      <c r="AE3758" s="301"/>
      <c r="AF3758" s="301"/>
      <c r="AG3758" s="301"/>
      <c r="AH3758" s="301"/>
      <c r="AI3758" s="301"/>
      <c r="AM3758"/>
    </row>
    <row r="3759" spans="1:39" ht="20.100000000000001" hidden="1" customHeight="1" x14ac:dyDescent="0.2">
      <c r="A3759" s="240">
        <v>585</v>
      </c>
      <c r="B3759" s="309" t="s">
        <v>414</v>
      </c>
      <c r="C3759" s="310" t="s">
        <v>426</v>
      </c>
      <c r="D3759" s="310" t="s">
        <v>438</v>
      </c>
      <c r="E3759" s="309">
        <v>36677.058308510983</v>
      </c>
      <c r="F3759" s="310" t="s">
        <v>871</v>
      </c>
      <c r="G3759" s="244" t="s">
        <v>872</v>
      </c>
      <c r="H3759" s="244" t="s">
        <v>429</v>
      </c>
      <c r="I3759" s="288">
        <v>1</v>
      </c>
      <c r="J3759" s="244" t="s">
        <v>919</v>
      </c>
      <c r="K3759" s="244">
        <v>1</v>
      </c>
      <c r="L3759" s="244">
        <v>1</v>
      </c>
      <c r="M3759" s="244" t="s">
        <v>89</v>
      </c>
      <c r="N3759" s="244">
        <f t="shared" si="70"/>
        <v>1</v>
      </c>
      <c r="R3759" s="301"/>
      <c r="S3759" s="301"/>
      <c r="T3759" s="301"/>
      <c r="U3759" s="301"/>
      <c r="V3759" s="301"/>
      <c r="W3759" s="301"/>
      <c r="X3759"/>
      <c r="Y3759" s="301"/>
      <c r="Z3759" s="301"/>
      <c r="AA3759" s="301"/>
      <c r="AB3759" s="301"/>
      <c r="AC3759" s="301"/>
      <c r="AD3759" s="301"/>
      <c r="AE3759" s="301"/>
      <c r="AF3759" s="301"/>
      <c r="AG3759" s="301"/>
      <c r="AH3759" s="301"/>
      <c r="AI3759" s="301"/>
      <c r="AM3759"/>
    </row>
    <row r="3760" spans="1:39" ht="20.100000000000001" hidden="1" customHeight="1" x14ac:dyDescent="0.2">
      <c r="A3760" s="240">
        <v>586</v>
      </c>
      <c r="B3760" s="309" t="s">
        <v>414</v>
      </c>
      <c r="C3760" s="310" t="s">
        <v>426</v>
      </c>
      <c r="D3760" s="310" t="s">
        <v>438</v>
      </c>
      <c r="E3760" s="309">
        <v>36510.590005862447</v>
      </c>
      <c r="F3760" s="310" t="s">
        <v>871</v>
      </c>
      <c r="G3760" s="244" t="s">
        <v>872</v>
      </c>
      <c r="H3760" s="244" t="s">
        <v>429</v>
      </c>
      <c r="I3760" s="288">
        <v>1</v>
      </c>
      <c r="J3760" s="244" t="s">
        <v>919</v>
      </c>
      <c r="K3760" s="244">
        <v>1</v>
      </c>
      <c r="L3760" s="244">
        <v>1</v>
      </c>
      <c r="M3760" s="244" t="s">
        <v>89</v>
      </c>
      <c r="N3760" s="244">
        <f t="shared" si="70"/>
        <v>1</v>
      </c>
      <c r="R3760" s="301"/>
      <c r="S3760" s="301"/>
      <c r="T3760" s="301"/>
      <c r="U3760" s="301"/>
      <c r="V3760" s="301"/>
      <c r="W3760" s="301"/>
      <c r="X3760"/>
      <c r="Y3760" s="301"/>
      <c r="Z3760" s="301"/>
      <c r="AA3760" s="301"/>
      <c r="AB3760" s="301"/>
      <c r="AC3760" s="301"/>
      <c r="AD3760" s="301"/>
      <c r="AE3760" s="301"/>
      <c r="AF3760" s="301"/>
      <c r="AG3760" s="301"/>
      <c r="AH3760" s="301"/>
      <c r="AI3760" s="301"/>
      <c r="AM3760"/>
    </row>
    <row r="3761" spans="1:39" ht="20.100000000000001" hidden="1" customHeight="1" x14ac:dyDescent="0.2">
      <c r="A3761" s="240">
        <v>587</v>
      </c>
      <c r="B3761" s="309" t="s">
        <v>414</v>
      </c>
      <c r="C3761" s="310" t="s">
        <v>426</v>
      </c>
      <c r="D3761" s="310" t="s">
        <v>438</v>
      </c>
      <c r="E3761" s="309">
        <v>36312.887868215927</v>
      </c>
      <c r="F3761" s="310" t="s">
        <v>871</v>
      </c>
      <c r="G3761" s="244" t="s">
        <v>872</v>
      </c>
      <c r="H3761" s="244" t="s">
        <v>869</v>
      </c>
      <c r="I3761" s="288">
        <v>1</v>
      </c>
      <c r="J3761" s="244" t="s">
        <v>919</v>
      </c>
      <c r="K3761" s="244">
        <v>1</v>
      </c>
      <c r="L3761" s="244">
        <v>1</v>
      </c>
      <c r="M3761" s="244" t="s">
        <v>89</v>
      </c>
      <c r="N3761" s="244">
        <f t="shared" si="70"/>
        <v>1</v>
      </c>
      <c r="R3761" s="301"/>
      <c r="S3761" s="301"/>
      <c r="T3761" s="301"/>
      <c r="U3761" s="301"/>
      <c r="V3761" s="301"/>
      <c r="W3761" s="301"/>
      <c r="X3761"/>
      <c r="Y3761" s="301"/>
      <c r="Z3761" s="301"/>
      <c r="AA3761" s="301"/>
      <c r="AB3761" s="301"/>
      <c r="AC3761" s="301"/>
      <c r="AD3761" s="301"/>
      <c r="AE3761" s="301"/>
      <c r="AF3761" s="301"/>
      <c r="AG3761" s="301"/>
      <c r="AH3761" s="301"/>
      <c r="AI3761" s="301"/>
      <c r="AM3761"/>
    </row>
    <row r="3762" spans="1:39" ht="20.100000000000001" hidden="1" customHeight="1" x14ac:dyDescent="0.2">
      <c r="A3762" s="240">
        <v>588</v>
      </c>
      <c r="B3762" s="309" t="s">
        <v>414</v>
      </c>
      <c r="C3762" s="310" t="s">
        <v>426</v>
      </c>
      <c r="D3762" s="310" t="s">
        <v>438</v>
      </c>
      <c r="E3762" s="309">
        <v>36235.345365896996</v>
      </c>
      <c r="F3762" s="310" t="s">
        <v>871</v>
      </c>
      <c r="G3762" s="244" t="s">
        <v>914</v>
      </c>
      <c r="H3762" s="244" t="s">
        <v>429</v>
      </c>
      <c r="I3762" s="288">
        <v>1</v>
      </c>
      <c r="J3762" s="244" t="s">
        <v>919</v>
      </c>
      <c r="K3762" s="244">
        <v>1</v>
      </c>
      <c r="L3762" s="244">
        <v>1</v>
      </c>
      <c r="M3762" s="244" t="s">
        <v>89</v>
      </c>
      <c r="N3762" s="244">
        <f t="shared" si="70"/>
        <v>1</v>
      </c>
      <c r="R3762" s="301"/>
      <c r="S3762" s="301"/>
      <c r="T3762" s="301"/>
      <c r="U3762" s="301"/>
      <c r="V3762" s="301"/>
      <c r="W3762" s="301"/>
      <c r="X3762"/>
      <c r="Y3762" s="301"/>
      <c r="Z3762" s="301"/>
      <c r="AA3762" s="301"/>
      <c r="AB3762" s="301"/>
      <c r="AC3762" s="301"/>
      <c r="AD3762" s="301"/>
      <c r="AE3762" s="301"/>
      <c r="AF3762" s="301"/>
      <c r="AG3762" s="301"/>
      <c r="AH3762" s="301"/>
      <c r="AI3762" s="301"/>
      <c r="AM3762"/>
    </row>
    <row r="3763" spans="1:39" ht="20.100000000000001" hidden="1" customHeight="1" x14ac:dyDescent="0.2">
      <c r="A3763" s="240">
        <v>589</v>
      </c>
      <c r="B3763" s="309" t="s">
        <v>414</v>
      </c>
      <c r="C3763" s="310" t="s">
        <v>426</v>
      </c>
      <c r="D3763" s="310" t="s">
        <v>438</v>
      </c>
      <c r="E3763" s="309">
        <v>36101.597198157659</v>
      </c>
      <c r="F3763" s="310" t="s">
        <v>871</v>
      </c>
      <c r="G3763" s="244" t="s">
        <v>872</v>
      </c>
      <c r="H3763" s="244" t="s">
        <v>429</v>
      </c>
      <c r="I3763" s="288">
        <v>1</v>
      </c>
      <c r="J3763" s="244" t="s">
        <v>919</v>
      </c>
      <c r="K3763" s="244">
        <v>1</v>
      </c>
      <c r="L3763" s="244">
        <v>1</v>
      </c>
      <c r="M3763" s="244" t="s">
        <v>89</v>
      </c>
      <c r="N3763" s="244">
        <f t="shared" si="70"/>
        <v>1</v>
      </c>
      <c r="R3763" s="301"/>
      <c r="S3763" s="301"/>
      <c r="T3763" s="301"/>
      <c r="U3763" s="301"/>
      <c r="V3763" s="301"/>
      <c r="W3763" s="301"/>
      <c r="X3763"/>
      <c r="Y3763" s="301"/>
      <c r="Z3763" s="301"/>
      <c r="AA3763" s="301"/>
      <c r="AB3763" s="301"/>
      <c r="AC3763" s="301"/>
      <c r="AD3763" s="301"/>
      <c r="AE3763" s="301"/>
      <c r="AF3763" s="301"/>
      <c r="AG3763" s="301"/>
      <c r="AH3763" s="301"/>
      <c r="AI3763" s="301"/>
      <c r="AM3763"/>
    </row>
    <row r="3764" spans="1:39" ht="20.100000000000001" hidden="1" customHeight="1" x14ac:dyDescent="0.2">
      <c r="A3764" s="240">
        <v>590</v>
      </c>
      <c r="B3764" s="309" t="s">
        <v>414</v>
      </c>
      <c r="C3764" s="310" t="s">
        <v>426</v>
      </c>
      <c r="D3764" s="310" t="s">
        <v>438</v>
      </c>
      <c r="E3764" s="309">
        <v>35538.387466969267</v>
      </c>
      <c r="F3764" s="310" t="s">
        <v>879</v>
      </c>
      <c r="G3764" s="244" t="s">
        <v>913</v>
      </c>
      <c r="H3764" s="244" t="s">
        <v>429</v>
      </c>
      <c r="I3764" s="288">
        <v>1</v>
      </c>
      <c r="J3764" s="244" t="s">
        <v>919</v>
      </c>
      <c r="K3764" s="244" t="s">
        <v>89</v>
      </c>
      <c r="L3764" s="244" t="s">
        <v>89</v>
      </c>
      <c r="M3764" s="244">
        <v>1</v>
      </c>
      <c r="N3764" s="244">
        <f t="shared" si="70"/>
        <v>0.78539816339744828</v>
      </c>
      <c r="R3764" s="301"/>
      <c r="S3764" s="301"/>
      <c r="T3764" s="301"/>
      <c r="U3764" s="301"/>
      <c r="V3764" s="301"/>
      <c r="W3764" s="301"/>
      <c r="X3764"/>
      <c r="Y3764" s="301"/>
      <c r="Z3764" s="301"/>
      <c r="AA3764" s="301"/>
      <c r="AB3764" s="301"/>
      <c r="AC3764" s="301"/>
      <c r="AD3764" s="301"/>
      <c r="AE3764" s="301"/>
      <c r="AF3764" s="301"/>
      <c r="AG3764" s="301"/>
      <c r="AH3764" s="301"/>
      <c r="AI3764" s="301"/>
      <c r="AM3764"/>
    </row>
    <row r="3765" spans="1:39" ht="20.100000000000001" hidden="1" customHeight="1" x14ac:dyDescent="0.2">
      <c r="A3765" s="240">
        <v>591</v>
      </c>
      <c r="B3765" s="309" t="s">
        <v>414</v>
      </c>
      <c r="C3765" s="310" t="s">
        <v>426</v>
      </c>
      <c r="D3765" s="310" t="s">
        <v>438</v>
      </c>
      <c r="E3765" s="309">
        <v>35402.857107798598</v>
      </c>
      <c r="F3765" s="310" t="s">
        <v>871</v>
      </c>
      <c r="G3765" s="244" t="s">
        <v>932</v>
      </c>
      <c r="H3765" s="244" t="s">
        <v>429</v>
      </c>
      <c r="I3765" s="288">
        <v>1</v>
      </c>
      <c r="J3765" s="244" t="s">
        <v>919</v>
      </c>
      <c r="K3765" s="244">
        <v>1</v>
      </c>
      <c r="L3765" s="244">
        <v>1</v>
      </c>
      <c r="M3765" s="244" t="s">
        <v>89</v>
      </c>
      <c r="N3765" s="244">
        <f t="shared" si="70"/>
        <v>1</v>
      </c>
      <c r="R3765" s="301"/>
      <c r="S3765" s="301"/>
      <c r="T3765" s="301"/>
      <c r="U3765" s="301"/>
      <c r="V3765" s="301"/>
      <c r="W3765" s="301"/>
      <c r="X3765"/>
      <c r="Y3765" s="301"/>
      <c r="Z3765" s="301"/>
      <c r="AA3765" s="301"/>
      <c r="AB3765" s="301"/>
      <c r="AC3765" s="301"/>
      <c r="AD3765" s="301"/>
      <c r="AE3765" s="301"/>
      <c r="AF3765" s="301"/>
      <c r="AG3765" s="301"/>
      <c r="AH3765" s="301"/>
      <c r="AI3765" s="301"/>
      <c r="AM3765"/>
    </row>
    <row r="3766" spans="1:39" ht="20.100000000000001" hidden="1" customHeight="1" x14ac:dyDescent="0.2">
      <c r="A3766" s="240">
        <v>592</v>
      </c>
      <c r="B3766" s="309" t="s">
        <v>414</v>
      </c>
      <c r="C3766" s="310" t="s">
        <v>426</v>
      </c>
      <c r="D3766" s="310" t="s">
        <v>438</v>
      </c>
      <c r="E3766" s="309">
        <v>35141.184722651713</v>
      </c>
      <c r="F3766" s="310" t="s">
        <v>871</v>
      </c>
      <c r="G3766" s="244" t="s">
        <v>924</v>
      </c>
      <c r="H3766" s="244" t="s">
        <v>429</v>
      </c>
      <c r="I3766" s="288">
        <v>1</v>
      </c>
      <c r="J3766" s="244" t="s">
        <v>919</v>
      </c>
      <c r="K3766" s="244">
        <v>1</v>
      </c>
      <c r="L3766" s="244">
        <v>1</v>
      </c>
      <c r="M3766" s="244" t="s">
        <v>89</v>
      </c>
      <c r="N3766" s="244">
        <f t="shared" si="70"/>
        <v>1</v>
      </c>
      <c r="R3766" s="301"/>
      <c r="S3766" s="301"/>
      <c r="T3766" s="301"/>
      <c r="U3766" s="301"/>
      <c r="V3766" s="301"/>
      <c r="W3766" s="301"/>
      <c r="X3766"/>
      <c r="Y3766" s="301"/>
      <c r="Z3766" s="301"/>
      <c r="AA3766" s="301"/>
      <c r="AB3766" s="301"/>
      <c r="AC3766" s="301"/>
      <c r="AD3766" s="301"/>
      <c r="AE3766" s="301"/>
      <c r="AF3766" s="301"/>
      <c r="AG3766" s="301"/>
      <c r="AH3766" s="301"/>
      <c r="AI3766" s="301"/>
      <c r="AM3766"/>
    </row>
    <row r="3767" spans="1:39" ht="20.100000000000001" hidden="1" customHeight="1" x14ac:dyDescent="0.2">
      <c r="A3767" s="240">
        <v>593</v>
      </c>
      <c r="B3767" s="309" t="s">
        <v>414</v>
      </c>
      <c r="C3767" s="310" t="s">
        <v>426</v>
      </c>
      <c r="D3767" s="310" t="s">
        <v>438</v>
      </c>
      <c r="E3767" s="309">
        <v>34665.210807765179</v>
      </c>
      <c r="F3767" s="242" t="s">
        <v>888</v>
      </c>
      <c r="G3767" s="244" t="s">
        <v>918</v>
      </c>
      <c r="H3767" s="244" t="s">
        <v>429</v>
      </c>
      <c r="I3767" s="288">
        <v>1</v>
      </c>
      <c r="J3767" s="244" t="s">
        <v>919</v>
      </c>
      <c r="K3767" s="244">
        <v>0.5</v>
      </c>
      <c r="L3767" s="244">
        <v>0.8</v>
      </c>
      <c r="M3767" s="244" t="s">
        <v>89</v>
      </c>
      <c r="N3767" s="244">
        <f t="shared" si="70"/>
        <v>0.4</v>
      </c>
      <c r="R3767" s="301"/>
      <c r="S3767" s="301"/>
      <c r="T3767" s="301"/>
      <c r="U3767" s="301"/>
      <c r="V3767" s="301"/>
      <c r="W3767" s="301"/>
      <c r="X3767"/>
      <c r="Y3767" s="301"/>
      <c r="Z3767" s="301"/>
      <c r="AA3767" s="301"/>
      <c r="AB3767" s="301"/>
      <c r="AC3767" s="301"/>
      <c r="AD3767" s="301"/>
      <c r="AE3767" s="301"/>
      <c r="AF3767" s="301"/>
      <c r="AG3767" s="301"/>
      <c r="AH3767" s="301"/>
      <c r="AI3767" s="301"/>
      <c r="AM3767"/>
    </row>
    <row r="3768" spans="1:39" ht="20.100000000000001" hidden="1" customHeight="1" x14ac:dyDescent="0.2">
      <c r="A3768" s="240">
        <v>594</v>
      </c>
      <c r="B3768" s="309" t="s">
        <v>414</v>
      </c>
      <c r="C3768" s="310" t="s">
        <v>426</v>
      </c>
      <c r="D3768" s="310" t="s">
        <v>438</v>
      </c>
      <c r="E3768" s="309">
        <v>34635.560443419221</v>
      </c>
      <c r="F3768" s="310" t="s">
        <v>879</v>
      </c>
      <c r="G3768" s="244" t="s">
        <v>913</v>
      </c>
      <c r="H3768" s="244" t="s">
        <v>429</v>
      </c>
      <c r="I3768" s="288">
        <v>1</v>
      </c>
      <c r="J3768" s="244" t="s">
        <v>919</v>
      </c>
      <c r="K3768" s="244" t="s">
        <v>89</v>
      </c>
      <c r="L3768" s="244" t="s">
        <v>89</v>
      </c>
      <c r="M3768" s="244">
        <v>1</v>
      </c>
      <c r="N3768" s="244">
        <f t="shared" si="70"/>
        <v>0.78539816339744828</v>
      </c>
      <c r="R3768" s="301"/>
      <c r="S3768" s="301"/>
      <c r="T3768" s="301"/>
      <c r="U3768" s="301"/>
      <c r="V3768" s="301"/>
      <c r="W3768" s="301"/>
      <c r="X3768"/>
      <c r="Y3768" s="301"/>
      <c r="Z3768" s="301"/>
      <c r="AA3768" s="301"/>
      <c r="AB3768" s="301"/>
      <c r="AC3768" s="301"/>
      <c r="AD3768" s="301"/>
      <c r="AE3768" s="301"/>
      <c r="AF3768" s="301"/>
      <c r="AG3768" s="301"/>
      <c r="AH3768" s="301"/>
      <c r="AI3768" s="301"/>
      <c r="AM3768"/>
    </row>
    <row r="3769" spans="1:39" ht="20.100000000000001" hidden="1" customHeight="1" x14ac:dyDescent="0.2">
      <c r="A3769" s="240">
        <v>595</v>
      </c>
      <c r="B3769" s="309" t="s">
        <v>414</v>
      </c>
      <c r="C3769" s="310" t="s">
        <v>426</v>
      </c>
      <c r="D3769" s="310" t="s">
        <v>438</v>
      </c>
      <c r="E3769" s="309">
        <v>34480.179410849043</v>
      </c>
      <c r="F3769" s="310" t="s">
        <v>871</v>
      </c>
      <c r="G3769" s="244" t="s">
        <v>914</v>
      </c>
      <c r="H3769" s="244" t="s">
        <v>869</v>
      </c>
      <c r="I3769" s="288">
        <v>1</v>
      </c>
      <c r="J3769" s="244" t="s">
        <v>919</v>
      </c>
      <c r="K3769" s="244">
        <v>1</v>
      </c>
      <c r="L3769" s="244">
        <v>1</v>
      </c>
      <c r="M3769" s="244" t="s">
        <v>89</v>
      </c>
      <c r="N3769" s="244">
        <f t="shared" si="70"/>
        <v>1</v>
      </c>
      <c r="R3769" s="301"/>
      <c r="S3769" s="301"/>
      <c r="T3769" s="301"/>
      <c r="U3769" s="301"/>
      <c r="V3769" s="301"/>
      <c r="W3769" s="301"/>
      <c r="X3769"/>
      <c r="Y3769" s="301"/>
      <c r="Z3769" s="301"/>
      <c r="AA3769" s="301"/>
      <c r="AB3769" s="301"/>
      <c r="AC3769" s="301"/>
      <c r="AD3769" s="301"/>
      <c r="AE3769" s="301"/>
      <c r="AF3769" s="301"/>
      <c r="AG3769" s="301"/>
      <c r="AH3769" s="301"/>
      <c r="AI3769" s="301"/>
      <c r="AM3769"/>
    </row>
    <row r="3770" spans="1:39" ht="20.100000000000001" hidden="1" customHeight="1" x14ac:dyDescent="0.2">
      <c r="A3770" s="240">
        <v>596</v>
      </c>
      <c r="B3770" s="309" t="s">
        <v>414</v>
      </c>
      <c r="C3770" s="310" t="s">
        <v>426</v>
      </c>
      <c r="D3770" s="310" t="s">
        <v>438</v>
      </c>
      <c r="E3770" s="309">
        <v>34326.886853419186</v>
      </c>
      <c r="F3770" s="310" t="s">
        <v>880</v>
      </c>
      <c r="G3770" s="244" t="s">
        <v>915</v>
      </c>
      <c r="H3770" s="244" t="s">
        <v>429</v>
      </c>
      <c r="I3770" s="288">
        <v>1</v>
      </c>
      <c r="J3770" s="244" t="s">
        <v>919</v>
      </c>
      <c r="K3770" s="244">
        <v>0.5</v>
      </c>
      <c r="L3770" s="244">
        <v>0.6</v>
      </c>
      <c r="M3770" s="244" t="s">
        <v>89</v>
      </c>
      <c r="N3770" s="244">
        <f t="shared" si="70"/>
        <v>0.3</v>
      </c>
      <c r="R3770" s="301"/>
      <c r="S3770" s="301"/>
      <c r="T3770" s="301"/>
      <c r="U3770" s="301"/>
      <c r="V3770" s="301"/>
      <c r="W3770" s="301"/>
      <c r="X3770"/>
      <c r="Y3770" s="301"/>
      <c r="Z3770" s="301"/>
      <c r="AA3770" s="301"/>
      <c r="AB3770" s="301"/>
      <c r="AC3770" s="301"/>
      <c r="AD3770" s="301"/>
      <c r="AE3770" s="301"/>
      <c r="AF3770" s="301"/>
      <c r="AG3770" s="301"/>
      <c r="AH3770" s="301"/>
      <c r="AI3770" s="301"/>
      <c r="AM3770"/>
    </row>
    <row r="3771" spans="1:39" ht="20.100000000000001" hidden="1" customHeight="1" x14ac:dyDescent="0.2">
      <c r="A3771" s="240">
        <v>597</v>
      </c>
      <c r="B3771" s="309" t="s">
        <v>414</v>
      </c>
      <c r="C3771" s="310" t="s">
        <v>426</v>
      </c>
      <c r="D3771" s="310" t="s">
        <v>438</v>
      </c>
      <c r="E3771" s="309">
        <v>34326.886853419186</v>
      </c>
      <c r="F3771" s="310" t="s">
        <v>880</v>
      </c>
      <c r="G3771" s="244" t="s">
        <v>915</v>
      </c>
      <c r="H3771" s="244" t="s">
        <v>869</v>
      </c>
      <c r="I3771" s="288">
        <v>1</v>
      </c>
      <c r="J3771" s="244" t="s">
        <v>919</v>
      </c>
      <c r="K3771" s="244">
        <v>0.5</v>
      </c>
      <c r="L3771" s="244">
        <v>0.6</v>
      </c>
      <c r="M3771" s="244" t="s">
        <v>89</v>
      </c>
      <c r="N3771" s="244">
        <f t="shared" si="70"/>
        <v>0.3</v>
      </c>
      <c r="R3771" s="301"/>
      <c r="S3771" s="301"/>
      <c r="T3771" s="301"/>
      <c r="U3771" s="301"/>
      <c r="V3771" s="301"/>
      <c r="W3771" s="301"/>
      <c r="X3771"/>
      <c r="Y3771" s="301"/>
      <c r="Z3771" s="301"/>
      <c r="AA3771" s="301"/>
      <c r="AB3771" s="301"/>
      <c r="AC3771" s="301"/>
      <c r="AD3771" s="301"/>
      <c r="AE3771" s="301"/>
      <c r="AF3771" s="301"/>
      <c r="AG3771" s="301"/>
      <c r="AH3771" s="301"/>
      <c r="AI3771" s="301"/>
      <c r="AM3771"/>
    </row>
    <row r="3772" spans="1:39" ht="20.100000000000001" hidden="1" customHeight="1" x14ac:dyDescent="0.2">
      <c r="A3772" s="240">
        <v>598</v>
      </c>
      <c r="B3772" s="309" t="s">
        <v>414</v>
      </c>
      <c r="C3772" s="310" t="s">
        <v>426</v>
      </c>
      <c r="D3772" s="310" t="s">
        <v>438</v>
      </c>
      <c r="E3772" s="309">
        <v>34318.234282341808</v>
      </c>
      <c r="F3772" s="310" t="s">
        <v>880</v>
      </c>
      <c r="G3772" s="244" t="s">
        <v>915</v>
      </c>
      <c r="H3772" s="244" t="s">
        <v>869</v>
      </c>
      <c r="I3772" s="288">
        <v>1</v>
      </c>
      <c r="J3772" s="244" t="s">
        <v>919</v>
      </c>
      <c r="K3772" s="244">
        <v>0.5</v>
      </c>
      <c r="L3772" s="244">
        <v>0.6</v>
      </c>
      <c r="M3772" s="244" t="s">
        <v>89</v>
      </c>
      <c r="N3772" s="244">
        <f t="shared" si="70"/>
        <v>0.3</v>
      </c>
      <c r="R3772" s="301"/>
      <c r="S3772" s="301"/>
      <c r="T3772" s="301"/>
      <c r="U3772" s="301"/>
      <c r="V3772" s="301"/>
      <c r="W3772" s="301"/>
      <c r="X3772"/>
      <c r="Y3772" s="301"/>
      <c r="Z3772" s="301"/>
      <c r="AA3772" s="301"/>
      <c r="AB3772" s="301"/>
      <c r="AC3772" s="301"/>
      <c r="AD3772" s="301"/>
      <c r="AE3772" s="301"/>
      <c r="AF3772" s="301"/>
      <c r="AG3772" s="301"/>
      <c r="AH3772" s="301"/>
      <c r="AI3772" s="301"/>
      <c r="AM3772"/>
    </row>
    <row r="3773" spans="1:39" ht="20.100000000000001" hidden="1" customHeight="1" x14ac:dyDescent="0.2">
      <c r="A3773" s="240">
        <v>599</v>
      </c>
      <c r="B3773" s="309" t="s">
        <v>414</v>
      </c>
      <c r="C3773" s="310" t="s">
        <v>426</v>
      </c>
      <c r="D3773" s="310" t="s">
        <v>438</v>
      </c>
      <c r="E3773" s="309">
        <v>34311.716157922026</v>
      </c>
      <c r="F3773" s="310" t="s">
        <v>880</v>
      </c>
      <c r="G3773" s="244" t="s">
        <v>915</v>
      </c>
      <c r="H3773" s="244" t="s">
        <v>869</v>
      </c>
      <c r="I3773" s="288">
        <v>1</v>
      </c>
      <c r="J3773" s="244" t="s">
        <v>919</v>
      </c>
      <c r="K3773" s="244">
        <v>0.5</v>
      </c>
      <c r="L3773" s="244">
        <v>0.6</v>
      </c>
      <c r="M3773" s="244" t="s">
        <v>89</v>
      </c>
      <c r="N3773" s="244">
        <f t="shared" si="70"/>
        <v>0.3</v>
      </c>
      <c r="R3773" s="301"/>
      <c r="S3773" s="301"/>
      <c r="T3773" s="301"/>
      <c r="U3773" s="301"/>
      <c r="V3773" s="301"/>
      <c r="W3773" s="301"/>
      <c r="X3773"/>
      <c r="Y3773" s="301"/>
      <c r="Z3773" s="301"/>
      <c r="AA3773" s="301"/>
      <c r="AB3773" s="301"/>
      <c r="AC3773" s="301"/>
      <c r="AD3773" s="301"/>
      <c r="AE3773" s="301"/>
      <c r="AF3773" s="301"/>
      <c r="AG3773" s="301"/>
      <c r="AH3773" s="301"/>
      <c r="AI3773" s="301"/>
      <c r="AM3773"/>
    </row>
    <row r="3774" spans="1:39" ht="20.100000000000001" hidden="1" customHeight="1" x14ac:dyDescent="0.2">
      <c r="A3774" s="240">
        <v>600</v>
      </c>
      <c r="B3774" s="309" t="s">
        <v>414</v>
      </c>
      <c r="C3774" s="310" t="s">
        <v>426</v>
      </c>
      <c r="D3774" s="310" t="s">
        <v>438</v>
      </c>
      <c r="E3774" s="309">
        <v>34311.716157922026</v>
      </c>
      <c r="F3774" s="310" t="s">
        <v>880</v>
      </c>
      <c r="G3774" s="244" t="s">
        <v>915</v>
      </c>
      <c r="H3774" s="244" t="s">
        <v>869</v>
      </c>
      <c r="I3774" s="288">
        <v>1</v>
      </c>
      <c r="J3774" s="244" t="s">
        <v>919</v>
      </c>
      <c r="K3774" s="244">
        <v>0.5</v>
      </c>
      <c r="L3774" s="244">
        <v>0.6</v>
      </c>
      <c r="M3774" s="244" t="s">
        <v>89</v>
      </c>
      <c r="N3774" s="244">
        <f t="shared" si="70"/>
        <v>0.3</v>
      </c>
      <c r="R3774" s="301"/>
      <c r="S3774" s="301"/>
      <c r="T3774" s="301"/>
      <c r="U3774" s="301"/>
      <c r="V3774" s="301"/>
      <c r="W3774" s="301"/>
      <c r="X3774"/>
      <c r="Y3774" s="301"/>
      <c r="Z3774" s="301"/>
      <c r="AA3774" s="301"/>
      <c r="AB3774" s="301"/>
      <c r="AC3774" s="301"/>
      <c r="AD3774" s="301"/>
      <c r="AE3774" s="301"/>
      <c r="AF3774" s="301"/>
      <c r="AG3774" s="301"/>
      <c r="AH3774" s="301"/>
      <c r="AI3774" s="301"/>
      <c r="AM3774"/>
    </row>
    <row r="3775" spans="1:39" ht="20.100000000000001" hidden="1" customHeight="1" x14ac:dyDescent="0.2">
      <c r="A3775" s="240">
        <v>601</v>
      </c>
      <c r="B3775" s="309" t="s">
        <v>414</v>
      </c>
      <c r="C3775" s="310" t="s">
        <v>426</v>
      </c>
      <c r="D3775" s="310" t="s">
        <v>438</v>
      </c>
      <c r="E3775" s="309">
        <v>34305.194612097723</v>
      </c>
      <c r="F3775" s="310" t="s">
        <v>880</v>
      </c>
      <c r="G3775" s="244" t="s">
        <v>915</v>
      </c>
      <c r="H3775" s="244" t="s">
        <v>869</v>
      </c>
      <c r="I3775" s="288">
        <v>1</v>
      </c>
      <c r="J3775" s="244" t="s">
        <v>919</v>
      </c>
      <c r="K3775" s="244">
        <v>0.5</v>
      </c>
      <c r="L3775" s="244">
        <v>0.6</v>
      </c>
      <c r="M3775" s="244" t="s">
        <v>89</v>
      </c>
      <c r="N3775" s="244">
        <f t="shared" si="70"/>
        <v>0.3</v>
      </c>
      <c r="R3775" s="301"/>
      <c r="S3775" s="301"/>
      <c r="T3775" s="301"/>
      <c r="U3775" s="301"/>
      <c r="V3775" s="301"/>
      <c r="W3775" s="301"/>
      <c r="X3775"/>
      <c r="Y3775" s="301"/>
      <c r="Z3775" s="301"/>
      <c r="AA3775" s="301"/>
      <c r="AB3775" s="301"/>
      <c r="AC3775" s="301"/>
      <c r="AD3775" s="301"/>
      <c r="AE3775" s="301"/>
      <c r="AF3775" s="301"/>
      <c r="AG3775" s="301"/>
      <c r="AH3775" s="301"/>
      <c r="AI3775" s="301"/>
      <c r="AM3775"/>
    </row>
    <row r="3776" spans="1:39" ht="20.100000000000001" hidden="1" customHeight="1" x14ac:dyDescent="0.2">
      <c r="A3776" s="240">
        <v>602</v>
      </c>
      <c r="B3776" s="309" t="s">
        <v>414</v>
      </c>
      <c r="C3776" s="310" t="s">
        <v>426</v>
      </c>
      <c r="D3776" s="310" t="s">
        <v>438</v>
      </c>
      <c r="E3776" s="309">
        <v>34136.188381396452</v>
      </c>
      <c r="F3776" s="310" t="s">
        <v>879</v>
      </c>
      <c r="G3776" s="244" t="s">
        <v>913</v>
      </c>
      <c r="H3776" s="244" t="s">
        <v>429</v>
      </c>
      <c r="I3776" s="288">
        <v>1</v>
      </c>
      <c r="J3776" s="244" t="s">
        <v>919</v>
      </c>
      <c r="K3776" s="244" t="s">
        <v>89</v>
      </c>
      <c r="L3776" s="244" t="s">
        <v>89</v>
      </c>
      <c r="M3776" s="244">
        <v>1</v>
      </c>
      <c r="N3776" s="244">
        <f t="shared" si="70"/>
        <v>0.78539816339744828</v>
      </c>
      <c r="R3776" s="301"/>
      <c r="S3776" s="301"/>
      <c r="T3776" s="301"/>
      <c r="U3776" s="301"/>
      <c r="V3776" s="301"/>
      <c r="W3776" s="301"/>
      <c r="X3776"/>
      <c r="Y3776" s="301"/>
      <c r="Z3776" s="301"/>
      <c r="AA3776" s="301"/>
      <c r="AB3776" s="301"/>
      <c r="AC3776" s="301"/>
      <c r="AD3776" s="301"/>
      <c r="AE3776" s="301"/>
      <c r="AF3776" s="301"/>
      <c r="AG3776" s="301"/>
      <c r="AH3776" s="301"/>
      <c r="AI3776" s="301"/>
      <c r="AM3776"/>
    </row>
    <row r="3777" spans="1:39" ht="20.100000000000001" hidden="1" customHeight="1" x14ac:dyDescent="0.2">
      <c r="A3777" s="240">
        <v>603</v>
      </c>
      <c r="B3777" s="309" t="s">
        <v>414</v>
      </c>
      <c r="C3777" s="310" t="s">
        <v>426</v>
      </c>
      <c r="D3777" s="310" t="s">
        <v>438</v>
      </c>
      <c r="E3777" s="309">
        <v>33755.227734416228</v>
      </c>
      <c r="F3777" s="310" t="s">
        <v>879</v>
      </c>
      <c r="G3777" s="244" t="s">
        <v>913</v>
      </c>
      <c r="H3777" s="244" t="s">
        <v>429</v>
      </c>
      <c r="I3777" s="288">
        <v>1</v>
      </c>
      <c r="J3777" s="244" t="s">
        <v>919</v>
      </c>
      <c r="K3777" s="244" t="s">
        <v>89</v>
      </c>
      <c r="L3777" s="244" t="s">
        <v>89</v>
      </c>
      <c r="M3777" s="244">
        <v>1</v>
      </c>
      <c r="N3777" s="244">
        <f t="shared" si="70"/>
        <v>0.78539816339744828</v>
      </c>
      <c r="R3777" s="301"/>
      <c r="S3777" s="301"/>
      <c r="T3777" s="301"/>
      <c r="U3777" s="301"/>
      <c r="V3777" s="301"/>
      <c r="W3777" s="301"/>
      <c r="X3777"/>
      <c r="Y3777" s="301"/>
      <c r="Z3777" s="301"/>
      <c r="AA3777" s="301"/>
      <c r="AB3777" s="301"/>
      <c r="AC3777" s="301"/>
      <c r="AD3777" s="301"/>
      <c r="AE3777" s="301"/>
      <c r="AF3777" s="301"/>
      <c r="AG3777" s="301"/>
      <c r="AH3777" s="301"/>
      <c r="AI3777" s="301"/>
      <c r="AM3777"/>
    </row>
    <row r="3778" spans="1:39" ht="20.100000000000001" hidden="1" customHeight="1" x14ac:dyDescent="0.2">
      <c r="A3778" s="240">
        <v>604</v>
      </c>
      <c r="B3778" s="309" t="s">
        <v>414</v>
      </c>
      <c r="C3778" s="310" t="s">
        <v>426</v>
      </c>
      <c r="D3778" s="310" t="s">
        <v>438</v>
      </c>
      <c r="E3778" s="309">
        <v>33646.807133330527</v>
      </c>
      <c r="F3778" s="310" t="s">
        <v>871</v>
      </c>
      <c r="G3778" s="244" t="s">
        <v>914</v>
      </c>
      <c r="H3778" s="244" t="s">
        <v>429</v>
      </c>
      <c r="I3778" s="288">
        <v>1</v>
      </c>
      <c r="J3778" s="244" t="s">
        <v>919</v>
      </c>
      <c r="K3778" s="244">
        <v>1</v>
      </c>
      <c r="L3778" s="244">
        <v>1</v>
      </c>
      <c r="M3778" s="244" t="s">
        <v>89</v>
      </c>
      <c r="N3778" s="244">
        <f t="shared" si="70"/>
        <v>1</v>
      </c>
      <c r="R3778" s="301"/>
      <c r="S3778" s="301"/>
      <c r="T3778" s="301"/>
      <c r="U3778" s="301"/>
      <c r="V3778" s="301"/>
      <c r="W3778" s="301"/>
      <c r="X3778"/>
      <c r="Y3778" s="301"/>
      <c r="Z3778" s="301"/>
      <c r="AA3778" s="301"/>
      <c r="AB3778" s="301"/>
      <c r="AC3778" s="301"/>
      <c r="AD3778" s="301"/>
      <c r="AE3778" s="301"/>
      <c r="AF3778" s="301"/>
      <c r="AG3778" s="301"/>
      <c r="AH3778" s="301"/>
      <c r="AI3778" s="301"/>
      <c r="AM3778"/>
    </row>
    <row r="3779" spans="1:39" ht="20.100000000000001" hidden="1" customHeight="1" x14ac:dyDescent="0.2">
      <c r="A3779" s="240">
        <v>605</v>
      </c>
      <c r="B3779" s="309" t="s">
        <v>414</v>
      </c>
      <c r="C3779" s="310" t="s">
        <v>426</v>
      </c>
      <c r="D3779" s="310" t="s">
        <v>438</v>
      </c>
      <c r="E3779" s="309">
        <v>33631.945441087664</v>
      </c>
      <c r="F3779" s="310" t="s">
        <v>880</v>
      </c>
      <c r="G3779" s="244" t="s">
        <v>915</v>
      </c>
      <c r="H3779" s="244" t="s">
        <v>429</v>
      </c>
      <c r="I3779" s="288">
        <v>1</v>
      </c>
      <c r="J3779" s="244" t="s">
        <v>919</v>
      </c>
      <c r="K3779" s="244">
        <v>0.5</v>
      </c>
      <c r="L3779" s="244">
        <v>0.6</v>
      </c>
      <c r="M3779" s="244" t="s">
        <v>89</v>
      </c>
      <c r="N3779" s="244">
        <f t="shared" si="70"/>
        <v>0.3</v>
      </c>
      <c r="R3779" s="301"/>
      <c r="S3779" s="301"/>
      <c r="T3779" s="301"/>
      <c r="U3779" s="301"/>
      <c r="V3779" s="301"/>
      <c r="W3779" s="301"/>
      <c r="X3779"/>
      <c r="Y3779" s="301"/>
      <c r="Z3779" s="301"/>
      <c r="AA3779" s="301"/>
      <c r="AB3779" s="301"/>
      <c r="AC3779" s="301"/>
      <c r="AD3779" s="301"/>
      <c r="AE3779" s="301"/>
      <c r="AF3779" s="301"/>
      <c r="AG3779" s="301"/>
      <c r="AH3779" s="301"/>
      <c r="AI3779" s="301"/>
      <c r="AM3779"/>
    </row>
    <row r="3780" spans="1:39" ht="20.100000000000001" hidden="1" customHeight="1" x14ac:dyDescent="0.2">
      <c r="A3780" s="240">
        <v>606</v>
      </c>
      <c r="B3780" s="309" t="s">
        <v>414</v>
      </c>
      <c r="C3780" s="310" t="s">
        <v>426</v>
      </c>
      <c r="D3780" s="310" t="s">
        <v>438</v>
      </c>
      <c r="E3780" s="309">
        <v>33617.874969334414</v>
      </c>
      <c r="F3780" s="310" t="s">
        <v>880</v>
      </c>
      <c r="G3780" s="244" t="s">
        <v>915</v>
      </c>
      <c r="H3780" s="244" t="s">
        <v>429</v>
      </c>
      <c r="I3780" s="288">
        <v>1</v>
      </c>
      <c r="J3780" s="244" t="s">
        <v>919</v>
      </c>
      <c r="K3780" s="244">
        <v>0.5</v>
      </c>
      <c r="L3780" s="244">
        <v>0.6</v>
      </c>
      <c r="M3780" s="244" t="s">
        <v>89</v>
      </c>
      <c r="N3780" s="244">
        <f t="shared" si="70"/>
        <v>0.3</v>
      </c>
      <c r="R3780" s="301"/>
      <c r="S3780" s="301"/>
      <c r="T3780" s="301"/>
      <c r="U3780" s="301"/>
      <c r="V3780" s="301"/>
      <c r="W3780" s="301"/>
      <c r="X3780"/>
      <c r="Y3780" s="301"/>
      <c r="Z3780" s="301"/>
      <c r="AA3780" s="301"/>
      <c r="AB3780" s="301"/>
      <c r="AC3780" s="301"/>
      <c r="AD3780" s="301"/>
      <c r="AE3780" s="301"/>
      <c r="AF3780" s="301"/>
      <c r="AG3780" s="301"/>
      <c r="AH3780" s="301"/>
      <c r="AI3780" s="301"/>
      <c r="AM3780"/>
    </row>
    <row r="3781" spans="1:39" ht="20.100000000000001" hidden="1" customHeight="1" x14ac:dyDescent="0.2">
      <c r="A3781" s="240">
        <v>607</v>
      </c>
      <c r="B3781" s="309" t="s">
        <v>414</v>
      </c>
      <c r="C3781" s="310" t="s">
        <v>426</v>
      </c>
      <c r="D3781" s="310" t="s">
        <v>438</v>
      </c>
      <c r="E3781" s="309">
        <v>33573.228748864189</v>
      </c>
      <c r="F3781" s="310" t="s">
        <v>880</v>
      </c>
      <c r="G3781" s="244" t="s">
        <v>915</v>
      </c>
      <c r="H3781" s="244" t="s">
        <v>429</v>
      </c>
      <c r="I3781" s="288">
        <v>1</v>
      </c>
      <c r="J3781" s="244" t="s">
        <v>919</v>
      </c>
      <c r="K3781" s="244">
        <v>0.5</v>
      </c>
      <c r="L3781" s="244">
        <v>0.6</v>
      </c>
      <c r="M3781" s="244" t="s">
        <v>89</v>
      </c>
      <c r="N3781" s="244">
        <f t="shared" si="70"/>
        <v>0.3</v>
      </c>
      <c r="R3781" s="301"/>
      <c r="S3781" s="301"/>
      <c r="T3781" s="301"/>
      <c r="U3781" s="301"/>
      <c r="V3781" s="301"/>
      <c r="W3781" s="301"/>
      <c r="X3781"/>
      <c r="Y3781" s="301"/>
      <c r="Z3781" s="301"/>
      <c r="AA3781" s="301"/>
      <c r="AB3781" s="301"/>
      <c r="AC3781" s="301"/>
      <c r="AD3781" s="301"/>
      <c r="AE3781" s="301"/>
      <c r="AF3781" s="301"/>
      <c r="AG3781" s="301"/>
      <c r="AH3781" s="301"/>
      <c r="AI3781" s="301"/>
      <c r="AM3781"/>
    </row>
    <row r="3782" spans="1:39" ht="20.100000000000001" hidden="1" customHeight="1" x14ac:dyDescent="0.2">
      <c r="A3782" s="240">
        <v>608</v>
      </c>
      <c r="B3782" s="309" t="s">
        <v>414</v>
      </c>
      <c r="C3782" s="310" t="s">
        <v>426</v>
      </c>
      <c r="D3782" s="310" t="s">
        <v>438</v>
      </c>
      <c r="E3782" s="309">
        <v>33530.782758568916</v>
      </c>
      <c r="F3782" s="310" t="s">
        <v>880</v>
      </c>
      <c r="G3782" s="244" t="s">
        <v>915</v>
      </c>
      <c r="H3782" s="244" t="s">
        <v>429</v>
      </c>
      <c r="I3782" s="288">
        <v>1</v>
      </c>
      <c r="J3782" s="244" t="s">
        <v>919</v>
      </c>
      <c r="K3782" s="244">
        <v>0.5</v>
      </c>
      <c r="L3782" s="244">
        <v>0.6</v>
      </c>
      <c r="M3782" s="244" t="s">
        <v>89</v>
      </c>
      <c r="N3782" s="244">
        <f t="shared" si="70"/>
        <v>0.3</v>
      </c>
      <c r="R3782" s="301"/>
      <c r="S3782" s="301"/>
      <c r="T3782" s="301"/>
      <c r="U3782" s="301"/>
      <c r="V3782" s="301"/>
      <c r="W3782" s="301"/>
      <c r="X3782"/>
      <c r="Y3782" s="301"/>
      <c r="Z3782" s="301"/>
      <c r="AA3782" s="301"/>
      <c r="AB3782" s="301"/>
      <c r="AC3782" s="301"/>
      <c r="AD3782" s="301"/>
      <c r="AE3782" s="301"/>
      <c r="AF3782" s="301"/>
      <c r="AG3782" s="301"/>
      <c r="AH3782" s="301"/>
      <c r="AI3782" s="301"/>
      <c r="AM3782"/>
    </row>
    <row r="3783" spans="1:39" ht="20.100000000000001" hidden="1" customHeight="1" x14ac:dyDescent="0.2">
      <c r="A3783" s="240">
        <v>609</v>
      </c>
      <c r="B3783" s="309" t="s">
        <v>414</v>
      </c>
      <c r="C3783" s="310" t="s">
        <v>426</v>
      </c>
      <c r="D3783" s="310" t="s">
        <v>438</v>
      </c>
      <c r="E3783" s="309">
        <v>33521.018103442853</v>
      </c>
      <c r="F3783" s="310" t="s">
        <v>880</v>
      </c>
      <c r="G3783" s="244" t="s">
        <v>915</v>
      </c>
      <c r="H3783" s="244" t="s">
        <v>429</v>
      </c>
      <c r="I3783" s="288">
        <v>1</v>
      </c>
      <c r="J3783" s="244" t="s">
        <v>919</v>
      </c>
      <c r="K3783" s="244">
        <v>0.5</v>
      </c>
      <c r="L3783" s="244">
        <v>0.6</v>
      </c>
      <c r="M3783" s="244" t="s">
        <v>89</v>
      </c>
      <c r="N3783" s="244">
        <f t="shared" si="70"/>
        <v>0.3</v>
      </c>
      <c r="R3783" s="301"/>
      <c r="S3783" s="301"/>
      <c r="T3783" s="301"/>
      <c r="U3783" s="301"/>
      <c r="V3783" s="301"/>
      <c r="W3783" s="301"/>
      <c r="X3783"/>
      <c r="Y3783" s="301"/>
      <c r="Z3783" s="301"/>
      <c r="AA3783" s="301"/>
      <c r="AB3783" s="301"/>
      <c r="AC3783" s="301"/>
      <c r="AD3783" s="301"/>
      <c r="AE3783" s="301"/>
      <c r="AF3783" s="301"/>
      <c r="AG3783" s="301"/>
      <c r="AH3783" s="301"/>
      <c r="AI3783" s="301"/>
      <c r="AM3783"/>
    </row>
    <row r="3784" spans="1:39" ht="20.100000000000001" hidden="1" customHeight="1" x14ac:dyDescent="0.2">
      <c r="A3784" s="240">
        <v>610</v>
      </c>
      <c r="B3784" s="309" t="s">
        <v>414</v>
      </c>
      <c r="C3784" s="310" t="s">
        <v>426</v>
      </c>
      <c r="D3784" s="310" t="s">
        <v>438</v>
      </c>
      <c r="E3784" s="309">
        <v>33503.422209697674</v>
      </c>
      <c r="F3784" s="310" t="s">
        <v>880</v>
      </c>
      <c r="G3784" s="244" t="s">
        <v>915</v>
      </c>
      <c r="H3784" s="244" t="s">
        <v>429</v>
      </c>
      <c r="I3784" s="288">
        <v>1</v>
      </c>
      <c r="J3784" s="244" t="s">
        <v>919</v>
      </c>
      <c r="K3784" s="244">
        <v>0.5</v>
      </c>
      <c r="L3784" s="244">
        <v>0.6</v>
      </c>
      <c r="M3784" s="244" t="s">
        <v>89</v>
      </c>
      <c r="N3784" s="244">
        <f t="shared" si="70"/>
        <v>0.3</v>
      </c>
      <c r="R3784" s="301"/>
      <c r="S3784" s="301"/>
      <c r="T3784" s="301"/>
      <c r="U3784" s="301"/>
      <c r="V3784" s="301"/>
      <c r="W3784" s="301"/>
      <c r="X3784"/>
      <c r="Y3784" s="301"/>
      <c r="Z3784" s="301"/>
      <c r="AA3784" s="301"/>
      <c r="AB3784" s="301"/>
      <c r="AC3784" s="301"/>
      <c r="AD3784" s="301"/>
      <c r="AE3784" s="301"/>
      <c r="AF3784" s="301"/>
      <c r="AG3784" s="301"/>
      <c r="AH3784" s="301"/>
      <c r="AI3784" s="301"/>
      <c r="AM3784"/>
    </row>
    <row r="3785" spans="1:39" ht="20.100000000000001" hidden="1" customHeight="1" x14ac:dyDescent="0.2">
      <c r="A3785" s="240">
        <v>611</v>
      </c>
      <c r="B3785" s="309" t="s">
        <v>414</v>
      </c>
      <c r="C3785" s="310" t="s">
        <v>426</v>
      </c>
      <c r="D3785" s="310" t="s">
        <v>438</v>
      </c>
      <c r="E3785" s="309">
        <v>33491.959632552571</v>
      </c>
      <c r="F3785" s="310" t="s">
        <v>871</v>
      </c>
      <c r="G3785" s="244" t="s">
        <v>872</v>
      </c>
      <c r="H3785" s="244" t="s">
        <v>429</v>
      </c>
      <c r="I3785" s="288">
        <v>1</v>
      </c>
      <c r="J3785" s="244" t="s">
        <v>919</v>
      </c>
      <c r="K3785" s="244">
        <v>1</v>
      </c>
      <c r="L3785" s="244">
        <v>1</v>
      </c>
      <c r="M3785" s="244" t="s">
        <v>89</v>
      </c>
      <c r="N3785" s="244">
        <f t="shared" si="70"/>
        <v>1</v>
      </c>
      <c r="R3785" s="301"/>
      <c r="S3785" s="301"/>
      <c r="T3785" s="301"/>
      <c r="U3785" s="301"/>
      <c r="V3785" s="301"/>
      <c r="W3785" s="301"/>
      <c r="X3785"/>
      <c r="Y3785" s="301"/>
      <c r="Z3785" s="301"/>
      <c r="AA3785" s="301"/>
      <c r="AB3785" s="301"/>
      <c r="AC3785" s="301"/>
      <c r="AD3785" s="301"/>
      <c r="AE3785" s="301"/>
      <c r="AF3785" s="301"/>
      <c r="AG3785" s="301"/>
      <c r="AH3785" s="301"/>
      <c r="AI3785" s="301"/>
      <c r="AM3785"/>
    </row>
    <row r="3786" spans="1:39" ht="20.100000000000001" hidden="1" customHeight="1" x14ac:dyDescent="0.2">
      <c r="A3786" s="240">
        <v>612</v>
      </c>
      <c r="B3786" s="309" t="s">
        <v>414</v>
      </c>
      <c r="C3786" s="310" t="s">
        <v>426</v>
      </c>
      <c r="D3786" s="310" t="s">
        <v>438</v>
      </c>
      <c r="E3786" s="309">
        <v>33484.615301623337</v>
      </c>
      <c r="F3786" s="310" t="s">
        <v>880</v>
      </c>
      <c r="G3786" s="244" t="s">
        <v>915</v>
      </c>
      <c r="H3786" s="244" t="s">
        <v>429</v>
      </c>
      <c r="I3786" s="288">
        <v>1</v>
      </c>
      <c r="J3786" s="244" t="s">
        <v>919</v>
      </c>
      <c r="K3786" s="244">
        <v>0.5</v>
      </c>
      <c r="L3786" s="244">
        <v>0.6</v>
      </c>
      <c r="M3786" s="244" t="s">
        <v>89</v>
      </c>
      <c r="N3786" s="244">
        <f t="shared" si="70"/>
        <v>0.3</v>
      </c>
      <c r="R3786" s="301"/>
      <c r="S3786" s="301"/>
      <c r="T3786" s="301"/>
      <c r="U3786" s="301"/>
      <c r="V3786" s="301"/>
      <c r="W3786" s="301"/>
      <c r="X3786"/>
      <c r="Y3786" s="301"/>
      <c r="Z3786" s="301"/>
      <c r="AA3786" s="301"/>
      <c r="AB3786" s="301"/>
      <c r="AC3786" s="301"/>
      <c r="AD3786" s="301"/>
      <c r="AE3786" s="301"/>
      <c r="AF3786" s="301"/>
      <c r="AG3786" s="301"/>
      <c r="AH3786" s="301"/>
      <c r="AI3786" s="301"/>
      <c r="AM3786"/>
    </row>
    <row r="3787" spans="1:39" ht="20.100000000000001" hidden="1" customHeight="1" x14ac:dyDescent="0.2">
      <c r="A3787" s="240">
        <v>613</v>
      </c>
      <c r="B3787" s="309" t="s">
        <v>414</v>
      </c>
      <c r="C3787" s="310" t="s">
        <v>426</v>
      </c>
      <c r="D3787" s="310" t="s">
        <v>438</v>
      </c>
      <c r="E3787" s="309">
        <v>33356.099568957237</v>
      </c>
      <c r="F3787" s="310" t="s">
        <v>871</v>
      </c>
      <c r="G3787" s="244" t="s">
        <v>872</v>
      </c>
      <c r="H3787" s="244" t="s">
        <v>429</v>
      </c>
      <c r="I3787" s="288">
        <v>1</v>
      </c>
      <c r="J3787" s="244" t="s">
        <v>919</v>
      </c>
      <c r="K3787" s="244">
        <v>1</v>
      </c>
      <c r="L3787" s="244">
        <v>1</v>
      </c>
      <c r="M3787" s="244" t="s">
        <v>89</v>
      </c>
      <c r="N3787" s="244">
        <f t="shared" si="70"/>
        <v>1</v>
      </c>
      <c r="R3787" s="301"/>
      <c r="S3787" s="301"/>
      <c r="T3787" s="301"/>
      <c r="U3787" s="301"/>
      <c r="V3787" s="301"/>
      <c r="W3787" s="301"/>
      <c r="X3787"/>
      <c r="Y3787" s="301"/>
      <c r="Z3787" s="301"/>
      <c r="AA3787" s="301"/>
      <c r="AB3787" s="301"/>
      <c r="AC3787" s="301"/>
      <c r="AD3787" s="301"/>
      <c r="AE3787" s="301"/>
      <c r="AF3787" s="301"/>
      <c r="AG3787" s="301"/>
      <c r="AH3787" s="301"/>
      <c r="AI3787" s="301"/>
      <c r="AM3787"/>
    </row>
    <row r="3788" spans="1:39" ht="20.100000000000001" hidden="1" customHeight="1" x14ac:dyDescent="0.2">
      <c r="A3788" s="240">
        <v>614</v>
      </c>
      <c r="B3788" s="309" t="s">
        <v>414</v>
      </c>
      <c r="C3788" s="310" t="s">
        <v>426</v>
      </c>
      <c r="D3788" s="310" t="s">
        <v>438</v>
      </c>
      <c r="E3788" s="309">
        <v>33323.837804536335</v>
      </c>
      <c r="F3788" s="310" t="s">
        <v>879</v>
      </c>
      <c r="G3788" s="244" t="s">
        <v>917</v>
      </c>
      <c r="H3788" s="244" t="s">
        <v>429</v>
      </c>
      <c r="I3788" s="288">
        <v>1</v>
      </c>
      <c r="J3788" s="244" t="s">
        <v>919</v>
      </c>
      <c r="K3788" s="244" t="s">
        <v>89</v>
      </c>
      <c r="L3788" s="244" t="s">
        <v>89</v>
      </c>
      <c r="M3788" s="244">
        <v>1</v>
      </c>
      <c r="N3788" s="244">
        <f t="shared" si="70"/>
        <v>0.78539816339744828</v>
      </c>
      <c r="R3788" s="301"/>
      <c r="S3788" s="301"/>
      <c r="T3788" s="301"/>
      <c r="U3788" s="301"/>
      <c r="V3788" s="301"/>
      <c r="W3788" s="301"/>
      <c r="X3788"/>
      <c r="Y3788" s="301"/>
      <c r="Z3788" s="301"/>
      <c r="AA3788" s="301"/>
      <c r="AB3788" s="301"/>
      <c r="AC3788" s="301"/>
      <c r="AD3788" s="301"/>
      <c r="AE3788" s="301"/>
      <c r="AF3788" s="301"/>
      <c r="AG3788" s="301"/>
      <c r="AH3788" s="301"/>
      <c r="AI3788" s="301"/>
      <c r="AM3788"/>
    </row>
    <row r="3789" spans="1:39" ht="20.100000000000001" hidden="1" customHeight="1" x14ac:dyDescent="0.2">
      <c r="A3789" s="240">
        <v>615</v>
      </c>
      <c r="B3789" s="309" t="s">
        <v>414</v>
      </c>
      <c r="C3789" s="310" t="s">
        <v>426</v>
      </c>
      <c r="D3789" s="310" t="s">
        <v>438</v>
      </c>
      <c r="E3789" s="309">
        <v>33298.972967413552</v>
      </c>
      <c r="F3789" s="310" t="s">
        <v>871</v>
      </c>
      <c r="G3789" s="244" t="s">
        <v>872</v>
      </c>
      <c r="H3789" s="244" t="s">
        <v>429</v>
      </c>
      <c r="I3789" s="288">
        <v>1</v>
      </c>
      <c r="J3789" s="244" t="s">
        <v>919</v>
      </c>
      <c r="K3789" s="244">
        <v>1</v>
      </c>
      <c r="L3789" s="244">
        <v>1</v>
      </c>
      <c r="M3789" s="244" t="s">
        <v>89</v>
      </c>
      <c r="N3789" s="244">
        <f t="shared" si="70"/>
        <v>1</v>
      </c>
      <c r="R3789" s="301"/>
      <c r="S3789" s="301"/>
      <c r="T3789" s="301"/>
      <c r="U3789" s="301"/>
      <c r="V3789" s="301"/>
      <c r="W3789" s="301"/>
      <c r="X3789"/>
      <c r="Y3789" s="301"/>
      <c r="Z3789" s="301"/>
      <c r="AA3789" s="301"/>
      <c r="AB3789" s="301"/>
      <c r="AC3789" s="301"/>
      <c r="AD3789" s="301"/>
      <c r="AE3789" s="301"/>
      <c r="AF3789" s="301"/>
      <c r="AG3789" s="301"/>
      <c r="AH3789" s="301"/>
      <c r="AI3789" s="301"/>
      <c r="AM3789"/>
    </row>
    <row r="3790" spans="1:39" ht="20.100000000000001" hidden="1" customHeight="1" x14ac:dyDescent="0.2">
      <c r="A3790" s="240">
        <v>616</v>
      </c>
      <c r="B3790" s="309" t="s">
        <v>414</v>
      </c>
      <c r="C3790" s="310" t="s">
        <v>426</v>
      </c>
      <c r="D3790" s="310" t="s">
        <v>438</v>
      </c>
      <c r="E3790" s="309">
        <v>33192.582869779304</v>
      </c>
      <c r="F3790" s="310" t="s">
        <v>871</v>
      </c>
      <c r="G3790" s="244" t="s">
        <v>932</v>
      </c>
      <c r="H3790" s="244" t="s">
        <v>429</v>
      </c>
      <c r="I3790" s="288">
        <v>1</v>
      </c>
      <c r="J3790" s="244" t="s">
        <v>919</v>
      </c>
      <c r="K3790" s="244">
        <v>1</v>
      </c>
      <c r="L3790" s="244">
        <v>1</v>
      </c>
      <c r="M3790" s="244" t="s">
        <v>89</v>
      </c>
      <c r="N3790" s="244">
        <f t="shared" si="70"/>
        <v>1</v>
      </c>
      <c r="R3790" s="301"/>
      <c r="S3790" s="301"/>
      <c r="T3790" s="301"/>
      <c r="U3790" s="301"/>
      <c r="V3790" s="301"/>
      <c r="W3790" s="301"/>
      <c r="X3790"/>
      <c r="Y3790" s="301"/>
      <c r="Z3790" s="301"/>
      <c r="AA3790" s="301"/>
      <c r="AB3790" s="301"/>
      <c r="AC3790" s="301"/>
      <c r="AD3790" s="301"/>
      <c r="AE3790" s="301"/>
      <c r="AF3790" s="301"/>
      <c r="AG3790" s="301"/>
      <c r="AH3790" s="301"/>
      <c r="AI3790" s="301"/>
      <c r="AM3790"/>
    </row>
    <row r="3791" spans="1:39" ht="20.100000000000001" hidden="1" customHeight="1" x14ac:dyDescent="0.2">
      <c r="A3791" s="240">
        <v>617</v>
      </c>
      <c r="B3791" s="309" t="s">
        <v>414</v>
      </c>
      <c r="C3791" s="310" t="s">
        <v>426</v>
      </c>
      <c r="D3791" s="310" t="s">
        <v>438</v>
      </c>
      <c r="E3791" s="309">
        <v>33169.235344867891</v>
      </c>
      <c r="F3791" s="310" t="s">
        <v>871</v>
      </c>
      <c r="G3791" s="244" t="s">
        <v>872</v>
      </c>
      <c r="H3791" s="244" t="s">
        <v>429</v>
      </c>
      <c r="I3791" s="288">
        <v>1</v>
      </c>
      <c r="J3791" s="244" t="s">
        <v>919</v>
      </c>
      <c r="K3791" s="244">
        <v>1</v>
      </c>
      <c r="L3791" s="244">
        <v>1</v>
      </c>
      <c r="M3791" s="244" t="s">
        <v>89</v>
      </c>
      <c r="N3791" s="244">
        <f t="shared" si="70"/>
        <v>1</v>
      </c>
      <c r="R3791" s="301"/>
      <c r="S3791" s="301"/>
      <c r="T3791" s="301"/>
      <c r="U3791" s="301"/>
      <c r="V3791" s="301"/>
      <c r="W3791" s="301"/>
      <c r="X3791"/>
      <c r="Y3791" s="301"/>
      <c r="Z3791" s="301"/>
      <c r="AA3791" s="301"/>
      <c r="AB3791" s="301"/>
      <c r="AC3791" s="301"/>
      <c r="AD3791" s="301"/>
      <c r="AE3791" s="301"/>
      <c r="AF3791" s="301"/>
      <c r="AG3791" s="301"/>
      <c r="AH3791" s="301"/>
      <c r="AI3791" s="301"/>
      <c r="AM3791"/>
    </row>
    <row r="3792" spans="1:39" ht="20.100000000000001" hidden="1" customHeight="1" x14ac:dyDescent="0.2">
      <c r="A3792" s="240">
        <v>618</v>
      </c>
      <c r="B3792" s="309" t="s">
        <v>414</v>
      </c>
      <c r="C3792" s="310" t="s">
        <v>426</v>
      </c>
      <c r="D3792" s="310" t="s">
        <v>438</v>
      </c>
      <c r="E3792" s="309">
        <v>33155.914396869259</v>
      </c>
      <c r="F3792" s="310" t="s">
        <v>879</v>
      </c>
      <c r="G3792" s="244" t="s">
        <v>983</v>
      </c>
      <c r="H3792" s="244" t="s">
        <v>429</v>
      </c>
      <c r="I3792" s="288">
        <v>1</v>
      </c>
      <c r="J3792" s="244" t="s">
        <v>919</v>
      </c>
      <c r="K3792" s="244" t="s">
        <v>89</v>
      </c>
      <c r="L3792" s="244" t="s">
        <v>89</v>
      </c>
      <c r="M3792" s="244">
        <v>1</v>
      </c>
      <c r="N3792" s="244">
        <f t="shared" si="70"/>
        <v>0.78539816339744828</v>
      </c>
      <c r="R3792" s="301"/>
      <c r="S3792" s="301"/>
      <c r="T3792" s="301"/>
      <c r="U3792" s="301"/>
      <c r="V3792" s="301"/>
      <c r="W3792" s="301"/>
      <c r="X3792"/>
      <c r="Y3792" s="301"/>
      <c r="Z3792" s="301"/>
      <c r="AA3792" s="301"/>
      <c r="AB3792" s="301"/>
      <c r="AC3792" s="301"/>
      <c r="AD3792" s="301"/>
      <c r="AE3792" s="301"/>
      <c r="AF3792" s="301"/>
      <c r="AG3792" s="301"/>
      <c r="AH3792" s="301"/>
      <c r="AI3792" s="301"/>
      <c r="AM3792"/>
    </row>
    <row r="3793" spans="1:39" ht="20.100000000000001" hidden="1" customHeight="1" x14ac:dyDescent="0.2">
      <c r="A3793" s="240">
        <v>619</v>
      </c>
      <c r="B3793" s="309" t="s">
        <v>414</v>
      </c>
      <c r="C3793" s="310" t="s">
        <v>426</v>
      </c>
      <c r="D3793" s="310" t="s">
        <v>438</v>
      </c>
      <c r="E3793" s="309">
        <v>33107.515732693442</v>
      </c>
      <c r="F3793" s="310" t="s">
        <v>880</v>
      </c>
      <c r="G3793" s="244" t="s">
        <v>915</v>
      </c>
      <c r="H3793" s="244" t="s">
        <v>429</v>
      </c>
      <c r="I3793" s="288">
        <v>1</v>
      </c>
      <c r="J3793" s="244" t="s">
        <v>919</v>
      </c>
      <c r="K3793" s="244">
        <v>0.5</v>
      </c>
      <c r="L3793" s="244">
        <v>0.6</v>
      </c>
      <c r="M3793" s="244" t="s">
        <v>89</v>
      </c>
      <c r="N3793" s="244">
        <f t="shared" si="70"/>
        <v>0.3</v>
      </c>
      <c r="R3793" s="301"/>
      <c r="S3793" s="301"/>
      <c r="T3793" s="301"/>
      <c r="U3793" s="301"/>
      <c r="V3793" s="301"/>
      <c r="W3793" s="301"/>
      <c r="X3793"/>
      <c r="Y3793" s="301"/>
      <c r="Z3793" s="301"/>
      <c r="AA3793" s="301"/>
      <c r="AB3793" s="301"/>
      <c r="AC3793" s="301"/>
      <c r="AD3793" s="301"/>
      <c r="AE3793" s="301"/>
      <c r="AF3793" s="301"/>
      <c r="AG3793" s="301"/>
      <c r="AH3793" s="301"/>
      <c r="AI3793" s="301"/>
      <c r="AM3793"/>
    </row>
    <row r="3794" spans="1:39" ht="20.100000000000001" hidden="1" customHeight="1" x14ac:dyDescent="0.2">
      <c r="A3794" s="240">
        <v>620</v>
      </c>
      <c r="B3794" s="309" t="s">
        <v>414</v>
      </c>
      <c r="C3794" s="310" t="s">
        <v>426</v>
      </c>
      <c r="D3794" s="310" t="s">
        <v>438</v>
      </c>
      <c r="E3794" s="309">
        <v>33094.067279060924</v>
      </c>
      <c r="F3794" s="310" t="s">
        <v>880</v>
      </c>
      <c r="G3794" s="244" t="s">
        <v>915</v>
      </c>
      <c r="H3794" s="244" t="s">
        <v>429</v>
      </c>
      <c r="I3794" s="288">
        <v>1</v>
      </c>
      <c r="J3794" s="244" t="s">
        <v>919</v>
      </c>
      <c r="K3794" s="244">
        <v>0.5</v>
      </c>
      <c r="L3794" s="244">
        <v>0.6</v>
      </c>
      <c r="M3794" s="244" t="s">
        <v>89</v>
      </c>
      <c r="N3794" s="244">
        <f t="shared" si="70"/>
        <v>0.3</v>
      </c>
      <c r="R3794" s="301"/>
      <c r="S3794" s="301"/>
      <c r="T3794" s="301"/>
      <c r="U3794" s="301"/>
      <c r="V3794" s="301"/>
      <c r="W3794" s="301"/>
      <c r="X3794"/>
      <c r="Y3794" s="301"/>
      <c r="Z3794" s="301"/>
      <c r="AA3794" s="301"/>
      <c r="AB3794" s="301"/>
      <c r="AC3794" s="301"/>
      <c r="AD3794" s="301"/>
      <c r="AE3794" s="301"/>
      <c r="AF3794" s="301"/>
      <c r="AG3794" s="301"/>
      <c r="AH3794" s="301"/>
      <c r="AI3794" s="301"/>
      <c r="AM3794"/>
    </row>
    <row r="3795" spans="1:39" ht="20.100000000000001" hidden="1" customHeight="1" x14ac:dyDescent="0.2">
      <c r="A3795" s="240">
        <v>621</v>
      </c>
      <c r="B3795" s="309" t="s">
        <v>414</v>
      </c>
      <c r="C3795" s="310" t="s">
        <v>426</v>
      </c>
      <c r="D3795" s="310" t="s">
        <v>438</v>
      </c>
      <c r="E3795" s="309">
        <v>33080.26582035239</v>
      </c>
      <c r="F3795" s="310" t="s">
        <v>880</v>
      </c>
      <c r="G3795" s="244" t="s">
        <v>915</v>
      </c>
      <c r="H3795" s="244" t="s">
        <v>429</v>
      </c>
      <c r="I3795" s="288">
        <v>1</v>
      </c>
      <c r="J3795" s="244" t="s">
        <v>919</v>
      </c>
      <c r="K3795" s="244">
        <v>0.5</v>
      </c>
      <c r="L3795" s="244">
        <v>0.6</v>
      </c>
      <c r="M3795" s="244" t="s">
        <v>89</v>
      </c>
      <c r="N3795" s="244">
        <f t="shared" si="70"/>
        <v>0.3</v>
      </c>
      <c r="R3795" s="301"/>
      <c r="S3795" s="301"/>
      <c r="T3795" s="301"/>
      <c r="U3795" s="301"/>
      <c r="V3795" s="301"/>
      <c r="W3795" s="301"/>
      <c r="X3795"/>
      <c r="Y3795" s="301"/>
      <c r="Z3795" s="301"/>
      <c r="AA3795" s="301"/>
      <c r="AB3795" s="301"/>
      <c r="AC3795" s="301"/>
      <c r="AD3795" s="301"/>
      <c r="AE3795" s="301"/>
      <c r="AF3795" s="301"/>
      <c r="AG3795" s="301"/>
      <c r="AH3795" s="301"/>
      <c r="AI3795" s="301"/>
      <c r="AM3795"/>
    </row>
    <row r="3796" spans="1:39" ht="20.100000000000001" hidden="1" customHeight="1" x14ac:dyDescent="0.2">
      <c r="A3796" s="240">
        <v>622</v>
      </c>
      <c r="B3796" s="309" t="s">
        <v>414</v>
      </c>
      <c r="C3796" s="310" t="s">
        <v>426</v>
      </c>
      <c r="D3796" s="310" t="s">
        <v>438</v>
      </c>
      <c r="E3796" s="309">
        <v>33054.33491383725</v>
      </c>
      <c r="F3796" s="310" t="s">
        <v>880</v>
      </c>
      <c r="G3796" s="244" t="s">
        <v>915</v>
      </c>
      <c r="H3796" s="244" t="s">
        <v>429</v>
      </c>
      <c r="I3796" s="288">
        <v>1</v>
      </c>
      <c r="J3796" s="244" t="s">
        <v>919</v>
      </c>
      <c r="K3796" s="244">
        <v>0.5</v>
      </c>
      <c r="L3796" s="244">
        <v>0.6</v>
      </c>
      <c r="M3796" s="244" t="s">
        <v>89</v>
      </c>
      <c r="N3796" s="244">
        <f t="shared" si="70"/>
        <v>0.3</v>
      </c>
      <c r="R3796" s="301"/>
      <c r="S3796" s="301"/>
      <c r="T3796" s="301"/>
      <c r="U3796" s="301"/>
      <c r="V3796" s="301"/>
      <c r="W3796" s="301"/>
      <c r="X3796"/>
      <c r="Y3796" s="301"/>
      <c r="Z3796" s="301"/>
      <c r="AA3796" s="301"/>
      <c r="AB3796" s="301"/>
      <c r="AC3796" s="301"/>
      <c r="AD3796" s="301"/>
      <c r="AE3796" s="301"/>
      <c r="AF3796" s="301"/>
      <c r="AG3796" s="301"/>
      <c r="AH3796" s="301"/>
      <c r="AI3796" s="301"/>
      <c r="AM3796"/>
    </row>
    <row r="3797" spans="1:39" ht="20.100000000000001" hidden="1" customHeight="1" x14ac:dyDescent="0.2">
      <c r="A3797" s="240">
        <v>623</v>
      </c>
      <c r="B3797" s="309" t="s">
        <v>414</v>
      </c>
      <c r="C3797" s="310" t="s">
        <v>426</v>
      </c>
      <c r="D3797" s="310" t="s">
        <v>438</v>
      </c>
      <c r="E3797" s="309">
        <v>33052.199137974741</v>
      </c>
      <c r="F3797" s="310" t="s">
        <v>880</v>
      </c>
      <c r="G3797" s="244" t="s">
        <v>915</v>
      </c>
      <c r="H3797" s="244" t="s">
        <v>429</v>
      </c>
      <c r="I3797" s="288">
        <v>1</v>
      </c>
      <c r="J3797" s="244" t="s">
        <v>919</v>
      </c>
      <c r="K3797" s="244">
        <v>0.5</v>
      </c>
      <c r="L3797" s="244">
        <v>0.6</v>
      </c>
      <c r="M3797" s="244" t="s">
        <v>89</v>
      </c>
      <c r="N3797" s="244">
        <f t="shared" si="70"/>
        <v>0.3</v>
      </c>
      <c r="R3797" s="301"/>
      <c r="S3797" s="301"/>
      <c r="T3797" s="301"/>
      <c r="U3797" s="301"/>
      <c r="V3797" s="301"/>
      <c r="W3797" s="301"/>
      <c r="X3797"/>
      <c r="Y3797" s="301"/>
      <c r="Z3797" s="301"/>
      <c r="AA3797" s="301"/>
      <c r="AB3797" s="301"/>
      <c r="AC3797" s="301"/>
      <c r="AD3797" s="301"/>
      <c r="AE3797" s="301"/>
      <c r="AF3797" s="301"/>
      <c r="AG3797" s="301"/>
      <c r="AH3797" s="301"/>
      <c r="AI3797" s="301"/>
      <c r="AM3797"/>
    </row>
    <row r="3798" spans="1:39" ht="20.100000000000001" hidden="1" customHeight="1" x14ac:dyDescent="0.2">
      <c r="A3798" s="240">
        <v>624</v>
      </c>
      <c r="B3798" s="309" t="s">
        <v>414</v>
      </c>
      <c r="C3798" s="310" t="s">
        <v>426</v>
      </c>
      <c r="D3798" s="310" t="s">
        <v>438</v>
      </c>
      <c r="E3798" s="309">
        <v>33029.800862040865</v>
      </c>
      <c r="F3798" s="310" t="s">
        <v>880</v>
      </c>
      <c r="G3798" s="244" t="s">
        <v>915</v>
      </c>
      <c r="H3798" s="244" t="s">
        <v>429</v>
      </c>
      <c r="I3798" s="288">
        <v>1</v>
      </c>
      <c r="J3798" s="244" t="s">
        <v>919</v>
      </c>
      <c r="K3798" s="244">
        <v>0.5</v>
      </c>
      <c r="L3798" s="244">
        <v>0.6</v>
      </c>
      <c r="M3798" s="244" t="s">
        <v>89</v>
      </c>
      <c r="N3798" s="244">
        <f t="shared" si="70"/>
        <v>0.3</v>
      </c>
      <c r="R3798" s="301"/>
      <c r="S3798" s="301"/>
      <c r="T3798" s="301"/>
      <c r="U3798" s="301"/>
      <c r="V3798" s="301"/>
      <c r="W3798" s="301"/>
      <c r="X3798"/>
      <c r="Y3798" s="301"/>
      <c r="Z3798" s="301"/>
      <c r="AA3798" s="301"/>
      <c r="AB3798" s="301"/>
      <c r="AC3798" s="301"/>
      <c r="AD3798" s="301"/>
      <c r="AE3798" s="301"/>
      <c r="AF3798" s="301"/>
      <c r="AG3798" s="301"/>
      <c r="AH3798" s="301"/>
      <c r="AI3798" s="301"/>
      <c r="AM3798"/>
    </row>
    <row r="3799" spans="1:39" ht="20.100000000000001" hidden="1" customHeight="1" x14ac:dyDescent="0.2">
      <c r="A3799" s="240">
        <v>625</v>
      </c>
      <c r="B3799" s="309" t="s">
        <v>414</v>
      </c>
      <c r="C3799" s="310" t="s">
        <v>426</v>
      </c>
      <c r="D3799" s="310" t="s">
        <v>438</v>
      </c>
      <c r="E3799" s="309">
        <v>32990.429956990265</v>
      </c>
      <c r="F3799" s="310" t="s">
        <v>880</v>
      </c>
      <c r="G3799" s="244" t="s">
        <v>915</v>
      </c>
      <c r="H3799" s="244" t="s">
        <v>429</v>
      </c>
      <c r="I3799" s="288">
        <v>1</v>
      </c>
      <c r="J3799" s="244" t="s">
        <v>919</v>
      </c>
      <c r="K3799" s="244">
        <v>0.5</v>
      </c>
      <c r="L3799" s="244">
        <v>0.6</v>
      </c>
      <c r="M3799" s="244" t="s">
        <v>89</v>
      </c>
      <c r="N3799" s="244">
        <f t="shared" si="70"/>
        <v>0.3</v>
      </c>
      <c r="R3799" s="301"/>
      <c r="S3799" s="301"/>
      <c r="T3799" s="301"/>
      <c r="U3799" s="301"/>
      <c r="V3799" s="301"/>
      <c r="W3799" s="301"/>
      <c r="X3799"/>
      <c r="Y3799" s="301"/>
      <c r="Z3799" s="301"/>
      <c r="AA3799" s="301"/>
      <c r="AB3799" s="301"/>
      <c r="AC3799" s="301"/>
      <c r="AD3799" s="301"/>
      <c r="AE3799" s="301"/>
      <c r="AF3799" s="301"/>
      <c r="AG3799" s="301"/>
      <c r="AH3799" s="301"/>
      <c r="AI3799" s="301"/>
      <c r="AM3799"/>
    </row>
    <row r="3800" spans="1:39" ht="20.100000000000001" hidden="1" customHeight="1" x14ac:dyDescent="0.2">
      <c r="A3800" s="240">
        <v>626</v>
      </c>
      <c r="B3800" s="309" t="s">
        <v>414</v>
      </c>
      <c r="C3800" s="310" t="s">
        <v>426</v>
      </c>
      <c r="D3800" s="310" t="s">
        <v>438</v>
      </c>
      <c r="E3800" s="309">
        <v>32773.42421117473</v>
      </c>
      <c r="F3800" s="242" t="s">
        <v>888</v>
      </c>
      <c r="G3800" s="244" t="s">
        <v>918</v>
      </c>
      <c r="H3800" s="244" t="s">
        <v>869</v>
      </c>
      <c r="I3800" s="288">
        <v>1</v>
      </c>
      <c r="J3800" s="244" t="s">
        <v>919</v>
      </c>
      <c r="K3800" s="244">
        <v>0.5</v>
      </c>
      <c r="L3800" s="244">
        <v>0.8</v>
      </c>
      <c r="M3800" s="244" t="s">
        <v>89</v>
      </c>
      <c r="N3800" s="244">
        <f t="shared" si="70"/>
        <v>0.4</v>
      </c>
      <c r="R3800" s="301"/>
      <c r="S3800" s="301"/>
      <c r="T3800" s="301"/>
      <c r="U3800" s="301"/>
      <c r="V3800" s="301"/>
      <c r="W3800" s="301"/>
      <c r="X3800"/>
      <c r="Y3800" s="301"/>
      <c r="Z3800" s="301"/>
      <c r="AA3800" s="301"/>
      <c r="AB3800" s="301"/>
      <c r="AC3800" s="301"/>
      <c r="AD3800" s="301"/>
      <c r="AE3800" s="301"/>
      <c r="AF3800" s="301"/>
      <c r="AG3800" s="301"/>
      <c r="AH3800" s="301"/>
      <c r="AI3800" s="301"/>
      <c r="AM3800"/>
    </row>
    <row r="3801" spans="1:39" ht="20.100000000000001" hidden="1" customHeight="1" x14ac:dyDescent="0.2">
      <c r="A3801" s="240">
        <v>627</v>
      </c>
      <c r="B3801" s="309" t="s">
        <v>414</v>
      </c>
      <c r="C3801" s="310" t="s">
        <v>426</v>
      </c>
      <c r="D3801" s="310" t="s">
        <v>438</v>
      </c>
      <c r="E3801" s="309">
        <v>32345.855826242379</v>
      </c>
      <c r="F3801" s="310" t="s">
        <v>879</v>
      </c>
      <c r="G3801" s="244" t="s">
        <v>913</v>
      </c>
      <c r="H3801" s="244" t="s">
        <v>429</v>
      </c>
      <c r="I3801" s="288">
        <v>1</v>
      </c>
      <c r="J3801" s="244" t="s">
        <v>919</v>
      </c>
      <c r="K3801" s="244" t="s">
        <v>89</v>
      </c>
      <c r="L3801" s="244" t="s">
        <v>89</v>
      </c>
      <c r="M3801" s="244">
        <v>1</v>
      </c>
      <c r="N3801" s="244">
        <f t="shared" si="70"/>
        <v>0.78539816339744828</v>
      </c>
      <c r="R3801" s="301"/>
      <c r="S3801" s="301"/>
      <c r="T3801" s="301"/>
      <c r="U3801" s="301"/>
      <c r="V3801" s="301"/>
      <c r="W3801" s="301"/>
      <c r="X3801"/>
      <c r="Y3801" s="301"/>
      <c r="Z3801" s="301"/>
      <c r="AA3801" s="301"/>
      <c r="AB3801" s="301"/>
      <c r="AC3801" s="301"/>
      <c r="AD3801" s="301"/>
      <c r="AE3801" s="301"/>
      <c r="AF3801" s="301"/>
      <c r="AG3801" s="301"/>
      <c r="AH3801" s="301"/>
      <c r="AI3801" s="301"/>
      <c r="AM3801"/>
    </row>
    <row r="3802" spans="1:39" ht="20.100000000000001" hidden="1" customHeight="1" x14ac:dyDescent="0.2">
      <c r="A3802" s="240">
        <v>628</v>
      </c>
      <c r="B3802" s="309" t="s">
        <v>414</v>
      </c>
      <c r="C3802" s="310" t="s">
        <v>426</v>
      </c>
      <c r="D3802" s="310" t="s">
        <v>438</v>
      </c>
      <c r="E3802" s="309">
        <v>32218.635060181408</v>
      </c>
      <c r="F3802" s="310" t="s">
        <v>871</v>
      </c>
      <c r="G3802" s="244" t="s">
        <v>935</v>
      </c>
      <c r="H3802" s="244" t="s">
        <v>429</v>
      </c>
      <c r="I3802" s="288">
        <v>1</v>
      </c>
      <c r="J3802" s="244" t="s">
        <v>919</v>
      </c>
      <c r="K3802" s="244">
        <v>1</v>
      </c>
      <c r="L3802" s="244">
        <v>1</v>
      </c>
      <c r="M3802" s="244" t="s">
        <v>89</v>
      </c>
      <c r="N3802" s="244">
        <f t="shared" si="70"/>
        <v>1</v>
      </c>
      <c r="R3802" s="301"/>
      <c r="S3802" s="301"/>
      <c r="T3802" s="301"/>
      <c r="U3802" s="301"/>
      <c r="V3802" s="301"/>
      <c r="W3802" s="301"/>
      <c r="X3802"/>
      <c r="Y3802" s="301"/>
      <c r="Z3802" s="301"/>
      <c r="AA3802" s="301"/>
      <c r="AB3802" s="301"/>
      <c r="AC3802" s="301"/>
      <c r="AD3802" s="301"/>
      <c r="AE3802" s="301"/>
      <c r="AF3802" s="301"/>
      <c r="AG3802" s="301"/>
      <c r="AH3802" s="301"/>
      <c r="AI3802" s="301"/>
      <c r="AM3802"/>
    </row>
    <row r="3803" spans="1:39" ht="20.100000000000001" hidden="1" customHeight="1" x14ac:dyDescent="0.2">
      <c r="A3803" s="240">
        <v>629</v>
      </c>
      <c r="B3803" s="309" t="s">
        <v>414</v>
      </c>
      <c r="C3803" s="310" t="s">
        <v>426</v>
      </c>
      <c r="D3803" s="310" t="s">
        <v>438</v>
      </c>
      <c r="E3803" s="309">
        <v>31924.919265117605</v>
      </c>
      <c r="F3803" s="310" t="s">
        <v>871</v>
      </c>
      <c r="G3803" s="244" t="s">
        <v>924</v>
      </c>
      <c r="H3803" s="244" t="s">
        <v>429</v>
      </c>
      <c r="I3803" s="288">
        <v>1</v>
      </c>
      <c r="J3803" s="244" t="s">
        <v>919</v>
      </c>
      <c r="K3803" s="244">
        <v>1</v>
      </c>
      <c r="L3803" s="244">
        <v>1</v>
      </c>
      <c r="M3803" s="244" t="s">
        <v>89</v>
      </c>
      <c r="N3803" s="244">
        <f t="shared" si="70"/>
        <v>1</v>
      </c>
      <c r="R3803" s="301"/>
      <c r="S3803" s="301"/>
      <c r="T3803" s="301"/>
      <c r="U3803" s="301"/>
      <c r="V3803" s="301"/>
      <c r="W3803" s="301"/>
      <c r="X3803"/>
      <c r="Y3803" s="301"/>
      <c r="Z3803" s="301"/>
      <c r="AA3803" s="301"/>
      <c r="AB3803" s="301"/>
      <c r="AC3803" s="301"/>
      <c r="AD3803" s="301"/>
      <c r="AE3803" s="301"/>
      <c r="AF3803" s="301"/>
      <c r="AG3803" s="301"/>
      <c r="AH3803" s="301"/>
      <c r="AI3803" s="301"/>
      <c r="AM3803"/>
    </row>
    <row r="3804" spans="1:39" ht="20.100000000000001" hidden="1" customHeight="1" x14ac:dyDescent="0.2">
      <c r="A3804" s="240">
        <v>630</v>
      </c>
      <c r="B3804" s="309" t="s">
        <v>414</v>
      </c>
      <c r="C3804" s="310" t="s">
        <v>426</v>
      </c>
      <c r="D3804" s="310" t="s">
        <v>438</v>
      </c>
      <c r="E3804" s="309">
        <v>31462.599016720731</v>
      </c>
      <c r="F3804" s="310" t="s">
        <v>871</v>
      </c>
      <c r="G3804" s="244" t="s">
        <v>872</v>
      </c>
      <c r="H3804" s="244" t="s">
        <v>429</v>
      </c>
      <c r="I3804" s="288">
        <v>1</v>
      </c>
      <c r="J3804" s="244" t="s">
        <v>919</v>
      </c>
      <c r="K3804" s="244">
        <v>1</v>
      </c>
      <c r="L3804" s="244">
        <v>1</v>
      </c>
      <c r="M3804" s="244" t="s">
        <v>89</v>
      </c>
      <c r="N3804" s="244">
        <f t="shared" si="70"/>
        <v>1</v>
      </c>
      <c r="R3804" s="301"/>
      <c r="S3804" s="301"/>
      <c r="T3804" s="301"/>
      <c r="U3804" s="301"/>
      <c r="V3804" s="301"/>
      <c r="W3804" s="301"/>
      <c r="X3804"/>
      <c r="Y3804" s="301"/>
      <c r="Z3804" s="301"/>
      <c r="AA3804" s="301"/>
      <c r="AB3804" s="301"/>
      <c r="AC3804" s="301"/>
      <c r="AD3804" s="301"/>
      <c r="AE3804" s="301"/>
      <c r="AF3804" s="301"/>
      <c r="AG3804" s="301"/>
      <c r="AH3804" s="301"/>
      <c r="AI3804" s="301"/>
      <c r="AM3804"/>
    </row>
    <row r="3805" spans="1:39" ht="20.100000000000001" hidden="1" customHeight="1" x14ac:dyDescent="0.2">
      <c r="A3805" s="240">
        <v>631</v>
      </c>
      <c r="B3805" s="309" t="s">
        <v>414</v>
      </c>
      <c r="C3805" s="310" t="s">
        <v>426</v>
      </c>
      <c r="D3805" s="310" t="s">
        <v>438</v>
      </c>
      <c r="E3805" s="309">
        <v>31364.818965483701</v>
      </c>
      <c r="F3805" s="310" t="s">
        <v>871</v>
      </c>
      <c r="G3805" s="244" t="s">
        <v>872</v>
      </c>
      <c r="H3805" s="244" t="s">
        <v>429</v>
      </c>
      <c r="I3805" s="288">
        <v>1</v>
      </c>
      <c r="J3805" s="244" t="s">
        <v>919</v>
      </c>
      <c r="K3805" s="244">
        <v>1</v>
      </c>
      <c r="L3805" s="244">
        <v>1</v>
      </c>
      <c r="M3805" s="244" t="s">
        <v>89</v>
      </c>
      <c r="N3805" s="244">
        <f t="shared" si="70"/>
        <v>1</v>
      </c>
      <c r="R3805" s="301"/>
      <c r="S3805" s="301"/>
      <c r="T3805" s="301"/>
      <c r="U3805" s="301"/>
      <c r="V3805" s="301"/>
      <c r="W3805" s="301"/>
      <c r="X3805"/>
      <c r="Y3805" s="301"/>
      <c r="Z3805" s="301"/>
      <c r="AA3805" s="301"/>
      <c r="AB3805" s="301"/>
      <c r="AC3805" s="301"/>
      <c r="AD3805" s="301"/>
      <c r="AE3805" s="301"/>
      <c r="AF3805" s="301"/>
      <c r="AG3805" s="301"/>
      <c r="AH3805" s="301"/>
      <c r="AI3805" s="301"/>
      <c r="AM3805"/>
    </row>
    <row r="3806" spans="1:39" ht="20.100000000000001" hidden="1" customHeight="1" x14ac:dyDescent="0.2">
      <c r="A3806" s="240">
        <v>632</v>
      </c>
      <c r="B3806" s="309" t="s">
        <v>414</v>
      </c>
      <c r="C3806" s="310" t="s">
        <v>426</v>
      </c>
      <c r="D3806" s="310" t="s">
        <v>438</v>
      </c>
      <c r="E3806" s="309">
        <v>31326.564928690252</v>
      </c>
      <c r="F3806" s="310" t="s">
        <v>879</v>
      </c>
      <c r="G3806" s="244" t="s">
        <v>983</v>
      </c>
      <c r="H3806" s="244" t="s">
        <v>429</v>
      </c>
      <c r="I3806" s="288">
        <v>1</v>
      </c>
      <c r="J3806" s="244" t="s">
        <v>919</v>
      </c>
      <c r="K3806" s="244" t="s">
        <v>89</v>
      </c>
      <c r="L3806" s="244" t="s">
        <v>89</v>
      </c>
      <c r="M3806" s="244">
        <v>1</v>
      </c>
      <c r="N3806" s="244">
        <f t="shared" si="70"/>
        <v>0.78539816339744828</v>
      </c>
      <c r="R3806" s="301"/>
      <c r="S3806" s="301"/>
      <c r="T3806" s="301"/>
      <c r="U3806" s="301"/>
      <c r="V3806" s="301"/>
      <c r="W3806" s="301"/>
      <c r="X3806"/>
      <c r="Y3806" s="301"/>
      <c r="Z3806" s="301"/>
      <c r="AA3806" s="301"/>
      <c r="AB3806" s="301"/>
      <c r="AC3806" s="301"/>
      <c r="AD3806" s="301"/>
      <c r="AE3806" s="301"/>
      <c r="AF3806" s="301"/>
      <c r="AG3806" s="301"/>
      <c r="AH3806" s="301"/>
      <c r="AI3806" s="301"/>
      <c r="AM3806"/>
    </row>
    <row r="3807" spans="1:39" ht="20.100000000000001" hidden="1" customHeight="1" x14ac:dyDescent="0.2">
      <c r="A3807" s="240">
        <v>633</v>
      </c>
      <c r="B3807" s="309" t="s">
        <v>414</v>
      </c>
      <c r="C3807" s="310" t="s">
        <v>426</v>
      </c>
      <c r="D3807" s="310" t="s">
        <v>438</v>
      </c>
      <c r="E3807" s="309">
        <v>31288.233234095158</v>
      </c>
      <c r="F3807" s="310" t="s">
        <v>871</v>
      </c>
      <c r="G3807" s="244" t="s">
        <v>916</v>
      </c>
      <c r="H3807" s="244" t="s">
        <v>429</v>
      </c>
      <c r="I3807" s="288">
        <v>2</v>
      </c>
      <c r="J3807" s="244" t="s">
        <v>919</v>
      </c>
      <c r="K3807" s="244">
        <v>1</v>
      </c>
      <c r="L3807" s="244">
        <v>1.5</v>
      </c>
      <c r="M3807" s="244" t="s">
        <v>89</v>
      </c>
      <c r="N3807" s="244">
        <f t="shared" si="70"/>
        <v>1.5</v>
      </c>
      <c r="R3807" s="301"/>
      <c r="S3807" s="301"/>
      <c r="T3807" s="301"/>
      <c r="U3807" s="301"/>
      <c r="V3807" s="301"/>
      <c r="W3807" s="301"/>
      <c r="X3807"/>
      <c r="Y3807" s="301"/>
      <c r="Z3807" s="301"/>
      <c r="AA3807" s="301"/>
      <c r="AB3807" s="301"/>
      <c r="AC3807" s="301"/>
      <c r="AD3807" s="301"/>
      <c r="AE3807" s="301"/>
      <c r="AF3807" s="301"/>
      <c r="AG3807" s="301"/>
      <c r="AH3807" s="301"/>
      <c r="AI3807" s="301"/>
      <c r="AM3807"/>
    </row>
    <row r="3808" spans="1:39" ht="20.100000000000001" hidden="1" customHeight="1" x14ac:dyDescent="0.2">
      <c r="A3808" s="240">
        <v>634</v>
      </c>
      <c r="B3808" s="309" t="s">
        <v>414</v>
      </c>
      <c r="C3808" s="310" t="s">
        <v>426</v>
      </c>
      <c r="D3808" s="310" t="s">
        <v>438</v>
      </c>
      <c r="E3808" s="309">
        <v>31256.05382324128</v>
      </c>
      <c r="F3808" s="310" t="s">
        <v>871</v>
      </c>
      <c r="G3808" s="244" t="s">
        <v>872</v>
      </c>
      <c r="H3808" s="244" t="s">
        <v>429</v>
      </c>
      <c r="I3808" s="288">
        <v>1</v>
      </c>
      <c r="J3808" s="244" t="s">
        <v>919</v>
      </c>
      <c r="K3808" s="244">
        <v>1</v>
      </c>
      <c r="L3808" s="244">
        <v>1</v>
      </c>
      <c r="M3808" s="244" t="s">
        <v>89</v>
      </c>
      <c r="N3808" s="244">
        <f t="shared" si="70"/>
        <v>1</v>
      </c>
      <c r="R3808" s="301"/>
      <c r="S3808" s="301"/>
      <c r="T3808" s="301"/>
      <c r="U3808" s="301"/>
      <c r="V3808" s="301"/>
      <c r="W3808" s="301"/>
      <c r="X3808"/>
      <c r="Y3808" s="301"/>
      <c r="Z3808" s="301"/>
      <c r="AA3808" s="301"/>
      <c r="AB3808" s="301"/>
      <c r="AC3808" s="301"/>
      <c r="AD3808" s="301"/>
      <c r="AE3808" s="301"/>
      <c r="AF3808" s="301"/>
      <c r="AG3808" s="301"/>
      <c r="AH3808" s="301"/>
      <c r="AI3808" s="301"/>
      <c r="AM3808"/>
    </row>
    <row r="3809" spans="1:39" ht="20.100000000000001" hidden="1" customHeight="1" x14ac:dyDescent="0.2">
      <c r="A3809" s="240">
        <v>635</v>
      </c>
      <c r="B3809" s="309" t="s">
        <v>414</v>
      </c>
      <c r="C3809" s="310" t="s">
        <v>426</v>
      </c>
      <c r="D3809" s="310" t="s">
        <v>438</v>
      </c>
      <c r="E3809" s="309">
        <v>31194.040919181829</v>
      </c>
      <c r="F3809" s="310" t="s">
        <v>871</v>
      </c>
      <c r="G3809" s="244" t="s">
        <v>872</v>
      </c>
      <c r="H3809" s="244" t="s">
        <v>429</v>
      </c>
      <c r="I3809" s="288">
        <v>1</v>
      </c>
      <c r="J3809" s="244" t="s">
        <v>919</v>
      </c>
      <c r="K3809" s="244">
        <v>1</v>
      </c>
      <c r="L3809" s="244">
        <v>1</v>
      </c>
      <c r="M3809" s="244" t="s">
        <v>89</v>
      </c>
      <c r="N3809" s="244">
        <f t="shared" si="70"/>
        <v>1</v>
      </c>
      <c r="R3809" s="301"/>
      <c r="S3809" s="301"/>
      <c r="T3809" s="301"/>
      <c r="U3809" s="301"/>
      <c r="V3809" s="301"/>
      <c r="W3809" s="301"/>
      <c r="X3809"/>
      <c r="Y3809" s="301"/>
      <c r="Z3809" s="301"/>
      <c r="AA3809" s="301"/>
      <c r="AB3809" s="301"/>
      <c r="AC3809" s="301"/>
      <c r="AD3809" s="301"/>
      <c r="AE3809" s="301"/>
      <c r="AF3809" s="301"/>
      <c r="AG3809" s="301"/>
      <c r="AH3809" s="301"/>
      <c r="AI3809" s="301"/>
      <c r="AM3809"/>
    </row>
    <row r="3810" spans="1:39" ht="20.100000000000001" hidden="1" customHeight="1" x14ac:dyDescent="0.2">
      <c r="A3810" s="240">
        <v>636</v>
      </c>
      <c r="B3810" s="309" t="s">
        <v>414</v>
      </c>
      <c r="C3810" s="310" t="s">
        <v>432</v>
      </c>
      <c r="D3810" s="310" t="s">
        <v>438</v>
      </c>
      <c r="E3810" s="309">
        <v>31181.877801708164</v>
      </c>
      <c r="F3810" s="310" t="s">
        <v>880</v>
      </c>
      <c r="G3810" s="244" t="s">
        <v>915</v>
      </c>
      <c r="H3810" s="244" t="s">
        <v>429</v>
      </c>
      <c r="I3810" s="288">
        <v>1</v>
      </c>
      <c r="J3810" s="244" t="s">
        <v>919</v>
      </c>
      <c r="K3810" s="244">
        <v>0.5</v>
      </c>
      <c r="L3810" s="244">
        <v>0.6</v>
      </c>
      <c r="M3810" s="244" t="s">
        <v>89</v>
      </c>
      <c r="N3810" s="244">
        <f t="shared" si="70"/>
        <v>0.3</v>
      </c>
      <c r="R3810" s="301"/>
      <c r="S3810" s="301"/>
      <c r="T3810" s="301"/>
      <c r="U3810" s="301"/>
      <c r="V3810" s="301"/>
      <c r="W3810" s="301"/>
      <c r="X3810"/>
      <c r="Y3810" s="301"/>
      <c r="Z3810" s="301"/>
      <c r="AA3810" s="301"/>
      <c r="AB3810" s="301"/>
      <c r="AC3810" s="301"/>
      <c r="AD3810" s="301"/>
      <c r="AE3810" s="301"/>
      <c r="AF3810" s="301"/>
      <c r="AG3810" s="301"/>
      <c r="AH3810" s="301"/>
      <c r="AI3810" s="301"/>
      <c r="AM3810"/>
    </row>
    <row r="3811" spans="1:39" ht="20.100000000000001" hidden="1" customHeight="1" x14ac:dyDescent="0.2">
      <c r="A3811" s="240">
        <v>637</v>
      </c>
      <c r="B3811" s="309" t="s">
        <v>414</v>
      </c>
      <c r="C3811" s="310" t="s">
        <v>432</v>
      </c>
      <c r="D3811" s="310" t="s">
        <v>438</v>
      </c>
      <c r="E3811" s="309">
        <v>31152.464154308807</v>
      </c>
      <c r="F3811" s="310" t="s">
        <v>880</v>
      </c>
      <c r="G3811" s="244" t="s">
        <v>915</v>
      </c>
      <c r="H3811" s="244" t="s">
        <v>429</v>
      </c>
      <c r="I3811" s="288">
        <v>1</v>
      </c>
      <c r="J3811" s="244" t="s">
        <v>919</v>
      </c>
      <c r="K3811" s="244">
        <v>0.5</v>
      </c>
      <c r="L3811" s="244">
        <v>0.6</v>
      </c>
      <c r="M3811" s="244" t="s">
        <v>89</v>
      </c>
      <c r="N3811" s="244">
        <f t="shared" si="70"/>
        <v>0.3</v>
      </c>
      <c r="R3811" s="301"/>
      <c r="S3811" s="301"/>
      <c r="T3811" s="301"/>
      <c r="U3811" s="301"/>
      <c r="V3811" s="301"/>
      <c r="W3811" s="301"/>
      <c r="X3811"/>
      <c r="Y3811" s="301"/>
      <c r="Z3811" s="301"/>
      <c r="AA3811" s="301"/>
      <c r="AB3811" s="301"/>
      <c r="AC3811" s="301"/>
      <c r="AD3811" s="301"/>
      <c r="AE3811" s="301"/>
      <c r="AF3811" s="301"/>
      <c r="AG3811" s="301"/>
      <c r="AH3811" s="301"/>
      <c r="AI3811" s="301"/>
      <c r="AM3811"/>
    </row>
    <row r="3812" spans="1:39" ht="20.100000000000001" hidden="1" customHeight="1" x14ac:dyDescent="0.2">
      <c r="A3812" s="240">
        <v>638</v>
      </c>
      <c r="B3812" s="309" t="s">
        <v>414</v>
      </c>
      <c r="C3812" s="310" t="s">
        <v>432</v>
      </c>
      <c r="D3812" s="310" t="s">
        <v>438</v>
      </c>
      <c r="E3812" s="309">
        <v>31144.488894566679</v>
      </c>
      <c r="F3812" s="310" t="s">
        <v>880</v>
      </c>
      <c r="G3812" s="244" t="s">
        <v>915</v>
      </c>
      <c r="H3812" s="244" t="s">
        <v>429</v>
      </c>
      <c r="I3812" s="288">
        <v>1</v>
      </c>
      <c r="J3812" s="244" t="s">
        <v>919</v>
      </c>
      <c r="K3812" s="244">
        <v>0.5</v>
      </c>
      <c r="L3812" s="244">
        <v>0.6</v>
      </c>
      <c r="M3812" s="244" t="s">
        <v>89</v>
      </c>
      <c r="N3812" s="244">
        <f t="shared" si="70"/>
        <v>0.3</v>
      </c>
      <c r="R3812" s="301"/>
      <c r="S3812" s="301"/>
      <c r="T3812" s="301"/>
      <c r="U3812" s="301"/>
      <c r="V3812" s="301"/>
      <c r="W3812" s="301"/>
      <c r="X3812"/>
      <c r="Y3812" s="301"/>
      <c r="Z3812" s="301"/>
      <c r="AA3812" s="301"/>
      <c r="AB3812" s="301"/>
      <c r="AC3812" s="301"/>
      <c r="AD3812" s="301"/>
      <c r="AE3812" s="301"/>
      <c r="AF3812" s="301"/>
      <c r="AG3812" s="301"/>
      <c r="AH3812" s="301"/>
      <c r="AI3812" s="301"/>
      <c r="AM3812"/>
    </row>
    <row r="3813" spans="1:39" ht="20.100000000000001" hidden="1" customHeight="1" x14ac:dyDescent="0.2">
      <c r="A3813" s="240">
        <v>639</v>
      </c>
      <c r="B3813" s="309" t="s">
        <v>414</v>
      </c>
      <c r="C3813" s="310" t="s">
        <v>432</v>
      </c>
      <c r="D3813" s="310" t="s">
        <v>438</v>
      </c>
      <c r="E3813" s="309">
        <v>31134.981896549354</v>
      </c>
      <c r="F3813" s="310" t="s">
        <v>880</v>
      </c>
      <c r="G3813" s="244" t="s">
        <v>915</v>
      </c>
      <c r="H3813" s="244" t="s">
        <v>429</v>
      </c>
      <c r="I3813" s="288">
        <v>1</v>
      </c>
      <c r="J3813" s="244" t="s">
        <v>919</v>
      </c>
      <c r="K3813" s="244">
        <v>0.5</v>
      </c>
      <c r="L3813" s="244">
        <v>0.6</v>
      </c>
      <c r="M3813" s="244" t="s">
        <v>89</v>
      </c>
      <c r="N3813" s="244">
        <f t="shared" si="70"/>
        <v>0.3</v>
      </c>
      <c r="R3813" s="301"/>
      <c r="S3813" s="301"/>
      <c r="T3813" s="301"/>
      <c r="U3813" s="301"/>
      <c r="V3813" s="301"/>
      <c r="W3813" s="301"/>
      <c r="X3813"/>
      <c r="Y3813" s="301"/>
      <c r="Z3813" s="301"/>
      <c r="AA3813" s="301"/>
      <c r="AB3813" s="301"/>
      <c r="AC3813" s="301"/>
      <c r="AD3813" s="301"/>
      <c r="AE3813" s="301"/>
      <c r="AF3813" s="301"/>
      <c r="AG3813" s="301"/>
      <c r="AH3813" s="301"/>
      <c r="AI3813" s="301"/>
      <c r="AM3813"/>
    </row>
    <row r="3814" spans="1:39" ht="20.100000000000001" hidden="1" customHeight="1" x14ac:dyDescent="0.2">
      <c r="A3814" s="240">
        <v>640</v>
      </c>
      <c r="B3814" s="309" t="s">
        <v>414</v>
      </c>
      <c r="C3814" s="310" t="s">
        <v>432</v>
      </c>
      <c r="D3814" s="310" t="s">
        <v>438</v>
      </c>
      <c r="E3814" s="309">
        <v>31103.203663815417</v>
      </c>
      <c r="F3814" s="310" t="s">
        <v>880</v>
      </c>
      <c r="G3814" s="244" t="s">
        <v>915</v>
      </c>
      <c r="H3814" s="244" t="s">
        <v>429</v>
      </c>
      <c r="I3814" s="288">
        <v>1</v>
      </c>
      <c r="J3814" s="244" t="s">
        <v>919</v>
      </c>
      <c r="K3814" s="244">
        <v>0.5</v>
      </c>
      <c r="L3814" s="244">
        <v>0.6</v>
      </c>
      <c r="M3814" s="244" t="s">
        <v>89</v>
      </c>
      <c r="N3814" s="244">
        <f t="shared" si="70"/>
        <v>0.3</v>
      </c>
      <c r="R3814" s="301"/>
      <c r="S3814" s="301"/>
      <c r="T3814" s="301"/>
      <c r="U3814" s="301"/>
      <c r="V3814" s="301"/>
      <c r="W3814" s="301"/>
      <c r="X3814"/>
      <c r="Y3814" s="301"/>
      <c r="Z3814" s="301"/>
      <c r="AA3814" s="301"/>
      <c r="AB3814" s="301"/>
      <c r="AC3814" s="301"/>
      <c r="AD3814" s="301"/>
      <c r="AE3814" s="301"/>
      <c r="AF3814" s="301"/>
      <c r="AG3814" s="301"/>
      <c r="AH3814" s="301"/>
      <c r="AI3814" s="301"/>
      <c r="AM3814"/>
    </row>
    <row r="3815" spans="1:39" ht="20.100000000000001" hidden="1" customHeight="1" x14ac:dyDescent="0.2">
      <c r="A3815" s="240">
        <v>641</v>
      </c>
      <c r="B3815" s="309" t="s">
        <v>414</v>
      </c>
      <c r="C3815" s="310" t="s">
        <v>432</v>
      </c>
      <c r="D3815" s="310" t="s">
        <v>438</v>
      </c>
      <c r="E3815" s="309">
        <v>31093.34985114689</v>
      </c>
      <c r="F3815" s="310" t="s">
        <v>880</v>
      </c>
      <c r="G3815" s="244" t="s">
        <v>915</v>
      </c>
      <c r="H3815" s="244" t="s">
        <v>429</v>
      </c>
      <c r="I3815" s="288">
        <v>1</v>
      </c>
      <c r="J3815" s="244" t="s">
        <v>919</v>
      </c>
      <c r="K3815" s="244">
        <v>0.5</v>
      </c>
      <c r="L3815" s="244">
        <v>0.6</v>
      </c>
      <c r="M3815" s="244" t="s">
        <v>89</v>
      </c>
      <c r="N3815" s="244">
        <f t="shared" si="70"/>
        <v>0.3</v>
      </c>
      <c r="R3815" s="301"/>
      <c r="S3815" s="301"/>
      <c r="T3815" s="301"/>
      <c r="U3815" s="301"/>
      <c r="V3815" s="301"/>
      <c r="W3815" s="301"/>
      <c r="X3815"/>
      <c r="Y3815" s="301"/>
      <c r="Z3815" s="301"/>
      <c r="AA3815" s="301"/>
      <c r="AB3815" s="301"/>
      <c r="AC3815" s="301"/>
      <c r="AD3815" s="301"/>
      <c r="AE3815" s="301"/>
      <c r="AF3815" s="301"/>
      <c r="AG3815" s="301"/>
      <c r="AH3815" s="301"/>
      <c r="AI3815" s="301"/>
      <c r="AM3815"/>
    </row>
    <row r="3816" spans="1:39" ht="20.100000000000001" hidden="1" customHeight="1" x14ac:dyDescent="0.2">
      <c r="A3816" s="240">
        <v>642</v>
      </c>
      <c r="B3816" s="309" t="s">
        <v>414</v>
      </c>
      <c r="C3816" s="310" t="s">
        <v>426</v>
      </c>
      <c r="D3816" s="310" t="s">
        <v>438</v>
      </c>
      <c r="E3816" s="309">
        <v>31082.486586427665</v>
      </c>
      <c r="F3816" s="310" t="s">
        <v>871</v>
      </c>
      <c r="G3816" s="244" t="s">
        <v>916</v>
      </c>
      <c r="H3816" s="244" t="s">
        <v>429</v>
      </c>
      <c r="I3816" s="288">
        <v>1</v>
      </c>
      <c r="J3816" s="244" t="s">
        <v>919</v>
      </c>
      <c r="K3816" s="244">
        <v>1</v>
      </c>
      <c r="L3816" s="244">
        <v>1</v>
      </c>
      <c r="M3816" s="244" t="s">
        <v>89</v>
      </c>
      <c r="N3816" s="244">
        <f t="shared" si="70"/>
        <v>1</v>
      </c>
      <c r="R3816" s="301"/>
      <c r="S3816" s="301"/>
      <c r="T3816" s="301"/>
      <c r="U3816" s="301"/>
      <c r="V3816" s="301"/>
      <c r="W3816" s="301"/>
      <c r="X3816"/>
      <c r="Y3816" s="301"/>
      <c r="Z3816" s="301"/>
      <c r="AA3816" s="301"/>
      <c r="AB3816" s="301"/>
      <c r="AC3816" s="301"/>
      <c r="AD3816" s="301"/>
      <c r="AE3816" s="301"/>
      <c r="AF3816" s="301"/>
      <c r="AG3816" s="301"/>
      <c r="AH3816" s="301"/>
      <c r="AI3816" s="301"/>
      <c r="AM3816"/>
    </row>
    <row r="3817" spans="1:39" ht="20.100000000000001" hidden="1" customHeight="1" x14ac:dyDescent="0.2">
      <c r="A3817" s="240">
        <v>643</v>
      </c>
      <c r="B3817" s="309" t="s">
        <v>414</v>
      </c>
      <c r="C3817" s="310" t="s">
        <v>432</v>
      </c>
      <c r="D3817" s="310" t="s">
        <v>438</v>
      </c>
      <c r="E3817" s="309">
        <v>31073.829559702292</v>
      </c>
      <c r="F3817" s="310" t="s">
        <v>880</v>
      </c>
      <c r="G3817" s="244" t="s">
        <v>915</v>
      </c>
      <c r="H3817" s="244" t="s">
        <v>429</v>
      </c>
      <c r="I3817" s="288">
        <v>1</v>
      </c>
      <c r="J3817" s="244" t="s">
        <v>919</v>
      </c>
      <c r="K3817" s="244">
        <v>0.5</v>
      </c>
      <c r="L3817" s="244">
        <v>0.6</v>
      </c>
      <c r="M3817" s="244" t="s">
        <v>89</v>
      </c>
      <c r="N3817" s="244">
        <f t="shared" si="70"/>
        <v>0.3</v>
      </c>
      <c r="R3817" s="301"/>
      <c r="S3817" s="301"/>
      <c r="T3817" s="301"/>
      <c r="U3817" s="301"/>
      <c r="V3817" s="301"/>
      <c r="W3817" s="301"/>
      <c r="X3817"/>
      <c r="Y3817" s="301"/>
      <c r="Z3817" s="301"/>
      <c r="AA3817" s="301"/>
      <c r="AB3817" s="301"/>
      <c r="AC3817" s="301"/>
      <c r="AD3817" s="301"/>
      <c r="AE3817" s="301"/>
      <c r="AF3817" s="301"/>
      <c r="AG3817" s="301"/>
      <c r="AH3817" s="301"/>
      <c r="AI3817" s="301"/>
      <c r="AM3817"/>
    </row>
    <row r="3818" spans="1:39" ht="20.100000000000001" hidden="1" customHeight="1" x14ac:dyDescent="0.2">
      <c r="A3818" s="240">
        <v>644</v>
      </c>
      <c r="B3818" s="309" t="s">
        <v>414</v>
      </c>
      <c r="C3818" s="310" t="s">
        <v>432</v>
      </c>
      <c r="D3818" s="310" t="s">
        <v>438</v>
      </c>
      <c r="E3818" s="309">
        <v>31051.995494569783</v>
      </c>
      <c r="F3818" s="310" t="s">
        <v>880</v>
      </c>
      <c r="G3818" s="244" t="s">
        <v>915</v>
      </c>
      <c r="H3818" s="244" t="s">
        <v>429</v>
      </c>
      <c r="I3818" s="288">
        <v>1</v>
      </c>
      <c r="J3818" s="244" t="s">
        <v>919</v>
      </c>
      <c r="K3818" s="244">
        <v>0.5</v>
      </c>
      <c r="L3818" s="244">
        <v>0.6</v>
      </c>
      <c r="M3818" s="244" t="s">
        <v>89</v>
      </c>
      <c r="N3818" s="244">
        <f t="shared" ref="N3818:N3881" si="71">IF(M3818="",K3818*L3818,IF(G3818="R-1",K3818*L3818,IF(LEFT(G3818,1)="R",PI()*((M3818^2)/4),K3818*L3818)))</f>
        <v>0.3</v>
      </c>
      <c r="R3818" s="301"/>
      <c r="S3818" s="301"/>
      <c r="T3818" s="301"/>
      <c r="U3818" s="301"/>
      <c r="V3818" s="301"/>
      <c r="W3818" s="301"/>
      <c r="X3818"/>
      <c r="Y3818" s="301"/>
      <c r="Z3818" s="301"/>
      <c r="AA3818" s="301"/>
      <c r="AB3818" s="301"/>
      <c r="AC3818" s="301"/>
      <c r="AD3818" s="301"/>
      <c r="AE3818" s="301"/>
      <c r="AF3818" s="301"/>
      <c r="AG3818" s="301"/>
      <c r="AH3818" s="301"/>
      <c r="AI3818" s="301"/>
      <c r="AM3818"/>
    </row>
    <row r="3819" spans="1:39" ht="20.100000000000001" hidden="1" customHeight="1" x14ac:dyDescent="0.2">
      <c r="A3819" s="240">
        <v>645</v>
      </c>
      <c r="B3819" s="309" t="s">
        <v>414</v>
      </c>
      <c r="C3819" s="310" t="s">
        <v>432</v>
      </c>
      <c r="D3819" s="310" t="s">
        <v>438</v>
      </c>
      <c r="E3819" s="309">
        <v>31034.085991378946</v>
      </c>
      <c r="F3819" s="310" t="s">
        <v>880</v>
      </c>
      <c r="G3819" s="244" t="s">
        <v>915</v>
      </c>
      <c r="H3819" s="244" t="s">
        <v>429</v>
      </c>
      <c r="I3819" s="288">
        <v>1</v>
      </c>
      <c r="J3819" s="244" t="s">
        <v>919</v>
      </c>
      <c r="K3819" s="244">
        <v>0.5</v>
      </c>
      <c r="L3819" s="244">
        <v>0.6</v>
      </c>
      <c r="M3819" s="244" t="s">
        <v>89</v>
      </c>
      <c r="N3819" s="244">
        <f t="shared" si="71"/>
        <v>0.3</v>
      </c>
      <c r="R3819" s="301"/>
      <c r="S3819" s="301"/>
      <c r="T3819" s="301"/>
      <c r="U3819" s="301"/>
      <c r="V3819" s="301"/>
      <c r="W3819" s="301"/>
      <c r="X3819"/>
      <c r="Y3819" s="301"/>
      <c r="Z3819" s="301"/>
      <c r="AA3819" s="301"/>
      <c r="AB3819" s="301"/>
      <c r="AC3819" s="301"/>
      <c r="AD3819" s="301"/>
      <c r="AE3819" s="301"/>
      <c r="AF3819" s="301"/>
      <c r="AG3819" s="301"/>
      <c r="AH3819" s="301"/>
      <c r="AI3819" s="301"/>
      <c r="AM3819"/>
    </row>
    <row r="3820" spans="1:39" ht="20.100000000000001" hidden="1" customHeight="1" x14ac:dyDescent="0.2">
      <c r="A3820" s="240">
        <v>646</v>
      </c>
      <c r="B3820" s="309" t="s">
        <v>414</v>
      </c>
      <c r="C3820" s="310" t="s">
        <v>432</v>
      </c>
      <c r="D3820" s="310" t="s">
        <v>438</v>
      </c>
      <c r="E3820" s="309">
        <v>31020.497865098652</v>
      </c>
      <c r="F3820" s="310" t="s">
        <v>880</v>
      </c>
      <c r="G3820" s="244" t="s">
        <v>915</v>
      </c>
      <c r="H3820" s="244" t="s">
        <v>429</v>
      </c>
      <c r="I3820" s="288">
        <v>1</v>
      </c>
      <c r="J3820" s="244" t="s">
        <v>919</v>
      </c>
      <c r="K3820" s="244">
        <v>0.5</v>
      </c>
      <c r="L3820" s="244">
        <v>0.6</v>
      </c>
      <c r="M3820" s="244" t="s">
        <v>89</v>
      </c>
      <c r="N3820" s="244">
        <f t="shared" si="71"/>
        <v>0.3</v>
      </c>
      <c r="R3820" s="301"/>
      <c r="S3820" s="301"/>
      <c r="T3820" s="301"/>
      <c r="U3820" s="301"/>
      <c r="V3820" s="301"/>
      <c r="W3820" s="301"/>
      <c r="X3820"/>
      <c r="Y3820" s="301"/>
      <c r="Z3820" s="301"/>
      <c r="AA3820" s="301"/>
      <c r="AB3820" s="301"/>
      <c r="AC3820" s="301"/>
      <c r="AD3820" s="301"/>
      <c r="AE3820" s="301"/>
      <c r="AF3820" s="301"/>
      <c r="AG3820" s="301"/>
      <c r="AH3820" s="301"/>
      <c r="AI3820" s="301"/>
      <c r="AM3820"/>
    </row>
    <row r="3821" spans="1:39" ht="20.100000000000001" hidden="1" customHeight="1" x14ac:dyDescent="0.2">
      <c r="A3821" s="240">
        <v>647</v>
      </c>
      <c r="B3821" s="309" t="s">
        <v>414</v>
      </c>
      <c r="C3821" s="310" t="s">
        <v>432</v>
      </c>
      <c r="D3821" s="310" t="s">
        <v>438</v>
      </c>
      <c r="E3821" s="309">
        <v>30991.71487065066</v>
      </c>
      <c r="F3821" s="310" t="s">
        <v>880</v>
      </c>
      <c r="G3821" s="244" t="s">
        <v>915</v>
      </c>
      <c r="H3821" s="244" t="s">
        <v>429</v>
      </c>
      <c r="I3821" s="288">
        <v>1</v>
      </c>
      <c r="J3821" s="244" t="s">
        <v>919</v>
      </c>
      <c r="K3821" s="244">
        <v>0.5</v>
      </c>
      <c r="L3821" s="244">
        <v>0.6</v>
      </c>
      <c r="M3821" s="244" t="s">
        <v>89</v>
      </c>
      <c r="N3821" s="244">
        <f t="shared" si="71"/>
        <v>0.3</v>
      </c>
      <c r="R3821" s="301"/>
      <c r="S3821" s="301"/>
      <c r="T3821" s="301"/>
      <c r="U3821" s="301"/>
      <c r="V3821" s="301"/>
      <c r="W3821" s="301"/>
      <c r="X3821"/>
      <c r="Y3821" s="301"/>
      <c r="Z3821" s="301"/>
      <c r="AA3821" s="301"/>
      <c r="AB3821" s="301"/>
      <c r="AC3821" s="301"/>
      <c r="AD3821" s="301"/>
      <c r="AE3821" s="301"/>
      <c r="AF3821" s="301"/>
      <c r="AG3821" s="301"/>
      <c r="AH3821" s="301"/>
      <c r="AI3821" s="301"/>
      <c r="AM3821"/>
    </row>
    <row r="3822" spans="1:39" ht="20.100000000000001" hidden="1" customHeight="1" x14ac:dyDescent="0.2">
      <c r="A3822" s="240">
        <v>648</v>
      </c>
      <c r="B3822" s="309" t="s">
        <v>414</v>
      </c>
      <c r="C3822" s="310" t="s">
        <v>432</v>
      </c>
      <c r="D3822" s="310" t="s">
        <v>438</v>
      </c>
      <c r="E3822" s="309">
        <v>30977.108620708263</v>
      </c>
      <c r="F3822" s="310" t="s">
        <v>880</v>
      </c>
      <c r="G3822" s="244" t="s">
        <v>915</v>
      </c>
      <c r="H3822" s="244" t="s">
        <v>429</v>
      </c>
      <c r="I3822" s="288">
        <v>1</v>
      </c>
      <c r="J3822" s="244" t="s">
        <v>919</v>
      </c>
      <c r="K3822" s="244">
        <v>0.5</v>
      </c>
      <c r="L3822" s="244">
        <v>0.6</v>
      </c>
      <c r="M3822" s="244" t="s">
        <v>89</v>
      </c>
      <c r="N3822" s="244">
        <f t="shared" si="71"/>
        <v>0.3</v>
      </c>
      <c r="R3822" s="301"/>
      <c r="S3822" s="301"/>
      <c r="T3822" s="301"/>
      <c r="U3822" s="301"/>
      <c r="V3822" s="301"/>
      <c r="W3822" s="301"/>
      <c r="X3822"/>
      <c r="Y3822" s="301"/>
      <c r="Z3822" s="301"/>
      <c r="AA3822" s="301"/>
      <c r="AB3822" s="301"/>
      <c r="AC3822" s="301"/>
      <c r="AD3822" s="301"/>
      <c r="AE3822" s="301"/>
      <c r="AF3822" s="301"/>
      <c r="AG3822" s="301"/>
      <c r="AH3822" s="301"/>
      <c r="AI3822" s="301"/>
      <c r="AM3822"/>
    </row>
    <row r="3823" spans="1:39" ht="20.100000000000001" hidden="1" customHeight="1" x14ac:dyDescent="0.2">
      <c r="A3823" s="240">
        <v>649</v>
      </c>
      <c r="B3823" s="309" t="s">
        <v>414</v>
      </c>
      <c r="C3823" s="310" t="s">
        <v>432</v>
      </c>
      <c r="D3823" s="310" t="s">
        <v>438</v>
      </c>
      <c r="E3823" s="309">
        <v>30949.264631014441</v>
      </c>
      <c r="F3823" s="310" t="s">
        <v>880</v>
      </c>
      <c r="G3823" s="244" t="s">
        <v>915</v>
      </c>
      <c r="H3823" s="244" t="s">
        <v>429</v>
      </c>
      <c r="I3823" s="288">
        <v>1</v>
      </c>
      <c r="J3823" s="244" t="s">
        <v>919</v>
      </c>
      <c r="K3823" s="244">
        <v>0.5</v>
      </c>
      <c r="L3823" s="244">
        <v>0.6</v>
      </c>
      <c r="M3823" s="244" t="s">
        <v>89</v>
      </c>
      <c r="N3823" s="244">
        <f t="shared" si="71"/>
        <v>0.3</v>
      </c>
      <c r="R3823" s="301"/>
      <c r="S3823" s="301"/>
      <c r="T3823" s="301"/>
      <c r="U3823" s="301"/>
      <c r="V3823" s="301"/>
      <c r="W3823" s="301"/>
      <c r="X3823"/>
      <c r="Y3823" s="301"/>
      <c r="Z3823" s="301"/>
      <c r="AA3823" s="301"/>
      <c r="AB3823" s="301"/>
      <c r="AC3823" s="301"/>
      <c r="AD3823" s="301"/>
      <c r="AE3823" s="301"/>
      <c r="AF3823" s="301"/>
      <c r="AG3823" s="301"/>
      <c r="AH3823" s="301"/>
      <c r="AI3823" s="301"/>
      <c r="AM3823"/>
    </row>
    <row r="3824" spans="1:39" ht="20.100000000000001" hidden="1" customHeight="1" x14ac:dyDescent="0.2">
      <c r="A3824" s="240">
        <v>650</v>
      </c>
      <c r="B3824" s="309" t="s">
        <v>414</v>
      </c>
      <c r="C3824" s="310" t="s">
        <v>432</v>
      </c>
      <c r="D3824" s="310" t="s">
        <v>438</v>
      </c>
      <c r="E3824" s="309">
        <v>30924.723922383626</v>
      </c>
      <c r="F3824" s="310" t="s">
        <v>880</v>
      </c>
      <c r="G3824" s="244" t="s">
        <v>915</v>
      </c>
      <c r="H3824" s="244" t="s">
        <v>429</v>
      </c>
      <c r="I3824" s="288">
        <v>1</v>
      </c>
      <c r="J3824" s="244" t="s">
        <v>919</v>
      </c>
      <c r="K3824" s="244">
        <v>0.5</v>
      </c>
      <c r="L3824" s="244">
        <v>0.6</v>
      </c>
      <c r="M3824" s="244" t="s">
        <v>89</v>
      </c>
      <c r="N3824" s="244">
        <f t="shared" si="71"/>
        <v>0.3</v>
      </c>
      <c r="R3824" s="301"/>
      <c r="S3824" s="301"/>
      <c r="T3824" s="301"/>
      <c r="U3824" s="301"/>
      <c r="V3824" s="301"/>
      <c r="W3824" s="301"/>
      <c r="X3824"/>
      <c r="Y3824" s="301"/>
      <c r="Z3824" s="301"/>
      <c r="AA3824" s="301"/>
      <c r="AB3824" s="301"/>
      <c r="AC3824" s="301"/>
      <c r="AD3824" s="301"/>
      <c r="AE3824" s="301"/>
      <c r="AF3824" s="301"/>
      <c r="AG3824" s="301"/>
      <c r="AH3824" s="301"/>
      <c r="AI3824" s="301"/>
      <c r="AM3824"/>
    </row>
    <row r="3825" spans="1:39" ht="20.100000000000001" hidden="1" customHeight="1" x14ac:dyDescent="0.2">
      <c r="A3825" s="240">
        <v>651</v>
      </c>
      <c r="B3825" s="309" t="s">
        <v>414</v>
      </c>
      <c r="C3825" s="310" t="s">
        <v>426</v>
      </c>
      <c r="D3825" s="310" t="s">
        <v>438</v>
      </c>
      <c r="E3825" s="309">
        <v>30774.297358360829</v>
      </c>
      <c r="F3825" s="242" t="s">
        <v>888</v>
      </c>
      <c r="G3825" s="244" t="s">
        <v>918</v>
      </c>
      <c r="H3825" s="244" t="s">
        <v>429</v>
      </c>
      <c r="I3825" s="288">
        <v>1</v>
      </c>
      <c r="J3825" s="244" t="s">
        <v>919</v>
      </c>
      <c r="K3825" s="244">
        <v>0.5</v>
      </c>
      <c r="L3825" s="244">
        <v>0.8</v>
      </c>
      <c r="M3825" s="244" t="s">
        <v>89</v>
      </c>
      <c r="N3825" s="244">
        <f t="shared" si="71"/>
        <v>0.4</v>
      </c>
      <c r="R3825" s="301"/>
      <c r="S3825" s="301"/>
      <c r="T3825" s="301"/>
      <c r="U3825" s="301"/>
      <c r="V3825" s="301"/>
      <c r="W3825" s="301"/>
      <c r="X3825"/>
      <c r="Y3825" s="301"/>
      <c r="Z3825" s="301"/>
      <c r="AA3825" s="301"/>
      <c r="AB3825" s="301"/>
      <c r="AC3825" s="301"/>
      <c r="AD3825" s="301"/>
      <c r="AE3825" s="301"/>
      <c r="AF3825" s="301"/>
      <c r="AG3825" s="301"/>
      <c r="AH3825" s="301"/>
      <c r="AI3825" s="301"/>
      <c r="AM3825"/>
    </row>
    <row r="3826" spans="1:39" ht="20.100000000000001" hidden="1" customHeight="1" x14ac:dyDescent="0.2">
      <c r="A3826" s="240">
        <v>652</v>
      </c>
      <c r="B3826" s="309" t="s">
        <v>414</v>
      </c>
      <c r="C3826" s="310" t="s">
        <v>426</v>
      </c>
      <c r="D3826" s="310" t="s">
        <v>438</v>
      </c>
      <c r="E3826" s="309">
        <v>30514.488793161825</v>
      </c>
      <c r="F3826" s="310" t="s">
        <v>871</v>
      </c>
      <c r="G3826" s="244" t="s">
        <v>932</v>
      </c>
      <c r="H3826" s="244" t="s">
        <v>429</v>
      </c>
      <c r="I3826" s="288">
        <v>1</v>
      </c>
      <c r="J3826" s="244" t="s">
        <v>919</v>
      </c>
      <c r="K3826" s="244">
        <v>1</v>
      </c>
      <c r="L3826" s="244">
        <v>1</v>
      </c>
      <c r="M3826" s="244" t="s">
        <v>89</v>
      </c>
      <c r="N3826" s="244">
        <f t="shared" si="71"/>
        <v>1</v>
      </c>
      <c r="R3826" s="301"/>
      <c r="S3826" s="301"/>
      <c r="T3826" s="301"/>
      <c r="U3826" s="301"/>
      <c r="V3826" s="301"/>
      <c r="W3826" s="301"/>
      <c r="X3826"/>
      <c r="Y3826" s="301"/>
      <c r="Z3826" s="301"/>
      <c r="AA3826" s="301"/>
      <c r="AB3826" s="301"/>
      <c r="AC3826" s="301"/>
      <c r="AD3826" s="301"/>
      <c r="AE3826" s="301"/>
      <c r="AF3826" s="301"/>
      <c r="AG3826" s="301"/>
      <c r="AH3826" s="301"/>
      <c r="AI3826" s="301"/>
      <c r="AM3826"/>
    </row>
    <row r="3827" spans="1:39" ht="20.100000000000001" hidden="1" customHeight="1" x14ac:dyDescent="0.2">
      <c r="A3827" s="240">
        <v>653</v>
      </c>
      <c r="B3827" s="309" t="s">
        <v>414</v>
      </c>
      <c r="C3827" s="310" t="s">
        <v>426</v>
      </c>
      <c r="D3827" s="310" t="s">
        <v>438</v>
      </c>
      <c r="E3827" s="309">
        <v>30148.837068929744</v>
      </c>
      <c r="F3827" s="310" t="s">
        <v>879</v>
      </c>
      <c r="G3827" s="244" t="s">
        <v>913</v>
      </c>
      <c r="H3827" s="244" t="s">
        <v>429</v>
      </c>
      <c r="I3827" s="288">
        <v>1</v>
      </c>
      <c r="J3827" s="244" t="s">
        <v>919</v>
      </c>
      <c r="K3827" s="244" t="s">
        <v>89</v>
      </c>
      <c r="L3827" s="244" t="s">
        <v>89</v>
      </c>
      <c r="M3827" s="244">
        <v>1</v>
      </c>
      <c r="N3827" s="244">
        <f t="shared" si="71"/>
        <v>0.78539816339744828</v>
      </c>
      <c r="R3827" s="301"/>
      <c r="S3827" s="301"/>
      <c r="T3827" s="301"/>
      <c r="U3827" s="301"/>
      <c r="V3827" s="301"/>
      <c r="W3827" s="301"/>
      <c r="X3827"/>
      <c r="Y3827" s="301"/>
      <c r="Z3827" s="301"/>
      <c r="AA3827" s="301"/>
      <c r="AB3827" s="301"/>
      <c r="AC3827" s="301"/>
      <c r="AD3827" s="301"/>
      <c r="AE3827" s="301"/>
      <c r="AF3827" s="301"/>
      <c r="AG3827" s="301"/>
      <c r="AH3827" s="301"/>
      <c r="AI3827" s="301"/>
      <c r="AM3827"/>
    </row>
    <row r="3828" spans="1:39" ht="20.100000000000001" hidden="1" customHeight="1" x14ac:dyDescent="0.2">
      <c r="A3828" s="240">
        <v>654</v>
      </c>
      <c r="B3828" s="309" t="s">
        <v>414</v>
      </c>
      <c r="C3828" s="310" t="s">
        <v>426</v>
      </c>
      <c r="D3828" s="310" t="s">
        <v>438</v>
      </c>
      <c r="E3828" s="309">
        <v>30117.886853420165</v>
      </c>
      <c r="F3828" s="310" t="s">
        <v>883</v>
      </c>
      <c r="G3828" s="244" t="s">
        <v>901</v>
      </c>
      <c r="H3828" s="244" t="s">
        <v>429</v>
      </c>
      <c r="I3828" s="288">
        <v>1</v>
      </c>
      <c r="J3828" s="244" t="s">
        <v>919</v>
      </c>
      <c r="K3828" s="244">
        <v>2</v>
      </c>
      <c r="L3828" s="244">
        <v>1</v>
      </c>
      <c r="M3828" s="244" t="s">
        <v>89</v>
      </c>
      <c r="N3828" s="244">
        <f t="shared" si="71"/>
        <v>2</v>
      </c>
      <c r="R3828" s="301"/>
      <c r="S3828" s="301"/>
      <c r="T3828" s="301"/>
      <c r="U3828" s="301"/>
      <c r="V3828" s="301"/>
      <c r="W3828" s="301"/>
      <c r="X3828"/>
      <c r="Y3828" s="301"/>
      <c r="Z3828" s="301"/>
      <c r="AA3828" s="301"/>
      <c r="AB3828" s="301"/>
      <c r="AC3828" s="301"/>
      <c r="AD3828" s="301"/>
      <c r="AE3828" s="301"/>
      <c r="AF3828" s="301"/>
      <c r="AG3828" s="301"/>
      <c r="AH3828" s="301"/>
      <c r="AI3828" s="301"/>
      <c r="AM3828"/>
    </row>
    <row r="3829" spans="1:39" ht="20.100000000000001" hidden="1" customHeight="1" x14ac:dyDescent="0.2">
      <c r="A3829" s="240">
        <v>655</v>
      </c>
      <c r="B3829" s="309" t="s">
        <v>414</v>
      </c>
      <c r="C3829" s="310" t="s">
        <v>426</v>
      </c>
      <c r="D3829" s="310" t="s">
        <v>438</v>
      </c>
      <c r="E3829" s="309">
        <v>30098.529310287322</v>
      </c>
      <c r="F3829" s="310" t="s">
        <v>871</v>
      </c>
      <c r="G3829" s="244" t="s">
        <v>929</v>
      </c>
      <c r="H3829" s="244" t="s">
        <v>429</v>
      </c>
      <c r="I3829" s="288">
        <v>2</v>
      </c>
      <c r="J3829" s="244" t="s">
        <v>919</v>
      </c>
      <c r="K3829" s="244">
        <v>3</v>
      </c>
      <c r="L3829" s="244">
        <v>2</v>
      </c>
      <c r="M3829" s="244" t="s">
        <v>89</v>
      </c>
      <c r="N3829" s="244">
        <f t="shared" si="71"/>
        <v>6</v>
      </c>
      <c r="R3829" s="301"/>
      <c r="S3829" s="301"/>
      <c r="T3829" s="301"/>
      <c r="U3829" s="301"/>
      <c r="V3829" s="301"/>
      <c r="W3829" s="301"/>
      <c r="X3829"/>
      <c r="Y3829" s="301"/>
      <c r="Z3829" s="301"/>
      <c r="AA3829" s="301"/>
      <c r="AB3829" s="301"/>
      <c r="AC3829" s="301"/>
      <c r="AD3829" s="301"/>
      <c r="AE3829" s="301"/>
      <c r="AF3829" s="301"/>
      <c r="AG3829" s="301"/>
      <c r="AH3829" s="301"/>
      <c r="AI3829" s="301"/>
      <c r="AM3829"/>
    </row>
    <row r="3830" spans="1:39" ht="20.100000000000001" hidden="1" customHeight="1" x14ac:dyDescent="0.2">
      <c r="A3830" s="240">
        <v>656</v>
      </c>
      <c r="B3830" s="309" t="s">
        <v>414</v>
      </c>
      <c r="C3830" s="310" t="s">
        <v>426</v>
      </c>
      <c r="D3830" s="310" t="s">
        <v>438</v>
      </c>
      <c r="E3830" s="309">
        <v>30058.416079877992</v>
      </c>
      <c r="F3830" s="310" t="s">
        <v>879</v>
      </c>
      <c r="G3830" s="244" t="s">
        <v>917</v>
      </c>
      <c r="H3830" s="244" t="s">
        <v>429</v>
      </c>
      <c r="I3830" s="288">
        <v>1</v>
      </c>
      <c r="J3830" s="244" t="s">
        <v>919</v>
      </c>
      <c r="K3830" s="244" t="s">
        <v>89</v>
      </c>
      <c r="L3830" s="244" t="s">
        <v>89</v>
      </c>
      <c r="M3830" s="244">
        <v>1</v>
      </c>
      <c r="N3830" s="244">
        <f t="shared" si="71"/>
        <v>0.78539816339744828</v>
      </c>
      <c r="R3830" s="301"/>
      <c r="S3830" s="301"/>
      <c r="T3830" s="301"/>
      <c r="U3830" s="301"/>
      <c r="V3830" s="301"/>
      <c r="W3830" s="301"/>
      <c r="X3830"/>
      <c r="Y3830" s="301"/>
      <c r="Z3830" s="301"/>
      <c r="AA3830" s="301"/>
      <c r="AB3830" s="301"/>
      <c r="AC3830" s="301"/>
      <c r="AD3830" s="301"/>
      <c r="AE3830" s="301"/>
      <c r="AF3830" s="301"/>
      <c r="AG3830" s="301"/>
      <c r="AH3830" s="301"/>
      <c r="AI3830" s="301"/>
      <c r="AM3830"/>
    </row>
    <row r="3831" spans="1:39" ht="20.100000000000001" hidden="1" customHeight="1" x14ac:dyDescent="0.2">
      <c r="A3831" s="240">
        <v>657</v>
      </c>
      <c r="B3831" s="309" t="s">
        <v>414</v>
      </c>
      <c r="C3831" s="310" t="s">
        <v>426</v>
      </c>
      <c r="D3831" s="310" t="s">
        <v>438</v>
      </c>
      <c r="E3831" s="309">
        <v>29753.914396866683</v>
      </c>
      <c r="F3831" s="310" t="s">
        <v>879</v>
      </c>
      <c r="G3831" s="244" t="s">
        <v>917</v>
      </c>
      <c r="H3831" s="244" t="s">
        <v>429</v>
      </c>
      <c r="I3831" s="288">
        <v>1</v>
      </c>
      <c r="J3831" s="244" t="s">
        <v>919</v>
      </c>
      <c r="K3831" s="244" t="s">
        <v>89</v>
      </c>
      <c r="L3831" s="244" t="s">
        <v>89</v>
      </c>
      <c r="M3831" s="244">
        <v>1</v>
      </c>
      <c r="N3831" s="244">
        <f t="shared" si="71"/>
        <v>0.78539816339744828</v>
      </c>
      <c r="R3831" s="301"/>
      <c r="S3831" s="301"/>
      <c r="T3831" s="301"/>
      <c r="U3831" s="301"/>
      <c r="V3831" s="301"/>
      <c r="W3831" s="301"/>
      <c r="X3831"/>
      <c r="Y3831" s="301"/>
      <c r="Z3831" s="301"/>
      <c r="AA3831" s="301"/>
      <c r="AB3831" s="301"/>
      <c r="AC3831" s="301"/>
      <c r="AD3831" s="301"/>
      <c r="AE3831" s="301"/>
      <c r="AF3831" s="301"/>
      <c r="AG3831" s="301"/>
      <c r="AH3831" s="301"/>
      <c r="AI3831" s="301"/>
      <c r="AM3831"/>
    </row>
    <row r="3832" spans="1:39" ht="20.100000000000001" hidden="1" customHeight="1" x14ac:dyDescent="0.2">
      <c r="A3832" s="240">
        <v>658</v>
      </c>
      <c r="B3832" s="309" t="s">
        <v>414</v>
      </c>
      <c r="C3832" s="310" t="s">
        <v>426</v>
      </c>
      <c r="D3832" s="310" t="s">
        <v>438</v>
      </c>
      <c r="E3832" s="309">
        <v>29745.237719389559</v>
      </c>
      <c r="F3832" s="310" t="s">
        <v>871</v>
      </c>
      <c r="G3832" s="244" t="s">
        <v>929</v>
      </c>
      <c r="H3832" s="244" t="s">
        <v>429</v>
      </c>
      <c r="I3832" s="288">
        <v>2</v>
      </c>
      <c r="J3832" s="244" t="s">
        <v>919</v>
      </c>
      <c r="K3832" s="244">
        <v>2</v>
      </c>
      <c r="L3832" s="244">
        <v>1</v>
      </c>
      <c r="M3832" s="244" t="s">
        <v>89</v>
      </c>
      <c r="N3832" s="244">
        <f t="shared" si="71"/>
        <v>2</v>
      </c>
      <c r="R3832" s="301"/>
      <c r="S3832" s="301"/>
      <c r="T3832" s="301"/>
      <c r="U3832" s="301"/>
      <c r="V3832" s="301"/>
      <c r="W3832" s="301"/>
      <c r="X3832"/>
      <c r="Y3832" s="301"/>
      <c r="Z3832" s="301"/>
      <c r="AA3832" s="301"/>
      <c r="AB3832" s="301"/>
      <c r="AC3832" s="301"/>
      <c r="AD3832" s="301"/>
      <c r="AE3832" s="301"/>
      <c r="AF3832" s="301"/>
      <c r="AG3832" s="301"/>
      <c r="AH3832" s="301"/>
      <c r="AI3832" s="301"/>
      <c r="AM3832"/>
    </row>
    <row r="3833" spans="1:39" ht="20.100000000000001" hidden="1" customHeight="1" x14ac:dyDescent="0.2">
      <c r="A3833" s="240">
        <v>659</v>
      </c>
      <c r="B3833" s="309" t="s">
        <v>414</v>
      </c>
      <c r="C3833" s="310" t="s">
        <v>426</v>
      </c>
      <c r="D3833" s="310" t="s">
        <v>438</v>
      </c>
      <c r="E3833" s="309">
        <v>29656.041108178219</v>
      </c>
      <c r="F3833" s="310" t="s">
        <v>879</v>
      </c>
      <c r="G3833" s="244" t="s">
        <v>876</v>
      </c>
      <c r="H3833" s="244" t="s">
        <v>429</v>
      </c>
      <c r="I3833" s="288">
        <v>1</v>
      </c>
      <c r="J3833" s="244" t="s">
        <v>919</v>
      </c>
      <c r="K3833" s="244">
        <v>0.8</v>
      </c>
      <c r="L3833" s="244">
        <v>0.8</v>
      </c>
      <c r="M3833" s="244" t="s">
        <v>89</v>
      </c>
      <c r="N3833" s="244">
        <f t="shared" si="71"/>
        <v>0.64000000000000012</v>
      </c>
      <c r="R3833" s="301"/>
      <c r="S3833" s="301"/>
      <c r="T3833" s="301"/>
      <c r="U3833" s="301"/>
      <c r="V3833" s="301"/>
      <c r="W3833" s="301"/>
      <c r="X3833"/>
      <c r="Y3833" s="301"/>
      <c r="Z3833" s="301"/>
      <c r="AA3833" s="301"/>
      <c r="AB3833" s="301"/>
      <c r="AC3833" s="301"/>
      <c r="AD3833" s="301"/>
      <c r="AE3833" s="301"/>
      <c r="AF3833" s="301"/>
      <c r="AG3833" s="301"/>
      <c r="AH3833" s="301"/>
      <c r="AI3833" s="301"/>
      <c r="AM3833"/>
    </row>
    <row r="3834" spans="1:39" ht="20.100000000000001" hidden="1" customHeight="1" x14ac:dyDescent="0.2">
      <c r="A3834" s="240">
        <v>660</v>
      </c>
      <c r="B3834" s="309" t="s">
        <v>414</v>
      </c>
      <c r="C3834" s="310" t="s">
        <v>426</v>
      </c>
      <c r="D3834" s="310" t="s">
        <v>438</v>
      </c>
      <c r="E3834" s="309">
        <v>29582.285784384258</v>
      </c>
      <c r="F3834" s="310" t="s">
        <v>879</v>
      </c>
      <c r="G3834" s="244" t="s">
        <v>913</v>
      </c>
      <c r="H3834" s="244" t="s">
        <v>429</v>
      </c>
      <c r="I3834" s="288">
        <v>1</v>
      </c>
      <c r="J3834" s="244" t="s">
        <v>919</v>
      </c>
      <c r="K3834" s="244" t="s">
        <v>89</v>
      </c>
      <c r="L3834" s="244" t="s">
        <v>89</v>
      </c>
      <c r="M3834" s="244">
        <v>1</v>
      </c>
      <c r="N3834" s="244">
        <f t="shared" si="71"/>
        <v>0.78539816339744828</v>
      </c>
      <c r="R3834" s="301"/>
      <c r="S3834" s="301"/>
      <c r="T3834" s="301"/>
      <c r="U3834" s="301"/>
      <c r="V3834" s="301"/>
      <c r="W3834" s="301"/>
      <c r="X3834"/>
      <c r="Y3834" s="301"/>
      <c r="Z3834" s="301"/>
      <c r="AA3834" s="301"/>
      <c r="AB3834" s="301"/>
      <c r="AC3834" s="301"/>
      <c r="AD3834" s="301"/>
      <c r="AE3834" s="301"/>
      <c r="AF3834" s="301"/>
      <c r="AG3834" s="301"/>
      <c r="AH3834" s="301"/>
      <c r="AI3834" s="301"/>
      <c r="AM3834"/>
    </row>
    <row r="3835" spans="1:39" ht="20.100000000000001" hidden="1" customHeight="1" x14ac:dyDescent="0.2">
      <c r="A3835" s="240">
        <v>661</v>
      </c>
      <c r="B3835" s="309" t="s">
        <v>414</v>
      </c>
      <c r="C3835" s="310" t="s">
        <v>426</v>
      </c>
      <c r="D3835" s="310" t="s">
        <v>438</v>
      </c>
      <c r="E3835" s="309">
        <v>29504.086384839968</v>
      </c>
      <c r="F3835" s="310" t="s">
        <v>879</v>
      </c>
      <c r="G3835" s="244" t="s">
        <v>881</v>
      </c>
      <c r="H3835" s="244" t="s">
        <v>429</v>
      </c>
      <c r="I3835" s="288">
        <v>1</v>
      </c>
      <c r="J3835" s="244" t="s">
        <v>919</v>
      </c>
      <c r="K3835" s="244" t="s">
        <v>89</v>
      </c>
      <c r="L3835" s="244" t="s">
        <v>89</v>
      </c>
      <c r="M3835" s="244">
        <v>1</v>
      </c>
      <c r="N3835" s="244">
        <f t="shared" si="71"/>
        <v>0.78539816339744828</v>
      </c>
      <c r="R3835" s="301"/>
      <c r="S3835" s="301"/>
      <c r="T3835" s="301"/>
      <c r="U3835" s="301"/>
      <c r="V3835" s="301"/>
      <c r="W3835" s="301"/>
      <c r="X3835"/>
      <c r="Y3835" s="301"/>
      <c r="Z3835" s="301"/>
      <c r="AA3835" s="301"/>
      <c r="AB3835" s="301"/>
      <c r="AC3835" s="301"/>
      <c r="AD3835" s="301"/>
      <c r="AE3835" s="301"/>
      <c r="AF3835" s="301"/>
      <c r="AG3835" s="301"/>
      <c r="AH3835" s="301"/>
      <c r="AI3835" s="301"/>
      <c r="AM3835"/>
    </row>
    <row r="3836" spans="1:39" ht="20.100000000000001" hidden="1" customHeight="1" x14ac:dyDescent="0.2">
      <c r="A3836" s="240">
        <v>662</v>
      </c>
      <c r="B3836" s="309" t="s">
        <v>414</v>
      </c>
      <c r="C3836" s="310" t="s">
        <v>426</v>
      </c>
      <c r="D3836" s="310" t="s">
        <v>438</v>
      </c>
      <c r="E3836" s="309">
        <v>29457.728448209229</v>
      </c>
      <c r="F3836" s="310" t="s">
        <v>871</v>
      </c>
      <c r="G3836" s="244" t="s">
        <v>924</v>
      </c>
      <c r="H3836" s="244" t="s">
        <v>429</v>
      </c>
      <c r="I3836" s="288">
        <v>1</v>
      </c>
      <c r="J3836" s="244" t="s">
        <v>919</v>
      </c>
      <c r="K3836" s="244">
        <v>1</v>
      </c>
      <c r="L3836" s="244">
        <v>1</v>
      </c>
      <c r="M3836" s="244" t="s">
        <v>89</v>
      </c>
      <c r="N3836" s="244">
        <f t="shared" si="71"/>
        <v>1</v>
      </c>
      <c r="R3836" s="301"/>
      <c r="S3836" s="301"/>
      <c r="T3836" s="301"/>
      <c r="U3836" s="301"/>
      <c r="V3836" s="301"/>
      <c r="W3836" s="301"/>
      <c r="X3836"/>
      <c r="Y3836" s="301"/>
      <c r="Z3836" s="301"/>
      <c r="AA3836" s="301"/>
      <c r="AB3836" s="301"/>
      <c r="AC3836" s="301"/>
      <c r="AD3836" s="301"/>
      <c r="AE3836" s="301"/>
      <c r="AF3836" s="301"/>
      <c r="AG3836" s="301"/>
      <c r="AH3836" s="301"/>
      <c r="AI3836" s="301"/>
      <c r="AM3836"/>
    </row>
    <row r="3837" spans="1:39" ht="20.100000000000001" hidden="1" customHeight="1" x14ac:dyDescent="0.2">
      <c r="A3837" s="240">
        <v>663</v>
      </c>
      <c r="B3837" s="309" t="s">
        <v>414</v>
      </c>
      <c r="C3837" s="310" t="s">
        <v>426</v>
      </c>
      <c r="D3837" s="310" t="s">
        <v>438</v>
      </c>
      <c r="E3837" s="309">
        <v>29040.601724085391</v>
      </c>
      <c r="F3837" s="310" t="s">
        <v>871</v>
      </c>
      <c r="G3837" s="244" t="s">
        <v>932</v>
      </c>
      <c r="H3837" s="244" t="s">
        <v>429</v>
      </c>
      <c r="I3837" s="288">
        <v>1</v>
      </c>
      <c r="J3837" s="244" t="s">
        <v>919</v>
      </c>
      <c r="K3837" s="244">
        <v>1</v>
      </c>
      <c r="L3837" s="244">
        <v>1</v>
      </c>
      <c r="M3837" s="244" t="s">
        <v>89</v>
      </c>
      <c r="N3837" s="244">
        <f t="shared" si="71"/>
        <v>1</v>
      </c>
      <c r="R3837" s="301"/>
      <c r="S3837" s="301"/>
      <c r="T3837" s="301"/>
      <c r="U3837" s="301"/>
      <c r="V3837" s="301"/>
      <c r="W3837" s="301"/>
      <c r="X3837"/>
      <c r="Y3837" s="301"/>
      <c r="Z3837" s="301"/>
      <c r="AA3837" s="301"/>
      <c r="AB3837" s="301"/>
      <c r="AC3837" s="301"/>
      <c r="AD3837" s="301"/>
      <c r="AE3837" s="301"/>
      <c r="AF3837" s="301"/>
      <c r="AG3837" s="301"/>
      <c r="AH3837" s="301"/>
      <c r="AI3837" s="301"/>
      <c r="AM3837"/>
    </row>
    <row r="3838" spans="1:39" ht="20.100000000000001" hidden="1" customHeight="1" x14ac:dyDescent="0.2">
      <c r="A3838" s="240">
        <v>664</v>
      </c>
      <c r="B3838" s="309" t="s">
        <v>414</v>
      </c>
      <c r="C3838" s="310" t="s">
        <v>426</v>
      </c>
      <c r="D3838" s="310" t="s">
        <v>438</v>
      </c>
      <c r="E3838" s="309">
        <v>28618.211755204873</v>
      </c>
      <c r="F3838" s="310" t="s">
        <v>879</v>
      </c>
      <c r="G3838" s="244" t="s">
        <v>913</v>
      </c>
      <c r="H3838" s="244" t="s">
        <v>429</v>
      </c>
      <c r="I3838" s="288">
        <v>1</v>
      </c>
      <c r="J3838" s="244" t="s">
        <v>919</v>
      </c>
      <c r="K3838" s="244" t="s">
        <v>89</v>
      </c>
      <c r="L3838" s="244" t="s">
        <v>89</v>
      </c>
      <c r="M3838" s="244">
        <v>1</v>
      </c>
      <c r="N3838" s="244">
        <f t="shared" si="71"/>
        <v>0.78539816339744828</v>
      </c>
      <c r="R3838" s="301"/>
      <c r="S3838" s="301"/>
      <c r="T3838" s="301"/>
      <c r="U3838" s="301"/>
      <c r="V3838" s="301"/>
      <c r="W3838" s="301"/>
      <c r="X3838"/>
      <c r="Y3838" s="301"/>
      <c r="Z3838" s="301"/>
      <c r="AA3838" s="301"/>
      <c r="AB3838" s="301"/>
      <c r="AC3838" s="301"/>
      <c r="AD3838" s="301"/>
      <c r="AE3838" s="301"/>
      <c r="AF3838" s="301"/>
      <c r="AG3838" s="301"/>
      <c r="AH3838" s="301"/>
      <c r="AI3838" s="301"/>
      <c r="AM3838"/>
    </row>
    <row r="3839" spans="1:39" ht="20.100000000000001" hidden="1" customHeight="1" x14ac:dyDescent="0.2">
      <c r="A3839" s="240">
        <v>665</v>
      </c>
      <c r="B3839" s="309" t="s">
        <v>414</v>
      </c>
      <c r="C3839" s="310" t="s">
        <v>426</v>
      </c>
      <c r="D3839" s="310" t="s">
        <v>438</v>
      </c>
      <c r="E3839" s="309">
        <v>28476.551472885756</v>
      </c>
      <c r="F3839" s="310" t="s">
        <v>871</v>
      </c>
      <c r="G3839" s="244" t="s">
        <v>924</v>
      </c>
      <c r="H3839" s="244" t="s">
        <v>429</v>
      </c>
      <c r="I3839" s="288">
        <v>1</v>
      </c>
      <c r="J3839" s="244" t="s">
        <v>919</v>
      </c>
      <c r="K3839" s="244">
        <v>1</v>
      </c>
      <c r="L3839" s="244">
        <v>1</v>
      </c>
      <c r="M3839" s="244" t="s">
        <v>89</v>
      </c>
      <c r="N3839" s="244">
        <f t="shared" si="71"/>
        <v>1</v>
      </c>
      <c r="R3839" s="301"/>
      <c r="S3839" s="301"/>
      <c r="T3839" s="301"/>
      <c r="U3839" s="301"/>
      <c r="V3839" s="301"/>
      <c r="W3839" s="301"/>
      <c r="X3839"/>
      <c r="Y3839" s="301"/>
      <c r="Z3839" s="301"/>
      <c r="AA3839" s="301"/>
      <c r="AB3839" s="301"/>
      <c r="AC3839" s="301"/>
      <c r="AD3839" s="301"/>
      <c r="AE3839" s="301"/>
      <c r="AF3839" s="301"/>
      <c r="AG3839" s="301"/>
      <c r="AH3839" s="301"/>
      <c r="AI3839" s="301"/>
      <c r="AM3839"/>
    </row>
    <row r="3840" spans="1:39" ht="20.100000000000001" hidden="1" customHeight="1" x14ac:dyDescent="0.2">
      <c r="A3840" s="240">
        <v>666</v>
      </c>
      <c r="B3840" s="309" t="s">
        <v>414</v>
      </c>
      <c r="C3840" s="310" t="s">
        <v>426</v>
      </c>
      <c r="D3840" s="310" t="s">
        <v>438</v>
      </c>
      <c r="E3840" s="309">
        <v>27939.751077559191</v>
      </c>
      <c r="F3840" s="310" t="s">
        <v>871</v>
      </c>
      <c r="G3840" s="244" t="s">
        <v>932</v>
      </c>
      <c r="H3840" s="244" t="s">
        <v>429</v>
      </c>
      <c r="I3840" s="288">
        <v>1</v>
      </c>
      <c r="J3840" s="244" t="s">
        <v>919</v>
      </c>
      <c r="K3840" s="244">
        <v>1</v>
      </c>
      <c r="L3840" s="244">
        <v>1</v>
      </c>
      <c r="M3840" s="244" t="s">
        <v>89</v>
      </c>
      <c r="N3840" s="244">
        <f t="shared" si="71"/>
        <v>1</v>
      </c>
      <c r="R3840" s="301"/>
      <c r="S3840" s="301"/>
      <c r="T3840" s="301"/>
      <c r="U3840" s="301"/>
      <c r="V3840" s="301"/>
      <c r="W3840" s="301"/>
      <c r="X3840"/>
      <c r="Y3840" s="301"/>
      <c r="Z3840" s="301"/>
      <c r="AA3840" s="301"/>
      <c r="AB3840" s="301"/>
      <c r="AC3840" s="301"/>
      <c r="AD3840" s="301"/>
      <c r="AE3840" s="301"/>
      <c r="AF3840" s="301"/>
      <c r="AG3840" s="301"/>
      <c r="AH3840" s="301"/>
      <c r="AI3840" s="301"/>
      <c r="AM3840"/>
    </row>
    <row r="3841" spans="1:39" ht="20.100000000000001" hidden="1" customHeight="1" x14ac:dyDescent="0.2">
      <c r="A3841" s="240">
        <v>667</v>
      </c>
      <c r="B3841" s="309" t="s">
        <v>414</v>
      </c>
      <c r="C3841" s="310" t="s">
        <v>426</v>
      </c>
      <c r="D3841" s="310" t="s">
        <v>438</v>
      </c>
      <c r="E3841" s="309">
        <v>27584.691888721056</v>
      </c>
      <c r="F3841" s="310" t="s">
        <v>879</v>
      </c>
      <c r="G3841" s="244" t="s">
        <v>913</v>
      </c>
      <c r="H3841" s="244" t="s">
        <v>429</v>
      </c>
      <c r="I3841" s="288">
        <v>1</v>
      </c>
      <c r="J3841" s="244" t="s">
        <v>919</v>
      </c>
      <c r="K3841" s="244" t="s">
        <v>89</v>
      </c>
      <c r="L3841" s="244" t="s">
        <v>89</v>
      </c>
      <c r="M3841" s="244">
        <v>1</v>
      </c>
      <c r="N3841" s="244">
        <f t="shared" si="71"/>
        <v>0.78539816339744828</v>
      </c>
      <c r="R3841" s="301"/>
      <c r="S3841" s="301"/>
      <c r="T3841" s="301"/>
      <c r="U3841" s="301"/>
      <c r="V3841" s="301"/>
      <c r="W3841" s="301"/>
      <c r="X3841"/>
      <c r="Y3841" s="301"/>
      <c r="Z3841" s="301"/>
      <c r="AA3841" s="301"/>
      <c r="AB3841" s="301"/>
      <c r="AC3841" s="301"/>
      <c r="AD3841" s="301"/>
      <c r="AE3841" s="301"/>
      <c r="AF3841" s="301"/>
      <c r="AG3841" s="301"/>
      <c r="AH3841" s="301"/>
      <c r="AI3841" s="301"/>
      <c r="AM3841"/>
    </row>
    <row r="3842" spans="1:39" ht="20.100000000000001" hidden="1" customHeight="1" x14ac:dyDescent="0.2">
      <c r="A3842" s="240">
        <v>668</v>
      </c>
      <c r="B3842" s="309" t="s">
        <v>414</v>
      </c>
      <c r="C3842" s="310" t="s">
        <v>426</v>
      </c>
      <c r="D3842" s="310" t="s">
        <v>438</v>
      </c>
      <c r="E3842" s="309">
        <v>27471.384022744587</v>
      </c>
      <c r="F3842" s="310" t="s">
        <v>871</v>
      </c>
      <c r="G3842" s="244" t="s">
        <v>924</v>
      </c>
      <c r="H3842" s="244" t="s">
        <v>429</v>
      </c>
      <c r="I3842" s="288">
        <v>1</v>
      </c>
      <c r="J3842" s="244" t="s">
        <v>919</v>
      </c>
      <c r="K3842" s="244">
        <v>1</v>
      </c>
      <c r="L3842" s="244">
        <v>1</v>
      </c>
      <c r="M3842" s="244" t="s">
        <v>89</v>
      </c>
      <c r="N3842" s="244">
        <f t="shared" si="71"/>
        <v>1</v>
      </c>
      <c r="R3842" s="301"/>
      <c r="S3842" s="301"/>
      <c r="T3842" s="301"/>
      <c r="U3842" s="301"/>
      <c r="V3842" s="301"/>
      <c r="W3842" s="301"/>
      <c r="X3842"/>
      <c r="Y3842" s="301"/>
      <c r="Z3842" s="301"/>
      <c r="AA3842" s="301"/>
      <c r="AB3842" s="301"/>
      <c r="AC3842" s="301"/>
      <c r="AD3842" s="301"/>
      <c r="AE3842" s="301"/>
      <c r="AF3842" s="301"/>
      <c r="AG3842" s="301"/>
      <c r="AH3842" s="301"/>
      <c r="AI3842" s="301"/>
      <c r="AM3842"/>
    </row>
    <row r="3843" spans="1:39" ht="20.100000000000001" hidden="1" customHeight="1" x14ac:dyDescent="0.2">
      <c r="A3843" s="240">
        <v>669</v>
      </c>
      <c r="B3843" s="309" t="s">
        <v>414</v>
      </c>
      <c r="C3843" s="310" t="s">
        <v>426</v>
      </c>
      <c r="D3843" s="310" t="s">
        <v>438</v>
      </c>
      <c r="E3843" s="309">
        <v>27016.633405118864</v>
      </c>
      <c r="F3843" s="310" t="s">
        <v>879</v>
      </c>
      <c r="G3843" s="244" t="s">
        <v>913</v>
      </c>
      <c r="H3843" s="244" t="s">
        <v>429</v>
      </c>
      <c r="I3843" s="288">
        <v>1</v>
      </c>
      <c r="J3843" s="244" t="s">
        <v>919</v>
      </c>
      <c r="K3843" s="244" t="s">
        <v>89</v>
      </c>
      <c r="L3843" s="244" t="s">
        <v>89</v>
      </c>
      <c r="M3843" s="244">
        <v>1</v>
      </c>
      <c r="N3843" s="244">
        <f t="shared" si="71"/>
        <v>0.78539816339744828</v>
      </c>
      <c r="R3843" s="301"/>
      <c r="S3843" s="301"/>
      <c r="T3843" s="301"/>
      <c r="U3843" s="301"/>
      <c r="V3843" s="301"/>
      <c r="W3843" s="301"/>
      <c r="X3843"/>
      <c r="Y3843" s="301"/>
      <c r="Z3843" s="301"/>
      <c r="AA3843" s="301"/>
      <c r="AB3843" s="301"/>
      <c r="AC3843" s="301"/>
      <c r="AD3843" s="301"/>
      <c r="AE3843" s="301"/>
      <c r="AF3843" s="301"/>
      <c r="AG3843" s="301"/>
      <c r="AH3843" s="301"/>
      <c r="AI3843" s="301"/>
      <c r="AM3843"/>
    </row>
    <row r="3844" spans="1:39" ht="20.100000000000001" hidden="1" customHeight="1" x14ac:dyDescent="0.2">
      <c r="A3844" s="240">
        <v>670</v>
      </c>
      <c r="B3844" s="309" t="s">
        <v>414</v>
      </c>
      <c r="C3844" s="310" t="s">
        <v>426</v>
      </c>
      <c r="D3844" s="310" t="s">
        <v>438</v>
      </c>
      <c r="E3844" s="309">
        <v>26795.387466964272</v>
      </c>
      <c r="F3844" s="242" t="s">
        <v>888</v>
      </c>
      <c r="G3844" s="244" t="s">
        <v>918</v>
      </c>
      <c r="H3844" s="244" t="s">
        <v>429</v>
      </c>
      <c r="I3844" s="288">
        <v>1</v>
      </c>
      <c r="J3844" s="244" t="s">
        <v>919</v>
      </c>
      <c r="K3844" s="244">
        <v>0.5</v>
      </c>
      <c r="L3844" s="244">
        <v>0.8</v>
      </c>
      <c r="M3844" s="244" t="s">
        <v>89</v>
      </c>
      <c r="N3844" s="244">
        <f t="shared" si="71"/>
        <v>0.4</v>
      </c>
      <c r="R3844" s="301"/>
      <c r="S3844" s="301"/>
      <c r="T3844" s="301"/>
      <c r="U3844" s="301"/>
      <c r="V3844" s="301"/>
      <c r="W3844" s="301"/>
      <c r="X3844"/>
      <c r="Y3844" s="301"/>
      <c r="Z3844" s="301"/>
      <c r="AA3844" s="301"/>
      <c r="AB3844" s="301"/>
      <c r="AC3844" s="301"/>
      <c r="AD3844" s="301"/>
      <c r="AE3844" s="301"/>
      <c r="AF3844" s="301"/>
      <c r="AG3844" s="301"/>
      <c r="AH3844" s="301"/>
      <c r="AI3844" s="301"/>
      <c r="AM3844"/>
    </row>
    <row r="3845" spans="1:39" ht="20.100000000000001" hidden="1" customHeight="1" x14ac:dyDescent="0.2">
      <c r="A3845" s="240">
        <v>671</v>
      </c>
      <c r="B3845" s="309" t="s">
        <v>414</v>
      </c>
      <c r="C3845" s="310" t="s">
        <v>426</v>
      </c>
      <c r="D3845" s="310" t="s">
        <v>438</v>
      </c>
      <c r="E3845" s="309">
        <v>26606.563528688694</v>
      </c>
      <c r="F3845" s="310" t="s">
        <v>879</v>
      </c>
      <c r="G3845" s="244" t="s">
        <v>913</v>
      </c>
      <c r="H3845" s="244" t="s">
        <v>429</v>
      </c>
      <c r="I3845" s="288">
        <v>1</v>
      </c>
      <c r="J3845" s="244" t="s">
        <v>919</v>
      </c>
      <c r="K3845" s="244" t="s">
        <v>89</v>
      </c>
      <c r="L3845" s="244" t="s">
        <v>89</v>
      </c>
      <c r="M3845" s="244">
        <v>1</v>
      </c>
      <c r="N3845" s="244">
        <f t="shared" si="71"/>
        <v>0.78539816339744828</v>
      </c>
      <c r="R3845" s="301"/>
      <c r="S3845" s="301"/>
      <c r="T3845" s="301"/>
      <c r="U3845" s="301"/>
      <c r="V3845" s="301"/>
      <c r="W3845" s="301"/>
      <c r="X3845"/>
      <c r="Y3845" s="301"/>
      <c r="Z3845" s="301"/>
      <c r="AA3845" s="301"/>
      <c r="AB3845" s="301"/>
      <c r="AC3845" s="301"/>
      <c r="AD3845" s="301"/>
      <c r="AE3845" s="301"/>
      <c r="AF3845" s="301"/>
      <c r="AG3845" s="301"/>
      <c r="AH3845" s="301"/>
      <c r="AI3845" s="301"/>
      <c r="AM3845"/>
    </row>
    <row r="3846" spans="1:39" ht="20.100000000000001" hidden="1" customHeight="1" x14ac:dyDescent="0.2">
      <c r="A3846" s="240">
        <v>672</v>
      </c>
      <c r="B3846" s="309" t="s">
        <v>414</v>
      </c>
      <c r="C3846" s="310" t="s">
        <v>426</v>
      </c>
      <c r="D3846" s="310" t="s">
        <v>438</v>
      </c>
      <c r="E3846" s="309">
        <v>26302.24329321504</v>
      </c>
      <c r="F3846" s="310" t="s">
        <v>871</v>
      </c>
      <c r="G3846" s="244" t="s">
        <v>924</v>
      </c>
      <c r="H3846" s="244" t="s">
        <v>429</v>
      </c>
      <c r="I3846" s="288">
        <v>1</v>
      </c>
      <c r="J3846" s="244" t="s">
        <v>919</v>
      </c>
      <c r="K3846" s="244">
        <v>1</v>
      </c>
      <c r="L3846" s="244">
        <v>1</v>
      </c>
      <c r="M3846" s="244" t="s">
        <v>89</v>
      </c>
      <c r="N3846" s="244">
        <f t="shared" si="71"/>
        <v>1</v>
      </c>
      <c r="R3846" s="301"/>
      <c r="S3846" s="301"/>
      <c r="T3846" s="301"/>
      <c r="U3846" s="301"/>
      <c r="V3846" s="301"/>
      <c r="W3846" s="301"/>
      <c r="X3846"/>
      <c r="Y3846" s="301"/>
      <c r="Z3846" s="301"/>
      <c r="AA3846" s="301"/>
      <c r="AB3846" s="301"/>
      <c r="AC3846" s="301"/>
      <c r="AD3846" s="301"/>
      <c r="AE3846" s="301"/>
      <c r="AF3846" s="301"/>
      <c r="AG3846" s="301"/>
      <c r="AH3846" s="301"/>
      <c r="AI3846" s="301"/>
      <c r="AM3846"/>
    </row>
    <row r="3847" spans="1:39" ht="20.100000000000001" hidden="1" customHeight="1" x14ac:dyDescent="0.2">
      <c r="A3847" s="240">
        <v>673</v>
      </c>
      <c r="B3847" s="309" t="s">
        <v>414</v>
      </c>
      <c r="C3847" s="310" t="s">
        <v>426</v>
      </c>
      <c r="D3847" s="310" t="s">
        <v>438</v>
      </c>
      <c r="E3847" s="309">
        <v>25694.415280413185</v>
      </c>
      <c r="F3847" s="310" t="s">
        <v>879</v>
      </c>
      <c r="G3847" s="244" t="s">
        <v>917</v>
      </c>
      <c r="H3847" s="244" t="s">
        <v>429</v>
      </c>
      <c r="I3847" s="288">
        <v>1</v>
      </c>
      <c r="J3847" s="244" t="s">
        <v>873</v>
      </c>
      <c r="K3847" s="244" t="s">
        <v>89</v>
      </c>
      <c r="L3847" s="244" t="s">
        <v>89</v>
      </c>
      <c r="M3847" s="244">
        <v>1</v>
      </c>
      <c r="N3847" s="244">
        <f t="shared" si="71"/>
        <v>0.78539816339744828</v>
      </c>
      <c r="R3847" s="301"/>
      <c r="S3847" s="301"/>
      <c r="T3847" s="301"/>
      <c r="U3847" s="301"/>
      <c r="V3847" s="301"/>
      <c r="W3847" s="301"/>
      <c r="X3847"/>
      <c r="Y3847" s="301"/>
      <c r="Z3847" s="301"/>
      <c r="AA3847" s="301"/>
      <c r="AB3847" s="301"/>
      <c r="AC3847" s="301"/>
      <c r="AD3847" s="301"/>
      <c r="AE3847" s="301"/>
      <c r="AF3847" s="301"/>
      <c r="AG3847" s="301"/>
      <c r="AH3847" s="301"/>
      <c r="AI3847" s="301"/>
      <c r="AM3847"/>
    </row>
    <row r="3848" spans="1:39" ht="20.100000000000001" hidden="1" customHeight="1" x14ac:dyDescent="0.2">
      <c r="A3848" s="240">
        <v>674</v>
      </c>
      <c r="B3848" s="309" t="s">
        <v>414</v>
      </c>
      <c r="C3848" s="310" t="s">
        <v>426</v>
      </c>
      <c r="D3848" s="310" t="s">
        <v>438</v>
      </c>
      <c r="E3848" s="309">
        <v>25614.316810387783</v>
      </c>
      <c r="F3848" s="310" t="s">
        <v>879</v>
      </c>
      <c r="G3848" s="244" t="s">
        <v>983</v>
      </c>
      <c r="H3848" s="244" t="s">
        <v>429</v>
      </c>
      <c r="I3848" s="288">
        <v>1</v>
      </c>
      <c r="J3848" s="244" t="s">
        <v>873</v>
      </c>
      <c r="K3848" s="244" t="s">
        <v>89</v>
      </c>
      <c r="L3848" s="244" t="s">
        <v>89</v>
      </c>
      <c r="M3848" s="244">
        <v>1</v>
      </c>
      <c r="N3848" s="244">
        <f t="shared" si="71"/>
        <v>0.78539816339744828</v>
      </c>
      <c r="R3848" s="301"/>
      <c r="S3848" s="301"/>
      <c r="T3848" s="301"/>
      <c r="U3848" s="301"/>
      <c r="V3848" s="301"/>
      <c r="W3848" s="301"/>
      <c r="X3848"/>
      <c r="Y3848" s="301"/>
      <c r="Z3848" s="301"/>
      <c r="AA3848" s="301"/>
      <c r="AB3848" s="301"/>
      <c r="AC3848" s="301"/>
      <c r="AD3848" s="301"/>
      <c r="AE3848" s="301"/>
      <c r="AF3848" s="301"/>
      <c r="AG3848" s="301"/>
      <c r="AH3848" s="301"/>
      <c r="AI3848" s="301"/>
      <c r="AM3848"/>
    </row>
    <row r="3849" spans="1:39" ht="20.100000000000001" hidden="1" customHeight="1" x14ac:dyDescent="0.2">
      <c r="A3849" s="240">
        <v>675</v>
      </c>
      <c r="B3849" s="309" t="s">
        <v>414</v>
      </c>
      <c r="C3849" s="310" t="s">
        <v>426</v>
      </c>
      <c r="D3849" s="310" t="s">
        <v>438</v>
      </c>
      <c r="E3849" s="309">
        <v>25494.684619909542</v>
      </c>
      <c r="F3849" s="310" t="s">
        <v>871</v>
      </c>
      <c r="G3849" s="244" t="s">
        <v>872</v>
      </c>
      <c r="H3849" s="244" t="s">
        <v>429</v>
      </c>
      <c r="I3849" s="288">
        <v>1</v>
      </c>
      <c r="J3849" s="244" t="s">
        <v>873</v>
      </c>
      <c r="K3849" s="244">
        <v>1</v>
      </c>
      <c r="L3849" s="244">
        <v>1</v>
      </c>
      <c r="M3849" s="244" t="s">
        <v>89</v>
      </c>
      <c r="N3849" s="244">
        <f t="shared" si="71"/>
        <v>1</v>
      </c>
      <c r="R3849" s="301"/>
      <c r="S3849" s="301"/>
      <c r="T3849" s="301"/>
      <c r="U3849" s="301"/>
      <c r="V3849" s="301"/>
      <c r="W3849" s="301"/>
      <c r="X3849"/>
      <c r="Y3849" s="301"/>
      <c r="Z3849" s="301"/>
      <c r="AA3849" s="301"/>
      <c r="AB3849" s="301"/>
      <c r="AC3849" s="301"/>
      <c r="AD3849" s="301"/>
      <c r="AE3849" s="301"/>
      <c r="AF3849" s="301"/>
      <c r="AG3849" s="301"/>
      <c r="AH3849" s="301"/>
      <c r="AI3849" s="301"/>
      <c r="AM3849"/>
    </row>
    <row r="3850" spans="1:39" ht="20.100000000000001" hidden="1" customHeight="1" x14ac:dyDescent="0.2">
      <c r="A3850" s="240">
        <v>676</v>
      </c>
      <c r="B3850" s="309" t="s">
        <v>414</v>
      </c>
      <c r="C3850" s="310" t="s">
        <v>426</v>
      </c>
      <c r="D3850" s="310" t="s">
        <v>438</v>
      </c>
      <c r="E3850" s="309">
        <v>25400.322806908487</v>
      </c>
      <c r="F3850" s="310" t="s">
        <v>879</v>
      </c>
      <c r="G3850" s="244" t="s">
        <v>913</v>
      </c>
      <c r="H3850" s="244" t="s">
        <v>429</v>
      </c>
      <c r="I3850" s="288">
        <v>1</v>
      </c>
      <c r="J3850" s="244" t="s">
        <v>873</v>
      </c>
      <c r="K3850" s="244" t="s">
        <v>89</v>
      </c>
      <c r="L3850" s="244" t="s">
        <v>89</v>
      </c>
      <c r="M3850" s="244">
        <v>1</v>
      </c>
      <c r="N3850" s="244">
        <f t="shared" si="71"/>
        <v>0.78539816339744828</v>
      </c>
      <c r="R3850" s="301"/>
      <c r="S3850" s="301"/>
      <c r="T3850" s="301"/>
      <c r="U3850" s="301"/>
      <c r="V3850" s="301"/>
      <c r="W3850" s="301"/>
      <c r="X3850"/>
      <c r="Y3850" s="301"/>
      <c r="Z3850" s="301"/>
      <c r="AA3850" s="301"/>
      <c r="AB3850" s="301"/>
      <c r="AC3850" s="301"/>
      <c r="AD3850" s="301"/>
      <c r="AE3850" s="301"/>
      <c r="AF3850" s="301"/>
      <c r="AG3850" s="301"/>
      <c r="AH3850" s="301"/>
      <c r="AI3850" s="301"/>
      <c r="AM3850"/>
    </row>
    <row r="3851" spans="1:39" ht="20.100000000000001" hidden="1" customHeight="1" x14ac:dyDescent="0.2">
      <c r="A3851" s="240">
        <v>677</v>
      </c>
      <c r="B3851" s="309" t="s">
        <v>414</v>
      </c>
      <c r="C3851" s="310" t="s">
        <v>426</v>
      </c>
      <c r="D3851" s="310" t="s">
        <v>438</v>
      </c>
      <c r="E3851" s="309">
        <v>25286.977573644879</v>
      </c>
      <c r="F3851" s="310" t="s">
        <v>871</v>
      </c>
      <c r="G3851" s="244" t="s">
        <v>872</v>
      </c>
      <c r="H3851" s="244" t="s">
        <v>429</v>
      </c>
      <c r="I3851" s="288">
        <v>1</v>
      </c>
      <c r="J3851" s="244" t="s">
        <v>873</v>
      </c>
      <c r="K3851" s="244">
        <v>1</v>
      </c>
      <c r="L3851" s="244">
        <v>1</v>
      </c>
      <c r="M3851" s="244" t="s">
        <v>89</v>
      </c>
      <c r="N3851" s="244">
        <f t="shared" si="71"/>
        <v>1</v>
      </c>
      <c r="R3851" s="301"/>
      <c r="S3851" s="301"/>
      <c r="T3851" s="301"/>
      <c r="U3851" s="301"/>
      <c r="V3851" s="301"/>
      <c r="W3851" s="301"/>
      <c r="X3851"/>
      <c r="Y3851" s="301"/>
      <c r="Z3851" s="301"/>
      <c r="AA3851" s="301"/>
      <c r="AB3851" s="301"/>
      <c r="AC3851" s="301"/>
      <c r="AD3851" s="301"/>
      <c r="AE3851" s="301"/>
      <c r="AF3851" s="301"/>
      <c r="AG3851" s="301"/>
      <c r="AH3851" s="301"/>
      <c r="AI3851" s="301"/>
      <c r="AM3851"/>
    </row>
    <row r="3852" spans="1:39" ht="20.100000000000001" hidden="1" customHeight="1" x14ac:dyDescent="0.2">
      <c r="A3852" s="240">
        <v>678</v>
      </c>
      <c r="B3852" s="309" t="s">
        <v>414</v>
      </c>
      <c r="C3852" s="310" t="s">
        <v>426</v>
      </c>
      <c r="D3852" s="310" t="s">
        <v>438</v>
      </c>
      <c r="E3852" s="309">
        <v>25263.375646612771</v>
      </c>
      <c r="F3852" s="310" t="s">
        <v>871</v>
      </c>
      <c r="G3852" s="244" t="s">
        <v>872</v>
      </c>
      <c r="H3852" s="244" t="s">
        <v>429</v>
      </c>
      <c r="I3852" s="288">
        <v>1</v>
      </c>
      <c r="J3852" s="244" t="s">
        <v>873</v>
      </c>
      <c r="K3852" s="244">
        <v>1</v>
      </c>
      <c r="L3852" s="244">
        <v>1</v>
      </c>
      <c r="M3852" s="244" t="s">
        <v>89</v>
      </c>
      <c r="N3852" s="244">
        <f t="shared" si="71"/>
        <v>1</v>
      </c>
      <c r="R3852" s="301"/>
      <c r="S3852" s="301"/>
      <c r="T3852" s="301"/>
      <c r="U3852" s="301"/>
      <c r="V3852" s="301"/>
      <c r="W3852" s="301"/>
      <c r="X3852"/>
      <c r="Y3852" s="301"/>
      <c r="Z3852" s="301"/>
      <c r="AA3852" s="301"/>
      <c r="AB3852" s="301"/>
      <c r="AC3852" s="301"/>
      <c r="AD3852" s="301"/>
      <c r="AE3852" s="301"/>
      <c r="AF3852" s="301"/>
      <c r="AG3852" s="301"/>
      <c r="AH3852" s="301"/>
      <c r="AI3852" s="301"/>
      <c r="AM3852"/>
    </row>
    <row r="3853" spans="1:39" ht="20.100000000000001" hidden="1" customHeight="1" x14ac:dyDescent="0.2">
      <c r="A3853" s="240">
        <v>679</v>
      </c>
      <c r="B3853" s="309" t="s">
        <v>414</v>
      </c>
      <c r="C3853" s="310" t="s">
        <v>426</v>
      </c>
      <c r="D3853" s="310" t="s">
        <v>438</v>
      </c>
      <c r="E3853" s="309">
        <v>25159.558467871106</v>
      </c>
      <c r="F3853" s="310" t="s">
        <v>897</v>
      </c>
      <c r="G3853" s="244" t="s">
        <v>931</v>
      </c>
      <c r="H3853" s="244" t="s">
        <v>429</v>
      </c>
      <c r="I3853" s="288">
        <v>3</v>
      </c>
      <c r="J3853" s="244" t="s">
        <v>873</v>
      </c>
      <c r="K3853" s="244">
        <v>3</v>
      </c>
      <c r="L3853" s="244">
        <v>1.5</v>
      </c>
      <c r="M3853" s="244" t="s">
        <v>89</v>
      </c>
      <c r="N3853" s="244">
        <f t="shared" si="71"/>
        <v>4.5</v>
      </c>
      <c r="R3853" s="301"/>
      <c r="S3853" s="301"/>
      <c r="T3853" s="301"/>
      <c r="U3853" s="301"/>
      <c r="V3853" s="301"/>
      <c r="W3853" s="301"/>
      <c r="X3853"/>
      <c r="Y3853" s="301"/>
      <c r="Z3853" s="301"/>
      <c r="AA3853" s="301"/>
      <c r="AB3853" s="301"/>
      <c r="AC3853" s="301"/>
      <c r="AD3853" s="301"/>
      <c r="AE3853" s="301"/>
      <c r="AF3853" s="301"/>
      <c r="AG3853" s="301"/>
      <c r="AH3853" s="301"/>
      <c r="AI3853" s="301"/>
      <c r="AM3853"/>
    </row>
    <row r="3854" spans="1:39" ht="20.100000000000001" hidden="1" customHeight="1" x14ac:dyDescent="0.2">
      <c r="A3854" s="240">
        <v>680</v>
      </c>
      <c r="B3854" s="309" t="s">
        <v>414</v>
      </c>
      <c r="C3854" s="310" t="s">
        <v>426</v>
      </c>
      <c r="D3854" s="310" t="s">
        <v>438</v>
      </c>
      <c r="E3854" s="309">
        <v>25079.333433095751</v>
      </c>
      <c r="F3854" s="310" t="s">
        <v>871</v>
      </c>
      <c r="G3854" s="244" t="s">
        <v>872</v>
      </c>
      <c r="H3854" s="244" t="s">
        <v>429</v>
      </c>
      <c r="I3854" s="288">
        <v>1</v>
      </c>
      <c r="J3854" s="244" t="s">
        <v>873</v>
      </c>
      <c r="K3854" s="244">
        <v>1</v>
      </c>
      <c r="L3854" s="244">
        <v>1</v>
      </c>
      <c r="M3854" s="244" t="s">
        <v>89</v>
      </c>
      <c r="N3854" s="244">
        <f t="shared" si="71"/>
        <v>1</v>
      </c>
      <c r="R3854" s="301"/>
      <c r="S3854" s="301"/>
      <c r="T3854" s="301"/>
      <c r="U3854" s="301"/>
      <c r="V3854" s="301"/>
      <c r="W3854" s="301"/>
      <c r="X3854"/>
      <c r="Y3854" s="301"/>
      <c r="Z3854" s="301"/>
      <c r="AA3854" s="301"/>
      <c r="AB3854" s="301"/>
      <c r="AC3854" s="301"/>
      <c r="AD3854" s="301"/>
      <c r="AE3854" s="301"/>
      <c r="AF3854" s="301"/>
      <c r="AG3854" s="301"/>
      <c r="AH3854" s="301"/>
      <c r="AI3854" s="301"/>
      <c r="AM3854"/>
    </row>
    <row r="3855" spans="1:39" ht="20.100000000000001" hidden="1" customHeight="1" x14ac:dyDescent="0.2">
      <c r="A3855" s="240">
        <v>681</v>
      </c>
      <c r="B3855" s="309" t="s">
        <v>414</v>
      </c>
      <c r="C3855" s="310" t="s">
        <v>426</v>
      </c>
      <c r="D3855" s="310" t="s">
        <v>438</v>
      </c>
      <c r="E3855" s="309">
        <v>24924.072413797527</v>
      </c>
      <c r="F3855" s="310" t="s">
        <v>871</v>
      </c>
      <c r="G3855" s="244" t="s">
        <v>932</v>
      </c>
      <c r="H3855" s="244" t="s">
        <v>429</v>
      </c>
      <c r="I3855" s="288">
        <v>1</v>
      </c>
      <c r="J3855" s="244" t="s">
        <v>873</v>
      </c>
      <c r="K3855" s="244">
        <v>1</v>
      </c>
      <c r="L3855" s="244">
        <v>1</v>
      </c>
      <c r="M3855" s="244" t="s">
        <v>89</v>
      </c>
      <c r="N3855" s="244">
        <f t="shared" si="71"/>
        <v>1</v>
      </c>
      <c r="R3855" s="301"/>
      <c r="S3855" s="301"/>
      <c r="T3855" s="301"/>
      <c r="U3855" s="301"/>
      <c r="V3855" s="301"/>
      <c r="W3855" s="301"/>
      <c r="X3855"/>
      <c r="Y3855" s="301"/>
      <c r="Z3855" s="301"/>
      <c r="AA3855" s="301"/>
      <c r="AB3855" s="301"/>
      <c r="AC3855" s="301"/>
      <c r="AD3855" s="301"/>
      <c r="AE3855" s="301"/>
      <c r="AF3855" s="301"/>
      <c r="AG3855" s="301"/>
      <c r="AH3855" s="301"/>
      <c r="AI3855" s="301"/>
      <c r="AM3855"/>
    </row>
    <row r="3856" spans="1:39" ht="20.100000000000001" hidden="1" customHeight="1" x14ac:dyDescent="0.2">
      <c r="A3856" s="240">
        <v>682</v>
      </c>
      <c r="B3856" s="309" t="s">
        <v>414</v>
      </c>
      <c r="C3856" s="310" t="s">
        <v>426</v>
      </c>
      <c r="D3856" s="310" t="s">
        <v>438</v>
      </c>
      <c r="E3856" s="309">
        <v>24818.723146385724</v>
      </c>
      <c r="F3856" s="242" t="s">
        <v>888</v>
      </c>
      <c r="G3856" s="244" t="s">
        <v>926</v>
      </c>
      <c r="H3856" s="244" t="s">
        <v>429</v>
      </c>
      <c r="I3856" s="288">
        <v>1</v>
      </c>
      <c r="J3856" s="244" t="s">
        <v>873</v>
      </c>
      <c r="K3856" s="244">
        <v>0.5</v>
      </c>
      <c r="L3856" s="244">
        <v>0.8</v>
      </c>
      <c r="M3856" s="244" t="s">
        <v>89</v>
      </c>
      <c r="N3856" s="244">
        <f t="shared" si="71"/>
        <v>0.4</v>
      </c>
      <c r="R3856" s="301"/>
      <c r="S3856" s="301"/>
      <c r="T3856" s="301"/>
      <c r="U3856" s="301"/>
      <c r="V3856" s="301"/>
      <c r="W3856" s="301"/>
      <c r="X3856"/>
      <c r="Y3856" s="301"/>
      <c r="Z3856" s="301"/>
      <c r="AA3856" s="301"/>
      <c r="AB3856" s="301"/>
      <c r="AC3856" s="301"/>
      <c r="AD3856" s="301"/>
      <c r="AE3856" s="301"/>
      <c r="AF3856" s="301"/>
      <c r="AG3856" s="301"/>
      <c r="AH3856" s="301"/>
      <c r="AI3856" s="301"/>
      <c r="AM3856"/>
    </row>
    <row r="3857" spans="1:39" ht="20.100000000000001" hidden="1" customHeight="1" x14ac:dyDescent="0.2">
      <c r="A3857" s="240">
        <v>683</v>
      </c>
      <c r="B3857" s="309" t="s">
        <v>414</v>
      </c>
      <c r="C3857" s="310" t="s">
        <v>426</v>
      </c>
      <c r="D3857" s="310" t="s">
        <v>438</v>
      </c>
      <c r="E3857" s="309">
        <v>23919.869927138978</v>
      </c>
      <c r="F3857" s="310" t="s">
        <v>879</v>
      </c>
      <c r="G3857" s="244" t="s">
        <v>913</v>
      </c>
      <c r="H3857" s="244" t="s">
        <v>429</v>
      </c>
      <c r="I3857" s="288">
        <v>1</v>
      </c>
      <c r="J3857" s="244" t="s">
        <v>873</v>
      </c>
      <c r="K3857" s="244" t="s">
        <v>89</v>
      </c>
      <c r="L3857" s="244" t="s">
        <v>89</v>
      </c>
      <c r="M3857" s="244">
        <v>1</v>
      </c>
      <c r="N3857" s="244">
        <f t="shared" si="71"/>
        <v>0.78539816339744828</v>
      </c>
      <c r="R3857" s="301"/>
      <c r="S3857" s="301"/>
      <c r="T3857" s="301"/>
      <c r="U3857" s="301"/>
      <c r="V3857" s="301"/>
      <c r="W3857" s="301"/>
      <c r="X3857"/>
      <c r="Y3857" s="301"/>
      <c r="Z3857" s="301"/>
      <c r="AA3857" s="301"/>
      <c r="AB3857" s="301"/>
      <c r="AC3857" s="301"/>
      <c r="AD3857" s="301"/>
      <c r="AE3857" s="301"/>
      <c r="AF3857" s="301"/>
      <c r="AG3857" s="301"/>
      <c r="AH3857" s="301"/>
      <c r="AI3857" s="301"/>
      <c r="AM3857"/>
    </row>
    <row r="3858" spans="1:39" ht="20.100000000000001" hidden="1" customHeight="1" x14ac:dyDescent="0.2">
      <c r="A3858" s="240">
        <v>684</v>
      </c>
      <c r="B3858" s="309" t="s">
        <v>414</v>
      </c>
      <c r="C3858" s="310" t="s">
        <v>426</v>
      </c>
      <c r="D3858" s="310" t="s">
        <v>438</v>
      </c>
      <c r="E3858" s="309">
        <v>23502.316810391247</v>
      </c>
      <c r="F3858" s="310" t="s">
        <v>871</v>
      </c>
      <c r="G3858" s="244" t="s">
        <v>932</v>
      </c>
      <c r="H3858" s="244" t="s">
        <v>429</v>
      </c>
      <c r="I3858" s="288">
        <v>1</v>
      </c>
      <c r="J3858" s="244" t="s">
        <v>873</v>
      </c>
      <c r="K3858" s="244">
        <v>1</v>
      </c>
      <c r="L3858" s="244">
        <v>1</v>
      </c>
      <c r="M3858" s="244" t="s">
        <v>89</v>
      </c>
      <c r="N3858" s="244">
        <f t="shared" si="71"/>
        <v>1</v>
      </c>
      <c r="R3858" s="301"/>
      <c r="S3858" s="301"/>
      <c r="T3858" s="301"/>
      <c r="U3858" s="301"/>
      <c r="V3858" s="301"/>
      <c r="W3858" s="301"/>
      <c r="X3858"/>
      <c r="Y3858" s="301"/>
      <c r="Z3858" s="301"/>
      <c r="AA3858" s="301"/>
      <c r="AB3858" s="301"/>
      <c r="AC3858" s="301"/>
      <c r="AD3858" s="301"/>
      <c r="AE3858" s="301"/>
      <c r="AF3858" s="301"/>
      <c r="AG3858" s="301"/>
      <c r="AH3858" s="301"/>
      <c r="AI3858" s="301"/>
      <c r="AM3858"/>
    </row>
    <row r="3859" spans="1:39" ht="20.100000000000001" hidden="1" customHeight="1" x14ac:dyDescent="0.2">
      <c r="A3859" s="240">
        <v>685</v>
      </c>
      <c r="B3859" s="309" t="s">
        <v>414</v>
      </c>
      <c r="C3859" s="310" t="s">
        <v>426</v>
      </c>
      <c r="D3859" s="310" t="s">
        <v>438</v>
      </c>
      <c r="E3859" s="309">
        <v>22875.340880612825</v>
      </c>
      <c r="F3859" s="310" t="s">
        <v>879</v>
      </c>
      <c r="G3859" s="244" t="s">
        <v>917</v>
      </c>
      <c r="H3859" s="244" t="s">
        <v>429</v>
      </c>
      <c r="I3859" s="288">
        <v>1</v>
      </c>
      <c r="J3859" s="244" t="s">
        <v>873</v>
      </c>
      <c r="K3859" s="244" t="s">
        <v>89</v>
      </c>
      <c r="L3859" s="244" t="s">
        <v>89</v>
      </c>
      <c r="M3859" s="244">
        <v>1</v>
      </c>
      <c r="N3859" s="244">
        <f t="shared" si="71"/>
        <v>0.78539816339744828</v>
      </c>
      <c r="R3859" s="301"/>
      <c r="S3859" s="301"/>
      <c r="T3859" s="301"/>
      <c r="U3859" s="301"/>
      <c r="V3859" s="301"/>
      <c r="W3859" s="301"/>
      <c r="X3859"/>
      <c r="Y3859" s="301"/>
      <c r="Z3859" s="301"/>
      <c r="AA3859" s="301"/>
      <c r="AB3859" s="301"/>
      <c r="AC3859" s="301"/>
      <c r="AD3859" s="301"/>
      <c r="AE3859" s="301"/>
      <c r="AF3859" s="301"/>
      <c r="AG3859" s="301"/>
      <c r="AH3859" s="301"/>
      <c r="AI3859" s="301"/>
      <c r="AM3859"/>
    </row>
    <row r="3860" spans="1:39" ht="20.100000000000001" hidden="1" customHeight="1" x14ac:dyDescent="0.2">
      <c r="A3860" s="240">
        <v>686</v>
      </c>
      <c r="B3860" s="309" t="s">
        <v>414</v>
      </c>
      <c r="C3860" s="310" t="s">
        <v>426</v>
      </c>
      <c r="D3860" s="310" t="s">
        <v>438</v>
      </c>
      <c r="E3860" s="309">
        <v>22821.591840312984</v>
      </c>
      <c r="F3860" s="310" t="s">
        <v>871</v>
      </c>
      <c r="G3860" s="244" t="s">
        <v>1006</v>
      </c>
      <c r="H3860" s="244" t="s">
        <v>429</v>
      </c>
      <c r="I3860" s="288">
        <v>1</v>
      </c>
      <c r="J3860" s="244" t="s">
        <v>873</v>
      </c>
      <c r="K3860" s="244">
        <v>1</v>
      </c>
      <c r="L3860" s="244">
        <v>1</v>
      </c>
      <c r="M3860" s="244" t="s">
        <v>89</v>
      </c>
      <c r="N3860" s="244">
        <f t="shared" si="71"/>
        <v>1</v>
      </c>
      <c r="R3860" s="301"/>
      <c r="S3860" s="301"/>
      <c r="T3860" s="301"/>
      <c r="U3860" s="301"/>
      <c r="V3860" s="301"/>
      <c r="W3860" s="301"/>
      <c r="X3860"/>
      <c r="Y3860" s="301"/>
      <c r="Z3860" s="301"/>
      <c r="AA3860" s="301"/>
      <c r="AB3860" s="301"/>
      <c r="AC3860" s="301"/>
      <c r="AD3860" s="301"/>
      <c r="AE3860" s="301"/>
      <c r="AF3860" s="301"/>
      <c r="AG3860" s="301"/>
      <c r="AH3860" s="301"/>
      <c r="AI3860" s="301"/>
      <c r="AM3860"/>
    </row>
    <row r="3861" spans="1:39" ht="20.100000000000001" hidden="1" customHeight="1" x14ac:dyDescent="0.2">
      <c r="A3861" s="240">
        <v>687</v>
      </c>
      <c r="B3861" s="309" t="s">
        <v>414</v>
      </c>
      <c r="C3861" s="310" t="s">
        <v>426</v>
      </c>
      <c r="D3861" s="310" t="s">
        <v>438</v>
      </c>
      <c r="E3861" s="309">
        <v>22742.950215510918</v>
      </c>
      <c r="F3861" s="310" t="s">
        <v>871</v>
      </c>
      <c r="G3861" s="244" t="s">
        <v>872</v>
      </c>
      <c r="H3861" s="244" t="s">
        <v>429</v>
      </c>
      <c r="I3861" s="288">
        <v>1</v>
      </c>
      <c r="J3861" s="244" t="s">
        <v>873</v>
      </c>
      <c r="K3861" s="244">
        <v>1</v>
      </c>
      <c r="L3861" s="244">
        <v>1</v>
      </c>
      <c r="M3861" s="244" t="s">
        <v>89</v>
      </c>
      <c r="N3861" s="244">
        <f t="shared" si="71"/>
        <v>1</v>
      </c>
      <c r="R3861" s="301"/>
      <c r="S3861" s="301"/>
      <c r="T3861" s="301"/>
      <c r="U3861" s="301"/>
      <c r="V3861" s="301"/>
      <c r="W3861" s="301"/>
      <c r="X3861"/>
      <c r="Y3861" s="301"/>
      <c r="Z3861" s="301"/>
      <c r="AA3861" s="301"/>
      <c r="AB3861" s="301"/>
      <c r="AC3861" s="301"/>
      <c r="AD3861" s="301"/>
      <c r="AE3861" s="301"/>
      <c r="AF3861" s="301"/>
      <c r="AG3861" s="301"/>
      <c r="AH3861" s="301"/>
      <c r="AI3861" s="301"/>
      <c r="AM3861"/>
    </row>
    <row r="3862" spans="1:39" ht="20.100000000000001" hidden="1" customHeight="1" x14ac:dyDescent="0.2">
      <c r="A3862" s="240">
        <v>688</v>
      </c>
      <c r="B3862" s="309" t="s">
        <v>414</v>
      </c>
      <c r="C3862" s="310" t="s">
        <v>426</v>
      </c>
      <c r="D3862" s="310" t="s">
        <v>438</v>
      </c>
      <c r="E3862" s="309">
        <v>22696.918534462216</v>
      </c>
      <c r="F3862" s="310" t="s">
        <v>871</v>
      </c>
      <c r="G3862" s="244" t="s">
        <v>872</v>
      </c>
      <c r="H3862" s="244" t="s">
        <v>429</v>
      </c>
      <c r="I3862" s="288">
        <v>1</v>
      </c>
      <c r="J3862" s="244" t="s">
        <v>873</v>
      </c>
      <c r="K3862" s="244">
        <v>1</v>
      </c>
      <c r="L3862" s="244">
        <v>1</v>
      </c>
      <c r="M3862" s="244" t="s">
        <v>89</v>
      </c>
      <c r="N3862" s="244">
        <f t="shared" si="71"/>
        <v>1</v>
      </c>
      <c r="R3862" s="301"/>
      <c r="S3862" s="301"/>
      <c r="T3862" s="301"/>
      <c r="U3862" s="301"/>
      <c r="V3862" s="301"/>
      <c r="W3862" s="301"/>
      <c r="X3862"/>
      <c r="Y3862" s="301"/>
      <c r="Z3862" s="301"/>
      <c r="AA3862" s="301"/>
      <c r="AB3862" s="301"/>
      <c r="AC3862" s="301"/>
      <c r="AD3862" s="301"/>
      <c r="AE3862" s="301"/>
      <c r="AF3862" s="301"/>
      <c r="AG3862" s="301"/>
      <c r="AH3862" s="301"/>
      <c r="AI3862" s="301"/>
      <c r="AM3862"/>
    </row>
    <row r="3863" spans="1:39" ht="20.100000000000001" hidden="1" customHeight="1" x14ac:dyDescent="0.2">
      <c r="A3863" s="240">
        <v>689</v>
      </c>
      <c r="B3863" s="309" t="s">
        <v>414</v>
      </c>
      <c r="C3863" s="310" t="s">
        <v>426</v>
      </c>
      <c r="D3863" s="310" t="s">
        <v>438</v>
      </c>
      <c r="E3863" s="309">
        <v>22662.686031019726</v>
      </c>
      <c r="F3863" s="310" t="s">
        <v>871</v>
      </c>
      <c r="G3863" s="244" t="s">
        <v>872</v>
      </c>
      <c r="H3863" s="244" t="s">
        <v>429</v>
      </c>
      <c r="I3863" s="288">
        <v>1</v>
      </c>
      <c r="J3863" s="244" t="s">
        <v>873</v>
      </c>
      <c r="K3863" s="244">
        <v>1</v>
      </c>
      <c r="L3863" s="244">
        <v>1</v>
      </c>
      <c r="M3863" s="244" t="s">
        <v>89</v>
      </c>
      <c r="N3863" s="244">
        <f t="shared" si="71"/>
        <v>1</v>
      </c>
      <c r="R3863" s="301"/>
      <c r="S3863" s="301"/>
      <c r="T3863" s="301"/>
      <c r="U3863" s="301"/>
      <c r="V3863" s="301"/>
      <c r="W3863" s="301"/>
      <c r="X3863"/>
      <c r="Y3863" s="301"/>
      <c r="Z3863" s="301"/>
      <c r="AA3863" s="301"/>
      <c r="AB3863" s="301"/>
      <c r="AC3863" s="301"/>
      <c r="AD3863" s="301"/>
      <c r="AE3863" s="301"/>
      <c r="AF3863" s="301"/>
      <c r="AG3863" s="301"/>
      <c r="AH3863" s="301"/>
      <c r="AI3863" s="301"/>
      <c r="AM3863"/>
    </row>
    <row r="3864" spans="1:39" ht="20.100000000000001" hidden="1" customHeight="1" x14ac:dyDescent="0.2">
      <c r="A3864" s="240">
        <v>690</v>
      </c>
      <c r="B3864" s="309" t="s">
        <v>414</v>
      </c>
      <c r="C3864" s="310" t="s">
        <v>426</v>
      </c>
      <c r="D3864" s="310" t="s">
        <v>438</v>
      </c>
      <c r="E3864" s="309">
        <v>22583.432521267332</v>
      </c>
      <c r="F3864" s="310" t="s">
        <v>871</v>
      </c>
      <c r="G3864" s="244" t="s">
        <v>932</v>
      </c>
      <c r="H3864" s="244" t="s">
        <v>429</v>
      </c>
      <c r="I3864" s="288">
        <v>1</v>
      </c>
      <c r="J3864" s="244" t="s">
        <v>873</v>
      </c>
      <c r="K3864" s="244">
        <v>1</v>
      </c>
      <c r="L3864" s="244">
        <v>1</v>
      </c>
      <c r="M3864" s="244" t="s">
        <v>89</v>
      </c>
      <c r="N3864" s="244">
        <f t="shared" si="71"/>
        <v>1</v>
      </c>
      <c r="R3864" s="301"/>
      <c r="S3864" s="301"/>
      <c r="T3864" s="301"/>
      <c r="U3864" s="301"/>
      <c r="V3864" s="301"/>
      <c r="W3864" s="301"/>
      <c r="X3864"/>
      <c r="Y3864" s="301"/>
      <c r="Z3864" s="301"/>
      <c r="AA3864" s="301"/>
      <c r="AB3864" s="301"/>
      <c r="AC3864" s="301"/>
      <c r="AD3864" s="301"/>
      <c r="AE3864" s="301"/>
      <c r="AF3864" s="301"/>
      <c r="AG3864" s="301"/>
      <c r="AH3864" s="301"/>
      <c r="AI3864" s="301"/>
      <c r="AM3864"/>
    </row>
    <row r="3865" spans="1:39" ht="20.100000000000001" hidden="1" customHeight="1" x14ac:dyDescent="0.2">
      <c r="A3865" s="240">
        <v>691</v>
      </c>
      <c r="B3865" s="309" t="s">
        <v>414</v>
      </c>
      <c r="C3865" s="310" t="s">
        <v>426</v>
      </c>
      <c r="D3865" s="310" t="s">
        <v>438</v>
      </c>
      <c r="E3865" s="309">
        <v>22551.345365880938</v>
      </c>
      <c r="F3865" s="310" t="s">
        <v>871</v>
      </c>
      <c r="G3865" s="244" t="s">
        <v>872</v>
      </c>
      <c r="H3865" s="244" t="s">
        <v>429</v>
      </c>
      <c r="I3865" s="288">
        <v>1</v>
      </c>
      <c r="J3865" s="244" t="s">
        <v>873</v>
      </c>
      <c r="K3865" s="244">
        <v>1</v>
      </c>
      <c r="L3865" s="244">
        <v>1</v>
      </c>
      <c r="M3865" s="244" t="s">
        <v>89</v>
      </c>
      <c r="N3865" s="244">
        <f t="shared" si="71"/>
        <v>1</v>
      </c>
      <c r="R3865" s="301"/>
      <c r="S3865" s="301"/>
      <c r="T3865" s="301"/>
      <c r="U3865" s="301"/>
      <c r="V3865" s="301"/>
      <c r="W3865" s="301"/>
      <c r="X3865"/>
      <c r="Y3865" s="301"/>
      <c r="Z3865" s="301"/>
      <c r="AA3865" s="301"/>
      <c r="AB3865" s="301"/>
      <c r="AC3865" s="301"/>
      <c r="AD3865" s="301"/>
      <c r="AE3865" s="301"/>
      <c r="AF3865" s="301"/>
      <c r="AG3865" s="301"/>
      <c r="AH3865" s="301"/>
      <c r="AI3865" s="301"/>
      <c r="AM3865"/>
    </row>
    <row r="3866" spans="1:39" ht="20.100000000000001" hidden="1" customHeight="1" x14ac:dyDescent="0.2">
      <c r="A3866" s="240">
        <v>692</v>
      </c>
      <c r="B3866" s="309" t="s">
        <v>414</v>
      </c>
      <c r="C3866" s="310" t="s">
        <v>426</v>
      </c>
      <c r="D3866" s="310" t="s">
        <v>438</v>
      </c>
      <c r="E3866" s="309">
        <v>22122.663553355327</v>
      </c>
      <c r="F3866" s="310" t="s">
        <v>871</v>
      </c>
      <c r="G3866" s="244" t="s">
        <v>932</v>
      </c>
      <c r="H3866" s="244" t="s">
        <v>429</v>
      </c>
      <c r="I3866" s="288">
        <v>1</v>
      </c>
      <c r="J3866" s="244" t="s">
        <v>873</v>
      </c>
      <c r="K3866" s="244">
        <v>1</v>
      </c>
      <c r="L3866" s="244">
        <v>1</v>
      </c>
      <c r="M3866" s="244" t="s">
        <v>89</v>
      </c>
      <c r="N3866" s="244">
        <f t="shared" si="71"/>
        <v>1</v>
      </c>
      <c r="R3866" s="301"/>
      <c r="S3866" s="301"/>
      <c r="T3866" s="301"/>
      <c r="U3866" s="301"/>
      <c r="V3866" s="301"/>
      <c r="W3866" s="301"/>
      <c r="X3866"/>
      <c r="Y3866" s="301"/>
      <c r="Z3866" s="301"/>
      <c r="AA3866" s="301"/>
      <c r="AB3866" s="301"/>
      <c r="AC3866" s="301"/>
      <c r="AD3866" s="301"/>
      <c r="AE3866" s="301"/>
      <c r="AF3866" s="301"/>
      <c r="AG3866" s="301"/>
      <c r="AH3866" s="301"/>
      <c r="AI3866" s="301"/>
      <c r="AM3866"/>
    </row>
    <row r="3867" spans="1:39" ht="20.100000000000001" hidden="1" customHeight="1" x14ac:dyDescent="0.2">
      <c r="A3867" s="240">
        <v>693</v>
      </c>
      <c r="B3867" s="309" t="s">
        <v>414</v>
      </c>
      <c r="C3867" s="310" t="s">
        <v>426</v>
      </c>
      <c r="D3867" s="310" t="s">
        <v>438</v>
      </c>
      <c r="E3867" s="309">
        <v>21852.810771937668</v>
      </c>
      <c r="F3867" s="310" t="s">
        <v>871</v>
      </c>
      <c r="G3867" s="244" t="s">
        <v>924</v>
      </c>
      <c r="H3867" s="244" t="s">
        <v>429</v>
      </c>
      <c r="I3867" s="288">
        <v>1</v>
      </c>
      <c r="J3867" s="244" t="s">
        <v>873</v>
      </c>
      <c r="K3867" s="244">
        <v>1</v>
      </c>
      <c r="L3867" s="244">
        <v>1</v>
      </c>
      <c r="M3867" s="244" t="s">
        <v>89</v>
      </c>
      <c r="N3867" s="244">
        <f t="shared" si="71"/>
        <v>1</v>
      </c>
      <c r="R3867" s="301"/>
      <c r="S3867" s="301"/>
      <c r="T3867" s="301"/>
      <c r="U3867" s="301"/>
      <c r="V3867" s="301"/>
      <c r="W3867" s="301"/>
      <c r="X3867"/>
      <c r="Y3867" s="301"/>
      <c r="Z3867" s="301"/>
      <c r="AA3867" s="301"/>
      <c r="AB3867" s="301"/>
      <c r="AC3867" s="301"/>
      <c r="AD3867" s="301"/>
      <c r="AE3867" s="301"/>
      <c r="AF3867" s="301"/>
      <c r="AG3867" s="301"/>
      <c r="AH3867" s="301"/>
      <c r="AI3867" s="301"/>
      <c r="AM3867"/>
    </row>
    <row r="3868" spans="1:39" ht="20.100000000000001" hidden="1" customHeight="1" x14ac:dyDescent="0.2">
      <c r="A3868" s="240">
        <v>694</v>
      </c>
      <c r="B3868" s="309" t="s">
        <v>414</v>
      </c>
      <c r="C3868" s="310" t="s">
        <v>426</v>
      </c>
      <c r="D3868" s="310" t="s">
        <v>438</v>
      </c>
      <c r="E3868" s="309">
        <v>21505.683189611598</v>
      </c>
      <c r="F3868" s="310" t="s">
        <v>871</v>
      </c>
      <c r="G3868" s="244" t="s">
        <v>924</v>
      </c>
      <c r="H3868" s="244" t="s">
        <v>429</v>
      </c>
      <c r="I3868" s="288">
        <v>1</v>
      </c>
      <c r="J3868" s="244" t="s">
        <v>873</v>
      </c>
      <c r="K3868" s="244">
        <v>1</v>
      </c>
      <c r="L3868" s="244">
        <v>1</v>
      </c>
      <c r="M3868" s="244" t="s">
        <v>89</v>
      </c>
      <c r="N3868" s="244">
        <f t="shared" si="71"/>
        <v>1</v>
      </c>
      <c r="R3868" s="301"/>
      <c r="S3868" s="301"/>
      <c r="T3868" s="301"/>
      <c r="U3868" s="301"/>
      <c r="V3868" s="301"/>
      <c r="W3868" s="301"/>
      <c r="X3868"/>
      <c r="Y3868" s="301"/>
      <c r="Z3868" s="301"/>
      <c r="AA3868" s="301"/>
      <c r="AB3868" s="301"/>
      <c r="AC3868" s="301"/>
      <c r="AD3868" s="301"/>
      <c r="AE3868" s="301"/>
      <c r="AF3868" s="301"/>
      <c r="AG3868" s="301"/>
      <c r="AH3868" s="301"/>
      <c r="AI3868" s="301"/>
      <c r="AM3868"/>
    </row>
    <row r="3869" spans="1:39" ht="20.100000000000001" hidden="1" customHeight="1" x14ac:dyDescent="0.2">
      <c r="A3869" s="240">
        <v>695</v>
      </c>
      <c r="B3869" s="309" t="s">
        <v>414</v>
      </c>
      <c r="C3869" s="310" t="s">
        <v>426</v>
      </c>
      <c r="D3869" s="310" t="s">
        <v>438</v>
      </c>
      <c r="E3869" s="309">
        <v>21319.390218595639</v>
      </c>
      <c r="F3869" s="310" t="s">
        <v>871</v>
      </c>
      <c r="G3869" s="244" t="s">
        <v>932</v>
      </c>
      <c r="H3869" s="244" t="s">
        <v>429</v>
      </c>
      <c r="I3869" s="288">
        <v>1</v>
      </c>
      <c r="J3869" s="244" t="s">
        <v>873</v>
      </c>
      <c r="K3869" s="244">
        <v>1</v>
      </c>
      <c r="L3869" s="244">
        <v>1</v>
      </c>
      <c r="M3869" s="244" t="s">
        <v>89</v>
      </c>
      <c r="N3869" s="244">
        <f t="shared" si="71"/>
        <v>1</v>
      </c>
      <c r="R3869" s="301"/>
      <c r="S3869" s="301"/>
      <c r="T3869" s="301"/>
      <c r="U3869" s="301"/>
      <c r="V3869" s="301"/>
      <c r="W3869" s="301"/>
      <c r="X3869"/>
      <c r="Y3869" s="301"/>
      <c r="Z3869" s="301"/>
      <c r="AA3869" s="301"/>
      <c r="AB3869" s="301"/>
      <c r="AC3869" s="301"/>
      <c r="AD3869" s="301"/>
      <c r="AE3869" s="301"/>
      <c r="AF3869" s="301"/>
      <c r="AG3869" s="301"/>
      <c r="AH3869" s="301"/>
      <c r="AI3869" s="301"/>
      <c r="AM3869"/>
    </row>
    <row r="3870" spans="1:39" ht="20.100000000000001" hidden="1" customHeight="1" x14ac:dyDescent="0.2">
      <c r="A3870" s="240">
        <v>696</v>
      </c>
      <c r="B3870" s="309" t="s">
        <v>414</v>
      </c>
      <c r="C3870" s="310" t="s">
        <v>426</v>
      </c>
      <c r="D3870" s="310" t="s">
        <v>438</v>
      </c>
      <c r="E3870" s="309">
        <v>20916.41713022011</v>
      </c>
      <c r="F3870" s="310" t="s">
        <v>871</v>
      </c>
      <c r="G3870" s="244" t="s">
        <v>924</v>
      </c>
      <c r="H3870" s="244" t="s">
        <v>429</v>
      </c>
      <c r="I3870" s="288">
        <v>1</v>
      </c>
      <c r="J3870" s="244" t="s">
        <v>873</v>
      </c>
      <c r="K3870" s="244">
        <v>1</v>
      </c>
      <c r="L3870" s="244">
        <v>1</v>
      </c>
      <c r="M3870" s="244" t="s">
        <v>89</v>
      </c>
      <c r="N3870" s="244">
        <f t="shared" si="71"/>
        <v>1</v>
      </c>
      <c r="R3870" s="301"/>
      <c r="S3870" s="301"/>
      <c r="T3870" s="301"/>
      <c r="U3870" s="301"/>
      <c r="V3870" s="301"/>
      <c r="W3870" s="301"/>
      <c r="X3870"/>
      <c r="Y3870" s="301"/>
      <c r="Z3870" s="301"/>
      <c r="AA3870" s="301"/>
      <c r="AB3870" s="301"/>
      <c r="AC3870" s="301"/>
      <c r="AD3870" s="301"/>
      <c r="AE3870" s="301"/>
      <c r="AF3870" s="301"/>
      <c r="AG3870" s="301"/>
      <c r="AH3870" s="301"/>
      <c r="AI3870" s="301"/>
      <c r="AM3870"/>
    </row>
    <row r="3871" spans="1:39" ht="20.100000000000001" hidden="1" customHeight="1" x14ac:dyDescent="0.2">
      <c r="A3871" s="240">
        <v>697</v>
      </c>
      <c r="B3871" s="309" t="s">
        <v>414</v>
      </c>
      <c r="C3871" s="310" t="s">
        <v>426</v>
      </c>
      <c r="D3871" s="310" t="s">
        <v>438</v>
      </c>
      <c r="E3871" s="309">
        <v>20850.650148849294</v>
      </c>
      <c r="F3871" s="242" t="s">
        <v>888</v>
      </c>
      <c r="G3871" s="244" t="s">
        <v>926</v>
      </c>
      <c r="H3871" s="244" t="s">
        <v>429</v>
      </c>
      <c r="I3871" s="288">
        <v>1</v>
      </c>
      <c r="J3871" s="244" t="s">
        <v>873</v>
      </c>
      <c r="K3871" s="244">
        <v>0.5</v>
      </c>
      <c r="L3871" s="244">
        <v>0.8</v>
      </c>
      <c r="M3871" s="244" t="s">
        <v>89</v>
      </c>
      <c r="N3871" s="244">
        <f t="shared" si="71"/>
        <v>0.4</v>
      </c>
      <c r="R3871" s="301"/>
      <c r="S3871" s="301"/>
      <c r="T3871" s="301"/>
      <c r="U3871" s="301"/>
      <c r="V3871" s="301"/>
      <c r="W3871" s="301"/>
      <c r="X3871"/>
      <c r="Y3871" s="301"/>
      <c r="Z3871" s="301"/>
      <c r="AA3871" s="301"/>
      <c r="AB3871" s="301"/>
      <c r="AC3871" s="301"/>
      <c r="AD3871" s="301"/>
      <c r="AE3871" s="301"/>
      <c r="AF3871" s="301"/>
      <c r="AG3871" s="301"/>
      <c r="AH3871" s="301"/>
      <c r="AI3871" s="301"/>
      <c r="AM3871"/>
    </row>
    <row r="3872" spans="1:39" ht="20.100000000000001" hidden="1" customHeight="1" x14ac:dyDescent="0.2">
      <c r="A3872" s="240">
        <v>698</v>
      </c>
      <c r="B3872" s="309" t="s">
        <v>414</v>
      </c>
      <c r="C3872" s="310" t="s">
        <v>426</v>
      </c>
      <c r="D3872" s="310" t="s">
        <v>438</v>
      </c>
      <c r="E3872" s="309">
        <v>20828.977267119826</v>
      </c>
      <c r="F3872" s="310" t="s">
        <v>879</v>
      </c>
      <c r="G3872" s="244" t="s">
        <v>913</v>
      </c>
      <c r="H3872" s="244" t="s">
        <v>429</v>
      </c>
      <c r="I3872" s="288">
        <v>1</v>
      </c>
      <c r="J3872" s="244" t="s">
        <v>873</v>
      </c>
      <c r="K3872" s="244" t="s">
        <v>89</v>
      </c>
      <c r="L3872" s="244" t="s">
        <v>89</v>
      </c>
      <c r="M3872" s="244">
        <v>1</v>
      </c>
      <c r="N3872" s="244">
        <f t="shared" si="71"/>
        <v>0.78539816339744828</v>
      </c>
      <c r="R3872" s="301"/>
      <c r="S3872" s="301"/>
      <c r="T3872" s="301"/>
      <c r="U3872" s="301"/>
      <c r="V3872" s="301"/>
      <c r="W3872" s="301"/>
      <c r="X3872"/>
      <c r="Y3872" s="301"/>
      <c r="Z3872" s="301"/>
      <c r="AA3872" s="301"/>
      <c r="AB3872" s="301"/>
      <c r="AC3872" s="301"/>
      <c r="AD3872" s="301"/>
      <c r="AE3872" s="301"/>
      <c r="AF3872" s="301"/>
      <c r="AG3872" s="301"/>
      <c r="AH3872" s="301"/>
      <c r="AI3872" s="301"/>
      <c r="AM3872"/>
    </row>
    <row r="3873" spans="1:39" ht="20.100000000000001" hidden="1" customHeight="1" x14ac:dyDescent="0.2">
      <c r="A3873" s="240">
        <v>699</v>
      </c>
      <c r="B3873" s="309" t="s">
        <v>414</v>
      </c>
      <c r="C3873" s="310" t="s">
        <v>426</v>
      </c>
      <c r="D3873" s="310" t="s">
        <v>438</v>
      </c>
      <c r="E3873" s="309">
        <v>20654.118210981815</v>
      </c>
      <c r="F3873" s="310" t="s">
        <v>871</v>
      </c>
      <c r="G3873" s="244" t="s">
        <v>932</v>
      </c>
      <c r="H3873" s="244" t="s">
        <v>429</v>
      </c>
      <c r="I3873" s="288">
        <v>1</v>
      </c>
      <c r="J3873" s="244" t="s">
        <v>873</v>
      </c>
      <c r="K3873" s="244">
        <v>1</v>
      </c>
      <c r="L3873" s="244">
        <v>1</v>
      </c>
      <c r="M3873" s="244" t="s">
        <v>89</v>
      </c>
      <c r="N3873" s="244">
        <f t="shared" si="71"/>
        <v>1</v>
      </c>
      <c r="R3873" s="301"/>
      <c r="S3873" s="301"/>
      <c r="T3873" s="301"/>
      <c r="U3873" s="301"/>
      <c r="V3873" s="301"/>
      <c r="W3873" s="301"/>
      <c r="X3873"/>
      <c r="Y3873" s="301"/>
      <c r="Z3873" s="301"/>
      <c r="AA3873" s="301"/>
      <c r="AB3873" s="301"/>
      <c r="AC3873" s="301"/>
      <c r="AD3873" s="301"/>
      <c r="AE3873" s="301"/>
      <c r="AF3873" s="301"/>
      <c r="AG3873" s="301"/>
      <c r="AH3873" s="301"/>
      <c r="AI3873" s="301"/>
      <c r="AM3873"/>
    </row>
    <row r="3874" spans="1:39" ht="20.100000000000001" hidden="1" customHeight="1" x14ac:dyDescent="0.2">
      <c r="A3874" s="240">
        <v>700</v>
      </c>
      <c r="B3874" s="309" t="s">
        <v>414</v>
      </c>
      <c r="C3874" s="310" t="s">
        <v>426</v>
      </c>
      <c r="D3874" s="310" t="s">
        <v>438</v>
      </c>
      <c r="E3874" s="309">
        <v>20372.353017296839</v>
      </c>
      <c r="F3874" s="310" t="s">
        <v>871</v>
      </c>
      <c r="G3874" s="244" t="s">
        <v>924</v>
      </c>
      <c r="H3874" s="244" t="s">
        <v>429</v>
      </c>
      <c r="I3874" s="288">
        <v>1</v>
      </c>
      <c r="J3874" s="244" t="s">
        <v>873</v>
      </c>
      <c r="K3874" s="244">
        <v>1</v>
      </c>
      <c r="L3874" s="244">
        <v>1</v>
      </c>
      <c r="M3874" s="244" t="s">
        <v>89</v>
      </c>
      <c r="N3874" s="244">
        <f t="shared" si="71"/>
        <v>1</v>
      </c>
      <c r="R3874" s="301"/>
      <c r="S3874" s="301"/>
      <c r="T3874" s="301"/>
      <c r="U3874" s="301"/>
      <c r="V3874" s="301"/>
      <c r="W3874" s="301"/>
      <c r="X3874"/>
      <c r="Y3874" s="301"/>
      <c r="Z3874" s="301"/>
      <c r="AA3874" s="301"/>
      <c r="AB3874" s="301"/>
      <c r="AC3874" s="301"/>
      <c r="AD3874" s="301"/>
      <c r="AE3874" s="301"/>
      <c r="AF3874" s="301"/>
      <c r="AG3874" s="301"/>
      <c r="AH3874" s="301"/>
      <c r="AI3874" s="301"/>
      <c r="AM3874"/>
    </row>
    <row r="3875" spans="1:39" ht="20.100000000000001" hidden="1" customHeight="1" x14ac:dyDescent="0.2">
      <c r="A3875" s="240">
        <v>701</v>
      </c>
      <c r="B3875" s="309" t="s">
        <v>414</v>
      </c>
      <c r="C3875" s="310" t="s">
        <v>426</v>
      </c>
      <c r="D3875" s="310" t="s">
        <v>438</v>
      </c>
      <c r="E3875" s="309">
        <v>20134.089307620117</v>
      </c>
      <c r="F3875" s="310" t="s">
        <v>871</v>
      </c>
      <c r="G3875" s="244" t="s">
        <v>932</v>
      </c>
      <c r="H3875" s="244" t="s">
        <v>429</v>
      </c>
      <c r="I3875" s="288">
        <v>1</v>
      </c>
      <c r="J3875" s="244" t="s">
        <v>873</v>
      </c>
      <c r="K3875" s="244">
        <v>1</v>
      </c>
      <c r="L3875" s="244">
        <v>1</v>
      </c>
      <c r="M3875" s="244" t="s">
        <v>89</v>
      </c>
      <c r="N3875" s="244">
        <f t="shared" si="71"/>
        <v>1</v>
      </c>
      <c r="R3875" s="301"/>
      <c r="S3875" s="301"/>
      <c r="T3875" s="301"/>
      <c r="U3875" s="301"/>
      <c r="V3875" s="301"/>
      <c r="W3875" s="301"/>
      <c r="X3875"/>
      <c r="Y3875" s="301"/>
      <c r="Z3875" s="301"/>
      <c r="AA3875" s="301"/>
      <c r="AB3875" s="301"/>
      <c r="AC3875" s="301"/>
      <c r="AD3875" s="301"/>
      <c r="AE3875" s="301"/>
      <c r="AF3875" s="301"/>
      <c r="AG3875" s="301"/>
      <c r="AH3875" s="301"/>
      <c r="AI3875" s="301"/>
      <c r="AM3875"/>
    </row>
    <row r="3876" spans="1:39" ht="20.100000000000001" hidden="1" customHeight="1" x14ac:dyDescent="0.2">
      <c r="A3876" s="240">
        <v>702</v>
      </c>
      <c r="B3876" s="309" t="s">
        <v>414</v>
      </c>
      <c r="C3876" s="310" t="s">
        <v>426</v>
      </c>
      <c r="D3876" s="310" t="s">
        <v>438</v>
      </c>
      <c r="E3876" s="309">
        <v>19672.887364249793</v>
      </c>
      <c r="F3876" s="310" t="s">
        <v>871</v>
      </c>
      <c r="G3876" s="244" t="s">
        <v>924</v>
      </c>
      <c r="H3876" s="244" t="s">
        <v>429</v>
      </c>
      <c r="I3876" s="288">
        <v>1</v>
      </c>
      <c r="J3876" s="244" t="s">
        <v>873</v>
      </c>
      <c r="K3876" s="244">
        <v>1</v>
      </c>
      <c r="L3876" s="244">
        <v>1</v>
      </c>
      <c r="M3876" s="244" t="s">
        <v>89</v>
      </c>
      <c r="N3876" s="244">
        <f t="shared" si="71"/>
        <v>1</v>
      </c>
      <c r="R3876" s="301"/>
      <c r="S3876" s="301"/>
      <c r="T3876" s="301"/>
      <c r="U3876" s="301"/>
      <c r="V3876" s="301"/>
      <c r="W3876" s="301"/>
      <c r="X3876"/>
      <c r="Y3876" s="301"/>
      <c r="Z3876" s="301"/>
      <c r="AA3876" s="301"/>
      <c r="AB3876" s="301"/>
      <c r="AC3876" s="301"/>
      <c r="AD3876" s="301"/>
      <c r="AE3876" s="301"/>
      <c r="AF3876" s="301"/>
      <c r="AG3876" s="301"/>
      <c r="AH3876" s="301"/>
      <c r="AI3876" s="301"/>
      <c r="AM3876"/>
    </row>
    <row r="3877" spans="1:39" ht="20.100000000000001" hidden="1" customHeight="1" x14ac:dyDescent="0.2">
      <c r="A3877" s="240">
        <v>703</v>
      </c>
      <c r="B3877" s="309" t="s">
        <v>414</v>
      </c>
      <c r="C3877" s="310" t="s">
        <v>426</v>
      </c>
      <c r="D3877" s="310" t="s">
        <v>438</v>
      </c>
      <c r="E3877" s="309">
        <v>19554.873275836584</v>
      </c>
      <c r="F3877" s="310" t="s">
        <v>871</v>
      </c>
      <c r="G3877" s="244" t="s">
        <v>872</v>
      </c>
      <c r="H3877" s="244" t="s">
        <v>429</v>
      </c>
      <c r="I3877" s="288">
        <v>1</v>
      </c>
      <c r="J3877" s="244" t="s">
        <v>873</v>
      </c>
      <c r="K3877" s="244">
        <v>1</v>
      </c>
      <c r="L3877" s="244">
        <v>1</v>
      </c>
      <c r="M3877" s="244" t="s">
        <v>89</v>
      </c>
      <c r="N3877" s="244">
        <f t="shared" si="71"/>
        <v>1</v>
      </c>
      <c r="R3877" s="301"/>
      <c r="S3877" s="301"/>
      <c r="T3877" s="301"/>
      <c r="U3877" s="301"/>
      <c r="V3877" s="301"/>
      <c r="W3877" s="301"/>
      <c r="X3877"/>
      <c r="Y3877" s="301"/>
      <c r="Z3877" s="301"/>
      <c r="AA3877" s="301"/>
      <c r="AB3877" s="301"/>
      <c r="AC3877" s="301"/>
      <c r="AD3877" s="301"/>
      <c r="AE3877" s="301"/>
      <c r="AF3877" s="301"/>
      <c r="AG3877" s="301"/>
      <c r="AH3877" s="301"/>
      <c r="AI3877" s="301"/>
      <c r="AM3877"/>
    </row>
    <row r="3878" spans="1:39" ht="20.100000000000001" hidden="1" customHeight="1" x14ac:dyDescent="0.2">
      <c r="A3878" s="240">
        <v>704</v>
      </c>
      <c r="B3878" s="309" t="s">
        <v>414</v>
      </c>
      <c r="C3878" s="310" t="s">
        <v>426</v>
      </c>
      <c r="D3878" s="310" t="s">
        <v>438</v>
      </c>
      <c r="E3878" s="309">
        <v>19492.538361994622</v>
      </c>
      <c r="F3878" s="310" t="s">
        <v>871</v>
      </c>
      <c r="G3878" s="244" t="s">
        <v>872</v>
      </c>
      <c r="H3878" s="244" t="s">
        <v>429</v>
      </c>
      <c r="I3878" s="288">
        <v>1</v>
      </c>
      <c r="J3878" s="244" t="s">
        <v>873</v>
      </c>
      <c r="K3878" s="244">
        <v>1</v>
      </c>
      <c r="L3878" s="244">
        <v>1</v>
      </c>
      <c r="M3878" s="244" t="s">
        <v>89</v>
      </c>
      <c r="N3878" s="244">
        <f t="shared" si="71"/>
        <v>1</v>
      </c>
      <c r="R3878" s="301"/>
      <c r="S3878" s="301"/>
      <c r="T3878" s="301"/>
      <c r="U3878" s="301"/>
      <c r="V3878" s="301"/>
      <c r="W3878" s="301"/>
      <c r="X3878"/>
      <c r="Y3878" s="301"/>
      <c r="Z3878" s="301"/>
      <c r="AA3878" s="301"/>
      <c r="AB3878" s="301"/>
      <c r="AC3878" s="301"/>
      <c r="AD3878" s="301"/>
      <c r="AE3878" s="301"/>
      <c r="AF3878" s="301"/>
      <c r="AG3878" s="301"/>
      <c r="AH3878" s="301"/>
      <c r="AI3878" s="301"/>
      <c r="AM3878"/>
    </row>
    <row r="3879" spans="1:39" ht="20.100000000000001" hidden="1" customHeight="1" x14ac:dyDescent="0.2">
      <c r="A3879" s="240">
        <v>705</v>
      </c>
      <c r="B3879" s="309" t="s">
        <v>414</v>
      </c>
      <c r="C3879" s="310" t="s">
        <v>426</v>
      </c>
      <c r="D3879" s="310" t="s">
        <v>438</v>
      </c>
      <c r="E3879" s="309">
        <v>19470.103624889172</v>
      </c>
      <c r="F3879" s="310" t="s">
        <v>879</v>
      </c>
      <c r="G3879" s="244" t="s">
        <v>917</v>
      </c>
      <c r="H3879" s="244" t="s">
        <v>429</v>
      </c>
      <c r="I3879" s="288">
        <v>1</v>
      </c>
      <c r="J3879" s="244" t="s">
        <v>873</v>
      </c>
      <c r="K3879" s="244" t="s">
        <v>89</v>
      </c>
      <c r="L3879" s="244" t="s">
        <v>89</v>
      </c>
      <c r="M3879" s="244">
        <v>1</v>
      </c>
      <c r="N3879" s="244">
        <f t="shared" si="71"/>
        <v>0.78539816339744828</v>
      </c>
      <c r="R3879" s="301"/>
      <c r="S3879" s="301"/>
      <c r="T3879" s="301"/>
      <c r="U3879" s="301"/>
      <c r="V3879" s="301"/>
      <c r="W3879" s="301"/>
      <c r="X3879"/>
      <c r="Y3879" s="301"/>
      <c r="Z3879" s="301"/>
      <c r="AA3879" s="301"/>
      <c r="AB3879" s="301"/>
      <c r="AC3879" s="301"/>
      <c r="AD3879" s="301"/>
      <c r="AE3879" s="301"/>
      <c r="AF3879" s="301"/>
      <c r="AG3879" s="301"/>
      <c r="AH3879" s="301"/>
      <c r="AI3879" s="301"/>
      <c r="AM3879"/>
    </row>
    <row r="3880" spans="1:39" ht="20.100000000000001" hidden="1" customHeight="1" x14ac:dyDescent="0.2">
      <c r="A3880" s="240">
        <v>706</v>
      </c>
      <c r="B3880" s="309" t="s">
        <v>414</v>
      </c>
      <c r="C3880" s="310" t="s">
        <v>426</v>
      </c>
      <c r="D3880" s="310" t="s">
        <v>438</v>
      </c>
      <c r="E3880" s="309">
        <v>19447.599901295791</v>
      </c>
      <c r="F3880" s="310" t="s">
        <v>871</v>
      </c>
      <c r="G3880" s="244" t="s">
        <v>872</v>
      </c>
      <c r="H3880" s="244" t="s">
        <v>429</v>
      </c>
      <c r="I3880" s="288">
        <v>1</v>
      </c>
      <c r="J3880" s="244" t="s">
        <v>873</v>
      </c>
      <c r="K3880" s="244">
        <v>1</v>
      </c>
      <c r="L3880" s="244">
        <v>1</v>
      </c>
      <c r="M3880" s="244" t="s">
        <v>89</v>
      </c>
      <c r="N3880" s="244">
        <f t="shared" si="71"/>
        <v>1</v>
      </c>
      <c r="R3880" s="301"/>
      <c r="S3880" s="301"/>
      <c r="T3880" s="301"/>
      <c r="U3880" s="301"/>
      <c r="V3880" s="301"/>
      <c r="W3880" s="301"/>
      <c r="X3880"/>
      <c r="Y3880" s="301"/>
      <c r="Z3880" s="301"/>
      <c r="AA3880" s="301"/>
      <c r="AB3880" s="301"/>
      <c r="AC3880" s="301"/>
      <c r="AD3880" s="301"/>
      <c r="AE3880" s="301"/>
      <c r="AF3880" s="301"/>
      <c r="AG3880" s="301"/>
      <c r="AH3880" s="301"/>
      <c r="AI3880" s="301"/>
      <c r="AM3880"/>
    </row>
    <row r="3881" spans="1:39" ht="20.100000000000001" hidden="1" customHeight="1" x14ac:dyDescent="0.2">
      <c r="A3881" s="240">
        <v>707</v>
      </c>
      <c r="B3881" s="309" t="s">
        <v>414</v>
      </c>
      <c r="C3881" s="310" t="s">
        <v>426</v>
      </c>
      <c r="D3881" s="310" t="s">
        <v>438</v>
      </c>
      <c r="E3881" s="309">
        <v>19417.085991394972</v>
      </c>
      <c r="F3881" s="310" t="s">
        <v>879</v>
      </c>
      <c r="G3881" s="244" t="s">
        <v>983</v>
      </c>
      <c r="H3881" s="244" t="s">
        <v>429</v>
      </c>
      <c r="I3881" s="288">
        <v>1</v>
      </c>
      <c r="J3881" s="244" t="s">
        <v>873</v>
      </c>
      <c r="K3881" s="244" t="s">
        <v>89</v>
      </c>
      <c r="L3881" s="244" t="s">
        <v>89</v>
      </c>
      <c r="M3881" s="244">
        <v>1</v>
      </c>
      <c r="N3881" s="244">
        <f t="shared" si="71"/>
        <v>0.78539816339744828</v>
      </c>
      <c r="R3881" s="301"/>
      <c r="S3881" s="301"/>
      <c r="T3881" s="301"/>
      <c r="U3881" s="301"/>
      <c r="V3881" s="301"/>
      <c r="W3881" s="301"/>
      <c r="X3881"/>
      <c r="Y3881" s="301"/>
      <c r="Z3881" s="301"/>
      <c r="AA3881" s="301"/>
      <c r="AB3881" s="301"/>
      <c r="AC3881" s="301"/>
      <c r="AD3881" s="301"/>
      <c r="AE3881" s="301"/>
      <c r="AF3881" s="301"/>
      <c r="AG3881" s="301"/>
      <c r="AH3881" s="301"/>
      <c r="AI3881" s="301"/>
      <c r="AM3881"/>
    </row>
    <row r="3882" spans="1:39" ht="20.100000000000001" hidden="1" customHeight="1" x14ac:dyDescent="0.2">
      <c r="A3882" s="240">
        <v>708</v>
      </c>
      <c r="B3882" s="309" t="s">
        <v>414</v>
      </c>
      <c r="C3882" s="310" t="s">
        <v>426</v>
      </c>
      <c r="D3882" s="310" t="s">
        <v>438</v>
      </c>
      <c r="E3882" s="309">
        <v>19401.923407699273</v>
      </c>
      <c r="F3882" s="310" t="s">
        <v>871</v>
      </c>
      <c r="G3882" s="244" t="s">
        <v>872</v>
      </c>
      <c r="H3882" s="244" t="s">
        <v>429</v>
      </c>
      <c r="I3882" s="288">
        <v>1</v>
      </c>
      <c r="J3882" s="244" t="s">
        <v>873</v>
      </c>
      <c r="K3882" s="244">
        <v>1</v>
      </c>
      <c r="L3882" s="244">
        <v>1</v>
      </c>
      <c r="M3882" s="244" t="s">
        <v>89</v>
      </c>
      <c r="N3882" s="244">
        <f t="shared" ref="N3882:N3945" si="72">IF(M3882="",K3882*L3882,IF(G3882="R-1",K3882*L3882,IF(LEFT(G3882,1)="R",PI()*((M3882^2)/4),K3882*L3882)))</f>
        <v>1</v>
      </c>
      <c r="R3882" s="301"/>
      <c r="S3882" s="301"/>
      <c r="T3882" s="301"/>
      <c r="U3882" s="301"/>
      <c r="V3882" s="301"/>
      <c r="W3882" s="301"/>
      <c r="X3882"/>
      <c r="Y3882" s="301"/>
      <c r="Z3882" s="301"/>
      <c r="AA3882" s="301"/>
      <c r="AB3882" s="301"/>
      <c r="AC3882" s="301"/>
      <c r="AD3882" s="301"/>
      <c r="AE3882" s="301"/>
      <c r="AF3882" s="301"/>
      <c r="AG3882" s="301"/>
      <c r="AH3882" s="301"/>
      <c r="AI3882" s="301"/>
      <c r="AM3882"/>
    </row>
    <row r="3883" spans="1:39" ht="20.100000000000001" hidden="1" customHeight="1" x14ac:dyDescent="0.2">
      <c r="A3883" s="240">
        <v>709</v>
      </c>
      <c r="B3883" s="309" t="s">
        <v>414</v>
      </c>
      <c r="C3883" s="310" t="s">
        <v>426</v>
      </c>
      <c r="D3883" s="310" t="s">
        <v>438</v>
      </c>
      <c r="E3883" s="309">
        <v>19356.283842086417</v>
      </c>
      <c r="F3883" s="310" t="s">
        <v>871</v>
      </c>
      <c r="G3883" s="244" t="s">
        <v>872</v>
      </c>
      <c r="H3883" s="244" t="s">
        <v>429</v>
      </c>
      <c r="I3883" s="288">
        <v>1</v>
      </c>
      <c r="J3883" s="244" t="s">
        <v>873</v>
      </c>
      <c r="K3883" s="244">
        <v>1</v>
      </c>
      <c r="L3883" s="244">
        <v>1</v>
      </c>
      <c r="M3883" s="244" t="s">
        <v>89</v>
      </c>
      <c r="N3883" s="244">
        <f t="shared" si="72"/>
        <v>1</v>
      </c>
      <c r="R3883" s="301"/>
      <c r="S3883" s="301"/>
      <c r="T3883" s="301"/>
      <c r="U3883" s="301"/>
      <c r="V3883" s="301"/>
      <c r="W3883" s="301"/>
      <c r="X3883"/>
      <c r="Y3883" s="301"/>
      <c r="Z3883" s="301"/>
      <c r="AA3883" s="301"/>
      <c r="AB3883" s="301"/>
      <c r="AC3883" s="301"/>
      <c r="AD3883" s="301"/>
      <c r="AE3883" s="301"/>
      <c r="AF3883" s="301"/>
      <c r="AG3883" s="301"/>
      <c r="AH3883" s="301"/>
      <c r="AI3883" s="301"/>
      <c r="AM3883"/>
    </row>
    <row r="3884" spans="1:39" ht="20.100000000000001" hidden="1" customHeight="1" x14ac:dyDescent="0.2">
      <c r="A3884" s="240">
        <v>710</v>
      </c>
      <c r="B3884" s="309" t="s">
        <v>414</v>
      </c>
      <c r="C3884" s="310" t="s">
        <v>426</v>
      </c>
      <c r="D3884" s="310" t="s">
        <v>438</v>
      </c>
      <c r="E3884" s="309">
        <v>19259.121646605206</v>
      </c>
      <c r="F3884" s="310" t="s">
        <v>871</v>
      </c>
      <c r="G3884" s="244" t="s">
        <v>872</v>
      </c>
      <c r="H3884" s="244" t="s">
        <v>429</v>
      </c>
      <c r="I3884" s="288">
        <v>1</v>
      </c>
      <c r="J3884" s="244" t="s">
        <v>873</v>
      </c>
      <c r="K3884" s="244">
        <v>1</v>
      </c>
      <c r="L3884" s="244">
        <v>1</v>
      </c>
      <c r="M3884" s="244" t="s">
        <v>89</v>
      </c>
      <c r="N3884" s="244">
        <f t="shared" si="72"/>
        <v>1</v>
      </c>
      <c r="R3884" s="301"/>
      <c r="S3884" s="301"/>
      <c r="T3884" s="301"/>
      <c r="U3884" s="301"/>
      <c r="V3884" s="301"/>
      <c r="W3884" s="301"/>
      <c r="X3884"/>
      <c r="Y3884" s="301"/>
      <c r="Z3884" s="301"/>
      <c r="AA3884" s="301"/>
      <c r="AB3884" s="301"/>
      <c r="AC3884" s="301"/>
      <c r="AD3884" s="301"/>
      <c r="AE3884" s="301"/>
      <c r="AF3884" s="301"/>
      <c r="AG3884" s="301"/>
      <c r="AH3884" s="301"/>
      <c r="AI3884" s="301"/>
      <c r="AM3884"/>
    </row>
    <row r="3885" spans="1:39" ht="20.100000000000001" hidden="1" customHeight="1" x14ac:dyDescent="0.2">
      <c r="A3885" s="240">
        <v>711</v>
      </c>
      <c r="B3885" s="309" t="s">
        <v>414</v>
      </c>
      <c r="C3885" s="310" t="s">
        <v>426</v>
      </c>
      <c r="D3885" s="310" t="s">
        <v>438</v>
      </c>
      <c r="E3885" s="309">
        <v>19213.417900748616</v>
      </c>
      <c r="F3885" s="310" t="s">
        <v>871</v>
      </c>
      <c r="G3885" s="244" t="s">
        <v>872</v>
      </c>
      <c r="H3885" s="244" t="s">
        <v>429</v>
      </c>
      <c r="I3885" s="288">
        <v>1</v>
      </c>
      <c r="J3885" s="244" t="s">
        <v>873</v>
      </c>
      <c r="K3885" s="244">
        <v>1</v>
      </c>
      <c r="L3885" s="244">
        <v>1</v>
      </c>
      <c r="M3885" s="244" t="s">
        <v>89</v>
      </c>
      <c r="N3885" s="244">
        <f t="shared" si="72"/>
        <v>1</v>
      </c>
      <c r="R3885" s="301"/>
      <c r="S3885" s="301"/>
      <c r="T3885" s="301"/>
      <c r="U3885" s="301"/>
      <c r="V3885" s="301"/>
      <c r="W3885" s="301"/>
      <c r="X3885"/>
      <c r="Y3885" s="301"/>
      <c r="Z3885" s="301"/>
      <c r="AA3885" s="301"/>
      <c r="AB3885" s="301"/>
      <c r="AC3885" s="301"/>
      <c r="AD3885" s="301"/>
      <c r="AE3885" s="301"/>
      <c r="AF3885" s="301"/>
      <c r="AG3885" s="301"/>
      <c r="AH3885" s="301"/>
      <c r="AI3885" s="301"/>
      <c r="AM3885"/>
    </row>
    <row r="3886" spans="1:39" ht="20.100000000000001" hidden="1" customHeight="1" x14ac:dyDescent="0.2">
      <c r="A3886" s="240">
        <v>712</v>
      </c>
      <c r="B3886" s="309" t="s">
        <v>414</v>
      </c>
      <c r="C3886" s="310" t="s">
        <v>426</v>
      </c>
      <c r="D3886" s="310" t="s">
        <v>438</v>
      </c>
      <c r="E3886" s="309">
        <v>18978.130072866825</v>
      </c>
      <c r="F3886" s="242" t="s">
        <v>888</v>
      </c>
      <c r="G3886" s="244" t="s">
        <v>926</v>
      </c>
      <c r="H3886" s="244" t="s">
        <v>429</v>
      </c>
      <c r="I3886" s="288">
        <v>1</v>
      </c>
      <c r="J3886" s="244" t="s">
        <v>873</v>
      </c>
      <c r="K3886" s="244">
        <v>0.5</v>
      </c>
      <c r="L3886" s="244">
        <v>0.8</v>
      </c>
      <c r="M3886" s="244" t="s">
        <v>89</v>
      </c>
      <c r="N3886" s="244">
        <f t="shared" si="72"/>
        <v>0.4</v>
      </c>
      <c r="R3886" s="301"/>
      <c r="S3886" s="301"/>
      <c r="T3886" s="301"/>
      <c r="U3886" s="301"/>
      <c r="V3886" s="301"/>
      <c r="W3886" s="301"/>
      <c r="X3886"/>
      <c r="Y3886" s="301"/>
      <c r="Z3886" s="301"/>
      <c r="AA3886" s="301"/>
      <c r="AB3886" s="301"/>
      <c r="AC3886" s="301"/>
      <c r="AD3886" s="301"/>
      <c r="AE3886" s="301"/>
      <c r="AF3886" s="301"/>
      <c r="AG3886" s="301"/>
      <c r="AH3886" s="301"/>
      <c r="AI3886" s="301"/>
      <c r="AM3886"/>
    </row>
    <row r="3887" spans="1:39" ht="20.100000000000001" hidden="1" customHeight="1" x14ac:dyDescent="0.2">
      <c r="A3887" s="240">
        <v>713</v>
      </c>
      <c r="B3887" s="309" t="s">
        <v>414</v>
      </c>
      <c r="C3887" s="310" t="s">
        <v>426</v>
      </c>
      <c r="D3887" s="310" t="s">
        <v>438</v>
      </c>
      <c r="E3887" s="309">
        <v>18845.488793173012</v>
      </c>
      <c r="F3887" s="310" t="s">
        <v>871</v>
      </c>
      <c r="G3887" s="244" t="s">
        <v>1005</v>
      </c>
      <c r="H3887" s="244" t="s">
        <v>429</v>
      </c>
      <c r="I3887" s="288">
        <v>1</v>
      </c>
      <c r="J3887" s="244" t="s">
        <v>873</v>
      </c>
      <c r="K3887" s="244">
        <v>1</v>
      </c>
      <c r="L3887" s="244">
        <v>1</v>
      </c>
      <c r="M3887" s="244" t="s">
        <v>89</v>
      </c>
      <c r="N3887" s="244">
        <f t="shared" si="72"/>
        <v>1</v>
      </c>
      <c r="R3887" s="301"/>
      <c r="S3887" s="301"/>
      <c r="T3887" s="301"/>
      <c r="U3887" s="301"/>
      <c r="V3887" s="301"/>
      <c r="W3887" s="301"/>
      <c r="X3887"/>
      <c r="Y3887" s="301"/>
      <c r="Z3887" s="301"/>
      <c r="AA3887" s="301"/>
      <c r="AB3887" s="301"/>
      <c r="AC3887" s="301"/>
      <c r="AD3887" s="301"/>
      <c r="AE3887" s="301"/>
      <c r="AF3887" s="301"/>
      <c r="AG3887" s="301"/>
      <c r="AH3887" s="301"/>
      <c r="AI3887" s="301"/>
      <c r="AM3887"/>
    </row>
    <row r="3888" spans="1:39" ht="20.100000000000001" hidden="1" customHeight="1" x14ac:dyDescent="0.2">
      <c r="A3888" s="240">
        <v>714</v>
      </c>
      <c r="B3888" s="309" t="s">
        <v>414</v>
      </c>
      <c r="C3888" s="310" t="s">
        <v>426</v>
      </c>
      <c r="D3888" s="310" t="s">
        <v>438</v>
      </c>
      <c r="E3888" s="309">
        <v>18718.197351934887</v>
      </c>
      <c r="F3888" s="310" t="s">
        <v>879</v>
      </c>
      <c r="G3888" s="244" t="s">
        <v>913</v>
      </c>
      <c r="H3888" s="244" t="s">
        <v>429</v>
      </c>
      <c r="I3888" s="288">
        <v>1</v>
      </c>
      <c r="J3888" s="244" t="s">
        <v>873</v>
      </c>
      <c r="K3888" s="244" t="s">
        <v>89</v>
      </c>
      <c r="L3888" s="244" t="s">
        <v>89</v>
      </c>
      <c r="M3888" s="244">
        <v>1</v>
      </c>
      <c r="N3888" s="244">
        <f t="shared" si="72"/>
        <v>0.78539816339744828</v>
      </c>
      <c r="R3888" s="301"/>
      <c r="S3888" s="301"/>
      <c r="T3888" s="301"/>
      <c r="U3888" s="301"/>
      <c r="V3888" s="301"/>
      <c r="W3888" s="301"/>
      <c r="X3888"/>
      <c r="Y3888" s="301"/>
      <c r="Z3888" s="301"/>
      <c r="AA3888" s="301"/>
      <c r="AB3888" s="301"/>
      <c r="AC3888" s="301"/>
      <c r="AD3888" s="301"/>
      <c r="AE3888" s="301"/>
      <c r="AF3888" s="301"/>
      <c r="AG3888" s="301"/>
      <c r="AH3888" s="301"/>
      <c r="AI3888" s="301"/>
      <c r="AM3888"/>
    </row>
    <row r="3889" spans="1:39" ht="20.100000000000001" hidden="1" customHeight="1" x14ac:dyDescent="0.2">
      <c r="A3889" s="240">
        <v>715</v>
      </c>
      <c r="B3889" s="309" t="s">
        <v>414</v>
      </c>
      <c r="C3889" s="310" t="s">
        <v>426</v>
      </c>
      <c r="D3889" s="310" t="s">
        <v>438</v>
      </c>
      <c r="E3889" s="309">
        <v>18548.054310355012</v>
      </c>
      <c r="F3889" s="310" t="s">
        <v>871</v>
      </c>
      <c r="G3889" s="244" t="s">
        <v>932</v>
      </c>
      <c r="H3889" s="244" t="s">
        <v>429</v>
      </c>
      <c r="I3889" s="288">
        <v>1</v>
      </c>
      <c r="J3889" s="244" t="s">
        <v>873</v>
      </c>
      <c r="K3889" s="244">
        <v>1</v>
      </c>
      <c r="L3889" s="244">
        <v>1</v>
      </c>
      <c r="M3889" s="244" t="s">
        <v>89</v>
      </c>
      <c r="N3889" s="244">
        <f t="shared" si="72"/>
        <v>1</v>
      </c>
      <c r="R3889" s="301"/>
      <c r="S3889" s="301"/>
      <c r="T3889" s="301"/>
      <c r="U3889" s="301"/>
      <c r="V3889" s="301"/>
      <c r="W3889" s="301"/>
      <c r="X3889"/>
      <c r="Y3889" s="301"/>
      <c r="Z3889" s="301"/>
      <c r="AA3889" s="301"/>
      <c r="AB3889" s="301"/>
      <c r="AC3889" s="301"/>
      <c r="AD3889" s="301"/>
      <c r="AE3889" s="301"/>
      <c r="AF3889" s="301"/>
      <c r="AG3889" s="301"/>
      <c r="AH3889" s="301"/>
      <c r="AI3889" s="301"/>
      <c r="AM3889"/>
    </row>
    <row r="3890" spans="1:39" ht="20.100000000000001" hidden="1" customHeight="1" x14ac:dyDescent="0.2">
      <c r="A3890" s="240">
        <v>716</v>
      </c>
      <c r="B3890" s="309" t="s">
        <v>414</v>
      </c>
      <c r="C3890" s="310" t="s">
        <v>426</v>
      </c>
      <c r="D3890" s="310" t="s">
        <v>438</v>
      </c>
      <c r="E3890" s="309">
        <v>18205.950440272238</v>
      </c>
      <c r="F3890" s="310" t="s">
        <v>871</v>
      </c>
      <c r="G3890" s="244" t="s">
        <v>872</v>
      </c>
      <c r="H3890" s="244" t="s">
        <v>429</v>
      </c>
      <c r="I3890" s="288">
        <v>2</v>
      </c>
      <c r="J3890" s="244" t="s">
        <v>873</v>
      </c>
      <c r="K3890" s="244">
        <v>1</v>
      </c>
      <c r="L3890" s="244">
        <v>2</v>
      </c>
      <c r="M3890" s="244" t="s">
        <v>89</v>
      </c>
      <c r="N3890" s="244">
        <f t="shared" si="72"/>
        <v>2</v>
      </c>
      <c r="R3890" s="301"/>
      <c r="S3890" s="301"/>
      <c r="T3890" s="301"/>
      <c r="U3890" s="301"/>
      <c r="V3890" s="301"/>
      <c r="W3890" s="301"/>
      <c r="X3890"/>
      <c r="Y3890" s="301"/>
      <c r="Z3890" s="301"/>
      <c r="AA3890" s="301"/>
      <c r="AB3890" s="301"/>
      <c r="AC3890" s="301"/>
      <c r="AD3890" s="301"/>
      <c r="AE3890" s="301"/>
      <c r="AF3890" s="301"/>
      <c r="AG3890" s="301"/>
      <c r="AH3890" s="301"/>
      <c r="AI3890" s="301"/>
      <c r="AM3890"/>
    </row>
    <row r="3891" spans="1:39" ht="20.100000000000001" hidden="1" customHeight="1" x14ac:dyDescent="0.2">
      <c r="A3891" s="240">
        <v>717</v>
      </c>
      <c r="B3891" s="309" t="s">
        <v>414</v>
      </c>
      <c r="C3891" s="310" t="s">
        <v>426</v>
      </c>
      <c r="D3891" s="310" t="s">
        <v>438</v>
      </c>
      <c r="E3891" s="309">
        <v>18174.825074433058</v>
      </c>
      <c r="F3891" s="310" t="s">
        <v>879</v>
      </c>
      <c r="G3891" s="244" t="s">
        <v>917</v>
      </c>
      <c r="H3891" s="244" t="s">
        <v>429</v>
      </c>
      <c r="I3891" s="288">
        <v>1</v>
      </c>
      <c r="J3891" s="244" t="s">
        <v>873</v>
      </c>
      <c r="K3891" s="244" t="s">
        <v>89</v>
      </c>
      <c r="L3891" s="244" t="s">
        <v>89</v>
      </c>
      <c r="M3891" s="244">
        <v>1</v>
      </c>
      <c r="N3891" s="244">
        <f t="shared" si="72"/>
        <v>0.78539816339744828</v>
      </c>
      <c r="R3891" s="301"/>
      <c r="S3891" s="301"/>
      <c r="T3891" s="301"/>
      <c r="U3891" s="301"/>
      <c r="V3891" s="301"/>
      <c r="W3891" s="301"/>
      <c r="X3891"/>
      <c r="Y3891" s="301"/>
      <c r="Z3891" s="301"/>
      <c r="AA3891" s="301"/>
      <c r="AB3891" s="301"/>
      <c r="AC3891" s="301"/>
      <c r="AD3891" s="301"/>
      <c r="AE3891" s="301"/>
      <c r="AF3891" s="301"/>
      <c r="AG3891" s="301"/>
      <c r="AH3891" s="301"/>
      <c r="AI3891" s="301"/>
      <c r="AM3891"/>
    </row>
    <row r="3892" spans="1:39" ht="20.100000000000001" hidden="1" customHeight="1" x14ac:dyDescent="0.2">
      <c r="A3892" s="240">
        <v>718</v>
      </c>
      <c r="B3892" s="309" t="s">
        <v>414</v>
      </c>
      <c r="C3892" s="310" t="s">
        <v>426</v>
      </c>
      <c r="D3892" s="310" t="s">
        <v>438</v>
      </c>
      <c r="E3892" s="309">
        <v>18044.590005880655</v>
      </c>
      <c r="F3892" s="310" t="s">
        <v>871</v>
      </c>
      <c r="G3892" s="244" t="s">
        <v>872</v>
      </c>
      <c r="H3892" s="244" t="s">
        <v>429</v>
      </c>
      <c r="I3892" s="288">
        <v>2</v>
      </c>
      <c r="J3892" s="244" t="s">
        <v>873</v>
      </c>
      <c r="K3892" s="244">
        <v>1</v>
      </c>
      <c r="L3892" s="244">
        <v>2</v>
      </c>
      <c r="M3892" s="244" t="s">
        <v>89</v>
      </c>
      <c r="N3892" s="244">
        <f t="shared" si="72"/>
        <v>2</v>
      </c>
      <c r="R3892" s="301"/>
      <c r="S3892" s="301"/>
      <c r="T3892" s="301"/>
      <c r="U3892" s="301"/>
      <c r="V3892" s="301"/>
      <c r="W3892" s="301"/>
      <c r="X3892"/>
      <c r="Y3892" s="301"/>
      <c r="Z3892" s="301"/>
      <c r="AA3892" s="301"/>
      <c r="AB3892" s="301"/>
      <c r="AC3892" s="301"/>
      <c r="AD3892" s="301"/>
      <c r="AE3892" s="301"/>
      <c r="AF3892" s="301"/>
      <c r="AG3892" s="301"/>
      <c r="AH3892" s="301"/>
      <c r="AI3892" s="301"/>
      <c r="AM3892"/>
    </row>
    <row r="3893" spans="1:39" ht="20.100000000000001" hidden="1" customHeight="1" x14ac:dyDescent="0.2">
      <c r="A3893" s="240">
        <v>719</v>
      </c>
      <c r="B3893" s="309" t="s">
        <v>414</v>
      </c>
      <c r="C3893" s="310" t="s">
        <v>426</v>
      </c>
      <c r="D3893" s="310" t="s">
        <v>438</v>
      </c>
      <c r="E3893" s="309">
        <v>17973.346918100939</v>
      </c>
      <c r="F3893" s="310" t="s">
        <v>871</v>
      </c>
      <c r="G3893" s="244" t="s">
        <v>872</v>
      </c>
      <c r="H3893" s="244" t="s">
        <v>429</v>
      </c>
      <c r="I3893" s="288">
        <v>2</v>
      </c>
      <c r="J3893" s="244" t="s">
        <v>873</v>
      </c>
      <c r="K3893" s="244">
        <v>1</v>
      </c>
      <c r="L3893" s="244">
        <v>2</v>
      </c>
      <c r="M3893" s="244" t="s">
        <v>89</v>
      </c>
      <c r="N3893" s="244">
        <f t="shared" si="72"/>
        <v>2</v>
      </c>
      <c r="R3893" s="301"/>
      <c r="S3893" s="301"/>
      <c r="T3893" s="301"/>
      <c r="U3893" s="301"/>
      <c r="V3893" s="301"/>
      <c r="W3893" s="301"/>
      <c r="X3893"/>
      <c r="Y3893" s="301"/>
      <c r="Z3893" s="301"/>
      <c r="AA3893" s="301"/>
      <c r="AB3893" s="301"/>
      <c r="AC3893" s="301"/>
      <c r="AD3893" s="301"/>
      <c r="AE3893" s="301"/>
      <c r="AF3893" s="301"/>
      <c r="AG3893" s="301"/>
      <c r="AH3893" s="301"/>
      <c r="AI3893" s="301"/>
      <c r="AM3893"/>
    </row>
    <row r="3894" spans="1:39" ht="20.100000000000001" hidden="1" customHeight="1" x14ac:dyDescent="0.2">
      <c r="A3894" s="240">
        <v>720</v>
      </c>
      <c r="B3894" s="309" t="s">
        <v>414</v>
      </c>
      <c r="C3894" s="310" t="s">
        <v>426</v>
      </c>
      <c r="D3894" s="310" t="s">
        <v>438</v>
      </c>
      <c r="E3894" s="309">
        <v>17925.624353393749</v>
      </c>
      <c r="F3894" s="310" t="s">
        <v>871</v>
      </c>
      <c r="G3894" s="244" t="s">
        <v>872</v>
      </c>
      <c r="H3894" s="244" t="s">
        <v>429</v>
      </c>
      <c r="I3894" s="288">
        <v>2</v>
      </c>
      <c r="J3894" s="244" t="s">
        <v>873</v>
      </c>
      <c r="K3894" s="244">
        <v>1</v>
      </c>
      <c r="L3894" s="244">
        <v>2</v>
      </c>
      <c r="M3894" s="244" t="s">
        <v>89</v>
      </c>
      <c r="N3894" s="244">
        <f t="shared" si="72"/>
        <v>2</v>
      </c>
      <c r="R3894" s="301"/>
      <c r="S3894" s="301"/>
      <c r="T3894" s="301"/>
      <c r="U3894" s="301"/>
      <c r="V3894" s="301"/>
      <c r="W3894" s="301"/>
      <c r="X3894"/>
      <c r="Y3894" s="301"/>
      <c r="Z3894" s="301"/>
      <c r="AA3894" s="301"/>
      <c r="AB3894" s="301"/>
      <c r="AC3894" s="301"/>
      <c r="AD3894" s="301"/>
      <c r="AE3894" s="301"/>
      <c r="AF3894" s="301"/>
      <c r="AG3894" s="301"/>
      <c r="AH3894" s="301"/>
      <c r="AI3894" s="301"/>
      <c r="AM3894"/>
    </row>
    <row r="3895" spans="1:39" ht="20.100000000000001" hidden="1" customHeight="1" x14ac:dyDescent="0.2">
      <c r="A3895" s="240">
        <v>721</v>
      </c>
      <c r="B3895" s="309" t="s">
        <v>414</v>
      </c>
      <c r="C3895" s="310" t="s">
        <v>426</v>
      </c>
      <c r="D3895" s="310" t="s">
        <v>438</v>
      </c>
      <c r="E3895" s="309">
        <v>17819.269487012116</v>
      </c>
      <c r="F3895" s="310" t="s">
        <v>871</v>
      </c>
      <c r="G3895" s="244" t="s">
        <v>872</v>
      </c>
      <c r="H3895" s="244" t="s">
        <v>429</v>
      </c>
      <c r="I3895" s="288">
        <v>2</v>
      </c>
      <c r="J3895" s="244" t="s">
        <v>873</v>
      </c>
      <c r="K3895" s="244">
        <v>1</v>
      </c>
      <c r="L3895" s="244">
        <v>2</v>
      </c>
      <c r="M3895" s="244" t="s">
        <v>89</v>
      </c>
      <c r="N3895" s="244">
        <f t="shared" si="72"/>
        <v>2</v>
      </c>
      <c r="R3895" s="301"/>
      <c r="S3895" s="301"/>
      <c r="T3895" s="301"/>
      <c r="U3895" s="301"/>
      <c r="V3895" s="301"/>
      <c r="W3895" s="301"/>
      <c r="X3895"/>
      <c r="Y3895" s="301"/>
      <c r="Z3895" s="301"/>
      <c r="AA3895" s="301"/>
      <c r="AB3895" s="301"/>
      <c r="AC3895" s="301"/>
      <c r="AD3895" s="301"/>
      <c r="AE3895" s="301"/>
      <c r="AF3895" s="301"/>
      <c r="AG3895" s="301"/>
      <c r="AH3895" s="301"/>
      <c r="AI3895" s="301"/>
      <c r="AM3895"/>
    </row>
    <row r="3896" spans="1:39" ht="20.100000000000001" hidden="1" customHeight="1" x14ac:dyDescent="0.2">
      <c r="A3896" s="240">
        <v>722</v>
      </c>
      <c r="B3896" s="309" t="s">
        <v>414</v>
      </c>
      <c r="C3896" s="310" t="s">
        <v>426</v>
      </c>
      <c r="D3896" s="310" t="s">
        <v>438</v>
      </c>
      <c r="E3896" s="309">
        <v>17771.995534618633</v>
      </c>
      <c r="F3896" s="310" t="s">
        <v>871</v>
      </c>
      <c r="G3896" s="244" t="s">
        <v>960</v>
      </c>
      <c r="H3896" s="244" t="s">
        <v>429</v>
      </c>
      <c r="I3896" s="288">
        <v>1</v>
      </c>
      <c r="J3896" s="244" t="s">
        <v>873</v>
      </c>
      <c r="K3896" s="244">
        <v>1</v>
      </c>
      <c r="L3896" s="244">
        <v>1</v>
      </c>
      <c r="M3896" s="244" t="s">
        <v>89</v>
      </c>
      <c r="N3896" s="244">
        <f t="shared" si="72"/>
        <v>1</v>
      </c>
      <c r="R3896" s="301"/>
      <c r="S3896" s="301"/>
      <c r="T3896" s="301"/>
      <c r="U3896" s="301"/>
      <c r="V3896" s="301"/>
      <c r="W3896" s="301"/>
      <c r="X3896"/>
      <c r="Y3896" s="301"/>
      <c r="Z3896" s="301"/>
      <c r="AA3896" s="301"/>
      <c r="AB3896" s="301"/>
      <c r="AC3896" s="301"/>
      <c r="AD3896" s="301"/>
      <c r="AE3896" s="301"/>
      <c r="AF3896" s="301"/>
      <c r="AG3896" s="301"/>
      <c r="AH3896" s="301"/>
      <c r="AI3896" s="301"/>
      <c r="AM3896"/>
    </row>
    <row r="3897" spans="1:39" ht="20.100000000000001" hidden="1" customHeight="1" x14ac:dyDescent="0.2">
      <c r="A3897" s="240">
        <v>723</v>
      </c>
      <c r="B3897" s="309" t="s">
        <v>414</v>
      </c>
      <c r="C3897" s="310" t="s">
        <v>426</v>
      </c>
      <c r="D3897" s="310" t="s">
        <v>438</v>
      </c>
      <c r="E3897" s="309">
        <v>17496.156984471341</v>
      </c>
      <c r="F3897" s="310" t="s">
        <v>879</v>
      </c>
      <c r="G3897" s="244" t="s">
        <v>983</v>
      </c>
      <c r="H3897" s="244" t="s">
        <v>429</v>
      </c>
      <c r="I3897" s="288">
        <v>1</v>
      </c>
      <c r="J3897" s="244" t="s">
        <v>873</v>
      </c>
      <c r="K3897" s="244" t="s">
        <v>89</v>
      </c>
      <c r="L3897" s="244" t="s">
        <v>89</v>
      </c>
      <c r="M3897" s="244">
        <v>1</v>
      </c>
      <c r="N3897" s="244">
        <f t="shared" si="72"/>
        <v>0.78539816339744828</v>
      </c>
      <c r="R3897" s="301"/>
      <c r="S3897" s="301"/>
      <c r="T3897" s="301"/>
      <c r="U3897" s="301"/>
      <c r="V3897" s="301"/>
      <c r="W3897" s="301"/>
      <c r="X3897"/>
      <c r="Y3897" s="301"/>
      <c r="Z3897" s="301"/>
      <c r="AA3897" s="301"/>
      <c r="AB3897" s="301"/>
      <c r="AC3897" s="301"/>
      <c r="AD3897" s="301"/>
      <c r="AE3897" s="301"/>
      <c r="AF3897" s="301"/>
      <c r="AG3897" s="301"/>
      <c r="AH3897" s="301"/>
      <c r="AI3897" s="301"/>
      <c r="AM3897"/>
    </row>
    <row r="3898" spans="1:39" ht="20.100000000000001" hidden="1" customHeight="1" x14ac:dyDescent="0.2">
      <c r="A3898" s="240">
        <v>724</v>
      </c>
      <c r="B3898" s="309" t="s">
        <v>414</v>
      </c>
      <c r="C3898" s="310" t="s">
        <v>426</v>
      </c>
      <c r="D3898" s="310" t="s">
        <v>438</v>
      </c>
      <c r="E3898" s="309">
        <v>17126.399189154992</v>
      </c>
      <c r="F3898" s="310" t="s">
        <v>871</v>
      </c>
      <c r="G3898" s="244" t="s">
        <v>916</v>
      </c>
      <c r="H3898" s="244" t="s">
        <v>429</v>
      </c>
      <c r="I3898" s="288">
        <v>1</v>
      </c>
      <c r="J3898" s="244" t="s">
        <v>873</v>
      </c>
      <c r="K3898" s="244">
        <v>1</v>
      </c>
      <c r="L3898" s="244">
        <v>1</v>
      </c>
      <c r="M3898" s="244" t="s">
        <v>89</v>
      </c>
      <c r="N3898" s="244">
        <f t="shared" si="72"/>
        <v>1</v>
      </c>
      <c r="R3898" s="301"/>
      <c r="S3898" s="301"/>
      <c r="T3898" s="301"/>
      <c r="U3898" s="301"/>
      <c r="V3898" s="301"/>
      <c r="W3898" s="301"/>
      <c r="X3898"/>
      <c r="Y3898" s="301"/>
      <c r="Z3898" s="301"/>
      <c r="AA3898" s="301"/>
      <c r="AB3898" s="301"/>
      <c r="AC3898" s="301"/>
      <c r="AD3898" s="301"/>
      <c r="AE3898" s="301"/>
      <c r="AF3898" s="301"/>
      <c r="AG3898" s="301"/>
      <c r="AH3898" s="301"/>
      <c r="AI3898" s="301"/>
      <c r="AM3898"/>
    </row>
    <row r="3899" spans="1:39" ht="20.100000000000001" hidden="1" customHeight="1" x14ac:dyDescent="0.2">
      <c r="A3899" s="240">
        <v>725</v>
      </c>
      <c r="B3899" s="309" t="s">
        <v>414</v>
      </c>
      <c r="C3899" s="310" t="s">
        <v>426</v>
      </c>
      <c r="D3899" s="310" t="s">
        <v>438</v>
      </c>
      <c r="E3899" s="309">
        <v>16860.914779850329</v>
      </c>
      <c r="F3899" s="242" t="s">
        <v>888</v>
      </c>
      <c r="G3899" s="244" t="s">
        <v>918</v>
      </c>
      <c r="H3899" s="244" t="s">
        <v>429</v>
      </c>
      <c r="I3899" s="288">
        <v>1</v>
      </c>
      <c r="J3899" s="244" t="s">
        <v>919</v>
      </c>
      <c r="K3899" s="244">
        <v>0.5</v>
      </c>
      <c r="L3899" s="244">
        <v>0.8</v>
      </c>
      <c r="M3899" s="244" t="s">
        <v>89</v>
      </c>
      <c r="N3899" s="244">
        <f t="shared" si="72"/>
        <v>0.4</v>
      </c>
      <c r="R3899" s="301"/>
      <c r="S3899" s="301"/>
      <c r="T3899" s="301"/>
      <c r="U3899" s="301"/>
      <c r="V3899" s="301"/>
      <c r="W3899" s="301"/>
      <c r="X3899"/>
      <c r="Y3899" s="301"/>
      <c r="Z3899" s="301"/>
      <c r="AA3899" s="301"/>
      <c r="AB3899" s="301"/>
      <c r="AC3899" s="301"/>
      <c r="AD3899" s="301"/>
      <c r="AE3899" s="301"/>
      <c r="AF3899" s="301"/>
      <c r="AG3899" s="301"/>
      <c r="AH3899" s="301"/>
      <c r="AI3899" s="301"/>
      <c r="AM3899"/>
    </row>
    <row r="3900" spans="1:39" ht="20.100000000000001" hidden="1" customHeight="1" x14ac:dyDescent="0.2">
      <c r="A3900" s="240">
        <v>726</v>
      </c>
      <c r="B3900" s="309" t="s">
        <v>414</v>
      </c>
      <c r="C3900" s="310" t="s">
        <v>426</v>
      </c>
      <c r="D3900" s="310" t="s">
        <v>438</v>
      </c>
      <c r="E3900" s="309">
        <v>16759.575788836104</v>
      </c>
      <c r="F3900" s="310" t="s">
        <v>879</v>
      </c>
      <c r="G3900" s="244" t="s">
        <v>913</v>
      </c>
      <c r="H3900" s="244" t="s">
        <v>429</v>
      </c>
      <c r="I3900" s="288">
        <v>1</v>
      </c>
      <c r="J3900" s="244" t="s">
        <v>919</v>
      </c>
      <c r="K3900" s="244" t="s">
        <v>89</v>
      </c>
      <c r="L3900" s="244" t="s">
        <v>89</v>
      </c>
      <c r="M3900" s="244">
        <v>1</v>
      </c>
      <c r="N3900" s="244">
        <f t="shared" si="72"/>
        <v>0.78539816339744828</v>
      </c>
      <c r="R3900" s="301"/>
      <c r="S3900" s="301"/>
      <c r="T3900" s="301"/>
      <c r="U3900" s="301"/>
      <c r="V3900" s="301"/>
      <c r="W3900" s="301"/>
      <c r="X3900"/>
      <c r="Y3900" s="301"/>
      <c r="Z3900" s="301"/>
      <c r="AA3900" s="301"/>
      <c r="AB3900" s="301"/>
      <c r="AC3900" s="301"/>
      <c r="AD3900" s="301"/>
      <c r="AE3900" s="301"/>
      <c r="AF3900" s="301"/>
      <c r="AG3900" s="301"/>
      <c r="AH3900" s="301"/>
      <c r="AI3900" s="301"/>
      <c r="AM3900"/>
    </row>
    <row r="3901" spans="1:39" ht="20.100000000000001" hidden="1" customHeight="1" x14ac:dyDescent="0.2">
      <c r="A3901" s="240">
        <v>727</v>
      </c>
      <c r="B3901" s="309" t="s">
        <v>414</v>
      </c>
      <c r="C3901" s="310" t="s">
        <v>426</v>
      </c>
      <c r="D3901" s="310" t="s">
        <v>438</v>
      </c>
      <c r="E3901" s="309">
        <v>16718.526669638999</v>
      </c>
      <c r="F3901" s="310" t="s">
        <v>871</v>
      </c>
      <c r="G3901" s="244" t="s">
        <v>914</v>
      </c>
      <c r="H3901" s="244" t="s">
        <v>429</v>
      </c>
      <c r="I3901" s="288">
        <v>1</v>
      </c>
      <c r="J3901" s="244" t="s">
        <v>919</v>
      </c>
      <c r="K3901" s="244">
        <v>1</v>
      </c>
      <c r="L3901" s="244">
        <v>1</v>
      </c>
      <c r="M3901" s="244" t="s">
        <v>89</v>
      </c>
      <c r="N3901" s="244">
        <f t="shared" si="72"/>
        <v>1</v>
      </c>
      <c r="R3901" s="301"/>
      <c r="S3901" s="301"/>
      <c r="T3901" s="301"/>
      <c r="U3901" s="301"/>
      <c r="V3901" s="301"/>
      <c r="W3901" s="301"/>
      <c r="X3901"/>
      <c r="Y3901" s="301"/>
      <c r="Z3901" s="301"/>
      <c r="AA3901" s="301"/>
      <c r="AB3901" s="301"/>
      <c r="AC3901" s="301"/>
      <c r="AD3901" s="301"/>
      <c r="AE3901" s="301"/>
      <c r="AF3901" s="301"/>
      <c r="AG3901" s="301"/>
      <c r="AH3901" s="301"/>
      <c r="AI3901" s="301"/>
      <c r="AM3901"/>
    </row>
    <row r="3902" spans="1:39" ht="20.100000000000001" hidden="1" customHeight="1" x14ac:dyDescent="0.2">
      <c r="A3902" s="240">
        <v>728</v>
      </c>
      <c r="B3902" s="309" t="s">
        <v>414</v>
      </c>
      <c r="C3902" s="310" t="s">
        <v>426</v>
      </c>
      <c r="D3902" s="310" t="s">
        <v>438</v>
      </c>
      <c r="E3902" s="309">
        <v>16223.175711773947</v>
      </c>
      <c r="F3902" s="310" t="s">
        <v>871</v>
      </c>
      <c r="G3902" s="244" t="s">
        <v>924</v>
      </c>
      <c r="H3902" s="244" t="s">
        <v>429</v>
      </c>
      <c r="I3902" s="288">
        <v>1</v>
      </c>
      <c r="J3902" s="244" t="s">
        <v>919</v>
      </c>
      <c r="K3902" s="244">
        <v>1</v>
      </c>
      <c r="L3902" s="244">
        <v>1</v>
      </c>
      <c r="M3902" s="244" t="s">
        <v>89</v>
      </c>
      <c r="N3902" s="244">
        <f t="shared" si="72"/>
        <v>1</v>
      </c>
      <c r="R3902" s="301"/>
      <c r="S3902" s="301"/>
      <c r="T3902" s="301"/>
      <c r="U3902" s="301"/>
      <c r="V3902" s="301"/>
      <c r="W3902" s="301"/>
      <c r="X3902"/>
      <c r="Y3902" s="301"/>
      <c r="Z3902" s="301"/>
      <c r="AA3902" s="301"/>
      <c r="AB3902" s="301"/>
      <c r="AC3902" s="301"/>
      <c r="AD3902" s="301"/>
      <c r="AE3902" s="301"/>
      <c r="AF3902" s="301"/>
      <c r="AG3902" s="301"/>
      <c r="AH3902" s="301"/>
      <c r="AI3902" s="301"/>
      <c r="AM3902"/>
    </row>
    <row r="3903" spans="1:39" ht="20.100000000000001" hidden="1" customHeight="1" x14ac:dyDescent="0.2">
      <c r="A3903" s="240">
        <v>729</v>
      </c>
      <c r="B3903" s="309" t="s">
        <v>414</v>
      </c>
      <c r="C3903" s="310" t="s">
        <v>426</v>
      </c>
      <c r="D3903" s="310" t="s">
        <v>438</v>
      </c>
      <c r="E3903" s="309">
        <v>15902.184722621936</v>
      </c>
      <c r="F3903" s="310" t="s">
        <v>871</v>
      </c>
      <c r="G3903" s="244" t="s">
        <v>924</v>
      </c>
      <c r="H3903" s="244" t="s">
        <v>429</v>
      </c>
      <c r="I3903" s="288">
        <v>1</v>
      </c>
      <c r="J3903" s="244" t="s">
        <v>919</v>
      </c>
      <c r="K3903" s="244">
        <v>1</v>
      </c>
      <c r="L3903" s="244">
        <v>1</v>
      </c>
      <c r="M3903" s="244" t="s">
        <v>89</v>
      </c>
      <c r="N3903" s="244">
        <f t="shared" si="72"/>
        <v>1</v>
      </c>
      <c r="R3903" s="301"/>
      <c r="S3903" s="301"/>
      <c r="T3903" s="301"/>
      <c r="U3903" s="301"/>
      <c r="V3903" s="301"/>
      <c r="W3903" s="301"/>
      <c r="X3903"/>
      <c r="Y3903" s="301"/>
      <c r="Z3903" s="301"/>
      <c r="AA3903" s="301"/>
      <c r="AB3903" s="301"/>
      <c r="AC3903" s="301"/>
      <c r="AD3903" s="301"/>
      <c r="AE3903" s="301"/>
      <c r="AF3903" s="301"/>
      <c r="AG3903" s="301"/>
      <c r="AH3903" s="301"/>
      <c r="AI3903" s="301"/>
      <c r="AM3903"/>
    </row>
    <row r="3904" spans="1:39" ht="20.100000000000001" hidden="1" customHeight="1" x14ac:dyDescent="0.2">
      <c r="A3904" s="240">
        <v>730</v>
      </c>
      <c r="B3904" s="309" t="s">
        <v>414</v>
      </c>
      <c r="C3904" s="310" t="s">
        <v>426</v>
      </c>
      <c r="D3904" s="310" t="s">
        <v>438</v>
      </c>
      <c r="E3904" s="309">
        <v>15377.900431021368</v>
      </c>
      <c r="F3904" s="310" t="s">
        <v>871</v>
      </c>
      <c r="G3904" s="244" t="s">
        <v>932</v>
      </c>
      <c r="H3904" s="244" t="s">
        <v>429</v>
      </c>
      <c r="I3904" s="288">
        <v>1</v>
      </c>
      <c r="J3904" s="244" t="s">
        <v>919</v>
      </c>
      <c r="K3904" s="244">
        <v>1</v>
      </c>
      <c r="L3904" s="244">
        <v>1</v>
      </c>
      <c r="M3904" s="244" t="s">
        <v>89</v>
      </c>
      <c r="N3904" s="244">
        <f t="shared" si="72"/>
        <v>1</v>
      </c>
      <c r="R3904" s="301"/>
      <c r="S3904" s="301"/>
      <c r="T3904" s="301"/>
      <c r="U3904" s="301"/>
      <c r="V3904" s="301"/>
      <c r="W3904" s="301"/>
      <c r="X3904"/>
      <c r="Y3904" s="301"/>
      <c r="Z3904" s="301"/>
      <c r="AA3904" s="301"/>
      <c r="AB3904" s="301"/>
      <c r="AC3904" s="301"/>
      <c r="AD3904" s="301"/>
      <c r="AE3904" s="301"/>
      <c r="AF3904" s="301"/>
      <c r="AG3904" s="301"/>
      <c r="AH3904" s="301"/>
      <c r="AI3904" s="301"/>
      <c r="AM3904"/>
    </row>
    <row r="3905" spans="1:39" ht="20.100000000000001" hidden="1" customHeight="1" x14ac:dyDescent="0.2">
      <c r="A3905" s="240">
        <v>731</v>
      </c>
      <c r="B3905" s="309" t="s">
        <v>414</v>
      </c>
      <c r="C3905" s="310" t="s">
        <v>426</v>
      </c>
      <c r="D3905" s="310" t="s">
        <v>438</v>
      </c>
      <c r="E3905" s="309">
        <v>14956.292324894568</v>
      </c>
      <c r="F3905" s="310" t="s">
        <v>871</v>
      </c>
      <c r="G3905" s="244" t="s">
        <v>924</v>
      </c>
      <c r="H3905" s="244" t="s">
        <v>429</v>
      </c>
      <c r="I3905" s="288">
        <v>1</v>
      </c>
      <c r="J3905" s="244" t="s">
        <v>919</v>
      </c>
      <c r="K3905" s="244">
        <v>1</v>
      </c>
      <c r="L3905" s="244">
        <v>1</v>
      </c>
      <c r="M3905" s="244" t="s">
        <v>89</v>
      </c>
      <c r="N3905" s="244">
        <f t="shared" si="72"/>
        <v>1</v>
      </c>
      <c r="R3905" s="301"/>
      <c r="S3905" s="301"/>
      <c r="T3905" s="301"/>
      <c r="U3905" s="301"/>
      <c r="V3905" s="301"/>
      <c r="W3905" s="301"/>
      <c r="X3905"/>
      <c r="Y3905" s="301"/>
      <c r="Z3905" s="301"/>
      <c r="AA3905" s="301"/>
      <c r="AB3905" s="301"/>
      <c r="AC3905" s="301"/>
      <c r="AD3905" s="301"/>
      <c r="AE3905" s="301"/>
      <c r="AF3905" s="301"/>
      <c r="AG3905" s="301"/>
      <c r="AH3905" s="301"/>
      <c r="AI3905" s="301"/>
      <c r="AM3905"/>
    </row>
    <row r="3906" spans="1:39" ht="20.100000000000001" hidden="1" customHeight="1" x14ac:dyDescent="0.2">
      <c r="A3906" s="240">
        <v>732</v>
      </c>
      <c r="B3906" s="309" t="s">
        <v>414</v>
      </c>
      <c r="C3906" s="310" t="s">
        <v>426</v>
      </c>
      <c r="D3906" s="310" t="s">
        <v>438</v>
      </c>
      <c r="E3906" s="309">
        <v>14735.336446629721</v>
      </c>
      <c r="F3906" s="242" t="s">
        <v>888</v>
      </c>
      <c r="G3906" s="244" t="s">
        <v>918</v>
      </c>
      <c r="H3906" s="244" t="s">
        <v>429</v>
      </c>
      <c r="I3906" s="288">
        <v>1</v>
      </c>
      <c r="J3906" s="244" t="s">
        <v>919</v>
      </c>
      <c r="K3906" s="244">
        <v>0.5</v>
      </c>
      <c r="L3906" s="244">
        <v>0.8</v>
      </c>
      <c r="M3906" s="244" t="s">
        <v>89</v>
      </c>
      <c r="N3906" s="244">
        <f t="shared" si="72"/>
        <v>0.4</v>
      </c>
      <c r="R3906" s="301"/>
      <c r="S3906" s="301"/>
      <c r="T3906" s="301"/>
      <c r="U3906" s="301"/>
      <c r="V3906" s="301"/>
      <c r="W3906" s="301"/>
      <c r="X3906"/>
      <c r="Y3906" s="301"/>
      <c r="Z3906" s="301"/>
      <c r="AA3906" s="301"/>
      <c r="AB3906" s="301"/>
      <c r="AC3906" s="301"/>
      <c r="AD3906" s="301"/>
      <c r="AE3906" s="301"/>
      <c r="AF3906" s="301"/>
      <c r="AG3906" s="301"/>
      <c r="AH3906" s="301"/>
      <c r="AI3906" s="301"/>
      <c r="AM3906"/>
    </row>
    <row r="3907" spans="1:39" ht="20.100000000000001" hidden="1" customHeight="1" x14ac:dyDescent="0.2">
      <c r="A3907" s="240">
        <v>733</v>
      </c>
      <c r="B3907" s="309" t="s">
        <v>414</v>
      </c>
      <c r="C3907" s="310" t="s">
        <v>426</v>
      </c>
      <c r="D3907" s="310" t="s">
        <v>438</v>
      </c>
      <c r="E3907" s="309">
        <v>14450.446037548241</v>
      </c>
      <c r="F3907" s="310" t="s">
        <v>879</v>
      </c>
      <c r="G3907" s="244" t="s">
        <v>913</v>
      </c>
      <c r="H3907" s="244" t="s">
        <v>429</v>
      </c>
      <c r="I3907" s="288">
        <v>1</v>
      </c>
      <c r="J3907" s="244" t="s">
        <v>919</v>
      </c>
      <c r="K3907" s="244" t="s">
        <v>89</v>
      </c>
      <c r="L3907" s="244" t="s">
        <v>89</v>
      </c>
      <c r="M3907" s="244">
        <v>1</v>
      </c>
      <c r="N3907" s="244">
        <f t="shared" si="72"/>
        <v>0.78539816339744828</v>
      </c>
      <c r="R3907" s="301"/>
      <c r="S3907" s="301"/>
      <c r="T3907" s="301"/>
      <c r="U3907" s="301"/>
      <c r="V3907" s="301"/>
      <c r="W3907" s="301"/>
      <c r="X3907"/>
      <c r="Y3907" s="301"/>
      <c r="Z3907" s="301"/>
      <c r="AA3907" s="301"/>
      <c r="AB3907" s="301"/>
      <c r="AC3907" s="301"/>
      <c r="AD3907" s="301"/>
      <c r="AE3907" s="301"/>
      <c r="AF3907" s="301"/>
      <c r="AG3907" s="301"/>
      <c r="AH3907" s="301"/>
      <c r="AI3907" s="301"/>
      <c r="AM3907"/>
    </row>
    <row r="3908" spans="1:39" ht="20.100000000000001" hidden="1" customHeight="1" x14ac:dyDescent="0.2">
      <c r="A3908" s="240">
        <v>734</v>
      </c>
      <c r="B3908" s="309" t="s">
        <v>414</v>
      </c>
      <c r="C3908" s="310" t="s">
        <v>426</v>
      </c>
      <c r="D3908" s="310" t="s">
        <v>438</v>
      </c>
      <c r="E3908" s="309">
        <v>14350.811618600757</v>
      </c>
      <c r="F3908" s="310" t="s">
        <v>871</v>
      </c>
      <c r="G3908" s="244" t="s">
        <v>924</v>
      </c>
      <c r="H3908" s="244" t="s">
        <v>429</v>
      </c>
      <c r="I3908" s="288">
        <v>1</v>
      </c>
      <c r="J3908" s="244" t="s">
        <v>919</v>
      </c>
      <c r="K3908" s="244">
        <v>1</v>
      </c>
      <c r="L3908" s="244">
        <v>1</v>
      </c>
      <c r="M3908" s="244" t="s">
        <v>89</v>
      </c>
      <c r="N3908" s="244">
        <f t="shared" si="72"/>
        <v>1</v>
      </c>
      <c r="R3908" s="301"/>
      <c r="S3908" s="301"/>
      <c r="T3908" s="301"/>
      <c r="U3908" s="301"/>
      <c r="V3908" s="301"/>
      <c r="W3908" s="301"/>
      <c r="X3908"/>
      <c r="Y3908" s="301"/>
      <c r="Z3908" s="301"/>
      <c r="AA3908" s="301"/>
      <c r="AB3908" s="301"/>
      <c r="AC3908" s="301"/>
      <c r="AD3908" s="301"/>
      <c r="AE3908" s="301"/>
      <c r="AF3908" s="301"/>
      <c r="AG3908" s="301"/>
      <c r="AH3908" s="301"/>
      <c r="AI3908" s="301"/>
      <c r="AM3908"/>
    </row>
    <row r="3909" spans="1:39" ht="20.100000000000001" hidden="1" customHeight="1" x14ac:dyDescent="0.2">
      <c r="A3909" s="240">
        <v>735</v>
      </c>
      <c r="B3909" s="309" t="s">
        <v>414</v>
      </c>
      <c r="C3909" s="310" t="s">
        <v>426</v>
      </c>
      <c r="D3909" s="310" t="s">
        <v>438</v>
      </c>
      <c r="E3909" s="309">
        <v>14011.824288237047</v>
      </c>
      <c r="F3909" s="310" t="s">
        <v>879</v>
      </c>
      <c r="G3909" s="244" t="s">
        <v>913</v>
      </c>
      <c r="H3909" s="244" t="s">
        <v>429</v>
      </c>
      <c r="I3909" s="288">
        <v>1</v>
      </c>
      <c r="J3909" s="244" t="s">
        <v>919</v>
      </c>
      <c r="K3909" s="244" t="s">
        <v>89</v>
      </c>
      <c r="L3909" s="244" t="s">
        <v>89</v>
      </c>
      <c r="M3909" s="244">
        <v>1</v>
      </c>
      <c r="N3909" s="244">
        <f t="shared" si="72"/>
        <v>0.78539816339744828</v>
      </c>
      <c r="R3909" s="301"/>
      <c r="S3909" s="301"/>
      <c r="T3909" s="301"/>
      <c r="U3909" s="301"/>
      <c r="V3909" s="301"/>
      <c r="W3909" s="301"/>
      <c r="X3909"/>
      <c r="Y3909" s="301"/>
      <c r="Z3909" s="301"/>
      <c r="AA3909" s="301"/>
      <c r="AB3909" s="301"/>
      <c r="AC3909" s="301"/>
      <c r="AD3909" s="301"/>
      <c r="AE3909" s="301"/>
      <c r="AF3909" s="301"/>
      <c r="AG3909" s="301"/>
      <c r="AH3909" s="301"/>
      <c r="AI3909" s="301"/>
      <c r="AM3909"/>
    </row>
    <row r="3910" spans="1:39" ht="20.100000000000001" hidden="1" customHeight="1" x14ac:dyDescent="0.2">
      <c r="A3910" s="240">
        <v>736</v>
      </c>
      <c r="B3910" s="309" t="s">
        <v>414</v>
      </c>
      <c r="C3910" s="310" t="s">
        <v>426</v>
      </c>
      <c r="D3910" s="310" t="s">
        <v>438</v>
      </c>
      <c r="E3910" s="309">
        <v>13936.053823252905</v>
      </c>
      <c r="F3910" s="310" t="s">
        <v>871</v>
      </c>
      <c r="G3910" s="244" t="s">
        <v>932</v>
      </c>
      <c r="H3910" s="244" t="s">
        <v>429</v>
      </c>
      <c r="I3910" s="288">
        <v>1</v>
      </c>
      <c r="J3910" s="244" t="s">
        <v>919</v>
      </c>
      <c r="K3910" s="244">
        <v>1</v>
      </c>
      <c r="L3910" s="244">
        <v>1</v>
      </c>
      <c r="M3910" s="244" t="s">
        <v>89</v>
      </c>
      <c r="N3910" s="244">
        <f t="shared" si="72"/>
        <v>1</v>
      </c>
      <c r="R3910" s="301"/>
      <c r="S3910" s="301"/>
      <c r="T3910" s="301"/>
      <c r="U3910" s="301"/>
      <c r="V3910" s="301"/>
      <c r="W3910" s="301"/>
      <c r="X3910"/>
      <c r="Y3910" s="301"/>
      <c r="Z3910" s="301"/>
      <c r="AA3910" s="301"/>
      <c r="AB3910" s="301"/>
      <c r="AC3910" s="301"/>
      <c r="AD3910" s="301"/>
      <c r="AE3910" s="301"/>
      <c r="AF3910" s="301"/>
      <c r="AG3910" s="301"/>
      <c r="AH3910" s="301"/>
      <c r="AI3910" s="301"/>
      <c r="AM3910"/>
    </row>
    <row r="3911" spans="1:39" ht="20.100000000000001" hidden="1" customHeight="1" x14ac:dyDescent="0.2">
      <c r="A3911" s="240">
        <v>737</v>
      </c>
      <c r="B3911" s="309" t="s">
        <v>414</v>
      </c>
      <c r="C3911" s="310" t="s">
        <v>426</v>
      </c>
      <c r="D3911" s="310" t="s">
        <v>438</v>
      </c>
      <c r="E3911" s="309">
        <v>12921.090108599003</v>
      </c>
      <c r="F3911" s="310" t="s">
        <v>871</v>
      </c>
      <c r="G3911" s="244" t="s">
        <v>932</v>
      </c>
      <c r="H3911" s="244" t="s">
        <v>429</v>
      </c>
      <c r="I3911" s="288">
        <v>1</v>
      </c>
      <c r="J3911" s="244" t="s">
        <v>919</v>
      </c>
      <c r="K3911" s="244">
        <v>1</v>
      </c>
      <c r="L3911" s="244">
        <v>1</v>
      </c>
      <c r="M3911" s="244" t="s">
        <v>89</v>
      </c>
      <c r="N3911" s="244">
        <f t="shared" si="72"/>
        <v>1</v>
      </c>
      <c r="R3911" s="301"/>
      <c r="S3911" s="301"/>
      <c r="T3911" s="301"/>
      <c r="U3911" s="301"/>
      <c r="V3911" s="301"/>
      <c r="W3911" s="301"/>
      <c r="X3911"/>
      <c r="Y3911" s="301"/>
      <c r="Z3911" s="301"/>
      <c r="AA3911" s="301"/>
      <c r="AB3911" s="301"/>
      <c r="AC3911" s="301"/>
      <c r="AD3911" s="301"/>
      <c r="AE3911" s="301"/>
      <c r="AF3911" s="301"/>
      <c r="AG3911" s="301"/>
      <c r="AH3911" s="301"/>
      <c r="AI3911" s="301"/>
      <c r="AM3911"/>
    </row>
    <row r="3912" spans="1:39" ht="20.100000000000001" hidden="1" customHeight="1" x14ac:dyDescent="0.2">
      <c r="A3912" s="240">
        <v>738</v>
      </c>
      <c r="B3912" s="309" t="s">
        <v>414</v>
      </c>
      <c r="C3912" s="310" t="s">
        <v>426</v>
      </c>
      <c r="D3912" s="310" t="s">
        <v>438</v>
      </c>
      <c r="E3912" s="309">
        <v>12517.470689722868</v>
      </c>
      <c r="F3912" s="310" t="s">
        <v>879</v>
      </c>
      <c r="G3912" s="244" t="s">
        <v>913</v>
      </c>
      <c r="H3912" s="244" t="s">
        <v>429</v>
      </c>
      <c r="I3912" s="288">
        <v>1</v>
      </c>
      <c r="J3912" s="244" t="s">
        <v>919</v>
      </c>
      <c r="K3912" s="244" t="s">
        <v>89</v>
      </c>
      <c r="L3912" s="244" t="s">
        <v>89</v>
      </c>
      <c r="M3912" s="244">
        <v>1</v>
      </c>
      <c r="N3912" s="244">
        <f t="shared" si="72"/>
        <v>0.78539816339744828</v>
      </c>
      <c r="R3912" s="301"/>
      <c r="S3912" s="301"/>
      <c r="T3912" s="301"/>
      <c r="U3912" s="301"/>
      <c r="V3912" s="301"/>
      <c r="W3912" s="301"/>
      <c r="X3912"/>
      <c r="Y3912" s="301"/>
      <c r="Z3912" s="301"/>
      <c r="AA3912" s="301"/>
      <c r="AB3912" s="301"/>
      <c r="AC3912" s="301"/>
      <c r="AD3912" s="301"/>
      <c r="AE3912" s="301"/>
      <c r="AF3912" s="301"/>
      <c r="AG3912" s="301"/>
      <c r="AH3912" s="301"/>
      <c r="AI3912" s="301"/>
      <c r="AM3912"/>
    </row>
    <row r="3913" spans="1:39" ht="20.100000000000001" hidden="1" customHeight="1" x14ac:dyDescent="0.2">
      <c r="A3913" s="240">
        <v>739</v>
      </c>
      <c r="B3913" s="309" t="s">
        <v>414</v>
      </c>
      <c r="C3913" s="310" t="s">
        <v>426</v>
      </c>
      <c r="D3913" s="310" t="s">
        <v>438</v>
      </c>
      <c r="E3913" s="309">
        <v>12413.596325587519</v>
      </c>
      <c r="F3913" s="310" t="s">
        <v>877</v>
      </c>
      <c r="G3913" s="244" t="s">
        <v>923</v>
      </c>
      <c r="H3913" s="244" t="s">
        <v>429</v>
      </c>
      <c r="I3913" s="288">
        <v>2</v>
      </c>
      <c r="J3913" s="244" t="s">
        <v>919</v>
      </c>
      <c r="K3913" s="244">
        <v>3</v>
      </c>
      <c r="L3913" s="244">
        <v>2</v>
      </c>
      <c r="M3913" s="244" t="s">
        <v>89</v>
      </c>
      <c r="N3913" s="244">
        <f t="shared" si="72"/>
        <v>6</v>
      </c>
      <c r="R3913" s="301"/>
      <c r="S3913" s="301"/>
      <c r="T3913" s="301"/>
      <c r="U3913" s="301"/>
      <c r="V3913" s="301"/>
      <c r="W3913" s="301"/>
      <c r="X3913"/>
      <c r="Y3913" s="301"/>
      <c r="Z3913" s="301"/>
      <c r="AA3913" s="301"/>
      <c r="AB3913" s="301"/>
      <c r="AC3913" s="301"/>
      <c r="AD3913" s="301"/>
      <c r="AE3913" s="301"/>
      <c r="AF3913" s="301"/>
      <c r="AG3913" s="301"/>
      <c r="AH3913" s="301"/>
      <c r="AI3913" s="301"/>
      <c r="AM3913"/>
    </row>
    <row r="3914" spans="1:39" ht="20.100000000000001" hidden="1" customHeight="1" x14ac:dyDescent="0.2">
      <c r="A3914" s="240">
        <v>740</v>
      </c>
      <c r="B3914" s="309" t="s">
        <v>414</v>
      </c>
      <c r="C3914" s="310" t="s">
        <v>426</v>
      </c>
      <c r="D3914" s="310" t="s">
        <v>438</v>
      </c>
      <c r="E3914" s="309">
        <v>12371.779233927607</v>
      </c>
      <c r="F3914" s="310" t="s">
        <v>871</v>
      </c>
      <c r="G3914" s="244" t="s">
        <v>932</v>
      </c>
      <c r="H3914" s="244" t="s">
        <v>429</v>
      </c>
      <c r="I3914" s="288">
        <v>1</v>
      </c>
      <c r="J3914" s="244" t="s">
        <v>919</v>
      </c>
      <c r="K3914" s="244">
        <v>1</v>
      </c>
      <c r="L3914" s="244">
        <v>1</v>
      </c>
      <c r="M3914" s="244" t="s">
        <v>89</v>
      </c>
      <c r="N3914" s="244">
        <f t="shared" si="72"/>
        <v>1</v>
      </c>
      <c r="R3914" s="301"/>
      <c r="S3914" s="301"/>
      <c r="T3914" s="301"/>
      <c r="U3914" s="301"/>
      <c r="V3914" s="301"/>
      <c r="W3914" s="301"/>
      <c r="X3914"/>
      <c r="Y3914" s="301"/>
      <c r="Z3914" s="301"/>
      <c r="AA3914" s="301"/>
      <c r="AB3914" s="301"/>
      <c r="AC3914" s="301"/>
      <c r="AD3914" s="301"/>
      <c r="AE3914" s="301"/>
      <c r="AF3914" s="301"/>
      <c r="AG3914" s="301"/>
      <c r="AH3914" s="301"/>
      <c r="AI3914" s="301"/>
      <c r="AM3914"/>
    </row>
    <row r="3915" spans="1:39" ht="20.100000000000001" hidden="1" customHeight="1" x14ac:dyDescent="0.2">
      <c r="A3915" s="240">
        <v>741</v>
      </c>
      <c r="B3915" s="309" t="s">
        <v>414</v>
      </c>
      <c r="C3915" s="310" t="s">
        <v>426</v>
      </c>
      <c r="D3915" s="310" t="s">
        <v>438</v>
      </c>
      <c r="E3915" s="309">
        <v>12325.62323721885</v>
      </c>
      <c r="F3915" s="310" t="s">
        <v>871</v>
      </c>
      <c r="G3915" s="244" t="s">
        <v>1017</v>
      </c>
      <c r="H3915" s="244" t="s">
        <v>429</v>
      </c>
      <c r="I3915" s="288">
        <v>1</v>
      </c>
      <c r="J3915" s="244" t="s">
        <v>919</v>
      </c>
      <c r="K3915" s="244">
        <v>1</v>
      </c>
      <c r="L3915" s="244">
        <v>1</v>
      </c>
      <c r="M3915" s="244" t="s">
        <v>89</v>
      </c>
      <c r="N3915" s="244">
        <f t="shared" si="72"/>
        <v>1</v>
      </c>
      <c r="R3915" s="301"/>
      <c r="S3915" s="301"/>
      <c r="T3915" s="301"/>
      <c r="U3915" s="301"/>
      <c r="V3915" s="301"/>
      <c r="W3915" s="301"/>
      <c r="X3915"/>
      <c r="Y3915" s="301"/>
      <c r="Z3915" s="301"/>
      <c r="AA3915" s="301"/>
      <c r="AB3915" s="301"/>
      <c r="AC3915" s="301"/>
      <c r="AD3915" s="301"/>
      <c r="AE3915" s="301"/>
      <c r="AF3915" s="301"/>
      <c r="AG3915" s="301"/>
      <c r="AH3915" s="301"/>
      <c r="AI3915" s="301"/>
      <c r="AM3915"/>
    </row>
    <row r="3916" spans="1:39" ht="20.100000000000001" hidden="1" customHeight="1" x14ac:dyDescent="0.2">
      <c r="A3916" s="240">
        <v>742</v>
      </c>
      <c r="B3916" s="309" t="s">
        <v>414</v>
      </c>
      <c r="C3916" s="310" t="s">
        <v>426</v>
      </c>
      <c r="D3916" s="310" t="s">
        <v>438</v>
      </c>
      <c r="E3916" s="309">
        <v>12204.296892474013</v>
      </c>
      <c r="F3916" s="310" t="s">
        <v>879</v>
      </c>
      <c r="G3916" s="244" t="s">
        <v>917</v>
      </c>
      <c r="H3916" s="244" t="s">
        <v>429</v>
      </c>
      <c r="I3916" s="288">
        <v>1</v>
      </c>
      <c r="J3916" s="244" t="s">
        <v>919</v>
      </c>
      <c r="K3916" s="244" t="s">
        <v>89</v>
      </c>
      <c r="L3916" s="244" t="s">
        <v>89</v>
      </c>
      <c r="M3916" s="244">
        <v>1</v>
      </c>
      <c r="N3916" s="244">
        <f t="shared" si="72"/>
        <v>0.78539816339744828</v>
      </c>
      <c r="R3916" s="301"/>
      <c r="S3916" s="301"/>
      <c r="T3916" s="301"/>
      <c r="U3916" s="301"/>
      <c r="V3916" s="301"/>
      <c r="W3916" s="301"/>
      <c r="X3916"/>
      <c r="Y3916" s="301"/>
      <c r="Z3916" s="301"/>
      <c r="AA3916" s="301"/>
      <c r="AB3916" s="301"/>
      <c r="AC3916" s="301"/>
      <c r="AD3916" s="301"/>
      <c r="AE3916" s="301"/>
      <c r="AF3916" s="301"/>
      <c r="AG3916" s="301"/>
      <c r="AH3916" s="301"/>
      <c r="AI3916" s="301"/>
      <c r="AM3916"/>
    </row>
    <row r="3917" spans="1:39" ht="20.100000000000001" hidden="1" customHeight="1" x14ac:dyDescent="0.2">
      <c r="A3917" s="240">
        <v>743</v>
      </c>
      <c r="B3917" s="309" t="s">
        <v>414</v>
      </c>
      <c r="C3917" s="310" t="s">
        <v>426</v>
      </c>
      <c r="D3917" s="310" t="s">
        <v>438</v>
      </c>
      <c r="E3917" s="309">
        <v>12204.296892474013</v>
      </c>
      <c r="F3917" s="310" t="s">
        <v>883</v>
      </c>
      <c r="G3917" s="244" t="s">
        <v>901</v>
      </c>
      <c r="H3917" s="244" t="s">
        <v>429</v>
      </c>
      <c r="I3917" s="288">
        <v>1</v>
      </c>
      <c r="J3917" s="244" t="s">
        <v>919</v>
      </c>
      <c r="K3917" s="244">
        <v>1.5</v>
      </c>
      <c r="L3917" s="244">
        <v>1</v>
      </c>
      <c r="M3917" s="244" t="s">
        <v>89</v>
      </c>
      <c r="N3917" s="244">
        <f t="shared" si="72"/>
        <v>1.5</v>
      </c>
      <c r="R3917" s="301"/>
      <c r="S3917" s="301"/>
      <c r="T3917" s="301"/>
      <c r="U3917" s="301"/>
      <c r="V3917" s="301"/>
      <c r="W3917" s="301"/>
      <c r="X3917"/>
      <c r="Y3917" s="301"/>
      <c r="Z3917" s="301"/>
      <c r="AA3917" s="301"/>
      <c r="AB3917" s="301"/>
      <c r="AC3917" s="301"/>
      <c r="AD3917" s="301"/>
      <c r="AE3917" s="301"/>
      <c r="AF3917" s="301"/>
      <c r="AG3917" s="301"/>
      <c r="AH3917" s="301"/>
      <c r="AI3917" s="301"/>
      <c r="AM3917"/>
    </row>
    <row r="3918" spans="1:39" ht="20.100000000000001" hidden="1" customHeight="1" x14ac:dyDescent="0.2">
      <c r="A3918" s="240">
        <v>744</v>
      </c>
      <c r="B3918" s="309" t="s">
        <v>414</v>
      </c>
      <c r="C3918" s="310" t="s">
        <v>426</v>
      </c>
      <c r="D3918" s="310" t="s">
        <v>438</v>
      </c>
      <c r="E3918" s="309">
        <v>12053.452586274203</v>
      </c>
      <c r="F3918" s="310" t="s">
        <v>897</v>
      </c>
      <c r="G3918" s="244" t="s">
        <v>920</v>
      </c>
      <c r="H3918" s="244" t="s">
        <v>429</v>
      </c>
      <c r="I3918" s="288">
        <v>2</v>
      </c>
      <c r="J3918" s="244" t="s">
        <v>919</v>
      </c>
      <c r="K3918" s="244">
        <v>3</v>
      </c>
      <c r="L3918" s="244">
        <v>2</v>
      </c>
      <c r="M3918" s="244" t="s">
        <v>89</v>
      </c>
      <c r="N3918" s="244">
        <f t="shared" si="72"/>
        <v>6</v>
      </c>
      <c r="R3918" s="301"/>
      <c r="S3918" s="301"/>
      <c r="T3918" s="301"/>
      <c r="U3918" s="301"/>
      <c r="V3918" s="301"/>
      <c r="W3918" s="301"/>
      <c r="X3918"/>
      <c r="Y3918" s="301"/>
      <c r="Z3918" s="301"/>
      <c r="AA3918" s="301"/>
      <c r="AB3918" s="301"/>
      <c r="AC3918" s="301"/>
      <c r="AD3918" s="301"/>
      <c r="AE3918" s="301"/>
      <c r="AF3918" s="301"/>
      <c r="AG3918" s="301"/>
      <c r="AH3918" s="301"/>
      <c r="AI3918" s="301"/>
      <c r="AM3918"/>
    </row>
    <row r="3919" spans="1:39" ht="20.100000000000001" hidden="1" customHeight="1" x14ac:dyDescent="0.2">
      <c r="A3919" s="240">
        <v>745</v>
      </c>
      <c r="B3919" s="309" t="s">
        <v>414</v>
      </c>
      <c r="C3919" s="310" t="s">
        <v>426</v>
      </c>
      <c r="D3919" s="310" t="s">
        <v>438</v>
      </c>
      <c r="E3919" s="309">
        <v>11831.964117822225</v>
      </c>
      <c r="F3919" s="310" t="s">
        <v>897</v>
      </c>
      <c r="G3919" s="244" t="s">
        <v>922</v>
      </c>
      <c r="H3919" s="244" t="s">
        <v>429</v>
      </c>
      <c r="I3919" s="288">
        <v>2</v>
      </c>
      <c r="J3919" s="244" t="s">
        <v>919</v>
      </c>
      <c r="K3919" s="244">
        <v>3</v>
      </c>
      <c r="L3919" s="244">
        <v>2</v>
      </c>
      <c r="M3919" s="244" t="s">
        <v>89</v>
      </c>
      <c r="N3919" s="244">
        <f t="shared" si="72"/>
        <v>6</v>
      </c>
      <c r="R3919" s="301"/>
      <c r="S3919" s="301"/>
      <c r="T3919" s="301"/>
      <c r="U3919" s="301"/>
      <c r="V3919" s="301"/>
      <c r="W3919" s="301"/>
      <c r="X3919"/>
      <c r="Y3919" s="301"/>
      <c r="Z3919" s="301"/>
      <c r="AA3919" s="301"/>
      <c r="AB3919" s="301"/>
      <c r="AC3919" s="301"/>
      <c r="AD3919" s="301"/>
      <c r="AE3919" s="301"/>
      <c r="AF3919" s="301"/>
      <c r="AG3919" s="301"/>
      <c r="AH3919" s="301"/>
      <c r="AI3919" s="301"/>
      <c r="AM3919"/>
    </row>
    <row r="3920" spans="1:39" ht="20.100000000000001" hidden="1" customHeight="1" x14ac:dyDescent="0.2">
      <c r="A3920" s="240">
        <v>746</v>
      </c>
      <c r="B3920" s="309" t="s">
        <v>414</v>
      </c>
      <c r="C3920" s="310" t="s">
        <v>426</v>
      </c>
      <c r="D3920" s="310" t="s">
        <v>438</v>
      </c>
      <c r="E3920" s="309">
        <v>11816.874969347797</v>
      </c>
      <c r="F3920" s="310" t="s">
        <v>879</v>
      </c>
      <c r="G3920" s="244" t="s">
        <v>917</v>
      </c>
      <c r="H3920" s="244" t="s">
        <v>429</v>
      </c>
      <c r="I3920" s="288">
        <v>1</v>
      </c>
      <c r="J3920" s="244" t="s">
        <v>919</v>
      </c>
      <c r="K3920" s="244" t="s">
        <v>89</v>
      </c>
      <c r="L3920" s="244" t="s">
        <v>89</v>
      </c>
      <c r="M3920" s="244">
        <v>1</v>
      </c>
      <c r="N3920" s="244">
        <f t="shared" si="72"/>
        <v>0.78539816339744828</v>
      </c>
      <c r="R3920" s="301"/>
      <c r="S3920" s="301"/>
      <c r="T3920" s="301"/>
      <c r="U3920" s="301"/>
      <c r="V3920" s="301"/>
      <c r="W3920" s="301"/>
      <c r="X3920"/>
      <c r="Y3920" s="301"/>
      <c r="Z3920" s="301"/>
      <c r="AA3920" s="301"/>
      <c r="AB3920" s="301"/>
      <c r="AC3920" s="301"/>
      <c r="AD3920" s="301"/>
      <c r="AE3920" s="301"/>
      <c r="AF3920" s="301"/>
      <c r="AG3920" s="301"/>
      <c r="AH3920" s="301"/>
      <c r="AI3920" s="301"/>
      <c r="AM3920"/>
    </row>
    <row r="3921" spans="1:39" ht="20.100000000000001" hidden="1" customHeight="1" x14ac:dyDescent="0.2">
      <c r="A3921" s="240">
        <v>747</v>
      </c>
      <c r="B3921" s="309" t="s">
        <v>414</v>
      </c>
      <c r="C3921" s="310" t="s">
        <v>426</v>
      </c>
      <c r="D3921" s="310" t="s">
        <v>438</v>
      </c>
      <c r="E3921" s="309">
        <v>11778.380172461939</v>
      </c>
      <c r="F3921" s="310" t="s">
        <v>879</v>
      </c>
      <c r="G3921" s="244" t="s">
        <v>917</v>
      </c>
      <c r="H3921" s="244" t="s">
        <v>429</v>
      </c>
      <c r="I3921" s="288">
        <v>1</v>
      </c>
      <c r="J3921" s="244" t="s">
        <v>919</v>
      </c>
      <c r="K3921" s="244" t="s">
        <v>89</v>
      </c>
      <c r="L3921" s="244" t="s">
        <v>89</v>
      </c>
      <c r="M3921" s="244">
        <v>1</v>
      </c>
      <c r="N3921" s="244">
        <f t="shared" si="72"/>
        <v>0.78539816339744828</v>
      </c>
      <c r="R3921" s="301"/>
      <c r="S3921" s="301"/>
      <c r="T3921" s="301"/>
      <c r="U3921" s="301"/>
      <c r="V3921" s="301"/>
      <c r="W3921" s="301"/>
      <c r="X3921"/>
      <c r="Y3921" s="301"/>
      <c r="Z3921" s="301"/>
      <c r="AA3921" s="301"/>
      <c r="AB3921" s="301"/>
      <c r="AC3921" s="301"/>
      <c r="AD3921" s="301"/>
      <c r="AE3921" s="301"/>
      <c r="AF3921" s="301"/>
      <c r="AG3921" s="301"/>
      <c r="AH3921" s="301"/>
      <c r="AI3921" s="301"/>
      <c r="AM3921"/>
    </row>
    <row r="3922" spans="1:39" ht="20.100000000000001" hidden="1" customHeight="1" x14ac:dyDescent="0.2">
      <c r="A3922" s="240">
        <v>748</v>
      </c>
      <c r="B3922" s="309" t="s">
        <v>414</v>
      </c>
      <c r="C3922" s="310" t="s">
        <v>426</v>
      </c>
      <c r="D3922" s="310" t="s">
        <v>438</v>
      </c>
      <c r="E3922" s="309">
        <v>11778.380172461939</v>
      </c>
      <c r="F3922" s="310" t="s">
        <v>883</v>
      </c>
      <c r="G3922" s="244" t="s">
        <v>901</v>
      </c>
      <c r="H3922" s="244" t="s">
        <v>429</v>
      </c>
      <c r="I3922" s="288">
        <v>1</v>
      </c>
      <c r="J3922" s="244" t="s">
        <v>919</v>
      </c>
      <c r="K3922" s="244">
        <v>1.5</v>
      </c>
      <c r="L3922" s="244">
        <v>1</v>
      </c>
      <c r="M3922" s="244" t="s">
        <v>89</v>
      </c>
      <c r="N3922" s="244">
        <f t="shared" si="72"/>
        <v>1.5</v>
      </c>
      <c r="R3922" s="301"/>
      <c r="S3922" s="301"/>
      <c r="T3922" s="301"/>
      <c r="U3922" s="301"/>
      <c r="V3922" s="301"/>
      <c r="W3922" s="301"/>
      <c r="X3922"/>
      <c r="Y3922" s="301"/>
      <c r="Z3922" s="301"/>
      <c r="AA3922" s="301"/>
      <c r="AB3922" s="301"/>
      <c r="AC3922" s="301"/>
      <c r="AD3922" s="301"/>
      <c r="AE3922" s="301"/>
      <c r="AF3922" s="301"/>
      <c r="AG3922" s="301"/>
      <c r="AH3922" s="301"/>
      <c r="AI3922" s="301"/>
      <c r="AM3922"/>
    </row>
    <row r="3923" spans="1:39" ht="20.100000000000001" hidden="1" customHeight="1" x14ac:dyDescent="0.2">
      <c r="A3923" s="240">
        <v>749</v>
      </c>
      <c r="B3923" s="309" t="s">
        <v>414</v>
      </c>
      <c r="C3923" s="310" t="s">
        <v>426</v>
      </c>
      <c r="D3923" s="310" t="s">
        <v>438</v>
      </c>
      <c r="E3923" s="309">
        <v>11489.455468849828</v>
      </c>
      <c r="F3923" s="310" t="s">
        <v>879</v>
      </c>
      <c r="G3923" s="244" t="s">
        <v>917</v>
      </c>
      <c r="H3923" s="244" t="s">
        <v>429</v>
      </c>
      <c r="I3923" s="288">
        <v>1</v>
      </c>
      <c r="J3923" s="244" t="s">
        <v>919</v>
      </c>
      <c r="K3923" s="244" t="s">
        <v>89</v>
      </c>
      <c r="L3923" s="244" t="s">
        <v>89</v>
      </c>
      <c r="M3923" s="244">
        <v>1</v>
      </c>
      <c r="N3923" s="244">
        <f t="shared" si="72"/>
        <v>0.78539816339744828</v>
      </c>
      <c r="R3923" s="301"/>
      <c r="S3923" s="301"/>
      <c r="T3923" s="301"/>
      <c r="U3923" s="301"/>
      <c r="V3923" s="301"/>
      <c r="W3923" s="301"/>
      <c r="X3923"/>
      <c r="Y3923" s="301"/>
      <c r="Z3923" s="301"/>
      <c r="AA3923" s="301"/>
      <c r="AB3923" s="301"/>
      <c r="AC3923" s="301"/>
      <c r="AD3923" s="301"/>
      <c r="AE3923" s="301"/>
      <c r="AF3923" s="301"/>
      <c r="AG3923" s="301"/>
      <c r="AH3923" s="301"/>
      <c r="AI3923" s="301"/>
      <c r="AM3923"/>
    </row>
    <row r="3924" spans="1:39" ht="20.100000000000001" hidden="1" customHeight="1" x14ac:dyDescent="0.2">
      <c r="A3924" s="240">
        <v>750</v>
      </c>
      <c r="B3924" s="309" t="s">
        <v>414</v>
      </c>
      <c r="C3924" s="310" t="s">
        <v>426</v>
      </c>
      <c r="D3924" s="310" t="s">
        <v>438</v>
      </c>
      <c r="E3924" s="309">
        <v>11426.174925587382</v>
      </c>
      <c r="F3924" s="310" t="s">
        <v>871</v>
      </c>
      <c r="G3924" s="244" t="s">
        <v>1018</v>
      </c>
      <c r="H3924" s="244" t="s">
        <v>429</v>
      </c>
      <c r="I3924" s="288">
        <v>1</v>
      </c>
      <c r="J3924" s="244" t="s">
        <v>919</v>
      </c>
      <c r="K3924" s="244">
        <v>1</v>
      </c>
      <c r="L3924" s="244">
        <v>1</v>
      </c>
      <c r="M3924" s="244" t="s">
        <v>89</v>
      </c>
      <c r="N3924" s="244">
        <f t="shared" si="72"/>
        <v>1</v>
      </c>
      <c r="R3924" s="301"/>
      <c r="S3924" s="301"/>
      <c r="T3924" s="301"/>
      <c r="U3924" s="301"/>
      <c r="V3924" s="301"/>
      <c r="W3924" s="301"/>
      <c r="X3924"/>
      <c r="Y3924" s="301"/>
      <c r="Z3924" s="301"/>
      <c r="AA3924" s="301"/>
      <c r="AB3924" s="301"/>
      <c r="AC3924" s="301"/>
      <c r="AD3924" s="301"/>
      <c r="AE3924" s="301"/>
      <c r="AF3924" s="301"/>
      <c r="AG3924" s="301"/>
      <c r="AH3924" s="301"/>
      <c r="AI3924" s="301"/>
      <c r="AM3924"/>
    </row>
    <row r="3925" spans="1:39" ht="20.100000000000001" hidden="1" customHeight="1" x14ac:dyDescent="0.2">
      <c r="A3925" s="240">
        <v>751</v>
      </c>
      <c r="B3925" s="309" t="s">
        <v>414</v>
      </c>
      <c r="C3925" s="310" t="s">
        <v>426</v>
      </c>
      <c r="D3925" s="310" t="s">
        <v>438</v>
      </c>
      <c r="E3925" s="309">
        <v>10295.542087471409</v>
      </c>
      <c r="F3925" s="310" t="s">
        <v>871</v>
      </c>
      <c r="G3925" s="244" t="s">
        <v>916</v>
      </c>
      <c r="H3925" s="244" t="s">
        <v>429</v>
      </c>
      <c r="I3925" s="288">
        <v>1</v>
      </c>
      <c r="J3925" s="244" t="s">
        <v>919</v>
      </c>
      <c r="K3925" s="244">
        <v>1</v>
      </c>
      <c r="L3925" s="244">
        <v>1</v>
      </c>
      <c r="M3925" s="244" t="s">
        <v>89</v>
      </c>
      <c r="N3925" s="244">
        <f t="shared" si="72"/>
        <v>1</v>
      </c>
      <c r="R3925" s="301"/>
      <c r="S3925" s="301"/>
      <c r="T3925" s="301"/>
      <c r="U3925" s="301"/>
      <c r="V3925" s="301"/>
      <c r="W3925" s="301"/>
      <c r="X3925"/>
      <c r="Y3925" s="301"/>
      <c r="Z3925" s="301"/>
      <c r="AA3925" s="301"/>
      <c r="AB3925" s="301"/>
      <c r="AC3925" s="301"/>
      <c r="AD3925" s="301"/>
      <c r="AE3925" s="301"/>
      <c r="AF3925" s="301"/>
      <c r="AG3925" s="301"/>
      <c r="AH3925" s="301"/>
      <c r="AI3925" s="301"/>
      <c r="AM3925"/>
    </row>
    <row r="3926" spans="1:39" ht="20.100000000000001" hidden="1" customHeight="1" x14ac:dyDescent="0.2">
      <c r="A3926" s="240">
        <v>752</v>
      </c>
      <c r="B3926" s="309" t="s">
        <v>414</v>
      </c>
      <c r="C3926" s="310" t="s">
        <v>426</v>
      </c>
      <c r="D3926" s="310" t="s">
        <v>438</v>
      </c>
      <c r="E3926" s="309">
        <v>9866.6860310033335</v>
      </c>
      <c r="F3926" s="310" t="s">
        <v>871</v>
      </c>
      <c r="G3926" s="244" t="s">
        <v>929</v>
      </c>
      <c r="H3926" s="244" t="s">
        <v>429</v>
      </c>
      <c r="I3926" s="288">
        <v>2</v>
      </c>
      <c r="J3926" s="244" t="s">
        <v>919</v>
      </c>
      <c r="K3926" s="244">
        <v>2</v>
      </c>
      <c r="L3926" s="244">
        <v>1.5</v>
      </c>
      <c r="M3926" s="244" t="s">
        <v>89</v>
      </c>
      <c r="N3926" s="244">
        <f t="shared" si="72"/>
        <v>3</v>
      </c>
      <c r="R3926" s="301"/>
      <c r="S3926" s="301"/>
      <c r="T3926" s="301"/>
      <c r="U3926" s="301"/>
      <c r="V3926" s="301"/>
      <c r="W3926" s="301"/>
      <c r="X3926"/>
      <c r="Y3926" s="301"/>
      <c r="Z3926" s="301"/>
      <c r="AA3926" s="301"/>
      <c r="AB3926" s="301"/>
      <c r="AC3926" s="301"/>
      <c r="AD3926" s="301"/>
      <c r="AE3926" s="301"/>
      <c r="AF3926" s="301"/>
      <c r="AG3926" s="301"/>
      <c r="AH3926" s="301"/>
      <c r="AI3926" s="301"/>
      <c r="AM3926"/>
    </row>
    <row r="3927" spans="1:39" ht="20.100000000000001" hidden="1" customHeight="1" x14ac:dyDescent="0.2">
      <c r="A3927" s="240">
        <v>753</v>
      </c>
      <c r="B3927" s="309" t="s">
        <v>414</v>
      </c>
      <c r="C3927" s="310" t="s">
        <v>426</v>
      </c>
      <c r="D3927" s="310" t="s">
        <v>438</v>
      </c>
      <c r="E3927" s="309">
        <v>9554.7353690037307</v>
      </c>
      <c r="F3927" s="310" t="s">
        <v>871</v>
      </c>
      <c r="G3927" s="244" t="s">
        <v>914</v>
      </c>
      <c r="H3927" s="244" t="s">
        <v>429</v>
      </c>
      <c r="I3927" s="288">
        <v>1</v>
      </c>
      <c r="J3927" s="244" t="s">
        <v>919</v>
      </c>
      <c r="K3927" s="244">
        <v>1</v>
      </c>
      <c r="L3927" s="244">
        <v>1</v>
      </c>
      <c r="M3927" s="244" t="s">
        <v>89</v>
      </c>
      <c r="N3927" s="244">
        <f t="shared" si="72"/>
        <v>1</v>
      </c>
      <c r="R3927" s="301"/>
      <c r="S3927" s="301"/>
      <c r="T3927" s="301"/>
      <c r="U3927" s="301"/>
      <c r="V3927" s="301"/>
      <c r="W3927" s="301"/>
      <c r="X3927"/>
      <c r="Y3927" s="301"/>
      <c r="Z3927" s="301"/>
      <c r="AA3927" s="301"/>
      <c r="AB3927" s="301"/>
      <c r="AC3927" s="301"/>
      <c r="AD3927" s="301"/>
      <c r="AE3927" s="301"/>
      <c r="AF3927" s="301"/>
      <c r="AG3927" s="301"/>
      <c r="AH3927" s="301"/>
      <c r="AI3927" s="301"/>
      <c r="AM3927"/>
    </row>
    <row r="3928" spans="1:39" ht="20.100000000000001" hidden="1" customHeight="1" x14ac:dyDescent="0.2">
      <c r="A3928" s="240">
        <v>754</v>
      </c>
      <c r="B3928" s="309" t="s">
        <v>414</v>
      </c>
      <c r="C3928" s="310" t="s">
        <v>426</v>
      </c>
      <c r="D3928" s="310" t="s">
        <v>438</v>
      </c>
      <c r="E3928" s="309">
        <v>9088.8648371079089</v>
      </c>
      <c r="F3928" s="310" t="s">
        <v>879</v>
      </c>
      <c r="G3928" s="244" t="s">
        <v>913</v>
      </c>
      <c r="H3928" s="244" t="s">
        <v>429</v>
      </c>
      <c r="I3928" s="288">
        <v>1</v>
      </c>
      <c r="J3928" s="244" t="s">
        <v>919</v>
      </c>
      <c r="K3928" s="244" t="s">
        <v>89</v>
      </c>
      <c r="L3928" s="244" t="s">
        <v>89</v>
      </c>
      <c r="M3928" s="244">
        <v>1</v>
      </c>
      <c r="N3928" s="244">
        <f t="shared" si="72"/>
        <v>0.78539816339744828</v>
      </c>
      <c r="R3928" s="301"/>
      <c r="S3928" s="301"/>
      <c r="T3928" s="301"/>
      <c r="U3928" s="301"/>
      <c r="V3928" s="301"/>
      <c r="W3928" s="301"/>
      <c r="X3928"/>
      <c r="Y3928" s="301"/>
      <c r="Z3928" s="301"/>
      <c r="AA3928" s="301"/>
      <c r="AB3928" s="301"/>
      <c r="AC3928" s="301"/>
      <c r="AD3928" s="301"/>
      <c r="AE3928" s="301"/>
      <c r="AF3928" s="301"/>
      <c r="AG3928" s="301"/>
      <c r="AH3928" s="301"/>
      <c r="AI3928" s="301"/>
      <c r="AM3928"/>
    </row>
    <row r="3929" spans="1:39" ht="20.100000000000001" hidden="1" customHeight="1" x14ac:dyDescent="0.2">
      <c r="A3929" s="240">
        <v>755</v>
      </c>
      <c r="B3929" s="309" t="s">
        <v>414</v>
      </c>
      <c r="C3929" s="310" t="s">
        <v>426</v>
      </c>
      <c r="D3929" s="310" t="s">
        <v>438</v>
      </c>
      <c r="E3929" s="309">
        <v>8932.6221110210718</v>
      </c>
      <c r="F3929" s="310" t="s">
        <v>871</v>
      </c>
      <c r="G3929" s="244" t="s">
        <v>924</v>
      </c>
      <c r="H3929" s="244" t="s">
        <v>429</v>
      </c>
      <c r="I3929" s="288">
        <v>1</v>
      </c>
      <c r="J3929" s="244" t="s">
        <v>919</v>
      </c>
      <c r="K3929" s="244">
        <v>1</v>
      </c>
      <c r="L3929" s="244">
        <v>1</v>
      </c>
      <c r="M3929" s="244" t="s">
        <v>89</v>
      </c>
      <c r="N3929" s="244">
        <f t="shared" si="72"/>
        <v>1</v>
      </c>
      <c r="R3929" s="301"/>
      <c r="S3929" s="301"/>
      <c r="T3929" s="301"/>
      <c r="U3929" s="301"/>
      <c r="V3929" s="301"/>
      <c r="W3929" s="301"/>
      <c r="X3929"/>
      <c r="Y3929" s="301"/>
      <c r="Z3929" s="301"/>
      <c r="AA3929" s="301"/>
      <c r="AB3929" s="301"/>
      <c r="AC3929" s="301"/>
      <c r="AD3929" s="301"/>
      <c r="AE3929" s="301"/>
      <c r="AF3929" s="301"/>
      <c r="AG3929" s="301"/>
      <c r="AH3929" s="301"/>
      <c r="AI3929" s="301"/>
      <c r="AM3929"/>
    </row>
    <row r="3930" spans="1:39" ht="20.100000000000001" hidden="1" customHeight="1" x14ac:dyDescent="0.2">
      <c r="A3930" s="240">
        <v>756</v>
      </c>
      <c r="B3930" s="309" t="s">
        <v>414</v>
      </c>
      <c r="C3930" s="310" t="s">
        <v>426</v>
      </c>
      <c r="D3930" s="310" t="s">
        <v>438</v>
      </c>
      <c r="E3930" s="309">
        <v>7506.4440418453787</v>
      </c>
      <c r="F3930" s="310" t="s">
        <v>879</v>
      </c>
      <c r="G3930" s="244" t="s">
        <v>913</v>
      </c>
      <c r="H3930" s="244" t="s">
        <v>429</v>
      </c>
      <c r="I3930" s="288">
        <v>1</v>
      </c>
      <c r="J3930" s="244" t="s">
        <v>919</v>
      </c>
      <c r="K3930" s="244" t="s">
        <v>89</v>
      </c>
      <c r="L3930" s="244" t="s">
        <v>89</v>
      </c>
      <c r="M3930" s="244">
        <v>1</v>
      </c>
      <c r="N3930" s="244">
        <f t="shared" si="72"/>
        <v>0.78539816339744828</v>
      </c>
      <c r="R3930" s="301"/>
      <c r="S3930" s="301"/>
      <c r="T3930" s="301"/>
      <c r="U3930" s="301"/>
      <c r="V3930" s="301"/>
      <c r="W3930" s="301"/>
      <c r="X3930"/>
      <c r="Y3930" s="301"/>
      <c r="Z3930" s="301"/>
      <c r="AA3930" s="301"/>
      <c r="AB3930" s="301"/>
      <c r="AC3930" s="301"/>
      <c r="AD3930" s="301"/>
      <c r="AE3930" s="301"/>
      <c r="AF3930" s="301"/>
      <c r="AG3930" s="301"/>
      <c r="AH3930" s="301"/>
      <c r="AI3930" s="301"/>
      <c r="AM3930"/>
    </row>
    <row r="3931" spans="1:39" ht="20.100000000000001" hidden="1" customHeight="1" x14ac:dyDescent="0.2">
      <c r="A3931" s="240">
        <v>757</v>
      </c>
      <c r="B3931" s="309" t="s">
        <v>414</v>
      </c>
      <c r="C3931" s="310" t="s">
        <v>426</v>
      </c>
      <c r="D3931" s="310" t="s">
        <v>438</v>
      </c>
      <c r="E3931" s="309">
        <v>6599.712942642027</v>
      </c>
      <c r="F3931" s="310" t="s">
        <v>871</v>
      </c>
      <c r="G3931" s="244" t="s">
        <v>872</v>
      </c>
      <c r="H3931" s="244" t="s">
        <v>429</v>
      </c>
      <c r="I3931" s="288">
        <v>1</v>
      </c>
      <c r="J3931" s="244" t="s">
        <v>919</v>
      </c>
      <c r="K3931" s="244">
        <v>1</v>
      </c>
      <c r="L3931" s="244">
        <v>1</v>
      </c>
      <c r="M3931" s="244" t="s">
        <v>89</v>
      </c>
      <c r="N3931" s="244">
        <f t="shared" si="72"/>
        <v>1</v>
      </c>
      <c r="R3931" s="301"/>
      <c r="S3931" s="301"/>
      <c r="T3931" s="301"/>
      <c r="U3931" s="301"/>
      <c r="V3931" s="301"/>
      <c r="W3931" s="301"/>
      <c r="X3931"/>
      <c r="Y3931" s="301"/>
      <c r="Z3931" s="301"/>
      <c r="AA3931" s="301"/>
      <c r="AB3931" s="301"/>
      <c r="AC3931" s="301"/>
      <c r="AD3931" s="301"/>
      <c r="AE3931" s="301"/>
      <c r="AF3931" s="301"/>
      <c r="AG3931" s="301"/>
      <c r="AH3931" s="301"/>
      <c r="AI3931" s="301"/>
      <c r="AM3931"/>
    </row>
    <row r="3932" spans="1:39" ht="20.100000000000001" hidden="1" customHeight="1" x14ac:dyDescent="0.2">
      <c r="A3932" s="240">
        <v>758</v>
      </c>
      <c r="B3932" s="309" t="s">
        <v>414</v>
      </c>
      <c r="C3932" s="310" t="s">
        <v>426</v>
      </c>
      <c r="D3932" s="310" t="s">
        <v>438</v>
      </c>
      <c r="E3932" s="309">
        <v>6517.1973519304674</v>
      </c>
      <c r="F3932" s="310" t="s">
        <v>871</v>
      </c>
      <c r="G3932" s="244" t="s">
        <v>990</v>
      </c>
      <c r="H3932" s="244" t="s">
        <v>429</v>
      </c>
      <c r="I3932" s="288">
        <v>1</v>
      </c>
      <c r="J3932" s="244" t="s">
        <v>919</v>
      </c>
      <c r="K3932" s="244">
        <v>1</v>
      </c>
      <c r="L3932" s="244">
        <v>1</v>
      </c>
      <c r="M3932" s="244" t="s">
        <v>89</v>
      </c>
      <c r="N3932" s="244">
        <f t="shared" si="72"/>
        <v>1</v>
      </c>
      <c r="R3932" s="301"/>
      <c r="S3932" s="301"/>
      <c r="T3932" s="301"/>
      <c r="U3932" s="301"/>
      <c r="V3932" s="301"/>
      <c r="W3932" s="301"/>
      <c r="X3932"/>
      <c r="Y3932" s="301"/>
      <c r="Z3932" s="301"/>
      <c r="AA3932" s="301"/>
      <c r="AB3932" s="301"/>
      <c r="AC3932" s="301"/>
      <c r="AD3932" s="301"/>
      <c r="AE3932" s="301"/>
      <c r="AF3932" s="301"/>
      <c r="AG3932" s="301"/>
      <c r="AH3932" s="301"/>
      <c r="AI3932" s="301"/>
      <c r="AM3932"/>
    </row>
    <row r="3933" spans="1:39" ht="20.100000000000001" hidden="1" customHeight="1" x14ac:dyDescent="0.2">
      <c r="A3933" s="240">
        <v>759</v>
      </c>
      <c r="B3933" s="309" t="s">
        <v>414</v>
      </c>
      <c r="C3933" s="310" t="s">
        <v>426</v>
      </c>
      <c r="D3933" s="310" t="s">
        <v>438</v>
      </c>
      <c r="E3933" s="309">
        <v>6263.1176724167726</v>
      </c>
      <c r="F3933" s="310" t="s">
        <v>871</v>
      </c>
      <c r="G3933" s="244" t="s">
        <v>872</v>
      </c>
      <c r="H3933" s="244" t="s">
        <v>429</v>
      </c>
      <c r="I3933" s="288">
        <v>1</v>
      </c>
      <c r="J3933" s="244" t="s">
        <v>919</v>
      </c>
      <c r="K3933" s="244">
        <v>1</v>
      </c>
      <c r="L3933" s="244">
        <v>1</v>
      </c>
      <c r="M3933" s="244" t="s">
        <v>89</v>
      </c>
      <c r="N3933" s="244">
        <f t="shared" si="72"/>
        <v>1</v>
      </c>
      <c r="R3933" s="301"/>
      <c r="S3933" s="301"/>
      <c r="T3933" s="301"/>
      <c r="U3933" s="301"/>
      <c r="V3933" s="301"/>
      <c r="W3933" s="301"/>
      <c r="X3933"/>
      <c r="Y3933" s="301"/>
      <c r="Z3933" s="301"/>
      <c r="AA3933" s="301"/>
      <c r="AB3933" s="301"/>
      <c r="AC3933" s="301"/>
      <c r="AD3933" s="301"/>
      <c r="AE3933" s="301"/>
      <c r="AF3933" s="301"/>
      <c r="AG3933" s="301"/>
      <c r="AH3933" s="301"/>
      <c r="AI3933" s="301"/>
      <c r="AM3933"/>
    </row>
    <row r="3934" spans="1:39" ht="20.100000000000001" hidden="1" customHeight="1" x14ac:dyDescent="0.2">
      <c r="A3934" s="240">
        <v>760</v>
      </c>
      <c r="B3934" s="309" t="s">
        <v>414</v>
      </c>
      <c r="C3934" s="310" t="s">
        <v>426</v>
      </c>
      <c r="D3934" s="310" t="s">
        <v>438</v>
      </c>
      <c r="E3934" s="309">
        <v>5954.7039721123137</v>
      </c>
      <c r="F3934" s="310" t="s">
        <v>871</v>
      </c>
      <c r="G3934" s="244" t="s">
        <v>872</v>
      </c>
      <c r="H3934" s="244" t="s">
        <v>429</v>
      </c>
      <c r="I3934" s="288">
        <v>1</v>
      </c>
      <c r="J3934" s="244" t="s">
        <v>919</v>
      </c>
      <c r="K3934" s="244">
        <v>1</v>
      </c>
      <c r="L3934" s="244">
        <v>1</v>
      </c>
      <c r="M3934" s="244" t="s">
        <v>89</v>
      </c>
      <c r="N3934" s="244">
        <f t="shared" si="72"/>
        <v>1</v>
      </c>
      <c r="R3934" s="301"/>
      <c r="S3934" s="301"/>
      <c r="T3934" s="301"/>
      <c r="U3934" s="301"/>
      <c r="V3934" s="301"/>
      <c r="W3934" s="301"/>
      <c r="X3934"/>
      <c r="Y3934" s="301"/>
      <c r="Z3934" s="301"/>
      <c r="AA3934" s="301"/>
      <c r="AB3934" s="301"/>
      <c r="AC3934" s="301"/>
      <c r="AD3934" s="301"/>
      <c r="AE3934" s="301"/>
      <c r="AF3934" s="301"/>
      <c r="AG3934" s="301"/>
      <c r="AH3934" s="301"/>
      <c r="AI3934" s="301"/>
      <c r="AM3934"/>
    </row>
    <row r="3935" spans="1:39" ht="20.100000000000001" hidden="1" customHeight="1" x14ac:dyDescent="0.2">
      <c r="A3935" s="240">
        <v>761</v>
      </c>
      <c r="B3935" s="309" t="s">
        <v>414</v>
      </c>
      <c r="C3935" s="310" t="s">
        <v>426</v>
      </c>
      <c r="D3935" s="310" t="s">
        <v>438</v>
      </c>
      <c r="E3935" s="309">
        <v>5792.8959051562942</v>
      </c>
      <c r="F3935" s="310" t="s">
        <v>871</v>
      </c>
      <c r="G3935" s="244" t="s">
        <v>872</v>
      </c>
      <c r="H3935" s="244" t="s">
        <v>429</v>
      </c>
      <c r="I3935" s="288">
        <v>2</v>
      </c>
      <c r="J3935" s="244" t="s">
        <v>919</v>
      </c>
      <c r="K3935" s="244">
        <v>1</v>
      </c>
      <c r="L3935" s="244">
        <v>2</v>
      </c>
      <c r="M3935" s="244" t="s">
        <v>89</v>
      </c>
      <c r="N3935" s="244">
        <f t="shared" si="72"/>
        <v>2</v>
      </c>
      <c r="R3935" s="301"/>
      <c r="S3935" s="301"/>
      <c r="T3935" s="301"/>
      <c r="U3935" s="301"/>
      <c r="V3935" s="301"/>
      <c r="W3935" s="301"/>
      <c r="X3935"/>
      <c r="Y3935" s="301"/>
      <c r="Z3935" s="301"/>
      <c r="AA3935" s="301"/>
      <c r="AB3935" s="301"/>
      <c r="AC3935" s="301"/>
      <c r="AD3935" s="301"/>
      <c r="AE3935" s="301"/>
      <c r="AF3935" s="301"/>
      <c r="AG3935" s="301"/>
      <c r="AH3935" s="301"/>
      <c r="AI3935" s="301"/>
      <c r="AM3935"/>
    </row>
    <row r="3936" spans="1:39" ht="20.100000000000001" hidden="1" customHeight="1" x14ac:dyDescent="0.2">
      <c r="A3936" s="240">
        <v>762</v>
      </c>
      <c r="B3936" s="309" t="s">
        <v>414</v>
      </c>
      <c r="C3936" s="310" t="s">
        <v>426</v>
      </c>
      <c r="D3936" s="310" t="s">
        <v>438</v>
      </c>
      <c r="E3936" s="309">
        <v>5387.5469875984054</v>
      </c>
      <c r="F3936" s="310" t="s">
        <v>879</v>
      </c>
      <c r="G3936" s="244" t="s">
        <v>913</v>
      </c>
      <c r="H3936" s="244" t="s">
        <v>429</v>
      </c>
      <c r="I3936" s="288">
        <v>1</v>
      </c>
      <c r="J3936" s="244" t="s">
        <v>919</v>
      </c>
      <c r="K3936" s="244" t="s">
        <v>89</v>
      </c>
      <c r="L3936" s="244" t="s">
        <v>89</v>
      </c>
      <c r="M3936" s="244">
        <v>1</v>
      </c>
      <c r="N3936" s="244">
        <f t="shared" si="72"/>
        <v>0.78539816339744828</v>
      </c>
      <c r="R3936" s="301"/>
      <c r="S3936" s="301"/>
      <c r="T3936" s="301"/>
      <c r="U3936" s="301"/>
      <c r="V3936" s="301"/>
      <c r="W3936" s="301"/>
      <c r="X3936"/>
      <c r="Y3936" s="301"/>
      <c r="Z3936" s="301"/>
      <c r="AA3936" s="301"/>
      <c r="AB3936" s="301"/>
      <c r="AC3936" s="301"/>
      <c r="AD3936" s="301"/>
      <c r="AE3936" s="301"/>
      <c r="AF3936" s="301"/>
      <c r="AG3936" s="301"/>
      <c r="AH3936" s="301"/>
      <c r="AI3936" s="301"/>
      <c r="AM3936"/>
    </row>
    <row r="3937" spans="1:39" ht="20.100000000000001" hidden="1" customHeight="1" x14ac:dyDescent="0.2">
      <c r="A3937" s="240">
        <v>763</v>
      </c>
      <c r="B3937" s="309" t="s">
        <v>414</v>
      </c>
      <c r="C3937" s="310" t="s">
        <v>426</v>
      </c>
      <c r="D3937" s="310" t="s">
        <v>438</v>
      </c>
      <c r="E3937" s="309">
        <v>5362.3559289584355</v>
      </c>
      <c r="F3937" s="310" t="s">
        <v>897</v>
      </c>
      <c r="G3937" s="244" t="s">
        <v>920</v>
      </c>
      <c r="H3937" s="310" t="s">
        <v>429</v>
      </c>
      <c r="I3937" s="288">
        <v>2</v>
      </c>
      <c r="J3937" s="244" t="s">
        <v>919</v>
      </c>
      <c r="K3937" s="244">
        <v>2</v>
      </c>
      <c r="L3937" s="244">
        <v>1</v>
      </c>
      <c r="M3937" s="244" t="s">
        <v>89</v>
      </c>
      <c r="N3937" s="244">
        <f t="shared" si="72"/>
        <v>2</v>
      </c>
      <c r="R3937" s="301"/>
      <c r="S3937" s="301"/>
      <c r="T3937" s="301"/>
      <c r="U3937" s="301"/>
      <c r="V3937" s="301"/>
      <c r="W3937" s="301"/>
      <c r="X3937"/>
      <c r="Y3937" s="301"/>
      <c r="Z3937" s="301"/>
      <c r="AA3937" s="301"/>
      <c r="AB3937" s="301"/>
      <c r="AC3937" s="301"/>
      <c r="AD3937" s="301"/>
      <c r="AE3937" s="301"/>
      <c r="AF3937" s="301"/>
      <c r="AG3937" s="301"/>
      <c r="AH3937" s="301"/>
      <c r="AI3937" s="301"/>
      <c r="AM3937"/>
    </row>
    <row r="3938" spans="1:39" ht="20.100000000000001" hidden="1" customHeight="1" x14ac:dyDescent="0.2">
      <c r="A3938" s="240">
        <v>764</v>
      </c>
      <c r="B3938" s="309" t="s">
        <v>414</v>
      </c>
      <c r="C3938" s="310" t="s">
        <v>426</v>
      </c>
      <c r="D3938" s="310" t="s">
        <v>438</v>
      </c>
      <c r="E3938" s="309">
        <v>5292.6950015490265</v>
      </c>
      <c r="F3938" s="310" t="s">
        <v>871</v>
      </c>
      <c r="G3938" s="244" t="s">
        <v>872</v>
      </c>
      <c r="H3938" s="244" t="s">
        <v>429</v>
      </c>
      <c r="I3938" s="288">
        <v>1</v>
      </c>
      <c r="J3938" s="244" t="s">
        <v>919</v>
      </c>
      <c r="K3938" s="244">
        <v>1</v>
      </c>
      <c r="L3938" s="244">
        <v>1</v>
      </c>
      <c r="M3938" s="244" t="s">
        <v>89</v>
      </c>
      <c r="N3938" s="244">
        <f t="shared" si="72"/>
        <v>1</v>
      </c>
      <c r="R3938" s="301"/>
      <c r="S3938" s="301"/>
      <c r="T3938" s="301"/>
      <c r="U3938" s="301"/>
      <c r="V3938" s="301"/>
      <c r="W3938" s="301"/>
      <c r="X3938"/>
      <c r="Y3938" s="301"/>
      <c r="Z3938" s="301"/>
      <c r="AA3938" s="301"/>
      <c r="AB3938" s="301"/>
      <c r="AC3938" s="301"/>
      <c r="AD3938" s="301"/>
      <c r="AE3938" s="301"/>
      <c r="AF3938" s="301"/>
      <c r="AG3938" s="301"/>
      <c r="AH3938" s="301"/>
      <c r="AI3938" s="301"/>
      <c r="AM3938"/>
    </row>
    <row r="3939" spans="1:39" ht="20.100000000000001" hidden="1" customHeight="1" x14ac:dyDescent="0.2">
      <c r="A3939" s="240">
        <v>765</v>
      </c>
      <c r="B3939" s="309" t="s">
        <v>414</v>
      </c>
      <c r="C3939" s="310" t="s">
        <v>426</v>
      </c>
      <c r="D3939" s="310" t="s">
        <v>438</v>
      </c>
      <c r="E3939" s="309">
        <v>5241.9049568810542</v>
      </c>
      <c r="F3939" s="310" t="s">
        <v>871</v>
      </c>
      <c r="G3939" s="244" t="s">
        <v>872</v>
      </c>
      <c r="H3939" s="244" t="s">
        <v>429</v>
      </c>
      <c r="I3939" s="288">
        <v>1</v>
      </c>
      <c r="J3939" s="244" t="s">
        <v>919</v>
      </c>
      <c r="K3939" s="244">
        <v>1</v>
      </c>
      <c r="L3939" s="244">
        <v>1</v>
      </c>
      <c r="M3939" s="244" t="s">
        <v>89</v>
      </c>
      <c r="N3939" s="244">
        <f t="shared" si="72"/>
        <v>1</v>
      </c>
      <c r="R3939" s="301"/>
      <c r="S3939" s="301"/>
      <c r="T3939" s="301"/>
      <c r="U3939" s="301"/>
      <c r="V3939" s="301"/>
      <c r="W3939" s="301"/>
      <c r="X3939"/>
      <c r="Y3939" s="301"/>
      <c r="Z3939" s="301"/>
      <c r="AA3939" s="301"/>
      <c r="AB3939" s="301"/>
      <c r="AC3939" s="301"/>
      <c r="AD3939" s="301"/>
      <c r="AE3939" s="301"/>
      <c r="AF3939" s="301"/>
      <c r="AG3939" s="301"/>
      <c r="AH3939" s="301"/>
      <c r="AI3939" s="301"/>
      <c r="AM3939"/>
    </row>
    <row r="3940" spans="1:39" ht="20.100000000000001" hidden="1" customHeight="1" x14ac:dyDescent="0.2">
      <c r="A3940" s="240">
        <v>766</v>
      </c>
      <c r="B3940" s="309" t="s">
        <v>414</v>
      </c>
      <c r="C3940" s="310" t="s">
        <v>426</v>
      </c>
      <c r="D3940" s="310" t="s">
        <v>438</v>
      </c>
      <c r="E3940" s="309">
        <v>5220.5344956817853</v>
      </c>
      <c r="F3940" s="310" t="s">
        <v>879</v>
      </c>
      <c r="G3940" s="244" t="s">
        <v>983</v>
      </c>
      <c r="H3940" s="244" t="s">
        <v>429</v>
      </c>
      <c r="I3940" s="288">
        <v>1</v>
      </c>
      <c r="J3940" s="244" t="s">
        <v>919</v>
      </c>
      <c r="K3940" s="244" t="s">
        <v>89</v>
      </c>
      <c r="L3940" s="244" t="s">
        <v>89</v>
      </c>
      <c r="M3940" s="244">
        <v>1</v>
      </c>
      <c r="N3940" s="244">
        <f t="shared" si="72"/>
        <v>0.78539816339744828</v>
      </c>
      <c r="R3940" s="301"/>
      <c r="S3940" s="301"/>
      <c r="T3940" s="301"/>
      <c r="U3940" s="301"/>
      <c r="V3940" s="301"/>
      <c r="W3940" s="301"/>
      <c r="X3940"/>
      <c r="Y3940" s="301"/>
      <c r="Z3940" s="301"/>
      <c r="AA3940" s="301"/>
      <c r="AB3940" s="301"/>
      <c r="AC3940" s="301"/>
      <c r="AD3940" s="301"/>
      <c r="AE3940" s="301"/>
      <c r="AF3940" s="301"/>
      <c r="AG3940" s="301"/>
      <c r="AH3940" s="301"/>
      <c r="AI3940" s="301"/>
      <c r="AM3940"/>
    </row>
    <row r="3941" spans="1:39" ht="20.100000000000001" hidden="1" customHeight="1" x14ac:dyDescent="0.2">
      <c r="A3941" s="240">
        <v>767</v>
      </c>
      <c r="B3941" s="309" t="s">
        <v>414</v>
      </c>
      <c r="C3941" s="310" t="s">
        <v>426</v>
      </c>
      <c r="D3941" s="310" t="s">
        <v>438</v>
      </c>
      <c r="E3941" s="309">
        <v>5082.0045054370157</v>
      </c>
      <c r="F3941" s="310" t="s">
        <v>897</v>
      </c>
      <c r="G3941" s="244" t="s">
        <v>920</v>
      </c>
      <c r="H3941" s="244" t="s">
        <v>429</v>
      </c>
      <c r="I3941" s="288">
        <v>2</v>
      </c>
      <c r="J3941" s="244" t="s">
        <v>919</v>
      </c>
      <c r="K3941" s="244">
        <v>2</v>
      </c>
      <c r="L3941" s="244">
        <v>1</v>
      </c>
      <c r="M3941" s="244" t="s">
        <v>89</v>
      </c>
      <c r="N3941" s="244">
        <f t="shared" si="72"/>
        <v>2</v>
      </c>
      <c r="R3941" s="301"/>
      <c r="S3941" s="301"/>
      <c r="T3941" s="301"/>
      <c r="U3941" s="301"/>
      <c r="V3941" s="301"/>
      <c r="W3941" s="301"/>
      <c r="X3941"/>
      <c r="Y3941" s="301"/>
      <c r="Z3941" s="301"/>
      <c r="AA3941" s="301"/>
      <c r="AB3941" s="301"/>
      <c r="AC3941" s="301"/>
      <c r="AD3941" s="301"/>
      <c r="AE3941" s="301"/>
      <c r="AF3941" s="301"/>
      <c r="AG3941" s="301"/>
      <c r="AH3941" s="301"/>
      <c r="AI3941" s="301"/>
      <c r="AM3941"/>
    </row>
    <row r="3942" spans="1:39" ht="20.100000000000001" hidden="1" customHeight="1" x14ac:dyDescent="0.2">
      <c r="A3942" s="240">
        <v>768</v>
      </c>
      <c r="B3942" s="309" t="s">
        <v>414</v>
      </c>
      <c r="C3942" s="310" t="s">
        <v>426</v>
      </c>
      <c r="D3942" s="310" t="s">
        <v>438</v>
      </c>
      <c r="E3942" s="309">
        <v>4991.0893076198727</v>
      </c>
      <c r="F3942" s="310" t="s">
        <v>871</v>
      </c>
      <c r="G3942" s="244" t="s">
        <v>872</v>
      </c>
      <c r="H3942" s="244" t="s">
        <v>429</v>
      </c>
      <c r="I3942" s="288">
        <v>1</v>
      </c>
      <c r="J3942" s="244" t="s">
        <v>919</v>
      </c>
      <c r="K3942" s="244">
        <v>1</v>
      </c>
      <c r="L3942" s="244">
        <v>1</v>
      </c>
      <c r="M3942" s="244" t="s">
        <v>89</v>
      </c>
      <c r="N3942" s="244">
        <f t="shared" si="72"/>
        <v>1</v>
      </c>
      <c r="R3942" s="301"/>
      <c r="S3942" s="301"/>
      <c r="T3942" s="301"/>
      <c r="U3942" s="301"/>
      <c r="V3942" s="301"/>
      <c r="W3942" s="301"/>
      <c r="X3942"/>
      <c r="Y3942" s="301"/>
      <c r="Z3942" s="301"/>
      <c r="AA3942" s="301"/>
      <c r="AB3942" s="301"/>
      <c r="AC3942" s="301"/>
      <c r="AD3942" s="301"/>
      <c r="AE3942" s="301"/>
      <c r="AF3942" s="301"/>
      <c r="AG3942" s="301"/>
      <c r="AH3942" s="301"/>
      <c r="AI3942" s="301"/>
      <c r="AM3942"/>
    </row>
    <row r="3943" spans="1:39" ht="20.100000000000001" hidden="1" customHeight="1" x14ac:dyDescent="0.2">
      <c r="A3943" s="240">
        <v>769</v>
      </c>
      <c r="B3943" s="309" t="s">
        <v>414</v>
      </c>
      <c r="C3943" s="310" t="s">
        <v>426</v>
      </c>
      <c r="D3943" s="310" t="s">
        <v>438</v>
      </c>
      <c r="E3943" s="309">
        <v>4936.9684619862637</v>
      </c>
      <c r="F3943" s="310" t="s">
        <v>871</v>
      </c>
      <c r="G3943" s="244" t="s">
        <v>872</v>
      </c>
      <c r="H3943" s="244" t="s">
        <v>429</v>
      </c>
      <c r="I3943" s="288">
        <v>1</v>
      </c>
      <c r="J3943" s="244" t="s">
        <v>919</v>
      </c>
      <c r="K3943" s="244">
        <v>1</v>
      </c>
      <c r="L3943" s="244">
        <v>1</v>
      </c>
      <c r="M3943" s="244" t="s">
        <v>89</v>
      </c>
      <c r="N3943" s="244">
        <f t="shared" si="72"/>
        <v>1</v>
      </c>
      <c r="R3943" s="301"/>
      <c r="S3943" s="301"/>
      <c r="T3943" s="301"/>
      <c r="U3943" s="301"/>
      <c r="V3943" s="301"/>
      <c r="W3943" s="301"/>
      <c r="X3943"/>
      <c r="Y3943" s="301"/>
      <c r="Z3943" s="301"/>
      <c r="AA3943" s="301"/>
      <c r="AB3943" s="301"/>
      <c r="AC3943" s="301"/>
      <c r="AD3943" s="301"/>
      <c r="AE3943" s="301"/>
      <c r="AF3943" s="301"/>
      <c r="AG3943" s="301"/>
      <c r="AH3943" s="301"/>
      <c r="AI3943" s="301"/>
      <c r="AM3943"/>
    </row>
    <row r="3944" spans="1:39" ht="20.100000000000001" hidden="1" customHeight="1" x14ac:dyDescent="0.2">
      <c r="A3944" s="240">
        <v>770</v>
      </c>
      <c r="B3944" s="309" t="s">
        <v>414</v>
      </c>
      <c r="C3944" s="310" t="s">
        <v>426</v>
      </c>
      <c r="D3944" s="310" t="s">
        <v>438</v>
      </c>
      <c r="E3944" s="309">
        <v>4927.6035221717475</v>
      </c>
      <c r="F3944" s="242" t="s">
        <v>888</v>
      </c>
      <c r="G3944" s="244" t="s">
        <v>918</v>
      </c>
      <c r="H3944" s="244" t="s">
        <v>429</v>
      </c>
      <c r="I3944" s="288">
        <v>1</v>
      </c>
      <c r="J3944" s="244" t="s">
        <v>919</v>
      </c>
      <c r="K3944" s="244">
        <v>0.5</v>
      </c>
      <c r="L3944" s="244">
        <v>0.8</v>
      </c>
      <c r="M3944" s="244" t="s">
        <v>89</v>
      </c>
      <c r="N3944" s="244">
        <f t="shared" si="72"/>
        <v>0.4</v>
      </c>
      <c r="R3944" s="301"/>
      <c r="S3944" s="301"/>
      <c r="T3944" s="301"/>
      <c r="U3944" s="301"/>
      <c r="V3944" s="301"/>
      <c r="W3944" s="301"/>
      <c r="X3944"/>
      <c r="Y3944" s="301"/>
      <c r="Z3944" s="301"/>
      <c r="AA3944" s="301"/>
      <c r="AB3944" s="301"/>
      <c r="AC3944" s="301"/>
      <c r="AD3944" s="301"/>
      <c r="AE3944" s="301"/>
      <c r="AF3944" s="301"/>
      <c r="AG3944" s="301"/>
      <c r="AH3944" s="301"/>
      <c r="AI3944" s="301"/>
      <c r="AM3944"/>
    </row>
    <row r="3945" spans="1:39" ht="20.100000000000001" hidden="1" customHeight="1" x14ac:dyDescent="0.2">
      <c r="A3945" s="240">
        <v>771</v>
      </c>
      <c r="B3945" s="309" t="s">
        <v>414</v>
      </c>
      <c r="C3945" s="310" t="s">
        <v>426</v>
      </c>
      <c r="D3945" s="310" t="s">
        <v>438</v>
      </c>
      <c r="E3945" s="309">
        <v>4912.1480139502301</v>
      </c>
      <c r="F3945" s="310" t="s">
        <v>871</v>
      </c>
      <c r="G3945" s="244" t="s">
        <v>962</v>
      </c>
      <c r="H3945" s="244" t="s">
        <v>429</v>
      </c>
      <c r="I3945" s="288">
        <v>1</v>
      </c>
      <c r="J3945" s="244" t="s">
        <v>919</v>
      </c>
      <c r="K3945" s="244">
        <v>1</v>
      </c>
      <c r="L3945" s="244">
        <v>1</v>
      </c>
      <c r="M3945" s="244" t="s">
        <v>89</v>
      </c>
      <c r="N3945" s="244">
        <f t="shared" si="72"/>
        <v>1</v>
      </c>
      <c r="R3945" s="301"/>
      <c r="S3945" s="301"/>
      <c r="T3945" s="301"/>
      <c r="U3945" s="301"/>
      <c r="V3945" s="301"/>
      <c r="W3945" s="301"/>
      <c r="X3945"/>
      <c r="Y3945" s="301"/>
      <c r="Z3945" s="301"/>
      <c r="AA3945" s="301"/>
      <c r="AB3945" s="301"/>
      <c r="AC3945" s="301"/>
      <c r="AD3945" s="301"/>
      <c r="AE3945" s="301"/>
      <c r="AF3945" s="301"/>
      <c r="AG3945" s="301"/>
      <c r="AH3945" s="301"/>
      <c r="AI3945" s="301"/>
      <c r="AM3945"/>
    </row>
    <row r="3946" spans="1:39" ht="20.100000000000001" hidden="1" customHeight="1" x14ac:dyDescent="0.2">
      <c r="A3946" s="240">
        <v>772</v>
      </c>
      <c r="B3946" s="309" t="s">
        <v>414</v>
      </c>
      <c r="C3946" s="310" t="s">
        <v>426</v>
      </c>
      <c r="D3946" s="310" t="s">
        <v>438</v>
      </c>
      <c r="E3946" s="309">
        <v>4868.8242882335799</v>
      </c>
      <c r="F3946" s="310" t="s">
        <v>897</v>
      </c>
      <c r="G3946" s="244" t="s">
        <v>931</v>
      </c>
      <c r="H3946" s="244" t="s">
        <v>429</v>
      </c>
      <c r="I3946" s="288">
        <v>1</v>
      </c>
      <c r="J3946" s="244" t="s">
        <v>919</v>
      </c>
      <c r="K3946" s="244">
        <v>3</v>
      </c>
      <c r="L3946" s="244">
        <v>2</v>
      </c>
      <c r="M3946" s="244" t="s">
        <v>89</v>
      </c>
      <c r="N3946" s="244">
        <f t="shared" ref="N3946:N3969" si="73">IF(M3946="",K3946*L3946,IF(G3946="R-1",K3946*L3946,IF(LEFT(G3946,1)="R",PI()*((M3946^2)/4),K3946*L3946)))</f>
        <v>6</v>
      </c>
      <c r="R3946" s="301"/>
      <c r="S3946" s="301"/>
      <c r="T3946" s="301"/>
      <c r="U3946" s="301"/>
      <c r="V3946" s="301"/>
      <c r="W3946" s="301"/>
      <c r="X3946"/>
      <c r="Y3946" s="301"/>
      <c r="Z3946" s="301"/>
      <c r="AA3946" s="301"/>
      <c r="AB3946" s="301"/>
      <c r="AC3946" s="301"/>
      <c r="AD3946" s="301"/>
      <c r="AE3946" s="301"/>
      <c r="AF3946" s="301"/>
      <c r="AG3946" s="301"/>
      <c r="AH3946" s="301"/>
      <c r="AI3946" s="301"/>
      <c r="AM3946"/>
    </row>
    <row r="3947" spans="1:39" ht="20.100000000000001" hidden="1" customHeight="1" x14ac:dyDescent="0.2">
      <c r="A3947" s="240">
        <v>773</v>
      </c>
      <c r="B3947" s="309" t="s">
        <v>414</v>
      </c>
      <c r="C3947" s="310" t="s">
        <v>426</v>
      </c>
      <c r="D3947" s="310" t="s">
        <v>438</v>
      </c>
      <c r="E3947" s="309">
        <v>4847.9547413745549</v>
      </c>
      <c r="F3947" s="310" t="s">
        <v>897</v>
      </c>
      <c r="G3947" s="244" t="s">
        <v>920</v>
      </c>
      <c r="H3947" s="244" t="s">
        <v>429</v>
      </c>
      <c r="I3947" s="288">
        <v>1</v>
      </c>
      <c r="J3947" s="244" t="s">
        <v>919</v>
      </c>
      <c r="K3947" s="244">
        <v>2</v>
      </c>
      <c r="L3947" s="244">
        <v>1</v>
      </c>
      <c r="M3947" s="244" t="s">
        <v>89</v>
      </c>
      <c r="N3947" s="244">
        <f t="shared" si="73"/>
        <v>2</v>
      </c>
      <c r="R3947" s="301"/>
      <c r="S3947" s="301"/>
      <c r="T3947" s="301"/>
      <c r="U3947" s="301"/>
      <c r="V3947" s="301"/>
      <c r="W3947" s="301"/>
      <c r="X3947"/>
      <c r="Y3947" s="301"/>
      <c r="Z3947" s="301"/>
      <c r="AA3947" s="301"/>
      <c r="AB3947" s="301"/>
      <c r="AC3947" s="301"/>
      <c r="AD3947" s="301"/>
      <c r="AE3947" s="301"/>
      <c r="AF3947" s="301"/>
      <c r="AG3947" s="301"/>
      <c r="AH3947" s="301"/>
      <c r="AI3947" s="301"/>
      <c r="AM3947"/>
    </row>
    <row r="3948" spans="1:39" ht="20.100000000000001" hidden="1" customHeight="1" x14ac:dyDescent="0.2">
      <c r="A3948" s="240">
        <v>774</v>
      </c>
      <c r="B3948" s="309" t="s">
        <v>414</v>
      </c>
      <c r="C3948" s="310" t="s">
        <v>426</v>
      </c>
      <c r="D3948" s="310" t="s">
        <v>438</v>
      </c>
      <c r="E3948" s="309">
        <v>4826.7116524890989</v>
      </c>
      <c r="F3948" s="310" t="s">
        <v>897</v>
      </c>
      <c r="G3948" s="244" t="s">
        <v>931</v>
      </c>
      <c r="H3948" s="244" t="s">
        <v>429</v>
      </c>
      <c r="I3948" s="288">
        <v>3</v>
      </c>
      <c r="J3948" s="244" t="s">
        <v>919</v>
      </c>
      <c r="K3948" s="244">
        <v>3</v>
      </c>
      <c r="L3948" s="244">
        <v>2</v>
      </c>
      <c r="M3948" s="244" t="s">
        <v>89</v>
      </c>
      <c r="N3948" s="244">
        <f t="shared" si="73"/>
        <v>6</v>
      </c>
      <c r="R3948" s="301"/>
      <c r="S3948" s="301"/>
      <c r="T3948" s="301"/>
      <c r="U3948" s="301"/>
      <c r="V3948" s="301"/>
      <c r="W3948" s="301"/>
      <c r="X3948"/>
      <c r="Y3948" s="301"/>
      <c r="Z3948" s="301"/>
      <c r="AA3948" s="301"/>
      <c r="AB3948" s="301"/>
      <c r="AC3948" s="301"/>
      <c r="AD3948" s="301"/>
      <c r="AE3948" s="301"/>
      <c r="AF3948" s="301"/>
      <c r="AG3948" s="301"/>
      <c r="AH3948" s="301"/>
      <c r="AI3948" s="301"/>
      <c r="AM3948"/>
    </row>
    <row r="3949" spans="1:39" ht="20.100000000000001" hidden="1" customHeight="1" x14ac:dyDescent="0.2">
      <c r="A3949" s="240">
        <v>775</v>
      </c>
      <c r="B3949" s="309" t="s">
        <v>414</v>
      </c>
      <c r="C3949" s="310" t="s">
        <v>426</v>
      </c>
      <c r="D3949" s="310" t="s">
        <v>438</v>
      </c>
      <c r="E3949" s="309">
        <v>4806.2162606318234</v>
      </c>
      <c r="F3949" s="310" t="s">
        <v>871</v>
      </c>
      <c r="G3949" s="244" t="s">
        <v>872</v>
      </c>
      <c r="H3949" s="244" t="s">
        <v>429</v>
      </c>
      <c r="I3949" s="288">
        <v>1</v>
      </c>
      <c r="J3949" s="244" t="s">
        <v>919</v>
      </c>
      <c r="K3949" s="244">
        <v>1</v>
      </c>
      <c r="L3949" s="244">
        <v>1</v>
      </c>
      <c r="M3949" s="244" t="s">
        <v>89</v>
      </c>
      <c r="N3949" s="244">
        <f t="shared" si="73"/>
        <v>1</v>
      </c>
      <c r="R3949" s="301"/>
      <c r="S3949" s="301"/>
      <c r="T3949" s="301"/>
      <c r="U3949" s="301"/>
      <c r="V3949" s="301"/>
      <c r="W3949" s="301"/>
      <c r="X3949"/>
      <c r="Y3949" s="301"/>
      <c r="Z3949" s="301"/>
      <c r="AA3949" s="301"/>
      <c r="AB3949" s="301"/>
      <c r="AC3949" s="301"/>
      <c r="AD3949" s="301"/>
      <c r="AE3949" s="301"/>
      <c r="AF3949" s="301"/>
      <c r="AG3949" s="301"/>
      <c r="AH3949" s="301"/>
      <c r="AI3949" s="301"/>
      <c r="AM3949"/>
    </row>
    <row r="3950" spans="1:39" ht="20.100000000000001" hidden="1" customHeight="1" x14ac:dyDescent="0.2">
      <c r="A3950" s="240">
        <v>776</v>
      </c>
      <c r="B3950" s="309" t="s">
        <v>414</v>
      </c>
      <c r="C3950" s="310" t="s">
        <v>426</v>
      </c>
      <c r="D3950" s="310" t="s">
        <v>438</v>
      </c>
      <c r="E3950" s="309">
        <v>4764.0991194575672</v>
      </c>
      <c r="F3950" s="242" t="s">
        <v>888</v>
      </c>
      <c r="G3950" s="244" t="s">
        <v>937</v>
      </c>
      <c r="H3950" s="244" t="s">
        <v>429</v>
      </c>
      <c r="I3950" s="288">
        <v>2</v>
      </c>
      <c r="J3950" s="244" t="s">
        <v>919</v>
      </c>
      <c r="K3950" s="244">
        <v>2</v>
      </c>
      <c r="L3950" s="244">
        <v>1.5</v>
      </c>
      <c r="M3950" s="244" t="s">
        <v>89</v>
      </c>
      <c r="N3950" s="244">
        <f t="shared" si="73"/>
        <v>3</v>
      </c>
      <c r="R3950" s="301"/>
      <c r="S3950" s="301"/>
      <c r="T3950" s="301"/>
      <c r="U3950" s="301"/>
      <c r="V3950" s="301"/>
      <c r="W3950" s="301"/>
      <c r="X3950"/>
      <c r="Y3950" s="301"/>
      <c r="Z3950" s="301"/>
      <c r="AA3950" s="301"/>
      <c r="AB3950" s="301"/>
      <c r="AC3950" s="301"/>
      <c r="AD3950" s="301"/>
      <c r="AE3950" s="301"/>
      <c r="AF3950" s="301"/>
      <c r="AG3950" s="301"/>
      <c r="AH3950" s="301"/>
      <c r="AI3950" s="301"/>
      <c r="AM3950"/>
    </row>
    <row r="3951" spans="1:39" ht="20.100000000000001" hidden="1" customHeight="1" x14ac:dyDescent="0.2">
      <c r="A3951" s="240">
        <v>777</v>
      </c>
      <c r="B3951" s="309" t="s">
        <v>414</v>
      </c>
      <c r="C3951" s="310" t="s">
        <v>426</v>
      </c>
      <c r="D3951" s="310" t="s">
        <v>438</v>
      </c>
      <c r="E3951" s="309">
        <v>4671.986483705924</v>
      </c>
      <c r="F3951" s="310" t="s">
        <v>880</v>
      </c>
      <c r="G3951" s="244" t="s">
        <v>915</v>
      </c>
      <c r="H3951" s="244" t="s">
        <v>429</v>
      </c>
      <c r="I3951" s="288">
        <v>1</v>
      </c>
      <c r="J3951" s="244" t="s">
        <v>950</v>
      </c>
      <c r="K3951" s="244">
        <v>0.5</v>
      </c>
      <c r="L3951" s="244">
        <v>0.6</v>
      </c>
      <c r="M3951" s="244" t="s">
        <v>89</v>
      </c>
      <c r="N3951" s="244">
        <f t="shared" si="73"/>
        <v>0.3</v>
      </c>
      <c r="R3951" s="301"/>
      <c r="S3951" s="301"/>
      <c r="T3951" s="301"/>
      <c r="U3951" s="301"/>
      <c r="V3951" s="301"/>
      <c r="W3951" s="301"/>
      <c r="X3951"/>
      <c r="Y3951" s="301"/>
      <c r="Z3951" s="301"/>
      <c r="AA3951" s="301"/>
      <c r="AB3951" s="301"/>
      <c r="AC3951" s="301"/>
      <c r="AD3951" s="301"/>
      <c r="AE3951" s="301"/>
      <c r="AF3951" s="301"/>
      <c r="AG3951" s="301"/>
      <c r="AH3951" s="301"/>
      <c r="AI3951" s="301"/>
      <c r="AM3951"/>
    </row>
    <row r="3952" spans="1:39" ht="20.100000000000001" hidden="1" customHeight="1" x14ac:dyDescent="0.2">
      <c r="A3952" s="240">
        <v>778</v>
      </c>
      <c r="B3952" s="309" t="s">
        <v>414</v>
      </c>
      <c r="C3952" s="310" t="s">
        <v>426</v>
      </c>
      <c r="D3952" s="310" t="s">
        <v>438</v>
      </c>
      <c r="E3952" s="309">
        <v>4648.0044852548008</v>
      </c>
      <c r="F3952" s="310" t="s">
        <v>871</v>
      </c>
      <c r="G3952" s="244" t="s">
        <v>872</v>
      </c>
      <c r="H3952" s="244" t="s">
        <v>429</v>
      </c>
      <c r="I3952" s="288">
        <v>1</v>
      </c>
      <c r="J3952" s="244" t="s">
        <v>919</v>
      </c>
      <c r="K3952" s="244">
        <v>1</v>
      </c>
      <c r="L3952" s="244">
        <v>1</v>
      </c>
      <c r="M3952" s="244" t="s">
        <v>89</v>
      </c>
      <c r="N3952" s="244">
        <f t="shared" si="73"/>
        <v>1</v>
      </c>
      <c r="R3952" s="301"/>
      <c r="S3952" s="301"/>
      <c r="T3952" s="301"/>
      <c r="U3952" s="301"/>
      <c r="V3952" s="301"/>
      <c r="W3952" s="301"/>
      <c r="X3952"/>
      <c r="Y3952" s="301"/>
      <c r="Z3952" s="301"/>
      <c r="AA3952" s="301"/>
      <c r="AB3952" s="301"/>
      <c r="AC3952" s="301"/>
      <c r="AD3952" s="301"/>
      <c r="AE3952" s="301"/>
      <c r="AF3952" s="301"/>
      <c r="AG3952" s="301"/>
      <c r="AH3952" s="301"/>
      <c r="AI3952" s="301"/>
      <c r="AM3952"/>
    </row>
    <row r="3953" spans="1:39" ht="20.100000000000001" hidden="1" customHeight="1" x14ac:dyDescent="0.2">
      <c r="A3953" s="240">
        <v>779</v>
      </c>
      <c r="B3953" s="309" t="s">
        <v>414</v>
      </c>
      <c r="C3953" s="310" t="s">
        <v>426</v>
      </c>
      <c r="D3953" s="310" t="s">
        <v>438</v>
      </c>
      <c r="E3953" s="309">
        <v>4317.7643751102478</v>
      </c>
      <c r="F3953" s="310" t="s">
        <v>871</v>
      </c>
      <c r="G3953" s="244" t="s">
        <v>960</v>
      </c>
      <c r="H3953" s="244" t="s">
        <v>429</v>
      </c>
      <c r="I3953" s="288">
        <v>1</v>
      </c>
      <c r="J3953" s="244" t="s">
        <v>919</v>
      </c>
      <c r="K3953" s="244">
        <v>1</v>
      </c>
      <c r="L3953" s="244">
        <v>1</v>
      </c>
      <c r="M3953" s="244" t="s">
        <v>89</v>
      </c>
      <c r="N3953" s="244">
        <f t="shared" si="73"/>
        <v>1</v>
      </c>
      <c r="R3953" s="301"/>
      <c r="S3953" s="301"/>
      <c r="T3953" s="301"/>
      <c r="U3953" s="301"/>
      <c r="V3953" s="301"/>
      <c r="W3953" s="301"/>
      <c r="X3953"/>
      <c r="Y3953" s="301"/>
      <c r="Z3953" s="301"/>
      <c r="AA3953" s="301"/>
      <c r="AB3953" s="301"/>
      <c r="AC3953" s="301"/>
      <c r="AD3953" s="301"/>
      <c r="AE3953" s="301"/>
      <c r="AF3953" s="301"/>
      <c r="AG3953" s="301"/>
      <c r="AH3953" s="301"/>
      <c r="AI3953" s="301"/>
      <c r="AM3953"/>
    </row>
    <row r="3954" spans="1:39" ht="20.100000000000001" hidden="1" customHeight="1" x14ac:dyDescent="0.2">
      <c r="A3954" s="240">
        <v>780</v>
      </c>
      <c r="B3954" s="309" t="s">
        <v>414</v>
      </c>
      <c r="C3954" s="310" t="s">
        <v>426</v>
      </c>
      <c r="D3954" s="310" t="s">
        <v>438</v>
      </c>
      <c r="E3954" s="309">
        <v>4284.0856031693165</v>
      </c>
      <c r="F3954" s="310" t="s">
        <v>879</v>
      </c>
      <c r="G3954" s="244" t="s">
        <v>917</v>
      </c>
      <c r="H3954" s="244" t="s">
        <v>429</v>
      </c>
      <c r="I3954" s="288">
        <v>1</v>
      </c>
      <c r="J3954" s="244" t="s">
        <v>919</v>
      </c>
      <c r="K3954" s="244" t="s">
        <v>89</v>
      </c>
      <c r="L3954" s="244" t="s">
        <v>89</v>
      </c>
      <c r="M3954" s="244">
        <v>0.8</v>
      </c>
      <c r="N3954" s="244">
        <f t="shared" si="73"/>
        <v>0.50265482457436694</v>
      </c>
      <c r="R3954" s="301"/>
      <c r="S3954" s="301"/>
      <c r="T3954" s="301"/>
      <c r="U3954" s="301"/>
      <c r="V3954" s="301"/>
      <c r="W3954" s="301"/>
      <c r="X3954"/>
      <c r="Y3954" s="301"/>
      <c r="Z3954" s="301"/>
      <c r="AA3954" s="301"/>
      <c r="AB3954" s="301"/>
      <c r="AC3954" s="301"/>
      <c r="AD3954" s="301"/>
      <c r="AE3954" s="301"/>
      <c r="AF3954" s="301"/>
      <c r="AG3954" s="301"/>
      <c r="AH3954" s="301"/>
      <c r="AI3954" s="301"/>
      <c r="AM3954"/>
    </row>
    <row r="3955" spans="1:39" ht="20.100000000000001" hidden="1" customHeight="1" x14ac:dyDescent="0.2">
      <c r="A3955" s="240">
        <v>781</v>
      </c>
      <c r="B3955" s="309" t="s">
        <v>414</v>
      </c>
      <c r="C3955" s="310" t="s">
        <v>426</v>
      </c>
      <c r="D3955" s="310" t="s">
        <v>438</v>
      </c>
      <c r="E3955" s="309">
        <v>3655.3439655678094</v>
      </c>
      <c r="F3955" s="310" t="s">
        <v>871</v>
      </c>
      <c r="G3955" s="244" t="s">
        <v>959</v>
      </c>
      <c r="H3955" s="244" t="s">
        <v>429</v>
      </c>
      <c r="I3955" s="288">
        <v>1</v>
      </c>
      <c r="J3955" s="244" t="s">
        <v>919</v>
      </c>
      <c r="K3955" s="244">
        <v>1</v>
      </c>
      <c r="L3955" s="244">
        <v>1</v>
      </c>
      <c r="M3955" s="244" t="s">
        <v>89</v>
      </c>
      <c r="N3955" s="244">
        <f t="shared" si="73"/>
        <v>1</v>
      </c>
      <c r="R3955" s="301"/>
      <c r="S3955" s="301"/>
      <c r="T3955" s="301"/>
      <c r="U3955" s="301"/>
      <c r="V3955" s="301"/>
      <c r="W3955" s="301"/>
      <c r="X3955"/>
      <c r="Y3955" s="301"/>
      <c r="Z3955" s="301"/>
      <c r="AA3955" s="301"/>
      <c r="AB3955" s="301"/>
      <c r="AC3955" s="301"/>
      <c r="AD3955" s="301"/>
      <c r="AE3955" s="301"/>
      <c r="AF3955" s="301"/>
      <c r="AG3955" s="301"/>
      <c r="AH3955" s="301"/>
      <c r="AI3955" s="301"/>
      <c r="AM3955"/>
    </row>
    <row r="3956" spans="1:39" ht="20.100000000000001" hidden="1" customHeight="1" x14ac:dyDescent="0.2">
      <c r="A3956" s="240">
        <v>782</v>
      </c>
      <c r="B3956" s="309" t="s">
        <v>414</v>
      </c>
      <c r="C3956" s="310" t="s">
        <v>426</v>
      </c>
      <c r="D3956" s="310" t="s">
        <v>438</v>
      </c>
      <c r="E3956" s="309">
        <v>3407.9909891399243</v>
      </c>
      <c r="F3956" s="310" t="s">
        <v>879</v>
      </c>
      <c r="G3956" s="244" t="s">
        <v>913</v>
      </c>
      <c r="H3956" s="244" t="s">
        <v>429</v>
      </c>
      <c r="I3956" s="288">
        <v>1</v>
      </c>
      <c r="J3956" s="244" t="s">
        <v>919</v>
      </c>
      <c r="K3956" s="244" t="s">
        <v>89</v>
      </c>
      <c r="L3956" s="244" t="s">
        <v>89</v>
      </c>
      <c r="M3956" s="244">
        <v>0.9</v>
      </c>
      <c r="N3956" s="244">
        <f t="shared" si="73"/>
        <v>0.63617251235193317</v>
      </c>
      <c r="R3956" s="301"/>
      <c r="S3956" s="301"/>
      <c r="T3956" s="301"/>
      <c r="U3956" s="301"/>
      <c r="V3956" s="301"/>
      <c r="W3956" s="301"/>
      <c r="X3956"/>
      <c r="Y3956" s="301"/>
      <c r="Z3956" s="301"/>
      <c r="AA3956" s="301"/>
      <c r="AB3956" s="301"/>
      <c r="AC3956" s="301"/>
      <c r="AD3956" s="301"/>
      <c r="AE3956" s="301"/>
      <c r="AF3956" s="301"/>
      <c r="AG3956" s="301"/>
      <c r="AH3956" s="301"/>
      <c r="AI3956" s="301"/>
      <c r="AM3956"/>
    </row>
    <row r="3957" spans="1:39" ht="20.100000000000001" hidden="1" customHeight="1" x14ac:dyDescent="0.2">
      <c r="A3957" s="240">
        <v>783</v>
      </c>
      <c r="B3957" s="309" t="s">
        <v>414</v>
      </c>
      <c r="C3957" s="310" t="s">
        <v>426</v>
      </c>
      <c r="D3957" s="310" t="s">
        <v>438</v>
      </c>
      <c r="E3957" s="309">
        <v>3088.0493379838267</v>
      </c>
      <c r="F3957" s="310" t="s">
        <v>871</v>
      </c>
      <c r="G3957" s="244" t="s">
        <v>924</v>
      </c>
      <c r="H3957" s="244" t="s">
        <v>429</v>
      </c>
      <c r="I3957" s="288">
        <v>1</v>
      </c>
      <c r="J3957" s="244" t="s">
        <v>919</v>
      </c>
      <c r="K3957" s="244">
        <v>1</v>
      </c>
      <c r="L3957" s="244">
        <v>1</v>
      </c>
      <c r="M3957" s="244" t="s">
        <v>89</v>
      </c>
      <c r="N3957" s="244">
        <f t="shared" si="73"/>
        <v>1</v>
      </c>
      <c r="R3957" s="301"/>
      <c r="S3957" s="301"/>
      <c r="T3957" s="301"/>
      <c r="U3957" s="301"/>
      <c r="V3957" s="301"/>
      <c r="W3957" s="301"/>
      <c r="X3957"/>
      <c r="Y3957" s="301"/>
      <c r="Z3957" s="301"/>
      <c r="AA3957" s="301"/>
      <c r="AB3957" s="301"/>
      <c r="AC3957" s="301"/>
      <c r="AD3957" s="301"/>
      <c r="AE3957" s="301"/>
      <c r="AF3957" s="301"/>
      <c r="AG3957" s="301"/>
      <c r="AH3957" s="301"/>
      <c r="AI3957" s="301"/>
      <c r="AM3957"/>
    </row>
    <row r="3958" spans="1:39" ht="20.100000000000001" hidden="1" customHeight="1" x14ac:dyDescent="0.2">
      <c r="A3958" s="240">
        <v>784</v>
      </c>
      <c r="B3958" s="309" t="s">
        <v>414</v>
      </c>
      <c r="C3958" s="310" t="s">
        <v>426</v>
      </c>
      <c r="D3958" s="310" t="s">
        <v>438</v>
      </c>
      <c r="E3958" s="309">
        <v>2897.9547413722898</v>
      </c>
      <c r="F3958" s="242" t="s">
        <v>888</v>
      </c>
      <c r="G3958" s="244" t="s">
        <v>918</v>
      </c>
      <c r="H3958" s="244" t="s">
        <v>429</v>
      </c>
      <c r="I3958" s="288">
        <v>1</v>
      </c>
      <c r="J3958" s="244" t="s">
        <v>919</v>
      </c>
      <c r="K3958" s="244">
        <v>0.5</v>
      </c>
      <c r="L3958" s="244">
        <v>0.8</v>
      </c>
      <c r="M3958" s="244" t="s">
        <v>89</v>
      </c>
      <c r="N3958" s="244">
        <f t="shared" si="73"/>
        <v>0.4</v>
      </c>
      <c r="R3958" s="301"/>
      <c r="S3958" s="301"/>
      <c r="T3958" s="301"/>
      <c r="U3958" s="301"/>
      <c r="V3958" s="301"/>
      <c r="W3958" s="301"/>
      <c r="X3958"/>
      <c r="Y3958" s="301"/>
      <c r="Z3958" s="301"/>
      <c r="AA3958" s="301"/>
      <c r="AB3958" s="301"/>
      <c r="AC3958" s="301"/>
      <c r="AD3958" s="301"/>
      <c r="AE3958" s="301"/>
      <c r="AF3958" s="301"/>
      <c r="AG3958" s="301"/>
      <c r="AH3958" s="301"/>
      <c r="AI3958" s="301"/>
      <c r="AM3958"/>
    </row>
    <row r="3959" spans="1:39" ht="20.100000000000001" hidden="1" customHeight="1" x14ac:dyDescent="0.2">
      <c r="A3959" s="240">
        <v>785</v>
      </c>
      <c r="B3959" s="309" t="s">
        <v>414</v>
      </c>
      <c r="C3959" s="310" t="s">
        <v>426</v>
      </c>
      <c r="D3959" s="310" t="s">
        <v>438</v>
      </c>
      <c r="E3959" s="309">
        <v>2834.7782327252744</v>
      </c>
      <c r="F3959" s="310" t="s">
        <v>871</v>
      </c>
      <c r="G3959" s="244" t="s">
        <v>916</v>
      </c>
      <c r="H3959" s="244" t="s">
        <v>429</v>
      </c>
      <c r="I3959" s="288">
        <v>1</v>
      </c>
      <c r="J3959" s="244" t="s">
        <v>919</v>
      </c>
      <c r="K3959" s="244">
        <v>1</v>
      </c>
      <c r="L3959" s="244">
        <v>1</v>
      </c>
      <c r="M3959" s="244" t="s">
        <v>89</v>
      </c>
      <c r="N3959" s="244">
        <f t="shared" si="73"/>
        <v>1</v>
      </c>
      <c r="R3959" s="301"/>
      <c r="S3959" s="301"/>
      <c r="T3959" s="301"/>
      <c r="U3959" s="301"/>
      <c r="V3959" s="301"/>
      <c r="W3959" s="301"/>
      <c r="X3959"/>
      <c r="Y3959" s="301"/>
      <c r="Z3959" s="301"/>
      <c r="AA3959" s="301"/>
      <c r="AB3959" s="301"/>
      <c r="AC3959" s="301"/>
      <c r="AD3959" s="301"/>
      <c r="AE3959" s="301"/>
      <c r="AF3959" s="301"/>
      <c r="AG3959" s="301"/>
      <c r="AH3959" s="301"/>
      <c r="AI3959" s="301"/>
      <c r="AM3959"/>
    </row>
    <row r="3960" spans="1:39" ht="20.100000000000001" hidden="1" customHeight="1" x14ac:dyDescent="0.2">
      <c r="A3960" s="240">
        <v>786</v>
      </c>
      <c r="B3960" s="309" t="s">
        <v>414</v>
      </c>
      <c r="C3960" s="310" t="s">
        <v>426</v>
      </c>
      <c r="D3960" s="310" t="s">
        <v>438</v>
      </c>
      <c r="E3960" s="309">
        <v>2560.621543893134</v>
      </c>
      <c r="F3960" s="310" t="s">
        <v>871</v>
      </c>
      <c r="G3960" s="244" t="s">
        <v>914</v>
      </c>
      <c r="H3960" s="244" t="s">
        <v>429</v>
      </c>
      <c r="I3960" s="288">
        <v>1</v>
      </c>
      <c r="J3960" s="244" t="s">
        <v>919</v>
      </c>
      <c r="K3960" s="244">
        <v>1</v>
      </c>
      <c r="L3960" s="244">
        <v>1</v>
      </c>
      <c r="M3960" s="244" t="s">
        <v>89</v>
      </c>
      <c r="N3960" s="244">
        <f t="shared" si="73"/>
        <v>1</v>
      </c>
      <c r="R3960" s="301"/>
      <c r="S3960" s="301"/>
      <c r="T3960" s="301"/>
      <c r="U3960" s="301"/>
      <c r="V3960" s="301"/>
      <c r="W3960" s="301"/>
      <c r="X3960"/>
      <c r="Y3960" s="301"/>
      <c r="Z3960" s="301"/>
      <c r="AA3960" s="301"/>
      <c r="AB3960" s="301"/>
      <c r="AC3960" s="301"/>
      <c r="AD3960" s="301"/>
      <c r="AE3960" s="301"/>
      <c r="AF3960" s="301"/>
      <c r="AG3960" s="301"/>
      <c r="AH3960" s="301"/>
      <c r="AI3960" s="301"/>
      <c r="AM3960"/>
    </row>
    <row r="3961" spans="1:39" ht="20.100000000000001" hidden="1" customHeight="1" x14ac:dyDescent="0.2">
      <c r="A3961" s="240">
        <v>787</v>
      </c>
      <c r="B3961" s="309" t="s">
        <v>414</v>
      </c>
      <c r="C3961" s="310" t="s">
        <v>426</v>
      </c>
      <c r="D3961" s="310" t="s">
        <v>438</v>
      </c>
      <c r="E3961" s="309">
        <v>2221.8161038816206</v>
      </c>
      <c r="F3961" s="310" t="s">
        <v>879</v>
      </c>
      <c r="G3961" s="244" t="s">
        <v>913</v>
      </c>
      <c r="H3961" s="244" t="s">
        <v>429</v>
      </c>
      <c r="I3961" s="288">
        <v>1</v>
      </c>
      <c r="J3961" s="244" t="s">
        <v>919</v>
      </c>
      <c r="K3961" s="244" t="s">
        <v>89</v>
      </c>
      <c r="L3961" s="244" t="s">
        <v>89</v>
      </c>
      <c r="M3961" s="244">
        <v>1</v>
      </c>
      <c r="N3961" s="244">
        <f t="shared" si="73"/>
        <v>0.78539816339744828</v>
      </c>
      <c r="R3961" s="301"/>
      <c r="S3961" s="301"/>
      <c r="T3961" s="301"/>
      <c r="U3961" s="301"/>
      <c r="V3961" s="301"/>
      <c r="W3961" s="301"/>
      <c r="X3961"/>
      <c r="Y3961" s="301"/>
      <c r="Z3961" s="301"/>
      <c r="AA3961" s="301"/>
      <c r="AB3961" s="301"/>
      <c r="AC3961" s="301"/>
      <c r="AD3961" s="301"/>
      <c r="AE3961" s="301"/>
      <c r="AF3961" s="301"/>
      <c r="AG3961" s="301"/>
      <c r="AH3961" s="301"/>
      <c r="AI3961" s="301"/>
      <c r="AM3961"/>
    </row>
    <row r="3962" spans="1:39" ht="20.100000000000001" hidden="1" customHeight="1" x14ac:dyDescent="0.2">
      <c r="A3962" s="240">
        <v>788</v>
      </c>
      <c r="B3962" s="309" t="s">
        <v>414</v>
      </c>
      <c r="C3962" s="310" t="s">
        <v>426</v>
      </c>
      <c r="D3962" s="310" t="s">
        <v>438</v>
      </c>
      <c r="E3962" s="309">
        <v>1748.6967671980913</v>
      </c>
      <c r="F3962" s="310" t="s">
        <v>871</v>
      </c>
      <c r="G3962" s="244" t="s">
        <v>934</v>
      </c>
      <c r="H3962" s="244" t="s">
        <v>429</v>
      </c>
      <c r="I3962" s="288">
        <v>1</v>
      </c>
      <c r="J3962" s="244" t="s">
        <v>919</v>
      </c>
      <c r="K3962" s="244">
        <v>1</v>
      </c>
      <c r="L3962" s="244">
        <v>1</v>
      </c>
      <c r="M3962" s="244" t="s">
        <v>89</v>
      </c>
      <c r="N3962" s="244">
        <f t="shared" si="73"/>
        <v>1</v>
      </c>
      <c r="R3962" s="301"/>
      <c r="S3962" s="301"/>
      <c r="T3962" s="301"/>
      <c r="U3962" s="301"/>
      <c r="V3962" s="301"/>
      <c r="W3962" s="301"/>
      <c r="X3962"/>
      <c r="Y3962" s="301"/>
      <c r="Z3962" s="301"/>
      <c r="AA3962" s="301"/>
      <c r="AB3962" s="301"/>
      <c r="AC3962" s="301"/>
      <c r="AD3962" s="301"/>
      <c r="AE3962" s="301"/>
      <c r="AF3962" s="301"/>
      <c r="AG3962" s="301"/>
      <c r="AH3962" s="301"/>
      <c r="AI3962" s="301"/>
      <c r="AM3962"/>
    </row>
    <row r="3963" spans="1:39" ht="20.100000000000001" hidden="1" customHeight="1" x14ac:dyDescent="0.2">
      <c r="A3963" s="240">
        <v>789</v>
      </c>
      <c r="B3963" s="309" t="s">
        <v>414</v>
      </c>
      <c r="C3963" s="310" t="s">
        <v>426</v>
      </c>
      <c r="D3963" s="310" t="s">
        <v>438</v>
      </c>
      <c r="E3963" s="309">
        <v>1644.1126357454186</v>
      </c>
      <c r="F3963" s="310" t="s">
        <v>871</v>
      </c>
      <c r="G3963" s="244" t="s">
        <v>929</v>
      </c>
      <c r="H3963" s="244" t="s">
        <v>429</v>
      </c>
      <c r="I3963" s="288">
        <v>3</v>
      </c>
      <c r="J3963" s="244" t="s">
        <v>919</v>
      </c>
      <c r="K3963" s="244">
        <v>3</v>
      </c>
      <c r="L3963" s="244">
        <v>2</v>
      </c>
      <c r="M3963" s="244" t="s">
        <v>89</v>
      </c>
      <c r="N3963" s="244">
        <f t="shared" si="73"/>
        <v>6</v>
      </c>
      <c r="R3963" s="301"/>
      <c r="S3963" s="301"/>
      <c r="T3963" s="301"/>
      <c r="U3963" s="301"/>
      <c r="V3963" s="301"/>
      <c r="W3963" s="301"/>
      <c r="X3963"/>
      <c r="Y3963" s="301"/>
      <c r="Z3963" s="301"/>
      <c r="AA3963" s="301"/>
      <c r="AB3963" s="301"/>
      <c r="AC3963" s="301"/>
      <c r="AD3963" s="301"/>
      <c r="AE3963" s="301"/>
      <c r="AF3963" s="301"/>
      <c r="AG3963" s="301"/>
      <c r="AH3963" s="301"/>
      <c r="AI3963" s="301"/>
      <c r="AM3963"/>
    </row>
    <row r="3964" spans="1:39" ht="20.100000000000001" hidden="1" customHeight="1" x14ac:dyDescent="0.2">
      <c r="A3964" s="240">
        <v>790</v>
      </c>
      <c r="B3964" s="309" t="s">
        <v>414</v>
      </c>
      <c r="C3964" s="310" t="s">
        <v>426</v>
      </c>
      <c r="D3964" s="310" t="s">
        <v>438</v>
      </c>
      <c r="E3964" s="309">
        <v>967.3393689465322</v>
      </c>
      <c r="F3964" s="310" t="s">
        <v>871</v>
      </c>
      <c r="G3964" s="244" t="s">
        <v>932</v>
      </c>
      <c r="H3964" s="244" t="s">
        <v>429</v>
      </c>
      <c r="I3964" s="288">
        <v>1</v>
      </c>
      <c r="J3964" s="244" t="s">
        <v>919</v>
      </c>
      <c r="K3964" s="244">
        <v>1</v>
      </c>
      <c r="L3964" s="244">
        <v>1</v>
      </c>
      <c r="M3964" s="244" t="s">
        <v>89</v>
      </c>
      <c r="N3964" s="244">
        <f t="shared" si="73"/>
        <v>1</v>
      </c>
      <c r="R3964" s="301"/>
      <c r="S3964" s="301"/>
      <c r="T3964" s="301"/>
      <c r="U3964" s="301"/>
      <c r="V3964" s="301"/>
      <c r="W3964" s="301"/>
      <c r="X3964"/>
      <c r="Y3964" s="301"/>
      <c r="Z3964" s="301"/>
      <c r="AA3964" s="301"/>
      <c r="AB3964" s="301"/>
      <c r="AC3964" s="301"/>
      <c r="AD3964" s="301"/>
      <c r="AE3964" s="301"/>
      <c r="AF3964" s="301"/>
      <c r="AG3964" s="301"/>
      <c r="AH3964" s="301"/>
      <c r="AI3964" s="301"/>
      <c r="AM3964"/>
    </row>
    <row r="3965" spans="1:39" ht="20.100000000000001" hidden="1" customHeight="1" x14ac:dyDescent="0.2">
      <c r="A3965" s="240">
        <v>791</v>
      </c>
      <c r="B3965" s="309" t="s">
        <v>414</v>
      </c>
      <c r="C3965" s="310" t="s">
        <v>426</v>
      </c>
      <c r="D3965" s="310" t="s">
        <v>438</v>
      </c>
      <c r="E3965" s="309">
        <v>956.33191007176697</v>
      </c>
      <c r="F3965" s="242" t="s">
        <v>888</v>
      </c>
      <c r="G3965" s="244" t="s">
        <v>918</v>
      </c>
      <c r="H3965" s="244" t="s">
        <v>429</v>
      </c>
      <c r="I3965" s="288">
        <v>1</v>
      </c>
      <c r="J3965" s="244" t="s">
        <v>919</v>
      </c>
      <c r="K3965" s="244">
        <v>0.5</v>
      </c>
      <c r="L3965" s="244">
        <v>0.8</v>
      </c>
      <c r="M3965" s="244" t="s">
        <v>89</v>
      </c>
      <c r="N3965" s="244">
        <f t="shared" si="73"/>
        <v>0.4</v>
      </c>
      <c r="R3965" s="301"/>
      <c r="S3965" s="301"/>
      <c r="T3965" s="301"/>
      <c r="U3965" s="301"/>
      <c r="V3965" s="301"/>
      <c r="W3965" s="301"/>
      <c r="X3965"/>
      <c r="Y3965" s="301"/>
      <c r="Z3965" s="301"/>
      <c r="AA3965" s="301"/>
      <c r="AB3965" s="301"/>
      <c r="AC3965" s="301"/>
      <c r="AD3965" s="301"/>
      <c r="AE3965" s="301"/>
      <c r="AF3965" s="301"/>
      <c r="AG3965" s="301"/>
      <c r="AH3965" s="301"/>
      <c r="AI3965" s="301"/>
      <c r="AM3965"/>
    </row>
    <row r="3966" spans="1:39" ht="20.100000000000001" hidden="1" customHeight="1" x14ac:dyDescent="0.2">
      <c r="A3966" s="240">
        <v>792</v>
      </c>
      <c r="B3966" s="309" t="s">
        <v>414</v>
      </c>
      <c r="C3966" s="310" t="s">
        <v>426</v>
      </c>
      <c r="D3966" s="310" t="s">
        <v>438</v>
      </c>
      <c r="E3966" s="309">
        <v>331.6815457511895</v>
      </c>
      <c r="F3966" s="310" t="s">
        <v>879</v>
      </c>
      <c r="G3966" s="244" t="s">
        <v>917</v>
      </c>
      <c r="H3966" s="244" t="s">
        <v>429</v>
      </c>
      <c r="I3966" s="288">
        <v>1</v>
      </c>
      <c r="J3966" s="244" t="s">
        <v>919</v>
      </c>
      <c r="K3966" s="244" t="s">
        <v>89</v>
      </c>
      <c r="L3966" s="244" t="s">
        <v>89</v>
      </c>
      <c r="M3966" s="244">
        <v>0.9</v>
      </c>
      <c r="N3966" s="244">
        <f t="shared" si="73"/>
        <v>0.63617251235193317</v>
      </c>
      <c r="R3966" s="301"/>
      <c r="S3966" s="301"/>
      <c r="T3966" s="301"/>
      <c r="U3966" s="301"/>
      <c r="V3966" s="301"/>
      <c r="W3966" s="301"/>
      <c r="X3966"/>
      <c r="Y3966" s="301"/>
      <c r="Z3966" s="301"/>
      <c r="AA3966" s="301"/>
      <c r="AB3966" s="301"/>
      <c r="AC3966" s="301"/>
      <c r="AD3966" s="301"/>
      <c r="AE3966" s="301"/>
      <c r="AF3966" s="301"/>
      <c r="AG3966" s="301"/>
      <c r="AH3966" s="301"/>
      <c r="AI3966" s="301"/>
      <c r="AM3966"/>
    </row>
    <row r="3967" spans="1:39" ht="20.100000000000001" hidden="1" customHeight="1" x14ac:dyDescent="0.2">
      <c r="A3967" s="240">
        <v>793</v>
      </c>
      <c r="B3967" s="309" t="s">
        <v>414</v>
      </c>
      <c r="C3967" s="310" t="s">
        <v>426</v>
      </c>
      <c r="D3967" s="310" t="s">
        <v>438</v>
      </c>
      <c r="E3967" s="309">
        <v>54.635060185162338</v>
      </c>
      <c r="F3967" s="310" t="s">
        <v>897</v>
      </c>
      <c r="G3967" s="244" t="s">
        <v>931</v>
      </c>
      <c r="H3967" s="244" t="s">
        <v>870</v>
      </c>
      <c r="I3967" s="288">
        <v>2</v>
      </c>
      <c r="J3967" s="244" t="s">
        <v>919</v>
      </c>
      <c r="K3967" s="244">
        <v>2</v>
      </c>
      <c r="L3967" s="244">
        <v>1</v>
      </c>
      <c r="M3967" s="244" t="s">
        <v>89</v>
      </c>
      <c r="N3967" s="244">
        <f t="shared" si="73"/>
        <v>2</v>
      </c>
      <c r="R3967" s="301"/>
      <c r="S3967" s="301"/>
      <c r="T3967" s="301"/>
      <c r="U3967" s="301"/>
      <c r="V3967" s="301"/>
      <c r="W3967" s="301"/>
      <c r="X3967"/>
      <c r="Y3967" s="301"/>
      <c r="Z3967" s="301"/>
      <c r="AA3967" s="301"/>
      <c r="AB3967" s="301"/>
      <c r="AC3967" s="301"/>
      <c r="AD3967" s="301"/>
      <c r="AE3967" s="301"/>
      <c r="AF3967" s="301"/>
      <c r="AG3967" s="301"/>
      <c r="AH3967" s="301"/>
      <c r="AI3967" s="301"/>
      <c r="AM3967"/>
    </row>
    <row r="3968" spans="1:39" ht="20.100000000000001" hidden="1" customHeight="1" x14ac:dyDescent="0.2">
      <c r="A3968" s="240">
        <v>794</v>
      </c>
      <c r="B3968" s="309" t="s">
        <v>414</v>
      </c>
      <c r="C3968" s="310" t="s">
        <v>426</v>
      </c>
      <c r="D3968" s="310" t="s">
        <v>438</v>
      </c>
      <c r="E3968" s="309">
        <v>47.410638355057635</v>
      </c>
      <c r="F3968" s="310" t="s">
        <v>897</v>
      </c>
      <c r="G3968" s="244" t="s">
        <v>931</v>
      </c>
      <c r="H3968" s="244" t="s">
        <v>870</v>
      </c>
      <c r="I3968" s="288">
        <v>2</v>
      </c>
      <c r="J3968" s="244" t="s">
        <v>919</v>
      </c>
      <c r="K3968" s="244">
        <v>2</v>
      </c>
      <c r="L3968" s="244">
        <v>1</v>
      </c>
      <c r="M3968" s="244" t="s">
        <v>89</v>
      </c>
      <c r="N3968" s="244">
        <f t="shared" si="73"/>
        <v>2</v>
      </c>
      <c r="R3968" s="301"/>
      <c r="S3968" s="301"/>
      <c r="T3968" s="301"/>
      <c r="U3968" s="301"/>
      <c r="V3968" s="301"/>
      <c r="W3968" s="301"/>
      <c r="X3968"/>
      <c r="Y3968" s="301"/>
      <c r="Z3968" s="301"/>
      <c r="AA3968" s="301"/>
      <c r="AB3968" s="301"/>
      <c r="AC3968" s="301"/>
      <c r="AD3968" s="301"/>
      <c r="AE3968" s="301"/>
      <c r="AF3968" s="301"/>
      <c r="AG3968" s="301"/>
      <c r="AH3968" s="301"/>
      <c r="AI3968" s="301"/>
      <c r="AM3968"/>
    </row>
    <row r="3969" spans="1:39" ht="20.100000000000001" hidden="1" customHeight="1" x14ac:dyDescent="0.2">
      <c r="A3969" s="240">
        <v>795</v>
      </c>
      <c r="B3969" s="309" t="s">
        <v>414</v>
      </c>
      <c r="C3969" s="310" t="s">
        <v>426</v>
      </c>
      <c r="D3969" s="310" t="s">
        <v>438</v>
      </c>
      <c r="E3969" s="309">
        <v>6.4216154932624496</v>
      </c>
      <c r="F3969" s="310" t="s">
        <v>879</v>
      </c>
      <c r="G3969" s="244" t="s">
        <v>983</v>
      </c>
      <c r="H3969" s="244" t="s">
        <v>429</v>
      </c>
      <c r="I3969" s="288">
        <v>1</v>
      </c>
      <c r="J3969" s="244" t="s">
        <v>919</v>
      </c>
      <c r="K3969" s="244" t="s">
        <v>89</v>
      </c>
      <c r="L3969" s="244" t="s">
        <v>89</v>
      </c>
      <c r="M3969" s="244">
        <v>0.8</v>
      </c>
      <c r="N3969" s="244">
        <f t="shared" si="73"/>
        <v>0.50265482457436694</v>
      </c>
      <c r="R3969" s="301"/>
      <c r="S3969" s="301"/>
      <c r="T3969" s="301"/>
      <c r="U3969" s="301"/>
      <c r="V3969" s="301"/>
      <c r="W3969" s="301"/>
      <c r="X3969"/>
      <c r="Y3969" s="301"/>
      <c r="Z3969" s="301"/>
      <c r="AA3969" s="301"/>
      <c r="AB3969" s="301"/>
      <c r="AC3969" s="301"/>
      <c r="AD3969" s="301"/>
      <c r="AE3969" s="301"/>
      <c r="AF3969" s="301"/>
      <c r="AG3969" s="301"/>
      <c r="AH3969" s="301"/>
      <c r="AI3969" s="301"/>
      <c r="AM3969"/>
    </row>
    <row r="3970" spans="1:39" ht="80.099999999999994" customHeight="1" x14ac:dyDescent="0.2">
      <c r="R3970" s="313"/>
      <c r="S3970" s="313"/>
      <c r="T3970" s="313"/>
      <c r="U3970" s="313"/>
      <c r="V3970" s="313"/>
      <c r="W3970" s="313"/>
      <c r="X3970" s="313"/>
      <c r="Y3970" s="313"/>
      <c r="Z3970" s="313"/>
      <c r="AA3970" s="313"/>
      <c r="AB3970" s="313"/>
      <c r="AC3970" s="313"/>
      <c r="AD3970" s="313"/>
      <c r="AE3970" s="313"/>
      <c r="AF3970" s="313"/>
      <c r="AG3970" s="313"/>
      <c r="AH3970" s="313"/>
      <c r="AI3970" s="313"/>
    </row>
    <row r="3971" spans="1:39" ht="80.099999999999994" customHeight="1" x14ac:dyDescent="0.2">
      <c r="R3971" s="313"/>
      <c r="S3971" s="313"/>
      <c r="T3971" s="313"/>
      <c r="U3971" s="313"/>
      <c r="V3971" s="313"/>
      <c r="W3971" s="313"/>
      <c r="X3971" s="313"/>
      <c r="Y3971" s="313"/>
      <c r="Z3971" s="313"/>
      <c r="AA3971" s="313"/>
      <c r="AB3971" s="313"/>
      <c r="AC3971" s="313"/>
      <c r="AD3971" s="313"/>
      <c r="AE3971" s="313"/>
      <c r="AF3971" s="313"/>
      <c r="AG3971" s="313"/>
      <c r="AH3971" s="313"/>
      <c r="AI3971" s="313"/>
    </row>
    <row r="3972" spans="1:39" ht="80.099999999999994" customHeight="1" x14ac:dyDescent="0.2">
      <c r="R3972" s="313"/>
      <c r="S3972" s="313"/>
      <c r="T3972" s="313"/>
      <c r="U3972" s="313"/>
      <c r="V3972" s="313"/>
      <c r="W3972" s="313"/>
      <c r="X3972" s="313"/>
      <c r="Y3972" s="313"/>
      <c r="Z3972" s="313"/>
      <c r="AA3972" s="313"/>
      <c r="AB3972" s="313"/>
      <c r="AC3972" s="313"/>
      <c r="AD3972" s="313"/>
      <c r="AE3972" s="313"/>
      <c r="AF3972" s="313"/>
      <c r="AG3972" s="313"/>
      <c r="AH3972" s="313"/>
      <c r="AI3972" s="313"/>
    </row>
    <row r="3973" spans="1:39" ht="80.099999999999994" customHeight="1" x14ac:dyDescent="0.2">
      <c r="R3973" s="313"/>
      <c r="S3973" s="313"/>
      <c r="T3973" s="313"/>
      <c r="U3973" s="313"/>
      <c r="V3973" s="313"/>
      <c r="W3973" s="313"/>
      <c r="X3973" s="313"/>
      <c r="Y3973" s="313"/>
      <c r="Z3973" s="313"/>
      <c r="AA3973" s="313"/>
      <c r="AB3973" s="313"/>
      <c r="AC3973" s="313"/>
      <c r="AD3973" s="313"/>
      <c r="AE3973" s="313"/>
      <c r="AF3973" s="313"/>
      <c r="AG3973" s="313"/>
      <c r="AH3973" s="313"/>
      <c r="AI3973" s="313"/>
    </row>
    <row r="3974" spans="1:39" ht="80.099999999999994" customHeight="1" x14ac:dyDescent="0.2">
      <c r="R3974" s="313"/>
      <c r="S3974" s="313"/>
      <c r="T3974" s="313"/>
      <c r="U3974" s="313"/>
      <c r="V3974" s="313"/>
      <c r="W3974" s="313"/>
      <c r="X3974" s="313"/>
      <c r="Y3974" s="313"/>
      <c r="Z3974" s="313"/>
      <c r="AA3974" s="313"/>
      <c r="AB3974" s="313"/>
      <c r="AC3974" s="313"/>
      <c r="AD3974" s="313"/>
      <c r="AE3974" s="313"/>
      <c r="AF3974" s="313"/>
      <c r="AG3974" s="313"/>
      <c r="AH3974" s="313"/>
      <c r="AI3974" s="313"/>
    </row>
    <row r="3975" spans="1:39" ht="80.099999999999994" customHeight="1" x14ac:dyDescent="0.2">
      <c r="R3975" s="313"/>
      <c r="S3975" s="313"/>
      <c r="T3975" s="313"/>
      <c r="U3975" s="313"/>
      <c r="V3975" s="313"/>
      <c r="W3975" s="313"/>
      <c r="X3975" s="313"/>
      <c r="Y3975" s="313"/>
      <c r="Z3975" s="313"/>
      <c r="AA3975" s="313"/>
      <c r="AB3975" s="313"/>
      <c r="AC3975" s="313"/>
      <c r="AD3975" s="313"/>
      <c r="AE3975" s="313"/>
      <c r="AF3975" s="313"/>
      <c r="AG3975" s="313"/>
      <c r="AH3975" s="313"/>
      <c r="AI3975" s="313"/>
    </row>
    <row r="3976" spans="1:39" ht="80.099999999999994" customHeight="1" x14ac:dyDescent="0.2">
      <c r="R3976" s="313"/>
      <c r="S3976" s="313"/>
      <c r="T3976" s="313"/>
      <c r="U3976" s="313"/>
      <c r="V3976" s="313"/>
      <c r="W3976" s="313"/>
      <c r="X3976" s="313"/>
      <c r="Y3976" s="313"/>
      <c r="Z3976" s="313"/>
      <c r="AA3976" s="313"/>
      <c r="AB3976" s="313"/>
      <c r="AC3976" s="313"/>
      <c r="AD3976" s="313"/>
      <c r="AE3976" s="313"/>
      <c r="AF3976" s="313"/>
      <c r="AG3976" s="313"/>
      <c r="AH3976" s="313"/>
      <c r="AI3976" s="313"/>
    </row>
    <row r="3977" spans="1:39" ht="80.099999999999994" customHeight="1" x14ac:dyDescent="0.2">
      <c r="R3977" s="313"/>
      <c r="S3977" s="313"/>
      <c r="T3977" s="313"/>
      <c r="U3977" s="313"/>
      <c r="V3977" s="313"/>
      <c r="W3977" s="313"/>
      <c r="X3977" s="313"/>
      <c r="Y3977" s="313"/>
      <c r="Z3977" s="313"/>
      <c r="AA3977" s="313"/>
      <c r="AB3977" s="313"/>
      <c r="AC3977" s="313"/>
      <c r="AD3977" s="313"/>
      <c r="AE3977" s="313"/>
      <c r="AF3977" s="313"/>
      <c r="AG3977" s="313"/>
      <c r="AH3977" s="313"/>
      <c r="AI3977" s="313"/>
    </row>
    <row r="3978" spans="1:39" ht="80.099999999999994" customHeight="1" x14ac:dyDescent="0.2">
      <c r="R3978" s="313"/>
      <c r="S3978" s="313"/>
      <c r="T3978" s="313"/>
      <c r="U3978" s="313"/>
      <c r="V3978" s="313"/>
      <c r="W3978" s="313"/>
      <c r="X3978" s="313"/>
      <c r="Y3978" s="313"/>
      <c r="Z3978" s="313"/>
      <c r="AA3978" s="313"/>
      <c r="AB3978" s="313"/>
      <c r="AC3978" s="313"/>
      <c r="AD3978" s="313"/>
      <c r="AE3978" s="313"/>
      <c r="AF3978" s="313"/>
      <c r="AG3978" s="313"/>
      <c r="AH3978" s="313"/>
      <c r="AI3978" s="313"/>
    </row>
    <row r="3979" spans="1:39" ht="80.099999999999994" customHeight="1" x14ac:dyDescent="0.2">
      <c r="R3979" s="313"/>
      <c r="S3979" s="313"/>
      <c r="T3979" s="313"/>
      <c r="U3979" s="313"/>
      <c r="V3979" s="313"/>
      <c r="W3979" s="313"/>
      <c r="X3979" s="313"/>
      <c r="Y3979" s="313"/>
      <c r="Z3979" s="313"/>
      <c r="AA3979" s="313"/>
      <c r="AB3979" s="313"/>
      <c r="AC3979" s="313"/>
      <c r="AD3979" s="313"/>
      <c r="AE3979" s="313"/>
      <c r="AF3979" s="313"/>
      <c r="AG3979" s="313"/>
      <c r="AH3979" s="313"/>
      <c r="AI3979" s="313"/>
    </row>
    <row r="3980" spans="1:39" ht="80.099999999999994" customHeight="1" x14ac:dyDescent="0.2">
      <c r="R3980" s="313"/>
      <c r="S3980" s="313"/>
      <c r="T3980" s="313"/>
      <c r="U3980" s="313"/>
      <c r="V3980" s="313"/>
      <c r="W3980" s="313"/>
      <c r="X3980" s="313"/>
      <c r="Y3980" s="313"/>
      <c r="Z3980" s="313"/>
      <c r="AA3980" s="313"/>
      <c r="AB3980" s="313"/>
      <c r="AC3980" s="313"/>
      <c r="AD3980" s="313"/>
      <c r="AE3980" s="313"/>
      <c r="AF3980" s="313"/>
      <c r="AG3980" s="313"/>
      <c r="AH3980" s="313"/>
      <c r="AI3980" s="313"/>
    </row>
    <row r="3981" spans="1:39" ht="80.099999999999994" customHeight="1" x14ac:dyDescent="0.2">
      <c r="R3981" s="313"/>
      <c r="S3981" s="313"/>
      <c r="T3981" s="313"/>
      <c r="U3981" s="313"/>
      <c r="V3981" s="313"/>
      <c r="W3981" s="313"/>
      <c r="X3981" s="313"/>
      <c r="Y3981" s="313"/>
      <c r="Z3981" s="313"/>
      <c r="AA3981" s="313"/>
      <c r="AB3981" s="313"/>
      <c r="AC3981" s="313"/>
      <c r="AD3981" s="313"/>
      <c r="AE3981" s="313"/>
      <c r="AF3981" s="313"/>
      <c r="AG3981" s="313"/>
      <c r="AH3981" s="313"/>
      <c r="AI3981" s="313"/>
    </row>
    <row r="3982" spans="1:39" ht="80.099999999999994" customHeight="1" x14ac:dyDescent="0.2">
      <c r="R3982" s="313"/>
      <c r="S3982" s="313"/>
      <c r="T3982" s="313"/>
      <c r="U3982" s="313"/>
      <c r="V3982" s="313"/>
      <c r="W3982" s="313"/>
      <c r="X3982" s="313"/>
      <c r="Y3982" s="313"/>
      <c r="Z3982" s="313"/>
      <c r="AA3982" s="313"/>
      <c r="AB3982" s="313"/>
      <c r="AC3982" s="313"/>
      <c r="AD3982" s="313"/>
      <c r="AE3982" s="313"/>
      <c r="AF3982" s="313"/>
      <c r="AG3982" s="313"/>
      <c r="AH3982" s="313"/>
      <c r="AI3982" s="313"/>
    </row>
    <row r="3983" spans="1:39" ht="80.099999999999994" customHeight="1" x14ac:dyDescent="0.2">
      <c r="R3983" s="313"/>
      <c r="S3983" s="313"/>
      <c r="T3983" s="313"/>
      <c r="U3983" s="313"/>
      <c r="V3983" s="313"/>
      <c r="W3983" s="313"/>
      <c r="X3983" s="313"/>
      <c r="Y3983" s="313"/>
      <c r="Z3983" s="313"/>
      <c r="AA3983" s="313"/>
      <c r="AB3983" s="313"/>
      <c r="AC3983" s="313"/>
      <c r="AD3983" s="313"/>
      <c r="AE3983" s="313"/>
      <c r="AF3983" s="313"/>
      <c r="AG3983" s="313"/>
      <c r="AH3983" s="313"/>
      <c r="AI3983" s="313"/>
    </row>
    <row r="3984" spans="1:39" ht="80.099999999999994" customHeight="1" x14ac:dyDescent="0.2">
      <c r="R3984" s="313"/>
      <c r="S3984" s="313"/>
      <c r="T3984" s="313"/>
      <c r="U3984" s="313"/>
      <c r="V3984" s="313"/>
      <c r="W3984" s="313"/>
      <c r="X3984" s="313"/>
      <c r="Y3984" s="313"/>
      <c r="Z3984" s="313"/>
      <c r="AA3984" s="313"/>
      <c r="AB3984" s="313"/>
      <c r="AC3984" s="313"/>
      <c r="AD3984" s="313"/>
      <c r="AE3984" s="313"/>
      <c r="AF3984" s="313"/>
      <c r="AG3984" s="313"/>
      <c r="AH3984" s="313"/>
      <c r="AI3984" s="313"/>
    </row>
    <row r="3985" spans="18:35" ht="80.099999999999994" customHeight="1" x14ac:dyDescent="0.2">
      <c r="R3985" s="313"/>
      <c r="S3985" s="313"/>
      <c r="T3985" s="313"/>
      <c r="U3985" s="313"/>
      <c r="V3985" s="313"/>
      <c r="W3985" s="313"/>
      <c r="X3985" s="313"/>
      <c r="Y3985" s="313"/>
      <c r="Z3985" s="313"/>
      <c r="AA3985" s="313"/>
      <c r="AB3985" s="313"/>
      <c r="AC3985" s="313"/>
      <c r="AD3985" s="313"/>
      <c r="AE3985" s="313"/>
      <c r="AF3985" s="313"/>
      <c r="AG3985" s="313"/>
      <c r="AH3985" s="313"/>
      <c r="AI3985" s="313"/>
    </row>
    <row r="3986" spans="18:35" ht="80.099999999999994" customHeight="1" x14ac:dyDescent="0.2">
      <c r="R3986" s="313"/>
      <c r="S3986" s="313"/>
      <c r="T3986" s="313"/>
      <c r="U3986" s="313"/>
      <c r="V3986" s="313"/>
      <c r="W3986" s="313"/>
      <c r="X3986" s="313"/>
      <c r="Y3986" s="313"/>
      <c r="Z3986" s="313"/>
      <c r="AA3986" s="313"/>
      <c r="AB3986" s="313"/>
      <c r="AC3986" s="313"/>
      <c r="AD3986" s="313"/>
      <c r="AE3986" s="313"/>
      <c r="AF3986" s="313"/>
      <c r="AG3986" s="313"/>
      <c r="AH3986" s="313"/>
      <c r="AI3986" s="313"/>
    </row>
    <row r="3987" spans="18:35" ht="80.099999999999994" customHeight="1" x14ac:dyDescent="0.2">
      <c r="R3987" s="313"/>
      <c r="S3987" s="313"/>
      <c r="T3987" s="313"/>
      <c r="U3987" s="313"/>
      <c r="V3987" s="313"/>
      <c r="W3987" s="313"/>
      <c r="X3987" s="313"/>
      <c r="Y3987" s="313"/>
      <c r="Z3987" s="313"/>
      <c r="AA3987" s="313"/>
      <c r="AB3987" s="313"/>
      <c r="AC3987" s="313"/>
      <c r="AD3987" s="313"/>
      <c r="AE3987" s="313"/>
      <c r="AF3987" s="313"/>
      <c r="AG3987" s="313"/>
      <c r="AH3987" s="313"/>
      <c r="AI3987" s="313"/>
    </row>
    <row r="3988" spans="18:35" ht="80.099999999999994" customHeight="1" x14ac:dyDescent="0.2">
      <c r="R3988" s="313"/>
      <c r="S3988" s="313"/>
      <c r="T3988" s="313"/>
      <c r="U3988" s="313"/>
      <c r="V3988" s="313"/>
      <c r="W3988" s="313"/>
      <c r="X3988" s="313"/>
      <c r="Y3988" s="313"/>
      <c r="Z3988" s="313"/>
      <c r="AA3988" s="313"/>
      <c r="AB3988" s="313"/>
      <c r="AC3988" s="313"/>
      <c r="AD3988" s="313"/>
      <c r="AE3988" s="313"/>
      <c r="AF3988" s="313"/>
      <c r="AG3988" s="313"/>
      <c r="AH3988" s="313"/>
      <c r="AI3988" s="313"/>
    </row>
    <row r="3989" spans="18:35" ht="80.099999999999994" customHeight="1" x14ac:dyDescent="0.2">
      <c r="R3989" s="313"/>
      <c r="S3989" s="313"/>
      <c r="T3989" s="313"/>
      <c r="U3989" s="313"/>
      <c r="V3989" s="313"/>
      <c r="W3989" s="313"/>
      <c r="X3989" s="313"/>
      <c r="Y3989" s="313"/>
      <c r="Z3989" s="313"/>
      <c r="AA3989" s="313"/>
      <c r="AB3989" s="313"/>
      <c r="AC3989" s="313"/>
      <c r="AD3989" s="313"/>
      <c r="AE3989" s="313"/>
      <c r="AF3989" s="313"/>
      <c r="AG3989" s="313"/>
      <c r="AH3989" s="313"/>
      <c r="AI3989" s="313"/>
    </row>
    <row r="3990" spans="18:35" ht="80.099999999999994" customHeight="1" x14ac:dyDescent="0.2">
      <c r="R3990" s="313"/>
      <c r="S3990" s="313"/>
      <c r="T3990" s="313"/>
      <c r="U3990" s="313"/>
      <c r="V3990" s="313"/>
      <c r="W3990" s="313"/>
      <c r="X3990" s="313"/>
      <c r="Y3990" s="313"/>
      <c r="Z3990" s="313"/>
      <c r="AA3990" s="313"/>
      <c r="AB3990" s="313"/>
      <c r="AC3990" s="313"/>
      <c r="AD3990" s="313"/>
      <c r="AE3990" s="313"/>
      <c r="AF3990" s="313"/>
      <c r="AG3990" s="313"/>
      <c r="AH3990" s="313"/>
      <c r="AI3990" s="313"/>
    </row>
    <row r="3991" spans="18:35" ht="80.099999999999994" customHeight="1" x14ac:dyDescent="0.2">
      <c r="R3991" s="313"/>
      <c r="S3991" s="313"/>
      <c r="T3991" s="313"/>
      <c r="U3991" s="313"/>
      <c r="V3991" s="313"/>
      <c r="W3991" s="313"/>
      <c r="X3991" s="313"/>
      <c r="Y3991" s="313"/>
      <c r="Z3991" s="313"/>
      <c r="AA3991" s="313"/>
      <c r="AB3991" s="313"/>
      <c r="AC3991" s="313"/>
      <c r="AD3991" s="313"/>
      <c r="AE3991" s="313"/>
      <c r="AF3991" s="313"/>
      <c r="AG3991" s="313"/>
      <c r="AH3991" s="313"/>
      <c r="AI3991" s="313"/>
    </row>
    <row r="3992" spans="18:35" ht="80.099999999999994" customHeight="1" x14ac:dyDescent="0.2">
      <c r="R3992" s="313"/>
      <c r="S3992" s="313"/>
      <c r="T3992" s="313"/>
      <c r="U3992" s="313"/>
      <c r="V3992" s="313"/>
      <c r="W3992" s="313"/>
      <c r="X3992" s="313"/>
      <c r="Y3992" s="313"/>
      <c r="Z3992" s="313"/>
      <c r="AA3992" s="313"/>
      <c r="AB3992" s="313"/>
      <c r="AC3992" s="313"/>
      <c r="AD3992" s="313"/>
      <c r="AE3992" s="313"/>
      <c r="AF3992" s="313"/>
      <c r="AG3992" s="313"/>
      <c r="AH3992" s="313"/>
      <c r="AI3992" s="313"/>
    </row>
    <row r="3993" spans="18:35" ht="80.099999999999994" customHeight="1" x14ac:dyDescent="0.2">
      <c r="R3993" s="313"/>
      <c r="S3993" s="313"/>
      <c r="T3993" s="313"/>
      <c r="U3993" s="313"/>
      <c r="V3993" s="313"/>
      <c r="W3993" s="313"/>
      <c r="X3993" s="313"/>
      <c r="Y3993" s="313"/>
      <c r="Z3993" s="313"/>
      <c r="AA3993" s="313"/>
      <c r="AB3993" s="313"/>
      <c r="AC3993" s="313"/>
      <c r="AD3993" s="313"/>
      <c r="AE3993" s="313"/>
      <c r="AF3993" s="313"/>
      <c r="AG3993" s="313"/>
      <c r="AH3993" s="313"/>
      <c r="AI3993" s="313"/>
    </row>
    <row r="3994" spans="18:35" ht="80.099999999999994" customHeight="1" x14ac:dyDescent="0.2">
      <c r="R3994" s="313"/>
      <c r="S3994" s="313"/>
      <c r="T3994" s="313"/>
      <c r="U3994" s="313"/>
      <c r="V3994" s="313"/>
      <c r="W3994" s="313"/>
      <c r="X3994" s="313"/>
      <c r="Y3994" s="313"/>
      <c r="Z3994" s="313"/>
      <c r="AA3994" s="313"/>
      <c r="AB3994" s="313"/>
      <c r="AC3994" s="313"/>
      <c r="AD3994" s="313"/>
      <c r="AE3994" s="313"/>
      <c r="AF3994" s="313"/>
      <c r="AG3994" s="313"/>
      <c r="AH3994" s="313"/>
      <c r="AI3994" s="313"/>
    </row>
    <row r="3995" spans="18:35" ht="80.099999999999994" customHeight="1" x14ac:dyDescent="0.2">
      <c r="R3995" s="313"/>
      <c r="S3995" s="313"/>
      <c r="T3995" s="313"/>
      <c r="U3995" s="313"/>
      <c r="V3995" s="313"/>
      <c r="W3995" s="313"/>
      <c r="X3995" s="313"/>
      <c r="Y3995" s="313"/>
      <c r="Z3995" s="313"/>
      <c r="AA3995" s="313"/>
      <c r="AB3995" s="313"/>
      <c r="AC3995" s="313"/>
      <c r="AD3995" s="313"/>
      <c r="AE3995" s="313"/>
      <c r="AF3995" s="313"/>
      <c r="AG3995" s="313"/>
      <c r="AH3995" s="313"/>
      <c r="AI3995" s="313"/>
    </row>
    <row r="3996" spans="18:35" ht="80.099999999999994" customHeight="1" x14ac:dyDescent="0.2">
      <c r="R3996" s="313"/>
      <c r="S3996" s="313"/>
      <c r="T3996" s="313"/>
      <c r="U3996" s="313"/>
      <c r="V3996" s="313"/>
      <c r="W3996" s="313"/>
      <c r="X3996" s="313"/>
      <c r="Y3996" s="313"/>
      <c r="Z3996" s="313"/>
      <c r="AA3996" s="313"/>
      <c r="AB3996" s="313"/>
      <c r="AC3996" s="313"/>
      <c r="AD3996" s="313"/>
      <c r="AE3996" s="313"/>
      <c r="AF3996" s="313"/>
      <c r="AG3996" s="313"/>
      <c r="AH3996" s="313"/>
      <c r="AI3996" s="313"/>
    </row>
    <row r="3997" spans="18:35" ht="80.099999999999994" customHeight="1" x14ac:dyDescent="0.2">
      <c r="R3997" s="313"/>
      <c r="S3997" s="313"/>
      <c r="T3997" s="313"/>
      <c r="U3997" s="313"/>
      <c r="V3997" s="313"/>
      <c r="W3997" s="313"/>
      <c r="X3997" s="313"/>
      <c r="Y3997" s="313"/>
      <c r="Z3997" s="313"/>
      <c r="AA3997" s="313"/>
      <c r="AB3997" s="313"/>
      <c r="AC3997" s="313"/>
      <c r="AD3997" s="313"/>
      <c r="AE3997" s="313"/>
      <c r="AF3997" s="313"/>
      <c r="AG3997" s="313"/>
      <c r="AH3997" s="313"/>
      <c r="AI3997" s="313"/>
    </row>
    <row r="3998" spans="18:35" ht="80.099999999999994" customHeight="1" x14ac:dyDescent="0.2">
      <c r="R3998" s="313"/>
      <c r="S3998" s="313"/>
      <c r="T3998" s="313"/>
      <c r="U3998" s="313"/>
      <c r="V3998" s="313"/>
      <c r="W3998" s="313"/>
      <c r="X3998" s="313"/>
      <c r="Y3998" s="313"/>
      <c r="Z3998" s="313"/>
      <c r="AA3998" s="313"/>
      <c r="AB3998" s="313"/>
      <c r="AC3998" s="313"/>
      <c r="AD3998" s="313"/>
      <c r="AE3998" s="313"/>
      <c r="AF3998" s="313"/>
      <c r="AG3998" s="313"/>
      <c r="AH3998" s="313"/>
      <c r="AI3998" s="313"/>
    </row>
    <row r="3999" spans="18:35" ht="80.099999999999994" customHeight="1" x14ac:dyDescent="0.2">
      <c r="R3999" s="313"/>
      <c r="S3999" s="313"/>
      <c r="T3999" s="313"/>
      <c r="U3999" s="313"/>
      <c r="V3999" s="313"/>
      <c r="W3999" s="313"/>
      <c r="X3999" s="313"/>
      <c r="Y3999" s="313"/>
      <c r="Z3999" s="313"/>
      <c r="AA3999" s="313"/>
      <c r="AB3999" s="313"/>
      <c r="AC3999" s="313"/>
      <c r="AD3999" s="313"/>
      <c r="AE3999" s="313"/>
      <c r="AF3999" s="313"/>
      <c r="AG3999" s="313"/>
      <c r="AH3999" s="313"/>
      <c r="AI3999" s="313"/>
    </row>
    <row r="4000" spans="18:35" ht="80.099999999999994" customHeight="1" x14ac:dyDescent="0.2">
      <c r="R4000" s="313"/>
      <c r="S4000" s="313"/>
      <c r="T4000" s="313"/>
      <c r="U4000" s="313"/>
      <c r="V4000" s="313"/>
      <c r="W4000" s="313"/>
      <c r="X4000" s="313"/>
      <c r="Y4000" s="313"/>
      <c r="Z4000" s="313"/>
      <c r="AA4000" s="313"/>
      <c r="AB4000" s="313"/>
      <c r="AC4000" s="313"/>
      <c r="AD4000" s="313"/>
      <c r="AE4000" s="313"/>
      <c r="AF4000" s="313"/>
      <c r="AG4000" s="313"/>
      <c r="AH4000" s="313"/>
      <c r="AI4000" s="313"/>
    </row>
    <row r="4001" spans="18:35" ht="80.099999999999994" customHeight="1" x14ac:dyDescent="0.2">
      <c r="R4001" s="313"/>
      <c r="S4001" s="313"/>
      <c r="T4001" s="313"/>
      <c r="U4001" s="313"/>
      <c r="V4001" s="313"/>
      <c r="W4001" s="313"/>
      <c r="X4001" s="313"/>
      <c r="Y4001" s="313"/>
      <c r="Z4001" s="313"/>
      <c r="AA4001" s="313"/>
      <c r="AB4001" s="313"/>
      <c r="AC4001" s="313"/>
      <c r="AD4001" s="313"/>
      <c r="AE4001" s="313"/>
      <c r="AF4001" s="313"/>
      <c r="AG4001" s="313"/>
      <c r="AH4001" s="313"/>
      <c r="AI4001" s="313"/>
    </row>
    <row r="4002" spans="18:35" ht="80.099999999999994" customHeight="1" x14ac:dyDescent="0.2">
      <c r="R4002" s="313"/>
      <c r="S4002" s="313"/>
      <c r="T4002" s="313"/>
      <c r="U4002" s="313"/>
      <c r="V4002" s="313"/>
      <c r="W4002" s="313"/>
      <c r="X4002" s="313"/>
      <c r="Y4002" s="313"/>
      <c r="Z4002" s="313"/>
      <c r="AA4002" s="313"/>
      <c r="AB4002" s="313"/>
      <c r="AC4002" s="313"/>
      <c r="AD4002" s="313"/>
      <c r="AE4002" s="313"/>
      <c r="AF4002" s="313"/>
      <c r="AG4002" s="313"/>
      <c r="AH4002" s="313"/>
      <c r="AI4002" s="313"/>
    </row>
    <row r="4003" spans="18:35" ht="80.099999999999994" customHeight="1" x14ac:dyDescent="0.2">
      <c r="R4003" s="313"/>
      <c r="S4003" s="313"/>
      <c r="T4003" s="313"/>
      <c r="U4003" s="313"/>
      <c r="V4003" s="313"/>
      <c r="W4003" s="313"/>
      <c r="X4003" s="313"/>
      <c r="Y4003" s="313"/>
      <c r="Z4003" s="313"/>
      <c r="AA4003" s="313"/>
      <c r="AB4003" s="313"/>
      <c r="AC4003" s="313"/>
      <c r="AD4003" s="313"/>
      <c r="AE4003" s="313"/>
      <c r="AF4003" s="313"/>
      <c r="AG4003" s="313"/>
      <c r="AH4003" s="313"/>
      <c r="AI4003" s="313"/>
    </row>
    <row r="4004" spans="18:35" ht="80.099999999999994" customHeight="1" x14ac:dyDescent="0.2">
      <c r="R4004" s="313"/>
      <c r="S4004" s="313"/>
      <c r="T4004" s="313"/>
      <c r="U4004" s="313"/>
      <c r="V4004" s="313"/>
      <c r="W4004" s="313"/>
      <c r="X4004" s="313"/>
      <c r="Y4004" s="313"/>
      <c r="Z4004" s="313"/>
      <c r="AA4004" s="313"/>
      <c r="AB4004" s="313"/>
      <c r="AC4004" s="313"/>
      <c r="AD4004" s="313"/>
      <c r="AE4004" s="313"/>
      <c r="AF4004" s="313"/>
      <c r="AG4004" s="313"/>
      <c r="AH4004" s="313"/>
      <c r="AI4004" s="313"/>
    </row>
    <row r="4005" spans="18:35" ht="80.099999999999994" customHeight="1" x14ac:dyDescent="0.2">
      <c r="R4005" s="313"/>
      <c r="S4005" s="313"/>
      <c r="T4005" s="313"/>
      <c r="U4005" s="313"/>
      <c r="V4005" s="313"/>
      <c r="W4005" s="313"/>
      <c r="X4005" s="313"/>
      <c r="Y4005" s="313"/>
      <c r="Z4005" s="313"/>
      <c r="AA4005" s="313"/>
      <c r="AB4005" s="313"/>
      <c r="AC4005" s="313"/>
      <c r="AD4005" s="313"/>
      <c r="AE4005" s="313"/>
      <c r="AF4005" s="313"/>
      <c r="AG4005" s="313"/>
      <c r="AH4005" s="313"/>
      <c r="AI4005" s="313"/>
    </row>
    <row r="4006" spans="18:35" ht="80.099999999999994" customHeight="1" x14ac:dyDescent="0.2">
      <c r="R4006" s="313"/>
      <c r="S4006" s="313"/>
      <c r="T4006" s="313"/>
      <c r="U4006" s="313"/>
      <c r="V4006" s="313"/>
      <c r="W4006" s="313"/>
      <c r="X4006" s="313"/>
      <c r="Y4006" s="313"/>
      <c r="Z4006" s="313"/>
      <c r="AA4006" s="313"/>
      <c r="AB4006" s="313"/>
      <c r="AC4006" s="313"/>
      <c r="AD4006" s="313"/>
      <c r="AE4006" s="313"/>
      <c r="AF4006" s="313"/>
      <c r="AG4006" s="313"/>
      <c r="AH4006" s="313"/>
      <c r="AI4006" s="313"/>
    </row>
    <row r="4007" spans="18:35" ht="80.099999999999994" customHeight="1" x14ac:dyDescent="0.2">
      <c r="R4007" s="313"/>
      <c r="S4007" s="313"/>
      <c r="T4007" s="313"/>
      <c r="U4007" s="313"/>
      <c r="V4007" s="313"/>
      <c r="W4007" s="313"/>
      <c r="X4007" s="313"/>
      <c r="Y4007" s="313"/>
      <c r="Z4007" s="313"/>
      <c r="AA4007" s="313"/>
      <c r="AB4007" s="313"/>
      <c r="AC4007" s="313"/>
      <c r="AD4007" s="313"/>
      <c r="AE4007" s="313"/>
      <c r="AF4007" s="313"/>
      <c r="AG4007" s="313"/>
      <c r="AH4007" s="313"/>
      <c r="AI4007" s="313"/>
    </row>
    <row r="4008" spans="18:35" ht="80.099999999999994" customHeight="1" x14ac:dyDescent="0.2">
      <c r="R4008" s="313"/>
      <c r="S4008" s="313"/>
      <c r="T4008" s="313"/>
      <c r="U4008" s="313"/>
      <c r="V4008" s="313"/>
      <c r="W4008" s="313"/>
      <c r="X4008" s="313"/>
      <c r="Y4008" s="313"/>
      <c r="Z4008" s="313"/>
      <c r="AA4008" s="313"/>
      <c r="AB4008" s="313"/>
      <c r="AC4008" s="313"/>
      <c r="AD4008" s="313"/>
      <c r="AE4008" s="313"/>
      <c r="AF4008" s="313"/>
      <c r="AG4008" s="313"/>
      <c r="AH4008" s="313"/>
      <c r="AI4008" s="313"/>
    </row>
    <row r="4009" spans="18:35" ht="80.099999999999994" customHeight="1" x14ac:dyDescent="0.2">
      <c r="R4009" s="313"/>
      <c r="S4009" s="313"/>
      <c r="T4009" s="313"/>
      <c r="U4009" s="313"/>
      <c r="V4009" s="313"/>
      <c r="W4009" s="313"/>
      <c r="X4009" s="313"/>
      <c r="Y4009" s="313"/>
      <c r="Z4009" s="313"/>
      <c r="AA4009" s="313"/>
      <c r="AB4009" s="313"/>
      <c r="AC4009" s="313"/>
      <c r="AD4009" s="313"/>
      <c r="AE4009" s="313"/>
      <c r="AF4009" s="313"/>
      <c r="AG4009" s="313"/>
      <c r="AH4009" s="313"/>
      <c r="AI4009" s="313"/>
    </row>
    <row r="4010" spans="18:35" ht="80.099999999999994" customHeight="1" x14ac:dyDescent="0.2">
      <c r="R4010" s="313"/>
      <c r="S4010" s="313"/>
      <c r="T4010" s="313"/>
      <c r="U4010" s="313"/>
      <c r="V4010" s="313"/>
      <c r="W4010" s="313"/>
      <c r="X4010" s="313"/>
      <c r="Y4010" s="313"/>
      <c r="Z4010" s="313"/>
      <c r="AA4010" s="313"/>
      <c r="AB4010" s="313"/>
      <c r="AC4010" s="313"/>
      <c r="AD4010" s="313"/>
      <c r="AE4010" s="313"/>
      <c r="AF4010" s="313"/>
      <c r="AG4010" s="313"/>
      <c r="AH4010" s="313"/>
      <c r="AI4010" s="313"/>
    </row>
    <row r="4011" spans="18:35" ht="80.099999999999994" customHeight="1" x14ac:dyDescent="0.2">
      <c r="R4011" s="313"/>
      <c r="S4011" s="313"/>
      <c r="T4011" s="313"/>
      <c r="U4011" s="313"/>
      <c r="V4011" s="313"/>
      <c r="W4011" s="313"/>
      <c r="X4011" s="313"/>
      <c r="Y4011" s="313"/>
      <c r="Z4011" s="313"/>
      <c r="AA4011" s="313"/>
      <c r="AB4011" s="313"/>
      <c r="AC4011" s="313"/>
      <c r="AD4011" s="313"/>
      <c r="AE4011" s="313"/>
      <c r="AF4011" s="313"/>
      <c r="AG4011" s="313"/>
      <c r="AH4011" s="313"/>
      <c r="AI4011" s="313"/>
    </row>
    <row r="4012" spans="18:35" ht="80.099999999999994" customHeight="1" x14ac:dyDescent="0.2">
      <c r="R4012" s="313"/>
      <c r="S4012" s="313"/>
      <c r="T4012" s="313"/>
      <c r="U4012" s="313"/>
      <c r="V4012" s="313"/>
      <c r="W4012" s="313"/>
      <c r="X4012" s="313"/>
      <c r="Y4012" s="313"/>
      <c r="Z4012" s="313"/>
      <c r="AA4012" s="313"/>
      <c r="AB4012" s="313"/>
      <c r="AC4012" s="313"/>
      <c r="AD4012" s="313"/>
      <c r="AE4012" s="313"/>
      <c r="AF4012" s="313"/>
      <c r="AG4012" s="313"/>
      <c r="AH4012" s="313"/>
      <c r="AI4012" s="313"/>
    </row>
    <row r="4013" spans="18:35" ht="80.099999999999994" customHeight="1" x14ac:dyDescent="0.2">
      <c r="R4013" s="313"/>
      <c r="S4013" s="313"/>
      <c r="T4013" s="313"/>
      <c r="U4013" s="313"/>
      <c r="V4013" s="313"/>
      <c r="W4013" s="313"/>
      <c r="X4013" s="313"/>
      <c r="Y4013" s="313"/>
      <c r="Z4013" s="313"/>
      <c r="AA4013" s="313"/>
      <c r="AB4013" s="313"/>
      <c r="AC4013" s="313"/>
      <c r="AD4013" s="313"/>
      <c r="AE4013" s="313"/>
      <c r="AF4013" s="313"/>
      <c r="AG4013" s="313"/>
      <c r="AH4013" s="313"/>
      <c r="AI4013" s="313"/>
    </row>
    <row r="4014" spans="18:35" ht="80.099999999999994" customHeight="1" x14ac:dyDescent="0.2">
      <c r="R4014" s="313"/>
      <c r="S4014" s="313"/>
      <c r="T4014" s="313"/>
      <c r="U4014" s="313"/>
      <c r="V4014" s="313"/>
      <c r="W4014" s="313"/>
      <c r="X4014" s="313"/>
      <c r="Y4014" s="313"/>
      <c r="Z4014" s="313"/>
      <c r="AA4014" s="313"/>
      <c r="AB4014" s="313"/>
      <c r="AC4014" s="313"/>
      <c r="AD4014" s="313"/>
      <c r="AE4014" s="313"/>
      <c r="AF4014" s="313"/>
      <c r="AG4014" s="313"/>
      <c r="AH4014" s="313"/>
      <c r="AI4014" s="313"/>
    </row>
    <row r="4015" spans="18:35" ht="80.099999999999994" customHeight="1" x14ac:dyDescent="0.2">
      <c r="R4015" s="313"/>
      <c r="S4015" s="313"/>
      <c r="T4015" s="313"/>
      <c r="U4015" s="313"/>
      <c r="V4015" s="313"/>
      <c r="W4015" s="313"/>
      <c r="X4015" s="313"/>
      <c r="Y4015" s="313"/>
      <c r="Z4015" s="313"/>
      <c r="AA4015" s="313"/>
      <c r="AB4015" s="313"/>
      <c r="AC4015" s="313"/>
      <c r="AD4015" s="313"/>
      <c r="AE4015" s="313"/>
      <c r="AF4015" s="313"/>
      <c r="AG4015" s="313"/>
      <c r="AH4015" s="313"/>
      <c r="AI4015" s="313"/>
    </row>
    <row r="4016" spans="18:35" ht="80.099999999999994" customHeight="1" x14ac:dyDescent="0.2">
      <c r="R4016" s="313"/>
      <c r="S4016" s="313"/>
      <c r="T4016" s="313"/>
      <c r="U4016" s="313"/>
      <c r="V4016" s="313"/>
      <c r="W4016" s="313"/>
      <c r="X4016" s="313"/>
      <c r="Y4016" s="313"/>
      <c r="Z4016" s="313"/>
      <c r="AA4016" s="313"/>
      <c r="AB4016" s="313"/>
      <c r="AC4016" s="313"/>
      <c r="AD4016" s="313"/>
      <c r="AE4016" s="313"/>
      <c r="AF4016" s="313"/>
      <c r="AG4016" s="313"/>
      <c r="AH4016" s="313"/>
      <c r="AI4016" s="313"/>
    </row>
    <row r="4017" spans="18:35" ht="80.099999999999994" customHeight="1" x14ac:dyDescent="0.2">
      <c r="R4017" s="313"/>
      <c r="S4017" s="313"/>
      <c r="T4017" s="313"/>
      <c r="U4017" s="313"/>
      <c r="V4017" s="313"/>
      <c r="W4017" s="313"/>
      <c r="X4017" s="313"/>
      <c r="Y4017" s="313"/>
      <c r="Z4017" s="313"/>
      <c r="AA4017" s="313"/>
      <c r="AB4017" s="313"/>
      <c r="AC4017" s="313"/>
      <c r="AD4017" s="313"/>
      <c r="AE4017" s="313"/>
      <c r="AF4017" s="313"/>
      <c r="AG4017" s="313"/>
      <c r="AH4017" s="313"/>
      <c r="AI4017" s="313"/>
    </row>
    <row r="4018" spans="18:35" ht="80.099999999999994" customHeight="1" x14ac:dyDescent="0.2">
      <c r="R4018" s="313"/>
      <c r="S4018" s="313"/>
      <c r="T4018" s="313"/>
      <c r="U4018" s="313"/>
      <c r="V4018" s="313"/>
      <c r="W4018" s="313"/>
      <c r="X4018" s="313"/>
      <c r="Y4018" s="313"/>
      <c r="Z4018" s="313"/>
      <c r="AA4018" s="313"/>
      <c r="AB4018" s="313"/>
      <c r="AC4018" s="313"/>
      <c r="AD4018" s="313"/>
      <c r="AE4018" s="313"/>
      <c r="AF4018" s="313"/>
      <c r="AG4018" s="313"/>
      <c r="AH4018" s="313"/>
      <c r="AI4018" s="313"/>
    </row>
    <row r="4019" spans="18:35" ht="80.099999999999994" customHeight="1" x14ac:dyDescent="0.2">
      <c r="R4019" s="313"/>
      <c r="S4019" s="313"/>
      <c r="T4019" s="313"/>
      <c r="U4019" s="313"/>
      <c r="V4019" s="313"/>
      <c r="W4019" s="313"/>
      <c r="X4019" s="313"/>
      <c r="Y4019" s="313"/>
      <c r="Z4019" s="313"/>
      <c r="AA4019" s="313"/>
      <c r="AB4019" s="313"/>
      <c r="AC4019" s="313"/>
      <c r="AD4019" s="313"/>
      <c r="AE4019" s="313"/>
      <c r="AF4019" s="313"/>
      <c r="AG4019" s="313"/>
      <c r="AH4019" s="313"/>
      <c r="AI4019" s="313"/>
    </row>
    <row r="4020" spans="18:35" ht="80.099999999999994" customHeight="1" x14ac:dyDescent="0.2">
      <c r="R4020" s="313"/>
      <c r="S4020" s="313"/>
      <c r="T4020" s="313"/>
      <c r="U4020" s="313"/>
      <c r="V4020" s="313"/>
      <c r="W4020" s="313"/>
      <c r="X4020" s="313"/>
      <c r="Y4020" s="313"/>
      <c r="Z4020" s="313"/>
      <c r="AA4020" s="313"/>
      <c r="AB4020" s="313"/>
      <c r="AC4020" s="313"/>
      <c r="AD4020" s="313"/>
      <c r="AE4020" s="313"/>
      <c r="AF4020" s="313"/>
      <c r="AG4020" s="313"/>
      <c r="AH4020" s="313"/>
      <c r="AI4020" s="313"/>
    </row>
    <row r="4021" spans="18:35" ht="80.099999999999994" customHeight="1" x14ac:dyDescent="0.2">
      <c r="R4021" s="313"/>
      <c r="S4021" s="313"/>
      <c r="T4021" s="313"/>
      <c r="U4021" s="313"/>
      <c r="V4021" s="313"/>
      <c r="W4021" s="313"/>
      <c r="X4021" s="313"/>
      <c r="Y4021" s="313"/>
      <c r="Z4021" s="313"/>
      <c r="AA4021" s="313"/>
      <c r="AB4021" s="313"/>
      <c r="AC4021" s="313"/>
      <c r="AD4021" s="313"/>
      <c r="AE4021" s="313"/>
      <c r="AF4021" s="313"/>
      <c r="AG4021" s="313"/>
      <c r="AH4021" s="313"/>
      <c r="AI4021" s="313"/>
    </row>
    <row r="4022" spans="18:35" ht="80.099999999999994" customHeight="1" x14ac:dyDescent="0.2">
      <c r="R4022" s="313"/>
      <c r="S4022" s="313"/>
      <c r="T4022" s="313"/>
      <c r="U4022" s="313"/>
      <c r="V4022" s="313"/>
      <c r="W4022" s="313"/>
      <c r="X4022" s="313"/>
      <c r="Y4022" s="313"/>
      <c r="Z4022" s="313"/>
      <c r="AA4022" s="313"/>
      <c r="AB4022" s="313"/>
      <c r="AC4022" s="313"/>
      <c r="AD4022" s="313"/>
      <c r="AE4022" s="313"/>
      <c r="AF4022" s="313"/>
      <c r="AG4022" s="313"/>
      <c r="AH4022" s="313"/>
      <c r="AI4022" s="313"/>
    </row>
    <row r="4023" spans="18:35" ht="80.099999999999994" customHeight="1" x14ac:dyDescent="0.2">
      <c r="R4023" s="313"/>
      <c r="S4023" s="313"/>
      <c r="T4023" s="313"/>
      <c r="U4023" s="313"/>
      <c r="V4023" s="313"/>
      <c r="W4023" s="313"/>
      <c r="X4023" s="313"/>
      <c r="Y4023" s="313"/>
      <c r="Z4023" s="313"/>
      <c r="AA4023" s="313"/>
      <c r="AB4023" s="313"/>
      <c r="AC4023" s="313"/>
      <c r="AD4023" s="313"/>
      <c r="AE4023" s="313"/>
      <c r="AF4023" s="313"/>
      <c r="AG4023" s="313"/>
      <c r="AH4023" s="313"/>
      <c r="AI4023" s="313"/>
    </row>
    <row r="4024" spans="18:35" ht="80.099999999999994" customHeight="1" x14ac:dyDescent="0.2">
      <c r="R4024" s="313"/>
      <c r="S4024" s="313"/>
      <c r="T4024" s="313"/>
      <c r="U4024" s="313"/>
      <c r="V4024" s="313"/>
      <c r="W4024" s="313"/>
      <c r="X4024" s="313"/>
      <c r="Y4024" s="313"/>
      <c r="Z4024" s="313"/>
      <c r="AA4024" s="313"/>
      <c r="AB4024" s="313"/>
      <c r="AC4024" s="313"/>
      <c r="AD4024" s="313"/>
      <c r="AE4024" s="313"/>
      <c r="AF4024" s="313"/>
      <c r="AG4024" s="313"/>
      <c r="AH4024" s="313"/>
      <c r="AI4024" s="313"/>
    </row>
    <row r="4025" spans="18:35" ht="80.099999999999994" customHeight="1" x14ac:dyDescent="0.2">
      <c r="R4025" s="313"/>
      <c r="S4025" s="313"/>
      <c r="T4025" s="313"/>
      <c r="U4025" s="313"/>
      <c r="V4025" s="313"/>
      <c r="W4025" s="313"/>
      <c r="X4025" s="313"/>
      <c r="Y4025" s="313"/>
      <c r="Z4025" s="313"/>
      <c r="AA4025" s="313"/>
      <c r="AB4025" s="313"/>
      <c r="AC4025" s="313"/>
      <c r="AD4025" s="313"/>
      <c r="AE4025" s="313"/>
      <c r="AF4025" s="313"/>
      <c r="AG4025" s="313"/>
      <c r="AH4025" s="313"/>
      <c r="AI4025" s="313"/>
    </row>
    <row r="4026" spans="18:35" ht="80.099999999999994" customHeight="1" x14ac:dyDescent="0.2">
      <c r="R4026" s="313"/>
      <c r="S4026" s="313"/>
      <c r="T4026" s="313"/>
      <c r="U4026" s="313"/>
      <c r="V4026" s="313"/>
      <c r="W4026" s="313"/>
      <c r="X4026" s="313"/>
      <c r="Y4026" s="313"/>
      <c r="Z4026" s="313"/>
      <c r="AA4026" s="313"/>
      <c r="AB4026" s="313"/>
      <c r="AC4026" s="313"/>
      <c r="AD4026" s="313"/>
      <c r="AE4026" s="313"/>
      <c r="AF4026" s="313"/>
      <c r="AG4026" s="313"/>
      <c r="AH4026" s="313"/>
      <c r="AI4026" s="313"/>
    </row>
    <row r="4027" spans="18:35" ht="80.099999999999994" customHeight="1" x14ac:dyDescent="0.2">
      <c r="R4027" s="313"/>
      <c r="S4027" s="313"/>
      <c r="T4027" s="313"/>
      <c r="U4027" s="313"/>
      <c r="V4027" s="313"/>
      <c r="W4027" s="313"/>
      <c r="X4027" s="313"/>
      <c r="Y4027" s="313"/>
      <c r="Z4027" s="313"/>
      <c r="AA4027" s="313"/>
      <c r="AB4027" s="313"/>
      <c r="AC4027" s="313"/>
      <c r="AD4027" s="313"/>
      <c r="AE4027" s="313"/>
      <c r="AF4027" s="313"/>
      <c r="AG4027" s="313"/>
      <c r="AH4027" s="313"/>
      <c r="AI4027" s="313"/>
    </row>
    <row r="4028" spans="18:35" ht="80.099999999999994" customHeight="1" x14ac:dyDescent="0.2">
      <c r="R4028" s="313"/>
      <c r="S4028" s="313"/>
      <c r="T4028" s="313"/>
      <c r="U4028" s="313"/>
      <c r="V4028" s="313"/>
      <c r="W4028" s="313"/>
      <c r="X4028" s="313"/>
      <c r="Y4028" s="313"/>
      <c r="Z4028" s="313"/>
      <c r="AA4028" s="313"/>
      <c r="AB4028" s="313"/>
      <c r="AC4028" s="313"/>
      <c r="AD4028" s="313"/>
      <c r="AE4028" s="313"/>
      <c r="AF4028" s="313"/>
      <c r="AG4028" s="313"/>
      <c r="AH4028" s="313"/>
      <c r="AI4028" s="313"/>
    </row>
    <row r="4029" spans="18:35" ht="80.099999999999994" customHeight="1" x14ac:dyDescent="0.2">
      <c r="R4029" s="313"/>
      <c r="S4029" s="313"/>
      <c r="T4029" s="313"/>
      <c r="U4029" s="313"/>
      <c r="V4029" s="313"/>
      <c r="W4029" s="313"/>
      <c r="X4029" s="313"/>
      <c r="Y4029" s="313"/>
      <c r="Z4029" s="313"/>
      <c r="AA4029" s="313"/>
      <c r="AB4029" s="313"/>
      <c r="AC4029" s="313"/>
      <c r="AD4029" s="313"/>
      <c r="AE4029" s="313"/>
      <c r="AF4029" s="313"/>
      <c r="AG4029" s="313"/>
      <c r="AH4029" s="313"/>
      <c r="AI4029" s="313"/>
    </row>
    <row r="4030" spans="18:35" ht="80.099999999999994" customHeight="1" x14ac:dyDescent="0.2">
      <c r="R4030" s="313"/>
      <c r="S4030" s="313"/>
      <c r="T4030" s="313"/>
      <c r="U4030" s="313"/>
      <c r="V4030" s="313"/>
      <c r="W4030" s="313"/>
      <c r="X4030" s="313"/>
      <c r="Y4030" s="313"/>
      <c r="Z4030" s="313"/>
      <c r="AA4030" s="313"/>
      <c r="AB4030" s="313"/>
      <c r="AC4030" s="313"/>
      <c r="AD4030" s="313"/>
      <c r="AE4030" s="313"/>
      <c r="AF4030" s="313"/>
      <c r="AG4030" s="313"/>
      <c r="AH4030" s="313"/>
      <c r="AI4030" s="313"/>
    </row>
    <row r="4031" spans="18:35" ht="80.099999999999994" customHeight="1" x14ac:dyDescent="0.2">
      <c r="R4031" s="313"/>
      <c r="S4031" s="313"/>
      <c r="T4031" s="313"/>
      <c r="U4031" s="313"/>
      <c r="V4031" s="313"/>
      <c r="W4031" s="313"/>
      <c r="X4031" s="313"/>
      <c r="Y4031" s="313"/>
      <c r="Z4031" s="313"/>
      <c r="AA4031" s="313"/>
      <c r="AB4031" s="313"/>
      <c r="AC4031" s="313"/>
      <c r="AD4031" s="313"/>
      <c r="AE4031" s="313"/>
      <c r="AF4031" s="313"/>
      <c r="AG4031" s="313"/>
      <c r="AH4031" s="313"/>
      <c r="AI4031" s="313"/>
    </row>
    <row r="4032" spans="18:35" ht="80.099999999999994" customHeight="1" x14ac:dyDescent="0.2">
      <c r="R4032" s="313"/>
      <c r="S4032" s="313"/>
      <c r="T4032" s="313"/>
      <c r="U4032" s="313"/>
      <c r="V4032" s="313"/>
      <c r="W4032" s="313"/>
      <c r="X4032" s="313"/>
      <c r="Y4032" s="313"/>
      <c r="Z4032" s="313"/>
      <c r="AA4032" s="313"/>
      <c r="AB4032" s="313"/>
      <c r="AC4032" s="313"/>
      <c r="AD4032" s="313"/>
      <c r="AE4032" s="313"/>
      <c r="AF4032" s="313"/>
      <c r="AG4032" s="313"/>
      <c r="AH4032" s="313"/>
      <c r="AI4032" s="313"/>
    </row>
    <row r="4033" spans="18:35" ht="80.099999999999994" customHeight="1" x14ac:dyDescent="0.2">
      <c r="R4033" s="313"/>
      <c r="S4033" s="313"/>
      <c r="T4033" s="313"/>
      <c r="U4033" s="313"/>
      <c r="V4033" s="313"/>
      <c r="W4033" s="313"/>
      <c r="X4033" s="313"/>
      <c r="Y4033" s="313"/>
      <c r="Z4033" s="313"/>
      <c r="AA4033" s="313"/>
      <c r="AB4033" s="313"/>
      <c r="AC4033" s="313"/>
      <c r="AD4033" s="313"/>
      <c r="AE4033" s="313"/>
      <c r="AF4033" s="313"/>
      <c r="AG4033" s="313"/>
      <c r="AH4033" s="313"/>
      <c r="AI4033" s="313"/>
    </row>
    <row r="4034" spans="18:35" ht="80.099999999999994" customHeight="1" x14ac:dyDescent="0.2">
      <c r="R4034" s="313"/>
      <c r="S4034" s="313"/>
      <c r="T4034" s="313"/>
      <c r="U4034" s="313"/>
      <c r="V4034" s="313"/>
      <c r="W4034" s="313"/>
      <c r="X4034" s="313"/>
      <c r="Y4034" s="313"/>
      <c r="Z4034" s="313"/>
      <c r="AA4034" s="313"/>
      <c r="AB4034" s="313"/>
      <c r="AC4034" s="313"/>
      <c r="AD4034" s="313"/>
      <c r="AE4034" s="313"/>
      <c r="AF4034" s="313"/>
      <c r="AG4034" s="313"/>
      <c r="AH4034" s="313"/>
      <c r="AI4034" s="313"/>
    </row>
    <row r="4035" spans="18:35" ht="80.099999999999994" customHeight="1" x14ac:dyDescent="0.2">
      <c r="R4035" s="313"/>
      <c r="S4035" s="313"/>
      <c r="T4035" s="313"/>
      <c r="U4035" s="313"/>
      <c r="V4035" s="313"/>
      <c r="W4035" s="313"/>
      <c r="X4035" s="313"/>
      <c r="Y4035" s="313"/>
      <c r="Z4035" s="313"/>
      <c r="AA4035" s="313"/>
      <c r="AB4035" s="313"/>
      <c r="AC4035" s="313"/>
      <c r="AD4035" s="313"/>
      <c r="AE4035" s="313"/>
      <c r="AF4035" s="313"/>
      <c r="AG4035" s="313"/>
      <c r="AH4035" s="313"/>
      <c r="AI4035" s="313"/>
    </row>
    <row r="4036" spans="18:35" ht="80.099999999999994" customHeight="1" x14ac:dyDescent="0.2">
      <c r="R4036" s="313"/>
      <c r="S4036" s="313"/>
      <c r="T4036" s="313"/>
      <c r="U4036" s="313"/>
      <c r="V4036" s="313"/>
      <c r="W4036" s="313"/>
      <c r="X4036" s="313"/>
      <c r="Y4036" s="313"/>
      <c r="Z4036" s="313"/>
      <c r="AA4036" s="313"/>
      <c r="AB4036" s="313"/>
      <c r="AC4036" s="313"/>
      <c r="AD4036" s="313"/>
      <c r="AE4036" s="313"/>
      <c r="AF4036" s="313"/>
      <c r="AG4036" s="313"/>
      <c r="AH4036" s="313"/>
      <c r="AI4036" s="313"/>
    </row>
    <row r="4037" spans="18:35" ht="80.099999999999994" customHeight="1" x14ac:dyDescent="0.2">
      <c r="R4037" s="313"/>
      <c r="S4037" s="313"/>
      <c r="T4037" s="313"/>
      <c r="U4037" s="313"/>
      <c r="V4037" s="313"/>
      <c r="W4037" s="313"/>
      <c r="X4037" s="313"/>
      <c r="Y4037" s="313"/>
      <c r="Z4037" s="313"/>
      <c r="AA4037" s="313"/>
      <c r="AB4037" s="313"/>
      <c r="AC4037" s="313"/>
      <c r="AD4037" s="313"/>
      <c r="AE4037" s="313"/>
      <c r="AF4037" s="313"/>
      <c r="AG4037" s="313"/>
      <c r="AH4037" s="313"/>
      <c r="AI4037" s="313"/>
    </row>
    <row r="4038" spans="18:35" ht="80.099999999999994" customHeight="1" x14ac:dyDescent="0.2">
      <c r="R4038" s="313"/>
      <c r="S4038" s="313"/>
      <c r="T4038" s="313"/>
      <c r="U4038" s="313"/>
      <c r="V4038" s="313"/>
      <c r="W4038" s="313"/>
      <c r="X4038" s="313"/>
      <c r="Y4038" s="313"/>
      <c r="Z4038" s="313"/>
      <c r="AA4038" s="313"/>
      <c r="AB4038" s="313"/>
      <c r="AC4038" s="313"/>
      <c r="AD4038" s="313"/>
      <c r="AE4038" s="313"/>
      <c r="AF4038" s="313"/>
      <c r="AG4038" s="313"/>
      <c r="AH4038" s="313"/>
      <c r="AI4038" s="313"/>
    </row>
    <row r="4039" spans="18:35" ht="80.099999999999994" customHeight="1" x14ac:dyDescent="0.2">
      <c r="R4039" s="313"/>
      <c r="S4039" s="313"/>
      <c r="T4039" s="313"/>
      <c r="U4039" s="313"/>
      <c r="V4039" s="313"/>
      <c r="W4039" s="313"/>
      <c r="X4039" s="313"/>
      <c r="Y4039" s="313"/>
      <c r="Z4039" s="313"/>
      <c r="AA4039" s="313"/>
      <c r="AB4039" s="313"/>
      <c r="AC4039" s="313"/>
      <c r="AD4039" s="313"/>
      <c r="AE4039" s="313"/>
      <c r="AF4039" s="313"/>
      <c r="AG4039" s="313"/>
      <c r="AH4039" s="313"/>
      <c r="AI4039" s="313"/>
    </row>
    <row r="4040" spans="18:35" ht="80.099999999999994" customHeight="1" x14ac:dyDescent="0.2">
      <c r="R4040" s="313"/>
      <c r="S4040" s="313"/>
      <c r="T4040" s="313"/>
      <c r="U4040" s="313"/>
      <c r="V4040" s="313"/>
      <c r="W4040" s="313"/>
      <c r="X4040" s="313"/>
      <c r="Y4040" s="313"/>
      <c r="Z4040" s="313"/>
      <c r="AA4040" s="313"/>
      <c r="AB4040" s="313"/>
      <c r="AC4040" s="313"/>
      <c r="AD4040" s="313"/>
      <c r="AE4040" s="313"/>
      <c r="AF4040" s="313"/>
      <c r="AG4040" s="313"/>
      <c r="AH4040" s="313"/>
      <c r="AI4040" s="313"/>
    </row>
    <row r="4041" spans="18:35" ht="80.099999999999994" customHeight="1" x14ac:dyDescent="0.2">
      <c r="R4041" s="313"/>
      <c r="S4041" s="313"/>
      <c r="T4041" s="313"/>
      <c r="U4041" s="313"/>
      <c r="V4041" s="313"/>
      <c r="W4041" s="313"/>
      <c r="X4041" s="313"/>
      <c r="Y4041" s="313"/>
      <c r="Z4041" s="313"/>
      <c r="AA4041" s="313"/>
      <c r="AB4041" s="313"/>
      <c r="AC4041" s="313"/>
      <c r="AD4041" s="313"/>
      <c r="AE4041" s="313"/>
      <c r="AF4041" s="313"/>
      <c r="AG4041" s="313"/>
      <c r="AH4041" s="313"/>
      <c r="AI4041" s="313"/>
    </row>
    <row r="4042" spans="18:35" ht="80.099999999999994" customHeight="1" x14ac:dyDescent="0.2">
      <c r="R4042" s="313"/>
      <c r="S4042" s="313"/>
      <c r="T4042" s="313"/>
      <c r="U4042" s="313"/>
      <c r="V4042" s="313"/>
      <c r="W4042" s="313"/>
      <c r="X4042" s="313"/>
      <c r="Y4042" s="313"/>
      <c r="Z4042" s="313"/>
      <c r="AA4042" s="313"/>
      <c r="AB4042" s="313"/>
      <c r="AC4042" s="313"/>
      <c r="AD4042" s="313"/>
      <c r="AE4042" s="313"/>
      <c r="AF4042" s="313"/>
      <c r="AG4042" s="313"/>
      <c r="AH4042" s="313"/>
      <c r="AI4042" s="313"/>
    </row>
    <row r="4043" spans="18:35" ht="80.099999999999994" customHeight="1" x14ac:dyDescent="0.2">
      <c r="R4043" s="313"/>
      <c r="S4043" s="313"/>
      <c r="T4043" s="313"/>
      <c r="U4043" s="313"/>
      <c r="V4043" s="313"/>
      <c r="W4043" s="313"/>
      <c r="X4043" s="313"/>
      <c r="Y4043" s="313"/>
      <c r="Z4043" s="313"/>
      <c r="AA4043" s="313"/>
      <c r="AB4043" s="313"/>
      <c r="AC4043" s="313"/>
      <c r="AD4043" s="313"/>
      <c r="AE4043" s="313"/>
      <c r="AF4043" s="313"/>
      <c r="AG4043" s="313"/>
      <c r="AH4043" s="313"/>
      <c r="AI4043" s="313"/>
    </row>
    <row r="4044" spans="18:35" ht="80.099999999999994" customHeight="1" x14ac:dyDescent="0.2">
      <c r="R4044" s="313"/>
      <c r="S4044" s="313"/>
      <c r="T4044" s="313"/>
      <c r="U4044" s="313"/>
      <c r="V4044" s="313"/>
      <c r="W4044" s="313"/>
      <c r="X4044" s="313"/>
      <c r="Y4044" s="313"/>
      <c r="Z4044" s="313"/>
      <c r="AA4044" s="313"/>
      <c r="AB4044" s="313"/>
      <c r="AC4044" s="313"/>
      <c r="AD4044" s="313"/>
      <c r="AE4044" s="313"/>
      <c r="AF4044" s="313"/>
      <c r="AG4044" s="313"/>
      <c r="AH4044" s="313"/>
      <c r="AI4044" s="313"/>
    </row>
    <row r="4045" spans="18:35" ht="80.099999999999994" customHeight="1" x14ac:dyDescent="0.2">
      <c r="R4045" s="313"/>
      <c r="S4045" s="313"/>
      <c r="T4045" s="313"/>
      <c r="U4045" s="313"/>
      <c r="V4045" s="313"/>
      <c r="W4045" s="313"/>
      <c r="X4045" s="313"/>
      <c r="Y4045" s="313"/>
      <c r="Z4045" s="313"/>
      <c r="AA4045" s="313"/>
      <c r="AB4045" s="313"/>
      <c r="AC4045" s="313"/>
      <c r="AD4045" s="313"/>
      <c r="AE4045" s="313"/>
      <c r="AF4045" s="313"/>
      <c r="AG4045" s="313"/>
      <c r="AH4045" s="313"/>
      <c r="AI4045" s="313"/>
    </row>
    <row r="4046" spans="18:35" ht="80.099999999999994" customHeight="1" x14ac:dyDescent="0.2">
      <c r="R4046" s="313"/>
      <c r="S4046" s="313"/>
      <c r="T4046" s="313"/>
      <c r="U4046" s="313"/>
      <c r="V4046" s="313"/>
      <c r="W4046" s="313"/>
      <c r="X4046" s="313"/>
      <c r="Y4046" s="313"/>
      <c r="Z4046" s="313"/>
      <c r="AA4046" s="313"/>
      <c r="AB4046" s="313"/>
      <c r="AC4046" s="313"/>
      <c r="AD4046" s="313"/>
      <c r="AE4046" s="313"/>
      <c r="AF4046" s="313"/>
      <c r="AG4046" s="313"/>
      <c r="AH4046" s="313"/>
      <c r="AI4046" s="313"/>
    </row>
    <row r="4047" spans="18:35" ht="80.099999999999994" customHeight="1" x14ac:dyDescent="0.2">
      <c r="R4047" s="313"/>
      <c r="S4047" s="313"/>
      <c r="T4047" s="313"/>
      <c r="U4047" s="313"/>
      <c r="V4047" s="313"/>
      <c r="W4047" s="313"/>
      <c r="X4047" s="313"/>
      <c r="Y4047" s="313"/>
      <c r="Z4047" s="313"/>
      <c r="AA4047" s="313"/>
      <c r="AB4047" s="313"/>
      <c r="AC4047" s="313"/>
      <c r="AD4047" s="313"/>
      <c r="AE4047" s="313"/>
      <c r="AF4047" s="313"/>
      <c r="AG4047" s="313"/>
      <c r="AH4047" s="313"/>
      <c r="AI4047" s="313"/>
    </row>
    <row r="4048" spans="18:35" ht="80.099999999999994" customHeight="1" x14ac:dyDescent="0.2">
      <c r="R4048" s="313"/>
      <c r="S4048" s="313"/>
      <c r="T4048" s="313"/>
      <c r="U4048" s="313"/>
      <c r="V4048" s="313"/>
      <c r="W4048" s="313"/>
      <c r="X4048" s="313"/>
      <c r="Y4048" s="313"/>
      <c r="Z4048" s="313"/>
      <c r="AA4048" s="313"/>
      <c r="AB4048" s="313"/>
      <c r="AC4048" s="313"/>
      <c r="AD4048" s="313"/>
      <c r="AE4048" s="313"/>
      <c r="AF4048" s="313"/>
      <c r="AG4048" s="313"/>
      <c r="AH4048" s="313"/>
      <c r="AI4048" s="313"/>
    </row>
    <row r="4049" spans="18:35" ht="80.099999999999994" customHeight="1" x14ac:dyDescent="0.2">
      <c r="R4049" s="313"/>
      <c r="S4049" s="313"/>
      <c r="T4049" s="313"/>
      <c r="U4049" s="313"/>
      <c r="V4049" s="313"/>
      <c r="W4049" s="313"/>
      <c r="X4049" s="313"/>
      <c r="Y4049" s="313"/>
      <c r="Z4049" s="313"/>
      <c r="AA4049" s="313"/>
      <c r="AB4049" s="313"/>
      <c r="AC4049" s="313"/>
      <c r="AD4049" s="313"/>
      <c r="AE4049" s="313"/>
      <c r="AF4049" s="313"/>
      <c r="AG4049" s="313"/>
      <c r="AH4049" s="313"/>
      <c r="AI4049" s="313"/>
    </row>
    <row r="4050" spans="18:35" ht="80.099999999999994" customHeight="1" x14ac:dyDescent="0.2">
      <c r="R4050" s="313"/>
      <c r="S4050" s="313"/>
      <c r="T4050" s="313"/>
      <c r="U4050" s="313"/>
      <c r="V4050" s="313"/>
      <c r="W4050" s="313"/>
      <c r="X4050" s="313"/>
      <c r="Y4050" s="313"/>
      <c r="Z4050" s="313"/>
      <c r="AA4050" s="313"/>
      <c r="AB4050" s="313"/>
      <c r="AC4050" s="313"/>
      <c r="AD4050" s="313"/>
      <c r="AE4050" s="313"/>
      <c r="AF4050" s="313"/>
      <c r="AG4050" s="313"/>
      <c r="AH4050" s="313"/>
      <c r="AI4050" s="313"/>
    </row>
    <row r="4051" spans="18:35" ht="80.099999999999994" customHeight="1" x14ac:dyDescent="0.2">
      <c r="R4051" s="313"/>
      <c r="S4051" s="313"/>
      <c r="T4051" s="313"/>
      <c r="U4051" s="313"/>
      <c r="V4051" s="313"/>
      <c r="W4051" s="313"/>
      <c r="X4051" s="313"/>
      <c r="Y4051" s="313"/>
      <c r="Z4051" s="313"/>
      <c r="AA4051" s="313"/>
      <c r="AB4051" s="313"/>
      <c r="AC4051" s="313"/>
      <c r="AD4051" s="313"/>
      <c r="AE4051" s="313"/>
      <c r="AF4051" s="313"/>
      <c r="AG4051" s="313"/>
      <c r="AH4051" s="313"/>
      <c r="AI4051" s="313"/>
    </row>
    <row r="4052" spans="18:35" ht="80.099999999999994" customHeight="1" x14ac:dyDescent="0.2">
      <c r="R4052" s="313"/>
      <c r="S4052" s="313"/>
      <c r="T4052" s="313"/>
      <c r="U4052" s="313"/>
      <c r="V4052" s="313"/>
      <c r="W4052" s="313"/>
      <c r="X4052" s="313"/>
      <c r="Y4052" s="313"/>
      <c r="Z4052" s="313"/>
      <c r="AA4052" s="313"/>
      <c r="AB4052" s="313"/>
      <c r="AC4052" s="313"/>
      <c r="AD4052" s="313"/>
      <c r="AE4052" s="313"/>
      <c r="AF4052" s="313"/>
      <c r="AG4052" s="313"/>
      <c r="AH4052" s="313"/>
      <c r="AI4052" s="313"/>
    </row>
    <row r="4053" spans="18:35" ht="80.099999999999994" customHeight="1" x14ac:dyDescent="0.2">
      <c r="R4053" s="313"/>
      <c r="S4053" s="313"/>
      <c r="T4053" s="313"/>
      <c r="U4053" s="313"/>
      <c r="V4053" s="313"/>
      <c r="W4053" s="313"/>
      <c r="X4053" s="313"/>
      <c r="Y4053" s="313"/>
      <c r="Z4053" s="313"/>
      <c r="AA4053" s="313"/>
      <c r="AB4053" s="313"/>
      <c r="AC4053" s="313"/>
      <c r="AD4053" s="313"/>
      <c r="AE4053" s="313"/>
      <c r="AF4053" s="313"/>
      <c r="AG4053" s="313"/>
      <c r="AH4053" s="313"/>
      <c r="AI4053" s="313"/>
    </row>
    <row r="4054" spans="18:35" ht="80.099999999999994" customHeight="1" x14ac:dyDescent="0.2">
      <c r="R4054" s="313"/>
      <c r="S4054" s="313"/>
      <c r="T4054" s="313"/>
      <c r="U4054" s="313"/>
      <c r="V4054" s="313"/>
      <c r="W4054" s="313"/>
      <c r="X4054" s="313"/>
      <c r="Y4054" s="313"/>
      <c r="Z4054" s="313"/>
      <c r="AA4054" s="313"/>
      <c r="AB4054" s="313"/>
      <c r="AC4054" s="313"/>
      <c r="AD4054" s="313"/>
      <c r="AE4054" s="313"/>
      <c r="AF4054" s="313"/>
      <c r="AG4054" s="313"/>
      <c r="AH4054" s="313"/>
      <c r="AI4054" s="313"/>
    </row>
    <row r="4055" spans="18:35" ht="80.099999999999994" customHeight="1" x14ac:dyDescent="0.2">
      <c r="R4055" s="313"/>
      <c r="S4055" s="313"/>
      <c r="T4055" s="313"/>
      <c r="U4055" s="313"/>
      <c r="V4055" s="313"/>
      <c r="W4055" s="313"/>
      <c r="X4055" s="313"/>
      <c r="Y4055" s="313"/>
      <c r="Z4055" s="313"/>
      <c r="AA4055" s="313"/>
      <c r="AB4055" s="313"/>
      <c r="AC4055" s="313"/>
      <c r="AD4055" s="313"/>
      <c r="AE4055" s="313"/>
      <c r="AF4055" s="313"/>
      <c r="AG4055" s="313"/>
      <c r="AH4055" s="313"/>
      <c r="AI4055" s="313"/>
    </row>
    <row r="4056" spans="18:35" ht="80.099999999999994" customHeight="1" x14ac:dyDescent="0.2">
      <c r="R4056" s="313"/>
      <c r="S4056" s="313"/>
      <c r="T4056" s="313"/>
      <c r="U4056" s="313"/>
      <c r="V4056" s="313"/>
      <c r="W4056" s="313"/>
      <c r="X4056" s="313"/>
      <c r="Y4056" s="313"/>
      <c r="Z4056" s="313"/>
      <c r="AA4056" s="313"/>
      <c r="AB4056" s="313"/>
      <c r="AC4056" s="313"/>
      <c r="AD4056" s="313"/>
      <c r="AE4056" s="313"/>
      <c r="AF4056" s="313"/>
      <c r="AG4056" s="313"/>
      <c r="AH4056" s="313"/>
      <c r="AI4056" s="313"/>
    </row>
    <row r="4057" spans="18:35" ht="80.099999999999994" customHeight="1" x14ac:dyDescent="0.2">
      <c r="R4057" s="313"/>
      <c r="S4057" s="313"/>
      <c r="T4057" s="313"/>
      <c r="U4057" s="313"/>
      <c r="V4057" s="313"/>
      <c r="W4057" s="313"/>
      <c r="X4057" s="313"/>
      <c r="Y4057" s="313"/>
      <c r="Z4057" s="313"/>
      <c r="AA4057" s="313"/>
      <c r="AB4057" s="313"/>
      <c r="AC4057" s="313"/>
      <c r="AD4057" s="313"/>
      <c r="AE4057" s="313"/>
      <c r="AF4057" s="313"/>
      <c r="AG4057" s="313"/>
      <c r="AH4057" s="313"/>
      <c r="AI4057" s="313"/>
    </row>
    <row r="4058" spans="18:35" ht="80.099999999999994" customHeight="1" x14ac:dyDescent="0.2">
      <c r="R4058" s="313"/>
      <c r="S4058" s="313"/>
      <c r="T4058" s="313"/>
      <c r="U4058" s="313"/>
      <c r="V4058" s="313"/>
      <c r="W4058" s="313"/>
      <c r="X4058" s="313"/>
      <c r="Y4058" s="313"/>
      <c r="Z4058" s="313"/>
      <c r="AA4058" s="313"/>
      <c r="AB4058" s="313"/>
      <c r="AC4058" s="313"/>
      <c r="AD4058" s="313"/>
      <c r="AE4058" s="313"/>
      <c r="AF4058" s="313"/>
      <c r="AG4058" s="313"/>
      <c r="AH4058" s="313"/>
      <c r="AI4058" s="313"/>
    </row>
    <row r="4059" spans="18:35" ht="80.099999999999994" customHeight="1" x14ac:dyDescent="0.2">
      <c r="R4059" s="313"/>
      <c r="S4059" s="313"/>
      <c r="T4059" s="313"/>
      <c r="U4059" s="313"/>
      <c r="V4059" s="313"/>
      <c r="W4059" s="313"/>
      <c r="X4059" s="313"/>
      <c r="Y4059" s="313"/>
      <c r="Z4059" s="313"/>
      <c r="AA4059" s="313"/>
      <c r="AB4059" s="313"/>
      <c r="AC4059" s="313"/>
      <c r="AD4059" s="313"/>
      <c r="AE4059" s="313"/>
      <c r="AF4059" s="313"/>
      <c r="AG4059" s="313"/>
      <c r="AH4059" s="313"/>
      <c r="AI4059" s="313"/>
    </row>
    <row r="4060" spans="18:35" ht="80.099999999999994" customHeight="1" x14ac:dyDescent="0.2">
      <c r="R4060" s="313"/>
      <c r="S4060" s="313"/>
      <c r="T4060" s="313"/>
      <c r="U4060" s="313"/>
      <c r="V4060" s="313"/>
      <c r="W4060" s="313"/>
      <c r="X4060" s="313"/>
      <c r="Y4060" s="313"/>
      <c r="Z4060" s="313"/>
      <c r="AA4060" s="313"/>
      <c r="AB4060" s="313"/>
      <c r="AC4060" s="313"/>
      <c r="AD4060" s="313"/>
      <c r="AE4060" s="313"/>
      <c r="AF4060" s="313"/>
      <c r="AG4060" s="313"/>
      <c r="AH4060" s="313"/>
      <c r="AI4060" s="313"/>
    </row>
    <row r="4061" spans="18:35" ht="80.099999999999994" customHeight="1" x14ac:dyDescent="0.2">
      <c r="R4061" s="313"/>
      <c r="S4061" s="313"/>
      <c r="T4061" s="313"/>
      <c r="U4061" s="313"/>
      <c r="V4061" s="313"/>
      <c r="W4061" s="313"/>
      <c r="X4061" s="313"/>
      <c r="Y4061" s="313"/>
      <c r="Z4061" s="313"/>
      <c r="AA4061" s="313"/>
      <c r="AB4061" s="313"/>
      <c r="AC4061" s="313"/>
      <c r="AD4061" s="313"/>
      <c r="AE4061" s="313"/>
      <c r="AF4061" s="313"/>
      <c r="AG4061" s="313"/>
      <c r="AH4061" s="313"/>
      <c r="AI4061" s="313"/>
    </row>
    <row r="4062" spans="18:35" ht="80.099999999999994" customHeight="1" x14ac:dyDescent="0.2">
      <c r="R4062" s="313"/>
      <c r="S4062" s="313"/>
      <c r="T4062" s="313"/>
      <c r="U4062" s="313"/>
      <c r="V4062" s="313"/>
      <c r="W4062" s="313"/>
      <c r="X4062" s="313"/>
      <c r="Y4062" s="313"/>
      <c r="Z4062" s="313"/>
      <c r="AA4062" s="313"/>
      <c r="AB4062" s="313"/>
      <c r="AC4062" s="313"/>
      <c r="AD4062" s="313"/>
      <c r="AE4062" s="313"/>
      <c r="AF4062" s="313"/>
      <c r="AG4062" s="313"/>
      <c r="AH4062" s="313"/>
      <c r="AI4062" s="313"/>
    </row>
    <row r="4063" spans="18:35" ht="80.099999999999994" customHeight="1" x14ac:dyDescent="0.2">
      <c r="R4063" s="313"/>
      <c r="S4063" s="313"/>
      <c r="T4063" s="313"/>
      <c r="U4063" s="313"/>
      <c r="V4063" s="313"/>
      <c r="W4063" s="313"/>
      <c r="X4063" s="313"/>
      <c r="Y4063" s="313"/>
      <c r="Z4063" s="313"/>
      <c r="AA4063" s="313"/>
      <c r="AB4063" s="313"/>
      <c r="AC4063" s="313"/>
      <c r="AD4063" s="313"/>
      <c r="AE4063" s="313"/>
      <c r="AF4063" s="313"/>
      <c r="AG4063" s="313"/>
      <c r="AH4063" s="313"/>
      <c r="AI4063" s="313"/>
    </row>
    <row r="4064" spans="18:35" ht="80.099999999999994" customHeight="1" x14ac:dyDescent="0.2">
      <c r="R4064" s="313"/>
      <c r="S4064" s="313"/>
      <c r="T4064" s="313"/>
      <c r="U4064" s="313"/>
      <c r="V4064" s="313"/>
      <c r="W4064" s="313"/>
      <c r="X4064" s="313"/>
      <c r="Y4064" s="313"/>
      <c r="Z4064" s="313"/>
      <c r="AA4064" s="313"/>
      <c r="AB4064" s="313"/>
      <c r="AC4064" s="313"/>
      <c r="AD4064" s="313"/>
      <c r="AE4064" s="313"/>
      <c r="AF4064" s="313"/>
      <c r="AG4064" s="313"/>
      <c r="AH4064" s="313"/>
      <c r="AI4064" s="313"/>
    </row>
    <row r="4065" spans="18:35" ht="80.099999999999994" customHeight="1" x14ac:dyDescent="0.2">
      <c r="R4065" s="313"/>
      <c r="S4065" s="313"/>
      <c r="T4065" s="313"/>
      <c r="U4065" s="313"/>
      <c r="V4065" s="313"/>
      <c r="W4065" s="313"/>
      <c r="X4065" s="313"/>
      <c r="Y4065" s="313"/>
      <c r="Z4065" s="313"/>
      <c r="AA4065" s="313"/>
      <c r="AB4065" s="313"/>
      <c r="AC4065" s="313"/>
      <c r="AD4065" s="313"/>
      <c r="AE4065" s="313"/>
      <c r="AF4065" s="313"/>
      <c r="AG4065" s="313"/>
      <c r="AH4065" s="313"/>
      <c r="AI4065" s="313"/>
    </row>
    <row r="4066" spans="18:35" ht="80.099999999999994" customHeight="1" x14ac:dyDescent="0.2">
      <c r="R4066" s="313"/>
      <c r="S4066" s="313"/>
      <c r="T4066" s="313"/>
      <c r="U4066" s="313"/>
      <c r="V4066" s="313"/>
      <c r="W4066" s="313"/>
      <c r="X4066" s="313"/>
      <c r="Y4066" s="313"/>
      <c r="Z4066" s="313"/>
      <c r="AA4066" s="313"/>
      <c r="AB4066" s="313"/>
      <c r="AC4066" s="313"/>
      <c r="AD4066" s="313"/>
      <c r="AE4066" s="313"/>
      <c r="AF4066" s="313"/>
      <c r="AG4066" s="313"/>
      <c r="AH4066" s="313"/>
      <c r="AI4066" s="313"/>
    </row>
    <row r="4067" spans="18:35" ht="80.099999999999994" customHeight="1" x14ac:dyDescent="0.2">
      <c r="R4067" s="313"/>
      <c r="S4067" s="313"/>
      <c r="T4067" s="313"/>
      <c r="U4067" s="313"/>
      <c r="V4067" s="313"/>
      <c r="W4067" s="313"/>
      <c r="X4067" s="313"/>
      <c r="Y4067" s="313"/>
      <c r="Z4067" s="313"/>
      <c r="AA4067" s="313"/>
      <c r="AB4067" s="313"/>
      <c r="AC4067" s="313"/>
      <c r="AD4067" s="313"/>
      <c r="AE4067" s="313"/>
      <c r="AF4067" s="313"/>
      <c r="AG4067" s="313"/>
      <c r="AH4067" s="313"/>
      <c r="AI4067" s="313"/>
    </row>
    <row r="4068" spans="18:35" ht="80.099999999999994" customHeight="1" x14ac:dyDescent="0.2">
      <c r="R4068" s="313"/>
      <c r="S4068" s="313"/>
      <c r="T4068" s="313"/>
      <c r="U4068" s="313"/>
      <c r="V4068" s="313"/>
      <c r="W4068" s="313"/>
      <c r="X4068" s="313"/>
      <c r="Y4068" s="313"/>
      <c r="Z4068" s="313"/>
      <c r="AA4068" s="313"/>
      <c r="AB4068" s="313"/>
      <c r="AC4068" s="313"/>
      <c r="AD4068" s="313"/>
      <c r="AE4068" s="313"/>
      <c r="AF4068" s="313"/>
      <c r="AG4068" s="313"/>
      <c r="AH4068" s="313"/>
      <c r="AI4068" s="313"/>
    </row>
    <row r="4069" spans="18:35" ht="80.099999999999994" customHeight="1" x14ac:dyDescent="0.2">
      <c r="R4069" s="313"/>
      <c r="S4069" s="313"/>
      <c r="T4069" s="313"/>
      <c r="U4069" s="313"/>
      <c r="V4069" s="313"/>
      <c r="W4069" s="313"/>
      <c r="X4069" s="313"/>
      <c r="Y4069" s="313"/>
      <c r="Z4069" s="313"/>
      <c r="AA4069" s="313"/>
      <c r="AB4069" s="313"/>
      <c r="AC4069" s="313"/>
      <c r="AD4069" s="313"/>
      <c r="AE4069" s="313"/>
      <c r="AF4069" s="313"/>
      <c r="AG4069" s="313"/>
      <c r="AH4069" s="313"/>
      <c r="AI4069" s="313"/>
    </row>
    <row r="4070" spans="18:35" ht="80.099999999999994" customHeight="1" x14ac:dyDescent="0.2">
      <c r="R4070" s="313"/>
      <c r="S4070" s="313"/>
      <c r="T4070" s="313"/>
      <c r="U4070" s="313"/>
      <c r="V4070" s="313"/>
      <c r="W4070" s="313"/>
      <c r="X4070" s="313"/>
      <c r="Y4070" s="313"/>
      <c r="Z4070" s="313"/>
      <c r="AA4070" s="313"/>
      <c r="AB4070" s="313"/>
      <c r="AC4070" s="313"/>
      <c r="AD4070" s="313"/>
      <c r="AE4070" s="313"/>
      <c r="AF4070" s="313"/>
      <c r="AG4070" s="313"/>
      <c r="AH4070" s="313"/>
      <c r="AI4070" s="313"/>
    </row>
    <row r="4071" spans="18:35" ht="80.099999999999994" customHeight="1" x14ac:dyDescent="0.2">
      <c r="R4071" s="313"/>
      <c r="S4071" s="313"/>
      <c r="T4071" s="313"/>
      <c r="U4071" s="313"/>
      <c r="V4071" s="313"/>
      <c r="W4071" s="313"/>
      <c r="X4071" s="313"/>
      <c r="Y4071" s="313"/>
      <c r="Z4071" s="313"/>
      <c r="AA4071" s="313"/>
      <c r="AB4071" s="313"/>
      <c r="AC4071" s="313"/>
      <c r="AD4071" s="313"/>
      <c r="AE4071" s="313"/>
      <c r="AF4071" s="313"/>
      <c r="AG4071" s="313"/>
      <c r="AH4071" s="313"/>
      <c r="AI4071" s="313"/>
    </row>
    <row r="4072" spans="18:35" ht="80.099999999999994" customHeight="1" x14ac:dyDescent="0.2">
      <c r="R4072" s="313"/>
      <c r="S4072" s="313"/>
      <c r="T4072" s="313"/>
      <c r="U4072" s="313"/>
      <c r="V4072" s="313"/>
      <c r="W4072" s="313"/>
      <c r="X4072" s="313"/>
      <c r="Y4072" s="313"/>
      <c r="Z4072" s="313"/>
      <c r="AA4072" s="313"/>
      <c r="AB4072" s="313"/>
      <c r="AC4072" s="313"/>
      <c r="AD4072" s="313"/>
      <c r="AE4072" s="313"/>
      <c r="AF4072" s="313"/>
      <c r="AG4072" s="313"/>
      <c r="AH4072" s="313"/>
      <c r="AI4072" s="313"/>
    </row>
    <row r="4073" spans="18:35" ht="80.099999999999994" customHeight="1" x14ac:dyDescent="0.2">
      <c r="R4073" s="313"/>
      <c r="S4073" s="313"/>
      <c r="T4073" s="313"/>
      <c r="U4073" s="313"/>
      <c r="V4073" s="313"/>
      <c r="W4073" s="313"/>
      <c r="X4073" s="313"/>
      <c r="Y4073" s="313"/>
      <c r="Z4073" s="313"/>
      <c r="AA4073" s="313"/>
      <c r="AB4073" s="313"/>
      <c r="AC4073" s="313"/>
      <c r="AD4073" s="313"/>
      <c r="AE4073" s="313"/>
      <c r="AF4073" s="313"/>
      <c r="AG4073" s="313"/>
      <c r="AH4073" s="313"/>
      <c r="AI4073" s="313"/>
    </row>
    <row r="4074" spans="18:35" ht="80.099999999999994" customHeight="1" x14ac:dyDescent="0.2">
      <c r="R4074" s="313"/>
      <c r="S4074" s="313"/>
      <c r="T4074" s="313"/>
      <c r="U4074" s="313"/>
      <c r="V4074" s="313"/>
      <c r="W4074" s="313"/>
      <c r="X4074" s="313"/>
      <c r="Y4074" s="313"/>
      <c r="Z4074" s="313"/>
      <c r="AA4074" s="313"/>
      <c r="AB4074" s="313"/>
      <c r="AC4074" s="313"/>
      <c r="AD4074" s="313"/>
      <c r="AE4074" s="313"/>
      <c r="AF4074" s="313"/>
      <c r="AG4074" s="313"/>
      <c r="AH4074" s="313"/>
      <c r="AI4074" s="313"/>
    </row>
    <row r="4075" spans="18:35" ht="80.099999999999994" customHeight="1" x14ac:dyDescent="0.2">
      <c r="R4075" s="313"/>
      <c r="S4075" s="313"/>
      <c r="T4075" s="313"/>
      <c r="U4075" s="313"/>
      <c r="V4075" s="313"/>
      <c r="W4075" s="313"/>
      <c r="X4075" s="313"/>
      <c r="Y4075" s="313"/>
      <c r="Z4075" s="313"/>
      <c r="AA4075" s="313"/>
      <c r="AB4075" s="313"/>
      <c r="AC4075" s="313"/>
      <c r="AD4075" s="313"/>
      <c r="AE4075" s="313"/>
      <c r="AF4075" s="313"/>
      <c r="AG4075" s="313"/>
      <c r="AH4075" s="313"/>
      <c r="AI4075" s="313"/>
    </row>
    <row r="4076" spans="18:35" ht="80.099999999999994" customHeight="1" x14ac:dyDescent="0.2">
      <c r="R4076" s="313"/>
      <c r="S4076" s="313"/>
      <c r="T4076" s="313"/>
      <c r="U4076" s="313"/>
      <c r="V4076" s="313"/>
      <c r="W4076" s="313"/>
      <c r="X4076" s="313"/>
      <c r="Y4076" s="313"/>
      <c r="Z4076" s="313"/>
      <c r="AA4076" s="313"/>
      <c r="AB4076" s="313"/>
      <c r="AC4076" s="313"/>
      <c r="AD4076" s="313"/>
      <c r="AE4076" s="313"/>
      <c r="AF4076" s="313"/>
      <c r="AG4076" s="313"/>
      <c r="AH4076" s="313"/>
      <c r="AI4076" s="313"/>
    </row>
    <row r="4077" spans="18:35" ht="80.099999999999994" customHeight="1" x14ac:dyDescent="0.2">
      <c r="R4077" s="313"/>
      <c r="S4077" s="313"/>
      <c r="T4077" s="313"/>
      <c r="U4077" s="313"/>
      <c r="V4077" s="313"/>
      <c r="W4077" s="313"/>
      <c r="X4077" s="313"/>
      <c r="Y4077" s="313"/>
      <c r="Z4077" s="313"/>
      <c r="AA4077" s="313"/>
      <c r="AB4077" s="313"/>
      <c r="AC4077" s="313"/>
      <c r="AD4077" s="313"/>
      <c r="AE4077" s="313"/>
      <c r="AF4077" s="313"/>
      <c r="AG4077" s="313"/>
      <c r="AH4077" s="313"/>
      <c r="AI4077" s="313"/>
    </row>
    <row r="4078" spans="18:35" ht="80.099999999999994" customHeight="1" x14ac:dyDescent="0.2">
      <c r="R4078" s="313"/>
      <c r="S4078" s="313"/>
      <c r="T4078" s="313"/>
      <c r="U4078" s="313"/>
      <c r="V4078" s="313"/>
      <c r="W4078" s="313"/>
      <c r="X4078" s="313"/>
      <c r="Y4078" s="313"/>
      <c r="Z4078" s="313"/>
      <c r="AA4078" s="313"/>
      <c r="AB4078" s="313"/>
      <c r="AC4078" s="313"/>
      <c r="AD4078" s="313"/>
      <c r="AE4078" s="313"/>
      <c r="AF4078" s="313"/>
      <c r="AG4078" s="313"/>
      <c r="AH4078" s="313"/>
      <c r="AI4078" s="313"/>
    </row>
    <row r="4079" spans="18:35" ht="80.099999999999994" customHeight="1" x14ac:dyDescent="0.2">
      <c r="R4079" s="313"/>
      <c r="S4079" s="313"/>
      <c r="T4079" s="313"/>
      <c r="U4079" s="313"/>
      <c r="V4079" s="313"/>
      <c r="W4079" s="313"/>
      <c r="X4079" s="313"/>
      <c r="Y4079" s="313"/>
      <c r="Z4079" s="313"/>
      <c r="AA4079" s="313"/>
      <c r="AB4079" s="313"/>
      <c r="AC4079" s="313"/>
      <c r="AD4079" s="313"/>
      <c r="AE4079" s="313"/>
      <c r="AF4079" s="313"/>
      <c r="AG4079" s="313"/>
      <c r="AH4079" s="313"/>
      <c r="AI4079" s="313"/>
    </row>
    <row r="4080" spans="18:35" ht="80.099999999999994" customHeight="1" x14ac:dyDescent="0.2">
      <c r="R4080" s="313"/>
      <c r="S4080" s="313"/>
      <c r="T4080" s="313"/>
      <c r="U4080" s="313"/>
      <c r="V4080" s="313"/>
      <c r="W4080" s="313"/>
      <c r="X4080" s="313"/>
      <c r="Y4080" s="313"/>
      <c r="Z4080" s="313"/>
      <c r="AA4080" s="313"/>
      <c r="AB4080" s="313"/>
      <c r="AC4080" s="313"/>
      <c r="AD4080" s="313"/>
      <c r="AE4080" s="313"/>
      <c r="AF4080" s="313"/>
      <c r="AG4080" s="313"/>
      <c r="AH4080" s="313"/>
      <c r="AI4080" s="313"/>
    </row>
    <row r="4081" spans="18:35" ht="80.099999999999994" customHeight="1" x14ac:dyDescent="0.2">
      <c r="R4081" s="313"/>
      <c r="S4081" s="313"/>
      <c r="T4081" s="313"/>
      <c r="U4081" s="313"/>
      <c r="V4081" s="313"/>
      <c r="W4081" s="313"/>
      <c r="X4081" s="313"/>
      <c r="Y4081" s="313"/>
      <c r="Z4081" s="313"/>
      <c r="AA4081" s="313"/>
      <c r="AB4081" s="313"/>
      <c r="AC4081" s="313"/>
      <c r="AD4081" s="313"/>
      <c r="AE4081" s="313"/>
      <c r="AF4081" s="313"/>
      <c r="AG4081" s="313"/>
      <c r="AH4081" s="313"/>
      <c r="AI4081" s="313"/>
    </row>
    <row r="4082" spans="18:35" ht="80.099999999999994" customHeight="1" x14ac:dyDescent="0.2">
      <c r="R4082" s="313"/>
      <c r="S4082" s="313"/>
      <c r="T4082" s="313"/>
      <c r="U4082" s="313"/>
      <c r="V4082" s="313"/>
      <c r="W4082" s="313"/>
      <c r="X4082" s="313"/>
      <c r="Y4082" s="313"/>
      <c r="Z4082" s="313"/>
      <c r="AA4082" s="313"/>
      <c r="AB4082" s="313"/>
      <c r="AC4082" s="313"/>
      <c r="AD4082" s="313"/>
      <c r="AE4082" s="313"/>
      <c r="AF4082" s="313"/>
      <c r="AG4082" s="313"/>
      <c r="AH4082" s="313"/>
      <c r="AI4082" s="313"/>
    </row>
    <row r="4083" spans="18:35" ht="80.099999999999994" customHeight="1" x14ac:dyDescent="0.2">
      <c r="R4083" s="313"/>
      <c r="S4083" s="313"/>
      <c r="T4083" s="313"/>
      <c r="U4083" s="313"/>
      <c r="V4083" s="313"/>
      <c r="W4083" s="313"/>
      <c r="X4083" s="313"/>
      <c r="Y4083" s="313"/>
      <c r="Z4083" s="313"/>
      <c r="AA4083" s="313"/>
      <c r="AB4083" s="313"/>
      <c r="AC4083" s="313"/>
      <c r="AD4083" s="313"/>
      <c r="AE4083" s="313"/>
      <c r="AF4083" s="313"/>
      <c r="AG4083" s="313"/>
      <c r="AH4083" s="313"/>
      <c r="AI4083" s="313"/>
    </row>
    <row r="4084" spans="18:35" ht="80.099999999999994" customHeight="1" x14ac:dyDescent="0.2">
      <c r="R4084" s="313"/>
      <c r="S4084" s="313"/>
      <c r="T4084" s="313"/>
      <c r="U4084" s="313"/>
      <c r="V4084" s="313"/>
      <c r="W4084" s="313"/>
      <c r="X4084" s="313"/>
      <c r="Y4084" s="313"/>
      <c r="Z4084" s="313"/>
      <c r="AA4084" s="313"/>
      <c r="AB4084" s="313"/>
      <c r="AC4084" s="313"/>
      <c r="AD4084" s="313"/>
      <c r="AE4084" s="313"/>
      <c r="AF4084" s="313"/>
      <c r="AG4084" s="313"/>
      <c r="AH4084" s="313"/>
      <c r="AI4084" s="313"/>
    </row>
    <row r="4085" spans="18:35" ht="80.099999999999994" customHeight="1" x14ac:dyDescent="0.2">
      <c r="R4085" s="313"/>
      <c r="S4085" s="313"/>
      <c r="T4085" s="313"/>
      <c r="U4085" s="313"/>
      <c r="V4085" s="313"/>
      <c r="W4085" s="313"/>
      <c r="X4085" s="313"/>
      <c r="Y4085" s="313"/>
      <c r="Z4085" s="313"/>
      <c r="AA4085" s="313"/>
      <c r="AB4085" s="313"/>
      <c r="AC4085" s="313"/>
      <c r="AD4085" s="313"/>
      <c r="AE4085" s="313"/>
      <c r="AF4085" s="313"/>
      <c r="AG4085" s="313"/>
      <c r="AH4085" s="313"/>
      <c r="AI4085" s="313"/>
    </row>
    <row r="4086" spans="18:35" ht="80.099999999999994" customHeight="1" x14ac:dyDescent="0.2">
      <c r="R4086" s="313"/>
      <c r="S4086" s="313"/>
      <c r="T4086" s="313"/>
      <c r="U4086" s="313"/>
      <c r="V4086" s="313"/>
      <c r="W4086" s="313"/>
      <c r="X4086" s="313"/>
      <c r="Y4086" s="313"/>
      <c r="Z4086" s="313"/>
      <c r="AA4086" s="313"/>
      <c r="AB4086" s="313"/>
      <c r="AC4086" s="313"/>
      <c r="AD4086" s="313"/>
      <c r="AE4086" s="313"/>
      <c r="AF4086" s="313"/>
      <c r="AG4086" s="313"/>
      <c r="AH4086" s="313"/>
      <c r="AI4086" s="313"/>
    </row>
    <row r="4087" spans="18:35" ht="80.099999999999994" customHeight="1" x14ac:dyDescent="0.2">
      <c r="R4087" s="313"/>
      <c r="S4087" s="313"/>
      <c r="T4087" s="313"/>
      <c r="U4087" s="313"/>
      <c r="V4087" s="313"/>
      <c r="W4087" s="313"/>
      <c r="X4087" s="313"/>
      <c r="Y4087" s="313"/>
      <c r="Z4087" s="313"/>
      <c r="AA4087" s="313"/>
      <c r="AB4087" s="313"/>
      <c r="AC4087" s="313"/>
      <c r="AD4087" s="313"/>
      <c r="AE4087" s="313"/>
      <c r="AF4087" s="313"/>
      <c r="AG4087" s="313"/>
      <c r="AH4087" s="313"/>
      <c r="AI4087" s="313"/>
    </row>
    <row r="4088" spans="18:35" ht="80.099999999999994" customHeight="1" x14ac:dyDescent="0.2">
      <c r="R4088" s="313"/>
      <c r="S4088" s="313"/>
      <c r="T4088" s="313"/>
      <c r="U4088" s="313"/>
      <c r="V4088" s="313"/>
      <c r="W4088" s="313"/>
      <c r="X4088" s="313"/>
      <c r="Y4088" s="313"/>
      <c r="Z4088" s="313"/>
      <c r="AA4088" s="313"/>
      <c r="AB4088" s="313"/>
      <c r="AC4088" s="313"/>
      <c r="AD4088" s="313"/>
      <c r="AE4088" s="313"/>
      <c r="AF4088" s="313"/>
      <c r="AG4088" s="313"/>
      <c r="AH4088" s="313"/>
      <c r="AI4088" s="313"/>
    </row>
    <row r="4089" spans="18:35" ht="80.099999999999994" customHeight="1" x14ac:dyDescent="0.2">
      <c r="R4089" s="313"/>
      <c r="S4089" s="313"/>
      <c r="T4089" s="313"/>
      <c r="U4089" s="313"/>
      <c r="V4089" s="313"/>
      <c r="W4089" s="313"/>
      <c r="X4089" s="313"/>
      <c r="Y4089" s="313"/>
      <c r="Z4089" s="313"/>
      <c r="AA4089" s="313"/>
      <c r="AB4089" s="313"/>
      <c r="AC4089" s="313"/>
      <c r="AD4089" s="313"/>
      <c r="AE4089" s="313"/>
      <c r="AF4089" s="313"/>
      <c r="AG4089" s="313"/>
      <c r="AH4089" s="313"/>
      <c r="AI4089" s="313"/>
    </row>
    <row r="4090" spans="18:35" ht="80.099999999999994" customHeight="1" x14ac:dyDescent="0.2">
      <c r="R4090" s="313"/>
      <c r="S4090" s="313"/>
      <c r="T4090" s="313"/>
      <c r="U4090" s="313"/>
      <c r="V4090" s="313"/>
      <c r="W4090" s="313"/>
      <c r="X4090" s="313"/>
      <c r="Y4090" s="313"/>
      <c r="Z4090" s="313"/>
      <c r="AA4090" s="313"/>
      <c r="AB4090" s="313"/>
      <c r="AC4090" s="313"/>
      <c r="AD4090" s="313"/>
      <c r="AE4090" s="313"/>
      <c r="AF4090" s="313"/>
      <c r="AG4090" s="313"/>
      <c r="AH4090" s="313"/>
      <c r="AI4090" s="313"/>
    </row>
    <row r="4091" spans="18:35" ht="80.099999999999994" customHeight="1" x14ac:dyDescent="0.2">
      <c r="R4091" s="313"/>
      <c r="S4091" s="313"/>
      <c r="T4091" s="313"/>
      <c r="U4091" s="313"/>
      <c r="V4091" s="313"/>
      <c r="W4091" s="313"/>
      <c r="X4091" s="313"/>
      <c r="Y4091" s="313"/>
      <c r="Z4091" s="313"/>
      <c r="AA4091" s="313"/>
      <c r="AB4091" s="313"/>
      <c r="AC4091" s="313"/>
      <c r="AD4091" s="313"/>
      <c r="AE4091" s="313"/>
      <c r="AF4091" s="313"/>
      <c r="AG4091" s="313"/>
      <c r="AH4091" s="313"/>
      <c r="AI4091" s="313"/>
    </row>
    <row r="4092" spans="18:35" ht="80.099999999999994" customHeight="1" x14ac:dyDescent="0.2">
      <c r="R4092" s="313"/>
      <c r="S4092" s="313"/>
      <c r="T4092" s="313"/>
      <c r="U4092" s="313"/>
      <c r="V4092" s="313"/>
      <c r="W4092" s="313"/>
      <c r="X4092" s="313"/>
      <c r="Y4092" s="313"/>
      <c r="Z4092" s="313"/>
      <c r="AA4092" s="313"/>
      <c r="AB4092" s="313"/>
      <c r="AC4092" s="313"/>
      <c r="AD4092" s="313"/>
      <c r="AE4092" s="313"/>
      <c r="AF4092" s="313"/>
      <c r="AG4092" s="313"/>
      <c r="AH4092" s="313"/>
      <c r="AI4092" s="313"/>
    </row>
    <row r="4093" spans="18:35" ht="80.099999999999994" customHeight="1" x14ac:dyDescent="0.2">
      <c r="R4093" s="313"/>
      <c r="S4093" s="313"/>
      <c r="T4093" s="313"/>
      <c r="U4093" s="313"/>
      <c r="V4093" s="313"/>
      <c r="W4093" s="313"/>
      <c r="X4093" s="313"/>
      <c r="Y4093" s="313"/>
      <c r="Z4093" s="313"/>
      <c r="AA4093" s="313"/>
      <c r="AB4093" s="313"/>
      <c r="AC4093" s="313"/>
      <c r="AD4093" s="313"/>
      <c r="AE4093" s="313"/>
      <c r="AF4093" s="313"/>
      <c r="AG4093" s="313"/>
      <c r="AH4093" s="313"/>
      <c r="AI4093" s="313"/>
    </row>
    <row r="4094" spans="18:35" ht="80.099999999999994" customHeight="1" x14ac:dyDescent="0.2">
      <c r="R4094" s="313"/>
      <c r="S4094" s="313"/>
      <c r="T4094" s="313"/>
      <c r="U4094" s="313"/>
      <c r="V4094" s="313"/>
      <c r="W4094" s="313"/>
      <c r="X4094" s="313"/>
      <c r="Y4094" s="313"/>
      <c r="Z4094" s="313"/>
      <c r="AA4094" s="313"/>
      <c r="AB4094" s="313"/>
      <c r="AC4094" s="313"/>
      <c r="AD4094" s="313"/>
      <c r="AE4094" s="313"/>
      <c r="AF4094" s="313"/>
      <c r="AG4094" s="313"/>
      <c r="AH4094" s="313"/>
      <c r="AI4094" s="313"/>
    </row>
    <row r="4095" spans="18:35" ht="80.099999999999994" customHeight="1" x14ac:dyDescent="0.2">
      <c r="R4095" s="313"/>
      <c r="S4095" s="313"/>
      <c r="T4095" s="313"/>
      <c r="U4095" s="313"/>
      <c r="V4095" s="313"/>
      <c r="W4095" s="313"/>
      <c r="X4095" s="313"/>
      <c r="Y4095" s="313"/>
      <c r="Z4095" s="313"/>
      <c r="AA4095" s="313"/>
      <c r="AB4095" s="313"/>
      <c r="AC4095" s="313"/>
      <c r="AD4095" s="313"/>
      <c r="AE4095" s="313"/>
      <c r="AF4095" s="313"/>
      <c r="AG4095" s="313"/>
      <c r="AH4095" s="313"/>
      <c r="AI4095" s="313"/>
    </row>
    <row r="4096" spans="18:35" ht="80.099999999999994" customHeight="1" x14ac:dyDescent="0.2">
      <c r="R4096" s="313"/>
      <c r="S4096" s="313"/>
      <c r="T4096" s="313"/>
      <c r="U4096" s="313"/>
      <c r="V4096" s="313"/>
      <c r="W4096" s="313"/>
      <c r="X4096" s="313"/>
      <c r="Y4096" s="313"/>
      <c r="Z4096" s="313"/>
      <c r="AA4096" s="313"/>
      <c r="AB4096" s="313"/>
      <c r="AC4096" s="313"/>
      <c r="AD4096" s="313"/>
      <c r="AE4096" s="313"/>
      <c r="AF4096" s="313"/>
      <c r="AG4096" s="313"/>
      <c r="AH4096" s="313"/>
      <c r="AI4096" s="313"/>
    </row>
    <row r="4097" spans="18:35" ht="80.099999999999994" customHeight="1" x14ac:dyDescent="0.2">
      <c r="R4097" s="313"/>
      <c r="S4097" s="313"/>
      <c r="T4097" s="313"/>
      <c r="U4097" s="313"/>
      <c r="V4097" s="313"/>
      <c r="W4097" s="313"/>
      <c r="X4097" s="313"/>
      <c r="Y4097" s="313"/>
      <c r="Z4097" s="313"/>
      <c r="AA4097" s="313"/>
      <c r="AB4097" s="313"/>
      <c r="AC4097" s="313"/>
      <c r="AD4097" s="313"/>
      <c r="AE4097" s="313"/>
      <c r="AF4097" s="313"/>
      <c r="AG4097" s="313"/>
      <c r="AH4097" s="313"/>
      <c r="AI4097" s="313"/>
    </row>
    <row r="4098" spans="18:35" ht="80.099999999999994" customHeight="1" x14ac:dyDescent="0.2">
      <c r="R4098" s="313"/>
      <c r="S4098" s="313"/>
      <c r="T4098" s="313"/>
      <c r="U4098" s="313"/>
      <c r="V4098" s="313"/>
      <c r="W4098" s="313"/>
      <c r="X4098" s="313"/>
      <c r="Y4098" s="313"/>
      <c r="Z4098" s="313"/>
      <c r="AA4098" s="313"/>
      <c r="AB4098" s="313"/>
      <c r="AC4098" s="313"/>
      <c r="AD4098" s="313"/>
      <c r="AE4098" s="313"/>
      <c r="AF4098" s="313"/>
      <c r="AG4098" s="313"/>
      <c r="AH4098" s="313"/>
      <c r="AI4098" s="313"/>
    </row>
    <row r="4099" spans="18:35" ht="80.099999999999994" customHeight="1" x14ac:dyDescent="0.2">
      <c r="R4099" s="313"/>
      <c r="S4099" s="313"/>
      <c r="T4099" s="313"/>
      <c r="U4099" s="313"/>
      <c r="V4099" s="313"/>
      <c r="W4099" s="313"/>
      <c r="X4099" s="313"/>
      <c r="Y4099" s="313"/>
      <c r="Z4099" s="313"/>
      <c r="AA4099" s="313"/>
      <c r="AB4099" s="313"/>
      <c r="AC4099" s="313"/>
      <c r="AD4099" s="313"/>
      <c r="AE4099" s="313"/>
      <c r="AF4099" s="313"/>
      <c r="AG4099" s="313"/>
      <c r="AH4099" s="313"/>
      <c r="AI4099" s="313"/>
    </row>
    <row r="4100" spans="18:35" ht="80.099999999999994" customHeight="1" x14ac:dyDescent="0.2">
      <c r="R4100" s="313"/>
      <c r="S4100" s="313"/>
      <c r="T4100" s="313"/>
      <c r="U4100" s="313"/>
      <c r="V4100" s="313"/>
      <c r="W4100" s="313"/>
      <c r="X4100" s="313"/>
      <c r="Y4100" s="313"/>
      <c r="Z4100" s="313"/>
      <c r="AA4100" s="313"/>
      <c r="AB4100" s="313"/>
      <c r="AC4100" s="313"/>
      <c r="AD4100" s="313"/>
      <c r="AE4100" s="313"/>
      <c r="AF4100" s="313"/>
      <c r="AG4100" s="313"/>
      <c r="AH4100" s="313"/>
      <c r="AI4100" s="313"/>
    </row>
    <row r="4101" spans="18:35" ht="80.099999999999994" customHeight="1" x14ac:dyDescent="0.2">
      <c r="R4101" s="313"/>
      <c r="S4101" s="313"/>
      <c r="T4101" s="313"/>
      <c r="U4101" s="313"/>
      <c r="V4101" s="313"/>
      <c r="W4101" s="313"/>
      <c r="X4101" s="313"/>
      <c r="Y4101" s="313"/>
      <c r="Z4101" s="313"/>
      <c r="AA4101" s="313"/>
      <c r="AB4101" s="313"/>
      <c r="AC4101" s="313"/>
      <c r="AD4101" s="313"/>
      <c r="AE4101" s="313"/>
      <c r="AF4101" s="313"/>
      <c r="AG4101" s="313"/>
      <c r="AH4101" s="313"/>
      <c r="AI4101" s="313"/>
    </row>
    <row r="4102" spans="18:35" ht="80.099999999999994" customHeight="1" x14ac:dyDescent="0.2">
      <c r="R4102" s="313"/>
      <c r="S4102" s="313"/>
      <c r="T4102" s="313"/>
      <c r="U4102" s="313"/>
      <c r="V4102" s="313"/>
      <c r="W4102" s="313"/>
      <c r="X4102" s="313"/>
      <c r="Y4102" s="313"/>
      <c r="Z4102" s="313"/>
      <c r="AA4102" s="313"/>
      <c r="AB4102" s="313"/>
      <c r="AC4102" s="313"/>
      <c r="AD4102" s="313"/>
      <c r="AE4102" s="313"/>
      <c r="AF4102" s="313"/>
      <c r="AG4102" s="313"/>
      <c r="AH4102" s="313"/>
      <c r="AI4102" s="313"/>
    </row>
    <row r="4103" spans="18:35" ht="80.099999999999994" customHeight="1" x14ac:dyDescent="0.2">
      <c r="R4103" s="313"/>
      <c r="S4103" s="313"/>
      <c r="T4103" s="313"/>
      <c r="U4103" s="313"/>
      <c r="V4103" s="313"/>
      <c r="W4103" s="313"/>
      <c r="X4103" s="313"/>
      <c r="Y4103" s="313"/>
      <c r="Z4103" s="313"/>
      <c r="AA4103" s="313"/>
      <c r="AB4103" s="313"/>
      <c r="AC4103" s="313"/>
      <c r="AD4103" s="313"/>
      <c r="AE4103" s="313"/>
      <c r="AF4103" s="313"/>
      <c r="AG4103" s="313"/>
      <c r="AH4103" s="313"/>
      <c r="AI4103" s="313"/>
    </row>
    <row r="4104" spans="18:35" ht="80.099999999999994" customHeight="1" x14ac:dyDescent="0.2">
      <c r="R4104" s="313"/>
      <c r="S4104" s="313"/>
      <c r="T4104" s="313"/>
      <c r="U4104" s="313"/>
      <c r="V4104" s="313"/>
      <c r="W4104" s="313"/>
      <c r="X4104" s="313"/>
      <c r="Y4104" s="313"/>
      <c r="Z4104" s="313"/>
      <c r="AA4104" s="313"/>
      <c r="AB4104" s="313"/>
      <c r="AC4104" s="313"/>
      <c r="AD4104" s="313"/>
      <c r="AE4104" s="313"/>
      <c r="AF4104" s="313"/>
      <c r="AG4104" s="313"/>
      <c r="AH4104" s="313"/>
      <c r="AI4104" s="313"/>
    </row>
    <row r="4105" spans="18:35" ht="80.099999999999994" customHeight="1" x14ac:dyDescent="0.2">
      <c r="R4105" s="313"/>
      <c r="S4105" s="313"/>
      <c r="T4105" s="313"/>
      <c r="U4105" s="313"/>
      <c r="V4105" s="313"/>
      <c r="W4105" s="313"/>
      <c r="X4105" s="313"/>
      <c r="Y4105" s="313"/>
      <c r="Z4105" s="313"/>
      <c r="AA4105" s="313"/>
      <c r="AB4105" s="313"/>
      <c r="AC4105" s="313"/>
      <c r="AD4105" s="313"/>
      <c r="AE4105" s="313"/>
      <c r="AF4105" s="313"/>
      <c r="AG4105" s="313"/>
      <c r="AH4105" s="313"/>
      <c r="AI4105" s="313"/>
    </row>
    <row r="4106" spans="18:35" ht="80.099999999999994" customHeight="1" x14ac:dyDescent="0.2">
      <c r="R4106" s="313"/>
      <c r="S4106" s="313"/>
      <c r="T4106" s="313"/>
      <c r="U4106" s="313"/>
      <c r="V4106" s="313"/>
      <c r="W4106" s="313"/>
      <c r="X4106" s="313"/>
      <c r="Y4106" s="313"/>
      <c r="Z4106" s="313"/>
      <c r="AA4106" s="313"/>
      <c r="AB4106" s="313"/>
      <c r="AC4106" s="313"/>
      <c r="AD4106" s="313"/>
      <c r="AE4106" s="313"/>
      <c r="AF4106" s="313"/>
      <c r="AG4106" s="313"/>
      <c r="AH4106" s="313"/>
      <c r="AI4106" s="313"/>
    </row>
    <row r="4107" spans="18:35" ht="80.099999999999994" customHeight="1" x14ac:dyDescent="0.2">
      <c r="R4107" s="313"/>
      <c r="S4107" s="313"/>
      <c r="T4107" s="313"/>
      <c r="U4107" s="313"/>
      <c r="V4107" s="313"/>
      <c r="W4107" s="313"/>
      <c r="X4107" s="313"/>
      <c r="Y4107" s="313"/>
      <c r="Z4107" s="313"/>
      <c r="AA4107" s="313"/>
      <c r="AB4107" s="313"/>
      <c r="AC4107" s="313"/>
      <c r="AD4107" s="313"/>
      <c r="AE4107" s="313"/>
      <c r="AF4107" s="313"/>
      <c r="AG4107" s="313"/>
      <c r="AH4107" s="313"/>
      <c r="AI4107" s="313"/>
    </row>
    <row r="4108" spans="18:35" ht="80.099999999999994" customHeight="1" x14ac:dyDescent="0.2">
      <c r="R4108" s="313"/>
      <c r="S4108" s="313"/>
      <c r="T4108" s="313"/>
      <c r="U4108" s="313"/>
      <c r="V4108" s="313"/>
      <c r="W4108" s="313"/>
      <c r="X4108" s="313"/>
      <c r="Y4108" s="313"/>
      <c r="Z4108" s="313"/>
      <c r="AA4108" s="313"/>
      <c r="AB4108" s="313"/>
      <c r="AC4108" s="313"/>
      <c r="AD4108" s="313"/>
      <c r="AE4108" s="313"/>
      <c r="AF4108" s="313"/>
      <c r="AG4108" s="313"/>
      <c r="AH4108" s="313"/>
      <c r="AI4108" s="313"/>
    </row>
    <row r="4109" spans="18:35" ht="80.099999999999994" customHeight="1" x14ac:dyDescent="0.2">
      <c r="R4109" s="313"/>
      <c r="S4109" s="313"/>
      <c r="T4109" s="313"/>
      <c r="U4109" s="313"/>
      <c r="V4109" s="313"/>
      <c r="W4109" s="313"/>
      <c r="X4109" s="313"/>
      <c r="Y4109" s="313"/>
      <c r="Z4109" s="313"/>
      <c r="AA4109" s="313"/>
      <c r="AB4109" s="313"/>
      <c r="AC4109" s="313"/>
      <c r="AD4109" s="313"/>
      <c r="AE4109" s="313"/>
      <c r="AF4109" s="313"/>
      <c r="AG4109" s="313"/>
      <c r="AH4109" s="313"/>
      <c r="AI4109" s="313"/>
    </row>
    <row r="4110" spans="18:35" ht="80.099999999999994" customHeight="1" x14ac:dyDescent="0.2">
      <c r="R4110" s="313"/>
      <c r="S4110" s="313"/>
      <c r="T4110" s="313"/>
      <c r="U4110" s="313"/>
      <c r="V4110" s="313"/>
      <c r="W4110" s="313"/>
      <c r="X4110" s="313"/>
      <c r="Y4110" s="313"/>
      <c r="Z4110" s="313"/>
      <c r="AA4110" s="313"/>
      <c r="AB4110" s="313"/>
      <c r="AC4110" s="313"/>
      <c r="AD4110" s="313"/>
      <c r="AE4110" s="313"/>
      <c r="AF4110" s="313"/>
      <c r="AG4110" s="313"/>
      <c r="AH4110" s="313"/>
      <c r="AI4110" s="313"/>
    </row>
    <row r="4111" spans="18:35" ht="80.099999999999994" customHeight="1" x14ac:dyDescent="0.2">
      <c r="R4111" s="313"/>
      <c r="S4111" s="313"/>
      <c r="T4111" s="313"/>
      <c r="U4111" s="313"/>
      <c r="V4111" s="313"/>
      <c r="W4111" s="313"/>
      <c r="X4111" s="313"/>
      <c r="Y4111" s="313"/>
      <c r="Z4111" s="313"/>
      <c r="AA4111" s="313"/>
      <c r="AB4111" s="313"/>
      <c r="AC4111" s="313"/>
      <c r="AD4111" s="313"/>
      <c r="AE4111" s="313"/>
      <c r="AF4111" s="313"/>
      <c r="AG4111" s="313"/>
      <c r="AH4111" s="313"/>
      <c r="AI4111" s="313"/>
    </row>
    <row r="4112" spans="18:35" ht="80.099999999999994" customHeight="1" x14ac:dyDescent="0.2">
      <c r="R4112" s="313"/>
      <c r="S4112" s="313"/>
      <c r="T4112" s="313"/>
      <c r="U4112" s="313"/>
      <c r="V4112" s="313"/>
      <c r="W4112" s="313"/>
      <c r="X4112" s="313"/>
      <c r="Y4112" s="313"/>
      <c r="Z4112" s="313"/>
      <c r="AA4112" s="313"/>
      <c r="AB4112" s="313"/>
      <c r="AC4112" s="313"/>
      <c r="AD4112" s="313"/>
      <c r="AE4112" s="313"/>
      <c r="AF4112" s="313"/>
      <c r="AG4112" s="313"/>
      <c r="AH4112" s="313"/>
      <c r="AI4112" s="313"/>
    </row>
    <row r="4113" spans="18:35" ht="80.099999999999994" customHeight="1" x14ac:dyDescent="0.2">
      <c r="R4113" s="313"/>
      <c r="S4113" s="313"/>
      <c r="T4113" s="313"/>
      <c r="U4113" s="313"/>
      <c r="V4113" s="313"/>
      <c r="W4113" s="313"/>
      <c r="X4113" s="313"/>
      <c r="Y4113" s="313"/>
      <c r="Z4113" s="313"/>
      <c r="AA4113" s="313"/>
      <c r="AB4113" s="313"/>
      <c r="AC4113" s="313"/>
      <c r="AD4113" s="313"/>
      <c r="AE4113" s="313"/>
      <c r="AF4113" s="313"/>
      <c r="AG4113" s="313"/>
      <c r="AH4113" s="313"/>
      <c r="AI4113" s="313"/>
    </row>
    <row r="4114" spans="18:35" ht="80.099999999999994" customHeight="1" x14ac:dyDescent="0.2">
      <c r="R4114" s="313"/>
      <c r="S4114" s="313"/>
      <c r="T4114" s="313"/>
      <c r="U4114" s="313"/>
      <c r="V4114" s="313"/>
      <c r="W4114" s="313"/>
      <c r="X4114" s="313"/>
      <c r="Y4114" s="313"/>
      <c r="Z4114" s="313"/>
      <c r="AA4114" s="313"/>
      <c r="AB4114" s="313"/>
      <c r="AC4114" s="313"/>
      <c r="AD4114" s="313"/>
      <c r="AE4114" s="313"/>
      <c r="AF4114" s="313"/>
      <c r="AG4114" s="313"/>
      <c r="AH4114" s="313"/>
      <c r="AI4114" s="313"/>
    </row>
    <row r="4115" spans="18:35" ht="80.099999999999994" customHeight="1" x14ac:dyDescent="0.2">
      <c r="R4115" s="313"/>
      <c r="S4115" s="313"/>
      <c r="T4115" s="313"/>
      <c r="U4115" s="313"/>
      <c r="V4115" s="313"/>
      <c r="W4115" s="313"/>
      <c r="X4115" s="313"/>
      <c r="Y4115" s="313"/>
      <c r="Z4115" s="313"/>
      <c r="AA4115" s="313"/>
      <c r="AB4115" s="313"/>
      <c r="AC4115" s="313"/>
      <c r="AD4115" s="313"/>
      <c r="AE4115" s="313"/>
      <c r="AF4115" s="313"/>
      <c r="AG4115" s="313"/>
      <c r="AH4115" s="313"/>
      <c r="AI4115" s="313"/>
    </row>
    <row r="4116" spans="18:35" ht="80.099999999999994" customHeight="1" x14ac:dyDescent="0.2">
      <c r="R4116" s="313"/>
      <c r="S4116" s="313"/>
      <c r="T4116" s="313"/>
      <c r="U4116" s="313"/>
      <c r="V4116" s="313"/>
      <c r="W4116" s="313"/>
      <c r="X4116" s="313"/>
      <c r="Y4116" s="313"/>
      <c r="Z4116" s="313"/>
      <c r="AA4116" s="313"/>
      <c r="AB4116" s="313"/>
      <c r="AC4116" s="313"/>
      <c r="AD4116" s="313"/>
      <c r="AE4116" s="313"/>
      <c r="AF4116" s="313"/>
      <c r="AG4116" s="313"/>
      <c r="AH4116" s="313"/>
      <c r="AI4116" s="313"/>
    </row>
    <row r="4117" spans="18:35" ht="80.099999999999994" customHeight="1" x14ac:dyDescent="0.2">
      <c r="R4117" s="313"/>
      <c r="S4117" s="313"/>
      <c r="T4117" s="313"/>
      <c r="U4117" s="313"/>
      <c r="V4117" s="313"/>
      <c r="W4117" s="313"/>
      <c r="X4117" s="313"/>
      <c r="Y4117" s="313"/>
      <c r="Z4117" s="313"/>
      <c r="AA4117" s="313"/>
      <c r="AB4117" s="313"/>
      <c r="AC4117" s="313"/>
      <c r="AD4117" s="313"/>
      <c r="AE4117" s="313"/>
      <c r="AF4117" s="313"/>
      <c r="AG4117" s="313"/>
      <c r="AH4117" s="313"/>
      <c r="AI4117" s="313"/>
    </row>
    <row r="4118" spans="18:35" ht="80.099999999999994" customHeight="1" x14ac:dyDescent="0.2">
      <c r="R4118" s="313"/>
      <c r="S4118" s="313"/>
      <c r="T4118" s="313"/>
      <c r="U4118" s="313"/>
      <c r="V4118" s="313"/>
      <c r="W4118" s="313"/>
      <c r="X4118" s="313"/>
      <c r="Y4118" s="313"/>
      <c r="Z4118" s="313"/>
      <c r="AA4118" s="313"/>
      <c r="AB4118" s="313"/>
      <c r="AC4118" s="313"/>
      <c r="AD4118" s="313"/>
      <c r="AE4118" s="313"/>
      <c r="AF4118" s="313"/>
      <c r="AG4118" s="313"/>
      <c r="AH4118" s="313"/>
      <c r="AI4118" s="313"/>
    </row>
    <row r="4119" spans="18:35" ht="80.099999999999994" customHeight="1" x14ac:dyDescent="0.2">
      <c r="R4119" s="313"/>
      <c r="S4119" s="313"/>
      <c r="T4119" s="313"/>
      <c r="U4119" s="313"/>
      <c r="V4119" s="313"/>
      <c r="W4119" s="313"/>
      <c r="X4119" s="313"/>
      <c r="Y4119" s="313"/>
      <c r="Z4119" s="313"/>
      <c r="AA4119" s="313"/>
      <c r="AB4119" s="313"/>
      <c r="AC4119" s="313"/>
      <c r="AD4119" s="313"/>
      <c r="AE4119" s="313"/>
      <c r="AF4119" s="313"/>
      <c r="AG4119" s="313"/>
      <c r="AH4119" s="313"/>
      <c r="AI4119" s="313"/>
    </row>
    <row r="4120" spans="18:35" ht="80.099999999999994" customHeight="1" x14ac:dyDescent="0.2">
      <c r="R4120" s="313"/>
      <c r="S4120" s="313"/>
      <c r="T4120" s="313"/>
      <c r="U4120" s="313"/>
      <c r="V4120" s="313"/>
      <c r="W4120" s="313"/>
      <c r="X4120" s="313"/>
      <c r="Y4120" s="313"/>
      <c r="Z4120" s="313"/>
      <c r="AA4120" s="313"/>
      <c r="AB4120" s="313"/>
      <c r="AC4120" s="313"/>
      <c r="AD4120" s="313"/>
      <c r="AE4120" s="313"/>
      <c r="AF4120" s="313"/>
      <c r="AG4120" s="313"/>
      <c r="AH4120" s="313"/>
      <c r="AI4120" s="313"/>
    </row>
    <row r="4121" spans="18:35" ht="80.099999999999994" customHeight="1" x14ac:dyDescent="0.2">
      <c r="R4121" s="313"/>
      <c r="S4121" s="313"/>
      <c r="T4121" s="313"/>
      <c r="U4121" s="313"/>
      <c r="V4121" s="313"/>
      <c r="W4121" s="313"/>
      <c r="X4121" s="313"/>
      <c r="Y4121" s="313"/>
      <c r="Z4121" s="313"/>
      <c r="AA4121" s="313"/>
      <c r="AB4121" s="313"/>
      <c r="AC4121" s="313"/>
      <c r="AD4121" s="313"/>
      <c r="AE4121" s="313"/>
      <c r="AF4121" s="313"/>
      <c r="AG4121" s="313"/>
      <c r="AH4121" s="313"/>
      <c r="AI4121" s="313"/>
    </row>
    <row r="4122" spans="18:35" ht="80.099999999999994" customHeight="1" x14ac:dyDescent="0.2">
      <c r="R4122" s="313"/>
      <c r="S4122" s="313"/>
      <c r="T4122" s="313"/>
      <c r="U4122" s="313"/>
      <c r="V4122" s="313"/>
      <c r="W4122" s="313"/>
      <c r="X4122" s="313"/>
      <c r="Y4122" s="313"/>
      <c r="Z4122" s="313"/>
      <c r="AA4122" s="313"/>
      <c r="AB4122" s="313"/>
      <c r="AC4122" s="313"/>
      <c r="AD4122" s="313"/>
      <c r="AE4122" s="313"/>
      <c r="AF4122" s="313"/>
      <c r="AG4122" s="313"/>
      <c r="AH4122" s="313"/>
      <c r="AI4122" s="313"/>
    </row>
    <row r="4123" spans="18:35" ht="80.099999999999994" customHeight="1" x14ac:dyDescent="0.2">
      <c r="R4123" s="313"/>
      <c r="S4123" s="313"/>
      <c r="T4123" s="313"/>
      <c r="U4123" s="313"/>
      <c r="V4123" s="313"/>
      <c r="W4123" s="313"/>
      <c r="X4123" s="313"/>
      <c r="Y4123" s="313"/>
      <c r="Z4123" s="313"/>
      <c r="AA4123" s="313"/>
      <c r="AB4123" s="313"/>
      <c r="AC4123" s="313"/>
      <c r="AD4123" s="313"/>
      <c r="AE4123" s="313"/>
      <c r="AF4123" s="313"/>
      <c r="AG4123" s="313"/>
      <c r="AH4123" s="313"/>
      <c r="AI4123" s="313"/>
    </row>
    <row r="4124" spans="18:35" ht="80.099999999999994" customHeight="1" x14ac:dyDescent="0.2">
      <c r="R4124" s="313"/>
      <c r="S4124" s="313"/>
      <c r="T4124" s="313"/>
      <c r="U4124" s="313"/>
      <c r="V4124" s="313"/>
      <c r="W4124" s="313"/>
      <c r="X4124" s="313"/>
      <c r="Y4124" s="313"/>
      <c r="Z4124" s="313"/>
      <c r="AA4124" s="313"/>
      <c r="AB4124" s="313"/>
      <c r="AC4124" s="313"/>
      <c r="AD4124" s="313"/>
      <c r="AE4124" s="313"/>
      <c r="AF4124" s="313"/>
      <c r="AG4124" s="313"/>
      <c r="AH4124" s="313"/>
      <c r="AI4124" s="313"/>
    </row>
    <row r="4125" spans="18:35" ht="80.099999999999994" customHeight="1" x14ac:dyDescent="0.2">
      <c r="R4125" s="313"/>
      <c r="S4125" s="313"/>
      <c r="T4125" s="313"/>
      <c r="U4125" s="313"/>
      <c r="V4125" s="313"/>
      <c r="W4125" s="313"/>
      <c r="X4125" s="313"/>
      <c r="Y4125" s="313"/>
      <c r="Z4125" s="313"/>
      <c r="AA4125" s="313"/>
      <c r="AB4125" s="313"/>
      <c r="AC4125" s="313"/>
      <c r="AD4125" s="313"/>
      <c r="AE4125" s="313"/>
      <c r="AF4125" s="313"/>
      <c r="AG4125" s="313"/>
      <c r="AH4125" s="313"/>
      <c r="AI4125" s="313"/>
    </row>
    <row r="4126" spans="18:35" ht="80.099999999999994" customHeight="1" x14ac:dyDescent="0.2">
      <c r="R4126" s="313"/>
      <c r="S4126" s="313"/>
      <c r="T4126" s="313"/>
      <c r="U4126" s="313"/>
      <c r="V4126" s="313"/>
      <c r="W4126" s="313"/>
      <c r="X4126" s="313"/>
      <c r="Y4126" s="313"/>
      <c r="Z4126" s="313"/>
      <c r="AA4126" s="313"/>
      <c r="AB4126" s="313"/>
      <c r="AC4126" s="313"/>
      <c r="AD4126" s="313"/>
      <c r="AE4126" s="313"/>
      <c r="AF4126" s="313"/>
      <c r="AG4126" s="313"/>
      <c r="AH4126" s="313"/>
      <c r="AI4126" s="313"/>
    </row>
    <row r="4127" spans="18:35" ht="80.099999999999994" customHeight="1" x14ac:dyDescent="0.2">
      <c r="R4127" s="313"/>
      <c r="S4127" s="313"/>
      <c r="T4127" s="313"/>
      <c r="U4127" s="313"/>
      <c r="V4127" s="313"/>
      <c r="W4127" s="313"/>
      <c r="X4127" s="313"/>
      <c r="Y4127" s="313"/>
      <c r="Z4127" s="313"/>
      <c r="AA4127" s="313"/>
      <c r="AB4127" s="313"/>
      <c r="AC4127" s="313"/>
      <c r="AD4127" s="313"/>
      <c r="AE4127" s="313"/>
      <c r="AF4127" s="313"/>
      <c r="AG4127" s="313"/>
      <c r="AH4127" s="313"/>
      <c r="AI4127" s="313"/>
    </row>
    <row r="4128" spans="18:35" ht="80.099999999999994" customHeight="1" x14ac:dyDescent="0.2">
      <c r="R4128" s="313"/>
      <c r="S4128" s="313"/>
      <c r="T4128" s="313"/>
      <c r="U4128" s="313"/>
      <c r="V4128" s="313"/>
      <c r="W4128" s="313"/>
      <c r="X4128" s="313"/>
      <c r="Y4128" s="313"/>
      <c r="Z4128" s="313"/>
      <c r="AA4128" s="313"/>
      <c r="AB4128" s="313"/>
      <c r="AC4128" s="313"/>
      <c r="AD4128" s="313"/>
      <c r="AE4128" s="313"/>
      <c r="AF4128" s="313"/>
      <c r="AG4128" s="313"/>
      <c r="AH4128" s="313"/>
      <c r="AI4128" s="313"/>
    </row>
    <row r="4129" spans="18:35" ht="80.099999999999994" customHeight="1" x14ac:dyDescent="0.2">
      <c r="R4129" s="313"/>
      <c r="S4129" s="313"/>
      <c r="T4129" s="313"/>
      <c r="U4129" s="313"/>
      <c r="V4129" s="313"/>
      <c r="W4129" s="313"/>
      <c r="X4129" s="313"/>
      <c r="Y4129" s="313"/>
      <c r="Z4129" s="313"/>
      <c r="AA4129" s="313"/>
      <c r="AB4129" s="313"/>
      <c r="AC4129" s="313"/>
      <c r="AD4129" s="313"/>
      <c r="AE4129" s="313"/>
      <c r="AF4129" s="313"/>
      <c r="AG4129" s="313"/>
      <c r="AH4129" s="313"/>
      <c r="AI4129" s="313"/>
    </row>
    <row r="4130" spans="18:35" ht="80.099999999999994" customHeight="1" x14ac:dyDescent="0.2">
      <c r="R4130" s="313"/>
      <c r="S4130" s="313"/>
      <c r="T4130" s="313"/>
      <c r="U4130" s="313"/>
      <c r="V4130" s="313"/>
      <c r="W4130" s="313"/>
      <c r="X4130" s="313"/>
      <c r="Y4130" s="313"/>
      <c r="Z4130" s="313"/>
      <c r="AA4130" s="313"/>
      <c r="AB4130" s="313"/>
      <c r="AC4130" s="313"/>
      <c r="AD4130" s="313"/>
      <c r="AE4130" s="313"/>
      <c r="AF4130" s="313"/>
      <c r="AG4130" s="313"/>
      <c r="AH4130" s="313"/>
      <c r="AI4130" s="313"/>
    </row>
    <row r="4131" spans="18:35" ht="80.099999999999994" customHeight="1" x14ac:dyDescent="0.2">
      <c r="R4131" s="313"/>
      <c r="S4131" s="313"/>
      <c r="T4131" s="313"/>
      <c r="U4131" s="313"/>
      <c r="V4131" s="313"/>
      <c r="W4131" s="313"/>
      <c r="X4131" s="313"/>
      <c r="Y4131" s="313"/>
      <c r="Z4131" s="313"/>
      <c r="AA4131" s="313"/>
      <c r="AB4131" s="313"/>
      <c r="AC4131" s="313"/>
      <c r="AD4131" s="313"/>
      <c r="AE4131" s="313"/>
      <c r="AF4131" s="313"/>
      <c r="AG4131" s="313"/>
      <c r="AH4131" s="313"/>
      <c r="AI4131" s="313"/>
    </row>
    <row r="4132" spans="18:35" ht="80.099999999999994" customHeight="1" x14ac:dyDescent="0.2">
      <c r="R4132" s="313"/>
      <c r="S4132" s="313"/>
      <c r="T4132" s="313"/>
      <c r="U4132" s="313"/>
      <c r="V4132" s="313"/>
      <c r="W4132" s="313"/>
      <c r="X4132" s="313"/>
      <c r="Y4132" s="313"/>
      <c r="Z4132" s="313"/>
      <c r="AA4132" s="313"/>
      <c r="AB4132" s="313"/>
      <c r="AC4132" s="313"/>
      <c r="AD4132" s="313"/>
      <c r="AE4132" s="313"/>
      <c r="AF4132" s="313"/>
      <c r="AG4132" s="313"/>
      <c r="AH4132" s="313"/>
      <c r="AI4132" s="313"/>
    </row>
    <row r="4133" spans="18:35" ht="80.099999999999994" customHeight="1" x14ac:dyDescent="0.2">
      <c r="R4133" s="313"/>
      <c r="S4133" s="313"/>
      <c r="T4133" s="313"/>
      <c r="U4133" s="313"/>
      <c r="V4133" s="313"/>
      <c r="W4133" s="313"/>
      <c r="X4133" s="313"/>
      <c r="Y4133" s="313"/>
      <c r="Z4133" s="313"/>
      <c r="AA4133" s="313"/>
      <c r="AB4133" s="313"/>
      <c r="AC4133" s="313"/>
      <c r="AD4133" s="313"/>
      <c r="AE4133" s="313"/>
      <c r="AF4133" s="313"/>
      <c r="AG4133" s="313"/>
      <c r="AH4133" s="313"/>
      <c r="AI4133" s="313"/>
    </row>
    <row r="4134" spans="18:35" ht="80.099999999999994" customHeight="1" x14ac:dyDescent="0.2">
      <c r="R4134" s="313"/>
      <c r="S4134" s="313"/>
      <c r="T4134" s="313"/>
      <c r="U4134" s="313"/>
      <c r="V4134" s="313"/>
      <c r="W4134" s="313"/>
      <c r="X4134" s="313"/>
      <c r="Y4134" s="313"/>
      <c r="Z4134" s="313"/>
      <c r="AA4134" s="313"/>
      <c r="AB4134" s="313"/>
      <c r="AC4134" s="313"/>
      <c r="AD4134" s="313"/>
      <c r="AE4134" s="313"/>
      <c r="AF4134" s="313"/>
      <c r="AG4134" s="313"/>
      <c r="AH4134" s="313"/>
      <c r="AI4134" s="313"/>
    </row>
    <row r="4135" spans="18:35" ht="80.099999999999994" customHeight="1" x14ac:dyDescent="0.2">
      <c r="R4135" s="313"/>
      <c r="S4135" s="313"/>
      <c r="T4135" s="313"/>
      <c r="U4135" s="313"/>
      <c r="V4135" s="313"/>
      <c r="W4135" s="313"/>
      <c r="X4135" s="313"/>
      <c r="Y4135" s="313"/>
      <c r="Z4135" s="313"/>
      <c r="AA4135" s="313"/>
      <c r="AB4135" s="313"/>
      <c r="AC4135" s="313"/>
      <c r="AD4135" s="313"/>
      <c r="AE4135" s="313"/>
      <c r="AF4135" s="313"/>
      <c r="AG4135" s="313"/>
      <c r="AH4135" s="313"/>
      <c r="AI4135" s="313"/>
    </row>
    <row r="4136" spans="18:35" ht="80.099999999999994" customHeight="1" x14ac:dyDescent="0.2">
      <c r="R4136" s="313"/>
      <c r="S4136" s="313"/>
      <c r="T4136" s="313"/>
      <c r="U4136" s="313"/>
      <c r="V4136" s="313"/>
      <c r="W4136" s="313"/>
      <c r="X4136" s="313"/>
      <c r="Y4136" s="313"/>
      <c r="Z4136" s="313"/>
      <c r="AA4136" s="313"/>
      <c r="AB4136" s="313"/>
      <c r="AC4136" s="313"/>
      <c r="AD4136" s="313"/>
      <c r="AE4136" s="313"/>
      <c r="AF4136" s="313"/>
      <c r="AG4136" s="313"/>
      <c r="AH4136" s="313"/>
      <c r="AI4136" s="313"/>
    </row>
    <row r="4137" spans="18:35" ht="80.099999999999994" customHeight="1" x14ac:dyDescent="0.2">
      <c r="R4137" s="313"/>
      <c r="S4137" s="313"/>
      <c r="T4137" s="313"/>
      <c r="U4137" s="313"/>
      <c r="V4137" s="313"/>
      <c r="W4137" s="313"/>
      <c r="X4137" s="313"/>
      <c r="Y4137" s="313"/>
      <c r="Z4137" s="313"/>
      <c r="AA4137" s="313"/>
      <c r="AB4137" s="313"/>
      <c r="AC4137" s="313"/>
      <c r="AD4137" s="313"/>
      <c r="AE4137" s="313"/>
      <c r="AF4137" s="313"/>
      <c r="AG4137" s="313"/>
      <c r="AH4137" s="313"/>
      <c r="AI4137" s="313"/>
    </row>
    <row r="4138" spans="18:35" ht="80.099999999999994" customHeight="1" x14ac:dyDescent="0.2">
      <c r="R4138" s="313"/>
      <c r="S4138" s="313"/>
      <c r="T4138" s="313"/>
      <c r="U4138" s="313"/>
      <c r="V4138" s="313"/>
      <c r="W4138" s="313"/>
      <c r="X4138" s="313"/>
      <c r="Y4138" s="313"/>
      <c r="Z4138" s="313"/>
      <c r="AA4138" s="313"/>
      <c r="AB4138" s="313"/>
      <c r="AC4138" s="313"/>
      <c r="AD4138" s="313"/>
      <c r="AE4138" s="313"/>
      <c r="AF4138" s="313"/>
      <c r="AG4138" s="313"/>
      <c r="AH4138" s="313"/>
      <c r="AI4138" s="313"/>
    </row>
    <row r="4139" spans="18:35" ht="80.099999999999994" customHeight="1" x14ac:dyDescent="0.2">
      <c r="R4139" s="313"/>
      <c r="S4139" s="313"/>
      <c r="T4139" s="313"/>
      <c r="U4139" s="313"/>
      <c r="V4139" s="313"/>
      <c r="W4139" s="313"/>
      <c r="X4139" s="313"/>
      <c r="Y4139" s="313"/>
      <c r="Z4139" s="313"/>
      <c r="AA4139" s="313"/>
      <c r="AB4139" s="313"/>
      <c r="AC4139" s="313"/>
      <c r="AD4139" s="313"/>
      <c r="AE4139" s="313"/>
      <c r="AF4139" s="313"/>
      <c r="AG4139" s="313"/>
      <c r="AH4139" s="313"/>
      <c r="AI4139" s="313"/>
    </row>
    <row r="4140" spans="18:35" ht="80.099999999999994" customHeight="1" x14ac:dyDescent="0.2">
      <c r="R4140" s="313"/>
      <c r="S4140" s="313"/>
      <c r="T4140" s="313"/>
      <c r="U4140" s="313"/>
      <c r="V4140" s="313"/>
      <c r="W4140" s="313"/>
      <c r="X4140" s="313"/>
      <c r="Y4140" s="313"/>
      <c r="Z4140" s="313"/>
      <c r="AA4140" s="313"/>
      <c r="AB4140" s="313"/>
      <c r="AC4140" s="313"/>
      <c r="AD4140" s="313"/>
      <c r="AE4140" s="313"/>
      <c r="AF4140" s="313"/>
      <c r="AG4140" s="313"/>
      <c r="AH4140" s="313"/>
      <c r="AI4140" s="313"/>
    </row>
    <row r="4141" spans="18:35" ht="80.099999999999994" customHeight="1" x14ac:dyDescent="0.2">
      <c r="R4141" s="313"/>
      <c r="S4141" s="313"/>
      <c r="T4141" s="313"/>
      <c r="U4141" s="313"/>
      <c r="V4141" s="313"/>
      <c r="W4141" s="313"/>
      <c r="X4141" s="313"/>
      <c r="Y4141" s="313"/>
      <c r="Z4141" s="313"/>
      <c r="AA4141" s="313"/>
      <c r="AB4141" s="313"/>
      <c r="AC4141" s="313"/>
      <c r="AD4141" s="313"/>
      <c r="AE4141" s="313"/>
      <c r="AF4141" s="313"/>
      <c r="AG4141" s="313"/>
      <c r="AH4141" s="313"/>
      <c r="AI4141" s="313"/>
    </row>
    <row r="4142" spans="18:35" ht="80.099999999999994" customHeight="1" x14ac:dyDescent="0.2">
      <c r="R4142" s="313"/>
      <c r="S4142" s="313"/>
      <c r="T4142" s="313"/>
      <c r="U4142" s="313"/>
      <c r="V4142" s="313"/>
      <c r="W4142" s="313"/>
      <c r="X4142" s="313"/>
      <c r="Y4142" s="313"/>
      <c r="Z4142" s="313"/>
      <c r="AA4142" s="313"/>
      <c r="AB4142" s="313"/>
      <c r="AC4142" s="313"/>
      <c r="AD4142" s="313"/>
      <c r="AE4142" s="313"/>
      <c r="AF4142" s="313"/>
      <c r="AG4142" s="313"/>
      <c r="AH4142" s="313"/>
      <c r="AI4142" s="313"/>
    </row>
    <row r="4143" spans="18:35" ht="80.099999999999994" customHeight="1" x14ac:dyDescent="0.2">
      <c r="R4143" s="313"/>
      <c r="S4143" s="313"/>
      <c r="T4143" s="313"/>
      <c r="U4143" s="313"/>
      <c r="V4143" s="313"/>
      <c r="W4143" s="313"/>
      <c r="X4143" s="313"/>
      <c r="Y4143" s="313"/>
      <c r="Z4143" s="313"/>
      <c r="AA4143" s="313"/>
      <c r="AB4143" s="313"/>
      <c r="AC4143" s="313"/>
      <c r="AD4143" s="313"/>
      <c r="AE4143" s="313"/>
      <c r="AF4143" s="313"/>
      <c r="AG4143" s="313"/>
      <c r="AH4143" s="313"/>
      <c r="AI4143" s="313"/>
    </row>
    <row r="4144" spans="18:35" ht="80.099999999999994" customHeight="1" x14ac:dyDescent="0.2">
      <c r="R4144" s="313"/>
      <c r="S4144" s="313"/>
      <c r="T4144" s="313"/>
      <c r="U4144" s="313"/>
      <c r="V4144" s="313"/>
      <c r="W4144" s="313"/>
      <c r="X4144" s="313"/>
      <c r="Y4144" s="313"/>
      <c r="Z4144" s="313"/>
      <c r="AA4144" s="313"/>
      <c r="AB4144" s="313"/>
      <c r="AC4144" s="313"/>
      <c r="AD4144" s="313"/>
      <c r="AE4144" s="313"/>
      <c r="AF4144" s="313"/>
      <c r="AG4144" s="313"/>
      <c r="AH4144" s="313"/>
      <c r="AI4144" s="313"/>
    </row>
    <row r="4145" spans="18:35" ht="80.099999999999994" customHeight="1" x14ac:dyDescent="0.2">
      <c r="R4145" s="313"/>
      <c r="S4145" s="313"/>
      <c r="T4145" s="313"/>
      <c r="U4145" s="313"/>
      <c r="V4145" s="313"/>
      <c r="W4145" s="313"/>
      <c r="X4145" s="313"/>
      <c r="Y4145" s="313"/>
      <c r="Z4145" s="313"/>
      <c r="AA4145" s="313"/>
      <c r="AB4145" s="313"/>
      <c r="AC4145" s="313"/>
      <c r="AD4145" s="313"/>
      <c r="AE4145" s="313"/>
      <c r="AF4145" s="313"/>
      <c r="AG4145" s="313"/>
      <c r="AH4145" s="313"/>
      <c r="AI4145" s="313"/>
    </row>
    <row r="4146" spans="18:35" ht="80.099999999999994" customHeight="1" x14ac:dyDescent="0.2">
      <c r="R4146" s="313"/>
      <c r="S4146" s="313"/>
      <c r="T4146" s="313"/>
      <c r="U4146" s="313"/>
      <c r="V4146" s="313"/>
      <c r="W4146" s="313"/>
      <c r="X4146" s="313"/>
      <c r="Y4146" s="313"/>
      <c r="Z4146" s="313"/>
      <c r="AA4146" s="313"/>
      <c r="AB4146" s="313"/>
      <c r="AC4146" s="313"/>
      <c r="AD4146" s="313"/>
      <c r="AE4146" s="313"/>
      <c r="AF4146" s="313"/>
      <c r="AG4146" s="313"/>
      <c r="AH4146" s="313"/>
      <c r="AI4146" s="313"/>
    </row>
    <row r="4147" spans="18:35" ht="80.099999999999994" customHeight="1" x14ac:dyDescent="0.2">
      <c r="R4147" s="313"/>
      <c r="S4147" s="313"/>
      <c r="T4147" s="313"/>
      <c r="U4147" s="313"/>
      <c r="V4147" s="313"/>
      <c r="W4147" s="313"/>
      <c r="X4147" s="313"/>
      <c r="Y4147" s="313"/>
      <c r="Z4147" s="313"/>
      <c r="AA4147" s="313"/>
      <c r="AB4147" s="313"/>
      <c r="AC4147" s="313"/>
      <c r="AD4147" s="313"/>
      <c r="AE4147" s="313"/>
      <c r="AF4147" s="313"/>
      <c r="AG4147" s="313"/>
      <c r="AH4147" s="313"/>
      <c r="AI4147" s="313"/>
    </row>
    <row r="4148" spans="18:35" ht="80.099999999999994" customHeight="1" x14ac:dyDescent="0.2">
      <c r="R4148" s="313"/>
      <c r="S4148" s="313"/>
      <c r="T4148" s="313"/>
      <c r="U4148" s="313"/>
      <c r="V4148" s="313"/>
      <c r="W4148" s="313"/>
      <c r="X4148" s="313"/>
      <c r="Y4148" s="313"/>
      <c r="Z4148" s="313"/>
      <c r="AA4148" s="313"/>
      <c r="AB4148" s="313"/>
      <c r="AC4148" s="313"/>
      <c r="AD4148" s="313"/>
      <c r="AE4148" s="313"/>
      <c r="AF4148" s="313"/>
      <c r="AG4148" s="313"/>
      <c r="AH4148" s="313"/>
      <c r="AI4148" s="313"/>
    </row>
    <row r="4149" spans="18:35" ht="80.099999999999994" customHeight="1" x14ac:dyDescent="0.2">
      <c r="R4149" s="313"/>
      <c r="S4149" s="313"/>
      <c r="T4149" s="313"/>
      <c r="U4149" s="313"/>
      <c r="V4149" s="313"/>
      <c r="W4149" s="313"/>
      <c r="X4149" s="313"/>
      <c r="Y4149" s="313"/>
      <c r="Z4149" s="313"/>
      <c r="AA4149" s="313"/>
      <c r="AB4149" s="313"/>
      <c r="AC4149" s="313"/>
      <c r="AD4149" s="313"/>
      <c r="AE4149" s="313"/>
      <c r="AF4149" s="313"/>
      <c r="AG4149" s="313"/>
      <c r="AH4149" s="313"/>
      <c r="AI4149" s="313"/>
    </row>
    <row r="4150" spans="18:35" ht="80.099999999999994" customHeight="1" x14ac:dyDescent="0.2">
      <c r="R4150" s="313"/>
      <c r="S4150" s="313"/>
      <c r="T4150" s="313"/>
      <c r="U4150" s="313"/>
      <c r="V4150" s="313"/>
      <c r="W4150" s="313"/>
      <c r="X4150" s="313"/>
      <c r="Y4150" s="313"/>
      <c r="Z4150" s="313"/>
      <c r="AA4150" s="313"/>
      <c r="AB4150" s="313"/>
      <c r="AC4150" s="313"/>
      <c r="AD4150" s="313"/>
      <c r="AE4150" s="313"/>
      <c r="AF4150" s="313"/>
      <c r="AG4150" s="313"/>
      <c r="AH4150" s="313"/>
      <c r="AI4150" s="313"/>
    </row>
    <row r="4151" spans="18:35" ht="80.099999999999994" customHeight="1" x14ac:dyDescent="0.2">
      <c r="R4151" s="313"/>
      <c r="S4151" s="313"/>
      <c r="T4151" s="313"/>
      <c r="U4151" s="313"/>
      <c r="V4151" s="313"/>
      <c r="W4151" s="313"/>
      <c r="X4151" s="313"/>
      <c r="Y4151" s="313"/>
      <c r="Z4151" s="313"/>
      <c r="AA4151" s="313"/>
      <c r="AB4151" s="313"/>
      <c r="AC4151" s="313"/>
      <c r="AD4151" s="313"/>
      <c r="AE4151" s="313"/>
      <c r="AF4151" s="313"/>
      <c r="AG4151" s="313"/>
      <c r="AH4151" s="313"/>
      <c r="AI4151" s="313"/>
    </row>
    <row r="4152" spans="18:35" ht="80.099999999999994" customHeight="1" x14ac:dyDescent="0.2">
      <c r="R4152" s="313"/>
      <c r="S4152" s="313"/>
      <c r="T4152" s="313"/>
      <c r="U4152" s="313"/>
      <c r="V4152" s="313"/>
      <c r="W4152" s="313"/>
      <c r="X4152" s="313"/>
      <c r="Y4152" s="313"/>
      <c r="Z4152" s="313"/>
      <c r="AA4152" s="313"/>
      <c r="AB4152" s="313"/>
      <c r="AC4152" s="313"/>
      <c r="AD4152" s="313"/>
      <c r="AE4152" s="313"/>
      <c r="AF4152" s="313"/>
      <c r="AG4152" s="313"/>
      <c r="AH4152" s="313"/>
      <c r="AI4152" s="313"/>
    </row>
    <row r="4153" spans="18:35" ht="80.099999999999994" customHeight="1" x14ac:dyDescent="0.2">
      <c r="R4153" s="313"/>
      <c r="S4153" s="313"/>
      <c r="T4153" s="313"/>
      <c r="U4153" s="313"/>
      <c r="V4153" s="313"/>
      <c r="W4153" s="313"/>
      <c r="X4153" s="313"/>
      <c r="Y4153" s="313"/>
      <c r="Z4153" s="313"/>
      <c r="AA4153" s="313"/>
      <c r="AB4153" s="313"/>
      <c r="AC4153" s="313"/>
      <c r="AD4153" s="313"/>
      <c r="AE4153" s="313"/>
      <c r="AF4153" s="313"/>
      <c r="AG4153" s="313"/>
      <c r="AH4153" s="313"/>
      <c r="AI4153" s="313"/>
    </row>
    <row r="4154" spans="18:35" ht="80.099999999999994" customHeight="1" x14ac:dyDescent="0.2">
      <c r="R4154" s="313"/>
      <c r="S4154" s="313"/>
      <c r="T4154" s="313"/>
      <c r="U4154" s="313"/>
      <c r="V4154" s="313"/>
      <c r="W4154" s="313"/>
      <c r="X4154" s="313"/>
      <c r="Y4154" s="313"/>
      <c r="Z4154" s="313"/>
      <c r="AA4154" s="313"/>
      <c r="AB4154" s="313"/>
      <c r="AC4154" s="313"/>
      <c r="AD4154" s="313"/>
      <c r="AE4154" s="313"/>
      <c r="AF4154" s="313"/>
      <c r="AG4154" s="313"/>
      <c r="AH4154" s="313"/>
      <c r="AI4154" s="313"/>
    </row>
    <row r="4155" spans="18:35" ht="80.099999999999994" customHeight="1" x14ac:dyDescent="0.2">
      <c r="R4155" s="313"/>
      <c r="S4155" s="313"/>
      <c r="T4155" s="313"/>
      <c r="U4155" s="313"/>
      <c r="V4155" s="313"/>
      <c r="W4155" s="313"/>
      <c r="X4155" s="313"/>
      <c r="Y4155" s="313"/>
      <c r="Z4155" s="313"/>
      <c r="AA4155" s="313"/>
      <c r="AB4155" s="313"/>
      <c r="AC4155" s="313"/>
      <c r="AD4155" s="313"/>
      <c r="AE4155" s="313"/>
      <c r="AF4155" s="313"/>
      <c r="AG4155" s="313"/>
      <c r="AH4155" s="313"/>
      <c r="AI4155" s="313"/>
    </row>
    <row r="4156" spans="18:35" ht="80.099999999999994" customHeight="1" x14ac:dyDescent="0.2">
      <c r="R4156" s="313"/>
      <c r="S4156" s="313"/>
      <c r="T4156" s="313"/>
      <c r="U4156" s="313"/>
      <c r="V4156" s="313"/>
      <c r="W4156" s="313"/>
      <c r="X4156" s="313"/>
      <c r="Y4156" s="313"/>
      <c r="Z4156" s="313"/>
      <c r="AA4156" s="313"/>
      <c r="AB4156" s="313"/>
      <c r="AC4156" s="313"/>
      <c r="AD4156" s="313"/>
      <c r="AE4156" s="313"/>
      <c r="AF4156" s="313"/>
      <c r="AG4156" s="313"/>
      <c r="AH4156" s="313"/>
      <c r="AI4156" s="313"/>
    </row>
    <row r="4157" spans="18:35" ht="80.099999999999994" customHeight="1" x14ac:dyDescent="0.2">
      <c r="R4157" s="313"/>
      <c r="S4157" s="313"/>
      <c r="T4157" s="313"/>
      <c r="U4157" s="313"/>
      <c r="V4157" s="313"/>
      <c r="W4157" s="313"/>
      <c r="X4157" s="313"/>
      <c r="Y4157" s="313"/>
      <c r="Z4157" s="313"/>
      <c r="AA4157" s="313"/>
      <c r="AB4157" s="313"/>
      <c r="AC4157" s="313"/>
      <c r="AD4157" s="313"/>
      <c r="AE4157" s="313"/>
      <c r="AF4157" s="313"/>
      <c r="AG4157" s="313"/>
      <c r="AH4157" s="313"/>
      <c r="AI4157" s="313"/>
    </row>
    <row r="4158" spans="18:35" ht="80.099999999999994" customHeight="1" x14ac:dyDescent="0.2">
      <c r="R4158" s="313"/>
      <c r="S4158" s="313"/>
      <c r="T4158" s="313"/>
      <c r="U4158" s="313"/>
      <c r="V4158" s="313"/>
      <c r="W4158" s="313"/>
      <c r="X4158" s="313"/>
      <c r="Y4158" s="313"/>
      <c r="Z4158" s="313"/>
      <c r="AA4158" s="313"/>
      <c r="AB4158" s="313"/>
      <c r="AC4158" s="313"/>
      <c r="AD4158" s="313"/>
      <c r="AE4158" s="313"/>
      <c r="AF4158" s="313"/>
      <c r="AG4158" s="313"/>
      <c r="AH4158" s="313"/>
      <c r="AI4158" s="313"/>
    </row>
    <row r="4159" spans="18:35" ht="80.099999999999994" customHeight="1" x14ac:dyDescent="0.2">
      <c r="R4159" s="313"/>
      <c r="S4159" s="313"/>
      <c r="T4159" s="313"/>
      <c r="U4159" s="313"/>
      <c r="V4159" s="313"/>
      <c r="W4159" s="313"/>
      <c r="X4159" s="313"/>
      <c r="Y4159" s="313"/>
      <c r="Z4159" s="313"/>
      <c r="AA4159" s="313"/>
      <c r="AB4159" s="313"/>
      <c r="AC4159" s="313"/>
      <c r="AD4159" s="313"/>
      <c r="AE4159" s="313"/>
      <c r="AF4159" s="313"/>
      <c r="AG4159" s="313"/>
      <c r="AH4159" s="313"/>
      <c r="AI4159" s="313"/>
    </row>
    <row r="4160" spans="18:35" ht="80.099999999999994" customHeight="1" x14ac:dyDescent="0.2">
      <c r="R4160" s="313"/>
      <c r="S4160" s="313"/>
      <c r="T4160" s="313"/>
      <c r="U4160" s="313"/>
      <c r="V4160" s="313"/>
      <c r="W4160" s="313"/>
      <c r="X4160" s="313"/>
      <c r="Y4160" s="313"/>
      <c r="Z4160" s="313"/>
      <c r="AA4160" s="313"/>
      <c r="AB4160" s="313"/>
      <c r="AC4160" s="313"/>
      <c r="AD4160" s="313"/>
      <c r="AE4160" s="313"/>
      <c r="AF4160" s="313"/>
      <c r="AG4160" s="313"/>
      <c r="AH4160" s="313"/>
      <c r="AI4160" s="313"/>
    </row>
    <row r="4161" spans="18:35" ht="80.099999999999994" customHeight="1" x14ac:dyDescent="0.2">
      <c r="R4161" s="313"/>
      <c r="S4161" s="313"/>
      <c r="T4161" s="313"/>
      <c r="U4161" s="313"/>
      <c r="V4161" s="313"/>
      <c r="W4161" s="313"/>
      <c r="X4161" s="313"/>
      <c r="Y4161" s="313"/>
      <c r="Z4161" s="313"/>
      <c r="AA4161" s="313"/>
      <c r="AB4161" s="313"/>
      <c r="AC4161" s="313"/>
      <c r="AD4161" s="313"/>
      <c r="AE4161" s="313"/>
      <c r="AF4161" s="313"/>
      <c r="AG4161" s="313"/>
      <c r="AH4161" s="313"/>
      <c r="AI4161" s="313"/>
    </row>
    <row r="4162" spans="18:35" ht="80.099999999999994" customHeight="1" x14ac:dyDescent="0.2">
      <c r="R4162" s="313"/>
      <c r="S4162" s="313"/>
      <c r="T4162" s="313"/>
      <c r="U4162" s="313"/>
      <c r="V4162" s="313"/>
      <c r="W4162" s="313"/>
      <c r="X4162" s="313"/>
      <c r="Y4162" s="313"/>
      <c r="Z4162" s="313"/>
      <c r="AA4162" s="313"/>
      <c r="AB4162" s="313"/>
      <c r="AC4162" s="313"/>
      <c r="AD4162" s="313"/>
      <c r="AE4162" s="313"/>
      <c r="AF4162" s="313"/>
      <c r="AG4162" s="313"/>
      <c r="AH4162" s="313"/>
      <c r="AI4162" s="313"/>
    </row>
    <row r="4163" spans="18:35" ht="80.099999999999994" customHeight="1" x14ac:dyDescent="0.2">
      <c r="R4163" s="313"/>
      <c r="S4163" s="313"/>
      <c r="T4163" s="313"/>
      <c r="U4163" s="313"/>
      <c r="V4163" s="313"/>
      <c r="W4163" s="313"/>
      <c r="X4163" s="313"/>
      <c r="Y4163" s="313"/>
      <c r="Z4163" s="313"/>
      <c r="AA4163" s="313"/>
      <c r="AB4163" s="313"/>
      <c r="AC4163" s="313"/>
      <c r="AD4163" s="313"/>
      <c r="AE4163" s="313"/>
      <c r="AF4163" s="313"/>
      <c r="AG4163" s="313"/>
      <c r="AH4163" s="313"/>
      <c r="AI4163" s="313"/>
    </row>
    <row r="4164" spans="18:35" ht="80.099999999999994" customHeight="1" x14ac:dyDescent="0.2">
      <c r="R4164" s="313"/>
      <c r="S4164" s="313"/>
      <c r="T4164" s="313"/>
      <c r="U4164" s="313"/>
      <c r="V4164" s="313"/>
      <c r="W4164" s="313"/>
      <c r="X4164" s="313"/>
      <c r="Y4164" s="313"/>
      <c r="Z4164" s="313"/>
      <c r="AA4164" s="313"/>
      <c r="AB4164" s="313"/>
      <c r="AC4164" s="313"/>
      <c r="AD4164" s="313"/>
      <c r="AE4164" s="313"/>
      <c r="AF4164" s="313"/>
      <c r="AG4164" s="313"/>
      <c r="AH4164" s="313"/>
      <c r="AI4164" s="313"/>
    </row>
    <row r="4165" spans="18:35" ht="80.099999999999994" customHeight="1" x14ac:dyDescent="0.2">
      <c r="R4165" s="313"/>
      <c r="S4165" s="313"/>
      <c r="T4165" s="313"/>
      <c r="U4165" s="313"/>
      <c r="V4165" s="313"/>
      <c r="W4165" s="313"/>
      <c r="X4165" s="313"/>
      <c r="Y4165" s="313"/>
      <c r="Z4165" s="313"/>
      <c r="AA4165" s="313"/>
      <c r="AB4165" s="313"/>
      <c r="AC4165" s="313"/>
      <c r="AD4165" s="313"/>
      <c r="AE4165" s="313"/>
      <c r="AF4165" s="313"/>
      <c r="AG4165" s="313"/>
      <c r="AH4165" s="313"/>
      <c r="AI4165" s="313"/>
    </row>
    <row r="4166" spans="18:35" ht="80.099999999999994" customHeight="1" x14ac:dyDescent="0.2">
      <c r="R4166" s="313"/>
      <c r="S4166" s="313"/>
      <c r="T4166" s="313"/>
      <c r="U4166" s="313"/>
      <c r="V4166" s="313"/>
      <c r="W4166" s="313"/>
      <c r="X4166" s="313"/>
      <c r="Y4166" s="313"/>
      <c r="Z4166" s="313"/>
      <c r="AA4166" s="313"/>
      <c r="AB4166" s="313"/>
      <c r="AC4166" s="313"/>
      <c r="AD4166" s="313"/>
      <c r="AE4166" s="313"/>
      <c r="AF4166" s="313"/>
      <c r="AG4166" s="313"/>
      <c r="AH4166" s="313"/>
      <c r="AI4166" s="313"/>
    </row>
    <row r="4167" spans="18:35" ht="80.099999999999994" customHeight="1" x14ac:dyDescent="0.2">
      <c r="R4167" s="313"/>
      <c r="S4167" s="313"/>
      <c r="T4167" s="313"/>
      <c r="U4167" s="313"/>
      <c r="V4167" s="313"/>
      <c r="W4167" s="313"/>
      <c r="X4167" s="313"/>
      <c r="Y4167" s="313"/>
      <c r="Z4167" s="313"/>
      <c r="AA4167" s="313"/>
      <c r="AB4167" s="313"/>
      <c r="AC4167" s="313"/>
      <c r="AD4167" s="313"/>
      <c r="AE4167" s="313"/>
      <c r="AF4167" s="313"/>
      <c r="AG4167" s="313"/>
      <c r="AH4167" s="313"/>
      <c r="AI4167" s="313"/>
    </row>
    <row r="4168" spans="18:35" ht="80.099999999999994" customHeight="1" x14ac:dyDescent="0.2">
      <c r="R4168" s="313"/>
      <c r="S4168" s="313"/>
      <c r="T4168" s="313"/>
      <c r="U4168" s="313"/>
      <c r="V4168" s="313"/>
      <c r="W4168" s="313"/>
      <c r="X4168" s="313"/>
      <c r="Y4168" s="313"/>
      <c r="Z4168" s="313"/>
      <c r="AA4168" s="313"/>
      <c r="AB4168" s="313"/>
      <c r="AC4168" s="313"/>
      <c r="AD4168" s="313"/>
      <c r="AE4168" s="313"/>
      <c r="AF4168" s="313"/>
      <c r="AG4168" s="313"/>
      <c r="AH4168" s="313"/>
      <c r="AI4168" s="313"/>
    </row>
    <row r="4169" spans="18:35" ht="80.099999999999994" customHeight="1" x14ac:dyDescent="0.2">
      <c r="R4169" s="313"/>
      <c r="S4169" s="313"/>
      <c r="T4169" s="313"/>
      <c r="U4169" s="313"/>
      <c r="V4169" s="313"/>
      <c r="W4169" s="313"/>
      <c r="X4169" s="313"/>
      <c r="Y4169" s="313"/>
      <c r="Z4169" s="313"/>
      <c r="AA4169" s="313"/>
      <c r="AB4169" s="313"/>
      <c r="AC4169" s="313"/>
      <c r="AD4169" s="313"/>
      <c r="AE4169" s="313"/>
      <c r="AF4169" s="313"/>
      <c r="AG4169" s="313"/>
      <c r="AH4169" s="313"/>
      <c r="AI4169" s="313"/>
    </row>
    <row r="4170" spans="18:35" ht="80.099999999999994" customHeight="1" x14ac:dyDescent="0.2">
      <c r="R4170" s="313"/>
      <c r="S4170" s="313"/>
      <c r="T4170" s="313"/>
      <c r="U4170" s="313"/>
      <c r="V4170" s="313"/>
      <c r="W4170" s="313"/>
      <c r="X4170" s="313"/>
      <c r="Y4170" s="313"/>
      <c r="Z4170" s="313"/>
      <c r="AA4170" s="313"/>
      <c r="AB4170" s="313"/>
      <c r="AC4170" s="313"/>
      <c r="AD4170" s="313"/>
      <c r="AE4170" s="313"/>
      <c r="AF4170" s="313"/>
      <c r="AG4170" s="313"/>
      <c r="AH4170" s="313"/>
      <c r="AI4170" s="313"/>
    </row>
    <row r="4171" spans="18:35" ht="80.099999999999994" customHeight="1" x14ac:dyDescent="0.2">
      <c r="R4171" s="313"/>
      <c r="S4171" s="313"/>
      <c r="T4171" s="313"/>
      <c r="U4171" s="313"/>
      <c r="V4171" s="313"/>
      <c r="W4171" s="313"/>
      <c r="X4171" s="313"/>
      <c r="Y4171" s="313"/>
      <c r="Z4171" s="313"/>
      <c r="AA4171" s="313"/>
      <c r="AB4171" s="313"/>
      <c r="AC4171" s="313"/>
      <c r="AD4171" s="313"/>
      <c r="AE4171" s="313"/>
      <c r="AF4171" s="313"/>
      <c r="AG4171" s="313"/>
      <c r="AH4171" s="313"/>
      <c r="AI4171" s="313"/>
    </row>
    <row r="4172" spans="18:35" ht="80.099999999999994" customHeight="1" x14ac:dyDescent="0.2">
      <c r="R4172" s="313"/>
      <c r="S4172" s="313"/>
      <c r="T4172" s="313"/>
      <c r="U4172" s="313"/>
      <c r="V4172" s="313"/>
      <c r="W4172" s="313"/>
      <c r="X4172" s="313"/>
      <c r="Y4172" s="313"/>
      <c r="Z4172" s="313"/>
      <c r="AA4172" s="313"/>
      <c r="AB4172" s="313"/>
      <c r="AC4172" s="313"/>
      <c r="AD4172" s="313"/>
      <c r="AE4172" s="313"/>
      <c r="AF4172" s="313"/>
      <c r="AG4172" s="313"/>
      <c r="AH4172" s="313"/>
      <c r="AI4172" s="313"/>
    </row>
    <row r="4173" spans="18:35" ht="80.099999999999994" customHeight="1" x14ac:dyDescent="0.2">
      <c r="R4173" s="313"/>
      <c r="S4173" s="313"/>
      <c r="T4173" s="313"/>
      <c r="U4173" s="313"/>
      <c r="V4173" s="313"/>
      <c r="W4173" s="313"/>
      <c r="X4173" s="313"/>
      <c r="Y4173" s="313"/>
      <c r="Z4173" s="313"/>
      <c r="AA4173" s="313"/>
      <c r="AB4173" s="313"/>
      <c r="AC4173" s="313"/>
      <c r="AD4173" s="313"/>
      <c r="AE4173" s="313"/>
      <c r="AF4173" s="313"/>
      <c r="AG4173" s="313"/>
      <c r="AH4173" s="313"/>
      <c r="AI4173" s="313"/>
    </row>
    <row r="4174" spans="18:35" ht="80.099999999999994" customHeight="1" x14ac:dyDescent="0.2">
      <c r="R4174" s="313"/>
      <c r="S4174" s="313"/>
      <c r="T4174" s="313"/>
      <c r="U4174" s="313"/>
      <c r="V4174" s="313"/>
      <c r="W4174" s="313"/>
      <c r="X4174" s="313"/>
      <c r="Y4174" s="313"/>
      <c r="Z4174" s="313"/>
      <c r="AA4174" s="313"/>
      <c r="AB4174" s="313"/>
      <c r="AC4174" s="313"/>
      <c r="AD4174" s="313"/>
      <c r="AE4174" s="313"/>
      <c r="AF4174" s="313"/>
      <c r="AG4174" s="313"/>
      <c r="AH4174" s="313"/>
      <c r="AI4174" s="313"/>
    </row>
    <row r="4175" spans="18:35" ht="80.099999999999994" customHeight="1" x14ac:dyDescent="0.2">
      <c r="R4175" s="313"/>
      <c r="S4175" s="313"/>
      <c r="T4175" s="313"/>
      <c r="U4175" s="313"/>
      <c r="V4175" s="313"/>
      <c r="W4175" s="313"/>
      <c r="X4175" s="313"/>
      <c r="Y4175" s="313"/>
      <c r="Z4175" s="313"/>
      <c r="AA4175" s="313"/>
      <c r="AB4175" s="313"/>
      <c r="AC4175" s="313"/>
      <c r="AD4175" s="313"/>
      <c r="AE4175" s="313"/>
      <c r="AF4175" s="313"/>
      <c r="AG4175" s="313"/>
      <c r="AH4175" s="313"/>
      <c r="AI4175" s="313"/>
    </row>
    <row r="4176" spans="18:35" ht="80.099999999999994" customHeight="1" x14ac:dyDescent="0.2">
      <c r="R4176" s="313"/>
      <c r="S4176" s="313"/>
      <c r="T4176" s="313"/>
      <c r="U4176" s="313"/>
      <c r="V4176" s="313"/>
      <c r="W4176" s="313"/>
      <c r="X4176" s="313"/>
      <c r="Y4176" s="313"/>
      <c r="Z4176" s="313"/>
      <c r="AA4176" s="313"/>
      <c r="AB4176" s="313"/>
      <c r="AC4176" s="313"/>
      <c r="AD4176" s="313"/>
      <c r="AE4176" s="313"/>
      <c r="AF4176" s="313"/>
      <c r="AG4176" s="313"/>
      <c r="AH4176" s="313"/>
      <c r="AI4176" s="313"/>
    </row>
    <row r="4177" spans="18:35" ht="80.099999999999994" customHeight="1" x14ac:dyDescent="0.2">
      <c r="R4177" s="313"/>
      <c r="S4177" s="313"/>
      <c r="T4177" s="313"/>
      <c r="U4177" s="313"/>
      <c r="V4177" s="313"/>
      <c r="W4177" s="313"/>
      <c r="X4177" s="313"/>
      <c r="Y4177" s="313"/>
      <c r="Z4177" s="313"/>
      <c r="AA4177" s="313"/>
      <c r="AB4177" s="313"/>
      <c r="AC4177" s="313"/>
      <c r="AD4177" s="313"/>
      <c r="AE4177" s="313"/>
      <c r="AF4177" s="313"/>
      <c r="AG4177" s="313"/>
      <c r="AH4177" s="313"/>
      <c r="AI4177" s="313"/>
    </row>
    <row r="4178" spans="18:35" ht="80.099999999999994" customHeight="1" x14ac:dyDescent="0.2">
      <c r="R4178" s="313"/>
      <c r="S4178" s="313"/>
      <c r="T4178" s="313"/>
      <c r="U4178" s="313"/>
      <c r="V4178" s="313"/>
      <c r="W4178" s="313"/>
      <c r="X4178" s="313"/>
      <c r="Y4178" s="313"/>
      <c r="Z4178" s="313"/>
      <c r="AA4178" s="313"/>
      <c r="AB4178" s="313"/>
      <c r="AC4178" s="313"/>
      <c r="AD4178" s="313"/>
      <c r="AE4178" s="313"/>
      <c r="AF4178" s="313"/>
      <c r="AG4178" s="313"/>
      <c r="AH4178" s="313"/>
      <c r="AI4178" s="313"/>
    </row>
    <row r="4179" spans="18:35" ht="80.099999999999994" customHeight="1" x14ac:dyDescent="0.2">
      <c r="R4179" s="313"/>
      <c r="S4179" s="313"/>
      <c r="T4179" s="313"/>
      <c r="U4179" s="313"/>
      <c r="V4179" s="313"/>
      <c r="W4179" s="313"/>
      <c r="X4179" s="313"/>
      <c r="Y4179" s="313"/>
      <c r="Z4179" s="313"/>
      <c r="AA4179" s="313"/>
      <c r="AB4179" s="313"/>
      <c r="AC4179" s="313"/>
      <c r="AD4179" s="313"/>
      <c r="AE4179" s="313"/>
      <c r="AF4179" s="313"/>
      <c r="AG4179" s="313"/>
      <c r="AH4179" s="313"/>
      <c r="AI4179" s="313"/>
    </row>
    <row r="4180" spans="18:35" ht="80.099999999999994" customHeight="1" x14ac:dyDescent="0.2">
      <c r="R4180" s="313"/>
      <c r="S4180" s="313"/>
      <c r="T4180" s="313"/>
      <c r="U4180" s="313"/>
      <c r="V4180" s="313"/>
      <c r="W4180" s="313"/>
      <c r="X4180" s="313"/>
      <c r="Y4180" s="313"/>
      <c r="Z4180" s="313"/>
      <c r="AA4180" s="313"/>
      <c r="AB4180" s="313"/>
      <c r="AC4180" s="313"/>
      <c r="AD4180" s="313"/>
      <c r="AE4180" s="313"/>
      <c r="AF4180" s="313"/>
      <c r="AG4180" s="313"/>
      <c r="AH4180" s="313"/>
      <c r="AI4180" s="313"/>
    </row>
    <row r="4181" spans="18:35" ht="80.099999999999994" customHeight="1" x14ac:dyDescent="0.2">
      <c r="R4181" s="313"/>
      <c r="S4181" s="313"/>
      <c r="T4181" s="313"/>
      <c r="U4181" s="313"/>
      <c r="V4181" s="313"/>
      <c r="W4181" s="313"/>
      <c r="X4181" s="313"/>
      <c r="Y4181" s="313"/>
      <c r="Z4181" s="313"/>
      <c r="AA4181" s="313"/>
      <c r="AB4181" s="313"/>
      <c r="AC4181" s="313"/>
      <c r="AD4181" s="313"/>
      <c r="AE4181" s="313"/>
      <c r="AF4181" s="313"/>
      <c r="AG4181" s="313"/>
      <c r="AH4181" s="313"/>
      <c r="AI4181" s="313"/>
    </row>
    <row r="4182" spans="18:35" ht="80.099999999999994" customHeight="1" x14ac:dyDescent="0.2">
      <c r="R4182" s="313"/>
      <c r="S4182" s="313"/>
      <c r="T4182" s="313"/>
      <c r="U4182" s="313"/>
      <c r="V4182" s="313"/>
      <c r="W4182" s="313"/>
      <c r="X4182" s="313"/>
      <c r="Y4182" s="313"/>
      <c r="Z4182" s="313"/>
      <c r="AA4182" s="313"/>
      <c r="AB4182" s="313"/>
      <c r="AC4182" s="313"/>
      <c r="AD4182" s="313"/>
      <c r="AE4182" s="313"/>
      <c r="AF4182" s="313"/>
      <c r="AG4182" s="313"/>
      <c r="AH4182" s="313"/>
      <c r="AI4182" s="313"/>
    </row>
    <row r="4183" spans="18:35" ht="80.099999999999994" customHeight="1" x14ac:dyDescent="0.2">
      <c r="R4183" s="313"/>
      <c r="S4183" s="313"/>
      <c r="T4183" s="313"/>
      <c r="U4183" s="313"/>
      <c r="V4183" s="313"/>
      <c r="W4183" s="313"/>
      <c r="X4183" s="313"/>
      <c r="Y4183" s="313"/>
      <c r="Z4183" s="313"/>
      <c r="AA4183" s="313"/>
      <c r="AB4183" s="313"/>
      <c r="AC4183" s="313"/>
      <c r="AD4183" s="313"/>
      <c r="AE4183" s="313"/>
      <c r="AF4183" s="313"/>
      <c r="AG4183" s="313"/>
      <c r="AH4183" s="313"/>
      <c r="AI4183" s="313"/>
    </row>
    <row r="4184" spans="18:35" ht="80.099999999999994" customHeight="1" x14ac:dyDescent="0.2">
      <c r="R4184" s="313"/>
      <c r="S4184" s="313"/>
      <c r="T4184" s="313"/>
      <c r="U4184" s="313"/>
      <c r="V4184" s="313"/>
      <c r="W4184" s="313"/>
      <c r="X4184" s="313"/>
      <c r="Y4184" s="313"/>
      <c r="Z4184" s="313"/>
      <c r="AA4184" s="313"/>
      <c r="AB4184" s="313"/>
      <c r="AC4184" s="313"/>
      <c r="AD4184" s="313"/>
      <c r="AE4184" s="313"/>
      <c r="AF4184" s="313"/>
      <c r="AG4184" s="313"/>
      <c r="AH4184" s="313"/>
      <c r="AI4184" s="313"/>
    </row>
    <row r="4185" spans="18:35" ht="80.099999999999994" customHeight="1" x14ac:dyDescent="0.2">
      <c r="R4185" s="313"/>
      <c r="S4185" s="313"/>
      <c r="T4185" s="313"/>
      <c r="U4185" s="313"/>
      <c r="V4185" s="313"/>
      <c r="W4185" s="313"/>
      <c r="X4185" s="313"/>
      <c r="Y4185" s="313"/>
      <c r="Z4185" s="313"/>
      <c r="AA4185" s="313"/>
      <c r="AB4185" s="313"/>
      <c r="AC4185" s="313"/>
      <c r="AD4185" s="313"/>
      <c r="AE4185" s="313"/>
      <c r="AF4185" s="313"/>
      <c r="AG4185" s="313"/>
      <c r="AH4185" s="313"/>
      <c r="AI4185" s="313"/>
    </row>
    <row r="4186" spans="18:35" ht="80.099999999999994" customHeight="1" x14ac:dyDescent="0.2">
      <c r="R4186" s="313"/>
      <c r="S4186" s="313"/>
      <c r="T4186" s="313"/>
      <c r="U4186" s="313"/>
      <c r="V4186" s="313"/>
      <c r="W4186" s="313"/>
      <c r="X4186" s="313"/>
      <c r="Y4186" s="313"/>
      <c r="Z4186" s="313"/>
      <c r="AA4186" s="313"/>
      <c r="AB4186" s="313"/>
      <c r="AC4186" s="313"/>
      <c r="AD4186" s="313"/>
      <c r="AE4186" s="313"/>
      <c r="AF4186" s="313"/>
      <c r="AG4186" s="313"/>
      <c r="AH4186" s="313"/>
      <c r="AI4186" s="313"/>
    </row>
    <row r="4187" spans="18:35" ht="80.099999999999994" customHeight="1" x14ac:dyDescent="0.2">
      <c r="R4187" s="313"/>
      <c r="S4187" s="313"/>
      <c r="T4187" s="313"/>
      <c r="U4187" s="313"/>
      <c r="V4187" s="313"/>
      <c r="W4187" s="313"/>
      <c r="X4187" s="313"/>
      <c r="Y4187" s="313"/>
      <c r="Z4187" s="313"/>
      <c r="AA4187" s="313"/>
      <c r="AB4187" s="313"/>
      <c r="AC4187" s="313"/>
      <c r="AD4187" s="313"/>
      <c r="AE4187" s="313"/>
      <c r="AF4187" s="313"/>
      <c r="AG4187" s="313"/>
      <c r="AH4187" s="313"/>
      <c r="AI4187" s="313"/>
    </row>
    <row r="4188" spans="18:35" ht="80.099999999999994" customHeight="1" x14ac:dyDescent="0.2">
      <c r="R4188" s="313"/>
      <c r="S4188" s="313"/>
      <c r="T4188" s="313"/>
      <c r="U4188" s="313"/>
      <c r="V4188" s="313"/>
      <c r="W4188" s="313"/>
      <c r="X4188" s="313"/>
      <c r="Y4188" s="313"/>
      <c r="Z4188" s="313"/>
      <c r="AA4188" s="313"/>
      <c r="AB4188" s="313"/>
      <c r="AC4188" s="313"/>
      <c r="AD4188" s="313"/>
      <c r="AE4188" s="313"/>
      <c r="AF4188" s="313"/>
      <c r="AG4188" s="313"/>
      <c r="AH4188" s="313"/>
      <c r="AI4188" s="313"/>
    </row>
    <row r="4189" spans="18:35" ht="80.099999999999994" customHeight="1" x14ac:dyDescent="0.2">
      <c r="R4189" s="313"/>
      <c r="S4189" s="313"/>
      <c r="T4189" s="313"/>
      <c r="U4189" s="313"/>
      <c r="V4189" s="313"/>
      <c r="W4189" s="313"/>
      <c r="X4189" s="313"/>
      <c r="Y4189" s="313"/>
      <c r="Z4189" s="313"/>
      <c r="AA4189" s="313"/>
      <c r="AB4189" s="313"/>
      <c r="AC4189" s="313"/>
      <c r="AD4189" s="313"/>
      <c r="AE4189" s="313"/>
      <c r="AF4189" s="313"/>
      <c r="AG4189" s="313"/>
      <c r="AH4189" s="313"/>
      <c r="AI4189" s="313"/>
    </row>
    <row r="4190" spans="18:35" ht="80.099999999999994" customHeight="1" x14ac:dyDescent="0.2">
      <c r="R4190" s="313"/>
      <c r="S4190" s="313"/>
      <c r="T4190" s="313"/>
      <c r="U4190" s="313"/>
      <c r="V4190" s="313"/>
      <c r="W4190" s="313"/>
      <c r="X4190" s="313"/>
      <c r="Y4190" s="313"/>
      <c r="Z4190" s="313"/>
      <c r="AA4190" s="313"/>
      <c r="AB4190" s="313"/>
      <c r="AC4190" s="313"/>
      <c r="AD4190" s="313"/>
      <c r="AE4190" s="313"/>
      <c r="AF4190" s="313"/>
      <c r="AG4190" s="313"/>
      <c r="AH4190" s="313"/>
      <c r="AI4190" s="313"/>
    </row>
    <row r="4191" spans="18:35" ht="80.099999999999994" customHeight="1" x14ac:dyDescent="0.2">
      <c r="R4191" s="313"/>
      <c r="S4191" s="313"/>
      <c r="T4191" s="313"/>
      <c r="U4191" s="313"/>
      <c r="V4191" s="313"/>
      <c r="W4191" s="313"/>
      <c r="X4191" s="313"/>
      <c r="Y4191" s="313"/>
      <c r="Z4191" s="313"/>
      <c r="AA4191" s="313"/>
      <c r="AB4191" s="313"/>
      <c r="AC4191" s="313"/>
      <c r="AD4191" s="313"/>
      <c r="AE4191" s="313"/>
      <c r="AF4191" s="313"/>
      <c r="AG4191" s="313"/>
      <c r="AH4191" s="313"/>
      <c r="AI4191" s="313"/>
    </row>
    <row r="4192" spans="18:35" ht="80.099999999999994" customHeight="1" x14ac:dyDescent="0.2">
      <c r="R4192" s="313"/>
      <c r="S4192" s="313"/>
      <c r="T4192" s="313"/>
      <c r="U4192" s="313"/>
      <c r="V4192" s="313"/>
      <c r="W4192" s="313"/>
      <c r="X4192" s="313"/>
      <c r="Y4192" s="313"/>
      <c r="Z4192" s="313"/>
      <c r="AA4192" s="313"/>
      <c r="AB4192" s="313"/>
      <c r="AC4192" s="313"/>
      <c r="AD4192" s="313"/>
      <c r="AE4192" s="313"/>
      <c r="AF4192" s="313"/>
      <c r="AG4192" s="313"/>
      <c r="AH4192" s="313"/>
      <c r="AI4192" s="313"/>
    </row>
    <row r="4193" spans="18:35" ht="80.099999999999994" customHeight="1" x14ac:dyDescent="0.2">
      <c r="R4193" s="313"/>
      <c r="S4193" s="313"/>
      <c r="T4193" s="313"/>
      <c r="U4193" s="313"/>
      <c r="V4193" s="313"/>
      <c r="W4193" s="313"/>
      <c r="X4193" s="313"/>
      <c r="Y4193" s="313"/>
      <c r="Z4193" s="313"/>
      <c r="AA4193" s="313"/>
      <c r="AB4193" s="313"/>
      <c r="AC4193" s="313"/>
      <c r="AD4193" s="313"/>
      <c r="AE4193" s="313"/>
      <c r="AF4193" s="313"/>
      <c r="AG4193" s="313"/>
      <c r="AH4193" s="313"/>
      <c r="AI4193" s="313"/>
    </row>
    <row r="4194" spans="18:35" ht="80.099999999999994" customHeight="1" x14ac:dyDescent="0.2">
      <c r="R4194" s="313"/>
      <c r="S4194" s="313"/>
      <c r="T4194" s="313"/>
      <c r="U4194" s="313"/>
      <c r="V4194" s="313"/>
      <c r="W4194" s="313"/>
      <c r="X4194" s="313"/>
      <c r="Y4194" s="313"/>
      <c r="Z4194" s="313"/>
      <c r="AA4194" s="313"/>
      <c r="AB4194" s="313"/>
      <c r="AC4194" s="313"/>
      <c r="AD4194" s="313"/>
      <c r="AE4194" s="313"/>
      <c r="AF4194" s="313"/>
      <c r="AG4194" s="313"/>
      <c r="AH4194" s="313"/>
      <c r="AI4194" s="313"/>
    </row>
    <row r="4195" spans="18:35" ht="80.099999999999994" customHeight="1" x14ac:dyDescent="0.2">
      <c r="R4195" s="313"/>
      <c r="S4195" s="313"/>
      <c r="T4195" s="313"/>
      <c r="U4195" s="313"/>
      <c r="V4195" s="313"/>
      <c r="W4195" s="313"/>
      <c r="X4195" s="313"/>
      <c r="Y4195" s="313"/>
      <c r="Z4195" s="313"/>
      <c r="AA4195" s="313"/>
      <c r="AB4195" s="313"/>
      <c r="AC4195" s="313"/>
      <c r="AD4195" s="313"/>
      <c r="AE4195" s="313"/>
      <c r="AF4195" s="313"/>
      <c r="AG4195" s="313"/>
      <c r="AH4195" s="313"/>
      <c r="AI4195" s="313"/>
    </row>
    <row r="4196" spans="18:35" ht="80.099999999999994" customHeight="1" x14ac:dyDescent="0.2">
      <c r="R4196" s="313"/>
      <c r="S4196" s="313"/>
      <c r="T4196" s="313"/>
      <c r="U4196" s="313"/>
      <c r="V4196" s="313"/>
      <c r="W4196" s="313"/>
      <c r="X4196" s="313"/>
      <c r="Y4196" s="313"/>
      <c r="Z4196" s="313"/>
      <c r="AA4196" s="313"/>
      <c r="AB4196" s="313"/>
      <c r="AC4196" s="313"/>
      <c r="AD4196" s="313"/>
      <c r="AE4196" s="313"/>
      <c r="AF4196" s="313"/>
      <c r="AG4196" s="313"/>
      <c r="AH4196" s="313"/>
      <c r="AI4196" s="313"/>
    </row>
    <row r="4197" spans="18:35" ht="80.099999999999994" customHeight="1" x14ac:dyDescent="0.2">
      <c r="R4197" s="313"/>
      <c r="S4197" s="313"/>
      <c r="T4197" s="313"/>
      <c r="U4197" s="313"/>
      <c r="V4197" s="313"/>
      <c r="W4197" s="313"/>
      <c r="X4197" s="313"/>
      <c r="Y4197" s="313"/>
      <c r="Z4197" s="313"/>
      <c r="AA4197" s="313"/>
      <c r="AB4197" s="313"/>
      <c r="AC4197" s="313"/>
      <c r="AD4197" s="313"/>
      <c r="AE4197" s="313"/>
      <c r="AF4197" s="313"/>
      <c r="AG4197" s="313"/>
      <c r="AH4197" s="313"/>
      <c r="AI4197" s="313"/>
    </row>
    <row r="4198" spans="18:35" ht="80.099999999999994" customHeight="1" x14ac:dyDescent="0.2">
      <c r="R4198" s="313"/>
      <c r="S4198" s="313"/>
      <c r="T4198" s="313"/>
      <c r="U4198" s="313"/>
      <c r="V4198" s="313"/>
      <c r="W4198" s="313"/>
      <c r="X4198" s="313"/>
      <c r="Y4198" s="313"/>
      <c r="Z4198" s="313"/>
      <c r="AA4198" s="313"/>
      <c r="AB4198" s="313"/>
      <c r="AC4198" s="313"/>
      <c r="AD4198" s="313"/>
      <c r="AE4198" s="313"/>
      <c r="AF4198" s="313"/>
      <c r="AG4198" s="313"/>
      <c r="AH4198" s="313"/>
      <c r="AI4198" s="313"/>
    </row>
    <row r="4199" spans="18:35" ht="80.099999999999994" customHeight="1" x14ac:dyDescent="0.2">
      <c r="R4199" s="313"/>
      <c r="S4199" s="313"/>
      <c r="T4199" s="313"/>
      <c r="U4199" s="313"/>
      <c r="V4199" s="313"/>
      <c r="W4199" s="313"/>
      <c r="X4199" s="313"/>
      <c r="Y4199" s="313"/>
      <c r="Z4199" s="313"/>
      <c r="AA4199" s="313"/>
      <c r="AB4199" s="313"/>
      <c r="AC4199" s="313"/>
      <c r="AD4199" s="313"/>
      <c r="AE4199" s="313"/>
      <c r="AF4199" s="313"/>
      <c r="AG4199" s="313"/>
      <c r="AH4199" s="313"/>
      <c r="AI4199" s="313"/>
    </row>
    <row r="4200" spans="18:35" ht="80.099999999999994" customHeight="1" x14ac:dyDescent="0.2">
      <c r="R4200" s="313"/>
      <c r="S4200" s="313"/>
      <c r="T4200" s="313"/>
      <c r="U4200" s="313"/>
      <c r="V4200" s="313"/>
      <c r="W4200" s="313"/>
      <c r="X4200" s="313"/>
      <c r="Y4200" s="313"/>
      <c r="Z4200" s="313"/>
      <c r="AA4200" s="313"/>
      <c r="AB4200" s="313"/>
      <c r="AC4200" s="313"/>
      <c r="AD4200" s="313"/>
      <c r="AE4200" s="313"/>
      <c r="AF4200" s="313"/>
      <c r="AG4200" s="313"/>
      <c r="AH4200" s="313"/>
      <c r="AI4200" s="313"/>
    </row>
    <row r="4201" spans="18:35" ht="80.099999999999994" customHeight="1" x14ac:dyDescent="0.2">
      <c r="R4201" s="313"/>
      <c r="S4201" s="313"/>
      <c r="T4201" s="313"/>
      <c r="U4201" s="313"/>
      <c r="V4201" s="313"/>
      <c r="W4201" s="313"/>
      <c r="X4201" s="313"/>
      <c r="Y4201" s="313"/>
      <c r="Z4201" s="313"/>
      <c r="AA4201" s="313"/>
      <c r="AB4201" s="313"/>
      <c r="AC4201" s="313"/>
      <c r="AD4201" s="313"/>
      <c r="AE4201" s="313"/>
      <c r="AF4201" s="313"/>
      <c r="AG4201" s="313"/>
      <c r="AH4201" s="313"/>
      <c r="AI4201" s="313"/>
    </row>
    <row r="4202" spans="18:35" ht="80.099999999999994" customHeight="1" x14ac:dyDescent="0.2">
      <c r="R4202" s="313"/>
      <c r="S4202" s="313"/>
      <c r="T4202" s="313"/>
      <c r="U4202" s="313"/>
      <c r="V4202" s="313"/>
      <c r="W4202" s="313"/>
      <c r="X4202" s="313"/>
      <c r="Y4202" s="313"/>
      <c r="Z4202" s="313"/>
      <c r="AA4202" s="313"/>
      <c r="AB4202" s="313"/>
      <c r="AC4202" s="313"/>
      <c r="AD4202" s="313"/>
      <c r="AE4202" s="313"/>
      <c r="AF4202" s="313"/>
      <c r="AG4202" s="313"/>
      <c r="AH4202" s="313"/>
      <c r="AI4202" s="313"/>
    </row>
    <row r="4203" spans="18:35" ht="80.099999999999994" customHeight="1" x14ac:dyDescent="0.2">
      <c r="R4203" s="313"/>
      <c r="S4203" s="313"/>
      <c r="T4203" s="313"/>
      <c r="U4203" s="313"/>
      <c r="V4203" s="313"/>
      <c r="W4203" s="313"/>
      <c r="X4203" s="313"/>
      <c r="Y4203" s="313"/>
      <c r="Z4203" s="313"/>
      <c r="AA4203" s="313"/>
      <c r="AB4203" s="313"/>
      <c r="AC4203" s="313"/>
      <c r="AD4203" s="313"/>
      <c r="AE4203" s="313"/>
      <c r="AF4203" s="313"/>
      <c r="AG4203" s="313"/>
      <c r="AH4203" s="313"/>
      <c r="AI4203" s="313"/>
    </row>
    <row r="4204" spans="18:35" ht="80.099999999999994" customHeight="1" x14ac:dyDescent="0.2">
      <c r="R4204" s="313"/>
      <c r="S4204" s="313"/>
      <c r="T4204" s="313"/>
      <c r="U4204" s="313"/>
      <c r="V4204" s="313"/>
      <c r="W4204" s="313"/>
      <c r="X4204" s="313"/>
      <c r="Y4204" s="313"/>
      <c r="Z4204" s="313"/>
      <c r="AA4204" s="313"/>
      <c r="AB4204" s="313"/>
      <c r="AC4204" s="313"/>
      <c r="AD4204" s="313"/>
      <c r="AE4204" s="313"/>
      <c r="AF4204" s="313"/>
      <c r="AG4204" s="313"/>
      <c r="AH4204" s="313"/>
      <c r="AI4204" s="313"/>
    </row>
    <row r="4205" spans="18:35" ht="80.099999999999994" customHeight="1" x14ac:dyDescent="0.2">
      <c r="R4205" s="313"/>
      <c r="S4205" s="313"/>
      <c r="T4205" s="313"/>
      <c r="U4205" s="313"/>
      <c r="V4205" s="313"/>
      <c r="W4205" s="313"/>
      <c r="X4205" s="313"/>
      <c r="Y4205" s="313"/>
      <c r="Z4205" s="313"/>
      <c r="AA4205" s="313"/>
      <c r="AB4205" s="313"/>
      <c r="AC4205" s="313"/>
      <c r="AD4205" s="313"/>
      <c r="AE4205" s="313"/>
      <c r="AF4205" s="313"/>
      <c r="AG4205" s="313"/>
      <c r="AH4205" s="313"/>
      <c r="AI4205" s="313"/>
    </row>
    <row r="4206" spans="18:35" ht="80.099999999999994" customHeight="1" x14ac:dyDescent="0.2">
      <c r="R4206" s="313"/>
      <c r="S4206" s="313"/>
      <c r="T4206" s="313"/>
      <c r="U4206" s="313"/>
      <c r="V4206" s="313"/>
      <c r="W4206" s="313"/>
      <c r="X4206" s="313"/>
      <c r="Y4206" s="313"/>
      <c r="Z4206" s="313"/>
      <c r="AA4206" s="313"/>
      <c r="AB4206" s="313"/>
      <c r="AC4206" s="313"/>
      <c r="AD4206" s="313"/>
      <c r="AE4206" s="313"/>
      <c r="AF4206" s="313"/>
      <c r="AG4206" s="313"/>
      <c r="AH4206" s="313"/>
      <c r="AI4206" s="313"/>
    </row>
    <row r="4207" spans="18:35" ht="80.099999999999994" customHeight="1" x14ac:dyDescent="0.2">
      <c r="R4207" s="313"/>
      <c r="S4207" s="313"/>
      <c r="T4207" s="313"/>
      <c r="U4207" s="313"/>
      <c r="V4207" s="313"/>
      <c r="W4207" s="313"/>
      <c r="X4207" s="313"/>
      <c r="Y4207" s="313"/>
      <c r="Z4207" s="313"/>
      <c r="AA4207" s="313"/>
      <c r="AB4207" s="313"/>
      <c r="AC4207" s="313"/>
      <c r="AD4207" s="313"/>
      <c r="AE4207" s="313"/>
      <c r="AF4207" s="313"/>
      <c r="AG4207" s="313"/>
      <c r="AH4207" s="313"/>
      <c r="AI4207" s="313"/>
    </row>
    <row r="4208" spans="18:35" ht="80.099999999999994" customHeight="1" x14ac:dyDescent="0.2">
      <c r="R4208" s="313"/>
      <c r="S4208" s="313"/>
      <c r="T4208" s="313"/>
      <c r="U4208" s="313"/>
      <c r="V4208" s="313"/>
      <c r="W4208" s="313"/>
      <c r="X4208" s="313"/>
      <c r="Y4208" s="313"/>
      <c r="Z4208" s="313"/>
      <c r="AA4208" s="313"/>
      <c r="AB4208" s="313"/>
      <c r="AC4208" s="313"/>
      <c r="AD4208" s="313"/>
      <c r="AE4208" s="313"/>
      <c r="AF4208" s="313"/>
      <c r="AG4208" s="313"/>
      <c r="AH4208" s="313"/>
      <c r="AI4208" s="313"/>
    </row>
    <row r="4209" spans="18:35" ht="80.099999999999994" customHeight="1" x14ac:dyDescent="0.2">
      <c r="R4209" s="313"/>
      <c r="S4209" s="313"/>
      <c r="T4209" s="313"/>
      <c r="U4209" s="313"/>
      <c r="V4209" s="313"/>
      <c r="W4209" s="313"/>
      <c r="X4209" s="313"/>
      <c r="Y4209" s="313"/>
      <c r="Z4209" s="313"/>
      <c r="AA4209" s="313"/>
      <c r="AB4209" s="313"/>
      <c r="AC4209" s="313"/>
      <c r="AD4209" s="313"/>
      <c r="AE4209" s="313"/>
      <c r="AF4209" s="313"/>
      <c r="AG4209" s="313"/>
      <c r="AH4209" s="313"/>
      <c r="AI4209" s="313"/>
    </row>
    <row r="4210" spans="18:35" ht="80.099999999999994" customHeight="1" x14ac:dyDescent="0.2">
      <c r="R4210" s="313"/>
      <c r="S4210" s="313"/>
      <c r="T4210" s="313"/>
      <c r="U4210" s="313"/>
      <c r="V4210" s="313"/>
      <c r="W4210" s="313"/>
      <c r="X4210" s="313"/>
      <c r="Y4210" s="313"/>
      <c r="Z4210" s="313"/>
      <c r="AA4210" s="313"/>
      <c r="AB4210" s="313"/>
      <c r="AC4210" s="313"/>
      <c r="AD4210" s="313"/>
      <c r="AE4210" s="313"/>
      <c r="AF4210" s="313"/>
      <c r="AG4210" s="313"/>
      <c r="AH4210" s="313"/>
      <c r="AI4210" s="313"/>
    </row>
    <row r="4211" spans="18:35" ht="80.099999999999994" customHeight="1" x14ac:dyDescent="0.2">
      <c r="R4211" s="313"/>
      <c r="S4211" s="313"/>
      <c r="T4211" s="313"/>
      <c r="U4211" s="313"/>
      <c r="V4211" s="313"/>
      <c r="W4211" s="313"/>
      <c r="X4211" s="313"/>
      <c r="Y4211" s="313"/>
      <c r="Z4211" s="313"/>
      <c r="AA4211" s="313"/>
      <c r="AB4211" s="313"/>
      <c r="AC4211" s="313"/>
      <c r="AD4211" s="313"/>
      <c r="AE4211" s="313"/>
      <c r="AF4211" s="313"/>
      <c r="AG4211" s="313"/>
      <c r="AH4211" s="313"/>
      <c r="AI4211" s="313"/>
    </row>
    <row r="4212" spans="18:35" ht="80.099999999999994" customHeight="1" x14ac:dyDescent="0.2">
      <c r="R4212" s="313"/>
      <c r="S4212" s="313"/>
      <c r="T4212" s="313"/>
      <c r="U4212" s="313"/>
      <c r="V4212" s="313"/>
      <c r="W4212" s="313"/>
      <c r="X4212" s="313"/>
      <c r="Y4212" s="313"/>
      <c r="Z4212" s="313"/>
      <c r="AA4212" s="313"/>
      <c r="AB4212" s="313"/>
      <c r="AC4212" s="313"/>
      <c r="AD4212" s="313"/>
      <c r="AE4212" s="313"/>
      <c r="AF4212" s="313"/>
      <c r="AG4212" s="313"/>
      <c r="AH4212" s="313"/>
      <c r="AI4212" s="313"/>
    </row>
    <row r="4213" spans="18:35" ht="80.099999999999994" customHeight="1" x14ac:dyDescent="0.2">
      <c r="R4213" s="313"/>
      <c r="S4213" s="313"/>
      <c r="T4213" s="313"/>
      <c r="U4213" s="313"/>
      <c r="V4213" s="313"/>
      <c r="W4213" s="313"/>
      <c r="X4213" s="313"/>
      <c r="Y4213" s="313"/>
      <c r="Z4213" s="313"/>
      <c r="AA4213" s="313"/>
      <c r="AB4213" s="313"/>
      <c r="AC4213" s="313"/>
      <c r="AD4213" s="313"/>
      <c r="AE4213" s="313"/>
      <c r="AF4213" s="313"/>
      <c r="AG4213" s="313"/>
      <c r="AH4213" s="313"/>
      <c r="AI4213" s="313"/>
    </row>
    <row r="4214" spans="18:35" ht="80.099999999999994" customHeight="1" x14ac:dyDescent="0.2">
      <c r="R4214" s="313"/>
      <c r="S4214" s="313"/>
      <c r="T4214" s="313"/>
      <c r="U4214" s="313"/>
      <c r="V4214" s="313"/>
      <c r="W4214" s="313"/>
      <c r="X4214" s="313"/>
      <c r="Y4214" s="313"/>
      <c r="Z4214" s="313"/>
      <c r="AA4214" s="313"/>
      <c r="AB4214" s="313"/>
      <c r="AC4214" s="313"/>
      <c r="AD4214" s="313"/>
      <c r="AE4214" s="313"/>
      <c r="AF4214" s="313"/>
      <c r="AG4214" s="313"/>
      <c r="AH4214" s="313"/>
      <c r="AI4214" s="313"/>
    </row>
    <row r="4215" spans="18:35" ht="80.099999999999994" customHeight="1" x14ac:dyDescent="0.2">
      <c r="R4215" s="313"/>
      <c r="S4215" s="313"/>
      <c r="T4215" s="313"/>
      <c r="U4215" s="313"/>
      <c r="V4215" s="313"/>
      <c r="W4215" s="313"/>
      <c r="X4215" s="313"/>
      <c r="Y4215" s="313"/>
      <c r="Z4215" s="313"/>
      <c r="AA4215" s="313"/>
      <c r="AB4215" s="313"/>
      <c r="AC4215" s="313"/>
      <c r="AD4215" s="313"/>
      <c r="AE4215" s="313"/>
      <c r="AF4215" s="313"/>
      <c r="AG4215" s="313"/>
      <c r="AH4215" s="313"/>
      <c r="AI4215" s="313"/>
    </row>
    <row r="4216" spans="18:35" ht="80.099999999999994" customHeight="1" x14ac:dyDescent="0.2">
      <c r="R4216" s="313"/>
      <c r="S4216" s="313"/>
      <c r="T4216" s="313"/>
      <c r="U4216" s="313"/>
      <c r="V4216" s="313"/>
      <c r="W4216" s="313"/>
      <c r="X4216" s="313"/>
      <c r="Y4216" s="313"/>
      <c r="Z4216" s="313"/>
      <c r="AA4216" s="313"/>
      <c r="AB4216" s="313"/>
      <c r="AC4216" s="313"/>
      <c r="AD4216" s="313"/>
      <c r="AE4216" s="313"/>
      <c r="AF4216" s="313"/>
      <c r="AG4216" s="313"/>
      <c r="AH4216" s="313"/>
      <c r="AI4216" s="313"/>
    </row>
    <row r="4217" spans="18:35" ht="80.099999999999994" customHeight="1" x14ac:dyDescent="0.2">
      <c r="R4217" s="313"/>
      <c r="S4217" s="313"/>
      <c r="T4217" s="313"/>
      <c r="U4217" s="313"/>
      <c r="V4217" s="313"/>
      <c r="W4217" s="313"/>
      <c r="X4217" s="313"/>
      <c r="Y4217" s="313"/>
      <c r="Z4217" s="313"/>
      <c r="AA4217" s="313"/>
      <c r="AB4217" s="313"/>
      <c r="AC4217" s="313"/>
      <c r="AD4217" s="313"/>
      <c r="AE4217" s="313"/>
      <c r="AF4217" s="313"/>
      <c r="AG4217" s="313"/>
      <c r="AH4217" s="313"/>
      <c r="AI4217" s="313"/>
    </row>
    <row r="4218" spans="18:35" ht="80.099999999999994" customHeight="1" x14ac:dyDescent="0.2">
      <c r="R4218" s="313"/>
      <c r="S4218" s="313"/>
      <c r="T4218" s="313"/>
      <c r="U4218" s="313"/>
      <c r="V4218" s="313"/>
      <c r="W4218" s="313"/>
      <c r="X4218" s="313"/>
      <c r="Y4218" s="313"/>
      <c r="Z4218" s="313"/>
      <c r="AA4218" s="313"/>
      <c r="AB4218" s="313"/>
      <c r="AC4218" s="313"/>
      <c r="AD4218" s="313"/>
      <c r="AE4218" s="313"/>
      <c r="AF4218" s="313"/>
      <c r="AG4218" s="313"/>
      <c r="AH4218" s="313"/>
      <c r="AI4218" s="313"/>
    </row>
    <row r="4219" spans="18:35" ht="80.099999999999994" customHeight="1" x14ac:dyDescent="0.2">
      <c r="R4219" s="313"/>
      <c r="S4219" s="313"/>
      <c r="T4219" s="313"/>
      <c r="U4219" s="313"/>
      <c r="V4219" s="313"/>
      <c r="W4219" s="313"/>
      <c r="X4219" s="313"/>
      <c r="Y4219" s="313"/>
      <c r="Z4219" s="313"/>
      <c r="AA4219" s="313"/>
      <c r="AB4219" s="313"/>
      <c r="AC4219" s="313"/>
      <c r="AD4219" s="313"/>
      <c r="AE4219" s="313"/>
      <c r="AF4219" s="313"/>
      <c r="AG4219" s="313"/>
      <c r="AH4219" s="313"/>
      <c r="AI4219" s="313"/>
    </row>
    <row r="4220" spans="18:35" ht="80.099999999999994" customHeight="1" x14ac:dyDescent="0.2">
      <c r="R4220" s="313"/>
      <c r="S4220" s="313"/>
      <c r="T4220" s="313"/>
      <c r="U4220" s="313"/>
      <c r="V4220" s="313"/>
      <c r="W4220" s="313"/>
      <c r="X4220" s="313"/>
      <c r="Y4220" s="313"/>
      <c r="Z4220" s="313"/>
      <c r="AA4220" s="313"/>
      <c r="AB4220" s="313"/>
      <c r="AC4220" s="313"/>
      <c r="AD4220" s="313"/>
      <c r="AE4220" s="313"/>
      <c r="AF4220" s="313"/>
      <c r="AG4220" s="313"/>
      <c r="AH4220" s="313"/>
      <c r="AI4220" s="313"/>
    </row>
    <row r="4221" spans="18:35" ht="80.099999999999994" customHeight="1" x14ac:dyDescent="0.2">
      <c r="R4221" s="313"/>
      <c r="S4221" s="313"/>
      <c r="T4221" s="313"/>
      <c r="U4221" s="313"/>
      <c r="V4221" s="313"/>
      <c r="W4221" s="313"/>
      <c r="X4221" s="313"/>
      <c r="Y4221" s="313"/>
      <c r="Z4221" s="313"/>
      <c r="AA4221" s="313"/>
      <c r="AB4221" s="313"/>
      <c r="AC4221" s="313"/>
      <c r="AD4221" s="313"/>
      <c r="AE4221" s="313"/>
      <c r="AF4221" s="313"/>
      <c r="AG4221" s="313"/>
      <c r="AH4221" s="313"/>
      <c r="AI4221" s="313"/>
    </row>
    <row r="4222" spans="18:35" ht="80.099999999999994" customHeight="1" x14ac:dyDescent="0.2">
      <c r="R4222" s="313"/>
      <c r="S4222" s="313"/>
      <c r="T4222" s="313"/>
      <c r="U4222" s="313"/>
      <c r="V4222" s="313"/>
      <c r="W4222" s="313"/>
      <c r="X4222" s="313"/>
      <c r="Y4222" s="313"/>
      <c r="Z4222" s="313"/>
      <c r="AA4222" s="313"/>
      <c r="AB4222" s="313"/>
      <c r="AC4222" s="313"/>
      <c r="AD4222" s="313"/>
      <c r="AE4222" s="313"/>
      <c r="AF4222" s="313"/>
      <c r="AG4222" s="313"/>
      <c r="AH4222" s="313"/>
      <c r="AI4222" s="313"/>
    </row>
    <row r="4223" spans="18:35" ht="80.099999999999994" customHeight="1" x14ac:dyDescent="0.2">
      <c r="R4223" s="313"/>
      <c r="S4223" s="313"/>
      <c r="T4223" s="313"/>
      <c r="U4223" s="313"/>
      <c r="V4223" s="313"/>
      <c r="W4223" s="313"/>
      <c r="X4223" s="313"/>
      <c r="Y4223" s="313"/>
      <c r="Z4223" s="313"/>
      <c r="AA4223" s="313"/>
      <c r="AB4223" s="313"/>
      <c r="AC4223" s="313"/>
      <c r="AD4223" s="313"/>
      <c r="AE4223" s="313"/>
      <c r="AF4223" s="313"/>
      <c r="AG4223" s="313"/>
      <c r="AH4223" s="313"/>
      <c r="AI4223" s="313"/>
    </row>
    <row r="4224" spans="18:35" ht="80.099999999999994" customHeight="1" x14ac:dyDescent="0.2">
      <c r="R4224" s="313"/>
      <c r="S4224" s="313"/>
      <c r="T4224" s="313"/>
      <c r="U4224" s="313"/>
      <c r="V4224" s="313"/>
      <c r="W4224" s="313"/>
      <c r="X4224" s="313"/>
      <c r="Y4224" s="313"/>
      <c r="Z4224" s="313"/>
      <c r="AA4224" s="313"/>
      <c r="AB4224" s="313"/>
      <c r="AC4224" s="313"/>
      <c r="AD4224" s="313"/>
      <c r="AE4224" s="313"/>
      <c r="AF4224" s="313"/>
      <c r="AG4224" s="313"/>
      <c r="AH4224" s="313"/>
      <c r="AI4224" s="313"/>
    </row>
    <row r="4225" spans="18:35" ht="80.099999999999994" customHeight="1" x14ac:dyDescent="0.2">
      <c r="R4225" s="313"/>
      <c r="S4225" s="313"/>
      <c r="T4225" s="313"/>
      <c r="U4225" s="313"/>
      <c r="V4225" s="313"/>
      <c r="W4225" s="313"/>
      <c r="X4225" s="313"/>
      <c r="Y4225" s="313"/>
      <c r="Z4225" s="313"/>
      <c r="AA4225" s="313"/>
      <c r="AB4225" s="313"/>
      <c r="AC4225" s="313"/>
      <c r="AD4225" s="313"/>
      <c r="AE4225" s="313"/>
      <c r="AF4225" s="313"/>
      <c r="AG4225" s="313"/>
      <c r="AH4225" s="313"/>
      <c r="AI4225" s="313"/>
    </row>
    <row r="4226" spans="18:35" ht="80.099999999999994" customHeight="1" x14ac:dyDescent="0.2">
      <c r="R4226" s="313"/>
      <c r="S4226" s="313"/>
      <c r="T4226" s="313"/>
      <c r="U4226" s="313"/>
      <c r="V4226" s="313"/>
      <c r="W4226" s="313"/>
      <c r="X4226" s="313"/>
      <c r="Y4226" s="313"/>
      <c r="Z4226" s="313"/>
      <c r="AA4226" s="313"/>
      <c r="AB4226" s="313"/>
      <c r="AC4226" s="313"/>
      <c r="AD4226" s="313"/>
      <c r="AE4226" s="313"/>
      <c r="AF4226" s="313"/>
      <c r="AG4226" s="313"/>
      <c r="AH4226" s="313"/>
      <c r="AI4226" s="313"/>
    </row>
    <row r="4227" spans="18:35" ht="80.099999999999994" customHeight="1" x14ac:dyDescent="0.2">
      <c r="R4227" s="313"/>
      <c r="S4227" s="313"/>
      <c r="T4227" s="313"/>
      <c r="U4227" s="313"/>
      <c r="V4227" s="313"/>
      <c r="W4227" s="313"/>
      <c r="X4227" s="313"/>
      <c r="Y4227" s="313"/>
      <c r="Z4227" s="313"/>
      <c r="AA4227" s="313"/>
      <c r="AB4227" s="313"/>
      <c r="AC4227" s="313"/>
      <c r="AD4227" s="313"/>
      <c r="AE4227" s="313"/>
      <c r="AF4227" s="313"/>
      <c r="AG4227" s="313"/>
      <c r="AH4227" s="313"/>
      <c r="AI4227" s="313"/>
    </row>
    <row r="4228" spans="18:35" ht="80.099999999999994" customHeight="1" x14ac:dyDescent="0.2">
      <c r="R4228" s="313"/>
      <c r="S4228" s="313"/>
      <c r="T4228" s="313"/>
      <c r="U4228" s="313"/>
      <c r="V4228" s="313"/>
      <c r="W4228" s="313"/>
      <c r="X4228" s="313"/>
      <c r="Y4228" s="313"/>
      <c r="Z4228" s="313"/>
      <c r="AA4228" s="313"/>
      <c r="AB4228" s="313"/>
      <c r="AC4228" s="313"/>
      <c r="AD4228" s="313"/>
      <c r="AE4228" s="313"/>
      <c r="AF4228" s="313"/>
      <c r="AG4228" s="313"/>
      <c r="AH4228" s="313"/>
      <c r="AI4228" s="313"/>
    </row>
    <row r="4229" spans="18:35" ht="80.099999999999994" customHeight="1" x14ac:dyDescent="0.2">
      <c r="R4229" s="313"/>
      <c r="S4229" s="313"/>
      <c r="T4229" s="313"/>
      <c r="U4229" s="313"/>
      <c r="V4229" s="313"/>
      <c r="W4229" s="313"/>
      <c r="X4229" s="313"/>
      <c r="Y4229" s="313"/>
      <c r="Z4229" s="313"/>
      <c r="AA4229" s="313"/>
      <c r="AB4229" s="313"/>
      <c r="AC4229" s="313"/>
      <c r="AD4229" s="313"/>
      <c r="AE4229" s="313"/>
      <c r="AF4229" s="313"/>
      <c r="AG4229" s="313"/>
      <c r="AH4229" s="313"/>
      <c r="AI4229" s="313"/>
    </row>
    <row r="4230" spans="18:35" ht="80.099999999999994" customHeight="1" x14ac:dyDescent="0.2">
      <c r="R4230" s="313"/>
      <c r="S4230" s="313"/>
      <c r="T4230" s="313"/>
      <c r="U4230" s="313"/>
      <c r="V4230" s="313"/>
      <c r="W4230" s="313"/>
      <c r="X4230" s="313"/>
      <c r="Y4230" s="313"/>
      <c r="Z4230" s="313"/>
      <c r="AA4230" s="313"/>
      <c r="AB4230" s="313"/>
      <c r="AC4230" s="313"/>
      <c r="AD4230" s="313"/>
      <c r="AE4230" s="313"/>
      <c r="AF4230" s="313"/>
      <c r="AG4230" s="313"/>
      <c r="AH4230" s="313"/>
      <c r="AI4230" s="313"/>
    </row>
    <row r="4231" spans="18:35" ht="80.099999999999994" customHeight="1" x14ac:dyDescent="0.2">
      <c r="R4231" s="313"/>
      <c r="S4231" s="313"/>
      <c r="T4231" s="313"/>
      <c r="U4231" s="313"/>
      <c r="V4231" s="313"/>
      <c r="W4231" s="313"/>
      <c r="X4231" s="313"/>
      <c r="Y4231" s="313"/>
      <c r="Z4231" s="313"/>
      <c r="AA4231" s="313"/>
      <c r="AB4231" s="313"/>
      <c r="AC4231" s="313"/>
      <c r="AD4231" s="313"/>
      <c r="AE4231" s="313"/>
      <c r="AF4231" s="313"/>
      <c r="AG4231" s="313"/>
      <c r="AH4231" s="313"/>
      <c r="AI4231" s="313"/>
    </row>
    <row r="4232" spans="18:35" ht="80.099999999999994" customHeight="1" x14ac:dyDescent="0.2">
      <c r="R4232" s="313"/>
      <c r="S4232" s="313"/>
      <c r="T4232" s="313"/>
      <c r="U4232" s="313"/>
      <c r="V4232" s="313"/>
      <c r="W4232" s="313"/>
      <c r="X4232" s="313"/>
      <c r="Y4232" s="313"/>
      <c r="Z4232" s="313"/>
      <c r="AA4232" s="313"/>
      <c r="AB4232" s="313"/>
      <c r="AC4232" s="313"/>
      <c r="AD4232" s="313"/>
      <c r="AE4232" s="313"/>
      <c r="AF4232" s="313"/>
      <c r="AG4232" s="313"/>
      <c r="AH4232" s="313"/>
      <c r="AI4232" s="313"/>
    </row>
    <row r="4233" spans="18:35" ht="80.099999999999994" customHeight="1" x14ac:dyDescent="0.2">
      <c r="R4233" s="313"/>
      <c r="S4233" s="313"/>
      <c r="T4233" s="313"/>
      <c r="U4233" s="313"/>
      <c r="V4233" s="313"/>
      <c r="W4233" s="313"/>
      <c r="X4233" s="313"/>
      <c r="Y4233" s="313"/>
      <c r="Z4233" s="313"/>
      <c r="AA4233" s="313"/>
      <c r="AB4233" s="313"/>
      <c r="AC4233" s="313"/>
      <c r="AD4233" s="313"/>
      <c r="AE4233" s="313"/>
      <c r="AF4233" s="313"/>
      <c r="AG4233" s="313"/>
      <c r="AH4233" s="313"/>
      <c r="AI4233" s="313"/>
    </row>
    <row r="4234" spans="18:35" ht="80.099999999999994" customHeight="1" x14ac:dyDescent="0.2">
      <c r="R4234" s="313"/>
      <c r="S4234" s="313"/>
      <c r="T4234" s="313"/>
      <c r="U4234" s="313"/>
      <c r="V4234" s="313"/>
      <c r="W4234" s="313"/>
      <c r="X4234" s="313"/>
      <c r="Y4234" s="313"/>
      <c r="Z4234" s="313"/>
      <c r="AA4234" s="313"/>
      <c r="AB4234" s="313"/>
      <c r="AC4234" s="313"/>
      <c r="AD4234" s="313"/>
      <c r="AE4234" s="313"/>
      <c r="AF4234" s="313"/>
      <c r="AG4234" s="313"/>
      <c r="AH4234" s="313"/>
      <c r="AI4234" s="313"/>
    </row>
    <row r="4235" spans="18:35" ht="80.099999999999994" customHeight="1" x14ac:dyDescent="0.2">
      <c r="R4235" s="313"/>
      <c r="S4235" s="313"/>
      <c r="T4235" s="313"/>
      <c r="U4235" s="313"/>
      <c r="V4235" s="313"/>
      <c r="W4235" s="313"/>
      <c r="X4235" s="313"/>
      <c r="Y4235" s="313"/>
      <c r="Z4235" s="313"/>
      <c r="AA4235" s="313"/>
      <c r="AB4235" s="313"/>
      <c r="AC4235" s="313"/>
      <c r="AD4235" s="313"/>
      <c r="AE4235" s="313"/>
      <c r="AF4235" s="313"/>
      <c r="AG4235" s="313"/>
      <c r="AH4235" s="313"/>
      <c r="AI4235" s="313"/>
    </row>
    <row r="4236" spans="18:35" ht="80.099999999999994" customHeight="1" x14ac:dyDescent="0.2">
      <c r="R4236" s="313"/>
      <c r="S4236" s="313"/>
      <c r="T4236" s="313"/>
      <c r="U4236" s="313"/>
      <c r="V4236" s="313"/>
      <c r="W4236" s="313"/>
      <c r="X4236" s="313"/>
      <c r="Y4236" s="313"/>
      <c r="Z4236" s="313"/>
      <c r="AA4236" s="313"/>
      <c r="AB4236" s="313"/>
      <c r="AC4236" s="313"/>
      <c r="AD4236" s="313"/>
      <c r="AE4236" s="313"/>
      <c r="AF4236" s="313"/>
      <c r="AG4236" s="313"/>
      <c r="AH4236" s="313"/>
      <c r="AI4236" s="313"/>
    </row>
    <row r="4237" spans="18:35" ht="80.099999999999994" customHeight="1" x14ac:dyDescent="0.2">
      <c r="R4237" s="313"/>
      <c r="S4237" s="313"/>
      <c r="T4237" s="313"/>
      <c r="U4237" s="313"/>
      <c r="V4237" s="313"/>
      <c r="W4237" s="313"/>
      <c r="X4237" s="313"/>
      <c r="Y4237" s="313"/>
      <c r="Z4237" s="313"/>
      <c r="AA4237" s="313"/>
      <c r="AB4237" s="313"/>
      <c r="AC4237" s="313"/>
      <c r="AD4237" s="313"/>
      <c r="AE4237" s="313"/>
      <c r="AF4237" s="313"/>
      <c r="AG4237" s="313"/>
      <c r="AH4237" s="313"/>
      <c r="AI4237" s="313"/>
    </row>
    <row r="4238" spans="18:35" ht="80.099999999999994" customHeight="1" x14ac:dyDescent="0.2">
      <c r="R4238" s="313"/>
      <c r="S4238" s="313"/>
      <c r="T4238" s="313"/>
      <c r="U4238" s="313"/>
      <c r="V4238" s="313"/>
      <c r="W4238" s="313"/>
      <c r="X4238" s="313"/>
      <c r="Y4238" s="313"/>
      <c r="Z4238" s="313"/>
      <c r="AA4238" s="313"/>
      <c r="AB4238" s="313"/>
      <c r="AC4238" s="313"/>
      <c r="AD4238" s="313"/>
      <c r="AE4238" s="313"/>
      <c r="AF4238" s="313"/>
      <c r="AG4238" s="313"/>
      <c r="AH4238" s="313"/>
      <c r="AI4238" s="313"/>
    </row>
    <row r="4239" spans="18:35" ht="80.099999999999994" customHeight="1" x14ac:dyDescent="0.2">
      <c r="R4239" s="313"/>
      <c r="S4239" s="313"/>
      <c r="T4239" s="313"/>
      <c r="U4239" s="313"/>
      <c r="V4239" s="313"/>
      <c r="W4239" s="313"/>
      <c r="X4239" s="313"/>
      <c r="Y4239" s="313"/>
      <c r="Z4239" s="313"/>
      <c r="AA4239" s="313"/>
      <c r="AB4239" s="313"/>
      <c r="AC4239" s="313"/>
      <c r="AD4239" s="313"/>
      <c r="AE4239" s="313"/>
      <c r="AF4239" s="313"/>
      <c r="AG4239" s="313"/>
      <c r="AH4239" s="313"/>
      <c r="AI4239" s="313"/>
    </row>
    <row r="4240" spans="18:35" ht="80.099999999999994" customHeight="1" x14ac:dyDescent="0.2">
      <c r="R4240" s="313"/>
      <c r="S4240" s="313"/>
      <c r="T4240" s="313"/>
      <c r="U4240" s="313"/>
      <c r="V4240" s="313"/>
      <c r="W4240" s="313"/>
      <c r="X4240" s="313"/>
      <c r="Y4240" s="313"/>
      <c r="Z4240" s="313"/>
      <c r="AA4240" s="313"/>
      <c r="AB4240" s="313"/>
      <c r="AC4240" s="313"/>
      <c r="AD4240" s="313"/>
      <c r="AE4240" s="313"/>
      <c r="AF4240" s="313"/>
      <c r="AG4240" s="313"/>
      <c r="AH4240" s="313"/>
      <c r="AI4240" s="313"/>
    </row>
    <row r="4241" spans="18:35" ht="80.099999999999994" customHeight="1" x14ac:dyDescent="0.2">
      <c r="R4241" s="313"/>
      <c r="S4241" s="313"/>
      <c r="T4241" s="313"/>
      <c r="U4241" s="313"/>
      <c r="V4241" s="313"/>
      <c r="W4241" s="313"/>
      <c r="X4241" s="313"/>
      <c r="Y4241" s="313"/>
      <c r="Z4241" s="313"/>
      <c r="AA4241" s="313"/>
      <c r="AB4241" s="313"/>
      <c r="AC4241" s="313"/>
      <c r="AD4241" s="313"/>
      <c r="AE4241" s="313"/>
      <c r="AF4241" s="313"/>
      <c r="AG4241" s="313"/>
      <c r="AH4241" s="313"/>
      <c r="AI4241" s="313"/>
    </row>
    <row r="4242" spans="18:35" ht="80.099999999999994" customHeight="1" x14ac:dyDescent="0.2">
      <c r="R4242" s="313"/>
      <c r="S4242" s="313"/>
      <c r="T4242" s="313"/>
      <c r="U4242" s="313"/>
      <c r="V4242" s="313"/>
      <c r="W4242" s="313"/>
      <c r="X4242" s="313"/>
      <c r="Y4242" s="313"/>
      <c r="Z4242" s="313"/>
      <c r="AA4242" s="313"/>
      <c r="AB4242" s="313"/>
      <c r="AC4242" s="313"/>
      <c r="AD4242" s="313"/>
      <c r="AE4242" s="313"/>
      <c r="AF4242" s="313"/>
      <c r="AG4242" s="313"/>
      <c r="AH4242" s="313"/>
      <c r="AI4242" s="313"/>
    </row>
    <row r="4243" spans="18:35" ht="80.099999999999994" customHeight="1" x14ac:dyDescent="0.2">
      <c r="R4243" s="313"/>
      <c r="S4243" s="313"/>
      <c r="T4243" s="313"/>
      <c r="U4243" s="313"/>
      <c r="V4243" s="313"/>
      <c r="W4243" s="313"/>
      <c r="X4243" s="313"/>
      <c r="Y4243" s="313"/>
      <c r="Z4243" s="313"/>
      <c r="AA4243" s="313"/>
      <c r="AB4243" s="313"/>
      <c r="AC4243" s="313"/>
      <c r="AD4243" s="313"/>
      <c r="AE4243" s="313"/>
      <c r="AF4243" s="313"/>
      <c r="AG4243" s="313"/>
      <c r="AH4243" s="313"/>
      <c r="AI4243" s="313"/>
    </row>
    <row r="4244" spans="18:35" ht="80.099999999999994" customHeight="1" x14ac:dyDescent="0.2">
      <c r="R4244" s="313"/>
      <c r="S4244" s="313"/>
      <c r="T4244" s="313"/>
      <c r="U4244" s="313"/>
      <c r="V4244" s="313"/>
      <c r="W4244" s="313"/>
      <c r="X4244" s="313"/>
      <c r="Y4244" s="313"/>
      <c r="Z4244" s="313"/>
      <c r="AA4244" s="313"/>
      <c r="AB4244" s="313"/>
      <c r="AC4244" s="313"/>
      <c r="AD4244" s="313"/>
      <c r="AE4244" s="313"/>
      <c r="AF4244" s="313"/>
      <c r="AG4244" s="313"/>
      <c r="AH4244" s="313"/>
      <c r="AI4244" s="313"/>
    </row>
    <row r="4245" spans="18:35" ht="80.099999999999994" customHeight="1" x14ac:dyDescent="0.2">
      <c r="R4245" s="313"/>
      <c r="S4245" s="313"/>
      <c r="T4245" s="313"/>
      <c r="U4245" s="313"/>
      <c r="V4245" s="313"/>
      <c r="W4245" s="313"/>
      <c r="X4245" s="313"/>
      <c r="Y4245" s="313"/>
      <c r="Z4245" s="313"/>
      <c r="AA4245" s="313"/>
      <c r="AB4245" s="313"/>
      <c r="AC4245" s="313"/>
      <c r="AD4245" s="313"/>
      <c r="AE4245" s="313"/>
      <c r="AF4245" s="313"/>
      <c r="AG4245" s="313"/>
      <c r="AH4245" s="313"/>
      <c r="AI4245" s="313"/>
    </row>
    <row r="4246" spans="18:35" ht="80.099999999999994" customHeight="1" x14ac:dyDescent="0.2">
      <c r="R4246" s="313"/>
      <c r="S4246" s="313"/>
      <c r="T4246" s="313"/>
      <c r="U4246" s="313"/>
      <c r="V4246" s="313"/>
      <c r="W4246" s="313"/>
      <c r="X4246" s="313"/>
      <c r="Y4246" s="313"/>
      <c r="Z4246" s="313"/>
      <c r="AA4246" s="313"/>
      <c r="AB4246" s="313"/>
      <c r="AC4246" s="313"/>
      <c r="AD4246" s="313"/>
      <c r="AE4246" s="313"/>
      <c r="AF4246" s="313"/>
      <c r="AG4246" s="313"/>
      <c r="AH4246" s="313"/>
      <c r="AI4246" s="313"/>
    </row>
    <row r="4247" spans="18:35" ht="80.099999999999994" customHeight="1" x14ac:dyDescent="0.2">
      <c r="R4247" s="313"/>
      <c r="S4247" s="313"/>
      <c r="T4247" s="313"/>
      <c r="U4247" s="313"/>
      <c r="V4247" s="313"/>
      <c r="W4247" s="313"/>
      <c r="X4247" s="313"/>
      <c r="Y4247" s="313"/>
      <c r="Z4247" s="313"/>
      <c r="AA4247" s="313"/>
      <c r="AB4247" s="313"/>
      <c r="AC4247" s="313"/>
      <c r="AD4247" s="313"/>
      <c r="AE4247" s="313"/>
      <c r="AF4247" s="313"/>
      <c r="AG4247" s="313"/>
      <c r="AH4247" s="313"/>
      <c r="AI4247" s="313"/>
    </row>
    <row r="4248" spans="18:35" ht="80.099999999999994" customHeight="1" x14ac:dyDescent="0.2">
      <c r="R4248" s="313"/>
      <c r="S4248" s="313"/>
      <c r="T4248" s="313"/>
      <c r="U4248" s="313"/>
      <c r="V4248" s="313"/>
      <c r="W4248" s="313"/>
      <c r="X4248" s="313"/>
      <c r="Y4248" s="313"/>
      <c r="Z4248" s="313"/>
      <c r="AA4248" s="313"/>
      <c r="AB4248" s="313"/>
      <c r="AC4248" s="313"/>
      <c r="AD4248" s="313"/>
      <c r="AE4248" s="313"/>
      <c r="AF4248" s="313"/>
      <c r="AG4248" s="313"/>
      <c r="AH4248" s="313"/>
      <c r="AI4248" s="313"/>
    </row>
    <row r="4249" spans="18:35" ht="80.099999999999994" customHeight="1" x14ac:dyDescent="0.2">
      <c r="R4249" s="313"/>
      <c r="S4249" s="313"/>
      <c r="T4249" s="313"/>
      <c r="U4249" s="313"/>
      <c r="V4249" s="313"/>
      <c r="W4249" s="313"/>
      <c r="X4249" s="313"/>
      <c r="Y4249" s="313"/>
      <c r="Z4249" s="313"/>
      <c r="AA4249" s="313"/>
      <c r="AB4249" s="313"/>
      <c r="AC4249" s="313"/>
      <c r="AD4249" s="313"/>
      <c r="AE4249" s="313"/>
      <c r="AF4249" s="313"/>
      <c r="AG4249" s="313"/>
      <c r="AH4249" s="313"/>
      <c r="AI4249" s="313"/>
    </row>
    <row r="4250" spans="18:35" ht="80.099999999999994" customHeight="1" x14ac:dyDescent="0.2">
      <c r="R4250" s="313"/>
      <c r="S4250" s="313"/>
      <c r="T4250" s="313"/>
      <c r="U4250" s="313"/>
      <c r="V4250" s="313"/>
      <c r="W4250" s="313"/>
      <c r="X4250" s="313"/>
      <c r="Y4250" s="313"/>
      <c r="Z4250" s="313"/>
      <c r="AA4250" s="313"/>
      <c r="AB4250" s="313"/>
      <c r="AC4250" s="313"/>
      <c r="AD4250" s="313"/>
      <c r="AE4250" s="313"/>
      <c r="AF4250" s="313"/>
      <c r="AG4250" s="313"/>
      <c r="AH4250" s="313"/>
      <c r="AI4250" s="313"/>
    </row>
    <row r="4251" spans="18:35" ht="80.099999999999994" customHeight="1" x14ac:dyDescent="0.2">
      <c r="R4251" s="313"/>
      <c r="S4251" s="313"/>
      <c r="T4251" s="313"/>
      <c r="U4251" s="313"/>
      <c r="V4251" s="313"/>
      <c r="W4251" s="313"/>
      <c r="X4251" s="313"/>
      <c r="Y4251" s="313"/>
      <c r="Z4251" s="313"/>
      <c r="AA4251" s="313"/>
      <c r="AB4251" s="313"/>
      <c r="AC4251" s="313"/>
      <c r="AD4251" s="313"/>
      <c r="AE4251" s="313"/>
      <c r="AF4251" s="313"/>
      <c r="AG4251" s="313"/>
      <c r="AH4251" s="313"/>
      <c r="AI4251" s="313"/>
    </row>
    <row r="4252" spans="18:35" ht="80.099999999999994" customHeight="1" x14ac:dyDescent="0.2">
      <c r="R4252" s="313"/>
      <c r="S4252" s="313"/>
      <c r="T4252" s="313"/>
      <c r="U4252" s="313"/>
      <c r="V4252" s="313"/>
      <c r="W4252" s="313"/>
      <c r="X4252" s="313"/>
      <c r="Y4252" s="313"/>
      <c r="Z4252" s="313"/>
      <c r="AA4252" s="313"/>
      <c r="AB4252" s="313"/>
      <c r="AC4252" s="313"/>
      <c r="AD4252" s="313"/>
      <c r="AE4252" s="313"/>
      <c r="AF4252" s="313"/>
      <c r="AG4252" s="313"/>
      <c r="AH4252" s="313"/>
      <c r="AI4252" s="313"/>
    </row>
    <row r="4253" spans="18:35" ht="80.099999999999994" customHeight="1" x14ac:dyDescent="0.2">
      <c r="R4253" s="313"/>
      <c r="S4253" s="313"/>
      <c r="T4253" s="313"/>
      <c r="U4253" s="313"/>
      <c r="V4253" s="313"/>
      <c r="W4253" s="313"/>
      <c r="X4253" s="313"/>
      <c r="Y4253" s="313"/>
      <c r="Z4253" s="313"/>
      <c r="AA4253" s="313"/>
      <c r="AB4253" s="313"/>
      <c r="AC4253" s="313"/>
      <c r="AD4253" s="313"/>
      <c r="AE4253" s="313"/>
      <c r="AF4253" s="313"/>
      <c r="AG4253" s="313"/>
      <c r="AH4253" s="313"/>
      <c r="AI4253" s="313"/>
    </row>
    <row r="4254" spans="18:35" ht="80.099999999999994" customHeight="1" x14ac:dyDescent="0.2">
      <c r="R4254" s="313"/>
      <c r="S4254" s="313"/>
      <c r="T4254" s="313"/>
      <c r="U4254" s="313"/>
      <c r="V4254" s="313"/>
      <c r="W4254" s="313"/>
      <c r="X4254" s="313"/>
      <c r="Y4254" s="313"/>
      <c r="Z4254" s="313"/>
      <c r="AA4254" s="313"/>
      <c r="AB4254" s="313"/>
      <c r="AC4254" s="313"/>
      <c r="AD4254" s="313"/>
      <c r="AE4254" s="313"/>
      <c r="AF4254" s="313"/>
      <c r="AG4254" s="313"/>
      <c r="AH4254" s="313"/>
      <c r="AI4254" s="313"/>
    </row>
    <row r="4255" spans="18:35" ht="80.099999999999994" customHeight="1" x14ac:dyDescent="0.2">
      <c r="R4255" s="313"/>
      <c r="S4255" s="313"/>
      <c r="T4255" s="313"/>
      <c r="U4255" s="313"/>
      <c r="V4255" s="313"/>
      <c r="W4255" s="313"/>
      <c r="X4255" s="313"/>
      <c r="Y4255" s="313"/>
      <c r="Z4255" s="313"/>
      <c r="AA4255" s="313"/>
      <c r="AB4255" s="313"/>
      <c r="AC4255" s="313"/>
      <c r="AD4255" s="313"/>
      <c r="AE4255" s="313"/>
      <c r="AF4255" s="313"/>
      <c r="AG4255" s="313"/>
      <c r="AH4255" s="313"/>
      <c r="AI4255" s="313"/>
    </row>
    <row r="4256" spans="18:35" ht="80.099999999999994" customHeight="1" x14ac:dyDescent="0.2">
      <c r="R4256" s="313"/>
      <c r="S4256" s="313"/>
      <c r="T4256" s="313"/>
      <c r="U4256" s="313"/>
      <c r="V4256" s="313"/>
      <c r="W4256" s="313"/>
      <c r="X4256" s="313"/>
      <c r="Y4256" s="313"/>
      <c r="Z4256" s="313"/>
      <c r="AA4256" s="313"/>
      <c r="AB4256" s="313"/>
      <c r="AC4256" s="313"/>
      <c r="AD4256" s="313"/>
      <c r="AE4256" s="313"/>
      <c r="AF4256" s="313"/>
      <c r="AG4256" s="313"/>
      <c r="AH4256" s="313"/>
      <c r="AI4256" s="313"/>
    </row>
    <row r="4257" spans="18:35" ht="80.099999999999994" customHeight="1" x14ac:dyDescent="0.2">
      <c r="R4257" s="313"/>
      <c r="S4257" s="313"/>
      <c r="T4257" s="313"/>
      <c r="U4257" s="313"/>
      <c r="V4257" s="313"/>
      <c r="W4257" s="313"/>
      <c r="X4257" s="313"/>
      <c r="Y4257" s="313"/>
      <c r="Z4257" s="313"/>
      <c r="AA4257" s="313"/>
      <c r="AB4257" s="313"/>
      <c r="AC4257" s="313"/>
      <c r="AD4257" s="313"/>
      <c r="AE4257" s="313"/>
      <c r="AF4257" s="313"/>
      <c r="AG4257" s="313"/>
      <c r="AH4257" s="313"/>
      <c r="AI4257" s="313"/>
    </row>
    <row r="4258" spans="18:35" ht="80.099999999999994" customHeight="1" x14ac:dyDescent="0.2">
      <c r="R4258" s="313"/>
      <c r="S4258" s="313"/>
      <c r="T4258" s="313"/>
      <c r="U4258" s="313"/>
      <c r="V4258" s="313"/>
      <c r="W4258" s="313"/>
      <c r="X4258" s="313"/>
      <c r="Y4258" s="313"/>
      <c r="Z4258" s="313"/>
      <c r="AA4258" s="313"/>
      <c r="AB4258" s="313"/>
      <c r="AC4258" s="313"/>
      <c r="AD4258" s="313"/>
      <c r="AE4258" s="313"/>
      <c r="AF4258" s="313"/>
      <c r="AG4258" s="313"/>
      <c r="AH4258" s="313"/>
      <c r="AI4258" s="313"/>
    </row>
    <row r="4259" spans="18:35" ht="80.099999999999994" customHeight="1" x14ac:dyDescent="0.2">
      <c r="R4259" s="313"/>
      <c r="S4259" s="313"/>
      <c r="T4259" s="313"/>
      <c r="U4259" s="313"/>
      <c r="V4259" s="313"/>
      <c r="W4259" s="313"/>
      <c r="X4259" s="313"/>
      <c r="Y4259" s="313"/>
      <c r="Z4259" s="313"/>
      <c r="AA4259" s="313"/>
      <c r="AB4259" s="313"/>
      <c r="AC4259" s="313"/>
      <c r="AD4259" s="313"/>
      <c r="AE4259" s="313"/>
      <c r="AF4259" s="313"/>
      <c r="AG4259" s="313"/>
      <c r="AH4259" s="313"/>
      <c r="AI4259" s="313"/>
    </row>
    <row r="4260" spans="18:35" ht="80.099999999999994" customHeight="1" x14ac:dyDescent="0.2">
      <c r="R4260" s="313"/>
      <c r="S4260" s="313"/>
      <c r="T4260" s="313"/>
      <c r="U4260" s="313"/>
      <c r="V4260" s="313"/>
      <c r="W4260" s="313"/>
      <c r="X4260" s="313"/>
      <c r="Y4260" s="313"/>
      <c r="Z4260" s="313"/>
      <c r="AA4260" s="313"/>
      <c r="AB4260" s="313"/>
      <c r="AC4260" s="313"/>
      <c r="AD4260" s="313"/>
      <c r="AE4260" s="313"/>
      <c r="AF4260" s="313"/>
      <c r="AG4260" s="313"/>
      <c r="AH4260" s="313"/>
      <c r="AI4260" s="313"/>
    </row>
    <row r="4261" spans="18:35" ht="80.099999999999994" customHeight="1" x14ac:dyDescent="0.2">
      <c r="R4261" s="313"/>
      <c r="S4261" s="313"/>
      <c r="T4261" s="313"/>
      <c r="U4261" s="313"/>
      <c r="V4261" s="313"/>
      <c r="W4261" s="313"/>
      <c r="X4261" s="313"/>
      <c r="Y4261" s="313"/>
      <c r="Z4261" s="313"/>
      <c r="AA4261" s="313"/>
      <c r="AB4261" s="313"/>
      <c r="AC4261" s="313"/>
      <c r="AD4261" s="313"/>
      <c r="AE4261" s="313"/>
      <c r="AF4261" s="313"/>
      <c r="AG4261" s="313"/>
      <c r="AH4261" s="313"/>
      <c r="AI4261" s="313"/>
    </row>
    <row r="4262" spans="18:35" ht="80.099999999999994" customHeight="1" x14ac:dyDescent="0.2">
      <c r="R4262" s="313"/>
      <c r="S4262" s="313"/>
      <c r="T4262" s="313"/>
      <c r="U4262" s="313"/>
      <c r="V4262" s="313"/>
      <c r="W4262" s="313"/>
      <c r="X4262" s="313"/>
      <c r="Y4262" s="313"/>
      <c r="Z4262" s="313"/>
      <c r="AA4262" s="313"/>
      <c r="AB4262" s="313"/>
      <c r="AC4262" s="313"/>
      <c r="AD4262" s="313"/>
      <c r="AE4262" s="313"/>
      <c r="AF4262" s="313"/>
      <c r="AG4262" s="313"/>
      <c r="AH4262" s="313"/>
      <c r="AI4262" s="313"/>
    </row>
    <row r="4263" spans="18:35" ht="80.099999999999994" customHeight="1" x14ac:dyDescent="0.2">
      <c r="R4263" s="313"/>
      <c r="S4263" s="313"/>
      <c r="T4263" s="313"/>
      <c r="U4263" s="313"/>
      <c r="V4263" s="313"/>
      <c r="W4263" s="313"/>
      <c r="X4263" s="313"/>
      <c r="Y4263" s="313"/>
      <c r="Z4263" s="313"/>
      <c r="AA4263" s="313"/>
      <c r="AB4263" s="313"/>
      <c r="AC4263" s="313"/>
      <c r="AD4263" s="313"/>
      <c r="AE4263" s="313"/>
      <c r="AF4263" s="313"/>
      <c r="AG4263" s="313"/>
      <c r="AH4263" s="313"/>
      <c r="AI4263" s="313"/>
    </row>
    <row r="4264" spans="18:35" ht="80.099999999999994" customHeight="1" x14ac:dyDescent="0.2">
      <c r="R4264" s="313"/>
      <c r="S4264" s="313"/>
      <c r="T4264" s="313"/>
      <c r="U4264" s="313"/>
      <c r="V4264" s="313"/>
      <c r="W4264" s="313"/>
      <c r="X4264" s="313"/>
      <c r="Y4264" s="313"/>
      <c r="Z4264" s="313"/>
      <c r="AA4264" s="313"/>
      <c r="AB4264" s="313"/>
      <c r="AC4264" s="313"/>
      <c r="AD4264" s="313"/>
      <c r="AE4264" s="313"/>
      <c r="AF4264" s="313"/>
      <c r="AG4264" s="313"/>
      <c r="AH4264" s="313"/>
      <c r="AI4264" s="313"/>
    </row>
    <row r="4265" spans="18:35" ht="80.099999999999994" customHeight="1" x14ac:dyDescent="0.2">
      <c r="R4265" s="313"/>
      <c r="S4265" s="313"/>
      <c r="T4265" s="313"/>
      <c r="U4265" s="313"/>
      <c r="V4265" s="313"/>
      <c r="W4265" s="313"/>
      <c r="X4265" s="313"/>
      <c r="Y4265" s="313"/>
      <c r="Z4265" s="313"/>
      <c r="AA4265" s="313"/>
      <c r="AB4265" s="313"/>
      <c r="AC4265" s="313"/>
      <c r="AD4265" s="313"/>
      <c r="AE4265" s="313"/>
      <c r="AF4265" s="313"/>
      <c r="AG4265" s="313"/>
      <c r="AH4265" s="313"/>
      <c r="AI4265" s="313"/>
    </row>
    <row r="4266" spans="18:35" ht="80.099999999999994" customHeight="1" x14ac:dyDescent="0.2">
      <c r="R4266" s="313"/>
      <c r="S4266" s="313"/>
      <c r="T4266" s="313"/>
      <c r="U4266" s="313"/>
      <c r="V4266" s="313"/>
      <c r="W4266" s="313"/>
      <c r="X4266" s="313"/>
      <c r="Y4266" s="313"/>
      <c r="Z4266" s="313"/>
      <c r="AA4266" s="313"/>
      <c r="AB4266" s="313"/>
      <c r="AC4266" s="313"/>
      <c r="AD4266" s="313"/>
      <c r="AE4266" s="313"/>
      <c r="AF4266" s="313"/>
      <c r="AG4266" s="313"/>
      <c r="AH4266" s="313"/>
      <c r="AI4266" s="313"/>
    </row>
    <row r="4267" spans="18:35" ht="80.099999999999994" customHeight="1" x14ac:dyDescent="0.2">
      <c r="R4267" s="313"/>
      <c r="S4267" s="313"/>
      <c r="T4267" s="313"/>
      <c r="U4267" s="313"/>
      <c r="V4267" s="313"/>
      <c r="W4267" s="313"/>
      <c r="X4267" s="313"/>
      <c r="Y4267" s="313"/>
      <c r="Z4267" s="313"/>
      <c r="AA4267" s="313"/>
      <c r="AB4267" s="313"/>
      <c r="AC4267" s="313"/>
      <c r="AD4267" s="313"/>
      <c r="AE4267" s="313"/>
      <c r="AF4267" s="313"/>
      <c r="AG4267" s="313"/>
      <c r="AH4267" s="313"/>
      <c r="AI4267" s="313"/>
    </row>
    <row r="4268" spans="18:35" ht="80.099999999999994" customHeight="1" x14ac:dyDescent="0.2">
      <c r="R4268" s="313"/>
      <c r="S4268" s="313"/>
      <c r="T4268" s="313"/>
      <c r="U4268" s="313"/>
      <c r="V4268" s="313"/>
      <c r="W4268" s="313"/>
      <c r="X4268" s="313"/>
      <c r="Y4268" s="313"/>
      <c r="Z4268" s="313"/>
      <c r="AA4268" s="313"/>
      <c r="AB4268" s="313"/>
      <c r="AC4268" s="313"/>
      <c r="AD4268" s="313"/>
      <c r="AE4268" s="313"/>
      <c r="AF4268" s="313"/>
      <c r="AG4268" s="313"/>
      <c r="AH4268" s="313"/>
      <c r="AI4268" s="313"/>
    </row>
    <row r="4269" spans="18:35" ht="80.099999999999994" customHeight="1" x14ac:dyDescent="0.2">
      <c r="R4269" s="313"/>
      <c r="S4269" s="313"/>
      <c r="T4269" s="313"/>
      <c r="U4269" s="313"/>
      <c r="V4269" s="313"/>
      <c r="W4269" s="313"/>
      <c r="X4269" s="313"/>
      <c r="Y4269" s="313"/>
      <c r="Z4269" s="313"/>
      <c r="AA4269" s="313"/>
      <c r="AB4269" s="313"/>
      <c r="AC4269" s="313"/>
      <c r="AD4269" s="313"/>
      <c r="AE4269" s="313"/>
      <c r="AF4269" s="313"/>
      <c r="AG4269" s="313"/>
      <c r="AH4269" s="313"/>
      <c r="AI4269" s="313"/>
    </row>
    <row r="4270" spans="18:35" ht="80.099999999999994" customHeight="1" x14ac:dyDescent="0.2">
      <c r="R4270" s="313"/>
      <c r="S4270" s="313"/>
      <c r="T4270" s="313"/>
      <c r="U4270" s="313"/>
      <c r="V4270" s="313"/>
      <c r="W4270" s="313"/>
      <c r="X4270" s="313"/>
      <c r="Y4270" s="313"/>
      <c r="Z4270" s="313"/>
      <c r="AA4270" s="313"/>
      <c r="AB4270" s="313"/>
      <c r="AC4270" s="313"/>
      <c r="AD4270" s="313"/>
      <c r="AE4270" s="313"/>
      <c r="AF4270" s="313"/>
      <c r="AG4270" s="313"/>
      <c r="AH4270" s="313"/>
      <c r="AI4270" s="313"/>
    </row>
    <row r="4271" spans="18:35" ht="80.099999999999994" customHeight="1" x14ac:dyDescent="0.2">
      <c r="R4271" s="313"/>
      <c r="S4271" s="313"/>
      <c r="T4271" s="313"/>
      <c r="U4271" s="313"/>
      <c r="V4271" s="313"/>
      <c r="W4271" s="313"/>
      <c r="X4271" s="313"/>
      <c r="Y4271" s="313"/>
      <c r="Z4271" s="313"/>
      <c r="AA4271" s="313"/>
      <c r="AB4271" s="313"/>
      <c r="AC4271" s="313"/>
      <c r="AD4271" s="313"/>
      <c r="AE4271" s="313"/>
      <c r="AF4271" s="313"/>
      <c r="AG4271" s="313"/>
      <c r="AH4271" s="313"/>
      <c r="AI4271" s="313"/>
    </row>
    <row r="4272" spans="18:35" ht="80.099999999999994" customHeight="1" x14ac:dyDescent="0.2">
      <c r="R4272" s="313"/>
      <c r="S4272" s="313"/>
      <c r="T4272" s="313"/>
      <c r="U4272" s="313"/>
      <c r="V4272" s="313"/>
      <c r="W4272" s="313"/>
      <c r="X4272" s="313"/>
      <c r="Y4272" s="313"/>
      <c r="Z4272" s="313"/>
      <c r="AA4272" s="313"/>
      <c r="AB4272" s="313"/>
      <c r="AC4272" s="313"/>
      <c r="AD4272" s="313"/>
      <c r="AE4272" s="313"/>
      <c r="AF4272" s="313"/>
      <c r="AG4272" s="313"/>
      <c r="AH4272" s="313"/>
      <c r="AI4272" s="313"/>
    </row>
    <row r="4273" spans="18:35" ht="80.099999999999994" customHeight="1" x14ac:dyDescent="0.2">
      <c r="R4273" s="313"/>
      <c r="S4273" s="313"/>
      <c r="T4273" s="313"/>
      <c r="U4273" s="313"/>
      <c r="V4273" s="313"/>
      <c r="W4273" s="313"/>
      <c r="X4273" s="313"/>
      <c r="Y4273" s="313"/>
      <c r="Z4273" s="313"/>
      <c r="AA4273" s="313"/>
      <c r="AB4273" s="313"/>
      <c r="AC4273" s="313"/>
      <c r="AD4273" s="313"/>
      <c r="AE4273" s="313"/>
      <c r="AF4273" s="313"/>
      <c r="AG4273" s="313"/>
      <c r="AH4273" s="313"/>
      <c r="AI4273" s="313"/>
    </row>
    <row r="4274" spans="18:35" ht="80.099999999999994" customHeight="1" x14ac:dyDescent="0.2">
      <c r="R4274" s="313"/>
      <c r="S4274" s="313"/>
      <c r="T4274" s="313"/>
      <c r="U4274" s="313"/>
      <c r="V4274" s="313"/>
      <c r="W4274" s="313"/>
      <c r="X4274" s="313"/>
      <c r="Y4274" s="313"/>
      <c r="Z4274" s="313"/>
      <c r="AA4274" s="313"/>
      <c r="AB4274" s="313"/>
      <c r="AC4274" s="313"/>
      <c r="AD4274" s="313"/>
      <c r="AE4274" s="313"/>
      <c r="AF4274" s="313"/>
      <c r="AG4274" s="313"/>
      <c r="AH4274" s="313"/>
      <c r="AI4274" s="313"/>
    </row>
    <row r="4275" spans="18:35" ht="80.099999999999994" customHeight="1" x14ac:dyDescent="0.2">
      <c r="R4275" s="313"/>
      <c r="S4275" s="313"/>
      <c r="T4275" s="313"/>
      <c r="U4275" s="313"/>
      <c r="V4275" s="313"/>
      <c r="W4275" s="313"/>
      <c r="X4275" s="313"/>
      <c r="Y4275" s="313"/>
      <c r="Z4275" s="313"/>
      <c r="AA4275" s="313"/>
      <c r="AB4275" s="313"/>
      <c r="AC4275" s="313"/>
      <c r="AD4275" s="313"/>
      <c r="AE4275" s="313"/>
      <c r="AF4275" s="313"/>
      <c r="AG4275" s="313"/>
      <c r="AH4275" s="313"/>
      <c r="AI4275" s="313"/>
    </row>
    <row r="4276" spans="18:35" ht="80.099999999999994" customHeight="1" x14ac:dyDescent="0.2">
      <c r="R4276" s="313"/>
      <c r="S4276" s="313"/>
      <c r="T4276" s="313"/>
      <c r="U4276" s="313"/>
      <c r="V4276" s="313"/>
      <c r="W4276" s="313"/>
      <c r="X4276" s="313"/>
      <c r="Y4276" s="313"/>
      <c r="Z4276" s="313"/>
      <c r="AA4276" s="313"/>
      <c r="AB4276" s="313"/>
      <c r="AC4276" s="313"/>
      <c r="AD4276" s="313"/>
      <c r="AE4276" s="313"/>
      <c r="AF4276" s="313"/>
      <c r="AG4276" s="313"/>
      <c r="AH4276" s="313"/>
      <c r="AI4276" s="313"/>
    </row>
    <row r="4277" spans="18:35" ht="80.099999999999994" customHeight="1" x14ac:dyDescent="0.2">
      <c r="R4277" s="313"/>
      <c r="S4277" s="313"/>
      <c r="T4277" s="313"/>
      <c r="U4277" s="313"/>
      <c r="V4277" s="313"/>
      <c r="W4277" s="313"/>
      <c r="X4277" s="313"/>
      <c r="Y4277" s="313"/>
      <c r="Z4277" s="313"/>
      <c r="AA4277" s="313"/>
      <c r="AB4277" s="313"/>
      <c r="AC4277" s="313"/>
      <c r="AD4277" s="313"/>
      <c r="AE4277" s="313"/>
      <c r="AF4277" s="313"/>
      <c r="AG4277" s="313"/>
      <c r="AH4277" s="313"/>
      <c r="AI4277" s="313"/>
    </row>
    <row r="4278" spans="18:35" ht="80.099999999999994" customHeight="1" x14ac:dyDescent="0.2">
      <c r="R4278" s="313"/>
      <c r="S4278" s="313"/>
      <c r="T4278" s="313"/>
      <c r="U4278" s="313"/>
      <c r="V4278" s="313"/>
      <c r="W4278" s="313"/>
      <c r="X4278" s="313"/>
      <c r="Y4278" s="313"/>
      <c r="Z4278" s="313"/>
      <c r="AA4278" s="313"/>
      <c r="AB4278" s="313"/>
      <c r="AC4278" s="313"/>
      <c r="AD4278" s="313"/>
      <c r="AE4278" s="313"/>
      <c r="AF4278" s="313"/>
      <c r="AG4278" s="313"/>
      <c r="AH4278" s="313"/>
      <c r="AI4278" s="313"/>
    </row>
    <row r="4279" spans="18:35" ht="80.099999999999994" customHeight="1" x14ac:dyDescent="0.2">
      <c r="R4279" s="313"/>
      <c r="S4279" s="313"/>
      <c r="T4279" s="313"/>
      <c r="U4279" s="313"/>
      <c r="V4279" s="313"/>
      <c r="W4279" s="313"/>
      <c r="X4279" s="313"/>
      <c r="Y4279" s="313"/>
      <c r="Z4279" s="313"/>
      <c r="AA4279" s="313"/>
      <c r="AB4279" s="313"/>
      <c r="AC4279" s="313"/>
      <c r="AD4279" s="313"/>
      <c r="AE4279" s="313"/>
      <c r="AF4279" s="313"/>
      <c r="AG4279" s="313"/>
      <c r="AH4279" s="313"/>
      <c r="AI4279" s="313"/>
    </row>
    <row r="4280" spans="18:35" ht="80.099999999999994" customHeight="1" x14ac:dyDescent="0.2">
      <c r="R4280" s="313"/>
      <c r="S4280" s="313"/>
      <c r="T4280" s="313"/>
      <c r="U4280" s="313"/>
      <c r="V4280" s="313"/>
      <c r="W4280" s="313"/>
      <c r="X4280" s="313"/>
      <c r="Y4280" s="313"/>
      <c r="Z4280" s="313"/>
      <c r="AA4280" s="313"/>
      <c r="AB4280" s="313"/>
      <c r="AC4280" s="313"/>
      <c r="AD4280" s="313"/>
      <c r="AE4280" s="313"/>
      <c r="AF4280" s="313"/>
      <c r="AG4280" s="313"/>
      <c r="AH4280" s="313"/>
      <c r="AI4280" s="313"/>
    </row>
    <row r="4281" spans="18:35" ht="80.099999999999994" customHeight="1" x14ac:dyDescent="0.2">
      <c r="R4281" s="313"/>
      <c r="S4281" s="313"/>
      <c r="T4281" s="313"/>
      <c r="U4281" s="313"/>
      <c r="V4281" s="313"/>
      <c r="W4281" s="313"/>
      <c r="X4281" s="313"/>
      <c r="Y4281" s="313"/>
      <c r="Z4281" s="313"/>
      <c r="AA4281" s="313"/>
      <c r="AB4281" s="313"/>
      <c r="AC4281" s="313"/>
      <c r="AD4281" s="313"/>
      <c r="AE4281" s="313"/>
      <c r="AF4281" s="313"/>
      <c r="AG4281" s="313"/>
      <c r="AH4281" s="313"/>
      <c r="AI4281" s="313"/>
    </row>
    <row r="4282" spans="18:35" ht="80.099999999999994" customHeight="1" x14ac:dyDescent="0.2">
      <c r="R4282" s="313"/>
      <c r="S4282" s="313"/>
      <c r="T4282" s="313"/>
      <c r="U4282" s="313"/>
      <c r="V4282" s="313"/>
      <c r="W4282" s="313"/>
      <c r="X4282" s="313"/>
      <c r="Y4282" s="313"/>
      <c r="Z4282" s="313"/>
      <c r="AA4282" s="313"/>
      <c r="AB4282" s="313"/>
      <c r="AC4282" s="313"/>
      <c r="AD4282" s="313"/>
      <c r="AE4282" s="313"/>
      <c r="AF4282" s="313"/>
      <c r="AG4282" s="313"/>
      <c r="AH4282" s="313"/>
      <c r="AI4282" s="313"/>
    </row>
    <row r="4283" spans="18:35" ht="80.099999999999994" customHeight="1" x14ac:dyDescent="0.2">
      <c r="R4283" s="313"/>
      <c r="S4283" s="313"/>
      <c r="T4283" s="313"/>
      <c r="U4283" s="313"/>
      <c r="V4283" s="313"/>
      <c r="W4283" s="313"/>
      <c r="X4283" s="313"/>
      <c r="Y4283" s="313"/>
      <c r="Z4283" s="313"/>
      <c r="AA4283" s="313"/>
      <c r="AB4283" s="313"/>
      <c r="AC4283" s="313"/>
      <c r="AD4283" s="313"/>
      <c r="AE4283" s="313"/>
      <c r="AF4283" s="313"/>
      <c r="AG4283" s="313"/>
      <c r="AH4283" s="313"/>
      <c r="AI4283" s="313"/>
    </row>
    <row r="4284" spans="18:35" ht="80.099999999999994" customHeight="1" x14ac:dyDescent="0.2">
      <c r="R4284" s="313"/>
      <c r="S4284" s="313"/>
      <c r="T4284" s="313"/>
      <c r="U4284" s="313"/>
      <c r="V4284" s="313"/>
      <c r="W4284" s="313"/>
      <c r="X4284" s="313"/>
      <c r="Y4284" s="313"/>
      <c r="Z4284" s="313"/>
      <c r="AA4284" s="313"/>
      <c r="AB4284" s="313"/>
      <c r="AC4284" s="313"/>
      <c r="AD4284" s="313"/>
      <c r="AE4284" s="313"/>
      <c r="AF4284" s="313"/>
      <c r="AG4284" s="313"/>
      <c r="AH4284" s="313"/>
      <c r="AI4284" s="313"/>
    </row>
    <row r="4285" spans="18:35" ht="80.099999999999994" customHeight="1" x14ac:dyDescent="0.2">
      <c r="R4285" s="313"/>
      <c r="S4285" s="313"/>
      <c r="T4285" s="313"/>
      <c r="U4285" s="313"/>
      <c r="V4285" s="313"/>
      <c r="W4285" s="313"/>
      <c r="X4285" s="313"/>
      <c r="Y4285" s="313"/>
      <c r="Z4285" s="313"/>
      <c r="AA4285" s="313"/>
      <c r="AB4285" s="313"/>
      <c r="AC4285" s="313"/>
      <c r="AD4285" s="313"/>
      <c r="AE4285" s="313"/>
      <c r="AF4285" s="313"/>
      <c r="AG4285" s="313"/>
      <c r="AH4285" s="313"/>
      <c r="AI4285" s="313"/>
    </row>
    <row r="4286" spans="18:35" ht="80.099999999999994" customHeight="1" x14ac:dyDescent="0.2">
      <c r="R4286" s="313"/>
      <c r="S4286" s="313"/>
      <c r="T4286" s="313"/>
      <c r="U4286" s="313"/>
      <c r="V4286" s="313"/>
      <c r="W4286" s="313"/>
      <c r="X4286" s="313"/>
      <c r="Y4286" s="313"/>
      <c r="Z4286" s="313"/>
      <c r="AA4286" s="313"/>
      <c r="AB4286" s="313"/>
      <c r="AC4286" s="313"/>
      <c r="AD4286" s="313"/>
      <c r="AE4286" s="313"/>
      <c r="AF4286" s="313"/>
      <c r="AG4286" s="313"/>
      <c r="AH4286" s="313"/>
      <c r="AI4286" s="313"/>
    </row>
    <row r="4287" spans="18:35" ht="80.099999999999994" customHeight="1" x14ac:dyDescent="0.2">
      <c r="R4287" s="313"/>
      <c r="S4287" s="313"/>
      <c r="T4287" s="313"/>
      <c r="U4287" s="313"/>
      <c r="V4287" s="313"/>
      <c r="W4287" s="313"/>
      <c r="X4287" s="313"/>
      <c r="Y4287" s="313"/>
      <c r="Z4287" s="313"/>
      <c r="AA4287" s="313"/>
      <c r="AB4287" s="313"/>
      <c r="AC4287" s="313"/>
      <c r="AD4287" s="313"/>
      <c r="AE4287" s="313"/>
      <c r="AF4287" s="313"/>
      <c r="AG4287" s="313"/>
      <c r="AH4287" s="313"/>
      <c r="AI4287" s="313"/>
    </row>
    <row r="4288" spans="18:35" ht="80.099999999999994" customHeight="1" x14ac:dyDescent="0.2">
      <c r="R4288" s="313"/>
      <c r="S4288" s="313"/>
      <c r="T4288" s="313"/>
      <c r="U4288" s="313"/>
      <c r="V4288" s="313"/>
      <c r="W4288" s="313"/>
      <c r="X4288" s="313"/>
      <c r="Y4288" s="313"/>
      <c r="Z4288" s="313"/>
      <c r="AA4288" s="313"/>
      <c r="AB4288" s="313"/>
      <c r="AC4288" s="313"/>
      <c r="AD4288" s="313"/>
      <c r="AE4288" s="313"/>
      <c r="AF4288" s="313"/>
      <c r="AG4288" s="313"/>
      <c r="AH4288" s="313"/>
      <c r="AI4288" s="313"/>
    </row>
    <row r="4289" spans="18:35" ht="80.099999999999994" customHeight="1" x14ac:dyDescent="0.2">
      <c r="R4289" s="313"/>
      <c r="S4289" s="313"/>
      <c r="T4289" s="313"/>
      <c r="U4289" s="313"/>
      <c r="V4289" s="313"/>
      <c r="W4289" s="313"/>
      <c r="X4289" s="313"/>
      <c r="Y4289" s="313"/>
      <c r="Z4289" s="313"/>
      <c r="AA4289" s="313"/>
      <c r="AB4289" s="313"/>
      <c r="AC4289" s="313"/>
      <c r="AD4289" s="313"/>
      <c r="AE4289" s="313"/>
      <c r="AF4289" s="313"/>
      <c r="AG4289" s="313"/>
      <c r="AH4289" s="313"/>
      <c r="AI4289" s="313"/>
    </row>
    <row r="4290" spans="18:35" ht="80.099999999999994" customHeight="1" x14ac:dyDescent="0.2">
      <c r="R4290" s="313"/>
      <c r="S4290" s="313"/>
      <c r="T4290" s="313"/>
      <c r="U4290" s="313"/>
      <c r="V4290" s="313"/>
      <c r="W4290" s="313"/>
      <c r="X4290" s="313"/>
      <c r="Y4290" s="313"/>
      <c r="Z4290" s="313"/>
      <c r="AA4290" s="313"/>
      <c r="AB4290" s="313"/>
      <c r="AC4290" s="313"/>
      <c r="AD4290" s="313"/>
      <c r="AE4290" s="313"/>
      <c r="AF4290" s="313"/>
      <c r="AG4290" s="313"/>
      <c r="AH4290" s="313"/>
      <c r="AI4290" s="313"/>
    </row>
    <row r="4291" spans="18:35" ht="80.099999999999994" customHeight="1" x14ac:dyDescent="0.2">
      <c r="R4291" s="313"/>
      <c r="S4291" s="313"/>
      <c r="T4291" s="313"/>
      <c r="U4291" s="313"/>
      <c r="V4291" s="313"/>
      <c r="W4291" s="313"/>
      <c r="X4291" s="313"/>
      <c r="Y4291" s="313"/>
      <c r="Z4291" s="313"/>
      <c r="AA4291" s="313"/>
      <c r="AB4291" s="313"/>
      <c r="AC4291" s="313"/>
      <c r="AD4291" s="313"/>
      <c r="AE4291" s="313"/>
      <c r="AF4291" s="313"/>
      <c r="AG4291" s="313"/>
      <c r="AH4291" s="313"/>
      <c r="AI4291" s="313"/>
    </row>
    <row r="4292" spans="18:35" ht="80.099999999999994" customHeight="1" x14ac:dyDescent="0.2">
      <c r="R4292" s="313"/>
      <c r="S4292" s="313"/>
      <c r="T4292" s="313"/>
      <c r="U4292" s="313"/>
      <c r="V4292" s="313"/>
      <c r="W4292" s="313"/>
      <c r="X4292" s="313"/>
      <c r="Y4292" s="313"/>
      <c r="Z4292" s="313"/>
      <c r="AA4292" s="313"/>
      <c r="AB4292" s="313"/>
      <c r="AC4292" s="313"/>
      <c r="AD4292" s="313"/>
      <c r="AE4292" s="313"/>
      <c r="AF4292" s="313"/>
      <c r="AG4292" s="313"/>
      <c r="AH4292" s="313"/>
      <c r="AI4292" s="313"/>
    </row>
    <row r="4293" spans="18:35" ht="80.099999999999994" customHeight="1" x14ac:dyDescent="0.2">
      <c r="R4293" s="313"/>
      <c r="S4293" s="313"/>
      <c r="T4293" s="313"/>
      <c r="U4293" s="313"/>
      <c r="V4293" s="313"/>
      <c r="W4293" s="313"/>
      <c r="X4293" s="313"/>
      <c r="Y4293" s="313"/>
      <c r="Z4293" s="313"/>
      <c r="AA4293" s="313"/>
      <c r="AB4293" s="313"/>
      <c r="AC4293" s="313"/>
      <c r="AD4293" s="313"/>
      <c r="AE4293" s="313"/>
      <c r="AF4293" s="313"/>
      <c r="AG4293" s="313"/>
      <c r="AH4293" s="313"/>
      <c r="AI4293" s="313"/>
    </row>
    <row r="4294" spans="18:35" ht="80.099999999999994" customHeight="1" x14ac:dyDescent="0.2">
      <c r="R4294" s="313"/>
      <c r="S4294" s="313"/>
      <c r="T4294" s="313"/>
      <c r="U4294" s="313"/>
      <c r="V4294" s="313"/>
      <c r="W4294" s="313"/>
      <c r="X4294" s="313"/>
      <c r="Y4294" s="313"/>
      <c r="Z4294" s="313"/>
      <c r="AA4294" s="313"/>
      <c r="AB4294" s="313"/>
      <c r="AC4294" s="313"/>
      <c r="AD4294" s="313"/>
      <c r="AE4294" s="313"/>
      <c r="AF4294" s="313"/>
      <c r="AG4294" s="313"/>
      <c r="AH4294" s="313"/>
      <c r="AI4294" s="313"/>
    </row>
    <row r="4295" spans="18:35" ht="80.099999999999994" customHeight="1" x14ac:dyDescent="0.2">
      <c r="R4295" s="313"/>
      <c r="S4295" s="313"/>
      <c r="T4295" s="313"/>
      <c r="U4295" s="313"/>
      <c r="V4295" s="313"/>
      <c r="W4295" s="313"/>
      <c r="X4295" s="313"/>
      <c r="Y4295" s="313"/>
      <c r="Z4295" s="313"/>
      <c r="AA4295" s="313"/>
      <c r="AB4295" s="313"/>
      <c r="AC4295" s="313"/>
      <c r="AD4295" s="313"/>
      <c r="AE4295" s="313"/>
      <c r="AF4295" s="313"/>
      <c r="AG4295" s="313"/>
      <c r="AH4295" s="313"/>
      <c r="AI4295" s="313"/>
    </row>
    <row r="4296" spans="18:35" ht="80.099999999999994" customHeight="1" x14ac:dyDescent="0.2">
      <c r="R4296" s="313"/>
      <c r="S4296" s="313"/>
      <c r="T4296" s="313"/>
      <c r="U4296" s="313"/>
      <c r="V4296" s="313"/>
      <c r="W4296" s="313"/>
      <c r="X4296" s="313"/>
      <c r="Y4296" s="313"/>
      <c r="Z4296" s="313"/>
      <c r="AA4296" s="313"/>
      <c r="AB4296" s="313"/>
      <c r="AC4296" s="313"/>
      <c r="AD4296" s="313"/>
      <c r="AE4296" s="313"/>
      <c r="AF4296" s="313"/>
      <c r="AG4296" s="313"/>
      <c r="AH4296" s="313"/>
      <c r="AI4296" s="313"/>
    </row>
    <row r="4297" spans="18:35" ht="80.099999999999994" customHeight="1" x14ac:dyDescent="0.2">
      <c r="R4297" s="313"/>
      <c r="S4297" s="313"/>
      <c r="T4297" s="313"/>
      <c r="U4297" s="313"/>
      <c r="V4297" s="313"/>
      <c r="W4297" s="313"/>
      <c r="X4297" s="313"/>
      <c r="Y4297" s="313"/>
      <c r="Z4297" s="313"/>
      <c r="AA4297" s="313"/>
      <c r="AB4297" s="313"/>
      <c r="AC4297" s="313"/>
      <c r="AD4297" s="313"/>
      <c r="AE4297" s="313"/>
      <c r="AF4297" s="313"/>
      <c r="AG4297" s="313"/>
      <c r="AH4297" s="313"/>
      <c r="AI4297" s="313"/>
    </row>
    <row r="4298" spans="18:35" ht="80.099999999999994" customHeight="1" x14ac:dyDescent="0.2">
      <c r="R4298" s="313"/>
      <c r="S4298" s="313"/>
      <c r="T4298" s="313"/>
      <c r="U4298" s="313"/>
      <c r="V4298" s="313"/>
      <c r="W4298" s="313"/>
      <c r="X4298" s="313"/>
      <c r="Y4298" s="313"/>
      <c r="Z4298" s="313"/>
      <c r="AA4298" s="313"/>
      <c r="AB4298" s="313"/>
      <c r="AC4298" s="313"/>
      <c r="AD4298" s="313"/>
      <c r="AE4298" s="313"/>
      <c r="AF4298" s="313"/>
      <c r="AG4298" s="313"/>
      <c r="AH4298" s="313"/>
      <c r="AI4298" s="313"/>
    </row>
    <row r="4299" spans="18:35" ht="80.099999999999994" customHeight="1" x14ac:dyDescent="0.2">
      <c r="R4299" s="313"/>
      <c r="S4299" s="313"/>
      <c r="T4299" s="313"/>
      <c r="U4299" s="313"/>
      <c r="V4299" s="313"/>
      <c r="W4299" s="313"/>
      <c r="X4299" s="313"/>
      <c r="Y4299" s="313"/>
      <c r="Z4299" s="313"/>
      <c r="AA4299" s="313"/>
      <c r="AB4299" s="313"/>
      <c r="AC4299" s="313"/>
      <c r="AD4299" s="313"/>
      <c r="AE4299" s="313"/>
      <c r="AF4299" s="313"/>
      <c r="AG4299" s="313"/>
      <c r="AH4299" s="313"/>
      <c r="AI4299" s="313"/>
    </row>
    <row r="4300" spans="18:35" ht="80.099999999999994" customHeight="1" x14ac:dyDescent="0.2">
      <c r="R4300" s="313"/>
      <c r="S4300" s="313"/>
      <c r="T4300" s="313"/>
      <c r="U4300" s="313"/>
      <c r="V4300" s="313"/>
      <c r="W4300" s="313"/>
      <c r="X4300" s="313"/>
      <c r="Y4300" s="313"/>
      <c r="Z4300" s="313"/>
      <c r="AA4300" s="313"/>
      <c r="AB4300" s="313"/>
      <c r="AC4300" s="313"/>
      <c r="AD4300" s="313"/>
      <c r="AE4300" s="313"/>
      <c r="AF4300" s="313"/>
      <c r="AG4300" s="313"/>
      <c r="AH4300" s="313"/>
      <c r="AI4300" s="313"/>
    </row>
    <row r="4301" spans="18:35" ht="80.099999999999994" customHeight="1" x14ac:dyDescent="0.2">
      <c r="R4301" s="313"/>
      <c r="S4301" s="313"/>
      <c r="T4301" s="313"/>
      <c r="U4301" s="313"/>
      <c r="V4301" s="313"/>
      <c r="W4301" s="313"/>
      <c r="X4301" s="313"/>
      <c r="Y4301" s="313"/>
      <c r="Z4301" s="313"/>
      <c r="AA4301" s="313"/>
      <c r="AB4301" s="313"/>
      <c r="AC4301" s="313"/>
      <c r="AD4301" s="313"/>
      <c r="AE4301" s="313"/>
      <c r="AF4301" s="313"/>
      <c r="AG4301" s="313"/>
      <c r="AH4301" s="313"/>
      <c r="AI4301" s="313"/>
    </row>
    <row r="4302" spans="18:35" ht="80.099999999999994" customHeight="1" x14ac:dyDescent="0.2">
      <c r="R4302" s="313"/>
      <c r="S4302" s="313"/>
      <c r="T4302" s="313"/>
      <c r="U4302" s="313"/>
      <c r="V4302" s="313"/>
      <c r="W4302" s="313"/>
      <c r="X4302" s="313"/>
      <c r="Y4302" s="313"/>
      <c r="Z4302" s="313"/>
      <c r="AA4302" s="313"/>
      <c r="AB4302" s="313"/>
      <c r="AC4302" s="313"/>
      <c r="AD4302" s="313"/>
      <c r="AE4302" s="313"/>
      <c r="AF4302" s="313"/>
      <c r="AG4302" s="313"/>
      <c r="AH4302" s="313"/>
      <c r="AI4302" s="313"/>
    </row>
    <row r="4303" spans="18:35" ht="80.099999999999994" customHeight="1" x14ac:dyDescent="0.2">
      <c r="R4303" s="313"/>
      <c r="S4303" s="313"/>
      <c r="T4303" s="313"/>
      <c r="U4303" s="313"/>
      <c r="V4303" s="313"/>
      <c r="W4303" s="313"/>
      <c r="X4303" s="313"/>
      <c r="Y4303" s="313"/>
      <c r="Z4303" s="313"/>
      <c r="AA4303" s="313"/>
      <c r="AB4303" s="313"/>
      <c r="AC4303" s="313"/>
      <c r="AD4303" s="313"/>
      <c r="AE4303" s="313"/>
      <c r="AF4303" s="313"/>
      <c r="AG4303" s="313"/>
      <c r="AH4303" s="313"/>
      <c r="AI4303" s="313"/>
    </row>
    <row r="4304" spans="18:35" ht="80.099999999999994" customHeight="1" x14ac:dyDescent="0.2">
      <c r="R4304" s="313"/>
      <c r="S4304" s="313"/>
      <c r="T4304" s="313"/>
      <c r="U4304" s="313"/>
      <c r="V4304" s="313"/>
      <c r="W4304" s="313"/>
      <c r="X4304" s="313"/>
      <c r="Y4304" s="313"/>
      <c r="Z4304" s="313"/>
      <c r="AA4304" s="313"/>
      <c r="AB4304" s="313"/>
      <c r="AC4304" s="313"/>
      <c r="AD4304" s="313"/>
      <c r="AE4304" s="313"/>
      <c r="AF4304" s="313"/>
      <c r="AG4304" s="313"/>
      <c r="AH4304" s="313"/>
      <c r="AI4304" s="313"/>
    </row>
    <row r="4305" spans="18:35" ht="80.099999999999994" customHeight="1" x14ac:dyDescent="0.2">
      <c r="R4305" s="313"/>
      <c r="S4305" s="313"/>
      <c r="T4305" s="313"/>
      <c r="U4305" s="313"/>
      <c r="V4305" s="313"/>
      <c r="W4305" s="313"/>
      <c r="X4305" s="313"/>
      <c r="Y4305" s="313"/>
      <c r="Z4305" s="313"/>
      <c r="AA4305" s="313"/>
      <c r="AB4305" s="313"/>
      <c r="AC4305" s="313"/>
      <c r="AD4305" s="313"/>
      <c r="AE4305" s="313"/>
      <c r="AF4305" s="313"/>
      <c r="AG4305" s="313"/>
      <c r="AH4305" s="313"/>
      <c r="AI4305" s="313"/>
    </row>
    <row r="4306" spans="18:35" ht="80.099999999999994" customHeight="1" x14ac:dyDescent="0.2">
      <c r="R4306" s="313"/>
      <c r="S4306" s="313"/>
      <c r="T4306" s="313"/>
      <c r="U4306" s="313"/>
      <c r="V4306" s="313"/>
      <c r="W4306" s="313"/>
      <c r="X4306" s="313"/>
      <c r="Y4306" s="313"/>
      <c r="Z4306" s="313"/>
      <c r="AA4306" s="313"/>
      <c r="AB4306" s="313"/>
      <c r="AC4306" s="313"/>
      <c r="AD4306" s="313"/>
      <c r="AE4306" s="313"/>
      <c r="AF4306" s="313"/>
      <c r="AG4306" s="313"/>
      <c r="AH4306" s="313"/>
      <c r="AI4306" s="313"/>
    </row>
    <row r="4307" spans="18:35" ht="80.099999999999994" customHeight="1" x14ac:dyDescent="0.2">
      <c r="R4307" s="313"/>
      <c r="S4307" s="313"/>
      <c r="T4307" s="313"/>
      <c r="U4307" s="313"/>
      <c r="V4307" s="313"/>
      <c r="W4307" s="313"/>
      <c r="X4307" s="313"/>
      <c r="Y4307" s="313"/>
      <c r="Z4307" s="313"/>
      <c r="AA4307" s="313"/>
      <c r="AB4307" s="313"/>
      <c r="AC4307" s="313"/>
      <c r="AD4307" s="313"/>
      <c r="AE4307" s="313"/>
      <c r="AF4307" s="313"/>
      <c r="AG4307" s="313"/>
      <c r="AH4307" s="313"/>
      <c r="AI4307" s="313"/>
    </row>
    <row r="4308" spans="18:35" ht="80.099999999999994" customHeight="1" x14ac:dyDescent="0.2">
      <c r="R4308" s="313"/>
      <c r="S4308" s="313"/>
      <c r="T4308" s="313"/>
      <c r="U4308" s="313"/>
      <c r="V4308" s="313"/>
      <c r="W4308" s="313"/>
      <c r="X4308" s="313"/>
      <c r="Y4308" s="313"/>
      <c r="Z4308" s="313"/>
      <c r="AA4308" s="313"/>
      <c r="AB4308" s="313"/>
      <c r="AC4308" s="313"/>
      <c r="AD4308" s="313"/>
      <c r="AE4308" s="313"/>
      <c r="AF4308" s="313"/>
      <c r="AG4308" s="313"/>
      <c r="AH4308" s="313"/>
      <c r="AI4308" s="313"/>
    </row>
    <row r="4309" spans="18:35" ht="80.099999999999994" customHeight="1" x14ac:dyDescent="0.2">
      <c r="R4309" s="313"/>
      <c r="S4309" s="313"/>
      <c r="T4309" s="313"/>
      <c r="U4309" s="313"/>
      <c r="V4309" s="313"/>
      <c r="W4309" s="313"/>
      <c r="X4309" s="313"/>
      <c r="Y4309" s="313"/>
      <c r="Z4309" s="313"/>
      <c r="AA4309" s="313"/>
      <c r="AB4309" s="313"/>
      <c r="AC4309" s="313"/>
      <c r="AD4309" s="313"/>
      <c r="AE4309" s="313"/>
      <c r="AF4309" s="313"/>
      <c r="AG4309" s="313"/>
      <c r="AH4309" s="313"/>
      <c r="AI4309" s="313"/>
    </row>
    <row r="4310" spans="18:35" ht="80.099999999999994" customHeight="1" x14ac:dyDescent="0.2">
      <c r="R4310" s="313"/>
      <c r="S4310" s="313"/>
      <c r="T4310" s="313"/>
      <c r="U4310" s="313"/>
      <c r="V4310" s="313"/>
      <c r="W4310" s="313"/>
      <c r="X4310" s="313"/>
      <c r="Y4310" s="313"/>
      <c r="Z4310" s="313"/>
      <c r="AA4310" s="313"/>
      <c r="AB4310" s="313"/>
      <c r="AC4310" s="313"/>
      <c r="AD4310" s="313"/>
      <c r="AE4310" s="313"/>
      <c r="AF4310" s="313"/>
      <c r="AG4310" s="313"/>
      <c r="AH4310" s="313"/>
      <c r="AI4310" s="313"/>
    </row>
    <row r="4311" spans="18:35" ht="80.099999999999994" customHeight="1" x14ac:dyDescent="0.2">
      <c r="R4311" s="313"/>
      <c r="S4311" s="313"/>
      <c r="T4311" s="313"/>
      <c r="U4311" s="313"/>
      <c r="V4311" s="313"/>
      <c r="W4311" s="313"/>
      <c r="X4311" s="313"/>
      <c r="Y4311" s="313"/>
      <c r="Z4311" s="313"/>
      <c r="AA4311" s="313"/>
      <c r="AB4311" s="313"/>
      <c r="AC4311" s="313"/>
      <c r="AD4311" s="313"/>
      <c r="AE4311" s="313"/>
      <c r="AF4311" s="313"/>
      <c r="AG4311" s="313"/>
      <c r="AH4311" s="313"/>
      <c r="AI4311" s="313"/>
    </row>
    <row r="4312" spans="18:35" ht="80.099999999999994" customHeight="1" x14ac:dyDescent="0.2">
      <c r="R4312" s="313"/>
      <c r="S4312" s="313"/>
      <c r="T4312" s="313"/>
      <c r="U4312" s="313"/>
      <c r="V4312" s="313"/>
      <c r="W4312" s="313"/>
      <c r="X4312" s="313"/>
      <c r="Y4312" s="313"/>
      <c r="Z4312" s="313"/>
      <c r="AA4312" s="313"/>
      <c r="AB4312" s="313"/>
      <c r="AC4312" s="313"/>
      <c r="AD4312" s="313"/>
      <c r="AE4312" s="313"/>
      <c r="AF4312" s="313"/>
      <c r="AG4312" s="313"/>
      <c r="AH4312" s="313"/>
      <c r="AI4312" s="313"/>
    </row>
    <row r="4313" spans="18:35" ht="80.099999999999994" customHeight="1" x14ac:dyDescent="0.2">
      <c r="R4313" s="313"/>
      <c r="S4313" s="313"/>
      <c r="T4313" s="313"/>
      <c r="U4313" s="313"/>
      <c r="V4313" s="313"/>
      <c r="W4313" s="313"/>
      <c r="X4313" s="313"/>
      <c r="Y4313" s="313"/>
      <c r="Z4313" s="313"/>
      <c r="AA4313" s="313"/>
      <c r="AB4313" s="313"/>
      <c r="AC4313" s="313"/>
      <c r="AD4313" s="313"/>
      <c r="AE4313" s="313"/>
      <c r="AF4313" s="313"/>
      <c r="AG4313" s="313"/>
      <c r="AH4313" s="313"/>
      <c r="AI4313" s="313"/>
    </row>
    <row r="4314" spans="18:35" ht="80.099999999999994" customHeight="1" x14ac:dyDescent="0.2">
      <c r="R4314" s="313"/>
      <c r="S4314" s="313"/>
      <c r="T4314" s="313"/>
      <c r="U4314" s="313"/>
      <c r="V4314" s="313"/>
      <c r="W4314" s="313"/>
      <c r="X4314" s="313"/>
      <c r="Y4314" s="313"/>
      <c r="Z4314" s="313"/>
      <c r="AA4314" s="313"/>
      <c r="AB4314" s="313"/>
      <c r="AC4314" s="313"/>
      <c r="AD4314" s="313"/>
      <c r="AE4314" s="313"/>
      <c r="AF4314" s="313"/>
      <c r="AG4314" s="313"/>
      <c r="AH4314" s="313"/>
      <c r="AI4314" s="313"/>
    </row>
    <row r="4315" spans="18:35" ht="80.099999999999994" customHeight="1" x14ac:dyDescent="0.2">
      <c r="R4315" s="313"/>
      <c r="S4315" s="313"/>
      <c r="T4315" s="313"/>
      <c r="U4315" s="313"/>
      <c r="V4315" s="313"/>
      <c r="W4315" s="313"/>
      <c r="X4315" s="313"/>
      <c r="Y4315" s="313"/>
      <c r="Z4315" s="313"/>
      <c r="AA4315" s="313"/>
      <c r="AB4315" s="313"/>
      <c r="AC4315" s="313"/>
      <c r="AD4315" s="313"/>
      <c r="AE4315" s="313"/>
      <c r="AF4315" s="313"/>
      <c r="AG4315" s="313"/>
      <c r="AH4315" s="313"/>
      <c r="AI4315" s="313"/>
    </row>
    <row r="4316" spans="18:35" ht="80.099999999999994" customHeight="1" x14ac:dyDescent="0.2">
      <c r="R4316" s="313"/>
      <c r="S4316" s="313"/>
      <c r="T4316" s="313"/>
      <c r="U4316" s="313"/>
      <c r="V4316" s="313"/>
      <c r="W4316" s="313"/>
      <c r="X4316" s="313"/>
      <c r="Y4316" s="313"/>
      <c r="Z4316" s="313"/>
      <c r="AA4316" s="313"/>
      <c r="AB4316" s="313"/>
      <c r="AC4316" s="313"/>
      <c r="AD4316" s="313"/>
      <c r="AE4316" s="313"/>
      <c r="AF4316" s="313"/>
      <c r="AG4316" s="313"/>
      <c r="AH4316" s="313"/>
      <c r="AI4316" s="313"/>
    </row>
    <row r="4317" spans="18:35" ht="80.099999999999994" customHeight="1" x14ac:dyDescent="0.2">
      <c r="R4317" s="313"/>
      <c r="S4317" s="313"/>
      <c r="T4317" s="313"/>
      <c r="U4317" s="313"/>
      <c r="V4317" s="313"/>
      <c r="W4317" s="313"/>
      <c r="X4317" s="313"/>
      <c r="Y4317" s="313"/>
      <c r="Z4317" s="313"/>
      <c r="AA4317" s="313"/>
      <c r="AB4317" s="313"/>
      <c r="AC4317" s="313"/>
      <c r="AD4317" s="313"/>
      <c r="AE4317" s="313"/>
      <c r="AF4317" s="313"/>
      <c r="AG4317" s="313"/>
      <c r="AH4317" s="313"/>
      <c r="AI4317" s="313"/>
    </row>
    <row r="4318" spans="18:35" ht="80.099999999999994" customHeight="1" x14ac:dyDescent="0.2">
      <c r="R4318" s="313"/>
      <c r="S4318" s="313"/>
      <c r="T4318" s="313"/>
      <c r="U4318" s="313"/>
      <c r="V4318" s="313"/>
      <c r="W4318" s="313"/>
      <c r="X4318" s="313"/>
      <c r="Y4318" s="313"/>
      <c r="Z4318" s="313"/>
      <c r="AA4318" s="313"/>
      <c r="AB4318" s="313"/>
      <c r="AC4318" s="313"/>
      <c r="AD4318" s="313"/>
      <c r="AE4318" s="313"/>
      <c r="AF4318" s="313"/>
      <c r="AG4318" s="313"/>
      <c r="AH4318" s="313"/>
      <c r="AI4318" s="313"/>
    </row>
    <row r="4319" spans="18:35" ht="80.099999999999994" customHeight="1" x14ac:dyDescent="0.2">
      <c r="R4319" s="313"/>
      <c r="S4319" s="313"/>
      <c r="T4319" s="313"/>
      <c r="U4319" s="313"/>
      <c r="V4319" s="313"/>
      <c r="W4319" s="313"/>
      <c r="X4319" s="313"/>
      <c r="Y4319" s="313"/>
      <c r="Z4319" s="313"/>
      <c r="AA4319" s="313"/>
      <c r="AB4319" s="313"/>
      <c r="AC4319" s="313"/>
      <c r="AD4319" s="313"/>
      <c r="AE4319" s="313"/>
      <c r="AF4319" s="313"/>
      <c r="AG4319" s="313"/>
      <c r="AH4319" s="313"/>
      <c r="AI4319" s="313"/>
    </row>
    <row r="4320" spans="18:35" ht="80.099999999999994" customHeight="1" x14ac:dyDescent="0.2">
      <c r="R4320" s="313"/>
      <c r="S4320" s="313"/>
      <c r="T4320" s="313"/>
      <c r="U4320" s="313"/>
      <c r="V4320" s="313"/>
      <c r="W4320" s="313"/>
      <c r="X4320" s="313"/>
      <c r="Y4320" s="313"/>
      <c r="Z4320" s="313"/>
      <c r="AA4320" s="313"/>
      <c r="AB4320" s="313"/>
      <c r="AC4320" s="313"/>
      <c r="AD4320" s="313"/>
      <c r="AE4320" s="313"/>
      <c r="AF4320" s="313"/>
      <c r="AG4320" s="313"/>
      <c r="AH4320" s="313"/>
      <c r="AI4320" s="313"/>
    </row>
    <row r="4321" spans="18:35" ht="80.099999999999994" customHeight="1" x14ac:dyDescent="0.2">
      <c r="R4321" s="313"/>
      <c r="S4321" s="313"/>
      <c r="T4321" s="313"/>
      <c r="U4321" s="313"/>
      <c r="V4321" s="313"/>
      <c r="W4321" s="313"/>
      <c r="X4321" s="313"/>
      <c r="Y4321" s="313"/>
      <c r="Z4321" s="313"/>
      <c r="AA4321" s="313"/>
      <c r="AB4321" s="313"/>
      <c r="AC4321" s="313"/>
      <c r="AD4321" s="313"/>
      <c r="AE4321" s="313"/>
      <c r="AF4321" s="313"/>
      <c r="AG4321" s="313"/>
      <c r="AH4321" s="313"/>
      <c r="AI4321" s="313"/>
    </row>
    <row r="4322" spans="18:35" ht="80.099999999999994" customHeight="1" x14ac:dyDescent="0.2">
      <c r="R4322" s="313"/>
      <c r="S4322" s="313"/>
      <c r="T4322" s="313"/>
      <c r="U4322" s="313"/>
      <c r="V4322" s="313"/>
      <c r="W4322" s="313"/>
      <c r="X4322" s="313"/>
      <c r="Y4322" s="313"/>
      <c r="Z4322" s="313"/>
      <c r="AA4322" s="313"/>
      <c r="AB4322" s="313"/>
      <c r="AC4322" s="313"/>
      <c r="AD4322" s="313"/>
      <c r="AE4322" s="313"/>
      <c r="AF4322" s="313"/>
      <c r="AG4322" s="313"/>
      <c r="AH4322" s="313"/>
      <c r="AI4322" s="313"/>
    </row>
    <row r="4323" spans="18:35" ht="80.099999999999994" customHeight="1" x14ac:dyDescent="0.2">
      <c r="R4323" s="313"/>
      <c r="S4323" s="313"/>
      <c r="T4323" s="313"/>
      <c r="U4323" s="313"/>
      <c r="V4323" s="313"/>
      <c r="W4323" s="313"/>
      <c r="X4323" s="313"/>
      <c r="Y4323" s="313"/>
      <c r="Z4323" s="313"/>
      <c r="AA4323" s="313"/>
      <c r="AB4323" s="313"/>
      <c r="AC4323" s="313"/>
      <c r="AD4323" s="313"/>
      <c r="AE4323" s="313"/>
      <c r="AF4323" s="313"/>
      <c r="AG4323" s="313"/>
      <c r="AH4323" s="313"/>
      <c r="AI4323" s="313"/>
    </row>
    <row r="4324" spans="18:35" ht="80.099999999999994" customHeight="1" x14ac:dyDescent="0.2">
      <c r="R4324" s="313"/>
      <c r="S4324" s="313"/>
      <c r="T4324" s="313"/>
      <c r="U4324" s="313"/>
      <c r="V4324" s="313"/>
      <c r="W4324" s="313"/>
      <c r="X4324" s="313"/>
      <c r="Y4324" s="313"/>
      <c r="Z4324" s="313"/>
      <c r="AA4324" s="313"/>
      <c r="AB4324" s="313"/>
      <c r="AC4324" s="313"/>
      <c r="AD4324" s="313"/>
      <c r="AE4324" s="313"/>
      <c r="AF4324" s="313"/>
      <c r="AG4324" s="313"/>
      <c r="AH4324" s="313"/>
      <c r="AI4324" s="313"/>
    </row>
    <row r="4325" spans="18:35" ht="80.099999999999994" customHeight="1" x14ac:dyDescent="0.2">
      <c r="R4325" s="313"/>
      <c r="S4325" s="313"/>
      <c r="T4325" s="313"/>
      <c r="U4325" s="313"/>
      <c r="V4325" s="313"/>
      <c r="W4325" s="313"/>
      <c r="X4325" s="313"/>
      <c r="Y4325" s="313"/>
      <c r="Z4325" s="313"/>
      <c r="AA4325" s="313"/>
      <c r="AB4325" s="313"/>
      <c r="AC4325" s="313"/>
      <c r="AD4325" s="313"/>
      <c r="AE4325" s="313"/>
      <c r="AF4325" s="313"/>
      <c r="AG4325" s="313"/>
      <c r="AH4325" s="313"/>
      <c r="AI4325" s="313"/>
    </row>
    <row r="4326" spans="18:35" ht="80.099999999999994" customHeight="1" x14ac:dyDescent="0.2">
      <c r="R4326" s="313"/>
      <c r="S4326" s="313"/>
      <c r="T4326" s="313"/>
      <c r="U4326" s="313"/>
      <c r="V4326" s="313"/>
      <c r="W4326" s="313"/>
      <c r="X4326" s="313"/>
      <c r="Y4326" s="313"/>
      <c r="Z4326" s="313"/>
      <c r="AA4326" s="313"/>
      <c r="AB4326" s="313"/>
      <c r="AC4326" s="313"/>
      <c r="AD4326" s="313"/>
      <c r="AE4326" s="313"/>
      <c r="AF4326" s="313"/>
      <c r="AG4326" s="313"/>
      <c r="AH4326" s="313"/>
      <c r="AI4326" s="313"/>
    </row>
    <row r="4327" spans="18:35" ht="80.099999999999994" customHeight="1" x14ac:dyDescent="0.2">
      <c r="R4327" s="313"/>
      <c r="S4327" s="313"/>
      <c r="T4327" s="313"/>
      <c r="U4327" s="313"/>
      <c r="V4327" s="313"/>
      <c r="W4327" s="313"/>
      <c r="X4327" s="313"/>
      <c r="Y4327" s="313"/>
      <c r="Z4327" s="313"/>
      <c r="AA4327" s="313"/>
      <c r="AB4327" s="313"/>
      <c r="AC4327" s="313"/>
      <c r="AD4327" s="313"/>
      <c r="AE4327" s="313"/>
      <c r="AF4327" s="313"/>
      <c r="AG4327" s="313"/>
      <c r="AH4327" s="313"/>
      <c r="AI4327" s="313"/>
    </row>
    <row r="4328" spans="18:35" ht="80.099999999999994" customHeight="1" x14ac:dyDescent="0.2">
      <c r="R4328" s="313"/>
      <c r="S4328" s="313"/>
      <c r="T4328" s="313"/>
      <c r="U4328" s="313"/>
      <c r="V4328" s="313"/>
      <c r="W4328" s="313"/>
      <c r="X4328" s="313"/>
      <c r="Y4328" s="313"/>
      <c r="Z4328" s="313"/>
      <c r="AA4328" s="313"/>
      <c r="AB4328" s="313"/>
      <c r="AC4328" s="313"/>
      <c r="AD4328" s="313"/>
      <c r="AE4328" s="313"/>
      <c r="AF4328" s="313"/>
      <c r="AG4328" s="313"/>
      <c r="AH4328" s="313"/>
      <c r="AI4328" s="313"/>
    </row>
    <row r="4329" spans="18:35" ht="80.099999999999994" customHeight="1" x14ac:dyDescent="0.2">
      <c r="R4329" s="313"/>
      <c r="S4329" s="313"/>
      <c r="T4329" s="313"/>
      <c r="U4329" s="313"/>
      <c r="V4329" s="313"/>
      <c r="W4329" s="313"/>
      <c r="X4329" s="313"/>
      <c r="Y4329" s="313"/>
      <c r="Z4329" s="313"/>
      <c r="AA4329" s="313"/>
      <c r="AB4329" s="313"/>
      <c r="AC4329" s="313"/>
      <c r="AD4329" s="313"/>
      <c r="AE4329" s="313"/>
      <c r="AF4329" s="313"/>
      <c r="AG4329" s="313"/>
      <c r="AH4329" s="313"/>
      <c r="AI4329" s="313"/>
    </row>
    <row r="4330" spans="18:35" ht="80.099999999999994" customHeight="1" x14ac:dyDescent="0.2">
      <c r="R4330" s="313"/>
      <c r="S4330" s="313"/>
      <c r="T4330" s="313"/>
      <c r="U4330" s="313"/>
      <c r="V4330" s="313"/>
      <c r="W4330" s="313"/>
      <c r="X4330" s="313"/>
      <c r="Y4330" s="313"/>
      <c r="Z4330" s="313"/>
      <c r="AA4330" s="313"/>
      <c r="AB4330" s="313"/>
      <c r="AC4330" s="313"/>
      <c r="AD4330" s="313"/>
      <c r="AE4330" s="313"/>
      <c r="AF4330" s="313"/>
      <c r="AG4330" s="313"/>
      <c r="AH4330" s="313"/>
      <c r="AI4330" s="313"/>
    </row>
    <row r="4331" spans="18:35" ht="80.099999999999994" customHeight="1" x14ac:dyDescent="0.2">
      <c r="R4331" s="313"/>
      <c r="S4331" s="313"/>
      <c r="T4331" s="313"/>
      <c r="U4331" s="313"/>
      <c r="V4331" s="313"/>
      <c r="W4331" s="313"/>
      <c r="X4331" s="313"/>
      <c r="Y4331" s="313"/>
      <c r="Z4331" s="313"/>
      <c r="AA4331" s="313"/>
      <c r="AB4331" s="313"/>
      <c r="AC4331" s="313"/>
      <c r="AD4331" s="313"/>
      <c r="AE4331" s="313"/>
      <c r="AF4331" s="313"/>
      <c r="AG4331" s="313"/>
      <c r="AH4331" s="313"/>
      <c r="AI4331" s="313"/>
    </row>
    <row r="4332" spans="18:35" ht="80.099999999999994" customHeight="1" x14ac:dyDescent="0.2">
      <c r="R4332" s="313"/>
      <c r="S4332" s="313"/>
      <c r="T4332" s="313"/>
      <c r="U4332" s="313"/>
      <c r="V4332" s="313"/>
      <c r="W4332" s="313"/>
      <c r="X4332" s="313"/>
      <c r="Y4332" s="313"/>
      <c r="Z4332" s="313"/>
      <c r="AA4332" s="313"/>
      <c r="AB4332" s="313"/>
      <c r="AC4332" s="313"/>
      <c r="AD4332" s="313"/>
      <c r="AE4332" s="313"/>
      <c r="AF4332" s="313"/>
      <c r="AG4332" s="313"/>
      <c r="AH4332" s="313"/>
      <c r="AI4332" s="313"/>
    </row>
    <row r="4333" spans="18:35" ht="80.099999999999994" customHeight="1" x14ac:dyDescent="0.2">
      <c r="R4333" s="313"/>
      <c r="S4333" s="313"/>
      <c r="T4333" s="313"/>
      <c r="U4333" s="313"/>
      <c r="V4333" s="313"/>
      <c r="W4333" s="313"/>
      <c r="X4333" s="313"/>
      <c r="Y4333" s="313"/>
      <c r="Z4333" s="313"/>
      <c r="AA4333" s="313"/>
      <c r="AB4333" s="313"/>
      <c r="AC4333" s="313"/>
      <c r="AD4333" s="313"/>
      <c r="AE4333" s="313"/>
      <c r="AF4333" s="313"/>
      <c r="AG4333" s="313"/>
      <c r="AH4333" s="313"/>
      <c r="AI4333" s="313"/>
    </row>
    <row r="4334" spans="18:35" ht="80.099999999999994" customHeight="1" x14ac:dyDescent="0.2">
      <c r="R4334" s="313"/>
      <c r="S4334" s="313"/>
      <c r="T4334" s="313"/>
      <c r="U4334" s="313"/>
      <c r="V4334" s="313"/>
      <c r="W4334" s="313"/>
      <c r="X4334" s="313"/>
      <c r="Y4334" s="313"/>
      <c r="Z4334" s="313"/>
      <c r="AA4334" s="313"/>
      <c r="AB4334" s="313"/>
      <c r="AC4334" s="313"/>
      <c r="AD4334" s="313"/>
      <c r="AE4334" s="313"/>
      <c r="AF4334" s="313"/>
      <c r="AG4334" s="313"/>
      <c r="AH4334" s="313"/>
      <c r="AI4334" s="313"/>
    </row>
    <row r="4335" spans="18:35" ht="80.099999999999994" customHeight="1" x14ac:dyDescent="0.2">
      <c r="R4335" s="313"/>
      <c r="S4335" s="313"/>
      <c r="T4335" s="313"/>
      <c r="U4335" s="313"/>
      <c r="V4335" s="313"/>
      <c r="W4335" s="313"/>
      <c r="X4335" s="313"/>
      <c r="Y4335" s="313"/>
      <c r="Z4335" s="313"/>
      <c r="AA4335" s="313"/>
      <c r="AB4335" s="313"/>
      <c r="AC4335" s="313"/>
      <c r="AD4335" s="313"/>
      <c r="AE4335" s="313"/>
      <c r="AF4335" s="313"/>
      <c r="AG4335" s="313"/>
      <c r="AH4335" s="313"/>
      <c r="AI4335" s="313"/>
    </row>
    <row r="4336" spans="18:35" ht="80.099999999999994" customHeight="1" x14ac:dyDescent="0.2">
      <c r="R4336" s="313"/>
      <c r="S4336" s="313"/>
      <c r="T4336" s="313"/>
      <c r="U4336" s="313"/>
      <c r="V4336" s="313"/>
      <c r="W4336" s="313"/>
      <c r="X4336" s="313"/>
      <c r="Y4336" s="313"/>
      <c r="Z4336" s="313"/>
      <c r="AA4336" s="313"/>
      <c r="AB4336" s="313"/>
      <c r="AC4336" s="313"/>
      <c r="AD4336" s="313"/>
      <c r="AE4336" s="313"/>
      <c r="AF4336" s="313"/>
      <c r="AG4336" s="313"/>
      <c r="AH4336" s="313"/>
      <c r="AI4336" s="313"/>
    </row>
    <row r="4337" spans="18:35" ht="80.099999999999994" customHeight="1" x14ac:dyDescent="0.2">
      <c r="R4337" s="313"/>
      <c r="S4337" s="313"/>
      <c r="T4337" s="313"/>
      <c r="U4337" s="313"/>
      <c r="V4337" s="313"/>
      <c r="W4337" s="313"/>
      <c r="X4337" s="313"/>
      <c r="Y4337" s="313"/>
      <c r="Z4337" s="313"/>
      <c r="AA4337" s="313"/>
      <c r="AB4337" s="313"/>
      <c r="AC4337" s="313"/>
      <c r="AD4337" s="313"/>
      <c r="AE4337" s="313"/>
      <c r="AF4337" s="313"/>
      <c r="AG4337" s="313"/>
      <c r="AH4337" s="313"/>
      <c r="AI4337" s="313"/>
    </row>
    <row r="4338" spans="18:35" ht="80.099999999999994" customHeight="1" x14ac:dyDescent="0.2">
      <c r="R4338" s="313"/>
      <c r="S4338" s="313"/>
      <c r="T4338" s="313"/>
      <c r="U4338" s="313"/>
      <c r="V4338" s="313"/>
      <c r="W4338" s="313"/>
      <c r="X4338" s="313"/>
      <c r="Y4338" s="313"/>
      <c r="Z4338" s="313"/>
      <c r="AA4338" s="313"/>
      <c r="AB4338" s="313"/>
      <c r="AC4338" s="313"/>
      <c r="AD4338" s="313"/>
      <c r="AE4338" s="313"/>
      <c r="AF4338" s="313"/>
      <c r="AG4338" s="313"/>
      <c r="AH4338" s="313"/>
      <c r="AI4338" s="313"/>
    </row>
    <row r="4339" spans="18:35" ht="80.099999999999994" customHeight="1" x14ac:dyDescent="0.2">
      <c r="R4339" s="313"/>
      <c r="S4339" s="313"/>
      <c r="T4339" s="313"/>
      <c r="U4339" s="313"/>
      <c r="V4339" s="313"/>
      <c r="W4339" s="313"/>
      <c r="X4339" s="313"/>
      <c r="Y4339" s="313"/>
      <c r="Z4339" s="313"/>
      <c r="AA4339" s="313"/>
      <c r="AB4339" s="313"/>
      <c r="AC4339" s="313"/>
      <c r="AD4339" s="313"/>
      <c r="AE4339" s="313"/>
      <c r="AF4339" s="313"/>
      <c r="AG4339" s="313"/>
      <c r="AH4339" s="313"/>
      <c r="AI4339" s="313"/>
    </row>
    <row r="4340" spans="18:35" ht="80.099999999999994" customHeight="1" x14ac:dyDescent="0.2">
      <c r="R4340" s="313"/>
      <c r="S4340" s="313"/>
      <c r="T4340" s="313"/>
      <c r="U4340" s="313"/>
      <c r="V4340" s="313"/>
      <c r="W4340" s="313"/>
      <c r="X4340" s="313"/>
      <c r="Y4340" s="313"/>
      <c r="Z4340" s="313"/>
      <c r="AA4340" s="313"/>
      <c r="AB4340" s="313"/>
      <c r="AC4340" s="313"/>
      <c r="AD4340" s="313"/>
      <c r="AE4340" s="313"/>
      <c r="AF4340" s="313"/>
      <c r="AG4340" s="313"/>
      <c r="AH4340" s="313"/>
      <c r="AI4340" s="313"/>
    </row>
    <row r="4341" spans="18:35" ht="80.099999999999994" customHeight="1" x14ac:dyDescent="0.2">
      <c r="R4341" s="313"/>
      <c r="S4341" s="313"/>
      <c r="T4341" s="313"/>
      <c r="U4341" s="313"/>
      <c r="V4341" s="313"/>
      <c r="W4341" s="313"/>
      <c r="X4341" s="313"/>
      <c r="Y4341" s="313"/>
      <c r="Z4341" s="313"/>
      <c r="AA4341" s="313"/>
      <c r="AB4341" s="313"/>
      <c r="AC4341" s="313"/>
      <c r="AD4341" s="313"/>
      <c r="AE4341" s="313"/>
      <c r="AF4341" s="313"/>
      <c r="AG4341" s="313"/>
      <c r="AH4341" s="313"/>
      <c r="AI4341" s="313"/>
    </row>
    <row r="4342" spans="18:35" ht="80.099999999999994" customHeight="1" x14ac:dyDescent="0.2">
      <c r="R4342" s="313"/>
      <c r="S4342" s="313"/>
      <c r="T4342" s="313"/>
      <c r="U4342" s="313"/>
      <c r="V4342" s="313"/>
      <c r="W4342" s="313"/>
      <c r="X4342" s="313"/>
      <c r="Y4342" s="313"/>
      <c r="Z4342" s="313"/>
      <c r="AA4342" s="313"/>
      <c r="AB4342" s="313"/>
      <c r="AC4342" s="313"/>
      <c r="AD4342" s="313"/>
      <c r="AE4342" s="313"/>
      <c r="AF4342" s="313"/>
      <c r="AG4342" s="313"/>
      <c r="AH4342" s="313"/>
      <c r="AI4342" s="313"/>
    </row>
    <row r="4343" spans="18:35" ht="80.099999999999994" customHeight="1" x14ac:dyDescent="0.2">
      <c r="R4343" s="313"/>
      <c r="S4343" s="313"/>
      <c r="T4343" s="313"/>
      <c r="U4343" s="313"/>
      <c r="V4343" s="313"/>
      <c r="W4343" s="313"/>
      <c r="X4343" s="313"/>
      <c r="Y4343" s="313"/>
      <c r="Z4343" s="313"/>
      <c r="AA4343" s="313"/>
      <c r="AB4343" s="313"/>
      <c r="AC4343" s="313"/>
      <c r="AD4343" s="313"/>
      <c r="AE4343" s="313"/>
      <c r="AF4343" s="313"/>
      <c r="AG4343" s="313"/>
      <c r="AH4343" s="313"/>
      <c r="AI4343" s="313"/>
    </row>
    <row r="4344" spans="18:35" ht="80.099999999999994" customHeight="1" x14ac:dyDescent="0.2">
      <c r="R4344" s="313"/>
      <c r="S4344" s="313"/>
      <c r="T4344" s="313"/>
      <c r="U4344" s="313"/>
      <c r="V4344" s="313"/>
      <c r="W4344" s="313"/>
      <c r="X4344" s="313"/>
      <c r="Y4344" s="313"/>
      <c r="Z4344" s="313"/>
      <c r="AA4344" s="313"/>
      <c r="AB4344" s="313"/>
      <c r="AC4344" s="313"/>
      <c r="AD4344" s="313"/>
      <c r="AE4344" s="313"/>
      <c r="AF4344" s="313"/>
      <c r="AG4344" s="313"/>
      <c r="AH4344" s="313"/>
      <c r="AI4344" s="313"/>
    </row>
    <row r="4345" spans="18:35" ht="80.099999999999994" customHeight="1" x14ac:dyDescent="0.2">
      <c r="R4345" s="313"/>
      <c r="S4345" s="313"/>
      <c r="T4345" s="313"/>
      <c r="U4345" s="313"/>
      <c r="V4345" s="313"/>
      <c r="W4345" s="313"/>
      <c r="X4345" s="313"/>
      <c r="Y4345" s="313"/>
      <c r="Z4345" s="313"/>
      <c r="AA4345" s="313"/>
      <c r="AB4345" s="313"/>
      <c r="AC4345" s="313"/>
      <c r="AD4345" s="313"/>
      <c r="AE4345" s="313"/>
      <c r="AF4345" s="313"/>
      <c r="AG4345" s="313"/>
      <c r="AH4345" s="313"/>
      <c r="AI4345" s="313"/>
    </row>
    <row r="4346" spans="18:35" ht="80.099999999999994" customHeight="1" x14ac:dyDescent="0.2">
      <c r="R4346" s="313"/>
      <c r="S4346" s="313"/>
      <c r="T4346" s="313"/>
      <c r="U4346" s="313"/>
      <c r="V4346" s="313"/>
      <c r="W4346" s="313"/>
      <c r="X4346" s="313"/>
      <c r="Y4346" s="313"/>
      <c r="Z4346" s="313"/>
      <c r="AA4346" s="313"/>
      <c r="AB4346" s="313"/>
      <c r="AC4346" s="313"/>
      <c r="AD4346" s="313"/>
      <c r="AE4346" s="313"/>
      <c r="AF4346" s="313"/>
      <c r="AG4346" s="313"/>
      <c r="AH4346" s="313"/>
      <c r="AI4346" s="313"/>
    </row>
    <row r="4347" spans="18:35" ht="80.099999999999994" customHeight="1" x14ac:dyDescent="0.2">
      <c r="R4347" s="313"/>
      <c r="S4347" s="313"/>
      <c r="T4347" s="313"/>
      <c r="U4347" s="313"/>
      <c r="V4347" s="313"/>
      <c r="W4347" s="313"/>
      <c r="X4347" s="313"/>
      <c r="Y4347" s="313"/>
      <c r="Z4347" s="313"/>
      <c r="AA4347" s="313"/>
      <c r="AB4347" s="313"/>
      <c r="AC4347" s="313"/>
      <c r="AD4347" s="313"/>
      <c r="AE4347" s="313"/>
      <c r="AF4347" s="313"/>
      <c r="AG4347" s="313"/>
      <c r="AH4347" s="313"/>
      <c r="AI4347" s="313"/>
    </row>
    <row r="4348" spans="18:35" ht="80.099999999999994" customHeight="1" x14ac:dyDescent="0.2">
      <c r="R4348" s="313"/>
      <c r="S4348" s="313"/>
      <c r="T4348" s="313"/>
      <c r="U4348" s="313"/>
      <c r="V4348" s="313"/>
      <c r="W4348" s="313"/>
      <c r="X4348" s="313"/>
      <c r="Y4348" s="313"/>
      <c r="Z4348" s="313"/>
      <c r="AA4348" s="313"/>
      <c r="AB4348" s="313"/>
      <c r="AC4348" s="313"/>
      <c r="AD4348" s="313"/>
      <c r="AE4348" s="313"/>
      <c r="AF4348" s="313"/>
      <c r="AG4348" s="313"/>
      <c r="AH4348" s="313"/>
      <c r="AI4348" s="313"/>
    </row>
    <row r="4349" spans="18:35" ht="80.099999999999994" customHeight="1" x14ac:dyDescent="0.2">
      <c r="R4349" s="313"/>
      <c r="S4349" s="313"/>
      <c r="T4349" s="313"/>
      <c r="U4349" s="313"/>
      <c r="V4349" s="313"/>
      <c r="W4349" s="313"/>
      <c r="X4349" s="313"/>
      <c r="Y4349" s="313"/>
      <c r="Z4349" s="313"/>
      <c r="AA4349" s="313"/>
      <c r="AB4349" s="313"/>
      <c r="AC4349" s="313"/>
      <c r="AD4349" s="313"/>
      <c r="AE4349" s="313"/>
      <c r="AF4349" s="313"/>
      <c r="AG4349" s="313"/>
      <c r="AH4349" s="313"/>
      <c r="AI4349" s="313"/>
    </row>
    <row r="4350" spans="18:35" ht="80.099999999999994" customHeight="1" x14ac:dyDescent="0.2">
      <c r="R4350" s="313"/>
      <c r="S4350" s="313"/>
      <c r="T4350" s="313"/>
      <c r="U4350" s="313"/>
      <c r="V4350" s="313"/>
      <c r="W4350" s="313"/>
      <c r="X4350" s="313"/>
      <c r="Y4350" s="313"/>
      <c r="Z4350" s="313"/>
      <c r="AA4350" s="313"/>
      <c r="AB4350" s="313"/>
      <c r="AC4350" s="313"/>
      <c r="AD4350" s="313"/>
      <c r="AE4350" s="313"/>
      <c r="AF4350" s="313"/>
      <c r="AG4350" s="313"/>
      <c r="AH4350" s="313"/>
      <c r="AI4350" s="313"/>
    </row>
    <row r="4351" spans="18:35" ht="80.099999999999994" customHeight="1" x14ac:dyDescent="0.2">
      <c r="R4351" s="313"/>
      <c r="S4351" s="313"/>
      <c r="T4351" s="313"/>
      <c r="U4351" s="313"/>
      <c r="V4351" s="313"/>
      <c r="W4351" s="313"/>
      <c r="X4351" s="313"/>
      <c r="Y4351" s="313"/>
      <c r="Z4351" s="313"/>
      <c r="AA4351" s="313"/>
      <c r="AB4351" s="313"/>
      <c r="AC4351" s="313"/>
      <c r="AD4351" s="313"/>
      <c r="AE4351" s="313"/>
      <c r="AF4351" s="313"/>
      <c r="AG4351" s="313"/>
      <c r="AH4351" s="313"/>
      <c r="AI4351" s="313"/>
    </row>
    <row r="4352" spans="18:35" ht="80.099999999999994" customHeight="1" x14ac:dyDescent="0.2">
      <c r="R4352" s="313"/>
      <c r="S4352" s="313"/>
      <c r="T4352" s="313"/>
      <c r="U4352" s="313"/>
      <c r="V4352" s="313"/>
      <c r="W4352" s="313"/>
      <c r="X4352" s="313"/>
      <c r="Y4352" s="313"/>
      <c r="Z4352" s="313"/>
      <c r="AA4352" s="313"/>
      <c r="AB4352" s="313"/>
      <c r="AC4352" s="313"/>
      <c r="AD4352" s="313"/>
      <c r="AE4352" s="313"/>
      <c r="AF4352" s="313"/>
      <c r="AG4352" s="313"/>
      <c r="AH4352" s="313"/>
      <c r="AI4352" s="313"/>
    </row>
    <row r="4353" spans="18:35" ht="80.099999999999994" customHeight="1" x14ac:dyDescent="0.2">
      <c r="R4353" s="313"/>
      <c r="S4353" s="313"/>
      <c r="T4353" s="313"/>
      <c r="U4353" s="313"/>
      <c r="V4353" s="313"/>
      <c r="W4353" s="313"/>
      <c r="X4353" s="313"/>
      <c r="Y4353" s="313"/>
      <c r="Z4353" s="313"/>
      <c r="AA4353" s="313"/>
      <c r="AB4353" s="313"/>
      <c r="AC4353" s="313"/>
      <c r="AD4353" s="313"/>
      <c r="AE4353" s="313"/>
      <c r="AF4353" s="313"/>
      <c r="AG4353" s="313"/>
      <c r="AH4353" s="313"/>
      <c r="AI4353" s="313"/>
    </row>
    <row r="4354" spans="18:35" ht="80.099999999999994" customHeight="1" x14ac:dyDescent="0.2">
      <c r="R4354" s="313"/>
      <c r="S4354" s="313"/>
      <c r="T4354" s="313"/>
      <c r="U4354" s="313"/>
      <c r="V4354" s="313"/>
      <c r="W4354" s="313"/>
      <c r="X4354" s="313"/>
      <c r="Y4354" s="313"/>
      <c r="Z4354" s="313"/>
      <c r="AA4354" s="313"/>
      <c r="AB4354" s="313"/>
      <c r="AC4354" s="313"/>
      <c r="AD4354" s="313"/>
      <c r="AE4354" s="313"/>
      <c r="AF4354" s="313"/>
      <c r="AG4354" s="313"/>
      <c r="AH4354" s="313"/>
      <c r="AI4354" s="313"/>
    </row>
    <row r="4355" spans="18:35" ht="80.099999999999994" customHeight="1" x14ac:dyDescent="0.2">
      <c r="R4355" s="313"/>
      <c r="S4355" s="313"/>
      <c r="T4355" s="313"/>
      <c r="U4355" s="313"/>
      <c r="V4355" s="313"/>
      <c r="W4355" s="313"/>
      <c r="X4355" s="313"/>
      <c r="Y4355" s="313"/>
      <c r="Z4355" s="313"/>
      <c r="AA4355" s="313"/>
      <c r="AB4355" s="313"/>
      <c r="AC4355" s="313"/>
      <c r="AD4355" s="313"/>
      <c r="AE4355" s="313"/>
      <c r="AF4355" s="313"/>
      <c r="AG4355" s="313"/>
      <c r="AH4355" s="313"/>
      <c r="AI4355" s="313"/>
    </row>
    <row r="4356" spans="18:35" ht="80.099999999999994" customHeight="1" x14ac:dyDescent="0.2">
      <c r="R4356" s="313"/>
      <c r="S4356" s="313"/>
      <c r="T4356" s="313"/>
      <c r="U4356" s="313"/>
      <c r="V4356" s="313"/>
      <c r="W4356" s="313"/>
      <c r="X4356" s="313"/>
      <c r="Y4356" s="313"/>
      <c r="Z4356" s="313"/>
      <c r="AA4356" s="313"/>
      <c r="AB4356" s="313"/>
      <c r="AC4356" s="313"/>
      <c r="AD4356" s="313"/>
      <c r="AE4356" s="313"/>
      <c r="AF4356" s="313"/>
      <c r="AG4356" s="313"/>
      <c r="AH4356" s="313"/>
      <c r="AI4356" s="313"/>
    </row>
    <row r="4357" spans="18:35" ht="80.099999999999994" customHeight="1" x14ac:dyDescent="0.2">
      <c r="R4357" s="313"/>
      <c r="S4357" s="313"/>
      <c r="T4357" s="313"/>
      <c r="U4357" s="313"/>
      <c r="V4357" s="313"/>
      <c r="W4357" s="313"/>
      <c r="X4357" s="313"/>
      <c r="Y4357" s="313"/>
      <c r="Z4357" s="313"/>
      <c r="AA4357" s="313"/>
      <c r="AB4357" s="313"/>
      <c r="AC4357" s="313"/>
      <c r="AD4357" s="313"/>
      <c r="AE4357" s="313"/>
      <c r="AF4357" s="313"/>
      <c r="AG4357" s="313"/>
      <c r="AH4357" s="313"/>
      <c r="AI4357" s="313"/>
    </row>
    <row r="4358" spans="18:35" ht="80.099999999999994" customHeight="1" x14ac:dyDescent="0.2">
      <c r="R4358" s="313"/>
      <c r="S4358" s="313"/>
      <c r="T4358" s="313"/>
      <c r="U4358" s="313"/>
      <c r="V4358" s="313"/>
      <c r="W4358" s="313"/>
      <c r="X4358" s="313"/>
      <c r="Y4358" s="313"/>
      <c r="Z4358" s="313"/>
      <c r="AA4358" s="313"/>
      <c r="AB4358" s="313"/>
      <c r="AC4358" s="313"/>
      <c r="AD4358" s="313"/>
      <c r="AE4358" s="313"/>
      <c r="AF4358" s="313"/>
      <c r="AG4358" s="313"/>
      <c r="AH4358" s="313"/>
      <c r="AI4358" s="313"/>
    </row>
    <row r="4359" spans="18:35" ht="80.099999999999994" customHeight="1" x14ac:dyDescent="0.2">
      <c r="R4359" s="313"/>
      <c r="S4359" s="313"/>
      <c r="T4359" s="313"/>
      <c r="U4359" s="313"/>
      <c r="V4359" s="313"/>
      <c r="W4359" s="313"/>
      <c r="X4359" s="313"/>
      <c r="Y4359" s="313"/>
      <c r="Z4359" s="313"/>
      <c r="AA4359" s="313"/>
      <c r="AB4359" s="313"/>
      <c r="AC4359" s="313"/>
      <c r="AD4359" s="313"/>
      <c r="AE4359" s="313"/>
      <c r="AF4359" s="313"/>
      <c r="AG4359" s="313"/>
      <c r="AH4359" s="313"/>
      <c r="AI4359" s="313"/>
    </row>
    <row r="4360" spans="18:35" ht="80.099999999999994" customHeight="1" x14ac:dyDescent="0.2">
      <c r="R4360" s="313"/>
      <c r="S4360" s="313"/>
      <c r="T4360" s="313"/>
      <c r="U4360" s="313"/>
      <c r="V4360" s="313"/>
      <c r="W4360" s="313"/>
      <c r="X4360" s="313"/>
      <c r="Y4360" s="313"/>
      <c r="Z4360" s="313"/>
      <c r="AA4360" s="313"/>
      <c r="AB4360" s="313"/>
      <c r="AC4360" s="313"/>
      <c r="AD4360" s="313"/>
      <c r="AE4360" s="313"/>
      <c r="AF4360" s="313"/>
      <c r="AG4360" s="313"/>
      <c r="AH4360" s="313"/>
      <c r="AI4360" s="313"/>
    </row>
    <row r="4361" spans="18:35" ht="80.099999999999994" customHeight="1" x14ac:dyDescent="0.2">
      <c r="R4361" s="313"/>
      <c r="S4361" s="313"/>
      <c r="T4361" s="313"/>
      <c r="U4361" s="313"/>
      <c r="V4361" s="313"/>
      <c r="W4361" s="313"/>
      <c r="X4361" s="313"/>
      <c r="Y4361" s="313"/>
      <c r="Z4361" s="313"/>
      <c r="AA4361" s="313"/>
      <c r="AB4361" s="313"/>
      <c r="AC4361" s="313"/>
      <c r="AD4361" s="313"/>
      <c r="AE4361" s="313"/>
      <c r="AF4361" s="313"/>
      <c r="AG4361" s="313"/>
      <c r="AH4361" s="313"/>
      <c r="AI4361" s="313"/>
    </row>
    <row r="4362" spans="18:35" ht="80.099999999999994" customHeight="1" x14ac:dyDescent="0.2">
      <c r="R4362" s="313"/>
      <c r="S4362" s="313"/>
      <c r="T4362" s="313"/>
      <c r="U4362" s="313"/>
      <c r="V4362" s="313"/>
      <c r="W4362" s="313"/>
      <c r="X4362" s="313"/>
      <c r="Y4362" s="313"/>
      <c r="Z4362" s="313"/>
      <c r="AA4362" s="313"/>
      <c r="AB4362" s="313"/>
      <c r="AC4362" s="313"/>
      <c r="AD4362" s="313"/>
      <c r="AE4362" s="313"/>
      <c r="AF4362" s="313"/>
      <c r="AG4362" s="313"/>
      <c r="AH4362" s="313"/>
      <c r="AI4362" s="313"/>
    </row>
    <row r="4363" spans="18:35" ht="80.099999999999994" customHeight="1" x14ac:dyDescent="0.2">
      <c r="R4363" s="313"/>
      <c r="S4363" s="313"/>
      <c r="T4363" s="313"/>
      <c r="U4363" s="313"/>
      <c r="V4363" s="313"/>
      <c r="W4363" s="313"/>
      <c r="X4363" s="313"/>
      <c r="Y4363" s="313"/>
      <c r="Z4363" s="313"/>
      <c r="AA4363" s="313"/>
      <c r="AB4363" s="313"/>
      <c r="AC4363" s="313"/>
      <c r="AD4363" s="313"/>
      <c r="AE4363" s="313"/>
      <c r="AF4363" s="313"/>
      <c r="AG4363" s="313"/>
      <c r="AH4363" s="313"/>
      <c r="AI4363" s="313"/>
    </row>
    <row r="4364" spans="18:35" ht="80.099999999999994" customHeight="1" x14ac:dyDescent="0.2">
      <c r="R4364" s="313"/>
      <c r="S4364" s="313"/>
      <c r="T4364" s="313"/>
      <c r="U4364" s="313"/>
      <c r="V4364" s="313"/>
      <c r="W4364" s="313"/>
      <c r="X4364" s="313"/>
      <c r="Y4364" s="313"/>
      <c r="Z4364" s="313"/>
      <c r="AA4364" s="313"/>
      <c r="AB4364" s="313"/>
      <c r="AC4364" s="313"/>
      <c r="AD4364" s="313"/>
      <c r="AE4364" s="313"/>
      <c r="AF4364" s="313"/>
      <c r="AG4364" s="313"/>
      <c r="AH4364" s="313"/>
      <c r="AI4364" s="313"/>
    </row>
    <row r="4365" spans="18:35" ht="80.099999999999994" customHeight="1" x14ac:dyDescent="0.2">
      <c r="R4365" s="313"/>
      <c r="S4365" s="313"/>
      <c r="T4365" s="313"/>
      <c r="U4365" s="313"/>
      <c r="V4365" s="313"/>
      <c r="W4365" s="313"/>
      <c r="X4365" s="313"/>
      <c r="Y4365" s="313"/>
      <c r="Z4365" s="313"/>
      <c r="AA4365" s="313"/>
      <c r="AB4365" s="313"/>
      <c r="AC4365" s="313"/>
      <c r="AD4365" s="313"/>
      <c r="AE4365" s="313"/>
      <c r="AF4365" s="313"/>
      <c r="AG4365" s="313"/>
      <c r="AH4365" s="313"/>
      <c r="AI4365" s="313"/>
    </row>
    <row r="4366" spans="18:35" ht="80.099999999999994" customHeight="1" x14ac:dyDescent="0.2">
      <c r="R4366" s="313"/>
      <c r="S4366" s="313"/>
      <c r="T4366" s="313"/>
      <c r="U4366" s="313"/>
      <c r="V4366" s="313"/>
      <c r="W4366" s="313"/>
      <c r="X4366" s="313"/>
      <c r="Y4366" s="313"/>
      <c r="Z4366" s="313"/>
      <c r="AA4366" s="313"/>
      <c r="AB4366" s="313"/>
      <c r="AC4366" s="313"/>
      <c r="AD4366" s="313"/>
      <c r="AE4366" s="313"/>
      <c r="AF4366" s="313"/>
      <c r="AG4366" s="313"/>
      <c r="AH4366" s="313"/>
      <c r="AI4366" s="313"/>
    </row>
    <row r="4367" spans="18:35" ht="80.099999999999994" customHeight="1" x14ac:dyDescent="0.2">
      <c r="R4367" s="313"/>
      <c r="S4367" s="313"/>
      <c r="T4367" s="313"/>
      <c r="U4367" s="313"/>
      <c r="V4367" s="313"/>
      <c r="W4367" s="313"/>
      <c r="X4367" s="313"/>
      <c r="Y4367" s="313"/>
      <c r="Z4367" s="313"/>
      <c r="AA4367" s="313"/>
      <c r="AB4367" s="313"/>
      <c r="AC4367" s="313"/>
      <c r="AD4367" s="313"/>
      <c r="AE4367" s="313"/>
      <c r="AF4367" s="313"/>
      <c r="AG4367" s="313"/>
      <c r="AH4367" s="313"/>
      <c r="AI4367" s="313"/>
    </row>
    <row r="4368" spans="18:35" ht="80.099999999999994" customHeight="1" x14ac:dyDescent="0.2">
      <c r="R4368" s="313"/>
      <c r="S4368" s="313"/>
      <c r="T4368" s="313"/>
      <c r="U4368" s="313"/>
      <c r="V4368" s="313"/>
      <c r="W4368" s="313"/>
      <c r="X4368" s="313"/>
      <c r="Y4368" s="313"/>
      <c r="Z4368" s="313"/>
      <c r="AA4368" s="313"/>
      <c r="AB4368" s="313"/>
      <c r="AC4368" s="313"/>
      <c r="AD4368" s="313"/>
      <c r="AE4368" s="313"/>
      <c r="AF4368" s="313"/>
      <c r="AG4368" s="313"/>
      <c r="AH4368" s="313"/>
      <c r="AI4368" s="313"/>
    </row>
    <row r="4369" spans="18:35" ht="80.099999999999994" customHeight="1" x14ac:dyDescent="0.2">
      <c r="R4369" s="313"/>
      <c r="S4369" s="313"/>
      <c r="T4369" s="313"/>
      <c r="U4369" s="313"/>
      <c r="V4369" s="313"/>
      <c r="W4369" s="313"/>
      <c r="X4369" s="313"/>
      <c r="Y4369" s="313"/>
      <c r="Z4369" s="313"/>
      <c r="AA4369" s="313"/>
      <c r="AB4369" s="313"/>
      <c r="AC4369" s="313"/>
      <c r="AD4369" s="313"/>
      <c r="AE4369" s="313"/>
      <c r="AF4369" s="313"/>
      <c r="AG4369" s="313"/>
      <c r="AH4369" s="313"/>
      <c r="AI4369" s="313"/>
    </row>
    <row r="4370" spans="18:35" ht="80.099999999999994" customHeight="1" x14ac:dyDescent="0.2">
      <c r="R4370" s="313"/>
      <c r="S4370" s="313"/>
      <c r="T4370" s="313"/>
      <c r="U4370" s="313"/>
      <c r="V4370" s="313"/>
      <c r="W4370" s="313"/>
      <c r="X4370" s="313"/>
      <c r="Y4370" s="313"/>
      <c r="Z4370" s="313"/>
      <c r="AA4370" s="313"/>
      <c r="AB4370" s="313"/>
      <c r="AC4370" s="313"/>
      <c r="AD4370" s="313"/>
      <c r="AE4370" s="313"/>
      <c r="AF4370" s="313"/>
      <c r="AG4370" s="313"/>
      <c r="AH4370" s="313"/>
      <c r="AI4370" s="313"/>
    </row>
    <row r="4371" spans="18:35" ht="80.099999999999994" customHeight="1" x14ac:dyDescent="0.2">
      <c r="R4371" s="313"/>
      <c r="S4371" s="313"/>
      <c r="T4371" s="313"/>
      <c r="U4371" s="313"/>
      <c r="V4371" s="313"/>
      <c r="W4371" s="313"/>
      <c r="X4371" s="313"/>
      <c r="Y4371" s="313"/>
      <c r="Z4371" s="313"/>
      <c r="AA4371" s="313"/>
      <c r="AB4371" s="313"/>
      <c r="AC4371" s="313"/>
      <c r="AD4371" s="313"/>
      <c r="AE4371" s="313"/>
      <c r="AF4371" s="313"/>
      <c r="AG4371" s="313"/>
      <c r="AH4371" s="313"/>
      <c r="AI4371" s="313"/>
    </row>
    <row r="4372" spans="18:35" ht="80.099999999999994" customHeight="1" x14ac:dyDescent="0.2">
      <c r="R4372" s="313"/>
      <c r="S4372" s="313"/>
      <c r="T4372" s="313"/>
      <c r="U4372" s="313"/>
      <c r="V4372" s="313"/>
      <c r="W4372" s="313"/>
      <c r="X4372" s="313"/>
      <c r="Y4372" s="313"/>
      <c r="Z4372" s="313"/>
      <c r="AA4372" s="313"/>
      <c r="AB4372" s="313"/>
      <c r="AC4372" s="313"/>
      <c r="AD4372" s="313"/>
      <c r="AE4372" s="313"/>
      <c r="AF4372" s="313"/>
      <c r="AG4372" s="313"/>
      <c r="AH4372" s="313"/>
      <c r="AI4372" s="313"/>
    </row>
    <row r="4373" spans="18:35" ht="80.099999999999994" customHeight="1" x14ac:dyDescent="0.2">
      <c r="R4373" s="313"/>
      <c r="S4373" s="313"/>
      <c r="T4373" s="313"/>
      <c r="U4373" s="313"/>
      <c r="V4373" s="313"/>
      <c r="W4373" s="313"/>
      <c r="X4373" s="313"/>
      <c r="Y4373" s="313"/>
      <c r="Z4373" s="313"/>
      <c r="AA4373" s="313"/>
      <c r="AB4373" s="313"/>
      <c r="AC4373" s="313"/>
      <c r="AD4373" s="313"/>
      <c r="AE4373" s="313"/>
      <c r="AF4373" s="313"/>
      <c r="AG4373" s="313"/>
      <c r="AH4373" s="313"/>
      <c r="AI4373" s="313"/>
    </row>
    <row r="4374" spans="18:35" ht="80.099999999999994" customHeight="1" x14ac:dyDescent="0.2">
      <c r="R4374" s="313"/>
      <c r="S4374" s="313"/>
      <c r="T4374" s="313"/>
      <c r="U4374" s="313"/>
      <c r="V4374" s="313"/>
      <c r="W4374" s="313"/>
      <c r="X4374" s="313"/>
      <c r="Y4374" s="313"/>
      <c r="Z4374" s="313"/>
      <c r="AA4374" s="313"/>
      <c r="AB4374" s="313"/>
      <c r="AC4374" s="313"/>
      <c r="AD4374" s="313"/>
      <c r="AE4374" s="313"/>
      <c r="AF4374" s="313"/>
      <c r="AG4374" s="313"/>
      <c r="AH4374" s="313"/>
      <c r="AI4374" s="313"/>
    </row>
    <row r="4375" spans="18:35" ht="80.099999999999994" customHeight="1" x14ac:dyDescent="0.2">
      <c r="R4375" s="313"/>
      <c r="S4375" s="313"/>
      <c r="T4375" s="313"/>
      <c r="U4375" s="313"/>
      <c r="V4375" s="313"/>
      <c r="W4375" s="313"/>
      <c r="X4375" s="313"/>
      <c r="Y4375" s="313"/>
      <c r="Z4375" s="313"/>
      <c r="AA4375" s="313"/>
      <c r="AB4375" s="313"/>
      <c r="AC4375" s="313"/>
      <c r="AD4375" s="313"/>
      <c r="AE4375" s="313"/>
      <c r="AF4375" s="313"/>
      <c r="AG4375" s="313"/>
      <c r="AH4375" s="313"/>
      <c r="AI4375" s="313"/>
    </row>
    <row r="4376" spans="18:35" ht="80.099999999999994" customHeight="1" x14ac:dyDescent="0.2">
      <c r="R4376" s="313"/>
      <c r="S4376" s="313"/>
      <c r="T4376" s="313"/>
      <c r="U4376" s="313"/>
      <c r="V4376" s="313"/>
      <c r="W4376" s="313"/>
      <c r="X4376" s="313"/>
      <c r="Y4376" s="313"/>
      <c r="Z4376" s="313"/>
      <c r="AA4376" s="313"/>
      <c r="AB4376" s="313"/>
      <c r="AC4376" s="313"/>
      <c r="AD4376" s="313"/>
      <c r="AE4376" s="313"/>
      <c r="AF4376" s="313"/>
      <c r="AG4376" s="313"/>
      <c r="AH4376" s="313"/>
      <c r="AI4376" s="313"/>
    </row>
    <row r="4377" spans="18:35" ht="80.099999999999994" customHeight="1" x14ac:dyDescent="0.2">
      <c r="R4377" s="313"/>
      <c r="S4377" s="313"/>
      <c r="T4377" s="313"/>
      <c r="U4377" s="313"/>
      <c r="V4377" s="313"/>
      <c r="W4377" s="313"/>
      <c r="X4377" s="313"/>
      <c r="Y4377" s="313"/>
      <c r="Z4377" s="313"/>
      <c r="AA4377" s="313"/>
      <c r="AB4377" s="313"/>
      <c r="AC4377" s="313"/>
      <c r="AD4377" s="313"/>
      <c r="AE4377" s="313"/>
      <c r="AF4377" s="313"/>
      <c r="AG4377" s="313"/>
      <c r="AH4377" s="313"/>
      <c r="AI4377" s="313"/>
    </row>
    <row r="4378" spans="18:35" ht="80.099999999999994" customHeight="1" x14ac:dyDescent="0.2">
      <c r="R4378" s="313"/>
      <c r="S4378" s="313"/>
      <c r="T4378" s="313"/>
      <c r="U4378" s="313"/>
      <c r="V4378" s="313"/>
      <c r="W4378" s="313"/>
      <c r="X4378" s="313"/>
      <c r="Y4378" s="313"/>
      <c r="Z4378" s="313"/>
      <c r="AA4378" s="313"/>
      <c r="AB4378" s="313"/>
      <c r="AC4378" s="313"/>
      <c r="AD4378" s="313"/>
      <c r="AE4378" s="313"/>
      <c r="AF4378" s="313"/>
      <c r="AG4378" s="313"/>
      <c r="AH4378" s="313"/>
      <c r="AI4378" s="313"/>
    </row>
    <row r="4379" spans="18:35" ht="80.099999999999994" customHeight="1" x14ac:dyDescent="0.2">
      <c r="R4379" s="313"/>
      <c r="S4379" s="313"/>
      <c r="T4379" s="313"/>
      <c r="U4379" s="313"/>
      <c r="V4379" s="313"/>
      <c r="W4379" s="313"/>
      <c r="X4379" s="313"/>
      <c r="Y4379" s="313"/>
      <c r="Z4379" s="313"/>
      <c r="AA4379" s="313"/>
      <c r="AB4379" s="313"/>
      <c r="AC4379" s="313"/>
      <c r="AD4379" s="313"/>
      <c r="AE4379" s="313"/>
      <c r="AF4379" s="313"/>
      <c r="AG4379" s="313"/>
      <c r="AH4379" s="313"/>
      <c r="AI4379" s="313"/>
    </row>
    <row r="4380" spans="18:35" ht="80.099999999999994" customHeight="1" x14ac:dyDescent="0.2">
      <c r="R4380" s="313"/>
      <c r="S4380" s="313"/>
      <c r="T4380" s="313"/>
      <c r="U4380" s="313"/>
      <c r="V4380" s="313"/>
      <c r="W4380" s="313"/>
      <c r="X4380" s="313"/>
      <c r="Y4380" s="313"/>
      <c r="Z4380" s="313"/>
      <c r="AA4380" s="313"/>
      <c r="AB4380" s="313"/>
      <c r="AC4380" s="313"/>
      <c r="AD4380" s="313"/>
      <c r="AE4380" s="313"/>
      <c r="AF4380" s="313"/>
      <c r="AG4380" s="313"/>
      <c r="AH4380" s="313"/>
      <c r="AI4380" s="313"/>
    </row>
    <row r="4381" spans="18:35" ht="80.099999999999994" customHeight="1" x14ac:dyDescent="0.2">
      <c r="R4381" s="313"/>
      <c r="S4381" s="313"/>
      <c r="T4381" s="313"/>
      <c r="U4381" s="313"/>
      <c r="V4381" s="313"/>
      <c r="W4381" s="313"/>
      <c r="X4381" s="313"/>
      <c r="Y4381" s="313"/>
      <c r="Z4381" s="313"/>
      <c r="AA4381" s="313"/>
      <c r="AB4381" s="313"/>
      <c r="AC4381" s="313"/>
      <c r="AD4381" s="313"/>
      <c r="AE4381" s="313"/>
      <c r="AF4381" s="313"/>
      <c r="AG4381" s="313"/>
      <c r="AH4381" s="313"/>
      <c r="AI4381" s="313"/>
    </row>
    <row r="4382" spans="18:35" ht="80.099999999999994" customHeight="1" x14ac:dyDescent="0.2">
      <c r="R4382" s="313"/>
      <c r="S4382" s="313"/>
      <c r="T4382" s="313"/>
      <c r="U4382" s="313"/>
      <c r="V4382" s="313"/>
      <c r="W4382" s="313"/>
      <c r="X4382" s="313"/>
      <c r="Y4382" s="313"/>
      <c r="Z4382" s="313"/>
      <c r="AA4382" s="313"/>
      <c r="AB4382" s="313"/>
      <c r="AC4382" s="313"/>
      <c r="AD4382" s="313"/>
      <c r="AE4382" s="313"/>
      <c r="AF4382" s="313"/>
      <c r="AG4382" s="313"/>
      <c r="AH4382" s="313"/>
      <c r="AI4382" s="313"/>
    </row>
    <row r="4383" spans="18:35" ht="80.099999999999994" customHeight="1" x14ac:dyDescent="0.2">
      <c r="R4383" s="313"/>
      <c r="S4383" s="313"/>
      <c r="T4383" s="313"/>
      <c r="U4383" s="313"/>
      <c r="V4383" s="313"/>
      <c r="W4383" s="313"/>
      <c r="X4383" s="313"/>
      <c r="Y4383" s="313"/>
      <c r="Z4383" s="313"/>
      <c r="AA4383" s="313"/>
      <c r="AB4383" s="313"/>
      <c r="AC4383" s="313"/>
      <c r="AD4383" s="313"/>
      <c r="AE4383" s="313"/>
      <c r="AF4383" s="313"/>
      <c r="AG4383" s="313"/>
      <c r="AH4383" s="313"/>
      <c r="AI4383" s="313"/>
    </row>
    <row r="4384" spans="18:35" ht="80.099999999999994" customHeight="1" x14ac:dyDescent="0.2">
      <c r="R4384" s="313"/>
      <c r="S4384" s="313"/>
      <c r="T4384" s="313"/>
      <c r="U4384" s="313"/>
      <c r="V4384" s="313"/>
      <c r="W4384" s="313"/>
      <c r="X4384" s="313"/>
      <c r="Y4384" s="313"/>
      <c r="Z4384" s="313"/>
      <c r="AA4384" s="313"/>
      <c r="AB4384" s="313"/>
      <c r="AC4384" s="313"/>
      <c r="AD4384" s="313"/>
      <c r="AE4384" s="313"/>
      <c r="AF4384" s="313"/>
      <c r="AG4384" s="313"/>
      <c r="AH4384" s="313"/>
      <c r="AI4384" s="313"/>
    </row>
    <row r="4385" spans="18:35" ht="80.099999999999994" customHeight="1" x14ac:dyDescent="0.2">
      <c r="R4385" s="313"/>
      <c r="S4385" s="313"/>
      <c r="T4385" s="313"/>
      <c r="U4385" s="313"/>
      <c r="V4385" s="313"/>
      <c r="W4385" s="313"/>
      <c r="X4385" s="313"/>
      <c r="Y4385" s="313"/>
      <c r="Z4385" s="313"/>
      <c r="AA4385" s="313"/>
      <c r="AB4385" s="313"/>
      <c r="AC4385" s="313"/>
      <c r="AD4385" s="313"/>
      <c r="AE4385" s="313"/>
      <c r="AF4385" s="313"/>
      <c r="AG4385" s="313"/>
      <c r="AH4385" s="313"/>
      <c r="AI4385" s="313"/>
    </row>
    <row r="4386" spans="18:35" ht="80.099999999999994" customHeight="1" x14ac:dyDescent="0.2">
      <c r="R4386" s="313"/>
      <c r="S4386" s="313"/>
      <c r="T4386" s="313"/>
      <c r="U4386" s="313"/>
      <c r="V4386" s="313"/>
      <c r="W4386" s="313"/>
      <c r="X4386" s="313"/>
      <c r="Y4386" s="313"/>
      <c r="Z4386" s="313"/>
      <c r="AA4386" s="313"/>
      <c r="AB4386" s="313"/>
      <c r="AC4386" s="313"/>
      <c r="AD4386" s="313"/>
      <c r="AE4386" s="313"/>
      <c r="AF4386" s="313"/>
      <c r="AG4386" s="313"/>
      <c r="AH4386" s="313"/>
      <c r="AI4386" s="313"/>
    </row>
    <row r="4387" spans="18:35" ht="80.099999999999994" customHeight="1" x14ac:dyDescent="0.2">
      <c r="R4387" s="313"/>
      <c r="S4387" s="313"/>
      <c r="T4387" s="313"/>
      <c r="U4387" s="313"/>
      <c r="V4387" s="313"/>
      <c r="W4387" s="313"/>
      <c r="X4387" s="313"/>
      <c r="Y4387" s="313"/>
      <c r="Z4387" s="313"/>
      <c r="AA4387" s="313"/>
      <c r="AB4387" s="313"/>
      <c r="AC4387" s="313"/>
      <c r="AD4387" s="313"/>
      <c r="AE4387" s="313"/>
      <c r="AF4387" s="313"/>
      <c r="AG4387" s="313"/>
      <c r="AH4387" s="313"/>
      <c r="AI4387" s="313"/>
    </row>
    <row r="4388" spans="18:35" ht="80.099999999999994" customHeight="1" x14ac:dyDescent="0.2">
      <c r="R4388" s="313"/>
      <c r="S4388" s="313"/>
      <c r="T4388" s="313"/>
      <c r="U4388" s="313"/>
      <c r="V4388" s="313"/>
      <c r="W4388" s="313"/>
      <c r="X4388" s="313"/>
      <c r="Y4388" s="313"/>
      <c r="Z4388" s="313"/>
      <c r="AA4388" s="313"/>
      <c r="AB4388" s="313"/>
      <c r="AC4388" s="313"/>
      <c r="AD4388" s="313"/>
      <c r="AE4388" s="313"/>
      <c r="AF4388" s="313"/>
      <c r="AG4388" s="313"/>
      <c r="AH4388" s="313"/>
      <c r="AI4388" s="313"/>
    </row>
    <row r="4389" spans="18:35" ht="80.099999999999994" customHeight="1" x14ac:dyDescent="0.2">
      <c r="R4389" s="313"/>
      <c r="S4389" s="313"/>
      <c r="T4389" s="313"/>
      <c r="U4389" s="313"/>
      <c r="V4389" s="313"/>
      <c r="W4389" s="313"/>
      <c r="X4389" s="313"/>
      <c r="Y4389" s="313"/>
      <c r="Z4389" s="313"/>
      <c r="AA4389" s="313"/>
      <c r="AB4389" s="313"/>
      <c r="AC4389" s="313"/>
      <c r="AD4389" s="313"/>
      <c r="AE4389" s="313"/>
      <c r="AF4389" s="313"/>
      <c r="AG4389" s="313"/>
      <c r="AH4389" s="313"/>
      <c r="AI4389" s="313"/>
    </row>
    <row r="4390" spans="18:35" ht="80.099999999999994" customHeight="1" x14ac:dyDescent="0.2">
      <c r="R4390" s="313"/>
      <c r="S4390" s="313"/>
      <c r="T4390" s="313"/>
      <c r="U4390" s="313"/>
      <c r="V4390" s="313"/>
      <c r="W4390" s="313"/>
      <c r="X4390" s="313"/>
      <c r="Y4390" s="313"/>
      <c r="Z4390" s="313"/>
      <c r="AA4390" s="313"/>
      <c r="AB4390" s="313"/>
      <c r="AC4390" s="313"/>
      <c r="AD4390" s="313"/>
      <c r="AE4390" s="313"/>
      <c r="AF4390" s="313"/>
      <c r="AG4390" s="313"/>
      <c r="AH4390" s="313"/>
      <c r="AI4390" s="313"/>
    </row>
    <row r="4391" spans="18:35" ht="80.099999999999994" customHeight="1" x14ac:dyDescent="0.2">
      <c r="R4391" s="313"/>
      <c r="S4391" s="313"/>
      <c r="T4391" s="313"/>
      <c r="U4391" s="313"/>
      <c r="V4391" s="313"/>
      <c r="W4391" s="313"/>
      <c r="X4391" s="313"/>
      <c r="Y4391" s="313"/>
      <c r="Z4391" s="313"/>
      <c r="AA4391" s="313"/>
      <c r="AB4391" s="313"/>
      <c r="AC4391" s="313"/>
      <c r="AD4391" s="313"/>
      <c r="AE4391" s="313"/>
      <c r="AF4391" s="313"/>
      <c r="AG4391" s="313"/>
      <c r="AH4391" s="313"/>
      <c r="AI4391" s="313"/>
    </row>
    <row r="4392" spans="18:35" ht="80.099999999999994" customHeight="1" x14ac:dyDescent="0.2">
      <c r="R4392" s="313"/>
      <c r="S4392" s="313"/>
      <c r="T4392" s="313"/>
      <c r="U4392" s="313"/>
      <c r="V4392" s="313"/>
      <c r="W4392" s="313"/>
      <c r="X4392" s="313"/>
      <c r="Y4392" s="313"/>
      <c r="Z4392" s="313"/>
      <c r="AA4392" s="313"/>
      <c r="AB4392" s="313"/>
      <c r="AC4392" s="313"/>
      <c r="AD4392" s="313"/>
      <c r="AE4392" s="313"/>
      <c r="AF4392" s="313"/>
      <c r="AG4392" s="313"/>
      <c r="AH4392" s="313"/>
      <c r="AI4392" s="313"/>
    </row>
    <row r="4393" spans="18:35" ht="80.099999999999994" customHeight="1" x14ac:dyDescent="0.2">
      <c r="R4393" s="313"/>
      <c r="S4393" s="313"/>
      <c r="T4393" s="313"/>
      <c r="U4393" s="313"/>
      <c r="V4393" s="313"/>
      <c r="W4393" s="313"/>
      <c r="X4393" s="313"/>
      <c r="Y4393" s="313"/>
      <c r="Z4393" s="313"/>
      <c r="AA4393" s="313"/>
      <c r="AB4393" s="313"/>
      <c r="AC4393" s="313"/>
      <c r="AD4393" s="313"/>
      <c r="AE4393" s="313"/>
      <c r="AF4393" s="313"/>
      <c r="AG4393" s="313"/>
      <c r="AH4393" s="313"/>
      <c r="AI4393" s="313"/>
    </row>
    <row r="4394" spans="18:35" ht="80.099999999999994" customHeight="1" x14ac:dyDescent="0.2">
      <c r="R4394" s="313"/>
      <c r="S4394" s="313"/>
      <c r="T4394" s="313"/>
      <c r="U4394" s="313"/>
      <c r="V4394" s="313"/>
      <c r="W4394" s="313"/>
      <c r="X4394" s="313"/>
      <c r="Y4394" s="313"/>
      <c r="Z4394" s="313"/>
      <c r="AA4394" s="313"/>
      <c r="AB4394" s="313"/>
      <c r="AC4394" s="313"/>
      <c r="AD4394" s="313"/>
      <c r="AE4394" s="313"/>
      <c r="AF4394" s="313"/>
      <c r="AG4394" s="313"/>
      <c r="AH4394" s="313"/>
      <c r="AI4394" s="313"/>
    </row>
    <row r="4395" spans="18:35" ht="80.099999999999994" customHeight="1" x14ac:dyDescent="0.2">
      <c r="R4395" s="313"/>
      <c r="S4395" s="313"/>
      <c r="T4395" s="313"/>
      <c r="U4395" s="313"/>
      <c r="V4395" s="313"/>
      <c r="W4395" s="313"/>
      <c r="X4395" s="313"/>
      <c r="Y4395" s="313"/>
      <c r="Z4395" s="313"/>
      <c r="AA4395" s="313"/>
      <c r="AB4395" s="313"/>
      <c r="AC4395" s="313"/>
      <c r="AD4395" s="313"/>
      <c r="AE4395" s="313"/>
      <c r="AF4395" s="313"/>
      <c r="AG4395" s="313"/>
      <c r="AH4395" s="313"/>
      <c r="AI4395" s="313"/>
    </row>
    <row r="4396" spans="18:35" ht="80.099999999999994" customHeight="1" x14ac:dyDescent="0.2">
      <c r="R4396" s="313"/>
      <c r="S4396" s="313"/>
      <c r="T4396" s="313"/>
      <c r="U4396" s="313"/>
      <c r="V4396" s="313"/>
      <c r="W4396" s="313"/>
      <c r="X4396" s="313"/>
      <c r="Y4396" s="313"/>
      <c r="Z4396" s="313"/>
      <c r="AA4396" s="313"/>
      <c r="AB4396" s="313"/>
      <c r="AC4396" s="313"/>
      <c r="AD4396" s="313"/>
      <c r="AE4396" s="313"/>
      <c r="AF4396" s="313"/>
      <c r="AG4396" s="313"/>
      <c r="AH4396" s="313"/>
      <c r="AI4396" s="313"/>
    </row>
    <row r="4397" spans="18:35" ht="80.099999999999994" customHeight="1" x14ac:dyDescent="0.2">
      <c r="R4397" s="313"/>
      <c r="S4397" s="313"/>
      <c r="T4397" s="313"/>
      <c r="U4397" s="313"/>
      <c r="V4397" s="313"/>
      <c r="W4397" s="313"/>
      <c r="X4397" s="313"/>
      <c r="Y4397" s="313"/>
      <c r="Z4397" s="313"/>
      <c r="AA4397" s="313"/>
      <c r="AB4397" s="313"/>
      <c r="AC4397" s="313"/>
      <c r="AD4397" s="313"/>
      <c r="AE4397" s="313"/>
      <c r="AF4397" s="313"/>
      <c r="AG4397" s="313"/>
      <c r="AH4397" s="313"/>
      <c r="AI4397" s="313"/>
    </row>
    <row r="4398" spans="18:35" ht="80.099999999999994" customHeight="1" x14ac:dyDescent="0.2">
      <c r="R4398" s="313"/>
      <c r="S4398" s="313"/>
      <c r="T4398" s="313"/>
      <c r="U4398" s="313"/>
      <c r="V4398" s="313"/>
      <c r="W4398" s="313"/>
      <c r="X4398" s="313"/>
      <c r="Y4398" s="313"/>
      <c r="Z4398" s="313"/>
      <c r="AA4398" s="313"/>
      <c r="AB4398" s="313"/>
      <c r="AC4398" s="313"/>
      <c r="AD4398" s="313"/>
      <c r="AE4398" s="313"/>
      <c r="AF4398" s="313"/>
      <c r="AG4398" s="313"/>
      <c r="AH4398" s="313"/>
      <c r="AI4398" s="313"/>
    </row>
    <row r="4399" spans="18:35" ht="80.099999999999994" customHeight="1" x14ac:dyDescent="0.2">
      <c r="R4399" s="313"/>
      <c r="S4399" s="313"/>
      <c r="T4399" s="313"/>
      <c r="U4399" s="313"/>
      <c r="V4399" s="313"/>
      <c r="W4399" s="313"/>
      <c r="X4399" s="313"/>
      <c r="Y4399" s="313"/>
      <c r="Z4399" s="313"/>
      <c r="AA4399" s="313"/>
      <c r="AB4399" s="313"/>
      <c r="AC4399" s="313"/>
      <c r="AD4399" s="313"/>
      <c r="AE4399" s="313"/>
      <c r="AF4399" s="313"/>
      <c r="AG4399" s="313"/>
      <c r="AH4399" s="313"/>
      <c r="AI4399" s="313"/>
    </row>
    <row r="4400" spans="18:35" ht="80.099999999999994" customHeight="1" x14ac:dyDescent="0.2">
      <c r="R4400" s="313"/>
      <c r="S4400" s="313"/>
      <c r="T4400" s="313"/>
      <c r="U4400" s="313"/>
      <c r="V4400" s="313"/>
      <c r="W4400" s="313"/>
      <c r="X4400" s="313"/>
      <c r="Y4400" s="313"/>
      <c r="Z4400" s="313"/>
      <c r="AA4400" s="313"/>
      <c r="AB4400" s="313"/>
      <c r="AC4400" s="313"/>
      <c r="AD4400" s="313"/>
      <c r="AE4400" s="313"/>
      <c r="AF4400" s="313"/>
      <c r="AG4400" s="313"/>
      <c r="AH4400" s="313"/>
      <c r="AI4400" s="313"/>
    </row>
    <row r="4401" spans="18:35" ht="80.099999999999994" customHeight="1" x14ac:dyDescent="0.2">
      <c r="R4401" s="313"/>
      <c r="S4401" s="313"/>
      <c r="T4401" s="313"/>
      <c r="U4401" s="313"/>
      <c r="V4401" s="313"/>
      <c r="W4401" s="313"/>
      <c r="X4401" s="313"/>
      <c r="Y4401" s="313"/>
      <c r="Z4401" s="313"/>
      <c r="AA4401" s="313"/>
      <c r="AB4401" s="313"/>
      <c r="AC4401" s="313"/>
      <c r="AD4401" s="313"/>
      <c r="AE4401" s="313"/>
      <c r="AF4401" s="313"/>
      <c r="AG4401" s="313"/>
      <c r="AH4401" s="313"/>
      <c r="AI4401" s="313"/>
    </row>
    <row r="4402" spans="18:35" ht="80.099999999999994" customHeight="1" x14ac:dyDescent="0.2">
      <c r="R4402" s="313"/>
      <c r="S4402" s="313"/>
      <c r="T4402" s="313"/>
      <c r="U4402" s="313"/>
      <c r="V4402" s="313"/>
      <c r="W4402" s="313"/>
      <c r="X4402" s="313"/>
      <c r="Y4402" s="313"/>
      <c r="Z4402" s="313"/>
      <c r="AA4402" s="313"/>
      <c r="AB4402" s="313"/>
      <c r="AC4402" s="313"/>
      <c r="AD4402" s="313"/>
      <c r="AE4402" s="313"/>
      <c r="AF4402" s="313"/>
      <c r="AG4402" s="313"/>
      <c r="AH4402" s="313"/>
      <c r="AI4402" s="313"/>
    </row>
    <row r="4403" spans="18:35" ht="80.099999999999994" customHeight="1" x14ac:dyDescent="0.2">
      <c r="R4403" s="313"/>
      <c r="S4403" s="313"/>
      <c r="T4403" s="313"/>
      <c r="U4403" s="313"/>
      <c r="V4403" s="313"/>
      <c r="W4403" s="313"/>
      <c r="X4403" s="313"/>
      <c r="Y4403" s="313"/>
      <c r="Z4403" s="313"/>
      <c r="AA4403" s="313"/>
      <c r="AB4403" s="313"/>
      <c r="AC4403" s="313"/>
      <c r="AD4403" s="313"/>
      <c r="AE4403" s="313"/>
      <c r="AF4403" s="313"/>
      <c r="AG4403" s="313"/>
      <c r="AH4403" s="313"/>
      <c r="AI4403" s="313"/>
    </row>
    <row r="4404" spans="18:35" ht="80.099999999999994" customHeight="1" x14ac:dyDescent="0.2">
      <c r="R4404" s="313"/>
      <c r="S4404" s="313"/>
      <c r="T4404" s="313"/>
      <c r="U4404" s="313"/>
      <c r="V4404" s="313"/>
      <c r="W4404" s="313"/>
      <c r="X4404" s="313"/>
      <c r="Y4404" s="313"/>
      <c r="Z4404" s="313"/>
      <c r="AA4404" s="313"/>
      <c r="AB4404" s="313"/>
      <c r="AC4404" s="313"/>
      <c r="AD4404" s="313"/>
      <c r="AE4404" s="313"/>
      <c r="AF4404" s="313"/>
      <c r="AG4404" s="313"/>
      <c r="AH4404" s="313"/>
      <c r="AI4404" s="313"/>
    </row>
    <row r="4405" spans="18:35" ht="80.099999999999994" customHeight="1" x14ac:dyDescent="0.2">
      <c r="R4405" s="313"/>
      <c r="S4405" s="313"/>
      <c r="T4405" s="313"/>
      <c r="U4405" s="313"/>
      <c r="V4405" s="313"/>
      <c r="W4405" s="313"/>
      <c r="X4405" s="313"/>
      <c r="Y4405" s="313"/>
      <c r="Z4405" s="313"/>
      <c r="AA4405" s="313"/>
      <c r="AB4405" s="313"/>
      <c r="AC4405" s="313"/>
      <c r="AD4405" s="313"/>
      <c r="AE4405" s="313"/>
      <c r="AF4405" s="313"/>
      <c r="AG4405" s="313"/>
      <c r="AH4405" s="313"/>
      <c r="AI4405" s="313"/>
    </row>
    <row r="4406" spans="18:35" ht="80.099999999999994" customHeight="1" x14ac:dyDescent="0.2">
      <c r="R4406" s="313"/>
      <c r="S4406" s="313"/>
      <c r="T4406" s="313"/>
      <c r="U4406" s="313"/>
      <c r="V4406" s="313"/>
      <c r="W4406" s="313"/>
      <c r="X4406" s="313"/>
      <c r="Y4406" s="313"/>
      <c r="Z4406" s="313"/>
      <c r="AA4406" s="313"/>
      <c r="AB4406" s="313"/>
      <c r="AC4406" s="313"/>
      <c r="AD4406" s="313"/>
      <c r="AE4406" s="313"/>
      <c r="AF4406" s="313"/>
      <c r="AG4406" s="313"/>
      <c r="AH4406" s="313"/>
      <c r="AI4406" s="313"/>
    </row>
    <row r="4407" spans="18:35" ht="80.099999999999994" customHeight="1" x14ac:dyDescent="0.2">
      <c r="R4407" s="313"/>
      <c r="S4407" s="313"/>
      <c r="T4407" s="313"/>
      <c r="U4407" s="313"/>
      <c r="V4407" s="313"/>
      <c r="W4407" s="313"/>
      <c r="X4407" s="313"/>
      <c r="Y4407" s="313"/>
      <c r="Z4407" s="313"/>
      <c r="AA4407" s="313"/>
      <c r="AB4407" s="313"/>
      <c r="AC4407" s="313"/>
      <c r="AD4407" s="313"/>
      <c r="AE4407" s="313"/>
      <c r="AF4407" s="313"/>
      <c r="AG4407" s="313"/>
      <c r="AH4407" s="313"/>
      <c r="AI4407" s="313"/>
    </row>
    <row r="4408" spans="18:35" ht="80.099999999999994" customHeight="1" x14ac:dyDescent="0.2">
      <c r="R4408" s="313"/>
      <c r="S4408" s="313"/>
      <c r="T4408" s="313"/>
      <c r="U4408" s="313"/>
      <c r="V4408" s="313"/>
      <c r="W4408" s="313"/>
      <c r="X4408" s="313"/>
      <c r="Y4408" s="313"/>
      <c r="Z4408" s="313"/>
      <c r="AA4408" s="313"/>
      <c r="AB4408" s="313"/>
      <c r="AC4408" s="313"/>
      <c r="AD4408" s="313"/>
      <c r="AE4408" s="313"/>
      <c r="AF4408" s="313"/>
      <c r="AG4408" s="313"/>
      <c r="AH4408" s="313"/>
      <c r="AI4408" s="313"/>
    </row>
    <row r="4409" spans="18:35" ht="80.099999999999994" customHeight="1" x14ac:dyDescent="0.2">
      <c r="R4409" s="301"/>
      <c r="S4409" s="301"/>
      <c r="T4409" s="301"/>
      <c r="U4409" s="301"/>
      <c r="V4409" s="301"/>
      <c r="W4409" s="301"/>
      <c r="X4409" s="301"/>
      <c r="Y4409" s="301"/>
      <c r="Z4409" s="301"/>
      <c r="AA4409" s="301"/>
      <c r="AB4409" s="301"/>
      <c r="AC4409" s="301"/>
      <c r="AD4409" s="301"/>
      <c r="AE4409" s="301"/>
      <c r="AF4409" s="301"/>
      <c r="AG4409" s="301"/>
      <c r="AH4409" s="301"/>
      <c r="AI4409" s="301"/>
    </row>
    <row r="4410" spans="18:35" ht="80.099999999999994" customHeight="1" x14ac:dyDescent="0.2">
      <c r="R4410" s="301"/>
      <c r="S4410" s="301"/>
      <c r="T4410" s="301"/>
      <c r="U4410" s="301"/>
      <c r="V4410" s="301"/>
      <c r="W4410" s="301"/>
      <c r="X4410" s="301"/>
      <c r="Y4410" s="301"/>
      <c r="Z4410" s="301"/>
      <c r="AA4410" s="301"/>
      <c r="AB4410" s="301"/>
      <c r="AC4410" s="301"/>
      <c r="AD4410" s="301"/>
      <c r="AE4410" s="301"/>
      <c r="AF4410" s="301"/>
      <c r="AG4410" s="301"/>
      <c r="AH4410" s="301"/>
      <c r="AI4410" s="301"/>
    </row>
    <row r="4411" spans="18:35" ht="80.099999999999994" customHeight="1" x14ac:dyDescent="0.2">
      <c r="R4411" s="301"/>
      <c r="S4411" s="301"/>
      <c r="T4411" s="301"/>
      <c r="U4411" s="301"/>
      <c r="V4411" s="301"/>
      <c r="W4411" s="301"/>
      <c r="X4411" s="301"/>
      <c r="Y4411" s="301"/>
      <c r="Z4411" s="301"/>
      <c r="AA4411" s="301"/>
      <c r="AB4411" s="301"/>
      <c r="AC4411" s="301"/>
      <c r="AD4411" s="301"/>
      <c r="AE4411" s="301"/>
      <c r="AF4411" s="301"/>
      <c r="AG4411" s="301"/>
      <c r="AH4411" s="301"/>
      <c r="AI4411" s="301"/>
    </row>
    <row r="4412" spans="18:35" ht="80.099999999999994" customHeight="1" x14ac:dyDescent="0.2">
      <c r="R4412" s="301"/>
      <c r="S4412" s="301"/>
      <c r="T4412" s="301"/>
      <c r="U4412" s="301"/>
      <c r="V4412" s="301"/>
      <c r="W4412" s="301"/>
      <c r="X4412" s="301"/>
      <c r="Y4412" s="301"/>
      <c r="Z4412" s="301"/>
      <c r="AA4412" s="301"/>
      <c r="AB4412" s="301"/>
      <c r="AC4412" s="301"/>
      <c r="AD4412" s="301"/>
      <c r="AE4412" s="301"/>
      <c r="AF4412" s="301"/>
      <c r="AG4412" s="301"/>
      <c r="AH4412" s="301"/>
      <c r="AI4412" s="301"/>
    </row>
    <row r="4413" spans="18:35" ht="80.099999999999994" customHeight="1" x14ac:dyDescent="0.2">
      <c r="R4413" s="301"/>
      <c r="S4413" s="301"/>
      <c r="T4413" s="301"/>
      <c r="U4413" s="301"/>
      <c r="V4413" s="301"/>
      <c r="W4413" s="301"/>
      <c r="X4413" s="301"/>
      <c r="Y4413" s="301"/>
      <c r="Z4413" s="301"/>
      <c r="AA4413" s="301"/>
      <c r="AB4413" s="301"/>
      <c r="AC4413" s="301"/>
      <c r="AD4413" s="301"/>
      <c r="AE4413" s="301"/>
      <c r="AF4413" s="301"/>
      <c r="AG4413" s="301"/>
      <c r="AH4413" s="301"/>
      <c r="AI4413" s="301"/>
    </row>
    <row r="4414" spans="18:35" ht="80.099999999999994" customHeight="1" x14ac:dyDescent="0.2">
      <c r="R4414" s="301"/>
      <c r="S4414" s="301"/>
      <c r="T4414" s="301"/>
      <c r="U4414" s="301"/>
      <c r="V4414" s="301"/>
      <c r="W4414" s="301"/>
      <c r="X4414" s="301"/>
      <c r="Y4414" s="301"/>
      <c r="Z4414" s="301"/>
      <c r="AA4414" s="301"/>
      <c r="AB4414" s="301"/>
      <c r="AC4414" s="301"/>
      <c r="AD4414" s="301"/>
      <c r="AE4414" s="301"/>
      <c r="AF4414" s="301"/>
      <c r="AG4414" s="301"/>
      <c r="AH4414" s="301"/>
      <c r="AI4414" s="301"/>
    </row>
    <row r="4415" spans="18:35" ht="80.099999999999994" customHeight="1" x14ac:dyDescent="0.2">
      <c r="R4415" s="301"/>
      <c r="S4415" s="301"/>
      <c r="T4415" s="301"/>
      <c r="U4415" s="301"/>
      <c r="V4415" s="301"/>
      <c r="W4415" s="301"/>
      <c r="X4415" s="301"/>
      <c r="Y4415" s="301"/>
      <c r="Z4415" s="301"/>
      <c r="AA4415" s="301"/>
      <c r="AB4415" s="301"/>
      <c r="AC4415" s="301"/>
      <c r="AD4415" s="301"/>
      <c r="AE4415" s="301"/>
      <c r="AF4415" s="301"/>
      <c r="AG4415" s="301"/>
      <c r="AH4415" s="301"/>
      <c r="AI4415" s="301"/>
    </row>
    <row r="4416" spans="18:35" ht="80.099999999999994" customHeight="1" x14ac:dyDescent="0.2">
      <c r="R4416" s="301"/>
      <c r="S4416" s="301"/>
      <c r="T4416" s="301"/>
      <c r="U4416" s="301"/>
      <c r="V4416" s="301"/>
      <c r="W4416" s="301"/>
      <c r="X4416" s="301"/>
      <c r="Y4416" s="301"/>
      <c r="Z4416" s="301"/>
      <c r="AA4416" s="301"/>
      <c r="AB4416" s="301"/>
      <c r="AC4416" s="301"/>
      <c r="AD4416" s="301"/>
      <c r="AE4416" s="301"/>
      <c r="AF4416" s="301"/>
      <c r="AG4416" s="301"/>
      <c r="AH4416" s="301"/>
      <c r="AI4416" s="301"/>
    </row>
    <row r="4417" spans="18:35" ht="80.099999999999994" customHeight="1" x14ac:dyDescent="0.2">
      <c r="R4417" s="301"/>
      <c r="S4417" s="301"/>
      <c r="T4417" s="301"/>
      <c r="U4417" s="301"/>
      <c r="V4417" s="301"/>
      <c r="W4417" s="301"/>
      <c r="X4417" s="301"/>
      <c r="Y4417" s="301"/>
      <c r="Z4417" s="301"/>
      <c r="AA4417" s="301"/>
      <c r="AB4417" s="301"/>
      <c r="AC4417" s="301"/>
      <c r="AD4417" s="301"/>
      <c r="AE4417" s="301"/>
      <c r="AF4417" s="301"/>
      <c r="AG4417" s="301"/>
      <c r="AH4417" s="301"/>
      <c r="AI4417" s="301"/>
    </row>
    <row r="4418" spans="18:35" ht="80.099999999999994" customHeight="1" x14ac:dyDescent="0.2">
      <c r="R4418" s="301"/>
      <c r="S4418" s="301"/>
      <c r="T4418" s="301"/>
      <c r="U4418" s="301"/>
      <c r="V4418" s="301"/>
      <c r="W4418" s="301"/>
      <c r="X4418" s="301"/>
      <c r="Y4418" s="301"/>
      <c r="Z4418" s="301"/>
      <c r="AA4418" s="301"/>
      <c r="AB4418" s="301"/>
      <c r="AC4418" s="301"/>
      <c r="AD4418" s="301"/>
      <c r="AE4418" s="301"/>
      <c r="AF4418" s="301"/>
      <c r="AG4418" s="301"/>
      <c r="AH4418" s="301"/>
      <c r="AI4418" s="301"/>
    </row>
    <row r="4419" spans="18:35" ht="80.099999999999994" customHeight="1" x14ac:dyDescent="0.2">
      <c r="R4419" s="301"/>
      <c r="S4419" s="301"/>
      <c r="T4419" s="301"/>
      <c r="U4419" s="301"/>
      <c r="V4419" s="301"/>
      <c r="W4419" s="301"/>
      <c r="X4419" s="301"/>
      <c r="Y4419" s="301"/>
      <c r="Z4419" s="301"/>
      <c r="AA4419" s="301"/>
      <c r="AB4419" s="301"/>
      <c r="AC4419" s="301"/>
      <c r="AD4419" s="301"/>
      <c r="AE4419" s="301"/>
      <c r="AF4419" s="301"/>
      <c r="AG4419" s="301"/>
      <c r="AH4419" s="301"/>
      <c r="AI4419" s="301"/>
    </row>
    <row r="4420" spans="18:35" ht="80.099999999999994" customHeight="1" x14ac:dyDescent="0.2">
      <c r="R4420" s="301"/>
      <c r="S4420" s="301"/>
      <c r="T4420" s="301"/>
      <c r="U4420" s="301"/>
      <c r="V4420" s="301"/>
      <c r="W4420" s="301"/>
      <c r="X4420" s="301"/>
      <c r="Y4420" s="301"/>
      <c r="Z4420" s="301"/>
      <c r="AA4420" s="301"/>
      <c r="AB4420" s="301"/>
      <c r="AC4420" s="301"/>
      <c r="AD4420" s="301"/>
      <c r="AE4420" s="301"/>
      <c r="AF4420" s="301"/>
      <c r="AG4420" s="301"/>
      <c r="AH4420" s="301"/>
      <c r="AI4420" s="301"/>
    </row>
    <row r="4421" spans="18:35" ht="80.099999999999994" customHeight="1" x14ac:dyDescent="0.2">
      <c r="R4421" s="301"/>
      <c r="S4421" s="301"/>
      <c r="T4421" s="301"/>
      <c r="U4421" s="301"/>
      <c r="V4421" s="301"/>
      <c r="W4421" s="301"/>
      <c r="X4421" s="301"/>
      <c r="Y4421" s="301"/>
      <c r="Z4421" s="301"/>
      <c r="AA4421" s="301"/>
      <c r="AB4421" s="301"/>
      <c r="AC4421" s="301"/>
      <c r="AD4421" s="301"/>
      <c r="AE4421" s="301"/>
      <c r="AF4421" s="301"/>
      <c r="AG4421" s="301"/>
      <c r="AH4421" s="301"/>
      <c r="AI4421" s="301"/>
    </row>
    <row r="4422" spans="18:35" ht="80.099999999999994" customHeight="1" x14ac:dyDescent="0.2">
      <c r="R4422" s="301"/>
      <c r="S4422" s="301"/>
      <c r="T4422" s="301"/>
      <c r="U4422" s="301"/>
      <c r="V4422" s="301"/>
      <c r="W4422" s="301"/>
      <c r="X4422" s="301"/>
      <c r="Y4422" s="301"/>
      <c r="Z4422" s="301"/>
      <c r="AA4422" s="301"/>
      <c r="AB4422" s="301"/>
      <c r="AC4422" s="301"/>
      <c r="AD4422" s="301"/>
      <c r="AE4422" s="301"/>
      <c r="AF4422" s="301"/>
      <c r="AG4422" s="301"/>
      <c r="AH4422" s="301"/>
      <c r="AI4422" s="301"/>
    </row>
    <row r="4423" spans="18:35" ht="80.099999999999994" customHeight="1" x14ac:dyDescent="0.2">
      <c r="R4423" s="301"/>
      <c r="S4423" s="301"/>
      <c r="T4423" s="301"/>
      <c r="U4423" s="301"/>
      <c r="V4423" s="301"/>
      <c r="W4423" s="301"/>
      <c r="X4423" s="301"/>
      <c r="Y4423" s="301"/>
      <c r="Z4423" s="301"/>
      <c r="AA4423" s="301"/>
      <c r="AB4423" s="301"/>
      <c r="AC4423" s="301"/>
      <c r="AD4423" s="301"/>
      <c r="AE4423" s="301"/>
      <c r="AF4423" s="301"/>
      <c r="AG4423" s="301"/>
      <c r="AH4423" s="301"/>
      <c r="AI4423" s="301"/>
    </row>
    <row r="4424" spans="18:35" ht="80.099999999999994" customHeight="1" x14ac:dyDescent="0.2">
      <c r="R4424" s="301"/>
      <c r="S4424" s="301"/>
      <c r="T4424" s="301"/>
      <c r="U4424" s="301"/>
      <c r="V4424" s="301"/>
      <c r="W4424" s="301"/>
      <c r="X4424" s="301"/>
      <c r="Y4424" s="301"/>
      <c r="Z4424" s="301"/>
      <c r="AA4424" s="301"/>
      <c r="AB4424" s="301"/>
      <c r="AC4424" s="301"/>
      <c r="AD4424" s="301"/>
      <c r="AE4424" s="301"/>
      <c r="AF4424" s="301"/>
      <c r="AG4424" s="301"/>
      <c r="AH4424" s="301"/>
      <c r="AI4424" s="301"/>
    </row>
    <row r="4425" spans="18:35" ht="80.099999999999994" customHeight="1" x14ac:dyDescent="0.2">
      <c r="R4425" s="301"/>
      <c r="S4425" s="301"/>
      <c r="T4425" s="301"/>
      <c r="U4425" s="301"/>
      <c r="V4425" s="301"/>
      <c r="W4425" s="301"/>
      <c r="X4425" s="301"/>
      <c r="Y4425" s="301"/>
      <c r="Z4425" s="301"/>
      <c r="AA4425" s="301"/>
      <c r="AB4425" s="301"/>
      <c r="AC4425" s="301"/>
      <c r="AD4425" s="301"/>
      <c r="AE4425" s="301"/>
      <c r="AF4425" s="301"/>
      <c r="AG4425" s="301"/>
      <c r="AH4425" s="301"/>
      <c r="AI4425" s="301"/>
    </row>
    <row r="4426" spans="18:35" ht="80.099999999999994" customHeight="1" x14ac:dyDescent="0.2">
      <c r="R4426" s="301"/>
      <c r="S4426" s="301"/>
      <c r="T4426" s="301"/>
      <c r="U4426" s="301"/>
      <c r="V4426" s="301"/>
      <c r="W4426" s="301"/>
      <c r="X4426" s="301"/>
      <c r="Y4426" s="301"/>
      <c r="Z4426" s="301"/>
      <c r="AA4426" s="301"/>
      <c r="AB4426" s="301"/>
      <c r="AC4426" s="301"/>
      <c r="AD4426" s="301"/>
      <c r="AE4426" s="301"/>
      <c r="AF4426" s="301"/>
      <c r="AG4426" s="301"/>
      <c r="AH4426" s="301"/>
      <c r="AI4426" s="301"/>
    </row>
    <row r="4427" spans="18:35" ht="80.099999999999994" customHeight="1" x14ac:dyDescent="0.2">
      <c r="R4427" s="301"/>
      <c r="S4427" s="301"/>
      <c r="T4427" s="301"/>
      <c r="U4427" s="301"/>
      <c r="V4427" s="301"/>
      <c r="W4427" s="301"/>
      <c r="X4427" s="301"/>
      <c r="Y4427" s="301"/>
      <c r="Z4427" s="301"/>
      <c r="AA4427" s="301"/>
      <c r="AB4427" s="301"/>
      <c r="AC4427" s="301"/>
      <c r="AD4427" s="301"/>
      <c r="AE4427" s="301"/>
      <c r="AF4427" s="301"/>
      <c r="AG4427" s="301"/>
      <c r="AH4427" s="301"/>
      <c r="AI4427" s="301"/>
    </row>
    <row r="4428" spans="18:35" ht="80.099999999999994" customHeight="1" x14ac:dyDescent="0.2">
      <c r="R4428" s="301"/>
      <c r="S4428" s="301"/>
      <c r="T4428" s="301"/>
      <c r="U4428" s="301"/>
      <c r="V4428" s="301"/>
      <c r="W4428" s="301"/>
      <c r="X4428" s="301"/>
      <c r="Y4428" s="301"/>
      <c r="Z4428" s="301"/>
      <c r="AA4428" s="301"/>
      <c r="AB4428" s="301"/>
      <c r="AC4428" s="301"/>
      <c r="AD4428" s="301"/>
      <c r="AE4428" s="301"/>
      <c r="AF4428" s="301"/>
      <c r="AG4428" s="301"/>
      <c r="AH4428" s="301"/>
      <c r="AI4428" s="301"/>
    </row>
    <row r="4429" spans="18:35" ht="80.099999999999994" customHeight="1" x14ac:dyDescent="0.2">
      <c r="R4429" s="301"/>
      <c r="S4429" s="301"/>
      <c r="T4429" s="301"/>
      <c r="U4429" s="301"/>
      <c r="V4429" s="301"/>
      <c r="W4429" s="301"/>
      <c r="X4429" s="301"/>
      <c r="Y4429" s="301"/>
      <c r="Z4429" s="301"/>
      <c r="AA4429" s="301"/>
      <c r="AB4429" s="301"/>
      <c r="AC4429" s="301"/>
      <c r="AD4429" s="301"/>
      <c r="AE4429" s="301"/>
      <c r="AF4429" s="301"/>
      <c r="AG4429" s="301"/>
      <c r="AH4429" s="301"/>
      <c r="AI4429" s="301"/>
    </row>
    <row r="4430" spans="18:35" ht="80.099999999999994" customHeight="1" x14ac:dyDescent="0.2">
      <c r="R4430" s="301"/>
      <c r="S4430" s="301"/>
      <c r="T4430" s="301"/>
      <c r="U4430" s="301"/>
      <c r="V4430" s="301"/>
      <c r="W4430" s="301"/>
      <c r="X4430" s="301"/>
      <c r="Y4430" s="301"/>
      <c r="Z4430" s="301"/>
      <c r="AA4430" s="301"/>
      <c r="AB4430" s="301"/>
      <c r="AC4430" s="301"/>
      <c r="AD4430" s="301"/>
      <c r="AE4430" s="301"/>
      <c r="AF4430" s="301"/>
      <c r="AG4430" s="301"/>
      <c r="AH4430" s="301"/>
      <c r="AI4430" s="301"/>
    </row>
    <row r="4431" spans="18:35" ht="80.099999999999994" customHeight="1" x14ac:dyDescent="0.2">
      <c r="R4431" s="301"/>
      <c r="S4431" s="301"/>
      <c r="T4431" s="301"/>
      <c r="U4431" s="301"/>
      <c r="V4431" s="301"/>
      <c r="W4431" s="301"/>
      <c r="X4431" s="301"/>
      <c r="Y4431" s="301"/>
      <c r="Z4431" s="301"/>
      <c r="AA4431" s="301"/>
      <c r="AB4431" s="301"/>
      <c r="AC4431" s="301"/>
      <c r="AD4431" s="301"/>
      <c r="AE4431" s="301"/>
      <c r="AF4431" s="301"/>
      <c r="AG4431" s="301"/>
      <c r="AH4431" s="301"/>
      <c r="AI4431" s="301"/>
    </row>
    <row r="4432" spans="18:35" ht="80.099999999999994" customHeight="1" x14ac:dyDescent="0.2">
      <c r="R4432" s="301"/>
      <c r="S4432" s="301"/>
      <c r="T4432" s="301"/>
      <c r="U4432" s="301"/>
      <c r="V4432" s="301"/>
      <c r="W4432" s="301"/>
      <c r="X4432" s="301"/>
      <c r="Y4432" s="301"/>
      <c r="Z4432" s="301"/>
      <c r="AA4432" s="301"/>
      <c r="AB4432" s="301"/>
      <c r="AC4432" s="301"/>
      <c r="AD4432" s="301"/>
      <c r="AE4432" s="301"/>
      <c r="AF4432" s="301"/>
      <c r="AG4432" s="301"/>
      <c r="AH4432" s="301"/>
      <c r="AI4432" s="301"/>
    </row>
    <row r="4433" spans="18:35" ht="80.099999999999994" customHeight="1" x14ac:dyDescent="0.2">
      <c r="R4433" s="301"/>
      <c r="S4433" s="301"/>
      <c r="T4433" s="301"/>
      <c r="U4433" s="301"/>
      <c r="V4433" s="301"/>
      <c r="W4433" s="301"/>
      <c r="X4433" s="301"/>
      <c r="Y4433" s="301"/>
      <c r="Z4433" s="301"/>
      <c r="AA4433" s="301"/>
      <c r="AB4433" s="301"/>
      <c r="AC4433" s="301"/>
      <c r="AD4433" s="301"/>
      <c r="AE4433" s="301"/>
      <c r="AF4433" s="301"/>
      <c r="AG4433" s="301"/>
      <c r="AH4433" s="301"/>
      <c r="AI4433" s="301"/>
    </row>
    <row r="4434" spans="18:35" ht="80.099999999999994" customHeight="1" x14ac:dyDescent="0.2">
      <c r="R4434" s="301"/>
      <c r="S4434" s="301"/>
      <c r="T4434" s="301"/>
      <c r="U4434" s="301"/>
      <c r="V4434" s="301"/>
      <c r="W4434" s="301"/>
      <c r="X4434" s="301"/>
      <c r="Y4434" s="301"/>
      <c r="Z4434" s="301"/>
      <c r="AA4434" s="301"/>
      <c r="AB4434" s="301"/>
      <c r="AC4434" s="301"/>
      <c r="AD4434" s="301"/>
      <c r="AE4434" s="301"/>
      <c r="AF4434" s="301"/>
      <c r="AG4434" s="301"/>
      <c r="AH4434" s="301"/>
      <c r="AI4434" s="301"/>
    </row>
    <row r="4435" spans="18:35" ht="80.099999999999994" customHeight="1" x14ac:dyDescent="0.2">
      <c r="R4435" s="301"/>
      <c r="S4435" s="301"/>
      <c r="T4435" s="301"/>
      <c r="U4435" s="301"/>
      <c r="V4435" s="301"/>
      <c r="W4435" s="301"/>
      <c r="X4435" s="301"/>
      <c r="Y4435" s="301"/>
      <c r="Z4435" s="301"/>
      <c r="AA4435" s="301"/>
      <c r="AB4435" s="301"/>
      <c r="AC4435" s="301"/>
      <c r="AD4435" s="301"/>
      <c r="AE4435" s="301"/>
      <c r="AF4435" s="301"/>
      <c r="AG4435" s="301"/>
      <c r="AH4435" s="301"/>
      <c r="AI4435" s="301"/>
    </row>
    <row r="4436" spans="18:35" ht="80.099999999999994" customHeight="1" x14ac:dyDescent="0.2">
      <c r="R4436" s="301"/>
      <c r="S4436" s="301"/>
      <c r="T4436" s="301"/>
      <c r="U4436" s="301"/>
      <c r="V4436" s="301"/>
      <c r="W4436" s="301"/>
      <c r="X4436" s="301"/>
      <c r="Y4436" s="301"/>
      <c r="Z4436" s="301"/>
      <c r="AA4436" s="301"/>
      <c r="AB4436" s="301"/>
      <c r="AC4436" s="301"/>
      <c r="AD4436" s="301"/>
      <c r="AE4436" s="301"/>
      <c r="AF4436" s="301"/>
      <c r="AG4436" s="301"/>
      <c r="AH4436" s="301"/>
      <c r="AI4436" s="301"/>
    </row>
    <row r="4437" spans="18:35" ht="80.099999999999994" customHeight="1" x14ac:dyDescent="0.2">
      <c r="R4437" s="301"/>
      <c r="S4437" s="301"/>
      <c r="T4437" s="301"/>
      <c r="U4437" s="301"/>
      <c r="V4437" s="301"/>
      <c r="W4437" s="301"/>
      <c r="X4437" s="301"/>
      <c r="Y4437" s="301"/>
      <c r="Z4437" s="301"/>
      <c r="AA4437" s="301"/>
      <c r="AB4437" s="301"/>
      <c r="AC4437" s="301"/>
      <c r="AD4437" s="301"/>
      <c r="AE4437" s="301"/>
      <c r="AF4437" s="301"/>
      <c r="AG4437" s="301"/>
      <c r="AH4437" s="301"/>
      <c r="AI4437" s="301"/>
    </row>
    <row r="4438" spans="18:35" ht="80.099999999999994" customHeight="1" x14ac:dyDescent="0.2">
      <c r="R4438" s="301"/>
      <c r="S4438" s="301"/>
      <c r="T4438" s="301"/>
      <c r="U4438" s="301"/>
      <c r="V4438" s="301"/>
      <c r="W4438" s="301"/>
      <c r="X4438" s="301"/>
      <c r="Y4438" s="301"/>
      <c r="Z4438" s="301"/>
      <c r="AA4438" s="301"/>
      <c r="AB4438" s="301"/>
      <c r="AC4438" s="301"/>
      <c r="AD4438" s="301"/>
      <c r="AE4438" s="301"/>
      <c r="AF4438" s="301"/>
      <c r="AG4438" s="301"/>
      <c r="AH4438" s="301"/>
      <c r="AI4438" s="301"/>
    </row>
    <row r="4439" spans="18:35" ht="80.099999999999994" customHeight="1" x14ac:dyDescent="0.2">
      <c r="R4439" s="301"/>
      <c r="S4439" s="301"/>
      <c r="T4439" s="301"/>
      <c r="U4439" s="301"/>
      <c r="V4439" s="301"/>
      <c r="W4439" s="301"/>
      <c r="X4439" s="301"/>
      <c r="Y4439" s="301"/>
      <c r="Z4439" s="301"/>
      <c r="AA4439" s="301"/>
      <c r="AB4439" s="301"/>
      <c r="AC4439" s="301"/>
      <c r="AD4439" s="301"/>
      <c r="AE4439" s="301"/>
      <c r="AF4439" s="301"/>
      <c r="AG4439" s="301"/>
      <c r="AH4439" s="301"/>
      <c r="AI4439" s="301"/>
    </row>
    <row r="4440" spans="18:35" ht="80.099999999999994" customHeight="1" x14ac:dyDescent="0.2">
      <c r="R4440" s="301"/>
      <c r="S4440" s="301"/>
      <c r="T4440" s="301"/>
      <c r="U4440" s="301"/>
      <c r="V4440" s="301"/>
      <c r="W4440" s="301"/>
      <c r="X4440" s="301"/>
      <c r="Y4440" s="301"/>
      <c r="Z4440" s="301"/>
      <c r="AA4440" s="301"/>
      <c r="AB4440" s="301"/>
      <c r="AC4440" s="301"/>
      <c r="AD4440" s="301"/>
      <c r="AE4440" s="301"/>
      <c r="AF4440" s="301"/>
      <c r="AG4440" s="301"/>
      <c r="AH4440" s="301"/>
      <c r="AI4440" s="301"/>
    </row>
    <row r="4441" spans="18:35" ht="80.099999999999994" customHeight="1" x14ac:dyDescent="0.2">
      <c r="R4441" s="301"/>
      <c r="S4441" s="301"/>
      <c r="T4441" s="301"/>
      <c r="U4441" s="301"/>
      <c r="V4441" s="301"/>
      <c r="W4441" s="301"/>
      <c r="X4441" s="301"/>
      <c r="Y4441" s="301"/>
      <c r="Z4441" s="301"/>
      <c r="AA4441" s="301"/>
      <c r="AB4441" s="301"/>
      <c r="AC4441" s="301"/>
      <c r="AD4441" s="301"/>
      <c r="AE4441" s="301"/>
      <c r="AF4441" s="301"/>
      <c r="AG4441" s="301"/>
      <c r="AH4441" s="301"/>
      <c r="AI4441" s="301"/>
    </row>
    <row r="4442" spans="18:35" ht="80.099999999999994" customHeight="1" x14ac:dyDescent="0.2">
      <c r="R4442" s="301"/>
      <c r="S4442" s="301"/>
      <c r="T4442" s="301"/>
      <c r="U4442" s="301"/>
      <c r="V4442" s="301"/>
      <c r="W4442" s="301"/>
      <c r="X4442" s="301"/>
      <c r="Y4442" s="301"/>
      <c r="Z4442" s="301"/>
      <c r="AA4442" s="301"/>
      <c r="AB4442" s="301"/>
      <c r="AC4442" s="301"/>
      <c r="AD4442" s="301"/>
      <c r="AE4442" s="301"/>
      <c r="AF4442" s="301"/>
      <c r="AG4442" s="301"/>
      <c r="AH4442" s="301"/>
      <c r="AI4442" s="301"/>
    </row>
    <row r="4443" spans="18:35" ht="80.099999999999994" customHeight="1" x14ac:dyDescent="0.2">
      <c r="R4443" s="301"/>
      <c r="S4443" s="301"/>
      <c r="T4443" s="301"/>
      <c r="U4443" s="301"/>
      <c r="V4443" s="301"/>
      <c r="W4443" s="301"/>
      <c r="X4443" s="301"/>
      <c r="Y4443" s="301"/>
      <c r="Z4443" s="301"/>
      <c r="AA4443" s="301"/>
      <c r="AB4443" s="301"/>
      <c r="AC4443" s="301"/>
      <c r="AD4443" s="301"/>
      <c r="AE4443" s="301"/>
      <c r="AF4443" s="301"/>
      <c r="AG4443" s="301"/>
      <c r="AH4443" s="301"/>
      <c r="AI4443" s="301"/>
    </row>
    <row r="4444" spans="18:35" ht="80.099999999999994" customHeight="1" x14ac:dyDescent="0.2">
      <c r="R4444" s="301"/>
      <c r="S4444" s="301"/>
      <c r="T4444" s="301"/>
      <c r="U4444" s="301"/>
      <c r="V4444" s="301"/>
      <c r="W4444" s="301"/>
      <c r="X4444" s="301"/>
      <c r="Y4444" s="301"/>
      <c r="Z4444" s="301"/>
      <c r="AA4444" s="301"/>
      <c r="AB4444" s="301"/>
      <c r="AC4444" s="301"/>
      <c r="AD4444" s="301"/>
      <c r="AE4444" s="301"/>
      <c r="AF4444" s="301"/>
      <c r="AG4444" s="301"/>
      <c r="AH4444" s="301"/>
      <c r="AI4444" s="301"/>
    </row>
    <row r="4445" spans="18:35" ht="80.099999999999994" customHeight="1" x14ac:dyDescent="0.2">
      <c r="R4445" s="301"/>
      <c r="S4445" s="301"/>
      <c r="T4445" s="301"/>
      <c r="U4445" s="301"/>
      <c r="V4445" s="301"/>
      <c r="W4445" s="301"/>
      <c r="X4445" s="301"/>
      <c r="Y4445" s="301"/>
      <c r="Z4445" s="301"/>
      <c r="AA4445" s="301"/>
      <c r="AB4445" s="301"/>
      <c r="AC4445" s="301"/>
      <c r="AD4445" s="301"/>
      <c r="AE4445" s="301"/>
      <c r="AF4445" s="301"/>
      <c r="AG4445" s="301"/>
      <c r="AH4445" s="301"/>
      <c r="AI4445" s="301"/>
    </row>
    <row r="4446" spans="18:35" ht="80.099999999999994" customHeight="1" x14ac:dyDescent="0.2">
      <c r="R4446" s="301"/>
      <c r="S4446" s="301"/>
      <c r="T4446" s="301"/>
      <c r="U4446" s="301"/>
      <c r="V4446" s="301"/>
      <c r="W4446" s="301"/>
      <c r="X4446" s="301"/>
      <c r="Y4446" s="301"/>
      <c r="Z4446" s="301"/>
      <c r="AA4446" s="301"/>
      <c r="AB4446" s="301"/>
      <c r="AC4446" s="301"/>
      <c r="AD4446" s="301"/>
      <c r="AE4446" s="301"/>
      <c r="AF4446" s="301"/>
      <c r="AG4446" s="301"/>
      <c r="AH4446" s="301"/>
      <c r="AI4446" s="301"/>
    </row>
    <row r="4447" spans="18:35" ht="80.099999999999994" customHeight="1" x14ac:dyDescent="0.2">
      <c r="R4447" s="301"/>
      <c r="S4447" s="301"/>
      <c r="T4447" s="301"/>
      <c r="U4447" s="301"/>
      <c r="V4447" s="301"/>
      <c r="W4447" s="301"/>
      <c r="X4447" s="301"/>
      <c r="Y4447" s="301"/>
      <c r="Z4447" s="301"/>
      <c r="AA4447" s="301"/>
      <c r="AB4447" s="301"/>
      <c r="AC4447" s="301"/>
      <c r="AD4447" s="301"/>
      <c r="AE4447" s="301"/>
      <c r="AF4447" s="301"/>
      <c r="AG4447" s="301"/>
      <c r="AH4447" s="301"/>
      <c r="AI4447" s="301"/>
    </row>
    <row r="4448" spans="18:35" ht="80.099999999999994" customHeight="1" x14ac:dyDescent="0.2">
      <c r="R4448" s="301"/>
      <c r="S4448" s="301"/>
      <c r="T4448" s="301"/>
      <c r="U4448" s="301"/>
      <c r="V4448" s="301"/>
      <c r="W4448" s="301"/>
      <c r="X4448" s="301"/>
      <c r="Y4448" s="301"/>
      <c r="Z4448" s="301"/>
      <c r="AA4448" s="301"/>
      <c r="AB4448" s="301"/>
      <c r="AC4448" s="301"/>
      <c r="AD4448" s="301"/>
      <c r="AE4448" s="301"/>
      <c r="AF4448" s="301"/>
      <c r="AG4448" s="301"/>
      <c r="AH4448" s="301"/>
      <c r="AI4448" s="301"/>
    </row>
    <row r="4449" spans="18:35" ht="80.099999999999994" customHeight="1" x14ac:dyDescent="0.2">
      <c r="R4449" s="301"/>
      <c r="S4449" s="301"/>
      <c r="T4449" s="301"/>
      <c r="U4449" s="301"/>
      <c r="V4449" s="301"/>
      <c r="W4449" s="301"/>
      <c r="X4449" s="301"/>
      <c r="Y4449" s="301"/>
      <c r="Z4449" s="301"/>
      <c r="AA4449" s="301"/>
      <c r="AB4449" s="301"/>
      <c r="AC4449" s="301"/>
      <c r="AD4449" s="301"/>
      <c r="AE4449" s="301"/>
      <c r="AF4449" s="301"/>
      <c r="AG4449" s="301"/>
      <c r="AH4449" s="301"/>
      <c r="AI4449" s="301"/>
    </row>
    <row r="4450" spans="18:35" ht="80.099999999999994" customHeight="1" x14ac:dyDescent="0.2">
      <c r="R4450" s="301"/>
      <c r="S4450" s="301"/>
      <c r="T4450" s="301"/>
      <c r="U4450" s="301"/>
      <c r="V4450" s="301"/>
      <c r="W4450" s="301"/>
      <c r="X4450" s="301"/>
      <c r="Y4450" s="301"/>
      <c r="Z4450" s="301"/>
      <c r="AA4450" s="301"/>
      <c r="AB4450" s="301"/>
      <c r="AC4450" s="301"/>
      <c r="AD4450" s="301"/>
      <c r="AE4450" s="301"/>
      <c r="AF4450" s="301"/>
      <c r="AG4450" s="301"/>
      <c r="AH4450" s="301"/>
      <c r="AI4450" s="301"/>
    </row>
    <row r="4451" spans="18:35" ht="80.099999999999994" customHeight="1" x14ac:dyDescent="0.2">
      <c r="R4451" s="301"/>
      <c r="S4451" s="301"/>
      <c r="T4451" s="301"/>
      <c r="U4451" s="301"/>
      <c r="V4451" s="301"/>
      <c r="W4451" s="301"/>
      <c r="X4451" s="301"/>
      <c r="Y4451" s="301"/>
      <c r="Z4451" s="301"/>
      <c r="AA4451" s="301"/>
      <c r="AB4451" s="301"/>
      <c r="AC4451" s="301"/>
      <c r="AD4451" s="301"/>
      <c r="AE4451" s="301"/>
      <c r="AF4451" s="301"/>
      <c r="AG4451" s="301"/>
      <c r="AH4451" s="301"/>
      <c r="AI4451" s="301"/>
    </row>
    <row r="4452" spans="18:35" ht="80.099999999999994" customHeight="1" x14ac:dyDescent="0.2">
      <c r="R4452" s="301"/>
      <c r="S4452" s="301"/>
      <c r="T4452" s="301"/>
      <c r="U4452" s="301"/>
      <c r="V4452" s="301"/>
      <c r="W4452" s="301"/>
      <c r="X4452" s="301"/>
      <c r="Y4452" s="301"/>
      <c r="Z4452" s="301"/>
      <c r="AA4452" s="301"/>
      <c r="AB4452" s="301"/>
      <c r="AC4452" s="301"/>
      <c r="AD4452" s="301"/>
      <c r="AE4452" s="301"/>
      <c r="AF4452" s="301"/>
      <c r="AG4452" s="301"/>
      <c r="AH4452" s="301"/>
      <c r="AI4452" s="301"/>
    </row>
    <row r="4453" spans="18:35" ht="80.099999999999994" customHeight="1" x14ac:dyDescent="0.2">
      <c r="R4453" s="301"/>
      <c r="S4453" s="301"/>
      <c r="T4453" s="301"/>
      <c r="U4453" s="301"/>
      <c r="V4453" s="301"/>
      <c r="W4453" s="301"/>
      <c r="X4453" s="301"/>
      <c r="Y4453" s="301"/>
      <c r="Z4453" s="301"/>
      <c r="AA4453" s="301"/>
      <c r="AB4453" s="301"/>
      <c r="AC4453" s="301"/>
      <c r="AD4453" s="301"/>
      <c r="AE4453" s="301"/>
      <c r="AF4453" s="301"/>
      <c r="AG4453" s="301"/>
      <c r="AH4453" s="301"/>
      <c r="AI4453" s="301"/>
    </row>
    <row r="4454" spans="18:35" ht="80.099999999999994" customHeight="1" x14ac:dyDescent="0.2">
      <c r="R4454" s="301"/>
      <c r="S4454" s="301"/>
      <c r="T4454" s="301"/>
      <c r="U4454" s="301"/>
      <c r="V4454" s="301"/>
      <c r="W4454" s="301"/>
      <c r="X4454" s="301"/>
      <c r="Y4454" s="301"/>
      <c r="Z4454" s="301"/>
      <c r="AA4454" s="301"/>
      <c r="AB4454" s="301"/>
      <c r="AC4454" s="301"/>
      <c r="AD4454" s="301"/>
      <c r="AE4454" s="301"/>
      <c r="AF4454" s="301"/>
      <c r="AG4454" s="301"/>
      <c r="AH4454" s="301"/>
      <c r="AI4454" s="301"/>
    </row>
    <row r="4455" spans="18:35" ht="80.099999999999994" customHeight="1" x14ac:dyDescent="0.2">
      <c r="R4455" s="301"/>
      <c r="S4455" s="301"/>
      <c r="T4455" s="301"/>
      <c r="U4455" s="301"/>
      <c r="V4455" s="301"/>
      <c r="W4455" s="301"/>
      <c r="X4455" s="301"/>
      <c r="Y4455" s="301"/>
      <c r="Z4455" s="301"/>
      <c r="AA4455" s="301"/>
      <c r="AB4455" s="301"/>
      <c r="AC4455" s="301"/>
      <c r="AD4455" s="301"/>
      <c r="AE4455" s="301"/>
      <c r="AF4455" s="301"/>
      <c r="AG4455" s="301"/>
      <c r="AH4455" s="301"/>
      <c r="AI4455" s="301"/>
    </row>
    <row r="4456" spans="18:35" ht="80.099999999999994" customHeight="1" x14ac:dyDescent="0.2">
      <c r="R4456" s="301"/>
      <c r="S4456" s="301"/>
      <c r="T4456" s="301"/>
      <c r="U4456" s="301"/>
      <c r="V4456" s="301"/>
      <c r="W4456" s="301"/>
      <c r="X4456" s="301"/>
      <c r="Y4456" s="301"/>
      <c r="Z4456" s="301"/>
      <c r="AA4456" s="301"/>
      <c r="AB4456" s="301"/>
      <c r="AC4456" s="301"/>
      <c r="AD4456" s="301"/>
      <c r="AE4456" s="301"/>
      <c r="AF4456" s="301"/>
      <c r="AG4456" s="301"/>
      <c r="AH4456" s="301"/>
      <c r="AI4456" s="301"/>
    </row>
    <row r="4457" spans="18:35" ht="80.099999999999994" customHeight="1" x14ac:dyDescent="0.2">
      <c r="R4457" s="301"/>
      <c r="S4457" s="301"/>
      <c r="T4457" s="301"/>
      <c r="U4457" s="301"/>
      <c r="V4457" s="301"/>
      <c r="W4457" s="301"/>
      <c r="X4457" s="301"/>
      <c r="Y4457" s="301"/>
      <c r="Z4457" s="301"/>
      <c r="AA4457" s="301"/>
      <c r="AB4457" s="301"/>
      <c r="AC4457" s="301"/>
      <c r="AD4457" s="301"/>
      <c r="AE4457" s="301"/>
      <c r="AF4457" s="301"/>
      <c r="AG4457" s="301"/>
      <c r="AH4457" s="301"/>
      <c r="AI4457" s="301"/>
    </row>
    <row r="4458" spans="18:35" ht="80.099999999999994" customHeight="1" x14ac:dyDescent="0.2">
      <c r="R4458" s="301"/>
      <c r="S4458" s="301"/>
      <c r="T4458" s="301"/>
      <c r="U4458" s="301"/>
      <c r="V4458" s="301"/>
      <c r="W4458" s="301"/>
      <c r="X4458" s="301"/>
      <c r="Y4458" s="301"/>
      <c r="Z4458" s="301"/>
      <c r="AA4458" s="301"/>
      <c r="AB4458" s="301"/>
      <c r="AC4458" s="301"/>
      <c r="AD4458" s="301"/>
      <c r="AE4458" s="301"/>
      <c r="AF4458" s="301"/>
      <c r="AG4458" s="301"/>
      <c r="AH4458" s="301"/>
      <c r="AI4458" s="301"/>
    </row>
    <row r="4459" spans="18:35" ht="80.099999999999994" customHeight="1" x14ac:dyDescent="0.2">
      <c r="R4459" s="301"/>
      <c r="S4459" s="301"/>
      <c r="T4459" s="301"/>
      <c r="U4459" s="301"/>
      <c r="V4459" s="301"/>
      <c r="W4459" s="301"/>
      <c r="X4459" s="301"/>
      <c r="Y4459" s="301"/>
      <c r="Z4459" s="301"/>
      <c r="AA4459" s="301"/>
      <c r="AB4459" s="301"/>
      <c r="AC4459" s="301"/>
      <c r="AD4459" s="301"/>
      <c r="AE4459" s="301"/>
      <c r="AF4459" s="301"/>
      <c r="AG4459" s="301"/>
      <c r="AH4459" s="301"/>
      <c r="AI4459" s="301"/>
    </row>
    <row r="4460" spans="18:35" ht="80.099999999999994" customHeight="1" x14ac:dyDescent="0.2">
      <c r="R4460" s="301"/>
      <c r="S4460" s="301"/>
      <c r="T4460" s="301"/>
      <c r="U4460" s="301"/>
      <c r="V4460" s="301"/>
      <c r="W4460" s="301"/>
      <c r="X4460" s="301"/>
      <c r="Y4460" s="301"/>
      <c r="Z4460" s="301"/>
      <c r="AA4460" s="301"/>
      <c r="AB4460" s="301"/>
      <c r="AC4460" s="301"/>
      <c r="AD4460" s="301"/>
      <c r="AE4460" s="301"/>
      <c r="AF4460" s="301"/>
      <c r="AG4460" s="301"/>
      <c r="AH4460" s="301"/>
      <c r="AI4460" s="301"/>
    </row>
    <row r="4461" spans="18:35" ht="80.099999999999994" customHeight="1" x14ac:dyDescent="0.2">
      <c r="R4461" s="301"/>
      <c r="S4461" s="301"/>
      <c r="T4461" s="301"/>
      <c r="U4461" s="301"/>
      <c r="V4461" s="301"/>
      <c r="W4461" s="301"/>
      <c r="X4461" s="301"/>
      <c r="Y4461" s="301"/>
      <c r="Z4461" s="301"/>
      <c r="AA4461" s="301"/>
      <c r="AB4461" s="301"/>
      <c r="AC4461" s="301"/>
      <c r="AD4461" s="301"/>
      <c r="AE4461" s="301"/>
      <c r="AF4461" s="301"/>
      <c r="AG4461" s="301"/>
      <c r="AH4461" s="301"/>
      <c r="AI4461" s="301"/>
    </row>
    <row r="4462" spans="18:35" ht="80.099999999999994" customHeight="1" x14ac:dyDescent="0.2">
      <c r="R4462" s="301"/>
      <c r="S4462" s="301"/>
      <c r="T4462" s="301"/>
      <c r="U4462" s="301"/>
      <c r="V4462" s="301"/>
      <c r="W4462" s="301"/>
      <c r="X4462" s="301"/>
      <c r="Y4462" s="301"/>
      <c r="Z4462" s="301"/>
      <c r="AA4462" s="301"/>
      <c r="AB4462" s="301"/>
      <c r="AC4462" s="301"/>
      <c r="AD4462" s="301"/>
      <c r="AE4462" s="301"/>
      <c r="AF4462" s="301"/>
      <c r="AG4462" s="301"/>
      <c r="AH4462" s="301"/>
      <c r="AI4462" s="301"/>
    </row>
    <row r="4463" spans="18:35" ht="80.099999999999994" customHeight="1" x14ac:dyDescent="0.2">
      <c r="R4463" s="301"/>
      <c r="S4463" s="301"/>
      <c r="T4463" s="301"/>
      <c r="U4463" s="301"/>
      <c r="V4463" s="301"/>
      <c r="W4463" s="301"/>
      <c r="X4463" s="301"/>
      <c r="Y4463" s="301"/>
      <c r="Z4463" s="301"/>
      <c r="AA4463" s="301"/>
      <c r="AB4463" s="301"/>
      <c r="AC4463" s="301"/>
      <c r="AD4463" s="301"/>
      <c r="AE4463" s="301"/>
      <c r="AF4463" s="301"/>
      <c r="AG4463" s="301"/>
      <c r="AH4463" s="301"/>
      <c r="AI4463" s="301"/>
    </row>
    <row r="4464" spans="18:35" ht="80.099999999999994" customHeight="1" x14ac:dyDescent="0.2">
      <c r="R4464" s="301"/>
      <c r="S4464" s="301"/>
      <c r="T4464" s="301"/>
      <c r="U4464" s="301"/>
      <c r="V4464" s="301"/>
      <c r="W4464" s="301"/>
      <c r="X4464" s="301"/>
      <c r="Y4464" s="301"/>
      <c r="Z4464" s="301"/>
      <c r="AA4464" s="301"/>
      <c r="AB4464" s="301"/>
      <c r="AC4464" s="301"/>
      <c r="AD4464" s="301"/>
      <c r="AE4464" s="301"/>
      <c r="AF4464" s="301"/>
      <c r="AG4464" s="301"/>
      <c r="AH4464" s="301"/>
      <c r="AI4464" s="301"/>
    </row>
    <row r="4465" spans="18:35" ht="80.099999999999994" customHeight="1" x14ac:dyDescent="0.2">
      <c r="R4465" s="301"/>
      <c r="S4465" s="301"/>
      <c r="T4465" s="301"/>
      <c r="U4465" s="301"/>
      <c r="V4465" s="301"/>
      <c r="W4465" s="301"/>
      <c r="X4465" s="301"/>
      <c r="Y4465" s="301"/>
      <c r="Z4465" s="301"/>
      <c r="AA4465" s="301"/>
      <c r="AB4465" s="301"/>
      <c r="AC4465" s="301"/>
      <c r="AD4465" s="301"/>
      <c r="AE4465" s="301"/>
      <c r="AF4465" s="301"/>
      <c r="AG4465" s="301"/>
      <c r="AH4465" s="301"/>
      <c r="AI4465" s="301"/>
    </row>
    <row r="4466" spans="18:35" ht="80.099999999999994" customHeight="1" x14ac:dyDescent="0.2">
      <c r="R4466" s="301"/>
      <c r="S4466" s="301"/>
      <c r="T4466" s="301"/>
      <c r="U4466" s="301"/>
      <c r="V4466" s="301"/>
      <c r="W4466" s="301"/>
      <c r="X4466" s="301"/>
      <c r="Y4466" s="301"/>
      <c r="Z4466" s="301"/>
      <c r="AA4466" s="301"/>
      <c r="AB4466" s="301"/>
      <c r="AC4466" s="301"/>
      <c r="AD4466" s="301"/>
      <c r="AE4466" s="301"/>
      <c r="AF4466" s="301"/>
      <c r="AG4466" s="301"/>
      <c r="AH4466" s="301"/>
      <c r="AI4466" s="301"/>
    </row>
    <row r="4467" spans="18:35" ht="80.099999999999994" customHeight="1" x14ac:dyDescent="0.2">
      <c r="R4467" s="301"/>
      <c r="S4467" s="301"/>
      <c r="T4467" s="301"/>
      <c r="U4467" s="301"/>
      <c r="V4467" s="301"/>
      <c r="W4467" s="301"/>
      <c r="X4467" s="301"/>
      <c r="Y4467" s="301"/>
      <c r="Z4467" s="301"/>
      <c r="AA4467" s="301"/>
      <c r="AB4467" s="301"/>
      <c r="AC4467" s="301"/>
      <c r="AD4467" s="301"/>
      <c r="AE4467" s="301"/>
      <c r="AF4467" s="301"/>
      <c r="AG4467" s="301"/>
      <c r="AH4467" s="301"/>
      <c r="AI4467" s="301"/>
    </row>
    <row r="4468" spans="18:35" ht="80.099999999999994" customHeight="1" x14ac:dyDescent="0.2">
      <c r="R4468" s="301"/>
      <c r="S4468" s="301"/>
      <c r="T4468" s="301"/>
      <c r="U4468" s="301"/>
      <c r="V4468" s="301"/>
      <c r="W4468" s="301"/>
      <c r="X4468" s="301"/>
      <c r="Y4468" s="301"/>
      <c r="Z4468" s="301"/>
      <c r="AA4468" s="301"/>
      <c r="AB4468" s="301"/>
      <c r="AC4468" s="301"/>
      <c r="AD4468" s="301"/>
      <c r="AE4468" s="301"/>
      <c r="AF4468" s="301"/>
      <c r="AG4468" s="301"/>
      <c r="AH4468" s="301"/>
      <c r="AI4468" s="301"/>
    </row>
    <row r="4469" spans="18:35" ht="80.099999999999994" customHeight="1" x14ac:dyDescent="0.2">
      <c r="R4469" s="301"/>
      <c r="S4469" s="301"/>
      <c r="T4469" s="301"/>
      <c r="U4469" s="301"/>
      <c r="V4469" s="301"/>
      <c r="W4469" s="301"/>
      <c r="X4469" s="301"/>
      <c r="Y4469" s="301"/>
      <c r="Z4469" s="301"/>
      <c r="AA4469" s="301"/>
      <c r="AB4469" s="301"/>
      <c r="AC4469" s="301"/>
      <c r="AD4469" s="301"/>
      <c r="AE4469" s="301"/>
      <c r="AF4469" s="301"/>
      <c r="AG4469" s="301"/>
      <c r="AH4469" s="301"/>
      <c r="AI4469" s="301"/>
    </row>
    <row r="4470" spans="18:35" ht="80.099999999999994" customHeight="1" x14ac:dyDescent="0.2">
      <c r="R4470" s="301"/>
      <c r="S4470" s="301"/>
      <c r="T4470" s="301"/>
      <c r="U4470" s="301"/>
      <c r="V4470" s="301"/>
      <c r="W4470" s="301"/>
      <c r="X4470" s="301"/>
      <c r="Y4470" s="301"/>
      <c r="Z4470" s="301"/>
      <c r="AA4470" s="301"/>
      <c r="AB4470" s="301"/>
      <c r="AC4470" s="301"/>
      <c r="AD4470" s="301"/>
      <c r="AE4470" s="301"/>
      <c r="AF4470" s="301"/>
      <c r="AG4470" s="301"/>
      <c r="AH4470" s="301"/>
      <c r="AI4470" s="301"/>
    </row>
    <row r="4471" spans="18:35" ht="80.099999999999994" customHeight="1" x14ac:dyDescent="0.2">
      <c r="R4471" s="301"/>
      <c r="S4471" s="301"/>
      <c r="T4471" s="301"/>
      <c r="U4471" s="301"/>
      <c r="V4471" s="301"/>
      <c r="W4471" s="301"/>
      <c r="X4471" s="301"/>
      <c r="Y4471" s="301"/>
      <c r="Z4471" s="301"/>
      <c r="AA4471" s="301"/>
      <c r="AB4471" s="301"/>
      <c r="AC4471" s="301"/>
      <c r="AD4471" s="301"/>
      <c r="AE4471" s="301"/>
      <c r="AF4471" s="301"/>
      <c r="AG4471" s="301"/>
      <c r="AH4471" s="301"/>
      <c r="AI4471" s="301"/>
    </row>
    <row r="4472" spans="18:35" ht="80.099999999999994" customHeight="1" x14ac:dyDescent="0.2">
      <c r="R4472" s="301"/>
      <c r="S4472" s="301"/>
      <c r="T4472" s="301"/>
      <c r="U4472" s="301"/>
      <c r="V4472" s="301"/>
      <c r="W4472" s="301"/>
      <c r="X4472" s="301"/>
      <c r="Y4472" s="301"/>
      <c r="Z4472" s="301"/>
      <c r="AA4472" s="301"/>
      <c r="AB4472" s="301"/>
      <c r="AC4472" s="301"/>
      <c r="AD4472" s="301"/>
      <c r="AE4472" s="301"/>
      <c r="AF4472" s="301"/>
      <c r="AG4472" s="301"/>
      <c r="AH4472" s="301"/>
      <c r="AI4472" s="301"/>
    </row>
    <row r="4473" spans="18:35" ht="80.099999999999994" customHeight="1" x14ac:dyDescent="0.2">
      <c r="R4473" s="301"/>
      <c r="S4473" s="301"/>
      <c r="T4473" s="301"/>
      <c r="U4473" s="301"/>
      <c r="V4473" s="301"/>
      <c r="W4473" s="301"/>
      <c r="X4473" s="301"/>
      <c r="Y4473" s="301"/>
      <c r="Z4473" s="301"/>
      <c r="AA4473" s="301"/>
      <c r="AB4473" s="301"/>
      <c r="AC4473" s="301"/>
      <c r="AD4473" s="301"/>
      <c r="AE4473" s="301"/>
      <c r="AF4473" s="301"/>
      <c r="AG4473" s="301"/>
      <c r="AH4473" s="301"/>
      <c r="AI4473" s="301"/>
    </row>
    <row r="4474" spans="18:35" ht="80.099999999999994" customHeight="1" x14ac:dyDescent="0.2">
      <c r="R4474" s="301"/>
      <c r="S4474" s="301"/>
      <c r="T4474" s="301"/>
      <c r="U4474" s="301"/>
      <c r="V4474" s="301"/>
      <c r="W4474" s="301"/>
      <c r="X4474" s="301"/>
      <c r="Y4474" s="301"/>
      <c r="Z4474" s="301"/>
      <c r="AA4474" s="301"/>
      <c r="AB4474" s="301"/>
      <c r="AC4474" s="301"/>
      <c r="AD4474" s="301"/>
      <c r="AE4474" s="301"/>
      <c r="AF4474" s="301"/>
      <c r="AG4474" s="301"/>
      <c r="AH4474" s="301"/>
      <c r="AI4474" s="301"/>
    </row>
    <row r="4475" spans="18:35" ht="80.099999999999994" customHeight="1" x14ac:dyDescent="0.2">
      <c r="R4475" s="301"/>
      <c r="S4475" s="301"/>
      <c r="T4475" s="301"/>
      <c r="U4475" s="301"/>
      <c r="V4475" s="301"/>
      <c r="W4475" s="301"/>
      <c r="X4475" s="301"/>
      <c r="Y4475" s="301"/>
      <c r="Z4475" s="301"/>
      <c r="AA4475" s="301"/>
      <c r="AB4475" s="301"/>
      <c r="AC4475" s="301"/>
      <c r="AD4475" s="301"/>
      <c r="AE4475" s="301"/>
      <c r="AF4475" s="301"/>
      <c r="AG4475" s="301"/>
      <c r="AH4475" s="301"/>
      <c r="AI4475" s="301"/>
    </row>
    <row r="4476" spans="18:35" ht="80.099999999999994" customHeight="1" x14ac:dyDescent="0.2">
      <c r="R4476" s="301"/>
      <c r="S4476" s="301"/>
      <c r="T4476" s="301"/>
      <c r="U4476" s="301"/>
      <c r="V4476" s="301"/>
      <c r="W4476" s="301"/>
      <c r="X4476" s="301"/>
      <c r="Y4476" s="301"/>
      <c r="Z4476" s="301"/>
      <c r="AA4476" s="301"/>
      <c r="AB4476" s="301"/>
      <c r="AC4476" s="301"/>
      <c r="AD4476" s="301"/>
      <c r="AE4476" s="301"/>
      <c r="AF4476" s="301"/>
      <c r="AG4476" s="301"/>
      <c r="AH4476" s="301"/>
      <c r="AI4476" s="301"/>
    </row>
    <row r="4477" spans="18:35" ht="80.099999999999994" customHeight="1" x14ac:dyDescent="0.2">
      <c r="R4477" s="301"/>
      <c r="S4477" s="301"/>
      <c r="T4477" s="301"/>
      <c r="U4477" s="301"/>
      <c r="V4477" s="301"/>
      <c r="W4477" s="301"/>
      <c r="X4477" s="301"/>
      <c r="Y4477" s="301"/>
      <c r="Z4477" s="301"/>
      <c r="AA4477" s="301"/>
      <c r="AB4477" s="301"/>
      <c r="AC4477" s="301"/>
      <c r="AD4477" s="301"/>
      <c r="AE4477" s="301"/>
      <c r="AF4477" s="301"/>
      <c r="AG4477" s="301"/>
      <c r="AH4477" s="301"/>
      <c r="AI4477" s="301"/>
    </row>
    <row r="4478" spans="18:35" ht="80.099999999999994" customHeight="1" x14ac:dyDescent="0.2">
      <c r="R4478" s="301"/>
      <c r="S4478" s="301"/>
      <c r="T4478" s="301"/>
      <c r="U4478" s="301"/>
      <c r="V4478" s="301"/>
      <c r="W4478" s="301"/>
      <c r="X4478" s="301"/>
      <c r="Y4478" s="301"/>
      <c r="Z4478" s="301"/>
      <c r="AA4478" s="301"/>
      <c r="AB4478" s="301"/>
      <c r="AC4478" s="301"/>
      <c r="AD4478" s="301"/>
      <c r="AE4478" s="301"/>
      <c r="AF4478" s="301"/>
      <c r="AG4478" s="301"/>
      <c r="AH4478" s="301"/>
      <c r="AI4478" s="301"/>
    </row>
    <row r="4479" spans="18:35" ht="80.099999999999994" customHeight="1" x14ac:dyDescent="0.2">
      <c r="R4479" s="301"/>
      <c r="S4479" s="301"/>
      <c r="T4479" s="301"/>
      <c r="U4479" s="301"/>
      <c r="V4479" s="301"/>
      <c r="W4479" s="301"/>
      <c r="X4479" s="301"/>
      <c r="Y4479" s="301"/>
      <c r="Z4479" s="301"/>
      <c r="AA4479" s="301"/>
      <c r="AB4479" s="301"/>
      <c r="AC4479" s="301"/>
      <c r="AD4479" s="301"/>
      <c r="AE4479" s="301"/>
      <c r="AF4479" s="301"/>
      <c r="AG4479" s="301"/>
      <c r="AH4479" s="301"/>
      <c r="AI4479" s="301"/>
    </row>
    <row r="4480" spans="18:35" ht="80.099999999999994" customHeight="1" x14ac:dyDescent="0.2">
      <c r="R4480" s="301"/>
      <c r="S4480" s="301"/>
      <c r="T4480" s="301"/>
      <c r="U4480" s="301"/>
      <c r="V4480" s="301"/>
      <c r="W4480" s="301"/>
      <c r="X4480" s="301"/>
      <c r="Y4480" s="301"/>
      <c r="Z4480" s="301"/>
      <c r="AA4480" s="301"/>
      <c r="AB4480" s="301"/>
      <c r="AC4480" s="301"/>
      <c r="AD4480" s="301"/>
      <c r="AE4480" s="301"/>
      <c r="AF4480" s="301"/>
      <c r="AG4480" s="301"/>
      <c r="AH4480" s="301"/>
      <c r="AI4480" s="301"/>
    </row>
    <row r="4481" spans="18:35" ht="80.099999999999994" customHeight="1" x14ac:dyDescent="0.2">
      <c r="R4481" s="301"/>
      <c r="S4481" s="301"/>
      <c r="T4481" s="301"/>
      <c r="U4481" s="301"/>
      <c r="V4481" s="301"/>
      <c r="W4481" s="301"/>
      <c r="X4481" s="301"/>
      <c r="Y4481" s="301"/>
      <c r="Z4481" s="301"/>
      <c r="AA4481" s="301"/>
      <c r="AB4481" s="301"/>
      <c r="AC4481" s="301"/>
      <c r="AD4481" s="301"/>
      <c r="AE4481" s="301"/>
      <c r="AF4481" s="301"/>
      <c r="AG4481" s="301"/>
      <c r="AH4481" s="301"/>
      <c r="AI4481" s="301"/>
    </row>
    <row r="4482" spans="18:35" ht="80.099999999999994" customHeight="1" x14ac:dyDescent="0.2">
      <c r="R4482" s="301"/>
      <c r="S4482" s="301"/>
      <c r="T4482" s="301"/>
      <c r="U4482" s="301"/>
      <c r="V4482" s="301"/>
      <c r="W4482" s="301"/>
      <c r="X4482" s="301"/>
      <c r="Y4482" s="301"/>
      <c r="Z4482" s="301"/>
      <c r="AA4482" s="301"/>
      <c r="AB4482" s="301"/>
      <c r="AC4482" s="301"/>
      <c r="AD4482" s="301"/>
      <c r="AE4482" s="301"/>
      <c r="AF4482" s="301"/>
      <c r="AG4482" s="301"/>
      <c r="AH4482" s="301"/>
      <c r="AI4482" s="301"/>
    </row>
    <row r="4483" spans="18:35" ht="80.099999999999994" customHeight="1" x14ac:dyDescent="0.2">
      <c r="R4483" s="301"/>
      <c r="S4483" s="301"/>
      <c r="T4483" s="301"/>
      <c r="U4483" s="301"/>
      <c r="V4483" s="301"/>
      <c r="W4483" s="301"/>
      <c r="X4483" s="301"/>
      <c r="Y4483" s="301"/>
      <c r="Z4483" s="301"/>
      <c r="AA4483" s="301"/>
      <c r="AB4483" s="301"/>
      <c r="AC4483" s="301"/>
      <c r="AD4483" s="301"/>
      <c r="AE4483" s="301"/>
      <c r="AF4483" s="301"/>
      <c r="AG4483" s="301"/>
      <c r="AH4483" s="301"/>
      <c r="AI4483" s="301"/>
    </row>
    <row r="4484" spans="18:35" ht="80.099999999999994" customHeight="1" x14ac:dyDescent="0.2">
      <c r="R4484" s="301"/>
      <c r="S4484" s="301"/>
      <c r="T4484" s="301"/>
      <c r="U4484" s="301"/>
      <c r="V4484" s="301"/>
      <c r="W4484" s="301"/>
      <c r="X4484" s="301"/>
      <c r="Y4484" s="301"/>
      <c r="Z4484" s="301"/>
      <c r="AA4484" s="301"/>
      <c r="AB4484" s="301"/>
      <c r="AC4484" s="301"/>
      <c r="AD4484" s="301"/>
      <c r="AE4484" s="301"/>
      <c r="AF4484" s="301"/>
      <c r="AG4484" s="301"/>
      <c r="AH4484" s="301"/>
      <c r="AI4484" s="301"/>
    </row>
    <row r="4485" spans="18:35" ht="80.099999999999994" customHeight="1" x14ac:dyDescent="0.2">
      <c r="R4485" s="301"/>
      <c r="S4485" s="301"/>
      <c r="T4485" s="301"/>
      <c r="U4485" s="301"/>
      <c r="V4485" s="301"/>
      <c r="W4485" s="301"/>
      <c r="X4485" s="301"/>
      <c r="Y4485" s="301"/>
      <c r="Z4485" s="301"/>
      <c r="AA4485" s="301"/>
      <c r="AB4485" s="301"/>
      <c r="AC4485" s="301"/>
      <c r="AD4485" s="301"/>
      <c r="AE4485" s="301"/>
      <c r="AF4485" s="301"/>
      <c r="AG4485" s="301"/>
      <c r="AH4485" s="301"/>
      <c r="AI4485" s="301"/>
    </row>
    <row r="4486" spans="18:35" ht="80.099999999999994" customHeight="1" x14ac:dyDescent="0.2">
      <c r="R4486" s="301"/>
      <c r="S4486" s="301"/>
      <c r="T4486" s="301"/>
      <c r="U4486" s="301"/>
      <c r="V4486" s="301"/>
      <c r="W4486" s="301"/>
      <c r="X4486" s="301"/>
      <c r="Y4486" s="301"/>
      <c r="Z4486" s="301"/>
      <c r="AA4486" s="301"/>
      <c r="AB4486" s="301"/>
      <c r="AC4486" s="301"/>
      <c r="AD4486" s="301"/>
      <c r="AE4486" s="301"/>
      <c r="AF4486" s="301"/>
      <c r="AG4486" s="301"/>
      <c r="AH4486" s="301"/>
      <c r="AI4486" s="301"/>
    </row>
    <row r="4487" spans="18:35" ht="80.099999999999994" customHeight="1" x14ac:dyDescent="0.2">
      <c r="R4487" s="301"/>
      <c r="S4487" s="301"/>
      <c r="T4487" s="301"/>
      <c r="U4487" s="301"/>
      <c r="V4487" s="301"/>
      <c r="W4487" s="301"/>
      <c r="X4487" s="301"/>
      <c r="Y4487" s="301"/>
      <c r="Z4487" s="301"/>
      <c r="AA4487" s="301"/>
      <c r="AB4487" s="301"/>
      <c r="AC4487" s="301"/>
      <c r="AD4487" s="301"/>
      <c r="AE4487" s="301"/>
      <c r="AF4487" s="301"/>
      <c r="AG4487" s="301"/>
      <c r="AH4487" s="301"/>
      <c r="AI4487" s="301"/>
    </row>
    <row r="4488" spans="18:35" ht="80.099999999999994" customHeight="1" x14ac:dyDescent="0.2">
      <c r="R4488" s="301"/>
      <c r="S4488" s="301"/>
      <c r="T4488" s="301"/>
      <c r="U4488" s="301"/>
      <c r="V4488" s="301"/>
      <c r="W4488" s="301"/>
      <c r="X4488" s="301"/>
      <c r="Y4488" s="301"/>
      <c r="Z4488" s="301"/>
      <c r="AA4488" s="301"/>
      <c r="AB4488" s="301"/>
      <c r="AC4488" s="301"/>
      <c r="AD4488" s="301"/>
      <c r="AE4488" s="301"/>
      <c r="AF4488" s="301"/>
      <c r="AG4488" s="301"/>
      <c r="AH4488" s="301"/>
      <c r="AI4488" s="301"/>
    </row>
    <row r="4489" spans="18:35" ht="80.099999999999994" customHeight="1" x14ac:dyDescent="0.2">
      <c r="R4489" s="301"/>
      <c r="S4489" s="301"/>
      <c r="T4489" s="301"/>
      <c r="U4489" s="301"/>
      <c r="V4489" s="301"/>
      <c r="W4489" s="301"/>
      <c r="X4489" s="301"/>
      <c r="Y4489" s="301"/>
      <c r="Z4489" s="301"/>
      <c r="AA4489" s="301"/>
      <c r="AB4489" s="301"/>
      <c r="AC4489" s="301"/>
      <c r="AD4489" s="301"/>
      <c r="AE4489" s="301"/>
      <c r="AF4489" s="301"/>
      <c r="AG4489" s="301"/>
      <c r="AH4489" s="301"/>
      <c r="AI4489" s="301"/>
    </row>
    <row r="4490" spans="18:35" ht="80.099999999999994" customHeight="1" x14ac:dyDescent="0.2">
      <c r="R4490" s="301"/>
      <c r="S4490" s="301"/>
      <c r="T4490" s="301"/>
      <c r="U4490" s="301"/>
      <c r="V4490" s="301"/>
      <c r="W4490" s="301"/>
      <c r="X4490" s="301"/>
      <c r="Y4490" s="301"/>
      <c r="Z4490" s="301"/>
      <c r="AA4490" s="301"/>
      <c r="AB4490" s="301"/>
      <c r="AC4490" s="301"/>
      <c r="AD4490" s="301"/>
      <c r="AE4490" s="301"/>
      <c r="AF4490" s="301"/>
      <c r="AG4490" s="301"/>
      <c r="AH4490" s="301"/>
      <c r="AI4490" s="301"/>
    </row>
    <row r="4491" spans="18:35" ht="80.099999999999994" customHeight="1" x14ac:dyDescent="0.2">
      <c r="R4491" s="301"/>
      <c r="S4491" s="301"/>
      <c r="T4491" s="301"/>
      <c r="U4491" s="301"/>
      <c r="V4491" s="301"/>
      <c r="W4491" s="301"/>
      <c r="X4491" s="301"/>
      <c r="Y4491" s="301"/>
      <c r="Z4491" s="301"/>
      <c r="AA4491" s="301"/>
      <c r="AB4491" s="301"/>
      <c r="AC4491" s="301"/>
      <c r="AD4491" s="301"/>
      <c r="AE4491" s="301"/>
      <c r="AF4491" s="301"/>
      <c r="AG4491" s="301"/>
      <c r="AH4491" s="301"/>
      <c r="AI4491" s="301"/>
    </row>
    <row r="4492" spans="18:35" ht="80.099999999999994" customHeight="1" x14ac:dyDescent="0.2">
      <c r="R4492" s="301"/>
      <c r="S4492" s="301"/>
      <c r="T4492" s="301"/>
      <c r="U4492" s="301"/>
      <c r="V4492" s="301"/>
      <c r="W4492" s="301"/>
      <c r="X4492" s="301"/>
      <c r="Y4492" s="301"/>
      <c r="Z4492" s="301"/>
      <c r="AA4492" s="301"/>
      <c r="AB4492" s="301"/>
      <c r="AC4492" s="301"/>
      <c r="AD4492" s="301"/>
      <c r="AE4492" s="301"/>
      <c r="AF4492" s="301"/>
      <c r="AG4492" s="301"/>
      <c r="AH4492" s="301"/>
      <c r="AI4492" s="301"/>
    </row>
    <row r="4493" spans="18:35" ht="80.099999999999994" customHeight="1" x14ac:dyDescent="0.2">
      <c r="R4493" s="301"/>
      <c r="S4493" s="301"/>
      <c r="T4493" s="301"/>
      <c r="U4493" s="301"/>
      <c r="V4493" s="301"/>
      <c r="W4493" s="301"/>
      <c r="X4493" s="301"/>
      <c r="Y4493" s="301"/>
      <c r="Z4493" s="301"/>
      <c r="AA4493" s="301"/>
      <c r="AB4493" s="301"/>
      <c r="AC4493" s="301"/>
      <c r="AD4493" s="301"/>
      <c r="AE4493" s="301"/>
      <c r="AF4493" s="301"/>
      <c r="AG4493" s="301"/>
      <c r="AH4493" s="301"/>
      <c r="AI4493" s="301"/>
    </row>
    <row r="4494" spans="18:35" ht="80.099999999999994" customHeight="1" x14ac:dyDescent="0.2">
      <c r="R4494" s="301"/>
      <c r="S4494" s="301"/>
      <c r="T4494" s="301"/>
      <c r="U4494" s="301"/>
      <c r="V4494" s="301"/>
      <c r="W4494" s="301"/>
      <c r="X4494" s="301"/>
      <c r="Y4494" s="301"/>
      <c r="Z4494" s="301"/>
      <c r="AA4494" s="301"/>
      <c r="AB4494" s="301"/>
      <c r="AC4494" s="301"/>
      <c r="AD4494" s="301"/>
      <c r="AE4494" s="301"/>
      <c r="AF4494" s="301"/>
      <c r="AG4494" s="301"/>
      <c r="AH4494" s="301"/>
      <c r="AI4494" s="301"/>
    </row>
    <row r="4495" spans="18:35" ht="80.099999999999994" customHeight="1" x14ac:dyDescent="0.2">
      <c r="R4495" s="301"/>
      <c r="S4495" s="301"/>
      <c r="T4495" s="301"/>
      <c r="U4495" s="301"/>
      <c r="V4495" s="301"/>
      <c r="W4495" s="301"/>
      <c r="X4495" s="301"/>
      <c r="Y4495" s="301"/>
      <c r="Z4495" s="301"/>
      <c r="AA4495" s="301"/>
      <c r="AB4495" s="301"/>
      <c r="AC4495" s="301"/>
      <c r="AD4495" s="301"/>
      <c r="AE4495" s="301"/>
      <c r="AF4495" s="301"/>
      <c r="AG4495" s="301"/>
      <c r="AH4495" s="301"/>
      <c r="AI4495" s="301"/>
    </row>
    <row r="4496" spans="18:35" ht="80.099999999999994" customHeight="1" x14ac:dyDescent="0.2">
      <c r="R4496" s="301"/>
      <c r="S4496" s="301"/>
      <c r="T4496" s="301"/>
      <c r="U4496" s="301"/>
      <c r="V4496" s="301"/>
      <c r="W4496" s="301"/>
      <c r="X4496" s="301"/>
      <c r="Y4496" s="301"/>
      <c r="Z4496" s="301"/>
      <c r="AA4496" s="301"/>
      <c r="AB4496" s="301"/>
      <c r="AC4496" s="301"/>
      <c r="AD4496" s="301"/>
      <c r="AE4496" s="301"/>
      <c r="AF4496" s="301"/>
      <c r="AG4496" s="301"/>
      <c r="AH4496" s="301"/>
      <c r="AI4496" s="301"/>
    </row>
    <row r="4497" spans="18:35" ht="80.099999999999994" customHeight="1" x14ac:dyDescent="0.2">
      <c r="R4497" s="301"/>
      <c r="S4497" s="301"/>
      <c r="T4497" s="301"/>
      <c r="U4497" s="301"/>
      <c r="V4497" s="301"/>
      <c r="W4497" s="301"/>
      <c r="X4497" s="301"/>
      <c r="Y4497" s="301"/>
      <c r="Z4497" s="301"/>
      <c r="AA4497" s="301"/>
      <c r="AB4497" s="301"/>
      <c r="AC4497" s="301"/>
      <c r="AD4497" s="301"/>
      <c r="AE4497" s="301"/>
      <c r="AF4497" s="301"/>
      <c r="AG4497" s="301"/>
      <c r="AH4497" s="301"/>
      <c r="AI4497" s="301"/>
    </row>
    <row r="4498" spans="18:35" ht="80.099999999999994" customHeight="1" x14ac:dyDescent="0.2">
      <c r="R4498" s="301"/>
      <c r="S4498" s="301"/>
      <c r="T4498" s="301"/>
      <c r="U4498" s="301"/>
      <c r="V4498" s="301"/>
      <c r="W4498" s="301"/>
      <c r="X4498" s="301"/>
      <c r="Y4498" s="301"/>
      <c r="Z4498" s="301"/>
      <c r="AA4498" s="301"/>
      <c r="AB4498" s="301"/>
      <c r="AC4498" s="301"/>
      <c r="AD4498" s="301"/>
      <c r="AE4498" s="301"/>
      <c r="AF4498" s="301"/>
      <c r="AG4498" s="301"/>
      <c r="AH4498" s="301"/>
      <c r="AI4498" s="301"/>
    </row>
    <row r="4499" spans="18:35" ht="80.099999999999994" customHeight="1" x14ac:dyDescent="0.2">
      <c r="R4499" s="301"/>
      <c r="S4499" s="301"/>
      <c r="T4499" s="301"/>
      <c r="U4499" s="301"/>
      <c r="V4499" s="301"/>
      <c r="W4499" s="301"/>
      <c r="X4499" s="301"/>
      <c r="Y4499" s="301"/>
      <c r="Z4499" s="301"/>
      <c r="AA4499" s="301"/>
      <c r="AB4499" s="301"/>
      <c r="AC4499" s="301"/>
      <c r="AD4499" s="301"/>
      <c r="AE4499" s="301"/>
      <c r="AF4499" s="301"/>
      <c r="AG4499" s="301"/>
      <c r="AH4499" s="301"/>
      <c r="AI4499" s="301"/>
    </row>
    <row r="4500" spans="18:35" ht="80.099999999999994" customHeight="1" x14ac:dyDescent="0.2">
      <c r="R4500" s="301"/>
      <c r="S4500" s="301"/>
      <c r="T4500" s="301"/>
      <c r="U4500" s="301"/>
      <c r="V4500" s="301"/>
      <c r="W4500" s="301"/>
      <c r="X4500" s="301"/>
      <c r="Y4500" s="301"/>
      <c r="Z4500" s="301"/>
      <c r="AA4500" s="301"/>
      <c r="AB4500" s="301"/>
      <c r="AC4500" s="301"/>
      <c r="AD4500" s="301"/>
      <c r="AE4500" s="301"/>
      <c r="AF4500" s="301"/>
      <c r="AG4500" s="301"/>
      <c r="AH4500" s="301"/>
      <c r="AI4500" s="301"/>
    </row>
    <row r="4501" spans="18:35" ht="80.099999999999994" customHeight="1" x14ac:dyDescent="0.2">
      <c r="R4501" s="301"/>
      <c r="S4501" s="301"/>
      <c r="T4501" s="301"/>
      <c r="U4501" s="301"/>
      <c r="V4501" s="301"/>
      <c r="W4501" s="301"/>
      <c r="X4501" s="301"/>
      <c r="Y4501" s="301"/>
      <c r="Z4501" s="301"/>
      <c r="AA4501" s="301"/>
      <c r="AB4501" s="301"/>
      <c r="AC4501" s="301"/>
      <c r="AD4501" s="301"/>
      <c r="AE4501" s="301"/>
      <c r="AF4501" s="301"/>
      <c r="AG4501" s="301"/>
      <c r="AH4501" s="301"/>
      <c r="AI4501" s="301"/>
    </row>
    <row r="4502" spans="18:35" ht="80.099999999999994" customHeight="1" x14ac:dyDescent="0.2">
      <c r="R4502" s="301"/>
      <c r="S4502" s="301"/>
      <c r="T4502" s="301"/>
      <c r="U4502" s="301"/>
      <c r="V4502" s="301"/>
      <c r="W4502" s="301"/>
      <c r="X4502" s="301"/>
      <c r="Y4502" s="301"/>
      <c r="Z4502" s="301"/>
      <c r="AA4502" s="301"/>
      <c r="AB4502" s="301"/>
      <c r="AC4502" s="301"/>
      <c r="AD4502" s="301"/>
      <c r="AE4502" s="301"/>
      <c r="AF4502" s="301"/>
      <c r="AG4502" s="301"/>
      <c r="AH4502" s="301"/>
      <c r="AI4502" s="301"/>
    </row>
    <row r="4503" spans="18:35" ht="80.099999999999994" customHeight="1" x14ac:dyDescent="0.2">
      <c r="R4503" s="301"/>
      <c r="S4503" s="301"/>
      <c r="T4503" s="301"/>
      <c r="U4503" s="301"/>
      <c r="V4503" s="301"/>
      <c r="W4503" s="301"/>
      <c r="X4503" s="301"/>
      <c r="Y4503" s="301"/>
      <c r="Z4503" s="301"/>
      <c r="AA4503" s="301"/>
      <c r="AB4503" s="301"/>
      <c r="AC4503" s="301"/>
      <c r="AD4503" s="301"/>
      <c r="AE4503" s="301"/>
      <c r="AF4503" s="301"/>
      <c r="AG4503" s="301"/>
      <c r="AH4503" s="301"/>
      <c r="AI4503" s="301"/>
    </row>
    <row r="4504" spans="18:35" ht="80.099999999999994" customHeight="1" x14ac:dyDescent="0.2">
      <c r="R4504" s="301"/>
      <c r="S4504" s="301"/>
      <c r="T4504" s="301"/>
      <c r="U4504" s="301"/>
      <c r="V4504" s="301"/>
      <c r="W4504" s="301"/>
      <c r="X4504" s="301"/>
      <c r="Y4504" s="301"/>
      <c r="Z4504" s="301"/>
      <c r="AA4504" s="301"/>
      <c r="AB4504" s="301"/>
      <c r="AC4504" s="301"/>
      <c r="AD4504" s="301"/>
      <c r="AE4504" s="301"/>
      <c r="AF4504" s="301"/>
      <c r="AG4504" s="301"/>
      <c r="AH4504" s="301"/>
      <c r="AI4504" s="301"/>
    </row>
    <row r="4505" spans="18:35" ht="80.099999999999994" customHeight="1" x14ac:dyDescent="0.2">
      <c r="R4505" s="301"/>
      <c r="S4505" s="301"/>
      <c r="T4505" s="301"/>
      <c r="U4505" s="301"/>
      <c r="V4505" s="301"/>
      <c r="W4505" s="301"/>
      <c r="X4505" s="301"/>
      <c r="Y4505" s="301"/>
      <c r="Z4505" s="301"/>
      <c r="AA4505" s="301"/>
      <c r="AB4505" s="301"/>
      <c r="AC4505" s="301"/>
      <c r="AD4505" s="301"/>
      <c r="AE4505" s="301"/>
      <c r="AF4505" s="301"/>
      <c r="AG4505" s="301"/>
      <c r="AH4505" s="301"/>
      <c r="AI4505" s="301"/>
    </row>
    <row r="4506" spans="18:35" ht="80.099999999999994" customHeight="1" x14ac:dyDescent="0.2">
      <c r="R4506" s="301"/>
      <c r="S4506" s="301"/>
      <c r="T4506" s="301"/>
      <c r="U4506" s="301"/>
      <c r="V4506" s="301"/>
      <c r="W4506" s="301"/>
      <c r="X4506" s="301"/>
      <c r="Y4506" s="301"/>
      <c r="Z4506" s="301"/>
      <c r="AA4506" s="301"/>
      <c r="AB4506" s="301"/>
      <c r="AC4506" s="301"/>
      <c r="AD4506" s="301"/>
      <c r="AE4506" s="301"/>
      <c r="AF4506" s="301"/>
      <c r="AG4506" s="301"/>
      <c r="AH4506" s="301"/>
      <c r="AI4506" s="301"/>
    </row>
    <row r="4507" spans="18:35" ht="80.099999999999994" customHeight="1" x14ac:dyDescent="0.2">
      <c r="R4507" s="301"/>
      <c r="S4507" s="301"/>
      <c r="T4507" s="301"/>
      <c r="U4507" s="301"/>
      <c r="V4507" s="301"/>
      <c r="W4507" s="301"/>
      <c r="X4507" s="301"/>
      <c r="Y4507" s="301"/>
      <c r="Z4507" s="301"/>
      <c r="AA4507" s="301"/>
      <c r="AB4507" s="301"/>
      <c r="AC4507" s="301"/>
      <c r="AD4507" s="301"/>
      <c r="AE4507" s="301"/>
      <c r="AF4507" s="301"/>
      <c r="AG4507" s="301"/>
      <c r="AH4507" s="301"/>
      <c r="AI4507" s="301"/>
    </row>
    <row r="4508" spans="18:35" ht="80.099999999999994" customHeight="1" x14ac:dyDescent="0.2">
      <c r="R4508" s="301"/>
      <c r="S4508" s="301"/>
      <c r="T4508" s="301"/>
      <c r="U4508" s="301"/>
      <c r="V4508" s="301"/>
      <c r="W4508" s="301"/>
      <c r="X4508" s="301"/>
      <c r="Y4508" s="301"/>
      <c r="Z4508" s="301"/>
      <c r="AA4508" s="301"/>
      <c r="AB4508" s="301"/>
      <c r="AC4508" s="301"/>
      <c r="AD4508" s="301"/>
      <c r="AE4508" s="301"/>
      <c r="AF4508" s="301"/>
      <c r="AG4508" s="301"/>
      <c r="AH4508" s="301"/>
      <c r="AI4508" s="301"/>
    </row>
    <row r="4509" spans="18:35" ht="80.099999999999994" customHeight="1" x14ac:dyDescent="0.2">
      <c r="R4509" s="301"/>
      <c r="S4509" s="301"/>
      <c r="T4509" s="301"/>
      <c r="U4509" s="301"/>
      <c r="V4509" s="301"/>
      <c r="W4509" s="301"/>
      <c r="X4509" s="301"/>
      <c r="Y4509" s="301"/>
      <c r="Z4509" s="301"/>
      <c r="AA4509" s="301"/>
      <c r="AB4509" s="301"/>
      <c r="AC4509" s="301"/>
      <c r="AD4509" s="301"/>
      <c r="AE4509" s="301"/>
      <c r="AF4509" s="301"/>
      <c r="AG4509" s="301"/>
      <c r="AH4509" s="301"/>
      <c r="AI4509" s="301"/>
    </row>
    <row r="4510" spans="18:35" ht="80.099999999999994" customHeight="1" x14ac:dyDescent="0.2">
      <c r="R4510" s="301"/>
      <c r="S4510" s="301"/>
      <c r="T4510" s="301"/>
      <c r="U4510" s="301"/>
      <c r="V4510" s="301"/>
      <c r="W4510" s="301"/>
      <c r="X4510" s="301"/>
      <c r="Y4510" s="301"/>
      <c r="Z4510" s="301"/>
      <c r="AA4510" s="301"/>
      <c r="AB4510" s="301"/>
      <c r="AC4510" s="301"/>
      <c r="AD4510" s="301"/>
      <c r="AE4510" s="301"/>
      <c r="AF4510" s="301"/>
      <c r="AG4510" s="301"/>
      <c r="AH4510" s="301"/>
      <c r="AI4510" s="301"/>
    </row>
    <row r="4511" spans="18:35" ht="80.099999999999994" customHeight="1" x14ac:dyDescent="0.2">
      <c r="R4511" s="301"/>
      <c r="S4511" s="301"/>
      <c r="T4511" s="301"/>
      <c r="U4511" s="301"/>
      <c r="V4511" s="301"/>
      <c r="W4511" s="301"/>
      <c r="X4511" s="301"/>
      <c r="Y4511" s="301"/>
      <c r="Z4511" s="301"/>
      <c r="AA4511" s="301"/>
      <c r="AB4511" s="301"/>
      <c r="AC4511" s="301"/>
      <c r="AD4511" s="301"/>
      <c r="AE4511" s="301"/>
      <c r="AF4511" s="301"/>
      <c r="AG4511" s="301"/>
      <c r="AH4511" s="301"/>
      <c r="AI4511" s="301"/>
    </row>
    <row r="4512" spans="18:35" ht="80.099999999999994" customHeight="1" x14ac:dyDescent="0.2">
      <c r="R4512" s="301"/>
      <c r="S4512" s="301"/>
      <c r="T4512" s="301"/>
      <c r="U4512" s="301"/>
      <c r="V4512" s="301"/>
      <c r="W4512" s="301"/>
      <c r="X4512" s="301"/>
      <c r="Y4512" s="301"/>
      <c r="Z4512" s="301"/>
      <c r="AA4512" s="301"/>
      <c r="AB4512" s="301"/>
      <c r="AC4512" s="301"/>
      <c r="AD4512" s="301"/>
      <c r="AE4512" s="301"/>
      <c r="AF4512" s="301"/>
      <c r="AG4512" s="301"/>
      <c r="AH4512" s="301"/>
      <c r="AI4512" s="301"/>
    </row>
    <row r="4513" spans="18:35" ht="80.099999999999994" customHeight="1" x14ac:dyDescent="0.2">
      <c r="R4513" s="301"/>
      <c r="S4513" s="301"/>
      <c r="T4513" s="301"/>
      <c r="U4513" s="301"/>
      <c r="V4513" s="301"/>
      <c r="W4513" s="301"/>
      <c r="X4513" s="301"/>
      <c r="Y4513" s="301"/>
      <c r="Z4513" s="301"/>
      <c r="AA4513" s="301"/>
      <c r="AB4513" s="301"/>
      <c r="AC4513" s="301"/>
      <c r="AD4513" s="301"/>
      <c r="AE4513" s="301"/>
      <c r="AF4513" s="301"/>
      <c r="AG4513" s="301"/>
      <c r="AH4513" s="301"/>
      <c r="AI4513" s="301"/>
    </row>
    <row r="4514" spans="18:35" ht="80.099999999999994" customHeight="1" x14ac:dyDescent="0.2">
      <c r="R4514" s="301"/>
      <c r="S4514" s="301"/>
      <c r="T4514" s="301"/>
      <c r="U4514" s="301"/>
      <c r="V4514" s="301"/>
      <c r="W4514" s="301"/>
      <c r="X4514" s="301"/>
      <c r="Y4514" s="301"/>
      <c r="Z4514" s="301"/>
      <c r="AA4514" s="301"/>
      <c r="AB4514" s="301"/>
      <c r="AC4514" s="301"/>
      <c r="AD4514" s="301"/>
      <c r="AE4514" s="301"/>
      <c r="AF4514" s="301"/>
      <c r="AG4514" s="301"/>
      <c r="AH4514" s="301"/>
      <c r="AI4514" s="301"/>
    </row>
    <row r="4515" spans="18:35" ht="80.099999999999994" customHeight="1" x14ac:dyDescent="0.2">
      <c r="R4515" s="301"/>
      <c r="S4515" s="301"/>
      <c r="T4515" s="301"/>
      <c r="U4515" s="301"/>
      <c r="V4515" s="301"/>
      <c r="W4515" s="301"/>
      <c r="X4515" s="301"/>
      <c r="Y4515" s="301"/>
      <c r="Z4515" s="301"/>
      <c r="AA4515" s="301"/>
      <c r="AB4515" s="301"/>
      <c r="AC4515" s="301"/>
      <c r="AD4515" s="301"/>
      <c r="AE4515" s="301"/>
      <c r="AF4515" s="301"/>
      <c r="AG4515" s="301"/>
      <c r="AH4515" s="301"/>
      <c r="AI4515" s="301"/>
    </row>
    <row r="4516" spans="18:35" ht="80.099999999999994" customHeight="1" x14ac:dyDescent="0.2">
      <c r="R4516" s="301"/>
      <c r="S4516" s="301"/>
      <c r="T4516" s="301"/>
      <c r="U4516" s="301"/>
      <c r="V4516" s="301"/>
      <c r="W4516" s="301"/>
      <c r="X4516" s="301"/>
      <c r="Y4516" s="301"/>
      <c r="Z4516" s="301"/>
      <c r="AA4516" s="301"/>
      <c r="AB4516" s="301"/>
      <c r="AC4516" s="301"/>
      <c r="AD4516" s="301"/>
      <c r="AE4516" s="301"/>
      <c r="AF4516" s="301"/>
      <c r="AG4516" s="301"/>
      <c r="AH4516" s="301"/>
      <c r="AI4516" s="301"/>
    </row>
    <row r="4517" spans="18:35" ht="80.099999999999994" customHeight="1" x14ac:dyDescent="0.2">
      <c r="R4517" s="301"/>
      <c r="S4517" s="301"/>
      <c r="T4517" s="301"/>
      <c r="U4517" s="301"/>
      <c r="V4517" s="301"/>
      <c r="W4517" s="301"/>
      <c r="X4517" s="301"/>
      <c r="Y4517" s="301"/>
      <c r="Z4517" s="301"/>
      <c r="AA4517" s="301"/>
      <c r="AB4517" s="301"/>
      <c r="AC4517" s="301"/>
      <c r="AD4517" s="301"/>
      <c r="AE4517" s="301"/>
      <c r="AF4517" s="301"/>
      <c r="AG4517" s="301"/>
      <c r="AH4517" s="301"/>
      <c r="AI4517" s="301"/>
    </row>
    <row r="4518" spans="18:35" ht="80.099999999999994" customHeight="1" x14ac:dyDescent="0.2">
      <c r="R4518" s="301"/>
      <c r="S4518" s="301"/>
      <c r="T4518" s="301"/>
      <c r="U4518" s="301"/>
      <c r="V4518" s="301"/>
      <c r="W4518" s="301"/>
      <c r="X4518" s="301"/>
      <c r="Y4518" s="301"/>
      <c r="Z4518" s="301"/>
      <c r="AA4518" s="301"/>
      <c r="AB4518" s="301"/>
      <c r="AC4518" s="301"/>
      <c r="AD4518" s="301"/>
      <c r="AE4518" s="301"/>
      <c r="AF4518" s="301"/>
      <c r="AG4518" s="301"/>
      <c r="AH4518" s="301"/>
      <c r="AI4518" s="301"/>
    </row>
    <row r="4519" spans="18:35" ht="80.099999999999994" customHeight="1" x14ac:dyDescent="0.2">
      <c r="R4519" s="301"/>
      <c r="S4519" s="301"/>
      <c r="T4519" s="301"/>
      <c r="U4519" s="301"/>
      <c r="V4519" s="301"/>
      <c r="W4519" s="301"/>
      <c r="X4519" s="301"/>
      <c r="Y4519" s="301"/>
      <c r="Z4519" s="301"/>
      <c r="AA4519" s="301"/>
      <c r="AB4519" s="301"/>
      <c r="AC4519" s="301"/>
      <c r="AD4519" s="301"/>
      <c r="AE4519" s="301"/>
      <c r="AF4519" s="301"/>
      <c r="AG4519" s="301"/>
      <c r="AH4519" s="301"/>
      <c r="AI4519" s="301"/>
    </row>
    <row r="4520" spans="18:35" ht="80.099999999999994" customHeight="1" x14ac:dyDescent="0.2">
      <c r="R4520" s="301"/>
      <c r="S4520" s="301"/>
      <c r="T4520" s="301"/>
      <c r="U4520" s="301"/>
      <c r="V4520" s="301"/>
      <c r="W4520" s="301"/>
      <c r="X4520" s="301"/>
      <c r="Y4520" s="301"/>
      <c r="Z4520" s="301"/>
      <c r="AA4520" s="301"/>
      <c r="AB4520" s="301"/>
      <c r="AC4520" s="301"/>
      <c r="AD4520" s="301"/>
      <c r="AE4520" s="301"/>
      <c r="AF4520" s="301"/>
      <c r="AG4520" s="301"/>
      <c r="AH4520" s="301"/>
      <c r="AI4520" s="301"/>
    </row>
    <row r="4521" spans="18:35" ht="80.099999999999994" customHeight="1" x14ac:dyDescent="0.2">
      <c r="R4521" s="301"/>
      <c r="S4521" s="301"/>
      <c r="T4521" s="301"/>
      <c r="U4521" s="301"/>
      <c r="V4521" s="301"/>
      <c r="W4521" s="301"/>
      <c r="X4521" s="301"/>
      <c r="Y4521" s="301"/>
      <c r="Z4521" s="301"/>
      <c r="AA4521" s="301"/>
      <c r="AB4521" s="301"/>
      <c r="AC4521" s="301"/>
      <c r="AD4521" s="301"/>
      <c r="AE4521" s="301"/>
      <c r="AF4521" s="301"/>
      <c r="AG4521" s="301"/>
      <c r="AH4521" s="301"/>
      <c r="AI4521" s="301"/>
    </row>
    <row r="4522" spans="18:35" ht="80.099999999999994" customHeight="1" x14ac:dyDescent="0.2">
      <c r="R4522" s="301"/>
      <c r="S4522" s="301"/>
      <c r="T4522" s="301"/>
      <c r="U4522" s="301"/>
      <c r="V4522" s="301"/>
      <c r="W4522" s="301"/>
      <c r="X4522" s="301"/>
      <c r="Y4522" s="301"/>
      <c r="Z4522" s="301"/>
      <c r="AA4522" s="301"/>
      <c r="AB4522" s="301"/>
      <c r="AC4522" s="301"/>
      <c r="AD4522" s="301"/>
      <c r="AE4522" s="301"/>
      <c r="AF4522" s="301"/>
      <c r="AG4522" s="301"/>
      <c r="AH4522" s="301"/>
      <c r="AI4522" s="301"/>
    </row>
    <row r="4523" spans="18:35" ht="80.099999999999994" customHeight="1" x14ac:dyDescent="0.2">
      <c r="R4523" s="301"/>
      <c r="S4523" s="301"/>
      <c r="T4523" s="301"/>
      <c r="U4523" s="301"/>
      <c r="V4523" s="301"/>
      <c r="W4523" s="301"/>
      <c r="X4523" s="301"/>
      <c r="Y4523" s="301"/>
      <c r="Z4523" s="301"/>
      <c r="AA4523" s="301"/>
      <c r="AB4523" s="301"/>
      <c r="AC4523" s="301"/>
      <c r="AD4523" s="301"/>
      <c r="AE4523" s="301"/>
      <c r="AF4523" s="301"/>
      <c r="AG4523" s="301"/>
      <c r="AH4523" s="301"/>
      <c r="AI4523" s="301"/>
    </row>
    <row r="4524" spans="18:35" ht="80.099999999999994" customHeight="1" x14ac:dyDescent="0.2">
      <c r="R4524" s="301"/>
      <c r="S4524" s="301"/>
      <c r="T4524" s="301"/>
      <c r="U4524" s="301"/>
      <c r="V4524" s="301"/>
      <c r="W4524" s="301"/>
      <c r="X4524" s="301"/>
      <c r="Y4524" s="301"/>
      <c r="Z4524" s="301"/>
      <c r="AA4524" s="301"/>
      <c r="AB4524" s="301"/>
      <c r="AC4524" s="301"/>
      <c r="AD4524" s="301"/>
      <c r="AE4524" s="301"/>
      <c r="AF4524" s="301"/>
      <c r="AG4524" s="301"/>
      <c r="AH4524" s="301"/>
      <c r="AI4524" s="301"/>
    </row>
    <row r="4525" spans="18:35" ht="80.099999999999994" customHeight="1" x14ac:dyDescent="0.2">
      <c r="R4525" s="301"/>
      <c r="S4525" s="301"/>
      <c r="T4525" s="301"/>
      <c r="U4525" s="301"/>
      <c r="V4525" s="301"/>
      <c r="W4525" s="301"/>
      <c r="X4525" s="301"/>
      <c r="Y4525" s="301"/>
      <c r="Z4525" s="301"/>
      <c r="AA4525" s="301"/>
      <c r="AB4525" s="301"/>
      <c r="AC4525" s="301"/>
      <c r="AD4525" s="301"/>
      <c r="AE4525" s="301"/>
      <c r="AF4525" s="301"/>
      <c r="AG4525" s="301"/>
      <c r="AH4525" s="301"/>
      <c r="AI4525" s="301"/>
    </row>
    <row r="4526" spans="18:35" ht="80.099999999999994" customHeight="1" x14ac:dyDescent="0.2">
      <c r="R4526" s="301"/>
      <c r="S4526" s="301"/>
      <c r="T4526" s="301"/>
      <c r="U4526" s="301"/>
      <c r="V4526" s="301"/>
      <c r="W4526" s="301"/>
      <c r="X4526" s="301"/>
      <c r="Y4526" s="301"/>
      <c r="Z4526" s="301"/>
      <c r="AA4526" s="301"/>
      <c r="AB4526" s="301"/>
      <c r="AC4526" s="301"/>
      <c r="AD4526" s="301"/>
      <c r="AE4526" s="301"/>
      <c r="AF4526" s="301"/>
      <c r="AG4526" s="301"/>
      <c r="AH4526" s="301"/>
      <c r="AI4526" s="301"/>
    </row>
    <row r="4527" spans="18:35" ht="80.099999999999994" customHeight="1" x14ac:dyDescent="0.2">
      <c r="R4527" s="301"/>
      <c r="S4527" s="301"/>
      <c r="T4527" s="301"/>
      <c r="U4527" s="301"/>
      <c r="V4527" s="301"/>
      <c r="W4527" s="301"/>
      <c r="X4527" s="301"/>
      <c r="Y4527" s="301"/>
      <c r="Z4527" s="301"/>
      <c r="AA4527" s="301"/>
      <c r="AB4527" s="301"/>
      <c r="AC4527" s="301"/>
      <c r="AD4527" s="301"/>
      <c r="AE4527" s="301"/>
      <c r="AF4527" s="301"/>
      <c r="AG4527" s="301"/>
      <c r="AH4527" s="301"/>
      <c r="AI4527" s="301"/>
    </row>
    <row r="4528" spans="18:35" ht="80.099999999999994" customHeight="1" x14ac:dyDescent="0.2">
      <c r="R4528" s="301"/>
      <c r="S4528" s="301"/>
      <c r="T4528" s="301"/>
      <c r="U4528" s="301"/>
      <c r="V4528" s="301"/>
      <c r="W4528" s="301"/>
      <c r="X4528" s="301"/>
      <c r="Y4528" s="301"/>
      <c r="Z4528" s="301"/>
      <c r="AA4528" s="301"/>
      <c r="AB4528" s="301"/>
      <c r="AC4528" s="301"/>
      <c r="AD4528" s="301"/>
      <c r="AE4528" s="301"/>
      <c r="AF4528" s="301"/>
      <c r="AG4528" s="301"/>
      <c r="AH4528" s="301"/>
      <c r="AI4528" s="301"/>
    </row>
    <row r="4529" spans="18:35" ht="80.099999999999994" customHeight="1" x14ac:dyDescent="0.2">
      <c r="R4529" s="301"/>
      <c r="S4529" s="301"/>
      <c r="T4529" s="301"/>
      <c r="U4529" s="301"/>
      <c r="V4529" s="301"/>
      <c r="W4529" s="301"/>
      <c r="X4529" s="301"/>
      <c r="Y4529" s="301"/>
      <c r="Z4529" s="301"/>
      <c r="AA4529" s="301"/>
      <c r="AB4529" s="301"/>
      <c r="AC4529" s="301"/>
      <c r="AD4529" s="301"/>
      <c r="AE4529" s="301"/>
      <c r="AF4529" s="301"/>
      <c r="AG4529" s="301"/>
      <c r="AH4529" s="301"/>
      <c r="AI4529" s="301"/>
    </row>
    <row r="4530" spans="18:35" ht="80.099999999999994" customHeight="1" x14ac:dyDescent="0.2">
      <c r="R4530" s="301"/>
      <c r="S4530" s="301"/>
      <c r="T4530" s="301"/>
      <c r="U4530" s="301"/>
      <c r="V4530" s="301"/>
      <c r="W4530" s="301"/>
      <c r="X4530" s="301"/>
      <c r="Y4530" s="301"/>
      <c r="Z4530" s="301"/>
      <c r="AA4530" s="301"/>
      <c r="AB4530" s="301"/>
      <c r="AC4530" s="301"/>
      <c r="AD4530" s="301"/>
      <c r="AE4530" s="301"/>
      <c r="AF4530" s="301"/>
      <c r="AG4530" s="301"/>
      <c r="AH4530" s="301"/>
      <c r="AI4530" s="301"/>
    </row>
    <row r="4531" spans="18:35" ht="80.099999999999994" customHeight="1" x14ac:dyDescent="0.2">
      <c r="R4531" s="301"/>
      <c r="S4531" s="301"/>
      <c r="T4531" s="301"/>
      <c r="U4531" s="301"/>
      <c r="V4531" s="301"/>
      <c r="W4531" s="301"/>
      <c r="X4531" s="301"/>
      <c r="Y4531" s="301"/>
      <c r="Z4531" s="301"/>
      <c r="AA4531" s="301"/>
      <c r="AB4531" s="301"/>
      <c r="AC4531" s="301"/>
      <c r="AD4531" s="301"/>
      <c r="AE4531" s="301"/>
      <c r="AF4531" s="301"/>
      <c r="AG4531" s="301"/>
      <c r="AH4531" s="301"/>
      <c r="AI4531" s="301"/>
    </row>
    <row r="4532" spans="18:35" ht="80.099999999999994" customHeight="1" x14ac:dyDescent="0.2">
      <c r="R4532" s="301"/>
      <c r="S4532" s="301"/>
      <c r="T4532" s="301"/>
      <c r="U4532" s="301"/>
      <c r="V4532" s="301"/>
      <c r="W4532" s="301"/>
      <c r="X4532" s="301"/>
      <c r="Y4532" s="301"/>
      <c r="Z4532" s="301"/>
      <c r="AA4532" s="301"/>
      <c r="AB4532" s="301"/>
      <c r="AC4532" s="301"/>
      <c r="AD4532" s="301"/>
      <c r="AE4532" s="301"/>
      <c r="AF4532" s="301"/>
      <c r="AG4532" s="301"/>
      <c r="AH4532" s="301"/>
      <c r="AI4532" s="301"/>
    </row>
    <row r="4533" spans="18:35" ht="80.099999999999994" customHeight="1" x14ac:dyDescent="0.2">
      <c r="R4533" s="301"/>
      <c r="S4533" s="301"/>
      <c r="T4533" s="301"/>
      <c r="U4533" s="301"/>
      <c r="V4533" s="301"/>
      <c r="W4533" s="301"/>
      <c r="X4533" s="301"/>
      <c r="Y4533" s="301"/>
      <c r="Z4533" s="301"/>
      <c r="AA4533" s="301"/>
      <c r="AB4533" s="301"/>
      <c r="AC4533" s="301"/>
      <c r="AD4533" s="301"/>
      <c r="AE4533" s="301"/>
      <c r="AF4533" s="301"/>
      <c r="AG4533" s="301"/>
      <c r="AH4533" s="301"/>
      <c r="AI4533" s="301"/>
    </row>
    <row r="4534" spans="18:35" ht="80.099999999999994" customHeight="1" x14ac:dyDescent="0.2">
      <c r="R4534" s="301"/>
      <c r="S4534" s="301"/>
      <c r="T4534" s="301"/>
      <c r="U4534" s="301"/>
      <c r="V4534" s="301"/>
      <c r="W4534" s="301"/>
      <c r="X4534" s="301"/>
      <c r="Y4534" s="301"/>
      <c r="Z4534" s="301"/>
      <c r="AA4534" s="301"/>
      <c r="AB4534" s="301"/>
      <c r="AC4534" s="301"/>
      <c r="AD4534" s="301"/>
      <c r="AE4534" s="301"/>
      <c r="AF4534" s="301"/>
      <c r="AG4534" s="301"/>
      <c r="AH4534" s="301"/>
      <c r="AI4534" s="301"/>
    </row>
    <row r="4535" spans="18:35" ht="80.099999999999994" customHeight="1" x14ac:dyDescent="0.2">
      <c r="R4535" s="301"/>
      <c r="S4535" s="301"/>
      <c r="T4535" s="301"/>
      <c r="U4535" s="301"/>
      <c r="V4535" s="301"/>
      <c r="W4535" s="301"/>
      <c r="X4535" s="301"/>
      <c r="Y4535" s="301"/>
      <c r="Z4535" s="301"/>
      <c r="AA4535" s="301"/>
      <c r="AB4535" s="301"/>
      <c r="AC4535" s="301"/>
      <c r="AD4535" s="301"/>
      <c r="AE4535" s="301"/>
      <c r="AF4535" s="301"/>
      <c r="AG4535" s="301"/>
      <c r="AH4535" s="301"/>
      <c r="AI4535" s="301"/>
    </row>
    <row r="4536" spans="18:35" ht="80.099999999999994" customHeight="1" x14ac:dyDescent="0.2">
      <c r="R4536" s="301"/>
      <c r="S4536" s="301"/>
      <c r="T4536" s="301"/>
      <c r="U4536" s="301"/>
      <c r="V4536" s="301"/>
      <c r="W4536" s="301"/>
      <c r="X4536" s="301"/>
      <c r="Y4536" s="301"/>
      <c r="Z4536" s="301"/>
      <c r="AA4536" s="301"/>
      <c r="AB4536" s="301"/>
      <c r="AC4536" s="301"/>
      <c r="AD4536" s="301"/>
      <c r="AE4536" s="301"/>
      <c r="AF4536" s="301"/>
      <c r="AG4536" s="301"/>
      <c r="AH4536" s="301"/>
      <c r="AI4536" s="301"/>
    </row>
    <row r="4537" spans="18:35" ht="80.099999999999994" customHeight="1" x14ac:dyDescent="0.2">
      <c r="R4537" s="301"/>
      <c r="S4537" s="301"/>
      <c r="T4537" s="301"/>
      <c r="U4537" s="301"/>
      <c r="V4537" s="301"/>
      <c r="W4537" s="301"/>
      <c r="X4537" s="301"/>
      <c r="Y4537" s="301"/>
      <c r="Z4537" s="301"/>
      <c r="AA4537" s="301"/>
      <c r="AB4537" s="301"/>
      <c r="AC4537" s="301"/>
      <c r="AD4537" s="301"/>
      <c r="AE4537" s="301"/>
      <c r="AF4537" s="301"/>
      <c r="AG4537" s="301"/>
      <c r="AH4537" s="301"/>
      <c r="AI4537" s="301"/>
    </row>
    <row r="4538" spans="18:35" ht="80.099999999999994" customHeight="1" x14ac:dyDescent="0.2">
      <c r="R4538" s="301"/>
      <c r="S4538" s="301"/>
      <c r="T4538" s="301"/>
      <c r="U4538" s="301"/>
      <c r="V4538" s="301"/>
      <c r="W4538" s="301"/>
      <c r="X4538" s="301"/>
      <c r="Y4538" s="301"/>
      <c r="Z4538" s="301"/>
      <c r="AA4538" s="301"/>
      <c r="AB4538" s="301"/>
      <c r="AC4538" s="301"/>
      <c r="AD4538" s="301"/>
      <c r="AE4538" s="301"/>
      <c r="AF4538" s="301"/>
      <c r="AG4538" s="301"/>
      <c r="AH4538" s="301"/>
      <c r="AI4538" s="301"/>
    </row>
    <row r="4539" spans="18:35" ht="80.099999999999994" customHeight="1" x14ac:dyDescent="0.2">
      <c r="R4539" s="301"/>
      <c r="S4539" s="301"/>
      <c r="T4539" s="301"/>
      <c r="U4539" s="301"/>
      <c r="V4539" s="301"/>
      <c r="W4539" s="301"/>
      <c r="X4539" s="301"/>
      <c r="Y4539" s="301"/>
      <c r="Z4539" s="301"/>
      <c r="AA4539" s="301"/>
      <c r="AB4539" s="301"/>
      <c r="AC4539" s="301"/>
      <c r="AD4539" s="301"/>
      <c r="AE4539" s="301"/>
      <c r="AF4539" s="301"/>
      <c r="AG4539" s="301"/>
      <c r="AH4539" s="301"/>
      <c r="AI4539" s="301"/>
    </row>
    <row r="4540" spans="18:35" ht="80.099999999999994" customHeight="1" x14ac:dyDescent="0.2">
      <c r="R4540" s="301"/>
      <c r="S4540" s="301"/>
      <c r="T4540" s="301"/>
      <c r="U4540" s="301"/>
      <c r="V4540" s="301"/>
      <c r="W4540" s="301"/>
      <c r="X4540" s="301"/>
      <c r="Y4540" s="301"/>
      <c r="Z4540" s="301"/>
      <c r="AA4540" s="301"/>
      <c r="AB4540" s="301"/>
      <c r="AC4540" s="301"/>
      <c r="AD4540" s="301"/>
      <c r="AE4540" s="301"/>
      <c r="AF4540" s="301"/>
      <c r="AG4540" s="301"/>
      <c r="AH4540" s="301"/>
      <c r="AI4540" s="301"/>
    </row>
    <row r="4541" spans="18:35" ht="80.099999999999994" customHeight="1" x14ac:dyDescent="0.2">
      <c r="R4541" s="301"/>
      <c r="S4541" s="301"/>
      <c r="T4541" s="301"/>
      <c r="U4541" s="301"/>
      <c r="V4541" s="301"/>
      <c r="W4541" s="301"/>
      <c r="X4541" s="301"/>
      <c r="Y4541" s="301"/>
      <c r="Z4541" s="301"/>
      <c r="AA4541" s="301"/>
      <c r="AB4541" s="301"/>
      <c r="AC4541" s="301"/>
      <c r="AD4541" s="301"/>
      <c r="AE4541" s="301"/>
      <c r="AF4541" s="301"/>
      <c r="AG4541" s="301"/>
      <c r="AH4541" s="301"/>
      <c r="AI4541" s="301"/>
    </row>
    <row r="4542" spans="18:35" ht="80.099999999999994" customHeight="1" x14ac:dyDescent="0.2">
      <c r="R4542" s="301"/>
      <c r="S4542" s="301"/>
      <c r="T4542" s="301"/>
      <c r="U4542" s="301"/>
      <c r="V4542" s="301"/>
      <c r="W4542" s="301"/>
      <c r="X4542" s="301"/>
      <c r="Y4542" s="301"/>
      <c r="Z4542" s="301"/>
      <c r="AA4542" s="301"/>
      <c r="AB4542" s="301"/>
      <c r="AC4542" s="301"/>
      <c r="AD4542" s="301"/>
      <c r="AE4542" s="301"/>
      <c r="AF4542" s="301"/>
      <c r="AG4542" s="301"/>
      <c r="AH4542" s="301"/>
      <c r="AI4542" s="301"/>
    </row>
    <row r="4543" spans="18:35" ht="80.099999999999994" customHeight="1" x14ac:dyDescent="0.2">
      <c r="R4543" s="301"/>
      <c r="S4543" s="301"/>
      <c r="T4543" s="301"/>
      <c r="U4543" s="301"/>
      <c r="V4543" s="301"/>
      <c r="W4543" s="301"/>
      <c r="X4543" s="301"/>
      <c r="Y4543" s="301"/>
      <c r="Z4543" s="301"/>
      <c r="AA4543" s="301"/>
      <c r="AB4543" s="301"/>
      <c r="AC4543" s="301"/>
      <c r="AD4543" s="301"/>
      <c r="AE4543" s="301"/>
      <c r="AF4543" s="301"/>
      <c r="AG4543" s="301"/>
      <c r="AH4543" s="301"/>
      <c r="AI4543" s="301"/>
    </row>
    <row r="4544" spans="18:35" ht="80.099999999999994" customHeight="1" x14ac:dyDescent="0.2">
      <c r="R4544" s="301"/>
      <c r="S4544" s="301"/>
      <c r="T4544" s="301"/>
      <c r="U4544" s="301"/>
      <c r="V4544" s="301"/>
      <c r="W4544" s="301"/>
      <c r="X4544" s="301"/>
      <c r="Y4544" s="301"/>
      <c r="Z4544" s="301"/>
      <c r="AA4544" s="301"/>
      <c r="AB4544" s="301"/>
      <c r="AC4544" s="301"/>
      <c r="AD4544" s="301"/>
      <c r="AE4544" s="301"/>
      <c r="AF4544" s="301"/>
      <c r="AG4544" s="301"/>
      <c r="AH4544" s="301"/>
      <c r="AI4544" s="301"/>
    </row>
    <row r="4545" spans="18:35" ht="80.099999999999994" customHeight="1" x14ac:dyDescent="0.2">
      <c r="R4545" s="301"/>
      <c r="S4545" s="301"/>
      <c r="T4545" s="301"/>
      <c r="U4545" s="301"/>
      <c r="V4545" s="301"/>
      <c r="W4545" s="301"/>
      <c r="X4545" s="301"/>
      <c r="Y4545" s="301"/>
      <c r="Z4545" s="301"/>
      <c r="AA4545" s="301"/>
      <c r="AB4545" s="301"/>
      <c r="AC4545" s="301"/>
      <c r="AD4545" s="301"/>
      <c r="AE4545" s="301"/>
      <c r="AF4545" s="301"/>
      <c r="AG4545" s="301"/>
      <c r="AH4545" s="301"/>
      <c r="AI4545" s="301"/>
    </row>
    <row r="4546" spans="18:35" ht="80.099999999999994" customHeight="1" x14ac:dyDescent="0.2">
      <c r="R4546" s="301"/>
      <c r="S4546" s="301"/>
      <c r="T4546" s="301"/>
      <c r="U4546" s="301"/>
      <c r="V4546" s="301"/>
      <c r="W4546" s="301"/>
      <c r="X4546" s="301"/>
      <c r="Y4546" s="301"/>
      <c r="Z4546" s="301"/>
      <c r="AA4546" s="301"/>
      <c r="AB4546" s="301"/>
      <c r="AC4546" s="301"/>
      <c r="AD4546" s="301"/>
      <c r="AE4546" s="301"/>
      <c r="AF4546" s="301"/>
      <c r="AG4546" s="301"/>
      <c r="AH4546" s="301"/>
      <c r="AI4546" s="301"/>
    </row>
    <row r="4547" spans="18:35" ht="80.099999999999994" customHeight="1" x14ac:dyDescent="0.2">
      <c r="R4547" s="301"/>
      <c r="S4547" s="301"/>
      <c r="T4547" s="301"/>
      <c r="U4547" s="301"/>
      <c r="V4547" s="301"/>
      <c r="W4547" s="301"/>
      <c r="X4547" s="301"/>
      <c r="Y4547" s="301"/>
      <c r="Z4547" s="301"/>
      <c r="AA4547" s="301"/>
      <c r="AB4547" s="301"/>
      <c r="AC4547" s="301"/>
      <c r="AD4547" s="301"/>
      <c r="AE4547" s="301"/>
      <c r="AF4547" s="301"/>
      <c r="AG4547" s="301"/>
      <c r="AH4547" s="301"/>
      <c r="AI4547" s="301"/>
    </row>
    <row r="4548" spans="18:35" ht="80.099999999999994" customHeight="1" x14ac:dyDescent="0.2">
      <c r="R4548" s="301"/>
      <c r="S4548" s="301"/>
      <c r="T4548" s="301"/>
      <c r="U4548" s="301"/>
      <c r="V4548" s="301"/>
      <c r="W4548" s="301"/>
      <c r="X4548" s="301"/>
      <c r="Y4548" s="301"/>
      <c r="Z4548" s="301"/>
      <c r="AA4548" s="301"/>
      <c r="AB4548" s="301"/>
      <c r="AC4548" s="301"/>
      <c r="AD4548" s="301"/>
      <c r="AE4548" s="301"/>
      <c r="AF4548" s="301"/>
      <c r="AG4548" s="301"/>
      <c r="AH4548" s="301"/>
      <c r="AI4548" s="301"/>
    </row>
    <row r="4549" spans="18:35" ht="80.099999999999994" customHeight="1" x14ac:dyDescent="0.2">
      <c r="R4549" s="301"/>
      <c r="S4549" s="301"/>
      <c r="T4549" s="301"/>
      <c r="U4549" s="301"/>
      <c r="V4549" s="301"/>
      <c r="W4549" s="301"/>
      <c r="X4549" s="301"/>
      <c r="Y4549" s="301"/>
      <c r="Z4549" s="301"/>
      <c r="AA4549" s="301"/>
      <c r="AB4549" s="301"/>
      <c r="AC4549" s="301"/>
      <c r="AD4549" s="301"/>
      <c r="AE4549" s="301"/>
      <c r="AF4549" s="301"/>
      <c r="AG4549" s="301"/>
      <c r="AH4549" s="301"/>
      <c r="AI4549" s="301"/>
    </row>
    <row r="4550" spans="18:35" ht="80.099999999999994" customHeight="1" x14ac:dyDescent="0.2">
      <c r="R4550" s="301"/>
      <c r="S4550" s="301"/>
      <c r="T4550" s="301"/>
      <c r="U4550" s="301"/>
      <c r="V4550" s="301"/>
      <c r="W4550" s="301"/>
      <c r="X4550" s="301"/>
      <c r="Y4550" s="301"/>
      <c r="Z4550" s="301"/>
      <c r="AA4550" s="301"/>
      <c r="AB4550" s="301"/>
      <c r="AC4550" s="301"/>
      <c r="AD4550" s="301"/>
      <c r="AE4550" s="301"/>
      <c r="AF4550" s="301"/>
      <c r="AG4550" s="301"/>
      <c r="AH4550" s="301"/>
      <c r="AI4550" s="301"/>
    </row>
    <row r="4551" spans="18:35" ht="80.099999999999994" customHeight="1" x14ac:dyDescent="0.2">
      <c r="R4551" s="301"/>
      <c r="S4551" s="301"/>
      <c r="T4551" s="301"/>
      <c r="U4551" s="301"/>
      <c r="V4551" s="301"/>
      <c r="W4551" s="301"/>
      <c r="X4551" s="301"/>
      <c r="Y4551" s="301"/>
      <c r="Z4551" s="301"/>
      <c r="AA4551" s="301"/>
      <c r="AB4551" s="301"/>
      <c r="AC4551" s="301"/>
      <c r="AD4551" s="301"/>
      <c r="AE4551" s="301"/>
      <c r="AF4551" s="301"/>
      <c r="AG4551" s="301"/>
      <c r="AH4551" s="301"/>
      <c r="AI4551" s="301"/>
    </row>
    <row r="4552" spans="18:35" ht="80.099999999999994" customHeight="1" x14ac:dyDescent="0.2">
      <c r="R4552" s="301"/>
      <c r="S4552" s="301"/>
      <c r="T4552" s="301"/>
      <c r="U4552" s="301"/>
      <c r="V4552" s="301"/>
      <c r="W4552" s="301"/>
      <c r="X4552" s="301"/>
      <c r="Y4552" s="301"/>
      <c r="Z4552" s="301"/>
      <c r="AA4552" s="301"/>
      <c r="AB4552" s="301"/>
      <c r="AC4552" s="301"/>
      <c r="AD4552" s="301"/>
      <c r="AE4552" s="301"/>
      <c r="AF4552" s="301"/>
      <c r="AG4552" s="301"/>
      <c r="AH4552" s="301"/>
      <c r="AI4552" s="301"/>
    </row>
    <row r="4553" spans="18:35" ht="80.099999999999994" customHeight="1" x14ac:dyDescent="0.2">
      <c r="R4553" s="301"/>
      <c r="S4553" s="301"/>
      <c r="T4553" s="301"/>
      <c r="U4553" s="301"/>
      <c r="V4553" s="301"/>
      <c r="W4553" s="301"/>
      <c r="X4553" s="301"/>
      <c r="Y4553" s="301"/>
      <c r="Z4553" s="301"/>
      <c r="AA4553" s="301"/>
      <c r="AB4553" s="301"/>
      <c r="AC4553" s="301"/>
      <c r="AD4553" s="301"/>
      <c r="AE4553" s="301"/>
      <c r="AF4553" s="301"/>
      <c r="AG4553" s="301"/>
      <c r="AH4553" s="301"/>
      <c r="AI4553" s="301"/>
    </row>
    <row r="4554" spans="18:35" ht="80.099999999999994" customHeight="1" x14ac:dyDescent="0.2">
      <c r="R4554" s="301"/>
      <c r="S4554" s="301"/>
      <c r="T4554" s="301"/>
      <c r="U4554" s="301"/>
      <c r="V4554" s="301"/>
      <c r="W4554" s="301"/>
      <c r="X4554" s="301"/>
      <c r="Y4554" s="301"/>
      <c r="Z4554" s="301"/>
      <c r="AA4554" s="301"/>
      <c r="AB4554" s="301"/>
      <c r="AC4554" s="301"/>
      <c r="AD4554" s="301"/>
      <c r="AE4554" s="301"/>
      <c r="AF4554" s="301"/>
      <c r="AG4554" s="301"/>
      <c r="AH4554" s="301"/>
      <c r="AI4554" s="301"/>
    </row>
    <row r="4555" spans="18:35" ht="80.099999999999994" customHeight="1" x14ac:dyDescent="0.2">
      <c r="R4555" s="301"/>
      <c r="S4555" s="301"/>
      <c r="T4555" s="301"/>
      <c r="U4555" s="301"/>
      <c r="V4555" s="301"/>
      <c r="W4555" s="301"/>
      <c r="X4555" s="301"/>
      <c r="Y4555" s="301"/>
      <c r="Z4555" s="301"/>
      <c r="AA4555" s="301"/>
      <c r="AB4555" s="301"/>
      <c r="AC4555" s="301"/>
      <c r="AD4555" s="301"/>
      <c r="AE4555" s="301"/>
      <c r="AF4555" s="301"/>
      <c r="AG4555" s="301"/>
      <c r="AH4555" s="301"/>
      <c r="AI4555" s="301"/>
    </row>
    <row r="4556" spans="18:35" ht="80.099999999999994" customHeight="1" x14ac:dyDescent="0.2">
      <c r="R4556" s="301"/>
      <c r="S4556" s="301"/>
      <c r="T4556" s="301"/>
      <c r="U4556" s="301"/>
      <c r="V4556" s="301"/>
      <c r="W4556" s="301"/>
      <c r="X4556" s="301"/>
      <c r="Y4556" s="301"/>
      <c r="Z4556" s="301"/>
      <c r="AA4556" s="301"/>
      <c r="AB4556" s="301"/>
      <c r="AC4556" s="301"/>
      <c r="AD4556" s="301"/>
      <c r="AE4556" s="301"/>
      <c r="AF4556" s="301"/>
      <c r="AG4556" s="301"/>
      <c r="AH4556" s="301"/>
      <c r="AI4556" s="301"/>
    </row>
    <row r="4557" spans="18:35" ht="80.099999999999994" customHeight="1" x14ac:dyDescent="0.2">
      <c r="R4557" s="301"/>
      <c r="S4557" s="301"/>
      <c r="T4557" s="301"/>
      <c r="U4557" s="301"/>
      <c r="V4557" s="301"/>
      <c r="W4557" s="301"/>
      <c r="X4557" s="301"/>
      <c r="Y4557" s="301"/>
      <c r="Z4557" s="301"/>
      <c r="AA4557" s="301"/>
      <c r="AB4557" s="301"/>
      <c r="AC4557" s="301"/>
      <c r="AD4557" s="301"/>
      <c r="AE4557" s="301"/>
      <c r="AF4557" s="301"/>
      <c r="AG4557" s="301"/>
      <c r="AH4557" s="301"/>
      <c r="AI4557" s="301"/>
    </row>
    <row r="4558" spans="18:35" ht="80.099999999999994" customHeight="1" x14ac:dyDescent="0.2">
      <c r="R4558" s="301"/>
      <c r="S4558" s="301"/>
      <c r="T4558" s="301"/>
      <c r="U4558" s="301"/>
      <c r="V4558" s="301"/>
      <c r="W4558" s="301"/>
      <c r="X4558" s="301"/>
      <c r="Y4558" s="301"/>
      <c r="Z4558" s="301"/>
      <c r="AA4558" s="301"/>
      <c r="AB4558" s="301"/>
      <c r="AC4558" s="301"/>
      <c r="AD4558" s="301"/>
      <c r="AE4558" s="301"/>
      <c r="AF4558" s="301"/>
      <c r="AG4558" s="301"/>
      <c r="AH4558" s="301"/>
      <c r="AI4558" s="301"/>
    </row>
    <row r="4559" spans="18:35" ht="80.099999999999994" customHeight="1" x14ac:dyDescent="0.2">
      <c r="R4559" s="301"/>
      <c r="S4559" s="301"/>
      <c r="T4559" s="301"/>
      <c r="U4559" s="301"/>
      <c r="V4559" s="301"/>
      <c r="W4559" s="301"/>
      <c r="X4559" s="301"/>
      <c r="Y4559" s="301"/>
      <c r="Z4559" s="301"/>
      <c r="AA4559" s="301"/>
      <c r="AB4559" s="301"/>
      <c r="AC4559" s="301"/>
      <c r="AD4559" s="301"/>
      <c r="AE4559" s="301"/>
      <c r="AF4559" s="301"/>
      <c r="AG4559" s="301"/>
      <c r="AH4559" s="301"/>
      <c r="AI4559" s="301"/>
    </row>
    <row r="4560" spans="18:35" ht="80.099999999999994" customHeight="1" x14ac:dyDescent="0.2">
      <c r="R4560" s="301"/>
      <c r="S4560" s="301"/>
      <c r="T4560" s="301"/>
      <c r="U4560" s="301"/>
      <c r="V4560" s="301"/>
      <c r="W4560" s="301"/>
      <c r="X4560" s="301"/>
      <c r="Y4560" s="301"/>
      <c r="Z4560" s="301"/>
      <c r="AA4560" s="301"/>
      <c r="AB4560" s="301"/>
      <c r="AC4560" s="301"/>
      <c r="AD4560" s="301"/>
      <c r="AE4560" s="301"/>
      <c r="AF4560" s="301"/>
      <c r="AG4560" s="301"/>
      <c r="AH4560" s="301"/>
      <c r="AI4560" s="301"/>
    </row>
    <row r="4561" spans="18:35" ht="80.099999999999994" customHeight="1" x14ac:dyDescent="0.2">
      <c r="R4561" s="301"/>
      <c r="S4561" s="301"/>
      <c r="T4561" s="301"/>
      <c r="U4561" s="301"/>
      <c r="V4561" s="301"/>
      <c r="W4561" s="301"/>
      <c r="X4561" s="301"/>
      <c r="Y4561" s="301"/>
      <c r="Z4561" s="301"/>
      <c r="AA4561" s="301"/>
      <c r="AB4561" s="301"/>
      <c r="AC4561" s="301"/>
      <c r="AD4561" s="301"/>
      <c r="AE4561" s="301"/>
      <c r="AF4561" s="301"/>
      <c r="AG4561" s="301"/>
      <c r="AH4561" s="301"/>
      <c r="AI4561" s="301"/>
    </row>
    <row r="4562" spans="18:35" ht="80.099999999999994" customHeight="1" x14ac:dyDescent="0.2">
      <c r="R4562" s="301"/>
      <c r="S4562" s="301"/>
      <c r="T4562" s="301"/>
      <c r="U4562" s="301"/>
      <c r="V4562" s="301"/>
      <c r="W4562" s="301"/>
      <c r="X4562" s="301"/>
      <c r="Y4562" s="301"/>
      <c r="Z4562" s="301"/>
      <c r="AA4562" s="301"/>
      <c r="AB4562" s="301"/>
      <c r="AC4562" s="301"/>
      <c r="AD4562" s="301"/>
      <c r="AE4562" s="301"/>
      <c r="AF4562" s="301"/>
      <c r="AG4562" s="301"/>
      <c r="AH4562" s="301"/>
      <c r="AI4562" s="301"/>
    </row>
    <row r="4563" spans="18:35" ht="80.099999999999994" customHeight="1" x14ac:dyDescent="0.2">
      <c r="R4563" s="301"/>
      <c r="S4563" s="301"/>
      <c r="T4563" s="301"/>
      <c r="U4563" s="301"/>
      <c r="V4563" s="301"/>
      <c r="W4563" s="301"/>
      <c r="X4563" s="301"/>
      <c r="Y4563" s="301"/>
      <c r="Z4563" s="301"/>
      <c r="AA4563" s="301"/>
      <c r="AB4563" s="301"/>
      <c r="AC4563" s="301"/>
      <c r="AD4563" s="301"/>
      <c r="AE4563" s="301"/>
      <c r="AF4563" s="301"/>
      <c r="AG4563" s="301"/>
      <c r="AH4563" s="301"/>
      <c r="AI4563" s="301"/>
    </row>
    <row r="4564" spans="18:35" ht="80.099999999999994" customHeight="1" x14ac:dyDescent="0.2">
      <c r="R4564" s="301"/>
      <c r="S4564" s="301"/>
      <c r="T4564" s="301"/>
      <c r="U4564" s="301"/>
      <c r="V4564" s="301"/>
      <c r="W4564" s="301"/>
      <c r="X4564" s="301"/>
      <c r="Y4564" s="301"/>
      <c r="Z4564" s="301"/>
      <c r="AA4564" s="301"/>
      <c r="AB4564" s="301"/>
      <c r="AC4564" s="301"/>
      <c r="AD4564" s="301"/>
      <c r="AE4564" s="301"/>
      <c r="AF4564" s="301"/>
      <c r="AG4564" s="301"/>
      <c r="AH4564" s="301"/>
      <c r="AI4564" s="301"/>
    </row>
    <row r="4565" spans="18:35" ht="80.099999999999994" customHeight="1" x14ac:dyDescent="0.2">
      <c r="R4565" s="301"/>
      <c r="S4565" s="301"/>
      <c r="T4565" s="301"/>
      <c r="U4565" s="301"/>
      <c r="V4565" s="301"/>
      <c r="W4565" s="301"/>
      <c r="X4565" s="301"/>
      <c r="Y4565" s="301"/>
      <c r="Z4565" s="301"/>
      <c r="AA4565" s="301"/>
      <c r="AB4565" s="301"/>
      <c r="AC4565" s="301"/>
      <c r="AD4565" s="301"/>
      <c r="AE4565" s="301"/>
      <c r="AF4565" s="301"/>
      <c r="AG4565" s="301"/>
      <c r="AH4565" s="301"/>
      <c r="AI4565" s="301"/>
    </row>
    <row r="4566" spans="18:35" ht="80.099999999999994" customHeight="1" x14ac:dyDescent="0.2">
      <c r="R4566" s="301"/>
      <c r="S4566" s="301"/>
      <c r="T4566" s="301"/>
      <c r="U4566" s="301"/>
      <c r="V4566" s="301"/>
      <c r="W4566" s="301"/>
      <c r="X4566" s="301"/>
      <c r="Y4566" s="301"/>
      <c r="Z4566" s="301"/>
      <c r="AA4566" s="301"/>
      <c r="AB4566" s="301"/>
      <c r="AC4566" s="301"/>
      <c r="AD4566" s="301"/>
      <c r="AE4566" s="301"/>
      <c r="AF4566" s="301"/>
      <c r="AG4566" s="301"/>
      <c r="AH4566" s="301"/>
      <c r="AI4566" s="301"/>
    </row>
    <row r="4567" spans="18:35" ht="80.099999999999994" customHeight="1" x14ac:dyDescent="0.2">
      <c r="R4567" s="301"/>
      <c r="S4567" s="301"/>
      <c r="T4567" s="301"/>
      <c r="U4567" s="301"/>
      <c r="V4567" s="301"/>
      <c r="W4567" s="301"/>
      <c r="X4567" s="301"/>
      <c r="Y4567" s="301"/>
      <c r="Z4567" s="301"/>
      <c r="AA4567" s="301"/>
      <c r="AB4567" s="301"/>
      <c r="AC4567" s="301"/>
      <c r="AD4567" s="301"/>
      <c r="AE4567" s="301"/>
      <c r="AF4567" s="301"/>
      <c r="AG4567" s="301"/>
      <c r="AH4567" s="301"/>
      <c r="AI4567" s="301"/>
    </row>
    <row r="4568" spans="18:35" ht="80.099999999999994" customHeight="1" x14ac:dyDescent="0.2">
      <c r="R4568" s="301"/>
      <c r="S4568" s="301"/>
      <c r="T4568" s="301"/>
      <c r="U4568" s="301"/>
      <c r="V4568" s="301"/>
      <c r="W4568" s="301"/>
      <c r="X4568" s="301"/>
      <c r="Y4568" s="301"/>
      <c r="Z4568" s="301"/>
      <c r="AA4568" s="301"/>
      <c r="AB4568" s="301"/>
      <c r="AC4568" s="301"/>
      <c r="AD4568" s="301"/>
      <c r="AE4568" s="301"/>
      <c r="AF4568" s="301"/>
      <c r="AG4568" s="301"/>
      <c r="AH4568" s="301"/>
      <c r="AI4568" s="301"/>
    </row>
    <row r="4569" spans="18:35" ht="80.099999999999994" customHeight="1" x14ac:dyDescent="0.2">
      <c r="R4569" s="301"/>
      <c r="S4569" s="301"/>
      <c r="T4569" s="301"/>
      <c r="U4569" s="301"/>
      <c r="V4569" s="301"/>
      <c r="W4569" s="301"/>
      <c r="X4569" s="301"/>
      <c r="Y4569" s="301"/>
      <c r="Z4569" s="301"/>
      <c r="AA4569" s="301"/>
      <c r="AB4569" s="301"/>
      <c r="AC4569" s="301"/>
      <c r="AD4569" s="301"/>
      <c r="AE4569" s="301"/>
      <c r="AF4569" s="301"/>
      <c r="AG4569" s="301"/>
      <c r="AH4569" s="301"/>
      <c r="AI4569" s="301"/>
    </row>
    <row r="4570" spans="18:35" ht="80.099999999999994" customHeight="1" x14ac:dyDescent="0.2">
      <c r="R4570" s="301"/>
      <c r="S4570" s="301"/>
      <c r="T4570" s="301"/>
      <c r="U4570" s="301"/>
      <c r="V4570" s="301"/>
      <c r="W4570" s="301"/>
      <c r="X4570" s="301"/>
      <c r="Y4570" s="301"/>
      <c r="Z4570" s="301"/>
      <c r="AA4570" s="301"/>
      <c r="AB4570" s="301"/>
      <c r="AC4570" s="301"/>
      <c r="AD4570" s="301"/>
      <c r="AE4570" s="301"/>
      <c r="AF4570" s="301"/>
      <c r="AG4570" s="301"/>
      <c r="AH4570" s="301"/>
      <c r="AI4570" s="301"/>
    </row>
    <row r="4571" spans="18:35" ht="80.099999999999994" customHeight="1" x14ac:dyDescent="0.2">
      <c r="R4571" s="301"/>
      <c r="S4571" s="301"/>
      <c r="T4571" s="301"/>
      <c r="U4571" s="301"/>
      <c r="V4571" s="301"/>
      <c r="W4571" s="301"/>
      <c r="X4571" s="301"/>
      <c r="Y4571" s="301"/>
      <c r="Z4571" s="301"/>
      <c r="AA4571" s="301"/>
      <c r="AB4571" s="301"/>
      <c r="AC4571" s="301"/>
      <c r="AD4571" s="301"/>
      <c r="AE4571" s="301"/>
      <c r="AF4571" s="301"/>
      <c r="AG4571" s="301"/>
      <c r="AH4571" s="301"/>
      <c r="AI4571" s="301"/>
    </row>
    <row r="4572" spans="18:35" ht="80.099999999999994" customHeight="1" x14ac:dyDescent="0.2">
      <c r="R4572" s="301"/>
      <c r="S4572" s="301"/>
      <c r="T4572" s="301"/>
      <c r="U4572" s="301"/>
      <c r="V4572" s="301"/>
      <c r="W4572" s="301"/>
      <c r="X4572" s="301"/>
      <c r="Y4572" s="301"/>
      <c r="Z4572" s="301"/>
      <c r="AA4572" s="301"/>
      <c r="AB4572" s="301"/>
      <c r="AC4572" s="301"/>
      <c r="AD4572" s="301"/>
      <c r="AE4572" s="301"/>
      <c r="AF4572" s="301"/>
      <c r="AG4572" s="301"/>
      <c r="AH4572" s="301"/>
      <c r="AI4572" s="301"/>
    </row>
    <row r="4573" spans="18:35" ht="80.099999999999994" customHeight="1" x14ac:dyDescent="0.2">
      <c r="R4573" s="301"/>
      <c r="S4573" s="301"/>
      <c r="T4573" s="301"/>
      <c r="U4573" s="301"/>
      <c r="V4573" s="301"/>
      <c r="W4573" s="301"/>
      <c r="X4573" s="301"/>
      <c r="Y4573" s="301"/>
      <c r="Z4573" s="301"/>
      <c r="AA4573" s="301"/>
      <c r="AB4573" s="301"/>
      <c r="AC4573" s="301"/>
      <c r="AD4573" s="301"/>
      <c r="AE4573" s="301"/>
      <c r="AF4573" s="301"/>
      <c r="AG4573" s="301"/>
      <c r="AH4573" s="301"/>
      <c r="AI4573" s="301"/>
    </row>
    <row r="4574" spans="18:35" ht="80.099999999999994" customHeight="1" x14ac:dyDescent="0.2">
      <c r="R4574" s="301"/>
      <c r="S4574" s="301"/>
      <c r="T4574" s="301"/>
      <c r="U4574" s="301"/>
      <c r="V4574" s="301"/>
      <c r="W4574" s="301"/>
      <c r="X4574" s="301"/>
      <c r="Y4574" s="301"/>
      <c r="Z4574" s="301"/>
      <c r="AA4574" s="301"/>
      <c r="AB4574" s="301"/>
      <c r="AC4574" s="301"/>
      <c r="AD4574" s="301"/>
      <c r="AE4574" s="301"/>
      <c r="AF4574" s="301"/>
      <c r="AG4574" s="301"/>
      <c r="AH4574" s="301"/>
      <c r="AI4574" s="301"/>
    </row>
    <row r="4575" spans="18:35" ht="80.099999999999994" customHeight="1" x14ac:dyDescent="0.2">
      <c r="R4575" s="301"/>
      <c r="S4575" s="301"/>
      <c r="T4575" s="301"/>
      <c r="U4575" s="301"/>
      <c r="V4575" s="301"/>
      <c r="W4575" s="301"/>
      <c r="X4575" s="301"/>
      <c r="Y4575" s="301"/>
      <c r="Z4575" s="301"/>
      <c r="AA4575" s="301"/>
      <c r="AB4575" s="301"/>
      <c r="AC4575" s="301"/>
      <c r="AD4575" s="301"/>
      <c r="AE4575" s="301"/>
      <c r="AF4575" s="301"/>
      <c r="AG4575" s="301"/>
      <c r="AH4575" s="301"/>
      <c r="AI4575" s="301"/>
    </row>
    <row r="4576" spans="18:35" ht="80.099999999999994" customHeight="1" x14ac:dyDescent="0.2">
      <c r="R4576" s="301"/>
      <c r="S4576" s="301"/>
      <c r="T4576" s="301"/>
      <c r="U4576" s="301"/>
      <c r="V4576" s="301"/>
      <c r="W4576" s="301"/>
      <c r="X4576" s="301"/>
      <c r="Y4576" s="301"/>
      <c r="Z4576" s="301"/>
      <c r="AA4576" s="301"/>
      <c r="AB4576" s="301"/>
      <c r="AC4576" s="301"/>
      <c r="AD4576" s="301"/>
      <c r="AE4576" s="301"/>
      <c r="AF4576" s="301"/>
      <c r="AG4576" s="301"/>
      <c r="AH4576" s="301"/>
      <c r="AI4576" s="301"/>
    </row>
    <row r="4577" spans="18:35" ht="80.099999999999994" customHeight="1" x14ac:dyDescent="0.2">
      <c r="R4577" s="301"/>
      <c r="S4577" s="301"/>
      <c r="T4577" s="301"/>
      <c r="U4577" s="301"/>
      <c r="V4577" s="301"/>
      <c r="W4577" s="301"/>
      <c r="X4577" s="301"/>
      <c r="Y4577" s="301"/>
      <c r="Z4577" s="301"/>
      <c r="AA4577" s="301"/>
      <c r="AB4577" s="301"/>
      <c r="AC4577" s="301"/>
      <c r="AD4577" s="301"/>
      <c r="AE4577" s="301"/>
      <c r="AF4577" s="301"/>
      <c r="AG4577" s="301"/>
      <c r="AH4577" s="301"/>
      <c r="AI4577" s="301"/>
    </row>
    <row r="4578" spans="18:35" ht="80.099999999999994" customHeight="1" x14ac:dyDescent="0.2">
      <c r="R4578" s="301"/>
      <c r="S4578" s="301"/>
      <c r="T4578" s="301"/>
      <c r="U4578" s="301"/>
      <c r="V4578" s="301"/>
      <c r="W4578" s="301"/>
      <c r="X4578" s="301"/>
      <c r="Y4578" s="301"/>
      <c r="Z4578" s="301"/>
      <c r="AA4578" s="301"/>
      <c r="AB4578" s="301"/>
      <c r="AC4578" s="301"/>
      <c r="AD4578" s="301"/>
      <c r="AE4578" s="301"/>
      <c r="AF4578" s="301"/>
      <c r="AG4578" s="301"/>
      <c r="AH4578" s="301"/>
      <c r="AI4578" s="301"/>
    </row>
    <row r="4579" spans="18:35" ht="80.099999999999994" customHeight="1" x14ac:dyDescent="0.2">
      <c r="R4579" s="301"/>
      <c r="S4579" s="301"/>
      <c r="T4579" s="301"/>
      <c r="U4579" s="301"/>
      <c r="V4579" s="301"/>
      <c r="W4579" s="301"/>
      <c r="X4579" s="301"/>
      <c r="Y4579" s="301"/>
      <c r="Z4579" s="301"/>
      <c r="AA4579" s="301"/>
      <c r="AB4579" s="301"/>
      <c r="AC4579" s="301"/>
      <c r="AD4579" s="301"/>
      <c r="AE4579" s="301"/>
      <c r="AF4579" s="301"/>
      <c r="AG4579" s="301"/>
      <c r="AH4579" s="301"/>
      <c r="AI4579" s="301"/>
    </row>
    <row r="4580" spans="18:35" ht="80.099999999999994" customHeight="1" x14ac:dyDescent="0.2">
      <c r="R4580" s="301"/>
      <c r="S4580" s="301"/>
      <c r="T4580" s="301"/>
      <c r="U4580" s="301"/>
      <c r="V4580" s="301"/>
      <c r="W4580" s="301"/>
      <c r="X4580" s="301"/>
      <c r="Y4580" s="301"/>
      <c r="Z4580" s="301"/>
      <c r="AA4580" s="301"/>
      <c r="AB4580" s="301"/>
      <c r="AC4580" s="301"/>
      <c r="AD4580" s="301"/>
      <c r="AE4580" s="301"/>
      <c r="AF4580" s="301"/>
      <c r="AG4580" s="301"/>
      <c r="AH4580" s="301"/>
      <c r="AI4580" s="301"/>
    </row>
    <row r="4581" spans="18:35" ht="80.099999999999994" customHeight="1" x14ac:dyDescent="0.2">
      <c r="R4581" s="301"/>
      <c r="S4581" s="301"/>
      <c r="T4581" s="301"/>
      <c r="U4581" s="301"/>
      <c r="V4581" s="301"/>
      <c r="W4581" s="301"/>
      <c r="X4581" s="301"/>
      <c r="Y4581" s="301"/>
      <c r="Z4581" s="301"/>
      <c r="AA4581" s="301"/>
      <c r="AB4581" s="301"/>
      <c r="AC4581" s="301"/>
      <c r="AD4581" s="301"/>
      <c r="AE4581" s="301"/>
      <c r="AF4581" s="301"/>
      <c r="AG4581" s="301"/>
      <c r="AH4581" s="301"/>
      <c r="AI4581" s="301"/>
    </row>
    <row r="4582" spans="18:35" ht="80.099999999999994" customHeight="1" x14ac:dyDescent="0.2">
      <c r="R4582" s="301"/>
      <c r="S4582" s="301"/>
      <c r="T4582" s="301"/>
      <c r="U4582" s="301"/>
      <c r="V4582" s="301"/>
      <c r="W4582" s="301"/>
      <c r="X4582" s="301"/>
      <c r="Y4582" s="301"/>
      <c r="Z4582" s="301"/>
      <c r="AA4582" s="301"/>
      <c r="AB4582" s="301"/>
      <c r="AC4582" s="301"/>
      <c r="AD4582" s="301"/>
      <c r="AE4582" s="301"/>
      <c r="AF4582" s="301"/>
      <c r="AG4582" s="301"/>
      <c r="AH4582" s="301"/>
      <c r="AI4582" s="301"/>
    </row>
    <row r="4583" spans="18:35" ht="80.099999999999994" customHeight="1" x14ac:dyDescent="0.2">
      <c r="R4583" s="301"/>
      <c r="S4583" s="301"/>
      <c r="T4583" s="301"/>
      <c r="U4583" s="301"/>
      <c r="V4583" s="301"/>
      <c r="W4583" s="301"/>
      <c r="X4583" s="301"/>
      <c r="Y4583" s="301"/>
      <c r="Z4583" s="301"/>
      <c r="AA4583" s="301"/>
      <c r="AB4583" s="301"/>
      <c r="AC4583" s="301"/>
      <c r="AD4583" s="301"/>
      <c r="AE4583" s="301"/>
      <c r="AF4583" s="301"/>
      <c r="AG4583" s="301"/>
      <c r="AH4583" s="301"/>
      <c r="AI4583" s="301"/>
    </row>
    <row r="4584" spans="18:35" ht="80.099999999999994" customHeight="1" x14ac:dyDescent="0.2">
      <c r="R4584" s="301"/>
      <c r="S4584" s="301"/>
      <c r="T4584" s="301"/>
      <c r="U4584" s="301"/>
      <c r="V4584" s="301"/>
      <c r="W4584" s="301"/>
      <c r="X4584" s="301"/>
      <c r="Y4584" s="301"/>
      <c r="Z4584" s="301"/>
      <c r="AA4584" s="301"/>
      <c r="AB4584" s="301"/>
      <c r="AC4584" s="301"/>
      <c r="AD4584" s="301"/>
      <c r="AE4584" s="301"/>
      <c r="AF4584" s="301"/>
      <c r="AG4584" s="301"/>
      <c r="AH4584" s="301"/>
      <c r="AI4584" s="301"/>
    </row>
    <row r="4585" spans="18:35" ht="80.099999999999994" customHeight="1" x14ac:dyDescent="0.2">
      <c r="R4585" s="301"/>
      <c r="S4585" s="301"/>
      <c r="T4585" s="301"/>
      <c r="U4585" s="301"/>
      <c r="V4585" s="301"/>
      <c r="W4585" s="301"/>
      <c r="X4585" s="301"/>
      <c r="Y4585" s="301"/>
      <c r="Z4585" s="301"/>
      <c r="AA4585" s="301"/>
      <c r="AB4585" s="301"/>
      <c r="AC4585" s="301"/>
      <c r="AD4585" s="301"/>
      <c r="AE4585" s="301"/>
      <c r="AF4585" s="301"/>
      <c r="AG4585" s="301"/>
      <c r="AH4585" s="301"/>
      <c r="AI4585" s="301"/>
    </row>
    <row r="4586" spans="18:35" ht="80.099999999999994" customHeight="1" x14ac:dyDescent="0.2">
      <c r="R4586" s="301"/>
      <c r="S4586" s="301"/>
      <c r="T4586" s="301"/>
      <c r="U4586" s="301"/>
      <c r="V4586" s="301"/>
      <c r="W4586" s="301"/>
      <c r="X4586" s="301"/>
      <c r="Y4586" s="301"/>
      <c r="Z4586" s="301"/>
      <c r="AA4586" s="301"/>
      <c r="AB4586" s="301"/>
      <c r="AC4586" s="301"/>
      <c r="AD4586" s="301"/>
      <c r="AE4586" s="301"/>
      <c r="AF4586" s="301"/>
      <c r="AG4586" s="301"/>
      <c r="AH4586" s="301"/>
      <c r="AI4586" s="301"/>
    </row>
    <row r="4587" spans="18:35" ht="80.099999999999994" customHeight="1" x14ac:dyDescent="0.2">
      <c r="R4587" s="301"/>
      <c r="S4587" s="301"/>
      <c r="T4587" s="301"/>
      <c r="U4587" s="301"/>
      <c r="V4587" s="301"/>
      <c r="W4587" s="301"/>
      <c r="X4587" s="301"/>
      <c r="Y4587" s="301"/>
      <c r="Z4587" s="301"/>
      <c r="AA4587" s="301"/>
      <c r="AB4587" s="301"/>
      <c r="AC4587" s="301"/>
      <c r="AD4587" s="301"/>
      <c r="AE4587" s="301"/>
      <c r="AF4587" s="301"/>
      <c r="AG4587" s="301"/>
      <c r="AH4587" s="301"/>
      <c r="AI4587" s="301"/>
    </row>
    <row r="4588" spans="18:35" ht="80.099999999999994" customHeight="1" x14ac:dyDescent="0.2">
      <c r="R4588" s="301"/>
      <c r="S4588" s="301"/>
      <c r="T4588" s="301"/>
      <c r="U4588" s="301"/>
      <c r="V4588" s="301"/>
      <c r="W4588" s="301"/>
      <c r="X4588" s="301"/>
      <c r="Y4588" s="301"/>
      <c r="Z4588" s="301"/>
      <c r="AA4588" s="301"/>
      <c r="AB4588" s="301"/>
      <c r="AC4588" s="301"/>
      <c r="AD4588" s="301"/>
      <c r="AE4588" s="301"/>
      <c r="AF4588" s="301"/>
      <c r="AG4588" s="301"/>
      <c r="AH4588" s="301"/>
      <c r="AI4588" s="301"/>
    </row>
    <row r="4589" spans="18:35" ht="80.099999999999994" customHeight="1" x14ac:dyDescent="0.2">
      <c r="R4589" s="301"/>
      <c r="S4589" s="301"/>
      <c r="T4589" s="301"/>
      <c r="U4589" s="301"/>
      <c r="V4589" s="301"/>
      <c r="W4589" s="301"/>
      <c r="X4589" s="301"/>
      <c r="Y4589" s="301"/>
      <c r="Z4589" s="301"/>
      <c r="AA4589" s="301"/>
      <c r="AB4589" s="301"/>
      <c r="AC4589" s="301"/>
      <c r="AD4589" s="301"/>
      <c r="AE4589" s="301"/>
      <c r="AF4589" s="301"/>
      <c r="AG4589" s="301"/>
      <c r="AH4589" s="301"/>
      <c r="AI4589" s="301"/>
    </row>
    <row r="4590" spans="18:35" ht="80.099999999999994" customHeight="1" x14ac:dyDescent="0.2">
      <c r="R4590" s="301"/>
      <c r="S4590" s="301"/>
      <c r="T4590" s="301"/>
      <c r="U4590" s="301"/>
      <c r="V4590" s="301"/>
      <c r="W4590" s="301"/>
      <c r="X4590" s="301"/>
      <c r="Y4590" s="301"/>
      <c r="Z4590" s="301"/>
      <c r="AA4590" s="301"/>
      <c r="AB4590" s="301"/>
      <c r="AC4590" s="301"/>
      <c r="AD4590" s="301"/>
      <c r="AE4590" s="301"/>
      <c r="AF4590" s="301"/>
      <c r="AG4590" s="301"/>
      <c r="AH4590" s="301"/>
      <c r="AI4590" s="301"/>
    </row>
    <row r="4591" spans="18:35" ht="80.099999999999994" customHeight="1" x14ac:dyDescent="0.2">
      <c r="R4591" s="301"/>
      <c r="S4591" s="301"/>
      <c r="T4591" s="301"/>
      <c r="U4591" s="301"/>
      <c r="V4591" s="301"/>
      <c r="W4591" s="301"/>
      <c r="X4591" s="301"/>
      <c r="Y4591" s="301"/>
      <c r="Z4591" s="301"/>
      <c r="AA4591" s="301"/>
      <c r="AB4591" s="301"/>
      <c r="AC4591" s="301"/>
      <c r="AD4591" s="301"/>
      <c r="AE4591" s="301"/>
      <c r="AF4591" s="301"/>
      <c r="AG4591" s="301"/>
      <c r="AH4591" s="301"/>
      <c r="AI4591" s="301"/>
    </row>
    <row r="4592" spans="18:35" ht="80.099999999999994" customHeight="1" x14ac:dyDescent="0.2">
      <c r="R4592" s="301"/>
      <c r="S4592" s="301"/>
      <c r="T4592" s="301"/>
      <c r="U4592" s="301"/>
      <c r="V4592" s="301"/>
      <c r="W4592" s="301"/>
      <c r="X4592" s="301"/>
      <c r="Y4592" s="301"/>
      <c r="Z4592" s="301"/>
      <c r="AA4592" s="301"/>
      <c r="AB4592" s="301"/>
      <c r="AC4592" s="301"/>
      <c r="AD4592" s="301"/>
      <c r="AE4592" s="301"/>
      <c r="AF4592" s="301"/>
      <c r="AG4592" s="301"/>
      <c r="AH4592" s="301"/>
      <c r="AI4592" s="301"/>
    </row>
    <row r="4593" spans="18:35" ht="80.099999999999994" customHeight="1" x14ac:dyDescent="0.2">
      <c r="R4593" s="301"/>
      <c r="S4593" s="301"/>
      <c r="T4593" s="301"/>
      <c r="U4593" s="301"/>
      <c r="V4593" s="301"/>
      <c r="W4593" s="301"/>
      <c r="X4593" s="301"/>
      <c r="Y4593" s="301"/>
      <c r="Z4593" s="301"/>
      <c r="AA4593" s="301"/>
      <c r="AB4593" s="301"/>
      <c r="AC4593" s="301"/>
      <c r="AD4593" s="301"/>
      <c r="AE4593" s="301"/>
      <c r="AF4593" s="301"/>
      <c r="AG4593" s="301"/>
      <c r="AH4593" s="301"/>
      <c r="AI4593" s="301"/>
    </row>
    <row r="4594" spans="18:35" ht="80.099999999999994" customHeight="1" x14ac:dyDescent="0.2">
      <c r="R4594" s="301"/>
      <c r="S4594" s="301"/>
      <c r="T4594" s="301"/>
      <c r="U4594" s="301"/>
      <c r="V4594" s="301"/>
      <c r="W4594" s="301"/>
      <c r="X4594" s="301"/>
      <c r="Y4594" s="301"/>
      <c r="Z4594" s="301"/>
      <c r="AA4594" s="301"/>
      <c r="AB4594" s="301"/>
      <c r="AC4594" s="301"/>
      <c r="AD4594" s="301"/>
      <c r="AE4594" s="301"/>
      <c r="AF4594" s="301"/>
      <c r="AG4594" s="301"/>
      <c r="AH4594" s="301"/>
      <c r="AI4594" s="301"/>
    </row>
    <row r="4595" spans="18:35" ht="80.099999999999994" customHeight="1" x14ac:dyDescent="0.2">
      <c r="R4595" s="301"/>
      <c r="S4595" s="301"/>
      <c r="T4595" s="301"/>
      <c r="U4595" s="301"/>
      <c r="V4595" s="301"/>
      <c r="W4595" s="301"/>
      <c r="X4595" s="301"/>
      <c r="Y4595" s="301"/>
      <c r="Z4595" s="301"/>
      <c r="AA4595" s="301"/>
      <c r="AB4595" s="301"/>
      <c r="AC4595" s="301"/>
      <c r="AD4595" s="301"/>
      <c r="AE4595" s="301"/>
      <c r="AF4595" s="301"/>
      <c r="AG4595" s="301"/>
      <c r="AH4595" s="301"/>
      <c r="AI4595" s="301"/>
    </row>
    <row r="4596" spans="18:35" ht="80.099999999999994" customHeight="1" x14ac:dyDescent="0.2">
      <c r="R4596" s="301"/>
      <c r="S4596" s="301"/>
      <c r="T4596" s="301"/>
      <c r="U4596" s="301"/>
      <c r="V4596" s="301"/>
      <c r="W4596" s="301"/>
      <c r="X4596" s="301"/>
      <c r="Y4596" s="301"/>
      <c r="Z4596" s="301"/>
      <c r="AA4596" s="301"/>
      <c r="AB4596" s="301"/>
      <c r="AC4596" s="301"/>
      <c r="AD4596" s="301"/>
      <c r="AE4596" s="301"/>
      <c r="AF4596" s="301"/>
      <c r="AG4596" s="301"/>
      <c r="AH4596" s="301"/>
      <c r="AI4596" s="301"/>
    </row>
    <row r="4597" spans="18:35" ht="80.099999999999994" customHeight="1" x14ac:dyDescent="0.2">
      <c r="R4597" s="301"/>
      <c r="S4597" s="301"/>
      <c r="T4597" s="301"/>
      <c r="U4597" s="301"/>
      <c r="V4597" s="301"/>
      <c r="W4597" s="301"/>
      <c r="X4597" s="301"/>
      <c r="Y4597" s="301"/>
      <c r="Z4597" s="301"/>
      <c r="AA4597" s="301"/>
      <c r="AB4597" s="301"/>
      <c r="AC4597" s="301"/>
      <c r="AD4597" s="301"/>
      <c r="AE4597" s="301"/>
      <c r="AF4597" s="301"/>
      <c r="AG4597" s="301"/>
      <c r="AH4597" s="301"/>
      <c r="AI4597" s="301"/>
    </row>
    <row r="4598" spans="18:35" ht="80.099999999999994" customHeight="1" x14ac:dyDescent="0.2">
      <c r="R4598" s="301"/>
      <c r="S4598" s="301"/>
      <c r="T4598" s="301"/>
      <c r="U4598" s="301"/>
      <c r="V4598" s="301"/>
      <c r="W4598" s="301"/>
      <c r="X4598" s="301"/>
      <c r="Y4598" s="301"/>
      <c r="Z4598" s="301"/>
      <c r="AA4598" s="301"/>
      <c r="AB4598" s="301"/>
      <c r="AC4598" s="301"/>
      <c r="AD4598" s="301"/>
      <c r="AE4598" s="301"/>
      <c r="AF4598" s="301"/>
      <c r="AG4598" s="301"/>
      <c r="AH4598" s="301"/>
      <c r="AI4598" s="301"/>
    </row>
    <row r="4599" spans="18:35" ht="80.099999999999994" customHeight="1" x14ac:dyDescent="0.2">
      <c r="R4599" s="301"/>
      <c r="S4599" s="301"/>
      <c r="T4599" s="301"/>
      <c r="U4599" s="301"/>
      <c r="V4599" s="301"/>
      <c r="W4599" s="301"/>
      <c r="X4599" s="301"/>
      <c r="Y4599" s="301"/>
      <c r="Z4599" s="301"/>
      <c r="AA4599" s="301"/>
      <c r="AB4599" s="301"/>
      <c r="AC4599" s="301"/>
      <c r="AD4599" s="301"/>
      <c r="AE4599" s="301"/>
      <c r="AF4599" s="301"/>
      <c r="AG4599" s="301"/>
      <c r="AH4599" s="301"/>
      <c r="AI4599" s="301"/>
    </row>
    <row r="4600" spans="18:35" ht="80.099999999999994" customHeight="1" x14ac:dyDescent="0.2">
      <c r="R4600" s="301"/>
      <c r="S4600" s="301"/>
      <c r="T4600" s="301"/>
      <c r="U4600" s="301"/>
      <c r="V4600" s="301"/>
      <c r="W4600" s="301"/>
      <c r="X4600" s="301"/>
      <c r="Y4600" s="301"/>
      <c r="Z4600" s="301"/>
      <c r="AA4600" s="301"/>
      <c r="AB4600" s="301"/>
      <c r="AC4600" s="301"/>
      <c r="AD4600" s="301"/>
      <c r="AE4600" s="301"/>
      <c r="AF4600" s="301"/>
      <c r="AG4600" s="301"/>
      <c r="AH4600" s="301"/>
      <c r="AI4600" s="301"/>
    </row>
    <row r="4601" spans="18:35" ht="80.099999999999994" customHeight="1" x14ac:dyDescent="0.2">
      <c r="R4601" s="301"/>
      <c r="S4601" s="301"/>
      <c r="T4601" s="301"/>
      <c r="U4601" s="301"/>
      <c r="V4601" s="301"/>
      <c r="W4601" s="301"/>
      <c r="X4601" s="301"/>
      <c r="Y4601" s="301"/>
      <c r="Z4601" s="301"/>
      <c r="AA4601" s="301"/>
      <c r="AB4601" s="301"/>
      <c r="AC4601" s="301"/>
      <c r="AD4601" s="301"/>
      <c r="AE4601" s="301"/>
      <c r="AF4601" s="301"/>
      <c r="AG4601" s="301"/>
      <c r="AH4601" s="301"/>
      <c r="AI4601" s="301"/>
    </row>
    <row r="4602" spans="18:35" ht="80.099999999999994" customHeight="1" x14ac:dyDescent="0.2">
      <c r="R4602" s="301"/>
      <c r="S4602" s="301"/>
      <c r="T4602" s="301"/>
      <c r="U4602" s="301"/>
      <c r="V4602" s="301"/>
      <c r="W4602" s="301"/>
      <c r="X4602" s="301"/>
      <c r="Y4602" s="301"/>
      <c r="Z4602" s="301"/>
      <c r="AA4602" s="301"/>
      <c r="AB4602" s="301"/>
      <c r="AC4602" s="301"/>
      <c r="AD4602" s="301"/>
      <c r="AE4602" s="301"/>
      <c r="AF4602" s="301"/>
      <c r="AG4602" s="301"/>
      <c r="AH4602" s="301"/>
      <c r="AI4602" s="301"/>
    </row>
    <row r="4603" spans="18:35" ht="80.099999999999994" customHeight="1" x14ac:dyDescent="0.2">
      <c r="R4603" s="301"/>
      <c r="S4603" s="301"/>
      <c r="T4603" s="301"/>
      <c r="U4603" s="301"/>
      <c r="V4603" s="301"/>
      <c r="W4603" s="301"/>
      <c r="X4603" s="301"/>
      <c r="Y4603" s="301"/>
      <c r="Z4603" s="301"/>
      <c r="AA4603" s="301"/>
      <c r="AB4603" s="301"/>
      <c r="AC4603" s="301"/>
      <c r="AD4603" s="301"/>
      <c r="AE4603" s="301"/>
      <c r="AF4603" s="301"/>
      <c r="AG4603" s="301"/>
      <c r="AH4603" s="301"/>
      <c r="AI4603" s="301"/>
    </row>
    <row r="4604" spans="18:35" ht="80.099999999999994" customHeight="1" x14ac:dyDescent="0.2">
      <c r="R4604" s="301"/>
      <c r="S4604" s="301"/>
      <c r="T4604" s="301"/>
      <c r="U4604" s="301"/>
      <c r="V4604" s="301"/>
      <c r="W4604" s="301"/>
      <c r="X4604" s="301"/>
      <c r="Y4604" s="301"/>
      <c r="Z4604" s="301"/>
      <c r="AA4604" s="301"/>
      <c r="AB4604" s="301"/>
      <c r="AC4604" s="301"/>
      <c r="AD4604" s="301"/>
      <c r="AE4604" s="301"/>
      <c r="AF4604" s="301"/>
      <c r="AG4604" s="301"/>
      <c r="AH4604" s="301"/>
      <c r="AI4604" s="301"/>
    </row>
    <row r="4605" spans="18:35" ht="80.099999999999994" customHeight="1" x14ac:dyDescent="0.2">
      <c r="R4605" s="301"/>
      <c r="S4605" s="301"/>
      <c r="T4605" s="301"/>
      <c r="U4605" s="301"/>
      <c r="V4605" s="301"/>
      <c r="W4605" s="301"/>
      <c r="X4605" s="301"/>
      <c r="Y4605" s="301"/>
      <c r="Z4605" s="301"/>
      <c r="AA4605" s="301"/>
      <c r="AB4605" s="301"/>
      <c r="AC4605" s="301"/>
      <c r="AD4605" s="301"/>
      <c r="AE4605" s="301"/>
      <c r="AF4605" s="301"/>
      <c r="AG4605" s="301"/>
      <c r="AH4605" s="301"/>
      <c r="AI4605" s="301"/>
    </row>
    <row r="4606" spans="18:35" ht="80.099999999999994" customHeight="1" x14ac:dyDescent="0.2">
      <c r="R4606" s="301"/>
      <c r="S4606" s="301"/>
      <c r="T4606" s="301"/>
      <c r="U4606" s="301"/>
      <c r="V4606" s="301"/>
      <c r="W4606" s="301"/>
      <c r="X4606" s="301"/>
      <c r="Y4606" s="301"/>
      <c r="Z4606" s="301"/>
      <c r="AA4606" s="301"/>
      <c r="AB4606" s="301"/>
      <c r="AC4606" s="301"/>
      <c r="AD4606" s="301"/>
      <c r="AE4606" s="301"/>
      <c r="AF4606" s="301"/>
      <c r="AG4606" s="301"/>
      <c r="AH4606" s="301"/>
      <c r="AI4606" s="301"/>
    </row>
    <row r="4607" spans="18:35" ht="80.099999999999994" customHeight="1" x14ac:dyDescent="0.2">
      <c r="R4607" s="301"/>
      <c r="S4607" s="301"/>
      <c r="T4607" s="301"/>
      <c r="U4607" s="301"/>
      <c r="V4607" s="301"/>
      <c r="W4607" s="301"/>
      <c r="X4607" s="301"/>
      <c r="Y4607" s="301"/>
      <c r="Z4607" s="301"/>
      <c r="AA4607" s="301"/>
      <c r="AB4607" s="301"/>
      <c r="AC4607" s="301"/>
      <c r="AD4607" s="301"/>
      <c r="AE4607" s="301"/>
      <c r="AF4607" s="301"/>
      <c r="AG4607" s="301"/>
      <c r="AH4607" s="301"/>
      <c r="AI4607" s="301"/>
    </row>
    <row r="4608" spans="18:35" ht="80.099999999999994" customHeight="1" x14ac:dyDescent="0.2">
      <c r="R4608" s="301"/>
      <c r="S4608" s="301"/>
      <c r="T4608" s="301"/>
      <c r="U4608" s="301"/>
      <c r="V4608" s="301"/>
      <c r="W4608" s="301"/>
      <c r="X4608" s="301"/>
      <c r="Y4608" s="301"/>
      <c r="Z4608" s="301"/>
      <c r="AA4608" s="301"/>
      <c r="AB4608" s="301"/>
      <c r="AC4608" s="301"/>
      <c r="AD4608" s="301"/>
      <c r="AE4608" s="301"/>
      <c r="AF4608" s="301"/>
      <c r="AG4608" s="301"/>
      <c r="AH4608" s="301"/>
      <c r="AI4608" s="301"/>
    </row>
    <row r="4609" spans="18:35" ht="80.099999999999994" customHeight="1" x14ac:dyDescent="0.2">
      <c r="R4609" s="301"/>
      <c r="S4609" s="301"/>
      <c r="T4609" s="301"/>
      <c r="U4609" s="301"/>
      <c r="V4609" s="301"/>
      <c r="W4609" s="301"/>
      <c r="X4609" s="301"/>
      <c r="Y4609" s="301"/>
      <c r="Z4609" s="301"/>
      <c r="AA4609" s="301"/>
      <c r="AB4609" s="301"/>
      <c r="AC4609" s="301"/>
      <c r="AD4609" s="301"/>
      <c r="AE4609" s="301"/>
      <c r="AF4609" s="301"/>
      <c r="AG4609" s="301"/>
      <c r="AH4609" s="301"/>
      <c r="AI4609" s="301"/>
    </row>
    <row r="4610" spans="18:35" ht="80.099999999999994" customHeight="1" x14ac:dyDescent="0.2">
      <c r="R4610" s="301"/>
      <c r="S4610" s="301"/>
      <c r="T4610" s="301"/>
      <c r="U4610" s="301"/>
      <c r="V4610" s="301"/>
      <c r="W4610" s="301"/>
      <c r="X4610" s="301"/>
      <c r="Y4610" s="301"/>
      <c r="Z4610" s="301"/>
      <c r="AA4610" s="301"/>
      <c r="AB4610" s="301"/>
      <c r="AC4610" s="301"/>
      <c r="AD4610" s="301"/>
      <c r="AE4610" s="301"/>
      <c r="AF4610" s="301"/>
      <c r="AG4610" s="301"/>
      <c r="AH4610" s="301"/>
      <c r="AI4610" s="301"/>
    </row>
    <row r="4611" spans="18:35" ht="80.099999999999994" customHeight="1" x14ac:dyDescent="0.2">
      <c r="R4611" s="301"/>
      <c r="S4611" s="301"/>
      <c r="T4611" s="301"/>
      <c r="U4611" s="301"/>
      <c r="V4611" s="301"/>
      <c r="W4611" s="301"/>
      <c r="X4611" s="301"/>
      <c r="Y4611" s="301"/>
      <c r="Z4611" s="301"/>
      <c r="AA4611" s="301"/>
      <c r="AB4611" s="301"/>
      <c r="AC4611" s="301"/>
      <c r="AD4611" s="301"/>
      <c r="AE4611" s="301"/>
      <c r="AF4611" s="301"/>
      <c r="AG4611" s="301"/>
      <c r="AH4611" s="301"/>
      <c r="AI4611" s="301"/>
    </row>
    <row r="4612" spans="18:35" ht="80.099999999999994" customHeight="1" x14ac:dyDescent="0.2">
      <c r="R4612" s="301"/>
      <c r="S4612" s="301"/>
      <c r="T4612" s="301"/>
      <c r="U4612" s="301"/>
      <c r="V4612" s="301"/>
      <c r="W4612" s="301"/>
      <c r="X4612" s="301"/>
      <c r="Y4612" s="301"/>
      <c r="Z4612" s="301"/>
      <c r="AA4612" s="301"/>
      <c r="AB4612" s="301"/>
      <c r="AC4612" s="301"/>
      <c r="AD4612" s="301"/>
      <c r="AE4612" s="301"/>
      <c r="AF4612" s="301"/>
      <c r="AG4612" s="301"/>
      <c r="AH4612" s="301"/>
      <c r="AI4612" s="301"/>
    </row>
    <row r="4613" spans="18:35" ht="80.099999999999994" customHeight="1" x14ac:dyDescent="0.2">
      <c r="R4613" s="301"/>
      <c r="S4613" s="301"/>
      <c r="T4613" s="301"/>
      <c r="U4613" s="301"/>
      <c r="V4613" s="301"/>
      <c r="W4613" s="301"/>
      <c r="X4613" s="301"/>
      <c r="Y4613" s="301"/>
      <c r="Z4613" s="301"/>
      <c r="AA4613" s="301"/>
      <c r="AB4613" s="301"/>
      <c r="AC4613" s="301"/>
      <c r="AD4613" s="301"/>
      <c r="AE4613" s="301"/>
      <c r="AF4613" s="301"/>
      <c r="AG4613" s="301"/>
      <c r="AH4613" s="301"/>
      <c r="AI4613" s="301"/>
    </row>
    <row r="4614" spans="18:35" ht="80.099999999999994" customHeight="1" x14ac:dyDescent="0.2">
      <c r="R4614" s="301"/>
      <c r="S4614" s="301"/>
      <c r="T4614" s="301"/>
      <c r="U4614" s="301"/>
      <c r="V4614" s="301"/>
      <c r="W4614" s="301"/>
      <c r="X4614" s="301"/>
      <c r="Y4614" s="301"/>
      <c r="Z4614" s="301"/>
      <c r="AA4614" s="301"/>
      <c r="AB4614" s="301"/>
      <c r="AC4614" s="301"/>
      <c r="AD4614" s="301"/>
      <c r="AE4614" s="301"/>
      <c r="AF4614" s="301"/>
      <c r="AG4614" s="301"/>
      <c r="AH4614" s="301"/>
      <c r="AI4614" s="301"/>
    </row>
    <row r="4615" spans="18:35" ht="80.099999999999994" customHeight="1" x14ac:dyDescent="0.2">
      <c r="R4615" s="301"/>
      <c r="S4615" s="301"/>
      <c r="T4615" s="301"/>
      <c r="U4615" s="301"/>
      <c r="V4615" s="301"/>
      <c r="W4615" s="301"/>
      <c r="X4615" s="301"/>
      <c r="Y4615" s="301"/>
      <c r="Z4615" s="301"/>
      <c r="AA4615" s="301"/>
      <c r="AB4615" s="301"/>
      <c r="AC4615" s="301"/>
      <c r="AD4615" s="301"/>
      <c r="AE4615" s="301"/>
      <c r="AF4615" s="301"/>
      <c r="AG4615" s="301"/>
      <c r="AH4615" s="301"/>
      <c r="AI4615" s="301"/>
    </row>
    <row r="4616" spans="18:35" ht="80.099999999999994" customHeight="1" x14ac:dyDescent="0.2">
      <c r="R4616" s="301"/>
      <c r="S4616" s="301"/>
      <c r="T4616" s="301"/>
      <c r="U4616" s="301"/>
      <c r="V4616" s="301"/>
      <c r="W4616" s="301"/>
      <c r="X4616" s="301"/>
      <c r="Y4616" s="301"/>
      <c r="Z4616" s="301"/>
      <c r="AA4616" s="301"/>
      <c r="AB4616" s="301"/>
      <c r="AC4616" s="301"/>
      <c r="AD4616" s="301"/>
      <c r="AE4616" s="301"/>
      <c r="AF4616" s="301"/>
      <c r="AG4616" s="301"/>
      <c r="AH4616" s="301"/>
      <c r="AI4616" s="301"/>
    </row>
    <row r="4617" spans="18:35" ht="80.099999999999994" customHeight="1" x14ac:dyDescent="0.2">
      <c r="R4617" s="301"/>
      <c r="S4617" s="301"/>
      <c r="T4617" s="301"/>
      <c r="U4617" s="301"/>
      <c r="V4617" s="301"/>
      <c r="W4617" s="301"/>
      <c r="X4617" s="301"/>
      <c r="Y4617" s="301"/>
      <c r="Z4617" s="301"/>
      <c r="AA4617" s="301"/>
      <c r="AB4617" s="301"/>
      <c r="AC4617" s="301"/>
      <c r="AD4617" s="301"/>
      <c r="AE4617" s="301"/>
      <c r="AF4617" s="301"/>
      <c r="AG4617" s="301"/>
      <c r="AH4617" s="301"/>
      <c r="AI4617" s="301"/>
    </row>
    <row r="4618" spans="18:35" ht="80.099999999999994" customHeight="1" x14ac:dyDescent="0.2">
      <c r="R4618" s="301"/>
      <c r="S4618" s="301"/>
      <c r="T4618" s="301"/>
      <c r="U4618" s="301"/>
      <c r="V4618" s="301"/>
      <c r="W4618" s="301"/>
      <c r="X4618" s="301"/>
      <c r="Y4618" s="301"/>
      <c r="Z4618" s="301"/>
      <c r="AA4618" s="301"/>
      <c r="AB4618" s="301"/>
      <c r="AC4618" s="301"/>
      <c r="AD4618" s="301"/>
      <c r="AE4618" s="301"/>
      <c r="AF4618" s="301"/>
      <c r="AG4618" s="301"/>
      <c r="AH4618" s="301"/>
      <c r="AI4618" s="301"/>
    </row>
    <row r="4619" spans="18:35" ht="80.099999999999994" customHeight="1" x14ac:dyDescent="0.2">
      <c r="R4619" s="301"/>
      <c r="S4619" s="301"/>
      <c r="T4619" s="301"/>
      <c r="U4619" s="301"/>
      <c r="V4619" s="301"/>
      <c r="W4619" s="301"/>
      <c r="X4619" s="301"/>
      <c r="Y4619" s="301"/>
      <c r="Z4619" s="301"/>
      <c r="AA4619" s="301"/>
      <c r="AB4619" s="301"/>
      <c r="AC4619" s="301"/>
      <c r="AD4619" s="301"/>
      <c r="AE4619" s="301"/>
      <c r="AF4619" s="301"/>
      <c r="AG4619" s="301"/>
      <c r="AH4619" s="301"/>
      <c r="AI4619" s="301"/>
    </row>
    <row r="4620" spans="18:35" ht="80.099999999999994" customHeight="1" x14ac:dyDescent="0.2">
      <c r="R4620" s="301"/>
      <c r="S4620" s="301"/>
      <c r="T4620" s="301"/>
      <c r="U4620" s="301"/>
      <c r="V4620" s="301"/>
      <c r="W4620" s="301"/>
      <c r="X4620" s="301"/>
      <c r="Y4620" s="301"/>
      <c r="Z4620" s="301"/>
      <c r="AA4620" s="301"/>
      <c r="AB4620" s="301"/>
      <c r="AC4620" s="301"/>
      <c r="AD4620" s="301"/>
      <c r="AE4620" s="301"/>
      <c r="AF4620" s="301"/>
      <c r="AG4620" s="301"/>
      <c r="AH4620" s="301"/>
      <c r="AI4620" s="301"/>
    </row>
    <row r="4621" spans="18:35" ht="80.099999999999994" customHeight="1" x14ac:dyDescent="0.2">
      <c r="R4621" s="301"/>
      <c r="S4621" s="301"/>
      <c r="T4621" s="301"/>
      <c r="U4621" s="301"/>
      <c r="V4621" s="301"/>
      <c r="W4621" s="301"/>
      <c r="X4621" s="301"/>
      <c r="Y4621" s="301"/>
      <c r="Z4621" s="301"/>
      <c r="AA4621" s="301"/>
      <c r="AB4621" s="301"/>
      <c r="AC4621" s="301"/>
      <c r="AD4621" s="301"/>
      <c r="AE4621" s="301"/>
      <c r="AF4621" s="301"/>
      <c r="AG4621" s="301"/>
      <c r="AH4621" s="301"/>
      <c r="AI4621" s="301"/>
    </row>
    <row r="4622" spans="18:35" ht="80.099999999999994" customHeight="1" x14ac:dyDescent="0.2">
      <c r="R4622" s="301"/>
      <c r="S4622" s="301"/>
      <c r="T4622" s="301"/>
      <c r="U4622" s="301"/>
      <c r="V4622" s="301"/>
      <c r="W4622" s="301"/>
      <c r="X4622" s="301"/>
      <c r="Y4622" s="301"/>
      <c r="Z4622" s="301"/>
      <c r="AA4622" s="301"/>
      <c r="AB4622" s="301"/>
      <c r="AC4622" s="301"/>
      <c r="AD4622" s="301"/>
      <c r="AE4622" s="301"/>
      <c r="AF4622" s="301"/>
      <c r="AG4622" s="301"/>
      <c r="AH4622" s="301"/>
      <c r="AI4622" s="301"/>
    </row>
    <row r="4623" spans="18:35" ht="80.099999999999994" customHeight="1" x14ac:dyDescent="0.2">
      <c r="R4623" s="301"/>
      <c r="S4623" s="301"/>
      <c r="T4623" s="301"/>
      <c r="U4623" s="301"/>
      <c r="V4623" s="301"/>
      <c r="W4623" s="301"/>
      <c r="X4623" s="301"/>
      <c r="Y4623" s="301"/>
      <c r="Z4623" s="301"/>
      <c r="AA4623" s="301"/>
      <c r="AB4623" s="301"/>
      <c r="AC4623" s="301"/>
      <c r="AD4623" s="301"/>
      <c r="AE4623" s="301"/>
      <c r="AF4623" s="301"/>
      <c r="AG4623" s="301"/>
      <c r="AH4623" s="301"/>
      <c r="AI4623" s="301"/>
    </row>
    <row r="4624" spans="18:35" ht="80.099999999999994" customHeight="1" x14ac:dyDescent="0.2">
      <c r="R4624" s="301"/>
      <c r="S4624" s="301"/>
      <c r="T4624" s="301"/>
      <c r="U4624" s="301"/>
      <c r="V4624" s="301"/>
      <c r="W4624" s="301"/>
      <c r="X4624" s="301"/>
      <c r="Y4624" s="301"/>
      <c r="Z4624" s="301"/>
      <c r="AA4624" s="301"/>
      <c r="AB4624" s="301"/>
      <c r="AC4624" s="301"/>
      <c r="AD4624" s="301"/>
      <c r="AE4624" s="301"/>
      <c r="AF4624" s="301"/>
      <c r="AG4624" s="301"/>
      <c r="AH4624" s="301"/>
      <c r="AI4624" s="301"/>
    </row>
    <row r="4625" spans="18:35" ht="80.099999999999994" customHeight="1" x14ac:dyDescent="0.2">
      <c r="R4625" s="301"/>
      <c r="S4625" s="301"/>
      <c r="T4625" s="301"/>
      <c r="U4625" s="301"/>
      <c r="V4625" s="301"/>
      <c r="W4625" s="301"/>
      <c r="X4625" s="301"/>
      <c r="Y4625" s="301"/>
      <c r="Z4625" s="301"/>
      <c r="AA4625" s="301"/>
      <c r="AB4625" s="301"/>
      <c r="AC4625" s="301"/>
      <c r="AD4625" s="301"/>
      <c r="AE4625" s="301"/>
      <c r="AF4625" s="301"/>
      <c r="AG4625" s="301"/>
      <c r="AH4625" s="301"/>
      <c r="AI4625" s="301"/>
    </row>
    <row r="4626" spans="18:35" ht="80.099999999999994" customHeight="1" x14ac:dyDescent="0.2">
      <c r="R4626" s="301"/>
      <c r="S4626" s="301"/>
      <c r="T4626" s="301"/>
      <c r="U4626" s="301"/>
      <c r="V4626" s="301"/>
      <c r="W4626" s="301"/>
      <c r="X4626" s="301"/>
      <c r="Y4626" s="301"/>
      <c r="Z4626" s="301"/>
      <c r="AA4626" s="301"/>
      <c r="AB4626" s="301"/>
      <c r="AC4626" s="301"/>
      <c r="AD4626" s="301"/>
      <c r="AE4626" s="301"/>
      <c r="AF4626" s="301"/>
      <c r="AG4626" s="301"/>
      <c r="AH4626" s="301"/>
      <c r="AI4626" s="301"/>
    </row>
    <row r="4627" spans="18:35" ht="80.099999999999994" customHeight="1" x14ac:dyDescent="0.2">
      <c r="R4627" s="301"/>
      <c r="S4627" s="301"/>
      <c r="T4627" s="301"/>
      <c r="U4627" s="301"/>
      <c r="V4627" s="301"/>
      <c r="W4627" s="301"/>
      <c r="X4627" s="301"/>
      <c r="Y4627" s="301"/>
      <c r="Z4627" s="301"/>
      <c r="AA4627" s="301"/>
      <c r="AB4627" s="301"/>
      <c r="AC4627" s="301"/>
      <c r="AD4627" s="301"/>
      <c r="AE4627" s="301"/>
      <c r="AF4627" s="301"/>
      <c r="AG4627" s="301"/>
      <c r="AH4627" s="301"/>
      <c r="AI4627" s="301"/>
    </row>
    <row r="4628" spans="18:35" ht="80.099999999999994" customHeight="1" x14ac:dyDescent="0.2">
      <c r="R4628" s="301"/>
      <c r="S4628" s="301"/>
      <c r="T4628" s="301"/>
      <c r="U4628" s="301"/>
      <c r="V4628" s="301"/>
      <c r="W4628" s="301"/>
      <c r="X4628" s="301"/>
      <c r="Y4628" s="301"/>
      <c r="Z4628" s="301"/>
      <c r="AA4628" s="301"/>
      <c r="AB4628" s="301"/>
      <c r="AC4628" s="301"/>
      <c r="AD4628" s="301"/>
      <c r="AE4628" s="301"/>
      <c r="AF4628" s="301"/>
      <c r="AG4628" s="301"/>
      <c r="AH4628" s="301"/>
      <c r="AI4628" s="301"/>
    </row>
    <row r="4629" spans="18:35" ht="80.099999999999994" customHeight="1" x14ac:dyDescent="0.2">
      <c r="R4629" s="301"/>
      <c r="S4629" s="301"/>
      <c r="T4629" s="301"/>
      <c r="U4629" s="301"/>
      <c r="V4629" s="301"/>
      <c r="W4629" s="301"/>
      <c r="X4629" s="301"/>
      <c r="Y4629" s="301"/>
      <c r="Z4629" s="301"/>
      <c r="AA4629" s="301"/>
      <c r="AB4629" s="301"/>
      <c r="AC4629" s="301"/>
      <c r="AD4629" s="301"/>
      <c r="AE4629" s="301"/>
      <c r="AF4629" s="301"/>
      <c r="AG4629" s="301"/>
      <c r="AH4629" s="301"/>
      <c r="AI4629" s="301"/>
    </row>
    <row r="4630" spans="18:35" ht="80.099999999999994" customHeight="1" x14ac:dyDescent="0.2">
      <c r="R4630" s="301"/>
      <c r="S4630" s="301"/>
      <c r="T4630" s="301"/>
      <c r="U4630" s="301"/>
      <c r="V4630" s="301"/>
      <c r="W4630" s="301"/>
      <c r="X4630" s="301"/>
      <c r="Y4630" s="301"/>
      <c r="Z4630" s="301"/>
      <c r="AA4630" s="301"/>
      <c r="AB4630" s="301"/>
      <c r="AC4630" s="301"/>
      <c r="AD4630" s="301"/>
      <c r="AE4630" s="301"/>
      <c r="AF4630" s="301"/>
      <c r="AG4630" s="301"/>
      <c r="AH4630" s="301"/>
      <c r="AI4630" s="301"/>
    </row>
    <row r="4631" spans="18:35" ht="80.099999999999994" customHeight="1" x14ac:dyDescent="0.2">
      <c r="R4631" s="301"/>
      <c r="S4631" s="301"/>
      <c r="T4631" s="301"/>
      <c r="U4631" s="301"/>
      <c r="V4631" s="301"/>
      <c r="W4631" s="301"/>
      <c r="X4631" s="301"/>
      <c r="Y4631" s="301"/>
      <c r="Z4631" s="301"/>
      <c r="AA4631" s="301"/>
      <c r="AB4631" s="301"/>
      <c r="AC4631" s="301"/>
      <c r="AD4631" s="301"/>
      <c r="AE4631" s="301"/>
      <c r="AF4631" s="301"/>
      <c r="AG4631" s="301"/>
      <c r="AH4631" s="301"/>
      <c r="AI4631" s="301"/>
    </row>
    <row r="4632" spans="18:35" ht="80.099999999999994" customHeight="1" x14ac:dyDescent="0.2">
      <c r="R4632" s="301"/>
      <c r="S4632" s="301"/>
      <c r="T4632" s="301"/>
      <c r="U4632" s="301"/>
      <c r="V4632" s="301"/>
      <c r="W4632" s="301"/>
      <c r="X4632" s="301"/>
      <c r="Y4632" s="301"/>
      <c r="Z4632" s="301"/>
      <c r="AA4632" s="301"/>
      <c r="AB4632" s="301"/>
      <c r="AC4632" s="301"/>
      <c r="AD4632" s="301"/>
      <c r="AE4632" s="301"/>
      <c r="AF4632" s="301"/>
      <c r="AG4632" s="301"/>
      <c r="AH4632" s="301"/>
      <c r="AI4632" s="301"/>
    </row>
    <row r="4633" spans="18:35" ht="80.099999999999994" customHeight="1" x14ac:dyDescent="0.2">
      <c r="R4633" s="301"/>
      <c r="S4633" s="301"/>
      <c r="T4633" s="301"/>
      <c r="U4633" s="301"/>
      <c r="V4633" s="301"/>
      <c r="W4633" s="301"/>
      <c r="X4633" s="301"/>
      <c r="Y4633" s="301"/>
      <c r="Z4633" s="301"/>
      <c r="AA4633" s="301"/>
      <c r="AB4633" s="301"/>
      <c r="AC4633" s="301"/>
      <c r="AD4633" s="301"/>
      <c r="AE4633" s="301"/>
      <c r="AF4633" s="301"/>
      <c r="AG4633" s="301"/>
      <c r="AH4633" s="301"/>
      <c r="AI4633" s="301"/>
    </row>
    <row r="4634" spans="18:35" ht="80.099999999999994" customHeight="1" x14ac:dyDescent="0.2">
      <c r="R4634" s="301"/>
      <c r="S4634" s="301"/>
      <c r="T4634" s="301"/>
      <c r="U4634" s="301"/>
      <c r="V4634" s="301"/>
      <c r="W4634" s="301"/>
      <c r="X4634" s="301"/>
      <c r="Y4634" s="301"/>
      <c r="Z4634" s="301"/>
      <c r="AA4634" s="301"/>
      <c r="AB4634" s="301"/>
      <c r="AC4634" s="301"/>
      <c r="AD4634" s="301"/>
      <c r="AE4634" s="301"/>
      <c r="AF4634" s="301"/>
      <c r="AG4634" s="301"/>
      <c r="AH4634" s="301"/>
      <c r="AI4634" s="301"/>
    </row>
    <row r="4635" spans="18:35" ht="80.099999999999994" customHeight="1" x14ac:dyDescent="0.2">
      <c r="R4635" s="301"/>
      <c r="S4635" s="301"/>
      <c r="T4635" s="301"/>
      <c r="U4635" s="301"/>
      <c r="V4635" s="301"/>
      <c r="W4635" s="301"/>
      <c r="X4635" s="301"/>
      <c r="Y4635" s="301"/>
      <c r="Z4635" s="301"/>
      <c r="AA4635" s="301"/>
      <c r="AB4635" s="301"/>
      <c r="AC4635" s="301"/>
      <c r="AD4635" s="301"/>
      <c r="AE4635" s="301"/>
      <c r="AF4635" s="301"/>
      <c r="AG4635" s="301"/>
      <c r="AH4635" s="301"/>
      <c r="AI4635" s="301"/>
    </row>
    <row r="4636" spans="18:35" ht="80.099999999999994" customHeight="1" x14ac:dyDescent="0.2">
      <c r="R4636" s="301"/>
      <c r="S4636" s="301"/>
      <c r="T4636" s="301"/>
      <c r="U4636" s="301"/>
      <c r="V4636" s="301"/>
      <c r="W4636" s="301"/>
      <c r="X4636" s="301"/>
      <c r="Y4636" s="301"/>
      <c r="Z4636" s="301"/>
      <c r="AA4636" s="301"/>
      <c r="AB4636" s="301"/>
      <c r="AC4636" s="301"/>
      <c r="AD4636" s="301"/>
      <c r="AE4636" s="301"/>
      <c r="AF4636" s="301"/>
      <c r="AG4636" s="301"/>
      <c r="AH4636" s="301"/>
      <c r="AI4636" s="301"/>
    </row>
    <row r="4637" spans="18:35" ht="80.099999999999994" customHeight="1" x14ac:dyDescent="0.2">
      <c r="R4637" s="301"/>
      <c r="S4637" s="301"/>
      <c r="T4637" s="301"/>
      <c r="U4637" s="301"/>
      <c r="V4637" s="301"/>
      <c r="W4637" s="301"/>
      <c r="X4637" s="301"/>
      <c r="Y4637" s="301"/>
      <c r="Z4637" s="301"/>
      <c r="AA4637" s="301"/>
      <c r="AB4637" s="301"/>
      <c r="AC4637" s="301"/>
      <c r="AD4637" s="301"/>
      <c r="AE4637" s="301"/>
      <c r="AF4637" s="301"/>
      <c r="AG4637" s="301"/>
      <c r="AH4637" s="301"/>
      <c r="AI4637" s="301"/>
    </row>
    <row r="4638" spans="18:35" ht="80.099999999999994" customHeight="1" x14ac:dyDescent="0.2">
      <c r="R4638" s="301"/>
      <c r="S4638" s="301"/>
      <c r="T4638" s="301"/>
      <c r="U4638" s="301"/>
      <c r="V4638" s="301"/>
      <c r="W4638" s="301"/>
      <c r="X4638" s="301"/>
      <c r="Y4638" s="301"/>
      <c r="Z4638" s="301"/>
      <c r="AA4638" s="301"/>
      <c r="AB4638" s="301"/>
      <c r="AC4638" s="301"/>
      <c r="AD4638" s="301"/>
      <c r="AE4638" s="301"/>
      <c r="AF4638" s="301"/>
      <c r="AG4638" s="301"/>
      <c r="AH4638" s="301"/>
      <c r="AI4638" s="301"/>
    </row>
    <row r="4639" spans="18:35" ht="80.099999999999994" customHeight="1" x14ac:dyDescent="0.2">
      <c r="R4639" s="301"/>
      <c r="S4639" s="301"/>
      <c r="T4639" s="301"/>
      <c r="U4639" s="301"/>
      <c r="V4639" s="301"/>
      <c r="W4639" s="301"/>
      <c r="X4639" s="301"/>
      <c r="Y4639" s="301"/>
      <c r="Z4639" s="301"/>
      <c r="AA4639" s="301"/>
      <c r="AB4639" s="301"/>
      <c r="AC4639" s="301"/>
      <c r="AD4639" s="301"/>
      <c r="AE4639" s="301"/>
      <c r="AF4639" s="301"/>
      <c r="AG4639" s="301"/>
      <c r="AH4639" s="301"/>
      <c r="AI4639" s="301"/>
    </row>
    <row r="4640" spans="18:35" ht="80.099999999999994" customHeight="1" x14ac:dyDescent="0.2">
      <c r="R4640" s="301"/>
      <c r="S4640" s="301"/>
      <c r="T4640" s="301"/>
      <c r="U4640" s="301"/>
      <c r="V4640" s="301"/>
      <c r="W4640" s="301"/>
      <c r="X4640" s="301"/>
      <c r="Y4640" s="301"/>
      <c r="Z4640" s="301"/>
      <c r="AA4640" s="301"/>
      <c r="AB4640" s="301"/>
      <c r="AC4640" s="301"/>
      <c r="AD4640" s="301"/>
      <c r="AE4640" s="301"/>
      <c r="AF4640" s="301"/>
      <c r="AG4640" s="301"/>
      <c r="AH4640" s="301"/>
      <c r="AI4640" s="301"/>
    </row>
    <row r="4641" spans="18:35" ht="80.099999999999994" customHeight="1" x14ac:dyDescent="0.2">
      <c r="R4641" s="301"/>
      <c r="S4641" s="301"/>
      <c r="T4641" s="301"/>
      <c r="U4641" s="301"/>
      <c r="V4641" s="301"/>
      <c r="W4641" s="301"/>
      <c r="X4641" s="301"/>
      <c r="Y4641" s="301"/>
      <c r="Z4641" s="301"/>
      <c r="AA4641" s="301"/>
      <c r="AB4641" s="301"/>
      <c r="AC4641" s="301"/>
      <c r="AD4641" s="301"/>
      <c r="AE4641" s="301"/>
      <c r="AF4641" s="301"/>
      <c r="AG4641" s="301"/>
      <c r="AH4641" s="301"/>
      <c r="AI4641" s="301"/>
    </row>
    <row r="4642" spans="18:35" ht="80.099999999999994" customHeight="1" x14ac:dyDescent="0.2">
      <c r="R4642" s="301"/>
      <c r="S4642" s="301"/>
      <c r="T4642" s="301"/>
      <c r="U4642" s="301"/>
      <c r="V4642" s="301"/>
      <c r="W4642" s="301"/>
      <c r="X4642" s="301"/>
      <c r="Y4642" s="301"/>
      <c r="Z4642" s="301"/>
      <c r="AA4642" s="301"/>
      <c r="AB4642" s="301"/>
      <c r="AC4642" s="301"/>
      <c r="AD4642" s="301"/>
      <c r="AE4642" s="301"/>
      <c r="AF4642" s="301"/>
      <c r="AG4642" s="301"/>
      <c r="AH4642" s="301"/>
      <c r="AI4642" s="301"/>
    </row>
    <row r="4643" spans="18:35" ht="80.099999999999994" customHeight="1" x14ac:dyDescent="0.2">
      <c r="R4643" s="301"/>
      <c r="S4643" s="301"/>
      <c r="T4643" s="301"/>
      <c r="U4643" s="301"/>
      <c r="V4643" s="301"/>
      <c r="W4643" s="301"/>
      <c r="X4643" s="301"/>
      <c r="Y4643" s="301"/>
      <c r="Z4643" s="301"/>
      <c r="AA4643" s="301"/>
      <c r="AB4643" s="301"/>
      <c r="AC4643" s="301"/>
      <c r="AD4643" s="301"/>
      <c r="AE4643" s="301"/>
      <c r="AF4643" s="301"/>
      <c r="AG4643" s="301"/>
      <c r="AH4643" s="301"/>
      <c r="AI4643" s="301"/>
    </row>
    <row r="4644" spans="18:35" ht="80.099999999999994" customHeight="1" x14ac:dyDescent="0.2">
      <c r="R4644" s="301"/>
      <c r="S4644" s="301"/>
      <c r="T4644" s="301"/>
      <c r="U4644" s="301"/>
      <c r="V4644" s="301"/>
      <c r="W4644" s="301"/>
      <c r="X4644" s="301"/>
      <c r="Y4644" s="301"/>
      <c r="Z4644" s="301"/>
      <c r="AA4644" s="301"/>
      <c r="AB4644" s="301"/>
      <c r="AC4644" s="301"/>
      <c r="AD4644" s="301"/>
      <c r="AE4644" s="301"/>
      <c r="AF4644" s="301"/>
      <c r="AG4644" s="301"/>
      <c r="AH4644" s="301"/>
      <c r="AI4644" s="301"/>
    </row>
    <row r="4645" spans="18:35" ht="80.099999999999994" customHeight="1" x14ac:dyDescent="0.2">
      <c r="R4645" s="301"/>
      <c r="S4645" s="301"/>
      <c r="T4645" s="301"/>
      <c r="U4645" s="301"/>
      <c r="V4645" s="301"/>
      <c r="W4645" s="301"/>
      <c r="X4645" s="301"/>
      <c r="Y4645" s="301"/>
      <c r="Z4645" s="301"/>
      <c r="AA4645" s="301"/>
      <c r="AB4645" s="301"/>
      <c r="AC4645" s="301"/>
      <c r="AD4645" s="301"/>
      <c r="AE4645" s="301"/>
      <c r="AF4645" s="301"/>
      <c r="AG4645" s="301"/>
      <c r="AH4645" s="301"/>
      <c r="AI4645" s="301"/>
    </row>
    <row r="4646" spans="18:35" ht="80.099999999999994" customHeight="1" x14ac:dyDescent="0.2">
      <c r="R4646" s="301"/>
      <c r="S4646" s="301"/>
      <c r="T4646" s="301"/>
      <c r="U4646" s="301"/>
      <c r="V4646" s="301"/>
      <c r="W4646" s="301"/>
      <c r="X4646" s="301"/>
      <c r="Y4646" s="301"/>
      <c r="Z4646" s="301"/>
      <c r="AA4646" s="301"/>
      <c r="AB4646" s="301"/>
      <c r="AC4646" s="301"/>
      <c r="AD4646" s="301"/>
      <c r="AE4646" s="301"/>
      <c r="AF4646" s="301"/>
      <c r="AG4646" s="301"/>
      <c r="AH4646" s="301"/>
      <c r="AI4646" s="301"/>
    </row>
    <row r="4647" spans="18:35" ht="80.099999999999994" customHeight="1" x14ac:dyDescent="0.2">
      <c r="R4647" s="301"/>
      <c r="S4647" s="301"/>
      <c r="T4647" s="301"/>
      <c r="U4647" s="301"/>
      <c r="V4647" s="301"/>
      <c r="W4647" s="301"/>
      <c r="X4647" s="301"/>
      <c r="Y4647" s="301"/>
      <c r="Z4647" s="301"/>
      <c r="AA4647" s="301"/>
      <c r="AB4647" s="301"/>
      <c r="AC4647" s="301"/>
      <c r="AD4647" s="301"/>
      <c r="AE4647" s="301"/>
      <c r="AF4647" s="301"/>
      <c r="AG4647" s="301"/>
      <c r="AH4647" s="301"/>
      <c r="AI4647" s="301"/>
    </row>
    <row r="4648" spans="18:35" ht="80.099999999999994" customHeight="1" x14ac:dyDescent="0.2">
      <c r="R4648" s="301"/>
      <c r="S4648" s="301"/>
      <c r="T4648" s="301"/>
      <c r="U4648" s="301"/>
      <c r="V4648" s="301"/>
      <c r="W4648" s="301"/>
      <c r="X4648" s="301"/>
      <c r="Y4648" s="301"/>
      <c r="Z4648" s="301"/>
      <c r="AA4648" s="301"/>
      <c r="AB4648" s="301"/>
      <c r="AC4648" s="301"/>
      <c r="AD4648" s="301"/>
      <c r="AE4648" s="301"/>
      <c r="AF4648" s="301"/>
      <c r="AG4648" s="301"/>
      <c r="AH4648" s="301"/>
      <c r="AI4648" s="301"/>
    </row>
    <row r="4649" spans="18:35" ht="80.099999999999994" customHeight="1" x14ac:dyDescent="0.2">
      <c r="R4649" s="301"/>
      <c r="S4649" s="301"/>
      <c r="T4649" s="301"/>
      <c r="U4649" s="301"/>
      <c r="V4649" s="301"/>
      <c r="W4649" s="301"/>
      <c r="X4649" s="301"/>
      <c r="Y4649" s="301"/>
      <c r="Z4649" s="301"/>
      <c r="AA4649" s="301"/>
      <c r="AB4649" s="301"/>
      <c r="AC4649" s="301"/>
      <c r="AD4649" s="301"/>
      <c r="AE4649" s="301"/>
      <c r="AF4649" s="301"/>
      <c r="AG4649" s="301"/>
      <c r="AH4649" s="301"/>
      <c r="AI4649" s="301"/>
    </row>
    <row r="4650" spans="18:35" ht="80.099999999999994" customHeight="1" x14ac:dyDescent="0.2">
      <c r="R4650" s="301"/>
      <c r="S4650" s="301"/>
      <c r="T4650" s="301"/>
      <c r="U4650" s="301"/>
      <c r="V4650" s="301"/>
      <c r="W4650" s="301"/>
      <c r="X4650" s="301"/>
      <c r="Y4650" s="301"/>
      <c r="Z4650" s="301"/>
      <c r="AA4650" s="301"/>
      <c r="AB4650" s="301"/>
      <c r="AC4650" s="301"/>
      <c r="AD4650" s="301"/>
      <c r="AE4650" s="301"/>
      <c r="AF4650" s="301"/>
      <c r="AG4650" s="301"/>
      <c r="AH4650" s="301"/>
      <c r="AI4650" s="301"/>
    </row>
    <row r="4651" spans="18:35" ht="80.099999999999994" customHeight="1" x14ac:dyDescent="0.2">
      <c r="R4651" s="301"/>
      <c r="S4651" s="301"/>
      <c r="T4651" s="301"/>
      <c r="U4651" s="301"/>
      <c r="V4651" s="301"/>
      <c r="W4651" s="301"/>
      <c r="X4651" s="301"/>
      <c r="Y4651" s="301"/>
      <c r="Z4651" s="301"/>
      <c r="AA4651" s="301"/>
      <c r="AB4651" s="301"/>
      <c r="AC4651" s="301"/>
      <c r="AD4651" s="301"/>
      <c r="AE4651" s="301"/>
      <c r="AF4651" s="301"/>
      <c r="AG4651" s="301"/>
      <c r="AH4651" s="301"/>
      <c r="AI4651" s="301"/>
    </row>
    <row r="4652" spans="18:35" ht="80.099999999999994" customHeight="1" x14ac:dyDescent="0.2">
      <c r="R4652" s="301"/>
      <c r="S4652" s="301"/>
      <c r="T4652" s="301"/>
      <c r="U4652" s="301"/>
      <c r="V4652" s="301"/>
      <c r="W4652" s="301"/>
      <c r="X4652" s="301"/>
      <c r="Y4652" s="301"/>
      <c r="Z4652" s="301"/>
      <c r="AA4652" s="301"/>
      <c r="AB4652" s="301"/>
      <c r="AC4652" s="301"/>
      <c r="AD4652" s="301"/>
      <c r="AE4652" s="301"/>
      <c r="AF4652" s="301"/>
      <c r="AG4652" s="301"/>
      <c r="AH4652" s="301"/>
      <c r="AI4652" s="301"/>
    </row>
    <row r="4653" spans="18:35" ht="80.099999999999994" customHeight="1" x14ac:dyDescent="0.2">
      <c r="R4653" s="301"/>
      <c r="S4653" s="301"/>
      <c r="T4653" s="301"/>
      <c r="U4653" s="301"/>
      <c r="V4653" s="301"/>
      <c r="W4653" s="301"/>
      <c r="X4653" s="301"/>
      <c r="Y4653" s="301"/>
      <c r="Z4653" s="301"/>
      <c r="AA4653" s="301"/>
      <c r="AB4653" s="301"/>
      <c r="AC4653" s="301"/>
      <c r="AD4653" s="301"/>
      <c r="AE4653" s="301"/>
      <c r="AF4653" s="301"/>
      <c r="AG4653" s="301"/>
      <c r="AH4653" s="301"/>
      <c r="AI4653" s="301"/>
    </row>
    <row r="4654" spans="18:35" ht="80.099999999999994" customHeight="1" x14ac:dyDescent="0.2">
      <c r="R4654" s="301"/>
      <c r="S4654" s="301"/>
      <c r="T4654" s="301"/>
      <c r="U4654" s="301"/>
      <c r="V4654" s="301"/>
      <c r="W4654" s="301"/>
      <c r="X4654" s="301"/>
      <c r="Y4654" s="301"/>
      <c r="Z4654" s="301"/>
      <c r="AA4654" s="301"/>
      <c r="AB4654" s="301"/>
      <c r="AC4654" s="301"/>
      <c r="AD4654" s="301"/>
      <c r="AE4654" s="301"/>
      <c r="AF4654" s="301"/>
      <c r="AG4654" s="301"/>
      <c r="AH4654" s="301"/>
      <c r="AI4654" s="301"/>
    </row>
    <row r="4655" spans="18:35" ht="80.099999999999994" customHeight="1" x14ac:dyDescent="0.2">
      <c r="R4655" s="301"/>
      <c r="S4655" s="301"/>
      <c r="T4655" s="301"/>
      <c r="U4655" s="301"/>
      <c r="V4655" s="301"/>
      <c r="W4655" s="301"/>
      <c r="X4655" s="301"/>
      <c r="Y4655" s="301"/>
      <c r="Z4655" s="301"/>
      <c r="AA4655" s="301"/>
      <c r="AB4655" s="301"/>
      <c r="AC4655" s="301"/>
      <c r="AD4655" s="301"/>
      <c r="AE4655" s="301"/>
      <c r="AF4655" s="301"/>
      <c r="AG4655" s="301"/>
      <c r="AH4655" s="301"/>
      <c r="AI4655" s="301"/>
    </row>
    <row r="4656" spans="18:35" ht="80.099999999999994" customHeight="1" x14ac:dyDescent="0.2">
      <c r="R4656" s="301"/>
      <c r="S4656" s="301"/>
      <c r="T4656" s="301"/>
      <c r="U4656" s="301"/>
      <c r="V4656" s="301"/>
      <c r="W4656" s="301"/>
      <c r="X4656" s="301"/>
      <c r="Y4656" s="301"/>
      <c r="Z4656" s="301"/>
      <c r="AA4656" s="301"/>
      <c r="AB4656" s="301"/>
      <c r="AC4656" s="301"/>
      <c r="AD4656" s="301"/>
      <c r="AE4656" s="301"/>
      <c r="AF4656" s="301"/>
      <c r="AG4656" s="301"/>
      <c r="AH4656" s="301"/>
      <c r="AI4656" s="301"/>
    </row>
    <row r="4657" spans="18:35" ht="80.099999999999994" customHeight="1" x14ac:dyDescent="0.2">
      <c r="R4657" s="301"/>
      <c r="S4657" s="301"/>
      <c r="T4657" s="301"/>
      <c r="U4657" s="301"/>
      <c r="V4657" s="301"/>
      <c r="W4657" s="301"/>
      <c r="X4657" s="301"/>
      <c r="Y4657" s="301"/>
      <c r="Z4657" s="301"/>
      <c r="AA4657" s="301"/>
      <c r="AB4657" s="301"/>
      <c r="AC4657" s="301"/>
      <c r="AD4657" s="301"/>
      <c r="AE4657" s="301"/>
      <c r="AF4657" s="301"/>
      <c r="AG4657" s="301"/>
      <c r="AH4657" s="301"/>
      <c r="AI4657" s="301"/>
    </row>
    <row r="4658" spans="18:35" ht="80.099999999999994" customHeight="1" x14ac:dyDescent="0.2">
      <c r="R4658" s="301"/>
      <c r="S4658" s="301"/>
      <c r="T4658" s="301"/>
      <c r="U4658" s="301"/>
      <c r="V4658" s="301"/>
      <c r="W4658" s="301"/>
      <c r="X4658" s="301"/>
      <c r="Y4658" s="301"/>
      <c r="Z4658" s="301"/>
      <c r="AA4658" s="301"/>
      <c r="AB4658" s="301"/>
      <c r="AC4658" s="301"/>
      <c r="AD4658" s="301"/>
      <c r="AE4658" s="301"/>
      <c r="AF4658" s="301"/>
      <c r="AG4658" s="301"/>
      <c r="AH4658" s="301"/>
      <c r="AI4658" s="301"/>
    </row>
    <row r="4659" spans="18:35" ht="80.099999999999994" customHeight="1" x14ac:dyDescent="0.2">
      <c r="R4659" s="301"/>
      <c r="S4659" s="301"/>
      <c r="T4659" s="301"/>
      <c r="U4659" s="301"/>
      <c r="V4659" s="301"/>
      <c r="W4659" s="301"/>
      <c r="X4659" s="301"/>
      <c r="Y4659" s="301"/>
      <c r="Z4659" s="301"/>
      <c r="AA4659" s="301"/>
      <c r="AB4659" s="301"/>
      <c r="AC4659" s="301"/>
      <c r="AD4659" s="301"/>
      <c r="AE4659" s="301"/>
      <c r="AF4659" s="301"/>
      <c r="AG4659" s="301"/>
      <c r="AH4659" s="301"/>
      <c r="AI4659" s="301"/>
    </row>
    <row r="4660" spans="18:35" ht="80.099999999999994" customHeight="1" x14ac:dyDescent="0.2">
      <c r="R4660" s="301"/>
      <c r="S4660" s="301"/>
      <c r="T4660" s="301"/>
      <c r="U4660" s="301"/>
      <c r="V4660" s="301"/>
      <c r="W4660" s="301"/>
      <c r="X4660" s="301"/>
      <c r="Y4660" s="301"/>
      <c r="Z4660" s="301"/>
      <c r="AA4660" s="301"/>
      <c r="AB4660" s="301"/>
      <c r="AC4660" s="301"/>
      <c r="AD4660" s="301"/>
      <c r="AE4660" s="301"/>
      <c r="AF4660" s="301"/>
      <c r="AG4660" s="301"/>
      <c r="AH4660" s="301"/>
      <c r="AI4660" s="301"/>
    </row>
    <row r="4661" spans="18:35" ht="80.099999999999994" customHeight="1" x14ac:dyDescent="0.2">
      <c r="R4661" s="301"/>
      <c r="S4661" s="301"/>
      <c r="T4661" s="301"/>
      <c r="U4661" s="301"/>
      <c r="V4661" s="301"/>
      <c r="W4661" s="301"/>
      <c r="X4661" s="301"/>
      <c r="Y4661" s="301"/>
      <c r="Z4661" s="301"/>
      <c r="AA4661" s="301"/>
      <c r="AB4661" s="301"/>
      <c r="AC4661" s="301"/>
      <c r="AD4661" s="301"/>
      <c r="AE4661" s="301"/>
      <c r="AF4661" s="301"/>
      <c r="AG4661" s="301"/>
      <c r="AH4661" s="301"/>
      <c r="AI4661" s="301"/>
    </row>
    <row r="4662" spans="18:35" ht="80.099999999999994" customHeight="1" x14ac:dyDescent="0.2">
      <c r="R4662" s="301"/>
      <c r="S4662" s="301"/>
      <c r="T4662" s="301"/>
      <c r="U4662" s="301"/>
      <c r="V4662" s="301"/>
      <c r="W4662" s="301"/>
      <c r="X4662" s="301"/>
      <c r="Y4662" s="301"/>
      <c r="Z4662" s="301"/>
      <c r="AA4662" s="301"/>
      <c r="AB4662" s="301"/>
      <c r="AC4662" s="301"/>
      <c r="AD4662" s="301"/>
      <c r="AE4662" s="301"/>
      <c r="AF4662" s="301"/>
      <c r="AG4662" s="301"/>
      <c r="AH4662" s="301"/>
      <c r="AI4662" s="301"/>
    </row>
    <row r="4663" spans="18:35" ht="80.099999999999994" customHeight="1" x14ac:dyDescent="0.2">
      <c r="R4663" s="301"/>
      <c r="S4663" s="301"/>
      <c r="T4663" s="301"/>
      <c r="U4663" s="301"/>
      <c r="V4663" s="301"/>
      <c r="W4663" s="301"/>
      <c r="X4663" s="301"/>
      <c r="Y4663" s="301"/>
      <c r="Z4663" s="301"/>
      <c r="AA4663" s="301"/>
      <c r="AB4663" s="301"/>
      <c r="AC4663" s="301"/>
      <c r="AD4663" s="301"/>
      <c r="AE4663" s="301"/>
      <c r="AF4663" s="301"/>
      <c r="AG4663" s="301"/>
      <c r="AH4663" s="301"/>
      <c r="AI4663" s="301"/>
    </row>
    <row r="4664" spans="18:35" ht="80.099999999999994" customHeight="1" x14ac:dyDescent="0.2">
      <c r="R4664" s="301"/>
      <c r="S4664" s="301"/>
      <c r="T4664" s="301"/>
      <c r="U4664" s="301"/>
      <c r="V4664" s="301"/>
      <c r="W4664" s="301"/>
      <c r="X4664" s="301"/>
      <c r="Y4664" s="301"/>
      <c r="Z4664" s="301"/>
      <c r="AA4664" s="301"/>
      <c r="AB4664" s="301"/>
      <c r="AC4664" s="301"/>
      <c r="AD4664" s="301"/>
      <c r="AE4664" s="301"/>
      <c r="AF4664" s="301"/>
      <c r="AG4664" s="301"/>
      <c r="AH4664" s="301"/>
      <c r="AI4664" s="301"/>
    </row>
    <row r="4665" spans="18:35" ht="80.099999999999994" customHeight="1" x14ac:dyDescent="0.2">
      <c r="R4665" s="301"/>
      <c r="S4665" s="301"/>
      <c r="T4665" s="301"/>
      <c r="U4665" s="301"/>
      <c r="V4665" s="301"/>
      <c r="W4665" s="301"/>
      <c r="X4665" s="301"/>
      <c r="Y4665" s="301"/>
      <c r="Z4665" s="301"/>
      <c r="AA4665" s="301"/>
      <c r="AB4665" s="301"/>
      <c r="AC4665" s="301"/>
      <c r="AD4665" s="301"/>
      <c r="AE4665" s="301"/>
      <c r="AF4665" s="301"/>
      <c r="AG4665" s="301"/>
      <c r="AH4665" s="301"/>
      <c r="AI4665" s="301"/>
    </row>
    <row r="4666" spans="18:35" ht="80.099999999999994" customHeight="1" x14ac:dyDescent="0.2">
      <c r="R4666" s="301"/>
      <c r="S4666" s="301"/>
      <c r="T4666" s="301"/>
      <c r="U4666" s="301"/>
      <c r="V4666" s="301"/>
      <c r="W4666" s="301"/>
      <c r="X4666" s="301"/>
      <c r="Y4666" s="301"/>
      <c r="Z4666" s="301"/>
      <c r="AA4666" s="301"/>
      <c r="AB4666" s="301"/>
      <c r="AC4666" s="301"/>
      <c r="AD4666" s="301"/>
      <c r="AE4666" s="301"/>
      <c r="AF4666" s="301"/>
      <c r="AG4666" s="301"/>
      <c r="AH4666" s="301"/>
      <c r="AI4666" s="301"/>
    </row>
    <row r="4667" spans="18:35" ht="80.099999999999994" customHeight="1" x14ac:dyDescent="0.2">
      <c r="R4667" s="301"/>
      <c r="S4667" s="301"/>
      <c r="T4667" s="301"/>
      <c r="U4667" s="301"/>
      <c r="V4667" s="301"/>
      <c r="W4667" s="301"/>
      <c r="X4667" s="301"/>
      <c r="Y4667" s="301"/>
      <c r="Z4667" s="301"/>
      <c r="AA4667" s="301"/>
      <c r="AB4667" s="301"/>
      <c r="AC4667" s="301"/>
      <c r="AD4667" s="301"/>
      <c r="AE4667" s="301"/>
      <c r="AF4667" s="301"/>
      <c r="AG4667" s="301"/>
      <c r="AH4667" s="301"/>
      <c r="AI4667" s="301"/>
    </row>
    <row r="4668" spans="18:35" ht="80.099999999999994" customHeight="1" x14ac:dyDescent="0.2">
      <c r="R4668" s="301"/>
      <c r="S4668" s="301"/>
      <c r="T4668" s="301"/>
      <c r="U4668" s="301"/>
      <c r="V4668" s="301"/>
      <c r="W4668" s="301"/>
      <c r="X4668" s="301"/>
      <c r="Y4668" s="301"/>
      <c r="Z4668" s="301"/>
      <c r="AA4668" s="301"/>
      <c r="AB4668" s="301"/>
      <c r="AC4668" s="301"/>
      <c r="AD4668" s="301"/>
      <c r="AE4668" s="301"/>
      <c r="AF4668" s="301"/>
      <c r="AG4668" s="301"/>
      <c r="AH4668" s="301"/>
      <c r="AI4668" s="301"/>
    </row>
    <row r="4669" spans="18:35" ht="80.099999999999994" customHeight="1" x14ac:dyDescent="0.2">
      <c r="R4669" s="301"/>
      <c r="S4669" s="301"/>
      <c r="T4669" s="301"/>
      <c r="U4669" s="301"/>
      <c r="V4669" s="301"/>
      <c r="W4669" s="301"/>
      <c r="X4669" s="301"/>
      <c r="Y4669" s="301"/>
      <c r="Z4669" s="301"/>
      <c r="AA4669" s="301"/>
      <c r="AB4669" s="301"/>
      <c r="AC4669" s="301"/>
      <c r="AD4669" s="301"/>
      <c r="AE4669" s="301"/>
      <c r="AF4669" s="301"/>
      <c r="AG4669" s="301"/>
      <c r="AH4669" s="301"/>
      <c r="AI4669" s="301"/>
    </row>
    <row r="4670" spans="18:35" ht="80.099999999999994" customHeight="1" x14ac:dyDescent="0.2">
      <c r="R4670" s="301"/>
      <c r="S4670" s="301"/>
      <c r="T4670" s="301"/>
      <c r="U4670" s="301"/>
      <c r="V4670" s="301"/>
      <c r="W4670" s="301"/>
      <c r="X4670" s="301"/>
      <c r="Y4670" s="301"/>
      <c r="Z4670" s="301"/>
      <c r="AA4670" s="301"/>
      <c r="AB4670" s="301"/>
      <c r="AC4670" s="301"/>
      <c r="AD4670" s="301"/>
      <c r="AE4670" s="301"/>
      <c r="AF4670" s="301"/>
      <c r="AG4670" s="301"/>
      <c r="AH4670" s="301"/>
      <c r="AI4670" s="301"/>
    </row>
    <row r="4671" spans="18:35" ht="80.099999999999994" customHeight="1" x14ac:dyDescent="0.2">
      <c r="R4671" s="301"/>
      <c r="S4671" s="301"/>
      <c r="T4671" s="301"/>
      <c r="U4671" s="301"/>
      <c r="V4671" s="301"/>
      <c r="W4671" s="301"/>
      <c r="X4671" s="301"/>
      <c r="Y4671" s="301"/>
      <c r="Z4671" s="301"/>
      <c r="AA4671" s="301"/>
      <c r="AB4671" s="301"/>
      <c r="AC4671" s="301"/>
      <c r="AD4671" s="301"/>
      <c r="AE4671" s="301"/>
      <c r="AF4671" s="301"/>
      <c r="AG4671" s="301"/>
      <c r="AH4671" s="301"/>
      <c r="AI4671" s="301"/>
    </row>
    <row r="4672" spans="18:35" ht="80.099999999999994" customHeight="1" x14ac:dyDescent="0.2">
      <c r="R4672" s="301"/>
      <c r="S4672" s="301"/>
      <c r="T4672" s="301"/>
      <c r="U4672" s="301"/>
      <c r="V4672" s="301"/>
      <c r="W4672" s="301"/>
      <c r="X4672" s="301"/>
      <c r="Y4672" s="301"/>
      <c r="Z4672" s="301"/>
      <c r="AA4672" s="301"/>
      <c r="AB4672" s="301"/>
      <c r="AC4672" s="301"/>
      <c r="AD4672" s="301"/>
      <c r="AE4672" s="301"/>
      <c r="AF4672" s="301"/>
      <c r="AG4672" s="301"/>
      <c r="AH4672" s="301"/>
      <c r="AI4672" s="301"/>
    </row>
    <row r="4673" spans="18:35" ht="80.099999999999994" customHeight="1" x14ac:dyDescent="0.2">
      <c r="R4673" s="301"/>
      <c r="S4673" s="301"/>
      <c r="T4673" s="301"/>
      <c r="U4673" s="301"/>
      <c r="V4673" s="301"/>
      <c r="W4673" s="301"/>
      <c r="X4673" s="301"/>
      <c r="Y4673" s="301"/>
      <c r="Z4673" s="301"/>
      <c r="AA4673" s="301"/>
      <c r="AB4673" s="301"/>
      <c r="AC4673" s="301"/>
      <c r="AD4673" s="301"/>
      <c r="AE4673" s="301"/>
      <c r="AF4673" s="301"/>
      <c r="AG4673" s="301"/>
      <c r="AH4673" s="301"/>
      <c r="AI4673" s="301"/>
    </row>
    <row r="4674" spans="18:35" ht="80.099999999999994" customHeight="1" x14ac:dyDescent="0.2">
      <c r="R4674" s="301"/>
      <c r="S4674" s="301"/>
      <c r="T4674" s="301"/>
      <c r="U4674" s="301"/>
      <c r="V4674" s="301"/>
      <c r="W4674" s="301"/>
      <c r="X4674" s="301"/>
      <c r="Y4674" s="301"/>
      <c r="Z4674" s="301"/>
      <c r="AA4674" s="301"/>
      <c r="AB4674" s="301"/>
      <c r="AC4674" s="301"/>
      <c r="AD4674" s="301"/>
      <c r="AE4674" s="301"/>
      <c r="AF4674" s="301"/>
      <c r="AG4674" s="301"/>
      <c r="AH4674" s="301"/>
      <c r="AI4674" s="301"/>
    </row>
    <row r="4675" spans="18:35" ht="80.099999999999994" customHeight="1" x14ac:dyDescent="0.2">
      <c r="R4675" s="301"/>
      <c r="S4675" s="301"/>
      <c r="T4675" s="301"/>
      <c r="U4675" s="301"/>
      <c r="V4675" s="301"/>
      <c r="W4675" s="301"/>
      <c r="X4675" s="301"/>
      <c r="Y4675" s="301"/>
      <c r="Z4675" s="301"/>
      <c r="AA4675" s="301"/>
      <c r="AB4675" s="301"/>
      <c r="AC4675" s="301"/>
      <c r="AD4675" s="301"/>
      <c r="AE4675" s="301"/>
      <c r="AF4675" s="301"/>
      <c r="AG4675" s="301"/>
      <c r="AH4675" s="301"/>
      <c r="AI4675" s="301"/>
    </row>
    <row r="4676" spans="18:35" ht="80.099999999999994" customHeight="1" x14ac:dyDescent="0.2">
      <c r="R4676" s="301"/>
      <c r="S4676" s="301"/>
      <c r="T4676" s="301"/>
      <c r="U4676" s="301"/>
      <c r="V4676" s="301"/>
      <c r="W4676" s="301"/>
      <c r="X4676" s="301"/>
      <c r="Y4676" s="301"/>
      <c r="Z4676" s="301"/>
      <c r="AA4676" s="301"/>
      <c r="AB4676" s="301"/>
      <c r="AC4676" s="301"/>
      <c r="AD4676" s="301"/>
      <c r="AE4676" s="301"/>
      <c r="AF4676" s="301"/>
      <c r="AG4676" s="301"/>
      <c r="AH4676" s="301"/>
      <c r="AI4676" s="301"/>
    </row>
    <row r="4677" spans="18:35" ht="80.099999999999994" customHeight="1" x14ac:dyDescent="0.2">
      <c r="R4677" s="301"/>
      <c r="S4677" s="301"/>
      <c r="T4677" s="301"/>
      <c r="U4677" s="301"/>
      <c r="V4677" s="301"/>
      <c r="W4677" s="301"/>
      <c r="X4677" s="301"/>
      <c r="Y4677" s="301"/>
      <c r="Z4677" s="301"/>
      <c r="AA4677" s="301"/>
      <c r="AB4677" s="301"/>
      <c r="AC4677" s="301"/>
      <c r="AD4677" s="301"/>
      <c r="AE4677" s="301"/>
      <c r="AF4677" s="301"/>
      <c r="AG4677" s="301"/>
      <c r="AH4677" s="301"/>
      <c r="AI4677" s="301"/>
    </row>
    <row r="4678" spans="18:35" ht="80.099999999999994" customHeight="1" x14ac:dyDescent="0.2">
      <c r="R4678" s="301"/>
      <c r="S4678" s="301"/>
      <c r="T4678" s="301"/>
      <c r="U4678" s="301"/>
      <c r="V4678" s="301"/>
      <c r="W4678" s="301"/>
      <c r="X4678" s="301"/>
      <c r="Y4678" s="301"/>
      <c r="Z4678" s="301"/>
      <c r="AA4678" s="301"/>
      <c r="AB4678" s="301"/>
      <c r="AC4678" s="301"/>
      <c r="AD4678" s="301"/>
      <c r="AE4678" s="301"/>
      <c r="AF4678" s="301"/>
      <c r="AG4678" s="301"/>
      <c r="AH4678" s="301"/>
      <c r="AI4678" s="301"/>
    </row>
    <row r="4679" spans="18:35" ht="80.099999999999994" customHeight="1" x14ac:dyDescent="0.2">
      <c r="R4679" s="301"/>
      <c r="S4679" s="301"/>
      <c r="T4679" s="301"/>
      <c r="U4679" s="301"/>
      <c r="V4679" s="301"/>
      <c r="W4679" s="301"/>
      <c r="X4679" s="301"/>
      <c r="Y4679" s="301"/>
      <c r="Z4679" s="301"/>
      <c r="AA4679" s="301"/>
      <c r="AB4679" s="301"/>
      <c r="AC4679" s="301"/>
      <c r="AD4679" s="301"/>
      <c r="AE4679" s="301"/>
      <c r="AF4679" s="301"/>
      <c r="AG4679" s="301"/>
      <c r="AH4679" s="301"/>
      <c r="AI4679" s="301"/>
    </row>
    <row r="4680" spans="18:35" ht="80.099999999999994" customHeight="1" x14ac:dyDescent="0.2">
      <c r="R4680" s="301"/>
      <c r="S4680" s="301"/>
      <c r="T4680" s="301"/>
      <c r="U4680" s="301"/>
      <c r="V4680" s="301"/>
      <c r="W4680" s="301"/>
      <c r="X4680" s="301"/>
      <c r="Y4680" s="301"/>
      <c r="Z4680" s="301"/>
      <c r="AA4680" s="301"/>
      <c r="AB4680" s="301"/>
      <c r="AC4680" s="301"/>
      <c r="AD4680" s="301"/>
      <c r="AE4680" s="301"/>
      <c r="AF4680" s="301"/>
      <c r="AG4680" s="301"/>
      <c r="AH4680" s="301"/>
      <c r="AI4680" s="301"/>
    </row>
    <row r="4681" spans="18:35" ht="80.099999999999994" customHeight="1" x14ac:dyDescent="0.2">
      <c r="R4681" s="301"/>
      <c r="S4681" s="301"/>
      <c r="T4681" s="301"/>
      <c r="U4681" s="301"/>
      <c r="V4681" s="301"/>
      <c r="W4681" s="301"/>
      <c r="X4681" s="301"/>
      <c r="Y4681" s="301"/>
      <c r="Z4681" s="301"/>
      <c r="AA4681" s="301"/>
      <c r="AB4681" s="301"/>
      <c r="AC4681" s="301"/>
      <c r="AD4681" s="301"/>
      <c r="AE4681" s="301"/>
      <c r="AF4681" s="301"/>
      <c r="AG4681" s="301"/>
      <c r="AH4681" s="301"/>
      <c r="AI4681" s="301"/>
    </row>
    <row r="4682" spans="18:35" ht="80.099999999999994" customHeight="1" x14ac:dyDescent="0.2">
      <c r="R4682" s="301"/>
      <c r="S4682" s="301"/>
      <c r="T4682" s="301"/>
      <c r="U4682" s="301"/>
      <c r="V4682" s="301"/>
      <c r="W4682" s="301"/>
      <c r="X4682" s="301"/>
      <c r="Y4682" s="301"/>
      <c r="Z4682" s="301"/>
      <c r="AA4682" s="301"/>
      <c r="AB4682" s="301"/>
      <c r="AC4682" s="301"/>
      <c r="AD4682" s="301"/>
      <c r="AE4682" s="301"/>
      <c r="AF4682" s="301"/>
      <c r="AG4682" s="301"/>
      <c r="AH4682" s="301"/>
      <c r="AI4682" s="301"/>
    </row>
    <row r="4683" spans="18:35" ht="80.099999999999994" customHeight="1" x14ac:dyDescent="0.2">
      <c r="R4683" s="301"/>
      <c r="S4683" s="301"/>
      <c r="T4683" s="301"/>
      <c r="U4683" s="301"/>
      <c r="V4683" s="301"/>
      <c r="W4683" s="301"/>
      <c r="X4683" s="301"/>
      <c r="Y4683" s="301"/>
      <c r="Z4683" s="301"/>
      <c r="AA4683" s="301"/>
      <c r="AB4683" s="301"/>
      <c r="AC4683" s="301"/>
      <c r="AD4683" s="301"/>
      <c r="AE4683" s="301"/>
      <c r="AF4683" s="301"/>
      <c r="AG4683" s="301"/>
      <c r="AH4683" s="301"/>
      <c r="AI4683" s="301"/>
    </row>
    <row r="4684" spans="18:35" ht="80.099999999999994" customHeight="1" x14ac:dyDescent="0.2">
      <c r="R4684" s="301"/>
      <c r="S4684" s="301"/>
      <c r="T4684" s="301"/>
      <c r="U4684" s="301"/>
      <c r="V4684" s="301"/>
      <c r="W4684" s="301"/>
      <c r="X4684" s="301"/>
      <c r="Y4684" s="301"/>
      <c r="Z4684" s="301"/>
      <c r="AA4684" s="301"/>
      <c r="AB4684" s="301"/>
      <c r="AC4684" s="301"/>
      <c r="AD4684" s="301"/>
      <c r="AE4684" s="301"/>
      <c r="AF4684" s="301"/>
      <c r="AG4684" s="301"/>
      <c r="AH4684" s="301"/>
      <c r="AI4684" s="301"/>
    </row>
    <row r="4685" spans="18:35" ht="80.099999999999994" customHeight="1" x14ac:dyDescent="0.2">
      <c r="R4685" s="301"/>
      <c r="S4685" s="301"/>
      <c r="T4685" s="301"/>
      <c r="U4685" s="301"/>
      <c r="V4685" s="301"/>
      <c r="W4685" s="301"/>
      <c r="X4685" s="301"/>
      <c r="Y4685" s="301"/>
      <c r="Z4685" s="301"/>
      <c r="AA4685" s="301"/>
      <c r="AB4685" s="301"/>
      <c r="AC4685" s="301"/>
      <c r="AD4685" s="301"/>
      <c r="AE4685" s="301"/>
      <c r="AF4685" s="301"/>
      <c r="AG4685" s="301"/>
      <c r="AH4685" s="301"/>
      <c r="AI4685" s="301"/>
    </row>
    <row r="4686" spans="18:35" ht="80.099999999999994" customHeight="1" x14ac:dyDescent="0.2">
      <c r="R4686" s="301"/>
      <c r="S4686" s="301"/>
      <c r="T4686" s="301"/>
      <c r="U4686" s="301"/>
      <c r="V4686" s="301"/>
      <c r="W4686" s="301"/>
      <c r="X4686" s="301"/>
      <c r="Y4686" s="301"/>
      <c r="Z4686" s="301"/>
      <c r="AA4686" s="301"/>
      <c r="AB4686" s="301"/>
      <c r="AC4686" s="301"/>
      <c r="AD4686" s="301"/>
      <c r="AE4686" s="301"/>
      <c r="AF4686" s="301"/>
      <c r="AG4686" s="301"/>
      <c r="AH4686" s="301"/>
      <c r="AI4686" s="301"/>
    </row>
    <row r="4687" spans="18:35" ht="80.099999999999994" customHeight="1" x14ac:dyDescent="0.2">
      <c r="R4687" s="301"/>
      <c r="S4687" s="301"/>
      <c r="T4687" s="301"/>
      <c r="U4687" s="301"/>
      <c r="V4687" s="301"/>
      <c r="W4687" s="301"/>
      <c r="X4687" s="301"/>
      <c r="Y4687" s="301"/>
      <c r="Z4687" s="301"/>
      <c r="AA4687" s="301"/>
      <c r="AB4687" s="301"/>
      <c r="AC4687" s="301"/>
      <c r="AD4687" s="301"/>
      <c r="AE4687" s="301"/>
      <c r="AF4687" s="301"/>
      <c r="AG4687" s="301"/>
      <c r="AH4687" s="301"/>
      <c r="AI4687" s="301"/>
    </row>
    <row r="4688" spans="18:35" ht="80.099999999999994" customHeight="1" x14ac:dyDescent="0.2">
      <c r="R4688" s="301"/>
      <c r="S4688" s="301"/>
      <c r="T4688" s="301"/>
      <c r="U4688" s="301"/>
      <c r="V4688" s="301"/>
      <c r="W4688" s="301"/>
      <c r="X4688" s="301"/>
      <c r="Y4688" s="301"/>
      <c r="Z4688" s="301"/>
      <c r="AA4688" s="301"/>
      <c r="AB4688" s="301"/>
      <c r="AC4688" s="301"/>
      <c r="AD4688" s="301"/>
      <c r="AE4688" s="301"/>
      <c r="AF4688" s="301"/>
      <c r="AG4688" s="301"/>
      <c r="AH4688" s="301"/>
      <c r="AI4688" s="301"/>
    </row>
    <row r="4689" spans="18:35" ht="80.099999999999994" customHeight="1" x14ac:dyDescent="0.2">
      <c r="R4689" s="301"/>
      <c r="S4689" s="301"/>
      <c r="T4689" s="301"/>
      <c r="U4689" s="301"/>
      <c r="V4689" s="301"/>
      <c r="W4689" s="301"/>
      <c r="X4689" s="301"/>
      <c r="Y4689" s="301"/>
      <c r="Z4689" s="301"/>
      <c r="AA4689" s="301"/>
      <c r="AB4689" s="301"/>
      <c r="AC4689" s="301"/>
      <c r="AD4689" s="301"/>
      <c r="AE4689" s="301"/>
      <c r="AF4689" s="301"/>
      <c r="AG4689" s="301"/>
      <c r="AH4689" s="301"/>
      <c r="AI4689" s="301"/>
    </row>
    <row r="4690" spans="18:35" ht="80.099999999999994" customHeight="1" x14ac:dyDescent="0.2">
      <c r="R4690" s="301"/>
      <c r="S4690" s="301"/>
      <c r="T4690" s="301"/>
      <c r="U4690" s="301"/>
      <c r="V4690" s="301"/>
      <c r="W4690" s="301"/>
      <c r="X4690" s="301"/>
      <c r="Y4690" s="301"/>
      <c r="Z4690" s="301"/>
      <c r="AA4690" s="301"/>
      <c r="AB4690" s="301"/>
      <c r="AC4690" s="301"/>
      <c r="AD4690" s="301"/>
      <c r="AE4690" s="301"/>
      <c r="AF4690" s="301"/>
      <c r="AG4690" s="301"/>
      <c r="AH4690" s="301"/>
      <c r="AI4690" s="301"/>
    </row>
    <row r="4691" spans="18:35" ht="80.099999999999994" customHeight="1" x14ac:dyDescent="0.2">
      <c r="R4691" s="301"/>
      <c r="S4691" s="301"/>
      <c r="T4691" s="301"/>
      <c r="U4691" s="301"/>
      <c r="V4691" s="301"/>
      <c r="W4691" s="301"/>
      <c r="X4691" s="301"/>
      <c r="Y4691" s="301"/>
      <c r="Z4691" s="301"/>
      <c r="AA4691" s="301"/>
      <c r="AB4691" s="301"/>
      <c r="AC4691" s="301"/>
      <c r="AD4691" s="301"/>
      <c r="AE4691" s="301"/>
      <c r="AF4691" s="301"/>
      <c r="AG4691" s="301"/>
      <c r="AH4691" s="301"/>
      <c r="AI4691" s="301"/>
    </row>
    <row r="4692" spans="18:35" ht="80.099999999999994" customHeight="1" x14ac:dyDescent="0.2">
      <c r="R4692" s="301"/>
      <c r="S4692" s="301"/>
      <c r="T4692" s="301"/>
      <c r="U4692" s="301"/>
      <c r="V4692" s="301"/>
      <c r="W4692" s="301"/>
      <c r="X4692" s="301"/>
      <c r="Y4692" s="301"/>
      <c r="Z4692" s="301"/>
      <c r="AA4692" s="301"/>
      <c r="AB4692" s="301"/>
      <c r="AC4692" s="301"/>
      <c r="AD4692" s="301"/>
      <c r="AE4692" s="301"/>
      <c r="AF4692" s="301"/>
      <c r="AG4692" s="301"/>
      <c r="AH4692" s="301"/>
      <c r="AI4692" s="301"/>
    </row>
    <row r="4693" spans="18:35" ht="80.099999999999994" customHeight="1" x14ac:dyDescent="0.2">
      <c r="R4693" s="301"/>
      <c r="S4693" s="301"/>
      <c r="T4693" s="301"/>
      <c r="U4693" s="301"/>
      <c r="V4693" s="301"/>
      <c r="W4693" s="301"/>
      <c r="X4693" s="301"/>
      <c r="Y4693" s="301"/>
      <c r="Z4693" s="301"/>
      <c r="AA4693" s="301"/>
      <c r="AB4693" s="301"/>
      <c r="AC4693" s="301"/>
      <c r="AD4693" s="301"/>
      <c r="AE4693" s="301"/>
      <c r="AF4693" s="301"/>
      <c r="AG4693" s="301"/>
      <c r="AH4693" s="301"/>
      <c r="AI4693" s="301"/>
    </row>
    <row r="4694" spans="18:35" ht="80.099999999999994" customHeight="1" x14ac:dyDescent="0.2">
      <c r="R4694" s="301"/>
      <c r="S4694" s="301"/>
      <c r="T4694" s="301"/>
      <c r="U4694" s="301"/>
      <c r="V4694" s="301"/>
      <c r="W4694" s="301"/>
      <c r="X4694" s="301"/>
      <c r="Y4694" s="301"/>
      <c r="Z4694" s="301"/>
      <c r="AA4694" s="301"/>
      <c r="AB4694" s="301"/>
      <c r="AC4694" s="301"/>
      <c r="AD4694" s="301"/>
      <c r="AE4694" s="301"/>
      <c r="AF4694" s="301"/>
      <c r="AG4694" s="301"/>
      <c r="AH4694" s="301"/>
      <c r="AI4694" s="301"/>
    </row>
    <row r="4695" spans="18:35" ht="80.099999999999994" customHeight="1" x14ac:dyDescent="0.2">
      <c r="R4695" s="301"/>
      <c r="S4695" s="301"/>
      <c r="T4695" s="301"/>
      <c r="U4695" s="301"/>
      <c r="V4695" s="301"/>
      <c r="W4695" s="301"/>
      <c r="X4695" s="301"/>
      <c r="Y4695" s="301"/>
      <c r="Z4695" s="301"/>
      <c r="AA4695" s="301"/>
      <c r="AB4695" s="301"/>
      <c r="AC4695" s="301"/>
      <c r="AD4695" s="301"/>
      <c r="AE4695" s="301"/>
      <c r="AF4695" s="301"/>
      <c r="AG4695" s="301"/>
      <c r="AH4695" s="301"/>
      <c r="AI4695" s="301"/>
    </row>
    <row r="4696" spans="18:35" ht="80.099999999999994" customHeight="1" x14ac:dyDescent="0.2">
      <c r="R4696" s="301"/>
      <c r="S4696" s="301"/>
      <c r="T4696" s="301"/>
      <c r="U4696" s="301"/>
      <c r="V4696" s="301"/>
      <c r="W4696" s="301"/>
      <c r="X4696" s="301"/>
      <c r="Y4696" s="301"/>
      <c r="Z4696" s="301"/>
      <c r="AA4696" s="301"/>
      <c r="AB4696" s="301"/>
      <c r="AC4696" s="301"/>
      <c r="AD4696" s="301"/>
      <c r="AE4696" s="301"/>
      <c r="AF4696" s="301"/>
      <c r="AG4696" s="301"/>
      <c r="AH4696" s="301"/>
      <c r="AI4696" s="301"/>
    </row>
    <row r="4697" spans="18:35" ht="80.099999999999994" customHeight="1" x14ac:dyDescent="0.2">
      <c r="R4697" s="301"/>
      <c r="S4697" s="301"/>
      <c r="T4697" s="301"/>
      <c r="U4697" s="301"/>
      <c r="V4697" s="301"/>
      <c r="W4697" s="301"/>
      <c r="X4697" s="301"/>
      <c r="Y4697" s="301"/>
      <c r="Z4697" s="301"/>
      <c r="AA4697" s="301"/>
      <c r="AB4697" s="301"/>
      <c r="AC4697" s="301"/>
      <c r="AD4697" s="301"/>
      <c r="AE4697" s="301"/>
      <c r="AF4697" s="301"/>
      <c r="AG4697" s="301"/>
      <c r="AH4697" s="301"/>
      <c r="AI4697" s="301"/>
    </row>
    <row r="4698" spans="18:35" ht="80.099999999999994" customHeight="1" x14ac:dyDescent="0.2">
      <c r="R4698" s="301"/>
      <c r="S4698" s="301"/>
      <c r="T4698" s="301"/>
      <c r="U4698" s="301"/>
      <c r="V4698" s="301"/>
      <c r="W4698" s="301"/>
      <c r="X4698" s="301"/>
      <c r="Y4698" s="301"/>
      <c r="Z4698" s="301"/>
      <c r="AA4698" s="301"/>
      <c r="AB4698" s="301"/>
      <c r="AC4698" s="301"/>
      <c r="AD4698" s="301"/>
      <c r="AE4698" s="301"/>
      <c r="AF4698" s="301"/>
      <c r="AG4698" s="301"/>
      <c r="AH4698" s="301"/>
      <c r="AI4698" s="301"/>
    </row>
    <row r="4699" spans="18:35" ht="80.099999999999994" customHeight="1" x14ac:dyDescent="0.2">
      <c r="R4699" s="301"/>
      <c r="S4699" s="301"/>
      <c r="T4699" s="301"/>
      <c r="U4699" s="301"/>
      <c r="V4699" s="301"/>
      <c r="W4699" s="301"/>
      <c r="X4699" s="301"/>
      <c r="Y4699" s="301"/>
      <c r="Z4699" s="301"/>
      <c r="AA4699" s="301"/>
      <c r="AB4699" s="301"/>
      <c r="AC4699" s="301"/>
      <c r="AD4699" s="301"/>
      <c r="AE4699" s="301"/>
      <c r="AF4699" s="301"/>
      <c r="AG4699" s="301"/>
      <c r="AH4699" s="301"/>
      <c r="AI4699" s="301"/>
    </row>
    <row r="4700" spans="18:35" ht="80.099999999999994" customHeight="1" x14ac:dyDescent="0.2">
      <c r="R4700" s="301"/>
      <c r="S4700" s="301"/>
      <c r="T4700" s="301"/>
      <c r="U4700" s="301"/>
      <c r="V4700" s="301"/>
      <c r="W4700" s="301"/>
      <c r="X4700" s="301"/>
      <c r="Y4700" s="301"/>
      <c r="Z4700" s="301"/>
      <c r="AA4700" s="301"/>
      <c r="AB4700" s="301"/>
      <c r="AC4700" s="301"/>
      <c r="AD4700" s="301"/>
      <c r="AE4700" s="301"/>
      <c r="AF4700" s="301"/>
      <c r="AG4700" s="301"/>
      <c r="AH4700" s="301"/>
      <c r="AI4700" s="301"/>
    </row>
    <row r="4701" spans="18:35" ht="80.099999999999994" customHeight="1" x14ac:dyDescent="0.2">
      <c r="R4701" s="301"/>
      <c r="S4701" s="301"/>
      <c r="T4701" s="301"/>
      <c r="U4701" s="301"/>
      <c r="V4701" s="301"/>
      <c r="W4701" s="301"/>
      <c r="X4701" s="301"/>
      <c r="Y4701" s="301"/>
      <c r="Z4701" s="301"/>
      <c r="AA4701" s="301"/>
      <c r="AB4701" s="301"/>
      <c r="AC4701" s="301"/>
      <c r="AD4701" s="301"/>
      <c r="AE4701" s="301"/>
      <c r="AF4701" s="301"/>
      <c r="AG4701" s="301"/>
      <c r="AH4701" s="301"/>
      <c r="AI4701" s="301"/>
    </row>
    <row r="4702" spans="18:35" ht="80.099999999999994" customHeight="1" x14ac:dyDescent="0.2">
      <c r="R4702" s="301"/>
      <c r="S4702" s="301"/>
      <c r="T4702" s="301"/>
      <c r="U4702" s="301"/>
      <c r="V4702" s="301"/>
      <c r="W4702" s="301"/>
      <c r="X4702" s="301"/>
      <c r="Y4702" s="301"/>
      <c r="Z4702" s="301"/>
      <c r="AA4702" s="301"/>
      <c r="AB4702" s="301"/>
      <c r="AC4702" s="301"/>
      <c r="AD4702" s="301"/>
      <c r="AE4702" s="301"/>
      <c r="AF4702" s="301"/>
      <c r="AG4702" s="301"/>
      <c r="AH4702" s="301"/>
      <c r="AI4702" s="301"/>
    </row>
    <row r="4703" spans="18:35" ht="80.099999999999994" customHeight="1" x14ac:dyDescent="0.2">
      <c r="R4703" s="301"/>
      <c r="S4703" s="301"/>
      <c r="T4703" s="301"/>
      <c r="U4703" s="301"/>
      <c r="V4703" s="301"/>
      <c r="W4703" s="301"/>
      <c r="X4703" s="301"/>
      <c r="Y4703" s="301"/>
      <c r="Z4703" s="301"/>
      <c r="AA4703" s="301"/>
      <c r="AB4703" s="301"/>
      <c r="AC4703" s="301"/>
      <c r="AD4703" s="301"/>
      <c r="AE4703" s="301"/>
      <c r="AF4703" s="301"/>
      <c r="AG4703" s="301"/>
      <c r="AH4703" s="301"/>
      <c r="AI4703" s="301"/>
    </row>
    <row r="4704" spans="18:35" ht="80.099999999999994" customHeight="1" x14ac:dyDescent="0.2">
      <c r="R4704" s="301"/>
      <c r="S4704" s="301"/>
      <c r="T4704" s="301"/>
      <c r="U4704" s="301"/>
      <c r="V4704" s="301"/>
      <c r="W4704" s="301"/>
      <c r="X4704" s="301"/>
      <c r="Y4704" s="301"/>
      <c r="Z4704" s="301"/>
      <c r="AA4704" s="301"/>
      <c r="AB4704" s="301"/>
      <c r="AC4704" s="301"/>
      <c r="AD4704" s="301"/>
      <c r="AE4704" s="301"/>
      <c r="AF4704" s="301"/>
      <c r="AG4704" s="301"/>
      <c r="AH4704" s="301"/>
      <c r="AI4704" s="301"/>
    </row>
    <row r="4705" spans="18:35" ht="80.099999999999994" customHeight="1" x14ac:dyDescent="0.2">
      <c r="R4705" s="301"/>
      <c r="S4705" s="301"/>
      <c r="T4705" s="301"/>
      <c r="U4705" s="301"/>
      <c r="V4705" s="301"/>
      <c r="W4705" s="301"/>
      <c r="X4705" s="301"/>
      <c r="Y4705" s="301"/>
      <c r="Z4705" s="301"/>
      <c r="AA4705" s="301"/>
      <c r="AB4705" s="301"/>
      <c r="AC4705" s="301"/>
      <c r="AD4705" s="301"/>
      <c r="AE4705" s="301"/>
      <c r="AF4705" s="301"/>
      <c r="AG4705" s="301"/>
      <c r="AH4705" s="301"/>
      <c r="AI4705" s="301"/>
    </row>
    <row r="4706" spans="18:35" ht="80.099999999999994" customHeight="1" x14ac:dyDescent="0.2">
      <c r="R4706" s="301"/>
      <c r="S4706" s="301"/>
      <c r="T4706" s="301"/>
      <c r="U4706" s="301"/>
      <c r="V4706" s="301"/>
      <c r="W4706" s="301"/>
      <c r="X4706" s="301"/>
      <c r="Y4706" s="301"/>
      <c r="Z4706" s="301"/>
      <c r="AA4706" s="301"/>
      <c r="AB4706" s="301"/>
      <c r="AC4706" s="301"/>
      <c r="AD4706" s="301"/>
      <c r="AE4706" s="301"/>
      <c r="AF4706" s="301"/>
      <c r="AG4706" s="301"/>
      <c r="AH4706" s="301"/>
      <c r="AI4706" s="301"/>
    </row>
    <row r="4707" spans="18:35" ht="80.099999999999994" customHeight="1" x14ac:dyDescent="0.2">
      <c r="R4707" s="301"/>
      <c r="S4707" s="301"/>
      <c r="T4707" s="301"/>
      <c r="U4707" s="301"/>
      <c r="V4707" s="301"/>
      <c r="W4707" s="301"/>
      <c r="X4707" s="301"/>
      <c r="Y4707" s="301"/>
      <c r="Z4707" s="301"/>
      <c r="AA4707" s="301"/>
      <c r="AB4707" s="301"/>
      <c r="AC4707" s="301"/>
      <c r="AD4707" s="301"/>
      <c r="AE4707" s="301"/>
      <c r="AF4707" s="301"/>
      <c r="AG4707" s="301"/>
      <c r="AH4707" s="301"/>
      <c r="AI4707" s="301"/>
    </row>
    <row r="4708" spans="18:35" ht="80.099999999999994" customHeight="1" x14ac:dyDescent="0.2">
      <c r="R4708" s="301"/>
      <c r="S4708" s="301"/>
      <c r="T4708" s="301"/>
      <c r="U4708" s="301"/>
      <c r="V4708" s="301"/>
      <c r="W4708" s="301"/>
      <c r="X4708" s="301"/>
      <c r="Y4708" s="301"/>
      <c r="Z4708" s="301"/>
      <c r="AA4708" s="301"/>
      <c r="AB4708" s="301"/>
      <c r="AC4708" s="301"/>
      <c r="AD4708" s="301"/>
      <c r="AE4708" s="301"/>
      <c r="AF4708" s="301"/>
      <c r="AG4708" s="301"/>
      <c r="AH4708" s="301"/>
      <c r="AI4708" s="301"/>
    </row>
    <row r="4709" spans="18:35" ht="80.099999999999994" customHeight="1" x14ac:dyDescent="0.2">
      <c r="R4709" s="301"/>
      <c r="S4709" s="301"/>
      <c r="T4709" s="301"/>
      <c r="U4709" s="301"/>
      <c r="V4709" s="301"/>
      <c r="W4709" s="301"/>
      <c r="X4709" s="301"/>
      <c r="Y4709" s="301"/>
      <c r="Z4709" s="301"/>
      <c r="AA4709" s="301"/>
      <c r="AB4709" s="301"/>
      <c r="AC4709" s="301"/>
      <c r="AD4709" s="301"/>
      <c r="AE4709" s="301"/>
      <c r="AF4709" s="301"/>
      <c r="AG4709" s="301"/>
      <c r="AH4709" s="301"/>
      <c r="AI4709" s="301"/>
    </row>
    <row r="4710" spans="18:35" ht="80.099999999999994" customHeight="1" x14ac:dyDescent="0.2">
      <c r="R4710" s="301"/>
      <c r="S4710" s="301"/>
      <c r="T4710" s="301"/>
      <c r="U4710" s="301"/>
      <c r="V4710" s="301"/>
      <c r="W4710" s="301"/>
      <c r="X4710" s="301"/>
      <c r="Y4710" s="301"/>
      <c r="Z4710" s="301"/>
      <c r="AA4710" s="301"/>
      <c r="AB4710" s="301"/>
      <c r="AC4710" s="301"/>
      <c r="AD4710" s="301"/>
      <c r="AE4710" s="301"/>
      <c r="AF4710" s="301"/>
      <c r="AG4710" s="301"/>
      <c r="AH4710" s="301"/>
      <c r="AI4710" s="301"/>
    </row>
    <row r="4711" spans="18:35" ht="80.099999999999994" customHeight="1" x14ac:dyDescent="0.2">
      <c r="R4711" s="301"/>
      <c r="S4711" s="301"/>
      <c r="T4711" s="301"/>
      <c r="U4711" s="301"/>
      <c r="V4711" s="301"/>
      <c r="W4711" s="301"/>
      <c r="X4711" s="301"/>
      <c r="Y4711" s="301"/>
      <c r="Z4711" s="301"/>
      <c r="AA4711" s="301"/>
      <c r="AB4711" s="301"/>
      <c r="AC4711" s="301"/>
      <c r="AD4711" s="301"/>
      <c r="AE4711" s="301"/>
      <c r="AF4711" s="301"/>
      <c r="AG4711" s="301"/>
      <c r="AH4711" s="301"/>
      <c r="AI4711" s="301"/>
    </row>
    <row r="4712" spans="18:35" ht="80.099999999999994" customHeight="1" x14ac:dyDescent="0.2">
      <c r="R4712" s="301"/>
      <c r="S4712" s="301"/>
      <c r="T4712" s="301"/>
      <c r="U4712" s="301"/>
      <c r="V4712" s="301"/>
      <c r="W4712" s="301"/>
      <c r="X4712" s="301"/>
      <c r="Y4712" s="301"/>
      <c r="Z4712" s="301"/>
      <c r="AA4712" s="301"/>
      <c r="AB4712" s="301"/>
      <c r="AC4712" s="301"/>
      <c r="AD4712" s="301"/>
      <c r="AE4712" s="301"/>
      <c r="AF4712" s="301"/>
      <c r="AG4712" s="301"/>
      <c r="AH4712" s="301"/>
      <c r="AI4712" s="301"/>
    </row>
    <row r="4713" spans="18:35" ht="80.099999999999994" customHeight="1" x14ac:dyDescent="0.2">
      <c r="R4713" s="301"/>
      <c r="S4713" s="301"/>
      <c r="T4713" s="301"/>
      <c r="U4713" s="301"/>
      <c r="V4713" s="301"/>
      <c r="W4713" s="301"/>
      <c r="X4713" s="301"/>
      <c r="Y4713" s="301"/>
      <c r="Z4713" s="301"/>
      <c r="AA4713" s="301"/>
      <c r="AB4713" s="301"/>
      <c r="AC4713" s="301"/>
      <c r="AD4713" s="301"/>
      <c r="AE4713" s="301"/>
      <c r="AF4713" s="301"/>
      <c r="AG4713" s="301"/>
      <c r="AH4713" s="301"/>
      <c r="AI4713" s="301"/>
    </row>
    <row r="4714" spans="18:35" ht="80.099999999999994" customHeight="1" x14ac:dyDescent="0.2">
      <c r="R4714" s="301"/>
      <c r="S4714" s="301"/>
      <c r="T4714" s="301"/>
      <c r="U4714" s="301"/>
      <c r="V4714" s="301"/>
      <c r="W4714" s="301"/>
      <c r="X4714" s="301"/>
      <c r="Y4714" s="301"/>
      <c r="Z4714" s="301"/>
      <c r="AA4714" s="301"/>
      <c r="AB4714" s="301"/>
      <c r="AC4714" s="301"/>
      <c r="AD4714" s="301"/>
      <c r="AE4714" s="301"/>
      <c r="AF4714" s="301"/>
      <c r="AG4714" s="301"/>
      <c r="AH4714" s="301"/>
      <c r="AI4714" s="301"/>
    </row>
    <row r="4715" spans="18:35" ht="80.099999999999994" customHeight="1" x14ac:dyDescent="0.2">
      <c r="R4715" s="301"/>
      <c r="S4715" s="301"/>
      <c r="T4715" s="301"/>
      <c r="U4715" s="301"/>
      <c r="V4715" s="301"/>
      <c r="W4715" s="301"/>
      <c r="X4715" s="301"/>
      <c r="Y4715" s="301"/>
      <c r="Z4715" s="301"/>
      <c r="AA4715" s="301"/>
      <c r="AB4715" s="301"/>
      <c r="AC4715" s="301"/>
      <c r="AD4715" s="301"/>
      <c r="AE4715" s="301"/>
      <c r="AF4715" s="301"/>
      <c r="AG4715" s="301"/>
      <c r="AH4715" s="301"/>
      <c r="AI4715" s="301"/>
    </row>
    <row r="4716" spans="18:35" ht="80.099999999999994" customHeight="1" x14ac:dyDescent="0.2">
      <c r="R4716" s="301"/>
      <c r="S4716" s="301"/>
      <c r="T4716" s="301"/>
      <c r="U4716" s="301"/>
      <c r="V4716" s="301"/>
      <c r="W4716" s="301"/>
      <c r="X4716" s="301"/>
      <c r="Y4716" s="301"/>
      <c r="Z4716" s="301"/>
      <c r="AA4716" s="301"/>
      <c r="AB4716" s="301"/>
      <c r="AC4716" s="301"/>
      <c r="AD4716" s="301"/>
      <c r="AE4716" s="301"/>
      <c r="AF4716" s="301"/>
      <c r="AG4716" s="301"/>
      <c r="AH4716" s="301"/>
      <c r="AI4716" s="301"/>
    </row>
    <row r="4717" spans="18:35" ht="80.099999999999994" customHeight="1" x14ac:dyDescent="0.2">
      <c r="R4717" s="301"/>
      <c r="S4717" s="301"/>
      <c r="T4717" s="301"/>
      <c r="U4717" s="301"/>
      <c r="V4717" s="301"/>
      <c r="W4717" s="301"/>
      <c r="X4717" s="301"/>
      <c r="Y4717" s="301"/>
      <c r="Z4717" s="301"/>
      <c r="AA4717" s="301"/>
      <c r="AB4717" s="301"/>
      <c r="AC4717" s="301"/>
      <c r="AD4717" s="301"/>
      <c r="AE4717" s="301"/>
      <c r="AF4717" s="301"/>
      <c r="AG4717" s="301"/>
      <c r="AH4717" s="301"/>
      <c r="AI4717" s="301"/>
    </row>
    <row r="4718" spans="18:35" ht="80.099999999999994" customHeight="1" x14ac:dyDescent="0.2">
      <c r="R4718" s="301"/>
      <c r="S4718" s="301"/>
      <c r="T4718" s="301"/>
      <c r="U4718" s="301"/>
      <c r="V4718" s="301"/>
      <c r="W4718" s="301"/>
      <c r="X4718" s="301"/>
      <c r="Y4718" s="301"/>
      <c r="Z4718" s="301"/>
      <c r="AA4718" s="301"/>
      <c r="AB4718" s="301"/>
      <c r="AC4718" s="301"/>
      <c r="AD4718" s="301"/>
      <c r="AE4718" s="301"/>
      <c r="AF4718" s="301"/>
      <c r="AG4718" s="301"/>
      <c r="AH4718" s="301"/>
      <c r="AI4718" s="301"/>
    </row>
    <row r="4719" spans="18:35" ht="80.099999999999994" customHeight="1" x14ac:dyDescent="0.2">
      <c r="R4719" s="301"/>
      <c r="S4719" s="301"/>
      <c r="T4719" s="301"/>
      <c r="U4719" s="301"/>
      <c r="V4719" s="301"/>
      <c r="W4719" s="301"/>
      <c r="X4719" s="301"/>
      <c r="Y4719" s="301"/>
      <c r="Z4719" s="301"/>
      <c r="AA4719" s="301"/>
      <c r="AB4719" s="301"/>
      <c r="AC4719" s="301"/>
      <c r="AD4719" s="301"/>
      <c r="AE4719" s="301"/>
      <c r="AF4719" s="301"/>
      <c r="AG4719" s="301"/>
      <c r="AH4719" s="301"/>
      <c r="AI4719" s="301"/>
    </row>
    <row r="4720" spans="18:35" ht="80.099999999999994" customHeight="1" x14ac:dyDescent="0.2">
      <c r="R4720" s="301"/>
      <c r="S4720" s="301"/>
      <c r="T4720" s="301"/>
      <c r="U4720" s="301"/>
      <c r="V4720" s="301"/>
      <c r="W4720" s="301"/>
      <c r="X4720" s="301"/>
      <c r="Y4720" s="301"/>
      <c r="Z4720" s="301"/>
      <c r="AA4720" s="301"/>
      <c r="AB4720" s="301"/>
      <c r="AC4720" s="301"/>
      <c r="AD4720" s="301"/>
      <c r="AE4720" s="301"/>
      <c r="AF4720" s="301"/>
      <c r="AG4720" s="301"/>
      <c r="AH4720" s="301"/>
      <c r="AI4720" s="301"/>
    </row>
    <row r="4721" spans="18:35" ht="80.099999999999994" customHeight="1" x14ac:dyDescent="0.2">
      <c r="R4721" s="301"/>
      <c r="S4721" s="301"/>
      <c r="T4721" s="301"/>
      <c r="U4721" s="301"/>
      <c r="V4721" s="301"/>
      <c r="W4721" s="301"/>
      <c r="X4721" s="301"/>
      <c r="Y4721" s="301"/>
      <c r="Z4721" s="301"/>
      <c r="AA4721" s="301"/>
      <c r="AB4721" s="301"/>
      <c r="AC4721" s="301"/>
      <c r="AD4721" s="301"/>
      <c r="AE4721" s="301"/>
      <c r="AF4721" s="301"/>
      <c r="AG4721" s="301"/>
      <c r="AH4721" s="301"/>
      <c r="AI4721" s="301"/>
    </row>
    <row r="4722" spans="18:35" ht="80.099999999999994" customHeight="1" x14ac:dyDescent="0.2">
      <c r="R4722" s="301"/>
      <c r="S4722" s="301"/>
      <c r="T4722" s="301"/>
      <c r="U4722" s="301"/>
      <c r="V4722" s="301"/>
      <c r="W4722" s="301"/>
      <c r="X4722" s="301"/>
      <c r="Y4722" s="301"/>
      <c r="Z4722" s="301"/>
      <c r="AA4722" s="301"/>
      <c r="AB4722" s="301"/>
      <c r="AC4722" s="301"/>
      <c r="AD4722" s="301"/>
      <c r="AE4722" s="301"/>
      <c r="AF4722" s="301"/>
      <c r="AG4722" s="301"/>
      <c r="AH4722" s="301"/>
      <c r="AI4722" s="301"/>
    </row>
    <row r="4723" spans="18:35" ht="80.099999999999994" customHeight="1" x14ac:dyDescent="0.2">
      <c r="R4723" s="301"/>
      <c r="S4723" s="301"/>
      <c r="T4723" s="301"/>
      <c r="U4723" s="301"/>
      <c r="V4723" s="301"/>
      <c r="W4723" s="301"/>
      <c r="X4723" s="301"/>
      <c r="Y4723" s="301"/>
      <c r="Z4723" s="301"/>
      <c r="AA4723" s="301"/>
      <c r="AB4723" s="301"/>
      <c r="AC4723" s="301"/>
      <c r="AD4723" s="301"/>
      <c r="AE4723" s="301"/>
      <c r="AF4723" s="301"/>
      <c r="AG4723" s="301"/>
      <c r="AH4723" s="301"/>
      <c r="AI4723" s="301"/>
    </row>
    <row r="4724" spans="18:35" ht="80.099999999999994" customHeight="1" x14ac:dyDescent="0.2">
      <c r="R4724" s="301"/>
      <c r="S4724" s="301"/>
      <c r="T4724" s="301"/>
      <c r="U4724" s="301"/>
      <c r="V4724" s="301"/>
      <c r="W4724" s="301"/>
      <c r="X4724" s="301"/>
      <c r="Y4724" s="301"/>
      <c r="Z4724" s="301"/>
      <c r="AA4724" s="301"/>
      <c r="AB4724" s="301"/>
      <c r="AC4724" s="301"/>
      <c r="AD4724" s="301"/>
      <c r="AE4724" s="301"/>
      <c r="AF4724" s="301"/>
      <c r="AG4724" s="301"/>
      <c r="AH4724" s="301"/>
      <c r="AI4724" s="301"/>
    </row>
    <row r="4725" spans="18:35" ht="80.099999999999994" customHeight="1" x14ac:dyDescent="0.2">
      <c r="R4725" s="301"/>
      <c r="S4725" s="301"/>
      <c r="T4725" s="301"/>
      <c r="U4725" s="301"/>
      <c r="V4725" s="301"/>
      <c r="W4725" s="301"/>
      <c r="X4725" s="301"/>
      <c r="Y4725" s="301"/>
      <c r="Z4725" s="301"/>
      <c r="AA4725" s="301"/>
      <c r="AB4725" s="301"/>
      <c r="AC4725" s="301"/>
      <c r="AD4725" s="301"/>
      <c r="AE4725" s="301"/>
      <c r="AF4725" s="301"/>
      <c r="AG4725" s="301"/>
      <c r="AH4725" s="301"/>
      <c r="AI4725" s="301"/>
    </row>
    <row r="4726" spans="18:35" ht="80.099999999999994" customHeight="1" x14ac:dyDescent="0.2">
      <c r="R4726" s="301"/>
      <c r="S4726" s="301"/>
      <c r="T4726" s="301"/>
      <c r="U4726" s="301"/>
      <c r="V4726" s="301"/>
      <c r="W4726" s="301"/>
      <c r="X4726" s="301"/>
      <c r="Y4726" s="301"/>
      <c r="Z4726" s="301"/>
      <c r="AA4726" s="301"/>
      <c r="AB4726" s="301"/>
      <c r="AC4726" s="301"/>
      <c r="AD4726" s="301"/>
      <c r="AE4726" s="301"/>
      <c r="AF4726" s="301"/>
      <c r="AG4726" s="301"/>
      <c r="AH4726" s="301"/>
      <c r="AI4726" s="301"/>
    </row>
    <row r="4727" spans="18:35" ht="80.099999999999994" customHeight="1" x14ac:dyDescent="0.2">
      <c r="R4727" s="301"/>
      <c r="S4727" s="301"/>
      <c r="T4727" s="301"/>
      <c r="U4727" s="301"/>
      <c r="V4727" s="301"/>
      <c r="W4727" s="301"/>
      <c r="X4727" s="301"/>
      <c r="Y4727" s="301"/>
      <c r="Z4727" s="301"/>
      <c r="AA4727" s="301"/>
      <c r="AB4727" s="301"/>
      <c r="AC4727" s="301"/>
      <c r="AD4727" s="301"/>
      <c r="AE4727" s="301"/>
      <c r="AF4727" s="301"/>
      <c r="AG4727" s="301"/>
      <c r="AH4727" s="301"/>
      <c r="AI4727" s="301"/>
    </row>
    <row r="4728" spans="18:35" ht="80.099999999999994" customHeight="1" x14ac:dyDescent="0.2">
      <c r="R4728" s="301"/>
      <c r="S4728" s="301"/>
      <c r="T4728" s="301"/>
      <c r="U4728" s="301"/>
      <c r="V4728" s="301"/>
      <c r="W4728" s="301"/>
      <c r="X4728" s="301"/>
      <c r="Y4728" s="301"/>
      <c r="Z4728" s="301"/>
      <c r="AA4728" s="301"/>
      <c r="AB4728" s="301"/>
      <c r="AC4728" s="301"/>
      <c r="AD4728" s="301"/>
      <c r="AE4728" s="301"/>
      <c r="AF4728" s="301"/>
      <c r="AG4728" s="301"/>
      <c r="AH4728" s="301"/>
      <c r="AI4728" s="301"/>
    </row>
    <row r="4729" spans="18:35" ht="80.099999999999994" customHeight="1" x14ac:dyDescent="0.2">
      <c r="R4729" s="301"/>
      <c r="S4729" s="301"/>
      <c r="T4729" s="301"/>
      <c r="U4729" s="301"/>
      <c r="V4729" s="301"/>
      <c r="W4729" s="301"/>
      <c r="X4729" s="301"/>
      <c r="Y4729" s="301"/>
      <c r="Z4729" s="301"/>
      <c r="AA4729" s="301"/>
      <c r="AB4729" s="301"/>
      <c r="AC4729" s="301"/>
      <c r="AD4729" s="301"/>
      <c r="AE4729" s="301"/>
      <c r="AF4729" s="301"/>
      <c r="AG4729" s="301"/>
      <c r="AH4729" s="301"/>
      <c r="AI4729" s="301"/>
    </row>
    <row r="4730" spans="18:35" ht="80.099999999999994" customHeight="1" x14ac:dyDescent="0.2">
      <c r="R4730" s="301"/>
      <c r="S4730" s="301"/>
      <c r="T4730" s="301"/>
      <c r="U4730" s="301"/>
      <c r="V4730" s="301"/>
      <c r="W4730" s="301"/>
      <c r="X4730" s="301"/>
      <c r="Y4730" s="301"/>
      <c r="Z4730" s="301"/>
      <c r="AA4730" s="301"/>
      <c r="AB4730" s="301"/>
      <c r="AC4730" s="301"/>
      <c r="AD4730" s="301"/>
      <c r="AE4730" s="301"/>
      <c r="AF4730" s="301"/>
      <c r="AG4730" s="301"/>
      <c r="AH4730" s="301"/>
      <c r="AI4730" s="301"/>
    </row>
    <row r="4731" spans="18:35" ht="80.099999999999994" customHeight="1" x14ac:dyDescent="0.2">
      <c r="R4731" s="301"/>
      <c r="S4731" s="301"/>
      <c r="T4731" s="301"/>
      <c r="U4731" s="301"/>
      <c r="V4731" s="301"/>
      <c r="W4731" s="301"/>
      <c r="X4731" s="301"/>
      <c r="Y4731" s="301"/>
      <c r="Z4731" s="301"/>
      <c r="AA4731" s="301"/>
      <c r="AB4731" s="301"/>
      <c r="AC4731" s="301"/>
      <c r="AD4731" s="301"/>
      <c r="AE4731" s="301"/>
      <c r="AF4731" s="301"/>
      <c r="AG4731" s="301"/>
      <c r="AH4731" s="301"/>
      <c r="AI4731" s="301"/>
    </row>
    <row r="4732" spans="18:35" ht="80.099999999999994" customHeight="1" x14ac:dyDescent="0.2">
      <c r="R4732" s="301"/>
      <c r="S4732" s="301"/>
      <c r="T4732" s="301"/>
      <c r="U4732" s="301"/>
      <c r="V4732" s="301"/>
      <c r="W4732" s="301"/>
      <c r="X4732" s="301"/>
      <c r="Y4732" s="301"/>
      <c r="Z4732" s="301"/>
      <c r="AA4732" s="301"/>
      <c r="AB4732" s="301"/>
      <c r="AC4732" s="301"/>
      <c r="AD4732" s="301"/>
      <c r="AE4732" s="301"/>
      <c r="AF4732" s="301"/>
      <c r="AG4732" s="301"/>
      <c r="AH4732" s="301"/>
      <c r="AI4732" s="301"/>
    </row>
    <row r="4733" spans="18:35" ht="80.099999999999994" customHeight="1" x14ac:dyDescent="0.2">
      <c r="R4733" s="301"/>
      <c r="S4733" s="301"/>
      <c r="T4733" s="301"/>
      <c r="U4733" s="301"/>
      <c r="V4733" s="301"/>
      <c r="W4733" s="301"/>
      <c r="X4733" s="301"/>
      <c r="Y4733" s="301"/>
      <c r="Z4733" s="301"/>
      <c r="AA4733" s="301"/>
      <c r="AB4733" s="301"/>
      <c r="AC4733" s="301"/>
      <c r="AD4733" s="301"/>
      <c r="AE4733" s="301"/>
      <c r="AF4733" s="301"/>
      <c r="AG4733" s="301"/>
      <c r="AH4733" s="301"/>
      <c r="AI4733" s="301"/>
    </row>
    <row r="4734" spans="18:35" ht="80.099999999999994" customHeight="1" x14ac:dyDescent="0.2">
      <c r="R4734" s="301"/>
      <c r="S4734" s="301"/>
      <c r="T4734" s="301"/>
      <c r="U4734" s="301"/>
      <c r="V4734" s="301"/>
      <c r="W4734" s="301"/>
      <c r="X4734" s="301"/>
      <c r="Y4734" s="301"/>
      <c r="Z4734" s="301"/>
      <c r="AA4734" s="301"/>
      <c r="AB4734" s="301"/>
      <c r="AC4734" s="301"/>
      <c r="AD4734" s="301"/>
      <c r="AE4734" s="301"/>
      <c r="AF4734" s="301"/>
      <c r="AG4734" s="301"/>
      <c r="AH4734" s="301"/>
      <c r="AI4734" s="301"/>
    </row>
    <row r="4735" spans="18:35" ht="80.099999999999994" customHeight="1" x14ac:dyDescent="0.2">
      <c r="R4735" s="301"/>
      <c r="S4735" s="301"/>
      <c r="T4735" s="301"/>
      <c r="U4735" s="301"/>
      <c r="V4735" s="301"/>
      <c r="W4735" s="301"/>
      <c r="X4735" s="301"/>
      <c r="Y4735" s="301"/>
      <c r="Z4735" s="301"/>
      <c r="AA4735" s="301"/>
      <c r="AB4735" s="301"/>
      <c r="AC4735" s="301"/>
      <c r="AD4735" s="301"/>
      <c r="AE4735" s="301"/>
      <c r="AF4735" s="301"/>
      <c r="AG4735" s="301"/>
      <c r="AH4735" s="301"/>
      <c r="AI4735" s="301"/>
    </row>
    <row r="4736" spans="18:35" ht="80.099999999999994" customHeight="1" x14ac:dyDescent="0.2">
      <c r="R4736" s="301"/>
      <c r="S4736" s="301"/>
      <c r="T4736" s="301"/>
      <c r="U4736" s="301"/>
      <c r="V4736" s="301"/>
      <c r="W4736" s="301"/>
      <c r="X4736" s="301"/>
      <c r="Y4736" s="301"/>
      <c r="Z4736" s="301"/>
      <c r="AA4736" s="301"/>
      <c r="AB4736" s="301"/>
      <c r="AC4736" s="301"/>
      <c r="AD4736" s="301"/>
      <c r="AE4736" s="301"/>
      <c r="AF4736" s="301"/>
      <c r="AG4736" s="301"/>
      <c r="AH4736" s="301"/>
      <c r="AI4736" s="301"/>
    </row>
    <row r="4737" spans="18:35" ht="80.099999999999994" customHeight="1" x14ac:dyDescent="0.2">
      <c r="R4737" s="301"/>
      <c r="S4737" s="301"/>
      <c r="T4737" s="301"/>
      <c r="U4737" s="301"/>
      <c r="V4737" s="301"/>
      <c r="W4737" s="301"/>
      <c r="X4737" s="301"/>
      <c r="Y4737" s="301"/>
      <c r="Z4737" s="301"/>
      <c r="AA4737" s="301"/>
      <c r="AB4737" s="301"/>
      <c r="AC4737" s="301"/>
      <c r="AD4737" s="301"/>
      <c r="AE4737" s="301"/>
      <c r="AF4737" s="301"/>
      <c r="AG4737" s="301"/>
      <c r="AH4737" s="301"/>
      <c r="AI4737" s="301"/>
    </row>
    <row r="4738" spans="18:35" ht="80.099999999999994" customHeight="1" x14ac:dyDescent="0.2">
      <c r="R4738" s="301"/>
      <c r="S4738" s="301"/>
      <c r="T4738" s="301"/>
      <c r="U4738" s="301"/>
      <c r="V4738" s="301"/>
      <c r="W4738" s="301"/>
      <c r="X4738" s="301"/>
      <c r="Y4738" s="301"/>
      <c r="Z4738" s="301"/>
      <c r="AA4738" s="301"/>
      <c r="AB4738" s="301"/>
      <c r="AC4738" s="301"/>
      <c r="AD4738" s="301"/>
      <c r="AE4738" s="301"/>
      <c r="AF4738" s="301"/>
      <c r="AG4738" s="301"/>
      <c r="AH4738" s="301"/>
      <c r="AI4738" s="301"/>
    </row>
    <row r="4739" spans="18:35" ht="80.099999999999994" customHeight="1" x14ac:dyDescent="0.2">
      <c r="R4739" s="301"/>
      <c r="S4739" s="301"/>
      <c r="T4739" s="301"/>
      <c r="U4739" s="301"/>
      <c r="V4739" s="301"/>
      <c r="W4739" s="301"/>
      <c r="X4739" s="301"/>
      <c r="Y4739" s="301"/>
      <c r="Z4739" s="301"/>
      <c r="AA4739" s="301"/>
      <c r="AB4739" s="301"/>
      <c r="AC4739" s="301"/>
      <c r="AD4739" s="301"/>
      <c r="AE4739" s="301"/>
      <c r="AF4739" s="301"/>
      <c r="AG4739" s="301"/>
      <c r="AH4739" s="301"/>
      <c r="AI4739" s="301"/>
    </row>
    <row r="4740" spans="18:35" ht="80.099999999999994" customHeight="1" x14ac:dyDescent="0.2">
      <c r="R4740" s="301"/>
      <c r="S4740" s="301"/>
      <c r="T4740" s="301"/>
      <c r="U4740" s="301"/>
      <c r="V4740" s="301"/>
      <c r="W4740" s="301"/>
      <c r="X4740" s="301"/>
      <c r="Y4740" s="301"/>
      <c r="Z4740" s="301"/>
      <c r="AA4740" s="301"/>
      <c r="AB4740" s="301"/>
      <c r="AC4740" s="301"/>
      <c r="AD4740" s="301"/>
      <c r="AE4740" s="301"/>
      <c r="AF4740" s="301"/>
      <c r="AG4740" s="301"/>
      <c r="AH4740" s="301"/>
      <c r="AI4740" s="301"/>
    </row>
    <row r="4741" spans="18:35" ht="80.099999999999994" customHeight="1" x14ac:dyDescent="0.2">
      <c r="R4741" s="301"/>
      <c r="S4741" s="301"/>
      <c r="T4741" s="301"/>
      <c r="U4741" s="301"/>
      <c r="V4741" s="301"/>
      <c r="W4741" s="301"/>
      <c r="X4741" s="301"/>
      <c r="Y4741" s="301"/>
      <c r="Z4741" s="301"/>
      <c r="AA4741" s="301"/>
      <c r="AB4741" s="301"/>
      <c r="AC4741" s="301"/>
      <c r="AD4741" s="301"/>
      <c r="AE4741" s="301"/>
      <c r="AF4741" s="301"/>
      <c r="AG4741" s="301"/>
      <c r="AH4741" s="301"/>
      <c r="AI4741" s="301"/>
    </row>
    <row r="4742" spans="18:35" ht="80.099999999999994" customHeight="1" x14ac:dyDescent="0.2">
      <c r="R4742" s="301"/>
      <c r="S4742" s="301"/>
      <c r="T4742" s="301"/>
      <c r="U4742" s="301"/>
      <c r="V4742" s="301"/>
      <c r="W4742" s="301"/>
      <c r="X4742" s="301"/>
      <c r="Y4742" s="301"/>
      <c r="Z4742" s="301"/>
      <c r="AA4742" s="301"/>
      <c r="AB4742" s="301"/>
      <c r="AC4742" s="301"/>
      <c r="AD4742" s="301"/>
      <c r="AE4742" s="301"/>
      <c r="AF4742" s="301"/>
      <c r="AG4742" s="301"/>
      <c r="AH4742" s="301"/>
      <c r="AI4742" s="301"/>
    </row>
    <row r="4743" spans="18:35" ht="80.099999999999994" customHeight="1" x14ac:dyDescent="0.2">
      <c r="R4743" s="301"/>
      <c r="S4743" s="301"/>
      <c r="T4743" s="301"/>
      <c r="U4743" s="301"/>
      <c r="V4743" s="301"/>
      <c r="W4743" s="301"/>
      <c r="X4743" s="301"/>
      <c r="Y4743" s="301"/>
      <c r="Z4743" s="301"/>
      <c r="AA4743" s="301"/>
      <c r="AB4743" s="301"/>
      <c r="AC4743" s="301"/>
      <c r="AD4743" s="301"/>
      <c r="AE4743" s="301"/>
      <c r="AF4743" s="301"/>
      <c r="AG4743" s="301"/>
      <c r="AH4743" s="301"/>
      <c r="AI4743" s="301"/>
    </row>
    <row r="4744" spans="18:35" ht="80.099999999999994" customHeight="1" x14ac:dyDescent="0.2">
      <c r="R4744" s="301"/>
      <c r="S4744" s="301"/>
      <c r="T4744" s="301"/>
      <c r="U4744" s="301"/>
      <c r="V4744" s="301"/>
      <c r="W4744" s="301"/>
      <c r="X4744" s="301"/>
      <c r="Y4744" s="301"/>
      <c r="Z4744" s="301"/>
      <c r="AA4744" s="301"/>
      <c r="AB4744" s="301"/>
      <c r="AC4744" s="301"/>
      <c r="AD4744" s="301"/>
      <c r="AE4744" s="301"/>
      <c r="AF4744" s="301"/>
      <c r="AG4744" s="301"/>
      <c r="AH4744" s="301"/>
      <c r="AI4744" s="301"/>
    </row>
    <row r="4745" spans="18:35" ht="80.099999999999994" customHeight="1" x14ac:dyDescent="0.2">
      <c r="R4745" s="301"/>
      <c r="S4745" s="301"/>
      <c r="T4745" s="301"/>
      <c r="U4745" s="301"/>
      <c r="V4745" s="301"/>
      <c r="W4745" s="301"/>
      <c r="X4745" s="301"/>
      <c r="Y4745" s="301"/>
      <c r="Z4745" s="301"/>
      <c r="AA4745" s="301"/>
      <c r="AB4745" s="301"/>
      <c r="AC4745" s="301"/>
      <c r="AD4745" s="301"/>
      <c r="AE4745" s="301"/>
      <c r="AF4745" s="301"/>
      <c r="AG4745" s="301"/>
      <c r="AH4745" s="301"/>
      <c r="AI4745" s="301"/>
    </row>
    <row r="4746" spans="18:35" ht="80.099999999999994" customHeight="1" x14ac:dyDescent="0.2">
      <c r="R4746" s="301"/>
      <c r="S4746" s="301"/>
      <c r="T4746" s="301"/>
      <c r="U4746" s="301"/>
      <c r="V4746" s="301"/>
      <c r="W4746" s="301"/>
      <c r="X4746" s="301"/>
      <c r="Y4746" s="301"/>
      <c r="Z4746" s="301"/>
      <c r="AA4746" s="301"/>
      <c r="AB4746" s="301"/>
      <c r="AC4746" s="301"/>
      <c r="AD4746" s="301"/>
      <c r="AE4746" s="301"/>
      <c r="AF4746" s="301"/>
      <c r="AG4746" s="301"/>
      <c r="AH4746" s="301"/>
      <c r="AI4746" s="301"/>
    </row>
    <row r="4747" spans="18:35" ht="80.099999999999994" customHeight="1" x14ac:dyDescent="0.2">
      <c r="R4747" s="301"/>
      <c r="S4747" s="301"/>
      <c r="T4747" s="301"/>
      <c r="U4747" s="301"/>
      <c r="V4747" s="301"/>
      <c r="W4747" s="301"/>
      <c r="X4747" s="301"/>
      <c r="Y4747" s="301"/>
      <c r="Z4747" s="301"/>
      <c r="AA4747" s="301"/>
      <c r="AB4747" s="301"/>
      <c r="AC4747" s="301"/>
      <c r="AD4747" s="301"/>
      <c r="AE4747" s="301"/>
      <c r="AF4747" s="301"/>
      <c r="AG4747" s="301"/>
      <c r="AH4747" s="301"/>
      <c r="AI4747" s="301"/>
    </row>
    <row r="4748" spans="18:35" ht="80.099999999999994" customHeight="1" x14ac:dyDescent="0.2">
      <c r="R4748" s="301"/>
      <c r="S4748" s="301"/>
      <c r="T4748" s="301"/>
      <c r="U4748" s="301"/>
      <c r="V4748" s="301"/>
      <c r="W4748" s="301"/>
      <c r="X4748" s="301"/>
      <c r="Y4748" s="301"/>
      <c r="Z4748" s="301"/>
      <c r="AA4748" s="301"/>
      <c r="AB4748" s="301"/>
      <c r="AC4748" s="301"/>
      <c r="AD4748" s="301"/>
      <c r="AE4748" s="301"/>
      <c r="AF4748" s="301"/>
      <c r="AG4748" s="301"/>
      <c r="AH4748" s="301"/>
      <c r="AI4748" s="301"/>
    </row>
    <row r="4749" spans="18:35" ht="80.099999999999994" customHeight="1" x14ac:dyDescent="0.2">
      <c r="R4749" s="301"/>
      <c r="S4749" s="301"/>
      <c r="T4749" s="301"/>
      <c r="U4749" s="301"/>
      <c r="V4749" s="301"/>
      <c r="W4749" s="301"/>
      <c r="X4749" s="301"/>
      <c r="Y4749" s="301"/>
      <c r="Z4749" s="301"/>
      <c r="AA4749" s="301"/>
      <c r="AB4749" s="301"/>
      <c r="AC4749" s="301"/>
      <c r="AD4749" s="301"/>
      <c r="AE4749" s="301"/>
      <c r="AF4749" s="301"/>
      <c r="AG4749" s="301"/>
      <c r="AH4749" s="301"/>
      <c r="AI4749" s="301"/>
    </row>
    <row r="4750" spans="18:35" ht="80.099999999999994" customHeight="1" x14ac:dyDescent="0.2">
      <c r="R4750" s="301"/>
      <c r="S4750" s="301"/>
      <c r="T4750" s="301"/>
      <c r="U4750" s="301"/>
      <c r="V4750" s="301"/>
      <c r="W4750" s="301"/>
      <c r="X4750" s="301"/>
      <c r="Y4750" s="301"/>
      <c r="Z4750" s="301"/>
      <c r="AA4750" s="301"/>
      <c r="AB4750" s="301"/>
      <c r="AC4750" s="301"/>
      <c r="AD4750" s="301"/>
      <c r="AE4750" s="301"/>
      <c r="AF4750" s="301"/>
      <c r="AG4750" s="301"/>
      <c r="AH4750" s="301"/>
      <c r="AI4750" s="301"/>
    </row>
    <row r="4751" spans="18:35" ht="80.099999999999994" customHeight="1" x14ac:dyDescent="0.2">
      <c r="R4751" s="301"/>
      <c r="S4751" s="301"/>
      <c r="T4751" s="301"/>
      <c r="U4751" s="301"/>
      <c r="V4751" s="301"/>
      <c r="W4751" s="301"/>
      <c r="X4751" s="301"/>
      <c r="Y4751" s="301"/>
      <c r="Z4751" s="301"/>
      <c r="AA4751" s="301"/>
      <c r="AB4751" s="301"/>
      <c r="AC4751" s="301"/>
      <c r="AD4751" s="301"/>
      <c r="AE4751" s="301"/>
      <c r="AF4751" s="301"/>
      <c r="AG4751" s="301"/>
      <c r="AH4751" s="301"/>
      <c r="AI4751" s="301"/>
    </row>
    <row r="4752" spans="18:35" ht="80.099999999999994" customHeight="1" x14ac:dyDescent="0.2">
      <c r="R4752" s="301"/>
      <c r="S4752" s="301"/>
      <c r="T4752" s="301"/>
      <c r="U4752" s="301"/>
      <c r="V4752" s="301"/>
      <c r="W4752" s="301"/>
      <c r="X4752" s="301"/>
      <c r="Y4752" s="301"/>
      <c r="Z4752" s="301"/>
      <c r="AA4752" s="301"/>
      <c r="AB4752" s="301"/>
      <c r="AC4752" s="301"/>
      <c r="AD4752" s="301"/>
      <c r="AE4752" s="301"/>
      <c r="AF4752" s="301"/>
      <c r="AG4752" s="301"/>
      <c r="AH4752" s="301"/>
      <c r="AI4752" s="301"/>
    </row>
    <row r="4753" spans="18:35" ht="80.099999999999994" customHeight="1" x14ac:dyDescent="0.2">
      <c r="R4753" s="301"/>
      <c r="S4753" s="301"/>
      <c r="T4753" s="301"/>
      <c r="U4753" s="301"/>
      <c r="V4753" s="301"/>
      <c r="W4753" s="301"/>
      <c r="X4753" s="301"/>
      <c r="Y4753" s="301"/>
      <c r="Z4753" s="301"/>
      <c r="AA4753" s="301"/>
      <c r="AB4753" s="301"/>
      <c r="AC4753" s="301"/>
      <c r="AD4753" s="301"/>
      <c r="AE4753" s="301"/>
      <c r="AF4753" s="301"/>
      <c r="AG4753" s="301"/>
      <c r="AH4753" s="301"/>
      <c r="AI4753" s="301"/>
    </row>
    <row r="4754" spans="18:35" ht="80.099999999999994" customHeight="1" x14ac:dyDescent="0.2">
      <c r="R4754" s="301"/>
      <c r="S4754" s="301"/>
      <c r="T4754" s="301"/>
      <c r="U4754" s="301"/>
      <c r="V4754" s="301"/>
      <c r="W4754" s="301"/>
      <c r="X4754" s="301"/>
      <c r="Y4754" s="301"/>
      <c r="Z4754" s="301"/>
      <c r="AA4754" s="301"/>
      <c r="AB4754" s="301"/>
      <c r="AC4754" s="301"/>
      <c r="AD4754" s="301"/>
      <c r="AE4754" s="301"/>
      <c r="AF4754" s="301"/>
      <c r="AG4754" s="301"/>
      <c r="AH4754" s="301"/>
      <c r="AI4754" s="301"/>
    </row>
    <row r="4755" spans="18:35" ht="80.099999999999994" customHeight="1" x14ac:dyDescent="0.2">
      <c r="R4755" s="301"/>
      <c r="S4755" s="301"/>
      <c r="T4755" s="301"/>
      <c r="U4755" s="301"/>
      <c r="V4755" s="301"/>
      <c r="W4755" s="301"/>
      <c r="X4755" s="301"/>
      <c r="Y4755" s="301"/>
      <c r="Z4755" s="301"/>
      <c r="AA4755" s="301"/>
      <c r="AB4755" s="301"/>
      <c r="AC4755" s="301"/>
      <c r="AD4755" s="301"/>
      <c r="AE4755" s="301"/>
      <c r="AF4755" s="301"/>
      <c r="AG4755" s="301"/>
      <c r="AH4755" s="301"/>
      <c r="AI4755" s="301"/>
    </row>
    <row r="4756" spans="18:35" ht="80.099999999999994" customHeight="1" x14ac:dyDescent="0.2">
      <c r="R4756" s="301"/>
      <c r="S4756" s="301"/>
      <c r="T4756" s="301"/>
      <c r="U4756" s="301"/>
      <c r="V4756" s="301"/>
      <c r="W4756" s="301"/>
      <c r="X4756" s="301"/>
      <c r="Y4756" s="301"/>
      <c r="Z4756" s="301"/>
      <c r="AA4756" s="301"/>
      <c r="AB4756" s="301"/>
      <c r="AC4756" s="301"/>
      <c r="AD4756" s="301"/>
      <c r="AE4756" s="301"/>
      <c r="AF4756" s="301"/>
      <c r="AG4756" s="301"/>
      <c r="AH4756" s="301"/>
      <c r="AI4756" s="301"/>
    </row>
    <row r="4757" spans="18:35" ht="80.099999999999994" customHeight="1" x14ac:dyDescent="0.2">
      <c r="R4757" s="301"/>
      <c r="S4757" s="301"/>
      <c r="T4757" s="301"/>
      <c r="U4757" s="301"/>
      <c r="V4757" s="301"/>
      <c r="W4757" s="301"/>
      <c r="X4757" s="301"/>
      <c r="Y4757" s="301"/>
      <c r="Z4757" s="301"/>
      <c r="AA4757" s="301"/>
      <c r="AB4757" s="301"/>
      <c r="AC4757" s="301"/>
      <c r="AD4757" s="301"/>
      <c r="AE4757" s="301"/>
      <c r="AF4757" s="301"/>
      <c r="AG4757" s="301"/>
      <c r="AH4757" s="301"/>
      <c r="AI4757" s="301"/>
    </row>
    <row r="4758" spans="18:35" ht="80.099999999999994" customHeight="1" x14ac:dyDescent="0.2">
      <c r="R4758" s="301"/>
      <c r="S4758" s="301"/>
      <c r="T4758" s="301"/>
      <c r="U4758" s="301"/>
      <c r="V4758" s="301"/>
      <c r="W4758" s="301"/>
      <c r="X4758" s="301"/>
      <c r="Y4758" s="301"/>
      <c r="Z4758" s="301"/>
      <c r="AA4758" s="301"/>
      <c r="AB4758" s="301"/>
      <c r="AC4758" s="301"/>
      <c r="AD4758" s="301"/>
      <c r="AE4758" s="301"/>
      <c r="AF4758" s="301"/>
      <c r="AG4758" s="301"/>
      <c r="AH4758" s="301"/>
      <c r="AI4758" s="301"/>
    </row>
    <row r="4759" spans="18:35" ht="80.099999999999994" customHeight="1" x14ac:dyDescent="0.2">
      <c r="R4759" s="301"/>
      <c r="S4759" s="301"/>
      <c r="T4759" s="301"/>
      <c r="U4759" s="301"/>
      <c r="V4759" s="301"/>
      <c r="W4759" s="301"/>
      <c r="X4759" s="301"/>
      <c r="Y4759" s="301"/>
      <c r="Z4759" s="301"/>
      <c r="AA4759" s="301"/>
      <c r="AB4759" s="301"/>
      <c r="AC4759" s="301"/>
      <c r="AD4759" s="301"/>
      <c r="AE4759" s="301"/>
      <c r="AF4759" s="301"/>
      <c r="AG4759" s="301"/>
      <c r="AH4759" s="301"/>
      <c r="AI4759" s="301"/>
    </row>
    <row r="4760" spans="18:35" ht="80.099999999999994" customHeight="1" x14ac:dyDescent="0.2">
      <c r="R4760" s="301"/>
      <c r="S4760" s="301"/>
      <c r="T4760" s="301"/>
      <c r="U4760" s="301"/>
      <c r="V4760" s="301"/>
      <c r="W4760" s="301"/>
      <c r="X4760" s="301"/>
      <c r="Y4760" s="301"/>
      <c r="Z4760" s="301"/>
      <c r="AA4760" s="301"/>
      <c r="AB4760" s="301"/>
      <c r="AC4760" s="301"/>
      <c r="AD4760" s="301"/>
      <c r="AE4760" s="301"/>
      <c r="AF4760" s="301"/>
      <c r="AG4760" s="301"/>
      <c r="AH4760" s="301"/>
      <c r="AI4760" s="301"/>
    </row>
    <row r="4761" spans="18:35" ht="80.099999999999994" customHeight="1" x14ac:dyDescent="0.2">
      <c r="R4761" s="301"/>
      <c r="S4761" s="301"/>
      <c r="T4761" s="301"/>
      <c r="U4761" s="301"/>
      <c r="V4761" s="301"/>
      <c r="W4761" s="301"/>
      <c r="X4761" s="301"/>
      <c r="Y4761" s="301"/>
      <c r="Z4761" s="301"/>
      <c r="AA4761" s="301"/>
      <c r="AB4761" s="301"/>
      <c r="AC4761" s="301"/>
      <c r="AD4761" s="301"/>
      <c r="AE4761" s="301"/>
      <c r="AF4761" s="301"/>
      <c r="AG4761" s="301"/>
      <c r="AH4761" s="301"/>
      <c r="AI4761" s="301"/>
    </row>
    <row r="4762" spans="18:35" ht="80.099999999999994" customHeight="1" x14ac:dyDescent="0.2">
      <c r="R4762" s="301"/>
      <c r="S4762" s="301"/>
      <c r="T4762" s="301"/>
      <c r="U4762" s="301"/>
      <c r="V4762" s="301"/>
      <c r="W4762" s="301"/>
      <c r="X4762" s="301"/>
      <c r="Y4762" s="301"/>
      <c r="Z4762" s="301"/>
      <c r="AA4762" s="301"/>
      <c r="AB4762" s="301"/>
      <c r="AC4762" s="301"/>
      <c r="AD4762" s="301"/>
      <c r="AE4762" s="301"/>
      <c r="AF4762" s="301"/>
      <c r="AG4762" s="301"/>
      <c r="AH4762" s="301"/>
      <c r="AI4762" s="301"/>
    </row>
    <row r="4763" spans="18:35" ht="80.099999999999994" customHeight="1" x14ac:dyDescent="0.2">
      <c r="R4763" s="301"/>
      <c r="S4763" s="301"/>
      <c r="T4763" s="301"/>
      <c r="U4763" s="301"/>
      <c r="V4763" s="301"/>
      <c r="W4763" s="301"/>
      <c r="X4763" s="301"/>
      <c r="Y4763" s="301"/>
      <c r="Z4763" s="301"/>
      <c r="AA4763" s="301"/>
      <c r="AB4763" s="301"/>
      <c r="AC4763" s="301"/>
      <c r="AD4763" s="301"/>
      <c r="AE4763" s="301"/>
      <c r="AF4763" s="301"/>
      <c r="AG4763" s="301"/>
      <c r="AH4763" s="301"/>
      <c r="AI4763" s="301"/>
    </row>
    <row r="4764" spans="18:35" ht="80.099999999999994" customHeight="1" x14ac:dyDescent="0.2">
      <c r="R4764" s="301"/>
      <c r="S4764" s="301"/>
      <c r="T4764" s="301"/>
      <c r="U4764" s="301"/>
      <c r="V4764" s="301"/>
      <c r="W4764" s="301"/>
      <c r="X4764" s="301"/>
      <c r="Y4764" s="301"/>
      <c r="Z4764" s="301"/>
      <c r="AA4764" s="301"/>
      <c r="AB4764" s="301"/>
      <c r="AC4764" s="301"/>
      <c r="AD4764" s="301"/>
      <c r="AE4764" s="301"/>
      <c r="AF4764" s="301"/>
      <c r="AG4764" s="301"/>
      <c r="AH4764" s="301"/>
      <c r="AI4764" s="301"/>
    </row>
    <row r="4765" spans="18:35" ht="80.099999999999994" customHeight="1" x14ac:dyDescent="0.2">
      <c r="R4765" s="301"/>
      <c r="S4765" s="301"/>
      <c r="T4765" s="301"/>
      <c r="U4765" s="301"/>
      <c r="V4765" s="301"/>
      <c r="W4765" s="301"/>
      <c r="X4765" s="301"/>
      <c r="Y4765" s="301"/>
      <c r="Z4765" s="301"/>
      <c r="AA4765" s="301"/>
      <c r="AB4765" s="301"/>
      <c r="AC4765" s="301"/>
      <c r="AD4765" s="301"/>
      <c r="AE4765" s="301"/>
      <c r="AF4765" s="301"/>
      <c r="AG4765" s="301"/>
      <c r="AH4765" s="301"/>
      <c r="AI4765" s="301"/>
    </row>
    <row r="4766" spans="18:35" ht="80.099999999999994" customHeight="1" x14ac:dyDescent="0.2">
      <c r="R4766" s="301"/>
      <c r="S4766" s="301"/>
      <c r="T4766" s="301"/>
      <c r="U4766" s="301"/>
      <c r="V4766" s="301"/>
      <c r="W4766" s="301"/>
      <c r="X4766" s="301"/>
      <c r="Y4766" s="301"/>
      <c r="Z4766" s="301"/>
      <c r="AA4766" s="301"/>
      <c r="AB4766" s="301"/>
      <c r="AC4766" s="301"/>
      <c r="AD4766" s="301"/>
      <c r="AE4766" s="301"/>
      <c r="AF4766" s="301"/>
      <c r="AG4766" s="301"/>
      <c r="AH4766" s="301"/>
      <c r="AI4766" s="301"/>
    </row>
    <row r="4767" spans="18:35" ht="80.099999999999994" customHeight="1" x14ac:dyDescent="0.2">
      <c r="R4767" s="301"/>
      <c r="S4767" s="301"/>
      <c r="T4767" s="301"/>
      <c r="U4767" s="301"/>
      <c r="V4767" s="301"/>
      <c r="W4767" s="301"/>
      <c r="X4767" s="301"/>
      <c r="Y4767" s="301"/>
      <c r="Z4767" s="301"/>
      <c r="AA4767" s="301"/>
      <c r="AB4767" s="301"/>
      <c r="AC4767" s="301"/>
      <c r="AD4767" s="301"/>
      <c r="AE4767" s="301"/>
      <c r="AF4767" s="301"/>
      <c r="AG4767" s="301"/>
      <c r="AH4767" s="301"/>
      <c r="AI4767" s="301"/>
    </row>
    <row r="4768" spans="18:35" ht="80.099999999999994" customHeight="1" x14ac:dyDescent="0.2">
      <c r="R4768" s="301"/>
      <c r="S4768" s="301"/>
      <c r="T4768" s="301"/>
      <c r="U4768" s="301"/>
      <c r="V4768" s="301"/>
      <c r="W4768" s="301"/>
      <c r="X4768" s="301"/>
      <c r="Y4768" s="301"/>
      <c r="Z4768" s="301"/>
      <c r="AA4768" s="301"/>
      <c r="AB4768" s="301"/>
      <c r="AC4768" s="301"/>
      <c r="AD4768" s="301"/>
      <c r="AE4768" s="301"/>
      <c r="AF4768" s="301"/>
      <c r="AG4768" s="301"/>
      <c r="AH4768" s="301"/>
      <c r="AI4768" s="301"/>
    </row>
    <row r="4769" spans="18:35" ht="80.099999999999994" customHeight="1" x14ac:dyDescent="0.2">
      <c r="R4769" s="301"/>
      <c r="S4769" s="301"/>
      <c r="T4769" s="301"/>
      <c r="U4769" s="301"/>
      <c r="V4769" s="301"/>
      <c r="W4769" s="301"/>
      <c r="X4769" s="301"/>
      <c r="Y4769" s="301"/>
      <c r="Z4769" s="301"/>
      <c r="AA4769" s="301"/>
      <c r="AB4769" s="301"/>
      <c r="AC4769" s="301"/>
      <c r="AD4769" s="301"/>
      <c r="AE4769" s="301"/>
      <c r="AF4769" s="301"/>
      <c r="AG4769" s="301"/>
      <c r="AH4769" s="301"/>
      <c r="AI4769" s="301"/>
    </row>
    <row r="4770" spans="18:35" ht="80.099999999999994" customHeight="1" x14ac:dyDescent="0.2">
      <c r="R4770" s="301"/>
      <c r="S4770" s="301"/>
      <c r="T4770" s="301"/>
      <c r="U4770" s="301"/>
      <c r="V4770" s="301"/>
      <c r="W4770" s="301"/>
      <c r="X4770" s="301"/>
      <c r="Y4770" s="301"/>
      <c r="Z4770" s="301"/>
      <c r="AA4770" s="301"/>
      <c r="AB4770" s="301"/>
      <c r="AC4770" s="301"/>
      <c r="AD4770" s="301"/>
      <c r="AE4770" s="301"/>
      <c r="AF4770" s="301"/>
      <c r="AG4770" s="301"/>
      <c r="AH4770" s="301"/>
      <c r="AI4770" s="301"/>
    </row>
    <row r="4771" spans="18:35" ht="80.099999999999994" customHeight="1" x14ac:dyDescent="0.2">
      <c r="R4771" s="301"/>
      <c r="S4771" s="301"/>
      <c r="T4771" s="301"/>
      <c r="U4771" s="301"/>
      <c r="V4771" s="301"/>
      <c r="W4771" s="301"/>
      <c r="X4771" s="301"/>
      <c r="Y4771" s="301"/>
      <c r="Z4771" s="301"/>
      <c r="AA4771" s="301"/>
      <c r="AB4771" s="301"/>
      <c r="AC4771" s="301"/>
      <c r="AD4771" s="301"/>
      <c r="AE4771" s="301"/>
      <c r="AF4771" s="301"/>
      <c r="AG4771" s="301"/>
      <c r="AH4771" s="301"/>
      <c r="AI4771" s="301"/>
    </row>
    <row r="4772" spans="18:35" ht="80.099999999999994" customHeight="1" x14ac:dyDescent="0.2">
      <c r="R4772" s="301"/>
      <c r="S4772" s="301"/>
      <c r="T4772" s="301"/>
      <c r="U4772" s="301"/>
      <c r="V4772" s="301"/>
      <c r="W4772" s="301"/>
      <c r="X4772" s="301"/>
      <c r="Y4772" s="301"/>
      <c r="Z4772" s="301"/>
      <c r="AA4772" s="301"/>
      <c r="AB4772" s="301"/>
      <c r="AC4772" s="301"/>
      <c r="AD4772" s="301"/>
      <c r="AE4772" s="301"/>
      <c r="AF4772" s="301"/>
      <c r="AG4772" s="301"/>
      <c r="AH4772" s="301"/>
      <c r="AI4772" s="301"/>
    </row>
    <row r="4773" spans="18:35" ht="80.099999999999994" customHeight="1" x14ac:dyDescent="0.2">
      <c r="R4773" s="301"/>
      <c r="S4773" s="301"/>
      <c r="T4773" s="301"/>
      <c r="U4773" s="301"/>
      <c r="V4773" s="301"/>
      <c r="W4773" s="301"/>
      <c r="X4773" s="301"/>
      <c r="Y4773" s="301"/>
      <c r="Z4773" s="301"/>
      <c r="AA4773" s="301"/>
      <c r="AB4773" s="301"/>
      <c r="AC4773" s="301"/>
      <c r="AD4773" s="301"/>
      <c r="AE4773" s="301"/>
      <c r="AF4773" s="301"/>
      <c r="AG4773" s="301"/>
      <c r="AH4773" s="301"/>
      <c r="AI4773" s="301"/>
    </row>
    <row r="4774" spans="18:35" ht="80.099999999999994" customHeight="1" x14ac:dyDescent="0.2">
      <c r="R4774" s="301"/>
      <c r="S4774" s="301"/>
      <c r="T4774" s="301"/>
      <c r="U4774" s="301"/>
      <c r="V4774" s="301"/>
      <c r="W4774" s="301"/>
      <c r="X4774" s="301"/>
      <c r="Y4774" s="301"/>
      <c r="Z4774" s="301"/>
      <c r="AA4774" s="301"/>
      <c r="AB4774" s="301"/>
      <c r="AC4774" s="301"/>
      <c r="AD4774" s="301"/>
      <c r="AE4774" s="301"/>
      <c r="AF4774" s="301"/>
      <c r="AG4774" s="301"/>
      <c r="AH4774" s="301"/>
      <c r="AI4774" s="301"/>
    </row>
    <row r="4775" spans="18:35" ht="80.099999999999994" customHeight="1" x14ac:dyDescent="0.2">
      <c r="R4775" s="301"/>
      <c r="S4775" s="301"/>
      <c r="T4775" s="301"/>
      <c r="U4775" s="301"/>
      <c r="V4775" s="301"/>
      <c r="W4775" s="301"/>
      <c r="X4775" s="301"/>
      <c r="Y4775" s="301"/>
      <c r="Z4775" s="301"/>
      <c r="AA4775" s="301"/>
      <c r="AB4775" s="301"/>
      <c r="AC4775" s="301"/>
      <c r="AD4775" s="301"/>
      <c r="AE4775" s="301"/>
      <c r="AF4775" s="301"/>
      <c r="AG4775" s="301"/>
      <c r="AH4775" s="301"/>
      <c r="AI4775" s="301"/>
    </row>
    <row r="4776" spans="18:35" ht="80.099999999999994" customHeight="1" x14ac:dyDescent="0.2">
      <c r="R4776" s="301"/>
      <c r="S4776" s="301"/>
      <c r="T4776" s="301"/>
      <c r="U4776" s="301"/>
      <c r="V4776" s="301"/>
      <c r="W4776" s="301"/>
      <c r="X4776" s="301"/>
      <c r="Y4776" s="301"/>
      <c r="Z4776" s="301"/>
      <c r="AA4776" s="301"/>
      <c r="AB4776" s="301"/>
      <c r="AC4776" s="301"/>
      <c r="AD4776" s="301"/>
      <c r="AE4776" s="301"/>
      <c r="AF4776" s="301"/>
      <c r="AG4776" s="301"/>
      <c r="AH4776" s="301"/>
      <c r="AI4776" s="301"/>
    </row>
    <row r="4777" spans="18:35" ht="80.099999999999994" customHeight="1" x14ac:dyDescent="0.2">
      <c r="R4777" s="301"/>
      <c r="S4777" s="301"/>
      <c r="T4777" s="301"/>
      <c r="U4777" s="301"/>
      <c r="V4777" s="301"/>
      <c r="W4777" s="301"/>
      <c r="X4777" s="301"/>
      <c r="Y4777" s="301"/>
      <c r="Z4777" s="301"/>
      <c r="AA4777" s="301"/>
      <c r="AB4777" s="301"/>
      <c r="AC4777" s="301"/>
      <c r="AD4777" s="301"/>
      <c r="AE4777" s="301"/>
      <c r="AF4777" s="301"/>
      <c r="AG4777" s="301"/>
      <c r="AH4777" s="301"/>
      <c r="AI4777" s="301"/>
    </row>
    <row r="4778" spans="18:35" ht="80.099999999999994" customHeight="1" x14ac:dyDescent="0.2">
      <c r="R4778" s="301"/>
      <c r="S4778" s="301"/>
      <c r="T4778" s="301"/>
      <c r="U4778" s="301"/>
      <c r="V4778" s="301"/>
      <c r="W4778" s="301"/>
      <c r="X4778" s="301"/>
      <c r="Y4778" s="301"/>
      <c r="Z4778" s="301"/>
      <c r="AA4778" s="301"/>
      <c r="AB4778" s="301"/>
      <c r="AC4778" s="301"/>
      <c r="AD4778" s="301"/>
      <c r="AE4778" s="301"/>
      <c r="AF4778" s="301"/>
      <c r="AG4778" s="301"/>
      <c r="AH4778" s="301"/>
      <c r="AI4778" s="301"/>
    </row>
    <row r="4779" spans="18:35" ht="80.099999999999994" customHeight="1" x14ac:dyDescent="0.2">
      <c r="R4779" s="301"/>
      <c r="S4779" s="301"/>
      <c r="T4779" s="301"/>
      <c r="U4779" s="301"/>
      <c r="V4779" s="301"/>
      <c r="W4779" s="301"/>
      <c r="X4779" s="301"/>
      <c r="Y4779" s="301"/>
      <c r="Z4779" s="301"/>
      <c r="AA4779" s="301"/>
      <c r="AB4779" s="301"/>
      <c r="AC4779" s="301"/>
      <c r="AD4779" s="301"/>
      <c r="AE4779" s="301"/>
      <c r="AF4779" s="301"/>
      <c r="AG4779" s="301"/>
      <c r="AH4779" s="301"/>
      <c r="AI4779" s="301"/>
    </row>
    <row r="4780" spans="18:35" ht="80.099999999999994" customHeight="1" x14ac:dyDescent="0.2">
      <c r="R4780" s="301"/>
      <c r="S4780" s="301"/>
      <c r="T4780" s="301"/>
      <c r="U4780" s="301"/>
      <c r="V4780" s="301"/>
      <c r="W4780" s="301"/>
      <c r="X4780" s="301"/>
      <c r="Y4780" s="301"/>
      <c r="Z4780" s="301"/>
      <c r="AA4780" s="301"/>
      <c r="AB4780" s="301"/>
      <c r="AC4780" s="301"/>
      <c r="AD4780" s="301"/>
      <c r="AE4780" s="301"/>
      <c r="AF4780" s="301"/>
      <c r="AG4780" s="301"/>
      <c r="AH4780" s="301"/>
      <c r="AI4780" s="301"/>
    </row>
    <row r="4781" spans="18:35" ht="80.099999999999994" customHeight="1" x14ac:dyDescent="0.2">
      <c r="R4781" s="301"/>
      <c r="S4781" s="301"/>
      <c r="T4781" s="301"/>
      <c r="U4781" s="301"/>
      <c r="V4781" s="301"/>
      <c r="W4781" s="301"/>
      <c r="X4781" s="301"/>
      <c r="Y4781" s="301"/>
      <c r="Z4781" s="301"/>
      <c r="AA4781" s="301"/>
      <c r="AB4781" s="301"/>
      <c r="AC4781" s="301"/>
      <c r="AD4781" s="301"/>
      <c r="AE4781" s="301"/>
      <c r="AF4781" s="301"/>
      <c r="AG4781" s="301"/>
      <c r="AH4781" s="301"/>
      <c r="AI4781" s="301"/>
    </row>
    <row r="4782" spans="18:35" ht="80.099999999999994" customHeight="1" x14ac:dyDescent="0.2">
      <c r="R4782" s="301"/>
      <c r="S4782" s="301"/>
      <c r="T4782" s="301"/>
      <c r="U4782" s="301"/>
      <c r="V4782" s="301"/>
      <c r="W4782" s="301"/>
      <c r="X4782" s="301"/>
      <c r="Y4782" s="301"/>
      <c r="Z4782" s="301"/>
      <c r="AA4782" s="301"/>
      <c r="AB4782" s="301"/>
      <c r="AC4782" s="301"/>
      <c r="AD4782" s="301"/>
      <c r="AE4782" s="301"/>
      <c r="AF4782" s="301"/>
      <c r="AG4782" s="301"/>
      <c r="AH4782" s="301"/>
      <c r="AI4782" s="301"/>
    </row>
    <row r="4783" spans="18:35" ht="80.099999999999994" customHeight="1" x14ac:dyDescent="0.2">
      <c r="R4783" s="301"/>
      <c r="S4783" s="301"/>
      <c r="T4783" s="301"/>
      <c r="U4783" s="301"/>
      <c r="V4783" s="301"/>
      <c r="W4783" s="301"/>
      <c r="X4783" s="301"/>
      <c r="Y4783" s="301"/>
      <c r="Z4783" s="301"/>
      <c r="AA4783" s="301"/>
      <c r="AB4783" s="301"/>
      <c r="AC4783" s="301"/>
      <c r="AD4783" s="301"/>
      <c r="AE4783" s="301"/>
      <c r="AF4783" s="301"/>
      <c r="AG4783" s="301"/>
      <c r="AH4783" s="301"/>
      <c r="AI4783" s="301"/>
    </row>
    <row r="4784" spans="18:35" ht="80.099999999999994" customHeight="1" x14ac:dyDescent="0.2">
      <c r="R4784" s="301"/>
      <c r="S4784" s="301"/>
      <c r="T4784" s="301"/>
      <c r="U4784" s="301"/>
      <c r="V4784" s="301"/>
      <c r="W4784" s="301"/>
      <c r="X4784" s="301"/>
      <c r="Y4784" s="301"/>
      <c r="Z4784" s="301"/>
      <c r="AA4784" s="301"/>
      <c r="AB4784" s="301"/>
      <c r="AC4784" s="301"/>
      <c r="AD4784" s="301"/>
      <c r="AE4784" s="301"/>
      <c r="AF4784" s="301"/>
      <c r="AG4784" s="301"/>
      <c r="AH4784" s="301"/>
      <c r="AI4784" s="301"/>
    </row>
    <row r="4785" spans="18:35" ht="80.099999999999994" customHeight="1" x14ac:dyDescent="0.2">
      <c r="R4785" s="301"/>
      <c r="S4785" s="301"/>
      <c r="T4785" s="301"/>
      <c r="U4785" s="301"/>
      <c r="V4785" s="301"/>
      <c r="W4785" s="301"/>
      <c r="X4785" s="301"/>
      <c r="Y4785" s="301"/>
      <c r="Z4785" s="301"/>
      <c r="AA4785" s="301"/>
      <c r="AB4785" s="301"/>
      <c r="AC4785" s="301"/>
      <c r="AD4785" s="301"/>
      <c r="AE4785" s="301"/>
      <c r="AF4785" s="301"/>
      <c r="AG4785" s="301"/>
      <c r="AH4785" s="301"/>
      <c r="AI4785" s="301"/>
    </row>
    <row r="4786" spans="18:35" ht="80.099999999999994" customHeight="1" x14ac:dyDescent="0.2">
      <c r="R4786" s="301"/>
      <c r="S4786" s="301"/>
      <c r="T4786" s="301"/>
      <c r="U4786" s="301"/>
      <c r="V4786" s="301"/>
      <c r="W4786" s="301"/>
      <c r="X4786" s="301"/>
      <c r="Y4786" s="301"/>
      <c r="Z4786" s="301"/>
      <c r="AA4786" s="301"/>
      <c r="AB4786" s="301"/>
      <c r="AC4786" s="301"/>
      <c r="AD4786" s="301"/>
      <c r="AE4786" s="301"/>
      <c r="AF4786" s="301"/>
      <c r="AG4786" s="301"/>
      <c r="AH4786" s="301"/>
      <c r="AI4786" s="301"/>
    </row>
    <row r="4787" spans="18:35" ht="80.099999999999994" customHeight="1" x14ac:dyDescent="0.2">
      <c r="R4787" s="301"/>
      <c r="S4787" s="301"/>
      <c r="T4787" s="301"/>
      <c r="U4787" s="301"/>
      <c r="V4787" s="301"/>
      <c r="W4787" s="301"/>
      <c r="X4787" s="301"/>
      <c r="Y4787" s="301"/>
      <c r="Z4787" s="301"/>
      <c r="AA4787" s="301"/>
      <c r="AB4787" s="301"/>
      <c r="AC4787" s="301"/>
      <c r="AD4787" s="301"/>
      <c r="AE4787" s="301"/>
      <c r="AF4787" s="301"/>
      <c r="AG4787" s="301"/>
      <c r="AH4787" s="301"/>
      <c r="AI4787" s="301"/>
    </row>
    <row r="4788" spans="18:35" ht="80.099999999999994" customHeight="1" x14ac:dyDescent="0.2">
      <c r="R4788" s="301"/>
      <c r="S4788" s="301"/>
      <c r="T4788" s="301"/>
      <c r="U4788" s="301"/>
      <c r="V4788" s="301"/>
      <c r="W4788" s="301"/>
      <c r="X4788" s="301"/>
      <c r="Y4788" s="301"/>
      <c r="Z4788" s="301"/>
      <c r="AA4788" s="301"/>
      <c r="AB4788" s="301"/>
      <c r="AC4788" s="301"/>
      <c r="AD4788" s="301"/>
      <c r="AE4788" s="301"/>
      <c r="AF4788" s="301"/>
      <c r="AG4788" s="301"/>
      <c r="AH4788" s="301"/>
      <c r="AI4788" s="301"/>
    </row>
    <row r="4789" spans="18:35" ht="80.099999999999994" customHeight="1" x14ac:dyDescent="0.2">
      <c r="R4789" s="301"/>
      <c r="S4789" s="301"/>
      <c r="T4789" s="301"/>
      <c r="U4789" s="301"/>
      <c r="V4789" s="301"/>
      <c r="W4789" s="301"/>
      <c r="X4789" s="301"/>
      <c r="Y4789" s="301"/>
      <c r="Z4789" s="301"/>
      <c r="AA4789" s="301"/>
      <c r="AB4789" s="301"/>
      <c r="AC4789" s="301"/>
      <c r="AD4789" s="301"/>
      <c r="AE4789" s="301"/>
      <c r="AF4789" s="301"/>
      <c r="AG4789" s="301"/>
      <c r="AH4789" s="301"/>
      <c r="AI4789" s="301"/>
    </row>
    <row r="4790" spans="18:35" ht="80.099999999999994" customHeight="1" x14ac:dyDescent="0.2">
      <c r="R4790" s="301"/>
      <c r="S4790" s="301"/>
      <c r="T4790" s="301"/>
      <c r="U4790" s="301"/>
      <c r="V4790" s="301"/>
      <c r="W4790" s="301"/>
      <c r="X4790" s="301"/>
      <c r="Y4790" s="301"/>
      <c r="Z4790" s="301"/>
      <c r="AA4790" s="301"/>
      <c r="AB4790" s="301"/>
      <c r="AC4790" s="301"/>
      <c r="AD4790" s="301"/>
      <c r="AE4790" s="301"/>
      <c r="AF4790" s="301"/>
      <c r="AG4790" s="301"/>
      <c r="AH4790" s="301"/>
      <c r="AI4790" s="301"/>
    </row>
    <row r="4791" spans="18:35" ht="80.099999999999994" customHeight="1" x14ac:dyDescent="0.2">
      <c r="R4791" s="301"/>
      <c r="S4791" s="301"/>
      <c r="T4791" s="301"/>
      <c r="U4791" s="301"/>
      <c r="V4791" s="301"/>
      <c r="W4791" s="301"/>
      <c r="X4791" s="301"/>
      <c r="Y4791" s="301"/>
      <c r="Z4791" s="301"/>
      <c r="AA4791" s="301"/>
      <c r="AB4791" s="301"/>
      <c r="AC4791" s="301"/>
      <c r="AD4791" s="301"/>
      <c r="AE4791" s="301"/>
      <c r="AF4791" s="301"/>
      <c r="AG4791" s="301"/>
      <c r="AH4791" s="301"/>
      <c r="AI4791" s="301"/>
    </row>
    <row r="4792" spans="18:35" ht="80.099999999999994" customHeight="1" x14ac:dyDescent="0.2">
      <c r="R4792" s="301"/>
      <c r="S4792" s="301"/>
      <c r="T4792" s="301"/>
      <c r="U4792" s="301"/>
      <c r="V4792" s="301"/>
      <c r="W4792" s="301"/>
      <c r="X4792" s="301"/>
      <c r="Y4792" s="301"/>
      <c r="Z4792" s="301"/>
      <c r="AA4792" s="301"/>
      <c r="AB4792" s="301"/>
      <c r="AC4792" s="301"/>
      <c r="AD4792" s="301"/>
      <c r="AE4792" s="301"/>
      <c r="AF4792" s="301"/>
      <c r="AG4792" s="301"/>
      <c r="AH4792" s="301"/>
      <c r="AI4792" s="301"/>
    </row>
    <row r="4793" spans="18:35" ht="80.099999999999994" customHeight="1" x14ac:dyDescent="0.2">
      <c r="R4793" s="301"/>
      <c r="S4793" s="301"/>
      <c r="T4793" s="301"/>
      <c r="U4793" s="301"/>
      <c r="V4793" s="301"/>
      <c r="W4793" s="301"/>
      <c r="X4793" s="301"/>
      <c r="Y4793" s="301"/>
      <c r="Z4793" s="301"/>
      <c r="AA4793" s="301"/>
      <c r="AB4793" s="301"/>
      <c r="AC4793" s="301"/>
      <c r="AD4793" s="301"/>
      <c r="AE4793" s="301"/>
      <c r="AF4793" s="301"/>
      <c r="AG4793" s="301"/>
      <c r="AH4793" s="301"/>
      <c r="AI4793" s="301"/>
    </row>
    <row r="4794" spans="18:35" ht="80.099999999999994" customHeight="1" x14ac:dyDescent="0.2">
      <c r="R4794" s="301"/>
      <c r="S4794" s="301"/>
      <c r="T4794" s="301"/>
      <c r="U4794" s="301"/>
      <c r="V4794" s="301"/>
      <c r="W4794" s="301"/>
      <c r="X4794" s="301"/>
      <c r="Y4794" s="301"/>
      <c r="Z4794" s="301"/>
      <c r="AA4794" s="301"/>
      <c r="AB4794" s="301"/>
      <c r="AC4794" s="301"/>
      <c r="AD4794" s="301"/>
      <c r="AE4794" s="301"/>
      <c r="AF4794" s="301"/>
      <c r="AG4794" s="301"/>
      <c r="AH4794" s="301"/>
      <c r="AI4794" s="301"/>
    </row>
    <row r="4795" spans="18:35" ht="80.099999999999994" customHeight="1" x14ac:dyDescent="0.2">
      <c r="R4795" s="301"/>
      <c r="S4795" s="301"/>
      <c r="T4795" s="301"/>
      <c r="U4795" s="301"/>
      <c r="V4795" s="301"/>
      <c r="W4795" s="301"/>
      <c r="X4795" s="301"/>
      <c r="Y4795" s="301"/>
      <c r="Z4795" s="301"/>
      <c r="AA4795" s="301"/>
      <c r="AB4795" s="301"/>
      <c r="AC4795" s="301"/>
      <c r="AD4795" s="301"/>
      <c r="AE4795" s="301"/>
      <c r="AF4795" s="301"/>
      <c r="AG4795" s="301"/>
      <c r="AH4795" s="301"/>
      <c r="AI4795" s="301"/>
    </row>
    <row r="4796" spans="18:35" ht="80.099999999999994" customHeight="1" x14ac:dyDescent="0.2">
      <c r="R4796" s="301"/>
      <c r="S4796" s="301"/>
      <c r="T4796" s="301"/>
      <c r="U4796" s="301"/>
      <c r="V4796" s="301"/>
      <c r="W4796" s="301"/>
      <c r="X4796" s="301"/>
      <c r="Y4796" s="301"/>
      <c r="Z4796" s="301"/>
      <c r="AA4796" s="301"/>
      <c r="AB4796" s="301"/>
      <c r="AC4796" s="301"/>
      <c r="AD4796" s="301"/>
      <c r="AE4796" s="301"/>
      <c r="AF4796" s="301"/>
      <c r="AG4796" s="301"/>
      <c r="AH4796" s="301"/>
      <c r="AI4796" s="301"/>
    </row>
    <row r="4797" spans="18:35" ht="80.099999999999994" customHeight="1" x14ac:dyDescent="0.2">
      <c r="R4797" s="301"/>
      <c r="S4797" s="301"/>
      <c r="T4797" s="301"/>
      <c r="U4797" s="301"/>
      <c r="V4797" s="301"/>
      <c r="W4797" s="301"/>
      <c r="X4797" s="301"/>
      <c r="Y4797" s="301"/>
      <c r="Z4797" s="301"/>
      <c r="AA4797" s="301"/>
      <c r="AB4797" s="301"/>
      <c r="AC4797" s="301"/>
      <c r="AD4797" s="301"/>
      <c r="AE4797" s="301"/>
      <c r="AF4797" s="301"/>
      <c r="AG4797" s="301"/>
      <c r="AH4797" s="301"/>
      <c r="AI4797" s="301"/>
    </row>
    <row r="4798" spans="18:35" ht="80.099999999999994" customHeight="1" x14ac:dyDescent="0.2">
      <c r="R4798" s="301"/>
      <c r="S4798" s="301"/>
      <c r="T4798" s="301"/>
      <c r="U4798" s="301"/>
      <c r="V4798" s="301"/>
      <c r="W4798" s="301"/>
      <c r="X4798" s="301"/>
      <c r="Y4798" s="301"/>
      <c r="Z4798" s="301"/>
      <c r="AA4798" s="301"/>
      <c r="AB4798" s="301"/>
      <c r="AC4798" s="301"/>
      <c r="AD4798" s="301"/>
      <c r="AE4798" s="301"/>
      <c r="AF4798" s="301"/>
      <c r="AG4798" s="301"/>
      <c r="AH4798" s="301"/>
      <c r="AI4798" s="301"/>
    </row>
    <row r="4799" spans="18:35" ht="80.099999999999994" customHeight="1" x14ac:dyDescent="0.2">
      <c r="R4799" s="301"/>
      <c r="S4799" s="301"/>
      <c r="T4799" s="301"/>
      <c r="U4799" s="301"/>
      <c r="V4799" s="301"/>
      <c r="W4799" s="301"/>
      <c r="X4799" s="301"/>
      <c r="Y4799" s="301"/>
      <c r="Z4799" s="301"/>
      <c r="AA4799" s="301"/>
      <c r="AB4799" s="301"/>
      <c r="AC4799" s="301"/>
      <c r="AD4799" s="301"/>
      <c r="AE4799" s="301"/>
      <c r="AF4799" s="301"/>
      <c r="AG4799" s="301"/>
      <c r="AH4799" s="301"/>
      <c r="AI4799" s="301"/>
    </row>
    <row r="4800" spans="18:35" ht="80.099999999999994" customHeight="1" x14ac:dyDescent="0.2">
      <c r="R4800" s="301"/>
      <c r="S4800" s="301"/>
      <c r="T4800" s="301"/>
      <c r="U4800" s="301"/>
      <c r="V4800" s="301"/>
      <c r="W4800" s="301"/>
      <c r="X4800" s="301"/>
      <c r="Y4800" s="301"/>
      <c r="Z4800" s="301"/>
      <c r="AA4800" s="301"/>
      <c r="AB4800" s="301"/>
      <c r="AC4800" s="301"/>
      <c r="AD4800" s="301"/>
      <c r="AE4800" s="301"/>
      <c r="AF4800" s="301"/>
      <c r="AG4800" s="301"/>
      <c r="AH4800" s="301"/>
      <c r="AI4800" s="301"/>
    </row>
    <row r="4801" spans="18:35" ht="80.099999999999994" customHeight="1" x14ac:dyDescent="0.2">
      <c r="R4801" s="301"/>
      <c r="S4801" s="301"/>
      <c r="T4801" s="301"/>
      <c r="U4801" s="301"/>
      <c r="V4801" s="301"/>
      <c r="W4801" s="301"/>
      <c r="X4801" s="301"/>
      <c r="Y4801" s="301"/>
      <c r="Z4801" s="301"/>
      <c r="AA4801" s="301"/>
      <c r="AB4801" s="301"/>
      <c r="AC4801" s="301"/>
      <c r="AD4801" s="301"/>
      <c r="AE4801" s="301"/>
      <c r="AF4801" s="301"/>
      <c r="AG4801" s="301"/>
      <c r="AH4801" s="301"/>
      <c r="AI4801" s="301"/>
    </row>
    <row r="4802" spans="18:35" ht="80.099999999999994" customHeight="1" x14ac:dyDescent="0.2">
      <c r="R4802" s="301"/>
      <c r="S4802" s="301"/>
      <c r="T4802" s="301"/>
      <c r="U4802" s="301"/>
      <c r="V4802" s="301"/>
      <c r="W4802" s="301"/>
      <c r="X4802" s="301"/>
      <c r="Y4802" s="301"/>
      <c r="Z4802" s="301"/>
      <c r="AA4802" s="301"/>
      <c r="AB4802" s="301"/>
      <c r="AC4802" s="301"/>
      <c r="AD4802" s="301"/>
      <c r="AE4802" s="301"/>
      <c r="AF4802" s="301"/>
      <c r="AG4802" s="301"/>
      <c r="AH4802" s="301"/>
      <c r="AI4802" s="301"/>
    </row>
    <row r="4803" spans="18:35" ht="80.099999999999994" customHeight="1" x14ac:dyDescent="0.2">
      <c r="R4803" s="301"/>
      <c r="S4803" s="301"/>
      <c r="T4803" s="301"/>
      <c r="U4803" s="301"/>
      <c r="V4803" s="301"/>
      <c r="W4803" s="301"/>
      <c r="X4803" s="301"/>
      <c r="Y4803" s="301"/>
      <c r="Z4803" s="301"/>
      <c r="AA4803" s="301"/>
      <c r="AB4803" s="301"/>
      <c r="AC4803" s="301"/>
      <c r="AD4803" s="301"/>
      <c r="AE4803" s="301"/>
      <c r="AF4803" s="301"/>
      <c r="AG4803" s="301"/>
      <c r="AH4803" s="301"/>
      <c r="AI4803" s="301"/>
    </row>
    <row r="4804" spans="18:35" ht="80.099999999999994" customHeight="1" x14ac:dyDescent="0.2">
      <c r="R4804" s="301"/>
      <c r="S4804" s="301"/>
      <c r="T4804" s="301"/>
      <c r="U4804" s="301"/>
      <c r="V4804" s="301"/>
      <c r="W4804" s="301"/>
      <c r="X4804" s="301"/>
      <c r="Y4804" s="301"/>
      <c r="Z4804" s="301"/>
      <c r="AA4804" s="301"/>
      <c r="AB4804" s="301"/>
      <c r="AC4804" s="301"/>
      <c r="AD4804" s="301"/>
      <c r="AE4804" s="301"/>
      <c r="AF4804" s="301"/>
      <c r="AG4804" s="301"/>
      <c r="AH4804" s="301"/>
      <c r="AI4804" s="301"/>
    </row>
    <row r="4805" spans="18:35" ht="80.099999999999994" customHeight="1" x14ac:dyDescent="0.2">
      <c r="R4805" s="301"/>
      <c r="S4805" s="301"/>
      <c r="T4805" s="301"/>
      <c r="U4805" s="301"/>
      <c r="V4805" s="301"/>
      <c r="W4805" s="301"/>
      <c r="X4805" s="301"/>
      <c r="Y4805" s="301"/>
      <c r="Z4805" s="301"/>
      <c r="AA4805" s="301"/>
      <c r="AB4805" s="301"/>
      <c r="AC4805" s="301"/>
      <c r="AD4805" s="301"/>
      <c r="AE4805" s="301"/>
      <c r="AF4805" s="301"/>
      <c r="AG4805" s="301"/>
      <c r="AH4805" s="301"/>
      <c r="AI4805" s="301"/>
    </row>
    <row r="4806" spans="18:35" ht="80.099999999999994" customHeight="1" x14ac:dyDescent="0.2">
      <c r="R4806" s="301"/>
      <c r="S4806" s="301"/>
      <c r="T4806" s="301"/>
      <c r="U4806" s="301"/>
      <c r="V4806" s="301"/>
      <c r="W4806" s="301"/>
      <c r="X4806" s="301"/>
      <c r="Y4806" s="301"/>
      <c r="Z4806" s="301"/>
      <c r="AA4806" s="301"/>
      <c r="AB4806" s="301"/>
      <c r="AC4806" s="301"/>
      <c r="AD4806" s="301"/>
      <c r="AE4806" s="301"/>
      <c r="AF4806" s="301"/>
      <c r="AG4806" s="301"/>
      <c r="AH4806" s="301"/>
      <c r="AI4806" s="301"/>
    </row>
    <row r="4807" spans="18:35" ht="80.099999999999994" customHeight="1" x14ac:dyDescent="0.2">
      <c r="R4807" s="301"/>
      <c r="S4807" s="301"/>
      <c r="T4807" s="301"/>
      <c r="U4807" s="301"/>
      <c r="V4807" s="301"/>
      <c r="W4807" s="301"/>
      <c r="X4807" s="301"/>
      <c r="Y4807" s="301"/>
      <c r="Z4807" s="301"/>
      <c r="AA4807" s="301"/>
      <c r="AB4807" s="301"/>
      <c r="AC4807" s="301"/>
      <c r="AD4807" s="301"/>
      <c r="AE4807" s="301"/>
      <c r="AF4807" s="301"/>
      <c r="AG4807" s="301"/>
      <c r="AH4807" s="301"/>
      <c r="AI4807" s="301"/>
    </row>
    <row r="4808" spans="18:35" ht="80.099999999999994" customHeight="1" x14ac:dyDescent="0.2">
      <c r="R4808" s="301"/>
      <c r="S4808" s="301"/>
      <c r="T4808" s="301"/>
      <c r="U4808" s="301"/>
      <c r="V4808" s="301"/>
      <c r="W4808" s="301"/>
      <c r="X4808" s="301"/>
      <c r="Y4808" s="301"/>
      <c r="Z4808" s="301"/>
      <c r="AA4808" s="301"/>
      <c r="AB4808" s="301"/>
      <c r="AC4808" s="301"/>
      <c r="AD4808" s="301"/>
      <c r="AE4808" s="301"/>
      <c r="AF4808" s="301"/>
      <c r="AG4808" s="301"/>
      <c r="AH4808" s="301"/>
      <c r="AI4808" s="301"/>
    </row>
    <row r="4809" spans="18:35" ht="80.099999999999994" customHeight="1" x14ac:dyDescent="0.2">
      <c r="R4809" s="301"/>
      <c r="S4809" s="301"/>
      <c r="T4809" s="301"/>
      <c r="U4809" s="301"/>
      <c r="V4809" s="301"/>
      <c r="W4809" s="301"/>
      <c r="X4809" s="301"/>
      <c r="Y4809" s="301"/>
      <c r="Z4809" s="301"/>
      <c r="AA4809" s="301"/>
      <c r="AB4809" s="301"/>
      <c r="AC4809" s="301"/>
      <c r="AD4809" s="301"/>
      <c r="AE4809" s="301"/>
      <c r="AF4809" s="301"/>
      <c r="AG4809" s="301"/>
      <c r="AH4809" s="301"/>
      <c r="AI4809" s="301"/>
    </row>
    <row r="4810" spans="18:35" ht="80.099999999999994" customHeight="1" x14ac:dyDescent="0.2">
      <c r="R4810" s="301"/>
      <c r="S4810" s="301"/>
      <c r="T4810" s="301"/>
      <c r="U4810" s="301"/>
      <c r="V4810" s="301"/>
      <c r="W4810" s="301"/>
      <c r="X4810" s="301"/>
      <c r="Y4810" s="301"/>
      <c r="Z4810" s="301"/>
      <c r="AA4810" s="301"/>
      <c r="AB4810" s="301"/>
      <c r="AC4810" s="301"/>
      <c r="AD4810" s="301"/>
      <c r="AE4810" s="301"/>
      <c r="AF4810" s="301"/>
      <c r="AG4810" s="301"/>
      <c r="AH4810" s="301"/>
      <c r="AI4810" s="301"/>
    </row>
    <row r="4811" spans="18:35" ht="80.099999999999994" customHeight="1" x14ac:dyDescent="0.2">
      <c r="R4811" s="301"/>
      <c r="S4811" s="301"/>
      <c r="T4811" s="301"/>
      <c r="U4811" s="301"/>
      <c r="V4811" s="301"/>
      <c r="W4811" s="301"/>
      <c r="X4811" s="301"/>
      <c r="Y4811" s="301"/>
      <c r="Z4811" s="301"/>
      <c r="AA4811" s="301"/>
      <c r="AB4811" s="301"/>
      <c r="AC4811" s="301"/>
      <c r="AD4811" s="301"/>
      <c r="AE4811" s="301"/>
      <c r="AF4811" s="301"/>
      <c r="AG4811" s="301"/>
      <c r="AH4811" s="301"/>
      <c r="AI4811" s="301"/>
    </row>
    <row r="4812" spans="18:35" ht="80.099999999999994" customHeight="1" x14ac:dyDescent="0.2">
      <c r="R4812" s="301"/>
      <c r="S4812" s="301"/>
      <c r="T4812" s="301"/>
      <c r="U4812" s="301"/>
      <c r="V4812" s="301"/>
      <c r="W4812" s="301"/>
      <c r="X4812" s="301"/>
      <c r="Y4812" s="301"/>
      <c r="Z4812" s="301"/>
      <c r="AA4812" s="301"/>
      <c r="AB4812" s="301"/>
      <c r="AC4812" s="301"/>
      <c r="AD4812" s="301"/>
      <c r="AE4812" s="301"/>
      <c r="AF4812" s="301"/>
      <c r="AG4812" s="301"/>
      <c r="AH4812" s="301"/>
      <c r="AI4812" s="301"/>
    </row>
    <row r="4813" spans="18:35" ht="80.099999999999994" customHeight="1" x14ac:dyDescent="0.2">
      <c r="R4813" s="301"/>
      <c r="S4813" s="301"/>
      <c r="T4813" s="301"/>
      <c r="U4813" s="301"/>
      <c r="V4813" s="301"/>
      <c r="W4813" s="301"/>
      <c r="X4813" s="301"/>
      <c r="Y4813" s="301"/>
      <c r="Z4813" s="301"/>
      <c r="AA4813" s="301"/>
      <c r="AB4813" s="301"/>
      <c r="AC4813" s="301"/>
      <c r="AD4813" s="301"/>
      <c r="AE4813" s="301"/>
      <c r="AF4813" s="301"/>
      <c r="AG4813" s="301"/>
      <c r="AH4813" s="301"/>
      <c r="AI4813" s="301"/>
    </row>
    <row r="4814" spans="18:35" ht="80.099999999999994" customHeight="1" x14ac:dyDescent="0.2">
      <c r="R4814" s="301"/>
      <c r="S4814" s="301"/>
      <c r="T4814" s="301"/>
      <c r="U4814" s="301"/>
      <c r="V4814" s="301"/>
      <c r="W4814" s="301"/>
      <c r="X4814" s="301"/>
      <c r="Y4814" s="301"/>
      <c r="Z4814" s="301"/>
      <c r="AA4814" s="301"/>
      <c r="AB4814" s="301"/>
      <c r="AC4814" s="301"/>
      <c r="AD4814" s="301"/>
      <c r="AE4814" s="301"/>
      <c r="AF4814" s="301"/>
      <c r="AG4814" s="301"/>
      <c r="AH4814" s="301"/>
      <c r="AI4814" s="301"/>
    </row>
    <row r="4815" spans="18:35" ht="80.099999999999994" customHeight="1" x14ac:dyDescent="0.2">
      <c r="R4815" s="301"/>
      <c r="S4815" s="301"/>
      <c r="T4815" s="301"/>
      <c r="U4815" s="301"/>
      <c r="V4815" s="301"/>
      <c r="W4815" s="301"/>
      <c r="X4815" s="301"/>
      <c r="Y4815" s="301"/>
      <c r="Z4815" s="301"/>
      <c r="AA4815" s="301"/>
      <c r="AB4815" s="301"/>
      <c r="AC4815" s="301"/>
      <c r="AD4815" s="301"/>
      <c r="AE4815" s="301"/>
      <c r="AF4815" s="301"/>
      <c r="AG4815" s="301"/>
      <c r="AH4815" s="301"/>
      <c r="AI4815" s="301"/>
    </row>
    <row r="4816" spans="18:35" ht="80.099999999999994" customHeight="1" x14ac:dyDescent="0.2">
      <c r="R4816" s="301"/>
      <c r="S4816" s="301"/>
      <c r="T4816" s="301"/>
      <c r="U4816" s="301"/>
      <c r="V4816" s="301"/>
      <c r="W4816" s="301"/>
      <c r="X4816" s="301"/>
      <c r="Y4816" s="301"/>
      <c r="Z4816" s="301"/>
      <c r="AA4816" s="301"/>
      <c r="AB4816" s="301"/>
      <c r="AC4816" s="301"/>
      <c r="AD4816" s="301"/>
      <c r="AE4816" s="301"/>
      <c r="AF4816" s="301"/>
      <c r="AG4816" s="301"/>
      <c r="AH4816" s="301"/>
      <c r="AI4816" s="301"/>
    </row>
    <row r="4817" spans="18:35" ht="80.099999999999994" customHeight="1" x14ac:dyDescent="0.2">
      <c r="R4817" s="301"/>
      <c r="S4817" s="301"/>
      <c r="T4817" s="301"/>
      <c r="U4817" s="301"/>
      <c r="V4817" s="301"/>
      <c r="W4817" s="301"/>
      <c r="X4817" s="301"/>
      <c r="Y4817" s="301"/>
      <c r="Z4817" s="301"/>
      <c r="AA4817" s="301"/>
      <c r="AB4817" s="301"/>
      <c r="AC4817" s="301"/>
      <c r="AD4817" s="301"/>
      <c r="AE4817" s="301"/>
      <c r="AF4817" s="301"/>
      <c r="AG4817" s="301"/>
      <c r="AH4817" s="301"/>
      <c r="AI4817" s="301"/>
    </row>
    <row r="4818" spans="18:35" ht="80.099999999999994" customHeight="1" x14ac:dyDescent="0.2">
      <c r="R4818" s="301"/>
      <c r="S4818" s="301"/>
      <c r="T4818" s="301"/>
      <c r="U4818" s="301"/>
      <c r="V4818" s="301"/>
      <c r="W4818" s="301"/>
      <c r="X4818" s="301"/>
      <c r="Y4818" s="301"/>
      <c r="Z4818" s="301"/>
      <c r="AA4818" s="301"/>
      <c r="AB4818" s="301"/>
      <c r="AC4818" s="301"/>
      <c r="AD4818" s="301"/>
      <c r="AE4818" s="301"/>
      <c r="AF4818" s="301"/>
      <c r="AG4818" s="301"/>
      <c r="AH4818" s="301"/>
      <c r="AI4818" s="301"/>
    </row>
    <row r="4819" spans="18:35" ht="80.099999999999994" customHeight="1" x14ac:dyDescent="0.2">
      <c r="R4819" s="301"/>
      <c r="S4819" s="301"/>
      <c r="T4819" s="301"/>
      <c r="U4819" s="301"/>
      <c r="V4819" s="301"/>
      <c r="W4819" s="301"/>
      <c r="X4819" s="301"/>
      <c r="Y4819" s="301"/>
      <c r="Z4819" s="301"/>
      <c r="AA4819" s="301"/>
      <c r="AB4819" s="301"/>
      <c r="AC4819" s="301"/>
      <c r="AD4819" s="301"/>
      <c r="AE4819" s="301"/>
      <c r="AF4819" s="301"/>
      <c r="AG4819" s="301"/>
      <c r="AH4819" s="301"/>
      <c r="AI4819" s="301"/>
    </row>
    <row r="4820" spans="18:35" ht="80.099999999999994" customHeight="1" x14ac:dyDescent="0.2">
      <c r="R4820" s="301"/>
      <c r="S4820" s="301"/>
      <c r="T4820" s="301"/>
      <c r="U4820" s="301"/>
      <c r="V4820" s="301"/>
      <c r="W4820" s="301"/>
      <c r="X4820" s="301"/>
      <c r="Y4820" s="301"/>
      <c r="Z4820" s="301"/>
      <c r="AA4820" s="301"/>
      <c r="AB4820" s="301"/>
      <c r="AC4820" s="301"/>
      <c r="AD4820" s="301"/>
      <c r="AE4820" s="301"/>
      <c r="AF4820" s="301"/>
      <c r="AG4820" s="301"/>
      <c r="AH4820" s="301"/>
      <c r="AI4820" s="301"/>
    </row>
    <row r="4821" spans="18:35" ht="80.099999999999994" customHeight="1" x14ac:dyDescent="0.2">
      <c r="R4821" s="301"/>
      <c r="S4821" s="301"/>
      <c r="T4821" s="301"/>
      <c r="U4821" s="301"/>
      <c r="V4821" s="301"/>
      <c r="W4821" s="301"/>
      <c r="X4821" s="301"/>
      <c r="Y4821" s="301"/>
      <c r="Z4821" s="301"/>
      <c r="AA4821" s="301"/>
      <c r="AB4821" s="301"/>
      <c r="AC4821" s="301"/>
      <c r="AD4821" s="301"/>
      <c r="AE4821" s="301"/>
      <c r="AF4821" s="301"/>
      <c r="AG4821" s="301"/>
      <c r="AH4821" s="301"/>
      <c r="AI4821" s="301"/>
    </row>
    <row r="4822" spans="18:35" ht="80.099999999999994" customHeight="1" x14ac:dyDescent="0.2">
      <c r="R4822" s="301"/>
      <c r="S4822" s="301"/>
      <c r="T4822" s="301"/>
      <c r="U4822" s="301"/>
      <c r="V4822" s="301"/>
      <c r="W4822" s="301"/>
      <c r="X4822" s="301"/>
      <c r="Y4822" s="301"/>
      <c r="Z4822" s="301"/>
      <c r="AA4822" s="301"/>
      <c r="AB4822" s="301"/>
      <c r="AC4822" s="301"/>
      <c r="AD4822" s="301"/>
      <c r="AE4822" s="301"/>
      <c r="AF4822" s="301"/>
      <c r="AG4822" s="301"/>
      <c r="AH4822" s="301"/>
      <c r="AI4822" s="301"/>
    </row>
    <row r="4823" spans="18:35" ht="80.099999999999994" customHeight="1" x14ac:dyDescent="0.2">
      <c r="R4823" s="301"/>
      <c r="S4823" s="301"/>
      <c r="T4823" s="301"/>
      <c r="U4823" s="301"/>
      <c r="V4823" s="301"/>
      <c r="W4823" s="301"/>
      <c r="X4823" s="301"/>
      <c r="Y4823" s="301"/>
      <c r="Z4823" s="301"/>
      <c r="AA4823" s="301"/>
      <c r="AB4823" s="301"/>
      <c r="AC4823" s="301"/>
      <c r="AD4823" s="301"/>
      <c r="AE4823" s="301"/>
      <c r="AF4823" s="301"/>
      <c r="AG4823" s="301"/>
      <c r="AH4823" s="301"/>
      <c r="AI4823" s="301"/>
    </row>
    <row r="4824" spans="18:35" ht="80.099999999999994" customHeight="1" x14ac:dyDescent="0.2">
      <c r="R4824" s="301"/>
      <c r="S4824" s="301"/>
      <c r="T4824" s="301"/>
      <c r="U4824" s="301"/>
      <c r="V4824" s="301"/>
      <c r="W4824" s="301"/>
      <c r="X4824" s="301"/>
      <c r="Y4824" s="301"/>
      <c r="Z4824" s="301"/>
      <c r="AA4824" s="301"/>
      <c r="AB4824" s="301"/>
      <c r="AC4824" s="301"/>
      <c r="AD4824" s="301"/>
      <c r="AE4824" s="301"/>
      <c r="AF4824" s="301"/>
      <c r="AG4824" s="301"/>
      <c r="AH4824" s="301"/>
      <c r="AI4824" s="301"/>
    </row>
    <row r="4825" spans="18:35" ht="80.099999999999994" customHeight="1" x14ac:dyDescent="0.2">
      <c r="R4825" s="301"/>
      <c r="S4825" s="301"/>
      <c r="T4825" s="301"/>
      <c r="U4825" s="301"/>
      <c r="V4825" s="301"/>
      <c r="W4825" s="301"/>
      <c r="X4825" s="301"/>
      <c r="Y4825" s="301"/>
      <c r="Z4825" s="301"/>
      <c r="AA4825" s="301"/>
      <c r="AB4825" s="301"/>
      <c r="AC4825" s="301"/>
      <c r="AD4825" s="301"/>
      <c r="AE4825" s="301"/>
      <c r="AF4825" s="301"/>
      <c r="AG4825" s="301"/>
      <c r="AH4825" s="301"/>
      <c r="AI4825" s="301"/>
    </row>
    <row r="4826" spans="18:35" ht="80.099999999999994" customHeight="1" x14ac:dyDescent="0.2">
      <c r="R4826" s="301"/>
      <c r="S4826" s="301"/>
      <c r="T4826" s="301"/>
      <c r="U4826" s="301"/>
      <c r="V4826" s="301"/>
      <c r="W4826" s="301"/>
      <c r="X4826" s="301"/>
      <c r="Y4826" s="301"/>
      <c r="Z4826" s="301"/>
      <c r="AA4826" s="301"/>
      <c r="AB4826" s="301"/>
      <c r="AC4826" s="301"/>
      <c r="AD4826" s="301"/>
      <c r="AE4826" s="301"/>
      <c r="AF4826" s="301"/>
      <c r="AG4826" s="301"/>
      <c r="AH4826" s="301"/>
      <c r="AI4826" s="301"/>
    </row>
    <row r="4827" spans="18:35" ht="80.099999999999994" customHeight="1" x14ac:dyDescent="0.2">
      <c r="R4827" s="301"/>
      <c r="S4827" s="301"/>
      <c r="T4827" s="301"/>
      <c r="U4827" s="301"/>
      <c r="V4827" s="301"/>
      <c r="W4827" s="301"/>
      <c r="X4827" s="301"/>
      <c r="Y4827" s="301"/>
      <c r="Z4827" s="301"/>
      <c r="AA4827" s="301"/>
      <c r="AB4827" s="301"/>
      <c r="AC4827" s="301"/>
      <c r="AD4827" s="301"/>
      <c r="AE4827" s="301"/>
      <c r="AF4827" s="301"/>
      <c r="AG4827" s="301"/>
      <c r="AH4827" s="301"/>
      <c r="AI4827" s="301"/>
    </row>
    <row r="4828" spans="18:35" ht="80.099999999999994" customHeight="1" x14ac:dyDescent="0.2">
      <c r="R4828" s="301"/>
      <c r="S4828" s="301"/>
      <c r="T4828" s="301"/>
      <c r="U4828" s="301"/>
      <c r="V4828" s="301"/>
      <c r="W4828" s="301"/>
      <c r="X4828" s="301"/>
      <c r="Y4828" s="301"/>
      <c r="Z4828" s="301"/>
      <c r="AA4828" s="301"/>
      <c r="AB4828" s="301"/>
      <c r="AC4828" s="301"/>
      <c r="AD4828" s="301"/>
      <c r="AE4828" s="301"/>
      <c r="AF4828" s="301"/>
      <c r="AG4828" s="301"/>
      <c r="AH4828" s="301"/>
      <c r="AI4828" s="301"/>
    </row>
    <row r="4829" spans="18:35" ht="80.099999999999994" customHeight="1" x14ac:dyDescent="0.2">
      <c r="R4829" s="301"/>
      <c r="S4829" s="301"/>
      <c r="T4829" s="301"/>
      <c r="U4829" s="301"/>
      <c r="V4829" s="301"/>
      <c r="W4829" s="301"/>
      <c r="X4829" s="301"/>
      <c r="Y4829" s="301"/>
      <c r="Z4829" s="301"/>
      <c r="AA4829" s="301"/>
      <c r="AB4829" s="301"/>
      <c r="AC4829" s="301"/>
      <c r="AD4829" s="301"/>
      <c r="AE4829" s="301"/>
      <c r="AF4829" s="301"/>
      <c r="AG4829" s="301"/>
      <c r="AH4829" s="301"/>
      <c r="AI4829" s="301"/>
    </row>
    <row r="4830" spans="18:35" ht="80.099999999999994" customHeight="1" x14ac:dyDescent="0.2">
      <c r="R4830" s="301"/>
      <c r="S4830" s="301"/>
      <c r="T4830" s="301"/>
      <c r="U4830" s="301"/>
      <c r="V4830" s="301"/>
      <c r="W4830" s="301"/>
      <c r="X4830" s="301"/>
      <c r="Y4830" s="301"/>
      <c r="Z4830" s="301"/>
      <c r="AA4830" s="301"/>
      <c r="AB4830" s="301"/>
      <c r="AC4830" s="301"/>
      <c r="AD4830" s="301"/>
      <c r="AE4830" s="301"/>
      <c r="AF4830" s="301"/>
      <c r="AG4830" s="301"/>
      <c r="AH4830" s="301"/>
      <c r="AI4830" s="301"/>
    </row>
    <row r="4831" spans="18:35" ht="80.099999999999994" customHeight="1" x14ac:dyDescent="0.2">
      <c r="R4831" s="301"/>
      <c r="S4831" s="301"/>
      <c r="T4831" s="301"/>
      <c r="U4831" s="301"/>
      <c r="V4831" s="301"/>
      <c r="W4831" s="301"/>
      <c r="X4831" s="301"/>
      <c r="Y4831" s="301"/>
      <c r="Z4831" s="301"/>
      <c r="AA4831" s="301"/>
      <c r="AB4831" s="301"/>
      <c r="AC4831" s="301"/>
      <c r="AD4831" s="301"/>
      <c r="AE4831" s="301"/>
      <c r="AF4831" s="301"/>
      <c r="AG4831" s="301"/>
      <c r="AH4831" s="301"/>
      <c r="AI4831" s="301"/>
    </row>
    <row r="4832" spans="18:35" ht="80.099999999999994" customHeight="1" x14ac:dyDescent="0.2">
      <c r="R4832" s="301"/>
      <c r="S4832" s="301"/>
      <c r="T4832" s="301"/>
      <c r="U4832" s="301"/>
      <c r="V4832" s="301"/>
      <c r="W4832" s="301"/>
      <c r="X4832" s="301"/>
      <c r="Y4832" s="301"/>
      <c r="Z4832" s="301"/>
      <c r="AA4832" s="301"/>
      <c r="AB4832" s="301"/>
      <c r="AC4832" s="301"/>
      <c r="AD4832" s="301"/>
      <c r="AE4832" s="301"/>
      <c r="AF4832" s="301"/>
      <c r="AG4832" s="301"/>
      <c r="AH4832" s="301"/>
      <c r="AI4832" s="301"/>
    </row>
    <row r="4833" spans="18:35" ht="80.099999999999994" customHeight="1" x14ac:dyDescent="0.2">
      <c r="R4833" s="301"/>
      <c r="S4833" s="301"/>
      <c r="T4833" s="301"/>
      <c r="U4833" s="301"/>
      <c r="V4833" s="301"/>
      <c r="W4833" s="301"/>
      <c r="X4833" s="301"/>
      <c r="Y4833" s="301"/>
      <c r="Z4833" s="301"/>
      <c r="AA4833" s="301"/>
      <c r="AB4833" s="301"/>
      <c r="AC4833" s="301"/>
      <c r="AD4833" s="301"/>
      <c r="AE4833" s="301"/>
      <c r="AF4833" s="301"/>
      <c r="AG4833" s="301"/>
      <c r="AH4833" s="301"/>
      <c r="AI4833" s="301"/>
    </row>
    <row r="4834" spans="18:35" ht="80.099999999999994" customHeight="1" x14ac:dyDescent="0.2">
      <c r="R4834" s="301"/>
      <c r="S4834" s="301"/>
      <c r="T4834" s="301"/>
      <c r="U4834" s="301"/>
      <c r="V4834" s="301"/>
      <c r="W4834" s="301"/>
      <c r="X4834" s="301"/>
      <c r="Y4834" s="301"/>
      <c r="Z4834" s="301"/>
      <c r="AA4834" s="301"/>
      <c r="AB4834" s="301"/>
      <c r="AC4834" s="301"/>
      <c r="AD4834" s="301"/>
      <c r="AE4834" s="301"/>
      <c r="AF4834" s="301"/>
      <c r="AG4834" s="301"/>
      <c r="AH4834" s="301"/>
      <c r="AI4834" s="301"/>
    </row>
    <row r="4835" spans="18:35" ht="80.099999999999994" customHeight="1" x14ac:dyDescent="0.2">
      <c r="R4835" s="301"/>
      <c r="S4835" s="301"/>
      <c r="T4835" s="301"/>
      <c r="U4835" s="301"/>
      <c r="V4835" s="301"/>
      <c r="W4835" s="301"/>
      <c r="X4835" s="301"/>
      <c r="Y4835" s="301"/>
      <c r="Z4835" s="301"/>
      <c r="AA4835" s="301"/>
      <c r="AB4835" s="301"/>
      <c r="AC4835" s="301"/>
      <c r="AD4835" s="301"/>
      <c r="AE4835" s="301"/>
      <c r="AF4835" s="301"/>
      <c r="AG4835" s="301"/>
      <c r="AH4835" s="301"/>
      <c r="AI4835" s="301"/>
    </row>
    <row r="4836" spans="18:35" ht="80.099999999999994" customHeight="1" x14ac:dyDescent="0.2">
      <c r="R4836" s="301"/>
      <c r="S4836" s="301"/>
      <c r="T4836" s="301"/>
      <c r="U4836" s="301"/>
      <c r="V4836" s="301"/>
      <c r="W4836" s="301"/>
      <c r="X4836" s="301"/>
      <c r="Y4836" s="301"/>
      <c r="Z4836" s="301"/>
      <c r="AA4836" s="301"/>
      <c r="AB4836" s="301"/>
      <c r="AC4836" s="301"/>
      <c r="AD4836" s="301"/>
      <c r="AE4836" s="301"/>
      <c r="AF4836" s="301"/>
      <c r="AG4836" s="301"/>
      <c r="AH4836" s="301"/>
      <c r="AI4836" s="301"/>
    </row>
    <row r="4837" spans="18:35" ht="80.099999999999994" customHeight="1" x14ac:dyDescent="0.2">
      <c r="R4837" s="301"/>
      <c r="S4837" s="301"/>
      <c r="T4837" s="301"/>
      <c r="U4837" s="301"/>
      <c r="V4837" s="301"/>
      <c r="W4837" s="301"/>
      <c r="X4837" s="301"/>
      <c r="Y4837" s="301"/>
      <c r="Z4837" s="301"/>
      <c r="AA4837" s="301"/>
      <c r="AB4837" s="301"/>
      <c r="AC4837" s="301"/>
      <c r="AD4837" s="301"/>
      <c r="AE4837" s="301"/>
      <c r="AF4837" s="301"/>
      <c r="AG4837" s="301"/>
      <c r="AH4837" s="301"/>
      <c r="AI4837" s="301"/>
    </row>
    <row r="4838" spans="18:35" ht="80.099999999999994" customHeight="1" x14ac:dyDescent="0.2">
      <c r="R4838" s="301"/>
      <c r="S4838" s="301"/>
      <c r="T4838" s="301"/>
      <c r="U4838" s="301"/>
      <c r="V4838" s="301"/>
      <c r="W4838" s="301"/>
      <c r="X4838" s="301"/>
      <c r="Y4838" s="301"/>
      <c r="Z4838" s="301"/>
      <c r="AA4838" s="301"/>
      <c r="AB4838" s="301"/>
      <c r="AC4838" s="301"/>
      <c r="AD4838" s="301"/>
      <c r="AE4838" s="301"/>
      <c r="AF4838" s="301"/>
      <c r="AG4838" s="301"/>
      <c r="AH4838" s="301"/>
      <c r="AI4838" s="301"/>
    </row>
    <row r="4839" spans="18:35" ht="80.099999999999994" customHeight="1" x14ac:dyDescent="0.2">
      <c r="R4839" s="301"/>
      <c r="S4839" s="301"/>
      <c r="T4839" s="301"/>
      <c r="U4839" s="301"/>
      <c r="V4839" s="301"/>
      <c r="W4839" s="301"/>
      <c r="X4839" s="301"/>
      <c r="Y4839" s="301"/>
      <c r="Z4839" s="301"/>
      <c r="AA4839" s="301"/>
      <c r="AB4839" s="301"/>
      <c r="AC4839" s="301"/>
      <c r="AD4839" s="301"/>
      <c r="AE4839" s="301"/>
      <c r="AF4839" s="301"/>
      <c r="AG4839" s="301"/>
      <c r="AH4839" s="301"/>
      <c r="AI4839" s="301"/>
    </row>
    <row r="4840" spans="18:35" ht="80.099999999999994" customHeight="1" x14ac:dyDescent="0.2">
      <c r="R4840" s="301"/>
      <c r="S4840" s="301"/>
      <c r="T4840" s="301"/>
      <c r="U4840" s="301"/>
      <c r="V4840" s="301"/>
      <c r="W4840" s="301"/>
      <c r="X4840" s="301"/>
      <c r="Y4840" s="301"/>
      <c r="Z4840" s="301"/>
      <c r="AA4840" s="301"/>
      <c r="AB4840" s="301"/>
      <c r="AC4840" s="301"/>
      <c r="AD4840" s="301"/>
      <c r="AE4840" s="301"/>
      <c r="AF4840" s="301"/>
      <c r="AG4840" s="301"/>
      <c r="AH4840" s="301"/>
      <c r="AI4840" s="301"/>
    </row>
    <row r="4841" spans="18:35" ht="80.099999999999994" customHeight="1" x14ac:dyDescent="0.2">
      <c r="R4841" s="301"/>
      <c r="S4841" s="301"/>
      <c r="T4841" s="301"/>
      <c r="U4841" s="301"/>
      <c r="V4841" s="301"/>
      <c r="W4841" s="301"/>
      <c r="X4841" s="301"/>
      <c r="Y4841" s="301"/>
      <c r="Z4841" s="301"/>
      <c r="AA4841" s="301"/>
      <c r="AB4841" s="301"/>
      <c r="AC4841" s="301"/>
      <c r="AD4841" s="301"/>
      <c r="AE4841" s="301"/>
      <c r="AF4841" s="301"/>
      <c r="AG4841" s="301"/>
      <c r="AH4841" s="301"/>
      <c r="AI4841" s="301"/>
    </row>
    <row r="4842" spans="18:35" ht="80.099999999999994" customHeight="1" x14ac:dyDescent="0.2">
      <c r="R4842" s="301"/>
      <c r="S4842" s="301"/>
      <c r="T4842" s="301"/>
      <c r="U4842" s="301"/>
      <c r="V4842" s="301"/>
      <c r="W4842" s="301"/>
      <c r="X4842" s="301"/>
      <c r="Y4842" s="301"/>
      <c r="Z4842" s="301"/>
      <c r="AA4842" s="301"/>
      <c r="AB4842" s="301"/>
      <c r="AC4842" s="301"/>
      <c r="AD4842" s="301"/>
      <c r="AE4842" s="301"/>
      <c r="AF4842" s="301"/>
      <c r="AG4842" s="301"/>
      <c r="AH4842" s="301"/>
      <c r="AI4842" s="301"/>
    </row>
    <row r="4843" spans="18:35" ht="80.099999999999994" customHeight="1" x14ac:dyDescent="0.2">
      <c r="R4843" s="301"/>
      <c r="S4843" s="301"/>
      <c r="T4843" s="301"/>
      <c r="U4843" s="301"/>
      <c r="V4843" s="301"/>
      <c r="W4843" s="301"/>
      <c r="X4843" s="301"/>
      <c r="Y4843" s="301"/>
      <c r="Z4843" s="301"/>
      <c r="AA4843" s="301"/>
      <c r="AB4843" s="301"/>
      <c r="AC4843" s="301"/>
      <c r="AD4843" s="301"/>
      <c r="AE4843" s="301"/>
      <c r="AF4843" s="301"/>
      <c r="AG4843" s="301"/>
      <c r="AH4843" s="301"/>
      <c r="AI4843" s="301"/>
    </row>
    <row r="4844" spans="18:35" ht="80.099999999999994" customHeight="1" x14ac:dyDescent="0.2">
      <c r="R4844" s="301"/>
      <c r="S4844" s="301"/>
      <c r="T4844" s="301"/>
      <c r="U4844" s="301"/>
      <c r="V4844" s="301"/>
      <c r="W4844" s="301"/>
      <c r="X4844" s="301"/>
      <c r="Y4844" s="301"/>
      <c r="Z4844" s="301"/>
      <c r="AA4844" s="301"/>
      <c r="AB4844" s="301"/>
      <c r="AC4844" s="301"/>
      <c r="AD4844" s="301"/>
      <c r="AE4844" s="301"/>
      <c r="AF4844" s="301"/>
      <c r="AG4844" s="301"/>
      <c r="AH4844" s="301"/>
      <c r="AI4844" s="301"/>
    </row>
    <row r="4845" spans="18:35" ht="80.099999999999994" customHeight="1" x14ac:dyDescent="0.2">
      <c r="R4845" s="301"/>
      <c r="S4845" s="301"/>
      <c r="T4845" s="301"/>
      <c r="U4845" s="301"/>
      <c r="V4845" s="301"/>
      <c r="W4845" s="301"/>
      <c r="X4845" s="301"/>
      <c r="Y4845" s="301"/>
      <c r="Z4845" s="301"/>
      <c r="AA4845" s="301"/>
      <c r="AB4845" s="301"/>
      <c r="AC4845" s="301"/>
      <c r="AD4845" s="301"/>
      <c r="AE4845" s="301"/>
      <c r="AF4845" s="301"/>
      <c r="AG4845" s="301"/>
      <c r="AH4845" s="301"/>
      <c r="AI4845" s="301"/>
    </row>
    <row r="4846" spans="18:35" ht="80.099999999999994" customHeight="1" x14ac:dyDescent="0.2">
      <c r="R4846" s="301"/>
      <c r="S4846" s="301"/>
      <c r="T4846" s="301"/>
      <c r="U4846" s="301"/>
      <c r="V4846" s="301"/>
      <c r="W4846" s="301"/>
      <c r="X4846" s="301"/>
      <c r="Y4846" s="301"/>
      <c r="Z4846" s="301"/>
      <c r="AA4846" s="301"/>
      <c r="AB4846" s="301"/>
      <c r="AC4846" s="301"/>
      <c r="AD4846" s="301"/>
      <c r="AE4846" s="301"/>
      <c r="AF4846" s="301"/>
      <c r="AG4846" s="301"/>
      <c r="AH4846" s="301"/>
      <c r="AI4846" s="301"/>
    </row>
    <row r="4847" spans="18:35" ht="80.099999999999994" customHeight="1" x14ac:dyDescent="0.2">
      <c r="R4847" s="301"/>
      <c r="S4847" s="301"/>
      <c r="T4847" s="301"/>
      <c r="U4847" s="301"/>
      <c r="V4847" s="301"/>
      <c r="W4847" s="301"/>
      <c r="X4847" s="301"/>
      <c r="Y4847" s="301"/>
      <c r="Z4847" s="301"/>
      <c r="AA4847" s="301"/>
      <c r="AB4847" s="301"/>
      <c r="AC4847" s="301"/>
      <c r="AD4847" s="301"/>
      <c r="AE4847" s="301"/>
      <c r="AF4847" s="301"/>
      <c r="AG4847" s="301"/>
      <c r="AH4847" s="301"/>
      <c r="AI4847" s="301"/>
    </row>
    <row r="4848" spans="18:35" ht="80.099999999999994" customHeight="1" x14ac:dyDescent="0.2">
      <c r="R4848" s="301"/>
      <c r="S4848" s="301"/>
      <c r="T4848" s="301"/>
      <c r="U4848" s="301"/>
      <c r="V4848" s="301"/>
      <c r="W4848" s="301"/>
      <c r="X4848" s="301"/>
      <c r="Y4848" s="301"/>
      <c r="Z4848" s="301"/>
      <c r="AA4848" s="301"/>
      <c r="AB4848" s="301"/>
      <c r="AC4848" s="301"/>
      <c r="AD4848" s="301"/>
      <c r="AE4848" s="301"/>
      <c r="AF4848" s="301"/>
      <c r="AG4848" s="301"/>
      <c r="AH4848" s="301"/>
      <c r="AI4848" s="301"/>
    </row>
    <row r="4849" spans="18:35" ht="80.099999999999994" customHeight="1" x14ac:dyDescent="0.2">
      <c r="R4849" s="301"/>
      <c r="S4849" s="301"/>
      <c r="T4849" s="301"/>
      <c r="U4849" s="301"/>
      <c r="V4849" s="301"/>
      <c r="W4849" s="301"/>
      <c r="X4849" s="301"/>
      <c r="Y4849" s="301"/>
      <c r="Z4849" s="301"/>
      <c r="AA4849" s="301"/>
      <c r="AB4849" s="301"/>
      <c r="AC4849" s="301"/>
      <c r="AD4849" s="301"/>
      <c r="AE4849" s="301"/>
      <c r="AF4849" s="301"/>
      <c r="AG4849" s="301"/>
      <c r="AH4849" s="301"/>
      <c r="AI4849" s="301"/>
    </row>
    <row r="4850" spans="18:35" ht="80.099999999999994" customHeight="1" x14ac:dyDescent="0.2">
      <c r="R4850" s="301"/>
      <c r="S4850" s="301"/>
      <c r="T4850" s="301"/>
      <c r="U4850" s="301"/>
      <c r="V4850" s="301"/>
      <c r="W4850" s="301"/>
      <c r="X4850" s="301"/>
      <c r="Y4850" s="301"/>
      <c r="Z4850" s="301"/>
      <c r="AA4850" s="301"/>
      <c r="AB4850" s="301"/>
      <c r="AC4850" s="301"/>
      <c r="AD4850" s="301"/>
      <c r="AE4850" s="301"/>
      <c r="AF4850" s="301"/>
      <c r="AG4850" s="301"/>
      <c r="AH4850" s="301"/>
      <c r="AI4850" s="301"/>
    </row>
    <row r="4851" spans="18:35" ht="80.099999999999994" customHeight="1" x14ac:dyDescent="0.2">
      <c r="R4851" s="301"/>
      <c r="S4851" s="301"/>
      <c r="T4851" s="301"/>
      <c r="U4851" s="301"/>
      <c r="V4851" s="301"/>
      <c r="W4851" s="301"/>
      <c r="X4851" s="301"/>
      <c r="Y4851" s="301"/>
      <c r="Z4851" s="301"/>
      <c r="AA4851" s="301"/>
      <c r="AB4851" s="301"/>
      <c r="AC4851" s="301"/>
      <c r="AD4851" s="301"/>
      <c r="AE4851" s="301"/>
      <c r="AF4851" s="301"/>
      <c r="AG4851" s="301"/>
      <c r="AH4851" s="301"/>
      <c r="AI4851" s="301"/>
    </row>
    <row r="4852" spans="18:35" ht="80.099999999999994" customHeight="1" x14ac:dyDescent="0.2">
      <c r="R4852" s="301"/>
      <c r="S4852" s="301"/>
      <c r="T4852" s="301"/>
      <c r="U4852" s="301"/>
      <c r="V4852" s="301"/>
      <c r="W4852" s="301"/>
      <c r="X4852" s="301"/>
      <c r="Y4852" s="301"/>
      <c r="Z4852" s="301"/>
      <c r="AA4852" s="301"/>
      <c r="AB4852" s="301"/>
      <c r="AC4852" s="301"/>
      <c r="AD4852" s="301"/>
      <c r="AE4852" s="301"/>
      <c r="AF4852" s="301"/>
      <c r="AG4852" s="301"/>
      <c r="AH4852" s="301"/>
      <c r="AI4852" s="301"/>
    </row>
    <row r="4853" spans="18:35" ht="80.099999999999994" customHeight="1" x14ac:dyDescent="0.2">
      <c r="R4853" s="301"/>
      <c r="S4853" s="301"/>
      <c r="T4853" s="301"/>
      <c r="U4853" s="301"/>
      <c r="V4853" s="301"/>
      <c r="W4853" s="301"/>
      <c r="X4853" s="301"/>
      <c r="Y4853" s="301"/>
      <c r="Z4853" s="301"/>
      <c r="AA4853" s="301"/>
      <c r="AB4853" s="301"/>
      <c r="AC4853" s="301"/>
      <c r="AD4853" s="301"/>
      <c r="AE4853" s="301"/>
      <c r="AF4853" s="301"/>
      <c r="AG4853" s="301"/>
      <c r="AH4853" s="301"/>
      <c r="AI4853" s="301"/>
    </row>
    <row r="4854" spans="18:35" ht="80.099999999999994" customHeight="1" x14ac:dyDescent="0.2">
      <c r="R4854" s="301"/>
      <c r="S4854" s="301"/>
      <c r="T4854" s="301"/>
      <c r="U4854" s="301"/>
      <c r="V4854" s="301"/>
      <c r="W4854" s="301"/>
      <c r="X4854" s="301"/>
      <c r="Y4854" s="301"/>
      <c r="Z4854" s="301"/>
      <c r="AA4854" s="301"/>
      <c r="AB4854" s="301"/>
      <c r="AC4854" s="301"/>
      <c r="AD4854" s="301"/>
      <c r="AE4854" s="301"/>
      <c r="AF4854" s="301"/>
      <c r="AG4854" s="301"/>
      <c r="AH4854" s="301"/>
      <c r="AI4854" s="301"/>
    </row>
    <row r="4855" spans="18:35" ht="80.099999999999994" customHeight="1" x14ac:dyDescent="0.2">
      <c r="R4855" s="301"/>
      <c r="S4855" s="301"/>
      <c r="T4855" s="301"/>
      <c r="U4855" s="301"/>
      <c r="V4855" s="301"/>
      <c r="W4855" s="301"/>
      <c r="X4855" s="301"/>
      <c r="Y4855" s="301"/>
      <c r="Z4855" s="301"/>
      <c r="AA4855" s="301"/>
      <c r="AB4855" s="301"/>
      <c r="AC4855" s="301"/>
      <c r="AD4855" s="301"/>
      <c r="AE4855" s="301"/>
      <c r="AF4855" s="301"/>
      <c r="AG4855" s="301"/>
      <c r="AH4855" s="301"/>
      <c r="AI4855" s="301"/>
    </row>
    <row r="4856" spans="18:35" ht="80.099999999999994" customHeight="1" x14ac:dyDescent="0.2">
      <c r="R4856" s="301"/>
      <c r="S4856" s="301"/>
      <c r="T4856" s="301"/>
      <c r="U4856" s="301"/>
      <c r="V4856" s="301"/>
      <c r="W4856" s="301"/>
      <c r="X4856" s="301"/>
      <c r="Y4856" s="301"/>
      <c r="Z4856" s="301"/>
      <c r="AA4856" s="301"/>
      <c r="AB4856" s="301"/>
      <c r="AC4856" s="301"/>
      <c r="AD4856" s="301"/>
      <c r="AE4856" s="301"/>
      <c r="AF4856" s="301"/>
      <c r="AG4856" s="301"/>
      <c r="AH4856" s="301"/>
      <c r="AI4856" s="301"/>
    </row>
    <row r="4857" spans="18:35" ht="80.099999999999994" customHeight="1" x14ac:dyDescent="0.2">
      <c r="R4857" s="301"/>
      <c r="S4857" s="301"/>
      <c r="T4857" s="301"/>
      <c r="U4857" s="301"/>
      <c r="V4857" s="301"/>
      <c r="W4857" s="301"/>
      <c r="X4857" s="301"/>
      <c r="Y4857" s="301"/>
      <c r="Z4857" s="301"/>
      <c r="AA4857" s="301"/>
      <c r="AB4857" s="301"/>
      <c r="AC4857" s="301"/>
      <c r="AD4857" s="301"/>
      <c r="AE4857" s="301"/>
      <c r="AF4857" s="301"/>
      <c r="AG4857" s="301"/>
      <c r="AH4857" s="301"/>
      <c r="AI4857" s="301"/>
    </row>
    <row r="4858" spans="18:35" ht="80.099999999999994" customHeight="1" x14ac:dyDescent="0.2">
      <c r="R4858" s="301"/>
      <c r="S4858" s="301"/>
      <c r="T4858" s="301"/>
      <c r="U4858" s="301"/>
      <c r="V4858" s="301"/>
      <c r="W4858" s="301"/>
      <c r="X4858" s="301"/>
      <c r="Y4858" s="301"/>
      <c r="Z4858" s="301"/>
      <c r="AA4858" s="301"/>
      <c r="AB4858" s="301"/>
      <c r="AC4858" s="301"/>
      <c r="AD4858" s="301"/>
      <c r="AE4858" s="301"/>
      <c r="AF4858" s="301"/>
      <c r="AG4858" s="301"/>
      <c r="AH4858" s="301"/>
      <c r="AI4858" s="301"/>
    </row>
    <row r="4859" spans="18:35" ht="80.099999999999994" customHeight="1" x14ac:dyDescent="0.2">
      <c r="R4859" s="301"/>
      <c r="S4859" s="301"/>
      <c r="T4859" s="301"/>
      <c r="U4859" s="301"/>
      <c r="V4859" s="301"/>
      <c r="W4859" s="301"/>
      <c r="X4859" s="301"/>
      <c r="Y4859" s="301"/>
      <c r="Z4859" s="301"/>
      <c r="AA4859" s="301"/>
      <c r="AB4859" s="301"/>
      <c r="AC4859" s="301"/>
      <c r="AD4859" s="301"/>
      <c r="AE4859" s="301"/>
      <c r="AF4859" s="301"/>
      <c r="AG4859" s="301"/>
      <c r="AH4859" s="301"/>
      <c r="AI4859" s="301"/>
    </row>
    <row r="4860" spans="18:35" ht="80.099999999999994" customHeight="1" x14ac:dyDescent="0.2">
      <c r="R4860" s="301"/>
      <c r="S4860" s="301"/>
      <c r="T4860" s="301"/>
      <c r="U4860" s="301"/>
      <c r="V4860" s="301"/>
      <c r="W4860" s="301"/>
      <c r="X4860" s="301"/>
      <c r="Y4860" s="301"/>
      <c r="Z4860" s="301"/>
      <c r="AA4860" s="301"/>
      <c r="AB4860" s="301"/>
      <c r="AC4860" s="301"/>
      <c r="AD4860" s="301"/>
      <c r="AE4860" s="301"/>
      <c r="AF4860" s="301"/>
      <c r="AG4860" s="301"/>
      <c r="AH4860" s="301"/>
      <c r="AI4860" s="301"/>
    </row>
    <row r="4861" spans="18:35" ht="80.099999999999994" customHeight="1" x14ac:dyDescent="0.2">
      <c r="R4861" s="301"/>
      <c r="S4861" s="301"/>
      <c r="T4861" s="301"/>
      <c r="U4861" s="301"/>
      <c r="V4861" s="301"/>
      <c r="W4861" s="301"/>
      <c r="X4861" s="301"/>
      <c r="Y4861" s="301"/>
      <c r="Z4861" s="301"/>
      <c r="AA4861" s="301"/>
      <c r="AB4861" s="301"/>
      <c r="AC4861" s="301"/>
      <c r="AD4861" s="301"/>
      <c r="AE4861" s="301"/>
      <c r="AF4861" s="301"/>
      <c r="AG4861" s="301"/>
      <c r="AH4861" s="301"/>
      <c r="AI4861" s="301"/>
    </row>
    <row r="4862" spans="18:35" ht="80.099999999999994" customHeight="1" x14ac:dyDescent="0.2">
      <c r="R4862" s="301"/>
      <c r="S4862" s="301"/>
      <c r="T4862" s="301"/>
      <c r="U4862" s="301"/>
      <c r="V4862" s="301"/>
      <c r="W4862" s="301"/>
      <c r="X4862" s="301"/>
      <c r="Y4862" s="301"/>
      <c r="Z4862" s="301"/>
      <c r="AA4862" s="301"/>
      <c r="AB4862" s="301"/>
      <c r="AC4862" s="301"/>
      <c r="AD4862" s="301"/>
      <c r="AE4862" s="301"/>
      <c r="AF4862" s="301"/>
      <c r="AG4862" s="301"/>
      <c r="AH4862" s="301"/>
      <c r="AI4862" s="301"/>
    </row>
    <row r="4863" spans="18:35" ht="80.099999999999994" customHeight="1" x14ac:dyDescent="0.2">
      <c r="R4863" s="301"/>
      <c r="S4863" s="301"/>
      <c r="T4863" s="301"/>
      <c r="U4863" s="301"/>
      <c r="V4863" s="301"/>
      <c r="W4863" s="301"/>
      <c r="X4863" s="301"/>
      <c r="Y4863" s="301"/>
      <c r="Z4863" s="301"/>
      <c r="AA4863" s="301"/>
      <c r="AB4863" s="301"/>
      <c r="AC4863" s="301"/>
      <c r="AD4863" s="301"/>
      <c r="AE4863" s="301"/>
      <c r="AF4863" s="301"/>
      <c r="AG4863" s="301"/>
      <c r="AH4863" s="301"/>
      <c r="AI4863" s="301"/>
    </row>
    <row r="4864" spans="18:35" ht="80.099999999999994" customHeight="1" x14ac:dyDescent="0.2">
      <c r="R4864" s="301"/>
      <c r="S4864" s="301"/>
      <c r="T4864" s="301"/>
      <c r="U4864" s="301"/>
      <c r="V4864" s="301"/>
      <c r="W4864" s="301"/>
      <c r="X4864" s="301"/>
      <c r="Y4864" s="301"/>
      <c r="Z4864" s="301"/>
      <c r="AA4864" s="301"/>
      <c r="AB4864" s="301"/>
      <c r="AC4864" s="301"/>
      <c r="AD4864" s="301"/>
      <c r="AE4864" s="301"/>
      <c r="AF4864" s="301"/>
      <c r="AG4864" s="301"/>
      <c r="AH4864" s="301"/>
      <c r="AI4864" s="301"/>
    </row>
    <row r="4865" spans="18:35" ht="80.099999999999994" customHeight="1" x14ac:dyDescent="0.2">
      <c r="R4865" s="301"/>
      <c r="S4865" s="301"/>
      <c r="T4865" s="301"/>
      <c r="U4865" s="301"/>
      <c r="V4865" s="301"/>
      <c r="W4865" s="301"/>
      <c r="X4865" s="301"/>
      <c r="Y4865" s="301"/>
      <c r="Z4865" s="301"/>
      <c r="AA4865" s="301"/>
      <c r="AB4865" s="301"/>
      <c r="AC4865" s="301"/>
      <c r="AD4865" s="301"/>
      <c r="AE4865" s="301"/>
      <c r="AF4865" s="301"/>
      <c r="AG4865" s="301"/>
      <c r="AH4865" s="301"/>
      <c r="AI4865" s="301"/>
    </row>
    <row r="4866" spans="18:35" ht="80.099999999999994" customHeight="1" x14ac:dyDescent="0.2">
      <c r="R4866" s="301"/>
      <c r="S4866" s="301"/>
      <c r="T4866" s="301"/>
      <c r="U4866" s="301"/>
      <c r="V4866" s="301"/>
      <c r="W4866" s="301"/>
      <c r="X4866" s="301"/>
      <c r="Y4866" s="301"/>
      <c r="Z4866" s="301"/>
      <c r="AA4866" s="301"/>
      <c r="AB4866" s="301"/>
      <c r="AC4866" s="301"/>
      <c r="AD4866" s="301"/>
      <c r="AE4866" s="301"/>
      <c r="AF4866" s="301"/>
      <c r="AG4866" s="301"/>
      <c r="AH4866" s="301"/>
      <c r="AI4866" s="301"/>
    </row>
    <row r="4867" spans="18:35" ht="80.099999999999994" customHeight="1" x14ac:dyDescent="0.2">
      <c r="R4867" s="301"/>
      <c r="S4867" s="301"/>
      <c r="T4867" s="301"/>
      <c r="U4867" s="301"/>
      <c r="V4867" s="301"/>
      <c r="W4867" s="301"/>
      <c r="X4867" s="301"/>
      <c r="Y4867" s="301"/>
      <c r="Z4867" s="301"/>
      <c r="AA4867" s="301"/>
      <c r="AB4867" s="301"/>
      <c r="AC4867" s="301"/>
      <c r="AD4867" s="301"/>
      <c r="AE4867" s="301"/>
      <c r="AF4867" s="301"/>
      <c r="AG4867" s="301"/>
      <c r="AH4867" s="301"/>
      <c r="AI4867" s="301"/>
    </row>
    <row r="4868" spans="18:35" ht="80.099999999999994" customHeight="1" x14ac:dyDescent="0.2">
      <c r="R4868" s="301"/>
      <c r="S4868" s="301"/>
      <c r="T4868" s="301"/>
      <c r="U4868" s="301"/>
      <c r="V4868" s="301"/>
      <c r="W4868" s="301"/>
      <c r="X4868" s="301"/>
      <c r="Y4868" s="301"/>
      <c r="Z4868" s="301"/>
      <c r="AA4868" s="301"/>
      <c r="AB4868" s="301"/>
      <c r="AC4868" s="301"/>
      <c r="AD4868" s="301"/>
      <c r="AE4868" s="301"/>
      <c r="AF4868" s="301"/>
      <c r="AG4868" s="301"/>
      <c r="AH4868" s="301"/>
      <c r="AI4868" s="301"/>
    </row>
    <row r="4869" spans="18:35" ht="80.099999999999994" customHeight="1" x14ac:dyDescent="0.2">
      <c r="R4869" s="301"/>
      <c r="S4869" s="301"/>
      <c r="T4869" s="301"/>
      <c r="U4869" s="301"/>
      <c r="V4869" s="301"/>
      <c r="W4869" s="301"/>
      <c r="X4869" s="301"/>
      <c r="Y4869" s="301"/>
      <c r="Z4869" s="301"/>
      <c r="AA4869" s="301"/>
      <c r="AB4869" s="301"/>
      <c r="AC4869" s="301"/>
      <c r="AD4869" s="301"/>
      <c r="AE4869" s="301"/>
      <c r="AF4869" s="301"/>
      <c r="AG4869" s="301"/>
      <c r="AH4869" s="301"/>
      <c r="AI4869" s="301"/>
    </row>
    <row r="4870" spans="18:35" ht="80.099999999999994" customHeight="1" x14ac:dyDescent="0.2">
      <c r="R4870" s="301"/>
      <c r="S4870" s="301"/>
      <c r="T4870" s="301"/>
      <c r="U4870" s="301"/>
      <c r="V4870" s="301"/>
      <c r="W4870" s="301"/>
      <c r="X4870" s="301"/>
      <c r="Y4870" s="301"/>
      <c r="Z4870" s="301"/>
      <c r="AA4870" s="301"/>
      <c r="AB4870" s="301"/>
      <c r="AC4870" s="301"/>
      <c r="AD4870" s="301"/>
      <c r="AE4870" s="301"/>
      <c r="AF4870" s="301"/>
      <c r="AG4870" s="301"/>
      <c r="AH4870" s="301"/>
      <c r="AI4870" s="301"/>
    </row>
    <row r="4871" spans="18:35" ht="80.099999999999994" customHeight="1" x14ac:dyDescent="0.2">
      <c r="R4871" s="301"/>
      <c r="S4871" s="301"/>
      <c r="T4871" s="301"/>
      <c r="U4871" s="301"/>
      <c r="V4871" s="301"/>
      <c r="W4871" s="301"/>
      <c r="X4871" s="301"/>
      <c r="Y4871" s="301"/>
      <c r="Z4871" s="301"/>
      <c r="AA4871" s="301"/>
      <c r="AB4871" s="301"/>
      <c r="AC4871" s="301"/>
      <c r="AD4871" s="301"/>
      <c r="AE4871" s="301"/>
      <c r="AF4871" s="301"/>
      <c r="AG4871" s="301"/>
      <c r="AH4871" s="301"/>
      <c r="AI4871" s="301"/>
    </row>
    <row r="4872" spans="18:35" ht="80.099999999999994" customHeight="1" x14ac:dyDescent="0.2">
      <c r="R4872" s="301"/>
      <c r="S4872" s="301"/>
      <c r="T4872" s="301"/>
      <c r="U4872" s="301"/>
      <c r="V4872" s="301"/>
      <c r="W4872" s="301"/>
      <c r="X4872" s="301"/>
      <c r="Y4872" s="301"/>
      <c r="Z4872" s="301"/>
      <c r="AA4872" s="301"/>
      <c r="AB4872" s="301"/>
      <c r="AC4872" s="301"/>
      <c r="AD4872" s="301"/>
      <c r="AE4872" s="301"/>
      <c r="AF4872" s="301"/>
      <c r="AG4872" s="301"/>
      <c r="AH4872" s="301"/>
      <c r="AI4872" s="301"/>
    </row>
    <row r="4873" spans="18:35" ht="80.099999999999994" customHeight="1" x14ac:dyDescent="0.2">
      <c r="R4873" s="301"/>
      <c r="S4873" s="301"/>
      <c r="T4873" s="301"/>
      <c r="U4873" s="301"/>
      <c r="V4873" s="301"/>
      <c r="W4873" s="301"/>
      <c r="X4873" s="301"/>
      <c r="Y4873" s="301"/>
      <c r="Z4873" s="301"/>
      <c r="AA4873" s="301"/>
      <c r="AB4873" s="301"/>
      <c r="AC4873" s="301"/>
      <c r="AD4873" s="301"/>
      <c r="AE4873" s="301"/>
      <c r="AF4873" s="301"/>
      <c r="AG4873" s="301"/>
      <c r="AH4873" s="301"/>
      <c r="AI4873" s="301"/>
    </row>
    <row r="4874" spans="18:35" ht="80.099999999999994" customHeight="1" x14ac:dyDescent="0.2">
      <c r="R4874" s="301"/>
      <c r="S4874" s="301"/>
      <c r="T4874" s="301"/>
      <c r="U4874" s="301"/>
      <c r="V4874" s="301"/>
      <c r="W4874" s="301"/>
      <c r="X4874" s="301"/>
      <c r="Y4874" s="301"/>
      <c r="Z4874" s="301"/>
      <c r="AA4874" s="301"/>
      <c r="AB4874" s="301"/>
      <c r="AC4874" s="301"/>
      <c r="AD4874" s="301"/>
      <c r="AE4874" s="301"/>
      <c r="AF4874" s="301"/>
      <c r="AG4874" s="301"/>
      <c r="AH4874" s="301"/>
      <c r="AI4874" s="301"/>
    </row>
    <row r="4875" spans="18:35" ht="80.099999999999994" customHeight="1" x14ac:dyDescent="0.2">
      <c r="R4875" s="301"/>
      <c r="S4875" s="301"/>
      <c r="T4875" s="301"/>
      <c r="U4875" s="301"/>
      <c r="V4875" s="301"/>
      <c r="W4875" s="301"/>
      <c r="X4875" s="301"/>
      <c r="Y4875" s="301"/>
      <c r="Z4875" s="301"/>
      <c r="AA4875" s="301"/>
      <c r="AB4875" s="301"/>
      <c r="AC4875" s="301"/>
      <c r="AD4875" s="301"/>
      <c r="AE4875" s="301"/>
      <c r="AF4875" s="301"/>
      <c r="AG4875" s="301"/>
      <c r="AH4875" s="301"/>
      <c r="AI4875" s="301"/>
    </row>
    <row r="4876" spans="18:35" ht="80.099999999999994" customHeight="1" x14ac:dyDescent="0.2">
      <c r="R4876" s="301"/>
      <c r="S4876" s="301"/>
      <c r="T4876" s="301"/>
      <c r="U4876" s="301"/>
      <c r="V4876" s="301"/>
      <c r="W4876" s="301"/>
      <c r="X4876" s="301"/>
      <c r="Y4876" s="301"/>
      <c r="Z4876" s="301"/>
      <c r="AA4876" s="301"/>
      <c r="AB4876" s="301"/>
      <c r="AC4876" s="301"/>
      <c r="AD4876" s="301"/>
      <c r="AE4876" s="301"/>
      <c r="AF4876" s="301"/>
      <c r="AG4876" s="301"/>
      <c r="AH4876" s="301"/>
      <c r="AI4876" s="301"/>
    </row>
    <row r="4877" spans="18:35" ht="80.099999999999994" customHeight="1" x14ac:dyDescent="0.2">
      <c r="R4877" s="301"/>
      <c r="S4877" s="301"/>
      <c r="T4877" s="301"/>
      <c r="U4877" s="301"/>
      <c r="V4877" s="301"/>
      <c r="W4877" s="301"/>
      <c r="X4877" s="301"/>
      <c r="Y4877" s="301"/>
      <c r="Z4877" s="301"/>
      <c r="AA4877" s="301"/>
      <c r="AB4877" s="301"/>
      <c r="AC4877" s="301"/>
      <c r="AD4877" s="301"/>
      <c r="AE4877" s="301"/>
      <c r="AF4877" s="301"/>
      <c r="AG4877" s="301"/>
      <c r="AH4877" s="301"/>
      <c r="AI4877" s="301"/>
    </row>
    <row r="4878" spans="18:35" ht="80.099999999999994" customHeight="1" x14ac:dyDescent="0.2">
      <c r="R4878" s="301"/>
      <c r="S4878" s="301"/>
      <c r="T4878" s="301"/>
      <c r="U4878" s="301"/>
      <c r="V4878" s="301"/>
      <c r="W4878" s="301"/>
      <c r="X4878" s="301"/>
      <c r="Y4878" s="301"/>
      <c r="Z4878" s="301"/>
      <c r="AA4878" s="301"/>
      <c r="AB4878" s="301"/>
      <c r="AC4878" s="301"/>
      <c r="AD4878" s="301"/>
      <c r="AE4878" s="301"/>
      <c r="AF4878" s="301"/>
      <c r="AG4878" s="301"/>
      <c r="AH4878" s="301"/>
      <c r="AI4878" s="301"/>
    </row>
    <row r="4879" spans="18:35" ht="80.099999999999994" customHeight="1" x14ac:dyDescent="0.2">
      <c r="R4879" s="301"/>
      <c r="S4879" s="301"/>
      <c r="T4879" s="301"/>
      <c r="U4879" s="301"/>
      <c r="V4879" s="301"/>
      <c r="W4879" s="301"/>
      <c r="X4879" s="301"/>
      <c r="Y4879" s="301"/>
      <c r="Z4879" s="301"/>
      <c r="AA4879" s="301"/>
      <c r="AB4879" s="301"/>
      <c r="AC4879" s="301"/>
      <c r="AD4879" s="301"/>
      <c r="AE4879" s="301"/>
      <c r="AF4879" s="301"/>
      <c r="AG4879" s="301"/>
      <c r="AH4879" s="301"/>
      <c r="AI4879" s="301"/>
    </row>
    <row r="4880" spans="18:35" ht="80.099999999999994" customHeight="1" x14ac:dyDescent="0.2">
      <c r="R4880" s="301"/>
      <c r="S4880" s="301"/>
      <c r="T4880" s="301"/>
      <c r="U4880" s="301"/>
      <c r="V4880" s="301"/>
      <c r="W4880" s="301"/>
      <c r="X4880" s="301"/>
      <c r="Y4880" s="301"/>
      <c r="Z4880" s="301"/>
      <c r="AA4880" s="301"/>
      <c r="AB4880" s="301"/>
      <c r="AC4880" s="301"/>
      <c r="AD4880" s="301"/>
      <c r="AE4880" s="301"/>
      <c r="AF4880" s="301"/>
      <c r="AG4880" s="301"/>
      <c r="AH4880" s="301"/>
      <c r="AI4880" s="301"/>
    </row>
    <row r="4881" spans="18:35" ht="80.099999999999994" customHeight="1" x14ac:dyDescent="0.2">
      <c r="R4881" s="301"/>
      <c r="S4881" s="301"/>
      <c r="T4881" s="301"/>
      <c r="U4881" s="301"/>
      <c r="V4881" s="301"/>
      <c r="W4881" s="301"/>
      <c r="X4881" s="301"/>
      <c r="Y4881" s="301"/>
      <c r="Z4881" s="301"/>
      <c r="AA4881" s="301"/>
      <c r="AB4881" s="301"/>
      <c r="AC4881" s="301"/>
      <c r="AD4881" s="301"/>
      <c r="AE4881" s="301"/>
      <c r="AF4881" s="301"/>
      <c r="AG4881" s="301"/>
      <c r="AH4881" s="301"/>
      <c r="AI4881" s="301"/>
    </row>
    <row r="4882" spans="18:35" ht="80.099999999999994" customHeight="1" x14ac:dyDescent="0.2">
      <c r="R4882" s="301"/>
      <c r="S4882" s="301"/>
      <c r="T4882" s="301"/>
      <c r="U4882" s="301"/>
      <c r="V4882" s="301"/>
      <c r="W4882" s="301"/>
      <c r="X4882" s="301"/>
      <c r="Y4882" s="301"/>
      <c r="Z4882" s="301"/>
      <c r="AA4882" s="301"/>
      <c r="AB4882" s="301"/>
      <c r="AC4882" s="301"/>
      <c r="AD4882" s="301"/>
      <c r="AE4882" s="301"/>
      <c r="AF4882" s="301"/>
      <c r="AG4882" s="301"/>
      <c r="AH4882" s="301"/>
      <c r="AI4882" s="301"/>
    </row>
    <row r="4883" spans="18:35" ht="80.099999999999994" customHeight="1" x14ac:dyDescent="0.2">
      <c r="R4883" s="301"/>
      <c r="S4883" s="301"/>
      <c r="T4883" s="301"/>
      <c r="U4883" s="301"/>
      <c r="V4883" s="301"/>
      <c r="W4883" s="301"/>
      <c r="X4883" s="301"/>
      <c r="Y4883" s="301"/>
      <c r="Z4883" s="301"/>
      <c r="AA4883" s="301"/>
      <c r="AB4883" s="301"/>
      <c r="AC4883" s="301"/>
      <c r="AD4883" s="301"/>
      <c r="AE4883" s="301"/>
      <c r="AF4883" s="301"/>
      <c r="AG4883" s="301"/>
      <c r="AH4883" s="301"/>
      <c r="AI4883" s="301"/>
    </row>
    <row r="4884" spans="18:35" ht="80.099999999999994" customHeight="1" x14ac:dyDescent="0.2">
      <c r="R4884" s="301"/>
      <c r="S4884" s="301"/>
      <c r="T4884" s="301"/>
      <c r="U4884" s="301"/>
      <c r="V4884" s="301"/>
      <c r="W4884" s="301"/>
      <c r="X4884" s="301"/>
      <c r="Y4884" s="301"/>
      <c r="Z4884" s="301"/>
      <c r="AA4884" s="301"/>
      <c r="AB4884" s="301"/>
      <c r="AC4884" s="301"/>
      <c r="AD4884" s="301"/>
      <c r="AE4884" s="301"/>
      <c r="AF4884" s="301"/>
      <c r="AG4884" s="301"/>
      <c r="AH4884" s="301"/>
      <c r="AI4884" s="301"/>
    </row>
    <row r="4885" spans="18:35" ht="80.099999999999994" customHeight="1" x14ac:dyDescent="0.2">
      <c r="R4885" s="301"/>
      <c r="S4885" s="301"/>
      <c r="T4885" s="301"/>
      <c r="U4885" s="301"/>
      <c r="V4885" s="301"/>
      <c r="W4885" s="301"/>
      <c r="X4885" s="301"/>
      <c r="Y4885" s="301"/>
      <c r="Z4885" s="301"/>
      <c r="AA4885" s="301"/>
      <c r="AB4885" s="301"/>
      <c r="AC4885" s="301"/>
      <c r="AD4885" s="301"/>
      <c r="AE4885" s="301"/>
      <c r="AF4885" s="301"/>
      <c r="AG4885" s="301"/>
      <c r="AH4885" s="301"/>
      <c r="AI4885" s="301"/>
    </row>
    <row r="4886" spans="18:35" ht="80.099999999999994" customHeight="1" x14ac:dyDescent="0.2">
      <c r="R4886" s="301"/>
      <c r="S4886" s="301"/>
      <c r="T4886" s="301"/>
      <c r="U4886" s="301"/>
      <c r="V4886" s="301"/>
      <c r="W4886" s="301"/>
      <c r="X4886" s="301"/>
      <c r="Y4886" s="301"/>
      <c r="Z4886" s="301"/>
      <c r="AA4886" s="301"/>
      <c r="AB4886" s="301"/>
      <c r="AC4886" s="301"/>
      <c r="AD4886" s="301"/>
      <c r="AE4886" s="301"/>
      <c r="AF4886" s="301"/>
      <c r="AG4886" s="301"/>
      <c r="AH4886" s="301"/>
      <c r="AI4886" s="301"/>
    </row>
    <row r="4887" spans="18:35" ht="80.099999999999994" customHeight="1" x14ac:dyDescent="0.2">
      <c r="R4887" s="301"/>
      <c r="S4887" s="301"/>
      <c r="T4887" s="301"/>
      <c r="U4887" s="301"/>
      <c r="V4887" s="301"/>
      <c r="W4887" s="301"/>
      <c r="X4887" s="301"/>
      <c r="Y4887" s="301"/>
      <c r="Z4887" s="301"/>
      <c r="AA4887" s="301"/>
      <c r="AB4887" s="301"/>
      <c r="AC4887" s="301"/>
      <c r="AD4887" s="301"/>
      <c r="AE4887" s="301"/>
      <c r="AF4887" s="301"/>
      <c r="AG4887" s="301"/>
      <c r="AH4887" s="301"/>
      <c r="AI4887" s="301"/>
    </row>
    <row r="4888" spans="18:35" ht="80.099999999999994" customHeight="1" x14ac:dyDescent="0.2">
      <c r="R4888" s="301"/>
      <c r="S4888" s="301"/>
      <c r="T4888" s="301"/>
      <c r="U4888" s="301"/>
      <c r="V4888" s="301"/>
      <c r="W4888" s="301"/>
      <c r="X4888" s="301"/>
      <c r="Y4888" s="301"/>
      <c r="Z4888" s="301"/>
      <c r="AA4888" s="301"/>
      <c r="AB4888" s="301"/>
      <c r="AC4888" s="301"/>
      <c r="AD4888" s="301"/>
      <c r="AE4888" s="301"/>
      <c r="AF4888" s="301"/>
      <c r="AG4888" s="301"/>
      <c r="AH4888" s="301"/>
      <c r="AI4888" s="301"/>
    </row>
    <row r="4889" spans="18:35" ht="80.099999999999994" customHeight="1" x14ac:dyDescent="0.2">
      <c r="R4889" s="301"/>
      <c r="S4889" s="301"/>
      <c r="T4889" s="301"/>
      <c r="U4889" s="301"/>
      <c r="V4889" s="301"/>
      <c r="W4889" s="301"/>
      <c r="X4889" s="301"/>
      <c r="Y4889" s="301"/>
      <c r="Z4889" s="301"/>
      <c r="AA4889" s="301"/>
      <c r="AB4889" s="301"/>
      <c r="AC4889" s="301"/>
      <c r="AD4889" s="301"/>
      <c r="AE4889" s="301"/>
      <c r="AF4889" s="301"/>
      <c r="AG4889" s="301"/>
      <c r="AH4889" s="301"/>
      <c r="AI4889" s="301"/>
    </row>
    <row r="4890" spans="18:35" ht="80.099999999999994" customHeight="1" x14ac:dyDescent="0.2">
      <c r="R4890" s="301"/>
      <c r="S4890" s="301"/>
      <c r="T4890" s="301"/>
      <c r="U4890" s="301"/>
      <c r="V4890" s="301"/>
      <c r="W4890" s="301"/>
      <c r="X4890" s="301"/>
      <c r="Y4890" s="301"/>
      <c r="Z4890" s="301"/>
      <c r="AA4890" s="301"/>
      <c r="AB4890" s="301"/>
      <c r="AC4890" s="301"/>
      <c r="AD4890" s="301"/>
      <c r="AE4890" s="301"/>
      <c r="AF4890" s="301"/>
      <c r="AG4890" s="301"/>
      <c r="AH4890" s="301"/>
      <c r="AI4890" s="301"/>
    </row>
    <row r="4891" spans="18:35" ht="80.099999999999994" customHeight="1" x14ac:dyDescent="0.2">
      <c r="R4891" s="301"/>
      <c r="S4891" s="301"/>
      <c r="T4891" s="301"/>
      <c r="U4891" s="301"/>
      <c r="V4891" s="301"/>
      <c r="W4891" s="301"/>
      <c r="X4891" s="301"/>
      <c r="Y4891" s="301"/>
      <c r="Z4891" s="301"/>
      <c r="AA4891" s="301"/>
      <c r="AB4891" s="301"/>
      <c r="AC4891" s="301"/>
      <c r="AD4891" s="301"/>
      <c r="AE4891" s="301"/>
      <c r="AF4891" s="301"/>
      <c r="AG4891" s="301"/>
      <c r="AH4891" s="301"/>
      <c r="AI4891" s="301"/>
    </row>
    <row r="4892" spans="18:35" ht="80.099999999999994" customHeight="1" x14ac:dyDescent="0.2">
      <c r="R4892" s="301"/>
      <c r="S4892" s="301"/>
      <c r="T4892" s="301"/>
      <c r="U4892" s="301"/>
      <c r="V4892" s="301"/>
      <c r="W4892" s="301"/>
      <c r="X4892" s="301"/>
      <c r="Y4892" s="301"/>
      <c r="Z4892" s="301"/>
      <c r="AA4892" s="301"/>
      <c r="AB4892" s="301"/>
      <c r="AC4892" s="301"/>
      <c r="AD4892" s="301"/>
      <c r="AE4892" s="301"/>
      <c r="AF4892" s="301"/>
      <c r="AG4892" s="301"/>
      <c r="AH4892" s="301"/>
      <c r="AI4892" s="301"/>
    </row>
    <row r="4893" spans="18:35" ht="80.099999999999994" customHeight="1" x14ac:dyDescent="0.2">
      <c r="R4893" s="301"/>
      <c r="S4893" s="301"/>
      <c r="T4893" s="301"/>
      <c r="U4893" s="301"/>
      <c r="V4893" s="301"/>
      <c r="W4893" s="301"/>
      <c r="X4893" s="301"/>
      <c r="Y4893" s="301"/>
      <c r="Z4893" s="301"/>
      <c r="AA4893" s="301"/>
      <c r="AB4893" s="301"/>
      <c r="AC4893" s="301"/>
      <c r="AD4893" s="301"/>
      <c r="AE4893" s="301"/>
      <c r="AF4893" s="301"/>
      <c r="AG4893" s="301"/>
      <c r="AH4893" s="301"/>
      <c r="AI4893" s="301"/>
    </row>
    <row r="4894" spans="18:35" ht="80.099999999999994" customHeight="1" x14ac:dyDescent="0.2">
      <c r="R4894" s="301"/>
      <c r="S4894" s="301"/>
      <c r="T4894" s="301"/>
      <c r="U4894" s="301"/>
      <c r="V4894" s="301"/>
      <c r="W4894" s="301"/>
      <c r="X4894" s="301"/>
      <c r="Y4894" s="301"/>
      <c r="Z4894" s="301"/>
      <c r="AA4894" s="301"/>
      <c r="AB4894" s="301"/>
      <c r="AC4894" s="301"/>
      <c r="AD4894" s="301"/>
      <c r="AE4894" s="301"/>
      <c r="AF4894" s="301"/>
      <c r="AG4894" s="301"/>
      <c r="AH4894" s="301"/>
      <c r="AI4894" s="301"/>
    </row>
    <row r="4895" spans="18:35" ht="80.099999999999994" customHeight="1" x14ac:dyDescent="0.2">
      <c r="R4895" s="301"/>
      <c r="S4895" s="301"/>
      <c r="T4895" s="301"/>
      <c r="U4895" s="301"/>
      <c r="V4895" s="301"/>
      <c r="W4895" s="301"/>
      <c r="X4895" s="301"/>
      <c r="Y4895" s="301"/>
      <c r="Z4895" s="301"/>
      <c r="AA4895" s="301"/>
      <c r="AB4895" s="301"/>
      <c r="AC4895" s="301"/>
      <c r="AD4895" s="301"/>
      <c r="AE4895" s="301"/>
      <c r="AF4895" s="301"/>
      <c r="AG4895" s="301"/>
      <c r="AH4895" s="301"/>
      <c r="AI4895" s="301"/>
    </row>
    <row r="4896" spans="18:35" ht="80.099999999999994" customHeight="1" x14ac:dyDescent="0.2">
      <c r="R4896" s="301"/>
      <c r="S4896" s="301"/>
      <c r="T4896" s="301"/>
      <c r="U4896" s="301"/>
      <c r="V4896" s="301"/>
      <c r="W4896" s="301"/>
      <c r="X4896" s="301"/>
      <c r="Y4896" s="301"/>
      <c r="Z4896" s="301"/>
      <c r="AA4896" s="301"/>
      <c r="AB4896" s="301"/>
      <c r="AC4896" s="301"/>
      <c r="AD4896" s="301"/>
      <c r="AE4896" s="301"/>
      <c r="AF4896" s="301"/>
      <c r="AG4896" s="301"/>
      <c r="AH4896" s="301"/>
      <c r="AI4896" s="301"/>
    </row>
    <row r="4897" spans="18:35" ht="80.099999999999994" customHeight="1" x14ac:dyDescent="0.2">
      <c r="R4897" s="301"/>
      <c r="S4897" s="301"/>
      <c r="T4897" s="301"/>
      <c r="U4897" s="301"/>
      <c r="V4897" s="301"/>
      <c r="W4897" s="301"/>
      <c r="X4897" s="301"/>
      <c r="Y4897" s="301"/>
      <c r="Z4897" s="301"/>
      <c r="AA4897" s="301"/>
      <c r="AB4897" s="301"/>
      <c r="AC4897" s="301"/>
      <c r="AD4897" s="301"/>
      <c r="AE4897" s="301"/>
      <c r="AF4897" s="301"/>
      <c r="AG4897" s="301"/>
      <c r="AH4897" s="301"/>
      <c r="AI4897" s="301"/>
    </row>
    <row r="4898" spans="18:35" ht="80.099999999999994" customHeight="1" x14ac:dyDescent="0.2">
      <c r="R4898" s="301"/>
      <c r="S4898" s="301"/>
      <c r="T4898" s="301"/>
      <c r="U4898" s="301"/>
      <c r="V4898" s="301"/>
      <c r="W4898" s="301"/>
      <c r="X4898" s="301"/>
      <c r="Y4898" s="301"/>
      <c r="Z4898" s="301"/>
      <c r="AA4898" s="301"/>
      <c r="AB4898" s="301"/>
      <c r="AC4898" s="301"/>
      <c r="AD4898" s="301"/>
      <c r="AE4898" s="301"/>
      <c r="AF4898" s="301"/>
      <c r="AG4898" s="301"/>
      <c r="AH4898" s="301"/>
      <c r="AI4898" s="301"/>
    </row>
    <row r="4899" spans="18:35" ht="80.099999999999994" customHeight="1" x14ac:dyDescent="0.2">
      <c r="R4899" s="301"/>
      <c r="S4899" s="301"/>
      <c r="T4899" s="301"/>
      <c r="U4899" s="301"/>
      <c r="V4899" s="301"/>
      <c r="W4899" s="301"/>
      <c r="X4899" s="301"/>
      <c r="Y4899" s="301"/>
      <c r="Z4899" s="301"/>
      <c r="AA4899" s="301"/>
      <c r="AB4899" s="301"/>
      <c r="AC4899" s="301"/>
      <c r="AD4899" s="301"/>
      <c r="AE4899" s="301"/>
      <c r="AF4899" s="301"/>
      <c r="AG4899" s="301"/>
      <c r="AH4899" s="301"/>
      <c r="AI4899" s="301"/>
    </row>
    <row r="4900" spans="18:35" ht="80.099999999999994" customHeight="1" x14ac:dyDescent="0.2">
      <c r="R4900" s="301"/>
      <c r="S4900" s="301"/>
      <c r="T4900" s="301"/>
      <c r="U4900" s="301"/>
      <c r="V4900" s="301"/>
      <c r="W4900" s="301"/>
      <c r="X4900" s="301"/>
      <c r="Y4900" s="301"/>
      <c r="Z4900" s="301"/>
      <c r="AA4900" s="301"/>
      <c r="AB4900" s="301"/>
      <c r="AC4900" s="301"/>
      <c r="AD4900" s="301"/>
      <c r="AE4900" s="301"/>
      <c r="AF4900" s="301"/>
      <c r="AG4900" s="301"/>
      <c r="AH4900" s="301"/>
      <c r="AI4900" s="301"/>
    </row>
    <row r="4901" spans="18:35" ht="80.099999999999994" customHeight="1" x14ac:dyDescent="0.2">
      <c r="R4901" s="301"/>
      <c r="S4901" s="301"/>
      <c r="T4901" s="301"/>
      <c r="U4901" s="301"/>
      <c r="V4901" s="301"/>
      <c r="W4901" s="301"/>
      <c r="X4901" s="301"/>
      <c r="Y4901" s="301"/>
      <c r="Z4901" s="301"/>
      <c r="AA4901" s="301"/>
      <c r="AB4901" s="301"/>
      <c r="AC4901" s="301"/>
      <c r="AD4901" s="301"/>
      <c r="AE4901" s="301"/>
      <c r="AF4901" s="301"/>
      <c r="AG4901" s="301"/>
      <c r="AH4901" s="301"/>
      <c r="AI4901" s="301"/>
    </row>
    <row r="4902" spans="18:35" ht="80.099999999999994" customHeight="1" x14ac:dyDescent="0.2">
      <c r="R4902" s="301"/>
      <c r="S4902" s="301"/>
      <c r="T4902" s="301"/>
      <c r="U4902" s="301"/>
      <c r="V4902" s="301"/>
      <c r="W4902" s="301"/>
      <c r="X4902" s="301"/>
      <c r="Y4902" s="301"/>
      <c r="Z4902" s="301"/>
      <c r="AA4902" s="301"/>
      <c r="AB4902" s="301"/>
      <c r="AC4902" s="301"/>
      <c r="AD4902" s="301"/>
      <c r="AE4902" s="301"/>
      <c r="AF4902" s="301"/>
      <c r="AG4902" s="301"/>
      <c r="AH4902" s="301"/>
      <c r="AI4902" s="301"/>
    </row>
    <row r="4903" spans="18:35" ht="80.099999999999994" customHeight="1" x14ac:dyDescent="0.2">
      <c r="R4903" s="301"/>
      <c r="S4903" s="301"/>
      <c r="T4903" s="301"/>
      <c r="U4903" s="301"/>
      <c r="V4903" s="301"/>
      <c r="W4903" s="301"/>
      <c r="X4903" s="301"/>
      <c r="Y4903" s="301"/>
      <c r="Z4903" s="301"/>
      <c r="AA4903" s="301"/>
      <c r="AB4903" s="301"/>
      <c r="AC4903" s="301"/>
      <c r="AD4903" s="301"/>
      <c r="AE4903" s="301"/>
      <c r="AF4903" s="301"/>
      <c r="AG4903" s="301"/>
      <c r="AH4903" s="301"/>
      <c r="AI4903" s="301"/>
    </row>
    <row r="4904" spans="18:35" ht="80.099999999999994" customHeight="1" x14ac:dyDescent="0.2">
      <c r="R4904" s="301"/>
      <c r="S4904" s="301"/>
      <c r="T4904" s="301"/>
      <c r="U4904" s="301"/>
      <c r="V4904" s="301"/>
      <c r="W4904" s="301"/>
      <c r="X4904" s="301"/>
      <c r="Y4904" s="301"/>
      <c r="Z4904" s="301"/>
      <c r="AA4904" s="301"/>
      <c r="AB4904" s="301"/>
      <c r="AC4904" s="301"/>
      <c r="AD4904" s="301"/>
      <c r="AE4904" s="301"/>
      <c r="AF4904" s="301"/>
      <c r="AG4904" s="301"/>
      <c r="AH4904" s="301"/>
      <c r="AI4904" s="301"/>
    </row>
    <row r="4905" spans="18:35" ht="80.099999999999994" customHeight="1" x14ac:dyDescent="0.2">
      <c r="R4905" s="301"/>
      <c r="S4905" s="301"/>
      <c r="T4905" s="301"/>
      <c r="U4905" s="301"/>
      <c r="V4905" s="301"/>
      <c r="W4905" s="301"/>
      <c r="X4905" s="301"/>
      <c r="Y4905" s="301"/>
      <c r="Z4905" s="301"/>
      <c r="AA4905" s="301"/>
      <c r="AB4905" s="301"/>
      <c r="AC4905" s="301"/>
      <c r="AD4905" s="301"/>
      <c r="AE4905" s="301"/>
      <c r="AF4905" s="301"/>
      <c r="AG4905" s="301"/>
      <c r="AH4905" s="301"/>
      <c r="AI4905" s="301"/>
    </row>
    <row r="4906" spans="18:35" ht="80.099999999999994" customHeight="1" x14ac:dyDescent="0.2">
      <c r="R4906" s="301"/>
      <c r="S4906" s="301"/>
      <c r="T4906" s="301"/>
      <c r="U4906" s="301"/>
      <c r="V4906" s="301"/>
      <c r="W4906" s="301"/>
      <c r="X4906" s="301"/>
      <c r="Y4906" s="301"/>
      <c r="Z4906" s="301"/>
      <c r="AA4906" s="301"/>
      <c r="AB4906" s="301"/>
      <c r="AC4906" s="301"/>
      <c r="AD4906" s="301"/>
      <c r="AE4906" s="301"/>
      <c r="AF4906" s="301"/>
      <c r="AG4906" s="301"/>
      <c r="AH4906" s="301"/>
      <c r="AI4906" s="301"/>
    </row>
    <row r="4907" spans="18:35" ht="80.099999999999994" customHeight="1" x14ac:dyDescent="0.2">
      <c r="R4907" s="301"/>
      <c r="S4907" s="301"/>
      <c r="T4907" s="301"/>
      <c r="U4907" s="301"/>
      <c r="V4907" s="301"/>
      <c r="W4907" s="301"/>
      <c r="X4907" s="301"/>
      <c r="Y4907" s="301"/>
      <c r="Z4907" s="301"/>
      <c r="AA4907" s="301"/>
      <c r="AB4907" s="301"/>
      <c r="AC4907" s="301"/>
      <c r="AD4907" s="301"/>
      <c r="AE4907" s="301"/>
      <c r="AF4907" s="301"/>
      <c r="AG4907" s="301"/>
      <c r="AH4907" s="301"/>
      <c r="AI4907" s="301"/>
    </row>
    <row r="4908" spans="18:35" ht="80.099999999999994" customHeight="1" x14ac:dyDescent="0.2">
      <c r="R4908" s="301"/>
      <c r="S4908" s="301"/>
      <c r="T4908" s="301"/>
      <c r="U4908" s="301"/>
      <c r="V4908" s="301"/>
      <c r="W4908" s="301"/>
      <c r="X4908" s="301"/>
      <c r="Y4908" s="301"/>
      <c r="Z4908" s="301"/>
      <c r="AA4908" s="301"/>
      <c r="AB4908" s="301"/>
      <c r="AC4908" s="301"/>
      <c r="AD4908" s="301"/>
      <c r="AE4908" s="301"/>
      <c r="AF4908" s="301"/>
      <c r="AG4908" s="301"/>
      <c r="AH4908" s="301"/>
      <c r="AI4908" s="301"/>
    </row>
    <row r="4909" spans="18:35" ht="80.099999999999994" customHeight="1" x14ac:dyDescent="0.2">
      <c r="R4909" s="301"/>
      <c r="S4909" s="301"/>
      <c r="T4909" s="301"/>
      <c r="U4909" s="301"/>
      <c r="V4909" s="301"/>
      <c r="W4909" s="301"/>
      <c r="X4909" s="301"/>
      <c r="Y4909" s="301"/>
      <c r="Z4909" s="301"/>
      <c r="AA4909" s="301"/>
      <c r="AB4909" s="301"/>
      <c r="AC4909" s="301"/>
      <c r="AD4909" s="301"/>
      <c r="AE4909" s="301"/>
      <c r="AF4909" s="301"/>
      <c r="AG4909" s="301"/>
      <c r="AH4909" s="301"/>
      <c r="AI4909" s="301"/>
    </row>
    <row r="4910" spans="18:35" ht="80.099999999999994" customHeight="1" x14ac:dyDescent="0.2">
      <c r="R4910" s="301"/>
      <c r="S4910" s="301"/>
      <c r="T4910" s="301"/>
      <c r="U4910" s="301"/>
      <c r="V4910" s="301"/>
      <c r="W4910" s="301"/>
      <c r="X4910" s="301"/>
      <c r="Y4910" s="301"/>
      <c r="Z4910" s="301"/>
      <c r="AA4910" s="301"/>
      <c r="AB4910" s="301"/>
      <c r="AC4910" s="301"/>
      <c r="AD4910" s="301"/>
      <c r="AE4910" s="301"/>
      <c r="AF4910" s="301"/>
      <c r="AG4910" s="301"/>
      <c r="AH4910" s="301"/>
      <c r="AI4910" s="301"/>
    </row>
    <row r="4911" spans="18:35" ht="80.099999999999994" customHeight="1" x14ac:dyDescent="0.2">
      <c r="R4911" s="301"/>
      <c r="S4911" s="301"/>
      <c r="T4911" s="301"/>
      <c r="U4911" s="301"/>
      <c r="V4911" s="301"/>
      <c r="W4911" s="301"/>
      <c r="X4911" s="301"/>
      <c r="Y4911" s="301"/>
      <c r="Z4911" s="301"/>
      <c r="AA4911" s="301"/>
      <c r="AB4911" s="301"/>
      <c r="AC4911" s="301"/>
      <c r="AD4911" s="301"/>
      <c r="AE4911" s="301"/>
      <c r="AF4911" s="301"/>
      <c r="AG4911" s="301"/>
      <c r="AH4911" s="301"/>
      <c r="AI4911" s="301"/>
    </row>
    <row r="4912" spans="18:35" ht="80.099999999999994" customHeight="1" x14ac:dyDescent="0.2">
      <c r="R4912" s="301"/>
      <c r="S4912" s="301"/>
      <c r="T4912" s="301"/>
      <c r="U4912" s="301"/>
      <c r="V4912" s="301"/>
      <c r="W4912" s="301"/>
      <c r="X4912" s="301"/>
      <c r="Y4912" s="301"/>
      <c r="Z4912" s="301"/>
      <c r="AA4912" s="301"/>
      <c r="AB4912" s="301"/>
      <c r="AC4912" s="301"/>
      <c r="AD4912" s="301"/>
      <c r="AE4912" s="301"/>
      <c r="AF4912" s="301"/>
      <c r="AG4912" s="301"/>
      <c r="AH4912" s="301"/>
      <c r="AI4912" s="301"/>
    </row>
    <row r="4913" spans="18:35" ht="80.099999999999994" customHeight="1" x14ac:dyDescent="0.2">
      <c r="R4913" s="301"/>
      <c r="S4913" s="301"/>
      <c r="T4913" s="301"/>
      <c r="U4913" s="301"/>
      <c r="V4913" s="301"/>
      <c r="W4913" s="301"/>
      <c r="X4913" s="301"/>
      <c r="Y4913" s="301"/>
      <c r="Z4913" s="301"/>
      <c r="AA4913" s="301"/>
      <c r="AB4913" s="301"/>
      <c r="AC4913" s="301"/>
      <c r="AD4913" s="301"/>
      <c r="AE4913" s="301"/>
      <c r="AF4913" s="301"/>
      <c r="AG4913" s="301"/>
      <c r="AH4913" s="301"/>
      <c r="AI4913" s="301"/>
    </row>
    <row r="4914" spans="18:35" ht="80.099999999999994" customHeight="1" x14ac:dyDescent="0.2">
      <c r="R4914" s="301"/>
      <c r="S4914" s="301"/>
      <c r="T4914" s="301"/>
      <c r="U4914" s="301"/>
      <c r="V4914" s="301"/>
      <c r="W4914" s="301"/>
      <c r="X4914" s="301"/>
      <c r="Y4914" s="301"/>
      <c r="Z4914" s="301"/>
      <c r="AA4914" s="301"/>
      <c r="AB4914" s="301"/>
      <c r="AC4914" s="301"/>
      <c r="AD4914" s="301"/>
      <c r="AE4914" s="301"/>
      <c r="AF4914" s="301"/>
      <c r="AG4914" s="301"/>
      <c r="AH4914" s="301"/>
      <c r="AI4914" s="301"/>
    </row>
    <row r="4915" spans="18:35" ht="80.099999999999994" customHeight="1" x14ac:dyDescent="0.2">
      <c r="R4915" s="301"/>
      <c r="S4915" s="301"/>
      <c r="T4915" s="301"/>
      <c r="U4915" s="301"/>
      <c r="V4915" s="301"/>
      <c r="W4915" s="301"/>
      <c r="X4915" s="301"/>
      <c r="Y4915" s="301"/>
      <c r="Z4915" s="301"/>
      <c r="AA4915" s="301"/>
      <c r="AB4915" s="301"/>
      <c r="AC4915" s="301"/>
      <c r="AD4915" s="301"/>
      <c r="AE4915" s="301"/>
      <c r="AF4915" s="301"/>
      <c r="AG4915" s="301"/>
      <c r="AH4915" s="301"/>
      <c r="AI4915" s="301"/>
    </row>
    <row r="4916" spans="18:35" ht="80.099999999999994" customHeight="1" x14ac:dyDescent="0.2">
      <c r="R4916" s="301"/>
      <c r="S4916" s="301"/>
      <c r="T4916" s="301"/>
      <c r="U4916" s="301"/>
      <c r="V4916" s="301"/>
      <c r="W4916" s="301"/>
      <c r="X4916" s="301"/>
      <c r="Y4916" s="301"/>
      <c r="Z4916" s="301"/>
      <c r="AA4916" s="301"/>
      <c r="AB4916" s="301"/>
      <c r="AC4916" s="301"/>
      <c r="AD4916" s="301"/>
      <c r="AE4916" s="301"/>
      <c r="AF4916" s="301"/>
      <c r="AG4916" s="301"/>
      <c r="AH4916" s="301"/>
      <c r="AI4916" s="301"/>
    </row>
    <row r="4917" spans="18:35" ht="80.099999999999994" customHeight="1" x14ac:dyDescent="0.2">
      <c r="R4917" s="301"/>
      <c r="S4917" s="301"/>
      <c r="T4917" s="301"/>
      <c r="U4917" s="301"/>
      <c r="V4917" s="301"/>
      <c r="W4917" s="301"/>
      <c r="X4917" s="301"/>
      <c r="Y4917" s="301"/>
      <c r="Z4917" s="301"/>
      <c r="AA4917" s="301"/>
      <c r="AB4917" s="301"/>
      <c r="AC4917" s="301"/>
      <c r="AD4917" s="301"/>
      <c r="AE4917" s="301"/>
      <c r="AF4917" s="301"/>
      <c r="AG4917" s="301"/>
      <c r="AH4917" s="301"/>
      <c r="AI4917" s="301"/>
    </row>
    <row r="4918" spans="18:35" ht="80.099999999999994" customHeight="1" x14ac:dyDescent="0.2">
      <c r="R4918" s="301"/>
      <c r="S4918" s="301"/>
      <c r="T4918" s="301"/>
      <c r="U4918" s="301"/>
      <c r="V4918" s="301"/>
      <c r="W4918" s="301"/>
      <c r="X4918" s="301"/>
      <c r="Y4918" s="301"/>
      <c r="Z4918" s="301"/>
      <c r="AA4918" s="301"/>
      <c r="AB4918" s="301"/>
      <c r="AC4918" s="301"/>
      <c r="AD4918" s="301"/>
      <c r="AE4918" s="301"/>
      <c r="AF4918" s="301"/>
      <c r="AG4918" s="301"/>
      <c r="AH4918" s="301"/>
      <c r="AI4918" s="301"/>
    </row>
    <row r="4919" spans="18:35" ht="80.099999999999994" customHeight="1" x14ac:dyDescent="0.2">
      <c r="R4919" s="301"/>
      <c r="S4919" s="301"/>
      <c r="T4919" s="301"/>
      <c r="U4919" s="301"/>
      <c r="V4919" s="301"/>
      <c r="W4919" s="301"/>
      <c r="X4919" s="301"/>
      <c r="Y4919" s="301"/>
      <c r="Z4919" s="301"/>
      <c r="AA4919" s="301"/>
      <c r="AB4919" s="301"/>
      <c r="AC4919" s="301"/>
      <c r="AD4919" s="301"/>
      <c r="AE4919" s="301"/>
      <c r="AF4919" s="301"/>
      <c r="AG4919" s="301"/>
      <c r="AH4919" s="301"/>
      <c r="AI4919" s="301"/>
    </row>
    <row r="4920" spans="18:35" ht="80.099999999999994" customHeight="1" x14ac:dyDescent="0.2">
      <c r="R4920" s="301"/>
      <c r="S4920" s="301"/>
      <c r="T4920" s="301"/>
      <c r="U4920" s="301"/>
      <c r="V4920" s="301"/>
      <c r="W4920" s="301"/>
      <c r="X4920" s="301"/>
      <c r="Y4920" s="301"/>
      <c r="Z4920" s="301"/>
      <c r="AA4920" s="301"/>
      <c r="AB4920" s="301"/>
      <c r="AC4920" s="301"/>
      <c r="AD4920" s="301"/>
      <c r="AE4920" s="301"/>
      <c r="AF4920" s="301"/>
      <c r="AG4920" s="301"/>
      <c r="AH4920" s="301"/>
      <c r="AI4920" s="301"/>
    </row>
    <row r="4921" spans="18:35" ht="80.099999999999994" customHeight="1" x14ac:dyDescent="0.2">
      <c r="R4921" s="301"/>
      <c r="S4921" s="301"/>
      <c r="T4921" s="301"/>
      <c r="U4921" s="301"/>
      <c r="V4921" s="301"/>
      <c r="W4921" s="301"/>
      <c r="X4921" s="301"/>
      <c r="Y4921" s="301"/>
      <c r="Z4921" s="301"/>
      <c r="AA4921" s="301"/>
      <c r="AB4921" s="301"/>
      <c r="AC4921" s="301"/>
      <c r="AD4921" s="301"/>
      <c r="AE4921" s="301"/>
      <c r="AF4921" s="301"/>
      <c r="AG4921" s="301"/>
      <c r="AH4921" s="301"/>
      <c r="AI4921" s="301"/>
    </row>
    <row r="4922" spans="18:35" ht="80.099999999999994" customHeight="1" x14ac:dyDescent="0.2">
      <c r="R4922" s="301"/>
      <c r="S4922" s="301"/>
      <c r="T4922" s="301"/>
      <c r="U4922" s="301"/>
      <c r="V4922" s="301"/>
      <c r="W4922" s="301"/>
      <c r="X4922" s="301"/>
      <c r="Y4922" s="301"/>
      <c r="Z4922" s="301"/>
      <c r="AA4922" s="301"/>
      <c r="AB4922" s="301"/>
      <c r="AC4922" s="301"/>
      <c r="AD4922" s="301"/>
      <c r="AE4922" s="301"/>
      <c r="AF4922" s="301"/>
      <c r="AG4922" s="301"/>
      <c r="AH4922" s="301"/>
      <c r="AI4922" s="301"/>
    </row>
    <row r="4923" spans="18:35" ht="80.099999999999994" customHeight="1" x14ac:dyDescent="0.2">
      <c r="R4923" s="301"/>
      <c r="S4923" s="301"/>
      <c r="T4923" s="301"/>
      <c r="U4923" s="301"/>
      <c r="V4923" s="301"/>
      <c r="W4923" s="301"/>
      <c r="X4923" s="301"/>
      <c r="Y4923" s="301"/>
      <c r="Z4923" s="301"/>
      <c r="AA4923" s="301"/>
      <c r="AB4923" s="301"/>
      <c r="AC4923" s="301"/>
      <c r="AD4923" s="301"/>
      <c r="AE4923" s="301"/>
      <c r="AF4923" s="301"/>
      <c r="AG4923" s="301"/>
      <c r="AH4923" s="301"/>
      <c r="AI4923" s="301"/>
    </row>
    <row r="4924" spans="18:35" ht="80.099999999999994" customHeight="1" x14ac:dyDescent="0.2">
      <c r="R4924" s="301"/>
      <c r="S4924" s="301"/>
      <c r="T4924" s="301"/>
      <c r="U4924" s="301"/>
      <c r="V4924" s="301"/>
      <c r="W4924" s="301"/>
      <c r="X4924" s="301"/>
      <c r="Y4924" s="301"/>
      <c r="Z4924" s="301"/>
      <c r="AA4924" s="301"/>
      <c r="AB4924" s="301"/>
      <c r="AC4924" s="301"/>
      <c r="AD4924" s="301"/>
      <c r="AE4924" s="301"/>
      <c r="AF4924" s="301"/>
      <c r="AG4924" s="301"/>
      <c r="AH4924" s="301"/>
      <c r="AI4924" s="301"/>
    </row>
    <row r="4925" spans="18:35" ht="80.099999999999994" customHeight="1" x14ac:dyDescent="0.2">
      <c r="R4925" s="301"/>
      <c r="S4925" s="301"/>
      <c r="T4925" s="301"/>
      <c r="U4925" s="301"/>
      <c r="V4925" s="301"/>
      <c r="W4925" s="301"/>
      <c r="X4925" s="301"/>
      <c r="Y4925" s="301"/>
      <c r="Z4925" s="301"/>
      <c r="AA4925" s="301"/>
      <c r="AB4925" s="301"/>
      <c r="AC4925" s="301"/>
      <c r="AD4925" s="301"/>
      <c r="AE4925" s="301"/>
      <c r="AF4925" s="301"/>
      <c r="AG4925" s="301"/>
      <c r="AH4925" s="301"/>
      <c r="AI4925" s="301"/>
    </row>
    <row r="4926" spans="18:35" ht="80.099999999999994" customHeight="1" x14ac:dyDescent="0.2">
      <c r="R4926" s="301"/>
      <c r="S4926" s="301"/>
      <c r="T4926" s="301"/>
      <c r="U4926" s="301"/>
      <c r="V4926" s="301"/>
      <c r="W4926" s="301"/>
      <c r="X4926" s="301"/>
      <c r="Y4926" s="301"/>
      <c r="Z4926" s="301"/>
      <c r="AA4926" s="301"/>
      <c r="AB4926" s="301"/>
      <c r="AC4926" s="301"/>
      <c r="AD4926" s="301"/>
      <c r="AE4926" s="301"/>
      <c r="AF4926" s="301"/>
      <c r="AG4926" s="301"/>
      <c r="AH4926" s="301"/>
      <c r="AI4926" s="301"/>
    </row>
    <row r="4927" spans="18:35" ht="80.099999999999994" customHeight="1" x14ac:dyDescent="0.2">
      <c r="R4927" s="301"/>
      <c r="S4927" s="301"/>
      <c r="T4927" s="301"/>
      <c r="U4927" s="301"/>
      <c r="V4927" s="301"/>
      <c r="W4927" s="301"/>
      <c r="X4927" s="301"/>
      <c r="Y4927" s="301"/>
      <c r="Z4927" s="301"/>
      <c r="AA4927" s="301"/>
      <c r="AB4927" s="301"/>
      <c r="AC4927" s="301"/>
      <c r="AD4927" s="301"/>
      <c r="AE4927" s="301"/>
      <c r="AF4927" s="301"/>
      <c r="AG4927" s="301"/>
      <c r="AH4927" s="301"/>
      <c r="AI4927" s="301"/>
    </row>
    <row r="4928" spans="18:35" ht="80.099999999999994" customHeight="1" x14ac:dyDescent="0.2">
      <c r="R4928" s="301"/>
      <c r="S4928" s="301"/>
      <c r="T4928" s="301"/>
      <c r="U4928" s="301"/>
      <c r="V4928" s="301"/>
      <c r="W4928" s="301"/>
      <c r="X4928" s="301"/>
      <c r="Y4928" s="301"/>
      <c r="Z4928" s="301"/>
      <c r="AA4928" s="301"/>
      <c r="AB4928" s="301"/>
      <c r="AC4928" s="301"/>
      <c r="AD4928" s="301"/>
      <c r="AE4928" s="301"/>
      <c r="AF4928" s="301"/>
      <c r="AG4928" s="301"/>
      <c r="AH4928" s="301"/>
      <c r="AI4928" s="301"/>
    </row>
    <row r="4929" spans="18:35" ht="80.099999999999994" customHeight="1" x14ac:dyDescent="0.2">
      <c r="R4929" s="301"/>
      <c r="S4929" s="301"/>
      <c r="T4929" s="301"/>
      <c r="U4929" s="301"/>
      <c r="V4929" s="301"/>
      <c r="W4929" s="301"/>
      <c r="X4929" s="301"/>
      <c r="Y4929" s="301"/>
      <c r="Z4929" s="301"/>
      <c r="AA4929" s="301"/>
      <c r="AB4929" s="301"/>
      <c r="AC4929" s="301"/>
      <c r="AD4929" s="301"/>
      <c r="AE4929" s="301"/>
      <c r="AF4929" s="301"/>
      <c r="AG4929" s="301"/>
      <c r="AH4929" s="301"/>
      <c r="AI4929" s="301"/>
    </row>
    <row r="4930" spans="18:35" ht="80.099999999999994" customHeight="1" x14ac:dyDescent="0.2">
      <c r="R4930" s="301"/>
      <c r="S4930" s="301"/>
      <c r="T4930" s="301"/>
      <c r="U4930" s="301"/>
      <c r="V4930" s="301"/>
      <c r="W4930" s="301"/>
      <c r="X4930" s="301"/>
      <c r="Y4930" s="301"/>
      <c r="Z4930" s="301"/>
      <c r="AA4930" s="301"/>
      <c r="AB4930" s="301"/>
      <c r="AC4930" s="301"/>
      <c r="AD4930" s="301"/>
      <c r="AE4930" s="301"/>
      <c r="AF4930" s="301"/>
      <c r="AG4930" s="301"/>
      <c r="AH4930" s="301"/>
      <c r="AI4930" s="301"/>
    </row>
    <row r="4931" spans="18:35" ht="80.099999999999994" customHeight="1" x14ac:dyDescent="0.2">
      <c r="R4931" s="301"/>
      <c r="S4931" s="301"/>
      <c r="T4931" s="301"/>
      <c r="U4931" s="301"/>
      <c r="V4931" s="301"/>
      <c r="W4931" s="301"/>
      <c r="X4931" s="301"/>
      <c r="Y4931" s="301"/>
      <c r="Z4931" s="301"/>
      <c r="AA4931" s="301"/>
      <c r="AB4931" s="301"/>
      <c r="AC4931" s="301"/>
      <c r="AD4931" s="301"/>
      <c r="AE4931" s="301"/>
      <c r="AF4931" s="301"/>
      <c r="AG4931" s="301"/>
      <c r="AH4931" s="301"/>
      <c r="AI4931" s="301"/>
    </row>
    <row r="4932" spans="18:35" ht="80.099999999999994" customHeight="1" x14ac:dyDescent="0.2">
      <c r="R4932" s="301"/>
      <c r="S4932" s="301"/>
      <c r="T4932" s="301"/>
      <c r="U4932" s="301"/>
      <c r="V4932" s="301"/>
      <c r="W4932" s="301"/>
      <c r="X4932" s="301"/>
      <c r="Y4932" s="301"/>
      <c r="Z4932" s="301"/>
      <c r="AA4932" s="301"/>
      <c r="AB4932" s="301"/>
      <c r="AC4932" s="301"/>
      <c r="AD4932" s="301"/>
      <c r="AE4932" s="301"/>
      <c r="AF4932" s="301"/>
      <c r="AG4932" s="301"/>
      <c r="AH4932" s="301"/>
      <c r="AI4932" s="301"/>
    </row>
    <row r="4933" spans="18:35" ht="80.099999999999994" customHeight="1" x14ac:dyDescent="0.2">
      <c r="R4933" s="301"/>
      <c r="S4933" s="301"/>
      <c r="T4933" s="301"/>
      <c r="U4933" s="301"/>
      <c r="V4933" s="301"/>
      <c r="W4933" s="301"/>
      <c r="X4933" s="301"/>
      <c r="Y4933" s="301"/>
      <c r="Z4933" s="301"/>
      <c r="AA4933" s="301"/>
      <c r="AB4933" s="301"/>
      <c r="AC4933" s="301"/>
      <c r="AD4933" s="301"/>
      <c r="AE4933" s="301"/>
      <c r="AF4933" s="301"/>
      <c r="AG4933" s="301"/>
      <c r="AH4933" s="301"/>
      <c r="AI4933" s="301"/>
    </row>
    <row r="4934" spans="18:35" ht="80.099999999999994" customHeight="1" x14ac:dyDescent="0.2">
      <c r="R4934" s="301"/>
      <c r="S4934" s="301"/>
      <c r="T4934" s="301"/>
      <c r="U4934" s="301"/>
      <c r="V4934" s="301"/>
      <c r="W4934" s="301"/>
      <c r="X4934" s="301"/>
      <c r="Y4934" s="301"/>
      <c r="Z4934" s="301"/>
      <c r="AA4934" s="301"/>
      <c r="AB4934" s="301"/>
      <c r="AC4934" s="301"/>
      <c r="AD4934" s="301"/>
      <c r="AE4934" s="301"/>
      <c r="AF4934" s="301"/>
      <c r="AG4934" s="301"/>
      <c r="AH4934" s="301"/>
      <c r="AI4934" s="301"/>
    </row>
    <row r="4935" spans="18:35" ht="80.099999999999994" customHeight="1" x14ac:dyDescent="0.2">
      <c r="R4935" s="301"/>
      <c r="S4935" s="301"/>
      <c r="T4935" s="301"/>
      <c r="U4935" s="301"/>
      <c r="V4935" s="301"/>
      <c r="W4935" s="301"/>
      <c r="X4935" s="301"/>
      <c r="Y4935" s="301"/>
      <c r="Z4935" s="301"/>
      <c r="AA4935" s="301"/>
      <c r="AB4935" s="301"/>
      <c r="AC4935" s="301"/>
      <c r="AD4935" s="301"/>
      <c r="AE4935" s="301"/>
      <c r="AF4935" s="301"/>
      <c r="AG4935" s="301"/>
      <c r="AH4935" s="301"/>
      <c r="AI4935" s="301"/>
    </row>
    <row r="4936" spans="18:35" ht="80.099999999999994" customHeight="1" x14ac:dyDescent="0.2">
      <c r="R4936" s="301"/>
      <c r="S4936" s="301"/>
      <c r="T4936" s="301"/>
      <c r="U4936" s="301"/>
      <c r="V4936" s="301"/>
      <c r="W4936" s="301"/>
      <c r="X4936" s="301"/>
      <c r="Y4936" s="301"/>
      <c r="Z4936" s="301"/>
      <c r="AA4936" s="301"/>
      <c r="AB4936" s="301"/>
      <c r="AC4936" s="301"/>
      <c r="AD4936" s="301"/>
      <c r="AE4936" s="301"/>
      <c r="AF4936" s="301"/>
      <c r="AG4936" s="301"/>
      <c r="AH4936" s="301"/>
      <c r="AI4936" s="301"/>
    </row>
    <row r="4937" spans="18:35" ht="80.099999999999994" customHeight="1" x14ac:dyDescent="0.2">
      <c r="R4937" s="301"/>
      <c r="S4937" s="301"/>
      <c r="T4937" s="301"/>
      <c r="U4937" s="301"/>
      <c r="V4937" s="301"/>
      <c r="W4937" s="301"/>
      <c r="X4937" s="301"/>
      <c r="Y4937" s="301"/>
      <c r="Z4937" s="301"/>
      <c r="AA4937" s="301"/>
      <c r="AB4937" s="301"/>
      <c r="AC4937" s="301"/>
      <c r="AD4937" s="301"/>
      <c r="AE4937" s="301"/>
      <c r="AF4937" s="301"/>
      <c r="AG4937" s="301"/>
      <c r="AH4937" s="301"/>
      <c r="AI4937" s="301"/>
    </row>
    <row r="4938" spans="18:35" ht="80.099999999999994" customHeight="1" x14ac:dyDescent="0.2">
      <c r="R4938" s="301"/>
      <c r="S4938" s="301"/>
      <c r="T4938" s="301"/>
      <c r="U4938" s="301"/>
      <c r="V4938" s="301"/>
      <c r="W4938" s="301"/>
      <c r="X4938" s="301"/>
      <c r="Y4938" s="301"/>
      <c r="Z4938" s="301"/>
      <c r="AA4938" s="301"/>
      <c r="AB4938" s="301"/>
      <c r="AC4938" s="301"/>
      <c r="AD4938" s="301"/>
      <c r="AE4938" s="301"/>
      <c r="AF4938" s="301"/>
      <c r="AG4938" s="301"/>
      <c r="AH4938" s="301"/>
      <c r="AI4938" s="301"/>
    </row>
    <row r="4939" spans="18:35" ht="80.099999999999994" customHeight="1" x14ac:dyDescent="0.2">
      <c r="R4939" s="301"/>
      <c r="S4939" s="301"/>
      <c r="T4939" s="301"/>
      <c r="U4939" s="301"/>
      <c r="V4939" s="301"/>
      <c r="W4939" s="301"/>
      <c r="X4939" s="301"/>
      <c r="Y4939" s="301"/>
      <c r="Z4939" s="301"/>
      <c r="AA4939" s="301"/>
      <c r="AB4939" s="301"/>
      <c r="AC4939" s="301"/>
      <c r="AD4939" s="301"/>
      <c r="AE4939" s="301"/>
      <c r="AF4939" s="301"/>
      <c r="AG4939" s="301"/>
      <c r="AH4939" s="301"/>
      <c r="AI4939" s="301"/>
    </row>
    <row r="4940" spans="18:35" ht="80.099999999999994" customHeight="1" x14ac:dyDescent="0.2">
      <c r="R4940" s="301"/>
      <c r="S4940" s="301"/>
      <c r="T4940" s="301"/>
      <c r="U4940" s="301"/>
      <c r="V4940" s="301"/>
      <c r="W4940" s="301"/>
      <c r="X4940" s="301"/>
      <c r="Y4940" s="301"/>
      <c r="Z4940" s="301"/>
      <c r="AA4940" s="301"/>
      <c r="AB4940" s="301"/>
      <c r="AC4940" s="301"/>
      <c r="AD4940" s="301"/>
      <c r="AE4940" s="301"/>
      <c r="AF4940" s="301"/>
      <c r="AG4940" s="301"/>
      <c r="AH4940" s="301"/>
      <c r="AI4940" s="301"/>
    </row>
    <row r="4941" spans="18:35" ht="80.099999999999994" customHeight="1" x14ac:dyDescent="0.2">
      <c r="R4941" s="301"/>
      <c r="S4941" s="301"/>
      <c r="T4941" s="301"/>
      <c r="U4941" s="301"/>
      <c r="V4941" s="301"/>
      <c r="W4941" s="301"/>
      <c r="X4941" s="301"/>
      <c r="Y4941" s="301"/>
      <c r="Z4941" s="301"/>
      <c r="AA4941" s="301"/>
      <c r="AB4941" s="301"/>
      <c r="AC4941" s="301"/>
      <c r="AD4941" s="301"/>
      <c r="AE4941" s="301"/>
      <c r="AF4941" s="301"/>
      <c r="AG4941" s="301"/>
      <c r="AH4941" s="301"/>
      <c r="AI4941" s="301"/>
    </row>
    <row r="4942" spans="18:35" ht="80.099999999999994" customHeight="1" x14ac:dyDescent="0.2">
      <c r="R4942" s="301"/>
      <c r="S4942" s="301"/>
      <c r="T4942" s="301"/>
      <c r="U4942" s="301"/>
      <c r="V4942" s="301"/>
      <c r="W4942" s="301"/>
      <c r="X4942" s="301"/>
      <c r="Y4942" s="301"/>
      <c r="Z4942" s="301"/>
      <c r="AA4942" s="301"/>
      <c r="AB4942" s="301"/>
      <c r="AC4942" s="301"/>
      <c r="AD4942" s="301"/>
      <c r="AE4942" s="301"/>
      <c r="AF4942" s="301"/>
      <c r="AG4942" s="301"/>
      <c r="AH4942" s="301"/>
      <c r="AI4942" s="301"/>
    </row>
    <row r="4943" spans="18:35" ht="80.099999999999994" customHeight="1" x14ac:dyDescent="0.2">
      <c r="R4943" s="301"/>
      <c r="S4943" s="301"/>
      <c r="T4943" s="301"/>
      <c r="U4943" s="301"/>
      <c r="V4943" s="301"/>
      <c r="W4943" s="301"/>
      <c r="X4943" s="301"/>
      <c r="Y4943" s="301"/>
      <c r="Z4943" s="301"/>
      <c r="AA4943" s="301"/>
      <c r="AB4943" s="301"/>
      <c r="AC4943" s="301"/>
      <c r="AD4943" s="301"/>
      <c r="AE4943" s="301"/>
      <c r="AF4943" s="301"/>
      <c r="AG4943" s="301"/>
      <c r="AH4943" s="301"/>
      <c r="AI4943" s="301"/>
    </row>
    <row r="4944" spans="18:35" ht="80.099999999999994" customHeight="1" x14ac:dyDescent="0.2">
      <c r="R4944" s="301"/>
      <c r="S4944" s="301"/>
      <c r="T4944" s="301"/>
      <c r="U4944" s="301"/>
      <c r="V4944" s="301"/>
      <c r="W4944" s="301"/>
      <c r="X4944" s="301"/>
      <c r="Y4944" s="301"/>
      <c r="Z4944" s="301"/>
      <c r="AA4944" s="301"/>
      <c r="AB4944" s="301"/>
      <c r="AC4944" s="301"/>
      <c r="AD4944" s="301"/>
      <c r="AE4944" s="301"/>
      <c r="AF4944" s="301"/>
      <c r="AG4944" s="301"/>
      <c r="AH4944" s="301"/>
      <c r="AI4944" s="301"/>
    </row>
    <row r="4945" spans="18:35" ht="80.099999999999994" customHeight="1" x14ac:dyDescent="0.2">
      <c r="R4945" s="301"/>
      <c r="S4945" s="301"/>
      <c r="T4945" s="301"/>
      <c r="U4945" s="301"/>
      <c r="V4945" s="301"/>
      <c r="W4945" s="301"/>
      <c r="X4945" s="301"/>
      <c r="Y4945" s="301"/>
      <c r="Z4945" s="301"/>
      <c r="AA4945" s="301"/>
      <c r="AB4945" s="301"/>
      <c r="AC4945" s="301"/>
      <c r="AD4945" s="301"/>
      <c r="AE4945" s="301"/>
      <c r="AF4945" s="301"/>
      <c r="AG4945" s="301"/>
      <c r="AH4945" s="301"/>
      <c r="AI4945" s="301"/>
    </row>
    <row r="4946" spans="18:35" ht="80.099999999999994" customHeight="1" x14ac:dyDescent="0.2">
      <c r="R4946" s="301"/>
      <c r="S4946" s="301"/>
      <c r="T4946" s="301"/>
      <c r="U4946" s="301"/>
      <c r="V4946" s="301"/>
      <c r="W4946" s="301"/>
      <c r="X4946" s="301"/>
      <c r="Y4946" s="301"/>
      <c r="Z4946" s="301"/>
      <c r="AA4946" s="301"/>
      <c r="AB4946" s="301"/>
      <c r="AC4946" s="301"/>
      <c r="AD4946" s="301"/>
      <c r="AE4946" s="301"/>
      <c r="AF4946" s="301"/>
      <c r="AG4946" s="301"/>
      <c r="AH4946" s="301"/>
      <c r="AI4946" s="301"/>
    </row>
    <row r="4947" spans="18:35" ht="80.099999999999994" customHeight="1" x14ac:dyDescent="0.2">
      <c r="R4947" s="301"/>
      <c r="S4947" s="301"/>
      <c r="T4947" s="301"/>
      <c r="U4947" s="301"/>
      <c r="V4947" s="301"/>
      <c r="W4947" s="301"/>
      <c r="X4947" s="301"/>
      <c r="Y4947" s="301"/>
      <c r="Z4947" s="301"/>
      <c r="AA4947" s="301"/>
      <c r="AB4947" s="301"/>
      <c r="AC4947" s="301"/>
      <c r="AD4947" s="301"/>
      <c r="AE4947" s="301"/>
      <c r="AF4947" s="301"/>
      <c r="AG4947" s="301"/>
      <c r="AH4947" s="301"/>
      <c r="AI4947" s="301"/>
    </row>
    <row r="4948" spans="18:35" ht="80.099999999999994" customHeight="1" x14ac:dyDescent="0.2">
      <c r="R4948" s="301"/>
      <c r="S4948" s="301"/>
      <c r="T4948" s="301"/>
      <c r="U4948" s="301"/>
      <c r="V4948" s="301"/>
      <c r="W4948" s="301"/>
      <c r="X4948" s="301"/>
      <c r="Y4948" s="301"/>
      <c r="Z4948" s="301"/>
      <c r="AA4948" s="301"/>
      <c r="AB4948" s="301"/>
      <c r="AC4948" s="301"/>
      <c r="AD4948" s="301"/>
      <c r="AE4948" s="301"/>
      <c r="AF4948" s="301"/>
      <c r="AG4948" s="301"/>
      <c r="AH4948" s="301"/>
      <c r="AI4948" s="301"/>
    </row>
    <row r="4949" spans="18:35" ht="80.099999999999994" customHeight="1" x14ac:dyDescent="0.2">
      <c r="R4949" s="301"/>
      <c r="S4949" s="301"/>
      <c r="T4949" s="301"/>
      <c r="U4949" s="301"/>
      <c r="V4949" s="301"/>
      <c r="W4949" s="301"/>
      <c r="X4949" s="301"/>
      <c r="Y4949" s="301"/>
      <c r="Z4949" s="301"/>
      <c r="AA4949" s="301"/>
      <c r="AB4949" s="301"/>
      <c r="AC4949" s="301"/>
      <c r="AD4949" s="301"/>
      <c r="AE4949" s="301"/>
      <c r="AF4949" s="301"/>
      <c r="AG4949" s="301"/>
      <c r="AH4949" s="301"/>
      <c r="AI4949" s="301"/>
    </row>
    <row r="4950" spans="18:35" ht="80.099999999999994" customHeight="1" x14ac:dyDescent="0.2">
      <c r="R4950" s="301"/>
      <c r="S4950" s="301"/>
      <c r="T4950" s="301"/>
      <c r="U4950" s="301"/>
      <c r="V4950" s="301"/>
      <c r="W4950" s="301"/>
      <c r="X4950" s="301"/>
      <c r="Y4950" s="301"/>
      <c r="Z4950" s="301"/>
      <c r="AA4950" s="301"/>
      <c r="AB4950" s="301"/>
      <c r="AC4950" s="301"/>
      <c r="AD4950" s="301"/>
      <c r="AE4950" s="301"/>
      <c r="AF4950" s="301"/>
      <c r="AG4950" s="301"/>
      <c r="AH4950" s="301"/>
      <c r="AI4950" s="301"/>
    </row>
    <row r="4951" spans="18:35" ht="80.099999999999994" customHeight="1" x14ac:dyDescent="0.2">
      <c r="R4951" s="301"/>
      <c r="S4951" s="301"/>
      <c r="T4951" s="301"/>
      <c r="U4951" s="301"/>
      <c r="V4951" s="301"/>
      <c r="W4951" s="301"/>
      <c r="X4951" s="301"/>
      <c r="Y4951" s="301"/>
      <c r="Z4951" s="301"/>
      <c r="AA4951" s="301"/>
      <c r="AB4951" s="301"/>
      <c r="AC4951" s="301"/>
      <c r="AD4951" s="301"/>
      <c r="AE4951" s="301"/>
      <c r="AF4951" s="301"/>
      <c r="AG4951" s="301"/>
      <c r="AH4951" s="301"/>
      <c r="AI4951" s="301"/>
    </row>
    <row r="4952" spans="18:35" ht="80.099999999999994" customHeight="1" x14ac:dyDescent="0.2">
      <c r="R4952" s="301"/>
      <c r="S4952" s="301"/>
      <c r="T4952" s="301"/>
      <c r="U4952" s="301"/>
      <c r="V4952" s="301"/>
      <c r="W4952" s="301"/>
      <c r="X4952" s="301"/>
      <c r="Y4952" s="301"/>
      <c r="Z4952" s="301"/>
      <c r="AA4952" s="301"/>
      <c r="AB4952" s="301"/>
      <c r="AC4952" s="301"/>
      <c r="AD4952" s="301"/>
      <c r="AE4952" s="301"/>
      <c r="AF4952" s="301"/>
      <c r="AG4952" s="301"/>
      <c r="AH4952" s="301"/>
      <c r="AI4952" s="301"/>
    </row>
    <row r="4953" spans="18:35" ht="80.099999999999994" customHeight="1" x14ac:dyDescent="0.2">
      <c r="R4953" s="301"/>
      <c r="S4953" s="301"/>
      <c r="T4953" s="301"/>
      <c r="U4953" s="301"/>
      <c r="V4953" s="301"/>
      <c r="W4953" s="301"/>
      <c r="X4953" s="301"/>
      <c r="Y4953" s="301"/>
      <c r="Z4953" s="301"/>
      <c r="AA4953" s="301"/>
      <c r="AB4953" s="301"/>
      <c r="AC4953" s="301"/>
      <c r="AD4953" s="301"/>
      <c r="AE4953" s="301"/>
      <c r="AF4953" s="301"/>
      <c r="AG4953" s="301"/>
      <c r="AH4953" s="301"/>
      <c r="AI4953" s="301"/>
    </row>
    <row r="4954" spans="18:35" ht="80.099999999999994" customHeight="1" x14ac:dyDescent="0.2">
      <c r="R4954" s="301"/>
      <c r="S4954" s="301"/>
      <c r="T4954" s="301"/>
      <c r="U4954" s="301"/>
      <c r="V4954" s="301"/>
      <c r="W4954" s="301"/>
      <c r="X4954" s="301"/>
      <c r="Y4954" s="301"/>
      <c r="Z4954" s="301"/>
      <c r="AA4954" s="301"/>
      <c r="AB4954" s="301"/>
      <c r="AC4954" s="301"/>
      <c r="AD4954" s="301"/>
      <c r="AE4954" s="301"/>
      <c r="AF4954" s="301"/>
      <c r="AG4954" s="301"/>
      <c r="AH4954" s="301"/>
      <c r="AI4954" s="301"/>
    </row>
    <row r="4955" spans="18:35" ht="80.099999999999994" customHeight="1" x14ac:dyDescent="0.2">
      <c r="R4955" s="301"/>
      <c r="S4955" s="301"/>
      <c r="T4955" s="301"/>
      <c r="U4955" s="301"/>
      <c r="V4955" s="301"/>
      <c r="W4955" s="301"/>
      <c r="X4955" s="301"/>
      <c r="Y4955" s="301"/>
      <c r="Z4955" s="301"/>
      <c r="AA4955" s="301"/>
      <c r="AB4955" s="301"/>
      <c r="AC4955" s="301"/>
      <c r="AD4955" s="301"/>
      <c r="AE4955" s="301"/>
      <c r="AF4955" s="301"/>
      <c r="AG4955" s="301"/>
      <c r="AH4955" s="301"/>
      <c r="AI4955" s="301"/>
    </row>
    <row r="4956" spans="18:35" ht="80.099999999999994" customHeight="1" x14ac:dyDescent="0.2">
      <c r="R4956" s="301"/>
      <c r="S4956" s="301"/>
      <c r="T4956" s="301"/>
      <c r="U4956" s="301"/>
      <c r="V4956" s="301"/>
      <c r="W4956" s="301"/>
      <c r="X4956" s="301"/>
      <c r="Y4956" s="301"/>
      <c r="Z4956" s="301"/>
      <c r="AA4956" s="301"/>
      <c r="AB4956" s="301"/>
      <c r="AC4956" s="301"/>
      <c r="AD4956" s="301"/>
      <c r="AE4956" s="301"/>
      <c r="AF4956" s="301"/>
      <c r="AG4956" s="301"/>
      <c r="AH4956" s="301"/>
      <c r="AI4956" s="301"/>
    </row>
    <row r="4957" spans="18:35" ht="80.099999999999994" customHeight="1" x14ac:dyDescent="0.2">
      <c r="R4957" s="301"/>
      <c r="S4957" s="301"/>
      <c r="T4957" s="301"/>
      <c r="U4957" s="301"/>
      <c r="V4957" s="301"/>
      <c r="W4957" s="301"/>
      <c r="X4957" s="301"/>
      <c r="Y4957" s="301"/>
      <c r="Z4957" s="301"/>
      <c r="AA4957" s="301"/>
      <c r="AB4957" s="301"/>
      <c r="AC4957" s="301"/>
      <c r="AD4957" s="301"/>
      <c r="AE4957" s="301"/>
      <c r="AF4957" s="301"/>
      <c r="AG4957" s="301"/>
      <c r="AH4957" s="301"/>
      <c r="AI4957" s="301"/>
    </row>
    <row r="4958" spans="18:35" ht="80.099999999999994" customHeight="1" x14ac:dyDescent="0.2">
      <c r="R4958" s="301"/>
      <c r="S4958" s="301"/>
      <c r="T4958" s="301"/>
      <c r="U4958" s="301"/>
      <c r="V4958" s="301"/>
      <c r="W4958" s="301"/>
      <c r="X4958" s="301"/>
      <c r="Y4958" s="301"/>
      <c r="Z4958" s="301"/>
      <c r="AA4958" s="301"/>
      <c r="AB4958" s="301"/>
      <c r="AC4958" s="301"/>
      <c r="AD4958" s="301"/>
      <c r="AE4958" s="301"/>
      <c r="AF4958" s="301"/>
      <c r="AG4958" s="301"/>
      <c r="AH4958" s="301"/>
      <c r="AI4958" s="301"/>
    </row>
    <row r="4959" spans="18:35" ht="80.099999999999994" customHeight="1" x14ac:dyDescent="0.2">
      <c r="R4959" s="301"/>
      <c r="S4959" s="301"/>
      <c r="T4959" s="301"/>
      <c r="U4959" s="301"/>
      <c r="V4959" s="301"/>
      <c r="W4959" s="301"/>
      <c r="X4959" s="301"/>
      <c r="Y4959" s="301"/>
      <c r="Z4959" s="301"/>
      <c r="AA4959" s="301"/>
      <c r="AB4959" s="301"/>
      <c r="AC4959" s="301"/>
      <c r="AD4959" s="301"/>
      <c r="AE4959" s="301"/>
      <c r="AF4959" s="301"/>
      <c r="AG4959" s="301"/>
      <c r="AH4959" s="301"/>
      <c r="AI4959" s="301"/>
    </row>
    <row r="4960" spans="18:35" ht="80.099999999999994" customHeight="1" x14ac:dyDescent="0.2">
      <c r="R4960" s="301"/>
      <c r="S4960" s="301"/>
      <c r="T4960" s="301"/>
      <c r="U4960" s="301"/>
      <c r="V4960" s="301"/>
      <c r="W4960" s="301"/>
      <c r="X4960" s="301"/>
      <c r="Y4960" s="301"/>
      <c r="Z4960" s="301"/>
      <c r="AA4960" s="301"/>
      <c r="AB4960" s="301"/>
      <c r="AC4960" s="301"/>
      <c r="AD4960" s="301"/>
      <c r="AE4960" s="301"/>
      <c r="AF4960" s="301"/>
      <c r="AG4960" s="301"/>
      <c r="AH4960" s="301"/>
      <c r="AI4960" s="301"/>
    </row>
    <row r="4961" spans="18:35" ht="80.099999999999994" customHeight="1" x14ac:dyDescent="0.2">
      <c r="R4961" s="301"/>
      <c r="S4961" s="301"/>
      <c r="T4961" s="301"/>
      <c r="U4961" s="301"/>
      <c r="V4961" s="301"/>
      <c r="W4961" s="301"/>
      <c r="X4961" s="301"/>
      <c r="Y4961" s="301"/>
      <c r="Z4961" s="301"/>
      <c r="AA4961" s="301"/>
      <c r="AB4961" s="301"/>
      <c r="AC4961" s="301"/>
      <c r="AD4961" s="301"/>
      <c r="AE4961" s="301"/>
      <c r="AF4961" s="301"/>
      <c r="AG4961" s="301"/>
      <c r="AH4961" s="301"/>
      <c r="AI4961" s="301"/>
    </row>
    <row r="4962" spans="18:35" ht="80.099999999999994" customHeight="1" x14ac:dyDescent="0.2">
      <c r="R4962" s="301"/>
      <c r="S4962" s="301"/>
      <c r="T4962" s="301"/>
      <c r="U4962" s="301"/>
      <c r="V4962" s="301"/>
      <c r="W4962" s="301"/>
      <c r="X4962" s="301"/>
      <c r="Y4962" s="301"/>
      <c r="Z4962" s="301"/>
      <c r="AA4962" s="301"/>
      <c r="AB4962" s="301"/>
      <c r="AC4962" s="301"/>
      <c r="AD4962" s="301"/>
      <c r="AE4962" s="301"/>
      <c r="AF4962" s="301"/>
      <c r="AG4962" s="301"/>
      <c r="AH4962" s="301"/>
      <c r="AI4962" s="301"/>
    </row>
    <row r="4963" spans="18:35" ht="80.099999999999994" customHeight="1" x14ac:dyDescent="0.2">
      <c r="R4963" s="301"/>
      <c r="S4963" s="301"/>
      <c r="T4963" s="301"/>
      <c r="U4963" s="301"/>
      <c r="V4963" s="301"/>
      <c r="W4963" s="301"/>
      <c r="X4963" s="301"/>
      <c r="Y4963" s="301"/>
      <c r="Z4963" s="301"/>
      <c r="AA4963" s="301"/>
      <c r="AB4963" s="301"/>
      <c r="AC4963" s="301"/>
      <c r="AD4963" s="301"/>
      <c r="AE4963" s="301"/>
      <c r="AF4963" s="301"/>
      <c r="AG4963" s="301"/>
      <c r="AH4963" s="301"/>
      <c r="AI4963" s="301"/>
    </row>
    <row r="4964" spans="18:35" ht="80.099999999999994" customHeight="1" x14ac:dyDescent="0.2">
      <c r="R4964" s="301"/>
      <c r="S4964" s="301"/>
      <c r="T4964" s="301"/>
      <c r="U4964" s="301"/>
      <c r="V4964" s="301"/>
      <c r="W4964" s="301"/>
      <c r="X4964" s="301"/>
      <c r="Y4964" s="301"/>
      <c r="Z4964" s="301"/>
      <c r="AA4964" s="301"/>
      <c r="AB4964" s="301"/>
      <c r="AC4964" s="301"/>
      <c r="AD4964" s="301"/>
      <c r="AE4964" s="301"/>
      <c r="AF4964" s="301"/>
      <c r="AG4964" s="301"/>
      <c r="AH4964" s="301"/>
      <c r="AI4964" s="301"/>
    </row>
    <row r="4965" spans="18:35" ht="80.099999999999994" customHeight="1" x14ac:dyDescent="0.2">
      <c r="R4965" s="301"/>
      <c r="S4965" s="301"/>
      <c r="T4965" s="301"/>
      <c r="U4965" s="301"/>
      <c r="V4965" s="301"/>
      <c r="W4965" s="301"/>
      <c r="X4965" s="301"/>
      <c r="Y4965" s="301"/>
      <c r="Z4965" s="301"/>
      <c r="AA4965" s="301"/>
      <c r="AB4965" s="301"/>
      <c r="AC4965" s="301"/>
      <c r="AD4965" s="301"/>
      <c r="AE4965" s="301"/>
      <c r="AF4965" s="301"/>
      <c r="AG4965" s="301"/>
      <c r="AH4965" s="301"/>
      <c r="AI4965" s="301"/>
    </row>
    <row r="4966" spans="18:35" ht="80.099999999999994" customHeight="1" x14ac:dyDescent="0.2">
      <c r="R4966" s="301"/>
      <c r="S4966" s="301"/>
      <c r="T4966" s="301"/>
      <c r="U4966" s="301"/>
      <c r="V4966" s="301"/>
      <c r="W4966" s="301"/>
      <c r="X4966" s="301"/>
      <c r="Y4966" s="301"/>
      <c r="Z4966" s="301"/>
      <c r="AA4966" s="301"/>
      <c r="AB4966" s="301"/>
      <c r="AC4966" s="301"/>
      <c r="AD4966" s="301"/>
      <c r="AE4966" s="301"/>
      <c r="AF4966" s="301"/>
      <c r="AG4966" s="301"/>
      <c r="AH4966" s="301"/>
      <c r="AI4966" s="301"/>
    </row>
    <row r="4967" spans="18:35" ht="80.099999999999994" customHeight="1" x14ac:dyDescent="0.2">
      <c r="R4967" s="301"/>
      <c r="S4967" s="301"/>
      <c r="T4967" s="301"/>
      <c r="U4967" s="301"/>
      <c r="V4967" s="301"/>
      <c r="W4967" s="301"/>
      <c r="X4967" s="301"/>
      <c r="Y4967" s="301"/>
      <c r="Z4967" s="301"/>
      <c r="AA4967" s="301"/>
      <c r="AB4967" s="301"/>
      <c r="AC4967" s="301"/>
      <c r="AD4967" s="301"/>
      <c r="AE4967" s="301"/>
      <c r="AF4967" s="301"/>
      <c r="AG4967" s="301"/>
      <c r="AH4967" s="301"/>
      <c r="AI4967" s="301"/>
    </row>
    <row r="4968" spans="18:35" ht="80.099999999999994" customHeight="1" x14ac:dyDescent="0.2">
      <c r="R4968" s="301"/>
      <c r="S4968" s="301"/>
      <c r="T4968" s="301"/>
      <c r="U4968" s="301"/>
      <c r="V4968" s="301"/>
      <c r="W4968" s="301"/>
      <c r="X4968" s="301"/>
      <c r="Y4968" s="301"/>
      <c r="Z4968" s="301"/>
      <c r="AA4968" s="301"/>
      <c r="AB4968" s="301"/>
      <c r="AC4968" s="301"/>
      <c r="AD4968" s="301"/>
      <c r="AE4968" s="301"/>
      <c r="AF4968" s="301"/>
      <c r="AG4968" s="301"/>
      <c r="AH4968" s="301"/>
      <c r="AI4968" s="301"/>
    </row>
    <row r="4969" spans="18:35" ht="80.099999999999994" customHeight="1" x14ac:dyDescent="0.2">
      <c r="R4969" s="301"/>
      <c r="S4969" s="301"/>
      <c r="T4969" s="301"/>
      <c r="U4969" s="301"/>
      <c r="V4969" s="301"/>
      <c r="W4969" s="301"/>
      <c r="X4969" s="301"/>
      <c r="Y4969" s="301"/>
      <c r="Z4969" s="301"/>
      <c r="AA4969" s="301"/>
      <c r="AB4969" s="301"/>
      <c r="AC4969" s="301"/>
      <c r="AD4969" s="301"/>
      <c r="AE4969" s="301"/>
      <c r="AF4969" s="301"/>
      <c r="AG4969" s="301"/>
      <c r="AH4969" s="301"/>
      <c r="AI4969" s="301"/>
    </row>
    <row r="4970" spans="18:35" ht="80.099999999999994" customHeight="1" x14ac:dyDescent="0.2">
      <c r="R4970" s="301"/>
      <c r="S4970" s="301"/>
      <c r="T4970" s="301"/>
      <c r="U4970" s="301"/>
      <c r="V4970" s="301"/>
      <c r="W4970" s="301"/>
      <c r="X4970" s="301"/>
      <c r="Y4970" s="301"/>
      <c r="Z4970" s="301"/>
      <c r="AA4970" s="301"/>
      <c r="AB4970" s="301"/>
      <c r="AC4970" s="301"/>
      <c r="AD4970" s="301"/>
      <c r="AE4970" s="301"/>
      <c r="AF4970" s="301"/>
      <c r="AG4970" s="301"/>
      <c r="AH4970" s="301"/>
      <c r="AI4970" s="301"/>
    </row>
    <row r="4971" spans="18:35" ht="80.099999999999994" customHeight="1" x14ac:dyDescent="0.2">
      <c r="R4971" s="301"/>
      <c r="S4971" s="301"/>
      <c r="T4971" s="301"/>
      <c r="U4971" s="301"/>
      <c r="V4971" s="301"/>
      <c r="W4971" s="301"/>
      <c r="X4971" s="301"/>
      <c r="Y4971" s="301"/>
      <c r="Z4971" s="301"/>
      <c r="AA4971" s="301"/>
      <c r="AB4971" s="301"/>
      <c r="AC4971" s="301"/>
      <c r="AD4971" s="301"/>
      <c r="AE4971" s="301"/>
      <c r="AF4971" s="301"/>
      <c r="AG4971" s="301"/>
      <c r="AH4971" s="301"/>
      <c r="AI4971" s="301"/>
    </row>
    <row r="4972" spans="18:35" ht="80.099999999999994" customHeight="1" x14ac:dyDescent="0.2">
      <c r="R4972" s="301"/>
      <c r="S4972" s="301"/>
      <c r="T4972" s="301"/>
      <c r="U4972" s="301"/>
      <c r="V4972" s="301"/>
      <c r="W4972" s="301"/>
      <c r="X4972" s="301"/>
      <c r="Y4972" s="301"/>
      <c r="Z4972" s="301"/>
      <c r="AA4972" s="301"/>
      <c r="AB4972" s="301"/>
      <c r="AC4972" s="301"/>
      <c r="AD4972" s="301"/>
      <c r="AE4972" s="301"/>
      <c r="AF4972" s="301"/>
      <c r="AG4972" s="301"/>
      <c r="AH4972" s="301"/>
      <c r="AI4972" s="301"/>
    </row>
    <row r="4973" spans="18:35" ht="80.099999999999994" customHeight="1" x14ac:dyDescent="0.2">
      <c r="R4973" s="301"/>
      <c r="S4973" s="301"/>
      <c r="T4973" s="301"/>
      <c r="U4973" s="301"/>
      <c r="V4973" s="301"/>
      <c r="W4973" s="301"/>
      <c r="X4973" s="301"/>
      <c r="Y4973" s="301"/>
      <c r="Z4973" s="301"/>
      <c r="AA4973" s="301"/>
      <c r="AB4973" s="301"/>
      <c r="AC4973" s="301"/>
      <c r="AD4973" s="301"/>
      <c r="AE4973" s="301"/>
      <c r="AF4973" s="301"/>
      <c r="AG4973" s="301"/>
      <c r="AH4973" s="301"/>
      <c r="AI4973" s="301"/>
    </row>
    <row r="4974" spans="18:35" ht="80.099999999999994" customHeight="1" x14ac:dyDescent="0.2">
      <c r="R4974" s="301"/>
      <c r="S4974" s="301"/>
      <c r="T4974" s="301"/>
      <c r="U4974" s="301"/>
      <c r="V4974" s="301"/>
      <c r="W4974" s="301"/>
      <c r="X4974" s="301"/>
      <c r="Y4974" s="301"/>
      <c r="Z4974" s="301"/>
      <c r="AA4974" s="301"/>
      <c r="AB4974" s="301"/>
      <c r="AC4974" s="301"/>
      <c r="AD4974" s="301"/>
      <c r="AE4974" s="301"/>
      <c r="AF4974" s="301"/>
      <c r="AG4974" s="301"/>
      <c r="AH4974" s="301"/>
      <c r="AI4974" s="301"/>
    </row>
    <row r="4975" spans="18:35" ht="80.099999999999994" customHeight="1" x14ac:dyDescent="0.2">
      <c r="R4975" s="301"/>
      <c r="S4975" s="301"/>
      <c r="T4975" s="301"/>
      <c r="U4975" s="301"/>
      <c r="V4975" s="301"/>
      <c r="W4975" s="301"/>
      <c r="X4975" s="301"/>
      <c r="Y4975" s="301"/>
      <c r="Z4975" s="301"/>
      <c r="AA4975" s="301"/>
      <c r="AB4975" s="301"/>
      <c r="AC4975" s="301"/>
      <c r="AD4975" s="301"/>
      <c r="AE4975" s="301"/>
      <c r="AF4975" s="301"/>
      <c r="AG4975" s="301"/>
      <c r="AH4975" s="301"/>
      <c r="AI4975" s="301"/>
    </row>
    <row r="4976" spans="18:35" ht="80.099999999999994" customHeight="1" x14ac:dyDescent="0.2">
      <c r="R4976" s="301"/>
      <c r="S4976" s="301"/>
      <c r="T4976" s="301"/>
      <c r="U4976" s="301"/>
      <c r="V4976" s="301"/>
      <c r="W4976" s="301"/>
      <c r="X4976" s="301"/>
      <c r="Y4976" s="301"/>
      <c r="Z4976" s="301"/>
      <c r="AA4976" s="301"/>
      <c r="AB4976" s="301"/>
      <c r="AC4976" s="301"/>
      <c r="AD4976" s="301"/>
      <c r="AE4976" s="301"/>
      <c r="AF4976" s="301"/>
      <c r="AG4976" s="301"/>
      <c r="AH4976" s="301"/>
      <c r="AI4976" s="301"/>
    </row>
    <row r="4977" spans="18:35" ht="80.099999999999994" customHeight="1" x14ac:dyDescent="0.2">
      <c r="R4977" s="301"/>
      <c r="S4977" s="301"/>
      <c r="T4977" s="301"/>
      <c r="U4977" s="301"/>
      <c r="V4977" s="301"/>
      <c r="W4977" s="301"/>
      <c r="X4977" s="301"/>
      <c r="Y4977" s="301"/>
      <c r="Z4977" s="301"/>
      <c r="AA4977" s="301"/>
      <c r="AB4977" s="301"/>
      <c r="AC4977" s="301"/>
      <c r="AD4977" s="301"/>
      <c r="AE4977" s="301"/>
      <c r="AF4977" s="301"/>
      <c r="AG4977" s="301"/>
      <c r="AH4977" s="301"/>
      <c r="AI4977" s="301"/>
    </row>
    <row r="4978" spans="18:35" ht="80.099999999999994" customHeight="1" x14ac:dyDescent="0.2">
      <c r="R4978" s="301"/>
      <c r="S4978" s="301"/>
      <c r="T4978" s="301"/>
      <c r="U4978" s="301"/>
      <c r="V4978" s="301"/>
      <c r="W4978" s="301"/>
      <c r="X4978" s="301"/>
      <c r="Y4978" s="301"/>
      <c r="Z4978" s="301"/>
      <c r="AA4978" s="301"/>
      <c r="AB4978" s="301"/>
      <c r="AC4978" s="301"/>
      <c r="AD4978" s="301"/>
      <c r="AE4978" s="301"/>
      <c r="AF4978" s="301"/>
      <c r="AG4978" s="301"/>
      <c r="AH4978" s="301"/>
      <c r="AI4978" s="301"/>
    </row>
    <row r="4979" spans="18:35" ht="80.099999999999994" customHeight="1" x14ac:dyDescent="0.2">
      <c r="R4979" s="301"/>
      <c r="S4979" s="301"/>
      <c r="T4979" s="301"/>
      <c r="U4979" s="301"/>
      <c r="V4979" s="301"/>
      <c r="W4979" s="301"/>
      <c r="X4979" s="301"/>
      <c r="Y4979" s="301"/>
      <c r="Z4979" s="301"/>
      <c r="AA4979" s="301"/>
      <c r="AB4979" s="301"/>
      <c r="AC4979" s="301"/>
      <c r="AD4979" s="301"/>
      <c r="AE4979" s="301"/>
      <c r="AF4979" s="301"/>
      <c r="AG4979" s="301"/>
      <c r="AH4979" s="301"/>
      <c r="AI4979" s="301"/>
    </row>
    <row r="4980" spans="18:35" ht="80.099999999999994" customHeight="1" x14ac:dyDescent="0.2">
      <c r="R4980" s="301"/>
      <c r="S4980" s="301"/>
      <c r="T4980" s="301"/>
      <c r="U4980" s="301"/>
      <c r="V4980" s="301"/>
      <c r="W4980" s="301"/>
      <c r="X4980" s="301"/>
      <c r="Y4980" s="301"/>
      <c r="Z4980" s="301"/>
      <c r="AA4980" s="301"/>
      <c r="AB4980" s="301"/>
      <c r="AC4980" s="301"/>
      <c r="AD4980" s="301"/>
      <c r="AE4980" s="301"/>
      <c r="AF4980" s="301"/>
      <c r="AG4980" s="301"/>
      <c r="AH4980" s="301"/>
      <c r="AI4980" s="301"/>
    </row>
    <row r="4981" spans="18:35" ht="80.099999999999994" customHeight="1" x14ac:dyDescent="0.2">
      <c r="R4981" s="301"/>
      <c r="S4981" s="301"/>
      <c r="T4981" s="301"/>
      <c r="U4981" s="301"/>
      <c r="V4981" s="301"/>
      <c r="W4981" s="301"/>
      <c r="X4981" s="301"/>
      <c r="Y4981" s="301"/>
      <c r="Z4981" s="301"/>
      <c r="AA4981" s="301"/>
      <c r="AB4981" s="301"/>
      <c r="AC4981" s="301"/>
      <c r="AD4981" s="301"/>
      <c r="AE4981" s="301"/>
      <c r="AF4981" s="301"/>
      <c r="AG4981" s="301"/>
      <c r="AH4981" s="301"/>
      <c r="AI4981" s="301"/>
    </row>
    <row r="4982" spans="18:35" ht="80.099999999999994" customHeight="1" x14ac:dyDescent="0.2">
      <c r="R4982" s="301"/>
      <c r="S4982" s="301"/>
      <c r="T4982" s="301"/>
      <c r="U4982" s="301"/>
      <c r="V4982" s="301"/>
      <c r="W4982" s="301"/>
      <c r="X4982" s="301"/>
      <c r="Y4982" s="301"/>
      <c r="Z4982" s="301"/>
      <c r="AA4982" s="301"/>
      <c r="AB4982" s="301"/>
      <c r="AC4982" s="301"/>
      <c r="AD4982" s="301"/>
      <c r="AE4982" s="301"/>
      <c r="AF4982" s="301"/>
      <c r="AG4982" s="301"/>
      <c r="AH4982" s="301"/>
      <c r="AI4982" s="301"/>
    </row>
    <row r="4983" spans="18:35" ht="80.099999999999994" customHeight="1" x14ac:dyDescent="0.2">
      <c r="R4983" s="301"/>
      <c r="S4983" s="301"/>
      <c r="T4983" s="301"/>
      <c r="U4983" s="301"/>
      <c r="V4983" s="301"/>
      <c r="W4983" s="301"/>
      <c r="X4983" s="301"/>
      <c r="Y4983" s="301"/>
      <c r="Z4983" s="301"/>
      <c r="AA4983" s="301"/>
      <c r="AB4983" s="301"/>
      <c r="AC4983" s="301"/>
      <c r="AD4983" s="301"/>
      <c r="AE4983" s="301"/>
      <c r="AF4983" s="301"/>
      <c r="AG4983" s="301"/>
      <c r="AH4983" s="301"/>
      <c r="AI4983" s="301"/>
    </row>
    <row r="4984" spans="18:35" ht="80.099999999999994" customHeight="1" x14ac:dyDescent="0.2">
      <c r="R4984" s="301"/>
      <c r="S4984" s="301"/>
      <c r="T4984" s="301"/>
      <c r="U4984" s="301"/>
      <c r="V4984" s="301"/>
      <c r="W4984" s="301"/>
      <c r="X4984" s="301"/>
      <c r="Y4984" s="301"/>
      <c r="Z4984" s="301"/>
      <c r="AA4984" s="301"/>
      <c r="AB4984" s="301"/>
      <c r="AC4984" s="301"/>
      <c r="AD4984" s="301"/>
      <c r="AE4984" s="301"/>
      <c r="AF4984" s="301"/>
      <c r="AG4984" s="301"/>
      <c r="AH4984" s="301"/>
      <c r="AI4984" s="301"/>
    </row>
    <row r="4985" spans="18:35" ht="80.099999999999994" customHeight="1" x14ac:dyDescent="0.2">
      <c r="R4985" s="301"/>
      <c r="S4985" s="301"/>
      <c r="T4985" s="301"/>
      <c r="U4985" s="301"/>
      <c r="V4985" s="301"/>
      <c r="W4985" s="301"/>
      <c r="X4985" s="301"/>
      <c r="Y4985" s="301"/>
      <c r="Z4985" s="301"/>
      <c r="AA4985" s="301"/>
      <c r="AB4985" s="301"/>
      <c r="AC4985" s="301"/>
      <c r="AD4985" s="301"/>
      <c r="AE4985" s="301"/>
      <c r="AF4985" s="301"/>
      <c r="AG4985" s="301"/>
      <c r="AH4985" s="301"/>
      <c r="AI4985" s="301"/>
    </row>
    <row r="4986" spans="18:35" ht="80.099999999999994" customHeight="1" x14ac:dyDescent="0.2">
      <c r="R4986" s="301"/>
      <c r="S4986" s="301"/>
      <c r="T4986" s="301"/>
      <c r="U4986" s="301"/>
      <c r="V4986" s="301"/>
      <c r="W4986" s="301"/>
      <c r="X4986" s="301"/>
      <c r="Y4986" s="301"/>
      <c r="Z4986" s="301"/>
      <c r="AA4986" s="301"/>
      <c r="AB4986" s="301"/>
      <c r="AC4986" s="301"/>
      <c r="AD4986" s="301"/>
      <c r="AE4986" s="301"/>
      <c r="AF4986" s="301"/>
      <c r="AG4986" s="301"/>
      <c r="AH4986" s="301"/>
      <c r="AI4986" s="301"/>
    </row>
    <row r="4987" spans="18:35" ht="80.099999999999994" customHeight="1" x14ac:dyDescent="0.2">
      <c r="R4987" s="301"/>
      <c r="S4987" s="301"/>
      <c r="T4987" s="301"/>
      <c r="U4987" s="301"/>
      <c r="V4987" s="301"/>
      <c r="W4987" s="301"/>
      <c r="X4987" s="301"/>
      <c r="Y4987" s="301"/>
      <c r="Z4987" s="301"/>
      <c r="AA4987" s="301"/>
      <c r="AB4987" s="301"/>
      <c r="AC4987" s="301"/>
      <c r="AD4987" s="301"/>
      <c r="AE4987" s="301"/>
      <c r="AF4987" s="301"/>
      <c r="AG4987" s="301"/>
      <c r="AH4987" s="301"/>
      <c r="AI4987" s="301"/>
    </row>
    <row r="4988" spans="18:35" ht="80.099999999999994" customHeight="1" x14ac:dyDescent="0.2">
      <c r="R4988" s="301"/>
      <c r="S4988" s="301"/>
      <c r="T4988" s="301"/>
      <c r="U4988" s="301"/>
      <c r="V4988" s="301"/>
      <c r="W4988" s="301"/>
      <c r="X4988" s="301"/>
      <c r="Y4988" s="301"/>
      <c r="Z4988" s="301"/>
      <c r="AA4988" s="301"/>
      <c r="AB4988" s="301"/>
      <c r="AC4988" s="301"/>
      <c r="AD4988" s="301"/>
      <c r="AE4988" s="301"/>
      <c r="AF4988" s="301"/>
      <c r="AG4988" s="301"/>
      <c r="AH4988" s="301"/>
      <c r="AI4988" s="301"/>
    </row>
    <row r="4989" spans="18:35" ht="80.099999999999994" customHeight="1" x14ac:dyDescent="0.2">
      <c r="R4989" s="301"/>
      <c r="S4989" s="301"/>
      <c r="T4989" s="301"/>
      <c r="U4989" s="301"/>
      <c r="V4989" s="301"/>
      <c r="W4989" s="301"/>
      <c r="X4989" s="301"/>
      <c r="Y4989" s="301"/>
      <c r="Z4989" s="301"/>
      <c r="AA4989" s="301"/>
      <c r="AB4989" s="301"/>
      <c r="AC4989" s="301"/>
      <c r="AD4989" s="301"/>
      <c r="AE4989" s="301"/>
      <c r="AF4989" s="301"/>
      <c r="AG4989" s="301"/>
      <c r="AH4989" s="301"/>
      <c r="AI4989" s="301"/>
    </row>
    <row r="4990" spans="18:35" ht="80.099999999999994" customHeight="1" x14ac:dyDescent="0.2">
      <c r="R4990" s="301"/>
      <c r="S4990" s="301"/>
      <c r="T4990" s="301"/>
      <c r="U4990" s="301"/>
      <c r="V4990" s="301"/>
      <c r="W4990" s="301"/>
      <c r="X4990" s="301"/>
      <c r="Y4990" s="301"/>
      <c r="Z4990" s="301"/>
      <c r="AA4990" s="301"/>
      <c r="AB4990" s="301"/>
      <c r="AC4990" s="301"/>
      <c r="AD4990" s="301"/>
      <c r="AE4990" s="301"/>
      <c r="AF4990" s="301"/>
      <c r="AG4990" s="301"/>
      <c r="AH4990" s="301"/>
      <c r="AI4990" s="301"/>
    </row>
    <row r="4991" spans="18:35" ht="80.099999999999994" customHeight="1" x14ac:dyDescent="0.2">
      <c r="R4991" s="301"/>
      <c r="S4991" s="301"/>
      <c r="T4991" s="301"/>
      <c r="U4991" s="301"/>
      <c r="V4991" s="301"/>
      <c r="W4991" s="301"/>
      <c r="X4991" s="301"/>
      <c r="Y4991" s="301"/>
      <c r="Z4991" s="301"/>
      <c r="AA4991" s="301"/>
      <c r="AB4991" s="301"/>
      <c r="AC4991" s="301"/>
      <c r="AD4991" s="301"/>
      <c r="AE4991" s="301"/>
      <c r="AF4991" s="301"/>
      <c r="AG4991" s="301"/>
      <c r="AH4991" s="301"/>
      <c r="AI4991" s="301"/>
    </row>
    <row r="4992" spans="18:35" ht="80.099999999999994" customHeight="1" x14ac:dyDescent="0.2">
      <c r="R4992" s="301"/>
      <c r="S4992" s="301"/>
      <c r="T4992" s="301"/>
      <c r="U4992" s="301"/>
      <c r="V4992" s="301"/>
      <c r="W4992" s="301"/>
      <c r="X4992" s="301"/>
      <c r="Y4992" s="301"/>
      <c r="Z4992" s="301"/>
      <c r="AA4992" s="301"/>
      <c r="AB4992" s="301"/>
      <c r="AC4992" s="301"/>
      <c r="AD4992" s="301"/>
      <c r="AE4992" s="301"/>
      <c r="AF4992" s="301"/>
      <c r="AG4992" s="301"/>
      <c r="AH4992" s="301"/>
      <c r="AI4992" s="301"/>
    </row>
    <row r="4993" spans="18:35" ht="80.099999999999994" customHeight="1" x14ac:dyDescent="0.2">
      <c r="R4993" s="301"/>
      <c r="S4993" s="301"/>
      <c r="T4993" s="301"/>
      <c r="U4993" s="301"/>
      <c r="V4993" s="301"/>
      <c r="W4993" s="301"/>
      <c r="X4993" s="301"/>
      <c r="Y4993" s="301"/>
      <c r="Z4993" s="301"/>
      <c r="AA4993" s="301"/>
      <c r="AB4993" s="301"/>
      <c r="AC4993" s="301"/>
      <c r="AD4993" s="301"/>
      <c r="AE4993" s="301"/>
      <c r="AF4993" s="301"/>
      <c r="AG4993" s="301"/>
      <c r="AH4993" s="301"/>
      <c r="AI4993" s="301"/>
    </row>
    <row r="4994" spans="18:35" ht="80.099999999999994" customHeight="1" x14ac:dyDescent="0.2">
      <c r="R4994" s="301"/>
      <c r="S4994" s="301"/>
      <c r="T4994" s="301"/>
      <c r="U4994" s="301"/>
      <c r="V4994" s="301"/>
      <c r="W4994" s="301"/>
      <c r="X4994" s="301"/>
      <c r="Y4994" s="301"/>
      <c r="Z4994" s="301"/>
      <c r="AA4994" s="301"/>
      <c r="AB4994" s="301"/>
      <c r="AC4994" s="301"/>
      <c r="AD4994" s="301"/>
      <c r="AE4994" s="301"/>
      <c r="AF4994" s="301"/>
      <c r="AG4994" s="301"/>
      <c r="AH4994" s="301"/>
      <c r="AI4994" s="301"/>
    </row>
    <row r="4995" spans="18:35" ht="80.099999999999994" customHeight="1" x14ac:dyDescent="0.2">
      <c r="R4995" s="301"/>
      <c r="S4995" s="301"/>
      <c r="T4995" s="301"/>
      <c r="U4995" s="301"/>
      <c r="V4995" s="301"/>
      <c r="W4995" s="301"/>
      <c r="X4995" s="301"/>
      <c r="Y4995" s="301"/>
      <c r="Z4995" s="301"/>
      <c r="AA4995" s="301"/>
      <c r="AB4995" s="301"/>
      <c r="AC4995" s="301"/>
      <c r="AD4995" s="301"/>
      <c r="AE4995" s="301"/>
      <c r="AF4995" s="301"/>
      <c r="AG4995" s="301"/>
      <c r="AH4995" s="301"/>
      <c r="AI4995" s="301"/>
    </row>
    <row r="4996" spans="18:35" ht="80.099999999999994" customHeight="1" x14ac:dyDescent="0.2">
      <c r="R4996" s="301"/>
      <c r="S4996" s="301"/>
      <c r="T4996" s="301"/>
      <c r="U4996" s="301"/>
      <c r="V4996" s="301"/>
      <c r="W4996" s="301"/>
      <c r="X4996" s="301"/>
      <c r="Y4996" s="301"/>
      <c r="Z4996" s="301"/>
      <c r="AA4996" s="301"/>
      <c r="AB4996" s="301"/>
      <c r="AC4996" s="301"/>
      <c r="AD4996" s="301"/>
      <c r="AE4996" s="301"/>
      <c r="AF4996" s="301"/>
      <c r="AG4996" s="301"/>
      <c r="AH4996" s="301"/>
      <c r="AI4996" s="301"/>
    </row>
    <row r="4997" spans="18:35" ht="80.099999999999994" customHeight="1" x14ac:dyDescent="0.2">
      <c r="R4997" s="301"/>
      <c r="S4997" s="301"/>
      <c r="T4997" s="301"/>
      <c r="U4997" s="301"/>
      <c r="V4997" s="301"/>
      <c r="W4997" s="301"/>
      <c r="X4997" s="301"/>
      <c r="Y4997" s="301"/>
      <c r="Z4997" s="301"/>
      <c r="AA4997" s="301"/>
      <c r="AB4997" s="301"/>
      <c r="AC4997" s="301"/>
      <c r="AD4997" s="301"/>
      <c r="AE4997" s="301"/>
      <c r="AF4997" s="301"/>
      <c r="AG4997" s="301"/>
      <c r="AH4997" s="301"/>
      <c r="AI4997" s="301"/>
    </row>
    <row r="4998" spans="18:35" ht="80.099999999999994" customHeight="1" x14ac:dyDescent="0.2">
      <c r="R4998" s="301"/>
      <c r="S4998" s="301"/>
      <c r="T4998" s="301"/>
      <c r="U4998" s="301"/>
      <c r="V4998" s="301"/>
      <c r="W4998" s="301"/>
      <c r="X4998" s="301"/>
      <c r="Y4998" s="301"/>
      <c r="Z4998" s="301"/>
      <c r="AA4998" s="301"/>
      <c r="AB4998" s="301"/>
      <c r="AC4998" s="301"/>
      <c r="AD4998" s="301"/>
      <c r="AE4998" s="301"/>
      <c r="AF4998" s="301"/>
      <c r="AG4998" s="301"/>
      <c r="AH4998" s="301"/>
      <c r="AI4998" s="301"/>
    </row>
    <row r="4999" spans="18:35" ht="80.099999999999994" customHeight="1" x14ac:dyDescent="0.2">
      <c r="R4999" s="301"/>
      <c r="S4999" s="301"/>
      <c r="T4999" s="301"/>
      <c r="U4999" s="301"/>
      <c r="V4999" s="301"/>
      <c r="W4999" s="301"/>
      <c r="X4999" s="301"/>
      <c r="Y4999" s="301"/>
      <c r="Z4999" s="301"/>
      <c r="AA4999" s="301"/>
      <c r="AB4999" s="301"/>
      <c r="AC4999" s="301"/>
      <c r="AD4999" s="301"/>
      <c r="AE4999" s="301"/>
      <c r="AF4999" s="301"/>
      <c r="AG4999" s="301"/>
      <c r="AH4999" s="301"/>
      <c r="AI4999" s="301"/>
    </row>
    <row r="5000" spans="18:35" ht="80.099999999999994" customHeight="1" x14ac:dyDescent="0.2">
      <c r="R5000" s="301"/>
      <c r="S5000" s="301"/>
      <c r="T5000" s="301"/>
      <c r="U5000" s="301"/>
      <c r="V5000" s="301"/>
      <c r="W5000" s="301"/>
      <c r="X5000" s="301"/>
      <c r="Y5000" s="301"/>
      <c r="Z5000" s="301"/>
      <c r="AA5000" s="301"/>
      <c r="AB5000" s="301"/>
      <c r="AC5000" s="301"/>
      <c r="AD5000" s="301"/>
      <c r="AE5000" s="301"/>
      <c r="AF5000" s="301"/>
      <c r="AG5000" s="301"/>
      <c r="AH5000" s="301"/>
      <c r="AI5000" s="301"/>
    </row>
    <row r="5001" spans="18:35" ht="80.099999999999994" customHeight="1" x14ac:dyDescent="0.2">
      <c r="R5001" s="301"/>
      <c r="S5001" s="301"/>
      <c r="T5001" s="301"/>
      <c r="U5001" s="301"/>
      <c r="V5001" s="301"/>
      <c r="W5001" s="301"/>
      <c r="X5001" s="301"/>
      <c r="Y5001" s="301"/>
      <c r="Z5001" s="301"/>
      <c r="AA5001" s="301"/>
      <c r="AB5001" s="301"/>
      <c r="AC5001" s="301"/>
      <c r="AD5001" s="301"/>
      <c r="AE5001" s="301"/>
      <c r="AF5001" s="301"/>
      <c r="AG5001" s="301"/>
      <c r="AH5001" s="301"/>
      <c r="AI5001" s="301"/>
    </row>
    <row r="5002" spans="18:35" ht="80.099999999999994" customHeight="1" x14ac:dyDescent="0.2">
      <c r="R5002" s="301"/>
      <c r="S5002" s="301"/>
      <c r="T5002" s="301"/>
      <c r="U5002" s="301"/>
      <c r="V5002" s="301"/>
      <c r="W5002" s="301"/>
      <c r="X5002" s="301"/>
      <c r="Y5002" s="301"/>
      <c r="Z5002" s="301"/>
      <c r="AA5002" s="301"/>
      <c r="AB5002" s="301"/>
      <c r="AC5002" s="301"/>
      <c r="AD5002" s="301"/>
      <c r="AE5002" s="301"/>
      <c r="AF5002" s="301"/>
      <c r="AG5002" s="301"/>
      <c r="AH5002" s="301"/>
      <c r="AI5002" s="301"/>
    </row>
    <row r="5003" spans="18:35" ht="80.099999999999994" customHeight="1" x14ac:dyDescent="0.2">
      <c r="R5003" s="301"/>
      <c r="S5003" s="301"/>
      <c r="T5003" s="301"/>
      <c r="U5003" s="301"/>
      <c r="V5003" s="301"/>
      <c r="W5003" s="301"/>
      <c r="X5003" s="301"/>
      <c r="Y5003" s="301"/>
      <c r="Z5003" s="301"/>
      <c r="AA5003" s="301"/>
      <c r="AB5003" s="301"/>
      <c r="AC5003" s="301"/>
      <c r="AD5003" s="301"/>
      <c r="AE5003" s="301"/>
      <c r="AF5003" s="301"/>
      <c r="AG5003" s="301"/>
      <c r="AH5003" s="301"/>
      <c r="AI5003" s="301"/>
    </row>
    <row r="5004" spans="18:35" ht="80.099999999999994" customHeight="1" x14ac:dyDescent="0.2">
      <c r="R5004" s="301"/>
      <c r="S5004" s="301"/>
      <c r="T5004" s="301"/>
      <c r="U5004" s="301"/>
      <c r="V5004" s="301"/>
      <c r="W5004" s="301"/>
      <c r="X5004" s="301"/>
      <c r="Y5004" s="301"/>
      <c r="Z5004" s="301"/>
      <c r="AA5004" s="301"/>
      <c r="AB5004" s="301"/>
      <c r="AC5004" s="301"/>
      <c r="AD5004" s="301"/>
      <c r="AE5004" s="301"/>
      <c r="AF5004" s="301"/>
      <c r="AG5004" s="301"/>
      <c r="AH5004" s="301"/>
      <c r="AI5004" s="301"/>
    </row>
    <row r="5005" spans="18:35" ht="80.099999999999994" customHeight="1" x14ac:dyDescent="0.2">
      <c r="R5005" s="301"/>
      <c r="S5005" s="301"/>
      <c r="T5005" s="301"/>
      <c r="U5005" s="301"/>
      <c r="V5005" s="301"/>
      <c r="W5005" s="301"/>
      <c r="X5005" s="301"/>
      <c r="Y5005" s="301"/>
      <c r="Z5005" s="301"/>
      <c r="AA5005" s="301"/>
      <c r="AB5005" s="301"/>
      <c r="AC5005" s="301"/>
      <c r="AD5005" s="301"/>
      <c r="AE5005" s="301"/>
      <c r="AF5005" s="301"/>
      <c r="AG5005" s="301"/>
      <c r="AH5005" s="301"/>
      <c r="AI5005" s="301"/>
    </row>
    <row r="5006" spans="18:35" ht="80.099999999999994" customHeight="1" x14ac:dyDescent="0.2">
      <c r="R5006" s="301"/>
      <c r="S5006" s="301"/>
      <c r="T5006" s="301"/>
      <c r="U5006" s="301"/>
      <c r="V5006" s="301"/>
      <c r="W5006" s="301"/>
      <c r="X5006" s="301"/>
      <c r="Y5006" s="301"/>
      <c r="Z5006" s="301"/>
      <c r="AA5006" s="301"/>
      <c r="AB5006" s="301"/>
      <c r="AC5006" s="301"/>
      <c r="AD5006" s="301"/>
      <c r="AE5006" s="301"/>
      <c r="AF5006" s="301"/>
      <c r="AG5006" s="301"/>
      <c r="AH5006" s="301"/>
      <c r="AI5006" s="301"/>
    </row>
    <row r="5007" spans="18:35" ht="80.099999999999994" customHeight="1" x14ac:dyDescent="0.2">
      <c r="R5007" s="301"/>
      <c r="S5007" s="301"/>
      <c r="T5007" s="301"/>
      <c r="U5007" s="301"/>
      <c r="V5007" s="301"/>
      <c r="W5007" s="301"/>
      <c r="X5007" s="301"/>
      <c r="Y5007" s="301"/>
      <c r="Z5007" s="301"/>
      <c r="AA5007" s="301"/>
      <c r="AB5007" s="301"/>
      <c r="AC5007" s="301"/>
      <c r="AD5007" s="301"/>
      <c r="AE5007" s="301"/>
      <c r="AF5007" s="301"/>
      <c r="AG5007" s="301"/>
      <c r="AH5007" s="301"/>
      <c r="AI5007" s="301"/>
    </row>
    <row r="5008" spans="18:35" ht="80.099999999999994" customHeight="1" x14ac:dyDescent="0.2">
      <c r="R5008" s="301"/>
      <c r="S5008" s="301"/>
      <c r="T5008" s="301"/>
      <c r="U5008" s="301"/>
      <c r="V5008" s="301"/>
      <c r="W5008" s="301"/>
      <c r="X5008" s="301"/>
      <c r="Y5008" s="301"/>
      <c r="Z5008" s="301"/>
      <c r="AA5008" s="301"/>
      <c r="AB5008" s="301"/>
      <c r="AC5008" s="301"/>
      <c r="AD5008" s="301"/>
      <c r="AE5008" s="301"/>
      <c r="AF5008" s="301"/>
      <c r="AG5008" s="301"/>
      <c r="AH5008" s="301"/>
      <c r="AI5008" s="301"/>
    </row>
    <row r="5009" spans="18:35" ht="80.099999999999994" customHeight="1" x14ac:dyDescent="0.2">
      <c r="R5009" s="301"/>
      <c r="S5009" s="301"/>
      <c r="T5009" s="301"/>
      <c r="U5009" s="301"/>
      <c r="V5009" s="301"/>
      <c r="W5009" s="301"/>
      <c r="X5009" s="301"/>
      <c r="Y5009" s="301"/>
      <c r="Z5009" s="301"/>
      <c r="AA5009" s="301"/>
      <c r="AB5009" s="301"/>
      <c r="AC5009" s="301"/>
      <c r="AD5009" s="301"/>
      <c r="AE5009" s="301"/>
      <c r="AF5009" s="301"/>
      <c r="AG5009" s="301"/>
      <c r="AH5009" s="301"/>
      <c r="AI5009" s="301"/>
    </row>
    <row r="5010" spans="18:35" ht="80.099999999999994" customHeight="1" x14ac:dyDescent="0.2">
      <c r="R5010" s="301"/>
      <c r="S5010" s="301"/>
      <c r="T5010" s="301"/>
      <c r="U5010" s="301"/>
      <c r="V5010" s="301"/>
      <c r="W5010" s="301"/>
      <c r="X5010" s="301"/>
      <c r="Y5010" s="301"/>
      <c r="Z5010" s="301"/>
      <c r="AA5010" s="301"/>
      <c r="AB5010" s="301"/>
      <c r="AC5010" s="301"/>
      <c r="AD5010" s="301"/>
      <c r="AE5010" s="301"/>
      <c r="AF5010" s="301"/>
      <c r="AG5010" s="301"/>
      <c r="AH5010" s="301"/>
      <c r="AI5010" s="301"/>
    </row>
    <row r="5011" spans="18:35" ht="80.099999999999994" customHeight="1" x14ac:dyDescent="0.2">
      <c r="R5011" s="301"/>
      <c r="S5011" s="301"/>
      <c r="T5011" s="301"/>
      <c r="U5011" s="301"/>
      <c r="V5011" s="301"/>
      <c r="W5011" s="301"/>
      <c r="X5011" s="301"/>
      <c r="Y5011" s="301"/>
      <c r="Z5011" s="301"/>
      <c r="AA5011" s="301"/>
      <c r="AB5011" s="301"/>
      <c r="AC5011" s="301"/>
      <c r="AD5011" s="301"/>
      <c r="AE5011" s="301"/>
      <c r="AF5011" s="301"/>
      <c r="AG5011" s="301"/>
      <c r="AH5011" s="301"/>
      <c r="AI5011" s="301"/>
    </row>
    <row r="5012" spans="18:35" ht="80.099999999999994" customHeight="1" x14ac:dyDescent="0.2">
      <c r="R5012" s="301"/>
      <c r="S5012" s="301"/>
      <c r="T5012" s="301"/>
      <c r="U5012" s="301"/>
      <c r="V5012" s="301"/>
      <c r="W5012" s="301"/>
      <c r="X5012" s="301"/>
      <c r="Y5012" s="301"/>
      <c r="Z5012" s="301"/>
      <c r="AA5012" s="301"/>
      <c r="AB5012" s="301"/>
      <c r="AC5012" s="301"/>
      <c r="AD5012" s="301"/>
      <c r="AE5012" s="301"/>
      <c r="AF5012" s="301"/>
      <c r="AG5012" s="301"/>
      <c r="AH5012" s="301"/>
      <c r="AI5012" s="301"/>
    </row>
    <row r="5013" spans="18:35" ht="80.099999999999994" customHeight="1" x14ac:dyDescent="0.2">
      <c r="R5013" s="301"/>
      <c r="S5013" s="301"/>
      <c r="T5013" s="301"/>
      <c r="U5013" s="301"/>
      <c r="V5013" s="301"/>
      <c r="W5013" s="301"/>
      <c r="X5013" s="301"/>
      <c r="Y5013" s="301"/>
      <c r="Z5013" s="301"/>
      <c r="AA5013" s="301"/>
      <c r="AB5013" s="301"/>
      <c r="AC5013" s="301"/>
      <c r="AD5013" s="301"/>
      <c r="AE5013" s="301"/>
      <c r="AF5013" s="301"/>
      <c r="AG5013" s="301"/>
      <c r="AH5013" s="301"/>
      <c r="AI5013" s="301"/>
    </row>
    <row r="5014" spans="18:35" ht="80.099999999999994" customHeight="1" x14ac:dyDescent="0.2">
      <c r="R5014" s="301"/>
      <c r="S5014" s="301"/>
      <c r="T5014" s="301"/>
      <c r="U5014" s="301"/>
      <c r="V5014" s="301"/>
      <c r="W5014" s="301"/>
      <c r="X5014" s="301"/>
      <c r="Y5014" s="301"/>
      <c r="Z5014" s="301"/>
      <c r="AA5014" s="301"/>
      <c r="AB5014" s="301"/>
      <c r="AC5014" s="301"/>
      <c r="AD5014" s="301"/>
      <c r="AE5014" s="301"/>
      <c r="AF5014" s="301"/>
      <c r="AG5014" s="301"/>
      <c r="AH5014" s="301"/>
      <c r="AI5014" s="301"/>
    </row>
    <row r="5015" spans="18:35" ht="80.099999999999994" customHeight="1" x14ac:dyDescent="0.2">
      <c r="R5015" s="301"/>
      <c r="S5015" s="301"/>
      <c r="T5015" s="301"/>
      <c r="U5015" s="301"/>
      <c r="V5015" s="301"/>
      <c r="W5015" s="301"/>
      <c r="X5015" s="301"/>
      <c r="Y5015" s="301"/>
      <c r="Z5015" s="301"/>
      <c r="AA5015" s="301"/>
      <c r="AB5015" s="301"/>
      <c r="AC5015" s="301"/>
      <c r="AD5015" s="301"/>
      <c r="AE5015" s="301"/>
      <c r="AF5015" s="301"/>
      <c r="AG5015" s="301"/>
      <c r="AH5015" s="301"/>
      <c r="AI5015" s="301"/>
    </row>
    <row r="5016" spans="18:35" ht="80.099999999999994" customHeight="1" x14ac:dyDescent="0.2">
      <c r="R5016" s="301"/>
      <c r="S5016" s="301"/>
      <c r="T5016" s="301"/>
      <c r="U5016" s="301"/>
      <c r="V5016" s="301"/>
      <c r="W5016" s="301"/>
      <c r="X5016" s="301"/>
      <c r="Y5016" s="301"/>
      <c r="Z5016" s="301"/>
      <c r="AA5016" s="301"/>
      <c r="AB5016" s="301"/>
      <c r="AC5016" s="301"/>
      <c r="AD5016" s="301"/>
      <c r="AE5016" s="301"/>
      <c r="AF5016" s="301"/>
      <c r="AG5016" s="301"/>
      <c r="AH5016" s="301"/>
      <c r="AI5016" s="301"/>
    </row>
    <row r="5017" spans="18:35" ht="80.099999999999994" customHeight="1" x14ac:dyDescent="0.2">
      <c r="R5017" s="301"/>
      <c r="S5017" s="301"/>
      <c r="T5017" s="301"/>
      <c r="U5017" s="301"/>
      <c r="V5017" s="301"/>
      <c r="W5017" s="301"/>
      <c r="X5017" s="301"/>
      <c r="Y5017" s="301"/>
      <c r="Z5017" s="301"/>
      <c r="AA5017" s="301"/>
      <c r="AB5017" s="301"/>
      <c r="AC5017" s="301"/>
      <c r="AD5017" s="301"/>
      <c r="AE5017" s="301"/>
      <c r="AF5017" s="301"/>
      <c r="AG5017" s="301"/>
      <c r="AH5017" s="301"/>
      <c r="AI5017" s="301"/>
    </row>
    <row r="5018" spans="18:35" ht="80.099999999999994" customHeight="1" x14ac:dyDescent="0.2">
      <c r="R5018" s="301"/>
      <c r="S5018" s="301"/>
      <c r="T5018" s="301"/>
      <c r="U5018" s="301"/>
      <c r="V5018" s="301"/>
      <c r="W5018" s="301"/>
      <c r="X5018" s="301"/>
      <c r="Y5018" s="301"/>
      <c r="Z5018" s="301"/>
      <c r="AA5018" s="301"/>
      <c r="AB5018" s="301"/>
      <c r="AC5018" s="301"/>
      <c r="AD5018" s="301"/>
      <c r="AE5018" s="301"/>
      <c r="AF5018" s="301"/>
      <c r="AG5018" s="301"/>
      <c r="AH5018" s="301"/>
      <c r="AI5018" s="301"/>
    </row>
    <row r="5019" spans="18:35" ht="80.099999999999994" customHeight="1" x14ac:dyDescent="0.2">
      <c r="R5019" s="301"/>
      <c r="S5019" s="301"/>
      <c r="T5019" s="301"/>
      <c r="U5019" s="301"/>
      <c r="V5019" s="301"/>
      <c r="W5019" s="301"/>
      <c r="X5019" s="301"/>
      <c r="Y5019" s="301"/>
      <c r="Z5019" s="301"/>
      <c r="AA5019" s="301"/>
      <c r="AB5019" s="301"/>
      <c r="AC5019" s="301"/>
      <c r="AD5019" s="301"/>
      <c r="AE5019" s="301"/>
      <c r="AF5019" s="301"/>
      <c r="AG5019" s="301"/>
      <c r="AH5019" s="301"/>
      <c r="AI5019" s="301"/>
    </row>
    <row r="5020" spans="18:35" ht="80.099999999999994" customHeight="1" x14ac:dyDescent="0.2">
      <c r="R5020" s="301"/>
      <c r="S5020" s="301"/>
      <c r="T5020" s="301"/>
      <c r="U5020" s="301"/>
      <c r="V5020" s="301"/>
      <c r="W5020" s="301"/>
      <c r="X5020" s="301"/>
      <c r="Y5020" s="301"/>
      <c r="Z5020" s="301"/>
      <c r="AA5020" s="301"/>
      <c r="AB5020" s="301"/>
      <c r="AC5020" s="301"/>
      <c r="AD5020" s="301"/>
      <c r="AE5020" s="301"/>
      <c r="AF5020" s="301"/>
      <c r="AG5020" s="301"/>
      <c r="AH5020" s="301"/>
      <c r="AI5020" s="301"/>
    </row>
    <row r="5021" spans="18:35" ht="80.099999999999994" customHeight="1" x14ac:dyDescent="0.2">
      <c r="R5021" s="301"/>
      <c r="S5021" s="301"/>
      <c r="T5021" s="301"/>
      <c r="U5021" s="301"/>
      <c r="V5021" s="301"/>
      <c r="W5021" s="301"/>
      <c r="X5021" s="301"/>
      <c r="Y5021" s="301"/>
      <c r="Z5021" s="301"/>
      <c r="AA5021" s="301"/>
      <c r="AB5021" s="301"/>
      <c r="AC5021" s="301"/>
      <c r="AD5021" s="301"/>
      <c r="AE5021" s="301"/>
      <c r="AF5021" s="301"/>
      <c r="AG5021" s="301"/>
      <c r="AH5021" s="301"/>
      <c r="AI5021" s="301"/>
    </row>
    <row r="5022" spans="18:35" ht="80.099999999999994" customHeight="1" x14ac:dyDescent="0.2">
      <c r="R5022" s="301"/>
      <c r="S5022" s="301"/>
      <c r="T5022" s="301"/>
      <c r="U5022" s="301"/>
      <c r="V5022" s="301"/>
      <c r="W5022" s="301"/>
      <c r="X5022" s="301"/>
      <c r="Y5022" s="301"/>
      <c r="Z5022" s="301"/>
      <c r="AA5022" s="301"/>
      <c r="AB5022" s="301"/>
      <c r="AC5022" s="301"/>
      <c r="AD5022" s="301"/>
      <c r="AE5022" s="301"/>
      <c r="AF5022" s="301"/>
      <c r="AG5022" s="301"/>
      <c r="AH5022" s="301"/>
      <c r="AI5022" s="301"/>
    </row>
    <row r="5023" spans="18:35" ht="80.099999999999994" customHeight="1" x14ac:dyDescent="0.2">
      <c r="R5023" s="301"/>
      <c r="S5023" s="301"/>
      <c r="T5023" s="301"/>
      <c r="U5023" s="301"/>
      <c r="V5023" s="301"/>
      <c r="W5023" s="301"/>
      <c r="X5023" s="301"/>
      <c r="Y5023" s="301"/>
      <c r="Z5023" s="301"/>
      <c r="AA5023" s="301"/>
      <c r="AB5023" s="301"/>
      <c r="AC5023" s="301"/>
      <c r="AD5023" s="301"/>
      <c r="AE5023" s="301"/>
      <c r="AF5023" s="301"/>
      <c r="AG5023" s="301"/>
      <c r="AH5023" s="301"/>
      <c r="AI5023" s="301"/>
    </row>
    <row r="5024" spans="18:35" ht="80.099999999999994" customHeight="1" x14ac:dyDescent="0.2">
      <c r="R5024" s="301"/>
      <c r="S5024" s="301"/>
      <c r="T5024" s="301"/>
      <c r="U5024" s="301"/>
      <c r="V5024" s="301"/>
      <c r="W5024" s="301"/>
      <c r="X5024" s="301"/>
      <c r="Y5024" s="301"/>
      <c r="Z5024" s="301"/>
      <c r="AA5024" s="301"/>
      <c r="AB5024" s="301"/>
      <c r="AC5024" s="301"/>
      <c r="AD5024" s="301"/>
      <c r="AE5024" s="301"/>
      <c r="AF5024" s="301"/>
      <c r="AG5024" s="301"/>
      <c r="AH5024" s="301"/>
      <c r="AI5024" s="301"/>
    </row>
    <row r="5025" spans="18:35" ht="80.099999999999994" customHeight="1" x14ac:dyDescent="0.2">
      <c r="R5025" s="301"/>
      <c r="S5025" s="301"/>
      <c r="T5025" s="301"/>
      <c r="U5025" s="301"/>
      <c r="V5025" s="301"/>
      <c r="W5025" s="301"/>
      <c r="X5025" s="301"/>
      <c r="Y5025" s="301"/>
      <c r="Z5025" s="301"/>
      <c r="AA5025" s="301"/>
      <c r="AB5025" s="301"/>
      <c r="AC5025" s="301"/>
      <c r="AD5025" s="301"/>
      <c r="AE5025" s="301"/>
      <c r="AF5025" s="301"/>
      <c r="AG5025" s="301"/>
      <c r="AH5025" s="301"/>
      <c r="AI5025" s="301"/>
    </row>
    <row r="5026" spans="18:35" ht="80.099999999999994" customHeight="1" x14ac:dyDescent="0.2">
      <c r="R5026" s="301"/>
      <c r="S5026" s="301"/>
      <c r="T5026" s="301"/>
      <c r="U5026" s="301"/>
      <c r="V5026" s="301"/>
      <c r="W5026" s="301"/>
      <c r="X5026" s="301"/>
      <c r="Y5026" s="301"/>
      <c r="Z5026" s="301"/>
      <c r="AA5026" s="301"/>
      <c r="AB5026" s="301"/>
      <c r="AC5026" s="301"/>
      <c r="AD5026" s="301"/>
      <c r="AE5026" s="301"/>
      <c r="AF5026" s="301"/>
      <c r="AG5026" s="301"/>
      <c r="AH5026" s="301"/>
      <c r="AI5026" s="301"/>
    </row>
    <row r="5027" spans="18:35" ht="80.099999999999994" customHeight="1" x14ac:dyDescent="0.2">
      <c r="R5027" s="301"/>
      <c r="S5027" s="301"/>
      <c r="T5027" s="301"/>
      <c r="U5027" s="301"/>
      <c r="V5027" s="301"/>
      <c r="W5027" s="301"/>
      <c r="X5027" s="301"/>
      <c r="Y5027" s="301"/>
      <c r="Z5027" s="301"/>
      <c r="AA5027" s="301"/>
      <c r="AB5027" s="301"/>
      <c r="AC5027" s="301"/>
      <c r="AD5027" s="301"/>
      <c r="AE5027" s="301"/>
      <c r="AF5027" s="301"/>
      <c r="AG5027" s="301"/>
      <c r="AH5027" s="301"/>
      <c r="AI5027" s="301"/>
    </row>
    <row r="5028" spans="18:35" ht="80.099999999999994" customHeight="1" x14ac:dyDescent="0.2">
      <c r="R5028" s="301"/>
      <c r="S5028" s="301"/>
      <c r="T5028" s="301"/>
      <c r="U5028" s="301"/>
      <c r="V5028" s="301"/>
      <c r="W5028" s="301"/>
      <c r="X5028" s="301"/>
      <c r="Y5028" s="301"/>
      <c r="Z5028" s="301"/>
      <c r="AA5028" s="301"/>
      <c r="AB5028" s="301"/>
      <c r="AC5028" s="301"/>
      <c r="AD5028" s="301"/>
      <c r="AE5028" s="301"/>
      <c r="AF5028" s="301"/>
      <c r="AG5028" s="301"/>
      <c r="AH5028" s="301"/>
      <c r="AI5028" s="301"/>
    </row>
    <row r="5029" spans="18:35" ht="80.099999999999994" customHeight="1" x14ac:dyDescent="0.2">
      <c r="R5029" s="301"/>
      <c r="S5029" s="301"/>
      <c r="T5029" s="301"/>
      <c r="U5029" s="301"/>
      <c r="V5029" s="301"/>
      <c r="W5029" s="301"/>
      <c r="X5029" s="301"/>
      <c r="Y5029" s="301"/>
      <c r="Z5029" s="301"/>
      <c r="AA5029" s="301"/>
      <c r="AB5029" s="301"/>
      <c r="AC5029" s="301"/>
      <c r="AD5029" s="301"/>
      <c r="AE5029" s="301"/>
      <c r="AF5029" s="301"/>
      <c r="AG5029" s="301"/>
      <c r="AH5029" s="301"/>
      <c r="AI5029" s="301"/>
    </row>
    <row r="5030" spans="18:35" ht="80.099999999999994" customHeight="1" x14ac:dyDescent="0.2">
      <c r="R5030" s="301"/>
      <c r="S5030" s="301"/>
      <c r="T5030" s="301"/>
      <c r="U5030" s="301"/>
      <c r="V5030" s="301"/>
      <c r="W5030" s="301"/>
      <c r="X5030" s="301"/>
      <c r="Y5030" s="301"/>
      <c r="Z5030" s="301"/>
      <c r="AA5030" s="301"/>
      <c r="AB5030" s="301"/>
      <c r="AC5030" s="301"/>
      <c r="AD5030" s="301"/>
      <c r="AE5030" s="301"/>
      <c r="AF5030" s="301"/>
      <c r="AG5030" s="301"/>
      <c r="AH5030" s="301"/>
      <c r="AI5030" s="301"/>
    </row>
    <row r="5031" spans="18:35" ht="80.099999999999994" customHeight="1" x14ac:dyDescent="0.2">
      <c r="R5031" s="301"/>
      <c r="S5031" s="301"/>
      <c r="T5031" s="301"/>
      <c r="U5031" s="301"/>
      <c r="V5031" s="301"/>
      <c r="W5031" s="301"/>
      <c r="X5031" s="301"/>
      <c r="Y5031" s="301"/>
      <c r="Z5031" s="301"/>
      <c r="AA5031" s="301"/>
      <c r="AB5031" s="301"/>
      <c r="AC5031" s="301"/>
      <c r="AD5031" s="301"/>
      <c r="AE5031" s="301"/>
      <c r="AF5031" s="301"/>
      <c r="AG5031" s="301"/>
      <c r="AH5031" s="301"/>
      <c r="AI5031" s="301"/>
    </row>
    <row r="5032" spans="18:35" ht="80.099999999999994" customHeight="1" x14ac:dyDescent="0.2">
      <c r="R5032" s="301"/>
      <c r="S5032" s="301"/>
      <c r="T5032" s="301"/>
      <c r="U5032" s="301"/>
      <c r="V5032" s="301"/>
      <c r="W5032" s="301"/>
      <c r="X5032" s="301"/>
      <c r="Y5032" s="301"/>
      <c r="Z5032" s="301"/>
      <c r="AA5032" s="301"/>
      <c r="AB5032" s="301"/>
      <c r="AC5032" s="301"/>
      <c r="AD5032" s="301"/>
      <c r="AE5032" s="301"/>
      <c r="AF5032" s="301"/>
      <c r="AG5032" s="301"/>
      <c r="AH5032" s="301"/>
      <c r="AI5032" s="301"/>
    </row>
    <row r="5033" spans="18:35" ht="80.099999999999994" customHeight="1" x14ac:dyDescent="0.2">
      <c r="R5033" s="301"/>
      <c r="S5033" s="301"/>
      <c r="T5033" s="301"/>
      <c r="U5033" s="301"/>
      <c r="V5033" s="301"/>
      <c r="W5033" s="301"/>
      <c r="X5033" s="301"/>
      <c r="Y5033" s="301"/>
      <c r="Z5033" s="301"/>
      <c r="AA5033" s="301"/>
      <c r="AB5033" s="301"/>
      <c r="AC5033" s="301"/>
      <c r="AD5033" s="301"/>
      <c r="AE5033" s="301"/>
      <c r="AF5033" s="301"/>
      <c r="AG5033" s="301"/>
      <c r="AH5033" s="301"/>
      <c r="AI5033" s="301"/>
    </row>
    <row r="5034" spans="18:35" ht="80.099999999999994" customHeight="1" x14ac:dyDescent="0.2">
      <c r="R5034" s="301"/>
      <c r="S5034" s="301"/>
      <c r="T5034" s="301"/>
      <c r="U5034" s="301"/>
      <c r="V5034" s="301"/>
      <c r="W5034" s="301"/>
      <c r="X5034" s="301"/>
      <c r="Y5034" s="301"/>
      <c r="Z5034" s="301"/>
      <c r="AA5034" s="301"/>
      <c r="AB5034" s="301"/>
      <c r="AC5034" s="301"/>
      <c r="AD5034" s="301"/>
      <c r="AE5034" s="301"/>
      <c r="AF5034" s="301"/>
      <c r="AG5034" s="301"/>
      <c r="AH5034" s="301"/>
      <c r="AI5034" s="301"/>
    </row>
    <row r="5035" spans="18:35" ht="80.099999999999994" customHeight="1" x14ac:dyDescent="0.2">
      <c r="R5035" s="301"/>
      <c r="S5035" s="301"/>
      <c r="T5035" s="301"/>
      <c r="U5035" s="301"/>
      <c r="V5035" s="301"/>
      <c r="W5035" s="301"/>
      <c r="X5035" s="301"/>
      <c r="Y5035" s="301"/>
      <c r="Z5035" s="301"/>
      <c r="AA5035" s="301"/>
      <c r="AB5035" s="301"/>
      <c r="AC5035" s="301"/>
      <c r="AD5035" s="301"/>
      <c r="AE5035" s="301"/>
      <c r="AF5035" s="301"/>
      <c r="AG5035" s="301"/>
      <c r="AH5035" s="301"/>
      <c r="AI5035" s="301"/>
    </row>
    <row r="5036" spans="18:35" ht="80.099999999999994" customHeight="1" x14ac:dyDescent="0.2">
      <c r="R5036" s="301"/>
      <c r="S5036" s="301"/>
      <c r="T5036" s="301"/>
      <c r="U5036" s="301"/>
      <c r="V5036" s="301"/>
      <c r="W5036" s="301"/>
      <c r="X5036" s="301"/>
      <c r="Y5036" s="301"/>
      <c r="Z5036" s="301"/>
      <c r="AA5036" s="301"/>
      <c r="AB5036" s="301"/>
      <c r="AC5036" s="301"/>
      <c r="AD5036" s="301"/>
      <c r="AE5036" s="301"/>
      <c r="AF5036" s="301"/>
      <c r="AG5036" s="301"/>
      <c r="AH5036" s="301"/>
      <c r="AI5036" s="301"/>
    </row>
    <row r="5037" spans="18:35" ht="80.099999999999994" customHeight="1" x14ac:dyDescent="0.2">
      <c r="R5037" s="301"/>
      <c r="S5037" s="301"/>
      <c r="T5037" s="301"/>
      <c r="U5037" s="301"/>
      <c r="V5037" s="301"/>
      <c r="W5037" s="301"/>
      <c r="X5037" s="301"/>
      <c r="Y5037" s="301"/>
      <c r="Z5037" s="301"/>
      <c r="AA5037" s="301"/>
      <c r="AB5037" s="301"/>
      <c r="AC5037" s="301"/>
      <c r="AD5037" s="301"/>
      <c r="AE5037" s="301"/>
      <c r="AF5037" s="301"/>
      <c r="AG5037" s="301"/>
      <c r="AH5037" s="301"/>
      <c r="AI5037" s="301"/>
    </row>
    <row r="5038" spans="18:35" ht="80.099999999999994" customHeight="1" x14ac:dyDescent="0.2">
      <c r="R5038" s="301"/>
      <c r="S5038" s="301"/>
      <c r="T5038" s="301"/>
      <c r="U5038" s="301"/>
      <c r="V5038" s="301"/>
      <c r="W5038" s="301"/>
      <c r="X5038" s="301"/>
      <c r="Y5038" s="301"/>
      <c r="Z5038" s="301"/>
      <c r="AA5038" s="301"/>
      <c r="AB5038" s="301"/>
      <c r="AC5038" s="301"/>
      <c r="AD5038" s="301"/>
      <c r="AE5038" s="301"/>
      <c r="AF5038" s="301"/>
      <c r="AG5038" s="301"/>
      <c r="AH5038" s="301"/>
      <c r="AI5038" s="301"/>
    </row>
    <row r="5039" spans="18:35" ht="80.099999999999994" customHeight="1" x14ac:dyDescent="0.2">
      <c r="R5039" s="301"/>
      <c r="S5039" s="301"/>
      <c r="T5039" s="301"/>
      <c r="U5039" s="301"/>
      <c r="V5039" s="301"/>
      <c r="W5039" s="301"/>
      <c r="X5039" s="301"/>
      <c r="Y5039" s="301"/>
      <c r="Z5039" s="301"/>
      <c r="AA5039" s="301"/>
      <c r="AB5039" s="301"/>
      <c r="AC5039" s="301"/>
      <c r="AD5039" s="301"/>
      <c r="AE5039" s="301"/>
      <c r="AF5039" s="301"/>
      <c r="AG5039" s="301"/>
      <c r="AH5039" s="301"/>
      <c r="AI5039" s="301"/>
    </row>
    <row r="5040" spans="18:35" ht="80.099999999999994" customHeight="1" x14ac:dyDescent="0.2">
      <c r="R5040" s="301"/>
      <c r="S5040" s="301"/>
      <c r="T5040" s="301"/>
      <c r="U5040" s="301"/>
      <c r="V5040" s="301"/>
      <c r="W5040" s="301"/>
      <c r="X5040" s="301"/>
      <c r="Y5040" s="301"/>
      <c r="Z5040" s="301"/>
      <c r="AA5040" s="301"/>
      <c r="AB5040" s="301"/>
      <c r="AC5040" s="301"/>
      <c r="AD5040" s="301"/>
      <c r="AE5040" s="301"/>
      <c r="AF5040" s="301"/>
      <c r="AG5040" s="301"/>
      <c r="AH5040" s="301"/>
      <c r="AI5040" s="301"/>
    </row>
    <row r="5041" spans="18:35" ht="80.099999999999994" customHeight="1" x14ac:dyDescent="0.2">
      <c r="R5041" s="301"/>
      <c r="S5041" s="301"/>
      <c r="T5041" s="301"/>
      <c r="U5041" s="301"/>
      <c r="V5041" s="301"/>
      <c r="W5041" s="301"/>
      <c r="X5041" s="301"/>
      <c r="Y5041" s="301"/>
      <c r="Z5041" s="301"/>
      <c r="AA5041" s="301"/>
      <c r="AB5041" s="301"/>
      <c r="AC5041" s="301"/>
      <c r="AD5041" s="301"/>
      <c r="AE5041" s="301"/>
      <c r="AF5041" s="301"/>
      <c r="AG5041" s="301"/>
      <c r="AH5041" s="301"/>
      <c r="AI5041" s="301"/>
    </row>
    <row r="5042" spans="18:35" ht="80.099999999999994" customHeight="1" x14ac:dyDescent="0.2">
      <c r="R5042" s="301"/>
      <c r="S5042" s="301"/>
      <c r="T5042" s="301"/>
      <c r="U5042" s="301"/>
      <c r="V5042" s="301"/>
      <c r="W5042" s="301"/>
      <c r="X5042" s="301"/>
      <c r="Y5042" s="301"/>
      <c r="Z5042" s="301"/>
      <c r="AA5042" s="301"/>
      <c r="AB5042" s="301"/>
      <c r="AC5042" s="301"/>
      <c r="AD5042" s="301"/>
      <c r="AE5042" s="301"/>
      <c r="AF5042" s="301"/>
      <c r="AG5042" s="301"/>
      <c r="AH5042" s="301"/>
      <c r="AI5042" s="301"/>
    </row>
    <row r="5043" spans="18:35" ht="80.099999999999994" customHeight="1" x14ac:dyDescent="0.2">
      <c r="R5043" s="301"/>
      <c r="S5043" s="301"/>
      <c r="T5043" s="301"/>
      <c r="U5043" s="301"/>
      <c r="V5043" s="301"/>
      <c r="W5043" s="301"/>
      <c r="X5043" s="301"/>
      <c r="Y5043" s="301"/>
      <c r="Z5043" s="301"/>
      <c r="AA5043" s="301"/>
      <c r="AB5043" s="301"/>
      <c r="AC5043" s="301"/>
      <c r="AD5043" s="301"/>
      <c r="AE5043" s="301"/>
      <c r="AF5043" s="301"/>
      <c r="AG5043" s="301"/>
      <c r="AH5043" s="301"/>
      <c r="AI5043" s="301"/>
    </row>
    <row r="5044" spans="18:35" ht="80.099999999999994" customHeight="1" x14ac:dyDescent="0.2">
      <c r="R5044" s="301"/>
      <c r="S5044" s="301"/>
      <c r="T5044" s="301"/>
      <c r="U5044" s="301"/>
      <c r="V5044" s="301"/>
      <c r="W5044" s="301"/>
      <c r="X5044" s="301"/>
      <c r="Y5044" s="301"/>
      <c r="Z5044" s="301"/>
      <c r="AA5044" s="301"/>
      <c r="AB5044" s="301"/>
      <c r="AC5044" s="301"/>
      <c r="AD5044" s="301"/>
      <c r="AE5044" s="301"/>
      <c r="AF5044" s="301"/>
      <c r="AG5044" s="301"/>
      <c r="AH5044" s="301"/>
      <c r="AI5044" s="301"/>
    </row>
    <row r="5045" spans="18:35" ht="80.099999999999994" customHeight="1" x14ac:dyDescent="0.2">
      <c r="R5045" s="301"/>
      <c r="S5045" s="301"/>
      <c r="T5045" s="301"/>
      <c r="U5045" s="301"/>
      <c r="V5045" s="301"/>
      <c r="W5045" s="301"/>
      <c r="X5045" s="301"/>
      <c r="Y5045" s="301"/>
      <c r="Z5045" s="301"/>
      <c r="AA5045" s="301"/>
      <c r="AB5045" s="301"/>
      <c r="AC5045" s="301"/>
      <c r="AD5045" s="301"/>
      <c r="AE5045" s="301"/>
      <c r="AF5045" s="301"/>
      <c r="AG5045" s="301"/>
      <c r="AH5045" s="301"/>
      <c r="AI5045" s="301"/>
    </row>
    <row r="5046" spans="18:35" ht="80.099999999999994" customHeight="1" x14ac:dyDescent="0.2">
      <c r="R5046" s="301"/>
      <c r="S5046" s="301"/>
      <c r="T5046" s="301"/>
      <c r="U5046" s="301"/>
      <c r="V5046" s="301"/>
      <c r="W5046" s="301"/>
      <c r="X5046" s="301"/>
      <c r="Y5046" s="301"/>
      <c r="Z5046" s="301"/>
      <c r="AA5046" s="301"/>
      <c r="AB5046" s="301"/>
      <c r="AC5046" s="301"/>
      <c r="AD5046" s="301"/>
      <c r="AE5046" s="301"/>
      <c r="AF5046" s="301"/>
      <c r="AG5046" s="301"/>
      <c r="AH5046" s="301"/>
      <c r="AI5046" s="301"/>
    </row>
    <row r="5047" spans="18:35" ht="80.099999999999994" customHeight="1" x14ac:dyDescent="0.2">
      <c r="R5047" s="301"/>
      <c r="S5047" s="301"/>
      <c r="T5047" s="301"/>
      <c r="U5047" s="301"/>
      <c r="V5047" s="301"/>
      <c r="W5047" s="301"/>
      <c r="X5047" s="301"/>
      <c r="Y5047" s="301"/>
      <c r="Z5047" s="301"/>
      <c r="AA5047" s="301"/>
      <c r="AB5047" s="301"/>
      <c r="AC5047" s="301"/>
      <c r="AD5047" s="301"/>
      <c r="AE5047" s="301"/>
      <c r="AF5047" s="301"/>
      <c r="AG5047" s="301"/>
      <c r="AH5047" s="301"/>
      <c r="AI5047" s="301"/>
    </row>
    <row r="5048" spans="18:35" ht="80.099999999999994" customHeight="1" x14ac:dyDescent="0.2">
      <c r="R5048" s="301"/>
      <c r="S5048" s="301"/>
      <c r="T5048" s="301"/>
      <c r="U5048" s="301"/>
      <c r="V5048" s="301"/>
      <c r="W5048" s="301"/>
      <c r="X5048" s="301"/>
      <c r="Y5048" s="301"/>
      <c r="Z5048" s="301"/>
      <c r="AA5048" s="301"/>
      <c r="AB5048" s="301"/>
      <c r="AC5048" s="301"/>
      <c r="AD5048" s="301"/>
      <c r="AE5048" s="301"/>
      <c r="AF5048" s="301"/>
      <c r="AG5048" s="301"/>
      <c r="AH5048" s="301"/>
      <c r="AI5048" s="301"/>
    </row>
    <row r="5049" spans="18:35" ht="80.099999999999994" customHeight="1" x14ac:dyDescent="0.2">
      <c r="R5049" s="301"/>
      <c r="S5049" s="301"/>
      <c r="T5049" s="301"/>
      <c r="U5049" s="301"/>
      <c r="V5049" s="301"/>
      <c r="W5049" s="301"/>
      <c r="X5049" s="301"/>
      <c r="Y5049" s="301"/>
      <c r="Z5049" s="301"/>
      <c r="AA5049" s="301"/>
      <c r="AB5049" s="301"/>
      <c r="AC5049" s="301"/>
      <c r="AD5049" s="301"/>
      <c r="AE5049" s="301"/>
      <c r="AF5049" s="301"/>
      <c r="AG5049" s="301"/>
      <c r="AH5049" s="301"/>
      <c r="AI5049" s="301"/>
    </row>
    <row r="5050" spans="18:35" ht="80.099999999999994" customHeight="1" x14ac:dyDescent="0.2">
      <c r="R5050" s="301"/>
      <c r="S5050" s="301"/>
      <c r="T5050" s="301"/>
      <c r="U5050" s="301"/>
      <c r="V5050" s="301"/>
      <c r="W5050" s="301"/>
      <c r="X5050" s="301"/>
      <c r="Y5050" s="301"/>
      <c r="Z5050" s="301"/>
      <c r="AA5050" s="301"/>
      <c r="AB5050" s="301"/>
      <c r="AC5050" s="301"/>
      <c r="AD5050" s="301"/>
      <c r="AE5050" s="301"/>
      <c r="AF5050" s="301"/>
      <c r="AG5050" s="301"/>
      <c r="AH5050" s="301"/>
      <c r="AI5050" s="301"/>
    </row>
    <row r="5051" spans="18:35" ht="80.099999999999994" customHeight="1" x14ac:dyDescent="0.2">
      <c r="R5051" s="301"/>
      <c r="S5051" s="301"/>
      <c r="T5051" s="301"/>
      <c r="U5051" s="301"/>
      <c r="V5051" s="301"/>
      <c r="W5051" s="301"/>
      <c r="X5051" s="301"/>
      <c r="Y5051" s="301"/>
      <c r="Z5051" s="301"/>
      <c r="AA5051" s="301"/>
      <c r="AB5051" s="301"/>
      <c r="AC5051" s="301"/>
      <c r="AD5051" s="301"/>
      <c r="AE5051" s="301"/>
      <c r="AF5051" s="301"/>
      <c r="AG5051" s="301"/>
      <c r="AH5051" s="301"/>
      <c r="AI5051" s="301"/>
    </row>
    <row r="5052" spans="18:35" ht="80.099999999999994" customHeight="1" x14ac:dyDescent="0.2">
      <c r="R5052" s="301"/>
      <c r="S5052" s="301"/>
      <c r="T5052" s="301"/>
      <c r="U5052" s="301"/>
      <c r="V5052" s="301"/>
      <c r="W5052" s="301"/>
      <c r="X5052" s="301"/>
      <c r="Y5052" s="301"/>
      <c r="Z5052" s="301"/>
      <c r="AA5052" s="301"/>
      <c r="AB5052" s="301"/>
      <c r="AC5052" s="301"/>
      <c r="AD5052" s="301"/>
      <c r="AE5052" s="301"/>
      <c r="AF5052" s="301"/>
      <c r="AG5052" s="301"/>
      <c r="AH5052" s="301"/>
      <c r="AI5052" s="301"/>
    </row>
    <row r="5053" spans="18:35" ht="80.099999999999994" customHeight="1" x14ac:dyDescent="0.2">
      <c r="R5053" s="301"/>
      <c r="S5053" s="301"/>
      <c r="T5053" s="301"/>
      <c r="U5053" s="301"/>
      <c r="V5053" s="301"/>
      <c r="W5053" s="301"/>
      <c r="X5053" s="301"/>
      <c r="Y5053" s="301"/>
      <c r="Z5053" s="301"/>
      <c r="AA5053" s="301"/>
      <c r="AB5053" s="301"/>
      <c r="AC5053" s="301"/>
      <c r="AD5053" s="301"/>
      <c r="AE5053" s="301"/>
      <c r="AF5053" s="301"/>
      <c r="AG5053" s="301"/>
      <c r="AH5053" s="301"/>
      <c r="AI5053" s="301"/>
    </row>
    <row r="5054" spans="18:35" ht="80.099999999999994" customHeight="1" x14ac:dyDescent="0.2">
      <c r="R5054" s="301"/>
      <c r="S5054" s="301"/>
      <c r="T5054" s="301"/>
      <c r="U5054" s="301"/>
      <c r="V5054" s="301"/>
      <c r="W5054" s="301"/>
      <c r="X5054" s="301"/>
      <c r="Y5054" s="301"/>
      <c r="Z5054" s="301"/>
      <c r="AA5054" s="301"/>
      <c r="AB5054" s="301"/>
      <c r="AC5054" s="301"/>
      <c r="AD5054" s="301"/>
      <c r="AE5054" s="301"/>
      <c r="AF5054" s="301"/>
      <c r="AG5054" s="301"/>
      <c r="AH5054" s="301"/>
      <c r="AI5054" s="301"/>
    </row>
    <row r="5055" spans="18:35" ht="80.099999999999994" customHeight="1" x14ac:dyDescent="0.2">
      <c r="R5055" s="301"/>
      <c r="S5055" s="301"/>
      <c r="T5055" s="301"/>
      <c r="U5055" s="301"/>
      <c r="V5055" s="301"/>
      <c r="W5055" s="301"/>
      <c r="X5055" s="301"/>
      <c r="Y5055" s="301"/>
      <c r="Z5055" s="301"/>
      <c r="AA5055" s="301"/>
      <c r="AB5055" s="301"/>
      <c r="AC5055" s="301"/>
      <c r="AD5055" s="301"/>
      <c r="AE5055" s="301"/>
      <c r="AF5055" s="301"/>
      <c r="AG5055" s="301"/>
      <c r="AH5055" s="301"/>
      <c r="AI5055" s="301"/>
    </row>
    <row r="5056" spans="18:35" ht="80.099999999999994" customHeight="1" x14ac:dyDescent="0.2">
      <c r="R5056" s="301"/>
      <c r="S5056" s="301"/>
      <c r="T5056" s="301"/>
      <c r="U5056" s="301"/>
      <c r="V5056" s="301"/>
      <c r="W5056" s="301"/>
      <c r="X5056" s="301"/>
      <c r="Y5056" s="301"/>
      <c r="Z5056" s="301"/>
      <c r="AA5056" s="301"/>
      <c r="AB5056" s="301"/>
      <c r="AC5056" s="301"/>
      <c r="AD5056" s="301"/>
      <c r="AE5056" s="301"/>
      <c r="AF5056" s="301"/>
      <c r="AG5056" s="301"/>
      <c r="AH5056" s="301"/>
      <c r="AI5056" s="301"/>
    </row>
    <row r="5057" spans="18:35" ht="80.099999999999994" customHeight="1" x14ac:dyDescent="0.2">
      <c r="R5057" s="301"/>
      <c r="S5057" s="301"/>
      <c r="T5057" s="301"/>
      <c r="U5057" s="301"/>
      <c r="V5057" s="301"/>
      <c r="W5057" s="301"/>
      <c r="X5057" s="301"/>
      <c r="Y5057" s="301"/>
      <c r="Z5057" s="301"/>
      <c r="AA5057" s="301"/>
      <c r="AB5057" s="301"/>
      <c r="AC5057" s="301"/>
      <c r="AD5057" s="301"/>
      <c r="AE5057" s="301"/>
      <c r="AF5057" s="301"/>
      <c r="AG5057" s="301"/>
      <c r="AH5057" s="301"/>
      <c r="AI5057" s="301"/>
    </row>
    <row r="5058" spans="18:35" ht="80.099999999999994" customHeight="1" x14ac:dyDescent="0.2">
      <c r="R5058" s="301"/>
      <c r="S5058" s="301"/>
      <c r="T5058" s="301"/>
      <c r="U5058" s="301"/>
      <c r="V5058" s="301"/>
      <c r="W5058" s="301"/>
      <c r="X5058" s="301"/>
      <c r="Y5058" s="301"/>
      <c r="Z5058" s="301"/>
      <c r="AA5058" s="301"/>
      <c r="AB5058" s="301"/>
      <c r="AC5058" s="301"/>
      <c r="AD5058" s="301"/>
      <c r="AE5058" s="301"/>
      <c r="AF5058" s="301"/>
      <c r="AG5058" s="301"/>
      <c r="AH5058" s="301"/>
      <c r="AI5058" s="301"/>
    </row>
    <row r="5059" spans="18:35" ht="80.099999999999994" customHeight="1" x14ac:dyDescent="0.2">
      <c r="R5059" s="301"/>
      <c r="S5059" s="301"/>
      <c r="T5059" s="301"/>
      <c r="U5059" s="301"/>
      <c r="V5059" s="301"/>
      <c r="W5059" s="301"/>
      <c r="X5059" s="301"/>
      <c r="Y5059" s="301"/>
      <c r="Z5059" s="301"/>
      <c r="AA5059" s="301"/>
      <c r="AB5059" s="301"/>
      <c r="AC5059" s="301"/>
      <c r="AD5059" s="301"/>
      <c r="AE5059" s="301"/>
      <c r="AF5059" s="301"/>
      <c r="AG5059" s="301"/>
      <c r="AH5059" s="301"/>
      <c r="AI5059" s="301"/>
    </row>
    <row r="5060" spans="18:35" ht="80.099999999999994" customHeight="1" x14ac:dyDescent="0.2">
      <c r="R5060" s="301"/>
      <c r="S5060" s="301"/>
      <c r="T5060" s="301"/>
      <c r="U5060" s="301"/>
      <c r="V5060" s="301"/>
      <c r="W5060" s="301"/>
      <c r="X5060" s="301"/>
      <c r="Y5060" s="301"/>
      <c r="Z5060" s="301"/>
      <c r="AA5060" s="301"/>
      <c r="AB5060" s="301"/>
      <c r="AC5060" s="301"/>
      <c r="AD5060" s="301"/>
      <c r="AE5060" s="301"/>
      <c r="AF5060" s="301"/>
      <c r="AG5060" s="301"/>
      <c r="AH5060" s="301"/>
      <c r="AI5060" s="301"/>
    </row>
    <row r="5061" spans="18:35" ht="80.099999999999994" customHeight="1" x14ac:dyDescent="0.2">
      <c r="R5061" s="301"/>
      <c r="S5061" s="301"/>
      <c r="T5061" s="301"/>
      <c r="U5061" s="301"/>
      <c r="V5061" s="301"/>
      <c r="W5061" s="301"/>
      <c r="X5061" s="301"/>
      <c r="Y5061" s="301"/>
      <c r="Z5061" s="301"/>
      <c r="AA5061" s="301"/>
      <c r="AB5061" s="301"/>
      <c r="AC5061" s="301"/>
      <c r="AD5061" s="301"/>
      <c r="AE5061" s="301"/>
      <c r="AF5061" s="301"/>
      <c r="AG5061" s="301"/>
      <c r="AH5061" s="301"/>
      <c r="AI5061" s="301"/>
    </row>
    <row r="5062" spans="18:35" ht="80.099999999999994" customHeight="1" x14ac:dyDescent="0.2">
      <c r="R5062" s="301"/>
      <c r="S5062" s="301"/>
      <c r="T5062" s="301"/>
      <c r="U5062" s="301"/>
      <c r="V5062" s="301"/>
      <c r="W5062" s="301"/>
      <c r="X5062" s="301"/>
      <c r="Y5062" s="301"/>
      <c r="Z5062" s="301"/>
      <c r="AA5062" s="301"/>
      <c r="AB5062" s="301"/>
      <c r="AC5062" s="301"/>
      <c r="AD5062" s="301"/>
      <c r="AE5062" s="301"/>
      <c r="AF5062" s="301"/>
      <c r="AG5062" s="301"/>
      <c r="AH5062" s="301"/>
      <c r="AI5062" s="301"/>
    </row>
    <row r="5063" spans="18:35" ht="80.099999999999994" customHeight="1" x14ac:dyDescent="0.2">
      <c r="R5063" s="301"/>
      <c r="S5063" s="301"/>
      <c r="T5063" s="301"/>
      <c r="U5063" s="301"/>
      <c r="V5063" s="301"/>
      <c r="W5063" s="301"/>
      <c r="X5063" s="301"/>
      <c r="Y5063" s="301"/>
      <c r="Z5063" s="301"/>
      <c r="AA5063" s="301"/>
      <c r="AB5063" s="301"/>
      <c r="AC5063" s="301"/>
      <c r="AD5063" s="301"/>
      <c r="AE5063" s="301"/>
      <c r="AF5063" s="301"/>
      <c r="AG5063" s="301"/>
      <c r="AH5063" s="301"/>
      <c r="AI5063" s="301"/>
    </row>
    <row r="5064" spans="18:35" ht="80.099999999999994" customHeight="1" x14ac:dyDescent="0.2">
      <c r="R5064" s="301"/>
      <c r="S5064" s="301"/>
      <c r="T5064" s="301"/>
      <c r="U5064" s="301"/>
      <c r="V5064" s="301"/>
      <c r="W5064" s="301"/>
      <c r="X5064" s="301"/>
      <c r="Y5064" s="301"/>
      <c r="Z5064" s="301"/>
      <c r="AA5064" s="301"/>
      <c r="AB5064" s="301"/>
      <c r="AC5064" s="301"/>
      <c r="AD5064" s="301"/>
      <c r="AE5064" s="301"/>
      <c r="AF5064" s="301"/>
      <c r="AG5064" s="301"/>
      <c r="AH5064" s="301"/>
      <c r="AI5064" s="301"/>
    </row>
    <row r="5065" spans="18:35" ht="80.099999999999994" customHeight="1" x14ac:dyDescent="0.2">
      <c r="R5065" s="301"/>
      <c r="S5065" s="301"/>
      <c r="T5065" s="301"/>
      <c r="U5065" s="301"/>
      <c r="V5065" s="301"/>
      <c r="W5065" s="301"/>
      <c r="X5065" s="301"/>
      <c r="Y5065" s="301"/>
      <c r="Z5065" s="301"/>
      <c r="AA5065" s="301"/>
      <c r="AB5065" s="301"/>
      <c r="AC5065" s="301"/>
      <c r="AD5065" s="301"/>
      <c r="AE5065" s="301"/>
      <c r="AF5065" s="301"/>
      <c r="AG5065" s="301"/>
      <c r="AH5065" s="301"/>
      <c r="AI5065" s="301"/>
    </row>
    <row r="5066" spans="18:35" ht="80.099999999999994" customHeight="1" x14ac:dyDescent="0.2">
      <c r="R5066" s="301"/>
      <c r="S5066" s="301"/>
      <c r="T5066" s="301"/>
      <c r="U5066" s="301"/>
      <c r="V5066" s="301"/>
      <c r="W5066" s="301"/>
      <c r="X5066" s="301"/>
      <c r="Y5066" s="301"/>
      <c r="Z5066" s="301"/>
      <c r="AA5066" s="301"/>
      <c r="AB5066" s="301"/>
      <c r="AC5066" s="301"/>
      <c r="AD5066" s="301"/>
      <c r="AE5066" s="301"/>
      <c r="AF5066" s="301"/>
      <c r="AG5066" s="301"/>
      <c r="AH5066" s="301"/>
      <c r="AI5066" s="301"/>
    </row>
    <row r="5067" spans="18:35" ht="80.099999999999994" customHeight="1" x14ac:dyDescent="0.2">
      <c r="R5067" s="301"/>
      <c r="S5067" s="301"/>
      <c r="T5067" s="301"/>
      <c r="U5067" s="301"/>
      <c r="V5067" s="301"/>
      <c r="W5067" s="301"/>
      <c r="X5067" s="301"/>
      <c r="Y5067" s="301"/>
      <c r="Z5067" s="301"/>
      <c r="AA5067" s="301"/>
      <c r="AB5067" s="301"/>
      <c r="AC5067" s="301"/>
      <c r="AD5067" s="301"/>
      <c r="AE5067" s="301"/>
      <c r="AF5067" s="301"/>
      <c r="AG5067" s="301"/>
      <c r="AH5067" s="301"/>
      <c r="AI5067" s="301"/>
    </row>
    <row r="5068" spans="18:35" ht="80.099999999999994" customHeight="1" x14ac:dyDescent="0.2">
      <c r="R5068" s="301"/>
      <c r="S5068" s="301"/>
      <c r="T5068" s="301"/>
      <c r="U5068" s="301"/>
      <c r="V5068" s="301"/>
      <c r="W5068" s="301"/>
      <c r="X5068" s="301"/>
      <c r="Y5068" s="301"/>
      <c r="Z5068" s="301"/>
      <c r="AA5068" s="301"/>
      <c r="AB5068" s="301"/>
      <c r="AC5068" s="301"/>
      <c r="AD5068" s="301"/>
      <c r="AE5068" s="301"/>
      <c r="AF5068" s="301"/>
      <c r="AG5068" s="301"/>
      <c r="AH5068" s="301"/>
      <c r="AI5068" s="301"/>
    </row>
    <row r="5069" spans="18:35" ht="80.099999999999994" customHeight="1" x14ac:dyDescent="0.2">
      <c r="R5069" s="301"/>
      <c r="S5069" s="301"/>
      <c r="T5069" s="301"/>
      <c r="U5069" s="301"/>
      <c r="V5069" s="301"/>
      <c r="W5069" s="301"/>
      <c r="X5069" s="301"/>
      <c r="Y5069" s="301"/>
      <c r="Z5069" s="301"/>
      <c r="AA5069" s="301"/>
      <c r="AB5069" s="301"/>
      <c r="AC5069" s="301"/>
      <c r="AD5069" s="301"/>
      <c r="AE5069" s="301"/>
      <c r="AF5069" s="301"/>
      <c r="AG5069" s="301"/>
      <c r="AH5069" s="301"/>
      <c r="AI5069" s="301"/>
    </row>
    <row r="5070" spans="18:35" ht="80.099999999999994" customHeight="1" x14ac:dyDescent="0.2">
      <c r="R5070" s="301"/>
      <c r="S5070" s="301"/>
      <c r="T5070" s="301"/>
      <c r="U5070" s="301"/>
      <c r="V5070" s="301"/>
      <c r="W5070" s="301"/>
      <c r="X5070" s="301"/>
      <c r="Y5070" s="301"/>
      <c r="Z5070" s="301"/>
      <c r="AA5070" s="301"/>
      <c r="AB5070" s="301"/>
      <c r="AC5070" s="301"/>
      <c r="AD5070" s="301"/>
      <c r="AE5070" s="301"/>
      <c r="AF5070" s="301"/>
      <c r="AG5070" s="301"/>
      <c r="AH5070" s="301"/>
      <c r="AI5070" s="301"/>
    </row>
    <row r="5071" spans="18:35" ht="80.099999999999994" customHeight="1" x14ac:dyDescent="0.2">
      <c r="R5071" s="301"/>
      <c r="S5071" s="301"/>
      <c r="T5071" s="301"/>
      <c r="U5071" s="301"/>
      <c r="V5071" s="301"/>
      <c r="W5071" s="301"/>
      <c r="X5071" s="301"/>
      <c r="Y5071" s="301"/>
      <c r="Z5071" s="301"/>
      <c r="AA5071" s="301"/>
      <c r="AB5071" s="301"/>
      <c r="AC5071" s="301"/>
      <c r="AD5071" s="301"/>
      <c r="AE5071" s="301"/>
      <c r="AF5071" s="301"/>
      <c r="AG5071" s="301"/>
      <c r="AH5071" s="301"/>
      <c r="AI5071" s="301"/>
    </row>
    <row r="5072" spans="18:35" ht="80.099999999999994" customHeight="1" x14ac:dyDescent="0.2">
      <c r="R5072" s="301"/>
      <c r="S5072" s="301"/>
      <c r="T5072" s="301"/>
      <c r="U5072" s="301"/>
      <c r="V5072" s="301"/>
      <c r="W5072" s="301"/>
      <c r="X5072" s="301"/>
      <c r="Y5072" s="301"/>
      <c r="Z5072" s="301"/>
      <c r="AA5072" s="301"/>
      <c r="AB5072" s="301"/>
      <c r="AC5072" s="301"/>
      <c r="AD5072" s="301"/>
      <c r="AE5072" s="301"/>
      <c r="AF5072" s="301"/>
      <c r="AG5072" s="301"/>
      <c r="AH5072" s="301"/>
      <c r="AI5072" s="301"/>
    </row>
    <row r="5073" spans="18:35" ht="80.099999999999994" customHeight="1" x14ac:dyDescent="0.2">
      <c r="R5073" s="301"/>
      <c r="S5073" s="301"/>
      <c r="T5073" s="301"/>
      <c r="U5073" s="301"/>
      <c r="V5073" s="301"/>
      <c r="W5073" s="301"/>
      <c r="X5073" s="301"/>
      <c r="Y5073" s="301"/>
      <c r="Z5073" s="301"/>
      <c r="AA5073" s="301"/>
      <c r="AB5073" s="301"/>
      <c r="AC5073" s="301"/>
      <c r="AD5073" s="301"/>
      <c r="AE5073" s="301"/>
      <c r="AF5073" s="301"/>
      <c r="AG5073" s="301"/>
      <c r="AH5073" s="301"/>
      <c r="AI5073" s="301"/>
    </row>
    <row r="5074" spans="18:35" ht="80.099999999999994" customHeight="1" x14ac:dyDescent="0.2">
      <c r="R5074" s="301"/>
      <c r="S5074" s="301"/>
      <c r="T5074" s="301"/>
      <c r="U5074" s="301"/>
      <c r="V5074" s="301"/>
      <c r="W5074" s="301"/>
      <c r="X5074" s="301"/>
      <c r="Y5074" s="301"/>
      <c r="Z5074" s="301"/>
      <c r="AA5074" s="301"/>
      <c r="AB5074" s="301"/>
      <c r="AC5074" s="301"/>
      <c r="AD5074" s="301"/>
      <c r="AE5074" s="301"/>
      <c r="AF5074" s="301"/>
      <c r="AG5074" s="301"/>
      <c r="AH5074" s="301"/>
      <c r="AI5074" s="301"/>
    </row>
    <row r="5075" spans="18:35" ht="80.099999999999994" customHeight="1" x14ac:dyDescent="0.2">
      <c r="R5075" s="301"/>
      <c r="S5075" s="301"/>
      <c r="T5075" s="301"/>
      <c r="U5075" s="301"/>
      <c r="V5075" s="301"/>
      <c r="W5075" s="301"/>
      <c r="X5075" s="301"/>
      <c r="Y5075" s="301"/>
      <c r="Z5075" s="301"/>
      <c r="AA5075" s="301"/>
      <c r="AB5075" s="301"/>
      <c r="AC5075" s="301"/>
      <c r="AD5075" s="301"/>
      <c r="AE5075" s="301"/>
      <c r="AF5075" s="301"/>
      <c r="AG5075" s="301"/>
      <c r="AH5075" s="301"/>
      <c r="AI5075" s="301"/>
    </row>
    <row r="5076" spans="18:35" ht="80.099999999999994" customHeight="1" x14ac:dyDescent="0.2">
      <c r="R5076" s="301"/>
      <c r="S5076" s="301"/>
      <c r="T5076" s="301"/>
      <c r="U5076" s="301"/>
      <c r="V5076" s="301"/>
      <c r="W5076" s="301"/>
      <c r="X5076" s="301"/>
      <c r="Y5076" s="301"/>
      <c r="Z5076" s="301"/>
      <c r="AA5076" s="301"/>
      <c r="AB5076" s="301"/>
      <c r="AC5076" s="301"/>
      <c r="AD5076" s="301"/>
      <c r="AE5076" s="301"/>
      <c r="AF5076" s="301"/>
      <c r="AG5076" s="301"/>
      <c r="AH5076" s="301"/>
      <c r="AI5076" s="301"/>
    </row>
    <row r="5077" spans="18:35" ht="80.099999999999994" customHeight="1" x14ac:dyDescent="0.2">
      <c r="R5077" s="301"/>
      <c r="S5077" s="301"/>
      <c r="T5077" s="301"/>
      <c r="U5077" s="301"/>
      <c r="V5077" s="301"/>
      <c r="W5077" s="301"/>
      <c r="X5077" s="301"/>
      <c r="Y5077" s="301"/>
      <c r="Z5077" s="301"/>
      <c r="AA5077" s="301"/>
      <c r="AB5077" s="301"/>
      <c r="AC5077" s="301"/>
      <c r="AD5077" s="301"/>
      <c r="AE5077" s="301"/>
      <c r="AF5077" s="301"/>
      <c r="AG5077" s="301"/>
      <c r="AH5077" s="301"/>
      <c r="AI5077" s="301"/>
    </row>
    <row r="5078" spans="18:35" ht="80.099999999999994" customHeight="1" x14ac:dyDescent="0.2">
      <c r="R5078" s="301"/>
      <c r="S5078" s="301"/>
      <c r="T5078" s="301"/>
      <c r="U5078" s="301"/>
      <c r="V5078" s="301"/>
      <c r="W5078" s="301"/>
      <c r="X5078" s="301"/>
      <c r="Y5078" s="301"/>
      <c r="Z5078" s="301"/>
      <c r="AA5078" s="301"/>
      <c r="AB5078" s="301"/>
      <c r="AC5078" s="301"/>
      <c r="AD5078" s="301"/>
      <c r="AE5078" s="301"/>
      <c r="AF5078" s="301"/>
      <c r="AG5078" s="301"/>
      <c r="AH5078" s="301"/>
      <c r="AI5078" s="301"/>
    </row>
    <row r="5079" spans="18:35" ht="80.099999999999994" customHeight="1" x14ac:dyDescent="0.2">
      <c r="R5079" s="301"/>
      <c r="S5079" s="301"/>
      <c r="T5079" s="301"/>
      <c r="U5079" s="301"/>
      <c r="V5079" s="301"/>
      <c r="W5079" s="301"/>
      <c r="X5079" s="301"/>
      <c r="Y5079" s="301"/>
      <c r="Z5079" s="301"/>
      <c r="AA5079" s="301"/>
      <c r="AB5079" s="301"/>
      <c r="AC5079" s="301"/>
      <c r="AD5079" s="301"/>
      <c r="AE5079" s="301"/>
      <c r="AF5079" s="301"/>
      <c r="AG5079" s="301"/>
      <c r="AH5079" s="301"/>
      <c r="AI5079" s="301"/>
    </row>
    <row r="5080" spans="18:35" ht="80.099999999999994" customHeight="1" x14ac:dyDescent="0.2">
      <c r="R5080" s="301"/>
      <c r="S5080" s="301"/>
      <c r="T5080" s="301"/>
      <c r="U5080" s="301"/>
      <c r="V5080" s="301"/>
      <c r="W5080" s="301"/>
      <c r="X5080" s="301"/>
      <c r="Y5080" s="301"/>
      <c r="Z5080" s="301"/>
      <c r="AA5080" s="301"/>
      <c r="AB5080" s="301"/>
      <c r="AC5080" s="301"/>
      <c r="AD5080" s="301"/>
      <c r="AE5080" s="301"/>
      <c r="AF5080" s="301"/>
      <c r="AG5080" s="301"/>
      <c r="AH5080" s="301"/>
      <c r="AI5080" s="301"/>
    </row>
    <row r="5081" spans="18:35" ht="80.099999999999994" customHeight="1" x14ac:dyDescent="0.2">
      <c r="R5081" s="301"/>
      <c r="S5081" s="301"/>
      <c r="T5081" s="301"/>
      <c r="U5081" s="301"/>
      <c r="V5081" s="301"/>
      <c r="W5081" s="301"/>
      <c r="X5081" s="301"/>
      <c r="Y5081" s="301"/>
      <c r="Z5081" s="301"/>
      <c r="AA5081" s="301"/>
      <c r="AB5081" s="301"/>
      <c r="AC5081" s="301"/>
      <c r="AD5081" s="301"/>
      <c r="AE5081" s="301"/>
      <c r="AF5081" s="301"/>
      <c r="AG5081" s="301"/>
      <c r="AH5081" s="301"/>
      <c r="AI5081" s="301"/>
    </row>
    <row r="5082" spans="18:35" ht="80.099999999999994" customHeight="1" x14ac:dyDescent="0.2">
      <c r="R5082" s="301"/>
      <c r="S5082" s="301"/>
      <c r="T5082" s="301"/>
      <c r="U5082" s="301"/>
      <c r="V5082" s="301"/>
      <c r="W5082" s="301"/>
      <c r="X5082" s="301"/>
      <c r="Y5082" s="301"/>
      <c r="Z5082" s="301"/>
      <c r="AA5082" s="301"/>
      <c r="AB5082" s="301"/>
      <c r="AC5082" s="301"/>
      <c r="AD5082" s="301"/>
      <c r="AE5082" s="301"/>
      <c r="AF5082" s="301"/>
      <c r="AG5082" s="301"/>
      <c r="AH5082" s="301"/>
      <c r="AI5082" s="301"/>
    </row>
    <row r="5083" spans="18:35" ht="80.099999999999994" customHeight="1" x14ac:dyDescent="0.2">
      <c r="R5083" s="301"/>
      <c r="S5083" s="301"/>
      <c r="T5083" s="301"/>
      <c r="U5083" s="301"/>
      <c r="V5083" s="301"/>
      <c r="W5083" s="301"/>
      <c r="X5083" s="301"/>
      <c r="Y5083" s="301"/>
      <c r="Z5083" s="301"/>
      <c r="AA5083" s="301"/>
      <c r="AB5083" s="301"/>
      <c r="AC5083" s="301"/>
      <c r="AD5083" s="301"/>
      <c r="AE5083" s="301"/>
      <c r="AF5083" s="301"/>
      <c r="AG5083" s="301"/>
      <c r="AH5083" s="301"/>
      <c r="AI5083" s="301"/>
    </row>
    <row r="5084" spans="18:35" ht="80.099999999999994" customHeight="1" x14ac:dyDescent="0.2">
      <c r="R5084" s="301"/>
      <c r="S5084" s="301"/>
      <c r="T5084" s="301"/>
      <c r="U5084" s="301"/>
      <c r="V5084" s="301"/>
      <c r="W5084" s="301"/>
      <c r="X5084" s="301"/>
      <c r="Y5084" s="301"/>
      <c r="Z5084" s="301"/>
      <c r="AA5084" s="301"/>
      <c r="AB5084" s="301"/>
      <c r="AC5084" s="301"/>
      <c r="AD5084" s="301"/>
      <c r="AE5084" s="301"/>
      <c r="AF5084" s="301"/>
      <c r="AG5084" s="301"/>
      <c r="AH5084" s="301"/>
      <c r="AI5084" s="301"/>
    </row>
    <row r="5085" spans="18:35" ht="80.099999999999994" customHeight="1" x14ac:dyDescent="0.2">
      <c r="R5085" s="301"/>
      <c r="S5085" s="301"/>
      <c r="T5085" s="301"/>
      <c r="U5085" s="301"/>
      <c r="V5085" s="301"/>
      <c r="W5085" s="301"/>
      <c r="X5085" s="301"/>
      <c r="Y5085" s="301"/>
      <c r="Z5085" s="301"/>
      <c r="AA5085" s="301"/>
      <c r="AB5085" s="301"/>
      <c r="AC5085" s="301"/>
      <c r="AD5085" s="301"/>
      <c r="AE5085" s="301"/>
      <c r="AF5085" s="301"/>
      <c r="AG5085" s="301"/>
      <c r="AH5085" s="301"/>
      <c r="AI5085" s="301"/>
    </row>
    <row r="5086" spans="18:35" ht="80.099999999999994" customHeight="1" x14ac:dyDescent="0.2">
      <c r="R5086" s="301"/>
      <c r="S5086" s="301"/>
      <c r="T5086" s="301"/>
      <c r="U5086" s="301"/>
      <c r="V5086" s="301"/>
      <c r="W5086" s="301"/>
      <c r="X5086" s="301"/>
      <c r="Y5086" s="301"/>
      <c r="Z5086" s="301"/>
      <c r="AA5086" s="301"/>
      <c r="AB5086" s="301"/>
      <c r="AC5086" s="301"/>
      <c r="AD5086" s="301"/>
      <c r="AE5086" s="301"/>
      <c r="AF5086" s="301"/>
      <c r="AG5086" s="301"/>
      <c r="AH5086" s="301"/>
      <c r="AI5086" s="301"/>
    </row>
    <row r="5087" spans="18:35" ht="80.099999999999994" customHeight="1" x14ac:dyDescent="0.2">
      <c r="R5087" s="301"/>
      <c r="S5087" s="301"/>
      <c r="T5087" s="301"/>
      <c r="U5087" s="301"/>
      <c r="V5087" s="301"/>
      <c r="W5087" s="301"/>
      <c r="X5087" s="301"/>
      <c r="Y5087" s="301"/>
      <c r="Z5087" s="301"/>
      <c r="AA5087" s="301"/>
      <c r="AB5087" s="301"/>
      <c r="AC5087" s="301"/>
      <c r="AD5087" s="301"/>
      <c r="AE5087" s="301"/>
      <c r="AF5087" s="301"/>
      <c r="AG5087" s="301"/>
      <c r="AH5087" s="301"/>
      <c r="AI5087" s="301"/>
    </row>
    <row r="5088" spans="18:35" ht="80.099999999999994" customHeight="1" x14ac:dyDescent="0.2">
      <c r="R5088" s="301"/>
      <c r="S5088" s="301"/>
      <c r="T5088" s="301"/>
      <c r="U5088" s="301"/>
      <c r="V5088" s="301"/>
      <c r="W5088" s="301"/>
      <c r="X5088" s="301"/>
      <c r="Y5088" s="301"/>
      <c r="Z5088" s="301"/>
      <c r="AA5088" s="301"/>
      <c r="AB5088" s="301"/>
      <c r="AC5088" s="301"/>
      <c r="AD5088" s="301"/>
      <c r="AE5088" s="301"/>
      <c r="AF5088" s="301"/>
      <c r="AG5088" s="301"/>
      <c r="AH5088" s="301"/>
      <c r="AI5088" s="301"/>
    </row>
    <row r="5089" spans="18:35" ht="80.099999999999994" customHeight="1" x14ac:dyDescent="0.2">
      <c r="R5089" s="301"/>
      <c r="S5089" s="301"/>
      <c r="T5089" s="301"/>
      <c r="U5089" s="301"/>
      <c r="V5089" s="301"/>
      <c r="W5089" s="301"/>
      <c r="X5089" s="301"/>
      <c r="Y5089" s="301"/>
      <c r="Z5089" s="301"/>
      <c r="AA5089" s="301"/>
      <c r="AB5089" s="301"/>
      <c r="AC5089" s="301"/>
      <c r="AD5089" s="301"/>
      <c r="AE5089" s="301"/>
      <c r="AF5089" s="301"/>
      <c r="AG5089" s="301"/>
      <c r="AH5089" s="301"/>
      <c r="AI5089" s="301"/>
    </row>
    <row r="5090" spans="18:35" ht="80.099999999999994" customHeight="1" x14ac:dyDescent="0.2">
      <c r="R5090" s="301"/>
      <c r="S5090" s="301"/>
      <c r="T5090" s="301"/>
      <c r="U5090" s="301"/>
      <c r="V5090" s="301"/>
      <c r="W5090" s="301"/>
      <c r="X5090" s="301"/>
      <c r="Y5090" s="301"/>
      <c r="Z5090" s="301"/>
      <c r="AA5090" s="301"/>
      <c r="AB5090" s="301"/>
      <c r="AC5090" s="301"/>
      <c r="AD5090" s="301"/>
      <c r="AE5090" s="301"/>
      <c r="AF5090" s="301"/>
      <c r="AG5090" s="301"/>
      <c r="AH5090" s="301"/>
      <c r="AI5090" s="301"/>
    </row>
    <row r="5091" spans="18:35" ht="80.099999999999994" customHeight="1" x14ac:dyDescent="0.2">
      <c r="R5091" s="301"/>
      <c r="S5091" s="301"/>
      <c r="T5091" s="301"/>
      <c r="U5091" s="301"/>
      <c r="V5091" s="301"/>
      <c r="W5091" s="301"/>
      <c r="X5091" s="301"/>
      <c r="Y5091" s="301"/>
      <c r="Z5091" s="301"/>
      <c r="AA5091" s="301"/>
      <c r="AB5091" s="301"/>
      <c r="AC5091" s="301"/>
      <c r="AD5091" s="301"/>
      <c r="AE5091" s="301"/>
      <c r="AF5091" s="301"/>
      <c r="AG5091" s="301"/>
      <c r="AH5091" s="301"/>
      <c r="AI5091" s="301"/>
    </row>
    <row r="5092" spans="18:35" ht="80.099999999999994" customHeight="1" x14ac:dyDescent="0.2">
      <c r="R5092" s="301"/>
      <c r="S5092" s="301"/>
      <c r="T5092" s="301"/>
      <c r="U5092" s="301"/>
      <c r="V5092" s="301"/>
      <c r="W5092" s="301"/>
      <c r="X5092" s="301"/>
      <c r="Y5092" s="301"/>
      <c r="Z5092" s="301"/>
      <c r="AA5092" s="301"/>
      <c r="AB5092" s="301"/>
      <c r="AC5092" s="301"/>
      <c r="AD5092" s="301"/>
      <c r="AE5092" s="301"/>
      <c r="AF5092" s="301"/>
      <c r="AG5092" s="301"/>
      <c r="AH5092" s="301"/>
      <c r="AI5092" s="301"/>
    </row>
    <row r="5093" spans="18:35" ht="80.099999999999994" customHeight="1" x14ac:dyDescent="0.2">
      <c r="R5093" s="301"/>
      <c r="S5093" s="301"/>
      <c r="T5093" s="301"/>
      <c r="U5093" s="301"/>
      <c r="V5093" s="301"/>
      <c r="W5093" s="301"/>
      <c r="X5093" s="301"/>
      <c r="Y5093" s="301"/>
      <c r="Z5093" s="301"/>
      <c r="AA5093" s="301"/>
      <c r="AB5093" s="301"/>
      <c r="AC5093" s="301"/>
      <c r="AD5093" s="301"/>
      <c r="AE5093" s="301"/>
      <c r="AF5093" s="301"/>
      <c r="AG5093" s="301"/>
      <c r="AH5093" s="301"/>
      <c r="AI5093" s="301"/>
    </row>
    <row r="5094" spans="18:35" ht="80.099999999999994" customHeight="1" x14ac:dyDescent="0.2">
      <c r="R5094" s="301"/>
      <c r="S5094" s="301"/>
      <c r="T5094" s="301"/>
      <c r="U5094" s="301"/>
      <c r="V5094" s="301"/>
      <c r="W5094" s="301"/>
      <c r="X5094" s="301"/>
      <c r="Y5094" s="301"/>
      <c r="Z5094" s="301"/>
      <c r="AA5094" s="301"/>
      <c r="AB5094" s="301"/>
      <c r="AC5094" s="301"/>
      <c r="AD5094" s="301"/>
      <c r="AE5094" s="301"/>
      <c r="AF5094" s="301"/>
      <c r="AG5094" s="301"/>
      <c r="AH5094" s="301"/>
      <c r="AI5094" s="301"/>
    </row>
    <row r="5095" spans="18:35" ht="80.099999999999994" customHeight="1" x14ac:dyDescent="0.2">
      <c r="R5095" s="301"/>
      <c r="S5095" s="301"/>
      <c r="T5095" s="301"/>
      <c r="U5095" s="301"/>
      <c r="V5095" s="301"/>
      <c r="W5095" s="301"/>
      <c r="X5095" s="301"/>
      <c r="Y5095" s="301"/>
      <c r="Z5095" s="301"/>
      <c r="AA5095" s="301"/>
      <c r="AB5095" s="301"/>
      <c r="AC5095" s="301"/>
      <c r="AD5095" s="301"/>
      <c r="AE5095" s="301"/>
      <c r="AF5095" s="301"/>
      <c r="AG5095" s="301"/>
      <c r="AH5095" s="301"/>
      <c r="AI5095" s="301"/>
    </row>
    <row r="5096" spans="18:35" ht="80.099999999999994" customHeight="1" x14ac:dyDescent="0.2">
      <c r="R5096" s="301"/>
      <c r="S5096" s="301"/>
      <c r="T5096" s="301"/>
      <c r="U5096" s="301"/>
      <c r="V5096" s="301"/>
      <c r="W5096" s="301"/>
      <c r="X5096" s="301"/>
      <c r="Y5096" s="301"/>
      <c r="Z5096" s="301"/>
      <c r="AA5096" s="301"/>
      <c r="AB5096" s="301"/>
      <c r="AC5096" s="301"/>
      <c r="AD5096" s="301"/>
      <c r="AE5096" s="301"/>
      <c r="AF5096" s="301"/>
      <c r="AG5096" s="301"/>
      <c r="AH5096" s="301"/>
      <c r="AI5096" s="301"/>
    </row>
    <row r="5097" spans="18:35" ht="80.099999999999994" customHeight="1" x14ac:dyDescent="0.2">
      <c r="R5097" s="301"/>
      <c r="S5097" s="301"/>
      <c r="T5097" s="301"/>
      <c r="U5097" s="301"/>
      <c r="V5097" s="301"/>
      <c r="W5097" s="301"/>
      <c r="X5097" s="301"/>
      <c r="Y5097" s="301"/>
      <c r="Z5097" s="301"/>
      <c r="AA5097" s="301"/>
      <c r="AB5097" s="301"/>
      <c r="AC5097" s="301"/>
      <c r="AD5097" s="301"/>
      <c r="AE5097" s="301"/>
      <c r="AF5097" s="301"/>
      <c r="AG5097" s="301"/>
      <c r="AH5097" s="301"/>
      <c r="AI5097" s="301"/>
    </row>
    <row r="5098" spans="18:35" ht="80.099999999999994" customHeight="1" x14ac:dyDescent="0.2">
      <c r="R5098" s="301"/>
      <c r="S5098" s="301"/>
      <c r="T5098" s="301"/>
      <c r="U5098" s="301"/>
      <c r="V5098" s="301"/>
      <c r="W5098" s="301"/>
      <c r="X5098" s="301"/>
      <c r="Y5098" s="301"/>
      <c r="Z5098" s="301"/>
      <c r="AA5098" s="301"/>
      <c r="AB5098" s="301"/>
      <c r="AC5098" s="301"/>
      <c r="AD5098" s="301"/>
      <c r="AE5098" s="301"/>
      <c r="AF5098" s="301"/>
      <c r="AG5098" s="301"/>
      <c r="AH5098" s="301"/>
      <c r="AI5098" s="301"/>
    </row>
    <row r="5099" spans="18:35" ht="80.099999999999994" customHeight="1" x14ac:dyDescent="0.2">
      <c r="R5099" s="301"/>
      <c r="S5099" s="301"/>
      <c r="T5099" s="301"/>
      <c r="U5099" s="301"/>
      <c r="V5099" s="301"/>
      <c r="W5099" s="301"/>
      <c r="X5099" s="301"/>
      <c r="Y5099" s="301"/>
      <c r="Z5099" s="301"/>
      <c r="AA5099" s="301"/>
      <c r="AB5099" s="301"/>
      <c r="AC5099" s="301"/>
      <c r="AD5099" s="301"/>
      <c r="AE5099" s="301"/>
      <c r="AF5099" s="301"/>
      <c r="AG5099" s="301"/>
      <c r="AH5099" s="301"/>
      <c r="AI5099" s="301"/>
    </row>
    <row r="5100" spans="18:35" ht="80.099999999999994" customHeight="1" x14ac:dyDescent="0.2">
      <c r="R5100" s="301"/>
      <c r="S5100" s="301"/>
      <c r="T5100" s="301"/>
      <c r="U5100" s="301"/>
      <c r="V5100" s="301"/>
      <c r="W5100" s="301"/>
      <c r="X5100" s="301"/>
      <c r="Y5100" s="301"/>
      <c r="Z5100" s="301"/>
      <c r="AA5100" s="301"/>
      <c r="AB5100" s="301"/>
      <c r="AC5100" s="301"/>
      <c r="AD5100" s="301"/>
      <c r="AE5100" s="301"/>
      <c r="AF5100" s="301"/>
      <c r="AG5100" s="301"/>
      <c r="AH5100" s="301"/>
      <c r="AI5100" s="301"/>
    </row>
    <row r="5101" spans="18:35" ht="80.099999999999994" customHeight="1" x14ac:dyDescent="0.2">
      <c r="R5101" s="301"/>
      <c r="S5101" s="301"/>
      <c r="T5101" s="301"/>
      <c r="U5101" s="301"/>
      <c r="V5101" s="301"/>
      <c r="W5101" s="301"/>
      <c r="X5101" s="301"/>
      <c r="Y5101" s="301"/>
      <c r="Z5101" s="301"/>
      <c r="AA5101" s="301"/>
      <c r="AB5101" s="301"/>
      <c r="AC5101" s="301"/>
      <c r="AD5101" s="301"/>
      <c r="AE5101" s="301"/>
      <c r="AF5101" s="301"/>
      <c r="AG5101" s="301"/>
      <c r="AH5101" s="301"/>
      <c r="AI5101" s="301"/>
    </row>
    <row r="5102" spans="18:35" ht="80.099999999999994" customHeight="1" x14ac:dyDescent="0.2">
      <c r="R5102" s="301"/>
      <c r="S5102" s="301"/>
      <c r="T5102" s="301"/>
      <c r="U5102" s="301"/>
      <c r="V5102" s="301"/>
      <c r="W5102" s="301"/>
      <c r="X5102" s="301"/>
      <c r="Y5102" s="301"/>
      <c r="Z5102" s="301"/>
      <c r="AA5102" s="301"/>
      <c r="AB5102" s="301"/>
      <c r="AC5102" s="301"/>
      <c r="AD5102" s="301"/>
      <c r="AE5102" s="301"/>
      <c r="AF5102" s="301"/>
      <c r="AG5102" s="301"/>
      <c r="AH5102" s="301"/>
      <c r="AI5102" s="301"/>
    </row>
    <row r="5103" spans="18:35" ht="80.099999999999994" customHeight="1" x14ac:dyDescent="0.2">
      <c r="R5103" s="301"/>
      <c r="S5103" s="301"/>
      <c r="T5103" s="301"/>
      <c r="U5103" s="301"/>
      <c r="V5103" s="301"/>
      <c r="W5103" s="301"/>
      <c r="X5103" s="301"/>
      <c r="Y5103" s="301"/>
      <c r="Z5103" s="301"/>
      <c r="AA5103" s="301"/>
      <c r="AB5103" s="301"/>
      <c r="AC5103" s="301"/>
      <c r="AD5103" s="301"/>
      <c r="AE5103" s="301"/>
      <c r="AF5103" s="301"/>
      <c r="AG5103" s="301"/>
      <c r="AH5103" s="301"/>
      <c r="AI5103" s="301"/>
    </row>
    <row r="5104" spans="18:35" ht="80.099999999999994" customHeight="1" x14ac:dyDescent="0.2">
      <c r="R5104" s="301"/>
      <c r="S5104" s="301"/>
      <c r="T5104" s="301"/>
      <c r="U5104" s="301"/>
      <c r="V5104" s="301"/>
      <c r="W5104" s="301"/>
      <c r="X5104" s="301"/>
      <c r="Y5104" s="301"/>
      <c r="Z5104" s="301"/>
      <c r="AA5104" s="301"/>
      <c r="AB5104" s="301"/>
      <c r="AC5104" s="301"/>
      <c r="AD5104" s="301"/>
      <c r="AE5104" s="301"/>
      <c r="AF5104" s="301"/>
      <c r="AG5104" s="301"/>
      <c r="AH5104" s="301"/>
      <c r="AI5104" s="301"/>
    </row>
    <row r="5105" spans="18:35" ht="80.099999999999994" customHeight="1" x14ac:dyDescent="0.2">
      <c r="R5105" s="301"/>
      <c r="S5105" s="301"/>
      <c r="T5105" s="301"/>
      <c r="U5105" s="301"/>
      <c r="V5105" s="301"/>
      <c r="W5105" s="301"/>
      <c r="X5105" s="301"/>
      <c r="Y5105" s="301"/>
      <c r="Z5105" s="301"/>
      <c r="AA5105" s="301"/>
      <c r="AB5105" s="301"/>
      <c r="AC5105" s="301"/>
      <c r="AD5105" s="301"/>
      <c r="AE5105" s="301"/>
      <c r="AF5105" s="301"/>
      <c r="AG5105" s="301"/>
      <c r="AH5105" s="301"/>
      <c r="AI5105" s="301"/>
    </row>
    <row r="5106" spans="18:35" ht="80.099999999999994" customHeight="1" x14ac:dyDescent="0.2">
      <c r="R5106" s="301"/>
      <c r="S5106" s="301"/>
      <c r="T5106" s="301"/>
      <c r="U5106" s="301"/>
      <c r="V5106" s="301"/>
      <c r="W5106" s="301"/>
      <c r="X5106" s="301"/>
      <c r="Y5106" s="301"/>
      <c r="Z5106" s="301"/>
      <c r="AA5106" s="301"/>
      <c r="AB5106" s="301"/>
      <c r="AC5106" s="301"/>
      <c r="AD5106" s="301"/>
      <c r="AE5106" s="301"/>
      <c r="AF5106" s="301"/>
      <c r="AG5106" s="301"/>
      <c r="AH5106" s="301"/>
      <c r="AI5106" s="301"/>
    </row>
    <row r="5107" spans="18:35" ht="80.099999999999994" customHeight="1" x14ac:dyDescent="0.2">
      <c r="R5107" s="301"/>
      <c r="S5107" s="301"/>
      <c r="T5107" s="301"/>
      <c r="U5107" s="301"/>
      <c r="V5107" s="301"/>
      <c r="W5107" s="301"/>
      <c r="X5107" s="301"/>
      <c r="Y5107" s="301"/>
      <c r="Z5107" s="301"/>
      <c r="AA5107" s="301"/>
      <c r="AB5107" s="301"/>
      <c r="AC5107" s="301"/>
      <c r="AD5107" s="301"/>
      <c r="AE5107" s="301"/>
      <c r="AF5107" s="301"/>
      <c r="AG5107" s="301"/>
      <c r="AH5107" s="301"/>
      <c r="AI5107" s="301"/>
    </row>
    <row r="5108" spans="18:35" ht="80.099999999999994" customHeight="1" x14ac:dyDescent="0.2">
      <c r="R5108" s="301"/>
      <c r="S5108" s="301"/>
      <c r="T5108" s="301"/>
      <c r="U5108" s="301"/>
      <c r="V5108" s="301"/>
      <c r="W5108" s="301"/>
      <c r="X5108" s="301"/>
      <c r="Y5108" s="301"/>
      <c r="Z5108" s="301"/>
      <c r="AA5108" s="301"/>
      <c r="AB5108" s="301"/>
      <c r="AC5108" s="301"/>
      <c r="AD5108" s="301"/>
      <c r="AE5108" s="301"/>
      <c r="AF5108" s="301"/>
      <c r="AG5108" s="301"/>
      <c r="AH5108" s="301"/>
      <c r="AI5108" s="301"/>
    </row>
    <row r="5109" spans="18:35" ht="80.099999999999994" customHeight="1" x14ac:dyDescent="0.2">
      <c r="R5109" s="301"/>
      <c r="S5109" s="301"/>
      <c r="T5109" s="301"/>
      <c r="U5109" s="301"/>
      <c r="V5109" s="301"/>
      <c r="W5109" s="301"/>
      <c r="X5109" s="301"/>
      <c r="Y5109" s="301"/>
      <c r="Z5109" s="301"/>
      <c r="AA5109" s="301"/>
      <c r="AB5109" s="301"/>
      <c r="AC5109" s="301"/>
      <c r="AD5109" s="301"/>
      <c r="AE5109" s="301"/>
      <c r="AF5109" s="301"/>
      <c r="AG5109" s="301"/>
      <c r="AH5109" s="301"/>
      <c r="AI5109" s="301"/>
    </row>
    <row r="5110" spans="18:35" ht="80.099999999999994" customHeight="1" x14ac:dyDescent="0.2">
      <c r="R5110" s="301"/>
      <c r="S5110" s="301"/>
      <c r="T5110" s="301"/>
      <c r="U5110" s="301"/>
      <c r="V5110" s="301"/>
      <c r="W5110" s="301"/>
      <c r="X5110" s="301"/>
      <c r="Y5110" s="301"/>
      <c r="Z5110" s="301"/>
      <c r="AA5110" s="301"/>
      <c r="AB5110" s="301"/>
      <c r="AC5110" s="301"/>
      <c r="AD5110" s="301"/>
      <c r="AE5110" s="301"/>
      <c r="AF5110" s="301"/>
      <c r="AG5110" s="301"/>
      <c r="AH5110" s="301"/>
      <c r="AI5110" s="301"/>
    </row>
    <row r="5111" spans="18:35" ht="80.099999999999994" customHeight="1" x14ac:dyDescent="0.2">
      <c r="R5111" s="301"/>
      <c r="S5111" s="301"/>
      <c r="T5111" s="301"/>
      <c r="U5111" s="301"/>
      <c r="V5111" s="301"/>
      <c r="W5111" s="301"/>
      <c r="X5111" s="301"/>
      <c r="Y5111" s="301"/>
      <c r="Z5111" s="301"/>
      <c r="AA5111" s="301"/>
      <c r="AB5111" s="301"/>
      <c r="AC5111" s="301"/>
      <c r="AD5111" s="301"/>
      <c r="AE5111" s="301"/>
      <c r="AF5111" s="301"/>
      <c r="AG5111" s="301"/>
      <c r="AH5111" s="301"/>
      <c r="AI5111" s="301"/>
    </row>
    <row r="5112" spans="18:35" ht="80.099999999999994" customHeight="1" x14ac:dyDescent="0.2">
      <c r="R5112" s="301"/>
      <c r="S5112" s="301"/>
      <c r="T5112" s="301"/>
      <c r="U5112" s="301"/>
      <c r="V5112" s="301"/>
      <c r="W5112" s="301"/>
      <c r="X5112" s="301"/>
      <c r="Y5112" s="301"/>
      <c r="Z5112" s="301"/>
      <c r="AA5112" s="301"/>
      <c r="AB5112" s="301"/>
      <c r="AC5112" s="301"/>
      <c r="AD5112" s="301"/>
      <c r="AE5112" s="301"/>
      <c r="AF5112" s="301"/>
      <c r="AG5112" s="301"/>
      <c r="AH5112" s="301"/>
      <c r="AI5112" s="301"/>
    </row>
    <row r="5113" spans="18:35" ht="80.099999999999994" customHeight="1" x14ac:dyDescent="0.2">
      <c r="R5113" s="301"/>
      <c r="S5113" s="301"/>
      <c r="T5113" s="301"/>
      <c r="U5113" s="301"/>
      <c r="V5113" s="301"/>
      <c r="W5113" s="301"/>
      <c r="X5113" s="301"/>
      <c r="Y5113" s="301"/>
      <c r="Z5113" s="301"/>
      <c r="AA5113" s="301"/>
      <c r="AB5113" s="301"/>
      <c r="AC5113" s="301"/>
      <c r="AD5113" s="301"/>
      <c r="AE5113" s="301"/>
      <c r="AF5113" s="301"/>
      <c r="AG5113" s="301"/>
      <c r="AH5113" s="301"/>
      <c r="AI5113" s="301"/>
    </row>
    <row r="5114" spans="18:35" ht="80.099999999999994" customHeight="1" x14ac:dyDescent="0.2">
      <c r="R5114" s="301"/>
      <c r="S5114" s="301"/>
      <c r="T5114" s="301"/>
      <c r="U5114" s="301"/>
      <c r="V5114" s="301"/>
      <c r="W5114" s="301"/>
      <c r="X5114" s="301"/>
      <c r="Y5114" s="301"/>
      <c r="Z5114" s="301"/>
      <c r="AA5114" s="301"/>
      <c r="AB5114" s="301"/>
      <c r="AC5114" s="301"/>
      <c r="AD5114" s="301"/>
      <c r="AE5114" s="301"/>
      <c r="AF5114" s="301"/>
      <c r="AG5114" s="301"/>
      <c r="AH5114" s="301"/>
      <c r="AI5114" s="301"/>
    </row>
    <row r="5115" spans="18:35" ht="80.099999999999994" customHeight="1" x14ac:dyDescent="0.2">
      <c r="R5115" s="301"/>
      <c r="S5115" s="301"/>
      <c r="T5115" s="301"/>
      <c r="U5115" s="301"/>
      <c r="V5115" s="301"/>
      <c r="W5115" s="301"/>
      <c r="X5115" s="301"/>
      <c r="Y5115" s="301"/>
      <c r="Z5115" s="301"/>
      <c r="AA5115" s="301"/>
      <c r="AB5115" s="301"/>
      <c r="AC5115" s="301"/>
      <c r="AD5115" s="301"/>
      <c r="AE5115" s="301"/>
      <c r="AF5115" s="301"/>
      <c r="AG5115" s="301"/>
      <c r="AH5115" s="301"/>
      <c r="AI5115" s="301"/>
    </row>
    <row r="5116" spans="18:35" ht="80.099999999999994" customHeight="1" x14ac:dyDescent="0.2">
      <c r="R5116" s="301"/>
      <c r="S5116" s="301"/>
      <c r="T5116" s="301"/>
      <c r="U5116" s="301"/>
      <c r="V5116" s="301"/>
      <c r="W5116" s="301"/>
      <c r="X5116" s="301"/>
      <c r="Y5116" s="301"/>
      <c r="Z5116" s="301"/>
      <c r="AA5116" s="301"/>
      <c r="AB5116" s="301"/>
      <c r="AC5116" s="301"/>
      <c r="AD5116" s="301"/>
      <c r="AE5116" s="301"/>
      <c r="AF5116" s="301"/>
      <c r="AG5116" s="301"/>
      <c r="AH5116" s="301"/>
      <c r="AI5116" s="301"/>
    </row>
    <row r="5117" spans="18:35" ht="80.099999999999994" customHeight="1" x14ac:dyDescent="0.2">
      <c r="R5117" s="301"/>
      <c r="S5117" s="301"/>
      <c r="T5117" s="301"/>
      <c r="U5117" s="301"/>
      <c r="V5117" s="301"/>
      <c r="W5117" s="301"/>
      <c r="X5117" s="301"/>
      <c r="Y5117" s="301"/>
      <c r="Z5117" s="301"/>
      <c r="AA5117" s="301"/>
      <c r="AB5117" s="301"/>
      <c r="AC5117" s="301"/>
      <c r="AD5117" s="301"/>
      <c r="AE5117" s="301"/>
      <c r="AF5117" s="301"/>
      <c r="AG5117" s="301"/>
      <c r="AH5117" s="301"/>
      <c r="AI5117" s="301"/>
    </row>
    <row r="5118" spans="18:35" ht="80.099999999999994" customHeight="1" x14ac:dyDescent="0.2">
      <c r="R5118" s="301"/>
      <c r="S5118" s="301"/>
      <c r="T5118" s="301"/>
      <c r="U5118" s="301"/>
      <c r="V5118" s="301"/>
      <c r="W5118" s="301"/>
      <c r="X5118" s="301"/>
      <c r="Y5118" s="301"/>
      <c r="Z5118" s="301"/>
      <c r="AA5118" s="301"/>
      <c r="AB5118" s="301"/>
      <c r="AC5118" s="301"/>
      <c r="AD5118" s="301"/>
      <c r="AE5118" s="301"/>
      <c r="AF5118" s="301"/>
      <c r="AG5118" s="301"/>
      <c r="AH5118" s="301"/>
      <c r="AI5118" s="301"/>
    </row>
    <row r="5119" spans="18:35" ht="80.099999999999994" customHeight="1" x14ac:dyDescent="0.2">
      <c r="R5119" s="301"/>
      <c r="S5119" s="301"/>
      <c r="T5119" s="301"/>
      <c r="U5119" s="301"/>
      <c r="V5119" s="301"/>
      <c r="W5119" s="301"/>
      <c r="X5119" s="301"/>
      <c r="Y5119" s="301"/>
      <c r="Z5119" s="301"/>
      <c r="AA5119" s="301"/>
      <c r="AB5119" s="301"/>
      <c r="AC5119" s="301"/>
      <c r="AD5119" s="301"/>
      <c r="AE5119" s="301"/>
      <c r="AF5119" s="301"/>
      <c r="AG5119" s="301"/>
      <c r="AH5119" s="301"/>
      <c r="AI5119" s="301"/>
    </row>
    <row r="5120" spans="18:35" ht="80.099999999999994" customHeight="1" x14ac:dyDescent="0.2">
      <c r="R5120" s="301"/>
      <c r="S5120" s="301"/>
      <c r="T5120" s="301"/>
      <c r="U5120" s="301"/>
      <c r="V5120" s="301"/>
      <c r="W5120" s="301"/>
      <c r="X5120" s="301"/>
      <c r="Y5120" s="301"/>
      <c r="Z5120" s="301"/>
      <c r="AA5120" s="301"/>
      <c r="AB5120" s="301"/>
      <c r="AC5120" s="301"/>
      <c r="AD5120" s="301"/>
      <c r="AE5120" s="301"/>
      <c r="AF5120" s="301"/>
      <c r="AG5120" s="301"/>
      <c r="AH5120" s="301"/>
      <c r="AI5120" s="301"/>
    </row>
    <row r="5121" spans="18:35" ht="80.099999999999994" customHeight="1" x14ac:dyDescent="0.2">
      <c r="R5121" s="301"/>
      <c r="S5121" s="301"/>
      <c r="T5121" s="301"/>
      <c r="U5121" s="301"/>
      <c r="V5121" s="301"/>
      <c r="W5121" s="301"/>
      <c r="X5121" s="301"/>
      <c r="Y5121" s="301"/>
      <c r="Z5121" s="301"/>
      <c r="AA5121" s="301"/>
      <c r="AB5121" s="301"/>
      <c r="AC5121" s="301"/>
      <c r="AD5121" s="301"/>
      <c r="AE5121" s="301"/>
      <c r="AF5121" s="301"/>
      <c r="AG5121" s="301"/>
      <c r="AH5121" s="301"/>
      <c r="AI5121" s="301"/>
    </row>
    <row r="5122" spans="18:35" ht="80.099999999999994" customHeight="1" x14ac:dyDescent="0.2">
      <c r="R5122" s="301"/>
      <c r="S5122" s="301"/>
      <c r="T5122" s="301"/>
      <c r="U5122" s="301"/>
      <c r="V5122" s="301"/>
      <c r="W5122" s="301"/>
      <c r="X5122" s="301"/>
      <c r="Y5122" s="301"/>
      <c r="Z5122" s="301"/>
      <c r="AA5122" s="301"/>
      <c r="AB5122" s="301"/>
      <c r="AC5122" s="301"/>
      <c r="AD5122" s="301"/>
      <c r="AE5122" s="301"/>
      <c r="AF5122" s="301"/>
      <c r="AG5122" s="301"/>
      <c r="AH5122" s="301"/>
      <c r="AI5122" s="301"/>
    </row>
    <row r="5123" spans="18:35" ht="80.099999999999994" customHeight="1" x14ac:dyDescent="0.2">
      <c r="R5123" s="301"/>
      <c r="S5123" s="301"/>
      <c r="T5123" s="301"/>
      <c r="U5123" s="301"/>
      <c r="V5123" s="301"/>
      <c r="W5123" s="301"/>
      <c r="X5123" s="301"/>
      <c r="Y5123" s="301"/>
      <c r="Z5123" s="301"/>
      <c r="AA5123" s="301"/>
      <c r="AB5123" s="301"/>
      <c r="AC5123" s="301"/>
      <c r="AD5123" s="301"/>
      <c r="AE5123" s="301"/>
      <c r="AF5123" s="301"/>
      <c r="AG5123" s="301"/>
      <c r="AH5123" s="301"/>
      <c r="AI5123" s="301"/>
    </row>
    <row r="5124" spans="18:35" ht="80.099999999999994" customHeight="1" x14ac:dyDescent="0.2">
      <c r="R5124" s="301"/>
      <c r="S5124" s="301"/>
      <c r="T5124" s="301"/>
      <c r="U5124" s="301"/>
      <c r="V5124" s="301"/>
      <c r="W5124" s="301"/>
      <c r="X5124" s="301"/>
      <c r="Y5124" s="301"/>
      <c r="Z5124" s="301"/>
      <c r="AA5124" s="301"/>
      <c r="AB5124" s="301"/>
      <c r="AC5124" s="301"/>
      <c r="AD5124" s="301"/>
      <c r="AE5124" s="301"/>
      <c r="AF5124" s="301"/>
      <c r="AG5124" s="301"/>
      <c r="AH5124" s="301"/>
      <c r="AI5124" s="301"/>
    </row>
    <row r="5125" spans="18:35" ht="80.099999999999994" customHeight="1" x14ac:dyDescent="0.2">
      <c r="R5125" s="301"/>
      <c r="S5125" s="301"/>
      <c r="T5125" s="301"/>
      <c r="U5125" s="301"/>
      <c r="V5125" s="301"/>
      <c r="W5125" s="301"/>
      <c r="X5125" s="301"/>
      <c r="Y5125" s="301"/>
      <c r="Z5125" s="301"/>
      <c r="AA5125" s="301"/>
      <c r="AB5125" s="301"/>
      <c r="AC5125" s="301"/>
      <c r="AD5125" s="301"/>
      <c r="AE5125" s="301"/>
      <c r="AF5125" s="301"/>
      <c r="AG5125" s="301"/>
      <c r="AH5125" s="301"/>
      <c r="AI5125" s="301"/>
    </row>
    <row r="5126" spans="18:35" ht="80.099999999999994" customHeight="1" x14ac:dyDescent="0.2">
      <c r="R5126" s="301"/>
      <c r="S5126" s="301"/>
      <c r="T5126" s="301"/>
      <c r="U5126" s="301"/>
      <c r="V5126" s="301"/>
      <c r="W5126" s="301"/>
      <c r="X5126" s="301"/>
      <c r="Y5126" s="301"/>
      <c r="Z5126" s="301"/>
      <c r="AA5126" s="301"/>
      <c r="AB5126" s="301"/>
      <c r="AC5126" s="301"/>
      <c r="AD5126" s="301"/>
      <c r="AE5126" s="301"/>
      <c r="AF5126" s="301"/>
      <c r="AG5126" s="301"/>
      <c r="AH5126" s="301"/>
      <c r="AI5126" s="301"/>
    </row>
    <row r="5127" spans="18:35" ht="80.099999999999994" customHeight="1" x14ac:dyDescent="0.2">
      <c r="R5127" s="301"/>
      <c r="S5127" s="301"/>
      <c r="T5127" s="301"/>
      <c r="U5127" s="301"/>
      <c r="V5127" s="301"/>
      <c r="W5127" s="301"/>
      <c r="X5127" s="301"/>
      <c r="Y5127" s="301"/>
      <c r="Z5127" s="301"/>
      <c r="AA5127" s="301"/>
      <c r="AB5127" s="301"/>
      <c r="AC5127" s="301"/>
      <c r="AD5127" s="301"/>
      <c r="AE5127" s="301"/>
      <c r="AF5127" s="301"/>
      <c r="AG5127" s="301"/>
      <c r="AH5127" s="301"/>
      <c r="AI5127" s="301"/>
    </row>
    <row r="5128" spans="18:35" ht="80.099999999999994" customHeight="1" x14ac:dyDescent="0.2">
      <c r="R5128" s="301"/>
      <c r="S5128" s="301"/>
      <c r="T5128" s="301"/>
      <c r="U5128" s="301"/>
      <c r="V5128" s="301"/>
      <c r="W5128" s="301"/>
      <c r="X5128" s="301"/>
      <c r="Y5128" s="301"/>
      <c r="Z5128" s="301"/>
      <c r="AA5128" s="301"/>
      <c r="AB5128" s="301"/>
      <c r="AC5128" s="301"/>
      <c r="AD5128" s="301"/>
      <c r="AE5128" s="301"/>
      <c r="AF5128" s="301"/>
      <c r="AG5128" s="301"/>
      <c r="AH5128" s="301"/>
      <c r="AI5128" s="301"/>
    </row>
    <row r="5129" spans="18:35" ht="80.099999999999994" customHeight="1" x14ac:dyDescent="0.2">
      <c r="R5129" s="301"/>
      <c r="S5129" s="301"/>
      <c r="T5129" s="301"/>
      <c r="U5129" s="301"/>
      <c r="V5129" s="301"/>
      <c r="W5129" s="301"/>
      <c r="X5129" s="301"/>
      <c r="Y5129" s="301"/>
      <c r="Z5129" s="301"/>
      <c r="AA5129" s="301"/>
      <c r="AB5129" s="301"/>
      <c r="AC5129" s="301"/>
      <c r="AD5129" s="301"/>
      <c r="AE5129" s="301"/>
      <c r="AF5129" s="301"/>
      <c r="AG5129" s="301"/>
      <c r="AH5129" s="301"/>
      <c r="AI5129" s="301"/>
    </row>
    <row r="5130" spans="18:35" ht="80.099999999999994" customHeight="1" x14ac:dyDescent="0.2">
      <c r="R5130" s="301"/>
      <c r="S5130" s="301"/>
      <c r="T5130" s="301"/>
      <c r="U5130" s="301"/>
      <c r="V5130" s="301"/>
      <c r="W5130" s="301"/>
      <c r="X5130" s="301"/>
      <c r="Y5130" s="301"/>
      <c r="Z5130" s="301"/>
      <c r="AA5130" s="301"/>
      <c r="AB5130" s="301"/>
      <c r="AC5130" s="301"/>
      <c r="AD5130" s="301"/>
      <c r="AE5130" s="301"/>
      <c r="AF5130" s="301"/>
      <c r="AG5130" s="301"/>
      <c r="AH5130" s="301"/>
      <c r="AI5130" s="301"/>
    </row>
    <row r="5131" spans="18:35" ht="80.099999999999994" customHeight="1" x14ac:dyDescent="0.2">
      <c r="R5131" s="301"/>
      <c r="S5131" s="301"/>
      <c r="T5131" s="301"/>
      <c r="U5131" s="301"/>
      <c r="V5131" s="301"/>
      <c r="W5131" s="301"/>
      <c r="X5131" s="301"/>
      <c r="Y5131" s="301"/>
      <c r="Z5131" s="301"/>
      <c r="AA5131" s="301"/>
      <c r="AB5131" s="301"/>
      <c r="AC5131" s="301"/>
      <c r="AD5131" s="301"/>
      <c r="AE5131" s="301"/>
      <c r="AF5131" s="301"/>
      <c r="AG5131" s="301"/>
      <c r="AH5131" s="301"/>
      <c r="AI5131" s="301"/>
    </row>
    <row r="5132" spans="18:35" ht="80.099999999999994" customHeight="1" x14ac:dyDescent="0.2">
      <c r="R5132" s="301"/>
      <c r="S5132" s="301"/>
      <c r="T5132" s="301"/>
      <c r="U5132" s="301"/>
      <c r="V5132" s="301"/>
      <c r="W5132" s="301"/>
      <c r="X5132" s="301"/>
      <c r="Y5132" s="301"/>
      <c r="Z5132" s="301"/>
      <c r="AA5132" s="301"/>
      <c r="AB5132" s="301"/>
      <c r="AC5132" s="301"/>
      <c r="AD5132" s="301"/>
      <c r="AE5132" s="301"/>
      <c r="AF5132" s="301"/>
      <c r="AG5132" s="301"/>
      <c r="AH5132" s="301"/>
      <c r="AI5132" s="301"/>
    </row>
    <row r="5133" spans="18:35" ht="80.099999999999994" customHeight="1" x14ac:dyDescent="0.2">
      <c r="R5133" s="301"/>
      <c r="S5133" s="301"/>
      <c r="T5133" s="301"/>
      <c r="U5133" s="301"/>
      <c r="V5133" s="301"/>
      <c r="W5133" s="301"/>
      <c r="X5133" s="301"/>
      <c r="Y5133" s="301"/>
      <c r="Z5133" s="301"/>
      <c r="AA5133" s="301"/>
      <c r="AB5133" s="301"/>
      <c r="AC5133" s="301"/>
      <c r="AD5133" s="301"/>
      <c r="AE5133" s="301"/>
      <c r="AF5133" s="301"/>
      <c r="AG5133" s="301"/>
      <c r="AH5133" s="301"/>
      <c r="AI5133" s="301"/>
    </row>
    <row r="5134" spans="18:35" ht="80.099999999999994" customHeight="1" x14ac:dyDescent="0.2">
      <c r="R5134" s="301"/>
      <c r="S5134" s="301"/>
      <c r="T5134" s="301"/>
      <c r="U5134" s="301"/>
      <c r="V5134" s="301"/>
      <c r="W5134" s="301"/>
      <c r="X5134" s="301"/>
      <c r="Y5134" s="301"/>
      <c r="Z5134" s="301"/>
      <c r="AA5134" s="301"/>
      <c r="AB5134" s="301"/>
      <c r="AC5134" s="301"/>
      <c r="AD5134" s="301"/>
      <c r="AE5134" s="301"/>
      <c r="AF5134" s="301"/>
      <c r="AG5134" s="301"/>
      <c r="AH5134" s="301"/>
      <c r="AI5134" s="301"/>
    </row>
    <row r="5135" spans="18:35" ht="80.099999999999994" customHeight="1" x14ac:dyDescent="0.2">
      <c r="R5135" s="301"/>
      <c r="S5135" s="301"/>
      <c r="T5135" s="301"/>
      <c r="U5135" s="301"/>
      <c r="V5135" s="301"/>
      <c r="W5135" s="301"/>
      <c r="X5135" s="301"/>
      <c r="Y5135" s="301"/>
      <c r="Z5135" s="301"/>
      <c r="AA5135" s="301"/>
      <c r="AB5135" s="301"/>
      <c r="AC5135" s="301"/>
      <c r="AD5135" s="301"/>
      <c r="AE5135" s="301"/>
      <c r="AF5135" s="301"/>
      <c r="AG5135" s="301"/>
      <c r="AH5135" s="301"/>
      <c r="AI5135" s="301"/>
    </row>
    <row r="5136" spans="18:35" ht="80.099999999999994" customHeight="1" x14ac:dyDescent="0.2">
      <c r="R5136" s="301"/>
      <c r="S5136" s="301"/>
      <c r="T5136" s="301"/>
      <c r="U5136" s="301"/>
      <c r="V5136" s="301"/>
      <c r="W5136" s="301"/>
      <c r="X5136" s="301"/>
      <c r="Y5136" s="301"/>
      <c r="Z5136" s="301"/>
      <c r="AA5136" s="301"/>
      <c r="AB5136" s="301"/>
      <c r="AC5136" s="301"/>
      <c r="AD5136" s="301"/>
      <c r="AE5136" s="301"/>
      <c r="AF5136" s="301"/>
      <c r="AG5136" s="301"/>
      <c r="AH5136" s="301"/>
      <c r="AI5136" s="301"/>
    </row>
    <row r="5137" spans="18:35" ht="80.099999999999994" customHeight="1" x14ac:dyDescent="0.2">
      <c r="R5137" s="301"/>
      <c r="S5137" s="301"/>
      <c r="T5137" s="301"/>
      <c r="U5137" s="301"/>
      <c r="V5137" s="301"/>
      <c r="W5137" s="301"/>
      <c r="X5137" s="301"/>
      <c r="Y5137" s="301"/>
      <c r="Z5137" s="301"/>
      <c r="AA5137" s="301"/>
      <c r="AB5137" s="301"/>
      <c r="AC5137" s="301"/>
      <c r="AD5137" s="301"/>
      <c r="AE5137" s="301"/>
      <c r="AF5137" s="301"/>
      <c r="AG5137" s="301"/>
      <c r="AH5137" s="301"/>
      <c r="AI5137" s="301"/>
    </row>
    <row r="5138" spans="18:35" ht="80.099999999999994" customHeight="1" x14ac:dyDescent="0.2">
      <c r="R5138" s="301"/>
      <c r="S5138" s="301"/>
      <c r="T5138" s="301"/>
      <c r="U5138" s="301"/>
      <c r="V5138" s="301"/>
      <c r="W5138" s="301"/>
      <c r="X5138" s="301"/>
      <c r="Y5138" s="301"/>
      <c r="Z5138" s="301"/>
      <c r="AA5138" s="301"/>
      <c r="AB5138" s="301"/>
      <c r="AC5138" s="301"/>
      <c r="AD5138" s="301"/>
      <c r="AE5138" s="301"/>
      <c r="AF5138" s="301"/>
      <c r="AG5138" s="301"/>
      <c r="AH5138" s="301"/>
      <c r="AI5138" s="301"/>
    </row>
    <row r="5139" spans="18:35" ht="80.099999999999994" customHeight="1" x14ac:dyDescent="0.2">
      <c r="R5139" s="301"/>
      <c r="S5139" s="301"/>
      <c r="T5139" s="301"/>
      <c r="U5139" s="301"/>
      <c r="V5139" s="301"/>
      <c r="W5139" s="301"/>
      <c r="X5139" s="301"/>
      <c r="Y5139" s="301"/>
      <c r="Z5139" s="301"/>
      <c r="AA5139" s="301"/>
      <c r="AB5139" s="301"/>
      <c r="AC5139" s="301"/>
      <c r="AD5139" s="301"/>
      <c r="AE5139" s="301"/>
      <c r="AF5139" s="301"/>
      <c r="AG5139" s="301"/>
      <c r="AH5139" s="301"/>
      <c r="AI5139" s="301"/>
    </row>
    <row r="5140" spans="18:35" ht="80.099999999999994" customHeight="1" x14ac:dyDescent="0.2">
      <c r="R5140" s="301"/>
      <c r="S5140" s="301"/>
      <c r="T5140" s="301"/>
      <c r="U5140" s="301"/>
      <c r="V5140" s="301"/>
      <c r="W5140" s="301"/>
      <c r="X5140" s="301"/>
      <c r="Y5140" s="301"/>
      <c r="Z5140" s="301"/>
      <c r="AA5140" s="301"/>
      <c r="AB5140" s="301"/>
      <c r="AC5140" s="301"/>
      <c r="AD5140" s="301"/>
      <c r="AE5140" s="301"/>
      <c r="AF5140" s="301"/>
      <c r="AG5140" s="301"/>
      <c r="AH5140" s="301"/>
      <c r="AI5140" s="301"/>
    </row>
    <row r="5141" spans="18:35" ht="80.099999999999994" customHeight="1" x14ac:dyDescent="0.2">
      <c r="R5141" s="301"/>
      <c r="S5141" s="301"/>
      <c r="T5141" s="301"/>
      <c r="U5141" s="301"/>
      <c r="V5141" s="301"/>
      <c r="W5141" s="301"/>
      <c r="X5141" s="301"/>
      <c r="Y5141" s="301"/>
      <c r="Z5141" s="301"/>
      <c r="AA5141" s="301"/>
      <c r="AB5141" s="301"/>
      <c r="AC5141" s="301"/>
      <c r="AD5141" s="301"/>
      <c r="AE5141" s="301"/>
      <c r="AF5141" s="301"/>
      <c r="AG5141" s="301"/>
      <c r="AH5141" s="301"/>
      <c r="AI5141" s="301"/>
    </row>
    <row r="5142" spans="18:35" ht="80.099999999999994" customHeight="1" x14ac:dyDescent="0.2">
      <c r="R5142" s="301"/>
      <c r="S5142" s="301"/>
      <c r="T5142" s="301"/>
      <c r="U5142" s="301"/>
      <c r="V5142" s="301"/>
      <c r="W5142" s="301"/>
      <c r="X5142" s="301"/>
      <c r="Y5142" s="301"/>
      <c r="Z5142" s="301"/>
      <c r="AA5142" s="301"/>
      <c r="AB5142" s="301"/>
      <c r="AC5142" s="301"/>
      <c r="AD5142" s="301"/>
      <c r="AE5142" s="301"/>
      <c r="AF5142" s="301"/>
      <c r="AG5142" s="301"/>
      <c r="AH5142" s="301"/>
      <c r="AI5142" s="301"/>
    </row>
    <row r="5143" spans="18:35" ht="80.099999999999994" customHeight="1" x14ac:dyDescent="0.2">
      <c r="R5143" s="301"/>
      <c r="S5143" s="301"/>
      <c r="T5143" s="301"/>
      <c r="U5143" s="301"/>
      <c r="V5143" s="301"/>
      <c r="W5143" s="301"/>
      <c r="X5143" s="301"/>
      <c r="Y5143" s="301"/>
      <c r="Z5143" s="301"/>
      <c r="AA5143" s="301"/>
      <c r="AB5143" s="301"/>
      <c r="AC5143" s="301"/>
      <c r="AD5143" s="301"/>
      <c r="AE5143" s="301"/>
      <c r="AF5143" s="301"/>
      <c r="AG5143" s="301"/>
      <c r="AH5143" s="301"/>
      <c r="AI5143" s="301"/>
    </row>
    <row r="5144" spans="18:35" ht="80.099999999999994" customHeight="1" x14ac:dyDescent="0.2">
      <c r="R5144" s="301"/>
      <c r="S5144" s="301"/>
      <c r="T5144" s="301"/>
      <c r="U5144" s="301"/>
      <c r="V5144" s="301"/>
      <c r="W5144" s="301"/>
      <c r="X5144" s="301"/>
      <c r="Y5144" s="301"/>
      <c r="Z5144" s="301"/>
      <c r="AA5144" s="301"/>
      <c r="AB5144" s="301"/>
      <c r="AC5144" s="301"/>
      <c r="AD5144" s="301"/>
      <c r="AE5144" s="301"/>
      <c r="AF5144" s="301"/>
      <c r="AG5144" s="301"/>
      <c r="AH5144" s="301"/>
      <c r="AI5144" s="301"/>
    </row>
    <row r="5145" spans="18:35" ht="80.099999999999994" customHeight="1" x14ac:dyDescent="0.2">
      <c r="R5145" s="301"/>
      <c r="S5145" s="301"/>
      <c r="T5145" s="301"/>
      <c r="U5145" s="301"/>
      <c r="V5145" s="301"/>
      <c r="W5145" s="301"/>
      <c r="X5145" s="301"/>
      <c r="Y5145" s="301"/>
      <c r="Z5145" s="301"/>
      <c r="AA5145" s="301"/>
      <c r="AB5145" s="301"/>
      <c r="AC5145" s="301"/>
      <c r="AD5145" s="301"/>
      <c r="AE5145" s="301"/>
      <c r="AF5145" s="301"/>
      <c r="AG5145" s="301"/>
      <c r="AH5145" s="301"/>
      <c r="AI5145" s="301"/>
    </row>
    <row r="5146" spans="18:35" ht="80.099999999999994" customHeight="1" x14ac:dyDescent="0.2">
      <c r="R5146" s="301"/>
      <c r="S5146" s="301"/>
      <c r="T5146" s="301"/>
      <c r="U5146" s="301"/>
      <c r="V5146" s="301"/>
      <c r="W5146" s="301"/>
      <c r="X5146" s="301"/>
      <c r="Y5146" s="301"/>
      <c r="Z5146" s="301"/>
      <c r="AA5146" s="301"/>
      <c r="AB5146" s="301"/>
      <c r="AC5146" s="301"/>
      <c r="AD5146" s="301"/>
      <c r="AE5146" s="301"/>
      <c r="AF5146" s="301"/>
      <c r="AG5146" s="301"/>
      <c r="AH5146" s="301"/>
      <c r="AI5146" s="301"/>
    </row>
    <row r="5147" spans="18:35" ht="80.099999999999994" customHeight="1" x14ac:dyDescent="0.2">
      <c r="R5147" s="301"/>
      <c r="S5147" s="301"/>
      <c r="T5147" s="301"/>
      <c r="U5147" s="301"/>
      <c r="V5147" s="301"/>
      <c r="W5147" s="301"/>
      <c r="X5147" s="301"/>
      <c r="Y5147" s="301"/>
      <c r="Z5147" s="301"/>
      <c r="AA5147" s="301"/>
      <c r="AB5147" s="301"/>
      <c r="AC5147" s="301"/>
      <c r="AD5147" s="301"/>
      <c r="AE5147" s="301"/>
      <c r="AF5147" s="301"/>
      <c r="AG5147" s="301"/>
      <c r="AH5147" s="301"/>
      <c r="AI5147" s="301"/>
    </row>
    <row r="5148" spans="18:35" ht="80.099999999999994" customHeight="1" x14ac:dyDescent="0.2">
      <c r="R5148" s="301"/>
      <c r="S5148" s="301"/>
      <c r="T5148" s="301"/>
      <c r="U5148" s="301"/>
      <c r="V5148" s="301"/>
      <c r="W5148" s="301"/>
      <c r="X5148" s="301"/>
      <c r="Y5148" s="301"/>
      <c r="Z5148" s="301"/>
      <c r="AA5148" s="301"/>
      <c r="AB5148" s="301"/>
      <c r="AC5148" s="301"/>
      <c r="AD5148" s="301"/>
      <c r="AE5148" s="301"/>
      <c r="AF5148" s="301"/>
      <c r="AG5148" s="301"/>
      <c r="AH5148" s="301"/>
      <c r="AI5148" s="301"/>
    </row>
    <row r="5149" spans="18:35" ht="80.099999999999994" customHeight="1" x14ac:dyDescent="0.2">
      <c r="R5149" s="301"/>
      <c r="S5149" s="301"/>
      <c r="T5149" s="301"/>
      <c r="U5149" s="301"/>
      <c r="V5149" s="301"/>
      <c r="W5149" s="301"/>
      <c r="X5149" s="301"/>
      <c r="Y5149" s="301"/>
      <c r="Z5149" s="301"/>
      <c r="AA5149" s="301"/>
      <c r="AB5149" s="301"/>
      <c r="AC5149" s="301"/>
      <c r="AD5149" s="301"/>
      <c r="AE5149" s="301"/>
      <c r="AF5149" s="301"/>
      <c r="AG5149" s="301"/>
      <c r="AH5149" s="301"/>
      <c r="AI5149" s="301"/>
    </row>
    <row r="5150" spans="18:35" ht="80.099999999999994" customHeight="1" x14ac:dyDescent="0.2">
      <c r="R5150" s="301"/>
      <c r="S5150" s="301"/>
      <c r="T5150" s="301"/>
      <c r="U5150" s="301"/>
      <c r="V5150" s="301"/>
      <c r="W5150" s="301"/>
      <c r="X5150" s="301"/>
      <c r="Y5150" s="301"/>
      <c r="Z5150" s="301"/>
      <c r="AA5150" s="301"/>
      <c r="AB5150" s="301"/>
      <c r="AC5150" s="301"/>
      <c r="AD5150" s="301"/>
      <c r="AE5150" s="301"/>
      <c r="AF5150" s="301"/>
      <c r="AG5150" s="301"/>
      <c r="AH5150" s="301"/>
      <c r="AI5150" s="301"/>
    </row>
    <row r="5151" spans="18:35" ht="80.099999999999994" customHeight="1" x14ac:dyDescent="0.2">
      <c r="R5151" s="301"/>
      <c r="S5151" s="301"/>
      <c r="T5151" s="301"/>
      <c r="U5151" s="301"/>
      <c r="V5151" s="301"/>
      <c r="W5151" s="301"/>
      <c r="X5151" s="301"/>
      <c r="Y5151" s="301"/>
      <c r="Z5151" s="301"/>
      <c r="AA5151" s="301"/>
      <c r="AB5151" s="301"/>
      <c r="AC5151" s="301"/>
      <c r="AD5151" s="301"/>
      <c r="AE5151" s="301"/>
      <c r="AF5151" s="301"/>
      <c r="AG5151" s="301"/>
      <c r="AH5151" s="301"/>
      <c r="AI5151" s="301"/>
    </row>
    <row r="5152" spans="18:35" ht="80.099999999999994" customHeight="1" x14ac:dyDescent="0.2">
      <c r="R5152" s="301"/>
      <c r="S5152" s="301"/>
      <c r="T5152" s="301"/>
      <c r="U5152" s="301"/>
      <c r="V5152" s="301"/>
      <c r="W5152" s="301"/>
      <c r="X5152" s="301"/>
      <c r="Y5152" s="301"/>
      <c r="Z5152" s="301"/>
      <c r="AA5152" s="301"/>
      <c r="AB5152" s="301"/>
      <c r="AC5152" s="301"/>
      <c r="AD5152" s="301"/>
      <c r="AE5152" s="301"/>
      <c r="AF5152" s="301"/>
      <c r="AG5152" s="301"/>
      <c r="AH5152" s="301"/>
      <c r="AI5152" s="301"/>
    </row>
    <row r="5153" spans="18:35" ht="80.099999999999994" customHeight="1" x14ac:dyDescent="0.2">
      <c r="R5153" s="301"/>
      <c r="S5153" s="301"/>
      <c r="T5153" s="301"/>
      <c r="U5153" s="301"/>
      <c r="V5153" s="301"/>
      <c r="W5153" s="301"/>
      <c r="X5153" s="301"/>
      <c r="Y5153" s="301"/>
      <c r="Z5153" s="301"/>
      <c r="AA5153" s="301"/>
      <c r="AB5153" s="301"/>
      <c r="AC5153" s="301"/>
      <c r="AD5153" s="301"/>
      <c r="AE5153" s="301"/>
      <c r="AF5153" s="301"/>
      <c r="AG5153" s="301"/>
      <c r="AH5153" s="301"/>
      <c r="AI5153" s="301"/>
    </row>
    <row r="5154" spans="18:35" ht="80.099999999999994" customHeight="1" x14ac:dyDescent="0.2">
      <c r="R5154" s="301"/>
      <c r="S5154" s="301"/>
      <c r="T5154" s="301"/>
      <c r="U5154" s="301"/>
      <c r="V5154" s="301"/>
      <c r="W5154" s="301"/>
      <c r="X5154" s="301"/>
      <c r="Y5154" s="301"/>
      <c r="Z5154" s="301"/>
      <c r="AA5154" s="301"/>
      <c r="AB5154" s="301"/>
      <c r="AC5154" s="301"/>
      <c r="AD5154" s="301"/>
      <c r="AE5154" s="301"/>
      <c r="AF5154" s="301"/>
      <c r="AG5154" s="301"/>
      <c r="AH5154" s="301"/>
      <c r="AI5154" s="301"/>
    </row>
    <row r="5155" spans="18:35" ht="80.099999999999994" customHeight="1" x14ac:dyDescent="0.2">
      <c r="R5155" s="301"/>
      <c r="S5155" s="301"/>
      <c r="T5155" s="301"/>
      <c r="U5155" s="301"/>
      <c r="V5155" s="301"/>
      <c r="W5155" s="301"/>
      <c r="X5155" s="301"/>
      <c r="Y5155" s="301"/>
      <c r="Z5155" s="301"/>
      <c r="AA5155" s="301"/>
      <c r="AB5155" s="301"/>
      <c r="AC5155" s="301"/>
      <c r="AD5155" s="301"/>
      <c r="AE5155" s="301"/>
      <c r="AF5155" s="301"/>
      <c r="AG5155" s="301"/>
      <c r="AH5155" s="301"/>
      <c r="AI5155" s="301"/>
    </row>
    <row r="5156" spans="18:35" ht="80.099999999999994" customHeight="1" x14ac:dyDescent="0.2">
      <c r="R5156" s="301"/>
      <c r="S5156" s="301"/>
      <c r="T5156" s="301"/>
      <c r="U5156" s="301"/>
      <c r="V5156" s="301"/>
      <c r="W5156" s="301"/>
      <c r="X5156" s="301"/>
      <c r="Y5156" s="301"/>
      <c r="Z5156" s="301"/>
      <c r="AA5156" s="301"/>
      <c r="AB5156" s="301"/>
      <c r="AC5156" s="301"/>
      <c r="AD5156" s="301"/>
      <c r="AE5156" s="301"/>
      <c r="AF5156" s="301"/>
      <c r="AG5156" s="301"/>
      <c r="AH5156" s="301"/>
      <c r="AI5156" s="301"/>
    </row>
    <row r="5157" spans="18:35" ht="80.099999999999994" customHeight="1" x14ac:dyDescent="0.2">
      <c r="R5157" s="301"/>
      <c r="S5157" s="301"/>
      <c r="T5157" s="301"/>
      <c r="U5157" s="301"/>
      <c r="V5157" s="301"/>
      <c r="W5157" s="301"/>
      <c r="X5157" s="301"/>
      <c r="Y5157" s="301"/>
      <c r="Z5157" s="301"/>
      <c r="AA5157" s="301"/>
      <c r="AB5157" s="301"/>
      <c r="AC5157" s="301"/>
      <c r="AD5157" s="301"/>
      <c r="AE5157" s="301"/>
      <c r="AF5157" s="301"/>
      <c r="AG5157" s="301"/>
      <c r="AH5157" s="301"/>
      <c r="AI5157" s="301"/>
    </row>
    <row r="5158" spans="18:35" ht="80.099999999999994" customHeight="1" x14ac:dyDescent="0.2">
      <c r="R5158" s="301"/>
      <c r="S5158" s="301"/>
      <c r="T5158" s="301"/>
      <c r="U5158" s="301"/>
      <c r="V5158" s="301"/>
      <c r="W5158" s="301"/>
      <c r="X5158" s="301"/>
      <c r="Y5158" s="301"/>
      <c r="Z5158" s="301"/>
      <c r="AA5158" s="301"/>
      <c r="AB5158" s="301"/>
      <c r="AC5158" s="301"/>
      <c r="AD5158" s="301"/>
      <c r="AE5158" s="301"/>
      <c r="AF5158" s="301"/>
      <c r="AG5158" s="301"/>
      <c r="AH5158" s="301"/>
      <c r="AI5158" s="301"/>
    </row>
    <row r="5159" spans="18:35" ht="80.099999999999994" customHeight="1" x14ac:dyDescent="0.2">
      <c r="R5159" s="301"/>
      <c r="S5159" s="301"/>
      <c r="T5159" s="301"/>
      <c r="U5159" s="301"/>
      <c r="V5159" s="301"/>
      <c r="W5159" s="301"/>
      <c r="X5159" s="301"/>
      <c r="Y5159" s="301"/>
      <c r="Z5159" s="301"/>
      <c r="AA5159" s="301"/>
      <c r="AB5159" s="301"/>
      <c r="AC5159" s="301"/>
      <c r="AD5159" s="301"/>
      <c r="AE5159" s="301"/>
      <c r="AF5159" s="301"/>
      <c r="AG5159" s="301"/>
      <c r="AH5159" s="301"/>
      <c r="AI5159" s="301"/>
    </row>
    <row r="5160" spans="18:35" ht="80.099999999999994" customHeight="1" x14ac:dyDescent="0.2">
      <c r="R5160" s="301"/>
      <c r="S5160" s="301"/>
      <c r="T5160" s="301"/>
      <c r="U5160" s="301"/>
      <c r="V5160" s="301"/>
      <c r="W5160" s="301"/>
      <c r="X5160" s="301"/>
      <c r="Y5160" s="301"/>
      <c r="Z5160" s="301"/>
      <c r="AA5160" s="301"/>
      <c r="AB5160" s="301"/>
      <c r="AC5160" s="301"/>
      <c r="AD5160" s="301"/>
      <c r="AE5160" s="301"/>
      <c r="AF5160" s="301"/>
      <c r="AG5160" s="301"/>
      <c r="AH5160" s="301"/>
      <c r="AI5160" s="301"/>
    </row>
    <row r="5161" spans="18:35" ht="80.099999999999994" customHeight="1" x14ac:dyDescent="0.2">
      <c r="R5161" s="301"/>
      <c r="S5161" s="301"/>
      <c r="T5161" s="301"/>
      <c r="U5161" s="301"/>
      <c r="V5161" s="301"/>
      <c r="W5161" s="301"/>
      <c r="X5161" s="301"/>
      <c r="Y5161" s="301"/>
      <c r="Z5161" s="301"/>
      <c r="AA5161" s="301"/>
      <c r="AB5161" s="301"/>
      <c r="AC5161" s="301"/>
      <c r="AD5161" s="301"/>
      <c r="AE5161" s="301"/>
      <c r="AF5161" s="301"/>
      <c r="AG5161" s="301"/>
      <c r="AH5161" s="301"/>
      <c r="AI5161" s="301"/>
    </row>
    <row r="5162" spans="18:35" ht="80.099999999999994" customHeight="1" x14ac:dyDescent="0.2">
      <c r="R5162" s="301"/>
      <c r="S5162" s="301"/>
      <c r="T5162" s="301"/>
      <c r="U5162" s="301"/>
      <c r="V5162" s="301"/>
      <c r="W5162" s="301"/>
      <c r="X5162" s="301"/>
      <c r="Y5162" s="301"/>
      <c r="Z5162" s="301"/>
      <c r="AA5162" s="301"/>
      <c r="AB5162" s="301"/>
      <c r="AC5162" s="301"/>
      <c r="AD5162" s="301"/>
      <c r="AE5162" s="301"/>
      <c r="AF5162" s="301"/>
      <c r="AG5162" s="301"/>
      <c r="AH5162" s="301"/>
      <c r="AI5162" s="301"/>
    </row>
    <row r="5163" spans="18:35" ht="80.099999999999994" customHeight="1" x14ac:dyDescent="0.2">
      <c r="R5163" s="301"/>
      <c r="S5163" s="301"/>
      <c r="T5163" s="301"/>
      <c r="U5163" s="301"/>
      <c r="V5163" s="301"/>
      <c r="W5163" s="301"/>
      <c r="X5163" s="301"/>
      <c r="Y5163" s="301"/>
      <c r="Z5163" s="301"/>
      <c r="AA5163" s="301"/>
      <c r="AB5163" s="301"/>
      <c r="AC5163" s="301"/>
      <c r="AD5163" s="301"/>
      <c r="AE5163" s="301"/>
      <c r="AF5163" s="301"/>
      <c r="AG5163" s="301"/>
      <c r="AH5163" s="301"/>
      <c r="AI5163" s="301"/>
    </row>
    <row r="5164" spans="18:35" ht="80.099999999999994" customHeight="1" x14ac:dyDescent="0.2">
      <c r="R5164" s="301"/>
      <c r="S5164" s="301"/>
      <c r="T5164" s="301"/>
      <c r="U5164" s="301"/>
      <c r="V5164" s="301"/>
      <c r="W5164" s="301"/>
      <c r="X5164" s="301"/>
      <c r="Y5164" s="301"/>
      <c r="Z5164" s="301"/>
      <c r="AA5164" s="301"/>
      <c r="AB5164" s="301"/>
      <c r="AC5164" s="301"/>
      <c r="AD5164" s="301"/>
      <c r="AE5164" s="301"/>
      <c r="AF5164" s="301"/>
      <c r="AG5164" s="301"/>
      <c r="AH5164" s="301"/>
      <c r="AI5164" s="301"/>
    </row>
    <row r="5165" spans="18:35" ht="80.099999999999994" customHeight="1" x14ac:dyDescent="0.2">
      <c r="R5165" s="301"/>
      <c r="S5165" s="301"/>
      <c r="T5165" s="301"/>
      <c r="U5165" s="301"/>
      <c r="V5165" s="301"/>
      <c r="W5165" s="301"/>
      <c r="X5165" s="301"/>
      <c r="Y5165" s="301"/>
      <c r="Z5165" s="301"/>
      <c r="AA5165" s="301"/>
      <c r="AB5165" s="301"/>
      <c r="AC5165" s="301"/>
      <c r="AD5165" s="301"/>
      <c r="AE5165" s="301"/>
      <c r="AF5165" s="301"/>
      <c r="AG5165" s="301"/>
      <c r="AH5165" s="301"/>
      <c r="AI5165" s="301"/>
    </row>
    <row r="5166" spans="18:35" ht="80.099999999999994" customHeight="1" x14ac:dyDescent="0.2">
      <c r="R5166" s="301"/>
      <c r="S5166" s="301"/>
      <c r="T5166" s="301"/>
      <c r="U5166" s="301"/>
      <c r="V5166" s="301"/>
      <c r="W5166" s="301"/>
      <c r="X5166" s="301"/>
      <c r="Y5166" s="301"/>
      <c r="Z5166" s="301"/>
      <c r="AA5166" s="301"/>
      <c r="AB5166" s="301"/>
      <c r="AC5166" s="301"/>
      <c r="AD5166" s="301"/>
      <c r="AE5166" s="301"/>
      <c r="AF5166" s="301"/>
      <c r="AG5166" s="301"/>
      <c r="AH5166" s="301"/>
      <c r="AI5166" s="301"/>
    </row>
    <row r="5167" spans="18:35" ht="80.099999999999994" customHeight="1" x14ac:dyDescent="0.2">
      <c r="R5167" s="301"/>
      <c r="S5167" s="301"/>
      <c r="T5167" s="301"/>
      <c r="U5167" s="301"/>
      <c r="V5167" s="301"/>
      <c r="W5167" s="301"/>
      <c r="X5167" s="301"/>
      <c r="Y5167" s="301"/>
      <c r="Z5167" s="301"/>
      <c r="AA5167" s="301"/>
      <c r="AB5167" s="301"/>
      <c r="AC5167" s="301"/>
      <c r="AD5167" s="301"/>
      <c r="AE5167" s="301"/>
      <c r="AF5167" s="301"/>
      <c r="AG5167" s="301"/>
      <c r="AH5167" s="301"/>
      <c r="AI5167" s="301"/>
    </row>
    <row r="5168" spans="18:35" ht="80.099999999999994" customHeight="1" x14ac:dyDescent="0.2">
      <c r="R5168" s="301"/>
      <c r="S5168" s="301"/>
      <c r="T5168" s="301"/>
      <c r="U5168" s="301"/>
      <c r="V5168" s="301"/>
      <c r="W5168" s="301"/>
      <c r="X5168" s="301"/>
      <c r="Y5168" s="301"/>
      <c r="Z5168" s="301"/>
      <c r="AA5168" s="301"/>
      <c r="AB5168" s="301"/>
      <c r="AC5168" s="301"/>
      <c r="AD5168" s="301"/>
      <c r="AE5168" s="301"/>
      <c r="AF5168" s="301"/>
      <c r="AG5168" s="301"/>
      <c r="AH5168" s="301"/>
      <c r="AI5168" s="301"/>
    </row>
    <row r="5169" spans="18:35" ht="80.099999999999994" customHeight="1" x14ac:dyDescent="0.2">
      <c r="R5169" s="301"/>
      <c r="S5169" s="301"/>
      <c r="T5169" s="301"/>
      <c r="U5169" s="301"/>
      <c r="V5169" s="301"/>
      <c r="W5169" s="301"/>
      <c r="X5169" s="301"/>
      <c r="Y5169" s="301"/>
      <c r="Z5169" s="301"/>
      <c r="AA5169" s="301"/>
      <c r="AB5169" s="301"/>
      <c r="AC5169" s="301"/>
      <c r="AD5169" s="301"/>
      <c r="AE5169" s="301"/>
      <c r="AF5169" s="301"/>
      <c r="AG5169" s="301"/>
      <c r="AH5169" s="301"/>
      <c r="AI5169" s="301"/>
    </row>
    <row r="5170" spans="18:35" ht="80.099999999999994" customHeight="1" x14ac:dyDescent="0.2">
      <c r="R5170" s="301"/>
      <c r="S5170" s="301"/>
      <c r="T5170" s="301"/>
      <c r="U5170" s="301"/>
      <c r="V5170" s="301"/>
      <c r="W5170" s="301"/>
      <c r="X5170" s="301"/>
      <c r="Y5170" s="301"/>
      <c r="Z5170" s="301"/>
      <c r="AA5170" s="301"/>
      <c r="AB5170" s="301"/>
      <c r="AC5170" s="301"/>
      <c r="AD5170" s="301"/>
      <c r="AE5170" s="301"/>
      <c r="AF5170" s="301"/>
      <c r="AG5170" s="301"/>
      <c r="AH5170" s="301"/>
      <c r="AI5170" s="301"/>
    </row>
    <row r="5171" spans="18:35" ht="80.099999999999994" customHeight="1" x14ac:dyDescent="0.2">
      <c r="R5171" s="301"/>
      <c r="S5171" s="301"/>
      <c r="T5171" s="301"/>
      <c r="U5171" s="301"/>
      <c r="V5171" s="301"/>
      <c r="W5171" s="301"/>
      <c r="X5171" s="301"/>
      <c r="Y5171" s="301"/>
      <c r="Z5171" s="301"/>
      <c r="AA5171" s="301"/>
      <c r="AB5171" s="301"/>
      <c r="AC5171" s="301"/>
      <c r="AD5171" s="301"/>
      <c r="AE5171" s="301"/>
      <c r="AF5171" s="301"/>
      <c r="AG5171" s="301"/>
      <c r="AH5171" s="301"/>
      <c r="AI5171" s="301"/>
    </row>
    <row r="5172" spans="18:35" ht="80.099999999999994" customHeight="1" x14ac:dyDescent="0.2">
      <c r="R5172" s="301"/>
      <c r="S5172" s="301"/>
      <c r="T5172" s="301"/>
      <c r="U5172" s="301"/>
      <c r="V5172" s="301"/>
      <c r="W5172" s="301"/>
      <c r="X5172" s="301"/>
      <c r="Y5172" s="301"/>
      <c r="Z5172" s="301"/>
      <c r="AA5172" s="301"/>
      <c r="AB5172" s="301"/>
      <c r="AC5172" s="301"/>
      <c r="AD5172" s="301"/>
      <c r="AE5172" s="301"/>
      <c r="AF5172" s="301"/>
      <c r="AG5172" s="301"/>
      <c r="AH5172" s="301"/>
      <c r="AI5172" s="301"/>
    </row>
    <row r="5173" spans="18:35" ht="80.099999999999994" customHeight="1" x14ac:dyDescent="0.2">
      <c r="R5173" s="301"/>
      <c r="S5173" s="301"/>
      <c r="T5173" s="301"/>
      <c r="U5173" s="301"/>
      <c r="V5173" s="301"/>
      <c r="W5173" s="301"/>
      <c r="X5173" s="301"/>
      <c r="Y5173" s="301"/>
      <c r="Z5173" s="301"/>
      <c r="AA5173" s="301"/>
      <c r="AB5173" s="301"/>
      <c r="AC5173" s="301"/>
      <c r="AD5173" s="301"/>
      <c r="AE5173" s="301"/>
      <c r="AF5173" s="301"/>
      <c r="AG5173" s="301"/>
      <c r="AH5173" s="301"/>
      <c r="AI5173" s="301"/>
    </row>
    <row r="5174" spans="18:35" ht="80.099999999999994" customHeight="1" x14ac:dyDescent="0.2">
      <c r="R5174" s="301"/>
      <c r="S5174" s="301"/>
      <c r="T5174" s="301"/>
      <c r="U5174" s="301"/>
      <c r="V5174" s="301"/>
      <c r="W5174" s="301"/>
      <c r="X5174" s="301"/>
      <c r="Y5174" s="301"/>
      <c r="Z5174" s="301"/>
      <c r="AA5174" s="301"/>
      <c r="AB5174" s="301"/>
      <c r="AC5174" s="301"/>
      <c r="AD5174" s="301"/>
      <c r="AE5174" s="301"/>
      <c r="AF5174" s="301"/>
      <c r="AG5174" s="301"/>
      <c r="AH5174" s="301"/>
      <c r="AI5174" s="301"/>
    </row>
    <row r="5175" spans="18:35" ht="80.099999999999994" customHeight="1" x14ac:dyDescent="0.2">
      <c r="R5175" s="301"/>
      <c r="S5175" s="301"/>
      <c r="T5175" s="301"/>
      <c r="U5175" s="301"/>
      <c r="V5175" s="301"/>
      <c r="W5175" s="301"/>
      <c r="X5175" s="301"/>
      <c r="Y5175" s="301"/>
      <c r="Z5175" s="301"/>
      <c r="AA5175" s="301"/>
      <c r="AB5175" s="301"/>
      <c r="AC5175" s="301"/>
      <c r="AD5175" s="301"/>
      <c r="AE5175" s="301"/>
      <c r="AF5175" s="301"/>
      <c r="AG5175" s="301"/>
      <c r="AH5175" s="301"/>
      <c r="AI5175" s="301"/>
    </row>
    <row r="5176" spans="18:35" ht="80.099999999999994" customHeight="1" x14ac:dyDescent="0.2">
      <c r="R5176" s="301"/>
      <c r="S5176" s="301"/>
      <c r="T5176" s="301"/>
      <c r="U5176" s="301"/>
      <c r="V5176" s="301"/>
      <c r="W5176" s="301"/>
      <c r="X5176" s="301"/>
      <c r="Y5176" s="301"/>
      <c r="Z5176" s="301"/>
      <c r="AA5176" s="301"/>
      <c r="AB5176" s="301"/>
      <c r="AC5176" s="301"/>
      <c r="AD5176" s="301"/>
      <c r="AE5176" s="301"/>
      <c r="AF5176" s="301"/>
      <c r="AG5176" s="301"/>
      <c r="AH5176" s="301"/>
      <c r="AI5176" s="301"/>
    </row>
    <row r="5177" spans="18:35" ht="80.099999999999994" customHeight="1" x14ac:dyDescent="0.2">
      <c r="R5177" s="301"/>
      <c r="S5177" s="301"/>
      <c r="T5177" s="301"/>
      <c r="U5177" s="301"/>
      <c r="V5177" s="301"/>
      <c r="W5177" s="301"/>
      <c r="X5177" s="301"/>
      <c r="Y5177" s="301"/>
      <c r="Z5177" s="301"/>
      <c r="AA5177" s="301"/>
      <c r="AB5177" s="301"/>
      <c r="AC5177" s="301"/>
      <c r="AD5177" s="301"/>
      <c r="AE5177" s="301"/>
      <c r="AF5177" s="301"/>
      <c r="AG5177" s="301"/>
      <c r="AH5177" s="301"/>
      <c r="AI5177" s="301"/>
    </row>
    <row r="5178" spans="18:35" ht="80.099999999999994" customHeight="1" x14ac:dyDescent="0.2">
      <c r="R5178" s="301"/>
      <c r="S5178" s="301"/>
      <c r="T5178" s="301"/>
      <c r="U5178" s="301"/>
      <c r="V5178" s="301"/>
      <c r="W5178" s="301"/>
      <c r="X5178" s="301"/>
      <c r="Y5178" s="301"/>
      <c r="Z5178" s="301"/>
      <c r="AA5178" s="301"/>
      <c r="AB5178" s="301"/>
      <c r="AC5178" s="301"/>
      <c r="AD5178" s="301"/>
      <c r="AE5178" s="301"/>
      <c r="AF5178" s="301"/>
      <c r="AG5178" s="301"/>
      <c r="AH5178" s="301"/>
      <c r="AI5178" s="301"/>
    </row>
    <row r="5179" spans="18:35" ht="80.099999999999994" customHeight="1" x14ac:dyDescent="0.2">
      <c r="R5179" s="301"/>
      <c r="S5179" s="301"/>
      <c r="T5179" s="301"/>
      <c r="U5179" s="301"/>
      <c r="V5179" s="301"/>
      <c r="W5179" s="301"/>
      <c r="X5179" s="301"/>
      <c r="Y5179" s="301"/>
      <c r="Z5179" s="301"/>
      <c r="AA5179" s="301"/>
      <c r="AB5179" s="301"/>
      <c r="AC5179" s="301"/>
      <c r="AD5179" s="301"/>
      <c r="AE5179" s="301"/>
      <c r="AF5179" s="301"/>
      <c r="AG5179" s="301"/>
      <c r="AH5179" s="301"/>
      <c r="AI5179" s="301"/>
    </row>
    <row r="5180" spans="18:35" ht="80.099999999999994" customHeight="1" x14ac:dyDescent="0.2">
      <c r="R5180" s="301"/>
      <c r="S5180" s="301"/>
      <c r="T5180" s="301"/>
      <c r="U5180" s="301"/>
      <c r="V5180" s="301"/>
      <c r="W5180" s="301"/>
      <c r="X5180" s="301"/>
      <c r="Y5180" s="301"/>
      <c r="Z5180" s="301"/>
      <c r="AA5180" s="301"/>
      <c r="AB5180" s="301"/>
      <c r="AC5180" s="301"/>
      <c r="AD5180" s="301"/>
      <c r="AE5180" s="301"/>
      <c r="AF5180" s="301"/>
      <c r="AG5180" s="301"/>
      <c r="AH5180" s="301"/>
      <c r="AI5180" s="301"/>
    </row>
    <row r="5181" spans="18:35" ht="80.099999999999994" customHeight="1" x14ac:dyDescent="0.2">
      <c r="R5181" s="301"/>
      <c r="S5181" s="301"/>
      <c r="T5181" s="301"/>
      <c r="U5181" s="301"/>
      <c r="V5181" s="301"/>
      <c r="W5181" s="301"/>
      <c r="X5181" s="301"/>
      <c r="Y5181" s="301"/>
      <c r="Z5181" s="301"/>
      <c r="AA5181" s="301"/>
      <c r="AB5181" s="301"/>
      <c r="AC5181" s="301"/>
      <c r="AD5181" s="301"/>
      <c r="AE5181" s="301"/>
      <c r="AF5181" s="301"/>
      <c r="AG5181" s="301"/>
      <c r="AH5181" s="301"/>
      <c r="AI5181" s="301"/>
    </row>
    <row r="5182" spans="18:35" ht="80.099999999999994" customHeight="1" x14ac:dyDescent="0.2">
      <c r="R5182" s="301"/>
      <c r="S5182" s="301"/>
      <c r="T5182" s="301"/>
      <c r="U5182" s="301"/>
      <c r="V5182" s="301"/>
      <c r="W5182" s="301"/>
      <c r="X5182" s="301"/>
      <c r="Y5182" s="301"/>
      <c r="Z5182" s="301"/>
      <c r="AA5182" s="301"/>
      <c r="AB5182" s="301"/>
      <c r="AC5182" s="301"/>
      <c r="AD5182" s="301"/>
      <c r="AE5182" s="301"/>
      <c r="AF5182" s="301"/>
      <c r="AG5182" s="301"/>
      <c r="AH5182" s="301"/>
      <c r="AI5182" s="301"/>
    </row>
    <row r="5183" spans="18:35" ht="80.099999999999994" customHeight="1" x14ac:dyDescent="0.2">
      <c r="R5183" s="301"/>
      <c r="S5183" s="301"/>
      <c r="T5183" s="301"/>
      <c r="U5183" s="301"/>
      <c r="V5183" s="301"/>
      <c r="W5183" s="301"/>
      <c r="X5183" s="301"/>
      <c r="Y5183" s="301"/>
      <c r="Z5183" s="301"/>
      <c r="AA5183" s="301"/>
      <c r="AB5183" s="301"/>
      <c r="AC5183" s="301"/>
      <c r="AD5183" s="301"/>
      <c r="AE5183" s="301"/>
      <c r="AF5183" s="301"/>
      <c r="AG5183" s="301"/>
      <c r="AH5183" s="301"/>
      <c r="AI5183" s="301"/>
    </row>
    <row r="5184" spans="18:35" ht="80.099999999999994" customHeight="1" x14ac:dyDescent="0.2">
      <c r="R5184" s="301"/>
      <c r="S5184" s="301"/>
      <c r="T5184" s="301"/>
      <c r="U5184" s="301"/>
      <c r="V5184" s="301"/>
      <c r="W5184" s="301"/>
      <c r="X5184" s="301"/>
      <c r="Y5184" s="301"/>
      <c r="Z5184" s="301"/>
      <c r="AA5184" s="301"/>
      <c r="AB5184" s="301"/>
      <c r="AC5184" s="301"/>
      <c r="AD5184" s="301"/>
      <c r="AE5184" s="301"/>
      <c r="AF5184" s="301"/>
      <c r="AG5184" s="301"/>
      <c r="AH5184" s="301"/>
      <c r="AI5184" s="301"/>
    </row>
    <row r="5185" spans="18:35" ht="80.099999999999994" customHeight="1" x14ac:dyDescent="0.2">
      <c r="R5185" s="301"/>
      <c r="S5185" s="301"/>
      <c r="T5185" s="301"/>
      <c r="U5185" s="301"/>
      <c r="V5185" s="301"/>
      <c r="W5185" s="301"/>
      <c r="X5185" s="301"/>
      <c r="Y5185" s="301"/>
      <c r="Z5185" s="301"/>
      <c r="AA5185" s="301"/>
      <c r="AB5185" s="301"/>
      <c r="AC5185" s="301"/>
      <c r="AD5185" s="301"/>
      <c r="AE5185" s="301"/>
      <c r="AF5185" s="301"/>
      <c r="AG5185" s="301"/>
      <c r="AH5185" s="301"/>
      <c r="AI5185" s="301"/>
    </row>
    <row r="5186" spans="18:35" ht="80.099999999999994" customHeight="1" x14ac:dyDescent="0.2">
      <c r="R5186" s="301"/>
      <c r="S5186" s="301"/>
      <c r="T5186" s="301"/>
      <c r="U5186" s="301"/>
      <c r="V5186" s="301"/>
      <c r="W5186" s="301"/>
      <c r="X5186" s="301"/>
      <c r="Y5186" s="301"/>
      <c r="Z5186" s="301"/>
      <c r="AA5186" s="301"/>
      <c r="AB5186" s="301"/>
      <c r="AC5186" s="301"/>
      <c r="AD5186" s="301"/>
      <c r="AE5186" s="301"/>
      <c r="AF5186" s="301"/>
      <c r="AG5186" s="301"/>
      <c r="AH5186" s="301"/>
      <c r="AI5186" s="301"/>
    </row>
    <row r="5187" spans="18:35" ht="80.099999999999994" customHeight="1" x14ac:dyDescent="0.2">
      <c r="R5187" s="301"/>
      <c r="S5187" s="301"/>
      <c r="T5187" s="301"/>
      <c r="U5187" s="301"/>
      <c r="V5187" s="301"/>
      <c r="W5187" s="301"/>
      <c r="X5187" s="301"/>
      <c r="Y5187" s="301"/>
      <c r="Z5187" s="301"/>
      <c r="AA5187" s="301"/>
      <c r="AB5187" s="301"/>
      <c r="AC5187" s="301"/>
      <c r="AD5187" s="301"/>
      <c r="AE5187" s="301"/>
      <c r="AF5187" s="301"/>
      <c r="AG5187" s="301"/>
      <c r="AH5187" s="301"/>
      <c r="AI5187" s="301"/>
    </row>
    <row r="5188" spans="18:35" ht="80.099999999999994" customHeight="1" x14ac:dyDescent="0.2">
      <c r="R5188" s="301"/>
      <c r="S5188" s="301"/>
      <c r="T5188" s="301"/>
      <c r="U5188" s="301"/>
      <c r="V5188" s="301"/>
      <c r="W5188" s="301"/>
      <c r="X5188" s="301"/>
      <c r="Y5188" s="301"/>
      <c r="Z5188" s="301"/>
      <c r="AA5188" s="301"/>
      <c r="AB5188" s="301"/>
      <c r="AC5188" s="301"/>
      <c r="AD5188" s="301"/>
      <c r="AE5188" s="301"/>
      <c r="AF5188" s="301"/>
      <c r="AG5188" s="301"/>
      <c r="AH5188" s="301"/>
      <c r="AI5188" s="301"/>
    </row>
    <row r="5189" spans="18:35" ht="80.099999999999994" customHeight="1" x14ac:dyDescent="0.2">
      <c r="R5189" s="301"/>
      <c r="S5189" s="301"/>
      <c r="T5189" s="301"/>
      <c r="U5189" s="301"/>
      <c r="V5189" s="301"/>
      <c r="W5189" s="301"/>
      <c r="X5189" s="301"/>
      <c r="Y5189" s="301"/>
      <c r="Z5189" s="301"/>
      <c r="AA5189" s="301"/>
      <c r="AB5189" s="301"/>
      <c r="AC5189" s="301"/>
      <c r="AD5189" s="301"/>
      <c r="AE5189" s="301"/>
      <c r="AF5189" s="301"/>
      <c r="AG5189" s="301"/>
      <c r="AH5189" s="301"/>
      <c r="AI5189" s="301"/>
    </row>
    <row r="5190" spans="18:35" ht="80.099999999999994" customHeight="1" x14ac:dyDescent="0.2">
      <c r="R5190" s="301"/>
      <c r="S5190" s="301"/>
      <c r="T5190" s="301"/>
      <c r="U5190" s="301"/>
      <c r="V5190" s="301"/>
      <c r="W5190" s="301"/>
      <c r="X5190" s="301"/>
      <c r="Y5190" s="301"/>
      <c r="Z5190" s="301"/>
      <c r="AA5190" s="301"/>
      <c r="AB5190" s="301"/>
      <c r="AC5190" s="301"/>
      <c r="AD5190" s="301"/>
      <c r="AE5190" s="301"/>
      <c r="AF5190" s="301"/>
      <c r="AG5190" s="301"/>
      <c r="AH5190" s="301"/>
      <c r="AI5190" s="301"/>
    </row>
    <row r="5191" spans="18:35" ht="80.099999999999994" customHeight="1" x14ac:dyDescent="0.2">
      <c r="R5191" s="301"/>
      <c r="S5191" s="301"/>
      <c r="T5191" s="301"/>
      <c r="U5191" s="301"/>
      <c r="V5191" s="301"/>
      <c r="W5191" s="301"/>
      <c r="X5191" s="301"/>
      <c r="Y5191" s="301"/>
      <c r="Z5191" s="301"/>
      <c r="AA5191" s="301"/>
      <c r="AB5191" s="301"/>
      <c r="AC5191" s="301"/>
      <c r="AD5191" s="301"/>
      <c r="AE5191" s="301"/>
      <c r="AF5191" s="301"/>
      <c r="AG5191" s="301"/>
      <c r="AH5191" s="301"/>
      <c r="AI5191" s="301"/>
    </row>
    <row r="5192" spans="18:35" ht="80.099999999999994" customHeight="1" x14ac:dyDescent="0.2">
      <c r="R5192" s="301"/>
      <c r="S5192" s="301"/>
      <c r="T5192" s="301"/>
      <c r="U5192" s="301"/>
      <c r="V5192" s="301"/>
      <c r="W5192" s="301"/>
      <c r="X5192" s="301"/>
      <c r="Y5192" s="301"/>
      <c r="Z5192" s="301"/>
      <c r="AA5192" s="301"/>
      <c r="AB5192" s="301"/>
      <c r="AC5192" s="301"/>
      <c r="AD5192" s="301"/>
      <c r="AE5192" s="301"/>
      <c r="AF5192" s="301"/>
      <c r="AG5192" s="301"/>
      <c r="AH5192" s="301"/>
      <c r="AI5192" s="301"/>
    </row>
    <row r="5193" spans="18:35" ht="80.099999999999994" customHeight="1" x14ac:dyDescent="0.2">
      <c r="R5193" s="301"/>
      <c r="S5193" s="301"/>
      <c r="T5193" s="301"/>
      <c r="U5193" s="301"/>
      <c r="V5193" s="301"/>
      <c r="W5193" s="301"/>
      <c r="X5193" s="301"/>
      <c r="Y5193" s="301"/>
      <c r="Z5193" s="301"/>
      <c r="AA5193" s="301"/>
      <c r="AB5193" s="301"/>
      <c r="AC5193" s="301"/>
      <c r="AD5193" s="301"/>
      <c r="AE5193" s="301"/>
      <c r="AF5193" s="301"/>
      <c r="AG5193" s="301"/>
      <c r="AH5193" s="301"/>
      <c r="AI5193" s="301"/>
    </row>
    <row r="5194" spans="18:35" ht="80.099999999999994" customHeight="1" x14ac:dyDescent="0.2">
      <c r="R5194" s="301"/>
      <c r="S5194" s="301"/>
      <c r="T5194" s="301"/>
      <c r="U5194" s="301"/>
      <c r="V5194" s="301"/>
      <c r="W5194" s="301"/>
      <c r="X5194" s="301"/>
      <c r="Y5194" s="301"/>
      <c r="Z5194" s="301"/>
      <c r="AA5194" s="301"/>
      <c r="AB5194" s="301"/>
      <c r="AC5194" s="301"/>
      <c r="AD5194" s="301"/>
      <c r="AE5194" s="301"/>
      <c r="AF5194" s="301"/>
      <c r="AG5194" s="301"/>
      <c r="AH5194" s="301"/>
      <c r="AI5194" s="301"/>
    </row>
    <row r="5195" spans="18:35" ht="80.099999999999994" customHeight="1" x14ac:dyDescent="0.2">
      <c r="R5195" s="301"/>
      <c r="S5195" s="301"/>
      <c r="T5195" s="301"/>
      <c r="U5195" s="301"/>
      <c r="V5195" s="301"/>
      <c r="W5195" s="301"/>
      <c r="X5195" s="301"/>
      <c r="Y5195" s="301"/>
      <c r="Z5195" s="301"/>
      <c r="AA5195" s="301"/>
      <c r="AB5195" s="301"/>
      <c r="AC5195" s="301"/>
      <c r="AD5195" s="301"/>
      <c r="AE5195" s="301"/>
      <c r="AF5195" s="301"/>
      <c r="AG5195" s="301"/>
      <c r="AH5195" s="301"/>
      <c r="AI5195" s="301"/>
    </row>
    <row r="5196" spans="18:35" ht="80.099999999999994" customHeight="1" x14ac:dyDescent="0.2">
      <c r="R5196" s="301"/>
      <c r="S5196" s="301"/>
      <c r="T5196" s="301"/>
      <c r="U5196" s="301"/>
      <c r="V5196" s="301"/>
      <c r="W5196" s="301"/>
      <c r="X5196" s="301"/>
      <c r="Y5196" s="301"/>
      <c r="Z5196" s="301"/>
      <c r="AA5196" s="301"/>
      <c r="AB5196" s="301"/>
      <c r="AC5196" s="301"/>
      <c r="AD5196" s="301"/>
      <c r="AE5196" s="301"/>
      <c r="AF5196" s="301"/>
      <c r="AG5196" s="301"/>
      <c r="AH5196" s="301"/>
      <c r="AI5196" s="301"/>
    </row>
    <row r="5197" spans="18:35" ht="80.099999999999994" customHeight="1" x14ac:dyDescent="0.2">
      <c r="R5197" s="301"/>
      <c r="S5197" s="301"/>
      <c r="T5197" s="301"/>
      <c r="U5197" s="301"/>
      <c r="V5197" s="301"/>
      <c r="W5197" s="301"/>
      <c r="X5197" s="301"/>
      <c r="Y5197" s="301"/>
      <c r="Z5197" s="301"/>
      <c r="AA5197" s="301"/>
      <c r="AB5197" s="301"/>
      <c r="AC5197" s="301"/>
      <c r="AD5197" s="301"/>
      <c r="AE5197" s="301"/>
      <c r="AF5197" s="301"/>
      <c r="AG5197" s="301"/>
      <c r="AH5197" s="301"/>
      <c r="AI5197" s="301"/>
    </row>
    <row r="5198" spans="18:35" ht="80.099999999999994" customHeight="1" x14ac:dyDescent="0.2">
      <c r="R5198" s="301"/>
      <c r="S5198" s="301"/>
      <c r="T5198" s="301"/>
      <c r="U5198" s="301"/>
      <c r="V5198" s="301"/>
      <c r="W5198" s="301"/>
      <c r="X5198" s="301"/>
      <c r="Y5198" s="301"/>
      <c r="Z5198" s="301"/>
      <c r="AA5198" s="301"/>
      <c r="AB5198" s="301"/>
      <c r="AC5198" s="301"/>
      <c r="AD5198" s="301"/>
      <c r="AE5198" s="301"/>
      <c r="AF5198" s="301"/>
      <c r="AG5198" s="301"/>
      <c r="AH5198" s="301"/>
      <c r="AI5198" s="301"/>
    </row>
    <row r="5199" spans="18:35" ht="80.099999999999994" customHeight="1" x14ac:dyDescent="0.2">
      <c r="R5199" s="301"/>
      <c r="S5199" s="301"/>
      <c r="T5199" s="301"/>
      <c r="U5199" s="301"/>
      <c r="V5199" s="301"/>
      <c r="W5199" s="301"/>
      <c r="X5199" s="301"/>
      <c r="Y5199" s="301"/>
      <c r="Z5199" s="301"/>
      <c r="AA5199" s="301"/>
      <c r="AB5199" s="301"/>
      <c r="AC5199" s="301"/>
      <c r="AD5199" s="301"/>
      <c r="AE5199" s="301"/>
      <c r="AF5199" s="301"/>
      <c r="AG5199" s="301"/>
      <c r="AH5199" s="301"/>
      <c r="AI5199" s="301"/>
    </row>
    <row r="5200" spans="18:35" ht="80.099999999999994" customHeight="1" x14ac:dyDescent="0.2">
      <c r="R5200" s="301"/>
      <c r="S5200" s="301"/>
      <c r="T5200" s="301"/>
      <c r="U5200" s="301"/>
      <c r="V5200" s="301"/>
      <c r="W5200" s="301"/>
      <c r="X5200" s="301"/>
      <c r="Y5200" s="301"/>
      <c r="Z5200" s="301"/>
      <c r="AA5200" s="301"/>
      <c r="AB5200" s="301"/>
      <c r="AC5200" s="301"/>
      <c r="AD5200" s="301"/>
      <c r="AE5200" s="301"/>
      <c r="AF5200" s="301"/>
      <c r="AG5200" s="301"/>
      <c r="AH5200" s="301"/>
      <c r="AI5200" s="301"/>
    </row>
    <row r="5201" spans="18:35" ht="80.099999999999994" customHeight="1" x14ac:dyDescent="0.2">
      <c r="R5201" s="301"/>
      <c r="S5201" s="301"/>
      <c r="T5201" s="301"/>
      <c r="U5201" s="301"/>
      <c r="V5201" s="301"/>
      <c r="W5201" s="301"/>
      <c r="X5201" s="301"/>
      <c r="Y5201" s="301"/>
      <c r="Z5201" s="301"/>
      <c r="AA5201" s="301"/>
      <c r="AB5201" s="301"/>
      <c r="AC5201" s="301"/>
      <c r="AD5201" s="301"/>
      <c r="AE5201" s="301"/>
      <c r="AF5201" s="301"/>
      <c r="AG5201" s="301"/>
      <c r="AH5201" s="301"/>
      <c r="AI5201" s="301"/>
    </row>
    <row r="5202" spans="18:35" ht="80.099999999999994" customHeight="1" x14ac:dyDescent="0.2">
      <c r="R5202" s="301"/>
      <c r="S5202" s="301"/>
      <c r="T5202" s="301"/>
      <c r="U5202" s="301"/>
      <c r="V5202" s="301"/>
      <c r="W5202" s="301"/>
      <c r="X5202" s="301"/>
      <c r="Y5202" s="301"/>
      <c r="Z5202" s="301"/>
      <c r="AA5202" s="301"/>
      <c r="AB5202" s="301"/>
      <c r="AC5202" s="301"/>
      <c r="AD5202" s="301"/>
      <c r="AE5202" s="301"/>
      <c r="AF5202" s="301"/>
      <c r="AG5202" s="301"/>
      <c r="AH5202" s="301"/>
      <c r="AI5202" s="301"/>
    </row>
    <row r="5203" spans="18:35" ht="80.099999999999994" customHeight="1" x14ac:dyDescent="0.2">
      <c r="R5203" s="301"/>
      <c r="S5203" s="301"/>
      <c r="T5203" s="301"/>
      <c r="U5203" s="301"/>
      <c r="V5203" s="301"/>
      <c r="W5203" s="301"/>
      <c r="X5203" s="301"/>
      <c r="Y5203" s="301"/>
      <c r="Z5203" s="301"/>
      <c r="AA5203" s="301"/>
      <c r="AB5203" s="301"/>
      <c r="AC5203" s="301"/>
      <c r="AD5203" s="301"/>
      <c r="AE5203" s="301"/>
      <c r="AF5203" s="301"/>
      <c r="AG5203" s="301"/>
      <c r="AH5203" s="301"/>
      <c r="AI5203" s="301"/>
    </row>
    <row r="5204" spans="18:35" ht="80.099999999999994" customHeight="1" x14ac:dyDescent="0.2">
      <c r="R5204" s="301"/>
      <c r="S5204" s="301"/>
      <c r="T5204" s="301"/>
      <c r="U5204" s="301"/>
      <c r="V5204" s="301"/>
      <c r="W5204" s="301"/>
      <c r="X5204" s="301"/>
      <c r="Y5204" s="301"/>
      <c r="Z5204" s="301"/>
      <c r="AA5204" s="301"/>
      <c r="AB5204" s="301"/>
      <c r="AC5204" s="301"/>
      <c r="AD5204" s="301"/>
      <c r="AE5204" s="301"/>
      <c r="AF5204" s="301"/>
      <c r="AG5204" s="301"/>
      <c r="AH5204" s="301"/>
      <c r="AI5204" s="301"/>
    </row>
    <row r="5205" spans="18:35" ht="80.099999999999994" customHeight="1" x14ac:dyDescent="0.2">
      <c r="R5205" s="301"/>
      <c r="S5205" s="301"/>
      <c r="T5205" s="301"/>
      <c r="U5205" s="301"/>
      <c r="V5205" s="301"/>
      <c r="W5205" s="301"/>
      <c r="X5205" s="301"/>
      <c r="Y5205" s="301"/>
      <c r="Z5205" s="301"/>
      <c r="AA5205" s="301"/>
      <c r="AB5205" s="301"/>
      <c r="AC5205" s="301"/>
      <c r="AD5205" s="301"/>
      <c r="AE5205" s="301"/>
      <c r="AF5205" s="301"/>
      <c r="AG5205" s="301"/>
      <c r="AH5205" s="301"/>
      <c r="AI5205" s="301"/>
    </row>
    <row r="5206" spans="18:35" ht="80.099999999999994" customHeight="1" x14ac:dyDescent="0.2">
      <c r="R5206" s="301"/>
      <c r="S5206" s="301"/>
      <c r="T5206" s="301"/>
      <c r="U5206" s="301"/>
      <c r="V5206" s="301"/>
      <c r="W5206" s="301"/>
      <c r="X5206" s="301"/>
      <c r="Y5206" s="301"/>
      <c r="Z5206" s="301"/>
      <c r="AA5206" s="301"/>
      <c r="AB5206" s="301"/>
      <c r="AC5206" s="301"/>
      <c r="AD5206" s="301"/>
      <c r="AE5206" s="301"/>
      <c r="AF5206" s="301"/>
      <c r="AG5206" s="301"/>
      <c r="AH5206" s="301"/>
      <c r="AI5206" s="301"/>
    </row>
    <row r="5207" spans="18:35" ht="80.099999999999994" customHeight="1" x14ac:dyDescent="0.2">
      <c r="R5207" s="301"/>
      <c r="S5207" s="301"/>
      <c r="T5207" s="301"/>
      <c r="U5207" s="301"/>
      <c r="V5207" s="301"/>
      <c r="W5207" s="301"/>
      <c r="X5207" s="301"/>
      <c r="Y5207" s="301"/>
      <c r="Z5207" s="301"/>
      <c r="AA5207" s="301"/>
      <c r="AB5207" s="301"/>
      <c r="AC5207" s="301"/>
      <c r="AD5207" s="301"/>
      <c r="AE5207" s="301"/>
      <c r="AF5207" s="301"/>
      <c r="AG5207" s="301"/>
      <c r="AH5207" s="301"/>
      <c r="AI5207" s="301"/>
    </row>
    <row r="5208" spans="18:35" ht="80.099999999999994" customHeight="1" x14ac:dyDescent="0.2">
      <c r="R5208" s="301"/>
      <c r="S5208" s="301"/>
      <c r="T5208" s="301"/>
      <c r="U5208" s="301"/>
      <c r="V5208" s="301"/>
      <c r="W5208" s="301"/>
      <c r="X5208" s="301"/>
      <c r="Y5208" s="301"/>
      <c r="Z5208" s="301"/>
      <c r="AA5208" s="301"/>
      <c r="AB5208" s="301"/>
      <c r="AC5208" s="301"/>
      <c r="AD5208" s="301"/>
      <c r="AE5208" s="301"/>
      <c r="AF5208" s="301"/>
      <c r="AG5208" s="301"/>
      <c r="AH5208" s="301"/>
      <c r="AI5208" s="301"/>
    </row>
    <row r="5209" spans="18:35" ht="80.099999999999994" customHeight="1" x14ac:dyDescent="0.2">
      <c r="R5209" s="301"/>
      <c r="S5209" s="301"/>
      <c r="T5209" s="301"/>
      <c r="U5209" s="301"/>
      <c r="V5209" s="301"/>
      <c r="W5209" s="301"/>
      <c r="X5209" s="301"/>
      <c r="Y5209" s="301"/>
      <c r="Z5209" s="301"/>
      <c r="AA5209" s="301"/>
      <c r="AB5209" s="301"/>
      <c r="AC5209" s="301"/>
      <c r="AD5209" s="301"/>
      <c r="AE5209" s="301"/>
      <c r="AF5209" s="301"/>
      <c r="AG5209" s="301"/>
      <c r="AH5209" s="301"/>
      <c r="AI5209" s="301"/>
    </row>
    <row r="5210" spans="18:35" ht="80.099999999999994" customHeight="1" x14ac:dyDescent="0.2">
      <c r="R5210" s="301"/>
      <c r="S5210" s="301"/>
      <c r="T5210" s="301"/>
      <c r="U5210" s="301"/>
      <c r="V5210" s="301"/>
      <c r="W5210" s="301"/>
      <c r="X5210" s="301"/>
      <c r="Y5210" s="301"/>
      <c r="Z5210" s="301"/>
      <c r="AA5210" s="301"/>
      <c r="AB5210" s="301"/>
      <c r="AC5210" s="301"/>
      <c r="AD5210" s="301"/>
      <c r="AE5210" s="301"/>
      <c r="AF5210" s="301"/>
      <c r="AG5210" s="301"/>
      <c r="AH5210" s="301"/>
      <c r="AI5210" s="301"/>
    </row>
    <row r="5211" spans="18:35" ht="80.099999999999994" customHeight="1" x14ac:dyDescent="0.2">
      <c r="R5211" s="301"/>
      <c r="S5211" s="301"/>
      <c r="T5211" s="301"/>
      <c r="U5211" s="301"/>
      <c r="V5211" s="301"/>
      <c r="W5211" s="301"/>
      <c r="X5211" s="301"/>
      <c r="Y5211" s="301"/>
      <c r="Z5211" s="301"/>
      <c r="AA5211" s="301"/>
      <c r="AB5211" s="301"/>
      <c r="AC5211" s="301"/>
      <c r="AD5211" s="301"/>
      <c r="AE5211" s="301"/>
      <c r="AF5211" s="301"/>
      <c r="AG5211" s="301"/>
      <c r="AH5211" s="301"/>
      <c r="AI5211" s="301"/>
    </row>
    <row r="5212" spans="18:35" ht="80.099999999999994" customHeight="1" x14ac:dyDescent="0.2">
      <c r="R5212" s="301"/>
      <c r="S5212" s="301"/>
      <c r="T5212" s="301"/>
      <c r="U5212" s="301"/>
      <c r="V5212" s="301"/>
      <c r="W5212" s="301"/>
      <c r="X5212" s="301"/>
      <c r="Y5212" s="301"/>
      <c r="Z5212" s="301"/>
      <c r="AA5212" s="301"/>
      <c r="AB5212" s="301"/>
      <c r="AC5212" s="301"/>
      <c r="AD5212" s="301"/>
      <c r="AE5212" s="301"/>
      <c r="AF5212" s="301"/>
      <c r="AG5212" s="301"/>
      <c r="AH5212" s="301"/>
      <c r="AI5212" s="301"/>
    </row>
    <row r="5213" spans="18:35" ht="80.099999999999994" customHeight="1" x14ac:dyDescent="0.2">
      <c r="R5213" s="301"/>
      <c r="S5213" s="301"/>
      <c r="T5213" s="301"/>
      <c r="U5213" s="301"/>
      <c r="V5213" s="301"/>
      <c r="W5213" s="301"/>
      <c r="X5213" s="301"/>
      <c r="Y5213" s="301"/>
      <c r="Z5213" s="301"/>
      <c r="AA5213" s="301"/>
      <c r="AB5213" s="301"/>
      <c r="AC5213" s="301"/>
      <c r="AD5213" s="301"/>
      <c r="AE5213" s="301"/>
      <c r="AF5213" s="301"/>
      <c r="AG5213" s="301"/>
      <c r="AH5213" s="301"/>
      <c r="AI5213" s="301"/>
    </row>
    <row r="5214" spans="18:35" ht="80.099999999999994" customHeight="1" x14ac:dyDescent="0.2">
      <c r="R5214" s="301"/>
      <c r="S5214" s="301"/>
      <c r="T5214" s="301"/>
      <c r="U5214" s="301"/>
      <c r="V5214" s="301"/>
      <c r="W5214" s="301"/>
      <c r="X5214" s="301"/>
      <c r="Y5214" s="301"/>
      <c r="Z5214" s="301"/>
      <c r="AA5214" s="301"/>
      <c r="AB5214" s="301"/>
      <c r="AC5214" s="301"/>
      <c r="AD5214" s="301"/>
      <c r="AE5214" s="301"/>
      <c r="AF5214" s="301"/>
      <c r="AG5214" s="301"/>
      <c r="AH5214" s="301"/>
      <c r="AI5214" s="301"/>
    </row>
    <row r="5215" spans="18:35" ht="80.099999999999994" customHeight="1" x14ac:dyDescent="0.2">
      <c r="R5215" s="301"/>
      <c r="S5215" s="301"/>
      <c r="T5215" s="301"/>
      <c r="U5215" s="301"/>
      <c r="V5215" s="301"/>
      <c r="W5215" s="301"/>
      <c r="X5215" s="301"/>
      <c r="Y5215" s="301"/>
      <c r="Z5215" s="301"/>
      <c r="AA5215" s="301"/>
      <c r="AB5215" s="301"/>
      <c r="AC5215" s="301"/>
      <c r="AD5215" s="301"/>
      <c r="AE5215" s="301"/>
      <c r="AF5215" s="301"/>
      <c r="AG5215" s="301"/>
      <c r="AH5215" s="301"/>
      <c r="AI5215" s="301"/>
    </row>
    <row r="5216" spans="18:35" ht="80.099999999999994" customHeight="1" x14ac:dyDescent="0.2">
      <c r="R5216" s="301"/>
      <c r="S5216" s="301"/>
      <c r="T5216" s="301"/>
      <c r="U5216" s="301"/>
      <c r="V5216" s="301"/>
      <c r="W5216" s="301"/>
      <c r="X5216" s="301"/>
      <c r="Y5216" s="301"/>
      <c r="Z5216" s="301"/>
      <c r="AA5216" s="301"/>
      <c r="AB5216" s="301"/>
      <c r="AC5216" s="301"/>
      <c r="AD5216" s="301"/>
      <c r="AE5216" s="301"/>
      <c r="AF5216" s="301"/>
      <c r="AG5216" s="301"/>
      <c r="AH5216" s="301"/>
      <c r="AI5216" s="301"/>
    </row>
    <row r="5217" spans="18:35" ht="80.099999999999994" customHeight="1" x14ac:dyDescent="0.2">
      <c r="R5217" s="301"/>
      <c r="S5217" s="301"/>
      <c r="T5217" s="301"/>
      <c r="U5217" s="301"/>
      <c r="V5217" s="301"/>
      <c r="W5217" s="301"/>
      <c r="X5217" s="301"/>
      <c r="Y5217" s="301"/>
      <c r="Z5217" s="301"/>
      <c r="AA5217" s="301"/>
      <c r="AB5217" s="301"/>
      <c r="AC5217" s="301"/>
      <c r="AD5217" s="301"/>
      <c r="AE5217" s="301"/>
      <c r="AF5217" s="301"/>
      <c r="AG5217" s="301"/>
      <c r="AH5217" s="301"/>
      <c r="AI5217" s="301"/>
    </row>
    <row r="5218" spans="18:35" ht="80.099999999999994" customHeight="1" x14ac:dyDescent="0.2">
      <c r="R5218" s="301"/>
      <c r="S5218" s="301"/>
      <c r="T5218" s="301"/>
      <c r="U5218" s="301"/>
      <c r="V5218" s="301"/>
      <c r="W5218" s="301"/>
      <c r="X5218" s="301"/>
      <c r="Y5218" s="301"/>
      <c r="Z5218" s="301"/>
      <c r="AA5218" s="301"/>
      <c r="AB5218" s="301"/>
      <c r="AC5218" s="301"/>
      <c r="AD5218" s="301"/>
      <c r="AE5218" s="301"/>
      <c r="AF5218" s="301"/>
      <c r="AG5218" s="301"/>
      <c r="AH5218" s="301"/>
      <c r="AI5218" s="301"/>
    </row>
    <row r="5219" spans="18:35" ht="80.099999999999994" customHeight="1" x14ac:dyDescent="0.2">
      <c r="R5219" s="301"/>
      <c r="S5219" s="301"/>
      <c r="T5219" s="301"/>
      <c r="U5219" s="301"/>
      <c r="V5219" s="301"/>
      <c r="W5219" s="301"/>
      <c r="X5219" s="301"/>
      <c r="Y5219" s="301"/>
      <c r="Z5219" s="301"/>
      <c r="AA5219" s="301"/>
      <c r="AB5219" s="301"/>
      <c r="AC5219" s="301"/>
      <c r="AD5219" s="301"/>
      <c r="AE5219" s="301"/>
      <c r="AF5219" s="301"/>
      <c r="AG5219" s="301"/>
      <c r="AH5219" s="301"/>
      <c r="AI5219" s="301"/>
    </row>
    <row r="5220" spans="18:35" ht="80.099999999999994" customHeight="1" x14ac:dyDescent="0.2">
      <c r="R5220" s="301"/>
      <c r="S5220" s="301"/>
      <c r="T5220" s="301"/>
      <c r="U5220" s="301"/>
      <c r="V5220" s="301"/>
      <c r="W5220" s="301"/>
      <c r="X5220" s="301"/>
      <c r="Y5220" s="301"/>
      <c r="Z5220" s="301"/>
      <c r="AA5220" s="301"/>
      <c r="AB5220" s="301"/>
      <c r="AC5220" s="301"/>
      <c r="AD5220" s="301"/>
      <c r="AE5220" s="301"/>
      <c r="AF5220" s="301"/>
      <c r="AG5220" s="301"/>
      <c r="AH5220" s="301"/>
      <c r="AI5220" s="301"/>
    </row>
    <row r="5221" spans="18:35" ht="80.099999999999994" customHeight="1" x14ac:dyDescent="0.2">
      <c r="R5221" s="301"/>
      <c r="S5221" s="301"/>
      <c r="T5221" s="301"/>
      <c r="U5221" s="301"/>
      <c r="V5221" s="301"/>
      <c r="W5221" s="301"/>
      <c r="X5221" s="301"/>
      <c r="Y5221" s="301"/>
      <c r="Z5221" s="301"/>
      <c r="AA5221" s="301"/>
      <c r="AB5221" s="301"/>
      <c r="AC5221" s="301"/>
      <c r="AD5221" s="301"/>
      <c r="AE5221" s="301"/>
      <c r="AF5221" s="301"/>
      <c r="AG5221" s="301"/>
      <c r="AH5221" s="301"/>
      <c r="AI5221" s="301"/>
    </row>
    <row r="5222" spans="18:35" ht="80.099999999999994" customHeight="1" x14ac:dyDescent="0.2">
      <c r="R5222" s="301"/>
      <c r="S5222" s="301"/>
      <c r="T5222" s="301"/>
      <c r="U5222" s="301"/>
      <c r="V5222" s="301"/>
      <c r="W5222" s="301"/>
      <c r="X5222" s="301"/>
      <c r="Y5222" s="301"/>
      <c r="Z5222" s="301"/>
      <c r="AA5222" s="301"/>
      <c r="AB5222" s="301"/>
      <c r="AC5222" s="301"/>
      <c r="AD5222" s="301"/>
      <c r="AE5222" s="301"/>
      <c r="AF5222" s="301"/>
      <c r="AG5222" s="301"/>
      <c r="AH5222" s="301"/>
      <c r="AI5222" s="301"/>
    </row>
    <row r="5223" spans="18:35" ht="80.099999999999994" customHeight="1" x14ac:dyDescent="0.2">
      <c r="R5223" s="301"/>
      <c r="S5223" s="301"/>
      <c r="T5223" s="301"/>
      <c r="U5223" s="301"/>
      <c r="V5223" s="301"/>
      <c r="W5223" s="301"/>
      <c r="X5223" s="301"/>
      <c r="Y5223" s="301"/>
      <c r="Z5223" s="301"/>
      <c r="AA5223" s="301"/>
      <c r="AB5223" s="301"/>
      <c r="AC5223" s="301"/>
      <c r="AD5223" s="301"/>
      <c r="AE5223" s="301"/>
      <c r="AF5223" s="301"/>
      <c r="AG5223" s="301"/>
      <c r="AH5223" s="301"/>
      <c r="AI5223" s="301"/>
    </row>
    <row r="5224" spans="18:35" ht="80.099999999999994" customHeight="1" x14ac:dyDescent="0.2">
      <c r="R5224" s="301"/>
      <c r="S5224" s="301"/>
      <c r="T5224" s="301"/>
      <c r="U5224" s="301"/>
      <c r="V5224" s="301"/>
      <c r="W5224" s="301"/>
      <c r="X5224" s="301"/>
      <c r="Y5224" s="301"/>
      <c r="Z5224" s="301"/>
      <c r="AA5224" s="301"/>
      <c r="AB5224" s="301"/>
      <c r="AC5224" s="301"/>
      <c r="AD5224" s="301"/>
      <c r="AE5224" s="301"/>
      <c r="AF5224" s="301"/>
      <c r="AG5224" s="301"/>
      <c r="AH5224" s="301"/>
      <c r="AI5224" s="301"/>
    </row>
    <row r="5225" spans="18:35" ht="80.099999999999994" customHeight="1" x14ac:dyDescent="0.2">
      <c r="R5225" s="301"/>
      <c r="S5225" s="301"/>
      <c r="T5225" s="301"/>
      <c r="U5225" s="301"/>
      <c r="V5225" s="301"/>
      <c r="W5225" s="301"/>
      <c r="X5225" s="301"/>
      <c r="Y5225" s="301"/>
      <c r="Z5225" s="301"/>
      <c r="AA5225" s="301"/>
      <c r="AB5225" s="301"/>
      <c r="AC5225" s="301"/>
      <c r="AD5225" s="301"/>
      <c r="AE5225" s="301"/>
      <c r="AF5225" s="301"/>
      <c r="AG5225" s="301"/>
      <c r="AH5225" s="301"/>
      <c r="AI5225" s="301"/>
    </row>
    <row r="5226" spans="18:35" ht="80.099999999999994" customHeight="1" x14ac:dyDescent="0.2">
      <c r="R5226" s="301"/>
      <c r="S5226" s="301"/>
      <c r="T5226" s="301"/>
      <c r="U5226" s="301"/>
      <c r="V5226" s="301"/>
      <c r="W5226" s="301"/>
      <c r="X5226" s="301"/>
      <c r="Y5226" s="301"/>
      <c r="Z5226" s="301"/>
      <c r="AA5226" s="301"/>
      <c r="AB5226" s="301"/>
      <c r="AC5226" s="301"/>
      <c r="AD5226" s="301"/>
      <c r="AE5226" s="301"/>
      <c r="AF5226" s="301"/>
      <c r="AG5226" s="301"/>
      <c r="AH5226" s="301"/>
      <c r="AI5226" s="301"/>
    </row>
    <row r="5227" spans="18:35" ht="80.099999999999994" customHeight="1" x14ac:dyDescent="0.2">
      <c r="R5227" s="301"/>
      <c r="S5227" s="301"/>
      <c r="T5227" s="301"/>
      <c r="U5227" s="301"/>
      <c r="V5227" s="301"/>
      <c r="W5227" s="301"/>
      <c r="X5227" s="301"/>
      <c r="Y5227" s="301"/>
      <c r="Z5227" s="301"/>
      <c r="AA5227" s="301"/>
      <c r="AB5227" s="301"/>
      <c r="AC5227" s="301"/>
      <c r="AD5227" s="301"/>
      <c r="AE5227" s="301"/>
      <c r="AF5227" s="301"/>
      <c r="AG5227" s="301"/>
      <c r="AH5227" s="301"/>
      <c r="AI5227" s="301"/>
    </row>
    <row r="5228" spans="18:35" ht="80.099999999999994" customHeight="1" x14ac:dyDescent="0.2">
      <c r="R5228" s="301"/>
      <c r="S5228" s="301"/>
      <c r="T5228" s="301"/>
      <c r="U5228" s="301"/>
      <c r="V5228" s="301"/>
      <c r="W5228" s="301"/>
      <c r="X5228" s="301"/>
      <c r="Y5228" s="301"/>
      <c r="Z5228" s="301"/>
      <c r="AA5228" s="301"/>
      <c r="AB5228" s="301"/>
      <c r="AC5228" s="301"/>
      <c r="AD5228" s="301"/>
      <c r="AE5228" s="301"/>
      <c r="AF5228" s="301"/>
      <c r="AG5228" s="301"/>
      <c r="AH5228" s="301"/>
      <c r="AI5228" s="301"/>
    </row>
    <row r="5229" spans="18:35" ht="80.099999999999994" customHeight="1" x14ac:dyDescent="0.2">
      <c r="R5229" s="301"/>
      <c r="S5229" s="301"/>
      <c r="T5229" s="301"/>
      <c r="U5229" s="301"/>
      <c r="V5229" s="301"/>
      <c r="W5229" s="301"/>
      <c r="X5229" s="301"/>
      <c r="Y5229" s="301"/>
      <c r="Z5229" s="301"/>
      <c r="AA5229" s="301"/>
      <c r="AB5229" s="301"/>
      <c r="AC5229" s="301"/>
      <c r="AD5229" s="301"/>
      <c r="AE5229" s="301"/>
      <c r="AF5229" s="301"/>
      <c r="AG5229" s="301"/>
      <c r="AH5229" s="301"/>
      <c r="AI5229" s="301"/>
    </row>
    <row r="5230" spans="18:35" ht="80.099999999999994" customHeight="1" x14ac:dyDescent="0.2">
      <c r="R5230" s="301"/>
      <c r="S5230" s="301"/>
      <c r="T5230" s="301"/>
      <c r="U5230" s="301"/>
      <c r="V5230" s="301"/>
      <c r="W5230" s="301"/>
      <c r="X5230" s="301"/>
      <c r="Y5230" s="301"/>
      <c r="Z5230" s="301"/>
      <c r="AA5230" s="301"/>
      <c r="AB5230" s="301"/>
      <c r="AC5230" s="301"/>
      <c r="AD5230" s="301"/>
      <c r="AE5230" s="301"/>
      <c r="AF5230" s="301"/>
      <c r="AG5230" s="301"/>
      <c r="AH5230" s="301"/>
      <c r="AI5230" s="301"/>
    </row>
    <row r="5231" spans="18:35" ht="80.099999999999994" customHeight="1" x14ac:dyDescent="0.2">
      <c r="R5231" s="301"/>
      <c r="S5231" s="301"/>
      <c r="T5231" s="301"/>
      <c r="U5231" s="301"/>
      <c r="V5231" s="301"/>
      <c r="W5231" s="301"/>
      <c r="X5231" s="301"/>
      <c r="Y5231" s="301"/>
      <c r="Z5231" s="301"/>
      <c r="AA5231" s="301"/>
      <c r="AB5231" s="301"/>
      <c r="AC5231" s="301"/>
      <c r="AD5231" s="301"/>
      <c r="AE5231" s="301"/>
      <c r="AF5231" s="301"/>
      <c r="AG5231" s="301"/>
      <c r="AH5231" s="301"/>
      <c r="AI5231" s="301"/>
    </row>
    <row r="5232" spans="18:35" ht="80.099999999999994" customHeight="1" x14ac:dyDescent="0.2">
      <c r="R5232" s="301"/>
      <c r="S5232" s="301"/>
      <c r="T5232" s="301"/>
      <c r="U5232" s="301"/>
      <c r="V5232" s="301"/>
      <c r="W5232" s="301"/>
      <c r="X5232" s="301"/>
      <c r="Y5232" s="301"/>
      <c r="Z5232" s="301"/>
      <c r="AA5232" s="301"/>
      <c r="AB5232" s="301"/>
      <c r="AC5232" s="301"/>
      <c r="AD5232" s="301"/>
      <c r="AE5232" s="301"/>
      <c r="AF5232" s="301"/>
      <c r="AG5232" s="301"/>
      <c r="AH5232" s="301"/>
      <c r="AI5232" s="301"/>
    </row>
    <row r="5233" spans="18:35" ht="80.099999999999994" customHeight="1" x14ac:dyDescent="0.2">
      <c r="R5233" s="301"/>
      <c r="S5233" s="301"/>
      <c r="T5233" s="301"/>
      <c r="U5233" s="301"/>
      <c r="V5233" s="301"/>
      <c r="W5233" s="301"/>
      <c r="X5233" s="301"/>
      <c r="Y5233" s="301"/>
      <c r="Z5233" s="301"/>
      <c r="AA5233" s="301"/>
      <c r="AB5233" s="301"/>
      <c r="AC5233" s="301"/>
      <c r="AD5233" s="301"/>
      <c r="AE5233" s="301"/>
      <c r="AF5233" s="301"/>
      <c r="AG5233" s="301"/>
      <c r="AH5233" s="301"/>
      <c r="AI5233" s="301"/>
    </row>
    <row r="5234" spans="18:35" ht="80.099999999999994" customHeight="1" x14ac:dyDescent="0.2">
      <c r="R5234" s="301"/>
      <c r="S5234" s="301"/>
      <c r="T5234" s="301"/>
      <c r="U5234" s="301"/>
      <c r="V5234" s="301"/>
      <c r="W5234" s="301"/>
      <c r="X5234" s="301"/>
      <c r="Y5234" s="301"/>
      <c r="Z5234" s="301"/>
      <c r="AA5234" s="301"/>
      <c r="AB5234" s="301"/>
      <c r="AC5234" s="301"/>
      <c r="AD5234" s="301"/>
      <c r="AE5234" s="301"/>
      <c r="AF5234" s="301"/>
      <c r="AG5234" s="301"/>
      <c r="AH5234" s="301"/>
      <c r="AI5234" s="301"/>
    </row>
    <row r="5235" spans="18:35" ht="80.099999999999994" customHeight="1" x14ac:dyDescent="0.2">
      <c r="R5235" s="301"/>
      <c r="S5235" s="301"/>
      <c r="T5235" s="301"/>
      <c r="U5235" s="301"/>
      <c r="V5235" s="301"/>
      <c r="W5235" s="301"/>
      <c r="X5235" s="301"/>
      <c r="Y5235" s="301"/>
      <c r="Z5235" s="301"/>
      <c r="AA5235" s="301"/>
      <c r="AB5235" s="301"/>
      <c r="AC5235" s="301"/>
      <c r="AD5235" s="301"/>
      <c r="AE5235" s="301"/>
      <c r="AF5235" s="301"/>
      <c r="AG5235" s="301"/>
      <c r="AH5235" s="301"/>
      <c r="AI5235" s="301"/>
    </row>
    <row r="5236" spans="18:35" ht="80.099999999999994" customHeight="1" x14ac:dyDescent="0.2">
      <c r="R5236" s="301"/>
      <c r="S5236" s="301"/>
      <c r="T5236" s="301"/>
      <c r="U5236" s="301"/>
      <c r="V5236" s="301"/>
      <c r="W5236" s="301"/>
      <c r="X5236" s="301"/>
      <c r="Y5236" s="301"/>
      <c r="Z5236" s="301"/>
      <c r="AA5236" s="301"/>
      <c r="AB5236" s="301"/>
      <c r="AC5236" s="301"/>
      <c r="AD5236" s="301"/>
      <c r="AE5236" s="301"/>
      <c r="AF5236" s="301"/>
      <c r="AG5236" s="301"/>
      <c r="AH5236" s="301"/>
      <c r="AI5236" s="301"/>
    </row>
    <row r="5237" spans="18:35" ht="80.099999999999994" customHeight="1" x14ac:dyDescent="0.2">
      <c r="R5237" s="301"/>
      <c r="S5237" s="301"/>
      <c r="T5237" s="301"/>
      <c r="U5237" s="301"/>
      <c r="V5237" s="301"/>
      <c r="W5237" s="301"/>
      <c r="X5237" s="301"/>
      <c r="Y5237" s="301"/>
      <c r="Z5237" s="301"/>
      <c r="AA5237" s="301"/>
      <c r="AB5237" s="301"/>
      <c r="AC5237" s="301"/>
      <c r="AD5237" s="301"/>
      <c r="AE5237" s="301"/>
      <c r="AF5237" s="301"/>
      <c r="AG5237" s="301"/>
      <c r="AH5237" s="301"/>
      <c r="AI5237" s="301"/>
    </row>
    <row r="5238" spans="18:35" ht="80.099999999999994" customHeight="1" x14ac:dyDescent="0.2">
      <c r="R5238" s="301"/>
      <c r="S5238" s="301"/>
      <c r="T5238" s="301"/>
      <c r="U5238" s="301"/>
      <c r="V5238" s="301"/>
      <c r="W5238" s="301"/>
      <c r="X5238" s="301"/>
      <c r="Y5238" s="301"/>
      <c r="Z5238" s="301"/>
      <c r="AA5238" s="301"/>
      <c r="AB5238" s="301"/>
      <c r="AC5238" s="301"/>
      <c r="AD5238" s="301"/>
      <c r="AE5238" s="301"/>
      <c r="AF5238" s="301"/>
      <c r="AG5238" s="301"/>
      <c r="AH5238" s="301"/>
      <c r="AI5238" s="301"/>
    </row>
    <row r="5239" spans="18:35" ht="80.099999999999994" customHeight="1" x14ac:dyDescent="0.2">
      <c r="R5239" s="301"/>
      <c r="S5239" s="301"/>
      <c r="T5239" s="301"/>
      <c r="U5239" s="301"/>
      <c r="V5239" s="301"/>
      <c r="W5239" s="301"/>
      <c r="X5239" s="301"/>
      <c r="Y5239" s="301"/>
      <c r="Z5239" s="301"/>
      <c r="AA5239" s="301"/>
      <c r="AB5239" s="301"/>
      <c r="AC5239" s="301"/>
      <c r="AD5239" s="301"/>
      <c r="AE5239" s="301"/>
      <c r="AF5239" s="301"/>
      <c r="AG5239" s="301"/>
      <c r="AH5239" s="301"/>
      <c r="AI5239" s="301"/>
    </row>
    <row r="5240" spans="18:35" ht="80.099999999999994" customHeight="1" x14ac:dyDescent="0.2">
      <c r="R5240" s="301"/>
      <c r="S5240" s="301"/>
      <c r="T5240" s="301"/>
      <c r="U5240" s="301"/>
      <c r="V5240" s="301"/>
      <c r="W5240" s="301"/>
      <c r="X5240" s="301"/>
      <c r="Y5240" s="301"/>
      <c r="Z5240" s="301"/>
      <c r="AA5240" s="301"/>
      <c r="AB5240" s="301"/>
      <c r="AC5240" s="301"/>
      <c r="AD5240" s="301"/>
      <c r="AE5240" s="301"/>
      <c r="AF5240" s="301"/>
      <c r="AG5240" s="301"/>
      <c r="AH5240" s="301"/>
      <c r="AI5240" s="301"/>
    </row>
    <row r="5241" spans="18:35" ht="80.099999999999994" customHeight="1" x14ac:dyDescent="0.2">
      <c r="R5241" s="301"/>
      <c r="S5241" s="301"/>
      <c r="T5241" s="301"/>
      <c r="U5241" s="301"/>
      <c r="V5241" s="301"/>
      <c r="W5241" s="301"/>
      <c r="X5241" s="301"/>
      <c r="Y5241" s="301"/>
      <c r="Z5241" s="301"/>
      <c r="AA5241" s="301"/>
      <c r="AB5241" s="301"/>
      <c r="AC5241" s="301"/>
      <c r="AD5241" s="301"/>
      <c r="AE5241" s="301"/>
      <c r="AF5241" s="301"/>
      <c r="AG5241" s="301"/>
      <c r="AH5241" s="301"/>
      <c r="AI5241" s="301"/>
    </row>
    <row r="5242" spans="18:35" ht="80.099999999999994" customHeight="1" x14ac:dyDescent="0.2">
      <c r="R5242" s="301"/>
      <c r="S5242" s="301"/>
      <c r="T5242" s="301"/>
      <c r="U5242" s="301"/>
      <c r="V5242" s="301"/>
      <c r="W5242" s="301"/>
      <c r="X5242" s="301"/>
      <c r="Y5242" s="301"/>
      <c r="Z5242" s="301"/>
      <c r="AA5242" s="301"/>
      <c r="AB5242" s="301"/>
      <c r="AC5242" s="301"/>
      <c r="AD5242" s="301"/>
      <c r="AE5242" s="301"/>
      <c r="AF5242" s="301"/>
      <c r="AG5242" s="301"/>
      <c r="AH5242" s="301"/>
      <c r="AI5242" s="301"/>
    </row>
    <row r="5243" spans="18:35" ht="80.099999999999994" customHeight="1" x14ac:dyDescent="0.2">
      <c r="R5243" s="301"/>
      <c r="S5243" s="301"/>
      <c r="T5243" s="301"/>
      <c r="U5243" s="301"/>
      <c r="V5243" s="301"/>
      <c r="W5243" s="301"/>
      <c r="X5243" s="301"/>
      <c r="Y5243" s="301"/>
      <c r="Z5243" s="301"/>
      <c r="AA5243" s="301"/>
      <c r="AB5243" s="301"/>
      <c r="AC5243" s="301"/>
      <c r="AD5243" s="301"/>
      <c r="AE5243" s="301"/>
      <c r="AF5243" s="301"/>
      <c r="AG5243" s="301"/>
      <c r="AH5243" s="301"/>
      <c r="AI5243" s="301"/>
    </row>
    <row r="5244" spans="18:35" ht="80.099999999999994" customHeight="1" x14ac:dyDescent="0.2">
      <c r="R5244" s="301"/>
      <c r="S5244" s="301"/>
      <c r="T5244" s="301"/>
      <c r="U5244" s="301"/>
      <c r="V5244" s="301"/>
      <c r="W5244" s="301"/>
      <c r="X5244" s="301"/>
      <c r="Y5244" s="301"/>
      <c r="Z5244" s="301"/>
      <c r="AA5244" s="301"/>
      <c r="AB5244" s="301"/>
      <c r="AC5244" s="301"/>
      <c r="AD5244" s="301"/>
      <c r="AE5244" s="301"/>
      <c r="AF5244" s="301"/>
      <c r="AG5244" s="301"/>
      <c r="AH5244" s="301"/>
      <c r="AI5244" s="301"/>
    </row>
    <row r="5245" spans="18:35" ht="80.099999999999994" customHeight="1" x14ac:dyDescent="0.2">
      <c r="R5245" s="301"/>
      <c r="S5245" s="301"/>
      <c r="T5245" s="301"/>
      <c r="U5245" s="301"/>
      <c r="V5245" s="301"/>
      <c r="W5245" s="301"/>
      <c r="X5245" s="301"/>
      <c r="Y5245" s="301"/>
      <c r="Z5245" s="301"/>
      <c r="AA5245" s="301"/>
      <c r="AB5245" s="301"/>
      <c r="AC5245" s="301"/>
      <c r="AD5245" s="301"/>
      <c r="AE5245" s="301"/>
      <c r="AF5245" s="301"/>
      <c r="AG5245" s="301"/>
      <c r="AH5245" s="301"/>
      <c r="AI5245" s="301"/>
    </row>
    <row r="5246" spans="18:35" ht="80.099999999999994" customHeight="1" x14ac:dyDescent="0.2">
      <c r="R5246" s="301"/>
      <c r="S5246" s="301"/>
      <c r="T5246" s="301"/>
      <c r="U5246" s="301"/>
      <c r="V5246" s="301"/>
      <c r="W5246" s="301"/>
      <c r="X5246" s="301"/>
      <c r="Y5246" s="301"/>
      <c r="Z5246" s="301"/>
      <c r="AA5246" s="301"/>
      <c r="AB5246" s="301"/>
      <c r="AC5246" s="301"/>
      <c r="AD5246" s="301"/>
      <c r="AE5246" s="301"/>
      <c r="AF5246" s="301"/>
      <c r="AG5246" s="301"/>
      <c r="AH5246" s="301"/>
      <c r="AI5246" s="301"/>
    </row>
    <row r="5247" spans="18:35" ht="80.099999999999994" customHeight="1" x14ac:dyDescent="0.2">
      <c r="R5247" s="301"/>
      <c r="S5247" s="301"/>
      <c r="T5247" s="301"/>
      <c r="U5247" s="301"/>
      <c r="V5247" s="301"/>
      <c r="W5247" s="301"/>
      <c r="X5247" s="301"/>
      <c r="Y5247" s="301"/>
      <c r="Z5247" s="301"/>
      <c r="AA5247" s="301"/>
      <c r="AB5247" s="301"/>
      <c r="AC5247" s="301"/>
      <c r="AD5247" s="301"/>
      <c r="AE5247" s="301"/>
      <c r="AF5247" s="301"/>
      <c r="AG5247" s="301"/>
      <c r="AH5247" s="301"/>
      <c r="AI5247" s="301"/>
    </row>
    <row r="5248" spans="18:35" ht="80.099999999999994" customHeight="1" x14ac:dyDescent="0.2">
      <c r="R5248" s="301"/>
      <c r="S5248" s="301"/>
      <c r="T5248" s="301"/>
      <c r="U5248" s="301"/>
      <c r="V5248" s="301"/>
      <c r="W5248" s="301"/>
      <c r="X5248" s="301"/>
      <c r="Y5248" s="301"/>
      <c r="Z5248" s="301"/>
      <c r="AA5248" s="301"/>
      <c r="AB5248" s="301"/>
      <c r="AC5248" s="301"/>
      <c r="AD5248" s="301"/>
      <c r="AE5248" s="301"/>
      <c r="AF5248" s="301"/>
      <c r="AG5248" s="301"/>
      <c r="AH5248" s="301"/>
      <c r="AI5248" s="301"/>
    </row>
    <row r="5249" spans="18:35" ht="80.099999999999994" customHeight="1" x14ac:dyDescent="0.2">
      <c r="R5249" s="301"/>
      <c r="S5249" s="301"/>
      <c r="T5249" s="301"/>
      <c r="U5249" s="301"/>
      <c r="V5249" s="301"/>
      <c r="W5249" s="301"/>
      <c r="X5249" s="301"/>
      <c r="Y5249" s="301"/>
      <c r="Z5249" s="301"/>
      <c r="AA5249" s="301"/>
      <c r="AB5249" s="301"/>
      <c r="AC5249" s="301"/>
      <c r="AD5249" s="301"/>
      <c r="AE5249" s="301"/>
      <c r="AF5249" s="301"/>
      <c r="AG5249" s="301"/>
      <c r="AH5249" s="301"/>
      <c r="AI5249" s="301"/>
    </row>
    <row r="5250" spans="18:35" ht="80.099999999999994" customHeight="1" x14ac:dyDescent="0.2">
      <c r="R5250" s="301"/>
      <c r="S5250" s="301"/>
      <c r="T5250" s="301"/>
      <c r="U5250" s="301"/>
      <c r="V5250" s="301"/>
      <c r="W5250" s="301"/>
      <c r="X5250" s="301"/>
      <c r="Y5250" s="301"/>
      <c r="Z5250" s="301"/>
      <c r="AA5250" s="301"/>
      <c r="AB5250" s="301"/>
      <c r="AC5250" s="301"/>
      <c r="AD5250" s="301"/>
      <c r="AE5250" s="301"/>
      <c r="AF5250" s="301"/>
      <c r="AG5250" s="301"/>
      <c r="AH5250" s="301"/>
      <c r="AI5250" s="301"/>
    </row>
    <row r="5251" spans="18:35" ht="80.099999999999994" customHeight="1" x14ac:dyDescent="0.2">
      <c r="R5251" s="301"/>
      <c r="S5251" s="301"/>
      <c r="T5251" s="301"/>
      <c r="U5251" s="301"/>
      <c r="V5251" s="301"/>
      <c r="W5251" s="301"/>
      <c r="X5251" s="301"/>
      <c r="Y5251" s="301"/>
      <c r="Z5251" s="301"/>
      <c r="AA5251" s="301"/>
      <c r="AB5251" s="301"/>
      <c r="AC5251" s="301"/>
      <c r="AD5251" s="301"/>
      <c r="AE5251" s="301"/>
      <c r="AF5251" s="301"/>
      <c r="AG5251" s="301"/>
      <c r="AH5251" s="301"/>
      <c r="AI5251" s="301"/>
    </row>
    <row r="5252" spans="18:35" ht="80.099999999999994" customHeight="1" x14ac:dyDescent="0.2">
      <c r="R5252" s="301"/>
      <c r="S5252" s="301"/>
      <c r="T5252" s="301"/>
      <c r="U5252" s="301"/>
      <c r="V5252" s="301"/>
      <c r="W5252" s="301"/>
      <c r="X5252" s="301"/>
      <c r="Y5252" s="301"/>
      <c r="Z5252" s="301"/>
      <c r="AA5252" s="301"/>
      <c r="AB5252" s="301"/>
      <c r="AC5252" s="301"/>
      <c r="AD5252" s="301"/>
      <c r="AE5252" s="301"/>
      <c r="AF5252" s="301"/>
      <c r="AG5252" s="301"/>
      <c r="AH5252" s="301"/>
      <c r="AI5252" s="301"/>
    </row>
    <row r="5253" spans="18:35" ht="80.099999999999994" customHeight="1" x14ac:dyDescent="0.2">
      <c r="R5253" s="301"/>
      <c r="S5253" s="301"/>
      <c r="T5253" s="301"/>
      <c r="U5253" s="301"/>
      <c r="V5253" s="301"/>
      <c r="W5253" s="301"/>
      <c r="X5253" s="301"/>
      <c r="Y5253" s="301"/>
      <c r="Z5253" s="301"/>
      <c r="AA5253" s="301"/>
      <c r="AB5253" s="301"/>
      <c r="AC5253" s="301"/>
      <c r="AD5253" s="301"/>
      <c r="AE5253" s="301"/>
      <c r="AF5253" s="301"/>
      <c r="AG5253" s="301"/>
      <c r="AH5253" s="301"/>
      <c r="AI5253" s="301"/>
    </row>
    <row r="5254" spans="18:35" ht="80.099999999999994" customHeight="1" x14ac:dyDescent="0.2">
      <c r="R5254" s="301"/>
      <c r="S5254" s="301"/>
      <c r="T5254" s="301"/>
      <c r="U5254" s="301"/>
      <c r="V5254" s="301"/>
      <c r="W5254" s="301"/>
      <c r="X5254" s="301"/>
      <c r="Y5254" s="301"/>
      <c r="Z5254" s="301"/>
      <c r="AA5254" s="301"/>
      <c r="AB5254" s="301"/>
      <c r="AC5254" s="301"/>
      <c r="AD5254" s="301"/>
      <c r="AE5254" s="301"/>
      <c r="AF5254" s="301"/>
      <c r="AG5254" s="301"/>
      <c r="AH5254" s="301"/>
      <c r="AI5254" s="301"/>
    </row>
    <row r="5255" spans="18:35" ht="80.099999999999994" customHeight="1" x14ac:dyDescent="0.2">
      <c r="R5255" s="301"/>
      <c r="S5255" s="301"/>
      <c r="T5255" s="301"/>
      <c r="U5255" s="301"/>
      <c r="V5255" s="301"/>
      <c r="W5255" s="301"/>
      <c r="X5255" s="301"/>
      <c r="Y5255" s="301"/>
      <c r="Z5255" s="301"/>
      <c r="AA5255" s="301"/>
      <c r="AB5255" s="301"/>
      <c r="AC5255" s="301"/>
      <c r="AD5255" s="301"/>
      <c r="AE5255" s="301"/>
      <c r="AF5255" s="301"/>
      <c r="AG5255" s="301"/>
      <c r="AH5255" s="301"/>
      <c r="AI5255" s="301"/>
    </row>
    <row r="5256" spans="18:35" ht="80.099999999999994" customHeight="1" x14ac:dyDescent="0.2">
      <c r="R5256" s="301"/>
      <c r="S5256" s="301"/>
      <c r="T5256" s="301"/>
      <c r="U5256" s="301"/>
      <c r="V5256" s="301"/>
      <c r="W5256" s="301"/>
      <c r="X5256" s="301"/>
      <c r="Y5256" s="301"/>
      <c r="Z5256" s="301"/>
      <c r="AA5256" s="301"/>
      <c r="AB5256" s="301"/>
      <c r="AC5256" s="301"/>
      <c r="AD5256" s="301"/>
      <c r="AE5256" s="301"/>
      <c r="AF5256" s="301"/>
      <c r="AG5256" s="301"/>
      <c r="AH5256" s="301"/>
      <c r="AI5256" s="301"/>
    </row>
    <row r="5257" spans="18:35" ht="80.099999999999994" customHeight="1" x14ac:dyDescent="0.2">
      <c r="R5257" s="301"/>
      <c r="S5257" s="301"/>
      <c r="T5257" s="301"/>
      <c r="U5257" s="301"/>
      <c r="V5257" s="301"/>
      <c r="W5257" s="301"/>
      <c r="X5257" s="301"/>
      <c r="Y5257" s="301"/>
      <c r="Z5257" s="301"/>
      <c r="AA5257" s="301"/>
      <c r="AB5257" s="301"/>
      <c r="AC5257" s="301"/>
      <c r="AD5257" s="301"/>
      <c r="AE5257" s="301"/>
      <c r="AF5257" s="301"/>
      <c r="AG5257" s="301"/>
      <c r="AH5257" s="301"/>
      <c r="AI5257" s="301"/>
    </row>
    <row r="5258" spans="18:35" ht="80.099999999999994" customHeight="1" x14ac:dyDescent="0.2">
      <c r="R5258" s="301"/>
      <c r="S5258" s="301"/>
      <c r="T5258" s="301"/>
      <c r="U5258" s="301"/>
      <c r="V5258" s="301"/>
      <c r="W5258" s="301"/>
      <c r="X5258" s="301"/>
      <c r="Y5258" s="301"/>
      <c r="Z5258" s="301"/>
      <c r="AA5258" s="301"/>
      <c r="AB5258" s="301"/>
      <c r="AC5258" s="301"/>
      <c r="AD5258" s="301"/>
      <c r="AE5258" s="301"/>
      <c r="AF5258" s="301"/>
      <c r="AG5258" s="301"/>
      <c r="AH5258" s="301"/>
      <c r="AI5258" s="301"/>
    </row>
    <row r="5259" spans="18:35" ht="80.099999999999994" customHeight="1" x14ac:dyDescent="0.2">
      <c r="R5259" s="301"/>
      <c r="S5259" s="301"/>
      <c r="T5259" s="301"/>
      <c r="U5259" s="301"/>
      <c r="V5259" s="301"/>
      <c r="W5259" s="301"/>
      <c r="X5259" s="301"/>
      <c r="Y5259" s="301"/>
      <c r="Z5259" s="301"/>
      <c r="AA5259" s="301"/>
      <c r="AB5259" s="301"/>
      <c r="AC5259" s="301"/>
      <c r="AD5259" s="301"/>
      <c r="AE5259" s="301"/>
      <c r="AF5259" s="301"/>
      <c r="AG5259" s="301"/>
      <c r="AH5259" s="301"/>
      <c r="AI5259" s="301"/>
    </row>
    <row r="5260" spans="18:35" ht="80.099999999999994" customHeight="1" x14ac:dyDescent="0.2">
      <c r="R5260" s="301"/>
      <c r="S5260" s="301"/>
      <c r="T5260" s="301"/>
      <c r="U5260" s="301"/>
      <c r="V5260" s="301"/>
      <c r="W5260" s="301"/>
      <c r="X5260" s="301"/>
      <c r="Y5260" s="301"/>
      <c r="Z5260" s="301"/>
      <c r="AA5260" s="301"/>
      <c r="AB5260" s="301"/>
      <c r="AC5260" s="301"/>
      <c r="AD5260" s="301"/>
      <c r="AE5260" s="301"/>
      <c r="AF5260" s="301"/>
      <c r="AG5260" s="301"/>
      <c r="AH5260" s="301"/>
      <c r="AI5260" s="301"/>
    </row>
    <row r="5261" spans="18:35" ht="80.099999999999994" customHeight="1" x14ac:dyDescent="0.2">
      <c r="R5261" s="301"/>
      <c r="S5261" s="301"/>
      <c r="T5261" s="301"/>
      <c r="U5261" s="301"/>
      <c r="V5261" s="301"/>
      <c r="W5261" s="301"/>
      <c r="X5261" s="301"/>
      <c r="Y5261" s="301"/>
      <c r="Z5261" s="301"/>
      <c r="AA5261" s="301"/>
      <c r="AB5261" s="301"/>
      <c r="AC5261" s="301"/>
      <c r="AD5261" s="301"/>
      <c r="AE5261" s="301"/>
      <c r="AF5261" s="301"/>
      <c r="AG5261" s="301"/>
      <c r="AH5261" s="301"/>
      <c r="AI5261" s="301"/>
    </row>
    <row r="5262" spans="18:35" ht="80.099999999999994" customHeight="1" x14ac:dyDescent="0.2">
      <c r="R5262" s="301"/>
      <c r="S5262" s="301"/>
      <c r="T5262" s="301"/>
      <c r="U5262" s="301"/>
      <c r="V5262" s="301"/>
      <c r="W5262" s="301"/>
      <c r="X5262" s="301"/>
      <c r="Y5262" s="301"/>
      <c r="Z5262" s="301"/>
      <c r="AA5262" s="301"/>
      <c r="AB5262" s="301"/>
      <c r="AC5262" s="301"/>
      <c r="AD5262" s="301"/>
      <c r="AE5262" s="301"/>
      <c r="AF5262" s="301"/>
      <c r="AG5262" s="301"/>
      <c r="AH5262" s="301"/>
      <c r="AI5262" s="301"/>
    </row>
    <row r="5263" spans="18:35" ht="80.099999999999994" customHeight="1" x14ac:dyDescent="0.2">
      <c r="R5263" s="301"/>
      <c r="S5263" s="301"/>
      <c r="T5263" s="301"/>
      <c r="U5263" s="301"/>
      <c r="V5263" s="301"/>
      <c r="W5263" s="301"/>
      <c r="X5263" s="301"/>
      <c r="Y5263" s="301"/>
      <c r="Z5263" s="301"/>
      <c r="AA5263" s="301"/>
      <c r="AB5263" s="301"/>
      <c r="AC5263" s="301"/>
      <c r="AD5263" s="301"/>
      <c r="AE5263" s="301"/>
      <c r="AF5263" s="301"/>
      <c r="AG5263" s="301"/>
      <c r="AH5263" s="301"/>
      <c r="AI5263" s="301"/>
    </row>
    <row r="5264" spans="18:35" ht="80.099999999999994" customHeight="1" x14ac:dyDescent="0.2">
      <c r="R5264" s="301"/>
      <c r="S5264" s="301"/>
      <c r="T5264" s="301"/>
      <c r="U5264" s="301"/>
      <c r="V5264" s="301"/>
      <c r="W5264" s="301"/>
      <c r="X5264" s="301"/>
      <c r="Y5264" s="301"/>
      <c r="Z5264" s="301"/>
      <c r="AA5264" s="301"/>
      <c r="AB5264" s="301"/>
      <c r="AC5264" s="301"/>
      <c r="AD5264" s="301"/>
      <c r="AE5264" s="301"/>
      <c r="AF5264" s="301"/>
      <c r="AG5264" s="301"/>
      <c r="AH5264" s="301"/>
      <c r="AI5264" s="301"/>
    </row>
    <row r="5265" spans="18:35" ht="80.099999999999994" customHeight="1" x14ac:dyDescent="0.2">
      <c r="R5265" s="301"/>
      <c r="S5265" s="301"/>
      <c r="T5265" s="301"/>
      <c r="U5265" s="301"/>
      <c r="V5265" s="301"/>
      <c r="W5265" s="301"/>
      <c r="X5265" s="301"/>
      <c r="Y5265" s="301"/>
      <c r="Z5265" s="301"/>
      <c r="AA5265" s="301"/>
      <c r="AB5265" s="301"/>
      <c r="AC5265" s="301"/>
      <c r="AD5265" s="301"/>
      <c r="AE5265" s="301"/>
      <c r="AF5265" s="301"/>
      <c r="AG5265" s="301"/>
      <c r="AH5265" s="301"/>
      <c r="AI5265" s="301"/>
    </row>
    <row r="5266" spans="18:35" ht="80.099999999999994" customHeight="1" x14ac:dyDescent="0.2">
      <c r="R5266" s="301"/>
      <c r="S5266" s="301"/>
      <c r="T5266" s="301"/>
      <c r="U5266" s="301"/>
      <c r="V5266" s="301"/>
      <c r="W5266" s="301"/>
      <c r="X5266" s="301"/>
      <c r="Y5266" s="301"/>
      <c r="Z5266" s="301"/>
      <c r="AA5266" s="301"/>
      <c r="AB5266" s="301"/>
      <c r="AC5266" s="301"/>
      <c r="AD5266" s="301"/>
      <c r="AE5266" s="301"/>
      <c r="AF5266" s="301"/>
      <c r="AG5266" s="301"/>
      <c r="AH5266" s="301"/>
      <c r="AI5266" s="301"/>
    </row>
    <row r="5267" spans="18:35" ht="80.099999999999994" customHeight="1" x14ac:dyDescent="0.2">
      <c r="R5267" s="301"/>
      <c r="S5267" s="301"/>
      <c r="T5267" s="301"/>
      <c r="U5267" s="301"/>
      <c r="V5267" s="301"/>
      <c r="W5267" s="301"/>
      <c r="X5267" s="301"/>
      <c r="Y5267" s="301"/>
      <c r="Z5267" s="301"/>
      <c r="AA5267" s="301"/>
      <c r="AB5267" s="301"/>
      <c r="AC5267" s="301"/>
      <c r="AD5267" s="301"/>
      <c r="AE5267" s="301"/>
      <c r="AF5267" s="301"/>
      <c r="AG5267" s="301"/>
      <c r="AH5267" s="301"/>
      <c r="AI5267" s="301"/>
    </row>
    <row r="5268" spans="18:35" ht="80.099999999999994" customHeight="1" x14ac:dyDescent="0.2">
      <c r="R5268" s="301"/>
      <c r="S5268" s="301"/>
      <c r="T5268" s="301"/>
      <c r="U5268" s="301"/>
      <c r="V5268" s="301"/>
      <c r="W5268" s="301"/>
      <c r="X5268" s="301"/>
      <c r="Y5268" s="301"/>
      <c r="Z5268" s="301"/>
      <c r="AA5268" s="301"/>
      <c r="AB5268" s="301"/>
      <c r="AC5268" s="301"/>
      <c r="AD5268" s="301"/>
      <c r="AE5268" s="301"/>
      <c r="AF5268" s="301"/>
      <c r="AG5268" s="301"/>
      <c r="AH5268" s="301"/>
      <c r="AI5268" s="301"/>
    </row>
    <row r="5269" spans="18:35" ht="80.099999999999994" customHeight="1" x14ac:dyDescent="0.2">
      <c r="R5269" s="301"/>
      <c r="S5269" s="301"/>
      <c r="T5269" s="301"/>
      <c r="U5269" s="301"/>
      <c r="V5269" s="301"/>
      <c r="W5269" s="301"/>
      <c r="X5269" s="301"/>
      <c r="Y5269" s="301"/>
      <c r="Z5269" s="301"/>
      <c r="AA5269" s="301"/>
      <c r="AB5269" s="301"/>
      <c r="AC5269" s="301"/>
      <c r="AD5269" s="301"/>
      <c r="AE5269" s="301"/>
      <c r="AF5269" s="301"/>
      <c r="AG5269" s="301"/>
      <c r="AH5269" s="301"/>
      <c r="AI5269" s="301"/>
    </row>
    <row r="5270" spans="18:35" ht="80.099999999999994" customHeight="1" x14ac:dyDescent="0.2">
      <c r="R5270" s="301"/>
      <c r="S5270" s="301"/>
      <c r="T5270" s="301"/>
      <c r="U5270" s="301"/>
      <c r="V5270" s="301"/>
      <c r="W5270" s="301"/>
      <c r="X5270" s="301"/>
      <c r="Y5270" s="301"/>
      <c r="Z5270" s="301"/>
      <c r="AA5270" s="301"/>
      <c r="AB5270" s="301"/>
      <c r="AC5270" s="301"/>
      <c r="AD5270" s="301"/>
      <c r="AE5270" s="301"/>
      <c r="AF5270" s="301"/>
      <c r="AG5270" s="301"/>
      <c r="AH5270" s="301"/>
      <c r="AI5270" s="301"/>
    </row>
    <row r="5271" spans="18:35" ht="80.099999999999994" customHeight="1" x14ac:dyDescent="0.2">
      <c r="R5271" s="301"/>
      <c r="S5271" s="301"/>
      <c r="T5271" s="301"/>
      <c r="U5271" s="301"/>
      <c r="V5271" s="301"/>
      <c r="W5271" s="301"/>
      <c r="X5271" s="301"/>
      <c r="Y5271" s="301"/>
      <c r="Z5271" s="301"/>
      <c r="AA5271" s="301"/>
      <c r="AB5271" s="301"/>
      <c r="AC5271" s="301"/>
      <c r="AD5271" s="301"/>
      <c r="AE5271" s="301"/>
      <c r="AF5271" s="301"/>
      <c r="AG5271" s="301"/>
      <c r="AH5271" s="301"/>
      <c r="AI5271" s="301"/>
    </row>
    <row r="5272" spans="18:35" ht="80.099999999999994" customHeight="1" x14ac:dyDescent="0.2">
      <c r="R5272" s="301"/>
      <c r="S5272" s="301"/>
      <c r="T5272" s="301"/>
      <c r="U5272" s="301"/>
      <c r="V5272" s="301"/>
      <c r="W5272" s="301"/>
      <c r="X5272" s="301"/>
      <c r="Y5272" s="301"/>
      <c r="Z5272" s="301"/>
      <c r="AA5272" s="301"/>
      <c r="AB5272" s="301"/>
      <c r="AC5272" s="301"/>
      <c r="AD5272" s="301"/>
      <c r="AE5272" s="301"/>
      <c r="AF5272" s="301"/>
      <c r="AG5272" s="301"/>
      <c r="AH5272" s="301"/>
      <c r="AI5272" s="301"/>
    </row>
    <row r="5273" spans="18:35" ht="80.099999999999994" customHeight="1" x14ac:dyDescent="0.2">
      <c r="R5273" s="301"/>
      <c r="S5273" s="301"/>
      <c r="T5273" s="301"/>
      <c r="U5273" s="301"/>
      <c r="V5273" s="301"/>
      <c r="W5273" s="301"/>
      <c r="X5273" s="301"/>
      <c r="Y5273" s="301"/>
      <c r="Z5273" s="301"/>
      <c r="AA5273" s="301"/>
      <c r="AB5273" s="301"/>
      <c r="AC5273" s="301"/>
      <c r="AD5273" s="301"/>
      <c r="AE5273" s="301"/>
      <c r="AF5273" s="301"/>
      <c r="AG5273" s="301"/>
      <c r="AH5273" s="301"/>
      <c r="AI5273" s="301"/>
    </row>
    <row r="5274" spans="18:35" ht="80.099999999999994" customHeight="1" x14ac:dyDescent="0.2">
      <c r="R5274" s="301"/>
      <c r="S5274" s="301"/>
      <c r="T5274" s="301"/>
      <c r="U5274" s="301"/>
      <c r="V5274" s="301"/>
      <c r="W5274" s="301"/>
      <c r="X5274" s="301"/>
      <c r="Y5274" s="301"/>
      <c r="Z5274" s="301"/>
      <c r="AA5274" s="301"/>
      <c r="AB5274" s="301"/>
      <c r="AC5274" s="301"/>
      <c r="AD5274" s="301"/>
      <c r="AE5274" s="301"/>
      <c r="AF5274" s="301"/>
      <c r="AG5274" s="301"/>
      <c r="AH5274" s="301"/>
      <c r="AI5274" s="301"/>
    </row>
    <row r="5275" spans="18:35" ht="80.099999999999994" customHeight="1" x14ac:dyDescent="0.2">
      <c r="R5275" s="301"/>
      <c r="S5275" s="301"/>
      <c r="T5275" s="301"/>
      <c r="U5275" s="301"/>
      <c r="V5275" s="301"/>
      <c r="W5275" s="301"/>
      <c r="X5275" s="301"/>
      <c r="Y5275" s="301"/>
      <c r="Z5275" s="301"/>
      <c r="AA5275" s="301"/>
      <c r="AB5275" s="301"/>
      <c r="AC5275" s="301"/>
      <c r="AD5275" s="301"/>
      <c r="AE5275" s="301"/>
      <c r="AF5275" s="301"/>
      <c r="AG5275" s="301"/>
      <c r="AH5275" s="301"/>
      <c r="AI5275" s="301"/>
    </row>
    <row r="5276" spans="18:35" ht="80.099999999999994" customHeight="1" x14ac:dyDescent="0.2">
      <c r="R5276" s="301"/>
      <c r="S5276" s="301"/>
      <c r="T5276" s="301"/>
      <c r="U5276" s="301"/>
      <c r="V5276" s="301"/>
      <c r="W5276" s="301"/>
      <c r="X5276" s="301"/>
      <c r="Y5276" s="301"/>
      <c r="Z5276" s="301"/>
      <c r="AA5276" s="301"/>
      <c r="AB5276" s="301"/>
      <c r="AC5276" s="301"/>
      <c r="AD5276" s="301"/>
      <c r="AE5276" s="301"/>
      <c r="AF5276" s="301"/>
      <c r="AG5276" s="301"/>
      <c r="AH5276" s="301"/>
      <c r="AI5276" s="301"/>
    </row>
    <row r="5277" spans="18:35" ht="80.099999999999994" customHeight="1" x14ac:dyDescent="0.2">
      <c r="R5277" s="301"/>
      <c r="S5277" s="301"/>
      <c r="T5277" s="301"/>
      <c r="U5277" s="301"/>
      <c r="V5277" s="301"/>
      <c r="W5277" s="301"/>
      <c r="X5277" s="301"/>
      <c r="Y5277" s="301"/>
      <c r="Z5277" s="301"/>
      <c r="AA5277" s="301"/>
      <c r="AB5277" s="301"/>
      <c r="AC5277" s="301"/>
      <c r="AD5277" s="301"/>
      <c r="AE5277" s="301"/>
      <c r="AF5277" s="301"/>
      <c r="AG5277" s="301"/>
      <c r="AH5277" s="301"/>
      <c r="AI5277" s="301"/>
    </row>
    <row r="5278" spans="18:35" ht="80.099999999999994" customHeight="1" x14ac:dyDescent="0.2">
      <c r="R5278" s="301"/>
      <c r="S5278" s="301"/>
      <c r="T5278" s="301"/>
      <c r="U5278" s="301"/>
      <c r="V5278" s="301"/>
      <c r="W5278" s="301"/>
      <c r="X5278" s="301"/>
      <c r="Y5278" s="301"/>
      <c r="Z5278" s="301"/>
      <c r="AA5278" s="301"/>
      <c r="AB5278" s="301"/>
      <c r="AC5278" s="301"/>
      <c r="AD5278" s="301"/>
      <c r="AE5278" s="301"/>
      <c r="AF5278" s="301"/>
      <c r="AG5278" s="301"/>
      <c r="AH5278" s="301"/>
      <c r="AI5278" s="301"/>
    </row>
    <row r="5279" spans="18:35" ht="80.099999999999994" customHeight="1" x14ac:dyDescent="0.2">
      <c r="R5279" s="301"/>
      <c r="S5279" s="301"/>
      <c r="T5279" s="301"/>
      <c r="U5279" s="301"/>
      <c r="V5279" s="301"/>
      <c r="W5279" s="301"/>
      <c r="X5279" s="301"/>
      <c r="Y5279" s="301"/>
      <c r="Z5279" s="301"/>
      <c r="AA5279" s="301"/>
      <c r="AB5279" s="301"/>
      <c r="AC5279" s="301"/>
      <c r="AD5279" s="301"/>
      <c r="AE5279" s="301"/>
      <c r="AF5279" s="301"/>
      <c r="AG5279" s="301"/>
      <c r="AH5279" s="301"/>
      <c r="AI5279" s="301"/>
    </row>
    <row r="5280" spans="18:35" ht="80.099999999999994" customHeight="1" x14ac:dyDescent="0.2">
      <c r="R5280" s="301"/>
      <c r="S5280" s="301"/>
      <c r="T5280" s="301"/>
      <c r="U5280" s="301"/>
      <c r="V5280" s="301"/>
      <c r="W5280" s="301"/>
      <c r="X5280" s="301"/>
      <c r="Y5280" s="301"/>
      <c r="Z5280" s="301"/>
      <c r="AA5280" s="301"/>
      <c r="AB5280" s="301"/>
      <c r="AC5280" s="301"/>
      <c r="AD5280" s="301"/>
      <c r="AE5280" s="301"/>
      <c r="AF5280" s="301"/>
      <c r="AG5280" s="301"/>
      <c r="AH5280" s="301"/>
      <c r="AI5280" s="301"/>
    </row>
    <row r="5281" spans="18:35" ht="80.099999999999994" customHeight="1" x14ac:dyDescent="0.2">
      <c r="R5281" s="301"/>
      <c r="S5281" s="301"/>
      <c r="T5281" s="301"/>
      <c r="U5281" s="301"/>
      <c r="V5281" s="301"/>
      <c r="W5281" s="301"/>
      <c r="X5281" s="301"/>
      <c r="Y5281" s="301"/>
      <c r="Z5281" s="301"/>
      <c r="AA5281" s="301"/>
      <c r="AB5281" s="301"/>
      <c r="AC5281" s="301"/>
      <c r="AD5281" s="301"/>
      <c r="AE5281" s="301"/>
      <c r="AF5281" s="301"/>
      <c r="AG5281" s="301"/>
      <c r="AH5281" s="301"/>
      <c r="AI5281" s="301"/>
    </row>
    <row r="5282" spans="18:35" ht="80.099999999999994" customHeight="1" x14ac:dyDescent="0.2">
      <c r="R5282" s="301"/>
      <c r="S5282" s="301"/>
      <c r="T5282" s="301"/>
      <c r="U5282" s="301"/>
      <c r="V5282" s="301"/>
      <c r="W5282" s="301"/>
      <c r="X5282" s="301"/>
      <c r="Y5282" s="301"/>
      <c r="Z5282" s="301"/>
      <c r="AA5282" s="301"/>
      <c r="AB5282" s="301"/>
      <c r="AC5282" s="301"/>
      <c r="AD5282" s="301"/>
      <c r="AE5282" s="301"/>
      <c r="AF5282" s="301"/>
      <c r="AG5282" s="301"/>
      <c r="AH5282" s="301"/>
      <c r="AI5282" s="301"/>
    </row>
    <row r="5283" spans="18:35" ht="80.099999999999994" customHeight="1" x14ac:dyDescent="0.2">
      <c r="R5283" s="301"/>
      <c r="S5283" s="301"/>
      <c r="T5283" s="301"/>
      <c r="U5283" s="301"/>
      <c r="V5283" s="301"/>
      <c r="W5283" s="301"/>
      <c r="X5283" s="301"/>
      <c r="Y5283" s="301"/>
      <c r="Z5283" s="301"/>
      <c r="AA5283" s="301"/>
      <c r="AB5283" s="301"/>
      <c r="AC5283" s="301"/>
      <c r="AD5283" s="301"/>
      <c r="AE5283" s="301"/>
      <c r="AF5283" s="301"/>
      <c r="AG5283" s="301"/>
      <c r="AH5283" s="301"/>
      <c r="AI5283" s="301"/>
    </row>
    <row r="5284" spans="18:35" ht="80.099999999999994" customHeight="1" x14ac:dyDescent="0.2">
      <c r="R5284" s="301"/>
      <c r="S5284" s="301"/>
      <c r="T5284" s="301"/>
      <c r="U5284" s="301"/>
      <c r="V5284" s="301"/>
      <c r="W5284" s="301"/>
      <c r="X5284" s="301"/>
      <c r="Y5284" s="301"/>
      <c r="Z5284" s="301"/>
      <c r="AA5284" s="301"/>
      <c r="AB5284" s="301"/>
      <c r="AC5284" s="301"/>
      <c r="AD5284" s="301"/>
      <c r="AE5284" s="301"/>
      <c r="AF5284" s="301"/>
      <c r="AG5284" s="301"/>
      <c r="AH5284" s="301"/>
      <c r="AI5284" s="301"/>
    </row>
    <row r="5285" spans="18:35" ht="80.099999999999994" customHeight="1" x14ac:dyDescent="0.2">
      <c r="R5285" s="301"/>
      <c r="S5285" s="301"/>
      <c r="T5285" s="301"/>
      <c r="U5285" s="301"/>
      <c r="V5285" s="301"/>
      <c r="W5285" s="301"/>
      <c r="X5285" s="301"/>
      <c r="Y5285" s="301"/>
      <c r="Z5285" s="301"/>
      <c r="AA5285" s="301"/>
      <c r="AB5285" s="301"/>
      <c r="AC5285" s="301"/>
      <c r="AD5285" s="301"/>
      <c r="AE5285" s="301"/>
      <c r="AF5285" s="301"/>
      <c r="AG5285" s="301"/>
      <c r="AH5285" s="301"/>
      <c r="AI5285" s="301"/>
    </row>
    <row r="5286" spans="18:35" ht="80.099999999999994" customHeight="1" x14ac:dyDescent="0.2">
      <c r="R5286" s="301"/>
      <c r="S5286" s="301"/>
      <c r="T5286" s="301"/>
      <c r="U5286" s="301"/>
      <c r="V5286" s="301"/>
      <c r="W5286" s="301"/>
      <c r="X5286" s="301"/>
      <c r="Y5286" s="301"/>
      <c r="Z5286" s="301"/>
      <c r="AA5286" s="301"/>
      <c r="AB5286" s="301"/>
      <c r="AC5286" s="301"/>
      <c r="AD5286" s="301"/>
      <c r="AE5286" s="301"/>
      <c r="AF5286" s="301"/>
      <c r="AG5286" s="301"/>
      <c r="AH5286" s="301"/>
      <c r="AI5286" s="301"/>
    </row>
    <row r="5287" spans="18:35" ht="80.099999999999994" customHeight="1" x14ac:dyDescent="0.2">
      <c r="R5287" s="301"/>
      <c r="S5287" s="301"/>
      <c r="T5287" s="301"/>
      <c r="U5287" s="301"/>
      <c r="V5287" s="301"/>
      <c r="W5287" s="301"/>
      <c r="X5287" s="301"/>
      <c r="Y5287" s="301"/>
      <c r="Z5287" s="301"/>
      <c r="AA5287" s="301"/>
      <c r="AB5287" s="301"/>
      <c r="AC5287" s="301"/>
      <c r="AD5287" s="301"/>
      <c r="AE5287" s="301"/>
      <c r="AF5287" s="301"/>
      <c r="AG5287" s="301"/>
      <c r="AH5287" s="301"/>
      <c r="AI5287" s="301"/>
    </row>
    <row r="5288" spans="18:35" ht="80.099999999999994" customHeight="1" x14ac:dyDescent="0.2">
      <c r="R5288" s="301"/>
      <c r="S5288" s="301"/>
      <c r="T5288" s="301"/>
      <c r="U5288" s="301"/>
      <c r="V5288" s="301"/>
      <c r="W5288" s="301"/>
      <c r="X5288" s="301"/>
      <c r="Y5288" s="301"/>
      <c r="Z5288" s="301"/>
      <c r="AA5288" s="301"/>
      <c r="AB5288" s="301"/>
      <c r="AC5288" s="301"/>
      <c r="AD5288" s="301"/>
      <c r="AE5288" s="301"/>
      <c r="AF5288" s="301"/>
      <c r="AG5288" s="301"/>
      <c r="AH5288" s="301"/>
      <c r="AI5288" s="301"/>
    </row>
    <row r="5289" spans="18:35" ht="80.099999999999994" customHeight="1" x14ac:dyDescent="0.2">
      <c r="R5289" s="301"/>
      <c r="S5289" s="301"/>
      <c r="T5289" s="301"/>
      <c r="U5289" s="301"/>
      <c r="V5289" s="301"/>
      <c r="W5289" s="301"/>
      <c r="X5289" s="301"/>
      <c r="Y5289" s="301"/>
      <c r="Z5289" s="301"/>
      <c r="AA5289" s="301"/>
      <c r="AB5289" s="301"/>
      <c r="AC5289" s="301"/>
      <c r="AD5289" s="301"/>
      <c r="AE5289" s="301"/>
      <c r="AF5289" s="301"/>
      <c r="AG5289" s="301"/>
      <c r="AH5289" s="301"/>
      <c r="AI5289" s="301"/>
    </row>
    <row r="5290" spans="18:35" ht="80.099999999999994" customHeight="1" x14ac:dyDescent="0.2">
      <c r="R5290" s="301"/>
      <c r="S5290" s="301"/>
      <c r="T5290" s="301"/>
      <c r="U5290" s="301"/>
      <c r="V5290" s="301"/>
      <c r="W5290" s="301"/>
      <c r="X5290" s="301"/>
      <c r="Y5290" s="301"/>
      <c r="Z5290" s="301"/>
      <c r="AA5290" s="301"/>
      <c r="AB5290" s="301"/>
      <c r="AC5290" s="301"/>
      <c r="AD5290" s="301"/>
      <c r="AE5290" s="301"/>
      <c r="AF5290" s="301"/>
      <c r="AG5290" s="301"/>
      <c r="AH5290" s="301"/>
      <c r="AI5290" s="301"/>
    </row>
    <row r="5291" spans="18:35" ht="80.099999999999994" customHeight="1" x14ac:dyDescent="0.2">
      <c r="R5291" s="301"/>
      <c r="S5291" s="301"/>
      <c r="T5291" s="301"/>
      <c r="U5291" s="301"/>
      <c r="V5291" s="301"/>
      <c r="W5291" s="301"/>
      <c r="X5291" s="301"/>
      <c r="Y5291" s="301"/>
      <c r="Z5291" s="301"/>
      <c r="AA5291" s="301"/>
      <c r="AB5291" s="301"/>
      <c r="AC5291" s="301"/>
      <c r="AD5291" s="301"/>
      <c r="AE5291" s="301"/>
      <c r="AF5291" s="301"/>
      <c r="AG5291" s="301"/>
      <c r="AH5291" s="301"/>
      <c r="AI5291" s="301"/>
    </row>
    <row r="5292" spans="18:35" ht="80.099999999999994" customHeight="1" x14ac:dyDescent="0.2">
      <c r="R5292" s="301"/>
      <c r="S5292" s="301"/>
      <c r="T5292" s="301"/>
      <c r="U5292" s="301"/>
      <c r="V5292" s="301"/>
      <c r="W5292" s="301"/>
      <c r="X5292" s="301"/>
      <c r="Y5292" s="301"/>
      <c r="Z5292" s="301"/>
      <c r="AA5292" s="301"/>
      <c r="AB5292" s="301"/>
      <c r="AC5292" s="301"/>
      <c r="AD5292" s="301"/>
      <c r="AE5292" s="301"/>
      <c r="AF5292" s="301"/>
      <c r="AG5292" s="301"/>
      <c r="AH5292" s="301"/>
      <c r="AI5292" s="301"/>
    </row>
    <row r="5293" spans="18:35" ht="80.099999999999994" customHeight="1" x14ac:dyDescent="0.2">
      <c r="R5293" s="301"/>
      <c r="S5293" s="301"/>
      <c r="T5293" s="301"/>
      <c r="U5293" s="301"/>
      <c r="V5293" s="301"/>
      <c r="W5293" s="301"/>
      <c r="X5293" s="301"/>
      <c r="Y5293" s="301"/>
      <c r="Z5293" s="301"/>
      <c r="AA5293" s="301"/>
      <c r="AB5293" s="301"/>
      <c r="AC5293" s="301"/>
      <c r="AD5293" s="301"/>
      <c r="AE5293" s="301"/>
      <c r="AF5293" s="301"/>
      <c r="AG5293" s="301"/>
      <c r="AH5293" s="301"/>
      <c r="AI5293" s="301"/>
    </row>
    <row r="5294" spans="18:35" ht="80.099999999999994" customHeight="1" x14ac:dyDescent="0.2">
      <c r="R5294" s="301"/>
      <c r="S5294" s="301"/>
      <c r="T5294" s="301"/>
      <c r="U5294" s="301"/>
      <c r="V5294" s="301"/>
      <c r="W5294" s="301"/>
      <c r="X5294" s="301"/>
      <c r="Y5294" s="301"/>
      <c r="Z5294" s="301"/>
      <c r="AA5294" s="301"/>
      <c r="AB5294" s="301"/>
      <c r="AC5294" s="301"/>
      <c r="AD5294" s="301"/>
      <c r="AE5294" s="301"/>
      <c r="AF5294" s="301"/>
      <c r="AG5294" s="301"/>
      <c r="AH5294" s="301"/>
      <c r="AI5294" s="301"/>
    </row>
    <row r="5295" spans="18:35" ht="80.099999999999994" customHeight="1" x14ac:dyDescent="0.2">
      <c r="R5295" s="301"/>
      <c r="S5295" s="301"/>
      <c r="T5295" s="301"/>
      <c r="U5295" s="301"/>
      <c r="V5295" s="301"/>
      <c r="W5295" s="301"/>
      <c r="X5295" s="301"/>
      <c r="Y5295" s="301"/>
      <c r="Z5295" s="301"/>
      <c r="AA5295" s="301"/>
      <c r="AB5295" s="301"/>
      <c r="AC5295" s="301"/>
      <c r="AD5295" s="301"/>
      <c r="AE5295" s="301"/>
      <c r="AF5295" s="301"/>
      <c r="AG5295" s="301"/>
      <c r="AH5295" s="301"/>
      <c r="AI5295" s="301"/>
    </row>
    <row r="5296" spans="18:35" ht="80.099999999999994" customHeight="1" x14ac:dyDescent="0.2">
      <c r="R5296" s="301"/>
      <c r="S5296" s="301"/>
      <c r="T5296" s="301"/>
      <c r="U5296" s="301"/>
      <c r="V5296" s="301"/>
      <c r="W5296" s="301"/>
      <c r="X5296" s="301"/>
      <c r="Y5296" s="301"/>
      <c r="Z5296" s="301"/>
      <c r="AA5296" s="301"/>
      <c r="AB5296" s="301"/>
      <c r="AC5296" s="301"/>
      <c r="AD5296" s="301"/>
      <c r="AE5296" s="301"/>
      <c r="AF5296" s="301"/>
      <c r="AG5296" s="301"/>
      <c r="AH5296" s="301"/>
      <c r="AI5296" s="301"/>
    </row>
    <row r="5297" spans="18:35" ht="80.099999999999994" customHeight="1" x14ac:dyDescent="0.2">
      <c r="R5297" s="301"/>
      <c r="S5297" s="301"/>
      <c r="T5297" s="301"/>
      <c r="U5297" s="301"/>
      <c r="V5297" s="301"/>
      <c r="W5297" s="301"/>
      <c r="X5297" s="301"/>
      <c r="Y5297" s="301"/>
      <c r="Z5297" s="301"/>
      <c r="AA5297" s="301"/>
      <c r="AB5297" s="301"/>
      <c r="AC5297" s="301"/>
      <c r="AD5297" s="301"/>
      <c r="AE5297" s="301"/>
      <c r="AF5297" s="301"/>
      <c r="AG5297" s="301"/>
      <c r="AH5297" s="301"/>
      <c r="AI5297" s="301"/>
    </row>
    <row r="5298" spans="18:35" ht="80.099999999999994" customHeight="1" x14ac:dyDescent="0.2">
      <c r="R5298" s="301"/>
      <c r="S5298" s="301"/>
      <c r="T5298" s="301"/>
      <c r="U5298" s="301"/>
      <c r="V5298" s="301"/>
      <c r="W5298" s="301"/>
      <c r="X5298" s="301"/>
      <c r="Y5298" s="301"/>
      <c r="Z5298" s="301"/>
      <c r="AA5298" s="301"/>
      <c r="AB5298" s="301"/>
      <c r="AC5298" s="301"/>
      <c r="AD5298" s="301"/>
      <c r="AE5298" s="301"/>
      <c r="AF5298" s="301"/>
      <c r="AG5298" s="301"/>
      <c r="AH5298" s="301"/>
      <c r="AI5298" s="301"/>
    </row>
    <row r="5299" spans="18:35" ht="80.099999999999994" customHeight="1" x14ac:dyDescent="0.2">
      <c r="R5299" s="301"/>
      <c r="S5299" s="301"/>
      <c r="T5299" s="301"/>
      <c r="U5299" s="301"/>
      <c r="V5299" s="301"/>
      <c r="W5299" s="301"/>
      <c r="X5299" s="301"/>
      <c r="Y5299" s="301"/>
      <c r="Z5299" s="301"/>
      <c r="AA5299" s="301"/>
      <c r="AB5299" s="301"/>
      <c r="AC5299" s="301"/>
      <c r="AD5299" s="301"/>
      <c r="AE5299" s="301"/>
      <c r="AF5299" s="301"/>
      <c r="AG5299" s="301"/>
      <c r="AH5299" s="301"/>
      <c r="AI5299" s="301"/>
    </row>
    <row r="5300" spans="18:35" ht="80.099999999999994" customHeight="1" x14ac:dyDescent="0.2">
      <c r="R5300" s="301"/>
      <c r="S5300" s="301"/>
      <c r="T5300" s="301"/>
      <c r="U5300" s="301"/>
      <c r="V5300" s="301"/>
      <c r="W5300" s="301"/>
      <c r="X5300" s="301"/>
      <c r="Y5300" s="301"/>
      <c r="Z5300" s="301"/>
      <c r="AA5300" s="301"/>
      <c r="AB5300" s="301"/>
      <c r="AC5300" s="301"/>
      <c r="AD5300" s="301"/>
      <c r="AE5300" s="301"/>
      <c r="AF5300" s="301"/>
      <c r="AG5300" s="301"/>
      <c r="AH5300" s="301"/>
      <c r="AI5300" s="301"/>
    </row>
    <row r="5301" spans="18:35" ht="80.099999999999994" customHeight="1" x14ac:dyDescent="0.2">
      <c r="R5301" s="301"/>
      <c r="S5301" s="301"/>
      <c r="T5301" s="301"/>
      <c r="U5301" s="301"/>
      <c r="V5301" s="301"/>
      <c r="W5301" s="301"/>
      <c r="X5301" s="301"/>
      <c r="Y5301" s="301"/>
      <c r="Z5301" s="301"/>
      <c r="AA5301" s="301"/>
      <c r="AB5301" s="301"/>
      <c r="AC5301" s="301"/>
      <c r="AD5301" s="301"/>
      <c r="AE5301" s="301"/>
      <c r="AF5301" s="301"/>
      <c r="AG5301" s="301"/>
      <c r="AH5301" s="301"/>
      <c r="AI5301" s="301"/>
    </row>
    <row r="5302" spans="18:35" ht="80.099999999999994" customHeight="1" x14ac:dyDescent="0.2">
      <c r="R5302" s="301"/>
      <c r="S5302" s="301"/>
      <c r="T5302" s="301"/>
      <c r="U5302" s="301"/>
      <c r="V5302" s="301"/>
      <c r="W5302" s="301"/>
      <c r="X5302" s="301"/>
      <c r="Y5302" s="301"/>
      <c r="Z5302" s="301"/>
      <c r="AA5302" s="301"/>
      <c r="AB5302" s="301"/>
      <c r="AC5302" s="301"/>
      <c r="AD5302" s="301"/>
      <c r="AE5302" s="301"/>
      <c r="AF5302" s="301"/>
      <c r="AG5302" s="301"/>
      <c r="AH5302" s="301"/>
      <c r="AI5302" s="301"/>
    </row>
    <row r="5303" spans="18:35" ht="80.099999999999994" customHeight="1" x14ac:dyDescent="0.2">
      <c r="R5303" s="301"/>
      <c r="S5303" s="301"/>
      <c r="T5303" s="301"/>
      <c r="U5303" s="301"/>
      <c r="V5303" s="301"/>
      <c r="W5303" s="301"/>
      <c r="X5303" s="301"/>
      <c r="Y5303" s="301"/>
      <c r="Z5303" s="301"/>
      <c r="AA5303" s="301"/>
      <c r="AB5303" s="301"/>
      <c r="AC5303" s="301"/>
      <c r="AD5303" s="301"/>
      <c r="AE5303" s="301"/>
      <c r="AF5303" s="301"/>
      <c r="AG5303" s="301"/>
      <c r="AH5303" s="301"/>
      <c r="AI5303" s="301"/>
    </row>
    <row r="5304" spans="18:35" ht="80.099999999999994" customHeight="1" x14ac:dyDescent="0.2">
      <c r="R5304" s="301"/>
      <c r="S5304" s="301"/>
      <c r="T5304" s="301"/>
      <c r="U5304" s="301"/>
      <c r="V5304" s="301"/>
      <c r="W5304" s="301"/>
      <c r="X5304" s="301"/>
      <c r="Y5304" s="301"/>
      <c r="Z5304" s="301"/>
      <c r="AA5304" s="301"/>
      <c r="AB5304" s="301"/>
      <c r="AC5304" s="301"/>
      <c r="AD5304" s="301"/>
      <c r="AE5304" s="301"/>
      <c r="AF5304" s="301"/>
      <c r="AG5304" s="301"/>
      <c r="AH5304" s="301"/>
      <c r="AI5304" s="301"/>
    </row>
    <row r="5305" spans="18:35" ht="80.099999999999994" customHeight="1" x14ac:dyDescent="0.2">
      <c r="R5305" s="301"/>
      <c r="S5305" s="301"/>
      <c r="T5305" s="301"/>
      <c r="U5305" s="301"/>
      <c r="V5305" s="301"/>
      <c r="W5305" s="301"/>
      <c r="X5305" s="301"/>
      <c r="Y5305" s="301"/>
      <c r="Z5305" s="301"/>
      <c r="AA5305" s="301"/>
      <c r="AB5305" s="301"/>
      <c r="AC5305" s="301"/>
      <c r="AD5305" s="301"/>
      <c r="AE5305" s="301"/>
      <c r="AF5305" s="301"/>
      <c r="AG5305" s="301"/>
      <c r="AH5305" s="301"/>
      <c r="AI5305" s="301"/>
    </row>
    <row r="5306" spans="18:35" ht="80.099999999999994" customHeight="1" x14ac:dyDescent="0.2">
      <c r="R5306" s="301"/>
      <c r="S5306" s="301"/>
      <c r="T5306" s="301"/>
      <c r="U5306" s="301"/>
      <c r="V5306" s="301"/>
      <c r="W5306" s="301"/>
      <c r="X5306" s="301"/>
      <c r="Y5306" s="301"/>
      <c r="Z5306" s="301"/>
      <c r="AA5306" s="301"/>
      <c r="AB5306" s="301"/>
      <c r="AC5306" s="301"/>
      <c r="AD5306" s="301"/>
      <c r="AE5306" s="301"/>
      <c r="AF5306" s="301"/>
      <c r="AG5306" s="301"/>
      <c r="AH5306" s="301"/>
      <c r="AI5306" s="301"/>
    </row>
    <row r="5307" spans="18:35" ht="80.099999999999994" customHeight="1" x14ac:dyDescent="0.2">
      <c r="R5307" s="301"/>
      <c r="S5307" s="301"/>
      <c r="T5307" s="301"/>
      <c r="U5307" s="301"/>
      <c r="V5307" s="301"/>
      <c r="W5307" s="301"/>
      <c r="X5307" s="301"/>
      <c r="Y5307" s="301"/>
      <c r="Z5307" s="301"/>
      <c r="AA5307" s="301"/>
      <c r="AB5307" s="301"/>
      <c r="AC5307" s="301"/>
      <c r="AD5307" s="301"/>
      <c r="AE5307" s="301"/>
      <c r="AF5307" s="301"/>
      <c r="AG5307" s="301"/>
      <c r="AH5307" s="301"/>
      <c r="AI5307" s="301"/>
    </row>
    <row r="5308" spans="18:35" ht="80.099999999999994" customHeight="1" x14ac:dyDescent="0.2">
      <c r="R5308" s="301"/>
      <c r="S5308" s="301"/>
      <c r="T5308" s="301"/>
      <c r="U5308" s="301"/>
      <c r="V5308" s="301"/>
      <c r="W5308" s="301"/>
      <c r="X5308" s="301"/>
      <c r="Y5308" s="301"/>
      <c r="Z5308" s="301"/>
      <c r="AA5308" s="301"/>
      <c r="AB5308" s="301"/>
      <c r="AC5308" s="301"/>
      <c r="AD5308" s="301"/>
      <c r="AE5308" s="301"/>
      <c r="AF5308" s="301"/>
      <c r="AG5308" s="301"/>
      <c r="AH5308" s="301"/>
      <c r="AI5308" s="301"/>
    </row>
    <row r="5309" spans="18:35" ht="80.099999999999994" customHeight="1" x14ac:dyDescent="0.2">
      <c r="R5309" s="301"/>
      <c r="S5309" s="301"/>
      <c r="T5309" s="301"/>
      <c r="U5309" s="301"/>
      <c r="V5309" s="301"/>
      <c r="W5309" s="301"/>
      <c r="X5309" s="301"/>
      <c r="Y5309" s="301"/>
      <c r="Z5309" s="301"/>
      <c r="AA5309" s="301"/>
      <c r="AB5309" s="301"/>
      <c r="AC5309" s="301"/>
      <c r="AD5309" s="301"/>
      <c r="AE5309" s="301"/>
      <c r="AF5309" s="301"/>
      <c r="AG5309" s="301"/>
      <c r="AH5309" s="301"/>
      <c r="AI5309" s="301"/>
    </row>
    <row r="5310" spans="18:35" ht="80.099999999999994" customHeight="1" x14ac:dyDescent="0.2">
      <c r="R5310" s="301"/>
      <c r="S5310" s="301"/>
      <c r="T5310" s="301"/>
      <c r="U5310" s="301"/>
      <c r="V5310" s="301"/>
      <c r="W5310" s="301"/>
      <c r="X5310" s="301"/>
      <c r="Y5310" s="301"/>
      <c r="Z5310" s="301"/>
      <c r="AA5310" s="301"/>
      <c r="AB5310" s="301"/>
      <c r="AC5310" s="301"/>
      <c r="AD5310" s="301"/>
      <c r="AE5310" s="301"/>
      <c r="AF5310" s="301"/>
      <c r="AG5310" s="301"/>
      <c r="AH5310" s="301"/>
      <c r="AI5310" s="301"/>
    </row>
    <row r="5311" spans="18:35" ht="80.099999999999994" customHeight="1" x14ac:dyDescent="0.2">
      <c r="R5311" s="301"/>
      <c r="S5311" s="301"/>
      <c r="T5311" s="301"/>
      <c r="U5311" s="301"/>
      <c r="V5311" s="301"/>
      <c r="W5311" s="301"/>
      <c r="X5311" s="301"/>
      <c r="Y5311" s="301"/>
      <c r="Z5311" s="301"/>
      <c r="AA5311" s="301"/>
      <c r="AB5311" s="301"/>
      <c r="AC5311" s="301"/>
      <c r="AD5311" s="301"/>
      <c r="AE5311" s="301"/>
      <c r="AF5311" s="301"/>
      <c r="AG5311" s="301"/>
      <c r="AH5311" s="301"/>
      <c r="AI5311" s="301"/>
    </row>
    <row r="5312" spans="18:35" ht="80.099999999999994" customHeight="1" x14ac:dyDescent="0.2">
      <c r="R5312" s="301"/>
      <c r="S5312" s="301"/>
      <c r="T5312" s="301"/>
      <c r="U5312" s="301"/>
      <c r="V5312" s="301"/>
      <c r="W5312" s="301"/>
      <c r="X5312" s="301"/>
      <c r="Y5312" s="301"/>
      <c r="Z5312" s="301"/>
      <c r="AA5312" s="301"/>
      <c r="AB5312" s="301"/>
      <c r="AC5312" s="301"/>
      <c r="AD5312" s="301"/>
      <c r="AE5312" s="301"/>
      <c r="AF5312" s="301"/>
      <c r="AG5312" s="301"/>
      <c r="AH5312" s="301"/>
      <c r="AI5312" s="301"/>
    </row>
    <row r="5313" spans="18:35" ht="80.099999999999994" customHeight="1" x14ac:dyDescent="0.2">
      <c r="R5313" s="301"/>
      <c r="S5313" s="301"/>
      <c r="T5313" s="301"/>
      <c r="U5313" s="301"/>
      <c r="V5313" s="301"/>
      <c r="W5313" s="301"/>
      <c r="X5313" s="301"/>
      <c r="Y5313" s="301"/>
      <c r="Z5313" s="301"/>
      <c r="AA5313" s="301"/>
      <c r="AB5313" s="301"/>
      <c r="AC5313" s="301"/>
      <c r="AD5313" s="301"/>
      <c r="AE5313" s="301"/>
      <c r="AF5313" s="301"/>
      <c r="AG5313" s="301"/>
      <c r="AH5313" s="301"/>
      <c r="AI5313" s="301"/>
    </row>
    <row r="5314" spans="18:35" ht="80.099999999999994" customHeight="1" x14ac:dyDescent="0.2">
      <c r="R5314" s="301"/>
      <c r="S5314" s="301"/>
      <c r="T5314" s="301"/>
      <c r="U5314" s="301"/>
      <c r="V5314" s="301"/>
      <c r="W5314" s="301"/>
      <c r="X5314" s="301"/>
      <c r="Y5314" s="301"/>
      <c r="Z5314" s="301"/>
      <c r="AA5314" s="301"/>
      <c r="AB5314" s="301"/>
      <c r="AC5314" s="301"/>
      <c r="AD5314" s="301"/>
      <c r="AE5314" s="301"/>
      <c r="AF5314" s="301"/>
      <c r="AG5314" s="301"/>
      <c r="AH5314" s="301"/>
      <c r="AI5314" s="301"/>
    </row>
    <row r="5315" spans="18:35" ht="80.099999999999994" customHeight="1" x14ac:dyDescent="0.2">
      <c r="R5315" s="301"/>
      <c r="S5315" s="301"/>
      <c r="T5315" s="301"/>
      <c r="U5315" s="301"/>
      <c r="V5315" s="301"/>
      <c r="W5315" s="301"/>
      <c r="X5315" s="301"/>
      <c r="Y5315" s="301"/>
      <c r="Z5315" s="301"/>
      <c r="AA5315" s="301"/>
      <c r="AB5315" s="301"/>
      <c r="AC5315" s="301"/>
      <c r="AD5315" s="301"/>
      <c r="AE5315" s="301"/>
      <c r="AF5315" s="301"/>
      <c r="AG5315" s="301"/>
      <c r="AH5315" s="301"/>
      <c r="AI5315" s="301"/>
    </row>
    <row r="5316" spans="18:35" ht="80.099999999999994" customHeight="1" x14ac:dyDescent="0.2">
      <c r="R5316" s="301"/>
      <c r="S5316" s="301"/>
      <c r="T5316" s="301"/>
      <c r="U5316" s="301"/>
      <c r="V5316" s="301"/>
      <c r="W5316" s="301"/>
      <c r="X5316" s="301"/>
      <c r="Y5316" s="301"/>
      <c r="Z5316" s="301"/>
      <c r="AA5316" s="301"/>
      <c r="AB5316" s="301"/>
      <c r="AC5316" s="301"/>
      <c r="AD5316" s="301"/>
      <c r="AE5316" s="301"/>
      <c r="AF5316" s="301"/>
      <c r="AG5316" s="301"/>
      <c r="AH5316" s="301"/>
      <c r="AI5316" s="301"/>
    </row>
    <row r="5317" spans="18:35" ht="80.099999999999994" customHeight="1" x14ac:dyDescent="0.2">
      <c r="R5317" s="301"/>
      <c r="S5317" s="301"/>
      <c r="T5317" s="301"/>
      <c r="U5317" s="301"/>
      <c r="V5317" s="301"/>
      <c r="W5317" s="301"/>
      <c r="X5317" s="301"/>
      <c r="Y5317" s="301"/>
      <c r="Z5317" s="301"/>
      <c r="AA5317" s="301"/>
      <c r="AB5317" s="301"/>
      <c r="AC5317" s="301"/>
      <c r="AD5317" s="301"/>
      <c r="AE5317" s="301"/>
      <c r="AF5317" s="301"/>
      <c r="AG5317" s="301"/>
      <c r="AH5317" s="301"/>
      <c r="AI5317" s="301"/>
    </row>
    <row r="5318" spans="18:35" ht="80.099999999999994" customHeight="1" x14ac:dyDescent="0.2">
      <c r="R5318" s="301"/>
      <c r="S5318" s="301"/>
      <c r="T5318" s="301"/>
      <c r="U5318" s="301"/>
      <c r="V5318" s="301"/>
      <c r="W5318" s="301"/>
      <c r="X5318" s="301"/>
      <c r="Y5318" s="301"/>
      <c r="Z5318" s="301"/>
      <c r="AA5318" s="301"/>
      <c r="AB5318" s="301"/>
      <c r="AC5318" s="301"/>
      <c r="AD5318" s="301"/>
      <c r="AE5318" s="301"/>
      <c r="AF5318" s="301"/>
      <c r="AG5318" s="301"/>
      <c r="AH5318" s="301"/>
      <c r="AI5318" s="301"/>
    </row>
    <row r="5319" spans="18:35" ht="80.099999999999994" customHeight="1" x14ac:dyDescent="0.2">
      <c r="R5319" s="301"/>
      <c r="S5319" s="301"/>
      <c r="T5319" s="301"/>
      <c r="U5319" s="301"/>
      <c r="V5319" s="301"/>
      <c r="W5319" s="301"/>
      <c r="X5319" s="301"/>
      <c r="Y5319" s="301"/>
      <c r="Z5319" s="301"/>
      <c r="AA5319" s="301"/>
      <c r="AB5319" s="301"/>
      <c r="AC5319" s="301"/>
      <c r="AD5319" s="301"/>
      <c r="AE5319" s="301"/>
      <c r="AF5319" s="301"/>
      <c r="AG5319" s="301"/>
      <c r="AH5319" s="301"/>
      <c r="AI5319" s="301"/>
    </row>
    <row r="5320" spans="18:35" ht="80.099999999999994" customHeight="1" x14ac:dyDescent="0.2">
      <c r="R5320" s="301"/>
      <c r="S5320" s="301"/>
      <c r="T5320" s="301"/>
      <c r="U5320" s="301"/>
      <c r="V5320" s="301"/>
      <c r="W5320" s="301"/>
      <c r="X5320" s="301"/>
      <c r="Y5320" s="301"/>
      <c r="Z5320" s="301"/>
      <c r="AA5320" s="301"/>
      <c r="AB5320" s="301"/>
      <c r="AC5320" s="301"/>
      <c r="AD5320" s="301"/>
      <c r="AE5320" s="301"/>
      <c r="AF5320" s="301"/>
      <c r="AG5320" s="301"/>
      <c r="AH5320" s="301"/>
      <c r="AI5320" s="301"/>
    </row>
    <row r="5321" spans="18:35" ht="80.099999999999994" customHeight="1" x14ac:dyDescent="0.2">
      <c r="R5321" s="301"/>
      <c r="S5321" s="301"/>
      <c r="T5321" s="301"/>
      <c r="U5321" s="301"/>
      <c r="V5321" s="301"/>
      <c r="W5321" s="301"/>
      <c r="X5321" s="301"/>
      <c r="Y5321" s="301"/>
      <c r="Z5321" s="301"/>
      <c r="AA5321" s="301"/>
      <c r="AB5321" s="301"/>
      <c r="AC5321" s="301"/>
      <c r="AD5321" s="301"/>
      <c r="AE5321" s="301"/>
      <c r="AF5321" s="301"/>
      <c r="AG5321" s="301"/>
      <c r="AH5321" s="301"/>
      <c r="AI5321" s="301"/>
    </row>
    <row r="5322" spans="18:35" ht="80.099999999999994" customHeight="1" x14ac:dyDescent="0.2">
      <c r="R5322" s="301"/>
      <c r="S5322" s="301"/>
      <c r="T5322" s="301"/>
      <c r="U5322" s="301"/>
      <c r="V5322" s="301"/>
      <c r="W5322" s="301"/>
      <c r="X5322" s="301"/>
      <c r="Y5322" s="301"/>
      <c r="Z5322" s="301"/>
      <c r="AA5322" s="301"/>
      <c r="AB5322" s="301"/>
      <c r="AC5322" s="301"/>
      <c r="AD5322" s="301"/>
      <c r="AE5322" s="301"/>
      <c r="AF5322" s="301"/>
      <c r="AG5322" s="301"/>
      <c r="AH5322" s="301"/>
      <c r="AI5322" s="301"/>
    </row>
    <row r="5323" spans="18:35" ht="80.099999999999994" customHeight="1" x14ac:dyDescent="0.2">
      <c r="R5323" s="301"/>
      <c r="S5323" s="301"/>
      <c r="T5323" s="301"/>
      <c r="U5323" s="301"/>
      <c r="V5323" s="301"/>
      <c r="W5323" s="301"/>
      <c r="X5323" s="301"/>
      <c r="Y5323" s="301"/>
      <c r="Z5323" s="301"/>
      <c r="AA5323" s="301"/>
      <c r="AB5323" s="301"/>
      <c r="AC5323" s="301"/>
      <c r="AD5323" s="301"/>
      <c r="AE5323" s="301"/>
      <c r="AF5323" s="301"/>
      <c r="AG5323" s="301"/>
      <c r="AH5323" s="301"/>
      <c r="AI5323" s="301"/>
    </row>
    <row r="5324" spans="18:35" ht="80.099999999999994" customHeight="1" x14ac:dyDescent="0.2">
      <c r="R5324" s="301"/>
      <c r="S5324" s="301"/>
      <c r="T5324" s="301"/>
      <c r="U5324" s="301"/>
      <c r="V5324" s="301"/>
      <c r="W5324" s="301"/>
      <c r="X5324" s="301"/>
      <c r="Y5324" s="301"/>
      <c r="Z5324" s="301"/>
      <c r="AA5324" s="301"/>
      <c r="AB5324" s="301"/>
      <c r="AC5324" s="301"/>
      <c r="AD5324" s="301"/>
      <c r="AE5324" s="301"/>
      <c r="AF5324" s="301"/>
      <c r="AG5324" s="301"/>
      <c r="AH5324" s="301"/>
      <c r="AI5324" s="301"/>
    </row>
    <row r="5325" spans="18:35" ht="80.099999999999994" customHeight="1" x14ac:dyDescent="0.2">
      <c r="R5325" s="301"/>
      <c r="S5325" s="301"/>
      <c r="T5325" s="301"/>
      <c r="U5325" s="301"/>
      <c r="V5325" s="301"/>
      <c r="W5325" s="301"/>
      <c r="X5325" s="301"/>
      <c r="Y5325" s="301"/>
      <c r="Z5325" s="301"/>
      <c r="AA5325" s="301"/>
      <c r="AB5325" s="301"/>
      <c r="AC5325" s="301"/>
      <c r="AD5325" s="301"/>
      <c r="AE5325" s="301"/>
      <c r="AF5325" s="301"/>
      <c r="AG5325" s="301"/>
      <c r="AH5325" s="301"/>
      <c r="AI5325" s="301"/>
    </row>
    <row r="5326" spans="18:35" ht="80.099999999999994" customHeight="1" x14ac:dyDescent="0.2">
      <c r="R5326" s="301"/>
      <c r="S5326" s="301"/>
      <c r="T5326" s="301"/>
      <c r="U5326" s="301"/>
      <c r="V5326" s="301"/>
      <c r="W5326" s="301"/>
      <c r="X5326" s="301"/>
      <c r="Y5326" s="301"/>
      <c r="Z5326" s="301"/>
      <c r="AA5326" s="301"/>
      <c r="AB5326" s="301"/>
      <c r="AC5326" s="301"/>
      <c r="AD5326" s="301"/>
      <c r="AE5326" s="301"/>
      <c r="AF5326" s="301"/>
      <c r="AG5326" s="301"/>
      <c r="AH5326" s="301"/>
      <c r="AI5326" s="301"/>
    </row>
    <row r="5327" spans="18:35" ht="80.099999999999994" customHeight="1" x14ac:dyDescent="0.2">
      <c r="R5327" s="301"/>
      <c r="S5327" s="301"/>
      <c r="T5327" s="301"/>
      <c r="U5327" s="301"/>
      <c r="V5327" s="301"/>
      <c r="W5327" s="301"/>
      <c r="X5327" s="301"/>
      <c r="Y5327" s="301"/>
      <c r="Z5327" s="301"/>
      <c r="AA5327" s="301"/>
      <c r="AB5327" s="301"/>
      <c r="AC5327" s="301"/>
      <c r="AD5327" s="301"/>
      <c r="AE5327" s="301"/>
      <c r="AF5327" s="301"/>
      <c r="AG5327" s="301"/>
      <c r="AH5327" s="301"/>
      <c r="AI5327" s="301"/>
    </row>
    <row r="5328" spans="18:35" ht="80.099999999999994" customHeight="1" x14ac:dyDescent="0.2">
      <c r="R5328" s="301"/>
      <c r="S5328" s="301"/>
      <c r="T5328" s="301"/>
      <c r="U5328" s="301"/>
      <c r="V5328" s="301"/>
      <c r="W5328" s="301"/>
      <c r="X5328" s="301"/>
      <c r="Y5328" s="301"/>
      <c r="Z5328" s="301"/>
      <c r="AA5328" s="301"/>
      <c r="AB5328" s="301"/>
      <c r="AC5328" s="301"/>
      <c r="AD5328" s="301"/>
      <c r="AE5328" s="301"/>
      <c r="AF5328" s="301"/>
      <c r="AG5328" s="301"/>
      <c r="AH5328" s="301"/>
      <c r="AI5328" s="301"/>
    </row>
    <row r="5329" spans="18:35" ht="80.099999999999994" customHeight="1" x14ac:dyDescent="0.2">
      <c r="R5329" s="301"/>
      <c r="S5329" s="301"/>
      <c r="T5329" s="301"/>
      <c r="U5329" s="301"/>
      <c r="V5329" s="301"/>
      <c r="W5329" s="301"/>
      <c r="X5329" s="301"/>
      <c r="Y5329" s="301"/>
      <c r="Z5329" s="301"/>
      <c r="AA5329" s="301"/>
      <c r="AB5329" s="301"/>
      <c r="AC5329" s="301"/>
      <c r="AD5329" s="301"/>
      <c r="AE5329" s="301"/>
      <c r="AF5329" s="301"/>
      <c r="AG5329" s="301"/>
      <c r="AH5329" s="301"/>
      <c r="AI5329" s="301"/>
    </row>
    <row r="5330" spans="18:35" ht="80.099999999999994" customHeight="1" x14ac:dyDescent="0.2">
      <c r="R5330" s="301"/>
      <c r="S5330" s="301"/>
      <c r="T5330" s="301"/>
      <c r="U5330" s="301"/>
      <c r="V5330" s="301"/>
      <c r="W5330" s="301"/>
      <c r="X5330" s="301"/>
      <c r="Y5330" s="301"/>
      <c r="Z5330" s="301"/>
      <c r="AA5330" s="301"/>
      <c r="AB5330" s="301"/>
      <c r="AC5330" s="301"/>
      <c r="AD5330" s="301"/>
      <c r="AE5330" s="301"/>
      <c r="AF5330" s="301"/>
      <c r="AG5330" s="301"/>
      <c r="AH5330" s="301"/>
      <c r="AI5330" s="301"/>
    </row>
    <row r="5331" spans="18:35" ht="80.099999999999994" customHeight="1" x14ac:dyDescent="0.2">
      <c r="R5331" s="301"/>
      <c r="S5331" s="301"/>
      <c r="T5331" s="301"/>
      <c r="U5331" s="301"/>
      <c r="V5331" s="301"/>
      <c r="W5331" s="301"/>
      <c r="X5331" s="301"/>
      <c r="Y5331" s="301"/>
      <c r="Z5331" s="301"/>
      <c r="AA5331" s="301"/>
      <c r="AB5331" s="301"/>
      <c r="AC5331" s="301"/>
      <c r="AD5331" s="301"/>
      <c r="AE5331" s="301"/>
      <c r="AF5331" s="301"/>
      <c r="AG5331" s="301"/>
      <c r="AH5331" s="301"/>
      <c r="AI5331" s="301"/>
    </row>
    <row r="5332" spans="18:35" ht="80.099999999999994" customHeight="1" x14ac:dyDescent="0.2">
      <c r="R5332" s="301"/>
      <c r="S5332" s="301"/>
      <c r="T5332" s="301"/>
      <c r="U5332" s="301"/>
      <c r="V5332" s="301"/>
      <c r="W5332" s="301"/>
      <c r="X5332" s="301"/>
      <c r="Y5332" s="301"/>
      <c r="Z5332" s="301"/>
      <c r="AA5332" s="301"/>
      <c r="AB5332" s="301"/>
      <c r="AC5332" s="301"/>
      <c r="AD5332" s="301"/>
      <c r="AE5332" s="301"/>
      <c r="AF5332" s="301"/>
      <c r="AG5332" s="301"/>
      <c r="AH5332" s="301"/>
      <c r="AI5332" s="301"/>
    </row>
    <row r="5333" spans="18:35" ht="80.099999999999994" customHeight="1" x14ac:dyDescent="0.2">
      <c r="R5333" s="301"/>
      <c r="S5333" s="301"/>
      <c r="T5333" s="301"/>
      <c r="U5333" s="301"/>
      <c r="V5333" s="301"/>
      <c r="W5333" s="301"/>
      <c r="X5333" s="301"/>
      <c r="Y5333" s="301"/>
      <c r="Z5333" s="301"/>
      <c r="AA5333" s="301"/>
      <c r="AB5333" s="301"/>
      <c r="AC5333" s="301"/>
      <c r="AD5333" s="301"/>
      <c r="AE5333" s="301"/>
      <c r="AF5333" s="301"/>
      <c r="AG5333" s="301"/>
      <c r="AH5333" s="301"/>
      <c r="AI5333" s="301"/>
    </row>
    <row r="5334" spans="18:35" ht="80.099999999999994" customHeight="1" x14ac:dyDescent="0.2">
      <c r="R5334" s="301"/>
      <c r="S5334" s="301"/>
      <c r="T5334" s="301"/>
      <c r="U5334" s="301"/>
      <c r="V5334" s="301"/>
      <c r="W5334" s="301"/>
      <c r="X5334" s="301"/>
      <c r="Y5334" s="301"/>
      <c r="Z5334" s="301"/>
      <c r="AA5334" s="301"/>
      <c r="AB5334" s="301"/>
      <c r="AC5334" s="301"/>
      <c r="AD5334" s="301"/>
      <c r="AE5334" s="301"/>
      <c r="AF5334" s="301"/>
      <c r="AG5334" s="301"/>
      <c r="AH5334" s="301"/>
      <c r="AI5334" s="301"/>
    </row>
    <row r="5335" spans="18:35" ht="80.099999999999994" customHeight="1" x14ac:dyDescent="0.2">
      <c r="R5335" s="301"/>
      <c r="S5335" s="301"/>
      <c r="T5335" s="301"/>
      <c r="U5335" s="301"/>
      <c r="V5335" s="301"/>
      <c r="W5335" s="301"/>
      <c r="X5335" s="301"/>
      <c r="Y5335" s="301"/>
      <c r="Z5335" s="301"/>
      <c r="AA5335" s="301"/>
      <c r="AB5335" s="301"/>
      <c r="AC5335" s="301"/>
      <c r="AD5335" s="301"/>
      <c r="AE5335" s="301"/>
      <c r="AF5335" s="301"/>
      <c r="AG5335" s="301"/>
      <c r="AH5335" s="301"/>
      <c r="AI5335" s="301"/>
    </row>
    <row r="5336" spans="18:35" ht="80.099999999999994" customHeight="1" x14ac:dyDescent="0.2">
      <c r="R5336" s="301"/>
      <c r="S5336" s="301"/>
      <c r="T5336" s="301"/>
      <c r="U5336" s="301"/>
      <c r="V5336" s="301"/>
      <c r="W5336" s="301"/>
      <c r="X5336" s="301"/>
      <c r="Y5336" s="301"/>
      <c r="Z5336" s="301"/>
      <c r="AA5336" s="301"/>
      <c r="AB5336" s="301"/>
      <c r="AC5336" s="301"/>
      <c r="AD5336" s="301"/>
      <c r="AE5336" s="301"/>
      <c r="AF5336" s="301"/>
      <c r="AG5336" s="301"/>
      <c r="AH5336" s="301"/>
      <c r="AI5336" s="301"/>
    </row>
    <row r="5337" spans="18:35" ht="80.099999999999994" customHeight="1" x14ac:dyDescent="0.2">
      <c r="R5337" s="301"/>
      <c r="S5337" s="301"/>
      <c r="T5337" s="301"/>
      <c r="U5337" s="301"/>
      <c r="V5337" s="301"/>
      <c r="W5337" s="301"/>
      <c r="X5337" s="301"/>
      <c r="Y5337" s="301"/>
      <c r="Z5337" s="301"/>
      <c r="AA5337" s="301"/>
      <c r="AB5337" s="301"/>
      <c r="AC5337" s="301"/>
      <c r="AD5337" s="301"/>
      <c r="AE5337" s="301"/>
      <c r="AF5337" s="301"/>
      <c r="AG5337" s="301"/>
      <c r="AH5337" s="301"/>
      <c r="AI5337" s="301"/>
    </row>
    <row r="5338" spans="18:35" ht="80.099999999999994" customHeight="1" x14ac:dyDescent="0.2">
      <c r="R5338" s="301"/>
      <c r="S5338" s="301"/>
      <c r="T5338" s="301"/>
      <c r="U5338" s="301"/>
      <c r="V5338" s="301"/>
      <c r="W5338" s="301"/>
      <c r="X5338" s="301"/>
      <c r="Y5338" s="301"/>
      <c r="Z5338" s="301"/>
      <c r="AA5338" s="301"/>
      <c r="AB5338" s="301"/>
      <c r="AC5338" s="301"/>
      <c r="AD5338" s="301"/>
      <c r="AE5338" s="301"/>
      <c r="AF5338" s="301"/>
      <c r="AG5338" s="301"/>
      <c r="AH5338" s="301"/>
      <c r="AI5338" s="301"/>
    </row>
    <row r="5339" spans="18:35" ht="80.099999999999994" customHeight="1" x14ac:dyDescent="0.2">
      <c r="R5339" s="301"/>
      <c r="S5339" s="301"/>
      <c r="T5339" s="301"/>
      <c r="U5339" s="301"/>
      <c r="V5339" s="301"/>
      <c r="W5339" s="301"/>
      <c r="X5339" s="301"/>
      <c r="Y5339" s="301"/>
      <c r="Z5339" s="301"/>
      <c r="AA5339" s="301"/>
      <c r="AB5339" s="301"/>
      <c r="AC5339" s="301"/>
      <c r="AD5339" s="301"/>
      <c r="AE5339" s="301"/>
      <c r="AF5339" s="301"/>
      <c r="AG5339" s="301"/>
      <c r="AH5339" s="301"/>
      <c r="AI5339" s="301"/>
    </row>
    <row r="5340" spans="18:35" ht="80.099999999999994" customHeight="1" x14ac:dyDescent="0.2">
      <c r="R5340" s="301"/>
      <c r="S5340" s="301"/>
      <c r="T5340" s="301"/>
      <c r="U5340" s="301"/>
      <c r="V5340" s="301"/>
      <c r="W5340" s="301"/>
      <c r="X5340" s="301"/>
      <c r="Y5340" s="301"/>
      <c r="Z5340" s="301"/>
      <c r="AA5340" s="301"/>
      <c r="AB5340" s="301"/>
      <c r="AC5340" s="301"/>
      <c r="AD5340" s="301"/>
      <c r="AE5340" s="301"/>
      <c r="AF5340" s="301"/>
      <c r="AG5340" s="301"/>
      <c r="AH5340" s="301"/>
      <c r="AI5340" s="301"/>
    </row>
    <row r="5341" spans="18:35" ht="80.099999999999994" customHeight="1" x14ac:dyDescent="0.2">
      <c r="R5341" s="301"/>
      <c r="S5341" s="301"/>
      <c r="T5341" s="301"/>
      <c r="U5341" s="301"/>
      <c r="V5341" s="301"/>
      <c r="W5341" s="301"/>
      <c r="X5341" s="301"/>
      <c r="Y5341" s="301"/>
      <c r="Z5341" s="301"/>
      <c r="AA5341" s="301"/>
      <c r="AB5341" s="301"/>
      <c r="AC5341" s="301"/>
      <c r="AD5341" s="301"/>
      <c r="AE5341" s="301"/>
      <c r="AF5341" s="301"/>
      <c r="AG5341" s="301"/>
      <c r="AH5341" s="301"/>
      <c r="AI5341" s="301"/>
    </row>
    <row r="5342" spans="18:35" ht="80.099999999999994" customHeight="1" x14ac:dyDescent="0.2">
      <c r="R5342" s="301"/>
      <c r="S5342" s="301"/>
      <c r="T5342" s="301"/>
      <c r="U5342" s="301"/>
      <c r="V5342" s="301"/>
      <c r="W5342" s="301"/>
      <c r="X5342" s="301"/>
      <c r="Y5342" s="301"/>
      <c r="Z5342" s="301"/>
      <c r="AA5342" s="301"/>
      <c r="AB5342" s="301"/>
      <c r="AC5342" s="301"/>
      <c r="AD5342" s="301"/>
      <c r="AE5342" s="301"/>
      <c r="AF5342" s="301"/>
      <c r="AG5342" s="301"/>
      <c r="AH5342" s="301"/>
      <c r="AI5342" s="301"/>
    </row>
    <row r="5343" spans="18:35" ht="80.099999999999994" customHeight="1" x14ac:dyDescent="0.2">
      <c r="R5343" s="301"/>
      <c r="S5343" s="301"/>
      <c r="T5343" s="301"/>
      <c r="U5343" s="301"/>
      <c r="V5343" s="301"/>
      <c r="W5343" s="301"/>
      <c r="X5343" s="301"/>
      <c r="Y5343" s="301"/>
      <c r="Z5343" s="301"/>
      <c r="AA5343" s="301"/>
      <c r="AB5343" s="301"/>
      <c r="AC5343" s="301"/>
      <c r="AD5343" s="301"/>
      <c r="AE5343" s="301"/>
      <c r="AF5343" s="301"/>
      <c r="AG5343" s="301"/>
      <c r="AH5343" s="301"/>
      <c r="AI5343" s="301"/>
    </row>
    <row r="5344" spans="18:35" ht="80.099999999999994" customHeight="1" x14ac:dyDescent="0.2">
      <c r="R5344" s="301"/>
      <c r="S5344" s="301"/>
      <c r="T5344" s="301"/>
      <c r="U5344" s="301"/>
      <c r="V5344" s="301"/>
      <c r="W5344" s="301"/>
      <c r="X5344" s="301"/>
      <c r="Y5344" s="301"/>
      <c r="Z5344" s="301"/>
      <c r="AA5344" s="301"/>
      <c r="AB5344" s="301"/>
      <c r="AC5344" s="301"/>
      <c r="AD5344" s="301"/>
      <c r="AE5344" s="301"/>
      <c r="AF5344" s="301"/>
      <c r="AG5344" s="301"/>
      <c r="AH5344" s="301"/>
      <c r="AI5344" s="301"/>
    </row>
    <row r="5345" spans="18:35" ht="80.099999999999994" customHeight="1" x14ac:dyDescent="0.2">
      <c r="R5345" s="301"/>
      <c r="S5345" s="301"/>
      <c r="T5345" s="301"/>
      <c r="U5345" s="301"/>
      <c r="V5345" s="301"/>
      <c r="W5345" s="301"/>
      <c r="X5345" s="301"/>
      <c r="Y5345" s="301"/>
      <c r="Z5345" s="301"/>
      <c r="AA5345" s="301"/>
      <c r="AB5345" s="301"/>
      <c r="AC5345" s="301"/>
      <c r="AD5345" s="301"/>
      <c r="AE5345" s="301"/>
      <c r="AF5345" s="301"/>
      <c r="AG5345" s="301"/>
      <c r="AH5345" s="301"/>
      <c r="AI5345" s="301"/>
    </row>
    <row r="5346" spans="18:35" ht="80.099999999999994" customHeight="1" x14ac:dyDescent="0.2">
      <c r="R5346" s="301"/>
      <c r="S5346" s="301"/>
      <c r="T5346" s="301"/>
      <c r="U5346" s="301"/>
      <c r="V5346" s="301"/>
      <c r="W5346" s="301"/>
      <c r="X5346" s="301"/>
      <c r="Y5346" s="301"/>
      <c r="Z5346" s="301"/>
      <c r="AA5346" s="301"/>
      <c r="AB5346" s="301"/>
      <c r="AC5346" s="301"/>
      <c r="AD5346" s="301"/>
      <c r="AE5346" s="301"/>
      <c r="AF5346" s="301"/>
      <c r="AG5346" s="301"/>
      <c r="AH5346" s="301"/>
      <c r="AI5346" s="301"/>
    </row>
    <row r="5347" spans="18:35" ht="80.099999999999994" customHeight="1" x14ac:dyDescent="0.2">
      <c r="R5347" s="301"/>
      <c r="S5347" s="301"/>
      <c r="T5347" s="301"/>
      <c r="U5347" s="301"/>
      <c r="V5347" s="301"/>
      <c r="W5347" s="301"/>
      <c r="X5347" s="301"/>
      <c r="Y5347" s="301"/>
      <c r="Z5347" s="301"/>
      <c r="AA5347" s="301"/>
      <c r="AB5347" s="301"/>
      <c r="AC5347" s="301"/>
      <c r="AD5347" s="301"/>
      <c r="AE5347" s="301"/>
      <c r="AF5347" s="301"/>
      <c r="AG5347" s="301"/>
      <c r="AH5347" s="301"/>
      <c r="AI5347" s="301"/>
    </row>
    <row r="5348" spans="18:35" ht="80.099999999999994" customHeight="1" x14ac:dyDescent="0.2">
      <c r="R5348" s="301"/>
      <c r="S5348" s="301"/>
      <c r="T5348" s="301"/>
      <c r="U5348" s="301"/>
      <c r="V5348" s="301"/>
      <c r="W5348" s="301"/>
      <c r="X5348" s="301"/>
      <c r="Y5348" s="301"/>
      <c r="Z5348" s="301"/>
      <c r="AA5348" s="301"/>
      <c r="AB5348" s="301"/>
      <c r="AC5348" s="301"/>
      <c r="AD5348" s="301"/>
      <c r="AE5348" s="301"/>
      <c r="AF5348" s="301"/>
      <c r="AG5348" s="301"/>
      <c r="AH5348" s="301"/>
      <c r="AI5348" s="301"/>
    </row>
    <row r="5349" spans="18:35" ht="80.099999999999994" customHeight="1" x14ac:dyDescent="0.2">
      <c r="R5349" s="301"/>
      <c r="S5349" s="301"/>
      <c r="T5349" s="301"/>
      <c r="U5349" s="301"/>
      <c r="V5349" s="301"/>
      <c r="W5349" s="301"/>
      <c r="X5349" s="301"/>
      <c r="Y5349" s="301"/>
      <c r="Z5349" s="301"/>
      <c r="AA5349" s="301"/>
      <c r="AB5349" s="301"/>
      <c r="AC5349" s="301"/>
      <c r="AD5349" s="301"/>
      <c r="AE5349" s="301"/>
      <c r="AF5349" s="301"/>
      <c r="AG5349" s="301"/>
      <c r="AH5349" s="301"/>
      <c r="AI5349" s="301"/>
    </row>
    <row r="5350" spans="18:35" ht="80.099999999999994" customHeight="1" x14ac:dyDescent="0.2">
      <c r="R5350" s="301"/>
      <c r="S5350" s="301"/>
      <c r="T5350" s="301"/>
      <c r="U5350" s="301"/>
      <c r="V5350" s="301"/>
      <c r="W5350" s="301"/>
      <c r="X5350" s="301"/>
      <c r="Y5350" s="301"/>
      <c r="Z5350" s="301"/>
      <c r="AA5350" s="301"/>
      <c r="AB5350" s="301"/>
      <c r="AC5350" s="301"/>
      <c r="AD5350" s="301"/>
      <c r="AE5350" s="301"/>
      <c r="AF5350" s="301"/>
      <c r="AG5350" s="301"/>
      <c r="AH5350" s="301"/>
      <c r="AI5350" s="301"/>
    </row>
    <row r="5351" spans="18:35" ht="80.099999999999994" customHeight="1" x14ac:dyDescent="0.2">
      <c r="R5351" s="301"/>
      <c r="S5351" s="301"/>
      <c r="T5351" s="301"/>
      <c r="U5351" s="301"/>
      <c r="V5351" s="301"/>
      <c r="W5351" s="301"/>
      <c r="X5351" s="301"/>
      <c r="Y5351" s="301"/>
      <c r="Z5351" s="301"/>
      <c r="AA5351" s="301"/>
      <c r="AB5351" s="301"/>
      <c r="AC5351" s="301"/>
      <c r="AD5351" s="301"/>
      <c r="AE5351" s="301"/>
      <c r="AF5351" s="301"/>
      <c r="AG5351" s="301"/>
      <c r="AH5351" s="301"/>
      <c r="AI5351" s="301"/>
    </row>
    <row r="5352" spans="18:35" ht="80.099999999999994" customHeight="1" x14ac:dyDescent="0.2">
      <c r="R5352" s="301"/>
      <c r="S5352" s="301"/>
      <c r="T5352" s="301"/>
      <c r="U5352" s="301"/>
      <c r="V5352" s="301"/>
      <c r="W5352" s="301"/>
      <c r="X5352" s="301"/>
      <c r="Y5352" s="301"/>
      <c r="Z5352" s="301"/>
      <c r="AA5352" s="301"/>
      <c r="AB5352" s="301"/>
      <c r="AC5352" s="301"/>
      <c r="AD5352" s="301"/>
      <c r="AE5352" s="301"/>
      <c r="AF5352" s="301"/>
      <c r="AG5352" s="301"/>
      <c r="AH5352" s="301"/>
      <c r="AI5352" s="301"/>
    </row>
    <row r="5353" spans="18:35" ht="80.099999999999994" customHeight="1" x14ac:dyDescent="0.2">
      <c r="R5353" s="301"/>
      <c r="S5353" s="301"/>
      <c r="T5353" s="301"/>
      <c r="U5353" s="301"/>
      <c r="V5353" s="301"/>
      <c r="W5353" s="301"/>
      <c r="X5353" s="301"/>
      <c r="Y5353" s="301"/>
      <c r="Z5353" s="301"/>
      <c r="AA5353" s="301"/>
      <c r="AB5353" s="301"/>
      <c r="AC5353" s="301"/>
      <c r="AD5353" s="301"/>
      <c r="AE5353" s="301"/>
      <c r="AF5353" s="301"/>
      <c r="AG5353" s="301"/>
      <c r="AH5353" s="301"/>
      <c r="AI5353" s="301"/>
    </row>
    <row r="5354" spans="18:35" ht="80.099999999999994" customHeight="1" x14ac:dyDescent="0.2">
      <c r="R5354" s="301"/>
      <c r="S5354" s="301"/>
      <c r="T5354" s="301"/>
      <c r="U5354" s="301"/>
      <c r="V5354" s="301"/>
      <c r="W5354" s="301"/>
      <c r="X5354" s="301"/>
      <c r="Y5354" s="301"/>
      <c r="Z5354" s="301"/>
      <c r="AA5354" s="301"/>
      <c r="AB5354" s="301"/>
      <c r="AC5354" s="301"/>
      <c r="AD5354" s="301"/>
      <c r="AE5354" s="301"/>
      <c r="AF5354" s="301"/>
      <c r="AG5354" s="301"/>
      <c r="AH5354" s="301"/>
      <c r="AI5354" s="301"/>
    </row>
    <row r="5355" spans="18:35" ht="80.099999999999994" customHeight="1" x14ac:dyDescent="0.2">
      <c r="R5355" s="301"/>
      <c r="S5355" s="301"/>
      <c r="T5355" s="301"/>
      <c r="U5355" s="301"/>
      <c r="V5355" s="301"/>
      <c r="W5355" s="301"/>
      <c r="X5355" s="301"/>
      <c r="Y5355" s="301"/>
      <c r="Z5355" s="301"/>
      <c r="AA5355" s="301"/>
      <c r="AB5355" s="301"/>
      <c r="AC5355" s="301"/>
      <c r="AD5355" s="301"/>
      <c r="AE5355" s="301"/>
      <c r="AF5355" s="301"/>
      <c r="AG5355" s="301"/>
      <c r="AH5355" s="301"/>
      <c r="AI5355" s="301"/>
    </row>
    <row r="5356" spans="18:35" ht="80.099999999999994" customHeight="1" x14ac:dyDescent="0.2">
      <c r="R5356" s="301"/>
      <c r="S5356" s="301"/>
      <c r="T5356" s="301"/>
      <c r="U5356" s="301"/>
      <c r="V5356" s="301"/>
      <c r="W5356" s="301"/>
      <c r="X5356" s="301"/>
      <c r="Y5356" s="301"/>
      <c r="Z5356" s="301"/>
      <c r="AA5356" s="301"/>
      <c r="AB5356" s="301"/>
      <c r="AC5356" s="301"/>
      <c r="AD5356" s="301"/>
      <c r="AE5356" s="301"/>
      <c r="AF5356" s="301"/>
      <c r="AG5356" s="301"/>
      <c r="AH5356" s="301"/>
      <c r="AI5356" s="301"/>
    </row>
    <row r="5357" spans="18:35" ht="80.099999999999994" customHeight="1" x14ac:dyDescent="0.2">
      <c r="R5357" s="301"/>
      <c r="S5357" s="301"/>
      <c r="T5357" s="301"/>
      <c r="U5357" s="301"/>
      <c r="V5357" s="301"/>
      <c r="W5357" s="301"/>
      <c r="X5357" s="301"/>
      <c r="Y5357" s="301"/>
      <c r="Z5357" s="301"/>
      <c r="AA5357" s="301"/>
      <c r="AB5357" s="301"/>
      <c r="AC5357" s="301"/>
      <c r="AD5357" s="301"/>
      <c r="AE5357" s="301"/>
      <c r="AF5357" s="301"/>
      <c r="AG5357" s="301"/>
      <c r="AH5357" s="301"/>
      <c r="AI5357" s="301"/>
    </row>
    <row r="5358" spans="18:35" ht="80.099999999999994" customHeight="1" x14ac:dyDescent="0.2">
      <c r="R5358" s="301"/>
      <c r="S5358" s="301"/>
      <c r="T5358" s="301"/>
      <c r="U5358" s="301"/>
      <c r="V5358" s="301"/>
      <c r="W5358" s="301"/>
      <c r="X5358" s="301"/>
      <c r="Y5358" s="301"/>
      <c r="Z5358" s="301"/>
      <c r="AA5358" s="301"/>
      <c r="AB5358" s="301"/>
      <c r="AC5358" s="301"/>
      <c r="AD5358" s="301"/>
      <c r="AE5358" s="301"/>
      <c r="AF5358" s="301"/>
      <c r="AG5358" s="301"/>
      <c r="AH5358" s="301"/>
      <c r="AI5358" s="301"/>
    </row>
    <row r="5359" spans="18:35" ht="80.099999999999994" customHeight="1" x14ac:dyDescent="0.2">
      <c r="R5359" s="301"/>
      <c r="S5359" s="301"/>
      <c r="T5359" s="301"/>
      <c r="U5359" s="301"/>
      <c r="V5359" s="301"/>
      <c r="W5359" s="301"/>
      <c r="X5359" s="301"/>
      <c r="Y5359" s="301"/>
      <c r="Z5359" s="301"/>
      <c r="AA5359" s="301"/>
      <c r="AB5359" s="301"/>
      <c r="AC5359" s="301"/>
      <c r="AD5359" s="301"/>
      <c r="AE5359" s="301"/>
      <c r="AF5359" s="301"/>
      <c r="AG5359" s="301"/>
      <c r="AH5359" s="301"/>
      <c r="AI5359" s="301"/>
    </row>
    <row r="5360" spans="18:35" ht="80.099999999999994" customHeight="1" x14ac:dyDescent="0.2">
      <c r="R5360" s="301"/>
      <c r="S5360" s="301"/>
      <c r="T5360" s="301"/>
      <c r="U5360" s="301"/>
      <c r="V5360" s="301"/>
      <c r="W5360" s="301"/>
      <c r="X5360" s="301"/>
      <c r="Y5360" s="301"/>
      <c r="Z5360" s="301"/>
      <c r="AA5360" s="301"/>
      <c r="AB5360" s="301"/>
      <c r="AC5360" s="301"/>
      <c r="AD5360" s="301"/>
      <c r="AE5360" s="301"/>
      <c r="AF5360" s="301"/>
      <c r="AG5360" s="301"/>
      <c r="AH5360" s="301"/>
      <c r="AI5360" s="301"/>
    </row>
    <row r="5361" spans="18:35" ht="80.099999999999994" customHeight="1" x14ac:dyDescent="0.2">
      <c r="R5361" s="301"/>
      <c r="S5361" s="301"/>
      <c r="T5361" s="301"/>
      <c r="U5361" s="301"/>
      <c r="V5361" s="301"/>
      <c r="W5361" s="301"/>
      <c r="X5361" s="301"/>
      <c r="Y5361" s="301"/>
      <c r="Z5361" s="301"/>
      <c r="AA5361" s="301"/>
      <c r="AB5361" s="301"/>
      <c r="AC5361" s="301"/>
      <c r="AD5361" s="301"/>
      <c r="AE5361" s="301"/>
      <c r="AF5361" s="301"/>
      <c r="AG5361" s="301"/>
      <c r="AH5361" s="301"/>
      <c r="AI5361" s="301"/>
    </row>
    <row r="5362" spans="18:35" ht="80.099999999999994" customHeight="1" x14ac:dyDescent="0.2">
      <c r="R5362" s="301"/>
      <c r="S5362" s="301"/>
      <c r="T5362" s="301"/>
      <c r="U5362" s="301"/>
      <c r="V5362" s="301"/>
      <c r="W5362" s="301"/>
      <c r="X5362" s="301"/>
      <c r="Y5362" s="301"/>
      <c r="Z5362" s="301"/>
      <c r="AA5362" s="301"/>
      <c r="AB5362" s="301"/>
      <c r="AC5362" s="301"/>
      <c r="AD5362" s="301"/>
      <c r="AE5362" s="301"/>
      <c r="AF5362" s="301"/>
      <c r="AG5362" s="301"/>
      <c r="AH5362" s="301"/>
      <c r="AI5362" s="301"/>
    </row>
    <row r="5363" spans="18:35" ht="80.099999999999994" customHeight="1" x14ac:dyDescent="0.2">
      <c r="R5363" s="301"/>
      <c r="S5363" s="301"/>
      <c r="T5363" s="301"/>
      <c r="U5363" s="301"/>
      <c r="V5363" s="301"/>
      <c r="W5363" s="301"/>
      <c r="X5363" s="301"/>
      <c r="Y5363" s="301"/>
      <c r="Z5363" s="301"/>
      <c r="AA5363" s="301"/>
      <c r="AB5363" s="301"/>
      <c r="AC5363" s="301"/>
      <c r="AD5363" s="301"/>
      <c r="AE5363" s="301"/>
      <c r="AF5363" s="301"/>
      <c r="AG5363" s="301"/>
      <c r="AH5363" s="301"/>
      <c r="AI5363" s="301"/>
    </row>
    <row r="5364" spans="18:35" ht="80.099999999999994" customHeight="1" x14ac:dyDescent="0.2">
      <c r="R5364" s="301"/>
      <c r="S5364" s="301"/>
      <c r="T5364" s="301"/>
      <c r="U5364" s="301"/>
      <c r="V5364" s="301"/>
      <c r="W5364" s="301"/>
      <c r="X5364" s="301"/>
      <c r="Y5364" s="301"/>
      <c r="Z5364" s="301"/>
      <c r="AA5364" s="301"/>
      <c r="AB5364" s="301"/>
      <c r="AC5364" s="301"/>
      <c r="AD5364" s="301"/>
      <c r="AE5364" s="301"/>
      <c r="AF5364" s="301"/>
      <c r="AG5364" s="301"/>
      <c r="AH5364" s="301"/>
      <c r="AI5364" s="301"/>
    </row>
    <row r="5365" spans="18:35" ht="80.099999999999994" customHeight="1" x14ac:dyDescent="0.2">
      <c r="R5365" s="301"/>
      <c r="S5365" s="301"/>
      <c r="T5365" s="301"/>
      <c r="U5365" s="301"/>
      <c r="V5365" s="301"/>
      <c r="W5365" s="301"/>
      <c r="X5365" s="301"/>
      <c r="Y5365" s="301"/>
      <c r="Z5365" s="301"/>
      <c r="AA5365" s="301"/>
      <c r="AB5365" s="301"/>
      <c r="AC5365" s="301"/>
      <c r="AD5365" s="301"/>
      <c r="AE5365" s="301"/>
      <c r="AF5365" s="301"/>
      <c r="AG5365" s="301"/>
      <c r="AH5365" s="301"/>
      <c r="AI5365" s="301"/>
    </row>
    <row r="5366" spans="18:35" ht="80.099999999999994" customHeight="1" x14ac:dyDescent="0.2">
      <c r="R5366" s="301"/>
      <c r="S5366" s="301"/>
      <c r="T5366" s="301"/>
      <c r="U5366" s="301"/>
      <c r="V5366" s="301"/>
      <c r="W5366" s="301"/>
      <c r="X5366" s="301"/>
      <c r="Y5366" s="301"/>
      <c r="Z5366" s="301"/>
      <c r="AA5366" s="301"/>
      <c r="AB5366" s="301"/>
      <c r="AC5366" s="301"/>
      <c r="AD5366" s="301"/>
      <c r="AE5366" s="301"/>
      <c r="AF5366" s="301"/>
      <c r="AG5366" s="301"/>
      <c r="AH5366" s="301"/>
      <c r="AI5366" s="301"/>
    </row>
    <row r="5367" spans="18:35" ht="80.099999999999994" customHeight="1" x14ac:dyDescent="0.2">
      <c r="R5367" s="301"/>
      <c r="S5367" s="301"/>
      <c r="T5367" s="301"/>
      <c r="U5367" s="301"/>
      <c r="V5367" s="301"/>
      <c r="W5367" s="301"/>
      <c r="X5367" s="301"/>
      <c r="Y5367" s="301"/>
      <c r="Z5367" s="301"/>
      <c r="AA5367" s="301"/>
      <c r="AB5367" s="301"/>
      <c r="AC5367" s="301"/>
      <c r="AD5367" s="301"/>
      <c r="AE5367" s="301"/>
      <c r="AF5367" s="301"/>
      <c r="AG5367" s="301"/>
      <c r="AH5367" s="301"/>
      <c r="AI5367" s="301"/>
    </row>
    <row r="5368" spans="18:35" ht="80.099999999999994" customHeight="1" x14ac:dyDescent="0.2">
      <c r="R5368" s="301"/>
      <c r="S5368" s="301"/>
      <c r="T5368" s="301"/>
      <c r="U5368" s="301"/>
      <c r="V5368" s="301"/>
      <c r="W5368" s="301"/>
      <c r="X5368" s="301"/>
      <c r="Y5368" s="301"/>
      <c r="Z5368" s="301"/>
      <c r="AA5368" s="301"/>
      <c r="AB5368" s="301"/>
      <c r="AC5368" s="301"/>
      <c r="AD5368" s="301"/>
      <c r="AE5368" s="301"/>
      <c r="AF5368" s="301"/>
      <c r="AG5368" s="301"/>
      <c r="AH5368" s="301"/>
      <c r="AI5368" s="301"/>
    </row>
    <row r="5369" spans="18:35" ht="80.099999999999994" customHeight="1" x14ac:dyDescent="0.2">
      <c r="R5369" s="301"/>
      <c r="S5369" s="301"/>
      <c r="T5369" s="301"/>
      <c r="U5369" s="301"/>
      <c r="V5369" s="301"/>
      <c r="W5369" s="301"/>
      <c r="X5369" s="301"/>
      <c r="Y5369" s="301"/>
      <c r="Z5369" s="301"/>
      <c r="AA5369" s="301"/>
      <c r="AB5369" s="301"/>
      <c r="AC5369" s="301"/>
      <c r="AD5369" s="301"/>
      <c r="AE5369" s="301"/>
      <c r="AF5369" s="301"/>
      <c r="AG5369" s="301"/>
      <c r="AH5369" s="301"/>
      <c r="AI5369" s="301"/>
    </row>
    <row r="5370" spans="18:35" ht="80.099999999999994" customHeight="1" x14ac:dyDescent="0.2">
      <c r="R5370" s="301"/>
      <c r="S5370" s="301"/>
      <c r="T5370" s="301"/>
      <c r="U5370" s="301"/>
      <c r="V5370" s="301"/>
      <c r="W5370" s="301"/>
      <c r="X5370" s="301"/>
      <c r="Y5370" s="301"/>
      <c r="Z5370" s="301"/>
      <c r="AA5370" s="301"/>
      <c r="AB5370" s="301"/>
      <c r="AC5370" s="301"/>
      <c r="AD5370" s="301"/>
      <c r="AE5370" s="301"/>
      <c r="AF5370" s="301"/>
      <c r="AG5370" s="301"/>
      <c r="AH5370" s="301"/>
      <c r="AI5370" s="301"/>
    </row>
    <row r="5371" spans="18:35" ht="80.099999999999994" customHeight="1" x14ac:dyDescent="0.2">
      <c r="R5371" s="301"/>
      <c r="S5371" s="301"/>
      <c r="T5371" s="301"/>
      <c r="U5371" s="301"/>
      <c r="V5371" s="301"/>
      <c r="W5371" s="301"/>
      <c r="X5371" s="301"/>
      <c r="Y5371" s="301"/>
      <c r="Z5371" s="301"/>
      <c r="AA5371" s="301"/>
      <c r="AB5371" s="301"/>
      <c r="AC5371" s="301"/>
      <c r="AD5371" s="301"/>
      <c r="AE5371" s="301"/>
      <c r="AF5371" s="301"/>
      <c r="AG5371" s="301"/>
      <c r="AH5371" s="301"/>
      <c r="AI5371" s="301"/>
    </row>
    <row r="5372" spans="18:35" ht="80.099999999999994" customHeight="1" x14ac:dyDescent="0.2">
      <c r="R5372" s="301"/>
      <c r="S5372" s="301"/>
      <c r="T5372" s="301"/>
      <c r="U5372" s="301"/>
      <c r="V5372" s="301"/>
      <c r="W5372" s="301"/>
      <c r="X5372" s="301"/>
      <c r="Y5372" s="301"/>
      <c r="Z5372" s="301"/>
      <c r="AA5372" s="301"/>
      <c r="AB5372" s="301"/>
      <c r="AC5372" s="301"/>
      <c r="AD5372" s="301"/>
      <c r="AE5372" s="301"/>
      <c r="AF5372" s="301"/>
      <c r="AG5372" s="301"/>
      <c r="AH5372" s="301"/>
      <c r="AI5372" s="301"/>
    </row>
    <row r="5373" spans="18:35" ht="80.099999999999994" customHeight="1" x14ac:dyDescent="0.2">
      <c r="R5373" s="301"/>
      <c r="S5373" s="301"/>
      <c r="T5373" s="301"/>
      <c r="U5373" s="301"/>
      <c r="V5373" s="301"/>
      <c r="W5373" s="301"/>
      <c r="X5373" s="301"/>
      <c r="Y5373" s="301"/>
      <c r="Z5373" s="301"/>
      <c r="AA5373" s="301"/>
      <c r="AB5373" s="301"/>
      <c r="AC5373" s="301"/>
      <c r="AD5373" s="301"/>
      <c r="AE5373" s="301"/>
      <c r="AF5373" s="301"/>
      <c r="AG5373" s="301"/>
      <c r="AH5373" s="301"/>
      <c r="AI5373" s="301"/>
    </row>
    <row r="5374" spans="18:35" ht="80.099999999999994" customHeight="1" x14ac:dyDescent="0.2">
      <c r="R5374" s="301"/>
      <c r="S5374" s="301"/>
      <c r="T5374" s="301"/>
      <c r="U5374" s="301"/>
      <c r="V5374" s="301"/>
      <c r="W5374" s="301"/>
      <c r="X5374" s="301"/>
      <c r="Y5374" s="301"/>
      <c r="Z5374" s="301"/>
      <c r="AA5374" s="301"/>
      <c r="AB5374" s="301"/>
      <c r="AC5374" s="301"/>
      <c r="AD5374" s="301"/>
      <c r="AE5374" s="301"/>
      <c r="AF5374" s="301"/>
      <c r="AG5374" s="301"/>
      <c r="AH5374" s="301"/>
      <c r="AI5374" s="301"/>
    </row>
    <row r="5375" spans="18:35" ht="80.099999999999994" customHeight="1" x14ac:dyDescent="0.2">
      <c r="R5375" s="301"/>
      <c r="S5375" s="301"/>
      <c r="T5375" s="301"/>
      <c r="U5375" s="301"/>
      <c r="V5375" s="301"/>
      <c r="W5375" s="301"/>
      <c r="X5375" s="301"/>
      <c r="Y5375" s="301"/>
      <c r="Z5375" s="301"/>
      <c r="AA5375" s="301"/>
      <c r="AB5375" s="301"/>
      <c r="AC5375" s="301"/>
      <c r="AD5375" s="301"/>
      <c r="AE5375" s="301"/>
      <c r="AF5375" s="301"/>
      <c r="AG5375" s="301"/>
      <c r="AH5375" s="301"/>
      <c r="AI5375" s="301"/>
    </row>
    <row r="5376" spans="18:35" ht="80.099999999999994" customHeight="1" x14ac:dyDescent="0.2">
      <c r="R5376" s="301"/>
      <c r="S5376" s="301"/>
      <c r="T5376" s="301"/>
      <c r="U5376" s="301"/>
      <c r="V5376" s="301"/>
      <c r="W5376" s="301"/>
      <c r="X5376" s="301"/>
      <c r="Y5376" s="301"/>
      <c r="Z5376" s="301"/>
      <c r="AA5376" s="301"/>
      <c r="AB5376" s="301"/>
      <c r="AC5376" s="301"/>
      <c r="AD5376" s="301"/>
      <c r="AE5376" s="301"/>
      <c r="AF5376" s="301"/>
      <c r="AG5376" s="301"/>
      <c r="AH5376" s="301"/>
      <c r="AI5376" s="301"/>
    </row>
    <row r="5377" spans="18:35" ht="80.099999999999994" customHeight="1" x14ac:dyDescent="0.2">
      <c r="R5377" s="301"/>
      <c r="S5377" s="301"/>
      <c r="T5377" s="301"/>
      <c r="U5377" s="301"/>
      <c r="V5377" s="301"/>
      <c r="W5377" s="301"/>
      <c r="X5377" s="301"/>
      <c r="Y5377" s="301"/>
      <c r="Z5377" s="301"/>
      <c r="AA5377" s="301"/>
      <c r="AB5377" s="301"/>
      <c r="AC5377" s="301"/>
      <c r="AD5377" s="301"/>
      <c r="AE5377" s="301"/>
      <c r="AF5377" s="301"/>
      <c r="AG5377" s="301"/>
      <c r="AH5377" s="301"/>
      <c r="AI5377" s="301"/>
    </row>
    <row r="5378" spans="18:35" ht="80.099999999999994" customHeight="1" x14ac:dyDescent="0.2">
      <c r="R5378" s="301"/>
      <c r="S5378" s="301"/>
      <c r="T5378" s="301"/>
      <c r="U5378" s="301"/>
      <c r="V5378" s="301"/>
      <c r="W5378" s="301"/>
      <c r="X5378" s="301"/>
      <c r="Y5378" s="301"/>
      <c r="Z5378" s="301"/>
      <c r="AA5378" s="301"/>
      <c r="AB5378" s="301"/>
      <c r="AC5378" s="301"/>
      <c r="AD5378" s="301"/>
      <c r="AE5378" s="301"/>
      <c r="AF5378" s="301"/>
      <c r="AG5378" s="301"/>
      <c r="AH5378" s="301"/>
      <c r="AI5378" s="301"/>
    </row>
    <row r="5379" spans="18:35" ht="80.099999999999994" customHeight="1" x14ac:dyDescent="0.2">
      <c r="R5379" s="301"/>
      <c r="S5379" s="301"/>
      <c r="T5379" s="301"/>
      <c r="U5379" s="301"/>
      <c r="V5379" s="301"/>
      <c r="W5379" s="301"/>
      <c r="X5379" s="301"/>
      <c r="Y5379" s="301"/>
      <c r="Z5379" s="301"/>
      <c r="AA5379" s="301"/>
      <c r="AB5379" s="301"/>
      <c r="AC5379" s="301"/>
      <c r="AD5379" s="301"/>
      <c r="AE5379" s="301"/>
      <c r="AF5379" s="301"/>
      <c r="AG5379" s="301"/>
      <c r="AH5379" s="301"/>
      <c r="AI5379" s="301"/>
    </row>
    <row r="5380" spans="18:35" ht="80.099999999999994" customHeight="1" x14ac:dyDescent="0.2">
      <c r="R5380" s="301"/>
      <c r="S5380" s="301"/>
      <c r="T5380" s="301"/>
      <c r="U5380" s="301"/>
      <c r="V5380" s="301"/>
      <c r="W5380" s="301"/>
      <c r="X5380" s="301"/>
      <c r="Y5380" s="301"/>
      <c r="Z5380" s="301"/>
      <c r="AA5380" s="301"/>
      <c r="AB5380" s="301"/>
      <c r="AC5380" s="301"/>
      <c r="AD5380" s="301"/>
      <c r="AE5380" s="301"/>
      <c r="AF5380" s="301"/>
      <c r="AG5380" s="301"/>
      <c r="AH5380" s="301"/>
      <c r="AI5380" s="301"/>
    </row>
    <row r="5381" spans="18:35" ht="80.099999999999994" customHeight="1" x14ac:dyDescent="0.2">
      <c r="R5381" s="301"/>
      <c r="S5381" s="301"/>
      <c r="T5381" s="301"/>
      <c r="U5381" s="301"/>
      <c r="V5381" s="301"/>
      <c r="W5381" s="301"/>
      <c r="X5381" s="301"/>
      <c r="Y5381" s="301"/>
      <c r="Z5381" s="301"/>
      <c r="AA5381" s="301"/>
      <c r="AB5381" s="301"/>
      <c r="AC5381" s="301"/>
      <c r="AD5381" s="301"/>
      <c r="AE5381" s="301"/>
      <c r="AF5381" s="301"/>
      <c r="AG5381" s="301"/>
      <c r="AH5381" s="301"/>
      <c r="AI5381" s="301"/>
    </row>
    <row r="5382" spans="18:35" ht="80.099999999999994" customHeight="1" x14ac:dyDescent="0.2">
      <c r="R5382" s="301"/>
      <c r="S5382" s="301"/>
      <c r="T5382" s="301"/>
      <c r="U5382" s="301"/>
      <c r="V5382" s="301"/>
      <c r="W5382" s="301"/>
      <c r="X5382" s="301"/>
      <c r="Y5382" s="301"/>
      <c r="Z5382" s="301"/>
      <c r="AA5382" s="301"/>
      <c r="AB5382" s="301"/>
      <c r="AC5382" s="301"/>
      <c r="AD5382" s="301"/>
      <c r="AE5382" s="301"/>
      <c r="AF5382" s="301"/>
      <c r="AG5382" s="301"/>
      <c r="AH5382" s="301"/>
      <c r="AI5382" s="301"/>
    </row>
    <row r="5383" spans="18:35" ht="80.099999999999994" customHeight="1" x14ac:dyDescent="0.2">
      <c r="R5383" s="301"/>
      <c r="S5383" s="301"/>
      <c r="T5383" s="301"/>
      <c r="U5383" s="301"/>
      <c r="V5383" s="301"/>
      <c r="W5383" s="301"/>
      <c r="X5383" s="301"/>
      <c r="Y5383" s="301"/>
      <c r="Z5383" s="301"/>
      <c r="AA5383" s="301"/>
      <c r="AB5383" s="301"/>
      <c r="AC5383" s="301"/>
      <c r="AD5383" s="301"/>
      <c r="AE5383" s="301"/>
      <c r="AF5383" s="301"/>
      <c r="AG5383" s="301"/>
      <c r="AH5383" s="301"/>
      <c r="AI5383" s="301"/>
    </row>
    <row r="5384" spans="18:35" ht="80.099999999999994" customHeight="1" x14ac:dyDescent="0.2">
      <c r="R5384" s="301"/>
      <c r="S5384" s="301"/>
      <c r="T5384" s="301"/>
      <c r="U5384" s="301"/>
      <c r="V5384" s="301"/>
      <c r="W5384" s="301"/>
      <c r="X5384" s="301"/>
      <c r="Y5384" s="301"/>
      <c r="Z5384" s="301"/>
      <c r="AA5384" s="301"/>
      <c r="AB5384" s="301"/>
      <c r="AC5384" s="301"/>
      <c r="AD5384" s="301"/>
      <c r="AE5384" s="301"/>
      <c r="AF5384" s="301"/>
      <c r="AG5384" s="301"/>
      <c r="AH5384" s="301"/>
      <c r="AI5384" s="301"/>
    </row>
    <row r="5385" spans="18:35" ht="80.099999999999994" customHeight="1" x14ac:dyDescent="0.2">
      <c r="R5385" s="301"/>
      <c r="S5385" s="301"/>
      <c r="T5385" s="301"/>
      <c r="U5385" s="301"/>
      <c r="V5385" s="301"/>
      <c r="W5385" s="301"/>
      <c r="X5385" s="301"/>
      <c r="Y5385" s="301"/>
      <c r="Z5385" s="301"/>
      <c r="AA5385" s="301"/>
      <c r="AB5385" s="301"/>
      <c r="AC5385" s="301"/>
      <c r="AD5385" s="301"/>
      <c r="AE5385" s="301"/>
      <c r="AF5385" s="301"/>
      <c r="AG5385" s="301"/>
      <c r="AH5385" s="301"/>
      <c r="AI5385" s="301"/>
    </row>
    <row r="5386" spans="18:35" ht="80.099999999999994" customHeight="1" x14ac:dyDescent="0.2">
      <c r="R5386" s="301"/>
      <c r="S5386" s="301"/>
      <c r="T5386" s="301"/>
      <c r="U5386" s="301"/>
      <c r="V5386" s="301"/>
      <c r="W5386" s="301"/>
      <c r="X5386" s="301"/>
      <c r="Y5386" s="301"/>
      <c r="Z5386" s="301"/>
      <c r="AA5386" s="301"/>
      <c r="AB5386" s="301"/>
      <c r="AC5386" s="301"/>
      <c r="AD5386" s="301"/>
      <c r="AE5386" s="301"/>
      <c r="AF5386" s="301"/>
      <c r="AG5386" s="301"/>
      <c r="AH5386" s="301"/>
      <c r="AI5386" s="301"/>
    </row>
    <row r="5387" spans="18:35" ht="80.099999999999994" customHeight="1" x14ac:dyDescent="0.2">
      <c r="R5387" s="301"/>
      <c r="S5387" s="301"/>
      <c r="T5387" s="301"/>
      <c r="U5387" s="301"/>
      <c r="V5387" s="301"/>
      <c r="W5387" s="301"/>
      <c r="X5387" s="301"/>
      <c r="Y5387" s="301"/>
      <c r="Z5387" s="301"/>
      <c r="AA5387" s="301"/>
      <c r="AB5387" s="301"/>
      <c r="AC5387" s="301"/>
      <c r="AD5387" s="301"/>
      <c r="AE5387" s="301"/>
      <c r="AF5387" s="301"/>
      <c r="AG5387" s="301"/>
      <c r="AH5387" s="301"/>
      <c r="AI5387" s="301"/>
    </row>
    <row r="5388" spans="18:35" ht="80.099999999999994" customHeight="1" x14ac:dyDescent="0.2">
      <c r="R5388" s="301"/>
      <c r="S5388" s="301"/>
      <c r="T5388" s="301"/>
      <c r="U5388" s="301"/>
      <c r="V5388" s="301"/>
      <c r="W5388" s="301"/>
      <c r="X5388" s="301"/>
      <c r="Y5388" s="301"/>
      <c r="Z5388" s="301"/>
      <c r="AA5388" s="301"/>
      <c r="AB5388" s="301"/>
      <c r="AC5388" s="301"/>
      <c r="AD5388" s="301"/>
      <c r="AE5388" s="301"/>
      <c r="AF5388" s="301"/>
      <c r="AG5388" s="301"/>
      <c r="AH5388" s="301"/>
      <c r="AI5388" s="301"/>
    </row>
    <row r="5389" spans="18:35" ht="80.099999999999994" customHeight="1" x14ac:dyDescent="0.2">
      <c r="R5389" s="301"/>
      <c r="S5389" s="301"/>
      <c r="T5389" s="301"/>
      <c r="U5389" s="301"/>
      <c r="V5389" s="301"/>
      <c r="W5389" s="301"/>
      <c r="X5389" s="301"/>
      <c r="Y5389" s="301"/>
      <c r="Z5389" s="301"/>
      <c r="AA5389" s="301"/>
      <c r="AB5389" s="301"/>
      <c r="AC5389" s="301"/>
      <c r="AD5389" s="301"/>
      <c r="AE5389" s="301"/>
      <c r="AF5389" s="301"/>
      <c r="AG5389" s="301"/>
      <c r="AH5389" s="301"/>
      <c r="AI5389" s="301"/>
    </row>
    <row r="5390" spans="18:35" ht="80.099999999999994" customHeight="1" x14ac:dyDescent="0.2">
      <c r="R5390" s="301"/>
      <c r="S5390" s="301"/>
      <c r="T5390" s="301"/>
      <c r="U5390" s="301"/>
      <c r="V5390" s="301"/>
      <c r="W5390" s="301"/>
      <c r="X5390" s="301"/>
      <c r="Y5390" s="301"/>
      <c r="Z5390" s="301"/>
      <c r="AA5390" s="301"/>
      <c r="AB5390" s="301"/>
      <c r="AC5390" s="301"/>
      <c r="AD5390" s="301"/>
      <c r="AE5390" s="301"/>
      <c r="AF5390" s="301"/>
      <c r="AG5390" s="301"/>
      <c r="AH5390" s="301"/>
      <c r="AI5390" s="301"/>
    </row>
    <row r="5391" spans="18:35" ht="80.099999999999994" customHeight="1" x14ac:dyDescent="0.2">
      <c r="R5391" s="301"/>
      <c r="S5391" s="301"/>
      <c r="T5391" s="301"/>
      <c r="U5391" s="301"/>
      <c r="V5391" s="301"/>
      <c r="W5391" s="301"/>
      <c r="X5391" s="301"/>
      <c r="Y5391" s="301"/>
      <c r="Z5391" s="301"/>
      <c r="AA5391" s="301"/>
      <c r="AB5391" s="301"/>
      <c r="AC5391" s="301"/>
      <c r="AD5391" s="301"/>
      <c r="AE5391" s="301"/>
      <c r="AF5391" s="301"/>
      <c r="AG5391" s="301"/>
      <c r="AH5391" s="301"/>
      <c r="AI5391" s="301"/>
    </row>
    <row r="5392" spans="18:35" ht="80.099999999999994" customHeight="1" x14ac:dyDescent="0.2">
      <c r="R5392" s="301"/>
      <c r="S5392" s="301"/>
      <c r="T5392" s="301"/>
      <c r="U5392" s="301"/>
      <c r="V5392" s="301"/>
      <c r="W5392" s="301"/>
      <c r="X5392" s="301"/>
      <c r="Y5392" s="301"/>
      <c r="Z5392" s="301"/>
      <c r="AA5392" s="301"/>
      <c r="AB5392" s="301"/>
      <c r="AC5392" s="301"/>
      <c r="AD5392" s="301"/>
      <c r="AE5392" s="301"/>
      <c r="AF5392" s="301"/>
      <c r="AG5392" s="301"/>
      <c r="AH5392" s="301"/>
      <c r="AI5392" s="301"/>
    </row>
    <row r="5393" spans="18:35" ht="80.099999999999994" customHeight="1" x14ac:dyDescent="0.2">
      <c r="R5393" s="301"/>
      <c r="S5393" s="301"/>
      <c r="T5393" s="301"/>
      <c r="U5393" s="301"/>
      <c r="V5393" s="301"/>
      <c r="W5393" s="301"/>
      <c r="X5393" s="301"/>
      <c r="Y5393" s="301"/>
      <c r="Z5393" s="301"/>
      <c r="AA5393" s="301"/>
      <c r="AB5393" s="301"/>
      <c r="AC5393" s="301"/>
      <c r="AD5393" s="301"/>
      <c r="AE5393" s="301"/>
      <c r="AF5393" s="301"/>
      <c r="AG5393" s="301"/>
      <c r="AH5393" s="301"/>
      <c r="AI5393" s="301"/>
    </row>
    <row r="5394" spans="18:35" ht="80.099999999999994" customHeight="1" x14ac:dyDescent="0.2">
      <c r="R5394" s="301"/>
      <c r="S5394" s="301"/>
      <c r="T5394" s="301"/>
      <c r="U5394" s="301"/>
      <c r="V5394" s="301"/>
      <c r="W5394" s="301"/>
      <c r="X5394" s="301"/>
      <c r="Y5394" s="301"/>
      <c r="Z5394" s="301"/>
      <c r="AA5394" s="301"/>
      <c r="AB5394" s="301"/>
      <c r="AC5394" s="301"/>
      <c r="AD5394" s="301"/>
      <c r="AE5394" s="301"/>
      <c r="AF5394" s="301"/>
      <c r="AG5394" s="301"/>
      <c r="AH5394" s="301"/>
      <c r="AI5394" s="301"/>
    </row>
    <row r="5395" spans="18:35" ht="80.099999999999994" customHeight="1" x14ac:dyDescent="0.2">
      <c r="R5395" s="301"/>
      <c r="S5395" s="301"/>
      <c r="T5395" s="301"/>
      <c r="U5395" s="301"/>
      <c r="V5395" s="301"/>
      <c r="W5395" s="301"/>
      <c r="X5395" s="301"/>
      <c r="Y5395" s="301"/>
      <c r="Z5395" s="301"/>
      <c r="AA5395" s="301"/>
      <c r="AB5395" s="301"/>
      <c r="AC5395" s="301"/>
      <c r="AD5395" s="301"/>
      <c r="AE5395" s="301"/>
      <c r="AF5395" s="301"/>
      <c r="AG5395" s="301"/>
      <c r="AH5395" s="301"/>
      <c r="AI5395" s="301"/>
    </row>
    <row r="5396" spans="18:35" ht="80.099999999999994" customHeight="1" x14ac:dyDescent="0.2">
      <c r="R5396" s="301"/>
      <c r="S5396" s="301"/>
      <c r="T5396" s="301"/>
      <c r="U5396" s="301"/>
      <c r="V5396" s="301"/>
      <c r="W5396" s="301"/>
      <c r="X5396" s="301"/>
      <c r="Y5396" s="301"/>
      <c r="Z5396" s="301"/>
      <c r="AA5396" s="301"/>
      <c r="AB5396" s="301"/>
      <c r="AC5396" s="301"/>
      <c r="AD5396" s="301"/>
      <c r="AE5396" s="301"/>
      <c r="AF5396" s="301"/>
      <c r="AG5396" s="301"/>
      <c r="AH5396" s="301"/>
      <c r="AI5396" s="301"/>
    </row>
    <row r="5397" spans="18:35" ht="80.099999999999994" customHeight="1" x14ac:dyDescent="0.2">
      <c r="R5397" s="301"/>
      <c r="S5397" s="301"/>
      <c r="T5397" s="301"/>
      <c r="U5397" s="301"/>
      <c r="V5397" s="301"/>
      <c r="W5397" s="301"/>
      <c r="X5397" s="301"/>
      <c r="Y5397" s="301"/>
      <c r="Z5397" s="301"/>
      <c r="AA5397" s="301"/>
      <c r="AB5397" s="301"/>
      <c r="AC5397" s="301"/>
      <c r="AD5397" s="301"/>
      <c r="AE5397" s="301"/>
      <c r="AF5397" s="301"/>
      <c r="AG5397" s="301"/>
      <c r="AH5397" s="301"/>
      <c r="AI5397" s="301"/>
    </row>
    <row r="5398" spans="18:35" ht="80.099999999999994" customHeight="1" x14ac:dyDescent="0.2">
      <c r="R5398" s="301"/>
      <c r="S5398" s="301"/>
      <c r="T5398" s="301"/>
      <c r="U5398" s="301"/>
      <c r="V5398" s="301"/>
      <c r="W5398" s="301"/>
      <c r="X5398" s="301"/>
      <c r="Y5398" s="301"/>
      <c r="Z5398" s="301"/>
      <c r="AA5398" s="301"/>
      <c r="AB5398" s="301"/>
      <c r="AC5398" s="301"/>
      <c r="AD5398" s="301"/>
      <c r="AE5398" s="301"/>
      <c r="AF5398" s="301"/>
      <c r="AG5398" s="301"/>
      <c r="AH5398" s="301"/>
      <c r="AI5398" s="301"/>
    </row>
    <row r="5399" spans="18:35" ht="80.099999999999994" customHeight="1" x14ac:dyDescent="0.2">
      <c r="R5399" s="301"/>
      <c r="S5399" s="301"/>
      <c r="T5399" s="301"/>
      <c r="U5399" s="301"/>
      <c r="V5399" s="301"/>
      <c r="W5399" s="301"/>
      <c r="X5399" s="301"/>
      <c r="Y5399" s="301"/>
      <c r="Z5399" s="301"/>
      <c r="AA5399" s="301"/>
      <c r="AB5399" s="301"/>
      <c r="AC5399" s="301"/>
      <c r="AD5399" s="301"/>
      <c r="AE5399" s="301"/>
      <c r="AF5399" s="301"/>
      <c r="AG5399" s="301"/>
      <c r="AH5399" s="301"/>
      <c r="AI5399" s="301"/>
    </row>
    <row r="5400" spans="18:35" ht="80.099999999999994" customHeight="1" x14ac:dyDescent="0.2">
      <c r="R5400" s="301"/>
      <c r="S5400" s="301"/>
      <c r="T5400" s="301"/>
      <c r="U5400" s="301"/>
      <c r="V5400" s="301"/>
      <c r="W5400" s="301"/>
      <c r="X5400" s="301"/>
      <c r="Y5400" s="301"/>
      <c r="Z5400" s="301"/>
      <c r="AA5400" s="301"/>
      <c r="AB5400" s="301"/>
      <c r="AC5400" s="301"/>
      <c r="AD5400" s="301"/>
      <c r="AE5400" s="301"/>
      <c r="AF5400" s="301"/>
      <c r="AG5400" s="301"/>
      <c r="AH5400" s="301"/>
      <c r="AI5400" s="301"/>
    </row>
    <row r="5401" spans="18:35" ht="80.099999999999994" customHeight="1" x14ac:dyDescent="0.2">
      <c r="R5401" s="301"/>
      <c r="S5401" s="301"/>
      <c r="T5401" s="301"/>
      <c r="U5401" s="301"/>
      <c r="V5401" s="301"/>
      <c r="W5401" s="301"/>
      <c r="X5401" s="301"/>
      <c r="Y5401" s="301"/>
      <c r="Z5401" s="301"/>
      <c r="AA5401" s="301"/>
      <c r="AB5401" s="301"/>
      <c r="AC5401" s="301"/>
      <c r="AD5401" s="301"/>
      <c r="AE5401" s="301"/>
      <c r="AF5401" s="301"/>
      <c r="AG5401" s="301"/>
      <c r="AH5401" s="301"/>
      <c r="AI5401" s="301"/>
    </row>
    <row r="5402" spans="18:35" ht="80.099999999999994" customHeight="1" x14ac:dyDescent="0.2">
      <c r="R5402" s="301"/>
      <c r="S5402" s="301"/>
      <c r="T5402" s="301"/>
      <c r="U5402" s="301"/>
      <c r="V5402" s="301"/>
      <c r="W5402" s="301"/>
      <c r="X5402" s="301"/>
      <c r="Y5402" s="301"/>
      <c r="Z5402" s="301"/>
      <c r="AA5402" s="301"/>
      <c r="AB5402" s="301"/>
      <c r="AC5402" s="301"/>
      <c r="AD5402" s="301"/>
      <c r="AE5402" s="301"/>
      <c r="AF5402" s="301"/>
      <c r="AG5402" s="301"/>
      <c r="AH5402" s="301"/>
      <c r="AI5402" s="301"/>
    </row>
    <row r="5403" spans="18:35" ht="80.099999999999994" customHeight="1" x14ac:dyDescent="0.2">
      <c r="R5403" s="301"/>
      <c r="S5403" s="301"/>
      <c r="T5403" s="301"/>
      <c r="U5403" s="301"/>
      <c r="V5403" s="301"/>
      <c r="W5403" s="301"/>
      <c r="X5403" s="301"/>
      <c r="Y5403" s="301"/>
      <c r="Z5403" s="301"/>
      <c r="AA5403" s="301"/>
      <c r="AB5403" s="301"/>
      <c r="AC5403" s="301"/>
      <c r="AD5403" s="301"/>
      <c r="AE5403" s="301"/>
      <c r="AF5403" s="301"/>
      <c r="AG5403" s="301"/>
      <c r="AH5403" s="301"/>
      <c r="AI5403" s="301"/>
    </row>
    <row r="5404" spans="18:35" ht="80.099999999999994" customHeight="1" x14ac:dyDescent="0.2">
      <c r="R5404" s="301"/>
      <c r="S5404" s="301"/>
      <c r="T5404" s="301"/>
      <c r="U5404" s="301"/>
      <c r="V5404" s="301"/>
      <c r="W5404" s="301"/>
      <c r="X5404" s="301"/>
      <c r="Y5404" s="301"/>
      <c r="Z5404" s="301"/>
      <c r="AA5404" s="301"/>
      <c r="AB5404" s="301"/>
      <c r="AC5404" s="301"/>
      <c r="AD5404" s="301"/>
      <c r="AE5404" s="301"/>
      <c r="AF5404" s="301"/>
      <c r="AG5404" s="301"/>
      <c r="AH5404" s="301"/>
      <c r="AI5404" s="301"/>
    </row>
    <row r="5405" spans="18:35" ht="80.099999999999994" customHeight="1" x14ac:dyDescent="0.2">
      <c r="R5405" s="301"/>
      <c r="S5405" s="301"/>
      <c r="T5405" s="301"/>
      <c r="U5405" s="301"/>
      <c r="V5405" s="301"/>
      <c r="W5405" s="301"/>
      <c r="X5405" s="301"/>
      <c r="Y5405" s="301"/>
      <c r="Z5405" s="301"/>
      <c r="AA5405" s="301"/>
      <c r="AB5405" s="301"/>
      <c r="AC5405" s="301"/>
      <c r="AD5405" s="301"/>
      <c r="AE5405" s="301"/>
      <c r="AF5405" s="301"/>
      <c r="AG5405" s="301"/>
      <c r="AH5405" s="301"/>
      <c r="AI5405" s="301"/>
    </row>
    <row r="5406" spans="18:35" ht="80.099999999999994" customHeight="1" x14ac:dyDescent="0.2">
      <c r="R5406" s="301"/>
      <c r="S5406" s="301"/>
      <c r="T5406" s="301"/>
      <c r="U5406" s="301"/>
      <c r="V5406" s="301"/>
      <c r="W5406" s="301"/>
      <c r="X5406" s="301"/>
      <c r="Y5406" s="301"/>
      <c r="Z5406" s="301"/>
      <c r="AA5406" s="301"/>
      <c r="AB5406" s="301"/>
      <c r="AC5406" s="301"/>
      <c r="AD5406" s="301"/>
      <c r="AE5406" s="301"/>
      <c r="AF5406" s="301"/>
      <c r="AG5406" s="301"/>
      <c r="AH5406" s="301"/>
      <c r="AI5406" s="301"/>
    </row>
    <row r="5407" spans="18:35" ht="80.099999999999994" customHeight="1" x14ac:dyDescent="0.2">
      <c r="R5407" s="301"/>
      <c r="S5407" s="301"/>
      <c r="T5407" s="301"/>
      <c r="U5407" s="301"/>
      <c r="V5407" s="301"/>
      <c r="W5407" s="301"/>
      <c r="X5407" s="301"/>
      <c r="Y5407" s="301"/>
      <c r="Z5407" s="301"/>
      <c r="AA5407" s="301"/>
      <c r="AB5407" s="301"/>
      <c r="AC5407" s="301"/>
      <c r="AD5407" s="301"/>
      <c r="AE5407" s="301"/>
      <c r="AF5407" s="301"/>
      <c r="AG5407" s="301"/>
      <c r="AH5407" s="301"/>
      <c r="AI5407" s="301"/>
    </row>
    <row r="5408" spans="18:35" ht="80.099999999999994" customHeight="1" x14ac:dyDescent="0.2">
      <c r="R5408" s="301"/>
      <c r="S5408" s="301"/>
      <c r="T5408" s="301"/>
      <c r="U5408" s="301"/>
      <c r="V5408" s="301"/>
      <c r="W5408" s="301"/>
      <c r="X5408" s="301"/>
      <c r="Y5408" s="301"/>
      <c r="Z5408" s="301"/>
      <c r="AA5408" s="301"/>
      <c r="AB5408" s="301"/>
      <c r="AC5408" s="301"/>
      <c r="AD5408" s="301"/>
      <c r="AE5408" s="301"/>
      <c r="AF5408" s="301"/>
      <c r="AG5408" s="301"/>
      <c r="AH5408" s="301"/>
      <c r="AI5408" s="301"/>
    </row>
    <row r="5409" spans="18:35" ht="80.099999999999994" customHeight="1" x14ac:dyDescent="0.2">
      <c r="R5409" s="301"/>
      <c r="S5409" s="301"/>
      <c r="T5409" s="301"/>
      <c r="U5409" s="301"/>
      <c r="V5409" s="301"/>
      <c r="W5409" s="301"/>
      <c r="X5409" s="301"/>
      <c r="Y5409" s="301"/>
      <c r="Z5409" s="301"/>
      <c r="AA5409" s="301"/>
      <c r="AB5409" s="301"/>
      <c r="AC5409" s="301"/>
      <c r="AD5409" s="301"/>
      <c r="AE5409" s="301"/>
      <c r="AF5409" s="301"/>
      <c r="AG5409" s="301"/>
      <c r="AH5409" s="301"/>
      <c r="AI5409" s="301"/>
    </row>
    <row r="5410" spans="18:35" ht="80.099999999999994" customHeight="1" x14ac:dyDescent="0.2">
      <c r="R5410" s="301"/>
      <c r="S5410" s="301"/>
      <c r="T5410" s="301"/>
      <c r="U5410" s="301"/>
      <c r="V5410" s="301"/>
      <c r="W5410" s="301"/>
      <c r="X5410" s="301"/>
      <c r="Y5410" s="301"/>
      <c r="Z5410" s="301"/>
      <c r="AA5410" s="301"/>
      <c r="AB5410" s="301"/>
      <c r="AC5410" s="301"/>
      <c r="AD5410" s="301"/>
      <c r="AE5410" s="301"/>
      <c r="AF5410" s="301"/>
      <c r="AG5410" s="301"/>
      <c r="AH5410" s="301"/>
      <c r="AI5410" s="301"/>
    </row>
    <row r="5411" spans="18:35" ht="80.099999999999994" customHeight="1" x14ac:dyDescent="0.2">
      <c r="R5411" s="301"/>
      <c r="S5411" s="301"/>
      <c r="T5411" s="301"/>
      <c r="U5411" s="301"/>
      <c r="V5411" s="301"/>
      <c r="W5411" s="301"/>
      <c r="X5411" s="301"/>
      <c r="Y5411" s="301"/>
      <c r="Z5411" s="301"/>
      <c r="AA5411" s="301"/>
      <c r="AB5411" s="301"/>
      <c r="AC5411" s="301"/>
      <c r="AD5411" s="301"/>
      <c r="AE5411" s="301"/>
      <c r="AF5411" s="301"/>
      <c r="AG5411" s="301"/>
      <c r="AH5411" s="301"/>
      <c r="AI5411" s="301"/>
    </row>
    <row r="5412" spans="18:35" ht="80.099999999999994" customHeight="1" x14ac:dyDescent="0.2">
      <c r="R5412" s="301"/>
      <c r="S5412" s="301"/>
      <c r="T5412" s="301"/>
      <c r="U5412" s="301"/>
      <c r="V5412" s="301"/>
      <c r="W5412" s="301"/>
      <c r="X5412" s="301"/>
      <c r="Y5412" s="301"/>
      <c r="Z5412" s="301"/>
      <c r="AA5412" s="301"/>
      <c r="AB5412" s="301"/>
      <c r="AC5412" s="301"/>
      <c r="AD5412" s="301"/>
      <c r="AE5412" s="301"/>
      <c r="AF5412" s="301"/>
      <c r="AG5412" s="301"/>
      <c r="AH5412" s="301"/>
      <c r="AI5412" s="301"/>
    </row>
    <row r="5413" spans="18:35" ht="80.099999999999994" customHeight="1" x14ac:dyDescent="0.2">
      <c r="R5413" s="301"/>
      <c r="S5413" s="301"/>
      <c r="T5413" s="301"/>
      <c r="U5413" s="301"/>
      <c r="V5413" s="301"/>
      <c r="W5413" s="301"/>
      <c r="X5413" s="301"/>
      <c r="Y5413" s="301"/>
      <c r="Z5413" s="301"/>
      <c r="AA5413" s="301"/>
      <c r="AB5413" s="301"/>
      <c r="AC5413" s="301"/>
      <c r="AD5413" s="301"/>
      <c r="AE5413" s="301"/>
      <c r="AF5413" s="301"/>
      <c r="AG5413" s="301"/>
      <c r="AH5413" s="301"/>
      <c r="AI5413" s="301"/>
    </row>
    <row r="5414" spans="18:35" ht="80.099999999999994" customHeight="1" x14ac:dyDescent="0.2">
      <c r="R5414" s="301"/>
      <c r="S5414" s="301"/>
      <c r="T5414" s="301"/>
      <c r="U5414" s="301"/>
      <c r="V5414" s="301"/>
      <c r="W5414" s="301"/>
      <c r="X5414" s="301"/>
      <c r="Y5414" s="301"/>
      <c r="Z5414" s="301"/>
      <c r="AA5414" s="301"/>
      <c r="AB5414" s="301"/>
      <c r="AC5414" s="301"/>
      <c r="AD5414" s="301"/>
      <c r="AE5414" s="301"/>
      <c r="AF5414" s="301"/>
      <c r="AG5414" s="301"/>
      <c r="AH5414" s="301"/>
      <c r="AI5414" s="301"/>
    </row>
    <row r="5415" spans="18:35" ht="80.099999999999994" customHeight="1" x14ac:dyDescent="0.2">
      <c r="R5415" s="301"/>
      <c r="S5415" s="301"/>
      <c r="T5415" s="301"/>
      <c r="U5415" s="301"/>
      <c r="V5415" s="301"/>
      <c r="W5415" s="301"/>
      <c r="X5415" s="301"/>
      <c r="Y5415" s="301"/>
      <c r="Z5415" s="301"/>
      <c r="AA5415" s="301"/>
      <c r="AB5415" s="301"/>
      <c r="AC5415" s="301"/>
      <c r="AD5415" s="301"/>
      <c r="AE5415" s="301"/>
      <c r="AF5415" s="301"/>
      <c r="AG5415" s="301"/>
      <c r="AH5415" s="301"/>
      <c r="AI5415" s="301"/>
    </row>
    <row r="5416" spans="18:35" ht="80.099999999999994" customHeight="1" x14ac:dyDescent="0.2">
      <c r="R5416" s="301"/>
      <c r="S5416" s="301"/>
      <c r="T5416" s="301"/>
      <c r="U5416" s="301"/>
      <c r="V5416" s="301"/>
      <c r="W5416" s="301"/>
      <c r="X5416" s="301"/>
      <c r="Y5416" s="301"/>
      <c r="Z5416" s="301"/>
      <c r="AA5416" s="301"/>
      <c r="AB5416" s="301"/>
      <c r="AC5416" s="301"/>
      <c r="AD5416" s="301"/>
      <c r="AE5416" s="301"/>
      <c r="AF5416" s="301"/>
      <c r="AG5416" s="301"/>
      <c r="AH5416" s="301"/>
      <c r="AI5416" s="301"/>
    </row>
    <row r="5417" spans="18:35" ht="80.099999999999994" customHeight="1" x14ac:dyDescent="0.2">
      <c r="R5417" s="301"/>
      <c r="S5417" s="301"/>
      <c r="T5417" s="301"/>
      <c r="U5417" s="301"/>
      <c r="V5417" s="301"/>
      <c r="W5417" s="301"/>
      <c r="X5417" s="301"/>
      <c r="Y5417" s="301"/>
      <c r="Z5417" s="301"/>
      <c r="AA5417" s="301"/>
      <c r="AB5417" s="301"/>
      <c r="AC5417" s="301"/>
      <c r="AD5417" s="301"/>
      <c r="AE5417" s="301"/>
      <c r="AF5417" s="301"/>
      <c r="AG5417" s="301"/>
      <c r="AH5417" s="301"/>
      <c r="AI5417" s="301"/>
    </row>
    <row r="5418" spans="18:35" ht="80.099999999999994" customHeight="1" x14ac:dyDescent="0.2">
      <c r="R5418" s="301"/>
      <c r="S5418" s="301"/>
      <c r="T5418" s="301"/>
      <c r="U5418" s="301"/>
      <c r="V5418" s="301"/>
      <c r="W5418" s="301"/>
      <c r="X5418" s="301"/>
      <c r="Y5418" s="301"/>
      <c r="Z5418" s="301"/>
      <c r="AA5418" s="301"/>
      <c r="AB5418" s="301"/>
      <c r="AC5418" s="301"/>
      <c r="AD5418" s="301"/>
      <c r="AE5418" s="301"/>
      <c r="AF5418" s="301"/>
      <c r="AG5418" s="301"/>
      <c r="AH5418" s="301"/>
      <c r="AI5418" s="301"/>
    </row>
    <row r="5419" spans="18:35" ht="80.099999999999994" customHeight="1" x14ac:dyDescent="0.2">
      <c r="R5419" s="301"/>
      <c r="S5419" s="301"/>
      <c r="T5419" s="301"/>
      <c r="U5419" s="301"/>
      <c r="V5419" s="301"/>
      <c r="W5419" s="301"/>
      <c r="X5419" s="301"/>
      <c r="Y5419" s="301"/>
      <c r="Z5419" s="301"/>
      <c r="AA5419" s="301"/>
      <c r="AB5419" s="301"/>
      <c r="AC5419" s="301"/>
      <c r="AD5419" s="301"/>
      <c r="AE5419" s="301"/>
      <c r="AF5419" s="301"/>
      <c r="AG5419" s="301"/>
      <c r="AH5419" s="301"/>
      <c r="AI5419" s="301"/>
    </row>
    <row r="5420" spans="18:35" ht="80.099999999999994" customHeight="1" x14ac:dyDescent="0.2">
      <c r="R5420" s="301"/>
      <c r="S5420" s="301"/>
      <c r="T5420" s="301"/>
      <c r="U5420" s="301"/>
      <c r="V5420" s="301"/>
      <c r="W5420" s="301"/>
      <c r="X5420" s="301"/>
      <c r="Y5420" s="301"/>
      <c r="Z5420" s="301"/>
      <c r="AA5420" s="301"/>
      <c r="AB5420" s="301"/>
      <c r="AC5420" s="301"/>
      <c r="AD5420" s="301"/>
      <c r="AE5420" s="301"/>
      <c r="AF5420" s="301"/>
      <c r="AG5420" s="301"/>
      <c r="AH5420" s="301"/>
      <c r="AI5420" s="301"/>
    </row>
    <row r="5421" spans="18:35" ht="80.099999999999994" customHeight="1" x14ac:dyDescent="0.2">
      <c r="R5421" s="301"/>
      <c r="S5421" s="301"/>
      <c r="T5421" s="301"/>
      <c r="U5421" s="301"/>
      <c r="V5421" s="301"/>
      <c r="W5421" s="301"/>
      <c r="X5421" s="301"/>
      <c r="Y5421" s="301"/>
      <c r="Z5421" s="301"/>
      <c r="AA5421" s="301"/>
      <c r="AB5421" s="301"/>
      <c r="AC5421" s="301"/>
      <c r="AD5421" s="301"/>
      <c r="AE5421" s="301"/>
      <c r="AF5421" s="301"/>
      <c r="AG5421" s="301"/>
      <c r="AH5421" s="301"/>
      <c r="AI5421" s="301"/>
    </row>
    <row r="5422" spans="18:35" ht="80.099999999999994" customHeight="1" x14ac:dyDescent="0.2">
      <c r="R5422" s="301"/>
      <c r="S5422" s="301"/>
      <c r="T5422" s="301"/>
      <c r="U5422" s="301"/>
      <c r="V5422" s="301"/>
      <c r="W5422" s="301"/>
      <c r="X5422" s="301"/>
      <c r="Y5422" s="301"/>
      <c r="Z5422" s="301"/>
      <c r="AA5422" s="301"/>
      <c r="AB5422" s="301"/>
      <c r="AC5422" s="301"/>
      <c r="AD5422" s="301"/>
      <c r="AE5422" s="301"/>
      <c r="AF5422" s="301"/>
      <c r="AG5422" s="301"/>
      <c r="AH5422" s="301"/>
      <c r="AI5422" s="301"/>
    </row>
    <row r="5423" spans="18:35" ht="80.099999999999994" customHeight="1" x14ac:dyDescent="0.2">
      <c r="R5423" s="301"/>
      <c r="S5423" s="301"/>
      <c r="T5423" s="301"/>
      <c r="U5423" s="301"/>
      <c r="V5423" s="301"/>
      <c r="W5423" s="301"/>
      <c r="X5423" s="301"/>
      <c r="Y5423" s="301"/>
      <c r="Z5423" s="301"/>
      <c r="AA5423" s="301"/>
      <c r="AB5423" s="301"/>
      <c r="AC5423" s="301"/>
      <c r="AD5423" s="301"/>
      <c r="AE5423" s="301"/>
      <c r="AF5423" s="301"/>
      <c r="AG5423" s="301"/>
      <c r="AH5423" s="301"/>
      <c r="AI5423" s="301"/>
    </row>
    <row r="5424" spans="18:35" ht="80.099999999999994" customHeight="1" x14ac:dyDescent="0.2">
      <c r="R5424" s="301"/>
      <c r="S5424" s="301"/>
      <c r="T5424" s="301"/>
      <c r="U5424" s="301"/>
      <c r="V5424" s="301"/>
      <c r="W5424" s="301"/>
      <c r="X5424" s="301"/>
      <c r="Y5424" s="301"/>
      <c r="Z5424" s="301"/>
      <c r="AA5424" s="301"/>
      <c r="AB5424" s="301"/>
      <c r="AC5424" s="301"/>
      <c r="AD5424" s="301"/>
      <c r="AE5424" s="301"/>
      <c r="AF5424" s="301"/>
      <c r="AG5424" s="301"/>
      <c r="AH5424" s="301"/>
      <c r="AI5424" s="301"/>
    </row>
    <row r="5425" spans="18:35" ht="80.099999999999994" customHeight="1" x14ac:dyDescent="0.2">
      <c r="R5425" s="301"/>
      <c r="S5425" s="301"/>
      <c r="T5425" s="301"/>
      <c r="U5425" s="301"/>
      <c r="V5425" s="301"/>
      <c r="W5425" s="301"/>
      <c r="X5425" s="301"/>
      <c r="Y5425" s="301"/>
      <c r="Z5425" s="301"/>
      <c r="AA5425" s="301"/>
      <c r="AB5425" s="301"/>
      <c r="AC5425" s="301"/>
      <c r="AD5425" s="301"/>
      <c r="AE5425" s="301"/>
      <c r="AF5425" s="301"/>
      <c r="AG5425" s="301"/>
      <c r="AH5425" s="301"/>
      <c r="AI5425" s="301"/>
    </row>
    <row r="5426" spans="18:35" ht="80.099999999999994" customHeight="1" x14ac:dyDescent="0.2">
      <c r="R5426" s="301"/>
      <c r="S5426" s="301"/>
      <c r="T5426" s="301"/>
      <c r="U5426" s="301"/>
      <c r="V5426" s="301"/>
      <c r="W5426" s="301"/>
      <c r="X5426" s="301"/>
      <c r="Y5426" s="301"/>
      <c r="Z5426" s="301"/>
      <c r="AA5426" s="301"/>
      <c r="AB5426" s="301"/>
      <c r="AC5426" s="301"/>
      <c r="AD5426" s="301"/>
      <c r="AE5426" s="301"/>
      <c r="AF5426" s="301"/>
      <c r="AG5426" s="301"/>
      <c r="AH5426" s="301"/>
      <c r="AI5426" s="301"/>
    </row>
    <row r="5427" spans="18:35" ht="80.099999999999994" customHeight="1" x14ac:dyDescent="0.2">
      <c r="R5427" s="301"/>
      <c r="S5427" s="301"/>
      <c r="T5427" s="301"/>
      <c r="U5427" s="301"/>
      <c r="V5427" s="301"/>
      <c r="W5427" s="301"/>
      <c r="X5427" s="301"/>
      <c r="Y5427" s="301"/>
      <c r="Z5427" s="301"/>
      <c r="AA5427" s="301"/>
      <c r="AB5427" s="301"/>
      <c r="AC5427" s="301"/>
      <c r="AD5427" s="301"/>
      <c r="AE5427" s="301"/>
      <c r="AF5427" s="301"/>
      <c r="AG5427" s="301"/>
      <c r="AH5427" s="301"/>
      <c r="AI5427" s="301"/>
    </row>
    <row r="5428" spans="18:35" ht="80.099999999999994" customHeight="1" x14ac:dyDescent="0.2">
      <c r="R5428" s="301"/>
      <c r="S5428" s="301"/>
      <c r="T5428" s="301"/>
      <c r="U5428" s="301"/>
      <c r="V5428" s="301"/>
      <c r="W5428" s="301"/>
      <c r="X5428" s="301"/>
      <c r="Y5428" s="301"/>
      <c r="Z5428" s="301"/>
      <c r="AA5428" s="301"/>
      <c r="AB5428" s="301"/>
      <c r="AC5428" s="301"/>
      <c r="AD5428" s="301"/>
      <c r="AE5428" s="301"/>
      <c r="AF5428" s="301"/>
      <c r="AG5428" s="301"/>
      <c r="AH5428" s="301"/>
      <c r="AI5428" s="301"/>
    </row>
    <row r="5429" spans="18:35" ht="80.099999999999994" customHeight="1" x14ac:dyDescent="0.2">
      <c r="R5429" s="301"/>
      <c r="S5429" s="301"/>
      <c r="T5429" s="301"/>
      <c r="U5429" s="301"/>
      <c r="V5429" s="301"/>
      <c r="W5429" s="301"/>
      <c r="X5429" s="301"/>
      <c r="Y5429" s="301"/>
      <c r="Z5429" s="301"/>
      <c r="AA5429" s="301"/>
      <c r="AB5429" s="301"/>
      <c r="AC5429" s="301"/>
      <c r="AD5429" s="301"/>
      <c r="AE5429" s="301"/>
      <c r="AF5429" s="301"/>
      <c r="AG5429" s="301"/>
      <c r="AH5429" s="301"/>
      <c r="AI5429" s="301"/>
    </row>
    <row r="5430" spans="18:35" ht="80.099999999999994" customHeight="1" x14ac:dyDescent="0.2">
      <c r="R5430" s="301"/>
      <c r="S5430" s="301"/>
      <c r="T5430" s="301"/>
      <c r="U5430" s="301"/>
      <c r="V5430" s="301"/>
      <c r="W5430" s="301"/>
      <c r="X5430" s="301"/>
      <c r="Y5430" s="301"/>
      <c r="Z5430" s="301"/>
      <c r="AA5430" s="301"/>
      <c r="AB5430" s="301"/>
      <c r="AC5430" s="301"/>
      <c r="AD5430" s="301"/>
      <c r="AE5430" s="301"/>
      <c r="AF5430" s="301"/>
      <c r="AG5430" s="301"/>
      <c r="AH5430" s="301"/>
      <c r="AI5430" s="301"/>
    </row>
    <row r="5431" spans="18:35" ht="80.099999999999994" customHeight="1" x14ac:dyDescent="0.2">
      <c r="R5431" s="301"/>
      <c r="S5431" s="301"/>
      <c r="T5431" s="301"/>
      <c r="U5431" s="301"/>
      <c r="V5431" s="301"/>
      <c r="W5431" s="301"/>
      <c r="X5431" s="301"/>
      <c r="Y5431" s="301"/>
      <c r="Z5431" s="301"/>
      <c r="AA5431" s="301"/>
      <c r="AB5431" s="301"/>
      <c r="AC5431" s="301"/>
      <c r="AD5431" s="301"/>
      <c r="AE5431" s="301"/>
      <c r="AF5431" s="301"/>
      <c r="AG5431" s="301"/>
      <c r="AH5431" s="301"/>
      <c r="AI5431" s="301"/>
    </row>
    <row r="5432" spans="18:35" ht="80.099999999999994" customHeight="1" x14ac:dyDescent="0.2">
      <c r="R5432" s="301"/>
      <c r="S5432" s="301"/>
      <c r="T5432" s="301"/>
      <c r="U5432" s="301"/>
      <c r="V5432" s="301"/>
      <c r="W5432" s="301"/>
      <c r="X5432" s="301"/>
      <c r="Y5432" s="301"/>
      <c r="Z5432" s="301"/>
      <c r="AA5432" s="301"/>
      <c r="AB5432" s="301"/>
      <c r="AC5432" s="301"/>
      <c r="AD5432" s="301"/>
      <c r="AE5432" s="301"/>
      <c r="AF5432" s="301"/>
      <c r="AG5432" s="301"/>
      <c r="AH5432" s="301"/>
      <c r="AI5432" s="301"/>
    </row>
    <row r="5433" spans="18:35" ht="80.099999999999994" customHeight="1" x14ac:dyDescent="0.2">
      <c r="R5433" s="301"/>
      <c r="S5433" s="301"/>
      <c r="T5433" s="301"/>
      <c r="U5433" s="301"/>
      <c r="V5433" s="301"/>
      <c r="W5433" s="301"/>
      <c r="X5433" s="301"/>
      <c r="Y5433" s="301"/>
      <c r="Z5433" s="301"/>
      <c r="AA5433" s="301"/>
      <c r="AB5433" s="301"/>
      <c r="AC5433" s="301"/>
      <c r="AD5433" s="301"/>
      <c r="AE5433" s="301"/>
      <c r="AF5433" s="301"/>
      <c r="AG5433" s="301"/>
      <c r="AH5433" s="301"/>
      <c r="AI5433" s="301"/>
    </row>
    <row r="5434" spans="18:35" ht="80.099999999999994" customHeight="1" x14ac:dyDescent="0.2">
      <c r="R5434" s="301"/>
      <c r="S5434" s="301"/>
      <c r="T5434" s="301"/>
      <c r="U5434" s="301"/>
      <c r="V5434" s="301"/>
      <c r="W5434" s="301"/>
      <c r="X5434" s="301"/>
      <c r="Y5434" s="301"/>
      <c r="Z5434" s="301"/>
      <c r="AA5434" s="301"/>
      <c r="AB5434" s="301"/>
      <c r="AC5434" s="301"/>
      <c r="AD5434" s="301"/>
      <c r="AE5434" s="301"/>
      <c r="AF5434" s="301"/>
      <c r="AG5434" s="301"/>
      <c r="AH5434" s="301"/>
      <c r="AI5434" s="301"/>
    </row>
    <row r="5435" spans="18:35" ht="80.099999999999994" customHeight="1" x14ac:dyDescent="0.2">
      <c r="R5435" s="301"/>
      <c r="S5435" s="301"/>
      <c r="T5435" s="301"/>
      <c r="U5435" s="301"/>
      <c r="V5435" s="301"/>
      <c r="W5435" s="301"/>
      <c r="X5435" s="301"/>
      <c r="Y5435" s="301"/>
      <c r="Z5435" s="301"/>
      <c r="AA5435" s="301"/>
      <c r="AB5435" s="301"/>
      <c r="AC5435" s="301"/>
      <c r="AD5435" s="301"/>
      <c r="AE5435" s="301"/>
      <c r="AF5435" s="301"/>
      <c r="AG5435" s="301"/>
      <c r="AH5435" s="301"/>
      <c r="AI5435" s="301"/>
    </row>
    <row r="5436" spans="18:35" ht="80.099999999999994" customHeight="1" x14ac:dyDescent="0.2">
      <c r="R5436" s="301"/>
      <c r="S5436" s="301"/>
      <c r="T5436" s="301"/>
      <c r="U5436" s="301"/>
      <c r="V5436" s="301"/>
      <c r="W5436" s="301"/>
      <c r="X5436" s="301"/>
      <c r="Y5436" s="301"/>
      <c r="Z5436" s="301"/>
      <c r="AA5436" s="301"/>
      <c r="AB5436" s="301"/>
      <c r="AC5436" s="301"/>
      <c r="AD5436" s="301"/>
      <c r="AE5436" s="301"/>
      <c r="AF5436" s="301"/>
      <c r="AG5436" s="301"/>
      <c r="AH5436" s="301"/>
      <c r="AI5436" s="301"/>
    </row>
    <row r="5437" spans="18:35" ht="80.099999999999994" customHeight="1" x14ac:dyDescent="0.2">
      <c r="R5437" s="301"/>
      <c r="S5437" s="301"/>
      <c r="T5437" s="301"/>
      <c r="U5437" s="301"/>
      <c r="V5437" s="301"/>
      <c r="W5437" s="301"/>
      <c r="X5437" s="301"/>
      <c r="Y5437" s="301"/>
      <c r="Z5437" s="301"/>
      <c r="AA5437" s="301"/>
      <c r="AB5437" s="301"/>
      <c r="AC5437" s="301"/>
      <c r="AD5437" s="301"/>
      <c r="AE5437" s="301"/>
      <c r="AF5437" s="301"/>
      <c r="AG5437" s="301"/>
      <c r="AH5437" s="301"/>
      <c r="AI5437" s="301"/>
    </row>
    <row r="5438" spans="18:35" ht="80.099999999999994" customHeight="1" x14ac:dyDescent="0.2">
      <c r="R5438" s="301"/>
      <c r="S5438" s="301"/>
      <c r="T5438" s="301"/>
      <c r="U5438" s="301"/>
      <c r="V5438" s="301"/>
      <c r="W5438" s="301"/>
      <c r="X5438" s="301"/>
      <c r="Y5438" s="301"/>
      <c r="Z5438" s="301"/>
      <c r="AA5438" s="301"/>
      <c r="AB5438" s="301"/>
      <c r="AC5438" s="301"/>
      <c r="AD5438" s="301"/>
      <c r="AE5438" s="301"/>
      <c r="AF5438" s="301"/>
      <c r="AG5438" s="301"/>
      <c r="AH5438" s="301"/>
      <c r="AI5438" s="301"/>
    </row>
    <row r="5439" spans="18:35" ht="80.099999999999994" customHeight="1" x14ac:dyDescent="0.2">
      <c r="R5439" s="301"/>
      <c r="S5439" s="301"/>
      <c r="T5439" s="301"/>
      <c r="U5439" s="301"/>
      <c r="V5439" s="301"/>
      <c r="W5439" s="301"/>
      <c r="X5439" s="301"/>
      <c r="Y5439" s="301"/>
      <c r="Z5439" s="301"/>
      <c r="AA5439" s="301"/>
      <c r="AB5439" s="301"/>
      <c r="AC5439" s="301"/>
      <c r="AD5439" s="301"/>
      <c r="AE5439" s="301"/>
      <c r="AF5439" s="301"/>
      <c r="AG5439" s="301"/>
      <c r="AH5439" s="301"/>
      <c r="AI5439" s="301"/>
    </row>
    <row r="5440" spans="18:35" ht="80.099999999999994" customHeight="1" x14ac:dyDescent="0.2">
      <c r="R5440" s="301"/>
      <c r="S5440" s="301"/>
      <c r="T5440" s="301"/>
      <c r="U5440" s="301"/>
      <c r="V5440" s="301"/>
      <c r="W5440" s="301"/>
      <c r="X5440" s="301"/>
      <c r="Y5440" s="301"/>
      <c r="Z5440" s="301"/>
      <c r="AA5440" s="301"/>
      <c r="AB5440" s="301"/>
      <c r="AC5440" s="301"/>
      <c r="AD5440" s="301"/>
      <c r="AE5440" s="301"/>
      <c r="AF5440" s="301"/>
      <c r="AG5440" s="301"/>
      <c r="AH5440" s="301"/>
      <c r="AI5440" s="301"/>
    </row>
    <row r="5441" spans="18:35" ht="80.099999999999994" customHeight="1" x14ac:dyDescent="0.2">
      <c r="R5441" s="301"/>
      <c r="S5441" s="301"/>
      <c r="T5441" s="301"/>
      <c r="U5441" s="301"/>
      <c r="V5441" s="301"/>
      <c r="W5441" s="301"/>
      <c r="X5441" s="301"/>
      <c r="Y5441" s="301"/>
      <c r="Z5441" s="301"/>
      <c r="AA5441" s="301"/>
      <c r="AB5441" s="301"/>
      <c r="AC5441" s="301"/>
      <c r="AD5441" s="301"/>
      <c r="AE5441" s="301"/>
      <c r="AF5441" s="301"/>
      <c r="AG5441" s="301"/>
      <c r="AH5441" s="301"/>
      <c r="AI5441" s="301"/>
    </row>
    <row r="5442" spans="18:35" ht="80.099999999999994" customHeight="1" x14ac:dyDescent="0.2">
      <c r="R5442" s="301"/>
      <c r="S5442" s="301"/>
      <c r="T5442" s="301"/>
      <c r="U5442" s="301"/>
      <c r="V5442" s="301"/>
      <c r="W5442" s="301"/>
      <c r="X5442" s="301"/>
      <c r="Y5442" s="301"/>
      <c r="Z5442" s="301"/>
      <c r="AA5442" s="301"/>
      <c r="AB5442" s="301"/>
      <c r="AC5442" s="301"/>
      <c r="AD5442" s="301"/>
      <c r="AE5442" s="301"/>
      <c r="AF5442" s="301"/>
      <c r="AG5442" s="301"/>
      <c r="AH5442" s="301"/>
      <c r="AI5442" s="301"/>
    </row>
    <row r="5443" spans="18:35" ht="80.099999999999994" customHeight="1" x14ac:dyDescent="0.2">
      <c r="R5443" s="301"/>
      <c r="S5443" s="301"/>
      <c r="T5443" s="301"/>
      <c r="U5443" s="301"/>
      <c r="V5443" s="301"/>
      <c r="W5443" s="301"/>
      <c r="X5443" s="301"/>
      <c r="Y5443" s="301"/>
      <c r="Z5443" s="301"/>
      <c r="AA5443" s="301"/>
      <c r="AB5443" s="301"/>
      <c r="AC5443" s="301"/>
      <c r="AD5443" s="301"/>
      <c r="AE5443" s="301"/>
      <c r="AF5443" s="301"/>
      <c r="AG5443" s="301"/>
      <c r="AH5443" s="301"/>
      <c r="AI5443" s="301"/>
    </row>
    <row r="5444" spans="18:35" ht="80.099999999999994" customHeight="1" x14ac:dyDescent="0.2">
      <c r="R5444" s="301"/>
      <c r="S5444" s="301"/>
      <c r="T5444" s="301"/>
      <c r="U5444" s="301"/>
      <c r="V5444" s="301"/>
      <c r="W5444" s="301"/>
      <c r="X5444" s="301"/>
      <c r="Y5444" s="301"/>
      <c r="Z5444" s="301"/>
      <c r="AA5444" s="301"/>
      <c r="AB5444" s="301"/>
      <c r="AC5444" s="301"/>
      <c r="AD5444" s="301"/>
      <c r="AE5444" s="301"/>
      <c r="AF5444" s="301"/>
      <c r="AG5444" s="301"/>
      <c r="AH5444" s="301"/>
      <c r="AI5444" s="301"/>
    </row>
    <row r="5445" spans="18:35" ht="80.099999999999994" customHeight="1" x14ac:dyDescent="0.2">
      <c r="R5445" s="301"/>
      <c r="S5445" s="301"/>
      <c r="T5445" s="301"/>
      <c r="U5445" s="301"/>
      <c r="V5445" s="301"/>
      <c r="W5445" s="301"/>
      <c r="X5445" s="301"/>
      <c r="Y5445" s="301"/>
      <c r="Z5445" s="301"/>
      <c r="AA5445" s="301"/>
      <c r="AB5445" s="301"/>
      <c r="AC5445" s="301"/>
      <c r="AD5445" s="301"/>
      <c r="AE5445" s="301"/>
      <c r="AF5445" s="301"/>
      <c r="AG5445" s="301"/>
      <c r="AH5445" s="301"/>
      <c r="AI5445" s="301"/>
    </row>
    <row r="5446" spans="18:35" ht="80.099999999999994" customHeight="1" x14ac:dyDescent="0.2">
      <c r="R5446" s="301"/>
      <c r="S5446" s="301"/>
      <c r="T5446" s="301"/>
      <c r="U5446" s="301"/>
      <c r="V5446" s="301"/>
      <c r="W5446" s="301"/>
      <c r="X5446" s="301"/>
      <c r="Y5446" s="301"/>
      <c r="Z5446" s="301"/>
      <c r="AA5446" s="301"/>
      <c r="AB5446" s="301"/>
      <c r="AC5446" s="301"/>
      <c r="AD5446" s="301"/>
      <c r="AE5446" s="301"/>
      <c r="AF5446" s="301"/>
      <c r="AG5446" s="301"/>
      <c r="AH5446" s="301"/>
      <c r="AI5446" s="301"/>
    </row>
    <row r="5447" spans="18:35" ht="80.099999999999994" customHeight="1" x14ac:dyDescent="0.2">
      <c r="R5447" s="301"/>
      <c r="S5447" s="301"/>
      <c r="T5447" s="301"/>
      <c r="U5447" s="301"/>
      <c r="V5447" s="301"/>
      <c r="W5447" s="301"/>
      <c r="X5447" s="301"/>
      <c r="Y5447" s="301"/>
      <c r="Z5447" s="301"/>
      <c r="AA5447" s="301"/>
      <c r="AB5447" s="301"/>
      <c r="AC5447" s="301"/>
      <c r="AD5447" s="301"/>
      <c r="AE5447" s="301"/>
      <c r="AF5447" s="301"/>
      <c r="AG5447" s="301"/>
      <c r="AH5447" s="301"/>
      <c r="AI5447" s="301"/>
    </row>
    <row r="5448" spans="18:35" ht="80.099999999999994" customHeight="1" x14ac:dyDescent="0.2">
      <c r="R5448" s="301"/>
      <c r="S5448" s="301"/>
      <c r="T5448" s="301"/>
      <c r="U5448" s="301"/>
      <c r="V5448" s="301"/>
      <c r="W5448" s="301"/>
      <c r="X5448" s="301"/>
      <c r="Y5448" s="301"/>
      <c r="Z5448" s="301"/>
      <c r="AA5448" s="301"/>
      <c r="AB5448" s="301"/>
      <c r="AC5448" s="301"/>
      <c r="AD5448" s="301"/>
      <c r="AE5448" s="301"/>
      <c r="AF5448" s="301"/>
      <c r="AG5448" s="301"/>
      <c r="AH5448" s="301"/>
      <c r="AI5448" s="301"/>
    </row>
    <row r="5449" spans="18:35" ht="80.099999999999994" customHeight="1" x14ac:dyDescent="0.2">
      <c r="R5449" s="301"/>
      <c r="S5449" s="301"/>
      <c r="T5449" s="301"/>
      <c r="U5449" s="301"/>
      <c r="V5449" s="301"/>
      <c r="W5449" s="301"/>
      <c r="X5449" s="301"/>
      <c r="Y5449" s="301"/>
      <c r="Z5449" s="301"/>
      <c r="AA5449" s="301"/>
      <c r="AB5449" s="301"/>
      <c r="AC5449" s="301"/>
      <c r="AD5449" s="301"/>
      <c r="AE5449" s="301"/>
      <c r="AF5449" s="301"/>
      <c r="AG5449" s="301"/>
      <c r="AH5449" s="301"/>
      <c r="AI5449" s="301"/>
    </row>
    <row r="5450" spans="18:35" ht="80.099999999999994" customHeight="1" x14ac:dyDescent="0.2">
      <c r="R5450" s="301"/>
      <c r="S5450" s="301"/>
      <c r="T5450" s="301"/>
      <c r="U5450" s="301"/>
      <c r="V5450" s="301"/>
      <c r="W5450" s="301"/>
      <c r="X5450" s="301"/>
      <c r="Y5450" s="301"/>
      <c r="Z5450" s="301"/>
      <c r="AA5450" s="301"/>
      <c r="AB5450" s="301"/>
      <c r="AC5450" s="301"/>
      <c r="AD5450" s="301"/>
      <c r="AE5450" s="301"/>
      <c r="AF5450" s="301"/>
      <c r="AG5450" s="301"/>
      <c r="AH5450" s="301"/>
      <c r="AI5450" s="301"/>
    </row>
    <row r="5451" spans="18:35" ht="80.099999999999994" customHeight="1" x14ac:dyDescent="0.2">
      <c r="R5451" s="301"/>
      <c r="S5451" s="301"/>
      <c r="T5451" s="301"/>
      <c r="U5451" s="301"/>
      <c r="V5451" s="301"/>
      <c r="W5451" s="301"/>
      <c r="X5451" s="301"/>
      <c r="Y5451" s="301"/>
      <c r="Z5451" s="301"/>
      <c r="AA5451" s="301"/>
      <c r="AB5451" s="301"/>
      <c r="AC5451" s="301"/>
      <c r="AD5451" s="301"/>
      <c r="AE5451" s="301"/>
      <c r="AF5451" s="301"/>
      <c r="AG5451" s="301"/>
      <c r="AH5451" s="301"/>
      <c r="AI5451" s="301"/>
    </row>
    <row r="5452" spans="18:35" ht="80.099999999999994" customHeight="1" x14ac:dyDescent="0.2">
      <c r="R5452" s="301"/>
      <c r="S5452" s="301"/>
      <c r="T5452" s="301"/>
      <c r="U5452" s="301"/>
      <c r="V5452" s="301"/>
      <c r="W5452" s="301"/>
      <c r="X5452" s="301"/>
      <c r="Y5452" s="301"/>
      <c r="Z5452" s="301"/>
      <c r="AA5452" s="301"/>
      <c r="AB5452" s="301"/>
      <c r="AC5452" s="301"/>
      <c r="AD5452" s="301"/>
      <c r="AE5452" s="301"/>
      <c r="AF5452" s="301"/>
      <c r="AG5452" s="301"/>
      <c r="AH5452" s="301"/>
      <c r="AI5452" s="301"/>
    </row>
    <row r="5453" spans="18:35" ht="80.099999999999994" customHeight="1" x14ac:dyDescent="0.2">
      <c r="R5453" s="301"/>
      <c r="S5453" s="301"/>
      <c r="T5453" s="301"/>
      <c r="U5453" s="301"/>
      <c r="V5453" s="301"/>
      <c r="W5453" s="301"/>
      <c r="X5453" s="301"/>
      <c r="Y5453" s="301"/>
      <c r="Z5453" s="301"/>
      <c r="AA5453" s="301"/>
      <c r="AB5453" s="301"/>
      <c r="AC5453" s="301"/>
      <c r="AD5453" s="301"/>
      <c r="AE5453" s="301"/>
      <c r="AF5453" s="301"/>
      <c r="AG5453" s="301"/>
      <c r="AH5453" s="301"/>
      <c r="AI5453" s="301"/>
    </row>
    <row r="5454" spans="18:35" ht="80.099999999999994" customHeight="1" x14ac:dyDescent="0.2">
      <c r="R5454" s="301"/>
      <c r="S5454" s="301"/>
      <c r="T5454" s="301"/>
      <c r="U5454" s="301"/>
      <c r="V5454" s="301"/>
      <c r="W5454" s="301"/>
      <c r="X5454" s="301"/>
      <c r="Y5454" s="301"/>
      <c r="Z5454" s="301"/>
      <c r="AA5454" s="301"/>
      <c r="AB5454" s="301"/>
      <c r="AC5454" s="301"/>
      <c r="AD5454" s="301"/>
      <c r="AE5454" s="301"/>
      <c r="AF5454" s="301"/>
      <c r="AG5454" s="301"/>
      <c r="AH5454" s="301"/>
      <c r="AI5454" s="301"/>
    </row>
    <row r="5455" spans="18:35" ht="80.099999999999994" customHeight="1" x14ac:dyDescent="0.2">
      <c r="R5455" s="301"/>
      <c r="S5455" s="301"/>
      <c r="T5455" s="301"/>
      <c r="U5455" s="301"/>
      <c r="V5455" s="301"/>
      <c r="W5455" s="301"/>
      <c r="X5455" s="301"/>
      <c r="Y5455" s="301"/>
      <c r="Z5455" s="301"/>
      <c r="AA5455" s="301"/>
      <c r="AB5455" s="301"/>
      <c r="AC5455" s="301"/>
      <c r="AD5455" s="301"/>
      <c r="AE5455" s="301"/>
      <c r="AF5455" s="301"/>
      <c r="AG5455" s="301"/>
      <c r="AH5455" s="301"/>
      <c r="AI5455" s="301"/>
    </row>
    <row r="5456" spans="18:35" ht="80.099999999999994" customHeight="1" x14ac:dyDescent="0.2">
      <c r="R5456" s="301"/>
      <c r="S5456" s="301"/>
      <c r="T5456" s="301"/>
      <c r="U5456" s="301"/>
      <c r="V5456" s="301"/>
      <c r="W5456" s="301"/>
      <c r="X5456" s="301"/>
      <c r="Y5456" s="301"/>
      <c r="Z5456" s="301"/>
      <c r="AA5456" s="301"/>
      <c r="AB5456" s="301"/>
      <c r="AC5456" s="301"/>
      <c r="AD5456" s="301"/>
      <c r="AE5456" s="301"/>
      <c r="AF5456" s="301"/>
      <c r="AG5456" s="301"/>
      <c r="AH5456" s="301"/>
      <c r="AI5456" s="301"/>
    </row>
    <row r="5457" spans="18:35" ht="80.099999999999994" customHeight="1" x14ac:dyDescent="0.2">
      <c r="R5457" s="301"/>
      <c r="S5457" s="301"/>
      <c r="T5457" s="301"/>
      <c r="U5457" s="301"/>
      <c r="V5457" s="301"/>
      <c r="W5457" s="301"/>
      <c r="X5457" s="301"/>
      <c r="Y5457" s="301"/>
      <c r="Z5457" s="301"/>
      <c r="AA5457" s="301"/>
      <c r="AB5457" s="301"/>
      <c r="AC5457" s="301"/>
      <c r="AD5457" s="301"/>
      <c r="AE5457" s="301"/>
      <c r="AF5457" s="301"/>
      <c r="AG5457" s="301"/>
      <c r="AH5457" s="301"/>
      <c r="AI5457" s="301"/>
    </row>
    <row r="5458" spans="18:35" ht="80.099999999999994" customHeight="1" x14ac:dyDescent="0.2">
      <c r="R5458" s="301"/>
      <c r="S5458" s="301"/>
      <c r="T5458" s="301"/>
      <c r="U5458" s="301"/>
      <c r="V5458" s="301"/>
      <c r="W5458" s="301"/>
      <c r="X5458" s="301"/>
      <c r="Y5458" s="301"/>
      <c r="Z5458" s="301"/>
      <c r="AA5458" s="301"/>
      <c r="AB5458" s="301"/>
      <c r="AC5458" s="301"/>
      <c r="AD5458" s="301"/>
      <c r="AE5458" s="301"/>
      <c r="AF5458" s="301"/>
      <c r="AG5458" s="301"/>
      <c r="AH5458" s="301"/>
      <c r="AI5458" s="301"/>
    </row>
    <row r="5459" spans="18:35" ht="80.099999999999994" customHeight="1" x14ac:dyDescent="0.2">
      <c r="R5459" s="301"/>
      <c r="S5459" s="301"/>
      <c r="T5459" s="301"/>
      <c r="U5459" s="301"/>
      <c r="V5459" s="301"/>
      <c r="W5459" s="301"/>
      <c r="X5459" s="301"/>
      <c r="Y5459" s="301"/>
      <c r="Z5459" s="301"/>
      <c r="AA5459" s="301"/>
      <c r="AB5459" s="301"/>
      <c r="AC5459" s="301"/>
      <c r="AD5459" s="301"/>
      <c r="AE5459" s="301"/>
      <c r="AF5459" s="301"/>
      <c r="AG5459" s="301"/>
      <c r="AH5459" s="301"/>
      <c r="AI5459" s="301"/>
    </row>
    <row r="5460" spans="18:35" ht="80.099999999999994" customHeight="1" x14ac:dyDescent="0.2">
      <c r="R5460" s="301"/>
      <c r="S5460" s="301"/>
      <c r="T5460" s="301"/>
      <c r="U5460" s="301"/>
      <c r="V5460" s="301"/>
      <c r="W5460" s="301"/>
      <c r="X5460" s="301"/>
      <c r="Y5460" s="301"/>
      <c r="Z5460" s="301"/>
      <c r="AA5460" s="301"/>
      <c r="AB5460" s="301"/>
      <c r="AC5460" s="301"/>
      <c r="AD5460" s="301"/>
      <c r="AE5460" s="301"/>
      <c r="AF5460" s="301"/>
      <c r="AG5460" s="301"/>
      <c r="AH5460" s="301"/>
      <c r="AI5460" s="301"/>
    </row>
    <row r="5461" spans="18:35" ht="80.099999999999994" customHeight="1" x14ac:dyDescent="0.2">
      <c r="R5461" s="301"/>
      <c r="S5461" s="301"/>
      <c r="T5461" s="301"/>
      <c r="U5461" s="301"/>
      <c r="V5461" s="301"/>
      <c r="W5461" s="301"/>
      <c r="X5461" s="301"/>
      <c r="Y5461" s="301"/>
      <c r="Z5461" s="301"/>
      <c r="AA5461" s="301"/>
      <c r="AB5461" s="301"/>
      <c r="AC5461" s="301"/>
      <c r="AD5461" s="301"/>
      <c r="AE5461" s="301"/>
      <c r="AF5461" s="301"/>
      <c r="AG5461" s="301"/>
      <c r="AH5461" s="301"/>
      <c r="AI5461" s="301"/>
    </row>
    <row r="5462" spans="18:35" ht="80.099999999999994" customHeight="1" x14ac:dyDescent="0.2">
      <c r="R5462" s="301"/>
      <c r="S5462" s="301"/>
      <c r="T5462" s="301"/>
      <c r="U5462" s="301"/>
      <c r="V5462" s="301"/>
      <c r="W5462" s="301"/>
      <c r="X5462" s="301"/>
      <c r="Y5462" s="301"/>
      <c r="Z5462" s="301"/>
      <c r="AA5462" s="301"/>
      <c r="AB5462" s="301"/>
      <c r="AC5462" s="301"/>
      <c r="AD5462" s="301"/>
      <c r="AE5462" s="301"/>
      <c r="AF5462" s="301"/>
      <c r="AG5462" s="301"/>
      <c r="AH5462" s="301"/>
      <c r="AI5462" s="301"/>
    </row>
    <row r="5463" spans="18:35" ht="80.099999999999994" customHeight="1" x14ac:dyDescent="0.2">
      <c r="R5463" s="301"/>
      <c r="S5463" s="301"/>
      <c r="T5463" s="301"/>
      <c r="U5463" s="301"/>
      <c r="V5463" s="301"/>
      <c r="W5463" s="301"/>
      <c r="X5463" s="301"/>
      <c r="Y5463" s="301"/>
      <c r="Z5463" s="301"/>
      <c r="AA5463" s="301"/>
      <c r="AB5463" s="301"/>
      <c r="AC5463" s="301"/>
      <c r="AD5463" s="301"/>
      <c r="AE5463" s="301"/>
      <c r="AF5463" s="301"/>
      <c r="AG5463" s="301"/>
      <c r="AH5463" s="301"/>
      <c r="AI5463" s="301"/>
    </row>
    <row r="5464" spans="18:35" ht="80.099999999999994" customHeight="1" x14ac:dyDescent="0.2">
      <c r="R5464" s="301"/>
      <c r="S5464" s="301"/>
      <c r="T5464" s="301"/>
      <c r="U5464" s="301"/>
      <c r="V5464" s="301"/>
      <c r="W5464" s="301"/>
      <c r="X5464" s="301"/>
      <c r="Y5464" s="301"/>
      <c r="Z5464" s="301"/>
      <c r="AA5464" s="301"/>
      <c r="AB5464" s="301"/>
      <c r="AC5464" s="301"/>
      <c r="AD5464" s="301"/>
      <c r="AE5464" s="301"/>
      <c r="AF5464" s="301"/>
      <c r="AG5464" s="301"/>
      <c r="AH5464" s="301"/>
      <c r="AI5464" s="301"/>
    </row>
    <row r="5465" spans="18:35" ht="80.099999999999994" customHeight="1" x14ac:dyDescent="0.2">
      <c r="R5465" s="301"/>
      <c r="S5465" s="301"/>
      <c r="T5465" s="301"/>
      <c r="U5465" s="301"/>
      <c r="V5465" s="301"/>
      <c r="W5465" s="301"/>
      <c r="X5465" s="301"/>
      <c r="Y5465" s="301"/>
      <c r="Z5465" s="301"/>
      <c r="AA5465" s="301"/>
      <c r="AB5465" s="301"/>
      <c r="AC5465" s="301"/>
      <c r="AD5465" s="301"/>
      <c r="AE5465" s="301"/>
      <c r="AF5465" s="301"/>
      <c r="AG5465" s="301"/>
      <c r="AH5465" s="301"/>
      <c r="AI5465" s="301"/>
    </row>
    <row r="5466" spans="18:35" ht="80.099999999999994" customHeight="1" x14ac:dyDescent="0.2">
      <c r="R5466" s="301"/>
      <c r="S5466" s="301"/>
      <c r="T5466" s="301"/>
      <c r="U5466" s="301"/>
      <c r="V5466" s="301"/>
      <c r="W5466" s="301"/>
      <c r="X5466" s="301"/>
      <c r="Y5466" s="301"/>
      <c r="Z5466" s="301"/>
      <c r="AA5466" s="301"/>
      <c r="AB5466" s="301"/>
      <c r="AC5466" s="301"/>
      <c r="AD5466" s="301"/>
      <c r="AE5466" s="301"/>
      <c r="AF5466" s="301"/>
      <c r="AG5466" s="301"/>
      <c r="AH5466" s="301"/>
      <c r="AI5466" s="301"/>
    </row>
    <row r="5467" spans="18:35" ht="80.099999999999994" customHeight="1" x14ac:dyDescent="0.2">
      <c r="R5467" s="301"/>
      <c r="S5467" s="301"/>
      <c r="T5467" s="301"/>
      <c r="U5467" s="301"/>
      <c r="V5467" s="301"/>
      <c r="W5467" s="301"/>
      <c r="X5467" s="301"/>
      <c r="Y5467" s="301"/>
      <c r="Z5467" s="301"/>
      <c r="AA5467" s="301"/>
      <c r="AB5467" s="301"/>
      <c r="AC5467" s="301"/>
      <c r="AD5467" s="301"/>
      <c r="AE5467" s="301"/>
      <c r="AF5467" s="301"/>
      <c r="AG5467" s="301"/>
      <c r="AH5467" s="301"/>
      <c r="AI5467" s="301"/>
    </row>
    <row r="5468" spans="18:35" ht="80.099999999999994" customHeight="1" x14ac:dyDescent="0.2">
      <c r="R5468" s="301"/>
      <c r="S5468" s="301"/>
      <c r="T5468" s="301"/>
      <c r="U5468" s="301"/>
      <c r="V5468" s="301"/>
      <c r="W5468" s="301"/>
      <c r="X5468" s="301"/>
      <c r="Y5468" s="301"/>
      <c r="Z5468" s="301"/>
      <c r="AA5468" s="301"/>
      <c r="AB5468" s="301"/>
      <c r="AC5468" s="301"/>
      <c r="AD5468" s="301"/>
      <c r="AE5468" s="301"/>
      <c r="AF5468" s="301"/>
      <c r="AG5468" s="301"/>
      <c r="AH5468" s="301"/>
      <c r="AI5468" s="301"/>
    </row>
    <row r="5469" spans="18:35" ht="80.099999999999994" customHeight="1" x14ac:dyDescent="0.2">
      <c r="R5469" s="301"/>
      <c r="S5469" s="301"/>
      <c r="T5469" s="301"/>
      <c r="U5469" s="301"/>
      <c r="V5469" s="301"/>
      <c r="W5469" s="301"/>
      <c r="X5469" s="301"/>
      <c r="Y5469" s="301"/>
      <c r="Z5469" s="301"/>
      <c r="AA5469" s="301"/>
      <c r="AB5469" s="301"/>
      <c r="AC5469" s="301"/>
      <c r="AD5469" s="301"/>
      <c r="AE5469" s="301"/>
      <c r="AF5469" s="301"/>
      <c r="AG5469" s="301"/>
      <c r="AH5469" s="301"/>
      <c r="AI5469" s="301"/>
    </row>
    <row r="5470" spans="18:35" ht="80.099999999999994" customHeight="1" x14ac:dyDescent="0.2">
      <c r="R5470" s="301"/>
      <c r="S5470" s="301"/>
      <c r="T5470" s="301"/>
      <c r="U5470" s="301"/>
      <c r="V5470" s="301"/>
      <c r="W5470" s="301"/>
      <c r="X5470" s="301"/>
      <c r="Y5470" s="301"/>
      <c r="Z5470" s="301"/>
      <c r="AA5470" s="301"/>
      <c r="AB5470" s="301"/>
      <c r="AC5470" s="301"/>
      <c r="AD5470" s="301"/>
      <c r="AE5470" s="301"/>
      <c r="AF5470" s="301"/>
      <c r="AG5470" s="301"/>
      <c r="AH5470" s="301"/>
      <c r="AI5470" s="301"/>
    </row>
    <row r="5471" spans="18:35" ht="80.099999999999994" customHeight="1" x14ac:dyDescent="0.2">
      <c r="R5471" s="301"/>
      <c r="S5471" s="301"/>
      <c r="T5471" s="301"/>
      <c r="U5471" s="301"/>
      <c r="V5471" s="301"/>
      <c r="W5471" s="301"/>
      <c r="X5471" s="301"/>
      <c r="Y5471" s="301"/>
      <c r="Z5471" s="301"/>
      <c r="AA5471" s="301"/>
      <c r="AB5471" s="301"/>
      <c r="AC5471" s="301"/>
      <c r="AD5471" s="301"/>
      <c r="AE5471" s="301"/>
      <c r="AF5471" s="301"/>
      <c r="AG5471" s="301"/>
      <c r="AH5471" s="301"/>
      <c r="AI5471" s="301"/>
    </row>
    <row r="5472" spans="18:35" ht="80.099999999999994" customHeight="1" x14ac:dyDescent="0.2">
      <c r="R5472" s="301"/>
      <c r="S5472" s="301"/>
      <c r="T5472" s="301"/>
      <c r="U5472" s="301"/>
      <c r="V5472" s="301"/>
      <c r="W5472" s="301"/>
      <c r="X5472" s="301"/>
      <c r="Y5472" s="301"/>
      <c r="Z5472" s="301"/>
      <c r="AA5472" s="301"/>
      <c r="AB5472" s="301"/>
      <c r="AC5472" s="301"/>
      <c r="AD5472" s="301"/>
      <c r="AE5472" s="301"/>
      <c r="AF5472" s="301"/>
      <c r="AG5472" s="301"/>
      <c r="AH5472" s="301"/>
      <c r="AI5472" s="301"/>
    </row>
    <row r="5473" spans="18:35" ht="80.099999999999994" customHeight="1" x14ac:dyDescent="0.2">
      <c r="R5473" s="301"/>
      <c r="S5473" s="301"/>
      <c r="T5473" s="301"/>
      <c r="U5473" s="301"/>
      <c r="V5473" s="301"/>
      <c r="W5473" s="301"/>
      <c r="X5473" s="301"/>
      <c r="Y5473" s="301"/>
      <c r="Z5473" s="301"/>
      <c r="AA5473" s="301"/>
      <c r="AB5473" s="301"/>
      <c r="AC5473" s="301"/>
      <c r="AD5473" s="301"/>
      <c r="AE5473" s="301"/>
      <c r="AF5473" s="301"/>
      <c r="AG5473" s="301"/>
      <c r="AH5473" s="301"/>
      <c r="AI5473" s="301"/>
    </row>
    <row r="5474" spans="18:35" ht="80.099999999999994" customHeight="1" x14ac:dyDescent="0.2">
      <c r="R5474" s="301"/>
      <c r="S5474" s="301"/>
      <c r="T5474" s="301"/>
      <c r="U5474" s="301"/>
      <c r="V5474" s="301"/>
      <c r="W5474" s="301"/>
      <c r="X5474" s="301"/>
      <c r="Y5474" s="301"/>
      <c r="Z5474" s="301"/>
      <c r="AA5474" s="301"/>
      <c r="AB5474" s="301"/>
      <c r="AC5474" s="301"/>
      <c r="AD5474" s="301"/>
      <c r="AE5474" s="301"/>
      <c r="AF5474" s="301"/>
      <c r="AG5474" s="301"/>
      <c r="AH5474" s="301"/>
      <c r="AI5474" s="301"/>
    </row>
    <row r="5475" spans="18:35" ht="80.099999999999994" customHeight="1" x14ac:dyDescent="0.2">
      <c r="R5475" s="301"/>
      <c r="S5475" s="301"/>
      <c r="T5475" s="301"/>
      <c r="U5475" s="301"/>
      <c r="V5475" s="301"/>
      <c r="W5475" s="301"/>
      <c r="X5475" s="301"/>
      <c r="Y5475" s="301"/>
      <c r="Z5475" s="301"/>
      <c r="AA5475" s="301"/>
      <c r="AB5475" s="301"/>
      <c r="AC5475" s="301"/>
      <c r="AD5475" s="301"/>
      <c r="AE5475" s="301"/>
      <c r="AF5475" s="301"/>
      <c r="AG5475" s="301"/>
      <c r="AH5475" s="301"/>
      <c r="AI5475" s="301"/>
    </row>
    <row r="5476" spans="18:35" ht="80.099999999999994" customHeight="1" x14ac:dyDescent="0.2">
      <c r="R5476" s="301"/>
      <c r="S5476" s="301"/>
      <c r="T5476" s="301"/>
      <c r="U5476" s="301"/>
      <c r="V5476" s="301"/>
      <c r="W5476" s="301"/>
      <c r="X5476" s="301"/>
      <c r="Y5476" s="301"/>
      <c r="Z5476" s="301"/>
      <c r="AA5476" s="301"/>
      <c r="AB5476" s="301"/>
      <c r="AC5476" s="301"/>
      <c r="AD5476" s="301"/>
      <c r="AE5476" s="301"/>
      <c r="AF5476" s="301"/>
      <c r="AG5476" s="301"/>
      <c r="AH5476" s="301"/>
      <c r="AI5476" s="301"/>
    </row>
    <row r="5477" spans="18:35" ht="80.099999999999994" customHeight="1" x14ac:dyDescent="0.2">
      <c r="R5477" s="301"/>
      <c r="S5477" s="301"/>
      <c r="T5477" s="301"/>
      <c r="U5477" s="301"/>
      <c r="V5477" s="301"/>
      <c r="W5477" s="301"/>
      <c r="X5477" s="301"/>
      <c r="Y5477" s="301"/>
      <c r="Z5477" s="301"/>
      <c r="AA5477" s="301"/>
      <c r="AB5477" s="301"/>
      <c r="AC5477" s="301"/>
      <c r="AD5477" s="301"/>
      <c r="AE5477" s="301"/>
      <c r="AF5477" s="301"/>
      <c r="AG5477" s="301"/>
      <c r="AH5477" s="301"/>
      <c r="AI5477" s="301"/>
    </row>
    <row r="5478" spans="18:35" ht="80.099999999999994" customHeight="1" x14ac:dyDescent="0.2">
      <c r="R5478" s="301"/>
      <c r="S5478" s="301"/>
      <c r="T5478" s="301"/>
      <c r="U5478" s="301"/>
      <c r="V5478" s="301"/>
      <c r="W5478" s="301"/>
      <c r="X5478" s="301"/>
      <c r="Y5478" s="301"/>
      <c r="Z5478" s="301"/>
      <c r="AA5478" s="301"/>
      <c r="AB5478" s="301"/>
      <c r="AC5478" s="301"/>
      <c r="AD5478" s="301"/>
      <c r="AE5478" s="301"/>
      <c r="AF5478" s="301"/>
      <c r="AG5478" s="301"/>
      <c r="AH5478" s="301"/>
      <c r="AI5478" s="301"/>
    </row>
    <row r="5479" spans="18:35" ht="80.099999999999994" customHeight="1" x14ac:dyDescent="0.2">
      <c r="R5479" s="301"/>
      <c r="S5479" s="301"/>
      <c r="T5479" s="301"/>
      <c r="U5479" s="301"/>
      <c r="V5479" s="301"/>
      <c r="W5479" s="301"/>
      <c r="X5479" s="301"/>
      <c r="Y5479" s="301"/>
      <c r="Z5479" s="301"/>
      <c r="AA5479" s="301"/>
      <c r="AB5479" s="301"/>
      <c r="AC5479" s="301"/>
      <c r="AD5479" s="301"/>
      <c r="AE5479" s="301"/>
      <c r="AF5479" s="301"/>
      <c r="AG5479" s="301"/>
      <c r="AH5479" s="301"/>
      <c r="AI5479" s="301"/>
    </row>
    <row r="5480" spans="18:35" ht="80.099999999999994" customHeight="1" x14ac:dyDescent="0.2">
      <c r="R5480" s="301"/>
      <c r="S5480" s="301"/>
      <c r="T5480" s="301"/>
      <c r="U5480" s="301"/>
      <c r="V5480" s="301"/>
      <c r="W5480" s="301"/>
      <c r="X5480" s="301"/>
      <c r="Y5480" s="301"/>
      <c r="Z5480" s="301"/>
      <c r="AA5480" s="301"/>
      <c r="AB5480" s="301"/>
      <c r="AC5480" s="301"/>
      <c r="AD5480" s="301"/>
      <c r="AE5480" s="301"/>
      <c r="AF5480" s="301"/>
      <c r="AG5480" s="301"/>
      <c r="AH5480" s="301"/>
      <c r="AI5480" s="301"/>
    </row>
    <row r="5481" spans="18:35" ht="80.099999999999994" customHeight="1" x14ac:dyDescent="0.2">
      <c r="R5481" s="301"/>
      <c r="S5481" s="301"/>
      <c r="T5481" s="301"/>
      <c r="U5481" s="301"/>
      <c r="V5481" s="301"/>
      <c r="W5481" s="301"/>
      <c r="X5481" s="301"/>
      <c r="Y5481" s="301"/>
      <c r="Z5481" s="301"/>
      <c r="AA5481" s="301"/>
      <c r="AB5481" s="301"/>
      <c r="AC5481" s="301"/>
      <c r="AD5481" s="301"/>
      <c r="AE5481" s="301"/>
      <c r="AF5481" s="301"/>
      <c r="AG5481" s="301"/>
      <c r="AH5481" s="301"/>
      <c r="AI5481" s="301"/>
    </row>
    <row r="5482" spans="18:35" ht="80.099999999999994" customHeight="1" x14ac:dyDescent="0.2">
      <c r="R5482" s="301"/>
      <c r="S5482" s="301"/>
      <c r="T5482" s="301"/>
      <c r="U5482" s="301"/>
      <c r="V5482" s="301"/>
      <c r="W5482" s="301"/>
      <c r="X5482" s="301"/>
      <c r="Y5482" s="301"/>
      <c r="Z5482" s="301"/>
      <c r="AA5482" s="301"/>
      <c r="AB5482" s="301"/>
      <c r="AC5482" s="301"/>
      <c r="AD5482" s="301"/>
      <c r="AE5482" s="301"/>
      <c r="AF5482" s="301"/>
      <c r="AG5482" s="301"/>
      <c r="AH5482" s="301"/>
      <c r="AI5482" s="301"/>
    </row>
    <row r="5483" spans="18:35" ht="80.099999999999994" customHeight="1" x14ac:dyDescent="0.2">
      <c r="R5483" s="301"/>
      <c r="S5483" s="301"/>
      <c r="T5483" s="301"/>
      <c r="U5483" s="301"/>
      <c r="V5483" s="301"/>
      <c r="W5483" s="301"/>
      <c r="X5483" s="301"/>
      <c r="Y5483" s="301"/>
      <c r="Z5483" s="301"/>
      <c r="AA5483" s="301"/>
      <c r="AB5483" s="301"/>
      <c r="AC5483" s="301"/>
      <c r="AD5483" s="301"/>
      <c r="AE5483" s="301"/>
      <c r="AF5483" s="301"/>
      <c r="AG5483" s="301"/>
      <c r="AH5483" s="301"/>
      <c r="AI5483" s="301"/>
    </row>
    <row r="5484" spans="18:35" ht="80.099999999999994" customHeight="1" x14ac:dyDescent="0.2">
      <c r="R5484" s="301"/>
      <c r="S5484" s="301"/>
      <c r="T5484" s="301"/>
      <c r="U5484" s="301"/>
      <c r="V5484" s="301"/>
      <c r="W5484" s="301"/>
      <c r="X5484" s="301"/>
      <c r="Y5484" s="301"/>
      <c r="Z5484" s="301"/>
      <c r="AA5484" s="301"/>
      <c r="AB5484" s="301"/>
      <c r="AC5484" s="301"/>
      <c r="AD5484" s="301"/>
      <c r="AE5484" s="301"/>
      <c r="AF5484" s="301"/>
      <c r="AG5484" s="301"/>
      <c r="AH5484" s="301"/>
      <c r="AI5484" s="301"/>
    </row>
    <row r="5485" spans="18:35" ht="80.099999999999994" customHeight="1" x14ac:dyDescent="0.2">
      <c r="R5485" s="301"/>
      <c r="S5485" s="301"/>
      <c r="T5485" s="301"/>
      <c r="U5485" s="301"/>
      <c r="V5485" s="301"/>
      <c r="W5485" s="301"/>
      <c r="X5485" s="301"/>
      <c r="Y5485" s="301"/>
      <c r="Z5485" s="301"/>
      <c r="AA5485" s="301"/>
      <c r="AB5485" s="301"/>
      <c r="AC5485" s="301"/>
      <c r="AD5485" s="301"/>
      <c r="AE5485" s="301"/>
      <c r="AF5485" s="301"/>
      <c r="AG5485" s="301"/>
      <c r="AH5485" s="301"/>
      <c r="AI5485" s="301"/>
    </row>
    <row r="5486" spans="18:35" ht="80.099999999999994" customHeight="1" x14ac:dyDescent="0.2">
      <c r="R5486" s="301"/>
      <c r="S5486" s="301"/>
      <c r="T5486" s="301"/>
      <c r="U5486" s="301"/>
      <c r="V5486" s="301"/>
      <c r="W5486" s="301"/>
      <c r="X5486" s="301"/>
      <c r="Y5486" s="301"/>
      <c r="Z5486" s="301"/>
      <c r="AA5486" s="301"/>
      <c r="AB5486" s="301"/>
      <c r="AC5486" s="301"/>
      <c r="AD5486" s="301"/>
      <c r="AE5486" s="301"/>
      <c r="AF5486" s="301"/>
      <c r="AG5486" s="301"/>
      <c r="AH5486" s="301"/>
      <c r="AI5486" s="301"/>
    </row>
    <row r="5487" spans="18:35" ht="80.099999999999994" customHeight="1" x14ac:dyDescent="0.2">
      <c r="R5487" s="301"/>
      <c r="S5487" s="301"/>
      <c r="T5487" s="301"/>
      <c r="U5487" s="301"/>
      <c r="V5487" s="301"/>
      <c r="W5487" s="301"/>
      <c r="X5487" s="301"/>
      <c r="Y5487" s="301"/>
      <c r="Z5487" s="301"/>
      <c r="AA5487" s="301"/>
      <c r="AB5487" s="301"/>
      <c r="AC5487" s="301"/>
      <c r="AD5487" s="301"/>
      <c r="AE5487" s="301"/>
      <c r="AF5487" s="301"/>
      <c r="AG5487" s="301"/>
      <c r="AH5487" s="301"/>
      <c r="AI5487" s="301"/>
    </row>
    <row r="5488" spans="18:35" ht="80.099999999999994" customHeight="1" x14ac:dyDescent="0.2">
      <c r="R5488" s="301"/>
      <c r="S5488" s="301"/>
      <c r="T5488" s="301"/>
      <c r="U5488" s="301"/>
      <c r="V5488" s="301"/>
      <c r="W5488" s="301"/>
      <c r="X5488" s="301"/>
      <c r="Y5488" s="301"/>
      <c r="Z5488" s="301"/>
      <c r="AA5488" s="301"/>
      <c r="AB5488" s="301"/>
      <c r="AC5488" s="301"/>
      <c r="AD5488" s="301"/>
      <c r="AE5488" s="301"/>
      <c r="AF5488" s="301"/>
      <c r="AG5488" s="301"/>
      <c r="AH5488" s="301"/>
      <c r="AI5488" s="301"/>
    </row>
    <row r="5489" spans="18:35" ht="80.099999999999994" customHeight="1" x14ac:dyDescent="0.2">
      <c r="R5489" s="301"/>
      <c r="S5489" s="301"/>
      <c r="T5489" s="301"/>
      <c r="U5489" s="301"/>
      <c r="V5489" s="301"/>
      <c r="W5489" s="301"/>
      <c r="X5489" s="301"/>
      <c r="Y5489" s="301"/>
      <c r="Z5489" s="301"/>
      <c r="AA5489" s="301"/>
      <c r="AB5489" s="301"/>
      <c r="AC5489" s="301"/>
      <c r="AD5489" s="301"/>
      <c r="AE5489" s="301"/>
      <c r="AF5489" s="301"/>
      <c r="AG5489" s="301"/>
      <c r="AH5489" s="301"/>
      <c r="AI5489" s="301"/>
    </row>
    <row r="5490" spans="18:35" ht="80.099999999999994" customHeight="1" x14ac:dyDescent="0.2">
      <c r="R5490" s="301"/>
      <c r="S5490" s="301"/>
      <c r="T5490" s="301"/>
      <c r="U5490" s="301"/>
      <c r="V5490" s="301"/>
      <c r="W5490" s="301"/>
      <c r="X5490" s="301"/>
      <c r="Y5490" s="301"/>
      <c r="Z5490" s="301"/>
      <c r="AA5490" s="301"/>
      <c r="AB5490" s="301"/>
      <c r="AC5490" s="301"/>
      <c r="AD5490" s="301"/>
      <c r="AE5490" s="301"/>
      <c r="AF5490" s="301"/>
      <c r="AG5490" s="301"/>
      <c r="AH5490" s="301"/>
      <c r="AI5490" s="301"/>
    </row>
    <row r="5491" spans="18:35" ht="80.099999999999994" customHeight="1" x14ac:dyDescent="0.2">
      <c r="R5491" s="301"/>
      <c r="S5491" s="301"/>
      <c r="T5491" s="301"/>
      <c r="U5491" s="301"/>
      <c r="V5491" s="301"/>
      <c r="W5491" s="301"/>
      <c r="X5491" s="301"/>
      <c r="Y5491" s="301"/>
      <c r="Z5491" s="301"/>
      <c r="AA5491" s="301"/>
      <c r="AB5491" s="301"/>
      <c r="AC5491" s="301"/>
      <c r="AD5491" s="301"/>
      <c r="AE5491" s="301"/>
      <c r="AF5491" s="301"/>
      <c r="AG5491" s="301"/>
      <c r="AH5491" s="301"/>
      <c r="AI5491" s="301"/>
    </row>
    <row r="5492" spans="18:35" ht="80.099999999999994" customHeight="1" x14ac:dyDescent="0.2">
      <c r="R5492" s="301"/>
      <c r="S5492" s="301"/>
      <c r="T5492" s="301"/>
      <c r="U5492" s="301"/>
      <c r="V5492" s="301"/>
      <c r="W5492" s="301"/>
      <c r="X5492" s="301"/>
      <c r="Y5492" s="301"/>
      <c r="Z5492" s="301"/>
      <c r="AA5492" s="301"/>
      <c r="AB5492" s="301"/>
      <c r="AC5492" s="301"/>
      <c r="AD5492" s="301"/>
      <c r="AE5492" s="301"/>
      <c r="AF5492" s="301"/>
      <c r="AG5492" s="301"/>
      <c r="AH5492" s="301"/>
      <c r="AI5492" s="301"/>
    </row>
    <row r="5493" spans="18:35" ht="80.099999999999994" customHeight="1" x14ac:dyDescent="0.2">
      <c r="R5493" s="301"/>
      <c r="S5493" s="301"/>
      <c r="T5493" s="301"/>
      <c r="U5493" s="301"/>
      <c r="V5493" s="301"/>
      <c r="W5493" s="301"/>
      <c r="X5493" s="301"/>
      <c r="Y5493" s="301"/>
      <c r="Z5493" s="301"/>
      <c r="AA5493" s="301"/>
      <c r="AB5493" s="301"/>
      <c r="AC5493" s="301"/>
      <c r="AD5493" s="301"/>
      <c r="AE5493" s="301"/>
      <c r="AF5493" s="301"/>
      <c r="AG5493" s="301"/>
      <c r="AH5493" s="301"/>
      <c r="AI5493" s="301"/>
    </row>
    <row r="5494" spans="18:35" ht="80.099999999999994" customHeight="1" x14ac:dyDescent="0.2">
      <c r="R5494" s="301"/>
      <c r="S5494" s="301"/>
      <c r="T5494" s="301"/>
      <c r="U5494" s="301"/>
      <c r="V5494" s="301"/>
      <c r="W5494" s="301"/>
      <c r="X5494" s="301"/>
      <c r="Y5494" s="301"/>
      <c r="Z5494" s="301"/>
      <c r="AA5494" s="301"/>
      <c r="AB5494" s="301"/>
      <c r="AC5494" s="301"/>
      <c r="AD5494" s="301"/>
      <c r="AE5494" s="301"/>
      <c r="AF5494" s="301"/>
      <c r="AG5494" s="301"/>
      <c r="AH5494" s="301"/>
      <c r="AI5494" s="301"/>
    </row>
    <row r="5495" spans="18:35" ht="80.099999999999994" customHeight="1" x14ac:dyDescent="0.2">
      <c r="R5495" s="301"/>
      <c r="S5495" s="301"/>
      <c r="T5495" s="301"/>
      <c r="U5495" s="301"/>
      <c r="V5495" s="301"/>
      <c r="W5495" s="301"/>
      <c r="X5495" s="301"/>
      <c r="Y5495" s="301"/>
      <c r="Z5495" s="301"/>
      <c r="AA5495" s="301"/>
      <c r="AB5495" s="301"/>
      <c r="AC5495" s="301"/>
      <c r="AD5495" s="301"/>
      <c r="AE5495" s="301"/>
      <c r="AF5495" s="301"/>
      <c r="AG5495" s="301"/>
      <c r="AH5495" s="301"/>
      <c r="AI5495" s="301"/>
    </row>
    <row r="5496" spans="18:35" ht="80.099999999999994" customHeight="1" x14ac:dyDescent="0.2">
      <c r="R5496" s="301"/>
      <c r="S5496" s="301"/>
      <c r="T5496" s="301"/>
      <c r="U5496" s="301"/>
      <c r="V5496" s="301"/>
      <c r="W5496" s="301"/>
      <c r="X5496" s="301"/>
      <c r="Y5496" s="301"/>
      <c r="Z5496" s="301"/>
      <c r="AA5496" s="301"/>
      <c r="AB5496" s="301"/>
      <c r="AC5496" s="301"/>
      <c r="AD5496" s="301"/>
      <c r="AE5496" s="301"/>
      <c r="AF5496" s="301"/>
      <c r="AG5496" s="301"/>
      <c r="AH5496" s="301"/>
      <c r="AI5496" s="301"/>
    </row>
    <row r="5497" spans="18:35" ht="80.099999999999994" customHeight="1" x14ac:dyDescent="0.2">
      <c r="R5497" s="301"/>
      <c r="S5497" s="301"/>
      <c r="T5497" s="301"/>
      <c r="U5497" s="301"/>
      <c r="V5497" s="301"/>
      <c r="W5497" s="301"/>
      <c r="X5497" s="301"/>
      <c r="Y5497" s="301"/>
      <c r="Z5497" s="301"/>
      <c r="AA5497" s="301"/>
      <c r="AB5497" s="301"/>
      <c r="AC5497" s="301"/>
      <c r="AD5497" s="301"/>
      <c r="AE5497" s="301"/>
      <c r="AF5497" s="301"/>
      <c r="AG5497" s="301"/>
      <c r="AH5497" s="301"/>
      <c r="AI5497" s="301"/>
    </row>
    <row r="5498" spans="18:35" ht="80.099999999999994" customHeight="1" x14ac:dyDescent="0.2">
      <c r="R5498" s="301"/>
      <c r="S5498" s="301"/>
      <c r="T5498" s="301"/>
      <c r="U5498" s="301"/>
      <c r="V5498" s="301"/>
      <c r="W5498" s="301"/>
      <c r="X5498" s="301"/>
      <c r="Y5498" s="301"/>
      <c r="Z5498" s="301"/>
      <c r="AA5498" s="301"/>
      <c r="AB5498" s="301"/>
      <c r="AC5498" s="301"/>
      <c r="AD5498" s="301"/>
      <c r="AE5498" s="301"/>
      <c r="AF5498" s="301"/>
      <c r="AG5498" s="301"/>
      <c r="AH5498" s="301"/>
      <c r="AI5498" s="301"/>
    </row>
    <row r="5499" spans="18:35" ht="80.099999999999994" customHeight="1" x14ac:dyDescent="0.2">
      <c r="R5499" s="301"/>
      <c r="S5499" s="301"/>
      <c r="T5499" s="301"/>
      <c r="U5499" s="301"/>
      <c r="V5499" s="301"/>
      <c r="W5499" s="301"/>
      <c r="X5499" s="301"/>
      <c r="Y5499" s="301"/>
      <c r="Z5499" s="301"/>
      <c r="AA5499" s="301"/>
      <c r="AB5499" s="301"/>
      <c r="AC5499" s="301"/>
      <c r="AD5499" s="301"/>
      <c r="AE5499" s="301"/>
      <c r="AF5499" s="301"/>
      <c r="AG5499" s="301"/>
      <c r="AH5499" s="301"/>
      <c r="AI5499" s="301"/>
    </row>
    <row r="5500" spans="18:35" ht="80.099999999999994" customHeight="1" x14ac:dyDescent="0.2">
      <c r="R5500" s="301"/>
      <c r="S5500" s="301"/>
      <c r="T5500" s="301"/>
      <c r="U5500" s="301"/>
      <c r="V5500" s="301"/>
      <c r="W5500" s="301"/>
      <c r="X5500" s="301"/>
      <c r="Y5500" s="301"/>
      <c r="Z5500" s="301"/>
      <c r="AA5500" s="301"/>
      <c r="AB5500" s="301"/>
      <c r="AC5500" s="301"/>
      <c r="AD5500" s="301"/>
      <c r="AE5500" s="301"/>
      <c r="AF5500" s="301"/>
      <c r="AG5500" s="301"/>
      <c r="AH5500" s="301"/>
      <c r="AI5500" s="301"/>
    </row>
    <row r="5501" spans="18:35" ht="80.099999999999994" customHeight="1" x14ac:dyDescent="0.2">
      <c r="R5501" s="301"/>
      <c r="S5501" s="301"/>
      <c r="T5501" s="301"/>
      <c r="U5501" s="301"/>
      <c r="V5501" s="301"/>
      <c r="W5501" s="301"/>
      <c r="X5501" s="301"/>
      <c r="Y5501" s="301"/>
      <c r="Z5501" s="301"/>
      <c r="AA5501" s="301"/>
      <c r="AB5501" s="301"/>
      <c r="AC5501" s="301"/>
      <c r="AD5501" s="301"/>
      <c r="AE5501" s="301"/>
      <c r="AF5501" s="301"/>
      <c r="AG5501" s="301"/>
      <c r="AH5501" s="301"/>
      <c r="AI5501" s="301"/>
    </row>
    <row r="5502" spans="18:35" ht="80.099999999999994" customHeight="1" x14ac:dyDescent="0.2">
      <c r="R5502" s="301"/>
      <c r="S5502" s="301"/>
      <c r="T5502" s="301"/>
      <c r="U5502" s="301"/>
      <c r="V5502" s="301"/>
      <c r="W5502" s="301"/>
      <c r="X5502" s="301"/>
      <c r="Y5502" s="301"/>
      <c r="Z5502" s="301"/>
      <c r="AA5502" s="301"/>
      <c r="AB5502" s="301"/>
      <c r="AC5502" s="301"/>
      <c r="AD5502" s="301"/>
      <c r="AE5502" s="301"/>
      <c r="AF5502" s="301"/>
      <c r="AG5502" s="301"/>
      <c r="AH5502" s="301"/>
      <c r="AI5502" s="301"/>
    </row>
    <row r="5503" spans="18:35" ht="80.099999999999994" customHeight="1" x14ac:dyDescent="0.2">
      <c r="R5503" s="301"/>
      <c r="S5503" s="301"/>
      <c r="T5503" s="301"/>
      <c r="U5503" s="301"/>
      <c r="V5503" s="301"/>
      <c r="W5503" s="301"/>
      <c r="X5503" s="301"/>
      <c r="Y5503" s="301"/>
      <c r="Z5503" s="301"/>
      <c r="AA5503" s="301"/>
      <c r="AB5503" s="301"/>
      <c r="AC5503" s="301"/>
      <c r="AD5503" s="301"/>
      <c r="AE5503" s="301"/>
      <c r="AF5503" s="301"/>
      <c r="AG5503" s="301"/>
      <c r="AH5503" s="301"/>
      <c r="AI5503" s="301"/>
    </row>
    <row r="5504" spans="18:35" ht="80.099999999999994" customHeight="1" x14ac:dyDescent="0.2">
      <c r="R5504" s="301"/>
      <c r="S5504" s="301"/>
      <c r="T5504" s="301"/>
      <c r="U5504" s="301"/>
      <c r="V5504" s="301"/>
      <c r="W5504" s="301"/>
      <c r="X5504" s="301"/>
      <c r="Y5504" s="301"/>
      <c r="Z5504" s="301"/>
      <c r="AA5504" s="301"/>
      <c r="AB5504" s="301"/>
      <c r="AC5504" s="301"/>
      <c r="AD5504" s="301"/>
      <c r="AE5504" s="301"/>
      <c r="AF5504" s="301"/>
      <c r="AG5504" s="301"/>
      <c r="AH5504" s="301"/>
      <c r="AI5504" s="301"/>
    </row>
    <row r="5505" spans="18:35" ht="80.099999999999994" customHeight="1" x14ac:dyDescent="0.2">
      <c r="R5505" s="301"/>
      <c r="S5505" s="301"/>
      <c r="T5505" s="301"/>
      <c r="U5505" s="301"/>
      <c r="V5505" s="301"/>
      <c r="W5505" s="301"/>
      <c r="X5505" s="301"/>
      <c r="Y5505" s="301"/>
      <c r="Z5505" s="301"/>
      <c r="AA5505" s="301"/>
      <c r="AB5505" s="301"/>
      <c r="AC5505" s="301"/>
      <c r="AD5505" s="301"/>
      <c r="AE5505" s="301"/>
      <c r="AF5505" s="301"/>
      <c r="AG5505" s="301"/>
      <c r="AH5505" s="301"/>
      <c r="AI5505" s="301"/>
    </row>
    <row r="5506" spans="18:35" ht="80.099999999999994" customHeight="1" x14ac:dyDescent="0.2">
      <c r="R5506" s="301"/>
      <c r="S5506" s="301"/>
      <c r="T5506" s="301"/>
      <c r="U5506" s="301"/>
      <c r="V5506" s="301"/>
      <c r="W5506" s="301"/>
      <c r="X5506" s="301"/>
      <c r="Y5506" s="301"/>
      <c r="Z5506" s="301"/>
      <c r="AA5506" s="301"/>
      <c r="AB5506" s="301"/>
      <c r="AC5506" s="301"/>
      <c r="AD5506" s="301"/>
      <c r="AE5506" s="301"/>
      <c r="AF5506" s="301"/>
      <c r="AG5506" s="301"/>
      <c r="AH5506" s="301"/>
      <c r="AI5506" s="301"/>
    </row>
    <row r="5507" spans="18:35" ht="80.099999999999994" customHeight="1" x14ac:dyDescent="0.2">
      <c r="R5507" s="301"/>
      <c r="S5507" s="301"/>
      <c r="T5507" s="301"/>
      <c r="U5507" s="301"/>
      <c r="V5507" s="301"/>
      <c r="W5507" s="301"/>
      <c r="X5507" s="301"/>
      <c r="Y5507" s="301"/>
      <c r="Z5507" s="301"/>
      <c r="AA5507" s="301"/>
      <c r="AB5507" s="301"/>
      <c r="AC5507" s="301"/>
      <c r="AD5507" s="301"/>
      <c r="AE5507" s="301"/>
      <c r="AF5507" s="301"/>
      <c r="AG5507" s="301"/>
      <c r="AH5507" s="301"/>
      <c r="AI5507" s="301"/>
    </row>
    <row r="5508" spans="18:35" ht="80.099999999999994" customHeight="1" x14ac:dyDescent="0.2">
      <c r="R5508" s="301"/>
      <c r="S5508" s="301"/>
      <c r="T5508" s="301"/>
      <c r="U5508" s="301"/>
      <c r="V5508" s="301"/>
      <c r="W5508" s="301"/>
      <c r="X5508" s="301"/>
      <c r="Y5508" s="301"/>
      <c r="Z5508" s="301"/>
      <c r="AA5508" s="301"/>
      <c r="AB5508" s="301"/>
      <c r="AC5508" s="301"/>
      <c r="AD5508" s="301"/>
      <c r="AE5508" s="301"/>
      <c r="AF5508" s="301"/>
      <c r="AG5508" s="301"/>
      <c r="AH5508" s="301"/>
      <c r="AI5508" s="301"/>
    </row>
    <row r="5509" spans="18:35" ht="80.099999999999994" customHeight="1" x14ac:dyDescent="0.2">
      <c r="R5509" s="301"/>
      <c r="S5509" s="301"/>
      <c r="T5509" s="301"/>
      <c r="U5509" s="301"/>
      <c r="V5509" s="301"/>
      <c r="W5509" s="301"/>
      <c r="X5509" s="301"/>
      <c r="Y5509" s="301"/>
      <c r="Z5509" s="301"/>
      <c r="AA5509" s="301"/>
      <c r="AB5509" s="301"/>
      <c r="AC5509" s="301"/>
      <c r="AD5509" s="301"/>
      <c r="AE5509" s="301"/>
      <c r="AF5509" s="301"/>
      <c r="AG5509" s="301"/>
      <c r="AH5509" s="301"/>
      <c r="AI5509" s="301"/>
    </row>
    <row r="5510" spans="18:35" ht="80.099999999999994" customHeight="1" x14ac:dyDescent="0.2">
      <c r="R5510" s="301"/>
      <c r="S5510" s="301"/>
      <c r="T5510" s="301"/>
      <c r="U5510" s="301"/>
      <c r="V5510" s="301"/>
      <c r="W5510" s="301"/>
      <c r="X5510" s="301"/>
      <c r="Y5510" s="301"/>
      <c r="Z5510" s="301"/>
      <c r="AA5510" s="301"/>
      <c r="AB5510" s="301"/>
      <c r="AC5510" s="301"/>
      <c r="AD5510" s="301"/>
      <c r="AE5510" s="301"/>
      <c r="AF5510" s="301"/>
      <c r="AG5510" s="301"/>
      <c r="AH5510" s="301"/>
      <c r="AI5510" s="301"/>
    </row>
    <row r="5511" spans="18:35" ht="80.099999999999994" customHeight="1" x14ac:dyDescent="0.2">
      <c r="R5511" s="301"/>
      <c r="S5511" s="301"/>
      <c r="T5511" s="301"/>
      <c r="U5511" s="301"/>
      <c r="V5511" s="301"/>
      <c r="W5511" s="301"/>
      <c r="X5511" s="301"/>
      <c r="Y5511" s="301"/>
      <c r="Z5511" s="301"/>
      <c r="AA5511" s="301"/>
      <c r="AB5511" s="301"/>
      <c r="AC5511" s="301"/>
      <c r="AD5511" s="301"/>
      <c r="AE5511" s="301"/>
      <c r="AF5511" s="301"/>
      <c r="AG5511" s="301"/>
      <c r="AH5511" s="301"/>
      <c r="AI5511" s="301"/>
    </row>
    <row r="5512" spans="18:35" ht="80.099999999999994" customHeight="1" x14ac:dyDescent="0.2">
      <c r="R5512" s="301"/>
      <c r="S5512" s="301"/>
      <c r="T5512" s="301"/>
      <c r="U5512" s="301"/>
      <c r="V5512" s="301"/>
      <c r="W5512" s="301"/>
      <c r="X5512" s="301"/>
      <c r="Y5512" s="301"/>
      <c r="Z5512" s="301"/>
      <c r="AA5512" s="301"/>
      <c r="AB5512" s="301"/>
      <c r="AC5512" s="301"/>
      <c r="AD5512" s="301"/>
      <c r="AE5512" s="301"/>
      <c r="AF5512" s="301"/>
      <c r="AG5512" s="301"/>
      <c r="AH5512" s="301"/>
      <c r="AI5512" s="301"/>
    </row>
    <row r="5513" spans="18:35" ht="80.099999999999994" customHeight="1" x14ac:dyDescent="0.2">
      <c r="R5513" s="301"/>
      <c r="S5513" s="301"/>
      <c r="T5513" s="301"/>
      <c r="U5513" s="301"/>
      <c r="V5513" s="301"/>
      <c r="W5513" s="301"/>
      <c r="X5513" s="301"/>
      <c r="Y5513" s="301"/>
      <c r="Z5513" s="301"/>
      <c r="AA5513" s="301"/>
      <c r="AB5513" s="301"/>
      <c r="AC5513" s="301"/>
      <c r="AD5513" s="301"/>
      <c r="AE5513" s="301"/>
      <c r="AF5513" s="301"/>
      <c r="AG5513" s="301"/>
      <c r="AH5513" s="301"/>
      <c r="AI5513" s="301"/>
    </row>
    <row r="5514" spans="18:35" ht="80.099999999999994" customHeight="1" x14ac:dyDescent="0.2">
      <c r="R5514" s="301"/>
      <c r="S5514" s="301"/>
      <c r="T5514" s="301"/>
      <c r="U5514" s="301"/>
      <c r="V5514" s="301"/>
      <c r="W5514" s="301"/>
      <c r="X5514" s="301"/>
      <c r="Y5514" s="301"/>
      <c r="Z5514" s="301"/>
      <c r="AA5514" s="301"/>
      <c r="AB5514" s="301"/>
      <c r="AC5514" s="301"/>
      <c r="AD5514" s="301"/>
      <c r="AE5514" s="301"/>
      <c r="AF5514" s="301"/>
      <c r="AG5514" s="301"/>
      <c r="AH5514" s="301"/>
      <c r="AI5514" s="301"/>
    </row>
    <row r="5515" spans="18:35" ht="80.099999999999994" customHeight="1" x14ac:dyDescent="0.2">
      <c r="R5515" s="301"/>
      <c r="S5515" s="301"/>
      <c r="T5515" s="301"/>
      <c r="U5515" s="301"/>
      <c r="V5515" s="301"/>
      <c r="W5515" s="301"/>
      <c r="X5515" s="301"/>
      <c r="Y5515" s="301"/>
      <c r="Z5515" s="301"/>
      <c r="AA5515" s="301"/>
      <c r="AB5515" s="301"/>
      <c r="AC5515" s="301"/>
      <c r="AD5515" s="301"/>
      <c r="AE5515" s="301"/>
      <c r="AF5515" s="301"/>
      <c r="AG5515" s="301"/>
      <c r="AH5515" s="301"/>
      <c r="AI5515" s="301"/>
    </row>
    <row r="5516" spans="18:35" ht="80.099999999999994" customHeight="1" x14ac:dyDescent="0.2">
      <c r="R5516" s="301"/>
      <c r="S5516" s="301"/>
      <c r="T5516" s="301"/>
      <c r="U5516" s="301"/>
      <c r="V5516" s="301"/>
      <c r="W5516" s="301"/>
      <c r="X5516" s="301"/>
      <c r="Y5516" s="301"/>
      <c r="Z5516" s="301"/>
      <c r="AA5516" s="301"/>
      <c r="AB5516" s="301"/>
      <c r="AC5516" s="301"/>
      <c r="AD5516" s="301"/>
      <c r="AE5516" s="301"/>
      <c r="AF5516" s="301"/>
      <c r="AG5516" s="301"/>
      <c r="AH5516" s="301"/>
      <c r="AI5516" s="301"/>
    </row>
    <row r="5517" spans="18:35" ht="80.099999999999994" customHeight="1" x14ac:dyDescent="0.2">
      <c r="R5517" s="301"/>
      <c r="S5517" s="301"/>
      <c r="T5517" s="301"/>
      <c r="U5517" s="301"/>
      <c r="V5517" s="301"/>
      <c r="W5517" s="301"/>
      <c r="X5517" s="301"/>
      <c r="Y5517" s="301"/>
      <c r="Z5517" s="301"/>
      <c r="AA5517" s="301"/>
      <c r="AB5517" s="301"/>
      <c r="AC5517" s="301"/>
      <c r="AD5517" s="301"/>
      <c r="AE5517" s="301"/>
      <c r="AF5517" s="301"/>
      <c r="AG5517" s="301"/>
      <c r="AH5517" s="301"/>
      <c r="AI5517" s="301"/>
    </row>
    <row r="5518" spans="18:35" ht="80.099999999999994" customHeight="1" x14ac:dyDescent="0.2">
      <c r="R5518" s="301"/>
      <c r="S5518" s="301"/>
      <c r="T5518" s="301"/>
      <c r="U5518" s="301"/>
      <c r="V5518" s="301"/>
      <c r="W5518" s="301"/>
      <c r="X5518" s="301"/>
      <c r="Y5518" s="301"/>
      <c r="Z5518" s="301"/>
      <c r="AA5518" s="301"/>
      <c r="AB5518" s="301"/>
      <c r="AC5518" s="301"/>
      <c r="AD5518" s="301"/>
      <c r="AE5518" s="301"/>
      <c r="AF5518" s="301"/>
      <c r="AG5518" s="301"/>
      <c r="AH5518" s="301"/>
      <c r="AI5518" s="301"/>
    </row>
    <row r="5519" spans="18:35" ht="80.099999999999994" customHeight="1" x14ac:dyDescent="0.2">
      <c r="R5519" s="301"/>
      <c r="S5519" s="301"/>
      <c r="T5519" s="301"/>
      <c r="U5519" s="301"/>
      <c r="V5519" s="301"/>
      <c r="W5519" s="301"/>
      <c r="X5519" s="301"/>
      <c r="Y5519" s="301"/>
      <c r="Z5519" s="301"/>
      <c r="AA5519" s="301"/>
      <c r="AB5519" s="301"/>
      <c r="AC5519" s="301"/>
      <c r="AD5519" s="301"/>
      <c r="AE5519" s="301"/>
      <c r="AF5519" s="301"/>
      <c r="AG5519" s="301"/>
      <c r="AH5519" s="301"/>
      <c r="AI5519" s="301"/>
    </row>
    <row r="5520" spans="18:35" ht="80.099999999999994" customHeight="1" x14ac:dyDescent="0.2">
      <c r="R5520" s="301"/>
      <c r="S5520" s="301"/>
      <c r="T5520" s="301"/>
      <c r="U5520" s="301"/>
      <c r="V5520" s="301"/>
      <c r="W5520" s="301"/>
      <c r="X5520" s="301"/>
      <c r="Y5520" s="301"/>
      <c r="Z5520" s="301"/>
      <c r="AA5520" s="301"/>
      <c r="AB5520" s="301"/>
      <c r="AC5520" s="301"/>
      <c r="AD5520" s="301"/>
      <c r="AE5520" s="301"/>
      <c r="AF5520" s="301"/>
      <c r="AG5520" s="301"/>
      <c r="AH5520" s="301"/>
      <c r="AI5520" s="301"/>
    </row>
    <row r="5521" spans="18:35" ht="80.099999999999994" customHeight="1" x14ac:dyDescent="0.2">
      <c r="R5521" s="301"/>
      <c r="S5521" s="301"/>
      <c r="T5521" s="301"/>
      <c r="U5521" s="301"/>
      <c r="V5521" s="301"/>
      <c r="W5521" s="301"/>
      <c r="X5521" s="301"/>
      <c r="Y5521" s="301"/>
      <c r="Z5521" s="301"/>
      <c r="AA5521" s="301"/>
      <c r="AB5521" s="301"/>
      <c r="AC5521" s="301"/>
      <c r="AD5521" s="301"/>
      <c r="AE5521" s="301"/>
      <c r="AF5521" s="301"/>
      <c r="AG5521" s="301"/>
      <c r="AH5521" s="301"/>
      <c r="AI5521" s="301"/>
    </row>
    <row r="5522" spans="18:35" ht="80.099999999999994" customHeight="1" x14ac:dyDescent="0.2">
      <c r="R5522" s="301"/>
      <c r="S5522" s="301"/>
      <c r="T5522" s="301"/>
      <c r="U5522" s="301"/>
      <c r="V5522" s="301"/>
      <c r="W5522" s="301"/>
      <c r="X5522" s="301"/>
      <c r="Y5522" s="301"/>
      <c r="Z5522" s="301"/>
      <c r="AA5522" s="301"/>
      <c r="AB5522" s="301"/>
      <c r="AC5522" s="301"/>
      <c r="AD5522" s="301"/>
      <c r="AE5522" s="301"/>
      <c r="AF5522" s="301"/>
      <c r="AG5522" s="301"/>
      <c r="AH5522" s="301"/>
      <c r="AI5522" s="301"/>
    </row>
    <row r="5523" spans="18:35" ht="80.099999999999994" customHeight="1" x14ac:dyDescent="0.2">
      <c r="R5523" s="301"/>
      <c r="S5523" s="301"/>
      <c r="T5523" s="301"/>
      <c r="U5523" s="301"/>
      <c r="V5523" s="301"/>
      <c r="W5523" s="301"/>
      <c r="X5523" s="301"/>
      <c r="Y5523" s="301"/>
      <c r="Z5523" s="301"/>
      <c r="AA5523" s="301"/>
      <c r="AB5523" s="301"/>
      <c r="AC5523" s="301"/>
      <c r="AD5523" s="301"/>
      <c r="AE5523" s="301"/>
      <c r="AF5523" s="301"/>
      <c r="AG5523" s="301"/>
      <c r="AH5523" s="301"/>
      <c r="AI5523" s="301"/>
    </row>
    <row r="5524" spans="18:35" ht="80.099999999999994" customHeight="1" x14ac:dyDescent="0.2">
      <c r="R5524" s="301"/>
      <c r="S5524" s="301"/>
      <c r="T5524" s="301"/>
      <c r="U5524" s="301"/>
      <c r="V5524" s="301"/>
      <c r="W5524" s="301"/>
      <c r="X5524" s="301"/>
      <c r="Y5524" s="301"/>
      <c r="Z5524" s="301"/>
      <c r="AA5524" s="301"/>
      <c r="AB5524" s="301"/>
      <c r="AC5524" s="301"/>
      <c r="AD5524" s="301"/>
      <c r="AE5524" s="301"/>
      <c r="AF5524" s="301"/>
      <c r="AG5524" s="301"/>
      <c r="AH5524" s="301"/>
      <c r="AI5524" s="301"/>
    </row>
    <row r="5525" spans="18:35" ht="80.099999999999994" customHeight="1" x14ac:dyDescent="0.2">
      <c r="R5525" s="301"/>
      <c r="S5525" s="301"/>
      <c r="T5525" s="301"/>
      <c r="U5525" s="301"/>
      <c r="V5525" s="301"/>
      <c r="W5525" s="301"/>
      <c r="X5525" s="301"/>
      <c r="Y5525" s="301"/>
      <c r="Z5525" s="301"/>
      <c r="AA5525" s="301"/>
      <c r="AB5525" s="301"/>
      <c r="AC5525" s="301"/>
      <c r="AD5525" s="301"/>
      <c r="AE5525" s="301"/>
      <c r="AF5525" s="301"/>
      <c r="AG5525" s="301"/>
      <c r="AH5525" s="301"/>
      <c r="AI5525" s="301"/>
    </row>
    <row r="5526" spans="18:35" ht="80.099999999999994" customHeight="1" x14ac:dyDescent="0.2">
      <c r="R5526" s="301"/>
      <c r="S5526" s="301"/>
      <c r="T5526" s="301"/>
      <c r="U5526" s="301"/>
      <c r="V5526" s="301"/>
      <c r="W5526" s="301"/>
      <c r="X5526" s="301"/>
      <c r="Y5526" s="301"/>
      <c r="Z5526" s="301"/>
      <c r="AA5526" s="301"/>
      <c r="AB5526" s="301"/>
      <c r="AC5526" s="301"/>
      <c r="AD5526" s="301"/>
      <c r="AE5526" s="301"/>
      <c r="AF5526" s="301"/>
      <c r="AG5526" s="301"/>
      <c r="AH5526" s="301"/>
      <c r="AI5526" s="301"/>
    </row>
    <row r="5527" spans="18:35" ht="80.099999999999994" customHeight="1" x14ac:dyDescent="0.2">
      <c r="R5527" s="301"/>
      <c r="S5527" s="301"/>
      <c r="T5527" s="301"/>
      <c r="U5527" s="301"/>
      <c r="V5527" s="301"/>
      <c r="W5527" s="301"/>
      <c r="X5527" s="301"/>
      <c r="Y5527" s="301"/>
      <c r="Z5527" s="301"/>
      <c r="AA5527" s="301"/>
      <c r="AB5527" s="301"/>
      <c r="AC5527" s="301"/>
      <c r="AD5527" s="301"/>
      <c r="AE5527" s="301"/>
      <c r="AF5527" s="301"/>
      <c r="AG5527" s="301"/>
      <c r="AH5527" s="301"/>
      <c r="AI5527" s="301"/>
    </row>
    <row r="5528" spans="18:35" ht="80.099999999999994" customHeight="1" x14ac:dyDescent="0.2">
      <c r="R5528" s="301"/>
      <c r="S5528" s="301"/>
      <c r="T5528" s="301"/>
      <c r="U5528" s="301"/>
      <c r="V5528" s="301"/>
      <c r="W5528" s="301"/>
      <c r="X5528" s="301"/>
      <c r="Y5528" s="301"/>
      <c r="Z5528" s="301"/>
      <c r="AA5528" s="301"/>
      <c r="AB5528" s="301"/>
      <c r="AC5528" s="301"/>
      <c r="AD5528" s="301"/>
      <c r="AE5528" s="301"/>
      <c r="AF5528" s="301"/>
      <c r="AG5528" s="301"/>
      <c r="AH5528" s="301"/>
      <c r="AI5528" s="301"/>
    </row>
    <row r="5529" spans="18:35" ht="80.099999999999994" customHeight="1" x14ac:dyDescent="0.2">
      <c r="R5529" s="301"/>
      <c r="S5529" s="301"/>
      <c r="T5529" s="301"/>
      <c r="U5529" s="301"/>
      <c r="V5529" s="301"/>
      <c r="W5529" s="301"/>
      <c r="X5529" s="301"/>
      <c r="Y5529" s="301"/>
      <c r="Z5529" s="301"/>
      <c r="AA5529" s="301"/>
      <c r="AB5529" s="301"/>
      <c r="AC5529" s="301"/>
      <c r="AD5529" s="301"/>
      <c r="AE5529" s="301"/>
      <c r="AF5529" s="301"/>
      <c r="AG5529" s="301"/>
      <c r="AH5529" s="301"/>
      <c r="AI5529" s="301"/>
    </row>
    <row r="5530" spans="18:35" ht="80.099999999999994" customHeight="1" x14ac:dyDescent="0.2">
      <c r="R5530" s="301"/>
      <c r="S5530" s="301"/>
      <c r="T5530" s="301"/>
      <c r="U5530" s="301"/>
      <c r="V5530" s="301"/>
      <c r="W5530" s="301"/>
      <c r="X5530" s="301"/>
      <c r="Y5530" s="301"/>
      <c r="Z5530" s="301"/>
      <c r="AA5530" s="301"/>
      <c r="AB5530" s="301"/>
      <c r="AC5530" s="301"/>
      <c r="AD5530" s="301"/>
      <c r="AE5530" s="301"/>
      <c r="AF5530" s="301"/>
      <c r="AG5530" s="301"/>
      <c r="AH5530" s="301"/>
      <c r="AI5530" s="301"/>
    </row>
    <row r="5531" spans="18:35" ht="80.099999999999994" customHeight="1" x14ac:dyDescent="0.2">
      <c r="R5531" s="301"/>
      <c r="S5531" s="301"/>
      <c r="T5531" s="301"/>
      <c r="U5531" s="301"/>
      <c r="V5531" s="301"/>
      <c r="W5531" s="301"/>
      <c r="X5531" s="301"/>
      <c r="Y5531" s="301"/>
      <c r="Z5531" s="301"/>
      <c r="AA5531" s="301"/>
      <c r="AB5531" s="301"/>
      <c r="AC5531" s="301"/>
      <c r="AD5531" s="301"/>
      <c r="AE5531" s="301"/>
      <c r="AF5531" s="301"/>
      <c r="AG5531" s="301"/>
      <c r="AH5531" s="301"/>
      <c r="AI5531" s="301"/>
    </row>
    <row r="5532" spans="18:35" ht="80.099999999999994" customHeight="1" x14ac:dyDescent="0.2">
      <c r="R5532" s="301"/>
      <c r="S5532" s="301"/>
      <c r="T5532" s="301"/>
      <c r="U5532" s="301"/>
      <c r="V5532" s="301"/>
      <c r="W5532" s="301"/>
      <c r="X5532" s="301"/>
      <c r="Y5532" s="301"/>
      <c r="Z5532" s="301"/>
      <c r="AA5532" s="301"/>
      <c r="AB5532" s="301"/>
      <c r="AC5532" s="301"/>
      <c r="AD5532" s="301"/>
      <c r="AE5532" s="301"/>
      <c r="AF5532" s="301"/>
      <c r="AG5532" s="301"/>
      <c r="AH5532" s="301"/>
      <c r="AI5532" s="301"/>
    </row>
    <row r="5533" spans="18:35" ht="80.099999999999994" customHeight="1" x14ac:dyDescent="0.2">
      <c r="R5533" s="301"/>
      <c r="S5533" s="301"/>
      <c r="T5533" s="301"/>
      <c r="U5533" s="301"/>
      <c r="V5533" s="301"/>
      <c r="W5533" s="301"/>
      <c r="X5533" s="301"/>
      <c r="Y5533" s="301"/>
      <c r="Z5533" s="301"/>
      <c r="AA5533" s="301"/>
      <c r="AB5533" s="301"/>
      <c r="AC5533" s="301"/>
      <c r="AD5533" s="301"/>
      <c r="AE5533" s="301"/>
      <c r="AF5533" s="301"/>
      <c r="AG5533" s="301"/>
      <c r="AH5533" s="301"/>
      <c r="AI5533" s="301"/>
    </row>
    <row r="5534" spans="18:35" ht="80.099999999999994" customHeight="1" x14ac:dyDescent="0.2">
      <c r="R5534" s="301"/>
      <c r="S5534" s="301"/>
      <c r="T5534" s="301"/>
      <c r="U5534" s="301"/>
      <c r="V5534" s="301"/>
      <c r="W5534" s="301"/>
      <c r="X5534" s="301"/>
      <c r="Y5534" s="301"/>
      <c r="Z5534" s="301"/>
      <c r="AA5534" s="301"/>
      <c r="AB5534" s="301"/>
      <c r="AC5534" s="301"/>
      <c r="AD5534" s="301"/>
      <c r="AE5534" s="301"/>
      <c r="AF5534" s="301"/>
      <c r="AG5534" s="301"/>
      <c r="AH5534" s="301"/>
      <c r="AI5534" s="301"/>
    </row>
    <row r="5535" spans="18:35" ht="80.099999999999994" customHeight="1" x14ac:dyDescent="0.2">
      <c r="R5535" s="301"/>
      <c r="S5535" s="301"/>
      <c r="T5535" s="301"/>
      <c r="U5535" s="301"/>
      <c r="V5535" s="301"/>
      <c r="W5535" s="301"/>
      <c r="X5535" s="301"/>
      <c r="Y5535" s="301"/>
      <c r="Z5535" s="301"/>
      <c r="AA5535" s="301"/>
      <c r="AB5535" s="301"/>
      <c r="AC5535" s="301"/>
      <c r="AD5535" s="301"/>
      <c r="AE5535" s="301"/>
      <c r="AF5535" s="301"/>
      <c r="AG5535" s="301"/>
      <c r="AH5535" s="301"/>
      <c r="AI5535" s="301"/>
    </row>
    <row r="5536" spans="18:35" ht="80.099999999999994" customHeight="1" x14ac:dyDescent="0.2">
      <c r="R5536" s="301"/>
      <c r="S5536" s="301"/>
      <c r="T5536" s="301"/>
      <c r="U5536" s="301"/>
      <c r="V5536" s="301"/>
      <c r="W5536" s="301"/>
      <c r="X5536" s="301"/>
      <c r="Y5536" s="301"/>
      <c r="Z5536" s="301"/>
      <c r="AA5536" s="301"/>
      <c r="AB5536" s="301"/>
      <c r="AC5536" s="301"/>
      <c r="AD5536" s="301"/>
      <c r="AE5536" s="301"/>
      <c r="AF5536" s="301"/>
      <c r="AG5536" s="301"/>
      <c r="AH5536" s="301"/>
      <c r="AI5536" s="301"/>
    </row>
    <row r="5537" spans="18:35" ht="80.099999999999994" customHeight="1" x14ac:dyDescent="0.2">
      <c r="R5537" s="301"/>
      <c r="S5537" s="301"/>
      <c r="T5537" s="301"/>
      <c r="U5537" s="301"/>
      <c r="V5537" s="301"/>
      <c r="W5537" s="301"/>
      <c r="X5537" s="301"/>
      <c r="Y5537" s="301"/>
      <c r="Z5537" s="301"/>
      <c r="AA5537" s="301"/>
      <c r="AB5537" s="301"/>
      <c r="AC5537" s="301"/>
      <c r="AD5537" s="301"/>
      <c r="AE5537" s="301"/>
      <c r="AF5537" s="301"/>
      <c r="AG5537" s="301"/>
      <c r="AH5537" s="301"/>
      <c r="AI5537" s="301"/>
    </row>
    <row r="5538" spans="18:35" ht="80.099999999999994" customHeight="1" x14ac:dyDescent="0.2">
      <c r="R5538" s="301"/>
      <c r="S5538" s="301"/>
      <c r="T5538" s="301"/>
      <c r="U5538" s="301"/>
      <c r="V5538" s="301"/>
      <c r="W5538" s="301"/>
      <c r="X5538" s="301"/>
      <c r="Y5538" s="301"/>
      <c r="Z5538" s="301"/>
      <c r="AA5538" s="301"/>
      <c r="AB5538" s="301"/>
      <c r="AC5538" s="301"/>
      <c r="AD5538" s="301"/>
      <c r="AE5538" s="301"/>
      <c r="AF5538" s="301"/>
      <c r="AG5538" s="301"/>
      <c r="AH5538" s="301"/>
      <c r="AI5538" s="301"/>
    </row>
    <row r="5539" spans="18:35" ht="80.099999999999994" customHeight="1" x14ac:dyDescent="0.2">
      <c r="R5539" s="301"/>
      <c r="S5539" s="301"/>
      <c r="T5539" s="301"/>
      <c r="U5539" s="301"/>
      <c r="V5539" s="301"/>
      <c r="W5539" s="301"/>
      <c r="X5539" s="301"/>
      <c r="Y5539" s="301"/>
      <c r="Z5539" s="301"/>
      <c r="AA5539" s="301"/>
      <c r="AB5539" s="301"/>
      <c r="AC5539" s="301"/>
      <c r="AD5539" s="301"/>
      <c r="AE5539" s="301"/>
      <c r="AF5539" s="301"/>
      <c r="AG5539" s="301"/>
      <c r="AH5539" s="301"/>
      <c r="AI5539" s="301"/>
    </row>
    <row r="5540" spans="18:35" ht="80.099999999999994" customHeight="1" x14ac:dyDescent="0.2">
      <c r="R5540" s="301"/>
      <c r="S5540" s="301"/>
      <c r="T5540" s="301"/>
      <c r="U5540" s="301"/>
      <c r="V5540" s="301"/>
      <c r="W5540" s="301"/>
      <c r="X5540" s="301"/>
      <c r="Y5540" s="301"/>
      <c r="Z5540" s="301"/>
      <c r="AA5540" s="301"/>
      <c r="AB5540" s="301"/>
      <c r="AC5540" s="301"/>
      <c r="AD5540" s="301"/>
      <c r="AE5540" s="301"/>
      <c r="AF5540" s="301"/>
      <c r="AG5540" s="301"/>
      <c r="AH5540" s="301"/>
      <c r="AI5540" s="301"/>
    </row>
    <row r="5541" spans="18:35" ht="80.099999999999994" customHeight="1" x14ac:dyDescent="0.2">
      <c r="R5541" s="301"/>
      <c r="S5541" s="301"/>
      <c r="T5541" s="301"/>
      <c r="U5541" s="301"/>
      <c r="V5541" s="301"/>
      <c r="W5541" s="301"/>
      <c r="X5541" s="301"/>
      <c r="Y5541" s="301"/>
      <c r="Z5541" s="301"/>
      <c r="AA5541" s="301"/>
      <c r="AB5541" s="301"/>
      <c r="AC5541" s="301"/>
      <c r="AD5541" s="301"/>
      <c r="AE5541" s="301"/>
      <c r="AF5541" s="301"/>
      <c r="AG5541" s="301"/>
      <c r="AH5541" s="301"/>
      <c r="AI5541" s="301"/>
    </row>
    <row r="5542" spans="18:35" ht="80.099999999999994" customHeight="1" x14ac:dyDescent="0.2">
      <c r="R5542" s="301"/>
      <c r="S5542" s="301"/>
      <c r="T5542" s="301"/>
      <c r="U5542" s="301"/>
      <c r="V5542" s="301"/>
      <c r="W5542" s="301"/>
      <c r="X5542" s="301"/>
      <c r="Y5542" s="301"/>
      <c r="Z5542" s="301"/>
      <c r="AA5542" s="301"/>
      <c r="AB5542" s="301"/>
      <c r="AC5542" s="301"/>
      <c r="AD5542" s="301"/>
      <c r="AE5542" s="301"/>
      <c r="AF5542" s="301"/>
      <c r="AG5542" s="301"/>
      <c r="AH5542" s="301"/>
      <c r="AI5542" s="301"/>
    </row>
    <row r="5543" spans="18:35" ht="80.099999999999994" customHeight="1" x14ac:dyDescent="0.2">
      <c r="R5543" s="301"/>
      <c r="S5543" s="301"/>
      <c r="T5543" s="301"/>
      <c r="U5543" s="301"/>
      <c r="V5543" s="301"/>
      <c r="W5543" s="301"/>
      <c r="X5543" s="301"/>
      <c r="Y5543" s="301"/>
      <c r="Z5543" s="301"/>
      <c r="AA5543" s="301"/>
      <c r="AB5543" s="301"/>
      <c r="AC5543" s="301"/>
      <c r="AD5543" s="301"/>
      <c r="AE5543" s="301"/>
      <c r="AF5543" s="301"/>
      <c r="AG5543" s="301"/>
      <c r="AH5543" s="301"/>
      <c r="AI5543" s="301"/>
    </row>
    <row r="5544" spans="18:35" ht="80.099999999999994" customHeight="1" x14ac:dyDescent="0.2">
      <c r="R5544" s="301"/>
      <c r="S5544" s="301"/>
      <c r="T5544" s="301"/>
      <c r="U5544" s="301"/>
      <c r="V5544" s="301"/>
      <c r="W5544" s="301"/>
      <c r="X5544" s="301"/>
      <c r="Y5544" s="301"/>
      <c r="Z5544" s="301"/>
      <c r="AA5544" s="301"/>
      <c r="AB5544" s="301"/>
      <c r="AC5544" s="301"/>
      <c r="AD5544" s="301"/>
      <c r="AE5544" s="301"/>
      <c r="AF5544" s="301"/>
      <c r="AG5544" s="301"/>
      <c r="AH5544" s="301"/>
      <c r="AI5544" s="301"/>
    </row>
    <row r="5545" spans="18:35" ht="80.099999999999994" customHeight="1" x14ac:dyDescent="0.2">
      <c r="R5545" s="301"/>
      <c r="S5545" s="301"/>
      <c r="T5545" s="301"/>
      <c r="U5545" s="301"/>
      <c r="V5545" s="301"/>
      <c r="W5545" s="301"/>
      <c r="X5545" s="301"/>
      <c r="Y5545" s="301"/>
      <c r="Z5545" s="301"/>
      <c r="AA5545" s="301"/>
      <c r="AB5545" s="301"/>
      <c r="AC5545" s="301"/>
      <c r="AD5545" s="301"/>
      <c r="AE5545" s="301"/>
      <c r="AF5545" s="301"/>
      <c r="AG5545" s="301"/>
      <c r="AH5545" s="301"/>
      <c r="AI5545" s="301"/>
    </row>
    <row r="5546" spans="18:35" ht="80.099999999999994" customHeight="1" x14ac:dyDescent="0.2">
      <c r="R5546" s="301"/>
      <c r="S5546" s="301"/>
      <c r="T5546" s="301"/>
      <c r="U5546" s="301"/>
      <c r="V5546" s="301"/>
      <c r="W5546" s="301"/>
      <c r="X5546" s="301"/>
      <c r="Y5546" s="301"/>
      <c r="Z5546" s="301"/>
      <c r="AA5546" s="301"/>
      <c r="AB5546" s="301"/>
      <c r="AC5546" s="301"/>
      <c r="AD5546" s="301"/>
      <c r="AE5546" s="301"/>
      <c r="AF5546" s="301"/>
      <c r="AG5546" s="301"/>
      <c r="AH5546" s="301"/>
      <c r="AI5546" s="301"/>
    </row>
    <row r="5547" spans="18:35" ht="80.099999999999994" customHeight="1" x14ac:dyDescent="0.2">
      <c r="R5547" s="301"/>
      <c r="S5547" s="301"/>
      <c r="T5547" s="301"/>
      <c r="U5547" s="301"/>
      <c r="V5547" s="301"/>
      <c r="W5547" s="301"/>
      <c r="X5547" s="301"/>
      <c r="Y5547" s="301"/>
      <c r="Z5547" s="301"/>
      <c r="AA5547" s="301"/>
      <c r="AB5547" s="301"/>
      <c r="AC5547" s="301"/>
      <c r="AD5547" s="301"/>
      <c r="AE5547" s="301"/>
      <c r="AF5547" s="301"/>
      <c r="AG5547" s="301"/>
      <c r="AH5547" s="301"/>
      <c r="AI5547" s="301"/>
    </row>
    <row r="5548" spans="18:35" ht="80.099999999999994" customHeight="1" x14ac:dyDescent="0.2">
      <c r="R5548" s="301"/>
      <c r="S5548" s="301"/>
      <c r="T5548" s="301"/>
      <c r="U5548" s="301"/>
      <c r="V5548" s="301"/>
      <c r="W5548" s="301"/>
      <c r="X5548" s="301"/>
      <c r="Y5548" s="301"/>
      <c r="Z5548" s="301"/>
      <c r="AA5548" s="301"/>
      <c r="AB5548" s="301"/>
      <c r="AC5548" s="301"/>
      <c r="AD5548" s="301"/>
      <c r="AE5548" s="301"/>
      <c r="AF5548" s="301"/>
      <c r="AG5548" s="301"/>
      <c r="AH5548" s="301"/>
      <c r="AI5548" s="301"/>
    </row>
    <row r="5549" spans="18:35" ht="80.099999999999994" customHeight="1" x14ac:dyDescent="0.2">
      <c r="R5549" s="301"/>
      <c r="S5549" s="301"/>
      <c r="T5549" s="301"/>
      <c r="U5549" s="301"/>
      <c r="V5549" s="301"/>
      <c r="W5549" s="301"/>
      <c r="X5549" s="301"/>
      <c r="Y5549" s="301"/>
      <c r="Z5549" s="301"/>
      <c r="AA5549" s="301"/>
      <c r="AB5549" s="301"/>
      <c r="AC5549" s="301"/>
      <c r="AD5549" s="301"/>
      <c r="AE5549" s="301"/>
      <c r="AF5549" s="301"/>
      <c r="AG5549" s="301"/>
      <c r="AH5549" s="301"/>
      <c r="AI5549" s="301"/>
    </row>
    <row r="5550" spans="18:35" ht="80.099999999999994" customHeight="1" x14ac:dyDescent="0.2">
      <c r="R5550" s="301"/>
      <c r="S5550" s="301"/>
      <c r="T5550" s="301"/>
      <c r="U5550" s="301"/>
      <c r="V5550" s="301"/>
      <c r="W5550" s="301"/>
      <c r="X5550" s="301"/>
      <c r="Y5550" s="301"/>
      <c r="Z5550" s="301"/>
      <c r="AA5550" s="301"/>
      <c r="AB5550" s="301"/>
      <c r="AC5550" s="301"/>
      <c r="AD5550" s="301"/>
      <c r="AE5550" s="301"/>
      <c r="AF5550" s="301"/>
      <c r="AG5550" s="301"/>
      <c r="AH5550" s="301"/>
      <c r="AI5550" s="301"/>
    </row>
    <row r="5551" spans="18:35" ht="80.099999999999994" customHeight="1" x14ac:dyDescent="0.2">
      <c r="R5551" s="301"/>
      <c r="S5551" s="301"/>
      <c r="T5551" s="301"/>
      <c r="U5551" s="301"/>
      <c r="V5551" s="301"/>
      <c r="W5551" s="301"/>
      <c r="X5551" s="301"/>
      <c r="Y5551" s="301"/>
      <c r="Z5551" s="301"/>
      <c r="AA5551" s="301"/>
      <c r="AB5551" s="301"/>
      <c r="AC5551" s="301"/>
      <c r="AD5551" s="301"/>
      <c r="AE5551" s="301"/>
      <c r="AF5551" s="301"/>
      <c r="AG5551" s="301"/>
      <c r="AH5551" s="301"/>
      <c r="AI5551" s="301"/>
    </row>
    <row r="5552" spans="18:35" ht="80.099999999999994" customHeight="1" x14ac:dyDescent="0.2">
      <c r="R5552" s="301"/>
      <c r="S5552" s="301"/>
      <c r="T5552" s="301"/>
      <c r="U5552" s="301"/>
      <c r="V5552" s="301"/>
      <c r="W5552" s="301"/>
      <c r="X5552" s="301"/>
      <c r="Y5552" s="301"/>
      <c r="Z5552" s="301"/>
      <c r="AA5552" s="301"/>
      <c r="AB5552" s="301"/>
      <c r="AC5552" s="301"/>
      <c r="AD5552" s="301"/>
      <c r="AE5552" s="301"/>
      <c r="AF5552" s="301"/>
      <c r="AG5552" s="301"/>
      <c r="AH5552" s="301"/>
      <c r="AI5552" s="301"/>
    </row>
    <row r="5553" spans="18:35" ht="80.099999999999994" customHeight="1" x14ac:dyDescent="0.2">
      <c r="R5553" s="301"/>
      <c r="S5553" s="301"/>
      <c r="T5553" s="301"/>
      <c r="U5553" s="301"/>
      <c r="V5553" s="301"/>
      <c r="W5553" s="301"/>
      <c r="X5553" s="301"/>
      <c r="Y5553" s="301"/>
      <c r="Z5553" s="301"/>
      <c r="AA5553" s="301"/>
      <c r="AB5553" s="301"/>
      <c r="AC5553" s="301"/>
      <c r="AD5553" s="301"/>
      <c r="AE5553" s="301"/>
      <c r="AF5553" s="301"/>
      <c r="AG5553" s="301"/>
      <c r="AH5553" s="301"/>
      <c r="AI5553" s="301"/>
    </row>
    <row r="5554" spans="18:35" ht="80.099999999999994" customHeight="1" x14ac:dyDescent="0.2">
      <c r="R5554" s="301"/>
      <c r="S5554" s="301"/>
      <c r="T5554" s="301"/>
      <c r="U5554" s="301"/>
      <c r="V5554" s="301"/>
      <c r="W5554" s="301"/>
      <c r="X5554" s="301"/>
      <c r="Y5554" s="301"/>
      <c r="Z5554" s="301"/>
      <c r="AA5554" s="301"/>
      <c r="AB5554" s="301"/>
      <c r="AC5554" s="301"/>
      <c r="AD5554" s="301"/>
      <c r="AE5554" s="301"/>
      <c r="AF5554" s="301"/>
      <c r="AG5554" s="301"/>
      <c r="AH5554" s="301"/>
      <c r="AI5554" s="301"/>
    </row>
    <row r="5555" spans="18:35" ht="80.099999999999994" customHeight="1" x14ac:dyDescent="0.2">
      <c r="R5555" s="301"/>
      <c r="S5555" s="301"/>
      <c r="T5555" s="301"/>
      <c r="U5555" s="301"/>
      <c r="V5555" s="301"/>
      <c r="W5555" s="301"/>
      <c r="X5555" s="301"/>
      <c r="Y5555" s="301"/>
      <c r="Z5555" s="301"/>
      <c r="AA5555" s="301"/>
      <c r="AB5555" s="301"/>
      <c r="AC5555" s="301"/>
      <c r="AD5555" s="301"/>
      <c r="AE5555" s="301"/>
      <c r="AF5555" s="301"/>
      <c r="AG5555" s="301"/>
      <c r="AH5555" s="301"/>
      <c r="AI5555" s="301"/>
    </row>
    <row r="5556" spans="18:35" ht="80.099999999999994" customHeight="1" x14ac:dyDescent="0.2">
      <c r="R5556" s="301"/>
      <c r="S5556" s="301"/>
      <c r="T5556" s="301"/>
      <c r="U5556" s="301"/>
      <c r="V5556" s="301"/>
      <c r="W5556" s="301"/>
      <c r="X5556" s="301"/>
      <c r="Y5556" s="301"/>
      <c r="Z5556" s="301"/>
      <c r="AA5556" s="301"/>
      <c r="AB5556" s="301"/>
      <c r="AC5556" s="301"/>
      <c r="AD5556" s="301"/>
      <c r="AE5556" s="301"/>
      <c r="AF5556" s="301"/>
      <c r="AG5556" s="301"/>
      <c r="AH5556" s="301"/>
      <c r="AI5556" s="301"/>
    </row>
    <row r="5557" spans="18:35" ht="80.099999999999994" customHeight="1" x14ac:dyDescent="0.2">
      <c r="R5557" s="301"/>
      <c r="S5557" s="301"/>
      <c r="T5557" s="301"/>
      <c r="U5557" s="301"/>
      <c r="V5557" s="301"/>
      <c r="W5557" s="301"/>
      <c r="X5557" s="301"/>
      <c r="Y5557" s="301"/>
      <c r="Z5557" s="301"/>
      <c r="AA5557" s="301"/>
      <c r="AB5557" s="301"/>
      <c r="AC5557" s="301"/>
      <c r="AD5557" s="301"/>
      <c r="AE5557" s="301"/>
      <c r="AF5557" s="301"/>
      <c r="AG5557" s="301"/>
      <c r="AH5557" s="301"/>
      <c r="AI5557" s="301"/>
    </row>
    <row r="5558" spans="18:35" ht="80.099999999999994" customHeight="1" x14ac:dyDescent="0.2">
      <c r="R5558" s="301"/>
      <c r="S5558" s="301"/>
      <c r="T5558" s="301"/>
      <c r="U5558" s="301"/>
      <c r="V5558" s="301"/>
      <c r="W5558" s="301"/>
      <c r="X5558" s="301"/>
      <c r="Y5558" s="301"/>
      <c r="Z5558" s="301"/>
      <c r="AA5558" s="301"/>
      <c r="AB5558" s="301"/>
      <c r="AC5558" s="301"/>
      <c r="AD5558" s="301"/>
      <c r="AE5558" s="301"/>
      <c r="AF5558" s="301"/>
      <c r="AG5558" s="301"/>
      <c r="AH5558" s="301"/>
      <c r="AI5558" s="301"/>
    </row>
    <row r="5559" spans="18:35" ht="80.099999999999994" customHeight="1" x14ac:dyDescent="0.2">
      <c r="R5559" s="301"/>
      <c r="S5559" s="301"/>
      <c r="T5559" s="301"/>
      <c r="U5559" s="301"/>
      <c r="V5559" s="301"/>
      <c r="W5559" s="301"/>
      <c r="X5559" s="301"/>
      <c r="Y5559" s="301"/>
      <c r="Z5559" s="301"/>
      <c r="AA5559" s="301"/>
      <c r="AB5559" s="301"/>
      <c r="AC5559" s="301"/>
      <c r="AD5559" s="301"/>
      <c r="AE5559" s="301"/>
      <c r="AF5559" s="301"/>
      <c r="AG5559" s="301"/>
      <c r="AH5559" s="301"/>
      <c r="AI5559" s="301"/>
    </row>
    <row r="5560" spans="18:35" ht="80.099999999999994" customHeight="1" x14ac:dyDescent="0.2">
      <c r="R5560" s="301"/>
      <c r="S5560" s="301"/>
      <c r="T5560" s="301"/>
      <c r="U5560" s="301"/>
      <c r="V5560" s="301"/>
      <c r="W5560" s="301"/>
      <c r="X5560" s="301"/>
      <c r="Y5560" s="301"/>
      <c r="Z5560" s="301"/>
      <c r="AA5560" s="301"/>
      <c r="AB5560" s="301"/>
      <c r="AC5560" s="301"/>
      <c r="AD5560" s="301"/>
      <c r="AE5560" s="301"/>
      <c r="AF5560" s="301"/>
      <c r="AG5560" s="301"/>
      <c r="AH5560" s="301"/>
      <c r="AI5560" s="301"/>
    </row>
    <row r="5561" spans="18:35" ht="80.099999999999994" customHeight="1" x14ac:dyDescent="0.2">
      <c r="R5561" s="301"/>
      <c r="S5561" s="301"/>
      <c r="T5561" s="301"/>
      <c r="U5561" s="301"/>
      <c r="V5561" s="301"/>
      <c r="W5561" s="301"/>
      <c r="X5561" s="301"/>
      <c r="Y5561" s="301"/>
      <c r="Z5561" s="301"/>
      <c r="AA5561" s="301"/>
      <c r="AB5561" s="301"/>
      <c r="AC5561" s="301"/>
      <c r="AD5561" s="301"/>
      <c r="AE5561" s="301"/>
      <c r="AF5561" s="301"/>
      <c r="AG5561" s="301"/>
      <c r="AH5561" s="301"/>
      <c r="AI5561" s="301"/>
    </row>
    <row r="5562" spans="18:35" ht="80.099999999999994" customHeight="1" x14ac:dyDescent="0.2">
      <c r="R5562" s="301"/>
      <c r="S5562" s="301"/>
      <c r="T5562" s="301"/>
      <c r="U5562" s="301"/>
      <c r="V5562" s="301"/>
      <c r="W5562" s="301"/>
      <c r="X5562" s="301"/>
      <c r="Y5562" s="301"/>
      <c r="Z5562" s="301"/>
      <c r="AA5562" s="301"/>
      <c r="AB5562" s="301"/>
      <c r="AC5562" s="301"/>
      <c r="AD5562" s="301"/>
      <c r="AE5562" s="301"/>
      <c r="AF5562" s="301"/>
      <c r="AG5562" s="301"/>
      <c r="AH5562" s="301"/>
      <c r="AI5562" s="301"/>
    </row>
    <row r="5563" spans="18:35" ht="80.099999999999994" customHeight="1" x14ac:dyDescent="0.2">
      <c r="R5563" s="301"/>
      <c r="S5563" s="301"/>
      <c r="T5563" s="301"/>
      <c r="U5563" s="301"/>
      <c r="V5563" s="301"/>
      <c r="W5563" s="301"/>
      <c r="X5563" s="301"/>
      <c r="Y5563" s="301"/>
      <c r="Z5563" s="301"/>
      <c r="AA5563" s="301"/>
      <c r="AB5563" s="301"/>
      <c r="AC5563" s="301"/>
      <c r="AD5563" s="301"/>
      <c r="AE5563" s="301"/>
      <c r="AF5563" s="301"/>
      <c r="AG5563" s="301"/>
      <c r="AH5563" s="301"/>
      <c r="AI5563" s="301"/>
    </row>
    <row r="5564" spans="18:35" ht="80.099999999999994" customHeight="1" x14ac:dyDescent="0.2">
      <c r="R5564" s="301"/>
      <c r="S5564" s="301"/>
      <c r="T5564" s="301"/>
      <c r="U5564" s="301"/>
      <c r="V5564" s="301"/>
      <c r="W5564" s="301"/>
      <c r="X5564" s="301"/>
      <c r="Y5564" s="301"/>
      <c r="Z5564" s="301"/>
      <c r="AA5564" s="301"/>
      <c r="AB5564" s="301"/>
      <c r="AC5564" s="301"/>
      <c r="AD5564" s="301"/>
      <c r="AE5564" s="301"/>
      <c r="AF5564" s="301"/>
      <c r="AG5564" s="301"/>
      <c r="AH5564" s="301"/>
      <c r="AI5564" s="301"/>
    </row>
    <row r="5565" spans="18:35" ht="80.099999999999994" customHeight="1" x14ac:dyDescent="0.2">
      <c r="R5565" s="301"/>
      <c r="S5565" s="301"/>
      <c r="T5565" s="301"/>
      <c r="U5565" s="301"/>
      <c r="V5565" s="301"/>
      <c r="W5565" s="301"/>
      <c r="X5565" s="301"/>
      <c r="Y5565" s="301"/>
      <c r="Z5565" s="301"/>
      <c r="AA5565" s="301"/>
      <c r="AB5565" s="301"/>
      <c r="AC5565" s="301"/>
      <c r="AD5565" s="301"/>
      <c r="AE5565" s="301"/>
      <c r="AF5565" s="301"/>
      <c r="AG5565" s="301"/>
      <c r="AH5565" s="301"/>
      <c r="AI5565" s="301"/>
    </row>
    <row r="5566" spans="18:35" ht="80.099999999999994" customHeight="1" x14ac:dyDescent="0.2">
      <c r="R5566" s="301"/>
      <c r="S5566" s="301"/>
      <c r="T5566" s="301"/>
      <c r="U5566" s="301"/>
      <c r="V5566" s="301"/>
      <c r="W5566" s="301"/>
      <c r="X5566" s="301"/>
      <c r="Y5566" s="301"/>
      <c r="Z5566" s="301"/>
      <c r="AA5566" s="301"/>
      <c r="AB5566" s="301"/>
      <c r="AC5566" s="301"/>
      <c r="AD5566" s="301"/>
      <c r="AE5566" s="301"/>
      <c r="AF5566" s="301"/>
      <c r="AG5566" s="301"/>
      <c r="AH5566" s="301"/>
      <c r="AI5566" s="301"/>
    </row>
    <row r="5567" spans="18:35" ht="80.099999999999994" customHeight="1" x14ac:dyDescent="0.2">
      <c r="R5567" s="301"/>
      <c r="S5567" s="301"/>
      <c r="T5567" s="301"/>
      <c r="U5567" s="301"/>
      <c r="V5567" s="301"/>
      <c r="W5567" s="301"/>
      <c r="X5567" s="301"/>
      <c r="Y5567" s="301"/>
      <c r="Z5567" s="301"/>
      <c r="AA5567" s="301"/>
      <c r="AB5567" s="301"/>
      <c r="AC5567" s="301"/>
      <c r="AD5567" s="301"/>
      <c r="AE5567" s="301"/>
      <c r="AF5567" s="301"/>
      <c r="AG5567" s="301"/>
      <c r="AH5567" s="301"/>
      <c r="AI5567" s="301"/>
    </row>
    <row r="5568" spans="18:35" ht="80.099999999999994" customHeight="1" x14ac:dyDescent="0.2">
      <c r="R5568" s="301"/>
      <c r="S5568" s="301"/>
      <c r="T5568" s="301"/>
      <c r="U5568" s="301"/>
      <c r="V5568" s="301"/>
      <c r="W5568" s="301"/>
      <c r="X5568" s="301"/>
      <c r="Y5568" s="301"/>
      <c r="Z5568" s="301"/>
      <c r="AA5568" s="301"/>
      <c r="AB5568" s="301"/>
      <c r="AC5568" s="301"/>
      <c r="AD5568" s="301"/>
      <c r="AE5568" s="301"/>
      <c r="AF5568" s="301"/>
      <c r="AG5568" s="301"/>
      <c r="AH5568" s="301"/>
      <c r="AI5568" s="301"/>
    </row>
    <row r="5569" spans="18:35" ht="80.099999999999994" customHeight="1" x14ac:dyDescent="0.2">
      <c r="R5569" s="301"/>
      <c r="S5569" s="301"/>
      <c r="T5569" s="301"/>
      <c r="U5569" s="301"/>
      <c r="V5569" s="301"/>
      <c r="W5569" s="301"/>
      <c r="X5569" s="301"/>
      <c r="Y5569" s="301"/>
      <c r="Z5569" s="301"/>
      <c r="AA5569" s="301"/>
      <c r="AB5569" s="301"/>
      <c r="AC5569" s="301"/>
      <c r="AD5569" s="301"/>
      <c r="AE5569" s="301"/>
      <c r="AF5569" s="301"/>
      <c r="AG5569" s="301"/>
      <c r="AH5569" s="301"/>
      <c r="AI5569" s="301"/>
    </row>
    <row r="5570" spans="18:35" ht="80.099999999999994" customHeight="1" x14ac:dyDescent="0.2">
      <c r="R5570" s="301"/>
      <c r="S5570" s="301"/>
      <c r="T5570" s="301"/>
      <c r="U5570" s="301"/>
      <c r="V5570" s="301"/>
      <c r="W5570" s="301"/>
      <c r="X5570" s="301"/>
      <c r="Y5570" s="301"/>
      <c r="Z5570" s="301"/>
      <c r="AA5570" s="301"/>
      <c r="AB5570" s="301"/>
      <c r="AC5570" s="301"/>
      <c r="AD5570" s="301"/>
      <c r="AE5570" s="301"/>
      <c r="AF5570" s="301"/>
      <c r="AG5570" s="301"/>
      <c r="AH5570" s="301"/>
      <c r="AI5570" s="301"/>
    </row>
    <row r="5571" spans="18:35" ht="80.099999999999994" customHeight="1" x14ac:dyDescent="0.2">
      <c r="R5571" s="301"/>
      <c r="S5571" s="301"/>
      <c r="T5571" s="301"/>
      <c r="U5571" s="301"/>
      <c r="V5571" s="301"/>
      <c r="W5571" s="301"/>
      <c r="X5571" s="301"/>
      <c r="Y5571" s="301"/>
      <c r="Z5571" s="301"/>
      <c r="AA5571" s="301"/>
      <c r="AB5571" s="301"/>
      <c r="AC5571" s="301"/>
      <c r="AD5571" s="301"/>
      <c r="AE5571" s="301"/>
      <c r="AF5571" s="301"/>
      <c r="AG5571" s="301"/>
      <c r="AH5571" s="301"/>
      <c r="AI5571" s="301"/>
    </row>
    <row r="5572" spans="18:35" ht="80.099999999999994" customHeight="1" x14ac:dyDescent="0.2">
      <c r="R5572" s="301"/>
      <c r="S5572" s="301"/>
      <c r="T5572" s="301"/>
      <c r="U5572" s="301"/>
      <c r="V5572" s="301"/>
      <c r="W5572" s="301"/>
      <c r="X5572" s="301"/>
      <c r="Y5572" s="301"/>
      <c r="Z5572" s="301"/>
      <c r="AA5572" s="301"/>
      <c r="AB5572" s="301"/>
      <c r="AC5572" s="301"/>
      <c r="AD5572" s="301"/>
      <c r="AE5572" s="301"/>
      <c r="AF5572" s="301"/>
      <c r="AG5572" s="301"/>
      <c r="AH5572" s="301"/>
      <c r="AI5572" s="301"/>
    </row>
    <row r="5573" spans="18:35" ht="80.099999999999994" customHeight="1" x14ac:dyDescent="0.2">
      <c r="R5573" s="301"/>
      <c r="S5573" s="301"/>
      <c r="T5573" s="301"/>
      <c r="U5573" s="301"/>
      <c r="V5573" s="301"/>
      <c r="W5573" s="301"/>
      <c r="X5573" s="301"/>
      <c r="Y5573" s="301"/>
      <c r="Z5573" s="301"/>
      <c r="AA5573" s="301"/>
      <c r="AB5573" s="301"/>
      <c r="AC5573" s="301"/>
      <c r="AD5573" s="301"/>
      <c r="AE5573" s="301"/>
      <c r="AF5573" s="301"/>
      <c r="AG5573" s="301"/>
      <c r="AH5573" s="301"/>
      <c r="AI5573" s="301"/>
    </row>
    <row r="5574" spans="18:35" ht="80.099999999999994" customHeight="1" x14ac:dyDescent="0.2">
      <c r="R5574" s="301"/>
      <c r="S5574" s="301"/>
      <c r="T5574" s="301"/>
      <c r="U5574" s="301"/>
      <c r="V5574" s="301"/>
      <c r="W5574" s="301"/>
      <c r="X5574" s="301"/>
      <c r="Y5574" s="301"/>
      <c r="Z5574" s="301"/>
      <c r="AA5574" s="301"/>
      <c r="AB5574" s="301"/>
      <c r="AC5574" s="301"/>
      <c r="AD5574" s="301"/>
      <c r="AE5574" s="301"/>
      <c r="AF5574" s="301"/>
      <c r="AG5574" s="301"/>
      <c r="AH5574" s="301"/>
      <c r="AI5574" s="301"/>
    </row>
    <row r="5575" spans="18:35" ht="80.099999999999994" customHeight="1" x14ac:dyDescent="0.2">
      <c r="R5575" s="301"/>
      <c r="S5575" s="301"/>
      <c r="T5575" s="301"/>
      <c r="U5575" s="301"/>
      <c r="V5575" s="301"/>
      <c r="W5575" s="301"/>
      <c r="X5575" s="301"/>
      <c r="Y5575" s="301"/>
      <c r="Z5575" s="301"/>
      <c r="AA5575" s="301"/>
      <c r="AB5575" s="301"/>
      <c r="AC5575" s="301"/>
      <c r="AD5575" s="301"/>
      <c r="AE5575" s="301"/>
      <c r="AF5575" s="301"/>
      <c r="AG5575" s="301"/>
      <c r="AH5575" s="301"/>
      <c r="AI5575" s="301"/>
    </row>
    <row r="5576" spans="18:35" ht="80.099999999999994" customHeight="1" x14ac:dyDescent="0.2">
      <c r="R5576" s="301"/>
      <c r="S5576" s="301"/>
      <c r="T5576" s="301"/>
      <c r="U5576" s="301"/>
      <c r="V5576" s="301"/>
      <c r="W5576" s="301"/>
      <c r="X5576" s="301"/>
      <c r="Y5576" s="301"/>
      <c r="Z5576" s="301"/>
      <c r="AA5576" s="301"/>
      <c r="AB5576" s="301"/>
      <c r="AC5576" s="301"/>
      <c r="AD5576" s="301"/>
      <c r="AE5576" s="301"/>
      <c r="AF5576" s="301"/>
      <c r="AG5576" s="301"/>
      <c r="AH5576" s="301"/>
      <c r="AI5576" s="301"/>
    </row>
    <row r="5577" spans="18:35" ht="80.099999999999994" customHeight="1" x14ac:dyDescent="0.2">
      <c r="R5577" s="301"/>
      <c r="S5577" s="301"/>
      <c r="T5577" s="301"/>
      <c r="U5577" s="301"/>
      <c r="V5577" s="301"/>
      <c r="W5577" s="301"/>
      <c r="X5577" s="301"/>
      <c r="Y5577" s="301"/>
      <c r="Z5577" s="301"/>
      <c r="AA5577" s="301"/>
      <c r="AB5577" s="301"/>
      <c r="AC5577" s="301"/>
      <c r="AD5577" s="301"/>
      <c r="AE5577" s="301"/>
      <c r="AF5577" s="301"/>
      <c r="AG5577" s="301"/>
      <c r="AH5577" s="301"/>
      <c r="AI5577" s="301"/>
    </row>
    <row r="5578" spans="18:35" ht="80.099999999999994" customHeight="1" x14ac:dyDescent="0.2">
      <c r="R5578" s="301"/>
      <c r="S5578" s="301"/>
      <c r="T5578" s="301"/>
      <c r="U5578" s="301"/>
      <c r="V5578" s="301"/>
      <c r="W5578" s="301"/>
      <c r="X5578" s="301"/>
      <c r="Y5578" s="301"/>
      <c r="Z5578" s="301"/>
      <c r="AA5578" s="301"/>
      <c r="AB5578" s="301"/>
      <c r="AC5578" s="301"/>
      <c r="AD5578" s="301"/>
      <c r="AE5578" s="301"/>
      <c r="AF5578" s="301"/>
      <c r="AG5578" s="301"/>
      <c r="AH5578" s="301"/>
      <c r="AI5578" s="301"/>
    </row>
    <row r="5579" spans="18:35" ht="80.099999999999994" customHeight="1" x14ac:dyDescent="0.2">
      <c r="R5579" s="301"/>
      <c r="S5579" s="301"/>
      <c r="T5579" s="301"/>
      <c r="U5579" s="301"/>
      <c r="V5579" s="301"/>
      <c r="W5579" s="301"/>
      <c r="X5579" s="301"/>
      <c r="Y5579" s="301"/>
      <c r="Z5579" s="301"/>
      <c r="AA5579" s="301"/>
      <c r="AB5579" s="301"/>
      <c r="AC5579" s="301"/>
      <c r="AD5579" s="301"/>
      <c r="AE5579" s="301"/>
      <c r="AF5579" s="301"/>
      <c r="AG5579" s="301"/>
      <c r="AH5579" s="301"/>
      <c r="AI5579" s="301"/>
    </row>
    <row r="5580" spans="18:35" ht="80.099999999999994" customHeight="1" x14ac:dyDescent="0.2">
      <c r="R5580" s="301"/>
      <c r="S5580" s="301"/>
      <c r="T5580" s="301"/>
      <c r="U5580" s="301"/>
      <c r="V5580" s="301"/>
      <c r="W5580" s="301"/>
      <c r="X5580" s="301"/>
      <c r="Y5580" s="301"/>
      <c r="Z5580" s="301"/>
      <c r="AA5580" s="301"/>
      <c r="AB5580" s="301"/>
      <c r="AC5580" s="301"/>
      <c r="AD5580" s="301"/>
      <c r="AE5580" s="301"/>
      <c r="AF5580" s="301"/>
      <c r="AG5580" s="301"/>
      <c r="AH5580" s="301"/>
      <c r="AI5580" s="301"/>
    </row>
    <row r="5581" spans="18:35" ht="80.099999999999994" customHeight="1" x14ac:dyDescent="0.2">
      <c r="R5581" s="301"/>
      <c r="S5581" s="301"/>
      <c r="T5581" s="301"/>
      <c r="U5581" s="301"/>
      <c r="V5581" s="301"/>
      <c r="W5581" s="301"/>
      <c r="X5581" s="301"/>
      <c r="Y5581" s="301"/>
      <c r="Z5581" s="301"/>
      <c r="AA5581" s="301"/>
      <c r="AB5581" s="301"/>
      <c r="AC5581" s="301"/>
      <c r="AD5581" s="301"/>
      <c r="AE5581" s="301"/>
      <c r="AF5581" s="301"/>
      <c r="AG5581" s="301"/>
      <c r="AH5581" s="301"/>
      <c r="AI5581" s="301"/>
    </row>
    <row r="5582" spans="18:35" ht="80.099999999999994" customHeight="1" x14ac:dyDescent="0.2">
      <c r="R5582" s="301"/>
      <c r="S5582" s="301"/>
      <c r="T5582" s="301"/>
      <c r="U5582" s="301"/>
      <c r="V5582" s="301"/>
      <c r="W5582" s="301"/>
      <c r="X5582" s="301"/>
      <c r="Y5582" s="301"/>
      <c r="Z5582" s="301"/>
      <c r="AA5582" s="301"/>
      <c r="AB5582" s="301"/>
      <c r="AC5582" s="301"/>
      <c r="AD5582" s="301"/>
      <c r="AE5582" s="301"/>
      <c r="AF5582" s="301"/>
      <c r="AG5582" s="301"/>
      <c r="AH5582" s="301"/>
      <c r="AI5582" s="301"/>
    </row>
    <row r="5583" spans="18:35" ht="80.099999999999994" customHeight="1" x14ac:dyDescent="0.2">
      <c r="R5583" s="301"/>
      <c r="S5583" s="301"/>
      <c r="T5583" s="301"/>
      <c r="U5583" s="301"/>
      <c r="V5583" s="301"/>
      <c r="W5583" s="301"/>
      <c r="X5583" s="301"/>
      <c r="Y5583" s="301"/>
      <c r="Z5583" s="301"/>
      <c r="AA5583" s="301"/>
      <c r="AB5583" s="301"/>
      <c r="AC5583" s="301"/>
      <c r="AD5583" s="301"/>
      <c r="AE5583" s="301"/>
      <c r="AF5583" s="301"/>
      <c r="AG5583" s="301"/>
      <c r="AH5583" s="301"/>
      <c r="AI5583" s="301"/>
    </row>
    <row r="5584" spans="18:35" ht="80.099999999999994" customHeight="1" x14ac:dyDescent="0.2">
      <c r="R5584" s="301"/>
      <c r="S5584" s="301"/>
      <c r="T5584" s="301"/>
      <c r="U5584" s="301"/>
      <c r="V5584" s="301"/>
      <c r="W5584" s="301"/>
      <c r="X5584" s="301"/>
      <c r="Y5584" s="301"/>
      <c r="Z5584" s="301"/>
      <c r="AA5584" s="301"/>
      <c r="AB5584" s="301"/>
      <c r="AC5584" s="301"/>
      <c r="AD5584" s="301"/>
      <c r="AE5584" s="301"/>
      <c r="AF5584" s="301"/>
      <c r="AG5584" s="301"/>
      <c r="AH5584" s="301"/>
      <c r="AI5584" s="301"/>
    </row>
    <row r="5585" spans="18:35" ht="80.099999999999994" customHeight="1" x14ac:dyDescent="0.2">
      <c r="R5585" s="301"/>
      <c r="S5585" s="301"/>
      <c r="T5585" s="301"/>
      <c r="U5585" s="301"/>
      <c r="V5585" s="301"/>
      <c r="W5585" s="301"/>
      <c r="X5585" s="301"/>
      <c r="Y5585" s="301"/>
      <c r="Z5585" s="301"/>
      <c r="AA5585" s="301"/>
      <c r="AB5585" s="301"/>
      <c r="AC5585" s="301"/>
      <c r="AD5585" s="301"/>
      <c r="AE5585" s="301"/>
      <c r="AF5585" s="301"/>
      <c r="AG5585" s="301"/>
      <c r="AH5585" s="301"/>
      <c r="AI5585" s="301"/>
    </row>
    <row r="5586" spans="18:35" ht="80.099999999999994" customHeight="1" x14ac:dyDescent="0.2">
      <c r="R5586" s="301"/>
      <c r="S5586" s="301"/>
      <c r="T5586" s="301"/>
      <c r="U5586" s="301"/>
      <c r="V5586" s="301"/>
      <c r="W5586" s="301"/>
      <c r="X5586" s="301"/>
      <c r="Y5586" s="301"/>
      <c r="Z5586" s="301"/>
      <c r="AA5586" s="301"/>
      <c r="AB5586" s="301"/>
      <c r="AC5586" s="301"/>
      <c r="AD5586" s="301"/>
      <c r="AE5586" s="301"/>
      <c r="AF5586" s="301"/>
      <c r="AG5586" s="301"/>
      <c r="AH5586" s="301"/>
      <c r="AI5586" s="301"/>
    </row>
    <row r="5587" spans="18:35" ht="80.099999999999994" customHeight="1" x14ac:dyDescent="0.2">
      <c r="R5587" s="301"/>
      <c r="S5587" s="301"/>
      <c r="T5587" s="301"/>
      <c r="U5587" s="301"/>
      <c r="V5587" s="301"/>
      <c r="W5587" s="301"/>
      <c r="X5587" s="301"/>
      <c r="Y5587" s="301"/>
      <c r="Z5587" s="301"/>
      <c r="AA5587" s="301"/>
      <c r="AB5587" s="301"/>
      <c r="AC5587" s="301"/>
      <c r="AD5587" s="301"/>
      <c r="AE5587" s="301"/>
      <c r="AF5587" s="301"/>
      <c r="AG5587" s="301"/>
      <c r="AH5587" s="301"/>
      <c r="AI5587" s="301"/>
    </row>
    <row r="5588" spans="18:35" ht="80.099999999999994" customHeight="1" x14ac:dyDescent="0.2">
      <c r="R5588" s="301"/>
      <c r="S5588" s="301"/>
      <c r="T5588" s="301"/>
      <c r="U5588" s="301"/>
      <c r="V5588" s="301"/>
      <c r="W5588" s="301"/>
      <c r="X5588" s="301"/>
      <c r="Y5588" s="301"/>
      <c r="Z5588" s="301"/>
      <c r="AA5588" s="301"/>
      <c r="AB5588" s="301"/>
      <c r="AC5588" s="301"/>
      <c r="AD5588" s="301"/>
      <c r="AE5588" s="301"/>
      <c r="AF5588" s="301"/>
      <c r="AG5588" s="301"/>
      <c r="AH5588" s="301"/>
      <c r="AI5588" s="301"/>
    </row>
    <row r="5589" spans="18:35" ht="80.099999999999994" customHeight="1" x14ac:dyDescent="0.2">
      <c r="R5589" s="301"/>
      <c r="S5589" s="301"/>
      <c r="T5589" s="301"/>
      <c r="U5589" s="301"/>
      <c r="V5589" s="301"/>
      <c r="W5589" s="301"/>
      <c r="X5589" s="301"/>
      <c r="Y5589" s="301"/>
      <c r="Z5589" s="301"/>
      <c r="AA5589" s="301"/>
      <c r="AB5589" s="301"/>
      <c r="AC5589" s="301"/>
      <c r="AD5589" s="301"/>
      <c r="AE5589" s="301"/>
      <c r="AF5589" s="301"/>
      <c r="AG5589" s="301"/>
      <c r="AH5589" s="301"/>
      <c r="AI5589" s="301"/>
    </row>
    <row r="5590" spans="18:35" ht="80.099999999999994" customHeight="1" x14ac:dyDescent="0.2">
      <c r="R5590" s="301"/>
      <c r="S5590" s="301"/>
      <c r="T5590" s="301"/>
      <c r="U5590" s="301"/>
      <c r="V5590" s="301"/>
      <c r="W5590" s="301"/>
      <c r="X5590" s="301"/>
      <c r="Y5590" s="301"/>
      <c r="Z5590" s="301"/>
      <c r="AA5590" s="301"/>
      <c r="AB5590" s="301"/>
      <c r="AC5590" s="301"/>
      <c r="AD5590" s="301"/>
      <c r="AE5590" s="301"/>
      <c r="AF5590" s="301"/>
      <c r="AG5590" s="301"/>
      <c r="AH5590" s="301"/>
      <c r="AI5590" s="301"/>
    </row>
    <row r="5591" spans="18:35" ht="80.099999999999994" customHeight="1" x14ac:dyDescent="0.2">
      <c r="R5591" s="301"/>
      <c r="S5591" s="301"/>
      <c r="T5591" s="301"/>
      <c r="U5591" s="301"/>
      <c r="V5591" s="301"/>
      <c r="W5591" s="301"/>
      <c r="X5591" s="301"/>
      <c r="Y5591" s="301"/>
      <c r="Z5591" s="301"/>
      <c r="AA5591" s="301"/>
      <c r="AB5591" s="301"/>
      <c r="AC5591" s="301"/>
      <c r="AD5591" s="301"/>
      <c r="AE5591" s="301"/>
      <c r="AF5591" s="301"/>
      <c r="AG5591" s="301"/>
      <c r="AH5591" s="301"/>
      <c r="AI5591" s="301"/>
    </row>
    <row r="5592" spans="18:35" ht="80.099999999999994" customHeight="1" x14ac:dyDescent="0.2">
      <c r="R5592" s="301"/>
      <c r="S5592" s="301"/>
      <c r="T5592" s="301"/>
      <c r="U5592" s="301"/>
      <c r="V5592" s="301"/>
      <c r="W5592" s="301"/>
      <c r="X5592" s="301"/>
      <c r="Y5592" s="301"/>
      <c r="Z5592" s="301"/>
      <c r="AA5592" s="301"/>
      <c r="AB5592" s="301"/>
      <c r="AC5592" s="301"/>
      <c r="AD5592" s="301"/>
      <c r="AE5592" s="301"/>
      <c r="AF5592" s="301"/>
      <c r="AG5592" s="301"/>
      <c r="AH5592" s="301"/>
      <c r="AI5592" s="301"/>
    </row>
    <row r="5593" spans="18:35" ht="80.099999999999994" customHeight="1" x14ac:dyDescent="0.2">
      <c r="R5593" s="301"/>
      <c r="S5593" s="301"/>
      <c r="T5593" s="301"/>
      <c r="U5593" s="301"/>
      <c r="V5593" s="301"/>
      <c r="W5593" s="301"/>
      <c r="X5593" s="301"/>
      <c r="Y5593" s="301"/>
      <c r="Z5593" s="301"/>
      <c r="AA5593" s="301"/>
      <c r="AB5593" s="301"/>
      <c r="AC5593" s="301"/>
      <c r="AD5593" s="301"/>
      <c r="AE5593" s="301"/>
      <c r="AF5593" s="301"/>
      <c r="AG5593" s="301"/>
      <c r="AH5593" s="301"/>
      <c r="AI5593" s="301"/>
    </row>
    <row r="5594" spans="18:35" ht="80.099999999999994" customHeight="1" x14ac:dyDescent="0.2">
      <c r="R5594" s="301"/>
      <c r="S5594" s="301"/>
      <c r="T5594" s="301"/>
      <c r="U5594" s="301"/>
      <c r="V5594" s="301"/>
      <c r="W5594" s="301"/>
      <c r="X5594" s="301"/>
      <c r="Y5594" s="301"/>
      <c r="Z5594" s="301"/>
      <c r="AA5594" s="301"/>
      <c r="AB5594" s="301"/>
      <c r="AC5594" s="301"/>
      <c r="AD5594" s="301"/>
      <c r="AE5594" s="301"/>
      <c r="AF5594" s="301"/>
      <c r="AG5594" s="301"/>
      <c r="AH5594" s="301"/>
      <c r="AI5594" s="301"/>
    </row>
    <row r="5595" spans="18:35" ht="80.099999999999994" customHeight="1" x14ac:dyDescent="0.2">
      <c r="R5595" s="301"/>
      <c r="S5595" s="301"/>
      <c r="T5595" s="301"/>
      <c r="U5595" s="301"/>
      <c r="V5595" s="301"/>
      <c r="W5595" s="301"/>
      <c r="X5595" s="301"/>
      <c r="Y5595" s="301"/>
      <c r="Z5595" s="301"/>
      <c r="AA5595" s="301"/>
      <c r="AB5595" s="301"/>
      <c r="AC5595" s="301"/>
      <c r="AD5595" s="301"/>
      <c r="AE5595" s="301"/>
      <c r="AF5595" s="301"/>
      <c r="AG5595" s="301"/>
      <c r="AH5595" s="301"/>
      <c r="AI5595" s="301"/>
    </row>
    <row r="5596" spans="18:35" ht="80.099999999999994" customHeight="1" x14ac:dyDescent="0.2">
      <c r="R5596" s="301"/>
      <c r="S5596" s="301"/>
      <c r="T5596" s="301"/>
      <c r="U5596" s="301"/>
      <c r="V5596" s="301"/>
      <c r="W5596" s="301"/>
      <c r="X5596" s="301"/>
      <c r="Y5596" s="301"/>
      <c r="Z5596" s="301"/>
      <c r="AA5596" s="301"/>
      <c r="AB5596" s="301"/>
      <c r="AC5596" s="301"/>
      <c r="AD5596" s="301"/>
      <c r="AE5596" s="301"/>
      <c r="AF5596" s="301"/>
      <c r="AG5596" s="301"/>
      <c r="AH5596" s="301"/>
      <c r="AI5596" s="301"/>
    </row>
    <row r="5597" spans="18:35" ht="80.099999999999994" customHeight="1" x14ac:dyDescent="0.2">
      <c r="R5597" s="301"/>
      <c r="S5597" s="301"/>
      <c r="T5597" s="301"/>
      <c r="U5597" s="301"/>
      <c r="V5597" s="301"/>
      <c r="W5597" s="301"/>
      <c r="X5597" s="301"/>
      <c r="Y5597" s="301"/>
      <c r="Z5597" s="301"/>
      <c r="AA5597" s="301"/>
      <c r="AB5597" s="301"/>
      <c r="AC5597" s="301"/>
      <c r="AD5597" s="301"/>
      <c r="AE5597" s="301"/>
      <c r="AF5597" s="301"/>
      <c r="AG5597" s="301"/>
      <c r="AH5597" s="301"/>
      <c r="AI5597" s="301"/>
    </row>
    <row r="5598" spans="18:35" ht="80.099999999999994" customHeight="1" x14ac:dyDescent="0.2">
      <c r="R5598" s="301"/>
      <c r="S5598" s="301"/>
      <c r="T5598" s="301"/>
      <c r="U5598" s="301"/>
      <c r="V5598" s="301"/>
      <c r="W5598" s="301"/>
      <c r="X5598" s="301"/>
      <c r="Y5598" s="301"/>
      <c r="Z5598" s="301"/>
      <c r="AA5598" s="301"/>
      <c r="AB5598" s="301"/>
      <c r="AC5598" s="301"/>
      <c r="AD5598" s="301"/>
      <c r="AE5598" s="301"/>
      <c r="AF5598" s="301"/>
      <c r="AG5598" s="301"/>
      <c r="AH5598" s="301"/>
      <c r="AI5598" s="301"/>
    </row>
    <row r="5599" spans="18:35" ht="80.099999999999994" customHeight="1" x14ac:dyDescent="0.2">
      <c r="R5599" s="301"/>
      <c r="S5599" s="301"/>
      <c r="T5599" s="301"/>
      <c r="U5599" s="301"/>
      <c r="V5599" s="301"/>
      <c r="W5599" s="301"/>
      <c r="X5599" s="301"/>
      <c r="Y5599" s="301"/>
      <c r="Z5599" s="301"/>
      <c r="AA5599" s="301"/>
      <c r="AB5599" s="301"/>
      <c r="AC5599" s="301"/>
      <c r="AD5599" s="301"/>
      <c r="AE5599" s="301"/>
      <c r="AF5599" s="301"/>
      <c r="AG5599" s="301"/>
      <c r="AH5599" s="301"/>
      <c r="AI5599" s="301"/>
    </row>
    <row r="5600" spans="18:35" ht="80.099999999999994" customHeight="1" x14ac:dyDescent="0.2">
      <c r="R5600" s="301"/>
      <c r="S5600" s="301"/>
      <c r="T5600" s="301"/>
      <c r="U5600" s="301"/>
      <c r="V5600" s="301"/>
      <c r="W5600" s="301"/>
      <c r="X5600" s="301"/>
      <c r="Y5600" s="301"/>
      <c r="Z5600" s="301"/>
      <c r="AA5600" s="301"/>
      <c r="AB5600" s="301"/>
      <c r="AC5600" s="301"/>
      <c r="AD5600" s="301"/>
      <c r="AE5600" s="301"/>
      <c r="AF5600" s="301"/>
      <c r="AG5600" s="301"/>
      <c r="AH5600" s="301"/>
      <c r="AI5600" s="301"/>
    </row>
    <row r="5601" spans="18:35" ht="80.099999999999994" customHeight="1" x14ac:dyDescent="0.2">
      <c r="R5601" s="301"/>
      <c r="S5601" s="301"/>
      <c r="T5601" s="301"/>
      <c r="U5601" s="301"/>
      <c r="V5601" s="301"/>
      <c r="W5601" s="301"/>
      <c r="X5601" s="301"/>
      <c r="Y5601" s="301"/>
      <c r="Z5601" s="301"/>
      <c r="AA5601" s="301"/>
      <c r="AB5601" s="301"/>
      <c r="AC5601" s="301"/>
      <c r="AD5601" s="301"/>
      <c r="AE5601" s="301"/>
      <c r="AF5601" s="301"/>
      <c r="AG5601" s="301"/>
      <c r="AH5601" s="301"/>
      <c r="AI5601" s="301"/>
    </row>
    <row r="5602" spans="18:35" ht="80.099999999999994" customHeight="1" x14ac:dyDescent="0.2">
      <c r="R5602" s="301"/>
      <c r="S5602" s="301"/>
      <c r="T5602" s="301"/>
      <c r="U5602" s="301"/>
      <c r="V5602" s="301"/>
      <c r="W5602" s="301"/>
      <c r="X5602" s="301"/>
      <c r="Y5602" s="301"/>
      <c r="Z5602" s="301"/>
      <c r="AA5602" s="301"/>
      <c r="AB5602" s="301"/>
      <c r="AC5602" s="301"/>
      <c r="AD5602" s="301"/>
      <c r="AE5602" s="301"/>
      <c r="AF5602" s="301"/>
      <c r="AG5602" s="301"/>
      <c r="AH5602" s="301"/>
      <c r="AI5602" s="301"/>
    </row>
    <row r="5603" spans="18:35" ht="80.099999999999994" customHeight="1" x14ac:dyDescent="0.2">
      <c r="R5603" s="301"/>
      <c r="S5603" s="301"/>
      <c r="T5603" s="301"/>
      <c r="U5603" s="301"/>
      <c r="V5603" s="301"/>
      <c r="W5603" s="301"/>
      <c r="X5603" s="301"/>
      <c r="Y5603" s="301"/>
      <c r="Z5603" s="301"/>
      <c r="AA5603" s="301"/>
      <c r="AB5603" s="301"/>
      <c r="AC5603" s="301"/>
      <c r="AD5603" s="301"/>
      <c r="AE5603" s="301"/>
      <c r="AF5603" s="301"/>
      <c r="AG5603" s="301"/>
      <c r="AH5603" s="301"/>
      <c r="AI5603" s="301"/>
    </row>
    <row r="5604" spans="18:35" ht="80.099999999999994" customHeight="1" x14ac:dyDescent="0.2">
      <c r="R5604" s="301"/>
      <c r="S5604" s="301"/>
      <c r="T5604" s="301"/>
      <c r="U5604" s="301"/>
      <c r="V5604" s="301"/>
      <c r="W5604" s="301"/>
      <c r="X5604" s="301"/>
      <c r="Y5604" s="301"/>
      <c r="Z5604" s="301"/>
      <c r="AA5604" s="301"/>
      <c r="AB5604" s="301"/>
      <c r="AC5604" s="301"/>
      <c r="AD5604" s="301"/>
      <c r="AE5604" s="301"/>
      <c r="AF5604" s="301"/>
      <c r="AG5604" s="301"/>
      <c r="AH5604" s="301"/>
      <c r="AI5604" s="301"/>
    </row>
    <row r="5605" spans="18:35" ht="80.099999999999994" customHeight="1" x14ac:dyDescent="0.2">
      <c r="R5605" s="301"/>
      <c r="S5605" s="301"/>
      <c r="T5605" s="301"/>
      <c r="U5605" s="301"/>
      <c r="V5605" s="301"/>
      <c r="W5605" s="301"/>
      <c r="X5605" s="301"/>
      <c r="Y5605" s="301"/>
      <c r="Z5605" s="301"/>
      <c r="AA5605" s="301"/>
      <c r="AB5605" s="301"/>
      <c r="AC5605" s="301"/>
      <c r="AD5605" s="301"/>
      <c r="AE5605" s="301"/>
      <c r="AF5605" s="301"/>
      <c r="AG5605" s="301"/>
      <c r="AH5605" s="301"/>
      <c r="AI5605" s="301"/>
    </row>
    <row r="5606" spans="18:35" ht="80.099999999999994" customHeight="1" x14ac:dyDescent="0.2">
      <c r="R5606" s="301"/>
      <c r="S5606" s="301"/>
      <c r="T5606" s="301"/>
      <c r="U5606" s="301"/>
      <c r="V5606" s="301"/>
      <c r="W5606" s="301"/>
      <c r="X5606" s="301"/>
      <c r="Y5606" s="301"/>
      <c r="Z5606" s="301"/>
      <c r="AA5606" s="301"/>
      <c r="AB5606" s="301"/>
      <c r="AC5606" s="301"/>
      <c r="AD5606" s="301"/>
      <c r="AE5606" s="301"/>
      <c r="AF5606" s="301"/>
      <c r="AG5606" s="301"/>
      <c r="AH5606" s="301"/>
      <c r="AI5606" s="301"/>
    </row>
    <row r="5607" spans="18:35" ht="80.099999999999994" customHeight="1" x14ac:dyDescent="0.2">
      <c r="R5607" s="301"/>
      <c r="S5607" s="301"/>
      <c r="T5607" s="301"/>
      <c r="U5607" s="301"/>
      <c r="V5607" s="301"/>
      <c r="W5607" s="301"/>
      <c r="X5607" s="301"/>
      <c r="Y5607" s="301"/>
      <c r="Z5607" s="301"/>
      <c r="AA5607" s="301"/>
      <c r="AB5607" s="301"/>
      <c r="AC5607" s="301"/>
      <c r="AD5607" s="301"/>
      <c r="AE5607" s="301"/>
      <c r="AF5607" s="301"/>
      <c r="AG5607" s="301"/>
      <c r="AH5607" s="301"/>
      <c r="AI5607" s="301"/>
    </row>
    <row r="5608" spans="18:35" ht="80.099999999999994" customHeight="1" x14ac:dyDescent="0.2">
      <c r="R5608" s="301"/>
      <c r="S5608" s="301"/>
      <c r="T5608" s="301"/>
      <c r="U5608" s="301"/>
      <c r="V5608" s="301"/>
      <c r="W5608" s="301"/>
      <c r="X5608" s="301"/>
      <c r="Y5608" s="301"/>
      <c r="Z5608" s="301"/>
      <c r="AA5608" s="301"/>
      <c r="AB5608" s="301"/>
      <c r="AC5608" s="301"/>
      <c r="AD5608" s="301"/>
      <c r="AE5608" s="301"/>
      <c r="AF5608" s="301"/>
      <c r="AG5608" s="301"/>
      <c r="AH5608" s="301"/>
      <c r="AI5608" s="301"/>
    </row>
    <row r="5609" spans="18:35" ht="80.099999999999994" customHeight="1" x14ac:dyDescent="0.2">
      <c r="R5609" s="301"/>
      <c r="S5609" s="301"/>
      <c r="T5609" s="301"/>
      <c r="U5609" s="301"/>
      <c r="V5609" s="301"/>
      <c r="W5609" s="301"/>
      <c r="X5609" s="301"/>
      <c r="Y5609" s="301"/>
      <c r="Z5609" s="301"/>
      <c r="AA5609" s="301"/>
      <c r="AB5609" s="301"/>
      <c r="AC5609" s="301"/>
      <c r="AD5609" s="301"/>
      <c r="AE5609" s="301"/>
      <c r="AF5609" s="301"/>
      <c r="AG5609" s="301"/>
      <c r="AH5609" s="301"/>
      <c r="AI5609" s="301"/>
    </row>
    <row r="5610" spans="18:35" ht="80.099999999999994" customHeight="1" x14ac:dyDescent="0.2">
      <c r="R5610" s="301"/>
      <c r="S5610" s="301"/>
      <c r="T5610" s="301"/>
      <c r="U5610" s="301"/>
      <c r="V5610" s="301"/>
      <c r="W5610" s="301"/>
      <c r="X5610" s="301"/>
      <c r="Y5610" s="301"/>
      <c r="Z5610" s="301"/>
      <c r="AA5610" s="301"/>
      <c r="AB5610" s="301"/>
      <c r="AC5610" s="301"/>
      <c r="AD5610" s="301"/>
      <c r="AE5610" s="301"/>
      <c r="AF5610" s="301"/>
      <c r="AG5610" s="301"/>
      <c r="AH5610" s="301"/>
      <c r="AI5610" s="301"/>
    </row>
    <row r="5611" spans="18:35" ht="80.099999999999994" customHeight="1" x14ac:dyDescent="0.2">
      <c r="R5611" s="301"/>
      <c r="S5611" s="301"/>
      <c r="T5611" s="301"/>
      <c r="U5611" s="301"/>
      <c r="V5611" s="301"/>
      <c r="W5611" s="301"/>
      <c r="X5611" s="301"/>
      <c r="Y5611" s="301"/>
      <c r="Z5611" s="301"/>
      <c r="AA5611" s="301"/>
      <c r="AB5611" s="301"/>
      <c r="AC5611" s="301"/>
      <c r="AD5611" s="301"/>
      <c r="AE5611" s="301"/>
      <c r="AF5611" s="301"/>
      <c r="AG5611" s="301"/>
      <c r="AH5611" s="301"/>
      <c r="AI5611" s="301"/>
    </row>
    <row r="5612" spans="18:35" ht="80.099999999999994" customHeight="1" x14ac:dyDescent="0.2">
      <c r="R5612" s="301"/>
      <c r="S5612" s="301"/>
      <c r="T5612" s="301"/>
      <c r="U5612" s="301"/>
      <c r="V5612" s="301"/>
      <c r="W5612" s="301"/>
      <c r="X5612" s="301"/>
      <c r="Y5612" s="301"/>
      <c r="Z5612" s="301"/>
      <c r="AA5612" s="301"/>
      <c r="AB5612" s="301"/>
      <c r="AC5612" s="301"/>
      <c r="AD5612" s="301"/>
      <c r="AE5612" s="301"/>
      <c r="AF5612" s="301"/>
      <c r="AG5612" s="301"/>
      <c r="AH5612" s="301"/>
      <c r="AI5612" s="301"/>
    </row>
    <row r="5613" spans="18:35" ht="80.099999999999994" customHeight="1" x14ac:dyDescent="0.2">
      <c r="R5613" s="301"/>
      <c r="S5613" s="301"/>
      <c r="T5613" s="301"/>
      <c r="U5613" s="301"/>
      <c r="V5613" s="301"/>
      <c r="W5613" s="301"/>
      <c r="X5613" s="301"/>
      <c r="Y5613" s="301"/>
      <c r="Z5613" s="301"/>
      <c r="AA5613" s="301"/>
      <c r="AB5613" s="301"/>
      <c r="AC5613" s="301"/>
      <c r="AD5613" s="301"/>
      <c r="AE5613" s="301"/>
      <c r="AF5613" s="301"/>
      <c r="AG5613" s="301"/>
      <c r="AH5613" s="301"/>
      <c r="AI5613" s="301"/>
    </row>
    <row r="5614" spans="18:35" ht="80.099999999999994" customHeight="1" x14ac:dyDescent="0.2">
      <c r="R5614" s="301"/>
      <c r="S5614" s="301"/>
      <c r="T5614" s="301"/>
      <c r="U5614" s="301"/>
      <c r="V5614" s="301"/>
      <c r="W5614" s="301"/>
      <c r="X5614" s="301"/>
      <c r="Y5614" s="301"/>
      <c r="Z5614" s="301"/>
      <c r="AA5614" s="301"/>
      <c r="AB5614" s="301"/>
      <c r="AC5614" s="301"/>
      <c r="AD5614" s="301"/>
      <c r="AE5614" s="301"/>
      <c r="AF5614" s="301"/>
      <c r="AG5614" s="301"/>
      <c r="AH5614" s="301"/>
      <c r="AI5614" s="301"/>
    </row>
    <row r="5615" spans="18:35" ht="80.099999999999994" customHeight="1" x14ac:dyDescent="0.2">
      <c r="R5615" s="301"/>
      <c r="S5615" s="301"/>
      <c r="T5615" s="301"/>
      <c r="U5615" s="301"/>
      <c r="V5615" s="301"/>
      <c r="W5615" s="301"/>
      <c r="X5615" s="301"/>
      <c r="Y5615" s="301"/>
      <c r="Z5615" s="301"/>
      <c r="AA5615" s="301"/>
      <c r="AB5615" s="301"/>
      <c r="AC5615" s="301"/>
      <c r="AD5615" s="301"/>
      <c r="AE5615" s="301"/>
      <c r="AF5615" s="301"/>
      <c r="AG5615" s="301"/>
      <c r="AH5615" s="301"/>
      <c r="AI5615" s="301"/>
    </row>
    <row r="5616" spans="18:35" ht="80.099999999999994" customHeight="1" x14ac:dyDescent="0.2">
      <c r="R5616" s="301"/>
      <c r="S5616" s="301"/>
      <c r="T5616" s="301"/>
      <c r="U5616" s="301"/>
      <c r="V5616" s="301"/>
      <c r="W5616" s="301"/>
      <c r="X5616" s="301"/>
      <c r="Y5616" s="301"/>
      <c r="Z5616" s="301"/>
      <c r="AA5616" s="301"/>
      <c r="AB5616" s="301"/>
      <c r="AC5616" s="301"/>
      <c r="AD5616" s="301"/>
      <c r="AE5616" s="301"/>
      <c r="AF5616" s="301"/>
      <c r="AG5616" s="301"/>
      <c r="AH5616" s="301"/>
      <c r="AI5616" s="301"/>
    </row>
    <row r="5617" spans="18:35" ht="80.099999999999994" customHeight="1" x14ac:dyDescent="0.2">
      <c r="R5617" s="301"/>
      <c r="S5617" s="301"/>
      <c r="T5617" s="301"/>
      <c r="U5617" s="301"/>
      <c r="V5617" s="301"/>
      <c r="W5617" s="301"/>
      <c r="X5617" s="301"/>
      <c r="Y5617" s="301"/>
      <c r="Z5617" s="301"/>
      <c r="AA5617" s="301"/>
      <c r="AB5617" s="301"/>
      <c r="AC5617" s="301"/>
      <c r="AD5617" s="301"/>
      <c r="AE5617" s="301"/>
      <c r="AF5617" s="301"/>
      <c r="AG5617" s="301"/>
      <c r="AH5617" s="301"/>
      <c r="AI5617" s="301"/>
    </row>
    <row r="5618" spans="18:35" ht="80.099999999999994" customHeight="1" x14ac:dyDescent="0.2">
      <c r="R5618" s="301"/>
      <c r="S5618" s="301"/>
      <c r="T5618" s="301"/>
      <c r="U5618" s="301"/>
      <c r="V5618" s="301"/>
      <c r="W5618" s="301"/>
      <c r="X5618" s="301"/>
      <c r="Y5618" s="301"/>
      <c r="Z5618" s="301"/>
      <c r="AA5618" s="301"/>
      <c r="AB5618" s="301"/>
      <c r="AC5618" s="301"/>
      <c r="AD5618" s="301"/>
      <c r="AE5618" s="301"/>
      <c r="AF5618" s="301"/>
      <c r="AG5618" s="301"/>
      <c r="AH5618" s="301"/>
      <c r="AI5618" s="301"/>
    </row>
    <row r="5619" spans="18:35" ht="80.099999999999994" customHeight="1" x14ac:dyDescent="0.2">
      <c r="R5619" s="301"/>
      <c r="S5619" s="301"/>
      <c r="T5619" s="301"/>
      <c r="U5619" s="301"/>
      <c r="V5619" s="301"/>
      <c r="W5619" s="301"/>
      <c r="X5619" s="301"/>
      <c r="Y5619" s="301"/>
      <c r="Z5619" s="301"/>
      <c r="AA5619" s="301"/>
      <c r="AB5619" s="301"/>
      <c r="AC5619" s="301"/>
      <c r="AD5619" s="301"/>
      <c r="AE5619" s="301"/>
      <c r="AF5619" s="301"/>
      <c r="AG5619" s="301"/>
      <c r="AH5619" s="301"/>
      <c r="AI5619" s="301"/>
    </row>
    <row r="5620" spans="18:35" ht="80.099999999999994" customHeight="1" x14ac:dyDescent="0.2">
      <c r="R5620" s="301"/>
      <c r="S5620" s="301"/>
      <c r="T5620" s="301"/>
      <c r="U5620" s="301"/>
      <c r="V5620" s="301"/>
      <c r="W5620" s="301"/>
      <c r="X5620" s="301"/>
      <c r="Y5620" s="301"/>
      <c r="Z5620" s="301"/>
      <c r="AA5620" s="301"/>
      <c r="AB5620" s="301"/>
      <c r="AC5620" s="301"/>
      <c r="AD5620" s="301"/>
      <c r="AE5620" s="301"/>
      <c r="AF5620" s="301"/>
      <c r="AG5620" s="301"/>
      <c r="AH5620" s="301"/>
      <c r="AI5620" s="301"/>
    </row>
    <row r="5621" spans="18:35" ht="80.099999999999994" customHeight="1" x14ac:dyDescent="0.2">
      <c r="R5621" s="301"/>
      <c r="S5621" s="301"/>
      <c r="T5621" s="301"/>
      <c r="U5621" s="301"/>
      <c r="V5621" s="301"/>
      <c r="W5621" s="301"/>
      <c r="X5621" s="301"/>
      <c r="Y5621" s="301"/>
      <c r="Z5621" s="301"/>
      <c r="AA5621" s="301"/>
      <c r="AB5621" s="301"/>
      <c r="AC5621" s="301"/>
      <c r="AD5621" s="301"/>
      <c r="AE5621" s="301"/>
      <c r="AF5621" s="301"/>
      <c r="AG5621" s="301"/>
      <c r="AH5621" s="301"/>
      <c r="AI5621" s="301"/>
    </row>
    <row r="5622" spans="18:35" ht="80.099999999999994" customHeight="1" x14ac:dyDescent="0.2">
      <c r="R5622" s="301"/>
      <c r="S5622" s="301"/>
      <c r="T5622" s="301"/>
      <c r="U5622" s="301"/>
      <c r="V5622" s="301"/>
      <c r="W5622" s="301"/>
      <c r="X5622" s="301"/>
      <c r="Y5622" s="301"/>
      <c r="Z5622" s="301"/>
      <c r="AA5622" s="301"/>
      <c r="AB5622" s="301"/>
      <c r="AC5622" s="301"/>
      <c r="AD5622" s="301"/>
      <c r="AE5622" s="301"/>
      <c r="AF5622" s="301"/>
      <c r="AG5622" s="301"/>
      <c r="AH5622" s="301"/>
      <c r="AI5622" s="301"/>
    </row>
    <row r="5623" spans="18:35" ht="80.099999999999994" customHeight="1" x14ac:dyDescent="0.2">
      <c r="R5623" s="301"/>
      <c r="S5623" s="301"/>
      <c r="T5623" s="301"/>
      <c r="U5623" s="301"/>
      <c r="V5623" s="301"/>
      <c r="W5623" s="301"/>
      <c r="X5623" s="301"/>
      <c r="Y5623" s="301"/>
      <c r="Z5623" s="301"/>
      <c r="AA5623" s="301"/>
      <c r="AB5623" s="301"/>
      <c r="AC5623" s="301"/>
      <c r="AD5623" s="301"/>
      <c r="AE5623" s="301"/>
      <c r="AF5623" s="301"/>
      <c r="AG5623" s="301"/>
      <c r="AH5623" s="301"/>
      <c r="AI5623" s="301"/>
    </row>
    <row r="5624" spans="18:35" ht="80.099999999999994" customHeight="1" x14ac:dyDescent="0.2">
      <c r="R5624" s="301"/>
      <c r="S5624" s="301"/>
      <c r="T5624" s="301"/>
      <c r="U5624" s="301"/>
      <c r="V5624" s="301"/>
      <c r="W5624" s="301"/>
      <c r="X5624" s="301"/>
      <c r="Y5624" s="301"/>
      <c r="Z5624" s="301"/>
      <c r="AA5624" s="301"/>
      <c r="AB5624" s="301"/>
      <c r="AC5624" s="301"/>
      <c r="AD5624" s="301"/>
      <c r="AE5624" s="301"/>
      <c r="AF5624" s="301"/>
      <c r="AG5624" s="301"/>
      <c r="AH5624" s="301"/>
      <c r="AI5624" s="301"/>
    </row>
    <row r="5625" spans="18:35" ht="80.099999999999994" customHeight="1" x14ac:dyDescent="0.2">
      <c r="R5625" s="301"/>
      <c r="S5625" s="301"/>
      <c r="T5625" s="301"/>
      <c r="U5625" s="301"/>
      <c r="V5625" s="301"/>
      <c r="W5625" s="301"/>
      <c r="X5625" s="301"/>
      <c r="Y5625" s="301"/>
      <c r="Z5625" s="301"/>
      <c r="AA5625" s="301"/>
      <c r="AB5625" s="301"/>
      <c r="AC5625" s="301"/>
      <c r="AD5625" s="301"/>
      <c r="AE5625" s="301"/>
      <c r="AF5625" s="301"/>
      <c r="AG5625" s="301"/>
      <c r="AH5625" s="301"/>
      <c r="AI5625" s="301"/>
    </row>
    <row r="5626" spans="18:35" ht="80.099999999999994" customHeight="1" x14ac:dyDescent="0.2">
      <c r="R5626" s="301"/>
      <c r="S5626" s="301"/>
      <c r="T5626" s="301"/>
      <c r="U5626" s="301"/>
      <c r="V5626" s="301"/>
      <c r="W5626" s="301"/>
      <c r="X5626" s="301"/>
      <c r="Y5626" s="301"/>
      <c r="Z5626" s="301"/>
      <c r="AA5626" s="301"/>
      <c r="AB5626" s="301"/>
      <c r="AC5626" s="301"/>
      <c r="AD5626" s="301"/>
      <c r="AE5626" s="301"/>
      <c r="AF5626" s="301"/>
      <c r="AG5626" s="301"/>
      <c r="AH5626" s="301"/>
      <c r="AI5626" s="301"/>
    </row>
    <row r="5627" spans="18:35" ht="80.099999999999994" customHeight="1" x14ac:dyDescent="0.2">
      <c r="R5627" s="301"/>
      <c r="S5627" s="301"/>
      <c r="T5627" s="301"/>
      <c r="U5627" s="301"/>
      <c r="V5627" s="301"/>
      <c r="W5627" s="301"/>
      <c r="X5627" s="301"/>
      <c r="Y5627" s="301"/>
      <c r="Z5627" s="301"/>
      <c r="AA5627" s="301"/>
      <c r="AB5627" s="301"/>
      <c r="AC5627" s="301"/>
      <c r="AD5627" s="301"/>
      <c r="AE5627" s="301"/>
      <c r="AF5627" s="301"/>
      <c r="AG5627" s="301"/>
      <c r="AH5627" s="301"/>
      <c r="AI5627" s="301"/>
    </row>
    <row r="5628" spans="18:35" ht="80.099999999999994" customHeight="1" x14ac:dyDescent="0.2">
      <c r="R5628" s="301"/>
      <c r="S5628" s="301"/>
      <c r="T5628" s="301"/>
      <c r="U5628" s="301"/>
      <c r="V5628" s="301"/>
      <c r="W5628" s="301"/>
      <c r="X5628" s="301"/>
      <c r="Y5628" s="301"/>
      <c r="Z5628" s="301"/>
      <c r="AA5628" s="301"/>
      <c r="AB5628" s="301"/>
      <c r="AC5628" s="301"/>
      <c r="AD5628" s="301"/>
      <c r="AE5628" s="301"/>
      <c r="AF5628" s="301"/>
      <c r="AG5628" s="301"/>
      <c r="AH5628" s="301"/>
      <c r="AI5628" s="301"/>
    </row>
    <row r="5629" spans="18:35" ht="80.099999999999994" customHeight="1" x14ac:dyDescent="0.2">
      <c r="R5629" s="301"/>
      <c r="S5629" s="301"/>
      <c r="T5629" s="301"/>
      <c r="U5629" s="301"/>
      <c r="V5629" s="301"/>
      <c r="W5629" s="301"/>
      <c r="X5629" s="301"/>
      <c r="Y5629" s="301"/>
      <c r="Z5629" s="301"/>
      <c r="AA5629" s="301"/>
      <c r="AB5629" s="301"/>
      <c r="AC5629" s="301"/>
      <c r="AD5629" s="301"/>
      <c r="AE5629" s="301"/>
      <c r="AF5629" s="301"/>
      <c r="AG5629" s="301"/>
      <c r="AH5629" s="301"/>
      <c r="AI5629" s="301"/>
    </row>
    <row r="5630" spans="18:35" ht="80.099999999999994" customHeight="1" x14ac:dyDescent="0.2">
      <c r="R5630" s="301"/>
      <c r="S5630" s="301"/>
      <c r="T5630" s="301"/>
      <c r="U5630" s="301"/>
      <c r="V5630" s="301"/>
      <c r="W5630" s="301"/>
      <c r="X5630" s="301"/>
      <c r="Y5630" s="301"/>
      <c r="Z5630" s="301"/>
      <c r="AA5630" s="301"/>
      <c r="AB5630" s="301"/>
      <c r="AC5630" s="301"/>
      <c r="AD5630" s="301"/>
      <c r="AE5630" s="301"/>
      <c r="AF5630" s="301"/>
      <c r="AG5630" s="301"/>
      <c r="AH5630" s="301"/>
      <c r="AI5630" s="301"/>
    </row>
    <row r="5631" spans="18:35" ht="80.099999999999994" customHeight="1" x14ac:dyDescent="0.2">
      <c r="R5631" s="301"/>
      <c r="S5631" s="301"/>
      <c r="T5631" s="301"/>
      <c r="U5631" s="301"/>
      <c r="V5631" s="301"/>
      <c r="W5631" s="301"/>
      <c r="X5631" s="301"/>
      <c r="Y5631" s="301"/>
      <c r="Z5631" s="301"/>
      <c r="AA5631" s="301"/>
      <c r="AB5631" s="301"/>
      <c r="AC5631" s="301"/>
      <c r="AD5631" s="301"/>
      <c r="AE5631" s="301"/>
      <c r="AF5631" s="301"/>
      <c r="AG5631" s="301"/>
      <c r="AH5631" s="301"/>
      <c r="AI5631" s="301"/>
    </row>
    <row r="5632" spans="18:35" ht="80.099999999999994" customHeight="1" x14ac:dyDescent="0.2">
      <c r="R5632" s="301"/>
      <c r="S5632" s="301"/>
      <c r="T5632" s="301"/>
      <c r="U5632" s="301"/>
      <c r="V5632" s="301"/>
      <c r="W5632" s="301"/>
      <c r="X5632" s="301"/>
      <c r="Y5632" s="301"/>
      <c r="Z5632" s="301"/>
      <c r="AA5632" s="301"/>
      <c r="AB5632" s="301"/>
      <c r="AC5632" s="301"/>
      <c r="AD5632" s="301"/>
      <c r="AE5632" s="301"/>
      <c r="AF5632" s="301"/>
      <c r="AG5632" s="301"/>
      <c r="AH5632" s="301"/>
      <c r="AI5632" s="301"/>
    </row>
    <row r="5633" spans="18:35" ht="80.099999999999994" customHeight="1" x14ac:dyDescent="0.2">
      <c r="R5633" s="301"/>
      <c r="S5633" s="301"/>
      <c r="T5633" s="301"/>
      <c r="U5633" s="301"/>
      <c r="V5633" s="301"/>
      <c r="W5633" s="301"/>
      <c r="X5633" s="301"/>
      <c r="Y5633" s="301"/>
      <c r="Z5633" s="301"/>
      <c r="AA5633" s="301"/>
      <c r="AB5633" s="301"/>
      <c r="AC5633" s="301"/>
      <c r="AD5633" s="301"/>
      <c r="AE5633" s="301"/>
      <c r="AF5633" s="301"/>
      <c r="AG5633" s="301"/>
      <c r="AH5633" s="301"/>
      <c r="AI5633" s="301"/>
    </row>
    <row r="5634" spans="18:35" ht="80.099999999999994" customHeight="1" x14ac:dyDescent="0.2">
      <c r="R5634" s="301"/>
      <c r="S5634" s="301"/>
      <c r="T5634" s="301"/>
      <c r="U5634" s="301"/>
      <c r="V5634" s="301"/>
      <c r="W5634" s="301"/>
      <c r="X5634" s="301"/>
      <c r="Y5634" s="301"/>
      <c r="Z5634" s="301"/>
      <c r="AA5634" s="301"/>
      <c r="AB5634" s="301"/>
      <c r="AC5634" s="301"/>
      <c r="AD5634" s="301"/>
      <c r="AE5634" s="301"/>
      <c r="AF5634" s="301"/>
      <c r="AG5634" s="301"/>
      <c r="AH5634" s="301"/>
      <c r="AI5634" s="301"/>
    </row>
    <row r="5635" spans="18:35" ht="80.099999999999994" customHeight="1" x14ac:dyDescent="0.2">
      <c r="R5635" s="301"/>
      <c r="S5635" s="301"/>
      <c r="T5635" s="301"/>
      <c r="U5635" s="301"/>
      <c r="V5635" s="301"/>
      <c r="W5635" s="301"/>
      <c r="X5635" s="301"/>
      <c r="Y5635" s="301"/>
      <c r="Z5635" s="301"/>
      <c r="AA5635" s="301"/>
      <c r="AB5635" s="301"/>
      <c r="AC5635" s="301"/>
      <c r="AD5635" s="301"/>
      <c r="AE5635" s="301"/>
      <c r="AF5635" s="301"/>
      <c r="AG5635" s="301"/>
      <c r="AH5635" s="301"/>
      <c r="AI5635" s="301"/>
    </row>
    <row r="5636" spans="18:35" ht="80.099999999999994" customHeight="1" x14ac:dyDescent="0.2">
      <c r="R5636" s="301"/>
      <c r="S5636" s="301"/>
      <c r="T5636" s="301"/>
      <c r="U5636" s="301"/>
      <c r="V5636" s="301"/>
      <c r="W5636" s="301"/>
      <c r="X5636" s="301"/>
      <c r="Y5636" s="301"/>
      <c r="Z5636" s="301"/>
      <c r="AA5636" s="301"/>
      <c r="AB5636" s="301"/>
      <c r="AC5636" s="301"/>
      <c r="AD5636" s="301"/>
      <c r="AE5636" s="301"/>
      <c r="AF5636" s="301"/>
      <c r="AG5636" s="301"/>
      <c r="AH5636" s="301"/>
      <c r="AI5636" s="301"/>
    </row>
    <row r="5637" spans="18:35" ht="80.099999999999994" customHeight="1" x14ac:dyDescent="0.2">
      <c r="R5637" s="301"/>
      <c r="S5637" s="301"/>
      <c r="T5637" s="301"/>
      <c r="U5637" s="301"/>
      <c r="V5637" s="301"/>
      <c r="W5637" s="301"/>
      <c r="X5637" s="301"/>
      <c r="Y5637" s="301"/>
      <c r="Z5637" s="301"/>
      <c r="AA5637" s="301"/>
      <c r="AB5637" s="301"/>
      <c r="AC5637" s="301"/>
      <c r="AD5637" s="301"/>
      <c r="AE5637" s="301"/>
      <c r="AF5637" s="301"/>
      <c r="AG5637" s="301"/>
      <c r="AH5637" s="301"/>
      <c r="AI5637" s="301"/>
    </row>
    <row r="5638" spans="18:35" ht="80.099999999999994" customHeight="1" x14ac:dyDescent="0.2">
      <c r="R5638" s="301"/>
      <c r="S5638" s="301"/>
      <c r="T5638" s="301"/>
      <c r="U5638" s="301"/>
      <c r="V5638" s="301"/>
      <c r="W5638" s="301"/>
      <c r="X5638" s="301"/>
      <c r="Y5638" s="301"/>
      <c r="Z5638" s="301"/>
      <c r="AA5638" s="301"/>
      <c r="AB5638" s="301"/>
      <c r="AC5638" s="301"/>
      <c r="AD5638" s="301"/>
      <c r="AE5638" s="301"/>
      <c r="AF5638" s="301"/>
      <c r="AG5638" s="301"/>
      <c r="AH5638" s="301"/>
      <c r="AI5638" s="301"/>
    </row>
    <row r="5639" spans="18:35" ht="80.099999999999994" customHeight="1" x14ac:dyDescent="0.2">
      <c r="R5639" s="301"/>
      <c r="S5639" s="301"/>
      <c r="T5639" s="301"/>
      <c r="U5639" s="301"/>
      <c r="V5639" s="301"/>
      <c r="W5639" s="301"/>
      <c r="X5639" s="301"/>
      <c r="Y5639" s="301"/>
      <c r="Z5639" s="301"/>
      <c r="AA5639" s="301"/>
      <c r="AB5639" s="301"/>
      <c r="AC5639" s="301"/>
      <c r="AD5639" s="301"/>
      <c r="AE5639" s="301"/>
      <c r="AF5639" s="301"/>
      <c r="AG5639" s="301"/>
      <c r="AH5639" s="301"/>
      <c r="AI5639" s="301"/>
    </row>
    <row r="5640" spans="18:35" ht="80.099999999999994" customHeight="1" x14ac:dyDescent="0.2">
      <c r="R5640" s="301"/>
      <c r="S5640" s="301"/>
      <c r="T5640" s="301"/>
      <c r="U5640" s="301"/>
      <c r="V5640" s="301"/>
      <c r="W5640" s="301"/>
      <c r="X5640" s="301"/>
      <c r="Y5640" s="301"/>
      <c r="Z5640" s="301"/>
      <c r="AA5640" s="301"/>
      <c r="AB5640" s="301"/>
      <c r="AC5640" s="301"/>
      <c r="AD5640" s="301"/>
      <c r="AE5640" s="301"/>
      <c r="AF5640" s="301"/>
      <c r="AG5640" s="301"/>
      <c r="AH5640" s="301"/>
      <c r="AI5640" s="301"/>
    </row>
    <row r="5641" spans="18:35" ht="80.099999999999994" customHeight="1" x14ac:dyDescent="0.2">
      <c r="R5641" s="301"/>
      <c r="S5641" s="301"/>
      <c r="T5641" s="301"/>
      <c r="U5641" s="301"/>
      <c r="V5641" s="301"/>
      <c r="W5641" s="301"/>
      <c r="X5641" s="301"/>
      <c r="Y5641" s="301"/>
      <c r="Z5641" s="301"/>
      <c r="AA5641" s="301"/>
      <c r="AB5641" s="301"/>
      <c r="AC5641" s="301"/>
      <c r="AD5641" s="301"/>
      <c r="AE5641" s="301"/>
      <c r="AF5641" s="301"/>
      <c r="AG5641" s="301"/>
      <c r="AH5641" s="301"/>
      <c r="AI5641" s="301"/>
    </row>
    <row r="5642" spans="18:35" ht="80.099999999999994" customHeight="1" x14ac:dyDescent="0.2">
      <c r="R5642" s="301"/>
      <c r="S5642" s="301"/>
      <c r="T5642" s="301"/>
      <c r="U5642" s="301"/>
      <c r="V5642" s="301"/>
      <c r="W5642" s="301"/>
      <c r="X5642" s="301"/>
      <c r="Y5642" s="301"/>
      <c r="Z5642" s="301"/>
      <c r="AA5642" s="301"/>
      <c r="AB5642" s="301"/>
      <c r="AC5642" s="301"/>
      <c r="AD5642" s="301"/>
      <c r="AE5642" s="301"/>
      <c r="AF5642" s="301"/>
      <c r="AG5642" s="301"/>
      <c r="AH5642" s="301"/>
      <c r="AI5642" s="301"/>
    </row>
    <row r="5643" spans="18:35" ht="80.099999999999994" customHeight="1" x14ac:dyDescent="0.2">
      <c r="R5643" s="301"/>
      <c r="S5643" s="301"/>
      <c r="T5643" s="301"/>
      <c r="U5643" s="301"/>
      <c r="V5643" s="301"/>
      <c r="W5643" s="301"/>
      <c r="X5643" s="301"/>
      <c r="Y5643" s="301"/>
      <c r="Z5643" s="301"/>
      <c r="AA5643" s="301"/>
      <c r="AB5643" s="301"/>
      <c r="AC5643" s="301"/>
      <c r="AD5643" s="301"/>
      <c r="AE5643" s="301"/>
      <c r="AF5643" s="301"/>
      <c r="AG5643" s="301"/>
      <c r="AH5643" s="301"/>
      <c r="AI5643" s="301"/>
    </row>
    <row r="5644" spans="18:35" ht="80.099999999999994" customHeight="1" x14ac:dyDescent="0.2">
      <c r="R5644" s="301"/>
      <c r="S5644" s="301"/>
      <c r="T5644" s="301"/>
      <c r="U5644" s="301"/>
      <c r="V5644" s="301"/>
      <c r="W5644" s="301"/>
      <c r="X5644" s="301"/>
      <c r="Y5644" s="301"/>
      <c r="Z5644" s="301"/>
      <c r="AA5644" s="301"/>
      <c r="AB5644" s="301"/>
      <c r="AC5644" s="301"/>
      <c r="AD5644" s="301"/>
      <c r="AE5644" s="301"/>
      <c r="AF5644" s="301"/>
      <c r="AG5644" s="301"/>
      <c r="AH5644" s="301"/>
      <c r="AI5644" s="301"/>
    </row>
    <row r="5645" spans="18:35" ht="80.099999999999994" customHeight="1" x14ac:dyDescent="0.2">
      <c r="R5645" s="301"/>
      <c r="S5645" s="301"/>
      <c r="T5645" s="301"/>
      <c r="U5645" s="301"/>
      <c r="V5645" s="301"/>
      <c r="W5645" s="301"/>
      <c r="X5645" s="301"/>
      <c r="Y5645" s="301"/>
      <c r="Z5645" s="301"/>
      <c r="AA5645" s="301"/>
      <c r="AB5645" s="301"/>
      <c r="AC5645" s="301"/>
      <c r="AD5645" s="301"/>
      <c r="AE5645" s="301"/>
      <c r="AF5645" s="301"/>
      <c r="AG5645" s="301"/>
      <c r="AH5645" s="301"/>
      <c r="AI5645" s="301"/>
    </row>
    <row r="5646" spans="18:35" ht="80.099999999999994" customHeight="1" x14ac:dyDescent="0.2">
      <c r="R5646" s="301"/>
      <c r="S5646" s="301"/>
      <c r="T5646" s="301"/>
      <c r="U5646" s="301"/>
      <c r="V5646" s="301"/>
      <c r="W5646" s="301"/>
      <c r="X5646" s="301"/>
      <c r="Y5646" s="301"/>
      <c r="Z5646" s="301"/>
      <c r="AA5646" s="301"/>
      <c r="AB5646" s="301"/>
      <c r="AC5646" s="301"/>
      <c r="AD5646" s="301"/>
      <c r="AE5646" s="301"/>
      <c r="AF5646" s="301"/>
      <c r="AG5646" s="301"/>
      <c r="AH5646" s="301"/>
      <c r="AI5646" s="301"/>
    </row>
    <row r="5647" spans="18:35" ht="80.099999999999994" customHeight="1" x14ac:dyDescent="0.2">
      <c r="R5647" s="301"/>
      <c r="S5647" s="301"/>
      <c r="T5647" s="301"/>
      <c r="U5647" s="301"/>
      <c r="V5647" s="301"/>
      <c r="W5647" s="301"/>
      <c r="X5647" s="301"/>
      <c r="Y5647" s="301"/>
      <c r="Z5647" s="301"/>
      <c r="AA5647" s="301"/>
      <c r="AB5647" s="301"/>
      <c r="AC5647" s="301"/>
      <c r="AD5647" s="301"/>
      <c r="AE5647" s="301"/>
      <c r="AF5647" s="301"/>
      <c r="AG5647" s="301"/>
      <c r="AH5647" s="301"/>
      <c r="AI5647" s="301"/>
    </row>
    <row r="5648" spans="18:35" ht="80.099999999999994" customHeight="1" x14ac:dyDescent="0.2">
      <c r="R5648" s="301"/>
      <c r="S5648" s="301"/>
      <c r="T5648" s="301"/>
      <c r="U5648" s="301"/>
      <c r="V5648" s="301"/>
      <c r="W5648" s="301"/>
      <c r="X5648" s="301"/>
      <c r="Y5648" s="301"/>
      <c r="Z5648" s="301"/>
      <c r="AA5648" s="301"/>
      <c r="AB5648" s="301"/>
      <c r="AC5648" s="301"/>
      <c r="AD5648" s="301"/>
      <c r="AE5648" s="301"/>
      <c r="AF5648" s="301"/>
      <c r="AG5648" s="301"/>
      <c r="AH5648" s="301"/>
      <c r="AI5648" s="301"/>
    </row>
    <row r="5649" spans="18:35" ht="80.099999999999994" customHeight="1" x14ac:dyDescent="0.2">
      <c r="R5649" s="301"/>
      <c r="S5649" s="301"/>
      <c r="T5649" s="301"/>
      <c r="U5649" s="301"/>
      <c r="V5649" s="301"/>
      <c r="W5649" s="301"/>
      <c r="X5649" s="301"/>
      <c r="Y5649" s="301"/>
      <c r="Z5649" s="301"/>
      <c r="AA5649" s="301"/>
      <c r="AB5649" s="301"/>
      <c r="AC5649" s="301"/>
      <c r="AD5649" s="301"/>
      <c r="AE5649" s="301"/>
      <c r="AF5649" s="301"/>
      <c r="AG5649" s="301"/>
      <c r="AH5649" s="301"/>
      <c r="AI5649" s="301"/>
    </row>
    <row r="5650" spans="18:35" ht="80.099999999999994" customHeight="1" x14ac:dyDescent="0.2">
      <c r="R5650" s="301"/>
      <c r="S5650" s="301"/>
      <c r="T5650" s="301"/>
      <c r="U5650" s="301"/>
      <c r="V5650" s="301"/>
      <c r="W5650" s="301"/>
      <c r="X5650" s="301"/>
      <c r="Y5650" s="301"/>
      <c r="Z5650" s="301"/>
      <c r="AA5650" s="301"/>
      <c r="AB5650" s="301"/>
      <c r="AC5650" s="301"/>
      <c r="AD5650" s="301"/>
      <c r="AE5650" s="301"/>
      <c r="AF5650" s="301"/>
      <c r="AG5650" s="301"/>
      <c r="AH5650" s="301"/>
      <c r="AI5650" s="301"/>
    </row>
    <row r="5651" spans="18:35" ht="80.099999999999994" customHeight="1" x14ac:dyDescent="0.2">
      <c r="R5651" s="301"/>
      <c r="S5651" s="301"/>
      <c r="T5651" s="301"/>
      <c r="U5651" s="301"/>
      <c r="V5651" s="301"/>
      <c r="W5651" s="301"/>
      <c r="X5651" s="301"/>
      <c r="Y5651" s="301"/>
      <c r="Z5651" s="301"/>
      <c r="AA5651" s="301"/>
      <c r="AB5651" s="301"/>
      <c r="AC5651" s="301"/>
      <c r="AD5651" s="301"/>
      <c r="AE5651" s="301"/>
      <c r="AF5651" s="301"/>
      <c r="AG5651" s="301"/>
      <c r="AH5651" s="301"/>
      <c r="AI5651" s="301"/>
    </row>
    <row r="5652" spans="18:35" ht="80.099999999999994" customHeight="1" x14ac:dyDescent="0.2">
      <c r="R5652" s="301"/>
      <c r="S5652" s="301"/>
      <c r="T5652" s="301"/>
      <c r="U5652" s="301"/>
      <c r="V5652" s="301"/>
      <c r="W5652" s="301"/>
      <c r="X5652" s="301"/>
      <c r="Y5652" s="301"/>
      <c r="Z5652" s="301"/>
      <c r="AA5652" s="301"/>
      <c r="AB5652" s="301"/>
      <c r="AC5652" s="301"/>
      <c r="AD5652" s="301"/>
      <c r="AE5652" s="301"/>
      <c r="AF5652" s="301"/>
      <c r="AG5652" s="301"/>
      <c r="AH5652" s="301"/>
      <c r="AI5652" s="301"/>
    </row>
    <row r="5653" spans="18:35" ht="80.099999999999994" customHeight="1" x14ac:dyDescent="0.2">
      <c r="R5653" s="301"/>
      <c r="S5653" s="301"/>
      <c r="T5653" s="301"/>
      <c r="U5653" s="301"/>
      <c r="V5653" s="301"/>
      <c r="W5653" s="301"/>
      <c r="X5653" s="301"/>
      <c r="Y5653" s="301"/>
      <c r="Z5653" s="301"/>
      <c r="AA5653" s="301"/>
      <c r="AB5653" s="301"/>
      <c r="AC5653" s="301"/>
      <c r="AD5653" s="301"/>
      <c r="AE5653" s="301"/>
      <c r="AF5653" s="301"/>
      <c r="AG5653" s="301"/>
      <c r="AH5653" s="301"/>
      <c r="AI5653" s="301"/>
    </row>
    <row r="5654" spans="18:35" ht="80.099999999999994" customHeight="1" x14ac:dyDescent="0.2">
      <c r="R5654" s="301"/>
      <c r="S5654" s="301"/>
      <c r="T5654" s="301"/>
      <c r="U5654" s="301"/>
      <c r="V5654" s="301"/>
      <c r="W5654" s="301"/>
      <c r="X5654" s="301"/>
      <c r="Y5654" s="301"/>
      <c r="Z5654" s="301"/>
      <c r="AA5654" s="301"/>
      <c r="AB5654" s="301"/>
      <c r="AC5654" s="301"/>
      <c r="AD5654" s="301"/>
      <c r="AE5654" s="301"/>
      <c r="AF5654" s="301"/>
      <c r="AG5654" s="301"/>
      <c r="AH5654" s="301"/>
      <c r="AI5654" s="301"/>
    </row>
    <row r="5655" spans="18:35" ht="80.099999999999994" customHeight="1" x14ac:dyDescent="0.2">
      <c r="R5655" s="301"/>
      <c r="S5655" s="301"/>
      <c r="T5655" s="301"/>
      <c r="U5655" s="301"/>
      <c r="V5655" s="301"/>
      <c r="W5655" s="301"/>
      <c r="X5655" s="301"/>
      <c r="Y5655" s="301"/>
      <c r="Z5655" s="301"/>
      <c r="AA5655" s="301"/>
      <c r="AB5655" s="301"/>
      <c r="AC5655" s="301"/>
      <c r="AD5655" s="301"/>
      <c r="AE5655" s="301"/>
      <c r="AF5655" s="301"/>
      <c r="AG5655" s="301"/>
      <c r="AH5655" s="301"/>
      <c r="AI5655" s="301"/>
    </row>
    <row r="5656" spans="18:35" ht="80.099999999999994" customHeight="1" x14ac:dyDescent="0.2">
      <c r="R5656" s="301"/>
      <c r="S5656" s="301"/>
      <c r="T5656" s="301"/>
      <c r="U5656" s="301"/>
      <c r="V5656" s="301"/>
      <c r="W5656" s="301"/>
      <c r="X5656" s="301"/>
      <c r="Y5656" s="301"/>
      <c r="Z5656" s="301"/>
      <c r="AA5656" s="301"/>
      <c r="AB5656" s="301"/>
      <c r="AC5656" s="301"/>
      <c r="AD5656" s="301"/>
      <c r="AE5656" s="301"/>
      <c r="AF5656" s="301"/>
      <c r="AG5656" s="301"/>
      <c r="AH5656" s="301"/>
      <c r="AI5656" s="301"/>
    </row>
    <row r="5657" spans="18:35" ht="80.099999999999994" customHeight="1" x14ac:dyDescent="0.2">
      <c r="R5657" s="301"/>
      <c r="S5657" s="301"/>
      <c r="T5657" s="301"/>
      <c r="U5657" s="301"/>
      <c r="V5657" s="301"/>
      <c r="W5657" s="301"/>
      <c r="X5657" s="301"/>
      <c r="Y5657" s="301"/>
      <c r="Z5657" s="301"/>
      <c r="AA5657" s="301"/>
      <c r="AB5657" s="301"/>
      <c r="AC5657" s="301"/>
      <c r="AD5657" s="301"/>
      <c r="AE5657" s="301"/>
      <c r="AF5657" s="301"/>
      <c r="AG5657" s="301"/>
      <c r="AH5657" s="301"/>
      <c r="AI5657" s="301"/>
    </row>
    <row r="5658" spans="18:35" ht="80.099999999999994" customHeight="1" x14ac:dyDescent="0.2">
      <c r="R5658" s="301"/>
      <c r="S5658" s="301"/>
      <c r="T5658" s="301"/>
      <c r="U5658" s="301"/>
      <c r="V5658" s="301"/>
      <c r="W5658" s="301"/>
      <c r="X5658" s="301"/>
      <c r="Y5658" s="301"/>
      <c r="Z5658" s="301"/>
      <c r="AA5658" s="301"/>
      <c r="AB5658" s="301"/>
      <c r="AC5658" s="301"/>
      <c r="AD5658" s="301"/>
      <c r="AE5658" s="301"/>
      <c r="AF5658" s="301"/>
      <c r="AG5658" s="301"/>
      <c r="AH5658" s="301"/>
      <c r="AI5658" s="301"/>
    </row>
    <row r="5659" spans="18:35" ht="80.099999999999994" customHeight="1" x14ac:dyDescent="0.2">
      <c r="R5659" s="301"/>
      <c r="S5659" s="301"/>
      <c r="T5659" s="301"/>
      <c r="U5659" s="301"/>
      <c r="V5659" s="301"/>
      <c r="W5659" s="301"/>
      <c r="X5659" s="301"/>
      <c r="Y5659" s="301"/>
      <c r="Z5659" s="301"/>
      <c r="AA5659" s="301"/>
      <c r="AB5659" s="301"/>
      <c r="AC5659" s="301"/>
      <c r="AD5659" s="301"/>
      <c r="AE5659" s="301"/>
      <c r="AF5659" s="301"/>
      <c r="AG5659" s="301"/>
      <c r="AH5659" s="301"/>
      <c r="AI5659" s="301"/>
    </row>
    <row r="5660" spans="18:35" ht="80.099999999999994" customHeight="1" x14ac:dyDescent="0.2">
      <c r="R5660" s="301"/>
      <c r="S5660" s="301"/>
      <c r="T5660" s="301"/>
      <c r="U5660" s="301"/>
      <c r="V5660" s="301"/>
      <c r="W5660" s="301"/>
      <c r="X5660" s="301"/>
      <c r="Y5660" s="301"/>
      <c r="Z5660" s="301"/>
      <c r="AA5660" s="301"/>
      <c r="AB5660" s="301"/>
      <c r="AC5660" s="301"/>
      <c r="AD5660" s="301"/>
      <c r="AE5660" s="301"/>
      <c r="AF5660" s="301"/>
      <c r="AG5660" s="301"/>
      <c r="AH5660" s="301"/>
      <c r="AI5660" s="301"/>
    </row>
    <row r="5661" spans="18:35" ht="80.099999999999994" customHeight="1" x14ac:dyDescent="0.2">
      <c r="R5661" s="301"/>
      <c r="S5661" s="301"/>
      <c r="T5661" s="301"/>
      <c r="U5661" s="301"/>
      <c r="V5661" s="301"/>
      <c r="W5661" s="301"/>
      <c r="X5661" s="301"/>
      <c r="Y5661" s="301"/>
      <c r="Z5661" s="301"/>
      <c r="AA5661" s="301"/>
      <c r="AB5661" s="301"/>
      <c r="AC5661" s="301"/>
      <c r="AD5661" s="301"/>
      <c r="AE5661" s="301"/>
      <c r="AF5661" s="301"/>
      <c r="AG5661" s="301"/>
      <c r="AH5661" s="301"/>
      <c r="AI5661" s="301"/>
    </row>
    <row r="5662" spans="18:35" ht="80.099999999999994" customHeight="1" x14ac:dyDescent="0.2">
      <c r="R5662" s="301"/>
      <c r="S5662" s="301"/>
      <c r="T5662" s="301"/>
      <c r="U5662" s="301"/>
      <c r="V5662" s="301"/>
      <c r="W5662" s="301"/>
      <c r="X5662" s="301"/>
      <c r="Y5662" s="301"/>
      <c r="Z5662" s="301"/>
      <c r="AA5662" s="301"/>
      <c r="AB5662" s="301"/>
      <c r="AC5662" s="301"/>
      <c r="AD5662" s="301"/>
      <c r="AE5662" s="301"/>
      <c r="AF5662" s="301"/>
      <c r="AG5662" s="301"/>
      <c r="AH5662" s="301"/>
      <c r="AI5662" s="301"/>
    </row>
    <row r="5663" spans="18:35" ht="80.099999999999994" customHeight="1" x14ac:dyDescent="0.2">
      <c r="R5663" s="301"/>
      <c r="S5663" s="301"/>
      <c r="T5663" s="301"/>
      <c r="U5663" s="301"/>
      <c r="V5663" s="301"/>
      <c r="W5663" s="301"/>
      <c r="X5663" s="301"/>
      <c r="Y5663" s="301"/>
      <c r="Z5663" s="301"/>
      <c r="AA5663" s="301"/>
      <c r="AB5663" s="301"/>
      <c r="AC5663" s="301"/>
      <c r="AD5663" s="301"/>
      <c r="AE5663" s="301"/>
      <c r="AF5663" s="301"/>
      <c r="AG5663" s="301"/>
      <c r="AH5663" s="301"/>
      <c r="AI5663" s="301"/>
    </row>
    <row r="5664" spans="18:35" ht="80.099999999999994" customHeight="1" x14ac:dyDescent="0.2">
      <c r="R5664" s="301"/>
      <c r="S5664" s="301"/>
      <c r="T5664" s="301"/>
      <c r="U5664" s="301"/>
      <c r="V5664" s="301"/>
      <c r="W5664" s="301"/>
      <c r="X5664" s="301"/>
      <c r="Y5664" s="301"/>
      <c r="Z5664" s="301"/>
      <c r="AA5664" s="301"/>
      <c r="AB5664" s="301"/>
      <c r="AC5664" s="301"/>
      <c r="AD5664" s="301"/>
      <c r="AE5664" s="301"/>
      <c r="AF5664" s="301"/>
      <c r="AG5664" s="301"/>
      <c r="AH5664" s="301"/>
      <c r="AI5664" s="301"/>
    </row>
    <row r="5665" spans="18:35" ht="80.099999999999994" customHeight="1" x14ac:dyDescent="0.2">
      <c r="R5665" s="301"/>
      <c r="S5665" s="301"/>
      <c r="T5665" s="301"/>
      <c r="U5665" s="301"/>
      <c r="V5665" s="301"/>
      <c r="W5665" s="301"/>
      <c r="X5665" s="301"/>
      <c r="Y5665" s="301"/>
      <c r="Z5665" s="301"/>
      <c r="AA5665" s="301"/>
      <c r="AB5665" s="301"/>
      <c r="AC5665" s="301"/>
      <c r="AD5665" s="301"/>
      <c r="AE5665" s="301"/>
      <c r="AF5665" s="301"/>
      <c r="AG5665" s="301"/>
      <c r="AH5665" s="301"/>
      <c r="AI5665" s="301"/>
    </row>
    <row r="5666" spans="18:35" ht="80.099999999999994" customHeight="1" x14ac:dyDescent="0.2">
      <c r="R5666" s="301"/>
      <c r="S5666" s="301"/>
      <c r="T5666" s="301"/>
      <c r="U5666" s="301"/>
      <c r="V5666" s="301"/>
      <c r="W5666" s="301"/>
      <c r="X5666" s="301"/>
      <c r="Y5666" s="301"/>
      <c r="Z5666" s="301"/>
      <c r="AA5666" s="301"/>
      <c r="AB5666" s="301"/>
      <c r="AC5666" s="301"/>
      <c r="AD5666" s="301"/>
      <c r="AE5666" s="301"/>
      <c r="AF5666" s="301"/>
      <c r="AG5666" s="301"/>
      <c r="AH5666" s="301"/>
      <c r="AI5666" s="301"/>
    </row>
    <row r="5667" spans="18:35" ht="80.099999999999994" customHeight="1" x14ac:dyDescent="0.2">
      <c r="R5667" s="301"/>
      <c r="S5667" s="301"/>
      <c r="T5667" s="301"/>
      <c r="U5667" s="301"/>
      <c r="V5667" s="301"/>
      <c r="W5667" s="301"/>
      <c r="X5667" s="301"/>
      <c r="Y5667" s="301"/>
      <c r="Z5667" s="301"/>
      <c r="AA5667" s="301"/>
      <c r="AB5667" s="301"/>
      <c r="AC5667" s="301"/>
      <c r="AD5667" s="301"/>
      <c r="AE5667" s="301"/>
      <c r="AF5667" s="301"/>
      <c r="AG5667" s="301"/>
      <c r="AH5667" s="301"/>
      <c r="AI5667" s="301"/>
    </row>
    <row r="5668" spans="18:35" ht="80.099999999999994" customHeight="1" x14ac:dyDescent="0.2">
      <c r="R5668" s="301"/>
      <c r="S5668" s="301"/>
      <c r="T5668" s="301"/>
      <c r="U5668" s="301"/>
      <c r="V5668" s="301"/>
      <c r="W5668" s="301"/>
      <c r="X5668" s="301"/>
      <c r="Y5668" s="301"/>
      <c r="Z5668" s="301"/>
      <c r="AA5668" s="301"/>
      <c r="AB5668" s="301"/>
      <c r="AC5668" s="301"/>
      <c r="AD5668" s="301"/>
      <c r="AE5668" s="301"/>
      <c r="AF5668" s="301"/>
      <c r="AG5668" s="301"/>
      <c r="AH5668" s="301"/>
      <c r="AI5668" s="301"/>
    </row>
    <row r="5669" spans="18:35" ht="80.099999999999994" customHeight="1" x14ac:dyDescent="0.2">
      <c r="R5669" s="301"/>
      <c r="S5669" s="301"/>
      <c r="T5669" s="301"/>
      <c r="U5669" s="301"/>
      <c r="V5669" s="301"/>
      <c r="W5669" s="301"/>
      <c r="X5669" s="301"/>
      <c r="Y5669" s="301"/>
      <c r="Z5669" s="301"/>
      <c r="AA5669" s="301"/>
      <c r="AB5669" s="301"/>
      <c r="AC5669" s="301"/>
      <c r="AD5669" s="301"/>
      <c r="AE5669" s="301"/>
      <c r="AF5669" s="301"/>
      <c r="AG5669" s="301"/>
      <c r="AH5669" s="301"/>
      <c r="AI5669" s="301"/>
    </row>
    <row r="5670" spans="18:35" ht="80.099999999999994" customHeight="1" x14ac:dyDescent="0.2">
      <c r="R5670" s="301"/>
      <c r="S5670" s="301"/>
      <c r="T5670" s="301"/>
      <c r="U5670" s="301"/>
      <c r="V5670" s="301"/>
      <c r="W5670" s="301"/>
      <c r="X5670" s="301"/>
      <c r="Y5670" s="301"/>
      <c r="Z5670" s="301"/>
      <c r="AA5670" s="301"/>
      <c r="AB5670" s="301"/>
      <c r="AC5670" s="301"/>
      <c r="AD5670" s="301"/>
      <c r="AE5670" s="301"/>
      <c r="AF5670" s="301"/>
      <c r="AG5670" s="301"/>
      <c r="AH5670" s="301"/>
      <c r="AI5670" s="301"/>
    </row>
    <row r="5671" spans="18:35" ht="80.099999999999994" customHeight="1" x14ac:dyDescent="0.2">
      <c r="R5671" s="301"/>
      <c r="S5671" s="301"/>
      <c r="T5671" s="301"/>
      <c r="U5671" s="301"/>
      <c r="V5671" s="301"/>
      <c r="W5671" s="301"/>
      <c r="X5671" s="301"/>
      <c r="Y5671" s="301"/>
      <c r="Z5671" s="301"/>
      <c r="AA5671" s="301"/>
      <c r="AB5671" s="301"/>
      <c r="AC5671" s="301"/>
      <c r="AD5671" s="301"/>
      <c r="AE5671" s="301"/>
      <c r="AF5671" s="301"/>
      <c r="AG5671" s="301"/>
      <c r="AH5671" s="301"/>
      <c r="AI5671" s="301"/>
    </row>
    <row r="5672" spans="18:35" ht="80.099999999999994" customHeight="1" x14ac:dyDescent="0.2">
      <c r="R5672" s="301"/>
      <c r="S5672" s="301"/>
      <c r="T5672" s="301"/>
      <c r="U5672" s="301"/>
      <c r="V5672" s="301"/>
      <c r="W5672" s="301"/>
      <c r="X5672" s="301"/>
      <c r="Y5672" s="301"/>
      <c r="Z5672" s="301"/>
      <c r="AA5672" s="301"/>
      <c r="AB5672" s="301"/>
      <c r="AC5672" s="301"/>
      <c r="AD5672" s="301"/>
      <c r="AE5672" s="301"/>
      <c r="AF5672" s="301"/>
      <c r="AG5672" s="301"/>
      <c r="AH5672" s="301"/>
      <c r="AI5672" s="301"/>
    </row>
    <row r="5673" spans="18:35" ht="80.099999999999994" customHeight="1" x14ac:dyDescent="0.2">
      <c r="R5673" s="301"/>
      <c r="S5673" s="301"/>
      <c r="T5673" s="301"/>
      <c r="U5673" s="301"/>
      <c r="V5673" s="301"/>
      <c r="W5673" s="301"/>
      <c r="X5673" s="301"/>
      <c r="Y5673" s="301"/>
      <c r="Z5673" s="301"/>
      <c r="AA5673" s="301"/>
      <c r="AB5673" s="301"/>
      <c r="AC5673" s="301"/>
      <c r="AD5673" s="301"/>
      <c r="AE5673" s="301"/>
      <c r="AF5673" s="301"/>
      <c r="AG5673" s="301"/>
      <c r="AH5673" s="301"/>
      <c r="AI5673" s="301"/>
    </row>
    <row r="5674" spans="18:35" ht="80.099999999999994" customHeight="1" x14ac:dyDescent="0.2">
      <c r="R5674" s="301"/>
      <c r="S5674" s="301"/>
      <c r="T5674" s="301"/>
      <c r="U5674" s="301"/>
      <c r="V5674" s="301"/>
      <c r="W5674" s="301"/>
      <c r="X5674" s="301"/>
      <c r="Y5674" s="301"/>
      <c r="Z5674" s="301"/>
      <c r="AA5674" s="301"/>
      <c r="AB5674" s="301"/>
      <c r="AC5674" s="301"/>
      <c r="AD5674" s="301"/>
      <c r="AE5674" s="301"/>
      <c r="AF5674" s="301"/>
      <c r="AG5674" s="301"/>
      <c r="AH5674" s="301"/>
      <c r="AI5674" s="301"/>
    </row>
    <row r="5675" spans="18:35" ht="80.099999999999994" customHeight="1" x14ac:dyDescent="0.2">
      <c r="R5675" s="301"/>
      <c r="S5675" s="301"/>
      <c r="T5675" s="301"/>
      <c r="U5675" s="301"/>
      <c r="V5675" s="301"/>
      <c r="W5675" s="301"/>
      <c r="X5675" s="301"/>
      <c r="Y5675" s="301"/>
      <c r="Z5675" s="301"/>
      <c r="AA5675" s="301"/>
      <c r="AB5675" s="301"/>
      <c r="AC5675" s="301"/>
      <c r="AD5675" s="301"/>
      <c r="AE5675" s="301"/>
      <c r="AF5675" s="301"/>
      <c r="AG5675" s="301"/>
      <c r="AH5675" s="301"/>
      <c r="AI5675" s="301"/>
    </row>
    <row r="5676" spans="18:35" ht="80.099999999999994" customHeight="1" x14ac:dyDescent="0.2">
      <c r="R5676" s="301"/>
      <c r="S5676" s="301"/>
      <c r="T5676" s="301"/>
      <c r="U5676" s="301"/>
      <c r="V5676" s="301"/>
      <c r="W5676" s="301"/>
      <c r="X5676" s="301"/>
      <c r="Y5676" s="301"/>
      <c r="Z5676" s="301"/>
      <c r="AA5676" s="301"/>
      <c r="AB5676" s="301"/>
      <c r="AC5676" s="301"/>
      <c r="AD5676" s="301"/>
      <c r="AE5676" s="301"/>
      <c r="AF5676" s="301"/>
      <c r="AG5676" s="301"/>
      <c r="AH5676" s="301"/>
      <c r="AI5676" s="301"/>
    </row>
    <row r="5677" spans="18:35" ht="80.099999999999994" customHeight="1" x14ac:dyDescent="0.2">
      <c r="R5677" s="301"/>
      <c r="S5677" s="301"/>
      <c r="T5677" s="301"/>
      <c r="U5677" s="301"/>
      <c r="V5677" s="301"/>
      <c r="W5677" s="301"/>
      <c r="X5677" s="301"/>
      <c r="Y5677" s="301"/>
      <c r="Z5677" s="301"/>
      <c r="AA5677" s="301"/>
      <c r="AB5677" s="301"/>
      <c r="AC5677" s="301"/>
      <c r="AD5677" s="301"/>
      <c r="AE5677" s="301"/>
      <c r="AF5677" s="301"/>
      <c r="AG5677" s="301"/>
      <c r="AH5677" s="301"/>
      <c r="AI5677" s="301"/>
    </row>
    <row r="5678" spans="18:35" ht="80.099999999999994" customHeight="1" x14ac:dyDescent="0.2">
      <c r="R5678" s="301"/>
      <c r="S5678" s="301"/>
      <c r="T5678" s="301"/>
      <c r="U5678" s="301"/>
      <c r="V5678" s="301"/>
      <c r="W5678" s="301"/>
      <c r="X5678" s="301"/>
      <c r="Y5678" s="301"/>
      <c r="Z5678" s="301"/>
      <c r="AA5678" s="301"/>
      <c r="AB5678" s="301"/>
      <c r="AC5678" s="301"/>
      <c r="AD5678" s="301"/>
      <c r="AE5678" s="301"/>
      <c r="AF5678" s="301"/>
      <c r="AG5678" s="301"/>
      <c r="AH5678" s="301"/>
      <c r="AI5678" s="301"/>
    </row>
    <row r="5679" spans="18:35" ht="80.099999999999994" customHeight="1" x14ac:dyDescent="0.2">
      <c r="R5679" s="301"/>
      <c r="S5679" s="301"/>
      <c r="T5679" s="301"/>
      <c r="U5679" s="301"/>
      <c r="V5679" s="301"/>
      <c r="W5679" s="301"/>
      <c r="X5679" s="301"/>
      <c r="Y5679" s="301"/>
      <c r="Z5679" s="301"/>
      <c r="AA5679" s="301"/>
      <c r="AB5679" s="301"/>
      <c r="AC5679" s="301"/>
      <c r="AD5679" s="301"/>
      <c r="AE5679" s="301"/>
      <c r="AF5679" s="301"/>
      <c r="AG5679" s="301"/>
      <c r="AH5679" s="301"/>
      <c r="AI5679" s="301"/>
    </row>
    <row r="5680" spans="18:35" ht="80.099999999999994" customHeight="1" x14ac:dyDescent="0.2">
      <c r="R5680" s="301"/>
      <c r="S5680" s="301"/>
      <c r="T5680" s="301"/>
      <c r="U5680" s="301"/>
      <c r="V5680" s="301"/>
      <c r="W5680" s="301"/>
      <c r="X5680" s="301"/>
      <c r="Y5680" s="301"/>
      <c r="Z5680" s="301"/>
      <c r="AA5680" s="301"/>
      <c r="AB5680" s="301"/>
      <c r="AC5680" s="301"/>
      <c r="AD5680" s="301"/>
      <c r="AE5680" s="301"/>
      <c r="AF5680" s="301"/>
      <c r="AG5680" s="301"/>
      <c r="AH5680" s="301"/>
      <c r="AI5680" s="301"/>
    </row>
    <row r="5681" spans="18:35" ht="80.099999999999994" customHeight="1" x14ac:dyDescent="0.2">
      <c r="R5681" s="301"/>
      <c r="S5681" s="301"/>
      <c r="T5681" s="301"/>
      <c r="U5681" s="301"/>
      <c r="V5681" s="301"/>
      <c r="W5681" s="301"/>
      <c r="X5681" s="301"/>
      <c r="Y5681" s="301"/>
      <c r="Z5681" s="301"/>
      <c r="AA5681" s="301"/>
      <c r="AB5681" s="301"/>
      <c r="AC5681" s="301"/>
      <c r="AD5681" s="301"/>
      <c r="AE5681" s="301"/>
      <c r="AF5681" s="301"/>
      <c r="AG5681" s="301"/>
      <c r="AH5681" s="301"/>
      <c r="AI5681" s="301"/>
    </row>
    <row r="5682" spans="18:35" ht="80.099999999999994" customHeight="1" x14ac:dyDescent="0.2">
      <c r="R5682" s="301"/>
      <c r="S5682" s="301"/>
      <c r="T5682" s="301"/>
      <c r="U5682" s="301"/>
      <c r="V5682" s="301"/>
      <c r="W5682" s="301"/>
      <c r="X5682" s="301"/>
      <c r="Y5682" s="301"/>
      <c r="Z5682" s="301"/>
      <c r="AA5682" s="301"/>
      <c r="AB5682" s="301"/>
      <c r="AC5682" s="301"/>
      <c r="AD5682" s="301"/>
      <c r="AE5682" s="301"/>
      <c r="AF5682" s="301"/>
      <c r="AG5682" s="301"/>
      <c r="AH5682" s="301"/>
      <c r="AI5682" s="301"/>
    </row>
    <row r="5683" spans="18:35" ht="80.099999999999994" customHeight="1" x14ac:dyDescent="0.2">
      <c r="R5683" s="301"/>
      <c r="S5683" s="301"/>
      <c r="T5683" s="301"/>
      <c r="U5683" s="301"/>
      <c r="V5683" s="301"/>
      <c r="W5683" s="301"/>
      <c r="X5683" s="301"/>
      <c r="Y5683" s="301"/>
      <c r="Z5683" s="301"/>
      <c r="AA5683" s="301"/>
      <c r="AB5683" s="301"/>
      <c r="AC5683" s="301"/>
      <c r="AD5683" s="301"/>
      <c r="AE5683" s="301"/>
      <c r="AF5683" s="301"/>
      <c r="AG5683" s="301"/>
      <c r="AH5683" s="301"/>
      <c r="AI5683" s="301"/>
    </row>
    <row r="5684" spans="18:35" ht="80.099999999999994" customHeight="1" x14ac:dyDescent="0.2">
      <c r="R5684" s="301"/>
      <c r="S5684" s="301"/>
      <c r="T5684" s="301"/>
      <c r="U5684" s="301"/>
      <c r="V5684" s="301"/>
      <c r="W5684" s="301"/>
      <c r="X5684" s="301"/>
      <c r="Y5684" s="301"/>
      <c r="Z5684" s="301"/>
      <c r="AA5684" s="301"/>
      <c r="AB5684" s="301"/>
      <c r="AC5684" s="301"/>
      <c r="AD5684" s="301"/>
      <c r="AE5684" s="301"/>
      <c r="AF5684" s="301"/>
      <c r="AG5684" s="301"/>
      <c r="AH5684" s="301"/>
      <c r="AI5684" s="301"/>
    </row>
    <row r="5685" spans="18:35" ht="80.099999999999994" customHeight="1" x14ac:dyDescent="0.2">
      <c r="R5685" s="301"/>
      <c r="S5685" s="301"/>
      <c r="T5685" s="301"/>
      <c r="U5685" s="301"/>
      <c r="V5685" s="301"/>
      <c r="W5685" s="301"/>
      <c r="X5685" s="301"/>
      <c r="Y5685" s="301"/>
      <c r="Z5685" s="301"/>
      <c r="AA5685" s="301"/>
      <c r="AB5685" s="301"/>
      <c r="AC5685" s="301"/>
      <c r="AD5685" s="301"/>
      <c r="AE5685" s="301"/>
      <c r="AF5685" s="301"/>
      <c r="AG5685" s="301"/>
      <c r="AH5685" s="301"/>
      <c r="AI5685" s="301"/>
    </row>
    <row r="5686" spans="18:35" ht="80.099999999999994" customHeight="1" x14ac:dyDescent="0.2">
      <c r="R5686" s="301"/>
      <c r="S5686" s="301"/>
      <c r="T5686" s="301"/>
      <c r="U5686" s="301"/>
      <c r="V5686" s="301"/>
      <c r="W5686" s="301"/>
      <c r="X5686" s="301"/>
      <c r="Y5686" s="301"/>
      <c r="Z5686" s="301"/>
      <c r="AA5686" s="301"/>
      <c r="AB5686" s="301"/>
      <c r="AC5686" s="301"/>
      <c r="AD5686" s="301"/>
      <c r="AE5686" s="301"/>
      <c r="AF5686" s="301"/>
      <c r="AG5686" s="301"/>
      <c r="AH5686" s="301"/>
      <c r="AI5686" s="301"/>
    </row>
    <row r="5687" spans="18:35" ht="80.099999999999994" customHeight="1" x14ac:dyDescent="0.2">
      <c r="R5687" s="301"/>
      <c r="S5687" s="301"/>
      <c r="T5687" s="301"/>
      <c r="U5687" s="301"/>
      <c r="V5687" s="301"/>
      <c r="W5687" s="301"/>
      <c r="X5687" s="301"/>
      <c r="Y5687" s="301"/>
      <c r="Z5687" s="301"/>
      <c r="AA5687" s="301"/>
      <c r="AB5687" s="301"/>
      <c r="AC5687" s="301"/>
      <c r="AD5687" s="301"/>
      <c r="AE5687" s="301"/>
      <c r="AF5687" s="301"/>
      <c r="AG5687" s="301"/>
      <c r="AH5687" s="301"/>
      <c r="AI5687" s="301"/>
    </row>
    <row r="5688" spans="18:35" ht="80.099999999999994" customHeight="1" x14ac:dyDescent="0.2">
      <c r="R5688" s="301"/>
      <c r="S5688" s="301"/>
      <c r="T5688" s="301"/>
      <c r="U5688" s="301"/>
      <c r="V5688" s="301"/>
      <c r="W5688" s="301"/>
      <c r="X5688" s="301"/>
      <c r="Y5688" s="301"/>
      <c r="Z5688" s="301"/>
      <c r="AA5688" s="301"/>
      <c r="AB5688" s="301"/>
      <c r="AC5688" s="301"/>
      <c r="AD5688" s="301"/>
      <c r="AE5688" s="301"/>
      <c r="AF5688" s="301"/>
      <c r="AG5688" s="301"/>
      <c r="AH5688" s="301"/>
      <c r="AI5688" s="301"/>
    </row>
    <row r="5689" spans="18:35" ht="80.099999999999994" customHeight="1" x14ac:dyDescent="0.2">
      <c r="R5689" s="301"/>
      <c r="S5689" s="301"/>
      <c r="T5689" s="301"/>
      <c r="U5689" s="301"/>
      <c r="V5689" s="301"/>
      <c r="W5689" s="301"/>
      <c r="X5689" s="301"/>
      <c r="Y5689" s="301"/>
      <c r="Z5689" s="301"/>
      <c r="AA5689" s="301"/>
      <c r="AB5689" s="301"/>
      <c r="AC5689" s="301"/>
      <c r="AD5689" s="301"/>
      <c r="AE5689" s="301"/>
      <c r="AF5689" s="301"/>
      <c r="AG5689" s="301"/>
      <c r="AH5689" s="301"/>
      <c r="AI5689" s="301"/>
    </row>
    <row r="5690" spans="18:35" ht="80.099999999999994" customHeight="1" x14ac:dyDescent="0.2">
      <c r="R5690" s="301"/>
      <c r="S5690" s="301"/>
      <c r="T5690" s="301"/>
      <c r="U5690" s="301"/>
      <c r="V5690" s="301"/>
      <c r="W5690" s="301"/>
      <c r="X5690" s="301"/>
      <c r="Y5690" s="301"/>
      <c r="Z5690" s="301"/>
      <c r="AA5690" s="301"/>
      <c r="AB5690" s="301"/>
      <c r="AC5690" s="301"/>
      <c r="AD5690" s="301"/>
      <c r="AE5690" s="301"/>
      <c r="AF5690" s="301"/>
      <c r="AG5690" s="301"/>
      <c r="AH5690" s="301"/>
      <c r="AI5690" s="301"/>
    </row>
    <row r="5691" spans="18:35" ht="80.099999999999994" customHeight="1" x14ac:dyDescent="0.2">
      <c r="R5691" s="301"/>
      <c r="S5691" s="301"/>
      <c r="T5691" s="301"/>
      <c r="U5691" s="301"/>
      <c r="V5691" s="301"/>
      <c r="W5691" s="301"/>
      <c r="X5691" s="301"/>
      <c r="Y5691" s="301"/>
      <c r="Z5691" s="301"/>
      <c r="AA5691" s="301"/>
      <c r="AB5691" s="301"/>
      <c r="AC5691" s="301"/>
      <c r="AD5691" s="301"/>
      <c r="AE5691" s="301"/>
      <c r="AF5691" s="301"/>
      <c r="AG5691" s="301"/>
      <c r="AH5691" s="301"/>
      <c r="AI5691" s="301"/>
    </row>
    <row r="5692" spans="18:35" ht="80.099999999999994" customHeight="1" x14ac:dyDescent="0.2">
      <c r="R5692" s="301"/>
      <c r="S5692" s="301"/>
      <c r="T5692" s="301"/>
      <c r="U5692" s="301"/>
      <c r="V5692" s="301"/>
      <c r="W5692" s="301"/>
      <c r="X5692" s="301"/>
      <c r="Y5692" s="301"/>
      <c r="Z5692" s="301"/>
      <c r="AA5692" s="301"/>
      <c r="AB5692" s="301"/>
      <c r="AC5692" s="301"/>
      <c r="AD5692" s="301"/>
      <c r="AE5692" s="301"/>
      <c r="AF5692" s="301"/>
      <c r="AG5692" s="301"/>
      <c r="AH5692" s="301"/>
      <c r="AI5692" s="301"/>
    </row>
    <row r="5693" spans="18:35" ht="80.099999999999994" customHeight="1" x14ac:dyDescent="0.2">
      <c r="R5693" s="301"/>
      <c r="S5693" s="301"/>
      <c r="T5693" s="301"/>
      <c r="U5693" s="301"/>
      <c r="V5693" s="301"/>
      <c r="W5693" s="301"/>
      <c r="X5693" s="301"/>
      <c r="Y5693" s="301"/>
      <c r="Z5693" s="301"/>
      <c r="AA5693" s="301"/>
      <c r="AB5693" s="301"/>
      <c r="AC5693" s="301"/>
      <c r="AD5693" s="301"/>
      <c r="AE5693" s="301"/>
      <c r="AF5693" s="301"/>
      <c r="AG5693" s="301"/>
      <c r="AH5693" s="301"/>
      <c r="AI5693" s="301"/>
    </row>
    <row r="5694" spans="18:35" ht="80.099999999999994" customHeight="1" x14ac:dyDescent="0.2">
      <c r="R5694" s="301"/>
      <c r="S5694" s="301"/>
      <c r="T5694" s="301"/>
      <c r="U5694" s="301"/>
      <c r="V5694" s="301"/>
      <c r="W5694" s="301"/>
      <c r="X5694" s="301"/>
      <c r="Y5694" s="301"/>
      <c r="Z5694" s="301"/>
      <c r="AA5694" s="301"/>
      <c r="AB5694" s="301"/>
      <c r="AC5694" s="301"/>
      <c r="AD5694" s="301"/>
      <c r="AE5694" s="301"/>
      <c r="AF5694" s="301"/>
      <c r="AG5694" s="301"/>
      <c r="AH5694" s="301"/>
      <c r="AI5694" s="301"/>
    </row>
    <row r="5695" spans="18:35" ht="80.099999999999994" customHeight="1" x14ac:dyDescent="0.2">
      <c r="R5695" s="301"/>
      <c r="S5695" s="301"/>
      <c r="T5695" s="301"/>
      <c r="U5695" s="301"/>
      <c r="V5695" s="301"/>
      <c r="W5695" s="301"/>
      <c r="X5695" s="301"/>
      <c r="Y5695" s="301"/>
      <c r="Z5695" s="301"/>
      <c r="AA5695" s="301"/>
      <c r="AB5695" s="301"/>
      <c r="AC5695" s="301"/>
      <c r="AD5695" s="301"/>
      <c r="AE5695" s="301"/>
      <c r="AF5695" s="301"/>
      <c r="AG5695" s="301"/>
      <c r="AH5695" s="301"/>
      <c r="AI5695" s="301"/>
    </row>
    <row r="5696" spans="18:35" ht="80.099999999999994" customHeight="1" x14ac:dyDescent="0.2">
      <c r="R5696" s="301"/>
      <c r="S5696" s="301"/>
      <c r="T5696" s="301"/>
      <c r="U5696" s="301"/>
      <c r="V5696" s="301"/>
      <c r="W5696" s="301"/>
      <c r="X5696" s="301"/>
      <c r="Y5696" s="301"/>
      <c r="Z5696" s="301"/>
      <c r="AA5696" s="301"/>
      <c r="AB5696" s="301"/>
      <c r="AC5696" s="301"/>
      <c r="AD5696" s="301"/>
      <c r="AE5696" s="301"/>
      <c r="AF5696" s="301"/>
      <c r="AG5696" s="301"/>
      <c r="AH5696" s="301"/>
      <c r="AI5696" s="301"/>
    </row>
    <row r="5697" spans="18:35" ht="80.099999999999994" customHeight="1" x14ac:dyDescent="0.2">
      <c r="R5697" s="301"/>
      <c r="S5697" s="301"/>
      <c r="T5697" s="301"/>
      <c r="U5697" s="301"/>
      <c r="V5697" s="301"/>
      <c r="W5697" s="301"/>
      <c r="X5697" s="301"/>
      <c r="Y5697" s="301"/>
      <c r="Z5697" s="301"/>
      <c r="AA5697" s="301"/>
      <c r="AB5697" s="301"/>
      <c r="AC5697" s="301"/>
      <c r="AD5697" s="301"/>
      <c r="AE5697" s="301"/>
      <c r="AF5697" s="301"/>
      <c r="AG5697" s="301"/>
      <c r="AH5697" s="301"/>
      <c r="AI5697" s="301"/>
    </row>
    <row r="5698" spans="18:35" ht="80.099999999999994" customHeight="1" x14ac:dyDescent="0.2">
      <c r="R5698" s="301"/>
      <c r="S5698" s="301"/>
      <c r="T5698" s="301"/>
      <c r="U5698" s="301"/>
      <c r="V5698" s="301"/>
      <c r="W5698" s="301"/>
      <c r="X5698" s="301"/>
      <c r="Y5698" s="301"/>
      <c r="Z5698" s="301"/>
      <c r="AA5698" s="301"/>
      <c r="AB5698" s="301"/>
      <c r="AC5698" s="301"/>
      <c r="AD5698" s="301"/>
      <c r="AE5698" s="301"/>
      <c r="AF5698" s="301"/>
      <c r="AG5698" s="301"/>
      <c r="AH5698" s="301"/>
      <c r="AI5698" s="301"/>
    </row>
    <row r="5699" spans="18:35" ht="80.099999999999994" customHeight="1" x14ac:dyDescent="0.2">
      <c r="R5699" s="301"/>
      <c r="S5699" s="301"/>
      <c r="T5699" s="301"/>
      <c r="U5699" s="301"/>
      <c r="V5699" s="301"/>
      <c r="W5699" s="301"/>
      <c r="X5699" s="301"/>
      <c r="Y5699" s="301"/>
      <c r="Z5699" s="301"/>
      <c r="AA5699" s="301"/>
      <c r="AB5699" s="301"/>
      <c r="AC5699" s="301"/>
      <c r="AD5699" s="301"/>
      <c r="AE5699" s="301"/>
      <c r="AF5699" s="301"/>
      <c r="AG5699" s="301"/>
      <c r="AH5699" s="301"/>
      <c r="AI5699" s="301"/>
    </row>
    <row r="5700" spans="18:35" ht="80.099999999999994" customHeight="1" x14ac:dyDescent="0.2">
      <c r="R5700" s="301"/>
      <c r="S5700" s="301"/>
      <c r="T5700" s="301"/>
      <c r="U5700" s="301"/>
      <c r="V5700" s="301"/>
      <c r="W5700" s="301"/>
      <c r="X5700" s="301"/>
      <c r="Y5700" s="301"/>
      <c r="Z5700" s="301"/>
      <c r="AA5700" s="301"/>
      <c r="AB5700" s="301"/>
      <c r="AC5700" s="301"/>
      <c r="AD5700" s="301"/>
      <c r="AE5700" s="301"/>
      <c r="AF5700" s="301"/>
      <c r="AG5700" s="301"/>
      <c r="AH5700" s="301"/>
      <c r="AI5700" s="301"/>
    </row>
    <row r="5701" spans="18:35" ht="80.099999999999994" customHeight="1" x14ac:dyDescent="0.2">
      <c r="R5701" s="301"/>
      <c r="S5701" s="301"/>
      <c r="T5701" s="301"/>
      <c r="U5701" s="301"/>
      <c r="V5701" s="301"/>
      <c r="W5701" s="301"/>
      <c r="X5701" s="301"/>
      <c r="Y5701" s="301"/>
      <c r="Z5701" s="301"/>
      <c r="AA5701" s="301"/>
      <c r="AB5701" s="301"/>
      <c r="AC5701" s="301"/>
      <c r="AD5701" s="301"/>
      <c r="AE5701" s="301"/>
      <c r="AF5701" s="301"/>
      <c r="AG5701" s="301"/>
      <c r="AH5701" s="301"/>
      <c r="AI5701" s="301"/>
    </row>
    <row r="5702" spans="18:35" ht="80.099999999999994" customHeight="1" x14ac:dyDescent="0.2">
      <c r="R5702" s="301"/>
      <c r="S5702" s="301"/>
      <c r="T5702" s="301"/>
      <c r="U5702" s="301"/>
      <c r="V5702" s="301"/>
      <c r="W5702" s="301"/>
      <c r="X5702" s="301"/>
      <c r="Y5702" s="301"/>
      <c r="Z5702" s="301"/>
      <c r="AA5702" s="301"/>
      <c r="AB5702" s="301"/>
      <c r="AC5702" s="301"/>
      <c r="AD5702" s="301"/>
      <c r="AE5702" s="301"/>
      <c r="AF5702" s="301"/>
      <c r="AG5702" s="301"/>
      <c r="AH5702" s="301"/>
      <c r="AI5702" s="301"/>
    </row>
    <row r="5703" spans="18:35" ht="80.099999999999994" customHeight="1" x14ac:dyDescent="0.2">
      <c r="R5703" s="301"/>
      <c r="S5703" s="301"/>
      <c r="T5703" s="301"/>
      <c r="U5703" s="301"/>
      <c r="V5703" s="301"/>
      <c r="W5703" s="301"/>
      <c r="X5703" s="301"/>
      <c r="Y5703" s="301"/>
      <c r="Z5703" s="301"/>
      <c r="AA5703" s="301"/>
      <c r="AB5703" s="301"/>
      <c r="AC5703" s="301"/>
      <c r="AD5703" s="301"/>
      <c r="AE5703" s="301"/>
      <c r="AF5703" s="301"/>
      <c r="AG5703" s="301"/>
      <c r="AH5703" s="301"/>
      <c r="AI5703" s="301"/>
    </row>
    <row r="5704" spans="18:35" ht="80.099999999999994" customHeight="1" x14ac:dyDescent="0.2">
      <c r="R5704" s="301"/>
      <c r="S5704" s="301"/>
      <c r="T5704" s="301"/>
      <c r="U5704" s="301"/>
      <c r="V5704" s="301"/>
      <c r="W5704" s="301"/>
      <c r="X5704" s="301"/>
      <c r="Y5704" s="301"/>
      <c r="Z5704" s="301"/>
      <c r="AA5704" s="301"/>
      <c r="AB5704" s="301"/>
      <c r="AC5704" s="301"/>
      <c r="AD5704" s="301"/>
      <c r="AE5704" s="301"/>
      <c r="AF5704" s="301"/>
      <c r="AG5704" s="301"/>
      <c r="AH5704" s="301"/>
      <c r="AI5704" s="301"/>
    </row>
    <row r="5705" spans="18:35" ht="80.099999999999994" customHeight="1" x14ac:dyDescent="0.2">
      <c r="R5705" s="301"/>
      <c r="S5705" s="301"/>
      <c r="T5705" s="301"/>
      <c r="U5705" s="301"/>
      <c r="V5705" s="301"/>
      <c r="W5705" s="301"/>
      <c r="X5705" s="301"/>
      <c r="Y5705" s="301"/>
      <c r="Z5705" s="301"/>
      <c r="AA5705" s="301"/>
      <c r="AB5705" s="301"/>
      <c r="AC5705" s="301"/>
      <c r="AD5705" s="301"/>
      <c r="AE5705" s="301"/>
      <c r="AF5705" s="301"/>
      <c r="AG5705" s="301"/>
      <c r="AH5705" s="301"/>
      <c r="AI5705" s="301"/>
    </row>
    <row r="5706" spans="18:35" ht="80.099999999999994" customHeight="1" x14ac:dyDescent="0.2">
      <c r="R5706" s="301"/>
      <c r="S5706" s="301"/>
      <c r="T5706" s="301"/>
      <c r="U5706" s="301"/>
      <c r="V5706" s="301"/>
      <c r="W5706" s="301"/>
      <c r="X5706" s="301"/>
      <c r="Y5706" s="301"/>
      <c r="Z5706" s="301"/>
      <c r="AA5706" s="301"/>
      <c r="AB5706" s="301"/>
      <c r="AC5706" s="301"/>
      <c r="AD5706" s="301"/>
      <c r="AE5706" s="301"/>
      <c r="AF5706" s="301"/>
      <c r="AG5706" s="301"/>
      <c r="AH5706" s="301"/>
      <c r="AI5706" s="301"/>
    </row>
    <row r="5707" spans="18:35" ht="80.099999999999994" customHeight="1" x14ac:dyDescent="0.2">
      <c r="R5707" s="301"/>
      <c r="S5707" s="301"/>
      <c r="T5707" s="301"/>
      <c r="U5707" s="301"/>
      <c r="V5707" s="301"/>
      <c r="W5707" s="301"/>
      <c r="X5707" s="301"/>
      <c r="Y5707" s="301"/>
      <c r="Z5707" s="301"/>
      <c r="AA5707" s="301"/>
      <c r="AB5707" s="301"/>
      <c r="AC5707" s="301"/>
      <c r="AD5707" s="301"/>
      <c r="AE5707" s="301"/>
      <c r="AF5707" s="301"/>
      <c r="AG5707" s="301"/>
      <c r="AH5707" s="301"/>
      <c r="AI5707" s="301"/>
    </row>
    <row r="5708" spans="18:35" ht="80.099999999999994" customHeight="1" x14ac:dyDescent="0.2">
      <c r="R5708" s="301"/>
      <c r="S5708" s="301"/>
      <c r="T5708" s="301"/>
      <c r="U5708" s="301"/>
      <c r="V5708" s="301"/>
      <c r="W5708" s="301"/>
      <c r="X5708" s="301"/>
      <c r="Y5708" s="301"/>
      <c r="Z5708" s="301"/>
      <c r="AA5708" s="301"/>
      <c r="AB5708" s="301"/>
      <c r="AC5708" s="301"/>
      <c r="AD5708" s="301"/>
      <c r="AE5708" s="301"/>
      <c r="AF5708" s="301"/>
      <c r="AG5708" s="301"/>
      <c r="AH5708" s="301"/>
      <c r="AI5708" s="301"/>
    </row>
    <row r="5709" spans="18:35" ht="80.099999999999994" customHeight="1" x14ac:dyDescent="0.2">
      <c r="R5709" s="301"/>
      <c r="S5709" s="301"/>
      <c r="T5709" s="301"/>
      <c r="U5709" s="301"/>
      <c r="V5709" s="301"/>
      <c r="W5709" s="301"/>
      <c r="X5709" s="301"/>
      <c r="Y5709" s="301"/>
      <c r="Z5709" s="301"/>
      <c r="AA5709" s="301"/>
      <c r="AB5709" s="301"/>
      <c r="AC5709" s="301"/>
      <c r="AD5709" s="301"/>
      <c r="AE5709" s="301"/>
      <c r="AF5709" s="301"/>
      <c r="AG5709" s="301"/>
      <c r="AH5709" s="301"/>
      <c r="AI5709" s="301"/>
    </row>
    <row r="5710" spans="18:35" ht="80.099999999999994" customHeight="1" x14ac:dyDescent="0.2">
      <c r="R5710" s="301"/>
      <c r="S5710" s="301"/>
      <c r="T5710" s="301"/>
      <c r="U5710" s="301"/>
      <c r="V5710" s="301"/>
      <c r="W5710" s="301"/>
      <c r="X5710" s="301"/>
      <c r="Y5710" s="301"/>
      <c r="Z5710" s="301"/>
      <c r="AA5710" s="301"/>
      <c r="AB5710" s="301"/>
      <c r="AC5710" s="301"/>
      <c r="AD5710" s="301"/>
      <c r="AE5710" s="301"/>
      <c r="AF5710" s="301"/>
      <c r="AG5710" s="301"/>
      <c r="AH5710" s="301"/>
      <c r="AI5710" s="301"/>
    </row>
    <row r="5711" spans="18:35" ht="80.099999999999994" customHeight="1" x14ac:dyDescent="0.2">
      <c r="R5711" s="301"/>
      <c r="S5711" s="301"/>
      <c r="T5711" s="301"/>
      <c r="U5711" s="301"/>
      <c r="V5711" s="301"/>
      <c r="W5711" s="301"/>
      <c r="X5711" s="301"/>
      <c r="Y5711" s="301"/>
      <c r="Z5711" s="301"/>
      <c r="AA5711" s="301"/>
      <c r="AB5711" s="301"/>
      <c r="AC5711" s="301"/>
      <c r="AD5711" s="301"/>
      <c r="AE5711" s="301"/>
      <c r="AF5711" s="301"/>
      <c r="AG5711" s="301"/>
      <c r="AH5711" s="301"/>
      <c r="AI5711" s="301"/>
    </row>
    <row r="5712" spans="18:35" ht="80.099999999999994" customHeight="1" x14ac:dyDescent="0.2">
      <c r="R5712" s="301"/>
      <c r="S5712" s="301"/>
      <c r="T5712" s="301"/>
      <c r="U5712" s="301"/>
      <c r="V5712" s="301"/>
      <c r="W5712" s="301"/>
      <c r="X5712" s="301"/>
      <c r="Y5712" s="301"/>
      <c r="Z5712" s="301"/>
      <c r="AA5712" s="301"/>
      <c r="AB5712" s="301"/>
      <c r="AC5712" s="301"/>
      <c r="AD5712" s="301"/>
      <c r="AE5712" s="301"/>
      <c r="AF5712" s="301"/>
      <c r="AG5712" s="301"/>
      <c r="AH5712" s="301"/>
      <c r="AI5712" s="301"/>
    </row>
    <row r="5713" spans="18:35" ht="80.099999999999994" customHeight="1" x14ac:dyDescent="0.2">
      <c r="R5713" s="301"/>
      <c r="S5713" s="301"/>
      <c r="T5713" s="301"/>
      <c r="U5713" s="301"/>
      <c r="V5713" s="301"/>
      <c r="W5713" s="301"/>
      <c r="X5713" s="301"/>
      <c r="Y5713" s="301"/>
      <c r="Z5713" s="301"/>
      <c r="AA5713" s="301"/>
      <c r="AB5713" s="301"/>
      <c r="AC5713" s="301"/>
      <c r="AD5713" s="301"/>
      <c r="AE5713" s="301"/>
      <c r="AF5713" s="301"/>
      <c r="AG5713" s="301"/>
      <c r="AH5713" s="301"/>
      <c r="AI5713" s="301"/>
    </row>
    <row r="5714" spans="18:35" ht="80.099999999999994" customHeight="1" x14ac:dyDescent="0.2">
      <c r="R5714" s="301"/>
      <c r="S5714" s="301"/>
      <c r="T5714" s="301"/>
      <c r="U5714" s="301"/>
      <c r="V5714" s="301"/>
      <c r="W5714" s="301"/>
      <c r="X5714" s="301"/>
      <c r="Y5714" s="301"/>
      <c r="Z5714" s="301"/>
      <c r="AA5714" s="301"/>
      <c r="AB5714" s="301"/>
      <c r="AC5714" s="301"/>
      <c r="AD5714" s="301"/>
      <c r="AE5714" s="301"/>
      <c r="AF5714" s="301"/>
      <c r="AG5714" s="301"/>
      <c r="AH5714" s="301"/>
      <c r="AI5714" s="301"/>
    </row>
    <row r="5715" spans="18:35" ht="80.099999999999994" customHeight="1" x14ac:dyDescent="0.2">
      <c r="R5715" s="301"/>
      <c r="S5715" s="301"/>
      <c r="T5715" s="301"/>
      <c r="U5715" s="301"/>
      <c r="V5715" s="301"/>
      <c r="W5715" s="301"/>
      <c r="X5715" s="301"/>
      <c r="Y5715" s="301"/>
      <c r="Z5715" s="301"/>
      <c r="AA5715" s="301"/>
      <c r="AB5715" s="301"/>
      <c r="AC5715" s="301"/>
      <c r="AD5715" s="301"/>
      <c r="AE5715" s="301"/>
      <c r="AF5715" s="301"/>
      <c r="AG5715" s="301"/>
      <c r="AH5715" s="301"/>
      <c r="AI5715" s="301"/>
    </row>
    <row r="5716" spans="18:35" ht="80.099999999999994" customHeight="1" x14ac:dyDescent="0.2">
      <c r="R5716" s="301"/>
      <c r="S5716" s="301"/>
      <c r="T5716" s="301"/>
      <c r="U5716" s="301"/>
      <c r="V5716" s="301"/>
      <c r="W5716" s="301"/>
      <c r="X5716" s="301"/>
      <c r="Y5716" s="301"/>
      <c r="Z5716" s="301"/>
      <c r="AA5716" s="301"/>
      <c r="AB5716" s="301"/>
      <c r="AC5716" s="301"/>
      <c r="AD5716" s="301"/>
      <c r="AE5716" s="301"/>
      <c r="AF5716" s="301"/>
      <c r="AG5716" s="301"/>
      <c r="AH5716" s="301"/>
      <c r="AI5716" s="301"/>
    </row>
    <row r="5717" spans="18:35" ht="80.099999999999994" customHeight="1" x14ac:dyDescent="0.2">
      <c r="R5717" s="301"/>
      <c r="S5717" s="301"/>
      <c r="T5717" s="301"/>
      <c r="U5717" s="301"/>
      <c r="V5717" s="301"/>
      <c r="W5717" s="301"/>
      <c r="X5717" s="301"/>
      <c r="Y5717" s="301"/>
      <c r="Z5717" s="301"/>
      <c r="AA5717" s="301"/>
      <c r="AB5717" s="301"/>
      <c r="AC5717" s="301"/>
      <c r="AD5717" s="301"/>
      <c r="AE5717" s="301"/>
      <c r="AF5717" s="301"/>
      <c r="AG5717" s="301"/>
      <c r="AH5717" s="301"/>
      <c r="AI5717" s="301"/>
    </row>
    <row r="5718" spans="18:35" ht="80.099999999999994" customHeight="1" x14ac:dyDescent="0.2">
      <c r="R5718" s="301"/>
      <c r="S5718" s="301"/>
      <c r="T5718" s="301"/>
      <c r="U5718" s="301"/>
      <c r="V5718" s="301"/>
      <c r="W5718" s="301"/>
      <c r="X5718" s="301"/>
      <c r="Y5718" s="301"/>
      <c r="Z5718" s="301"/>
      <c r="AA5718" s="301"/>
      <c r="AB5718" s="301"/>
      <c r="AC5718" s="301"/>
      <c r="AD5718" s="301"/>
      <c r="AE5718" s="301"/>
      <c r="AF5718" s="301"/>
      <c r="AG5718" s="301"/>
      <c r="AH5718" s="301"/>
      <c r="AI5718" s="301"/>
    </row>
    <row r="5719" spans="18:35" ht="80.099999999999994" customHeight="1" x14ac:dyDescent="0.2">
      <c r="R5719" s="301"/>
      <c r="S5719" s="301"/>
      <c r="T5719" s="301"/>
      <c r="U5719" s="301"/>
      <c r="V5719" s="301"/>
      <c r="W5719" s="301"/>
      <c r="X5719" s="301"/>
      <c r="Y5719" s="301"/>
      <c r="Z5719" s="301"/>
      <c r="AA5719" s="301"/>
      <c r="AB5719" s="301"/>
      <c r="AC5719" s="301"/>
      <c r="AD5719" s="301"/>
      <c r="AE5719" s="301"/>
      <c r="AF5719" s="301"/>
      <c r="AG5719" s="301"/>
      <c r="AH5719" s="301"/>
      <c r="AI5719" s="301"/>
    </row>
    <row r="5720" spans="18:35" ht="80.099999999999994" customHeight="1" x14ac:dyDescent="0.2">
      <c r="R5720" s="301"/>
      <c r="S5720" s="301"/>
      <c r="T5720" s="301"/>
      <c r="U5720" s="301"/>
      <c r="V5720" s="301"/>
      <c r="W5720" s="301"/>
      <c r="X5720" s="301"/>
      <c r="Y5720" s="301"/>
      <c r="Z5720" s="301"/>
      <c r="AA5720" s="301"/>
      <c r="AB5720" s="301"/>
      <c r="AC5720" s="301"/>
      <c r="AD5720" s="301"/>
      <c r="AE5720" s="301"/>
      <c r="AF5720" s="301"/>
      <c r="AG5720" s="301"/>
      <c r="AH5720" s="301"/>
      <c r="AI5720" s="301"/>
    </row>
    <row r="5721" spans="18:35" ht="80.099999999999994" customHeight="1" x14ac:dyDescent="0.2">
      <c r="R5721" s="301"/>
      <c r="S5721" s="301"/>
      <c r="T5721" s="301"/>
      <c r="U5721" s="301"/>
      <c r="V5721" s="301"/>
      <c r="W5721" s="301"/>
      <c r="X5721" s="301"/>
      <c r="Y5721" s="301"/>
      <c r="Z5721" s="301"/>
      <c r="AA5721" s="301"/>
      <c r="AB5721" s="301"/>
      <c r="AC5721" s="301"/>
      <c r="AD5721" s="301"/>
      <c r="AE5721" s="301"/>
      <c r="AF5721" s="301"/>
      <c r="AG5721" s="301"/>
      <c r="AH5721" s="301"/>
      <c r="AI5721" s="301"/>
    </row>
    <row r="5722" spans="18:35" ht="80.099999999999994" customHeight="1" x14ac:dyDescent="0.2">
      <c r="R5722" s="301"/>
      <c r="S5722" s="301"/>
      <c r="T5722" s="301"/>
      <c r="U5722" s="301"/>
      <c r="V5722" s="301"/>
      <c r="W5722" s="301"/>
      <c r="X5722" s="301"/>
      <c r="Y5722" s="301"/>
      <c r="Z5722" s="301"/>
      <c r="AA5722" s="301"/>
      <c r="AB5722" s="301"/>
      <c r="AC5722" s="301"/>
      <c r="AD5722" s="301"/>
      <c r="AE5722" s="301"/>
      <c r="AF5722" s="301"/>
      <c r="AG5722" s="301"/>
      <c r="AH5722" s="301"/>
      <c r="AI5722" s="301"/>
    </row>
    <row r="5723" spans="18:35" ht="80.099999999999994" customHeight="1" x14ac:dyDescent="0.2">
      <c r="R5723" s="301"/>
      <c r="S5723" s="301"/>
      <c r="T5723" s="301"/>
      <c r="U5723" s="301"/>
      <c r="V5723" s="301"/>
      <c r="W5723" s="301"/>
      <c r="X5723" s="301"/>
      <c r="Y5723" s="301"/>
      <c r="Z5723" s="301"/>
      <c r="AA5723" s="301"/>
      <c r="AB5723" s="301"/>
      <c r="AC5723" s="301"/>
      <c r="AD5723" s="301"/>
      <c r="AE5723" s="301"/>
      <c r="AF5723" s="301"/>
      <c r="AG5723" s="301"/>
      <c r="AH5723" s="301"/>
      <c r="AI5723" s="301"/>
    </row>
    <row r="5724" spans="18:35" ht="80.099999999999994" customHeight="1" x14ac:dyDescent="0.2">
      <c r="R5724" s="301"/>
      <c r="S5724" s="301"/>
      <c r="T5724" s="301"/>
      <c r="U5724" s="301"/>
      <c r="V5724" s="301"/>
      <c r="W5724" s="301"/>
      <c r="X5724" s="301"/>
      <c r="Y5724" s="301"/>
      <c r="Z5724" s="301"/>
      <c r="AA5724" s="301"/>
      <c r="AB5724" s="301"/>
      <c r="AC5724" s="301"/>
      <c r="AD5724" s="301"/>
      <c r="AE5724" s="301"/>
      <c r="AF5724" s="301"/>
      <c r="AG5724" s="301"/>
      <c r="AH5724" s="301"/>
      <c r="AI5724" s="301"/>
    </row>
    <row r="5725" spans="18:35" ht="80.099999999999994" customHeight="1" x14ac:dyDescent="0.2">
      <c r="R5725" s="301"/>
      <c r="S5725" s="301"/>
      <c r="T5725" s="301"/>
      <c r="U5725" s="301"/>
      <c r="V5725" s="301"/>
      <c r="W5725" s="301"/>
      <c r="X5725" s="301"/>
      <c r="Y5725" s="301"/>
      <c r="Z5725" s="301"/>
      <c r="AA5725" s="301"/>
      <c r="AB5725" s="301"/>
      <c r="AC5725" s="301"/>
      <c r="AD5725" s="301"/>
      <c r="AE5725" s="301"/>
      <c r="AF5725" s="301"/>
      <c r="AG5725" s="301"/>
      <c r="AH5725" s="301"/>
      <c r="AI5725" s="301"/>
    </row>
    <row r="5726" spans="18:35" ht="80.099999999999994" customHeight="1" x14ac:dyDescent="0.2">
      <c r="R5726" s="301"/>
      <c r="S5726" s="301"/>
      <c r="T5726" s="301"/>
      <c r="U5726" s="301"/>
      <c r="V5726" s="301"/>
      <c r="W5726" s="301"/>
      <c r="X5726" s="301"/>
      <c r="Y5726" s="301"/>
      <c r="Z5726" s="301"/>
      <c r="AA5726" s="301"/>
      <c r="AB5726" s="301"/>
      <c r="AC5726" s="301"/>
      <c r="AD5726" s="301"/>
      <c r="AE5726" s="301"/>
      <c r="AF5726" s="301"/>
      <c r="AG5726" s="301"/>
      <c r="AH5726" s="301"/>
      <c r="AI5726" s="301"/>
    </row>
    <row r="5727" spans="18:35" ht="80.099999999999994" customHeight="1" x14ac:dyDescent="0.2">
      <c r="R5727" s="301"/>
      <c r="S5727" s="301"/>
      <c r="T5727" s="301"/>
      <c r="U5727" s="301"/>
      <c r="V5727" s="301"/>
      <c r="W5727" s="301"/>
      <c r="X5727" s="301"/>
      <c r="Y5727" s="301"/>
      <c r="Z5727" s="301"/>
      <c r="AA5727" s="301"/>
      <c r="AB5727" s="301"/>
      <c r="AC5727" s="301"/>
      <c r="AD5727" s="301"/>
      <c r="AE5727" s="301"/>
      <c r="AF5727" s="301"/>
      <c r="AG5727" s="301"/>
      <c r="AH5727" s="301"/>
      <c r="AI5727" s="301"/>
    </row>
    <row r="5728" spans="18:35" ht="80.099999999999994" customHeight="1" x14ac:dyDescent="0.2">
      <c r="R5728" s="301"/>
      <c r="S5728" s="301"/>
      <c r="T5728" s="301"/>
      <c r="U5728" s="301"/>
      <c r="V5728" s="301"/>
      <c r="W5728" s="301"/>
      <c r="X5728" s="301"/>
      <c r="Y5728" s="301"/>
      <c r="Z5728" s="301"/>
      <c r="AA5728" s="301"/>
      <c r="AB5728" s="301"/>
      <c r="AC5728" s="301"/>
      <c r="AD5728" s="301"/>
      <c r="AE5728" s="301"/>
      <c r="AF5728" s="301"/>
      <c r="AG5728" s="301"/>
      <c r="AH5728" s="301"/>
      <c r="AI5728" s="301"/>
    </row>
    <row r="5729" spans="18:35" ht="80.099999999999994" customHeight="1" x14ac:dyDescent="0.2">
      <c r="R5729" s="301"/>
      <c r="S5729" s="301"/>
      <c r="T5729" s="301"/>
      <c r="U5729" s="301"/>
      <c r="V5729" s="301"/>
      <c r="W5729" s="301"/>
      <c r="X5729" s="301"/>
      <c r="Y5729" s="301"/>
      <c r="Z5729" s="301"/>
      <c r="AA5729" s="301"/>
      <c r="AB5729" s="301"/>
      <c r="AC5729" s="301"/>
      <c r="AD5729" s="301"/>
      <c r="AE5729" s="301"/>
      <c r="AF5729" s="301"/>
      <c r="AG5729" s="301"/>
      <c r="AH5729" s="301"/>
      <c r="AI5729" s="301"/>
    </row>
    <row r="5730" spans="18:35" ht="80.099999999999994" customHeight="1" x14ac:dyDescent="0.2">
      <c r="R5730" s="301"/>
      <c r="S5730" s="301"/>
      <c r="T5730" s="301"/>
      <c r="U5730" s="301"/>
      <c r="V5730" s="301"/>
      <c r="W5730" s="301"/>
      <c r="X5730" s="301"/>
      <c r="Y5730" s="301"/>
      <c r="Z5730" s="301"/>
      <c r="AA5730" s="301"/>
      <c r="AB5730" s="301"/>
      <c r="AC5730" s="301"/>
      <c r="AD5730" s="301"/>
      <c r="AE5730" s="301"/>
      <c r="AF5730" s="301"/>
      <c r="AG5730" s="301"/>
      <c r="AH5730" s="301"/>
      <c r="AI5730" s="301"/>
    </row>
    <row r="5731" spans="18:35" ht="80.099999999999994" customHeight="1" x14ac:dyDescent="0.2">
      <c r="R5731" s="301"/>
      <c r="S5731" s="301"/>
      <c r="T5731" s="301"/>
      <c r="U5731" s="301"/>
      <c r="V5731" s="301"/>
      <c r="W5731" s="301"/>
      <c r="X5731" s="301"/>
      <c r="Y5731" s="301"/>
      <c r="Z5731" s="301"/>
      <c r="AA5731" s="301"/>
      <c r="AB5731" s="301"/>
      <c r="AC5731" s="301"/>
      <c r="AD5731" s="301"/>
      <c r="AE5731" s="301"/>
      <c r="AF5731" s="301"/>
      <c r="AG5731" s="301"/>
      <c r="AH5731" s="301"/>
      <c r="AI5731" s="301"/>
    </row>
    <row r="5732" spans="18:35" ht="80.099999999999994" customHeight="1" x14ac:dyDescent="0.2">
      <c r="R5732" s="301"/>
      <c r="S5732" s="301"/>
      <c r="T5732" s="301"/>
      <c r="U5732" s="301"/>
      <c r="V5732" s="301"/>
      <c r="W5732" s="301"/>
      <c r="X5732" s="301"/>
      <c r="Y5732" s="301"/>
      <c r="Z5732" s="301"/>
      <c r="AA5732" s="301"/>
      <c r="AB5732" s="301"/>
      <c r="AC5732" s="301"/>
      <c r="AD5732" s="301"/>
      <c r="AE5732" s="301"/>
      <c r="AF5732" s="301"/>
      <c r="AG5732" s="301"/>
      <c r="AH5732" s="301"/>
      <c r="AI5732" s="301"/>
    </row>
    <row r="5733" spans="18:35" ht="80.099999999999994" customHeight="1" x14ac:dyDescent="0.2">
      <c r="R5733" s="301"/>
      <c r="S5733" s="301"/>
      <c r="T5733" s="301"/>
      <c r="U5733" s="301"/>
      <c r="V5733" s="301"/>
      <c r="W5733" s="301"/>
      <c r="X5733" s="301"/>
      <c r="Y5733" s="301"/>
      <c r="Z5733" s="301"/>
      <c r="AA5733" s="301"/>
      <c r="AB5733" s="301"/>
      <c r="AC5733" s="301"/>
      <c r="AD5733" s="301"/>
      <c r="AE5733" s="301"/>
      <c r="AF5733" s="301"/>
      <c r="AG5733" s="301"/>
      <c r="AH5733" s="301"/>
      <c r="AI5733" s="301"/>
    </row>
    <row r="5734" spans="18:35" ht="80.099999999999994" customHeight="1" x14ac:dyDescent="0.2">
      <c r="R5734" s="301"/>
      <c r="S5734" s="301"/>
      <c r="T5734" s="301"/>
      <c r="U5734" s="301"/>
      <c r="V5734" s="301"/>
      <c r="W5734" s="301"/>
      <c r="X5734" s="301"/>
      <c r="Y5734" s="301"/>
      <c r="Z5734" s="301"/>
      <c r="AA5734" s="301"/>
      <c r="AB5734" s="301"/>
      <c r="AC5734" s="301"/>
      <c r="AD5734" s="301"/>
      <c r="AE5734" s="301"/>
      <c r="AF5734" s="301"/>
      <c r="AG5734" s="301"/>
      <c r="AH5734" s="301"/>
      <c r="AI5734" s="301"/>
    </row>
    <row r="5735" spans="18:35" ht="80.099999999999994" customHeight="1" x14ac:dyDescent="0.2">
      <c r="R5735" s="301"/>
      <c r="S5735" s="301"/>
      <c r="T5735" s="301"/>
      <c r="U5735" s="301"/>
      <c r="V5735" s="301"/>
      <c r="W5735" s="301"/>
      <c r="X5735" s="301"/>
      <c r="Y5735" s="301"/>
      <c r="Z5735" s="301"/>
      <c r="AA5735" s="301"/>
      <c r="AB5735" s="301"/>
      <c r="AC5735" s="301"/>
      <c r="AD5735" s="301"/>
      <c r="AE5735" s="301"/>
      <c r="AF5735" s="301"/>
      <c r="AG5735" s="301"/>
      <c r="AH5735" s="301"/>
      <c r="AI5735" s="301"/>
    </row>
    <row r="5736" spans="18:35" ht="80.099999999999994" customHeight="1" x14ac:dyDescent="0.2">
      <c r="R5736" s="301"/>
      <c r="S5736" s="301"/>
      <c r="T5736" s="301"/>
      <c r="U5736" s="301"/>
      <c r="V5736" s="301"/>
      <c r="W5736" s="301"/>
      <c r="X5736" s="301"/>
      <c r="Y5736" s="301"/>
      <c r="Z5736" s="301"/>
      <c r="AA5736" s="301"/>
      <c r="AB5736" s="301"/>
      <c r="AC5736" s="301"/>
      <c r="AD5736" s="301"/>
      <c r="AE5736" s="301"/>
      <c r="AF5736" s="301"/>
      <c r="AG5736" s="301"/>
      <c r="AH5736" s="301"/>
      <c r="AI5736" s="301"/>
    </row>
    <row r="5737" spans="18:35" ht="80.099999999999994" customHeight="1" x14ac:dyDescent="0.2">
      <c r="R5737" s="301"/>
      <c r="S5737" s="301"/>
      <c r="T5737" s="301"/>
      <c r="U5737" s="301"/>
      <c r="V5737" s="301"/>
      <c r="W5737" s="301"/>
      <c r="X5737" s="301"/>
      <c r="Y5737" s="301"/>
      <c r="Z5737" s="301"/>
      <c r="AA5737" s="301"/>
      <c r="AB5737" s="301"/>
      <c r="AC5737" s="301"/>
      <c r="AD5737" s="301"/>
      <c r="AE5737" s="301"/>
      <c r="AF5737" s="301"/>
      <c r="AG5737" s="301"/>
      <c r="AH5737" s="301"/>
      <c r="AI5737" s="301"/>
    </row>
    <row r="5738" spans="18:35" ht="80.099999999999994" customHeight="1" x14ac:dyDescent="0.2">
      <c r="R5738" s="301"/>
      <c r="S5738" s="301"/>
      <c r="T5738" s="301"/>
      <c r="U5738" s="301"/>
      <c r="V5738" s="301"/>
      <c r="W5738" s="301"/>
      <c r="X5738" s="301"/>
      <c r="Y5738" s="301"/>
      <c r="Z5738" s="301"/>
      <c r="AA5738" s="301"/>
      <c r="AB5738" s="301"/>
      <c r="AC5738" s="301"/>
      <c r="AD5738" s="301"/>
      <c r="AE5738" s="301"/>
      <c r="AF5738" s="301"/>
      <c r="AG5738" s="301"/>
      <c r="AH5738" s="301"/>
      <c r="AI5738" s="301"/>
    </row>
    <row r="5739" spans="18:35" ht="80.099999999999994" customHeight="1" x14ac:dyDescent="0.2">
      <c r="R5739" s="301"/>
      <c r="S5739" s="301"/>
      <c r="T5739" s="301"/>
      <c r="U5739" s="301"/>
      <c r="V5739" s="301"/>
      <c r="W5739" s="301"/>
      <c r="X5739" s="301"/>
      <c r="Y5739" s="301"/>
      <c r="Z5739" s="301"/>
      <c r="AA5739" s="301"/>
      <c r="AB5739" s="301"/>
      <c r="AC5739" s="301"/>
      <c r="AD5739" s="301"/>
      <c r="AE5739" s="301"/>
      <c r="AF5739" s="301"/>
      <c r="AG5739" s="301"/>
      <c r="AH5739" s="301"/>
      <c r="AI5739" s="301"/>
    </row>
    <row r="5740" spans="18:35" ht="80.099999999999994" customHeight="1" x14ac:dyDescent="0.2">
      <c r="R5740" s="301"/>
      <c r="S5740" s="301"/>
      <c r="T5740" s="301"/>
      <c r="U5740" s="301"/>
      <c r="V5740" s="301"/>
      <c r="W5740" s="301"/>
      <c r="X5740" s="301"/>
      <c r="Y5740" s="301"/>
      <c r="Z5740" s="301"/>
      <c r="AA5740" s="301"/>
      <c r="AB5740" s="301"/>
      <c r="AC5740" s="301"/>
      <c r="AD5740" s="301"/>
      <c r="AE5740" s="301"/>
      <c r="AF5740" s="301"/>
      <c r="AG5740" s="301"/>
      <c r="AH5740" s="301"/>
      <c r="AI5740" s="301"/>
    </row>
    <row r="5741" spans="18:35" ht="80.099999999999994" customHeight="1" x14ac:dyDescent="0.2">
      <c r="R5741" s="301"/>
      <c r="S5741" s="301"/>
      <c r="T5741" s="301"/>
      <c r="U5741" s="301"/>
      <c r="V5741" s="301"/>
      <c r="W5741" s="301"/>
      <c r="X5741" s="301"/>
      <c r="Y5741" s="301"/>
      <c r="Z5741" s="301"/>
      <c r="AA5741" s="301"/>
      <c r="AB5741" s="301"/>
      <c r="AC5741" s="301"/>
      <c r="AD5741" s="301"/>
      <c r="AE5741" s="301"/>
      <c r="AF5741" s="301"/>
      <c r="AG5741" s="301"/>
      <c r="AH5741" s="301"/>
      <c r="AI5741" s="301"/>
    </row>
    <row r="5742" spans="18:35" ht="80.099999999999994" customHeight="1" x14ac:dyDescent="0.2">
      <c r="R5742" s="301"/>
      <c r="S5742" s="301"/>
      <c r="T5742" s="301"/>
      <c r="U5742" s="301"/>
      <c r="V5742" s="301"/>
      <c r="W5742" s="301"/>
      <c r="X5742" s="301"/>
      <c r="Y5742" s="301"/>
      <c r="Z5742" s="301"/>
      <c r="AA5742" s="301"/>
      <c r="AB5742" s="301"/>
      <c r="AC5742" s="301"/>
      <c r="AD5742" s="301"/>
      <c r="AE5742" s="301"/>
      <c r="AF5742" s="301"/>
      <c r="AG5742" s="301"/>
      <c r="AH5742" s="301"/>
      <c r="AI5742" s="301"/>
    </row>
    <row r="5743" spans="18:35" ht="80.099999999999994" customHeight="1" x14ac:dyDescent="0.2">
      <c r="R5743" s="301"/>
      <c r="S5743" s="301"/>
      <c r="T5743" s="301"/>
      <c r="U5743" s="301"/>
      <c r="V5743" s="301"/>
      <c r="W5743" s="301"/>
      <c r="X5743" s="301"/>
      <c r="Y5743" s="301"/>
      <c r="Z5743" s="301"/>
      <c r="AA5743" s="301"/>
      <c r="AB5743" s="301"/>
      <c r="AC5743" s="301"/>
      <c r="AD5743" s="301"/>
      <c r="AE5743" s="301"/>
      <c r="AF5743" s="301"/>
      <c r="AG5743" s="301"/>
      <c r="AH5743" s="301"/>
      <c r="AI5743" s="301"/>
    </row>
    <row r="5744" spans="18:35" ht="80.099999999999994" customHeight="1" x14ac:dyDescent="0.2">
      <c r="R5744" s="301"/>
      <c r="S5744" s="301"/>
      <c r="T5744" s="301"/>
      <c r="U5744" s="301"/>
      <c r="V5744" s="301"/>
      <c r="W5744" s="301"/>
      <c r="X5744" s="301"/>
      <c r="Y5744" s="301"/>
      <c r="Z5744" s="301"/>
      <c r="AA5744" s="301"/>
      <c r="AB5744" s="301"/>
      <c r="AC5744" s="301"/>
      <c r="AD5744" s="301"/>
      <c r="AE5744" s="301"/>
      <c r="AF5744" s="301"/>
      <c r="AG5744" s="301"/>
      <c r="AH5744" s="301"/>
      <c r="AI5744" s="301"/>
    </row>
    <row r="5745" spans="18:35" ht="80.099999999999994" customHeight="1" x14ac:dyDescent="0.2">
      <c r="R5745" s="301"/>
      <c r="S5745" s="301"/>
      <c r="T5745" s="301"/>
      <c r="U5745" s="301"/>
      <c r="V5745" s="301"/>
      <c r="W5745" s="301"/>
      <c r="X5745" s="301"/>
      <c r="Y5745" s="301"/>
      <c r="Z5745" s="301"/>
      <c r="AA5745" s="301"/>
      <c r="AB5745" s="301"/>
      <c r="AC5745" s="301"/>
      <c r="AD5745" s="301"/>
      <c r="AE5745" s="301"/>
      <c r="AF5745" s="301"/>
      <c r="AG5745" s="301"/>
      <c r="AH5745" s="301"/>
      <c r="AI5745" s="301"/>
    </row>
    <row r="5746" spans="18:35" ht="80.099999999999994" customHeight="1" x14ac:dyDescent="0.2">
      <c r="R5746" s="301"/>
      <c r="S5746" s="301"/>
      <c r="T5746" s="301"/>
      <c r="U5746" s="301"/>
      <c r="V5746" s="301"/>
      <c r="W5746" s="301"/>
      <c r="X5746" s="301"/>
      <c r="Y5746" s="301"/>
      <c r="Z5746" s="301"/>
      <c r="AA5746" s="301"/>
      <c r="AB5746" s="301"/>
      <c r="AC5746" s="301"/>
      <c r="AD5746" s="301"/>
      <c r="AE5746" s="301"/>
      <c r="AF5746" s="301"/>
      <c r="AG5746" s="301"/>
      <c r="AH5746" s="301"/>
      <c r="AI5746" s="301"/>
    </row>
    <row r="5747" spans="18:35" ht="80.099999999999994" customHeight="1" x14ac:dyDescent="0.2">
      <c r="R5747" s="301"/>
      <c r="S5747" s="301"/>
      <c r="T5747" s="301"/>
      <c r="U5747" s="301"/>
      <c r="V5747" s="301"/>
      <c r="W5747" s="301"/>
      <c r="X5747" s="301"/>
      <c r="Y5747" s="301"/>
      <c r="Z5747" s="301"/>
      <c r="AA5747" s="301"/>
      <c r="AB5747" s="301"/>
      <c r="AC5747" s="301"/>
      <c r="AD5747" s="301"/>
      <c r="AE5747" s="301"/>
      <c r="AF5747" s="301"/>
      <c r="AG5747" s="301"/>
      <c r="AH5747" s="301"/>
      <c r="AI5747" s="301"/>
    </row>
    <row r="5748" spans="18:35" ht="80.099999999999994" customHeight="1" x14ac:dyDescent="0.2">
      <c r="R5748" s="301"/>
      <c r="S5748" s="301"/>
      <c r="T5748" s="301"/>
      <c r="U5748" s="301"/>
      <c r="V5748" s="301"/>
      <c r="W5748" s="301"/>
      <c r="X5748" s="301"/>
      <c r="Y5748" s="301"/>
      <c r="Z5748" s="301"/>
      <c r="AA5748" s="301"/>
      <c r="AB5748" s="301"/>
      <c r="AC5748" s="301"/>
      <c r="AD5748" s="301"/>
      <c r="AE5748" s="301"/>
      <c r="AF5748" s="301"/>
      <c r="AG5748" s="301"/>
      <c r="AH5748" s="301"/>
      <c r="AI5748" s="301"/>
    </row>
    <row r="5749" spans="18:35" ht="80.099999999999994" customHeight="1" x14ac:dyDescent="0.2">
      <c r="R5749" s="301"/>
      <c r="S5749" s="301"/>
      <c r="T5749" s="301"/>
      <c r="U5749" s="301"/>
      <c r="V5749" s="301"/>
      <c r="W5749" s="301"/>
      <c r="X5749" s="301"/>
      <c r="Y5749" s="301"/>
      <c r="Z5749" s="301"/>
      <c r="AA5749" s="301"/>
      <c r="AB5749" s="301"/>
      <c r="AC5749" s="301"/>
      <c r="AD5749" s="301"/>
      <c r="AE5749" s="301"/>
      <c r="AF5749" s="301"/>
      <c r="AG5749" s="301"/>
      <c r="AH5749" s="301"/>
      <c r="AI5749" s="301"/>
    </row>
    <row r="5750" spans="18:35" ht="80.099999999999994" customHeight="1" x14ac:dyDescent="0.2">
      <c r="R5750" s="301"/>
      <c r="S5750" s="301"/>
      <c r="T5750" s="301"/>
      <c r="U5750" s="301"/>
      <c r="V5750" s="301"/>
      <c r="W5750" s="301"/>
      <c r="X5750" s="301"/>
      <c r="Y5750" s="301"/>
      <c r="Z5750" s="301"/>
      <c r="AA5750" s="301"/>
      <c r="AB5750" s="301"/>
      <c r="AC5750" s="301"/>
      <c r="AD5750" s="301"/>
      <c r="AE5750" s="301"/>
      <c r="AF5750" s="301"/>
      <c r="AG5750" s="301"/>
      <c r="AH5750" s="301"/>
      <c r="AI5750" s="301"/>
    </row>
    <row r="5751" spans="18:35" ht="80.099999999999994" customHeight="1" x14ac:dyDescent="0.2">
      <c r="R5751" s="301"/>
      <c r="S5751" s="301"/>
      <c r="T5751" s="301"/>
      <c r="U5751" s="301"/>
      <c r="V5751" s="301"/>
      <c r="W5751" s="301"/>
      <c r="X5751" s="301"/>
      <c r="Y5751" s="301"/>
      <c r="Z5751" s="301"/>
      <c r="AA5751" s="301"/>
      <c r="AB5751" s="301"/>
      <c r="AC5751" s="301"/>
      <c r="AD5751" s="301"/>
      <c r="AE5751" s="301"/>
      <c r="AF5751" s="301"/>
      <c r="AG5751" s="301"/>
      <c r="AH5751" s="301"/>
      <c r="AI5751" s="301"/>
    </row>
    <row r="5752" spans="18:35" ht="80.099999999999994" customHeight="1" x14ac:dyDescent="0.2">
      <c r="R5752" s="301"/>
      <c r="S5752" s="301"/>
      <c r="T5752" s="301"/>
      <c r="U5752" s="301"/>
      <c r="V5752" s="301"/>
      <c r="W5752" s="301"/>
      <c r="X5752" s="301"/>
      <c r="Y5752" s="301"/>
      <c r="Z5752" s="301"/>
      <c r="AA5752" s="301"/>
      <c r="AB5752" s="301"/>
      <c r="AC5752" s="301"/>
      <c r="AD5752" s="301"/>
      <c r="AE5752" s="301"/>
      <c r="AF5752" s="301"/>
      <c r="AG5752" s="301"/>
      <c r="AH5752" s="301"/>
      <c r="AI5752" s="301"/>
    </row>
    <row r="5753" spans="18:35" ht="80.099999999999994" customHeight="1" x14ac:dyDescent="0.2">
      <c r="R5753" s="301"/>
      <c r="S5753" s="301"/>
      <c r="T5753" s="301"/>
      <c r="U5753" s="301"/>
      <c r="V5753" s="301"/>
      <c r="W5753" s="301"/>
      <c r="X5753" s="301"/>
      <c r="Y5753" s="301"/>
      <c r="Z5753" s="301"/>
      <c r="AA5753" s="301"/>
      <c r="AB5753" s="301"/>
      <c r="AC5753" s="301"/>
      <c r="AD5753" s="301"/>
      <c r="AE5753" s="301"/>
      <c r="AF5753" s="301"/>
      <c r="AG5753" s="301"/>
      <c r="AH5753" s="301"/>
      <c r="AI5753" s="301"/>
    </row>
    <row r="5754" spans="18:35" ht="80.099999999999994" customHeight="1" x14ac:dyDescent="0.2">
      <c r="R5754" s="301"/>
      <c r="S5754" s="301"/>
      <c r="T5754" s="301"/>
      <c r="U5754" s="301"/>
      <c r="V5754" s="301"/>
      <c r="W5754" s="301"/>
      <c r="X5754" s="301"/>
      <c r="Y5754" s="301"/>
      <c r="Z5754" s="301"/>
      <c r="AA5754" s="301"/>
      <c r="AB5754" s="301"/>
      <c r="AC5754" s="301"/>
      <c r="AD5754" s="301"/>
      <c r="AE5754" s="301"/>
      <c r="AF5754" s="301"/>
      <c r="AG5754" s="301"/>
      <c r="AH5754" s="301"/>
      <c r="AI5754" s="301"/>
    </row>
    <row r="5755" spans="18:35" ht="80.099999999999994" customHeight="1" x14ac:dyDescent="0.2">
      <c r="R5755" s="301"/>
      <c r="S5755" s="301"/>
      <c r="T5755" s="301"/>
      <c r="U5755" s="301"/>
      <c r="V5755" s="301"/>
      <c r="W5755" s="301"/>
      <c r="X5755" s="301"/>
      <c r="Y5755" s="301"/>
      <c r="Z5755" s="301"/>
      <c r="AA5755" s="301"/>
      <c r="AB5755" s="301"/>
      <c r="AC5755" s="301"/>
      <c r="AD5755" s="301"/>
      <c r="AE5755" s="301"/>
      <c r="AF5755" s="301"/>
      <c r="AG5755" s="301"/>
      <c r="AH5755" s="301"/>
      <c r="AI5755" s="301"/>
    </row>
    <row r="5756" spans="18:35" ht="80.099999999999994" customHeight="1" x14ac:dyDescent="0.2">
      <c r="R5756" s="301"/>
      <c r="S5756" s="301"/>
      <c r="T5756" s="301"/>
      <c r="U5756" s="301"/>
      <c r="V5756" s="301"/>
      <c r="W5756" s="301"/>
      <c r="X5756" s="301"/>
      <c r="Y5756" s="301"/>
      <c r="Z5756" s="301"/>
      <c r="AA5756" s="301"/>
      <c r="AB5756" s="301"/>
      <c r="AC5756" s="301"/>
      <c r="AD5756" s="301"/>
      <c r="AE5756" s="301"/>
      <c r="AF5756" s="301"/>
      <c r="AG5756" s="301"/>
      <c r="AH5756" s="301"/>
      <c r="AI5756" s="301"/>
    </row>
    <row r="5757" spans="18:35" ht="80.099999999999994" customHeight="1" x14ac:dyDescent="0.2">
      <c r="R5757" s="301"/>
      <c r="S5757" s="301"/>
      <c r="T5757" s="301"/>
      <c r="U5757" s="301"/>
      <c r="V5757" s="301"/>
      <c r="W5757" s="301"/>
      <c r="X5757" s="301"/>
      <c r="Y5757" s="301"/>
      <c r="Z5757" s="301"/>
      <c r="AA5757" s="301"/>
      <c r="AB5757" s="301"/>
      <c r="AC5757" s="301"/>
      <c r="AD5757" s="301"/>
      <c r="AE5757" s="301"/>
      <c r="AF5757" s="301"/>
      <c r="AG5757" s="301"/>
      <c r="AH5757" s="301"/>
      <c r="AI5757" s="301"/>
    </row>
    <row r="5758" spans="18:35" ht="80.099999999999994" customHeight="1" x14ac:dyDescent="0.2">
      <c r="R5758" s="301"/>
      <c r="S5758" s="301"/>
      <c r="T5758" s="301"/>
      <c r="U5758" s="301"/>
      <c r="V5758" s="301"/>
      <c r="W5758" s="301"/>
      <c r="X5758" s="301"/>
      <c r="Y5758" s="301"/>
      <c r="Z5758" s="301"/>
      <c r="AA5758" s="301"/>
      <c r="AB5758" s="301"/>
      <c r="AC5758" s="301"/>
      <c r="AD5758" s="301"/>
      <c r="AE5758" s="301"/>
      <c r="AF5758" s="301"/>
      <c r="AG5758" s="301"/>
      <c r="AH5758" s="301"/>
      <c r="AI5758" s="301"/>
    </row>
    <row r="5759" spans="18:35" ht="80.099999999999994" customHeight="1" x14ac:dyDescent="0.2">
      <c r="R5759" s="301"/>
      <c r="S5759" s="301"/>
      <c r="T5759" s="301"/>
      <c r="U5759" s="301"/>
      <c r="V5759" s="301"/>
      <c r="W5759" s="301"/>
      <c r="X5759" s="301"/>
      <c r="Y5759" s="301"/>
      <c r="Z5759" s="301"/>
      <c r="AA5759" s="301"/>
      <c r="AB5759" s="301"/>
      <c r="AC5759" s="301"/>
      <c r="AD5759" s="301"/>
      <c r="AE5759" s="301"/>
      <c r="AF5759" s="301"/>
      <c r="AG5759" s="301"/>
      <c r="AH5759" s="301"/>
      <c r="AI5759" s="301"/>
    </row>
    <row r="5760" spans="18:35" ht="80.099999999999994" customHeight="1" x14ac:dyDescent="0.2">
      <c r="R5760" s="301"/>
      <c r="S5760" s="301"/>
      <c r="T5760" s="301"/>
      <c r="U5760" s="301"/>
      <c r="V5760" s="301"/>
      <c r="W5760" s="301"/>
      <c r="X5760" s="301"/>
      <c r="Y5760" s="301"/>
      <c r="Z5760" s="301"/>
      <c r="AA5760" s="301"/>
      <c r="AB5760" s="301"/>
      <c r="AC5760" s="301"/>
      <c r="AD5760" s="301"/>
      <c r="AE5760" s="301"/>
      <c r="AF5760" s="301"/>
      <c r="AG5760" s="301"/>
      <c r="AH5760" s="301"/>
      <c r="AI5760" s="301"/>
    </row>
    <row r="5761" spans="18:35" ht="80.099999999999994" customHeight="1" x14ac:dyDescent="0.2">
      <c r="R5761" s="301"/>
      <c r="S5761" s="301"/>
      <c r="T5761" s="301"/>
      <c r="U5761" s="301"/>
      <c r="V5761" s="301"/>
      <c r="W5761" s="301"/>
      <c r="X5761" s="301"/>
      <c r="Y5761" s="301"/>
      <c r="Z5761" s="301"/>
      <c r="AA5761" s="301"/>
      <c r="AB5761" s="301"/>
      <c r="AC5761" s="301"/>
      <c r="AD5761" s="301"/>
      <c r="AE5761" s="301"/>
      <c r="AF5761" s="301"/>
      <c r="AG5761" s="301"/>
      <c r="AH5761" s="301"/>
      <c r="AI5761" s="301"/>
    </row>
    <row r="5762" spans="18:35" ht="80.099999999999994" customHeight="1" x14ac:dyDescent="0.2">
      <c r="R5762" s="301"/>
      <c r="S5762" s="301"/>
      <c r="T5762" s="301"/>
      <c r="U5762" s="301"/>
      <c r="V5762" s="301"/>
      <c r="W5762" s="301"/>
      <c r="X5762" s="301"/>
      <c r="Y5762" s="301"/>
      <c r="Z5762" s="301"/>
      <c r="AA5762" s="301"/>
      <c r="AB5762" s="301"/>
      <c r="AC5762" s="301"/>
      <c r="AD5762" s="301"/>
      <c r="AE5762" s="301"/>
      <c r="AF5762" s="301"/>
      <c r="AG5762" s="301"/>
      <c r="AH5762" s="301"/>
      <c r="AI5762" s="301"/>
    </row>
    <row r="5763" spans="18:35" ht="80.099999999999994" customHeight="1" x14ac:dyDescent="0.2">
      <c r="R5763" s="301"/>
      <c r="S5763" s="301"/>
      <c r="T5763" s="301"/>
      <c r="U5763" s="301"/>
      <c r="V5763" s="301"/>
      <c r="W5763" s="301"/>
      <c r="X5763" s="301"/>
      <c r="Y5763" s="301"/>
      <c r="Z5763" s="301"/>
      <c r="AA5763" s="301"/>
      <c r="AB5763" s="301"/>
      <c r="AC5763" s="301"/>
      <c r="AD5763" s="301"/>
      <c r="AE5763" s="301"/>
      <c r="AF5763" s="301"/>
      <c r="AG5763" s="301"/>
      <c r="AH5763" s="301"/>
      <c r="AI5763" s="301"/>
    </row>
    <row r="5764" spans="18:35" ht="80.099999999999994" customHeight="1" x14ac:dyDescent="0.2">
      <c r="R5764" s="301"/>
      <c r="S5764" s="301"/>
      <c r="T5764" s="301"/>
      <c r="U5764" s="301"/>
      <c r="V5764" s="301"/>
      <c r="W5764" s="301"/>
      <c r="X5764" s="301"/>
      <c r="Y5764" s="301"/>
      <c r="Z5764" s="301"/>
      <c r="AA5764" s="301"/>
      <c r="AB5764" s="301"/>
      <c r="AC5764" s="301"/>
      <c r="AD5764" s="301"/>
      <c r="AE5764" s="301"/>
      <c r="AF5764" s="301"/>
      <c r="AG5764" s="301"/>
      <c r="AH5764" s="301"/>
      <c r="AI5764" s="301"/>
    </row>
    <row r="5765" spans="18:35" ht="80.099999999999994" customHeight="1" x14ac:dyDescent="0.2">
      <c r="R5765" s="301"/>
      <c r="S5765" s="301"/>
      <c r="T5765" s="301"/>
      <c r="U5765" s="301"/>
      <c r="V5765" s="301"/>
      <c r="W5765" s="301"/>
      <c r="X5765" s="301"/>
      <c r="Y5765" s="301"/>
      <c r="Z5765" s="301"/>
      <c r="AA5765" s="301"/>
      <c r="AB5765" s="301"/>
      <c r="AC5765" s="301"/>
      <c r="AD5765" s="301"/>
      <c r="AE5765" s="301"/>
      <c r="AF5765" s="301"/>
      <c r="AG5765" s="301"/>
      <c r="AH5765" s="301"/>
      <c r="AI5765" s="301"/>
    </row>
    <row r="5766" spans="18:35" ht="80.099999999999994" customHeight="1" x14ac:dyDescent="0.2">
      <c r="R5766" s="301"/>
      <c r="S5766" s="301"/>
      <c r="T5766" s="301"/>
      <c r="U5766" s="301"/>
      <c r="V5766" s="301"/>
      <c r="W5766" s="301"/>
      <c r="X5766" s="301"/>
      <c r="Y5766" s="301"/>
      <c r="Z5766" s="301"/>
      <c r="AA5766" s="301"/>
      <c r="AB5766" s="301"/>
      <c r="AC5766" s="301"/>
      <c r="AD5766" s="301"/>
      <c r="AE5766" s="301"/>
      <c r="AF5766" s="301"/>
      <c r="AG5766" s="301"/>
      <c r="AH5766" s="301"/>
      <c r="AI5766" s="301"/>
    </row>
    <row r="5767" spans="18:35" ht="80.099999999999994" customHeight="1" x14ac:dyDescent="0.2">
      <c r="R5767" s="301"/>
      <c r="S5767" s="301"/>
      <c r="T5767" s="301"/>
      <c r="U5767" s="301"/>
      <c r="V5767" s="301"/>
      <c r="W5767" s="301"/>
      <c r="X5767" s="301"/>
      <c r="Y5767" s="301"/>
      <c r="Z5767" s="301"/>
      <c r="AA5767" s="301"/>
      <c r="AB5767" s="301"/>
      <c r="AC5767" s="301"/>
      <c r="AD5767" s="301"/>
      <c r="AE5767" s="301"/>
      <c r="AF5767" s="301"/>
      <c r="AG5767" s="301"/>
      <c r="AH5767" s="301"/>
      <c r="AI5767" s="301"/>
    </row>
    <row r="5768" spans="18:35" ht="80.099999999999994" customHeight="1" x14ac:dyDescent="0.2">
      <c r="R5768" s="301"/>
      <c r="S5768" s="301"/>
      <c r="T5768" s="301"/>
      <c r="U5768" s="301"/>
      <c r="V5768" s="301"/>
      <c r="W5768" s="301"/>
      <c r="X5768" s="301"/>
      <c r="Y5768" s="301"/>
      <c r="Z5768" s="301"/>
      <c r="AA5768" s="301"/>
      <c r="AB5768" s="301"/>
      <c r="AC5768" s="301"/>
      <c r="AD5768" s="301"/>
      <c r="AE5768" s="301"/>
      <c r="AF5768" s="301"/>
      <c r="AG5768" s="301"/>
      <c r="AH5768" s="301"/>
      <c r="AI5768" s="301"/>
    </row>
    <row r="5769" spans="18:35" ht="80.099999999999994" customHeight="1" x14ac:dyDescent="0.2">
      <c r="R5769" s="301"/>
      <c r="S5769" s="301"/>
      <c r="T5769" s="301"/>
      <c r="U5769" s="301"/>
      <c r="V5769" s="301"/>
      <c r="W5769" s="301"/>
      <c r="X5769" s="301"/>
      <c r="Y5769" s="301"/>
      <c r="Z5769" s="301"/>
      <c r="AA5769" s="301"/>
      <c r="AB5769" s="301"/>
      <c r="AC5769" s="301"/>
      <c r="AD5769" s="301"/>
      <c r="AE5769" s="301"/>
      <c r="AF5769" s="301"/>
      <c r="AG5769" s="301"/>
      <c r="AH5769" s="301"/>
      <c r="AI5769" s="301"/>
    </row>
    <row r="5770" spans="18:35" ht="80.099999999999994" customHeight="1" x14ac:dyDescent="0.2">
      <c r="R5770" s="301"/>
      <c r="S5770" s="301"/>
      <c r="T5770" s="301"/>
      <c r="U5770" s="301"/>
      <c r="V5770" s="301"/>
      <c r="W5770" s="301"/>
      <c r="X5770" s="301"/>
      <c r="Y5770" s="301"/>
      <c r="Z5770" s="301"/>
      <c r="AA5770" s="301"/>
      <c r="AB5770" s="301"/>
      <c r="AC5770" s="301"/>
      <c r="AD5770" s="301"/>
      <c r="AE5770" s="301"/>
      <c r="AF5770" s="301"/>
      <c r="AG5770" s="301"/>
      <c r="AH5770" s="301"/>
      <c r="AI5770" s="301"/>
    </row>
    <row r="5771" spans="18:35" ht="80.099999999999994" customHeight="1" x14ac:dyDescent="0.2">
      <c r="R5771" s="301"/>
      <c r="S5771" s="301"/>
      <c r="T5771" s="301"/>
      <c r="U5771" s="301"/>
      <c r="V5771" s="301"/>
      <c r="W5771" s="301"/>
      <c r="X5771" s="301"/>
      <c r="Y5771" s="301"/>
      <c r="Z5771" s="301"/>
      <c r="AA5771" s="301"/>
      <c r="AB5771" s="301"/>
      <c r="AC5771" s="301"/>
      <c r="AD5771" s="301"/>
      <c r="AE5771" s="301"/>
      <c r="AF5771" s="301"/>
      <c r="AG5771" s="301"/>
      <c r="AH5771" s="301"/>
      <c r="AI5771" s="301"/>
    </row>
    <row r="5772" spans="18:35" ht="80.099999999999994" customHeight="1" x14ac:dyDescent="0.2">
      <c r="R5772" s="301"/>
      <c r="S5772" s="301"/>
      <c r="T5772" s="301"/>
      <c r="U5772" s="301"/>
      <c r="V5772" s="301"/>
      <c r="W5772" s="301"/>
      <c r="X5772" s="301"/>
      <c r="Y5772" s="301"/>
      <c r="Z5772" s="301"/>
      <c r="AA5772" s="301"/>
      <c r="AB5772" s="301"/>
      <c r="AC5772" s="301"/>
      <c r="AD5772" s="301"/>
      <c r="AE5772" s="301"/>
      <c r="AF5772" s="301"/>
      <c r="AG5772" s="301"/>
      <c r="AH5772" s="301"/>
      <c r="AI5772" s="301"/>
    </row>
    <row r="5773" spans="18:35" ht="80.099999999999994" customHeight="1" x14ac:dyDescent="0.2">
      <c r="R5773" s="301"/>
      <c r="S5773" s="301"/>
      <c r="T5773" s="301"/>
      <c r="U5773" s="301"/>
      <c r="V5773" s="301"/>
      <c r="W5773" s="301"/>
      <c r="X5773" s="301"/>
      <c r="Y5773" s="301"/>
      <c r="Z5773" s="301"/>
      <c r="AA5773" s="301"/>
      <c r="AB5773" s="301"/>
      <c r="AC5773" s="301"/>
      <c r="AD5773" s="301"/>
      <c r="AE5773" s="301"/>
      <c r="AF5773" s="301"/>
      <c r="AG5773" s="301"/>
      <c r="AH5773" s="301"/>
      <c r="AI5773" s="301"/>
    </row>
    <row r="5774" spans="18:35" ht="80.099999999999994" customHeight="1" x14ac:dyDescent="0.2">
      <c r="R5774" s="301"/>
      <c r="S5774" s="301"/>
      <c r="T5774" s="301"/>
      <c r="U5774" s="301"/>
      <c r="V5774" s="301"/>
      <c r="W5774" s="301"/>
      <c r="X5774" s="301"/>
      <c r="Y5774" s="301"/>
      <c r="Z5774" s="301"/>
      <c r="AA5774" s="301"/>
      <c r="AB5774" s="301"/>
      <c r="AC5774" s="301"/>
      <c r="AD5774" s="301"/>
      <c r="AE5774" s="301"/>
      <c r="AF5774" s="301"/>
      <c r="AG5774" s="301"/>
      <c r="AH5774" s="301"/>
      <c r="AI5774" s="301"/>
    </row>
    <row r="5775" spans="18:35" ht="80.099999999999994" customHeight="1" x14ac:dyDescent="0.2">
      <c r="R5775" s="301"/>
      <c r="S5775" s="301"/>
      <c r="T5775" s="301"/>
      <c r="U5775" s="301"/>
      <c r="V5775" s="301"/>
      <c r="W5775" s="301"/>
      <c r="X5775" s="301"/>
      <c r="Y5775" s="301"/>
      <c r="Z5775" s="301"/>
      <c r="AA5775" s="301"/>
      <c r="AB5775" s="301"/>
      <c r="AC5775" s="301"/>
      <c r="AD5775" s="301"/>
      <c r="AE5775" s="301"/>
      <c r="AF5775" s="301"/>
      <c r="AG5775" s="301"/>
      <c r="AH5775" s="301"/>
      <c r="AI5775" s="301"/>
    </row>
    <row r="5776" spans="18:35" ht="80.099999999999994" customHeight="1" x14ac:dyDescent="0.2">
      <c r="R5776" s="301"/>
      <c r="S5776" s="301"/>
      <c r="T5776" s="301"/>
      <c r="U5776" s="301"/>
      <c r="V5776" s="301"/>
      <c r="W5776" s="301"/>
      <c r="X5776" s="301"/>
      <c r="Y5776" s="301"/>
      <c r="Z5776" s="301"/>
      <c r="AA5776" s="301"/>
      <c r="AB5776" s="301"/>
      <c r="AC5776" s="301"/>
      <c r="AD5776" s="301"/>
      <c r="AE5776" s="301"/>
      <c r="AF5776" s="301"/>
      <c r="AG5776" s="301"/>
      <c r="AH5776" s="301"/>
      <c r="AI5776" s="301"/>
    </row>
    <row r="5777" spans="18:35" ht="80.099999999999994" customHeight="1" x14ac:dyDescent="0.2">
      <c r="R5777" s="301"/>
      <c r="S5777" s="301"/>
      <c r="T5777" s="301"/>
      <c r="U5777" s="301"/>
      <c r="V5777" s="301"/>
      <c r="W5777" s="301"/>
      <c r="X5777" s="301"/>
      <c r="Y5777" s="301"/>
      <c r="Z5777" s="301"/>
      <c r="AA5777" s="301"/>
      <c r="AB5777" s="301"/>
      <c r="AC5777" s="301"/>
      <c r="AD5777" s="301"/>
      <c r="AE5777" s="301"/>
      <c r="AF5777" s="301"/>
      <c r="AG5777" s="301"/>
      <c r="AH5777" s="301"/>
      <c r="AI5777" s="301"/>
    </row>
    <row r="5778" spans="18:35" ht="80.099999999999994" customHeight="1" x14ac:dyDescent="0.2">
      <c r="R5778" s="301"/>
      <c r="S5778" s="301"/>
      <c r="T5778" s="301"/>
      <c r="U5778" s="301"/>
      <c r="V5778" s="301"/>
      <c r="W5778" s="301"/>
      <c r="X5778" s="301"/>
      <c r="Y5778" s="301"/>
      <c r="Z5778" s="301"/>
      <c r="AA5778" s="301"/>
      <c r="AB5778" s="301"/>
      <c r="AC5778" s="301"/>
      <c r="AD5778" s="301"/>
      <c r="AE5778" s="301"/>
      <c r="AF5778" s="301"/>
      <c r="AG5778" s="301"/>
      <c r="AH5778" s="301"/>
      <c r="AI5778" s="301"/>
    </row>
    <row r="5779" spans="18:35" ht="80.099999999999994" customHeight="1" x14ac:dyDescent="0.2">
      <c r="R5779" s="301"/>
      <c r="S5779" s="301"/>
      <c r="T5779" s="301"/>
      <c r="U5779" s="301"/>
      <c r="V5779" s="301"/>
      <c r="W5779" s="301"/>
      <c r="X5779" s="301"/>
      <c r="Y5779" s="301"/>
      <c r="Z5779" s="301"/>
      <c r="AA5779" s="301"/>
      <c r="AB5779" s="301"/>
      <c r="AC5779" s="301"/>
      <c r="AD5779" s="301"/>
      <c r="AE5779" s="301"/>
      <c r="AF5779" s="301"/>
      <c r="AG5779" s="301"/>
      <c r="AH5779" s="301"/>
      <c r="AI5779" s="301"/>
    </row>
    <row r="5780" spans="18:35" ht="80.099999999999994" customHeight="1" x14ac:dyDescent="0.2">
      <c r="R5780" s="301"/>
      <c r="S5780" s="301"/>
      <c r="T5780" s="301"/>
      <c r="U5780" s="301"/>
      <c r="V5780" s="301"/>
      <c r="W5780" s="301"/>
      <c r="X5780" s="301"/>
      <c r="Y5780" s="301"/>
      <c r="Z5780" s="301"/>
      <c r="AA5780" s="301"/>
      <c r="AB5780" s="301"/>
      <c r="AC5780" s="301"/>
      <c r="AD5780" s="301"/>
      <c r="AE5780" s="301"/>
      <c r="AF5780" s="301"/>
      <c r="AG5780" s="301"/>
      <c r="AH5780" s="301"/>
      <c r="AI5780" s="301"/>
    </row>
    <row r="5781" spans="18:35" ht="80.099999999999994" customHeight="1" x14ac:dyDescent="0.2">
      <c r="R5781" s="301"/>
      <c r="S5781" s="301"/>
      <c r="T5781" s="301"/>
      <c r="U5781" s="301"/>
      <c r="V5781" s="301"/>
      <c r="W5781" s="301"/>
      <c r="X5781" s="301"/>
      <c r="Y5781" s="301"/>
      <c r="Z5781" s="301"/>
      <c r="AA5781" s="301"/>
      <c r="AB5781" s="301"/>
      <c r="AC5781" s="301"/>
      <c r="AD5781" s="301"/>
      <c r="AE5781" s="301"/>
      <c r="AF5781" s="301"/>
      <c r="AG5781" s="301"/>
      <c r="AH5781" s="301"/>
      <c r="AI5781" s="301"/>
    </row>
    <row r="5782" spans="18:35" ht="80.099999999999994" customHeight="1" x14ac:dyDescent="0.2">
      <c r="R5782" s="301"/>
      <c r="S5782" s="301"/>
      <c r="T5782" s="301"/>
      <c r="U5782" s="301"/>
      <c r="V5782" s="301"/>
      <c r="W5782" s="301"/>
      <c r="X5782" s="301"/>
      <c r="Y5782" s="301"/>
      <c r="Z5782" s="301"/>
      <c r="AA5782" s="301"/>
      <c r="AB5782" s="301"/>
      <c r="AC5782" s="301"/>
      <c r="AD5782" s="301"/>
      <c r="AE5782" s="301"/>
      <c r="AF5782" s="301"/>
      <c r="AG5782" s="301"/>
      <c r="AH5782" s="301"/>
      <c r="AI5782" s="301"/>
    </row>
    <row r="5783" spans="18:35" ht="80.099999999999994" customHeight="1" x14ac:dyDescent="0.2">
      <c r="R5783" s="301"/>
      <c r="S5783" s="301"/>
      <c r="T5783" s="301"/>
      <c r="U5783" s="301"/>
      <c r="V5783" s="301"/>
      <c r="W5783" s="301"/>
      <c r="X5783" s="301"/>
      <c r="Y5783" s="301"/>
      <c r="Z5783" s="301"/>
      <c r="AA5783" s="301"/>
      <c r="AB5783" s="301"/>
      <c r="AC5783" s="301"/>
      <c r="AD5783" s="301"/>
      <c r="AE5783" s="301"/>
      <c r="AF5783" s="301"/>
      <c r="AG5783" s="301"/>
      <c r="AH5783" s="301"/>
      <c r="AI5783" s="301"/>
    </row>
    <row r="5784" spans="18:35" ht="80.099999999999994" customHeight="1" x14ac:dyDescent="0.2">
      <c r="R5784" s="301"/>
      <c r="S5784" s="301"/>
      <c r="T5784" s="301"/>
      <c r="U5784" s="301"/>
      <c r="V5784" s="301"/>
      <c r="W5784" s="301"/>
      <c r="X5784" s="301"/>
      <c r="Y5784" s="301"/>
      <c r="Z5784" s="301"/>
      <c r="AA5784" s="301"/>
      <c r="AB5784" s="301"/>
      <c r="AC5784" s="301"/>
      <c r="AD5784" s="301"/>
      <c r="AE5784" s="301"/>
      <c r="AF5784" s="301"/>
      <c r="AG5784" s="301"/>
      <c r="AH5784" s="301"/>
      <c r="AI5784" s="301"/>
    </row>
    <row r="5785" spans="18:35" ht="80.099999999999994" customHeight="1" x14ac:dyDescent="0.2">
      <c r="R5785" s="301"/>
      <c r="S5785" s="301"/>
      <c r="T5785" s="301"/>
      <c r="U5785" s="301"/>
      <c r="V5785" s="301"/>
      <c r="W5785" s="301"/>
      <c r="X5785" s="301"/>
      <c r="Y5785" s="301"/>
      <c r="Z5785" s="301"/>
      <c r="AA5785" s="301"/>
      <c r="AB5785" s="301"/>
      <c r="AC5785" s="301"/>
      <c r="AD5785" s="301"/>
      <c r="AE5785" s="301"/>
      <c r="AF5785" s="301"/>
      <c r="AG5785" s="301"/>
      <c r="AH5785" s="301"/>
      <c r="AI5785" s="301"/>
    </row>
    <row r="5786" spans="18:35" ht="80.099999999999994" customHeight="1" x14ac:dyDescent="0.2">
      <c r="R5786" s="301"/>
      <c r="S5786" s="301"/>
      <c r="T5786" s="301"/>
      <c r="U5786" s="301"/>
      <c r="V5786" s="301"/>
      <c r="W5786" s="301"/>
      <c r="X5786" s="301"/>
      <c r="Y5786" s="301"/>
      <c r="Z5786" s="301"/>
      <c r="AA5786" s="301"/>
      <c r="AB5786" s="301"/>
      <c r="AC5786" s="301"/>
      <c r="AD5786" s="301"/>
      <c r="AE5786" s="301"/>
      <c r="AF5786" s="301"/>
      <c r="AG5786" s="301"/>
      <c r="AH5786" s="301"/>
      <c r="AI5786" s="301"/>
    </row>
    <row r="5787" spans="18:35" ht="80.099999999999994" customHeight="1" x14ac:dyDescent="0.2">
      <c r="R5787" s="301"/>
      <c r="S5787" s="301"/>
      <c r="T5787" s="301"/>
      <c r="U5787" s="301"/>
      <c r="V5787" s="301"/>
      <c r="W5787" s="301"/>
      <c r="X5787" s="301"/>
      <c r="Y5787" s="301"/>
      <c r="Z5787" s="301"/>
      <c r="AA5787" s="301"/>
      <c r="AB5787" s="301"/>
      <c r="AC5787" s="301"/>
      <c r="AD5787" s="301"/>
      <c r="AE5787" s="301"/>
      <c r="AF5787" s="301"/>
      <c r="AG5787" s="301"/>
      <c r="AH5787" s="301"/>
      <c r="AI5787" s="301"/>
    </row>
    <row r="5788" spans="18:35" ht="80.099999999999994" customHeight="1" x14ac:dyDescent="0.2">
      <c r="R5788" s="301"/>
      <c r="S5788" s="301"/>
      <c r="T5788" s="301"/>
      <c r="U5788" s="301"/>
      <c r="V5788" s="301"/>
      <c r="W5788" s="301"/>
      <c r="X5788" s="301"/>
      <c r="Y5788" s="301"/>
      <c r="Z5788" s="301"/>
      <c r="AA5788" s="301"/>
      <c r="AB5788" s="301"/>
      <c r="AC5788" s="301"/>
      <c r="AD5788" s="301"/>
      <c r="AE5788" s="301"/>
      <c r="AF5788" s="301"/>
      <c r="AG5788" s="301"/>
      <c r="AH5788" s="301"/>
      <c r="AI5788" s="301"/>
    </row>
    <row r="5789" spans="18:35" ht="80.099999999999994" customHeight="1" x14ac:dyDescent="0.2">
      <c r="R5789" s="301"/>
      <c r="S5789" s="301"/>
      <c r="T5789" s="301"/>
      <c r="U5789" s="301"/>
      <c r="V5789" s="301"/>
      <c r="W5789" s="301"/>
      <c r="X5789" s="301"/>
      <c r="Y5789" s="301"/>
      <c r="Z5789" s="301"/>
      <c r="AA5789" s="301"/>
      <c r="AB5789" s="301"/>
      <c r="AC5789" s="301"/>
      <c r="AD5789" s="301"/>
      <c r="AE5789" s="301"/>
      <c r="AF5789" s="301"/>
      <c r="AG5789" s="301"/>
      <c r="AH5789" s="301"/>
      <c r="AI5789" s="301"/>
    </row>
    <row r="5790" spans="18:35" ht="80.099999999999994" customHeight="1" x14ac:dyDescent="0.2">
      <c r="R5790" s="301"/>
      <c r="S5790" s="301"/>
      <c r="T5790" s="301"/>
      <c r="U5790" s="301"/>
      <c r="V5790" s="301"/>
      <c r="W5790" s="301"/>
      <c r="X5790" s="301"/>
      <c r="Y5790" s="301"/>
      <c r="Z5790" s="301"/>
      <c r="AA5790" s="301"/>
      <c r="AB5790" s="301"/>
      <c r="AC5790" s="301"/>
      <c r="AD5790" s="301"/>
      <c r="AE5790" s="301"/>
      <c r="AF5790" s="301"/>
      <c r="AG5790" s="301"/>
      <c r="AH5790" s="301"/>
      <c r="AI5790" s="301"/>
    </row>
    <row r="5791" spans="18:35" ht="80.099999999999994" customHeight="1" x14ac:dyDescent="0.2">
      <c r="R5791" s="301"/>
      <c r="S5791" s="301"/>
      <c r="T5791" s="301"/>
      <c r="U5791" s="301"/>
      <c r="V5791" s="301"/>
      <c r="W5791" s="301"/>
      <c r="X5791" s="301"/>
      <c r="Y5791" s="301"/>
      <c r="Z5791" s="301"/>
      <c r="AA5791" s="301"/>
      <c r="AB5791" s="301"/>
      <c r="AC5791" s="301"/>
      <c r="AD5791" s="301"/>
      <c r="AE5791" s="301"/>
      <c r="AF5791" s="301"/>
      <c r="AG5791" s="301"/>
      <c r="AH5791" s="301"/>
      <c r="AI5791" s="301"/>
    </row>
    <row r="5792" spans="18:35" ht="80.099999999999994" customHeight="1" x14ac:dyDescent="0.2">
      <c r="R5792" s="301"/>
      <c r="S5792" s="301"/>
      <c r="T5792" s="301"/>
      <c r="U5792" s="301"/>
      <c r="V5792" s="301"/>
      <c r="W5792" s="301"/>
      <c r="X5792" s="301"/>
      <c r="Y5792" s="301"/>
      <c r="Z5792" s="301"/>
      <c r="AA5792" s="301"/>
      <c r="AB5792" s="301"/>
      <c r="AC5792" s="301"/>
      <c r="AD5792" s="301"/>
      <c r="AE5792" s="301"/>
      <c r="AF5792" s="301"/>
      <c r="AG5792" s="301"/>
      <c r="AH5792" s="301"/>
      <c r="AI5792" s="301"/>
    </row>
    <row r="5793" spans="18:35" ht="80.099999999999994" customHeight="1" x14ac:dyDescent="0.2">
      <c r="R5793" s="301"/>
      <c r="S5793" s="301"/>
      <c r="T5793" s="301"/>
      <c r="U5793" s="301"/>
      <c r="V5793" s="301"/>
      <c r="W5793" s="301"/>
      <c r="X5793" s="301"/>
      <c r="Y5793" s="301"/>
      <c r="Z5793" s="301"/>
      <c r="AA5793" s="301"/>
      <c r="AB5793" s="301"/>
      <c r="AC5793" s="301"/>
      <c r="AD5793" s="301"/>
      <c r="AE5793" s="301"/>
      <c r="AF5793" s="301"/>
      <c r="AG5793" s="301"/>
      <c r="AH5793" s="301"/>
      <c r="AI5793" s="301"/>
    </row>
    <row r="5794" spans="18:35" ht="80.099999999999994" customHeight="1" x14ac:dyDescent="0.2">
      <c r="R5794" s="301"/>
      <c r="S5794" s="301"/>
      <c r="T5794" s="301"/>
      <c r="U5794" s="301"/>
      <c r="V5794" s="301"/>
      <c r="W5794" s="301"/>
      <c r="X5794" s="301"/>
      <c r="Y5794" s="301"/>
      <c r="Z5794" s="301"/>
      <c r="AA5794" s="301"/>
      <c r="AB5794" s="301"/>
      <c r="AC5794" s="301"/>
      <c r="AD5794" s="301"/>
      <c r="AE5794" s="301"/>
      <c r="AF5794" s="301"/>
      <c r="AG5794" s="301"/>
      <c r="AH5794" s="301"/>
      <c r="AI5794" s="301"/>
    </row>
    <row r="5795" spans="18:35" ht="80.099999999999994" customHeight="1" x14ac:dyDescent="0.2">
      <c r="R5795" s="301"/>
      <c r="S5795" s="301"/>
      <c r="T5795" s="301"/>
      <c r="U5795" s="301"/>
      <c r="V5795" s="301"/>
      <c r="W5795" s="301"/>
      <c r="X5795" s="301"/>
      <c r="Y5795" s="301"/>
      <c r="Z5795" s="301"/>
      <c r="AA5795" s="301"/>
      <c r="AB5795" s="301"/>
      <c r="AC5795" s="301"/>
      <c r="AD5795" s="301"/>
      <c r="AE5795" s="301"/>
      <c r="AF5795" s="301"/>
      <c r="AG5795" s="301"/>
      <c r="AH5795" s="301"/>
      <c r="AI5795" s="301"/>
    </row>
    <row r="5796" spans="18:35" ht="80.099999999999994" customHeight="1" x14ac:dyDescent="0.2">
      <c r="R5796" s="301"/>
      <c r="S5796" s="301"/>
      <c r="T5796" s="301"/>
      <c r="U5796" s="301"/>
      <c r="V5796" s="301"/>
      <c r="W5796" s="301"/>
      <c r="X5796" s="301"/>
      <c r="Y5796" s="301"/>
      <c r="Z5796" s="301"/>
      <c r="AA5796" s="301"/>
      <c r="AB5796" s="301"/>
      <c r="AC5796" s="301"/>
      <c r="AD5796" s="301"/>
      <c r="AE5796" s="301"/>
      <c r="AF5796" s="301"/>
      <c r="AG5796" s="301"/>
      <c r="AH5796" s="301"/>
      <c r="AI5796" s="301"/>
    </row>
    <row r="5797" spans="18:35" ht="80.099999999999994" customHeight="1" x14ac:dyDescent="0.2">
      <c r="R5797" s="301"/>
      <c r="S5797" s="301"/>
      <c r="T5797" s="301"/>
      <c r="U5797" s="301"/>
      <c r="V5797" s="301"/>
      <c r="W5797" s="301"/>
      <c r="X5797" s="301"/>
      <c r="Y5797" s="301"/>
      <c r="Z5797" s="301"/>
      <c r="AA5797" s="301"/>
      <c r="AB5797" s="301"/>
      <c r="AC5797" s="301"/>
      <c r="AD5797" s="301"/>
      <c r="AE5797" s="301"/>
      <c r="AF5797" s="301"/>
      <c r="AG5797" s="301"/>
      <c r="AH5797" s="301"/>
      <c r="AI5797" s="301"/>
    </row>
    <row r="5798" spans="18:35" ht="80.099999999999994" customHeight="1" x14ac:dyDescent="0.2">
      <c r="R5798" s="301"/>
      <c r="S5798" s="301"/>
      <c r="T5798" s="301"/>
      <c r="U5798" s="301"/>
      <c r="V5798" s="301"/>
      <c r="W5798" s="301"/>
      <c r="X5798" s="301"/>
      <c r="Y5798" s="301"/>
      <c r="Z5798" s="301"/>
      <c r="AA5798" s="301"/>
      <c r="AB5798" s="301"/>
      <c r="AC5798" s="301"/>
      <c r="AD5798" s="301"/>
      <c r="AE5798" s="301"/>
      <c r="AF5798" s="301"/>
      <c r="AG5798" s="301"/>
      <c r="AH5798" s="301"/>
      <c r="AI5798" s="301"/>
    </row>
    <row r="5799" spans="18:35" ht="80.099999999999994" customHeight="1" x14ac:dyDescent="0.2">
      <c r="R5799" s="301"/>
      <c r="S5799" s="301"/>
      <c r="T5799" s="301"/>
      <c r="U5799" s="301"/>
      <c r="V5799" s="301"/>
      <c r="W5799" s="301"/>
      <c r="X5799" s="301"/>
      <c r="Y5799" s="301"/>
      <c r="Z5799" s="301"/>
      <c r="AA5799" s="301"/>
      <c r="AB5799" s="301"/>
      <c r="AC5799" s="301"/>
      <c r="AD5799" s="301"/>
      <c r="AE5799" s="301"/>
      <c r="AF5799" s="301"/>
      <c r="AG5799" s="301"/>
      <c r="AH5799" s="301"/>
      <c r="AI5799" s="301"/>
    </row>
    <row r="5800" spans="18:35" ht="80.099999999999994" customHeight="1" x14ac:dyDescent="0.2">
      <c r="R5800" s="301"/>
      <c r="S5800" s="301"/>
      <c r="T5800" s="301"/>
      <c r="U5800" s="301"/>
      <c r="V5800" s="301"/>
      <c r="W5800" s="301"/>
      <c r="X5800" s="301"/>
      <c r="Y5800" s="301"/>
      <c r="Z5800" s="301"/>
      <c r="AA5800" s="301"/>
      <c r="AB5800" s="301"/>
      <c r="AC5800" s="301"/>
      <c r="AD5800" s="301"/>
      <c r="AE5800" s="301"/>
      <c r="AF5800" s="301"/>
      <c r="AG5800" s="301"/>
      <c r="AH5800" s="301"/>
      <c r="AI5800" s="301"/>
    </row>
    <row r="5801" spans="18:35" ht="80.099999999999994" customHeight="1" x14ac:dyDescent="0.2">
      <c r="R5801" s="301"/>
      <c r="S5801" s="301"/>
      <c r="T5801" s="301"/>
      <c r="U5801" s="301"/>
      <c r="V5801" s="301"/>
      <c r="W5801" s="301"/>
      <c r="X5801" s="301"/>
      <c r="Y5801" s="301"/>
      <c r="Z5801" s="301"/>
      <c r="AA5801" s="301"/>
      <c r="AB5801" s="301"/>
      <c r="AC5801" s="301"/>
      <c r="AD5801" s="301"/>
      <c r="AE5801" s="301"/>
      <c r="AF5801" s="301"/>
      <c r="AG5801" s="301"/>
      <c r="AH5801" s="301"/>
      <c r="AI5801" s="301"/>
    </row>
    <row r="5802" spans="18:35" ht="80.099999999999994" customHeight="1" x14ac:dyDescent="0.2">
      <c r="R5802" s="301"/>
      <c r="S5802" s="301"/>
      <c r="T5802" s="301"/>
      <c r="U5802" s="301"/>
      <c r="V5802" s="301"/>
      <c r="W5802" s="301"/>
      <c r="X5802" s="301"/>
      <c r="Y5802" s="301"/>
      <c r="Z5802" s="301"/>
      <c r="AA5802" s="301"/>
      <c r="AB5802" s="301"/>
      <c r="AC5802" s="301"/>
      <c r="AD5802" s="301"/>
      <c r="AE5802" s="301"/>
      <c r="AF5802" s="301"/>
      <c r="AG5802" s="301"/>
      <c r="AH5802" s="301"/>
      <c r="AI5802" s="301"/>
    </row>
    <row r="5803" spans="18:35" ht="80.099999999999994" customHeight="1" x14ac:dyDescent="0.2">
      <c r="R5803" s="301"/>
      <c r="S5803" s="301"/>
      <c r="T5803" s="301"/>
      <c r="U5803" s="301"/>
      <c r="V5803" s="301"/>
      <c r="W5803" s="301"/>
      <c r="X5803" s="301"/>
      <c r="Y5803" s="301"/>
      <c r="Z5803" s="301"/>
      <c r="AA5803" s="301"/>
      <c r="AB5803" s="301"/>
      <c r="AC5803" s="301"/>
      <c r="AD5803" s="301"/>
      <c r="AE5803" s="301"/>
      <c r="AF5803" s="301"/>
      <c r="AG5803" s="301"/>
      <c r="AH5803" s="301"/>
      <c r="AI5803" s="301"/>
    </row>
    <row r="5804" spans="18:35" ht="80.099999999999994" customHeight="1" x14ac:dyDescent="0.2">
      <c r="R5804" s="301"/>
      <c r="S5804" s="301"/>
      <c r="T5804" s="301"/>
      <c r="U5804" s="301"/>
      <c r="V5804" s="301"/>
      <c r="W5804" s="301"/>
      <c r="X5804" s="301"/>
      <c r="Y5804" s="301"/>
      <c r="Z5804" s="301"/>
      <c r="AA5804" s="301"/>
      <c r="AB5804" s="301"/>
      <c r="AC5804" s="301"/>
      <c r="AD5804" s="301"/>
      <c r="AE5804" s="301"/>
      <c r="AF5804" s="301"/>
      <c r="AG5804" s="301"/>
      <c r="AH5804" s="301"/>
      <c r="AI5804" s="301"/>
    </row>
    <row r="5805" spans="18:35" ht="80.099999999999994" customHeight="1" x14ac:dyDescent="0.2">
      <c r="R5805" s="301"/>
      <c r="S5805" s="301"/>
      <c r="T5805" s="301"/>
      <c r="U5805" s="301"/>
      <c r="V5805" s="301"/>
      <c r="W5805" s="301"/>
      <c r="X5805" s="301"/>
      <c r="Y5805" s="301"/>
      <c r="Z5805" s="301"/>
      <c r="AA5805" s="301"/>
      <c r="AB5805" s="301"/>
      <c r="AC5805" s="301"/>
      <c r="AD5805" s="301"/>
      <c r="AE5805" s="301"/>
      <c r="AF5805" s="301"/>
      <c r="AG5805" s="301"/>
      <c r="AH5805" s="301"/>
      <c r="AI5805" s="301"/>
    </row>
    <row r="5806" spans="18:35" ht="80.099999999999994" customHeight="1" x14ac:dyDescent="0.2">
      <c r="R5806" s="301"/>
      <c r="S5806" s="301"/>
      <c r="T5806" s="301"/>
      <c r="U5806" s="301"/>
      <c r="V5806" s="301"/>
      <c r="W5806" s="301"/>
      <c r="X5806" s="301"/>
      <c r="Y5806" s="301"/>
      <c r="Z5806" s="301"/>
      <c r="AA5806" s="301"/>
      <c r="AB5806" s="301"/>
      <c r="AC5806" s="301"/>
      <c r="AD5806" s="301"/>
      <c r="AE5806" s="301"/>
      <c r="AF5806" s="301"/>
      <c r="AG5806" s="301"/>
      <c r="AH5806" s="301"/>
      <c r="AI5806" s="301"/>
    </row>
    <row r="5807" spans="18:35" ht="80.099999999999994" customHeight="1" x14ac:dyDescent="0.2">
      <c r="R5807" s="301"/>
      <c r="S5807" s="301"/>
      <c r="T5807" s="301"/>
      <c r="U5807" s="301"/>
      <c r="V5807" s="301"/>
      <c r="W5807" s="301"/>
      <c r="X5807" s="301"/>
      <c r="Y5807" s="301"/>
      <c r="Z5807" s="301"/>
      <c r="AA5807" s="301"/>
      <c r="AB5807" s="301"/>
      <c r="AC5807" s="301"/>
      <c r="AD5807" s="301"/>
      <c r="AE5807" s="301"/>
      <c r="AF5807" s="301"/>
      <c r="AG5807" s="301"/>
      <c r="AH5807" s="301"/>
      <c r="AI5807" s="301"/>
    </row>
    <row r="5808" spans="18:35" ht="80.099999999999994" customHeight="1" x14ac:dyDescent="0.2">
      <c r="R5808" s="301"/>
      <c r="S5808" s="301"/>
      <c r="T5808" s="301"/>
      <c r="U5808" s="301"/>
      <c r="V5808" s="301"/>
      <c r="W5808" s="301"/>
      <c r="X5808" s="301"/>
      <c r="Y5808" s="301"/>
      <c r="Z5808" s="301"/>
      <c r="AA5808" s="301"/>
      <c r="AB5808" s="301"/>
      <c r="AC5808" s="301"/>
      <c r="AD5808" s="301"/>
      <c r="AE5808" s="301"/>
      <c r="AF5808" s="301"/>
      <c r="AG5808" s="301"/>
      <c r="AH5808" s="301"/>
      <c r="AI5808" s="301"/>
    </row>
    <row r="5809" spans="18:35" ht="80.099999999999994" customHeight="1" x14ac:dyDescent="0.2">
      <c r="R5809" s="301"/>
      <c r="S5809" s="301"/>
      <c r="T5809" s="301"/>
      <c r="U5809" s="301"/>
      <c r="V5809" s="301"/>
      <c r="W5809" s="301"/>
      <c r="X5809" s="301"/>
      <c r="Y5809" s="301"/>
      <c r="Z5809" s="301"/>
      <c r="AA5809" s="301"/>
      <c r="AB5809" s="301"/>
      <c r="AC5809" s="301"/>
      <c r="AD5809" s="301"/>
      <c r="AE5809" s="301"/>
      <c r="AF5809" s="301"/>
      <c r="AG5809" s="301"/>
      <c r="AH5809" s="301"/>
      <c r="AI5809" s="301"/>
    </row>
    <row r="5810" spans="18:35" ht="80.099999999999994" customHeight="1" x14ac:dyDescent="0.2">
      <c r="R5810" s="301"/>
      <c r="S5810" s="301"/>
      <c r="T5810" s="301"/>
      <c r="U5810" s="301"/>
      <c r="V5810" s="301"/>
      <c r="W5810" s="301"/>
      <c r="X5810" s="301"/>
      <c r="Y5810" s="301"/>
      <c r="Z5810" s="301"/>
      <c r="AA5810" s="301"/>
      <c r="AB5810" s="301"/>
      <c r="AC5810" s="301"/>
      <c r="AD5810" s="301"/>
      <c r="AE5810" s="301"/>
      <c r="AF5810" s="301"/>
      <c r="AG5810" s="301"/>
      <c r="AH5810" s="301"/>
      <c r="AI5810" s="301"/>
    </row>
    <row r="5811" spans="18:35" ht="80.099999999999994" customHeight="1" x14ac:dyDescent="0.2">
      <c r="R5811" s="301"/>
      <c r="S5811" s="301"/>
      <c r="T5811" s="301"/>
      <c r="U5811" s="301"/>
      <c r="V5811" s="301"/>
      <c r="W5811" s="301"/>
      <c r="X5811" s="301"/>
      <c r="Y5811" s="301"/>
      <c r="Z5811" s="301"/>
      <c r="AA5811" s="301"/>
      <c r="AB5811" s="301"/>
      <c r="AC5811" s="301"/>
      <c r="AD5811" s="301"/>
      <c r="AE5811" s="301"/>
      <c r="AF5811" s="301"/>
      <c r="AG5811" s="301"/>
      <c r="AH5811" s="301"/>
      <c r="AI5811" s="301"/>
    </row>
    <row r="5812" spans="18:35" ht="80.099999999999994" customHeight="1" x14ac:dyDescent="0.2">
      <c r="R5812" s="301"/>
      <c r="S5812" s="301"/>
      <c r="T5812" s="301"/>
      <c r="U5812" s="301"/>
      <c r="V5812" s="301"/>
      <c r="W5812" s="301"/>
      <c r="X5812" s="301"/>
      <c r="Y5812" s="301"/>
      <c r="Z5812" s="301"/>
      <c r="AA5812" s="301"/>
      <c r="AB5812" s="301"/>
      <c r="AC5812" s="301"/>
      <c r="AD5812" s="301"/>
      <c r="AE5812" s="301"/>
      <c r="AF5812" s="301"/>
      <c r="AG5812" s="301"/>
      <c r="AH5812" s="301"/>
      <c r="AI5812" s="301"/>
    </row>
    <row r="5813" spans="18:35" ht="80.099999999999994" customHeight="1" x14ac:dyDescent="0.2">
      <c r="R5813" s="301"/>
      <c r="S5813" s="301"/>
      <c r="T5813" s="301"/>
      <c r="U5813" s="301"/>
      <c r="V5813" s="301"/>
      <c r="W5813" s="301"/>
      <c r="X5813" s="301"/>
      <c r="Y5813" s="301"/>
      <c r="Z5813" s="301"/>
      <c r="AA5813" s="301"/>
      <c r="AB5813" s="301"/>
      <c r="AC5813" s="301"/>
      <c r="AD5813" s="301"/>
      <c r="AE5813" s="301"/>
      <c r="AF5813" s="301"/>
      <c r="AG5813" s="301"/>
      <c r="AH5813" s="301"/>
      <c r="AI5813" s="301"/>
    </row>
    <row r="5814" spans="18:35" ht="80.099999999999994" customHeight="1" x14ac:dyDescent="0.2">
      <c r="R5814" s="301"/>
      <c r="S5814" s="301"/>
      <c r="T5814" s="301"/>
      <c r="U5814" s="301"/>
      <c r="V5814" s="301"/>
      <c r="W5814" s="301"/>
      <c r="X5814" s="301"/>
      <c r="Y5814" s="301"/>
      <c r="Z5814" s="301"/>
      <c r="AA5814" s="301"/>
      <c r="AB5814" s="301"/>
      <c r="AC5814" s="301"/>
      <c r="AD5814" s="301"/>
      <c r="AE5814" s="301"/>
      <c r="AF5814" s="301"/>
      <c r="AG5814" s="301"/>
      <c r="AH5814" s="301"/>
      <c r="AI5814" s="301"/>
    </row>
    <row r="5815" spans="18:35" ht="80.099999999999994" customHeight="1" x14ac:dyDescent="0.2">
      <c r="R5815" s="301"/>
      <c r="S5815" s="301"/>
      <c r="T5815" s="301"/>
      <c r="U5815" s="301"/>
      <c r="V5815" s="301"/>
      <c r="W5815" s="301"/>
      <c r="X5815" s="301"/>
      <c r="Y5815" s="301"/>
      <c r="Z5815" s="301"/>
      <c r="AA5815" s="301"/>
      <c r="AB5815" s="301"/>
      <c r="AC5815" s="301"/>
      <c r="AD5815" s="301"/>
      <c r="AE5815" s="301"/>
      <c r="AF5815" s="301"/>
      <c r="AG5815" s="301"/>
      <c r="AH5815" s="301"/>
      <c r="AI5815" s="301"/>
    </row>
    <row r="5816" spans="18:35" ht="80.099999999999994" customHeight="1" x14ac:dyDescent="0.2">
      <c r="R5816" s="301"/>
      <c r="S5816" s="301"/>
      <c r="T5816" s="301"/>
      <c r="U5816" s="301"/>
      <c r="V5816" s="301"/>
      <c r="W5816" s="301"/>
      <c r="X5816" s="301"/>
      <c r="Y5816" s="301"/>
      <c r="Z5816" s="301"/>
      <c r="AA5816" s="301"/>
      <c r="AB5816" s="301"/>
      <c r="AC5816" s="301"/>
      <c r="AD5816" s="301"/>
      <c r="AE5816" s="301"/>
      <c r="AF5816" s="301"/>
      <c r="AG5816" s="301"/>
      <c r="AH5816" s="301"/>
      <c r="AI5816" s="301"/>
    </row>
    <row r="5817" spans="18:35" ht="80.099999999999994" customHeight="1" x14ac:dyDescent="0.2">
      <c r="R5817" s="301"/>
      <c r="S5817" s="301"/>
      <c r="T5817" s="301"/>
      <c r="U5817" s="301"/>
      <c r="V5817" s="301"/>
      <c r="W5817" s="301"/>
      <c r="X5817" s="301"/>
      <c r="Y5817" s="301"/>
      <c r="Z5817" s="301"/>
      <c r="AA5817" s="301"/>
      <c r="AB5817" s="301"/>
      <c r="AC5817" s="301"/>
      <c r="AD5817" s="301"/>
      <c r="AE5817" s="301"/>
      <c r="AF5817" s="301"/>
      <c r="AG5817" s="301"/>
      <c r="AH5817" s="301"/>
      <c r="AI5817" s="301"/>
    </row>
    <row r="5818" spans="18:35" ht="80.099999999999994" customHeight="1" x14ac:dyDescent="0.2">
      <c r="R5818" s="301"/>
      <c r="S5818" s="301"/>
      <c r="T5818" s="301"/>
      <c r="U5818" s="301"/>
      <c r="V5818" s="301"/>
      <c r="W5818" s="301"/>
      <c r="X5818" s="301"/>
      <c r="Y5818" s="301"/>
      <c r="Z5818" s="301"/>
      <c r="AA5818" s="301"/>
      <c r="AB5818" s="301"/>
      <c r="AC5818" s="301"/>
      <c r="AD5818" s="301"/>
      <c r="AE5818" s="301"/>
      <c r="AF5818" s="301"/>
      <c r="AG5818" s="301"/>
      <c r="AH5818" s="301"/>
      <c r="AI5818" s="301"/>
    </row>
    <row r="5819" spans="18:35" ht="80.099999999999994" customHeight="1" x14ac:dyDescent="0.2">
      <c r="R5819" s="301"/>
      <c r="S5819" s="301"/>
      <c r="T5819" s="301"/>
      <c r="U5819" s="301"/>
      <c r="V5819" s="301"/>
      <c r="W5819" s="301"/>
      <c r="X5819" s="301"/>
      <c r="Y5819" s="301"/>
      <c r="Z5819" s="301"/>
      <c r="AA5819" s="301"/>
      <c r="AB5819" s="301"/>
      <c r="AC5819" s="301"/>
      <c r="AD5819" s="301"/>
      <c r="AE5819" s="301"/>
      <c r="AF5819" s="301"/>
      <c r="AG5819" s="301"/>
      <c r="AH5819" s="301"/>
      <c r="AI5819" s="301"/>
    </row>
    <row r="5820" spans="18:35" ht="80.099999999999994" customHeight="1" x14ac:dyDescent="0.2">
      <c r="R5820" s="301"/>
      <c r="S5820" s="301"/>
      <c r="T5820" s="301"/>
      <c r="U5820" s="301"/>
      <c r="V5820" s="301"/>
      <c r="W5820" s="301"/>
      <c r="X5820" s="301"/>
      <c r="Y5820" s="301"/>
      <c r="Z5820" s="301"/>
      <c r="AA5820" s="301"/>
      <c r="AB5820" s="301"/>
      <c r="AC5820" s="301"/>
      <c r="AD5820" s="301"/>
      <c r="AE5820" s="301"/>
      <c r="AF5820" s="301"/>
      <c r="AG5820" s="301"/>
      <c r="AH5820" s="301"/>
      <c r="AI5820" s="301"/>
    </row>
    <row r="5821" spans="18:35" ht="80.099999999999994" customHeight="1" x14ac:dyDescent="0.2">
      <c r="R5821" s="301"/>
      <c r="S5821" s="301"/>
      <c r="T5821" s="301"/>
      <c r="U5821" s="301"/>
      <c r="V5821" s="301"/>
      <c r="W5821" s="301"/>
      <c r="X5821" s="301"/>
      <c r="Y5821" s="301"/>
      <c r="Z5821" s="301"/>
      <c r="AA5821" s="301"/>
      <c r="AB5821" s="301"/>
      <c r="AC5821" s="301"/>
      <c r="AD5821" s="301"/>
      <c r="AE5821" s="301"/>
      <c r="AF5821" s="301"/>
      <c r="AG5821" s="301"/>
      <c r="AH5821" s="301"/>
      <c r="AI5821" s="301"/>
    </row>
    <row r="5822" spans="18:35" ht="80.099999999999994" customHeight="1" x14ac:dyDescent="0.2">
      <c r="R5822" s="301"/>
      <c r="S5822" s="301"/>
      <c r="T5822" s="301"/>
      <c r="U5822" s="301"/>
      <c r="V5822" s="301"/>
      <c r="W5822" s="301"/>
      <c r="X5822" s="301"/>
      <c r="Y5822" s="301"/>
      <c r="Z5822" s="301"/>
      <c r="AA5822" s="301"/>
      <c r="AB5822" s="301"/>
      <c r="AC5822" s="301"/>
      <c r="AD5822" s="301"/>
      <c r="AE5822" s="301"/>
      <c r="AF5822" s="301"/>
      <c r="AG5822" s="301"/>
      <c r="AH5822" s="301"/>
      <c r="AI5822" s="301"/>
    </row>
    <row r="5823" spans="18:35" ht="80.099999999999994" customHeight="1" x14ac:dyDescent="0.2">
      <c r="R5823" s="301"/>
      <c r="S5823" s="301"/>
      <c r="T5823" s="301"/>
      <c r="U5823" s="301"/>
      <c r="V5823" s="301"/>
      <c r="W5823" s="301"/>
      <c r="X5823" s="301"/>
      <c r="Y5823" s="301"/>
      <c r="Z5823" s="301"/>
      <c r="AA5823" s="301"/>
      <c r="AB5823" s="301"/>
      <c r="AC5823" s="301"/>
      <c r="AD5823" s="301"/>
      <c r="AE5823" s="301"/>
      <c r="AF5823" s="301"/>
      <c r="AG5823" s="301"/>
      <c r="AH5823" s="301"/>
      <c r="AI5823" s="301"/>
    </row>
    <row r="5824" spans="18:35" ht="80.099999999999994" customHeight="1" x14ac:dyDescent="0.2">
      <c r="R5824" s="301"/>
      <c r="S5824" s="301"/>
      <c r="T5824" s="301"/>
      <c r="U5824" s="301"/>
      <c r="V5824" s="301"/>
      <c r="W5824" s="301"/>
      <c r="X5824" s="301"/>
      <c r="Y5824" s="301"/>
      <c r="Z5824" s="301"/>
      <c r="AA5824" s="301"/>
      <c r="AB5824" s="301"/>
      <c r="AC5824" s="301"/>
      <c r="AD5824" s="301"/>
      <c r="AE5824" s="301"/>
      <c r="AF5824" s="301"/>
      <c r="AG5824" s="301"/>
      <c r="AH5824" s="301"/>
      <c r="AI5824" s="301"/>
    </row>
    <row r="5825" spans="18:35" ht="80.099999999999994" customHeight="1" x14ac:dyDescent="0.2">
      <c r="R5825" s="301"/>
      <c r="S5825" s="301"/>
      <c r="T5825" s="301"/>
      <c r="U5825" s="301"/>
      <c r="V5825" s="301"/>
      <c r="W5825" s="301"/>
      <c r="X5825" s="301"/>
      <c r="Y5825" s="301"/>
      <c r="Z5825" s="301"/>
      <c r="AA5825" s="301"/>
      <c r="AB5825" s="301"/>
      <c r="AC5825" s="301"/>
      <c r="AD5825" s="301"/>
      <c r="AE5825" s="301"/>
      <c r="AF5825" s="301"/>
      <c r="AG5825" s="301"/>
      <c r="AH5825" s="301"/>
      <c r="AI5825" s="301"/>
    </row>
    <row r="5826" spans="18:35" ht="80.099999999999994" customHeight="1" x14ac:dyDescent="0.2">
      <c r="R5826" s="301"/>
      <c r="S5826" s="301"/>
      <c r="T5826" s="301"/>
      <c r="U5826" s="301"/>
      <c r="V5826" s="301"/>
      <c r="W5826" s="301"/>
      <c r="X5826" s="301"/>
      <c r="Y5826" s="301"/>
      <c r="Z5826" s="301"/>
      <c r="AA5826" s="301"/>
      <c r="AB5826" s="301"/>
      <c r="AC5826" s="301"/>
      <c r="AD5826" s="301"/>
      <c r="AE5826" s="301"/>
      <c r="AF5826" s="301"/>
      <c r="AG5826" s="301"/>
      <c r="AH5826" s="301"/>
      <c r="AI5826" s="301"/>
    </row>
    <row r="5827" spans="18:35" ht="80.099999999999994" customHeight="1" x14ac:dyDescent="0.2">
      <c r="R5827" s="301"/>
      <c r="S5827" s="301"/>
      <c r="T5827" s="301"/>
      <c r="U5827" s="301"/>
      <c r="V5827" s="301"/>
      <c r="W5827" s="301"/>
      <c r="X5827" s="301"/>
      <c r="Y5827" s="301"/>
      <c r="Z5827" s="301"/>
      <c r="AA5827" s="301"/>
      <c r="AB5827" s="301"/>
      <c r="AC5827" s="301"/>
      <c r="AD5827" s="301"/>
      <c r="AE5827" s="301"/>
      <c r="AF5827" s="301"/>
      <c r="AG5827" s="301"/>
      <c r="AH5827" s="301"/>
      <c r="AI5827" s="301"/>
    </row>
    <row r="5828" spans="18:35" ht="80.099999999999994" customHeight="1" x14ac:dyDescent="0.2">
      <c r="R5828" s="301"/>
      <c r="S5828" s="301"/>
      <c r="T5828" s="301"/>
      <c r="U5828" s="301"/>
      <c r="V5828" s="301"/>
      <c r="W5828" s="301"/>
      <c r="X5828" s="301"/>
      <c r="Y5828" s="301"/>
      <c r="Z5828" s="301"/>
      <c r="AA5828" s="301"/>
      <c r="AB5828" s="301"/>
      <c r="AC5828" s="301"/>
      <c r="AD5828" s="301"/>
      <c r="AE5828" s="301"/>
      <c r="AF5828" s="301"/>
      <c r="AG5828" s="301"/>
      <c r="AH5828" s="301"/>
      <c r="AI5828" s="301"/>
    </row>
    <row r="5829" spans="18:35" ht="80.099999999999994" customHeight="1" x14ac:dyDescent="0.2">
      <c r="R5829" s="301"/>
      <c r="S5829" s="301"/>
      <c r="T5829" s="301"/>
      <c r="U5829" s="301"/>
      <c r="V5829" s="301"/>
      <c r="W5829" s="301"/>
      <c r="X5829" s="301"/>
      <c r="Y5829" s="301"/>
      <c r="Z5829" s="301"/>
      <c r="AA5829" s="301"/>
      <c r="AB5829" s="301"/>
      <c r="AC5829" s="301"/>
      <c r="AD5829" s="301"/>
      <c r="AE5829" s="301"/>
      <c r="AF5829" s="301"/>
      <c r="AG5829" s="301"/>
      <c r="AH5829" s="301"/>
      <c r="AI5829" s="301"/>
    </row>
    <row r="5830" spans="18:35" ht="80.099999999999994" customHeight="1" x14ac:dyDescent="0.2">
      <c r="R5830" s="301"/>
      <c r="S5830" s="301"/>
      <c r="T5830" s="301"/>
      <c r="U5830" s="301"/>
      <c r="V5830" s="301"/>
      <c r="W5830" s="301"/>
      <c r="X5830" s="301"/>
      <c r="Y5830" s="301"/>
      <c r="Z5830" s="301"/>
      <c r="AA5830" s="301"/>
      <c r="AB5830" s="301"/>
      <c r="AC5830" s="301"/>
      <c r="AD5830" s="301"/>
      <c r="AE5830" s="301"/>
      <c r="AF5830" s="301"/>
      <c r="AG5830" s="301"/>
      <c r="AH5830" s="301"/>
      <c r="AI5830" s="301"/>
    </row>
    <row r="5831" spans="18:35" ht="80.099999999999994" customHeight="1" x14ac:dyDescent="0.2">
      <c r="R5831" s="301"/>
      <c r="S5831" s="301"/>
      <c r="T5831" s="301"/>
      <c r="U5831" s="301"/>
      <c r="V5831" s="301"/>
      <c r="W5831" s="301"/>
      <c r="X5831" s="301"/>
      <c r="Y5831" s="301"/>
      <c r="Z5831" s="301"/>
      <c r="AA5831" s="301"/>
      <c r="AB5831" s="301"/>
      <c r="AC5831" s="301"/>
      <c r="AD5831" s="301"/>
      <c r="AE5831" s="301"/>
      <c r="AF5831" s="301"/>
      <c r="AG5831" s="301"/>
      <c r="AH5831" s="301"/>
      <c r="AI5831" s="301"/>
    </row>
    <row r="5832" spans="18:35" ht="80.099999999999994" customHeight="1" x14ac:dyDescent="0.2">
      <c r="R5832" s="301"/>
      <c r="S5832" s="301"/>
      <c r="T5832" s="301"/>
      <c r="U5832" s="301"/>
      <c r="V5832" s="301"/>
      <c r="W5832" s="301"/>
      <c r="X5832" s="301"/>
      <c r="Y5832" s="301"/>
      <c r="Z5832" s="301"/>
      <c r="AA5832" s="301"/>
      <c r="AB5832" s="301"/>
      <c r="AC5832" s="301"/>
      <c r="AD5832" s="301"/>
      <c r="AE5832" s="301"/>
      <c r="AF5832" s="301"/>
      <c r="AG5832" s="301"/>
      <c r="AH5832" s="301"/>
      <c r="AI5832" s="301"/>
    </row>
    <row r="5833" spans="18:35" ht="80.099999999999994" customHeight="1" x14ac:dyDescent="0.2">
      <c r="R5833" s="301"/>
      <c r="S5833" s="301"/>
      <c r="T5833" s="301"/>
      <c r="U5833" s="301"/>
      <c r="V5833" s="301"/>
      <c r="W5833" s="301"/>
      <c r="X5833" s="301"/>
      <c r="Y5833" s="301"/>
      <c r="Z5833" s="301"/>
      <c r="AA5833" s="301"/>
      <c r="AB5833" s="301"/>
      <c r="AC5833" s="301"/>
      <c r="AD5833" s="301"/>
      <c r="AE5833" s="301"/>
      <c r="AF5833" s="301"/>
      <c r="AG5833" s="301"/>
      <c r="AH5833" s="301"/>
      <c r="AI5833" s="301"/>
    </row>
    <row r="5834" spans="18:35" ht="80.099999999999994" customHeight="1" x14ac:dyDescent="0.2">
      <c r="R5834" s="301"/>
      <c r="S5834" s="301"/>
      <c r="T5834" s="301"/>
      <c r="U5834" s="301"/>
      <c r="V5834" s="301"/>
      <c r="W5834" s="301"/>
      <c r="X5834" s="301"/>
      <c r="Y5834" s="301"/>
      <c r="Z5834" s="301"/>
      <c r="AA5834" s="301"/>
      <c r="AB5834" s="301"/>
      <c r="AC5834" s="301"/>
      <c r="AD5834" s="301"/>
      <c r="AE5834" s="301"/>
      <c r="AF5834" s="301"/>
      <c r="AG5834" s="301"/>
      <c r="AH5834" s="301"/>
      <c r="AI5834" s="301"/>
    </row>
    <row r="5835" spans="18:35" ht="80.099999999999994" customHeight="1" x14ac:dyDescent="0.2">
      <c r="R5835" s="301"/>
      <c r="S5835" s="301"/>
      <c r="T5835" s="301"/>
      <c r="U5835" s="301"/>
      <c r="V5835" s="301"/>
      <c r="W5835" s="301"/>
      <c r="X5835" s="301"/>
      <c r="Y5835" s="301"/>
      <c r="Z5835" s="301"/>
      <c r="AA5835" s="301"/>
      <c r="AB5835" s="301"/>
      <c r="AC5835" s="301"/>
      <c r="AD5835" s="301"/>
      <c r="AE5835" s="301"/>
      <c r="AF5835" s="301"/>
      <c r="AG5835" s="301"/>
      <c r="AH5835" s="301"/>
      <c r="AI5835" s="301"/>
    </row>
    <row r="5836" spans="18:35" ht="80.099999999999994" customHeight="1" x14ac:dyDescent="0.2">
      <c r="R5836" s="301"/>
      <c r="S5836" s="301"/>
      <c r="T5836" s="301"/>
      <c r="U5836" s="301"/>
      <c r="V5836" s="301"/>
      <c r="W5836" s="301"/>
      <c r="X5836" s="301"/>
      <c r="Y5836" s="301"/>
      <c r="Z5836" s="301"/>
      <c r="AA5836" s="301"/>
      <c r="AB5836" s="301"/>
      <c r="AC5836" s="301"/>
      <c r="AD5836" s="301"/>
      <c r="AE5836" s="301"/>
      <c r="AF5836" s="301"/>
      <c r="AG5836" s="301"/>
      <c r="AH5836" s="301"/>
      <c r="AI5836" s="301"/>
    </row>
    <row r="5837" spans="18:35" ht="80.099999999999994" customHeight="1" x14ac:dyDescent="0.2">
      <c r="R5837" s="301"/>
      <c r="S5837" s="301"/>
      <c r="T5837" s="301"/>
      <c r="U5837" s="301"/>
      <c r="V5837" s="301"/>
      <c r="W5837" s="301"/>
      <c r="X5837" s="301"/>
      <c r="Y5837" s="301"/>
      <c r="Z5837" s="301"/>
      <c r="AA5837" s="301"/>
      <c r="AB5837" s="301"/>
      <c r="AC5837" s="301"/>
      <c r="AD5837" s="301"/>
      <c r="AE5837" s="301"/>
      <c r="AF5837" s="301"/>
      <c r="AG5837" s="301"/>
      <c r="AH5837" s="301"/>
      <c r="AI5837" s="301"/>
    </row>
    <row r="5838" spans="18:35" ht="80.099999999999994" customHeight="1" x14ac:dyDescent="0.2">
      <c r="R5838" s="301"/>
      <c r="S5838" s="301"/>
      <c r="T5838" s="301"/>
      <c r="U5838" s="301"/>
      <c r="V5838" s="301"/>
      <c r="W5838" s="301"/>
      <c r="X5838" s="301"/>
      <c r="Y5838" s="301"/>
      <c r="Z5838" s="301"/>
      <c r="AA5838" s="301"/>
      <c r="AB5838" s="301"/>
      <c r="AC5838" s="301"/>
      <c r="AD5838" s="301"/>
      <c r="AE5838" s="301"/>
      <c r="AF5838" s="301"/>
      <c r="AG5838" s="301"/>
      <c r="AH5838" s="301"/>
      <c r="AI5838" s="301"/>
    </row>
    <row r="5839" spans="18:35" ht="80.099999999999994" customHeight="1" x14ac:dyDescent="0.2">
      <c r="R5839" s="301"/>
      <c r="S5839" s="301"/>
      <c r="T5839" s="301"/>
      <c r="U5839" s="301"/>
      <c r="V5839" s="301"/>
      <c r="W5839" s="301"/>
      <c r="X5839" s="301"/>
      <c r="Y5839" s="301"/>
      <c r="Z5839" s="301"/>
      <c r="AA5839" s="301"/>
      <c r="AB5839" s="301"/>
      <c r="AC5839" s="301"/>
      <c r="AD5839" s="301"/>
      <c r="AE5839" s="301"/>
      <c r="AF5839" s="301"/>
      <c r="AG5839" s="301"/>
      <c r="AH5839" s="301"/>
      <c r="AI5839" s="301"/>
    </row>
    <row r="5840" spans="18:35" ht="80.099999999999994" customHeight="1" x14ac:dyDescent="0.2">
      <c r="R5840" s="301"/>
      <c r="S5840" s="301"/>
      <c r="T5840" s="301"/>
      <c r="U5840" s="301"/>
      <c r="V5840" s="301"/>
      <c r="W5840" s="301"/>
      <c r="X5840" s="301"/>
      <c r="Y5840" s="301"/>
      <c r="Z5840" s="301"/>
      <c r="AA5840" s="301"/>
      <c r="AB5840" s="301"/>
      <c r="AC5840" s="301"/>
      <c r="AD5840" s="301"/>
      <c r="AE5840" s="301"/>
      <c r="AF5840" s="301"/>
      <c r="AG5840" s="301"/>
      <c r="AH5840" s="301"/>
      <c r="AI5840" s="301"/>
    </row>
    <row r="5841" spans="18:35" ht="80.099999999999994" customHeight="1" x14ac:dyDescent="0.2">
      <c r="R5841" s="301"/>
      <c r="S5841" s="301"/>
      <c r="T5841" s="301"/>
      <c r="U5841" s="301"/>
      <c r="V5841" s="301"/>
      <c r="W5841" s="301"/>
      <c r="X5841" s="301"/>
      <c r="Y5841" s="301"/>
      <c r="Z5841" s="301"/>
      <c r="AA5841" s="301"/>
      <c r="AB5841" s="301"/>
      <c r="AC5841" s="301"/>
      <c r="AD5841" s="301"/>
      <c r="AE5841" s="301"/>
      <c r="AF5841" s="301"/>
      <c r="AG5841" s="301"/>
      <c r="AH5841" s="301"/>
      <c r="AI5841" s="301"/>
    </row>
    <row r="5842" spans="18:35" ht="80.099999999999994" customHeight="1" x14ac:dyDescent="0.2">
      <c r="R5842" s="301"/>
      <c r="S5842" s="301"/>
      <c r="T5842" s="301"/>
      <c r="U5842" s="301"/>
      <c r="V5842" s="301"/>
      <c r="W5842" s="301"/>
      <c r="X5842" s="301"/>
      <c r="Y5842" s="301"/>
      <c r="Z5842" s="301"/>
      <c r="AA5842" s="301"/>
      <c r="AB5842" s="301"/>
      <c r="AC5842" s="301"/>
      <c r="AD5842" s="301"/>
      <c r="AE5842" s="301"/>
      <c r="AF5842" s="301"/>
      <c r="AG5842" s="301"/>
      <c r="AH5842" s="301"/>
      <c r="AI5842" s="301"/>
    </row>
    <row r="5843" spans="18:35" ht="80.099999999999994" customHeight="1" x14ac:dyDescent="0.2">
      <c r="R5843" s="301"/>
      <c r="S5843" s="301"/>
      <c r="T5843" s="301"/>
      <c r="U5843" s="301"/>
      <c r="V5843" s="301"/>
      <c r="W5843" s="301"/>
      <c r="X5843" s="301"/>
      <c r="Y5843" s="301"/>
      <c r="Z5843" s="301"/>
      <c r="AA5843" s="301"/>
      <c r="AB5843" s="301"/>
      <c r="AC5843" s="301"/>
      <c r="AD5843" s="301"/>
      <c r="AE5843" s="301"/>
      <c r="AF5843" s="301"/>
      <c r="AG5843" s="301"/>
      <c r="AH5843" s="301"/>
      <c r="AI5843" s="301"/>
    </row>
    <row r="5844" spans="18:35" ht="80.099999999999994" customHeight="1" x14ac:dyDescent="0.2">
      <c r="R5844" s="301"/>
      <c r="S5844" s="301"/>
      <c r="T5844" s="301"/>
      <c r="U5844" s="301"/>
      <c r="V5844" s="301"/>
      <c r="W5844" s="301"/>
      <c r="X5844" s="301"/>
      <c r="Y5844" s="301"/>
      <c r="Z5844" s="301"/>
      <c r="AA5844" s="301"/>
      <c r="AB5844" s="301"/>
      <c r="AC5844" s="301"/>
      <c r="AD5844" s="301"/>
      <c r="AE5844" s="301"/>
      <c r="AF5844" s="301"/>
      <c r="AG5844" s="301"/>
      <c r="AH5844" s="301"/>
      <c r="AI5844" s="301"/>
    </row>
    <row r="5845" spans="18:35" ht="80.099999999999994" customHeight="1" x14ac:dyDescent="0.2">
      <c r="R5845" s="301"/>
      <c r="S5845" s="301"/>
      <c r="T5845" s="301"/>
      <c r="U5845" s="301"/>
      <c r="V5845" s="301"/>
      <c r="W5845" s="301"/>
      <c r="X5845" s="301"/>
      <c r="Y5845" s="301"/>
      <c r="Z5845" s="301"/>
      <c r="AA5845" s="301"/>
      <c r="AB5845" s="301"/>
      <c r="AC5845" s="301"/>
      <c r="AD5845" s="301"/>
      <c r="AE5845" s="301"/>
      <c r="AF5845" s="301"/>
      <c r="AG5845" s="301"/>
      <c r="AH5845" s="301"/>
      <c r="AI5845" s="301"/>
    </row>
    <row r="5846" spans="18:35" ht="80.099999999999994" customHeight="1" x14ac:dyDescent="0.2">
      <c r="R5846" s="301"/>
      <c r="S5846" s="301"/>
      <c r="T5846" s="301"/>
      <c r="U5846" s="301"/>
      <c r="V5846" s="301"/>
      <c r="W5846" s="301"/>
      <c r="X5846" s="301"/>
      <c r="Y5846" s="301"/>
      <c r="Z5846" s="301"/>
      <c r="AA5846" s="301"/>
      <c r="AB5846" s="301"/>
      <c r="AC5846" s="301"/>
      <c r="AD5846" s="301"/>
      <c r="AE5846" s="301"/>
      <c r="AF5846" s="301"/>
      <c r="AG5846" s="301"/>
      <c r="AH5846" s="301"/>
      <c r="AI5846" s="301"/>
    </row>
    <row r="5847" spans="18:35" ht="80.099999999999994" customHeight="1" x14ac:dyDescent="0.2">
      <c r="R5847" s="301"/>
      <c r="S5847" s="301"/>
      <c r="T5847" s="301"/>
      <c r="U5847" s="301"/>
      <c r="V5847" s="301"/>
      <c r="W5847" s="301"/>
      <c r="X5847" s="301"/>
      <c r="Y5847" s="301"/>
      <c r="Z5847" s="301"/>
      <c r="AA5847" s="301"/>
      <c r="AB5847" s="301"/>
      <c r="AC5847" s="301"/>
      <c r="AD5847" s="301"/>
      <c r="AE5847" s="301"/>
      <c r="AF5847" s="301"/>
      <c r="AG5847" s="301"/>
      <c r="AH5847" s="301"/>
      <c r="AI5847" s="301"/>
    </row>
    <row r="5848" spans="18:35" ht="80.099999999999994" customHeight="1" x14ac:dyDescent="0.2">
      <c r="R5848" s="301"/>
      <c r="S5848" s="301"/>
      <c r="T5848" s="301"/>
      <c r="U5848" s="301"/>
      <c r="V5848" s="301"/>
      <c r="W5848" s="301"/>
      <c r="X5848" s="301"/>
      <c r="Y5848" s="301"/>
      <c r="Z5848" s="301"/>
      <c r="AA5848" s="301"/>
      <c r="AB5848" s="301"/>
      <c r="AC5848" s="301"/>
      <c r="AD5848" s="301"/>
      <c r="AE5848" s="301"/>
      <c r="AF5848" s="301"/>
      <c r="AG5848" s="301"/>
      <c r="AH5848" s="301"/>
      <c r="AI5848" s="301"/>
    </row>
    <row r="5849" spans="18:35" ht="80.099999999999994" customHeight="1" x14ac:dyDescent="0.2">
      <c r="R5849" s="301"/>
      <c r="S5849" s="301"/>
      <c r="T5849" s="301"/>
      <c r="U5849" s="301"/>
      <c r="V5849" s="301"/>
      <c r="W5849" s="301"/>
      <c r="X5849" s="301"/>
      <c r="Y5849" s="301"/>
      <c r="Z5849" s="301"/>
      <c r="AA5849" s="301"/>
      <c r="AB5849" s="301"/>
      <c r="AC5849" s="301"/>
      <c r="AD5849" s="301"/>
      <c r="AE5849" s="301"/>
      <c r="AF5849" s="301"/>
      <c r="AG5849" s="301"/>
      <c r="AH5849" s="301"/>
      <c r="AI5849" s="301"/>
    </row>
    <row r="5850" spans="18:35" ht="80.099999999999994" customHeight="1" x14ac:dyDescent="0.2">
      <c r="R5850" s="301"/>
      <c r="S5850" s="301"/>
      <c r="T5850" s="301"/>
      <c r="U5850" s="301"/>
      <c r="V5850" s="301"/>
      <c r="W5850" s="301"/>
      <c r="X5850" s="301"/>
      <c r="Y5850" s="301"/>
      <c r="Z5850" s="301"/>
      <c r="AA5850" s="301"/>
      <c r="AB5850" s="301"/>
      <c r="AC5850" s="301"/>
      <c r="AD5850" s="301"/>
      <c r="AE5850" s="301"/>
      <c r="AF5850" s="301"/>
      <c r="AG5850" s="301"/>
      <c r="AH5850" s="301"/>
      <c r="AI5850" s="301"/>
    </row>
    <row r="5851" spans="18:35" ht="80.099999999999994" customHeight="1" x14ac:dyDescent="0.2">
      <c r="R5851" s="301"/>
      <c r="S5851" s="301"/>
      <c r="T5851" s="301"/>
      <c r="U5851" s="301"/>
      <c r="V5851" s="301"/>
      <c r="W5851" s="301"/>
      <c r="X5851" s="301"/>
      <c r="Y5851" s="301"/>
      <c r="Z5851" s="301"/>
      <c r="AA5851" s="301"/>
      <c r="AB5851" s="301"/>
      <c r="AC5851" s="301"/>
      <c r="AD5851" s="301"/>
      <c r="AE5851" s="301"/>
      <c r="AF5851" s="301"/>
      <c r="AG5851" s="301"/>
      <c r="AH5851" s="301"/>
      <c r="AI5851" s="301"/>
    </row>
    <row r="5852" spans="18:35" ht="80.099999999999994" customHeight="1" x14ac:dyDescent="0.2">
      <c r="R5852" s="301"/>
      <c r="S5852" s="301"/>
      <c r="T5852" s="301"/>
      <c r="U5852" s="301"/>
      <c r="V5852" s="301"/>
      <c r="W5852" s="301"/>
      <c r="X5852" s="301"/>
      <c r="Y5852" s="301"/>
      <c r="Z5852" s="301"/>
      <c r="AA5852" s="301"/>
      <c r="AB5852" s="301"/>
      <c r="AC5852" s="301"/>
      <c r="AD5852" s="301"/>
      <c r="AE5852" s="301"/>
      <c r="AF5852" s="301"/>
      <c r="AG5852" s="301"/>
      <c r="AH5852" s="301"/>
      <c r="AI5852" s="301"/>
    </row>
    <row r="5853" spans="18:35" ht="80.099999999999994" customHeight="1" x14ac:dyDescent="0.2">
      <c r="R5853" s="301"/>
      <c r="S5853" s="301"/>
      <c r="T5853" s="301"/>
      <c r="U5853" s="301"/>
      <c r="V5853" s="301"/>
      <c r="W5853" s="301"/>
      <c r="X5853" s="301"/>
      <c r="Y5853" s="301"/>
      <c r="Z5853" s="301"/>
      <c r="AA5853" s="301"/>
      <c r="AB5853" s="301"/>
      <c r="AC5853" s="301"/>
      <c r="AD5853" s="301"/>
      <c r="AE5853" s="301"/>
      <c r="AF5853" s="301"/>
      <c r="AG5853" s="301"/>
      <c r="AH5853" s="301"/>
      <c r="AI5853" s="301"/>
    </row>
    <row r="5854" spans="18:35" ht="80.099999999999994" customHeight="1" x14ac:dyDescent="0.2">
      <c r="R5854" s="301"/>
      <c r="S5854" s="301"/>
      <c r="T5854" s="301"/>
      <c r="U5854" s="301"/>
      <c r="V5854" s="301"/>
      <c r="W5854" s="301"/>
      <c r="X5854" s="301"/>
      <c r="Y5854" s="301"/>
      <c r="Z5854" s="301"/>
      <c r="AA5854" s="301"/>
      <c r="AB5854" s="301"/>
      <c r="AC5854" s="301"/>
      <c r="AD5854" s="301"/>
      <c r="AE5854" s="301"/>
      <c r="AF5854" s="301"/>
      <c r="AG5854" s="301"/>
      <c r="AH5854" s="301"/>
      <c r="AI5854" s="301"/>
    </row>
    <row r="5855" spans="18:35" ht="80.099999999999994" customHeight="1" x14ac:dyDescent="0.2">
      <c r="R5855" s="301"/>
      <c r="S5855" s="301"/>
      <c r="T5855" s="301"/>
      <c r="U5855" s="301"/>
      <c r="V5855" s="301"/>
      <c r="W5855" s="301"/>
      <c r="X5855" s="301"/>
      <c r="Y5855" s="301"/>
      <c r="Z5855" s="301"/>
      <c r="AA5855" s="301"/>
      <c r="AB5855" s="301"/>
      <c r="AC5855" s="301"/>
      <c r="AD5855" s="301"/>
      <c r="AE5855" s="301"/>
      <c r="AF5855" s="301"/>
      <c r="AG5855" s="301"/>
      <c r="AH5855" s="301"/>
      <c r="AI5855" s="301"/>
    </row>
    <row r="5856" spans="18:35" ht="80.099999999999994" customHeight="1" x14ac:dyDescent="0.2">
      <c r="R5856" s="301"/>
      <c r="S5856" s="301"/>
      <c r="T5856" s="301"/>
      <c r="U5856" s="301"/>
      <c r="V5856" s="301"/>
      <c r="W5856" s="301"/>
      <c r="X5856" s="301"/>
      <c r="Y5856" s="301"/>
      <c r="Z5856" s="301"/>
      <c r="AA5856" s="301"/>
      <c r="AB5856" s="301"/>
      <c r="AC5856" s="301"/>
      <c r="AD5856" s="301"/>
      <c r="AE5856" s="301"/>
      <c r="AF5856" s="301"/>
      <c r="AG5856" s="301"/>
      <c r="AH5856" s="301"/>
      <c r="AI5856" s="301"/>
    </row>
    <row r="5857" spans="18:35" ht="80.099999999999994" customHeight="1" x14ac:dyDescent="0.2">
      <c r="R5857" s="301"/>
      <c r="S5857" s="301"/>
      <c r="T5857" s="301"/>
      <c r="U5857" s="301"/>
      <c r="V5857" s="301"/>
      <c r="W5857" s="301"/>
      <c r="X5857" s="301"/>
      <c r="Y5857" s="301"/>
      <c r="Z5857" s="301"/>
      <c r="AA5857" s="301"/>
      <c r="AB5857" s="301"/>
      <c r="AC5857" s="301"/>
      <c r="AD5857" s="301"/>
      <c r="AE5857" s="301"/>
      <c r="AF5857" s="301"/>
      <c r="AG5857" s="301"/>
      <c r="AH5857" s="301"/>
      <c r="AI5857" s="301"/>
    </row>
    <row r="5858" spans="18:35" ht="80.099999999999994" customHeight="1" x14ac:dyDescent="0.2">
      <c r="R5858" s="301"/>
      <c r="S5858" s="301"/>
      <c r="T5858" s="301"/>
      <c r="U5858" s="301"/>
      <c r="V5858" s="301"/>
      <c r="W5858" s="301"/>
      <c r="X5858" s="301"/>
      <c r="Y5858" s="301"/>
      <c r="Z5858" s="301"/>
      <c r="AA5858" s="301"/>
      <c r="AB5858" s="301"/>
      <c r="AC5858" s="301"/>
      <c r="AD5858" s="301"/>
      <c r="AE5858" s="301"/>
      <c r="AF5858" s="301"/>
      <c r="AG5858" s="301"/>
      <c r="AH5858" s="301"/>
      <c r="AI5858" s="301"/>
    </row>
    <row r="5859" spans="18:35" ht="80.099999999999994" customHeight="1" x14ac:dyDescent="0.2">
      <c r="R5859" s="301"/>
      <c r="S5859" s="301"/>
      <c r="T5859" s="301"/>
      <c r="U5859" s="301"/>
      <c r="V5859" s="301"/>
      <c r="W5859" s="301"/>
      <c r="X5859" s="301"/>
      <c r="Y5859" s="301"/>
      <c r="Z5859" s="301"/>
      <c r="AA5859" s="301"/>
      <c r="AB5859" s="301"/>
      <c r="AC5859" s="301"/>
      <c r="AD5859" s="301"/>
      <c r="AE5859" s="301"/>
      <c r="AF5859" s="301"/>
      <c r="AG5859" s="301"/>
      <c r="AH5859" s="301"/>
      <c r="AI5859" s="301"/>
    </row>
    <row r="5860" spans="18:35" ht="80.099999999999994" customHeight="1" x14ac:dyDescent="0.2">
      <c r="R5860" s="301"/>
      <c r="S5860" s="301"/>
      <c r="T5860" s="301"/>
      <c r="U5860" s="301"/>
      <c r="V5860" s="301"/>
      <c r="W5860" s="301"/>
      <c r="X5860" s="301"/>
      <c r="Y5860" s="301"/>
      <c r="Z5860" s="301"/>
      <c r="AA5860" s="301"/>
      <c r="AB5860" s="301"/>
      <c r="AC5860" s="301"/>
      <c r="AD5860" s="301"/>
      <c r="AE5860" s="301"/>
      <c r="AF5860" s="301"/>
      <c r="AG5860" s="301"/>
      <c r="AH5860" s="301"/>
      <c r="AI5860" s="301"/>
    </row>
    <row r="5861" spans="18:35" ht="80.099999999999994" customHeight="1" x14ac:dyDescent="0.2">
      <c r="R5861" s="301"/>
      <c r="S5861" s="301"/>
      <c r="T5861" s="301"/>
      <c r="U5861" s="301"/>
      <c r="V5861" s="301"/>
      <c r="W5861" s="301"/>
      <c r="X5861" s="301"/>
      <c r="Y5861" s="301"/>
      <c r="Z5861" s="301"/>
      <c r="AA5861" s="301"/>
      <c r="AB5861" s="301"/>
      <c r="AC5861" s="301"/>
      <c r="AD5861" s="301"/>
      <c r="AE5861" s="301"/>
      <c r="AF5861" s="301"/>
      <c r="AG5861" s="301"/>
      <c r="AH5861" s="301"/>
      <c r="AI5861" s="301"/>
    </row>
    <row r="5862" spans="18:35" ht="80.099999999999994" customHeight="1" x14ac:dyDescent="0.2">
      <c r="R5862" s="301"/>
      <c r="S5862" s="301"/>
      <c r="T5862" s="301"/>
      <c r="U5862" s="301"/>
      <c r="V5862" s="301"/>
      <c r="W5862" s="301"/>
      <c r="X5862" s="301"/>
      <c r="Y5862" s="301"/>
      <c r="Z5862" s="301"/>
      <c r="AA5862" s="301"/>
      <c r="AB5862" s="301"/>
      <c r="AC5862" s="301"/>
      <c r="AD5862" s="301"/>
      <c r="AE5862" s="301"/>
      <c r="AF5862" s="301"/>
      <c r="AG5862" s="301"/>
      <c r="AH5862" s="301"/>
      <c r="AI5862" s="301"/>
    </row>
    <row r="5863" spans="18:35" ht="80.099999999999994" customHeight="1" x14ac:dyDescent="0.2">
      <c r="R5863" s="301"/>
      <c r="S5863" s="301"/>
      <c r="T5863" s="301"/>
      <c r="U5863" s="301"/>
      <c r="V5863" s="301"/>
      <c r="W5863" s="301"/>
      <c r="X5863" s="301"/>
      <c r="Y5863" s="301"/>
      <c r="Z5863" s="301"/>
      <c r="AA5863" s="301"/>
      <c r="AB5863" s="301"/>
      <c r="AC5863" s="301"/>
      <c r="AD5863" s="301"/>
      <c r="AE5863" s="301"/>
      <c r="AF5863" s="301"/>
      <c r="AG5863" s="301"/>
      <c r="AH5863" s="301"/>
      <c r="AI5863" s="301"/>
    </row>
    <row r="5864" spans="18:35" ht="80.099999999999994" customHeight="1" x14ac:dyDescent="0.2">
      <c r="R5864" s="301"/>
      <c r="S5864" s="301"/>
      <c r="T5864" s="301"/>
      <c r="U5864" s="301"/>
      <c r="V5864" s="301"/>
      <c r="W5864" s="301"/>
      <c r="X5864" s="301"/>
      <c r="Y5864" s="301"/>
      <c r="Z5864" s="301"/>
      <c r="AA5864" s="301"/>
      <c r="AB5864" s="301"/>
      <c r="AC5864" s="301"/>
      <c r="AD5864" s="301"/>
      <c r="AE5864" s="301"/>
      <c r="AF5864" s="301"/>
      <c r="AG5864" s="301"/>
      <c r="AH5864" s="301"/>
      <c r="AI5864" s="301"/>
    </row>
    <row r="5865" spans="18:35" ht="80.099999999999994" customHeight="1" x14ac:dyDescent="0.2">
      <c r="R5865" s="301"/>
      <c r="S5865" s="301"/>
      <c r="T5865" s="301"/>
      <c r="U5865" s="301"/>
      <c r="V5865" s="301"/>
      <c r="W5865" s="301"/>
      <c r="X5865" s="301"/>
      <c r="Y5865" s="301"/>
      <c r="Z5865" s="301"/>
      <c r="AA5865" s="301"/>
      <c r="AB5865" s="301"/>
      <c r="AC5865" s="301"/>
      <c r="AD5865" s="301"/>
      <c r="AE5865" s="301"/>
      <c r="AF5865" s="301"/>
      <c r="AG5865" s="301"/>
      <c r="AH5865" s="301"/>
      <c r="AI5865" s="301"/>
    </row>
    <row r="5866" spans="18:35" ht="80.099999999999994" customHeight="1" x14ac:dyDescent="0.2">
      <c r="R5866" s="301"/>
      <c r="S5866" s="301"/>
      <c r="T5866" s="301"/>
      <c r="U5866" s="301"/>
      <c r="V5866" s="301"/>
      <c r="W5866" s="301"/>
      <c r="X5866" s="301"/>
      <c r="Y5866" s="301"/>
      <c r="Z5866" s="301"/>
      <c r="AA5866" s="301"/>
      <c r="AB5866" s="301"/>
      <c r="AC5866" s="301"/>
      <c r="AD5866" s="301"/>
      <c r="AE5866" s="301"/>
      <c r="AF5866" s="301"/>
      <c r="AG5866" s="301"/>
      <c r="AH5866" s="301"/>
      <c r="AI5866" s="301"/>
    </row>
    <row r="5867" spans="18:35" ht="80.099999999999994" customHeight="1" x14ac:dyDescent="0.2">
      <c r="R5867" s="301"/>
      <c r="S5867" s="301"/>
      <c r="T5867" s="301"/>
      <c r="U5867" s="301"/>
      <c r="V5867" s="301"/>
      <c r="W5867" s="301"/>
      <c r="X5867" s="301"/>
      <c r="Y5867" s="301"/>
      <c r="Z5867" s="301"/>
      <c r="AA5867" s="301"/>
      <c r="AB5867" s="301"/>
      <c r="AC5867" s="301"/>
      <c r="AD5867" s="301"/>
      <c r="AE5867" s="301"/>
      <c r="AF5867" s="301"/>
      <c r="AG5867" s="301"/>
      <c r="AH5867" s="301"/>
      <c r="AI5867" s="301"/>
    </row>
    <row r="5868" spans="18:35" ht="80.099999999999994" customHeight="1" x14ac:dyDescent="0.2">
      <c r="R5868" s="301"/>
      <c r="S5868" s="301"/>
      <c r="T5868" s="301"/>
      <c r="U5868" s="301"/>
      <c r="V5868" s="301"/>
      <c r="W5868" s="301"/>
      <c r="X5868" s="301"/>
      <c r="Y5868" s="301"/>
      <c r="Z5868" s="301"/>
      <c r="AA5868" s="301"/>
      <c r="AB5868" s="301"/>
      <c r="AC5868" s="301"/>
      <c r="AD5868" s="301"/>
      <c r="AE5868" s="301"/>
      <c r="AF5868" s="301"/>
      <c r="AG5868" s="301"/>
      <c r="AH5868" s="301"/>
      <c r="AI5868" s="301"/>
    </row>
    <row r="5869" spans="18:35" ht="80.099999999999994" customHeight="1" x14ac:dyDescent="0.2">
      <c r="R5869" s="301"/>
      <c r="S5869" s="301"/>
      <c r="T5869" s="301"/>
      <c r="U5869" s="301"/>
      <c r="V5869" s="301"/>
      <c r="W5869" s="301"/>
      <c r="X5869" s="301"/>
      <c r="Y5869" s="301"/>
      <c r="Z5869" s="301"/>
      <c r="AA5869" s="301"/>
      <c r="AB5869" s="301"/>
      <c r="AC5869" s="301"/>
      <c r="AD5869" s="301"/>
      <c r="AE5869" s="301"/>
      <c r="AF5869" s="301"/>
      <c r="AG5869" s="301"/>
      <c r="AH5869" s="301"/>
      <c r="AI5869" s="301"/>
    </row>
    <row r="5870" spans="18:35" ht="80.099999999999994" customHeight="1" x14ac:dyDescent="0.2">
      <c r="R5870" s="301"/>
      <c r="S5870" s="301"/>
      <c r="T5870" s="301"/>
      <c r="U5870" s="301"/>
      <c r="V5870" s="301"/>
      <c r="W5870" s="301"/>
      <c r="X5870" s="301"/>
      <c r="Y5870" s="301"/>
      <c r="Z5870" s="301"/>
      <c r="AA5870" s="301"/>
      <c r="AB5870" s="301"/>
      <c r="AC5870" s="301"/>
      <c r="AD5870" s="301"/>
      <c r="AE5870" s="301"/>
      <c r="AF5870" s="301"/>
      <c r="AG5870" s="301"/>
      <c r="AH5870" s="301"/>
      <c r="AI5870" s="301"/>
    </row>
    <row r="5871" spans="18:35" ht="80.099999999999994" customHeight="1" x14ac:dyDescent="0.2">
      <c r="R5871" s="301"/>
      <c r="S5871" s="301"/>
      <c r="T5871" s="301"/>
      <c r="U5871" s="301"/>
      <c r="V5871" s="301"/>
      <c r="W5871" s="301"/>
      <c r="X5871" s="301"/>
      <c r="Y5871" s="301"/>
      <c r="Z5871" s="301"/>
      <c r="AA5871" s="301"/>
      <c r="AB5871" s="301"/>
      <c r="AC5871" s="301"/>
      <c r="AD5871" s="301"/>
      <c r="AE5871" s="301"/>
      <c r="AF5871" s="301"/>
      <c r="AG5871" s="301"/>
      <c r="AH5871" s="301"/>
      <c r="AI5871" s="301"/>
    </row>
    <row r="5872" spans="18:35" ht="80.099999999999994" customHeight="1" x14ac:dyDescent="0.2">
      <c r="R5872" s="301"/>
      <c r="S5872" s="301"/>
      <c r="T5872" s="301"/>
      <c r="U5872" s="301"/>
      <c r="V5872" s="301"/>
      <c r="W5872" s="301"/>
      <c r="X5872" s="301"/>
      <c r="Y5872" s="301"/>
      <c r="Z5872" s="301"/>
      <c r="AA5872" s="301"/>
      <c r="AB5872" s="301"/>
      <c r="AC5872" s="301"/>
      <c r="AD5872" s="301"/>
      <c r="AE5872" s="301"/>
      <c r="AF5872" s="301"/>
      <c r="AG5872" s="301"/>
      <c r="AH5872" s="301"/>
      <c r="AI5872" s="301"/>
    </row>
    <row r="5873" spans="18:35" ht="80.099999999999994" customHeight="1" x14ac:dyDescent="0.2">
      <c r="R5873" s="301"/>
      <c r="S5873" s="301"/>
      <c r="T5873" s="301"/>
      <c r="U5873" s="301"/>
      <c r="V5873" s="301"/>
      <c r="W5873" s="301"/>
      <c r="X5873" s="301"/>
      <c r="Y5873" s="301"/>
      <c r="Z5873" s="301"/>
      <c r="AA5873" s="301"/>
      <c r="AB5873" s="301"/>
      <c r="AC5873" s="301"/>
      <c r="AD5873" s="301"/>
      <c r="AE5873" s="301"/>
      <c r="AF5873" s="301"/>
      <c r="AG5873" s="301"/>
      <c r="AH5873" s="301"/>
      <c r="AI5873" s="301"/>
    </row>
    <row r="5874" spans="18:35" ht="80.099999999999994" customHeight="1" x14ac:dyDescent="0.2">
      <c r="R5874" s="301"/>
      <c r="S5874" s="301"/>
      <c r="T5874" s="301"/>
      <c r="U5874" s="301"/>
      <c r="V5874" s="301"/>
      <c r="W5874" s="301"/>
      <c r="X5874" s="301"/>
      <c r="Y5874" s="301"/>
      <c r="Z5874" s="301"/>
      <c r="AA5874" s="301"/>
      <c r="AB5874" s="301"/>
      <c r="AC5874" s="301"/>
      <c r="AD5874" s="301"/>
      <c r="AE5874" s="301"/>
      <c r="AF5874" s="301"/>
      <c r="AG5874" s="301"/>
      <c r="AH5874" s="301"/>
      <c r="AI5874" s="301"/>
    </row>
    <row r="5875" spans="18:35" ht="80.099999999999994" customHeight="1" x14ac:dyDescent="0.2">
      <c r="R5875" s="301"/>
      <c r="S5875" s="301"/>
      <c r="T5875" s="301"/>
      <c r="U5875" s="301"/>
      <c r="V5875" s="301"/>
      <c r="W5875" s="301"/>
      <c r="X5875" s="301"/>
      <c r="Y5875" s="301"/>
      <c r="Z5875" s="301"/>
      <c r="AA5875" s="301"/>
      <c r="AB5875" s="301"/>
      <c r="AC5875" s="301"/>
      <c r="AD5875" s="301"/>
      <c r="AE5875" s="301"/>
      <c r="AF5875" s="301"/>
      <c r="AG5875" s="301"/>
      <c r="AH5875" s="301"/>
      <c r="AI5875" s="301"/>
    </row>
    <row r="5876" spans="18:35" ht="80.099999999999994" customHeight="1" x14ac:dyDescent="0.2">
      <c r="R5876" s="301"/>
      <c r="S5876" s="301"/>
      <c r="T5876" s="301"/>
      <c r="U5876" s="301"/>
      <c r="V5876" s="301"/>
      <c r="W5876" s="301"/>
      <c r="X5876" s="301"/>
      <c r="Y5876" s="301"/>
      <c r="Z5876" s="301"/>
      <c r="AA5876" s="301"/>
      <c r="AB5876" s="301"/>
      <c r="AC5876" s="301"/>
      <c r="AD5876" s="301"/>
      <c r="AE5876" s="301"/>
      <c r="AF5876" s="301"/>
      <c r="AG5876" s="301"/>
      <c r="AH5876" s="301"/>
      <c r="AI5876" s="301"/>
    </row>
    <row r="5877" spans="18:35" ht="80.099999999999994" customHeight="1" x14ac:dyDescent="0.2">
      <c r="R5877" s="301"/>
      <c r="S5877" s="301"/>
      <c r="T5877" s="301"/>
      <c r="U5877" s="301"/>
      <c r="V5877" s="301"/>
      <c r="W5877" s="301"/>
      <c r="X5877" s="301"/>
      <c r="Y5877" s="301"/>
      <c r="Z5877" s="301"/>
      <c r="AA5877" s="301"/>
      <c r="AB5877" s="301"/>
      <c r="AC5877" s="301"/>
      <c r="AD5877" s="301"/>
      <c r="AE5877" s="301"/>
      <c r="AF5877" s="301"/>
      <c r="AG5877" s="301"/>
      <c r="AH5877" s="301"/>
      <c r="AI5877" s="301"/>
    </row>
    <row r="5878" spans="18:35" ht="80.099999999999994" customHeight="1" x14ac:dyDescent="0.2">
      <c r="R5878" s="301"/>
      <c r="S5878" s="301"/>
      <c r="T5878" s="301"/>
      <c r="U5878" s="301"/>
      <c r="V5878" s="301"/>
      <c r="W5878" s="301"/>
      <c r="X5878" s="301"/>
      <c r="Y5878" s="301"/>
      <c r="Z5878" s="301"/>
      <c r="AA5878" s="301"/>
      <c r="AB5878" s="301"/>
      <c r="AC5878" s="301"/>
      <c r="AD5878" s="301"/>
      <c r="AE5878" s="301"/>
      <c r="AF5878" s="301"/>
      <c r="AG5878" s="301"/>
      <c r="AH5878" s="301"/>
      <c r="AI5878" s="301"/>
    </row>
    <row r="5879" spans="18:35" ht="80.099999999999994" customHeight="1" x14ac:dyDescent="0.2">
      <c r="R5879" s="301"/>
      <c r="S5879" s="301"/>
      <c r="T5879" s="301"/>
      <c r="U5879" s="301"/>
      <c r="V5879" s="301"/>
      <c r="W5879" s="301"/>
      <c r="X5879" s="301"/>
      <c r="Y5879" s="301"/>
      <c r="Z5879" s="301"/>
      <c r="AA5879" s="301"/>
      <c r="AB5879" s="301"/>
      <c r="AC5879" s="301"/>
      <c r="AD5879" s="301"/>
      <c r="AE5879" s="301"/>
      <c r="AF5879" s="301"/>
      <c r="AG5879" s="301"/>
      <c r="AH5879" s="301"/>
      <c r="AI5879" s="301"/>
    </row>
    <row r="5880" spans="18:35" ht="80.099999999999994" customHeight="1" x14ac:dyDescent="0.2">
      <c r="R5880" s="301"/>
      <c r="S5880" s="301"/>
      <c r="T5880" s="301"/>
      <c r="U5880" s="301"/>
      <c r="V5880" s="301"/>
      <c r="W5880" s="301"/>
      <c r="X5880" s="301"/>
      <c r="Y5880" s="301"/>
      <c r="Z5880" s="301"/>
      <c r="AA5880" s="301"/>
      <c r="AB5880" s="301"/>
      <c r="AC5880" s="301"/>
      <c r="AD5880" s="301"/>
      <c r="AE5880" s="301"/>
      <c r="AF5880" s="301"/>
      <c r="AG5880" s="301"/>
      <c r="AH5880" s="301"/>
      <c r="AI5880" s="301"/>
    </row>
    <row r="5881" spans="18:35" ht="80.099999999999994" customHeight="1" x14ac:dyDescent="0.2">
      <c r="R5881" s="301"/>
      <c r="S5881" s="301"/>
      <c r="T5881" s="301"/>
      <c r="U5881" s="301"/>
      <c r="V5881" s="301"/>
      <c r="W5881" s="301"/>
      <c r="X5881" s="301"/>
      <c r="Y5881" s="301"/>
      <c r="Z5881" s="301"/>
      <c r="AA5881" s="301"/>
      <c r="AB5881" s="301"/>
      <c r="AC5881" s="301"/>
      <c r="AD5881" s="301"/>
      <c r="AE5881" s="301"/>
      <c r="AF5881" s="301"/>
      <c r="AG5881" s="301"/>
      <c r="AH5881" s="301"/>
      <c r="AI5881" s="301"/>
    </row>
    <row r="5882" spans="18:35" ht="80.099999999999994" customHeight="1" x14ac:dyDescent="0.2">
      <c r="R5882" s="301"/>
      <c r="S5882" s="301"/>
      <c r="T5882" s="301"/>
      <c r="U5882" s="301"/>
      <c r="V5882" s="301"/>
      <c r="W5882" s="301"/>
      <c r="X5882" s="301"/>
      <c r="Y5882" s="301"/>
      <c r="Z5882" s="301"/>
      <c r="AA5882" s="301"/>
      <c r="AB5882" s="301"/>
      <c r="AC5882" s="301"/>
      <c r="AD5882" s="301"/>
      <c r="AE5882" s="301"/>
      <c r="AF5882" s="301"/>
      <c r="AG5882" s="301"/>
      <c r="AH5882" s="301"/>
      <c r="AI5882" s="301"/>
    </row>
    <row r="5883" spans="18:35" ht="80.099999999999994" customHeight="1" x14ac:dyDescent="0.2">
      <c r="R5883" s="301"/>
      <c r="S5883" s="301"/>
      <c r="T5883" s="301"/>
      <c r="U5883" s="301"/>
      <c r="V5883" s="301"/>
      <c r="W5883" s="301"/>
      <c r="X5883" s="301"/>
      <c r="Y5883" s="301"/>
      <c r="Z5883" s="301"/>
      <c r="AA5883" s="301"/>
      <c r="AB5883" s="301"/>
      <c r="AC5883" s="301"/>
      <c r="AD5883" s="301"/>
      <c r="AE5883" s="301"/>
      <c r="AF5883" s="301"/>
      <c r="AG5883" s="301"/>
      <c r="AH5883" s="301"/>
      <c r="AI5883" s="301"/>
    </row>
    <row r="5884" spans="18:35" ht="80.099999999999994" customHeight="1" x14ac:dyDescent="0.2">
      <c r="R5884" s="301"/>
      <c r="S5884" s="301"/>
      <c r="T5884" s="301"/>
      <c r="U5884" s="301"/>
      <c r="V5884" s="301"/>
      <c r="W5884" s="301"/>
      <c r="X5884" s="301"/>
      <c r="Y5884" s="301"/>
      <c r="Z5884" s="301"/>
      <c r="AA5884" s="301"/>
      <c r="AB5884" s="301"/>
      <c r="AC5884" s="301"/>
      <c r="AD5884" s="301"/>
      <c r="AE5884" s="301"/>
      <c r="AF5884" s="301"/>
      <c r="AG5884" s="301"/>
      <c r="AH5884" s="301"/>
      <c r="AI5884" s="301"/>
    </row>
    <row r="5885" spans="18:35" ht="80.099999999999994" customHeight="1" x14ac:dyDescent="0.2">
      <c r="R5885" s="301"/>
      <c r="S5885" s="301"/>
      <c r="T5885" s="301"/>
      <c r="U5885" s="301"/>
      <c r="V5885" s="301"/>
      <c r="W5885" s="301"/>
      <c r="X5885" s="301"/>
      <c r="Y5885" s="301"/>
      <c r="Z5885" s="301"/>
      <c r="AA5885" s="301"/>
      <c r="AB5885" s="301"/>
      <c r="AC5885" s="301"/>
      <c r="AD5885" s="301"/>
      <c r="AE5885" s="301"/>
      <c r="AF5885" s="301"/>
      <c r="AG5885" s="301"/>
      <c r="AH5885" s="301"/>
      <c r="AI5885" s="301"/>
    </row>
    <row r="5886" spans="18:35" ht="80.099999999999994" customHeight="1" x14ac:dyDescent="0.2">
      <c r="R5886" s="301"/>
      <c r="S5886" s="301"/>
      <c r="T5886" s="301"/>
      <c r="U5886" s="301"/>
      <c r="V5886" s="301"/>
      <c r="W5886" s="301"/>
      <c r="X5886" s="301"/>
      <c r="Y5886" s="301"/>
      <c r="Z5886" s="301"/>
      <c r="AA5886" s="301"/>
      <c r="AB5886" s="301"/>
      <c r="AC5886" s="301"/>
      <c r="AD5886" s="301"/>
      <c r="AE5886" s="301"/>
      <c r="AF5886" s="301"/>
      <c r="AG5886" s="301"/>
      <c r="AH5886" s="301"/>
      <c r="AI5886" s="301"/>
    </row>
    <row r="5887" spans="18:35" ht="80.099999999999994" customHeight="1" x14ac:dyDescent="0.2">
      <c r="R5887" s="301"/>
      <c r="S5887" s="301"/>
      <c r="T5887" s="301"/>
      <c r="U5887" s="301"/>
      <c r="V5887" s="301"/>
      <c r="W5887" s="301"/>
      <c r="X5887" s="301"/>
      <c r="Y5887" s="301"/>
      <c r="Z5887" s="301"/>
      <c r="AA5887" s="301"/>
      <c r="AB5887" s="301"/>
      <c r="AC5887" s="301"/>
      <c r="AD5887" s="301"/>
      <c r="AE5887" s="301"/>
      <c r="AF5887" s="301"/>
      <c r="AG5887" s="301"/>
      <c r="AH5887" s="301"/>
      <c r="AI5887" s="301"/>
    </row>
    <row r="5888" spans="18:35" ht="80.099999999999994" customHeight="1" x14ac:dyDescent="0.2">
      <c r="R5888" s="301"/>
      <c r="S5888" s="301"/>
      <c r="T5888" s="301"/>
      <c r="U5888" s="301"/>
      <c r="V5888" s="301"/>
      <c r="W5888" s="301"/>
      <c r="X5888" s="301"/>
      <c r="Y5888" s="301"/>
      <c r="Z5888" s="301"/>
      <c r="AA5888" s="301"/>
      <c r="AB5888" s="301"/>
      <c r="AC5888" s="301"/>
      <c r="AD5888" s="301"/>
      <c r="AE5888" s="301"/>
      <c r="AF5888" s="301"/>
      <c r="AG5888" s="301"/>
      <c r="AH5888" s="301"/>
      <c r="AI5888" s="301"/>
    </row>
    <row r="5889" spans="18:35" ht="80.099999999999994" customHeight="1" x14ac:dyDescent="0.2">
      <c r="R5889" s="301"/>
      <c r="S5889" s="301"/>
      <c r="T5889" s="301"/>
      <c r="U5889" s="301"/>
      <c r="V5889" s="301"/>
      <c r="W5889" s="301"/>
      <c r="X5889" s="301"/>
      <c r="Y5889" s="301"/>
      <c r="Z5889" s="301"/>
      <c r="AA5889" s="301"/>
      <c r="AB5889" s="301"/>
      <c r="AC5889" s="301"/>
      <c r="AD5889" s="301"/>
      <c r="AE5889" s="301"/>
      <c r="AF5889" s="301"/>
      <c r="AG5889" s="301"/>
      <c r="AH5889" s="301"/>
      <c r="AI5889" s="301"/>
    </row>
    <row r="5890" spans="18:35" ht="80.099999999999994" customHeight="1" x14ac:dyDescent="0.2">
      <c r="R5890" s="301"/>
      <c r="S5890" s="301"/>
      <c r="T5890" s="301"/>
      <c r="U5890" s="301"/>
      <c r="V5890" s="301"/>
      <c r="W5890" s="301"/>
      <c r="X5890" s="301"/>
      <c r="Y5890" s="301"/>
      <c r="Z5890" s="301"/>
      <c r="AA5890" s="301"/>
      <c r="AB5890" s="301"/>
      <c r="AC5890" s="301"/>
      <c r="AD5890" s="301"/>
      <c r="AE5890" s="301"/>
      <c r="AF5890" s="301"/>
      <c r="AG5890" s="301"/>
      <c r="AH5890" s="301"/>
      <c r="AI5890" s="301"/>
    </row>
    <row r="5891" spans="18:35" ht="80.099999999999994" customHeight="1" x14ac:dyDescent="0.2">
      <c r="R5891" s="301"/>
      <c r="S5891" s="301"/>
      <c r="T5891" s="301"/>
      <c r="U5891" s="301"/>
      <c r="V5891" s="301"/>
      <c r="W5891" s="301"/>
      <c r="X5891" s="301"/>
      <c r="Y5891" s="301"/>
      <c r="Z5891" s="301"/>
      <c r="AA5891" s="301"/>
      <c r="AB5891" s="301"/>
      <c r="AC5891" s="301"/>
      <c r="AD5891" s="301"/>
      <c r="AE5891" s="301"/>
      <c r="AF5891" s="301"/>
      <c r="AG5891" s="301"/>
      <c r="AH5891" s="301"/>
      <c r="AI5891" s="301"/>
    </row>
    <row r="5892" spans="18:35" ht="80.099999999999994" customHeight="1" x14ac:dyDescent="0.2">
      <c r="R5892" s="301"/>
      <c r="S5892" s="301"/>
      <c r="T5892" s="301"/>
      <c r="U5892" s="301"/>
      <c r="V5892" s="301"/>
      <c r="W5892" s="301"/>
      <c r="X5892" s="301"/>
      <c r="Y5892" s="301"/>
      <c r="Z5892" s="301"/>
      <c r="AA5892" s="301"/>
      <c r="AB5892" s="301"/>
      <c r="AC5892" s="301"/>
      <c r="AD5892" s="301"/>
      <c r="AE5892" s="301"/>
      <c r="AF5892" s="301"/>
      <c r="AG5892" s="301"/>
      <c r="AH5892" s="301"/>
      <c r="AI5892" s="301"/>
    </row>
    <row r="5893" spans="18:35" ht="80.099999999999994" customHeight="1" x14ac:dyDescent="0.2">
      <c r="R5893" s="301"/>
      <c r="S5893" s="301"/>
      <c r="T5893" s="301"/>
      <c r="U5893" s="301"/>
      <c r="V5893" s="301"/>
      <c r="W5893" s="301"/>
      <c r="X5893" s="301"/>
      <c r="Y5893" s="301"/>
      <c r="Z5893" s="301"/>
      <c r="AA5893" s="301"/>
      <c r="AB5893" s="301"/>
      <c r="AC5893" s="301"/>
      <c r="AD5893" s="301"/>
      <c r="AE5893" s="301"/>
      <c r="AF5893" s="301"/>
      <c r="AG5893" s="301"/>
      <c r="AH5893" s="301"/>
      <c r="AI5893" s="301"/>
    </row>
    <row r="5894" spans="18:35" ht="80.099999999999994" customHeight="1" x14ac:dyDescent="0.2">
      <c r="R5894" s="301"/>
      <c r="S5894" s="301"/>
      <c r="T5894" s="301"/>
      <c r="U5894" s="301"/>
      <c r="V5894" s="301"/>
      <c r="W5894" s="301"/>
      <c r="X5894" s="301"/>
      <c r="Y5894" s="301"/>
      <c r="Z5894" s="301"/>
      <c r="AA5894" s="301"/>
      <c r="AB5894" s="301"/>
      <c r="AC5894" s="301"/>
      <c r="AD5894" s="301"/>
      <c r="AE5894" s="301"/>
      <c r="AF5894" s="301"/>
      <c r="AG5894" s="301"/>
      <c r="AH5894" s="301"/>
      <c r="AI5894" s="301"/>
    </row>
    <row r="5895" spans="18:35" ht="80.099999999999994" customHeight="1" x14ac:dyDescent="0.2">
      <c r="R5895" s="301"/>
      <c r="S5895" s="301"/>
      <c r="T5895" s="301"/>
      <c r="U5895" s="301"/>
      <c r="V5895" s="301"/>
      <c r="W5895" s="301"/>
      <c r="X5895" s="301"/>
      <c r="Y5895" s="301"/>
      <c r="Z5895" s="301"/>
      <c r="AA5895" s="301"/>
      <c r="AB5895" s="301"/>
      <c r="AC5895" s="301"/>
      <c r="AD5895" s="301"/>
      <c r="AE5895" s="301"/>
      <c r="AF5895" s="301"/>
      <c r="AG5895" s="301"/>
      <c r="AH5895" s="301"/>
      <c r="AI5895" s="301"/>
    </row>
    <row r="5896" spans="18:35" ht="80.099999999999994" customHeight="1" x14ac:dyDescent="0.2">
      <c r="R5896" s="301"/>
      <c r="S5896" s="301"/>
      <c r="T5896" s="301"/>
      <c r="U5896" s="301"/>
      <c r="V5896" s="301"/>
      <c r="W5896" s="301"/>
      <c r="X5896" s="301"/>
      <c r="Y5896" s="301"/>
      <c r="Z5896" s="301"/>
      <c r="AA5896" s="301"/>
      <c r="AB5896" s="301"/>
      <c r="AC5896" s="301"/>
      <c r="AD5896" s="301"/>
      <c r="AE5896" s="301"/>
      <c r="AF5896" s="301"/>
      <c r="AG5896" s="301"/>
      <c r="AH5896" s="301"/>
      <c r="AI5896" s="301"/>
    </row>
    <row r="5897" spans="18:35" ht="80.099999999999994" customHeight="1" x14ac:dyDescent="0.2">
      <c r="R5897" s="301"/>
      <c r="S5897" s="301"/>
      <c r="T5897" s="301"/>
      <c r="U5897" s="301"/>
      <c r="V5897" s="301"/>
      <c r="W5897" s="301"/>
      <c r="X5897" s="301"/>
      <c r="Y5897" s="301"/>
      <c r="Z5897" s="301"/>
      <c r="AA5897" s="301"/>
      <c r="AB5897" s="301"/>
      <c r="AC5897" s="301"/>
      <c r="AD5897" s="301"/>
      <c r="AE5897" s="301"/>
      <c r="AF5897" s="301"/>
      <c r="AG5897" s="301"/>
      <c r="AH5897" s="301"/>
      <c r="AI5897" s="301"/>
    </row>
    <row r="5898" spans="18:35" ht="80.099999999999994" customHeight="1" x14ac:dyDescent="0.2">
      <c r="R5898" s="301"/>
      <c r="S5898" s="301"/>
      <c r="T5898" s="301"/>
      <c r="U5898" s="301"/>
      <c r="V5898" s="301"/>
      <c r="W5898" s="301"/>
      <c r="X5898" s="301"/>
      <c r="Y5898" s="301"/>
      <c r="Z5898" s="301"/>
      <c r="AA5898" s="301"/>
      <c r="AB5898" s="301"/>
      <c r="AC5898" s="301"/>
      <c r="AD5898" s="301"/>
      <c r="AE5898" s="301"/>
      <c r="AF5898" s="301"/>
      <c r="AG5898" s="301"/>
      <c r="AH5898" s="301"/>
      <c r="AI5898" s="301"/>
    </row>
    <row r="5899" spans="18:35" ht="80.099999999999994" customHeight="1" x14ac:dyDescent="0.2">
      <c r="R5899" s="301"/>
      <c r="S5899" s="301"/>
      <c r="T5899" s="301"/>
      <c r="U5899" s="301"/>
      <c r="V5899" s="301"/>
      <c r="W5899" s="301"/>
      <c r="X5899" s="301"/>
      <c r="Y5899" s="301"/>
      <c r="Z5899" s="301"/>
      <c r="AA5899" s="301"/>
      <c r="AB5899" s="301"/>
      <c r="AC5899" s="301"/>
      <c r="AD5899" s="301"/>
      <c r="AE5899" s="301"/>
      <c r="AF5899" s="301"/>
      <c r="AG5899" s="301"/>
      <c r="AH5899" s="301"/>
      <c r="AI5899" s="301"/>
    </row>
    <row r="5900" spans="18:35" ht="80.099999999999994" customHeight="1" x14ac:dyDescent="0.2">
      <c r="R5900" s="301"/>
      <c r="S5900" s="301"/>
      <c r="T5900" s="301"/>
      <c r="U5900" s="301"/>
      <c r="V5900" s="301"/>
      <c r="W5900" s="301"/>
      <c r="X5900" s="301"/>
      <c r="Y5900" s="301"/>
      <c r="Z5900" s="301"/>
      <c r="AA5900" s="301"/>
      <c r="AB5900" s="301"/>
      <c r="AC5900" s="301"/>
      <c r="AD5900" s="301"/>
      <c r="AE5900" s="301"/>
      <c r="AF5900" s="301"/>
      <c r="AG5900" s="301"/>
      <c r="AH5900" s="301"/>
      <c r="AI5900" s="301"/>
    </row>
    <row r="5901" spans="18:35" ht="80.099999999999994" customHeight="1" x14ac:dyDescent="0.2">
      <c r="R5901" s="301"/>
      <c r="S5901" s="301"/>
      <c r="T5901" s="301"/>
      <c r="U5901" s="301"/>
      <c r="V5901" s="301"/>
      <c r="W5901" s="301"/>
      <c r="X5901" s="301"/>
      <c r="Y5901" s="301"/>
      <c r="Z5901" s="301"/>
      <c r="AA5901" s="301"/>
      <c r="AB5901" s="301"/>
      <c r="AC5901" s="301"/>
      <c r="AD5901" s="301"/>
      <c r="AE5901" s="301"/>
      <c r="AF5901" s="301"/>
      <c r="AG5901" s="301"/>
      <c r="AH5901" s="301"/>
      <c r="AI5901" s="301"/>
    </row>
    <row r="5902" spans="18:35" ht="80.099999999999994" customHeight="1" x14ac:dyDescent="0.2">
      <c r="R5902" s="301"/>
      <c r="S5902" s="301"/>
      <c r="T5902" s="301"/>
      <c r="U5902" s="301"/>
      <c r="V5902" s="301"/>
      <c r="W5902" s="301"/>
      <c r="X5902" s="301"/>
      <c r="Y5902" s="301"/>
      <c r="Z5902" s="301"/>
      <c r="AA5902" s="301"/>
      <c r="AB5902" s="301"/>
      <c r="AC5902" s="301"/>
      <c r="AD5902" s="301"/>
      <c r="AE5902" s="301"/>
      <c r="AF5902" s="301"/>
      <c r="AG5902" s="301"/>
      <c r="AH5902" s="301"/>
      <c r="AI5902" s="301"/>
    </row>
    <row r="5903" spans="18:35" ht="80.099999999999994" customHeight="1" x14ac:dyDescent="0.2">
      <c r="R5903" s="301"/>
      <c r="S5903" s="301"/>
      <c r="T5903" s="301"/>
      <c r="U5903" s="301"/>
      <c r="V5903" s="301"/>
      <c r="W5903" s="301"/>
      <c r="X5903" s="301"/>
      <c r="Y5903" s="301"/>
      <c r="Z5903" s="301"/>
      <c r="AA5903" s="301"/>
      <c r="AB5903" s="301"/>
      <c r="AC5903" s="301"/>
      <c r="AD5903" s="301"/>
      <c r="AE5903" s="301"/>
      <c r="AF5903" s="301"/>
      <c r="AG5903" s="301"/>
      <c r="AH5903" s="301"/>
      <c r="AI5903" s="301"/>
    </row>
    <row r="5904" spans="18:35" ht="80.099999999999994" customHeight="1" x14ac:dyDescent="0.2">
      <c r="R5904" s="301"/>
      <c r="S5904" s="301"/>
      <c r="T5904" s="301"/>
      <c r="U5904" s="301"/>
      <c r="V5904" s="301"/>
      <c r="W5904" s="301"/>
      <c r="X5904" s="301"/>
      <c r="Y5904" s="301"/>
      <c r="Z5904" s="301"/>
      <c r="AA5904" s="301"/>
      <c r="AB5904" s="301"/>
      <c r="AC5904" s="301"/>
      <c r="AD5904" s="301"/>
      <c r="AE5904" s="301"/>
      <c r="AF5904" s="301"/>
      <c r="AG5904" s="301"/>
      <c r="AH5904" s="301"/>
      <c r="AI5904" s="301"/>
    </row>
    <row r="5905" spans="18:35" ht="80.099999999999994" customHeight="1" x14ac:dyDescent="0.2">
      <c r="R5905" s="301"/>
      <c r="S5905" s="301"/>
      <c r="T5905" s="301"/>
      <c r="U5905" s="301"/>
      <c r="V5905" s="301"/>
      <c r="W5905" s="301"/>
      <c r="X5905" s="301"/>
      <c r="Y5905" s="301"/>
      <c r="Z5905" s="301"/>
      <c r="AA5905" s="301"/>
      <c r="AB5905" s="301"/>
      <c r="AC5905" s="301"/>
      <c r="AD5905" s="301"/>
      <c r="AE5905" s="301"/>
      <c r="AF5905" s="301"/>
      <c r="AG5905" s="301"/>
      <c r="AH5905" s="301"/>
      <c r="AI5905" s="301"/>
    </row>
    <row r="5906" spans="18:35" ht="80.099999999999994" customHeight="1" x14ac:dyDescent="0.2">
      <c r="R5906" s="301"/>
      <c r="S5906" s="301"/>
      <c r="T5906" s="301"/>
      <c r="U5906" s="301"/>
      <c r="V5906" s="301"/>
      <c r="W5906" s="301"/>
      <c r="X5906" s="301"/>
      <c r="Y5906" s="301"/>
      <c r="Z5906" s="301"/>
      <c r="AA5906" s="301"/>
      <c r="AB5906" s="301"/>
      <c r="AC5906" s="301"/>
      <c r="AD5906" s="301"/>
      <c r="AE5906" s="301"/>
      <c r="AF5906" s="301"/>
      <c r="AG5906" s="301"/>
      <c r="AH5906" s="301"/>
      <c r="AI5906" s="301"/>
    </row>
    <row r="5907" spans="18:35" ht="80.099999999999994" customHeight="1" x14ac:dyDescent="0.2">
      <c r="R5907" s="301"/>
      <c r="S5907" s="301"/>
      <c r="T5907" s="301"/>
      <c r="U5907" s="301"/>
      <c r="V5907" s="301"/>
      <c r="W5907" s="301"/>
      <c r="X5907" s="301"/>
      <c r="Y5907" s="301"/>
      <c r="Z5907" s="301"/>
      <c r="AA5907" s="301"/>
      <c r="AB5907" s="301"/>
      <c r="AC5907" s="301"/>
      <c r="AD5907" s="301"/>
      <c r="AE5907" s="301"/>
      <c r="AF5907" s="301"/>
      <c r="AG5907" s="301"/>
      <c r="AH5907" s="301"/>
      <c r="AI5907" s="301"/>
    </row>
    <row r="5908" spans="18:35" ht="80.099999999999994" customHeight="1" x14ac:dyDescent="0.2">
      <c r="R5908" s="301"/>
      <c r="S5908" s="301"/>
      <c r="T5908" s="301"/>
      <c r="U5908" s="301"/>
      <c r="V5908" s="301"/>
      <c r="W5908" s="301"/>
      <c r="X5908" s="301"/>
      <c r="Y5908" s="301"/>
      <c r="Z5908" s="301"/>
      <c r="AA5908" s="301"/>
      <c r="AB5908" s="301"/>
      <c r="AC5908" s="301"/>
      <c r="AD5908" s="301"/>
      <c r="AE5908" s="301"/>
      <c r="AF5908" s="301"/>
      <c r="AG5908" s="301"/>
      <c r="AH5908" s="301"/>
      <c r="AI5908" s="301"/>
    </row>
    <row r="5909" spans="18:35" ht="80.099999999999994" customHeight="1" x14ac:dyDescent="0.2">
      <c r="R5909" s="301"/>
      <c r="S5909" s="301"/>
      <c r="T5909" s="301"/>
      <c r="U5909" s="301"/>
      <c r="V5909" s="301"/>
      <c r="W5909" s="301"/>
      <c r="X5909" s="301"/>
      <c r="Y5909" s="301"/>
      <c r="Z5909" s="301"/>
      <c r="AA5909" s="301"/>
      <c r="AB5909" s="301"/>
      <c r="AC5909" s="301"/>
      <c r="AD5909" s="301"/>
      <c r="AE5909" s="301"/>
      <c r="AF5909" s="301"/>
      <c r="AG5909" s="301"/>
      <c r="AH5909" s="301"/>
      <c r="AI5909" s="301"/>
    </row>
    <row r="5910" spans="18:35" ht="80.099999999999994" customHeight="1" x14ac:dyDescent="0.2">
      <c r="R5910" s="301"/>
      <c r="S5910" s="301"/>
      <c r="T5910" s="301"/>
      <c r="U5910" s="301"/>
      <c r="V5910" s="301"/>
      <c r="W5910" s="301"/>
      <c r="X5910" s="301"/>
      <c r="Y5910" s="301"/>
      <c r="Z5910" s="301"/>
      <c r="AA5910" s="301"/>
      <c r="AB5910" s="301"/>
      <c r="AC5910" s="301"/>
      <c r="AD5910" s="301"/>
      <c r="AE5910" s="301"/>
      <c r="AF5910" s="301"/>
      <c r="AG5910" s="301"/>
      <c r="AH5910" s="301"/>
      <c r="AI5910" s="301"/>
    </row>
    <row r="5911" spans="18:35" ht="80.099999999999994" customHeight="1" x14ac:dyDescent="0.2">
      <c r="R5911" s="301"/>
      <c r="S5911" s="301"/>
      <c r="T5911" s="301"/>
      <c r="U5911" s="301"/>
      <c r="V5911" s="301"/>
      <c r="W5911" s="301"/>
      <c r="X5911" s="301"/>
      <c r="Y5911" s="301"/>
      <c r="Z5911" s="301"/>
      <c r="AA5911" s="301"/>
      <c r="AB5911" s="301"/>
      <c r="AC5911" s="301"/>
      <c r="AD5911" s="301"/>
      <c r="AE5911" s="301"/>
      <c r="AF5911" s="301"/>
      <c r="AG5911" s="301"/>
      <c r="AH5911" s="301"/>
      <c r="AI5911" s="301"/>
    </row>
    <row r="5912" spans="18:35" ht="80.099999999999994" customHeight="1" x14ac:dyDescent="0.2">
      <c r="R5912" s="301"/>
      <c r="S5912" s="301"/>
      <c r="T5912" s="301"/>
      <c r="U5912" s="301"/>
      <c r="V5912" s="301"/>
      <c r="W5912" s="301"/>
      <c r="X5912" s="301"/>
      <c r="Y5912" s="301"/>
      <c r="Z5912" s="301"/>
      <c r="AA5912" s="301"/>
      <c r="AB5912" s="301"/>
      <c r="AC5912" s="301"/>
      <c r="AD5912" s="301"/>
      <c r="AE5912" s="301"/>
      <c r="AF5912" s="301"/>
      <c r="AG5912" s="301"/>
      <c r="AH5912" s="301"/>
      <c r="AI5912" s="301"/>
    </row>
    <row r="5913" spans="18:35" ht="80.099999999999994" customHeight="1" x14ac:dyDescent="0.2">
      <c r="R5913" s="301"/>
      <c r="S5913" s="301"/>
      <c r="T5913" s="301"/>
      <c r="U5913" s="301"/>
      <c r="V5913" s="301"/>
      <c r="W5913" s="301"/>
      <c r="X5913" s="301"/>
      <c r="Y5913" s="301"/>
      <c r="Z5913" s="301"/>
      <c r="AA5913" s="301"/>
      <c r="AB5913" s="301"/>
      <c r="AC5913" s="301"/>
      <c r="AD5913" s="301"/>
      <c r="AE5913" s="301"/>
      <c r="AF5913" s="301"/>
      <c r="AG5913" s="301"/>
      <c r="AH5913" s="301"/>
      <c r="AI5913" s="301"/>
    </row>
    <row r="5914" spans="18:35" ht="80.099999999999994" customHeight="1" x14ac:dyDescent="0.2">
      <c r="R5914" s="301"/>
      <c r="S5914" s="301"/>
      <c r="T5914" s="301"/>
      <c r="U5914" s="301"/>
      <c r="V5914" s="301"/>
      <c r="W5914" s="301"/>
      <c r="X5914" s="301"/>
      <c r="Y5914" s="301"/>
      <c r="Z5914" s="301"/>
      <c r="AA5914" s="301"/>
      <c r="AB5914" s="301"/>
      <c r="AC5914" s="301"/>
      <c r="AD5914" s="301"/>
      <c r="AE5914" s="301"/>
      <c r="AF5914" s="301"/>
      <c r="AG5914" s="301"/>
      <c r="AH5914" s="301"/>
      <c r="AI5914" s="301"/>
    </row>
    <row r="5915" spans="18:35" ht="80.099999999999994" customHeight="1" x14ac:dyDescent="0.2">
      <c r="R5915" s="301"/>
      <c r="S5915" s="301"/>
      <c r="T5915" s="301"/>
      <c r="U5915" s="301"/>
      <c r="V5915" s="301"/>
      <c r="W5915" s="301"/>
      <c r="X5915" s="301"/>
      <c r="Y5915" s="301"/>
      <c r="Z5915" s="301"/>
      <c r="AA5915" s="301"/>
      <c r="AB5915" s="301"/>
      <c r="AC5915" s="301"/>
      <c r="AD5915" s="301"/>
      <c r="AE5915" s="301"/>
      <c r="AF5915" s="301"/>
      <c r="AG5915" s="301"/>
      <c r="AH5915" s="301"/>
      <c r="AI5915" s="301"/>
    </row>
    <row r="5916" spans="18:35" ht="80.099999999999994" customHeight="1" x14ac:dyDescent="0.2">
      <c r="R5916" s="301"/>
      <c r="S5916" s="301"/>
      <c r="T5916" s="301"/>
      <c r="U5916" s="301"/>
      <c r="V5916" s="301"/>
      <c r="W5916" s="301"/>
      <c r="X5916" s="301"/>
      <c r="Y5916" s="301"/>
      <c r="Z5916" s="301"/>
      <c r="AA5916" s="301"/>
      <c r="AB5916" s="301"/>
      <c r="AC5916" s="301"/>
      <c r="AD5916" s="301"/>
      <c r="AE5916" s="301"/>
      <c r="AF5916" s="301"/>
      <c r="AG5916" s="301"/>
      <c r="AH5916" s="301"/>
      <c r="AI5916" s="301"/>
    </row>
    <row r="5917" spans="18:35" ht="80.099999999999994" customHeight="1" x14ac:dyDescent="0.2">
      <c r="R5917" s="301"/>
      <c r="S5917" s="301"/>
      <c r="T5917" s="301"/>
      <c r="U5917" s="301"/>
      <c r="V5917" s="301"/>
      <c r="W5917" s="301"/>
      <c r="X5917" s="301"/>
      <c r="Y5917" s="301"/>
      <c r="Z5917" s="301"/>
      <c r="AA5917" s="301"/>
      <c r="AB5917" s="301"/>
      <c r="AC5917" s="301"/>
      <c r="AD5917" s="301"/>
      <c r="AE5917" s="301"/>
      <c r="AF5917" s="301"/>
      <c r="AG5917" s="301"/>
      <c r="AH5917" s="301"/>
      <c r="AI5917" s="301"/>
    </row>
    <row r="5918" spans="18:35" ht="80.099999999999994" customHeight="1" x14ac:dyDescent="0.2">
      <c r="R5918" s="301"/>
      <c r="S5918" s="301"/>
      <c r="T5918" s="301"/>
      <c r="U5918" s="301"/>
      <c r="V5918" s="301"/>
      <c r="W5918" s="301"/>
      <c r="X5918" s="301"/>
      <c r="Y5918" s="301"/>
      <c r="Z5918" s="301"/>
      <c r="AA5918" s="301"/>
      <c r="AB5918" s="301"/>
      <c r="AC5918" s="301"/>
      <c r="AD5918" s="301"/>
      <c r="AE5918" s="301"/>
      <c r="AF5918" s="301"/>
      <c r="AG5918" s="301"/>
      <c r="AH5918" s="301"/>
      <c r="AI5918" s="301"/>
    </row>
    <row r="5919" spans="18:35" ht="80.099999999999994" customHeight="1" x14ac:dyDescent="0.2">
      <c r="R5919" s="301"/>
      <c r="S5919" s="301"/>
      <c r="T5919" s="301"/>
      <c r="U5919" s="301"/>
      <c r="V5919" s="301"/>
      <c r="W5919" s="301"/>
      <c r="X5919" s="301"/>
      <c r="Y5919" s="301"/>
      <c r="Z5919" s="301"/>
      <c r="AA5919" s="301"/>
      <c r="AB5919" s="301"/>
      <c r="AC5919" s="301"/>
      <c r="AD5919" s="301"/>
      <c r="AE5919" s="301"/>
      <c r="AF5919" s="301"/>
      <c r="AG5919" s="301"/>
      <c r="AH5919" s="301"/>
      <c r="AI5919" s="301"/>
    </row>
    <row r="5920" spans="18:35" ht="80.099999999999994" customHeight="1" x14ac:dyDescent="0.2">
      <c r="R5920" s="301"/>
      <c r="S5920" s="301"/>
      <c r="T5920" s="301"/>
      <c r="U5920" s="301"/>
      <c r="V5920" s="301"/>
      <c r="W5920" s="301"/>
      <c r="X5920" s="301"/>
      <c r="Y5920" s="301"/>
      <c r="Z5920" s="301"/>
      <c r="AA5920" s="301"/>
      <c r="AB5920" s="301"/>
      <c r="AC5920" s="301"/>
      <c r="AD5920" s="301"/>
      <c r="AE5920" s="301"/>
      <c r="AF5920" s="301"/>
      <c r="AG5920" s="301"/>
      <c r="AH5920" s="301"/>
      <c r="AI5920" s="301"/>
    </row>
    <row r="5921" spans="18:35" ht="80.099999999999994" customHeight="1" x14ac:dyDescent="0.2">
      <c r="R5921" s="301"/>
      <c r="S5921" s="301"/>
      <c r="T5921" s="301"/>
      <c r="U5921" s="301"/>
      <c r="V5921" s="301"/>
      <c r="W5921" s="301"/>
      <c r="X5921" s="301"/>
      <c r="Y5921" s="301"/>
      <c r="Z5921" s="301"/>
      <c r="AA5921" s="301"/>
      <c r="AB5921" s="301"/>
      <c r="AC5921" s="301"/>
      <c r="AD5921" s="301"/>
      <c r="AE5921" s="301"/>
      <c r="AF5921" s="301"/>
      <c r="AG5921" s="301"/>
      <c r="AH5921" s="301"/>
      <c r="AI5921" s="301"/>
    </row>
    <row r="5922" spans="18:35" ht="80.099999999999994" customHeight="1" x14ac:dyDescent="0.2">
      <c r="R5922" s="301"/>
      <c r="S5922" s="301"/>
      <c r="T5922" s="301"/>
      <c r="U5922" s="301"/>
      <c r="V5922" s="301"/>
      <c r="W5922" s="301"/>
      <c r="X5922" s="301"/>
      <c r="Y5922" s="301"/>
      <c r="Z5922" s="301"/>
      <c r="AA5922" s="301"/>
      <c r="AB5922" s="301"/>
      <c r="AC5922" s="301"/>
      <c r="AD5922" s="301"/>
      <c r="AE5922" s="301"/>
      <c r="AF5922" s="301"/>
      <c r="AG5922" s="301"/>
      <c r="AH5922" s="301"/>
      <c r="AI5922" s="301"/>
    </row>
    <row r="5923" spans="18:35" ht="80.099999999999994" customHeight="1" x14ac:dyDescent="0.2">
      <c r="R5923" s="301"/>
      <c r="S5923" s="301"/>
      <c r="T5923" s="301"/>
      <c r="U5923" s="301"/>
      <c r="V5923" s="301"/>
      <c r="W5923" s="301"/>
      <c r="X5923" s="301"/>
      <c r="Y5923" s="301"/>
      <c r="Z5923" s="301"/>
      <c r="AA5923" s="301"/>
      <c r="AB5923" s="301"/>
      <c r="AC5923" s="301"/>
      <c r="AD5923" s="301"/>
      <c r="AE5923" s="301"/>
      <c r="AF5923" s="301"/>
      <c r="AG5923" s="301"/>
      <c r="AH5923" s="301"/>
      <c r="AI5923" s="301"/>
    </row>
    <row r="5924" spans="18:35" ht="80.099999999999994" customHeight="1" x14ac:dyDescent="0.2">
      <c r="R5924" s="301"/>
      <c r="S5924" s="301"/>
      <c r="T5924" s="301"/>
      <c r="U5924" s="301"/>
      <c r="V5924" s="301"/>
      <c r="W5924" s="301"/>
      <c r="X5924" s="301"/>
      <c r="Y5924" s="301"/>
      <c r="Z5924" s="301"/>
      <c r="AA5924" s="301"/>
      <c r="AB5924" s="301"/>
      <c r="AC5924" s="301"/>
      <c r="AD5924" s="301"/>
      <c r="AE5924" s="301"/>
      <c r="AF5924" s="301"/>
      <c r="AG5924" s="301"/>
      <c r="AH5924" s="301"/>
      <c r="AI5924" s="301"/>
    </row>
    <row r="5925" spans="18:35" ht="80.099999999999994" customHeight="1" x14ac:dyDescent="0.2">
      <c r="R5925" s="301"/>
      <c r="S5925" s="301"/>
      <c r="T5925" s="301"/>
      <c r="U5925" s="301"/>
      <c r="V5925" s="301"/>
      <c r="W5925" s="301"/>
      <c r="X5925" s="301"/>
      <c r="Y5925" s="301"/>
      <c r="Z5925" s="301"/>
      <c r="AA5925" s="301"/>
      <c r="AB5925" s="301"/>
      <c r="AC5925" s="301"/>
      <c r="AD5925" s="301"/>
      <c r="AE5925" s="301"/>
      <c r="AF5925" s="301"/>
      <c r="AG5925" s="301"/>
      <c r="AH5925" s="301"/>
      <c r="AI5925" s="301"/>
    </row>
    <row r="5926" spans="18:35" ht="80.099999999999994" customHeight="1" x14ac:dyDescent="0.2">
      <c r="R5926" s="301"/>
      <c r="S5926" s="301"/>
      <c r="T5926" s="301"/>
      <c r="U5926" s="301"/>
      <c r="V5926" s="301"/>
      <c r="W5926" s="301"/>
      <c r="X5926" s="301"/>
      <c r="Y5926" s="301"/>
      <c r="Z5926" s="301"/>
      <c r="AA5926" s="301"/>
      <c r="AB5926" s="301"/>
      <c r="AC5926" s="301"/>
      <c r="AD5926" s="301"/>
      <c r="AE5926" s="301"/>
      <c r="AF5926" s="301"/>
      <c r="AG5926" s="301"/>
      <c r="AH5926" s="301"/>
      <c r="AI5926" s="301"/>
    </row>
    <row r="5927" spans="18:35" ht="80.099999999999994" customHeight="1" x14ac:dyDescent="0.2">
      <c r="R5927" s="301"/>
      <c r="S5927" s="301"/>
      <c r="T5927" s="301"/>
      <c r="U5927" s="301"/>
      <c r="V5927" s="301"/>
      <c r="W5927" s="301"/>
      <c r="X5927" s="301"/>
      <c r="Y5927" s="301"/>
      <c r="Z5927" s="301"/>
      <c r="AA5927" s="301"/>
      <c r="AB5927" s="301"/>
      <c r="AC5927" s="301"/>
      <c r="AD5927" s="301"/>
      <c r="AE5927" s="301"/>
      <c r="AF5927" s="301"/>
      <c r="AG5927" s="301"/>
      <c r="AH5927" s="301"/>
      <c r="AI5927" s="301"/>
    </row>
    <row r="5928" spans="18:35" ht="80.099999999999994" customHeight="1" x14ac:dyDescent="0.2">
      <c r="R5928" s="301"/>
      <c r="S5928" s="301"/>
      <c r="T5928" s="301"/>
      <c r="U5928" s="301"/>
      <c r="V5928" s="301"/>
      <c r="W5928" s="301"/>
      <c r="X5928" s="301"/>
      <c r="Y5928" s="301"/>
      <c r="Z5928" s="301"/>
      <c r="AA5928" s="301"/>
      <c r="AB5928" s="301"/>
      <c r="AC5928" s="301"/>
      <c r="AD5928" s="301"/>
      <c r="AE5928" s="301"/>
      <c r="AF5928" s="301"/>
      <c r="AG5928" s="301"/>
      <c r="AH5928" s="301"/>
      <c r="AI5928" s="301"/>
    </row>
    <row r="5929" spans="18:35" ht="80.099999999999994" customHeight="1" x14ac:dyDescent="0.2">
      <c r="R5929" s="301"/>
      <c r="S5929" s="301"/>
      <c r="T5929" s="301"/>
      <c r="U5929" s="301"/>
      <c r="V5929" s="301"/>
      <c r="W5929" s="301"/>
      <c r="X5929" s="301"/>
      <c r="Y5929" s="301"/>
      <c r="Z5929" s="301"/>
      <c r="AA5929" s="301"/>
      <c r="AB5929" s="301"/>
      <c r="AC5929" s="301"/>
      <c r="AD5929" s="301"/>
      <c r="AE5929" s="301"/>
      <c r="AF5929" s="301"/>
      <c r="AG5929" s="301"/>
      <c r="AH5929" s="301"/>
      <c r="AI5929" s="301"/>
    </row>
    <row r="5930" spans="18:35" ht="80.099999999999994" customHeight="1" x14ac:dyDescent="0.2">
      <c r="R5930" s="301"/>
      <c r="S5930" s="301"/>
      <c r="T5930" s="301"/>
      <c r="U5930" s="301"/>
      <c r="V5930" s="301"/>
      <c r="W5930" s="301"/>
      <c r="X5930" s="301"/>
      <c r="Y5930" s="301"/>
      <c r="Z5930" s="301"/>
      <c r="AA5930" s="301"/>
      <c r="AB5930" s="301"/>
      <c r="AC5930" s="301"/>
      <c r="AD5930" s="301"/>
      <c r="AE5930" s="301"/>
      <c r="AF5930" s="301"/>
      <c r="AG5930" s="301"/>
      <c r="AH5930" s="301"/>
      <c r="AI5930" s="301"/>
    </row>
    <row r="5931" spans="18:35" ht="80.099999999999994" customHeight="1" x14ac:dyDescent="0.2">
      <c r="R5931" s="301"/>
      <c r="S5931" s="301"/>
      <c r="T5931" s="301"/>
      <c r="U5931" s="301"/>
      <c r="V5931" s="301"/>
      <c r="W5931" s="301"/>
      <c r="X5931" s="301"/>
      <c r="Y5931" s="301"/>
      <c r="Z5931" s="301"/>
      <c r="AA5931" s="301"/>
      <c r="AB5931" s="301"/>
      <c r="AC5931" s="301"/>
      <c r="AD5931" s="301"/>
      <c r="AE5931" s="301"/>
      <c r="AF5931" s="301"/>
      <c r="AG5931" s="301"/>
      <c r="AH5931" s="301"/>
      <c r="AI5931" s="301"/>
    </row>
    <row r="5932" spans="18:35" ht="80.099999999999994" customHeight="1" x14ac:dyDescent="0.2">
      <c r="R5932" s="301"/>
      <c r="S5932" s="301"/>
      <c r="T5932" s="301"/>
      <c r="U5932" s="301"/>
      <c r="V5932" s="301"/>
      <c r="W5932" s="301"/>
      <c r="X5932" s="301"/>
      <c r="Y5932" s="301"/>
      <c r="Z5932" s="301"/>
      <c r="AA5932" s="301"/>
      <c r="AB5932" s="301"/>
      <c r="AC5932" s="301"/>
      <c r="AD5932" s="301"/>
      <c r="AE5932" s="301"/>
      <c r="AF5932" s="301"/>
      <c r="AG5932" s="301"/>
      <c r="AH5932" s="301"/>
      <c r="AI5932" s="301"/>
    </row>
    <row r="5933" spans="18:35" ht="80.099999999999994" customHeight="1" x14ac:dyDescent="0.2">
      <c r="R5933" s="301"/>
      <c r="S5933" s="301"/>
      <c r="T5933" s="301"/>
      <c r="U5933" s="301"/>
      <c r="V5933" s="301"/>
      <c r="W5933" s="301"/>
      <c r="X5933" s="301"/>
      <c r="Y5933" s="301"/>
      <c r="Z5933" s="301"/>
      <c r="AA5933" s="301"/>
      <c r="AB5933" s="301"/>
      <c r="AC5933" s="301"/>
      <c r="AD5933" s="301"/>
      <c r="AE5933" s="301"/>
      <c r="AF5933" s="301"/>
      <c r="AG5933" s="301"/>
      <c r="AH5933" s="301"/>
      <c r="AI5933" s="301"/>
    </row>
    <row r="5934" spans="18:35" ht="80.099999999999994" customHeight="1" x14ac:dyDescent="0.2">
      <c r="R5934" s="301"/>
      <c r="S5934" s="301"/>
      <c r="T5934" s="301"/>
      <c r="U5934" s="301"/>
      <c r="V5934" s="301"/>
      <c r="W5934" s="301"/>
      <c r="X5934" s="301"/>
      <c r="Y5934" s="301"/>
      <c r="Z5934" s="301"/>
      <c r="AA5934" s="301"/>
      <c r="AB5934" s="301"/>
      <c r="AC5934" s="301"/>
      <c r="AD5934" s="301"/>
      <c r="AE5934" s="301"/>
      <c r="AF5934" s="301"/>
      <c r="AG5934" s="301"/>
      <c r="AH5934" s="301"/>
      <c r="AI5934" s="301"/>
    </row>
    <row r="5935" spans="18:35" ht="80.099999999999994" customHeight="1" x14ac:dyDescent="0.2">
      <c r="R5935" s="301"/>
      <c r="S5935" s="301"/>
      <c r="T5935" s="301"/>
      <c r="U5935" s="301"/>
      <c r="V5935" s="301"/>
      <c r="W5935" s="301"/>
      <c r="X5935" s="301"/>
      <c r="Y5935" s="301"/>
      <c r="Z5935" s="301"/>
      <c r="AA5935" s="301"/>
      <c r="AB5935" s="301"/>
      <c r="AC5935" s="301"/>
      <c r="AD5935" s="301"/>
      <c r="AE5935" s="301"/>
      <c r="AF5935" s="301"/>
      <c r="AG5935" s="301"/>
      <c r="AH5935" s="301"/>
      <c r="AI5935" s="301"/>
    </row>
    <row r="5936" spans="18:35" ht="80.099999999999994" customHeight="1" x14ac:dyDescent="0.2">
      <c r="R5936" s="301"/>
      <c r="S5936" s="301"/>
      <c r="T5936" s="301"/>
      <c r="U5936" s="301"/>
      <c r="V5936" s="301"/>
      <c r="W5936" s="301"/>
      <c r="X5936" s="301"/>
      <c r="Y5936" s="301"/>
      <c r="Z5936" s="301"/>
      <c r="AA5936" s="301"/>
      <c r="AB5936" s="301"/>
      <c r="AC5936" s="301"/>
      <c r="AD5936" s="301"/>
      <c r="AE5936" s="301"/>
      <c r="AF5936" s="301"/>
      <c r="AG5936" s="301"/>
      <c r="AH5936" s="301"/>
      <c r="AI5936" s="301"/>
    </row>
    <row r="5937" spans="18:35" ht="80.099999999999994" customHeight="1" x14ac:dyDescent="0.2">
      <c r="R5937" s="301"/>
      <c r="S5937" s="301"/>
      <c r="T5937" s="301"/>
      <c r="U5937" s="301"/>
      <c r="V5937" s="301"/>
      <c r="W5937" s="301"/>
      <c r="X5937" s="301"/>
      <c r="Y5937" s="301"/>
      <c r="Z5937" s="301"/>
      <c r="AA5937" s="301"/>
      <c r="AB5937" s="301"/>
      <c r="AC5937" s="301"/>
      <c r="AD5937" s="301"/>
      <c r="AE5937" s="301"/>
      <c r="AF5937" s="301"/>
      <c r="AG5937" s="301"/>
      <c r="AH5937" s="301"/>
      <c r="AI5937" s="301"/>
    </row>
    <row r="5938" spans="18:35" ht="80.099999999999994" customHeight="1" x14ac:dyDescent="0.2">
      <c r="R5938" s="301"/>
      <c r="S5938" s="301"/>
      <c r="T5938" s="301"/>
      <c r="U5938" s="301"/>
      <c r="V5938" s="301"/>
      <c r="W5938" s="301"/>
      <c r="X5938" s="301"/>
      <c r="Y5938" s="301"/>
      <c r="Z5938" s="301"/>
      <c r="AA5938" s="301"/>
      <c r="AB5938" s="301"/>
      <c r="AC5938" s="301"/>
      <c r="AD5938" s="301"/>
      <c r="AE5938" s="301"/>
      <c r="AF5938" s="301"/>
      <c r="AG5938" s="301"/>
      <c r="AH5938" s="301"/>
      <c r="AI5938" s="301"/>
    </row>
    <row r="5939" spans="18:35" ht="80.099999999999994" customHeight="1" x14ac:dyDescent="0.2">
      <c r="R5939" s="301"/>
      <c r="S5939" s="301"/>
      <c r="T5939" s="301"/>
      <c r="U5939" s="301"/>
      <c r="V5939" s="301"/>
      <c r="W5939" s="301"/>
      <c r="X5939" s="301"/>
      <c r="Y5939" s="301"/>
      <c r="Z5939" s="301"/>
      <c r="AA5939" s="301"/>
      <c r="AB5939" s="301"/>
      <c r="AC5939" s="301"/>
      <c r="AD5939" s="301"/>
      <c r="AE5939" s="301"/>
      <c r="AF5939" s="301"/>
      <c r="AG5939" s="301"/>
      <c r="AH5939" s="301"/>
      <c r="AI5939" s="301"/>
    </row>
    <row r="5940" spans="18:35" ht="80.099999999999994" customHeight="1" x14ac:dyDescent="0.2">
      <c r="R5940" s="301"/>
      <c r="S5940" s="301"/>
      <c r="T5940" s="301"/>
      <c r="U5940" s="301"/>
      <c r="V5940" s="301"/>
      <c r="W5940" s="301"/>
      <c r="X5940" s="301"/>
      <c r="Y5940" s="301"/>
      <c r="Z5940" s="301"/>
      <c r="AA5940" s="301"/>
      <c r="AB5940" s="301"/>
      <c r="AC5940" s="301"/>
      <c r="AD5940" s="301"/>
      <c r="AE5940" s="301"/>
      <c r="AF5940" s="301"/>
      <c r="AG5940" s="301"/>
      <c r="AH5940" s="301"/>
      <c r="AI5940" s="301"/>
    </row>
    <row r="5941" spans="18:35" ht="80.099999999999994" customHeight="1" x14ac:dyDescent="0.2">
      <c r="R5941" s="301"/>
      <c r="S5941" s="301"/>
      <c r="T5941" s="301"/>
      <c r="U5941" s="301"/>
      <c r="V5941" s="301"/>
      <c r="W5941" s="301"/>
      <c r="X5941" s="301"/>
      <c r="Y5941" s="301"/>
      <c r="Z5941" s="301"/>
      <c r="AA5941" s="301"/>
      <c r="AB5941" s="301"/>
      <c r="AC5941" s="301"/>
      <c r="AD5941" s="301"/>
      <c r="AE5941" s="301"/>
      <c r="AF5941" s="301"/>
      <c r="AG5941" s="301"/>
      <c r="AH5941" s="301"/>
      <c r="AI5941" s="301"/>
    </row>
    <row r="5942" spans="18:35" ht="80.099999999999994" customHeight="1" x14ac:dyDescent="0.2">
      <c r="R5942" s="301"/>
      <c r="S5942" s="301"/>
      <c r="T5942" s="301"/>
      <c r="U5942" s="301"/>
      <c r="V5942" s="301"/>
      <c r="W5942" s="301"/>
      <c r="X5942" s="301"/>
      <c r="Y5942" s="301"/>
      <c r="Z5942" s="301"/>
      <c r="AA5942" s="301"/>
      <c r="AB5942" s="301"/>
      <c r="AC5942" s="301"/>
      <c r="AD5942" s="301"/>
      <c r="AE5942" s="301"/>
      <c r="AF5942" s="301"/>
      <c r="AG5942" s="301"/>
      <c r="AH5942" s="301"/>
      <c r="AI5942" s="301"/>
    </row>
    <row r="5943" spans="18:35" ht="80.099999999999994" customHeight="1" x14ac:dyDescent="0.2">
      <c r="R5943" s="301"/>
      <c r="S5943" s="301"/>
      <c r="T5943" s="301"/>
      <c r="U5943" s="301"/>
      <c r="V5943" s="301"/>
      <c r="W5943" s="301"/>
      <c r="X5943" s="301"/>
      <c r="Y5943" s="301"/>
      <c r="Z5943" s="301"/>
      <c r="AA5943" s="301"/>
      <c r="AB5943" s="301"/>
      <c r="AC5943" s="301"/>
      <c r="AD5943" s="301"/>
      <c r="AE5943" s="301"/>
      <c r="AF5943" s="301"/>
      <c r="AG5943" s="301"/>
      <c r="AH5943" s="301"/>
      <c r="AI5943" s="301"/>
    </row>
    <row r="5944" spans="18:35" ht="80.099999999999994" customHeight="1" x14ac:dyDescent="0.2">
      <c r="R5944" s="301"/>
      <c r="S5944" s="301"/>
      <c r="T5944" s="301"/>
      <c r="U5944" s="301"/>
      <c r="V5944" s="301"/>
      <c r="W5944" s="301"/>
      <c r="X5944" s="301"/>
      <c r="Y5944" s="301"/>
      <c r="Z5944" s="301"/>
      <c r="AA5944" s="301"/>
      <c r="AB5944" s="301"/>
      <c r="AC5944" s="301"/>
      <c r="AD5944" s="301"/>
      <c r="AE5944" s="301"/>
      <c r="AF5944" s="301"/>
      <c r="AG5944" s="301"/>
      <c r="AH5944" s="301"/>
      <c r="AI5944" s="301"/>
    </row>
    <row r="5945" spans="18:35" ht="80.099999999999994" customHeight="1" x14ac:dyDescent="0.2">
      <c r="R5945" s="301"/>
      <c r="S5945" s="301"/>
      <c r="T5945" s="301"/>
      <c r="U5945" s="301"/>
      <c r="V5945" s="301"/>
      <c r="W5945" s="301"/>
      <c r="X5945" s="301"/>
      <c r="Y5945" s="301"/>
      <c r="Z5945" s="301"/>
      <c r="AA5945" s="301"/>
      <c r="AB5945" s="301"/>
      <c r="AC5945" s="301"/>
      <c r="AD5945" s="301"/>
      <c r="AE5945" s="301"/>
      <c r="AF5945" s="301"/>
      <c r="AG5945" s="301"/>
      <c r="AH5945" s="301"/>
      <c r="AI5945" s="301"/>
    </row>
    <row r="5946" spans="18:35" ht="80.099999999999994" customHeight="1" x14ac:dyDescent="0.2">
      <c r="R5946" s="301"/>
      <c r="S5946" s="301"/>
      <c r="T5946" s="301"/>
      <c r="U5946" s="301"/>
      <c r="V5946" s="301"/>
      <c r="W5946" s="301"/>
      <c r="X5946" s="301"/>
      <c r="Y5946" s="301"/>
      <c r="Z5946" s="301"/>
      <c r="AA5946" s="301"/>
      <c r="AB5946" s="301"/>
      <c r="AC5946" s="301"/>
      <c r="AD5946" s="301"/>
      <c r="AE5946" s="301"/>
      <c r="AF5946" s="301"/>
      <c r="AG5946" s="301"/>
      <c r="AH5946" s="301"/>
      <c r="AI5946" s="301"/>
    </row>
    <row r="5947" spans="18:35" ht="80.099999999999994" customHeight="1" x14ac:dyDescent="0.2">
      <c r="R5947" s="301"/>
      <c r="S5947" s="301"/>
      <c r="T5947" s="301"/>
      <c r="U5947" s="301"/>
      <c r="V5947" s="301"/>
      <c r="W5947" s="301"/>
      <c r="X5947" s="301"/>
      <c r="Y5947" s="301"/>
      <c r="Z5947" s="301"/>
      <c r="AA5947" s="301"/>
      <c r="AB5947" s="301"/>
      <c r="AC5947" s="301"/>
      <c r="AD5947" s="301"/>
      <c r="AE5947" s="301"/>
      <c r="AF5947" s="301"/>
      <c r="AG5947" s="301"/>
      <c r="AH5947" s="301"/>
      <c r="AI5947" s="301"/>
    </row>
    <row r="5948" spans="18:35" ht="80.099999999999994" customHeight="1" x14ac:dyDescent="0.2">
      <c r="R5948" s="301"/>
      <c r="S5948" s="301"/>
      <c r="T5948" s="301"/>
      <c r="U5948" s="301"/>
      <c r="V5948" s="301"/>
      <c r="W5948" s="301"/>
      <c r="X5948" s="301"/>
      <c r="Y5948" s="301"/>
      <c r="Z5948" s="301"/>
      <c r="AA5948" s="301"/>
      <c r="AB5948" s="301"/>
      <c r="AC5948" s="301"/>
      <c r="AD5948" s="301"/>
      <c r="AE5948" s="301"/>
      <c r="AF5948" s="301"/>
      <c r="AG5948" s="301"/>
      <c r="AH5948" s="301"/>
      <c r="AI5948" s="301"/>
    </row>
    <row r="5949" spans="18:35" ht="80.099999999999994" customHeight="1" x14ac:dyDescent="0.2">
      <c r="R5949" s="301"/>
      <c r="S5949" s="301"/>
      <c r="T5949" s="301"/>
      <c r="U5949" s="301"/>
      <c r="V5949" s="301"/>
      <c r="W5949" s="301"/>
      <c r="X5949" s="301"/>
      <c r="Y5949" s="301"/>
      <c r="Z5949" s="301"/>
      <c r="AA5949" s="301"/>
      <c r="AB5949" s="301"/>
      <c r="AC5949" s="301"/>
      <c r="AD5949" s="301"/>
      <c r="AE5949" s="301"/>
      <c r="AF5949" s="301"/>
      <c r="AG5949" s="301"/>
      <c r="AH5949" s="301"/>
      <c r="AI5949" s="301"/>
    </row>
    <row r="5950" spans="18:35" ht="80.099999999999994" customHeight="1" x14ac:dyDescent="0.2">
      <c r="R5950" s="301"/>
      <c r="S5950" s="301"/>
      <c r="T5950" s="301"/>
      <c r="U5950" s="301"/>
      <c r="V5950" s="301"/>
      <c r="W5950" s="301"/>
      <c r="X5950" s="301"/>
      <c r="Y5950" s="301"/>
      <c r="Z5950" s="301"/>
      <c r="AA5950" s="301"/>
      <c r="AB5950" s="301"/>
      <c r="AC5950" s="301"/>
      <c r="AD5950" s="301"/>
      <c r="AE5950" s="301"/>
      <c r="AF5950" s="301"/>
      <c r="AG5950" s="301"/>
      <c r="AH5950" s="301"/>
      <c r="AI5950" s="301"/>
    </row>
    <row r="5951" spans="18:35" ht="80.099999999999994" customHeight="1" x14ac:dyDescent="0.2">
      <c r="R5951" s="301"/>
      <c r="S5951" s="301"/>
      <c r="T5951" s="301"/>
      <c r="U5951" s="301"/>
      <c r="V5951" s="301"/>
      <c r="W5951" s="301"/>
      <c r="X5951" s="301"/>
      <c r="Y5951" s="301"/>
      <c r="Z5951" s="301"/>
      <c r="AA5951" s="301"/>
      <c r="AB5951" s="301"/>
      <c r="AC5951" s="301"/>
      <c r="AD5951" s="301"/>
      <c r="AE5951" s="301"/>
      <c r="AF5951" s="301"/>
      <c r="AG5951" s="301"/>
      <c r="AH5951" s="301"/>
      <c r="AI5951" s="301"/>
    </row>
    <row r="5952" spans="18:35" ht="80.099999999999994" customHeight="1" x14ac:dyDescent="0.2">
      <c r="R5952" s="301"/>
      <c r="S5952" s="301"/>
      <c r="T5952" s="301"/>
      <c r="U5952" s="301"/>
      <c r="V5952" s="301"/>
      <c r="W5952" s="301"/>
      <c r="X5952" s="301"/>
      <c r="Y5952" s="301"/>
      <c r="Z5952" s="301"/>
      <c r="AA5952" s="301"/>
      <c r="AB5952" s="301"/>
      <c r="AC5952" s="301"/>
      <c r="AD5952" s="301"/>
      <c r="AE5952" s="301"/>
      <c r="AF5952" s="301"/>
      <c r="AG5952" s="301"/>
      <c r="AH5952" s="301"/>
      <c r="AI5952" s="301"/>
    </row>
    <row r="5953" spans="18:35" ht="80.099999999999994" customHeight="1" x14ac:dyDescent="0.2">
      <c r="R5953" s="301"/>
      <c r="S5953" s="301"/>
      <c r="T5953" s="301"/>
      <c r="U5953" s="301"/>
      <c r="V5953" s="301"/>
      <c r="W5953" s="301"/>
      <c r="X5953" s="301"/>
      <c r="Y5953" s="301"/>
      <c r="Z5953" s="301"/>
      <c r="AA5953" s="301"/>
      <c r="AB5953" s="301"/>
      <c r="AC5953" s="301"/>
      <c r="AD5953" s="301"/>
      <c r="AE5953" s="301"/>
      <c r="AF5953" s="301"/>
      <c r="AG5953" s="301"/>
      <c r="AH5953" s="301"/>
      <c r="AI5953" s="301"/>
    </row>
    <row r="5954" spans="18:35" ht="80.099999999999994" customHeight="1" x14ac:dyDescent="0.2">
      <c r="R5954" s="301"/>
      <c r="S5954" s="301"/>
      <c r="T5954" s="301"/>
      <c r="U5954" s="301"/>
      <c r="V5954" s="301"/>
      <c r="W5954" s="301"/>
      <c r="X5954" s="301"/>
      <c r="Y5954" s="301"/>
      <c r="Z5954" s="301"/>
      <c r="AA5954" s="301"/>
      <c r="AB5954" s="301"/>
      <c r="AC5954" s="301"/>
      <c r="AD5954" s="301"/>
      <c r="AE5954" s="301"/>
      <c r="AF5954" s="301"/>
      <c r="AG5954" s="301"/>
      <c r="AH5954" s="301"/>
      <c r="AI5954" s="301"/>
    </row>
    <row r="5955" spans="18:35" ht="80.099999999999994" customHeight="1" x14ac:dyDescent="0.2">
      <c r="R5955" s="301"/>
      <c r="S5955" s="301"/>
      <c r="T5955" s="301"/>
      <c r="U5955" s="301"/>
      <c r="V5955" s="301"/>
      <c r="W5955" s="301"/>
      <c r="X5955" s="301"/>
      <c r="Y5955" s="301"/>
      <c r="Z5955" s="301"/>
      <c r="AA5955" s="301"/>
      <c r="AB5955" s="301"/>
      <c r="AC5955" s="301"/>
      <c r="AD5955" s="301"/>
      <c r="AE5955" s="301"/>
      <c r="AF5955" s="301"/>
      <c r="AG5955" s="301"/>
      <c r="AH5955" s="301"/>
      <c r="AI5955" s="301"/>
    </row>
    <row r="5956" spans="18:35" ht="80.099999999999994" customHeight="1" x14ac:dyDescent="0.2">
      <c r="R5956" s="301"/>
      <c r="S5956" s="301"/>
      <c r="T5956" s="301"/>
      <c r="U5956" s="301"/>
      <c r="V5956" s="301"/>
      <c r="W5956" s="301"/>
      <c r="X5956" s="301"/>
      <c r="Y5956" s="301"/>
      <c r="Z5956" s="301"/>
      <c r="AA5956" s="301"/>
      <c r="AB5956" s="301"/>
      <c r="AC5956" s="301"/>
      <c r="AD5956" s="301"/>
      <c r="AE5956" s="301"/>
      <c r="AF5956" s="301"/>
      <c r="AG5956" s="301"/>
      <c r="AH5956" s="301"/>
      <c r="AI5956" s="301"/>
    </row>
    <row r="5957" spans="18:35" ht="80.099999999999994" customHeight="1" x14ac:dyDescent="0.2">
      <c r="R5957" s="301"/>
      <c r="S5957" s="301"/>
      <c r="T5957" s="301"/>
      <c r="U5957" s="301"/>
      <c r="V5957" s="301"/>
      <c r="W5957" s="301"/>
      <c r="X5957" s="301"/>
      <c r="Y5957" s="301"/>
      <c r="Z5957" s="301"/>
      <c r="AA5957" s="301"/>
      <c r="AB5957" s="301"/>
      <c r="AC5957" s="301"/>
      <c r="AD5957" s="301"/>
      <c r="AE5957" s="301"/>
      <c r="AF5957" s="301"/>
      <c r="AG5957" s="301"/>
      <c r="AH5957" s="301"/>
      <c r="AI5957" s="301"/>
    </row>
    <row r="5958" spans="18:35" ht="80.099999999999994" customHeight="1" x14ac:dyDescent="0.2">
      <c r="R5958" s="301"/>
      <c r="S5958" s="301"/>
      <c r="T5958" s="301"/>
      <c r="U5958" s="301"/>
      <c r="V5958" s="301"/>
      <c r="W5958" s="301"/>
      <c r="X5958" s="301"/>
      <c r="Y5958" s="301"/>
      <c r="Z5958" s="301"/>
      <c r="AA5958" s="301"/>
      <c r="AB5958" s="301"/>
      <c r="AC5958" s="301"/>
      <c r="AD5958" s="301"/>
      <c r="AE5958" s="301"/>
      <c r="AF5958" s="301"/>
      <c r="AG5958" s="301"/>
      <c r="AH5958" s="301"/>
      <c r="AI5958" s="301"/>
    </row>
    <row r="5959" spans="18:35" ht="80.099999999999994" customHeight="1" x14ac:dyDescent="0.2">
      <c r="R5959" s="301"/>
      <c r="S5959" s="301"/>
      <c r="T5959" s="301"/>
      <c r="U5959" s="301"/>
      <c r="V5959" s="301"/>
      <c r="W5959" s="301"/>
      <c r="X5959" s="301"/>
      <c r="Y5959" s="301"/>
      <c r="Z5959" s="301"/>
      <c r="AA5959" s="301"/>
      <c r="AB5959" s="301"/>
      <c r="AC5959" s="301"/>
      <c r="AD5959" s="301"/>
      <c r="AE5959" s="301"/>
      <c r="AF5959" s="301"/>
      <c r="AG5959" s="301"/>
      <c r="AH5959" s="301"/>
      <c r="AI5959" s="301"/>
    </row>
    <row r="5960" spans="18:35" ht="80.099999999999994" customHeight="1" x14ac:dyDescent="0.2">
      <c r="R5960" s="301"/>
      <c r="S5960" s="301"/>
      <c r="T5960" s="301"/>
      <c r="U5960" s="301"/>
      <c r="V5960" s="301"/>
      <c r="W5960" s="301"/>
      <c r="X5960" s="301"/>
      <c r="Y5960" s="301"/>
      <c r="Z5960" s="301"/>
      <c r="AA5960" s="301"/>
      <c r="AB5960" s="301"/>
      <c r="AC5960" s="301"/>
      <c r="AD5960" s="301"/>
      <c r="AE5960" s="301"/>
      <c r="AF5960" s="301"/>
      <c r="AG5960" s="301"/>
      <c r="AH5960" s="301"/>
      <c r="AI5960" s="301"/>
    </row>
    <row r="5961" spans="18:35" ht="80.099999999999994" customHeight="1" x14ac:dyDescent="0.2">
      <c r="R5961" s="301"/>
      <c r="S5961" s="301"/>
      <c r="T5961" s="301"/>
      <c r="U5961" s="301"/>
      <c r="V5961" s="301"/>
      <c r="W5961" s="301"/>
      <c r="X5961" s="301"/>
      <c r="Y5961" s="301"/>
      <c r="Z5961" s="301"/>
      <c r="AA5961" s="301"/>
      <c r="AB5961" s="301"/>
      <c r="AC5961" s="301"/>
      <c r="AD5961" s="301"/>
      <c r="AE5961" s="301"/>
      <c r="AF5961" s="301"/>
      <c r="AG5961" s="301"/>
      <c r="AH5961" s="301"/>
      <c r="AI5961" s="301"/>
    </row>
    <row r="5962" spans="18:35" ht="80.099999999999994" customHeight="1" x14ac:dyDescent="0.2">
      <c r="R5962" s="301"/>
      <c r="S5962" s="301"/>
      <c r="T5962" s="301"/>
      <c r="U5962" s="301"/>
      <c r="V5962" s="301"/>
      <c r="W5962" s="301"/>
      <c r="X5962" s="301"/>
      <c r="Y5962" s="301"/>
      <c r="Z5962" s="301"/>
      <c r="AA5962" s="301"/>
      <c r="AB5962" s="301"/>
      <c r="AC5962" s="301"/>
      <c r="AD5962" s="301"/>
      <c r="AE5962" s="301"/>
      <c r="AF5962" s="301"/>
      <c r="AG5962" s="301"/>
      <c r="AH5962" s="301"/>
      <c r="AI5962" s="301"/>
    </row>
    <row r="5963" spans="18:35" ht="80.099999999999994" customHeight="1" x14ac:dyDescent="0.2">
      <c r="R5963" s="301"/>
      <c r="S5963" s="301"/>
      <c r="T5963" s="301"/>
      <c r="U5963" s="301"/>
      <c r="V5963" s="301"/>
      <c r="W5963" s="301"/>
      <c r="X5963" s="301"/>
      <c r="Y5963" s="301"/>
      <c r="Z5963" s="301"/>
      <c r="AA5963" s="301"/>
      <c r="AB5963" s="301"/>
      <c r="AC5963" s="301"/>
      <c r="AD5963" s="301"/>
      <c r="AE5963" s="301"/>
      <c r="AF5963" s="301"/>
      <c r="AG5963" s="301"/>
      <c r="AH5963" s="301"/>
      <c r="AI5963" s="301"/>
    </row>
    <row r="5964" spans="18:35" ht="80.099999999999994" customHeight="1" x14ac:dyDescent="0.2">
      <c r="R5964" s="301"/>
      <c r="S5964" s="301"/>
      <c r="T5964" s="301"/>
      <c r="U5964" s="301"/>
      <c r="V5964" s="301"/>
      <c r="W5964" s="301"/>
      <c r="X5964" s="301"/>
      <c r="Y5964" s="301"/>
      <c r="Z5964" s="301"/>
      <c r="AA5964" s="301"/>
      <c r="AB5964" s="301"/>
      <c r="AC5964" s="301"/>
      <c r="AD5964" s="301"/>
      <c r="AE5964" s="301"/>
      <c r="AF5964" s="301"/>
      <c r="AG5964" s="301"/>
      <c r="AH5964" s="301"/>
      <c r="AI5964" s="301"/>
    </row>
    <row r="5965" spans="18:35" ht="80.099999999999994" customHeight="1" x14ac:dyDescent="0.2">
      <c r="R5965" s="301"/>
      <c r="S5965" s="301"/>
      <c r="T5965" s="301"/>
      <c r="U5965" s="301"/>
      <c r="V5965" s="301"/>
      <c r="W5965" s="301"/>
      <c r="X5965" s="301"/>
      <c r="Y5965" s="301"/>
      <c r="Z5965" s="301"/>
      <c r="AA5965" s="301"/>
      <c r="AB5965" s="301"/>
      <c r="AC5965" s="301"/>
      <c r="AD5965" s="301"/>
      <c r="AE5965" s="301"/>
      <c r="AF5965" s="301"/>
      <c r="AG5965" s="301"/>
      <c r="AH5965" s="301"/>
      <c r="AI5965" s="301"/>
    </row>
    <row r="5966" spans="18:35" ht="80.099999999999994" customHeight="1" x14ac:dyDescent="0.2">
      <c r="R5966" s="301"/>
      <c r="S5966" s="301"/>
      <c r="T5966" s="301"/>
      <c r="U5966" s="301"/>
      <c r="V5966" s="301"/>
      <c r="W5966" s="301"/>
      <c r="X5966" s="301"/>
      <c r="Y5966" s="301"/>
      <c r="Z5966" s="301"/>
      <c r="AA5966" s="301"/>
      <c r="AB5966" s="301"/>
      <c r="AC5966" s="301"/>
      <c r="AD5966" s="301"/>
      <c r="AE5966" s="301"/>
      <c r="AF5966" s="301"/>
      <c r="AG5966" s="301"/>
      <c r="AH5966" s="301"/>
      <c r="AI5966" s="301"/>
    </row>
    <row r="5967" spans="18:35" ht="80.099999999999994" customHeight="1" x14ac:dyDescent="0.2">
      <c r="R5967" s="301"/>
      <c r="S5967" s="301"/>
      <c r="T5967" s="301"/>
      <c r="U5967" s="301"/>
      <c r="V5967" s="301"/>
      <c r="W5967" s="301"/>
      <c r="X5967" s="301"/>
      <c r="Y5967" s="301"/>
      <c r="Z5967" s="301"/>
      <c r="AA5967" s="301"/>
      <c r="AB5967" s="301"/>
      <c r="AC5967" s="301"/>
      <c r="AD5967" s="301"/>
      <c r="AE5967" s="301"/>
      <c r="AF5967" s="301"/>
      <c r="AG5967" s="301"/>
      <c r="AH5967" s="301"/>
      <c r="AI5967" s="301"/>
    </row>
    <row r="5968" spans="18:35" ht="80.099999999999994" customHeight="1" x14ac:dyDescent="0.2">
      <c r="R5968" s="301"/>
      <c r="S5968" s="301"/>
      <c r="T5968" s="301"/>
      <c r="U5968" s="301"/>
      <c r="V5968" s="301"/>
      <c r="W5968" s="301"/>
      <c r="X5968" s="301"/>
      <c r="Y5968" s="301"/>
      <c r="Z5968" s="301"/>
      <c r="AA5968" s="301"/>
      <c r="AB5968" s="301"/>
      <c r="AC5968" s="301"/>
      <c r="AD5968" s="301"/>
      <c r="AE5968" s="301"/>
      <c r="AF5968" s="301"/>
      <c r="AG5968" s="301"/>
      <c r="AH5968" s="301"/>
      <c r="AI5968" s="301"/>
    </row>
    <row r="5969" spans="18:35" ht="80.099999999999994" customHeight="1" x14ac:dyDescent="0.2">
      <c r="R5969" s="301"/>
      <c r="S5969" s="301"/>
      <c r="T5969" s="301"/>
      <c r="U5969" s="301"/>
      <c r="V5969" s="301"/>
      <c r="W5969" s="301"/>
      <c r="X5969" s="301"/>
      <c r="Y5969" s="301"/>
      <c r="Z5969" s="301"/>
      <c r="AA5969" s="301"/>
      <c r="AB5969" s="301"/>
      <c r="AC5969" s="301"/>
      <c r="AD5969" s="301"/>
      <c r="AE5969" s="301"/>
      <c r="AF5969" s="301"/>
      <c r="AG5969" s="301"/>
      <c r="AH5969" s="301"/>
      <c r="AI5969" s="301"/>
    </row>
    <row r="5970" spans="18:35" ht="80.099999999999994" customHeight="1" x14ac:dyDescent="0.2">
      <c r="R5970" s="301"/>
      <c r="S5970" s="301"/>
      <c r="T5970" s="301"/>
      <c r="U5970" s="301"/>
      <c r="V5970" s="301"/>
      <c r="W5970" s="301"/>
      <c r="X5970" s="301"/>
      <c r="Y5970" s="301"/>
      <c r="Z5970" s="301"/>
      <c r="AA5970" s="301"/>
      <c r="AB5970" s="301"/>
      <c r="AC5970" s="301"/>
      <c r="AD5970" s="301"/>
      <c r="AE5970" s="301"/>
      <c r="AF5970" s="301"/>
      <c r="AG5970" s="301"/>
      <c r="AH5970" s="301"/>
      <c r="AI5970" s="301"/>
    </row>
    <row r="5971" spans="18:35" ht="80.099999999999994" customHeight="1" x14ac:dyDescent="0.2">
      <c r="R5971" s="301"/>
      <c r="S5971" s="301"/>
      <c r="T5971" s="301"/>
      <c r="U5971" s="301"/>
      <c r="V5971" s="301"/>
      <c r="W5971" s="301"/>
      <c r="X5971" s="301"/>
      <c r="Y5971" s="301"/>
      <c r="Z5971" s="301"/>
      <c r="AA5971" s="301"/>
      <c r="AB5971" s="301"/>
      <c r="AC5971" s="301"/>
      <c r="AD5971" s="301"/>
      <c r="AE5971" s="301"/>
      <c r="AF5971" s="301"/>
      <c r="AG5971" s="301"/>
      <c r="AH5971" s="301"/>
      <c r="AI5971" s="301"/>
    </row>
    <row r="5972" spans="18:35" ht="80.099999999999994" customHeight="1" x14ac:dyDescent="0.2">
      <c r="R5972" s="301"/>
      <c r="S5972" s="301"/>
      <c r="T5972" s="301"/>
      <c r="U5972" s="301"/>
      <c r="V5972" s="301"/>
      <c r="W5972" s="301"/>
      <c r="X5972" s="301"/>
      <c r="Y5972" s="301"/>
      <c r="Z5972" s="301"/>
      <c r="AA5972" s="301"/>
      <c r="AB5972" s="301"/>
      <c r="AC5972" s="301"/>
      <c r="AD5972" s="301"/>
      <c r="AE5972" s="301"/>
      <c r="AF5972" s="301"/>
      <c r="AG5972" s="301"/>
      <c r="AH5972" s="301"/>
      <c r="AI5972" s="301"/>
    </row>
    <row r="5973" spans="18:35" ht="80.099999999999994" customHeight="1" x14ac:dyDescent="0.2">
      <c r="R5973" s="301"/>
      <c r="S5973" s="301"/>
      <c r="T5973" s="301"/>
      <c r="U5973" s="301"/>
      <c r="V5973" s="301"/>
      <c r="W5973" s="301"/>
      <c r="X5973" s="301"/>
      <c r="Y5973" s="301"/>
      <c r="Z5973" s="301"/>
      <c r="AA5973" s="301"/>
      <c r="AB5973" s="301"/>
      <c r="AC5973" s="301"/>
      <c r="AD5973" s="301"/>
      <c r="AE5973" s="301"/>
      <c r="AF5973" s="301"/>
      <c r="AG5973" s="301"/>
      <c r="AH5973" s="301"/>
      <c r="AI5973" s="301"/>
    </row>
    <row r="5974" spans="18:35" ht="80.099999999999994" customHeight="1" x14ac:dyDescent="0.2">
      <c r="R5974" s="301"/>
      <c r="S5974" s="301"/>
      <c r="T5974" s="301"/>
      <c r="U5974" s="301"/>
      <c r="V5974" s="301"/>
      <c r="W5974" s="301"/>
      <c r="X5974" s="301"/>
      <c r="Y5974" s="301"/>
      <c r="Z5974" s="301"/>
      <c r="AA5974" s="301"/>
      <c r="AB5974" s="301"/>
      <c r="AC5974" s="301"/>
      <c r="AD5974" s="301"/>
      <c r="AE5974" s="301"/>
      <c r="AF5974" s="301"/>
      <c r="AG5974" s="301"/>
      <c r="AH5974" s="301"/>
      <c r="AI5974" s="301"/>
    </row>
    <row r="5975" spans="18:35" ht="80.099999999999994" customHeight="1" x14ac:dyDescent="0.2">
      <c r="R5975" s="301"/>
      <c r="S5975" s="301"/>
      <c r="T5975" s="301"/>
      <c r="U5975" s="301"/>
      <c r="V5975" s="301"/>
      <c r="W5975" s="301"/>
      <c r="X5975" s="301"/>
      <c r="Y5975" s="301"/>
      <c r="Z5975" s="301"/>
      <c r="AA5975" s="301"/>
      <c r="AB5975" s="301"/>
      <c r="AC5975" s="301"/>
      <c r="AD5975" s="301"/>
      <c r="AE5975" s="301"/>
      <c r="AF5975" s="301"/>
      <c r="AG5975" s="301"/>
      <c r="AH5975" s="301"/>
      <c r="AI5975" s="301"/>
    </row>
    <row r="5976" spans="18:35" ht="80.099999999999994" customHeight="1" x14ac:dyDescent="0.2">
      <c r="R5976" s="301"/>
      <c r="S5976" s="301"/>
      <c r="T5976" s="301"/>
      <c r="U5976" s="301"/>
      <c r="V5976" s="301"/>
      <c r="W5976" s="301"/>
      <c r="X5976" s="301"/>
      <c r="Y5976" s="301"/>
      <c r="Z5976" s="301"/>
      <c r="AA5976" s="301"/>
      <c r="AB5976" s="301"/>
      <c r="AC5976" s="301"/>
      <c r="AD5976" s="301"/>
      <c r="AE5976" s="301"/>
      <c r="AF5976" s="301"/>
      <c r="AG5976" s="301"/>
      <c r="AH5976" s="301"/>
      <c r="AI5976" s="301"/>
    </row>
    <row r="5977" spans="18:35" ht="80.099999999999994" customHeight="1" x14ac:dyDescent="0.2">
      <c r="R5977" s="301"/>
      <c r="S5977" s="301"/>
      <c r="T5977" s="301"/>
      <c r="U5977" s="301"/>
      <c r="V5977" s="301"/>
      <c r="W5977" s="301"/>
      <c r="X5977" s="301"/>
      <c r="Y5977" s="301"/>
      <c r="Z5977" s="301"/>
      <c r="AA5977" s="301"/>
      <c r="AB5977" s="301"/>
      <c r="AC5977" s="301"/>
      <c r="AD5977" s="301"/>
      <c r="AE5977" s="301"/>
      <c r="AF5977" s="301"/>
      <c r="AG5977" s="301"/>
      <c r="AH5977" s="301"/>
      <c r="AI5977" s="301"/>
    </row>
    <row r="5978" spans="18:35" ht="80.099999999999994" customHeight="1" x14ac:dyDescent="0.2">
      <c r="R5978" s="301"/>
      <c r="S5978" s="301"/>
      <c r="T5978" s="301"/>
      <c r="U5978" s="301"/>
      <c r="V5978" s="301"/>
      <c r="W5978" s="301"/>
      <c r="X5978" s="301"/>
      <c r="Y5978" s="301"/>
      <c r="Z5978" s="301"/>
      <c r="AA5978" s="301"/>
      <c r="AB5978" s="301"/>
      <c r="AC5978" s="301"/>
      <c r="AD5978" s="301"/>
      <c r="AE5978" s="301"/>
      <c r="AF5978" s="301"/>
      <c r="AG5978" s="301"/>
      <c r="AH5978" s="301"/>
      <c r="AI5978" s="301"/>
    </row>
    <row r="5979" spans="18:35" ht="80.099999999999994" customHeight="1" x14ac:dyDescent="0.2">
      <c r="R5979" s="301"/>
      <c r="S5979" s="301"/>
      <c r="T5979" s="301"/>
      <c r="U5979" s="301"/>
      <c r="V5979" s="301"/>
      <c r="W5979" s="301"/>
      <c r="X5979" s="301"/>
      <c r="Y5979" s="301"/>
      <c r="Z5979" s="301"/>
      <c r="AA5979" s="301"/>
      <c r="AB5979" s="301"/>
      <c r="AC5979" s="301"/>
      <c r="AD5979" s="301"/>
      <c r="AE5979" s="301"/>
      <c r="AF5979" s="301"/>
      <c r="AG5979" s="301"/>
      <c r="AH5979" s="301"/>
      <c r="AI5979" s="301"/>
    </row>
    <row r="5980" spans="18:35" ht="80.099999999999994" customHeight="1" x14ac:dyDescent="0.2">
      <c r="R5980" s="301"/>
      <c r="S5980" s="301"/>
      <c r="T5980" s="301"/>
      <c r="U5980" s="301"/>
      <c r="V5980" s="301"/>
      <c r="W5980" s="301"/>
      <c r="X5980" s="301"/>
      <c r="Y5980" s="301"/>
      <c r="Z5980" s="301"/>
      <c r="AA5980" s="301"/>
      <c r="AB5980" s="301"/>
      <c r="AC5980" s="301"/>
      <c r="AD5980" s="301"/>
      <c r="AE5980" s="301"/>
      <c r="AF5980" s="301"/>
      <c r="AG5980" s="301"/>
      <c r="AH5980" s="301"/>
      <c r="AI5980" s="301"/>
    </row>
    <row r="5981" spans="18:35" ht="80.099999999999994" customHeight="1" x14ac:dyDescent="0.2">
      <c r="R5981" s="301"/>
      <c r="S5981" s="301"/>
      <c r="T5981" s="301"/>
      <c r="U5981" s="301"/>
      <c r="V5981" s="301"/>
      <c r="W5981" s="301"/>
      <c r="X5981" s="301"/>
      <c r="Y5981" s="301"/>
      <c r="Z5981" s="301"/>
      <c r="AA5981" s="301"/>
      <c r="AB5981" s="301"/>
      <c r="AC5981" s="301"/>
      <c r="AD5981" s="301"/>
      <c r="AE5981" s="301"/>
      <c r="AF5981" s="301"/>
      <c r="AG5981" s="301"/>
      <c r="AH5981" s="301"/>
      <c r="AI5981" s="301"/>
    </row>
    <row r="5982" spans="18:35" ht="80.099999999999994" customHeight="1" x14ac:dyDescent="0.2">
      <c r="R5982" s="301"/>
      <c r="S5982" s="301"/>
      <c r="T5982" s="301"/>
      <c r="U5982" s="301"/>
      <c r="V5982" s="301"/>
      <c r="W5982" s="301"/>
      <c r="X5982" s="301"/>
      <c r="Y5982" s="301"/>
      <c r="Z5982" s="301"/>
      <c r="AA5982" s="301"/>
      <c r="AB5982" s="301"/>
      <c r="AC5982" s="301"/>
      <c r="AD5982" s="301"/>
      <c r="AE5982" s="301"/>
      <c r="AF5982" s="301"/>
      <c r="AG5982" s="301"/>
      <c r="AH5982" s="301"/>
      <c r="AI5982" s="301"/>
    </row>
    <row r="5983" spans="18:35" ht="80.099999999999994" customHeight="1" x14ac:dyDescent="0.2">
      <c r="R5983" s="301"/>
      <c r="S5983" s="301"/>
      <c r="T5983" s="301"/>
      <c r="U5983" s="301"/>
      <c r="V5983" s="301"/>
      <c r="W5983" s="301"/>
      <c r="X5983" s="301"/>
      <c r="Y5983" s="301"/>
      <c r="Z5983" s="301"/>
      <c r="AA5983" s="301"/>
      <c r="AB5983" s="301"/>
      <c r="AC5983" s="301"/>
      <c r="AD5983" s="301"/>
      <c r="AE5983" s="301"/>
      <c r="AF5983" s="301"/>
      <c r="AG5983" s="301"/>
      <c r="AH5983" s="301"/>
      <c r="AI5983" s="301"/>
    </row>
    <row r="5984" spans="18:35" ht="80.099999999999994" customHeight="1" x14ac:dyDescent="0.2">
      <c r="R5984" s="301"/>
      <c r="S5984" s="301"/>
      <c r="T5984" s="301"/>
      <c r="U5984" s="301"/>
      <c r="V5984" s="301"/>
      <c r="W5984" s="301"/>
      <c r="X5984" s="301"/>
      <c r="Y5984" s="301"/>
      <c r="Z5984" s="301"/>
      <c r="AA5984" s="301"/>
      <c r="AB5984" s="301"/>
      <c r="AC5984" s="301"/>
      <c r="AD5984" s="301"/>
      <c r="AE5984" s="301"/>
      <c r="AF5984" s="301"/>
      <c r="AG5984" s="301"/>
      <c r="AH5984" s="301"/>
      <c r="AI5984" s="301"/>
    </row>
    <row r="5985" spans="18:35" ht="80.099999999999994" customHeight="1" x14ac:dyDescent="0.2">
      <c r="R5985" s="301"/>
      <c r="S5985" s="301"/>
      <c r="T5985" s="301"/>
      <c r="U5985" s="301"/>
      <c r="V5985" s="301"/>
      <c r="W5985" s="301"/>
      <c r="X5985" s="301"/>
      <c r="Y5985" s="301"/>
      <c r="Z5985" s="301"/>
      <c r="AA5985" s="301"/>
      <c r="AB5985" s="301"/>
      <c r="AC5985" s="301"/>
      <c r="AD5985" s="301"/>
      <c r="AE5985" s="301"/>
      <c r="AF5985" s="301"/>
      <c r="AG5985" s="301"/>
      <c r="AH5985" s="301"/>
      <c r="AI5985" s="301"/>
    </row>
    <row r="5986" spans="18:35" ht="80.099999999999994" customHeight="1" x14ac:dyDescent="0.2">
      <c r="R5986" s="301"/>
      <c r="S5986" s="301"/>
      <c r="T5986" s="301"/>
      <c r="U5986" s="301"/>
      <c r="V5986" s="301"/>
      <c r="W5986" s="301"/>
      <c r="X5986" s="301"/>
      <c r="Y5986" s="301"/>
      <c r="Z5986" s="301"/>
      <c r="AA5986" s="301"/>
      <c r="AB5986" s="301"/>
      <c r="AC5986" s="301"/>
      <c r="AD5986" s="301"/>
      <c r="AE5986" s="301"/>
      <c r="AF5986" s="301"/>
      <c r="AG5986" s="301"/>
      <c r="AH5986" s="301"/>
      <c r="AI5986" s="301"/>
    </row>
    <row r="5987" spans="18:35" ht="80.099999999999994" customHeight="1" x14ac:dyDescent="0.2">
      <c r="R5987" s="301"/>
      <c r="S5987" s="301"/>
      <c r="T5987" s="301"/>
      <c r="U5987" s="301"/>
      <c r="V5987" s="301"/>
      <c r="W5987" s="301"/>
      <c r="X5987" s="301"/>
      <c r="Y5987" s="301"/>
      <c r="Z5987" s="301"/>
      <c r="AA5987" s="301"/>
      <c r="AB5987" s="301"/>
      <c r="AC5987" s="301"/>
      <c r="AD5987" s="301"/>
      <c r="AE5987" s="301"/>
      <c r="AF5987" s="301"/>
      <c r="AG5987" s="301"/>
      <c r="AH5987" s="301"/>
      <c r="AI5987" s="301"/>
    </row>
    <row r="5988" spans="18:35" ht="80.099999999999994" customHeight="1" x14ac:dyDescent="0.2">
      <c r="R5988" s="301"/>
      <c r="S5988" s="301"/>
      <c r="T5988" s="301"/>
      <c r="U5988" s="301"/>
      <c r="V5988" s="301"/>
      <c r="W5988" s="301"/>
      <c r="X5988" s="301"/>
      <c r="Y5988" s="301"/>
      <c r="Z5988" s="301"/>
      <c r="AA5988" s="301"/>
      <c r="AB5988" s="301"/>
      <c r="AC5988" s="301"/>
      <c r="AD5988" s="301"/>
      <c r="AE5988" s="301"/>
      <c r="AF5988" s="301"/>
      <c r="AG5988" s="301"/>
      <c r="AH5988" s="301"/>
      <c r="AI5988" s="301"/>
    </row>
    <row r="5989" spans="18:35" ht="80.099999999999994" customHeight="1" x14ac:dyDescent="0.2">
      <c r="R5989" s="301"/>
      <c r="S5989" s="301"/>
      <c r="T5989" s="301"/>
      <c r="U5989" s="301"/>
      <c r="V5989" s="301"/>
      <c r="W5989" s="301"/>
      <c r="X5989" s="301"/>
      <c r="Y5989" s="301"/>
      <c r="Z5989" s="301"/>
      <c r="AA5989" s="301"/>
      <c r="AB5989" s="301"/>
      <c r="AC5989" s="301"/>
      <c r="AD5989" s="301"/>
      <c r="AE5989" s="301"/>
      <c r="AF5989" s="301"/>
      <c r="AG5989" s="301"/>
      <c r="AH5989" s="301"/>
      <c r="AI5989" s="301"/>
    </row>
    <row r="5990" spans="18:35" ht="80.099999999999994" customHeight="1" x14ac:dyDescent="0.2">
      <c r="R5990" s="301"/>
      <c r="S5990" s="301"/>
      <c r="T5990" s="301"/>
      <c r="U5990" s="301"/>
      <c r="V5990" s="301"/>
      <c r="W5990" s="301"/>
      <c r="X5990" s="301"/>
      <c r="Y5990" s="301"/>
      <c r="Z5990" s="301"/>
      <c r="AA5990" s="301"/>
      <c r="AB5990" s="301"/>
      <c r="AC5990" s="301"/>
      <c r="AD5990" s="301"/>
      <c r="AE5990" s="301"/>
      <c r="AF5990" s="301"/>
      <c r="AG5990" s="301"/>
      <c r="AH5990" s="301"/>
      <c r="AI5990" s="301"/>
    </row>
    <row r="5991" spans="18:35" ht="80.099999999999994" customHeight="1" x14ac:dyDescent="0.2">
      <c r="R5991" s="301"/>
      <c r="S5991" s="301"/>
      <c r="T5991" s="301"/>
      <c r="U5991" s="301"/>
      <c r="V5991" s="301"/>
      <c r="W5991" s="301"/>
      <c r="X5991" s="301"/>
      <c r="Y5991" s="301"/>
      <c r="Z5991" s="301"/>
      <c r="AA5991" s="301"/>
      <c r="AB5991" s="301"/>
      <c r="AC5991" s="301"/>
      <c r="AD5991" s="301"/>
      <c r="AE5991" s="301"/>
      <c r="AF5991" s="301"/>
      <c r="AG5991" s="301"/>
      <c r="AH5991" s="301"/>
      <c r="AI5991" s="301"/>
    </row>
    <row r="5992" spans="18:35" ht="80.099999999999994" customHeight="1" x14ac:dyDescent="0.2">
      <c r="R5992" s="301"/>
      <c r="S5992" s="301"/>
      <c r="T5992" s="301"/>
      <c r="U5992" s="301"/>
      <c r="V5992" s="301"/>
      <c r="W5992" s="301"/>
      <c r="X5992" s="301"/>
      <c r="Y5992" s="301"/>
      <c r="Z5992" s="301"/>
      <c r="AA5992" s="301"/>
      <c r="AB5992" s="301"/>
      <c r="AC5992" s="301"/>
      <c r="AD5992" s="301"/>
      <c r="AE5992" s="301"/>
      <c r="AF5992" s="301"/>
      <c r="AG5992" s="301"/>
      <c r="AH5992" s="301"/>
      <c r="AI5992" s="301"/>
    </row>
    <row r="5993" spans="18:35" ht="80.099999999999994" customHeight="1" x14ac:dyDescent="0.2">
      <c r="R5993" s="301"/>
      <c r="S5993" s="301"/>
      <c r="T5993" s="301"/>
      <c r="U5993" s="301"/>
      <c r="V5993" s="301"/>
      <c r="W5993" s="301"/>
      <c r="X5993" s="301"/>
      <c r="Y5993" s="301"/>
      <c r="Z5993" s="301"/>
      <c r="AA5993" s="301"/>
      <c r="AB5993" s="301"/>
      <c r="AC5993" s="301"/>
      <c r="AD5993" s="301"/>
      <c r="AE5993" s="301"/>
      <c r="AF5993" s="301"/>
      <c r="AG5993" s="301"/>
      <c r="AH5993" s="301"/>
      <c r="AI5993" s="301"/>
    </row>
    <row r="5994" spans="18:35" ht="80.099999999999994" customHeight="1" x14ac:dyDescent="0.2">
      <c r="R5994" s="301"/>
      <c r="S5994" s="301"/>
      <c r="T5994" s="301"/>
      <c r="U5994" s="301"/>
      <c r="V5994" s="301"/>
      <c r="W5994" s="301"/>
      <c r="X5994" s="301"/>
      <c r="Y5994" s="301"/>
      <c r="Z5994" s="301"/>
      <c r="AA5994" s="301"/>
      <c r="AB5994" s="301"/>
      <c r="AC5994" s="301"/>
      <c r="AD5994" s="301"/>
      <c r="AE5994" s="301"/>
      <c r="AF5994" s="301"/>
      <c r="AG5994" s="301"/>
      <c r="AH5994" s="301"/>
      <c r="AI5994" s="301"/>
    </row>
    <row r="5995" spans="18:35" ht="80.099999999999994" customHeight="1" x14ac:dyDescent="0.2">
      <c r="R5995" s="301"/>
      <c r="S5995" s="301"/>
      <c r="T5995" s="301"/>
      <c r="U5995" s="301"/>
      <c r="V5995" s="301"/>
      <c r="W5995" s="301"/>
      <c r="X5995" s="301"/>
      <c r="Y5995" s="301"/>
      <c r="Z5995" s="301"/>
      <c r="AA5995" s="301"/>
      <c r="AB5995" s="301"/>
      <c r="AC5995" s="301"/>
      <c r="AD5995" s="301"/>
      <c r="AE5995" s="301"/>
      <c r="AF5995" s="301"/>
      <c r="AG5995" s="301"/>
      <c r="AH5995" s="301"/>
      <c r="AI5995" s="301"/>
    </row>
    <row r="5996" spans="18:35" ht="80.099999999999994" customHeight="1" x14ac:dyDescent="0.2">
      <c r="R5996" s="301"/>
      <c r="S5996" s="301"/>
      <c r="T5996" s="301"/>
      <c r="U5996" s="301"/>
      <c r="V5996" s="301"/>
      <c r="W5996" s="301"/>
      <c r="X5996" s="301"/>
      <c r="Y5996" s="301"/>
      <c r="Z5996" s="301"/>
      <c r="AA5996" s="301"/>
      <c r="AB5996" s="301"/>
      <c r="AC5996" s="301"/>
      <c r="AD5996" s="301"/>
      <c r="AE5996" s="301"/>
      <c r="AF5996" s="301"/>
      <c r="AG5996" s="301"/>
      <c r="AH5996" s="301"/>
      <c r="AI5996" s="301"/>
    </row>
    <row r="5997" spans="18:35" ht="80.099999999999994" customHeight="1" x14ac:dyDescent="0.2">
      <c r="R5997" s="301"/>
      <c r="S5997" s="301"/>
      <c r="T5997" s="301"/>
      <c r="U5997" s="301"/>
      <c r="V5997" s="301"/>
      <c r="W5997" s="301"/>
      <c r="X5997" s="301"/>
      <c r="Y5997" s="301"/>
      <c r="Z5997" s="301"/>
      <c r="AA5997" s="301"/>
      <c r="AB5997" s="301"/>
      <c r="AC5997" s="301"/>
      <c r="AD5997" s="301"/>
      <c r="AE5997" s="301"/>
      <c r="AF5997" s="301"/>
      <c r="AG5997" s="301"/>
      <c r="AH5997" s="301"/>
      <c r="AI5997" s="301"/>
    </row>
    <row r="5998" spans="18:35" ht="80.099999999999994" customHeight="1" x14ac:dyDescent="0.2">
      <c r="R5998" s="301"/>
      <c r="S5998" s="301"/>
      <c r="T5998" s="301"/>
      <c r="U5998" s="301"/>
      <c r="V5998" s="301"/>
      <c r="W5998" s="301"/>
      <c r="X5998" s="301"/>
      <c r="Y5998" s="301"/>
      <c r="Z5998" s="301"/>
      <c r="AA5998" s="301"/>
      <c r="AB5998" s="301"/>
      <c r="AC5998" s="301"/>
      <c r="AD5998" s="301"/>
      <c r="AE5998" s="301"/>
      <c r="AF5998" s="301"/>
      <c r="AG5998" s="301"/>
      <c r="AH5998" s="301"/>
      <c r="AI5998" s="301"/>
    </row>
    <row r="5999" spans="18:35" ht="80.099999999999994" customHeight="1" x14ac:dyDescent="0.2">
      <c r="R5999" s="301"/>
      <c r="S5999" s="301"/>
      <c r="T5999" s="301"/>
      <c r="U5999" s="301"/>
      <c r="V5999" s="301"/>
      <c r="W5999" s="301"/>
      <c r="X5999" s="301"/>
      <c r="Y5999" s="301"/>
      <c r="Z5999" s="301"/>
      <c r="AA5999" s="301"/>
      <c r="AB5999" s="301"/>
      <c r="AC5999" s="301"/>
      <c r="AD5999" s="301"/>
      <c r="AE5999" s="301"/>
      <c r="AF5999" s="301"/>
      <c r="AG5999" s="301"/>
      <c r="AH5999" s="301"/>
      <c r="AI5999" s="301"/>
    </row>
    <row r="6000" spans="18:35" ht="80.099999999999994" customHeight="1" x14ac:dyDescent="0.2">
      <c r="R6000" s="301"/>
      <c r="S6000" s="301"/>
      <c r="T6000" s="301"/>
      <c r="U6000" s="301"/>
      <c r="V6000" s="301"/>
      <c r="W6000" s="301"/>
      <c r="X6000" s="301"/>
      <c r="Y6000" s="301"/>
      <c r="Z6000" s="301"/>
      <c r="AA6000" s="301"/>
      <c r="AB6000" s="301"/>
      <c r="AC6000" s="301"/>
      <c r="AD6000" s="301"/>
      <c r="AE6000" s="301"/>
      <c r="AF6000" s="301"/>
      <c r="AG6000" s="301"/>
      <c r="AH6000" s="301"/>
      <c r="AI6000" s="301"/>
    </row>
    <row r="6001" spans="18:35" ht="80.099999999999994" customHeight="1" x14ac:dyDescent="0.2">
      <c r="R6001" s="301"/>
      <c r="S6001" s="301"/>
      <c r="T6001" s="301"/>
      <c r="U6001" s="301"/>
      <c r="V6001" s="301"/>
      <c r="W6001" s="301"/>
      <c r="X6001" s="301"/>
      <c r="Y6001" s="301"/>
      <c r="Z6001" s="301"/>
      <c r="AA6001" s="301"/>
      <c r="AB6001" s="301"/>
      <c r="AC6001" s="301"/>
      <c r="AD6001" s="301"/>
      <c r="AE6001" s="301"/>
      <c r="AF6001" s="301"/>
      <c r="AG6001" s="301"/>
      <c r="AH6001" s="301"/>
      <c r="AI6001" s="301"/>
    </row>
    <row r="6002" spans="18:35" ht="80.099999999999994" customHeight="1" x14ac:dyDescent="0.2">
      <c r="R6002" s="301"/>
      <c r="S6002" s="301"/>
      <c r="T6002" s="301"/>
      <c r="U6002" s="301"/>
      <c r="V6002" s="301"/>
      <c r="W6002" s="301"/>
      <c r="X6002" s="301"/>
      <c r="Y6002" s="301"/>
      <c r="Z6002" s="301"/>
      <c r="AA6002" s="301"/>
      <c r="AB6002" s="301"/>
      <c r="AC6002" s="301"/>
      <c r="AD6002" s="301"/>
      <c r="AE6002" s="301"/>
      <c r="AF6002" s="301"/>
      <c r="AG6002" s="301"/>
      <c r="AH6002" s="301"/>
      <c r="AI6002" s="301"/>
    </row>
    <row r="6003" spans="18:35" ht="80.099999999999994" customHeight="1" x14ac:dyDescent="0.2">
      <c r="R6003" s="301"/>
      <c r="S6003" s="301"/>
      <c r="T6003" s="301"/>
      <c r="U6003" s="301"/>
      <c r="V6003" s="301"/>
      <c r="W6003" s="301"/>
      <c r="X6003" s="301"/>
      <c r="Y6003" s="301"/>
      <c r="Z6003" s="301"/>
      <c r="AA6003" s="301"/>
      <c r="AB6003" s="301"/>
      <c r="AC6003" s="301"/>
      <c r="AD6003" s="301"/>
      <c r="AE6003" s="301"/>
      <c r="AF6003" s="301"/>
      <c r="AG6003" s="301"/>
      <c r="AH6003" s="301"/>
      <c r="AI6003" s="301"/>
    </row>
    <row r="6004" spans="18:35" ht="80.099999999999994" customHeight="1" x14ac:dyDescent="0.2">
      <c r="R6004" s="301"/>
      <c r="S6004" s="301"/>
      <c r="T6004" s="301"/>
      <c r="U6004" s="301"/>
      <c r="V6004" s="301"/>
      <c r="W6004" s="301"/>
      <c r="X6004" s="301"/>
      <c r="Y6004" s="301"/>
      <c r="Z6004" s="301"/>
      <c r="AA6004" s="301"/>
      <c r="AB6004" s="301"/>
      <c r="AC6004" s="301"/>
      <c r="AD6004" s="301"/>
      <c r="AE6004" s="301"/>
      <c r="AF6004" s="301"/>
      <c r="AG6004" s="301"/>
      <c r="AH6004" s="301"/>
      <c r="AI6004" s="301"/>
    </row>
    <row r="6005" spans="18:35" ht="80.099999999999994" customHeight="1" x14ac:dyDescent="0.2">
      <c r="R6005" s="301"/>
      <c r="S6005" s="301"/>
      <c r="T6005" s="301"/>
      <c r="U6005" s="301"/>
      <c r="V6005" s="301"/>
      <c r="W6005" s="301"/>
      <c r="X6005" s="301"/>
      <c r="Y6005" s="301"/>
      <c r="Z6005" s="301"/>
      <c r="AA6005" s="301"/>
      <c r="AB6005" s="301"/>
      <c r="AC6005" s="301"/>
      <c r="AD6005" s="301"/>
      <c r="AE6005" s="301"/>
      <c r="AF6005" s="301"/>
      <c r="AG6005" s="301"/>
      <c r="AH6005" s="301"/>
      <c r="AI6005" s="301"/>
    </row>
    <row r="6006" spans="18:35" ht="80.099999999999994" customHeight="1" x14ac:dyDescent="0.2">
      <c r="R6006" s="301"/>
      <c r="S6006" s="301"/>
      <c r="T6006" s="301"/>
      <c r="U6006" s="301"/>
      <c r="V6006" s="301"/>
      <c r="W6006" s="301"/>
      <c r="X6006" s="301"/>
      <c r="Y6006" s="301"/>
      <c r="Z6006" s="301"/>
      <c r="AA6006" s="301"/>
      <c r="AB6006" s="301"/>
      <c r="AC6006" s="301"/>
      <c r="AD6006" s="301"/>
      <c r="AE6006" s="301"/>
      <c r="AF6006" s="301"/>
      <c r="AG6006" s="301"/>
      <c r="AH6006" s="301"/>
      <c r="AI6006" s="301"/>
    </row>
    <row r="6007" spans="18:35" ht="80.099999999999994" customHeight="1" x14ac:dyDescent="0.2">
      <c r="R6007" s="301"/>
      <c r="S6007" s="301"/>
      <c r="T6007" s="301"/>
      <c r="U6007" s="301"/>
      <c r="V6007" s="301"/>
      <c r="W6007" s="301"/>
      <c r="X6007" s="301"/>
      <c r="Y6007" s="301"/>
      <c r="Z6007" s="301"/>
      <c r="AA6007" s="301"/>
      <c r="AB6007" s="301"/>
      <c r="AC6007" s="301"/>
      <c r="AD6007" s="301"/>
      <c r="AE6007" s="301"/>
      <c r="AF6007" s="301"/>
      <c r="AG6007" s="301"/>
      <c r="AH6007" s="301"/>
      <c r="AI6007" s="301"/>
    </row>
    <row r="6008" spans="18:35" ht="80.099999999999994" customHeight="1" x14ac:dyDescent="0.2">
      <c r="R6008" s="301"/>
      <c r="S6008" s="301"/>
      <c r="T6008" s="301"/>
      <c r="U6008" s="301"/>
      <c r="V6008" s="301"/>
      <c r="W6008" s="301"/>
      <c r="X6008" s="301"/>
      <c r="Y6008" s="301"/>
      <c r="Z6008" s="301"/>
      <c r="AA6008" s="301"/>
      <c r="AB6008" s="301"/>
      <c r="AC6008" s="301"/>
      <c r="AD6008" s="301"/>
      <c r="AE6008" s="301"/>
      <c r="AF6008" s="301"/>
      <c r="AG6008" s="301"/>
      <c r="AH6008" s="301"/>
      <c r="AI6008" s="301"/>
    </row>
    <row r="6009" spans="18:35" ht="80.099999999999994" customHeight="1" x14ac:dyDescent="0.2">
      <c r="R6009" s="301"/>
      <c r="S6009" s="301"/>
      <c r="T6009" s="301"/>
      <c r="U6009" s="301"/>
      <c r="V6009" s="301"/>
      <c r="W6009" s="301"/>
      <c r="X6009" s="301"/>
      <c r="Y6009" s="301"/>
      <c r="Z6009" s="301"/>
      <c r="AA6009" s="301"/>
      <c r="AB6009" s="301"/>
      <c r="AC6009" s="301"/>
      <c r="AD6009" s="301"/>
      <c r="AE6009" s="301"/>
      <c r="AF6009" s="301"/>
      <c r="AG6009" s="301"/>
      <c r="AH6009" s="301"/>
      <c r="AI6009" s="301"/>
    </row>
    <row r="6010" spans="18:35" ht="80.099999999999994" customHeight="1" x14ac:dyDescent="0.2">
      <c r="R6010" s="301"/>
      <c r="S6010" s="301"/>
      <c r="T6010" s="301"/>
      <c r="U6010" s="301"/>
      <c r="V6010" s="301"/>
      <c r="W6010" s="301"/>
      <c r="X6010" s="301"/>
      <c r="Y6010" s="301"/>
      <c r="Z6010" s="301"/>
      <c r="AA6010" s="301"/>
      <c r="AB6010" s="301"/>
      <c r="AC6010" s="301"/>
      <c r="AD6010" s="301"/>
      <c r="AE6010" s="301"/>
      <c r="AF6010" s="301"/>
      <c r="AG6010" s="301"/>
      <c r="AH6010" s="301"/>
      <c r="AI6010" s="301"/>
    </row>
    <row r="6011" spans="18:35" ht="80.099999999999994" customHeight="1" x14ac:dyDescent="0.2">
      <c r="R6011" s="301"/>
      <c r="S6011" s="301"/>
      <c r="T6011" s="301"/>
      <c r="U6011" s="301"/>
      <c r="V6011" s="301"/>
      <c r="W6011" s="301"/>
      <c r="X6011" s="301"/>
      <c r="Y6011" s="301"/>
      <c r="Z6011" s="301"/>
      <c r="AA6011" s="301"/>
      <c r="AB6011" s="301"/>
      <c r="AC6011" s="301"/>
      <c r="AD6011" s="301"/>
      <c r="AE6011" s="301"/>
      <c r="AF6011" s="301"/>
      <c r="AG6011" s="301"/>
      <c r="AH6011" s="301"/>
      <c r="AI6011" s="301"/>
    </row>
    <row r="6012" spans="18:35" ht="80.099999999999994" customHeight="1" x14ac:dyDescent="0.2">
      <c r="R6012" s="301"/>
      <c r="S6012" s="301"/>
      <c r="T6012" s="301"/>
      <c r="U6012" s="301"/>
      <c r="V6012" s="301"/>
      <c r="W6012" s="301"/>
      <c r="X6012" s="301"/>
      <c r="Y6012" s="301"/>
      <c r="Z6012" s="301"/>
      <c r="AA6012" s="301"/>
      <c r="AB6012" s="301"/>
      <c r="AC6012" s="301"/>
      <c r="AD6012" s="301"/>
      <c r="AE6012" s="301"/>
      <c r="AF6012" s="301"/>
      <c r="AG6012" s="301"/>
      <c r="AH6012" s="301"/>
      <c r="AI6012" s="301"/>
    </row>
    <row r="6013" spans="18:35" ht="80.099999999999994" customHeight="1" x14ac:dyDescent="0.2">
      <c r="R6013" s="301"/>
      <c r="S6013" s="301"/>
      <c r="T6013" s="301"/>
      <c r="U6013" s="301"/>
      <c r="V6013" s="301"/>
      <c r="W6013" s="301"/>
      <c r="X6013" s="301"/>
      <c r="Y6013" s="301"/>
      <c r="Z6013" s="301"/>
      <c r="AA6013" s="301"/>
      <c r="AB6013" s="301"/>
      <c r="AC6013" s="301"/>
      <c r="AD6013" s="301"/>
      <c r="AE6013" s="301"/>
      <c r="AF6013" s="301"/>
      <c r="AG6013" s="301"/>
      <c r="AH6013" s="301"/>
      <c r="AI6013" s="301"/>
    </row>
    <row r="6014" spans="18:35" ht="80.099999999999994" customHeight="1" x14ac:dyDescent="0.2">
      <c r="R6014" s="301"/>
      <c r="S6014" s="301"/>
      <c r="T6014" s="301"/>
      <c r="U6014" s="301"/>
      <c r="V6014" s="301"/>
      <c r="W6014" s="301"/>
      <c r="X6014" s="301"/>
      <c r="Y6014" s="301"/>
      <c r="Z6014" s="301"/>
      <c r="AA6014" s="301"/>
      <c r="AB6014" s="301"/>
      <c r="AC6014" s="301"/>
      <c r="AD6014" s="301"/>
      <c r="AE6014" s="301"/>
      <c r="AF6014" s="301"/>
      <c r="AG6014" s="301"/>
      <c r="AH6014" s="301"/>
      <c r="AI6014" s="301"/>
    </row>
    <row r="6015" spans="18:35" ht="80.099999999999994" customHeight="1" x14ac:dyDescent="0.2">
      <c r="R6015" s="301"/>
      <c r="S6015" s="301"/>
      <c r="T6015" s="301"/>
      <c r="U6015" s="301"/>
      <c r="V6015" s="301"/>
      <c r="W6015" s="301"/>
      <c r="X6015" s="301"/>
      <c r="Y6015" s="301"/>
      <c r="Z6015" s="301"/>
      <c r="AA6015" s="301"/>
      <c r="AB6015" s="301"/>
      <c r="AC6015" s="301"/>
      <c r="AD6015" s="301"/>
      <c r="AE6015" s="301"/>
      <c r="AF6015" s="301"/>
      <c r="AG6015" s="301"/>
      <c r="AH6015" s="301"/>
      <c r="AI6015" s="301"/>
    </row>
    <row r="6016" spans="18:35" ht="80.099999999999994" customHeight="1" x14ac:dyDescent="0.2">
      <c r="R6016" s="301"/>
      <c r="S6016" s="301"/>
      <c r="T6016" s="301"/>
      <c r="U6016" s="301"/>
      <c r="V6016" s="301"/>
      <c r="W6016" s="301"/>
      <c r="X6016" s="301"/>
      <c r="Y6016" s="301"/>
      <c r="Z6016" s="301"/>
      <c r="AA6016" s="301"/>
      <c r="AB6016" s="301"/>
      <c r="AC6016" s="301"/>
      <c r="AD6016" s="301"/>
      <c r="AE6016" s="301"/>
      <c r="AF6016" s="301"/>
      <c r="AG6016" s="301"/>
      <c r="AH6016" s="301"/>
      <c r="AI6016" s="301"/>
    </row>
    <row r="6017" spans="18:35" ht="80.099999999999994" customHeight="1" x14ac:dyDescent="0.2">
      <c r="R6017" s="301"/>
      <c r="S6017" s="301"/>
      <c r="T6017" s="301"/>
      <c r="U6017" s="301"/>
      <c r="V6017" s="301"/>
      <c r="W6017" s="301"/>
      <c r="X6017" s="301"/>
      <c r="Y6017" s="301"/>
      <c r="Z6017" s="301"/>
      <c r="AA6017" s="301"/>
      <c r="AB6017" s="301"/>
      <c r="AC6017" s="301"/>
      <c r="AD6017" s="301"/>
      <c r="AE6017" s="301"/>
      <c r="AF6017" s="301"/>
      <c r="AG6017" s="301"/>
      <c r="AH6017" s="301"/>
      <c r="AI6017" s="301"/>
    </row>
    <row r="6018" spans="18:35" ht="80.099999999999994" customHeight="1" x14ac:dyDescent="0.2">
      <c r="R6018" s="301"/>
      <c r="S6018" s="301"/>
      <c r="T6018" s="301"/>
      <c r="U6018" s="301"/>
      <c r="V6018" s="301"/>
      <c r="W6018" s="301"/>
      <c r="X6018" s="301"/>
      <c r="Y6018" s="301"/>
      <c r="Z6018" s="301"/>
      <c r="AA6018" s="301"/>
      <c r="AB6018" s="301"/>
      <c r="AC6018" s="301"/>
      <c r="AD6018" s="301"/>
      <c r="AE6018" s="301"/>
      <c r="AF6018" s="301"/>
      <c r="AG6018" s="301"/>
      <c r="AH6018" s="301"/>
      <c r="AI6018" s="301"/>
    </row>
    <row r="6019" spans="18:35" ht="80.099999999999994" customHeight="1" x14ac:dyDescent="0.2">
      <c r="R6019" s="301"/>
      <c r="S6019" s="301"/>
      <c r="T6019" s="301"/>
      <c r="U6019" s="301"/>
      <c r="V6019" s="301"/>
      <c r="W6019" s="301"/>
      <c r="X6019" s="301"/>
      <c r="Y6019" s="301"/>
      <c r="Z6019" s="301"/>
      <c r="AA6019" s="301"/>
      <c r="AB6019" s="301"/>
      <c r="AC6019" s="301"/>
      <c r="AD6019" s="301"/>
      <c r="AE6019" s="301"/>
      <c r="AF6019" s="301"/>
      <c r="AG6019" s="301"/>
      <c r="AH6019" s="301"/>
      <c r="AI6019" s="301"/>
    </row>
    <row r="6020" spans="18:35" ht="80.099999999999994" customHeight="1" x14ac:dyDescent="0.2">
      <c r="R6020" s="301"/>
      <c r="S6020" s="301"/>
      <c r="T6020" s="301"/>
      <c r="U6020" s="301"/>
      <c r="V6020" s="301"/>
      <c r="W6020" s="301"/>
      <c r="X6020" s="301"/>
      <c r="Y6020" s="301"/>
      <c r="Z6020" s="301"/>
      <c r="AA6020" s="301"/>
      <c r="AB6020" s="301"/>
      <c r="AC6020" s="301"/>
      <c r="AD6020" s="301"/>
      <c r="AE6020" s="301"/>
      <c r="AF6020" s="301"/>
      <c r="AG6020" s="301"/>
      <c r="AH6020" s="301"/>
      <c r="AI6020" s="301"/>
    </row>
    <row r="6021" spans="18:35" ht="80.099999999999994" customHeight="1" x14ac:dyDescent="0.2">
      <c r="R6021" s="301"/>
      <c r="S6021" s="301"/>
      <c r="T6021" s="301"/>
      <c r="U6021" s="301"/>
      <c r="V6021" s="301"/>
      <c r="W6021" s="301"/>
      <c r="X6021" s="301"/>
      <c r="Y6021" s="301"/>
      <c r="Z6021" s="301"/>
      <c r="AA6021" s="301"/>
      <c r="AB6021" s="301"/>
      <c r="AC6021" s="301"/>
      <c r="AD6021" s="301"/>
      <c r="AE6021" s="301"/>
      <c r="AF6021" s="301"/>
      <c r="AG6021" s="301"/>
      <c r="AH6021" s="301"/>
      <c r="AI6021" s="301"/>
    </row>
    <row r="6022" spans="18:35" ht="80.099999999999994" customHeight="1" x14ac:dyDescent="0.2">
      <c r="R6022" s="301"/>
      <c r="S6022" s="301"/>
      <c r="T6022" s="301"/>
      <c r="U6022" s="301"/>
      <c r="V6022" s="301"/>
      <c r="W6022" s="301"/>
      <c r="X6022" s="301"/>
      <c r="Y6022" s="301"/>
      <c r="Z6022" s="301"/>
      <c r="AA6022" s="301"/>
      <c r="AB6022" s="301"/>
      <c r="AC6022" s="301"/>
      <c r="AD6022" s="301"/>
      <c r="AE6022" s="301"/>
      <c r="AF6022" s="301"/>
      <c r="AG6022" s="301"/>
      <c r="AH6022" s="301"/>
      <c r="AI6022" s="301"/>
    </row>
    <row r="6023" spans="18:35" ht="80.099999999999994" customHeight="1" x14ac:dyDescent="0.2">
      <c r="R6023" s="301"/>
      <c r="S6023" s="301"/>
      <c r="T6023" s="301"/>
      <c r="U6023" s="301"/>
      <c r="V6023" s="301"/>
      <c r="W6023" s="301"/>
      <c r="X6023" s="301"/>
      <c r="Y6023" s="301"/>
      <c r="Z6023" s="301"/>
      <c r="AA6023" s="301"/>
      <c r="AB6023" s="301"/>
      <c r="AC6023" s="301"/>
      <c r="AD6023" s="301"/>
      <c r="AE6023" s="301"/>
      <c r="AF6023" s="301"/>
      <c r="AG6023" s="301"/>
      <c r="AH6023" s="301"/>
      <c r="AI6023" s="301"/>
    </row>
    <row r="6024" spans="18:35" ht="80.099999999999994" customHeight="1" x14ac:dyDescent="0.2">
      <c r="R6024" s="301"/>
      <c r="S6024" s="301"/>
      <c r="T6024" s="301"/>
      <c r="U6024" s="301"/>
      <c r="V6024" s="301"/>
      <c r="W6024" s="301"/>
      <c r="X6024" s="301"/>
      <c r="Y6024" s="301"/>
      <c r="Z6024" s="301"/>
      <c r="AA6024" s="301"/>
      <c r="AB6024" s="301"/>
      <c r="AC6024" s="301"/>
      <c r="AD6024" s="301"/>
      <c r="AE6024" s="301"/>
      <c r="AF6024" s="301"/>
      <c r="AG6024" s="301"/>
      <c r="AH6024" s="301"/>
      <c r="AI6024" s="301"/>
    </row>
    <row r="6025" spans="18:35" ht="80.099999999999994" customHeight="1" x14ac:dyDescent="0.2">
      <c r="R6025" s="301"/>
      <c r="S6025" s="301"/>
      <c r="T6025" s="301"/>
      <c r="U6025" s="301"/>
      <c r="V6025" s="301"/>
      <c r="W6025" s="301"/>
      <c r="X6025" s="301"/>
      <c r="Y6025" s="301"/>
      <c r="Z6025" s="301"/>
      <c r="AA6025" s="301"/>
      <c r="AB6025" s="301"/>
      <c r="AC6025" s="301"/>
      <c r="AD6025" s="301"/>
      <c r="AE6025" s="301"/>
      <c r="AF6025" s="301"/>
      <c r="AG6025" s="301"/>
      <c r="AH6025" s="301"/>
      <c r="AI6025" s="301"/>
    </row>
    <row r="6026" spans="18:35" ht="80.099999999999994" customHeight="1" x14ac:dyDescent="0.2">
      <c r="R6026" s="301"/>
      <c r="S6026" s="301"/>
      <c r="T6026" s="301"/>
      <c r="U6026" s="301"/>
      <c r="V6026" s="301"/>
      <c r="W6026" s="301"/>
      <c r="X6026" s="301"/>
      <c r="Y6026" s="301"/>
      <c r="Z6026" s="301"/>
      <c r="AA6026" s="301"/>
      <c r="AB6026" s="301"/>
      <c r="AC6026" s="301"/>
      <c r="AD6026" s="301"/>
      <c r="AE6026" s="301"/>
      <c r="AF6026" s="301"/>
      <c r="AG6026" s="301"/>
      <c r="AH6026" s="301"/>
      <c r="AI6026" s="301"/>
    </row>
    <row r="6027" spans="18:35" ht="80.099999999999994" customHeight="1" x14ac:dyDescent="0.2">
      <c r="R6027" s="301"/>
      <c r="S6027" s="301"/>
      <c r="T6027" s="301"/>
      <c r="U6027" s="301"/>
      <c r="V6027" s="301"/>
      <c r="W6027" s="301"/>
      <c r="X6027" s="301"/>
      <c r="Y6027" s="301"/>
      <c r="Z6027" s="301"/>
      <c r="AA6027" s="301"/>
      <c r="AB6027" s="301"/>
      <c r="AC6027" s="301"/>
      <c r="AD6027" s="301"/>
      <c r="AE6027" s="301"/>
      <c r="AF6027" s="301"/>
      <c r="AG6027" s="301"/>
      <c r="AH6027" s="301"/>
      <c r="AI6027" s="301"/>
    </row>
    <row r="6028" spans="18:35" ht="80.099999999999994" customHeight="1" x14ac:dyDescent="0.2">
      <c r="R6028" s="301"/>
      <c r="S6028" s="301"/>
      <c r="T6028" s="301"/>
      <c r="U6028" s="301"/>
      <c r="V6028" s="301"/>
      <c r="W6028" s="301"/>
      <c r="X6028" s="301"/>
      <c r="Y6028" s="301"/>
      <c r="Z6028" s="301"/>
      <c r="AA6028" s="301"/>
      <c r="AB6028" s="301"/>
      <c r="AC6028" s="301"/>
      <c r="AD6028" s="301"/>
      <c r="AE6028" s="301"/>
      <c r="AF6028" s="301"/>
      <c r="AG6028" s="301"/>
      <c r="AH6028" s="301"/>
      <c r="AI6028" s="301"/>
    </row>
    <row r="6029" spans="18:35" ht="80.099999999999994" customHeight="1" x14ac:dyDescent="0.2">
      <c r="R6029" s="301"/>
      <c r="S6029" s="301"/>
      <c r="T6029" s="301"/>
      <c r="U6029" s="301"/>
      <c r="V6029" s="301"/>
      <c r="W6029" s="301"/>
      <c r="X6029" s="301"/>
      <c r="Y6029" s="301"/>
      <c r="Z6029" s="301"/>
      <c r="AA6029" s="301"/>
      <c r="AB6029" s="301"/>
      <c r="AC6029" s="301"/>
      <c r="AD6029" s="301"/>
      <c r="AE6029" s="301"/>
      <c r="AF6029" s="301"/>
      <c r="AG6029" s="301"/>
      <c r="AH6029" s="301"/>
      <c r="AI6029" s="301"/>
    </row>
    <row r="6030" spans="18:35" ht="80.099999999999994" customHeight="1" x14ac:dyDescent="0.2">
      <c r="R6030" s="301"/>
      <c r="S6030" s="301"/>
      <c r="T6030" s="301"/>
      <c r="U6030" s="301"/>
      <c r="V6030" s="301"/>
      <c r="W6030" s="301"/>
      <c r="X6030" s="301"/>
      <c r="Y6030" s="301"/>
      <c r="Z6030" s="301"/>
      <c r="AA6030" s="301"/>
      <c r="AB6030" s="301"/>
      <c r="AC6030" s="301"/>
      <c r="AD6030" s="301"/>
      <c r="AE6030" s="301"/>
      <c r="AF6030" s="301"/>
      <c r="AG6030" s="301"/>
      <c r="AH6030" s="301"/>
      <c r="AI6030" s="301"/>
    </row>
    <row r="6031" spans="18:35" ht="80.099999999999994" customHeight="1" x14ac:dyDescent="0.2">
      <c r="R6031" s="301"/>
      <c r="S6031" s="301"/>
      <c r="T6031" s="301"/>
      <c r="U6031" s="301"/>
      <c r="V6031" s="301"/>
      <c r="W6031" s="301"/>
      <c r="X6031" s="301"/>
      <c r="Y6031" s="301"/>
      <c r="Z6031" s="301"/>
      <c r="AA6031" s="301"/>
      <c r="AB6031" s="301"/>
      <c r="AC6031" s="301"/>
      <c r="AD6031" s="301"/>
      <c r="AE6031" s="301"/>
      <c r="AF6031" s="301"/>
      <c r="AG6031" s="301"/>
      <c r="AH6031" s="301"/>
      <c r="AI6031" s="301"/>
    </row>
    <row r="6032" spans="18:35" ht="80.099999999999994" customHeight="1" x14ac:dyDescent="0.2">
      <c r="R6032" s="301"/>
      <c r="S6032" s="301"/>
      <c r="T6032" s="301"/>
      <c r="U6032" s="301"/>
      <c r="V6032" s="301"/>
      <c r="W6032" s="301"/>
      <c r="X6032" s="301"/>
      <c r="Y6032" s="301"/>
      <c r="Z6032" s="301"/>
      <c r="AA6032" s="301"/>
      <c r="AB6032" s="301"/>
      <c r="AC6032" s="301"/>
      <c r="AD6032" s="301"/>
      <c r="AE6032" s="301"/>
      <c r="AF6032" s="301"/>
      <c r="AG6032" s="301"/>
      <c r="AH6032" s="301"/>
      <c r="AI6032" s="301"/>
    </row>
    <row r="6033" spans="18:35" ht="80.099999999999994" customHeight="1" x14ac:dyDescent="0.2">
      <c r="R6033" s="301"/>
      <c r="S6033" s="301"/>
      <c r="T6033" s="301"/>
      <c r="U6033" s="301"/>
      <c r="V6033" s="301"/>
      <c r="W6033" s="301"/>
      <c r="X6033" s="301"/>
      <c r="Y6033" s="301"/>
      <c r="Z6033" s="301"/>
      <c r="AA6033" s="301"/>
      <c r="AB6033" s="301"/>
      <c r="AC6033" s="301"/>
      <c r="AD6033" s="301"/>
      <c r="AE6033" s="301"/>
      <c r="AF6033" s="301"/>
      <c r="AG6033" s="301"/>
      <c r="AH6033" s="301"/>
      <c r="AI6033" s="301"/>
    </row>
    <row r="6034" spans="18:35" ht="80.099999999999994" customHeight="1" x14ac:dyDescent="0.2">
      <c r="R6034" s="301"/>
      <c r="S6034" s="301"/>
      <c r="T6034" s="301"/>
      <c r="U6034" s="301"/>
      <c r="V6034" s="301"/>
      <c r="W6034" s="301"/>
      <c r="X6034" s="301"/>
      <c r="Y6034" s="301"/>
      <c r="Z6034" s="301"/>
      <c r="AA6034" s="301"/>
      <c r="AB6034" s="301"/>
      <c r="AC6034" s="301"/>
      <c r="AD6034" s="301"/>
      <c r="AE6034" s="301"/>
      <c r="AF6034" s="301"/>
      <c r="AG6034" s="301"/>
      <c r="AH6034" s="301"/>
      <c r="AI6034" s="301"/>
    </row>
    <row r="6035" spans="18:35" ht="80.099999999999994" customHeight="1" x14ac:dyDescent="0.2">
      <c r="R6035" s="301"/>
      <c r="S6035" s="301"/>
      <c r="T6035" s="301"/>
      <c r="U6035" s="301"/>
      <c r="V6035" s="301"/>
      <c r="W6035" s="301"/>
      <c r="X6035" s="301"/>
      <c r="Y6035" s="301"/>
      <c r="Z6035" s="301"/>
      <c r="AA6035" s="301"/>
      <c r="AB6035" s="301"/>
      <c r="AC6035" s="301"/>
      <c r="AD6035" s="301"/>
      <c r="AE6035" s="301"/>
      <c r="AF6035" s="301"/>
      <c r="AG6035" s="301"/>
      <c r="AH6035" s="301"/>
      <c r="AI6035" s="301"/>
    </row>
    <row r="6036" spans="18:35" ht="80.099999999999994" customHeight="1" x14ac:dyDescent="0.2">
      <c r="R6036" s="301"/>
      <c r="S6036" s="301"/>
      <c r="T6036" s="301"/>
      <c r="U6036" s="301"/>
      <c r="V6036" s="301"/>
      <c r="W6036" s="301"/>
      <c r="X6036" s="301"/>
      <c r="Y6036" s="301"/>
      <c r="Z6036" s="301"/>
      <c r="AA6036" s="301"/>
      <c r="AB6036" s="301"/>
      <c r="AC6036" s="301"/>
      <c r="AD6036" s="301"/>
      <c r="AE6036" s="301"/>
      <c r="AF6036" s="301"/>
      <c r="AG6036" s="301"/>
      <c r="AH6036" s="301"/>
      <c r="AI6036" s="301"/>
    </row>
    <row r="6037" spans="18:35" ht="80.099999999999994" customHeight="1" x14ac:dyDescent="0.2">
      <c r="R6037" s="301"/>
      <c r="S6037" s="301"/>
      <c r="T6037" s="301"/>
      <c r="U6037" s="301"/>
      <c r="V6037" s="301"/>
      <c r="W6037" s="301"/>
      <c r="X6037" s="301"/>
      <c r="Y6037" s="301"/>
      <c r="Z6037" s="301"/>
      <c r="AA6037" s="301"/>
      <c r="AB6037" s="301"/>
      <c r="AC6037" s="301"/>
      <c r="AD6037" s="301"/>
      <c r="AE6037" s="301"/>
      <c r="AF6037" s="301"/>
      <c r="AG6037" s="301"/>
      <c r="AH6037" s="301"/>
      <c r="AI6037" s="301"/>
    </row>
    <row r="6038" spans="18:35" ht="80.099999999999994" customHeight="1" x14ac:dyDescent="0.2">
      <c r="R6038" s="301"/>
      <c r="S6038" s="301"/>
      <c r="T6038" s="301"/>
      <c r="U6038" s="301"/>
      <c r="V6038" s="301"/>
      <c r="W6038" s="301"/>
      <c r="X6038" s="301"/>
      <c r="Y6038" s="301"/>
      <c r="Z6038" s="301"/>
      <c r="AA6038" s="301"/>
      <c r="AB6038" s="301"/>
      <c r="AC6038" s="301"/>
      <c r="AD6038" s="301"/>
      <c r="AE6038" s="301"/>
      <c r="AF6038" s="301"/>
      <c r="AG6038" s="301"/>
      <c r="AH6038" s="301"/>
      <c r="AI6038" s="301"/>
    </row>
    <row r="6039" spans="18:35" ht="80.099999999999994" customHeight="1" x14ac:dyDescent="0.2">
      <c r="R6039" s="301"/>
      <c r="S6039" s="301"/>
      <c r="T6039" s="301"/>
      <c r="U6039" s="301"/>
      <c r="V6039" s="301"/>
      <c r="W6039" s="301"/>
      <c r="X6039" s="301"/>
      <c r="Y6039" s="301"/>
      <c r="Z6039" s="301"/>
      <c r="AA6039" s="301"/>
      <c r="AB6039" s="301"/>
      <c r="AC6039" s="301"/>
      <c r="AD6039" s="301"/>
      <c r="AE6039" s="301"/>
      <c r="AF6039" s="301"/>
      <c r="AG6039" s="301"/>
      <c r="AH6039" s="301"/>
      <c r="AI6039" s="301"/>
    </row>
    <row r="6040" spans="18:35" ht="80.099999999999994" customHeight="1" x14ac:dyDescent="0.2">
      <c r="R6040" s="301"/>
      <c r="S6040" s="301"/>
      <c r="T6040" s="301"/>
      <c r="U6040" s="301"/>
      <c r="V6040" s="301"/>
      <c r="W6040" s="301"/>
      <c r="X6040" s="301"/>
      <c r="Y6040" s="301"/>
      <c r="Z6040" s="301"/>
      <c r="AA6040" s="301"/>
      <c r="AB6040" s="301"/>
      <c r="AC6040" s="301"/>
      <c r="AD6040" s="301"/>
      <c r="AE6040" s="301"/>
      <c r="AF6040" s="301"/>
      <c r="AG6040" s="301"/>
      <c r="AH6040" s="301"/>
      <c r="AI6040" s="301"/>
    </row>
    <row r="6041" spans="18:35" ht="80.099999999999994" customHeight="1" x14ac:dyDescent="0.2">
      <c r="R6041" s="301"/>
      <c r="S6041" s="301"/>
      <c r="T6041" s="301"/>
      <c r="U6041" s="301"/>
      <c r="V6041" s="301"/>
      <c r="W6041" s="301"/>
      <c r="X6041" s="301"/>
      <c r="Y6041" s="301"/>
      <c r="Z6041" s="301"/>
      <c r="AA6041" s="301"/>
      <c r="AB6041" s="301"/>
      <c r="AC6041" s="301"/>
      <c r="AD6041" s="301"/>
      <c r="AE6041" s="301"/>
      <c r="AF6041" s="301"/>
      <c r="AG6041" s="301"/>
      <c r="AH6041" s="301"/>
      <c r="AI6041" s="301"/>
    </row>
    <row r="6042" spans="18:35" ht="80.099999999999994" customHeight="1" x14ac:dyDescent="0.2">
      <c r="R6042" s="301"/>
      <c r="S6042" s="301"/>
      <c r="T6042" s="301"/>
      <c r="U6042" s="301"/>
      <c r="V6042" s="301"/>
      <c r="W6042" s="301"/>
      <c r="X6042" s="301"/>
      <c r="Y6042" s="301"/>
      <c r="Z6042" s="301"/>
      <c r="AA6042" s="301"/>
      <c r="AB6042" s="301"/>
      <c r="AC6042" s="301"/>
      <c r="AD6042" s="301"/>
      <c r="AE6042" s="301"/>
      <c r="AF6042" s="301"/>
      <c r="AG6042" s="301"/>
      <c r="AH6042" s="301"/>
      <c r="AI6042" s="301"/>
    </row>
    <row r="6043" spans="18:35" ht="80.099999999999994" customHeight="1" x14ac:dyDescent="0.2">
      <c r="R6043" s="301"/>
      <c r="S6043" s="301"/>
      <c r="T6043" s="301"/>
      <c r="U6043" s="301"/>
      <c r="V6043" s="301"/>
      <c r="W6043" s="301"/>
      <c r="X6043" s="301"/>
      <c r="Y6043" s="301"/>
      <c r="Z6043" s="301"/>
      <c r="AA6043" s="301"/>
      <c r="AB6043" s="301"/>
      <c r="AC6043" s="301"/>
      <c r="AD6043" s="301"/>
      <c r="AE6043" s="301"/>
      <c r="AF6043" s="301"/>
      <c r="AG6043" s="301"/>
      <c r="AH6043" s="301"/>
      <c r="AI6043" s="301"/>
    </row>
    <row r="6044" spans="18:35" ht="80.099999999999994" customHeight="1" x14ac:dyDescent="0.2">
      <c r="R6044" s="301"/>
      <c r="S6044" s="301"/>
      <c r="T6044" s="301"/>
      <c r="U6044" s="301"/>
      <c r="V6044" s="301"/>
      <c r="W6044" s="301"/>
      <c r="X6044" s="301"/>
      <c r="Y6044" s="301"/>
      <c r="Z6044" s="301"/>
      <c r="AA6044" s="301"/>
      <c r="AB6044" s="301"/>
      <c r="AC6044" s="301"/>
      <c r="AD6044" s="301"/>
      <c r="AE6044" s="301"/>
      <c r="AF6044" s="301"/>
      <c r="AG6044" s="301"/>
      <c r="AH6044" s="301"/>
      <c r="AI6044" s="301"/>
    </row>
    <row r="6045" spans="18:35" ht="80.099999999999994" customHeight="1" x14ac:dyDescent="0.2">
      <c r="R6045" s="301"/>
      <c r="S6045" s="301"/>
      <c r="T6045" s="301"/>
      <c r="U6045" s="301"/>
      <c r="V6045" s="301"/>
      <c r="W6045" s="301"/>
      <c r="X6045" s="301"/>
      <c r="Y6045" s="301"/>
      <c r="Z6045" s="301"/>
      <c r="AA6045" s="301"/>
      <c r="AB6045" s="301"/>
      <c r="AC6045" s="301"/>
      <c r="AD6045" s="301"/>
      <c r="AE6045" s="301"/>
      <c r="AF6045" s="301"/>
      <c r="AG6045" s="301"/>
      <c r="AH6045" s="301"/>
      <c r="AI6045" s="301"/>
    </row>
    <row r="6046" spans="18:35" ht="80.099999999999994" customHeight="1" x14ac:dyDescent="0.2">
      <c r="R6046" s="301"/>
      <c r="S6046" s="301"/>
      <c r="T6046" s="301"/>
      <c r="U6046" s="301"/>
      <c r="V6046" s="301"/>
      <c r="W6046" s="301"/>
      <c r="X6046" s="301"/>
      <c r="Y6046" s="301"/>
      <c r="Z6046" s="301"/>
      <c r="AA6046" s="301"/>
      <c r="AB6046" s="301"/>
      <c r="AC6046" s="301"/>
      <c r="AD6046" s="301"/>
      <c r="AE6046" s="301"/>
      <c r="AF6046" s="301"/>
      <c r="AG6046" s="301"/>
      <c r="AH6046" s="301"/>
      <c r="AI6046" s="301"/>
    </row>
    <row r="6047" spans="18:35" ht="80.099999999999994" customHeight="1" x14ac:dyDescent="0.2">
      <c r="R6047" s="301"/>
      <c r="S6047" s="301"/>
      <c r="T6047" s="301"/>
      <c r="U6047" s="301"/>
      <c r="V6047" s="301"/>
      <c r="W6047" s="301"/>
      <c r="X6047" s="301"/>
      <c r="Y6047" s="301"/>
      <c r="Z6047" s="301"/>
      <c r="AA6047" s="301"/>
      <c r="AB6047" s="301"/>
      <c r="AC6047" s="301"/>
      <c r="AD6047" s="301"/>
      <c r="AE6047" s="301"/>
      <c r="AF6047" s="301"/>
      <c r="AG6047" s="301"/>
      <c r="AH6047" s="301"/>
      <c r="AI6047" s="301"/>
    </row>
    <row r="6048" spans="18:35" ht="80.099999999999994" customHeight="1" x14ac:dyDescent="0.2">
      <c r="R6048" s="301"/>
      <c r="S6048" s="301"/>
      <c r="T6048" s="301"/>
      <c r="U6048" s="301"/>
      <c r="V6048" s="301"/>
      <c r="W6048" s="301"/>
      <c r="X6048" s="301"/>
      <c r="Y6048" s="301"/>
      <c r="Z6048" s="301"/>
      <c r="AA6048" s="301"/>
      <c r="AB6048" s="301"/>
      <c r="AC6048" s="301"/>
      <c r="AD6048" s="301"/>
      <c r="AE6048" s="301"/>
      <c r="AF6048" s="301"/>
      <c r="AG6048" s="301"/>
      <c r="AH6048" s="301"/>
      <c r="AI6048" s="301"/>
    </row>
    <row r="6049" spans="18:35" ht="80.099999999999994" customHeight="1" x14ac:dyDescent="0.2">
      <c r="R6049" s="301"/>
      <c r="S6049" s="301"/>
      <c r="T6049" s="301"/>
      <c r="U6049" s="301"/>
      <c r="V6049" s="301"/>
      <c r="W6049" s="301"/>
      <c r="X6049" s="301"/>
      <c r="Y6049" s="301"/>
      <c r="Z6049" s="301"/>
      <c r="AA6049" s="301"/>
      <c r="AB6049" s="301"/>
      <c r="AC6049" s="301"/>
      <c r="AD6049" s="301"/>
      <c r="AE6049" s="301"/>
      <c r="AF6049" s="301"/>
      <c r="AG6049" s="301"/>
      <c r="AH6049" s="301"/>
      <c r="AI6049" s="301"/>
    </row>
    <row r="6050" spans="18:35" ht="80.099999999999994" customHeight="1" x14ac:dyDescent="0.2">
      <c r="R6050" s="301"/>
      <c r="S6050" s="301"/>
      <c r="T6050" s="301"/>
      <c r="U6050" s="301"/>
      <c r="V6050" s="301"/>
      <c r="W6050" s="301"/>
      <c r="X6050" s="301"/>
      <c r="Y6050" s="301"/>
      <c r="Z6050" s="301"/>
      <c r="AA6050" s="301"/>
      <c r="AB6050" s="301"/>
      <c r="AC6050" s="301"/>
      <c r="AD6050" s="301"/>
      <c r="AE6050" s="301"/>
      <c r="AF6050" s="301"/>
      <c r="AG6050" s="301"/>
      <c r="AH6050" s="301"/>
      <c r="AI6050" s="301"/>
    </row>
    <row r="6051" spans="18:35" ht="80.099999999999994" customHeight="1" x14ac:dyDescent="0.2">
      <c r="R6051" s="301"/>
      <c r="S6051" s="301"/>
      <c r="T6051" s="301"/>
      <c r="U6051" s="301"/>
      <c r="V6051" s="301"/>
      <c r="W6051" s="301"/>
      <c r="X6051" s="301"/>
      <c r="Y6051" s="301"/>
      <c r="Z6051" s="301"/>
      <c r="AA6051" s="301"/>
      <c r="AB6051" s="301"/>
      <c r="AC6051" s="301"/>
      <c r="AD6051" s="301"/>
      <c r="AE6051" s="301"/>
      <c r="AF6051" s="301"/>
      <c r="AG6051" s="301"/>
      <c r="AH6051" s="301"/>
      <c r="AI6051" s="301"/>
    </row>
    <row r="6052" spans="18:35" ht="80.099999999999994" customHeight="1" x14ac:dyDescent="0.2">
      <c r="R6052" s="301"/>
      <c r="S6052" s="301"/>
      <c r="T6052" s="301"/>
      <c r="U6052" s="301"/>
      <c r="V6052" s="301"/>
      <c r="W6052" s="301"/>
      <c r="X6052" s="301"/>
      <c r="Y6052" s="301"/>
      <c r="Z6052" s="301"/>
      <c r="AA6052" s="301"/>
      <c r="AB6052" s="301"/>
      <c r="AC6052" s="301"/>
      <c r="AD6052" s="301"/>
      <c r="AE6052" s="301"/>
      <c r="AF6052" s="301"/>
      <c r="AG6052" s="301"/>
      <c r="AH6052" s="301"/>
      <c r="AI6052" s="301"/>
    </row>
    <row r="6053" spans="18:35" ht="80.099999999999994" customHeight="1" x14ac:dyDescent="0.2">
      <c r="R6053" s="301"/>
      <c r="S6053" s="301"/>
      <c r="T6053" s="301"/>
      <c r="U6053" s="301"/>
      <c r="V6053" s="301"/>
      <c r="W6053" s="301"/>
      <c r="X6053" s="301"/>
      <c r="Y6053" s="301"/>
      <c r="Z6053" s="301"/>
      <c r="AA6053" s="301"/>
      <c r="AB6053" s="301"/>
      <c r="AC6053" s="301"/>
      <c r="AD6053" s="301"/>
      <c r="AE6053" s="301"/>
      <c r="AF6053" s="301"/>
      <c r="AG6053" s="301"/>
      <c r="AH6053" s="301"/>
      <c r="AI6053" s="301"/>
    </row>
    <row r="6054" spans="18:35" ht="80.099999999999994" customHeight="1" x14ac:dyDescent="0.2">
      <c r="R6054" s="301"/>
      <c r="S6054" s="301"/>
      <c r="T6054" s="301"/>
      <c r="U6054" s="301"/>
      <c r="V6054" s="301"/>
      <c r="W6054" s="301"/>
      <c r="X6054" s="301"/>
      <c r="Y6054" s="301"/>
      <c r="Z6054" s="301"/>
      <c r="AA6054" s="301"/>
      <c r="AB6054" s="301"/>
      <c r="AC6054" s="301"/>
      <c r="AD6054" s="301"/>
      <c r="AE6054" s="301"/>
      <c r="AF6054" s="301"/>
      <c r="AG6054" s="301"/>
      <c r="AH6054" s="301"/>
      <c r="AI6054" s="301"/>
    </row>
    <row r="6055" spans="18:35" ht="80.099999999999994" customHeight="1" x14ac:dyDescent="0.2">
      <c r="R6055" s="301"/>
      <c r="S6055" s="301"/>
      <c r="T6055" s="301"/>
      <c r="U6055" s="301"/>
      <c r="V6055" s="301"/>
      <c r="W6055" s="301"/>
      <c r="X6055" s="301"/>
      <c r="Y6055" s="301"/>
      <c r="Z6055" s="301"/>
      <c r="AA6055" s="301"/>
      <c r="AB6055" s="301"/>
      <c r="AC6055" s="301"/>
      <c r="AD6055" s="301"/>
      <c r="AE6055" s="301"/>
      <c r="AF6055" s="301"/>
      <c r="AG6055" s="301"/>
      <c r="AH6055" s="301"/>
      <c r="AI6055" s="301"/>
    </row>
    <row r="6056" spans="18:35" ht="80.099999999999994" customHeight="1" x14ac:dyDescent="0.2">
      <c r="R6056" s="301"/>
      <c r="S6056" s="301"/>
      <c r="T6056" s="301"/>
      <c r="U6056" s="301"/>
      <c r="V6056" s="301"/>
      <c r="W6056" s="301"/>
      <c r="X6056" s="301"/>
      <c r="Y6056" s="301"/>
      <c r="Z6056" s="301"/>
      <c r="AA6056" s="301"/>
      <c r="AB6056" s="301"/>
      <c r="AC6056" s="301"/>
      <c r="AD6056" s="301"/>
      <c r="AE6056" s="301"/>
      <c r="AF6056" s="301"/>
      <c r="AG6056" s="301"/>
      <c r="AH6056" s="301"/>
      <c r="AI6056" s="301"/>
    </row>
    <row r="6057" spans="18:35" ht="80.099999999999994" customHeight="1" x14ac:dyDescent="0.2">
      <c r="R6057" s="301"/>
      <c r="S6057" s="301"/>
      <c r="T6057" s="301"/>
      <c r="U6057" s="301"/>
      <c r="V6057" s="301"/>
      <c r="W6057" s="301"/>
      <c r="X6057" s="301"/>
      <c r="Y6057" s="301"/>
      <c r="Z6057" s="301"/>
      <c r="AA6057" s="301"/>
      <c r="AB6057" s="301"/>
      <c r="AC6057" s="301"/>
      <c r="AD6057" s="301"/>
      <c r="AE6057" s="301"/>
      <c r="AF6057" s="301"/>
      <c r="AG6057" s="301"/>
      <c r="AH6057" s="301"/>
      <c r="AI6057" s="301"/>
    </row>
    <row r="6058" spans="18:35" ht="80.099999999999994" customHeight="1" x14ac:dyDescent="0.2">
      <c r="R6058" s="301"/>
      <c r="S6058" s="301"/>
      <c r="T6058" s="301"/>
      <c r="U6058" s="301"/>
      <c r="V6058" s="301"/>
      <c r="W6058" s="301"/>
      <c r="X6058" s="301"/>
      <c r="Y6058" s="301"/>
      <c r="Z6058" s="301"/>
      <c r="AA6058" s="301"/>
      <c r="AB6058" s="301"/>
      <c r="AC6058" s="301"/>
      <c r="AD6058" s="301"/>
      <c r="AE6058" s="301"/>
      <c r="AF6058" s="301"/>
      <c r="AG6058" s="301"/>
      <c r="AH6058" s="301"/>
      <c r="AI6058" s="301"/>
    </row>
    <row r="6059" spans="18:35" ht="80.099999999999994" customHeight="1" x14ac:dyDescent="0.2">
      <c r="R6059" s="301"/>
      <c r="S6059" s="301"/>
      <c r="T6059" s="301"/>
      <c r="U6059" s="301"/>
      <c r="V6059" s="301"/>
      <c r="W6059" s="301"/>
      <c r="X6059" s="301"/>
      <c r="Y6059" s="301"/>
      <c r="Z6059" s="301"/>
      <c r="AA6059" s="301"/>
      <c r="AB6059" s="301"/>
      <c r="AC6059" s="301"/>
      <c r="AD6059" s="301"/>
      <c r="AE6059" s="301"/>
      <c r="AF6059" s="301"/>
      <c r="AG6059" s="301"/>
      <c r="AH6059" s="301"/>
      <c r="AI6059" s="301"/>
    </row>
    <row r="6060" spans="18:35" ht="80.099999999999994" customHeight="1" x14ac:dyDescent="0.2">
      <c r="R6060" s="301"/>
      <c r="S6060" s="301"/>
      <c r="T6060" s="301"/>
      <c r="U6060" s="301"/>
      <c r="V6060" s="301"/>
      <c r="W6060" s="301"/>
      <c r="X6060" s="301"/>
      <c r="Y6060" s="301"/>
      <c r="Z6060" s="301"/>
      <c r="AA6060" s="301"/>
      <c r="AB6060" s="301"/>
      <c r="AC6060" s="301"/>
      <c r="AD6060" s="301"/>
      <c r="AE6060" s="301"/>
      <c r="AF6060" s="301"/>
      <c r="AG6060" s="301"/>
      <c r="AH6060" s="301"/>
      <c r="AI6060" s="301"/>
    </row>
    <row r="6061" spans="18:35" ht="80.099999999999994" customHeight="1" x14ac:dyDescent="0.2">
      <c r="R6061" s="301"/>
      <c r="S6061" s="301"/>
      <c r="T6061" s="301"/>
      <c r="U6061" s="301"/>
      <c r="V6061" s="301"/>
      <c r="W6061" s="301"/>
      <c r="X6061" s="301"/>
      <c r="Y6061" s="301"/>
      <c r="Z6061" s="301"/>
      <c r="AA6061" s="301"/>
      <c r="AB6061" s="301"/>
      <c r="AC6061" s="301"/>
      <c r="AD6061" s="301"/>
      <c r="AE6061" s="301"/>
      <c r="AF6061" s="301"/>
      <c r="AG6061" s="301"/>
      <c r="AH6061" s="301"/>
      <c r="AI6061" s="301"/>
    </row>
    <row r="6062" spans="18:35" ht="80.099999999999994" customHeight="1" x14ac:dyDescent="0.2">
      <c r="R6062" s="301"/>
      <c r="S6062" s="301"/>
      <c r="T6062" s="301"/>
      <c r="U6062" s="301"/>
      <c r="V6062" s="301"/>
      <c r="W6062" s="301"/>
      <c r="X6062" s="301"/>
      <c r="Y6062" s="301"/>
      <c r="Z6062" s="301"/>
      <c r="AA6062" s="301"/>
      <c r="AB6062" s="301"/>
      <c r="AC6062" s="301"/>
      <c r="AD6062" s="301"/>
      <c r="AE6062" s="301"/>
      <c r="AF6062" s="301"/>
      <c r="AG6062" s="301"/>
      <c r="AH6062" s="301"/>
      <c r="AI6062" s="301"/>
    </row>
    <row r="6063" spans="18:35" ht="80.099999999999994" customHeight="1" x14ac:dyDescent="0.2">
      <c r="R6063" s="301"/>
      <c r="S6063" s="301"/>
      <c r="T6063" s="301"/>
      <c r="U6063" s="301"/>
      <c r="V6063" s="301"/>
      <c r="W6063" s="301"/>
      <c r="X6063" s="301"/>
      <c r="Y6063" s="301"/>
      <c r="Z6063" s="301"/>
      <c r="AA6063" s="301"/>
      <c r="AB6063" s="301"/>
      <c r="AC6063" s="301"/>
      <c r="AD6063" s="301"/>
      <c r="AE6063" s="301"/>
      <c r="AF6063" s="301"/>
      <c r="AG6063" s="301"/>
      <c r="AH6063" s="301"/>
      <c r="AI6063" s="301"/>
    </row>
    <row r="6064" spans="18:35" ht="80.099999999999994" customHeight="1" x14ac:dyDescent="0.2">
      <c r="R6064" s="301"/>
      <c r="S6064" s="301"/>
      <c r="T6064" s="301"/>
      <c r="U6064" s="301"/>
      <c r="V6064" s="301"/>
      <c r="W6064" s="301"/>
      <c r="X6064" s="301"/>
      <c r="Y6064" s="301"/>
      <c r="Z6064" s="301"/>
      <c r="AA6064" s="301"/>
      <c r="AB6064" s="301"/>
      <c r="AC6064" s="301"/>
      <c r="AD6064" s="301"/>
      <c r="AE6064" s="301"/>
      <c r="AF6064" s="301"/>
      <c r="AG6064" s="301"/>
      <c r="AH6064" s="301"/>
      <c r="AI6064" s="301"/>
    </row>
    <row r="6065" spans="18:35" ht="80.099999999999994" customHeight="1" x14ac:dyDescent="0.2">
      <c r="R6065" s="301"/>
      <c r="S6065" s="301"/>
      <c r="T6065" s="301"/>
      <c r="U6065" s="301"/>
      <c r="V6065" s="301"/>
      <c r="W6065" s="301"/>
      <c r="X6065" s="301"/>
      <c r="Y6065" s="301"/>
      <c r="Z6065" s="301"/>
      <c r="AA6065" s="301"/>
      <c r="AB6065" s="301"/>
      <c r="AC6065" s="301"/>
      <c r="AD6065" s="301"/>
      <c r="AE6065" s="301"/>
      <c r="AF6065" s="301"/>
      <c r="AG6065" s="301"/>
      <c r="AH6065" s="301"/>
      <c r="AI6065" s="301"/>
    </row>
    <row r="6066" spans="18:35" ht="80.099999999999994" customHeight="1" x14ac:dyDescent="0.2">
      <c r="R6066" s="301"/>
      <c r="S6066" s="301"/>
      <c r="T6066" s="301"/>
      <c r="U6066" s="301"/>
      <c r="V6066" s="301"/>
      <c r="W6066" s="301"/>
      <c r="X6066" s="301"/>
      <c r="Y6066" s="301"/>
      <c r="Z6066" s="301"/>
      <c r="AA6066" s="301"/>
      <c r="AB6066" s="301"/>
      <c r="AC6066" s="301"/>
      <c r="AD6066" s="301"/>
      <c r="AE6066" s="301"/>
      <c r="AF6066" s="301"/>
      <c r="AG6066" s="301"/>
      <c r="AH6066" s="301"/>
      <c r="AI6066" s="301"/>
    </row>
    <row r="6067" spans="18:35" ht="80.099999999999994" customHeight="1" x14ac:dyDescent="0.2">
      <c r="R6067" s="301"/>
      <c r="S6067" s="301"/>
      <c r="T6067" s="301"/>
      <c r="U6067" s="301"/>
      <c r="V6067" s="301"/>
      <c r="W6067" s="301"/>
      <c r="X6067" s="301"/>
      <c r="Y6067" s="301"/>
      <c r="Z6067" s="301"/>
      <c r="AA6067" s="301"/>
      <c r="AB6067" s="301"/>
      <c r="AC6067" s="301"/>
      <c r="AD6067" s="301"/>
      <c r="AE6067" s="301"/>
      <c r="AF6067" s="301"/>
      <c r="AG6067" s="301"/>
      <c r="AH6067" s="301"/>
      <c r="AI6067" s="301"/>
    </row>
    <row r="6068" spans="18:35" ht="80.099999999999994" customHeight="1" x14ac:dyDescent="0.2">
      <c r="R6068" s="301"/>
      <c r="S6068" s="301"/>
      <c r="T6068" s="301"/>
      <c r="U6068" s="301"/>
      <c r="V6068" s="301"/>
      <c r="W6068" s="301"/>
      <c r="X6068" s="301"/>
      <c r="Y6068" s="301"/>
      <c r="Z6068" s="301"/>
      <c r="AA6068" s="301"/>
      <c r="AB6068" s="301"/>
      <c r="AC6068" s="301"/>
      <c r="AD6068" s="301"/>
      <c r="AE6068" s="301"/>
      <c r="AF6068" s="301"/>
      <c r="AG6068" s="301"/>
      <c r="AH6068" s="301"/>
      <c r="AI6068" s="301"/>
    </row>
    <row r="6069" spans="18:35" ht="80.099999999999994" customHeight="1" x14ac:dyDescent="0.2">
      <c r="R6069" s="301"/>
      <c r="S6069" s="301"/>
      <c r="T6069" s="301"/>
      <c r="U6069" s="301"/>
      <c r="V6069" s="301"/>
      <c r="W6069" s="301"/>
      <c r="X6069" s="301"/>
      <c r="Y6069" s="301"/>
      <c r="Z6069" s="301"/>
      <c r="AA6069" s="301"/>
      <c r="AB6069" s="301"/>
      <c r="AC6069" s="301"/>
      <c r="AD6069" s="301"/>
      <c r="AE6069" s="301"/>
      <c r="AF6069" s="301"/>
      <c r="AG6069" s="301"/>
      <c r="AH6069" s="301"/>
      <c r="AI6069" s="301"/>
    </row>
    <row r="6070" spans="18:35" ht="80.099999999999994" customHeight="1" x14ac:dyDescent="0.2">
      <c r="R6070" s="301"/>
      <c r="S6070" s="301"/>
      <c r="T6070" s="301"/>
      <c r="U6070" s="301"/>
      <c r="V6070" s="301"/>
      <c r="W6070" s="301"/>
      <c r="X6070" s="301"/>
      <c r="Y6070" s="301"/>
      <c r="Z6070" s="301"/>
      <c r="AA6070" s="301"/>
      <c r="AB6070" s="301"/>
      <c r="AC6070" s="301"/>
      <c r="AD6070" s="301"/>
      <c r="AE6070" s="301"/>
      <c r="AF6070" s="301"/>
      <c r="AG6070" s="301"/>
      <c r="AH6070" s="301"/>
      <c r="AI6070" s="301"/>
    </row>
    <row r="6071" spans="18:35" ht="80.099999999999994" customHeight="1" x14ac:dyDescent="0.2">
      <c r="R6071" s="301"/>
      <c r="S6071" s="301"/>
      <c r="T6071" s="301"/>
      <c r="U6071" s="301"/>
      <c r="V6071" s="301"/>
      <c r="W6071" s="301"/>
      <c r="X6071" s="301"/>
      <c r="Y6071" s="301"/>
      <c r="Z6071" s="301"/>
      <c r="AA6071" s="301"/>
      <c r="AB6071" s="301"/>
      <c r="AC6071" s="301"/>
      <c r="AD6071" s="301"/>
      <c r="AE6071" s="301"/>
      <c r="AF6071" s="301"/>
      <c r="AG6071" s="301"/>
      <c r="AH6071" s="301"/>
      <c r="AI6071" s="301"/>
    </row>
    <row r="6072" spans="18:35" ht="80.099999999999994" customHeight="1" x14ac:dyDescent="0.2">
      <c r="R6072" s="301"/>
      <c r="S6072" s="301"/>
      <c r="T6072" s="301"/>
      <c r="U6072" s="301"/>
      <c r="V6072" s="301"/>
      <c r="W6072" s="301"/>
      <c r="X6072" s="301"/>
      <c r="Y6072" s="301"/>
      <c r="Z6072" s="301"/>
      <c r="AA6072" s="301"/>
      <c r="AB6072" s="301"/>
      <c r="AC6072" s="301"/>
      <c r="AD6072" s="301"/>
      <c r="AE6072" s="301"/>
      <c r="AF6072" s="301"/>
      <c r="AG6072" s="301"/>
      <c r="AH6072" s="301"/>
      <c r="AI6072" s="301"/>
    </row>
    <row r="6073" spans="18:35" ht="80.099999999999994" customHeight="1" x14ac:dyDescent="0.2">
      <c r="R6073" s="301"/>
      <c r="S6073" s="301"/>
      <c r="T6073" s="301"/>
      <c r="U6073" s="301"/>
      <c r="V6073" s="301"/>
      <c r="W6073" s="301"/>
      <c r="X6073" s="301"/>
      <c r="Y6073" s="301"/>
      <c r="Z6073" s="301"/>
      <c r="AA6073" s="301"/>
      <c r="AB6073" s="301"/>
      <c r="AC6073" s="301"/>
      <c r="AD6073" s="301"/>
      <c r="AE6073" s="301"/>
      <c r="AF6073" s="301"/>
      <c r="AG6073" s="301"/>
      <c r="AH6073" s="301"/>
      <c r="AI6073" s="301"/>
    </row>
    <row r="6074" spans="18:35" ht="80.099999999999994" customHeight="1" x14ac:dyDescent="0.2">
      <c r="R6074" s="301"/>
      <c r="S6074" s="301"/>
      <c r="T6074" s="301"/>
      <c r="U6074" s="301"/>
      <c r="V6074" s="301"/>
      <c r="W6074" s="301"/>
      <c r="X6074" s="301"/>
      <c r="Y6074" s="301"/>
      <c r="Z6074" s="301"/>
      <c r="AA6074" s="301"/>
      <c r="AB6074" s="301"/>
      <c r="AC6074" s="301"/>
      <c r="AD6074" s="301"/>
      <c r="AE6074" s="301"/>
      <c r="AF6074" s="301"/>
      <c r="AG6074" s="301"/>
      <c r="AH6074" s="301"/>
      <c r="AI6074" s="301"/>
    </row>
    <row r="6075" spans="18:35" ht="80.099999999999994" customHeight="1" x14ac:dyDescent="0.2">
      <c r="R6075" s="301"/>
      <c r="S6075" s="301"/>
      <c r="T6075" s="301"/>
      <c r="U6075" s="301"/>
      <c r="V6075" s="301"/>
      <c r="W6075" s="301"/>
      <c r="X6075" s="301"/>
      <c r="Y6075" s="301"/>
      <c r="Z6075" s="301"/>
      <c r="AA6075" s="301"/>
      <c r="AB6075" s="301"/>
      <c r="AC6075" s="301"/>
      <c r="AD6075" s="301"/>
      <c r="AE6075" s="301"/>
      <c r="AF6075" s="301"/>
      <c r="AG6075" s="301"/>
      <c r="AH6075" s="301"/>
      <c r="AI6075" s="301"/>
    </row>
    <row r="6076" spans="18:35" ht="80.099999999999994" customHeight="1" x14ac:dyDescent="0.2">
      <c r="R6076" s="301"/>
      <c r="S6076" s="301"/>
      <c r="T6076" s="301"/>
      <c r="U6076" s="301"/>
      <c r="V6076" s="301"/>
      <c r="W6076" s="301"/>
      <c r="X6076" s="301"/>
      <c r="Y6076" s="301"/>
      <c r="Z6076" s="301"/>
      <c r="AA6076" s="301"/>
      <c r="AB6076" s="301"/>
      <c r="AC6076" s="301"/>
      <c r="AD6076" s="301"/>
      <c r="AE6076" s="301"/>
      <c r="AF6076" s="301"/>
      <c r="AG6076" s="301"/>
      <c r="AH6076" s="301"/>
      <c r="AI6076" s="301"/>
    </row>
    <row r="6077" spans="18:35" ht="80.099999999999994" customHeight="1" x14ac:dyDescent="0.2">
      <c r="R6077" s="301"/>
      <c r="S6077" s="301"/>
      <c r="T6077" s="301"/>
      <c r="U6077" s="301"/>
      <c r="V6077" s="301"/>
      <c r="W6077" s="301"/>
      <c r="X6077" s="301"/>
      <c r="Y6077" s="301"/>
      <c r="Z6077" s="301"/>
      <c r="AA6077" s="301"/>
      <c r="AB6077" s="301"/>
      <c r="AC6077" s="301"/>
      <c r="AD6077" s="301"/>
      <c r="AE6077" s="301"/>
      <c r="AF6077" s="301"/>
      <c r="AG6077" s="301"/>
      <c r="AH6077" s="301"/>
      <c r="AI6077" s="301"/>
    </row>
    <row r="6078" spans="18:35" ht="80.099999999999994" customHeight="1" x14ac:dyDescent="0.2">
      <c r="R6078" s="301"/>
      <c r="S6078" s="301"/>
      <c r="T6078" s="301"/>
      <c r="U6078" s="301"/>
      <c r="V6078" s="301"/>
      <c r="W6078" s="301"/>
      <c r="X6078" s="301"/>
      <c r="Y6078" s="301"/>
      <c r="Z6078" s="301"/>
      <c r="AA6078" s="301"/>
      <c r="AB6078" s="301"/>
      <c r="AC6078" s="301"/>
      <c r="AD6078" s="301"/>
      <c r="AE6078" s="301"/>
      <c r="AF6078" s="301"/>
      <c r="AG6078" s="301"/>
      <c r="AH6078" s="301"/>
      <c r="AI6078" s="301"/>
    </row>
    <row r="6079" spans="18:35" ht="80.099999999999994" customHeight="1" x14ac:dyDescent="0.2">
      <c r="R6079" s="301"/>
      <c r="S6079" s="301"/>
      <c r="T6079" s="301"/>
      <c r="U6079" s="301"/>
      <c r="V6079" s="301"/>
      <c r="W6079" s="301"/>
      <c r="X6079" s="301"/>
      <c r="Y6079" s="301"/>
      <c r="Z6079" s="301"/>
      <c r="AA6079" s="301"/>
      <c r="AB6079" s="301"/>
      <c r="AC6079" s="301"/>
      <c r="AD6079" s="301"/>
      <c r="AE6079" s="301"/>
      <c r="AF6079" s="301"/>
      <c r="AG6079" s="301"/>
      <c r="AH6079" s="301"/>
      <c r="AI6079" s="301"/>
    </row>
    <row r="6080" spans="18:35" ht="80.099999999999994" customHeight="1" x14ac:dyDescent="0.2">
      <c r="R6080" s="301"/>
      <c r="S6080" s="301"/>
      <c r="T6080" s="301"/>
      <c r="U6080" s="301"/>
      <c r="V6080" s="301"/>
      <c r="W6080" s="301"/>
      <c r="X6080" s="301"/>
      <c r="Y6080" s="301"/>
      <c r="Z6080" s="301"/>
      <c r="AA6080" s="301"/>
      <c r="AB6080" s="301"/>
      <c r="AC6080" s="301"/>
      <c r="AD6080" s="301"/>
      <c r="AE6080" s="301"/>
      <c r="AF6080" s="301"/>
      <c r="AG6080" s="301"/>
      <c r="AH6080" s="301"/>
      <c r="AI6080" s="301"/>
    </row>
    <row r="6081" spans="18:35" ht="80.099999999999994" customHeight="1" x14ac:dyDescent="0.2">
      <c r="R6081" s="301"/>
      <c r="S6081" s="301"/>
      <c r="T6081" s="301"/>
      <c r="U6081" s="301"/>
      <c r="V6081" s="301"/>
      <c r="W6081" s="301"/>
      <c r="X6081" s="301"/>
      <c r="Y6081" s="301"/>
      <c r="Z6081" s="301"/>
      <c r="AA6081" s="301"/>
      <c r="AB6081" s="301"/>
      <c r="AC6081" s="301"/>
      <c r="AD6081" s="301"/>
      <c r="AE6081" s="301"/>
      <c r="AF6081" s="301"/>
      <c r="AG6081" s="301"/>
      <c r="AH6081" s="301"/>
      <c r="AI6081" s="301"/>
    </row>
    <row r="6082" spans="18:35" ht="80.099999999999994" customHeight="1" x14ac:dyDescent="0.2">
      <c r="R6082" s="301"/>
      <c r="S6082" s="301"/>
      <c r="T6082" s="301"/>
      <c r="U6082" s="301"/>
      <c r="V6082" s="301"/>
      <c r="W6082" s="301"/>
      <c r="X6082" s="301"/>
      <c r="Y6082" s="301"/>
      <c r="Z6082" s="301"/>
      <c r="AA6082" s="301"/>
      <c r="AB6082" s="301"/>
      <c r="AC6082" s="301"/>
      <c r="AD6082" s="301"/>
      <c r="AE6082" s="301"/>
      <c r="AF6082" s="301"/>
      <c r="AG6082" s="301"/>
      <c r="AH6082" s="301"/>
      <c r="AI6082" s="301"/>
    </row>
    <row r="6083" spans="18:35" ht="80.099999999999994" customHeight="1" x14ac:dyDescent="0.2">
      <c r="R6083" s="301"/>
      <c r="S6083" s="301"/>
      <c r="T6083" s="301"/>
      <c r="U6083" s="301"/>
      <c r="V6083" s="301"/>
      <c r="W6083" s="301"/>
      <c r="X6083" s="301"/>
      <c r="Y6083" s="301"/>
      <c r="Z6083" s="301"/>
      <c r="AA6083" s="301"/>
      <c r="AB6083" s="301"/>
      <c r="AC6083" s="301"/>
      <c r="AD6083" s="301"/>
      <c r="AE6083" s="301"/>
      <c r="AF6083" s="301"/>
      <c r="AG6083" s="301"/>
      <c r="AH6083" s="301"/>
      <c r="AI6083" s="301"/>
    </row>
    <row r="6084" spans="18:35" ht="80.099999999999994" customHeight="1" x14ac:dyDescent="0.2">
      <c r="R6084" s="301"/>
      <c r="S6084" s="301"/>
      <c r="T6084" s="301"/>
      <c r="U6084" s="301"/>
      <c r="V6084" s="301"/>
      <c r="W6084" s="301"/>
      <c r="X6084" s="301"/>
      <c r="Y6084" s="301"/>
      <c r="Z6084" s="301"/>
      <c r="AA6084" s="301"/>
      <c r="AB6084" s="301"/>
      <c r="AC6084" s="301"/>
      <c r="AD6084" s="301"/>
      <c r="AE6084" s="301"/>
      <c r="AF6084" s="301"/>
      <c r="AG6084" s="301"/>
      <c r="AH6084" s="301"/>
      <c r="AI6084" s="301"/>
    </row>
    <row r="6085" spans="18:35" ht="80.099999999999994" customHeight="1" x14ac:dyDescent="0.2">
      <c r="R6085" s="301"/>
      <c r="S6085" s="301"/>
      <c r="T6085" s="301"/>
      <c r="U6085" s="301"/>
      <c r="V6085" s="301"/>
      <c r="W6085" s="301"/>
      <c r="X6085" s="301"/>
      <c r="Y6085" s="301"/>
      <c r="Z6085" s="301"/>
      <c r="AA6085" s="301"/>
      <c r="AB6085" s="301"/>
      <c r="AC6085" s="301"/>
      <c r="AD6085" s="301"/>
      <c r="AE6085" s="301"/>
      <c r="AF6085" s="301"/>
      <c r="AG6085" s="301"/>
      <c r="AH6085" s="301"/>
      <c r="AI6085" s="301"/>
    </row>
    <row r="6086" spans="18:35" ht="80.099999999999994" customHeight="1" x14ac:dyDescent="0.2">
      <c r="R6086" s="301"/>
      <c r="S6086" s="301"/>
      <c r="T6086" s="301"/>
      <c r="U6086" s="301"/>
      <c r="V6086" s="301"/>
      <c r="W6086" s="301"/>
      <c r="X6086" s="301"/>
      <c r="Y6086" s="301"/>
      <c r="Z6086" s="301"/>
      <c r="AA6086" s="301"/>
      <c r="AB6086" s="301"/>
      <c r="AC6086" s="301"/>
      <c r="AD6086" s="301"/>
      <c r="AE6086" s="301"/>
      <c r="AF6086" s="301"/>
      <c r="AG6086" s="301"/>
      <c r="AH6086" s="301"/>
      <c r="AI6086" s="301"/>
    </row>
    <row r="6087" spans="18:35" ht="80.099999999999994" customHeight="1" x14ac:dyDescent="0.2">
      <c r="R6087" s="301"/>
      <c r="S6087" s="301"/>
      <c r="T6087" s="301"/>
      <c r="U6087" s="301"/>
      <c r="V6087" s="301"/>
      <c r="W6087" s="301"/>
      <c r="X6087" s="301"/>
      <c r="Y6087" s="301"/>
      <c r="Z6087" s="301"/>
      <c r="AA6087" s="301"/>
      <c r="AB6087" s="301"/>
      <c r="AC6087" s="301"/>
      <c r="AD6087" s="301"/>
      <c r="AE6087" s="301"/>
      <c r="AF6087" s="301"/>
      <c r="AG6087" s="301"/>
      <c r="AH6087" s="301"/>
      <c r="AI6087" s="301"/>
    </row>
    <row r="6088" spans="18:35" ht="80.099999999999994" customHeight="1" x14ac:dyDescent="0.2">
      <c r="R6088" s="301"/>
      <c r="S6088" s="301"/>
      <c r="T6088" s="301"/>
      <c r="U6088" s="301"/>
      <c r="V6088" s="301"/>
      <c r="W6088" s="301"/>
      <c r="X6088" s="301"/>
      <c r="Y6088" s="301"/>
      <c r="Z6088" s="301"/>
      <c r="AA6088" s="301"/>
      <c r="AB6088" s="301"/>
      <c r="AC6088" s="301"/>
      <c r="AD6088" s="301"/>
      <c r="AE6088" s="301"/>
      <c r="AF6088" s="301"/>
      <c r="AG6088" s="301"/>
      <c r="AH6088" s="301"/>
      <c r="AI6088" s="301"/>
    </row>
    <row r="6089" spans="18:35" ht="80.099999999999994" customHeight="1" x14ac:dyDescent="0.2">
      <c r="R6089" s="301"/>
      <c r="S6089" s="301"/>
      <c r="T6089" s="301"/>
      <c r="U6089" s="301"/>
      <c r="V6089" s="301"/>
      <c r="W6089" s="301"/>
      <c r="X6089" s="301"/>
      <c r="Y6089" s="301"/>
      <c r="Z6089" s="301"/>
      <c r="AA6089" s="301"/>
      <c r="AB6089" s="301"/>
      <c r="AC6089" s="301"/>
      <c r="AD6089" s="301"/>
      <c r="AE6089" s="301"/>
      <c r="AF6089" s="301"/>
      <c r="AG6089" s="301"/>
      <c r="AH6089" s="301"/>
      <c r="AI6089" s="301"/>
    </row>
    <row r="6090" spans="18:35" ht="80.099999999999994" customHeight="1" x14ac:dyDescent="0.2">
      <c r="R6090" s="301"/>
      <c r="S6090" s="301"/>
      <c r="T6090" s="301"/>
      <c r="U6090" s="301"/>
      <c r="V6090" s="301"/>
      <c r="W6090" s="301"/>
      <c r="X6090" s="301"/>
      <c r="Y6090" s="301"/>
      <c r="Z6090" s="301"/>
      <c r="AA6090" s="301"/>
      <c r="AB6090" s="301"/>
      <c r="AC6090" s="301"/>
      <c r="AD6090" s="301"/>
      <c r="AE6090" s="301"/>
      <c r="AF6090" s="301"/>
      <c r="AG6090" s="301"/>
      <c r="AH6090" s="301"/>
      <c r="AI6090" s="301"/>
    </row>
    <row r="6091" spans="18:35" ht="80.099999999999994" customHeight="1" x14ac:dyDescent="0.2">
      <c r="R6091" s="301"/>
      <c r="S6091" s="301"/>
      <c r="T6091" s="301"/>
      <c r="U6091" s="301"/>
      <c r="V6091" s="301"/>
      <c r="W6091" s="301"/>
      <c r="X6091" s="301"/>
      <c r="Y6091" s="301"/>
      <c r="Z6091" s="301"/>
      <c r="AA6091" s="301"/>
      <c r="AB6091" s="301"/>
      <c r="AC6091" s="301"/>
      <c r="AD6091" s="301"/>
      <c r="AE6091" s="301"/>
      <c r="AF6091" s="301"/>
      <c r="AG6091" s="301"/>
      <c r="AH6091" s="301"/>
      <c r="AI6091" s="301"/>
    </row>
    <row r="6092" spans="18:35" ht="80.099999999999994" customHeight="1" x14ac:dyDescent="0.2">
      <c r="R6092" s="301"/>
      <c r="S6092" s="301"/>
      <c r="T6092" s="301"/>
      <c r="U6092" s="301"/>
      <c r="V6092" s="301"/>
      <c r="W6092" s="301"/>
      <c r="X6092" s="301"/>
      <c r="Y6092" s="301"/>
      <c r="Z6092" s="301"/>
      <c r="AA6092" s="301"/>
      <c r="AB6092" s="301"/>
      <c r="AC6092" s="301"/>
      <c r="AD6092" s="301"/>
      <c r="AE6092" s="301"/>
      <c r="AF6092" s="301"/>
      <c r="AG6092" s="301"/>
      <c r="AH6092" s="301"/>
      <c r="AI6092" s="301"/>
    </row>
    <row r="6093" spans="18:35" ht="80.099999999999994" customHeight="1" x14ac:dyDescent="0.2">
      <c r="R6093" s="301"/>
      <c r="S6093" s="301"/>
      <c r="T6093" s="301"/>
      <c r="U6093" s="301"/>
      <c r="V6093" s="301"/>
      <c r="W6093" s="301"/>
      <c r="X6093" s="301"/>
      <c r="Y6093" s="301"/>
      <c r="Z6093" s="301"/>
      <c r="AA6093" s="301"/>
      <c r="AB6093" s="301"/>
      <c r="AC6093" s="301"/>
      <c r="AD6093" s="301"/>
      <c r="AE6093" s="301"/>
      <c r="AF6093" s="301"/>
      <c r="AG6093" s="301"/>
      <c r="AH6093" s="301"/>
      <c r="AI6093" s="301"/>
    </row>
    <row r="6094" spans="18:35" ht="80.099999999999994" customHeight="1" x14ac:dyDescent="0.2">
      <c r="R6094" s="301"/>
      <c r="S6094" s="301"/>
      <c r="T6094" s="301"/>
      <c r="U6094" s="301"/>
      <c r="V6094" s="301"/>
      <c r="W6094" s="301"/>
      <c r="X6094" s="301"/>
      <c r="Y6094" s="301"/>
      <c r="Z6094" s="301"/>
      <c r="AA6094" s="301"/>
      <c r="AB6094" s="301"/>
      <c r="AC6094" s="301"/>
      <c r="AD6094" s="301"/>
      <c r="AE6094" s="301"/>
      <c r="AF6094" s="301"/>
      <c r="AG6094" s="301"/>
      <c r="AH6094" s="301"/>
      <c r="AI6094" s="301"/>
    </row>
    <row r="6095" spans="18:35" ht="80.099999999999994" customHeight="1" x14ac:dyDescent="0.2">
      <c r="R6095" s="301"/>
      <c r="S6095" s="301"/>
      <c r="T6095" s="301"/>
      <c r="U6095" s="301"/>
      <c r="V6095" s="301"/>
      <c r="W6095" s="301"/>
      <c r="X6095" s="301"/>
      <c r="Y6095" s="301"/>
      <c r="Z6095" s="301"/>
      <c r="AA6095" s="301"/>
      <c r="AB6095" s="301"/>
      <c r="AC6095" s="301"/>
      <c r="AD6095" s="301"/>
      <c r="AE6095" s="301"/>
      <c r="AF6095" s="301"/>
      <c r="AG6095" s="301"/>
      <c r="AH6095" s="301"/>
      <c r="AI6095" s="301"/>
    </row>
    <row r="6096" spans="18:35" ht="80.099999999999994" customHeight="1" x14ac:dyDescent="0.2">
      <c r="R6096" s="301"/>
      <c r="S6096" s="301"/>
      <c r="T6096" s="301"/>
      <c r="U6096" s="301"/>
      <c r="V6096" s="301"/>
      <c r="W6096" s="301"/>
      <c r="X6096" s="301"/>
      <c r="Y6096" s="301"/>
      <c r="Z6096" s="301"/>
      <c r="AA6096" s="301"/>
      <c r="AB6096" s="301"/>
      <c r="AC6096" s="301"/>
      <c r="AD6096" s="301"/>
      <c r="AE6096" s="301"/>
      <c r="AF6096" s="301"/>
      <c r="AG6096" s="301"/>
      <c r="AH6096" s="301"/>
      <c r="AI6096" s="301"/>
    </row>
    <row r="6097" spans="18:35" ht="80.099999999999994" customHeight="1" x14ac:dyDescent="0.2">
      <c r="R6097" s="301"/>
      <c r="S6097" s="301"/>
      <c r="T6097" s="301"/>
      <c r="U6097" s="301"/>
      <c r="V6097" s="301"/>
      <c r="W6097" s="301"/>
      <c r="X6097" s="301"/>
      <c r="Y6097" s="301"/>
      <c r="Z6097" s="301"/>
      <c r="AA6097" s="301"/>
      <c r="AB6097" s="301"/>
      <c r="AC6097" s="301"/>
      <c r="AD6097" s="301"/>
      <c r="AE6097" s="301"/>
      <c r="AF6097" s="301"/>
      <c r="AG6097" s="301"/>
      <c r="AH6097" s="301"/>
      <c r="AI6097" s="301"/>
    </row>
    <row r="6098" spans="18:35" ht="80.099999999999994" customHeight="1" x14ac:dyDescent="0.2">
      <c r="R6098" s="301"/>
      <c r="S6098" s="301"/>
      <c r="T6098" s="301"/>
      <c r="U6098" s="301"/>
      <c r="V6098" s="301"/>
      <c r="W6098" s="301"/>
      <c r="X6098" s="301"/>
      <c r="Y6098" s="301"/>
      <c r="Z6098" s="301"/>
      <c r="AA6098" s="301"/>
      <c r="AB6098" s="301"/>
      <c r="AC6098" s="301"/>
      <c r="AD6098" s="301"/>
      <c r="AE6098" s="301"/>
      <c r="AF6098" s="301"/>
      <c r="AG6098" s="301"/>
      <c r="AH6098" s="301"/>
      <c r="AI6098" s="301"/>
    </row>
    <row r="6099" spans="18:35" ht="80.099999999999994" customHeight="1" x14ac:dyDescent="0.2">
      <c r="R6099" s="301"/>
      <c r="S6099" s="301"/>
      <c r="T6099" s="301"/>
      <c r="U6099" s="301"/>
      <c r="V6099" s="301"/>
      <c r="W6099" s="301"/>
      <c r="X6099" s="301"/>
      <c r="Y6099" s="301"/>
      <c r="Z6099" s="301"/>
      <c r="AA6099" s="301"/>
      <c r="AB6099" s="301"/>
      <c r="AC6099" s="301"/>
      <c r="AD6099" s="301"/>
      <c r="AE6099" s="301"/>
      <c r="AF6099" s="301"/>
      <c r="AG6099" s="301"/>
      <c r="AH6099" s="301"/>
      <c r="AI6099" s="301"/>
    </row>
    <row r="6100" spans="18:35" ht="80.099999999999994" customHeight="1" x14ac:dyDescent="0.2">
      <c r="R6100" s="301"/>
      <c r="S6100" s="301"/>
      <c r="T6100" s="301"/>
      <c r="U6100" s="301"/>
      <c r="V6100" s="301"/>
      <c r="W6100" s="301"/>
      <c r="X6100" s="301"/>
      <c r="Y6100" s="301"/>
      <c r="Z6100" s="301"/>
      <c r="AA6100" s="301"/>
      <c r="AB6100" s="301"/>
      <c r="AC6100" s="301"/>
      <c r="AD6100" s="301"/>
      <c r="AE6100" s="301"/>
      <c r="AF6100" s="301"/>
      <c r="AG6100" s="301"/>
      <c r="AH6100" s="301"/>
      <c r="AI6100" s="301"/>
    </row>
    <row r="6101" spans="18:35" ht="80.099999999999994" customHeight="1" x14ac:dyDescent="0.2">
      <c r="R6101" s="301"/>
      <c r="S6101" s="301"/>
      <c r="T6101" s="301"/>
      <c r="U6101" s="301"/>
      <c r="V6101" s="301"/>
      <c r="W6101" s="301"/>
      <c r="X6101" s="301"/>
      <c r="Y6101" s="301"/>
      <c r="Z6101" s="301"/>
      <c r="AA6101" s="301"/>
      <c r="AB6101" s="301"/>
      <c r="AC6101" s="301"/>
      <c r="AD6101" s="301"/>
      <c r="AE6101" s="301"/>
      <c r="AF6101" s="301"/>
      <c r="AG6101" s="301"/>
      <c r="AH6101" s="301"/>
      <c r="AI6101" s="301"/>
    </row>
    <row r="6102" spans="18:35" ht="80.099999999999994" customHeight="1" x14ac:dyDescent="0.2">
      <c r="R6102" s="301"/>
      <c r="S6102" s="301"/>
      <c r="T6102" s="301"/>
      <c r="U6102" s="301"/>
      <c r="V6102" s="301"/>
      <c r="W6102" s="301"/>
      <c r="X6102" s="301"/>
      <c r="Y6102" s="301"/>
      <c r="Z6102" s="301"/>
      <c r="AA6102" s="301"/>
      <c r="AB6102" s="301"/>
      <c r="AC6102" s="301"/>
      <c r="AD6102" s="301"/>
      <c r="AE6102" s="301"/>
      <c r="AF6102" s="301"/>
      <c r="AG6102" s="301"/>
      <c r="AH6102" s="301"/>
      <c r="AI6102" s="301"/>
    </row>
    <row r="6103" spans="18:35" ht="80.099999999999994" customHeight="1" x14ac:dyDescent="0.2">
      <c r="R6103" s="301"/>
      <c r="S6103" s="301"/>
      <c r="T6103" s="301"/>
      <c r="U6103" s="301"/>
      <c r="V6103" s="301"/>
      <c r="W6103" s="301"/>
      <c r="X6103" s="301"/>
      <c r="Y6103" s="301"/>
      <c r="Z6103" s="301"/>
      <c r="AA6103" s="301"/>
      <c r="AB6103" s="301"/>
      <c r="AC6103" s="301"/>
      <c r="AD6103" s="301"/>
      <c r="AE6103" s="301"/>
      <c r="AF6103" s="301"/>
      <c r="AG6103" s="301"/>
      <c r="AH6103" s="301"/>
      <c r="AI6103" s="301"/>
    </row>
    <row r="6104" spans="18:35" ht="80.099999999999994" customHeight="1" x14ac:dyDescent="0.2">
      <c r="R6104" s="301"/>
      <c r="S6104" s="301"/>
      <c r="T6104" s="301"/>
      <c r="U6104" s="301"/>
      <c r="V6104" s="301"/>
      <c r="W6104" s="301"/>
      <c r="X6104" s="301"/>
      <c r="Y6104" s="301"/>
      <c r="Z6104" s="301"/>
      <c r="AA6104" s="301"/>
      <c r="AB6104" s="301"/>
      <c r="AC6104" s="301"/>
      <c r="AD6104" s="301"/>
      <c r="AE6104" s="301"/>
      <c r="AF6104" s="301"/>
      <c r="AG6104" s="301"/>
      <c r="AH6104" s="301"/>
      <c r="AI6104" s="301"/>
    </row>
    <row r="6105" spans="18:35" ht="80.099999999999994" customHeight="1" x14ac:dyDescent="0.2">
      <c r="R6105" s="301"/>
      <c r="S6105" s="301"/>
      <c r="T6105" s="301"/>
      <c r="U6105" s="301"/>
      <c r="V6105" s="301"/>
      <c r="W6105" s="301"/>
      <c r="X6105" s="301"/>
      <c r="Y6105" s="301"/>
      <c r="Z6105" s="301"/>
      <c r="AA6105" s="301"/>
      <c r="AB6105" s="301"/>
      <c r="AC6105" s="301"/>
      <c r="AD6105" s="301"/>
      <c r="AE6105" s="301"/>
      <c r="AF6105" s="301"/>
      <c r="AG6105" s="301"/>
      <c r="AH6105" s="301"/>
      <c r="AI6105" s="301"/>
    </row>
    <row r="6106" spans="18:35" ht="80.099999999999994" customHeight="1" x14ac:dyDescent="0.2">
      <c r="R6106" s="301"/>
      <c r="S6106" s="301"/>
      <c r="T6106" s="301"/>
      <c r="U6106" s="301"/>
      <c r="V6106" s="301"/>
      <c r="W6106" s="301"/>
      <c r="X6106" s="301"/>
      <c r="Y6106" s="301"/>
      <c r="Z6106" s="301"/>
      <c r="AA6106" s="301"/>
      <c r="AB6106" s="301"/>
      <c r="AC6106" s="301"/>
      <c r="AD6106" s="301"/>
      <c r="AE6106" s="301"/>
      <c r="AF6106" s="301"/>
      <c r="AG6106" s="301"/>
      <c r="AH6106" s="301"/>
      <c r="AI6106" s="301"/>
    </row>
    <row r="6107" spans="18:35" ht="80.099999999999994" customHeight="1" x14ac:dyDescent="0.2">
      <c r="R6107" s="301"/>
      <c r="S6107" s="301"/>
      <c r="T6107" s="301"/>
      <c r="U6107" s="301"/>
      <c r="V6107" s="301"/>
      <c r="W6107" s="301"/>
      <c r="X6107" s="301"/>
      <c r="Y6107" s="301"/>
      <c r="Z6107" s="301"/>
      <c r="AA6107" s="301"/>
      <c r="AB6107" s="301"/>
      <c r="AC6107" s="301"/>
      <c r="AD6107" s="301"/>
      <c r="AE6107" s="301"/>
      <c r="AF6107" s="301"/>
      <c r="AG6107" s="301"/>
      <c r="AH6107" s="301"/>
      <c r="AI6107" s="301"/>
    </row>
    <row r="6108" spans="18:35" ht="80.099999999999994" customHeight="1" x14ac:dyDescent="0.2">
      <c r="R6108" s="301"/>
      <c r="S6108" s="301"/>
      <c r="T6108" s="301"/>
      <c r="U6108" s="301"/>
      <c r="V6108" s="301"/>
      <c r="W6108" s="301"/>
      <c r="X6108" s="301"/>
      <c r="Y6108" s="301"/>
      <c r="Z6108" s="301"/>
      <c r="AA6108" s="301"/>
      <c r="AB6108" s="301"/>
      <c r="AC6108" s="301"/>
      <c r="AD6108" s="301"/>
      <c r="AE6108" s="301"/>
      <c r="AF6108" s="301"/>
      <c r="AG6108" s="301"/>
      <c r="AH6108" s="301"/>
      <c r="AI6108" s="301"/>
    </row>
    <row r="6109" spans="18:35" ht="80.099999999999994" customHeight="1" x14ac:dyDescent="0.2">
      <c r="R6109" s="301"/>
      <c r="S6109" s="301"/>
      <c r="T6109" s="301"/>
      <c r="U6109" s="301"/>
      <c r="V6109" s="301"/>
      <c r="W6109" s="301"/>
      <c r="X6109" s="301"/>
      <c r="Y6109" s="301"/>
      <c r="Z6109" s="301"/>
      <c r="AA6109" s="301"/>
      <c r="AB6109" s="301"/>
      <c r="AC6109" s="301"/>
      <c r="AD6109" s="301"/>
      <c r="AE6109" s="301"/>
      <c r="AF6109" s="301"/>
      <c r="AG6109" s="301"/>
      <c r="AH6109" s="301"/>
      <c r="AI6109" s="301"/>
    </row>
    <row r="6110" spans="18:35" ht="80.099999999999994" customHeight="1" x14ac:dyDescent="0.2">
      <c r="R6110" s="301"/>
      <c r="S6110" s="301"/>
      <c r="T6110" s="301"/>
      <c r="U6110" s="301"/>
      <c r="V6110" s="301"/>
      <c r="W6110" s="301"/>
      <c r="X6110" s="301"/>
      <c r="Y6110" s="301"/>
      <c r="Z6110" s="301"/>
      <c r="AA6110" s="301"/>
      <c r="AB6110" s="301"/>
      <c r="AC6110" s="301"/>
      <c r="AD6110" s="301"/>
      <c r="AE6110" s="301"/>
      <c r="AF6110" s="301"/>
      <c r="AG6110" s="301"/>
      <c r="AH6110" s="301"/>
      <c r="AI6110" s="301"/>
    </row>
    <row r="6111" spans="18:35" ht="80.099999999999994" customHeight="1" x14ac:dyDescent="0.2">
      <c r="R6111" s="301"/>
      <c r="S6111" s="301"/>
      <c r="T6111" s="301"/>
      <c r="U6111" s="301"/>
      <c r="V6111" s="301"/>
      <c r="W6111" s="301"/>
      <c r="X6111" s="301"/>
      <c r="Y6111" s="301"/>
      <c r="Z6111" s="301"/>
      <c r="AA6111" s="301"/>
      <c r="AB6111" s="301"/>
      <c r="AC6111" s="301"/>
      <c r="AD6111" s="301"/>
      <c r="AE6111" s="301"/>
      <c r="AF6111" s="301"/>
      <c r="AG6111" s="301"/>
      <c r="AH6111" s="301"/>
      <c r="AI6111" s="301"/>
    </row>
    <row r="6112" spans="18:35" ht="80.099999999999994" customHeight="1" x14ac:dyDescent="0.2">
      <c r="R6112" s="301"/>
      <c r="S6112" s="301"/>
      <c r="T6112" s="301"/>
      <c r="U6112" s="301"/>
      <c r="V6112" s="301"/>
      <c r="W6112" s="301"/>
      <c r="X6112" s="301"/>
      <c r="Y6112" s="301"/>
      <c r="Z6112" s="301"/>
      <c r="AA6112" s="301"/>
      <c r="AB6112" s="301"/>
      <c r="AC6112" s="301"/>
      <c r="AD6112" s="301"/>
      <c r="AE6112" s="301"/>
      <c r="AF6112" s="301"/>
      <c r="AG6112" s="301"/>
      <c r="AH6112" s="301"/>
      <c r="AI6112" s="301"/>
    </row>
    <row r="6113" spans="18:35" ht="80.099999999999994" customHeight="1" x14ac:dyDescent="0.2">
      <c r="R6113" s="301"/>
      <c r="S6113" s="301"/>
      <c r="T6113" s="301"/>
      <c r="U6113" s="301"/>
      <c r="V6113" s="301"/>
      <c r="W6113" s="301"/>
      <c r="X6113" s="301"/>
      <c r="Y6113" s="301"/>
      <c r="Z6113" s="301"/>
      <c r="AA6113" s="301"/>
      <c r="AB6113" s="301"/>
      <c r="AC6113" s="301"/>
      <c r="AD6113" s="301"/>
      <c r="AE6113" s="301"/>
      <c r="AF6113" s="301"/>
      <c r="AG6113" s="301"/>
      <c r="AH6113" s="301"/>
      <c r="AI6113" s="301"/>
    </row>
    <row r="6114" spans="18:35" ht="80.099999999999994" customHeight="1" x14ac:dyDescent="0.2">
      <c r="R6114" s="301"/>
      <c r="S6114" s="301"/>
      <c r="T6114" s="301"/>
      <c r="U6114" s="301"/>
      <c r="V6114" s="301"/>
      <c r="W6114" s="301"/>
      <c r="X6114" s="301"/>
      <c r="Y6114" s="301"/>
      <c r="Z6114" s="301"/>
      <c r="AA6114" s="301"/>
      <c r="AB6114" s="301"/>
      <c r="AC6114" s="301"/>
      <c r="AD6114" s="301"/>
      <c r="AE6114" s="301"/>
      <c r="AF6114" s="301"/>
      <c r="AG6114" s="301"/>
      <c r="AH6114" s="301"/>
      <c r="AI6114" s="301"/>
    </row>
    <row r="6115" spans="18:35" ht="80.099999999999994" customHeight="1" x14ac:dyDescent="0.2">
      <c r="R6115" s="301"/>
      <c r="S6115" s="301"/>
      <c r="T6115" s="301"/>
      <c r="U6115" s="301"/>
      <c r="V6115" s="301"/>
      <c r="W6115" s="301"/>
      <c r="X6115" s="301"/>
      <c r="Y6115" s="301"/>
      <c r="Z6115" s="301"/>
      <c r="AA6115" s="301"/>
      <c r="AB6115" s="301"/>
      <c r="AC6115" s="301"/>
      <c r="AD6115" s="301"/>
      <c r="AE6115" s="301"/>
      <c r="AF6115" s="301"/>
      <c r="AG6115" s="301"/>
      <c r="AH6115" s="301"/>
      <c r="AI6115" s="301"/>
    </row>
    <row r="6116" spans="18:35" ht="80.099999999999994" customHeight="1" x14ac:dyDescent="0.2">
      <c r="R6116" s="301"/>
      <c r="S6116" s="301"/>
      <c r="T6116" s="301"/>
      <c r="U6116" s="301"/>
      <c r="V6116" s="301"/>
      <c r="W6116" s="301"/>
      <c r="X6116" s="301"/>
      <c r="Y6116" s="301"/>
      <c r="Z6116" s="301"/>
      <c r="AA6116" s="301"/>
      <c r="AB6116" s="301"/>
      <c r="AC6116" s="301"/>
      <c r="AD6116" s="301"/>
      <c r="AE6116" s="301"/>
      <c r="AF6116" s="301"/>
      <c r="AG6116" s="301"/>
      <c r="AH6116" s="301"/>
      <c r="AI6116" s="301"/>
    </row>
    <row r="6117" spans="18:35" ht="80.099999999999994" customHeight="1" x14ac:dyDescent="0.2">
      <c r="R6117" s="301"/>
      <c r="S6117" s="301"/>
      <c r="T6117" s="301"/>
      <c r="U6117" s="301"/>
      <c r="V6117" s="301"/>
      <c r="W6117" s="301"/>
      <c r="X6117" s="301"/>
      <c r="Y6117" s="301"/>
      <c r="Z6117" s="301"/>
      <c r="AA6117" s="301"/>
      <c r="AB6117" s="301"/>
      <c r="AC6117" s="301"/>
      <c r="AD6117" s="301"/>
      <c r="AE6117" s="301"/>
      <c r="AF6117" s="301"/>
      <c r="AG6117" s="301"/>
      <c r="AH6117" s="301"/>
      <c r="AI6117" s="301"/>
    </row>
    <row r="6118" spans="18:35" ht="80.099999999999994" customHeight="1" x14ac:dyDescent="0.2">
      <c r="R6118" s="301"/>
      <c r="S6118" s="301"/>
      <c r="T6118" s="301"/>
      <c r="U6118" s="301"/>
      <c r="V6118" s="301"/>
      <c r="W6118" s="301"/>
      <c r="X6118" s="301"/>
      <c r="Y6118" s="301"/>
      <c r="Z6118" s="301"/>
      <c r="AA6118" s="301"/>
      <c r="AB6118" s="301"/>
      <c r="AC6118" s="301"/>
      <c r="AD6118" s="301"/>
      <c r="AE6118" s="301"/>
      <c r="AF6118" s="301"/>
      <c r="AG6118" s="301"/>
      <c r="AH6118" s="301"/>
      <c r="AI6118" s="301"/>
    </row>
    <row r="6119" spans="18:35" ht="80.099999999999994" customHeight="1" x14ac:dyDescent="0.2">
      <c r="R6119" s="301"/>
      <c r="S6119" s="301"/>
      <c r="T6119" s="301"/>
      <c r="U6119" s="301"/>
      <c r="V6119" s="301"/>
      <c r="W6119" s="301"/>
      <c r="X6119" s="301"/>
      <c r="Y6119" s="301"/>
      <c r="Z6119" s="301"/>
      <c r="AA6119" s="301"/>
      <c r="AB6119" s="301"/>
      <c r="AC6119" s="301"/>
      <c r="AD6119" s="301"/>
      <c r="AE6119" s="301"/>
      <c r="AF6119" s="301"/>
      <c r="AG6119" s="301"/>
      <c r="AH6119" s="301"/>
      <c r="AI6119" s="301"/>
    </row>
    <row r="6120" spans="18:35" ht="80.099999999999994" customHeight="1" x14ac:dyDescent="0.2">
      <c r="R6120" s="301"/>
      <c r="S6120" s="301"/>
      <c r="T6120" s="301"/>
      <c r="U6120" s="301"/>
      <c r="V6120" s="301"/>
      <c r="W6120" s="301"/>
      <c r="X6120" s="301"/>
      <c r="Y6120" s="301"/>
      <c r="Z6120" s="301"/>
      <c r="AA6120" s="301"/>
      <c r="AB6120" s="301"/>
      <c r="AC6120" s="301"/>
      <c r="AD6120" s="301"/>
      <c r="AE6120" s="301"/>
      <c r="AF6120" s="301"/>
      <c r="AG6120" s="301"/>
      <c r="AH6120" s="301"/>
      <c r="AI6120" s="301"/>
    </row>
    <row r="6121" spans="18:35" ht="80.099999999999994" customHeight="1" x14ac:dyDescent="0.2">
      <c r="R6121" s="301"/>
      <c r="S6121" s="301"/>
      <c r="T6121" s="301"/>
      <c r="U6121" s="301"/>
      <c r="V6121" s="301"/>
      <c r="W6121" s="301"/>
      <c r="X6121" s="301"/>
      <c r="Y6121" s="301"/>
      <c r="Z6121" s="301"/>
      <c r="AA6121" s="301"/>
      <c r="AB6121" s="301"/>
      <c r="AC6121" s="301"/>
      <c r="AD6121" s="301"/>
      <c r="AE6121" s="301"/>
      <c r="AF6121" s="301"/>
      <c r="AG6121" s="301"/>
      <c r="AH6121" s="301"/>
      <c r="AI6121" s="301"/>
    </row>
    <row r="6122" spans="18:35" ht="80.099999999999994" customHeight="1" x14ac:dyDescent="0.2">
      <c r="R6122" s="301"/>
      <c r="S6122" s="301"/>
      <c r="T6122" s="301"/>
      <c r="U6122" s="301"/>
      <c r="V6122" s="301"/>
      <c r="W6122" s="301"/>
      <c r="X6122" s="301"/>
      <c r="Y6122" s="301"/>
      <c r="Z6122" s="301"/>
      <c r="AA6122" s="301"/>
      <c r="AB6122" s="301"/>
      <c r="AC6122" s="301"/>
      <c r="AD6122" s="301"/>
      <c r="AE6122" s="301"/>
      <c r="AF6122" s="301"/>
      <c r="AG6122" s="301"/>
      <c r="AH6122" s="301"/>
      <c r="AI6122" s="301"/>
    </row>
    <row r="6123" spans="18:35" ht="80.099999999999994" customHeight="1" x14ac:dyDescent="0.2">
      <c r="R6123" s="301"/>
      <c r="S6123" s="301"/>
      <c r="T6123" s="301"/>
      <c r="U6123" s="301"/>
      <c r="V6123" s="301"/>
      <c r="W6123" s="301"/>
      <c r="X6123" s="301"/>
      <c r="Y6123" s="301"/>
      <c r="Z6123" s="301"/>
      <c r="AA6123" s="301"/>
      <c r="AB6123" s="301"/>
      <c r="AC6123" s="301"/>
      <c r="AD6123" s="301"/>
      <c r="AE6123" s="301"/>
      <c r="AF6123" s="301"/>
      <c r="AG6123" s="301"/>
      <c r="AH6123" s="301"/>
      <c r="AI6123" s="301"/>
    </row>
    <row r="6124" spans="18:35" ht="80.099999999999994" customHeight="1" x14ac:dyDescent="0.2">
      <c r="R6124" s="301"/>
      <c r="S6124" s="301"/>
      <c r="T6124" s="301"/>
      <c r="U6124" s="301"/>
      <c r="V6124" s="301"/>
      <c r="W6124" s="301"/>
      <c r="X6124" s="301"/>
      <c r="Y6124" s="301"/>
      <c r="Z6124" s="301"/>
      <c r="AA6124" s="301"/>
      <c r="AB6124" s="301"/>
      <c r="AC6124" s="301"/>
      <c r="AD6124" s="301"/>
      <c r="AE6124" s="301"/>
      <c r="AF6124" s="301"/>
      <c r="AG6124" s="301"/>
      <c r="AH6124" s="301"/>
      <c r="AI6124" s="301"/>
    </row>
    <row r="6125" spans="18:35" ht="80.099999999999994" customHeight="1" x14ac:dyDescent="0.2">
      <c r="R6125" s="301"/>
      <c r="S6125" s="301"/>
      <c r="T6125" s="301"/>
      <c r="U6125" s="301"/>
      <c r="V6125" s="301"/>
      <c r="W6125" s="301"/>
      <c r="X6125" s="301"/>
      <c r="Y6125" s="301"/>
      <c r="Z6125" s="301"/>
      <c r="AA6125" s="301"/>
      <c r="AB6125" s="301"/>
      <c r="AC6125" s="301"/>
      <c r="AD6125" s="301"/>
      <c r="AE6125" s="301"/>
      <c r="AF6125" s="301"/>
      <c r="AG6125" s="301"/>
      <c r="AH6125" s="301"/>
      <c r="AI6125" s="301"/>
    </row>
    <row r="6126" spans="18:35" ht="80.099999999999994" customHeight="1" x14ac:dyDescent="0.2">
      <c r="R6126" s="301"/>
      <c r="S6126" s="301"/>
      <c r="T6126" s="301"/>
      <c r="U6126" s="301"/>
      <c r="V6126" s="301"/>
      <c r="W6126" s="301"/>
      <c r="X6126" s="301"/>
      <c r="Y6126" s="301"/>
      <c r="Z6126" s="301"/>
      <c r="AA6126" s="301"/>
      <c r="AB6126" s="301"/>
      <c r="AC6126" s="301"/>
      <c r="AD6126" s="301"/>
      <c r="AE6126" s="301"/>
      <c r="AF6126" s="301"/>
      <c r="AG6126" s="301"/>
      <c r="AH6126" s="301"/>
      <c r="AI6126" s="301"/>
    </row>
    <row r="6127" spans="18:35" ht="80.099999999999994" customHeight="1" x14ac:dyDescent="0.2">
      <c r="R6127" s="301"/>
      <c r="S6127" s="301"/>
      <c r="T6127" s="301"/>
      <c r="U6127" s="301"/>
      <c r="V6127" s="301"/>
      <c r="W6127" s="301"/>
      <c r="X6127" s="301"/>
      <c r="Y6127" s="301"/>
      <c r="Z6127" s="301"/>
      <c r="AA6127" s="301"/>
      <c r="AB6127" s="301"/>
      <c r="AC6127" s="301"/>
      <c r="AD6127" s="301"/>
      <c r="AE6127" s="301"/>
      <c r="AF6127" s="301"/>
      <c r="AG6127" s="301"/>
      <c r="AH6127" s="301"/>
      <c r="AI6127" s="301"/>
    </row>
    <row r="6128" spans="18:35" ht="80.099999999999994" customHeight="1" x14ac:dyDescent="0.2">
      <c r="R6128" s="301"/>
      <c r="S6128" s="301"/>
      <c r="T6128" s="301"/>
      <c r="U6128" s="301"/>
      <c r="V6128" s="301"/>
      <c r="W6128" s="301"/>
      <c r="X6128" s="301"/>
      <c r="Y6128" s="301"/>
      <c r="Z6128" s="301"/>
      <c r="AA6128" s="301"/>
      <c r="AB6128" s="301"/>
      <c r="AC6128" s="301"/>
      <c r="AD6128" s="301"/>
      <c r="AE6128" s="301"/>
      <c r="AF6128" s="301"/>
      <c r="AG6128" s="301"/>
      <c r="AH6128" s="301"/>
      <c r="AI6128" s="301"/>
    </row>
    <row r="6129" spans="18:35" ht="80.099999999999994" customHeight="1" x14ac:dyDescent="0.2">
      <c r="R6129" s="301"/>
      <c r="S6129" s="301"/>
      <c r="T6129" s="301"/>
      <c r="U6129" s="301"/>
      <c r="V6129" s="301"/>
      <c r="W6129" s="301"/>
      <c r="X6129" s="301"/>
      <c r="Y6129" s="301"/>
      <c r="Z6129" s="301"/>
      <c r="AA6129" s="301"/>
      <c r="AB6129" s="301"/>
      <c r="AC6129" s="301"/>
      <c r="AD6129" s="301"/>
      <c r="AE6129" s="301"/>
      <c r="AF6129" s="301"/>
      <c r="AG6129" s="301"/>
      <c r="AH6129" s="301"/>
      <c r="AI6129" s="301"/>
    </row>
    <row r="6130" spans="18:35" ht="80.099999999999994" customHeight="1" x14ac:dyDescent="0.2">
      <c r="R6130" s="301"/>
      <c r="S6130" s="301"/>
      <c r="T6130" s="301"/>
      <c r="U6130" s="301"/>
      <c r="V6130" s="301"/>
      <c r="W6130" s="301"/>
      <c r="X6130" s="301"/>
      <c r="Y6130" s="301"/>
      <c r="Z6130" s="301"/>
      <c r="AA6130" s="301"/>
      <c r="AB6130" s="301"/>
      <c r="AC6130" s="301"/>
      <c r="AD6130" s="301"/>
      <c r="AE6130" s="301"/>
      <c r="AF6130" s="301"/>
      <c r="AG6130" s="301"/>
      <c r="AH6130" s="301"/>
      <c r="AI6130" s="301"/>
    </row>
    <row r="6131" spans="18:35" ht="80.099999999999994" customHeight="1" x14ac:dyDescent="0.2">
      <c r="R6131" s="301"/>
      <c r="S6131" s="301"/>
      <c r="T6131" s="301"/>
      <c r="U6131" s="301"/>
      <c r="V6131" s="301"/>
      <c r="W6131" s="301"/>
      <c r="X6131" s="301"/>
      <c r="Y6131" s="301"/>
      <c r="Z6131" s="301"/>
      <c r="AA6131" s="301"/>
      <c r="AB6131" s="301"/>
      <c r="AC6131" s="301"/>
      <c r="AD6131" s="301"/>
      <c r="AE6131" s="301"/>
      <c r="AF6131" s="301"/>
      <c r="AG6131" s="301"/>
      <c r="AH6131" s="301"/>
      <c r="AI6131" s="301"/>
    </row>
    <row r="6132" spans="18:35" ht="80.099999999999994" customHeight="1" x14ac:dyDescent="0.2">
      <c r="R6132" s="301"/>
      <c r="S6132" s="301"/>
      <c r="T6132" s="301"/>
      <c r="U6132" s="301"/>
      <c r="V6132" s="301"/>
      <c r="W6132" s="301"/>
      <c r="X6132" s="301"/>
      <c r="Y6132" s="301"/>
      <c r="Z6132" s="301"/>
      <c r="AA6132" s="301"/>
      <c r="AB6132" s="301"/>
      <c r="AC6132" s="301"/>
      <c r="AD6132" s="301"/>
      <c r="AE6132" s="301"/>
      <c r="AF6132" s="301"/>
      <c r="AG6132" s="301"/>
      <c r="AH6132" s="301"/>
      <c r="AI6132" s="301"/>
    </row>
    <row r="6133" spans="18:35" ht="80.099999999999994" customHeight="1" x14ac:dyDescent="0.2">
      <c r="R6133" s="301"/>
      <c r="S6133" s="301"/>
      <c r="T6133" s="301"/>
      <c r="U6133" s="301"/>
      <c r="V6133" s="301"/>
      <c r="W6133" s="301"/>
      <c r="X6133" s="301"/>
      <c r="Y6133" s="301"/>
      <c r="Z6133" s="301"/>
      <c r="AA6133" s="301"/>
      <c r="AB6133" s="301"/>
      <c r="AC6133" s="301"/>
      <c r="AD6133" s="301"/>
      <c r="AE6133" s="301"/>
      <c r="AF6133" s="301"/>
      <c r="AG6133" s="301"/>
      <c r="AH6133" s="301"/>
      <c r="AI6133" s="301"/>
    </row>
    <row r="6134" spans="18:35" ht="80.099999999999994" customHeight="1" x14ac:dyDescent="0.2">
      <c r="R6134" s="301"/>
      <c r="S6134" s="301"/>
      <c r="T6134" s="301"/>
      <c r="U6134" s="301"/>
      <c r="V6134" s="301"/>
      <c r="W6134" s="301"/>
      <c r="X6134" s="301"/>
      <c r="Y6134" s="301"/>
      <c r="Z6134" s="301"/>
      <c r="AA6134" s="301"/>
      <c r="AB6134" s="301"/>
      <c r="AC6134" s="301"/>
      <c r="AD6134" s="301"/>
      <c r="AE6134" s="301"/>
      <c r="AF6134" s="301"/>
      <c r="AG6134" s="301"/>
      <c r="AH6134" s="301"/>
      <c r="AI6134" s="301"/>
    </row>
    <row r="6135" spans="18:35" ht="80.099999999999994" customHeight="1" x14ac:dyDescent="0.2">
      <c r="R6135" s="301"/>
      <c r="S6135" s="301"/>
      <c r="T6135" s="301"/>
      <c r="U6135" s="301"/>
      <c r="V6135" s="301"/>
      <c r="W6135" s="301"/>
      <c r="X6135" s="301"/>
      <c r="Y6135" s="301"/>
      <c r="Z6135" s="301"/>
      <c r="AA6135" s="301"/>
      <c r="AB6135" s="301"/>
      <c r="AC6135" s="301"/>
      <c r="AD6135" s="301"/>
      <c r="AE6135" s="301"/>
      <c r="AF6135" s="301"/>
      <c r="AG6135" s="301"/>
      <c r="AH6135" s="301"/>
      <c r="AI6135" s="301"/>
    </row>
    <row r="6136" spans="18:35" ht="80.099999999999994" customHeight="1" x14ac:dyDescent="0.2">
      <c r="R6136" s="301"/>
      <c r="S6136" s="301"/>
      <c r="T6136" s="301"/>
      <c r="U6136" s="301"/>
      <c r="V6136" s="301"/>
      <c r="W6136" s="301"/>
      <c r="X6136" s="301"/>
      <c r="Y6136" s="301"/>
      <c r="Z6136" s="301"/>
      <c r="AA6136" s="301"/>
      <c r="AB6136" s="301"/>
      <c r="AC6136" s="301"/>
      <c r="AD6136" s="301"/>
      <c r="AE6136" s="301"/>
      <c r="AF6136" s="301"/>
      <c r="AG6136" s="301"/>
      <c r="AH6136" s="301"/>
      <c r="AI6136" s="301"/>
    </row>
    <row r="6137" spans="18:35" ht="80.099999999999994" customHeight="1" x14ac:dyDescent="0.2">
      <c r="R6137" s="301"/>
      <c r="S6137" s="301"/>
      <c r="T6137" s="301"/>
      <c r="U6137" s="301"/>
      <c r="V6137" s="301"/>
      <c r="W6137" s="301"/>
      <c r="X6137" s="301"/>
      <c r="Y6137" s="301"/>
      <c r="Z6137" s="301"/>
      <c r="AA6137" s="301"/>
      <c r="AB6137" s="301"/>
      <c r="AC6137" s="301"/>
      <c r="AD6137" s="301"/>
      <c r="AE6137" s="301"/>
      <c r="AF6137" s="301"/>
      <c r="AG6137" s="301"/>
      <c r="AH6137" s="301"/>
      <c r="AI6137" s="301"/>
    </row>
    <row r="6138" spans="18:35" ht="80.099999999999994" customHeight="1" x14ac:dyDescent="0.2">
      <c r="R6138" s="301"/>
      <c r="S6138" s="301"/>
      <c r="T6138" s="301"/>
      <c r="U6138" s="301"/>
      <c r="V6138" s="301"/>
      <c r="W6138" s="301"/>
      <c r="X6138" s="301"/>
      <c r="Y6138" s="301"/>
      <c r="Z6138" s="301"/>
      <c r="AA6138" s="301"/>
      <c r="AB6138" s="301"/>
      <c r="AC6138" s="301"/>
      <c r="AD6138" s="301"/>
      <c r="AE6138" s="301"/>
      <c r="AF6138" s="301"/>
      <c r="AG6138" s="301"/>
      <c r="AH6138" s="301"/>
      <c r="AI6138" s="301"/>
    </row>
    <row r="6139" spans="18:35" ht="80.099999999999994" customHeight="1" x14ac:dyDescent="0.2">
      <c r="R6139" s="301"/>
      <c r="S6139" s="301"/>
      <c r="T6139" s="301"/>
      <c r="U6139" s="301"/>
      <c r="V6139" s="301"/>
      <c r="W6139" s="301"/>
      <c r="X6139" s="301"/>
      <c r="Y6139" s="301"/>
      <c r="Z6139" s="301"/>
      <c r="AA6139" s="301"/>
      <c r="AB6139" s="301"/>
      <c r="AC6139" s="301"/>
      <c r="AD6139" s="301"/>
      <c r="AE6139" s="301"/>
      <c r="AF6139" s="301"/>
      <c r="AG6139" s="301"/>
      <c r="AH6139" s="301"/>
      <c r="AI6139" s="301"/>
    </row>
    <row r="6140" spans="18:35" ht="80.099999999999994" customHeight="1" x14ac:dyDescent="0.2">
      <c r="R6140" s="301"/>
      <c r="S6140" s="301"/>
      <c r="T6140" s="301"/>
      <c r="U6140" s="301"/>
      <c r="V6140" s="301"/>
      <c r="W6140" s="301"/>
      <c r="X6140" s="301"/>
      <c r="Y6140" s="301"/>
      <c r="Z6140" s="301"/>
      <c r="AA6140" s="301"/>
      <c r="AB6140" s="301"/>
      <c r="AC6140" s="301"/>
      <c r="AD6140" s="301"/>
      <c r="AE6140" s="301"/>
      <c r="AF6140" s="301"/>
      <c r="AG6140" s="301"/>
      <c r="AH6140" s="301"/>
      <c r="AI6140" s="301"/>
    </row>
    <row r="6141" spans="18:35" ht="80.099999999999994" customHeight="1" x14ac:dyDescent="0.2">
      <c r="R6141" s="301"/>
      <c r="S6141" s="301"/>
      <c r="T6141" s="301"/>
      <c r="U6141" s="301"/>
      <c r="V6141" s="301"/>
      <c r="W6141" s="301"/>
      <c r="X6141" s="301"/>
      <c r="Y6141" s="301"/>
      <c r="Z6141" s="301"/>
      <c r="AA6141" s="301"/>
      <c r="AB6141" s="301"/>
      <c r="AC6141" s="301"/>
      <c r="AD6141" s="301"/>
      <c r="AE6141" s="301"/>
      <c r="AF6141" s="301"/>
      <c r="AG6141" s="301"/>
      <c r="AH6141" s="301"/>
      <c r="AI6141" s="301"/>
    </row>
    <row r="6142" spans="18:35" ht="80.099999999999994" customHeight="1" x14ac:dyDescent="0.2">
      <c r="R6142" s="301"/>
      <c r="S6142" s="301"/>
      <c r="T6142" s="301"/>
      <c r="U6142" s="301"/>
      <c r="V6142" s="301"/>
      <c r="W6142" s="301"/>
      <c r="X6142" s="301"/>
      <c r="Y6142" s="301"/>
      <c r="Z6142" s="301"/>
      <c r="AA6142" s="301"/>
      <c r="AB6142" s="301"/>
      <c r="AC6142" s="301"/>
      <c r="AD6142" s="301"/>
      <c r="AE6142" s="301"/>
      <c r="AF6142" s="301"/>
      <c r="AG6142" s="301"/>
      <c r="AH6142" s="301"/>
      <c r="AI6142" s="301"/>
    </row>
    <row r="6143" spans="18:35" ht="80.099999999999994" customHeight="1" x14ac:dyDescent="0.2">
      <c r="R6143" s="301"/>
      <c r="S6143" s="301"/>
      <c r="T6143" s="301"/>
      <c r="U6143" s="301"/>
      <c r="V6143" s="301"/>
      <c r="W6143" s="301"/>
      <c r="X6143" s="301"/>
      <c r="Y6143" s="301"/>
      <c r="Z6143" s="301"/>
      <c r="AA6143" s="301"/>
      <c r="AB6143" s="301"/>
      <c r="AC6143" s="301"/>
      <c r="AD6143" s="301"/>
      <c r="AE6143" s="301"/>
      <c r="AF6143" s="301"/>
      <c r="AG6143" s="301"/>
      <c r="AH6143" s="301"/>
      <c r="AI6143" s="301"/>
    </row>
    <row r="6144" spans="18:35" ht="80.099999999999994" customHeight="1" x14ac:dyDescent="0.2">
      <c r="R6144" s="301"/>
      <c r="S6144" s="301"/>
      <c r="T6144" s="301"/>
      <c r="U6144" s="301"/>
      <c r="V6144" s="301"/>
      <c r="W6144" s="301"/>
      <c r="X6144" s="301"/>
      <c r="Y6144" s="301"/>
      <c r="Z6144" s="301"/>
      <c r="AA6144" s="301"/>
      <c r="AB6144" s="301"/>
      <c r="AC6144" s="301"/>
      <c r="AD6144" s="301"/>
      <c r="AE6144" s="301"/>
      <c r="AF6144" s="301"/>
      <c r="AG6144" s="301"/>
      <c r="AH6144" s="301"/>
      <c r="AI6144" s="301"/>
    </row>
    <row r="6145" spans="18:35" ht="80.099999999999994" customHeight="1" x14ac:dyDescent="0.2">
      <c r="R6145" s="301"/>
      <c r="S6145" s="301"/>
      <c r="T6145" s="301"/>
      <c r="U6145" s="301"/>
      <c r="V6145" s="301"/>
      <c r="W6145" s="301"/>
      <c r="X6145" s="301"/>
      <c r="Y6145" s="301"/>
      <c r="Z6145" s="301"/>
      <c r="AA6145" s="301"/>
      <c r="AB6145" s="301"/>
      <c r="AC6145" s="301"/>
      <c r="AD6145" s="301"/>
      <c r="AE6145" s="301"/>
      <c r="AF6145" s="301"/>
      <c r="AG6145" s="301"/>
      <c r="AH6145" s="301"/>
      <c r="AI6145" s="301"/>
    </row>
    <row r="6146" spans="18:35" ht="80.099999999999994" customHeight="1" x14ac:dyDescent="0.2">
      <c r="R6146" s="301"/>
      <c r="S6146" s="301"/>
      <c r="T6146" s="301"/>
      <c r="U6146" s="301"/>
      <c r="V6146" s="301"/>
      <c r="W6146" s="301"/>
      <c r="X6146" s="301"/>
      <c r="Y6146" s="301"/>
      <c r="Z6146" s="301"/>
      <c r="AA6146" s="301"/>
      <c r="AB6146" s="301"/>
      <c r="AC6146" s="301"/>
      <c r="AD6146" s="301"/>
      <c r="AE6146" s="301"/>
      <c r="AF6146" s="301"/>
      <c r="AG6146" s="301"/>
      <c r="AH6146" s="301"/>
      <c r="AI6146" s="301"/>
    </row>
    <row r="6147" spans="18:35" ht="80.099999999999994" customHeight="1" x14ac:dyDescent="0.2">
      <c r="R6147" s="301"/>
      <c r="S6147" s="301"/>
      <c r="T6147" s="301"/>
      <c r="U6147" s="301"/>
      <c r="V6147" s="301"/>
      <c r="W6147" s="301"/>
      <c r="X6147" s="301"/>
      <c r="Y6147" s="301"/>
      <c r="Z6147" s="301"/>
      <c r="AA6147" s="301"/>
      <c r="AB6147" s="301"/>
      <c r="AC6147" s="301"/>
      <c r="AD6147" s="301"/>
      <c r="AE6147" s="301"/>
      <c r="AF6147" s="301"/>
      <c r="AG6147" s="301"/>
      <c r="AH6147" s="301"/>
      <c r="AI6147" s="301"/>
    </row>
    <row r="6148" spans="18:35" ht="80.099999999999994" customHeight="1" x14ac:dyDescent="0.2">
      <c r="R6148" s="301"/>
      <c r="S6148" s="301"/>
      <c r="T6148" s="301"/>
      <c r="U6148" s="301"/>
      <c r="V6148" s="301"/>
      <c r="W6148" s="301"/>
      <c r="X6148" s="301"/>
      <c r="Y6148" s="301"/>
      <c r="Z6148" s="301"/>
      <c r="AA6148" s="301"/>
      <c r="AB6148" s="301"/>
      <c r="AC6148" s="301"/>
      <c r="AD6148" s="301"/>
      <c r="AE6148" s="301"/>
      <c r="AF6148" s="301"/>
      <c r="AG6148" s="301"/>
      <c r="AH6148" s="301"/>
      <c r="AI6148" s="301"/>
    </row>
    <row r="6149" spans="18:35" ht="80.099999999999994" customHeight="1" x14ac:dyDescent="0.2">
      <c r="R6149" s="301"/>
      <c r="S6149" s="301"/>
      <c r="T6149" s="301"/>
      <c r="U6149" s="301"/>
      <c r="V6149" s="301"/>
      <c r="W6149" s="301"/>
      <c r="X6149" s="301"/>
      <c r="Y6149" s="301"/>
      <c r="Z6149" s="301"/>
      <c r="AA6149" s="301"/>
      <c r="AB6149" s="301"/>
      <c r="AC6149" s="301"/>
      <c r="AD6149" s="301"/>
      <c r="AE6149" s="301"/>
      <c r="AF6149" s="301"/>
      <c r="AG6149" s="301"/>
      <c r="AH6149" s="301"/>
      <c r="AI6149" s="301"/>
    </row>
    <row r="6150" spans="18:35" ht="80.099999999999994" customHeight="1" x14ac:dyDescent="0.2">
      <c r="R6150" s="301"/>
      <c r="S6150" s="301"/>
      <c r="T6150" s="301"/>
      <c r="U6150" s="301"/>
      <c r="V6150" s="301"/>
      <c r="W6150" s="301"/>
      <c r="X6150" s="301"/>
      <c r="Y6150" s="301"/>
      <c r="Z6150" s="301"/>
      <c r="AA6150" s="301"/>
      <c r="AB6150" s="301"/>
      <c r="AC6150" s="301"/>
      <c r="AD6150" s="301"/>
      <c r="AE6150" s="301"/>
      <c r="AF6150" s="301"/>
      <c r="AG6150" s="301"/>
      <c r="AH6150" s="301"/>
      <c r="AI6150" s="301"/>
    </row>
    <row r="6151" spans="18:35" ht="80.099999999999994" customHeight="1" x14ac:dyDescent="0.2">
      <c r="R6151" s="301"/>
      <c r="S6151" s="301"/>
      <c r="T6151" s="301"/>
      <c r="U6151" s="301"/>
      <c r="V6151" s="301"/>
      <c r="W6151" s="301"/>
      <c r="X6151" s="301"/>
      <c r="Y6151" s="301"/>
      <c r="Z6151" s="301"/>
      <c r="AA6151" s="301"/>
      <c r="AB6151" s="301"/>
      <c r="AC6151" s="301"/>
      <c r="AD6151" s="301"/>
      <c r="AE6151" s="301"/>
      <c r="AF6151" s="301"/>
      <c r="AG6151" s="301"/>
      <c r="AH6151" s="301"/>
      <c r="AI6151" s="301"/>
    </row>
    <row r="6152" spans="18:35" ht="80.099999999999994" customHeight="1" x14ac:dyDescent="0.2">
      <c r="R6152" s="301"/>
      <c r="S6152" s="301"/>
      <c r="T6152" s="301"/>
      <c r="U6152" s="301"/>
      <c r="V6152" s="301"/>
      <c r="W6152" s="301"/>
      <c r="X6152" s="301"/>
      <c r="Y6152" s="301"/>
      <c r="Z6152" s="301"/>
      <c r="AA6152" s="301"/>
      <c r="AB6152" s="301"/>
      <c r="AC6152" s="301"/>
      <c r="AD6152" s="301"/>
      <c r="AE6152" s="301"/>
      <c r="AF6152" s="301"/>
      <c r="AG6152" s="301"/>
      <c r="AH6152" s="301"/>
      <c r="AI6152" s="301"/>
    </row>
    <row r="6153" spans="18:35" ht="80.099999999999994" customHeight="1" x14ac:dyDescent="0.2">
      <c r="R6153" s="301"/>
      <c r="S6153" s="301"/>
      <c r="T6153" s="301"/>
      <c r="U6153" s="301"/>
      <c r="V6153" s="301"/>
      <c r="W6153" s="301"/>
      <c r="X6153" s="301"/>
      <c r="Y6153" s="301"/>
      <c r="Z6153" s="301"/>
      <c r="AA6153" s="301"/>
      <c r="AB6153" s="301"/>
      <c r="AC6153" s="301"/>
      <c r="AD6153" s="301"/>
      <c r="AE6153" s="301"/>
      <c r="AF6153" s="301"/>
      <c r="AG6153" s="301"/>
      <c r="AH6153" s="301"/>
      <c r="AI6153" s="301"/>
    </row>
    <row r="6154" spans="18:35" ht="80.099999999999994" customHeight="1" x14ac:dyDescent="0.2">
      <c r="R6154" s="301"/>
      <c r="S6154" s="301"/>
      <c r="T6154" s="301"/>
      <c r="U6154" s="301"/>
      <c r="V6154" s="301"/>
      <c r="W6154" s="301"/>
      <c r="X6154" s="301"/>
      <c r="Y6154" s="301"/>
      <c r="Z6154" s="301"/>
      <c r="AA6154" s="301"/>
      <c r="AB6154" s="301"/>
      <c r="AC6154" s="301"/>
      <c r="AD6154" s="301"/>
      <c r="AE6154" s="301"/>
      <c r="AF6154" s="301"/>
      <c r="AG6154" s="301"/>
      <c r="AH6154" s="301"/>
      <c r="AI6154" s="301"/>
    </row>
    <row r="6155" spans="18:35" ht="80.099999999999994" customHeight="1" x14ac:dyDescent="0.2">
      <c r="R6155" s="301"/>
      <c r="S6155" s="301"/>
      <c r="T6155" s="301"/>
      <c r="U6155" s="301"/>
      <c r="V6155" s="301"/>
      <c r="W6155" s="301"/>
      <c r="X6155" s="301"/>
      <c r="Y6155" s="301"/>
      <c r="Z6155" s="301"/>
      <c r="AA6155" s="301"/>
      <c r="AB6155" s="301"/>
      <c r="AC6155" s="301"/>
      <c r="AD6155" s="301"/>
      <c r="AE6155" s="301"/>
      <c r="AF6155" s="301"/>
      <c r="AG6155" s="301"/>
      <c r="AH6155" s="301"/>
      <c r="AI6155" s="301"/>
    </row>
    <row r="6156" spans="18:35" ht="80.099999999999994" customHeight="1" x14ac:dyDescent="0.2">
      <c r="R6156" s="301"/>
      <c r="S6156" s="301"/>
      <c r="T6156" s="301"/>
      <c r="U6156" s="301"/>
      <c r="V6156" s="301"/>
      <c r="W6156" s="301"/>
      <c r="X6156" s="301"/>
      <c r="Y6156" s="301"/>
      <c r="Z6156" s="301"/>
      <c r="AA6156" s="301"/>
      <c r="AB6156" s="301"/>
      <c r="AC6156" s="301"/>
      <c r="AD6156" s="301"/>
      <c r="AE6156" s="301"/>
      <c r="AF6156" s="301"/>
      <c r="AG6156" s="301"/>
      <c r="AH6156" s="301"/>
      <c r="AI6156" s="301"/>
    </row>
    <row r="6157" spans="18:35" ht="80.099999999999994" customHeight="1" x14ac:dyDescent="0.2">
      <c r="R6157" s="301"/>
      <c r="S6157" s="301"/>
      <c r="T6157" s="301"/>
      <c r="U6157" s="301"/>
      <c r="V6157" s="301"/>
      <c r="W6157" s="301"/>
      <c r="X6157" s="301"/>
      <c r="Y6157" s="301"/>
      <c r="Z6157" s="301"/>
      <c r="AA6157" s="301"/>
      <c r="AB6157" s="301"/>
      <c r="AC6157" s="301"/>
      <c r="AD6157" s="301"/>
      <c r="AE6157" s="301"/>
      <c r="AF6157" s="301"/>
      <c r="AG6157" s="301"/>
      <c r="AH6157" s="301"/>
      <c r="AI6157" s="301"/>
    </row>
    <row r="6158" spans="18:35" ht="80.099999999999994" customHeight="1" x14ac:dyDescent="0.2">
      <c r="R6158" s="301"/>
      <c r="S6158" s="301"/>
      <c r="T6158" s="301"/>
      <c r="U6158" s="301"/>
      <c r="V6158" s="301"/>
      <c r="W6158" s="301"/>
      <c r="X6158" s="301"/>
      <c r="Y6158" s="301"/>
      <c r="Z6158" s="301"/>
      <c r="AA6158" s="301"/>
      <c r="AB6158" s="301"/>
      <c r="AC6158" s="301"/>
      <c r="AD6158" s="301"/>
      <c r="AE6158" s="301"/>
      <c r="AF6158" s="301"/>
      <c r="AG6158" s="301"/>
      <c r="AH6158" s="301"/>
      <c r="AI6158" s="301"/>
    </row>
    <row r="6159" spans="18:35" ht="80.099999999999994" customHeight="1" x14ac:dyDescent="0.2">
      <c r="R6159" s="301"/>
      <c r="S6159" s="301"/>
      <c r="T6159" s="301"/>
      <c r="U6159" s="301"/>
      <c r="V6159" s="301"/>
      <c r="W6159" s="301"/>
      <c r="X6159" s="301"/>
      <c r="Y6159" s="301"/>
      <c r="Z6159" s="301"/>
      <c r="AA6159" s="301"/>
      <c r="AB6159" s="301"/>
      <c r="AC6159" s="301"/>
      <c r="AD6159" s="301"/>
      <c r="AE6159" s="301"/>
      <c r="AF6159" s="301"/>
      <c r="AG6159" s="301"/>
      <c r="AH6159" s="301"/>
      <c r="AI6159" s="301"/>
    </row>
    <row r="6160" spans="18:35" ht="80.099999999999994" customHeight="1" x14ac:dyDescent="0.2">
      <c r="R6160" s="301"/>
      <c r="S6160" s="301"/>
      <c r="T6160" s="301"/>
      <c r="U6160" s="301"/>
      <c r="V6160" s="301"/>
      <c r="W6160" s="301"/>
      <c r="X6160" s="301"/>
      <c r="Y6160" s="301"/>
      <c r="Z6160" s="301"/>
      <c r="AA6160" s="301"/>
      <c r="AB6160" s="301"/>
      <c r="AC6160" s="301"/>
      <c r="AD6160" s="301"/>
      <c r="AE6160" s="301"/>
      <c r="AF6160" s="301"/>
      <c r="AG6160" s="301"/>
      <c r="AH6160" s="301"/>
      <c r="AI6160" s="301"/>
    </row>
    <row r="6161" spans="18:35" ht="80.099999999999994" customHeight="1" x14ac:dyDescent="0.2">
      <c r="R6161" s="301"/>
      <c r="S6161" s="301"/>
      <c r="T6161" s="301"/>
      <c r="U6161" s="301"/>
      <c r="V6161" s="301"/>
      <c r="W6161" s="301"/>
      <c r="X6161" s="301"/>
      <c r="Y6161" s="301"/>
      <c r="Z6161" s="301"/>
      <c r="AA6161" s="301"/>
      <c r="AB6161" s="301"/>
      <c r="AC6161" s="301"/>
      <c r="AD6161" s="301"/>
      <c r="AE6161" s="301"/>
      <c r="AF6161" s="301"/>
      <c r="AG6161" s="301"/>
      <c r="AH6161" s="301"/>
      <c r="AI6161" s="301"/>
    </row>
    <row r="6162" spans="18:35" ht="80.099999999999994" customHeight="1" x14ac:dyDescent="0.2">
      <c r="R6162" s="301"/>
      <c r="S6162" s="301"/>
      <c r="T6162" s="301"/>
      <c r="U6162" s="301"/>
      <c r="V6162" s="301"/>
      <c r="W6162" s="301"/>
      <c r="X6162" s="301"/>
      <c r="Y6162" s="301"/>
      <c r="Z6162" s="301"/>
      <c r="AA6162" s="301"/>
      <c r="AB6162" s="301"/>
      <c r="AC6162" s="301"/>
      <c r="AD6162" s="301"/>
      <c r="AE6162" s="301"/>
      <c r="AF6162" s="301"/>
      <c r="AG6162" s="301"/>
      <c r="AH6162" s="301"/>
      <c r="AI6162" s="301"/>
    </row>
    <row r="6163" spans="18:35" ht="80.099999999999994" customHeight="1" x14ac:dyDescent="0.2">
      <c r="R6163" s="301"/>
      <c r="S6163" s="301"/>
      <c r="T6163" s="301"/>
      <c r="U6163" s="301"/>
      <c r="V6163" s="301"/>
      <c r="W6163" s="301"/>
      <c r="X6163" s="301"/>
      <c r="Y6163" s="301"/>
      <c r="Z6163" s="301"/>
      <c r="AA6163" s="301"/>
      <c r="AB6163" s="301"/>
      <c r="AC6163" s="301"/>
      <c r="AD6163" s="301"/>
      <c r="AE6163" s="301"/>
      <c r="AF6163" s="301"/>
      <c r="AG6163" s="301"/>
      <c r="AH6163" s="301"/>
      <c r="AI6163" s="301"/>
    </row>
    <row r="6164" spans="18:35" ht="80.099999999999994" customHeight="1" x14ac:dyDescent="0.2">
      <c r="R6164" s="301"/>
      <c r="S6164" s="301"/>
      <c r="T6164" s="301"/>
      <c r="U6164" s="301"/>
      <c r="V6164" s="301"/>
      <c r="W6164" s="301"/>
      <c r="X6164" s="301"/>
      <c r="Y6164" s="301"/>
      <c r="Z6164" s="301"/>
      <c r="AA6164" s="301"/>
      <c r="AB6164" s="301"/>
      <c r="AC6164" s="301"/>
      <c r="AD6164" s="301"/>
      <c r="AE6164" s="301"/>
      <c r="AF6164" s="301"/>
      <c r="AG6164" s="301"/>
      <c r="AH6164" s="301"/>
      <c r="AI6164" s="301"/>
    </row>
    <row r="6165" spans="18:35" ht="80.099999999999994" customHeight="1" x14ac:dyDescent="0.2">
      <c r="R6165" s="301"/>
      <c r="S6165" s="301"/>
      <c r="T6165" s="301"/>
      <c r="U6165" s="301"/>
      <c r="V6165" s="301"/>
      <c r="W6165" s="301"/>
      <c r="X6165" s="301"/>
      <c r="Y6165" s="301"/>
      <c r="Z6165" s="301"/>
      <c r="AA6165" s="301"/>
      <c r="AB6165" s="301"/>
      <c r="AC6165" s="301"/>
      <c r="AD6165" s="301"/>
      <c r="AE6165" s="301"/>
      <c r="AF6165" s="301"/>
      <c r="AG6165" s="301"/>
      <c r="AH6165" s="301"/>
      <c r="AI6165" s="301"/>
    </row>
    <row r="6166" spans="18:35" ht="80.099999999999994" customHeight="1" x14ac:dyDescent="0.2">
      <c r="R6166" s="301"/>
      <c r="S6166" s="301"/>
      <c r="T6166" s="301"/>
      <c r="U6166" s="301"/>
      <c r="V6166" s="301"/>
      <c r="W6166" s="301"/>
      <c r="X6166" s="301"/>
      <c r="Y6166" s="301"/>
      <c r="Z6166" s="301"/>
      <c r="AA6166" s="301"/>
      <c r="AB6166" s="301"/>
      <c r="AC6166" s="301"/>
      <c r="AD6166" s="301"/>
      <c r="AE6166" s="301"/>
      <c r="AF6166" s="301"/>
      <c r="AG6166" s="301"/>
      <c r="AH6166" s="301"/>
      <c r="AI6166" s="301"/>
    </row>
    <row r="6167" spans="18:35" ht="80.099999999999994" customHeight="1" x14ac:dyDescent="0.2">
      <c r="R6167" s="301"/>
      <c r="S6167" s="301"/>
      <c r="T6167" s="301"/>
      <c r="U6167" s="301"/>
      <c r="V6167" s="301"/>
      <c r="W6167" s="301"/>
      <c r="X6167" s="301"/>
      <c r="Y6167" s="301"/>
      <c r="Z6167" s="301"/>
      <c r="AA6167" s="301"/>
      <c r="AB6167" s="301"/>
      <c r="AC6167" s="301"/>
      <c r="AD6167" s="301"/>
      <c r="AE6167" s="301"/>
      <c r="AF6167" s="301"/>
      <c r="AG6167" s="301"/>
      <c r="AH6167" s="301"/>
      <c r="AI6167" s="301"/>
    </row>
    <row r="6168" spans="18:35" ht="80.099999999999994" customHeight="1" x14ac:dyDescent="0.2">
      <c r="R6168" s="301"/>
      <c r="S6168" s="301"/>
      <c r="T6168" s="301"/>
      <c r="U6168" s="301"/>
      <c r="V6168" s="301"/>
      <c r="W6168" s="301"/>
      <c r="X6168" s="301"/>
      <c r="Y6168" s="301"/>
      <c r="Z6168" s="301"/>
      <c r="AA6168" s="301"/>
      <c r="AB6168" s="301"/>
      <c r="AC6168" s="301"/>
      <c r="AD6168" s="301"/>
      <c r="AE6168" s="301"/>
      <c r="AF6168" s="301"/>
      <c r="AG6168" s="301"/>
      <c r="AH6168" s="301"/>
      <c r="AI6168" s="301"/>
    </row>
    <row r="6169" spans="18:35" ht="80.099999999999994" customHeight="1" x14ac:dyDescent="0.2">
      <c r="R6169" s="301"/>
      <c r="S6169" s="301"/>
      <c r="T6169" s="301"/>
      <c r="U6169" s="301"/>
      <c r="V6169" s="301"/>
      <c r="W6169" s="301"/>
      <c r="X6169" s="301"/>
      <c r="Y6169" s="301"/>
      <c r="Z6169" s="301"/>
      <c r="AA6169" s="301"/>
      <c r="AB6169" s="301"/>
      <c r="AC6169" s="301"/>
      <c r="AD6169" s="301"/>
      <c r="AE6169" s="301"/>
      <c r="AF6169" s="301"/>
      <c r="AG6169" s="301"/>
      <c r="AH6169" s="301"/>
      <c r="AI6169" s="301"/>
    </row>
    <row r="6170" spans="18:35" ht="80.099999999999994" customHeight="1" x14ac:dyDescent="0.2">
      <c r="R6170" s="301"/>
      <c r="S6170" s="301"/>
      <c r="T6170" s="301"/>
      <c r="U6170" s="301"/>
      <c r="V6170" s="301"/>
      <c r="W6170" s="301"/>
      <c r="X6170" s="301"/>
      <c r="Y6170" s="301"/>
      <c r="Z6170" s="301"/>
      <c r="AA6170" s="301"/>
      <c r="AB6170" s="301"/>
      <c r="AC6170" s="301"/>
      <c r="AD6170" s="301"/>
      <c r="AE6170" s="301"/>
      <c r="AF6170" s="301"/>
      <c r="AG6170" s="301"/>
      <c r="AH6170" s="301"/>
      <c r="AI6170" s="301"/>
    </row>
    <row r="6171" spans="18:35" ht="80.099999999999994" customHeight="1" x14ac:dyDescent="0.2">
      <c r="R6171" s="301"/>
      <c r="S6171" s="301"/>
      <c r="T6171" s="301"/>
      <c r="U6171" s="301"/>
      <c r="V6171" s="301"/>
      <c r="W6171" s="301"/>
      <c r="X6171" s="301"/>
      <c r="Y6171" s="301"/>
      <c r="Z6171" s="301"/>
      <c r="AA6171" s="301"/>
      <c r="AB6171" s="301"/>
      <c r="AC6171" s="301"/>
      <c r="AD6171" s="301"/>
      <c r="AE6171" s="301"/>
      <c r="AF6171" s="301"/>
      <c r="AG6171" s="301"/>
      <c r="AH6171" s="301"/>
      <c r="AI6171" s="301"/>
    </row>
    <row r="6172" spans="18:35" ht="80.099999999999994" customHeight="1" x14ac:dyDescent="0.2">
      <c r="R6172" s="301"/>
      <c r="S6172" s="301"/>
      <c r="T6172" s="301"/>
      <c r="U6172" s="301"/>
      <c r="V6172" s="301"/>
      <c r="W6172" s="301"/>
      <c r="X6172" s="301"/>
      <c r="Y6172" s="301"/>
      <c r="Z6172" s="301"/>
      <c r="AA6172" s="301"/>
      <c r="AB6172" s="301"/>
      <c r="AC6172" s="301"/>
      <c r="AD6172" s="301"/>
      <c r="AE6172" s="301"/>
      <c r="AF6172" s="301"/>
      <c r="AG6172" s="301"/>
      <c r="AH6172" s="301"/>
      <c r="AI6172" s="301"/>
    </row>
    <row r="6173" spans="18:35" ht="80.099999999999994" customHeight="1" x14ac:dyDescent="0.2">
      <c r="R6173" s="301"/>
      <c r="S6173" s="301"/>
      <c r="T6173" s="301"/>
      <c r="U6173" s="301"/>
      <c r="V6173" s="301"/>
      <c r="W6173" s="301"/>
      <c r="X6173" s="301"/>
      <c r="Y6173" s="301"/>
      <c r="Z6173" s="301"/>
      <c r="AA6173" s="301"/>
      <c r="AB6173" s="301"/>
      <c r="AC6173" s="301"/>
      <c r="AD6173" s="301"/>
      <c r="AE6173" s="301"/>
      <c r="AF6173" s="301"/>
      <c r="AG6173" s="301"/>
      <c r="AH6173" s="301"/>
      <c r="AI6173" s="301"/>
    </row>
    <row r="6174" spans="18:35" ht="80.099999999999994" customHeight="1" x14ac:dyDescent="0.2">
      <c r="R6174" s="301"/>
      <c r="S6174" s="301"/>
      <c r="T6174" s="301"/>
      <c r="U6174" s="301"/>
      <c r="V6174" s="301"/>
      <c r="W6174" s="301"/>
      <c r="X6174" s="301"/>
      <c r="Y6174" s="301"/>
      <c r="Z6174" s="301"/>
      <c r="AA6174" s="301"/>
      <c r="AB6174" s="301"/>
      <c r="AC6174" s="301"/>
      <c r="AD6174" s="301"/>
      <c r="AE6174" s="301"/>
      <c r="AF6174" s="301"/>
      <c r="AG6174" s="301"/>
      <c r="AH6174" s="301"/>
      <c r="AI6174" s="301"/>
    </row>
    <row r="6175" spans="18:35" ht="80.099999999999994" customHeight="1" x14ac:dyDescent="0.2">
      <c r="R6175" s="301"/>
      <c r="S6175" s="301"/>
      <c r="T6175" s="301"/>
      <c r="U6175" s="301"/>
      <c r="V6175" s="301"/>
      <c r="W6175" s="301"/>
      <c r="X6175" s="301"/>
      <c r="Y6175" s="301"/>
      <c r="Z6175" s="301"/>
      <c r="AA6175" s="301"/>
      <c r="AB6175" s="301"/>
      <c r="AC6175" s="301"/>
      <c r="AD6175" s="301"/>
      <c r="AE6175" s="301"/>
      <c r="AF6175" s="301"/>
      <c r="AG6175" s="301"/>
      <c r="AH6175" s="301"/>
      <c r="AI6175" s="301"/>
    </row>
    <row r="6176" spans="18:35" ht="80.099999999999994" customHeight="1" x14ac:dyDescent="0.2">
      <c r="R6176" s="301"/>
      <c r="S6176" s="301"/>
      <c r="T6176" s="301"/>
      <c r="U6176" s="301"/>
      <c r="V6176" s="301"/>
      <c r="W6176" s="301"/>
      <c r="X6176" s="301"/>
      <c r="Y6176" s="301"/>
      <c r="Z6176" s="301"/>
      <c r="AA6176" s="301"/>
      <c r="AB6176" s="301"/>
      <c r="AC6176" s="301"/>
      <c r="AD6176" s="301"/>
      <c r="AE6176" s="301"/>
      <c r="AF6176" s="301"/>
      <c r="AG6176" s="301"/>
      <c r="AH6176" s="301"/>
      <c r="AI6176" s="301"/>
    </row>
    <row r="6177" spans="18:35" ht="80.099999999999994" customHeight="1" x14ac:dyDescent="0.2">
      <c r="R6177" s="301"/>
      <c r="S6177" s="301"/>
      <c r="T6177" s="301"/>
      <c r="U6177" s="301"/>
      <c r="V6177" s="301"/>
      <c r="W6177" s="301"/>
      <c r="X6177" s="301"/>
      <c r="Y6177" s="301"/>
      <c r="Z6177" s="301"/>
      <c r="AA6177" s="301"/>
      <c r="AB6177" s="301"/>
      <c r="AC6177" s="301"/>
      <c r="AD6177" s="301"/>
      <c r="AE6177" s="301"/>
      <c r="AF6177" s="301"/>
      <c r="AG6177" s="301"/>
      <c r="AH6177" s="301"/>
      <c r="AI6177" s="301"/>
    </row>
    <row r="6178" spans="18:35" ht="80.099999999999994" customHeight="1" x14ac:dyDescent="0.2">
      <c r="R6178" s="301"/>
      <c r="S6178" s="301"/>
      <c r="T6178" s="301"/>
      <c r="U6178" s="301"/>
      <c r="V6178" s="301"/>
      <c r="W6178" s="301"/>
      <c r="X6178" s="301"/>
      <c r="Y6178" s="301"/>
      <c r="Z6178" s="301"/>
      <c r="AA6178" s="301"/>
      <c r="AB6178" s="301"/>
      <c r="AC6178" s="301"/>
      <c r="AD6178" s="301"/>
      <c r="AE6178" s="301"/>
      <c r="AF6178" s="301"/>
      <c r="AG6178" s="301"/>
      <c r="AH6178" s="301"/>
      <c r="AI6178" s="301"/>
    </row>
    <row r="6179" spans="18:35" ht="80.099999999999994" customHeight="1" x14ac:dyDescent="0.2">
      <c r="R6179" s="301"/>
      <c r="S6179" s="301"/>
      <c r="T6179" s="301"/>
      <c r="U6179" s="301"/>
      <c r="V6179" s="301"/>
      <c r="W6179" s="301"/>
      <c r="X6179" s="301"/>
      <c r="Y6179" s="301"/>
      <c r="Z6179" s="301"/>
      <c r="AA6179" s="301"/>
      <c r="AB6179" s="301"/>
      <c r="AC6179" s="301"/>
      <c r="AD6179" s="301"/>
      <c r="AE6179" s="301"/>
      <c r="AF6179" s="301"/>
      <c r="AG6179" s="301"/>
      <c r="AH6179" s="301"/>
      <c r="AI6179" s="301"/>
    </row>
    <row r="6180" spans="18:35" ht="80.099999999999994" customHeight="1" x14ac:dyDescent="0.2">
      <c r="R6180" s="301"/>
      <c r="S6180" s="301"/>
      <c r="T6180" s="301"/>
      <c r="U6180" s="301"/>
      <c r="V6180" s="301"/>
      <c r="W6180" s="301"/>
      <c r="X6180" s="301"/>
      <c r="Y6180" s="301"/>
      <c r="Z6180" s="301"/>
      <c r="AA6180" s="301"/>
      <c r="AB6180" s="301"/>
      <c r="AC6180" s="301"/>
      <c r="AD6180" s="301"/>
      <c r="AE6180" s="301"/>
      <c r="AF6180" s="301"/>
      <c r="AG6180" s="301"/>
      <c r="AH6180" s="301"/>
      <c r="AI6180" s="301"/>
    </row>
    <row r="6181" spans="18:35" ht="80.099999999999994" customHeight="1" x14ac:dyDescent="0.2">
      <c r="R6181" s="301"/>
      <c r="S6181" s="301"/>
      <c r="T6181" s="301"/>
      <c r="U6181" s="301"/>
      <c r="V6181" s="301"/>
      <c r="W6181" s="301"/>
      <c r="X6181" s="301"/>
      <c r="Y6181" s="301"/>
      <c r="Z6181" s="301"/>
      <c r="AA6181" s="301"/>
      <c r="AB6181" s="301"/>
      <c r="AC6181" s="301"/>
      <c r="AD6181" s="301"/>
      <c r="AE6181" s="301"/>
      <c r="AF6181" s="301"/>
      <c r="AG6181" s="301"/>
      <c r="AH6181" s="301"/>
      <c r="AI6181" s="301"/>
    </row>
    <row r="6182" spans="18:35" ht="80.099999999999994" customHeight="1" x14ac:dyDescent="0.2">
      <c r="R6182" s="301"/>
      <c r="S6182" s="301"/>
      <c r="T6182" s="301"/>
      <c r="U6182" s="301"/>
      <c r="V6182" s="301"/>
      <c r="W6182" s="301"/>
      <c r="X6182" s="301"/>
      <c r="Y6182" s="301"/>
      <c r="Z6182" s="301"/>
      <c r="AA6182" s="301"/>
      <c r="AB6182" s="301"/>
      <c r="AC6182" s="301"/>
      <c r="AD6182" s="301"/>
      <c r="AE6182" s="301"/>
      <c r="AF6182" s="301"/>
      <c r="AG6182" s="301"/>
      <c r="AH6182" s="301"/>
      <c r="AI6182" s="301"/>
    </row>
    <row r="6183" spans="18:35" ht="80.099999999999994" customHeight="1" x14ac:dyDescent="0.2">
      <c r="R6183" s="301"/>
      <c r="S6183" s="301"/>
      <c r="T6183" s="301"/>
      <c r="U6183" s="301"/>
      <c r="V6183" s="301"/>
      <c r="W6183" s="301"/>
      <c r="X6183" s="301"/>
      <c r="Y6183" s="301"/>
      <c r="Z6183" s="301"/>
      <c r="AA6183" s="301"/>
      <c r="AB6183" s="301"/>
      <c r="AC6183" s="301"/>
      <c r="AD6183" s="301"/>
      <c r="AE6183" s="301"/>
      <c r="AF6183" s="301"/>
      <c r="AG6183" s="301"/>
      <c r="AH6183" s="301"/>
      <c r="AI6183" s="301"/>
    </row>
    <row r="6184" spans="18:35" ht="80.099999999999994" customHeight="1" x14ac:dyDescent="0.2">
      <c r="R6184" s="301"/>
      <c r="S6184" s="301"/>
      <c r="T6184" s="301"/>
      <c r="U6184" s="301"/>
      <c r="V6184" s="301"/>
      <c r="W6184" s="301"/>
      <c r="X6184" s="301"/>
      <c r="Y6184" s="301"/>
      <c r="Z6184" s="301"/>
      <c r="AA6184" s="301"/>
      <c r="AB6184" s="301"/>
      <c r="AC6184" s="301"/>
      <c r="AD6184" s="301"/>
      <c r="AE6184" s="301"/>
      <c r="AF6184" s="301"/>
      <c r="AG6184" s="301"/>
      <c r="AH6184" s="301"/>
      <c r="AI6184" s="301"/>
    </row>
    <row r="6185" spans="18:35" ht="80.099999999999994" customHeight="1" x14ac:dyDescent="0.2">
      <c r="R6185" s="301"/>
      <c r="S6185" s="301"/>
      <c r="T6185" s="301"/>
      <c r="U6185" s="301"/>
      <c r="V6185" s="301"/>
      <c r="W6185" s="301"/>
      <c r="X6185" s="301"/>
      <c r="Y6185" s="301"/>
      <c r="Z6185" s="301"/>
      <c r="AA6185" s="301"/>
      <c r="AB6185" s="301"/>
      <c r="AC6185" s="301"/>
      <c r="AD6185" s="301"/>
      <c r="AE6185" s="301"/>
      <c r="AF6185" s="301"/>
      <c r="AG6185" s="301"/>
      <c r="AH6185" s="301"/>
      <c r="AI6185" s="301"/>
    </row>
    <row r="6186" spans="18:35" ht="80.099999999999994" customHeight="1" x14ac:dyDescent="0.2">
      <c r="R6186" s="301"/>
      <c r="S6186" s="301"/>
      <c r="T6186" s="301"/>
      <c r="U6186" s="301"/>
      <c r="V6186" s="301"/>
      <c r="W6186" s="301"/>
      <c r="X6186" s="301"/>
      <c r="Y6186" s="301"/>
      <c r="Z6186" s="301"/>
      <c r="AA6186" s="301"/>
      <c r="AB6186" s="301"/>
      <c r="AC6186" s="301"/>
      <c r="AD6186" s="301"/>
      <c r="AE6186" s="301"/>
      <c r="AF6186" s="301"/>
      <c r="AG6186" s="301"/>
      <c r="AH6186" s="301"/>
      <c r="AI6186" s="301"/>
    </row>
    <row r="6187" spans="18:35" ht="80.099999999999994" customHeight="1" x14ac:dyDescent="0.2">
      <c r="R6187" s="301"/>
      <c r="S6187" s="301"/>
      <c r="T6187" s="301"/>
      <c r="U6187" s="301"/>
      <c r="V6187" s="301"/>
      <c r="W6187" s="301"/>
      <c r="X6187" s="301"/>
      <c r="Y6187" s="301"/>
      <c r="Z6187" s="301"/>
      <c r="AA6187" s="301"/>
      <c r="AB6187" s="301"/>
      <c r="AC6187" s="301"/>
      <c r="AD6187" s="301"/>
      <c r="AE6187" s="301"/>
      <c r="AF6187" s="301"/>
      <c r="AG6187" s="301"/>
      <c r="AH6187" s="301"/>
      <c r="AI6187" s="301"/>
    </row>
    <row r="6188" spans="18:35" ht="80.099999999999994" customHeight="1" x14ac:dyDescent="0.2">
      <c r="R6188" s="301"/>
      <c r="S6188" s="301"/>
      <c r="T6188" s="301"/>
      <c r="U6188" s="301"/>
      <c r="V6188" s="301"/>
      <c r="W6188" s="301"/>
      <c r="X6188" s="301"/>
      <c r="Y6188" s="301"/>
      <c r="Z6188" s="301"/>
      <c r="AA6188" s="301"/>
      <c r="AB6188" s="301"/>
      <c r="AC6188" s="301"/>
      <c r="AD6188" s="301"/>
      <c r="AE6188" s="301"/>
      <c r="AF6188" s="301"/>
      <c r="AG6188" s="301"/>
      <c r="AH6188" s="301"/>
      <c r="AI6188" s="301"/>
    </row>
    <row r="6189" spans="18:35" ht="80.099999999999994" customHeight="1" x14ac:dyDescent="0.2">
      <c r="R6189" s="301"/>
      <c r="S6189" s="301"/>
      <c r="T6189" s="301"/>
      <c r="U6189" s="301"/>
      <c r="V6189" s="301"/>
      <c r="W6189" s="301"/>
      <c r="X6189" s="301"/>
      <c r="Y6189" s="301"/>
      <c r="Z6189" s="301"/>
      <c r="AA6189" s="301"/>
      <c r="AB6189" s="301"/>
      <c r="AC6189" s="301"/>
      <c r="AD6189" s="301"/>
      <c r="AE6189" s="301"/>
      <c r="AF6189" s="301"/>
      <c r="AG6189" s="301"/>
      <c r="AH6189" s="301"/>
      <c r="AI6189" s="301"/>
    </row>
    <row r="6190" spans="18:35" ht="80.099999999999994" customHeight="1" x14ac:dyDescent="0.2">
      <c r="R6190" s="301"/>
      <c r="S6190" s="301"/>
      <c r="T6190" s="301"/>
      <c r="U6190" s="301"/>
      <c r="V6190" s="301"/>
      <c r="W6190" s="301"/>
      <c r="X6190" s="301"/>
      <c r="Y6190" s="301"/>
      <c r="Z6190" s="301"/>
      <c r="AA6190" s="301"/>
      <c r="AB6190" s="301"/>
      <c r="AC6190" s="301"/>
      <c r="AD6190" s="301"/>
      <c r="AE6190" s="301"/>
      <c r="AF6190" s="301"/>
      <c r="AG6190" s="301"/>
      <c r="AH6190" s="301"/>
      <c r="AI6190" s="301"/>
    </row>
    <row r="6191" spans="18:35" ht="80.099999999999994" customHeight="1" x14ac:dyDescent="0.2">
      <c r="R6191" s="301"/>
      <c r="S6191" s="301"/>
      <c r="T6191" s="301"/>
      <c r="U6191" s="301"/>
      <c r="V6191" s="301"/>
      <c r="W6191" s="301"/>
      <c r="X6191" s="301"/>
      <c r="Y6191" s="301"/>
      <c r="Z6191" s="301"/>
      <c r="AA6191" s="301"/>
      <c r="AB6191" s="301"/>
      <c r="AC6191" s="301"/>
      <c r="AD6191" s="301"/>
      <c r="AE6191" s="301"/>
      <c r="AF6191" s="301"/>
      <c r="AG6191" s="301"/>
      <c r="AH6191" s="301"/>
      <c r="AI6191" s="301"/>
    </row>
    <row r="6192" spans="18:35" ht="80.099999999999994" customHeight="1" x14ac:dyDescent="0.2">
      <c r="R6192" s="301"/>
      <c r="S6192" s="301"/>
      <c r="T6192" s="301"/>
      <c r="U6192" s="301"/>
      <c r="V6192" s="301"/>
      <c r="W6192" s="301"/>
      <c r="X6192" s="301"/>
      <c r="Y6192" s="301"/>
      <c r="Z6192" s="301"/>
      <c r="AA6192" s="301"/>
      <c r="AB6192" s="301"/>
      <c r="AC6192" s="301"/>
      <c r="AD6192" s="301"/>
      <c r="AE6192" s="301"/>
      <c r="AF6192" s="301"/>
      <c r="AG6192" s="301"/>
      <c r="AH6192" s="301"/>
      <c r="AI6192" s="301"/>
    </row>
    <row r="6193" spans="18:35" ht="80.099999999999994" customHeight="1" x14ac:dyDescent="0.2">
      <c r="R6193" s="301"/>
      <c r="S6193" s="301"/>
      <c r="T6193" s="301"/>
      <c r="U6193" s="301"/>
      <c r="V6193" s="301"/>
      <c r="W6193" s="301"/>
      <c r="X6193" s="301"/>
      <c r="Y6193" s="301"/>
      <c r="Z6193" s="301"/>
      <c r="AA6193" s="301"/>
      <c r="AB6193" s="301"/>
      <c r="AC6193" s="301"/>
      <c r="AD6193" s="301"/>
      <c r="AE6193" s="301"/>
      <c r="AF6193" s="301"/>
      <c r="AG6193" s="301"/>
      <c r="AH6193" s="301"/>
      <c r="AI6193" s="301"/>
    </row>
    <row r="6194" spans="18:35" ht="80.099999999999994" customHeight="1" x14ac:dyDescent="0.2">
      <c r="R6194" s="301"/>
      <c r="S6194" s="301"/>
      <c r="T6194" s="301"/>
      <c r="U6194" s="301"/>
      <c r="V6194" s="301"/>
      <c r="W6194" s="301"/>
      <c r="X6194" s="301"/>
      <c r="Y6194" s="301"/>
      <c r="Z6194" s="301"/>
      <c r="AA6194" s="301"/>
      <c r="AB6194" s="301"/>
      <c r="AC6194" s="301"/>
      <c r="AD6194" s="301"/>
      <c r="AE6194" s="301"/>
      <c r="AF6194" s="301"/>
      <c r="AG6194" s="301"/>
      <c r="AH6194" s="301"/>
      <c r="AI6194" s="301"/>
    </row>
    <row r="6195" spans="18:35" ht="80.099999999999994" customHeight="1" x14ac:dyDescent="0.2">
      <c r="R6195" s="301"/>
      <c r="S6195" s="301"/>
      <c r="T6195" s="301"/>
      <c r="U6195" s="301"/>
      <c r="V6195" s="301"/>
      <c r="W6195" s="301"/>
      <c r="X6195" s="301"/>
      <c r="Y6195" s="301"/>
      <c r="Z6195" s="301"/>
      <c r="AA6195" s="301"/>
      <c r="AB6195" s="301"/>
      <c r="AC6195" s="301"/>
      <c r="AD6195" s="301"/>
      <c r="AE6195" s="301"/>
      <c r="AF6195" s="301"/>
      <c r="AG6195" s="301"/>
      <c r="AH6195" s="301"/>
      <c r="AI6195" s="301"/>
    </row>
    <row r="6196" spans="18:35" ht="80.099999999999994" customHeight="1" x14ac:dyDescent="0.2">
      <c r="R6196" s="301"/>
      <c r="S6196" s="301"/>
      <c r="T6196" s="301"/>
      <c r="U6196" s="301"/>
      <c r="V6196" s="301"/>
      <c r="W6196" s="301"/>
      <c r="X6196" s="301"/>
      <c r="Y6196" s="301"/>
      <c r="Z6196" s="301"/>
      <c r="AA6196" s="301"/>
      <c r="AB6196" s="301"/>
      <c r="AC6196" s="301"/>
      <c r="AD6196" s="301"/>
      <c r="AE6196" s="301"/>
      <c r="AF6196" s="301"/>
      <c r="AG6196" s="301"/>
      <c r="AH6196" s="301"/>
      <c r="AI6196" s="301"/>
    </row>
    <row r="6197" spans="18:35" ht="80.099999999999994" customHeight="1" x14ac:dyDescent="0.2">
      <c r="R6197" s="301"/>
      <c r="S6197" s="301"/>
      <c r="T6197" s="301"/>
      <c r="U6197" s="301"/>
      <c r="V6197" s="301"/>
      <c r="W6197" s="301"/>
      <c r="X6197" s="301"/>
      <c r="Y6197" s="301"/>
      <c r="Z6197" s="301"/>
      <c r="AA6197" s="301"/>
      <c r="AB6197" s="301"/>
      <c r="AC6197" s="301"/>
      <c r="AD6197" s="301"/>
      <c r="AE6197" s="301"/>
      <c r="AF6197" s="301"/>
      <c r="AG6197" s="301"/>
      <c r="AH6197" s="301"/>
      <c r="AI6197" s="301"/>
    </row>
    <row r="6198" spans="18:35" ht="80.099999999999994" customHeight="1" x14ac:dyDescent="0.2">
      <c r="R6198" s="301"/>
      <c r="S6198" s="301"/>
      <c r="T6198" s="301"/>
      <c r="U6198" s="301"/>
      <c r="V6198" s="301"/>
      <c r="W6198" s="301"/>
      <c r="X6198" s="301"/>
      <c r="Y6198" s="301"/>
      <c r="Z6198" s="301"/>
      <c r="AA6198" s="301"/>
      <c r="AB6198" s="301"/>
      <c r="AC6198" s="301"/>
      <c r="AD6198" s="301"/>
      <c r="AE6198" s="301"/>
      <c r="AF6198" s="301"/>
      <c r="AG6198" s="301"/>
      <c r="AH6198" s="301"/>
      <c r="AI6198" s="301"/>
    </row>
    <row r="6199" spans="18:35" ht="80.099999999999994" customHeight="1" x14ac:dyDescent="0.2">
      <c r="R6199" s="301"/>
      <c r="S6199" s="301"/>
      <c r="T6199" s="301"/>
      <c r="U6199" s="301"/>
      <c r="V6199" s="301"/>
      <c r="W6199" s="301"/>
      <c r="X6199" s="301"/>
      <c r="Y6199" s="301"/>
      <c r="Z6199" s="301"/>
      <c r="AA6199" s="301"/>
      <c r="AB6199" s="301"/>
      <c r="AC6199" s="301"/>
      <c r="AD6199" s="301"/>
      <c r="AE6199" s="301"/>
      <c r="AF6199" s="301"/>
      <c r="AG6199" s="301"/>
      <c r="AH6199" s="301"/>
      <c r="AI6199" s="301"/>
    </row>
    <row r="6200" spans="18:35" ht="80.099999999999994" customHeight="1" x14ac:dyDescent="0.2">
      <c r="R6200" s="301"/>
      <c r="S6200" s="301"/>
      <c r="T6200" s="301"/>
      <c r="U6200" s="301"/>
      <c r="V6200" s="301"/>
      <c r="W6200" s="301"/>
      <c r="X6200" s="301"/>
      <c r="Y6200" s="301"/>
      <c r="Z6200" s="301"/>
      <c r="AA6200" s="301"/>
      <c r="AB6200" s="301"/>
      <c r="AC6200" s="301"/>
      <c r="AD6200" s="301"/>
      <c r="AE6200" s="301"/>
      <c r="AF6200" s="301"/>
      <c r="AG6200" s="301"/>
      <c r="AH6200" s="301"/>
      <c r="AI6200" s="301"/>
    </row>
    <row r="6201" spans="18:35" ht="80.099999999999994" customHeight="1" x14ac:dyDescent="0.2">
      <c r="R6201" s="301"/>
      <c r="S6201" s="301"/>
      <c r="T6201" s="301"/>
      <c r="U6201" s="301"/>
      <c r="V6201" s="301"/>
      <c r="W6201" s="301"/>
      <c r="X6201" s="301"/>
      <c r="Y6201" s="301"/>
      <c r="Z6201" s="301"/>
      <c r="AA6201" s="301"/>
      <c r="AB6201" s="301"/>
      <c r="AC6201" s="301"/>
      <c r="AD6201" s="301"/>
      <c r="AE6201" s="301"/>
      <c r="AF6201" s="301"/>
      <c r="AG6201" s="301"/>
      <c r="AH6201" s="301"/>
      <c r="AI6201" s="301"/>
    </row>
    <row r="6202" spans="18:35" ht="80.099999999999994" customHeight="1" x14ac:dyDescent="0.2">
      <c r="R6202" s="301"/>
      <c r="S6202" s="301"/>
      <c r="T6202" s="301"/>
      <c r="U6202" s="301"/>
      <c r="V6202" s="301"/>
      <c r="W6202" s="301"/>
      <c r="X6202" s="301"/>
      <c r="Y6202" s="301"/>
      <c r="Z6202" s="301"/>
      <c r="AA6202" s="301"/>
      <c r="AB6202" s="301"/>
      <c r="AC6202" s="301"/>
      <c r="AD6202" s="301"/>
      <c r="AE6202" s="301"/>
      <c r="AF6202" s="301"/>
      <c r="AG6202" s="301"/>
      <c r="AH6202" s="301"/>
      <c r="AI6202" s="301"/>
    </row>
    <row r="6203" spans="18:35" ht="80.099999999999994" customHeight="1" x14ac:dyDescent="0.2">
      <c r="R6203" s="301"/>
      <c r="S6203" s="301"/>
      <c r="T6203" s="301"/>
      <c r="U6203" s="301"/>
      <c r="V6203" s="301"/>
      <c r="W6203" s="301"/>
      <c r="X6203" s="301"/>
      <c r="Y6203" s="301"/>
      <c r="Z6203" s="301"/>
      <c r="AA6203" s="301"/>
      <c r="AB6203" s="301"/>
      <c r="AC6203" s="301"/>
      <c r="AD6203" s="301"/>
      <c r="AE6203" s="301"/>
      <c r="AF6203" s="301"/>
      <c r="AG6203" s="301"/>
      <c r="AH6203" s="301"/>
      <c r="AI6203" s="301"/>
    </row>
    <row r="6204" spans="18:35" ht="80.099999999999994" customHeight="1" x14ac:dyDescent="0.2">
      <c r="R6204" s="301"/>
      <c r="S6204" s="301"/>
      <c r="T6204" s="301"/>
      <c r="U6204" s="301"/>
      <c r="V6204" s="301"/>
      <c r="W6204" s="301"/>
      <c r="X6204" s="301"/>
      <c r="Y6204" s="301"/>
      <c r="Z6204" s="301"/>
      <c r="AA6204" s="301"/>
      <c r="AB6204" s="301"/>
      <c r="AC6204" s="301"/>
      <c r="AD6204" s="301"/>
      <c r="AE6204" s="301"/>
      <c r="AF6204" s="301"/>
      <c r="AG6204" s="301"/>
      <c r="AH6204" s="301"/>
      <c r="AI6204" s="301"/>
    </row>
    <row r="6205" spans="18:35" ht="80.099999999999994" customHeight="1" x14ac:dyDescent="0.2">
      <c r="R6205" s="301"/>
      <c r="S6205" s="301"/>
      <c r="T6205" s="301"/>
      <c r="U6205" s="301"/>
      <c r="V6205" s="301"/>
      <c r="W6205" s="301"/>
      <c r="X6205" s="301"/>
      <c r="Y6205" s="301"/>
      <c r="Z6205" s="301"/>
      <c r="AA6205" s="301"/>
      <c r="AB6205" s="301"/>
      <c r="AC6205" s="301"/>
      <c r="AD6205" s="301"/>
      <c r="AE6205" s="301"/>
      <c r="AF6205" s="301"/>
      <c r="AG6205" s="301"/>
      <c r="AH6205" s="301"/>
      <c r="AI6205" s="301"/>
    </row>
    <row r="6206" spans="18:35" ht="80.099999999999994" customHeight="1" x14ac:dyDescent="0.2">
      <c r="R6206" s="301"/>
      <c r="S6206" s="301"/>
      <c r="T6206" s="301"/>
      <c r="U6206" s="301"/>
      <c r="V6206" s="301"/>
      <c r="W6206" s="301"/>
      <c r="X6206" s="301"/>
      <c r="Y6206" s="301"/>
      <c r="Z6206" s="301"/>
      <c r="AA6206" s="301"/>
      <c r="AB6206" s="301"/>
      <c r="AC6206" s="301"/>
      <c r="AD6206" s="301"/>
      <c r="AE6206" s="301"/>
      <c r="AF6206" s="301"/>
      <c r="AG6206" s="301"/>
      <c r="AH6206" s="301"/>
      <c r="AI6206" s="301"/>
    </row>
    <row r="6207" spans="18:35" ht="80.099999999999994" customHeight="1" x14ac:dyDescent="0.2">
      <c r="R6207" s="301"/>
      <c r="S6207" s="301"/>
      <c r="T6207" s="301"/>
      <c r="U6207" s="301"/>
      <c r="V6207" s="301"/>
      <c r="W6207" s="301"/>
      <c r="X6207" s="301"/>
      <c r="Y6207" s="301"/>
      <c r="Z6207" s="301"/>
      <c r="AA6207" s="301"/>
      <c r="AB6207" s="301"/>
      <c r="AC6207" s="301"/>
      <c r="AD6207" s="301"/>
      <c r="AE6207" s="301"/>
      <c r="AF6207" s="301"/>
      <c r="AG6207" s="301"/>
      <c r="AH6207" s="301"/>
      <c r="AI6207" s="301"/>
    </row>
    <row r="6208" spans="18:35" ht="80.099999999999994" customHeight="1" x14ac:dyDescent="0.2">
      <c r="R6208" s="301"/>
      <c r="S6208" s="301"/>
      <c r="T6208" s="301"/>
      <c r="U6208" s="301"/>
      <c r="V6208" s="301"/>
      <c r="W6208" s="301"/>
      <c r="X6208" s="301"/>
      <c r="Y6208" s="301"/>
      <c r="Z6208" s="301"/>
      <c r="AA6208" s="301"/>
      <c r="AB6208" s="301"/>
      <c r="AC6208" s="301"/>
      <c r="AD6208" s="301"/>
      <c r="AE6208" s="301"/>
      <c r="AF6208" s="301"/>
      <c r="AG6208" s="301"/>
      <c r="AH6208" s="301"/>
      <c r="AI6208" s="301"/>
    </row>
    <row r="6209" spans="18:35" ht="80.099999999999994" customHeight="1" x14ac:dyDescent="0.2">
      <c r="R6209" s="301"/>
      <c r="S6209" s="301"/>
      <c r="T6209" s="301"/>
      <c r="U6209" s="301"/>
      <c r="V6209" s="301"/>
      <c r="W6209" s="301"/>
      <c r="X6209" s="301"/>
      <c r="Y6209" s="301"/>
      <c r="Z6209" s="301"/>
      <c r="AA6209" s="301"/>
      <c r="AB6209" s="301"/>
      <c r="AC6209" s="301"/>
      <c r="AD6209" s="301"/>
      <c r="AE6209" s="301"/>
      <c r="AF6209" s="301"/>
      <c r="AG6209" s="301"/>
      <c r="AH6209" s="301"/>
      <c r="AI6209" s="301"/>
    </row>
    <row r="6210" spans="18:35" ht="80.099999999999994" customHeight="1" x14ac:dyDescent="0.2">
      <c r="R6210" s="301"/>
      <c r="S6210" s="301"/>
      <c r="T6210" s="301"/>
      <c r="U6210" s="301"/>
      <c r="V6210" s="301"/>
      <c r="W6210" s="301"/>
      <c r="X6210" s="301"/>
      <c r="Y6210" s="301"/>
      <c r="Z6210" s="301"/>
      <c r="AA6210" s="301"/>
      <c r="AB6210" s="301"/>
      <c r="AC6210" s="301"/>
      <c r="AD6210" s="301"/>
      <c r="AE6210" s="301"/>
      <c r="AF6210" s="301"/>
      <c r="AG6210" s="301"/>
      <c r="AH6210" s="301"/>
      <c r="AI6210" s="301"/>
    </row>
    <row r="6211" spans="18:35" ht="80.099999999999994" customHeight="1" x14ac:dyDescent="0.2">
      <c r="R6211" s="301"/>
      <c r="S6211" s="301"/>
      <c r="T6211" s="301"/>
      <c r="U6211" s="301"/>
      <c r="V6211" s="301"/>
      <c r="W6211" s="301"/>
      <c r="X6211" s="301"/>
      <c r="Y6211" s="301"/>
      <c r="Z6211" s="301"/>
      <c r="AA6211" s="301"/>
      <c r="AB6211" s="301"/>
      <c r="AC6211" s="301"/>
      <c r="AD6211" s="301"/>
      <c r="AE6211" s="301"/>
      <c r="AF6211" s="301"/>
      <c r="AG6211" s="301"/>
      <c r="AH6211" s="301"/>
      <c r="AI6211" s="301"/>
    </row>
    <row r="6212" spans="18:35" ht="80.099999999999994" customHeight="1" x14ac:dyDescent="0.2">
      <c r="R6212" s="301"/>
      <c r="S6212" s="301"/>
      <c r="T6212" s="301"/>
      <c r="U6212" s="301"/>
      <c r="V6212" s="301"/>
      <c r="W6212" s="301"/>
      <c r="X6212" s="301"/>
      <c r="Y6212" s="301"/>
      <c r="Z6212" s="301"/>
      <c r="AA6212" s="301"/>
      <c r="AB6212" s="301"/>
      <c r="AC6212" s="301"/>
      <c r="AD6212" s="301"/>
      <c r="AE6212" s="301"/>
      <c r="AF6212" s="301"/>
      <c r="AG6212" s="301"/>
      <c r="AH6212" s="301"/>
      <c r="AI6212" s="301"/>
    </row>
    <row r="6213" spans="18:35" ht="80.099999999999994" customHeight="1" x14ac:dyDescent="0.2">
      <c r="R6213" s="301"/>
      <c r="S6213" s="301"/>
      <c r="T6213" s="301"/>
      <c r="U6213" s="301"/>
      <c r="V6213" s="301"/>
      <c r="W6213" s="301"/>
      <c r="X6213" s="301"/>
      <c r="Y6213" s="301"/>
      <c r="Z6213" s="301"/>
      <c r="AA6213" s="301"/>
      <c r="AB6213" s="301"/>
      <c r="AC6213" s="301"/>
      <c r="AD6213" s="301"/>
      <c r="AE6213" s="301"/>
      <c r="AF6213" s="301"/>
      <c r="AG6213" s="301"/>
      <c r="AH6213" s="301"/>
      <c r="AI6213" s="301"/>
    </row>
    <row r="6214" spans="18:35" ht="80.099999999999994" customHeight="1" x14ac:dyDescent="0.2">
      <c r="R6214" s="301"/>
      <c r="S6214" s="301"/>
      <c r="T6214" s="301"/>
      <c r="U6214" s="301"/>
      <c r="V6214" s="301"/>
      <c r="W6214" s="301"/>
      <c r="X6214" s="301"/>
      <c r="Y6214" s="301"/>
      <c r="Z6214" s="301"/>
      <c r="AA6214" s="301"/>
      <c r="AB6214" s="301"/>
      <c r="AC6214" s="301"/>
      <c r="AD6214" s="301"/>
      <c r="AE6214" s="301"/>
      <c r="AF6214" s="301"/>
      <c r="AG6214" s="301"/>
      <c r="AH6214" s="301"/>
      <c r="AI6214" s="301"/>
    </row>
    <row r="6215" spans="18:35" ht="80.099999999999994" customHeight="1" x14ac:dyDescent="0.2">
      <c r="R6215" s="301"/>
      <c r="S6215" s="301"/>
      <c r="T6215" s="301"/>
      <c r="U6215" s="301"/>
      <c r="V6215" s="301"/>
      <c r="W6215" s="301"/>
      <c r="X6215" s="301"/>
      <c r="Y6215" s="301"/>
      <c r="Z6215" s="301"/>
      <c r="AA6215" s="301"/>
      <c r="AB6215" s="301"/>
      <c r="AC6215" s="301"/>
      <c r="AD6215" s="301"/>
      <c r="AE6215" s="301"/>
      <c r="AF6215" s="301"/>
      <c r="AG6215" s="301"/>
      <c r="AH6215" s="301"/>
      <c r="AI6215" s="301"/>
    </row>
    <row r="6216" spans="18:35" ht="80.099999999999994" customHeight="1" x14ac:dyDescent="0.2">
      <c r="R6216" s="301"/>
      <c r="S6216" s="301"/>
      <c r="T6216" s="301"/>
      <c r="U6216" s="301"/>
      <c r="V6216" s="301"/>
      <c r="W6216" s="301"/>
      <c r="X6216" s="301"/>
      <c r="Y6216" s="301"/>
      <c r="Z6216" s="301"/>
      <c r="AA6216" s="301"/>
      <c r="AB6216" s="301"/>
      <c r="AC6216" s="301"/>
      <c r="AD6216" s="301"/>
      <c r="AE6216" s="301"/>
      <c r="AF6216" s="301"/>
      <c r="AG6216" s="301"/>
      <c r="AH6216" s="301"/>
      <c r="AI6216" s="301"/>
    </row>
    <row r="6217" spans="18:35" ht="80.099999999999994" customHeight="1" x14ac:dyDescent="0.2">
      <c r="R6217" s="301"/>
      <c r="S6217" s="301"/>
      <c r="T6217" s="301"/>
      <c r="U6217" s="301"/>
      <c r="V6217" s="301"/>
      <c r="W6217" s="301"/>
      <c r="X6217" s="301"/>
      <c r="Y6217" s="301"/>
      <c r="Z6217" s="301"/>
      <c r="AA6217" s="301"/>
      <c r="AB6217" s="301"/>
      <c r="AC6217" s="301"/>
      <c r="AD6217" s="301"/>
      <c r="AE6217" s="301"/>
      <c r="AF6217" s="301"/>
      <c r="AG6217" s="301"/>
      <c r="AH6217" s="301"/>
      <c r="AI6217" s="301"/>
    </row>
    <row r="6218" spans="18:35" ht="80.099999999999994" customHeight="1" x14ac:dyDescent="0.2">
      <c r="R6218" s="301"/>
      <c r="S6218" s="301"/>
      <c r="T6218" s="301"/>
      <c r="U6218" s="301"/>
      <c r="V6218" s="301"/>
      <c r="W6218" s="301"/>
      <c r="X6218" s="301"/>
      <c r="Y6218" s="301"/>
      <c r="Z6218" s="301"/>
      <c r="AA6218" s="301"/>
      <c r="AB6218" s="301"/>
      <c r="AC6218" s="301"/>
      <c r="AD6218" s="301"/>
      <c r="AE6218" s="301"/>
      <c r="AF6218" s="301"/>
      <c r="AG6218" s="301"/>
      <c r="AH6218" s="301"/>
      <c r="AI6218" s="301"/>
    </row>
    <row r="6219" spans="18:35" ht="80.099999999999994" customHeight="1" x14ac:dyDescent="0.2">
      <c r="R6219" s="301"/>
      <c r="S6219" s="301"/>
      <c r="T6219" s="301"/>
      <c r="U6219" s="301"/>
      <c r="V6219" s="301"/>
      <c r="W6219" s="301"/>
      <c r="X6219" s="301"/>
      <c r="Y6219" s="301"/>
      <c r="Z6219" s="301"/>
      <c r="AA6219" s="301"/>
      <c r="AB6219" s="301"/>
      <c r="AC6219" s="301"/>
      <c r="AD6219" s="301"/>
      <c r="AE6219" s="301"/>
      <c r="AF6219" s="301"/>
      <c r="AG6219" s="301"/>
      <c r="AH6219" s="301"/>
      <c r="AI6219" s="301"/>
    </row>
    <row r="6220" spans="18:35" ht="80.099999999999994" customHeight="1" x14ac:dyDescent="0.2">
      <c r="R6220" s="301"/>
      <c r="S6220" s="301"/>
      <c r="T6220" s="301"/>
      <c r="U6220" s="301"/>
      <c r="V6220" s="301"/>
      <c r="W6220" s="301"/>
      <c r="X6220" s="301"/>
      <c r="Y6220" s="301"/>
      <c r="Z6220" s="301"/>
      <c r="AA6220" s="301"/>
      <c r="AB6220" s="301"/>
      <c r="AC6220" s="301"/>
      <c r="AD6220" s="301"/>
      <c r="AE6220" s="301"/>
      <c r="AF6220" s="301"/>
      <c r="AG6220" s="301"/>
      <c r="AH6220" s="301"/>
      <c r="AI6220" s="301"/>
    </row>
    <row r="6221" spans="18:35" ht="80.099999999999994" customHeight="1" x14ac:dyDescent="0.2">
      <c r="R6221" s="301"/>
      <c r="S6221" s="301"/>
      <c r="T6221" s="301"/>
      <c r="U6221" s="301"/>
      <c r="V6221" s="301"/>
      <c r="W6221" s="301"/>
      <c r="X6221" s="301"/>
      <c r="Y6221" s="301"/>
      <c r="Z6221" s="301"/>
      <c r="AA6221" s="301"/>
      <c r="AB6221" s="301"/>
      <c r="AC6221" s="301"/>
      <c r="AD6221" s="301"/>
      <c r="AE6221" s="301"/>
      <c r="AF6221" s="301"/>
      <c r="AG6221" s="301"/>
      <c r="AH6221" s="301"/>
      <c r="AI6221" s="301"/>
    </row>
    <row r="6222" spans="18:35" ht="80.099999999999994" customHeight="1" x14ac:dyDescent="0.2">
      <c r="R6222" s="301"/>
      <c r="S6222" s="301"/>
      <c r="T6222" s="301"/>
      <c r="U6222" s="301"/>
      <c r="V6222" s="301"/>
      <c r="W6222" s="301"/>
      <c r="X6222" s="301"/>
      <c r="Y6222" s="301"/>
      <c r="Z6222" s="301"/>
      <c r="AA6222" s="301"/>
      <c r="AB6222" s="301"/>
      <c r="AC6222" s="301"/>
      <c r="AD6222" s="301"/>
      <c r="AE6222" s="301"/>
      <c r="AF6222" s="301"/>
      <c r="AG6222" s="301"/>
      <c r="AH6222" s="301"/>
      <c r="AI6222" s="301"/>
    </row>
    <row r="6223" spans="18:35" ht="80.099999999999994" customHeight="1" x14ac:dyDescent="0.2">
      <c r="R6223" s="301"/>
      <c r="S6223" s="301"/>
      <c r="T6223" s="301"/>
      <c r="U6223" s="301"/>
      <c r="V6223" s="301"/>
      <c r="W6223" s="301"/>
      <c r="X6223" s="301"/>
      <c r="Y6223" s="301"/>
      <c r="Z6223" s="301"/>
      <c r="AA6223" s="301"/>
      <c r="AB6223" s="301"/>
      <c r="AC6223" s="301"/>
      <c r="AD6223" s="301"/>
      <c r="AE6223" s="301"/>
      <c r="AF6223" s="301"/>
      <c r="AG6223" s="301"/>
      <c r="AH6223" s="301"/>
      <c r="AI6223" s="301"/>
    </row>
    <row r="6224" spans="18:35" ht="80.099999999999994" customHeight="1" x14ac:dyDescent="0.2">
      <c r="R6224" s="301"/>
      <c r="S6224" s="301"/>
      <c r="T6224" s="301"/>
      <c r="U6224" s="301"/>
      <c r="V6224" s="301"/>
      <c r="W6224" s="301"/>
      <c r="X6224" s="301"/>
      <c r="Y6224" s="301"/>
      <c r="Z6224" s="301"/>
      <c r="AA6224" s="301"/>
      <c r="AB6224" s="301"/>
      <c r="AC6224" s="301"/>
      <c r="AD6224" s="301"/>
      <c r="AE6224" s="301"/>
      <c r="AF6224" s="301"/>
      <c r="AG6224" s="301"/>
      <c r="AH6224" s="301"/>
      <c r="AI6224" s="301"/>
    </row>
    <row r="6225" spans="18:35" ht="80.099999999999994" customHeight="1" x14ac:dyDescent="0.2">
      <c r="R6225" s="301"/>
      <c r="S6225" s="301"/>
      <c r="T6225" s="301"/>
      <c r="U6225" s="301"/>
      <c r="V6225" s="301"/>
      <c r="W6225" s="301"/>
      <c r="X6225" s="301"/>
      <c r="Y6225" s="301"/>
      <c r="Z6225" s="301"/>
      <c r="AA6225" s="301"/>
      <c r="AB6225" s="301"/>
      <c r="AC6225" s="301"/>
      <c r="AD6225" s="301"/>
      <c r="AE6225" s="301"/>
      <c r="AF6225" s="301"/>
      <c r="AG6225" s="301"/>
      <c r="AH6225" s="301"/>
      <c r="AI6225" s="301"/>
    </row>
    <row r="6226" spans="18:35" ht="80.099999999999994" customHeight="1" x14ac:dyDescent="0.2">
      <c r="R6226" s="301"/>
      <c r="S6226" s="301"/>
      <c r="T6226" s="301"/>
      <c r="U6226" s="301"/>
      <c r="V6226" s="301"/>
      <c r="W6226" s="301"/>
      <c r="X6226" s="301"/>
      <c r="Y6226" s="301"/>
      <c r="Z6226" s="301"/>
      <c r="AA6226" s="301"/>
      <c r="AB6226" s="301"/>
      <c r="AC6226" s="301"/>
      <c r="AD6226" s="301"/>
      <c r="AE6226" s="301"/>
      <c r="AF6226" s="301"/>
      <c r="AG6226" s="301"/>
      <c r="AH6226" s="301"/>
      <c r="AI6226" s="301"/>
    </row>
    <row r="6227" spans="18:35" ht="80.099999999999994" customHeight="1" x14ac:dyDescent="0.2">
      <c r="R6227" s="301"/>
      <c r="S6227" s="301"/>
      <c r="T6227" s="301"/>
      <c r="U6227" s="301"/>
      <c r="V6227" s="301"/>
      <c r="W6227" s="301"/>
      <c r="X6227" s="301"/>
      <c r="Y6227" s="301"/>
      <c r="Z6227" s="301"/>
      <c r="AA6227" s="301"/>
      <c r="AB6227" s="301"/>
      <c r="AC6227" s="301"/>
      <c r="AD6227" s="301"/>
      <c r="AE6227" s="301"/>
      <c r="AF6227" s="301"/>
      <c r="AG6227" s="301"/>
      <c r="AH6227" s="301"/>
      <c r="AI6227" s="301"/>
    </row>
    <row r="6228" spans="18:35" ht="80.099999999999994" customHeight="1" x14ac:dyDescent="0.2">
      <c r="R6228" s="301"/>
      <c r="S6228" s="301"/>
      <c r="T6228" s="301"/>
      <c r="U6228" s="301"/>
      <c r="V6228" s="301"/>
      <c r="W6228" s="301"/>
      <c r="X6228" s="301"/>
      <c r="Y6228" s="301"/>
      <c r="Z6228" s="301"/>
      <c r="AA6228" s="301"/>
      <c r="AB6228" s="301"/>
      <c r="AC6228" s="301"/>
      <c r="AD6228" s="301"/>
      <c r="AE6228" s="301"/>
      <c r="AF6228" s="301"/>
      <c r="AG6228" s="301"/>
      <c r="AH6228" s="301"/>
      <c r="AI6228" s="301"/>
    </row>
    <row r="6229" spans="18:35" ht="80.099999999999994" customHeight="1" x14ac:dyDescent="0.2">
      <c r="R6229" s="301"/>
      <c r="S6229" s="301"/>
      <c r="T6229" s="301"/>
      <c r="U6229" s="301"/>
      <c r="V6229" s="301"/>
      <c r="W6229" s="301"/>
      <c r="X6229" s="301"/>
      <c r="Y6229" s="301"/>
      <c r="Z6229" s="301"/>
      <c r="AA6229" s="301"/>
      <c r="AB6229" s="301"/>
      <c r="AC6229" s="301"/>
      <c r="AD6229" s="301"/>
      <c r="AE6229" s="301"/>
      <c r="AF6229" s="301"/>
      <c r="AG6229" s="301"/>
      <c r="AH6229" s="301"/>
      <c r="AI6229" s="301"/>
    </row>
    <row r="6230" spans="18:35" ht="80.099999999999994" customHeight="1" x14ac:dyDescent="0.2">
      <c r="R6230" s="301"/>
      <c r="S6230" s="301"/>
      <c r="T6230" s="301"/>
      <c r="U6230" s="301"/>
      <c r="V6230" s="301"/>
      <c r="W6230" s="301"/>
      <c r="X6230" s="301"/>
      <c r="Y6230" s="301"/>
      <c r="Z6230" s="301"/>
      <c r="AA6230" s="301"/>
      <c r="AB6230" s="301"/>
      <c r="AC6230" s="301"/>
      <c r="AD6230" s="301"/>
      <c r="AE6230" s="301"/>
      <c r="AF6230" s="301"/>
      <c r="AG6230" s="301"/>
      <c r="AH6230" s="301"/>
      <c r="AI6230" s="301"/>
    </row>
    <row r="6231" spans="18:35" ht="80.099999999999994" customHeight="1" x14ac:dyDescent="0.2">
      <c r="R6231" s="301"/>
      <c r="S6231" s="301"/>
      <c r="T6231" s="301"/>
      <c r="U6231" s="301"/>
      <c r="V6231" s="301"/>
      <c r="W6231" s="301"/>
      <c r="X6231" s="301"/>
      <c r="Y6231" s="301"/>
      <c r="Z6231" s="301"/>
      <c r="AA6231" s="301"/>
      <c r="AB6231" s="301"/>
      <c r="AC6231" s="301"/>
      <c r="AD6231" s="301"/>
      <c r="AE6231" s="301"/>
      <c r="AF6231" s="301"/>
      <c r="AG6231" s="301"/>
      <c r="AH6231" s="301"/>
      <c r="AI6231" s="301"/>
    </row>
    <row r="6232" spans="18:35" ht="80.099999999999994" customHeight="1" x14ac:dyDescent="0.2">
      <c r="R6232" s="301"/>
      <c r="S6232" s="301"/>
      <c r="T6232" s="301"/>
      <c r="U6232" s="301"/>
      <c r="V6232" s="301"/>
      <c r="W6232" s="301"/>
      <c r="X6232" s="301"/>
      <c r="Y6232" s="301"/>
      <c r="Z6232" s="301"/>
      <c r="AA6232" s="301"/>
      <c r="AB6232" s="301"/>
      <c r="AC6232" s="301"/>
      <c r="AD6232" s="301"/>
      <c r="AE6232" s="301"/>
      <c r="AF6232" s="301"/>
      <c r="AG6232" s="301"/>
      <c r="AH6232" s="301"/>
      <c r="AI6232" s="301"/>
    </row>
    <row r="6233" spans="18:35" ht="80.099999999999994" customHeight="1" x14ac:dyDescent="0.2">
      <c r="R6233" s="301"/>
      <c r="S6233" s="301"/>
      <c r="T6233" s="301"/>
      <c r="U6233" s="301"/>
      <c r="V6233" s="301"/>
      <c r="W6233" s="301"/>
      <c r="X6233" s="301"/>
      <c r="Y6233" s="301"/>
      <c r="Z6233" s="301"/>
      <c r="AA6233" s="301"/>
      <c r="AB6233" s="301"/>
      <c r="AC6233" s="301"/>
      <c r="AD6233" s="301"/>
      <c r="AE6233" s="301"/>
      <c r="AF6233" s="301"/>
      <c r="AG6233" s="301"/>
      <c r="AH6233" s="301"/>
      <c r="AI6233" s="301"/>
    </row>
    <row r="6234" spans="18:35" ht="80.099999999999994" customHeight="1" x14ac:dyDescent="0.2">
      <c r="R6234" s="301"/>
      <c r="S6234" s="301"/>
      <c r="T6234" s="301"/>
      <c r="U6234" s="301"/>
      <c r="V6234" s="301"/>
      <c r="W6234" s="301"/>
      <c r="X6234" s="301"/>
      <c r="Y6234" s="301"/>
      <c r="Z6234" s="301"/>
      <c r="AA6234" s="301"/>
      <c r="AB6234" s="301"/>
      <c r="AC6234" s="301"/>
      <c r="AD6234" s="301"/>
      <c r="AE6234" s="301"/>
      <c r="AF6234" s="301"/>
      <c r="AG6234" s="301"/>
      <c r="AH6234" s="301"/>
      <c r="AI6234" s="301"/>
    </row>
    <row r="6235" spans="18:35" ht="80.099999999999994" customHeight="1" x14ac:dyDescent="0.2">
      <c r="R6235" s="301"/>
      <c r="S6235" s="301"/>
      <c r="T6235" s="301"/>
      <c r="U6235" s="301"/>
      <c r="V6235" s="301"/>
      <c r="W6235" s="301"/>
      <c r="X6235" s="301"/>
      <c r="Y6235" s="301"/>
      <c r="Z6235" s="301"/>
      <c r="AA6235" s="301"/>
      <c r="AB6235" s="301"/>
      <c r="AC6235" s="301"/>
      <c r="AD6235" s="301"/>
      <c r="AE6235" s="301"/>
      <c r="AF6235" s="301"/>
      <c r="AG6235" s="301"/>
      <c r="AH6235" s="301"/>
      <c r="AI6235" s="301"/>
    </row>
    <row r="6236" spans="18:35" ht="80.099999999999994" customHeight="1" x14ac:dyDescent="0.2">
      <c r="R6236" s="301"/>
      <c r="S6236" s="301"/>
      <c r="T6236" s="301"/>
      <c r="U6236" s="301"/>
      <c r="V6236" s="301"/>
      <c r="W6236" s="301"/>
      <c r="X6236" s="301"/>
      <c r="Y6236" s="301"/>
      <c r="Z6236" s="301"/>
      <c r="AA6236" s="301"/>
      <c r="AB6236" s="301"/>
      <c r="AC6236" s="301"/>
      <c r="AD6236" s="301"/>
      <c r="AE6236" s="301"/>
      <c r="AF6236" s="301"/>
      <c r="AG6236" s="301"/>
      <c r="AH6236" s="301"/>
      <c r="AI6236" s="301"/>
    </row>
    <row r="6237" spans="18:35" ht="80.099999999999994" customHeight="1" x14ac:dyDescent="0.2">
      <c r="R6237" s="301"/>
      <c r="S6237" s="301"/>
      <c r="T6237" s="301"/>
      <c r="U6237" s="301"/>
      <c r="V6237" s="301"/>
      <c r="W6237" s="301"/>
      <c r="X6237" s="301"/>
      <c r="Y6237" s="301"/>
      <c r="Z6237" s="301"/>
      <c r="AA6237" s="301"/>
      <c r="AB6237" s="301"/>
      <c r="AC6237" s="301"/>
      <c r="AD6237" s="301"/>
      <c r="AE6237" s="301"/>
      <c r="AF6237" s="301"/>
      <c r="AG6237" s="301"/>
      <c r="AH6237" s="301"/>
      <c r="AI6237" s="301"/>
    </row>
    <row r="6238" spans="18:35" ht="80.099999999999994" customHeight="1" x14ac:dyDescent="0.2">
      <c r="R6238" s="301"/>
      <c r="S6238" s="301"/>
      <c r="T6238" s="301"/>
      <c r="U6238" s="301"/>
      <c r="V6238" s="301"/>
      <c r="W6238" s="301"/>
      <c r="X6238" s="301"/>
      <c r="Y6238" s="301"/>
      <c r="Z6238" s="301"/>
      <c r="AA6238" s="301"/>
      <c r="AB6238" s="301"/>
      <c r="AC6238" s="301"/>
      <c r="AD6238" s="301"/>
      <c r="AE6238" s="301"/>
      <c r="AF6238" s="301"/>
      <c r="AG6238" s="301"/>
      <c r="AH6238" s="301"/>
      <c r="AI6238" s="301"/>
    </row>
    <row r="6239" spans="18:35" ht="80.099999999999994" customHeight="1" x14ac:dyDescent="0.2">
      <c r="R6239" s="301"/>
      <c r="S6239" s="301"/>
      <c r="T6239" s="301"/>
      <c r="U6239" s="301"/>
      <c r="V6239" s="301"/>
      <c r="W6239" s="301"/>
      <c r="X6239" s="301"/>
      <c r="Y6239" s="301"/>
      <c r="Z6239" s="301"/>
      <c r="AA6239" s="301"/>
      <c r="AB6239" s="301"/>
      <c r="AC6239" s="301"/>
      <c r="AD6239" s="301"/>
      <c r="AE6239" s="301"/>
      <c r="AF6239" s="301"/>
      <c r="AG6239" s="301"/>
      <c r="AH6239" s="301"/>
      <c r="AI6239" s="301"/>
    </row>
    <row r="6240" spans="18:35" ht="80.099999999999994" customHeight="1" x14ac:dyDescent="0.2">
      <c r="R6240" s="301"/>
      <c r="S6240" s="301"/>
      <c r="T6240" s="301"/>
      <c r="U6240" s="301"/>
      <c r="V6240" s="301"/>
      <c r="W6240" s="301"/>
      <c r="X6240" s="301"/>
      <c r="Y6240" s="301"/>
      <c r="Z6240" s="301"/>
      <c r="AA6240" s="301"/>
      <c r="AB6240" s="301"/>
      <c r="AC6240" s="301"/>
      <c r="AD6240" s="301"/>
      <c r="AE6240" s="301"/>
      <c r="AF6240" s="301"/>
      <c r="AG6240" s="301"/>
      <c r="AH6240" s="301"/>
      <c r="AI6240" s="301"/>
    </row>
    <row r="6241" spans="18:35" ht="80.099999999999994" customHeight="1" x14ac:dyDescent="0.2">
      <c r="R6241" s="301"/>
      <c r="S6241" s="301"/>
      <c r="T6241" s="301"/>
      <c r="U6241" s="301"/>
      <c r="V6241" s="301"/>
      <c r="W6241" s="301"/>
      <c r="X6241" s="301"/>
      <c r="Y6241" s="301"/>
      <c r="Z6241" s="301"/>
      <c r="AA6241" s="301"/>
      <c r="AB6241" s="301"/>
      <c r="AC6241" s="301"/>
      <c r="AD6241" s="301"/>
      <c r="AE6241" s="301"/>
      <c r="AF6241" s="301"/>
      <c r="AG6241" s="301"/>
      <c r="AH6241" s="301"/>
      <c r="AI6241" s="301"/>
    </row>
    <row r="6242" spans="18:35" ht="80.099999999999994" customHeight="1" x14ac:dyDescent="0.2">
      <c r="R6242" s="301"/>
      <c r="S6242" s="301"/>
      <c r="T6242" s="301"/>
      <c r="U6242" s="301"/>
      <c r="V6242" s="301"/>
      <c r="W6242" s="301"/>
      <c r="X6242" s="301"/>
      <c r="Y6242" s="301"/>
      <c r="Z6242" s="301"/>
      <c r="AA6242" s="301"/>
      <c r="AB6242" s="301"/>
      <c r="AC6242" s="301"/>
      <c r="AD6242" s="301"/>
      <c r="AE6242" s="301"/>
      <c r="AF6242" s="301"/>
      <c r="AG6242" s="301"/>
      <c r="AH6242" s="301"/>
      <c r="AI6242" s="301"/>
    </row>
    <row r="6243" spans="18:35" ht="80.099999999999994" customHeight="1" x14ac:dyDescent="0.2">
      <c r="R6243" s="301"/>
      <c r="S6243" s="301"/>
      <c r="T6243" s="301"/>
      <c r="U6243" s="301"/>
      <c r="V6243" s="301"/>
      <c r="W6243" s="301"/>
      <c r="X6243" s="301"/>
      <c r="Y6243" s="301"/>
      <c r="Z6243" s="301"/>
      <c r="AA6243" s="301"/>
      <c r="AB6243" s="301"/>
      <c r="AC6243" s="301"/>
      <c r="AD6243" s="301"/>
      <c r="AE6243" s="301"/>
      <c r="AF6243" s="301"/>
      <c r="AG6243" s="301"/>
      <c r="AH6243" s="301"/>
      <c r="AI6243" s="301"/>
    </row>
    <row r="6244" spans="18:35" ht="80.099999999999994" customHeight="1" x14ac:dyDescent="0.2">
      <c r="R6244" s="301"/>
      <c r="S6244" s="301"/>
      <c r="T6244" s="301"/>
      <c r="U6244" s="301"/>
      <c r="V6244" s="301"/>
      <c r="W6244" s="301"/>
      <c r="X6244" s="301"/>
      <c r="Y6244" s="301"/>
      <c r="Z6244" s="301"/>
      <c r="AA6244" s="301"/>
      <c r="AB6244" s="301"/>
      <c r="AC6244" s="301"/>
      <c r="AD6244" s="301"/>
      <c r="AE6244" s="301"/>
      <c r="AF6244" s="301"/>
      <c r="AG6244" s="301"/>
      <c r="AH6244" s="301"/>
      <c r="AI6244" s="301"/>
    </row>
    <row r="6245" spans="18:35" ht="80.099999999999994" customHeight="1" x14ac:dyDescent="0.2">
      <c r="R6245" s="301"/>
      <c r="S6245" s="301"/>
      <c r="T6245" s="301"/>
      <c r="U6245" s="301"/>
      <c r="V6245" s="301"/>
      <c r="W6245" s="301"/>
      <c r="X6245" s="301"/>
      <c r="Y6245" s="301"/>
      <c r="Z6245" s="301"/>
      <c r="AA6245" s="301"/>
      <c r="AB6245" s="301"/>
      <c r="AC6245" s="301"/>
      <c r="AD6245" s="301"/>
      <c r="AE6245" s="301"/>
      <c r="AF6245" s="301"/>
      <c r="AG6245" s="301"/>
      <c r="AH6245" s="301"/>
      <c r="AI6245" s="301"/>
    </row>
    <row r="6246" spans="18:35" ht="80.099999999999994" customHeight="1" x14ac:dyDescent="0.2">
      <c r="R6246" s="301"/>
      <c r="S6246" s="301"/>
      <c r="T6246" s="301"/>
      <c r="U6246" s="301"/>
      <c r="V6246" s="301"/>
      <c r="W6246" s="301"/>
      <c r="X6246" s="301"/>
      <c r="Y6246" s="301"/>
      <c r="Z6246" s="301"/>
      <c r="AA6246" s="301"/>
      <c r="AB6246" s="301"/>
      <c r="AC6246" s="301"/>
      <c r="AD6246" s="301"/>
      <c r="AE6246" s="301"/>
      <c r="AF6246" s="301"/>
      <c r="AG6246" s="301"/>
      <c r="AH6246" s="301"/>
      <c r="AI6246" s="301"/>
    </row>
    <row r="6247" spans="18:35" ht="80.099999999999994" customHeight="1" x14ac:dyDescent="0.2">
      <c r="R6247" s="301"/>
      <c r="S6247" s="301"/>
      <c r="T6247" s="301"/>
      <c r="U6247" s="301"/>
      <c r="V6247" s="301"/>
      <c r="W6247" s="301"/>
      <c r="X6247" s="301"/>
      <c r="Y6247" s="301"/>
      <c r="Z6247" s="301"/>
      <c r="AA6247" s="301"/>
      <c r="AB6247" s="301"/>
      <c r="AC6247" s="301"/>
      <c r="AD6247" s="301"/>
      <c r="AE6247" s="301"/>
      <c r="AF6247" s="301"/>
      <c r="AG6247" s="301"/>
      <c r="AH6247" s="301"/>
      <c r="AI6247" s="301"/>
    </row>
    <row r="6248" spans="18:35" ht="80.099999999999994" customHeight="1" x14ac:dyDescent="0.2">
      <c r="R6248" s="301"/>
      <c r="S6248" s="301"/>
      <c r="T6248" s="301"/>
      <c r="U6248" s="301"/>
      <c r="V6248" s="301"/>
      <c r="W6248" s="301"/>
      <c r="X6248" s="301"/>
      <c r="Y6248" s="301"/>
      <c r="Z6248" s="301"/>
      <c r="AA6248" s="301"/>
      <c r="AB6248" s="301"/>
      <c r="AC6248" s="301"/>
      <c r="AD6248" s="301"/>
      <c r="AE6248" s="301"/>
      <c r="AF6248" s="301"/>
      <c r="AG6248" s="301"/>
      <c r="AH6248" s="301"/>
      <c r="AI6248" s="301"/>
    </row>
    <row r="6249" spans="18:35" ht="80.099999999999994" customHeight="1" x14ac:dyDescent="0.2">
      <c r="R6249" s="301"/>
      <c r="S6249" s="301"/>
      <c r="T6249" s="301"/>
      <c r="U6249" s="301"/>
      <c r="V6249" s="301"/>
      <c r="W6249" s="301"/>
      <c r="X6249" s="301"/>
      <c r="Y6249" s="301"/>
      <c r="Z6249" s="301"/>
      <c r="AA6249" s="301"/>
      <c r="AB6249" s="301"/>
      <c r="AC6249" s="301"/>
      <c r="AD6249" s="301"/>
      <c r="AE6249" s="301"/>
      <c r="AF6249" s="301"/>
      <c r="AG6249" s="301"/>
      <c r="AH6249" s="301"/>
      <c r="AI6249" s="301"/>
    </row>
    <row r="6250" spans="18:35" ht="80.099999999999994" customHeight="1" x14ac:dyDescent="0.2">
      <c r="R6250" s="301"/>
      <c r="S6250" s="301"/>
      <c r="T6250" s="301"/>
      <c r="U6250" s="301"/>
      <c r="V6250" s="301"/>
      <c r="W6250" s="301"/>
      <c r="X6250" s="301"/>
      <c r="Y6250" s="301"/>
      <c r="Z6250" s="301"/>
      <c r="AA6250" s="301"/>
      <c r="AB6250" s="301"/>
      <c r="AC6250" s="301"/>
      <c r="AD6250" s="301"/>
      <c r="AE6250" s="301"/>
      <c r="AF6250" s="301"/>
      <c r="AG6250" s="301"/>
      <c r="AH6250" s="301"/>
      <c r="AI6250" s="301"/>
    </row>
    <row r="6251" spans="18:35" ht="80.099999999999994" customHeight="1" x14ac:dyDescent="0.2">
      <c r="R6251" s="301"/>
      <c r="S6251" s="301"/>
      <c r="T6251" s="301"/>
      <c r="U6251" s="301"/>
      <c r="V6251" s="301"/>
      <c r="W6251" s="301"/>
      <c r="X6251" s="301"/>
      <c r="Y6251" s="301"/>
      <c r="Z6251" s="301"/>
      <c r="AA6251" s="301"/>
      <c r="AB6251" s="301"/>
      <c r="AC6251" s="301"/>
      <c r="AD6251" s="301"/>
      <c r="AE6251" s="301"/>
      <c r="AF6251" s="301"/>
      <c r="AG6251" s="301"/>
      <c r="AH6251" s="301"/>
      <c r="AI6251" s="301"/>
    </row>
    <row r="6252" spans="18:35" ht="80.099999999999994" customHeight="1" x14ac:dyDescent="0.2">
      <c r="R6252" s="301"/>
      <c r="S6252" s="301"/>
      <c r="T6252" s="301"/>
      <c r="U6252" s="301"/>
      <c r="V6252" s="301"/>
      <c r="W6252" s="301"/>
      <c r="X6252" s="301"/>
      <c r="Y6252" s="301"/>
      <c r="Z6252" s="301"/>
      <c r="AA6252" s="301"/>
      <c r="AB6252" s="301"/>
      <c r="AC6252" s="301"/>
      <c r="AD6252" s="301"/>
      <c r="AE6252" s="301"/>
      <c r="AF6252" s="301"/>
      <c r="AG6252" s="301"/>
      <c r="AH6252" s="301"/>
      <c r="AI6252" s="301"/>
    </row>
    <row r="6253" spans="18:35" ht="80.099999999999994" customHeight="1" x14ac:dyDescent="0.2">
      <c r="R6253" s="301"/>
      <c r="S6253" s="301"/>
      <c r="T6253" s="301"/>
      <c r="U6253" s="301"/>
      <c r="V6253" s="301"/>
      <c r="W6253" s="301"/>
      <c r="X6253" s="301"/>
      <c r="Y6253" s="301"/>
      <c r="Z6253" s="301"/>
      <c r="AA6253" s="301"/>
      <c r="AB6253" s="301"/>
      <c r="AC6253" s="301"/>
      <c r="AD6253" s="301"/>
      <c r="AE6253" s="301"/>
      <c r="AF6253" s="301"/>
      <c r="AG6253" s="301"/>
      <c r="AH6253" s="301"/>
      <c r="AI6253" s="301"/>
    </row>
    <row r="6254" spans="18:35" ht="80.099999999999994" customHeight="1" x14ac:dyDescent="0.2">
      <c r="R6254" s="301"/>
      <c r="S6254" s="301"/>
      <c r="T6254" s="301"/>
      <c r="U6254" s="301"/>
      <c r="V6254" s="301"/>
      <c r="W6254" s="301"/>
      <c r="X6254" s="301"/>
      <c r="Y6254" s="301"/>
      <c r="Z6254" s="301"/>
      <c r="AA6254" s="301"/>
      <c r="AB6254" s="301"/>
      <c r="AC6254" s="301"/>
      <c r="AD6254" s="301"/>
      <c r="AE6254" s="301"/>
      <c r="AF6254" s="301"/>
      <c r="AG6254" s="301"/>
      <c r="AH6254" s="301"/>
      <c r="AI6254" s="301"/>
    </row>
    <row r="6255" spans="18:35" ht="80.099999999999994" customHeight="1" x14ac:dyDescent="0.2">
      <c r="R6255" s="301"/>
      <c r="S6255" s="301"/>
      <c r="T6255" s="301"/>
      <c r="U6255" s="301"/>
      <c r="V6255" s="301"/>
      <c r="W6255" s="301"/>
      <c r="X6255" s="301"/>
      <c r="Y6255" s="301"/>
      <c r="Z6255" s="301"/>
      <c r="AA6255" s="301"/>
      <c r="AB6255" s="301"/>
      <c r="AC6255" s="301"/>
      <c r="AD6255" s="301"/>
      <c r="AE6255" s="301"/>
      <c r="AF6255" s="301"/>
      <c r="AG6255" s="301"/>
      <c r="AH6255" s="301"/>
      <c r="AI6255" s="301"/>
    </row>
    <row r="6256" spans="18:35" ht="80.099999999999994" customHeight="1" x14ac:dyDescent="0.2">
      <c r="R6256" s="301"/>
      <c r="S6256" s="301"/>
      <c r="T6256" s="301"/>
      <c r="U6256" s="301"/>
      <c r="V6256" s="301"/>
      <c r="W6256" s="301"/>
      <c r="X6256" s="301"/>
      <c r="Y6256" s="301"/>
      <c r="Z6256" s="301"/>
      <c r="AA6256" s="301"/>
      <c r="AB6256" s="301"/>
      <c r="AC6256" s="301"/>
      <c r="AD6256" s="301"/>
      <c r="AE6256" s="301"/>
      <c r="AF6256" s="301"/>
      <c r="AG6256" s="301"/>
      <c r="AH6256" s="301"/>
      <c r="AI6256" s="301"/>
    </row>
    <row r="6257" spans="18:35" ht="80.099999999999994" customHeight="1" x14ac:dyDescent="0.2">
      <c r="R6257" s="301"/>
      <c r="S6257" s="301"/>
      <c r="T6257" s="301"/>
      <c r="U6257" s="301"/>
      <c r="V6257" s="301"/>
      <c r="W6257" s="301"/>
      <c r="X6257" s="301"/>
      <c r="Y6257" s="301"/>
      <c r="Z6257" s="301"/>
      <c r="AA6257" s="301"/>
      <c r="AB6257" s="301"/>
      <c r="AC6257" s="301"/>
      <c r="AD6257" s="301"/>
      <c r="AE6257" s="301"/>
      <c r="AF6257" s="301"/>
      <c r="AG6257" s="301"/>
      <c r="AH6257" s="301"/>
      <c r="AI6257" s="301"/>
    </row>
    <row r="6258" spans="18:35" ht="80.099999999999994" customHeight="1" x14ac:dyDescent="0.2">
      <c r="R6258" s="301"/>
      <c r="S6258" s="301"/>
      <c r="T6258" s="301"/>
      <c r="U6258" s="301"/>
      <c r="V6258" s="301"/>
      <c r="W6258" s="301"/>
      <c r="X6258" s="301"/>
      <c r="Y6258" s="301"/>
      <c r="Z6258" s="301"/>
      <c r="AA6258" s="301"/>
      <c r="AB6258" s="301"/>
      <c r="AC6258" s="301"/>
      <c r="AD6258" s="301"/>
      <c r="AE6258" s="301"/>
      <c r="AF6258" s="301"/>
      <c r="AG6258" s="301"/>
      <c r="AH6258" s="301"/>
      <c r="AI6258" s="301"/>
    </row>
    <row r="6259" spans="18:35" ht="80.099999999999994" customHeight="1" x14ac:dyDescent="0.2">
      <c r="R6259" s="301"/>
      <c r="S6259" s="301"/>
      <c r="T6259" s="301"/>
      <c r="U6259" s="301"/>
      <c r="V6259" s="301"/>
      <c r="W6259" s="301"/>
      <c r="X6259" s="301"/>
      <c r="Y6259" s="301"/>
      <c r="Z6259" s="301"/>
      <c r="AA6259" s="301"/>
      <c r="AB6259" s="301"/>
      <c r="AC6259" s="301"/>
      <c r="AD6259" s="301"/>
      <c r="AE6259" s="301"/>
      <c r="AF6259" s="301"/>
      <c r="AG6259" s="301"/>
      <c r="AH6259" s="301"/>
      <c r="AI6259" s="301"/>
    </row>
    <row r="6260" spans="18:35" ht="80.099999999999994" customHeight="1" x14ac:dyDescent="0.2">
      <c r="R6260" s="301"/>
      <c r="S6260" s="301"/>
      <c r="T6260" s="301"/>
      <c r="U6260" s="301"/>
      <c r="V6260" s="301"/>
      <c r="W6260" s="301"/>
      <c r="X6260" s="301"/>
      <c r="Y6260" s="301"/>
      <c r="Z6260" s="301"/>
      <c r="AA6260" s="301"/>
      <c r="AB6260" s="301"/>
      <c r="AC6260" s="301"/>
      <c r="AD6260" s="301"/>
      <c r="AE6260" s="301"/>
      <c r="AF6260" s="301"/>
      <c r="AG6260" s="301"/>
      <c r="AH6260" s="301"/>
      <c r="AI6260" s="301"/>
    </row>
    <row r="6261" spans="18:35" ht="80.099999999999994" customHeight="1" x14ac:dyDescent="0.2">
      <c r="R6261" s="301"/>
      <c r="S6261" s="301"/>
      <c r="T6261" s="301"/>
      <c r="U6261" s="301"/>
      <c r="V6261" s="301"/>
      <c r="W6261" s="301"/>
      <c r="X6261" s="301"/>
      <c r="Y6261" s="301"/>
      <c r="Z6261" s="301"/>
      <c r="AA6261" s="301"/>
      <c r="AB6261" s="301"/>
      <c r="AC6261" s="301"/>
      <c r="AD6261" s="301"/>
      <c r="AE6261" s="301"/>
      <c r="AF6261" s="301"/>
      <c r="AG6261" s="301"/>
      <c r="AH6261" s="301"/>
      <c r="AI6261" s="301"/>
    </row>
    <row r="6262" spans="18:35" ht="80.099999999999994" customHeight="1" x14ac:dyDescent="0.2">
      <c r="R6262" s="301"/>
      <c r="S6262" s="301"/>
      <c r="T6262" s="301"/>
      <c r="U6262" s="301"/>
      <c r="V6262" s="301"/>
      <c r="W6262" s="301"/>
      <c r="X6262" s="301"/>
      <c r="Y6262" s="301"/>
      <c r="Z6262" s="301"/>
      <c r="AA6262" s="301"/>
      <c r="AB6262" s="301"/>
      <c r="AC6262" s="301"/>
      <c r="AD6262" s="301"/>
      <c r="AE6262" s="301"/>
      <c r="AF6262" s="301"/>
      <c r="AG6262" s="301"/>
      <c r="AH6262" s="301"/>
      <c r="AI6262" s="301"/>
    </row>
    <row r="6263" spans="18:35" ht="80.099999999999994" customHeight="1" x14ac:dyDescent="0.2">
      <c r="R6263" s="301"/>
      <c r="S6263" s="301"/>
      <c r="T6263" s="301"/>
      <c r="U6263" s="301"/>
      <c r="V6263" s="301"/>
      <c r="W6263" s="301"/>
      <c r="X6263" s="301"/>
      <c r="Y6263" s="301"/>
      <c r="Z6263" s="301"/>
      <c r="AA6263" s="301"/>
      <c r="AB6263" s="301"/>
      <c r="AC6263" s="301"/>
      <c r="AD6263" s="301"/>
      <c r="AE6263" s="301"/>
      <c r="AF6263" s="301"/>
      <c r="AG6263" s="301"/>
      <c r="AH6263" s="301"/>
      <c r="AI6263" s="301"/>
    </row>
    <row r="6264" spans="18:35" ht="80.099999999999994" customHeight="1" x14ac:dyDescent="0.2">
      <c r="R6264" s="301"/>
      <c r="S6264" s="301"/>
      <c r="T6264" s="301"/>
      <c r="U6264" s="301"/>
      <c r="V6264" s="301"/>
      <c r="W6264" s="301"/>
      <c r="X6264" s="301"/>
      <c r="Y6264" s="301"/>
      <c r="Z6264" s="301"/>
      <c r="AA6264" s="301"/>
      <c r="AB6264" s="301"/>
      <c r="AC6264" s="301"/>
      <c r="AD6264" s="301"/>
      <c r="AE6264" s="301"/>
      <c r="AF6264" s="301"/>
      <c r="AG6264" s="301"/>
      <c r="AH6264" s="301"/>
      <c r="AI6264" s="301"/>
    </row>
    <row r="6265" spans="18:35" ht="80.099999999999994" customHeight="1" x14ac:dyDescent="0.2">
      <c r="R6265" s="301"/>
      <c r="S6265" s="301"/>
      <c r="T6265" s="301"/>
      <c r="U6265" s="301"/>
      <c r="V6265" s="301"/>
      <c r="W6265" s="301"/>
      <c r="X6265" s="301"/>
      <c r="Y6265" s="301"/>
      <c r="Z6265" s="301"/>
      <c r="AA6265" s="301"/>
      <c r="AB6265" s="301"/>
      <c r="AC6265" s="301"/>
      <c r="AD6265" s="301"/>
      <c r="AE6265" s="301"/>
      <c r="AF6265" s="301"/>
      <c r="AG6265" s="301"/>
      <c r="AH6265" s="301"/>
      <c r="AI6265" s="301"/>
    </row>
    <row r="6266" spans="18:35" ht="80.099999999999994" customHeight="1" x14ac:dyDescent="0.2">
      <c r="R6266" s="301"/>
      <c r="S6266" s="301"/>
      <c r="T6266" s="301"/>
      <c r="U6266" s="301"/>
      <c r="V6266" s="301"/>
      <c r="W6266" s="301"/>
      <c r="X6266" s="301"/>
      <c r="Y6266" s="301"/>
      <c r="Z6266" s="301"/>
      <c r="AA6266" s="301"/>
      <c r="AB6266" s="301"/>
      <c r="AC6266" s="301"/>
      <c r="AD6266" s="301"/>
      <c r="AE6266" s="301"/>
      <c r="AF6266" s="301"/>
      <c r="AG6266" s="301"/>
      <c r="AH6266" s="301"/>
      <c r="AI6266" s="301"/>
    </row>
    <row r="6267" spans="18:35" ht="80.099999999999994" customHeight="1" x14ac:dyDescent="0.2">
      <c r="R6267" s="301"/>
      <c r="S6267" s="301"/>
      <c r="T6267" s="301"/>
      <c r="U6267" s="301"/>
      <c r="V6267" s="301"/>
      <c r="W6267" s="301"/>
      <c r="X6267" s="301"/>
      <c r="Y6267" s="301"/>
      <c r="Z6267" s="301"/>
      <c r="AA6267" s="301"/>
      <c r="AB6267" s="301"/>
      <c r="AC6267" s="301"/>
      <c r="AD6267" s="301"/>
      <c r="AE6267" s="301"/>
      <c r="AF6267" s="301"/>
      <c r="AG6267" s="301"/>
      <c r="AH6267" s="301"/>
      <c r="AI6267" s="301"/>
    </row>
    <row r="6268" spans="18:35" ht="80.099999999999994" customHeight="1" x14ac:dyDescent="0.2">
      <c r="R6268" s="301"/>
      <c r="S6268" s="301"/>
      <c r="T6268" s="301"/>
      <c r="U6268" s="301"/>
      <c r="V6268" s="301"/>
      <c r="W6268" s="301"/>
      <c r="X6268" s="301"/>
      <c r="Y6268" s="301"/>
      <c r="Z6268" s="301"/>
      <c r="AA6268" s="301"/>
      <c r="AB6268" s="301"/>
      <c r="AC6268" s="301"/>
      <c r="AD6268" s="301"/>
      <c r="AE6268" s="301"/>
      <c r="AF6268" s="301"/>
      <c r="AG6268" s="301"/>
      <c r="AH6268" s="301"/>
      <c r="AI6268" s="301"/>
    </row>
    <row r="6269" spans="18:35" ht="80.099999999999994" customHeight="1" x14ac:dyDescent="0.2">
      <c r="R6269" s="301"/>
      <c r="S6269" s="301"/>
      <c r="T6269" s="301"/>
      <c r="U6269" s="301"/>
      <c r="V6269" s="301"/>
      <c r="W6269" s="301"/>
      <c r="X6269" s="301"/>
      <c r="Y6269" s="301"/>
      <c r="Z6269" s="301"/>
      <c r="AA6269" s="301"/>
      <c r="AB6269" s="301"/>
      <c r="AC6269" s="301"/>
      <c r="AD6269" s="301"/>
      <c r="AE6269" s="301"/>
      <c r="AF6269" s="301"/>
      <c r="AG6269" s="301"/>
      <c r="AH6269" s="301"/>
      <c r="AI6269" s="301"/>
    </row>
    <row r="6270" spans="18:35" ht="80.099999999999994" customHeight="1" x14ac:dyDescent="0.2">
      <c r="R6270" s="301"/>
      <c r="S6270" s="301"/>
      <c r="T6270" s="301"/>
      <c r="U6270" s="301"/>
      <c r="V6270" s="301"/>
      <c r="W6270" s="301"/>
      <c r="X6270" s="301"/>
      <c r="Y6270" s="301"/>
      <c r="Z6270" s="301"/>
      <c r="AA6270" s="301"/>
      <c r="AB6270" s="301"/>
      <c r="AC6270" s="301"/>
      <c r="AD6270" s="301"/>
      <c r="AE6270" s="301"/>
      <c r="AF6270" s="301"/>
      <c r="AG6270" s="301"/>
      <c r="AH6270" s="301"/>
      <c r="AI6270" s="301"/>
    </row>
    <row r="6271" spans="18:35" ht="80.099999999999994" customHeight="1" x14ac:dyDescent="0.2">
      <c r="R6271" s="301"/>
      <c r="S6271" s="301"/>
      <c r="T6271" s="301"/>
      <c r="U6271" s="301"/>
      <c r="V6271" s="301"/>
      <c r="W6271" s="301"/>
      <c r="X6271" s="301"/>
      <c r="Y6271" s="301"/>
      <c r="Z6271" s="301"/>
      <c r="AA6271" s="301"/>
      <c r="AB6271" s="301"/>
      <c r="AC6271" s="301"/>
      <c r="AD6271" s="301"/>
      <c r="AE6271" s="301"/>
      <c r="AF6271" s="301"/>
      <c r="AG6271" s="301"/>
      <c r="AH6271" s="301"/>
      <c r="AI6271" s="301"/>
    </row>
    <row r="6272" spans="18:35" ht="80.099999999999994" customHeight="1" x14ac:dyDescent="0.2">
      <c r="R6272" s="301"/>
      <c r="S6272" s="301"/>
      <c r="T6272" s="301"/>
      <c r="U6272" s="301"/>
      <c r="V6272" s="301"/>
      <c r="W6272" s="301"/>
      <c r="X6272" s="301"/>
      <c r="Y6272" s="301"/>
      <c r="Z6272" s="301"/>
      <c r="AA6272" s="301"/>
      <c r="AB6272" s="301"/>
      <c r="AC6272" s="301"/>
      <c r="AD6272" s="301"/>
      <c r="AE6272" s="301"/>
      <c r="AF6272" s="301"/>
      <c r="AG6272" s="301"/>
      <c r="AH6272" s="301"/>
      <c r="AI6272" s="301"/>
    </row>
    <row r="6273" spans="18:35" ht="80.099999999999994" customHeight="1" x14ac:dyDescent="0.2">
      <c r="R6273" s="301"/>
      <c r="S6273" s="301"/>
      <c r="T6273" s="301"/>
      <c r="U6273" s="301"/>
      <c r="V6273" s="301"/>
      <c r="W6273" s="301"/>
      <c r="X6273" s="301"/>
      <c r="Y6273" s="301"/>
      <c r="Z6273" s="301"/>
      <c r="AA6273" s="301"/>
      <c r="AB6273" s="301"/>
      <c r="AC6273" s="301"/>
      <c r="AD6273" s="301"/>
      <c r="AE6273" s="301"/>
      <c r="AF6273" s="301"/>
      <c r="AG6273" s="301"/>
      <c r="AH6273" s="301"/>
      <c r="AI6273" s="301"/>
    </row>
    <row r="6274" spans="18:35" ht="80.099999999999994" customHeight="1" x14ac:dyDescent="0.2">
      <c r="R6274" s="301"/>
      <c r="S6274" s="301"/>
      <c r="T6274" s="301"/>
      <c r="U6274" s="301"/>
      <c r="V6274" s="301"/>
      <c r="W6274" s="301"/>
      <c r="X6274" s="301"/>
      <c r="Y6274" s="301"/>
      <c r="Z6274" s="301"/>
      <c r="AA6274" s="301"/>
      <c r="AB6274" s="301"/>
      <c r="AC6274" s="301"/>
      <c r="AD6274" s="301"/>
      <c r="AE6274" s="301"/>
      <c r="AF6274" s="301"/>
      <c r="AG6274" s="301"/>
      <c r="AH6274" s="301"/>
      <c r="AI6274" s="301"/>
    </row>
    <row r="6275" spans="18:35" ht="80.099999999999994" customHeight="1" x14ac:dyDescent="0.2">
      <c r="R6275" s="301"/>
      <c r="S6275" s="301"/>
      <c r="T6275" s="301"/>
      <c r="U6275" s="301"/>
      <c r="V6275" s="301"/>
      <c r="W6275" s="301"/>
      <c r="X6275" s="301"/>
      <c r="Y6275" s="301"/>
      <c r="Z6275" s="301"/>
      <c r="AA6275" s="301"/>
      <c r="AB6275" s="301"/>
      <c r="AC6275" s="301"/>
      <c r="AD6275" s="301"/>
      <c r="AE6275" s="301"/>
      <c r="AF6275" s="301"/>
      <c r="AG6275" s="301"/>
      <c r="AH6275" s="301"/>
      <c r="AI6275" s="301"/>
    </row>
    <row r="6276" spans="18:35" ht="80.099999999999994" customHeight="1" x14ac:dyDescent="0.2">
      <c r="R6276" s="301"/>
      <c r="S6276" s="301"/>
      <c r="T6276" s="301"/>
      <c r="U6276" s="301"/>
      <c r="V6276" s="301"/>
      <c r="W6276" s="301"/>
      <c r="X6276" s="301"/>
      <c r="Y6276" s="301"/>
      <c r="Z6276" s="301"/>
      <c r="AA6276" s="301"/>
      <c r="AB6276" s="301"/>
      <c r="AC6276" s="301"/>
      <c r="AD6276" s="301"/>
      <c r="AE6276" s="301"/>
      <c r="AF6276" s="301"/>
      <c r="AG6276" s="301"/>
      <c r="AH6276" s="301"/>
      <c r="AI6276" s="301"/>
    </row>
    <row r="6277" spans="18:35" ht="80.099999999999994" customHeight="1" x14ac:dyDescent="0.2">
      <c r="R6277" s="301"/>
      <c r="S6277" s="301"/>
      <c r="T6277" s="301"/>
      <c r="U6277" s="301"/>
      <c r="V6277" s="301"/>
      <c r="W6277" s="301"/>
      <c r="X6277" s="301"/>
      <c r="Y6277" s="301"/>
      <c r="Z6277" s="301"/>
      <c r="AA6277" s="301"/>
      <c r="AB6277" s="301"/>
      <c r="AC6277" s="301"/>
      <c r="AD6277" s="301"/>
      <c r="AE6277" s="301"/>
      <c r="AF6277" s="301"/>
      <c r="AG6277" s="301"/>
      <c r="AH6277" s="301"/>
      <c r="AI6277" s="301"/>
    </row>
    <row r="6278" spans="18:35" ht="80.099999999999994" customHeight="1" x14ac:dyDescent="0.2">
      <c r="R6278" s="301"/>
      <c r="S6278" s="301"/>
      <c r="T6278" s="301"/>
      <c r="U6278" s="301"/>
      <c r="V6278" s="301"/>
      <c r="W6278" s="301"/>
      <c r="X6278" s="301"/>
      <c r="Y6278" s="301"/>
      <c r="Z6278" s="301"/>
      <c r="AA6278" s="301"/>
      <c r="AB6278" s="301"/>
      <c r="AC6278" s="301"/>
      <c r="AD6278" s="301"/>
      <c r="AE6278" s="301"/>
      <c r="AF6278" s="301"/>
      <c r="AG6278" s="301"/>
      <c r="AH6278" s="301"/>
      <c r="AI6278" s="301"/>
    </row>
    <row r="6279" spans="18:35" ht="80.099999999999994" customHeight="1" x14ac:dyDescent="0.2">
      <c r="R6279" s="301"/>
      <c r="S6279" s="301"/>
      <c r="T6279" s="301"/>
      <c r="U6279" s="301"/>
      <c r="V6279" s="301"/>
      <c r="W6279" s="301"/>
      <c r="X6279" s="301"/>
      <c r="Y6279" s="301"/>
      <c r="Z6279" s="301"/>
      <c r="AA6279" s="301"/>
      <c r="AB6279" s="301"/>
      <c r="AC6279" s="301"/>
      <c r="AD6279" s="301"/>
      <c r="AE6279" s="301"/>
      <c r="AF6279" s="301"/>
      <c r="AG6279" s="301"/>
      <c r="AH6279" s="301"/>
      <c r="AI6279" s="301"/>
    </row>
    <row r="6280" spans="18:35" ht="80.099999999999994" customHeight="1" x14ac:dyDescent="0.2">
      <c r="R6280" s="301"/>
      <c r="S6280" s="301"/>
      <c r="T6280" s="301"/>
      <c r="U6280" s="301"/>
      <c r="V6280" s="301"/>
      <c r="W6280" s="301"/>
      <c r="X6280" s="301"/>
      <c r="Y6280" s="301"/>
      <c r="Z6280" s="301"/>
      <c r="AA6280" s="301"/>
      <c r="AB6280" s="301"/>
      <c r="AC6280" s="301"/>
      <c r="AD6280" s="301"/>
      <c r="AE6280" s="301"/>
      <c r="AF6280" s="301"/>
      <c r="AG6280" s="301"/>
      <c r="AH6280" s="301"/>
      <c r="AI6280" s="301"/>
    </row>
    <row r="6281" spans="18:35" ht="80.099999999999994" customHeight="1" x14ac:dyDescent="0.2">
      <c r="R6281" s="301"/>
      <c r="S6281" s="301"/>
      <c r="T6281" s="301"/>
      <c r="U6281" s="301"/>
      <c r="V6281" s="301"/>
      <c r="W6281" s="301"/>
      <c r="X6281" s="301"/>
      <c r="Y6281" s="301"/>
      <c r="Z6281" s="301"/>
      <c r="AA6281" s="301"/>
      <c r="AB6281" s="301"/>
      <c r="AC6281" s="301"/>
      <c r="AD6281" s="301"/>
      <c r="AE6281" s="301"/>
      <c r="AF6281" s="301"/>
      <c r="AG6281" s="301"/>
      <c r="AH6281" s="301"/>
      <c r="AI6281" s="301"/>
    </row>
    <row r="6282" spans="18:35" ht="80.099999999999994" customHeight="1" x14ac:dyDescent="0.2">
      <c r="R6282" s="301"/>
      <c r="S6282" s="301"/>
      <c r="T6282" s="301"/>
      <c r="U6282" s="301"/>
      <c r="V6282" s="301"/>
      <c r="W6282" s="301"/>
      <c r="X6282" s="301"/>
      <c r="Y6282" s="301"/>
      <c r="Z6282" s="301"/>
      <c r="AA6282" s="301"/>
      <c r="AB6282" s="301"/>
      <c r="AC6282" s="301"/>
      <c r="AD6282" s="301"/>
      <c r="AE6282" s="301"/>
      <c r="AF6282" s="301"/>
      <c r="AG6282" s="301"/>
      <c r="AH6282" s="301"/>
      <c r="AI6282" s="301"/>
    </row>
    <row r="6283" spans="18:35" ht="80.099999999999994" customHeight="1" x14ac:dyDescent="0.2">
      <c r="R6283" s="301"/>
      <c r="S6283" s="301"/>
      <c r="T6283" s="301"/>
      <c r="U6283" s="301"/>
      <c r="V6283" s="301"/>
      <c r="W6283" s="301"/>
      <c r="X6283" s="301"/>
      <c r="Y6283" s="301"/>
      <c r="Z6283" s="301"/>
      <c r="AA6283" s="301"/>
      <c r="AB6283" s="301"/>
      <c r="AC6283" s="301"/>
      <c r="AD6283" s="301"/>
      <c r="AE6283" s="301"/>
      <c r="AF6283" s="301"/>
      <c r="AG6283" s="301"/>
      <c r="AH6283" s="301"/>
      <c r="AI6283" s="301"/>
    </row>
    <row r="6284" spans="18:35" ht="80.099999999999994" customHeight="1" x14ac:dyDescent="0.2">
      <c r="R6284" s="301"/>
      <c r="S6284" s="301"/>
      <c r="T6284" s="301"/>
      <c r="U6284" s="301"/>
      <c r="V6284" s="301"/>
      <c r="W6284" s="301"/>
      <c r="X6284" s="301"/>
      <c r="Y6284" s="301"/>
      <c r="Z6284" s="301"/>
      <c r="AA6284" s="301"/>
      <c r="AB6284" s="301"/>
      <c r="AC6284" s="301"/>
      <c r="AD6284" s="301"/>
      <c r="AE6284" s="301"/>
      <c r="AF6284" s="301"/>
      <c r="AG6284" s="301"/>
      <c r="AH6284" s="301"/>
      <c r="AI6284" s="301"/>
    </row>
    <row r="6285" spans="18:35" ht="80.099999999999994" customHeight="1" x14ac:dyDescent="0.2">
      <c r="R6285" s="301"/>
      <c r="S6285" s="301"/>
      <c r="T6285" s="301"/>
      <c r="U6285" s="301"/>
      <c r="V6285" s="301"/>
      <c r="W6285" s="301"/>
      <c r="X6285" s="301"/>
      <c r="Y6285" s="301"/>
      <c r="Z6285" s="301"/>
      <c r="AA6285" s="301"/>
      <c r="AB6285" s="301"/>
      <c r="AC6285" s="301"/>
      <c r="AD6285" s="301"/>
      <c r="AE6285" s="301"/>
      <c r="AF6285" s="301"/>
      <c r="AG6285" s="301"/>
      <c r="AH6285" s="301"/>
      <c r="AI6285" s="301"/>
    </row>
    <row r="6286" spans="18:35" ht="80.099999999999994" customHeight="1" x14ac:dyDescent="0.2">
      <c r="R6286" s="301"/>
      <c r="S6286" s="301"/>
      <c r="T6286" s="301"/>
      <c r="U6286" s="301"/>
      <c r="V6286" s="301"/>
      <c r="W6286" s="301"/>
      <c r="X6286" s="301"/>
      <c r="Y6286" s="301"/>
      <c r="Z6286" s="301"/>
      <c r="AA6286" s="301"/>
      <c r="AB6286" s="301"/>
      <c r="AC6286" s="301"/>
      <c r="AD6286" s="301"/>
      <c r="AE6286" s="301"/>
      <c r="AF6286" s="301"/>
      <c r="AG6286" s="301"/>
      <c r="AH6286" s="301"/>
      <c r="AI6286" s="301"/>
    </row>
    <row r="6287" spans="18:35" ht="80.099999999999994" customHeight="1" x14ac:dyDescent="0.2">
      <c r="R6287" s="301"/>
      <c r="S6287" s="301"/>
      <c r="T6287" s="301"/>
      <c r="U6287" s="301"/>
      <c r="V6287" s="301"/>
      <c r="W6287" s="301"/>
      <c r="X6287" s="301"/>
      <c r="Y6287" s="301"/>
      <c r="Z6287" s="301"/>
      <c r="AA6287" s="301"/>
      <c r="AB6287" s="301"/>
      <c r="AC6287" s="301"/>
      <c r="AD6287" s="301"/>
      <c r="AE6287" s="301"/>
      <c r="AF6287" s="301"/>
      <c r="AG6287" s="301"/>
      <c r="AH6287" s="301"/>
      <c r="AI6287" s="301"/>
    </row>
    <row r="6288" spans="18:35" ht="80.099999999999994" customHeight="1" x14ac:dyDescent="0.2">
      <c r="R6288" s="301"/>
      <c r="S6288" s="301"/>
      <c r="T6288" s="301"/>
      <c r="U6288" s="301"/>
      <c r="V6288" s="301"/>
      <c r="W6288" s="301"/>
      <c r="X6288" s="301"/>
      <c r="Y6288" s="301"/>
      <c r="Z6288" s="301"/>
      <c r="AA6288" s="301"/>
      <c r="AB6288" s="301"/>
      <c r="AC6288" s="301"/>
      <c r="AD6288" s="301"/>
      <c r="AE6288" s="301"/>
      <c r="AF6288" s="301"/>
      <c r="AG6288" s="301"/>
      <c r="AH6288" s="301"/>
      <c r="AI6288" s="301"/>
    </row>
    <row r="6289" spans="18:35" ht="80.099999999999994" customHeight="1" x14ac:dyDescent="0.2">
      <c r="R6289" s="301"/>
      <c r="S6289" s="301"/>
      <c r="T6289" s="301"/>
      <c r="U6289" s="301"/>
      <c r="V6289" s="301"/>
      <c r="W6289" s="301"/>
      <c r="X6289" s="301"/>
      <c r="Y6289" s="301"/>
      <c r="Z6289" s="301"/>
      <c r="AA6289" s="301"/>
      <c r="AB6289" s="301"/>
      <c r="AC6289" s="301"/>
      <c r="AD6289" s="301"/>
      <c r="AE6289" s="301"/>
      <c r="AF6289" s="301"/>
      <c r="AG6289" s="301"/>
      <c r="AH6289" s="301"/>
      <c r="AI6289" s="301"/>
    </row>
    <row r="6290" spans="18:35" ht="80.099999999999994" customHeight="1" x14ac:dyDescent="0.2">
      <c r="R6290" s="301"/>
      <c r="S6290" s="301"/>
      <c r="T6290" s="301"/>
      <c r="U6290" s="301"/>
      <c r="V6290" s="301"/>
      <c r="W6290" s="301"/>
      <c r="X6290" s="301"/>
      <c r="Y6290" s="301"/>
      <c r="Z6290" s="301"/>
      <c r="AA6290" s="301"/>
      <c r="AB6290" s="301"/>
      <c r="AC6290" s="301"/>
      <c r="AD6290" s="301"/>
      <c r="AE6290" s="301"/>
      <c r="AF6290" s="301"/>
      <c r="AG6290" s="301"/>
      <c r="AH6290" s="301"/>
      <c r="AI6290" s="301"/>
    </row>
    <row r="6291" spans="18:35" ht="80.099999999999994" customHeight="1" x14ac:dyDescent="0.2">
      <c r="R6291" s="301"/>
      <c r="S6291" s="301"/>
      <c r="T6291" s="301"/>
      <c r="U6291" s="301"/>
      <c r="V6291" s="301"/>
      <c r="W6291" s="301"/>
      <c r="X6291" s="301"/>
      <c r="Y6291" s="301"/>
      <c r="Z6291" s="301"/>
      <c r="AA6291" s="301"/>
      <c r="AB6291" s="301"/>
      <c r="AC6291" s="301"/>
      <c r="AD6291" s="301"/>
      <c r="AE6291" s="301"/>
      <c r="AF6291" s="301"/>
      <c r="AG6291" s="301"/>
      <c r="AH6291" s="301"/>
      <c r="AI6291" s="301"/>
    </row>
    <row r="6292" spans="18:35" ht="80.099999999999994" customHeight="1" x14ac:dyDescent="0.2">
      <c r="R6292" s="301"/>
      <c r="S6292" s="301"/>
      <c r="T6292" s="301"/>
      <c r="U6292" s="301"/>
      <c r="V6292" s="301"/>
      <c r="W6292" s="301"/>
      <c r="X6292" s="301"/>
      <c r="Y6292" s="301"/>
      <c r="Z6292" s="301"/>
      <c r="AA6292" s="301"/>
      <c r="AB6292" s="301"/>
      <c r="AC6292" s="301"/>
      <c r="AD6292" s="301"/>
      <c r="AE6292" s="301"/>
      <c r="AF6292" s="301"/>
      <c r="AG6292" s="301"/>
      <c r="AH6292" s="301"/>
      <c r="AI6292" s="301"/>
    </row>
    <row r="6293" spans="18:35" ht="80.099999999999994" customHeight="1" x14ac:dyDescent="0.2">
      <c r="R6293" s="301"/>
      <c r="S6293" s="301"/>
      <c r="T6293" s="301"/>
      <c r="U6293" s="301"/>
      <c r="V6293" s="301"/>
      <c r="W6293" s="301"/>
      <c r="X6293" s="301"/>
      <c r="Y6293" s="301"/>
      <c r="Z6293" s="301"/>
      <c r="AA6293" s="301"/>
      <c r="AB6293" s="301"/>
      <c r="AC6293" s="301"/>
      <c r="AD6293" s="301"/>
      <c r="AE6293" s="301"/>
      <c r="AF6293" s="301"/>
      <c r="AG6293" s="301"/>
      <c r="AH6293" s="301"/>
      <c r="AI6293" s="301"/>
    </row>
    <row r="6294" spans="18:35" ht="80.099999999999994" customHeight="1" x14ac:dyDescent="0.2">
      <c r="R6294" s="301"/>
      <c r="S6294" s="301"/>
      <c r="T6294" s="301"/>
      <c r="U6294" s="301"/>
      <c r="V6294" s="301"/>
      <c r="W6294" s="301"/>
      <c r="X6294" s="301"/>
      <c r="Y6294" s="301"/>
      <c r="Z6294" s="301"/>
      <c r="AA6294" s="301"/>
      <c r="AB6294" s="301"/>
      <c r="AC6294" s="301"/>
      <c r="AD6294" s="301"/>
      <c r="AE6294" s="301"/>
      <c r="AF6294" s="301"/>
      <c r="AG6294" s="301"/>
      <c r="AH6294" s="301"/>
      <c r="AI6294" s="301"/>
    </row>
    <row r="6295" spans="18:35" ht="80.099999999999994" customHeight="1" x14ac:dyDescent="0.2">
      <c r="R6295" s="301"/>
      <c r="S6295" s="301"/>
      <c r="T6295" s="301"/>
      <c r="U6295" s="301"/>
      <c r="V6295" s="301"/>
      <c r="W6295" s="301"/>
      <c r="X6295" s="301"/>
      <c r="Y6295" s="301"/>
      <c r="Z6295" s="301"/>
      <c r="AA6295" s="301"/>
      <c r="AB6295" s="301"/>
      <c r="AC6295" s="301"/>
      <c r="AD6295" s="301"/>
      <c r="AE6295" s="301"/>
      <c r="AF6295" s="301"/>
      <c r="AG6295" s="301"/>
      <c r="AH6295" s="301"/>
      <c r="AI6295" s="301"/>
    </row>
    <row r="6296" spans="18:35" ht="80.099999999999994" customHeight="1" x14ac:dyDescent="0.2">
      <c r="R6296" s="301"/>
      <c r="S6296" s="301"/>
      <c r="T6296" s="301"/>
      <c r="U6296" s="301"/>
      <c r="V6296" s="301"/>
      <c r="W6296" s="301"/>
      <c r="X6296" s="301"/>
      <c r="Y6296" s="301"/>
      <c r="Z6296" s="301"/>
      <c r="AA6296" s="301"/>
      <c r="AB6296" s="301"/>
      <c r="AC6296" s="301"/>
      <c r="AD6296" s="301"/>
      <c r="AE6296" s="301"/>
      <c r="AF6296" s="301"/>
      <c r="AG6296" s="301"/>
      <c r="AH6296" s="301"/>
      <c r="AI6296" s="301"/>
    </row>
    <row r="6297" spans="18:35" ht="80.099999999999994" customHeight="1" x14ac:dyDescent="0.2">
      <c r="R6297" s="301"/>
      <c r="S6297" s="301"/>
      <c r="T6297" s="301"/>
      <c r="U6297" s="301"/>
      <c r="V6297" s="301"/>
      <c r="W6297" s="301"/>
      <c r="X6297" s="301"/>
      <c r="Y6297" s="301"/>
      <c r="Z6297" s="301"/>
      <c r="AA6297" s="301"/>
      <c r="AB6297" s="301"/>
      <c r="AC6297" s="301"/>
      <c r="AD6297" s="301"/>
      <c r="AE6297" s="301"/>
      <c r="AF6297" s="301"/>
      <c r="AG6297" s="301"/>
      <c r="AH6297" s="301"/>
      <c r="AI6297" s="301"/>
    </row>
    <row r="6298" spans="18:35" ht="80.099999999999994" customHeight="1" x14ac:dyDescent="0.2">
      <c r="R6298" s="301"/>
      <c r="S6298" s="301"/>
      <c r="T6298" s="301"/>
      <c r="U6298" s="301"/>
      <c r="V6298" s="301"/>
      <c r="W6298" s="301"/>
      <c r="X6298" s="301"/>
      <c r="Y6298" s="301"/>
      <c r="Z6298" s="301"/>
      <c r="AA6298" s="301"/>
      <c r="AB6298" s="301"/>
      <c r="AC6298" s="301"/>
      <c r="AD6298" s="301"/>
      <c r="AE6298" s="301"/>
      <c r="AF6298" s="301"/>
      <c r="AG6298" s="301"/>
      <c r="AH6298" s="301"/>
      <c r="AI6298" s="301"/>
    </row>
    <row r="6299" spans="18:35" ht="80.099999999999994" customHeight="1" x14ac:dyDescent="0.2">
      <c r="R6299" s="301"/>
      <c r="S6299" s="301"/>
      <c r="T6299" s="301"/>
      <c r="U6299" s="301"/>
      <c r="V6299" s="301"/>
      <c r="W6299" s="301"/>
      <c r="X6299" s="301"/>
      <c r="Y6299" s="301"/>
      <c r="Z6299" s="301"/>
      <c r="AA6299" s="301"/>
      <c r="AB6299" s="301"/>
      <c r="AC6299" s="301"/>
      <c r="AD6299" s="301"/>
      <c r="AE6299" s="301"/>
      <c r="AF6299" s="301"/>
      <c r="AG6299" s="301"/>
      <c r="AH6299" s="301"/>
      <c r="AI6299" s="301"/>
    </row>
    <row r="6300" spans="18:35" ht="80.099999999999994" customHeight="1" x14ac:dyDescent="0.2">
      <c r="R6300" s="301"/>
      <c r="S6300" s="301"/>
      <c r="T6300" s="301"/>
      <c r="U6300" s="301"/>
      <c r="V6300" s="301"/>
      <c r="W6300" s="301"/>
      <c r="X6300" s="301"/>
      <c r="Y6300" s="301"/>
      <c r="Z6300" s="301"/>
      <c r="AA6300" s="301"/>
      <c r="AB6300" s="301"/>
      <c r="AC6300" s="301"/>
      <c r="AD6300" s="301"/>
      <c r="AE6300" s="301"/>
      <c r="AF6300" s="301"/>
      <c r="AG6300" s="301"/>
      <c r="AH6300" s="301"/>
      <c r="AI6300" s="301"/>
    </row>
    <row r="6301" spans="18:35" ht="80.099999999999994" customHeight="1" x14ac:dyDescent="0.2">
      <c r="R6301" s="301"/>
      <c r="S6301" s="301"/>
      <c r="T6301" s="301"/>
      <c r="U6301" s="301"/>
      <c r="V6301" s="301"/>
      <c r="W6301" s="301"/>
      <c r="X6301" s="301"/>
      <c r="Y6301" s="301"/>
      <c r="Z6301" s="301"/>
      <c r="AA6301" s="301"/>
      <c r="AB6301" s="301"/>
      <c r="AC6301" s="301"/>
      <c r="AD6301" s="301"/>
      <c r="AE6301" s="301"/>
      <c r="AF6301" s="301"/>
      <c r="AG6301" s="301"/>
      <c r="AH6301" s="301"/>
      <c r="AI6301" s="301"/>
    </row>
    <row r="6302" spans="18:35" ht="80.099999999999994" customHeight="1" x14ac:dyDescent="0.2">
      <c r="R6302" s="301"/>
      <c r="S6302" s="301"/>
      <c r="T6302" s="301"/>
      <c r="U6302" s="301"/>
      <c r="V6302" s="301"/>
      <c r="W6302" s="301"/>
      <c r="X6302" s="301"/>
      <c r="Y6302" s="301"/>
      <c r="Z6302" s="301"/>
      <c r="AA6302" s="301"/>
      <c r="AB6302" s="301"/>
      <c r="AC6302" s="301"/>
      <c r="AD6302" s="301"/>
      <c r="AE6302" s="301"/>
      <c r="AF6302" s="301"/>
      <c r="AG6302" s="301"/>
      <c r="AH6302" s="301"/>
      <c r="AI6302" s="301"/>
    </row>
    <row r="6303" spans="18:35" ht="80.099999999999994" customHeight="1" x14ac:dyDescent="0.2">
      <c r="R6303" s="301"/>
      <c r="S6303" s="301"/>
      <c r="T6303" s="301"/>
      <c r="U6303" s="301"/>
      <c r="V6303" s="301"/>
      <c r="W6303" s="301"/>
      <c r="X6303" s="301"/>
      <c r="Y6303" s="301"/>
      <c r="Z6303" s="301"/>
      <c r="AA6303" s="301"/>
      <c r="AB6303" s="301"/>
      <c r="AC6303" s="301"/>
      <c r="AD6303" s="301"/>
      <c r="AE6303" s="301"/>
      <c r="AF6303" s="301"/>
      <c r="AG6303" s="301"/>
      <c r="AH6303" s="301"/>
      <c r="AI6303" s="301"/>
    </row>
    <row r="6304" spans="18:35" ht="80.099999999999994" customHeight="1" x14ac:dyDescent="0.2">
      <c r="R6304" s="301"/>
      <c r="S6304" s="301"/>
      <c r="T6304" s="301"/>
      <c r="U6304" s="301"/>
      <c r="V6304" s="301"/>
      <c r="W6304" s="301"/>
      <c r="X6304" s="301"/>
      <c r="Y6304" s="301"/>
      <c r="Z6304" s="301"/>
      <c r="AA6304" s="301"/>
      <c r="AB6304" s="301"/>
      <c r="AC6304" s="301"/>
      <c r="AD6304" s="301"/>
      <c r="AE6304" s="301"/>
      <c r="AF6304" s="301"/>
      <c r="AG6304" s="301"/>
      <c r="AH6304" s="301"/>
      <c r="AI6304" s="301"/>
    </row>
    <row r="6305" spans="18:35" ht="80.099999999999994" customHeight="1" x14ac:dyDescent="0.2">
      <c r="R6305" s="301"/>
      <c r="S6305" s="301"/>
      <c r="T6305" s="301"/>
      <c r="U6305" s="301"/>
      <c r="V6305" s="301"/>
      <c r="W6305" s="301"/>
      <c r="X6305" s="301"/>
      <c r="Y6305" s="301"/>
      <c r="Z6305" s="301"/>
      <c r="AA6305" s="301"/>
      <c r="AB6305" s="301"/>
      <c r="AC6305" s="301"/>
      <c r="AD6305" s="301"/>
      <c r="AE6305" s="301"/>
      <c r="AF6305" s="301"/>
      <c r="AG6305" s="301"/>
      <c r="AH6305" s="301"/>
      <c r="AI6305" s="301"/>
    </row>
    <row r="6306" spans="18:35" ht="80.099999999999994" customHeight="1" x14ac:dyDescent="0.2">
      <c r="R6306" s="301"/>
      <c r="S6306" s="301"/>
      <c r="T6306" s="301"/>
      <c r="U6306" s="301"/>
      <c r="V6306" s="301"/>
      <c r="W6306" s="301"/>
      <c r="X6306" s="301"/>
      <c r="Y6306" s="301"/>
      <c r="Z6306" s="301"/>
      <c r="AA6306" s="301"/>
      <c r="AB6306" s="301"/>
      <c r="AC6306" s="301"/>
      <c r="AD6306" s="301"/>
      <c r="AE6306" s="301"/>
      <c r="AF6306" s="301"/>
      <c r="AG6306" s="301"/>
      <c r="AH6306" s="301"/>
      <c r="AI6306" s="301"/>
    </row>
    <row r="6307" spans="18:35" ht="80.099999999999994" customHeight="1" x14ac:dyDescent="0.2">
      <c r="R6307" s="301"/>
      <c r="S6307" s="301"/>
      <c r="T6307" s="301"/>
      <c r="U6307" s="301"/>
      <c r="V6307" s="301"/>
      <c r="W6307" s="301"/>
      <c r="X6307" s="301"/>
      <c r="Y6307" s="301"/>
      <c r="Z6307" s="301"/>
      <c r="AA6307" s="301"/>
      <c r="AB6307" s="301"/>
      <c r="AC6307" s="301"/>
      <c r="AD6307" s="301"/>
      <c r="AE6307" s="301"/>
      <c r="AF6307" s="301"/>
      <c r="AG6307" s="301"/>
      <c r="AH6307" s="301"/>
      <c r="AI6307" s="301"/>
    </row>
    <row r="6308" spans="18:35" ht="80.099999999999994" customHeight="1" x14ac:dyDescent="0.2">
      <c r="R6308" s="301"/>
      <c r="S6308" s="301"/>
      <c r="T6308" s="301"/>
      <c r="U6308" s="301"/>
      <c r="V6308" s="301"/>
      <c r="W6308" s="301"/>
      <c r="X6308" s="301"/>
      <c r="Y6308" s="301"/>
      <c r="Z6308" s="301"/>
      <c r="AA6308" s="301"/>
      <c r="AB6308" s="301"/>
      <c r="AC6308" s="301"/>
      <c r="AD6308" s="301"/>
      <c r="AE6308" s="301"/>
      <c r="AF6308" s="301"/>
      <c r="AG6308" s="301"/>
      <c r="AH6308" s="301"/>
      <c r="AI6308" s="301"/>
    </row>
    <row r="6309" spans="18:35" ht="80.099999999999994" customHeight="1" x14ac:dyDescent="0.2">
      <c r="R6309" s="301"/>
      <c r="S6309" s="301"/>
      <c r="T6309" s="301"/>
      <c r="U6309" s="301"/>
      <c r="V6309" s="301"/>
      <c r="W6309" s="301"/>
      <c r="X6309" s="301"/>
      <c r="Y6309" s="301"/>
      <c r="Z6309" s="301"/>
      <c r="AA6309" s="301"/>
      <c r="AB6309" s="301"/>
      <c r="AC6309" s="301"/>
      <c r="AD6309" s="301"/>
      <c r="AE6309" s="301"/>
      <c r="AF6309" s="301"/>
      <c r="AG6309" s="301"/>
      <c r="AH6309" s="301"/>
      <c r="AI6309" s="301"/>
    </row>
    <row r="6310" spans="18:35" ht="80.099999999999994" customHeight="1" x14ac:dyDescent="0.2">
      <c r="R6310" s="301"/>
      <c r="S6310" s="301"/>
      <c r="T6310" s="301"/>
      <c r="U6310" s="301"/>
      <c r="V6310" s="301"/>
      <c r="W6310" s="301"/>
      <c r="X6310" s="301"/>
      <c r="Y6310" s="301"/>
      <c r="Z6310" s="301"/>
      <c r="AA6310" s="301"/>
      <c r="AB6310" s="301"/>
      <c r="AC6310" s="301"/>
      <c r="AD6310" s="301"/>
      <c r="AE6310" s="301"/>
      <c r="AF6310" s="301"/>
      <c r="AG6310" s="301"/>
      <c r="AH6310" s="301"/>
      <c r="AI6310" s="301"/>
    </row>
    <row r="6311" spans="18:35" ht="80.099999999999994" customHeight="1" x14ac:dyDescent="0.2">
      <c r="R6311" s="301"/>
      <c r="S6311" s="301"/>
      <c r="T6311" s="301"/>
      <c r="U6311" s="301"/>
      <c r="V6311" s="301"/>
      <c r="W6311" s="301"/>
      <c r="X6311" s="301"/>
      <c r="Y6311" s="301"/>
      <c r="Z6311" s="301"/>
      <c r="AA6311" s="301"/>
      <c r="AB6311" s="301"/>
      <c r="AC6311" s="301"/>
      <c r="AD6311" s="301"/>
      <c r="AE6311" s="301"/>
      <c r="AF6311" s="301"/>
      <c r="AG6311" s="301"/>
      <c r="AH6311" s="301"/>
      <c r="AI6311" s="301"/>
    </row>
    <row r="6312" spans="18:35" ht="80.099999999999994" customHeight="1" x14ac:dyDescent="0.2">
      <c r="R6312" s="301"/>
      <c r="S6312" s="301"/>
      <c r="T6312" s="301"/>
      <c r="U6312" s="301"/>
      <c r="V6312" s="301"/>
      <c r="W6312" s="301"/>
      <c r="X6312" s="301"/>
      <c r="Y6312" s="301"/>
      <c r="Z6312" s="301"/>
      <c r="AA6312" s="301"/>
      <c r="AB6312" s="301"/>
      <c r="AC6312" s="301"/>
      <c r="AD6312" s="301"/>
      <c r="AE6312" s="301"/>
      <c r="AF6312" s="301"/>
      <c r="AG6312" s="301"/>
      <c r="AH6312" s="301"/>
      <c r="AI6312" s="301"/>
    </row>
    <row r="6313" spans="18:35" ht="80.099999999999994" customHeight="1" x14ac:dyDescent="0.2">
      <c r="R6313" s="301"/>
      <c r="S6313" s="301"/>
      <c r="T6313" s="301"/>
      <c r="U6313" s="301"/>
      <c r="V6313" s="301"/>
      <c r="W6313" s="301"/>
      <c r="X6313" s="301"/>
      <c r="Y6313" s="301"/>
      <c r="Z6313" s="301"/>
      <c r="AA6313" s="301"/>
      <c r="AB6313" s="301"/>
      <c r="AC6313" s="301"/>
      <c r="AD6313" s="301"/>
      <c r="AE6313" s="301"/>
      <c r="AF6313" s="301"/>
      <c r="AG6313" s="301"/>
      <c r="AH6313" s="301"/>
      <c r="AI6313" s="301"/>
    </row>
    <row r="6314" spans="18:35" ht="80.099999999999994" customHeight="1" x14ac:dyDescent="0.2">
      <c r="R6314" s="301"/>
      <c r="S6314" s="301"/>
      <c r="T6314" s="301"/>
      <c r="U6314" s="301"/>
      <c r="V6314" s="301"/>
      <c r="W6314" s="301"/>
      <c r="X6314" s="301"/>
      <c r="Y6314" s="301"/>
      <c r="Z6314" s="301"/>
      <c r="AA6314" s="301"/>
      <c r="AB6314" s="301"/>
      <c r="AC6314" s="301"/>
      <c r="AD6314" s="301"/>
      <c r="AE6314" s="301"/>
      <c r="AF6314" s="301"/>
      <c r="AG6314" s="301"/>
      <c r="AH6314" s="301"/>
      <c r="AI6314" s="301"/>
    </row>
    <row r="6315" spans="18:35" ht="80.099999999999994" customHeight="1" x14ac:dyDescent="0.2">
      <c r="R6315" s="301"/>
      <c r="S6315" s="301"/>
      <c r="T6315" s="301"/>
      <c r="U6315" s="301"/>
      <c r="V6315" s="301"/>
      <c r="W6315" s="301"/>
      <c r="X6315" s="301"/>
      <c r="Y6315" s="301"/>
      <c r="Z6315" s="301"/>
      <c r="AA6315" s="301"/>
      <c r="AB6315" s="301"/>
      <c r="AC6315" s="301"/>
      <c r="AD6315" s="301"/>
      <c r="AE6315" s="301"/>
      <c r="AF6315" s="301"/>
      <c r="AG6315" s="301"/>
      <c r="AH6315" s="301"/>
      <c r="AI6315" s="301"/>
    </row>
    <row r="6316" spans="18:35" ht="80.099999999999994" customHeight="1" x14ac:dyDescent="0.2">
      <c r="R6316" s="301"/>
      <c r="S6316" s="301"/>
      <c r="T6316" s="301"/>
      <c r="U6316" s="301"/>
      <c r="V6316" s="301"/>
      <c r="W6316" s="301"/>
      <c r="X6316" s="301"/>
      <c r="Y6316" s="301"/>
      <c r="Z6316" s="301"/>
      <c r="AA6316" s="301"/>
      <c r="AB6316" s="301"/>
      <c r="AC6316" s="301"/>
      <c r="AD6316" s="301"/>
      <c r="AE6316" s="301"/>
      <c r="AF6316" s="301"/>
      <c r="AG6316" s="301"/>
      <c r="AH6316" s="301"/>
      <c r="AI6316" s="301"/>
    </row>
    <row r="6317" spans="18:35" ht="80.099999999999994" customHeight="1" x14ac:dyDescent="0.2">
      <c r="R6317" s="301"/>
      <c r="S6317" s="301"/>
      <c r="T6317" s="301"/>
      <c r="U6317" s="301"/>
      <c r="V6317" s="301"/>
      <c r="W6317" s="301"/>
      <c r="X6317" s="301"/>
      <c r="Y6317" s="301"/>
      <c r="Z6317" s="301"/>
      <c r="AA6317" s="301"/>
      <c r="AB6317" s="301"/>
      <c r="AC6317" s="301"/>
      <c r="AD6317" s="301"/>
      <c r="AE6317" s="301"/>
      <c r="AF6317" s="301"/>
      <c r="AG6317" s="301"/>
      <c r="AH6317" s="301"/>
      <c r="AI6317" s="301"/>
    </row>
    <row r="6318" spans="18:35" ht="80.099999999999994" customHeight="1" x14ac:dyDescent="0.2">
      <c r="R6318" s="301"/>
      <c r="S6318" s="301"/>
      <c r="T6318" s="301"/>
      <c r="U6318" s="301"/>
      <c r="V6318" s="301"/>
      <c r="W6318" s="301"/>
      <c r="X6318" s="301"/>
      <c r="Y6318" s="301"/>
      <c r="Z6318" s="301"/>
      <c r="AA6318" s="301"/>
      <c r="AB6318" s="301"/>
      <c r="AC6318" s="301"/>
      <c r="AD6318" s="301"/>
      <c r="AE6318" s="301"/>
      <c r="AF6318" s="301"/>
      <c r="AG6318" s="301"/>
      <c r="AH6318" s="301"/>
      <c r="AI6318" s="301"/>
    </row>
    <row r="6319" spans="18:35" ht="80.099999999999994" customHeight="1" x14ac:dyDescent="0.2">
      <c r="R6319" s="301"/>
      <c r="S6319" s="301"/>
      <c r="T6319" s="301"/>
      <c r="U6319" s="301"/>
      <c r="V6319" s="301"/>
      <c r="W6319" s="301"/>
      <c r="X6319" s="301"/>
      <c r="Y6319" s="301"/>
      <c r="Z6319" s="301"/>
      <c r="AA6319" s="301"/>
      <c r="AB6319" s="301"/>
      <c r="AC6319" s="301"/>
      <c r="AD6319" s="301"/>
      <c r="AE6319" s="301"/>
      <c r="AF6319" s="301"/>
      <c r="AG6319" s="301"/>
      <c r="AH6319" s="301"/>
      <c r="AI6319" s="301"/>
    </row>
    <row r="6320" spans="18:35" ht="80.099999999999994" customHeight="1" x14ac:dyDescent="0.2">
      <c r="R6320" s="301"/>
      <c r="S6320" s="301"/>
      <c r="T6320" s="301"/>
      <c r="U6320" s="301"/>
      <c r="V6320" s="301"/>
      <c r="W6320" s="301"/>
      <c r="X6320" s="301"/>
      <c r="Y6320" s="301"/>
      <c r="Z6320" s="301"/>
      <c r="AA6320" s="301"/>
      <c r="AB6320" s="301"/>
      <c r="AC6320" s="301"/>
      <c r="AD6320" s="301"/>
      <c r="AE6320" s="301"/>
      <c r="AF6320" s="301"/>
      <c r="AG6320" s="301"/>
      <c r="AH6320" s="301"/>
      <c r="AI6320" s="301"/>
    </row>
    <row r="6321" spans="18:35" ht="80.099999999999994" customHeight="1" x14ac:dyDescent="0.2">
      <c r="R6321" s="301"/>
      <c r="S6321" s="301"/>
      <c r="T6321" s="301"/>
      <c r="U6321" s="301"/>
      <c r="V6321" s="301"/>
      <c r="W6321" s="301"/>
      <c r="X6321" s="301"/>
      <c r="Y6321" s="301"/>
      <c r="Z6321" s="301"/>
      <c r="AA6321" s="301"/>
      <c r="AB6321" s="301"/>
      <c r="AC6321" s="301"/>
      <c r="AD6321" s="301"/>
      <c r="AE6321" s="301"/>
      <c r="AF6321" s="301"/>
      <c r="AG6321" s="301"/>
      <c r="AH6321" s="301"/>
      <c r="AI6321" s="301"/>
    </row>
    <row r="6322" spans="18:35" ht="80.099999999999994" customHeight="1" x14ac:dyDescent="0.2">
      <c r="R6322" s="301"/>
      <c r="S6322" s="301"/>
      <c r="T6322" s="301"/>
      <c r="U6322" s="301"/>
      <c r="V6322" s="301"/>
      <c r="W6322" s="301"/>
      <c r="X6322" s="301"/>
      <c r="Y6322" s="301"/>
      <c r="Z6322" s="301"/>
      <c r="AA6322" s="301"/>
      <c r="AB6322" s="301"/>
      <c r="AC6322" s="301"/>
      <c r="AD6322" s="301"/>
      <c r="AE6322" s="301"/>
      <c r="AF6322" s="301"/>
      <c r="AG6322" s="301"/>
      <c r="AH6322" s="301"/>
      <c r="AI6322" s="301"/>
    </row>
    <row r="6323" spans="18:35" ht="80.099999999999994" customHeight="1" x14ac:dyDescent="0.2">
      <c r="R6323" s="301"/>
      <c r="S6323" s="301"/>
      <c r="T6323" s="301"/>
      <c r="U6323" s="301"/>
      <c r="V6323" s="301"/>
      <c r="W6323" s="301"/>
      <c r="X6323" s="301"/>
      <c r="Y6323" s="301"/>
      <c r="Z6323" s="301"/>
      <c r="AA6323" s="301"/>
      <c r="AB6323" s="301"/>
      <c r="AC6323" s="301"/>
      <c r="AD6323" s="301"/>
      <c r="AE6323" s="301"/>
      <c r="AF6323" s="301"/>
      <c r="AG6323" s="301"/>
      <c r="AH6323" s="301"/>
      <c r="AI6323" s="301"/>
    </row>
    <row r="6324" spans="18:35" ht="80.099999999999994" customHeight="1" x14ac:dyDescent="0.2">
      <c r="R6324" s="301"/>
      <c r="S6324" s="301"/>
      <c r="T6324" s="301"/>
      <c r="U6324" s="301"/>
      <c r="V6324" s="301"/>
      <c r="W6324" s="301"/>
      <c r="X6324" s="301"/>
      <c r="Y6324" s="301"/>
      <c r="Z6324" s="301"/>
      <c r="AA6324" s="301"/>
      <c r="AB6324" s="301"/>
      <c r="AC6324" s="301"/>
      <c r="AD6324" s="301"/>
      <c r="AE6324" s="301"/>
      <c r="AF6324" s="301"/>
      <c r="AG6324" s="301"/>
      <c r="AH6324" s="301"/>
      <c r="AI6324" s="301"/>
    </row>
    <row r="6325" spans="18:35" ht="80.099999999999994" customHeight="1" x14ac:dyDescent="0.2">
      <c r="R6325" s="301"/>
      <c r="S6325" s="301"/>
      <c r="T6325" s="301"/>
      <c r="U6325" s="301"/>
      <c r="V6325" s="301"/>
      <c r="W6325" s="301"/>
      <c r="X6325" s="301"/>
      <c r="Y6325" s="301"/>
      <c r="Z6325" s="301"/>
      <c r="AA6325" s="301"/>
      <c r="AB6325" s="301"/>
      <c r="AC6325" s="301"/>
      <c r="AD6325" s="301"/>
      <c r="AE6325" s="301"/>
      <c r="AF6325" s="301"/>
      <c r="AG6325" s="301"/>
      <c r="AH6325" s="301"/>
      <c r="AI6325" s="301"/>
    </row>
    <row r="6326" spans="18:35" ht="80.099999999999994" customHeight="1" x14ac:dyDescent="0.2">
      <c r="R6326" s="301"/>
      <c r="S6326" s="301"/>
      <c r="T6326" s="301"/>
      <c r="U6326" s="301"/>
      <c r="V6326" s="301"/>
      <c r="W6326" s="301"/>
      <c r="X6326" s="301"/>
      <c r="Y6326" s="301"/>
      <c r="Z6326" s="301"/>
      <c r="AA6326" s="301"/>
      <c r="AB6326" s="301"/>
      <c r="AC6326" s="301"/>
      <c r="AD6326" s="301"/>
      <c r="AE6326" s="301"/>
      <c r="AF6326" s="301"/>
      <c r="AG6326" s="301"/>
      <c r="AH6326" s="301"/>
      <c r="AI6326" s="301"/>
    </row>
    <row r="6327" spans="18:35" ht="80.099999999999994" customHeight="1" x14ac:dyDescent="0.2">
      <c r="R6327" s="301"/>
      <c r="S6327" s="301"/>
      <c r="T6327" s="301"/>
      <c r="U6327" s="301"/>
      <c r="V6327" s="301"/>
      <c r="W6327" s="301"/>
      <c r="X6327" s="301"/>
      <c r="Y6327" s="301"/>
      <c r="Z6327" s="301"/>
      <c r="AA6327" s="301"/>
      <c r="AB6327" s="301"/>
      <c r="AC6327" s="301"/>
      <c r="AD6327" s="301"/>
      <c r="AE6327" s="301"/>
      <c r="AF6327" s="301"/>
      <c r="AG6327" s="301"/>
      <c r="AH6327" s="301"/>
      <c r="AI6327" s="301"/>
    </row>
    <row r="6328" spans="18:35" ht="80.099999999999994" customHeight="1" x14ac:dyDescent="0.2">
      <c r="R6328" s="301"/>
      <c r="S6328" s="301"/>
      <c r="T6328" s="301"/>
      <c r="U6328" s="301"/>
      <c r="V6328" s="301"/>
      <c r="W6328" s="301"/>
      <c r="X6328" s="301"/>
      <c r="Y6328" s="301"/>
      <c r="Z6328" s="301"/>
      <c r="AA6328" s="301"/>
      <c r="AB6328" s="301"/>
      <c r="AC6328" s="301"/>
      <c r="AD6328" s="301"/>
      <c r="AE6328" s="301"/>
      <c r="AF6328" s="301"/>
      <c r="AG6328" s="301"/>
      <c r="AH6328" s="301"/>
      <c r="AI6328" s="301"/>
    </row>
    <row r="6329" spans="18:35" ht="80.099999999999994" customHeight="1" x14ac:dyDescent="0.2">
      <c r="R6329" s="301"/>
      <c r="S6329" s="301"/>
      <c r="T6329" s="301"/>
      <c r="U6329" s="301"/>
      <c r="V6329" s="301"/>
      <c r="W6329" s="301"/>
      <c r="X6329" s="301"/>
      <c r="Y6329" s="301"/>
      <c r="Z6329" s="301"/>
      <c r="AA6329" s="301"/>
      <c r="AB6329" s="301"/>
      <c r="AC6329" s="301"/>
      <c r="AD6329" s="301"/>
      <c r="AE6329" s="301"/>
      <c r="AF6329" s="301"/>
      <c r="AG6329" s="301"/>
      <c r="AH6329" s="301"/>
      <c r="AI6329" s="301"/>
    </row>
    <row r="6330" spans="18:35" ht="80.099999999999994" customHeight="1" x14ac:dyDescent="0.2">
      <c r="R6330" s="301"/>
      <c r="S6330" s="301"/>
      <c r="T6330" s="301"/>
      <c r="U6330" s="301"/>
      <c r="V6330" s="301"/>
      <c r="W6330" s="301"/>
      <c r="X6330" s="301"/>
      <c r="Y6330" s="301"/>
      <c r="Z6330" s="301"/>
      <c r="AA6330" s="301"/>
      <c r="AB6330" s="301"/>
      <c r="AC6330" s="301"/>
      <c r="AD6330" s="301"/>
      <c r="AE6330" s="301"/>
      <c r="AF6330" s="301"/>
      <c r="AG6330" s="301"/>
      <c r="AH6330" s="301"/>
      <c r="AI6330" s="301"/>
    </row>
    <row r="6331" spans="18:35" ht="80.099999999999994" customHeight="1" x14ac:dyDescent="0.2">
      <c r="R6331" s="301"/>
      <c r="S6331" s="301"/>
      <c r="T6331" s="301"/>
      <c r="U6331" s="301"/>
      <c r="V6331" s="301"/>
      <c r="W6331" s="301"/>
      <c r="X6331" s="301"/>
      <c r="Y6331" s="301"/>
      <c r="Z6331" s="301"/>
      <c r="AA6331" s="301"/>
      <c r="AB6331" s="301"/>
      <c r="AC6331" s="301"/>
      <c r="AD6331" s="301"/>
      <c r="AE6331" s="301"/>
      <c r="AF6331" s="301"/>
      <c r="AG6331" s="301"/>
      <c r="AH6331" s="301"/>
      <c r="AI6331" s="301"/>
    </row>
    <row r="6332" spans="18:35" ht="80.099999999999994" customHeight="1" x14ac:dyDescent="0.2">
      <c r="R6332" s="301"/>
      <c r="S6332" s="301"/>
      <c r="T6332" s="301"/>
      <c r="U6332" s="301"/>
      <c r="V6332" s="301"/>
      <c r="W6332" s="301"/>
      <c r="X6332" s="301"/>
      <c r="Y6332" s="301"/>
      <c r="Z6332" s="301"/>
      <c r="AA6332" s="301"/>
      <c r="AB6332" s="301"/>
      <c r="AC6332" s="301"/>
      <c r="AD6332" s="301"/>
      <c r="AE6332" s="301"/>
      <c r="AF6332" s="301"/>
      <c r="AG6332" s="301"/>
      <c r="AH6332" s="301"/>
      <c r="AI6332" s="301"/>
    </row>
    <row r="6333" spans="18:35" ht="80.099999999999994" customHeight="1" x14ac:dyDescent="0.2">
      <c r="R6333" s="301"/>
      <c r="S6333" s="301"/>
      <c r="T6333" s="301"/>
      <c r="U6333" s="301"/>
      <c r="V6333" s="301"/>
      <c r="W6333" s="301"/>
      <c r="X6333" s="301"/>
      <c r="Y6333" s="301"/>
      <c r="Z6333" s="301"/>
      <c r="AA6333" s="301"/>
      <c r="AB6333" s="301"/>
      <c r="AC6333" s="301"/>
      <c r="AD6333" s="301"/>
      <c r="AE6333" s="301"/>
      <c r="AF6333" s="301"/>
      <c r="AG6333" s="301"/>
      <c r="AH6333" s="301"/>
      <c r="AI6333" s="301"/>
    </row>
    <row r="6334" spans="18:35" ht="80.099999999999994" customHeight="1" x14ac:dyDescent="0.2">
      <c r="R6334" s="301"/>
      <c r="S6334" s="301"/>
      <c r="T6334" s="301"/>
      <c r="U6334" s="301"/>
      <c r="V6334" s="301"/>
      <c r="W6334" s="301"/>
      <c r="X6334" s="301"/>
      <c r="Y6334" s="301"/>
      <c r="Z6334" s="301"/>
      <c r="AA6334" s="301"/>
      <c r="AB6334" s="301"/>
      <c r="AC6334" s="301"/>
      <c r="AD6334" s="301"/>
      <c r="AE6334" s="301"/>
      <c r="AF6334" s="301"/>
      <c r="AG6334" s="301"/>
      <c r="AH6334" s="301"/>
      <c r="AI6334" s="301"/>
    </row>
    <row r="6335" spans="18:35" ht="80.099999999999994" customHeight="1" x14ac:dyDescent="0.2">
      <c r="R6335" s="301"/>
      <c r="S6335" s="301"/>
      <c r="T6335" s="301"/>
      <c r="U6335" s="301"/>
      <c r="V6335" s="301"/>
      <c r="W6335" s="301"/>
      <c r="X6335" s="301"/>
      <c r="Y6335" s="301"/>
      <c r="Z6335" s="301"/>
      <c r="AA6335" s="301"/>
      <c r="AB6335" s="301"/>
      <c r="AC6335" s="301"/>
      <c r="AD6335" s="301"/>
      <c r="AE6335" s="301"/>
      <c r="AF6335" s="301"/>
      <c r="AG6335" s="301"/>
      <c r="AH6335" s="301"/>
      <c r="AI6335" s="301"/>
    </row>
    <row r="6336" spans="18:35" ht="80.099999999999994" customHeight="1" x14ac:dyDescent="0.2">
      <c r="R6336" s="301"/>
      <c r="S6336" s="301"/>
      <c r="T6336" s="301"/>
      <c r="U6336" s="301"/>
      <c r="V6336" s="301"/>
      <c r="W6336" s="301"/>
      <c r="X6336" s="301"/>
      <c r="Y6336" s="301"/>
      <c r="Z6336" s="301"/>
      <c r="AA6336" s="301"/>
      <c r="AB6336" s="301"/>
      <c r="AC6336" s="301"/>
      <c r="AD6336" s="301"/>
      <c r="AE6336" s="301"/>
      <c r="AF6336" s="301"/>
      <c r="AG6336" s="301"/>
      <c r="AH6336" s="301"/>
      <c r="AI6336" s="301"/>
    </row>
    <row r="6337" spans="18:35" ht="80.099999999999994" customHeight="1" x14ac:dyDescent="0.2">
      <c r="R6337" s="301"/>
      <c r="S6337" s="301"/>
      <c r="T6337" s="301"/>
      <c r="U6337" s="301"/>
      <c r="V6337" s="301"/>
      <c r="W6337" s="301"/>
      <c r="X6337" s="301"/>
      <c r="Y6337" s="301"/>
      <c r="Z6337" s="301"/>
      <c r="AA6337" s="301"/>
      <c r="AB6337" s="301"/>
      <c r="AC6337" s="301"/>
      <c r="AD6337" s="301"/>
      <c r="AE6337" s="301"/>
      <c r="AF6337" s="301"/>
      <c r="AG6337" s="301"/>
      <c r="AH6337" s="301"/>
      <c r="AI6337" s="301"/>
    </row>
    <row r="6338" spans="18:35" ht="80.099999999999994" customHeight="1" x14ac:dyDescent="0.2">
      <c r="R6338" s="301"/>
      <c r="S6338" s="301"/>
      <c r="T6338" s="301"/>
      <c r="U6338" s="301"/>
      <c r="V6338" s="301"/>
      <c r="W6338" s="301"/>
      <c r="X6338" s="301"/>
      <c r="Y6338" s="301"/>
      <c r="Z6338" s="301"/>
      <c r="AA6338" s="301"/>
      <c r="AB6338" s="301"/>
      <c r="AC6338" s="301"/>
      <c r="AD6338" s="301"/>
      <c r="AE6338" s="301"/>
      <c r="AF6338" s="301"/>
      <c r="AG6338" s="301"/>
      <c r="AH6338" s="301"/>
      <c r="AI6338" s="301"/>
    </row>
    <row r="6339" spans="18:35" ht="80.099999999999994" customHeight="1" x14ac:dyDescent="0.2">
      <c r="R6339" s="301"/>
      <c r="S6339" s="301"/>
      <c r="T6339" s="301"/>
      <c r="U6339" s="301"/>
      <c r="V6339" s="301"/>
      <c r="W6339" s="301"/>
      <c r="X6339" s="301"/>
      <c r="Y6339" s="301"/>
      <c r="Z6339" s="301"/>
      <c r="AA6339" s="301"/>
      <c r="AB6339" s="301"/>
      <c r="AC6339" s="301"/>
      <c r="AD6339" s="301"/>
      <c r="AE6339" s="301"/>
      <c r="AF6339" s="301"/>
      <c r="AG6339" s="301"/>
      <c r="AH6339" s="301"/>
      <c r="AI6339" s="301"/>
    </row>
    <row r="6340" spans="18:35" ht="80.099999999999994" customHeight="1" x14ac:dyDescent="0.2">
      <c r="R6340" s="301"/>
      <c r="S6340" s="301"/>
      <c r="T6340" s="301"/>
      <c r="U6340" s="301"/>
      <c r="V6340" s="301"/>
      <c r="W6340" s="301"/>
      <c r="X6340" s="301"/>
      <c r="Y6340" s="301"/>
      <c r="Z6340" s="301"/>
      <c r="AA6340" s="301"/>
      <c r="AB6340" s="301"/>
      <c r="AC6340" s="301"/>
      <c r="AD6340" s="301"/>
      <c r="AE6340" s="301"/>
      <c r="AF6340" s="301"/>
      <c r="AG6340" s="301"/>
      <c r="AH6340" s="301"/>
      <c r="AI6340" s="301"/>
    </row>
    <row r="6341" spans="18:35" ht="80.099999999999994" customHeight="1" x14ac:dyDescent="0.2">
      <c r="R6341" s="301"/>
      <c r="S6341" s="301"/>
      <c r="T6341" s="301"/>
      <c r="U6341" s="301"/>
      <c r="V6341" s="301"/>
      <c r="W6341" s="301"/>
      <c r="X6341" s="301"/>
      <c r="Y6341" s="301"/>
      <c r="Z6341" s="301"/>
      <c r="AA6341" s="301"/>
      <c r="AB6341" s="301"/>
      <c r="AC6341" s="301"/>
      <c r="AD6341" s="301"/>
      <c r="AE6341" s="301"/>
      <c r="AF6341" s="301"/>
      <c r="AG6341" s="301"/>
      <c r="AH6341" s="301"/>
      <c r="AI6341" s="301"/>
    </row>
    <row r="6342" spans="18:35" ht="80.099999999999994" customHeight="1" x14ac:dyDescent="0.2">
      <c r="R6342" s="301"/>
      <c r="S6342" s="301"/>
      <c r="T6342" s="301"/>
      <c r="U6342" s="301"/>
      <c r="V6342" s="301"/>
      <c r="W6342" s="301"/>
      <c r="X6342" s="301"/>
      <c r="Y6342" s="301"/>
      <c r="Z6342" s="301"/>
      <c r="AA6342" s="301"/>
      <c r="AB6342" s="301"/>
      <c r="AC6342" s="301"/>
      <c r="AD6342" s="301"/>
      <c r="AE6342" s="301"/>
      <c r="AF6342" s="301"/>
      <c r="AG6342" s="301"/>
      <c r="AH6342" s="301"/>
      <c r="AI6342" s="301"/>
    </row>
    <row r="6343" spans="18:35" ht="80.099999999999994" customHeight="1" x14ac:dyDescent="0.2">
      <c r="R6343" s="301"/>
      <c r="S6343" s="301"/>
      <c r="T6343" s="301"/>
      <c r="U6343" s="301"/>
      <c r="V6343" s="301"/>
      <c r="W6343" s="301"/>
      <c r="X6343" s="301"/>
      <c r="Y6343" s="301"/>
      <c r="Z6343" s="301"/>
      <c r="AA6343" s="301"/>
      <c r="AB6343" s="301"/>
      <c r="AC6343" s="301"/>
      <c r="AD6343" s="301"/>
      <c r="AE6343" s="301"/>
      <c r="AF6343" s="301"/>
      <c r="AG6343" s="301"/>
      <c r="AH6343" s="301"/>
      <c r="AI6343" s="301"/>
    </row>
    <row r="6344" spans="18:35" ht="80.099999999999994" customHeight="1" x14ac:dyDescent="0.2">
      <c r="R6344" s="301"/>
      <c r="S6344" s="301"/>
      <c r="T6344" s="301"/>
      <c r="U6344" s="301"/>
      <c r="V6344" s="301"/>
      <c r="W6344" s="301"/>
      <c r="X6344" s="301"/>
      <c r="Y6344" s="301"/>
      <c r="Z6344" s="301"/>
      <c r="AA6344" s="301"/>
      <c r="AB6344" s="301"/>
      <c r="AC6344" s="301"/>
      <c r="AD6344" s="301"/>
      <c r="AE6344" s="301"/>
      <c r="AF6344" s="301"/>
      <c r="AG6344" s="301"/>
      <c r="AH6344" s="301"/>
      <c r="AI6344" s="301"/>
    </row>
    <row r="6345" spans="18:35" ht="80.099999999999994" customHeight="1" x14ac:dyDescent="0.2">
      <c r="R6345" s="301"/>
      <c r="S6345" s="301"/>
      <c r="T6345" s="301"/>
      <c r="U6345" s="301"/>
      <c r="V6345" s="301"/>
      <c r="W6345" s="301"/>
      <c r="X6345" s="301"/>
      <c r="Y6345" s="301"/>
      <c r="Z6345" s="301"/>
      <c r="AA6345" s="301"/>
      <c r="AB6345" s="301"/>
      <c r="AC6345" s="301"/>
      <c r="AD6345" s="301"/>
      <c r="AE6345" s="301"/>
      <c r="AF6345" s="301"/>
      <c r="AG6345" s="301"/>
      <c r="AH6345" s="301"/>
      <c r="AI6345" s="301"/>
    </row>
    <row r="6346" spans="18:35" ht="80.099999999999994" customHeight="1" x14ac:dyDescent="0.2">
      <c r="R6346" s="301"/>
      <c r="S6346" s="301"/>
      <c r="T6346" s="301"/>
      <c r="U6346" s="301"/>
      <c r="V6346" s="301"/>
      <c r="W6346" s="301"/>
      <c r="X6346" s="301"/>
      <c r="Y6346" s="301"/>
      <c r="Z6346" s="301"/>
      <c r="AA6346" s="301"/>
      <c r="AB6346" s="301"/>
      <c r="AC6346" s="301"/>
      <c r="AD6346" s="301"/>
      <c r="AE6346" s="301"/>
      <c r="AF6346" s="301"/>
      <c r="AG6346" s="301"/>
      <c r="AH6346" s="301"/>
      <c r="AI6346" s="301"/>
    </row>
    <row r="6347" spans="18:35" ht="80.099999999999994" customHeight="1" x14ac:dyDescent="0.2">
      <c r="R6347" s="301"/>
      <c r="S6347" s="301"/>
      <c r="T6347" s="301"/>
      <c r="U6347" s="301"/>
      <c r="V6347" s="301"/>
      <c r="W6347" s="301"/>
      <c r="X6347" s="301"/>
      <c r="Y6347" s="301"/>
      <c r="Z6347" s="301"/>
      <c r="AA6347" s="301"/>
      <c r="AB6347" s="301"/>
      <c r="AC6347" s="301"/>
      <c r="AD6347" s="301"/>
      <c r="AE6347" s="301"/>
      <c r="AF6347" s="301"/>
      <c r="AG6347" s="301"/>
      <c r="AH6347" s="301"/>
      <c r="AI6347" s="301"/>
    </row>
    <row r="6348" spans="18:35" ht="80.099999999999994" customHeight="1" x14ac:dyDescent="0.2">
      <c r="R6348" s="301"/>
      <c r="S6348" s="301"/>
      <c r="T6348" s="301"/>
      <c r="U6348" s="301"/>
      <c r="V6348" s="301"/>
      <c r="W6348" s="301"/>
      <c r="X6348" s="301"/>
      <c r="Y6348" s="301"/>
      <c r="Z6348" s="301"/>
      <c r="AA6348" s="301"/>
      <c r="AB6348" s="301"/>
      <c r="AC6348" s="301"/>
      <c r="AD6348" s="301"/>
      <c r="AE6348" s="301"/>
      <c r="AF6348" s="301"/>
      <c r="AG6348" s="301"/>
      <c r="AH6348" s="301"/>
      <c r="AI6348" s="301"/>
    </row>
    <row r="6349" spans="18:35" ht="80.099999999999994" customHeight="1" x14ac:dyDescent="0.2">
      <c r="R6349" s="301"/>
      <c r="S6349" s="301"/>
      <c r="T6349" s="301"/>
      <c r="U6349" s="301"/>
      <c r="V6349" s="301"/>
      <c r="W6349" s="301"/>
      <c r="X6349" s="301"/>
      <c r="Y6349" s="301"/>
      <c r="Z6349" s="301"/>
      <c r="AA6349" s="301"/>
      <c r="AB6349" s="301"/>
      <c r="AC6349" s="301"/>
      <c r="AD6349" s="301"/>
      <c r="AE6349" s="301"/>
      <c r="AF6349" s="301"/>
      <c r="AG6349" s="301"/>
      <c r="AH6349" s="301"/>
      <c r="AI6349" s="301"/>
    </row>
    <row r="6350" spans="18:35" ht="80.099999999999994" customHeight="1" x14ac:dyDescent="0.2">
      <c r="R6350" s="301"/>
      <c r="S6350" s="301"/>
      <c r="T6350" s="301"/>
      <c r="U6350" s="301"/>
      <c r="V6350" s="301"/>
      <c r="W6350" s="301"/>
      <c r="X6350" s="301"/>
      <c r="Y6350" s="301"/>
      <c r="Z6350" s="301"/>
      <c r="AA6350" s="301"/>
      <c r="AB6350" s="301"/>
      <c r="AC6350" s="301"/>
      <c r="AD6350" s="301"/>
      <c r="AE6350" s="301"/>
      <c r="AF6350" s="301"/>
      <c r="AG6350" s="301"/>
      <c r="AH6350" s="301"/>
      <c r="AI6350" s="301"/>
    </row>
    <row r="6351" spans="18:35" ht="80.099999999999994" customHeight="1" x14ac:dyDescent="0.2">
      <c r="R6351" s="301"/>
      <c r="S6351" s="301"/>
      <c r="T6351" s="301"/>
      <c r="U6351" s="301"/>
      <c r="V6351" s="301"/>
      <c r="W6351" s="301"/>
      <c r="X6351" s="301"/>
      <c r="Y6351" s="301"/>
      <c r="Z6351" s="301"/>
      <c r="AA6351" s="301"/>
      <c r="AB6351" s="301"/>
      <c r="AC6351" s="301"/>
      <c r="AD6351" s="301"/>
      <c r="AE6351" s="301"/>
      <c r="AF6351" s="301"/>
      <c r="AG6351" s="301"/>
      <c r="AH6351" s="301"/>
      <c r="AI6351" s="301"/>
    </row>
    <row r="6352" spans="18:35" ht="80.099999999999994" customHeight="1" x14ac:dyDescent="0.2">
      <c r="R6352" s="301"/>
      <c r="S6352" s="301"/>
      <c r="T6352" s="301"/>
      <c r="U6352" s="301"/>
      <c r="V6352" s="301"/>
      <c r="W6352" s="301"/>
      <c r="X6352" s="301"/>
      <c r="Y6352" s="301"/>
      <c r="Z6352" s="301"/>
      <c r="AA6352" s="301"/>
      <c r="AB6352" s="301"/>
      <c r="AC6352" s="301"/>
      <c r="AD6352" s="301"/>
      <c r="AE6352" s="301"/>
      <c r="AF6352" s="301"/>
      <c r="AG6352" s="301"/>
      <c r="AH6352" s="301"/>
      <c r="AI6352" s="301"/>
    </row>
    <row r="6353" spans="18:35" ht="80.099999999999994" customHeight="1" x14ac:dyDescent="0.2">
      <c r="R6353" s="301"/>
      <c r="S6353" s="301"/>
      <c r="T6353" s="301"/>
      <c r="U6353" s="301"/>
      <c r="V6353" s="301"/>
      <c r="W6353" s="301"/>
      <c r="X6353" s="301"/>
      <c r="Y6353" s="301"/>
      <c r="Z6353" s="301"/>
      <c r="AA6353" s="301"/>
      <c r="AB6353" s="301"/>
      <c r="AC6353" s="301"/>
      <c r="AD6353" s="301"/>
      <c r="AE6353" s="301"/>
      <c r="AF6353" s="301"/>
      <c r="AG6353" s="301"/>
      <c r="AH6353" s="301"/>
      <c r="AI6353" s="301"/>
    </row>
    <row r="6354" spans="18:35" ht="80.099999999999994" customHeight="1" x14ac:dyDescent="0.2">
      <c r="R6354" s="301"/>
      <c r="S6354" s="301"/>
      <c r="T6354" s="301"/>
      <c r="U6354" s="301"/>
      <c r="V6354" s="301"/>
      <c r="W6354" s="301"/>
      <c r="X6354" s="301"/>
      <c r="Y6354" s="301"/>
      <c r="Z6354" s="301"/>
      <c r="AA6354" s="301"/>
      <c r="AB6354" s="301"/>
      <c r="AC6354" s="301"/>
      <c r="AD6354" s="301"/>
      <c r="AE6354" s="301"/>
      <c r="AF6354" s="301"/>
      <c r="AG6354" s="301"/>
      <c r="AH6354" s="301"/>
      <c r="AI6354" s="301"/>
    </row>
    <row r="6355" spans="18:35" ht="80.099999999999994" customHeight="1" x14ac:dyDescent="0.2">
      <c r="R6355" s="301"/>
      <c r="S6355" s="301"/>
      <c r="T6355" s="301"/>
      <c r="U6355" s="301"/>
      <c r="V6355" s="301"/>
      <c r="W6355" s="301"/>
      <c r="X6355" s="301"/>
      <c r="Y6355" s="301"/>
      <c r="Z6355" s="301"/>
      <c r="AA6355" s="301"/>
      <c r="AB6355" s="301"/>
      <c r="AC6355" s="301"/>
      <c r="AD6355" s="301"/>
      <c r="AE6355" s="301"/>
      <c r="AF6355" s="301"/>
      <c r="AG6355" s="301"/>
      <c r="AH6355" s="301"/>
      <c r="AI6355" s="301"/>
    </row>
    <row r="6356" spans="18:35" ht="80.099999999999994" customHeight="1" x14ac:dyDescent="0.2">
      <c r="R6356" s="301"/>
      <c r="S6356" s="301"/>
      <c r="T6356" s="301"/>
      <c r="U6356" s="301"/>
      <c r="V6356" s="301"/>
      <c r="W6356" s="301"/>
      <c r="X6356" s="301"/>
      <c r="Y6356" s="301"/>
      <c r="Z6356" s="301"/>
      <c r="AA6356" s="301"/>
      <c r="AB6356" s="301"/>
      <c r="AC6356" s="301"/>
      <c r="AD6356" s="301"/>
      <c r="AE6356" s="301"/>
      <c r="AF6356" s="301"/>
      <c r="AG6356" s="301"/>
      <c r="AH6356" s="301"/>
      <c r="AI6356" s="301"/>
    </row>
    <row r="6357" spans="18:35" ht="80.099999999999994" customHeight="1" x14ac:dyDescent="0.2">
      <c r="R6357" s="301"/>
      <c r="S6357" s="301"/>
      <c r="T6357" s="301"/>
      <c r="U6357" s="301"/>
      <c r="V6357" s="301"/>
      <c r="W6357" s="301"/>
      <c r="X6357" s="301"/>
      <c r="Y6357" s="301"/>
      <c r="Z6357" s="301"/>
      <c r="AA6357" s="301"/>
      <c r="AB6357" s="301"/>
      <c r="AC6357" s="301"/>
      <c r="AD6357" s="301"/>
      <c r="AE6357" s="301"/>
      <c r="AF6357" s="301"/>
      <c r="AG6357" s="301"/>
      <c r="AH6357" s="301"/>
      <c r="AI6357" s="301"/>
    </row>
    <row r="6358" spans="18:35" ht="80.099999999999994" customHeight="1" x14ac:dyDescent="0.2">
      <c r="R6358" s="301"/>
      <c r="S6358" s="301"/>
      <c r="T6358" s="301"/>
      <c r="U6358" s="301"/>
      <c r="V6358" s="301"/>
      <c r="W6358" s="301"/>
      <c r="X6358" s="301"/>
      <c r="Y6358" s="301"/>
      <c r="Z6358" s="301"/>
      <c r="AA6358" s="301"/>
      <c r="AB6358" s="301"/>
      <c r="AC6358" s="301"/>
      <c r="AD6358" s="301"/>
      <c r="AE6358" s="301"/>
      <c r="AF6358" s="301"/>
      <c r="AG6358" s="301"/>
      <c r="AH6358" s="301"/>
      <c r="AI6358" s="301"/>
    </row>
    <row r="6359" spans="18:35" ht="80.099999999999994" customHeight="1" x14ac:dyDescent="0.2">
      <c r="R6359" s="301"/>
      <c r="S6359" s="301"/>
      <c r="T6359" s="301"/>
      <c r="U6359" s="301"/>
      <c r="V6359" s="301"/>
      <c r="W6359" s="301"/>
      <c r="X6359" s="301"/>
      <c r="Y6359" s="301"/>
      <c r="Z6359" s="301"/>
      <c r="AA6359" s="301"/>
      <c r="AB6359" s="301"/>
      <c r="AC6359" s="301"/>
      <c r="AD6359" s="301"/>
      <c r="AE6359" s="301"/>
      <c r="AF6359" s="301"/>
      <c r="AG6359" s="301"/>
      <c r="AH6359" s="301"/>
      <c r="AI6359" s="301"/>
    </row>
    <row r="6360" spans="18:35" ht="80.099999999999994" customHeight="1" x14ac:dyDescent="0.2">
      <c r="R6360" s="301"/>
      <c r="S6360" s="301"/>
      <c r="T6360" s="301"/>
      <c r="U6360" s="301"/>
      <c r="V6360" s="301"/>
      <c r="W6360" s="301"/>
      <c r="X6360" s="301"/>
      <c r="Y6360" s="301"/>
      <c r="Z6360" s="301"/>
      <c r="AA6360" s="301"/>
      <c r="AB6360" s="301"/>
      <c r="AC6360" s="301"/>
      <c r="AD6360" s="301"/>
      <c r="AE6360" s="301"/>
      <c r="AF6360" s="301"/>
      <c r="AG6360" s="301"/>
      <c r="AH6360" s="301"/>
      <c r="AI6360" s="301"/>
    </row>
    <row r="6361" spans="18:35" ht="80.099999999999994" customHeight="1" x14ac:dyDescent="0.2">
      <c r="R6361" s="301"/>
      <c r="S6361" s="301"/>
      <c r="T6361" s="301"/>
      <c r="U6361" s="301"/>
      <c r="V6361" s="301"/>
      <c r="W6361" s="301"/>
      <c r="X6361" s="301"/>
      <c r="Y6361" s="301"/>
      <c r="Z6361" s="301"/>
      <c r="AA6361" s="301"/>
      <c r="AB6361" s="301"/>
      <c r="AC6361" s="301"/>
      <c r="AD6361" s="301"/>
      <c r="AE6361" s="301"/>
      <c r="AF6361" s="301"/>
      <c r="AG6361" s="301"/>
      <c r="AH6361" s="301"/>
      <c r="AI6361" s="301"/>
    </row>
    <row r="6362" spans="18:35" ht="80.099999999999994" customHeight="1" x14ac:dyDescent="0.2">
      <c r="R6362" s="301"/>
      <c r="S6362" s="301"/>
      <c r="T6362" s="301"/>
      <c r="U6362" s="301"/>
      <c r="V6362" s="301"/>
      <c r="W6362" s="301"/>
      <c r="X6362" s="301"/>
      <c r="Y6362" s="301"/>
      <c r="Z6362" s="301"/>
      <c r="AA6362" s="301"/>
      <c r="AB6362" s="301"/>
      <c r="AC6362" s="301"/>
      <c r="AD6362" s="301"/>
      <c r="AE6362" s="301"/>
      <c r="AF6362" s="301"/>
      <c r="AG6362" s="301"/>
      <c r="AH6362" s="301"/>
      <c r="AI6362" s="301"/>
    </row>
    <row r="6363" spans="18:35" ht="80.099999999999994" customHeight="1" x14ac:dyDescent="0.2">
      <c r="R6363" s="301"/>
      <c r="S6363" s="301"/>
      <c r="T6363" s="301"/>
      <c r="U6363" s="301"/>
      <c r="V6363" s="301"/>
      <c r="W6363" s="301"/>
      <c r="X6363" s="301"/>
      <c r="Y6363" s="301"/>
      <c r="Z6363" s="301"/>
      <c r="AA6363" s="301"/>
      <c r="AB6363" s="301"/>
      <c r="AC6363" s="301"/>
      <c r="AD6363" s="301"/>
      <c r="AE6363" s="301"/>
      <c r="AF6363" s="301"/>
      <c r="AG6363" s="301"/>
      <c r="AH6363" s="301"/>
      <c r="AI6363" s="301"/>
    </row>
    <row r="6364" spans="18:35" ht="80.099999999999994" customHeight="1" x14ac:dyDescent="0.2">
      <c r="R6364" s="301"/>
      <c r="S6364" s="301"/>
      <c r="T6364" s="301"/>
      <c r="U6364" s="301"/>
      <c r="V6364" s="301"/>
      <c r="W6364" s="301"/>
      <c r="X6364" s="301"/>
      <c r="Y6364" s="301"/>
      <c r="Z6364" s="301"/>
      <c r="AA6364" s="301"/>
      <c r="AB6364" s="301"/>
      <c r="AC6364" s="301"/>
      <c r="AD6364" s="301"/>
      <c r="AE6364" s="301"/>
      <c r="AF6364" s="301"/>
      <c r="AG6364" s="301"/>
      <c r="AH6364" s="301"/>
      <c r="AI6364" s="301"/>
    </row>
    <row r="6365" spans="18:35" ht="80.099999999999994" customHeight="1" x14ac:dyDescent="0.2">
      <c r="R6365" s="301"/>
      <c r="S6365" s="301"/>
      <c r="T6365" s="301"/>
      <c r="U6365" s="301"/>
      <c r="V6365" s="301"/>
      <c r="W6365" s="301"/>
      <c r="X6365" s="301"/>
      <c r="Y6365" s="301"/>
      <c r="Z6365" s="301"/>
      <c r="AA6365" s="301"/>
      <c r="AB6365" s="301"/>
      <c r="AC6365" s="301"/>
      <c r="AD6365" s="301"/>
      <c r="AE6365" s="301"/>
      <c r="AF6365" s="301"/>
      <c r="AG6365" s="301"/>
      <c r="AH6365" s="301"/>
      <c r="AI6365" s="301"/>
    </row>
    <row r="6366" spans="18:35" ht="80.099999999999994" customHeight="1" x14ac:dyDescent="0.2">
      <c r="R6366" s="301"/>
      <c r="S6366" s="301"/>
      <c r="T6366" s="301"/>
      <c r="U6366" s="301"/>
      <c r="V6366" s="301"/>
      <c r="W6366" s="301"/>
      <c r="X6366" s="301"/>
      <c r="Y6366" s="301"/>
      <c r="Z6366" s="301"/>
      <c r="AA6366" s="301"/>
      <c r="AB6366" s="301"/>
      <c r="AC6366" s="301"/>
      <c r="AD6366" s="301"/>
      <c r="AE6366" s="301"/>
      <c r="AF6366" s="301"/>
      <c r="AG6366" s="301"/>
      <c r="AH6366" s="301"/>
      <c r="AI6366" s="301"/>
    </row>
    <row r="6367" spans="18:35" ht="80.099999999999994" customHeight="1" x14ac:dyDescent="0.2">
      <c r="R6367" s="301"/>
      <c r="S6367" s="301"/>
      <c r="T6367" s="301"/>
      <c r="U6367" s="301"/>
      <c r="V6367" s="301"/>
      <c r="W6367" s="301"/>
      <c r="X6367" s="301"/>
      <c r="Y6367" s="301"/>
      <c r="Z6367" s="301"/>
      <c r="AA6367" s="301"/>
      <c r="AB6367" s="301"/>
      <c r="AC6367" s="301"/>
      <c r="AD6367" s="301"/>
      <c r="AE6367" s="301"/>
      <c r="AF6367" s="301"/>
      <c r="AG6367" s="301"/>
      <c r="AH6367" s="301"/>
      <c r="AI6367" s="301"/>
    </row>
    <row r="6368" spans="18:35" ht="80.099999999999994" customHeight="1" x14ac:dyDescent="0.2">
      <c r="R6368" s="301"/>
      <c r="S6368" s="301"/>
      <c r="T6368" s="301"/>
      <c r="U6368" s="301"/>
      <c r="V6368" s="301"/>
      <c r="W6368" s="301"/>
      <c r="X6368" s="301"/>
      <c r="Y6368" s="301"/>
      <c r="Z6368" s="301"/>
      <c r="AA6368" s="301"/>
      <c r="AB6368" s="301"/>
      <c r="AC6368" s="301"/>
      <c r="AD6368" s="301"/>
      <c r="AE6368" s="301"/>
      <c r="AF6368" s="301"/>
      <c r="AG6368" s="301"/>
      <c r="AH6368" s="301"/>
      <c r="AI6368" s="301"/>
    </row>
    <row r="6369" spans="18:35" ht="80.099999999999994" customHeight="1" x14ac:dyDescent="0.2">
      <c r="R6369" s="301"/>
      <c r="S6369" s="301"/>
      <c r="T6369" s="301"/>
      <c r="U6369" s="301"/>
      <c r="V6369" s="301"/>
      <c r="W6369" s="301"/>
      <c r="X6369" s="301"/>
      <c r="Y6369" s="301"/>
      <c r="Z6369" s="301"/>
      <c r="AA6369" s="301"/>
      <c r="AB6369" s="301"/>
      <c r="AC6369" s="301"/>
      <c r="AD6369" s="301"/>
      <c r="AE6369" s="301"/>
      <c r="AF6369" s="301"/>
      <c r="AG6369" s="301"/>
      <c r="AH6369" s="301"/>
      <c r="AI6369" s="301"/>
    </row>
    <row r="6370" spans="18:35" ht="80.099999999999994" customHeight="1" x14ac:dyDescent="0.2">
      <c r="R6370" s="301"/>
      <c r="S6370" s="301"/>
      <c r="T6370" s="301"/>
      <c r="U6370" s="301"/>
      <c r="V6370" s="301"/>
      <c r="W6370" s="301"/>
      <c r="X6370" s="301"/>
      <c r="Y6370" s="301"/>
      <c r="Z6370" s="301"/>
      <c r="AA6370" s="301"/>
      <c r="AB6370" s="301"/>
      <c r="AC6370" s="301"/>
      <c r="AD6370" s="301"/>
      <c r="AE6370" s="301"/>
      <c r="AF6370" s="301"/>
      <c r="AG6370" s="301"/>
      <c r="AH6370" s="301"/>
      <c r="AI6370" s="301"/>
    </row>
    <row r="6371" spans="18:35" ht="80.099999999999994" customHeight="1" x14ac:dyDescent="0.2">
      <c r="R6371" s="301"/>
      <c r="S6371" s="301"/>
      <c r="T6371" s="301"/>
      <c r="U6371" s="301"/>
      <c r="V6371" s="301"/>
      <c r="W6371" s="301"/>
      <c r="X6371" s="301"/>
      <c r="Y6371" s="301"/>
      <c r="Z6371" s="301"/>
      <c r="AA6371" s="301"/>
      <c r="AB6371" s="301"/>
      <c r="AC6371" s="301"/>
      <c r="AD6371" s="301"/>
      <c r="AE6371" s="301"/>
      <c r="AF6371" s="301"/>
      <c r="AG6371" s="301"/>
      <c r="AH6371" s="301"/>
      <c r="AI6371" s="301"/>
    </row>
    <row r="6372" spans="18:35" ht="80.099999999999994" customHeight="1" x14ac:dyDescent="0.2">
      <c r="R6372" s="301"/>
      <c r="S6372" s="301"/>
      <c r="T6372" s="301"/>
      <c r="U6372" s="301"/>
      <c r="V6372" s="301"/>
      <c r="W6372" s="301"/>
      <c r="X6372" s="301"/>
      <c r="Y6372" s="301"/>
      <c r="Z6372" s="301"/>
      <c r="AA6372" s="301"/>
      <c r="AB6372" s="301"/>
      <c r="AC6372" s="301"/>
      <c r="AD6372" s="301"/>
      <c r="AE6372" s="301"/>
      <c r="AF6372" s="301"/>
      <c r="AG6372" s="301"/>
      <c r="AH6372" s="301"/>
      <c r="AI6372" s="301"/>
    </row>
    <row r="6373" spans="18:35" ht="80.099999999999994" customHeight="1" x14ac:dyDescent="0.2">
      <c r="R6373" s="301"/>
      <c r="S6373" s="301"/>
      <c r="T6373" s="301"/>
      <c r="U6373" s="301"/>
      <c r="V6373" s="301"/>
      <c r="W6373" s="301"/>
      <c r="X6373" s="301"/>
      <c r="Y6373" s="301"/>
      <c r="Z6373" s="301"/>
      <c r="AA6373" s="301"/>
      <c r="AB6373" s="301"/>
      <c r="AC6373" s="301"/>
      <c r="AD6373" s="301"/>
      <c r="AE6373" s="301"/>
      <c r="AF6373" s="301"/>
      <c r="AG6373" s="301"/>
      <c r="AH6373" s="301"/>
      <c r="AI6373" s="301"/>
    </row>
    <row r="6374" spans="18:35" ht="80.099999999999994" customHeight="1" x14ac:dyDescent="0.2">
      <c r="R6374" s="301"/>
      <c r="S6374" s="301"/>
      <c r="T6374" s="301"/>
      <c r="U6374" s="301"/>
      <c r="V6374" s="301"/>
      <c r="W6374" s="301"/>
      <c r="X6374" s="301"/>
      <c r="Y6374" s="301"/>
      <c r="Z6374" s="301"/>
      <c r="AA6374" s="301"/>
      <c r="AB6374" s="301"/>
      <c r="AC6374" s="301"/>
      <c r="AD6374" s="301"/>
      <c r="AE6374" s="301"/>
      <c r="AF6374" s="301"/>
      <c r="AG6374" s="301"/>
      <c r="AH6374" s="301"/>
      <c r="AI6374" s="301"/>
    </row>
    <row r="6375" spans="18:35" ht="80.099999999999994" customHeight="1" x14ac:dyDescent="0.2">
      <c r="R6375" s="301"/>
      <c r="S6375" s="301"/>
      <c r="T6375" s="301"/>
      <c r="U6375" s="301"/>
      <c r="V6375" s="301"/>
      <c r="W6375" s="301"/>
      <c r="X6375" s="301"/>
      <c r="Y6375" s="301"/>
      <c r="Z6375" s="301"/>
      <c r="AA6375" s="301"/>
      <c r="AB6375" s="301"/>
      <c r="AC6375" s="301"/>
      <c r="AD6375" s="301"/>
      <c r="AE6375" s="301"/>
      <c r="AF6375" s="301"/>
      <c r="AG6375" s="301"/>
      <c r="AH6375" s="301"/>
      <c r="AI6375" s="301"/>
    </row>
    <row r="6376" spans="18:35" ht="80.099999999999994" customHeight="1" x14ac:dyDescent="0.2">
      <c r="R6376" s="301"/>
      <c r="S6376" s="301"/>
      <c r="T6376" s="301"/>
      <c r="U6376" s="301"/>
      <c r="V6376" s="301"/>
      <c r="W6376" s="301"/>
      <c r="X6376" s="301"/>
      <c r="Y6376" s="301"/>
      <c r="Z6376" s="301"/>
      <c r="AA6376" s="301"/>
      <c r="AB6376" s="301"/>
      <c r="AC6376" s="301"/>
      <c r="AD6376" s="301"/>
      <c r="AE6376" s="301"/>
      <c r="AF6376" s="301"/>
      <c r="AG6376" s="301"/>
      <c r="AH6376" s="301"/>
      <c r="AI6376" s="301"/>
    </row>
    <row r="6377" spans="18:35" ht="80.099999999999994" customHeight="1" x14ac:dyDescent="0.2">
      <c r="R6377" s="301"/>
      <c r="S6377" s="301"/>
      <c r="T6377" s="301"/>
      <c r="U6377" s="301"/>
      <c r="V6377" s="301"/>
      <c r="W6377" s="301"/>
      <c r="X6377" s="301"/>
      <c r="Y6377" s="301"/>
      <c r="Z6377" s="301"/>
      <c r="AA6377" s="301"/>
      <c r="AB6377" s="301"/>
      <c r="AC6377" s="301"/>
      <c r="AD6377" s="301"/>
      <c r="AE6377" s="301"/>
      <c r="AF6377" s="301"/>
      <c r="AG6377" s="301"/>
      <c r="AH6377" s="301"/>
      <c r="AI6377" s="301"/>
    </row>
    <row r="6378" spans="18:35" ht="80.099999999999994" customHeight="1" x14ac:dyDescent="0.2">
      <c r="R6378" s="301"/>
      <c r="S6378" s="301"/>
      <c r="T6378" s="301"/>
      <c r="U6378" s="301"/>
      <c r="V6378" s="301"/>
      <c r="W6378" s="301"/>
      <c r="X6378" s="301"/>
      <c r="Y6378" s="301"/>
      <c r="Z6378" s="301"/>
      <c r="AA6378" s="301"/>
      <c r="AB6378" s="301"/>
      <c r="AC6378" s="301"/>
      <c r="AD6378" s="301"/>
      <c r="AE6378" s="301"/>
      <c r="AF6378" s="301"/>
      <c r="AG6378" s="301"/>
      <c r="AH6378" s="301"/>
      <c r="AI6378" s="301"/>
    </row>
    <row r="6379" spans="18:35" ht="80.099999999999994" customHeight="1" x14ac:dyDescent="0.2">
      <c r="R6379" s="301"/>
      <c r="S6379" s="301"/>
      <c r="T6379" s="301"/>
      <c r="U6379" s="301"/>
      <c r="V6379" s="301"/>
      <c r="W6379" s="301"/>
      <c r="X6379" s="301"/>
      <c r="Y6379" s="301"/>
      <c r="Z6379" s="301"/>
      <c r="AA6379" s="301"/>
      <c r="AB6379" s="301"/>
      <c r="AC6379" s="301"/>
      <c r="AD6379" s="301"/>
      <c r="AE6379" s="301"/>
      <c r="AF6379" s="301"/>
      <c r="AG6379" s="301"/>
      <c r="AH6379" s="301"/>
      <c r="AI6379" s="301"/>
    </row>
    <row r="6380" spans="18:35" ht="80.099999999999994" customHeight="1" x14ac:dyDescent="0.2">
      <c r="R6380" s="301"/>
      <c r="S6380" s="301"/>
      <c r="T6380" s="301"/>
      <c r="U6380" s="301"/>
      <c r="V6380" s="301"/>
      <c r="W6380" s="301"/>
      <c r="X6380" s="301"/>
      <c r="Y6380" s="301"/>
      <c r="Z6380" s="301"/>
      <c r="AA6380" s="301"/>
      <c r="AB6380" s="301"/>
      <c r="AC6380" s="301"/>
      <c r="AD6380" s="301"/>
      <c r="AE6380" s="301"/>
      <c r="AF6380" s="301"/>
      <c r="AG6380" s="301"/>
      <c r="AH6380" s="301"/>
      <c r="AI6380" s="301"/>
    </row>
    <row r="6381" spans="18:35" ht="80.099999999999994" customHeight="1" x14ac:dyDescent="0.2">
      <c r="R6381" s="301"/>
      <c r="S6381" s="301"/>
      <c r="T6381" s="301"/>
      <c r="U6381" s="301"/>
      <c r="V6381" s="301"/>
      <c r="W6381" s="301"/>
      <c r="X6381" s="301"/>
      <c r="Y6381" s="301"/>
      <c r="Z6381" s="301"/>
      <c r="AA6381" s="301"/>
      <c r="AB6381" s="301"/>
      <c r="AC6381" s="301"/>
      <c r="AD6381" s="301"/>
      <c r="AE6381" s="301"/>
      <c r="AF6381" s="301"/>
      <c r="AG6381" s="301"/>
      <c r="AH6381" s="301"/>
      <c r="AI6381" s="301"/>
    </row>
    <row r="6382" spans="18:35" ht="80.099999999999994" customHeight="1" x14ac:dyDescent="0.2">
      <c r="R6382" s="301"/>
      <c r="S6382" s="301"/>
      <c r="T6382" s="301"/>
      <c r="U6382" s="301"/>
      <c r="V6382" s="301"/>
      <c r="W6382" s="301"/>
      <c r="X6382" s="301"/>
      <c r="Y6382" s="301"/>
      <c r="Z6382" s="301"/>
      <c r="AA6382" s="301"/>
      <c r="AB6382" s="301"/>
      <c r="AC6382" s="301"/>
      <c r="AD6382" s="301"/>
      <c r="AE6382" s="301"/>
      <c r="AF6382" s="301"/>
      <c r="AG6382" s="301"/>
      <c r="AH6382" s="301"/>
      <c r="AI6382" s="301"/>
    </row>
    <row r="6383" spans="18:35" ht="80.099999999999994" customHeight="1" x14ac:dyDescent="0.2">
      <c r="R6383" s="301"/>
      <c r="S6383" s="301"/>
      <c r="T6383" s="301"/>
      <c r="U6383" s="301"/>
      <c r="V6383" s="301"/>
      <c r="W6383" s="301"/>
      <c r="X6383" s="301"/>
      <c r="Y6383" s="301"/>
      <c r="Z6383" s="301"/>
      <c r="AA6383" s="301"/>
      <c r="AB6383" s="301"/>
      <c r="AC6383" s="301"/>
      <c r="AD6383" s="301"/>
      <c r="AE6383" s="301"/>
      <c r="AF6383" s="301"/>
      <c r="AG6383" s="301"/>
      <c r="AH6383" s="301"/>
      <c r="AI6383" s="301"/>
    </row>
    <row r="6384" spans="18:35" ht="80.099999999999994" customHeight="1" x14ac:dyDescent="0.2">
      <c r="R6384" s="301"/>
      <c r="S6384" s="301"/>
      <c r="T6384" s="301"/>
      <c r="U6384" s="301"/>
      <c r="V6384" s="301"/>
      <c r="W6384" s="301"/>
      <c r="X6384" s="301"/>
      <c r="Y6384" s="301"/>
      <c r="Z6384" s="301"/>
      <c r="AA6384" s="301"/>
      <c r="AB6384" s="301"/>
      <c r="AC6384" s="301"/>
      <c r="AD6384" s="301"/>
      <c r="AE6384" s="301"/>
      <c r="AF6384" s="301"/>
      <c r="AG6384" s="301"/>
      <c r="AH6384" s="301"/>
      <c r="AI6384" s="301"/>
    </row>
    <row r="6385" spans="18:35" ht="80.099999999999994" customHeight="1" x14ac:dyDescent="0.2">
      <c r="R6385" s="301"/>
      <c r="S6385" s="301"/>
      <c r="T6385" s="301"/>
      <c r="U6385" s="301"/>
      <c r="V6385" s="301"/>
      <c r="W6385" s="301"/>
      <c r="X6385" s="301"/>
      <c r="Y6385" s="301"/>
      <c r="Z6385" s="301"/>
      <c r="AA6385" s="301"/>
      <c r="AB6385" s="301"/>
      <c r="AC6385" s="301"/>
      <c r="AD6385" s="301"/>
      <c r="AE6385" s="301"/>
      <c r="AF6385" s="301"/>
      <c r="AG6385" s="301"/>
      <c r="AH6385" s="301"/>
      <c r="AI6385" s="301"/>
    </row>
    <row r="6386" spans="18:35" ht="80.099999999999994" customHeight="1" x14ac:dyDescent="0.2">
      <c r="R6386" s="301"/>
      <c r="S6386" s="301"/>
      <c r="T6386" s="301"/>
      <c r="U6386" s="301"/>
      <c r="V6386" s="301"/>
      <c r="W6386" s="301"/>
      <c r="X6386" s="301"/>
      <c r="Y6386" s="301"/>
      <c r="Z6386" s="301"/>
      <c r="AA6386" s="301"/>
      <c r="AB6386" s="301"/>
      <c r="AC6386" s="301"/>
      <c r="AD6386" s="301"/>
      <c r="AE6386" s="301"/>
      <c r="AF6386" s="301"/>
      <c r="AG6386" s="301"/>
      <c r="AH6386" s="301"/>
      <c r="AI6386" s="301"/>
    </row>
    <row r="6387" spans="18:35" ht="80.099999999999994" customHeight="1" x14ac:dyDescent="0.2">
      <c r="R6387" s="301"/>
      <c r="S6387" s="301"/>
      <c r="T6387" s="301"/>
      <c r="U6387" s="301"/>
      <c r="V6387" s="301"/>
      <c r="W6387" s="301"/>
      <c r="X6387" s="301"/>
      <c r="Y6387" s="301"/>
      <c r="Z6387" s="301"/>
      <c r="AA6387" s="301"/>
      <c r="AB6387" s="301"/>
      <c r="AC6387" s="301"/>
      <c r="AD6387" s="301"/>
      <c r="AE6387" s="301"/>
      <c r="AF6387" s="301"/>
      <c r="AG6387" s="301"/>
      <c r="AH6387" s="301"/>
      <c r="AI6387" s="301"/>
    </row>
    <row r="6388" spans="18:35" ht="80.099999999999994" customHeight="1" x14ac:dyDescent="0.2">
      <c r="R6388" s="301"/>
      <c r="S6388" s="301"/>
      <c r="T6388" s="301"/>
      <c r="U6388" s="301"/>
      <c r="V6388" s="301"/>
      <c r="W6388" s="301"/>
      <c r="X6388" s="301"/>
      <c r="Y6388" s="301"/>
      <c r="Z6388" s="301"/>
      <c r="AA6388" s="301"/>
      <c r="AB6388" s="301"/>
      <c r="AC6388" s="301"/>
      <c r="AD6388" s="301"/>
      <c r="AE6388" s="301"/>
      <c r="AF6388" s="301"/>
      <c r="AG6388" s="301"/>
      <c r="AH6388" s="301"/>
      <c r="AI6388" s="301"/>
    </row>
    <row r="6389" spans="18:35" ht="80.099999999999994" customHeight="1" x14ac:dyDescent="0.2">
      <c r="R6389" s="301"/>
      <c r="S6389" s="301"/>
      <c r="T6389" s="301"/>
      <c r="U6389" s="301"/>
      <c r="V6389" s="301"/>
      <c r="W6389" s="301"/>
      <c r="X6389" s="301"/>
      <c r="Y6389" s="301"/>
      <c r="Z6389" s="301"/>
      <c r="AA6389" s="301"/>
      <c r="AB6389" s="301"/>
      <c r="AC6389" s="301"/>
      <c r="AD6389" s="301"/>
      <c r="AE6389" s="301"/>
      <c r="AF6389" s="301"/>
      <c r="AG6389" s="301"/>
      <c r="AH6389" s="301"/>
      <c r="AI6389" s="301"/>
    </row>
    <row r="6390" spans="18:35" ht="80.099999999999994" customHeight="1" x14ac:dyDescent="0.2">
      <c r="R6390" s="301"/>
      <c r="S6390" s="301"/>
      <c r="T6390" s="301"/>
      <c r="U6390" s="301"/>
      <c r="V6390" s="301"/>
      <c r="W6390" s="301"/>
      <c r="X6390" s="301"/>
      <c r="Y6390" s="301"/>
      <c r="Z6390" s="301"/>
      <c r="AA6390" s="301"/>
      <c r="AB6390" s="301"/>
      <c r="AC6390" s="301"/>
      <c r="AD6390" s="301"/>
      <c r="AE6390" s="301"/>
      <c r="AF6390" s="301"/>
      <c r="AG6390" s="301"/>
      <c r="AH6390" s="301"/>
      <c r="AI6390" s="301"/>
    </row>
    <row r="6391" spans="18:35" ht="80.099999999999994" customHeight="1" x14ac:dyDescent="0.2">
      <c r="R6391" s="301"/>
      <c r="S6391" s="301"/>
      <c r="T6391" s="301"/>
      <c r="U6391" s="301"/>
      <c r="V6391" s="301"/>
      <c r="W6391" s="301"/>
      <c r="X6391" s="301"/>
      <c r="Y6391" s="301"/>
      <c r="Z6391" s="301"/>
      <c r="AA6391" s="301"/>
      <c r="AB6391" s="301"/>
      <c r="AC6391" s="301"/>
      <c r="AD6391" s="301"/>
      <c r="AE6391" s="301"/>
      <c r="AF6391" s="301"/>
      <c r="AG6391" s="301"/>
      <c r="AH6391" s="301"/>
      <c r="AI6391" s="301"/>
    </row>
    <row r="6392" spans="18:35" ht="80.099999999999994" customHeight="1" x14ac:dyDescent="0.2">
      <c r="R6392" s="301"/>
      <c r="S6392" s="301"/>
      <c r="T6392" s="301"/>
      <c r="U6392" s="301"/>
      <c r="V6392" s="301"/>
      <c r="W6392" s="301"/>
      <c r="X6392" s="301"/>
      <c r="Y6392" s="301"/>
      <c r="Z6392" s="301"/>
      <c r="AA6392" s="301"/>
      <c r="AB6392" s="301"/>
      <c r="AC6392" s="301"/>
      <c r="AD6392" s="301"/>
      <c r="AE6392" s="301"/>
      <c r="AF6392" s="301"/>
      <c r="AG6392" s="301"/>
      <c r="AH6392" s="301"/>
      <c r="AI6392" s="301"/>
    </row>
    <row r="6393" spans="18:35" ht="80.099999999999994" customHeight="1" x14ac:dyDescent="0.2">
      <c r="R6393" s="301"/>
      <c r="S6393" s="301"/>
      <c r="T6393" s="301"/>
      <c r="U6393" s="301"/>
      <c r="V6393" s="301"/>
      <c r="W6393" s="301"/>
      <c r="X6393" s="301"/>
      <c r="Y6393" s="301"/>
      <c r="Z6393" s="301"/>
      <c r="AA6393" s="301"/>
      <c r="AB6393" s="301"/>
      <c r="AC6393" s="301"/>
      <c r="AD6393" s="301"/>
      <c r="AE6393" s="301"/>
      <c r="AF6393" s="301"/>
      <c r="AG6393" s="301"/>
      <c r="AH6393" s="301"/>
      <c r="AI6393" s="301"/>
    </row>
    <row r="6394" spans="18:35" ht="80.099999999999994" customHeight="1" x14ac:dyDescent="0.2">
      <c r="R6394" s="301"/>
      <c r="S6394" s="301"/>
      <c r="T6394" s="301"/>
      <c r="U6394" s="301"/>
      <c r="V6394" s="301"/>
      <c r="W6394" s="301"/>
      <c r="X6394" s="301"/>
      <c r="Y6394" s="301"/>
      <c r="Z6394" s="301"/>
      <c r="AA6394" s="301"/>
      <c r="AB6394" s="301"/>
      <c r="AC6394" s="301"/>
      <c r="AD6394" s="301"/>
      <c r="AE6394" s="301"/>
      <c r="AF6394" s="301"/>
      <c r="AG6394" s="301"/>
      <c r="AH6394" s="301"/>
      <c r="AI6394" s="301"/>
    </row>
    <row r="6395" spans="18:35" ht="80.099999999999994" customHeight="1" x14ac:dyDescent="0.2">
      <c r="R6395" s="301"/>
      <c r="S6395" s="301"/>
      <c r="T6395" s="301"/>
      <c r="U6395" s="301"/>
      <c r="V6395" s="301"/>
      <c r="W6395" s="301"/>
      <c r="X6395" s="301"/>
      <c r="Y6395" s="301"/>
      <c r="Z6395" s="301"/>
      <c r="AA6395" s="301"/>
      <c r="AB6395" s="301"/>
      <c r="AC6395" s="301"/>
      <c r="AD6395" s="301"/>
      <c r="AE6395" s="301"/>
      <c r="AF6395" s="301"/>
      <c r="AG6395" s="301"/>
      <c r="AH6395" s="301"/>
      <c r="AI6395" s="301"/>
    </row>
    <row r="6396" spans="18:35" ht="80.099999999999994" customHeight="1" x14ac:dyDescent="0.2">
      <c r="R6396" s="301"/>
      <c r="S6396" s="301"/>
      <c r="T6396" s="301"/>
      <c r="U6396" s="301"/>
      <c r="V6396" s="301"/>
      <c r="W6396" s="301"/>
      <c r="X6396" s="301"/>
      <c r="Y6396" s="301"/>
      <c r="Z6396" s="301"/>
      <c r="AA6396" s="301"/>
      <c r="AB6396" s="301"/>
      <c r="AC6396" s="301"/>
      <c r="AD6396" s="301"/>
      <c r="AE6396" s="301"/>
      <c r="AF6396" s="301"/>
      <c r="AG6396" s="301"/>
      <c r="AH6396" s="301"/>
      <c r="AI6396" s="301"/>
    </row>
    <row r="6397" spans="18:35" ht="80.099999999999994" customHeight="1" x14ac:dyDescent="0.2">
      <c r="R6397" s="301"/>
      <c r="S6397" s="301"/>
      <c r="T6397" s="301"/>
      <c r="U6397" s="301"/>
      <c r="V6397" s="301"/>
      <c r="W6397" s="301"/>
      <c r="X6397" s="301"/>
      <c r="Y6397" s="301"/>
      <c r="Z6397" s="301"/>
      <c r="AA6397" s="301"/>
      <c r="AB6397" s="301"/>
      <c r="AC6397" s="301"/>
      <c r="AD6397" s="301"/>
      <c r="AE6397" s="301"/>
      <c r="AF6397" s="301"/>
      <c r="AG6397" s="301"/>
      <c r="AH6397" s="301"/>
      <c r="AI6397" s="301"/>
    </row>
    <row r="6398" spans="18:35" ht="80.099999999999994" customHeight="1" x14ac:dyDescent="0.2">
      <c r="R6398" s="301"/>
      <c r="S6398" s="301"/>
      <c r="T6398" s="301"/>
      <c r="U6398" s="301"/>
      <c r="V6398" s="301"/>
      <c r="W6398" s="301"/>
      <c r="X6398" s="301"/>
      <c r="Y6398" s="301"/>
      <c r="Z6398" s="301"/>
      <c r="AA6398" s="301"/>
      <c r="AB6398" s="301"/>
      <c r="AC6398" s="301"/>
      <c r="AD6398" s="301"/>
      <c r="AE6398" s="301"/>
      <c r="AF6398" s="301"/>
      <c r="AG6398" s="301"/>
      <c r="AH6398" s="301"/>
      <c r="AI6398" s="301"/>
    </row>
    <row r="6399" spans="18:35" ht="80.099999999999994" customHeight="1" x14ac:dyDescent="0.2">
      <c r="R6399" s="301"/>
      <c r="S6399" s="301"/>
      <c r="T6399" s="301"/>
      <c r="U6399" s="301"/>
      <c r="V6399" s="301"/>
      <c r="W6399" s="301"/>
      <c r="X6399" s="301"/>
      <c r="Y6399" s="301"/>
      <c r="Z6399" s="301"/>
      <c r="AA6399" s="301"/>
      <c r="AB6399" s="301"/>
      <c r="AC6399" s="301"/>
      <c r="AD6399" s="301"/>
      <c r="AE6399" s="301"/>
      <c r="AF6399" s="301"/>
      <c r="AG6399" s="301"/>
      <c r="AH6399" s="301"/>
      <c r="AI6399" s="301"/>
    </row>
    <row r="6400" spans="18:35" ht="80.099999999999994" customHeight="1" x14ac:dyDescent="0.2">
      <c r="R6400" s="301"/>
      <c r="S6400" s="301"/>
      <c r="T6400" s="301"/>
      <c r="U6400" s="301"/>
      <c r="V6400" s="301"/>
      <c r="W6400" s="301"/>
      <c r="X6400" s="301"/>
      <c r="Y6400" s="301"/>
      <c r="Z6400" s="301"/>
      <c r="AA6400" s="301"/>
      <c r="AB6400" s="301"/>
      <c r="AC6400" s="301"/>
      <c r="AD6400" s="301"/>
      <c r="AE6400" s="301"/>
      <c r="AF6400" s="301"/>
      <c r="AG6400" s="301"/>
      <c r="AH6400" s="301"/>
      <c r="AI6400" s="301"/>
    </row>
    <row r="6401" spans="18:35" ht="80.099999999999994" customHeight="1" x14ac:dyDescent="0.2">
      <c r="R6401" s="301"/>
      <c r="S6401" s="301"/>
      <c r="T6401" s="301"/>
      <c r="U6401" s="301"/>
      <c r="V6401" s="301"/>
      <c r="W6401" s="301"/>
      <c r="X6401" s="301"/>
      <c r="Y6401" s="301"/>
      <c r="Z6401" s="301"/>
      <c r="AA6401" s="301"/>
      <c r="AB6401" s="301"/>
      <c r="AC6401" s="301"/>
      <c r="AD6401" s="301"/>
      <c r="AE6401" s="301"/>
      <c r="AF6401" s="301"/>
      <c r="AG6401" s="301"/>
      <c r="AH6401" s="301"/>
      <c r="AI6401" s="301"/>
    </row>
    <row r="6402" spans="18:35" ht="80.099999999999994" customHeight="1" x14ac:dyDescent="0.2">
      <c r="R6402" s="301"/>
      <c r="S6402" s="301"/>
      <c r="T6402" s="301"/>
      <c r="U6402" s="301"/>
      <c r="V6402" s="301"/>
      <c r="W6402" s="301"/>
      <c r="X6402" s="301"/>
      <c r="Y6402" s="301"/>
      <c r="Z6402" s="301"/>
      <c r="AA6402" s="301"/>
      <c r="AB6402" s="301"/>
      <c r="AC6402" s="301"/>
      <c r="AD6402" s="301"/>
      <c r="AE6402" s="301"/>
      <c r="AF6402" s="301"/>
      <c r="AG6402" s="301"/>
      <c r="AH6402" s="301"/>
      <c r="AI6402" s="301"/>
    </row>
    <row r="6403" spans="18:35" ht="80.099999999999994" customHeight="1" x14ac:dyDescent="0.2">
      <c r="R6403" s="301"/>
      <c r="S6403" s="301"/>
      <c r="T6403" s="301"/>
      <c r="U6403" s="301"/>
      <c r="V6403" s="301"/>
      <c r="W6403" s="301"/>
      <c r="X6403" s="301"/>
      <c r="Y6403" s="301"/>
      <c r="Z6403" s="301"/>
      <c r="AA6403" s="301"/>
      <c r="AB6403" s="301"/>
      <c r="AC6403" s="301"/>
      <c r="AD6403" s="301"/>
      <c r="AE6403" s="301"/>
      <c r="AF6403" s="301"/>
      <c r="AG6403" s="301"/>
      <c r="AH6403" s="301"/>
      <c r="AI6403" s="301"/>
    </row>
    <row r="6404" spans="18:35" ht="80.099999999999994" customHeight="1" x14ac:dyDescent="0.2">
      <c r="R6404" s="301"/>
      <c r="S6404" s="301"/>
      <c r="T6404" s="301"/>
      <c r="U6404" s="301"/>
      <c r="V6404" s="301"/>
      <c r="W6404" s="301"/>
      <c r="X6404" s="301"/>
      <c r="Y6404" s="301"/>
      <c r="Z6404" s="301"/>
      <c r="AA6404" s="301"/>
      <c r="AB6404" s="301"/>
      <c r="AC6404" s="301"/>
      <c r="AD6404" s="301"/>
      <c r="AE6404" s="301"/>
      <c r="AF6404" s="301"/>
      <c r="AG6404" s="301"/>
      <c r="AH6404" s="301"/>
      <c r="AI6404" s="301"/>
    </row>
    <row r="6405" spans="18:35" ht="80.099999999999994" customHeight="1" x14ac:dyDescent="0.2">
      <c r="R6405" s="301"/>
      <c r="S6405" s="301"/>
      <c r="T6405" s="301"/>
      <c r="U6405" s="301"/>
      <c r="V6405" s="301"/>
      <c r="W6405" s="301"/>
      <c r="X6405" s="301"/>
      <c r="Y6405" s="301"/>
      <c r="Z6405" s="301"/>
      <c r="AA6405" s="301"/>
      <c r="AB6405" s="301"/>
      <c r="AC6405" s="301"/>
      <c r="AD6405" s="301"/>
      <c r="AE6405" s="301"/>
      <c r="AF6405" s="301"/>
      <c r="AG6405" s="301"/>
      <c r="AH6405" s="301"/>
      <c r="AI6405" s="301"/>
    </row>
    <row r="6406" spans="18:35" ht="80.099999999999994" customHeight="1" x14ac:dyDescent="0.2">
      <c r="R6406" s="301"/>
      <c r="S6406" s="301"/>
      <c r="T6406" s="301"/>
      <c r="U6406" s="301"/>
      <c r="V6406" s="301"/>
      <c r="W6406" s="301"/>
      <c r="X6406" s="301"/>
      <c r="Y6406" s="301"/>
      <c r="Z6406" s="301"/>
      <c r="AA6406" s="301"/>
      <c r="AB6406" s="301"/>
      <c r="AC6406" s="301"/>
      <c r="AD6406" s="301"/>
      <c r="AE6406" s="301"/>
      <c r="AF6406" s="301"/>
      <c r="AG6406" s="301"/>
      <c r="AH6406" s="301"/>
      <c r="AI6406" s="301"/>
    </row>
    <row r="6407" spans="18:35" ht="80.099999999999994" customHeight="1" x14ac:dyDescent="0.2">
      <c r="R6407" s="301"/>
      <c r="S6407" s="301"/>
      <c r="T6407" s="301"/>
      <c r="U6407" s="301"/>
      <c r="V6407" s="301"/>
      <c r="W6407" s="301"/>
      <c r="X6407" s="301"/>
      <c r="Y6407" s="301"/>
      <c r="Z6407" s="301"/>
      <c r="AA6407" s="301"/>
      <c r="AB6407" s="301"/>
      <c r="AC6407" s="301"/>
      <c r="AD6407" s="301"/>
      <c r="AE6407" s="301"/>
      <c r="AF6407" s="301"/>
      <c r="AG6407" s="301"/>
      <c r="AH6407" s="301"/>
      <c r="AI6407" s="301"/>
    </row>
    <row r="6408" spans="18:35" ht="80.099999999999994" customHeight="1" x14ac:dyDescent="0.2">
      <c r="R6408" s="301"/>
      <c r="S6408" s="301"/>
      <c r="T6408" s="301"/>
      <c r="U6408" s="301"/>
      <c r="V6408" s="301"/>
      <c r="W6408" s="301"/>
      <c r="X6408" s="301"/>
      <c r="Y6408" s="301"/>
      <c r="Z6408" s="301"/>
      <c r="AA6408" s="301"/>
      <c r="AB6408" s="301"/>
      <c r="AC6408" s="301"/>
      <c r="AD6408" s="301"/>
      <c r="AE6408" s="301"/>
      <c r="AF6408" s="301"/>
      <c r="AG6408" s="301"/>
      <c r="AH6408" s="301"/>
      <c r="AI6408" s="301"/>
    </row>
    <row r="6409" spans="18:35" ht="80.099999999999994" customHeight="1" x14ac:dyDescent="0.2">
      <c r="R6409" s="301"/>
      <c r="S6409" s="301"/>
      <c r="T6409" s="301"/>
      <c r="U6409" s="301"/>
      <c r="V6409" s="301"/>
      <c r="W6409" s="301"/>
      <c r="X6409" s="301"/>
      <c r="Y6409" s="301"/>
      <c r="Z6409" s="301"/>
      <c r="AA6409" s="301"/>
      <c r="AB6409" s="301"/>
      <c r="AC6409" s="301"/>
      <c r="AD6409" s="301"/>
      <c r="AE6409" s="301"/>
      <c r="AF6409" s="301"/>
      <c r="AG6409" s="301"/>
      <c r="AH6409" s="301"/>
      <c r="AI6409" s="301"/>
    </row>
    <row r="6410" spans="18:35" ht="80.099999999999994" customHeight="1" x14ac:dyDescent="0.2">
      <c r="R6410" s="301"/>
      <c r="S6410" s="301"/>
      <c r="T6410" s="301"/>
      <c r="U6410" s="301"/>
      <c r="V6410" s="301"/>
      <c r="W6410" s="301"/>
      <c r="X6410" s="301"/>
      <c r="Y6410" s="301"/>
      <c r="Z6410" s="301"/>
      <c r="AA6410" s="301"/>
      <c r="AB6410" s="301"/>
      <c r="AC6410" s="301"/>
      <c r="AD6410" s="301"/>
      <c r="AE6410" s="301"/>
      <c r="AF6410" s="301"/>
      <c r="AG6410" s="301"/>
      <c r="AH6410" s="301"/>
      <c r="AI6410" s="301"/>
    </row>
    <row r="6411" spans="18:35" ht="80.099999999999994" customHeight="1" x14ac:dyDescent="0.2">
      <c r="R6411" s="301"/>
      <c r="S6411" s="301"/>
      <c r="T6411" s="301"/>
      <c r="U6411" s="301"/>
      <c r="V6411" s="301"/>
      <c r="W6411" s="301"/>
      <c r="X6411" s="301"/>
      <c r="Y6411" s="301"/>
      <c r="Z6411" s="301"/>
      <c r="AA6411" s="301"/>
      <c r="AB6411" s="301"/>
      <c r="AC6411" s="301"/>
      <c r="AD6411" s="301"/>
      <c r="AE6411" s="301"/>
      <c r="AF6411" s="301"/>
      <c r="AG6411" s="301"/>
      <c r="AH6411" s="301"/>
      <c r="AI6411" s="301"/>
    </row>
    <row r="6412" spans="18:35" ht="80.099999999999994" customHeight="1" x14ac:dyDescent="0.2">
      <c r="R6412" s="301"/>
      <c r="S6412" s="301"/>
      <c r="T6412" s="301"/>
      <c r="U6412" s="301"/>
      <c r="V6412" s="301"/>
      <c r="W6412" s="301"/>
      <c r="X6412" s="301"/>
      <c r="Y6412" s="301"/>
      <c r="Z6412" s="301"/>
      <c r="AA6412" s="301"/>
      <c r="AB6412" s="301"/>
      <c r="AC6412" s="301"/>
      <c r="AD6412" s="301"/>
      <c r="AE6412" s="301"/>
      <c r="AF6412" s="301"/>
      <c r="AG6412" s="301"/>
      <c r="AH6412" s="301"/>
      <c r="AI6412" s="301"/>
    </row>
    <row r="6413" spans="18:35" ht="80.099999999999994" customHeight="1" x14ac:dyDescent="0.2">
      <c r="R6413" s="301"/>
      <c r="S6413" s="301"/>
      <c r="T6413" s="301"/>
      <c r="U6413" s="301"/>
      <c r="V6413" s="301"/>
      <c r="W6413" s="301"/>
      <c r="X6413" s="301"/>
      <c r="Y6413" s="301"/>
      <c r="Z6413" s="301"/>
      <c r="AA6413" s="301"/>
      <c r="AB6413" s="301"/>
      <c r="AC6413" s="301"/>
      <c r="AD6413" s="301"/>
      <c r="AE6413" s="301"/>
      <c r="AF6413" s="301"/>
      <c r="AG6413" s="301"/>
      <c r="AH6413" s="301"/>
      <c r="AI6413" s="301"/>
    </row>
    <row r="6414" spans="18:35" ht="80.099999999999994" customHeight="1" x14ac:dyDescent="0.2">
      <c r="R6414" s="301"/>
      <c r="S6414" s="301"/>
      <c r="T6414" s="301"/>
      <c r="U6414" s="301"/>
      <c r="V6414" s="301"/>
      <c r="W6414" s="301"/>
      <c r="X6414" s="301"/>
      <c r="Y6414" s="301"/>
      <c r="Z6414" s="301"/>
      <c r="AA6414" s="301"/>
      <c r="AB6414" s="301"/>
      <c r="AC6414" s="301"/>
      <c r="AD6414" s="301"/>
      <c r="AE6414" s="301"/>
      <c r="AF6414" s="301"/>
      <c r="AG6414" s="301"/>
      <c r="AH6414" s="301"/>
      <c r="AI6414" s="301"/>
    </row>
    <row r="6415" spans="18:35" ht="80.099999999999994" customHeight="1" x14ac:dyDescent="0.2">
      <c r="R6415" s="301"/>
      <c r="S6415" s="301"/>
      <c r="T6415" s="301"/>
      <c r="U6415" s="301"/>
      <c r="V6415" s="301"/>
      <c r="W6415" s="301"/>
      <c r="X6415" s="301"/>
      <c r="Y6415" s="301"/>
      <c r="Z6415" s="301"/>
      <c r="AA6415" s="301"/>
      <c r="AB6415" s="301"/>
      <c r="AC6415" s="301"/>
      <c r="AD6415" s="301"/>
      <c r="AE6415" s="301"/>
      <c r="AF6415" s="301"/>
      <c r="AG6415" s="301"/>
      <c r="AH6415" s="301"/>
      <c r="AI6415" s="301"/>
    </row>
    <row r="6416" spans="18:35" ht="80.099999999999994" customHeight="1" x14ac:dyDescent="0.2">
      <c r="R6416" s="301"/>
      <c r="S6416" s="301"/>
      <c r="T6416" s="301"/>
      <c r="U6416" s="301"/>
      <c r="V6416" s="301"/>
      <c r="W6416" s="301"/>
      <c r="X6416" s="301"/>
      <c r="Y6416" s="301"/>
      <c r="Z6416" s="301"/>
      <c r="AA6416" s="301"/>
      <c r="AB6416" s="301"/>
      <c r="AC6416" s="301"/>
      <c r="AD6416" s="301"/>
      <c r="AE6416" s="301"/>
      <c r="AF6416" s="301"/>
      <c r="AG6416" s="301"/>
      <c r="AH6416" s="301"/>
      <c r="AI6416" s="301"/>
    </row>
    <row r="6417" spans="18:35" ht="80.099999999999994" customHeight="1" x14ac:dyDescent="0.2">
      <c r="R6417" s="301"/>
      <c r="S6417" s="301"/>
      <c r="T6417" s="301"/>
      <c r="U6417" s="301"/>
      <c r="V6417" s="301"/>
      <c r="W6417" s="301"/>
      <c r="X6417" s="301"/>
      <c r="Y6417" s="301"/>
      <c r="Z6417" s="301"/>
      <c r="AA6417" s="301"/>
      <c r="AB6417" s="301"/>
      <c r="AC6417" s="301"/>
      <c r="AD6417" s="301"/>
      <c r="AE6417" s="301"/>
      <c r="AF6417" s="301"/>
      <c r="AG6417" s="301"/>
      <c r="AH6417" s="301"/>
      <c r="AI6417" s="301"/>
    </row>
    <row r="6418" spans="18:35" ht="80.099999999999994" customHeight="1" x14ac:dyDescent="0.2">
      <c r="R6418" s="301"/>
      <c r="S6418" s="301"/>
      <c r="T6418" s="301"/>
      <c r="U6418" s="301"/>
      <c r="V6418" s="301"/>
      <c r="W6418" s="301"/>
      <c r="X6418" s="301"/>
      <c r="Y6418" s="301"/>
      <c r="Z6418" s="301"/>
      <c r="AA6418" s="301"/>
      <c r="AB6418" s="301"/>
      <c r="AC6418" s="301"/>
      <c r="AD6418" s="301"/>
      <c r="AE6418" s="301"/>
      <c r="AF6418" s="301"/>
      <c r="AG6418" s="301"/>
      <c r="AH6418" s="301"/>
      <c r="AI6418" s="301"/>
    </row>
    <row r="6419" spans="18:35" ht="80.099999999999994" customHeight="1" x14ac:dyDescent="0.2">
      <c r="R6419" s="301"/>
      <c r="S6419" s="301"/>
      <c r="T6419" s="301"/>
      <c r="U6419" s="301"/>
      <c r="V6419" s="301"/>
      <c r="W6419" s="301"/>
      <c r="X6419" s="301"/>
      <c r="Y6419" s="301"/>
      <c r="Z6419" s="301"/>
      <c r="AA6419" s="301"/>
      <c r="AB6419" s="301"/>
      <c r="AC6419" s="301"/>
      <c r="AD6419" s="301"/>
      <c r="AE6419" s="301"/>
      <c r="AF6419" s="301"/>
      <c r="AG6419" s="301"/>
      <c r="AH6419" s="301"/>
      <c r="AI6419" s="301"/>
    </row>
    <row r="6420" spans="18:35" ht="80.099999999999994" customHeight="1" x14ac:dyDescent="0.2">
      <c r="R6420" s="301"/>
      <c r="S6420" s="301"/>
      <c r="T6420" s="301"/>
      <c r="U6420" s="301"/>
      <c r="V6420" s="301"/>
      <c r="W6420" s="301"/>
      <c r="X6420" s="301"/>
      <c r="Y6420" s="301"/>
      <c r="Z6420" s="301"/>
      <c r="AA6420" s="301"/>
      <c r="AB6420" s="301"/>
      <c r="AC6420" s="301"/>
      <c r="AD6420" s="301"/>
      <c r="AE6420" s="301"/>
      <c r="AF6420" s="301"/>
      <c r="AG6420" s="301"/>
      <c r="AH6420" s="301"/>
      <c r="AI6420" s="301"/>
    </row>
    <row r="6421" spans="18:35" ht="80.099999999999994" customHeight="1" x14ac:dyDescent="0.2">
      <c r="R6421" s="301"/>
      <c r="S6421" s="301"/>
      <c r="T6421" s="301"/>
      <c r="U6421" s="301"/>
      <c r="V6421" s="301"/>
      <c r="W6421" s="301"/>
      <c r="X6421" s="301"/>
      <c r="Y6421" s="301"/>
      <c r="Z6421" s="301"/>
      <c r="AA6421" s="301"/>
      <c r="AB6421" s="301"/>
      <c r="AC6421" s="301"/>
      <c r="AD6421" s="301"/>
      <c r="AE6421" s="301"/>
      <c r="AF6421" s="301"/>
      <c r="AG6421" s="301"/>
      <c r="AH6421" s="301"/>
      <c r="AI6421" s="301"/>
    </row>
    <row r="6422" spans="18:35" ht="80.099999999999994" customHeight="1" x14ac:dyDescent="0.2">
      <c r="R6422" s="301"/>
      <c r="S6422" s="301"/>
      <c r="T6422" s="301"/>
      <c r="U6422" s="301"/>
      <c r="V6422" s="301"/>
      <c r="W6422" s="301"/>
      <c r="X6422" s="301"/>
      <c r="Y6422" s="301"/>
      <c r="Z6422" s="301"/>
      <c r="AA6422" s="301"/>
      <c r="AB6422" s="301"/>
      <c r="AC6422" s="301"/>
      <c r="AD6422" s="301"/>
      <c r="AE6422" s="301"/>
      <c r="AF6422" s="301"/>
      <c r="AG6422" s="301"/>
      <c r="AH6422" s="301"/>
      <c r="AI6422" s="301"/>
    </row>
    <row r="6423" spans="18:35" ht="80.099999999999994" customHeight="1" x14ac:dyDescent="0.2">
      <c r="R6423" s="301"/>
      <c r="S6423" s="301"/>
      <c r="T6423" s="301"/>
      <c r="U6423" s="301"/>
      <c r="V6423" s="301"/>
      <c r="W6423" s="301"/>
      <c r="X6423" s="301"/>
      <c r="Y6423" s="301"/>
      <c r="Z6423" s="301"/>
      <c r="AA6423" s="301"/>
      <c r="AB6423" s="301"/>
      <c r="AC6423" s="301"/>
      <c r="AD6423" s="301"/>
      <c r="AE6423" s="301"/>
      <c r="AF6423" s="301"/>
      <c r="AG6423" s="301"/>
      <c r="AH6423" s="301"/>
      <c r="AI6423" s="301"/>
    </row>
    <row r="6424" spans="18:35" ht="80.099999999999994" customHeight="1" x14ac:dyDescent="0.2">
      <c r="R6424" s="301"/>
      <c r="S6424" s="301"/>
      <c r="T6424" s="301"/>
      <c r="U6424" s="301"/>
      <c r="V6424" s="301"/>
      <c r="W6424" s="301"/>
      <c r="X6424" s="301"/>
      <c r="Y6424" s="301"/>
      <c r="Z6424" s="301"/>
      <c r="AA6424" s="301"/>
      <c r="AB6424" s="301"/>
      <c r="AC6424" s="301"/>
      <c r="AD6424" s="301"/>
      <c r="AE6424" s="301"/>
      <c r="AF6424" s="301"/>
      <c r="AG6424" s="301"/>
      <c r="AH6424" s="301"/>
      <c r="AI6424" s="301"/>
    </row>
    <row r="6425" spans="18:35" ht="80.099999999999994" customHeight="1" x14ac:dyDescent="0.2">
      <c r="R6425" s="301"/>
      <c r="S6425" s="301"/>
      <c r="T6425" s="301"/>
      <c r="U6425" s="301"/>
      <c r="V6425" s="301"/>
      <c r="W6425" s="301"/>
      <c r="X6425" s="301"/>
      <c r="Y6425" s="301"/>
      <c r="Z6425" s="301"/>
      <c r="AA6425" s="301"/>
      <c r="AB6425" s="301"/>
      <c r="AC6425" s="301"/>
      <c r="AD6425" s="301"/>
      <c r="AE6425" s="301"/>
      <c r="AF6425" s="301"/>
      <c r="AG6425" s="301"/>
      <c r="AH6425" s="301"/>
      <c r="AI6425" s="301"/>
    </row>
    <row r="6426" spans="18:35" ht="80.099999999999994" customHeight="1" x14ac:dyDescent="0.2">
      <c r="R6426" s="301"/>
      <c r="S6426" s="301"/>
      <c r="T6426" s="301"/>
      <c r="U6426" s="301"/>
      <c r="V6426" s="301"/>
      <c r="W6426" s="301"/>
      <c r="X6426" s="301"/>
      <c r="Y6426" s="301"/>
      <c r="Z6426" s="301"/>
      <c r="AA6426" s="301"/>
      <c r="AB6426" s="301"/>
      <c r="AC6426" s="301"/>
      <c r="AD6426" s="301"/>
      <c r="AE6426" s="301"/>
      <c r="AF6426" s="301"/>
      <c r="AG6426" s="301"/>
      <c r="AH6426" s="301"/>
      <c r="AI6426" s="301"/>
    </row>
    <row r="6427" spans="18:35" ht="80.099999999999994" customHeight="1" x14ac:dyDescent="0.2">
      <c r="R6427" s="301"/>
      <c r="S6427" s="301"/>
      <c r="T6427" s="301"/>
      <c r="U6427" s="301"/>
      <c r="V6427" s="301"/>
      <c r="W6427" s="301"/>
      <c r="X6427" s="301"/>
      <c r="Y6427" s="301"/>
      <c r="Z6427" s="301"/>
      <c r="AA6427" s="301"/>
      <c r="AB6427" s="301"/>
      <c r="AC6427" s="301"/>
      <c r="AD6427" s="301"/>
      <c r="AE6427" s="301"/>
      <c r="AF6427" s="301"/>
      <c r="AG6427" s="301"/>
      <c r="AH6427" s="301"/>
      <c r="AI6427" s="301"/>
    </row>
    <row r="6428" spans="18:35" ht="80.099999999999994" customHeight="1" x14ac:dyDescent="0.2">
      <c r="R6428" s="301"/>
      <c r="S6428" s="301"/>
      <c r="T6428" s="301"/>
      <c r="U6428" s="301"/>
      <c r="V6428" s="301"/>
      <c r="W6428" s="301"/>
      <c r="X6428" s="301"/>
      <c r="Y6428" s="301"/>
      <c r="Z6428" s="301"/>
      <c r="AA6428" s="301"/>
      <c r="AB6428" s="301"/>
      <c r="AC6428" s="301"/>
      <c r="AD6428" s="301"/>
      <c r="AE6428" s="301"/>
      <c r="AF6428" s="301"/>
      <c r="AG6428" s="301"/>
      <c r="AH6428" s="301"/>
      <c r="AI6428" s="301"/>
    </row>
    <row r="6429" spans="18:35" ht="80.099999999999994" customHeight="1" x14ac:dyDescent="0.2">
      <c r="R6429" s="301"/>
      <c r="S6429" s="301"/>
      <c r="T6429" s="301"/>
      <c r="U6429" s="301"/>
      <c r="V6429" s="301"/>
      <c r="W6429" s="301"/>
      <c r="X6429" s="301"/>
      <c r="Y6429" s="301"/>
      <c r="Z6429" s="301"/>
      <c r="AA6429" s="301"/>
      <c r="AB6429" s="301"/>
      <c r="AC6429" s="301"/>
      <c r="AD6429" s="301"/>
      <c r="AE6429" s="301"/>
      <c r="AF6429" s="301"/>
      <c r="AG6429" s="301"/>
      <c r="AH6429" s="301"/>
      <c r="AI6429" s="301"/>
    </row>
    <row r="6430" spans="18:35" ht="80.099999999999994" customHeight="1" x14ac:dyDescent="0.2">
      <c r="R6430" s="301"/>
      <c r="S6430" s="301"/>
      <c r="T6430" s="301"/>
      <c r="U6430" s="301"/>
      <c r="V6430" s="301"/>
      <c r="W6430" s="301"/>
      <c r="X6430" s="301"/>
      <c r="Y6430" s="301"/>
      <c r="Z6430" s="301"/>
      <c r="AA6430" s="301"/>
      <c r="AB6430" s="301"/>
      <c r="AC6430" s="301"/>
      <c r="AD6430" s="301"/>
      <c r="AE6430" s="301"/>
      <c r="AF6430" s="301"/>
      <c r="AG6430" s="301"/>
      <c r="AH6430" s="301"/>
      <c r="AI6430" s="301"/>
    </row>
    <row r="6431" spans="18:35" ht="80.099999999999994" customHeight="1" x14ac:dyDescent="0.2">
      <c r="R6431" s="301"/>
      <c r="S6431" s="301"/>
      <c r="T6431" s="301"/>
      <c r="U6431" s="301"/>
      <c r="V6431" s="301"/>
      <c r="W6431" s="301"/>
      <c r="X6431" s="301"/>
      <c r="Y6431" s="301"/>
      <c r="Z6431" s="301"/>
      <c r="AA6431" s="301"/>
      <c r="AB6431" s="301"/>
      <c r="AC6431" s="301"/>
      <c r="AD6431" s="301"/>
      <c r="AE6431" s="301"/>
      <c r="AF6431" s="301"/>
      <c r="AG6431" s="301"/>
      <c r="AH6431" s="301"/>
      <c r="AI6431" s="301"/>
    </row>
    <row r="6432" spans="18:35" ht="80.099999999999994" customHeight="1" x14ac:dyDescent="0.2">
      <c r="R6432" s="301"/>
      <c r="S6432" s="301"/>
      <c r="T6432" s="301"/>
      <c r="U6432" s="301"/>
      <c r="V6432" s="301"/>
      <c r="W6432" s="301"/>
      <c r="X6432" s="301"/>
      <c r="Y6432" s="301"/>
      <c r="Z6432" s="301"/>
      <c r="AA6432" s="301"/>
      <c r="AB6432" s="301"/>
      <c r="AC6432" s="301"/>
      <c r="AD6432" s="301"/>
      <c r="AE6432" s="301"/>
      <c r="AF6432" s="301"/>
      <c r="AG6432" s="301"/>
      <c r="AH6432" s="301"/>
      <c r="AI6432" s="301"/>
    </row>
    <row r="6433" spans="18:35" ht="80.099999999999994" customHeight="1" x14ac:dyDescent="0.2">
      <c r="R6433" s="301"/>
      <c r="S6433" s="301"/>
      <c r="T6433" s="301"/>
      <c r="U6433" s="301"/>
      <c r="V6433" s="301"/>
      <c r="W6433" s="301"/>
      <c r="X6433" s="301"/>
      <c r="Y6433" s="301"/>
      <c r="Z6433" s="301"/>
      <c r="AA6433" s="301"/>
      <c r="AB6433" s="301"/>
      <c r="AC6433" s="301"/>
      <c r="AD6433" s="301"/>
      <c r="AE6433" s="301"/>
      <c r="AF6433" s="301"/>
      <c r="AG6433" s="301"/>
      <c r="AH6433" s="301"/>
      <c r="AI6433" s="301"/>
    </row>
    <row r="6434" spans="18:35" ht="80.099999999999994" customHeight="1" x14ac:dyDescent="0.2">
      <c r="R6434" s="301"/>
      <c r="S6434" s="301"/>
      <c r="T6434" s="301"/>
      <c r="U6434" s="301"/>
      <c r="V6434" s="301"/>
      <c r="W6434" s="301"/>
      <c r="X6434" s="301"/>
      <c r="Y6434" s="301"/>
      <c r="Z6434" s="301"/>
      <c r="AA6434" s="301"/>
      <c r="AB6434" s="301"/>
      <c r="AC6434" s="301"/>
      <c r="AD6434" s="301"/>
      <c r="AE6434" s="301"/>
      <c r="AF6434" s="301"/>
      <c r="AG6434" s="301"/>
      <c r="AH6434" s="301"/>
      <c r="AI6434" s="301"/>
    </row>
    <row r="6435" spans="18:35" ht="80.099999999999994" customHeight="1" x14ac:dyDescent="0.2">
      <c r="R6435" s="301"/>
      <c r="S6435" s="301"/>
      <c r="T6435" s="301"/>
      <c r="U6435" s="301"/>
      <c r="V6435" s="301"/>
      <c r="W6435" s="301"/>
      <c r="X6435" s="301"/>
      <c r="Y6435" s="301"/>
      <c r="Z6435" s="301"/>
      <c r="AA6435" s="301"/>
      <c r="AB6435" s="301"/>
      <c r="AC6435" s="301"/>
      <c r="AD6435" s="301"/>
      <c r="AE6435" s="301"/>
      <c r="AF6435" s="301"/>
      <c r="AG6435" s="301"/>
      <c r="AH6435" s="301"/>
      <c r="AI6435" s="301"/>
    </row>
    <row r="6436" spans="18:35" ht="80.099999999999994" customHeight="1" x14ac:dyDescent="0.2">
      <c r="R6436" s="301"/>
      <c r="S6436" s="301"/>
      <c r="T6436" s="301"/>
      <c r="U6436" s="301"/>
      <c r="V6436" s="301"/>
      <c r="W6436" s="301"/>
      <c r="X6436" s="301"/>
      <c r="Y6436" s="301"/>
      <c r="Z6436" s="301"/>
      <c r="AA6436" s="301"/>
      <c r="AB6436" s="301"/>
      <c r="AC6436" s="301"/>
      <c r="AD6436" s="301"/>
      <c r="AE6436" s="301"/>
      <c r="AF6436" s="301"/>
      <c r="AG6436" s="301"/>
      <c r="AH6436" s="301"/>
      <c r="AI6436" s="301"/>
    </row>
    <row r="6437" spans="18:35" ht="80.099999999999994" customHeight="1" x14ac:dyDescent="0.2">
      <c r="R6437" s="301"/>
      <c r="S6437" s="301"/>
      <c r="T6437" s="301"/>
      <c r="U6437" s="301"/>
      <c r="V6437" s="301"/>
      <c r="W6437" s="301"/>
      <c r="X6437" s="301"/>
      <c r="Y6437" s="301"/>
      <c r="Z6437" s="301"/>
      <c r="AA6437" s="301"/>
      <c r="AB6437" s="301"/>
      <c r="AC6437" s="301"/>
      <c r="AD6437" s="301"/>
      <c r="AE6437" s="301"/>
      <c r="AF6437" s="301"/>
      <c r="AG6437" s="301"/>
      <c r="AH6437" s="301"/>
      <c r="AI6437" s="301"/>
    </row>
    <row r="6438" spans="18:35" ht="80.099999999999994" customHeight="1" x14ac:dyDescent="0.2">
      <c r="R6438" s="301"/>
      <c r="S6438" s="301"/>
      <c r="T6438" s="301"/>
      <c r="U6438" s="301"/>
      <c r="V6438" s="301"/>
      <c r="W6438" s="301"/>
      <c r="X6438" s="301"/>
      <c r="Y6438" s="301"/>
      <c r="Z6438" s="301"/>
      <c r="AA6438" s="301"/>
      <c r="AB6438" s="301"/>
      <c r="AC6438" s="301"/>
      <c r="AD6438" s="301"/>
      <c r="AE6438" s="301"/>
      <c r="AF6438" s="301"/>
      <c r="AG6438" s="301"/>
      <c r="AH6438" s="301"/>
      <c r="AI6438" s="301"/>
    </row>
    <row r="6439" spans="18:35" ht="80.099999999999994" customHeight="1" x14ac:dyDescent="0.2">
      <c r="R6439" s="301"/>
      <c r="S6439" s="301"/>
      <c r="T6439" s="301"/>
      <c r="U6439" s="301"/>
      <c r="V6439" s="301"/>
      <c r="W6439" s="301"/>
      <c r="X6439" s="301"/>
      <c r="Y6439" s="301"/>
      <c r="Z6439" s="301"/>
      <c r="AA6439" s="301"/>
      <c r="AB6439" s="301"/>
      <c r="AC6439" s="301"/>
      <c r="AD6439" s="301"/>
      <c r="AE6439" s="301"/>
      <c r="AF6439" s="301"/>
      <c r="AG6439" s="301"/>
      <c r="AH6439" s="301"/>
      <c r="AI6439" s="301"/>
    </row>
    <row r="6440" spans="18:35" ht="80.099999999999994" customHeight="1" x14ac:dyDescent="0.2">
      <c r="R6440" s="301"/>
      <c r="S6440" s="301"/>
      <c r="T6440" s="301"/>
      <c r="U6440" s="301"/>
      <c r="V6440" s="301"/>
      <c r="W6440" s="301"/>
      <c r="X6440" s="301"/>
      <c r="Y6440" s="301"/>
      <c r="Z6440" s="301"/>
      <c r="AA6440" s="301"/>
      <c r="AB6440" s="301"/>
      <c r="AC6440" s="301"/>
      <c r="AD6440" s="301"/>
      <c r="AE6440" s="301"/>
      <c r="AF6440" s="301"/>
      <c r="AG6440" s="301"/>
      <c r="AH6440" s="301"/>
      <c r="AI6440" s="301"/>
    </row>
    <row r="6441" spans="18:35" ht="80.099999999999994" customHeight="1" x14ac:dyDescent="0.2">
      <c r="R6441" s="301"/>
      <c r="S6441" s="301"/>
      <c r="T6441" s="301"/>
      <c r="U6441" s="301"/>
      <c r="V6441" s="301"/>
      <c r="W6441" s="301"/>
      <c r="X6441" s="301"/>
      <c r="Y6441" s="301"/>
      <c r="Z6441" s="301"/>
      <c r="AA6441" s="301"/>
      <c r="AB6441" s="301"/>
      <c r="AC6441" s="301"/>
      <c r="AD6441" s="301"/>
      <c r="AE6441" s="301"/>
      <c r="AF6441" s="301"/>
      <c r="AG6441" s="301"/>
      <c r="AH6441" s="301"/>
      <c r="AI6441" s="301"/>
    </row>
    <row r="6442" spans="18:35" ht="80.099999999999994" customHeight="1" x14ac:dyDescent="0.2">
      <c r="R6442" s="301"/>
      <c r="S6442" s="301"/>
      <c r="T6442" s="301"/>
      <c r="U6442" s="301"/>
      <c r="V6442" s="301"/>
      <c r="W6442" s="301"/>
      <c r="X6442" s="301"/>
      <c r="Y6442" s="301"/>
      <c r="Z6442" s="301"/>
      <c r="AA6442" s="301"/>
      <c r="AB6442" s="301"/>
      <c r="AC6442" s="301"/>
      <c r="AD6442" s="301"/>
      <c r="AE6442" s="301"/>
      <c r="AF6442" s="301"/>
      <c r="AG6442" s="301"/>
      <c r="AH6442" s="301"/>
      <c r="AI6442" s="301"/>
    </row>
    <row r="6443" spans="18:35" ht="80.099999999999994" customHeight="1" x14ac:dyDescent="0.2">
      <c r="R6443" s="301"/>
      <c r="S6443" s="301"/>
      <c r="T6443" s="301"/>
      <c r="U6443" s="301"/>
      <c r="V6443" s="301"/>
      <c r="W6443" s="301"/>
      <c r="X6443" s="301"/>
      <c r="Y6443" s="301"/>
      <c r="Z6443" s="301"/>
      <c r="AA6443" s="301"/>
      <c r="AB6443" s="301"/>
      <c r="AC6443" s="301"/>
      <c r="AD6443" s="301"/>
      <c r="AE6443" s="301"/>
      <c r="AF6443" s="301"/>
      <c r="AG6443" s="301"/>
      <c r="AH6443" s="301"/>
      <c r="AI6443" s="301"/>
    </row>
    <row r="6444" spans="18:35" ht="80.099999999999994" customHeight="1" x14ac:dyDescent="0.2">
      <c r="R6444" s="301"/>
      <c r="S6444" s="301"/>
      <c r="T6444" s="301"/>
      <c r="U6444" s="301"/>
      <c r="V6444" s="301"/>
      <c r="W6444" s="301"/>
      <c r="X6444" s="301"/>
      <c r="Y6444" s="301"/>
      <c r="Z6444" s="301"/>
      <c r="AA6444" s="301"/>
      <c r="AB6444" s="301"/>
      <c r="AC6444" s="301"/>
      <c r="AD6444" s="301"/>
      <c r="AE6444" s="301"/>
      <c r="AF6444" s="301"/>
      <c r="AG6444" s="301"/>
      <c r="AH6444" s="301"/>
      <c r="AI6444" s="301"/>
    </row>
    <row r="6445" spans="18:35" ht="80.099999999999994" customHeight="1" x14ac:dyDescent="0.2">
      <c r="R6445" s="301"/>
      <c r="S6445" s="301"/>
      <c r="T6445" s="301"/>
      <c r="U6445" s="301"/>
      <c r="V6445" s="301"/>
      <c r="W6445" s="301"/>
      <c r="X6445" s="301"/>
      <c r="Y6445" s="301"/>
      <c r="Z6445" s="301"/>
      <c r="AA6445" s="301"/>
      <c r="AB6445" s="301"/>
      <c r="AC6445" s="301"/>
      <c r="AD6445" s="301"/>
      <c r="AE6445" s="301"/>
      <c r="AF6445" s="301"/>
      <c r="AG6445" s="301"/>
      <c r="AH6445" s="301"/>
      <c r="AI6445" s="301"/>
    </row>
    <row r="6446" spans="18:35" ht="80.099999999999994" customHeight="1" x14ac:dyDescent="0.2">
      <c r="R6446" s="301"/>
      <c r="S6446" s="301"/>
      <c r="T6446" s="301"/>
      <c r="U6446" s="301"/>
      <c r="V6446" s="301"/>
      <c r="W6446" s="301"/>
      <c r="X6446" s="301"/>
      <c r="Y6446" s="301"/>
      <c r="Z6446" s="301"/>
      <c r="AA6446" s="301"/>
      <c r="AB6446" s="301"/>
      <c r="AC6446" s="301"/>
      <c r="AD6446" s="301"/>
      <c r="AE6446" s="301"/>
      <c r="AF6446" s="301"/>
      <c r="AG6446" s="301"/>
      <c r="AH6446" s="301"/>
      <c r="AI6446" s="301"/>
    </row>
    <row r="6447" spans="18:35" ht="80.099999999999994" customHeight="1" x14ac:dyDescent="0.2">
      <c r="R6447" s="301"/>
      <c r="S6447" s="301"/>
      <c r="T6447" s="301"/>
      <c r="U6447" s="301"/>
      <c r="V6447" s="301"/>
      <c r="W6447" s="301"/>
      <c r="X6447" s="301"/>
      <c r="Y6447" s="301"/>
      <c r="Z6447" s="301"/>
      <c r="AA6447" s="301"/>
      <c r="AB6447" s="301"/>
      <c r="AC6447" s="301"/>
      <c r="AD6447" s="301"/>
      <c r="AE6447" s="301"/>
      <c r="AF6447" s="301"/>
      <c r="AG6447" s="301"/>
      <c r="AH6447" s="301"/>
      <c r="AI6447" s="301"/>
    </row>
    <row r="6448" spans="18:35" ht="80.099999999999994" customHeight="1" x14ac:dyDescent="0.2">
      <c r="R6448" s="301"/>
      <c r="S6448" s="301"/>
      <c r="T6448" s="301"/>
      <c r="U6448" s="301"/>
      <c r="V6448" s="301"/>
      <c r="W6448" s="301"/>
      <c r="X6448" s="301"/>
      <c r="Y6448" s="301"/>
      <c r="Z6448" s="301"/>
      <c r="AA6448" s="301"/>
      <c r="AB6448" s="301"/>
      <c r="AC6448" s="301"/>
      <c r="AD6448" s="301"/>
      <c r="AE6448" s="301"/>
      <c r="AF6448" s="301"/>
      <c r="AG6448" s="301"/>
      <c r="AH6448" s="301"/>
      <c r="AI6448" s="301"/>
    </row>
    <row r="6449" spans="18:35" ht="80.099999999999994" customHeight="1" x14ac:dyDescent="0.2">
      <c r="R6449" s="301"/>
      <c r="S6449" s="301"/>
      <c r="T6449" s="301"/>
      <c r="U6449" s="301"/>
      <c r="V6449" s="301"/>
      <c r="W6449" s="301"/>
      <c r="X6449" s="301"/>
      <c r="Y6449" s="301"/>
      <c r="Z6449" s="301"/>
      <c r="AA6449" s="301"/>
      <c r="AB6449" s="301"/>
      <c r="AC6449" s="301"/>
      <c r="AD6449" s="301"/>
      <c r="AE6449" s="301"/>
      <c r="AF6449" s="301"/>
      <c r="AG6449" s="301"/>
      <c r="AH6449" s="301"/>
      <c r="AI6449" s="301"/>
    </row>
    <row r="6450" spans="18:35" ht="80.099999999999994" customHeight="1" x14ac:dyDescent="0.2">
      <c r="R6450" s="301"/>
      <c r="S6450" s="301"/>
      <c r="T6450" s="301"/>
      <c r="U6450" s="301"/>
      <c r="V6450" s="301"/>
      <c r="W6450" s="301"/>
      <c r="X6450" s="301"/>
      <c r="Y6450" s="301"/>
      <c r="Z6450" s="301"/>
      <c r="AA6450" s="301"/>
      <c r="AB6450" s="301"/>
      <c r="AC6450" s="301"/>
      <c r="AD6450" s="301"/>
      <c r="AE6450" s="301"/>
      <c r="AF6450" s="301"/>
      <c r="AG6450" s="301"/>
      <c r="AH6450" s="301"/>
      <c r="AI6450" s="301"/>
    </row>
    <row r="6451" spans="18:35" ht="80.099999999999994" customHeight="1" x14ac:dyDescent="0.2">
      <c r="R6451" s="301"/>
      <c r="S6451" s="301"/>
      <c r="T6451" s="301"/>
      <c r="U6451" s="301"/>
      <c r="V6451" s="301"/>
      <c r="W6451" s="301"/>
      <c r="X6451" s="301"/>
      <c r="Y6451" s="301"/>
      <c r="Z6451" s="301"/>
      <c r="AA6451" s="301"/>
      <c r="AB6451" s="301"/>
      <c r="AC6451" s="301"/>
      <c r="AD6451" s="301"/>
      <c r="AE6451" s="301"/>
      <c r="AF6451" s="301"/>
      <c r="AG6451" s="301"/>
      <c r="AH6451" s="301"/>
      <c r="AI6451" s="301"/>
    </row>
    <row r="6452" spans="18:35" ht="80.099999999999994" customHeight="1" x14ac:dyDescent="0.2">
      <c r="R6452" s="301"/>
      <c r="S6452" s="301"/>
      <c r="T6452" s="301"/>
      <c r="U6452" s="301"/>
      <c r="V6452" s="301"/>
      <c r="W6452" s="301"/>
      <c r="X6452" s="301"/>
      <c r="Y6452" s="301"/>
      <c r="Z6452" s="301"/>
      <c r="AA6452" s="301"/>
      <c r="AB6452" s="301"/>
      <c r="AC6452" s="301"/>
      <c r="AD6452" s="301"/>
      <c r="AE6452" s="301"/>
      <c r="AF6452" s="301"/>
      <c r="AG6452" s="301"/>
      <c r="AH6452" s="301"/>
      <c r="AI6452" s="301"/>
    </row>
    <row r="6453" spans="18:35" ht="80.099999999999994" customHeight="1" x14ac:dyDescent="0.2">
      <c r="R6453" s="301"/>
      <c r="S6453" s="301"/>
      <c r="T6453" s="301"/>
      <c r="U6453" s="301"/>
      <c r="V6453" s="301"/>
      <c r="W6453" s="301"/>
      <c r="X6453" s="301"/>
      <c r="Y6453" s="301"/>
      <c r="Z6453" s="301"/>
      <c r="AA6453" s="301"/>
      <c r="AB6453" s="301"/>
      <c r="AC6453" s="301"/>
      <c r="AD6453" s="301"/>
      <c r="AE6453" s="301"/>
      <c r="AF6453" s="301"/>
      <c r="AG6453" s="301"/>
      <c r="AH6453" s="301"/>
      <c r="AI6453" s="301"/>
    </row>
    <row r="6454" spans="18:35" ht="80.099999999999994" customHeight="1" x14ac:dyDescent="0.2">
      <c r="R6454" s="301"/>
      <c r="S6454" s="301"/>
      <c r="T6454" s="301"/>
      <c r="U6454" s="301"/>
      <c r="V6454" s="301"/>
      <c r="W6454" s="301"/>
      <c r="X6454" s="301"/>
      <c r="Y6454" s="301"/>
      <c r="Z6454" s="301"/>
      <c r="AA6454" s="301"/>
      <c r="AB6454" s="301"/>
      <c r="AC6454" s="301"/>
      <c r="AD6454" s="301"/>
      <c r="AE6454" s="301"/>
      <c r="AF6454" s="301"/>
      <c r="AG6454" s="301"/>
      <c r="AH6454" s="301"/>
      <c r="AI6454" s="301"/>
    </row>
    <row r="6455" spans="18:35" ht="80.099999999999994" customHeight="1" x14ac:dyDescent="0.2">
      <c r="R6455" s="301"/>
      <c r="S6455" s="301"/>
      <c r="T6455" s="301"/>
      <c r="U6455" s="301"/>
      <c r="V6455" s="301"/>
      <c r="W6455" s="301"/>
      <c r="X6455" s="301"/>
      <c r="Y6455" s="301"/>
      <c r="Z6455" s="301"/>
      <c r="AA6455" s="301"/>
      <c r="AB6455" s="301"/>
      <c r="AC6455" s="301"/>
      <c r="AD6455" s="301"/>
      <c r="AE6455" s="301"/>
      <c r="AF6455" s="301"/>
      <c r="AG6455" s="301"/>
      <c r="AH6455" s="301"/>
      <c r="AI6455" s="301"/>
    </row>
    <row r="6456" spans="18:35" ht="80.099999999999994" customHeight="1" x14ac:dyDescent="0.2">
      <c r="R6456" s="301"/>
      <c r="S6456" s="301"/>
      <c r="T6456" s="301"/>
      <c r="U6456" s="301"/>
      <c r="V6456" s="301"/>
      <c r="W6456" s="301"/>
      <c r="X6456" s="301"/>
      <c r="Y6456" s="301"/>
      <c r="Z6456" s="301"/>
      <c r="AA6456" s="301"/>
      <c r="AB6456" s="301"/>
      <c r="AC6456" s="301"/>
      <c r="AD6456" s="301"/>
      <c r="AE6456" s="301"/>
      <c r="AF6456" s="301"/>
      <c r="AG6456" s="301"/>
      <c r="AH6456" s="301"/>
      <c r="AI6456" s="301"/>
    </row>
    <row r="6457" spans="18:35" ht="80.099999999999994" customHeight="1" x14ac:dyDescent="0.2">
      <c r="R6457" s="301"/>
      <c r="S6457" s="301"/>
      <c r="T6457" s="301"/>
      <c r="U6457" s="301"/>
      <c r="V6457" s="301"/>
      <c r="W6457" s="301"/>
      <c r="X6457" s="301"/>
      <c r="Y6457" s="301"/>
      <c r="Z6457" s="301"/>
      <c r="AA6457" s="301"/>
      <c r="AB6457" s="301"/>
      <c r="AC6457" s="301"/>
      <c r="AD6457" s="301"/>
      <c r="AE6457" s="301"/>
      <c r="AF6457" s="301"/>
      <c r="AG6457" s="301"/>
      <c r="AH6457" s="301"/>
      <c r="AI6457" s="301"/>
    </row>
    <row r="6458" spans="18:35" ht="80.099999999999994" customHeight="1" x14ac:dyDescent="0.2">
      <c r="R6458" s="301"/>
      <c r="S6458" s="301"/>
      <c r="T6458" s="301"/>
      <c r="U6458" s="301"/>
      <c r="V6458" s="301"/>
      <c r="W6458" s="301"/>
      <c r="X6458" s="301"/>
      <c r="Y6458" s="301"/>
      <c r="Z6458" s="301"/>
      <c r="AA6458" s="301"/>
      <c r="AB6458" s="301"/>
      <c r="AC6458" s="301"/>
      <c r="AD6458" s="301"/>
      <c r="AE6458" s="301"/>
      <c r="AF6458" s="301"/>
      <c r="AG6458" s="301"/>
      <c r="AH6458" s="301"/>
      <c r="AI6458" s="301"/>
    </row>
    <row r="6459" spans="18:35" ht="80.099999999999994" customHeight="1" x14ac:dyDescent="0.2">
      <c r="R6459" s="301"/>
      <c r="S6459" s="301"/>
      <c r="T6459" s="301"/>
      <c r="U6459" s="301"/>
      <c r="V6459" s="301"/>
      <c r="W6459" s="301"/>
      <c r="X6459" s="301"/>
      <c r="Y6459" s="301"/>
      <c r="Z6459" s="301"/>
      <c r="AA6459" s="301"/>
      <c r="AB6459" s="301"/>
      <c r="AC6459" s="301"/>
      <c r="AD6459" s="301"/>
      <c r="AE6459" s="301"/>
      <c r="AF6459" s="301"/>
      <c r="AG6459" s="301"/>
      <c r="AH6459" s="301"/>
      <c r="AI6459" s="301"/>
    </row>
    <row r="6460" spans="18:35" ht="80.099999999999994" customHeight="1" x14ac:dyDescent="0.2">
      <c r="R6460" s="301"/>
      <c r="S6460" s="301"/>
      <c r="T6460" s="301"/>
      <c r="U6460" s="301"/>
      <c r="V6460" s="301"/>
      <c r="W6460" s="301"/>
      <c r="X6460" s="301"/>
      <c r="Y6460" s="301"/>
      <c r="Z6460" s="301"/>
      <c r="AA6460" s="301"/>
      <c r="AB6460" s="301"/>
      <c r="AC6460" s="301"/>
      <c r="AD6460" s="301"/>
      <c r="AE6460" s="301"/>
      <c r="AF6460" s="301"/>
      <c r="AG6460" s="301"/>
      <c r="AH6460" s="301"/>
      <c r="AI6460" s="301"/>
    </row>
    <row r="6461" spans="18:35" ht="80.099999999999994" customHeight="1" x14ac:dyDescent="0.2">
      <c r="R6461" s="301"/>
      <c r="S6461" s="301"/>
      <c r="T6461" s="301"/>
      <c r="U6461" s="301"/>
      <c r="V6461" s="301"/>
      <c r="W6461" s="301"/>
      <c r="X6461" s="301"/>
      <c r="Y6461" s="301"/>
      <c r="Z6461" s="301"/>
      <c r="AA6461" s="301"/>
      <c r="AB6461" s="301"/>
      <c r="AC6461" s="301"/>
      <c r="AD6461" s="301"/>
      <c r="AE6461" s="301"/>
      <c r="AF6461" s="301"/>
      <c r="AG6461" s="301"/>
      <c r="AH6461" s="301"/>
      <c r="AI6461" s="301"/>
    </row>
    <row r="6462" spans="18:35" ht="80.099999999999994" customHeight="1" x14ac:dyDescent="0.2">
      <c r="R6462" s="301"/>
      <c r="S6462" s="301"/>
      <c r="T6462" s="301"/>
      <c r="U6462" s="301"/>
      <c r="V6462" s="301"/>
      <c r="W6462" s="301"/>
      <c r="X6462" s="301"/>
      <c r="Y6462" s="301"/>
      <c r="Z6462" s="301"/>
      <c r="AA6462" s="301"/>
      <c r="AB6462" s="301"/>
      <c r="AC6462" s="301"/>
      <c r="AD6462" s="301"/>
      <c r="AE6462" s="301"/>
      <c r="AF6462" s="301"/>
      <c r="AG6462" s="301"/>
      <c r="AH6462" s="301"/>
      <c r="AI6462" s="301"/>
    </row>
    <row r="6463" spans="18:35" ht="80.099999999999994" customHeight="1" x14ac:dyDescent="0.2">
      <c r="R6463" s="301"/>
      <c r="S6463" s="301"/>
      <c r="T6463" s="301"/>
      <c r="U6463" s="301"/>
      <c r="V6463" s="301"/>
      <c r="W6463" s="301"/>
      <c r="X6463" s="301"/>
      <c r="Y6463" s="301"/>
      <c r="Z6463" s="301"/>
      <c r="AA6463" s="301"/>
      <c r="AB6463" s="301"/>
      <c r="AC6463" s="301"/>
      <c r="AD6463" s="301"/>
      <c r="AE6463" s="301"/>
      <c r="AF6463" s="301"/>
      <c r="AG6463" s="301"/>
      <c r="AH6463" s="301"/>
      <c r="AI6463" s="301"/>
    </row>
    <row r="6464" spans="18:35" ht="80.099999999999994" customHeight="1" x14ac:dyDescent="0.2">
      <c r="R6464" s="301"/>
      <c r="S6464" s="301"/>
      <c r="T6464" s="301"/>
      <c r="U6464" s="301"/>
      <c r="V6464" s="301"/>
      <c r="W6464" s="301"/>
      <c r="X6464" s="301"/>
      <c r="Y6464" s="301"/>
      <c r="Z6464" s="301"/>
      <c r="AA6464" s="301"/>
      <c r="AB6464" s="301"/>
      <c r="AC6464" s="301"/>
      <c r="AD6464" s="301"/>
      <c r="AE6464" s="301"/>
      <c r="AF6464" s="301"/>
      <c r="AG6464" s="301"/>
      <c r="AH6464" s="301"/>
      <c r="AI6464" s="301"/>
    </row>
    <row r="6465" spans="18:35" ht="80.099999999999994" customHeight="1" x14ac:dyDescent="0.2">
      <c r="R6465" s="301"/>
      <c r="S6465" s="301"/>
      <c r="T6465" s="301"/>
      <c r="U6465" s="301"/>
      <c r="V6465" s="301"/>
      <c r="W6465" s="301"/>
      <c r="X6465" s="301"/>
      <c r="Y6465" s="301"/>
      <c r="Z6465" s="301"/>
      <c r="AA6465" s="301"/>
      <c r="AB6465" s="301"/>
      <c r="AC6465" s="301"/>
      <c r="AD6465" s="301"/>
      <c r="AE6465" s="301"/>
      <c r="AF6465" s="301"/>
      <c r="AG6465" s="301"/>
      <c r="AH6465" s="301"/>
      <c r="AI6465" s="301"/>
    </row>
    <row r="6466" spans="18:35" ht="80.099999999999994" customHeight="1" x14ac:dyDescent="0.2">
      <c r="R6466" s="301"/>
      <c r="S6466" s="301"/>
      <c r="T6466" s="301"/>
      <c r="U6466" s="301"/>
      <c r="V6466" s="301"/>
      <c r="W6466" s="301"/>
      <c r="X6466" s="301"/>
      <c r="Y6466" s="301"/>
      <c r="Z6466" s="301"/>
      <c r="AA6466" s="301"/>
      <c r="AB6466" s="301"/>
      <c r="AC6466" s="301"/>
      <c r="AD6466" s="301"/>
      <c r="AE6466" s="301"/>
      <c r="AF6466" s="301"/>
      <c r="AG6466" s="301"/>
      <c r="AH6466" s="301"/>
      <c r="AI6466" s="301"/>
    </row>
    <row r="6467" spans="18:35" ht="80.099999999999994" customHeight="1" x14ac:dyDescent="0.2">
      <c r="R6467" s="301"/>
      <c r="S6467" s="301"/>
      <c r="T6467" s="301"/>
      <c r="U6467" s="301"/>
      <c r="V6467" s="301"/>
      <c r="W6467" s="301"/>
      <c r="X6467" s="301"/>
      <c r="Y6467" s="301"/>
      <c r="Z6467" s="301"/>
      <c r="AA6467" s="301"/>
      <c r="AB6467" s="301"/>
      <c r="AC6467" s="301"/>
      <c r="AD6467" s="301"/>
      <c r="AE6467" s="301"/>
      <c r="AF6467" s="301"/>
      <c r="AG6467" s="301"/>
      <c r="AH6467" s="301"/>
      <c r="AI6467" s="301"/>
    </row>
    <row r="6468" spans="18:35" ht="80.099999999999994" customHeight="1" x14ac:dyDescent="0.2">
      <c r="R6468" s="301"/>
      <c r="S6468" s="301"/>
      <c r="T6468" s="301"/>
      <c r="U6468" s="301"/>
      <c r="V6468" s="301"/>
      <c r="W6468" s="301"/>
      <c r="X6468" s="301"/>
      <c r="Y6468" s="301"/>
      <c r="Z6468" s="301"/>
      <c r="AA6468" s="301"/>
      <c r="AB6468" s="301"/>
      <c r="AC6468" s="301"/>
      <c r="AD6468" s="301"/>
      <c r="AE6468" s="301"/>
      <c r="AF6468" s="301"/>
      <c r="AG6468" s="301"/>
      <c r="AH6468" s="301"/>
      <c r="AI6468" s="301"/>
    </row>
    <row r="6469" spans="18:35" ht="80.099999999999994" customHeight="1" x14ac:dyDescent="0.2">
      <c r="R6469" s="301"/>
      <c r="S6469" s="301"/>
      <c r="T6469" s="301"/>
      <c r="U6469" s="301"/>
      <c r="V6469" s="301"/>
      <c r="W6469" s="301"/>
      <c r="X6469" s="301"/>
      <c r="Y6469" s="301"/>
      <c r="Z6469" s="301"/>
      <c r="AA6469" s="301"/>
      <c r="AB6469" s="301"/>
      <c r="AC6469" s="301"/>
      <c r="AD6469" s="301"/>
      <c r="AE6469" s="301"/>
      <c r="AF6469" s="301"/>
      <c r="AG6469" s="301"/>
      <c r="AH6469" s="301"/>
      <c r="AI6469" s="301"/>
    </row>
    <row r="6470" spans="18:35" ht="80.099999999999994" customHeight="1" x14ac:dyDescent="0.2">
      <c r="R6470" s="301"/>
      <c r="S6470" s="301"/>
      <c r="T6470" s="301"/>
      <c r="U6470" s="301"/>
      <c r="V6470" s="301"/>
      <c r="W6470" s="301"/>
      <c r="X6470" s="301"/>
      <c r="Y6470" s="301"/>
      <c r="Z6470" s="301"/>
      <c r="AA6470" s="301"/>
      <c r="AB6470" s="301"/>
      <c r="AC6470" s="301"/>
      <c r="AD6470" s="301"/>
      <c r="AE6470" s="301"/>
      <c r="AF6470" s="301"/>
      <c r="AG6470" s="301"/>
      <c r="AH6470" s="301"/>
      <c r="AI6470" s="301"/>
    </row>
    <row r="6471" spans="18:35" ht="80.099999999999994" customHeight="1" x14ac:dyDescent="0.2">
      <c r="R6471" s="301"/>
      <c r="S6471" s="301"/>
      <c r="T6471" s="301"/>
      <c r="U6471" s="301"/>
      <c r="V6471" s="301"/>
      <c r="W6471" s="301"/>
      <c r="X6471" s="301"/>
      <c r="Y6471" s="301"/>
      <c r="Z6471" s="301"/>
      <c r="AA6471" s="301"/>
      <c r="AB6471" s="301"/>
      <c r="AC6471" s="301"/>
      <c r="AD6471" s="301"/>
      <c r="AE6471" s="301"/>
      <c r="AF6471" s="301"/>
      <c r="AG6471" s="301"/>
      <c r="AH6471" s="301"/>
      <c r="AI6471" s="301"/>
    </row>
    <row r="6472" spans="18:35" ht="80.099999999999994" customHeight="1" x14ac:dyDescent="0.2">
      <c r="R6472" s="301"/>
      <c r="S6472" s="301"/>
      <c r="T6472" s="301"/>
      <c r="U6472" s="301"/>
      <c r="V6472" s="301"/>
      <c r="W6472" s="301"/>
      <c r="X6472" s="301"/>
      <c r="Y6472" s="301"/>
      <c r="Z6472" s="301"/>
      <c r="AA6472" s="301"/>
      <c r="AB6472" s="301"/>
      <c r="AC6472" s="301"/>
      <c r="AD6472" s="301"/>
      <c r="AE6472" s="301"/>
      <c r="AF6472" s="301"/>
      <c r="AG6472" s="301"/>
      <c r="AH6472" s="301"/>
      <c r="AI6472" s="301"/>
    </row>
    <row r="6473" spans="18:35" ht="80.099999999999994" customHeight="1" x14ac:dyDescent="0.2">
      <c r="R6473" s="301"/>
      <c r="S6473" s="301"/>
      <c r="T6473" s="301"/>
      <c r="U6473" s="301"/>
      <c r="V6473" s="301"/>
      <c r="W6473" s="301"/>
      <c r="X6473" s="301"/>
      <c r="Y6473" s="301"/>
      <c r="Z6473" s="301"/>
      <c r="AA6473" s="301"/>
      <c r="AB6473" s="301"/>
      <c r="AC6473" s="301"/>
      <c r="AD6473" s="301"/>
      <c r="AE6473" s="301"/>
      <c r="AF6473" s="301"/>
      <c r="AG6473" s="301"/>
      <c r="AH6473" s="301"/>
      <c r="AI6473" s="301"/>
    </row>
    <row r="6474" spans="18:35" ht="80.099999999999994" customHeight="1" x14ac:dyDescent="0.2">
      <c r="R6474" s="301"/>
      <c r="S6474" s="301"/>
      <c r="T6474" s="301"/>
      <c r="U6474" s="301"/>
      <c r="V6474" s="301"/>
      <c r="W6474" s="301"/>
      <c r="X6474" s="301"/>
      <c r="Y6474" s="301"/>
      <c r="Z6474" s="301"/>
      <c r="AA6474" s="301"/>
      <c r="AB6474" s="301"/>
      <c r="AC6474" s="301"/>
      <c r="AD6474" s="301"/>
      <c r="AE6474" s="301"/>
      <c r="AF6474" s="301"/>
      <c r="AG6474" s="301"/>
      <c r="AH6474" s="301"/>
      <c r="AI6474" s="301"/>
    </row>
    <row r="6475" spans="18:35" ht="80.099999999999994" customHeight="1" x14ac:dyDescent="0.2">
      <c r="R6475" s="301"/>
      <c r="S6475" s="301"/>
      <c r="T6475" s="301"/>
      <c r="U6475" s="301"/>
      <c r="V6475" s="301"/>
      <c r="W6475" s="301"/>
      <c r="X6475" s="301"/>
      <c r="Y6475" s="301"/>
      <c r="Z6475" s="301"/>
      <c r="AA6475" s="301"/>
      <c r="AB6475" s="301"/>
      <c r="AC6475" s="301"/>
      <c r="AD6475" s="301"/>
      <c r="AE6475" s="301"/>
      <c r="AF6475" s="301"/>
      <c r="AG6475" s="301"/>
      <c r="AH6475" s="301"/>
      <c r="AI6475" s="301"/>
    </row>
    <row r="6476" spans="18:35" ht="80.099999999999994" customHeight="1" x14ac:dyDescent="0.2">
      <c r="R6476" s="301"/>
      <c r="S6476" s="301"/>
      <c r="T6476" s="301"/>
      <c r="U6476" s="301"/>
      <c r="V6476" s="301"/>
      <c r="W6476" s="301"/>
      <c r="X6476" s="301"/>
      <c r="Y6476" s="301"/>
      <c r="Z6476" s="301"/>
      <c r="AA6476" s="301"/>
      <c r="AB6476" s="301"/>
      <c r="AC6476" s="301"/>
      <c r="AD6476" s="301"/>
      <c r="AE6476" s="301"/>
      <c r="AF6476" s="301"/>
      <c r="AG6476" s="301"/>
      <c r="AH6476" s="301"/>
      <c r="AI6476" s="301"/>
    </row>
    <row r="6477" spans="18:35" ht="80.099999999999994" customHeight="1" x14ac:dyDescent="0.2">
      <c r="R6477" s="301"/>
      <c r="S6477" s="301"/>
      <c r="T6477" s="301"/>
      <c r="U6477" s="301"/>
      <c r="V6477" s="301"/>
      <c r="W6477" s="301"/>
      <c r="X6477" s="301"/>
      <c r="Y6477" s="301"/>
      <c r="Z6477" s="301"/>
      <c r="AA6477" s="301"/>
      <c r="AB6477" s="301"/>
      <c r="AC6477" s="301"/>
      <c r="AD6477" s="301"/>
      <c r="AE6477" s="301"/>
      <c r="AF6477" s="301"/>
      <c r="AG6477" s="301"/>
      <c r="AH6477" s="301"/>
      <c r="AI6477" s="301"/>
    </row>
    <row r="6478" spans="18:35" ht="80.099999999999994" customHeight="1" x14ac:dyDescent="0.2">
      <c r="R6478" s="301"/>
      <c r="S6478" s="301"/>
      <c r="T6478" s="301"/>
      <c r="U6478" s="301"/>
      <c r="V6478" s="301"/>
      <c r="W6478" s="301"/>
      <c r="X6478" s="301"/>
      <c r="Y6478" s="301"/>
      <c r="Z6478" s="301"/>
      <c r="AA6478" s="301"/>
      <c r="AB6478" s="301"/>
      <c r="AC6478" s="301"/>
      <c r="AD6478" s="301"/>
      <c r="AE6478" s="301"/>
      <c r="AF6478" s="301"/>
      <c r="AG6478" s="301"/>
      <c r="AH6478" s="301"/>
      <c r="AI6478" s="301"/>
    </row>
    <row r="6479" spans="18:35" ht="80.099999999999994" customHeight="1" x14ac:dyDescent="0.2">
      <c r="R6479" s="301"/>
      <c r="S6479" s="301"/>
      <c r="T6479" s="301"/>
      <c r="U6479" s="301"/>
      <c r="V6479" s="301"/>
      <c r="W6479" s="301"/>
      <c r="X6479" s="301"/>
      <c r="Y6479" s="301"/>
      <c r="Z6479" s="301"/>
      <c r="AA6479" s="301"/>
      <c r="AB6479" s="301"/>
      <c r="AC6479" s="301"/>
      <c r="AD6479" s="301"/>
      <c r="AE6479" s="301"/>
      <c r="AF6479" s="301"/>
      <c r="AG6479" s="301"/>
      <c r="AH6479" s="301"/>
      <c r="AI6479" s="301"/>
    </row>
    <row r="6480" spans="18:35" ht="80.099999999999994" customHeight="1" x14ac:dyDescent="0.2">
      <c r="R6480" s="301"/>
      <c r="S6480" s="301"/>
      <c r="T6480" s="301"/>
      <c r="U6480" s="301"/>
      <c r="V6480" s="301"/>
      <c r="W6480" s="301"/>
      <c r="X6480" s="301"/>
      <c r="Y6480" s="301"/>
      <c r="Z6480" s="301"/>
      <c r="AA6480" s="301"/>
      <c r="AB6480" s="301"/>
      <c r="AC6480" s="301"/>
      <c r="AD6480" s="301"/>
      <c r="AE6480" s="301"/>
      <c r="AF6480" s="301"/>
      <c r="AG6480" s="301"/>
      <c r="AH6480" s="301"/>
      <c r="AI6480" s="301"/>
    </row>
    <row r="6481" spans="18:35" ht="80.099999999999994" customHeight="1" x14ac:dyDescent="0.2">
      <c r="R6481" s="301"/>
      <c r="S6481" s="301"/>
      <c r="T6481" s="301"/>
      <c r="U6481" s="301"/>
      <c r="V6481" s="301"/>
      <c r="W6481" s="301"/>
      <c r="X6481" s="301"/>
      <c r="Y6481" s="301"/>
      <c r="Z6481" s="301"/>
      <c r="AA6481" s="301"/>
      <c r="AB6481" s="301"/>
      <c r="AC6481" s="301"/>
      <c r="AD6481" s="301"/>
      <c r="AE6481" s="301"/>
      <c r="AF6481" s="301"/>
      <c r="AG6481" s="301"/>
      <c r="AH6481" s="301"/>
      <c r="AI6481" s="301"/>
    </row>
    <row r="6482" spans="18:35" ht="80.099999999999994" customHeight="1" x14ac:dyDescent="0.2">
      <c r="R6482" s="301"/>
      <c r="S6482" s="301"/>
      <c r="T6482" s="301"/>
      <c r="U6482" s="301"/>
      <c r="V6482" s="301"/>
      <c r="W6482" s="301"/>
      <c r="X6482" s="301"/>
      <c r="Y6482" s="301"/>
      <c r="Z6482" s="301"/>
      <c r="AA6482" s="301"/>
      <c r="AB6482" s="301"/>
      <c r="AC6482" s="301"/>
      <c r="AD6482" s="301"/>
      <c r="AE6482" s="301"/>
      <c r="AF6482" s="301"/>
      <c r="AG6482" s="301"/>
      <c r="AH6482" s="301"/>
      <c r="AI6482" s="301"/>
    </row>
    <row r="6483" spans="18:35" ht="80.099999999999994" customHeight="1" x14ac:dyDescent="0.2">
      <c r="R6483" s="301"/>
      <c r="S6483" s="301"/>
      <c r="T6483" s="301"/>
      <c r="U6483" s="301"/>
      <c r="V6483" s="301"/>
      <c r="W6483" s="301"/>
      <c r="X6483" s="301"/>
      <c r="Y6483" s="301"/>
      <c r="Z6483" s="301"/>
      <c r="AA6483" s="301"/>
      <c r="AB6483" s="301"/>
      <c r="AC6483" s="301"/>
      <c r="AD6483" s="301"/>
      <c r="AE6483" s="301"/>
      <c r="AF6483" s="301"/>
      <c r="AG6483" s="301"/>
      <c r="AH6483" s="301"/>
      <c r="AI6483" s="301"/>
    </row>
    <row r="6484" spans="18:35" ht="80.099999999999994" customHeight="1" x14ac:dyDescent="0.2">
      <c r="R6484" s="301"/>
      <c r="S6484" s="301"/>
      <c r="T6484" s="301"/>
      <c r="U6484" s="301"/>
      <c r="V6484" s="301"/>
      <c r="W6484" s="301"/>
      <c r="X6484" s="301"/>
      <c r="Y6484" s="301"/>
      <c r="Z6484" s="301"/>
      <c r="AA6484" s="301"/>
      <c r="AB6484" s="301"/>
      <c r="AC6484" s="301"/>
      <c r="AD6484" s="301"/>
      <c r="AE6484" s="301"/>
      <c r="AF6484" s="301"/>
      <c r="AG6484" s="301"/>
      <c r="AH6484" s="301"/>
      <c r="AI6484" s="301"/>
    </row>
    <row r="6485" spans="18:35" ht="80.099999999999994" customHeight="1" x14ac:dyDescent="0.2">
      <c r="R6485" s="301"/>
      <c r="S6485" s="301"/>
      <c r="T6485" s="301"/>
      <c r="U6485" s="301"/>
      <c r="V6485" s="301"/>
      <c r="W6485" s="301"/>
      <c r="X6485" s="301"/>
      <c r="Y6485" s="301"/>
      <c r="Z6485" s="301"/>
      <c r="AA6485" s="301"/>
      <c r="AB6485" s="301"/>
      <c r="AC6485" s="301"/>
      <c r="AD6485" s="301"/>
      <c r="AE6485" s="301"/>
      <c r="AF6485" s="301"/>
      <c r="AG6485" s="301"/>
      <c r="AH6485" s="301"/>
      <c r="AI6485" s="301"/>
    </row>
    <row r="6486" spans="18:35" ht="80.099999999999994" customHeight="1" x14ac:dyDescent="0.2">
      <c r="R6486" s="301"/>
      <c r="S6486" s="301"/>
      <c r="T6486" s="301"/>
      <c r="U6486" s="301"/>
      <c r="V6486" s="301"/>
      <c r="W6486" s="301"/>
      <c r="X6486" s="301"/>
      <c r="Y6486" s="301"/>
      <c r="Z6486" s="301"/>
      <c r="AA6486" s="301"/>
      <c r="AB6486" s="301"/>
      <c r="AC6486" s="301"/>
      <c r="AD6486" s="301"/>
      <c r="AE6486" s="301"/>
      <c r="AF6486" s="301"/>
      <c r="AG6486" s="301"/>
      <c r="AH6486" s="301"/>
      <c r="AI6486" s="301"/>
    </row>
    <row r="6487" spans="18:35" ht="80.099999999999994" customHeight="1" x14ac:dyDescent="0.2">
      <c r="R6487" s="301"/>
      <c r="S6487" s="301"/>
      <c r="T6487" s="301"/>
      <c r="U6487" s="301"/>
      <c r="V6487" s="301"/>
      <c r="W6487" s="301"/>
      <c r="X6487" s="301"/>
      <c r="Y6487" s="301"/>
      <c r="Z6487" s="301"/>
      <c r="AA6487" s="301"/>
      <c r="AB6487" s="301"/>
      <c r="AC6487" s="301"/>
      <c r="AD6487" s="301"/>
      <c r="AE6487" s="301"/>
      <c r="AF6487" s="301"/>
      <c r="AG6487" s="301"/>
      <c r="AH6487" s="301"/>
      <c r="AI6487" s="301"/>
    </row>
    <row r="6488" spans="18:35" ht="80.099999999999994" customHeight="1" x14ac:dyDescent="0.2">
      <c r="R6488" s="301"/>
      <c r="S6488" s="301"/>
      <c r="T6488" s="301"/>
      <c r="U6488" s="301"/>
      <c r="V6488" s="301"/>
      <c r="W6488" s="301"/>
      <c r="X6488" s="301"/>
      <c r="Y6488" s="301"/>
      <c r="Z6488" s="301"/>
      <c r="AA6488" s="301"/>
      <c r="AB6488" s="301"/>
      <c r="AC6488" s="301"/>
      <c r="AD6488" s="301"/>
      <c r="AE6488" s="301"/>
      <c r="AF6488" s="301"/>
      <c r="AG6488" s="301"/>
      <c r="AH6488" s="301"/>
      <c r="AI6488" s="301"/>
    </row>
    <row r="6489" spans="18:35" ht="80.099999999999994" customHeight="1" x14ac:dyDescent="0.2">
      <c r="R6489" s="301"/>
      <c r="S6489" s="301"/>
      <c r="T6489" s="301"/>
      <c r="U6489" s="301"/>
      <c r="V6489" s="301"/>
      <c r="W6489" s="301"/>
      <c r="X6489" s="301"/>
      <c r="Y6489" s="301"/>
      <c r="Z6489" s="301"/>
      <c r="AA6489" s="301"/>
      <c r="AB6489" s="301"/>
      <c r="AC6489" s="301"/>
      <c r="AD6489" s="301"/>
      <c r="AE6489" s="301"/>
      <c r="AF6489" s="301"/>
      <c r="AG6489" s="301"/>
      <c r="AH6489" s="301"/>
      <c r="AI6489" s="301"/>
    </row>
    <row r="6490" spans="18:35" ht="80.099999999999994" customHeight="1" x14ac:dyDescent="0.2">
      <c r="R6490" s="301"/>
      <c r="S6490" s="301"/>
      <c r="T6490" s="301"/>
      <c r="U6490" s="301"/>
      <c r="V6490" s="301"/>
      <c r="W6490" s="301"/>
      <c r="X6490" s="301"/>
      <c r="Y6490" s="301"/>
      <c r="Z6490" s="301"/>
      <c r="AA6490" s="301"/>
      <c r="AB6490" s="301"/>
      <c r="AC6490" s="301"/>
      <c r="AD6490" s="301"/>
      <c r="AE6490" s="301"/>
      <c r="AF6490" s="301"/>
      <c r="AG6490" s="301"/>
      <c r="AH6490" s="301"/>
      <c r="AI6490" s="301"/>
    </row>
    <row r="6491" spans="18:35" ht="80.099999999999994" customHeight="1" x14ac:dyDescent="0.2">
      <c r="R6491" s="301"/>
      <c r="S6491" s="301"/>
      <c r="T6491" s="301"/>
      <c r="U6491" s="301"/>
      <c r="V6491" s="301"/>
      <c r="W6491" s="301"/>
      <c r="X6491" s="301"/>
      <c r="Y6491" s="301"/>
      <c r="Z6491" s="301"/>
      <c r="AA6491" s="301"/>
      <c r="AB6491" s="301"/>
      <c r="AC6491" s="301"/>
      <c r="AD6491" s="301"/>
      <c r="AE6491" s="301"/>
      <c r="AF6491" s="301"/>
      <c r="AG6491" s="301"/>
      <c r="AH6491" s="301"/>
      <c r="AI6491" s="301"/>
    </row>
    <row r="6492" spans="18:35" ht="80.099999999999994" customHeight="1" x14ac:dyDescent="0.2">
      <c r="R6492" s="301"/>
      <c r="S6492" s="301"/>
      <c r="T6492" s="301"/>
      <c r="U6492" s="301"/>
      <c r="V6492" s="301"/>
      <c r="W6492" s="301"/>
      <c r="X6492" s="301"/>
      <c r="Y6492" s="301"/>
      <c r="Z6492" s="301"/>
      <c r="AA6492" s="301"/>
      <c r="AB6492" s="301"/>
      <c r="AC6492" s="301"/>
      <c r="AD6492" s="301"/>
      <c r="AE6492" s="301"/>
      <c r="AF6492" s="301"/>
      <c r="AG6492" s="301"/>
      <c r="AH6492" s="301"/>
      <c r="AI6492" s="301"/>
    </row>
    <row r="6493" spans="18:35" ht="80.099999999999994" customHeight="1" x14ac:dyDescent="0.2">
      <c r="R6493" s="301"/>
      <c r="S6493" s="301"/>
      <c r="T6493" s="301"/>
      <c r="U6493" s="301"/>
      <c r="V6493" s="301"/>
      <c r="W6493" s="301"/>
      <c r="X6493" s="301"/>
      <c r="Y6493" s="301"/>
      <c r="Z6493" s="301"/>
      <c r="AA6493" s="301"/>
      <c r="AB6493" s="301"/>
      <c r="AC6493" s="301"/>
      <c r="AD6493" s="301"/>
      <c r="AE6493" s="301"/>
      <c r="AF6493" s="301"/>
      <c r="AG6493" s="301"/>
      <c r="AH6493" s="301"/>
      <c r="AI6493" s="301"/>
    </row>
    <row r="6494" spans="18:35" ht="80.099999999999994" customHeight="1" x14ac:dyDescent="0.2">
      <c r="R6494" s="301"/>
      <c r="S6494" s="301"/>
      <c r="T6494" s="301"/>
      <c r="U6494" s="301"/>
      <c r="V6494" s="301"/>
      <c r="W6494" s="301"/>
      <c r="X6494" s="301"/>
      <c r="Y6494" s="301"/>
      <c r="Z6494" s="301"/>
      <c r="AA6494" s="301"/>
      <c r="AB6494" s="301"/>
      <c r="AC6494" s="301"/>
      <c r="AD6494" s="301"/>
      <c r="AE6494" s="301"/>
      <c r="AF6494" s="301"/>
      <c r="AG6494" s="301"/>
      <c r="AH6494" s="301"/>
      <c r="AI6494" s="301"/>
    </row>
    <row r="6495" spans="18:35" ht="80.099999999999994" customHeight="1" x14ac:dyDescent="0.2">
      <c r="R6495" s="301"/>
      <c r="S6495" s="301"/>
      <c r="T6495" s="301"/>
      <c r="U6495" s="301"/>
      <c r="V6495" s="301"/>
      <c r="W6495" s="301"/>
      <c r="X6495" s="301"/>
      <c r="Y6495" s="301"/>
      <c r="Z6495" s="301"/>
      <c r="AA6495" s="301"/>
      <c r="AB6495" s="301"/>
      <c r="AC6495" s="301"/>
      <c r="AD6495" s="301"/>
      <c r="AE6495" s="301"/>
      <c r="AF6495" s="301"/>
      <c r="AG6495" s="301"/>
      <c r="AH6495" s="301"/>
      <c r="AI6495" s="301"/>
    </row>
    <row r="6496" spans="18:35" ht="80.099999999999994" customHeight="1" x14ac:dyDescent="0.2">
      <c r="R6496" s="301"/>
      <c r="S6496" s="301"/>
      <c r="T6496" s="301"/>
      <c r="U6496" s="301"/>
      <c r="V6496" s="301"/>
      <c r="W6496" s="301"/>
      <c r="X6496" s="301"/>
      <c r="Y6496" s="301"/>
      <c r="Z6496" s="301"/>
      <c r="AA6496" s="301"/>
      <c r="AB6496" s="301"/>
      <c r="AC6496" s="301"/>
      <c r="AD6496" s="301"/>
      <c r="AE6496" s="301"/>
      <c r="AF6496" s="301"/>
      <c r="AG6496" s="301"/>
      <c r="AH6496" s="301"/>
      <c r="AI6496" s="301"/>
    </row>
    <row r="6497" spans="18:35" ht="80.099999999999994" customHeight="1" x14ac:dyDescent="0.2">
      <c r="R6497" s="301"/>
      <c r="S6497" s="301"/>
      <c r="T6497" s="301"/>
      <c r="U6497" s="301"/>
      <c r="V6497" s="301"/>
      <c r="W6497" s="301"/>
      <c r="X6497" s="301"/>
      <c r="Y6497" s="301"/>
      <c r="Z6497" s="301"/>
      <c r="AA6497" s="301"/>
      <c r="AB6497" s="301"/>
      <c r="AC6497" s="301"/>
      <c r="AD6497" s="301"/>
      <c r="AE6497" s="301"/>
      <c r="AF6497" s="301"/>
      <c r="AG6497" s="301"/>
      <c r="AH6497" s="301"/>
      <c r="AI6497" s="301"/>
    </row>
    <row r="6498" spans="18:35" ht="80.099999999999994" customHeight="1" x14ac:dyDescent="0.2">
      <c r="R6498" s="301"/>
      <c r="S6498" s="301"/>
      <c r="T6498" s="301"/>
      <c r="U6498" s="301"/>
      <c r="V6498" s="301"/>
      <c r="W6498" s="301"/>
      <c r="X6498" s="301"/>
      <c r="Y6498" s="301"/>
      <c r="Z6498" s="301"/>
      <c r="AA6498" s="301"/>
      <c r="AB6498" s="301"/>
      <c r="AC6498" s="301"/>
      <c r="AD6498" s="301"/>
      <c r="AE6498" s="301"/>
      <c r="AF6498" s="301"/>
      <c r="AG6498" s="301"/>
      <c r="AH6498" s="301"/>
      <c r="AI6498" s="301"/>
    </row>
    <row r="6499" spans="18:35" ht="80.099999999999994" customHeight="1" x14ac:dyDescent="0.2">
      <c r="R6499" s="301"/>
      <c r="S6499" s="301"/>
      <c r="T6499" s="301"/>
      <c r="U6499" s="301"/>
      <c r="V6499" s="301"/>
      <c r="W6499" s="301"/>
      <c r="X6499" s="301"/>
      <c r="Y6499" s="301"/>
      <c r="Z6499" s="301"/>
      <c r="AA6499" s="301"/>
      <c r="AB6499" s="301"/>
      <c r="AC6499" s="301"/>
      <c r="AD6499" s="301"/>
      <c r="AE6499" s="301"/>
      <c r="AF6499" s="301"/>
      <c r="AG6499" s="301"/>
      <c r="AH6499" s="301"/>
      <c r="AI6499" s="301"/>
    </row>
    <row r="6500" spans="18:35" ht="80.099999999999994" customHeight="1" x14ac:dyDescent="0.2">
      <c r="R6500" s="301"/>
      <c r="S6500" s="301"/>
      <c r="T6500" s="301"/>
      <c r="U6500" s="301"/>
      <c r="V6500" s="301"/>
      <c r="W6500" s="301"/>
      <c r="X6500" s="301"/>
      <c r="Y6500" s="301"/>
      <c r="Z6500" s="301"/>
      <c r="AA6500" s="301"/>
      <c r="AB6500" s="301"/>
      <c r="AC6500" s="301"/>
      <c r="AD6500" s="301"/>
      <c r="AE6500" s="301"/>
      <c r="AF6500" s="301"/>
      <c r="AG6500" s="301"/>
      <c r="AH6500" s="301"/>
      <c r="AI6500" s="301"/>
    </row>
    <row r="6501" spans="18:35" ht="80.099999999999994" customHeight="1" x14ac:dyDescent="0.2">
      <c r="R6501" s="301"/>
      <c r="S6501" s="301"/>
      <c r="T6501" s="301"/>
      <c r="U6501" s="301"/>
      <c r="V6501" s="301"/>
      <c r="W6501" s="301"/>
      <c r="X6501" s="301"/>
      <c r="Y6501" s="301"/>
      <c r="Z6501" s="301"/>
      <c r="AA6501" s="301"/>
      <c r="AB6501" s="301"/>
      <c r="AC6501" s="301"/>
      <c r="AD6501" s="301"/>
      <c r="AE6501" s="301"/>
      <c r="AF6501" s="301"/>
      <c r="AG6501" s="301"/>
      <c r="AH6501" s="301"/>
      <c r="AI6501" s="301"/>
    </row>
    <row r="6502" spans="18:35" ht="80.099999999999994" customHeight="1" x14ac:dyDescent="0.2">
      <c r="R6502" s="301"/>
      <c r="S6502" s="301"/>
      <c r="T6502" s="301"/>
      <c r="U6502" s="301"/>
      <c r="V6502" s="301"/>
      <c r="W6502" s="301"/>
      <c r="X6502" s="301"/>
      <c r="Y6502" s="301"/>
      <c r="Z6502" s="301"/>
      <c r="AA6502" s="301"/>
      <c r="AB6502" s="301"/>
      <c r="AC6502" s="301"/>
      <c r="AD6502" s="301"/>
      <c r="AE6502" s="301"/>
      <c r="AF6502" s="301"/>
      <c r="AG6502" s="301"/>
      <c r="AH6502" s="301"/>
      <c r="AI6502" s="301"/>
    </row>
    <row r="6503" spans="18:35" ht="80.099999999999994" customHeight="1" x14ac:dyDescent="0.2">
      <c r="R6503" s="301"/>
      <c r="S6503" s="301"/>
      <c r="T6503" s="301"/>
      <c r="U6503" s="301"/>
      <c r="V6503" s="301"/>
      <c r="W6503" s="301"/>
      <c r="X6503" s="301"/>
      <c r="Y6503" s="301"/>
      <c r="Z6503" s="301"/>
      <c r="AA6503" s="301"/>
      <c r="AB6503" s="301"/>
      <c r="AC6503" s="301"/>
      <c r="AD6503" s="301"/>
      <c r="AE6503" s="301"/>
      <c r="AF6503" s="301"/>
      <c r="AG6503" s="301"/>
      <c r="AH6503" s="301"/>
      <c r="AI6503" s="301"/>
    </row>
    <row r="6504" spans="18:35" ht="80.099999999999994" customHeight="1" x14ac:dyDescent="0.2">
      <c r="R6504" s="301"/>
      <c r="S6504" s="301"/>
      <c r="T6504" s="301"/>
      <c r="U6504" s="301"/>
      <c r="V6504" s="301"/>
      <c r="W6504" s="301"/>
      <c r="X6504" s="301"/>
      <c r="Y6504" s="301"/>
      <c r="Z6504" s="301"/>
      <c r="AA6504" s="301"/>
      <c r="AB6504" s="301"/>
      <c r="AC6504" s="301"/>
      <c r="AD6504" s="301"/>
      <c r="AE6504" s="301"/>
      <c r="AF6504" s="301"/>
      <c r="AG6504" s="301"/>
      <c r="AH6504" s="301"/>
      <c r="AI6504" s="301"/>
    </row>
    <row r="6505" spans="18:35" ht="80.099999999999994" customHeight="1" x14ac:dyDescent="0.2">
      <c r="R6505" s="301"/>
      <c r="S6505" s="301"/>
      <c r="T6505" s="301"/>
      <c r="U6505" s="301"/>
      <c r="V6505" s="301"/>
      <c r="W6505" s="301"/>
      <c r="X6505" s="301"/>
      <c r="Y6505" s="301"/>
      <c r="Z6505" s="301"/>
      <c r="AA6505" s="301"/>
      <c r="AB6505" s="301"/>
      <c r="AC6505" s="301"/>
      <c r="AD6505" s="301"/>
      <c r="AE6505" s="301"/>
      <c r="AF6505" s="301"/>
      <c r="AG6505" s="301"/>
      <c r="AH6505" s="301"/>
      <c r="AI6505" s="301"/>
    </row>
    <row r="6506" spans="18:35" ht="80.099999999999994" customHeight="1" x14ac:dyDescent="0.2">
      <c r="R6506" s="301"/>
      <c r="S6506" s="301"/>
      <c r="T6506" s="301"/>
      <c r="U6506" s="301"/>
      <c r="V6506" s="301"/>
      <c r="W6506" s="301"/>
      <c r="X6506" s="301"/>
      <c r="Y6506" s="301"/>
      <c r="Z6506" s="301"/>
      <c r="AA6506" s="301"/>
      <c r="AB6506" s="301"/>
      <c r="AC6506" s="301"/>
      <c r="AD6506" s="301"/>
      <c r="AE6506" s="301"/>
      <c r="AF6506" s="301"/>
      <c r="AG6506" s="301"/>
      <c r="AH6506" s="301"/>
      <c r="AI6506" s="301"/>
    </row>
    <row r="6507" spans="18:35" ht="80.099999999999994" customHeight="1" x14ac:dyDescent="0.2">
      <c r="R6507" s="301"/>
      <c r="S6507" s="301"/>
      <c r="T6507" s="301"/>
      <c r="U6507" s="301"/>
      <c r="V6507" s="301"/>
      <c r="W6507" s="301"/>
      <c r="X6507" s="301"/>
      <c r="Y6507" s="301"/>
      <c r="Z6507" s="301"/>
      <c r="AA6507" s="301"/>
      <c r="AB6507" s="301"/>
      <c r="AC6507" s="301"/>
      <c r="AD6507" s="301"/>
      <c r="AE6507" s="301"/>
      <c r="AF6507" s="301"/>
      <c r="AG6507" s="301"/>
      <c r="AH6507" s="301"/>
      <c r="AI6507" s="301"/>
    </row>
    <row r="6508" spans="18:35" ht="80.099999999999994" customHeight="1" x14ac:dyDescent="0.2">
      <c r="R6508" s="301"/>
      <c r="S6508" s="301"/>
      <c r="T6508" s="301"/>
      <c r="U6508" s="301"/>
      <c r="V6508" s="301"/>
      <c r="W6508" s="301"/>
      <c r="X6508" s="301"/>
      <c r="Y6508" s="301"/>
      <c r="Z6508" s="301"/>
      <c r="AA6508" s="301"/>
      <c r="AB6508" s="301"/>
      <c r="AC6508" s="301"/>
      <c r="AD6508" s="301"/>
      <c r="AE6508" s="301"/>
      <c r="AF6508" s="301"/>
      <c r="AG6508" s="301"/>
      <c r="AH6508" s="301"/>
      <c r="AI6508" s="301"/>
    </row>
    <row r="6509" spans="18:35" ht="80.099999999999994" customHeight="1" x14ac:dyDescent="0.2">
      <c r="R6509" s="301"/>
      <c r="S6509" s="301"/>
      <c r="T6509" s="301"/>
      <c r="U6509" s="301"/>
      <c r="V6509" s="301"/>
      <c r="W6509" s="301"/>
      <c r="X6509" s="301"/>
      <c r="Y6509" s="301"/>
      <c r="Z6509" s="301"/>
      <c r="AA6509" s="301"/>
      <c r="AB6509" s="301"/>
      <c r="AC6509" s="301"/>
      <c r="AD6509" s="301"/>
      <c r="AE6509" s="301"/>
      <c r="AF6509" s="301"/>
      <c r="AG6509" s="301"/>
      <c r="AH6509" s="301"/>
      <c r="AI6509" s="301"/>
    </row>
    <row r="6510" spans="18:35" ht="80.099999999999994" customHeight="1" x14ac:dyDescent="0.2">
      <c r="R6510" s="301"/>
      <c r="S6510" s="301"/>
      <c r="T6510" s="301"/>
      <c r="U6510" s="301"/>
      <c r="V6510" s="301"/>
      <c r="W6510" s="301"/>
      <c r="X6510" s="301"/>
      <c r="Y6510" s="301"/>
      <c r="Z6510" s="301"/>
      <c r="AA6510" s="301"/>
      <c r="AB6510" s="301"/>
      <c r="AC6510" s="301"/>
      <c r="AD6510" s="301"/>
      <c r="AE6510" s="301"/>
      <c r="AF6510" s="301"/>
      <c r="AG6510" s="301"/>
      <c r="AH6510" s="301"/>
      <c r="AI6510" s="301"/>
    </row>
    <row r="6511" spans="18:35" ht="80.099999999999994" customHeight="1" x14ac:dyDescent="0.2">
      <c r="R6511" s="301"/>
      <c r="S6511" s="301"/>
      <c r="T6511" s="301"/>
      <c r="U6511" s="301"/>
      <c r="V6511" s="301"/>
      <c r="W6511" s="301"/>
      <c r="X6511" s="301"/>
      <c r="Y6511" s="301"/>
      <c r="Z6511" s="301"/>
      <c r="AA6511" s="301"/>
      <c r="AB6511" s="301"/>
      <c r="AC6511" s="301"/>
      <c r="AD6511" s="301"/>
      <c r="AE6511" s="301"/>
      <c r="AF6511" s="301"/>
      <c r="AG6511" s="301"/>
      <c r="AH6511" s="301"/>
      <c r="AI6511" s="301"/>
    </row>
    <row r="6512" spans="18:35" ht="80.099999999999994" customHeight="1" x14ac:dyDescent="0.2">
      <c r="R6512" s="301"/>
      <c r="S6512" s="301"/>
      <c r="T6512" s="301"/>
      <c r="U6512" s="301"/>
      <c r="V6512" s="301"/>
      <c r="W6512" s="301"/>
      <c r="X6512" s="301"/>
      <c r="Y6512" s="301"/>
      <c r="Z6512" s="301"/>
      <c r="AA6512" s="301"/>
      <c r="AB6512" s="301"/>
      <c r="AC6512" s="301"/>
      <c r="AD6512" s="301"/>
      <c r="AE6512" s="301"/>
      <c r="AF6512" s="301"/>
      <c r="AG6512" s="301"/>
      <c r="AH6512" s="301"/>
      <c r="AI6512" s="301"/>
    </row>
    <row r="6513" spans="18:35" ht="80.099999999999994" customHeight="1" x14ac:dyDescent="0.2">
      <c r="R6513" s="301"/>
      <c r="S6513" s="301"/>
      <c r="T6513" s="301"/>
      <c r="U6513" s="301"/>
      <c r="V6513" s="301"/>
      <c r="W6513" s="301"/>
      <c r="X6513" s="301"/>
      <c r="Y6513" s="301"/>
      <c r="Z6513" s="301"/>
      <c r="AA6513" s="301"/>
      <c r="AB6513" s="301"/>
      <c r="AC6513" s="301"/>
      <c r="AD6513" s="301"/>
      <c r="AE6513" s="301"/>
      <c r="AF6513" s="301"/>
      <c r="AG6513" s="301"/>
      <c r="AH6513" s="301"/>
      <c r="AI6513" s="301"/>
    </row>
    <row r="6514" spans="18:35" ht="80.099999999999994" customHeight="1" x14ac:dyDescent="0.2">
      <c r="R6514" s="301"/>
      <c r="S6514" s="301"/>
      <c r="T6514" s="301"/>
      <c r="U6514" s="301"/>
      <c r="V6514" s="301"/>
      <c r="W6514" s="301"/>
      <c r="X6514" s="301"/>
      <c r="Y6514" s="301"/>
      <c r="Z6514" s="301"/>
      <c r="AA6514" s="301"/>
      <c r="AB6514" s="301"/>
      <c r="AC6514" s="301"/>
      <c r="AD6514" s="301"/>
      <c r="AE6514" s="301"/>
      <c r="AF6514" s="301"/>
      <c r="AG6514" s="301"/>
      <c r="AH6514" s="301"/>
      <c r="AI6514" s="301"/>
    </row>
    <row r="6515" spans="18:35" ht="80.099999999999994" customHeight="1" x14ac:dyDescent="0.2">
      <c r="R6515" s="301"/>
      <c r="S6515" s="301"/>
      <c r="T6515" s="301"/>
      <c r="U6515" s="301"/>
      <c r="V6515" s="301"/>
      <c r="W6515" s="301"/>
      <c r="X6515" s="301"/>
      <c r="Y6515" s="301"/>
      <c r="Z6515" s="301"/>
      <c r="AA6515" s="301"/>
      <c r="AB6515" s="301"/>
      <c r="AC6515" s="301"/>
      <c r="AD6515" s="301"/>
      <c r="AE6515" s="301"/>
      <c r="AF6515" s="301"/>
      <c r="AG6515" s="301"/>
      <c r="AH6515" s="301"/>
      <c r="AI6515" s="301"/>
    </row>
    <row r="6516" spans="18:35" ht="80.099999999999994" customHeight="1" x14ac:dyDescent="0.2">
      <c r="R6516" s="301"/>
      <c r="S6516" s="301"/>
      <c r="T6516" s="301"/>
      <c r="U6516" s="301"/>
      <c r="V6516" s="301"/>
      <c r="W6516" s="301"/>
      <c r="X6516" s="301"/>
      <c r="Y6516" s="301"/>
      <c r="Z6516" s="301"/>
      <c r="AA6516" s="301"/>
      <c r="AB6516" s="301"/>
      <c r="AC6516" s="301"/>
      <c r="AD6516" s="301"/>
      <c r="AE6516" s="301"/>
      <c r="AF6516" s="301"/>
      <c r="AG6516" s="301"/>
      <c r="AH6516" s="301"/>
      <c r="AI6516" s="301"/>
    </row>
    <row r="6517" spans="18:35" ht="80.099999999999994" customHeight="1" x14ac:dyDescent="0.2">
      <c r="R6517" s="301"/>
      <c r="S6517" s="301"/>
      <c r="T6517" s="301"/>
      <c r="U6517" s="301"/>
      <c r="V6517" s="301"/>
      <c r="W6517" s="301"/>
      <c r="X6517" s="301"/>
      <c r="Y6517" s="301"/>
      <c r="Z6517" s="301"/>
      <c r="AA6517" s="301"/>
      <c r="AB6517" s="301"/>
      <c r="AC6517" s="301"/>
      <c r="AD6517" s="301"/>
      <c r="AE6517" s="301"/>
      <c r="AF6517" s="301"/>
      <c r="AG6517" s="301"/>
      <c r="AH6517" s="301"/>
      <c r="AI6517" s="301"/>
    </row>
    <row r="6518" spans="18:35" ht="80.099999999999994" customHeight="1" x14ac:dyDescent="0.2">
      <c r="R6518" s="301"/>
      <c r="S6518" s="301"/>
      <c r="T6518" s="301"/>
      <c r="U6518" s="301"/>
      <c r="V6518" s="301"/>
      <c r="W6518" s="301"/>
      <c r="X6518" s="301"/>
      <c r="Y6518" s="301"/>
      <c r="Z6518" s="301"/>
      <c r="AA6518" s="301"/>
      <c r="AB6518" s="301"/>
      <c r="AC6518" s="301"/>
      <c r="AD6518" s="301"/>
      <c r="AE6518" s="301"/>
      <c r="AF6518" s="301"/>
      <c r="AG6518" s="301"/>
      <c r="AH6518" s="301"/>
      <c r="AI6518" s="301"/>
    </row>
    <row r="6519" spans="18:35" ht="80.099999999999994" customHeight="1" x14ac:dyDescent="0.2">
      <c r="R6519" s="301"/>
      <c r="S6519" s="301"/>
      <c r="T6519" s="301"/>
      <c r="U6519" s="301"/>
      <c r="V6519" s="301"/>
      <c r="W6519" s="301"/>
      <c r="X6519" s="301"/>
      <c r="Y6519" s="301"/>
      <c r="Z6519" s="301"/>
      <c r="AA6519" s="301"/>
      <c r="AB6519" s="301"/>
      <c r="AC6519" s="301"/>
      <c r="AD6519" s="301"/>
      <c r="AE6519" s="301"/>
      <c r="AF6519" s="301"/>
      <c r="AG6519" s="301"/>
      <c r="AH6519" s="301"/>
      <c r="AI6519" s="301"/>
    </row>
    <row r="6520" spans="18:35" ht="80.099999999999994" customHeight="1" x14ac:dyDescent="0.2">
      <c r="R6520" s="301"/>
      <c r="S6520" s="301"/>
      <c r="T6520" s="301"/>
      <c r="U6520" s="301"/>
      <c r="V6520" s="301"/>
      <c r="W6520" s="301"/>
      <c r="X6520" s="301"/>
      <c r="Y6520" s="301"/>
      <c r="Z6520" s="301"/>
      <c r="AA6520" s="301"/>
      <c r="AB6520" s="301"/>
      <c r="AC6520" s="301"/>
      <c r="AD6520" s="301"/>
      <c r="AE6520" s="301"/>
      <c r="AF6520" s="301"/>
      <c r="AG6520" s="301"/>
      <c r="AH6520" s="301"/>
      <c r="AI6520" s="301"/>
    </row>
    <row r="6521" spans="18:35" ht="80.099999999999994" customHeight="1" x14ac:dyDescent="0.2">
      <c r="R6521" s="301"/>
      <c r="S6521" s="301"/>
      <c r="T6521" s="301"/>
      <c r="U6521" s="301"/>
      <c r="V6521" s="301"/>
      <c r="W6521" s="301"/>
      <c r="X6521" s="301"/>
      <c r="Y6521" s="301"/>
      <c r="Z6521" s="301"/>
      <c r="AA6521" s="301"/>
      <c r="AB6521" s="301"/>
      <c r="AC6521" s="301"/>
      <c r="AD6521" s="301"/>
      <c r="AE6521" s="301"/>
      <c r="AF6521" s="301"/>
      <c r="AG6521" s="301"/>
      <c r="AH6521" s="301"/>
      <c r="AI6521" s="301"/>
    </row>
    <row r="6522" spans="18:35" ht="80.099999999999994" customHeight="1" x14ac:dyDescent="0.2">
      <c r="R6522" s="301"/>
      <c r="S6522" s="301"/>
      <c r="T6522" s="301"/>
      <c r="U6522" s="301"/>
      <c r="V6522" s="301"/>
      <c r="W6522" s="301"/>
      <c r="X6522" s="301"/>
      <c r="Y6522" s="301"/>
      <c r="Z6522" s="301"/>
      <c r="AA6522" s="301"/>
      <c r="AB6522" s="301"/>
      <c r="AC6522" s="301"/>
      <c r="AD6522" s="301"/>
      <c r="AE6522" s="301"/>
      <c r="AF6522" s="301"/>
      <c r="AG6522" s="301"/>
      <c r="AH6522" s="301"/>
      <c r="AI6522" s="301"/>
    </row>
    <row r="6523" spans="18:35" ht="80.099999999999994" customHeight="1" x14ac:dyDescent="0.2">
      <c r="R6523" s="301"/>
      <c r="S6523" s="301"/>
      <c r="T6523" s="301"/>
      <c r="U6523" s="301"/>
      <c r="V6523" s="301"/>
      <c r="W6523" s="301"/>
      <c r="X6523" s="301"/>
      <c r="Y6523" s="301"/>
      <c r="Z6523" s="301"/>
      <c r="AA6523" s="301"/>
      <c r="AB6523" s="301"/>
      <c r="AC6523" s="301"/>
      <c r="AD6523" s="301"/>
      <c r="AE6523" s="301"/>
      <c r="AF6523" s="301"/>
      <c r="AG6523" s="301"/>
      <c r="AH6523" s="301"/>
      <c r="AI6523" s="301"/>
    </row>
    <row r="6524" spans="18:35" ht="80.099999999999994" customHeight="1" x14ac:dyDescent="0.2">
      <c r="R6524" s="301"/>
      <c r="S6524" s="301"/>
      <c r="T6524" s="301"/>
      <c r="U6524" s="301"/>
      <c r="V6524" s="301"/>
      <c r="W6524" s="301"/>
      <c r="X6524" s="301"/>
      <c r="Y6524" s="301"/>
      <c r="Z6524" s="301"/>
      <c r="AA6524" s="301"/>
      <c r="AB6524" s="301"/>
      <c r="AC6524" s="301"/>
      <c r="AD6524" s="301"/>
      <c r="AE6524" s="301"/>
      <c r="AF6524" s="301"/>
      <c r="AG6524" s="301"/>
      <c r="AH6524" s="301"/>
      <c r="AI6524" s="301"/>
    </row>
    <row r="6525" spans="18:35" ht="80.099999999999994" customHeight="1" x14ac:dyDescent="0.2">
      <c r="R6525" s="301"/>
      <c r="S6525" s="301"/>
      <c r="T6525" s="301"/>
      <c r="U6525" s="301"/>
      <c r="V6525" s="301"/>
      <c r="W6525" s="301"/>
      <c r="X6525" s="301"/>
      <c r="Y6525" s="301"/>
      <c r="Z6525" s="301"/>
      <c r="AA6525" s="301"/>
      <c r="AB6525" s="301"/>
      <c r="AC6525" s="301"/>
      <c r="AD6525" s="301"/>
      <c r="AE6525" s="301"/>
      <c r="AF6525" s="301"/>
      <c r="AG6525" s="301"/>
      <c r="AH6525" s="301"/>
      <c r="AI6525" s="301"/>
    </row>
    <row r="6526" spans="18:35" ht="80.099999999999994" customHeight="1" x14ac:dyDescent="0.2">
      <c r="R6526" s="301"/>
      <c r="S6526" s="301"/>
      <c r="T6526" s="301"/>
      <c r="U6526" s="301"/>
      <c r="V6526" s="301"/>
      <c r="W6526" s="301"/>
      <c r="X6526" s="301"/>
      <c r="Y6526" s="301"/>
      <c r="Z6526" s="301"/>
      <c r="AA6526" s="301"/>
      <c r="AB6526" s="301"/>
      <c r="AC6526" s="301"/>
      <c r="AD6526" s="301"/>
      <c r="AE6526" s="301"/>
      <c r="AF6526" s="301"/>
      <c r="AG6526" s="301"/>
      <c r="AH6526" s="301"/>
      <c r="AI6526" s="301"/>
    </row>
    <row r="6527" spans="18:35" ht="80.099999999999994" customHeight="1" x14ac:dyDescent="0.2">
      <c r="R6527" s="301"/>
      <c r="S6527" s="301"/>
      <c r="T6527" s="301"/>
      <c r="U6527" s="301"/>
      <c r="V6527" s="301"/>
      <c r="W6527" s="301"/>
      <c r="X6527" s="301"/>
      <c r="Y6527" s="301"/>
      <c r="Z6527" s="301"/>
      <c r="AA6527" s="301"/>
      <c r="AB6527" s="301"/>
      <c r="AC6527" s="301"/>
      <c r="AD6527" s="301"/>
      <c r="AE6527" s="301"/>
      <c r="AF6527" s="301"/>
      <c r="AG6527" s="301"/>
      <c r="AH6527" s="301"/>
      <c r="AI6527" s="301"/>
    </row>
    <row r="6528" spans="18:35" ht="80.099999999999994" customHeight="1" x14ac:dyDescent="0.2">
      <c r="R6528" s="301"/>
      <c r="S6528" s="301"/>
      <c r="T6528" s="301"/>
      <c r="U6528" s="301"/>
      <c r="V6528" s="301"/>
      <c r="W6528" s="301"/>
      <c r="X6528" s="301"/>
      <c r="Y6528" s="301"/>
      <c r="Z6528" s="301"/>
      <c r="AA6528" s="301"/>
      <c r="AB6528" s="301"/>
      <c r="AC6528" s="301"/>
      <c r="AD6528" s="301"/>
      <c r="AE6528" s="301"/>
      <c r="AF6528" s="301"/>
      <c r="AG6528" s="301"/>
      <c r="AH6528" s="301"/>
      <c r="AI6528" s="301"/>
    </row>
    <row r="6529" spans="18:35" ht="80.099999999999994" customHeight="1" x14ac:dyDescent="0.2">
      <c r="R6529" s="301"/>
      <c r="S6529" s="301"/>
      <c r="T6529" s="301"/>
      <c r="U6529" s="301"/>
      <c r="V6529" s="301"/>
      <c r="W6529" s="301"/>
      <c r="X6529" s="301"/>
      <c r="Y6529" s="301"/>
      <c r="Z6529" s="301"/>
      <c r="AA6529" s="301"/>
      <c r="AB6529" s="301"/>
      <c r="AC6529" s="301"/>
      <c r="AD6529" s="301"/>
      <c r="AE6529" s="301"/>
      <c r="AF6529" s="301"/>
      <c r="AG6529" s="301"/>
      <c r="AH6529" s="301"/>
      <c r="AI6529" s="301"/>
    </row>
    <row r="6530" spans="18:35" ht="80.099999999999994" customHeight="1" x14ac:dyDescent="0.2">
      <c r="R6530" s="301"/>
      <c r="S6530" s="301"/>
      <c r="T6530" s="301"/>
      <c r="U6530" s="301"/>
      <c r="V6530" s="301"/>
      <c r="W6530" s="301"/>
      <c r="X6530" s="301"/>
      <c r="Y6530" s="301"/>
      <c r="Z6530" s="301"/>
      <c r="AA6530" s="301"/>
      <c r="AB6530" s="301"/>
      <c r="AC6530" s="301"/>
      <c r="AD6530" s="301"/>
      <c r="AE6530" s="301"/>
      <c r="AF6530" s="301"/>
      <c r="AG6530" s="301"/>
      <c r="AH6530" s="301"/>
      <c r="AI6530" s="301"/>
    </row>
    <row r="6531" spans="18:35" ht="80.099999999999994" customHeight="1" x14ac:dyDescent="0.2">
      <c r="R6531" s="301"/>
      <c r="S6531" s="301"/>
      <c r="T6531" s="301"/>
      <c r="U6531" s="301"/>
      <c r="V6531" s="301"/>
      <c r="W6531" s="301"/>
      <c r="X6531" s="301"/>
      <c r="Y6531" s="301"/>
      <c r="Z6531" s="301"/>
      <c r="AA6531" s="301"/>
      <c r="AB6531" s="301"/>
      <c r="AC6531" s="301"/>
      <c r="AD6531" s="301"/>
      <c r="AE6531" s="301"/>
      <c r="AF6531" s="301"/>
      <c r="AG6531" s="301"/>
      <c r="AH6531" s="301"/>
      <c r="AI6531" s="301"/>
    </row>
    <row r="6532" spans="18:35" ht="80.099999999999994" customHeight="1" x14ac:dyDescent="0.2">
      <c r="R6532" s="301"/>
      <c r="S6532" s="301"/>
      <c r="T6532" s="301"/>
      <c r="U6532" s="301"/>
      <c r="V6532" s="301"/>
      <c r="W6532" s="301"/>
      <c r="X6532" s="301"/>
      <c r="Y6532" s="301"/>
      <c r="Z6532" s="301"/>
      <c r="AA6532" s="301"/>
      <c r="AB6532" s="301"/>
      <c r="AC6532" s="301"/>
      <c r="AD6532" s="301"/>
      <c r="AE6532" s="301"/>
      <c r="AF6532" s="301"/>
      <c r="AG6532" s="301"/>
      <c r="AH6532" s="301"/>
      <c r="AI6532" s="301"/>
    </row>
    <row r="6533" spans="18:35" ht="80.099999999999994" customHeight="1" x14ac:dyDescent="0.2">
      <c r="R6533" s="301"/>
      <c r="S6533" s="301"/>
      <c r="T6533" s="301"/>
      <c r="U6533" s="301"/>
      <c r="V6533" s="301"/>
      <c r="W6533" s="301"/>
      <c r="X6533" s="301"/>
      <c r="Y6533" s="301"/>
      <c r="Z6533" s="301"/>
      <c r="AA6533" s="301"/>
      <c r="AB6533" s="301"/>
      <c r="AC6533" s="301"/>
      <c r="AD6533" s="301"/>
      <c r="AE6533" s="301"/>
      <c r="AF6533" s="301"/>
      <c r="AG6533" s="301"/>
      <c r="AH6533" s="301"/>
      <c r="AI6533" s="301"/>
    </row>
    <row r="6534" spans="18:35" ht="80.099999999999994" customHeight="1" x14ac:dyDescent="0.2">
      <c r="R6534" s="301"/>
      <c r="S6534" s="301"/>
      <c r="T6534" s="301"/>
      <c r="U6534" s="301"/>
      <c r="V6534" s="301"/>
      <c r="W6534" s="301"/>
      <c r="X6534" s="301"/>
      <c r="Y6534" s="301"/>
      <c r="Z6534" s="301"/>
      <c r="AA6534" s="301"/>
      <c r="AB6534" s="301"/>
      <c r="AC6534" s="301"/>
      <c r="AD6534" s="301"/>
      <c r="AE6534" s="301"/>
      <c r="AF6534" s="301"/>
      <c r="AG6534" s="301"/>
      <c r="AH6534" s="301"/>
      <c r="AI6534" s="301"/>
    </row>
    <row r="6535" spans="18:35" ht="80.099999999999994" customHeight="1" x14ac:dyDescent="0.2">
      <c r="R6535" s="301"/>
      <c r="S6535" s="301"/>
      <c r="T6535" s="301"/>
      <c r="U6535" s="301"/>
      <c r="V6535" s="301"/>
      <c r="W6535" s="301"/>
      <c r="X6535" s="301"/>
      <c r="Y6535" s="301"/>
      <c r="Z6535" s="301"/>
      <c r="AA6535" s="301"/>
      <c r="AB6535" s="301"/>
      <c r="AC6535" s="301"/>
      <c r="AD6535" s="301"/>
      <c r="AE6535" s="301"/>
      <c r="AF6535" s="301"/>
      <c r="AG6535" s="301"/>
      <c r="AH6535" s="301"/>
      <c r="AI6535" s="301"/>
    </row>
    <row r="6536" spans="18:35" ht="80.099999999999994" customHeight="1" x14ac:dyDescent="0.2">
      <c r="R6536" s="301"/>
      <c r="S6536" s="301"/>
      <c r="T6536" s="301"/>
      <c r="U6536" s="301"/>
      <c r="V6536" s="301"/>
      <c r="W6536" s="301"/>
      <c r="X6536" s="301"/>
      <c r="Y6536" s="301"/>
      <c r="Z6536" s="301"/>
      <c r="AA6536" s="301"/>
      <c r="AB6536" s="301"/>
      <c r="AC6536" s="301"/>
      <c r="AD6536" s="301"/>
      <c r="AE6536" s="301"/>
      <c r="AF6536" s="301"/>
      <c r="AG6536" s="301"/>
      <c r="AH6536" s="301"/>
      <c r="AI6536" s="301"/>
    </row>
    <row r="6537" spans="18:35" ht="80.099999999999994" customHeight="1" x14ac:dyDescent="0.2">
      <c r="R6537" s="301"/>
      <c r="S6537" s="301"/>
      <c r="T6537" s="301"/>
      <c r="U6537" s="301"/>
      <c r="V6537" s="301"/>
      <c r="W6537" s="301"/>
      <c r="X6537" s="301"/>
      <c r="Y6537" s="301"/>
      <c r="Z6537" s="301"/>
      <c r="AA6537" s="301"/>
      <c r="AB6537" s="301"/>
      <c r="AC6537" s="301"/>
      <c r="AD6537" s="301"/>
      <c r="AE6537" s="301"/>
      <c r="AF6537" s="301"/>
      <c r="AG6537" s="301"/>
      <c r="AH6537" s="301"/>
      <c r="AI6537" s="301"/>
    </row>
    <row r="6538" spans="18:35" ht="80.099999999999994" customHeight="1" x14ac:dyDescent="0.2">
      <c r="R6538" s="301"/>
      <c r="S6538" s="301"/>
      <c r="T6538" s="301"/>
      <c r="U6538" s="301"/>
      <c r="V6538" s="301"/>
      <c r="W6538" s="301"/>
      <c r="X6538" s="301"/>
      <c r="Y6538" s="301"/>
      <c r="Z6538" s="301"/>
      <c r="AA6538" s="301"/>
      <c r="AB6538" s="301"/>
      <c r="AC6538" s="301"/>
      <c r="AD6538" s="301"/>
      <c r="AE6538" s="301"/>
      <c r="AF6538" s="301"/>
      <c r="AG6538" s="301"/>
      <c r="AH6538" s="301"/>
      <c r="AI6538" s="301"/>
    </row>
    <row r="6539" spans="18:35" ht="80.099999999999994" customHeight="1" x14ac:dyDescent="0.2">
      <c r="R6539" s="301"/>
      <c r="S6539" s="301"/>
      <c r="T6539" s="301"/>
      <c r="U6539" s="301"/>
      <c r="V6539" s="301"/>
      <c r="W6539" s="301"/>
      <c r="X6539" s="301"/>
      <c r="Y6539" s="301"/>
      <c r="Z6539" s="301"/>
      <c r="AA6539" s="301"/>
      <c r="AB6539" s="301"/>
      <c r="AC6539" s="301"/>
      <c r="AD6539" s="301"/>
      <c r="AE6539" s="301"/>
      <c r="AF6539" s="301"/>
      <c r="AG6539" s="301"/>
      <c r="AH6539" s="301"/>
      <c r="AI6539" s="301"/>
    </row>
    <row r="6540" spans="18:35" ht="80.099999999999994" customHeight="1" x14ac:dyDescent="0.2">
      <c r="R6540" s="301"/>
      <c r="S6540" s="301"/>
      <c r="T6540" s="301"/>
      <c r="U6540" s="301"/>
      <c r="V6540" s="301"/>
      <c r="W6540" s="301"/>
      <c r="X6540" s="301"/>
      <c r="Y6540" s="301"/>
      <c r="Z6540" s="301"/>
      <c r="AA6540" s="301"/>
      <c r="AB6540" s="301"/>
      <c r="AC6540" s="301"/>
      <c r="AD6540" s="301"/>
      <c r="AE6540" s="301"/>
      <c r="AF6540" s="301"/>
      <c r="AG6540" s="301"/>
      <c r="AH6540" s="301"/>
      <c r="AI6540" s="301"/>
    </row>
    <row r="6541" spans="18:35" ht="80.099999999999994" customHeight="1" x14ac:dyDescent="0.2">
      <c r="R6541" s="301"/>
      <c r="S6541" s="301"/>
      <c r="T6541" s="301"/>
      <c r="U6541" s="301"/>
      <c r="V6541" s="301"/>
      <c r="W6541" s="301"/>
      <c r="X6541" s="301"/>
      <c r="Y6541" s="301"/>
      <c r="Z6541" s="301"/>
      <c r="AA6541" s="301"/>
      <c r="AB6541" s="301"/>
      <c r="AC6541" s="301"/>
      <c r="AD6541" s="301"/>
      <c r="AE6541" s="301"/>
      <c r="AF6541" s="301"/>
      <c r="AG6541" s="301"/>
      <c r="AH6541" s="301"/>
      <c r="AI6541" s="301"/>
    </row>
    <row r="6542" spans="18:35" ht="80.099999999999994" customHeight="1" x14ac:dyDescent="0.2">
      <c r="R6542" s="301"/>
      <c r="S6542" s="301"/>
      <c r="T6542" s="301"/>
      <c r="U6542" s="301"/>
      <c r="V6542" s="301"/>
      <c r="W6542" s="301"/>
      <c r="X6542" s="301"/>
      <c r="Y6542" s="301"/>
      <c r="Z6542" s="301"/>
      <c r="AA6542" s="301"/>
      <c r="AB6542" s="301"/>
      <c r="AC6542" s="301"/>
      <c r="AD6542" s="301"/>
      <c r="AE6542" s="301"/>
      <c r="AF6542" s="301"/>
      <c r="AG6542" s="301"/>
      <c r="AH6542" s="301"/>
      <c r="AI6542" s="301"/>
    </row>
    <row r="6543" spans="18:35" ht="80.099999999999994" customHeight="1" x14ac:dyDescent="0.2">
      <c r="R6543" s="301"/>
      <c r="S6543" s="301"/>
      <c r="T6543" s="301"/>
      <c r="U6543" s="301"/>
      <c r="V6543" s="301"/>
      <c r="W6543" s="301"/>
      <c r="X6543" s="301"/>
      <c r="Y6543" s="301"/>
      <c r="Z6543" s="301"/>
      <c r="AA6543" s="301"/>
      <c r="AB6543" s="301"/>
      <c r="AC6543" s="301"/>
      <c r="AD6543" s="301"/>
      <c r="AE6543" s="301"/>
      <c r="AF6543" s="301"/>
      <c r="AG6543" s="301"/>
      <c r="AH6543" s="301"/>
      <c r="AI6543" s="301"/>
    </row>
    <row r="6544" spans="18:35" ht="80.099999999999994" customHeight="1" x14ac:dyDescent="0.2">
      <c r="R6544" s="301"/>
      <c r="S6544" s="301"/>
      <c r="T6544" s="301"/>
      <c r="U6544" s="301"/>
      <c r="V6544" s="301"/>
      <c r="W6544" s="301"/>
      <c r="X6544" s="301"/>
      <c r="Y6544" s="301"/>
      <c r="Z6544" s="301"/>
      <c r="AA6544" s="301"/>
      <c r="AB6544" s="301"/>
      <c r="AC6544" s="301"/>
      <c r="AD6544" s="301"/>
      <c r="AE6544" s="301"/>
      <c r="AF6544" s="301"/>
      <c r="AG6544" s="301"/>
      <c r="AH6544" s="301"/>
      <c r="AI6544" s="301"/>
    </row>
    <row r="6545" spans="18:35" ht="80.099999999999994" customHeight="1" x14ac:dyDescent="0.2">
      <c r="R6545" s="301"/>
      <c r="S6545" s="301"/>
      <c r="T6545" s="301"/>
      <c r="U6545" s="301"/>
      <c r="V6545" s="301"/>
      <c r="W6545" s="301"/>
      <c r="X6545" s="301"/>
      <c r="Y6545" s="301"/>
      <c r="Z6545" s="301"/>
      <c r="AA6545" s="301"/>
      <c r="AB6545" s="301"/>
      <c r="AC6545" s="301"/>
      <c r="AD6545" s="301"/>
      <c r="AE6545" s="301"/>
      <c r="AF6545" s="301"/>
      <c r="AG6545" s="301"/>
      <c r="AH6545" s="301"/>
      <c r="AI6545" s="301"/>
    </row>
    <row r="6546" spans="18:35" ht="80.099999999999994" customHeight="1" x14ac:dyDescent="0.2">
      <c r="R6546" s="301"/>
      <c r="S6546" s="301"/>
      <c r="T6546" s="301"/>
      <c r="U6546" s="301"/>
      <c r="V6546" s="301"/>
      <c r="W6546" s="301"/>
      <c r="X6546" s="301"/>
      <c r="Y6546" s="301"/>
      <c r="Z6546" s="301"/>
      <c r="AA6546" s="301"/>
      <c r="AB6546" s="301"/>
      <c r="AC6546" s="301"/>
      <c r="AD6546" s="301"/>
      <c r="AE6546" s="301"/>
      <c r="AF6546" s="301"/>
      <c r="AG6546" s="301"/>
      <c r="AH6546" s="301"/>
      <c r="AI6546" s="301"/>
    </row>
    <row r="6547" spans="18:35" ht="80.099999999999994" customHeight="1" x14ac:dyDescent="0.2">
      <c r="R6547" s="301"/>
      <c r="S6547" s="301"/>
      <c r="T6547" s="301"/>
      <c r="U6547" s="301"/>
      <c r="V6547" s="301"/>
      <c r="W6547" s="301"/>
      <c r="X6547" s="301"/>
      <c r="Y6547" s="301"/>
      <c r="Z6547" s="301"/>
      <c r="AA6547" s="301"/>
      <c r="AB6547" s="301"/>
      <c r="AC6547" s="301"/>
      <c r="AD6547" s="301"/>
      <c r="AE6547" s="301"/>
      <c r="AF6547" s="301"/>
      <c r="AG6547" s="301"/>
      <c r="AH6547" s="301"/>
      <c r="AI6547" s="301"/>
    </row>
    <row r="6548" spans="18:35" ht="80.099999999999994" customHeight="1" x14ac:dyDescent="0.2">
      <c r="R6548" s="301"/>
      <c r="S6548" s="301"/>
      <c r="T6548" s="301"/>
      <c r="U6548" s="301"/>
      <c r="V6548" s="301"/>
      <c r="W6548" s="301"/>
      <c r="X6548" s="301"/>
      <c r="Y6548" s="301"/>
      <c r="Z6548" s="301"/>
      <c r="AA6548" s="301"/>
      <c r="AB6548" s="301"/>
      <c r="AC6548" s="301"/>
      <c r="AD6548" s="301"/>
      <c r="AE6548" s="301"/>
      <c r="AF6548" s="301"/>
      <c r="AG6548" s="301"/>
      <c r="AH6548" s="301"/>
      <c r="AI6548" s="301"/>
    </row>
    <row r="6549" spans="18:35" ht="80.099999999999994" customHeight="1" x14ac:dyDescent="0.2">
      <c r="R6549" s="301"/>
      <c r="S6549" s="301"/>
      <c r="T6549" s="301"/>
      <c r="U6549" s="301"/>
      <c r="V6549" s="301"/>
      <c r="W6549" s="301"/>
      <c r="X6549" s="301"/>
      <c r="Y6549" s="301"/>
      <c r="Z6549" s="301"/>
      <c r="AA6549" s="301"/>
      <c r="AB6549" s="301"/>
      <c r="AC6549" s="301"/>
      <c r="AD6549" s="301"/>
      <c r="AE6549" s="301"/>
      <c r="AF6549" s="301"/>
      <c r="AG6549" s="301"/>
      <c r="AH6549" s="301"/>
      <c r="AI6549" s="301"/>
    </row>
    <row r="6550" spans="18:35" ht="80.099999999999994" customHeight="1" x14ac:dyDescent="0.2">
      <c r="R6550" s="301"/>
      <c r="S6550" s="301"/>
      <c r="T6550" s="301"/>
      <c r="U6550" s="301"/>
      <c r="V6550" s="301"/>
      <c r="W6550" s="301"/>
      <c r="X6550" s="301"/>
      <c r="Y6550" s="301"/>
      <c r="Z6550" s="301"/>
      <c r="AA6550" s="301"/>
      <c r="AB6550" s="301"/>
      <c r="AC6550" s="301"/>
      <c r="AD6550" s="301"/>
      <c r="AE6550" s="301"/>
      <c r="AF6550" s="301"/>
      <c r="AG6550" s="301"/>
      <c r="AH6550" s="301"/>
      <c r="AI6550" s="301"/>
    </row>
    <row r="6551" spans="18:35" ht="80.099999999999994" customHeight="1" x14ac:dyDescent="0.2">
      <c r="R6551" s="301"/>
      <c r="S6551" s="301"/>
      <c r="T6551" s="301"/>
      <c r="U6551" s="301"/>
      <c r="V6551" s="301"/>
      <c r="W6551" s="301"/>
      <c r="X6551" s="301"/>
      <c r="Y6551" s="301"/>
      <c r="Z6551" s="301"/>
      <c r="AA6551" s="301"/>
      <c r="AB6551" s="301"/>
      <c r="AC6551" s="301"/>
      <c r="AD6551" s="301"/>
      <c r="AE6551" s="301"/>
      <c r="AF6551" s="301"/>
      <c r="AG6551" s="301"/>
      <c r="AH6551" s="301"/>
      <c r="AI6551" s="301"/>
    </row>
    <row r="6552" spans="18:35" ht="80.099999999999994" customHeight="1" x14ac:dyDescent="0.2">
      <c r="R6552" s="301"/>
      <c r="S6552" s="301"/>
      <c r="T6552" s="301"/>
      <c r="U6552" s="301"/>
      <c r="V6552" s="301"/>
      <c r="W6552" s="301"/>
      <c r="X6552" s="301"/>
      <c r="Y6552" s="301"/>
      <c r="Z6552" s="301"/>
      <c r="AA6552" s="301"/>
      <c r="AB6552" s="301"/>
      <c r="AC6552" s="301"/>
      <c r="AD6552" s="301"/>
      <c r="AE6552" s="301"/>
      <c r="AF6552" s="301"/>
      <c r="AG6552" s="301"/>
      <c r="AH6552" s="301"/>
      <c r="AI6552" s="301"/>
    </row>
    <row r="6553" spans="18:35" ht="80.099999999999994" customHeight="1" x14ac:dyDescent="0.2">
      <c r="R6553" s="301"/>
      <c r="S6553" s="301"/>
      <c r="T6553" s="301"/>
      <c r="U6553" s="301"/>
      <c r="V6553" s="301"/>
      <c r="W6553" s="301"/>
      <c r="X6553" s="301"/>
      <c r="Y6553" s="301"/>
      <c r="Z6553" s="301"/>
      <c r="AA6553" s="301"/>
      <c r="AB6553" s="301"/>
      <c r="AC6553" s="301"/>
      <c r="AD6553" s="301"/>
      <c r="AE6553" s="301"/>
      <c r="AF6553" s="301"/>
      <c r="AG6553" s="301"/>
      <c r="AH6553" s="301"/>
      <c r="AI6553" s="301"/>
    </row>
    <row r="6554" spans="18:35" ht="80.099999999999994" customHeight="1" x14ac:dyDescent="0.2">
      <c r="R6554" s="301"/>
      <c r="S6554" s="301"/>
      <c r="T6554" s="301"/>
      <c r="U6554" s="301"/>
      <c r="V6554" s="301"/>
      <c r="W6554" s="301"/>
      <c r="X6554" s="301"/>
      <c r="Y6554" s="301"/>
      <c r="Z6554" s="301"/>
      <c r="AA6554" s="301"/>
      <c r="AB6554" s="301"/>
      <c r="AC6554" s="301"/>
      <c r="AD6554" s="301"/>
      <c r="AE6554" s="301"/>
      <c r="AF6554" s="301"/>
      <c r="AG6554" s="301"/>
      <c r="AH6554" s="301"/>
      <c r="AI6554" s="301"/>
    </row>
    <row r="6555" spans="18:35" ht="80.099999999999994" customHeight="1" x14ac:dyDescent="0.2">
      <c r="R6555" s="301"/>
      <c r="S6555" s="301"/>
      <c r="T6555" s="301"/>
      <c r="U6555" s="301"/>
      <c r="V6555" s="301"/>
      <c r="W6555" s="301"/>
      <c r="X6555" s="301"/>
      <c r="Y6555" s="301"/>
      <c r="Z6555" s="301"/>
      <c r="AA6555" s="301"/>
      <c r="AB6555" s="301"/>
      <c r="AC6555" s="301"/>
      <c r="AD6555" s="301"/>
      <c r="AE6555" s="301"/>
      <c r="AF6555" s="301"/>
      <c r="AG6555" s="301"/>
      <c r="AH6555" s="301"/>
      <c r="AI6555" s="301"/>
    </row>
    <row r="6556" spans="18:35" ht="80.099999999999994" customHeight="1" x14ac:dyDescent="0.2">
      <c r="R6556" s="301"/>
      <c r="S6556" s="301"/>
      <c r="T6556" s="301"/>
      <c r="U6556" s="301"/>
      <c r="V6556" s="301"/>
      <c r="W6556" s="301"/>
      <c r="X6556" s="301"/>
      <c r="Y6556" s="301"/>
      <c r="Z6556" s="301"/>
      <c r="AA6556" s="301"/>
      <c r="AB6556" s="301"/>
      <c r="AC6556" s="301"/>
      <c r="AD6556" s="301"/>
      <c r="AE6556" s="301"/>
      <c r="AF6556" s="301"/>
      <c r="AG6556" s="301"/>
      <c r="AH6556" s="301"/>
      <c r="AI6556" s="301"/>
    </row>
    <row r="6557" spans="18:35" ht="80.099999999999994" customHeight="1" x14ac:dyDescent="0.2">
      <c r="R6557" s="301"/>
      <c r="S6557" s="301"/>
      <c r="T6557" s="301"/>
      <c r="U6557" s="301"/>
      <c r="V6557" s="301"/>
      <c r="W6557" s="301"/>
      <c r="X6557" s="301"/>
      <c r="Y6557" s="301"/>
      <c r="Z6557" s="301"/>
      <c r="AA6557" s="301"/>
      <c r="AB6557" s="301"/>
      <c r="AC6557" s="301"/>
      <c r="AD6557" s="301"/>
      <c r="AE6557" s="301"/>
      <c r="AF6557" s="301"/>
      <c r="AG6557" s="301"/>
      <c r="AH6557" s="301"/>
      <c r="AI6557" s="301"/>
    </row>
    <row r="6558" spans="18:35" ht="80.099999999999994" customHeight="1" x14ac:dyDescent="0.2">
      <c r="R6558" s="301"/>
      <c r="S6558" s="301"/>
      <c r="T6558" s="301"/>
      <c r="U6558" s="301"/>
      <c r="V6558" s="301"/>
      <c r="W6558" s="301"/>
      <c r="X6558" s="301"/>
      <c r="Y6558" s="301"/>
      <c r="Z6558" s="301"/>
      <c r="AA6558" s="301"/>
      <c r="AB6558" s="301"/>
      <c r="AC6558" s="301"/>
      <c r="AD6558" s="301"/>
      <c r="AE6558" s="301"/>
      <c r="AF6558" s="301"/>
      <c r="AG6558" s="301"/>
      <c r="AH6558" s="301"/>
      <c r="AI6558" s="301"/>
    </row>
    <row r="6559" spans="18:35" ht="80.099999999999994" customHeight="1" x14ac:dyDescent="0.2">
      <c r="R6559" s="301"/>
      <c r="S6559" s="301"/>
      <c r="T6559" s="301"/>
      <c r="U6559" s="301"/>
      <c r="V6559" s="301"/>
      <c r="W6559" s="301"/>
      <c r="X6559" s="301"/>
      <c r="Y6559" s="301"/>
      <c r="Z6559" s="301"/>
      <c r="AA6559" s="301"/>
      <c r="AB6559" s="301"/>
      <c r="AC6559" s="301"/>
      <c r="AD6559" s="301"/>
      <c r="AE6559" s="301"/>
      <c r="AF6559" s="301"/>
      <c r="AG6559" s="301"/>
      <c r="AH6559" s="301"/>
      <c r="AI6559" s="301"/>
    </row>
    <row r="6560" spans="18:35" ht="80.099999999999994" customHeight="1" x14ac:dyDescent="0.2">
      <c r="R6560" s="301"/>
      <c r="S6560" s="301"/>
      <c r="T6560" s="301"/>
      <c r="U6560" s="301"/>
      <c r="V6560" s="301"/>
      <c r="W6560" s="301"/>
      <c r="X6560" s="301"/>
      <c r="Y6560" s="301"/>
      <c r="Z6560" s="301"/>
      <c r="AA6560" s="301"/>
      <c r="AB6560" s="301"/>
      <c r="AC6560" s="301"/>
      <c r="AD6560" s="301"/>
      <c r="AE6560" s="301"/>
      <c r="AF6560" s="301"/>
      <c r="AG6560" s="301"/>
      <c r="AH6560" s="301"/>
      <c r="AI6560" s="301"/>
    </row>
    <row r="6561" spans="18:35" ht="80.099999999999994" customHeight="1" x14ac:dyDescent="0.2">
      <c r="R6561" s="301"/>
      <c r="S6561" s="301"/>
      <c r="T6561" s="301"/>
      <c r="U6561" s="301"/>
      <c r="V6561" s="301"/>
      <c r="W6561" s="301"/>
      <c r="X6561" s="301"/>
      <c r="Y6561" s="301"/>
      <c r="Z6561" s="301"/>
      <c r="AA6561" s="301"/>
      <c r="AB6561" s="301"/>
      <c r="AC6561" s="301"/>
      <c r="AD6561" s="301"/>
      <c r="AE6561" s="301"/>
      <c r="AF6561" s="301"/>
      <c r="AG6561" s="301"/>
      <c r="AH6561" s="301"/>
      <c r="AI6561" s="301"/>
    </row>
    <row r="6562" spans="18:35" ht="80.099999999999994" customHeight="1" x14ac:dyDescent="0.2">
      <c r="R6562" s="301"/>
      <c r="S6562" s="301"/>
      <c r="T6562" s="301"/>
      <c r="U6562" s="301"/>
      <c r="V6562" s="301"/>
      <c r="W6562" s="301"/>
      <c r="X6562" s="301"/>
      <c r="Y6562" s="301"/>
      <c r="Z6562" s="301"/>
      <c r="AA6562" s="301"/>
      <c r="AB6562" s="301"/>
      <c r="AC6562" s="301"/>
      <c r="AD6562" s="301"/>
      <c r="AE6562" s="301"/>
      <c r="AF6562" s="301"/>
      <c r="AG6562" s="301"/>
      <c r="AH6562" s="301"/>
      <c r="AI6562" s="301"/>
    </row>
    <row r="6563" spans="18:35" ht="80.099999999999994" customHeight="1" x14ac:dyDescent="0.2">
      <c r="R6563" s="301"/>
      <c r="S6563" s="301"/>
      <c r="T6563" s="301"/>
      <c r="U6563" s="301"/>
      <c r="V6563" s="301"/>
      <c r="W6563" s="301"/>
      <c r="X6563" s="301"/>
      <c r="Y6563" s="301"/>
      <c r="Z6563" s="301"/>
      <c r="AA6563" s="301"/>
      <c r="AB6563" s="301"/>
      <c r="AC6563" s="301"/>
      <c r="AD6563" s="301"/>
      <c r="AE6563" s="301"/>
      <c r="AF6563" s="301"/>
      <c r="AG6563" s="301"/>
      <c r="AH6563" s="301"/>
      <c r="AI6563" s="301"/>
    </row>
    <row r="6564" spans="18:35" ht="80.099999999999994" customHeight="1" x14ac:dyDescent="0.2">
      <c r="R6564" s="301"/>
      <c r="S6564" s="301"/>
      <c r="T6564" s="301"/>
      <c r="U6564" s="301"/>
      <c r="V6564" s="301"/>
      <c r="W6564" s="301"/>
      <c r="X6564" s="301"/>
      <c r="Y6564" s="301"/>
      <c r="Z6564" s="301"/>
      <c r="AA6564" s="301"/>
      <c r="AB6564" s="301"/>
      <c r="AC6564" s="301"/>
      <c r="AD6564" s="301"/>
      <c r="AE6564" s="301"/>
      <c r="AF6564" s="301"/>
      <c r="AG6564" s="301"/>
      <c r="AH6564" s="301"/>
      <c r="AI6564" s="301"/>
    </row>
    <row r="6565" spans="18:35" ht="80.099999999999994" customHeight="1" x14ac:dyDescent="0.2">
      <c r="R6565" s="301"/>
      <c r="S6565" s="301"/>
      <c r="T6565" s="301"/>
      <c r="U6565" s="301"/>
      <c r="V6565" s="301"/>
      <c r="W6565" s="301"/>
      <c r="X6565" s="301"/>
      <c r="Y6565" s="301"/>
      <c r="Z6565" s="301"/>
      <c r="AA6565" s="301"/>
      <c r="AB6565" s="301"/>
      <c r="AC6565" s="301"/>
      <c r="AD6565" s="301"/>
      <c r="AE6565" s="301"/>
      <c r="AF6565" s="301"/>
      <c r="AG6565" s="301"/>
      <c r="AH6565" s="301"/>
      <c r="AI6565" s="301"/>
    </row>
    <row r="6566" spans="18:35" ht="80.099999999999994" customHeight="1" x14ac:dyDescent="0.2">
      <c r="R6566" s="301"/>
      <c r="S6566" s="301"/>
      <c r="T6566" s="301"/>
      <c r="U6566" s="301"/>
      <c r="V6566" s="301"/>
      <c r="W6566" s="301"/>
      <c r="X6566" s="301"/>
      <c r="Y6566" s="301"/>
      <c r="Z6566" s="301"/>
      <c r="AA6566" s="301"/>
      <c r="AB6566" s="301"/>
      <c r="AC6566" s="301"/>
      <c r="AD6566" s="301"/>
      <c r="AE6566" s="301"/>
      <c r="AF6566" s="301"/>
      <c r="AG6566" s="301"/>
      <c r="AH6566" s="301"/>
      <c r="AI6566" s="301"/>
    </row>
    <row r="6567" spans="18:35" ht="80.099999999999994" customHeight="1" x14ac:dyDescent="0.2">
      <c r="R6567" s="301"/>
      <c r="S6567" s="301"/>
      <c r="T6567" s="301"/>
      <c r="U6567" s="301"/>
      <c r="V6567" s="301"/>
      <c r="W6567" s="301"/>
      <c r="X6567" s="301"/>
      <c r="Y6567" s="301"/>
      <c r="Z6567" s="301"/>
      <c r="AA6567" s="301"/>
      <c r="AB6567" s="301"/>
      <c r="AC6567" s="301"/>
      <c r="AD6567" s="301"/>
      <c r="AE6567" s="301"/>
      <c r="AF6567" s="301"/>
      <c r="AG6567" s="301"/>
      <c r="AH6567" s="301"/>
      <c r="AI6567" s="301"/>
    </row>
    <row r="6568" spans="18:35" ht="80.099999999999994" customHeight="1" x14ac:dyDescent="0.2">
      <c r="R6568" s="301"/>
      <c r="S6568" s="301"/>
      <c r="T6568" s="301"/>
      <c r="U6568" s="301"/>
      <c r="V6568" s="301"/>
      <c r="W6568" s="301"/>
      <c r="X6568" s="301"/>
      <c r="Y6568" s="301"/>
      <c r="Z6568" s="301"/>
      <c r="AA6568" s="301"/>
      <c r="AB6568" s="301"/>
      <c r="AC6568" s="301"/>
      <c r="AD6568" s="301"/>
      <c r="AE6568" s="301"/>
      <c r="AF6568" s="301"/>
      <c r="AG6568" s="301"/>
      <c r="AH6568" s="301"/>
      <c r="AI6568" s="301"/>
    </row>
    <row r="6569" spans="18:35" ht="80.099999999999994" customHeight="1" x14ac:dyDescent="0.2">
      <c r="R6569" s="301"/>
      <c r="S6569" s="301"/>
      <c r="T6569" s="301"/>
      <c r="U6569" s="301"/>
      <c r="V6569" s="301"/>
      <c r="W6569" s="301"/>
      <c r="X6569" s="301"/>
      <c r="Y6569" s="301"/>
      <c r="Z6569" s="301"/>
      <c r="AA6569" s="301"/>
      <c r="AB6569" s="301"/>
      <c r="AC6569" s="301"/>
      <c r="AD6569" s="301"/>
      <c r="AE6569" s="301"/>
      <c r="AF6569" s="301"/>
      <c r="AG6569" s="301"/>
      <c r="AH6569" s="301"/>
      <c r="AI6569" s="301"/>
    </row>
    <row r="6570" spans="18:35" ht="80.099999999999994" customHeight="1" x14ac:dyDescent="0.2">
      <c r="R6570" s="301"/>
      <c r="S6570" s="301"/>
      <c r="T6570" s="301"/>
      <c r="U6570" s="301"/>
      <c r="V6570" s="301"/>
      <c r="W6570" s="301"/>
      <c r="X6570" s="301"/>
      <c r="Y6570" s="301"/>
      <c r="Z6570" s="301"/>
      <c r="AA6570" s="301"/>
      <c r="AB6570" s="301"/>
      <c r="AC6570" s="301"/>
      <c r="AD6570" s="301"/>
      <c r="AE6570" s="301"/>
      <c r="AF6570" s="301"/>
      <c r="AG6570" s="301"/>
      <c r="AH6570" s="301"/>
      <c r="AI6570" s="301"/>
    </row>
    <row r="6571" spans="18:35" ht="80.099999999999994" customHeight="1" x14ac:dyDescent="0.2">
      <c r="R6571" s="301"/>
      <c r="S6571" s="301"/>
      <c r="T6571" s="301"/>
      <c r="U6571" s="301"/>
      <c r="V6571" s="301"/>
      <c r="W6571" s="301"/>
      <c r="X6571" s="301"/>
      <c r="Y6571" s="301"/>
      <c r="Z6571" s="301"/>
      <c r="AA6571" s="301"/>
      <c r="AB6571" s="301"/>
      <c r="AC6571" s="301"/>
      <c r="AD6571" s="301"/>
      <c r="AE6571" s="301"/>
      <c r="AF6571" s="301"/>
      <c r="AG6571" s="301"/>
      <c r="AH6571" s="301"/>
      <c r="AI6571" s="301"/>
    </row>
    <row r="6572" spans="18:35" ht="80.099999999999994" customHeight="1" x14ac:dyDescent="0.2">
      <c r="R6572" s="301"/>
      <c r="S6572" s="301"/>
      <c r="T6572" s="301"/>
      <c r="U6572" s="301"/>
      <c r="V6572" s="301"/>
      <c r="W6572" s="301"/>
      <c r="X6572" s="301"/>
      <c r="Y6572" s="301"/>
      <c r="Z6572" s="301"/>
      <c r="AA6572" s="301"/>
      <c r="AB6572" s="301"/>
      <c r="AC6572" s="301"/>
      <c r="AD6572" s="301"/>
      <c r="AE6572" s="301"/>
      <c r="AF6572" s="301"/>
      <c r="AG6572" s="301"/>
      <c r="AH6572" s="301"/>
      <c r="AI6572" s="301"/>
    </row>
    <row r="6573" spans="18:35" ht="80.099999999999994" customHeight="1" x14ac:dyDescent="0.2">
      <c r="R6573" s="301"/>
      <c r="S6573" s="301"/>
      <c r="T6573" s="301"/>
      <c r="U6573" s="301"/>
      <c r="V6573" s="301"/>
      <c r="W6573" s="301"/>
      <c r="X6573" s="301"/>
      <c r="Y6573" s="301"/>
      <c r="Z6573" s="301"/>
      <c r="AA6573" s="301"/>
      <c r="AB6573" s="301"/>
      <c r="AC6573" s="301"/>
      <c r="AD6573" s="301"/>
      <c r="AE6573" s="301"/>
      <c r="AF6573" s="301"/>
      <c r="AG6573" s="301"/>
      <c r="AH6573" s="301"/>
      <c r="AI6573" s="301"/>
    </row>
    <row r="6574" spans="18:35" ht="80.099999999999994" customHeight="1" x14ac:dyDescent="0.2">
      <c r="R6574" s="301"/>
      <c r="S6574" s="301"/>
      <c r="T6574" s="301"/>
      <c r="U6574" s="301"/>
      <c r="V6574" s="301"/>
      <c r="W6574" s="301"/>
      <c r="X6574" s="301"/>
      <c r="Y6574" s="301"/>
      <c r="Z6574" s="301"/>
      <c r="AA6574" s="301"/>
      <c r="AB6574" s="301"/>
      <c r="AC6574" s="301"/>
      <c r="AD6574" s="301"/>
      <c r="AE6574" s="301"/>
      <c r="AF6574" s="301"/>
      <c r="AG6574" s="301"/>
      <c r="AH6574" s="301"/>
      <c r="AI6574" s="301"/>
    </row>
    <row r="6575" spans="18:35" ht="80.099999999999994" customHeight="1" x14ac:dyDescent="0.2">
      <c r="R6575" s="301"/>
      <c r="S6575" s="301"/>
      <c r="T6575" s="301"/>
      <c r="U6575" s="301"/>
      <c r="V6575" s="301"/>
      <c r="W6575" s="301"/>
      <c r="X6575" s="301"/>
      <c r="Y6575" s="301"/>
      <c r="Z6575" s="301"/>
      <c r="AA6575" s="301"/>
      <c r="AB6575" s="301"/>
      <c r="AC6575" s="301"/>
      <c r="AD6575" s="301"/>
      <c r="AE6575" s="301"/>
      <c r="AF6575" s="301"/>
      <c r="AG6575" s="301"/>
      <c r="AH6575" s="301"/>
      <c r="AI6575" s="301"/>
    </row>
    <row r="6576" spans="18:35" ht="80.099999999999994" customHeight="1" x14ac:dyDescent="0.2">
      <c r="R6576" s="301"/>
      <c r="S6576" s="301"/>
      <c r="T6576" s="301"/>
      <c r="U6576" s="301"/>
      <c r="V6576" s="301"/>
      <c r="W6576" s="301"/>
      <c r="X6576" s="301"/>
      <c r="Y6576" s="301"/>
      <c r="Z6576" s="301"/>
      <c r="AA6576" s="301"/>
      <c r="AB6576" s="301"/>
      <c r="AC6576" s="301"/>
      <c r="AD6576" s="301"/>
      <c r="AE6576" s="301"/>
      <c r="AF6576" s="301"/>
      <c r="AG6576" s="301"/>
      <c r="AH6576" s="301"/>
      <c r="AI6576" s="301"/>
    </row>
    <row r="6577" spans="18:35" ht="80.099999999999994" customHeight="1" x14ac:dyDescent="0.2">
      <c r="R6577" s="301"/>
      <c r="S6577" s="301"/>
      <c r="T6577" s="301"/>
      <c r="U6577" s="301"/>
      <c r="V6577" s="301"/>
      <c r="W6577" s="301"/>
      <c r="X6577" s="301"/>
      <c r="Y6577" s="301"/>
      <c r="Z6577" s="301"/>
      <c r="AA6577" s="301"/>
      <c r="AB6577" s="301"/>
      <c r="AC6577" s="301"/>
      <c r="AD6577" s="301"/>
      <c r="AE6577" s="301"/>
      <c r="AF6577" s="301"/>
      <c r="AG6577" s="301"/>
      <c r="AH6577" s="301"/>
      <c r="AI6577" s="301"/>
    </row>
    <row r="6578" spans="18:35" ht="80.099999999999994" customHeight="1" x14ac:dyDescent="0.2">
      <c r="R6578" s="301"/>
      <c r="S6578" s="301"/>
      <c r="T6578" s="301"/>
      <c r="U6578" s="301"/>
      <c r="V6578" s="301"/>
      <c r="W6578" s="301"/>
      <c r="X6578" s="301"/>
      <c r="Y6578" s="301"/>
      <c r="Z6578" s="301"/>
      <c r="AA6578" s="301"/>
      <c r="AB6578" s="301"/>
      <c r="AC6578" s="301"/>
      <c r="AD6578" s="301"/>
      <c r="AE6578" s="301"/>
      <c r="AF6578" s="301"/>
      <c r="AG6578" s="301"/>
      <c r="AH6578" s="301"/>
      <c r="AI6578" s="301"/>
    </row>
    <row r="6579" spans="18:35" ht="80.099999999999994" customHeight="1" x14ac:dyDescent="0.2">
      <c r="R6579" s="301"/>
      <c r="S6579" s="301"/>
      <c r="T6579" s="301"/>
      <c r="U6579" s="301"/>
      <c r="V6579" s="301"/>
      <c r="W6579" s="301"/>
      <c r="X6579" s="301"/>
      <c r="Y6579" s="301"/>
      <c r="Z6579" s="301"/>
      <c r="AA6579" s="301"/>
      <c r="AB6579" s="301"/>
      <c r="AC6579" s="301"/>
      <c r="AD6579" s="301"/>
      <c r="AE6579" s="301"/>
      <c r="AF6579" s="301"/>
      <c r="AG6579" s="301"/>
      <c r="AH6579" s="301"/>
      <c r="AI6579" s="301"/>
    </row>
    <row r="6580" spans="18:35" ht="80.099999999999994" customHeight="1" x14ac:dyDescent="0.2">
      <c r="R6580" s="301"/>
      <c r="S6580" s="301"/>
      <c r="T6580" s="301"/>
      <c r="U6580" s="301"/>
      <c r="V6580" s="301"/>
      <c r="W6580" s="301"/>
      <c r="X6580" s="301"/>
      <c r="Y6580" s="301"/>
      <c r="Z6580" s="301"/>
      <c r="AA6580" s="301"/>
      <c r="AB6580" s="301"/>
      <c r="AC6580" s="301"/>
      <c r="AD6580" s="301"/>
      <c r="AE6580" s="301"/>
      <c r="AF6580" s="301"/>
      <c r="AG6580" s="301"/>
      <c r="AH6580" s="301"/>
      <c r="AI6580" s="301"/>
    </row>
    <row r="6581" spans="18:35" ht="80.099999999999994" customHeight="1" x14ac:dyDescent="0.2">
      <c r="R6581" s="301"/>
      <c r="S6581" s="301"/>
      <c r="T6581" s="301"/>
      <c r="U6581" s="301"/>
      <c r="V6581" s="301"/>
      <c r="W6581" s="301"/>
      <c r="X6581" s="301"/>
      <c r="Y6581" s="301"/>
      <c r="Z6581" s="301"/>
      <c r="AA6581" s="301"/>
      <c r="AB6581" s="301"/>
      <c r="AC6581" s="301"/>
      <c r="AD6581" s="301"/>
      <c r="AE6581" s="301"/>
      <c r="AF6581" s="301"/>
      <c r="AG6581" s="301"/>
      <c r="AH6581" s="301"/>
      <c r="AI6581" s="301"/>
    </row>
    <row r="6582" spans="18:35" ht="80.099999999999994" customHeight="1" x14ac:dyDescent="0.2">
      <c r="R6582" s="301"/>
      <c r="S6582" s="301"/>
      <c r="T6582" s="301"/>
      <c r="U6582" s="301"/>
      <c r="V6582" s="301"/>
      <c r="W6582" s="301"/>
      <c r="X6582" s="301"/>
      <c r="Y6582" s="301"/>
      <c r="Z6582" s="301"/>
      <c r="AA6582" s="301"/>
      <c r="AB6582" s="301"/>
      <c r="AC6582" s="301"/>
      <c r="AD6582" s="301"/>
      <c r="AE6582" s="301"/>
      <c r="AF6582" s="301"/>
      <c r="AG6582" s="301"/>
      <c r="AH6582" s="301"/>
      <c r="AI6582" s="301"/>
    </row>
    <row r="6583" spans="18:35" ht="80.099999999999994" customHeight="1" x14ac:dyDescent="0.2">
      <c r="R6583" s="301"/>
      <c r="S6583" s="301"/>
      <c r="T6583" s="301"/>
      <c r="U6583" s="301"/>
      <c r="V6583" s="301"/>
      <c r="W6583" s="301"/>
      <c r="X6583" s="301"/>
      <c r="Y6583" s="301"/>
      <c r="Z6583" s="301"/>
      <c r="AA6583" s="301"/>
      <c r="AB6583" s="301"/>
      <c r="AC6583" s="301"/>
      <c r="AD6583" s="301"/>
      <c r="AE6583" s="301"/>
      <c r="AF6583" s="301"/>
      <c r="AG6583" s="301"/>
      <c r="AH6583" s="301"/>
      <c r="AI6583" s="301"/>
    </row>
    <row r="6584" spans="18:35" ht="80.099999999999994" customHeight="1" x14ac:dyDescent="0.2">
      <c r="R6584" s="301"/>
      <c r="S6584" s="301"/>
      <c r="T6584" s="301"/>
      <c r="U6584" s="301"/>
      <c r="V6584" s="301"/>
      <c r="W6584" s="301"/>
      <c r="X6584" s="301"/>
      <c r="Y6584" s="301"/>
      <c r="Z6584" s="301"/>
      <c r="AA6584" s="301"/>
      <c r="AB6584" s="301"/>
      <c r="AC6584" s="301"/>
      <c r="AD6584" s="301"/>
      <c r="AE6584" s="301"/>
      <c r="AF6584" s="301"/>
      <c r="AG6584" s="301"/>
      <c r="AH6584" s="301"/>
      <c r="AI6584" s="301"/>
    </row>
    <row r="6585" spans="18:35" ht="80.099999999999994" customHeight="1" x14ac:dyDescent="0.2">
      <c r="R6585" s="301"/>
      <c r="S6585" s="301"/>
      <c r="T6585" s="301"/>
      <c r="U6585" s="301"/>
      <c r="V6585" s="301"/>
      <c r="W6585" s="301"/>
      <c r="X6585" s="301"/>
      <c r="Y6585" s="301"/>
      <c r="Z6585" s="301"/>
      <c r="AA6585" s="301"/>
      <c r="AB6585" s="301"/>
      <c r="AC6585" s="301"/>
      <c r="AD6585" s="301"/>
      <c r="AE6585" s="301"/>
      <c r="AF6585" s="301"/>
      <c r="AG6585" s="301"/>
      <c r="AH6585" s="301"/>
      <c r="AI6585" s="301"/>
    </row>
    <row r="6586" spans="18:35" ht="80.099999999999994" customHeight="1" x14ac:dyDescent="0.2">
      <c r="R6586" s="301"/>
      <c r="S6586" s="301"/>
      <c r="T6586" s="301"/>
      <c r="U6586" s="301"/>
      <c r="V6586" s="301"/>
      <c r="W6586" s="301"/>
      <c r="X6586" s="301"/>
      <c r="Y6586" s="301"/>
      <c r="Z6586" s="301"/>
      <c r="AA6586" s="301"/>
      <c r="AB6586" s="301"/>
      <c r="AC6586" s="301"/>
      <c r="AD6586" s="301"/>
      <c r="AE6586" s="301"/>
      <c r="AF6586" s="301"/>
      <c r="AG6586" s="301"/>
      <c r="AH6586" s="301"/>
      <c r="AI6586" s="301"/>
    </row>
    <row r="6587" spans="18:35" ht="80.099999999999994" customHeight="1" x14ac:dyDescent="0.2">
      <c r="R6587" s="301"/>
      <c r="S6587" s="301"/>
      <c r="T6587" s="301"/>
      <c r="U6587" s="301"/>
      <c r="V6587" s="301"/>
      <c r="W6587" s="301"/>
      <c r="X6587" s="301"/>
      <c r="Y6587" s="301"/>
      <c r="Z6587" s="301"/>
      <c r="AA6587" s="301"/>
      <c r="AB6587" s="301"/>
      <c r="AC6587" s="301"/>
      <c r="AD6587" s="301"/>
      <c r="AE6587" s="301"/>
      <c r="AF6587" s="301"/>
      <c r="AG6587" s="301"/>
      <c r="AH6587" s="301"/>
      <c r="AI6587" s="301"/>
    </row>
    <row r="6588" spans="18:35" ht="80.099999999999994" customHeight="1" x14ac:dyDescent="0.2">
      <c r="R6588" s="301"/>
      <c r="S6588" s="301"/>
      <c r="T6588" s="301"/>
      <c r="U6588" s="301"/>
      <c r="V6588" s="301"/>
      <c r="W6588" s="301"/>
      <c r="X6588" s="301"/>
      <c r="Y6588" s="301"/>
      <c r="Z6588" s="301"/>
      <c r="AA6588" s="301"/>
      <c r="AB6588" s="301"/>
      <c r="AC6588" s="301"/>
      <c r="AD6588" s="301"/>
      <c r="AE6588" s="301"/>
      <c r="AF6588" s="301"/>
      <c r="AG6588" s="301"/>
      <c r="AH6588" s="301"/>
      <c r="AI6588" s="301"/>
    </row>
    <row r="6589" spans="18:35" ht="80.099999999999994" customHeight="1" x14ac:dyDescent="0.2">
      <c r="R6589" s="301"/>
      <c r="S6589" s="301"/>
      <c r="T6589" s="301"/>
      <c r="U6589" s="301"/>
      <c r="V6589" s="301"/>
      <c r="W6589" s="301"/>
      <c r="X6589" s="301"/>
      <c r="Y6589" s="301"/>
      <c r="Z6589" s="301"/>
      <c r="AA6589" s="301"/>
      <c r="AB6589" s="301"/>
      <c r="AC6589" s="301"/>
      <c r="AD6589" s="301"/>
      <c r="AE6589" s="301"/>
      <c r="AF6589" s="301"/>
      <c r="AG6589" s="301"/>
      <c r="AH6589" s="301"/>
      <c r="AI6589" s="301"/>
    </row>
    <row r="6590" spans="18:35" ht="80.099999999999994" customHeight="1" x14ac:dyDescent="0.2">
      <c r="R6590" s="301"/>
      <c r="S6590" s="301"/>
      <c r="T6590" s="301"/>
      <c r="U6590" s="301"/>
      <c r="V6590" s="301"/>
      <c r="W6590" s="301"/>
      <c r="X6590" s="301"/>
      <c r="Y6590" s="301"/>
      <c r="Z6590" s="301"/>
      <c r="AA6590" s="301"/>
      <c r="AB6590" s="301"/>
      <c r="AC6590" s="301"/>
      <c r="AD6590" s="301"/>
      <c r="AE6590" s="301"/>
      <c r="AF6590" s="301"/>
      <c r="AG6590" s="301"/>
      <c r="AH6590" s="301"/>
      <c r="AI6590" s="301"/>
    </row>
    <row r="6591" spans="18:35" ht="80.099999999999994" customHeight="1" x14ac:dyDescent="0.2">
      <c r="R6591" s="301"/>
      <c r="S6591" s="301"/>
      <c r="T6591" s="301"/>
      <c r="U6591" s="301"/>
      <c r="V6591" s="301"/>
      <c r="W6591" s="301"/>
      <c r="X6591" s="301"/>
      <c r="Y6591" s="301"/>
      <c r="Z6591" s="301"/>
      <c r="AA6591" s="301"/>
      <c r="AB6591" s="301"/>
      <c r="AC6591" s="301"/>
      <c r="AD6591" s="301"/>
      <c r="AE6591" s="301"/>
      <c r="AF6591" s="301"/>
      <c r="AG6591" s="301"/>
      <c r="AH6591" s="301"/>
      <c r="AI6591" s="301"/>
    </row>
    <row r="6592" spans="18:35" ht="80.099999999999994" customHeight="1" x14ac:dyDescent="0.2">
      <c r="R6592" s="301"/>
      <c r="S6592" s="301"/>
      <c r="T6592" s="301"/>
      <c r="U6592" s="301"/>
      <c r="V6592" s="301"/>
      <c r="W6592" s="301"/>
      <c r="X6592" s="301"/>
      <c r="Y6592" s="301"/>
      <c r="Z6592" s="301"/>
      <c r="AA6592" s="301"/>
      <c r="AB6592" s="301"/>
      <c r="AC6592" s="301"/>
      <c r="AD6592" s="301"/>
      <c r="AE6592" s="301"/>
      <c r="AF6592" s="301"/>
      <c r="AG6592" s="301"/>
      <c r="AH6592" s="301"/>
      <c r="AI6592" s="301"/>
    </row>
    <row r="6593" spans="18:35" ht="80.099999999999994" customHeight="1" x14ac:dyDescent="0.2">
      <c r="R6593" s="301"/>
      <c r="S6593" s="301"/>
      <c r="T6593" s="301"/>
      <c r="U6593" s="301"/>
      <c r="V6593" s="301"/>
      <c r="W6593" s="301"/>
      <c r="X6593" s="301"/>
      <c r="Y6593" s="301"/>
      <c r="Z6593" s="301"/>
      <c r="AA6593" s="301"/>
      <c r="AB6593" s="301"/>
      <c r="AC6593" s="301"/>
      <c r="AD6593" s="301"/>
      <c r="AE6593" s="301"/>
      <c r="AF6593" s="301"/>
      <c r="AG6593" s="301"/>
      <c r="AH6593" s="301"/>
      <c r="AI6593" s="301"/>
    </row>
    <row r="6594" spans="18:35" ht="80.099999999999994" customHeight="1" x14ac:dyDescent="0.2">
      <c r="R6594" s="301"/>
      <c r="S6594" s="301"/>
      <c r="T6594" s="301"/>
      <c r="U6594" s="301"/>
      <c r="V6594" s="301"/>
      <c r="W6594" s="301"/>
      <c r="X6594" s="301"/>
      <c r="Y6594" s="301"/>
      <c r="Z6594" s="301"/>
      <c r="AA6594" s="301"/>
      <c r="AB6594" s="301"/>
      <c r="AC6594" s="301"/>
      <c r="AD6594" s="301"/>
      <c r="AE6594" s="301"/>
      <c r="AF6594" s="301"/>
      <c r="AG6594" s="301"/>
      <c r="AH6594" s="301"/>
      <c r="AI6594" s="301"/>
    </row>
    <row r="6595" spans="18:35" ht="80.099999999999994" customHeight="1" x14ac:dyDescent="0.2">
      <c r="R6595" s="301"/>
      <c r="S6595" s="301"/>
      <c r="T6595" s="301"/>
      <c r="U6595" s="301"/>
      <c r="V6595" s="301"/>
      <c r="W6595" s="301"/>
      <c r="X6595" s="301"/>
      <c r="Y6595" s="301"/>
      <c r="Z6595" s="301"/>
      <c r="AA6595" s="301"/>
      <c r="AB6595" s="301"/>
      <c r="AC6595" s="301"/>
      <c r="AD6595" s="301"/>
      <c r="AE6595" s="301"/>
      <c r="AF6595" s="301"/>
      <c r="AG6595" s="301"/>
      <c r="AH6595" s="301"/>
      <c r="AI6595" s="301"/>
    </row>
    <row r="6596" spans="18:35" ht="80.099999999999994" customHeight="1" x14ac:dyDescent="0.2">
      <c r="R6596" s="301"/>
      <c r="S6596" s="301"/>
      <c r="T6596" s="301"/>
      <c r="U6596" s="301"/>
      <c r="V6596" s="301"/>
      <c r="W6596" s="301"/>
      <c r="X6596" s="301"/>
      <c r="Y6596" s="301"/>
      <c r="Z6596" s="301"/>
      <c r="AA6596" s="301"/>
      <c r="AB6596" s="301"/>
      <c r="AC6596" s="301"/>
      <c r="AD6596" s="301"/>
      <c r="AE6596" s="301"/>
      <c r="AF6596" s="301"/>
      <c r="AG6596" s="301"/>
      <c r="AH6596" s="301"/>
      <c r="AI6596" s="301"/>
    </row>
    <row r="6597" spans="18:35" ht="80.099999999999994" customHeight="1" x14ac:dyDescent="0.2">
      <c r="R6597" s="301"/>
      <c r="S6597" s="301"/>
      <c r="T6597" s="301"/>
      <c r="U6597" s="301"/>
      <c r="V6597" s="301"/>
      <c r="W6597" s="301"/>
      <c r="X6597" s="301"/>
      <c r="Y6597" s="301"/>
      <c r="Z6597" s="301"/>
      <c r="AA6597" s="301"/>
      <c r="AB6597" s="301"/>
      <c r="AC6597" s="301"/>
      <c r="AD6597" s="301"/>
      <c r="AE6597" s="301"/>
      <c r="AF6597" s="301"/>
      <c r="AG6597" s="301"/>
      <c r="AH6597" s="301"/>
      <c r="AI6597" s="301"/>
    </row>
    <row r="6598" spans="18:35" ht="80.099999999999994" customHeight="1" x14ac:dyDescent="0.2">
      <c r="R6598" s="301"/>
      <c r="S6598" s="301"/>
      <c r="T6598" s="301"/>
      <c r="U6598" s="301"/>
      <c r="V6598" s="301"/>
      <c r="W6598" s="301"/>
      <c r="X6598" s="301"/>
      <c r="Y6598" s="301"/>
      <c r="Z6598" s="301"/>
      <c r="AA6598" s="301"/>
      <c r="AB6598" s="301"/>
      <c r="AC6598" s="301"/>
      <c r="AD6598" s="301"/>
      <c r="AE6598" s="301"/>
      <c r="AF6598" s="301"/>
      <c r="AG6598" s="301"/>
      <c r="AH6598" s="301"/>
      <c r="AI6598" s="301"/>
    </row>
    <row r="6599" spans="18:35" ht="80.099999999999994" customHeight="1" x14ac:dyDescent="0.2">
      <c r="R6599" s="301"/>
      <c r="S6599" s="301"/>
      <c r="T6599" s="301"/>
      <c r="U6599" s="301"/>
      <c r="V6599" s="301"/>
      <c r="W6599" s="301"/>
      <c r="X6599" s="301"/>
      <c r="Y6599" s="301"/>
      <c r="Z6599" s="301"/>
      <c r="AA6599" s="301"/>
      <c r="AB6599" s="301"/>
      <c r="AC6599" s="301"/>
      <c r="AD6599" s="301"/>
      <c r="AE6599" s="301"/>
      <c r="AF6599" s="301"/>
      <c r="AG6599" s="301"/>
      <c r="AH6599" s="301"/>
      <c r="AI6599" s="301"/>
    </row>
    <row r="6600" spans="18:35" ht="80.099999999999994" customHeight="1" x14ac:dyDescent="0.2">
      <c r="R6600" s="301"/>
      <c r="S6600" s="301"/>
      <c r="T6600" s="301"/>
      <c r="U6600" s="301"/>
      <c r="V6600" s="301"/>
      <c r="W6600" s="301"/>
      <c r="X6600" s="301"/>
      <c r="Y6600" s="301"/>
      <c r="Z6600" s="301"/>
      <c r="AA6600" s="301"/>
      <c r="AB6600" s="301"/>
      <c r="AC6600" s="301"/>
      <c r="AD6600" s="301"/>
      <c r="AE6600" s="301"/>
      <c r="AF6600" s="301"/>
      <c r="AG6600" s="301"/>
      <c r="AH6600" s="301"/>
      <c r="AI6600" s="301"/>
    </row>
    <row r="6601" spans="18:35" ht="80.099999999999994" customHeight="1" x14ac:dyDescent="0.2">
      <c r="R6601" s="301"/>
      <c r="S6601" s="301"/>
      <c r="T6601" s="301"/>
      <c r="U6601" s="301"/>
      <c r="V6601" s="301"/>
      <c r="W6601" s="301"/>
      <c r="X6601" s="301"/>
      <c r="Y6601" s="301"/>
      <c r="Z6601" s="301"/>
      <c r="AA6601" s="301"/>
      <c r="AB6601" s="301"/>
      <c r="AC6601" s="301"/>
      <c r="AD6601" s="301"/>
      <c r="AE6601" s="301"/>
      <c r="AF6601" s="301"/>
      <c r="AG6601" s="301"/>
      <c r="AH6601" s="301"/>
      <c r="AI6601" s="301"/>
    </row>
    <row r="6602" spans="18:35" ht="80.099999999999994" customHeight="1" x14ac:dyDescent="0.2">
      <c r="R6602" s="301"/>
      <c r="S6602" s="301"/>
      <c r="T6602" s="301"/>
      <c r="U6602" s="301"/>
      <c r="V6602" s="301"/>
      <c r="W6602" s="301"/>
      <c r="X6602" s="301"/>
      <c r="Y6602" s="301"/>
      <c r="Z6602" s="301"/>
      <c r="AA6602" s="301"/>
      <c r="AB6602" s="301"/>
      <c r="AC6602" s="301"/>
      <c r="AD6602" s="301"/>
      <c r="AE6602" s="301"/>
      <c r="AF6602" s="301"/>
      <c r="AG6602" s="301"/>
      <c r="AH6602" s="301"/>
      <c r="AI6602" s="301"/>
    </row>
    <row r="6603" spans="18:35" ht="80.099999999999994" customHeight="1" x14ac:dyDescent="0.2">
      <c r="R6603" s="301"/>
      <c r="S6603" s="301"/>
      <c r="T6603" s="301"/>
      <c r="U6603" s="301"/>
      <c r="V6603" s="301"/>
      <c r="W6603" s="301"/>
      <c r="X6603" s="301"/>
      <c r="Y6603" s="301"/>
      <c r="Z6603" s="301"/>
      <c r="AA6603" s="301"/>
      <c r="AB6603" s="301"/>
      <c r="AC6603" s="301"/>
      <c r="AD6603" s="301"/>
      <c r="AE6603" s="301"/>
      <c r="AF6603" s="301"/>
      <c r="AG6603" s="301"/>
      <c r="AH6603" s="301"/>
      <c r="AI6603" s="301"/>
    </row>
    <row r="6604" spans="18:35" ht="80.099999999999994" customHeight="1" x14ac:dyDescent="0.2">
      <c r="R6604" s="301"/>
      <c r="S6604" s="301"/>
      <c r="T6604" s="301"/>
      <c r="U6604" s="301"/>
      <c r="V6604" s="301"/>
      <c r="W6604" s="301"/>
      <c r="X6604" s="301"/>
      <c r="Y6604" s="301"/>
      <c r="Z6604" s="301"/>
      <c r="AA6604" s="301"/>
      <c r="AB6604" s="301"/>
      <c r="AC6604" s="301"/>
      <c r="AD6604" s="301"/>
      <c r="AE6604" s="301"/>
      <c r="AF6604" s="301"/>
      <c r="AG6604" s="301"/>
      <c r="AH6604" s="301"/>
      <c r="AI6604" s="301"/>
    </row>
    <row r="6605" spans="18:35" ht="80.099999999999994" customHeight="1" x14ac:dyDescent="0.2">
      <c r="R6605" s="301"/>
      <c r="S6605" s="301"/>
      <c r="T6605" s="301"/>
      <c r="U6605" s="301"/>
      <c r="V6605" s="301"/>
      <c r="W6605" s="301"/>
      <c r="X6605" s="301"/>
      <c r="Y6605" s="301"/>
      <c r="Z6605" s="301"/>
      <c r="AA6605" s="301"/>
      <c r="AB6605" s="301"/>
      <c r="AC6605" s="301"/>
      <c r="AD6605" s="301"/>
      <c r="AE6605" s="301"/>
      <c r="AF6605" s="301"/>
      <c r="AG6605" s="301"/>
      <c r="AH6605" s="301"/>
      <c r="AI6605" s="301"/>
    </row>
    <row r="6606" spans="18:35" ht="80.099999999999994" customHeight="1" x14ac:dyDescent="0.2">
      <c r="R6606" s="301"/>
      <c r="S6606" s="301"/>
      <c r="T6606" s="301"/>
      <c r="U6606" s="301"/>
      <c r="V6606" s="301"/>
      <c r="W6606" s="301"/>
      <c r="X6606" s="301"/>
      <c r="Y6606" s="301"/>
      <c r="Z6606" s="301"/>
      <c r="AA6606" s="301"/>
      <c r="AB6606" s="301"/>
      <c r="AC6606" s="301"/>
      <c r="AD6606" s="301"/>
      <c r="AE6606" s="301"/>
      <c r="AF6606" s="301"/>
      <c r="AG6606" s="301"/>
      <c r="AH6606" s="301"/>
      <c r="AI6606" s="301"/>
    </row>
    <row r="6607" spans="18:35" ht="80.099999999999994" customHeight="1" x14ac:dyDescent="0.2">
      <c r="R6607" s="301"/>
      <c r="S6607" s="301"/>
      <c r="T6607" s="301"/>
      <c r="U6607" s="301"/>
      <c r="V6607" s="301"/>
      <c r="W6607" s="301"/>
      <c r="X6607" s="301"/>
      <c r="Y6607" s="301"/>
      <c r="Z6607" s="301"/>
      <c r="AA6607" s="301"/>
      <c r="AB6607" s="301"/>
      <c r="AC6607" s="301"/>
      <c r="AD6607" s="301"/>
      <c r="AE6607" s="301"/>
      <c r="AF6607" s="301"/>
      <c r="AG6607" s="301"/>
      <c r="AH6607" s="301"/>
      <c r="AI6607" s="301"/>
    </row>
    <row r="6608" spans="18:35" ht="80.099999999999994" customHeight="1" x14ac:dyDescent="0.2">
      <c r="R6608" s="301"/>
      <c r="S6608" s="301"/>
      <c r="T6608" s="301"/>
      <c r="U6608" s="301"/>
      <c r="V6608" s="301"/>
      <c r="W6608" s="301"/>
      <c r="X6608" s="301"/>
      <c r="Y6608" s="301"/>
      <c r="Z6608" s="301"/>
      <c r="AA6608" s="301"/>
      <c r="AB6608" s="301"/>
      <c r="AC6608" s="301"/>
      <c r="AD6608" s="301"/>
      <c r="AE6608" s="301"/>
      <c r="AF6608" s="301"/>
      <c r="AG6608" s="301"/>
      <c r="AH6608" s="301"/>
      <c r="AI6608" s="301"/>
    </row>
    <row r="6609" spans="18:35" ht="80.099999999999994" customHeight="1" x14ac:dyDescent="0.2">
      <c r="R6609" s="301"/>
      <c r="S6609" s="301"/>
      <c r="T6609" s="301"/>
      <c r="U6609" s="301"/>
      <c r="V6609" s="301"/>
      <c r="W6609" s="301"/>
      <c r="X6609" s="301"/>
      <c r="Y6609" s="301"/>
      <c r="Z6609" s="301"/>
      <c r="AA6609" s="301"/>
      <c r="AB6609" s="301"/>
      <c r="AC6609" s="301"/>
      <c r="AD6609" s="301"/>
      <c r="AE6609" s="301"/>
      <c r="AF6609" s="301"/>
      <c r="AG6609" s="301"/>
      <c r="AH6609" s="301"/>
      <c r="AI6609" s="301"/>
    </row>
    <row r="6610" spans="18:35" ht="80.099999999999994" customHeight="1" x14ac:dyDescent="0.2">
      <c r="R6610" s="301"/>
      <c r="S6610" s="301"/>
      <c r="T6610" s="301"/>
      <c r="U6610" s="301"/>
      <c r="V6610" s="301"/>
      <c r="W6610" s="301"/>
      <c r="X6610" s="301"/>
      <c r="Y6610" s="301"/>
      <c r="Z6610" s="301"/>
      <c r="AA6610" s="301"/>
      <c r="AB6610" s="301"/>
      <c r="AC6610" s="301"/>
      <c r="AD6610" s="301"/>
      <c r="AE6610" s="301"/>
      <c r="AF6610" s="301"/>
      <c r="AG6610" s="301"/>
      <c r="AH6610" s="301"/>
      <c r="AI6610" s="301"/>
    </row>
    <row r="6611" spans="18:35" ht="80.099999999999994" customHeight="1" x14ac:dyDescent="0.2">
      <c r="R6611" s="301"/>
      <c r="S6611" s="301"/>
      <c r="T6611" s="301"/>
      <c r="U6611" s="301"/>
      <c r="V6611" s="301"/>
      <c r="W6611" s="301"/>
      <c r="X6611" s="301"/>
      <c r="Y6611" s="301"/>
      <c r="Z6611" s="301"/>
      <c r="AA6611" s="301"/>
      <c r="AB6611" s="301"/>
      <c r="AC6611" s="301"/>
      <c r="AD6611" s="301"/>
      <c r="AE6611" s="301"/>
      <c r="AF6611" s="301"/>
      <c r="AG6611" s="301"/>
      <c r="AH6611" s="301"/>
      <c r="AI6611" s="301"/>
    </row>
    <row r="6612" spans="18:35" ht="80.099999999999994" customHeight="1" x14ac:dyDescent="0.2">
      <c r="R6612" s="301"/>
      <c r="S6612" s="301"/>
      <c r="T6612" s="301"/>
      <c r="U6612" s="301"/>
      <c r="V6612" s="301"/>
      <c r="W6612" s="301"/>
      <c r="X6612" s="301"/>
      <c r="Y6612" s="301"/>
      <c r="Z6612" s="301"/>
      <c r="AA6612" s="301"/>
      <c r="AB6612" s="301"/>
      <c r="AC6612" s="301"/>
      <c r="AD6612" s="301"/>
      <c r="AE6612" s="301"/>
      <c r="AF6612" s="301"/>
      <c r="AG6612" s="301"/>
      <c r="AH6612" s="301"/>
      <c r="AI6612" s="301"/>
    </row>
    <row r="6613" spans="18:35" ht="80.099999999999994" customHeight="1" x14ac:dyDescent="0.2">
      <c r="R6613" s="301"/>
      <c r="S6613" s="301"/>
      <c r="T6613" s="301"/>
      <c r="U6613" s="301"/>
      <c r="V6613" s="301"/>
      <c r="W6613" s="301"/>
      <c r="X6613" s="301"/>
      <c r="Y6613" s="301"/>
      <c r="Z6613" s="301"/>
      <c r="AA6613" s="301"/>
      <c r="AB6613" s="301"/>
      <c r="AC6613" s="301"/>
      <c r="AD6613" s="301"/>
      <c r="AE6613" s="301"/>
      <c r="AF6613" s="301"/>
      <c r="AG6613" s="301"/>
      <c r="AH6613" s="301"/>
      <c r="AI6613" s="301"/>
    </row>
    <row r="6614" spans="18:35" ht="80.099999999999994" customHeight="1" x14ac:dyDescent="0.2">
      <c r="R6614" s="301"/>
      <c r="S6614" s="301"/>
      <c r="T6614" s="301"/>
      <c r="U6614" s="301"/>
      <c r="V6614" s="301"/>
      <c r="W6614" s="301"/>
      <c r="X6614" s="301"/>
      <c r="Y6614" s="301"/>
      <c r="Z6614" s="301"/>
      <c r="AA6614" s="301"/>
      <c r="AB6614" s="301"/>
      <c r="AC6614" s="301"/>
      <c r="AD6614" s="301"/>
      <c r="AE6614" s="301"/>
      <c r="AF6614" s="301"/>
      <c r="AG6614" s="301"/>
      <c r="AH6614" s="301"/>
      <c r="AI6614" s="301"/>
    </row>
    <row r="6615" spans="18:35" ht="80.099999999999994" customHeight="1" x14ac:dyDescent="0.2">
      <c r="R6615" s="301"/>
      <c r="S6615" s="301"/>
      <c r="T6615" s="301"/>
      <c r="U6615" s="301"/>
      <c r="V6615" s="301"/>
      <c r="W6615" s="301"/>
      <c r="X6615" s="301"/>
      <c r="Y6615" s="301"/>
      <c r="Z6615" s="301"/>
      <c r="AA6615" s="301"/>
      <c r="AB6615" s="301"/>
      <c r="AC6615" s="301"/>
      <c r="AD6615" s="301"/>
      <c r="AE6615" s="301"/>
      <c r="AF6615" s="301"/>
      <c r="AG6615" s="301"/>
      <c r="AH6615" s="301"/>
      <c r="AI6615" s="301"/>
    </row>
    <row r="6616" spans="18:35" ht="80.099999999999994" customHeight="1" x14ac:dyDescent="0.2">
      <c r="R6616" s="301"/>
      <c r="S6616" s="301"/>
      <c r="T6616" s="301"/>
      <c r="U6616" s="301"/>
      <c r="V6616" s="301"/>
      <c r="W6616" s="301"/>
      <c r="X6616" s="301"/>
      <c r="Y6616" s="301"/>
      <c r="Z6616" s="301"/>
      <c r="AA6616" s="301"/>
      <c r="AB6616" s="301"/>
      <c r="AC6616" s="301"/>
      <c r="AD6616" s="301"/>
      <c r="AE6616" s="301"/>
      <c r="AF6616" s="301"/>
      <c r="AG6616" s="301"/>
      <c r="AH6616" s="301"/>
      <c r="AI6616" s="301"/>
    </row>
    <row r="6617" spans="18:35" ht="80.099999999999994" customHeight="1" x14ac:dyDescent="0.2">
      <c r="R6617" s="301"/>
      <c r="S6617" s="301"/>
      <c r="T6617" s="301"/>
      <c r="U6617" s="301"/>
      <c r="V6617" s="301"/>
      <c r="W6617" s="301"/>
      <c r="X6617" s="301"/>
      <c r="Y6617" s="301"/>
      <c r="Z6617" s="301"/>
      <c r="AA6617" s="301"/>
      <c r="AB6617" s="301"/>
      <c r="AC6617" s="301"/>
      <c r="AD6617" s="301"/>
      <c r="AE6617" s="301"/>
      <c r="AF6617" s="301"/>
      <c r="AG6617" s="301"/>
      <c r="AH6617" s="301"/>
      <c r="AI6617" s="301"/>
    </row>
    <row r="6618" spans="18:35" ht="80.099999999999994" customHeight="1" x14ac:dyDescent="0.2">
      <c r="R6618" s="301"/>
      <c r="S6618" s="301"/>
      <c r="T6618" s="301"/>
      <c r="U6618" s="301"/>
      <c r="V6618" s="301"/>
      <c r="W6618" s="301"/>
      <c r="X6618" s="301"/>
      <c r="Y6618" s="301"/>
      <c r="Z6618" s="301"/>
      <c r="AA6618" s="301"/>
      <c r="AB6618" s="301"/>
      <c r="AC6618" s="301"/>
      <c r="AD6618" s="301"/>
      <c r="AE6618" s="301"/>
      <c r="AF6618" s="301"/>
      <c r="AG6618" s="301"/>
      <c r="AH6618" s="301"/>
      <c r="AI6618" s="301"/>
    </row>
    <row r="6619" spans="18:35" ht="80.099999999999994" customHeight="1" x14ac:dyDescent="0.2">
      <c r="R6619" s="301"/>
      <c r="S6619" s="301"/>
      <c r="T6619" s="301"/>
      <c r="U6619" s="301"/>
      <c r="V6619" s="301"/>
      <c r="W6619" s="301"/>
      <c r="X6619" s="301"/>
      <c r="Y6619" s="301"/>
      <c r="Z6619" s="301"/>
      <c r="AA6619" s="301"/>
      <c r="AB6619" s="301"/>
      <c r="AC6619" s="301"/>
      <c r="AD6619" s="301"/>
      <c r="AE6619" s="301"/>
      <c r="AF6619" s="301"/>
      <c r="AG6619" s="301"/>
      <c r="AH6619" s="301"/>
      <c r="AI6619" s="301"/>
    </row>
    <row r="6620" spans="18:35" ht="80.099999999999994" customHeight="1" x14ac:dyDescent="0.2">
      <c r="R6620" s="301"/>
      <c r="S6620" s="301"/>
      <c r="T6620" s="301"/>
      <c r="U6620" s="301"/>
      <c r="V6620" s="301"/>
      <c r="W6620" s="301"/>
      <c r="X6620" s="301"/>
      <c r="Y6620" s="301"/>
      <c r="Z6620" s="301"/>
      <c r="AA6620" s="301"/>
      <c r="AB6620" s="301"/>
      <c r="AC6620" s="301"/>
      <c r="AD6620" s="301"/>
      <c r="AE6620" s="301"/>
      <c r="AF6620" s="301"/>
      <c r="AG6620" s="301"/>
      <c r="AH6620" s="301"/>
      <c r="AI6620" s="301"/>
    </row>
    <row r="6621" spans="18:35" ht="80.099999999999994" customHeight="1" x14ac:dyDescent="0.2">
      <c r="R6621" s="301"/>
      <c r="S6621" s="301"/>
      <c r="T6621" s="301"/>
      <c r="U6621" s="301"/>
      <c r="V6621" s="301"/>
      <c r="W6621" s="301"/>
      <c r="X6621" s="301"/>
      <c r="Y6621" s="301"/>
      <c r="Z6621" s="301"/>
      <c r="AA6621" s="301"/>
      <c r="AB6621" s="301"/>
      <c r="AC6621" s="301"/>
      <c r="AD6621" s="301"/>
      <c r="AE6621" s="301"/>
      <c r="AF6621" s="301"/>
      <c r="AG6621" s="301"/>
      <c r="AH6621" s="301"/>
      <c r="AI6621" s="301"/>
    </row>
    <row r="6622" spans="18:35" ht="80.099999999999994" customHeight="1" x14ac:dyDescent="0.2">
      <c r="R6622" s="301"/>
      <c r="S6622" s="301"/>
      <c r="T6622" s="301"/>
      <c r="U6622" s="301"/>
      <c r="V6622" s="301"/>
      <c r="W6622" s="301"/>
      <c r="X6622" s="301"/>
      <c r="Y6622" s="301"/>
      <c r="Z6622" s="301"/>
      <c r="AA6622" s="301"/>
      <c r="AB6622" s="301"/>
      <c r="AC6622" s="301"/>
      <c r="AD6622" s="301"/>
      <c r="AE6622" s="301"/>
      <c r="AF6622" s="301"/>
      <c r="AG6622" s="301"/>
      <c r="AH6622" s="301"/>
      <c r="AI6622" s="301"/>
    </row>
    <row r="6623" spans="18:35" ht="80.099999999999994" customHeight="1" x14ac:dyDescent="0.2">
      <c r="R6623" s="301"/>
      <c r="S6623" s="301"/>
      <c r="T6623" s="301"/>
      <c r="U6623" s="301"/>
      <c r="V6623" s="301"/>
      <c r="W6623" s="301"/>
      <c r="X6623" s="301"/>
      <c r="Y6623" s="301"/>
      <c r="Z6623" s="301"/>
      <c r="AA6623" s="301"/>
      <c r="AB6623" s="301"/>
      <c r="AC6623" s="301"/>
      <c r="AD6623" s="301"/>
      <c r="AE6623" s="301"/>
      <c r="AF6623" s="301"/>
      <c r="AG6623" s="301"/>
      <c r="AH6623" s="301"/>
      <c r="AI6623" s="301"/>
    </row>
    <row r="6624" spans="18:35" ht="80.099999999999994" customHeight="1" x14ac:dyDescent="0.2">
      <c r="R6624" s="301"/>
      <c r="S6624" s="301"/>
      <c r="T6624" s="301"/>
      <c r="U6624" s="301"/>
      <c r="V6624" s="301"/>
      <c r="W6624" s="301"/>
      <c r="X6624" s="301"/>
      <c r="Y6624" s="301"/>
      <c r="Z6624" s="301"/>
      <c r="AA6624" s="301"/>
      <c r="AB6624" s="301"/>
      <c r="AC6624" s="301"/>
      <c r="AD6624" s="301"/>
      <c r="AE6624" s="301"/>
      <c r="AF6624" s="301"/>
      <c r="AG6624" s="301"/>
      <c r="AH6624" s="301"/>
      <c r="AI6624" s="301"/>
    </row>
    <row r="6625" spans="18:35" ht="80.099999999999994" customHeight="1" x14ac:dyDescent="0.2">
      <c r="R6625" s="301"/>
      <c r="S6625" s="301"/>
      <c r="T6625" s="301"/>
      <c r="U6625" s="301"/>
      <c r="V6625" s="301"/>
      <c r="W6625" s="301"/>
      <c r="X6625" s="301"/>
      <c r="Y6625" s="301"/>
      <c r="Z6625" s="301"/>
      <c r="AA6625" s="301"/>
      <c r="AB6625" s="301"/>
      <c r="AC6625" s="301"/>
      <c r="AD6625" s="301"/>
      <c r="AE6625" s="301"/>
      <c r="AF6625" s="301"/>
      <c r="AG6625" s="301"/>
      <c r="AH6625" s="301"/>
      <c r="AI6625" s="301"/>
    </row>
    <row r="6626" spans="18:35" ht="80.099999999999994" customHeight="1" x14ac:dyDescent="0.2">
      <c r="R6626" s="301"/>
      <c r="S6626" s="301"/>
      <c r="T6626" s="301"/>
      <c r="U6626" s="301"/>
      <c r="V6626" s="301"/>
      <c r="W6626" s="301"/>
      <c r="X6626" s="301"/>
      <c r="Y6626" s="301"/>
      <c r="Z6626" s="301"/>
      <c r="AA6626" s="301"/>
      <c r="AB6626" s="301"/>
      <c r="AC6626" s="301"/>
      <c r="AD6626" s="301"/>
      <c r="AE6626" s="301"/>
      <c r="AF6626" s="301"/>
      <c r="AG6626" s="301"/>
      <c r="AH6626" s="301"/>
      <c r="AI6626" s="301"/>
    </row>
    <row r="6627" spans="18:35" ht="80.099999999999994" customHeight="1" x14ac:dyDescent="0.2">
      <c r="R6627" s="301"/>
      <c r="S6627" s="301"/>
      <c r="T6627" s="301"/>
      <c r="U6627" s="301"/>
      <c r="V6627" s="301"/>
      <c r="W6627" s="301"/>
      <c r="X6627" s="301"/>
      <c r="Y6627" s="301"/>
      <c r="Z6627" s="301"/>
      <c r="AA6627" s="301"/>
      <c r="AB6627" s="301"/>
      <c r="AC6627" s="301"/>
      <c r="AD6627" s="301"/>
      <c r="AE6627" s="301"/>
      <c r="AF6627" s="301"/>
      <c r="AG6627" s="301"/>
      <c r="AH6627" s="301"/>
      <c r="AI6627" s="301"/>
    </row>
    <row r="6628" spans="18:35" ht="80.099999999999994" customHeight="1" x14ac:dyDescent="0.2">
      <c r="R6628" s="301"/>
      <c r="S6628" s="301"/>
      <c r="T6628" s="301"/>
      <c r="U6628" s="301"/>
      <c r="V6628" s="301"/>
      <c r="W6628" s="301"/>
      <c r="X6628" s="301"/>
      <c r="Y6628" s="301"/>
      <c r="Z6628" s="301"/>
      <c r="AA6628" s="301"/>
      <c r="AB6628" s="301"/>
      <c r="AC6628" s="301"/>
      <c r="AD6628" s="301"/>
      <c r="AE6628" s="301"/>
      <c r="AF6628" s="301"/>
      <c r="AG6628" s="301"/>
      <c r="AH6628" s="301"/>
      <c r="AI6628" s="301"/>
    </row>
    <row r="6629" spans="18:35" ht="80.099999999999994" customHeight="1" x14ac:dyDescent="0.2">
      <c r="R6629" s="301"/>
      <c r="S6629" s="301"/>
      <c r="T6629" s="301"/>
      <c r="U6629" s="301"/>
      <c r="V6629" s="301"/>
      <c r="W6629" s="301"/>
      <c r="X6629" s="301"/>
      <c r="Y6629" s="301"/>
      <c r="Z6629" s="301"/>
      <c r="AA6629" s="301"/>
      <c r="AB6629" s="301"/>
      <c r="AC6629" s="301"/>
      <c r="AD6629" s="301"/>
      <c r="AE6629" s="301"/>
      <c r="AF6629" s="301"/>
      <c r="AG6629" s="301"/>
      <c r="AH6629" s="301"/>
      <c r="AI6629" s="301"/>
    </row>
    <row r="6630" spans="18:35" ht="80.099999999999994" customHeight="1" x14ac:dyDescent="0.2">
      <c r="R6630" s="301"/>
      <c r="S6630" s="301"/>
      <c r="T6630" s="301"/>
      <c r="U6630" s="301"/>
      <c r="V6630" s="301"/>
      <c r="W6630" s="301"/>
      <c r="X6630" s="301"/>
      <c r="Y6630" s="301"/>
      <c r="Z6630" s="301"/>
      <c r="AA6630" s="301"/>
      <c r="AB6630" s="301"/>
      <c r="AC6630" s="301"/>
      <c r="AD6630" s="301"/>
      <c r="AE6630" s="301"/>
      <c r="AF6630" s="301"/>
      <c r="AG6630" s="301"/>
      <c r="AH6630" s="301"/>
      <c r="AI6630" s="301"/>
    </row>
    <row r="6631" spans="18:35" ht="80.099999999999994" customHeight="1" x14ac:dyDescent="0.2">
      <c r="R6631" s="301"/>
      <c r="S6631" s="301"/>
      <c r="T6631" s="301"/>
      <c r="U6631" s="301"/>
      <c r="V6631" s="301"/>
      <c r="W6631" s="301"/>
      <c r="X6631" s="301"/>
      <c r="Y6631" s="301"/>
      <c r="Z6631" s="301"/>
      <c r="AA6631" s="301"/>
      <c r="AB6631" s="301"/>
      <c r="AC6631" s="301"/>
      <c r="AD6631" s="301"/>
      <c r="AE6631" s="301"/>
      <c r="AF6631" s="301"/>
      <c r="AG6631" s="301"/>
      <c r="AH6631" s="301"/>
      <c r="AI6631" s="301"/>
    </row>
    <row r="6632" spans="18:35" ht="80.099999999999994" customHeight="1" x14ac:dyDescent="0.2">
      <c r="R6632" s="301"/>
      <c r="S6632" s="301"/>
      <c r="T6632" s="301"/>
      <c r="U6632" s="301"/>
      <c r="V6632" s="301"/>
      <c r="W6632" s="301"/>
      <c r="X6632" s="301"/>
      <c r="Y6632" s="301"/>
      <c r="Z6632" s="301"/>
      <c r="AA6632" s="301"/>
      <c r="AB6632" s="301"/>
      <c r="AC6632" s="301"/>
      <c r="AD6632" s="301"/>
      <c r="AE6632" s="301"/>
      <c r="AF6632" s="301"/>
      <c r="AG6632" s="301"/>
      <c r="AH6632" s="301"/>
      <c r="AI6632" s="301"/>
    </row>
    <row r="6633" spans="18:35" ht="80.099999999999994" customHeight="1" x14ac:dyDescent="0.2">
      <c r="R6633" s="301"/>
      <c r="S6633" s="301"/>
      <c r="T6633" s="301"/>
      <c r="U6633" s="301"/>
      <c r="V6633" s="301"/>
      <c r="W6633" s="301"/>
      <c r="X6633" s="301"/>
      <c r="Y6633" s="301"/>
      <c r="Z6633" s="301"/>
      <c r="AA6633" s="301"/>
      <c r="AB6633" s="301"/>
      <c r="AC6633" s="301"/>
      <c r="AD6633" s="301"/>
      <c r="AE6633" s="301"/>
      <c r="AF6633" s="301"/>
      <c r="AG6633" s="301"/>
      <c r="AH6633" s="301"/>
      <c r="AI6633" s="301"/>
    </row>
    <row r="6634" spans="18:35" ht="80.099999999999994" customHeight="1" x14ac:dyDescent="0.2">
      <c r="R6634" s="301"/>
      <c r="S6634" s="301"/>
      <c r="T6634" s="301"/>
      <c r="U6634" s="301"/>
      <c r="V6634" s="301"/>
      <c r="W6634" s="301"/>
      <c r="X6634" s="301"/>
      <c r="Y6634" s="301"/>
      <c r="Z6634" s="301"/>
      <c r="AA6634" s="301"/>
      <c r="AB6634" s="301"/>
      <c r="AC6634" s="301"/>
      <c r="AD6634" s="301"/>
      <c r="AE6634" s="301"/>
      <c r="AF6634" s="301"/>
      <c r="AG6634" s="301"/>
      <c r="AH6634" s="301"/>
      <c r="AI6634" s="301"/>
    </row>
    <row r="6635" spans="18:35" ht="80.099999999999994" customHeight="1" x14ac:dyDescent="0.2">
      <c r="R6635" s="301"/>
      <c r="S6635" s="301"/>
      <c r="T6635" s="301"/>
      <c r="U6635" s="301"/>
      <c r="V6635" s="301"/>
      <c r="W6635" s="301"/>
      <c r="X6635" s="301"/>
      <c r="Y6635" s="301"/>
      <c r="Z6635" s="301"/>
      <c r="AA6635" s="301"/>
      <c r="AB6635" s="301"/>
      <c r="AC6635" s="301"/>
      <c r="AD6635" s="301"/>
      <c r="AE6635" s="301"/>
      <c r="AF6635" s="301"/>
      <c r="AG6635" s="301"/>
      <c r="AH6635" s="301"/>
      <c r="AI6635" s="301"/>
    </row>
    <row r="6636" spans="18:35" ht="80.099999999999994" customHeight="1" x14ac:dyDescent="0.2">
      <c r="R6636" s="301"/>
      <c r="S6636" s="301"/>
      <c r="T6636" s="301"/>
      <c r="U6636" s="301"/>
      <c r="V6636" s="301"/>
      <c r="W6636" s="301"/>
      <c r="X6636" s="301"/>
      <c r="Y6636" s="301"/>
      <c r="Z6636" s="301"/>
      <c r="AA6636" s="301"/>
      <c r="AB6636" s="301"/>
      <c r="AC6636" s="301"/>
      <c r="AD6636" s="301"/>
      <c r="AE6636" s="301"/>
      <c r="AF6636" s="301"/>
      <c r="AG6636" s="301"/>
      <c r="AH6636" s="301"/>
      <c r="AI6636" s="301"/>
    </row>
    <row r="6637" spans="18:35" ht="80.099999999999994" customHeight="1" x14ac:dyDescent="0.2">
      <c r="R6637" s="301"/>
      <c r="S6637" s="301"/>
      <c r="T6637" s="301"/>
      <c r="U6637" s="301"/>
      <c r="V6637" s="301"/>
      <c r="W6637" s="301"/>
      <c r="X6637" s="301"/>
      <c r="Y6637" s="301"/>
      <c r="Z6637" s="301"/>
      <c r="AA6637" s="301"/>
      <c r="AB6637" s="301"/>
      <c r="AC6637" s="301"/>
      <c r="AD6637" s="301"/>
      <c r="AE6637" s="301"/>
      <c r="AF6637" s="301"/>
      <c r="AG6637" s="301"/>
      <c r="AH6637" s="301"/>
      <c r="AI6637" s="301"/>
    </row>
    <row r="6638" spans="18:35" ht="80.099999999999994" customHeight="1" x14ac:dyDescent="0.2">
      <c r="R6638" s="301"/>
      <c r="S6638" s="301"/>
      <c r="T6638" s="301"/>
      <c r="U6638" s="301"/>
      <c r="V6638" s="301"/>
      <c r="W6638" s="301"/>
      <c r="X6638" s="301"/>
      <c r="Y6638" s="301"/>
      <c r="Z6638" s="301"/>
      <c r="AA6638" s="301"/>
      <c r="AB6638" s="301"/>
      <c r="AC6638" s="301"/>
      <c r="AD6638" s="301"/>
      <c r="AE6638" s="301"/>
      <c r="AF6638" s="301"/>
      <c r="AG6638" s="301"/>
      <c r="AH6638" s="301"/>
      <c r="AI6638" s="301"/>
    </row>
    <row r="6639" spans="18:35" ht="80.099999999999994" customHeight="1" x14ac:dyDescent="0.2">
      <c r="R6639" s="301"/>
      <c r="S6639" s="301"/>
      <c r="T6639" s="301"/>
      <c r="U6639" s="301"/>
      <c r="V6639" s="301"/>
      <c r="W6639" s="301"/>
      <c r="X6639" s="301"/>
      <c r="Y6639" s="301"/>
      <c r="Z6639" s="301"/>
      <c r="AA6639" s="301"/>
      <c r="AB6639" s="301"/>
      <c r="AC6639" s="301"/>
      <c r="AD6639" s="301"/>
      <c r="AE6639" s="301"/>
      <c r="AF6639" s="301"/>
      <c r="AG6639" s="301"/>
      <c r="AH6639" s="301"/>
      <c r="AI6639" s="301"/>
    </row>
    <row r="6640" spans="18:35" ht="80.099999999999994" customHeight="1" x14ac:dyDescent="0.2">
      <c r="R6640" s="301"/>
      <c r="S6640" s="301"/>
      <c r="T6640" s="301"/>
      <c r="U6640" s="301"/>
      <c r="V6640" s="301"/>
      <c r="W6640" s="301"/>
      <c r="X6640" s="301"/>
      <c r="Y6640" s="301"/>
      <c r="Z6640" s="301"/>
      <c r="AA6640" s="301"/>
      <c r="AB6640" s="301"/>
      <c r="AC6640" s="301"/>
      <c r="AD6640" s="301"/>
      <c r="AE6640" s="301"/>
      <c r="AF6640" s="301"/>
      <c r="AG6640" s="301"/>
      <c r="AH6640" s="301"/>
      <c r="AI6640" s="301"/>
    </row>
    <row r="6641" spans="18:35" ht="80.099999999999994" customHeight="1" x14ac:dyDescent="0.2">
      <c r="R6641" s="301"/>
      <c r="S6641" s="301"/>
      <c r="T6641" s="301"/>
      <c r="U6641" s="301"/>
      <c r="V6641" s="301"/>
      <c r="W6641" s="301"/>
      <c r="X6641" s="301"/>
      <c r="Y6641" s="301"/>
      <c r="Z6641" s="301"/>
      <c r="AA6641" s="301"/>
      <c r="AB6641" s="301"/>
      <c r="AC6641" s="301"/>
      <c r="AD6641" s="301"/>
      <c r="AE6641" s="301"/>
      <c r="AF6641" s="301"/>
      <c r="AG6641" s="301"/>
      <c r="AH6641" s="301"/>
      <c r="AI6641" s="301"/>
    </row>
    <row r="6642" spans="18:35" ht="80.099999999999994" customHeight="1" x14ac:dyDescent="0.2">
      <c r="R6642" s="301"/>
      <c r="S6642" s="301"/>
      <c r="T6642" s="301"/>
      <c r="U6642" s="301"/>
      <c r="V6642" s="301"/>
      <c r="W6642" s="301"/>
      <c r="X6642" s="301"/>
      <c r="Y6642" s="301"/>
      <c r="Z6642" s="301"/>
      <c r="AA6642" s="301"/>
      <c r="AB6642" s="301"/>
      <c r="AC6642" s="301"/>
      <c r="AD6642" s="301"/>
      <c r="AE6642" s="301"/>
      <c r="AF6642" s="301"/>
      <c r="AG6642" s="301"/>
      <c r="AH6642" s="301"/>
      <c r="AI6642" s="301"/>
    </row>
    <row r="6643" spans="18:35" ht="80.099999999999994" customHeight="1" x14ac:dyDescent="0.2">
      <c r="R6643" s="301"/>
      <c r="S6643" s="301"/>
      <c r="T6643" s="301"/>
      <c r="U6643" s="301"/>
      <c r="V6643" s="301"/>
      <c r="W6643" s="301"/>
      <c r="X6643" s="301"/>
      <c r="Y6643" s="301"/>
      <c r="Z6643" s="301"/>
      <c r="AA6643" s="301"/>
      <c r="AB6643" s="301"/>
      <c r="AC6643" s="301"/>
      <c r="AD6643" s="301"/>
      <c r="AE6643" s="301"/>
      <c r="AF6643" s="301"/>
      <c r="AG6643" s="301"/>
      <c r="AH6643" s="301"/>
      <c r="AI6643" s="301"/>
    </row>
    <row r="6644" spans="18:35" ht="80.099999999999994" customHeight="1" x14ac:dyDescent="0.2">
      <c r="R6644" s="301"/>
      <c r="S6644" s="301"/>
      <c r="T6644" s="301"/>
      <c r="U6644" s="301"/>
      <c r="V6644" s="301"/>
      <c r="W6644" s="301"/>
      <c r="X6644" s="301"/>
      <c r="Y6644" s="301"/>
      <c r="Z6644" s="301"/>
      <c r="AA6644" s="301"/>
      <c r="AB6644" s="301"/>
      <c r="AC6644" s="301"/>
      <c r="AD6644" s="301"/>
      <c r="AE6644" s="301"/>
      <c r="AF6644" s="301"/>
      <c r="AG6644" s="301"/>
      <c r="AH6644" s="301"/>
      <c r="AI6644" s="301"/>
    </row>
    <row r="6645" spans="18:35" ht="80.099999999999994" customHeight="1" x14ac:dyDescent="0.2">
      <c r="R6645" s="301"/>
      <c r="S6645" s="301"/>
      <c r="T6645" s="301"/>
      <c r="U6645" s="301"/>
      <c r="V6645" s="301"/>
      <c r="W6645" s="301"/>
      <c r="X6645" s="301"/>
      <c r="Y6645" s="301"/>
      <c r="Z6645" s="301"/>
      <c r="AA6645" s="301"/>
      <c r="AB6645" s="301"/>
      <c r="AC6645" s="301"/>
      <c r="AD6645" s="301"/>
      <c r="AE6645" s="301"/>
      <c r="AF6645" s="301"/>
      <c r="AG6645" s="301"/>
      <c r="AH6645" s="301"/>
      <c r="AI6645" s="301"/>
    </row>
    <row r="6646" spans="18:35" ht="80.099999999999994" customHeight="1" x14ac:dyDescent="0.2">
      <c r="R6646" s="301"/>
      <c r="S6646" s="301"/>
      <c r="T6646" s="301"/>
      <c r="U6646" s="301"/>
      <c r="V6646" s="301"/>
      <c r="W6646" s="301"/>
      <c r="X6646" s="301"/>
      <c r="Y6646" s="301"/>
      <c r="Z6646" s="301"/>
      <c r="AA6646" s="301"/>
      <c r="AB6646" s="301"/>
      <c r="AC6646" s="301"/>
      <c r="AD6646" s="301"/>
      <c r="AE6646" s="301"/>
      <c r="AF6646" s="301"/>
      <c r="AG6646" s="301"/>
      <c r="AH6646" s="301"/>
      <c r="AI6646" s="301"/>
    </row>
    <row r="6647" spans="18:35" ht="80.099999999999994" customHeight="1" x14ac:dyDescent="0.2">
      <c r="R6647" s="301"/>
      <c r="S6647" s="301"/>
      <c r="T6647" s="301"/>
      <c r="U6647" s="301"/>
      <c r="V6647" s="301"/>
      <c r="W6647" s="301"/>
      <c r="X6647" s="301"/>
      <c r="Y6647" s="301"/>
      <c r="Z6647" s="301"/>
      <c r="AA6647" s="301"/>
      <c r="AB6647" s="301"/>
      <c r="AC6647" s="301"/>
      <c r="AD6647" s="301"/>
      <c r="AE6647" s="301"/>
      <c r="AF6647" s="301"/>
      <c r="AG6647" s="301"/>
      <c r="AH6647" s="301"/>
      <c r="AI6647" s="301"/>
    </row>
    <row r="6648" spans="18:35" ht="80.099999999999994" customHeight="1" x14ac:dyDescent="0.2">
      <c r="R6648" s="301"/>
      <c r="S6648" s="301"/>
      <c r="T6648" s="301"/>
      <c r="U6648" s="301"/>
      <c r="V6648" s="301"/>
      <c r="W6648" s="301"/>
      <c r="X6648" s="301"/>
      <c r="Y6648" s="301"/>
      <c r="Z6648" s="301"/>
      <c r="AA6648" s="301"/>
      <c r="AB6648" s="301"/>
      <c r="AC6648" s="301"/>
      <c r="AD6648" s="301"/>
      <c r="AE6648" s="301"/>
      <c r="AF6648" s="301"/>
      <c r="AG6648" s="301"/>
      <c r="AH6648" s="301"/>
      <c r="AI6648" s="301"/>
    </row>
    <row r="6649" spans="18:35" ht="80.099999999999994" customHeight="1" x14ac:dyDescent="0.2">
      <c r="R6649" s="301"/>
      <c r="S6649" s="301"/>
      <c r="T6649" s="301"/>
      <c r="U6649" s="301"/>
      <c r="V6649" s="301"/>
      <c r="W6649" s="301"/>
      <c r="X6649" s="301"/>
      <c r="Y6649" s="301"/>
      <c r="Z6649" s="301"/>
      <c r="AA6649" s="301"/>
      <c r="AB6649" s="301"/>
      <c r="AC6649" s="301"/>
      <c r="AD6649" s="301"/>
      <c r="AE6649" s="301"/>
      <c r="AF6649" s="301"/>
      <c r="AG6649" s="301"/>
      <c r="AH6649" s="301"/>
      <c r="AI6649" s="301"/>
    </row>
    <row r="6650" spans="18:35" ht="80.099999999999994" customHeight="1" x14ac:dyDescent="0.2">
      <c r="R6650" s="301"/>
      <c r="S6650" s="301"/>
      <c r="T6650" s="301"/>
      <c r="U6650" s="301"/>
      <c r="V6650" s="301"/>
      <c r="W6650" s="301"/>
      <c r="X6650" s="301"/>
      <c r="Y6650" s="301"/>
      <c r="Z6650" s="301"/>
      <c r="AA6650" s="301"/>
      <c r="AB6650" s="301"/>
      <c r="AC6650" s="301"/>
      <c r="AD6650" s="301"/>
      <c r="AE6650" s="301"/>
      <c r="AF6650" s="301"/>
      <c r="AG6650" s="301"/>
      <c r="AH6650" s="301"/>
      <c r="AI6650" s="301"/>
    </row>
    <row r="6651" spans="18:35" ht="80.099999999999994" customHeight="1" x14ac:dyDescent="0.2">
      <c r="R6651" s="301"/>
      <c r="S6651" s="301"/>
      <c r="T6651" s="301"/>
      <c r="U6651" s="301"/>
      <c r="V6651" s="301"/>
      <c r="W6651" s="301"/>
      <c r="X6651" s="301"/>
      <c r="Y6651" s="301"/>
      <c r="Z6651" s="301"/>
      <c r="AA6651" s="301"/>
      <c r="AB6651" s="301"/>
      <c r="AC6651" s="301"/>
      <c r="AD6651" s="301"/>
      <c r="AE6651" s="301"/>
      <c r="AF6651" s="301"/>
      <c r="AG6651" s="301"/>
      <c r="AH6651" s="301"/>
      <c r="AI6651" s="301"/>
    </row>
    <row r="6652" spans="18:35" ht="80.099999999999994" customHeight="1" x14ac:dyDescent="0.2">
      <c r="R6652" s="301"/>
      <c r="S6652" s="301"/>
      <c r="T6652" s="301"/>
      <c r="U6652" s="301"/>
      <c r="V6652" s="301"/>
      <c r="W6652" s="301"/>
      <c r="X6652" s="301"/>
      <c r="Y6652" s="301"/>
      <c r="Z6652" s="301"/>
      <c r="AA6652" s="301"/>
      <c r="AB6652" s="301"/>
      <c r="AC6652" s="301"/>
      <c r="AD6652" s="301"/>
      <c r="AE6652" s="301"/>
      <c r="AF6652" s="301"/>
      <c r="AG6652" s="301"/>
      <c r="AH6652" s="301"/>
      <c r="AI6652" s="301"/>
    </row>
    <row r="6653" spans="18:35" ht="80.099999999999994" customHeight="1" x14ac:dyDescent="0.2">
      <c r="R6653" s="301"/>
      <c r="S6653" s="301"/>
      <c r="T6653" s="301"/>
      <c r="U6653" s="301"/>
      <c r="V6653" s="301"/>
      <c r="W6653" s="301"/>
      <c r="X6653" s="301"/>
      <c r="Y6653" s="301"/>
      <c r="Z6653" s="301"/>
      <c r="AA6653" s="301"/>
      <c r="AB6653" s="301"/>
      <c r="AC6653" s="301"/>
      <c r="AD6653" s="301"/>
      <c r="AE6653" s="301"/>
      <c r="AF6653" s="301"/>
      <c r="AG6653" s="301"/>
      <c r="AH6653" s="301"/>
      <c r="AI6653" s="301"/>
    </row>
    <row r="6654" spans="18:35" ht="80.099999999999994" customHeight="1" x14ac:dyDescent="0.2">
      <c r="R6654" s="301"/>
      <c r="S6654" s="301"/>
      <c r="T6654" s="301"/>
      <c r="U6654" s="301"/>
      <c r="V6654" s="301"/>
      <c r="W6654" s="301"/>
      <c r="X6654" s="301"/>
      <c r="Y6654" s="301"/>
      <c r="Z6654" s="301"/>
      <c r="AA6654" s="301"/>
      <c r="AB6654" s="301"/>
      <c r="AC6654" s="301"/>
      <c r="AD6654" s="301"/>
      <c r="AE6654" s="301"/>
      <c r="AF6654" s="301"/>
      <c r="AG6654" s="301"/>
      <c r="AH6654" s="301"/>
      <c r="AI6654" s="301"/>
    </row>
    <row r="6655" spans="18:35" ht="80.099999999999994" customHeight="1" x14ac:dyDescent="0.2">
      <c r="R6655" s="301"/>
      <c r="S6655" s="301"/>
      <c r="T6655" s="301"/>
      <c r="U6655" s="301"/>
      <c r="V6655" s="301"/>
      <c r="W6655" s="301"/>
      <c r="X6655" s="301"/>
      <c r="Y6655" s="301"/>
      <c r="Z6655" s="301"/>
      <c r="AA6655" s="301"/>
      <c r="AB6655" s="301"/>
      <c r="AC6655" s="301"/>
      <c r="AD6655" s="301"/>
      <c r="AE6655" s="301"/>
      <c r="AF6655" s="301"/>
      <c r="AG6655" s="301"/>
      <c r="AH6655" s="301"/>
      <c r="AI6655" s="301"/>
    </row>
    <row r="6656" spans="18:35" ht="80.099999999999994" customHeight="1" x14ac:dyDescent="0.2">
      <c r="R6656" s="301"/>
      <c r="S6656" s="301"/>
      <c r="T6656" s="301"/>
      <c r="U6656" s="301"/>
      <c r="V6656" s="301"/>
      <c r="W6656" s="301"/>
      <c r="X6656" s="301"/>
      <c r="Y6656" s="301"/>
      <c r="Z6656" s="301"/>
      <c r="AA6656" s="301"/>
      <c r="AB6656" s="301"/>
      <c r="AC6656" s="301"/>
      <c r="AD6656" s="301"/>
      <c r="AE6656" s="301"/>
      <c r="AF6656" s="301"/>
      <c r="AG6656" s="301"/>
      <c r="AH6656" s="301"/>
      <c r="AI6656" s="301"/>
    </row>
    <row r="6657" spans="18:35" ht="80.099999999999994" customHeight="1" x14ac:dyDescent="0.2">
      <c r="R6657" s="301"/>
      <c r="S6657" s="301"/>
      <c r="T6657" s="301"/>
      <c r="U6657" s="301"/>
      <c r="V6657" s="301"/>
      <c r="W6657" s="301"/>
      <c r="X6657" s="301"/>
      <c r="Y6657" s="301"/>
      <c r="Z6657" s="301"/>
      <c r="AA6657" s="301"/>
      <c r="AB6657" s="301"/>
      <c r="AC6657" s="301"/>
      <c r="AD6657" s="301"/>
      <c r="AE6657" s="301"/>
      <c r="AF6657" s="301"/>
      <c r="AG6657" s="301"/>
      <c r="AH6657" s="301"/>
      <c r="AI6657" s="301"/>
    </row>
    <row r="6658" spans="18:35" ht="80.099999999999994" customHeight="1" x14ac:dyDescent="0.2">
      <c r="R6658" s="301"/>
      <c r="S6658" s="301"/>
      <c r="T6658" s="301"/>
      <c r="U6658" s="301"/>
      <c r="V6658" s="301"/>
      <c r="W6658" s="301"/>
      <c r="X6658" s="301"/>
      <c r="Y6658" s="301"/>
      <c r="Z6658" s="301"/>
      <c r="AA6658" s="301"/>
      <c r="AB6658" s="301"/>
      <c r="AC6658" s="301"/>
      <c r="AD6658" s="301"/>
      <c r="AE6658" s="301"/>
      <c r="AF6658" s="301"/>
      <c r="AG6658" s="301"/>
      <c r="AH6658" s="301"/>
      <c r="AI6658" s="301"/>
    </row>
    <row r="6659" spans="18:35" ht="80.099999999999994" customHeight="1" x14ac:dyDescent="0.2">
      <c r="R6659" s="301"/>
      <c r="S6659" s="301"/>
      <c r="T6659" s="301"/>
      <c r="U6659" s="301"/>
      <c r="V6659" s="301"/>
      <c r="W6659" s="301"/>
      <c r="X6659" s="301"/>
      <c r="Y6659" s="301"/>
      <c r="Z6659" s="301"/>
      <c r="AA6659" s="301"/>
      <c r="AB6659" s="301"/>
      <c r="AC6659" s="301"/>
      <c r="AD6659" s="301"/>
      <c r="AE6659" s="301"/>
      <c r="AF6659" s="301"/>
      <c r="AG6659" s="301"/>
      <c r="AH6659" s="301"/>
      <c r="AI6659" s="301"/>
    </row>
    <row r="6660" spans="18:35" ht="80.099999999999994" customHeight="1" x14ac:dyDescent="0.2">
      <c r="R6660" s="301"/>
      <c r="S6660" s="301"/>
      <c r="T6660" s="301"/>
      <c r="U6660" s="301"/>
      <c r="V6660" s="301"/>
      <c r="W6660" s="301"/>
      <c r="X6660" s="301"/>
      <c r="Y6660" s="301"/>
      <c r="Z6660" s="301"/>
      <c r="AA6660" s="301"/>
      <c r="AB6660" s="301"/>
      <c r="AC6660" s="301"/>
      <c r="AD6660" s="301"/>
      <c r="AE6660" s="301"/>
      <c r="AF6660" s="301"/>
      <c r="AG6660" s="301"/>
      <c r="AH6660" s="301"/>
      <c r="AI6660" s="301"/>
    </row>
    <row r="6661" spans="18:35" ht="80.099999999999994" customHeight="1" x14ac:dyDescent="0.2">
      <c r="R6661" s="301"/>
      <c r="S6661" s="301"/>
      <c r="T6661" s="301"/>
      <c r="U6661" s="301"/>
      <c r="V6661" s="301"/>
      <c r="W6661" s="301"/>
      <c r="X6661" s="301"/>
      <c r="Y6661" s="301"/>
      <c r="Z6661" s="301"/>
      <c r="AA6661" s="301"/>
      <c r="AB6661" s="301"/>
      <c r="AC6661" s="301"/>
      <c r="AD6661" s="301"/>
      <c r="AE6661" s="301"/>
      <c r="AF6661" s="301"/>
      <c r="AG6661" s="301"/>
      <c r="AH6661" s="301"/>
      <c r="AI6661" s="301"/>
    </row>
    <row r="6662" spans="18:35" ht="80.099999999999994" customHeight="1" x14ac:dyDescent="0.2">
      <c r="R6662" s="301"/>
      <c r="S6662" s="301"/>
      <c r="T6662" s="301"/>
      <c r="U6662" s="301"/>
      <c r="V6662" s="301"/>
      <c r="W6662" s="301"/>
      <c r="X6662" s="301"/>
      <c r="Y6662" s="301"/>
      <c r="Z6662" s="301"/>
      <c r="AA6662" s="301"/>
      <c r="AB6662" s="301"/>
      <c r="AC6662" s="301"/>
      <c r="AD6662" s="301"/>
      <c r="AE6662" s="301"/>
      <c r="AF6662" s="301"/>
      <c r="AG6662" s="301"/>
      <c r="AH6662" s="301"/>
      <c r="AI6662" s="301"/>
    </row>
    <row r="6663" spans="18:35" ht="80.099999999999994" customHeight="1" x14ac:dyDescent="0.2">
      <c r="R6663" s="301"/>
      <c r="S6663" s="301"/>
      <c r="T6663" s="301"/>
      <c r="U6663" s="301"/>
      <c r="V6663" s="301"/>
      <c r="W6663" s="301"/>
      <c r="X6663" s="301"/>
      <c r="Y6663" s="301"/>
      <c r="Z6663" s="301"/>
      <c r="AA6663" s="301"/>
      <c r="AB6663" s="301"/>
      <c r="AC6663" s="301"/>
      <c r="AD6663" s="301"/>
      <c r="AE6663" s="301"/>
      <c r="AF6663" s="301"/>
      <c r="AG6663" s="301"/>
      <c r="AH6663" s="301"/>
      <c r="AI6663" s="301"/>
    </row>
    <row r="6664" spans="18:35" ht="80.099999999999994" customHeight="1" x14ac:dyDescent="0.2">
      <c r="R6664" s="301"/>
      <c r="S6664" s="301"/>
      <c r="T6664" s="301"/>
      <c r="U6664" s="301"/>
      <c r="V6664" s="301"/>
      <c r="W6664" s="301"/>
      <c r="X6664" s="301"/>
      <c r="Y6664" s="301"/>
      <c r="Z6664" s="301"/>
      <c r="AA6664" s="301"/>
      <c r="AB6664" s="301"/>
      <c r="AC6664" s="301"/>
      <c r="AD6664" s="301"/>
      <c r="AE6664" s="301"/>
      <c r="AF6664" s="301"/>
      <c r="AG6664" s="301"/>
      <c r="AH6664" s="301"/>
      <c r="AI6664" s="301"/>
    </row>
    <row r="6665" spans="18:35" ht="80.099999999999994" customHeight="1" x14ac:dyDescent="0.2">
      <c r="R6665" s="301"/>
      <c r="S6665" s="301"/>
      <c r="T6665" s="301"/>
      <c r="U6665" s="301"/>
      <c r="V6665" s="301"/>
      <c r="W6665" s="301"/>
      <c r="X6665" s="301"/>
      <c r="Y6665" s="301"/>
      <c r="Z6665" s="301"/>
      <c r="AA6665" s="301"/>
      <c r="AB6665" s="301"/>
      <c r="AC6665" s="301"/>
      <c r="AD6665" s="301"/>
      <c r="AE6665" s="301"/>
      <c r="AF6665" s="301"/>
      <c r="AG6665" s="301"/>
      <c r="AH6665" s="301"/>
      <c r="AI6665" s="301"/>
    </row>
    <row r="6666" spans="18:35" ht="80.099999999999994" customHeight="1" x14ac:dyDescent="0.2">
      <c r="R6666" s="301"/>
      <c r="S6666" s="301"/>
      <c r="T6666" s="301"/>
      <c r="U6666" s="301"/>
      <c r="V6666" s="301"/>
      <c r="W6666" s="301"/>
      <c r="X6666" s="301"/>
      <c r="Y6666" s="301"/>
      <c r="Z6666" s="301"/>
      <c r="AA6666" s="301"/>
      <c r="AB6666" s="301"/>
      <c r="AC6666" s="301"/>
      <c r="AD6666" s="301"/>
      <c r="AE6666" s="301"/>
      <c r="AF6666" s="301"/>
      <c r="AG6666" s="301"/>
      <c r="AH6666" s="301"/>
      <c r="AI6666" s="301"/>
    </row>
    <row r="6667" spans="18:35" ht="80.099999999999994" customHeight="1" x14ac:dyDescent="0.2">
      <c r="R6667" s="301"/>
      <c r="S6667" s="301"/>
      <c r="T6667" s="301"/>
      <c r="U6667" s="301"/>
      <c r="V6667" s="301"/>
      <c r="W6667" s="301"/>
      <c r="X6667" s="301"/>
      <c r="Y6667" s="301"/>
      <c r="Z6667" s="301"/>
      <c r="AA6667" s="301"/>
      <c r="AB6667" s="301"/>
      <c r="AC6667" s="301"/>
      <c r="AD6667" s="301"/>
      <c r="AE6667" s="301"/>
      <c r="AF6667" s="301"/>
      <c r="AG6667" s="301"/>
      <c r="AH6667" s="301"/>
      <c r="AI6667" s="301"/>
    </row>
    <row r="6668" spans="18:35" ht="80.099999999999994" customHeight="1" x14ac:dyDescent="0.2">
      <c r="R6668" s="301"/>
      <c r="S6668" s="301"/>
      <c r="T6668" s="301"/>
      <c r="U6668" s="301"/>
      <c r="V6668" s="301"/>
      <c r="W6668" s="301"/>
      <c r="X6668" s="301"/>
      <c r="Y6668" s="301"/>
      <c r="Z6668" s="301"/>
      <c r="AA6668" s="301"/>
      <c r="AB6668" s="301"/>
      <c r="AC6668" s="301"/>
      <c r="AD6668" s="301"/>
      <c r="AE6668" s="301"/>
      <c r="AF6668" s="301"/>
      <c r="AG6668" s="301"/>
      <c r="AH6668" s="301"/>
      <c r="AI6668" s="301"/>
    </row>
    <row r="6669" spans="18:35" ht="80.099999999999994" customHeight="1" x14ac:dyDescent="0.2">
      <c r="R6669" s="301"/>
      <c r="S6669" s="301"/>
      <c r="T6669" s="301"/>
      <c r="U6669" s="301"/>
      <c r="V6669" s="301"/>
      <c r="W6669" s="301"/>
      <c r="X6669" s="301"/>
      <c r="Y6669" s="301"/>
      <c r="Z6669" s="301"/>
      <c r="AA6669" s="301"/>
      <c r="AB6669" s="301"/>
      <c r="AC6669" s="301"/>
      <c r="AD6669" s="301"/>
      <c r="AE6669" s="301"/>
      <c r="AF6669" s="301"/>
      <c r="AG6669" s="301"/>
      <c r="AH6669" s="301"/>
      <c r="AI6669" s="301"/>
    </row>
    <row r="6670" spans="18:35" ht="80.099999999999994" customHeight="1" x14ac:dyDescent="0.2">
      <c r="R6670" s="301"/>
      <c r="S6670" s="301"/>
      <c r="T6670" s="301"/>
      <c r="U6670" s="301"/>
      <c r="V6670" s="301"/>
      <c r="W6670" s="301"/>
      <c r="X6670" s="301"/>
      <c r="Y6670" s="301"/>
      <c r="Z6670" s="301"/>
      <c r="AA6670" s="301"/>
      <c r="AB6670" s="301"/>
      <c r="AC6670" s="301"/>
      <c r="AD6670" s="301"/>
      <c r="AE6670" s="301"/>
      <c r="AF6670" s="301"/>
      <c r="AG6670" s="301"/>
      <c r="AH6670" s="301"/>
      <c r="AI6670" s="301"/>
    </row>
    <row r="6671" spans="18:35" ht="80.099999999999994" customHeight="1" x14ac:dyDescent="0.2">
      <c r="R6671" s="301"/>
      <c r="S6671" s="301"/>
      <c r="T6671" s="301"/>
      <c r="U6671" s="301"/>
      <c r="V6671" s="301"/>
      <c r="W6671" s="301"/>
      <c r="X6671" s="301"/>
      <c r="Y6671" s="301"/>
      <c r="Z6671" s="301"/>
      <c r="AA6671" s="301"/>
      <c r="AB6671" s="301"/>
      <c r="AC6671" s="301"/>
      <c r="AD6671" s="301"/>
      <c r="AE6671" s="301"/>
      <c r="AF6671" s="301"/>
      <c r="AG6671" s="301"/>
      <c r="AH6671" s="301"/>
      <c r="AI6671" s="301"/>
    </row>
    <row r="6672" spans="18:35" ht="80.099999999999994" customHeight="1" x14ac:dyDescent="0.2">
      <c r="R6672" s="301"/>
      <c r="S6672" s="301"/>
      <c r="T6672" s="301"/>
      <c r="U6672" s="301"/>
      <c r="V6672" s="301"/>
      <c r="W6672" s="301"/>
      <c r="X6672" s="301"/>
      <c r="Y6672" s="301"/>
      <c r="Z6672" s="301"/>
      <c r="AA6672" s="301"/>
      <c r="AB6672" s="301"/>
      <c r="AC6672" s="301"/>
      <c r="AD6672" s="301"/>
      <c r="AE6672" s="301"/>
      <c r="AF6672" s="301"/>
      <c r="AG6672" s="301"/>
      <c r="AH6672" s="301"/>
      <c r="AI6672" s="301"/>
    </row>
    <row r="6673" spans="18:35" ht="80.099999999999994" customHeight="1" x14ac:dyDescent="0.2">
      <c r="R6673" s="301"/>
      <c r="S6673" s="301"/>
      <c r="T6673" s="301"/>
      <c r="U6673" s="301"/>
      <c r="V6673" s="301"/>
      <c r="W6673" s="301"/>
      <c r="X6673" s="301"/>
      <c r="Y6673" s="301"/>
      <c r="Z6673" s="301"/>
      <c r="AA6673" s="301"/>
      <c r="AB6673" s="301"/>
      <c r="AC6673" s="301"/>
      <c r="AD6673" s="301"/>
      <c r="AE6673" s="301"/>
      <c r="AF6673" s="301"/>
      <c r="AG6673" s="301"/>
      <c r="AH6673" s="301"/>
      <c r="AI6673" s="301"/>
    </row>
    <row r="6674" spans="18:35" ht="80.099999999999994" customHeight="1" x14ac:dyDescent="0.2">
      <c r="R6674" s="301"/>
      <c r="S6674" s="301"/>
      <c r="T6674" s="301"/>
      <c r="U6674" s="301"/>
      <c r="V6674" s="301"/>
      <c r="W6674" s="301"/>
      <c r="X6674" s="301"/>
      <c r="Y6674" s="301"/>
      <c r="Z6674" s="301"/>
      <c r="AA6674" s="301"/>
      <c r="AB6674" s="301"/>
      <c r="AC6674" s="301"/>
      <c r="AD6674" s="301"/>
      <c r="AE6674" s="301"/>
      <c r="AF6674" s="301"/>
      <c r="AG6674" s="301"/>
      <c r="AH6674" s="301"/>
      <c r="AI6674" s="301"/>
    </row>
    <row r="6675" spans="18:35" ht="80.099999999999994" customHeight="1" x14ac:dyDescent="0.2">
      <c r="R6675" s="301"/>
      <c r="S6675" s="301"/>
      <c r="T6675" s="301"/>
      <c r="U6675" s="301"/>
      <c r="V6675" s="301"/>
      <c r="W6675" s="301"/>
      <c r="X6675" s="301"/>
      <c r="Y6675" s="301"/>
      <c r="Z6675" s="301"/>
      <c r="AA6675" s="301"/>
      <c r="AB6675" s="301"/>
      <c r="AC6675" s="301"/>
      <c r="AD6675" s="301"/>
      <c r="AE6675" s="301"/>
      <c r="AF6675" s="301"/>
      <c r="AG6675" s="301"/>
      <c r="AH6675" s="301"/>
      <c r="AI6675" s="301"/>
    </row>
    <row r="6676" spans="18:35" ht="80.099999999999994" customHeight="1" x14ac:dyDescent="0.2">
      <c r="R6676" s="301"/>
      <c r="S6676" s="301"/>
      <c r="T6676" s="301"/>
      <c r="U6676" s="301"/>
      <c r="V6676" s="301"/>
      <c r="W6676" s="301"/>
      <c r="X6676" s="301"/>
      <c r="Y6676" s="301"/>
      <c r="Z6676" s="301"/>
      <c r="AA6676" s="301"/>
      <c r="AB6676" s="301"/>
      <c r="AC6676" s="301"/>
      <c r="AD6676" s="301"/>
      <c r="AE6676" s="301"/>
      <c r="AF6676" s="301"/>
      <c r="AG6676" s="301"/>
      <c r="AH6676" s="301"/>
      <c r="AI6676" s="301"/>
    </row>
    <row r="6677" spans="18:35" ht="80.099999999999994" customHeight="1" x14ac:dyDescent="0.2">
      <c r="R6677" s="301"/>
      <c r="S6677" s="301"/>
      <c r="T6677" s="301"/>
      <c r="U6677" s="301"/>
      <c r="V6677" s="301"/>
      <c r="W6677" s="301"/>
      <c r="X6677" s="301"/>
      <c r="Y6677" s="301"/>
      <c r="Z6677" s="301"/>
      <c r="AA6677" s="301"/>
      <c r="AB6677" s="301"/>
      <c r="AC6677" s="301"/>
      <c r="AD6677" s="301"/>
      <c r="AE6677" s="301"/>
      <c r="AF6677" s="301"/>
      <c r="AG6677" s="301"/>
      <c r="AH6677" s="301"/>
      <c r="AI6677" s="301"/>
    </row>
    <row r="6678" spans="18:35" ht="80.099999999999994" customHeight="1" x14ac:dyDescent="0.2">
      <c r="R6678" s="301"/>
      <c r="S6678" s="301"/>
      <c r="T6678" s="301"/>
      <c r="U6678" s="301"/>
      <c r="V6678" s="301"/>
      <c r="W6678" s="301"/>
      <c r="X6678" s="301"/>
      <c r="Y6678" s="301"/>
      <c r="Z6678" s="301"/>
      <c r="AA6678" s="301"/>
      <c r="AB6678" s="301"/>
      <c r="AC6678" s="301"/>
      <c r="AD6678" s="301"/>
      <c r="AE6678" s="301"/>
      <c r="AF6678" s="301"/>
      <c r="AG6678" s="301"/>
      <c r="AH6678" s="301"/>
      <c r="AI6678" s="301"/>
    </row>
    <row r="6679" spans="18:35" ht="80.099999999999994" customHeight="1" x14ac:dyDescent="0.2">
      <c r="R6679" s="301"/>
      <c r="S6679" s="301"/>
      <c r="T6679" s="301"/>
      <c r="U6679" s="301"/>
      <c r="V6679" s="301"/>
      <c r="W6679" s="301"/>
      <c r="X6679" s="301"/>
      <c r="Y6679" s="301"/>
      <c r="Z6679" s="301"/>
      <c r="AA6679" s="301"/>
      <c r="AB6679" s="301"/>
      <c r="AC6679" s="301"/>
      <c r="AD6679" s="301"/>
      <c r="AE6679" s="301"/>
      <c r="AF6679" s="301"/>
      <c r="AG6679" s="301"/>
      <c r="AH6679" s="301"/>
      <c r="AI6679" s="301"/>
    </row>
    <row r="6680" spans="18:35" ht="80.099999999999994" customHeight="1" x14ac:dyDescent="0.2">
      <c r="R6680" s="301"/>
      <c r="S6680" s="301"/>
      <c r="T6680" s="301"/>
      <c r="U6680" s="301"/>
      <c r="V6680" s="301"/>
      <c r="W6680" s="301"/>
      <c r="X6680" s="301"/>
      <c r="Y6680" s="301"/>
      <c r="Z6680" s="301"/>
      <c r="AA6680" s="301"/>
      <c r="AB6680" s="301"/>
      <c r="AC6680" s="301"/>
      <c r="AD6680" s="301"/>
      <c r="AE6680" s="301"/>
      <c r="AF6680" s="301"/>
      <c r="AG6680" s="301"/>
      <c r="AH6680" s="301"/>
      <c r="AI6680" s="301"/>
    </row>
    <row r="6681" spans="18:35" ht="80.099999999999994" customHeight="1" x14ac:dyDescent="0.2">
      <c r="R6681" s="301"/>
      <c r="S6681" s="301"/>
      <c r="T6681" s="301"/>
      <c r="U6681" s="301"/>
      <c r="V6681" s="301"/>
      <c r="W6681" s="301"/>
      <c r="X6681" s="301"/>
      <c r="Y6681" s="301"/>
      <c r="Z6681" s="301"/>
      <c r="AA6681" s="301"/>
      <c r="AB6681" s="301"/>
      <c r="AC6681" s="301"/>
      <c r="AD6681" s="301"/>
      <c r="AE6681" s="301"/>
      <c r="AF6681" s="301"/>
      <c r="AG6681" s="301"/>
      <c r="AH6681" s="301"/>
      <c r="AI6681" s="301"/>
    </row>
    <row r="6682" spans="18:35" ht="80.099999999999994" customHeight="1" x14ac:dyDescent="0.2">
      <c r="R6682" s="301"/>
      <c r="S6682" s="301"/>
      <c r="T6682" s="301"/>
      <c r="U6682" s="301"/>
      <c r="V6682" s="301"/>
      <c r="W6682" s="301"/>
      <c r="X6682" s="301"/>
      <c r="Y6682" s="301"/>
      <c r="Z6682" s="301"/>
      <c r="AA6682" s="301"/>
      <c r="AB6682" s="301"/>
      <c r="AC6682" s="301"/>
      <c r="AD6682" s="301"/>
      <c r="AE6682" s="301"/>
      <c r="AF6682" s="301"/>
      <c r="AG6682" s="301"/>
      <c r="AH6682" s="301"/>
      <c r="AI6682" s="301"/>
    </row>
    <row r="6683" spans="18:35" ht="80.099999999999994" customHeight="1" x14ac:dyDescent="0.2">
      <c r="R6683" s="301"/>
      <c r="S6683" s="301"/>
      <c r="T6683" s="301"/>
      <c r="U6683" s="301"/>
      <c r="V6683" s="301"/>
      <c r="W6683" s="301"/>
      <c r="X6683" s="301"/>
      <c r="Y6683" s="301"/>
      <c r="Z6683" s="301"/>
      <c r="AA6683" s="301"/>
      <c r="AB6683" s="301"/>
      <c r="AC6683" s="301"/>
      <c r="AD6683" s="301"/>
      <c r="AE6683" s="301"/>
      <c r="AF6683" s="301"/>
      <c r="AG6683" s="301"/>
      <c r="AH6683" s="301"/>
      <c r="AI6683" s="301"/>
    </row>
    <row r="6684" spans="18:35" ht="80.099999999999994" customHeight="1" x14ac:dyDescent="0.2">
      <c r="R6684" s="301"/>
      <c r="S6684" s="301"/>
      <c r="T6684" s="301"/>
      <c r="U6684" s="301"/>
      <c r="V6684" s="301"/>
      <c r="W6684" s="301"/>
      <c r="X6684" s="301"/>
      <c r="Y6684" s="301"/>
      <c r="Z6684" s="301"/>
      <c r="AA6684" s="301"/>
      <c r="AB6684" s="301"/>
      <c r="AC6684" s="301"/>
      <c r="AD6684" s="301"/>
      <c r="AE6684" s="301"/>
      <c r="AF6684" s="301"/>
      <c r="AG6684" s="301"/>
      <c r="AH6684" s="301"/>
      <c r="AI6684" s="301"/>
    </row>
    <row r="6685" spans="18:35" ht="80.099999999999994" customHeight="1" x14ac:dyDescent="0.2">
      <c r="R6685" s="301"/>
      <c r="S6685" s="301"/>
      <c r="T6685" s="301"/>
      <c r="U6685" s="301"/>
      <c r="V6685" s="301"/>
      <c r="W6685" s="301"/>
      <c r="X6685" s="301"/>
      <c r="Y6685" s="301"/>
      <c r="Z6685" s="301"/>
      <c r="AA6685" s="301"/>
      <c r="AB6685" s="301"/>
      <c r="AC6685" s="301"/>
      <c r="AD6685" s="301"/>
      <c r="AE6685" s="301"/>
      <c r="AF6685" s="301"/>
      <c r="AG6685" s="301"/>
      <c r="AH6685" s="301"/>
      <c r="AI6685" s="301"/>
    </row>
    <row r="6686" spans="18:35" ht="80.099999999999994" customHeight="1" x14ac:dyDescent="0.2">
      <c r="R6686" s="301"/>
      <c r="S6686" s="301"/>
      <c r="T6686" s="301"/>
      <c r="U6686" s="301"/>
      <c r="V6686" s="301"/>
      <c r="W6686" s="301"/>
      <c r="X6686" s="301"/>
      <c r="Y6686" s="301"/>
      <c r="Z6686" s="301"/>
      <c r="AA6686" s="301"/>
      <c r="AB6686" s="301"/>
      <c r="AC6686" s="301"/>
      <c r="AD6686" s="301"/>
      <c r="AE6686" s="301"/>
      <c r="AF6686" s="301"/>
      <c r="AG6686" s="301"/>
      <c r="AH6686" s="301"/>
      <c r="AI6686" s="301"/>
    </row>
    <row r="6687" spans="18:35" ht="80.099999999999994" customHeight="1" x14ac:dyDescent="0.2">
      <c r="R6687" s="301"/>
      <c r="S6687" s="301"/>
      <c r="T6687" s="301"/>
      <c r="U6687" s="301"/>
      <c r="V6687" s="301"/>
      <c r="W6687" s="301"/>
      <c r="X6687" s="301"/>
      <c r="Y6687" s="301"/>
      <c r="Z6687" s="301"/>
      <c r="AA6687" s="301"/>
      <c r="AB6687" s="301"/>
      <c r="AC6687" s="301"/>
      <c r="AD6687" s="301"/>
      <c r="AE6687" s="301"/>
      <c r="AF6687" s="301"/>
      <c r="AG6687" s="301"/>
      <c r="AH6687" s="301"/>
      <c r="AI6687" s="301"/>
    </row>
    <row r="6688" spans="18:35" ht="80.099999999999994" customHeight="1" x14ac:dyDescent="0.2">
      <c r="R6688" s="301"/>
      <c r="S6688" s="301"/>
      <c r="T6688" s="301"/>
      <c r="U6688" s="301"/>
      <c r="V6688" s="301"/>
      <c r="W6688" s="301"/>
      <c r="X6688" s="301"/>
      <c r="Y6688" s="301"/>
      <c r="Z6688" s="301"/>
      <c r="AA6688" s="301"/>
      <c r="AB6688" s="301"/>
      <c r="AC6688" s="301"/>
      <c r="AD6688" s="301"/>
      <c r="AE6688" s="301"/>
      <c r="AF6688" s="301"/>
      <c r="AG6688" s="301"/>
      <c r="AH6688" s="301"/>
      <c r="AI6688" s="301"/>
    </row>
    <row r="6689" spans="18:35" ht="80.099999999999994" customHeight="1" x14ac:dyDescent="0.2">
      <c r="R6689" s="301"/>
      <c r="S6689" s="301"/>
      <c r="T6689" s="301"/>
      <c r="U6689" s="301"/>
      <c r="V6689" s="301"/>
      <c r="W6689" s="301"/>
      <c r="X6689" s="301"/>
      <c r="Y6689" s="301"/>
      <c r="Z6689" s="301"/>
      <c r="AA6689" s="301"/>
      <c r="AB6689" s="301"/>
      <c r="AC6689" s="301"/>
      <c r="AD6689" s="301"/>
      <c r="AE6689" s="301"/>
      <c r="AF6689" s="301"/>
      <c r="AG6689" s="301"/>
      <c r="AH6689" s="301"/>
      <c r="AI6689" s="301"/>
    </row>
    <row r="6690" spans="18:35" ht="80.099999999999994" customHeight="1" x14ac:dyDescent="0.2">
      <c r="R6690" s="301"/>
      <c r="S6690" s="301"/>
      <c r="T6690" s="301"/>
      <c r="U6690" s="301"/>
      <c r="V6690" s="301"/>
      <c r="W6690" s="301"/>
      <c r="X6690" s="301"/>
      <c r="Y6690" s="301"/>
      <c r="Z6690" s="301"/>
      <c r="AA6690" s="301"/>
      <c r="AB6690" s="301"/>
      <c r="AC6690" s="301"/>
      <c r="AD6690" s="301"/>
      <c r="AE6690" s="301"/>
      <c r="AF6690" s="301"/>
      <c r="AG6690" s="301"/>
      <c r="AH6690" s="301"/>
      <c r="AI6690" s="301"/>
    </row>
    <row r="6691" spans="18:35" ht="80.099999999999994" customHeight="1" x14ac:dyDescent="0.2">
      <c r="R6691" s="301"/>
      <c r="S6691" s="301"/>
      <c r="T6691" s="301"/>
      <c r="U6691" s="301"/>
      <c r="V6691" s="301"/>
      <c r="W6691" s="301"/>
      <c r="X6691" s="301"/>
      <c r="Y6691" s="301"/>
      <c r="Z6691" s="301"/>
      <c r="AA6691" s="301"/>
      <c r="AB6691" s="301"/>
      <c r="AC6691" s="301"/>
      <c r="AD6691" s="301"/>
      <c r="AE6691" s="301"/>
      <c r="AF6691" s="301"/>
      <c r="AG6691" s="301"/>
      <c r="AH6691" s="301"/>
      <c r="AI6691" s="301"/>
    </row>
    <row r="6692" spans="18:35" ht="80.099999999999994" customHeight="1" x14ac:dyDescent="0.2">
      <c r="R6692" s="301"/>
      <c r="S6692" s="301"/>
      <c r="T6692" s="301"/>
      <c r="U6692" s="301"/>
      <c r="V6692" s="301"/>
      <c r="W6692" s="301"/>
      <c r="X6692" s="301"/>
      <c r="Y6692" s="301"/>
      <c r="Z6692" s="301"/>
      <c r="AA6692" s="301"/>
      <c r="AB6692" s="301"/>
      <c r="AC6692" s="301"/>
      <c r="AD6692" s="301"/>
      <c r="AE6692" s="301"/>
      <c r="AF6692" s="301"/>
      <c r="AG6692" s="301"/>
      <c r="AH6692" s="301"/>
      <c r="AI6692" s="301"/>
    </row>
    <row r="6693" spans="18:35" ht="80.099999999999994" customHeight="1" x14ac:dyDescent="0.2">
      <c r="R6693" s="301"/>
      <c r="S6693" s="301"/>
      <c r="T6693" s="301"/>
      <c r="U6693" s="301"/>
      <c r="V6693" s="301"/>
      <c r="W6693" s="301"/>
      <c r="X6693" s="301"/>
      <c r="Y6693" s="301"/>
      <c r="Z6693" s="301"/>
      <c r="AA6693" s="301"/>
      <c r="AB6693" s="301"/>
      <c r="AC6693" s="301"/>
      <c r="AD6693" s="301"/>
      <c r="AE6693" s="301"/>
      <c r="AF6693" s="301"/>
      <c r="AG6693" s="301"/>
      <c r="AH6693" s="301"/>
      <c r="AI6693" s="301"/>
    </row>
    <row r="6694" spans="18:35" ht="80.099999999999994" customHeight="1" x14ac:dyDescent="0.2">
      <c r="R6694" s="301"/>
      <c r="S6694" s="301"/>
      <c r="T6694" s="301"/>
      <c r="U6694" s="301"/>
      <c r="V6694" s="301"/>
      <c r="W6694" s="301"/>
      <c r="X6694" s="301"/>
      <c r="Y6694" s="301"/>
      <c r="Z6694" s="301"/>
      <c r="AA6694" s="301"/>
      <c r="AB6694" s="301"/>
      <c r="AC6694" s="301"/>
      <c r="AD6694" s="301"/>
      <c r="AE6694" s="301"/>
      <c r="AF6694" s="301"/>
      <c r="AG6694" s="301"/>
      <c r="AH6694" s="301"/>
      <c r="AI6694" s="301"/>
    </row>
    <row r="6695" spans="18:35" ht="80.099999999999994" customHeight="1" x14ac:dyDescent="0.2">
      <c r="R6695" s="301"/>
      <c r="S6695" s="301"/>
      <c r="T6695" s="301"/>
      <c r="U6695" s="301"/>
      <c r="V6695" s="301"/>
      <c r="W6695" s="301"/>
      <c r="X6695" s="301"/>
      <c r="Y6695" s="301"/>
      <c r="Z6695" s="301"/>
      <c r="AA6695" s="301"/>
      <c r="AB6695" s="301"/>
      <c r="AC6695" s="301"/>
      <c r="AD6695" s="301"/>
      <c r="AE6695" s="301"/>
      <c r="AF6695" s="301"/>
      <c r="AG6695" s="301"/>
      <c r="AH6695" s="301"/>
      <c r="AI6695" s="301"/>
    </row>
    <row r="6696" spans="18:35" ht="80.099999999999994" customHeight="1" x14ac:dyDescent="0.2">
      <c r="R6696" s="301"/>
      <c r="S6696" s="301"/>
      <c r="T6696" s="301"/>
      <c r="U6696" s="301"/>
      <c r="V6696" s="301"/>
      <c r="W6696" s="301"/>
      <c r="X6696" s="301"/>
      <c r="Y6696" s="301"/>
      <c r="Z6696" s="301"/>
      <c r="AA6696" s="301"/>
      <c r="AB6696" s="301"/>
      <c r="AC6696" s="301"/>
      <c r="AD6696" s="301"/>
      <c r="AE6696" s="301"/>
      <c r="AF6696" s="301"/>
      <c r="AG6696" s="301"/>
      <c r="AH6696" s="301"/>
      <c r="AI6696" s="301"/>
    </row>
    <row r="6697" spans="18:35" ht="80.099999999999994" customHeight="1" x14ac:dyDescent="0.2">
      <c r="R6697" s="301"/>
      <c r="S6697" s="301"/>
      <c r="T6697" s="301"/>
      <c r="U6697" s="301"/>
      <c r="V6697" s="301"/>
      <c r="W6697" s="301"/>
      <c r="X6697" s="301"/>
      <c r="Y6697" s="301"/>
      <c r="Z6697" s="301"/>
      <c r="AA6697" s="301"/>
      <c r="AB6697" s="301"/>
      <c r="AC6697" s="301"/>
      <c r="AD6697" s="301"/>
      <c r="AE6697" s="301"/>
      <c r="AF6697" s="301"/>
      <c r="AG6697" s="301"/>
      <c r="AH6697" s="301"/>
      <c r="AI6697" s="301"/>
    </row>
    <row r="6698" spans="18:35" ht="80.099999999999994" customHeight="1" x14ac:dyDescent="0.2">
      <c r="R6698" s="301"/>
      <c r="S6698" s="301"/>
      <c r="T6698" s="301"/>
      <c r="U6698" s="301"/>
      <c r="V6698" s="301"/>
      <c r="W6698" s="301"/>
      <c r="X6698" s="301"/>
      <c r="Y6698" s="301"/>
      <c r="Z6698" s="301"/>
      <c r="AA6698" s="301"/>
      <c r="AB6698" s="301"/>
      <c r="AC6698" s="301"/>
      <c r="AD6698" s="301"/>
      <c r="AE6698" s="301"/>
      <c r="AF6698" s="301"/>
      <c r="AG6698" s="301"/>
      <c r="AH6698" s="301"/>
      <c r="AI6698" s="301"/>
    </row>
    <row r="6699" spans="18:35" ht="80.099999999999994" customHeight="1" x14ac:dyDescent="0.2">
      <c r="R6699" s="301"/>
      <c r="S6699" s="301"/>
      <c r="T6699" s="301"/>
      <c r="U6699" s="301"/>
      <c r="V6699" s="301"/>
      <c r="W6699" s="301"/>
      <c r="X6699" s="301"/>
      <c r="Y6699" s="301"/>
      <c r="Z6699" s="301"/>
      <c r="AA6699" s="301"/>
      <c r="AB6699" s="301"/>
      <c r="AC6699" s="301"/>
      <c r="AD6699" s="301"/>
      <c r="AE6699" s="301"/>
      <c r="AF6699" s="301"/>
      <c r="AG6699" s="301"/>
      <c r="AH6699" s="301"/>
      <c r="AI6699" s="301"/>
    </row>
    <row r="6700" spans="18:35" ht="80.099999999999994" customHeight="1" x14ac:dyDescent="0.2">
      <c r="R6700" s="301"/>
      <c r="S6700" s="301"/>
      <c r="T6700" s="301"/>
      <c r="U6700" s="301"/>
      <c r="V6700" s="301"/>
      <c r="W6700" s="301"/>
      <c r="X6700" s="301"/>
      <c r="Y6700" s="301"/>
      <c r="Z6700" s="301"/>
      <c r="AA6700" s="301"/>
      <c r="AB6700" s="301"/>
      <c r="AC6700" s="301"/>
      <c r="AD6700" s="301"/>
      <c r="AE6700" s="301"/>
      <c r="AF6700" s="301"/>
      <c r="AG6700" s="301"/>
      <c r="AH6700" s="301"/>
      <c r="AI6700" s="301"/>
    </row>
    <row r="6701" spans="18:35" ht="80.099999999999994" customHeight="1" x14ac:dyDescent="0.2">
      <c r="R6701" s="301"/>
      <c r="S6701" s="301"/>
      <c r="T6701" s="301"/>
      <c r="U6701" s="301"/>
      <c r="V6701" s="301"/>
      <c r="W6701" s="301"/>
      <c r="X6701" s="301"/>
      <c r="Y6701" s="301"/>
      <c r="Z6701" s="301"/>
      <c r="AA6701" s="301"/>
      <c r="AB6701" s="301"/>
      <c r="AC6701" s="301"/>
      <c r="AD6701" s="301"/>
      <c r="AE6701" s="301"/>
      <c r="AF6701" s="301"/>
      <c r="AG6701" s="301"/>
      <c r="AH6701" s="301"/>
      <c r="AI6701" s="301"/>
    </row>
    <row r="6702" spans="18:35" ht="80.099999999999994" customHeight="1" x14ac:dyDescent="0.2">
      <c r="R6702" s="301"/>
      <c r="S6702" s="301"/>
      <c r="T6702" s="301"/>
      <c r="U6702" s="301"/>
      <c r="V6702" s="301"/>
      <c r="W6702" s="301"/>
      <c r="X6702" s="301"/>
      <c r="Y6702" s="301"/>
      <c r="Z6702" s="301"/>
      <c r="AA6702" s="301"/>
      <c r="AB6702" s="301"/>
      <c r="AC6702" s="301"/>
      <c r="AD6702" s="301"/>
      <c r="AE6702" s="301"/>
      <c r="AF6702" s="301"/>
      <c r="AG6702" s="301"/>
      <c r="AH6702" s="301"/>
      <c r="AI6702" s="301"/>
    </row>
    <row r="6703" spans="18:35" ht="80.099999999999994" customHeight="1" x14ac:dyDescent="0.2">
      <c r="R6703" s="301"/>
      <c r="S6703" s="301"/>
      <c r="T6703" s="301"/>
      <c r="U6703" s="301"/>
      <c r="V6703" s="301"/>
      <c r="W6703" s="301"/>
      <c r="X6703" s="301"/>
      <c r="Y6703" s="301"/>
      <c r="Z6703" s="301"/>
      <c r="AA6703" s="301"/>
      <c r="AB6703" s="301"/>
      <c r="AC6703" s="301"/>
      <c r="AD6703" s="301"/>
      <c r="AE6703" s="301"/>
      <c r="AF6703" s="301"/>
      <c r="AG6703" s="301"/>
      <c r="AH6703" s="301"/>
      <c r="AI6703" s="301"/>
    </row>
    <row r="6704" spans="18:35" ht="80.099999999999994" customHeight="1" x14ac:dyDescent="0.2">
      <c r="R6704" s="301"/>
      <c r="S6704" s="301"/>
      <c r="T6704" s="301"/>
      <c r="U6704" s="301"/>
      <c r="V6704" s="301"/>
      <c r="W6704" s="301"/>
      <c r="X6704" s="301"/>
      <c r="Y6704" s="301"/>
      <c r="Z6704" s="301"/>
      <c r="AA6704" s="301"/>
      <c r="AB6704" s="301"/>
      <c r="AC6704" s="301"/>
      <c r="AD6704" s="301"/>
      <c r="AE6704" s="301"/>
      <c r="AF6704" s="301"/>
      <c r="AG6704" s="301"/>
      <c r="AH6704" s="301"/>
      <c r="AI6704" s="301"/>
    </row>
    <row r="6705" spans="18:35" ht="80.099999999999994" customHeight="1" x14ac:dyDescent="0.2">
      <c r="R6705" s="301"/>
      <c r="S6705" s="301"/>
      <c r="T6705" s="301"/>
      <c r="U6705" s="301"/>
      <c r="V6705" s="301"/>
      <c r="W6705" s="301"/>
      <c r="X6705" s="301"/>
      <c r="Y6705" s="301"/>
      <c r="Z6705" s="301"/>
      <c r="AA6705" s="301"/>
      <c r="AB6705" s="301"/>
      <c r="AC6705" s="301"/>
      <c r="AD6705" s="301"/>
      <c r="AE6705" s="301"/>
      <c r="AF6705" s="301"/>
      <c r="AG6705" s="301"/>
      <c r="AH6705" s="301"/>
      <c r="AI6705" s="301"/>
    </row>
    <row r="6706" spans="18:35" ht="80.099999999999994" customHeight="1" x14ac:dyDescent="0.2">
      <c r="R6706" s="301"/>
      <c r="S6706" s="301"/>
      <c r="T6706" s="301"/>
      <c r="U6706" s="301"/>
      <c r="V6706" s="301"/>
      <c r="W6706" s="301"/>
      <c r="X6706" s="301"/>
      <c r="Y6706" s="301"/>
      <c r="Z6706" s="301"/>
      <c r="AA6706" s="301"/>
      <c r="AB6706" s="301"/>
      <c r="AC6706" s="301"/>
      <c r="AD6706" s="301"/>
      <c r="AE6706" s="301"/>
      <c r="AF6706" s="301"/>
      <c r="AG6706" s="301"/>
      <c r="AH6706" s="301"/>
      <c r="AI6706" s="301"/>
    </row>
    <row r="6707" spans="18:35" ht="80.099999999999994" customHeight="1" x14ac:dyDescent="0.2">
      <c r="R6707" s="301"/>
      <c r="S6707" s="301"/>
      <c r="T6707" s="301"/>
      <c r="U6707" s="301"/>
      <c r="V6707" s="301"/>
      <c r="W6707" s="301"/>
      <c r="X6707" s="301"/>
      <c r="Y6707" s="301"/>
      <c r="Z6707" s="301"/>
      <c r="AA6707" s="301"/>
      <c r="AB6707" s="301"/>
      <c r="AC6707" s="301"/>
      <c r="AD6707" s="301"/>
      <c r="AE6707" s="301"/>
      <c r="AF6707" s="301"/>
      <c r="AG6707" s="301"/>
      <c r="AH6707" s="301"/>
      <c r="AI6707" s="301"/>
    </row>
    <row r="6708" spans="18:35" ht="80.099999999999994" customHeight="1" x14ac:dyDescent="0.2">
      <c r="R6708" s="301"/>
      <c r="S6708" s="301"/>
      <c r="T6708" s="301"/>
      <c r="U6708" s="301"/>
      <c r="V6708" s="301"/>
      <c r="W6708" s="301"/>
      <c r="X6708" s="301"/>
      <c r="Y6708" s="301"/>
      <c r="Z6708" s="301"/>
      <c r="AA6708" s="301"/>
      <c r="AB6708" s="301"/>
      <c r="AC6708" s="301"/>
      <c r="AD6708" s="301"/>
      <c r="AE6708" s="301"/>
      <c r="AF6708" s="301"/>
      <c r="AG6708" s="301"/>
      <c r="AH6708" s="301"/>
      <c r="AI6708" s="301"/>
    </row>
    <row r="6709" spans="18:35" ht="80.099999999999994" customHeight="1" x14ac:dyDescent="0.2">
      <c r="R6709" s="301"/>
      <c r="S6709" s="301"/>
      <c r="T6709" s="301"/>
      <c r="U6709" s="301"/>
      <c r="V6709" s="301"/>
      <c r="W6709" s="301"/>
      <c r="X6709" s="301"/>
      <c r="Y6709" s="301"/>
      <c r="Z6709" s="301"/>
      <c r="AA6709" s="301"/>
      <c r="AB6709" s="301"/>
      <c r="AC6709" s="301"/>
      <c r="AD6709" s="301"/>
      <c r="AE6709" s="301"/>
      <c r="AF6709" s="301"/>
      <c r="AG6709" s="301"/>
      <c r="AH6709" s="301"/>
      <c r="AI6709" s="301"/>
    </row>
    <row r="6710" spans="18:35" ht="80.099999999999994" customHeight="1" x14ac:dyDescent="0.2">
      <c r="R6710" s="301"/>
      <c r="S6710" s="301"/>
      <c r="T6710" s="301"/>
      <c r="U6710" s="301"/>
      <c r="V6710" s="301"/>
      <c r="W6710" s="301"/>
      <c r="X6710" s="301"/>
      <c r="Y6710" s="301"/>
      <c r="Z6710" s="301"/>
      <c r="AA6710" s="301"/>
      <c r="AB6710" s="301"/>
      <c r="AC6710" s="301"/>
      <c r="AD6710" s="301"/>
      <c r="AE6710" s="301"/>
      <c r="AF6710" s="301"/>
      <c r="AG6710" s="301"/>
      <c r="AH6710" s="301"/>
      <c r="AI6710" s="301"/>
    </row>
    <row r="6711" spans="18:35" ht="80.099999999999994" customHeight="1" x14ac:dyDescent="0.2">
      <c r="R6711" s="301"/>
      <c r="S6711" s="301"/>
      <c r="T6711" s="301"/>
      <c r="U6711" s="301"/>
      <c r="V6711" s="301"/>
      <c r="W6711" s="301"/>
      <c r="X6711" s="301"/>
      <c r="Y6711" s="301"/>
      <c r="Z6711" s="301"/>
      <c r="AA6711" s="301"/>
      <c r="AB6711" s="301"/>
      <c r="AC6711" s="301"/>
      <c r="AD6711" s="301"/>
      <c r="AE6711" s="301"/>
      <c r="AF6711" s="301"/>
      <c r="AG6711" s="301"/>
      <c r="AH6711" s="301"/>
      <c r="AI6711" s="301"/>
    </row>
    <row r="6712" spans="18:35" ht="80.099999999999994" customHeight="1" x14ac:dyDescent="0.2">
      <c r="R6712" s="301"/>
      <c r="S6712" s="301"/>
      <c r="T6712" s="301"/>
      <c r="U6712" s="301"/>
      <c r="V6712" s="301"/>
      <c r="W6712" s="301"/>
      <c r="X6712" s="301"/>
      <c r="Y6712" s="301"/>
      <c r="Z6712" s="301"/>
      <c r="AA6712" s="301"/>
      <c r="AB6712" s="301"/>
      <c r="AC6712" s="301"/>
      <c r="AD6712" s="301"/>
      <c r="AE6712" s="301"/>
      <c r="AF6712" s="301"/>
      <c r="AG6712" s="301"/>
      <c r="AH6712" s="301"/>
      <c r="AI6712" s="301"/>
    </row>
    <row r="6713" spans="18:35" ht="80.099999999999994" customHeight="1" x14ac:dyDescent="0.2">
      <c r="R6713" s="301"/>
      <c r="S6713" s="301"/>
      <c r="T6713" s="301"/>
      <c r="U6713" s="301"/>
      <c r="V6713" s="301"/>
      <c r="W6713" s="301"/>
      <c r="X6713" s="301"/>
      <c r="Y6713" s="301"/>
      <c r="Z6713" s="301"/>
      <c r="AA6713" s="301"/>
      <c r="AB6713" s="301"/>
      <c r="AC6713" s="301"/>
      <c r="AD6713" s="301"/>
      <c r="AE6713" s="301"/>
      <c r="AF6713" s="301"/>
      <c r="AG6713" s="301"/>
      <c r="AH6713" s="301"/>
      <c r="AI6713" s="301"/>
    </row>
    <row r="6714" spans="18:35" ht="80.099999999999994" customHeight="1" x14ac:dyDescent="0.2">
      <c r="R6714" s="301"/>
      <c r="S6714" s="301"/>
      <c r="T6714" s="301"/>
      <c r="U6714" s="301"/>
      <c r="V6714" s="301"/>
      <c r="W6714" s="301"/>
      <c r="X6714" s="301"/>
      <c r="Y6714" s="301"/>
      <c r="Z6714" s="301"/>
      <c r="AA6714" s="301"/>
      <c r="AB6714" s="301"/>
      <c r="AC6714" s="301"/>
      <c r="AD6714" s="301"/>
      <c r="AE6714" s="301"/>
      <c r="AF6714" s="301"/>
      <c r="AG6714" s="301"/>
      <c r="AH6714" s="301"/>
      <c r="AI6714" s="301"/>
    </row>
    <row r="6715" spans="18:35" ht="80.099999999999994" customHeight="1" x14ac:dyDescent="0.2">
      <c r="R6715" s="301"/>
      <c r="S6715" s="301"/>
      <c r="T6715" s="301"/>
      <c r="U6715" s="301"/>
      <c r="V6715" s="301"/>
      <c r="W6715" s="301"/>
      <c r="X6715" s="301"/>
      <c r="Y6715" s="301"/>
      <c r="Z6715" s="301"/>
      <c r="AA6715" s="301"/>
      <c r="AB6715" s="301"/>
      <c r="AC6715" s="301"/>
      <c r="AD6715" s="301"/>
      <c r="AE6715" s="301"/>
      <c r="AF6715" s="301"/>
      <c r="AG6715" s="301"/>
      <c r="AH6715" s="301"/>
      <c r="AI6715" s="301"/>
    </row>
    <row r="6716" spans="18:35" ht="80.099999999999994" customHeight="1" x14ac:dyDescent="0.2">
      <c r="R6716" s="301"/>
      <c r="S6716" s="301"/>
      <c r="T6716" s="301"/>
      <c r="U6716" s="301"/>
      <c r="V6716" s="301"/>
      <c r="W6716" s="301"/>
      <c r="X6716" s="301"/>
      <c r="Y6716" s="301"/>
      <c r="Z6716" s="301"/>
      <c r="AA6716" s="301"/>
      <c r="AB6716" s="301"/>
      <c r="AC6716" s="301"/>
      <c r="AD6716" s="301"/>
      <c r="AE6716" s="301"/>
      <c r="AF6716" s="301"/>
      <c r="AG6716" s="301"/>
      <c r="AH6716" s="301"/>
      <c r="AI6716" s="301"/>
    </row>
    <row r="6717" spans="18:35" ht="80.099999999999994" customHeight="1" x14ac:dyDescent="0.2">
      <c r="R6717" s="301"/>
      <c r="S6717" s="301"/>
      <c r="T6717" s="301"/>
      <c r="U6717" s="301"/>
      <c r="V6717" s="301"/>
      <c r="W6717" s="301"/>
      <c r="X6717" s="301"/>
      <c r="Y6717" s="301"/>
      <c r="Z6717" s="301"/>
      <c r="AA6717" s="301"/>
      <c r="AB6717" s="301"/>
      <c r="AC6717" s="301"/>
      <c r="AD6717" s="301"/>
      <c r="AE6717" s="301"/>
      <c r="AF6717" s="301"/>
      <c r="AG6717" s="301"/>
      <c r="AH6717" s="301"/>
      <c r="AI6717" s="301"/>
    </row>
    <row r="6718" spans="18:35" ht="80.099999999999994" customHeight="1" x14ac:dyDescent="0.2">
      <c r="R6718" s="301"/>
      <c r="S6718" s="301"/>
      <c r="T6718" s="301"/>
      <c r="U6718" s="301"/>
      <c r="V6718" s="301"/>
      <c r="W6718" s="301"/>
      <c r="X6718" s="301"/>
      <c r="Y6718" s="301"/>
      <c r="Z6718" s="301"/>
      <c r="AA6718" s="301"/>
      <c r="AB6718" s="301"/>
      <c r="AC6718" s="301"/>
      <c r="AD6718" s="301"/>
      <c r="AE6718" s="301"/>
      <c r="AF6718" s="301"/>
      <c r="AG6718" s="301"/>
      <c r="AH6718" s="301"/>
      <c r="AI6718" s="301"/>
    </row>
    <row r="6719" spans="18:35" ht="80.099999999999994" customHeight="1" x14ac:dyDescent="0.2">
      <c r="R6719" s="301"/>
      <c r="S6719" s="301"/>
      <c r="T6719" s="301"/>
      <c r="U6719" s="301"/>
      <c r="V6719" s="301"/>
      <c r="W6719" s="301"/>
      <c r="X6719" s="301"/>
      <c r="Y6719" s="301"/>
      <c r="Z6719" s="301"/>
      <c r="AA6719" s="301"/>
      <c r="AB6719" s="301"/>
      <c r="AC6719" s="301"/>
      <c r="AD6719" s="301"/>
      <c r="AE6719" s="301"/>
      <c r="AF6719" s="301"/>
      <c r="AG6719" s="301"/>
      <c r="AH6719" s="301"/>
      <c r="AI6719" s="301"/>
    </row>
    <row r="6720" spans="18:35" ht="80.099999999999994" customHeight="1" x14ac:dyDescent="0.2">
      <c r="R6720" s="301"/>
      <c r="S6720" s="301"/>
      <c r="T6720" s="301"/>
      <c r="U6720" s="301"/>
      <c r="V6720" s="301"/>
      <c r="W6720" s="301"/>
      <c r="X6720" s="301"/>
      <c r="Y6720" s="301"/>
      <c r="Z6720" s="301"/>
      <c r="AA6720" s="301"/>
      <c r="AB6720" s="301"/>
      <c r="AC6720" s="301"/>
      <c r="AD6720" s="301"/>
      <c r="AE6720" s="301"/>
      <c r="AF6720" s="301"/>
      <c r="AG6720" s="301"/>
      <c r="AH6720" s="301"/>
      <c r="AI6720" s="301"/>
    </row>
    <row r="6721" spans="18:35" ht="80.099999999999994" customHeight="1" x14ac:dyDescent="0.2">
      <c r="R6721" s="301"/>
      <c r="S6721" s="301"/>
      <c r="T6721" s="301"/>
      <c r="U6721" s="301"/>
      <c r="V6721" s="301"/>
      <c r="W6721" s="301"/>
      <c r="X6721" s="301"/>
      <c r="Y6721" s="301"/>
      <c r="Z6721" s="301"/>
      <c r="AA6721" s="301"/>
      <c r="AB6721" s="301"/>
      <c r="AC6721" s="301"/>
      <c r="AD6721" s="301"/>
      <c r="AE6721" s="301"/>
      <c r="AF6721" s="301"/>
      <c r="AG6721" s="301"/>
      <c r="AH6721" s="301"/>
      <c r="AI6721" s="301"/>
    </row>
    <row r="6722" spans="18:35" ht="80.099999999999994" customHeight="1" x14ac:dyDescent="0.2">
      <c r="R6722" s="301"/>
      <c r="S6722" s="301"/>
      <c r="T6722" s="301"/>
      <c r="U6722" s="301"/>
      <c r="V6722" s="301"/>
      <c r="W6722" s="301"/>
      <c r="X6722" s="301"/>
      <c r="Y6722" s="301"/>
      <c r="Z6722" s="301"/>
      <c r="AA6722" s="301"/>
      <c r="AB6722" s="301"/>
      <c r="AC6722" s="301"/>
      <c r="AD6722" s="301"/>
      <c r="AE6722" s="301"/>
      <c r="AF6722" s="301"/>
      <c r="AG6722" s="301"/>
      <c r="AH6722" s="301"/>
      <c r="AI6722" s="301"/>
    </row>
    <row r="6723" spans="18:35" ht="80.099999999999994" customHeight="1" x14ac:dyDescent="0.2">
      <c r="R6723" s="301"/>
      <c r="S6723" s="301"/>
      <c r="T6723" s="301"/>
      <c r="U6723" s="301"/>
      <c r="V6723" s="301"/>
      <c r="W6723" s="301"/>
      <c r="X6723" s="301"/>
      <c r="Y6723" s="301"/>
      <c r="Z6723" s="301"/>
      <c r="AA6723" s="301"/>
      <c r="AB6723" s="301"/>
      <c r="AC6723" s="301"/>
      <c r="AD6723" s="301"/>
      <c r="AE6723" s="301"/>
      <c r="AF6723" s="301"/>
      <c r="AG6723" s="301"/>
      <c r="AH6723" s="301"/>
      <c r="AI6723" s="301"/>
    </row>
    <row r="6724" spans="18:35" ht="80.099999999999994" customHeight="1" x14ac:dyDescent="0.2">
      <c r="R6724" s="301"/>
      <c r="S6724" s="301"/>
      <c r="T6724" s="301"/>
      <c r="U6724" s="301"/>
      <c r="V6724" s="301"/>
      <c r="W6724" s="301"/>
      <c r="X6724" s="301"/>
      <c r="Y6724" s="301"/>
      <c r="Z6724" s="301"/>
      <c r="AA6724" s="301"/>
      <c r="AB6724" s="301"/>
      <c r="AC6724" s="301"/>
      <c r="AD6724" s="301"/>
      <c r="AE6724" s="301"/>
      <c r="AF6724" s="301"/>
      <c r="AG6724" s="301"/>
      <c r="AH6724" s="301"/>
      <c r="AI6724" s="301"/>
    </row>
    <row r="6725" spans="18:35" ht="80.099999999999994" customHeight="1" x14ac:dyDescent="0.2">
      <c r="R6725" s="301"/>
      <c r="S6725" s="301"/>
      <c r="T6725" s="301"/>
      <c r="U6725" s="301"/>
      <c r="V6725" s="301"/>
      <c r="W6725" s="301"/>
      <c r="X6725" s="301"/>
      <c r="Y6725" s="301"/>
      <c r="Z6725" s="301"/>
      <c r="AA6725" s="301"/>
      <c r="AB6725" s="301"/>
      <c r="AC6725" s="301"/>
      <c r="AD6725" s="301"/>
      <c r="AE6725" s="301"/>
      <c r="AF6725" s="301"/>
      <c r="AG6725" s="301"/>
      <c r="AH6725" s="301"/>
      <c r="AI6725" s="301"/>
    </row>
    <row r="6726" spans="18:35" ht="80.099999999999994" customHeight="1" x14ac:dyDescent="0.2">
      <c r="R6726" s="301"/>
      <c r="S6726" s="301"/>
      <c r="T6726" s="301"/>
      <c r="U6726" s="301"/>
      <c r="V6726" s="301"/>
      <c r="W6726" s="301"/>
      <c r="X6726" s="301"/>
      <c r="Y6726" s="301"/>
      <c r="Z6726" s="301"/>
      <c r="AA6726" s="301"/>
      <c r="AB6726" s="301"/>
      <c r="AC6726" s="301"/>
      <c r="AD6726" s="301"/>
      <c r="AE6726" s="301"/>
      <c r="AF6726" s="301"/>
      <c r="AG6726" s="301"/>
      <c r="AH6726" s="301"/>
      <c r="AI6726" s="301"/>
    </row>
    <row r="6727" spans="18:35" ht="80.099999999999994" customHeight="1" x14ac:dyDescent="0.2">
      <c r="R6727" s="301"/>
      <c r="S6727" s="301"/>
      <c r="T6727" s="301"/>
      <c r="U6727" s="301"/>
      <c r="V6727" s="301"/>
      <c r="W6727" s="301"/>
      <c r="X6727" s="301"/>
      <c r="Y6727" s="301"/>
      <c r="Z6727" s="301"/>
      <c r="AA6727" s="301"/>
      <c r="AB6727" s="301"/>
      <c r="AC6727" s="301"/>
      <c r="AD6727" s="301"/>
      <c r="AE6727" s="301"/>
      <c r="AF6727" s="301"/>
      <c r="AG6727" s="301"/>
      <c r="AH6727" s="301"/>
      <c r="AI6727" s="301"/>
    </row>
    <row r="6728" spans="18:35" ht="80.099999999999994" customHeight="1" x14ac:dyDescent="0.2">
      <c r="R6728" s="301"/>
      <c r="S6728" s="301"/>
      <c r="T6728" s="301"/>
      <c r="U6728" s="301"/>
      <c r="V6728" s="301"/>
      <c r="W6728" s="301"/>
      <c r="X6728" s="301"/>
      <c r="Y6728" s="301"/>
      <c r="Z6728" s="301"/>
      <c r="AA6728" s="301"/>
      <c r="AB6728" s="301"/>
      <c r="AC6728" s="301"/>
      <c r="AD6728" s="301"/>
      <c r="AE6728" s="301"/>
      <c r="AF6728" s="301"/>
      <c r="AG6728" s="301"/>
      <c r="AH6728" s="301"/>
      <c r="AI6728" s="301"/>
    </row>
    <row r="6729" spans="18:35" ht="80.099999999999994" customHeight="1" x14ac:dyDescent="0.2">
      <c r="R6729" s="301"/>
      <c r="S6729" s="301"/>
      <c r="T6729" s="301"/>
      <c r="U6729" s="301"/>
      <c r="V6729" s="301"/>
      <c r="W6729" s="301"/>
      <c r="X6729" s="301"/>
      <c r="Y6729" s="301"/>
      <c r="Z6729" s="301"/>
      <c r="AA6729" s="301"/>
      <c r="AB6729" s="301"/>
      <c r="AC6729" s="301"/>
      <c r="AD6729" s="301"/>
      <c r="AE6729" s="301"/>
      <c r="AF6729" s="301"/>
      <c r="AG6729" s="301"/>
      <c r="AH6729" s="301"/>
      <c r="AI6729" s="301"/>
    </row>
    <row r="6730" spans="18:35" ht="80.099999999999994" customHeight="1" x14ac:dyDescent="0.2">
      <c r="R6730" s="301"/>
      <c r="S6730" s="301"/>
      <c r="T6730" s="301"/>
      <c r="U6730" s="301"/>
      <c r="V6730" s="301"/>
      <c r="W6730" s="301"/>
      <c r="X6730" s="301"/>
      <c r="Y6730" s="301"/>
      <c r="Z6730" s="301"/>
      <c r="AA6730" s="301"/>
      <c r="AB6730" s="301"/>
      <c r="AC6730" s="301"/>
      <c r="AD6730" s="301"/>
      <c r="AE6730" s="301"/>
      <c r="AF6730" s="301"/>
      <c r="AG6730" s="301"/>
      <c r="AH6730" s="301"/>
      <c r="AI6730" s="301"/>
    </row>
    <row r="6731" spans="18:35" ht="80.099999999999994" customHeight="1" x14ac:dyDescent="0.2">
      <c r="R6731" s="301"/>
      <c r="S6731" s="301"/>
      <c r="T6731" s="301"/>
      <c r="U6731" s="301"/>
      <c r="V6731" s="301"/>
      <c r="W6731" s="301"/>
      <c r="X6731" s="301"/>
      <c r="Y6731" s="301"/>
      <c r="Z6731" s="301"/>
      <c r="AA6731" s="301"/>
      <c r="AB6731" s="301"/>
      <c r="AC6731" s="301"/>
      <c r="AD6731" s="301"/>
      <c r="AE6731" s="301"/>
      <c r="AF6731" s="301"/>
      <c r="AG6731" s="301"/>
      <c r="AH6731" s="301"/>
      <c r="AI6731" s="301"/>
    </row>
    <row r="6732" spans="18:35" ht="80.099999999999994" customHeight="1" x14ac:dyDescent="0.2">
      <c r="R6732" s="301"/>
      <c r="S6732" s="301"/>
      <c r="T6732" s="301"/>
      <c r="U6732" s="301"/>
      <c r="V6732" s="301"/>
      <c r="W6732" s="301"/>
      <c r="X6732" s="301"/>
      <c r="Y6732" s="301"/>
      <c r="Z6732" s="301"/>
      <c r="AA6732" s="301"/>
      <c r="AB6732" s="301"/>
      <c r="AC6732" s="301"/>
      <c r="AD6732" s="301"/>
      <c r="AE6732" s="301"/>
      <c r="AF6732" s="301"/>
      <c r="AG6732" s="301"/>
      <c r="AH6732" s="301"/>
      <c r="AI6732" s="301"/>
    </row>
    <row r="6733" spans="18:35" ht="80.099999999999994" customHeight="1" x14ac:dyDescent="0.2">
      <c r="R6733" s="301"/>
      <c r="S6733" s="301"/>
      <c r="T6733" s="301"/>
      <c r="U6733" s="301"/>
      <c r="V6733" s="301"/>
      <c r="W6733" s="301"/>
      <c r="X6733" s="301"/>
      <c r="Y6733" s="301"/>
      <c r="Z6733" s="301"/>
      <c r="AA6733" s="301"/>
      <c r="AB6733" s="301"/>
      <c r="AC6733" s="301"/>
      <c r="AD6733" s="301"/>
      <c r="AE6733" s="301"/>
      <c r="AF6733" s="301"/>
      <c r="AG6733" s="301"/>
      <c r="AH6733" s="301"/>
      <c r="AI6733" s="301"/>
    </row>
    <row r="6734" spans="18:35" ht="80.099999999999994" customHeight="1" x14ac:dyDescent="0.2">
      <c r="R6734" s="301"/>
      <c r="S6734" s="301"/>
      <c r="T6734" s="301"/>
      <c r="U6734" s="301"/>
      <c r="V6734" s="301"/>
      <c r="W6734" s="301"/>
      <c r="X6734" s="301"/>
      <c r="Y6734" s="301"/>
      <c r="Z6734" s="301"/>
      <c r="AA6734" s="301"/>
      <c r="AB6734" s="301"/>
      <c r="AC6734" s="301"/>
      <c r="AD6734" s="301"/>
      <c r="AE6734" s="301"/>
      <c r="AF6734" s="301"/>
      <c r="AG6734" s="301"/>
      <c r="AH6734" s="301"/>
      <c r="AI6734" s="301"/>
    </row>
    <row r="6735" spans="18:35" ht="80.099999999999994" customHeight="1" x14ac:dyDescent="0.2">
      <c r="R6735" s="301"/>
      <c r="S6735" s="301"/>
      <c r="T6735" s="301"/>
      <c r="U6735" s="301"/>
      <c r="V6735" s="301"/>
      <c r="W6735" s="301"/>
      <c r="X6735" s="301"/>
      <c r="Y6735" s="301"/>
      <c r="Z6735" s="301"/>
      <c r="AA6735" s="301"/>
      <c r="AB6735" s="301"/>
      <c r="AC6735" s="301"/>
      <c r="AD6735" s="301"/>
      <c r="AE6735" s="301"/>
      <c r="AF6735" s="301"/>
      <c r="AG6735" s="301"/>
      <c r="AH6735" s="301"/>
      <c r="AI6735" s="301"/>
    </row>
    <row r="6736" spans="18:35" ht="80.099999999999994" customHeight="1" x14ac:dyDescent="0.2">
      <c r="R6736" s="301"/>
      <c r="S6736" s="301"/>
      <c r="T6736" s="301"/>
      <c r="U6736" s="301"/>
      <c r="V6736" s="301"/>
      <c r="W6736" s="301"/>
      <c r="X6736" s="301"/>
      <c r="Y6736" s="301"/>
      <c r="Z6736" s="301"/>
      <c r="AA6736" s="301"/>
      <c r="AB6736" s="301"/>
      <c r="AC6736" s="301"/>
      <c r="AD6736" s="301"/>
      <c r="AE6736" s="301"/>
      <c r="AF6736" s="301"/>
      <c r="AG6736" s="301"/>
      <c r="AH6736" s="301"/>
      <c r="AI6736" s="301"/>
    </row>
    <row r="6737" spans="18:35" ht="80.099999999999994" customHeight="1" x14ac:dyDescent="0.2">
      <c r="R6737" s="301"/>
      <c r="S6737" s="301"/>
      <c r="T6737" s="301"/>
      <c r="U6737" s="301"/>
      <c r="V6737" s="301"/>
      <c r="W6737" s="301"/>
      <c r="X6737" s="301"/>
      <c r="Y6737" s="301"/>
      <c r="Z6737" s="301"/>
      <c r="AA6737" s="301"/>
      <c r="AB6737" s="301"/>
      <c r="AC6737" s="301"/>
      <c r="AD6737" s="301"/>
      <c r="AE6737" s="301"/>
      <c r="AF6737" s="301"/>
      <c r="AG6737" s="301"/>
      <c r="AH6737" s="301"/>
      <c r="AI6737" s="301"/>
    </row>
    <row r="6738" spans="18:35" ht="80.099999999999994" customHeight="1" x14ac:dyDescent="0.2">
      <c r="R6738" s="301"/>
      <c r="S6738" s="301"/>
      <c r="T6738" s="301"/>
      <c r="U6738" s="301"/>
      <c r="V6738" s="301"/>
      <c r="W6738" s="301"/>
      <c r="X6738" s="301"/>
      <c r="Y6738" s="301"/>
      <c r="Z6738" s="301"/>
      <c r="AA6738" s="301"/>
      <c r="AB6738" s="301"/>
      <c r="AC6738" s="301"/>
      <c r="AD6738" s="301"/>
      <c r="AE6738" s="301"/>
      <c r="AF6738" s="301"/>
      <c r="AG6738" s="301"/>
      <c r="AH6738" s="301"/>
      <c r="AI6738" s="301"/>
    </row>
    <row r="6739" spans="18:35" ht="80.099999999999994" customHeight="1" x14ac:dyDescent="0.2">
      <c r="R6739" s="301"/>
      <c r="S6739" s="301"/>
      <c r="T6739" s="301"/>
      <c r="U6739" s="301"/>
      <c r="V6739" s="301"/>
      <c r="W6739" s="301"/>
      <c r="X6739" s="301"/>
      <c r="Y6739" s="301"/>
      <c r="Z6739" s="301"/>
      <c r="AA6739" s="301"/>
      <c r="AB6739" s="301"/>
      <c r="AC6739" s="301"/>
      <c r="AD6739" s="301"/>
      <c r="AE6739" s="301"/>
      <c r="AF6739" s="301"/>
      <c r="AG6739" s="301"/>
      <c r="AH6739" s="301"/>
      <c r="AI6739" s="301"/>
    </row>
    <row r="6740" spans="18:35" ht="80.099999999999994" customHeight="1" x14ac:dyDescent="0.2">
      <c r="R6740" s="301"/>
      <c r="S6740" s="301"/>
      <c r="T6740" s="301"/>
      <c r="U6740" s="301"/>
      <c r="V6740" s="301"/>
      <c r="W6740" s="301"/>
      <c r="X6740" s="301"/>
      <c r="Y6740" s="301"/>
      <c r="Z6740" s="301"/>
      <c r="AA6740" s="301"/>
      <c r="AB6740" s="301"/>
      <c r="AC6740" s="301"/>
      <c r="AD6740" s="301"/>
      <c r="AE6740" s="301"/>
      <c r="AF6740" s="301"/>
      <c r="AG6740" s="301"/>
      <c r="AH6740" s="301"/>
      <c r="AI6740" s="301"/>
    </row>
    <row r="6741" spans="18:35" ht="80.099999999999994" customHeight="1" x14ac:dyDescent="0.2">
      <c r="R6741" s="301"/>
      <c r="S6741" s="301"/>
      <c r="T6741" s="301"/>
      <c r="U6741" s="301"/>
      <c r="V6741" s="301"/>
      <c r="W6741" s="301"/>
      <c r="X6741" s="301"/>
      <c r="Y6741" s="301"/>
      <c r="Z6741" s="301"/>
      <c r="AA6741" s="301"/>
      <c r="AB6741" s="301"/>
      <c r="AC6741" s="301"/>
      <c r="AD6741" s="301"/>
      <c r="AE6741" s="301"/>
      <c r="AF6741" s="301"/>
      <c r="AG6741" s="301"/>
      <c r="AH6741" s="301"/>
      <c r="AI6741" s="301"/>
    </row>
    <row r="6742" spans="18:35" ht="80.099999999999994" customHeight="1" x14ac:dyDescent="0.2">
      <c r="R6742" s="301"/>
      <c r="S6742" s="301"/>
      <c r="T6742" s="301"/>
      <c r="U6742" s="301"/>
      <c r="V6742" s="301"/>
      <c r="W6742" s="301"/>
      <c r="X6742" s="301"/>
      <c r="Y6742" s="301"/>
      <c r="Z6742" s="301"/>
      <c r="AA6742" s="301"/>
      <c r="AB6742" s="301"/>
      <c r="AC6742" s="301"/>
      <c r="AD6742" s="301"/>
      <c r="AE6742" s="301"/>
      <c r="AF6742" s="301"/>
      <c r="AG6742" s="301"/>
      <c r="AH6742" s="301"/>
      <c r="AI6742" s="301"/>
    </row>
    <row r="6743" spans="18:35" ht="80.099999999999994" customHeight="1" x14ac:dyDescent="0.2">
      <c r="R6743" s="301"/>
      <c r="S6743" s="301"/>
      <c r="T6743" s="301"/>
      <c r="U6743" s="301"/>
      <c r="V6743" s="301"/>
      <c r="W6743" s="301"/>
      <c r="X6743" s="301"/>
      <c r="Y6743" s="301"/>
      <c r="Z6743" s="301"/>
      <c r="AA6743" s="301"/>
      <c r="AB6743" s="301"/>
      <c r="AC6743" s="301"/>
      <c r="AD6743" s="301"/>
      <c r="AE6743" s="301"/>
      <c r="AF6743" s="301"/>
      <c r="AG6743" s="301"/>
      <c r="AH6743" s="301"/>
      <c r="AI6743" s="301"/>
    </row>
    <row r="6744" spans="18:35" ht="80.099999999999994" customHeight="1" x14ac:dyDescent="0.2">
      <c r="R6744" s="301"/>
      <c r="S6744" s="301"/>
      <c r="T6744" s="301"/>
      <c r="U6744" s="301"/>
      <c r="V6744" s="301"/>
      <c r="W6744" s="301"/>
      <c r="X6744" s="301"/>
      <c r="Y6744" s="301"/>
      <c r="Z6744" s="301"/>
      <c r="AA6744" s="301"/>
      <c r="AB6744" s="301"/>
      <c r="AC6744" s="301"/>
      <c r="AD6744" s="301"/>
      <c r="AE6744" s="301"/>
      <c r="AF6744" s="301"/>
      <c r="AG6744" s="301"/>
      <c r="AH6744" s="301"/>
      <c r="AI6744" s="301"/>
    </row>
    <row r="6745" spans="18:35" ht="80.099999999999994" customHeight="1" x14ac:dyDescent="0.2">
      <c r="R6745" s="301"/>
      <c r="S6745" s="301"/>
      <c r="T6745" s="301"/>
      <c r="U6745" s="301"/>
      <c r="V6745" s="301"/>
      <c r="W6745" s="301"/>
      <c r="X6745" s="301"/>
      <c r="Y6745" s="301"/>
      <c r="Z6745" s="301"/>
      <c r="AA6745" s="301"/>
      <c r="AB6745" s="301"/>
      <c r="AC6745" s="301"/>
      <c r="AD6745" s="301"/>
      <c r="AE6745" s="301"/>
      <c r="AF6745" s="301"/>
      <c r="AG6745" s="301"/>
      <c r="AH6745" s="301"/>
      <c r="AI6745" s="301"/>
    </row>
    <row r="6746" spans="18:35" ht="80.099999999999994" customHeight="1" x14ac:dyDescent="0.2">
      <c r="R6746" s="301"/>
      <c r="S6746" s="301"/>
      <c r="T6746" s="301"/>
      <c r="U6746" s="301"/>
      <c r="V6746" s="301"/>
      <c r="W6746" s="301"/>
      <c r="X6746" s="301"/>
      <c r="Y6746" s="301"/>
      <c r="Z6746" s="301"/>
      <c r="AA6746" s="301"/>
      <c r="AB6746" s="301"/>
      <c r="AC6746" s="301"/>
      <c r="AD6746" s="301"/>
      <c r="AE6746" s="301"/>
      <c r="AF6746" s="301"/>
      <c r="AG6746" s="301"/>
      <c r="AH6746" s="301"/>
      <c r="AI6746" s="301"/>
    </row>
    <row r="6747" spans="18:35" ht="80.099999999999994" customHeight="1" x14ac:dyDescent="0.2">
      <c r="R6747" s="301"/>
      <c r="S6747" s="301"/>
      <c r="T6747" s="301"/>
      <c r="U6747" s="301"/>
      <c r="V6747" s="301"/>
      <c r="W6747" s="301"/>
      <c r="X6747" s="301"/>
      <c r="Y6747" s="301"/>
      <c r="Z6747" s="301"/>
      <c r="AA6747" s="301"/>
      <c r="AB6747" s="301"/>
      <c r="AC6747" s="301"/>
      <c r="AD6747" s="301"/>
      <c r="AE6747" s="301"/>
      <c r="AF6747" s="301"/>
      <c r="AG6747" s="301"/>
      <c r="AH6747" s="301"/>
      <c r="AI6747" s="301"/>
    </row>
    <row r="6748" spans="18:35" ht="80.099999999999994" customHeight="1" x14ac:dyDescent="0.2">
      <c r="R6748" s="301"/>
      <c r="S6748" s="301"/>
      <c r="T6748" s="301"/>
      <c r="U6748" s="301"/>
      <c r="V6748" s="301"/>
      <c r="W6748" s="301"/>
      <c r="X6748" s="301"/>
      <c r="Y6748" s="301"/>
      <c r="Z6748" s="301"/>
      <c r="AA6748" s="301"/>
      <c r="AB6748" s="301"/>
      <c r="AC6748" s="301"/>
      <c r="AD6748" s="301"/>
      <c r="AE6748" s="301"/>
      <c r="AF6748" s="301"/>
      <c r="AG6748" s="301"/>
      <c r="AH6748" s="301"/>
      <c r="AI6748" s="301"/>
    </row>
    <row r="6749" spans="18:35" ht="80.099999999999994" customHeight="1" x14ac:dyDescent="0.2">
      <c r="R6749" s="301"/>
      <c r="S6749" s="301"/>
      <c r="T6749" s="301"/>
      <c r="U6749" s="301"/>
      <c r="V6749" s="301"/>
      <c r="W6749" s="301"/>
      <c r="X6749" s="301"/>
      <c r="Y6749" s="301"/>
      <c r="Z6749" s="301"/>
      <c r="AA6749" s="301"/>
      <c r="AB6749" s="301"/>
      <c r="AC6749" s="301"/>
      <c r="AD6749" s="301"/>
      <c r="AE6749" s="301"/>
      <c r="AF6749" s="301"/>
      <c r="AG6749" s="301"/>
      <c r="AH6749" s="301"/>
      <c r="AI6749" s="301"/>
    </row>
    <row r="6750" spans="18:35" ht="80.099999999999994" customHeight="1" x14ac:dyDescent="0.2">
      <c r="R6750" s="301"/>
      <c r="S6750" s="301"/>
      <c r="T6750" s="301"/>
      <c r="U6750" s="301"/>
      <c r="V6750" s="301"/>
      <c r="W6750" s="301"/>
      <c r="X6750" s="301"/>
      <c r="Y6750" s="301"/>
      <c r="Z6750" s="301"/>
      <c r="AA6750" s="301"/>
      <c r="AB6750" s="301"/>
      <c r="AC6750" s="301"/>
      <c r="AD6750" s="301"/>
      <c r="AE6750" s="301"/>
      <c r="AF6750" s="301"/>
      <c r="AG6750" s="301"/>
      <c r="AH6750" s="301"/>
      <c r="AI6750" s="301"/>
    </row>
    <row r="6751" spans="18:35" ht="80.099999999999994" customHeight="1" x14ac:dyDescent="0.2">
      <c r="R6751" s="301"/>
      <c r="S6751" s="301"/>
      <c r="T6751" s="301"/>
      <c r="U6751" s="301"/>
      <c r="V6751" s="301"/>
      <c r="W6751" s="301"/>
      <c r="X6751" s="301"/>
      <c r="Y6751" s="301"/>
      <c r="Z6751" s="301"/>
      <c r="AA6751" s="301"/>
      <c r="AB6751" s="301"/>
      <c r="AC6751" s="301"/>
      <c r="AD6751" s="301"/>
      <c r="AE6751" s="301"/>
      <c r="AF6751" s="301"/>
      <c r="AG6751" s="301"/>
      <c r="AH6751" s="301"/>
      <c r="AI6751" s="301"/>
    </row>
    <row r="6752" spans="18:35" ht="80.099999999999994" customHeight="1" x14ac:dyDescent="0.2">
      <c r="R6752" s="301"/>
      <c r="S6752" s="301"/>
      <c r="T6752" s="301"/>
      <c r="U6752" s="301"/>
      <c r="V6752" s="301"/>
      <c r="W6752" s="301"/>
      <c r="X6752" s="301"/>
      <c r="Y6752" s="301"/>
      <c r="Z6752" s="301"/>
      <c r="AA6752" s="301"/>
      <c r="AB6752" s="301"/>
      <c r="AC6752" s="301"/>
      <c r="AD6752" s="301"/>
      <c r="AE6752" s="301"/>
      <c r="AF6752" s="301"/>
      <c r="AG6752" s="301"/>
      <c r="AH6752" s="301"/>
      <c r="AI6752" s="301"/>
    </row>
    <row r="6753" spans="18:35" ht="80.099999999999994" customHeight="1" x14ac:dyDescent="0.2">
      <c r="R6753" s="301"/>
      <c r="S6753" s="301"/>
      <c r="T6753" s="301"/>
      <c r="U6753" s="301"/>
      <c r="V6753" s="301"/>
      <c r="W6753" s="301"/>
      <c r="X6753" s="301"/>
      <c r="Y6753" s="301"/>
      <c r="Z6753" s="301"/>
      <c r="AA6753" s="301"/>
      <c r="AB6753" s="301"/>
      <c r="AC6753" s="301"/>
      <c r="AD6753" s="301"/>
      <c r="AE6753" s="301"/>
      <c r="AF6753" s="301"/>
      <c r="AG6753" s="301"/>
      <c r="AH6753" s="301"/>
      <c r="AI6753" s="301"/>
    </row>
    <row r="6754" spans="18:35" ht="80.099999999999994" customHeight="1" x14ac:dyDescent="0.2">
      <c r="R6754" s="301"/>
      <c r="S6754" s="301"/>
      <c r="T6754" s="301"/>
      <c r="U6754" s="301"/>
      <c r="V6754" s="301"/>
      <c r="W6754" s="301"/>
      <c r="X6754" s="301"/>
      <c r="Y6754" s="301"/>
      <c r="Z6754" s="301"/>
      <c r="AA6754" s="301"/>
      <c r="AB6754" s="301"/>
      <c r="AC6754" s="301"/>
      <c r="AD6754" s="301"/>
      <c r="AE6754" s="301"/>
      <c r="AF6754" s="301"/>
      <c r="AG6754" s="301"/>
      <c r="AH6754" s="301"/>
      <c r="AI6754" s="301"/>
    </row>
    <row r="6755" spans="18:35" ht="80.099999999999994" customHeight="1" x14ac:dyDescent="0.2">
      <c r="R6755" s="301"/>
      <c r="S6755" s="301"/>
      <c r="T6755" s="301"/>
      <c r="U6755" s="301"/>
      <c r="V6755" s="301"/>
      <c r="W6755" s="301"/>
      <c r="X6755" s="301"/>
      <c r="Y6755" s="301"/>
      <c r="Z6755" s="301"/>
      <c r="AA6755" s="301"/>
      <c r="AB6755" s="301"/>
      <c r="AC6755" s="301"/>
      <c r="AD6755" s="301"/>
      <c r="AE6755" s="301"/>
      <c r="AF6755" s="301"/>
      <c r="AG6755" s="301"/>
      <c r="AH6755" s="301"/>
      <c r="AI6755" s="301"/>
    </row>
    <row r="6756" spans="18:35" ht="80.099999999999994" customHeight="1" x14ac:dyDescent="0.2">
      <c r="R6756" s="301"/>
      <c r="S6756" s="301"/>
      <c r="T6756" s="301"/>
      <c r="U6756" s="301"/>
      <c r="V6756" s="301"/>
      <c r="W6756" s="301"/>
      <c r="X6756" s="301"/>
      <c r="Y6756" s="301"/>
      <c r="Z6756" s="301"/>
      <c r="AA6756" s="301"/>
      <c r="AB6756" s="301"/>
      <c r="AC6756" s="301"/>
      <c r="AD6756" s="301"/>
      <c r="AE6756" s="301"/>
      <c r="AF6756" s="301"/>
      <c r="AG6756" s="301"/>
      <c r="AH6756" s="301"/>
      <c r="AI6756" s="301"/>
    </row>
    <row r="6757" spans="18:35" ht="80.099999999999994" customHeight="1" x14ac:dyDescent="0.2">
      <c r="R6757" s="301"/>
      <c r="S6757" s="301"/>
      <c r="T6757" s="301"/>
      <c r="U6757" s="301"/>
      <c r="V6757" s="301"/>
      <c r="W6757" s="301"/>
      <c r="X6757" s="301"/>
      <c r="Y6757" s="301"/>
      <c r="Z6757" s="301"/>
      <c r="AA6757" s="301"/>
      <c r="AB6757" s="301"/>
      <c r="AC6757" s="301"/>
      <c r="AD6757" s="301"/>
      <c r="AE6757" s="301"/>
      <c r="AF6757" s="301"/>
      <c r="AG6757" s="301"/>
      <c r="AH6757" s="301"/>
      <c r="AI6757" s="301"/>
    </row>
    <row r="6758" spans="18:35" ht="80.099999999999994" customHeight="1" x14ac:dyDescent="0.2">
      <c r="R6758" s="301"/>
      <c r="S6758" s="301"/>
      <c r="T6758" s="301"/>
      <c r="U6758" s="301"/>
      <c r="V6758" s="301"/>
      <c r="W6758" s="301"/>
      <c r="X6758" s="301"/>
      <c r="Y6758" s="301"/>
      <c r="Z6758" s="301"/>
      <c r="AA6758" s="301"/>
      <c r="AB6758" s="301"/>
      <c r="AC6758" s="301"/>
      <c r="AD6758" s="301"/>
      <c r="AE6758" s="301"/>
      <c r="AF6758" s="301"/>
      <c r="AG6758" s="301"/>
      <c r="AH6758" s="301"/>
      <c r="AI6758" s="301"/>
    </row>
    <row r="6759" spans="18:35" ht="80.099999999999994" customHeight="1" x14ac:dyDescent="0.2">
      <c r="R6759" s="301"/>
      <c r="S6759" s="301"/>
      <c r="T6759" s="301"/>
      <c r="U6759" s="301"/>
      <c r="V6759" s="301"/>
      <c r="W6759" s="301"/>
      <c r="X6759" s="301"/>
      <c r="Y6759" s="301"/>
      <c r="Z6759" s="301"/>
      <c r="AA6759" s="301"/>
      <c r="AB6759" s="301"/>
      <c r="AC6759" s="301"/>
      <c r="AD6759" s="301"/>
      <c r="AE6759" s="301"/>
      <c r="AF6759" s="301"/>
      <c r="AG6759" s="301"/>
      <c r="AH6759" s="301"/>
      <c r="AI6759" s="301"/>
    </row>
    <row r="6760" spans="18:35" ht="80.099999999999994" customHeight="1" x14ac:dyDescent="0.2">
      <c r="R6760" s="301"/>
      <c r="S6760" s="301"/>
      <c r="T6760" s="301"/>
      <c r="U6760" s="301"/>
      <c r="V6760" s="301"/>
      <c r="W6760" s="301"/>
      <c r="X6760" s="301"/>
      <c r="Y6760" s="301"/>
      <c r="Z6760" s="301"/>
      <c r="AA6760" s="301"/>
      <c r="AB6760" s="301"/>
      <c r="AC6760" s="301"/>
      <c r="AD6760" s="301"/>
      <c r="AE6760" s="301"/>
      <c r="AF6760" s="301"/>
      <c r="AG6760" s="301"/>
      <c r="AH6760" s="301"/>
      <c r="AI6760" s="301"/>
    </row>
    <row r="6761" spans="18:35" ht="80.099999999999994" customHeight="1" x14ac:dyDescent="0.2">
      <c r="R6761" s="301"/>
      <c r="S6761" s="301"/>
      <c r="T6761" s="301"/>
      <c r="U6761" s="301"/>
      <c r="V6761" s="301"/>
      <c r="W6761" s="301"/>
      <c r="X6761" s="301"/>
      <c r="Y6761" s="301"/>
      <c r="Z6761" s="301"/>
      <c r="AA6761" s="301"/>
      <c r="AB6761" s="301"/>
      <c r="AC6761" s="301"/>
      <c r="AD6761" s="301"/>
      <c r="AE6761" s="301"/>
      <c r="AF6761" s="301"/>
      <c r="AG6761" s="301"/>
      <c r="AH6761" s="301"/>
      <c r="AI6761" s="301"/>
    </row>
    <row r="6762" spans="18:35" ht="80.099999999999994" customHeight="1" x14ac:dyDescent="0.2">
      <c r="R6762" s="301"/>
      <c r="S6762" s="301"/>
      <c r="T6762" s="301"/>
      <c r="U6762" s="301"/>
      <c r="V6762" s="301"/>
      <c r="W6762" s="301"/>
      <c r="X6762" s="301"/>
      <c r="Y6762" s="301"/>
      <c r="Z6762" s="301"/>
      <c r="AA6762" s="301"/>
      <c r="AB6762" s="301"/>
      <c r="AC6762" s="301"/>
      <c r="AD6762" s="301"/>
      <c r="AE6762" s="301"/>
      <c r="AF6762" s="301"/>
      <c r="AG6762" s="301"/>
      <c r="AH6762" s="301"/>
      <c r="AI6762" s="301"/>
    </row>
    <row r="6763" spans="18:35" ht="80.099999999999994" customHeight="1" x14ac:dyDescent="0.2">
      <c r="R6763" s="301"/>
      <c r="S6763" s="301"/>
      <c r="T6763" s="301"/>
      <c r="U6763" s="301"/>
      <c r="V6763" s="301"/>
      <c r="W6763" s="301"/>
      <c r="X6763" s="301"/>
      <c r="Y6763" s="301"/>
      <c r="Z6763" s="301"/>
      <c r="AA6763" s="301"/>
      <c r="AB6763" s="301"/>
      <c r="AC6763" s="301"/>
      <c r="AD6763" s="301"/>
      <c r="AE6763" s="301"/>
      <c r="AF6763" s="301"/>
      <c r="AG6763" s="301"/>
      <c r="AH6763" s="301"/>
      <c r="AI6763" s="301"/>
    </row>
    <row r="6764" spans="18:35" ht="80.099999999999994" customHeight="1" x14ac:dyDescent="0.2">
      <c r="R6764" s="301"/>
      <c r="S6764" s="301"/>
      <c r="T6764" s="301"/>
      <c r="U6764" s="301"/>
      <c r="V6764" s="301"/>
      <c r="W6764" s="301"/>
      <c r="X6764" s="301"/>
      <c r="Y6764" s="301"/>
      <c r="Z6764" s="301"/>
      <c r="AA6764" s="301"/>
      <c r="AB6764" s="301"/>
      <c r="AC6764" s="301"/>
      <c r="AD6764" s="301"/>
      <c r="AE6764" s="301"/>
      <c r="AF6764" s="301"/>
      <c r="AG6764" s="301"/>
      <c r="AH6764" s="301"/>
      <c r="AI6764" s="301"/>
    </row>
    <row r="6765" spans="18:35" ht="80.099999999999994" customHeight="1" x14ac:dyDescent="0.2">
      <c r="R6765" s="301"/>
      <c r="S6765" s="301"/>
      <c r="T6765" s="301"/>
      <c r="U6765" s="301"/>
      <c r="V6765" s="301"/>
      <c r="W6765" s="301"/>
      <c r="X6765" s="301"/>
      <c r="Y6765" s="301"/>
      <c r="Z6765" s="301"/>
      <c r="AA6765" s="301"/>
      <c r="AB6765" s="301"/>
      <c r="AC6765" s="301"/>
      <c r="AD6765" s="301"/>
      <c r="AE6765" s="301"/>
      <c r="AF6765" s="301"/>
      <c r="AG6765" s="301"/>
      <c r="AH6765" s="301"/>
      <c r="AI6765" s="301"/>
    </row>
    <row r="6766" spans="18:35" ht="80.099999999999994" customHeight="1" x14ac:dyDescent="0.2">
      <c r="R6766" s="301"/>
      <c r="S6766" s="301"/>
      <c r="T6766" s="301"/>
      <c r="U6766" s="301"/>
      <c r="V6766" s="301"/>
      <c r="W6766" s="301"/>
      <c r="X6766" s="301"/>
      <c r="Y6766" s="301"/>
      <c r="Z6766" s="301"/>
      <c r="AA6766" s="301"/>
      <c r="AB6766" s="301"/>
      <c r="AC6766" s="301"/>
      <c r="AD6766" s="301"/>
      <c r="AE6766" s="301"/>
      <c r="AF6766" s="301"/>
      <c r="AG6766" s="301"/>
      <c r="AH6766" s="301"/>
      <c r="AI6766" s="301"/>
    </row>
    <row r="6767" spans="18:35" ht="80.099999999999994" customHeight="1" x14ac:dyDescent="0.2">
      <c r="R6767" s="301"/>
      <c r="S6767" s="301"/>
      <c r="T6767" s="301"/>
      <c r="U6767" s="301"/>
      <c r="V6767" s="301"/>
      <c r="W6767" s="301"/>
      <c r="X6767" s="301"/>
      <c r="Y6767" s="301"/>
      <c r="Z6767" s="301"/>
      <c r="AA6767" s="301"/>
      <c r="AB6767" s="301"/>
      <c r="AC6767" s="301"/>
      <c r="AD6767" s="301"/>
      <c r="AE6767" s="301"/>
      <c r="AF6767" s="301"/>
      <c r="AG6767" s="301"/>
      <c r="AH6767" s="301"/>
      <c r="AI6767" s="301"/>
    </row>
    <row r="6768" spans="18:35" ht="80.099999999999994" customHeight="1" x14ac:dyDescent="0.2">
      <c r="R6768" s="301"/>
      <c r="S6768" s="301"/>
      <c r="T6768" s="301"/>
      <c r="U6768" s="301"/>
      <c r="V6768" s="301"/>
      <c r="W6768" s="301"/>
      <c r="X6768" s="301"/>
      <c r="Y6768" s="301"/>
      <c r="Z6768" s="301"/>
      <c r="AA6768" s="301"/>
      <c r="AB6768" s="301"/>
      <c r="AC6768" s="301"/>
      <c r="AD6768" s="301"/>
      <c r="AE6768" s="301"/>
      <c r="AF6768" s="301"/>
      <c r="AG6768" s="301"/>
      <c r="AH6768" s="301"/>
      <c r="AI6768" s="301"/>
    </row>
    <row r="6769" spans="18:35" ht="80.099999999999994" customHeight="1" x14ac:dyDescent="0.2">
      <c r="R6769" s="301"/>
      <c r="S6769" s="301"/>
      <c r="T6769" s="301"/>
      <c r="U6769" s="301"/>
      <c r="V6769" s="301"/>
      <c r="W6769" s="301"/>
      <c r="X6769" s="301"/>
      <c r="Y6769" s="301"/>
      <c r="Z6769" s="301"/>
      <c r="AA6769" s="301"/>
      <c r="AB6769" s="301"/>
      <c r="AC6769" s="301"/>
      <c r="AD6769" s="301"/>
      <c r="AE6769" s="301"/>
      <c r="AF6769" s="301"/>
      <c r="AG6769" s="301"/>
      <c r="AH6769" s="301"/>
      <c r="AI6769" s="301"/>
    </row>
    <row r="6770" spans="18:35" ht="80.099999999999994" customHeight="1" x14ac:dyDescent="0.2">
      <c r="R6770" s="301"/>
      <c r="S6770" s="301"/>
      <c r="T6770" s="301"/>
      <c r="U6770" s="301"/>
      <c r="V6770" s="301"/>
      <c r="W6770" s="301"/>
      <c r="X6770" s="301"/>
      <c r="Y6770" s="301"/>
      <c r="Z6770" s="301"/>
      <c r="AA6770" s="301"/>
      <c r="AB6770" s="301"/>
      <c r="AC6770" s="301"/>
      <c r="AD6770" s="301"/>
      <c r="AE6770" s="301"/>
      <c r="AF6770" s="301"/>
      <c r="AG6770" s="301"/>
      <c r="AH6770" s="301"/>
      <c r="AI6770" s="301"/>
    </row>
    <row r="6771" spans="18:35" ht="80.099999999999994" customHeight="1" x14ac:dyDescent="0.2">
      <c r="R6771" s="301"/>
      <c r="S6771" s="301"/>
      <c r="T6771" s="301"/>
      <c r="U6771" s="301"/>
      <c r="V6771" s="301"/>
      <c r="W6771" s="301"/>
      <c r="X6771" s="301"/>
      <c r="Y6771" s="301"/>
      <c r="Z6771" s="301"/>
      <c r="AA6771" s="301"/>
      <c r="AB6771" s="301"/>
      <c r="AC6771" s="301"/>
      <c r="AD6771" s="301"/>
      <c r="AE6771" s="301"/>
      <c r="AF6771" s="301"/>
      <c r="AG6771" s="301"/>
      <c r="AH6771" s="301"/>
      <c r="AI6771" s="301"/>
    </row>
    <row r="6772" spans="18:35" ht="80.099999999999994" customHeight="1" x14ac:dyDescent="0.2">
      <c r="R6772" s="301"/>
      <c r="S6772" s="301"/>
      <c r="T6772" s="301"/>
      <c r="U6772" s="301"/>
      <c r="V6772" s="301"/>
      <c r="W6772" s="301"/>
      <c r="X6772" s="301"/>
      <c r="Y6772" s="301"/>
      <c r="Z6772" s="301"/>
      <c r="AA6772" s="301"/>
      <c r="AB6772" s="301"/>
      <c r="AC6772" s="301"/>
      <c r="AD6772" s="301"/>
      <c r="AE6772" s="301"/>
      <c r="AF6772" s="301"/>
      <c r="AG6772" s="301"/>
      <c r="AH6772" s="301"/>
      <c r="AI6772" s="301"/>
    </row>
    <row r="6773" spans="18:35" ht="80.099999999999994" customHeight="1" x14ac:dyDescent="0.2">
      <c r="R6773" s="301"/>
      <c r="S6773" s="301"/>
      <c r="T6773" s="301"/>
      <c r="U6773" s="301"/>
      <c r="V6773" s="301"/>
      <c r="W6773" s="301"/>
      <c r="X6773" s="301"/>
      <c r="Y6773" s="301"/>
      <c r="Z6773" s="301"/>
      <c r="AA6773" s="301"/>
      <c r="AB6773" s="301"/>
      <c r="AC6773" s="301"/>
      <c r="AD6773" s="301"/>
      <c r="AE6773" s="301"/>
      <c r="AF6773" s="301"/>
      <c r="AG6773" s="301"/>
      <c r="AH6773" s="301"/>
      <c r="AI6773" s="301"/>
    </row>
    <row r="6774" spans="18:35" ht="80.099999999999994" customHeight="1" x14ac:dyDescent="0.2">
      <c r="R6774" s="301"/>
      <c r="S6774" s="301"/>
      <c r="T6774" s="301"/>
      <c r="U6774" s="301"/>
      <c r="V6774" s="301"/>
      <c r="W6774" s="301"/>
      <c r="X6774" s="301"/>
      <c r="Y6774" s="301"/>
      <c r="Z6774" s="301"/>
      <c r="AA6774" s="301"/>
      <c r="AB6774" s="301"/>
      <c r="AC6774" s="301"/>
      <c r="AD6774" s="301"/>
      <c r="AE6774" s="301"/>
      <c r="AF6774" s="301"/>
      <c r="AG6774" s="301"/>
      <c r="AH6774" s="301"/>
      <c r="AI6774" s="301"/>
    </row>
    <row r="6775" spans="18:35" ht="80.099999999999994" customHeight="1" x14ac:dyDescent="0.2">
      <c r="R6775" s="301"/>
      <c r="S6775" s="301"/>
      <c r="T6775" s="301"/>
      <c r="U6775" s="301"/>
      <c r="V6775" s="301"/>
      <c r="W6775" s="301"/>
      <c r="X6775" s="301"/>
      <c r="Y6775" s="301"/>
      <c r="Z6775" s="301"/>
      <c r="AA6775" s="301"/>
      <c r="AB6775" s="301"/>
      <c r="AC6775" s="301"/>
      <c r="AD6775" s="301"/>
      <c r="AE6775" s="301"/>
      <c r="AF6775" s="301"/>
      <c r="AG6775" s="301"/>
      <c r="AH6775" s="301"/>
      <c r="AI6775" s="301"/>
    </row>
    <row r="6776" spans="18:35" ht="80.099999999999994" customHeight="1" x14ac:dyDescent="0.2">
      <c r="R6776" s="301"/>
      <c r="S6776" s="301"/>
      <c r="T6776" s="301"/>
      <c r="U6776" s="301"/>
      <c r="V6776" s="301"/>
      <c r="W6776" s="301"/>
      <c r="X6776" s="301"/>
      <c r="Y6776" s="301"/>
      <c r="Z6776" s="301"/>
      <c r="AA6776" s="301"/>
      <c r="AB6776" s="301"/>
      <c r="AC6776" s="301"/>
      <c r="AD6776" s="301"/>
      <c r="AE6776" s="301"/>
      <c r="AF6776" s="301"/>
      <c r="AG6776" s="301"/>
      <c r="AH6776" s="301"/>
      <c r="AI6776" s="301"/>
    </row>
    <row r="6777" spans="18:35" ht="80.099999999999994" customHeight="1" x14ac:dyDescent="0.2">
      <c r="R6777" s="301"/>
      <c r="S6777" s="301"/>
      <c r="T6777" s="301"/>
      <c r="U6777" s="301"/>
      <c r="V6777" s="301"/>
      <c r="W6777" s="301"/>
      <c r="X6777" s="301"/>
      <c r="Y6777" s="301"/>
      <c r="Z6777" s="301"/>
      <c r="AA6777" s="301"/>
      <c r="AB6777" s="301"/>
      <c r="AC6777" s="301"/>
      <c r="AD6777" s="301"/>
      <c r="AE6777" s="301"/>
      <c r="AF6777" s="301"/>
      <c r="AG6777" s="301"/>
      <c r="AH6777" s="301"/>
      <c r="AI6777" s="301"/>
    </row>
    <row r="6778" spans="18:35" ht="80.099999999999994" customHeight="1" x14ac:dyDescent="0.2">
      <c r="R6778" s="301"/>
      <c r="S6778" s="301"/>
      <c r="T6778" s="301"/>
      <c r="U6778" s="301"/>
      <c r="V6778" s="301"/>
      <c r="W6778" s="301"/>
      <c r="X6778" s="301"/>
      <c r="Y6778" s="301"/>
      <c r="Z6778" s="301"/>
      <c r="AA6778" s="301"/>
      <c r="AB6778" s="301"/>
      <c r="AC6778" s="301"/>
      <c r="AD6778" s="301"/>
      <c r="AE6778" s="301"/>
      <c r="AF6778" s="301"/>
      <c r="AG6778" s="301"/>
      <c r="AH6778" s="301"/>
      <c r="AI6778" s="301"/>
    </row>
    <row r="6779" spans="18:35" ht="80.099999999999994" customHeight="1" x14ac:dyDescent="0.2">
      <c r="R6779" s="301"/>
      <c r="S6779" s="301"/>
      <c r="T6779" s="301"/>
      <c r="U6779" s="301"/>
      <c r="V6779" s="301"/>
      <c r="W6779" s="301"/>
      <c r="X6779" s="301"/>
      <c r="Y6779" s="301"/>
      <c r="Z6779" s="301"/>
      <c r="AA6779" s="301"/>
      <c r="AB6779" s="301"/>
      <c r="AC6779" s="301"/>
      <c r="AD6779" s="301"/>
      <c r="AE6779" s="301"/>
      <c r="AF6779" s="301"/>
      <c r="AG6779" s="301"/>
      <c r="AH6779" s="301"/>
      <c r="AI6779" s="301"/>
    </row>
    <row r="6780" spans="18:35" ht="80.099999999999994" customHeight="1" x14ac:dyDescent="0.2">
      <c r="R6780" s="301"/>
      <c r="S6780" s="301"/>
      <c r="T6780" s="301"/>
      <c r="U6780" s="301"/>
      <c r="V6780" s="301"/>
      <c r="W6780" s="301"/>
      <c r="X6780" s="301"/>
      <c r="Y6780" s="301"/>
      <c r="Z6780" s="301"/>
      <c r="AA6780" s="301"/>
      <c r="AB6780" s="301"/>
      <c r="AC6780" s="301"/>
      <c r="AD6780" s="301"/>
      <c r="AE6780" s="301"/>
      <c r="AF6780" s="301"/>
      <c r="AG6780" s="301"/>
      <c r="AH6780" s="301"/>
      <c r="AI6780" s="301"/>
    </row>
    <row r="6781" spans="18:35" ht="80.099999999999994" customHeight="1" x14ac:dyDescent="0.2">
      <c r="R6781" s="301"/>
      <c r="S6781" s="301"/>
      <c r="T6781" s="301"/>
      <c r="U6781" s="301"/>
      <c r="V6781" s="301"/>
      <c r="W6781" s="301"/>
      <c r="X6781" s="301"/>
      <c r="Y6781" s="301"/>
      <c r="Z6781" s="301"/>
      <c r="AA6781" s="301"/>
      <c r="AB6781" s="301"/>
      <c r="AC6781" s="301"/>
      <c r="AD6781" s="301"/>
      <c r="AE6781" s="301"/>
      <c r="AF6781" s="301"/>
      <c r="AG6781" s="301"/>
      <c r="AH6781" s="301"/>
      <c r="AI6781" s="301"/>
    </row>
    <row r="6782" spans="18:35" ht="80.099999999999994" customHeight="1" x14ac:dyDescent="0.2">
      <c r="R6782" s="301"/>
      <c r="S6782" s="301"/>
      <c r="T6782" s="301"/>
      <c r="U6782" s="301"/>
      <c r="V6782" s="301"/>
      <c r="W6782" s="301"/>
      <c r="X6782" s="301"/>
      <c r="Y6782" s="301"/>
      <c r="Z6782" s="301"/>
      <c r="AA6782" s="301"/>
      <c r="AB6782" s="301"/>
      <c r="AC6782" s="301"/>
      <c r="AD6782" s="301"/>
      <c r="AE6782" s="301"/>
      <c r="AF6782" s="301"/>
      <c r="AG6782" s="301"/>
      <c r="AH6782" s="301"/>
      <c r="AI6782" s="301"/>
    </row>
    <row r="6783" spans="18:35" ht="80.099999999999994" customHeight="1" x14ac:dyDescent="0.2">
      <c r="R6783" s="301"/>
      <c r="S6783" s="301"/>
      <c r="T6783" s="301"/>
      <c r="U6783" s="301"/>
      <c r="V6783" s="301"/>
      <c r="W6783" s="301"/>
      <c r="X6783" s="301"/>
      <c r="Y6783" s="301"/>
      <c r="Z6783" s="301"/>
      <c r="AA6783" s="301"/>
      <c r="AB6783" s="301"/>
      <c r="AC6783" s="301"/>
      <c r="AD6783" s="301"/>
      <c r="AE6783" s="301"/>
      <c r="AF6783" s="301"/>
      <c r="AG6783" s="301"/>
      <c r="AH6783" s="301"/>
      <c r="AI6783" s="301"/>
    </row>
    <row r="6784" spans="18:35" ht="80.099999999999994" customHeight="1" x14ac:dyDescent="0.2">
      <c r="R6784" s="301"/>
      <c r="S6784" s="301"/>
      <c r="T6784" s="301"/>
      <c r="U6784" s="301"/>
      <c r="V6784" s="301"/>
      <c r="W6784" s="301"/>
      <c r="X6784" s="301"/>
      <c r="Y6784" s="301"/>
      <c r="Z6784" s="301"/>
      <c r="AA6784" s="301"/>
      <c r="AB6784" s="301"/>
      <c r="AC6784" s="301"/>
      <c r="AD6784" s="301"/>
      <c r="AE6784" s="301"/>
      <c r="AF6784" s="301"/>
      <c r="AG6784" s="301"/>
      <c r="AH6784" s="301"/>
      <c r="AI6784" s="301"/>
    </row>
    <row r="6785" spans="18:35" ht="80.099999999999994" customHeight="1" x14ac:dyDescent="0.2">
      <c r="R6785" s="301"/>
      <c r="S6785" s="301"/>
      <c r="T6785" s="301"/>
      <c r="U6785" s="301"/>
      <c r="V6785" s="301"/>
      <c r="W6785" s="301"/>
      <c r="X6785" s="301"/>
      <c r="Y6785" s="301"/>
      <c r="Z6785" s="301"/>
      <c r="AA6785" s="301"/>
      <c r="AB6785" s="301"/>
      <c r="AC6785" s="301"/>
      <c r="AD6785" s="301"/>
      <c r="AE6785" s="301"/>
      <c r="AF6785" s="301"/>
      <c r="AG6785" s="301"/>
      <c r="AH6785" s="301"/>
      <c r="AI6785" s="301"/>
    </row>
    <row r="6786" spans="18:35" ht="80.099999999999994" customHeight="1" x14ac:dyDescent="0.2">
      <c r="R6786" s="301"/>
      <c r="S6786" s="301"/>
      <c r="T6786" s="301"/>
      <c r="U6786" s="301"/>
      <c r="V6786" s="301"/>
      <c r="W6786" s="301"/>
      <c r="X6786" s="301"/>
      <c r="Y6786" s="301"/>
      <c r="Z6786" s="301"/>
      <c r="AA6786" s="301"/>
      <c r="AB6786" s="301"/>
      <c r="AC6786" s="301"/>
      <c r="AD6786" s="301"/>
      <c r="AE6786" s="301"/>
      <c r="AF6786" s="301"/>
      <c r="AG6786" s="301"/>
      <c r="AH6786" s="301"/>
      <c r="AI6786" s="301"/>
    </row>
    <row r="6787" spans="18:35" ht="80.099999999999994" customHeight="1" x14ac:dyDescent="0.2">
      <c r="R6787" s="301"/>
      <c r="S6787" s="301"/>
      <c r="T6787" s="301"/>
      <c r="U6787" s="301"/>
      <c r="V6787" s="301"/>
      <c r="W6787" s="301"/>
      <c r="X6787" s="301"/>
      <c r="Y6787" s="301"/>
      <c r="Z6787" s="301"/>
      <c r="AA6787" s="301"/>
      <c r="AB6787" s="301"/>
      <c r="AC6787" s="301"/>
      <c r="AD6787" s="301"/>
      <c r="AE6787" s="301"/>
      <c r="AF6787" s="301"/>
      <c r="AG6787" s="301"/>
      <c r="AH6787" s="301"/>
      <c r="AI6787" s="301"/>
    </row>
    <row r="6788" spans="18:35" ht="80.099999999999994" customHeight="1" x14ac:dyDescent="0.2">
      <c r="R6788" s="301"/>
      <c r="S6788" s="301"/>
      <c r="T6788" s="301"/>
      <c r="U6788" s="301"/>
      <c r="V6788" s="301"/>
      <c r="W6788" s="301"/>
      <c r="X6788" s="301"/>
      <c r="Y6788" s="301"/>
      <c r="Z6788" s="301"/>
      <c r="AA6788" s="301"/>
      <c r="AB6788" s="301"/>
      <c r="AC6788" s="301"/>
      <c r="AD6788" s="301"/>
      <c r="AE6788" s="301"/>
      <c r="AF6788" s="301"/>
      <c r="AG6788" s="301"/>
      <c r="AH6788" s="301"/>
      <c r="AI6788" s="301"/>
    </row>
    <row r="6789" spans="18:35" ht="80.099999999999994" customHeight="1" x14ac:dyDescent="0.2">
      <c r="R6789" s="301"/>
      <c r="S6789" s="301"/>
      <c r="T6789" s="301"/>
      <c r="U6789" s="301"/>
      <c r="V6789" s="301"/>
      <c r="W6789" s="301"/>
      <c r="X6789" s="301"/>
      <c r="Y6789" s="301"/>
      <c r="Z6789" s="301"/>
      <c r="AA6789" s="301"/>
      <c r="AB6789" s="301"/>
      <c r="AC6789" s="301"/>
      <c r="AD6789" s="301"/>
      <c r="AE6789" s="301"/>
      <c r="AF6789" s="301"/>
      <c r="AG6789" s="301"/>
      <c r="AH6789" s="301"/>
      <c r="AI6789" s="301"/>
    </row>
    <row r="6790" spans="18:35" ht="80.099999999999994" customHeight="1" x14ac:dyDescent="0.2">
      <c r="R6790" s="301"/>
      <c r="S6790" s="301"/>
      <c r="T6790" s="301"/>
      <c r="U6790" s="301"/>
      <c r="V6790" s="301"/>
      <c r="W6790" s="301"/>
      <c r="X6790" s="301"/>
      <c r="Y6790" s="301"/>
      <c r="Z6790" s="301"/>
      <c r="AA6790" s="301"/>
      <c r="AB6790" s="301"/>
      <c r="AC6790" s="301"/>
      <c r="AD6790" s="301"/>
      <c r="AE6790" s="301"/>
      <c r="AF6790" s="301"/>
      <c r="AG6790" s="301"/>
      <c r="AH6790" s="301"/>
      <c r="AI6790" s="301"/>
    </row>
    <row r="6791" spans="18:35" ht="80.099999999999994" customHeight="1" x14ac:dyDescent="0.2">
      <c r="R6791" s="301"/>
      <c r="S6791" s="301"/>
      <c r="T6791" s="301"/>
      <c r="U6791" s="301"/>
      <c r="V6791" s="301"/>
      <c r="W6791" s="301"/>
      <c r="X6791" s="301"/>
      <c r="Y6791" s="301"/>
      <c r="Z6791" s="301"/>
      <c r="AA6791" s="301"/>
      <c r="AB6791" s="301"/>
      <c r="AC6791" s="301"/>
      <c r="AD6791" s="301"/>
      <c r="AE6791" s="301"/>
      <c r="AF6791" s="301"/>
      <c r="AG6791" s="301"/>
      <c r="AH6791" s="301"/>
      <c r="AI6791" s="301"/>
    </row>
    <row r="6792" spans="18:35" ht="80.099999999999994" customHeight="1" x14ac:dyDescent="0.2">
      <c r="R6792" s="301"/>
      <c r="S6792" s="301"/>
      <c r="T6792" s="301"/>
      <c r="U6792" s="301"/>
      <c r="V6792" s="301"/>
      <c r="W6792" s="301"/>
      <c r="X6792" s="301"/>
      <c r="Y6792" s="301"/>
      <c r="Z6792" s="301"/>
      <c r="AA6792" s="301"/>
      <c r="AB6792" s="301"/>
      <c r="AC6792" s="301"/>
      <c r="AD6792" s="301"/>
      <c r="AE6792" s="301"/>
      <c r="AF6792" s="301"/>
      <c r="AG6792" s="301"/>
      <c r="AH6792" s="301"/>
      <c r="AI6792" s="301"/>
    </row>
    <row r="6793" spans="18:35" ht="80.099999999999994" customHeight="1" x14ac:dyDescent="0.2">
      <c r="R6793" s="301"/>
      <c r="S6793" s="301"/>
      <c r="T6793" s="301"/>
      <c r="U6793" s="301"/>
      <c r="V6793" s="301"/>
      <c r="W6793" s="301"/>
      <c r="X6793" s="301"/>
      <c r="Y6793" s="301"/>
      <c r="Z6793" s="301"/>
      <c r="AA6793" s="301"/>
      <c r="AB6793" s="301"/>
      <c r="AC6793" s="301"/>
      <c r="AD6793" s="301"/>
      <c r="AE6793" s="301"/>
      <c r="AF6793" s="301"/>
      <c r="AG6793" s="301"/>
      <c r="AH6793" s="301"/>
      <c r="AI6793" s="301"/>
    </row>
    <row r="6794" spans="18:35" ht="80.099999999999994" customHeight="1" x14ac:dyDescent="0.2">
      <c r="R6794" s="301"/>
      <c r="S6794" s="301"/>
      <c r="T6794" s="301"/>
      <c r="U6794" s="301"/>
      <c r="V6794" s="301"/>
      <c r="W6794" s="301"/>
      <c r="X6794" s="301"/>
      <c r="Y6794" s="301"/>
      <c r="Z6794" s="301"/>
      <c r="AA6794" s="301"/>
      <c r="AB6794" s="301"/>
      <c r="AC6794" s="301"/>
      <c r="AD6794" s="301"/>
      <c r="AE6794" s="301"/>
      <c r="AF6794" s="301"/>
      <c r="AG6794" s="301"/>
      <c r="AH6794" s="301"/>
      <c r="AI6794" s="301"/>
    </row>
    <row r="6795" spans="18:35" ht="80.099999999999994" customHeight="1" x14ac:dyDescent="0.2">
      <c r="R6795" s="301"/>
      <c r="S6795" s="301"/>
      <c r="T6795" s="301"/>
      <c r="U6795" s="301"/>
      <c r="V6795" s="301"/>
      <c r="W6795" s="301"/>
      <c r="X6795" s="301"/>
      <c r="Y6795" s="301"/>
      <c r="Z6795" s="301"/>
      <c r="AA6795" s="301"/>
      <c r="AB6795" s="301"/>
      <c r="AC6795" s="301"/>
      <c r="AD6795" s="301"/>
      <c r="AE6795" s="301"/>
      <c r="AF6795" s="301"/>
      <c r="AG6795" s="301"/>
      <c r="AH6795" s="301"/>
      <c r="AI6795" s="301"/>
    </row>
    <row r="6796" spans="18:35" ht="80.099999999999994" customHeight="1" x14ac:dyDescent="0.2">
      <c r="R6796" s="301"/>
      <c r="S6796" s="301"/>
      <c r="T6796" s="301"/>
      <c r="U6796" s="301"/>
      <c r="V6796" s="301"/>
      <c r="W6796" s="301"/>
      <c r="X6796" s="301"/>
      <c r="Y6796" s="301"/>
      <c r="Z6796" s="301"/>
      <c r="AA6796" s="301"/>
      <c r="AB6796" s="301"/>
      <c r="AC6796" s="301"/>
      <c r="AD6796" s="301"/>
      <c r="AE6796" s="301"/>
      <c r="AF6796" s="301"/>
      <c r="AG6796" s="301"/>
      <c r="AH6796" s="301"/>
      <c r="AI6796" s="301"/>
    </row>
    <row r="6797" spans="18:35" ht="80.099999999999994" customHeight="1" x14ac:dyDescent="0.2">
      <c r="R6797" s="301"/>
      <c r="S6797" s="301"/>
      <c r="T6797" s="301"/>
      <c r="U6797" s="301"/>
      <c r="V6797" s="301"/>
      <c r="W6797" s="301"/>
      <c r="X6797" s="301"/>
      <c r="Y6797" s="301"/>
      <c r="Z6797" s="301"/>
      <c r="AA6797" s="301"/>
      <c r="AB6797" s="301"/>
      <c r="AC6797" s="301"/>
      <c r="AD6797" s="301"/>
      <c r="AE6797" s="301"/>
      <c r="AF6797" s="301"/>
      <c r="AG6797" s="301"/>
      <c r="AH6797" s="301"/>
      <c r="AI6797" s="301"/>
    </row>
    <row r="6798" spans="18:35" ht="80.099999999999994" customHeight="1" x14ac:dyDescent="0.2">
      <c r="R6798" s="301"/>
      <c r="S6798" s="301"/>
      <c r="T6798" s="301"/>
      <c r="U6798" s="301"/>
      <c r="V6798" s="301"/>
      <c r="W6798" s="301"/>
      <c r="X6798" s="301"/>
      <c r="Y6798" s="301"/>
      <c r="Z6798" s="301"/>
      <c r="AA6798" s="301"/>
      <c r="AB6798" s="301"/>
      <c r="AC6798" s="301"/>
      <c r="AD6798" s="301"/>
      <c r="AE6798" s="301"/>
      <c r="AF6798" s="301"/>
      <c r="AG6798" s="301"/>
      <c r="AH6798" s="301"/>
      <c r="AI6798" s="301"/>
    </row>
    <row r="6799" spans="18:35" ht="80.099999999999994" customHeight="1" x14ac:dyDescent="0.2">
      <c r="R6799" s="301"/>
      <c r="S6799" s="301"/>
      <c r="T6799" s="301"/>
      <c r="U6799" s="301"/>
      <c r="V6799" s="301"/>
      <c r="W6799" s="301"/>
      <c r="X6799" s="301"/>
      <c r="Y6799" s="301"/>
      <c r="Z6799" s="301"/>
      <c r="AA6799" s="301"/>
      <c r="AB6799" s="301"/>
      <c r="AC6799" s="301"/>
      <c r="AD6799" s="301"/>
      <c r="AE6799" s="301"/>
      <c r="AF6799" s="301"/>
      <c r="AG6799" s="301"/>
      <c r="AH6799" s="301"/>
      <c r="AI6799" s="301"/>
    </row>
    <row r="6800" spans="18:35" ht="80.099999999999994" customHeight="1" x14ac:dyDescent="0.2">
      <c r="R6800" s="301"/>
      <c r="S6800" s="301"/>
      <c r="T6800" s="301"/>
      <c r="U6800" s="301"/>
      <c r="V6800" s="301"/>
      <c r="W6800" s="301"/>
      <c r="X6800" s="301"/>
      <c r="Y6800" s="301"/>
      <c r="Z6800" s="301"/>
      <c r="AA6800" s="301"/>
      <c r="AB6800" s="301"/>
      <c r="AC6800" s="301"/>
      <c r="AD6800" s="301"/>
      <c r="AE6800" s="301"/>
      <c r="AF6800" s="301"/>
      <c r="AG6800" s="301"/>
      <c r="AH6800" s="301"/>
      <c r="AI6800" s="301"/>
    </row>
    <row r="6801" spans="18:35" ht="80.099999999999994" customHeight="1" x14ac:dyDescent="0.2">
      <c r="R6801" s="301"/>
      <c r="S6801" s="301"/>
      <c r="T6801" s="301"/>
      <c r="U6801" s="301"/>
      <c r="V6801" s="301"/>
      <c r="W6801" s="301"/>
      <c r="X6801" s="301"/>
      <c r="Y6801" s="301"/>
      <c r="Z6801" s="301"/>
      <c r="AA6801" s="301"/>
      <c r="AB6801" s="301"/>
      <c r="AC6801" s="301"/>
      <c r="AD6801" s="301"/>
      <c r="AE6801" s="301"/>
      <c r="AF6801" s="301"/>
      <c r="AG6801" s="301"/>
      <c r="AH6801" s="301"/>
      <c r="AI6801" s="301"/>
    </row>
    <row r="6802" spans="18:35" ht="80.099999999999994" customHeight="1" x14ac:dyDescent="0.2">
      <c r="R6802" s="301"/>
      <c r="S6802" s="301"/>
      <c r="T6802" s="301"/>
      <c r="U6802" s="301"/>
      <c r="V6802" s="301"/>
      <c r="W6802" s="301"/>
      <c r="X6802" s="301"/>
      <c r="Y6802" s="301"/>
      <c r="Z6802" s="301"/>
      <c r="AA6802" s="301"/>
      <c r="AB6802" s="301"/>
      <c r="AC6802" s="301"/>
      <c r="AD6802" s="301"/>
      <c r="AE6802" s="301"/>
      <c r="AF6802" s="301"/>
      <c r="AG6802" s="301"/>
      <c r="AH6802" s="301"/>
      <c r="AI6802" s="301"/>
    </row>
    <row r="6803" spans="18:35" ht="80.099999999999994" customHeight="1" x14ac:dyDescent="0.2">
      <c r="R6803" s="301"/>
      <c r="S6803" s="301"/>
      <c r="T6803" s="301"/>
      <c r="U6803" s="301"/>
      <c r="V6803" s="301"/>
      <c r="W6803" s="301"/>
      <c r="X6803" s="301"/>
      <c r="Y6803" s="301"/>
      <c r="Z6803" s="301"/>
      <c r="AA6803" s="301"/>
      <c r="AB6803" s="301"/>
      <c r="AC6803" s="301"/>
      <c r="AD6803" s="301"/>
      <c r="AE6803" s="301"/>
      <c r="AF6803" s="301"/>
      <c r="AG6803" s="301"/>
      <c r="AH6803" s="301"/>
      <c r="AI6803" s="301"/>
    </row>
    <row r="6804" spans="18:35" ht="80.099999999999994" customHeight="1" x14ac:dyDescent="0.2">
      <c r="R6804" s="301"/>
      <c r="S6804" s="301"/>
      <c r="T6804" s="301"/>
      <c r="U6804" s="301"/>
      <c r="V6804" s="301"/>
      <c r="W6804" s="301"/>
      <c r="X6804" s="301"/>
      <c r="Y6804" s="301"/>
      <c r="Z6804" s="301"/>
      <c r="AA6804" s="301"/>
      <c r="AB6804" s="301"/>
      <c r="AC6804" s="301"/>
      <c r="AD6804" s="301"/>
      <c r="AE6804" s="301"/>
      <c r="AF6804" s="301"/>
      <c r="AG6804" s="301"/>
      <c r="AH6804" s="301"/>
      <c r="AI6804" s="301"/>
    </row>
    <row r="6805" spans="18:35" ht="80.099999999999994" customHeight="1" x14ac:dyDescent="0.2">
      <c r="R6805" s="301"/>
      <c r="S6805" s="301"/>
      <c r="T6805" s="301"/>
      <c r="U6805" s="301"/>
      <c r="V6805" s="301"/>
      <c r="W6805" s="301"/>
      <c r="X6805" s="301"/>
      <c r="Y6805" s="301"/>
      <c r="Z6805" s="301"/>
      <c r="AA6805" s="301"/>
      <c r="AB6805" s="301"/>
      <c r="AC6805" s="301"/>
      <c r="AD6805" s="301"/>
      <c r="AE6805" s="301"/>
      <c r="AF6805" s="301"/>
      <c r="AG6805" s="301"/>
      <c r="AH6805" s="301"/>
      <c r="AI6805" s="301"/>
    </row>
    <row r="6806" spans="18:35" ht="80.099999999999994" customHeight="1" x14ac:dyDescent="0.2">
      <c r="R6806" s="301"/>
      <c r="S6806" s="301"/>
      <c r="T6806" s="301"/>
      <c r="U6806" s="301"/>
      <c r="V6806" s="301"/>
      <c r="W6806" s="301"/>
      <c r="X6806" s="301"/>
      <c r="Y6806" s="301"/>
      <c r="Z6806" s="301"/>
      <c r="AA6806" s="301"/>
      <c r="AB6806" s="301"/>
      <c r="AC6806" s="301"/>
      <c r="AD6806" s="301"/>
      <c r="AE6806" s="301"/>
      <c r="AF6806" s="301"/>
      <c r="AG6806" s="301"/>
      <c r="AH6806" s="301"/>
      <c r="AI6806" s="301"/>
    </row>
    <row r="6807" spans="18:35" ht="80.099999999999994" customHeight="1" x14ac:dyDescent="0.2">
      <c r="R6807" s="301"/>
      <c r="S6807" s="301"/>
      <c r="T6807" s="301"/>
      <c r="U6807" s="301"/>
      <c r="V6807" s="301"/>
      <c r="W6807" s="301"/>
      <c r="X6807" s="301"/>
      <c r="Y6807" s="301"/>
      <c r="Z6807" s="301"/>
      <c r="AA6807" s="301"/>
      <c r="AB6807" s="301"/>
      <c r="AC6807" s="301"/>
      <c r="AD6807" s="301"/>
      <c r="AE6807" s="301"/>
      <c r="AF6807" s="301"/>
      <c r="AG6807" s="301"/>
      <c r="AH6807" s="301"/>
      <c r="AI6807" s="301"/>
    </row>
    <row r="6808" spans="18:35" ht="80.099999999999994" customHeight="1" x14ac:dyDescent="0.2">
      <c r="R6808" s="301"/>
      <c r="S6808" s="301"/>
      <c r="T6808" s="301"/>
      <c r="U6808" s="301"/>
      <c r="V6808" s="301"/>
      <c r="W6808" s="301"/>
      <c r="X6808" s="301"/>
      <c r="Y6808" s="301"/>
      <c r="Z6808" s="301"/>
      <c r="AA6808" s="301"/>
      <c r="AB6808" s="301"/>
      <c r="AC6808" s="301"/>
      <c r="AD6808" s="301"/>
      <c r="AE6808" s="301"/>
      <c r="AF6808" s="301"/>
      <c r="AG6808" s="301"/>
      <c r="AH6808" s="301"/>
      <c r="AI6808" s="301"/>
    </row>
    <row r="6809" spans="18:35" ht="80.099999999999994" customHeight="1" x14ac:dyDescent="0.2">
      <c r="R6809" s="301"/>
      <c r="S6809" s="301"/>
      <c r="T6809" s="301"/>
      <c r="U6809" s="301"/>
      <c r="V6809" s="301"/>
      <c r="W6809" s="301"/>
      <c r="X6809" s="301"/>
      <c r="Y6809" s="301"/>
      <c r="Z6809" s="301"/>
      <c r="AA6809" s="301"/>
      <c r="AB6809" s="301"/>
      <c r="AC6809" s="301"/>
      <c r="AD6809" s="301"/>
      <c r="AE6809" s="301"/>
      <c r="AF6809" s="301"/>
      <c r="AG6809" s="301"/>
      <c r="AH6809" s="301"/>
      <c r="AI6809" s="301"/>
    </row>
    <row r="6810" spans="18:35" ht="80.099999999999994" customHeight="1" x14ac:dyDescent="0.2">
      <c r="R6810" s="301"/>
      <c r="S6810" s="301"/>
      <c r="T6810" s="301"/>
      <c r="U6810" s="301"/>
      <c r="V6810" s="301"/>
      <c r="W6810" s="301"/>
      <c r="X6810" s="301"/>
      <c r="Y6810" s="301"/>
      <c r="Z6810" s="301"/>
      <c r="AA6810" s="301"/>
      <c r="AB6810" s="301"/>
      <c r="AC6810" s="301"/>
      <c r="AD6810" s="301"/>
      <c r="AE6810" s="301"/>
      <c r="AF6810" s="301"/>
      <c r="AG6810" s="301"/>
      <c r="AH6810" s="301"/>
      <c r="AI6810" s="301"/>
    </row>
    <row r="6811" spans="18:35" ht="80.099999999999994" customHeight="1" x14ac:dyDescent="0.2">
      <c r="R6811" s="301"/>
      <c r="S6811" s="301"/>
      <c r="T6811" s="301"/>
      <c r="U6811" s="301"/>
      <c r="V6811" s="301"/>
      <c r="W6811" s="301"/>
      <c r="X6811" s="301"/>
      <c r="Y6811" s="301"/>
      <c r="Z6811" s="301"/>
      <c r="AA6811" s="301"/>
      <c r="AB6811" s="301"/>
      <c r="AC6811" s="301"/>
      <c r="AD6811" s="301"/>
      <c r="AE6811" s="301"/>
      <c r="AF6811" s="301"/>
      <c r="AG6811" s="301"/>
      <c r="AH6811" s="301"/>
      <c r="AI6811" s="301"/>
    </row>
    <row r="6812" spans="18:35" ht="80.099999999999994" customHeight="1" x14ac:dyDescent="0.2">
      <c r="R6812" s="301"/>
      <c r="S6812" s="301"/>
      <c r="T6812" s="301"/>
      <c r="U6812" s="301"/>
      <c r="V6812" s="301"/>
      <c r="W6812" s="301"/>
      <c r="X6812" s="301"/>
      <c r="Y6812" s="301"/>
      <c r="Z6812" s="301"/>
      <c r="AA6812" s="301"/>
      <c r="AB6812" s="301"/>
      <c r="AC6812" s="301"/>
      <c r="AD6812" s="301"/>
      <c r="AE6812" s="301"/>
      <c r="AF6812" s="301"/>
      <c r="AG6812" s="301"/>
      <c r="AH6812" s="301"/>
      <c r="AI6812" s="301"/>
    </row>
    <row r="6813" spans="18:35" ht="80.099999999999994" customHeight="1" x14ac:dyDescent="0.2">
      <c r="R6813" s="301"/>
      <c r="S6813" s="301"/>
      <c r="T6813" s="301"/>
      <c r="U6813" s="301"/>
      <c r="V6813" s="301"/>
      <c r="W6813" s="301"/>
      <c r="X6813" s="301"/>
      <c r="Y6813" s="301"/>
      <c r="Z6813" s="301"/>
      <c r="AA6813" s="301"/>
      <c r="AB6813" s="301"/>
      <c r="AC6813" s="301"/>
      <c r="AD6813" s="301"/>
      <c r="AE6813" s="301"/>
      <c r="AF6813" s="301"/>
      <c r="AG6813" s="301"/>
      <c r="AH6813" s="301"/>
      <c r="AI6813" s="301"/>
    </row>
    <row r="6814" spans="18:35" ht="80.099999999999994" customHeight="1" x14ac:dyDescent="0.2">
      <c r="R6814" s="301"/>
      <c r="S6814" s="301"/>
      <c r="T6814" s="301"/>
      <c r="U6814" s="301"/>
      <c r="V6814" s="301"/>
      <c r="W6814" s="301"/>
      <c r="X6814" s="301"/>
      <c r="Y6814" s="301"/>
      <c r="Z6814" s="301"/>
      <c r="AA6814" s="301"/>
      <c r="AB6814" s="301"/>
      <c r="AC6814" s="301"/>
      <c r="AD6814" s="301"/>
      <c r="AE6814" s="301"/>
      <c r="AF6814" s="301"/>
      <c r="AG6814" s="301"/>
      <c r="AH6814" s="301"/>
      <c r="AI6814" s="301"/>
    </row>
    <row r="6815" spans="18:35" ht="80.099999999999994" customHeight="1" x14ac:dyDescent="0.2">
      <c r="R6815" s="301"/>
      <c r="S6815" s="301"/>
      <c r="T6815" s="301"/>
      <c r="U6815" s="301"/>
      <c r="V6815" s="301"/>
      <c r="W6815" s="301"/>
      <c r="X6815" s="301"/>
      <c r="Y6815" s="301"/>
      <c r="Z6815" s="301"/>
      <c r="AA6815" s="301"/>
      <c r="AB6815" s="301"/>
      <c r="AC6815" s="301"/>
      <c r="AD6815" s="301"/>
      <c r="AE6815" s="301"/>
      <c r="AF6815" s="301"/>
      <c r="AG6815" s="301"/>
      <c r="AH6815" s="301"/>
      <c r="AI6815" s="301"/>
    </row>
    <row r="6816" spans="18:35" ht="80.099999999999994" customHeight="1" x14ac:dyDescent="0.2">
      <c r="R6816" s="301"/>
      <c r="S6816" s="301"/>
      <c r="T6816" s="301"/>
      <c r="U6816" s="301"/>
      <c r="V6816" s="301"/>
      <c r="W6816" s="301"/>
      <c r="X6816" s="301"/>
      <c r="Y6816" s="301"/>
      <c r="Z6816" s="301"/>
      <c r="AA6816" s="301"/>
      <c r="AB6816" s="301"/>
      <c r="AC6816" s="301"/>
      <c r="AD6816" s="301"/>
      <c r="AE6816" s="301"/>
      <c r="AF6816" s="301"/>
      <c r="AG6816" s="301"/>
      <c r="AH6816" s="301"/>
      <c r="AI6816" s="301"/>
    </row>
    <row r="6817" spans="18:35" ht="80.099999999999994" customHeight="1" x14ac:dyDescent="0.2">
      <c r="R6817" s="301"/>
      <c r="S6817" s="301"/>
      <c r="T6817" s="301"/>
      <c r="U6817" s="301"/>
      <c r="V6817" s="301"/>
      <c r="W6817" s="301"/>
      <c r="X6817" s="301"/>
      <c r="Y6817" s="301"/>
      <c r="Z6817" s="301"/>
      <c r="AA6817" s="301"/>
      <c r="AB6817" s="301"/>
      <c r="AC6817" s="301"/>
      <c r="AD6817" s="301"/>
      <c r="AE6817" s="301"/>
      <c r="AF6817" s="301"/>
      <c r="AG6817" s="301"/>
      <c r="AH6817" s="301"/>
      <c r="AI6817" s="301"/>
    </row>
    <row r="6818" spans="18:35" ht="80.099999999999994" customHeight="1" x14ac:dyDescent="0.2">
      <c r="R6818" s="301"/>
      <c r="S6818" s="301"/>
      <c r="T6818" s="301"/>
      <c r="U6818" s="301"/>
      <c r="V6818" s="301"/>
      <c r="W6818" s="301"/>
      <c r="X6818" s="301"/>
      <c r="Y6818" s="301"/>
      <c r="Z6818" s="301"/>
      <c r="AA6818" s="301"/>
      <c r="AB6818" s="301"/>
      <c r="AC6818" s="301"/>
      <c r="AD6818" s="301"/>
      <c r="AE6818" s="301"/>
      <c r="AF6818" s="301"/>
      <c r="AG6818" s="301"/>
      <c r="AH6818" s="301"/>
      <c r="AI6818" s="301"/>
    </row>
    <row r="6819" spans="18:35" ht="80.099999999999994" customHeight="1" x14ac:dyDescent="0.2">
      <c r="R6819" s="301"/>
      <c r="S6819" s="301"/>
      <c r="T6819" s="301"/>
      <c r="U6819" s="301"/>
      <c r="V6819" s="301"/>
      <c r="W6819" s="301"/>
      <c r="X6819" s="301"/>
      <c r="Y6819" s="301"/>
      <c r="Z6819" s="301"/>
      <c r="AA6819" s="301"/>
      <c r="AB6819" s="301"/>
      <c r="AC6819" s="301"/>
      <c r="AD6819" s="301"/>
      <c r="AE6819" s="301"/>
      <c r="AF6819" s="301"/>
      <c r="AG6819" s="301"/>
      <c r="AH6819" s="301"/>
      <c r="AI6819" s="301"/>
    </row>
    <row r="6820" spans="18:35" ht="80.099999999999994" customHeight="1" x14ac:dyDescent="0.2">
      <c r="R6820" s="301"/>
      <c r="S6820" s="301"/>
      <c r="T6820" s="301"/>
      <c r="U6820" s="301"/>
      <c r="V6820" s="301"/>
      <c r="W6820" s="301"/>
      <c r="X6820" s="301"/>
      <c r="Y6820" s="301"/>
      <c r="Z6820" s="301"/>
      <c r="AA6820" s="301"/>
      <c r="AB6820" s="301"/>
      <c r="AC6820" s="301"/>
      <c r="AD6820" s="301"/>
      <c r="AE6820" s="301"/>
      <c r="AF6820" s="301"/>
      <c r="AG6820" s="301"/>
      <c r="AH6820" s="301"/>
      <c r="AI6820" s="301"/>
    </row>
    <row r="6821" spans="18:35" ht="80.099999999999994" customHeight="1" x14ac:dyDescent="0.2">
      <c r="R6821" s="301"/>
      <c r="S6821" s="301"/>
      <c r="T6821" s="301"/>
      <c r="U6821" s="301"/>
      <c r="V6821" s="301"/>
      <c r="W6821" s="301"/>
      <c r="X6821" s="301"/>
      <c r="Y6821" s="301"/>
      <c r="Z6821" s="301"/>
      <c r="AA6821" s="301"/>
      <c r="AB6821" s="301"/>
      <c r="AC6821" s="301"/>
      <c r="AD6821" s="301"/>
      <c r="AE6821" s="301"/>
      <c r="AF6821" s="301"/>
      <c r="AG6821" s="301"/>
      <c r="AH6821" s="301"/>
      <c r="AI6821" s="301"/>
    </row>
    <row r="6822" spans="18:35" ht="80.099999999999994" customHeight="1" x14ac:dyDescent="0.2">
      <c r="R6822" s="301"/>
      <c r="S6822" s="301"/>
      <c r="T6822" s="301"/>
      <c r="U6822" s="301"/>
      <c r="V6822" s="301"/>
      <c r="W6822" s="301"/>
      <c r="X6822" s="301"/>
      <c r="Y6822" s="301"/>
      <c r="Z6822" s="301"/>
      <c r="AA6822" s="301"/>
      <c r="AB6822" s="301"/>
      <c r="AC6822" s="301"/>
      <c r="AD6822" s="301"/>
      <c r="AE6822" s="301"/>
      <c r="AF6822" s="301"/>
      <c r="AG6822" s="301"/>
      <c r="AH6822" s="301"/>
      <c r="AI6822" s="301"/>
    </row>
    <row r="6823" spans="18:35" ht="80.099999999999994" customHeight="1" x14ac:dyDescent="0.2">
      <c r="R6823" s="301"/>
      <c r="S6823" s="301"/>
      <c r="T6823" s="301"/>
      <c r="U6823" s="301"/>
      <c r="V6823" s="301"/>
      <c r="W6823" s="301"/>
      <c r="X6823" s="301"/>
      <c r="Y6823" s="301"/>
      <c r="Z6823" s="301"/>
      <c r="AA6823" s="301"/>
      <c r="AB6823" s="301"/>
      <c r="AC6823" s="301"/>
      <c r="AD6823" s="301"/>
      <c r="AE6823" s="301"/>
      <c r="AF6823" s="301"/>
      <c r="AG6823" s="301"/>
      <c r="AH6823" s="301"/>
      <c r="AI6823" s="301"/>
    </row>
    <row r="6824" spans="18:35" ht="80.099999999999994" customHeight="1" x14ac:dyDescent="0.2">
      <c r="R6824" s="301"/>
      <c r="S6824" s="301"/>
      <c r="T6824" s="301"/>
      <c r="U6824" s="301"/>
      <c r="V6824" s="301"/>
      <c r="W6824" s="301"/>
      <c r="X6824" s="301"/>
      <c r="Y6824" s="301"/>
      <c r="Z6824" s="301"/>
      <c r="AA6824" s="301"/>
      <c r="AB6824" s="301"/>
      <c r="AC6824" s="301"/>
      <c r="AD6824" s="301"/>
      <c r="AE6824" s="301"/>
      <c r="AF6824" s="301"/>
      <c r="AG6824" s="301"/>
      <c r="AH6824" s="301"/>
      <c r="AI6824" s="301"/>
    </row>
    <row r="6825" spans="18:35" ht="80.099999999999994" customHeight="1" x14ac:dyDescent="0.2">
      <c r="R6825" s="301"/>
      <c r="S6825" s="301"/>
      <c r="T6825" s="301"/>
      <c r="U6825" s="301"/>
      <c r="V6825" s="301"/>
      <c r="W6825" s="301"/>
      <c r="X6825" s="301"/>
      <c r="Y6825" s="301"/>
      <c r="Z6825" s="301"/>
      <c r="AA6825" s="301"/>
      <c r="AB6825" s="301"/>
      <c r="AC6825" s="301"/>
      <c r="AD6825" s="301"/>
      <c r="AE6825" s="301"/>
      <c r="AF6825" s="301"/>
      <c r="AG6825" s="301"/>
      <c r="AH6825" s="301"/>
      <c r="AI6825" s="301"/>
    </row>
    <row r="6826" spans="18:35" ht="80.099999999999994" customHeight="1" x14ac:dyDescent="0.2">
      <c r="R6826" s="301"/>
      <c r="S6826" s="301"/>
      <c r="T6826" s="301"/>
      <c r="U6826" s="301"/>
      <c r="V6826" s="301"/>
      <c r="W6826" s="301"/>
      <c r="X6826" s="301"/>
      <c r="Y6826" s="301"/>
      <c r="Z6826" s="301"/>
      <c r="AA6826" s="301"/>
      <c r="AB6826" s="301"/>
      <c r="AC6826" s="301"/>
      <c r="AD6826" s="301"/>
      <c r="AE6826" s="301"/>
      <c r="AF6826" s="301"/>
      <c r="AG6826" s="301"/>
      <c r="AH6826" s="301"/>
      <c r="AI6826" s="301"/>
    </row>
    <row r="6827" spans="18:35" ht="80.099999999999994" customHeight="1" x14ac:dyDescent="0.2">
      <c r="R6827" s="301"/>
      <c r="S6827" s="301"/>
      <c r="T6827" s="301"/>
      <c r="U6827" s="301"/>
      <c r="V6827" s="301"/>
      <c r="W6827" s="301"/>
      <c r="X6827" s="301"/>
      <c r="Y6827" s="301"/>
      <c r="Z6827" s="301"/>
      <c r="AA6827" s="301"/>
      <c r="AB6827" s="301"/>
      <c r="AC6827" s="301"/>
      <c r="AD6827" s="301"/>
      <c r="AE6827" s="301"/>
      <c r="AF6827" s="301"/>
      <c r="AG6827" s="301"/>
      <c r="AH6827" s="301"/>
      <c r="AI6827" s="301"/>
    </row>
    <row r="6828" spans="18:35" ht="80.099999999999994" customHeight="1" x14ac:dyDescent="0.2">
      <c r="R6828" s="301"/>
      <c r="S6828" s="301"/>
      <c r="T6828" s="301"/>
      <c r="U6828" s="301"/>
      <c r="V6828" s="301"/>
      <c r="W6828" s="301"/>
      <c r="X6828" s="301"/>
      <c r="Y6828" s="301"/>
      <c r="Z6828" s="301"/>
      <c r="AA6828" s="301"/>
      <c r="AB6828" s="301"/>
      <c r="AC6828" s="301"/>
      <c r="AD6828" s="301"/>
      <c r="AE6828" s="301"/>
      <c r="AF6828" s="301"/>
      <c r="AG6828" s="301"/>
      <c r="AH6828" s="301"/>
      <c r="AI6828" s="301"/>
    </row>
    <row r="6829" spans="18:35" ht="80.099999999999994" customHeight="1" x14ac:dyDescent="0.2">
      <c r="R6829" s="301"/>
      <c r="S6829" s="301"/>
      <c r="T6829" s="301"/>
      <c r="U6829" s="301"/>
      <c r="V6829" s="301"/>
      <c r="W6829" s="301"/>
      <c r="X6829" s="301"/>
      <c r="Y6829" s="301"/>
      <c r="Z6829" s="301"/>
      <c r="AA6829" s="301"/>
      <c r="AB6829" s="301"/>
      <c r="AC6829" s="301"/>
      <c r="AD6829" s="301"/>
      <c r="AE6829" s="301"/>
      <c r="AF6829" s="301"/>
      <c r="AG6829" s="301"/>
      <c r="AH6829" s="301"/>
      <c r="AI6829" s="301"/>
    </row>
    <row r="6830" spans="18:35" ht="80.099999999999994" customHeight="1" x14ac:dyDescent="0.2">
      <c r="R6830" s="301"/>
      <c r="S6830" s="301"/>
      <c r="T6830" s="301"/>
      <c r="U6830" s="301"/>
      <c r="V6830" s="301"/>
      <c r="W6830" s="301"/>
      <c r="X6830" s="301"/>
      <c r="Y6830" s="301"/>
      <c r="Z6830" s="301"/>
      <c r="AA6830" s="301"/>
      <c r="AB6830" s="301"/>
      <c r="AC6830" s="301"/>
      <c r="AD6830" s="301"/>
      <c r="AE6830" s="301"/>
      <c r="AF6830" s="301"/>
      <c r="AG6830" s="301"/>
      <c r="AH6830" s="301"/>
      <c r="AI6830" s="301"/>
    </row>
    <row r="6831" spans="18:35" ht="80.099999999999994" customHeight="1" x14ac:dyDescent="0.2">
      <c r="R6831" s="301"/>
      <c r="S6831" s="301"/>
      <c r="T6831" s="301"/>
      <c r="U6831" s="301"/>
      <c r="V6831" s="301"/>
      <c r="W6831" s="301"/>
      <c r="X6831" s="301"/>
      <c r="Y6831" s="301"/>
      <c r="Z6831" s="301"/>
      <c r="AA6831" s="301"/>
      <c r="AB6831" s="301"/>
      <c r="AC6831" s="301"/>
      <c r="AD6831" s="301"/>
      <c r="AE6831" s="301"/>
      <c r="AF6831" s="301"/>
      <c r="AG6831" s="301"/>
      <c r="AH6831" s="301"/>
      <c r="AI6831" s="301"/>
    </row>
    <row r="6832" spans="18:35" ht="80.099999999999994" customHeight="1" x14ac:dyDescent="0.2">
      <c r="R6832" s="301"/>
      <c r="S6832" s="301"/>
      <c r="T6832" s="301"/>
      <c r="U6832" s="301"/>
      <c r="V6832" s="301"/>
      <c r="W6832" s="301"/>
      <c r="X6832" s="301"/>
      <c r="Y6832" s="301"/>
      <c r="Z6832" s="301"/>
      <c r="AA6832" s="301"/>
      <c r="AB6832" s="301"/>
      <c r="AC6832" s="301"/>
      <c r="AD6832" s="301"/>
      <c r="AE6832" s="301"/>
      <c r="AF6832" s="301"/>
      <c r="AG6832" s="301"/>
      <c r="AH6832" s="301"/>
      <c r="AI6832" s="301"/>
    </row>
    <row r="6833" spans="18:35" ht="80.099999999999994" customHeight="1" x14ac:dyDescent="0.2">
      <c r="R6833" s="301"/>
      <c r="S6833" s="301"/>
      <c r="T6833" s="301"/>
      <c r="U6833" s="301"/>
      <c r="V6833" s="301"/>
      <c r="W6833" s="301"/>
      <c r="X6833" s="301"/>
      <c r="Y6833" s="301"/>
      <c r="Z6833" s="301"/>
      <c r="AA6833" s="301"/>
      <c r="AB6833" s="301"/>
      <c r="AC6833" s="301"/>
      <c r="AD6833" s="301"/>
      <c r="AE6833" s="301"/>
      <c r="AF6833" s="301"/>
      <c r="AG6833" s="301"/>
      <c r="AH6833" s="301"/>
      <c r="AI6833" s="301"/>
    </row>
    <row r="6834" spans="18:35" ht="80.099999999999994" customHeight="1" x14ac:dyDescent="0.2">
      <c r="R6834" s="301"/>
      <c r="S6834" s="301"/>
      <c r="T6834" s="301"/>
      <c r="U6834" s="301"/>
      <c r="V6834" s="301"/>
      <c r="W6834" s="301"/>
      <c r="X6834" s="301"/>
      <c r="Y6834" s="301"/>
      <c r="Z6834" s="301"/>
      <c r="AA6834" s="301"/>
      <c r="AB6834" s="301"/>
      <c r="AC6834" s="301"/>
      <c r="AD6834" s="301"/>
      <c r="AE6834" s="301"/>
      <c r="AF6834" s="301"/>
      <c r="AG6834" s="301"/>
      <c r="AH6834" s="301"/>
      <c r="AI6834" s="301"/>
    </row>
    <row r="6835" spans="18:35" ht="80.099999999999994" customHeight="1" x14ac:dyDescent="0.2">
      <c r="R6835" s="301"/>
      <c r="S6835" s="301"/>
      <c r="T6835" s="301"/>
      <c r="U6835" s="301"/>
      <c r="V6835" s="301"/>
      <c r="W6835" s="301"/>
      <c r="X6835" s="301"/>
      <c r="Y6835" s="301"/>
      <c r="Z6835" s="301"/>
      <c r="AA6835" s="301"/>
      <c r="AB6835" s="301"/>
      <c r="AC6835" s="301"/>
      <c r="AD6835" s="301"/>
      <c r="AE6835" s="301"/>
      <c r="AF6835" s="301"/>
      <c r="AG6835" s="301"/>
      <c r="AH6835" s="301"/>
      <c r="AI6835" s="301"/>
    </row>
    <row r="6836" spans="18:35" ht="80.099999999999994" customHeight="1" x14ac:dyDescent="0.2">
      <c r="R6836" s="301"/>
      <c r="S6836" s="301"/>
      <c r="T6836" s="301"/>
      <c r="U6836" s="301"/>
      <c r="V6836" s="301"/>
      <c r="W6836" s="301"/>
      <c r="X6836" s="301"/>
      <c r="Y6836" s="301"/>
      <c r="Z6836" s="301"/>
      <c r="AA6836" s="301"/>
      <c r="AB6836" s="301"/>
      <c r="AC6836" s="301"/>
      <c r="AD6836" s="301"/>
      <c r="AE6836" s="301"/>
      <c r="AF6836" s="301"/>
      <c r="AG6836" s="301"/>
      <c r="AH6836" s="301"/>
      <c r="AI6836" s="301"/>
    </row>
    <row r="6837" spans="18:35" ht="80.099999999999994" customHeight="1" x14ac:dyDescent="0.2">
      <c r="R6837" s="301"/>
      <c r="S6837" s="301"/>
      <c r="T6837" s="301"/>
      <c r="U6837" s="301"/>
      <c r="V6837" s="301"/>
      <c r="W6837" s="301"/>
      <c r="X6837" s="301"/>
      <c r="Y6837" s="301"/>
      <c r="Z6837" s="301"/>
      <c r="AA6837" s="301"/>
      <c r="AB6837" s="301"/>
      <c r="AC6837" s="301"/>
      <c r="AD6837" s="301"/>
      <c r="AE6837" s="301"/>
      <c r="AF6837" s="301"/>
      <c r="AG6837" s="301"/>
      <c r="AH6837" s="301"/>
      <c r="AI6837" s="301"/>
    </row>
    <row r="6838" spans="18:35" ht="80.099999999999994" customHeight="1" x14ac:dyDescent="0.2">
      <c r="R6838" s="301"/>
      <c r="S6838" s="301"/>
      <c r="T6838" s="301"/>
      <c r="U6838" s="301"/>
      <c r="V6838" s="301"/>
      <c r="W6838" s="301"/>
      <c r="X6838" s="301"/>
      <c r="Y6838" s="301"/>
      <c r="Z6838" s="301"/>
      <c r="AA6838" s="301"/>
      <c r="AB6838" s="301"/>
      <c r="AC6838" s="301"/>
      <c r="AD6838" s="301"/>
      <c r="AE6838" s="301"/>
      <c r="AF6838" s="301"/>
      <c r="AG6838" s="301"/>
      <c r="AH6838" s="301"/>
      <c r="AI6838" s="301"/>
    </row>
    <row r="6839" spans="18:35" ht="80.099999999999994" customHeight="1" x14ac:dyDescent="0.2">
      <c r="R6839" s="301"/>
      <c r="S6839" s="301"/>
      <c r="T6839" s="301"/>
      <c r="U6839" s="301"/>
      <c r="V6839" s="301"/>
      <c r="W6839" s="301"/>
      <c r="X6839" s="301"/>
      <c r="Y6839" s="301"/>
      <c r="Z6839" s="301"/>
      <c r="AA6839" s="301"/>
      <c r="AB6839" s="301"/>
      <c r="AC6839" s="301"/>
      <c r="AD6839" s="301"/>
      <c r="AE6839" s="301"/>
      <c r="AF6839" s="301"/>
      <c r="AG6839" s="301"/>
      <c r="AH6839" s="301"/>
      <c r="AI6839" s="301"/>
    </row>
    <row r="6840" spans="18:35" ht="80.099999999999994" customHeight="1" x14ac:dyDescent="0.2">
      <c r="R6840" s="301"/>
      <c r="S6840" s="301"/>
      <c r="T6840" s="301"/>
      <c r="U6840" s="301"/>
      <c r="V6840" s="301"/>
      <c r="W6840" s="301"/>
      <c r="X6840" s="301"/>
      <c r="Y6840" s="301"/>
      <c r="Z6840" s="301"/>
      <c r="AA6840" s="301"/>
      <c r="AB6840" s="301"/>
      <c r="AC6840" s="301"/>
      <c r="AD6840" s="301"/>
      <c r="AE6840" s="301"/>
      <c r="AF6840" s="301"/>
      <c r="AG6840" s="301"/>
      <c r="AH6840" s="301"/>
      <c r="AI6840" s="301"/>
    </row>
    <row r="6841" spans="18:35" ht="80.099999999999994" customHeight="1" x14ac:dyDescent="0.2">
      <c r="R6841" s="301"/>
      <c r="S6841" s="301"/>
      <c r="T6841" s="301"/>
      <c r="U6841" s="301"/>
      <c r="V6841" s="301"/>
      <c r="W6841" s="301"/>
      <c r="X6841" s="301"/>
      <c r="Y6841" s="301"/>
      <c r="Z6841" s="301"/>
      <c r="AA6841" s="301"/>
      <c r="AB6841" s="301"/>
      <c r="AC6841" s="301"/>
      <c r="AD6841" s="301"/>
      <c r="AE6841" s="301"/>
      <c r="AF6841" s="301"/>
      <c r="AG6841" s="301"/>
      <c r="AH6841" s="301"/>
      <c r="AI6841" s="301"/>
    </row>
    <row r="6842" spans="18:35" ht="80.099999999999994" customHeight="1" x14ac:dyDescent="0.2">
      <c r="R6842" s="301"/>
      <c r="S6842" s="301"/>
      <c r="T6842" s="301"/>
      <c r="U6842" s="301"/>
      <c r="V6842" s="301"/>
      <c r="W6842" s="301"/>
      <c r="X6842" s="301"/>
      <c r="Y6842" s="301"/>
      <c r="Z6842" s="301"/>
      <c r="AA6842" s="301"/>
      <c r="AB6842" s="301"/>
      <c r="AC6842" s="301"/>
      <c r="AD6842" s="301"/>
      <c r="AE6842" s="301"/>
      <c r="AF6842" s="301"/>
      <c r="AG6842" s="301"/>
      <c r="AH6842" s="301"/>
      <c r="AI6842" s="301"/>
    </row>
    <row r="6843" spans="18:35" ht="80.099999999999994" customHeight="1" x14ac:dyDescent="0.2">
      <c r="R6843" s="301"/>
      <c r="S6843" s="301"/>
      <c r="T6843" s="301"/>
      <c r="U6843" s="301"/>
      <c r="V6843" s="301"/>
      <c r="W6843" s="301"/>
      <c r="X6843" s="301"/>
      <c r="Y6843" s="301"/>
      <c r="Z6843" s="301"/>
      <c r="AA6843" s="301"/>
      <c r="AB6843" s="301"/>
      <c r="AC6843" s="301"/>
      <c r="AD6843" s="301"/>
      <c r="AE6843" s="301"/>
      <c r="AF6843" s="301"/>
      <c r="AG6843" s="301"/>
      <c r="AH6843" s="301"/>
      <c r="AI6843" s="301"/>
    </row>
    <row r="6844" spans="18:35" ht="80.099999999999994" customHeight="1" x14ac:dyDescent="0.2">
      <c r="R6844" s="301"/>
      <c r="S6844" s="301"/>
      <c r="T6844" s="301"/>
      <c r="U6844" s="301"/>
      <c r="V6844" s="301"/>
      <c r="W6844" s="301"/>
      <c r="X6844" s="301"/>
      <c r="Y6844" s="301"/>
      <c r="Z6844" s="301"/>
      <c r="AA6844" s="301"/>
      <c r="AB6844" s="301"/>
      <c r="AC6844" s="301"/>
      <c r="AD6844" s="301"/>
      <c r="AE6844" s="301"/>
      <c r="AF6844" s="301"/>
      <c r="AG6844" s="301"/>
      <c r="AH6844" s="301"/>
      <c r="AI6844" s="301"/>
    </row>
    <row r="6845" spans="18:35" ht="80.099999999999994" customHeight="1" x14ac:dyDescent="0.2">
      <c r="R6845" s="301"/>
      <c r="S6845" s="301"/>
      <c r="T6845" s="301"/>
      <c r="U6845" s="301"/>
      <c r="V6845" s="301"/>
      <c r="W6845" s="301"/>
      <c r="X6845" s="301"/>
      <c r="Y6845" s="301"/>
      <c r="Z6845" s="301"/>
      <c r="AA6845" s="301"/>
      <c r="AB6845" s="301"/>
      <c r="AC6845" s="301"/>
      <c r="AD6845" s="301"/>
      <c r="AE6845" s="301"/>
      <c r="AF6845" s="301"/>
      <c r="AG6845" s="301"/>
      <c r="AH6845" s="301"/>
      <c r="AI6845" s="301"/>
    </row>
    <row r="6846" spans="18:35" ht="80.099999999999994" customHeight="1" x14ac:dyDescent="0.2">
      <c r="R6846" s="301"/>
      <c r="S6846" s="301"/>
      <c r="T6846" s="301"/>
      <c r="U6846" s="301"/>
      <c r="V6846" s="301"/>
      <c r="W6846" s="301"/>
      <c r="X6846" s="301"/>
      <c r="Y6846" s="301"/>
      <c r="Z6846" s="301"/>
      <c r="AA6846" s="301"/>
      <c r="AB6846" s="301"/>
      <c r="AC6846" s="301"/>
      <c r="AD6846" s="301"/>
      <c r="AE6846" s="301"/>
      <c r="AF6846" s="301"/>
      <c r="AG6846" s="301"/>
      <c r="AH6846" s="301"/>
      <c r="AI6846" s="301"/>
    </row>
    <row r="6847" spans="18:35" ht="80.099999999999994" customHeight="1" x14ac:dyDescent="0.2">
      <c r="R6847" s="301"/>
      <c r="S6847" s="301"/>
      <c r="T6847" s="301"/>
      <c r="U6847" s="301"/>
      <c r="V6847" s="301"/>
      <c r="W6847" s="301"/>
      <c r="X6847" s="301"/>
      <c r="Y6847" s="301"/>
      <c r="Z6847" s="301"/>
      <c r="AA6847" s="301"/>
      <c r="AB6847" s="301"/>
      <c r="AC6847" s="301"/>
      <c r="AD6847" s="301"/>
      <c r="AE6847" s="301"/>
      <c r="AF6847" s="301"/>
      <c r="AG6847" s="301"/>
      <c r="AH6847" s="301"/>
      <c r="AI6847" s="301"/>
    </row>
    <row r="6848" spans="18:35" ht="80.099999999999994" customHeight="1" x14ac:dyDescent="0.2">
      <c r="R6848" s="301"/>
      <c r="S6848" s="301"/>
      <c r="T6848" s="301"/>
      <c r="U6848" s="301"/>
      <c r="V6848" s="301"/>
      <c r="W6848" s="301"/>
      <c r="X6848" s="301"/>
      <c r="Y6848" s="301"/>
      <c r="Z6848" s="301"/>
      <c r="AA6848" s="301"/>
      <c r="AB6848" s="301"/>
      <c r="AC6848" s="301"/>
      <c r="AD6848" s="301"/>
      <c r="AE6848" s="301"/>
      <c r="AF6848" s="301"/>
      <c r="AG6848" s="301"/>
      <c r="AH6848" s="301"/>
      <c r="AI6848" s="301"/>
    </row>
    <row r="6849" spans="18:35" ht="80.099999999999994" customHeight="1" x14ac:dyDescent="0.2">
      <c r="R6849" s="301"/>
      <c r="S6849" s="301"/>
      <c r="T6849" s="301"/>
      <c r="U6849" s="301"/>
      <c r="V6849" s="301"/>
      <c r="W6849" s="301"/>
      <c r="X6849" s="301"/>
      <c r="Y6849" s="301"/>
      <c r="Z6849" s="301"/>
      <c r="AA6849" s="301"/>
      <c r="AB6849" s="301"/>
      <c r="AC6849" s="301"/>
      <c r="AD6849" s="301"/>
      <c r="AE6849" s="301"/>
      <c r="AF6849" s="301"/>
      <c r="AG6849" s="301"/>
      <c r="AH6849" s="301"/>
      <c r="AI6849" s="301"/>
    </row>
    <row r="6850" spans="18:35" ht="80.099999999999994" customHeight="1" x14ac:dyDescent="0.2">
      <c r="R6850" s="301"/>
      <c r="S6850" s="301"/>
      <c r="T6850" s="301"/>
      <c r="U6850" s="301"/>
      <c r="V6850" s="301"/>
      <c r="W6850" s="301"/>
      <c r="X6850" s="301"/>
      <c r="Y6850" s="301"/>
      <c r="Z6850" s="301"/>
      <c r="AA6850" s="301"/>
      <c r="AB6850" s="301"/>
      <c r="AC6850" s="301"/>
      <c r="AD6850" s="301"/>
      <c r="AE6850" s="301"/>
      <c r="AF6850" s="301"/>
      <c r="AG6850" s="301"/>
      <c r="AH6850" s="301"/>
      <c r="AI6850" s="301"/>
    </row>
    <row r="6851" spans="18:35" ht="80.099999999999994" customHeight="1" x14ac:dyDescent="0.2">
      <c r="R6851" s="301"/>
      <c r="S6851" s="301"/>
      <c r="T6851" s="301"/>
      <c r="U6851" s="301"/>
      <c r="V6851" s="301"/>
      <c r="W6851" s="301"/>
      <c r="X6851" s="301"/>
      <c r="Y6851" s="301"/>
      <c r="Z6851" s="301"/>
      <c r="AA6851" s="301"/>
      <c r="AB6851" s="301"/>
      <c r="AC6851" s="301"/>
      <c r="AD6851" s="301"/>
      <c r="AE6851" s="301"/>
      <c r="AF6851" s="301"/>
      <c r="AG6851" s="301"/>
      <c r="AH6851" s="301"/>
      <c r="AI6851" s="301"/>
    </row>
    <row r="6852" spans="18:35" ht="80.099999999999994" customHeight="1" x14ac:dyDescent="0.2">
      <c r="R6852" s="301"/>
      <c r="S6852" s="301"/>
      <c r="T6852" s="301"/>
      <c r="U6852" s="301"/>
      <c r="V6852" s="301"/>
      <c r="W6852" s="301"/>
      <c r="X6852" s="301"/>
      <c r="Y6852" s="301"/>
      <c r="Z6852" s="301"/>
      <c r="AA6852" s="301"/>
      <c r="AB6852" s="301"/>
      <c r="AC6852" s="301"/>
      <c r="AD6852" s="301"/>
      <c r="AE6852" s="301"/>
      <c r="AF6852" s="301"/>
      <c r="AG6852" s="301"/>
      <c r="AH6852" s="301"/>
      <c r="AI6852" s="301"/>
    </row>
    <row r="6853" spans="18:35" ht="80.099999999999994" customHeight="1" x14ac:dyDescent="0.2">
      <c r="R6853" s="301"/>
      <c r="S6853" s="301"/>
      <c r="T6853" s="301"/>
      <c r="U6853" s="301"/>
      <c r="V6853" s="301"/>
      <c r="W6853" s="301"/>
      <c r="X6853" s="301"/>
      <c r="Y6853" s="301"/>
      <c r="Z6853" s="301"/>
      <c r="AA6853" s="301"/>
      <c r="AB6853" s="301"/>
      <c r="AC6853" s="301"/>
      <c r="AD6853" s="301"/>
      <c r="AE6853" s="301"/>
      <c r="AF6853" s="301"/>
      <c r="AG6853" s="301"/>
      <c r="AH6853" s="301"/>
      <c r="AI6853" s="301"/>
    </row>
    <row r="6854" spans="18:35" ht="80.099999999999994" customHeight="1" x14ac:dyDescent="0.2">
      <c r="R6854" s="301"/>
      <c r="S6854" s="301"/>
      <c r="T6854" s="301"/>
      <c r="U6854" s="301"/>
      <c r="V6854" s="301"/>
      <c r="W6854" s="301"/>
      <c r="X6854" s="301"/>
      <c r="Y6854" s="301"/>
      <c r="Z6854" s="301"/>
      <c r="AA6854" s="301"/>
      <c r="AB6854" s="301"/>
      <c r="AC6854" s="301"/>
      <c r="AD6854" s="301"/>
      <c r="AE6854" s="301"/>
      <c r="AF6854" s="301"/>
      <c r="AG6854" s="301"/>
      <c r="AH6854" s="301"/>
      <c r="AI6854" s="301"/>
    </row>
    <row r="6855" spans="18:35" ht="80.099999999999994" customHeight="1" x14ac:dyDescent="0.2">
      <c r="R6855" s="301"/>
      <c r="S6855" s="301"/>
      <c r="T6855" s="301"/>
      <c r="U6855" s="301"/>
      <c r="V6855" s="301"/>
      <c r="W6855" s="301"/>
      <c r="X6855" s="301"/>
      <c r="Y6855" s="301"/>
      <c r="Z6855" s="301"/>
      <c r="AA6855" s="301"/>
      <c r="AB6855" s="301"/>
      <c r="AC6855" s="301"/>
      <c r="AD6855" s="301"/>
      <c r="AE6855" s="301"/>
      <c r="AF6855" s="301"/>
      <c r="AG6855" s="301"/>
      <c r="AH6855" s="301"/>
      <c r="AI6855" s="301"/>
    </row>
    <row r="6856" spans="18:35" ht="80.099999999999994" customHeight="1" x14ac:dyDescent="0.2">
      <c r="R6856" s="301"/>
      <c r="S6856" s="301"/>
      <c r="T6856" s="301"/>
      <c r="U6856" s="301"/>
      <c r="V6856" s="301"/>
      <c r="W6856" s="301"/>
      <c r="X6856" s="301"/>
      <c r="Y6856" s="301"/>
      <c r="Z6856" s="301"/>
      <c r="AA6856" s="301"/>
      <c r="AB6856" s="301"/>
      <c r="AC6856" s="301"/>
      <c r="AD6856" s="301"/>
      <c r="AE6856" s="301"/>
      <c r="AF6856" s="301"/>
      <c r="AG6856" s="301"/>
      <c r="AH6856" s="301"/>
      <c r="AI6856" s="301"/>
    </row>
    <row r="6857" spans="18:35" ht="80.099999999999994" customHeight="1" x14ac:dyDescent="0.2">
      <c r="R6857" s="301"/>
      <c r="S6857" s="301"/>
      <c r="T6857" s="301"/>
      <c r="U6857" s="301"/>
      <c r="V6857" s="301"/>
      <c r="W6857" s="301"/>
      <c r="X6857" s="301"/>
      <c r="Y6857" s="301"/>
      <c r="Z6857" s="301"/>
      <c r="AA6857" s="301"/>
      <c r="AB6857" s="301"/>
      <c r="AC6857" s="301"/>
      <c r="AD6857" s="301"/>
      <c r="AE6857" s="301"/>
      <c r="AF6857" s="301"/>
      <c r="AG6857" s="301"/>
      <c r="AH6857" s="301"/>
      <c r="AI6857" s="301"/>
    </row>
    <row r="6858" spans="18:35" ht="80.099999999999994" customHeight="1" x14ac:dyDescent="0.2">
      <c r="R6858" s="301"/>
      <c r="S6858" s="301"/>
      <c r="T6858" s="301"/>
      <c r="U6858" s="301"/>
      <c r="V6858" s="301"/>
      <c r="W6858" s="301"/>
      <c r="X6858" s="301"/>
      <c r="Y6858" s="301"/>
      <c r="Z6858" s="301"/>
      <c r="AA6858" s="301"/>
      <c r="AB6858" s="301"/>
      <c r="AC6858" s="301"/>
      <c r="AD6858" s="301"/>
      <c r="AE6858" s="301"/>
      <c r="AF6858" s="301"/>
      <c r="AG6858" s="301"/>
      <c r="AH6858" s="301"/>
      <c r="AI6858" s="301"/>
    </row>
    <row r="6859" spans="18:35" ht="80.099999999999994" customHeight="1" x14ac:dyDescent="0.2">
      <c r="R6859" s="301"/>
      <c r="S6859" s="301"/>
      <c r="T6859" s="301"/>
      <c r="U6859" s="301"/>
      <c r="V6859" s="301"/>
      <c r="W6859" s="301"/>
      <c r="X6859" s="301"/>
      <c r="Y6859" s="301"/>
      <c r="Z6859" s="301"/>
      <c r="AA6859" s="301"/>
      <c r="AB6859" s="301"/>
      <c r="AC6859" s="301"/>
      <c r="AD6859" s="301"/>
      <c r="AE6859" s="301"/>
      <c r="AF6859" s="301"/>
      <c r="AG6859" s="301"/>
      <c r="AH6859" s="301"/>
      <c r="AI6859" s="301"/>
    </row>
    <row r="6860" spans="18:35" ht="80.099999999999994" customHeight="1" x14ac:dyDescent="0.2">
      <c r="R6860" s="301"/>
      <c r="S6860" s="301"/>
      <c r="T6860" s="301"/>
      <c r="U6860" s="301"/>
      <c r="V6860" s="301"/>
      <c r="W6860" s="301"/>
      <c r="X6860" s="301"/>
      <c r="Y6860" s="301"/>
      <c r="Z6860" s="301"/>
      <c r="AA6860" s="301"/>
      <c r="AB6860" s="301"/>
      <c r="AC6860" s="301"/>
      <c r="AD6860" s="301"/>
      <c r="AE6860" s="301"/>
      <c r="AF6860" s="301"/>
      <c r="AG6860" s="301"/>
      <c r="AH6860" s="301"/>
      <c r="AI6860" s="301"/>
    </row>
    <row r="6861" spans="18:35" ht="80.099999999999994" customHeight="1" x14ac:dyDescent="0.2">
      <c r="R6861" s="301"/>
      <c r="S6861" s="301"/>
      <c r="T6861" s="301"/>
      <c r="U6861" s="301"/>
      <c r="V6861" s="301"/>
      <c r="W6861" s="301"/>
      <c r="X6861" s="301"/>
      <c r="Y6861" s="301"/>
      <c r="Z6861" s="301"/>
      <c r="AA6861" s="301"/>
      <c r="AB6861" s="301"/>
      <c r="AC6861" s="301"/>
      <c r="AD6861" s="301"/>
      <c r="AE6861" s="301"/>
      <c r="AF6861" s="301"/>
      <c r="AG6861" s="301"/>
      <c r="AH6861" s="301"/>
      <c r="AI6861" s="301"/>
    </row>
    <row r="6862" spans="18:35" ht="80.099999999999994" customHeight="1" x14ac:dyDescent="0.2">
      <c r="R6862" s="301"/>
      <c r="S6862" s="301"/>
      <c r="T6862" s="301"/>
      <c r="U6862" s="301"/>
      <c r="V6862" s="301"/>
      <c r="W6862" s="301"/>
      <c r="X6862" s="301"/>
      <c r="Y6862" s="301"/>
      <c r="Z6862" s="301"/>
      <c r="AA6862" s="301"/>
      <c r="AB6862" s="301"/>
      <c r="AC6862" s="301"/>
      <c r="AD6862" s="301"/>
      <c r="AE6862" s="301"/>
      <c r="AF6862" s="301"/>
      <c r="AG6862" s="301"/>
      <c r="AH6862" s="301"/>
      <c r="AI6862" s="301"/>
    </row>
    <row r="6863" spans="18:35" ht="80.099999999999994" customHeight="1" x14ac:dyDescent="0.2">
      <c r="R6863" s="301"/>
      <c r="S6863" s="301"/>
      <c r="T6863" s="301"/>
      <c r="U6863" s="301"/>
      <c r="V6863" s="301"/>
      <c r="W6863" s="301"/>
      <c r="X6863" s="301"/>
      <c r="Y6863" s="301"/>
      <c r="Z6863" s="301"/>
      <c r="AA6863" s="301"/>
      <c r="AB6863" s="301"/>
      <c r="AC6863" s="301"/>
      <c r="AD6863" s="301"/>
      <c r="AE6863" s="301"/>
      <c r="AF6863" s="301"/>
      <c r="AG6863" s="301"/>
      <c r="AH6863" s="301"/>
      <c r="AI6863" s="301"/>
    </row>
    <row r="6864" spans="18:35" ht="80.099999999999994" customHeight="1" x14ac:dyDescent="0.2">
      <c r="R6864" s="301"/>
      <c r="S6864" s="301"/>
      <c r="T6864" s="301"/>
      <c r="U6864" s="301"/>
      <c r="V6864" s="301"/>
      <c r="W6864" s="301"/>
      <c r="X6864" s="301"/>
      <c r="Y6864" s="301"/>
      <c r="Z6864" s="301"/>
      <c r="AA6864" s="301"/>
      <c r="AB6864" s="301"/>
      <c r="AC6864" s="301"/>
      <c r="AD6864" s="301"/>
      <c r="AE6864" s="301"/>
      <c r="AF6864" s="301"/>
      <c r="AG6864" s="301"/>
      <c r="AH6864" s="301"/>
      <c r="AI6864" s="301"/>
    </row>
    <row r="6865" spans="18:35" ht="80.099999999999994" customHeight="1" x14ac:dyDescent="0.2">
      <c r="R6865" s="301"/>
      <c r="S6865" s="301"/>
      <c r="T6865" s="301"/>
      <c r="U6865" s="301"/>
      <c r="V6865" s="301"/>
      <c r="W6865" s="301"/>
      <c r="X6865" s="301"/>
      <c r="Y6865" s="301"/>
      <c r="Z6865" s="301"/>
      <c r="AA6865" s="301"/>
      <c r="AB6865" s="301"/>
      <c r="AC6865" s="301"/>
      <c r="AD6865" s="301"/>
      <c r="AE6865" s="301"/>
      <c r="AF6865" s="301"/>
      <c r="AG6865" s="301"/>
      <c r="AH6865" s="301"/>
      <c r="AI6865" s="301"/>
    </row>
    <row r="6866" spans="18:35" ht="80.099999999999994" customHeight="1" x14ac:dyDescent="0.2">
      <c r="R6866" s="301"/>
      <c r="S6866" s="301"/>
      <c r="T6866" s="301"/>
      <c r="U6866" s="301"/>
      <c r="V6866" s="301"/>
      <c r="W6866" s="301"/>
      <c r="X6866" s="301"/>
      <c r="Y6866" s="301"/>
      <c r="Z6866" s="301"/>
      <c r="AA6866" s="301"/>
      <c r="AB6866" s="301"/>
      <c r="AC6866" s="301"/>
      <c r="AD6866" s="301"/>
      <c r="AE6866" s="301"/>
      <c r="AF6866" s="301"/>
      <c r="AG6866" s="301"/>
      <c r="AH6866" s="301"/>
      <c r="AI6866" s="301"/>
    </row>
    <row r="6867" spans="18:35" ht="80.099999999999994" customHeight="1" x14ac:dyDescent="0.2">
      <c r="R6867" s="301"/>
      <c r="S6867" s="301"/>
      <c r="T6867" s="301"/>
      <c r="U6867" s="301"/>
      <c r="V6867" s="301"/>
      <c r="W6867" s="301"/>
      <c r="X6867" s="301"/>
      <c r="Y6867" s="301"/>
      <c r="Z6867" s="301"/>
      <c r="AA6867" s="301"/>
      <c r="AB6867" s="301"/>
      <c r="AC6867" s="301"/>
      <c r="AD6867" s="301"/>
      <c r="AE6867" s="301"/>
      <c r="AF6867" s="301"/>
      <c r="AG6867" s="301"/>
      <c r="AH6867" s="301"/>
      <c r="AI6867" s="301"/>
    </row>
    <row r="6868" spans="18:35" ht="80.099999999999994" customHeight="1" x14ac:dyDescent="0.2">
      <c r="R6868" s="301"/>
      <c r="S6868" s="301"/>
      <c r="T6868" s="301"/>
      <c r="U6868" s="301"/>
      <c r="V6868" s="301"/>
      <c r="W6868" s="301"/>
      <c r="X6868" s="301"/>
      <c r="Y6868" s="301"/>
      <c r="Z6868" s="301"/>
      <c r="AA6868" s="301"/>
      <c r="AB6868" s="301"/>
      <c r="AC6868" s="301"/>
      <c r="AD6868" s="301"/>
      <c r="AE6868" s="301"/>
      <c r="AF6868" s="301"/>
      <c r="AG6868" s="301"/>
      <c r="AH6868" s="301"/>
      <c r="AI6868" s="301"/>
    </row>
    <row r="6869" spans="18:35" ht="80.099999999999994" customHeight="1" x14ac:dyDescent="0.2">
      <c r="R6869" s="301"/>
      <c r="S6869" s="301"/>
      <c r="T6869" s="301"/>
      <c r="U6869" s="301"/>
      <c r="V6869" s="301"/>
      <c r="W6869" s="301"/>
      <c r="X6869" s="301"/>
      <c r="Y6869" s="301"/>
      <c r="Z6869" s="301"/>
      <c r="AA6869" s="301"/>
      <c r="AB6869" s="301"/>
      <c r="AC6869" s="301"/>
      <c r="AD6869" s="301"/>
      <c r="AE6869" s="301"/>
      <c r="AF6869" s="301"/>
      <c r="AG6869" s="301"/>
      <c r="AH6869" s="301"/>
      <c r="AI6869" s="301"/>
    </row>
    <row r="6870" spans="18:35" ht="80.099999999999994" customHeight="1" x14ac:dyDescent="0.2">
      <c r="R6870" s="301"/>
      <c r="S6870" s="301"/>
      <c r="T6870" s="301"/>
      <c r="U6870" s="301"/>
      <c r="V6870" s="301"/>
      <c r="W6870" s="301"/>
      <c r="X6870" s="301"/>
      <c r="Y6870" s="301"/>
      <c r="Z6870" s="301"/>
      <c r="AA6870" s="301"/>
      <c r="AB6870" s="301"/>
      <c r="AC6870" s="301"/>
      <c r="AD6870" s="301"/>
      <c r="AE6870" s="301"/>
      <c r="AF6870" s="301"/>
      <c r="AG6870" s="301"/>
      <c r="AH6870" s="301"/>
      <c r="AI6870" s="301"/>
    </row>
    <row r="6871" spans="18:35" ht="80.099999999999994" customHeight="1" x14ac:dyDescent="0.2">
      <c r="R6871" s="301"/>
      <c r="S6871" s="301"/>
      <c r="T6871" s="301"/>
      <c r="U6871" s="301"/>
      <c r="V6871" s="301"/>
      <c r="W6871" s="301"/>
      <c r="X6871" s="301"/>
      <c r="Y6871" s="301"/>
      <c r="Z6871" s="301"/>
      <c r="AA6871" s="301"/>
      <c r="AB6871" s="301"/>
      <c r="AC6871" s="301"/>
      <c r="AD6871" s="301"/>
      <c r="AE6871" s="301"/>
      <c r="AF6871" s="301"/>
      <c r="AG6871" s="301"/>
      <c r="AH6871" s="301"/>
      <c r="AI6871" s="301"/>
    </row>
    <row r="6872" spans="18:35" ht="80.099999999999994" customHeight="1" x14ac:dyDescent="0.2">
      <c r="R6872" s="301"/>
      <c r="S6872" s="301"/>
      <c r="T6872" s="301"/>
      <c r="U6872" s="301"/>
      <c r="V6872" s="301"/>
      <c r="W6872" s="301"/>
      <c r="X6872" s="301"/>
      <c r="Y6872" s="301"/>
      <c r="Z6872" s="301"/>
      <c r="AA6872" s="301"/>
      <c r="AB6872" s="301"/>
      <c r="AC6872" s="301"/>
      <c r="AD6872" s="301"/>
      <c r="AE6872" s="301"/>
      <c r="AF6872" s="301"/>
      <c r="AG6872" s="301"/>
      <c r="AH6872" s="301"/>
      <c r="AI6872" s="301"/>
    </row>
    <row r="6873" spans="18:35" ht="80.099999999999994" customHeight="1" x14ac:dyDescent="0.2">
      <c r="R6873" s="301"/>
      <c r="S6873" s="301"/>
      <c r="T6873" s="301"/>
      <c r="U6873" s="301"/>
      <c r="V6873" s="301"/>
      <c r="W6873" s="301"/>
      <c r="X6873" s="301"/>
      <c r="Y6873" s="301"/>
      <c r="Z6873" s="301"/>
      <c r="AA6873" s="301"/>
      <c r="AB6873" s="301"/>
      <c r="AC6873" s="301"/>
      <c r="AD6873" s="301"/>
      <c r="AE6873" s="301"/>
      <c r="AF6873" s="301"/>
      <c r="AG6873" s="301"/>
      <c r="AH6873" s="301"/>
      <c r="AI6873" s="301"/>
    </row>
    <row r="6874" spans="18:35" ht="80.099999999999994" customHeight="1" x14ac:dyDescent="0.2">
      <c r="R6874" s="301"/>
      <c r="S6874" s="301"/>
      <c r="T6874" s="301"/>
      <c r="U6874" s="301"/>
      <c r="V6874" s="301"/>
      <c r="W6874" s="301"/>
      <c r="X6874" s="301"/>
      <c r="Y6874" s="301"/>
      <c r="Z6874" s="301"/>
      <c r="AA6874" s="301"/>
      <c r="AB6874" s="301"/>
      <c r="AC6874" s="301"/>
      <c r="AD6874" s="301"/>
      <c r="AE6874" s="301"/>
      <c r="AF6874" s="301"/>
      <c r="AG6874" s="301"/>
      <c r="AH6874" s="301"/>
      <c r="AI6874" s="301"/>
    </row>
    <row r="6875" spans="18:35" ht="80.099999999999994" customHeight="1" x14ac:dyDescent="0.2">
      <c r="R6875" s="301"/>
      <c r="S6875" s="301"/>
      <c r="T6875" s="301"/>
      <c r="U6875" s="301"/>
      <c r="V6875" s="301"/>
      <c r="W6875" s="301"/>
      <c r="X6875" s="301"/>
      <c r="Y6875" s="301"/>
      <c r="Z6875" s="301"/>
      <c r="AA6875" s="301"/>
      <c r="AB6875" s="301"/>
      <c r="AC6875" s="301"/>
      <c r="AD6875" s="301"/>
      <c r="AE6875" s="301"/>
      <c r="AF6875" s="301"/>
      <c r="AG6875" s="301"/>
      <c r="AH6875" s="301"/>
      <c r="AI6875" s="301"/>
    </row>
    <row r="6876" spans="18:35" ht="80.099999999999994" customHeight="1" x14ac:dyDescent="0.2">
      <c r="R6876" s="301"/>
      <c r="S6876" s="301"/>
      <c r="T6876" s="301"/>
      <c r="U6876" s="301"/>
      <c r="V6876" s="301"/>
      <c r="W6876" s="301"/>
      <c r="X6876" s="301"/>
      <c r="Y6876" s="301"/>
      <c r="Z6876" s="301"/>
      <c r="AA6876" s="301"/>
      <c r="AB6876" s="301"/>
      <c r="AC6876" s="301"/>
      <c r="AD6876" s="301"/>
      <c r="AE6876" s="301"/>
      <c r="AF6876" s="301"/>
      <c r="AG6876" s="301"/>
      <c r="AH6876" s="301"/>
      <c r="AI6876" s="301"/>
    </row>
    <row r="6877" spans="18:35" ht="80.099999999999994" customHeight="1" x14ac:dyDescent="0.2">
      <c r="R6877" s="301"/>
      <c r="S6877" s="301"/>
      <c r="T6877" s="301"/>
      <c r="U6877" s="301"/>
      <c r="V6877" s="301"/>
      <c r="W6877" s="301"/>
      <c r="X6877" s="301"/>
      <c r="Y6877" s="301"/>
      <c r="Z6877" s="301"/>
      <c r="AA6877" s="301"/>
      <c r="AB6877" s="301"/>
      <c r="AC6877" s="301"/>
      <c r="AD6877" s="301"/>
      <c r="AE6877" s="301"/>
      <c r="AF6877" s="301"/>
      <c r="AG6877" s="301"/>
      <c r="AH6877" s="301"/>
      <c r="AI6877" s="301"/>
    </row>
    <row r="6878" spans="18:35" ht="80.099999999999994" customHeight="1" x14ac:dyDescent="0.2">
      <c r="R6878" s="301"/>
      <c r="S6878" s="301"/>
      <c r="T6878" s="301"/>
      <c r="U6878" s="301"/>
      <c r="V6878" s="301"/>
      <c r="W6878" s="301"/>
      <c r="X6878" s="301"/>
      <c r="Y6878" s="301"/>
      <c r="Z6878" s="301"/>
      <c r="AA6878" s="301"/>
      <c r="AB6878" s="301"/>
      <c r="AC6878" s="301"/>
      <c r="AD6878" s="301"/>
      <c r="AE6878" s="301"/>
      <c r="AF6878" s="301"/>
      <c r="AG6878" s="301"/>
      <c r="AH6878" s="301"/>
      <c r="AI6878" s="301"/>
    </row>
    <row r="6879" spans="18:35" ht="80.099999999999994" customHeight="1" x14ac:dyDescent="0.2">
      <c r="R6879" s="301"/>
      <c r="S6879" s="301"/>
      <c r="T6879" s="301"/>
      <c r="U6879" s="301"/>
      <c r="V6879" s="301"/>
      <c r="W6879" s="301"/>
      <c r="X6879" s="301"/>
      <c r="Y6879" s="301"/>
      <c r="Z6879" s="301"/>
      <c r="AA6879" s="301"/>
      <c r="AB6879" s="301"/>
      <c r="AC6879" s="301"/>
      <c r="AD6879" s="301"/>
      <c r="AE6879" s="301"/>
      <c r="AF6879" s="301"/>
      <c r="AG6879" s="301"/>
      <c r="AH6879" s="301"/>
      <c r="AI6879" s="301"/>
    </row>
    <row r="6880" spans="18:35" ht="80.099999999999994" customHeight="1" x14ac:dyDescent="0.2">
      <c r="R6880" s="301"/>
      <c r="S6880" s="301"/>
      <c r="T6880" s="301"/>
      <c r="U6880" s="301"/>
      <c r="V6880" s="301"/>
      <c r="W6880" s="301"/>
      <c r="X6880" s="301"/>
      <c r="Y6880" s="301"/>
      <c r="Z6880" s="301"/>
      <c r="AA6880" s="301"/>
      <c r="AB6880" s="301"/>
      <c r="AC6880" s="301"/>
      <c r="AD6880" s="301"/>
      <c r="AE6880" s="301"/>
      <c r="AF6880" s="301"/>
      <c r="AG6880" s="301"/>
      <c r="AH6880" s="301"/>
      <c r="AI6880" s="301"/>
    </row>
    <row r="6881" spans="18:35" ht="80.099999999999994" customHeight="1" x14ac:dyDescent="0.2">
      <c r="R6881" s="301"/>
      <c r="S6881" s="301"/>
      <c r="T6881" s="301"/>
      <c r="U6881" s="301"/>
      <c r="V6881" s="301"/>
      <c r="W6881" s="301"/>
      <c r="X6881" s="301"/>
      <c r="Y6881" s="301"/>
      <c r="Z6881" s="301"/>
      <c r="AA6881" s="301"/>
      <c r="AB6881" s="301"/>
      <c r="AC6881" s="301"/>
      <c r="AD6881" s="301"/>
      <c r="AE6881" s="301"/>
      <c r="AF6881" s="301"/>
      <c r="AG6881" s="301"/>
      <c r="AH6881" s="301"/>
      <c r="AI6881" s="301"/>
    </row>
    <row r="6882" spans="18:35" ht="80.099999999999994" customHeight="1" x14ac:dyDescent="0.2">
      <c r="R6882" s="301"/>
      <c r="S6882" s="301"/>
      <c r="T6882" s="301"/>
      <c r="U6882" s="301"/>
      <c r="V6882" s="301"/>
      <c r="W6882" s="301"/>
      <c r="X6882" s="301"/>
      <c r="Y6882" s="301"/>
      <c r="Z6882" s="301"/>
      <c r="AA6882" s="301"/>
      <c r="AB6882" s="301"/>
      <c r="AC6882" s="301"/>
      <c r="AD6882" s="301"/>
      <c r="AE6882" s="301"/>
      <c r="AF6882" s="301"/>
      <c r="AG6882" s="301"/>
      <c r="AH6882" s="301"/>
      <c r="AI6882" s="301"/>
    </row>
    <row r="6883" spans="18:35" ht="80.099999999999994" customHeight="1" x14ac:dyDescent="0.2">
      <c r="R6883" s="301"/>
      <c r="S6883" s="301"/>
      <c r="T6883" s="301"/>
      <c r="U6883" s="301"/>
      <c r="V6883" s="301"/>
      <c r="W6883" s="301"/>
      <c r="X6883" s="301"/>
      <c r="Y6883" s="301"/>
      <c r="Z6883" s="301"/>
      <c r="AA6883" s="301"/>
      <c r="AB6883" s="301"/>
      <c r="AC6883" s="301"/>
      <c r="AD6883" s="301"/>
      <c r="AE6883" s="301"/>
      <c r="AF6883" s="301"/>
      <c r="AG6883" s="301"/>
      <c r="AH6883" s="301"/>
      <c r="AI6883" s="301"/>
    </row>
    <row r="6884" spans="18:35" ht="80.099999999999994" customHeight="1" x14ac:dyDescent="0.2">
      <c r="R6884" s="301"/>
      <c r="S6884" s="301"/>
      <c r="T6884" s="301"/>
      <c r="U6884" s="301"/>
      <c r="V6884" s="301"/>
      <c r="W6884" s="301"/>
      <c r="X6884" s="301"/>
      <c r="Y6884" s="301"/>
      <c r="Z6884" s="301"/>
      <c r="AA6884" s="301"/>
      <c r="AB6884" s="301"/>
      <c r="AC6884" s="301"/>
      <c r="AD6884" s="301"/>
      <c r="AE6884" s="301"/>
      <c r="AF6884" s="301"/>
      <c r="AG6884" s="301"/>
      <c r="AH6884" s="301"/>
      <c r="AI6884" s="301"/>
    </row>
    <row r="6885" spans="18:35" ht="80.099999999999994" customHeight="1" x14ac:dyDescent="0.2">
      <c r="R6885" s="301"/>
      <c r="S6885" s="301"/>
      <c r="T6885" s="301"/>
      <c r="U6885" s="301"/>
      <c r="V6885" s="301"/>
      <c r="W6885" s="301"/>
      <c r="X6885" s="301"/>
      <c r="Y6885" s="301"/>
      <c r="Z6885" s="301"/>
      <c r="AA6885" s="301"/>
      <c r="AB6885" s="301"/>
      <c r="AC6885" s="301"/>
      <c r="AD6885" s="301"/>
      <c r="AE6885" s="301"/>
      <c r="AF6885" s="301"/>
      <c r="AG6885" s="301"/>
      <c r="AH6885" s="301"/>
      <c r="AI6885" s="301"/>
    </row>
    <row r="6886" spans="18:35" ht="80.099999999999994" customHeight="1" x14ac:dyDescent="0.2">
      <c r="R6886" s="301"/>
      <c r="S6886" s="301"/>
      <c r="T6886" s="301"/>
      <c r="U6886" s="301"/>
      <c r="V6886" s="301"/>
      <c r="W6886" s="301"/>
      <c r="X6886" s="301"/>
      <c r="Y6886" s="301"/>
      <c r="Z6886" s="301"/>
      <c r="AA6886" s="301"/>
      <c r="AB6886" s="301"/>
      <c r="AC6886" s="301"/>
      <c r="AD6886" s="301"/>
      <c r="AE6886" s="301"/>
      <c r="AF6886" s="301"/>
      <c r="AG6886" s="301"/>
      <c r="AH6886" s="301"/>
      <c r="AI6886" s="301"/>
    </row>
    <row r="6887" spans="18:35" ht="80.099999999999994" customHeight="1" x14ac:dyDescent="0.2">
      <c r="R6887" s="301"/>
      <c r="S6887" s="301"/>
      <c r="T6887" s="301"/>
      <c r="U6887" s="301"/>
      <c r="V6887" s="301"/>
      <c r="W6887" s="301"/>
      <c r="X6887" s="301"/>
      <c r="Y6887" s="301"/>
      <c r="Z6887" s="301"/>
      <c r="AA6887" s="301"/>
      <c r="AB6887" s="301"/>
      <c r="AC6887" s="301"/>
      <c r="AD6887" s="301"/>
      <c r="AE6887" s="301"/>
      <c r="AF6887" s="301"/>
      <c r="AG6887" s="301"/>
      <c r="AH6887" s="301"/>
      <c r="AI6887" s="301"/>
    </row>
    <row r="6888" spans="18:35" ht="80.099999999999994" customHeight="1" x14ac:dyDescent="0.2">
      <c r="R6888" s="301"/>
      <c r="S6888" s="301"/>
      <c r="T6888" s="301"/>
      <c r="U6888" s="301"/>
      <c r="V6888" s="301"/>
      <c r="W6888" s="301"/>
      <c r="X6888" s="301"/>
      <c r="Y6888" s="301"/>
      <c r="Z6888" s="301"/>
      <c r="AA6888" s="301"/>
      <c r="AB6888" s="301"/>
      <c r="AC6888" s="301"/>
      <c r="AD6888" s="301"/>
      <c r="AE6888" s="301"/>
      <c r="AF6888" s="301"/>
      <c r="AG6888" s="301"/>
      <c r="AH6888" s="301"/>
      <c r="AI6888" s="301"/>
    </row>
    <row r="6889" spans="18:35" ht="80.099999999999994" customHeight="1" x14ac:dyDescent="0.2">
      <c r="R6889" s="301"/>
      <c r="S6889" s="301"/>
      <c r="T6889" s="301"/>
      <c r="U6889" s="301"/>
      <c r="V6889" s="301"/>
      <c r="W6889" s="301"/>
      <c r="X6889" s="301"/>
      <c r="Y6889" s="301"/>
      <c r="Z6889" s="301"/>
      <c r="AA6889" s="301"/>
      <c r="AB6889" s="301"/>
      <c r="AC6889" s="301"/>
      <c r="AD6889" s="301"/>
      <c r="AE6889" s="301"/>
      <c r="AF6889" s="301"/>
      <c r="AG6889" s="301"/>
      <c r="AH6889" s="301"/>
      <c r="AI6889" s="301"/>
    </row>
    <row r="6890" spans="18:35" ht="80.099999999999994" customHeight="1" x14ac:dyDescent="0.2">
      <c r="R6890" s="301"/>
      <c r="S6890" s="301"/>
      <c r="T6890" s="301"/>
      <c r="U6890" s="301"/>
      <c r="V6890" s="301"/>
      <c r="W6890" s="301"/>
      <c r="X6890" s="301"/>
      <c r="Y6890" s="301"/>
      <c r="Z6890" s="301"/>
      <c r="AA6890" s="301"/>
      <c r="AB6890" s="301"/>
      <c r="AC6890" s="301"/>
      <c r="AD6890" s="301"/>
      <c r="AE6890" s="301"/>
      <c r="AF6890" s="301"/>
      <c r="AG6890" s="301"/>
      <c r="AH6890" s="301"/>
      <c r="AI6890" s="301"/>
    </row>
    <row r="6891" spans="18:35" ht="80.099999999999994" customHeight="1" x14ac:dyDescent="0.2">
      <c r="R6891" s="301"/>
      <c r="S6891" s="301"/>
      <c r="T6891" s="301"/>
      <c r="U6891" s="301"/>
      <c r="V6891" s="301"/>
      <c r="W6891" s="301"/>
      <c r="X6891" s="301"/>
      <c r="Y6891" s="301"/>
      <c r="Z6891" s="301"/>
      <c r="AA6891" s="301"/>
      <c r="AB6891" s="301"/>
      <c r="AC6891" s="301"/>
      <c r="AD6891" s="301"/>
      <c r="AE6891" s="301"/>
      <c r="AF6891" s="301"/>
      <c r="AG6891" s="301"/>
      <c r="AH6891" s="301"/>
      <c r="AI6891" s="301"/>
    </row>
    <row r="6892" spans="18:35" ht="80.099999999999994" customHeight="1" x14ac:dyDescent="0.2">
      <c r="R6892" s="301"/>
      <c r="S6892" s="301"/>
      <c r="T6892" s="301"/>
      <c r="U6892" s="301"/>
      <c r="V6892" s="301"/>
      <c r="W6892" s="301"/>
      <c r="X6892" s="301"/>
      <c r="Y6892" s="301"/>
      <c r="Z6892" s="301"/>
      <c r="AA6892" s="301"/>
      <c r="AB6892" s="301"/>
      <c r="AC6892" s="301"/>
      <c r="AD6892" s="301"/>
      <c r="AE6892" s="301"/>
      <c r="AF6892" s="301"/>
      <c r="AG6892" s="301"/>
      <c r="AH6892" s="301"/>
      <c r="AI6892" s="301"/>
    </row>
    <row r="6893" spans="18:35" ht="80.099999999999994" customHeight="1" x14ac:dyDescent="0.2">
      <c r="R6893" s="301"/>
      <c r="S6893" s="301"/>
      <c r="T6893" s="301"/>
      <c r="U6893" s="301"/>
      <c r="V6893" s="301"/>
      <c r="W6893" s="301"/>
      <c r="X6893" s="301"/>
      <c r="Y6893" s="301"/>
      <c r="Z6893" s="301"/>
      <c r="AA6893" s="301"/>
      <c r="AB6893" s="301"/>
      <c r="AC6893" s="301"/>
      <c r="AD6893" s="301"/>
      <c r="AE6893" s="301"/>
      <c r="AF6893" s="301"/>
      <c r="AG6893" s="301"/>
      <c r="AH6893" s="301"/>
      <c r="AI6893" s="301"/>
    </row>
    <row r="6894" spans="18:35" ht="80.099999999999994" customHeight="1" x14ac:dyDescent="0.2">
      <c r="R6894" s="301"/>
      <c r="S6894" s="301"/>
      <c r="T6894" s="301"/>
      <c r="U6894" s="301"/>
      <c r="V6894" s="301"/>
      <c r="W6894" s="301"/>
      <c r="X6894" s="301"/>
      <c r="Y6894" s="301"/>
      <c r="Z6894" s="301"/>
      <c r="AA6894" s="301"/>
      <c r="AB6894" s="301"/>
      <c r="AC6894" s="301"/>
      <c r="AD6894" s="301"/>
      <c r="AE6894" s="301"/>
      <c r="AF6894" s="301"/>
      <c r="AG6894" s="301"/>
      <c r="AH6894" s="301"/>
      <c r="AI6894" s="301"/>
    </row>
    <row r="6895" spans="18:35" ht="80.099999999999994" customHeight="1" x14ac:dyDescent="0.2">
      <c r="R6895" s="301"/>
      <c r="S6895" s="301"/>
      <c r="T6895" s="301"/>
      <c r="U6895" s="301"/>
      <c r="V6895" s="301"/>
      <c r="W6895" s="301"/>
      <c r="X6895" s="301"/>
      <c r="Y6895" s="301"/>
      <c r="Z6895" s="301"/>
      <c r="AA6895" s="301"/>
      <c r="AB6895" s="301"/>
      <c r="AC6895" s="301"/>
      <c r="AD6895" s="301"/>
      <c r="AE6895" s="301"/>
      <c r="AF6895" s="301"/>
      <c r="AG6895" s="301"/>
      <c r="AH6895" s="301"/>
      <c r="AI6895" s="301"/>
    </row>
    <row r="6896" spans="18:35" ht="80.099999999999994" customHeight="1" x14ac:dyDescent="0.2">
      <c r="R6896" s="301"/>
      <c r="S6896" s="301"/>
      <c r="T6896" s="301"/>
      <c r="U6896" s="301"/>
      <c r="V6896" s="301"/>
      <c r="W6896" s="301"/>
      <c r="X6896" s="301"/>
      <c r="Y6896" s="301"/>
      <c r="Z6896" s="301"/>
      <c r="AA6896" s="301"/>
      <c r="AB6896" s="301"/>
      <c r="AC6896" s="301"/>
      <c r="AD6896" s="301"/>
      <c r="AE6896" s="301"/>
      <c r="AF6896" s="301"/>
      <c r="AG6896" s="301"/>
      <c r="AH6896" s="301"/>
      <c r="AI6896" s="301"/>
    </row>
    <row r="6897" spans="18:35" ht="80.099999999999994" customHeight="1" x14ac:dyDescent="0.2">
      <c r="R6897" s="301"/>
      <c r="S6897" s="301"/>
      <c r="T6897" s="301"/>
      <c r="U6897" s="301"/>
      <c r="V6897" s="301"/>
      <c r="W6897" s="301"/>
      <c r="X6897" s="301"/>
      <c r="Y6897" s="301"/>
      <c r="Z6897" s="301"/>
      <c r="AA6897" s="301"/>
      <c r="AB6897" s="301"/>
      <c r="AC6897" s="301"/>
      <c r="AD6897" s="301"/>
      <c r="AE6897" s="301"/>
      <c r="AF6897" s="301"/>
      <c r="AG6897" s="301"/>
      <c r="AH6897" s="301"/>
      <c r="AI6897" s="301"/>
    </row>
    <row r="6898" spans="18:35" ht="80.099999999999994" customHeight="1" x14ac:dyDescent="0.2">
      <c r="R6898" s="301"/>
      <c r="S6898" s="301"/>
      <c r="T6898" s="301"/>
      <c r="U6898" s="301"/>
      <c r="V6898" s="301"/>
      <c r="W6898" s="301"/>
      <c r="X6898" s="301"/>
      <c r="Y6898" s="301"/>
      <c r="Z6898" s="301"/>
      <c r="AA6898" s="301"/>
      <c r="AB6898" s="301"/>
      <c r="AC6898" s="301"/>
      <c r="AD6898" s="301"/>
      <c r="AE6898" s="301"/>
      <c r="AF6898" s="301"/>
      <c r="AG6898" s="301"/>
      <c r="AH6898" s="301"/>
      <c r="AI6898" s="301"/>
    </row>
    <row r="6899" spans="18:35" ht="80.099999999999994" customHeight="1" x14ac:dyDescent="0.2">
      <c r="R6899" s="301"/>
      <c r="S6899" s="301"/>
      <c r="T6899" s="301"/>
      <c r="U6899" s="301"/>
      <c r="V6899" s="301"/>
      <c r="W6899" s="301"/>
      <c r="X6899" s="301"/>
      <c r="Y6899" s="301"/>
      <c r="Z6899" s="301"/>
      <c r="AA6899" s="301"/>
      <c r="AB6899" s="301"/>
      <c r="AC6899" s="301"/>
      <c r="AD6899" s="301"/>
      <c r="AE6899" s="301"/>
      <c r="AF6899" s="301"/>
      <c r="AG6899" s="301"/>
      <c r="AH6899" s="301"/>
      <c r="AI6899" s="301"/>
    </row>
    <row r="6900" spans="18:35" ht="80.099999999999994" customHeight="1" x14ac:dyDescent="0.2">
      <c r="R6900" s="301"/>
      <c r="S6900" s="301"/>
      <c r="T6900" s="301"/>
      <c r="U6900" s="301"/>
      <c r="V6900" s="301"/>
      <c r="W6900" s="301"/>
      <c r="X6900" s="301"/>
      <c r="Y6900" s="301"/>
      <c r="Z6900" s="301"/>
      <c r="AA6900" s="301"/>
      <c r="AB6900" s="301"/>
      <c r="AC6900" s="301"/>
      <c r="AD6900" s="301"/>
      <c r="AE6900" s="301"/>
      <c r="AF6900" s="301"/>
      <c r="AG6900" s="301"/>
      <c r="AH6900" s="301"/>
      <c r="AI6900" s="301"/>
    </row>
    <row r="6901" spans="18:35" ht="80.099999999999994" customHeight="1" x14ac:dyDescent="0.2">
      <c r="R6901" s="301"/>
      <c r="S6901" s="301"/>
      <c r="T6901" s="301"/>
      <c r="U6901" s="301"/>
      <c r="V6901" s="301"/>
      <c r="W6901" s="301"/>
      <c r="X6901" s="301"/>
      <c r="Y6901" s="301"/>
      <c r="Z6901" s="301"/>
      <c r="AA6901" s="301"/>
      <c r="AB6901" s="301"/>
      <c r="AC6901" s="301"/>
      <c r="AD6901" s="301"/>
      <c r="AE6901" s="301"/>
      <c r="AF6901" s="301"/>
      <c r="AG6901" s="301"/>
      <c r="AH6901" s="301"/>
      <c r="AI6901" s="301"/>
    </row>
    <row r="6902" spans="18:35" ht="80.099999999999994" customHeight="1" x14ac:dyDescent="0.2">
      <c r="R6902" s="301"/>
      <c r="S6902" s="301"/>
      <c r="T6902" s="301"/>
      <c r="U6902" s="301"/>
      <c r="V6902" s="301"/>
      <c r="W6902" s="301"/>
      <c r="X6902" s="301"/>
      <c r="Y6902" s="301"/>
      <c r="Z6902" s="301"/>
      <c r="AA6902" s="301"/>
      <c r="AB6902" s="301"/>
      <c r="AC6902" s="301"/>
      <c r="AD6902" s="301"/>
      <c r="AE6902" s="301"/>
      <c r="AF6902" s="301"/>
      <c r="AG6902" s="301"/>
      <c r="AH6902" s="301"/>
      <c r="AI6902" s="301"/>
    </row>
    <row r="6903" spans="18:35" ht="80.099999999999994" customHeight="1" x14ac:dyDescent="0.2">
      <c r="R6903" s="301"/>
      <c r="S6903" s="301"/>
      <c r="T6903" s="301"/>
      <c r="U6903" s="301"/>
      <c r="V6903" s="301"/>
      <c r="W6903" s="301"/>
      <c r="X6903" s="301"/>
      <c r="Y6903" s="301"/>
      <c r="Z6903" s="301"/>
      <c r="AA6903" s="301"/>
      <c r="AB6903" s="301"/>
      <c r="AC6903" s="301"/>
      <c r="AD6903" s="301"/>
      <c r="AE6903" s="301"/>
      <c r="AF6903" s="301"/>
      <c r="AG6903" s="301"/>
      <c r="AH6903" s="301"/>
      <c r="AI6903" s="301"/>
    </row>
    <row r="6904" spans="18:35" ht="80.099999999999994" customHeight="1" x14ac:dyDescent="0.2">
      <c r="R6904" s="301"/>
      <c r="S6904" s="301"/>
      <c r="T6904" s="301"/>
      <c r="U6904" s="301"/>
      <c r="V6904" s="301"/>
      <c r="W6904" s="301"/>
      <c r="X6904" s="301"/>
      <c r="Y6904" s="301"/>
      <c r="Z6904" s="301"/>
      <c r="AA6904" s="301"/>
      <c r="AB6904" s="301"/>
      <c r="AC6904" s="301"/>
      <c r="AD6904" s="301"/>
      <c r="AE6904" s="301"/>
      <c r="AF6904" s="301"/>
      <c r="AG6904" s="301"/>
      <c r="AH6904" s="301"/>
      <c r="AI6904" s="301"/>
    </row>
    <row r="6905" spans="18:35" ht="80.099999999999994" customHeight="1" x14ac:dyDescent="0.2">
      <c r="R6905" s="301"/>
      <c r="S6905" s="301"/>
      <c r="T6905" s="301"/>
      <c r="U6905" s="301"/>
      <c r="V6905" s="301"/>
      <c r="W6905" s="301"/>
      <c r="X6905" s="301"/>
      <c r="Y6905" s="301"/>
      <c r="Z6905" s="301"/>
      <c r="AA6905" s="301"/>
      <c r="AB6905" s="301"/>
      <c r="AC6905" s="301"/>
      <c r="AD6905" s="301"/>
      <c r="AE6905" s="301"/>
      <c r="AF6905" s="301"/>
      <c r="AG6905" s="301"/>
      <c r="AH6905" s="301"/>
      <c r="AI6905" s="301"/>
    </row>
    <row r="6906" spans="18:35" ht="80.099999999999994" customHeight="1" x14ac:dyDescent="0.2">
      <c r="R6906" s="301"/>
      <c r="S6906" s="301"/>
      <c r="T6906" s="301"/>
      <c r="U6906" s="301"/>
      <c r="V6906" s="301"/>
      <c r="W6906" s="301"/>
      <c r="X6906" s="301"/>
      <c r="Y6906" s="301"/>
      <c r="Z6906" s="301"/>
      <c r="AA6906" s="301"/>
      <c r="AB6906" s="301"/>
      <c r="AC6906" s="301"/>
      <c r="AD6906" s="301"/>
      <c r="AE6906" s="301"/>
      <c r="AF6906" s="301"/>
      <c r="AG6906" s="301"/>
      <c r="AH6906" s="301"/>
      <c r="AI6906" s="301"/>
    </row>
    <row r="6907" spans="18:35" ht="80.099999999999994" customHeight="1" x14ac:dyDescent="0.2">
      <c r="R6907" s="301"/>
      <c r="S6907" s="301"/>
      <c r="T6907" s="301"/>
      <c r="U6907" s="301"/>
      <c r="V6907" s="301"/>
      <c r="W6907" s="301"/>
      <c r="X6907" s="301"/>
      <c r="Y6907" s="301"/>
      <c r="Z6907" s="301"/>
      <c r="AA6907" s="301"/>
      <c r="AB6907" s="301"/>
      <c r="AC6907" s="301"/>
      <c r="AD6907" s="301"/>
      <c r="AE6907" s="301"/>
      <c r="AF6907" s="301"/>
      <c r="AG6907" s="301"/>
      <c r="AH6907" s="301"/>
      <c r="AI6907" s="301"/>
    </row>
    <row r="6908" spans="18:35" ht="80.099999999999994" customHeight="1" x14ac:dyDescent="0.2">
      <c r="R6908" s="301"/>
      <c r="S6908" s="301"/>
      <c r="T6908" s="301"/>
      <c r="U6908" s="301"/>
      <c r="V6908" s="301"/>
      <c r="W6908" s="301"/>
      <c r="X6908" s="301"/>
      <c r="Y6908" s="301"/>
      <c r="Z6908" s="301"/>
      <c r="AA6908" s="301"/>
      <c r="AB6908" s="301"/>
      <c r="AC6908" s="301"/>
      <c r="AD6908" s="301"/>
      <c r="AE6908" s="301"/>
      <c r="AF6908" s="301"/>
      <c r="AG6908" s="301"/>
      <c r="AH6908" s="301"/>
      <c r="AI6908" s="301"/>
    </row>
    <row r="6909" spans="18:35" ht="80.099999999999994" customHeight="1" x14ac:dyDescent="0.2">
      <c r="R6909" s="301"/>
      <c r="S6909" s="301"/>
      <c r="T6909" s="301"/>
      <c r="U6909" s="301"/>
      <c r="V6909" s="301"/>
      <c r="W6909" s="301"/>
      <c r="X6909" s="301"/>
      <c r="Y6909" s="301"/>
      <c r="Z6909" s="301"/>
      <c r="AA6909" s="301"/>
      <c r="AB6909" s="301"/>
      <c r="AC6909" s="301"/>
      <c r="AD6909" s="301"/>
      <c r="AE6909" s="301"/>
      <c r="AF6909" s="301"/>
      <c r="AG6909" s="301"/>
      <c r="AH6909" s="301"/>
      <c r="AI6909" s="301"/>
    </row>
    <row r="6910" spans="18:35" ht="80.099999999999994" customHeight="1" x14ac:dyDescent="0.2">
      <c r="R6910" s="301"/>
      <c r="S6910" s="301"/>
      <c r="T6910" s="301"/>
      <c r="U6910" s="301"/>
      <c r="V6910" s="301"/>
      <c r="W6910" s="301"/>
      <c r="X6910" s="301"/>
      <c r="Y6910" s="301"/>
      <c r="Z6910" s="301"/>
      <c r="AA6910" s="301"/>
      <c r="AB6910" s="301"/>
      <c r="AC6910" s="301"/>
      <c r="AD6910" s="301"/>
      <c r="AE6910" s="301"/>
      <c r="AF6910" s="301"/>
      <c r="AG6910" s="301"/>
      <c r="AH6910" s="301"/>
      <c r="AI6910" s="301"/>
    </row>
    <row r="6911" spans="18:35" ht="80.099999999999994" customHeight="1" x14ac:dyDescent="0.2">
      <c r="R6911" s="301"/>
      <c r="S6911" s="301"/>
      <c r="T6911" s="301"/>
      <c r="U6911" s="301"/>
      <c r="V6911" s="301"/>
      <c r="W6911" s="301"/>
      <c r="X6911" s="301"/>
      <c r="Y6911" s="301"/>
      <c r="Z6911" s="301"/>
      <c r="AA6911" s="301"/>
      <c r="AB6911" s="301"/>
      <c r="AC6911" s="301"/>
      <c r="AD6911" s="301"/>
      <c r="AE6911" s="301"/>
      <c r="AF6911" s="301"/>
      <c r="AG6911" s="301"/>
      <c r="AH6911" s="301"/>
      <c r="AI6911" s="301"/>
    </row>
    <row r="6912" spans="18:35" ht="80.099999999999994" customHeight="1" x14ac:dyDescent="0.2">
      <c r="R6912" s="301"/>
      <c r="S6912" s="301"/>
      <c r="T6912" s="301"/>
      <c r="U6912" s="301"/>
      <c r="V6912" s="301"/>
      <c r="W6912" s="301"/>
      <c r="X6912" s="301"/>
      <c r="Y6912" s="301"/>
      <c r="Z6912" s="301"/>
      <c r="AA6912" s="301"/>
      <c r="AB6912" s="301"/>
      <c r="AC6912" s="301"/>
      <c r="AD6912" s="301"/>
      <c r="AE6912" s="301"/>
      <c r="AF6912" s="301"/>
      <c r="AG6912" s="301"/>
      <c r="AH6912" s="301"/>
      <c r="AI6912" s="301"/>
    </row>
    <row r="6913" spans="18:35" ht="80.099999999999994" customHeight="1" x14ac:dyDescent="0.2">
      <c r="R6913" s="301"/>
      <c r="S6913" s="301"/>
      <c r="T6913" s="301"/>
      <c r="U6913" s="301"/>
      <c r="V6913" s="301"/>
      <c r="W6913" s="301"/>
      <c r="X6913" s="301"/>
      <c r="Y6913" s="301"/>
      <c r="Z6913" s="301"/>
      <c r="AA6913" s="301"/>
      <c r="AB6913" s="301"/>
      <c r="AC6913" s="301"/>
      <c r="AD6913" s="301"/>
      <c r="AE6913" s="301"/>
      <c r="AF6913" s="301"/>
      <c r="AG6913" s="301"/>
      <c r="AH6913" s="301"/>
      <c r="AI6913" s="301"/>
    </row>
    <row r="6914" spans="18:35" ht="80.099999999999994" customHeight="1" x14ac:dyDescent="0.2">
      <c r="R6914" s="301"/>
      <c r="S6914" s="301"/>
      <c r="T6914" s="301"/>
      <c r="U6914" s="301"/>
      <c r="V6914" s="301"/>
      <c r="W6914" s="301"/>
      <c r="X6914" s="301"/>
      <c r="Y6914" s="301"/>
      <c r="Z6914" s="301"/>
      <c r="AA6914" s="301"/>
      <c r="AB6914" s="301"/>
      <c r="AC6914" s="301"/>
      <c r="AD6914" s="301"/>
      <c r="AE6914" s="301"/>
      <c r="AF6914" s="301"/>
      <c r="AG6914" s="301"/>
      <c r="AH6914" s="301"/>
      <c r="AI6914" s="301"/>
    </row>
    <row r="6915" spans="18:35" ht="80.099999999999994" customHeight="1" x14ac:dyDescent="0.2">
      <c r="R6915" s="301"/>
      <c r="S6915" s="301"/>
      <c r="T6915" s="301"/>
      <c r="U6915" s="301"/>
      <c r="V6915" s="301"/>
      <c r="W6915" s="301"/>
      <c r="X6915" s="301"/>
      <c r="Y6915" s="301"/>
      <c r="Z6915" s="301"/>
      <c r="AA6915" s="301"/>
      <c r="AB6915" s="301"/>
      <c r="AC6915" s="301"/>
      <c r="AD6915" s="301"/>
      <c r="AE6915" s="301"/>
      <c r="AF6915" s="301"/>
      <c r="AG6915" s="301"/>
      <c r="AH6915" s="301"/>
      <c r="AI6915" s="301"/>
    </row>
    <row r="6916" spans="18:35" ht="80.099999999999994" customHeight="1" x14ac:dyDescent="0.2">
      <c r="R6916" s="301"/>
      <c r="S6916" s="301"/>
      <c r="T6916" s="301"/>
      <c r="U6916" s="301"/>
      <c r="V6916" s="301"/>
      <c r="W6916" s="301"/>
      <c r="X6916" s="301"/>
      <c r="Y6916" s="301"/>
      <c r="Z6916" s="301"/>
      <c r="AA6916" s="301"/>
      <c r="AB6916" s="301"/>
      <c r="AC6916" s="301"/>
      <c r="AD6916" s="301"/>
      <c r="AE6916" s="301"/>
      <c r="AF6916" s="301"/>
      <c r="AG6916" s="301"/>
      <c r="AH6916" s="301"/>
      <c r="AI6916" s="301"/>
    </row>
    <row r="6917" spans="18:35" ht="80.099999999999994" customHeight="1" x14ac:dyDescent="0.2">
      <c r="R6917" s="301"/>
      <c r="S6917" s="301"/>
      <c r="T6917" s="301"/>
      <c r="U6917" s="301"/>
      <c r="V6917" s="301"/>
      <c r="W6917" s="301"/>
      <c r="X6917" s="301"/>
      <c r="Y6917" s="301"/>
      <c r="Z6917" s="301"/>
      <c r="AA6917" s="301"/>
      <c r="AB6917" s="301"/>
      <c r="AC6917" s="301"/>
      <c r="AD6917" s="301"/>
      <c r="AE6917" s="301"/>
      <c r="AF6917" s="301"/>
      <c r="AG6917" s="301"/>
      <c r="AH6917" s="301"/>
      <c r="AI6917" s="301"/>
    </row>
    <row r="6918" spans="18:35" ht="80.099999999999994" customHeight="1" x14ac:dyDescent="0.2">
      <c r="R6918" s="301"/>
      <c r="S6918" s="301"/>
      <c r="T6918" s="301"/>
      <c r="U6918" s="301"/>
      <c r="V6918" s="301"/>
      <c r="W6918" s="301"/>
      <c r="X6918" s="301"/>
      <c r="Y6918" s="301"/>
      <c r="Z6918" s="301"/>
      <c r="AA6918" s="301"/>
      <c r="AB6918" s="301"/>
      <c r="AC6918" s="301"/>
      <c r="AD6918" s="301"/>
      <c r="AE6918" s="301"/>
      <c r="AF6918" s="301"/>
      <c r="AG6918" s="301"/>
      <c r="AH6918" s="301"/>
      <c r="AI6918" s="301"/>
    </row>
    <row r="6919" spans="18:35" ht="80.099999999999994" customHeight="1" x14ac:dyDescent="0.2">
      <c r="R6919" s="301"/>
      <c r="S6919" s="301"/>
      <c r="T6919" s="301"/>
      <c r="U6919" s="301"/>
      <c r="V6919" s="301"/>
      <c r="W6919" s="301"/>
      <c r="X6919" s="301"/>
      <c r="Y6919" s="301"/>
      <c r="Z6919" s="301"/>
      <c r="AA6919" s="301"/>
      <c r="AB6919" s="301"/>
      <c r="AC6919" s="301"/>
      <c r="AD6919" s="301"/>
      <c r="AE6919" s="301"/>
      <c r="AF6919" s="301"/>
      <c r="AG6919" s="301"/>
      <c r="AH6919" s="301"/>
      <c r="AI6919" s="301"/>
    </row>
    <row r="6920" spans="18:35" ht="80.099999999999994" customHeight="1" x14ac:dyDescent="0.2">
      <c r="R6920" s="301"/>
      <c r="S6920" s="301"/>
      <c r="T6920" s="301"/>
      <c r="U6920" s="301"/>
      <c r="V6920" s="301"/>
      <c r="W6920" s="301"/>
      <c r="X6920" s="301"/>
      <c r="Y6920" s="301"/>
      <c r="Z6920" s="301"/>
      <c r="AA6920" s="301"/>
      <c r="AB6920" s="301"/>
      <c r="AC6920" s="301"/>
      <c r="AD6920" s="301"/>
      <c r="AE6920" s="301"/>
      <c r="AF6920" s="301"/>
      <c r="AG6920" s="301"/>
      <c r="AH6920" s="301"/>
      <c r="AI6920" s="301"/>
    </row>
    <row r="6921" spans="18:35" ht="80.099999999999994" customHeight="1" x14ac:dyDescent="0.2">
      <c r="R6921" s="301"/>
      <c r="S6921" s="301"/>
      <c r="T6921" s="301"/>
      <c r="U6921" s="301"/>
      <c r="V6921" s="301"/>
      <c r="W6921" s="301"/>
      <c r="X6921" s="301"/>
      <c r="Y6921" s="301"/>
      <c r="Z6921" s="301"/>
      <c r="AA6921" s="301"/>
      <c r="AB6921" s="301"/>
      <c r="AC6921" s="301"/>
      <c r="AD6921" s="301"/>
      <c r="AE6921" s="301"/>
      <c r="AF6921" s="301"/>
      <c r="AG6921" s="301"/>
      <c r="AH6921" s="301"/>
      <c r="AI6921" s="301"/>
    </row>
    <row r="6922" spans="18:35" ht="80.099999999999994" customHeight="1" x14ac:dyDescent="0.2">
      <c r="R6922" s="301"/>
      <c r="S6922" s="301"/>
      <c r="T6922" s="301"/>
      <c r="U6922" s="301"/>
      <c r="V6922" s="301"/>
      <c r="W6922" s="301"/>
      <c r="X6922" s="301"/>
      <c r="Y6922" s="301"/>
      <c r="Z6922" s="301"/>
      <c r="AA6922" s="301"/>
      <c r="AB6922" s="301"/>
      <c r="AC6922" s="301"/>
      <c r="AD6922" s="301"/>
      <c r="AE6922" s="301"/>
      <c r="AF6922" s="301"/>
      <c r="AG6922" s="301"/>
      <c r="AH6922" s="301"/>
      <c r="AI6922" s="301"/>
    </row>
    <row r="6923" spans="18:35" ht="80.099999999999994" customHeight="1" x14ac:dyDescent="0.2">
      <c r="R6923" s="301"/>
      <c r="S6923" s="301"/>
      <c r="T6923" s="301"/>
      <c r="U6923" s="301"/>
      <c r="V6923" s="301"/>
      <c r="W6923" s="301"/>
      <c r="X6923" s="301"/>
      <c r="Y6923" s="301"/>
      <c r="Z6923" s="301"/>
      <c r="AA6923" s="301"/>
      <c r="AB6923" s="301"/>
      <c r="AC6923" s="301"/>
      <c r="AD6923" s="301"/>
      <c r="AE6923" s="301"/>
      <c r="AF6923" s="301"/>
      <c r="AG6923" s="301"/>
      <c r="AH6923" s="301"/>
      <c r="AI6923" s="301"/>
    </row>
    <row r="6924" spans="18:35" ht="80.099999999999994" customHeight="1" x14ac:dyDescent="0.2">
      <c r="R6924" s="301"/>
      <c r="S6924" s="301"/>
      <c r="T6924" s="301"/>
      <c r="U6924" s="301"/>
      <c r="V6924" s="301"/>
      <c r="W6924" s="301"/>
      <c r="X6924" s="301"/>
      <c r="Y6924" s="301"/>
      <c r="Z6924" s="301"/>
      <c r="AA6924" s="301"/>
      <c r="AB6924" s="301"/>
      <c r="AC6924" s="301"/>
      <c r="AD6924" s="301"/>
      <c r="AE6924" s="301"/>
      <c r="AF6924" s="301"/>
      <c r="AG6924" s="301"/>
      <c r="AH6924" s="301"/>
      <c r="AI6924" s="301"/>
    </row>
    <row r="6925" spans="18:35" ht="80.099999999999994" customHeight="1" x14ac:dyDescent="0.2">
      <c r="R6925" s="301"/>
      <c r="S6925" s="301"/>
      <c r="T6925" s="301"/>
      <c r="U6925" s="301"/>
      <c r="V6925" s="301"/>
      <c r="W6925" s="301"/>
      <c r="X6925" s="301"/>
      <c r="Y6925" s="301"/>
      <c r="Z6925" s="301"/>
      <c r="AA6925" s="301"/>
      <c r="AB6925" s="301"/>
      <c r="AC6925" s="301"/>
      <c r="AD6925" s="301"/>
      <c r="AE6925" s="301"/>
      <c r="AF6925" s="301"/>
      <c r="AG6925" s="301"/>
      <c r="AH6925" s="301"/>
      <c r="AI6925" s="301"/>
    </row>
    <row r="6926" spans="18:35" ht="80.099999999999994" customHeight="1" x14ac:dyDescent="0.2">
      <c r="R6926" s="301"/>
      <c r="S6926" s="301"/>
      <c r="T6926" s="301"/>
      <c r="U6926" s="301"/>
      <c r="V6926" s="301"/>
      <c r="W6926" s="301"/>
      <c r="X6926" s="301"/>
      <c r="Y6926" s="301"/>
      <c r="Z6926" s="301"/>
      <c r="AA6926" s="301"/>
      <c r="AB6926" s="301"/>
      <c r="AC6926" s="301"/>
      <c r="AD6926" s="301"/>
      <c r="AE6926" s="301"/>
      <c r="AF6926" s="301"/>
      <c r="AG6926" s="301"/>
      <c r="AH6926" s="301"/>
      <c r="AI6926" s="301"/>
    </row>
    <row r="6927" spans="18:35" ht="80.099999999999994" customHeight="1" x14ac:dyDescent="0.2">
      <c r="R6927" s="301"/>
      <c r="S6927" s="301"/>
      <c r="T6927" s="301"/>
      <c r="U6927" s="301"/>
      <c r="V6927" s="301"/>
      <c r="W6927" s="301"/>
      <c r="X6927" s="301"/>
      <c r="Y6927" s="301"/>
      <c r="Z6927" s="301"/>
      <c r="AA6927" s="301"/>
      <c r="AB6927" s="301"/>
      <c r="AC6927" s="301"/>
      <c r="AD6927" s="301"/>
      <c r="AE6927" s="301"/>
      <c r="AF6927" s="301"/>
      <c r="AG6927" s="301"/>
      <c r="AH6927" s="301"/>
      <c r="AI6927" s="301"/>
    </row>
    <row r="6928" spans="18:35" ht="80.099999999999994" customHeight="1" x14ac:dyDescent="0.2">
      <c r="R6928" s="301"/>
      <c r="S6928" s="301"/>
      <c r="T6928" s="301"/>
      <c r="U6928" s="301"/>
      <c r="V6928" s="301"/>
      <c r="W6928" s="301"/>
      <c r="X6928" s="301"/>
      <c r="Y6928" s="301"/>
      <c r="Z6928" s="301"/>
      <c r="AA6928" s="301"/>
      <c r="AB6928" s="301"/>
      <c r="AC6928" s="301"/>
      <c r="AD6928" s="301"/>
      <c r="AE6928" s="301"/>
      <c r="AF6928" s="301"/>
      <c r="AG6928" s="301"/>
      <c r="AH6928" s="301"/>
      <c r="AI6928" s="301"/>
    </row>
    <row r="6929" spans="18:35" ht="80.099999999999994" customHeight="1" x14ac:dyDescent="0.2">
      <c r="R6929" s="301"/>
      <c r="S6929" s="301"/>
      <c r="T6929" s="301"/>
      <c r="U6929" s="301"/>
      <c r="V6929" s="301"/>
      <c r="W6929" s="301"/>
      <c r="X6929" s="301"/>
      <c r="Y6929" s="301"/>
      <c r="Z6929" s="301"/>
      <c r="AA6929" s="301"/>
      <c r="AB6929" s="301"/>
      <c r="AC6929" s="301"/>
      <c r="AD6929" s="301"/>
      <c r="AE6929" s="301"/>
      <c r="AF6929" s="301"/>
      <c r="AG6929" s="301"/>
      <c r="AH6929" s="301"/>
      <c r="AI6929" s="301"/>
    </row>
    <row r="6930" spans="18:35" ht="80.099999999999994" customHeight="1" x14ac:dyDescent="0.2">
      <c r="R6930" s="301"/>
      <c r="S6930" s="301"/>
      <c r="T6930" s="301"/>
      <c r="U6930" s="301"/>
      <c r="V6930" s="301"/>
      <c r="W6930" s="301"/>
      <c r="X6930" s="301"/>
      <c r="Y6930" s="301"/>
      <c r="Z6930" s="301"/>
      <c r="AA6930" s="301"/>
      <c r="AB6930" s="301"/>
      <c r="AC6930" s="301"/>
      <c r="AD6930" s="301"/>
      <c r="AE6930" s="301"/>
      <c r="AF6930" s="301"/>
      <c r="AG6930" s="301"/>
      <c r="AH6930" s="301"/>
      <c r="AI6930" s="301"/>
    </row>
    <row r="6931" spans="18:35" ht="80.099999999999994" customHeight="1" x14ac:dyDescent="0.2">
      <c r="R6931" s="301"/>
      <c r="S6931" s="301"/>
      <c r="T6931" s="301"/>
      <c r="U6931" s="301"/>
      <c r="V6931" s="301"/>
      <c r="W6931" s="301"/>
      <c r="X6931" s="301"/>
      <c r="Y6931" s="301"/>
      <c r="Z6931" s="301"/>
      <c r="AA6931" s="301"/>
      <c r="AB6931" s="301"/>
      <c r="AC6931" s="301"/>
      <c r="AD6931" s="301"/>
      <c r="AE6931" s="301"/>
      <c r="AF6931" s="301"/>
      <c r="AG6931" s="301"/>
      <c r="AH6931" s="301"/>
      <c r="AI6931" s="301"/>
    </row>
    <row r="6932" spans="18:35" ht="80.099999999999994" customHeight="1" x14ac:dyDescent="0.2">
      <c r="R6932" s="301"/>
      <c r="S6932" s="301"/>
      <c r="T6932" s="301"/>
      <c r="U6932" s="301"/>
      <c r="V6932" s="301"/>
      <c r="W6932" s="301"/>
      <c r="X6932" s="301"/>
      <c r="Y6932" s="301"/>
      <c r="Z6932" s="301"/>
      <c r="AA6932" s="301"/>
      <c r="AB6932" s="301"/>
      <c r="AC6932" s="301"/>
      <c r="AD6932" s="301"/>
      <c r="AE6932" s="301"/>
      <c r="AF6932" s="301"/>
      <c r="AG6932" s="301"/>
      <c r="AH6932" s="301"/>
      <c r="AI6932" s="301"/>
    </row>
    <row r="6933" spans="18:35" ht="80.099999999999994" customHeight="1" x14ac:dyDescent="0.2">
      <c r="R6933" s="301"/>
      <c r="S6933" s="301"/>
      <c r="T6933" s="301"/>
      <c r="U6933" s="301"/>
      <c r="V6933" s="301"/>
      <c r="W6933" s="301"/>
      <c r="X6933" s="301"/>
      <c r="Y6933" s="301"/>
      <c r="Z6933" s="301"/>
      <c r="AA6933" s="301"/>
      <c r="AB6933" s="301"/>
      <c r="AC6933" s="301"/>
      <c r="AD6933" s="301"/>
      <c r="AE6933" s="301"/>
      <c r="AF6933" s="301"/>
      <c r="AG6933" s="301"/>
      <c r="AH6933" s="301"/>
      <c r="AI6933" s="301"/>
    </row>
    <row r="6934" spans="18:35" ht="80.099999999999994" customHeight="1" x14ac:dyDescent="0.2">
      <c r="R6934" s="301"/>
      <c r="S6934" s="301"/>
      <c r="T6934" s="301"/>
      <c r="U6934" s="301"/>
      <c r="V6934" s="301"/>
      <c r="W6934" s="301"/>
      <c r="X6934" s="301"/>
      <c r="Y6934" s="301"/>
      <c r="Z6934" s="301"/>
      <c r="AA6934" s="301"/>
      <c r="AB6934" s="301"/>
      <c r="AC6934" s="301"/>
      <c r="AD6934" s="301"/>
      <c r="AE6934" s="301"/>
      <c r="AF6934" s="301"/>
      <c r="AG6934" s="301"/>
      <c r="AH6934" s="301"/>
      <c r="AI6934" s="301"/>
    </row>
    <row r="6935" spans="18:35" ht="80.099999999999994" customHeight="1" x14ac:dyDescent="0.2">
      <c r="R6935" s="301"/>
      <c r="S6935" s="301"/>
      <c r="T6935" s="301"/>
      <c r="U6935" s="301"/>
      <c r="V6935" s="301"/>
      <c r="W6935" s="301"/>
      <c r="X6935" s="301"/>
      <c r="Y6935" s="301"/>
      <c r="Z6935" s="301"/>
      <c r="AA6935" s="301"/>
      <c r="AB6935" s="301"/>
      <c r="AC6935" s="301"/>
      <c r="AD6935" s="301"/>
      <c r="AE6935" s="301"/>
      <c r="AF6935" s="301"/>
      <c r="AG6935" s="301"/>
      <c r="AH6935" s="301"/>
      <c r="AI6935" s="301"/>
    </row>
    <row r="6936" spans="18:35" ht="80.099999999999994" customHeight="1" x14ac:dyDescent="0.2">
      <c r="R6936" s="301"/>
      <c r="S6936" s="301"/>
      <c r="T6936" s="301"/>
      <c r="U6936" s="301"/>
      <c r="V6936" s="301"/>
      <c r="W6936" s="301"/>
      <c r="X6936" s="301"/>
      <c r="Y6936" s="301"/>
      <c r="Z6936" s="301"/>
      <c r="AA6936" s="301"/>
      <c r="AB6936" s="301"/>
      <c r="AC6936" s="301"/>
      <c r="AD6936" s="301"/>
      <c r="AE6936" s="301"/>
      <c r="AF6936" s="301"/>
      <c r="AG6936" s="301"/>
      <c r="AH6936" s="301"/>
      <c r="AI6936" s="301"/>
    </row>
    <row r="6937" spans="18:35" ht="80.099999999999994" customHeight="1" x14ac:dyDescent="0.2">
      <c r="R6937" s="301"/>
      <c r="S6937" s="301"/>
      <c r="T6937" s="301"/>
      <c r="U6937" s="301"/>
      <c r="V6937" s="301"/>
      <c r="W6937" s="301"/>
      <c r="X6937" s="301"/>
      <c r="Y6937" s="301"/>
      <c r="Z6937" s="301"/>
      <c r="AA6937" s="301"/>
      <c r="AB6937" s="301"/>
      <c r="AC6937" s="301"/>
      <c r="AD6937" s="301"/>
      <c r="AE6937" s="301"/>
      <c r="AF6937" s="301"/>
      <c r="AG6937" s="301"/>
      <c r="AH6937" s="301"/>
      <c r="AI6937" s="301"/>
    </row>
    <row r="6938" spans="18:35" ht="80.099999999999994" customHeight="1" x14ac:dyDescent="0.2">
      <c r="R6938" s="301"/>
      <c r="S6938" s="301"/>
      <c r="T6938" s="301"/>
      <c r="U6938" s="301"/>
      <c r="V6938" s="301"/>
      <c r="W6938" s="301"/>
      <c r="X6938" s="301"/>
      <c r="Y6938" s="301"/>
      <c r="Z6938" s="301"/>
      <c r="AA6938" s="301"/>
      <c r="AB6938" s="301"/>
      <c r="AC6938" s="301"/>
      <c r="AD6938" s="301"/>
      <c r="AE6938" s="301"/>
      <c r="AF6938" s="301"/>
      <c r="AG6938" s="301"/>
      <c r="AH6938" s="301"/>
      <c r="AI6938" s="301"/>
    </row>
    <row r="6939" spans="18:35" ht="80.099999999999994" customHeight="1" x14ac:dyDescent="0.2">
      <c r="R6939" s="301"/>
      <c r="S6939" s="301"/>
      <c r="T6939" s="301"/>
      <c r="U6939" s="301"/>
      <c r="V6939" s="301"/>
      <c r="W6939" s="301"/>
      <c r="X6939" s="301"/>
      <c r="Y6939" s="301"/>
      <c r="Z6939" s="301"/>
      <c r="AA6939" s="301"/>
      <c r="AB6939" s="301"/>
      <c r="AC6939" s="301"/>
      <c r="AD6939" s="301"/>
      <c r="AE6939" s="301"/>
      <c r="AF6939" s="301"/>
      <c r="AG6939" s="301"/>
      <c r="AH6939" s="301"/>
      <c r="AI6939" s="301"/>
    </row>
    <row r="6940" spans="18:35" ht="80.099999999999994" customHeight="1" x14ac:dyDescent="0.2">
      <c r="R6940" s="301"/>
      <c r="S6940" s="301"/>
      <c r="T6940" s="301"/>
      <c r="U6940" s="301"/>
      <c r="V6940" s="301"/>
      <c r="W6940" s="301"/>
      <c r="X6940" s="301"/>
      <c r="Y6940" s="301"/>
      <c r="Z6940" s="301"/>
      <c r="AA6940" s="301"/>
      <c r="AB6940" s="301"/>
      <c r="AC6940" s="301"/>
      <c r="AD6940" s="301"/>
      <c r="AE6940" s="301"/>
      <c r="AF6940" s="301"/>
      <c r="AG6940" s="301"/>
      <c r="AH6940" s="301"/>
      <c r="AI6940" s="301"/>
    </row>
    <row r="6941" spans="18:35" ht="80.099999999999994" customHeight="1" x14ac:dyDescent="0.2">
      <c r="R6941" s="301"/>
      <c r="S6941" s="301"/>
      <c r="T6941" s="301"/>
      <c r="U6941" s="301"/>
      <c r="V6941" s="301"/>
      <c r="W6941" s="301"/>
      <c r="X6941" s="301"/>
      <c r="Y6941" s="301"/>
      <c r="Z6941" s="301"/>
      <c r="AA6941" s="301"/>
      <c r="AB6941" s="301"/>
      <c r="AC6941" s="301"/>
      <c r="AD6941" s="301"/>
      <c r="AE6941" s="301"/>
      <c r="AF6941" s="301"/>
      <c r="AG6941" s="301"/>
      <c r="AH6941" s="301"/>
      <c r="AI6941" s="301"/>
    </row>
    <row r="6942" spans="18:35" ht="80.099999999999994" customHeight="1" x14ac:dyDescent="0.2">
      <c r="R6942" s="301"/>
      <c r="S6942" s="301"/>
      <c r="T6942" s="301"/>
      <c r="U6942" s="301"/>
      <c r="V6942" s="301"/>
      <c r="W6942" s="301"/>
      <c r="X6942" s="301"/>
      <c r="Y6942" s="301"/>
      <c r="Z6942" s="301"/>
      <c r="AA6942" s="301"/>
      <c r="AB6942" s="301"/>
      <c r="AC6942" s="301"/>
      <c r="AD6942" s="301"/>
      <c r="AE6942" s="301"/>
      <c r="AF6942" s="301"/>
      <c r="AG6942" s="301"/>
      <c r="AH6942" s="301"/>
      <c r="AI6942" s="301"/>
    </row>
    <row r="6943" spans="18:35" ht="80.099999999999994" customHeight="1" x14ac:dyDescent="0.2">
      <c r="R6943" s="301"/>
      <c r="S6943" s="301"/>
      <c r="T6943" s="301"/>
      <c r="U6943" s="301"/>
      <c r="V6943" s="301"/>
      <c r="W6943" s="301"/>
      <c r="X6943" s="301"/>
      <c r="Y6943" s="301"/>
      <c r="Z6943" s="301"/>
      <c r="AA6943" s="301"/>
      <c r="AB6943" s="301"/>
      <c r="AC6943" s="301"/>
      <c r="AD6943" s="301"/>
      <c r="AE6943" s="301"/>
      <c r="AF6943" s="301"/>
      <c r="AG6943" s="301"/>
      <c r="AH6943" s="301"/>
      <c r="AI6943" s="301"/>
    </row>
    <row r="6944" spans="18:35" ht="80.099999999999994" customHeight="1" x14ac:dyDescent="0.2">
      <c r="R6944" s="301"/>
      <c r="S6944" s="301"/>
      <c r="T6944" s="301"/>
      <c r="U6944" s="301"/>
      <c r="V6944" s="301"/>
      <c r="W6944" s="301"/>
      <c r="X6944" s="301"/>
      <c r="Y6944" s="301"/>
      <c r="Z6944" s="301"/>
      <c r="AA6944" s="301"/>
      <c r="AB6944" s="301"/>
      <c r="AC6944" s="301"/>
      <c r="AD6944" s="301"/>
      <c r="AE6944" s="301"/>
      <c r="AF6944" s="301"/>
      <c r="AG6944" s="301"/>
      <c r="AH6944" s="301"/>
      <c r="AI6944" s="301"/>
    </row>
    <row r="6945" spans="18:35" ht="80.099999999999994" customHeight="1" x14ac:dyDescent="0.2">
      <c r="R6945" s="301"/>
      <c r="S6945" s="301"/>
      <c r="T6945" s="301"/>
      <c r="U6945" s="301"/>
      <c r="V6945" s="301"/>
      <c r="W6945" s="301"/>
      <c r="X6945" s="301"/>
      <c r="Y6945" s="301"/>
      <c r="Z6945" s="301"/>
      <c r="AA6945" s="301"/>
      <c r="AB6945" s="301"/>
      <c r="AC6945" s="301"/>
      <c r="AD6945" s="301"/>
      <c r="AE6945" s="301"/>
      <c r="AF6945" s="301"/>
      <c r="AG6945" s="301"/>
      <c r="AH6945" s="301"/>
      <c r="AI6945" s="301"/>
    </row>
    <row r="6946" spans="18:35" ht="80.099999999999994" customHeight="1" x14ac:dyDescent="0.2">
      <c r="R6946" s="301"/>
      <c r="S6946" s="301"/>
      <c r="T6946" s="301"/>
      <c r="U6946" s="301"/>
      <c r="V6946" s="301"/>
      <c r="W6946" s="301"/>
      <c r="X6946" s="301"/>
      <c r="Y6946" s="301"/>
      <c r="Z6946" s="301"/>
      <c r="AA6946" s="301"/>
      <c r="AB6946" s="301"/>
      <c r="AC6946" s="301"/>
      <c r="AD6946" s="301"/>
      <c r="AE6946" s="301"/>
      <c r="AF6946" s="301"/>
      <c r="AG6946" s="301"/>
      <c r="AH6946" s="301"/>
      <c r="AI6946" s="301"/>
    </row>
    <row r="6947" spans="18:35" ht="80.099999999999994" customHeight="1" x14ac:dyDescent="0.2">
      <c r="R6947" s="301"/>
      <c r="S6947" s="301"/>
      <c r="T6947" s="301"/>
      <c r="U6947" s="301"/>
      <c r="V6947" s="301"/>
      <c r="W6947" s="301"/>
      <c r="X6947" s="301"/>
      <c r="Y6947" s="301"/>
      <c r="Z6947" s="301"/>
      <c r="AA6947" s="301"/>
      <c r="AB6947" s="301"/>
      <c r="AC6947" s="301"/>
      <c r="AD6947" s="301"/>
      <c r="AE6947" s="301"/>
      <c r="AF6947" s="301"/>
      <c r="AG6947" s="301"/>
      <c r="AH6947" s="301"/>
      <c r="AI6947" s="301"/>
    </row>
    <row r="6948" spans="18:35" ht="80.099999999999994" customHeight="1" x14ac:dyDescent="0.2">
      <c r="R6948" s="301"/>
      <c r="S6948" s="301"/>
      <c r="T6948" s="301"/>
      <c r="U6948" s="301"/>
      <c r="V6948" s="301"/>
      <c r="W6948" s="301"/>
      <c r="X6948" s="301"/>
      <c r="Y6948" s="301"/>
      <c r="Z6948" s="301"/>
      <c r="AA6948" s="301"/>
      <c r="AB6948" s="301"/>
      <c r="AC6948" s="301"/>
      <c r="AD6948" s="301"/>
      <c r="AE6948" s="301"/>
      <c r="AF6948" s="301"/>
      <c r="AG6948" s="301"/>
      <c r="AH6948" s="301"/>
      <c r="AI6948" s="301"/>
    </row>
    <row r="6949" spans="18:35" ht="80.099999999999994" customHeight="1" x14ac:dyDescent="0.2">
      <c r="R6949" s="301"/>
      <c r="S6949" s="301"/>
      <c r="T6949" s="301"/>
      <c r="U6949" s="301"/>
      <c r="V6949" s="301"/>
      <c r="W6949" s="301"/>
      <c r="X6949" s="301"/>
      <c r="Y6949" s="301"/>
      <c r="Z6949" s="301"/>
      <c r="AA6949" s="301"/>
      <c r="AB6949" s="301"/>
      <c r="AC6949" s="301"/>
      <c r="AD6949" s="301"/>
      <c r="AE6949" s="301"/>
      <c r="AF6949" s="301"/>
      <c r="AG6949" s="301"/>
      <c r="AH6949" s="301"/>
      <c r="AI6949" s="301"/>
    </row>
    <row r="6950" spans="18:35" ht="80.099999999999994" customHeight="1" x14ac:dyDescent="0.2">
      <c r="R6950" s="301"/>
      <c r="S6950" s="301"/>
      <c r="T6950" s="301"/>
      <c r="U6950" s="301"/>
      <c r="V6950" s="301"/>
      <c r="W6950" s="301"/>
      <c r="X6950" s="301"/>
      <c r="Y6950" s="301"/>
      <c r="Z6950" s="301"/>
      <c r="AA6950" s="301"/>
      <c r="AB6950" s="301"/>
      <c r="AC6950" s="301"/>
      <c r="AD6950" s="301"/>
      <c r="AE6950" s="301"/>
      <c r="AF6950" s="301"/>
      <c r="AG6950" s="301"/>
      <c r="AH6950" s="301"/>
      <c r="AI6950" s="301"/>
    </row>
    <row r="6951" spans="18:35" ht="80.099999999999994" customHeight="1" x14ac:dyDescent="0.2">
      <c r="R6951" s="301"/>
      <c r="S6951" s="301"/>
      <c r="T6951" s="301"/>
      <c r="U6951" s="301"/>
      <c r="V6951" s="301"/>
      <c r="W6951" s="301"/>
      <c r="X6951" s="301"/>
      <c r="Y6951" s="301"/>
      <c r="Z6951" s="301"/>
      <c r="AA6951" s="301"/>
      <c r="AB6951" s="301"/>
      <c r="AC6951" s="301"/>
      <c r="AD6951" s="301"/>
      <c r="AE6951" s="301"/>
      <c r="AF6951" s="301"/>
      <c r="AG6951" s="301"/>
      <c r="AH6951" s="301"/>
      <c r="AI6951" s="301"/>
    </row>
    <row r="6952" spans="18:35" ht="80.099999999999994" customHeight="1" x14ac:dyDescent="0.2">
      <c r="R6952" s="301"/>
      <c r="S6952" s="301"/>
      <c r="T6952" s="301"/>
      <c r="U6952" s="301"/>
      <c r="V6952" s="301"/>
      <c r="W6952" s="301"/>
      <c r="X6952" s="301"/>
      <c r="Y6952" s="301"/>
      <c r="Z6952" s="301"/>
      <c r="AA6952" s="301"/>
      <c r="AB6952" s="301"/>
      <c r="AC6952" s="301"/>
      <c r="AD6952" s="301"/>
      <c r="AE6952" s="301"/>
      <c r="AF6952" s="301"/>
      <c r="AG6952" s="301"/>
      <c r="AH6952" s="301"/>
      <c r="AI6952" s="301"/>
    </row>
    <row r="6953" spans="18:35" ht="80.099999999999994" customHeight="1" x14ac:dyDescent="0.2">
      <c r="R6953" s="301"/>
      <c r="S6953" s="301"/>
      <c r="T6953" s="301"/>
      <c r="U6953" s="301"/>
      <c r="V6953" s="301"/>
      <c r="W6953" s="301"/>
      <c r="X6953" s="301"/>
      <c r="Y6953" s="301"/>
      <c r="Z6953" s="301"/>
      <c r="AA6953" s="301"/>
      <c r="AB6953" s="301"/>
      <c r="AC6953" s="301"/>
      <c r="AD6953" s="301"/>
      <c r="AE6953" s="301"/>
      <c r="AF6953" s="301"/>
      <c r="AG6953" s="301"/>
      <c r="AH6953" s="301"/>
      <c r="AI6953" s="301"/>
    </row>
    <row r="6954" spans="18:35" ht="80.099999999999994" customHeight="1" x14ac:dyDescent="0.2">
      <c r="R6954" s="301"/>
      <c r="S6954" s="301"/>
      <c r="T6954" s="301"/>
      <c r="U6954" s="301"/>
      <c r="V6954" s="301"/>
      <c r="W6954" s="301"/>
      <c r="X6954" s="301"/>
      <c r="Y6954" s="301"/>
      <c r="Z6954" s="301"/>
      <c r="AA6954" s="301"/>
      <c r="AB6954" s="301"/>
      <c r="AC6954" s="301"/>
      <c r="AD6954" s="301"/>
      <c r="AE6954" s="301"/>
      <c r="AF6954" s="301"/>
      <c r="AG6954" s="301"/>
      <c r="AH6954" s="301"/>
      <c r="AI6954" s="301"/>
    </row>
    <row r="6955" spans="18:35" ht="80.099999999999994" customHeight="1" x14ac:dyDescent="0.2">
      <c r="R6955" s="301"/>
      <c r="S6955" s="301"/>
      <c r="T6955" s="301"/>
      <c r="U6955" s="301"/>
      <c r="V6955" s="301"/>
      <c r="W6955" s="301"/>
      <c r="X6955" s="301"/>
      <c r="Y6955" s="301"/>
      <c r="Z6955" s="301"/>
      <c r="AA6955" s="301"/>
      <c r="AB6955" s="301"/>
      <c r="AC6955" s="301"/>
      <c r="AD6955" s="301"/>
      <c r="AE6955" s="301"/>
      <c r="AF6955" s="301"/>
      <c r="AG6955" s="301"/>
      <c r="AH6955" s="301"/>
      <c r="AI6955" s="301"/>
    </row>
    <row r="6956" spans="18:35" ht="80.099999999999994" customHeight="1" x14ac:dyDescent="0.2">
      <c r="R6956" s="301"/>
      <c r="S6956" s="301"/>
      <c r="T6956" s="301"/>
      <c r="U6956" s="301"/>
      <c r="V6956" s="301"/>
      <c r="W6956" s="301"/>
      <c r="X6956" s="301"/>
      <c r="Y6956" s="301"/>
      <c r="Z6956" s="301"/>
      <c r="AA6956" s="301"/>
      <c r="AB6956" s="301"/>
      <c r="AC6956" s="301"/>
      <c r="AD6956" s="301"/>
      <c r="AE6956" s="301"/>
      <c r="AF6956" s="301"/>
      <c r="AG6956" s="301"/>
      <c r="AH6956" s="301"/>
      <c r="AI6956" s="301"/>
    </row>
    <row r="6957" spans="18:35" ht="80.099999999999994" customHeight="1" x14ac:dyDescent="0.2">
      <c r="R6957" s="301"/>
      <c r="S6957" s="301"/>
      <c r="T6957" s="301"/>
      <c r="U6957" s="301"/>
      <c r="V6957" s="301"/>
      <c r="W6957" s="301"/>
      <c r="X6957" s="301"/>
      <c r="Y6957" s="301"/>
      <c r="Z6957" s="301"/>
      <c r="AA6957" s="301"/>
      <c r="AB6957" s="301"/>
      <c r="AC6957" s="301"/>
      <c r="AD6957" s="301"/>
      <c r="AE6957" s="301"/>
      <c r="AF6957" s="301"/>
      <c r="AG6957" s="301"/>
      <c r="AH6957" s="301"/>
      <c r="AI6957" s="301"/>
    </row>
    <row r="6958" spans="18:35" ht="80.099999999999994" customHeight="1" x14ac:dyDescent="0.2">
      <c r="R6958" s="301"/>
      <c r="S6958" s="301"/>
      <c r="T6958" s="301"/>
      <c r="U6958" s="301"/>
      <c r="V6958" s="301"/>
      <c r="W6958" s="301"/>
      <c r="X6958" s="301"/>
      <c r="Y6958" s="301"/>
      <c r="Z6958" s="301"/>
      <c r="AA6958" s="301"/>
      <c r="AB6958" s="301"/>
      <c r="AC6958" s="301"/>
      <c r="AD6958" s="301"/>
      <c r="AE6958" s="301"/>
      <c r="AF6958" s="301"/>
      <c r="AG6958" s="301"/>
      <c r="AH6958" s="301"/>
      <c r="AI6958" s="301"/>
    </row>
    <row r="6959" spans="18:35" ht="80.099999999999994" customHeight="1" x14ac:dyDescent="0.2">
      <c r="R6959" s="301"/>
      <c r="S6959" s="301"/>
      <c r="T6959" s="301"/>
      <c r="U6959" s="301"/>
      <c r="V6959" s="301"/>
      <c r="W6959" s="301"/>
      <c r="X6959" s="301"/>
      <c r="Y6959" s="301"/>
      <c r="Z6959" s="301"/>
      <c r="AA6959" s="301"/>
      <c r="AB6959" s="301"/>
      <c r="AC6959" s="301"/>
      <c r="AD6959" s="301"/>
      <c r="AE6959" s="301"/>
      <c r="AF6959" s="301"/>
      <c r="AG6959" s="301"/>
      <c r="AH6959" s="301"/>
      <c r="AI6959" s="301"/>
    </row>
    <row r="6960" spans="18:35" ht="80.099999999999994" customHeight="1" x14ac:dyDescent="0.2">
      <c r="R6960" s="301"/>
      <c r="S6960" s="301"/>
      <c r="T6960" s="301"/>
      <c r="U6960" s="301"/>
      <c r="V6960" s="301"/>
      <c r="W6960" s="301"/>
      <c r="X6960" s="301"/>
      <c r="Y6960" s="301"/>
      <c r="Z6960" s="301"/>
      <c r="AA6960" s="301"/>
      <c r="AB6960" s="301"/>
      <c r="AC6960" s="301"/>
      <c r="AD6960" s="301"/>
      <c r="AE6960" s="301"/>
      <c r="AF6960" s="301"/>
      <c r="AG6960" s="301"/>
      <c r="AH6960" s="301"/>
      <c r="AI6960" s="301"/>
    </row>
    <row r="6961" spans="18:35" ht="80.099999999999994" customHeight="1" x14ac:dyDescent="0.2">
      <c r="R6961" s="301"/>
      <c r="S6961" s="301"/>
      <c r="T6961" s="301"/>
      <c r="U6961" s="301"/>
      <c r="V6961" s="301"/>
      <c r="W6961" s="301"/>
      <c r="X6961" s="301"/>
      <c r="Y6961" s="301"/>
      <c r="Z6961" s="301"/>
      <c r="AA6961" s="301"/>
      <c r="AB6961" s="301"/>
      <c r="AC6961" s="301"/>
      <c r="AD6961" s="301"/>
      <c r="AE6961" s="301"/>
      <c r="AF6961" s="301"/>
      <c r="AG6961" s="301"/>
      <c r="AH6961" s="301"/>
      <c r="AI6961" s="301"/>
    </row>
    <row r="6962" spans="18:35" ht="80.099999999999994" customHeight="1" x14ac:dyDescent="0.2">
      <c r="R6962" s="301"/>
      <c r="S6962" s="301"/>
      <c r="T6962" s="301"/>
      <c r="U6962" s="301"/>
      <c r="V6962" s="301"/>
      <c r="W6962" s="301"/>
      <c r="X6962" s="301"/>
      <c r="Y6962" s="301"/>
      <c r="Z6962" s="301"/>
      <c r="AA6962" s="301"/>
      <c r="AB6962" s="301"/>
      <c r="AC6962" s="301"/>
      <c r="AD6962" s="301"/>
      <c r="AE6962" s="301"/>
      <c r="AF6962" s="301"/>
      <c r="AG6962" s="301"/>
      <c r="AH6962" s="301"/>
      <c r="AI6962" s="301"/>
    </row>
    <row r="6963" spans="18:35" ht="80.099999999999994" customHeight="1" x14ac:dyDescent="0.2">
      <c r="R6963" s="301"/>
      <c r="S6963" s="301"/>
      <c r="T6963" s="301"/>
      <c r="U6963" s="301"/>
      <c r="V6963" s="301"/>
      <c r="W6963" s="301"/>
      <c r="X6963" s="301"/>
      <c r="Y6963" s="301"/>
      <c r="Z6963" s="301"/>
      <c r="AA6963" s="301"/>
      <c r="AB6963" s="301"/>
      <c r="AC6963" s="301"/>
      <c r="AD6963" s="301"/>
      <c r="AE6963" s="301"/>
      <c r="AF6963" s="301"/>
      <c r="AG6963" s="301"/>
      <c r="AH6963" s="301"/>
      <c r="AI6963" s="301"/>
    </row>
    <row r="6964" spans="18:35" ht="80.099999999999994" customHeight="1" x14ac:dyDescent="0.2">
      <c r="R6964" s="301"/>
      <c r="S6964" s="301"/>
      <c r="T6964" s="301"/>
      <c r="U6964" s="301"/>
      <c r="V6964" s="301"/>
      <c r="W6964" s="301"/>
      <c r="X6964" s="301"/>
      <c r="Y6964" s="301"/>
      <c r="Z6964" s="301"/>
      <c r="AA6964" s="301"/>
      <c r="AB6964" s="301"/>
      <c r="AC6964" s="301"/>
      <c r="AD6964" s="301"/>
      <c r="AE6964" s="301"/>
      <c r="AF6964" s="301"/>
      <c r="AG6964" s="301"/>
      <c r="AH6964" s="301"/>
      <c r="AI6964" s="301"/>
    </row>
    <row r="6965" spans="18:35" ht="80.099999999999994" customHeight="1" x14ac:dyDescent="0.2">
      <c r="R6965" s="301"/>
      <c r="S6965" s="301"/>
      <c r="T6965" s="301"/>
      <c r="U6965" s="301"/>
      <c r="V6965" s="301"/>
      <c r="W6965" s="301"/>
      <c r="X6965" s="301"/>
      <c r="Y6965" s="301"/>
      <c r="Z6965" s="301"/>
      <c r="AA6965" s="301"/>
      <c r="AB6965" s="301"/>
      <c r="AC6965" s="301"/>
      <c r="AD6965" s="301"/>
      <c r="AE6965" s="301"/>
      <c r="AF6965" s="301"/>
      <c r="AG6965" s="301"/>
      <c r="AH6965" s="301"/>
      <c r="AI6965" s="301"/>
    </row>
    <row r="6966" spans="18:35" ht="80.099999999999994" customHeight="1" x14ac:dyDescent="0.2">
      <c r="R6966" s="301"/>
      <c r="S6966" s="301"/>
      <c r="T6966" s="301"/>
      <c r="U6966" s="301"/>
      <c r="V6966" s="301"/>
      <c r="W6966" s="301"/>
      <c r="X6966" s="301"/>
      <c r="Y6966" s="301"/>
      <c r="Z6966" s="301"/>
      <c r="AA6966" s="301"/>
      <c r="AB6966" s="301"/>
      <c r="AC6966" s="301"/>
      <c r="AD6966" s="301"/>
      <c r="AE6966" s="301"/>
      <c r="AF6966" s="301"/>
      <c r="AG6966" s="301"/>
      <c r="AH6966" s="301"/>
      <c r="AI6966" s="301"/>
    </row>
    <row r="6967" spans="18:35" ht="80.099999999999994" customHeight="1" x14ac:dyDescent="0.2">
      <c r="R6967" s="301"/>
      <c r="S6967" s="301"/>
      <c r="T6967" s="301"/>
      <c r="U6967" s="301"/>
      <c r="V6967" s="301"/>
      <c r="W6967" s="301"/>
      <c r="X6967" s="301"/>
      <c r="Y6967" s="301"/>
      <c r="Z6967" s="301"/>
      <c r="AA6967" s="301"/>
      <c r="AB6967" s="301"/>
      <c r="AC6967" s="301"/>
      <c r="AD6967" s="301"/>
      <c r="AE6967" s="301"/>
      <c r="AF6967" s="301"/>
      <c r="AG6967" s="301"/>
      <c r="AH6967" s="301"/>
      <c r="AI6967" s="301"/>
    </row>
    <row r="6968" spans="18:35" ht="80.099999999999994" customHeight="1" x14ac:dyDescent="0.2">
      <c r="R6968" s="301"/>
      <c r="S6968" s="301"/>
      <c r="T6968" s="301"/>
      <c r="U6968" s="301"/>
      <c r="V6968" s="301"/>
      <c r="W6968" s="301"/>
      <c r="X6968" s="301"/>
      <c r="Y6968" s="301"/>
      <c r="Z6968" s="301"/>
      <c r="AA6968" s="301"/>
      <c r="AB6968" s="301"/>
      <c r="AC6968" s="301"/>
      <c r="AD6968" s="301"/>
      <c r="AE6968" s="301"/>
      <c r="AF6968" s="301"/>
      <c r="AG6968" s="301"/>
      <c r="AH6968" s="301"/>
      <c r="AI6968" s="301"/>
    </row>
    <row r="6969" spans="18:35" ht="80.099999999999994" customHeight="1" x14ac:dyDescent="0.2">
      <c r="R6969" s="301"/>
      <c r="S6969" s="301"/>
      <c r="T6969" s="301"/>
      <c r="U6969" s="301"/>
      <c r="V6969" s="301"/>
      <c r="W6969" s="301"/>
      <c r="X6969" s="301"/>
      <c r="Y6969" s="301"/>
      <c r="Z6969" s="301"/>
      <c r="AA6969" s="301"/>
      <c r="AB6969" s="301"/>
      <c r="AC6969" s="301"/>
      <c r="AD6969" s="301"/>
      <c r="AE6969" s="301"/>
      <c r="AF6969" s="301"/>
      <c r="AG6969" s="301"/>
      <c r="AH6969" s="301"/>
      <c r="AI6969" s="301"/>
    </row>
    <row r="6970" spans="18:35" ht="80.099999999999994" customHeight="1" x14ac:dyDescent="0.2">
      <c r="R6970" s="301"/>
      <c r="S6970" s="301"/>
      <c r="T6970" s="301"/>
      <c r="U6970" s="301"/>
      <c r="V6970" s="301"/>
      <c r="W6970" s="301"/>
      <c r="X6970" s="301"/>
      <c r="Y6970" s="301"/>
      <c r="Z6970" s="301"/>
      <c r="AA6970" s="301"/>
      <c r="AB6970" s="301"/>
      <c r="AC6970" s="301"/>
      <c r="AD6970" s="301"/>
      <c r="AE6970" s="301"/>
      <c r="AF6970" s="301"/>
      <c r="AG6970" s="301"/>
      <c r="AH6970" s="301"/>
      <c r="AI6970" s="301"/>
    </row>
    <row r="6971" spans="18:35" ht="80.099999999999994" customHeight="1" x14ac:dyDescent="0.2">
      <c r="R6971" s="301"/>
      <c r="S6971" s="301"/>
      <c r="T6971" s="301"/>
      <c r="U6971" s="301"/>
      <c r="V6971" s="301"/>
      <c r="W6971" s="301"/>
      <c r="X6971" s="301"/>
      <c r="Y6971" s="301"/>
      <c r="Z6971" s="301"/>
      <c r="AA6971" s="301"/>
      <c r="AB6971" s="301"/>
      <c r="AC6971" s="301"/>
      <c r="AD6971" s="301"/>
      <c r="AE6971" s="301"/>
      <c r="AF6971" s="301"/>
      <c r="AG6971" s="301"/>
      <c r="AH6971" s="301"/>
      <c r="AI6971" s="301"/>
    </row>
    <row r="6972" spans="18:35" ht="80.099999999999994" customHeight="1" x14ac:dyDescent="0.2">
      <c r="R6972" s="301"/>
      <c r="S6972" s="301"/>
      <c r="T6972" s="301"/>
      <c r="U6972" s="301"/>
      <c r="V6972" s="301"/>
      <c r="W6972" s="301"/>
      <c r="X6972" s="301"/>
      <c r="Y6972" s="301"/>
      <c r="Z6972" s="301"/>
      <c r="AA6972" s="301"/>
      <c r="AB6972" s="301"/>
      <c r="AC6972" s="301"/>
      <c r="AD6972" s="301"/>
      <c r="AE6972" s="301"/>
      <c r="AF6972" s="301"/>
      <c r="AG6972" s="301"/>
      <c r="AH6972" s="301"/>
      <c r="AI6972" s="301"/>
    </row>
    <row r="6973" spans="18:35" ht="80.099999999999994" customHeight="1" x14ac:dyDescent="0.2">
      <c r="R6973" s="301"/>
      <c r="S6973" s="301"/>
      <c r="T6973" s="301"/>
      <c r="U6973" s="301"/>
      <c r="V6973" s="301"/>
      <c r="W6973" s="301"/>
      <c r="X6973" s="301"/>
      <c r="Y6973" s="301"/>
      <c r="Z6973" s="301"/>
      <c r="AA6973" s="301"/>
      <c r="AB6973" s="301"/>
      <c r="AC6973" s="301"/>
      <c r="AD6973" s="301"/>
      <c r="AE6973" s="301"/>
      <c r="AF6973" s="301"/>
      <c r="AG6973" s="301"/>
      <c r="AH6973" s="301"/>
      <c r="AI6973" s="301"/>
    </row>
    <row r="6974" spans="18:35" ht="80.099999999999994" customHeight="1" x14ac:dyDescent="0.2">
      <c r="R6974" s="301"/>
      <c r="S6974" s="301"/>
      <c r="T6974" s="301"/>
      <c r="U6974" s="301"/>
      <c r="V6974" s="301"/>
      <c r="W6974" s="301"/>
      <c r="X6974" s="301"/>
      <c r="Y6974" s="301"/>
      <c r="Z6974" s="301"/>
      <c r="AA6974" s="301"/>
      <c r="AB6974" s="301"/>
      <c r="AC6974" s="301"/>
      <c r="AD6974" s="301"/>
      <c r="AE6974" s="301"/>
      <c r="AF6974" s="301"/>
      <c r="AG6974" s="301"/>
      <c r="AH6974" s="301"/>
      <c r="AI6974" s="301"/>
    </row>
    <row r="6975" spans="18:35" ht="80.099999999999994" customHeight="1" x14ac:dyDescent="0.2">
      <c r="R6975" s="301"/>
      <c r="S6975" s="301"/>
      <c r="T6975" s="301"/>
      <c r="U6975" s="301"/>
      <c r="V6975" s="301"/>
      <c r="W6975" s="301"/>
      <c r="X6975" s="301"/>
      <c r="Y6975" s="301"/>
      <c r="Z6975" s="301"/>
      <c r="AA6975" s="301"/>
      <c r="AB6975" s="301"/>
      <c r="AC6975" s="301"/>
      <c r="AD6975" s="301"/>
      <c r="AE6975" s="301"/>
      <c r="AF6975" s="301"/>
      <c r="AG6975" s="301"/>
      <c r="AH6975" s="301"/>
      <c r="AI6975" s="301"/>
    </row>
    <row r="6976" spans="18:35" ht="80.099999999999994" customHeight="1" x14ac:dyDescent="0.2">
      <c r="R6976" s="301"/>
      <c r="S6976" s="301"/>
      <c r="T6976" s="301"/>
      <c r="U6976" s="301"/>
      <c r="V6976" s="301"/>
      <c r="W6976" s="301"/>
      <c r="X6976" s="301"/>
      <c r="Y6976" s="301"/>
      <c r="Z6976" s="301"/>
      <c r="AA6976" s="301"/>
      <c r="AB6976" s="301"/>
      <c r="AC6976" s="301"/>
      <c r="AD6976" s="301"/>
      <c r="AE6976" s="301"/>
      <c r="AF6976" s="301"/>
      <c r="AG6976" s="301"/>
      <c r="AH6976" s="301"/>
      <c r="AI6976" s="301"/>
    </row>
    <row r="6977" spans="18:35" ht="80.099999999999994" customHeight="1" x14ac:dyDescent="0.2">
      <c r="R6977" s="301"/>
      <c r="S6977" s="301"/>
      <c r="T6977" s="301"/>
      <c r="U6977" s="301"/>
      <c r="V6977" s="301"/>
      <c r="W6977" s="301"/>
      <c r="X6977" s="301"/>
      <c r="Y6977" s="301"/>
      <c r="Z6977" s="301"/>
      <c r="AA6977" s="301"/>
      <c r="AB6977" s="301"/>
      <c r="AC6977" s="301"/>
      <c r="AD6977" s="301"/>
      <c r="AE6977" s="301"/>
      <c r="AF6977" s="301"/>
      <c r="AG6977" s="301"/>
      <c r="AH6977" s="301"/>
      <c r="AI6977" s="301"/>
    </row>
    <row r="6978" spans="18:35" ht="80.099999999999994" customHeight="1" x14ac:dyDescent="0.2">
      <c r="R6978" s="301"/>
      <c r="S6978" s="301"/>
      <c r="T6978" s="301"/>
      <c r="U6978" s="301"/>
      <c r="V6978" s="301"/>
      <c r="W6978" s="301"/>
      <c r="X6978" s="301"/>
      <c r="Y6978" s="301"/>
      <c r="Z6978" s="301"/>
      <c r="AA6978" s="301"/>
      <c r="AB6978" s="301"/>
      <c r="AC6978" s="301"/>
      <c r="AD6978" s="301"/>
      <c r="AE6978" s="301"/>
      <c r="AF6978" s="301"/>
      <c r="AG6978" s="301"/>
      <c r="AH6978" s="301"/>
      <c r="AI6978" s="301"/>
    </row>
    <row r="6979" spans="18:35" ht="80.099999999999994" customHeight="1" x14ac:dyDescent="0.2">
      <c r="R6979" s="301"/>
      <c r="S6979" s="301"/>
      <c r="T6979" s="301"/>
      <c r="U6979" s="301"/>
      <c r="V6979" s="301"/>
      <c r="W6979" s="301"/>
      <c r="X6979" s="301"/>
      <c r="Y6979" s="301"/>
      <c r="Z6979" s="301"/>
      <c r="AA6979" s="301"/>
      <c r="AB6979" s="301"/>
      <c r="AC6979" s="301"/>
      <c r="AD6979" s="301"/>
      <c r="AE6979" s="301"/>
      <c r="AF6979" s="301"/>
      <c r="AG6979" s="301"/>
      <c r="AH6979" s="301"/>
      <c r="AI6979" s="301"/>
    </row>
    <row r="6980" spans="18:35" ht="80.099999999999994" customHeight="1" x14ac:dyDescent="0.2">
      <c r="R6980" s="301"/>
      <c r="S6980" s="301"/>
      <c r="T6980" s="301"/>
      <c r="U6980" s="301"/>
      <c r="V6980" s="301"/>
      <c r="W6980" s="301"/>
      <c r="X6980" s="301"/>
      <c r="Y6980" s="301"/>
      <c r="Z6980" s="301"/>
      <c r="AA6980" s="301"/>
      <c r="AB6980" s="301"/>
      <c r="AC6980" s="301"/>
      <c r="AD6980" s="301"/>
      <c r="AE6980" s="301"/>
      <c r="AF6980" s="301"/>
      <c r="AG6980" s="301"/>
      <c r="AH6980" s="301"/>
      <c r="AI6980" s="301"/>
    </row>
    <row r="6981" spans="18:35" ht="80.099999999999994" customHeight="1" x14ac:dyDescent="0.2">
      <c r="R6981" s="301"/>
      <c r="S6981" s="301"/>
      <c r="T6981" s="301"/>
      <c r="U6981" s="301"/>
      <c r="V6981" s="301"/>
      <c r="W6981" s="301"/>
      <c r="X6981" s="301"/>
      <c r="Y6981" s="301"/>
      <c r="Z6981" s="301"/>
      <c r="AA6981" s="301"/>
      <c r="AB6981" s="301"/>
      <c r="AC6981" s="301"/>
      <c r="AD6981" s="301"/>
      <c r="AE6981" s="301"/>
      <c r="AF6981" s="301"/>
      <c r="AG6981" s="301"/>
      <c r="AH6981" s="301"/>
      <c r="AI6981" s="301"/>
    </row>
    <row r="6982" spans="18:35" ht="80.099999999999994" customHeight="1" x14ac:dyDescent="0.2">
      <c r="R6982" s="301"/>
      <c r="S6982" s="301"/>
      <c r="T6982" s="301"/>
      <c r="U6982" s="301"/>
      <c r="V6982" s="301"/>
      <c r="W6982" s="301"/>
      <c r="X6982" s="301"/>
      <c r="Y6982" s="301"/>
      <c r="Z6982" s="301"/>
      <c r="AA6982" s="301"/>
      <c r="AB6982" s="301"/>
      <c r="AC6982" s="301"/>
      <c r="AD6982" s="301"/>
      <c r="AE6982" s="301"/>
      <c r="AF6982" s="301"/>
      <c r="AG6982" s="301"/>
      <c r="AH6982" s="301"/>
      <c r="AI6982" s="301"/>
    </row>
    <row r="6983" spans="18:35" ht="80.099999999999994" customHeight="1" x14ac:dyDescent="0.2">
      <c r="R6983" s="301"/>
      <c r="S6983" s="301"/>
      <c r="T6983" s="301"/>
      <c r="U6983" s="301"/>
      <c r="V6983" s="301"/>
      <c r="W6983" s="301"/>
      <c r="X6983" s="301"/>
      <c r="Y6983" s="301"/>
      <c r="Z6983" s="301"/>
      <c r="AA6983" s="301"/>
      <c r="AB6983" s="301"/>
      <c r="AC6983" s="301"/>
      <c r="AD6983" s="301"/>
      <c r="AE6983" s="301"/>
      <c r="AF6983" s="301"/>
      <c r="AG6983" s="301"/>
      <c r="AH6983" s="301"/>
      <c r="AI6983" s="301"/>
    </row>
    <row r="6984" spans="18:35" ht="80.099999999999994" customHeight="1" x14ac:dyDescent="0.2">
      <c r="R6984" s="301"/>
      <c r="S6984" s="301"/>
      <c r="T6984" s="301"/>
      <c r="U6984" s="301"/>
      <c r="V6984" s="301"/>
      <c r="W6984" s="301"/>
      <c r="X6984" s="301"/>
      <c r="Y6984" s="301"/>
      <c r="Z6984" s="301"/>
      <c r="AA6984" s="301"/>
      <c r="AB6984" s="301"/>
      <c r="AC6984" s="301"/>
      <c r="AD6984" s="301"/>
      <c r="AE6984" s="301"/>
      <c r="AF6984" s="301"/>
      <c r="AG6984" s="301"/>
      <c r="AH6984" s="301"/>
      <c r="AI6984" s="301"/>
    </row>
    <row r="6985" spans="18:35" ht="80.099999999999994" customHeight="1" x14ac:dyDescent="0.2">
      <c r="R6985" s="301"/>
      <c r="S6985" s="301"/>
      <c r="T6985" s="301"/>
      <c r="U6985" s="301"/>
      <c r="V6985" s="301"/>
      <c r="W6985" s="301"/>
      <c r="X6985" s="301"/>
      <c r="Y6985" s="301"/>
      <c r="Z6985" s="301"/>
      <c r="AA6985" s="301"/>
      <c r="AB6985" s="301"/>
      <c r="AC6985" s="301"/>
      <c r="AD6985" s="301"/>
      <c r="AE6985" s="301"/>
      <c r="AF6985" s="301"/>
      <c r="AG6985" s="301"/>
      <c r="AH6985" s="301"/>
      <c r="AI6985" s="301"/>
    </row>
    <row r="6986" spans="18:35" ht="80.099999999999994" customHeight="1" x14ac:dyDescent="0.2">
      <c r="R6986" s="301"/>
      <c r="S6986" s="301"/>
      <c r="T6986" s="301"/>
      <c r="U6986" s="301"/>
      <c r="V6986" s="301"/>
      <c r="W6986" s="301"/>
      <c r="X6986" s="301"/>
      <c r="Y6986" s="301"/>
      <c r="Z6986" s="301"/>
      <c r="AA6986" s="301"/>
      <c r="AB6986" s="301"/>
      <c r="AC6986" s="301"/>
      <c r="AD6986" s="301"/>
      <c r="AE6986" s="301"/>
      <c r="AF6986" s="301"/>
      <c r="AG6986" s="301"/>
      <c r="AH6986" s="301"/>
      <c r="AI6986" s="301"/>
    </row>
    <row r="6987" spans="18:35" ht="80.099999999999994" customHeight="1" x14ac:dyDescent="0.2">
      <c r="R6987" s="301"/>
      <c r="S6987" s="301"/>
      <c r="T6987" s="301"/>
      <c r="U6987" s="301"/>
      <c r="V6987" s="301"/>
      <c r="W6987" s="301"/>
      <c r="X6987" s="301"/>
      <c r="Y6987" s="301"/>
      <c r="Z6987" s="301"/>
      <c r="AA6987" s="301"/>
      <c r="AB6987" s="301"/>
      <c r="AC6987" s="301"/>
      <c r="AD6987" s="301"/>
      <c r="AE6987" s="301"/>
      <c r="AF6987" s="301"/>
      <c r="AG6987" s="301"/>
      <c r="AH6987" s="301"/>
      <c r="AI6987" s="301"/>
    </row>
    <row r="6988" spans="18:35" ht="80.099999999999994" customHeight="1" x14ac:dyDescent="0.2">
      <c r="R6988" s="301"/>
      <c r="S6988" s="301"/>
      <c r="T6988" s="301"/>
      <c r="U6988" s="301"/>
      <c r="V6988" s="301"/>
      <c r="W6988" s="301"/>
      <c r="X6988" s="301"/>
      <c r="Y6988" s="301"/>
      <c r="Z6988" s="301"/>
      <c r="AA6988" s="301"/>
      <c r="AB6988" s="301"/>
      <c r="AC6988" s="301"/>
      <c r="AD6988" s="301"/>
      <c r="AE6988" s="301"/>
      <c r="AF6988" s="301"/>
      <c r="AG6988" s="301"/>
      <c r="AH6988" s="301"/>
      <c r="AI6988" s="301"/>
    </row>
    <row r="6989" spans="18:35" ht="80.099999999999994" customHeight="1" x14ac:dyDescent="0.2">
      <c r="R6989" s="301"/>
      <c r="S6989" s="301"/>
      <c r="T6989" s="301"/>
      <c r="U6989" s="301"/>
      <c r="V6989" s="301"/>
      <c r="W6989" s="301"/>
      <c r="X6989" s="301"/>
      <c r="Y6989" s="301"/>
      <c r="Z6989" s="301"/>
      <c r="AA6989" s="301"/>
      <c r="AB6989" s="301"/>
      <c r="AC6989" s="301"/>
      <c r="AD6989" s="301"/>
      <c r="AE6989" s="301"/>
      <c r="AF6989" s="301"/>
      <c r="AG6989" s="301"/>
      <c r="AH6989" s="301"/>
      <c r="AI6989" s="301"/>
    </row>
    <row r="6990" spans="18:35" ht="80.099999999999994" customHeight="1" x14ac:dyDescent="0.2">
      <c r="R6990" s="301"/>
      <c r="S6990" s="301"/>
      <c r="T6990" s="301"/>
      <c r="U6990" s="301"/>
      <c r="V6990" s="301"/>
      <c r="W6990" s="301"/>
      <c r="X6990" s="301"/>
      <c r="Y6990" s="301"/>
      <c r="Z6990" s="301"/>
      <c r="AA6990" s="301"/>
      <c r="AB6990" s="301"/>
      <c r="AC6990" s="301"/>
      <c r="AD6990" s="301"/>
      <c r="AE6990" s="301"/>
      <c r="AF6990" s="301"/>
      <c r="AG6990" s="301"/>
      <c r="AH6990" s="301"/>
      <c r="AI6990" s="301"/>
    </row>
    <row r="6991" spans="18:35" ht="80.099999999999994" customHeight="1" x14ac:dyDescent="0.2">
      <c r="R6991" s="301"/>
      <c r="S6991" s="301"/>
      <c r="T6991" s="301"/>
      <c r="U6991" s="301"/>
      <c r="V6991" s="301"/>
      <c r="W6991" s="301"/>
      <c r="X6991" s="301"/>
      <c r="Y6991" s="301"/>
      <c r="Z6991" s="301"/>
      <c r="AA6991" s="301"/>
      <c r="AB6991" s="301"/>
      <c r="AC6991" s="301"/>
      <c r="AD6991" s="301"/>
      <c r="AE6991" s="301"/>
      <c r="AF6991" s="301"/>
      <c r="AG6991" s="301"/>
      <c r="AH6991" s="301"/>
      <c r="AI6991" s="301"/>
    </row>
    <row r="6992" spans="18:35" ht="80.099999999999994" customHeight="1" x14ac:dyDescent="0.2">
      <c r="R6992" s="301"/>
      <c r="S6992" s="301"/>
      <c r="T6992" s="301"/>
      <c r="U6992" s="301"/>
      <c r="V6992" s="301"/>
      <c r="W6992" s="301"/>
      <c r="X6992" s="301"/>
      <c r="Y6992" s="301"/>
      <c r="Z6992" s="301"/>
      <c r="AA6992" s="301"/>
      <c r="AB6992" s="301"/>
      <c r="AC6992" s="301"/>
      <c r="AD6992" s="301"/>
      <c r="AE6992" s="301"/>
      <c r="AF6992" s="301"/>
      <c r="AG6992" s="301"/>
      <c r="AH6992" s="301"/>
      <c r="AI6992" s="301"/>
    </row>
    <row r="6993" spans="18:35" ht="80.099999999999994" customHeight="1" x14ac:dyDescent="0.2">
      <c r="R6993" s="301"/>
      <c r="S6993" s="301"/>
      <c r="T6993" s="301"/>
      <c r="U6993" s="301"/>
      <c r="V6993" s="301"/>
      <c r="W6993" s="301"/>
      <c r="X6993" s="301"/>
      <c r="Y6993" s="301"/>
      <c r="Z6993" s="301"/>
      <c r="AA6993" s="301"/>
      <c r="AB6993" s="301"/>
      <c r="AC6993" s="301"/>
      <c r="AD6993" s="301"/>
      <c r="AE6993" s="301"/>
      <c r="AF6993" s="301"/>
      <c r="AG6993" s="301"/>
      <c r="AH6993" s="301"/>
      <c r="AI6993" s="301"/>
    </row>
    <row r="6994" spans="18:35" ht="80.099999999999994" customHeight="1" x14ac:dyDescent="0.2">
      <c r="R6994" s="301"/>
      <c r="S6994" s="301"/>
      <c r="T6994" s="301"/>
      <c r="U6994" s="301"/>
      <c r="V6994" s="301"/>
      <c r="W6994" s="301"/>
      <c r="X6994" s="301"/>
      <c r="Y6994" s="301"/>
      <c r="Z6994" s="301"/>
      <c r="AA6994" s="301"/>
      <c r="AB6994" s="301"/>
      <c r="AC6994" s="301"/>
      <c r="AD6994" s="301"/>
      <c r="AE6994" s="301"/>
      <c r="AF6994" s="301"/>
      <c r="AG6994" s="301"/>
      <c r="AH6994" s="301"/>
      <c r="AI6994" s="301"/>
    </row>
    <row r="6995" spans="18:35" ht="80.099999999999994" customHeight="1" x14ac:dyDescent="0.2">
      <c r="R6995" s="301"/>
      <c r="S6995" s="301"/>
      <c r="T6995" s="301"/>
      <c r="U6995" s="301"/>
      <c r="V6995" s="301"/>
      <c r="W6995" s="301"/>
      <c r="X6995" s="301"/>
      <c r="Y6995" s="301"/>
      <c r="Z6995" s="301"/>
      <c r="AA6995" s="301"/>
      <c r="AB6995" s="301"/>
      <c r="AC6995" s="301"/>
      <c r="AD6995" s="301"/>
      <c r="AE6995" s="301"/>
      <c r="AF6995" s="301"/>
      <c r="AG6995" s="301"/>
      <c r="AH6995" s="301"/>
      <c r="AI6995" s="301"/>
    </row>
    <row r="6996" spans="18:35" ht="80.099999999999994" customHeight="1" x14ac:dyDescent="0.2">
      <c r="R6996" s="301"/>
      <c r="S6996" s="301"/>
      <c r="T6996" s="301"/>
      <c r="U6996" s="301"/>
      <c r="V6996" s="301"/>
      <c r="W6996" s="301"/>
      <c r="X6996" s="301"/>
      <c r="Y6996" s="301"/>
      <c r="Z6996" s="301"/>
      <c r="AA6996" s="301"/>
      <c r="AB6996" s="301"/>
      <c r="AC6996" s="301"/>
      <c r="AD6996" s="301"/>
      <c r="AE6996" s="301"/>
      <c r="AF6996" s="301"/>
      <c r="AG6996" s="301"/>
      <c r="AH6996" s="301"/>
      <c r="AI6996" s="301"/>
    </row>
    <row r="6997" spans="18:35" ht="80.099999999999994" customHeight="1" x14ac:dyDescent="0.2">
      <c r="R6997" s="301"/>
      <c r="S6997" s="301"/>
      <c r="T6997" s="301"/>
      <c r="U6997" s="301"/>
      <c r="V6997" s="301"/>
      <c r="W6997" s="301"/>
      <c r="X6997" s="301"/>
      <c r="Y6997" s="301"/>
      <c r="Z6997" s="301"/>
      <c r="AA6997" s="301"/>
      <c r="AB6997" s="301"/>
      <c r="AC6997" s="301"/>
      <c r="AD6997" s="301"/>
      <c r="AE6997" s="301"/>
      <c r="AF6997" s="301"/>
      <c r="AG6997" s="301"/>
      <c r="AH6997" s="301"/>
      <c r="AI6997" s="301"/>
    </row>
    <row r="6998" spans="18:35" ht="80.099999999999994" customHeight="1" x14ac:dyDescent="0.2">
      <c r="R6998" s="301"/>
      <c r="S6998" s="301"/>
      <c r="T6998" s="301"/>
      <c r="U6998" s="301"/>
      <c r="V6998" s="301"/>
      <c r="W6998" s="301"/>
      <c r="X6998" s="301"/>
      <c r="Y6998" s="301"/>
      <c r="Z6998" s="301"/>
      <c r="AA6998" s="301"/>
      <c r="AB6998" s="301"/>
      <c r="AC6998" s="301"/>
      <c r="AD6998" s="301"/>
      <c r="AE6998" s="301"/>
      <c r="AF6998" s="301"/>
      <c r="AG6998" s="301"/>
      <c r="AH6998" s="301"/>
      <c r="AI6998" s="301"/>
    </row>
    <row r="6999" spans="18:35" ht="80.099999999999994" customHeight="1" x14ac:dyDescent="0.2">
      <c r="R6999" s="301"/>
      <c r="S6999" s="301"/>
      <c r="T6999" s="301"/>
      <c r="U6999" s="301"/>
      <c r="V6999" s="301"/>
      <c r="W6999" s="301"/>
      <c r="X6999" s="301"/>
      <c r="Y6999" s="301"/>
      <c r="Z6999" s="301"/>
      <c r="AA6999" s="301"/>
      <c r="AB6999" s="301"/>
      <c r="AC6999" s="301"/>
      <c r="AD6999" s="301"/>
      <c r="AE6999" s="301"/>
      <c r="AF6999" s="301"/>
      <c r="AG6999" s="301"/>
      <c r="AH6999" s="301"/>
      <c r="AI6999" s="301"/>
    </row>
    <row r="7000" spans="18:35" ht="80.099999999999994" customHeight="1" x14ac:dyDescent="0.2">
      <c r="R7000" s="301"/>
      <c r="S7000" s="301"/>
      <c r="T7000" s="301"/>
      <c r="U7000" s="301"/>
      <c r="V7000" s="301"/>
      <c r="W7000" s="301"/>
      <c r="X7000" s="301"/>
      <c r="Y7000" s="301"/>
      <c r="Z7000" s="301"/>
      <c r="AA7000" s="301"/>
      <c r="AB7000" s="301"/>
      <c r="AC7000" s="301"/>
      <c r="AD7000" s="301"/>
      <c r="AE7000" s="301"/>
      <c r="AF7000" s="301"/>
      <c r="AG7000" s="301"/>
      <c r="AH7000" s="301"/>
      <c r="AI7000" s="301"/>
    </row>
    <row r="7001" spans="18:35" ht="80.099999999999994" customHeight="1" x14ac:dyDescent="0.2">
      <c r="R7001" s="301"/>
      <c r="S7001" s="301"/>
      <c r="T7001" s="301"/>
      <c r="U7001" s="301"/>
      <c r="V7001" s="301"/>
      <c r="W7001" s="301"/>
      <c r="X7001" s="301"/>
      <c r="Y7001" s="301"/>
      <c r="Z7001" s="301"/>
      <c r="AA7001" s="301"/>
      <c r="AB7001" s="301"/>
      <c r="AC7001" s="301"/>
      <c r="AD7001" s="301"/>
      <c r="AE7001" s="301"/>
      <c r="AF7001" s="301"/>
      <c r="AG7001" s="301"/>
      <c r="AH7001" s="301"/>
      <c r="AI7001" s="301"/>
    </row>
    <row r="7002" spans="18:35" ht="80.099999999999994" customHeight="1" x14ac:dyDescent="0.2">
      <c r="R7002" s="301"/>
      <c r="S7002" s="301"/>
      <c r="T7002" s="301"/>
      <c r="U7002" s="301"/>
      <c r="V7002" s="301"/>
      <c r="W7002" s="301"/>
      <c r="X7002" s="301"/>
      <c r="Y7002" s="301"/>
      <c r="Z7002" s="301"/>
      <c r="AA7002" s="301"/>
      <c r="AB7002" s="301"/>
      <c r="AC7002" s="301"/>
      <c r="AD7002" s="301"/>
      <c r="AE7002" s="301"/>
      <c r="AF7002" s="301"/>
      <c r="AG7002" s="301"/>
      <c r="AH7002" s="301"/>
      <c r="AI7002" s="301"/>
    </row>
    <row r="7003" spans="18:35" ht="80.099999999999994" customHeight="1" x14ac:dyDescent="0.2">
      <c r="R7003" s="301"/>
      <c r="S7003" s="301"/>
      <c r="T7003" s="301"/>
      <c r="U7003" s="301"/>
      <c r="V7003" s="301"/>
      <c r="W7003" s="301"/>
      <c r="X7003" s="301"/>
      <c r="Y7003" s="301"/>
      <c r="Z7003" s="301"/>
      <c r="AA7003" s="301"/>
      <c r="AB7003" s="301"/>
      <c r="AC7003" s="301"/>
      <c r="AD7003" s="301"/>
      <c r="AE7003" s="301"/>
      <c r="AF7003" s="301"/>
      <c r="AG7003" s="301"/>
      <c r="AH7003" s="301"/>
      <c r="AI7003" s="301"/>
    </row>
    <row r="7004" spans="18:35" ht="80.099999999999994" customHeight="1" x14ac:dyDescent="0.2">
      <c r="R7004" s="301"/>
      <c r="S7004" s="301"/>
      <c r="T7004" s="301"/>
      <c r="U7004" s="301"/>
      <c r="V7004" s="301"/>
      <c r="W7004" s="301"/>
      <c r="X7004" s="301"/>
      <c r="Y7004" s="301"/>
      <c r="Z7004" s="301"/>
      <c r="AA7004" s="301"/>
      <c r="AB7004" s="301"/>
      <c r="AC7004" s="301"/>
      <c r="AD7004" s="301"/>
      <c r="AE7004" s="301"/>
      <c r="AF7004" s="301"/>
      <c r="AG7004" s="301"/>
      <c r="AH7004" s="301"/>
      <c r="AI7004" s="301"/>
    </row>
    <row r="7005" spans="18:35" ht="80.099999999999994" customHeight="1" x14ac:dyDescent="0.2">
      <c r="R7005" s="301"/>
      <c r="S7005" s="301"/>
      <c r="T7005" s="301"/>
      <c r="U7005" s="301"/>
      <c r="V7005" s="301"/>
      <c r="W7005" s="301"/>
      <c r="X7005" s="301"/>
      <c r="Y7005" s="301"/>
      <c r="Z7005" s="301"/>
      <c r="AA7005" s="301"/>
      <c r="AB7005" s="301"/>
      <c r="AC7005" s="301"/>
      <c r="AD7005" s="301"/>
      <c r="AE7005" s="301"/>
      <c r="AF7005" s="301"/>
      <c r="AG7005" s="301"/>
      <c r="AH7005" s="301"/>
      <c r="AI7005" s="301"/>
    </row>
    <row r="7006" spans="18:35" ht="80.099999999999994" customHeight="1" x14ac:dyDescent="0.2">
      <c r="R7006" s="301"/>
      <c r="S7006" s="301"/>
      <c r="T7006" s="301"/>
      <c r="U7006" s="301"/>
      <c r="V7006" s="301"/>
      <c r="W7006" s="301"/>
      <c r="X7006" s="301"/>
      <c r="Y7006" s="301"/>
      <c r="Z7006" s="301"/>
      <c r="AA7006" s="301"/>
      <c r="AB7006" s="301"/>
      <c r="AC7006" s="301"/>
      <c r="AD7006" s="301"/>
      <c r="AE7006" s="301"/>
      <c r="AF7006" s="301"/>
      <c r="AG7006" s="301"/>
      <c r="AH7006" s="301"/>
      <c r="AI7006" s="301"/>
    </row>
    <row r="7007" spans="18:35" ht="80.099999999999994" customHeight="1" x14ac:dyDescent="0.2">
      <c r="R7007" s="301"/>
      <c r="S7007" s="301"/>
      <c r="T7007" s="301"/>
      <c r="U7007" s="301"/>
      <c r="V7007" s="301"/>
      <c r="W7007" s="301"/>
      <c r="X7007" s="301"/>
      <c r="Y7007" s="301"/>
      <c r="Z7007" s="301"/>
      <c r="AA7007" s="301"/>
      <c r="AB7007" s="301"/>
      <c r="AC7007" s="301"/>
      <c r="AD7007" s="301"/>
      <c r="AE7007" s="301"/>
      <c r="AF7007" s="301"/>
      <c r="AG7007" s="301"/>
      <c r="AH7007" s="301"/>
      <c r="AI7007" s="301"/>
    </row>
    <row r="7008" spans="18:35" ht="80.099999999999994" customHeight="1" x14ac:dyDescent="0.2">
      <c r="R7008" s="301"/>
      <c r="S7008" s="301"/>
      <c r="T7008" s="301"/>
      <c r="U7008" s="301"/>
      <c r="V7008" s="301"/>
      <c r="W7008" s="301"/>
      <c r="X7008" s="301"/>
      <c r="Y7008" s="301"/>
      <c r="Z7008" s="301"/>
      <c r="AA7008" s="301"/>
      <c r="AB7008" s="301"/>
      <c r="AC7008" s="301"/>
      <c r="AD7008" s="301"/>
      <c r="AE7008" s="301"/>
      <c r="AF7008" s="301"/>
      <c r="AG7008" s="301"/>
      <c r="AH7008" s="301"/>
      <c r="AI7008" s="301"/>
    </row>
    <row r="7009" spans="18:35" ht="80.099999999999994" customHeight="1" x14ac:dyDescent="0.2">
      <c r="R7009" s="301"/>
      <c r="S7009" s="301"/>
      <c r="T7009" s="301"/>
      <c r="U7009" s="301"/>
      <c r="V7009" s="301"/>
      <c r="W7009" s="301"/>
      <c r="X7009" s="301"/>
      <c r="Y7009" s="301"/>
      <c r="Z7009" s="301"/>
      <c r="AA7009" s="301"/>
      <c r="AB7009" s="301"/>
      <c r="AC7009" s="301"/>
      <c r="AD7009" s="301"/>
      <c r="AE7009" s="301"/>
      <c r="AF7009" s="301"/>
      <c r="AG7009" s="301"/>
      <c r="AH7009" s="301"/>
      <c r="AI7009" s="301"/>
    </row>
    <row r="7010" spans="18:35" ht="80.099999999999994" customHeight="1" x14ac:dyDescent="0.2">
      <c r="R7010" s="301"/>
      <c r="S7010" s="301"/>
      <c r="T7010" s="301"/>
      <c r="U7010" s="301"/>
      <c r="V7010" s="301"/>
      <c r="W7010" s="301"/>
      <c r="X7010" s="301"/>
      <c r="Y7010" s="301"/>
      <c r="Z7010" s="301"/>
      <c r="AA7010" s="301"/>
      <c r="AB7010" s="301"/>
      <c r="AC7010" s="301"/>
      <c r="AD7010" s="301"/>
      <c r="AE7010" s="301"/>
      <c r="AF7010" s="301"/>
      <c r="AG7010" s="301"/>
      <c r="AH7010" s="301"/>
      <c r="AI7010" s="301"/>
    </row>
    <row r="7011" spans="18:35" ht="80.099999999999994" customHeight="1" x14ac:dyDescent="0.2">
      <c r="R7011" s="301"/>
      <c r="S7011" s="301"/>
      <c r="T7011" s="301"/>
      <c r="U7011" s="301"/>
      <c r="V7011" s="301"/>
      <c r="W7011" s="301"/>
      <c r="X7011" s="301"/>
      <c r="Y7011" s="301"/>
      <c r="Z7011" s="301"/>
      <c r="AA7011" s="301"/>
      <c r="AB7011" s="301"/>
      <c r="AC7011" s="301"/>
      <c r="AD7011" s="301"/>
      <c r="AE7011" s="301"/>
      <c r="AF7011" s="301"/>
      <c r="AG7011" s="301"/>
      <c r="AH7011" s="301"/>
      <c r="AI7011" s="301"/>
    </row>
    <row r="7012" spans="18:35" ht="80.099999999999994" customHeight="1" x14ac:dyDescent="0.2">
      <c r="R7012" s="301"/>
      <c r="S7012" s="301"/>
      <c r="T7012" s="301"/>
      <c r="U7012" s="301"/>
      <c r="V7012" s="301"/>
      <c r="W7012" s="301"/>
      <c r="X7012" s="301"/>
      <c r="Y7012" s="301"/>
      <c r="Z7012" s="301"/>
      <c r="AA7012" s="301"/>
      <c r="AB7012" s="301"/>
      <c r="AC7012" s="301"/>
      <c r="AD7012" s="301"/>
      <c r="AE7012" s="301"/>
      <c r="AF7012" s="301"/>
      <c r="AG7012" s="301"/>
      <c r="AH7012" s="301"/>
      <c r="AI7012" s="301"/>
    </row>
    <row r="7013" spans="18:35" ht="80.099999999999994" customHeight="1" x14ac:dyDescent="0.2">
      <c r="R7013" s="301"/>
      <c r="S7013" s="301"/>
      <c r="T7013" s="301"/>
      <c r="U7013" s="301"/>
      <c r="V7013" s="301"/>
      <c r="W7013" s="301"/>
      <c r="X7013" s="301"/>
      <c r="Y7013" s="301"/>
      <c r="Z7013" s="301"/>
      <c r="AA7013" s="301"/>
      <c r="AB7013" s="301"/>
      <c r="AC7013" s="301"/>
      <c r="AD7013" s="301"/>
      <c r="AE7013" s="301"/>
      <c r="AF7013" s="301"/>
      <c r="AG7013" s="301"/>
      <c r="AH7013" s="301"/>
      <c r="AI7013" s="301"/>
    </row>
    <row r="7014" spans="18:35" ht="80.099999999999994" customHeight="1" x14ac:dyDescent="0.2">
      <c r="R7014" s="301"/>
      <c r="S7014" s="301"/>
      <c r="T7014" s="301"/>
      <c r="U7014" s="301"/>
      <c r="V7014" s="301"/>
      <c r="W7014" s="301"/>
      <c r="X7014" s="301"/>
      <c r="Y7014" s="301"/>
      <c r="Z7014" s="301"/>
      <c r="AA7014" s="301"/>
      <c r="AB7014" s="301"/>
      <c r="AC7014" s="301"/>
      <c r="AD7014" s="301"/>
      <c r="AE7014" s="301"/>
      <c r="AF7014" s="301"/>
      <c r="AG7014" s="301"/>
      <c r="AH7014" s="301"/>
      <c r="AI7014" s="301"/>
    </row>
    <row r="7015" spans="18:35" ht="80.099999999999994" customHeight="1" x14ac:dyDescent="0.2">
      <c r="R7015" s="301"/>
      <c r="S7015" s="301"/>
      <c r="T7015" s="301"/>
      <c r="U7015" s="301"/>
      <c r="V7015" s="301"/>
      <c r="W7015" s="301"/>
      <c r="X7015" s="301"/>
      <c r="Y7015" s="301"/>
      <c r="Z7015" s="301"/>
      <c r="AA7015" s="301"/>
      <c r="AB7015" s="301"/>
      <c r="AC7015" s="301"/>
      <c r="AD7015" s="301"/>
      <c r="AE7015" s="301"/>
      <c r="AF7015" s="301"/>
      <c r="AG7015" s="301"/>
      <c r="AH7015" s="301"/>
      <c r="AI7015" s="301"/>
    </row>
    <row r="7016" spans="18:35" ht="80.099999999999994" customHeight="1" x14ac:dyDescent="0.2">
      <c r="R7016" s="301"/>
      <c r="S7016" s="301"/>
      <c r="T7016" s="301"/>
      <c r="U7016" s="301"/>
      <c r="V7016" s="301"/>
      <c r="W7016" s="301"/>
      <c r="X7016" s="301"/>
      <c r="Y7016" s="301"/>
      <c r="Z7016" s="301"/>
      <c r="AA7016" s="301"/>
      <c r="AB7016" s="301"/>
      <c r="AC7016" s="301"/>
      <c r="AD7016" s="301"/>
      <c r="AE7016" s="301"/>
      <c r="AF7016" s="301"/>
      <c r="AG7016" s="301"/>
      <c r="AH7016" s="301"/>
      <c r="AI7016" s="301"/>
    </row>
    <row r="7017" spans="18:35" ht="80.099999999999994" customHeight="1" x14ac:dyDescent="0.2">
      <c r="R7017" s="301"/>
      <c r="S7017" s="301"/>
      <c r="T7017" s="301"/>
      <c r="U7017" s="301"/>
      <c r="V7017" s="301"/>
      <c r="W7017" s="301"/>
      <c r="X7017" s="301"/>
      <c r="Y7017" s="301"/>
      <c r="Z7017" s="301"/>
      <c r="AA7017" s="301"/>
      <c r="AB7017" s="301"/>
      <c r="AC7017" s="301"/>
      <c r="AD7017" s="301"/>
      <c r="AE7017" s="301"/>
      <c r="AF7017" s="301"/>
      <c r="AG7017" s="301"/>
      <c r="AH7017" s="301"/>
      <c r="AI7017" s="301"/>
    </row>
    <row r="7018" spans="18:35" ht="80.099999999999994" customHeight="1" x14ac:dyDescent="0.2">
      <c r="R7018" s="301"/>
      <c r="S7018" s="301"/>
      <c r="T7018" s="301"/>
      <c r="U7018" s="301"/>
      <c r="V7018" s="301"/>
      <c r="W7018" s="301"/>
      <c r="X7018" s="301"/>
      <c r="Y7018" s="301"/>
      <c r="Z7018" s="301"/>
      <c r="AA7018" s="301"/>
      <c r="AB7018" s="301"/>
      <c r="AC7018" s="301"/>
      <c r="AD7018" s="301"/>
      <c r="AE7018" s="301"/>
      <c r="AF7018" s="301"/>
      <c r="AG7018" s="301"/>
      <c r="AH7018" s="301"/>
      <c r="AI7018" s="301"/>
    </row>
    <row r="7019" spans="18:35" ht="80.099999999999994" customHeight="1" x14ac:dyDescent="0.2">
      <c r="R7019" s="301"/>
      <c r="S7019" s="301"/>
      <c r="T7019" s="301"/>
      <c r="U7019" s="301"/>
      <c r="V7019" s="301"/>
      <c r="W7019" s="301"/>
      <c r="X7019" s="301"/>
      <c r="Y7019" s="301"/>
      <c r="Z7019" s="301"/>
      <c r="AA7019" s="301"/>
      <c r="AB7019" s="301"/>
      <c r="AC7019" s="301"/>
      <c r="AD7019" s="301"/>
      <c r="AE7019" s="301"/>
      <c r="AF7019" s="301"/>
      <c r="AG7019" s="301"/>
      <c r="AH7019" s="301"/>
      <c r="AI7019" s="301"/>
    </row>
    <row r="7020" spans="18:35" ht="80.099999999999994" customHeight="1" x14ac:dyDescent="0.2">
      <c r="R7020" s="301"/>
      <c r="S7020" s="301"/>
      <c r="T7020" s="301"/>
      <c r="U7020" s="301"/>
      <c r="V7020" s="301"/>
      <c r="W7020" s="301"/>
      <c r="X7020" s="301"/>
      <c r="Y7020" s="301"/>
      <c r="Z7020" s="301"/>
      <c r="AA7020" s="301"/>
      <c r="AB7020" s="301"/>
      <c r="AC7020" s="301"/>
      <c r="AD7020" s="301"/>
      <c r="AE7020" s="301"/>
      <c r="AF7020" s="301"/>
      <c r="AG7020" s="301"/>
      <c r="AH7020" s="301"/>
      <c r="AI7020" s="301"/>
    </row>
    <row r="7021" spans="18:35" ht="80.099999999999994" customHeight="1" x14ac:dyDescent="0.2">
      <c r="R7021" s="301"/>
      <c r="S7021" s="301"/>
      <c r="T7021" s="301"/>
      <c r="U7021" s="301"/>
      <c r="V7021" s="301"/>
      <c r="W7021" s="301"/>
      <c r="X7021" s="301"/>
      <c r="Y7021" s="301"/>
      <c r="Z7021" s="301"/>
      <c r="AA7021" s="301"/>
      <c r="AB7021" s="301"/>
      <c r="AC7021" s="301"/>
      <c r="AD7021" s="301"/>
      <c r="AE7021" s="301"/>
      <c r="AF7021" s="301"/>
      <c r="AG7021" s="301"/>
      <c r="AH7021" s="301"/>
      <c r="AI7021" s="301"/>
    </row>
    <row r="7022" spans="18:35" ht="80.099999999999994" customHeight="1" x14ac:dyDescent="0.2">
      <c r="R7022" s="301"/>
      <c r="S7022" s="301"/>
      <c r="T7022" s="301"/>
      <c r="U7022" s="301"/>
      <c r="V7022" s="301"/>
      <c r="W7022" s="301"/>
      <c r="X7022" s="301"/>
      <c r="Y7022" s="301"/>
      <c r="Z7022" s="301"/>
      <c r="AA7022" s="301"/>
      <c r="AB7022" s="301"/>
      <c r="AC7022" s="301"/>
      <c r="AD7022" s="301"/>
      <c r="AE7022" s="301"/>
      <c r="AF7022" s="301"/>
      <c r="AG7022" s="301"/>
      <c r="AH7022" s="301"/>
      <c r="AI7022" s="301"/>
    </row>
    <row r="7023" spans="18:35" ht="80.099999999999994" customHeight="1" x14ac:dyDescent="0.2">
      <c r="R7023" s="301"/>
      <c r="S7023" s="301"/>
      <c r="T7023" s="301"/>
      <c r="U7023" s="301"/>
      <c r="V7023" s="301"/>
      <c r="W7023" s="301"/>
      <c r="X7023" s="301"/>
      <c r="Y7023" s="301"/>
      <c r="Z7023" s="301"/>
      <c r="AA7023" s="301"/>
      <c r="AB7023" s="301"/>
      <c r="AC7023" s="301"/>
      <c r="AD7023" s="301"/>
      <c r="AE7023" s="301"/>
      <c r="AF7023" s="301"/>
      <c r="AG7023" s="301"/>
      <c r="AH7023" s="301"/>
      <c r="AI7023" s="301"/>
    </row>
    <row r="7024" spans="18:35" ht="80.099999999999994" customHeight="1" x14ac:dyDescent="0.2">
      <c r="R7024" s="301"/>
      <c r="S7024" s="301"/>
      <c r="T7024" s="301"/>
      <c r="U7024" s="301"/>
      <c r="V7024" s="301"/>
      <c r="W7024" s="301"/>
      <c r="X7024" s="301"/>
      <c r="Y7024" s="301"/>
      <c r="Z7024" s="301"/>
      <c r="AA7024" s="301"/>
      <c r="AB7024" s="301"/>
      <c r="AC7024" s="301"/>
      <c r="AD7024" s="301"/>
      <c r="AE7024" s="301"/>
      <c r="AF7024" s="301"/>
      <c r="AG7024" s="301"/>
      <c r="AH7024" s="301"/>
      <c r="AI7024" s="301"/>
    </row>
    <row r="7025" spans="18:35" ht="80.099999999999994" customHeight="1" x14ac:dyDescent="0.2">
      <c r="R7025" s="301"/>
      <c r="S7025" s="301"/>
      <c r="T7025" s="301"/>
      <c r="U7025" s="301"/>
      <c r="V7025" s="301"/>
      <c r="W7025" s="301"/>
      <c r="X7025" s="301"/>
      <c r="Y7025" s="301"/>
      <c r="Z7025" s="301"/>
      <c r="AA7025" s="301"/>
      <c r="AB7025" s="301"/>
      <c r="AC7025" s="301"/>
      <c r="AD7025" s="301"/>
      <c r="AE7025" s="301"/>
      <c r="AF7025" s="301"/>
      <c r="AG7025" s="301"/>
      <c r="AH7025" s="301"/>
      <c r="AI7025" s="301"/>
    </row>
    <row r="7026" spans="18:35" ht="80.099999999999994" customHeight="1" x14ac:dyDescent="0.2">
      <c r="R7026" s="301"/>
      <c r="S7026" s="301"/>
      <c r="T7026" s="301"/>
      <c r="U7026" s="301"/>
      <c r="V7026" s="301"/>
      <c r="W7026" s="301"/>
      <c r="X7026" s="301"/>
      <c r="Y7026" s="301"/>
      <c r="Z7026" s="301"/>
      <c r="AA7026" s="301"/>
      <c r="AB7026" s="301"/>
      <c r="AC7026" s="301"/>
      <c r="AD7026" s="301"/>
      <c r="AE7026" s="301"/>
      <c r="AF7026" s="301"/>
      <c r="AG7026" s="301"/>
      <c r="AH7026" s="301"/>
      <c r="AI7026" s="301"/>
    </row>
    <row r="7027" spans="18:35" ht="80.099999999999994" customHeight="1" x14ac:dyDescent="0.2">
      <c r="R7027" s="301"/>
      <c r="S7027" s="301"/>
      <c r="T7027" s="301"/>
      <c r="U7027" s="301"/>
      <c r="V7027" s="301"/>
      <c r="W7027" s="301"/>
      <c r="X7027" s="301"/>
      <c r="Y7027" s="301"/>
      <c r="Z7027" s="301"/>
      <c r="AA7027" s="301"/>
      <c r="AB7027" s="301"/>
      <c r="AC7027" s="301"/>
      <c r="AD7027" s="301"/>
      <c r="AE7027" s="301"/>
      <c r="AF7027" s="301"/>
      <c r="AG7027" s="301"/>
      <c r="AH7027" s="301"/>
      <c r="AI7027" s="301"/>
    </row>
    <row r="7028" spans="18:35" ht="80.099999999999994" customHeight="1" x14ac:dyDescent="0.2">
      <c r="R7028" s="301"/>
      <c r="S7028" s="301"/>
      <c r="T7028" s="301"/>
      <c r="U7028" s="301"/>
      <c r="V7028" s="301"/>
      <c r="W7028" s="301"/>
      <c r="X7028" s="301"/>
      <c r="Y7028" s="301"/>
      <c r="Z7028" s="301"/>
      <c r="AA7028" s="301"/>
      <c r="AB7028" s="301"/>
      <c r="AC7028" s="301"/>
      <c r="AD7028" s="301"/>
      <c r="AE7028" s="301"/>
      <c r="AF7028" s="301"/>
      <c r="AG7028" s="301"/>
      <c r="AH7028" s="301"/>
      <c r="AI7028" s="301"/>
    </row>
    <row r="7029" spans="18:35" ht="80.099999999999994" customHeight="1" x14ac:dyDescent="0.2">
      <c r="R7029" s="301"/>
      <c r="S7029" s="301"/>
      <c r="T7029" s="301"/>
      <c r="U7029" s="301"/>
      <c r="V7029" s="301"/>
      <c r="W7029" s="301"/>
      <c r="X7029" s="301"/>
      <c r="Y7029" s="301"/>
      <c r="Z7029" s="301"/>
      <c r="AA7029" s="301"/>
      <c r="AB7029" s="301"/>
      <c r="AC7029" s="301"/>
      <c r="AD7029" s="301"/>
      <c r="AE7029" s="301"/>
      <c r="AF7029" s="301"/>
      <c r="AG7029" s="301"/>
      <c r="AH7029" s="301"/>
      <c r="AI7029" s="301"/>
    </row>
    <row r="7030" spans="18:35" ht="80.099999999999994" customHeight="1" x14ac:dyDescent="0.2">
      <c r="R7030" s="301"/>
      <c r="S7030" s="301"/>
      <c r="T7030" s="301"/>
      <c r="U7030" s="301"/>
      <c r="V7030" s="301"/>
      <c r="W7030" s="301"/>
      <c r="X7030" s="301"/>
      <c r="Y7030" s="301"/>
      <c r="Z7030" s="301"/>
      <c r="AA7030" s="301"/>
      <c r="AB7030" s="301"/>
      <c r="AC7030" s="301"/>
      <c r="AD7030" s="301"/>
      <c r="AE7030" s="301"/>
      <c r="AF7030" s="301"/>
      <c r="AG7030" s="301"/>
      <c r="AH7030" s="301"/>
      <c r="AI7030" s="301"/>
    </row>
    <row r="7031" spans="18:35" ht="80.099999999999994" customHeight="1" x14ac:dyDescent="0.2">
      <c r="R7031" s="301"/>
      <c r="S7031" s="301"/>
      <c r="T7031" s="301"/>
      <c r="U7031" s="301"/>
      <c r="V7031" s="301"/>
      <c r="W7031" s="301"/>
      <c r="X7031" s="301"/>
      <c r="Y7031" s="301"/>
      <c r="Z7031" s="301"/>
      <c r="AA7031" s="301"/>
      <c r="AB7031" s="301"/>
      <c r="AC7031" s="301"/>
      <c r="AD7031" s="301"/>
      <c r="AE7031" s="301"/>
      <c r="AF7031" s="301"/>
      <c r="AG7031" s="301"/>
      <c r="AH7031" s="301"/>
      <c r="AI7031" s="301"/>
    </row>
    <row r="7032" spans="18:35" ht="80.099999999999994" customHeight="1" x14ac:dyDescent="0.2">
      <c r="R7032" s="301"/>
      <c r="S7032" s="301"/>
      <c r="T7032" s="301"/>
      <c r="U7032" s="301"/>
      <c r="V7032" s="301"/>
      <c r="W7032" s="301"/>
      <c r="X7032" s="301"/>
      <c r="Y7032" s="301"/>
      <c r="Z7032" s="301"/>
      <c r="AA7032" s="301"/>
      <c r="AB7032" s="301"/>
      <c r="AC7032" s="301"/>
      <c r="AD7032" s="301"/>
      <c r="AE7032" s="301"/>
      <c r="AF7032" s="301"/>
      <c r="AG7032" s="301"/>
      <c r="AH7032" s="301"/>
      <c r="AI7032" s="301"/>
    </row>
    <row r="7033" spans="18:35" ht="80.099999999999994" customHeight="1" x14ac:dyDescent="0.2">
      <c r="R7033" s="301"/>
      <c r="S7033" s="301"/>
      <c r="T7033" s="301"/>
      <c r="U7033" s="301"/>
      <c r="V7033" s="301"/>
      <c r="W7033" s="301"/>
      <c r="X7033" s="301"/>
      <c r="Y7033" s="301"/>
      <c r="Z7033" s="301"/>
      <c r="AA7033" s="301"/>
      <c r="AB7033" s="301"/>
      <c r="AC7033" s="301"/>
      <c r="AD7033" s="301"/>
      <c r="AE7033" s="301"/>
      <c r="AF7033" s="301"/>
      <c r="AG7033" s="301"/>
      <c r="AH7033" s="301"/>
      <c r="AI7033" s="301"/>
    </row>
    <row r="7034" spans="18:35" ht="80.099999999999994" customHeight="1" x14ac:dyDescent="0.2">
      <c r="R7034" s="301"/>
      <c r="S7034" s="301"/>
      <c r="T7034" s="301"/>
      <c r="U7034" s="301"/>
      <c r="V7034" s="301"/>
      <c r="W7034" s="301"/>
      <c r="X7034" s="301"/>
      <c r="Y7034" s="301"/>
      <c r="Z7034" s="301"/>
      <c r="AA7034" s="301"/>
      <c r="AB7034" s="301"/>
      <c r="AC7034" s="301"/>
      <c r="AD7034" s="301"/>
      <c r="AE7034" s="301"/>
      <c r="AF7034" s="301"/>
      <c r="AG7034" s="301"/>
      <c r="AH7034" s="301"/>
      <c r="AI7034" s="301"/>
    </row>
    <row r="7035" spans="18:35" ht="80.099999999999994" customHeight="1" x14ac:dyDescent="0.2">
      <c r="R7035" s="301"/>
      <c r="S7035" s="301"/>
      <c r="T7035" s="301"/>
      <c r="U7035" s="301"/>
      <c r="V7035" s="301"/>
      <c r="W7035" s="301"/>
      <c r="X7035" s="301"/>
      <c r="Y7035" s="301"/>
      <c r="Z7035" s="301"/>
      <c r="AA7035" s="301"/>
      <c r="AB7035" s="301"/>
      <c r="AC7035" s="301"/>
      <c r="AD7035" s="301"/>
      <c r="AE7035" s="301"/>
      <c r="AF7035" s="301"/>
      <c r="AG7035" s="301"/>
      <c r="AH7035" s="301"/>
      <c r="AI7035" s="301"/>
    </row>
    <row r="7036" spans="18:35" ht="80.099999999999994" customHeight="1" x14ac:dyDescent="0.2">
      <c r="R7036" s="301"/>
      <c r="S7036" s="301"/>
      <c r="T7036" s="301"/>
      <c r="U7036" s="301"/>
      <c r="V7036" s="301"/>
      <c r="W7036" s="301"/>
      <c r="X7036" s="301"/>
      <c r="Y7036" s="301"/>
      <c r="Z7036" s="301"/>
      <c r="AA7036" s="301"/>
      <c r="AB7036" s="301"/>
      <c r="AC7036" s="301"/>
      <c r="AD7036" s="301"/>
      <c r="AE7036" s="301"/>
      <c r="AF7036" s="301"/>
      <c r="AG7036" s="301"/>
      <c r="AH7036" s="301"/>
      <c r="AI7036" s="301"/>
    </row>
    <row r="7037" spans="18:35" ht="80.099999999999994" customHeight="1" x14ac:dyDescent="0.2">
      <c r="R7037" s="301"/>
      <c r="S7037" s="301"/>
      <c r="T7037" s="301"/>
      <c r="U7037" s="301"/>
      <c r="V7037" s="301"/>
      <c r="W7037" s="301"/>
      <c r="X7037" s="301"/>
      <c r="Y7037" s="301"/>
      <c r="Z7037" s="301"/>
      <c r="AA7037" s="301"/>
      <c r="AB7037" s="301"/>
      <c r="AC7037" s="301"/>
      <c r="AD7037" s="301"/>
      <c r="AE7037" s="301"/>
      <c r="AF7037" s="301"/>
      <c r="AG7037" s="301"/>
      <c r="AH7037" s="301"/>
      <c r="AI7037" s="301"/>
    </row>
    <row r="7038" spans="18:35" ht="80.099999999999994" customHeight="1" x14ac:dyDescent="0.2">
      <c r="R7038" s="301"/>
      <c r="S7038" s="301"/>
      <c r="T7038" s="301"/>
      <c r="U7038" s="301"/>
      <c r="V7038" s="301"/>
      <c r="W7038" s="301"/>
      <c r="X7038" s="301"/>
      <c r="Y7038" s="301"/>
      <c r="Z7038" s="301"/>
      <c r="AA7038" s="301"/>
      <c r="AB7038" s="301"/>
      <c r="AC7038" s="301"/>
      <c r="AD7038" s="301"/>
      <c r="AE7038" s="301"/>
      <c r="AF7038" s="301"/>
      <c r="AG7038" s="301"/>
      <c r="AH7038" s="301"/>
      <c r="AI7038" s="301"/>
    </row>
    <row r="7039" spans="18:35" ht="80.099999999999994" customHeight="1" x14ac:dyDescent="0.2">
      <c r="R7039" s="301"/>
      <c r="S7039" s="301"/>
      <c r="T7039" s="301"/>
      <c r="U7039" s="301"/>
      <c r="V7039" s="301"/>
      <c r="W7039" s="301"/>
      <c r="X7039" s="301"/>
      <c r="Y7039" s="301"/>
      <c r="Z7039" s="301"/>
      <c r="AA7039" s="301"/>
      <c r="AB7039" s="301"/>
      <c r="AC7039" s="301"/>
      <c r="AD7039" s="301"/>
      <c r="AE7039" s="301"/>
      <c r="AF7039" s="301"/>
      <c r="AG7039" s="301"/>
      <c r="AH7039" s="301"/>
      <c r="AI7039" s="301"/>
    </row>
    <row r="7040" spans="18:35" ht="80.099999999999994" customHeight="1" x14ac:dyDescent="0.2">
      <c r="R7040" s="301"/>
      <c r="S7040" s="301"/>
      <c r="T7040" s="301"/>
      <c r="U7040" s="301"/>
      <c r="V7040" s="301"/>
      <c r="W7040" s="301"/>
      <c r="X7040" s="301"/>
      <c r="Y7040" s="301"/>
      <c r="Z7040" s="301"/>
      <c r="AA7040" s="301"/>
      <c r="AB7040" s="301"/>
      <c r="AC7040" s="301"/>
      <c r="AD7040" s="301"/>
      <c r="AE7040" s="301"/>
      <c r="AF7040" s="301"/>
      <c r="AG7040" s="301"/>
      <c r="AH7040" s="301"/>
      <c r="AI7040" s="301"/>
    </row>
    <row r="7041" spans="18:35" ht="80.099999999999994" customHeight="1" x14ac:dyDescent="0.2">
      <c r="R7041" s="301"/>
      <c r="S7041" s="301"/>
      <c r="T7041" s="301"/>
      <c r="U7041" s="301"/>
      <c r="V7041" s="301"/>
      <c r="W7041" s="301"/>
      <c r="X7041" s="301"/>
      <c r="Y7041" s="301"/>
      <c r="Z7041" s="301"/>
      <c r="AA7041" s="301"/>
      <c r="AB7041" s="301"/>
      <c r="AC7041" s="301"/>
      <c r="AD7041" s="301"/>
      <c r="AE7041" s="301"/>
      <c r="AF7041" s="301"/>
      <c r="AG7041" s="301"/>
      <c r="AH7041" s="301"/>
      <c r="AI7041" s="301"/>
    </row>
    <row r="7042" spans="18:35" ht="80.099999999999994" customHeight="1" x14ac:dyDescent="0.2">
      <c r="R7042" s="301"/>
      <c r="S7042" s="301"/>
      <c r="T7042" s="301"/>
      <c r="U7042" s="301"/>
      <c r="V7042" s="301"/>
      <c r="W7042" s="301"/>
      <c r="X7042" s="301"/>
      <c r="Y7042" s="301"/>
      <c r="Z7042" s="301"/>
      <c r="AA7042" s="301"/>
      <c r="AB7042" s="301"/>
      <c r="AC7042" s="301"/>
      <c r="AD7042" s="301"/>
      <c r="AE7042" s="301"/>
      <c r="AF7042" s="301"/>
      <c r="AG7042" s="301"/>
      <c r="AH7042" s="301"/>
      <c r="AI7042" s="301"/>
    </row>
    <row r="7043" spans="18:35" ht="80.099999999999994" customHeight="1" x14ac:dyDescent="0.2">
      <c r="R7043" s="301"/>
      <c r="S7043" s="301"/>
      <c r="T7043" s="301"/>
      <c r="U7043" s="301"/>
      <c r="V7043" s="301"/>
      <c r="W7043" s="301"/>
      <c r="X7043" s="301"/>
      <c r="Y7043" s="301"/>
      <c r="Z7043" s="301"/>
      <c r="AA7043" s="301"/>
      <c r="AB7043" s="301"/>
      <c r="AC7043" s="301"/>
      <c r="AD7043" s="301"/>
      <c r="AE7043" s="301"/>
      <c r="AF7043" s="301"/>
      <c r="AG7043" s="301"/>
      <c r="AH7043" s="301"/>
      <c r="AI7043" s="301"/>
    </row>
    <row r="7044" spans="18:35" ht="80.099999999999994" customHeight="1" x14ac:dyDescent="0.2">
      <c r="R7044" s="301"/>
      <c r="S7044" s="301"/>
      <c r="T7044" s="301"/>
      <c r="U7044" s="301"/>
      <c r="V7044" s="301"/>
      <c r="W7044" s="301"/>
      <c r="X7044" s="301"/>
      <c r="Y7044" s="301"/>
      <c r="Z7044" s="301"/>
      <c r="AA7044" s="301"/>
      <c r="AB7044" s="301"/>
      <c r="AC7044" s="301"/>
      <c r="AD7044" s="301"/>
      <c r="AE7044" s="301"/>
      <c r="AF7044" s="301"/>
      <c r="AG7044" s="301"/>
      <c r="AH7044" s="301"/>
      <c r="AI7044" s="301"/>
    </row>
    <row r="7045" spans="18:35" ht="80.099999999999994" customHeight="1" x14ac:dyDescent="0.2">
      <c r="R7045" s="301"/>
      <c r="S7045" s="301"/>
      <c r="T7045" s="301"/>
      <c r="U7045" s="301"/>
      <c r="V7045" s="301"/>
      <c r="W7045" s="301"/>
      <c r="X7045" s="301"/>
      <c r="Y7045" s="301"/>
      <c r="Z7045" s="301"/>
      <c r="AA7045" s="301"/>
      <c r="AB7045" s="301"/>
      <c r="AC7045" s="301"/>
      <c r="AD7045" s="301"/>
      <c r="AE7045" s="301"/>
      <c r="AF7045" s="301"/>
      <c r="AG7045" s="301"/>
      <c r="AH7045" s="301"/>
      <c r="AI7045" s="301"/>
    </row>
    <row r="7046" spans="18:35" ht="80.099999999999994" customHeight="1" x14ac:dyDescent="0.2">
      <c r="R7046" s="301"/>
      <c r="S7046" s="301"/>
      <c r="T7046" s="301"/>
      <c r="U7046" s="301"/>
      <c r="V7046" s="301"/>
      <c r="W7046" s="301"/>
      <c r="X7046" s="301"/>
      <c r="Y7046" s="301"/>
      <c r="Z7046" s="301"/>
      <c r="AA7046" s="301"/>
      <c r="AB7046" s="301"/>
      <c r="AC7046" s="301"/>
      <c r="AD7046" s="301"/>
      <c r="AE7046" s="301"/>
      <c r="AF7046" s="301"/>
      <c r="AG7046" s="301"/>
      <c r="AH7046" s="301"/>
      <c r="AI7046" s="301"/>
    </row>
    <row r="7047" spans="18:35" ht="80.099999999999994" customHeight="1" x14ac:dyDescent="0.2">
      <c r="R7047" s="301"/>
      <c r="S7047" s="301"/>
      <c r="T7047" s="301"/>
      <c r="U7047" s="301"/>
      <c r="V7047" s="301"/>
      <c r="W7047" s="301"/>
      <c r="X7047" s="301"/>
      <c r="Y7047" s="301"/>
      <c r="Z7047" s="301"/>
      <c r="AA7047" s="301"/>
      <c r="AB7047" s="301"/>
      <c r="AC7047" s="301"/>
      <c r="AD7047" s="301"/>
      <c r="AE7047" s="301"/>
      <c r="AF7047" s="301"/>
      <c r="AG7047" s="301"/>
      <c r="AH7047" s="301"/>
      <c r="AI7047" s="301"/>
    </row>
    <row r="7048" spans="18:35" ht="80.099999999999994" customHeight="1" x14ac:dyDescent="0.2">
      <c r="R7048" s="301"/>
      <c r="S7048" s="301"/>
      <c r="T7048" s="301"/>
      <c r="U7048" s="301"/>
      <c r="V7048" s="301"/>
      <c r="W7048" s="301"/>
      <c r="X7048" s="301"/>
      <c r="Y7048" s="301"/>
      <c r="Z7048" s="301"/>
      <c r="AA7048" s="301"/>
      <c r="AB7048" s="301"/>
      <c r="AC7048" s="301"/>
      <c r="AD7048" s="301"/>
      <c r="AE7048" s="301"/>
      <c r="AF7048" s="301"/>
      <c r="AG7048" s="301"/>
      <c r="AH7048" s="301"/>
      <c r="AI7048" s="301"/>
    </row>
    <row r="7049" spans="18:35" ht="80.099999999999994" customHeight="1" x14ac:dyDescent="0.2">
      <c r="R7049" s="301"/>
      <c r="S7049" s="301"/>
      <c r="T7049" s="301"/>
      <c r="U7049" s="301"/>
      <c r="V7049" s="301"/>
      <c r="W7049" s="301"/>
      <c r="X7049" s="301"/>
      <c r="Y7049" s="301"/>
      <c r="Z7049" s="301"/>
      <c r="AA7049" s="301"/>
      <c r="AB7049" s="301"/>
      <c r="AC7049" s="301"/>
      <c r="AD7049" s="301"/>
      <c r="AE7049" s="301"/>
      <c r="AF7049" s="301"/>
      <c r="AG7049" s="301"/>
      <c r="AH7049" s="301"/>
      <c r="AI7049" s="301"/>
    </row>
    <row r="7050" spans="18:35" ht="80.099999999999994" customHeight="1" x14ac:dyDescent="0.2">
      <c r="R7050" s="301"/>
      <c r="S7050" s="301"/>
      <c r="T7050" s="301"/>
      <c r="U7050" s="301"/>
      <c r="V7050" s="301"/>
      <c r="W7050" s="301"/>
      <c r="X7050" s="301"/>
      <c r="Y7050" s="301"/>
      <c r="Z7050" s="301"/>
      <c r="AA7050" s="301"/>
      <c r="AB7050" s="301"/>
      <c r="AC7050" s="301"/>
      <c r="AD7050" s="301"/>
      <c r="AE7050" s="301"/>
      <c r="AF7050" s="301"/>
      <c r="AG7050" s="301"/>
      <c r="AH7050" s="301"/>
      <c r="AI7050" s="301"/>
    </row>
    <row r="7051" spans="18:35" ht="80.099999999999994" customHeight="1" x14ac:dyDescent="0.2">
      <c r="R7051" s="301"/>
      <c r="S7051" s="301"/>
      <c r="T7051" s="301"/>
      <c r="U7051" s="301"/>
      <c r="V7051" s="301"/>
      <c r="W7051" s="301"/>
      <c r="X7051" s="301"/>
      <c r="Y7051" s="301"/>
      <c r="Z7051" s="301"/>
      <c r="AA7051" s="301"/>
      <c r="AB7051" s="301"/>
      <c r="AC7051" s="301"/>
      <c r="AD7051" s="301"/>
      <c r="AE7051" s="301"/>
      <c r="AF7051" s="301"/>
      <c r="AG7051" s="301"/>
      <c r="AH7051" s="301"/>
      <c r="AI7051" s="301"/>
    </row>
    <row r="7052" spans="18:35" ht="80.099999999999994" customHeight="1" x14ac:dyDescent="0.2">
      <c r="R7052" s="301"/>
      <c r="S7052" s="301"/>
      <c r="T7052" s="301"/>
      <c r="U7052" s="301"/>
      <c r="V7052" s="301"/>
      <c r="W7052" s="301"/>
      <c r="X7052" s="301"/>
      <c r="Y7052" s="301"/>
      <c r="Z7052" s="301"/>
      <c r="AA7052" s="301"/>
      <c r="AB7052" s="301"/>
      <c r="AC7052" s="301"/>
      <c r="AD7052" s="301"/>
      <c r="AE7052" s="301"/>
      <c r="AF7052" s="301"/>
      <c r="AG7052" s="301"/>
      <c r="AH7052" s="301"/>
      <c r="AI7052" s="301"/>
    </row>
    <row r="7053" spans="18:35" ht="80.099999999999994" customHeight="1" x14ac:dyDescent="0.2">
      <c r="R7053" s="301"/>
      <c r="S7053" s="301"/>
      <c r="T7053" s="301"/>
      <c r="U7053" s="301"/>
      <c r="V7053" s="301"/>
      <c r="W7053" s="301"/>
      <c r="X7053" s="301"/>
      <c r="Y7053" s="301"/>
      <c r="Z7053" s="301"/>
      <c r="AA7053" s="301"/>
      <c r="AB7053" s="301"/>
      <c r="AC7053" s="301"/>
      <c r="AD7053" s="301"/>
      <c r="AE7053" s="301"/>
      <c r="AF7053" s="301"/>
      <c r="AG7053" s="301"/>
      <c r="AH7053" s="301"/>
      <c r="AI7053" s="301"/>
    </row>
    <row r="7054" spans="18:35" ht="80.099999999999994" customHeight="1" x14ac:dyDescent="0.2">
      <c r="R7054" s="301"/>
      <c r="S7054" s="301"/>
      <c r="T7054" s="301"/>
      <c r="U7054" s="301"/>
      <c r="V7054" s="301"/>
      <c r="W7054" s="301"/>
      <c r="X7054" s="301"/>
      <c r="Y7054" s="301"/>
      <c r="Z7054" s="301"/>
      <c r="AA7054" s="301"/>
      <c r="AB7054" s="301"/>
      <c r="AC7054" s="301"/>
      <c r="AD7054" s="301"/>
      <c r="AE7054" s="301"/>
      <c r="AF7054" s="301"/>
      <c r="AG7054" s="301"/>
      <c r="AH7054" s="301"/>
      <c r="AI7054" s="301"/>
    </row>
    <row r="7055" spans="18:35" ht="80.099999999999994" customHeight="1" x14ac:dyDescent="0.2">
      <c r="R7055" s="301"/>
      <c r="S7055" s="301"/>
      <c r="T7055" s="301"/>
      <c r="U7055" s="301"/>
      <c r="V7055" s="301"/>
      <c r="W7055" s="301"/>
      <c r="X7055" s="301"/>
      <c r="Y7055" s="301"/>
      <c r="Z7055" s="301"/>
      <c r="AA7055" s="301"/>
      <c r="AB7055" s="301"/>
      <c r="AC7055" s="301"/>
      <c r="AD7055" s="301"/>
      <c r="AE7055" s="301"/>
      <c r="AF7055" s="301"/>
      <c r="AG7055" s="301"/>
      <c r="AH7055" s="301"/>
      <c r="AI7055" s="301"/>
    </row>
    <row r="7056" spans="18:35" ht="80.099999999999994" customHeight="1" x14ac:dyDescent="0.2">
      <c r="R7056" s="301"/>
      <c r="S7056" s="301"/>
      <c r="T7056" s="301"/>
      <c r="U7056" s="301"/>
      <c r="V7056" s="301"/>
      <c r="W7056" s="301"/>
      <c r="X7056" s="301"/>
      <c r="Y7056" s="301"/>
      <c r="Z7056" s="301"/>
      <c r="AA7056" s="301"/>
      <c r="AB7056" s="301"/>
      <c r="AC7056" s="301"/>
      <c r="AD7056" s="301"/>
      <c r="AE7056" s="301"/>
      <c r="AF7056" s="301"/>
      <c r="AG7056" s="301"/>
      <c r="AH7056" s="301"/>
      <c r="AI7056" s="301"/>
    </row>
    <row r="7057" spans="18:35" ht="80.099999999999994" customHeight="1" x14ac:dyDescent="0.2">
      <c r="R7057" s="301"/>
      <c r="S7057" s="301"/>
      <c r="T7057" s="301"/>
      <c r="U7057" s="301"/>
      <c r="V7057" s="301"/>
      <c r="W7057" s="301"/>
      <c r="X7057" s="301"/>
      <c r="Y7057" s="301"/>
      <c r="Z7057" s="301"/>
      <c r="AA7057" s="301"/>
      <c r="AB7057" s="301"/>
      <c r="AC7057" s="301"/>
      <c r="AD7057" s="301"/>
      <c r="AE7057" s="301"/>
      <c r="AF7057" s="301"/>
      <c r="AG7057" s="301"/>
      <c r="AH7057" s="301"/>
      <c r="AI7057" s="301"/>
    </row>
    <row r="7058" spans="18:35" ht="80.099999999999994" customHeight="1" x14ac:dyDescent="0.2">
      <c r="R7058" s="301"/>
      <c r="S7058" s="301"/>
      <c r="T7058" s="301"/>
      <c r="U7058" s="301"/>
      <c r="V7058" s="301"/>
      <c r="W7058" s="301"/>
      <c r="X7058" s="301"/>
      <c r="Y7058" s="301"/>
      <c r="Z7058" s="301"/>
      <c r="AA7058" s="301"/>
      <c r="AB7058" s="301"/>
      <c r="AC7058" s="301"/>
      <c r="AD7058" s="301"/>
      <c r="AE7058" s="301"/>
      <c r="AF7058" s="301"/>
      <c r="AG7058" s="301"/>
      <c r="AH7058" s="301"/>
      <c r="AI7058" s="301"/>
    </row>
    <row r="7059" spans="18:35" ht="80.099999999999994" customHeight="1" x14ac:dyDescent="0.2">
      <c r="R7059" s="301"/>
      <c r="S7059" s="301"/>
      <c r="T7059" s="301"/>
      <c r="U7059" s="301"/>
      <c r="V7059" s="301"/>
      <c r="W7059" s="301"/>
      <c r="X7059" s="301"/>
      <c r="Y7059" s="301"/>
      <c r="Z7059" s="301"/>
      <c r="AA7059" s="301"/>
      <c r="AB7059" s="301"/>
      <c r="AC7059" s="301"/>
      <c r="AD7059" s="301"/>
      <c r="AE7059" s="301"/>
      <c r="AF7059" s="301"/>
      <c r="AG7059" s="301"/>
      <c r="AH7059" s="301"/>
      <c r="AI7059" s="301"/>
    </row>
    <row r="7060" spans="18:35" ht="80.099999999999994" customHeight="1" x14ac:dyDescent="0.2">
      <c r="R7060" s="301"/>
      <c r="S7060" s="301"/>
      <c r="T7060" s="301"/>
      <c r="U7060" s="301"/>
      <c r="V7060" s="301"/>
      <c r="W7060" s="301"/>
      <c r="X7060" s="301"/>
      <c r="Y7060" s="301"/>
      <c r="Z7060" s="301"/>
      <c r="AA7060" s="301"/>
      <c r="AB7060" s="301"/>
      <c r="AC7060" s="301"/>
      <c r="AD7060" s="301"/>
      <c r="AE7060" s="301"/>
      <c r="AF7060" s="301"/>
      <c r="AG7060" s="301"/>
      <c r="AH7060" s="301"/>
      <c r="AI7060" s="301"/>
    </row>
    <row r="7061" spans="18:35" ht="80.099999999999994" customHeight="1" x14ac:dyDescent="0.2">
      <c r="R7061" s="301"/>
      <c r="S7061" s="301"/>
      <c r="T7061" s="301"/>
      <c r="U7061" s="301"/>
      <c r="V7061" s="301"/>
      <c r="W7061" s="301"/>
      <c r="X7061" s="301"/>
      <c r="Y7061" s="301"/>
      <c r="Z7061" s="301"/>
      <c r="AA7061" s="301"/>
      <c r="AB7061" s="301"/>
      <c r="AC7061" s="301"/>
      <c r="AD7061" s="301"/>
      <c r="AE7061" s="301"/>
      <c r="AF7061" s="301"/>
      <c r="AG7061" s="301"/>
      <c r="AH7061" s="301"/>
      <c r="AI7061" s="301"/>
    </row>
    <row r="7062" spans="18:35" ht="80.099999999999994" customHeight="1" x14ac:dyDescent="0.2">
      <c r="R7062" s="301"/>
      <c r="S7062" s="301"/>
      <c r="T7062" s="301"/>
      <c r="U7062" s="301"/>
      <c r="V7062" s="301"/>
      <c r="W7062" s="301"/>
      <c r="X7062" s="301"/>
      <c r="Y7062" s="301"/>
      <c r="Z7062" s="301"/>
      <c r="AA7062" s="301"/>
      <c r="AB7062" s="301"/>
      <c r="AC7062" s="301"/>
      <c r="AD7062" s="301"/>
      <c r="AE7062" s="301"/>
      <c r="AF7062" s="301"/>
      <c r="AG7062" s="301"/>
      <c r="AH7062" s="301"/>
      <c r="AI7062" s="301"/>
    </row>
    <row r="7063" spans="18:35" ht="80.099999999999994" customHeight="1" x14ac:dyDescent="0.2">
      <c r="R7063" s="301"/>
      <c r="S7063" s="301"/>
      <c r="T7063" s="301"/>
      <c r="U7063" s="301"/>
      <c r="V7063" s="301"/>
      <c r="W7063" s="301"/>
      <c r="X7063" s="301"/>
      <c r="Y7063" s="301"/>
      <c r="Z7063" s="301"/>
      <c r="AA7063" s="301"/>
      <c r="AB7063" s="301"/>
      <c r="AC7063" s="301"/>
      <c r="AD7063" s="301"/>
      <c r="AE7063" s="301"/>
      <c r="AF7063" s="301"/>
      <c r="AG7063" s="301"/>
      <c r="AH7063" s="301"/>
      <c r="AI7063" s="301"/>
    </row>
    <row r="7064" spans="18:35" ht="80.099999999999994" customHeight="1" x14ac:dyDescent="0.2">
      <c r="R7064" s="301"/>
      <c r="S7064" s="301"/>
      <c r="T7064" s="301"/>
      <c r="U7064" s="301"/>
      <c r="V7064" s="301"/>
      <c r="W7064" s="301"/>
      <c r="X7064" s="301"/>
      <c r="Y7064" s="301"/>
      <c r="Z7064" s="301"/>
      <c r="AA7064" s="301"/>
      <c r="AB7064" s="301"/>
      <c r="AC7064" s="301"/>
      <c r="AD7064" s="301"/>
      <c r="AE7064" s="301"/>
      <c r="AF7064" s="301"/>
      <c r="AG7064" s="301"/>
      <c r="AH7064" s="301"/>
      <c r="AI7064" s="301"/>
    </row>
    <row r="7065" spans="18:35" ht="80.099999999999994" customHeight="1" x14ac:dyDescent="0.2">
      <c r="R7065" s="301"/>
      <c r="S7065" s="301"/>
      <c r="T7065" s="301"/>
      <c r="U7065" s="301"/>
      <c r="V7065" s="301"/>
      <c r="W7065" s="301"/>
      <c r="X7065" s="301"/>
      <c r="Y7065" s="301"/>
      <c r="Z7065" s="301"/>
      <c r="AA7065" s="301"/>
      <c r="AB7065" s="301"/>
      <c r="AC7065" s="301"/>
      <c r="AD7065" s="301"/>
      <c r="AE7065" s="301"/>
      <c r="AF7065" s="301"/>
      <c r="AG7065" s="301"/>
      <c r="AH7065" s="301"/>
      <c r="AI7065" s="301"/>
    </row>
    <row r="7066" spans="18:35" ht="80.099999999999994" customHeight="1" x14ac:dyDescent="0.2">
      <c r="R7066" s="301"/>
      <c r="S7066" s="301"/>
      <c r="T7066" s="301"/>
      <c r="U7066" s="301"/>
      <c r="V7066" s="301"/>
      <c r="W7066" s="301"/>
      <c r="X7066" s="301"/>
      <c r="Y7066" s="301"/>
      <c r="Z7066" s="301"/>
      <c r="AA7066" s="301"/>
      <c r="AB7066" s="301"/>
      <c r="AC7066" s="301"/>
      <c r="AD7066" s="301"/>
      <c r="AE7066" s="301"/>
      <c r="AF7066" s="301"/>
      <c r="AG7066" s="301"/>
      <c r="AH7066" s="301"/>
      <c r="AI7066" s="301"/>
    </row>
    <row r="7067" spans="18:35" ht="80.099999999999994" customHeight="1" x14ac:dyDescent="0.2">
      <c r="R7067" s="301"/>
      <c r="S7067" s="301"/>
      <c r="T7067" s="301"/>
      <c r="U7067" s="301"/>
      <c r="V7067" s="301"/>
      <c r="W7067" s="301"/>
      <c r="X7067" s="301"/>
      <c r="Y7067" s="301"/>
      <c r="Z7067" s="301"/>
      <c r="AA7067" s="301"/>
      <c r="AB7067" s="301"/>
      <c r="AC7067" s="301"/>
      <c r="AD7067" s="301"/>
      <c r="AE7067" s="301"/>
      <c r="AF7067" s="301"/>
      <c r="AG7067" s="301"/>
      <c r="AH7067" s="301"/>
      <c r="AI7067" s="301"/>
    </row>
    <row r="7068" spans="18:35" ht="80.099999999999994" customHeight="1" x14ac:dyDescent="0.2">
      <c r="R7068" s="301"/>
      <c r="S7068" s="301"/>
      <c r="T7068" s="301"/>
      <c r="U7068" s="301"/>
      <c r="V7068" s="301"/>
      <c r="W7068" s="301"/>
      <c r="X7068" s="301"/>
      <c r="Y7068" s="301"/>
      <c r="Z7068" s="301"/>
      <c r="AA7068" s="301"/>
      <c r="AB7068" s="301"/>
      <c r="AC7068" s="301"/>
      <c r="AD7068" s="301"/>
      <c r="AE7068" s="301"/>
      <c r="AF7068" s="301"/>
      <c r="AG7068" s="301"/>
      <c r="AH7068" s="301"/>
      <c r="AI7068" s="301"/>
    </row>
    <row r="7069" spans="18:35" ht="80.099999999999994" customHeight="1" x14ac:dyDescent="0.2">
      <c r="R7069" s="301"/>
      <c r="S7069" s="301"/>
      <c r="T7069" s="301"/>
      <c r="U7069" s="301"/>
      <c r="V7069" s="301"/>
      <c r="W7069" s="301"/>
      <c r="X7069" s="301"/>
      <c r="Y7069" s="301"/>
      <c r="Z7069" s="301"/>
      <c r="AA7069" s="301"/>
      <c r="AB7069" s="301"/>
      <c r="AC7069" s="301"/>
      <c r="AD7069" s="301"/>
      <c r="AE7069" s="301"/>
      <c r="AF7069" s="301"/>
      <c r="AG7069" s="301"/>
      <c r="AH7069" s="301"/>
      <c r="AI7069" s="301"/>
    </row>
    <row r="7070" spans="18:35" ht="80.099999999999994" customHeight="1" x14ac:dyDescent="0.2">
      <c r="R7070" s="301"/>
      <c r="S7070" s="301"/>
      <c r="T7070" s="301"/>
      <c r="U7070" s="301"/>
      <c r="V7070" s="301"/>
      <c r="W7070" s="301"/>
      <c r="X7070" s="301"/>
      <c r="Y7070" s="301"/>
      <c r="Z7070" s="301"/>
      <c r="AA7070" s="301"/>
      <c r="AB7070" s="301"/>
      <c r="AC7070" s="301"/>
      <c r="AD7070" s="301"/>
      <c r="AE7070" s="301"/>
      <c r="AF7070" s="301"/>
      <c r="AG7070" s="301"/>
      <c r="AH7070" s="301"/>
      <c r="AI7070" s="301"/>
    </row>
    <row r="7071" spans="18:35" ht="80.099999999999994" customHeight="1" x14ac:dyDescent="0.2">
      <c r="R7071" s="301"/>
      <c r="S7071" s="301"/>
      <c r="T7071" s="301"/>
      <c r="U7071" s="301"/>
      <c r="V7071" s="301"/>
      <c r="W7071" s="301"/>
      <c r="X7071" s="301"/>
      <c r="Y7071" s="301"/>
      <c r="Z7071" s="301"/>
      <c r="AA7071" s="301"/>
      <c r="AB7071" s="301"/>
      <c r="AC7071" s="301"/>
      <c r="AD7071" s="301"/>
      <c r="AE7071" s="301"/>
      <c r="AF7071" s="301"/>
      <c r="AG7071" s="301"/>
      <c r="AH7071" s="301"/>
      <c r="AI7071" s="301"/>
    </row>
    <row r="7072" spans="18:35" ht="80.099999999999994" customHeight="1" x14ac:dyDescent="0.2">
      <c r="R7072" s="301"/>
      <c r="S7072" s="301"/>
      <c r="T7072" s="301"/>
      <c r="U7072" s="301"/>
      <c r="V7072" s="301"/>
      <c r="W7072" s="301"/>
      <c r="X7072" s="301"/>
      <c r="Y7072" s="301"/>
      <c r="Z7072" s="301"/>
      <c r="AA7072" s="301"/>
      <c r="AB7072" s="301"/>
      <c r="AC7072" s="301"/>
      <c r="AD7072" s="301"/>
      <c r="AE7072" s="301"/>
      <c r="AF7072" s="301"/>
      <c r="AG7072" s="301"/>
      <c r="AH7072" s="301"/>
      <c r="AI7072" s="301"/>
    </row>
    <row r="7073" spans="18:35" ht="80.099999999999994" customHeight="1" x14ac:dyDescent="0.2">
      <c r="R7073" s="301"/>
      <c r="S7073" s="301"/>
      <c r="T7073" s="301"/>
      <c r="U7073" s="301"/>
      <c r="V7073" s="301"/>
      <c r="W7073" s="301"/>
      <c r="X7073" s="301"/>
      <c r="Y7073" s="301"/>
      <c r="Z7073" s="301"/>
      <c r="AA7073" s="301"/>
      <c r="AB7073" s="301"/>
      <c r="AC7073" s="301"/>
      <c r="AD7073" s="301"/>
      <c r="AE7073" s="301"/>
      <c r="AF7073" s="301"/>
      <c r="AG7073" s="301"/>
      <c r="AH7073" s="301"/>
      <c r="AI7073" s="301"/>
    </row>
    <row r="7074" spans="18:35" ht="80.099999999999994" customHeight="1" x14ac:dyDescent="0.2">
      <c r="R7074" s="301"/>
      <c r="S7074" s="301"/>
      <c r="T7074" s="301"/>
      <c r="U7074" s="301"/>
      <c r="V7074" s="301"/>
      <c r="W7074" s="301"/>
      <c r="X7074" s="301"/>
      <c r="Y7074" s="301"/>
      <c r="Z7074" s="301"/>
      <c r="AA7074" s="301"/>
      <c r="AB7074" s="301"/>
      <c r="AC7074" s="301"/>
      <c r="AD7074" s="301"/>
      <c r="AE7074" s="301"/>
      <c r="AF7074" s="301"/>
      <c r="AG7074" s="301"/>
      <c r="AH7074" s="301"/>
      <c r="AI7074" s="301"/>
    </row>
    <row r="7075" spans="18:35" ht="80.099999999999994" customHeight="1" x14ac:dyDescent="0.2">
      <c r="R7075" s="301"/>
      <c r="S7075" s="301"/>
      <c r="T7075" s="301"/>
      <c r="U7075" s="301"/>
      <c r="V7075" s="301"/>
      <c r="W7075" s="301"/>
      <c r="X7075" s="301"/>
      <c r="Y7075" s="301"/>
      <c r="Z7075" s="301"/>
      <c r="AA7075" s="301"/>
      <c r="AB7075" s="301"/>
      <c r="AC7075" s="301"/>
      <c r="AD7075" s="301"/>
      <c r="AE7075" s="301"/>
      <c r="AF7075" s="301"/>
      <c r="AG7075" s="301"/>
      <c r="AH7075" s="301"/>
      <c r="AI7075" s="301"/>
    </row>
    <row r="7076" spans="18:35" ht="80.099999999999994" customHeight="1" x14ac:dyDescent="0.2">
      <c r="R7076" s="301"/>
      <c r="S7076" s="301"/>
      <c r="T7076" s="301"/>
      <c r="U7076" s="301"/>
      <c r="V7076" s="301"/>
      <c r="W7076" s="301"/>
      <c r="X7076" s="301"/>
      <c r="Y7076" s="301"/>
      <c r="Z7076" s="301"/>
      <c r="AA7076" s="301"/>
      <c r="AB7076" s="301"/>
      <c r="AC7076" s="301"/>
      <c r="AD7076" s="301"/>
      <c r="AE7076" s="301"/>
      <c r="AF7076" s="301"/>
      <c r="AG7076" s="301"/>
      <c r="AH7076" s="301"/>
      <c r="AI7076" s="301"/>
    </row>
    <row r="7077" spans="18:35" ht="80.099999999999994" customHeight="1" x14ac:dyDescent="0.2">
      <c r="R7077" s="301"/>
      <c r="S7077" s="301"/>
      <c r="T7077" s="301"/>
      <c r="U7077" s="301"/>
      <c r="V7077" s="301"/>
      <c r="W7077" s="301"/>
      <c r="X7077" s="301"/>
      <c r="Y7077" s="301"/>
      <c r="Z7077" s="301"/>
      <c r="AA7077" s="301"/>
      <c r="AB7077" s="301"/>
      <c r="AC7077" s="301"/>
      <c r="AD7077" s="301"/>
      <c r="AE7077" s="301"/>
      <c r="AF7077" s="301"/>
      <c r="AG7077" s="301"/>
      <c r="AH7077" s="301"/>
      <c r="AI7077" s="301"/>
    </row>
    <row r="7078" spans="18:35" ht="80.099999999999994" customHeight="1" x14ac:dyDescent="0.2">
      <c r="R7078" s="301"/>
      <c r="S7078" s="301"/>
      <c r="T7078" s="301"/>
      <c r="U7078" s="301"/>
      <c r="V7078" s="301"/>
      <c r="W7078" s="301"/>
      <c r="X7078" s="301"/>
      <c r="Y7078" s="301"/>
      <c r="Z7078" s="301"/>
      <c r="AA7078" s="301"/>
      <c r="AB7078" s="301"/>
      <c r="AC7078" s="301"/>
      <c r="AD7078" s="301"/>
      <c r="AE7078" s="301"/>
      <c r="AF7078" s="301"/>
      <c r="AG7078" s="301"/>
      <c r="AH7078" s="301"/>
      <c r="AI7078" s="301"/>
    </row>
    <row r="7079" spans="18:35" ht="80.099999999999994" customHeight="1" x14ac:dyDescent="0.2">
      <c r="R7079" s="301"/>
      <c r="S7079" s="301"/>
      <c r="T7079" s="301"/>
      <c r="U7079" s="301"/>
      <c r="V7079" s="301"/>
      <c r="W7079" s="301"/>
      <c r="X7079" s="301"/>
      <c r="Y7079" s="301"/>
      <c r="Z7079" s="301"/>
      <c r="AA7079" s="301"/>
      <c r="AB7079" s="301"/>
      <c r="AC7079" s="301"/>
      <c r="AD7079" s="301"/>
      <c r="AE7079" s="301"/>
      <c r="AF7079" s="301"/>
      <c r="AG7079" s="301"/>
      <c r="AH7079" s="301"/>
      <c r="AI7079" s="301"/>
    </row>
    <row r="7080" spans="18:35" ht="80.099999999999994" customHeight="1" x14ac:dyDescent="0.2">
      <c r="R7080" s="301"/>
      <c r="S7080" s="301"/>
      <c r="T7080" s="301"/>
      <c r="U7080" s="301"/>
      <c r="V7080" s="301"/>
      <c r="W7080" s="301"/>
      <c r="X7080" s="301"/>
      <c r="Y7080" s="301"/>
      <c r="Z7080" s="301"/>
      <c r="AA7080" s="301"/>
      <c r="AB7080" s="301"/>
      <c r="AC7080" s="301"/>
      <c r="AD7080" s="301"/>
      <c r="AE7080" s="301"/>
      <c r="AF7080" s="301"/>
      <c r="AG7080" s="301"/>
      <c r="AH7080" s="301"/>
      <c r="AI7080" s="301"/>
    </row>
    <row r="7081" spans="18:35" ht="80.099999999999994" customHeight="1" x14ac:dyDescent="0.2">
      <c r="R7081" s="301"/>
      <c r="S7081" s="301"/>
      <c r="T7081" s="301"/>
      <c r="U7081" s="301"/>
      <c r="V7081" s="301"/>
      <c r="W7081" s="301"/>
      <c r="X7081" s="301"/>
      <c r="Y7081" s="301"/>
      <c r="Z7081" s="301"/>
      <c r="AA7081" s="301"/>
      <c r="AB7081" s="301"/>
      <c r="AC7081" s="301"/>
      <c r="AD7081" s="301"/>
      <c r="AE7081" s="301"/>
      <c r="AF7081" s="301"/>
      <c r="AG7081" s="301"/>
      <c r="AH7081" s="301"/>
      <c r="AI7081" s="301"/>
    </row>
    <row r="7082" spans="18:35" ht="80.099999999999994" customHeight="1" x14ac:dyDescent="0.2">
      <c r="R7082" s="301"/>
      <c r="S7082" s="301"/>
      <c r="T7082" s="301"/>
      <c r="U7082" s="301"/>
      <c r="V7082" s="301"/>
      <c r="W7082" s="301"/>
      <c r="X7082" s="301"/>
      <c r="Y7082" s="301"/>
      <c r="Z7082" s="301"/>
      <c r="AA7082" s="301"/>
      <c r="AB7082" s="301"/>
      <c r="AC7082" s="301"/>
      <c r="AD7082" s="301"/>
      <c r="AE7082" s="301"/>
      <c r="AF7082" s="301"/>
      <c r="AG7082" s="301"/>
      <c r="AH7082" s="301"/>
      <c r="AI7082" s="301"/>
    </row>
    <row r="7083" spans="18:35" ht="80.099999999999994" customHeight="1" x14ac:dyDescent="0.2">
      <c r="R7083" s="301"/>
      <c r="S7083" s="301"/>
      <c r="T7083" s="301"/>
      <c r="U7083" s="301"/>
      <c r="V7083" s="301"/>
      <c r="W7083" s="301"/>
      <c r="X7083" s="301"/>
      <c r="Y7083" s="301"/>
      <c r="Z7083" s="301"/>
      <c r="AA7083" s="301"/>
      <c r="AB7083" s="301"/>
      <c r="AC7083" s="301"/>
      <c r="AD7083" s="301"/>
      <c r="AE7083" s="301"/>
      <c r="AF7083" s="301"/>
      <c r="AG7083" s="301"/>
      <c r="AH7083" s="301"/>
      <c r="AI7083" s="301"/>
    </row>
    <row r="7084" spans="18:35" ht="80.099999999999994" customHeight="1" x14ac:dyDescent="0.2">
      <c r="R7084" s="301"/>
      <c r="S7084" s="301"/>
      <c r="T7084" s="301"/>
      <c r="U7084" s="301"/>
      <c r="V7084" s="301"/>
      <c r="W7084" s="301"/>
      <c r="X7084" s="301"/>
      <c r="Y7084" s="301"/>
      <c r="Z7084" s="301"/>
      <c r="AA7084" s="301"/>
      <c r="AB7084" s="301"/>
      <c r="AC7084" s="301"/>
      <c r="AD7084" s="301"/>
      <c r="AE7084" s="301"/>
      <c r="AF7084" s="301"/>
      <c r="AG7084" s="301"/>
      <c r="AH7084" s="301"/>
      <c r="AI7084" s="301"/>
    </row>
    <row r="7085" spans="18:35" ht="80.099999999999994" customHeight="1" x14ac:dyDescent="0.2">
      <c r="R7085" s="301"/>
      <c r="S7085" s="301"/>
      <c r="T7085" s="301"/>
      <c r="U7085" s="301"/>
      <c r="V7085" s="301"/>
      <c r="W7085" s="301"/>
      <c r="X7085" s="301"/>
      <c r="Y7085" s="301"/>
      <c r="Z7085" s="301"/>
      <c r="AA7085" s="301"/>
      <c r="AB7085" s="301"/>
      <c r="AC7085" s="301"/>
      <c r="AD7085" s="301"/>
      <c r="AE7085" s="301"/>
      <c r="AF7085" s="301"/>
      <c r="AG7085" s="301"/>
      <c r="AH7085" s="301"/>
      <c r="AI7085" s="301"/>
    </row>
    <row r="7086" spans="18:35" ht="80.099999999999994" customHeight="1" x14ac:dyDescent="0.2">
      <c r="R7086" s="301"/>
      <c r="S7086" s="301"/>
      <c r="T7086" s="301"/>
      <c r="U7086" s="301"/>
      <c r="V7086" s="301"/>
      <c r="W7086" s="301"/>
      <c r="X7086" s="301"/>
      <c r="Y7086" s="301"/>
      <c r="Z7086" s="301"/>
      <c r="AA7086" s="301"/>
      <c r="AB7086" s="301"/>
      <c r="AC7086" s="301"/>
      <c r="AD7086" s="301"/>
      <c r="AE7086" s="301"/>
      <c r="AF7086" s="301"/>
      <c r="AG7086" s="301"/>
      <c r="AH7086" s="301"/>
      <c r="AI7086" s="301"/>
    </row>
    <row r="7087" spans="18:35" ht="80.099999999999994" customHeight="1" x14ac:dyDescent="0.2">
      <c r="R7087" s="301"/>
      <c r="S7087" s="301"/>
      <c r="T7087" s="301"/>
      <c r="U7087" s="301"/>
      <c r="V7087" s="301"/>
      <c r="W7087" s="301"/>
      <c r="X7087" s="301"/>
      <c r="Y7087" s="301"/>
      <c r="Z7087" s="301"/>
      <c r="AA7087" s="301"/>
      <c r="AB7087" s="301"/>
      <c r="AC7087" s="301"/>
      <c r="AD7087" s="301"/>
      <c r="AE7087" s="301"/>
      <c r="AF7087" s="301"/>
      <c r="AG7087" s="301"/>
      <c r="AH7087" s="301"/>
      <c r="AI7087" s="301"/>
    </row>
    <row r="7088" spans="18:35" ht="80.099999999999994" customHeight="1" x14ac:dyDescent="0.2">
      <c r="R7088" s="301"/>
      <c r="S7088" s="301"/>
      <c r="T7088" s="301"/>
      <c r="U7088" s="301"/>
      <c r="V7088" s="301"/>
      <c r="W7088" s="301"/>
      <c r="X7088" s="301"/>
      <c r="Y7088" s="301"/>
      <c r="Z7088" s="301"/>
      <c r="AA7088" s="301"/>
      <c r="AB7088" s="301"/>
      <c r="AC7088" s="301"/>
      <c r="AD7088" s="301"/>
      <c r="AE7088" s="301"/>
      <c r="AF7088" s="301"/>
      <c r="AG7088" s="301"/>
      <c r="AH7088" s="301"/>
      <c r="AI7088" s="301"/>
    </row>
    <row r="7089" spans="18:35" ht="80.099999999999994" customHeight="1" x14ac:dyDescent="0.2">
      <c r="R7089" s="301"/>
      <c r="S7089" s="301"/>
      <c r="T7089" s="301"/>
      <c r="U7089" s="301"/>
      <c r="V7089" s="301"/>
      <c r="W7089" s="301"/>
      <c r="X7089" s="301"/>
      <c r="Y7089" s="301"/>
      <c r="Z7089" s="301"/>
      <c r="AA7089" s="301"/>
      <c r="AB7089" s="301"/>
      <c r="AC7089" s="301"/>
      <c r="AD7089" s="301"/>
      <c r="AE7089" s="301"/>
      <c r="AF7089" s="301"/>
      <c r="AG7089" s="301"/>
      <c r="AH7089" s="301"/>
      <c r="AI7089" s="301"/>
    </row>
    <row r="7090" spans="18:35" ht="80.099999999999994" customHeight="1" x14ac:dyDescent="0.2">
      <c r="R7090" s="301"/>
      <c r="S7090" s="301"/>
      <c r="T7090" s="301"/>
      <c r="U7090" s="301"/>
      <c r="V7090" s="301"/>
      <c r="W7090" s="301"/>
      <c r="X7090" s="301"/>
      <c r="Y7090" s="301"/>
      <c r="Z7090" s="301"/>
      <c r="AA7090" s="301"/>
      <c r="AB7090" s="301"/>
      <c r="AC7090" s="301"/>
      <c r="AD7090" s="301"/>
      <c r="AE7090" s="301"/>
      <c r="AF7090" s="301"/>
      <c r="AG7090" s="301"/>
      <c r="AH7090" s="301"/>
      <c r="AI7090" s="301"/>
    </row>
    <row r="7091" spans="18:35" ht="80.099999999999994" customHeight="1" x14ac:dyDescent="0.2">
      <c r="R7091" s="301"/>
      <c r="S7091" s="301"/>
      <c r="T7091" s="301"/>
      <c r="U7091" s="301"/>
      <c r="V7091" s="301"/>
      <c r="W7091" s="301"/>
      <c r="X7091" s="301"/>
      <c r="Y7091" s="301"/>
      <c r="Z7091" s="301"/>
      <c r="AA7091" s="301"/>
      <c r="AB7091" s="301"/>
      <c r="AC7091" s="301"/>
      <c r="AD7091" s="301"/>
      <c r="AE7091" s="301"/>
      <c r="AF7091" s="301"/>
      <c r="AG7091" s="301"/>
      <c r="AH7091" s="301"/>
      <c r="AI7091" s="301"/>
    </row>
    <row r="7092" spans="18:35" ht="80.099999999999994" customHeight="1" x14ac:dyDescent="0.2">
      <c r="R7092" s="301"/>
      <c r="S7092" s="301"/>
      <c r="T7092" s="301"/>
      <c r="U7092" s="301"/>
      <c r="V7092" s="301"/>
      <c r="W7092" s="301"/>
      <c r="X7092" s="301"/>
      <c r="Y7092" s="301"/>
      <c r="Z7092" s="301"/>
      <c r="AA7092" s="301"/>
      <c r="AB7092" s="301"/>
      <c r="AC7092" s="301"/>
      <c r="AD7092" s="301"/>
      <c r="AE7092" s="301"/>
      <c r="AF7092" s="301"/>
      <c r="AG7092" s="301"/>
      <c r="AH7092" s="301"/>
      <c r="AI7092" s="301"/>
    </row>
    <row r="7093" spans="18:35" ht="80.099999999999994" customHeight="1" x14ac:dyDescent="0.2">
      <c r="R7093" s="301"/>
      <c r="S7093" s="301"/>
      <c r="T7093" s="301"/>
      <c r="U7093" s="301"/>
      <c r="V7093" s="301"/>
      <c r="W7093" s="301"/>
      <c r="X7093" s="301"/>
      <c r="Y7093" s="301"/>
      <c r="Z7093" s="301"/>
      <c r="AA7093" s="301"/>
      <c r="AB7093" s="301"/>
      <c r="AC7093" s="301"/>
      <c r="AD7093" s="301"/>
      <c r="AE7093" s="301"/>
      <c r="AF7093" s="301"/>
      <c r="AG7093" s="301"/>
      <c r="AH7093" s="301"/>
      <c r="AI7093" s="301"/>
    </row>
    <row r="7094" spans="18:35" ht="80.099999999999994" customHeight="1" x14ac:dyDescent="0.2">
      <c r="R7094" s="301"/>
      <c r="S7094" s="301"/>
      <c r="T7094" s="301"/>
      <c r="U7094" s="301"/>
      <c r="V7094" s="301"/>
      <c r="W7094" s="301"/>
      <c r="X7094" s="301"/>
      <c r="Y7094" s="301"/>
      <c r="Z7094" s="301"/>
      <c r="AA7094" s="301"/>
      <c r="AB7094" s="301"/>
      <c r="AC7094" s="301"/>
      <c r="AD7094" s="301"/>
      <c r="AE7094" s="301"/>
      <c r="AF7094" s="301"/>
      <c r="AG7094" s="301"/>
      <c r="AH7094" s="301"/>
      <c r="AI7094" s="301"/>
    </row>
    <row r="7095" spans="18:35" ht="80.099999999999994" customHeight="1" x14ac:dyDescent="0.2">
      <c r="R7095" s="301"/>
      <c r="S7095" s="301"/>
      <c r="T7095" s="301"/>
      <c r="U7095" s="301"/>
      <c r="V7095" s="301"/>
      <c r="W7095" s="301"/>
      <c r="X7095" s="301"/>
      <c r="Y7095" s="301"/>
      <c r="Z7095" s="301"/>
      <c r="AA7095" s="301"/>
      <c r="AB7095" s="301"/>
      <c r="AC7095" s="301"/>
      <c r="AD7095" s="301"/>
      <c r="AE7095" s="301"/>
      <c r="AF7095" s="301"/>
      <c r="AG7095" s="301"/>
      <c r="AH7095" s="301"/>
      <c r="AI7095" s="301"/>
    </row>
    <row r="7096" spans="18:35" ht="80.099999999999994" customHeight="1" x14ac:dyDescent="0.2">
      <c r="R7096" s="301"/>
      <c r="S7096" s="301"/>
      <c r="T7096" s="301"/>
      <c r="U7096" s="301"/>
      <c r="V7096" s="301"/>
      <c r="W7096" s="301"/>
      <c r="X7096" s="301"/>
      <c r="Y7096" s="301"/>
      <c r="Z7096" s="301"/>
      <c r="AA7096" s="301"/>
      <c r="AB7096" s="301"/>
      <c r="AC7096" s="301"/>
      <c r="AD7096" s="301"/>
      <c r="AE7096" s="301"/>
      <c r="AF7096" s="301"/>
      <c r="AG7096" s="301"/>
      <c r="AH7096" s="301"/>
      <c r="AI7096" s="301"/>
    </row>
    <row r="7097" spans="18:35" ht="80.099999999999994" customHeight="1" x14ac:dyDescent="0.2">
      <c r="R7097" s="301"/>
      <c r="S7097" s="301"/>
      <c r="T7097" s="301"/>
      <c r="U7097" s="301"/>
      <c r="V7097" s="301"/>
      <c r="W7097" s="301"/>
      <c r="X7097" s="301"/>
      <c r="Y7097" s="301"/>
      <c r="Z7097" s="301"/>
      <c r="AA7097" s="301"/>
      <c r="AB7097" s="301"/>
      <c r="AC7097" s="301"/>
      <c r="AD7097" s="301"/>
      <c r="AE7097" s="301"/>
      <c r="AF7097" s="301"/>
      <c r="AG7097" s="301"/>
      <c r="AH7097" s="301"/>
      <c r="AI7097" s="301"/>
    </row>
    <row r="7098" spans="18:35" ht="80.099999999999994" customHeight="1" x14ac:dyDescent="0.2">
      <c r="R7098" s="301"/>
      <c r="S7098" s="301"/>
      <c r="T7098" s="301"/>
      <c r="U7098" s="301"/>
      <c r="V7098" s="301"/>
      <c r="W7098" s="301"/>
      <c r="X7098" s="301"/>
      <c r="Y7098" s="301"/>
      <c r="Z7098" s="301"/>
      <c r="AA7098" s="301"/>
      <c r="AB7098" s="301"/>
      <c r="AC7098" s="301"/>
      <c r="AD7098" s="301"/>
      <c r="AE7098" s="301"/>
      <c r="AF7098" s="301"/>
      <c r="AG7098" s="301"/>
      <c r="AH7098" s="301"/>
      <c r="AI7098" s="301"/>
    </row>
    <row r="7099" spans="18:35" ht="80.099999999999994" customHeight="1" x14ac:dyDescent="0.2">
      <c r="R7099" s="301"/>
      <c r="S7099" s="301"/>
      <c r="T7099" s="301"/>
      <c r="U7099" s="301"/>
      <c r="V7099" s="301"/>
      <c r="W7099" s="301"/>
      <c r="X7099" s="301"/>
      <c r="Y7099" s="301"/>
      <c r="Z7099" s="301"/>
      <c r="AA7099" s="301"/>
      <c r="AB7099" s="301"/>
      <c r="AC7099" s="301"/>
      <c r="AD7099" s="301"/>
      <c r="AE7099" s="301"/>
      <c r="AF7099" s="301"/>
      <c r="AG7099" s="301"/>
      <c r="AH7099" s="301"/>
      <c r="AI7099" s="301"/>
    </row>
    <row r="7100" spans="18:35" ht="80.099999999999994" customHeight="1" x14ac:dyDescent="0.2">
      <c r="R7100" s="301"/>
      <c r="S7100" s="301"/>
      <c r="T7100" s="301"/>
      <c r="U7100" s="301"/>
      <c r="V7100" s="301"/>
      <c r="W7100" s="301"/>
      <c r="X7100" s="301"/>
      <c r="Y7100" s="301"/>
      <c r="Z7100" s="301"/>
      <c r="AA7100" s="301"/>
      <c r="AB7100" s="301"/>
      <c r="AC7100" s="301"/>
      <c r="AD7100" s="301"/>
      <c r="AE7100" s="301"/>
      <c r="AF7100" s="301"/>
      <c r="AG7100" s="301"/>
      <c r="AH7100" s="301"/>
      <c r="AI7100" s="301"/>
    </row>
    <row r="7101" spans="18:35" ht="80.099999999999994" customHeight="1" x14ac:dyDescent="0.2">
      <c r="R7101" s="301"/>
      <c r="S7101" s="301"/>
      <c r="T7101" s="301"/>
      <c r="U7101" s="301"/>
      <c r="V7101" s="301"/>
      <c r="W7101" s="301"/>
      <c r="X7101" s="301"/>
      <c r="Y7101" s="301"/>
      <c r="Z7101" s="301"/>
      <c r="AA7101" s="301"/>
      <c r="AB7101" s="301"/>
      <c r="AC7101" s="301"/>
      <c r="AD7101" s="301"/>
      <c r="AE7101" s="301"/>
      <c r="AF7101" s="301"/>
      <c r="AG7101" s="301"/>
      <c r="AH7101" s="301"/>
      <c r="AI7101" s="301"/>
    </row>
    <row r="7102" spans="18:35" ht="80.099999999999994" customHeight="1" x14ac:dyDescent="0.2">
      <c r="R7102" s="301"/>
      <c r="S7102" s="301"/>
      <c r="T7102" s="301"/>
      <c r="U7102" s="301"/>
      <c r="V7102" s="301"/>
      <c r="W7102" s="301"/>
      <c r="X7102" s="301"/>
      <c r="Y7102" s="301"/>
      <c r="Z7102" s="301"/>
      <c r="AA7102" s="301"/>
      <c r="AB7102" s="301"/>
      <c r="AC7102" s="301"/>
      <c r="AD7102" s="301"/>
      <c r="AE7102" s="301"/>
      <c r="AF7102" s="301"/>
      <c r="AG7102" s="301"/>
      <c r="AH7102" s="301"/>
      <c r="AI7102" s="301"/>
    </row>
    <row r="7103" spans="18:35" ht="80.099999999999994" customHeight="1" x14ac:dyDescent="0.2">
      <c r="R7103" s="301"/>
      <c r="S7103" s="301"/>
      <c r="T7103" s="301"/>
      <c r="U7103" s="301"/>
      <c r="V7103" s="301"/>
      <c r="W7103" s="301"/>
      <c r="X7103" s="301"/>
      <c r="Y7103" s="301"/>
      <c r="Z7103" s="301"/>
      <c r="AA7103" s="301"/>
      <c r="AB7103" s="301"/>
      <c r="AC7103" s="301"/>
      <c r="AD7103" s="301"/>
      <c r="AE7103" s="301"/>
      <c r="AF7103" s="301"/>
      <c r="AG7103" s="301"/>
      <c r="AH7103" s="301"/>
      <c r="AI7103" s="301"/>
    </row>
    <row r="7104" spans="18:35" ht="80.099999999999994" customHeight="1" x14ac:dyDescent="0.2">
      <c r="R7104" s="301"/>
      <c r="S7104" s="301"/>
      <c r="T7104" s="301"/>
      <c r="U7104" s="301"/>
      <c r="V7104" s="301"/>
      <c r="W7104" s="301"/>
      <c r="X7104" s="301"/>
      <c r="Y7104" s="301"/>
      <c r="Z7104" s="301"/>
      <c r="AA7104" s="301"/>
      <c r="AB7104" s="301"/>
      <c r="AC7104" s="301"/>
      <c r="AD7104" s="301"/>
      <c r="AE7104" s="301"/>
      <c r="AF7104" s="301"/>
      <c r="AG7104" s="301"/>
      <c r="AH7104" s="301"/>
      <c r="AI7104" s="301"/>
    </row>
    <row r="7105" spans="18:35" ht="80.099999999999994" customHeight="1" x14ac:dyDescent="0.2">
      <c r="R7105" s="301"/>
      <c r="S7105" s="301"/>
      <c r="T7105" s="301"/>
      <c r="U7105" s="301"/>
      <c r="V7105" s="301"/>
      <c r="W7105" s="301"/>
      <c r="X7105" s="301"/>
      <c r="Y7105" s="301"/>
      <c r="Z7105" s="301"/>
      <c r="AA7105" s="301"/>
      <c r="AB7105" s="301"/>
      <c r="AC7105" s="301"/>
      <c r="AD7105" s="301"/>
      <c r="AE7105" s="301"/>
      <c r="AF7105" s="301"/>
      <c r="AG7105" s="301"/>
      <c r="AH7105" s="301"/>
      <c r="AI7105" s="301"/>
    </row>
    <row r="7106" spans="18:35" ht="80.099999999999994" customHeight="1" x14ac:dyDescent="0.2">
      <c r="R7106" s="301"/>
      <c r="S7106" s="301"/>
      <c r="T7106" s="301"/>
      <c r="U7106" s="301"/>
      <c r="V7106" s="301"/>
      <c r="W7106" s="301"/>
      <c r="X7106" s="301"/>
      <c r="Y7106" s="301"/>
      <c r="Z7106" s="301"/>
      <c r="AA7106" s="301"/>
      <c r="AB7106" s="301"/>
      <c r="AC7106" s="301"/>
      <c r="AD7106" s="301"/>
      <c r="AE7106" s="301"/>
      <c r="AF7106" s="301"/>
      <c r="AG7106" s="301"/>
      <c r="AH7106" s="301"/>
      <c r="AI7106" s="301"/>
    </row>
    <row r="7107" spans="18:35" ht="80.099999999999994" customHeight="1" x14ac:dyDescent="0.2">
      <c r="R7107" s="301"/>
      <c r="S7107" s="301"/>
      <c r="T7107" s="301"/>
      <c r="U7107" s="301"/>
      <c r="V7107" s="301"/>
      <c r="W7107" s="301"/>
      <c r="X7107" s="301"/>
      <c r="Y7107" s="301"/>
      <c r="Z7107" s="301"/>
      <c r="AA7107" s="301"/>
      <c r="AB7107" s="301"/>
      <c r="AC7107" s="301"/>
      <c r="AD7107" s="301"/>
      <c r="AE7107" s="301"/>
      <c r="AF7107" s="301"/>
      <c r="AG7107" s="301"/>
      <c r="AH7107" s="301"/>
      <c r="AI7107" s="301"/>
    </row>
    <row r="7108" spans="18:35" ht="80.099999999999994" customHeight="1" x14ac:dyDescent="0.2">
      <c r="R7108" s="301"/>
      <c r="S7108" s="301"/>
      <c r="T7108" s="301"/>
      <c r="U7108" s="301"/>
      <c r="V7108" s="301"/>
      <c r="W7108" s="301"/>
      <c r="X7108" s="301"/>
      <c r="Y7108" s="301"/>
      <c r="Z7108" s="301"/>
      <c r="AA7108" s="301"/>
      <c r="AB7108" s="301"/>
      <c r="AC7108" s="301"/>
      <c r="AD7108" s="301"/>
      <c r="AE7108" s="301"/>
      <c r="AF7108" s="301"/>
      <c r="AG7108" s="301"/>
      <c r="AH7108" s="301"/>
      <c r="AI7108" s="301"/>
    </row>
    <row r="7109" spans="18:35" ht="80.099999999999994" customHeight="1" x14ac:dyDescent="0.2">
      <c r="R7109" s="301"/>
      <c r="S7109" s="301"/>
      <c r="T7109" s="301"/>
      <c r="U7109" s="301"/>
      <c r="V7109" s="301"/>
      <c r="W7109" s="301"/>
      <c r="X7109" s="301"/>
      <c r="Y7109" s="301"/>
      <c r="Z7109" s="301"/>
      <c r="AA7109" s="301"/>
      <c r="AB7109" s="301"/>
      <c r="AC7109" s="301"/>
      <c r="AD7109" s="301"/>
      <c r="AE7109" s="301"/>
      <c r="AF7109" s="301"/>
      <c r="AG7109" s="301"/>
      <c r="AH7109" s="301"/>
      <c r="AI7109" s="301"/>
    </row>
    <row r="7110" spans="18:35" ht="80.099999999999994" customHeight="1" x14ac:dyDescent="0.2">
      <c r="R7110" s="301"/>
      <c r="S7110" s="301"/>
      <c r="T7110" s="301"/>
      <c r="U7110" s="301"/>
      <c r="V7110" s="301"/>
      <c r="W7110" s="301"/>
      <c r="X7110" s="301"/>
      <c r="Y7110" s="301"/>
      <c r="Z7110" s="301"/>
      <c r="AA7110" s="301"/>
      <c r="AB7110" s="301"/>
      <c r="AC7110" s="301"/>
      <c r="AD7110" s="301"/>
      <c r="AE7110" s="301"/>
      <c r="AF7110" s="301"/>
      <c r="AG7110" s="301"/>
      <c r="AH7110" s="301"/>
      <c r="AI7110" s="301"/>
    </row>
    <row r="7111" spans="18:35" ht="80.099999999999994" customHeight="1" x14ac:dyDescent="0.2">
      <c r="R7111" s="301"/>
      <c r="S7111" s="301"/>
      <c r="T7111" s="301"/>
      <c r="U7111" s="301"/>
      <c r="V7111" s="301"/>
      <c r="W7111" s="301"/>
      <c r="X7111" s="301"/>
      <c r="Y7111" s="301"/>
      <c r="Z7111" s="301"/>
      <c r="AA7111" s="301"/>
      <c r="AB7111" s="301"/>
      <c r="AC7111" s="301"/>
      <c r="AD7111" s="301"/>
      <c r="AE7111" s="301"/>
      <c r="AF7111" s="301"/>
      <c r="AG7111" s="301"/>
      <c r="AH7111" s="301"/>
      <c r="AI7111" s="301"/>
    </row>
    <row r="7112" spans="18:35" ht="80.099999999999994" customHeight="1" x14ac:dyDescent="0.2">
      <c r="R7112" s="301"/>
      <c r="S7112" s="301"/>
      <c r="T7112" s="301"/>
      <c r="U7112" s="301"/>
      <c r="V7112" s="301"/>
      <c r="W7112" s="301"/>
      <c r="X7112" s="301"/>
      <c r="Y7112" s="301"/>
      <c r="Z7112" s="301"/>
      <c r="AA7112" s="301"/>
      <c r="AB7112" s="301"/>
      <c r="AC7112" s="301"/>
      <c r="AD7112" s="301"/>
      <c r="AE7112" s="301"/>
      <c r="AF7112" s="301"/>
      <c r="AG7112" s="301"/>
      <c r="AH7112" s="301"/>
      <c r="AI7112" s="301"/>
    </row>
    <row r="7113" spans="18:35" ht="80.099999999999994" customHeight="1" x14ac:dyDescent="0.2">
      <c r="R7113" s="301"/>
      <c r="S7113" s="301"/>
      <c r="T7113" s="301"/>
      <c r="U7113" s="301"/>
      <c r="V7113" s="301"/>
      <c r="W7113" s="301"/>
      <c r="X7113" s="301"/>
      <c r="Y7113" s="301"/>
      <c r="Z7113" s="301"/>
      <c r="AA7113" s="301"/>
      <c r="AB7113" s="301"/>
      <c r="AC7113" s="301"/>
      <c r="AD7113" s="301"/>
      <c r="AE7113" s="301"/>
      <c r="AF7113" s="301"/>
      <c r="AG7113" s="301"/>
      <c r="AH7113" s="301"/>
      <c r="AI7113" s="301"/>
    </row>
    <row r="7114" spans="18:35" ht="80.099999999999994" customHeight="1" x14ac:dyDescent="0.2">
      <c r="R7114" s="301"/>
      <c r="S7114" s="301"/>
      <c r="T7114" s="301"/>
      <c r="U7114" s="301"/>
      <c r="V7114" s="301"/>
      <c r="W7114" s="301"/>
      <c r="X7114" s="301"/>
      <c r="Y7114" s="301"/>
      <c r="Z7114" s="301"/>
      <c r="AA7114" s="301"/>
      <c r="AB7114" s="301"/>
      <c r="AC7114" s="301"/>
      <c r="AD7114" s="301"/>
      <c r="AE7114" s="301"/>
      <c r="AF7114" s="301"/>
      <c r="AG7114" s="301"/>
      <c r="AH7114" s="301"/>
      <c r="AI7114" s="301"/>
    </row>
    <row r="7115" spans="18:35" ht="80.099999999999994" customHeight="1" x14ac:dyDescent="0.2">
      <c r="R7115" s="301"/>
      <c r="S7115" s="301"/>
      <c r="T7115" s="301"/>
      <c r="U7115" s="301"/>
      <c r="V7115" s="301"/>
      <c r="W7115" s="301"/>
      <c r="X7115" s="301"/>
      <c r="Y7115" s="301"/>
      <c r="Z7115" s="301"/>
      <c r="AA7115" s="301"/>
      <c r="AB7115" s="301"/>
      <c r="AC7115" s="301"/>
      <c r="AD7115" s="301"/>
      <c r="AE7115" s="301"/>
      <c r="AF7115" s="301"/>
      <c r="AG7115" s="301"/>
      <c r="AH7115" s="301"/>
      <c r="AI7115" s="301"/>
    </row>
    <row r="7116" spans="18:35" ht="80.099999999999994" customHeight="1" x14ac:dyDescent="0.2">
      <c r="R7116" s="301"/>
      <c r="S7116" s="301"/>
      <c r="T7116" s="301"/>
      <c r="U7116" s="301"/>
      <c r="V7116" s="301"/>
      <c r="W7116" s="301"/>
      <c r="X7116" s="301"/>
      <c r="Y7116" s="301"/>
      <c r="Z7116" s="301"/>
      <c r="AA7116" s="301"/>
      <c r="AB7116" s="301"/>
      <c r="AC7116" s="301"/>
      <c r="AD7116" s="301"/>
      <c r="AE7116" s="301"/>
      <c r="AF7116" s="301"/>
      <c r="AG7116" s="301"/>
      <c r="AH7116" s="301"/>
      <c r="AI7116" s="301"/>
    </row>
    <row r="7117" spans="18:35" ht="80.099999999999994" customHeight="1" x14ac:dyDescent="0.2">
      <c r="R7117" s="301"/>
      <c r="S7117" s="301"/>
      <c r="T7117" s="301"/>
      <c r="U7117" s="301"/>
      <c r="V7117" s="301"/>
      <c r="W7117" s="301"/>
      <c r="X7117" s="301"/>
      <c r="Y7117" s="301"/>
      <c r="Z7117" s="301"/>
      <c r="AA7117" s="301"/>
      <c r="AB7117" s="301"/>
      <c r="AC7117" s="301"/>
      <c r="AD7117" s="301"/>
      <c r="AE7117" s="301"/>
      <c r="AF7117" s="301"/>
      <c r="AG7117" s="301"/>
      <c r="AH7117" s="301"/>
      <c r="AI7117" s="301"/>
    </row>
    <row r="7118" spans="18:35" ht="80.099999999999994" customHeight="1" x14ac:dyDescent="0.2">
      <c r="R7118" s="301"/>
      <c r="S7118" s="301"/>
      <c r="T7118" s="301"/>
      <c r="U7118" s="301"/>
      <c r="V7118" s="301"/>
      <c r="W7118" s="301"/>
      <c r="X7118" s="301"/>
      <c r="Y7118" s="301"/>
      <c r="Z7118" s="301"/>
      <c r="AA7118" s="301"/>
      <c r="AB7118" s="301"/>
      <c r="AC7118" s="301"/>
      <c r="AD7118" s="301"/>
      <c r="AE7118" s="301"/>
      <c r="AF7118" s="301"/>
      <c r="AG7118" s="301"/>
      <c r="AH7118" s="301"/>
      <c r="AI7118" s="301"/>
    </row>
    <row r="7119" spans="18:35" ht="80.099999999999994" customHeight="1" x14ac:dyDescent="0.2">
      <c r="R7119" s="301"/>
      <c r="S7119" s="301"/>
      <c r="T7119" s="301"/>
      <c r="U7119" s="301"/>
      <c r="V7119" s="301"/>
      <c r="W7119" s="301"/>
      <c r="X7119" s="301"/>
      <c r="Y7119" s="301"/>
      <c r="Z7119" s="301"/>
      <c r="AA7119" s="301"/>
      <c r="AB7119" s="301"/>
      <c r="AC7119" s="301"/>
      <c r="AD7119" s="301"/>
      <c r="AE7119" s="301"/>
      <c r="AF7119" s="301"/>
      <c r="AG7119" s="301"/>
      <c r="AH7119" s="301"/>
      <c r="AI7119" s="301"/>
    </row>
    <row r="7120" spans="18:35" ht="80.099999999999994" customHeight="1" x14ac:dyDescent="0.2">
      <c r="R7120" s="301"/>
      <c r="S7120" s="301"/>
      <c r="T7120" s="301"/>
      <c r="U7120" s="301"/>
      <c r="V7120" s="301"/>
      <c r="W7120" s="301"/>
      <c r="X7120" s="301"/>
      <c r="Y7120" s="301"/>
      <c r="Z7120" s="301"/>
      <c r="AA7120" s="301"/>
      <c r="AB7120" s="301"/>
      <c r="AC7120" s="301"/>
      <c r="AD7120" s="301"/>
      <c r="AE7120" s="301"/>
      <c r="AF7120" s="301"/>
      <c r="AG7120" s="301"/>
      <c r="AH7120" s="301"/>
      <c r="AI7120" s="301"/>
    </row>
    <row r="7121" spans="18:35" ht="80.099999999999994" customHeight="1" x14ac:dyDescent="0.2">
      <c r="R7121" s="301"/>
      <c r="S7121" s="301"/>
      <c r="T7121" s="301"/>
      <c r="U7121" s="301"/>
      <c r="V7121" s="301"/>
      <c r="W7121" s="301"/>
      <c r="X7121" s="301"/>
      <c r="Y7121" s="301"/>
      <c r="Z7121" s="301"/>
      <c r="AA7121" s="301"/>
      <c r="AB7121" s="301"/>
      <c r="AC7121" s="301"/>
      <c r="AD7121" s="301"/>
      <c r="AE7121" s="301"/>
      <c r="AF7121" s="301"/>
      <c r="AG7121" s="301"/>
      <c r="AH7121" s="301"/>
      <c r="AI7121" s="301"/>
    </row>
    <row r="7122" spans="18:35" ht="80.099999999999994" customHeight="1" x14ac:dyDescent="0.2">
      <c r="R7122" s="301"/>
      <c r="S7122" s="301"/>
      <c r="T7122" s="301"/>
      <c r="U7122" s="301"/>
      <c r="V7122" s="301"/>
      <c r="W7122" s="301"/>
      <c r="X7122" s="301"/>
      <c r="Y7122" s="301"/>
      <c r="Z7122" s="301"/>
      <c r="AA7122" s="301"/>
      <c r="AB7122" s="301"/>
      <c r="AC7122" s="301"/>
      <c r="AD7122" s="301"/>
      <c r="AE7122" s="301"/>
      <c r="AF7122" s="301"/>
      <c r="AG7122" s="301"/>
      <c r="AH7122" s="301"/>
      <c r="AI7122" s="301"/>
    </row>
    <row r="7123" spans="18:35" ht="80.099999999999994" customHeight="1" x14ac:dyDescent="0.2">
      <c r="R7123" s="301"/>
      <c r="S7123" s="301"/>
      <c r="T7123" s="301"/>
      <c r="U7123" s="301"/>
      <c r="V7123" s="301"/>
      <c r="W7123" s="301"/>
      <c r="X7123" s="301"/>
      <c r="Y7123" s="301"/>
      <c r="Z7123" s="301"/>
      <c r="AA7123" s="301"/>
      <c r="AB7123" s="301"/>
      <c r="AC7123" s="301"/>
      <c r="AD7123" s="301"/>
      <c r="AE7123" s="301"/>
      <c r="AF7123" s="301"/>
      <c r="AG7123" s="301"/>
      <c r="AH7123" s="301"/>
      <c r="AI7123" s="301"/>
    </row>
    <row r="7124" spans="18:35" ht="80.099999999999994" customHeight="1" x14ac:dyDescent="0.2">
      <c r="R7124" s="301"/>
      <c r="S7124" s="301"/>
      <c r="T7124" s="301"/>
      <c r="U7124" s="301"/>
      <c r="V7124" s="301"/>
      <c r="W7124" s="301"/>
      <c r="X7124" s="301"/>
      <c r="Y7124" s="301"/>
      <c r="Z7124" s="301"/>
      <c r="AA7124" s="301"/>
      <c r="AB7124" s="301"/>
      <c r="AC7124" s="301"/>
      <c r="AD7124" s="301"/>
      <c r="AE7124" s="301"/>
      <c r="AF7124" s="301"/>
      <c r="AG7124" s="301"/>
      <c r="AH7124" s="301"/>
      <c r="AI7124" s="301"/>
    </row>
    <row r="7125" spans="18:35" ht="80.099999999999994" customHeight="1" x14ac:dyDescent="0.2">
      <c r="R7125" s="301"/>
      <c r="S7125" s="301"/>
      <c r="T7125" s="301"/>
      <c r="U7125" s="301"/>
      <c r="V7125" s="301"/>
      <c r="W7125" s="301"/>
      <c r="X7125" s="301"/>
      <c r="Y7125" s="301"/>
      <c r="Z7125" s="301"/>
      <c r="AA7125" s="301"/>
      <c r="AB7125" s="301"/>
      <c r="AC7125" s="301"/>
      <c r="AD7125" s="301"/>
      <c r="AE7125" s="301"/>
      <c r="AF7125" s="301"/>
      <c r="AG7125" s="301"/>
      <c r="AH7125" s="301"/>
      <c r="AI7125" s="301"/>
    </row>
    <row r="7126" spans="18:35" ht="80.099999999999994" customHeight="1" x14ac:dyDescent="0.2">
      <c r="R7126" s="301"/>
      <c r="S7126" s="301"/>
      <c r="T7126" s="301"/>
      <c r="U7126" s="301"/>
      <c r="V7126" s="301"/>
      <c r="W7126" s="301"/>
      <c r="X7126" s="301"/>
      <c r="Y7126" s="301"/>
      <c r="Z7126" s="301"/>
      <c r="AA7126" s="301"/>
      <c r="AB7126" s="301"/>
      <c r="AC7126" s="301"/>
      <c r="AD7126" s="301"/>
      <c r="AE7126" s="301"/>
      <c r="AF7126" s="301"/>
      <c r="AG7126" s="301"/>
      <c r="AH7126" s="301"/>
      <c r="AI7126" s="301"/>
    </row>
    <row r="7127" spans="18:35" ht="80.099999999999994" customHeight="1" x14ac:dyDescent="0.2">
      <c r="R7127" s="301"/>
      <c r="S7127" s="301"/>
      <c r="T7127" s="301"/>
      <c r="U7127" s="301"/>
      <c r="V7127" s="301"/>
      <c r="W7127" s="301"/>
      <c r="X7127" s="301"/>
      <c r="Y7127" s="301"/>
      <c r="Z7127" s="301"/>
      <c r="AA7127" s="301"/>
      <c r="AB7127" s="301"/>
      <c r="AC7127" s="301"/>
      <c r="AD7127" s="301"/>
      <c r="AE7127" s="301"/>
      <c r="AF7127" s="301"/>
      <c r="AG7127" s="301"/>
      <c r="AH7127" s="301"/>
      <c r="AI7127" s="301"/>
    </row>
    <row r="7128" spans="18:35" ht="80.099999999999994" customHeight="1" x14ac:dyDescent="0.2">
      <c r="R7128" s="301"/>
      <c r="S7128" s="301"/>
      <c r="T7128" s="301"/>
      <c r="U7128" s="301"/>
      <c r="V7128" s="301"/>
      <c r="W7128" s="301"/>
      <c r="X7128" s="301"/>
      <c r="Y7128" s="301"/>
      <c r="Z7128" s="301"/>
      <c r="AA7128" s="301"/>
      <c r="AB7128" s="301"/>
      <c r="AC7128" s="301"/>
      <c r="AD7128" s="301"/>
      <c r="AE7128" s="301"/>
      <c r="AF7128" s="301"/>
      <c r="AG7128" s="301"/>
      <c r="AH7128" s="301"/>
      <c r="AI7128" s="301"/>
    </row>
    <row r="7129" spans="18:35" ht="80.099999999999994" customHeight="1" x14ac:dyDescent="0.2">
      <c r="R7129" s="301"/>
      <c r="S7129" s="301"/>
      <c r="T7129" s="301"/>
      <c r="U7129" s="301"/>
      <c r="V7129" s="301"/>
      <c r="W7129" s="301"/>
      <c r="X7129" s="301"/>
      <c r="Y7129" s="301"/>
      <c r="Z7129" s="301"/>
      <c r="AA7129" s="301"/>
      <c r="AB7129" s="301"/>
      <c r="AC7129" s="301"/>
      <c r="AD7129" s="301"/>
      <c r="AE7129" s="301"/>
      <c r="AF7129" s="301"/>
      <c r="AG7129" s="301"/>
      <c r="AH7129" s="301"/>
      <c r="AI7129" s="301"/>
    </row>
    <row r="7130" spans="18:35" ht="80.099999999999994" customHeight="1" x14ac:dyDescent="0.2">
      <c r="R7130" s="301"/>
      <c r="S7130" s="301"/>
      <c r="T7130" s="301"/>
      <c r="U7130" s="301"/>
      <c r="V7130" s="301"/>
      <c r="W7130" s="301"/>
      <c r="X7130" s="301"/>
      <c r="Y7130" s="301"/>
      <c r="Z7130" s="301"/>
      <c r="AA7130" s="301"/>
      <c r="AB7130" s="301"/>
      <c r="AC7130" s="301"/>
      <c r="AD7130" s="301"/>
      <c r="AE7130" s="301"/>
      <c r="AF7130" s="301"/>
      <c r="AG7130" s="301"/>
      <c r="AH7130" s="301"/>
      <c r="AI7130" s="301"/>
    </row>
    <row r="7131" spans="18:35" ht="80.099999999999994" customHeight="1" x14ac:dyDescent="0.2">
      <c r="R7131" s="301"/>
      <c r="S7131" s="301"/>
      <c r="T7131" s="301"/>
      <c r="U7131" s="301"/>
      <c r="V7131" s="301"/>
      <c r="W7131" s="301"/>
      <c r="X7131" s="301"/>
      <c r="Y7131" s="301"/>
      <c r="Z7131" s="301"/>
      <c r="AA7131" s="301"/>
      <c r="AB7131" s="301"/>
      <c r="AC7131" s="301"/>
      <c r="AD7131" s="301"/>
      <c r="AE7131" s="301"/>
      <c r="AF7131" s="301"/>
      <c r="AG7131" s="301"/>
      <c r="AH7131" s="301"/>
      <c r="AI7131" s="301"/>
    </row>
    <row r="7132" spans="18:35" ht="80.099999999999994" customHeight="1" x14ac:dyDescent="0.2">
      <c r="R7132" s="301"/>
      <c r="S7132" s="301"/>
      <c r="T7132" s="301"/>
      <c r="U7132" s="301"/>
      <c r="V7132" s="301"/>
      <c r="W7132" s="301"/>
      <c r="X7132" s="301"/>
      <c r="Y7132" s="301"/>
      <c r="Z7132" s="301"/>
      <c r="AA7132" s="301"/>
      <c r="AB7132" s="301"/>
      <c r="AC7132" s="301"/>
      <c r="AD7132" s="301"/>
      <c r="AE7132" s="301"/>
      <c r="AF7132" s="301"/>
      <c r="AG7132" s="301"/>
      <c r="AH7132" s="301"/>
      <c r="AI7132" s="301"/>
    </row>
    <row r="7133" spans="18:35" ht="80.099999999999994" customHeight="1" x14ac:dyDescent="0.2">
      <c r="R7133" s="301"/>
      <c r="S7133" s="301"/>
      <c r="T7133" s="301"/>
      <c r="U7133" s="301"/>
      <c r="V7133" s="301"/>
      <c r="W7133" s="301"/>
      <c r="X7133" s="301"/>
      <c r="Y7133" s="301"/>
      <c r="Z7133" s="301"/>
      <c r="AA7133" s="301"/>
      <c r="AB7133" s="301"/>
      <c r="AC7133" s="301"/>
      <c r="AD7133" s="301"/>
      <c r="AE7133" s="301"/>
      <c r="AF7133" s="301"/>
      <c r="AG7133" s="301"/>
      <c r="AH7133" s="301"/>
      <c r="AI7133" s="301"/>
    </row>
    <row r="7134" spans="18:35" ht="80.099999999999994" customHeight="1" x14ac:dyDescent="0.2">
      <c r="R7134" s="301"/>
      <c r="S7134" s="301"/>
      <c r="T7134" s="301"/>
      <c r="U7134" s="301"/>
      <c r="V7134" s="301"/>
      <c r="W7134" s="301"/>
      <c r="X7134" s="301"/>
      <c r="Y7134" s="301"/>
      <c r="Z7134" s="301"/>
      <c r="AA7134" s="301"/>
      <c r="AB7134" s="301"/>
      <c r="AC7134" s="301"/>
      <c r="AD7134" s="301"/>
      <c r="AE7134" s="301"/>
      <c r="AF7134" s="301"/>
      <c r="AG7134" s="301"/>
      <c r="AH7134" s="301"/>
      <c r="AI7134" s="301"/>
    </row>
    <row r="7135" spans="18:35" ht="80.099999999999994" customHeight="1" x14ac:dyDescent="0.2">
      <c r="R7135" s="301"/>
      <c r="S7135" s="301"/>
      <c r="T7135" s="301"/>
      <c r="U7135" s="301"/>
      <c r="V7135" s="301"/>
      <c r="W7135" s="301"/>
      <c r="X7135" s="301"/>
      <c r="Y7135" s="301"/>
      <c r="Z7135" s="301"/>
      <c r="AA7135" s="301"/>
      <c r="AB7135" s="301"/>
      <c r="AC7135" s="301"/>
      <c r="AD7135" s="301"/>
      <c r="AE7135" s="301"/>
      <c r="AF7135" s="301"/>
      <c r="AG7135" s="301"/>
      <c r="AH7135" s="301"/>
      <c r="AI7135" s="301"/>
    </row>
    <row r="7136" spans="18:35" ht="80.099999999999994" customHeight="1" x14ac:dyDescent="0.2">
      <c r="R7136" s="301"/>
      <c r="S7136" s="301"/>
      <c r="T7136" s="301"/>
      <c r="U7136" s="301"/>
      <c r="V7136" s="301"/>
      <c r="W7136" s="301"/>
      <c r="X7136" s="301"/>
      <c r="Y7136" s="301"/>
      <c r="Z7136" s="301"/>
      <c r="AA7136" s="301"/>
      <c r="AB7136" s="301"/>
      <c r="AC7136" s="301"/>
      <c r="AD7136" s="301"/>
      <c r="AE7136" s="301"/>
      <c r="AF7136" s="301"/>
      <c r="AG7136" s="301"/>
      <c r="AH7136" s="301"/>
      <c r="AI7136" s="301"/>
    </row>
    <row r="7137" spans="18:35" ht="80.099999999999994" customHeight="1" x14ac:dyDescent="0.2">
      <c r="R7137" s="301"/>
      <c r="S7137" s="301"/>
      <c r="T7137" s="301"/>
      <c r="U7137" s="301"/>
      <c r="V7137" s="301"/>
      <c r="W7137" s="301"/>
      <c r="X7137" s="301"/>
      <c r="Y7137" s="301"/>
      <c r="Z7137" s="301"/>
      <c r="AA7137" s="301"/>
      <c r="AB7137" s="301"/>
      <c r="AC7137" s="301"/>
      <c r="AD7137" s="301"/>
      <c r="AE7137" s="301"/>
      <c r="AF7137" s="301"/>
      <c r="AG7137" s="301"/>
      <c r="AH7137" s="301"/>
      <c r="AI7137" s="301"/>
    </row>
    <row r="7138" spans="18:35" ht="80.099999999999994" customHeight="1" x14ac:dyDescent="0.2">
      <c r="R7138" s="301"/>
      <c r="S7138" s="301"/>
      <c r="T7138" s="301"/>
      <c r="U7138" s="301"/>
      <c r="V7138" s="301"/>
      <c r="W7138" s="301"/>
      <c r="X7138" s="301"/>
      <c r="Y7138" s="301"/>
      <c r="Z7138" s="301"/>
      <c r="AA7138" s="301"/>
      <c r="AB7138" s="301"/>
      <c r="AC7138" s="301"/>
      <c r="AD7138" s="301"/>
      <c r="AE7138" s="301"/>
      <c r="AF7138" s="301"/>
      <c r="AG7138" s="301"/>
      <c r="AH7138" s="301"/>
      <c r="AI7138" s="301"/>
    </row>
    <row r="7139" spans="18:35" ht="80.099999999999994" customHeight="1" x14ac:dyDescent="0.2">
      <c r="R7139" s="301"/>
      <c r="S7139" s="301"/>
      <c r="T7139" s="301"/>
      <c r="U7139" s="301"/>
      <c r="V7139" s="301"/>
      <c r="W7139" s="301"/>
      <c r="X7139" s="301"/>
      <c r="Y7139" s="301"/>
      <c r="Z7139" s="301"/>
      <c r="AA7139" s="301"/>
      <c r="AB7139" s="301"/>
      <c r="AC7139" s="301"/>
      <c r="AD7139" s="301"/>
      <c r="AE7139" s="301"/>
      <c r="AF7139" s="301"/>
      <c r="AG7139" s="301"/>
      <c r="AH7139" s="301"/>
      <c r="AI7139" s="301"/>
    </row>
    <row r="7140" spans="18:35" ht="80.099999999999994" customHeight="1" x14ac:dyDescent="0.2">
      <c r="R7140" s="301"/>
      <c r="S7140" s="301"/>
      <c r="T7140" s="301"/>
      <c r="U7140" s="301"/>
      <c r="V7140" s="301"/>
      <c r="W7140" s="301"/>
      <c r="X7140" s="301"/>
      <c r="Y7140" s="301"/>
      <c r="Z7140" s="301"/>
      <c r="AA7140" s="301"/>
      <c r="AB7140" s="301"/>
      <c r="AC7140" s="301"/>
      <c r="AD7140" s="301"/>
      <c r="AE7140" s="301"/>
      <c r="AF7140" s="301"/>
      <c r="AG7140" s="301"/>
      <c r="AH7140" s="301"/>
      <c r="AI7140" s="301"/>
    </row>
    <row r="7141" spans="18:35" ht="80.099999999999994" customHeight="1" x14ac:dyDescent="0.2">
      <c r="R7141" s="301"/>
      <c r="S7141" s="301"/>
      <c r="T7141" s="301"/>
      <c r="U7141" s="301"/>
      <c r="V7141" s="301"/>
      <c r="W7141" s="301"/>
      <c r="X7141" s="301"/>
      <c r="Y7141" s="301"/>
      <c r="Z7141" s="301"/>
      <c r="AA7141" s="301"/>
      <c r="AB7141" s="301"/>
      <c r="AC7141" s="301"/>
      <c r="AD7141" s="301"/>
      <c r="AE7141" s="301"/>
      <c r="AF7141" s="301"/>
      <c r="AG7141" s="301"/>
      <c r="AH7141" s="301"/>
      <c r="AI7141" s="301"/>
    </row>
    <row r="7142" spans="18:35" ht="80.099999999999994" customHeight="1" x14ac:dyDescent="0.2">
      <c r="R7142" s="301"/>
      <c r="S7142" s="301"/>
      <c r="T7142" s="301"/>
      <c r="U7142" s="301"/>
      <c r="V7142" s="301"/>
      <c r="W7142" s="301"/>
      <c r="X7142" s="301"/>
      <c r="Y7142" s="301"/>
      <c r="Z7142" s="301"/>
      <c r="AA7142" s="301"/>
      <c r="AB7142" s="301"/>
      <c r="AC7142" s="301"/>
      <c r="AD7142" s="301"/>
      <c r="AE7142" s="301"/>
      <c r="AF7142" s="301"/>
      <c r="AG7142" s="301"/>
      <c r="AH7142" s="301"/>
      <c r="AI7142" s="301"/>
    </row>
    <row r="7143" spans="18:35" ht="80.099999999999994" customHeight="1" x14ac:dyDescent="0.2">
      <c r="R7143" s="301"/>
      <c r="S7143" s="301"/>
      <c r="T7143" s="301"/>
      <c r="U7143" s="301"/>
      <c r="V7143" s="301"/>
      <c r="W7143" s="301"/>
      <c r="X7143" s="301"/>
      <c r="Y7143" s="301"/>
      <c r="Z7143" s="301"/>
      <c r="AA7143" s="301"/>
      <c r="AB7143" s="301"/>
      <c r="AC7143" s="301"/>
      <c r="AD7143" s="301"/>
      <c r="AE7143" s="301"/>
      <c r="AF7143" s="301"/>
      <c r="AG7143" s="301"/>
      <c r="AH7143" s="301"/>
      <c r="AI7143" s="301"/>
    </row>
    <row r="7144" spans="18:35" ht="80.099999999999994" customHeight="1" x14ac:dyDescent="0.2">
      <c r="R7144" s="301"/>
      <c r="S7144" s="301"/>
      <c r="T7144" s="301"/>
      <c r="U7144" s="301"/>
      <c r="V7144" s="301"/>
      <c r="W7144" s="301"/>
      <c r="X7144" s="301"/>
      <c r="Y7144" s="301"/>
      <c r="Z7144" s="301"/>
      <c r="AA7144" s="301"/>
      <c r="AB7144" s="301"/>
      <c r="AC7144" s="301"/>
      <c r="AD7144" s="301"/>
      <c r="AE7144" s="301"/>
      <c r="AF7144" s="301"/>
      <c r="AG7144" s="301"/>
      <c r="AH7144" s="301"/>
      <c r="AI7144" s="301"/>
    </row>
    <row r="7145" spans="18:35" ht="80.099999999999994" customHeight="1" x14ac:dyDescent="0.2">
      <c r="R7145" s="301"/>
      <c r="S7145" s="301"/>
      <c r="T7145" s="301"/>
      <c r="U7145" s="301"/>
      <c r="V7145" s="301"/>
      <c r="W7145" s="301"/>
      <c r="X7145" s="301"/>
      <c r="Y7145" s="301"/>
      <c r="Z7145" s="301"/>
      <c r="AA7145" s="301"/>
      <c r="AB7145" s="301"/>
      <c r="AC7145" s="301"/>
      <c r="AD7145" s="301"/>
      <c r="AE7145" s="301"/>
      <c r="AF7145" s="301"/>
      <c r="AG7145" s="301"/>
      <c r="AH7145" s="301"/>
      <c r="AI7145" s="301"/>
    </row>
    <row r="7146" spans="18:35" ht="80.099999999999994" customHeight="1" x14ac:dyDescent="0.2">
      <c r="R7146" s="301"/>
      <c r="S7146" s="301"/>
      <c r="T7146" s="301"/>
      <c r="U7146" s="301"/>
      <c r="V7146" s="301"/>
      <c r="W7146" s="301"/>
      <c r="X7146" s="301"/>
      <c r="Y7146" s="301"/>
      <c r="Z7146" s="301"/>
      <c r="AA7146" s="301"/>
      <c r="AB7146" s="301"/>
      <c r="AC7146" s="301"/>
      <c r="AD7146" s="301"/>
      <c r="AE7146" s="301"/>
      <c r="AF7146" s="301"/>
      <c r="AG7146" s="301"/>
      <c r="AH7146" s="301"/>
      <c r="AI7146" s="301"/>
    </row>
    <row r="7147" spans="18:35" ht="80.099999999999994" customHeight="1" x14ac:dyDescent="0.2">
      <c r="R7147" s="301"/>
      <c r="S7147" s="301"/>
      <c r="T7147" s="301"/>
      <c r="U7147" s="301"/>
      <c r="V7147" s="301"/>
      <c r="W7147" s="301"/>
      <c r="X7147" s="301"/>
      <c r="Y7147" s="301"/>
      <c r="Z7147" s="301"/>
      <c r="AA7147" s="301"/>
      <c r="AB7147" s="301"/>
      <c r="AC7147" s="301"/>
      <c r="AD7147" s="301"/>
      <c r="AE7147" s="301"/>
      <c r="AF7147" s="301"/>
      <c r="AG7147" s="301"/>
      <c r="AH7147" s="301"/>
      <c r="AI7147" s="301"/>
    </row>
    <row r="7148" spans="18:35" ht="80.099999999999994" customHeight="1" x14ac:dyDescent="0.2">
      <c r="R7148" s="301"/>
      <c r="S7148" s="301"/>
      <c r="T7148" s="301"/>
      <c r="U7148" s="301"/>
      <c r="V7148" s="301"/>
      <c r="W7148" s="301"/>
      <c r="X7148" s="301"/>
      <c r="Y7148" s="301"/>
      <c r="Z7148" s="301"/>
      <c r="AA7148" s="301"/>
      <c r="AB7148" s="301"/>
      <c r="AC7148" s="301"/>
      <c r="AD7148" s="301"/>
      <c r="AE7148" s="301"/>
      <c r="AF7148" s="301"/>
      <c r="AG7148" s="301"/>
      <c r="AH7148" s="301"/>
      <c r="AI7148" s="301"/>
    </row>
    <row r="7149" spans="18:35" ht="80.099999999999994" customHeight="1" x14ac:dyDescent="0.2">
      <c r="R7149" s="301"/>
      <c r="S7149" s="301"/>
      <c r="T7149" s="301"/>
      <c r="U7149" s="301"/>
      <c r="V7149" s="301"/>
      <c r="W7149" s="301"/>
      <c r="X7149" s="301"/>
      <c r="Y7149" s="301"/>
      <c r="Z7149" s="301"/>
      <c r="AA7149" s="301"/>
      <c r="AB7149" s="301"/>
      <c r="AC7149" s="301"/>
      <c r="AD7149" s="301"/>
      <c r="AE7149" s="301"/>
      <c r="AF7149" s="301"/>
      <c r="AG7149" s="301"/>
      <c r="AH7149" s="301"/>
      <c r="AI7149" s="301"/>
    </row>
    <row r="7150" spans="18:35" ht="80.099999999999994" customHeight="1" x14ac:dyDescent="0.2">
      <c r="R7150" s="301"/>
      <c r="S7150" s="301"/>
      <c r="T7150" s="301"/>
      <c r="U7150" s="301"/>
      <c r="V7150" s="301"/>
      <c r="W7150" s="301"/>
      <c r="X7150" s="301"/>
      <c r="Y7150" s="301"/>
      <c r="Z7150" s="301"/>
      <c r="AA7150" s="301"/>
      <c r="AB7150" s="301"/>
      <c r="AC7150" s="301"/>
      <c r="AD7150" s="301"/>
      <c r="AE7150" s="301"/>
      <c r="AF7150" s="301"/>
      <c r="AG7150" s="301"/>
      <c r="AH7150" s="301"/>
      <c r="AI7150" s="301"/>
    </row>
    <row r="7151" spans="18:35" ht="80.099999999999994" customHeight="1" x14ac:dyDescent="0.2">
      <c r="R7151" s="301"/>
      <c r="S7151" s="301"/>
      <c r="T7151" s="301"/>
      <c r="U7151" s="301"/>
      <c r="V7151" s="301"/>
      <c r="W7151" s="301"/>
      <c r="X7151" s="301"/>
      <c r="Y7151" s="301"/>
      <c r="Z7151" s="301"/>
      <c r="AA7151" s="301"/>
      <c r="AB7151" s="301"/>
      <c r="AC7151" s="301"/>
      <c r="AD7151" s="301"/>
      <c r="AE7151" s="301"/>
      <c r="AF7151" s="301"/>
      <c r="AG7151" s="301"/>
      <c r="AH7151" s="301"/>
      <c r="AI7151" s="301"/>
    </row>
    <row r="7152" spans="18:35" ht="80.099999999999994" customHeight="1" x14ac:dyDescent="0.2">
      <c r="R7152" s="301"/>
      <c r="S7152" s="301"/>
      <c r="T7152" s="301"/>
      <c r="U7152" s="301"/>
      <c r="V7152" s="301"/>
      <c r="W7152" s="301"/>
      <c r="X7152" s="301"/>
      <c r="Y7152" s="301"/>
      <c r="Z7152" s="301"/>
      <c r="AA7152" s="301"/>
      <c r="AB7152" s="301"/>
      <c r="AC7152" s="301"/>
      <c r="AD7152" s="301"/>
      <c r="AE7152" s="301"/>
      <c r="AF7152" s="301"/>
      <c r="AG7152" s="301"/>
      <c r="AH7152" s="301"/>
      <c r="AI7152" s="301"/>
    </row>
    <row r="7153" spans="18:35" ht="80.099999999999994" customHeight="1" x14ac:dyDescent="0.2">
      <c r="R7153" s="301"/>
      <c r="S7153" s="301"/>
      <c r="T7153" s="301"/>
      <c r="U7153" s="301"/>
      <c r="V7153" s="301"/>
      <c r="W7153" s="301"/>
      <c r="X7153" s="301"/>
      <c r="Y7153" s="301"/>
      <c r="Z7153" s="301"/>
      <c r="AA7153" s="301"/>
      <c r="AB7153" s="301"/>
      <c r="AC7153" s="301"/>
      <c r="AD7153" s="301"/>
      <c r="AE7153" s="301"/>
      <c r="AF7153" s="301"/>
      <c r="AG7153" s="301"/>
      <c r="AH7153" s="301"/>
      <c r="AI7153" s="301"/>
    </row>
    <row r="7154" spans="18:35" ht="80.099999999999994" customHeight="1" x14ac:dyDescent="0.2">
      <c r="R7154" s="301"/>
      <c r="S7154" s="301"/>
      <c r="T7154" s="301"/>
      <c r="U7154" s="301"/>
      <c r="V7154" s="301"/>
      <c r="W7154" s="301"/>
      <c r="X7154" s="301"/>
      <c r="Y7154" s="301"/>
      <c r="Z7154" s="301"/>
      <c r="AA7154" s="301"/>
      <c r="AB7154" s="301"/>
      <c r="AC7154" s="301"/>
      <c r="AD7154" s="301"/>
      <c r="AE7154" s="301"/>
      <c r="AF7154" s="301"/>
      <c r="AG7154" s="301"/>
      <c r="AH7154" s="301"/>
      <c r="AI7154" s="301"/>
    </row>
    <row r="7155" spans="18:35" ht="80.099999999999994" customHeight="1" x14ac:dyDescent="0.2">
      <c r="R7155" s="301"/>
      <c r="S7155" s="301"/>
      <c r="T7155" s="301"/>
      <c r="U7155" s="301"/>
      <c r="V7155" s="301"/>
      <c r="W7155" s="301"/>
      <c r="X7155" s="301"/>
      <c r="Y7155" s="301"/>
      <c r="Z7155" s="301"/>
      <c r="AA7155" s="301"/>
      <c r="AB7155" s="301"/>
      <c r="AC7155" s="301"/>
      <c r="AD7155" s="301"/>
      <c r="AE7155" s="301"/>
      <c r="AF7155" s="301"/>
      <c r="AG7155" s="301"/>
      <c r="AH7155" s="301"/>
      <c r="AI7155" s="301"/>
    </row>
    <row r="7156" spans="18:35" ht="80.099999999999994" customHeight="1" x14ac:dyDescent="0.2">
      <c r="R7156" s="301"/>
      <c r="S7156" s="301"/>
      <c r="T7156" s="301"/>
      <c r="U7156" s="301"/>
      <c r="V7156" s="301"/>
      <c r="W7156" s="301"/>
      <c r="X7156" s="301"/>
      <c r="Y7156" s="301"/>
      <c r="Z7156" s="301"/>
      <c r="AA7156" s="301"/>
      <c r="AB7156" s="301"/>
      <c r="AC7156" s="301"/>
      <c r="AD7156" s="301"/>
      <c r="AE7156" s="301"/>
      <c r="AF7156" s="301"/>
      <c r="AG7156" s="301"/>
      <c r="AH7156" s="301"/>
      <c r="AI7156" s="301"/>
    </row>
    <row r="7157" spans="18:35" ht="80.099999999999994" customHeight="1" x14ac:dyDescent="0.2">
      <c r="R7157" s="301"/>
      <c r="S7157" s="301"/>
      <c r="T7157" s="301"/>
      <c r="U7157" s="301"/>
      <c r="V7157" s="301"/>
      <c r="W7157" s="301"/>
      <c r="X7157" s="301"/>
      <c r="Y7157" s="301"/>
      <c r="Z7157" s="301"/>
      <c r="AA7157" s="301"/>
      <c r="AB7157" s="301"/>
      <c r="AC7157" s="301"/>
      <c r="AD7157" s="301"/>
      <c r="AE7157" s="301"/>
      <c r="AF7157" s="301"/>
      <c r="AG7157" s="301"/>
      <c r="AH7157" s="301"/>
      <c r="AI7157" s="301"/>
    </row>
    <row r="7158" spans="18:35" ht="80.099999999999994" customHeight="1" x14ac:dyDescent="0.2">
      <c r="R7158" s="301"/>
      <c r="S7158" s="301"/>
      <c r="T7158" s="301"/>
      <c r="U7158" s="301"/>
      <c r="V7158" s="301"/>
      <c r="W7158" s="301"/>
      <c r="X7158" s="301"/>
      <c r="Y7158" s="301"/>
      <c r="Z7158" s="301"/>
      <c r="AA7158" s="301"/>
      <c r="AB7158" s="301"/>
      <c r="AC7158" s="301"/>
      <c r="AD7158" s="301"/>
      <c r="AE7158" s="301"/>
      <c r="AF7158" s="301"/>
      <c r="AG7158" s="301"/>
      <c r="AH7158" s="301"/>
      <c r="AI7158" s="301"/>
    </row>
    <row r="7159" spans="18:35" ht="80.099999999999994" customHeight="1" x14ac:dyDescent="0.2">
      <c r="R7159" s="301"/>
      <c r="S7159" s="301"/>
      <c r="T7159" s="301"/>
      <c r="U7159" s="301"/>
      <c r="V7159" s="301"/>
      <c r="W7159" s="301"/>
      <c r="X7159" s="301"/>
      <c r="Y7159" s="301"/>
      <c r="Z7159" s="301"/>
      <c r="AA7159" s="301"/>
      <c r="AB7159" s="301"/>
      <c r="AC7159" s="301"/>
      <c r="AD7159" s="301"/>
      <c r="AE7159" s="301"/>
      <c r="AF7159" s="301"/>
      <c r="AG7159" s="301"/>
      <c r="AH7159" s="301"/>
      <c r="AI7159" s="301"/>
    </row>
    <row r="7160" spans="18:35" ht="80.099999999999994" customHeight="1" x14ac:dyDescent="0.2">
      <c r="R7160" s="301"/>
      <c r="S7160" s="301"/>
      <c r="T7160" s="301"/>
      <c r="U7160" s="301"/>
      <c r="V7160" s="301"/>
      <c r="W7160" s="301"/>
      <c r="X7160" s="301"/>
      <c r="Y7160" s="301"/>
      <c r="Z7160" s="301"/>
      <c r="AA7160" s="301"/>
      <c r="AB7160" s="301"/>
      <c r="AC7160" s="301"/>
      <c r="AD7160" s="301"/>
      <c r="AE7160" s="301"/>
      <c r="AF7160" s="301"/>
      <c r="AG7160" s="301"/>
      <c r="AH7160" s="301"/>
      <c r="AI7160" s="301"/>
    </row>
    <row r="7161" spans="18:35" ht="80.099999999999994" customHeight="1" x14ac:dyDescent="0.2">
      <c r="R7161" s="301"/>
      <c r="S7161" s="301"/>
      <c r="T7161" s="301"/>
      <c r="U7161" s="301"/>
      <c r="V7161" s="301"/>
      <c r="W7161" s="301"/>
      <c r="X7161" s="301"/>
      <c r="Y7161" s="301"/>
      <c r="Z7161" s="301"/>
      <c r="AA7161" s="301"/>
      <c r="AB7161" s="301"/>
      <c r="AC7161" s="301"/>
      <c r="AD7161" s="301"/>
      <c r="AE7161" s="301"/>
      <c r="AF7161" s="301"/>
      <c r="AG7161" s="301"/>
      <c r="AH7161" s="301"/>
      <c r="AI7161" s="301"/>
    </row>
    <row r="7162" spans="18:35" ht="80.099999999999994" customHeight="1" x14ac:dyDescent="0.2">
      <c r="R7162" s="301"/>
      <c r="S7162" s="301"/>
      <c r="T7162" s="301"/>
      <c r="U7162" s="301"/>
      <c r="V7162" s="301"/>
      <c r="W7162" s="301"/>
      <c r="X7162" s="301"/>
      <c r="Y7162" s="301"/>
      <c r="Z7162" s="301"/>
      <c r="AA7162" s="301"/>
      <c r="AB7162" s="301"/>
      <c r="AC7162" s="301"/>
      <c r="AD7162" s="301"/>
      <c r="AE7162" s="301"/>
      <c r="AF7162" s="301"/>
      <c r="AG7162" s="301"/>
      <c r="AH7162" s="301"/>
      <c r="AI7162" s="301"/>
    </row>
    <row r="7163" spans="18:35" ht="80.099999999999994" customHeight="1" x14ac:dyDescent="0.2">
      <c r="R7163" s="301"/>
      <c r="S7163" s="301"/>
      <c r="T7163" s="301"/>
      <c r="U7163" s="301"/>
      <c r="V7163" s="301"/>
      <c r="W7163" s="301"/>
      <c r="X7163" s="301"/>
      <c r="Y7163" s="301"/>
      <c r="Z7163" s="301"/>
      <c r="AA7163" s="301"/>
      <c r="AB7163" s="301"/>
      <c r="AC7163" s="301"/>
      <c r="AD7163" s="301"/>
      <c r="AE7163" s="301"/>
      <c r="AF7163" s="301"/>
      <c r="AG7163" s="301"/>
      <c r="AH7163" s="301"/>
      <c r="AI7163" s="301"/>
    </row>
    <row r="7164" spans="18:35" ht="80.099999999999994" customHeight="1" x14ac:dyDescent="0.2">
      <c r="R7164" s="301"/>
      <c r="S7164" s="301"/>
      <c r="T7164" s="301"/>
      <c r="U7164" s="301"/>
      <c r="V7164" s="301"/>
      <c r="W7164" s="301"/>
      <c r="X7164" s="301"/>
      <c r="Y7164" s="301"/>
      <c r="Z7164" s="301"/>
      <c r="AA7164" s="301"/>
      <c r="AB7164" s="301"/>
      <c r="AC7164" s="301"/>
      <c r="AD7164" s="301"/>
      <c r="AE7164" s="301"/>
      <c r="AF7164" s="301"/>
      <c r="AG7164" s="301"/>
      <c r="AH7164" s="301"/>
      <c r="AI7164" s="301"/>
    </row>
    <row r="7165" spans="18:35" ht="80.099999999999994" customHeight="1" x14ac:dyDescent="0.2">
      <c r="R7165" s="301"/>
      <c r="S7165" s="301"/>
      <c r="T7165" s="301"/>
      <c r="U7165" s="301"/>
      <c r="V7165" s="301"/>
      <c r="W7165" s="301"/>
      <c r="X7165" s="301"/>
      <c r="Y7165" s="301"/>
      <c r="Z7165" s="301"/>
      <c r="AA7165" s="301"/>
      <c r="AB7165" s="301"/>
      <c r="AC7165" s="301"/>
      <c r="AD7165" s="301"/>
      <c r="AE7165" s="301"/>
      <c r="AF7165" s="301"/>
      <c r="AG7165" s="301"/>
      <c r="AH7165" s="301"/>
      <c r="AI7165" s="301"/>
    </row>
    <row r="7166" spans="18:35" ht="80.099999999999994" customHeight="1" x14ac:dyDescent="0.2">
      <c r="R7166" s="301"/>
      <c r="S7166" s="301"/>
      <c r="T7166" s="301"/>
      <c r="U7166" s="301"/>
      <c r="V7166" s="301"/>
      <c r="W7166" s="301"/>
      <c r="X7166" s="301"/>
      <c r="Y7166" s="301"/>
      <c r="Z7166" s="301"/>
      <c r="AA7166" s="301"/>
      <c r="AB7166" s="301"/>
      <c r="AC7166" s="301"/>
      <c r="AD7166" s="301"/>
      <c r="AE7166" s="301"/>
      <c r="AF7166" s="301"/>
      <c r="AG7166" s="301"/>
      <c r="AH7166" s="301"/>
      <c r="AI7166" s="301"/>
    </row>
    <row r="7167" spans="18:35" ht="80.099999999999994" customHeight="1" x14ac:dyDescent="0.2">
      <c r="R7167" s="301"/>
      <c r="S7167" s="301"/>
      <c r="T7167" s="301"/>
      <c r="U7167" s="301"/>
      <c r="V7167" s="301"/>
      <c r="W7167" s="301"/>
      <c r="X7167" s="301"/>
      <c r="Y7167" s="301"/>
      <c r="Z7167" s="301"/>
      <c r="AA7167" s="301"/>
      <c r="AB7167" s="301"/>
      <c r="AC7167" s="301"/>
      <c r="AD7167" s="301"/>
      <c r="AE7167" s="301"/>
      <c r="AF7167" s="301"/>
      <c r="AG7167" s="301"/>
      <c r="AH7167" s="301"/>
      <c r="AI7167" s="301"/>
    </row>
    <row r="7168" spans="18:35" ht="80.099999999999994" customHeight="1" x14ac:dyDescent="0.2">
      <c r="R7168" s="301"/>
      <c r="S7168" s="301"/>
      <c r="T7168" s="301"/>
      <c r="U7168" s="301"/>
      <c r="V7168" s="301"/>
      <c r="W7168" s="301"/>
      <c r="X7168" s="301"/>
      <c r="Y7168" s="301"/>
      <c r="Z7168" s="301"/>
      <c r="AA7168" s="301"/>
      <c r="AB7168" s="301"/>
      <c r="AC7168" s="301"/>
      <c r="AD7168" s="301"/>
      <c r="AE7168" s="301"/>
      <c r="AF7168" s="301"/>
      <c r="AG7168" s="301"/>
      <c r="AH7168" s="301"/>
      <c r="AI7168" s="301"/>
    </row>
    <row r="7169" spans="18:35" ht="80.099999999999994" customHeight="1" x14ac:dyDescent="0.2">
      <c r="R7169" s="301"/>
      <c r="S7169" s="301"/>
      <c r="T7169" s="301"/>
      <c r="U7169" s="301"/>
      <c r="V7169" s="301"/>
      <c r="W7169" s="301"/>
      <c r="X7169" s="301"/>
      <c r="Y7169" s="301"/>
      <c r="Z7169" s="301"/>
      <c r="AA7169" s="301"/>
      <c r="AB7169" s="301"/>
      <c r="AC7169" s="301"/>
      <c r="AD7169" s="301"/>
      <c r="AE7169" s="301"/>
      <c r="AF7169" s="301"/>
      <c r="AG7169" s="301"/>
      <c r="AH7169" s="301"/>
      <c r="AI7169" s="301"/>
    </row>
    <row r="7170" spans="18:35" ht="80.099999999999994" customHeight="1" x14ac:dyDescent="0.2">
      <c r="R7170" s="301"/>
      <c r="S7170" s="301"/>
      <c r="T7170" s="301"/>
      <c r="U7170" s="301"/>
      <c r="V7170" s="301"/>
      <c r="W7170" s="301"/>
      <c r="X7170" s="301"/>
      <c r="Y7170" s="301"/>
      <c r="Z7170" s="301"/>
      <c r="AA7170" s="301"/>
      <c r="AB7170" s="301"/>
      <c r="AC7170" s="301"/>
      <c r="AD7170" s="301"/>
      <c r="AE7170" s="301"/>
      <c r="AF7170" s="301"/>
      <c r="AG7170" s="301"/>
      <c r="AH7170" s="301"/>
      <c r="AI7170" s="301"/>
    </row>
    <row r="7171" spans="18:35" ht="80.099999999999994" customHeight="1" x14ac:dyDescent="0.2">
      <c r="R7171" s="301"/>
      <c r="S7171" s="301"/>
      <c r="T7171" s="301"/>
      <c r="U7171" s="301"/>
      <c r="V7171" s="301"/>
      <c r="W7171" s="301"/>
      <c r="X7171" s="301"/>
      <c r="Y7171" s="301"/>
      <c r="Z7171" s="301"/>
      <c r="AA7171" s="301"/>
      <c r="AB7171" s="301"/>
      <c r="AC7171" s="301"/>
      <c r="AD7171" s="301"/>
      <c r="AE7171" s="301"/>
      <c r="AF7171" s="301"/>
      <c r="AG7171" s="301"/>
      <c r="AH7171" s="301"/>
      <c r="AI7171" s="301"/>
    </row>
    <row r="7172" spans="18:35" ht="80.099999999999994" customHeight="1" x14ac:dyDescent="0.2">
      <c r="R7172" s="301"/>
      <c r="S7172" s="301"/>
      <c r="T7172" s="301"/>
      <c r="U7172" s="301"/>
      <c r="V7172" s="301"/>
      <c r="W7172" s="301"/>
      <c r="X7172" s="301"/>
      <c r="Y7172" s="301"/>
      <c r="Z7172" s="301"/>
      <c r="AA7172" s="301"/>
      <c r="AB7172" s="301"/>
      <c r="AC7172" s="301"/>
      <c r="AD7172" s="301"/>
      <c r="AE7172" s="301"/>
      <c r="AF7172" s="301"/>
      <c r="AG7172" s="301"/>
      <c r="AH7172" s="301"/>
      <c r="AI7172" s="301"/>
    </row>
    <row r="7173" spans="18:35" ht="80.099999999999994" customHeight="1" x14ac:dyDescent="0.2">
      <c r="R7173" s="301"/>
      <c r="S7173" s="301"/>
      <c r="T7173" s="301"/>
      <c r="U7173" s="301"/>
      <c r="V7173" s="301"/>
      <c r="W7173" s="301"/>
      <c r="X7173" s="301"/>
      <c r="Y7173" s="301"/>
      <c r="Z7173" s="301"/>
      <c r="AA7173" s="301"/>
      <c r="AB7173" s="301"/>
      <c r="AC7173" s="301"/>
      <c r="AD7173" s="301"/>
      <c r="AE7173" s="301"/>
      <c r="AF7173" s="301"/>
      <c r="AG7173" s="301"/>
      <c r="AH7173" s="301"/>
      <c r="AI7173" s="301"/>
    </row>
    <row r="7174" spans="18:35" ht="80.099999999999994" customHeight="1" x14ac:dyDescent="0.2">
      <c r="R7174" s="301"/>
      <c r="S7174" s="301"/>
      <c r="T7174" s="301"/>
      <c r="U7174" s="301"/>
      <c r="V7174" s="301"/>
      <c r="W7174" s="301"/>
      <c r="X7174" s="301"/>
      <c r="Y7174" s="301"/>
      <c r="Z7174" s="301"/>
      <c r="AA7174" s="301"/>
      <c r="AB7174" s="301"/>
      <c r="AC7174" s="301"/>
      <c r="AD7174" s="301"/>
      <c r="AE7174" s="301"/>
      <c r="AF7174" s="301"/>
      <c r="AG7174" s="301"/>
      <c r="AH7174" s="301"/>
      <c r="AI7174" s="301"/>
    </row>
    <row r="7175" spans="18:35" ht="80.099999999999994" customHeight="1" x14ac:dyDescent="0.2">
      <c r="R7175" s="301"/>
      <c r="S7175" s="301"/>
      <c r="T7175" s="301"/>
      <c r="U7175" s="301"/>
      <c r="V7175" s="301"/>
      <c r="W7175" s="301"/>
      <c r="X7175" s="301"/>
      <c r="Y7175" s="301"/>
      <c r="Z7175" s="301"/>
      <c r="AA7175" s="301"/>
      <c r="AB7175" s="301"/>
      <c r="AC7175" s="301"/>
      <c r="AD7175" s="301"/>
      <c r="AE7175" s="301"/>
      <c r="AF7175" s="301"/>
      <c r="AG7175" s="301"/>
      <c r="AH7175" s="301"/>
      <c r="AI7175" s="301"/>
    </row>
    <row r="7176" spans="18:35" ht="80.099999999999994" customHeight="1" x14ac:dyDescent="0.2">
      <c r="R7176" s="301"/>
      <c r="S7176" s="301"/>
      <c r="T7176" s="301"/>
      <c r="U7176" s="301"/>
      <c r="V7176" s="301"/>
      <c r="W7176" s="301"/>
      <c r="X7176" s="301"/>
      <c r="Y7176" s="301"/>
      <c r="Z7176" s="301"/>
      <c r="AA7176" s="301"/>
      <c r="AB7176" s="301"/>
      <c r="AC7176" s="301"/>
      <c r="AD7176" s="301"/>
      <c r="AE7176" s="301"/>
      <c r="AF7176" s="301"/>
      <c r="AG7176" s="301"/>
      <c r="AH7176" s="301"/>
      <c r="AI7176" s="301"/>
    </row>
    <row r="7177" spans="18:35" ht="80.099999999999994" customHeight="1" x14ac:dyDescent="0.2">
      <c r="R7177" s="301"/>
      <c r="S7177" s="301"/>
      <c r="T7177" s="301"/>
      <c r="U7177" s="301"/>
      <c r="V7177" s="301"/>
      <c r="W7177" s="301"/>
      <c r="X7177" s="301"/>
      <c r="Y7177" s="301"/>
      <c r="Z7177" s="301"/>
      <c r="AA7177" s="301"/>
      <c r="AB7177" s="301"/>
      <c r="AC7177" s="301"/>
      <c r="AD7177" s="301"/>
      <c r="AE7177" s="301"/>
      <c r="AF7177" s="301"/>
      <c r="AG7177" s="301"/>
      <c r="AH7177" s="301"/>
      <c r="AI7177" s="301"/>
    </row>
    <row r="7178" spans="18:35" ht="80.099999999999994" customHeight="1" x14ac:dyDescent="0.2">
      <c r="R7178" s="301"/>
      <c r="S7178" s="301"/>
      <c r="T7178" s="301"/>
      <c r="U7178" s="301"/>
      <c r="V7178" s="301"/>
      <c r="W7178" s="301"/>
      <c r="X7178" s="301"/>
      <c r="Y7178" s="301"/>
      <c r="Z7178" s="301"/>
      <c r="AA7178" s="301"/>
      <c r="AB7178" s="301"/>
      <c r="AC7178" s="301"/>
      <c r="AD7178" s="301"/>
      <c r="AE7178" s="301"/>
      <c r="AF7178" s="301"/>
      <c r="AG7178" s="301"/>
      <c r="AH7178" s="301"/>
      <c r="AI7178" s="301"/>
    </row>
    <row r="7179" spans="18:35" ht="80.099999999999994" customHeight="1" x14ac:dyDescent="0.2">
      <c r="R7179" s="301"/>
      <c r="S7179" s="301"/>
      <c r="T7179" s="301"/>
      <c r="U7179" s="301"/>
      <c r="V7179" s="301"/>
      <c r="W7179" s="301"/>
      <c r="X7179" s="301"/>
      <c r="Y7179" s="301"/>
      <c r="Z7179" s="301"/>
      <c r="AA7179" s="301"/>
      <c r="AB7179" s="301"/>
      <c r="AC7179" s="301"/>
      <c r="AD7179" s="301"/>
      <c r="AE7179" s="301"/>
      <c r="AF7179" s="301"/>
      <c r="AG7179" s="301"/>
      <c r="AH7179" s="301"/>
      <c r="AI7179" s="301"/>
    </row>
    <row r="7180" spans="18:35" ht="80.099999999999994" customHeight="1" x14ac:dyDescent="0.2">
      <c r="R7180" s="301"/>
      <c r="S7180" s="301"/>
      <c r="T7180" s="301"/>
      <c r="U7180" s="301"/>
      <c r="V7180" s="301"/>
      <c r="W7180" s="301"/>
      <c r="X7180" s="301"/>
      <c r="Y7180" s="301"/>
      <c r="Z7180" s="301"/>
      <c r="AA7180" s="301"/>
      <c r="AB7180" s="301"/>
      <c r="AC7180" s="301"/>
      <c r="AD7180" s="301"/>
      <c r="AE7180" s="301"/>
      <c r="AF7180" s="301"/>
      <c r="AG7180" s="301"/>
      <c r="AH7180" s="301"/>
      <c r="AI7180" s="301"/>
    </row>
    <row r="7181" spans="18:35" ht="80.099999999999994" customHeight="1" x14ac:dyDescent="0.2">
      <c r="R7181" s="301"/>
      <c r="S7181" s="301"/>
      <c r="T7181" s="301"/>
      <c r="U7181" s="301"/>
      <c r="V7181" s="301"/>
      <c r="W7181" s="301"/>
      <c r="X7181" s="301"/>
      <c r="Y7181" s="301"/>
      <c r="Z7181" s="301"/>
      <c r="AA7181" s="301"/>
      <c r="AB7181" s="301"/>
      <c r="AC7181" s="301"/>
      <c r="AD7181" s="301"/>
      <c r="AE7181" s="301"/>
      <c r="AF7181" s="301"/>
      <c r="AG7181" s="301"/>
      <c r="AH7181" s="301"/>
      <c r="AI7181" s="301"/>
    </row>
    <row r="7182" spans="18:35" ht="80.099999999999994" customHeight="1" x14ac:dyDescent="0.2">
      <c r="R7182" s="301"/>
      <c r="S7182" s="301"/>
      <c r="T7182" s="301"/>
      <c r="U7182" s="301"/>
      <c r="V7182" s="301"/>
      <c r="W7182" s="301"/>
      <c r="X7182" s="301"/>
      <c r="Y7182" s="301"/>
      <c r="Z7182" s="301"/>
      <c r="AA7182" s="301"/>
      <c r="AB7182" s="301"/>
      <c r="AC7182" s="301"/>
      <c r="AD7182" s="301"/>
      <c r="AE7182" s="301"/>
      <c r="AF7182" s="301"/>
      <c r="AG7182" s="301"/>
      <c r="AH7182" s="301"/>
      <c r="AI7182" s="301"/>
    </row>
    <row r="7183" spans="18:35" ht="80.099999999999994" customHeight="1" x14ac:dyDescent="0.2">
      <c r="R7183" s="301"/>
      <c r="S7183" s="301"/>
      <c r="T7183" s="301"/>
      <c r="U7183" s="301"/>
      <c r="V7183" s="301"/>
      <c r="W7183" s="301"/>
      <c r="X7183" s="301"/>
      <c r="Y7183" s="301"/>
      <c r="Z7183" s="301"/>
      <c r="AA7183" s="301"/>
      <c r="AB7183" s="301"/>
      <c r="AC7183" s="301"/>
      <c r="AD7183" s="301"/>
      <c r="AE7183" s="301"/>
      <c r="AF7183" s="301"/>
      <c r="AG7183" s="301"/>
      <c r="AH7183" s="301"/>
      <c r="AI7183" s="301"/>
    </row>
    <row r="7184" spans="18:35" ht="80.099999999999994" customHeight="1" x14ac:dyDescent="0.2">
      <c r="R7184" s="301"/>
      <c r="S7184" s="301"/>
      <c r="T7184" s="301"/>
      <c r="U7184" s="301"/>
      <c r="V7184" s="301"/>
      <c r="W7184" s="301"/>
      <c r="X7184" s="301"/>
      <c r="Y7184" s="301"/>
      <c r="Z7184" s="301"/>
      <c r="AA7184" s="301"/>
      <c r="AB7184" s="301"/>
      <c r="AC7184" s="301"/>
      <c r="AD7184" s="301"/>
      <c r="AE7184" s="301"/>
      <c r="AF7184" s="301"/>
      <c r="AG7184" s="301"/>
      <c r="AH7184" s="301"/>
      <c r="AI7184" s="301"/>
    </row>
    <row r="7185" spans="18:35" ht="80.099999999999994" customHeight="1" x14ac:dyDescent="0.2">
      <c r="R7185" s="301"/>
      <c r="S7185" s="301"/>
      <c r="T7185" s="301"/>
      <c r="U7185" s="301"/>
      <c r="V7185" s="301"/>
      <c r="W7185" s="301"/>
      <c r="X7185" s="301"/>
      <c r="Y7185" s="301"/>
      <c r="Z7185" s="301"/>
      <c r="AA7185" s="301"/>
      <c r="AB7185" s="301"/>
      <c r="AC7185" s="301"/>
      <c r="AD7185" s="301"/>
      <c r="AE7185" s="301"/>
      <c r="AF7185" s="301"/>
      <c r="AG7185" s="301"/>
      <c r="AH7185" s="301"/>
      <c r="AI7185" s="301"/>
    </row>
    <row r="7186" spans="18:35" ht="80.099999999999994" customHeight="1" x14ac:dyDescent="0.2">
      <c r="R7186" s="301"/>
      <c r="S7186" s="301"/>
      <c r="T7186" s="301"/>
      <c r="U7186" s="301"/>
      <c r="V7186" s="301"/>
      <c r="W7186" s="301"/>
      <c r="X7186" s="301"/>
      <c r="Y7186" s="301"/>
      <c r="Z7186" s="301"/>
      <c r="AA7186" s="301"/>
      <c r="AB7186" s="301"/>
      <c r="AC7186" s="301"/>
      <c r="AD7186" s="301"/>
      <c r="AE7186" s="301"/>
      <c r="AF7186" s="301"/>
      <c r="AG7186" s="301"/>
      <c r="AH7186" s="301"/>
      <c r="AI7186" s="301"/>
    </row>
    <row r="7187" spans="18:35" ht="80.099999999999994" customHeight="1" x14ac:dyDescent="0.2">
      <c r="R7187" s="301"/>
      <c r="S7187" s="301"/>
      <c r="T7187" s="301"/>
      <c r="U7187" s="301"/>
      <c r="V7187" s="301"/>
      <c r="W7187" s="301"/>
      <c r="X7187" s="301"/>
      <c r="Y7187" s="301"/>
      <c r="Z7187" s="301"/>
      <c r="AA7187" s="301"/>
      <c r="AB7187" s="301"/>
      <c r="AC7187" s="301"/>
      <c r="AD7187" s="301"/>
      <c r="AE7187" s="301"/>
      <c r="AF7187" s="301"/>
      <c r="AG7187" s="301"/>
      <c r="AH7187" s="301"/>
      <c r="AI7187" s="301"/>
    </row>
    <row r="7188" spans="18:35" ht="80.099999999999994" customHeight="1" x14ac:dyDescent="0.2">
      <c r="R7188" s="301"/>
      <c r="S7188" s="301"/>
      <c r="T7188" s="301"/>
      <c r="U7188" s="301"/>
      <c r="V7188" s="301"/>
      <c r="W7188" s="301"/>
      <c r="X7188" s="301"/>
      <c r="Y7188" s="301"/>
      <c r="Z7188" s="301"/>
      <c r="AA7188" s="301"/>
      <c r="AB7188" s="301"/>
      <c r="AC7188" s="301"/>
      <c r="AD7188" s="301"/>
      <c r="AE7188" s="301"/>
      <c r="AF7188" s="301"/>
      <c r="AG7188" s="301"/>
      <c r="AH7188" s="301"/>
      <c r="AI7188" s="301"/>
    </row>
    <row r="7189" spans="18:35" ht="80.099999999999994" customHeight="1" x14ac:dyDescent="0.2">
      <c r="R7189" s="301"/>
      <c r="S7189" s="301"/>
      <c r="T7189" s="301"/>
      <c r="U7189" s="301"/>
      <c r="V7189" s="301"/>
      <c r="W7189" s="301"/>
      <c r="X7189" s="301"/>
      <c r="Y7189" s="301"/>
      <c r="Z7189" s="301"/>
      <c r="AA7189" s="301"/>
      <c r="AB7189" s="301"/>
      <c r="AC7189" s="301"/>
      <c r="AD7189" s="301"/>
      <c r="AE7189" s="301"/>
      <c r="AF7189" s="301"/>
      <c r="AG7189" s="301"/>
      <c r="AH7189" s="301"/>
      <c r="AI7189" s="301"/>
    </row>
    <row r="7190" spans="18:35" ht="80.099999999999994" customHeight="1" x14ac:dyDescent="0.2">
      <c r="R7190" s="301"/>
      <c r="S7190" s="301"/>
      <c r="T7190" s="301"/>
      <c r="U7190" s="301"/>
      <c r="V7190" s="301"/>
      <c r="W7190" s="301"/>
      <c r="X7190" s="301"/>
      <c r="Y7190" s="301"/>
      <c r="Z7190" s="301"/>
      <c r="AA7190" s="301"/>
      <c r="AB7190" s="301"/>
      <c r="AC7190" s="301"/>
      <c r="AD7190" s="301"/>
      <c r="AE7190" s="301"/>
      <c r="AF7190" s="301"/>
      <c r="AG7190" s="301"/>
      <c r="AH7190" s="301"/>
      <c r="AI7190" s="301"/>
    </row>
    <row r="7191" spans="18:35" ht="80.099999999999994" customHeight="1" x14ac:dyDescent="0.2">
      <c r="R7191" s="301"/>
      <c r="S7191" s="301"/>
      <c r="T7191" s="301"/>
      <c r="U7191" s="301"/>
      <c r="V7191" s="301"/>
      <c r="W7191" s="301"/>
      <c r="X7191" s="301"/>
      <c r="Y7191" s="301"/>
      <c r="Z7191" s="301"/>
      <c r="AA7191" s="301"/>
      <c r="AB7191" s="301"/>
      <c r="AC7191" s="301"/>
      <c r="AD7191" s="301"/>
      <c r="AE7191" s="301"/>
      <c r="AF7191" s="301"/>
      <c r="AG7191" s="301"/>
      <c r="AH7191" s="301"/>
      <c r="AI7191" s="301"/>
    </row>
    <row r="7192" spans="18:35" ht="80.099999999999994" customHeight="1" x14ac:dyDescent="0.2">
      <c r="R7192" s="301"/>
      <c r="S7192" s="301"/>
      <c r="T7192" s="301"/>
      <c r="U7192" s="301"/>
      <c r="V7192" s="301"/>
      <c r="W7192" s="301"/>
      <c r="X7192" s="301"/>
      <c r="Y7192" s="301"/>
      <c r="Z7192" s="301"/>
      <c r="AA7192" s="301"/>
      <c r="AB7192" s="301"/>
      <c r="AC7192" s="301"/>
      <c r="AD7192" s="301"/>
      <c r="AE7192" s="301"/>
      <c r="AF7192" s="301"/>
      <c r="AG7192" s="301"/>
      <c r="AH7192" s="301"/>
      <c r="AI7192" s="301"/>
    </row>
    <row r="7193" spans="18:35" ht="80.099999999999994" customHeight="1" x14ac:dyDescent="0.2">
      <c r="R7193" s="301"/>
      <c r="S7193" s="301"/>
      <c r="T7193" s="301"/>
      <c r="U7193" s="301"/>
      <c r="V7193" s="301"/>
      <c r="W7193" s="301"/>
      <c r="X7193" s="301"/>
      <c r="Y7193" s="301"/>
      <c r="Z7193" s="301"/>
      <c r="AA7193" s="301"/>
      <c r="AB7193" s="301"/>
      <c r="AC7193" s="301"/>
      <c r="AD7193" s="301"/>
      <c r="AE7193" s="301"/>
      <c r="AF7193" s="301"/>
      <c r="AG7193" s="301"/>
      <c r="AH7193" s="301"/>
      <c r="AI7193" s="301"/>
    </row>
    <row r="7194" spans="18:35" ht="80.099999999999994" customHeight="1" x14ac:dyDescent="0.2">
      <c r="R7194" s="301"/>
      <c r="S7194" s="301"/>
      <c r="T7194" s="301"/>
      <c r="U7194" s="301"/>
      <c r="V7194" s="301"/>
      <c r="W7194" s="301"/>
      <c r="X7194" s="301"/>
      <c r="Y7194" s="301"/>
      <c r="Z7194" s="301"/>
      <c r="AA7194" s="301"/>
      <c r="AB7194" s="301"/>
      <c r="AC7194" s="301"/>
      <c r="AD7194" s="301"/>
      <c r="AE7194" s="301"/>
      <c r="AF7194" s="301"/>
      <c r="AG7194" s="301"/>
      <c r="AH7194" s="301"/>
      <c r="AI7194" s="301"/>
    </row>
    <row r="7195" spans="18:35" ht="80.099999999999994" customHeight="1" x14ac:dyDescent="0.2">
      <c r="R7195" s="301"/>
      <c r="S7195" s="301"/>
      <c r="T7195" s="301"/>
      <c r="U7195" s="301"/>
      <c r="V7195" s="301"/>
      <c r="W7195" s="301"/>
      <c r="X7195" s="301"/>
      <c r="Y7195" s="301"/>
      <c r="Z7195" s="301"/>
      <c r="AA7195" s="301"/>
      <c r="AB7195" s="301"/>
      <c r="AC7195" s="301"/>
      <c r="AD7195" s="301"/>
      <c r="AE7195" s="301"/>
      <c r="AF7195" s="301"/>
      <c r="AG7195" s="301"/>
      <c r="AH7195" s="301"/>
      <c r="AI7195" s="301"/>
    </row>
    <row r="7196" spans="18:35" ht="80.099999999999994" customHeight="1" x14ac:dyDescent="0.2">
      <c r="R7196" s="301"/>
      <c r="S7196" s="301"/>
      <c r="T7196" s="301"/>
      <c r="U7196" s="301"/>
      <c r="V7196" s="301"/>
      <c r="W7196" s="301"/>
      <c r="X7196" s="301"/>
      <c r="Y7196" s="301"/>
      <c r="Z7196" s="301"/>
      <c r="AA7196" s="301"/>
      <c r="AB7196" s="301"/>
      <c r="AC7196" s="301"/>
      <c r="AD7196" s="301"/>
      <c r="AE7196" s="301"/>
      <c r="AF7196" s="301"/>
      <c r="AG7196" s="301"/>
      <c r="AH7196" s="301"/>
      <c r="AI7196" s="301"/>
    </row>
    <row r="7197" spans="18:35" ht="80.099999999999994" customHeight="1" x14ac:dyDescent="0.2">
      <c r="R7197" s="301"/>
      <c r="S7197" s="301"/>
      <c r="T7197" s="301"/>
      <c r="U7197" s="301"/>
      <c r="V7197" s="301"/>
      <c r="W7197" s="301"/>
      <c r="X7197" s="301"/>
      <c r="Y7197" s="301"/>
      <c r="Z7197" s="301"/>
      <c r="AA7197" s="301"/>
      <c r="AB7197" s="301"/>
      <c r="AC7197" s="301"/>
      <c r="AD7197" s="301"/>
      <c r="AE7197" s="301"/>
      <c r="AF7197" s="301"/>
      <c r="AG7197" s="301"/>
      <c r="AH7197" s="301"/>
      <c r="AI7197" s="301"/>
    </row>
    <row r="7198" spans="18:35" ht="80.099999999999994" customHeight="1" x14ac:dyDescent="0.2">
      <c r="R7198" s="301"/>
      <c r="S7198" s="301"/>
      <c r="T7198" s="301"/>
      <c r="U7198" s="301"/>
      <c r="V7198" s="301"/>
      <c r="W7198" s="301"/>
      <c r="X7198" s="301"/>
      <c r="Y7198" s="301"/>
      <c r="Z7198" s="301"/>
      <c r="AA7198" s="301"/>
      <c r="AB7198" s="301"/>
      <c r="AC7198" s="301"/>
      <c r="AD7198" s="301"/>
      <c r="AE7198" s="301"/>
      <c r="AF7198" s="301"/>
      <c r="AG7198" s="301"/>
      <c r="AH7198" s="301"/>
      <c r="AI7198" s="301"/>
    </row>
    <row r="7199" spans="18:35" ht="80.099999999999994" customHeight="1" x14ac:dyDescent="0.2">
      <c r="R7199" s="301"/>
      <c r="S7199" s="301"/>
      <c r="T7199" s="301"/>
      <c r="U7199" s="301"/>
      <c r="V7199" s="301"/>
      <c r="W7199" s="301"/>
      <c r="X7199" s="301"/>
      <c r="Y7199" s="301"/>
      <c r="Z7199" s="301"/>
      <c r="AA7199" s="301"/>
      <c r="AB7199" s="301"/>
      <c r="AC7199" s="301"/>
      <c r="AD7199" s="301"/>
      <c r="AE7199" s="301"/>
      <c r="AF7199" s="301"/>
      <c r="AG7199" s="301"/>
      <c r="AH7199" s="301"/>
      <c r="AI7199" s="301"/>
    </row>
    <row r="7200" spans="18:35" ht="80.099999999999994" customHeight="1" x14ac:dyDescent="0.2">
      <c r="R7200" s="301"/>
      <c r="S7200" s="301"/>
      <c r="T7200" s="301"/>
      <c r="U7200" s="301"/>
      <c r="V7200" s="301"/>
      <c r="W7200" s="301"/>
      <c r="X7200" s="301"/>
      <c r="Y7200" s="301"/>
      <c r="Z7200" s="301"/>
      <c r="AA7200" s="301"/>
      <c r="AB7200" s="301"/>
      <c r="AC7200" s="301"/>
      <c r="AD7200" s="301"/>
      <c r="AE7200" s="301"/>
      <c r="AF7200" s="301"/>
      <c r="AG7200" s="301"/>
      <c r="AH7200" s="301"/>
      <c r="AI7200" s="301"/>
    </row>
    <row r="7201" spans="18:35" ht="80.099999999999994" customHeight="1" x14ac:dyDescent="0.2">
      <c r="R7201" s="301"/>
      <c r="S7201" s="301"/>
      <c r="T7201" s="301"/>
      <c r="U7201" s="301"/>
      <c r="V7201" s="301"/>
      <c r="W7201" s="301"/>
      <c r="X7201" s="301"/>
      <c r="Y7201" s="301"/>
      <c r="Z7201" s="301"/>
      <c r="AA7201" s="301"/>
      <c r="AB7201" s="301"/>
      <c r="AC7201" s="301"/>
      <c r="AD7201" s="301"/>
      <c r="AE7201" s="301"/>
      <c r="AF7201" s="301"/>
      <c r="AG7201" s="301"/>
      <c r="AH7201" s="301"/>
      <c r="AI7201" s="301"/>
    </row>
    <row r="7202" spans="18:35" ht="80.099999999999994" customHeight="1" x14ac:dyDescent="0.2">
      <c r="R7202" s="301"/>
      <c r="S7202" s="301"/>
      <c r="T7202" s="301"/>
      <c r="U7202" s="301"/>
      <c r="V7202" s="301"/>
      <c r="W7202" s="301"/>
      <c r="X7202" s="301"/>
      <c r="Y7202" s="301"/>
      <c r="Z7202" s="301"/>
      <c r="AA7202" s="301"/>
      <c r="AB7202" s="301"/>
      <c r="AC7202" s="301"/>
      <c r="AD7202" s="301"/>
      <c r="AE7202" s="301"/>
      <c r="AF7202" s="301"/>
      <c r="AG7202" s="301"/>
      <c r="AH7202" s="301"/>
      <c r="AI7202" s="301"/>
    </row>
    <row r="7203" spans="18:35" ht="80.099999999999994" customHeight="1" x14ac:dyDescent="0.2">
      <c r="R7203" s="301"/>
      <c r="S7203" s="301"/>
      <c r="T7203" s="301"/>
      <c r="U7203" s="301"/>
      <c r="V7203" s="301"/>
      <c r="W7203" s="301"/>
      <c r="X7203" s="301"/>
      <c r="Y7203" s="301"/>
      <c r="Z7203" s="301"/>
      <c r="AA7203" s="301"/>
      <c r="AB7203" s="301"/>
      <c r="AC7203" s="301"/>
      <c r="AD7203" s="301"/>
      <c r="AE7203" s="301"/>
      <c r="AF7203" s="301"/>
      <c r="AG7203" s="301"/>
      <c r="AH7203" s="301"/>
      <c r="AI7203" s="301"/>
    </row>
    <row r="7204" spans="18:35" ht="80.099999999999994" customHeight="1" x14ac:dyDescent="0.2">
      <c r="R7204" s="301"/>
      <c r="S7204" s="301"/>
      <c r="T7204" s="301"/>
      <c r="U7204" s="301"/>
      <c r="V7204" s="301"/>
      <c r="W7204" s="301"/>
      <c r="X7204" s="301"/>
      <c r="Y7204" s="301"/>
      <c r="Z7204" s="301"/>
      <c r="AA7204" s="301"/>
      <c r="AB7204" s="301"/>
      <c r="AC7204" s="301"/>
      <c r="AD7204" s="301"/>
      <c r="AE7204" s="301"/>
      <c r="AF7204" s="301"/>
      <c r="AG7204" s="301"/>
      <c r="AH7204" s="301"/>
      <c r="AI7204" s="301"/>
    </row>
    <row r="7205" spans="18:35" ht="80.099999999999994" customHeight="1" x14ac:dyDescent="0.2">
      <c r="R7205" s="301"/>
      <c r="S7205" s="301"/>
      <c r="T7205" s="301"/>
      <c r="U7205" s="301"/>
      <c r="V7205" s="301"/>
      <c r="W7205" s="301"/>
      <c r="X7205" s="301"/>
      <c r="Y7205" s="301"/>
      <c r="Z7205" s="301"/>
      <c r="AA7205" s="301"/>
      <c r="AB7205" s="301"/>
      <c r="AC7205" s="301"/>
      <c r="AD7205" s="301"/>
      <c r="AE7205" s="301"/>
      <c r="AF7205" s="301"/>
      <c r="AG7205" s="301"/>
      <c r="AH7205" s="301"/>
      <c r="AI7205" s="301"/>
    </row>
    <row r="7206" spans="18:35" ht="80.099999999999994" customHeight="1" x14ac:dyDescent="0.2">
      <c r="R7206" s="301"/>
      <c r="S7206" s="301"/>
      <c r="T7206" s="301"/>
      <c r="U7206" s="301"/>
      <c r="V7206" s="301"/>
      <c r="W7206" s="301"/>
      <c r="X7206" s="301"/>
      <c r="Y7206" s="301"/>
      <c r="Z7206" s="301"/>
      <c r="AA7206" s="301"/>
      <c r="AB7206" s="301"/>
      <c r="AC7206" s="301"/>
      <c r="AD7206" s="301"/>
      <c r="AE7206" s="301"/>
      <c r="AF7206" s="301"/>
      <c r="AG7206" s="301"/>
      <c r="AH7206" s="301"/>
      <c r="AI7206" s="301"/>
    </row>
    <row r="7207" spans="18:35" ht="80.099999999999994" customHeight="1" x14ac:dyDescent="0.2">
      <c r="R7207" s="301"/>
      <c r="S7207" s="301"/>
      <c r="T7207" s="301"/>
      <c r="U7207" s="301"/>
      <c r="V7207" s="301"/>
      <c r="W7207" s="301"/>
      <c r="X7207" s="301"/>
      <c r="Y7207" s="301"/>
      <c r="Z7207" s="301"/>
      <c r="AA7207" s="301"/>
      <c r="AB7207" s="301"/>
      <c r="AC7207" s="301"/>
      <c r="AD7207" s="301"/>
      <c r="AE7207" s="301"/>
      <c r="AF7207" s="301"/>
      <c r="AG7207" s="301"/>
      <c r="AH7207" s="301"/>
      <c r="AI7207" s="301"/>
    </row>
    <row r="7208" spans="18:35" ht="80.099999999999994" customHeight="1" x14ac:dyDescent="0.2">
      <c r="R7208" s="301"/>
      <c r="S7208" s="301"/>
      <c r="T7208" s="301"/>
      <c r="U7208" s="301"/>
      <c r="V7208" s="301"/>
      <c r="W7208" s="301"/>
      <c r="X7208" s="301"/>
      <c r="Y7208" s="301"/>
      <c r="Z7208" s="301"/>
      <c r="AA7208" s="301"/>
      <c r="AB7208" s="301"/>
      <c r="AC7208" s="301"/>
      <c r="AD7208" s="301"/>
      <c r="AE7208" s="301"/>
      <c r="AF7208" s="301"/>
      <c r="AG7208" s="301"/>
      <c r="AH7208" s="301"/>
      <c r="AI7208" s="301"/>
    </row>
    <row r="7209" spans="18:35" ht="80.099999999999994" customHeight="1" x14ac:dyDescent="0.2">
      <c r="R7209" s="301"/>
      <c r="S7209" s="301"/>
      <c r="T7209" s="301"/>
      <c r="U7209" s="301"/>
      <c r="V7209" s="301"/>
      <c r="W7209" s="301"/>
      <c r="X7209" s="301"/>
      <c r="Y7209" s="301"/>
      <c r="Z7209" s="301"/>
      <c r="AA7209" s="301"/>
      <c r="AB7209" s="301"/>
      <c r="AC7209" s="301"/>
      <c r="AD7209" s="301"/>
      <c r="AE7209" s="301"/>
      <c r="AF7209" s="301"/>
      <c r="AG7209" s="301"/>
      <c r="AH7209" s="301"/>
      <c r="AI7209" s="301"/>
    </row>
    <row r="7210" spans="18:35" ht="80.099999999999994" customHeight="1" x14ac:dyDescent="0.2">
      <c r="R7210" s="301"/>
      <c r="S7210" s="301"/>
      <c r="T7210" s="301"/>
      <c r="U7210" s="301"/>
      <c r="V7210" s="301"/>
      <c r="W7210" s="301"/>
      <c r="X7210" s="301"/>
      <c r="Y7210" s="301"/>
      <c r="Z7210" s="301"/>
      <c r="AA7210" s="301"/>
      <c r="AB7210" s="301"/>
      <c r="AC7210" s="301"/>
      <c r="AD7210" s="301"/>
      <c r="AE7210" s="301"/>
      <c r="AF7210" s="301"/>
      <c r="AG7210" s="301"/>
      <c r="AH7210" s="301"/>
      <c r="AI7210" s="301"/>
    </row>
    <row r="7211" spans="18:35" ht="80.099999999999994" customHeight="1" x14ac:dyDescent="0.2">
      <c r="R7211" s="301"/>
      <c r="S7211" s="301"/>
      <c r="T7211" s="301"/>
      <c r="U7211" s="301"/>
      <c r="V7211" s="301"/>
      <c r="W7211" s="301"/>
      <c r="X7211" s="301"/>
      <c r="Y7211" s="301"/>
      <c r="Z7211" s="301"/>
      <c r="AA7211" s="301"/>
      <c r="AB7211" s="301"/>
      <c r="AC7211" s="301"/>
      <c r="AD7211" s="301"/>
      <c r="AE7211" s="301"/>
      <c r="AF7211" s="301"/>
      <c r="AG7211" s="301"/>
      <c r="AH7211" s="301"/>
      <c r="AI7211" s="301"/>
    </row>
    <row r="7212" spans="18:35" ht="80.099999999999994" customHeight="1" x14ac:dyDescent="0.2">
      <c r="R7212" s="301"/>
      <c r="S7212" s="301"/>
      <c r="T7212" s="301"/>
      <c r="U7212" s="301"/>
      <c r="V7212" s="301"/>
      <c r="W7212" s="301"/>
      <c r="X7212" s="301"/>
      <c r="Y7212" s="301"/>
      <c r="Z7212" s="301"/>
      <c r="AA7212" s="301"/>
      <c r="AB7212" s="301"/>
      <c r="AC7212" s="301"/>
      <c r="AD7212" s="301"/>
      <c r="AE7212" s="301"/>
      <c r="AF7212" s="301"/>
      <c r="AG7212" s="301"/>
      <c r="AH7212" s="301"/>
      <c r="AI7212" s="301"/>
    </row>
    <row r="7213" spans="18:35" ht="80.099999999999994" customHeight="1" x14ac:dyDescent="0.2">
      <c r="R7213" s="301"/>
      <c r="S7213" s="301"/>
      <c r="T7213" s="301"/>
      <c r="U7213" s="301"/>
      <c r="V7213" s="301"/>
      <c r="W7213" s="301"/>
      <c r="X7213" s="301"/>
      <c r="Y7213" s="301"/>
      <c r="Z7213" s="301"/>
      <c r="AA7213" s="301"/>
      <c r="AB7213" s="301"/>
      <c r="AC7213" s="301"/>
      <c r="AD7213" s="301"/>
      <c r="AE7213" s="301"/>
      <c r="AF7213" s="301"/>
      <c r="AG7213" s="301"/>
      <c r="AH7213" s="301"/>
      <c r="AI7213" s="301"/>
    </row>
    <row r="7214" spans="18:35" ht="80.099999999999994" customHeight="1" x14ac:dyDescent="0.2">
      <c r="R7214" s="301"/>
      <c r="S7214" s="301"/>
      <c r="T7214" s="301"/>
      <c r="U7214" s="301"/>
      <c r="V7214" s="301"/>
      <c r="W7214" s="301"/>
      <c r="X7214" s="301"/>
      <c r="Y7214" s="301"/>
      <c r="Z7214" s="301"/>
      <c r="AA7214" s="301"/>
      <c r="AB7214" s="301"/>
      <c r="AC7214" s="301"/>
      <c r="AD7214" s="301"/>
      <c r="AE7214" s="301"/>
      <c r="AF7214" s="301"/>
      <c r="AG7214" s="301"/>
      <c r="AH7214" s="301"/>
      <c r="AI7214" s="301"/>
    </row>
    <row r="7215" spans="18:35" ht="80.099999999999994" customHeight="1" x14ac:dyDescent="0.2">
      <c r="R7215" s="301"/>
      <c r="S7215" s="301"/>
      <c r="T7215" s="301"/>
      <c r="U7215" s="301"/>
      <c r="V7215" s="301"/>
      <c r="W7215" s="301"/>
      <c r="X7215" s="301"/>
      <c r="Y7215" s="301"/>
      <c r="Z7215" s="301"/>
      <c r="AA7215" s="301"/>
      <c r="AB7215" s="301"/>
      <c r="AC7215" s="301"/>
      <c r="AD7215" s="301"/>
      <c r="AE7215" s="301"/>
      <c r="AF7215" s="301"/>
      <c r="AG7215" s="301"/>
      <c r="AH7215" s="301"/>
      <c r="AI7215" s="301"/>
    </row>
    <row r="7216" spans="18:35" ht="80.099999999999994" customHeight="1" x14ac:dyDescent="0.2">
      <c r="R7216" s="301"/>
      <c r="S7216" s="301"/>
      <c r="T7216" s="301"/>
      <c r="U7216" s="301"/>
      <c r="V7216" s="301"/>
      <c r="W7216" s="301"/>
      <c r="X7216" s="301"/>
      <c r="Y7216" s="301"/>
      <c r="Z7216" s="301"/>
      <c r="AA7216" s="301"/>
      <c r="AB7216" s="301"/>
      <c r="AC7216" s="301"/>
      <c r="AD7216" s="301"/>
      <c r="AE7216" s="301"/>
      <c r="AF7216" s="301"/>
      <c r="AG7216" s="301"/>
      <c r="AH7216" s="301"/>
      <c r="AI7216" s="301"/>
    </row>
    <row r="7217" spans="18:35" ht="80.099999999999994" customHeight="1" x14ac:dyDescent="0.2">
      <c r="R7217" s="301"/>
      <c r="S7217" s="301"/>
      <c r="T7217" s="301"/>
      <c r="U7217" s="301"/>
      <c r="V7217" s="301"/>
      <c r="W7217" s="301"/>
      <c r="X7217" s="301"/>
      <c r="Y7217" s="301"/>
      <c r="Z7217" s="301"/>
      <c r="AA7217" s="301"/>
      <c r="AB7217" s="301"/>
      <c r="AC7217" s="301"/>
      <c r="AD7217" s="301"/>
      <c r="AE7217" s="301"/>
      <c r="AF7217" s="301"/>
      <c r="AG7217" s="301"/>
      <c r="AH7217" s="301"/>
      <c r="AI7217" s="301"/>
    </row>
    <row r="7218" spans="18:35" ht="80.099999999999994" customHeight="1" x14ac:dyDescent="0.2">
      <c r="R7218" s="301"/>
      <c r="S7218" s="301"/>
      <c r="T7218" s="301"/>
      <c r="U7218" s="301"/>
      <c r="V7218" s="301"/>
      <c r="W7218" s="301"/>
      <c r="X7218" s="301"/>
      <c r="Y7218" s="301"/>
      <c r="Z7218" s="301"/>
      <c r="AA7218" s="301"/>
      <c r="AB7218" s="301"/>
      <c r="AC7218" s="301"/>
      <c r="AD7218" s="301"/>
      <c r="AE7218" s="301"/>
      <c r="AF7218" s="301"/>
      <c r="AG7218" s="301"/>
      <c r="AH7218" s="301"/>
      <c r="AI7218" s="301"/>
    </row>
    <row r="7219" spans="18:35" ht="80.099999999999994" customHeight="1" x14ac:dyDescent="0.2">
      <c r="R7219" s="301"/>
      <c r="S7219" s="301"/>
      <c r="T7219" s="301"/>
      <c r="U7219" s="301"/>
      <c r="V7219" s="301"/>
      <c r="W7219" s="301"/>
      <c r="X7219" s="301"/>
      <c r="Y7219" s="301"/>
      <c r="Z7219" s="301"/>
      <c r="AA7219" s="301"/>
      <c r="AB7219" s="301"/>
      <c r="AC7219" s="301"/>
      <c r="AD7219" s="301"/>
      <c r="AE7219" s="301"/>
      <c r="AF7219" s="301"/>
      <c r="AG7219" s="301"/>
      <c r="AH7219" s="301"/>
      <c r="AI7219" s="301"/>
    </row>
    <row r="7220" spans="18:35" ht="80.099999999999994" customHeight="1" x14ac:dyDescent="0.2">
      <c r="R7220" s="301"/>
      <c r="S7220" s="301"/>
      <c r="T7220" s="301"/>
      <c r="U7220" s="301"/>
      <c r="V7220" s="301"/>
      <c r="W7220" s="301"/>
      <c r="X7220" s="301"/>
      <c r="Y7220" s="301"/>
      <c r="Z7220" s="301"/>
      <c r="AA7220" s="301"/>
      <c r="AB7220" s="301"/>
      <c r="AC7220" s="301"/>
      <c r="AD7220" s="301"/>
      <c r="AE7220" s="301"/>
      <c r="AF7220" s="301"/>
      <c r="AG7220" s="301"/>
      <c r="AH7220" s="301"/>
      <c r="AI7220" s="301"/>
    </row>
    <row r="7221" spans="18:35" ht="80.099999999999994" customHeight="1" x14ac:dyDescent="0.2">
      <c r="R7221" s="301"/>
      <c r="S7221" s="301"/>
      <c r="T7221" s="301"/>
      <c r="U7221" s="301"/>
      <c r="V7221" s="301"/>
      <c r="W7221" s="301"/>
      <c r="X7221" s="301"/>
      <c r="Y7221" s="301"/>
      <c r="Z7221" s="301"/>
      <c r="AA7221" s="301"/>
      <c r="AB7221" s="301"/>
      <c r="AC7221" s="301"/>
      <c r="AD7221" s="301"/>
      <c r="AE7221" s="301"/>
      <c r="AF7221" s="301"/>
      <c r="AG7221" s="301"/>
      <c r="AH7221" s="301"/>
      <c r="AI7221" s="301"/>
    </row>
    <row r="7222" spans="18:35" ht="80.099999999999994" customHeight="1" x14ac:dyDescent="0.2">
      <c r="R7222" s="301"/>
      <c r="S7222" s="301"/>
      <c r="T7222" s="301"/>
      <c r="U7222" s="301"/>
      <c r="V7222" s="301"/>
      <c r="W7222" s="301"/>
      <c r="X7222" s="301"/>
      <c r="Y7222" s="301"/>
      <c r="Z7222" s="301"/>
      <c r="AA7222" s="301"/>
      <c r="AB7222" s="301"/>
      <c r="AC7222" s="301"/>
      <c r="AD7222" s="301"/>
      <c r="AE7222" s="301"/>
      <c r="AF7222" s="301"/>
      <c r="AG7222" s="301"/>
      <c r="AH7222" s="301"/>
      <c r="AI7222" s="301"/>
    </row>
    <row r="7223" spans="18:35" ht="80.099999999999994" customHeight="1" x14ac:dyDescent="0.2">
      <c r="R7223" s="301"/>
      <c r="S7223" s="301"/>
      <c r="T7223" s="301"/>
      <c r="U7223" s="301"/>
      <c r="V7223" s="301"/>
      <c r="W7223" s="301"/>
      <c r="X7223" s="301"/>
      <c r="Y7223" s="301"/>
      <c r="Z7223" s="301"/>
      <c r="AA7223" s="301"/>
      <c r="AB7223" s="301"/>
      <c r="AC7223" s="301"/>
      <c r="AD7223" s="301"/>
      <c r="AE7223" s="301"/>
      <c r="AF7223" s="301"/>
      <c r="AG7223" s="301"/>
      <c r="AH7223" s="301"/>
      <c r="AI7223" s="301"/>
    </row>
    <row r="7224" spans="18:35" ht="80.099999999999994" customHeight="1" x14ac:dyDescent="0.2">
      <c r="R7224" s="301"/>
      <c r="S7224" s="301"/>
      <c r="T7224" s="301"/>
      <c r="U7224" s="301"/>
      <c r="V7224" s="301"/>
      <c r="W7224" s="301"/>
      <c r="X7224" s="301"/>
      <c r="Y7224" s="301"/>
      <c r="Z7224" s="301"/>
      <c r="AA7224" s="301"/>
      <c r="AB7224" s="301"/>
      <c r="AC7224" s="301"/>
      <c r="AD7224" s="301"/>
      <c r="AE7224" s="301"/>
      <c r="AF7224" s="301"/>
      <c r="AG7224" s="301"/>
      <c r="AH7224" s="301"/>
      <c r="AI7224" s="301"/>
    </row>
    <row r="7225" spans="18:35" ht="80.099999999999994" customHeight="1" x14ac:dyDescent="0.2">
      <c r="R7225" s="301"/>
      <c r="S7225" s="301"/>
      <c r="T7225" s="301"/>
      <c r="U7225" s="301"/>
      <c r="V7225" s="301"/>
      <c r="W7225" s="301"/>
      <c r="X7225" s="301"/>
      <c r="Y7225" s="301"/>
      <c r="Z7225" s="301"/>
      <c r="AA7225" s="301"/>
      <c r="AB7225" s="301"/>
      <c r="AC7225" s="301"/>
      <c r="AD7225" s="301"/>
      <c r="AE7225" s="301"/>
      <c r="AF7225" s="301"/>
      <c r="AG7225" s="301"/>
      <c r="AH7225" s="301"/>
      <c r="AI7225" s="301"/>
    </row>
    <row r="7226" spans="18:35" ht="80.099999999999994" customHeight="1" x14ac:dyDescent="0.2">
      <c r="R7226" s="301"/>
      <c r="S7226" s="301"/>
      <c r="T7226" s="301"/>
      <c r="U7226" s="301"/>
      <c r="V7226" s="301"/>
      <c r="W7226" s="301"/>
      <c r="X7226" s="301"/>
      <c r="Y7226" s="301"/>
      <c r="Z7226" s="301"/>
      <c r="AA7226" s="301"/>
      <c r="AB7226" s="301"/>
      <c r="AC7226" s="301"/>
      <c r="AD7226" s="301"/>
      <c r="AE7226" s="301"/>
      <c r="AF7226" s="301"/>
      <c r="AG7226" s="301"/>
      <c r="AH7226" s="301"/>
      <c r="AI7226" s="301"/>
    </row>
    <row r="7227" spans="18:35" ht="80.099999999999994" customHeight="1" x14ac:dyDescent="0.2">
      <c r="R7227" s="301"/>
      <c r="S7227" s="301"/>
      <c r="T7227" s="301"/>
      <c r="U7227" s="301"/>
      <c r="V7227" s="301"/>
      <c r="W7227" s="301"/>
      <c r="X7227" s="301"/>
      <c r="Y7227" s="301"/>
      <c r="Z7227" s="301"/>
      <c r="AA7227" s="301"/>
      <c r="AB7227" s="301"/>
      <c r="AC7227" s="301"/>
      <c r="AD7227" s="301"/>
      <c r="AE7227" s="301"/>
      <c r="AF7227" s="301"/>
      <c r="AG7227" s="301"/>
      <c r="AH7227" s="301"/>
      <c r="AI7227" s="301"/>
    </row>
    <row r="7228" spans="18:35" ht="80.099999999999994" customHeight="1" x14ac:dyDescent="0.2">
      <c r="R7228" s="301"/>
      <c r="S7228" s="301"/>
      <c r="T7228" s="301"/>
      <c r="U7228" s="301"/>
      <c r="V7228" s="301"/>
      <c r="W7228" s="301"/>
      <c r="X7228" s="301"/>
      <c r="Y7228" s="301"/>
      <c r="Z7228" s="301"/>
      <c r="AA7228" s="301"/>
      <c r="AB7228" s="301"/>
      <c r="AC7228" s="301"/>
      <c r="AD7228" s="301"/>
      <c r="AE7228" s="301"/>
      <c r="AF7228" s="301"/>
      <c r="AG7228" s="301"/>
      <c r="AH7228" s="301"/>
      <c r="AI7228" s="301"/>
    </row>
    <row r="7229" spans="18:35" ht="80.099999999999994" customHeight="1" x14ac:dyDescent="0.2">
      <c r="R7229" s="301"/>
      <c r="S7229" s="301"/>
      <c r="T7229" s="301"/>
      <c r="U7229" s="301"/>
      <c r="V7229" s="301"/>
      <c r="W7229" s="301"/>
      <c r="X7229" s="301"/>
      <c r="Y7229" s="301"/>
      <c r="Z7229" s="301"/>
      <c r="AA7229" s="301"/>
      <c r="AB7229" s="301"/>
      <c r="AC7229" s="301"/>
      <c r="AD7229" s="301"/>
      <c r="AE7229" s="301"/>
      <c r="AF7229" s="301"/>
      <c r="AG7229" s="301"/>
      <c r="AH7229" s="301"/>
      <c r="AI7229" s="301"/>
    </row>
    <row r="7230" spans="18:35" ht="80.099999999999994" customHeight="1" x14ac:dyDescent="0.2">
      <c r="R7230" s="301"/>
      <c r="S7230" s="301"/>
      <c r="T7230" s="301"/>
      <c r="U7230" s="301"/>
      <c r="V7230" s="301"/>
      <c r="W7230" s="301"/>
      <c r="X7230" s="301"/>
      <c r="Y7230" s="301"/>
      <c r="Z7230" s="301"/>
      <c r="AA7230" s="301"/>
      <c r="AB7230" s="301"/>
      <c r="AC7230" s="301"/>
      <c r="AD7230" s="301"/>
      <c r="AE7230" s="301"/>
      <c r="AF7230" s="301"/>
      <c r="AG7230" s="301"/>
      <c r="AH7230" s="301"/>
      <c r="AI7230" s="301"/>
    </row>
    <row r="7231" spans="18:35" ht="80.099999999999994" customHeight="1" x14ac:dyDescent="0.2">
      <c r="R7231" s="301"/>
      <c r="S7231" s="301"/>
      <c r="T7231" s="301"/>
      <c r="U7231" s="301"/>
      <c r="V7231" s="301"/>
      <c r="W7231" s="301"/>
      <c r="X7231" s="301"/>
      <c r="Y7231" s="301"/>
      <c r="Z7231" s="301"/>
      <c r="AA7231" s="301"/>
      <c r="AB7231" s="301"/>
      <c r="AC7231" s="301"/>
      <c r="AD7231" s="301"/>
      <c r="AE7231" s="301"/>
      <c r="AF7231" s="301"/>
      <c r="AG7231" s="301"/>
      <c r="AH7231" s="301"/>
      <c r="AI7231" s="301"/>
    </row>
    <row r="7232" spans="18:35" ht="80.099999999999994" customHeight="1" x14ac:dyDescent="0.2">
      <c r="R7232" s="301"/>
      <c r="S7232" s="301"/>
      <c r="T7232" s="301"/>
      <c r="U7232" s="301"/>
      <c r="V7232" s="301"/>
      <c r="W7232" s="301"/>
      <c r="X7232" s="301"/>
      <c r="Y7232" s="301"/>
      <c r="Z7232" s="301"/>
      <c r="AA7232" s="301"/>
      <c r="AB7232" s="301"/>
      <c r="AC7232" s="301"/>
      <c r="AD7232" s="301"/>
      <c r="AE7232" s="301"/>
      <c r="AF7232" s="301"/>
      <c r="AG7232" s="301"/>
      <c r="AH7232" s="301"/>
      <c r="AI7232" s="301"/>
    </row>
    <row r="7233" spans="18:35" ht="80.099999999999994" customHeight="1" x14ac:dyDescent="0.2">
      <c r="R7233" s="301"/>
      <c r="S7233" s="301"/>
      <c r="T7233" s="301"/>
      <c r="U7233" s="301"/>
      <c r="V7233" s="301"/>
      <c r="W7233" s="301"/>
      <c r="X7233" s="301"/>
      <c r="Y7233" s="301"/>
      <c r="Z7233" s="301"/>
      <c r="AA7233" s="301"/>
      <c r="AB7233" s="301"/>
      <c r="AC7233" s="301"/>
      <c r="AD7233" s="301"/>
      <c r="AE7233" s="301"/>
      <c r="AF7233" s="301"/>
      <c r="AG7233" s="301"/>
      <c r="AH7233" s="301"/>
      <c r="AI7233" s="301"/>
    </row>
    <row r="7234" spans="18:35" ht="80.099999999999994" customHeight="1" x14ac:dyDescent="0.2">
      <c r="R7234" s="301"/>
      <c r="S7234" s="301"/>
      <c r="T7234" s="301"/>
      <c r="U7234" s="301"/>
      <c r="V7234" s="301"/>
      <c r="W7234" s="301"/>
      <c r="X7234" s="301"/>
      <c r="Y7234" s="301"/>
      <c r="Z7234" s="301"/>
      <c r="AA7234" s="301"/>
      <c r="AB7234" s="301"/>
      <c r="AC7234" s="301"/>
      <c r="AD7234" s="301"/>
      <c r="AE7234" s="301"/>
      <c r="AF7234" s="301"/>
      <c r="AG7234" s="301"/>
      <c r="AH7234" s="301"/>
      <c r="AI7234" s="301"/>
    </row>
    <row r="7235" spans="18:35" ht="80.099999999999994" customHeight="1" x14ac:dyDescent="0.2">
      <c r="R7235" s="301"/>
      <c r="S7235" s="301"/>
      <c r="T7235" s="301"/>
      <c r="U7235" s="301"/>
      <c r="V7235" s="301"/>
      <c r="W7235" s="301"/>
      <c r="X7235" s="301"/>
      <c r="Y7235" s="301"/>
      <c r="Z7235" s="301"/>
      <c r="AA7235" s="301"/>
      <c r="AB7235" s="301"/>
      <c r="AC7235" s="301"/>
      <c r="AD7235" s="301"/>
      <c r="AE7235" s="301"/>
      <c r="AF7235" s="301"/>
      <c r="AG7235" s="301"/>
      <c r="AH7235" s="301"/>
      <c r="AI7235" s="301"/>
    </row>
    <row r="7236" spans="18:35" ht="80.099999999999994" customHeight="1" x14ac:dyDescent="0.2">
      <c r="R7236" s="301"/>
      <c r="S7236" s="301"/>
      <c r="T7236" s="301"/>
      <c r="U7236" s="301"/>
      <c r="V7236" s="301"/>
      <c r="W7236" s="301"/>
      <c r="X7236" s="301"/>
      <c r="Y7236" s="301"/>
      <c r="Z7236" s="301"/>
      <c r="AA7236" s="301"/>
      <c r="AB7236" s="301"/>
      <c r="AC7236" s="301"/>
      <c r="AD7236" s="301"/>
      <c r="AE7236" s="301"/>
      <c r="AF7236" s="301"/>
      <c r="AG7236" s="301"/>
      <c r="AH7236" s="301"/>
      <c r="AI7236" s="301"/>
    </row>
    <row r="7237" spans="18:35" ht="80.099999999999994" customHeight="1" x14ac:dyDescent="0.2">
      <c r="R7237" s="301"/>
      <c r="S7237" s="301"/>
      <c r="T7237" s="301"/>
      <c r="U7237" s="301"/>
      <c r="V7237" s="301"/>
      <c r="W7237" s="301"/>
      <c r="X7237" s="301"/>
      <c r="Y7237" s="301"/>
      <c r="Z7237" s="301"/>
      <c r="AA7237" s="301"/>
      <c r="AB7237" s="301"/>
      <c r="AC7237" s="301"/>
      <c r="AD7237" s="301"/>
      <c r="AE7237" s="301"/>
      <c r="AF7237" s="301"/>
      <c r="AG7237" s="301"/>
      <c r="AH7237" s="301"/>
      <c r="AI7237" s="301"/>
    </row>
    <row r="7238" spans="18:35" ht="80.099999999999994" customHeight="1" x14ac:dyDescent="0.2">
      <c r="R7238" s="301"/>
      <c r="S7238" s="301"/>
      <c r="T7238" s="301"/>
      <c r="U7238" s="301"/>
      <c r="V7238" s="301"/>
      <c r="W7238" s="301"/>
      <c r="X7238" s="301"/>
      <c r="Y7238" s="301"/>
      <c r="Z7238" s="301"/>
      <c r="AA7238" s="301"/>
      <c r="AB7238" s="301"/>
      <c r="AC7238" s="301"/>
      <c r="AD7238" s="301"/>
      <c r="AE7238" s="301"/>
      <c r="AF7238" s="301"/>
      <c r="AG7238" s="301"/>
      <c r="AH7238" s="301"/>
      <c r="AI7238" s="301"/>
    </row>
    <row r="7239" spans="18:35" ht="80.099999999999994" customHeight="1" x14ac:dyDescent="0.2">
      <c r="R7239" s="301"/>
      <c r="S7239" s="301"/>
      <c r="T7239" s="301"/>
      <c r="U7239" s="301"/>
      <c r="V7239" s="301"/>
      <c r="W7239" s="301"/>
      <c r="X7239" s="301"/>
      <c r="Y7239" s="301"/>
      <c r="Z7239" s="301"/>
      <c r="AA7239" s="301"/>
      <c r="AB7239" s="301"/>
      <c r="AC7239" s="301"/>
      <c r="AD7239" s="301"/>
      <c r="AE7239" s="301"/>
      <c r="AF7239" s="301"/>
      <c r="AG7239" s="301"/>
      <c r="AH7239" s="301"/>
      <c r="AI7239" s="301"/>
    </row>
    <row r="7240" spans="18:35" ht="80.099999999999994" customHeight="1" x14ac:dyDescent="0.2">
      <c r="R7240" s="301"/>
      <c r="S7240" s="301"/>
      <c r="T7240" s="301"/>
      <c r="U7240" s="301"/>
      <c r="V7240" s="301"/>
      <c r="W7240" s="301"/>
      <c r="X7240" s="301"/>
      <c r="Y7240" s="301"/>
      <c r="Z7240" s="301"/>
      <c r="AA7240" s="301"/>
      <c r="AB7240" s="301"/>
      <c r="AC7240" s="301"/>
      <c r="AD7240" s="301"/>
      <c r="AE7240" s="301"/>
      <c r="AF7240" s="301"/>
      <c r="AG7240" s="301"/>
      <c r="AH7240" s="301"/>
      <c r="AI7240" s="301"/>
    </row>
    <row r="7241" spans="18:35" ht="80.099999999999994" customHeight="1" x14ac:dyDescent="0.2">
      <c r="R7241" s="301"/>
      <c r="S7241" s="301"/>
      <c r="T7241" s="301"/>
      <c r="U7241" s="301"/>
      <c r="V7241" s="301"/>
      <c r="W7241" s="301"/>
      <c r="X7241" s="301"/>
      <c r="Y7241" s="301"/>
      <c r="Z7241" s="301"/>
      <c r="AA7241" s="301"/>
      <c r="AB7241" s="301"/>
      <c r="AC7241" s="301"/>
      <c r="AD7241" s="301"/>
      <c r="AE7241" s="301"/>
      <c r="AF7241" s="301"/>
      <c r="AG7241" s="301"/>
      <c r="AH7241" s="301"/>
      <c r="AI7241" s="301"/>
    </row>
    <row r="7242" spans="18:35" ht="80.099999999999994" customHeight="1" x14ac:dyDescent="0.2">
      <c r="R7242" s="301"/>
      <c r="S7242" s="301"/>
      <c r="T7242" s="301"/>
      <c r="U7242" s="301"/>
      <c r="V7242" s="301"/>
      <c r="W7242" s="301"/>
      <c r="X7242" s="301"/>
      <c r="Y7242" s="301"/>
      <c r="Z7242" s="301"/>
      <c r="AA7242" s="301"/>
      <c r="AB7242" s="301"/>
      <c r="AC7242" s="301"/>
      <c r="AD7242" s="301"/>
      <c r="AE7242" s="301"/>
      <c r="AF7242" s="301"/>
      <c r="AG7242" s="301"/>
      <c r="AH7242" s="301"/>
      <c r="AI7242" s="301"/>
    </row>
    <row r="7243" spans="18:35" ht="80.099999999999994" customHeight="1" x14ac:dyDescent="0.2">
      <c r="R7243" s="301"/>
      <c r="S7243" s="301"/>
      <c r="T7243" s="301"/>
      <c r="U7243" s="301"/>
      <c r="V7243" s="301"/>
      <c r="W7243" s="301"/>
      <c r="X7243" s="301"/>
      <c r="Y7243" s="301"/>
      <c r="Z7243" s="301"/>
      <c r="AA7243" s="301"/>
      <c r="AB7243" s="301"/>
      <c r="AC7243" s="301"/>
      <c r="AD7243" s="301"/>
      <c r="AE7243" s="301"/>
      <c r="AF7243" s="301"/>
      <c r="AG7243" s="301"/>
      <c r="AH7243" s="301"/>
      <c r="AI7243" s="301"/>
    </row>
    <row r="7244" spans="18:35" ht="80.099999999999994" customHeight="1" x14ac:dyDescent="0.2">
      <c r="R7244" s="301"/>
      <c r="S7244" s="301"/>
      <c r="T7244" s="301"/>
      <c r="U7244" s="301"/>
      <c r="V7244" s="301"/>
      <c r="W7244" s="301"/>
      <c r="X7244" s="301"/>
      <c r="Y7244" s="301"/>
      <c r="Z7244" s="301"/>
      <c r="AA7244" s="301"/>
      <c r="AB7244" s="301"/>
      <c r="AC7244" s="301"/>
      <c r="AD7244" s="301"/>
      <c r="AE7244" s="301"/>
      <c r="AF7244" s="301"/>
      <c r="AG7244" s="301"/>
      <c r="AH7244" s="301"/>
      <c r="AI7244" s="301"/>
    </row>
    <row r="7245" spans="18:35" ht="80.099999999999994" customHeight="1" x14ac:dyDescent="0.2">
      <c r="R7245" s="301"/>
      <c r="S7245" s="301"/>
      <c r="T7245" s="301"/>
      <c r="U7245" s="301"/>
      <c r="V7245" s="301"/>
      <c r="W7245" s="301"/>
      <c r="X7245" s="301"/>
      <c r="Y7245" s="301"/>
      <c r="Z7245" s="301"/>
      <c r="AA7245" s="301"/>
      <c r="AB7245" s="301"/>
      <c r="AC7245" s="301"/>
      <c r="AD7245" s="301"/>
      <c r="AE7245" s="301"/>
      <c r="AF7245" s="301"/>
      <c r="AG7245" s="301"/>
      <c r="AH7245" s="301"/>
      <c r="AI7245" s="301"/>
    </row>
    <row r="7246" spans="18:35" ht="80.099999999999994" customHeight="1" x14ac:dyDescent="0.2">
      <c r="R7246" s="301"/>
      <c r="S7246" s="301"/>
      <c r="T7246" s="301"/>
      <c r="U7246" s="301"/>
      <c r="V7246" s="301"/>
      <c r="W7246" s="301"/>
      <c r="X7246" s="301"/>
      <c r="Y7246" s="301"/>
      <c r="Z7246" s="301"/>
      <c r="AA7246" s="301"/>
      <c r="AB7246" s="301"/>
      <c r="AC7246" s="301"/>
      <c r="AD7246" s="301"/>
      <c r="AE7246" s="301"/>
      <c r="AF7246" s="301"/>
      <c r="AG7246" s="301"/>
      <c r="AH7246" s="301"/>
      <c r="AI7246" s="301"/>
    </row>
    <row r="7247" spans="18:35" ht="80.099999999999994" customHeight="1" x14ac:dyDescent="0.2">
      <c r="R7247" s="301"/>
      <c r="S7247" s="301"/>
      <c r="T7247" s="301"/>
      <c r="U7247" s="301"/>
      <c r="V7247" s="301"/>
      <c r="W7247" s="301"/>
      <c r="X7247" s="301"/>
      <c r="Y7247" s="301"/>
      <c r="Z7247" s="301"/>
      <c r="AA7247" s="301"/>
      <c r="AB7247" s="301"/>
      <c r="AC7247" s="301"/>
      <c r="AD7247" s="301"/>
      <c r="AE7247" s="301"/>
      <c r="AF7247" s="301"/>
      <c r="AG7247" s="301"/>
      <c r="AH7247" s="301"/>
      <c r="AI7247" s="301"/>
    </row>
    <row r="7248" spans="18:35" ht="80.099999999999994" customHeight="1" x14ac:dyDescent="0.2">
      <c r="R7248" s="301"/>
      <c r="S7248" s="301"/>
      <c r="T7248" s="301"/>
      <c r="U7248" s="301"/>
      <c r="V7248" s="301"/>
      <c r="W7248" s="301"/>
      <c r="X7248" s="301"/>
      <c r="Y7248" s="301"/>
      <c r="Z7248" s="301"/>
      <c r="AA7248" s="301"/>
      <c r="AB7248" s="301"/>
      <c r="AC7248" s="301"/>
      <c r="AD7248" s="301"/>
      <c r="AE7248" s="301"/>
      <c r="AF7248" s="301"/>
      <c r="AG7248" s="301"/>
      <c r="AH7248" s="301"/>
      <c r="AI7248" s="301"/>
    </row>
    <row r="7249" spans="18:35" ht="80.099999999999994" customHeight="1" x14ac:dyDescent="0.2">
      <c r="R7249" s="301"/>
      <c r="S7249" s="301"/>
      <c r="T7249" s="301"/>
      <c r="U7249" s="301"/>
      <c r="V7249" s="301"/>
      <c r="W7249" s="301"/>
      <c r="X7249" s="301"/>
      <c r="Y7249" s="301"/>
      <c r="Z7249" s="301"/>
      <c r="AA7249" s="301"/>
      <c r="AB7249" s="301"/>
      <c r="AC7249" s="301"/>
      <c r="AD7249" s="301"/>
      <c r="AE7249" s="301"/>
      <c r="AF7249" s="301"/>
      <c r="AG7249" s="301"/>
      <c r="AH7249" s="301"/>
      <c r="AI7249" s="301"/>
    </row>
    <row r="7250" spans="18:35" ht="80.099999999999994" customHeight="1" x14ac:dyDescent="0.2">
      <c r="R7250" s="301"/>
      <c r="S7250" s="301"/>
      <c r="T7250" s="301"/>
      <c r="U7250" s="301"/>
      <c r="V7250" s="301"/>
      <c r="W7250" s="301"/>
      <c r="X7250" s="301"/>
      <c r="Y7250" s="301"/>
      <c r="Z7250" s="301"/>
      <c r="AA7250" s="301"/>
      <c r="AB7250" s="301"/>
      <c r="AC7250" s="301"/>
      <c r="AD7250" s="301"/>
      <c r="AE7250" s="301"/>
      <c r="AF7250" s="301"/>
      <c r="AG7250" s="301"/>
      <c r="AH7250" s="301"/>
      <c r="AI7250" s="301"/>
    </row>
    <row r="7251" spans="18:35" ht="80.099999999999994" customHeight="1" x14ac:dyDescent="0.2">
      <c r="R7251" s="301"/>
      <c r="S7251" s="301"/>
      <c r="T7251" s="301"/>
      <c r="U7251" s="301"/>
      <c r="V7251" s="301"/>
      <c r="W7251" s="301"/>
      <c r="X7251" s="301"/>
      <c r="Y7251" s="301"/>
      <c r="Z7251" s="301"/>
      <c r="AA7251" s="301"/>
      <c r="AB7251" s="301"/>
      <c r="AC7251" s="301"/>
      <c r="AD7251" s="301"/>
      <c r="AE7251" s="301"/>
      <c r="AF7251" s="301"/>
      <c r="AG7251" s="301"/>
      <c r="AH7251" s="301"/>
      <c r="AI7251" s="301"/>
    </row>
    <row r="7252" spans="18:35" ht="80.099999999999994" customHeight="1" x14ac:dyDescent="0.2">
      <c r="R7252" s="301"/>
      <c r="S7252" s="301"/>
      <c r="T7252" s="301"/>
      <c r="U7252" s="301"/>
      <c r="V7252" s="301"/>
      <c r="W7252" s="301"/>
      <c r="X7252" s="301"/>
      <c r="Y7252" s="301"/>
      <c r="Z7252" s="301"/>
      <c r="AA7252" s="301"/>
      <c r="AB7252" s="301"/>
      <c r="AC7252" s="301"/>
      <c r="AD7252" s="301"/>
      <c r="AE7252" s="301"/>
      <c r="AF7252" s="301"/>
      <c r="AG7252" s="301"/>
      <c r="AH7252" s="301"/>
      <c r="AI7252" s="301"/>
    </row>
    <row r="7253" spans="18:35" ht="80.099999999999994" customHeight="1" x14ac:dyDescent="0.2">
      <c r="R7253" s="301"/>
      <c r="S7253" s="301"/>
      <c r="T7253" s="301"/>
      <c r="U7253" s="301"/>
      <c r="V7253" s="301"/>
      <c r="W7253" s="301"/>
      <c r="X7253" s="301"/>
      <c r="Y7253" s="301"/>
      <c r="Z7253" s="301"/>
      <c r="AA7253" s="301"/>
      <c r="AB7253" s="301"/>
      <c r="AC7253" s="301"/>
      <c r="AD7253" s="301"/>
      <c r="AE7253" s="301"/>
      <c r="AF7253" s="301"/>
      <c r="AG7253" s="301"/>
      <c r="AH7253" s="301"/>
      <c r="AI7253" s="301"/>
    </row>
    <row r="7254" spans="18:35" ht="80.099999999999994" customHeight="1" x14ac:dyDescent="0.2">
      <c r="R7254" s="301"/>
      <c r="S7254" s="301"/>
      <c r="T7254" s="301"/>
      <c r="U7254" s="301"/>
      <c r="V7254" s="301"/>
      <c r="W7254" s="301"/>
      <c r="X7254" s="301"/>
      <c r="Y7254" s="301"/>
      <c r="Z7254" s="301"/>
      <c r="AA7254" s="301"/>
      <c r="AB7254" s="301"/>
      <c r="AC7254" s="301"/>
      <c r="AD7254" s="301"/>
      <c r="AE7254" s="301"/>
      <c r="AF7254" s="301"/>
      <c r="AG7254" s="301"/>
      <c r="AH7254" s="301"/>
      <c r="AI7254" s="301"/>
    </row>
    <row r="7255" spans="18:35" ht="80.099999999999994" customHeight="1" x14ac:dyDescent="0.2">
      <c r="R7255" s="301"/>
      <c r="S7255" s="301"/>
      <c r="T7255" s="301"/>
      <c r="U7255" s="301"/>
      <c r="V7255" s="301"/>
      <c r="W7255" s="301"/>
      <c r="X7255" s="301"/>
      <c r="Y7255" s="301"/>
      <c r="Z7255" s="301"/>
      <c r="AA7255" s="301"/>
      <c r="AB7255" s="301"/>
      <c r="AC7255" s="301"/>
      <c r="AD7255" s="301"/>
      <c r="AE7255" s="301"/>
      <c r="AF7255" s="301"/>
      <c r="AG7255" s="301"/>
      <c r="AH7255" s="301"/>
      <c r="AI7255" s="301"/>
    </row>
    <row r="7256" spans="18:35" ht="80.099999999999994" customHeight="1" x14ac:dyDescent="0.2">
      <c r="R7256" s="301"/>
      <c r="S7256" s="301"/>
      <c r="T7256" s="301"/>
      <c r="U7256" s="301"/>
      <c r="V7256" s="301"/>
      <c r="W7256" s="301"/>
      <c r="X7256" s="301"/>
      <c r="Y7256" s="301"/>
      <c r="Z7256" s="301"/>
      <c r="AA7256" s="301"/>
      <c r="AB7256" s="301"/>
      <c r="AC7256" s="301"/>
      <c r="AD7256" s="301"/>
      <c r="AE7256" s="301"/>
      <c r="AF7256" s="301"/>
      <c r="AG7256" s="301"/>
      <c r="AH7256" s="301"/>
      <c r="AI7256" s="301"/>
    </row>
    <row r="7257" spans="18:35" ht="80.099999999999994" customHeight="1" x14ac:dyDescent="0.2">
      <c r="R7257" s="301"/>
      <c r="S7257" s="301"/>
      <c r="T7257" s="301"/>
      <c r="U7257" s="301"/>
      <c r="V7257" s="301"/>
      <c r="W7257" s="301"/>
      <c r="X7257" s="301"/>
      <c r="Y7257" s="301"/>
      <c r="Z7257" s="301"/>
      <c r="AA7257" s="301"/>
      <c r="AB7257" s="301"/>
      <c r="AC7257" s="301"/>
      <c r="AD7257" s="301"/>
      <c r="AE7257" s="301"/>
      <c r="AF7257" s="301"/>
      <c r="AG7257" s="301"/>
      <c r="AH7257" s="301"/>
      <c r="AI7257" s="301"/>
    </row>
    <row r="7258" spans="18:35" ht="80.099999999999994" customHeight="1" x14ac:dyDescent="0.2">
      <c r="R7258" s="301"/>
      <c r="S7258" s="301"/>
      <c r="T7258" s="301"/>
      <c r="U7258" s="301"/>
      <c r="V7258" s="301"/>
      <c r="W7258" s="301"/>
      <c r="X7258" s="301"/>
      <c r="Y7258" s="301"/>
      <c r="Z7258" s="301"/>
      <c r="AA7258" s="301"/>
      <c r="AB7258" s="301"/>
      <c r="AC7258" s="301"/>
      <c r="AD7258" s="301"/>
      <c r="AE7258" s="301"/>
      <c r="AF7258" s="301"/>
      <c r="AG7258" s="301"/>
      <c r="AH7258" s="301"/>
      <c r="AI7258" s="301"/>
    </row>
    <row r="7259" spans="18:35" ht="80.099999999999994" customHeight="1" x14ac:dyDescent="0.2">
      <c r="R7259" s="301"/>
      <c r="S7259" s="301"/>
      <c r="T7259" s="301"/>
      <c r="U7259" s="301"/>
      <c r="V7259" s="301"/>
      <c r="W7259" s="301"/>
      <c r="X7259" s="301"/>
      <c r="Y7259" s="301"/>
      <c r="Z7259" s="301"/>
      <c r="AA7259" s="301"/>
      <c r="AB7259" s="301"/>
      <c r="AC7259" s="301"/>
      <c r="AD7259" s="301"/>
      <c r="AE7259" s="301"/>
      <c r="AF7259" s="301"/>
      <c r="AG7259" s="301"/>
      <c r="AH7259" s="301"/>
      <c r="AI7259" s="301"/>
    </row>
    <row r="7260" spans="18:35" ht="80.099999999999994" customHeight="1" x14ac:dyDescent="0.2">
      <c r="R7260" s="301"/>
      <c r="S7260" s="301"/>
      <c r="T7260" s="301"/>
      <c r="U7260" s="301"/>
      <c r="V7260" s="301"/>
      <c r="W7260" s="301"/>
      <c r="X7260" s="301"/>
      <c r="Y7260" s="301"/>
      <c r="Z7260" s="301"/>
      <c r="AA7260" s="301"/>
      <c r="AB7260" s="301"/>
      <c r="AC7260" s="301"/>
      <c r="AD7260" s="301"/>
      <c r="AE7260" s="301"/>
      <c r="AF7260" s="301"/>
      <c r="AG7260" s="301"/>
      <c r="AH7260" s="301"/>
      <c r="AI7260" s="301"/>
    </row>
    <row r="7261" spans="18:35" ht="80.099999999999994" customHeight="1" x14ac:dyDescent="0.2">
      <c r="R7261" s="301"/>
      <c r="S7261" s="301"/>
      <c r="T7261" s="301"/>
      <c r="U7261" s="301"/>
      <c r="V7261" s="301"/>
      <c r="W7261" s="301"/>
      <c r="X7261" s="301"/>
      <c r="Y7261" s="301"/>
      <c r="Z7261" s="301"/>
      <c r="AA7261" s="301"/>
      <c r="AB7261" s="301"/>
      <c r="AC7261" s="301"/>
      <c r="AD7261" s="301"/>
      <c r="AE7261" s="301"/>
      <c r="AF7261" s="301"/>
      <c r="AG7261" s="301"/>
      <c r="AH7261" s="301"/>
      <c r="AI7261" s="301"/>
    </row>
    <row r="7262" spans="18:35" ht="80.099999999999994" customHeight="1" x14ac:dyDescent="0.2">
      <c r="R7262" s="301"/>
      <c r="S7262" s="301"/>
      <c r="T7262" s="301"/>
      <c r="U7262" s="301"/>
      <c r="V7262" s="301"/>
      <c r="W7262" s="301"/>
      <c r="X7262" s="301"/>
      <c r="Y7262" s="301"/>
      <c r="Z7262" s="301"/>
      <c r="AA7262" s="301"/>
      <c r="AB7262" s="301"/>
      <c r="AC7262" s="301"/>
      <c r="AD7262" s="301"/>
      <c r="AE7262" s="301"/>
      <c r="AF7262" s="301"/>
      <c r="AG7262" s="301"/>
      <c r="AH7262" s="301"/>
      <c r="AI7262" s="301"/>
    </row>
    <row r="7263" spans="18:35" ht="80.099999999999994" customHeight="1" x14ac:dyDescent="0.2">
      <c r="R7263" s="301"/>
      <c r="S7263" s="301"/>
      <c r="T7263" s="301"/>
      <c r="U7263" s="301"/>
      <c r="V7263" s="301"/>
      <c r="W7263" s="301"/>
      <c r="X7263" s="301"/>
      <c r="Y7263" s="301"/>
      <c r="Z7263" s="301"/>
      <c r="AA7263" s="301"/>
      <c r="AB7263" s="301"/>
      <c r="AC7263" s="301"/>
      <c r="AD7263" s="301"/>
      <c r="AE7263" s="301"/>
      <c r="AF7263" s="301"/>
      <c r="AG7263" s="301"/>
      <c r="AH7263" s="301"/>
      <c r="AI7263" s="301"/>
    </row>
    <row r="7264" spans="18:35" ht="80.099999999999994" customHeight="1" x14ac:dyDescent="0.2">
      <c r="R7264" s="301"/>
      <c r="S7264" s="301"/>
      <c r="T7264" s="301"/>
      <c r="U7264" s="301"/>
      <c r="V7264" s="301"/>
      <c r="W7264" s="301"/>
      <c r="X7264" s="301"/>
      <c r="Y7264" s="301"/>
      <c r="Z7264" s="301"/>
      <c r="AA7264" s="301"/>
      <c r="AB7264" s="301"/>
      <c r="AC7264" s="301"/>
      <c r="AD7264" s="301"/>
      <c r="AE7264" s="301"/>
      <c r="AF7264" s="301"/>
      <c r="AG7264" s="301"/>
      <c r="AH7264" s="301"/>
      <c r="AI7264" s="301"/>
    </row>
    <row r="7265" spans="18:35" ht="80.099999999999994" customHeight="1" x14ac:dyDescent="0.2">
      <c r="R7265" s="301"/>
      <c r="S7265" s="301"/>
      <c r="T7265" s="301"/>
      <c r="U7265" s="301"/>
      <c r="V7265" s="301"/>
      <c r="W7265" s="301"/>
      <c r="X7265" s="301"/>
      <c r="Y7265" s="301"/>
      <c r="Z7265" s="301"/>
      <c r="AA7265" s="301"/>
      <c r="AB7265" s="301"/>
      <c r="AC7265" s="301"/>
      <c r="AD7265" s="301"/>
      <c r="AE7265" s="301"/>
      <c r="AF7265" s="301"/>
      <c r="AG7265" s="301"/>
      <c r="AH7265" s="301"/>
      <c r="AI7265" s="301"/>
    </row>
    <row r="7266" spans="18:35" ht="80.099999999999994" customHeight="1" x14ac:dyDescent="0.2">
      <c r="R7266" s="301"/>
      <c r="S7266" s="301"/>
      <c r="T7266" s="301"/>
      <c r="U7266" s="301"/>
      <c r="V7266" s="301"/>
      <c r="W7266" s="301"/>
      <c r="X7266" s="301"/>
      <c r="Y7266" s="301"/>
      <c r="Z7266" s="301"/>
      <c r="AA7266" s="301"/>
      <c r="AB7266" s="301"/>
      <c r="AC7266" s="301"/>
      <c r="AD7266" s="301"/>
      <c r="AE7266" s="301"/>
      <c r="AF7266" s="301"/>
      <c r="AG7266" s="301"/>
      <c r="AH7266" s="301"/>
      <c r="AI7266" s="301"/>
    </row>
    <row r="7267" spans="18:35" ht="80.099999999999994" customHeight="1" x14ac:dyDescent="0.2">
      <c r="R7267" s="301"/>
      <c r="S7267" s="301"/>
      <c r="T7267" s="301"/>
      <c r="U7267" s="301"/>
      <c r="V7267" s="301"/>
      <c r="W7267" s="301"/>
      <c r="X7267" s="301"/>
      <c r="Y7267" s="301"/>
      <c r="Z7267" s="301"/>
      <c r="AA7267" s="301"/>
      <c r="AB7267" s="301"/>
      <c r="AC7267" s="301"/>
      <c r="AD7267" s="301"/>
      <c r="AE7267" s="301"/>
      <c r="AF7267" s="301"/>
      <c r="AG7267" s="301"/>
      <c r="AH7267" s="301"/>
      <c r="AI7267" s="301"/>
    </row>
    <row r="7268" spans="18:35" ht="80.099999999999994" customHeight="1" x14ac:dyDescent="0.2">
      <c r="R7268" s="301"/>
      <c r="S7268" s="301"/>
      <c r="T7268" s="301"/>
      <c r="U7268" s="301"/>
      <c r="V7268" s="301"/>
      <c r="W7268" s="301"/>
      <c r="X7268" s="301"/>
      <c r="Y7268" s="301"/>
      <c r="Z7268" s="301"/>
      <c r="AA7268" s="301"/>
      <c r="AB7268" s="301"/>
      <c r="AC7268" s="301"/>
      <c r="AD7268" s="301"/>
      <c r="AE7268" s="301"/>
      <c r="AF7268" s="301"/>
      <c r="AG7268" s="301"/>
      <c r="AH7268" s="301"/>
      <c r="AI7268" s="301"/>
    </row>
    <row r="7269" spans="18:35" ht="80.099999999999994" customHeight="1" x14ac:dyDescent="0.2">
      <c r="R7269" s="301"/>
      <c r="S7269" s="301"/>
      <c r="T7269" s="301"/>
      <c r="U7269" s="301"/>
      <c r="V7269" s="301"/>
      <c r="W7269" s="301"/>
      <c r="X7269" s="301"/>
      <c r="Y7269" s="301"/>
      <c r="Z7269" s="301"/>
      <c r="AA7269" s="301"/>
      <c r="AB7269" s="301"/>
      <c r="AC7269" s="301"/>
      <c r="AD7269" s="301"/>
      <c r="AE7269" s="301"/>
      <c r="AF7269" s="301"/>
      <c r="AG7269" s="301"/>
      <c r="AH7269" s="301"/>
      <c r="AI7269" s="301"/>
    </row>
    <row r="7270" spans="18:35" ht="80.099999999999994" customHeight="1" x14ac:dyDescent="0.2">
      <c r="R7270" s="301"/>
      <c r="S7270" s="301"/>
      <c r="T7270" s="301"/>
      <c r="U7270" s="301"/>
      <c r="V7270" s="301"/>
      <c r="W7270" s="301"/>
      <c r="X7270" s="301"/>
      <c r="Y7270" s="301"/>
      <c r="Z7270" s="301"/>
      <c r="AA7270" s="301"/>
      <c r="AB7270" s="301"/>
      <c r="AC7270" s="301"/>
      <c r="AD7270" s="301"/>
      <c r="AE7270" s="301"/>
      <c r="AF7270" s="301"/>
      <c r="AG7270" s="301"/>
      <c r="AH7270" s="301"/>
      <c r="AI7270" s="301"/>
    </row>
    <row r="7271" spans="18:35" ht="80.099999999999994" customHeight="1" x14ac:dyDescent="0.2">
      <c r="R7271" s="301"/>
      <c r="S7271" s="301"/>
      <c r="T7271" s="301"/>
      <c r="U7271" s="301"/>
      <c r="V7271" s="301"/>
      <c r="W7271" s="301"/>
      <c r="X7271" s="301"/>
      <c r="Y7271" s="301"/>
      <c r="Z7271" s="301"/>
      <c r="AA7271" s="301"/>
      <c r="AB7271" s="301"/>
      <c r="AC7271" s="301"/>
      <c r="AD7271" s="301"/>
      <c r="AE7271" s="301"/>
      <c r="AF7271" s="301"/>
      <c r="AG7271" s="301"/>
      <c r="AH7271" s="301"/>
      <c r="AI7271" s="301"/>
    </row>
    <row r="7272" spans="18:35" ht="80.099999999999994" customHeight="1" x14ac:dyDescent="0.2">
      <c r="R7272" s="301"/>
      <c r="S7272" s="301"/>
      <c r="T7272" s="301"/>
      <c r="U7272" s="301"/>
      <c r="V7272" s="301"/>
      <c r="W7272" s="301"/>
      <c r="X7272" s="301"/>
      <c r="Y7272" s="301"/>
      <c r="Z7272" s="301"/>
      <c r="AA7272" s="301"/>
      <c r="AB7272" s="301"/>
      <c r="AC7272" s="301"/>
      <c r="AD7272" s="301"/>
      <c r="AE7272" s="301"/>
      <c r="AF7272" s="301"/>
      <c r="AG7272" s="301"/>
      <c r="AH7272" s="301"/>
      <c r="AI7272" s="301"/>
    </row>
    <row r="7273" spans="18:35" ht="80.099999999999994" customHeight="1" x14ac:dyDescent="0.2">
      <c r="R7273" s="301"/>
      <c r="S7273" s="301"/>
      <c r="T7273" s="301"/>
      <c r="U7273" s="301"/>
      <c r="V7273" s="301"/>
      <c r="W7273" s="301"/>
      <c r="X7273" s="301"/>
      <c r="Y7273" s="301"/>
      <c r="Z7273" s="301"/>
      <c r="AA7273" s="301"/>
      <c r="AB7273" s="301"/>
      <c r="AC7273" s="301"/>
      <c r="AD7273" s="301"/>
      <c r="AE7273" s="301"/>
      <c r="AF7273" s="301"/>
      <c r="AG7273" s="301"/>
      <c r="AH7273" s="301"/>
      <c r="AI7273" s="301"/>
    </row>
    <row r="7274" spans="18:35" ht="80.099999999999994" customHeight="1" x14ac:dyDescent="0.2">
      <c r="R7274" s="301"/>
      <c r="S7274" s="301"/>
      <c r="T7274" s="301"/>
      <c r="U7274" s="301"/>
      <c r="V7274" s="301"/>
      <c r="W7274" s="301"/>
      <c r="X7274" s="301"/>
      <c r="Y7274" s="301"/>
      <c r="Z7274" s="301"/>
      <c r="AA7274" s="301"/>
      <c r="AB7274" s="301"/>
      <c r="AC7274" s="301"/>
      <c r="AD7274" s="301"/>
      <c r="AE7274" s="301"/>
      <c r="AF7274" s="301"/>
      <c r="AG7274" s="301"/>
      <c r="AH7274" s="301"/>
      <c r="AI7274" s="301"/>
    </row>
    <row r="7275" spans="18:35" ht="80.099999999999994" customHeight="1" x14ac:dyDescent="0.2">
      <c r="R7275" s="301"/>
      <c r="S7275" s="301"/>
      <c r="T7275" s="301"/>
      <c r="U7275" s="301"/>
      <c r="V7275" s="301"/>
      <c r="W7275" s="301"/>
      <c r="X7275" s="301"/>
      <c r="Y7275" s="301"/>
      <c r="Z7275" s="301"/>
      <c r="AA7275" s="301"/>
      <c r="AB7275" s="301"/>
      <c r="AC7275" s="301"/>
      <c r="AD7275" s="301"/>
      <c r="AE7275" s="301"/>
      <c r="AF7275" s="301"/>
      <c r="AG7275" s="301"/>
      <c r="AH7275" s="301"/>
      <c r="AI7275" s="301"/>
    </row>
    <row r="7276" spans="18:35" ht="80.099999999999994" customHeight="1" x14ac:dyDescent="0.2">
      <c r="R7276" s="301"/>
      <c r="S7276" s="301"/>
      <c r="T7276" s="301"/>
      <c r="U7276" s="301"/>
      <c r="V7276" s="301"/>
      <c r="W7276" s="301"/>
      <c r="X7276" s="301"/>
      <c r="Y7276" s="301"/>
      <c r="Z7276" s="301"/>
      <c r="AA7276" s="301"/>
      <c r="AB7276" s="301"/>
      <c r="AC7276" s="301"/>
      <c r="AD7276" s="301"/>
      <c r="AE7276" s="301"/>
      <c r="AF7276" s="301"/>
      <c r="AG7276" s="301"/>
      <c r="AH7276" s="301"/>
      <c r="AI7276" s="301"/>
    </row>
    <row r="7277" spans="18:35" ht="80.099999999999994" customHeight="1" x14ac:dyDescent="0.2">
      <c r="R7277" s="301"/>
      <c r="S7277" s="301"/>
      <c r="T7277" s="301"/>
      <c r="U7277" s="301"/>
      <c r="V7277" s="301"/>
      <c r="W7277" s="301"/>
      <c r="X7277" s="301"/>
      <c r="Y7277" s="301"/>
      <c r="Z7277" s="301"/>
      <c r="AA7277" s="301"/>
      <c r="AB7277" s="301"/>
      <c r="AC7277" s="301"/>
      <c r="AD7277" s="301"/>
      <c r="AE7277" s="301"/>
      <c r="AF7277" s="301"/>
      <c r="AG7277" s="301"/>
      <c r="AH7277" s="301"/>
      <c r="AI7277" s="301"/>
    </row>
    <row r="7278" spans="18:35" ht="80.099999999999994" customHeight="1" x14ac:dyDescent="0.2">
      <c r="R7278" s="301"/>
      <c r="S7278" s="301"/>
      <c r="T7278" s="301"/>
      <c r="U7278" s="301"/>
      <c r="V7278" s="301"/>
      <c r="W7278" s="301"/>
      <c r="X7278" s="301"/>
      <c r="Y7278" s="301"/>
      <c r="Z7278" s="301"/>
      <c r="AA7278" s="301"/>
      <c r="AB7278" s="301"/>
      <c r="AC7278" s="301"/>
      <c r="AD7278" s="301"/>
      <c r="AE7278" s="301"/>
      <c r="AF7278" s="301"/>
      <c r="AG7278" s="301"/>
      <c r="AH7278" s="301"/>
      <c r="AI7278" s="301"/>
    </row>
    <row r="7279" spans="18:35" ht="80.099999999999994" customHeight="1" x14ac:dyDescent="0.2">
      <c r="R7279" s="301"/>
      <c r="S7279" s="301"/>
      <c r="T7279" s="301"/>
      <c r="U7279" s="301"/>
      <c r="V7279" s="301"/>
      <c r="W7279" s="301"/>
      <c r="X7279" s="301"/>
      <c r="Y7279" s="301"/>
      <c r="Z7279" s="301"/>
      <c r="AA7279" s="301"/>
      <c r="AB7279" s="301"/>
      <c r="AC7279" s="301"/>
      <c r="AD7279" s="301"/>
      <c r="AE7279" s="301"/>
      <c r="AF7279" s="301"/>
      <c r="AG7279" s="301"/>
      <c r="AH7279" s="301"/>
      <c r="AI7279" s="301"/>
    </row>
    <row r="7280" spans="18:35" ht="80.099999999999994" customHeight="1" x14ac:dyDescent="0.2">
      <c r="R7280" s="301"/>
      <c r="S7280" s="301"/>
      <c r="T7280" s="301"/>
      <c r="U7280" s="301"/>
      <c r="V7280" s="301"/>
      <c r="W7280" s="301"/>
      <c r="X7280" s="301"/>
      <c r="Y7280" s="301"/>
      <c r="Z7280" s="301"/>
      <c r="AA7280" s="301"/>
      <c r="AB7280" s="301"/>
      <c r="AC7280" s="301"/>
      <c r="AD7280" s="301"/>
      <c r="AE7280" s="301"/>
      <c r="AF7280" s="301"/>
      <c r="AG7280" s="301"/>
      <c r="AH7280" s="301"/>
      <c r="AI7280" s="301"/>
    </row>
    <row r="7281" spans="18:35" ht="80.099999999999994" customHeight="1" x14ac:dyDescent="0.2">
      <c r="R7281" s="301"/>
      <c r="S7281" s="301"/>
      <c r="T7281" s="301"/>
      <c r="U7281" s="301"/>
      <c r="V7281" s="301"/>
      <c r="W7281" s="301"/>
      <c r="X7281" s="301"/>
      <c r="Y7281" s="301"/>
      <c r="Z7281" s="301"/>
      <c r="AA7281" s="301"/>
      <c r="AB7281" s="301"/>
      <c r="AC7281" s="301"/>
      <c r="AD7281" s="301"/>
      <c r="AE7281" s="301"/>
      <c r="AF7281" s="301"/>
      <c r="AG7281" s="301"/>
      <c r="AH7281" s="301"/>
      <c r="AI7281" s="301"/>
    </row>
    <row r="7282" spans="18:35" ht="80.099999999999994" customHeight="1" x14ac:dyDescent="0.2">
      <c r="R7282" s="301"/>
      <c r="S7282" s="301"/>
      <c r="T7282" s="301"/>
      <c r="U7282" s="301"/>
      <c r="V7282" s="301"/>
      <c r="W7282" s="301"/>
      <c r="X7282" s="301"/>
      <c r="Y7282" s="301"/>
      <c r="Z7282" s="301"/>
      <c r="AA7282" s="301"/>
      <c r="AB7282" s="301"/>
      <c r="AC7282" s="301"/>
      <c r="AD7282" s="301"/>
      <c r="AE7282" s="301"/>
      <c r="AF7282" s="301"/>
      <c r="AG7282" s="301"/>
      <c r="AH7282" s="301"/>
      <c r="AI7282" s="301"/>
    </row>
    <row r="7283" spans="18:35" ht="80.099999999999994" customHeight="1" x14ac:dyDescent="0.2">
      <c r="R7283" s="301"/>
      <c r="S7283" s="301"/>
      <c r="T7283" s="301"/>
      <c r="U7283" s="301"/>
      <c r="V7283" s="301"/>
      <c r="W7283" s="301"/>
      <c r="X7283" s="301"/>
      <c r="Y7283" s="301"/>
      <c r="Z7283" s="301"/>
      <c r="AA7283" s="301"/>
      <c r="AB7283" s="301"/>
      <c r="AC7283" s="301"/>
      <c r="AD7283" s="301"/>
      <c r="AE7283" s="301"/>
      <c r="AF7283" s="301"/>
      <c r="AG7283" s="301"/>
      <c r="AH7283" s="301"/>
      <c r="AI7283" s="301"/>
    </row>
    <row r="7284" spans="18:35" ht="80.099999999999994" customHeight="1" x14ac:dyDescent="0.2">
      <c r="R7284" s="301"/>
      <c r="S7284" s="301"/>
      <c r="T7284" s="301"/>
      <c r="U7284" s="301"/>
      <c r="V7284" s="301"/>
      <c r="W7284" s="301"/>
      <c r="X7284" s="301"/>
      <c r="Y7284" s="301"/>
      <c r="Z7284" s="301"/>
      <c r="AA7284" s="301"/>
      <c r="AB7284" s="301"/>
      <c r="AC7284" s="301"/>
      <c r="AD7284" s="301"/>
      <c r="AE7284" s="301"/>
      <c r="AF7284" s="301"/>
      <c r="AG7284" s="301"/>
      <c r="AH7284" s="301"/>
      <c r="AI7284" s="301"/>
    </row>
    <row r="7285" spans="18:35" ht="80.099999999999994" customHeight="1" x14ac:dyDescent="0.2">
      <c r="R7285" s="301"/>
      <c r="S7285" s="301"/>
      <c r="T7285" s="301"/>
      <c r="U7285" s="301"/>
      <c r="V7285" s="301"/>
      <c r="W7285" s="301"/>
      <c r="X7285" s="301"/>
      <c r="Y7285" s="301"/>
      <c r="Z7285" s="301"/>
      <c r="AA7285" s="301"/>
      <c r="AB7285" s="301"/>
      <c r="AC7285" s="301"/>
      <c r="AD7285" s="301"/>
      <c r="AE7285" s="301"/>
      <c r="AF7285" s="301"/>
      <c r="AG7285" s="301"/>
      <c r="AH7285" s="301"/>
      <c r="AI7285" s="301"/>
    </row>
    <row r="7286" spans="18:35" ht="80.099999999999994" customHeight="1" x14ac:dyDescent="0.2">
      <c r="R7286" s="301"/>
      <c r="S7286" s="301"/>
      <c r="T7286" s="301"/>
      <c r="U7286" s="301"/>
      <c r="V7286" s="301"/>
      <c r="W7286" s="301"/>
      <c r="X7286" s="301"/>
      <c r="Y7286" s="301"/>
      <c r="Z7286" s="301"/>
      <c r="AA7286" s="301"/>
      <c r="AB7286" s="301"/>
      <c r="AC7286" s="301"/>
      <c r="AD7286" s="301"/>
      <c r="AE7286" s="301"/>
      <c r="AF7286" s="301"/>
      <c r="AG7286" s="301"/>
      <c r="AH7286" s="301"/>
      <c r="AI7286" s="301"/>
    </row>
    <row r="7287" spans="18:35" ht="80.099999999999994" customHeight="1" x14ac:dyDescent="0.2">
      <c r="R7287" s="301"/>
      <c r="S7287" s="301"/>
      <c r="T7287" s="301"/>
      <c r="U7287" s="301"/>
      <c r="V7287" s="301"/>
      <c r="W7287" s="301"/>
      <c r="X7287" s="301"/>
      <c r="Y7287" s="301"/>
      <c r="Z7287" s="301"/>
      <c r="AA7287" s="301"/>
      <c r="AB7287" s="301"/>
      <c r="AC7287" s="301"/>
      <c r="AD7287" s="301"/>
      <c r="AE7287" s="301"/>
      <c r="AF7287" s="301"/>
      <c r="AG7287" s="301"/>
      <c r="AH7287" s="301"/>
      <c r="AI7287" s="301"/>
    </row>
    <row r="7288" spans="18:35" ht="80.099999999999994" customHeight="1" x14ac:dyDescent="0.2">
      <c r="R7288" s="301"/>
      <c r="S7288" s="301"/>
      <c r="T7288" s="301"/>
      <c r="U7288" s="301"/>
      <c r="V7288" s="301"/>
      <c r="W7288" s="301"/>
      <c r="X7288" s="301"/>
      <c r="Y7288" s="301"/>
      <c r="Z7288" s="301"/>
      <c r="AA7288" s="301"/>
      <c r="AB7288" s="301"/>
      <c r="AC7288" s="301"/>
      <c r="AD7288" s="301"/>
      <c r="AE7288" s="301"/>
      <c r="AF7288" s="301"/>
      <c r="AG7288" s="301"/>
      <c r="AH7288" s="301"/>
      <c r="AI7288" s="301"/>
    </row>
    <row r="7289" spans="18:35" ht="80.099999999999994" customHeight="1" x14ac:dyDescent="0.2">
      <c r="R7289" s="301"/>
      <c r="S7289" s="301"/>
      <c r="T7289" s="301"/>
      <c r="U7289" s="301"/>
      <c r="V7289" s="301"/>
      <c r="W7289" s="301"/>
      <c r="X7289" s="301"/>
      <c r="Y7289" s="301"/>
      <c r="Z7289" s="301"/>
      <c r="AA7289" s="301"/>
      <c r="AB7289" s="301"/>
      <c r="AC7289" s="301"/>
      <c r="AD7289" s="301"/>
      <c r="AE7289" s="301"/>
      <c r="AF7289" s="301"/>
      <c r="AG7289" s="301"/>
      <c r="AH7289" s="301"/>
      <c r="AI7289" s="301"/>
    </row>
    <row r="7290" spans="18:35" ht="80.099999999999994" customHeight="1" x14ac:dyDescent="0.2">
      <c r="R7290" s="301"/>
      <c r="S7290" s="301"/>
      <c r="T7290" s="301"/>
      <c r="U7290" s="301"/>
      <c r="V7290" s="301"/>
      <c r="W7290" s="301"/>
      <c r="X7290" s="301"/>
      <c r="Y7290" s="301"/>
      <c r="Z7290" s="301"/>
      <c r="AA7290" s="301"/>
      <c r="AB7290" s="301"/>
      <c r="AC7290" s="301"/>
      <c r="AD7290" s="301"/>
      <c r="AE7290" s="301"/>
      <c r="AF7290" s="301"/>
      <c r="AG7290" s="301"/>
      <c r="AH7290" s="301"/>
      <c r="AI7290" s="301"/>
    </row>
    <row r="7291" spans="18:35" ht="80.099999999999994" customHeight="1" x14ac:dyDescent="0.2">
      <c r="R7291" s="301"/>
      <c r="S7291" s="301"/>
      <c r="T7291" s="301"/>
      <c r="U7291" s="301"/>
      <c r="V7291" s="301"/>
      <c r="W7291" s="301"/>
      <c r="X7291" s="301"/>
      <c r="Y7291" s="301"/>
      <c r="Z7291" s="301"/>
      <c r="AA7291" s="301"/>
      <c r="AB7291" s="301"/>
      <c r="AC7291" s="301"/>
      <c r="AD7291" s="301"/>
      <c r="AE7291" s="301"/>
      <c r="AF7291" s="301"/>
      <c r="AG7291" s="301"/>
      <c r="AH7291" s="301"/>
      <c r="AI7291" s="301"/>
    </row>
    <row r="7292" spans="18:35" ht="80.099999999999994" customHeight="1" x14ac:dyDescent="0.2">
      <c r="R7292" s="301"/>
      <c r="S7292" s="301"/>
      <c r="T7292" s="301"/>
      <c r="U7292" s="301"/>
      <c r="V7292" s="301"/>
      <c r="W7292" s="301"/>
      <c r="X7292" s="301"/>
      <c r="Y7292" s="301"/>
      <c r="Z7292" s="301"/>
      <c r="AA7292" s="301"/>
      <c r="AB7292" s="301"/>
      <c r="AC7292" s="301"/>
      <c r="AD7292" s="301"/>
      <c r="AE7292" s="301"/>
      <c r="AF7292" s="301"/>
      <c r="AG7292" s="301"/>
      <c r="AH7292" s="301"/>
      <c r="AI7292" s="301"/>
    </row>
    <row r="7293" spans="18:35" ht="80.099999999999994" customHeight="1" x14ac:dyDescent="0.2">
      <c r="R7293" s="301"/>
      <c r="S7293" s="301"/>
      <c r="T7293" s="301"/>
      <c r="U7293" s="301"/>
      <c r="V7293" s="301"/>
      <c r="W7293" s="301"/>
      <c r="X7293" s="301"/>
      <c r="Y7293" s="301"/>
      <c r="Z7293" s="301"/>
      <c r="AA7293" s="301"/>
      <c r="AB7293" s="301"/>
      <c r="AC7293" s="301"/>
      <c r="AD7293" s="301"/>
      <c r="AE7293" s="301"/>
      <c r="AF7293" s="301"/>
      <c r="AG7293" s="301"/>
      <c r="AH7293" s="301"/>
      <c r="AI7293" s="301"/>
    </row>
    <row r="7294" spans="18:35" ht="80.099999999999994" customHeight="1" x14ac:dyDescent="0.2">
      <c r="R7294" s="301"/>
      <c r="S7294" s="301"/>
      <c r="T7294" s="301"/>
      <c r="U7294" s="301"/>
      <c r="V7294" s="301"/>
      <c r="W7294" s="301"/>
      <c r="X7294" s="301"/>
      <c r="Y7294" s="301"/>
      <c r="Z7294" s="301"/>
      <c r="AA7294" s="301"/>
      <c r="AB7294" s="301"/>
      <c r="AC7294" s="301"/>
      <c r="AD7294" s="301"/>
      <c r="AE7294" s="301"/>
      <c r="AF7294" s="301"/>
      <c r="AG7294" s="301"/>
      <c r="AH7294" s="301"/>
      <c r="AI7294" s="301"/>
    </row>
    <row r="7295" spans="18:35" ht="80.099999999999994" customHeight="1" x14ac:dyDescent="0.2">
      <c r="R7295" s="301"/>
      <c r="S7295" s="301"/>
      <c r="T7295" s="301"/>
      <c r="U7295" s="301"/>
      <c r="V7295" s="301"/>
      <c r="W7295" s="301"/>
      <c r="X7295" s="301"/>
      <c r="Y7295" s="301"/>
      <c r="Z7295" s="301"/>
      <c r="AA7295" s="301"/>
      <c r="AB7295" s="301"/>
      <c r="AC7295" s="301"/>
      <c r="AD7295" s="301"/>
      <c r="AE7295" s="301"/>
      <c r="AF7295" s="301"/>
      <c r="AG7295" s="301"/>
      <c r="AH7295" s="301"/>
      <c r="AI7295" s="301"/>
    </row>
    <row r="7296" spans="18:35" ht="80.099999999999994" customHeight="1" x14ac:dyDescent="0.2">
      <c r="R7296" s="301"/>
      <c r="S7296" s="301"/>
      <c r="T7296" s="301"/>
      <c r="U7296" s="301"/>
      <c r="V7296" s="301"/>
      <c r="W7296" s="301"/>
      <c r="X7296" s="301"/>
      <c r="Y7296" s="301"/>
      <c r="Z7296" s="301"/>
      <c r="AA7296" s="301"/>
      <c r="AB7296" s="301"/>
      <c r="AC7296" s="301"/>
      <c r="AD7296" s="301"/>
      <c r="AE7296" s="301"/>
      <c r="AF7296" s="301"/>
      <c r="AG7296" s="301"/>
      <c r="AH7296" s="301"/>
      <c r="AI7296" s="301"/>
    </row>
    <row r="7297" spans="18:35" ht="80.099999999999994" customHeight="1" x14ac:dyDescent="0.2">
      <c r="R7297" s="301"/>
      <c r="S7297" s="301"/>
      <c r="T7297" s="301"/>
      <c r="U7297" s="301"/>
      <c r="V7297" s="301"/>
      <c r="W7297" s="301"/>
      <c r="X7297" s="301"/>
      <c r="Y7297" s="301"/>
      <c r="Z7297" s="301"/>
      <c r="AA7297" s="301"/>
      <c r="AB7297" s="301"/>
      <c r="AC7297" s="301"/>
      <c r="AD7297" s="301"/>
      <c r="AE7297" s="301"/>
      <c r="AF7297" s="301"/>
      <c r="AG7297" s="301"/>
      <c r="AH7297" s="301"/>
      <c r="AI7297" s="301"/>
    </row>
    <row r="7298" spans="18:35" ht="80.099999999999994" customHeight="1" x14ac:dyDescent="0.2">
      <c r="R7298" s="301"/>
      <c r="S7298" s="301"/>
      <c r="T7298" s="301"/>
      <c r="U7298" s="301"/>
      <c r="V7298" s="301"/>
      <c r="W7298" s="301"/>
      <c r="X7298" s="301"/>
      <c r="Y7298" s="301"/>
      <c r="Z7298" s="301"/>
      <c r="AA7298" s="301"/>
      <c r="AB7298" s="301"/>
      <c r="AC7298" s="301"/>
      <c r="AD7298" s="301"/>
      <c r="AE7298" s="301"/>
      <c r="AF7298" s="301"/>
      <c r="AG7298" s="301"/>
      <c r="AH7298" s="301"/>
      <c r="AI7298" s="301"/>
    </row>
    <row r="7299" spans="18:35" ht="80.099999999999994" customHeight="1" x14ac:dyDescent="0.2">
      <c r="R7299" s="301"/>
      <c r="S7299" s="301"/>
      <c r="T7299" s="301"/>
      <c r="U7299" s="301"/>
      <c r="V7299" s="301"/>
      <c r="W7299" s="301"/>
      <c r="X7299" s="301"/>
      <c r="Y7299" s="301"/>
      <c r="Z7299" s="301"/>
      <c r="AA7299" s="301"/>
      <c r="AB7299" s="301"/>
      <c r="AC7299" s="301"/>
      <c r="AD7299" s="301"/>
      <c r="AE7299" s="301"/>
      <c r="AF7299" s="301"/>
      <c r="AG7299" s="301"/>
      <c r="AH7299" s="301"/>
      <c r="AI7299" s="301"/>
    </row>
    <row r="7300" spans="18:35" ht="80.099999999999994" customHeight="1" x14ac:dyDescent="0.2">
      <c r="R7300" s="301"/>
      <c r="S7300" s="301"/>
      <c r="T7300" s="301"/>
      <c r="U7300" s="301"/>
      <c r="V7300" s="301"/>
      <c r="W7300" s="301"/>
      <c r="X7300" s="301"/>
      <c r="Y7300" s="301"/>
      <c r="Z7300" s="301"/>
      <c r="AA7300" s="301"/>
      <c r="AB7300" s="301"/>
      <c r="AC7300" s="301"/>
      <c r="AD7300" s="301"/>
      <c r="AE7300" s="301"/>
      <c r="AF7300" s="301"/>
      <c r="AG7300" s="301"/>
      <c r="AH7300" s="301"/>
      <c r="AI7300" s="301"/>
    </row>
    <row r="7301" spans="18:35" ht="80.099999999999994" customHeight="1" x14ac:dyDescent="0.2">
      <c r="R7301" s="301"/>
      <c r="S7301" s="301"/>
      <c r="T7301" s="301"/>
      <c r="U7301" s="301"/>
      <c r="V7301" s="301"/>
      <c r="W7301" s="301"/>
      <c r="X7301" s="301"/>
      <c r="Y7301" s="301"/>
      <c r="Z7301" s="301"/>
      <c r="AA7301" s="301"/>
      <c r="AB7301" s="301"/>
      <c r="AC7301" s="301"/>
      <c r="AD7301" s="301"/>
      <c r="AE7301" s="301"/>
      <c r="AF7301" s="301"/>
      <c r="AG7301" s="301"/>
      <c r="AH7301" s="301"/>
      <c r="AI7301" s="301"/>
    </row>
    <row r="7302" spans="18:35" ht="80.099999999999994" customHeight="1" x14ac:dyDescent="0.2">
      <c r="R7302" s="301"/>
      <c r="S7302" s="301"/>
      <c r="T7302" s="301"/>
      <c r="U7302" s="301"/>
      <c r="V7302" s="301"/>
      <c r="W7302" s="301"/>
      <c r="X7302" s="301"/>
      <c r="Y7302" s="301"/>
      <c r="Z7302" s="301"/>
      <c r="AA7302" s="301"/>
      <c r="AB7302" s="301"/>
      <c r="AC7302" s="301"/>
      <c r="AD7302" s="301"/>
      <c r="AE7302" s="301"/>
      <c r="AF7302" s="301"/>
      <c r="AG7302" s="301"/>
      <c r="AH7302" s="301"/>
      <c r="AI7302" s="301"/>
    </row>
    <row r="7303" spans="18:35" ht="80.099999999999994" customHeight="1" x14ac:dyDescent="0.2">
      <c r="R7303" s="301"/>
      <c r="S7303" s="301"/>
      <c r="T7303" s="301"/>
      <c r="U7303" s="301"/>
      <c r="V7303" s="301"/>
      <c r="W7303" s="301"/>
      <c r="X7303" s="301"/>
      <c r="Y7303" s="301"/>
      <c r="Z7303" s="301"/>
      <c r="AA7303" s="301"/>
      <c r="AB7303" s="301"/>
      <c r="AC7303" s="301"/>
      <c r="AD7303" s="301"/>
      <c r="AE7303" s="301"/>
      <c r="AF7303" s="301"/>
      <c r="AG7303" s="301"/>
      <c r="AH7303" s="301"/>
      <c r="AI7303" s="301"/>
    </row>
    <row r="7304" spans="18:35" ht="80.099999999999994" customHeight="1" x14ac:dyDescent="0.2">
      <c r="R7304" s="301"/>
      <c r="S7304" s="301"/>
      <c r="T7304" s="301"/>
      <c r="U7304" s="301"/>
      <c r="V7304" s="301"/>
      <c r="W7304" s="301"/>
      <c r="X7304" s="301"/>
      <c r="Y7304" s="301"/>
      <c r="Z7304" s="301"/>
      <c r="AA7304" s="301"/>
      <c r="AB7304" s="301"/>
      <c r="AC7304" s="301"/>
      <c r="AD7304" s="301"/>
      <c r="AE7304" s="301"/>
      <c r="AF7304" s="301"/>
      <c r="AG7304" s="301"/>
      <c r="AH7304" s="301"/>
      <c r="AI7304" s="301"/>
    </row>
    <row r="7305" spans="18:35" ht="80.099999999999994" customHeight="1" x14ac:dyDescent="0.2">
      <c r="R7305" s="301"/>
      <c r="S7305" s="301"/>
      <c r="T7305" s="301"/>
      <c r="U7305" s="301"/>
      <c r="V7305" s="301"/>
      <c r="W7305" s="301"/>
      <c r="X7305" s="301"/>
      <c r="Y7305" s="301"/>
      <c r="Z7305" s="301"/>
      <c r="AA7305" s="301"/>
      <c r="AB7305" s="301"/>
      <c r="AC7305" s="301"/>
      <c r="AD7305" s="301"/>
      <c r="AE7305" s="301"/>
      <c r="AF7305" s="301"/>
      <c r="AG7305" s="301"/>
      <c r="AH7305" s="301"/>
      <c r="AI7305" s="301"/>
    </row>
    <row r="7306" spans="18:35" ht="80.099999999999994" customHeight="1" x14ac:dyDescent="0.2">
      <c r="R7306" s="301"/>
      <c r="S7306" s="301"/>
      <c r="T7306" s="301"/>
      <c r="U7306" s="301"/>
      <c r="V7306" s="301"/>
      <c r="W7306" s="301"/>
      <c r="X7306" s="301"/>
      <c r="Y7306" s="301"/>
      <c r="Z7306" s="301"/>
      <c r="AA7306" s="301"/>
      <c r="AB7306" s="301"/>
      <c r="AC7306" s="301"/>
      <c r="AD7306" s="301"/>
      <c r="AE7306" s="301"/>
      <c r="AF7306" s="301"/>
      <c r="AG7306" s="301"/>
      <c r="AH7306" s="301"/>
      <c r="AI7306" s="301"/>
    </row>
    <row r="7307" spans="18:35" ht="80.099999999999994" customHeight="1" x14ac:dyDescent="0.2">
      <c r="R7307" s="301"/>
      <c r="S7307" s="301"/>
      <c r="T7307" s="301"/>
      <c r="U7307" s="301"/>
      <c r="V7307" s="301"/>
      <c r="W7307" s="301"/>
      <c r="X7307" s="301"/>
      <c r="Y7307" s="301"/>
      <c r="Z7307" s="301"/>
      <c r="AA7307" s="301"/>
      <c r="AB7307" s="301"/>
      <c r="AC7307" s="301"/>
      <c r="AD7307" s="301"/>
      <c r="AE7307" s="301"/>
      <c r="AF7307" s="301"/>
      <c r="AG7307" s="301"/>
      <c r="AH7307" s="301"/>
      <c r="AI7307" s="301"/>
    </row>
    <row r="7308" spans="18:35" ht="80.099999999999994" customHeight="1" x14ac:dyDescent="0.2">
      <c r="R7308" s="301"/>
      <c r="S7308" s="301"/>
      <c r="T7308" s="301"/>
      <c r="U7308" s="301"/>
      <c r="V7308" s="301"/>
      <c r="W7308" s="301"/>
      <c r="X7308" s="301"/>
      <c r="Y7308" s="301"/>
      <c r="Z7308" s="301"/>
      <c r="AA7308" s="301"/>
      <c r="AB7308" s="301"/>
      <c r="AC7308" s="301"/>
      <c r="AD7308" s="301"/>
      <c r="AE7308" s="301"/>
      <c r="AF7308" s="301"/>
      <c r="AG7308" s="301"/>
      <c r="AH7308" s="301"/>
      <c r="AI7308" s="301"/>
    </row>
    <row r="7309" spans="18:35" ht="80.099999999999994" customHeight="1" x14ac:dyDescent="0.2">
      <c r="R7309" s="301"/>
      <c r="S7309" s="301"/>
      <c r="T7309" s="301"/>
      <c r="U7309" s="301"/>
      <c r="V7309" s="301"/>
      <c r="W7309" s="301"/>
      <c r="X7309" s="301"/>
      <c r="Y7309" s="301"/>
      <c r="Z7309" s="301"/>
      <c r="AA7309" s="301"/>
      <c r="AB7309" s="301"/>
      <c r="AC7309" s="301"/>
      <c r="AD7309" s="301"/>
      <c r="AE7309" s="301"/>
      <c r="AF7309" s="301"/>
      <c r="AG7309" s="301"/>
      <c r="AH7309" s="301"/>
      <c r="AI7309" s="301"/>
    </row>
    <row r="7310" spans="18:35" ht="80.099999999999994" customHeight="1" x14ac:dyDescent="0.2">
      <c r="R7310" s="301"/>
      <c r="S7310" s="301"/>
      <c r="T7310" s="301"/>
      <c r="U7310" s="301"/>
      <c r="V7310" s="301"/>
      <c r="W7310" s="301"/>
      <c r="X7310" s="301"/>
      <c r="Y7310" s="301"/>
      <c r="Z7310" s="301"/>
      <c r="AA7310" s="301"/>
      <c r="AB7310" s="301"/>
      <c r="AC7310" s="301"/>
      <c r="AD7310" s="301"/>
      <c r="AE7310" s="301"/>
      <c r="AF7310" s="301"/>
      <c r="AG7310" s="301"/>
      <c r="AH7310" s="301"/>
      <c r="AI7310" s="301"/>
    </row>
    <row r="7311" spans="18:35" ht="80.099999999999994" customHeight="1" x14ac:dyDescent="0.2">
      <c r="R7311" s="301"/>
      <c r="S7311" s="301"/>
      <c r="T7311" s="301"/>
      <c r="U7311" s="301"/>
      <c r="V7311" s="301"/>
      <c r="W7311" s="301"/>
      <c r="X7311" s="301"/>
      <c r="Y7311" s="301"/>
      <c r="Z7311" s="301"/>
      <c r="AA7311" s="301"/>
      <c r="AB7311" s="301"/>
      <c r="AC7311" s="301"/>
      <c r="AD7311" s="301"/>
      <c r="AE7311" s="301"/>
      <c r="AF7311" s="301"/>
      <c r="AG7311" s="301"/>
      <c r="AH7311" s="301"/>
      <c r="AI7311" s="301"/>
    </row>
    <row r="7312" spans="18:35" ht="80.099999999999994" customHeight="1" x14ac:dyDescent="0.2">
      <c r="R7312" s="301"/>
      <c r="S7312" s="301"/>
      <c r="T7312" s="301"/>
      <c r="U7312" s="301"/>
      <c r="V7312" s="301"/>
      <c r="W7312" s="301"/>
      <c r="X7312" s="301"/>
      <c r="Y7312" s="301"/>
      <c r="Z7312" s="301"/>
      <c r="AA7312" s="301"/>
      <c r="AB7312" s="301"/>
      <c r="AC7312" s="301"/>
      <c r="AD7312" s="301"/>
      <c r="AE7312" s="301"/>
      <c r="AF7312" s="301"/>
      <c r="AG7312" s="301"/>
      <c r="AH7312" s="301"/>
      <c r="AI7312" s="301"/>
    </row>
    <row r="7313" spans="18:35" ht="80.099999999999994" customHeight="1" x14ac:dyDescent="0.2">
      <c r="R7313" s="301"/>
      <c r="S7313" s="301"/>
      <c r="T7313" s="301"/>
      <c r="U7313" s="301"/>
      <c r="V7313" s="301"/>
      <c r="W7313" s="301"/>
      <c r="X7313" s="301"/>
      <c r="Y7313" s="301"/>
      <c r="Z7313" s="301"/>
      <c r="AA7313" s="301"/>
      <c r="AB7313" s="301"/>
      <c r="AC7313" s="301"/>
      <c r="AD7313" s="301"/>
      <c r="AE7313" s="301"/>
      <c r="AF7313" s="301"/>
      <c r="AG7313" s="301"/>
      <c r="AH7313" s="301"/>
      <c r="AI7313" s="301"/>
    </row>
    <row r="7314" spans="18:35" ht="80.099999999999994" customHeight="1" x14ac:dyDescent="0.2">
      <c r="R7314" s="301"/>
      <c r="S7314" s="301"/>
      <c r="T7314" s="301"/>
      <c r="U7314" s="301"/>
      <c r="V7314" s="301"/>
      <c r="W7314" s="301"/>
      <c r="X7314" s="301"/>
      <c r="Y7314" s="301"/>
      <c r="Z7314" s="301"/>
      <c r="AA7314" s="301"/>
      <c r="AB7314" s="301"/>
      <c r="AC7314" s="301"/>
      <c r="AD7314" s="301"/>
      <c r="AE7314" s="301"/>
      <c r="AF7314" s="301"/>
      <c r="AG7314" s="301"/>
      <c r="AH7314" s="301"/>
      <c r="AI7314" s="301"/>
    </row>
    <row r="7315" spans="18:35" ht="80.099999999999994" customHeight="1" x14ac:dyDescent="0.2">
      <c r="R7315" s="301"/>
      <c r="S7315" s="301"/>
      <c r="T7315" s="301"/>
      <c r="U7315" s="301"/>
      <c r="V7315" s="301"/>
      <c r="W7315" s="301"/>
      <c r="X7315" s="301"/>
      <c r="Y7315" s="301"/>
      <c r="Z7315" s="301"/>
      <c r="AA7315" s="301"/>
      <c r="AB7315" s="301"/>
      <c r="AC7315" s="301"/>
      <c r="AD7315" s="301"/>
      <c r="AE7315" s="301"/>
      <c r="AF7315" s="301"/>
      <c r="AG7315" s="301"/>
      <c r="AH7315" s="301"/>
      <c r="AI7315" s="301"/>
    </row>
    <row r="7316" spans="18:35" ht="80.099999999999994" customHeight="1" x14ac:dyDescent="0.2">
      <c r="R7316" s="301"/>
      <c r="S7316" s="301"/>
      <c r="T7316" s="301"/>
      <c r="U7316" s="301"/>
      <c r="V7316" s="301"/>
      <c r="W7316" s="301"/>
      <c r="X7316" s="301"/>
      <c r="Y7316" s="301"/>
      <c r="Z7316" s="301"/>
      <c r="AA7316" s="301"/>
      <c r="AB7316" s="301"/>
      <c r="AC7316" s="301"/>
      <c r="AD7316" s="301"/>
      <c r="AE7316" s="301"/>
      <c r="AF7316" s="301"/>
      <c r="AG7316" s="301"/>
      <c r="AH7316" s="301"/>
      <c r="AI7316" s="301"/>
    </row>
    <row r="7317" spans="18:35" ht="80.099999999999994" customHeight="1" x14ac:dyDescent="0.2">
      <c r="R7317" s="301"/>
      <c r="S7317" s="301"/>
      <c r="T7317" s="301"/>
      <c r="U7317" s="301"/>
      <c r="V7317" s="301"/>
      <c r="W7317" s="301"/>
      <c r="X7317" s="301"/>
      <c r="Y7317" s="301"/>
      <c r="Z7317" s="301"/>
      <c r="AA7317" s="301"/>
      <c r="AB7317" s="301"/>
      <c r="AC7317" s="301"/>
      <c r="AD7317" s="301"/>
      <c r="AE7317" s="301"/>
      <c r="AF7317" s="301"/>
      <c r="AG7317" s="301"/>
      <c r="AH7317" s="301"/>
      <c r="AI7317" s="301"/>
    </row>
    <row r="7318" spans="18:35" ht="80.099999999999994" customHeight="1" x14ac:dyDescent="0.2">
      <c r="R7318" s="301"/>
      <c r="S7318" s="301"/>
      <c r="T7318" s="301"/>
      <c r="U7318" s="301"/>
      <c r="V7318" s="301"/>
      <c r="W7318" s="301"/>
      <c r="X7318" s="301"/>
      <c r="Y7318" s="301"/>
      <c r="Z7318" s="301"/>
      <c r="AA7318" s="301"/>
      <c r="AB7318" s="301"/>
      <c r="AC7318" s="301"/>
      <c r="AD7318" s="301"/>
      <c r="AE7318" s="301"/>
      <c r="AF7318" s="301"/>
      <c r="AG7318" s="301"/>
      <c r="AH7318" s="301"/>
      <c r="AI7318" s="301"/>
    </row>
    <row r="7319" spans="18:35" ht="80.099999999999994" customHeight="1" x14ac:dyDescent="0.2">
      <c r="R7319" s="301"/>
      <c r="S7319" s="301"/>
      <c r="T7319" s="301"/>
      <c r="U7319" s="301"/>
      <c r="V7319" s="301"/>
      <c r="W7319" s="301"/>
      <c r="X7319" s="301"/>
      <c r="Y7319" s="301"/>
      <c r="Z7319" s="301"/>
      <c r="AA7319" s="301"/>
      <c r="AB7319" s="301"/>
      <c r="AC7319" s="301"/>
      <c r="AD7319" s="301"/>
      <c r="AE7319" s="301"/>
      <c r="AF7319" s="301"/>
      <c r="AG7319" s="301"/>
      <c r="AH7319" s="301"/>
      <c r="AI7319" s="301"/>
    </row>
    <row r="7320" spans="18:35" ht="80.099999999999994" customHeight="1" x14ac:dyDescent="0.2">
      <c r="R7320" s="301"/>
      <c r="S7320" s="301"/>
      <c r="T7320" s="301"/>
      <c r="U7320" s="301"/>
      <c r="V7320" s="301"/>
      <c r="W7320" s="301"/>
      <c r="X7320" s="301"/>
      <c r="Y7320" s="301"/>
      <c r="Z7320" s="301"/>
      <c r="AA7320" s="301"/>
      <c r="AB7320" s="301"/>
      <c r="AC7320" s="301"/>
      <c r="AD7320" s="301"/>
      <c r="AE7320" s="301"/>
      <c r="AF7320" s="301"/>
      <c r="AG7320" s="301"/>
      <c r="AH7320" s="301"/>
      <c r="AI7320" s="301"/>
    </row>
    <row r="7321" spans="18:35" ht="80.099999999999994" customHeight="1" x14ac:dyDescent="0.2">
      <c r="R7321" s="301"/>
      <c r="S7321" s="301"/>
      <c r="T7321" s="301"/>
      <c r="U7321" s="301"/>
      <c r="V7321" s="301"/>
      <c r="W7321" s="301"/>
      <c r="X7321" s="301"/>
      <c r="Y7321" s="301"/>
      <c r="Z7321" s="301"/>
      <c r="AA7321" s="301"/>
      <c r="AB7321" s="301"/>
      <c r="AC7321" s="301"/>
      <c r="AD7321" s="301"/>
      <c r="AE7321" s="301"/>
      <c r="AF7321" s="301"/>
      <c r="AG7321" s="301"/>
      <c r="AH7321" s="301"/>
      <c r="AI7321" s="301"/>
    </row>
    <row r="7322" spans="18:35" ht="80.099999999999994" customHeight="1" x14ac:dyDescent="0.2">
      <c r="R7322" s="301"/>
      <c r="S7322" s="301"/>
      <c r="T7322" s="301"/>
      <c r="U7322" s="301"/>
      <c r="V7322" s="301"/>
      <c r="W7322" s="301"/>
      <c r="X7322" s="301"/>
      <c r="Y7322" s="301"/>
      <c r="Z7322" s="301"/>
      <c r="AA7322" s="301"/>
      <c r="AB7322" s="301"/>
      <c r="AC7322" s="301"/>
      <c r="AD7322" s="301"/>
      <c r="AE7322" s="301"/>
      <c r="AF7322" s="301"/>
      <c r="AG7322" s="301"/>
      <c r="AH7322" s="301"/>
      <c r="AI7322" s="301"/>
    </row>
    <row r="7323" spans="18:35" ht="80.099999999999994" customHeight="1" x14ac:dyDescent="0.2">
      <c r="R7323" s="301"/>
      <c r="S7323" s="301"/>
      <c r="T7323" s="301"/>
      <c r="U7323" s="301"/>
      <c r="V7323" s="301"/>
      <c r="W7323" s="301"/>
      <c r="X7323" s="301"/>
      <c r="Y7323" s="301"/>
      <c r="Z7323" s="301"/>
      <c r="AA7323" s="301"/>
      <c r="AB7323" s="301"/>
      <c r="AC7323" s="301"/>
      <c r="AD7323" s="301"/>
      <c r="AE7323" s="301"/>
      <c r="AF7323" s="301"/>
      <c r="AG7323" s="301"/>
      <c r="AH7323" s="301"/>
      <c r="AI7323" s="301"/>
    </row>
    <row r="7324" spans="18:35" ht="80.099999999999994" customHeight="1" x14ac:dyDescent="0.2">
      <c r="R7324" s="301"/>
      <c r="S7324" s="301"/>
      <c r="T7324" s="301"/>
      <c r="U7324" s="301"/>
      <c r="V7324" s="301"/>
      <c r="W7324" s="301"/>
      <c r="X7324" s="301"/>
      <c r="Y7324" s="301"/>
      <c r="Z7324" s="301"/>
      <c r="AA7324" s="301"/>
      <c r="AB7324" s="301"/>
      <c r="AC7324" s="301"/>
      <c r="AD7324" s="301"/>
      <c r="AE7324" s="301"/>
      <c r="AF7324" s="301"/>
      <c r="AG7324" s="301"/>
      <c r="AH7324" s="301"/>
      <c r="AI7324" s="301"/>
    </row>
    <row r="7325" spans="18:35" ht="80.099999999999994" customHeight="1" x14ac:dyDescent="0.2">
      <c r="R7325" s="301"/>
      <c r="S7325" s="301"/>
      <c r="T7325" s="301"/>
      <c r="U7325" s="301"/>
      <c r="V7325" s="301"/>
      <c r="W7325" s="301"/>
      <c r="X7325" s="301"/>
      <c r="Y7325" s="301"/>
      <c r="Z7325" s="301"/>
      <c r="AA7325" s="301"/>
      <c r="AB7325" s="301"/>
      <c r="AC7325" s="301"/>
      <c r="AD7325" s="301"/>
      <c r="AE7325" s="301"/>
      <c r="AF7325" s="301"/>
      <c r="AG7325" s="301"/>
      <c r="AH7325" s="301"/>
      <c r="AI7325" s="301"/>
    </row>
    <row r="7326" spans="18:35" ht="80.099999999999994" customHeight="1" x14ac:dyDescent="0.2">
      <c r="R7326" s="301"/>
      <c r="S7326" s="301"/>
      <c r="T7326" s="301"/>
      <c r="U7326" s="301"/>
      <c r="V7326" s="301"/>
      <c r="W7326" s="301"/>
      <c r="X7326" s="301"/>
      <c r="Y7326" s="301"/>
      <c r="Z7326" s="301"/>
      <c r="AA7326" s="301"/>
      <c r="AB7326" s="301"/>
      <c r="AC7326" s="301"/>
      <c r="AD7326" s="301"/>
      <c r="AE7326" s="301"/>
      <c r="AF7326" s="301"/>
      <c r="AG7326" s="301"/>
      <c r="AH7326" s="301"/>
      <c r="AI7326" s="301"/>
    </row>
    <row r="7327" spans="18:35" ht="80.099999999999994" customHeight="1" x14ac:dyDescent="0.2">
      <c r="R7327" s="301"/>
      <c r="S7327" s="301"/>
      <c r="T7327" s="301"/>
      <c r="U7327" s="301"/>
      <c r="V7327" s="301"/>
      <c r="W7327" s="301"/>
      <c r="X7327" s="301"/>
      <c r="Y7327" s="301"/>
      <c r="Z7327" s="301"/>
      <c r="AA7327" s="301"/>
      <c r="AB7327" s="301"/>
      <c r="AC7327" s="301"/>
      <c r="AD7327" s="301"/>
      <c r="AE7327" s="301"/>
      <c r="AF7327" s="301"/>
      <c r="AG7327" s="301"/>
      <c r="AH7327" s="301"/>
      <c r="AI7327" s="301"/>
    </row>
    <row r="7328" spans="18:35" ht="80.099999999999994" customHeight="1" x14ac:dyDescent="0.2">
      <c r="R7328" s="301"/>
      <c r="S7328" s="301"/>
      <c r="T7328" s="301"/>
      <c r="U7328" s="301"/>
      <c r="V7328" s="301"/>
      <c r="W7328" s="301"/>
      <c r="X7328" s="301"/>
      <c r="Y7328" s="301"/>
      <c r="Z7328" s="301"/>
      <c r="AA7328" s="301"/>
      <c r="AB7328" s="301"/>
      <c r="AC7328" s="301"/>
      <c r="AD7328" s="301"/>
      <c r="AE7328" s="301"/>
      <c r="AF7328" s="301"/>
      <c r="AG7328" s="301"/>
      <c r="AH7328" s="301"/>
      <c r="AI7328" s="301"/>
    </row>
    <row r="7329" spans="18:35" ht="80.099999999999994" customHeight="1" x14ac:dyDescent="0.2">
      <c r="R7329" s="301"/>
      <c r="S7329" s="301"/>
      <c r="T7329" s="301"/>
      <c r="U7329" s="301"/>
      <c r="V7329" s="301"/>
      <c r="W7329" s="301"/>
      <c r="X7329" s="301"/>
      <c r="Y7329" s="301"/>
      <c r="Z7329" s="301"/>
      <c r="AA7329" s="301"/>
      <c r="AB7329" s="301"/>
      <c r="AC7329" s="301"/>
      <c r="AD7329" s="301"/>
      <c r="AE7329" s="301"/>
      <c r="AF7329" s="301"/>
      <c r="AG7329" s="301"/>
      <c r="AH7329" s="301"/>
      <c r="AI7329" s="301"/>
    </row>
    <row r="7330" spans="18:35" ht="80.099999999999994" customHeight="1" x14ac:dyDescent="0.2">
      <c r="R7330" s="301"/>
      <c r="S7330" s="301"/>
      <c r="T7330" s="301"/>
      <c r="U7330" s="301"/>
      <c r="V7330" s="301"/>
      <c r="W7330" s="301"/>
      <c r="X7330" s="301"/>
      <c r="Y7330" s="301"/>
      <c r="Z7330" s="301"/>
      <c r="AA7330" s="301"/>
      <c r="AB7330" s="301"/>
      <c r="AC7330" s="301"/>
      <c r="AD7330" s="301"/>
      <c r="AE7330" s="301"/>
      <c r="AF7330" s="301"/>
      <c r="AG7330" s="301"/>
      <c r="AH7330" s="301"/>
      <c r="AI7330" s="301"/>
    </row>
    <row r="7331" spans="18:35" ht="80.099999999999994" customHeight="1" x14ac:dyDescent="0.2">
      <c r="R7331" s="301"/>
      <c r="S7331" s="301"/>
      <c r="T7331" s="301"/>
      <c r="U7331" s="301"/>
      <c r="V7331" s="301"/>
      <c r="W7331" s="301"/>
      <c r="X7331" s="301"/>
      <c r="Y7331" s="301"/>
      <c r="Z7331" s="301"/>
      <c r="AA7331" s="301"/>
      <c r="AB7331" s="301"/>
      <c r="AC7331" s="301"/>
      <c r="AD7331" s="301"/>
      <c r="AE7331" s="301"/>
      <c r="AF7331" s="301"/>
      <c r="AG7331" s="301"/>
      <c r="AH7331" s="301"/>
      <c r="AI7331" s="301"/>
    </row>
    <row r="7332" spans="18:35" ht="80.099999999999994" customHeight="1" x14ac:dyDescent="0.2">
      <c r="R7332" s="301"/>
      <c r="S7332" s="301"/>
      <c r="T7332" s="301"/>
      <c r="U7332" s="301"/>
      <c r="V7332" s="301"/>
      <c r="W7332" s="301"/>
      <c r="X7332" s="301"/>
      <c r="Y7332" s="301"/>
      <c r="Z7332" s="301"/>
      <c r="AA7332" s="301"/>
      <c r="AB7332" s="301"/>
      <c r="AC7332" s="301"/>
      <c r="AD7332" s="301"/>
      <c r="AE7332" s="301"/>
      <c r="AF7332" s="301"/>
      <c r="AG7332" s="301"/>
      <c r="AH7332" s="301"/>
      <c r="AI7332" s="301"/>
    </row>
    <row r="7333" spans="18:35" ht="80.099999999999994" customHeight="1" x14ac:dyDescent="0.2">
      <c r="R7333" s="301"/>
      <c r="S7333" s="301"/>
      <c r="T7333" s="301"/>
      <c r="U7333" s="301"/>
      <c r="V7333" s="301"/>
      <c r="W7333" s="301"/>
      <c r="X7333" s="301"/>
      <c r="Y7333" s="301"/>
      <c r="Z7333" s="301"/>
      <c r="AA7333" s="301"/>
      <c r="AB7333" s="301"/>
      <c r="AC7333" s="301"/>
      <c r="AD7333" s="301"/>
      <c r="AE7333" s="301"/>
      <c r="AF7333" s="301"/>
      <c r="AG7333" s="301"/>
      <c r="AH7333" s="301"/>
      <c r="AI7333" s="301"/>
    </row>
    <row r="7334" spans="18:35" ht="80.099999999999994" customHeight="1" x14ac:dyDescent="0.2">
      <c r="R7334" s="301"/>
      <c r="S7334" s="301"/>
      <c r="T7334" s="301"/>
      <c r="U7334" s="301"/>
      <c r="V7334" s="301"/>
      <c r="W7334" s="301"/>
      <c r="X7334" s="301"/>
      <c r="Y7334" s="301"/>
      <c r="Z7334" s="301"/>
      <c r="AA7334" s="301"/>
      <c r="AB7334" s="301"/>
      <c r="AC7334" s="301"/>
      <c r="AD7334" s="301"/>
      <c r="AE7334" s="301"/>
      <c r="AF7334" s="301"/>
      <c r="AG7334" s="301"/>
      <c r="AH7334" s="301"/>
      <c r="AI7334" s="301"/>
    </row>
    <row r="7335" spans="18:35" ht="80.099999999999994" customHeight="1" x14ac:dyDescent="0.2">
      <c r="R7335" s="301"/>
      <c r="S7335" s="301"/>
      <c r="T7335" s="301"/>
      <c r="U7335" s="301"/>
      <c r="V7335" s="301"/>
      <c r="W7335" s="301"/>
      <c r="X7335" s="301"/>
      <c r="Y7335" s="301"/>
      <c r="Z7335" s="301"/>
      <c r="AA7335" s="301"/>
      <c r="AB7335" s="301"/>
      <c r="AC7335" s="301"/>
      <c r="AD7335" s="301"/>
      <c r="AE7335" s="301"/>
      <c r="AF7335" s="301"/>
      <c r="AG7335" s="301"/>
      <c r="AH7335" s="301"/>
      <c r="AI7335" s="301"/>
    </row>
    <row r="7336" spans="18:35" ht="80.099999999999994" customHeight="1" x14ac:dyDescent="0.2">
      <c r="R7336" s="301"/>
      <c r="S7336" s="301"/>
      <c r="T7336" s="301"/>
      <c r="U7336" s="301"/>
      <c r="V7336" s="301"/>
      <c r="W7336" s="301"/>
      <c r="X7336" s="301"/>
      <c r="Y7336" s="301"/>
      <c r="Z7336" s="301"/>
      <c r="AA7336" s="301"/>
      <c r="AB7336" s="301"/>
      <c r="AC7336" s="301"/>
      <c r="AD7336" s="301"/>
      <c r="AE7336" s="301"/>
      <c r="AF7336" s="301"/>
      <c r="AG7336" s="301"/>
      <c r="AH7336" s="301"/>
      <c r="AI7336" s="301"/>
    </row>
    <row r="7337" spans="18:35" ht="80.099999999999994" customHeight="1" x14ac:dyDescent="0.2">
      <c r="R7337" s="301"/>
      <c r="S7337" s="301"/>
      <c r="T7337" s="301"/>
      <c r="U7337" s="301"/>
      <c r="V7337" s="301"/>
      <c r="W7337" s="301"/>
      <c r="X7337" s="301"/>
      <c r="Y7337" s="301"/>
      <c r="Z7337" s="301"/>
      <c r="AA7337" s="301"/>
      <c r="AB7337" s="301"/>
      <c r="AC7337" s="301"/>
      <c r="AD7337" s="301"/>
      <c r="AE7337" s="301"/>
      <c r="AF7337" s="301"/>
      <c r="AG7337" s="301"/>
      <c r="AH7337" s="301"/>
      <c r="AI7337" s="301"/>
    </row>
    <row r="7338" spans="18:35" ht="80.099999999999994" customHeight="1" x14ac:dyDescent="0.2">
      <c r="R7338" s="301"/>
      <c r="S7338" s="301"/>
      <c r="T7338" s="301"/>
      <c r="U7338" s="301"/>
      <c r="V7338" s="301"/>
      <c r="W7338" s="301"/>
      <c r="X7338" s="301"/>
      <c r="Y7338" s="301"/>
      <c r="Z7338" s="301"/>
      <c r="AA7338" s="301"/>
      <c r="AB7338" s="301"/>
      <c r="AC7338" s="301"/>
      <c r="AD7338" s="301"/>
      <c r="AE7338" s="301"/>
      <c r="AF7338" s="301"/>
      <c r="AG7338" s="301"/>
      <c r="AH7338" s="301"/>
      <c r="AI7338" s="301"/>
    </row>
    <row r="7339" spans="18:35" ht="80.099999999999994" customHeight="1" x14ac:dyDescent="0.2">
      <c r="R7339" s="301"/>
      <c r="S7339" s="301"/>
      <c r="T7339" s="301"/>
      <c r="U7339" s="301"/>
      <c r="V7339" s="301"/>
      <c r="W7339" s="301"/>
      <c r="X7339" s="301"/>
      <c r="Y7339" s="301"/>
      <c r="Z7339" s="301"/>
      <c r="AA7339" s="301"/>
      <c r="AB7339" s="301"/>
      <c r="AC7339" s="301"/>
      <c r="AD7339" s="301"/>
      <c r="AE7339" s="301"/>
      <c r="AF7339" s="301"/>
      <c r="AG7339" s="301"/>
      <c r="AH7339" s="301"/>
      <c r="AI7339" s="301"/>
    </row>
    <row r="7340" spans="18:35" ht="80.099999999999994" customHeight="1" x14ac:dyDescent="0.2">
      <c r="R7340" s="301"/>
      <c r="S7340" s="301"/>
      <c r="T7340" s="301"/>
      <c r="U7340" s="301"/>
      <c r="V7340" s="301"/>
      <c r="W7340" s="301"/>
      <c r="X7340" s="301"/>
      <c r="Y7340" s="301"/>
      <c r="Z7340" s="301"/>
      <c r="AA7340" s="301"/>
      <c r="AB7340" s="301"/>
      <c r="AC7340" s="301"/>
      <c r="AD7340" s="301"/>
      <c r="AE7340" s="301"/>
      <c r="AF7340" s="301"/>
      <c r="AG7340" s="301"/>
      <c r="AH7340" s="301"/>
      <c r="AI7340" s="301"/>
    </row>
    <row r="7341" spans="18:35" ht="80.099999999999994" customHeight="1" x14ac:dyDescent="0.2">
      <c r="R7341" s="301"/>
      <c r="S7341" s="301"/>
      <c r="T7341" s="301"/>
      <c r="U7341" s="301"/>
      <c r="V7341" s="301"/>
      <c r="W7341" s="301"/>
      <c r="X7341" s="301"/>
      <c r="Y7341" s="301"/>
      <c r="Z7341" s="301"/>
      <c r="AA7341" s="301"/>
      <c r="AB7341" s="301"/>
      <c r="AC7341" s="301"/>
      <c r="AD7341" s="301"/>
      <c r="AE7341" s="301"/>
      <c r="AF7341" s="301"/>
      <c r="AG7341" s="301"/>
      <c r="AH7341" s="301"/>
      <c r="AI7341" s="301"/>
    </row>
    <row r="7342" spans="18:35" ht="80.099999999999994" customHeight="1" x14ac:dyDescent="0.2">
      <c r="R7342" s="301"/>
      <c r="S7342" s="301"/>
      <c r="T7342" s="301"/>
      <c r="U7342" s="301"/>
      <c r="V7342" s="301"/>
      <c r="W7342" s="301"/>
      <c r="X7342" s="301"/>
      <c r="Y7342" s="301"/>
      <c r="Z7342" s="301"/>
      <c r="AA7342" s="301"/>
      <c r="AB7342" s="301"/>
      <c r="AC7342" s="301"/>
      <c r="AD7342" s="301"/>
      <c r="AE7342" s="301"/>
      <c r="AF7342" s="301"/>
      <c r="AG7342" s="301"/>
      <c r="AH7342" s="301"/>
      <c r="AI7342" s="301"/>
    </row>
    <row r="7343" spans="18:35" ht="80.099999999999994" customHeight="1" x14ac:dyDescent="0.2">
      <c r="R7343" s="301"/>
      <c r="S7343" s="301"/>
      <c r="T7343" s="301"/>
      <c r="U7343" s="301"/>
      <c r="V7343" s="301"/>
      <c r="W7343" s="301"/>
      <c r="X7343" s="301"/>
      <c r="Y7343" s="301"/>
      <c r="Z7343" s="301"/>
      <c r="AA7343" s="301"/>
      <c r="AB7343" s="301"/>
      <c r="AC7343" s="301"/>
      <c r="AD7343" s="301"/>
      <c r="AE7343" s="301"/>
      <c r="AF7343" s="301"/>
      <c r="AG7343" s="301"/>
      <c r="AH7343" s="301"/>
      <c r="AI7343" s="301"/>
    </row>
    <row r="7344" spans="18:35" ht="80.099999999999994" customHeight="1" x14ac:dyDescent="0.2">
      <c r="R7344" s="301"/>
      <c r="S7344" s="301"/>
      <c r="T7344" s="301"/>
      <c r="U7344" s="301"/>
      <c r="V7344" s="301"/>
      <c r="W7344" s="301"/>
      <c r="X7344" s="301"/>
      <c r="Y7344" s="301"/>
      <c r="Z7344" s="301"/>
      <c r="AA7344" s="301"/>
      <c r="AB7344" s="301"/>
      <c r="AC7344" s="301"/>
      <c r="AD7344" s="301"/>
      <c r="AE7344" s="301"/>
      <c r="AF7344" s="301"/>
      <c r="AG7344" s="301"/>
      <c r="AH7344" s="301"/>
      <c r="AI7344" s="301"/>
    </row>
    <row r="7345" spans="18:35" ht="80.099999999999994" customHeight="1" x14ac:dyDescent="0.2">
      <c r="R7345" s="301"/>
      <c r="S7345" s="301"/>
      <c r="T7345" s="301"/>
      <c r="U7345" s="301"/>
      <c r="V7345" s="301"/>
      <c r="W7345" s="301"/>
      <c r="X7345" s="301"/>
      <c r="Y7345" s="301"/>
      <c r="Z7345" s="301"/>
      <c r="AA7345" s="301"/>
      <c r="AB7345" s="301"/>
      <c r="AC7345" s="301"/>
      <c r="AD7345" s="301"/>
      <c r="AE7345" s="301"/>
      <c r="AF7345" s="301"/>
      <c r="AG7345" s="301"/>
      <c r="AH7345" s="301"/>
      <c r="AI7345" s="301"/>
    </row>
    <row r="7346" spans="18:35" ht="80.099999999999994" customHeight="1" x14ac:dyDescent="0.2">
      <c r="R7346" s="301"/>
      <c r="S7346" s="301"/>
      <c r="T7346" s="301"/>
      <c r="U7346" s="301"/>
      <c r="V7346" s="301"/>
      <c r="W7346" s="301"/>
      <c r="X7346" s="301"/>
      <c r="Y7346" s="301"/>
      <c r="Z7346" s="301"/>
      <c r="AA7346" s="301"/>
      <c r="AB7346" s="301"/>
      <c r="AC7346" s="301"/>
      <c r="AD7346" s="301"/>
      <c r="AE7346" s="301"/>
      <c r="AF7346" s="301"/>
      <c r="AG7346" s="301"/>
      <c r="AH7346" s="301"/>
      <c r="AI7346" s="301"/>
    </row>
    <row r="7347" spans="18:35" ht="80.099999999999994" customHeight="1" x14ac:dyDescent="0.2">
      <c r="R7347" s="301"/>
      <c r="S7347" s="301"/>
      <c r="T7347" s="301"/>
      <c r="U7347" s="301"/>
      <c r="V7347" s="301"/>
      <c r="W7347" s="301"/>
      <c r="X7347" s="301"/>
      <c r="Y7347" s="301"/>
      <c r="Z7347" s="301"/>
      <c r="AA7347" s="301"/>
      <c r="AB7347" s="301"/>
      <c r="AC7347" s="301"/>
      <c r="AD7347" s="301"/>
      <c r="AE7347" s="301"/>
      <c r="AF7347" s="301"/>
      <c r="AG7347" s="301"/>
      <c r="AH7347" s="301"/>
      <c r="AI7347" s="301"/>
    </row>
    <row r="7348" spans="18:35" ht="80.099999999999994" customHeight="1" x14ac:dyDescent="0.2">
      <c r="R7348" s="301"/>
      <c r="S7348" s="301"/>
      <c r="T7348" s="301"/>
      <c r="U7348" s="301"/>
      <c r="V7348" s="301"/>
      <c r="W7348" s="301"/>
      <c r="X7348" s="301"/>
      <c r="Y7348" s="301"/>
      <c r="Z7348" s="301"/>
      <c r="AA7348" s="301"/>
      <c r="AB7348" s="301"/>
      <c r="AC7348" s="301"/>
      <c r="AD7348" s="301"/>
      <c r="AE7348" s="301"/>
      <c r="AF7348" s="301"/>
      <c r="AG7348" s="301"/>
      <c r="AH7348" s="301"/>
      <c r="AI7348" s="301"/>
    </row>
    <row r="7349" spans="18:35" ht="80.099999999999994" customHeight="1" x14ac:dyDescent="0.2">
      <c r="R7349" s="301"/>
      <c r="S7349" s="301"/>
      <c r="T7349" s="301"/>
      <c r="U7349" s="301"/>
      <c r="V7349" s="301"/>
      <c r="W7349" s="301"/>
      <c r="X7349" s="301"/>
      <c r="Y7349" s="301"/>
      <c r="Z7349" s="301"/>
      <c r="AA7349" s="301"/>
      <c r="AB7349" s="301"/>
      <c r="AC7349" s="301"/>
      <c r="AD7349" s="301"/>
      <c r="AE7349" s="301"/>
      <c r="AF7349" s="301"/>
      <c r="AG7349" s="301"/>
      <c r="AH7349" s="301"/>
      <c r="AI7349" s="301"/>
    </row>
    <row r="7350" spans="18:35" ht="80.099999999999994" customHeight="1" x14ac:dyDescent="0.2">
      <c r="R7350" s="301"/>
      <c r="S7350" s="301"/>
      <c r="T7350" s="301"/>
      <c r="U7350" s="301"/>
      <c r="V7350" s="301"/>
      <c r="W7350" s="301"/>
      <c r="X7350" s="301"/>
      <c r="Y7350" s="301"/>
      <c r="Z7350" s="301"/>
      <c r="AA7350" s="301"/>
      <c r="AB7350" s="301"/>
      <c r="AC7350" s="301"/>
      <c r="AD7350" s="301"/>
      <c r="AE7350" s="301"/>
      <c r="AF7350" s="301"/>
      <c r="AG7350" s="301"/>
      <c r="AH7350" s="301"/>
      <c r="AI7350" s="301"/>
    </row>
    <row r="7351" spans="18:35" ht="80.099999999999994" customHeight="1" x14ac:dyDescent="0.2">
      <c r="R7351" s="301"/>
      <c r="S7351" s="301"/>
      <c r="T7351" s="301"/>
      <c r="U7351" s="301"/>
      <c r="V7351" s="301"/>
      <c r="W7351" s="301"/>
      <c r="X7351" s="301"/>
      <c r="Y7351" s="301"/>
      <c r="Z7351" s="301"/>
      <c r="AA7351" s="301"/>
      <c r="AB7351" s="301"/>
      <c r="AC7351" s="301"/>
      <c r="AD7351" s="301"/>
      <c r="AE7351" s="301"/>
      <c r="AF7351" s="301"/>
      <c r="AG7351" s="301"/>
      <c r="AH7351" s="301"/>
      <c r="AI7351" s="301"/>
    </row>
    <row r="7352" spans="18:35" ht="80.099999999999994" customHeight="1" x14ac:dyDescent="0.2">
      <c r="R7352" s="301"/>
      <c r="S7352" s="301"/>
      <c r="T7352" s="301"/>
      <c r="U7352" s="301"/>
      <c r="V7352" s="301"/>
      <c r="W7352" s="301"/>
      <c r="X7352" s="301"/>
      <c r="Y7352" s="301"/>
      <c r="Z7352" s="301"/>
      <c r="AA7352" s="301"/>
      <c r="AB7352" s="301"/>
      <c r="AC7352" s="301"/>
      <c r="AD7352" s="301"/>
      <c r="AE7352" s="301"/>
      <c r="AF7352" s="301"/>
      <c r="AG7352" s="301"/>
      <c r="AH7352" s="301"/>
      <c r="AI7352" s="301"/>
    </row>
    <row r="7353" spans="18:35" ht="80.099999999999994" customHeight="1" x14ac:dyDescent="0.2">
      <c r="R7353" s="301"/>
      <c r="S7353" s="301"/>
      <c r="T7353" s="301"/>
      <c r="U7353" s="301"/>
      <c r="V7353" s="301"/>
      <c r="W7353" s="301"/>
      <c r="X7353" s="301"/>
      <c r="Y7353" s="301"/>
      <c r="Z7353" s="301"/>
      <c r="AA7353" s="301"/>
      <c r="AB7353" s="301"/>
      <c r="AC7353" s="301"/>
      <c r="AD7353" s="301"/>
      <c r="AE7353" s="301"/>
      <c r="AF7353" s="301"/>
      <c r="AG7353" s="301"/>
      <c r="AH7353" s="301"/>
      <c r="AI7353" s="301"/>
    </row>
    <row r="7354" spans="18:35" ht="80.099999999999994" customHeight="1" x14ac:dyDescent="0.2">
      <c r="R7354" s="301"/>
      <c r="S7354" s="301"/>
      <c r="T7354" s="301"/>
      <c r="U7354" s="301"/>
      <c r="V7354" s="301"/>
      <c r="W7354" s="301"/>
      <c r="X7354" s="301"/>
      <c r="Y7354" s="301"/>
      <c r="Z7354" s="301"/>
      <c r="AA7354" s="301"/>
      <c r="AB7354" s="301"/>
      <c r="AC7354" s="301"/>
      <c r="AD7354" s="301"/>
      <c r="AE7354" s="301"/>
      <c r="AF7354" s="301"/>
      <c r="AG7354" s="301"/>
      <c r="AH7354" s="301"/>
      <c r="AI7354" s="301"/>
    </row>
    <row r="7355" spans="18:35" ht="80.099999999999994" customHeight="1" x14ac:dyDescent="0.2">
      <c r="R7355" s="301"/>
      <c r="S7355" s="301"/>
      <c r="T7355" s="301"/>
      <c r="U7355" s="301"/>
      <c r="V7355" s="301"/>
      <c r="W7355" s="301"/>
      <c r="X7355" s="301"/>
      <c r="Y7355" s="301"/>
      <c r="Z7355" s="301"/>
      <c r="AA7355" s="301"/>
      <c r="AB7355" s="301"/>
      <c r="AC7355" s="301"/>
      <c r="AD7355" s="301"/>
      <c r="AE7355" s="301"/>
      <c r="AF7355" s="301"/>
      <c r="AG7355" s="301"/>
      <c r="AH7355" s="301"/>
      <c r="AI7355" s="301"/>
    </row>
    <row r="7356" spans="18:35" ht="80.099999999999994" customHeight="1" x14ac:dyDescent="0.2">
      <c r="R7356" s="301"/>
      <c r="S7356" s="301"/>
      <c r="T7356" s="301"/>
      <c r="U7356" s="301"/>
      <c r="V7356" s="301"/>
      <c r="W7356" s="301"/>
      <c r="X7356" s="301"/>
      <c r="Y7356" s="301"/>
      <c r="Z7356" s="301"/>
      <c r="AA7356" s="301"/>
      <c r="AB7356" s="301"/>
      <c r="AC7356" s="301"/>
      <c r="AD7356" s="301"/>
      <c r="AE7356" s="301"/>
      <c r="AF7356" s="301"/>
      <c r="AG7356" s="301"/>
      <c r="AH7356" s="301"/>
      <c r="AI7356" s="301"/>
    </row>
    <row r="7357" spans="18:35" ht="80.099999999999994" customHeight="1" x14ac:dyDescent="0.2">
      <c r="R7357" s="301"/>
      <c r="S7357" s="301"/>
      <c r="T7357" s="301"/>
      <c r="U7357" s="301"/>
      <c r="V7357" s="301"/>
      <c r="W7357" s="301"/>
      <c r="X7357" s="301"/>
      <c r="Y7357" s="301"/>
      <c r="Z7357" s="301"/>
      <c r="AA7357" s="301"/>
      <c r="AB7357" s="301"/>
      <c r="AC7357" s="301"/>
      <c r="AD7357" s="301"/>
      <c r="AE7357" s="301"/>
      <c r="AF7357" s="301"/>
      <c r="AG7357" s="301"/>
      <c r="AH7357" s="301"/>
      <c r="AI7357" s="301"/>
    </row>
    <row r="7358" spans="18:35" ht="80.099999999999994" customHeight="1" x14ac:dyDescent="0.2">
      <c r="R7358" s="301"/>
      <c r="S7358" s="301"/>
      <c r="T7358" s="301"/>
      <c r="U7358" s="301"/>
      <c r="V7358" s="301"/>
      <c r="W7358" s="301"/>
      <c r="X7358" s="301"/>
      <c r="Y7358" s="301"/>
      <c r="Z7358" s="301"/>
      <c r="AA7358" s="301"/>
      <c r="AB7358" s="301"/>
      <c r="AC7358" s="301"/>
      <c r="AD7358" s="301"/>
      <c r="AE7358" s="301"/>
      <c r="AF7358" s="301"/>
      <c r="AG7358" s="301"/>
      <c r="AH7358" s="301"/>
      <c r="AI7358" s="301"/>
    </row>
    <row r="7359" spans="18:35" ht="80.099999999999994" customHeight="1" x14ac:dyDescent="0.2">
      <c r="R7359" s="301"/>
      <c r="S7359" s="301"/>
      <c r="T7359" s="301"/>
      <c r="U7359" s="301"/>
      <c r="V7359" s="301"/>
      <c r="W7359" s="301"/>
      <c r="X7359" s="301"/>
      <c r="Y7359" s="301"/>
      <c r="Z7359" s="301"/>
      <c r="AA7359" s="301"/>
      <c r="AB7359" s="301"/>
      <c r="AC7359" s="301"/>
      <c r="AD7359" s="301"/>
      <c r="AE7359" s="301"/>
      <c r="AF7359" s="301"/>
      <c r="AG7359" s="301"/>
      <c r="AH7359" s="301"/>
      <c r="AI7359" s="301"/>
    </row>
    <row r="7360" spans="18:35" ht="80.099999999999994" customHeight="1" x14ac:dyDescent="0.2">
      <c r="R7360" s="301"/>
      <c r="S7360" s="301"/>
      <c r="T7360" s="301"/>
      <c r="U7360" s="301"/>
      <c r="V7360" s="301"/>
      <c r="W7360" s="301"/>
      <c r="X7360" s="301"/>
      <c r="Y7360" s="301"/>
      <c r="Z7360" s="301"/>
      <c r="AA7360" s="301"/>
      <c r="AB7360" s="301"/>
      <c r="AC7360" s="301"/>
      <c r="AD7360" s="301"/>
      <c r="AE7360" s="301"/>
      <c r="AF7360" s="301"/>
      <c r="AG7360" s="301"/>
      <c r="AH7360" s="301"/>
      <c r="AI7360" s="301"/>
    </row>
    <row r="7361" spans="18:35" ht="80.099999999999994" customHeight="1" x14ac:dyDescent="0.2">
      <c r="R7361" s="301"/>
      <c r="S7361" s="301"/>
      <c r="T7361" s="301"/>
      <c r="U7361" s="301"/>
      <c r="V7361" s="301"/>
      <c r="W7361" s="301"/>
      <c r="X7361" s="301"/>
      <c r="Y7361" s="301"/>
      <c r="Z7361" s="301"/>
      <c r="AA7361" s="301"/>
      <c r="AB7361" s="301"/>
      <c r="AC7361" s="301"/>
      <c r="AD7361" s="301"/>
      <c r="AE7361" s="301"/>
      <c r="AF7361" s="301"/>
      <c r="AG7361" s="301"/>
      <c r="AH7361" s="301"/>
      <c r="AI7361" s="301"/>
    </row>
    <row r="7362" spans="18:35" ht="80.099999999999994" customHeight="1" x14ac:dyDescent="0.2">
      <c r="R7362" s="301"/>
      <c r="S7362" s="301"/>
      <c r="T7362" s="301"/>
      <c r="U7362" s="301"/>
      <c r="V7362" s="301"/>
      <c r="W7362" s="301"/>
      <c r="X7362" s="301"/>
      <c r="Y7362" s="301"/>
      <c r="Z7362" s="301"/>
      <c r="AA7362" s="301"/>
      <c r="AB7362" s="301"/>
      <c r="AC7362" s="301"/>
      <c r="AD7362" s="301"/>
      <c r="AE7362" s="301"/>
      <c r="AF7362" s="301"/>
      <c r="AG7362" s="301"/>
      <c r="AH7362" s="301"/>
      <c r="AI7362" s="301"/>
    </row>
    <row r="7363" spans="18:35" ht="80.099999999999994" customHeight="1" x14ac:dyDescent="0.2">
      <c r="R7363" s="301"/>
      <c r="S7363" s="301"/>
      <c r="T7363" s="301"/>
      <c r="U7363" s="301"/>
      <c r="V7363" s="301"/>
      <c r="W7363" s="301"/>
      <c r="X7363" s="301"/>
      <c r="Y7363" s="301"/>
      <c r="Z7363" s="301"/>
      <c r="AA7363" s="301"/>
      <c r="AB7363" s="301"/>
      <c r="AC7363" s="301"/>
      <c r="AD7363" s="301"/>
      <c r="AE7363" s="301"/>
      <c r="AF7363" s="301"/>
      <c r="AG7363" s="301"/>
      <c r="AH7363" s="301"/>
      <c r="AI7363" s="301"/>
    </row>
    <row r="7364" spans="18:35" ht="80.099999999999994" customHeight="1" x14ac:dyDescent="0.2">
      <c r="R7364" s="301"/>
      <c r="S7364" s="301"/>
      <c r="T7364" s="301"/>
      <c r="U7364" s="301"/>
      <c r="V7364" s="301"/>
      <c r="W7364" s="301"/>
      <c r="X7364" s="301"/>
      <c r="Y7364" s="301"/>
      <c r="Z7364" s="301"/>
      <c r="AA7364" s="301"/>
      <c r="AB7364" s="301"/>
      <c r="AC7364" s="301"/>
      <c r="AD7364" s="301"/>
      <c r="AE7364" s="301"/>
      <c r="AF7364" s="301"/>
      <c r="AG7364" s="301"/>
      <c r="AH7364" s="301"/>
      <c r="AI7364" s="301"/>
    </row>
    <row r="7365" spans="18:35" ht="80.099999999999994" customHeight="1" x14ac:dyDescent="0.2">
      <c r="R7365" s="301"/>
      <c r="S7365" s="301"/>
      <c r="T7365" s="301"/>
      <c r="U7365" s="301"/>
      <c r="V7365" s="301"/>
      <c r="W7365" s="301"/>
      <c r="X7365" s="301"/>
      <c r="Y7365" s="301"/>
      <c r="Z7365" s="301"/>
      <c r="AA7365" s="301"/>
      <c r="AB7365" s="301"/>
      <c r="AC7365" s="301"/>
      <c r="AD7365" s="301"/>
      <c r="AE7365" s="301"/>
      <c r="AF7365" s="301"/>
      <c r="AG7365" s="301"/>
      <c r="AH7365" s="301"/>
      <c r="AI7365" s="301"/>
    </row>
    <row r="7366" spans="18:35" ht="80.099999999999994" customHeight="1" x14ac:dyDescent="0.2">
      <c r="R7366" s="301"/>
      <c r="S7366" s="301"/>
      <c r="T7366" s="301"/>
      <c r="U7366" s="301"/>
      <c r="V7366" s="301"/>
      <c r="W7366" s="301"/>
      <c r="X7366" s="301"/>
      <c r="Y7366" s="301"/>
      <c r="Z7366" s="301"/>
      <c r="AA7366" s="301"/>
      <c r="AB7366" s="301"/>
      <c r="AC7366" s="301"/>
      <c r="AD7366" s="301"/>
      <c r="AE7366" s="301"/>
      <c r="AF7366" s="301"/>
      <c r="AG7366" s="301"/>
      <c r="AH7366" s="301"/>
      <c r="AI7366" s="301"/>
    </row>
    <row r="7367" spans="18:35" ht="80.099999999999994" customHeight="1" x14ac:dyDescent="0.2">
      <c r="R7367" s="301"/>
      <c r="S7367" s="301"/>
      <c r="T7367" s="301"/>
      <c r="U7367" s="301"/>
      <c r="V7367" s="301"/>
      <c r="W7367" s="301"/>
      <c r="X7367" s="301"/>
      <c r="Y7367" s="301"/>
      <c r="Z7367" s="301"/>
      <c r="AA7367" s="301"/>
      <c r="AB7367" s="301"/>
      <c r="AC7367" s="301"/>
      <c r="AD7367" s="301"/>
      <c r="AE7367" s="301"/>
      <c r="AF7367" s="301"/>
      <c r="AG7367" s="301"/>
      <c r="AH7367" s="301"/>
      <c r="AI7367" s="301"/>
    </row>
    <row r="7368" spans="18:35" ht="80.099999999999994" customHeight="1" x14ac:dyDescent="0.2">
      <c r="R7368" s="301"/>
      <c r="S7368" s="301"/>
      <c r="T7368" s="301"/>
      <c r="U7368" s="301"/>
      <c r="V7368" s="301"/>
      <c r="W7368" s="301"/>
      <c r="X7368" s="301"/>
      <c r="Y7368" s="301"/>
      <c r="Z7368" s="301"/>
      <c r="AA7368" s="301"/>
      <c r="AB7368" s="301"/>
      <c r="AC7368" s="301"/>
      <c r="AD7368" s="301"/>
      <c r="AE7368" s="301"/>
      <c r="AF7368" s="301"/>
      <c r="AG7368" s="301"/>
      <c r="AH7368" s="301"/>
      <c r="AI7368" s="301"/>
    </row>
    <row r="7369" spans="18:35" ht="80.099999999999994" customHeight="1" x14ac:dyDescent="0.2">
      <c r="R7369" s="301"/>
      <c r="S7369" s="301"/>
      <c r="T7369" s="301"/>
      <c r="U7369" s="301"/>
      <c r="V7369" s="301"/>
      <c r="W7369" s="301"/>
      <c r="X7369" s="301"/>
      <c r="Y7369" s="301"/>
      <c r="Z7369" s="301"/>
      <c r="AA7369" s="301"/>
      <c r="AB7369" s="301"/>
      <c r="AC7369" s="301"/>
      <c r="AD7369" s="301"/>
      <c r="AE7369" s="301"/>
      <c r="AF7369" s="301"/>
      <c r="AG7369" s="301"/>
      <c r="AH7369" s="301"/>
      <c r="AI7369" s="301"/>
    </row>
    <row r="7370" spans="18:35" ht="80.099999999999994" customHeight="1" x14ac:dyDescent="0.2">
      <c r="R7370" s="301"/>
      <c r="S7370" s="301"/>
      <c r="T7370" s="301"/>
      <c r="U7370" s="301"/>
      <c r="V7370" s="301"/>
      <c r="W7370" s="301"/>
      <c r="X7370" s="301"/>
      <c r="Y7370" s="301"/>
      <c r="Z7370" s="301"/>
      <c r="AA7370" s="301"/>
      <c r="AB7370" s="301"/>
      <c r="AC7370" s="301"/>
      <c r="AD7370" s="301"/>
      <c r="AE7370" s="301"/>
      <c r="AF7370" s="301"/>
      <c r="AG7370" s="301"/>
      <c r="AH7370" s="301"/>
      <c r="AI7370" s="301"/>
    </row>
    <row r="7371" spans="18:35" ht="80.099999999999994" customHeight="1" x14ac:dyDescent="0.2">
      <c r="R7371" s="301"/>
      <c r="S7371" s="301"/>
      <c r="T7371" s="301"/>
      <c r="U7371" s="301"/>
      <c r="V7371" s="301"/>
      <c r="W7371" s="301"/>
      <c r="X7371" s="301"/>
      <c r="Y7371" s="301"/>
      <c r="Z7371" s="301"/>
      <c r="AA7371" s="301"/>
      <c r="AB7371" s="301"/>
      <c r="AC7371" s="301"/>
      <c r="AD7371" s="301"/>
      <c r="AE7371" s="301"/>
      <c r="AF7371" s="301"/>
      <c r="AG7371" s="301"/>
      <c r="AH7371" s="301"/>
      <c r="AI7371" s="301"/>
    </row>
    <row r="7372" spans="18:35" ht="80.099999999999994" customHeight="1" x14ac:dyDescent="0.2">
      <c r="R7372" s="301"/>
      <c r="S7372" s="301"/>
      <c r="T7372" s="301"/>
      <c r="U7372" s="301"/>
      <c r="V7372" s="301"/>
      <c r="W7372" s="301"/>
      <c r="X7372" s="301"/>
      <c r="Y7372" s="301"/>
      <c r="Z7372" s="301"/>
      <c r="AA7372" s="301"/>
      <c r="AB7372" s="301"/>
      <c r="AC7372" s="301"/>
      <c r="AD7372" s="301"/>
      <c r="AE7372" s="301"/>
      <c r="AF7372" s="301"/>
      <c r="AG7372" s="301"/>
      <c r="AH7372" s="301"/>
      <c r="AI7372" s="301"/>
    </row>
    <row r="7373" spans="18:35" ht="80.099999999999994" customHeight="1" x14ac:dyDescent="0.2">
      <c r="R7373" s="301"/>
      <c r="S7373" s="301"/>
      <c r="T7373" s="301"/>
      <c r="U7373" s="301"/>
      <c r="V7373" s="301"/>
      <c r="W7373" s="301"/>
      <c r="X7373" s="301"/>
      <c r="Y7373" s="301"/>
      <c r="Z7373" s="301"/>
      <c r="AA7373" s="301"/>
      <c r="AB7373" s="301"/>
      <c r="AC7373" s="301"/>
      <c r="AD7373" s="301"/>
      <c r="AE7373" s="301"/>
      <c r="AF7373" s="301"/>
      <c r="AG7373" s="301"/>
      <c r="AH7373" s="301"/>
      <c r="AI7373" s="301"/>
    </row>
    <row r="7374" spans="18:35" ht="80.099999999999994" customHeight="1" x14ac:dyDescent="0.2">
      <c r="R7374" s="301"/>
      <c r="S7374" s="301"/>
      <c r="T7374" s="301"/>
      <c r="U7374" s="301"/>
      <c r="V7374" s="301"/>
      <c r="W7374" s="301"/>
      <c r="X7374" s="301"/>
      <c r="Y7374" s="301"/>
      <c r="Z7374" s="301"/>
      <c r="AA7374" s="301"/>
      <c r="AB7374" s="301"/>
      <c r="AC7374" s="301"/>
      <c r="AD7374" s="301"/>
      <c r="AE7374" s="301"/>
      <c r="AF7374" s="301"/>
      <c r="AG7374" s="301"/>
      <c r="AH7374" s="301"/>
      <c r="AI7374" s="301"/>
    </row>
    <row r="7375" spans="18:35" ht="80.099999999999994" customHeight="1" x14ac:dyDescent="0.2">
      <c r="R7375" s="301"/>
      <c r="S7375" s="301"/>
      <c r="T7375" s="301"/>
      <c r="U7375" s="301"/>
      <c r="V7375" s="301"/>
      <c r="W7375" s="301"/>
      <c r="X7375" s="301"/>
      <c r="Y7375" s="301"/>
      <c r="Z7375" s="301"/>
      <c r="AA7375" s="301"/>
      <c r="AB7375" s="301"/>
      <c r="AC7375" s="301"/>
      <c r="AD7375" s="301"/>
      <c r="AE7375" s="301"/>
      <c r="AF7375" s="301"/>
      <c r="AG7375" s="301"/>
      <c r="AH7375" s="301"/>
      <c r="AI7375" s="301"/>
    </row>
    <row r="7376" spans="18:35" ht="80.099999999999994" customHeight="1" x14ac:dyDescent="0.2">
      <c r="R7376" s="301"/>
      <c r="S7376" s="301"/>
      <c r="T7376" s="301"/>
      <c r="U7376" s="301"/>
      <c r="V7376" s="301"/>
      <c r="W7376" s="301"/>
      <c r="X7376" s="301"/>
      <c r="Y7376" s="301"/>
      <c r="Z7376" s="301"/>
      <c r="AA7376" s="301"/>
      <c r="AB7376" s="301"/>
      <c r="AC7376" s="301"/>
      <c r="AD7376" s="301"/>
      <c r="AE7376" s="301"/>
      <c r="AF7376" s="301"/>
      <c r="AG7376" s="301"/>
      <c r="AH7376" s="301"/>
      <c r="AI7376" s="301"/>
    </row>
    <row r="7377" spans="18:35" ht="80.099999999999994" customHeight="1" x14ac:dyDescent="0.2">
      <c r="R7377" s="301"/>
      <c r="S7377" s="301"/>
      <c r="T7377" s="301"/>
      <c r="U7377" s="301"/>
      <c r="V7377" s="301"/>
      <c r="W7377" s="301"/>
      <c r="X7377" s="301"/>
      <c r="Y7377" s="301"/>
      <c r="Z7377" s="301"/>
      <c r="AA7377" s="301"/>
      <c r="AB7377" s="301"/>
      <c r="AC7377" s="301"/>
      <c r="AD7377" s="301"/>
      <c r="AE7377" s="301"/>
      <c r="AF7377" s="301"/>
      <c r="AG7377" s="301"/>
      <c r="AH7377" s="301"/>
      <c r="AI7377" s="301"/>
    </row>
    <row r="7378" spans="18:35" ht="80.099999999999994" customHeight="1" x14ac:dyDescent="0.2">
      <c r="R7378" s="301"/>
      <c r="S7378" s="301"/>
      <c r="T7378" s="301"/>
      <c r="U7378" s="301"/>
      <c r="V7378" s="301"/>
      <c r="W7378" s="301"/>
      <c r="X7378" s="301"/>
      <c r="Y7378" s="301"/>
      <c r="Z7378" s="301"/>
      <c r="AA7378" s="301"/>
      <c r="AB7378" s="301"/>
      <c r="AC7378" s="301"/>
      <c r="AD7378" s="301"/>
      <c r="AE7378" s="301"/>
      <c r="AF7378" s="301"/>
      <c r="AG7378" s="301"/>
      <c r="AH7378" s="301"/>
      <c r="AI7378" s="301"/>
    </row>
    <row r="7379" spans="18:35" ht="80.099999999999994" customHeight="1" x14ac:dyDescent="0.2">
      <c r="R7379" s="301"/>
      <c r="S7379" s="301"/>
      <c r="T7379" s="301"/>
      <c r="U7379" s="301"/>
      <c r="V7379" s="301"/>
      <c r="W7379" s="301"/>
      <c r="X7379" s="301"/>
      <c r="Y7379" s="301"/>
      <c r="Z7379" s="301"/>
      <c r="AA7379" s="301"/>
      <c r="AB7379" s="301"/>
      <c r="AC7379" s="301"/>
      <c r="AD7379" s="301"/>
      <c r="AE7379" s="301"/>
      <c r="AF7379" s="301"/>
      <c r="AG7379" s="301"/>
      <c r="AH7379" s="301"/>
      <c r="AI7379" s="301"/>
    </row>
    <row r="7380" spans="18:35" ht="80.099999999999994" customHeight="1" x14ac:dyDescent="0.2">
      <c r="R7380" s="301"/>
      <c r="S7380" s="301"/>
      <c r="T7380" s="301"/>
      <c r="U7380" s="301"/>
      <c r="V7380" s="301"/>
      <c r="W7380" s="301"/>
      <c r="X7380" s="301"/>
      <c r="Y7380" s="301"/>
      <c r="Z7380" s="301"/>
      <c r="AA7380" s="301"/>
      <c r="AB7380" s="301"/>
      <c r="AC7380" s="301"/>
      <c r="AD7380" s="301"/>
      <c r="AE7380" s="301"/>
      <c r="AF7380" s="301"/>
      <c r="AG7380" s="301"/>
      <c r="AH7380" s="301"/>
      <c r="AI7380" s="301"/>
    </row>
    <row r="7381" spans="18:35" ht="80.099999999999994" customHeight="1" x14ac:dyDescent="0.2">
      <c r="R7381" s="301"/>
      <c r="S7381" s="301"/>
      <c r="T7381" s="301"/>
      <c r="U7381" s="301"/>
      <c r="V7381" s="301"/>
      <c r="W7381" s="301"/>
      <c r="X7381" s="301"/>
      <c r="Y7381" s="301"/>
      <c r="Z7381" s="301"/>
      <c r="AA7381" s="301"/>
      <c r="AB7381" s="301"/>
      <c r="AC7381" s="301"/>
      <c r="AD7381" s="301"/>
      <c r="AE7381" s="301"/>
      <c r="AF7381" s="301"/>
      <c r="AG7381" s="301"/>
      <c r="AH7381" s="301"/>
      <c r="AI7381" s="301"/>
    </row>
    <row r="7382" spans="18:35" ht="80.099999999999994" customHeight="1" x14ac:dyDescent="0.2">
      <c r="R7382" s="301"/>
      <c r="S7382" s="301"/>
      <c r="T7382" s="301"/>
      <c r="U7382" s="301"/>
      <c r="V7382" s="301"/>
      <c r="W7382" s="301"/>
      <c r="X7382" s="301"/>
      <c r="Y7382" s="301"/>
      <c r="Z7382" s="301"/>
      <c r="AA7382" s="301"/>
      <c r="AB7382" s="301"/>
      <c r="AC7382" s="301"/>
      <c r="AD7382" s="301"/>
      <c r="AE7382" s="301"/>
      <c r="AF7382" s="301"/>
      <c r="AG7382" s="301"/>
      <c r="AH7382" s="301"/>
      <c r="AI7382" s="301"/>
    </row>
    <row r="7383" spans="18:35" ht="80.099999999999994" customHeight="1" x14ac:dyDescent="0.2">
      <c r="R7383" s="301"/>
      <c r="S7383" s="301"/>
      <c r="T7383" s="301"/>
      <c r="U7383" s="301"/>
      <c r="V7383" s="301"/>
      <c r="W7383" s="301"/>
      <c r="X7383" s="301"/>
      <c r="Y7383" s="301"/>
      <c r="Z7383" s="301"/>
      <c r="AA7383" s="301"/>
      <c r="AB7383" s="301"/>
      <c r="AC7383" s="301"/>
      <c r="AD7383" s="301"/>
      <c r="AE7383" s="301"/>
      <c r="AF7383" s="301"/>
      <c r="AG7383" s="301"/>
      <c r="AH7383" s="301"/>
      <c r="AI7383" s="301"/>
    </row>
    <row r="7384" spans="18:35" ht="80.099999999999994" customHeight="1" x14ac:dyDescent="0.2">
      <c r="R7384" s="301"/>
      <c r="S7384" s="301"/>
      <c r="T7384" s="301"/>
      <c r="U7384" s="301"/>
      <c r="V7384" s="301"/>
      <c r="W7384" s="301"/>
      <c r="X7384" s="301"/>
      <c r="Y7384" s="301"/>
      <c r="Z7384" s="301"/>
      <c r="AA7384" s="301"/>
      <c r="AB7384" s="301"/>
      <c r="AC7384" s="301"/>
      <c r="AD7384" s="301"/>
      <c r="AE7384" s="301"/>
      <c r="AF7384" s="301"/>
      <c r="AG7384" s="301"/>
      <c r="AH7384" s="301"/>
      <c r="AI7384" s="301"/>
    </row>
    <row r="7385" spans="18:35" ht="80.099999999999994" customHeight="1" x14ac:dyDescent="0.2">
      <c r="R7385" s="301"/>
      <c r="S7385" s="301"/>
      <c r="T7385" s="301"/>
      <c r="U7385" s="301"/>
      <c r="V7385" s="301"/>
      <c r="W7385" s="301"/>
      <c r="X7385" s="301"/>
      <c r="Y7385" s="301"/>
      <c r="Z7385" s="301"/>
      <c r="AA7385" s="301"/>
      <c r="AB7385" s="301"/>
      <c r="AC7385" s="301"/>
      <c r="AD7385" s="301"/>
      <c r="AE7385" s="301"/>
      <c r="AF7385" s="301"/>
      <c r="AG7385" s="301"/>
      <c r="AH7385" s="301"/>
      <c r="AI7385" s="301"/>
    </row>
    <row r="7386" spans="18:35" ht="80.099999999999994" customHeight="1" x14ac:dyDescent="0.2">
      <c r="R7386" s="301"/>
      <c r="S7386" s="301"/>
      <c r="T7386" s="301"/>
      <c r="U7386" s="301"/>
      <c r="V7386" s="301"/>
      <c r="W7386" s="301"/>
      <c r="X7386" s="301"/>
      <c r="Y7386" s="301"/>
      <c r="Z7386" s="301"/>
      <c r="AA7386" s="301"/>
      <c r="AB7386" s="301"/>
      <c r="AC7386" s="301"/>
      <c r="AD7386" s="301"/>
      <c r="AE7386" s="301"/>
      <c r="AF7386" s="301"/>
      <c r="AG7386" s="301"/>
      <c r="AH7386" s="301"/>
      <c r="AI7386" s="301"/>
    </row>
    <row r="7387" spans="18:35" ht="80.099999999999994" customHeight="1" x14ac:dyDescent="0.2">
      <c r="R7387" s="301"/>
      <c r="S7387" s="301"/>
      <c r="T7387" s="301"/>
      <c r="U7387" s="301"/>
      <c r="V7387" s="301"/>
      <c r="W7387" s="301"/>
      <c r="X7387" s="301"/>
      <c r="Y7387" s="301"/>
      <c r="Z7387" s="301"/>
      <c r="AA7387" s="301"/>
      <c r="AB7387" s="301"/>
      <c r="AC7387" s="301"/>
      <c r="AD7387" s="301"/>
      <c r="AE7387" s="301"/>
      <c r="AF7387" s="301"/>
      <c r="AG7387" s="301"/>
      <c r="AH7387" s="301"/>
      <c r="AI7387" s="301"/>
    </row>
    <row r="7388" spans="18:35" ht="80.099999999999994" customHeight="1" x14ac:dyDescent="0.2">
      <c r="R7388" s="301"/>
      <c r="S7388" s="301"/>
      <c r="T7388" s="301"/>
      <c r="U7388" s="301"/>
      <c r="V7388" s="301"/>
      <c r="W7388" s="301"/>
      <c r="X7388" s="301"/>
      <c r="Y7388" s="301"/>
      <c r="Z7388" s="301"/>
      <c r="AA7388" s="301"/>
      <c r="AB7388" s="301"/>
      <c r="AC7388" s="301"/>
      <c r="AD7388" s="301"/>
      <c r="AE7388" s="301"/>
      <c r="AF7388" s="301"/>
      <c r="AG7388" s="301"/>
      <c r="AH7388" s="301"/>
      <c r="AI7388" s="301"/>
    </row>
    <row r="7389" spans="18:35" ht="80.099999999999994" customHeight="1" x14ac:dyDescent="0.2">
      <c r="R7389" s="301"/>
      <c r="S7389" s="301"/>
      <c r="T7389" s="301"/>
      <c r="U7389" s="301"/>
      <c r="V7389" s="301"/>
      <c r="W7389" s="301"/>
      <c r="X7389" s="301"/>
      <c r="Y7389" s="301"/>
      <c r="Z7389" s="301"/>
      <c r="AA7389" s="301"/>
      <c r="AB7389" s="301"/>
      <c r="AC7389" s="301"/>
      <c r="AD7389" s="301"/>
      <c r="AE7389" s="301"/>
      <c r="AF7389" s="301"/>
      <c r="AG7389" s="301"/>
      <c r="AH7389" s="301"/>
      <c r="AI7389" s="301"/>
    </row>
    <row r="7390" spans="18:35" ht="80.099999999999994" customHeight="1" x14ac:dyDescent="0.2">
      <c r="R7390" s="301"/>
      <c r="S7390" s="301"/>
      <c r="T7390" s="301"/>
      <c r="U7390" s="301"/>
      <c r="V7390" s="301"/>
      <c r="W7390" s="301"/>
      <c r="X7390" s="301"/>
      <c r="Y7390" s="301"/>
      <c r="Z7390" s="301"/>
      <c r="AA7390" s="301"/>
      <c r="AB7390" s="301"/>
      <c r="AC7390" s="301"/>
      <c r="AD7390" s="301"/>
      <c r="AE7390" s="301"/>
      <c r="AF7390" s="301"/>
      <c r="AG7390" s="301"/>
      <c r="AH7390" s="301"/>
      <c r="AI7390" s="301"/>
    </row>
    <row r="7391" spans="18:35" ht="80.099999999999994" customHeight="1" x14ac:dyDescent="0.2">
      <c r="R7391" s="301"/>
      <c r="S7391" s="301"/>
      <c r="T7391" s="301"/>
      <c r="U7391" s="301"/>
      <c r="V7391" s="301"/>
      <c r="W7391" s="301"/>
      <c r="X7391" s="301"/>
      <c r="Y7391" s="301"/>
      <c r="Z7391" s="301"/>
      <c r="AA7391" s="301"/>
      <c r="AB7391" s="301"/>
      <c r="AC7391" s="301"/>
      <c r="AD7391" s="301"/>
      <c r="AE7391" s="301"/>
      <c r="AF7391" s="301"/>
      <c r="AG7391" s="301"/>
      <c r="AH7391" s="301"/>
      <c r="AI7391" s="301"/>
    </row>
    <row r="7392" spans="18:35" ht="80.099999999999994" customHeight="1" x14ac:dyDescent="0.2">
      <c r="R7392" s="301"/>
      <c r="S7392" s="301"/>
      <c r="T7392" s="301"/>
      <c r="U7392" s="301"/>
      <c r="V7392" s="301"/>
      <c r="W7392" s="301"/>
      <c r="X7392" s="301"/>
      <c r="Y7392" s="301"/>
      <c r="Z7392" s="301"/>
      <c r="AA7392" s="301"/>
      <c r="AB7392" s="301"/>
      <c r="AC7392" s="301"/>
      <c r="AD7392" s="301"/>
      <c r="AE7392" s="301"/>
      <c r="AF7392" s="301"/>
      <c r="AG7392" s="301"/>
      <c r="AH7392" s="301"/>
      <c r="AI7392" s="301"/>
    </row>
    <row r="7393" spans="18:35" ht="80.099999999999994" customHeight="1" x14ac:dyDescent="0.2">
      <c r="R7393" s="301"/>
      <c r="S7393" s="301"/>
      <c r="T7393" s="301"/>
      <c r="U7393" s="301"/>
      <c r="V7393" s="301"/>
      <c r="W7393" s="301"/>
      <c r="X7393" s="301"/>
      <c r="Y7393" s="301"/>
      <c r="Z7393" s="301"/>
      <c r="AA7393" s="301"/>
      <c r="AB7393" s="301"/>
      <c r="AC7393" s="301"/>
      <c r="AD7393" s="301"/>
      <c r="AE7393" s="301"/>
      <c r="AF7393" s="301"/>
      <c r="AG7393" s="301"/>
      <c r="AH7393" s="301"/>
      <c r="AI7393" s="301"/>
    </row>
    <row r="7394" spans="18:35" ht="80.099999999999994" customHeight="1" x14ac:dyDescent="0.2">
      <c r="R7394" s="301"/>
      <c r="S7394" s="301"/>
      <c r="T7394" s="301"/>
      <c r="U7394" s="301"/>
      <c r="V7394" s="301"/>
      <c r="W7394" s="301"/>
      <c r="X7394" s="301"/>
      <c r="Y7394" s="301"/>
      <c r="Z7394" s="301"/>
      <c r="AA7394" s="301"/>
      <c r="AB7394" s="301"/>
      <c r="AC7394" s="301"/>
      <c r="AD7394" s="301"/>
      <c r="AE7394" s="301"/>
      <c r="AF7394" s="301"/>
      <c r="AG7394" s="301"/>
      <c r="AH7394" s="301"/>
      <c r="AI7394" s="301"/>
    </row>
    <row r="7395" spans="18:35" ht="80.099999999999994" customHeight="1" x14ac:dyDescent="0.2">
      <c r="R7395" s="301"/>
      <c r="S7395" s="301"/>
      <c r="T7395" s="301"/>
      <c r="U7395" s="301"/>
      <c r="V7395" s="301"/>
      <c r="W7395" s="301"/>
      <c r="X7395" s="301"/>
      <c r="Y7395" s="301"/>
      <c r="Z7395" s="301"/>
      <c r="AA7395" s="301"/>
      <c r="AB7395" s="301"/>
      <c r="AC7395" s="301"/>
      <c r="AD7395" s="301"/>
      <c r="AE7395" s="301"/>
      <c r="AF7395" s="301"/>
      <c r="AG7395" s="301"/>
      <c r="AH7395" s="301"/>
      <c r="AI7395" s="301"/>
    </row>
    <row r="7396" spans="18:35" ht="80.099999999999994" customHeight="1" x14ac:dyDescent="0.2">
      <c r="R7396" s="301"/>
      <c r="S7396" s="301"/>
      <c r="T7396" s="301"/>
      <c r="U7396" s="301"/>
      <c r="V7396" s="301"/>
      <c r="W7396" s="301"/>
      <c r="X7396" s="301"/>
      <c r="Y7396" s="301"/>
      <c r="Z7396" s="301"/>
      <c r="AA7396" s="301"/>
      <c r="AB7396" s="301"/>
      <c r="AC7396" s="301"/>
      <c r="AD7396" s="301"/>
      <c r="AE7396" s="301"/>
      <c r="AF7396" s="301"/>
      <c r="AG7396" s="301"/>
      <c r="AH7396" s="301"/>
      <c r="AI7396" s="301"/>
    </row>
    <row r="7397" spans="18:35" ht="80.099999999999994" customHeight="1" x14ac:dyDescent="0.2">
      <c r="R7397" s="301"/>
      <c r="S7397" s="301"/>
      <c r="T7397" s="301"/>
      <c r="U7397" s="301"/>
      <c r="V7397" s="301"/>
      <c r="W7397" s="301"/>
      <c r="X7397" s="301"/>
      <c r="Y7397" s="301"/>
      <c r="Z7397" s="301"/>
      <c r="AA7397" s="301"/>
      <c r="AB7397" s="301"/>
      <c r="AC7397" s="301"/>
      <c r="AD7397" s="301"/>
      <c r="AE7397" s="301"/>
      <c r="AF7397" s="301"/>
      <c r="AG7397" s="301"/>
      <c r="AH7397" s="301"/>
      <c r="AI7397" s="301"/>
    </row>
    <row r="7398" spans="18:35" ht="80.099999999999994" customHeight="1" x14ac:dyDescent="0.2">
      <c r="R7398" s="301"/>
      <c r="S7398" s="301"/>
      <c r="T7398" s="301"/>
      <c r="U7398" s="301"/>
      <c r="V7398" s="301"/>
      <c r="W7398" s="301"/>
      <c r="X7398" s="301"/>
      <c r="Y7398" s="301"/>
      <c r="Z7398" s="301"/>
      <c r="AA7398" s="301"/>
      <c r="AB7398" s="301"/>
      <c r="AC7398" s="301"/>
      <c r="AD7398" s="301"/>
      <c r="AE7398" s="301"/>
      <c r="AF7398" s="301"/>
      <c r="AG7398" s="301"/>
      <c r="AH7398" s="301"/>
      <c r="AI7398" s="301"/>
    </row>
    <row r="7399" spans="18:35" ht="80.099999999999994" customHeight="1" x14ac:dyDescent="0.2">
      <c r="R7399" s="301"/>
      <c r="S7399" s="301"/>
      <c r="T7399" s="301"/>
      <c r="U7399" s="301"/>
      <c r="V7399" s="301"/>
      <c r="W7399" s="301"/>
      <c r="X7399" s="301"/>
      <c r="Y7399" s="301"/>
      <c r="Z7399" s="301"/>
      <c r="AA7399" s="301"/>
      <c r="AB7399" s="301"/>
      <c r="AC7399" s="301"/>
      <c r="AD7399" s="301"/>
      <c r="AE7399" s="301"/>
      <c r="AF7399" s="301"/>
      <c r="AG7399" s="301"/>
      <c r="AH7399" s="301"/>
      <c r="AI7399" s="301"/>
    </row>
    <row r="7400" spans="18:35" ht="80.099999999999994" customHeight="1" x14ac:dyDescent="0.2">
      <c r="R7400" s="301"/>
      <c r="S7400" s="301"/>
      <c r="T7400" s="301"/>
      <c r="U7400" s="301"/>
      <c r="V7400" s="301"/>
      <c r="W7400" s="301"/>
      <c r="X7400" s="301"/>
      <c r="Y7400" s="301"/>
      <c r="Z7400" s="301"/>
      <c r="AA7400" s="301"/>
      <c r="AB7400" s="301"/>
      <c r="AC7400" s="301"/>
      <c r="AD7400" s="301"/>
      <c r="AE7400" s="301"/>
      <c r="AF7400" s="301"/>
      <c r="AG7400" s="301"/>
      <c r="AH7400" s="301"/>
      <c r="AI7400" s="301"/>
    </row>
    <row r="7401" spans="18:35" ht="80.099999999999994" customHeight="1" x14ac:dyDescent="0.2">
      <c r="R7401" s="301"/>
      <c r="S7401" s="301"/>
      <c r="T7401" s="301"/>
      <c r="U7401" s="301"/>
      <c r="V7401" s="301"/>
      <c r="W7401" s="301"/>
      <c r="X7401" s="301"/>
      <c r="Y7401" s="301"/>
      <c r="Z7401" s="301"/>
      <c r="AA7401" s="301"/>
      <c r="AB7401" s="301"/>
      <c r="AC7401" s="301"/>
      <c r="AD7401" s="301"/>
      <c r="AE7401" s="301"/>
      <c r="AF7401" s="301"/>
      <c r="AG7401" s="301"/>
      <c r="AH7401" s="301"/>
      <c r="AI7401" s="301"/>
    </row>
    <row r="7402" spans="18:35" ht="80.099999999999994" customHeight="1" x14ac:dyDescent="0.2">
      <c r="R7402" s="301"/>
      <c r="S7402" s="301"/>
      <c r="T7402" s="301"/>
      <c r="U7402" s="301"/>
      <c r="V7402" s="301"/>
      <c r="W7402" s="301"/>
      <c r="X7402" s="301"/>
      <c r="Y7402" s="301"/>
      <c r="Z7402" s="301"/>
      <c r="AA7402" s="301"/>
      <c r="AB7402" s="301"/>
      <c r="AC7402" s="301"/>
      <c r="AD7402" s="301"/>
      <c r="AE7402" s="301"/>
      <c r="AF7402" s="301"/>
      <c r="AG7402" s="301"/>
      <c r="AH7402" s="301"/>
      <c r="AI7402" s="301"/>
    </row>
    <row r="7403" spans="18:35" ht="80.099999999999994" customHeight="1" x14ac:dyDescent="0.2">
      <c r="R7403" s="301"/>
      <c r="S7403" s="301"/>
      <c r="T7403" s="301"/>
      <c r="U7403" s="301"/>
      <c r="V7403" s="301"/>
      <c r="W7403" s="301"/>
      <c r="X7403" s="301"/>
      <c r="Y7403" s="301"/>
      <c r="Z7403" s="301"/>
      <c r="AA7403" s="301"/>
      <c r="AB7403" s="301"/>
      <c r="AC7403" s="301"/>
      <c r="AD7403" s="301"/>
      <c r="AE7403" s="301"/>
      <c r="AF7403" s="301"/>
      <c r="AG7403" s="301"/>
      <c r="AH7403" s="301"/>
      <c r="AI7403" s="301"/>
    </row>
    <row r="7404" spans="18:35" ht="80.099999999999994" customHeight="1" x14ac:dyDescent="0.2">
      <c r="R7404" s="301"/>
      <c r="S7404" s="301"/>
      <c r="T7404" s="301"/>
      <c r="U7404" s="301"/>
      <c r="V7404" s="301"/>
      <c r="W7404" s="301"/>
      <c r="X7404" s="301"/>
      <c r="Y7404" s="301"/>
      <c r="Z7404" s="301"/>
      <c r="AA7404" s="301"/>
      <c r="AB7404" s="301"/>
      <c r="AC7404" s="301"/>
      <c r="AD7404" s="301"/>
      <c r="AE7404" s="301"/>
      <c r="AF7404" s="301"/>
      <c r="AG7404" s="301"/>
      <c r="AH7404" s="301"/>
      <c r="AI7404" s="301"/>
    </row>
    <row r="7405" spans="18:35" ht="80.099999999999994" customHeight="1" x14ac:dyDescent="0.2">
      <c r="R7405" s="301"/>
      <c r="S7405" s="301"/>
      <c r="T7405" s="301"/>
      <c r="U7405" s="301"/>
      <c r="V7405" s="301"/>
      <c r="W7405" s="301"/>
      <c r="X7405" s="301"/>
      <c r="Y7405" s="301"/>
      <c r="Z7405" s="301"/>
      <c r="AA7405" s="301"/>
      <c r="AB7405" s="301"/>
      <c r="AC7405" s="301"/>
      <c r="AD7405" s="301"/>
      <c r="AE7405" s="301"/>
      <c r="AF7405" s="301"/>
      <c r="AG7405" s="301"/>
      <c r="AH7405" s="301"/>
      <c r="AI7405" s="301"/>
    </row>
    <row r="7406" spans="18:35" ht="80.099999999999994" customHeight="1" x14ac:dyDescent="0.2">
      <c r="R7406" s="301"/>
      <c r="S7406" s="301"/>
      <c r="T7406" s="301"/>
      <c r="U7406" s="301"/>
      <c r="V7406" s="301"/>
      <c r="W7406" s="301"/>
      <c r="X7406" s="301"/>
      <c r="Y7406" s="301"/>
      <c r="Z7406" s="301"/>
      <c r="AA7406" s="301"/>
      <c r="AB7406" s="301"/>
      <c r="AC7406" s="301"/>
      <c r="AD7406" s="301"/>
      <c r="AE7406" s="301"/>
      <c r="AF7406" s="301"/>
      <c r="AG7406" s="301"/>
      <c r="AH7406" s="301"/>
      <c r="AI7406" s="301"/>
    </row>
    <row r="7407" spans="18:35" ht="80.099999999999994" customHeight="1" x14ac:dyDescent="0.2">
      <c r="R7407" s="301"/>
      <c r="S7407" s="301"/>
      <c r="T7407" s="301"/>
      <c r="U7407" s="301"/>
      <c r="V7407" s="301"/>
      <c r="W7407" s="301"/>
      <c r="X7407" s="301"/>
      <c r="Y7407" s="301"/>
      <c r="Z7407" s="301"/>
      <c r="AA7407" s="301"/>
      <c r="AB7407" s="301"/>
      <c r="AC7407" s="301"/>
      <c r="AD7407" s="301"/>
      <c r="AE7407" s="301"/>
      <c r="AF7407" s="301"/>
      <c r="AG7407" s="301"/>
      <c r="AH7407" s="301"/>
      <c r="AI7407" s="301"/>
    </row>
    <row r="7408" spans="18:35" ht="80.099999999999994" customHeight="1" x14ac:dyDescent="0.2">
      <c r="R7408" s="301"/>
      <c r="S7408" s="301"/>
      <c r="T7408" s="301"/>
      <c r="U7408" s="301"/>
      <c r="V7408" s="301"/>
      <c r="W7408" s="301"/>
      <c r="X7408" s="301"/>
      <c r="Y7408" s="301"/>
      <c r="Z7408" s="301"/>
      <c r="AA7408" s="301"/>
      <c r="AB7408" s="301"/>
      <c r="AC7408" s="301"/>
      <c r="AD7408" s="301"/>
      <c r="AE7408" s="301"/>
      <c r="AF7408" s="301"/>
      <c r="AG7408" s="301"/>
      <c r="AH7408" s="301"/>
      <c r="AI7408" s="301"/>
    </row>
    <row r="7409" spans="18:35" ht="80.099999999999994" customHeight="1" x14ac:dyDescent="0.2">
      <c r="R7409" s="301"/>
      <c r="S7409" s="301"/>
      <c r="T7409" s="301"/>
      <c r="U7409" s="301"/>
      <c r="V7409" s="301"/>
      <c r="W7409" s="301"/>
      <c r="X7409" s="301"/>
      <c r="Y7409" s="301"/>
      <c r="Z7409" s="301"/>
      <c r="AA7409" s="301"/>
      <c r="AB7409" s="301"/>
      <c r="AC7409" s="301"/>
      <c r="AD7409" s="301"/>
      <c r="AE7409" s="301"/>
      <c r="AF7409" s="301"/>
      <c r="AG7409" s="301"/>
      <c r="AH7409" s="301"/>
      <c r="AI7409" s="301"/>
    </row>
    <row r="7410" spans="18:35" ht="80.099999999999994" customHeight="1" x14ac:dyDescent="0.2">
      <c r="R7410" s="301"/>
      <c r="S7410" s="301"/>
      <c r="T7410" s="301"/>
      <c r="U7410" s="301"/>
      <c r="V7410" s="301"/>
      <c r="W7410" s="301"/>
      <c r="X7410" s="301"/>
      <c r="Y7410" s="301"/>
      <c r="Z7410" s="301"/>
      <c r="AA7410" s="301"/>
      <c r="AB7410" s="301"/>
      <c r="AC7410" s="301"/>
      <c r="AD7410" s="301"/>
      <c r="AE7410" s="301"/>
      <c r="AF7410" s="301"/>
      <c r="AG7410" s="301"/>
      <c r="AH7410" s="301"/>
      <c r="AI7410" s="301"/>
    </row>
    <row r="7411" spans="18:35" ht="80.099999999999994" customHeight="1" x14ac:dyDescent="0.2">
      <c r="R7411" s="301"/>
      <c r="S7411" s="301"/>
      <c r="T7411" s="301"/>
      <c r="U7411" s="301"/>
      <c r="V7411" s="301"/>
      <c r="W7411" s="301"/>
      <c r="X7411" s="301"/>
      <c r="Y7411" s="301"/>
      <c r="Z7411" s="301"/>
      <c r="AA7411" s="301"/>
      <c r="AB7411" s="301"/>
      <c r="AC7411" s="301"/>
      <c r="AD7411" s="301"/>
      <c r="AE7411" s="301"/>
      <c r="AF7411" s="301"/>
      <c r="AG7411" s="301"/>
      <c r="AH7411" s="301"/>
      <c r="AI7411" s="301"/>
    </row>
    <row r="7412" spans="18:35" ht="80.099999999999994" customHeight="1" x14ac:dyDescent="0.2">
      <c r="R7412" s="301"/>
      <c r="S7412" s="301"/>
      <c r="T7412" s="301"/>
      <c r="U7412" s="301"/>
      <c r="V7412" s="301"/>
      <c r="W7412" s="301"/>
      <c r="X7412" s="301"/>
      <c r="Y7412" s="301"/>
      <c r="Z7412" s="301"/>
      <c r="AA7412" s="301"/>
      <c r="AB7412" s="301"/>
      <c r="AC7412" s="301"/>
      <c r="AD7412" s="301"/>
      <c r="AE7412" s="301"/>
      <c r="AF7412" s="301"/>
      <c r="AG7412" s="301"/>
      <c r="AH7412" s="301"/>
      <c r="AI7412" s="301"/>
    </row>
    <row r="7413" spans="18:35" ht="80.099999999999994" customHeight="1" x14ac:dyDescent="0.2">
      <c r="R7413" s="301"/>
      <c r="S7413" s="301"/>
      <c r="T7413" s="301"/>
      <c r="U7413" s="301"/>
      <c r="V7413" s="301"/>
      <c r="W7413" s="301"/>
      <c r="X7413" s="301"/>
      <c r="Y7413" s="301"/>
      <c r="Z7413" s="301"/>
      <c r="AA7413" s="301"/>
      <c r="AB7413" s="301"/>
      <c r="AC7413" s="301"/>
      <c r="AD7413" s="301"/>
      <c r="AE7413" s="301"/>
      <c r="AF7413" s="301"/>
      <c r="AG7413" s="301"/>
      <c r="AH7413" s="301"/>
      <c r="AI7413" s="301"/>
    </row>
    <row r="7414" spans="18:35" ht="80.099999999999994" customHeight="1" x14ac:dyDescent="0.2">
      <c r="R7414" s="301"/>
      <c r="S7414" s="301"/>
      <c r="T7414" s="301"/>
      <c r="U7414" s="301"/>
      <c r="V7414" s="301"/>
      <c r="W7414" s="301"/>
      <c r="X7414" s="301"/>
      <c r="Y7414" s="301"/>
      <c r="Z7414" s="301"/>
      <c r="AA7414" s="301"/>
      <c r="AB7414" s="301"/>
      <c r="AC7414" s="301"/>
      <c r="AD7414" s="301"/>
      <c r="AE7414" s="301"/>
      <c r="AF7414" s="301"/>
      <c r="AG7414" s="301"/>
      <c r="AH7414" s="301"/>
      <c r="AI7414" s="301"/>
    </row>
    <row r="7415" spans="18:35" ht="80.099999999999994" customHeight="1" x14ac:dyDescent="0.2">
      <c r="R7415" s="301"/>
      <c r="S7415" s="301"/>
      <c r="T7415" s="301"/>
      <c r="U7415" s="301"/>
      <c r="V7415" s="301"/>
      <c r="W7415" s="301"/>
      <c r="X7415" s="301"/>
      <c r="Y7415" s="301"/>
      <c r="Z7415" s="301"/>
      <c r="AA7415" s="301"/>
      <c r="AB7415" s="301"/>
      <c r="AC7415" s="301"/>
      <c r="AD7415" s="301"/>
      <c r="AE7415" s="301"/>
      <c r="AF7415" s="301"/>
      <c r="AG7415" s="301"/>
      <c r="AH7415" s="301"/>
      <c r="AI7415" s="301"/>
    </row>
    <row r="7416" spans="18:35" ht="80.099999999999994" customHeight="1" x14ac:dyDescent="0.2">
      <c r="R7416" s="301"/>
      <c r="S7416" s="301"/>
      <c r="T7416" s="301"/>
      <c r="U7416" s="301"/>
      <c r="V7416" s="301"/>
      <c r="W7416" s="301"/>
      <c r="X7416" s="301"/>
      <c r="Y7416" s="301"/>
      <c r="Z7416" s="301"/>
      <c r="AA7416" s="301"/>
      <c r="AB7416" s="301"/>
      <c r="AC7416" s="301"/>
      <c r="AD7416" s="301"/>
      <c r="AE7416" s="301"/>
      <c r="AF7416" s="301"/>
      <c r="AG7416" s="301"/>
      <c r="AH7416" s="301"/>
      <c r="AI7416" s="301"/>
    </row>
    <row r="7417" spans="18:35" ht="80.099999999999994" customHeight="1" x14ac:dyDescent="0.2">
      <c r="R7417" s="301"/>
      <c r="S7417" s="301"/>
      <c r="T7417" s="301"/>
      <c r="U7417" s="301"/>
      <c r="V7417" s="301"/>
      <c r="W7417" s="301"/>
      <c r="X7417" s="301"/>
      <c r="Y7417" s="301"/>
      <c r="Z7417" s="301"/>
      <c r="AA7417" s="301"/>
      <c r="AB7417" s="301"/>
      <c r="AC7417" s="301"/>
      <c r="AD7417" s="301"/>
      <c r="AE7417" s="301"/>
      <c r="AF7417" s="301"/>
      <c r="AG7417" s="301"/>
      <c r="AH7417" s="301"/>
      <c r="AI7417" s="301"/>
    </row>
    <row r="7418" spans="18:35" ht="80.099999999999994" customHeight="1" x14ac:dyDescent="0.2">
      <c r="R7418" s="301"/>
      <c r="S7418" s="301"/>
      <c r="T7418" s="301"/>
      <c r="U7418" s="301"/>
      <c r="V7418" s="301"/>
      <c r="W7418" s="301"/>
      <c r="X7418" s="301"/>
      <c r="Y7418" s="301"/>
      <c r="Z7418" s="301"/>
      <c r="AA7418" s="301"/>
      <c r="AB7418" s="301"/>
      <c r="AC7418" s="301"/>
      <c r="AD7418" s="301"/>
      <c r="AE7418" s="301"/>
      <c r="AF7418" s="301"/>
      <c r="AG7418" s="301"/>
      <c r="AH7418" s="301"/>
      <c r="AI7418" s="301"/>
    </row>
    <row r="7419" spans="18:35" ht="80.099999999999994" customHeight="1" x14ac:dyDescent="0.2">
      <c r="R7419" s="301"/>
      <c r="S7419" s="301"/>
      <c r="T7419" s="301"/>
      <c r="U7419" s="301"/>
      <c r="V7419" s="301"/>
      <c r="W7419" s="301"/>
      <c r="X7419" s="301"/>
      <c r="Y7419" s="301"/>
      <c r="Z7419" s="301"/>
      <c r="AA7419" s="301"/>
      <c r="AB7419" s="301"/>
      <c r="AC7419" s="301"/>
      <c r="AD7419" s="301"/>
      <c r="AE7419" s="301"/>
      <c r="AF7419" s="301"/>
      <c r="AG7419" s="301"/>
      <c r="AH7419" s="301"/>
      <c r="AI7419" s="301"/>
    </row>
    <row r="7420" spans="18:35" ht="80.099999999999994" customHeight="1" x14ac:dyDescent="0.2">
      <c r="R7420" s="301"/>
      <c r="S7420" s="301"/>
      <c r="T7420" s="301"/>
      <c r="U7420" s="301"/>
      <c r="V7420" s="301"/>
      <c r="W7420" s="301"/>
      <c r="X7420" s="301"/>
      <c r="Y7420" s="301"/>
      <c r="Z7420" s="301"/>
      <c r="AA7420" s="301"/>
      <c r="AB7420" s="301"/>
      <c r="AC7420" s="301"/>
      <c r="AD7420" s="301"/>
      <c r="AE7420" s="301"/>
      <c r="AF7420" s="301"/>
      <c r="AG7420" s="301"/>
      <c r="AH7420" s="301"/>
      <c r="AI7420" s="301"/>
    </row>
    <row r="7421" spans="18:35" ht="80.099999999999994" customHeight="1" x14ac:dyDescent="0.2">
      <c r="R7421" s="301"/>
      <c r="S7421" s="301"/>
      <c r="T7421" s="301"/>
      <c r="U7421" s="301"/>
      <c r="V7421" s="301"/>
      <c r="W7421" s="301"/>
      <c r="X7421" s="301"/>
      <c r="Y7421" s="301"/>
      <c r="Z7421" s="301"/>
      <c r="AA7421" s="301"/>
      <c r="AB7421" s="301"/>
      <c r="AC7421" s="301"/>
      <c r="AD7421" s="301"/>
      <c r="AE7421" s="301"/>
      <c r="AF7421" s="301"/>
      <c r="AG7421" s="301"/>
      <c r="AH7421" s="301"/>
      <c r="AI7421" s="301"/>
    </row>
    <row r="7422" spans="18:35" ht="80.099999999999994" customHeight="1" x14ac:dyDescent="0.2">
      <c r="R7422" s="301"/>
      <c r="S7422" s="301"/>
      <c r="T7422" s="301"/>
      <c r="U7422" s="301"/>
      <c r="V7422" s="301"/>
      <c r="W7422" s="301"/>
      <c r="X7422" s="301"/>
      <c r="Y7422" s="301"/>
      <c r="Z7422" s="301"/>
      <c r="AA7422" s="301"/>
      <c r="AB7422" s="301"/>
      <c r="AC7422" s="301"/>
      <c r="AD7422" s="301"/>
      <c r="AE7422" s="301"/>
      <c r="AF7422" s="301"/>
      <c r="AG7422" s="301"/>
      <c r="AH7422" s="301"/>
      <c r="AI7422" s="301"/>
    </row>
    <row r="7423" spans="18:35" ht="80.099999999999994" customHeight="1" x14ac:dyDescent="0.2">
      <c r="R7423" s="301"/>
      <c r="S7423" s="301"/>
      <c r="T7423" s="301"/>
      <c r="U7423" s="301"/>
      <c r="V7423" s="301"/>
      <c r="W7423" s="301"/>
      <c r="X7423" s="301"/>
      <c r="Y7423" s="301"/>
      <c r="Z7423" s="301"/>
      <c r="AA7423" s="301"/>
      <c r="AB7423" s="301"/>
      <c r="AC7423" s="301"/>
      <c r="AD7423" s="301"/>
      <c r="AE7423" s="301"/>
      <c r="AF7423" s="301"/>
      <c r="AG7423" s="301"/>
      <c r="AH7423" s="301"/>
      <c r="AI7423" s="301"/>
    </row>
    <row r="7424" spans="18:35" ht="80.099999999999994" customHeight="1" x14ac:dyDescent="0.2">
      <c r="R7424" s="301"/>
      <c r="S7424" s="301"/>
      <c r="T7424" s="301"/>
      <c r="U7424" s="301"/>
      <c r="V7424" s="301"/>
      <c r="W7424" s="301"/>
      <c r="X7424" s="301"/>
      <c r="Y7424" s="301"/>
      <c r="Z7424" s="301"/>
      <c r="AA7424" s="301"/>
      <c r="AB7424" s="301"/>
      <c r="AC7424" s="301"/>
      <c r="AD7424" s="301"/>
      <c r="AE7424" s="301"/>
      <c r="AF7424" s="301"/>
      <c r="AG7424" s="301"/>
      <c r="AH7424" s="301"/>
      <c r="AI7424" s="301"/>
    </row>
    <row r="7425" spans="18:35" ht="80.099999999999994" customHeight="1" x14ac:dyDescent="0.2">
      <c r="R7425" s="301"/>
      <c r="S7425" s="301"/>
      <c r="T7425" s="301"/>
      <c r="U7425" s="301"/>
      <c r="V7425" s="301"/>
      <c r="W7425" s="301"/>
      <c r="X7425" s="301"/>
      <c r="Y7425" s="301"/>
      <c r="Z7425" s="301"/>
      <c r="AA7425" s="301"/>
      <c r="AB7425" s="301"/>
      <c r="AC7425" s="301"/>
      <c r="AD7425" s="301"/>
      <c r="AE7425" s="301"/>
      <c r="AF7425" s="301"/>
      <c r="AG7425" s="301"/>
      <c r="AH7425" s="301"/>
      <c r="AI7425" s="301"/>
    </row>
    <row r="7426" spans="18:35" ht="80.099999999999994" customHeight="1" x14ac:dyDescent="0.2">
      <c r="R7426" s="301"/>
      <c r="S7426" s="301"/>
      <c r="T7426" s="301"/>
      <c r="U7426" s="301"/>
      <c r="V7426" s="301"/>
      <c r="W7426" s="301"/>
      <c r="X7426" s="301"/>
      <c r="Y7426" s="301"/>
      <c r="Z7426" s="301"/>
      <c r="AA7426" s="301"/>
      <c r="AB7426" s="301"/>
      <c r="AC7426" s="301"/>
      <c r="AD7426" s="301"/>
      <c r="AE7426" s="301"/>
      <c r="AF7426" s="301"/>
      <c r="AG7426" s="301"/>
      <c r="AH7426" s="301"/>
      <c r="AI7426" s="301"/>
    </row>
    <row r="7427" spans="18:35" ht="80.099999999999994" customHeight="1" x14ac:dyDescent="0.2">
      <c r="R7427" s="301"/>
      <c r="S7427" s="301"/>
      <c r="T7427" s="301"/>
      <c r="U7427" s="301"/>
      <c r="V7427" s="301"/>
      <c r="W7427" s="301"/>
      <c r="X7427" s="301"/>
      <c r="Y7427" s="301"/>
      <c r="Z7427" s="301"/>
      <c r="AA7427" s="301"/>
      <c r="AB7427" s="301"/>
      <c r="AC7427" s="301"/>
      <c r="AD7427" s="301"/>
      <c r="AE7427" s="301"/>
      <c r="AF7427" s="301"/>
      <c r="AG7427" s="301"/>
      <c r="AH7427" s="301"/>
      <c r="AI7427" s="301"/>
    </row>
    <row r="7428" spans="18:35" ht="80.099999999999994" customHeight="1" x14ac:dyDescent="0.2">
      <c r="R7428" s="301"/>
      <c r="S7428" s="301"/>
      <c r="T7428" s="301"/>
      <c r="U7428" s="301"/>
      <c r="V7428" s="301"/>
      <c r="W7428" s="301"/>
      <c r="X7428" s="301"/>
      <c r="Y7428" s="301"/>
      <c r="Z7428" s="301"/>
      <c r="AA7428" s="301"/>
      <c r="AB7428" s="301"/>
      <c r="AC7428" s="301"/>
      <c r="AD7428" s="301"/>
      <c r="AE7428" s="301"/>
      <c r="AF7428" s="301"/>
      <c r="AG7428" s="301"/>
      <c r="AH7428" s="301"/>
      <c r="AI7428" s="301"/>
    </row>
    <row r="7429" spans="18:35" ht="80.099999999999994" customHeight="1" x14ac:dyDescent="0.2">
      <c r="R7429" s="301"/>
      <c r="S7429" s="301"/>
      <c r="T7429" s="301"/>
      <c r="U7429" s="301"/>
      <c r="V7429" s="301"/>
      <c r="W7429" s="301"/>
      <c r="X7429" s="301"/>
      <c r="Y7429" s="301"/>
      <c r="Z7429" s="301"/>
      <c r="AA7429" s="301"/>
      <c r="AB7429" s="301"/>
      <c r="AC7429" s="301"/>
      <c r="AD7429" s="301"/>
      <c r="AE7429" s="301"/>
      <c r="AF7429" s="301"/>
      <c r="AG7429" s="301"/>
      <c r="AH7429" s="301"/>
      <c r="AI7429" s="301"/>
    </row>
    <row r="7430" spans="18:35" ht="80.099999999999994" customHeight="1" x14ac:dyDescent="0.2">
      <c r="R7430" s="301"/>
      <c r="S7430" s="301"/>
      <c r="T7430" s="301"/>
      <c r="U7430" s="301"/>
      <c r="V7430" s="301"/>
      <c r="W7430" s="301"/>
      <c r="X7430" s="301"/>
      <c r="Y7430" s="301"/>
      <c r="Z7430" s="301"/>
      <c r="AA7430" s="301"/>
      <c r="AB7430" s="301"/>
      <c r="AC7430" s="301"/>
      <c r="AD7430" s="301"/>
      <c r="AE7430" s="301"/>
      <c r="AF7430" s="301"/>
      <c r="AG7430" s="301"/>
      <c r="AH7430" s="301"/>
      <c r="AI7430" s="301"/>
    </row>
    <row r="7431" spans="18:35" ht="80.099999999999994" customHeight="1" x14ac:dyDescent="0.2">
      <c r="R7431" s="301"/>
      <c r="S7431" s="301"/>
      <c r="T7431" s="301"/>
      <c r="U7431" s="301"/>
      <c r="V7431" s="301"/>
      <c r="W7431" s="301"/>
      <c r="X7431" s="301"/>
      <c r="Y7431" s="301"/>
      <c r="Z7431" s="301"/>
      <c r="AA7431" s="301"/>
      <c r="AB7431" s="301"/>
      <c r="AC7431" s="301"/>
      <c r="AD7431" s="301"/>
      <c r="AE7431" s="301"/>
      <c r="AF7431" s="301"/>
      <c r="AG7431" s="301"/>
      <c r="AH7431" s="301"/>
      <c r="AI7431" s="301"/>
    </row>
    <row r="7432" spans="18:35" ht="80.099999999999994" customHeight="1" x14ac:dyDescent="0.2">
      <c r="R7432" s="301"/>
      <c r="S7432" s="301"/>
      <c r="T7432" s="301"/>
      <c r="U7432" s="301"/>
      <c r="V7432" s="301"/>
      <c r="W7432" s="301"/>
      <c r="X7432" s="301"/>
      <c r="Y7432" s="301"/>
      <c r="Z7432" s="301"/>
      <c r="AA7432" s="301"/>
      <c r="AB7432" s="301"/>
      <c r="AC7432" s="301"/>
      <c r="AD7432" s="301"/>
      <c r="AE7432" s="301"/>
      <c r="AF7432" s="301"/>
      <c r="AG7432" s="301"/>
      <c r="AH7432" s="301"/>
      <c r="AI7432" s="301"/>
    </row>
    <row r="7433" spans="18:35" ht="80.099999999999994" customHeight="1" x14ac:dyDescent="0.2">
      <c r="R7433" s="301"/>
      <c r="S7433" s="301"/>
      <c r="T7433" s="301"/>
      <c r="U7433" s="301"/>
      <c r="V7433" s="301"/>
      <c r="W7433" s="301"/>
      <c r="X7433" s="301"/>
      <c r="Y7433" s="301"/>
      <c r="Z7433" s="301"/>
      <c r="AA7433" s="301"/>
      <c r="AB7433" s="301"/>
      <c r="AC7433" s="301"/>
      <c r="AD7433" s="301"/>
      <c r="AE7433" s="301"/>
      <c r="AF7433" s="301"/>
      <c r="AG7433" s="301"/>
      <c r="AH7433" s="301"/>
      <c r="AI7433" s="301"/>
    </row>
    <row r="7434" spans="18:35" ht="80.099999999999994" customHeight="1" x14ac:dyDescent="0.2">
      <c r="R7434" s="301"/>
      <c r="S7434" s="301"/>
      <c r="T7434" s="301"/>
      <c r="U7434" s="301"/>
      <c r="V7434" s="301"/>
      <c r="W7434" s="301"/>
      <c r="X7434" s="301"/>
      <c r="Y7434" s="301"/>
      <c r="Z7434" s="301"/>
      <c r="AA7434" s="301"/>
      <c r="AB7434" s="301"/>
      <c r="AC7434" s="301"/>
      <c r="AD7434" s="301"/>
      <c r="AE7434" s="301"/>
      <c r="AF7434" s="301"/>
      <c r="AG7434" s="301"/>
      <c r="AH7434" s="301"/>
      <c r="AI7434" s="301"/>
    </row>
    <row r="7435" spans="18:35" ht="80.099999999999994" customHeight="1" x14ac:dyDescent="0.2">
      <c r="R7435" s="301"/>
      <c r="S7435" s="301"/>
      <c r="T7435" s="301"/>
      <c r="U7435" s="301"/>
      <c r="V7435" s="301"/>
      <c r="W7435" s="301"/>
      <c r="X7435" s="301"/>
      <c r="Y7435" s="301"/>
      <c r="Z7435" s="301"/>
      <c r="AA7435" s="301"/>
      <c r="AB7435" s="301"/>
      <c r="AC7435" s="301"/>
      <c r="AD7435" s="301"/>
      <c r="AE7435" s="301"/>
      <c r="AF7435" s="301"/>
      <c r="AG7435" s="301"/>
      <c r="AH7435" s="301"/>
      <c r="AI7435" s="301"/>
    </row>
    <row r="7436" spans="18:35" ht="80.099999999999994" customHeight="1" x14ac:dyDescent="0.2">
      <c r="R7436" s="301"/>
      <c r="S7436" s="301"/>
      <c r="T7436" s="301"/>
      <c r="U7436" s="301"/>
      <c r="V7436" s="301"/>
      <c r="W7436" s="301"/>
      <c r="X7436" s="301"/>
      <c r="Y7436" s="301"/>
      <c r="Z7436" s="301"/>
      <c r="AA7436" s="301"/>
      <c r="AB7436" s="301"/>
      <c r="AC7436" s="301"/>
      <c r="AD7436" s="301"/>
      <c r="AE7436" s="301"/>
      <c r="AF7436" s="301"/>
      <c r="AG7436" s="301"/>
      <c r="AH7436" s="301"/>
      <c r="AI7436" s="301"/>
    </row>
    <row r="7437" spans="18:35" ht="80.099999999999994" customHeight="1" x14ac:dyDescent="0.2">
      <c r="R7437" s="301"/>
      <c r="S7437" s="301"/>
      <c r="T7437" s="301"/>
      <c r="U7437" s="301"/>
      <c r="V7437" s="301"/>
      <c r="W7437" s="301"/>
      <c r="X7437" s="301"/>
      <c r="Y7437" s="301"/>
      <c r="Z7437" s="301"/>
      <c r="AA7437" s="301"/>
      <c r="AB7437" s="301"/>
      <c r="AC7437" s="301"/>
      <c r="AD7437" s="301"/>
      <c r="AE7437" s="301"/>
      <c r="AF7437" s="301"/>
      <c r="AG7437" s="301"/>
      <c r="AH7437" s="301"/>
      <c r="AI7437" s="301"/>
    </row>
    <row r="7438" spans="18:35" ht="80.099999999999994" customHeight="1" x14ac:dyDescent="0.2">
      <c r="R7438" s="301"/>
      <c r="S7438" s="301"/>
      <c r="T7438" s="301"/>
      <c r="U7438" s="301"/>
      <c r="V7438" s="301"/>
      <c r="W7438" s="301"/>
      <c r="X7438" s="301"/>
      <c r="Y7438" s="301"/>
      <c r="Z7438" s="301"/>
      <c r="AA7438" s="301"/>
      <c r="AB7438" s="301"/>
      <c r="AC7438" s="301"/>
      <c r="AD7438" s="301"/>
      <c r="AE7438" s="301"/>
      <c r="AF7438" s="301"/>
      <c r="AG7438" s="301"/>
      <c r="AH7438" s="301"/>
      <c r="AI7438" s="301"/>
    </row>
    <row r="7439" spans="18:35" ht="80.099999999999994" customHeight="1" x14ac:dyDescent="0.2">
      <c r="R7439" s="301"/>
      <c r="S7439" s="301"/>
      <c r="T7439" s="301"/>
      <c r="U7439" s="301"/>
      <c r="V7439" s="301"/>
      <c r="W7439" s="301"/>
      <c r="X7439" s="301"/>
      <c r="Y7439" s="301"/>
      <c r="Z7439" s="301"/>
      <c r="AA7439" s="301"/>
      <c r="AB7439" s="301"/>
      <c r="AC7439" s="301"/>
      <c r="AD7439" s="301"/>
      <c r="AE7439" s="301"/>
      <c r="AF7439" s="301"/>
      <c r="AG7439" s="301"/>
      <c r="AH7439" s="301"/>
      <c r="AI7439" s="301"/>
    </row>
    <row r="7440" spans="18:35" ht="80.099999999999994" customHeight="1" x14ac:dyDescent="0.2">
      <c r="R7440" s="301"/>
      <c r="S7440" s="301"/>
      <c r="T7440" s="301"/>
      <c r="U7440" s="301"/>
      <c r="V7440" s="301"/>
      <c r="W7440" s="301"/>
      <c r="X7440" s="301"/>
      <c r="Y7440" s="301"/>
      <c r="Z7440" s="301"/>
      <c r="AA7440" s="301"/>
      <c r="AB7440" s="301"/>
      <c r="AC7440" s="301"/>
      <c r="AD7440" s="301"/>
      <c r="AE7440" s="301"/>
      <c r="AF7440" s="301"/>
      <c r="AG7440" s="301"/>
      <c r="AH7440" s="301"/>
      <c r="AI7440" s="301"/>
    </row>
    <row r="7441" spans="18:35" ht="80.099999999999994" customHeight="1" x14ac:dyDescent="0.2">
      <c r="R7441" s="301"/>
      <c r="S7441" s="301"/>
      <c r="T7441" s="301"/>
      <c r="U7441" s="301"/>
      <c r="V7441" s="301"/>
      <c r="W7441" s="301"/>
      <c r="X7441" s="301"/>
      <c r="Y7441" s="301"/>
      <c r="Z7441" s="301"/>
      <c r="AA7441" s="301"/>
      <c r="AB7441" s="301"/>
      <c r="AC7441" s="301"/>
      <c r="AD7441" s="301"/>
      <c r="AE7441" s="301"/>
      <c r="AF7441" s="301"/>
      <c r="AG7441" s="301"/>
      <c r="AH7441" s="301"/>
      <c r="AI7441" s="301"/>
    </row>
    <row r="7442" spans="18:35" ht="80.099999999999994" customHeight="1" x14ac:dyDescent="0.2">
      <c r="R7442" s="301"/>
      <c r="S7442" s="301"/>
      <c r="T7442" s="301"/>
      <c r="U7442" s="301"/>
      <c r="V7442" s="301"/>
      <c r="W7442" s="301"/>
      <c r="X7442" s="301"/>
      <c r="Y7442" s="301"/>
      <c r="Z7442" s="301"/>
      <c r="AA7442" s="301"/>
      <c r="AB7442" s="301"/>
      <c r="AC7442" s="301"/>
      <c r="AD7442" s="301"/>
      <c r="AE7442" s="301"/>
      <c r="AF7442" s="301"/>
      <c r="AG7442" s="301"/>
      <c r="AH7442" s="301"/>
      <c r="AI7442" s="301"/>
    </row>
    <row r="7443" spans="18:35" ht="80.099999999999994" customHeight="1" x14ac:dyDescent="0.2">
      <c r="R7443" s="301"/>
      <c r="S7443" s="301"/>
      <c r="T7443" s="301"/>
      <c r="U7443" s="301"/>
      <c r="V7443" s="301"/>
      <c r="W7443" s="301"/>
      <c r="X7443" s="301"/>
      <c r="Y7443" s="301"/>
      <c r="Z7443" s="301"/>
      <c r="AA7443" s="301"/>
      <c r="AB7443" s="301"/>
      <c r="AC7443" s="301"/>
      <c r="AD7443" s="301"/>
      <c r="AE7443" s="301"/>
      <c r="AF7443" s="301"/>
      <c r="AG7443" s="301"/>
      <c r="AH7443" s="301"/>
      <c r="AI7443" s="301"/>
    </row>
    <row r="7444" spans="18:35" ht="80.099999999999994" customHeight="1" x14ac:dyDescent="0.2">
      <c r="R7444" s="301"/>
      <c r="S7444" s="301"/>
      <c r="T7444" s="301"/>
      <c r="U7444" s="301"/>
      <c r="V7444" s="301"/>
      <c r="W7444" s="301"/>
      <c r="X7444" s="301"/>
      <c r="Y7444" s="301"/>
      <c r="Z7444" s="301"/>
      <c r="AA7444" s="301"/>
      <c r="AB7444" s="301"/>
      <c r="AC7444" s="301"/>
      <c r="AD7444" s="301"/>
      <c r="AE7444" s="301"/>
      <c r="AF7444" s="301"/>
      <c r="AG7444" s="301"/>
      <c r="AH7444" s="301"/>
      <c r="AI7444" s="301"/>
    </row>
    <row r="7445" spans="18:35" ht="80.099999999999994" customHeight="1" x14ac:dyDescent="0.2">
      <c r="R7445" s="301"/>
      <c r="S7445" s="301"/>
      <c r="T7445" s="301"/>
      <c r="U7445" s="301"/>
      <c r="V7445" s="301"/>
      <c r="W7445" s="301"/>
      <c r="X7445" s="301"/>
      <c r="Y7445" s="301"/>
      <c r="Z7445" s="301"/>
      <c r="AA7445" s="301"/>
      <c r="AB7445" s="301"/>
      <c r="AC7445" s="301"/>
      <c r="AD7445" s="301"/>
      <c r="AE7445" s="301"/>
      <c r="AF7445" s="301"/>
      <c r="AG7445" s="301"/>
      <c r="AH7445" s="301"/>
      <c r="AI7445" s="301"/>
    </row>
    <row r="7446" spans="18:35" ht="80.099999999999994" customHeight="1" x14ac:dyDescent="0.2">
      <c r="R7446" s="301"/>
      <c r="S7446" s="301"/>
      <c r="T7446" s="301"/>
      <c r="U7446" s="301"/>
      <c r="V7446" s="301"/>
      <c r="W7446" s="301"/>
      <c r="X7446" s="301"/>
      <c r="Y7446" s="301"/>
      <c r="Z7446" s="301"/>
      <c r="AA7446" s="301"/>
      <c r="AB7446" s="301"/>
      <c r="AC7446" s="301"/>
      <c r="AD7446" s="301"/>
      <c r="AE7446" s="301"/>
      <c r="AF7446" s="301"/>
      <c r="AG7446" s="301"/>
      <c r="AH7446" s="301"/>
      <c r="AI7446" s="301"/>
    </row>
    <row r="7447" spans="18:35" ht="80.099999999999994" customHeight="1" x14ac:dyDescent="0.2">
      <c r="R7447" s="301"/>
      <c r="S7447" s="301"/>
      <c r="T7447" s="301"/>
      <c r="U7447" s="301"/>
      <c r="V7447" s="301"/>
      <c r="W7447" s="301"/>
      <c r="X7447" s="301"/>
      <c r="Y7447" s="301"/>
      <c r="Z7447" s="301"/>
      <c r="AA7447" s="301"/>
      <c r="AB7447" s="301"/>
      <c r="AC7447" s="301"/>
      <c r="AD7447" s="301"/>
      <c r="AE7447" s="301"/>
      <c r="AF7447" s="301"/>
      <c r="AG7447" s="301"/>
      <c r="AH7447" s="301"/>
      <c r="AI7447" s="301"/>
    </row>
    <row r="7448" spans="18:35" ht="80.099999999999994" customHeight="1" x14ac:dyDescent="0.2">
      <c r="R7448" s="301"/>
      <c r="S7448" s="301"/>
      <c r="T7448" s="301"/>
      <c r="U7448" s="301"/>
      <c r="V7448" s="301"/>
      <c r="W7448" s="301"/>
      <c r="X7448" s="301"/>
      <c r="Y7448" s="301"/>
      <c r="Z7448" s="301"/>
      <c r="AA7448" s="301"/>
      <c r="AB7448" s="301"/>
      <c r="AC7448" s="301"/>
      <c r="AD7448" s="301"/>
      <c r="AE7448" s="301"/>
      <c r="AF7448" s="301"/>
      <c r="AG7448" s="301"/>
      <c r="AH7448" s="301"/>
      <c r="AI7448" s="301"/>
    </row>
    <row r="7449" spans="18:35" ht="80.099999999999994" customHeight="1" x14ac:dyDescent="0.2">
      <c r="R7449" s="301"/>
      <c r="S7449" s="301"/>
      <c r="T7449" s="301"/>
      <c r="U7449" s="301"/>
      <c r="V7449" s="301"/>
      <c r="W7449" s="301"/>
      <c r="X7449" s="301"/>
      <c r="Y7449" s="301"/>
      <c r="Z7449" s="301"/>
      <c r="AA7449" s="301"/>
      <c r="AB7449" s="301"/>
      <c r="AC7449" s="301"/>
      <c r="AD7449" s="301"/>
      <c r="AE7449" s="301"/>
      <c r="AF7449" s="301"/>
      <c r="AG7449" s="301"/>
      <c r="AH7449" s="301"/>
      <c r="AI7449" s="301"/>
    </row>
    <row r="7450" spans="18:35" ht="80.099999999999994" customHeight="1" x14ac:dyDescent="0.2">
      <c r="R7450" s="301"/>
      <c r="S7450" s="301"/>
      <c r="T7450" s="301"/>
      <c r="U7450" s="301"/>
      <c r="V7450" s="301"/>
      <c r="W7450" s="301"/>
      <c r="X7450" s="301"/>
      <c r="Y7450" s="301"/>
      <c r="Z7450" s="301"/>
      <c r="AA7450" s="301"/>
      <c r="AB7450" s="301"/>
      <c r="AC7450" s="301"/>
      <c r="AD7450" s="301"/>
      <c r="AE7450" s="301"/>
      <c r="AF7450" s="301"/>
      <c r="AG7450" s="301"/>
      <c r="AH7450" s="301"/>
      <c r="AI7450" s="301"/>
    </row>
    <row r="7451" spans="18:35" ht="80.099999999999994" customHeight="1" x14ac:dyDescent="0.2">
      <c r="R7451" s="301"/>
      <c r="S7451" s="301"/>
      <c r="T7451" s="301"/>
      <c r="U7451" s="301"/>
      <c r="V7451" s="301"/>
      <c r="W7451" s="301"/>
      <c r="X7451" s="301"/>
      <c r="Y7451" s="301"/>
      <c r="Z7451" s="301"/>
      <c r="AA7451" s="301"/>
      <c r="AB7451" s="301"/>
      <c r="AC7451" s="301"/>
      <c r="AD7451" s="301"/>
      <c r="AE7451" s="301"/>
      <c r="AF7451" s="301"/>
      <c r="AG7451" s="301"/>
      <c r="AH7451" s="301"/>
      <c r="AI7451" s="301"/>
    </row>
    <row r="7452" spans="18:35" ht="80.099999999999994" customHeight="1" x14ac:dyDescent="0.2">
      <c r="R7452" s="301"/>
      <c r="S7452" s="301"/>
      <c r="T7452" s="301"/>
      <c r="U7452" s="301"/>
      <c r="V7452" s="301"/>
      <c r="W7452" s="301"/>
      <c r="X7452" s="301"/>
      <c r="Y7452" s="301"/>
      <c r="Z7452" s="301"/>
      <c r="AA7452" s="301"/>
      <c r="AB7452" s="301"/>
      <c r="AC7452" s="301"/>
      <c r="AD7452" s="301"/>
      <c r="AE7452" s="301"/>
      <c r="AF7452" s="301"/>
      <c r="AG7452" s="301"/>
      <c r="AH7452" s="301"/>
      <c r="AI7452" s="301"/>
    </row>
    <row r="7453" spans="18:35" ht="80.099999999999994" customHeight="1" x14ac:dyDescent="0.2">
      <c r="R7453" s="301"/>
      <c r="S7453" s="301"/>
      <c r="T7453" s="301"/>
      <c r="U7453" s="301"/>
      <c r="V7453" s="301"/>
      <c r="W7453" s="301"/>
      <c r="X7453" s="301"/>
      <c r="Y7453" s="301"/>
      <c r="Z7453" s="301"/>
      <c r="AA7453" s="301"/>
      <c r="AB7453" s="301"/>
      <c r="AC7453" s="301"/>
      <c r="AD7453" s="301"/>
      <c r="AE7453" s="301"/>
      <c r="AF7453" s="301"/>
      <c r="AG7453" s="301"/>
      <c r="AH7453" s="301"/>
      <c r="AI7453" s="301"/>
    </row>
    <row r="7454" spans="18:35" ht="80.099999999999994" customHeight="1" x14ac:dyDescent="0.2">
      <c r="R7454" s="301"/>
      <c r="S7454" s="301"/>
      <c r="T7454" s="301"/>
      <c r="U7454" s="301"/>
      <c r="V7454" s="301"/>
      <c r="W7454" s="301"/>
      <c r="X7454" s="301"/>
      <c r="Y7454" s="301"/>
      <c r="Z7454" s="301"/>
      <c r="AA7454" s="301"/>
      <c r="AB7454" s="301"/>
      <c r="AC7454" s="301"/>
      <c r="AD7454" s="301"/>
      <c r="AE7454" s="301"/>
      <c r="AF7454" s="301"/>
      <c r="AG7454" s="301"/>
      <c r="AH7454" s="301"/>
      <c r="AI7454" s="301"/>
    </row>
    <row r="7455" spans="18:35" ht="80.099999999999994" customHeight="1" x14ac:dyDescent="0.2">
      <c r="R7455" s="301"/>
      <c r="S7455" s="301"/>
      <c r="T7455" s="301"/>
      <c r="U7455" s="301"/>
      <c r="V7455" s="301"/>
      <c r="W7455" s="301"/>
      <c r="X7455" s="301"/>
      <c r="Y7455" s="301"/>
      <c r="Z7455" s="301"/>
      <c r="AA7455" s="301"/>
      <c r="AB7455" s="301"/>
      <c r="AC7455" s="301"/>
      <c r="AD7455" s="301"/>
      <c r="AE7455" s="301"/>
      <c r="AF7455" s="301"/>
      <c r="AG7455" s="301"/>
      <c r="AH7455" s="301"/>
      <c r="AI7455" s="301"/>
    </row>
    <row r="7456" spans="18:35" ht="80.099999999999994" customHeight="1" x14ac:dyDescent="0.2">
      <c r="R7456" s="301"/>
      <c r="S7456" s="301"/>
      <c r="T7456" s="301"/>
      <c r="U7456" s="301"/>
      <c r="V7456" s="301"/>
      <c r="W7456" s="301"/>
      <c r="X7456" s="301"/>
      <c r="Y7456" s="301"/>
      <c r="Z7456" s="301"/>
      <c r="AA7456" s="301"/>
      <c r="AB7456" s="301"/>
      <c r="AC7456" s="301"/>
      <c r="AD7456" s="301"/>
      <c r="AE7456" s="301"/>
      <c r="AF7456" s="301"/>
      <c r="AG7456" s="301"/>
      <c r="AH7456" s="301"/>
      <c r="AI7456" s="301"/>
    </row>
    <row r="7457" spans="18:35" ht="80.099999999999994" customHeight="1" x14ac:dyDescent="0.2">
      <c r="R7457" s="301"/>
      <c r="S7457" s="301"/>
      <c r="T7457" s="301"/>
      <c r="U7457" s="301"/>
      <c r="V7457" s="301"/>
      <c r="W7457" s="301"/>
      <c r="X7457" s="301"/>
      <c r="Y7457" s="301"/>
      <c r="Z7457" s="301"/>
      <c r="AA7457" s="301"/>
      <c r="AB7457" s="301"/>
      <c r="AC7457" s="301"/>
      <c r="AD7457" s="301"/>
      <c r="AE7457" s="301"/>
      <c r="AF7457" s="301"/>
      <c r="AG7457" s="301"/>
      <c r="AH7457" s="301"/>
      <c r="AI7457" s="301"/>
    </row>
    <row r="7458" spans="18:35" ht="80.099999999999994" customHeight="1" x14ac:dyDescent="0.2">
      <c r="R7458" s="301"/>
      <c r="S7458" s="301"/>
      <c r="T7458" s="301"/>
      <c r="U7458" s="301"/>
      <c r="V7458" s="301"/>
      <c r="W7458" s="301"/>
      <c r="X7458" s="301"/>
      <c r="Y7458" s="301"/>
      <c r="Z7458" s="301"/>
      <c r="AA7458" s="301"/>
      <c r="AB7458" s="301"/>
      <c r="AC7458" s="301"/>
      <c r="AD7458" s="301"/>
      <c r="AE7458" s="301"/>
      <c r="AF7458" s="301"/>
      <c r="AG7458" s="301"/>
      <c r="AH7458" s="301"/>
      <c r="AI7458" s="301"/>
    </row>
    <row r="7459" spans="18:35" ht="80.099999999999994" customHeight="1" x14ac:dyDescent="0.2">
      <c r="R7459" s="301"/>
      <c r="S7459" s="301"/>
      <c r="T7459" s="301"/>
      <c r="U7459" s="301"/>
      <c r="V7459" s="301"/>
      <c r="W7459" s="301"/>
      <c r="X7459" s="301"/>
      <c r="Y7459" s="301"/>
      <c r="Z7459" s="301"/>
      <c r="AA7459" s="301"/>
      <c r="AB7459" s="301"/>
      <c r="AC7459" s="301"/>
      <c r="AD7459" s="301"/>
      <c r="AE7459" s="301"/>
      <c r="AF7459" s="301"/>
      <c r="AG7459" s="301"/>
      <c r="AH7459" s="301"/>
      <c r="AI7459" s="301"/>
    </row>
    <row r="7460" spans="18:35" ht="80.099999999999994" customHeight="1" x14ac:dyDescent="0.2">
      <c r="R7460" s="301"/>
      <c r="S7460" s="301"/>
      <c r="T7460" s="301"/>
      <c r="U7460" s="301"/>
      <c r="V7460" s="301"/>
      <c r="W7460" s="301"/>
      <c r="X7460" s="301"/>
      <c r="Y7460" s="301"/>
      <c r="Z7460" s="301"/>
      <c r="AA7460" s="301"/>
      <c r="AB7460" s="301"/>
      <c r="AC7460" s="301"/>
      <c r="AD7460" s="301"/>
      <c r="AE7460" s="301"/>
      <c r="AF7460" s="301"/>
      <c r="AG7460" s="301"/>
      <c r="AH7460" s="301"/>
      <c r="AI7460" s="301"/>
    </row>
    <row r="7461" spans="18:35" ht="80.099999999999994" customHeight="1" x14ac:dyDescent="0.2">
      <c r="R7461" s="301"/>
      <c r="S7461" s="301"/>
      <c r="T7461" s="301"/>
      <c r="U7461" s="301"/>
      <c r="V7461" s="301"/>
      <c r="W7461" s="301"/>
      <c r="X7461" s="301"/>
      <c r="Y7461" s="301"/>
      <c r="Z7461" s="301"/>
      <c r="AA7461" s="301"/>
      <c r="AB7461" s="301"/>
      <c r="AC7461" s="301"/>
      <c r="AD7461" s="301"/>
      <c r="AE7461" s="301"/>
      <c r="AF7461" s="301"/>
      <c r="AG7461" s="301"/>
      <c r="AH7461" s="301"/>
      <c r="AI7461" s="301"/>
    </row>
    <row r="7462" spans="18:35" ht="80.099999999999994" customHeight="1" x14ac:dyDescent="0.2">
      <c r="R7462" s="301"/>
      <c r="S7462" s="301"/>
      <c r="T7462" s="301"/>
      <c r="U7462" s="301"/>
      <c r="V7462" s="301"/>
      <c r="W7462" s="301"/>
      <c r="X7462" s="301"/>
      <c r="Y7462" s="301"/>
      <c r="Z7462" s="301"/>
      <c r="AA7462" s="301"/>
      <c r="AB7462" s="301"/>
      <c r="AC7462" s="301"/>
      <c r="AD7462" s="301"/>
      <c r="AE7462" s="301"/>
      <c r="AF7462" s="301"/>
      <c r="AG7462" s="301"/>
      <c r="AH7462" s="301"/>
      <c r="AI7462" s="301"/>
    </row>
    <row r="7463" spans="18:35" ht="80.099999999999994" customHeight="1" x14ac:dyDescent="0.2">
      <c r="R7463" s="301"/>
      <c r="S7463" s="301"/>
      <c r="T7463" s="301"/>
      <c r="U7463" s="301"/>
      <c r="V7463" s="301"/>
      <c r="W7463" s="301"/>
      <c r="X7463" s="301"/>
      <c r="Y7463" s="301"/>
      <c r="Z7463" s="301"/>
      <c r="AA7463" s="301"/>
      <c r="AB7463" s="301"/>
      <c r="AC7463" s="301"/>
      <c r="AD7463" s="301"/>
      <c r="AE7463" s="301"/>
      <c r="AF7463" s="301"/>
      <c r="AG7463" s="301"/>
      <c r="AH7463" s="301"/>
      <c r="AI7463" s="301"/>
    </row>
    <row r="7464" spans="18:35" ht="80.099999999999994" customHeight="1" x14ac:dyDescent="0.2">
      <c r="R7464" s="301"/>
      <c r="S7464" s="301"/>
      <c r="T7464" s="301"/>
      <c r="U7464" s="301"/>
      <c r="V7464" s="301"/>
      <c r="W7464" s="301"/>
      <c r="X7464" s="301"/>
      <c r="Y7464" s="301"/>
      <c r="Z7464" s="301"/>
      <c r="AA7464" s="301"/>
      <c r="AB7464" s="301"/>
      <c r="AC7464" s="301"/>
      <c r="AD7464" s="301"/>
      <c r="AE7464" s="301"/>
      <c r="AF7464" s="301"/>
      <c r="AG7464" s="301"/>
      <c r="AH7464" s="301"/>
      <c r="AI7464" s="301"/>
    </row>
    <row r="7465" spans="18:35" ht="80.099999999999994" customHeight="1" x14ac:dyDescent="0.2">
      <c r="R7465" s="301"/>
      <c r="S7465" s="301"/>
      <c r="T7465" s="301"/>
      <c r="U7465" s="301"/>
      <c r="V7465" s="301"/>
      <c r="W7465" s="301"/>
      <c r="X7465" s="301"/>
      <c r="Y7465" s="301"/>
      <c r="Z7465" s="301"/>
      <c r="AA7465" s="301"/>
      <c r="AB7465" s="301"/>
      <c r="AC7465" s="301"/>
      <c r="AD7465" s="301"/>
      <c r="AE7465" s="301"/>
      <c r="AF7465" s="301"/>
      <c r="AG7465" s="301"/>
      <c r="AH7465" s="301"/>
      <c r="AI7465" s="301"/>
    </row>
    <row r="7466" spans="18:35" ht="80.099999999999994" customHeight="1" x14ac:dyDescent="0.2">
      <c r="R7466" s="301"/>
      <c r="S7466" s="301"/>
      <c r="T7466" s="301"/>
      <c r="U7466" s="301"/>
      <c r="V7466" s="301"/>
      <c r="W7466" s="301"/>
      <c r="X7466" s="301"/>
      <c r="Y7466" s="301"/>
      <c r="Z7466" s="301"/>
      <c r="AA7466" s="301"/>
      <c r="AB7466" s="301"/>
      <c r="AC7466" s="301"/>
      <c r="AD7466" s="301"/>
      <c r="AE7466" s="301"/>
      <c r="AF7466" s="301"/>
      <c r="AG7466" s="301"/>
      <c r="AH7466" s="301"/>
      <c r="AI7466" s="301"/>
    </row>
    <row r="7467" spans="18:35" ht="80.099999999999994" customHeight="1" x14ac:dyDescent="0.2">
      <c r="R7467" s="301"/>
      <c r="S7467" s="301"/>
      <c r="T7467" s="301"/>
      <c r="U7467" s="301"/>
      <c r="V7467" s="301"/>
      <c r="W7467" s="301"/>
      <c r="X7467" s="301"/>
      <c r="Y7467" s="301"/>
      <c r="Z7467" s="301"/>
      <c r="AA7467" s="301"/>
      <c r="AB7467" s="301"/>
      <c r="AC7467" s="301"/>
      <c r="AD7467" s="301"/>
      <c r="AE7467" s="301"/>
      <c r="AF7467" s="301"/>
      <c r="AG7467" s="301"/>
      <c r="AH7467" s="301"/>
      <c r="AI7467" s="301"/>
    </row>
    <row r="7468" spans="18:35" ht="80.099999999999994" customHeight="1" x14ac:dyDescent="0.2">
      <c r="R7468" s="301"/>
      <c r="S7468" s="301"/>
      <c r="T7468" s="301"/>
      <c r="U7468" s="301"/>
      <c r="V7468" s="301"/>
      <c r="W7468" s="301"/>
      <c r="X7468" s="301"/>
      <c r="Y7468" s="301"/>
      <c r="Z7468" s="301"/>
      <c r="AA7468" s="301"/>
      <c r="AB7468" s="301"/>
      <c r="AC7468" s="301"/>
      <c r="AD7468" s="301"/>
      <c r="AE7468" s="301"/>
      <c r="AF7468" s="301"/>
      <c r="AG7468" s="301"/>
      <c r="AH7468" s="301"/>
      <c r="AI7468" s="301"/>
    </row>
    <row r="7469" spans="18:35" ht="80.099999999999994" customHeight="1" x14ac:dyDescent="0.2">
      <c r="R7469" s="301"/>
      <c r="S7469" s="301"/>
      <c r="T7469" s="301"/>
      <c r="U7469" s="301"/>
      <c r="V7469" s="301"/>
      <c r="W7469" s="301"/>
      <c r="X7469" s="301"/>
      <c r="Y7469" s="301"/>
      <c r="Z7469" s="301"/>
      <c r="AA7469" s="301"/>
      <c r="AB7469" s="301"/>
      <c r="AC7469" s="301"/>
      <c r="AD7469" s="301"/>
      <c r="AE7469" s="301"/>
      <c r="AF7469" s="301"/>
      <c r="AG7469" s="301"/>
      <c r="AH7469" s="301"/>
      <c r="AI7469" s="301"/>
    </row>
    <row r="7470" spans="18:35" ht="80.099999999999994" customHeight="1" x14ac:dyDescent="0.2">
      <c r="R7470" s="301"/>
      <c r="S7470" s="301"/>
      <c r="T7470" s="301"/>
      <c r="U7470" s="301"/>
      <c r="V7470" s="301"/>
      <c r="W7470" s="301"/>
      <c r="X7470" s="301"/>
      <c r="Y7470" s="301"/>
      <c r="Z7470" s="301"/>
      <c r="AA7470" s="301"/>
      <c r="AB7470" s="301"/>
      <c r="AC7470" s="301"/>
      <c r="AD7470" s="301"/>
      <c r="AE7470" s="301"/>
      <c r="AF7470" s="301"/>
      <c r="AG7470" s="301"/>
      <c r="AH7470" s="301"/>
      <c r="AI7470" s="301"/>
    </row>
    <row r="7471" spans="18:35" ht="80.099999999999994" customHeight="1" x14ac:dyDescent="0.2">
      <c r="R7471" s="301"/>
      <c r="S7471" s="301"/>
      <c r="T7471" s="301"/>
      <c r="U7471" s="301"/>
      <c r="V7471" s="301"/>
      <c r="W7471" s="301"/>
      <c r="X7471" s="301"/>
      <c r="Y7471" s="301"/>
      <c r="Z7471" s="301"/>
      <c r="AA7471" s="301"/>
      <c r="AB7471" s="301"/>
      <c r="AC7471" s="301"/>
      <c r="AD7471" s="301"/>
      <c r="AE7471" s="301"/>
      <c r="AF7471" s="301"/>
      <c r="AG7471" s="301"/>
      <c r="AH7471" s="301"/>
      <c r="AI7471" s="301"/>
    </row>
    <row r="7472" spans="18:35" ht="80.099999999999994" customHeight="1" x14ac:dyDescent="0.2">
      <c r="R7472" s="301"/>
      <c r="S7472" s="301"/>
      <c r="T7472" s="301"/>
      <c r="U7472" s="301"/>
      <c r="V7472" s="301"/>
      <c r="W7472" s="301"/>
      <c r="X7472" s="301"/>
      <c r="Y7472" s="301"/>
      <c r="Z7472" s="301"/>
      <c r="AA7472" s="301"/>
      <c r="AB7472" s="301"/>
      <c r="AC7472" s="301"/>
      <c r="AD7472" s="301"/>
      <c r="AE7472" s="301"/>
      <c r="AF7472" s="301"/>
      <c r="AG7472" s="301"/>
      <c r="AH7472" s="301"/>
      <c r="AI7472" s="301"/>
    </row>
    <row r="7473" spans="18:35" ht="80.099999999999994" customHeight="1" x14ac:dyDescent="0.2">
      <c r="R7473" s="301"/>
      <c r="S7473" s="301"/>
      <c r="T7473" s="301"/>
      <c r="U7473" s="301"/>
      <c r="V7473" s="301"/>
      <c r="W7473" s="301"/>
      <c r="X7473" s="301"/>
      <c r="Y7473" s="301"/>
      <c r="Z7473" s="301"/>
      <c r="AA7473" s="301"/>
      <c r="AB7473" s="301"/>
      <c r="AC7473" s="301"/>
      <c r="AD7473" s="301"/>
      <c r="AE7473" s="301"/>
      <c r="AF7473" s="301"/>
      <c r="AG7473" s="301"/>
      <c r="AH7473" s="301"/>
      <c r="AI7473" s="301"/>
    </row>
    <row r="7474" spans="18:35" ht="80.099999999999994" customHeight="1" x14ac:dyDescent="0.2">
      <c r="R7474" s="301"/>
      <c r="S7474" s="301"/>
      <c r="T7474" s="301"/>
      <c r="U7474" s="301"/>
      <c r="V7474" s="301"/>
      <c r="W7474" s="301"/>
      <c r="X7474" s="301"/>
      <c r="Y7474" s="301"/>
      <c r="Z7474" s="301"/>
      <c r="AA7474" s="301"/>
      <c r="AB7474" s="301"/>
      <c r="AC7474" s="301"/>
      <c r="AD7474" s="301"/>
      <c r="AE7474" s="301"/>
      <c r="AF7474" s="301"/>
      <c r="AG7474" s="301"/>
      <c r="AH7474" s="301"/>
      <c r="AI7474" s="301"/>
    </row>
    <row r="7475" spans="18:35" ht="80.099999999999994" customHeight="1" x14ac:dyDescent="0.2">
      <c r="R7475" s="301"/>
      <c r="S7475" s="301"/>
      <c r="T7475" s="301"/>
      <c r="U7475" s="301"/>
      <c r="V7475" s="301"/>
      <c r="W7475" s="301"/>
      <c r="X7475" s="301"/>
      <c r="Y7475" s="301"/>
      <c r="Z7475" s="301"/>
      <c r="AA7475" s="301"/>
      <c r="AB7475" s="301"/>
      <c r="AC7475" s="301"/>
      <c r="AD7475" s="301"/>
      <c r="AE7475" s="301"/>
      <c r="AF7475" s="301"/>
      <c r="AG7475" s="301"/>
      <c r="AH7475" s="301"/>
      <c r="AI7475" s="301"/>
    </row>
    <row r="7476" spans="18:35" ht="80.099999999999994" customHeight="1" x14ac:dyDescent="0.2">
      <c r="R7476" s="301"/>
      <c r="S7476" s="301"/>
      <c r="T7476" s="301"/>
      <c r="U7476" s="301"/>
      <c r="V7476" s="301"/>
      <c r="W7476" s="301"/>
      <c r="X7476" s="301"/>
      <c r="Y7476" s="301"/>
      <c r="Z7476" s="301"/>
      <c r="AA7476" s="301"/>
      <c r="AB7476" s="301"/>
      <c r="AC7476" s="301"/>
      <c r="AD7476" s="301"/>
      <c r="AE7476" s="301"/>
      <c r="AF7476" s="301"/>
      <c r="AG7476" s="301"/>
      <c r="AH7476" s="301"/>
      <c r="AI7476" s="301"/>
    </row>
    <row r="7477" spans="18:35" ht="80.099999999999994" customHeight="1" x14ac:dyDescent="0.2">
      <c r="R7477" s="301"/>
      <c r="S7477" s="301"/>
      <c r="T7477" s="301"/>
      <c r="U7477" s="301"/>
      <c r="V7477" s="301"/>
      <c r="W7477" s="301"/>
      <c r="X7477" s="301"/>
      <c r="Y7477" s="301"/>
      <c r="Z7477" s="301"/>
      <c r="AA7477" s="301"/>
      <c r="AB7477" s="301"/>
      <c r="AC7477" s="301"/>
      <c r="AD7477" s="301"/>
      <c r="AE7477" s="301"/>
      <c r="AF7477" s="301"/>
      <c r="AG7477" s="301"/>
      <c r="AH7477" s="301"/>
      <c r="AI7477" s="301"/>
    </row>
    <row r="7478" spans="18:35" ht="80.099999999999994" customHeight="1" x14ac:dyDescent="0.2">
      <c r="R7478" s="301"/>
      <c r="S7478" s="301"/>
      <c r="T7478" s="301"/>
      <c r="U7478" s="301"/>
      <c r="V7478" s="301"/>
      <c r="W7478" s="301"/>
      <c r="X7478" s="301"/>
      <c r="Y7478" s="301"/>
      <c r="Z7478" s="301"/>
      <c r="AA7478" s="301"/>
      <c r="AB7478" s="301"/>
      <c r="AC7478" s="301"/>
      <c r="AD7478" s="301"/>
      <c r="AE7478" s="301"/>
      <c r="AF7478" s="301"/>
      <c r="AG7478" s="301"/>
      <c r="AH7478" s="301"/>
      <c r="AI7478" s="301"/>
    </row>
    <row r="7479" spans="18:35" ht="80.099999999999994" customHeight="1" x14ac:dyDescent="0.2">
      <c r="R7479" s="301"/>
      <c r="S7479" s="301"/>
      <c r="T7479" s="301"/>
      <c r="U7479" s="301"/>
      <c r="V7479" s="301"/>
      <c r="W7479" s="301"/>
      <c r="X7479" s="301"/>
      <c r="Y7479" s="301"/>
      <c r="Z7479" s="301"/>
      <c r="AA7479" s="301"/>
      <c r="AB7479" s="301"/>
      <c r="AC7479" s="301"/>
      <c r="AD7479" s="301"/>
      <c r="AE7479" s="301"/>
      <c r="AF7479" s="301"/>
      <c r="AG7479" s="301"/>
      <c r="AH7479" s="301"/>
      <c r="AI7479" s="301"/>
    </row>
    <row r="7480" spans="18:35" ht="80.099999999999994" customHeight="1" x14ac:dyDescent="0.2">
      <c r="R7480" s="301"/>
      <c r="S7480" s="301"/>
      <c r="T7480" s="301"/>
      <c r="U7480" s="301"/>
      <c r="V7480" s="301"/>
      <c r="W7480" s="301"/>
      <c r="X7480" s="301"/>
      <c r="Y7480" s="301"/>
      <c r="Z7480" s="301"/>
      <c r="AA7480" s="301"/>
      <c r="AB7480" s="301"/>
      <c r="AC7480" s="301"/>
      <c r="AD7480" s="301"/>
      <c r="AE7480" s="301"/>
      <c r="AF7480" s="301"/>
      <c r="AG7480" s="301"/>
      <c r="AH7480" s="301"/>
      <c r="AI7480" s="301"/>
    </row>
    <row r="7481" spans="18:35" ht="80.099999999999994" customHeight="1" x14ac:dyDescent="0.2">
      <c r="R7481" s="301"/>
      <c r="S7481" s="301"/>
      <c r="T7481" s="301"/>
      <c r="U7481" s="301"/>
      <c r="V7481" s="301"/>
      <c r="W7481" s="301"/>
      <c r="X7481" s="301"/>
      <c r="Y7481" s="301"/>
      <c r="Z7481" s="301"/>
      <c r="AA7481" s="301"/>
      <c r="AB7481" s="301"/>
      <c r="AC7481" s="301"/>
      <c r="AD7481" s="301"/>
      <c r="AE7481" s="301"/>
      <c r="AF7481" s="301"/>
      <c r="AG7481" s="301"/>
      <c r="AH7481" s="301"/>
      <c r="AI7481" s="301"/>
    </row>
    <row r="7482" spans="18:35" ht="80.099999999999994" customHeight="1" x14ac:dyDescent="0.2">
      <c r="R7482" s="301"/>
      <c r="S7482" s="301"/>
      <c r="T7482" s="301"/>
      <c r="U7482" s="301"/>
      <c r="V7482" s="301"/>
      <c r="W7482" s="301"/>
      <c r="X7482" s="301"/>
      <c r="Y7482" s="301"/>
      <c r="Z7482" s="301"/>
      <c r="AA7482" s="301"/>
      <c r="AB7482" s="301"/>
      <c r="AC7482" s="301"/>
      <c r="AD7482" s="301"/>
      <c r="AE7482" s="301"/>
      <c r="AF7482" s="301"/>
      <c r="AG7482" s="301"/>
      <c r="AH7482" s="301"/>
      <c r="AI7482" s="301"/>
    </row>
    <row r="7483" spans="18:35" ht="80.099999999999994" customHeight="1" x14ac:dyDescent="0.2">
      <c r="R7483" s="301"/>
      <c r="S7483" s="301"/>
      <c r="T7483" s="301"/>
      <c r="U7483" s="301"/>
      <c r="V7483" s="301"/>
      <c r="W7483" s="301"/>
      <c r="X7483" s="301"/>
      <c r="Y7483" s="301"/>
      <c r="Z7483" s="301"/>
      <c r="AA7483" s="301"/>
      <c r="AB7483" s="301"/>
      <c r="AC7483" s="301"/>
      <c r="AD7483" s="301"/>
      <c r="AE7483" s="301"/>
      <c r="AF7483" s="301"/>
      <c r="AG7483" s="301"/>
      <c r="AH7483" s="301"/>
      <c r="AI7483" s="301"/>
    </row>
    <row r="7484" spans="18:35" ht="80.099999999999994" customHeight="1" x14ac:dyDescent="0.2">
      <c r="R7484" s="301"/>
      <c r="S7484" s="301"/>
      <c r="T7484" s="301"/>
      <c r="U7484" s="301"/>
      <c r="V7484" s="301"/>
      <c r="W7484" s="301"/>
      <c r="X7484" s="301"/>
      <c r="Y7484" s="301"/>
      <c r="Z7484" s="301"/>
      <c r="AA7484" s="301"/>
      <c r="AB7484" s="301"/>
      <c r="AC7484" s="301"/>
      <c r="AD7484" s="301"/>
      <c r="AE7484" s="301"/>
      <c r="AF7484" s="301"/>
      <c r="AG7484" s="301"/>
      <c r="AH7484" s="301"/>
      <c r="AI7484" s="301"/>
    </row>
    <row r="7485" spans="18:35" ht="80.099999999999994" customHeight="1" x14ac:dyDescent="0.2">
      <c r="R7485" s="301"/>
      <c r="S7485" s="301"/>
      <c r="T7485" s="301"/>
      <c r="U7485" s="301"/>
      <c r="V7485" s="301"/>
      <c r="W7485" s="301"/>
      <c r="X7485" s="301"/>
      <c r="Y7485" s="301"/>
      <c r="Z7485" s="301"/>
      <c r="AA7485" s="301"/>
      <c r="AB7485" s="301"/>
      <c r="AC7485" s="301"/>
      <c r="AD7485" s="301"/>
      <c r="AE7485" s="301"/>
      <c r="AF7485" s="301"/>
      <c r="AG7485" s="301"/>
      <c r="AH7485" s="301"/>
      <c r="AI7485" s="301"/>
    </row>
    <row r="7486" spans="18:35" ht="80.099999999999994" customHeight="1" x14ac:dyDescent="0.2">
      <c r="R7486" s="301"/>
      <c r="S7486" s="301"/>
      <c r="T7486" s="301"/>
      <c r="U7486" s="301"/>
      <c r="V7486" s="301"/>
      <c r="W7486" s="301"/>
      <c r="X7486" s="301"/>
      <c r="Y7486" s="301"/>
      <c r="Z7486" s="301"/>
      <c r="AA7486" s="301"/>
      <c r="AB7486" s="301"/>
      <c r="AC7486" s="301"/>
      <c r="AD7486" s="301"/>
      <c r="AE7486" s="301"/>
      <c r="AF7486" s="301"/>
      <c r="AG7486" s="301"/>
      <c r="AH7486" s="301"/>
      <c r="AI7486" s="301"/>
    </row>
    <row r="7487" spans="18:35" ht="80.099999999999994" customHeight="1" x14ac:dyDescent="0.2">
      <c r="R7487" s="301"/>
      <c r="S7487" s="301"/>
      <c r="T7487" s="301"/>
      <c r="U7487" s="301"/>
      <c r="V7487" s="301"/>
      <c r="W7487" s="301"/>
      <c r="X7487" s="301"/>
      <c r="Y7487" s="301"/>
      <c r="Z7487" s="301"/>
      <c r="AA7487" s="301"/>
      <c r="AB7487" s="301"/>
      <c r="AC7487" s="301"/>
      <c r="AD7487" s="301"/>
      <c r="AE7487" s="301"/>
      <c r="AF7487" s="301"/>
      <c r="AG7487" s="301"/>
      <c r="AH7487" s="301"/>
      <c r="AI7487" s="301"/>
    </row>
    <row r="7488" spans="18:35" ht="80.099999999999994" customHeight="1" x14ac:dyDescent="0.2">
      <c r="R7488" s="301"/>
      <c r="S7488" s="301"/>
      <c r="T7488" s="301"/>
      <c r="U7488" s="301"/>
      <c r="V7488" s="301"/>
      <c r="W7488" s="301"/>
      <c r="X7488" s="301"/>
      <c r="Y7488" s="301"/>
      <c r="Z7488" s="301"/>
      <c r="AA7488" s="301"/>
      <c r="AB7488" s="301"/>
      <c r="AC7488" s="301"/>
      <c r="AD7488" s="301"/>
      <c r="AE7488" s="301"/>
      <c r="AF7488" s="301"/>
      <c r="AG7488" s="301"/>
      <c r="AH7488" s="301"/>
      <c r="AI7488" s="301"/>
    </row>
    <row r="7489" spans="18:35" ht="80.099999999999994" customHeight="1" x14ac:dyDescent="0.2">
      <c r="R7489" s="301"/>
      <c r="S7489" s="301"/>
      <c r="T7489" s="301"/>
      <c r="U7489" s="301"/>
      <c r="V7489" s="301"/>
      <c r="W7489" s="301"/>
      <c r="X7489" s="301"/>
      <c r="Y7489" s="301"/>
      <c r="Z7489" s="301"/>
      <c r="AA7489" s="301"/>
      <c r="AB7489" s="301"/>
      <c r="AC7489" s="301"/>
      <c r="AD7489" s="301"/>
      <c r="AE7489" s="301"/>
      <c r="AF7489" s="301"/>
      <c r="AG7489" s="301"/>
      <c r="AH7489" s="301"/>
      <c r="AI7489" s="301"/>
    </row>
    <row r="7490" spans="18:35" ht="80.099999999999994" customHeight="1" x14ac:dyDescent="0.2">
      <c r="R7490" s="301"/>
      <c r="S7490" s="301"/>
      <c r="T7490" s="301"/>
      <c r="U7490" s="301"/>
      <c r="V7490" s="301"/>
      <c r="W7490" s="301"/>
      <c r="X7490" s="301"/>
      <c r="Y7490" s="301"/>
      <c r="Z7490" s="301"/>
      <c r="AA7490" s="301"/>
      <c r="AB7490" s="301"/>
      <c r="AC7490" s="301"/>
      <c r="AD7490" s="301"/>
      <c r="AE7490" s="301"/>
      <c r="AF7490" s="301"/>
      <c r="AG7490" s="301"/>
      <c r="AH7490" s="301"/>
      <c r="AI7490" s="301"/>
    </row>
    <row r="7491" spans="18:35" ht="80.099999999999994" customHeight="1" x14ac:dyDescent="0.2">
      <c r="R7491" s="301"/>
      <c r="S7491" s="301"/>
      <c r="T7491" s="301"/>
      <c r="U7491" s="301"/>
      <c r="V7491" s="301"/>
      <c r="W7491" s="301"/>
      <c r="X7491" s="301"/>
      <c r="Y7491" s="301"/>
      <c r="Z7491" s="301"/>
      <c r="AA7491" s="301"/>
      <c r="AB7491" s="301"/>
      <c r="AC7491" s="301"/>
      <c r="AD7491" s="301"/>
      <c r="AE7491" s="301"/>
      <c r="AF7491" s="301"/>
      <c r="AG7491" s="301"/>
      <c r="AH7491" s="301"/>
      <c r="AI7491" s="301"/>
    </row>
    <row r="7492" spans="18:35" ht="80.099999999999994" customHeight="1" x14ac:dyDescent="0.2">
      <c r="R7492" s="301"/>
      <c r="S7492" s="301"/>
      <c r="T7492" s="301"/>
      <c r="U7492" s="301"/>
      <c r="V7492" s="301"/>
      <c r="W7492" s="301"/>
      <c r="X7492" s="301"/>
      <c r="Y7492" s="301"/>
      <c r="Z7492" s="301"/>
      <c r="AA7492" s="301"/>
      <c r="AB7492" s="301"/>
      <c r="AC7492" s="301"/>
      <c r="AD7492" s="301"/>
      <c r="AE7492" s="301"/>
      <c r="AF7492" s="301"/>
      <c r="AG7492" s="301"/>
      <c r="AH7492" s="301"/>
      <c r="AI7492" s="301"/>
    </row>
    <row r="7493" spans="18:35" ht="80.099999999999994" customHeight="1" x14ac:dyDescent="0.2">
      <c r="R7493" s="301"/>
      <c r="S7493" s="301"/>
      <c r="T7493" s="301"/>
      <c r="U7493" s="301"/>
      <c r="V7493" s="301"/>
      <c r="W7493" s="301"/>
      <c r="X7493" s="301"/>
      <c r="Y7493" s="301"/>
      <c r="Z7493" s="301"/>
      <c r="AA7493" s="301"/>
      <c r="AB7493" s="301"/>
      <c r="AC7493" s="301"/>
      <c r="AD7493" s="301"/>
      <c r="AE7493" s="301"/>
      <c r="AF7493" s="301"/>
      <c r="AG7493" s="301"/>
      <c r="AH7493" s="301"/>
      <c r="AI7493" s="301"/>
    </row>
    <row r="7494" spans="18:35" ht="80.099999999999994" customHeight="1" x14ac:dyDescent="0.2">
      <c r="R7494" s="301"/>
      <c r="S7494" s="301"/>
      <c r="T7494" s="301"/>
      <c r="U7494" s="301"/>
      <c r="V7494" s="301"/>
      <c r="W7494" s="301"/>
      <c r="X7494" s="301"/>
      <c r="Y7494" s="301"/>
      <c r="Z7494" s="301"/>
      <c r="AA7494" s="301"/>
      <c r="AB7494" s="301"/>
      <c r="AC7494" s="301"/>
      <c r="AD7494" s="301"/>
      <c r="AE7494" s="301"/>
      <c r="AF7494" s="301"/>
      <c r="AG7494" s="301"/>
      <c r="AH7494" s="301"/>
      <c r="AI7494" s="301"/>
    </row>
    <row r="7495" spans="18:35" ht="80.099999999999994" customHeight="1" x14ac:dyDescent="0.2">
      <c r="R7495" s="301"/>
      <c r="S7495" s="301"/>
      <c r="T7495" s="301"/>
      <c r="U7495" s="301"/>
      <c r="V7495" s="301"/>
      <c r="W7495" s="301"/>
      <c r="X7495" s="301"/>
      <c r="Y7495" s="301"/>
      <c r="Z7495" s="301"/>
      <c r="AA7495" s="301"/>
      <c r="AB7495" s="301"/>
      <c r="AC7495" s="301"/>
      <c r="AD7495" s="301"/>
      <c r="AE7495" s="301"/>
      <c r="AF7495" s="301"/>
      <c r="AG7495" s="301"/>
      <c r="AH7495" s="301"/>
      <c r="AI7495" s="301"/>
    </row>
    <row r="7496" spans="18:35" ht="80.099999999999994" customHeight="1" x14ac:dyDescent="0.2">
      <c r="R7496" s="301"/>
      <c r="S7496" s="301"/>
      <c r="T7496" s="301"/>
      <c r="U7496" s="301"/>
      <c r="V7496" s="301"/>
      <c r="W7496" s="301"/>
      <c r="X7496" s="301"/>
      <c r="Y7496" s="301"/>
      <c r="Z7496" s="301"/>
      <c r="AA7496" s="301"/>
      <c r="AB7496" s="301"/>
      <c r="AC7496" s="301"/>
      <c r="AD7496" s="301"/>
      <c r="AE7496" s="301"/>
      <c r="AF7496" s="301"/>
      <c r="AG7496" s="301"/>
      <c r="AH7496" s="301"/>
      <c r="AI7496" s="301"/>
    </row>
    <row r="7497" spans="18:35" ht="80.099999999999994" customHeight="1" x14ac:dyDescent="0.2">
      <c r="R7497" s="301"/>
      <c r="S7497" s="301"/>
      <c r="T7497" s="301"/>
      <c r="U7497" s="301"/>
      <c r="V7497" s="301"/>
      <c r="W7497" s="301"/>
      <c r="X7497" s="301"/>
      <c r="Y7497" s="301"/>
      <c r="Z7497" s="301"/>
      <c r="AA7497" s="301"/>
      <c r="AB7497" s="301"/>
      <c r="AC7497" s="301"/>
      <c r="AD7497" s="301"/>
      <c r="AE7497" s="301"/>
      <c r="AF7497" s="301"/>
      <c r="AG7497" s="301"/>
      <c r="AH7497" s="301"/>
      <c r="AI7497" s="301"/>
    </row>
    <row r="7498" spans="18:35" ht="80.099999999999994" customHeight="1" x14ac:dyDescent="0.2">
      <c r="R7498" s="301"/>
      <c r="S7498" s="301"/>
      <c r="T7498" s="301"/>
      <c r="U7498" s="301"/>
      <c r="V7498" s="301"/>
      <c r="W7498" s="301"/>
      <c r="X7498" s="301"/>
      <c r="Y7498" s="301"/>
      <c r="Z7498" s="301"/>
      <c r="AA7498" s="301"/>
      <c r="AB7498" s="301"/>
      <c r="AC7498" s="301"/>
      <c r="AD7498" s="301"/>
      <c r="AE7498" s="301"/>
      <c r="AF7498" s="301"/>
      <c r="AG7498" s="301"/>
      <c r="AH7498" s="301"/>
      <c r="AI7498" s="301"/>
    </row>
    <row r="7499" spans="18:35" ht="80.099999999999994" customHeight="1" x14ac:dyDescent="0.2">
      <c r="R7499" s="301"/>
      <c r="S7499" s="301"/>
      <c r="T7499" s="301"/>
      <c r="U7499" s="301"/>
      <c r="V7499" s="301"/>
      <c r="W7499" s="301"/>
      <c r="X7499" s="301"/>
      <c r="Y7499" s="301"/>
      <c r="Z7499" s="301"/>
      <c r="AA7499" s="301"/>
      <c r="AB7499" s="301"/>
      <c r="AC7499" s="301"/>
      <c r="AD7499" s="301"/>
      <c r="AE7499" s="301"/>
      <c r="AF7499" s="301"/>
      <c r="AG7499" s="301"/>
      <c r="AH7499" s="301"/>
      <c r="AI7499" s="301"/>
    </row>
    <row r="7500" spans="18:35" ht="80.099999999999994" customHeight="1" x14ac:dyDescent="0.2">
      <c r="R7500" s="301"/>
      <c r="S7500" s="301"/>
      <c r="T7500" s="301"/>
      <c r="U7500" s="301"/>
      <c r="V7500" s="301"/>
      <c r="W7500" s="301"/>
      <c r="X7500" s="301"/>
      <c r="Y7500" s="301"/>
      <c r="Z7500" s="301"/>
      <c r="AA7500" s="301"/>
      <c r="AB7500" s="301"/>
      <c r="AC7500" s="301"/>
      <c r="AD7500" s="301"/>
      <c r="AE7500" s="301"/>
      <c r="AF7500" s="301"/>
      <c r="AG7500" s="301"/>
      <c r="AH7500" s="301"/>
      <c r="AI7500" s="301"/>
    </row>
    <row r="7501" spans="18:35" ht="80.099999999999994" customHeight="1" x14ac:dyDescent="0.2">
      <c r="R7501" s="301"/>
      <c r="S7501" s="301"/>
      <c r="T7501" s="301"/>
      <c r="U7501" s="301"/>
      <c r="V7501" s="301"/>
      <c r="W7501" s="301"/>
      <c r="X7501" s="301"/>
      <c r="Y7501" s="301"/>
      <c r="Z7501" s="301"/>
      <c r="AA7501" s="301"/>
      <c r="AB7501" s="301"/>
      <c r="AC7501" s="301"/>
      <c r="AD7501" s="301"/>
      <c r="AE7501" s="301"/>
      <c r="AF7501" s="301"/>
      <c r="AG7501" s="301"/>
      <c r="AH7501" s="301"/>
      <c r="AI7501" s="301"/>
    </row>
    <row r="7502" spans="18:35" ht="80.099999999999994" customHeight="1" x14ac:dyDescent="0.2">
      <c r="R7502" s="301"/>
      <c r="S7502" s="301"/>
      <c r="T7502" s="301"/>
      <c r="U7502" s="301"/>
      <c r="V7502" s="301"/>
      <c r="W7502" s="301"/>
      <c r="X7502" s="301"/>
      <c r="Y7502" s="301"/>
      <c r="Z7502" s="301"/>
      <c r="AA7502" s="301"/>
      <c r="AB7502" s="301"/>
      <c r="AC7502" s="301"/>
      <c r="AD7502" s="301"/>
      <c r="AE7502" s="301"/>
      <c r="AF7502" s="301"/>
      <c r="AG7502" s="301"/>
      <c r="AH7502" s="301"/>
      <c r="AI7502" s="301"/>
    </row>
    <row r="7503" spans="18:35" ht="80.099999999999994" customHeight="1" x14ac:dyDescent="0.2">
      <c r="R7503" s="301"/>
      <c r="S7503" s="301"/>
      <c r="T7503" s="301"/>
      <c r="U7503" s="301"/>
      <c r="V7503" s="301"/>
      <c r="W7503" s="301"/>
      <c r="X7503" s="301"/>
      <c r="Y7503" s="301"/>
      <c r="Z7503" s="301"/>
      <c r="AA7503" s="301"/>
      <c r="AB7503" s="301"/>
      <c r="AC7503" s="301"/>
      <c r="AD7503" s="301"/>
      <c r="AE7503" s="301"/>
      <c r="AF7503" s="301"/>
      <c r="AG7503" s="301"/>
      <c r="AH7503" s="301"/>
      <c r="AI7503" s="301"/>
    </row>
    <row r="7504" spans="18:35" ht="80.099999999999994" customHeight="1" x14ac:dyDescent="0.2">
      <c r="R7504" s="301"/>
      <c r="S7504" s="301"/>
      <c r="T7504" s="301"/>
      <c r="U7504" s="301"/>
      <c r="V7504" s="301"/>
      <c r="W7504" s="301"/>
      <c r="X7504" s="301"/>
      <c r="Y7504" s="301"/>
      <c r="Z7504" s="301"/>
      <c r="AA7504" s="301"/>
      <c r="AB7504" s="301"/>
      <c r="AC7504" s="301"/>
      <c r="AD7504" s="301"/>
      <c r="AE7504" s="301"/>
      <c r="AF7504" s="301"/>
      <c r="AG7504" s="301"/>
      <c r="AH7504" s="301"/>
      <c r="AI7504" s="301"/>
    </row>
    <row r="7505" spans="18:35" ht="80.099999999999994" customHeight="1" x14ac:dyDescent="0.2">
      <c r="R7505" s="301"/>
      <c r="S7505" s="301"/>
      <c r="T7505" s="301"/>
      <c r="U7505" s="301"/>
      <c r="V7505" s="301"/>
      <c r="W7505" s="301"/>
      <c r="X7505" s="301"/>
      <c r="Y7505" s="301"/>
      <c r="Z7505" s="301"/>
      <c r="AA7505" s="301"/>
      <c r="AB7505" s="301"/>
      <c r="AC7505" s="301"/>
      <c r="AD7505" s="301"/>
      <c r="AE7505" s="301"/>
      <c r="AF7505" s="301"/>
      <c r="AG7505" s="301"/>
      <c r="AH7505" s="301"/>
      <c r="AI7505" s="301"/>
    </row>
    <row r="7506" spans="18:35" ht="80.099999999999994" customHeight="1" x14ac:dyDescent="0.2">
      <c r="R7506" s="301"/>
      <c r="S7506" s="301"/>
      <c r="T7506" s="301"/>
      <c r="U7506" s="301"/>
      <c r="V7506" s="301"/>
      <c r="W7506" s="301"/>
      <c r="X7506" s="301"/>
      <c r="Y7506" s="301"/>
      <c r="Z7506" s="301"/>
      <c r="AA7506" s="301"/>
      <c r="AB7506" s="301"/>
      <c r="AC7506" s="301"/>
      <c r="AD7506" s="301"/>
      <c r="AE7506" s="301"/>
      <c r="AF7506" s="301"/>
      <c r="AG7506" s="301"/>
      <c r="AH7506" s="301"/>
      <c r="AI7506" s="301"/>
    </row>
    <row r="7507" spans="18:35" ht="80.099999999999994" customHeight="1" x14ac:dyDescent="0.2">
      <c r="R7507" s="301"/>
      <c r="S7507" s="301"/>
      <c r="T7507" s="301"/>
      <c r="U7507" s="301"/>
      <c r="V7507" s="301"/>
      <c r="W7507" s="301"/>
      <c r="X7507" s="301"/>
      <c r="Y7507" s="301"/>
      <c r="Z7507" s="301"/>
      <c r="AA7507" s="301"/>
      <c r="AB7507" s="301"/>
      <c r="AC7507" s="301"/>
      <c r="AD7507" s="301"/>
      <c r="AE7507" s="301"/>
      <c r="AF7507" s="301"/>
      <c r="AG7507" s="301"/>
      <c r="AH7507" s="301"/>
      <c r="AI7507" s="301"/>
    </row>
    <row r="7508" spans="18:35" ht="80.099999999999994" customHeight="1" x14ac:dyDescent="0.2">
      <c r="R7508" s="301"/>
      <c r="S7508" s="301"/>
      <c r="T7508" s="301"/>
      <c r="U7508" s="301"/>
      <c r="V7508" s="301"/>
      <c r="W7508" s="301"/>
      <c r="X7508" s="301"/>
      <c r="Y7508" s="301"/>
      <c r="Z7508" s="301"/>
      <c r="AA7508" s="301"/>
      <c r="AB7508" s="301"/>
      <c r="AC7508" s="301"/>
      <c r="AD7508" s="301"/>
      <c r="AE7508" s="301"/>
      <c r="AF7508" s="301"/>
      <c r="AG7508" s="301"/>
      <c r="AH7508" s="301"/>
      <c r="AI7508" s="301"/>
    </row>
    <row r="7509" spans="18:35" ht="80.099999999999994" customHeight="1" x14ac:dyDescent="0.2">
      <c r="R7509" s="301"/>
      <c r="S7509" s="301"/>
      <c r="T7509" s="301"/>
      <c r="U7509" s="301"/>
      <c r="V7509" s="301"/>
      <c r="W7509" s="301"/>
      <c r="X7509" s="301"/>
      <c r="Y7509" s="301"/>
      <c r="Z7509" s="301"/>
      <c r="AA7509" s="301"/>
      <c r="AB7509" s="301"/>
      <c r="AC7509" s="301"/>
      <c r="AD7509" s="301"/>
      <c r="AE7509" s="301"/>
      <c r="AF7509" s="301"/>
      <c r="AG7509" s="301"/>
      <c r="AH7509" s="301"/>
      <c r="AI7509" s="301"/>
    </row>
    <row r="7510" spans="18:35" ht="80.099999999999994" customHeight="1" x14ac:dyDescent="0.2">
      <c r="R7510" s="301"/>
      <c r="S7510" s="301"/>
      <c r="T7510" s="301"/>
      <c r="U7510" s="301"/>
      <c r="V7510" s="301"/>
      <c r="W7510" s="301"/>
      <c r="X7510" s="301"/>
      <c r="Y7510" s="301"/>
      <c r="Z7510" s="301"/>
      <c r="AA7510" s="301"/>
      <c r="AB7510" s="301"/>
      <c r="AC7510" s="301"/>
      <c r="AD7510" s="301"/>
      <c r="AE7510" s="301"/>
      <c r="AF7510" s="301"/>
      <c r="AG7510" s="301"/>
      <c r="AH7510" s="301"/>
      <c r="AI7510" s="301"/>
    </row>
    <row r="7511" spans="18:35" ht="80.099999999999994" customHeight="1" x14ac:dyDescent="0.2">
      <c r="R7511" s="301"/>
      <c r="S7511" s="301"/>
      <c r="T7511" s="301"/>
      <c r="U7511" s="301"/>
      <c r="V7511" s="301"/>
      <c r="W7511" s="301"/>
      <c r="X7511" s="301"/>
      <c r="Y7511" s="301"/>
      <c r="Z7511" s="301"/>
      <c r="AA7511" s="301"/>
      <c r="AB7511" s="301"/>
      <c r="AC7511" s="301"/>
      <c r="AD7511" s="301"/>
      <c r="AE7511" s="301"/>
      <c r="AF7511" s="301"/>
      <c r="AG7511" s="301"/>
      <c r="AH7511" s="301"/>
      <c r="AI7511" s="301"/>
    </row>
    <row r="7512" spans="18:35" ht="80.099999999999994" customHeight="1" x14ac:dyDescent="0.2">
      <c r="R7512" s="301"/>
      <c r="S7512" s="301"/>
      <c r="T7512" s="301"/>
      <c r="U7512" s="301"/>
      <c r="V7512" s="301"/>
      <c r="W7512" s="301"/>
      <c r="X7512" s="301"/>
      <c r="Y7512" s="301"/>
      <c r="Z7512" s="301"/>
      <c r="AA7512" s="301"/>
      <c r="AB7512" s="301"/>
      <c r="AC7512" s="301"/>
      <c r="AD7512" s="301"/>
      <c r="AE7512" s="301"/>
      <c r="AF7512" s="301"/>
      <c r="AG7512" s="301"/>
      <c r="AH7512" s="301"/>
      <c r="AI7512" s="301"/>
    </row>
    <row r="7513" spans="18:35" ht="80.099999999999994" customHeight="1" x14ac:dyDescent="0.2">
      <c r="R7513" s="301"/>
      <c r="S7513" s="301"/>
      <c r="T7513" s="301"/>
      <c r="U7513" s="301"/>
      <c r="V7513" s="301"/>
      <c r="W7513" s="301"/>
      <c r="X7513" s="301"/>
      <c r="Y7513" s="301"/>
      <c r="Z7513" s="301"/>
      <c r="AA7513" s="301"/>
      <c r="AB7513" s="301"/>
      <c r="AC7513" s="301"/>
      <c r="AD7513" s="301"/>
      <c r="AE7513" s="301"/>
      <c r="AF7513" s="301"/>
      <c r="AG7513" s="301"/>
      <c r="AH7513" s="301"/>
      <c r="AI7513" s="301"/>
    </row>
    <row r="7514" spans="18:35" ht="80.099999999999994" customHeight="1" x14ac:dyDescent="0.2">
      <c r="R7514" s="301"/>
      <c r="S7514" s="301"/>
      <c r="T7514" s="301"/>
      <c r="U7514" s="301"/>
      <c r="V7514" s="301"/>
      <c r="W7514" s="301"/>
      <c r="X7514" s="301"/>
      <c r="Y7514" s="301"/>
      <c r="Z7514" s="301"/>
      <c r="AA7514" s="301"/>
      <c r="AB7514" s="301"/>
      <c r="AC7514" s="301"/>
      <c r="AD7514" s="301"/>
      <c r="AE7514" s="301"/>
      <c r="AF7514" s="301"/>
      <c r="AG7514" s="301"/>
      <c r="AH7514" s="301"/>
      <c r="AI7514" s="301"/>
    </row>
    <row r="7515" spans="18:35" ht="80.099999999999994" customHeight="1" x14ac:dyDescent="0.2">
      <c r="R7515" s="301"/>
      <c r="S7515" s="301"/>
      <c r="T7515" s="301"/>
      <c r="U7515" s="301"/>
      <c r="V7515" s="301"/>
      <c r="W7515" s="301"/>
      <c r="X7515" s="301"/>
      <c r="Y7515" s="301"/>
      <c r="Z7515" s="301"/>
      <c r="AA7515" s="301"/>
      <c r="AB7515" s="301"/>
      <c r="AC7515" s="301"/>
      <c r="AD7515" s="301"/>
      <c r="AE7515" s="301"/>
      <c r="AF7515" s="301"/>
      <c r="AG7515" s="301"/>
      <c r="AH7515" s="301"/>
      <c r="AI7515" s="301"/>
    </row>
    <row r="7516" spans="18:35" ht="80.099999999999994" customHeight="1" x14ac:dyDescent="0.2">
      <c r="R7516" s="301"/>
      <c r="S7516" s="301"/>
      <c r="T7516" s="301"/>
      <c r="U7516" s="301"/>
      <c r="V7516" s="301"/>
      <c r="W7516" s="301"/>
      <c r="X7516" s="301"/>
      <c r="Y7516" s="301"/>
      <c r="Z7516" s="301"/>
      <c r="AA7516" s="301"/>
      <c r="AB7516" s="301"/>
      <c r="AC7516" s="301"/>
      <c r="AD7516" s="301"/>
      <c r="AE7516" s="301"/>
      <c r="AF7516" s="301"/>
      <c r="AG7516" s="301"/>
      <c r="AH7516" s="301"/>
      <c r="AI7516" s="301"/>
    </row>
    <row r="7517" spans="18:35" ht="80.099999999999994" customHeight="1" x14ac:dyDescent="0.2">
      <c r="R7517" s="301"/>
      <c r="S7517" s="301"/>
      <c r="T7517" s="301"/>
      <c r="U7517" s="301"/>
      <c r="V7517" s="301"/>
      <c r="W7517" s="301"/>
      <c r="X7517" s="301"/>
      <c r="Y7517" s="301"/>
      <c r="Z7517" s="301"/>
      <c r="AA7517" s="301"/>
      <c r="AB7517" s="301"/>
      <c r="AC7517" s="301"/>
      <c r="AD7517" s="301"/>
      <c r="AE7517" s="301"/>
      <c r="AF7517" s="301"/>
      <c r="AG7517" s="301"/>
      <c r="AH7517" s="301"/>
      <c r="AI7517" s="301"/>
    </row>
    <row r="7518" spans="18:35" ht="80.099999999999994" customHeight="1" x14ac:dyDescent="0.2">
      <c r="R7518" s="301"/>
      <c r="S7518" s="301"/>
      <c r="T7518" s="301"/>
      <c r="U7518" s="301"/>
      <c r="V7518" s="301"/>
      <c r="W7518" s="301"/>
      <c r="X7518" s="301"/>
      <c r="Y7518" s="301"/>
      <c r="Z7518" s="301"/>
      <c r="AA7518" s="301"/>
      <c r="AB7518" s="301"/>
      <c r="AC7518" s="301"/>
      <c r="AD7518" s="301"/>
      <c r="AE7518" s="301"/>
      <c r="AF7518" s="301"/>
      <c r="AG7518" s="301"/>
      <c r="AH7518" s="301"/>
      <c r="AI7518" s="301"/>
    </row>
    <row r="7519" spans="18:35" ht="80.099999999999994" customHeight="1" x14ac:dyDescent="0.2">
      <c r="R7519" s="301"/>
      <c r="S7519" s="301"/>
      <c r="T7519" s="301"/>
      <c r="U7519" s="301"/>
      <c r="V7519" s="301"/>
      <c r="W7519" s="301"/>
      <c r="X7519" s="301"/>
      <c r="Y7519" s="301"/>
      <c r="Z7519" s="301"/>
      <c r="AA7519" s="301"/>
      <c r="AB7519" s="301"/>
      <c r="AC7519" s="301"/>
      <c r="AD7519" s="301"/>
      <c r="AE7519" s="301"/>
      <c r="AF7519" s="301"/>
      <c r="AG7519" s="301"/>
      <c r="AH7519" s="301"/>
      <c r="AI7519" s="301"/>
    </row>
    <row r="7520" spans="18:35" ht="80.099999999999994" customHeight="1" x14ac:dyDescent="0.2">
      <c r="R7520" s="301"/>
      <c r="S7520" s="301"/>
      <c r="T7520" s="301"/>
      <c r="U7520" s="301"/>
      <c r="V7520" s="301"/>
      <c r="W7520" s="301"/>
      <c r="X7520" s="301"/>
      <c r="Y7520" s="301"/>
      <c r="Z7520" s="301"/>
      <c r="AA7520" s="301"/>
      <c r="AB7520" s="301"/>
      <c r="AC7520" s="301"/>
      <c r="AD7520" s="301"/>
      <c r="AE7520" s="301"/>
      <c r="AF7520" s="301"/>
      <c r="AG7520" s="301"/>
      <c r="AH7520" s="301"/>
      <c r="AI7520" s="301"/>
    </row>
    <row r="7521" spans="18:35" ht="80.099999999999994" customHeight="1" x14ac:dyDescent="0.2">
      <c r="R7521" s="301"/>
      <c r="S7521" s="301"/>
      <c r="T7521" s="301"/>
      <c r="U7521" s="301"/>
      <c r="V7521" s="301"/>
      <c r="W7521" s="301"/>
      <c r="X7521" s="301"/>
      <c r="Y7521" s="301"/>
      <c r="Z7521" s="301"/>
      <c r="AA7521" s="301"/>
      <c r="AB7521" s="301"/>
      <c r="AC7521" s="301"/>
      <c r="AD7521" s="301"/>
      <c r="AE7521" s="301"/>
      <c r="AF7521" s="301"/>
      <c r="AG7521" s="301"/>
      <c r="AH7521" s="301"/>
      <c r="AI7521" s="301"/>
    </row>
    <row r="7522" spans="18:35" ht="80.099999999999994" customHeight="1" x14ac:dyDescent="0.2">
      <c r="R7522" s="301"/>
      <c r="S7522" s="301"/>
      <c r="T7522" s="301"/>
      <c r="U7522" s="301"/>
      <c r="V7522" s="301"/>
      <c r="W7522" s="301"/>
      <c r="X7522" s="301"/>
      <c r="Y7522" s="301"/>
      <c r="Z7522" s="301"/>
      <c r="AA7522" s="301"/>
      <c r="AB7522" s="301"/>
      <c r="AC7522" s="301"/>
      <c r="AD7522" s="301"/>
      <c r="AE7522" s="301"/>
      <c r="AF7522" s="301"/>
      <c r="AG7522" s="301"/>
      <c r="AH7522" s="301"/>
      <c r="AI7522" s="301"/>
    </row>
    <row r="7523" spans="18:35" ht="80.099999999999994" customHeight="1" x14ac:dyDescent="0.2">
      <c r="R7523" s="301"/>
      <c r="S7523" s="301"/>
      <c r="T7523" s="301"/>
      <c r="U7523" s="301"/>
      <c r="V7523" s="301"/>
      <c r="W7523" s="301"/>
      <c r="X7523" s="301"/>
      <c r="Y7523" s="301"/>
      <c r="Z7523" s="301"/>
      <c r="AA7523" s="301"/>
      <c r="AB7523" s="301"/>
      <c r="AC7523" s="301"/>
      <c r="AD7523" s="301"/>
      <c r="AE7523" s="301"/>
      <c r="AF7523" s="301"/>
      <c r="AG7523" s="301"/>
      <c r="AH7523" s="301"/>
      <c r="AI7523" s="301"/>
    </row>
    <row r="7524" spans="18:35" ht="80.099999999999994" customHeight="1" x14ac:dyDescent="0.2">
      <c r="R7524" s="301"/>
      <c r="S7524" s="301"/>
      <c r="T7524" s="301"/>
      <c r="U7524" s="301"/>
      <c r="V7524" s="301"/>
      <c r="W7524" s="301"/>
      <c r="X7524" s="301"/>
      <c r="Y7524" s="301"/>
      <c r="Z7524" s="301"/>
      <c r="AA7524" s="301"/>
      <c r="AB7524" s="301"/>
      <c r="AC7524" s="301"/>
      <c r="AD7524" s="301"/>
      <c r="AE7524" s="301"/>
      <c r="AF7524" s="301"/>
      <c r="AG7524" s="301"/>
      <c r="AH7524" s="301"/>
      <c r="AI7524" s="301"/>
    </row>
    <row r="7525" spans="18:35" ht="80.099999999999994" customHeight="1" x14ac:dyDescent="0.2">
      <c r="R7525" s="301"/>
      <c r="S7525" s="301"/>
      <c r="T7525" s="301"/>
      <c r="U7525" s="301"/>
      <c r="V7525" s="301"/>
      <c r="W7525" s="301"/>
      <c r="X7525" s="301"/>
      <c r="Y7525" s="301"/>
      <c r="Z7525" s="301"/>
      <c r="AA7525" s="301"/>
      <c r="AB7525" s="301"/>
      <c r="AC7525" s="301"/>
      <c r="AD7525" s="301"/>
      <c r="AE7525" s="301"/>
      <c r="AF7525" s="301"/>
      <c r="AG7525" s="301"/>
      <c r="AH7525" s="301"/>
      <c r="AI7525" s="301"/>
    </row>
    <row r="7526" spans="18:35" ht="80.099999999999994" customHeight="1" x14ac:dyDescent="0.2">
      <c r="R7526" s="301"/>
      <c r="S7526" s="301"/>
      <c r="T7526" s="301"/>
      <c r="U7526" s="301"/>
      <c r="V7526" s="301"/>
      <c r="W7526" s="301"/>
      <c r="X7526" s="301"/>
      <c r="Y7526" s="301"/>
      <c r="Z7526" s="301"/>
      <c r="AA7526" s="301"/>
      <c r="AB7526" s="301"/>
      <c r="AC7526" s="301"/>
      <c r="AD7526" s="301"/>
      <c r="AE7526" s="301"/>
      <c r="AF7526" s="301"/>
      <c r="AG7526" s="301"/>
      <c r="AH7526" s="301"/>
      <c r="AI7526" s="301"/>
    </row>
    <row r="7527" spans="18:35" ht="80.099999999999994" customHeight="1" x14ac:dyDescent="0.2">
      <c r="R7527" s="301"/>
      <c r="S7527" s="301"/>
      <c r="T7527" s="301"/>
      <c r="U7527" s="301"/>
      <c r="V7527" s="301"/>
      <c r="W7527" s="301"/>
      <c r="X7527" s="301"/>
      <c r="Y7527" s="301"/>
      <c r="Z7527" s="301"/>
      <c r="AA7527" s="301"/>
      <c r="AB7527" s="301"/>
      <c r="AC7527" s="301"/>
      <c r="AD7527" s="301"/>
      <c r="AE7527" s="301"/>
      <c r="AF7527" s="301"/>
      <c r="AG7527" s="301"/>
      <c r="AH7527" s="301"/>
      <c r="AI7527" s="301"/>
    </row>
    <row r="7528" spans="18:35" ht="80.099999999999994" customHeight="1" x14ac:dyDescent="0.2">
      <c r="R7528" s="301"/>
      <c r="S7528" s="301"/>
      <c r="T7528" s="301"/>
      <c r="U7528" s="301"/>
      <c r="V7528" s="301"/>
      <c r="W7528" s="301"/>
      <c r="X7528" s="301"/>
      <c r="Y7528" s="301"/>
      <c r="Z7528" s="301"/>
      <c r="AA7528" s="301"/>
      <c r="AB7528" s="301"/>
      <c r="AC7528" s="301"/>
      <c r="AD7528" s="301"/>
      <c r="AE7528" s="301"/>
      <c r="AF7528" s="301"/>
      <c r="AG7528" s="301"/>
      <c r="AH7528" s="301"/>
      <c r="AI7528" s="301"/>
    </row>
    <row r="7529" spans="18:35" ht="80.099999999999994" customHeight="1" x14ac:dyDescent="0.2">
      <c r="R7529" s="301"/>
      <c r="S7529" s="301"/>
      <c r="T7529" s="301"/>
      <c r="U7529" s="301"/>
      <c r="V7529" s="301"/>
      <c r="W7529" s="301"/>
      <c r="X7529" s="301"/>
      <c r="Y7529" s="301"/>
      <c r="Z7529" s="301"/>
      <c r="AA7529" s="301"/>
      <c r="AB7529" s="301"/>
      <c r="AC7529" s="301"/>
      <c r="AD7529" s="301"/>
      <c r="AE7529" s="301"/>
      <c r="AF7529" s="301"/>
      <c r="AG7529" s="301"/>
      <c r="AH7529" s="301"/>
      <c r="AI7529" s="301"/>
    </row>
    <row r="7530" spans="18:35" ht="80.099999999999994" customHeight="1" x14ac:dyDescent="0.2">
      <c r="R7530" s="301"/>
      <c r="S7530" s="301"/>
      <c r="T7530" s="301"/>
      <c r="U7530" s="301"/>
      <c r="V7530" s="301"/>
      <c r="W7530" s="301"/>
      <c r="X7530" s="301"/>
      <c r="Y7530" s="301"/>
      <c r="Z7530" s="301"/>
      <c r="AA7530" s="301"/>
      <c r="AB7530" s="301"/>
      <c r="AC7530" s="301"/>
      <c r="AD7530" s="301"/>
      <c r="AE7530" s="301"/>
      <c r="AF7530" s="301"/>
      <c r="AG7530" s="301"/>
      <c r="AH7530" s="301"/>
      <c r="AI7530" s="301"/>
    </row>
    <row r="7531" spans="18:35" ht="80.099999999999994" customHeight="1" x14ac:dyDescent="0.2">
      <c r="R7531" s="301"/>
      <c r="S7531" s="301"/>
      <c r="T7531" s="301"/>
      <c r="U7531" s="301"/>
      <c r="V7531" s="301"/>
      <c r="W7531" s="301"/>
      <c r="X7531" s="301"/>
      <c r="Y7531" s="301"/>
      <c r="Z7531" s="301"/>
      <c r="AA7531" s="301"/>
      <c r="AB7531" s="301"/>
      <c r="AC7531" s="301"/>
      <c r="AD7531" s="301"/>
      <c r="AE7531" s="301"/>
      <c r="AF7531" s="301"/>
      <c r="AG7531" s="301"/>
      <c r="AH7531" s="301"/>
      <c r="AI7531" s="301"/>
    </row>
    <row r="7532" spans="18:35" ht="80.099999999999994" customHeight="1" x14ac:dyDescent="0.2">
      <c r="R7532" s="301"/>
      <c r="S7532" s="301"/>
      <c r="T7532" s="301"/>
      <c r="U7532" s="301"/>
      <c r="V7532" s="301"/>
      <c r="W7532" s="301"/>
      <c r="X7532" s="301"/>
      <c r="Y7532" s="301"/>
      <c r="Z7532" s="301"/>
      <c r="AA7532" s="301"/>
      <c r="AB7532" s="301"/>
      <c r="AC7532" s="301"/>
      <c r="AD7532" s="301"/>
      <c r="AE7532" s="301"/>
      <c r="AF7532" s="301"/>
      <c r="AG7532" s="301"/>
      <c r="AH7532" s="301"/>
      <c r="AI7532" s="301"/>
    </row>
    <row r="7533" spans="18:35" ht="80.099999999999994" customHeight="1" x14ac:dyDescent="0.2">
      <c r="R7533" s="301"/>
      <c r="S7533" s="301"/>
      <c r="T7533" s="301"/>
      <c r="U7533" s="301"/>
      <c r="V7533" s="301"/>
      <c r="W7533" s="301"/>
      <c r="X7533" s="301"/>
      <c r="Y7533" s="301"/>
      <c r="Z7533" s="301"/>
      <c r="AA7533" s="301"/>
      <c r="AB7533" s="301"/>
      <c r="AC7533" s="301"/>
      <c r="AD7533" s="301"/>
      <c r="AE7533" s="301"/>
      <c r="AF7533" s="301"/>
      <c r="AG7533" s="301"/>
      <c r="AH7533" s="301"/>
      <c r="AI7533" s="301"/>
    </row>
    <row r="7534" spans="18:35" ht="80.099999999999994" customHeight="1" x14ac:dyDescent="0.2">
      <c r="R7534" s="301"/>
      <c r="S7534" s="301"/>
      <c r="T7534" s="301"/>
      <c r="U7534" s="301"/>
      <c r="V7534" s="301"/>
      <c r="W7534" s="301"/>
      <c r="X7534" s="301"/>
      <c r="Y7534" s="301"/>
      <c r="Z7534" s="301"/>
      <c r="AA7534" s="301"/>
      <c r="AB7534" s="301"/>
      <c r="AC7534" s="301"/>
      <c r="AD7534" s="301"/>
      <c r="AE7534" s="301"/>
      <c r="AF7534" s="301"/>
      <c r="AG7534" s="301"/>
      <c r="AH7534" s="301"/>
      <c r="AI7534" s="301"/>
    </row>
    <row r="7535" spans="18:35" ht="80.099999999999994" customHeight="1" x14ac:dyDescent="0.2">
      <c r="R7535" s="301"/>
      <c r="S7535" s="301"/>
      <c r="T7535" s="301"/>
      <c r="U7535" s="301"/>
      <c r="V7535" s="301"/>
      <c r="W7535" s="301"/>
      <c r="X7535" s="301"/>
      <c r="Y7535" s="301"/>
      <c r="Z7535" s="301"/>
      <c r="AA7535" s="301"/>
      <c r="AB7535" s="301"/>
      <c r="AC7535" s="301"/>
      <c r="AD7535" s="301"/>
      <c r="AE7535" s="301"/>
      <c r="AF7535" s="301"/>
      <c r="AG7535" s="301"/>
      <c r="AH7535" s="301"/>
      <c r="AI7535" s="301"/>
    </row>
    <row r="7536" spans="18:35" ht="80.099999999999994" customHeight="1" x14ac:dyDescent="0.2">
      <c r="R7536" s="301"/>
      <c r="S7536" s="301"/>
      <c r="T7536" s="301"/>
      <c r="U7536" s="301"/>
      <c r="V7536" s="301"/>
      <c r="W7536" s="301"/>
      <c r="X7536" s="301"/>
      <c r="Y7536" s="301"/>
      <c r="Z7536" s="301"/>
      <c r="AA7536" s="301"/>
      <c r="AB7536" s="301"/>
      <c r="AC7536" s="301"/>
      <c r="AD7536" s="301"/>
      <c r="AE7536" s="301"/>
      <c r="AF7536" s="301"/>
      <c r="AG7536" s="301"/>
      <c r="AH7536" s="301"/>
      <c r="AI7536" s="301"/>
    </row>
    <row r="7537" spans="18:35" ht="80.099999999999994" customHeight="1" x14ac:dyDescent="0.2">
      <c r="R7537" s="301"/>
      <c r="S7537" s="301"/>
      <c r="T7537" s="301"/>
      <c r="U7537" s="301"/>
      <c r="V7537" s="301"/>
      <c r="W7537" s="301"/>
      <c r="X7537" s="301"/>
      <c r="Y7537" s="301"/>
      <c r="Z7537" s="301"/>
      <c r="AA7537" s="301"/>
      <c r="AB7537" s="301"/>
      <c r="AC7537" s="301"/>
      <c r="AD7537" s="301"/>
      <c r="AE7537" s="301"/>
      <c r="AF7537" s="301"/>
      <c r="AG7537" s="301"/>
      <c r="AH7537" s="301"/>
      <c r="AI7537" s="301"/>
    </row>
    <row r="7538" spans="18:35" ht="80.099999999999994" customHeight="1" x14ac:dyDescent="0.2">
      <c r="R7538" s="301"/>
      <c r="S7538" s="301"/>
      <c r="T7538" s="301"/>
      <c r="U7538" s="301"/>
      <c r="V7538" s="301"/>
      <c r="W7538" s="301"/>
      <c r="X7538" s="301"/>
      <c r="Y7538" s="301"/>
      <c r="Z7538" s="301"/>
      <c r="AA7538" s="301"/>
      <c r="AB7538" s="301"/>
      <c r="AC7538" s="301"/>
      <c r="AD7538" s="301"/>
      <c r="AE7538" s="301"/>
      <c r="AF7538" s="301"/>
      <c r="AG7538" s="301"/>
      <c r="AH7538" s="301"/>
      <c r="AI7538" s="301"/>
    </row>
    <row r="7539" spans="18:35" ht="80.099999999999994" customHeight="1" x14ac:dyDescent="0.2">
      <c r="R7539" s="301"/>
      <c r="S7539" s="301"/>
      <c r="T7539" s="301"/>
      <c r="U7539" s="301"/>
      <c r="V7539" s="301"/>
      <c r="W7539" s="301"/>
      <c r="X7539" s="301"/>
      <c r="Y7539" s="301"/>
      <c r="Z7539" s="301"/>
      <c r="AA7539" s="301"/>
      <c r="AB7539" s="301"/>
      <c r="AC7539" s="301"/>
      <c r="AD7539" s="301"/>
      <c r="AE7539" s="301"/>
      <c r="AF7539" s="301"/>
      <c r="AG7539" s="301"/>
      <c r="AH7539" s="301"/>
      <c r="AI7539" s="301"/>
    </row>
    <row r="7540" spans="18:35" ht="80.099999999999994" customHeight="1" x14ac:dyDescent="0.2">
      <c r="R7540" s="301"/>
      <c r="S7540" s="301"/>
      <c r="T7540" s="301"/>
      <c r="U7540" s="301"/>
      <c r="V7540" s="301"/>
      <c r="W7540" s="301"/>
      <c r="X7540" s="301"/>
      <c r="Y7540" s="301"/>
      <c r="Z7540" s="301"/>
      <c r="AA7540" s="301"/>
      <c r="AB7540" s="301"/>
      <c r="AC7540" s="301"/>
      <c r="AD7540" s="301"/>
      <c r="AE7540" s="301"/>
      <c r="AF7540" s="301"/>
      <c r="AG7540" s="301"/>
      <c r="AH7540" s="301"/>
      <c r="AI7540" s="301"/>
    </row>
    <row r="7541" spans="18:35" ht="80.099999999999994" customHeight="1" x14ac:dyDescent="0.2">
      <c r="R7541" s="301"/>
      <c r="S7541" s="301"/>
      <c r="T7541" s="301"/>
      <c r="U7541" s="301"/>
      <c r="V7541" s="301"/>
      <c r="W7541" s="301"/>
      <c r="X7541" s="301"/>
      <c r="Y7541" s="301"/>
      <c r="Z7541" s="301"/>
      <c r="AA7541" s="301"/>
      <c r="AB7541" s="301"/>
      <c r="AC7541" s="301"/>
      <c r="AD7541" s="301"/>
      <c r="AE7541" s="301"/>
      <c r="AF7541" s="301"/>
      <c r="AG7541" s="301"/>
      <c r="AH7541" s="301"/>
      <c r="AI7541" s="301"/>
    </row>
    <row r="7542" spans="18:35" ht="80.099999999999994" customHeight="1" x14ac:dyDescent="0.2">
      <c r="R7542" s="301"/>
      <c r="S7542" s="301"/>
      <c r="T7542" s="301"/>
      <c r="U7542" s="301"/>
      <c r="V7542" s="301"/>
      <c r="W7542" s="301"/>
      <c r="X7542" s="301"/>
      <c r="Y7542" s="301"/>
      <c r="Z7542" s="301"/>
      <c r="AA7542" s="301"/>
      <c r="AB7542" s="301"/>
      <c r="AC7542" s="301"/>
      <c r="AD7542" s="301"/>
      <c r="AE7542" s="301"/>
      <c r="AF7542" s="301"/>
      <c r="AG7542" s="301"/>
      <c r="AH7542" s="301"/>
      <c r="AI7542" s="301"/>
    </row>
    <row r="7543" spans="18:35" ht="80.099999999999994" customHeight="1" x14ac:dyDescent="0.2">
      <c r="R7543" s="301"/>
      <c r="S7543" s="301"/>
      <c r="T7543" s="301"/>
      <c r="U7543" s="301"/>
      <c r="V7543" s="301"/>
      <c r="W7543" s="301"/>
      <c r="X7543" s="301"/>
      <c r="Y7543" s="301"/>
      <c r="Z7543" s="301"/>
      <c r="AA7543" s="301"/>
      <c r="AB7543" s="301"/>
      <c r="AC7543" s="301"/>
      <c r="AD7543" s="301"/>
      <c r="AE7543" s="301"/>
      <c r="AF7543" s="301"/>
      <c r="AG7543" s="301"/>
      <c r="AH7543" s="301"/>
      <c r="AI7543" s="301"/>
    </row>
    <row r="7544" spans="18:35" ht="80.099999999999994" customHeight="1" x14ac:dyDescent="0.2">
      <c r="R7544" s="301"/>
      <c r="S7544" s="301"/>
      <c r="T7544" s="301"/>
      <c r="U7544" s="301"/>
      <c r="V7544" s="301"/>
      <c r="W7544" s="301"/>
      <c r="X7544" s="301"/>
      <c r="Y7544" s="301"/>
      <c r="Z7544" s="301"/>
      <c r="AA7544" s="301"/>
      <c r="AB7544" s="301"/>
      <c r="AC7544" s="301"/>
      <c r="AD7544" s="301"/>
      <c r="AE7544" s="301"/>
      <c r="AF7544" s="301"/>
      <c r="AG7544" s="301"/>
      <c r="AH7544" s="301"/>
      <c r="AI7544" s="301"/>
    </row>
    <row r="7545" spans="18:35" ht="80.099999999999994" customHeight="1" x14ac:dyDescent="0.2">
      <c r="R7545" s="301"/>
      <c r="S7545" s="301"/>
      <c r="T7545" s="301"/>
      <c r="U7545" s="301"/>
      <c r="V7545" s="301"/>
      <c r="W7545" s="301"/>
      <c r="X7545" s="301"/>
      <c r="Y7545" s="301"/>
      <c r="Z7545" s="301"/>
      <c r="AA7545" s="301"/>
      <c r="AB7545" s="301"/>
      <c r="AC7545" s="301"/>
      <c r="AD7545" s="301"/>
      <c r="AE7545" s="301"/>
      <c r="AF7545" s="301"/>
      <c r="AG7545" s="301"/>
      <c r="AH7545" s="301"/>
      <c r="AI7545" s="301"/>
    </row>
    <row r="7546" spans="18:35" ht="80.099999999999994" customHeight="1" x14ac:dyDescent="0.2">
      <c r="R7546" s="301"/>
      <c r="S7546" s="301"/>
      <c r="T7546" s="301"/>
      <c r="U7546" s="301"/>
      <c r="V7546" s="301"/>
      <c r="W7546" s="301"/>
      <c r="X7546" s="301"/>
      <c r="Y7546" s="301"/>
      <c r="Z7546" s="301"/>
      <c r="AA7546" s="301"/>
      <c r="AB7546" s="301"/>
      <c r="AC7546" s="301"/>
      <c r="AD7546" s="301"/>
      <c r="AE7546" s="301"/>
      <c r="AF7546" s="301"/>
      <c r="AG7546" s="301"/>
      <c r="AH7546" s="301"/>
      <c r="AI7546" s="301"/>
    </row>
    <row r="7547" spans="18:35" ht="80.099999999999994" customHeight="1" x14ac:dyDescent="0.2">
      <c r="R7547" s="301"/>
      <c r="S7547" s="301"/>
      <c r="T7547" s="301"/>
      <c r="U7547" s="301"/>
      <c r="V7547" s="301"/>
      <c r="W7547" s="301"/>
      <c r="X7547" s="301"/>
      <c r="Y7547" s="301"/>
      <c r="Z7547" s="301"/>
      <c r="AA7547" s="301"/>
      <c r="AB7547" s="301"/>
      <c r="AC7547" s="301"/>
      <c r="AD7547" s="301"/>
      <c r="AE7547" s="301"/>
      <c r="AF7547" s="301"/>
      <c r="AG7547" s="301"/>
      <c r="AH7547" s="301"/>
      <c r="AI7547" s="301"/>
    </row>
    <row r="7548" spans="18:35" ht="80.099999999999994" customHeight="1" x14ac:dyDescent="0.2">
      <c r="R7548" s="301"/>
      <c r="S7548" s="301"/>
      <c r="T7548" s="301"/>
      <c r="U7548" s="301"/>
      <c r="V7548" s="301"/>
      <c r="W7548" s="301"/>
      <c r="X7548" s="301"/>
      <c r="Y7548" s="301"/>
      <c r="Z7548" s="301"/>
      <c r="AA7548" s="301"/>
      <c r="AB7548" s="301"/>
      <c r="AC7548" s="301"/>
      <c r="AD7548" s="301"/>
      <c r="AE7548" s="301"/>
      <c r="AF7548" s="301"/>
      <c r="AG7548" s="301"/>
      <c r="AH7548" s="301"/>
      <c r="AI7548" s="301"/>
    </row>
    <row r="7549" spans="18:35" ht="80.099999999999994" customHeight="1" x14ac:dyDescent="0.2">
      <c r="R7549" s="301"/>
      <c r="S7549" s="301"/>
      <c r="T7549" s="301"/>
      <c r="U7549" s="301"/>
      <c r="V7549" s="301"/>
      <c r="W7549" s="301"/>
      <c r="X7549" s="301"/>
      <c r="Y7549" s="301"/>
      <c r="Z7549" s="301"/>
      <c r="AA7549" s="301"/>
      <c r="AB7549" s="301"/>
      <c r="AC7549" s="301"/>
      <c r="AD7549" s="301"/>
      <c r="AE7549" s="301"/>
      <c r="AF7549" s="301"/>
      <c r="AG7549" s="301"/>
      <c r="AH7549" s="301"/>
      <c r="AI7549" s="301"/>
    </row>
    <row r="7550" spans="18:35" ht="80.099999999999994" customHeight="1" x14ac:dyDescent="0.2">
      <c r="R7550" s="301"/>
      <c r="S7550" s="301"/>
      <c r="T7550" s="301"/>
      <c r="U7550" s="301"/>
      <c r="V7550" s="301"/>
      <c r="W7550" s="301"/>
      <c r="X7550" s="301"/>
      <c r="Y7550" s="301"/>
      <c r="Z7550" s="301"/>
      <c r="AA7550" s="301"/>
      <c r="AB7550" s="301"/>
      <c r="AC7550" s="301"/>
      <c r="AD7550" s="301"/>
      <c r="AE7550" s="301"/>
      <c r="AF7550" s="301"/>
      <c r="AG7550" s="301"/>
      <c r="AH7550" s="301"/>
      <c r="AI7550" s="301"/>
    </row>
    <row r="7551" spans="18:35" ht="80.099999999999994" customHeight="1" x14ac:dyDescent="0.2">
      <c r="R7551" s="301"/>
      <c r="S7551" s="301"/>
      <c r="T7551" s="301"/>
      <c r="U7551" s="301"/>
      <c r="V7551" s="301"/>
      <c r="W7551" s="301"/>
      <c r="X7551" s="301"/>
      <c r="Y7551" s="301"/>
      <c r="Z7551" s="301"/>
      <c r="AA7551" s="301"/>
      <c r="AB7551" s="301"/>
      <c r="AC7551" s="301"/>
      <c r="AD7551" s="301"/>
      <c r="AE7551" s="301"/>
      <c r="AF7551" s="301"/>
      <c r="AG7551" s="301"/>
      <c r="AH7551" s="301"/>
      <c r="AI7551" s="301"/>
    </row>
    <row r="7552" spans="18:35" ht="80.099999999999994" customHeight="1" x14ac:dyDescent="0.2">
      <c r="R7552" s="301"/>
      <c r="S7552" s="301"/>
      <c r="T7552" s="301"/>
      <c r="U7552" s="301"/>
      <c r="V7552" s="301"/>
      <c r="W7552" s="301"/>
      <c r="X7552" s="301"/>
      <c r="Y7552" s="301"/>
      <c r="Z7552" s="301"/>
      <c r="AA7552" s="301"/>
      <c r="AB7552" s="301"/>
      <c r="AC7552" s="301"/>
      <c r="AD7552" s="301"/>
      <c r="AE7552" s="301"/>
      <c r="AF7552" s="301"/>
      <c r="AG7552" s="301"/>
      <c r="AH7552" s="301"/>
      <c r="AI7552" s="301"/>
    </row>
    <row r="7553" spans="18:35" ht="80.099999999999994" customHeight="1" x14ac:dyDescent="0.2">
      <c r="R7553" s="301"/>
      <c r="S7553" s="301"/>
      <c r="T7553" s="301"/>
      <c r="U7553" s="301"/>
      <c r="V7553" s="301"/>
      <c r="W7553" s="301"/>
      <c r="X7553" s="301"/>
      <c r="Y7553" s="301"/>
      <c r="Z7553" s="301"/>
      <c r="AA7553" s="301"/>
      <c r="AB7553" s="301"/>
      <c r="AC7553" s="301"/>
      <c r="AD7553" s="301"/>
      <c r="AE7553" s="301"/>
      <c r="AF7553" s="301"/>
      <c r="AG7553" s="301"/>
      <c r="AH7553" s="301"/>
      <c r="AI7553" s="301"/>
    </row>
    <row r="7554" spans="18:35" ht="80.099999999999994" customHeight="1" x14ac:dyDescent="0.2">
      <c r="R7554" s="301"/>
      <c r="S7554" s="301"/>
      <c r="T7554" s="301"/>
      <c r="U7554" s="301"/>
      <c r="V7554" s="301"/>
      <c r="W7554" s="301"/>
      <c r="X7554" s="301"/>
      <c r="Y7554" s="301"/>
      <c r="Z7554" s="301"/>
      <c r="AA7554" s="301"/>
      <c r="AB7554" s="301"/>
      <c r="AC7554" s="301"/>
      <c r="AD7554" s="301"/>
      <c r="AE7554" s="301"/>
      <c r="AF7554" s="301"/>
      <c r="AG7554" s="301"/>
      <c r="AH7554" s="301"/>
      <c r="AI7554" s="301"/>
    </row>
    <row r="7555" spans="18:35" ht="80.099999999999994" customHeight="1" x14ac:dyDescent="0.2">
      <c r="R7555" s="301"/>
      <c r="S7555" s="301"/>
      <c r="T7555" s="301"/>
      <c r="U7555" s="301"/>
      <c r="V7555" s="301"/>
      <c r="W7555" s="301"/>
      <c r="X7555" s="301"/>
      <c r="Y7555" s="301"/>
      <c r="Z7555" s="301"/>
      <c r="AA7555" s="301"/>
      <c r="AB7555" s="301"/>
      <c r="AC7555" s="301"/>
      <c r="AD7555" s="301"/>
      <c r="AE7555" s="301"/>
      <c r="AF7555" s="301"/>
      <c r="AG7555" s="301"/>
      <c r="AH7555" s="301"/>
      <c r="AI7555" s="301"/>
    </row>
    <row r="7556" spans="18:35" ht="80.099999999999994" customHeight="1" x14ac:dyDescent="0.2">
      <c r="R7556" s="301"/>
      <c r="S7556" s="301"/>
      <c r="T7556" s="301"/>
      <c r="U7556" s="301"/>
      <c r="V7556" s="301"/>
      <c r="W7556" s="301"/>
      <c r="X7556" s="301"/>
      <c r="Y7556" s="301"/>
      <c r="Z7556" s="301"/>
      <c r="AA7556" s="301"/>
      <c r="AB7556" s="301"/>
      <c r="AC7556" s="301"/>
      <c r="AD7556" s="301"/>
      <c r="AE7556" s="301"/>
      <c r="AF7556" s="301"/>
      <c r="AG7556" s="301"/>
      <c r="AH7556" s="301"/>
      <c r="AI7556" s="301"/>
    </row>
    <row r="7557" spans="18:35" ht="80.099999999999994" customHeight="1" x14ac:dyDescent="0.2">
      <c r="R7557" s="301"/>
      <c r="S7557" s="301"/>
      <c r="T7557" s="301"/>
      <c r="U7557" s="301"/>
      <c r="V7557" s="301"/>
      <c r="W7557" s="301"/>
      <c r="X7557" s="301"/>
      <c r="Y7557" s="301"/>
      <c r="Z7557" s="301"/>
      <c r="AA7557" s="301"/>
      <c r="AB7557" s="301"/>
      <c r="AC7557" s="301"/>
      <c r="AD7557" s="301"/>
      <c r="AE7557" s="301"/>
      <c r="AF7557" s="301"/>
      <c r="AG7557" s="301"/>
      <c r="AH7557" s="301"/>
      <c r="AI7557" s="301"/>
    </row>
    <row r="7558" spans="18:35" ht="80.099999999999994" customHeight="1" x14ac:dyDescent="0.2">
      <c r="R7558" s="301"/>
      <c r="S7558" s="301"/>
      <c r="T7558" s="301"/>
      <c r="U7558" s="301"/>
      <c r="V7558" s="301"/>
      <c r="W7558" s="301"/>
      <c r="X7558" s="301"/>
      <c r="Y7558" s="301"/>
      <c r="Z7558" s="301"/>
      <c r="AA7558" s="301"/>
      <c r="AB7558" s="301"/>
      <c r="AC7558" s="301"/>
      <c r="AD7558" s="301"/>
      <c r="AE7558" s="301"/>
      <c r="AF7558" s="301"/>
      <c r="AG7558" s="301"/>
      <c r="AH7558" s="301"/>
      <c r="AI7558" s="301"/>
    </row>
    <row r="7559" spans="18:35" ht="80.099999999999994" customHeight="1" x14ac:dyDescent="0.2">
      <c r="R7559" s="301"/>
      <c r="S7559" s="301"/>
      <c r="T7559" s="301"/>
      <c r="U7559" s="301"/>
      <c r="V7559" s="301"/>
      <c r="W7559" s="301"/>
      <c r="X7559" s="301"/>
      <c r="Y7559" s="301"/>
      <c r="Z7559" s="301"/>
      <c r="AA7559" s="301"/>
      <c r="AB7559" s="301"/>
      <c r="AC7559" s="301"/>
      <c r="AD7559" s="301"/>
      <c r="AE7559" s="301"/>
      <c r="AF7559" s="301"/>
      <c r="AG7559" s="301"/>
      <c r="AH7559" s="301"/>
      <c r="AI7559" s="301"/>
    </row>
    <row r="7560" spans="18:35" ht="80.099999999999994" customHeight="1" x14ac:dyDescent="0.2">
      <c r="R7560" s="301"/>
      <c r="S7560" s="301"/>
      <c r="T7560" s="301"/>
      <c r="U7560" s="301"/>
      <c r="V7560" s="301"/>
      <c r="W7560" s="301"/>
      <c r="X7560" s="301"/>
      <c r="Y7560" s="301"/>
      <c r="Z7560" s="301"/>
      <c r="AA7560" s="301"/>
      <c r="AB7560" s="301"/>
      <c r="AC7560" s="301"/>
      <c r="AD7560" s="301"/>
      <c r="AE7560" s="301"/>
      <c r="AF7560" s="301"/>
      <c r="AG7560" s="301"/>
      <c r="AH7560" s="301"/>
      <c r="AI7560" s="301"/>
    </row>
    <row r="7561" spans="18:35" ht="80.099999999999994" customHeight="1" x14ac:dyDescent="0.2">
      <c r="R7561" s="301"/>
      <c r="S7561" s="301"/>
      <c r="T7561" s="301"/>
      <c r="U7561" s="301"/>
      <c r="V7561" s="301"/>
      <c r="W7561" s="301"/>
      <c r="X7561" s="301"/>
      <c r="Y7561" s="301"/>
      <c r="Z7561" s="301"/>
      <c r="AA7561" s="301"/>
      <c r="AB7561" s="301"/>
      <c r="AC7561" s="301"/>
      <c r="AD7561" s="301"/>
      <c r="AE7561" s="301"/>
      <c r="AF7561" s="301"/>
      <c r="AG7561" s="301"/>
      <c r="AH7561" s="301"/>
      <c r="AI7561" s="301"/>
    </row>
    <row r="7562" spans="18:35" ht="80.099999999999994" customHeight="1" x14ac:dyDescent="0.2">
      <c r="R7562" s="301"/>
      <c r="S7562" s="301"/>
      <c r="T7562" s="301"/>
      <c r="U7562" s="301"/>
      <c r="V7562" s="301"/>
      <c r="W7562" s="301"/>
      <c r="X7562" s="301"/>
      <c r="Y7562" s="301"/>
      <c r="Z7562" s="301"/>
      <c r="AA7562" s="301"/>
      <c r="AB7562" s="301"/>
      <c r="AC7562" s="301"/>
      <c r="AD7562" s="301"/>
      <c r="AE7562" s="301"/>
      <c r="AF7562" s="301"/>
      <c r="AG7562" s="301"/>
      <c r="AH7562" s="301"/>
      <c r="AI7562" s="301"/>
    </row>
    <row r="7563" spans="18:35" ht="80.099999999999994" customHeight="1" x14ac:dyDescent="0.2">
      <c r="R7563" s="301"/>
      <c r="S7563" s="301"/>
      <c r="T7563" s="301"/>
      <c r="U7563" s="301"/>
      <c r="V7563" s="301"/>
      <c r="W7563" s="301"/>
      <c r="X7563" s="301"/>
      <c r="Y7563" s="301"/>
      <c r="Z7563" s="301"/>
      <c r="AA7563" s="301"/>
      <c r="AB7563" s="301"/>
      <c r="AC7563" s="301"/>
      <c r="AD7563" s="301"/>
      <c r="AE7563" s="301"/>
      <c r="AF7563" s="301"/>
      <c r="AG7563" s="301"/>
      <c r="AH7563" s="301"/>
      <c r="AI7563" s="301"/>
    </row>
    <row r="7564" spans="18:35" ht="80.099999999999994" customHeight="1" x14ac:dyDescent="0.2">
      <c r="R7564" s="301"/>
      <c r="S7564" s="301"/>
      <c r="T7564" s="301"/>
      <c r="U7564" s="301"/>
      <c r="V7564" s="301"/>
      <c r="W7564" s="301"/>
      <c r="X7564" s="301"/>
      <c r="Y7564" s="301"/>
      <c r="Z7564" s="301"/>
      <c r="AA7564" s="301"/>
      <c r="AB7564" s="301"/>
      <c r="AC7564" s="301"/>
      <c r="AD7564" s="301"/>
      <c r="AE7564" s="301"/>
      <c r="AF7564" s="301"/>
      <c r="AG7564" s="301"/>
      <c r="AH7564" s="301"/>
      <c r="AI7564" s="301"/>
    </row>
    <row r="7565" spans="18:35" ht="80.099999999999994" customHeight="1" x14ac:dyDescent="0.2">
      <c r="R7565" s="301"/>
      <c r="S7565" s="301"/>
      <c r="T7565" s="301"/>
      <c r="U7565" s="301"/>
      <c r="V7565" s="301"/>
      <c r="W7565" s="301"/>
      <c r="X7565" s="301"/>
      <c r="Y7565" s="301"/>
      <c r="Z7565" s="301"/>
      <c r="AA7565" s="301"/>
      <c r="AB7565" s="301"/>
      <c r="AC7565" s="301"/>
      <c r="AD7565" s="301"/>
      <c r="AE7565" s="301"/>
      <c r="AF7565" s="301"/>
      <c r="AG7565" s="301"/>
      <c r="AH7565" s="301"/>
      <c r="AI7565" s="301"/>
    </row>
    <row r="7566" spans="18:35" ht="80.099999999999994" customHeight="1" x14ac:dyDescent="0.2">
      <c r="R7566" s="301"/>
      <c r="S7566" s="301"/>
      <c r="T7566" s="301"/>
      <c r="U7566" s="301"/>
      <c r="V7566" s="301"/>
      <c r="W7566" s="301"/>
      <c r="X7566" s="301"/>
      <c r="Y7566" s="301"/>
      <c r="Z7566" s="301"/>
      <c r="AA7566" s="301"/>
      <c r="AB7566" s="301"/>
      <c r="AC7566" s="301"/>
      <c r="AD7566" s="301"/>
      <c r="AE7566" s="301"/>
      <c r="AF7566" s="301"/>
      <c r="AG7566" s="301"/>
      <c r="AH7566" s="301"/>
      <c r="AI7566" s="301"/>
    </row>
    <row r="7567" spans="18:35" ht="80.099999999999994" customHeight="1" x14ac:dyDescent="0.2">
      <c r="R7567" s="301"/>
      <c r="S7567" s="301"/>
      <c r="T7567" s="301"/>
      <c r="U7567" s="301"/>
      <c r="V7567" s="301"/>
      <c r="W7567" s="301"/>
      <c r="X7567" s="301"/>
      <c r="Y7567" s="301"/>
      <c r="Z7567" s="301"/>
      <c r="AA7567" s="301"/>
      <c r="AB7567" s="301"/>
      <c r="AC7567" s="301"/>
      <c r="AD7567" s="301"/>
      <c r="AE7567" s="301"/>
      <c r="AF7567" s="301"/>
      <c r="AG7567" s="301"/>
      <c r="AH7567" s="301"/>
      <c r="AI7567" s="301"/>
    </row>
    <row r="7568" spans="18:35" ht="80.099999999999994" customHeight="1" x14ac:dyDescent="0.2">
      <c r="R7568" s="301"/>
      <c r="S7568" s="301"/>
      <c r="T7568" s="301"/>
      <c r="U7568" s="301"/>
      <c r="V7568" s="301"/>
      <c r="W7568" s="301"/>
      <c r="X7568" s="301"/>
      <c r="Y7568" s="301"/>
      <c r="Z7568" s="301"/>
      <c r="AA7568" s="301"/>
      <c r="AB7568" s="301"/>
      <c r="AC7568" s="301"/>
      <c r="AD7568" s="301"/>
      <c r="AE7568" s="301"/>
      <c r="AF7568" s="301"/>
      <c r="AG7568" s="301"/>
      <c r="AH7568" s="301"/>
      <c r="AI7568" s="301"/>
    </row>
    <row r="7569" spans="18:35" ht="80.099999999999994" customHeight="1" x14ac:dyDescent="0.2">
      <c r="R7569" s="301"/>
      <c r="S7569" s="301"/>
      <c r="T7569" s="301"/>
      <c r="U7569" s="301"/>
      <c r="V7569" s="301"/>
      <c r="W7569" s="301"/>
      <c r="X7569" s="301"/>
      <c r="Y7569" s="301"/>
      <c r="Z7569" s="301"/>
      <c r="AA7569" s="301"/>
      <c r="AB7569" s="301"/>
      <c r="AC7569" s="301"/>
      <c r="AD7569" s="301"/>
      <c r="AE7569" s="301"/>
      <c r="AF7569" s="301"/>
      <c r="AG7569" s="301"/>
      <c r="AH7569" s="301"/>
      <c r="AI7569" s="301"/>
    </row>
    <row r="7570" spans="18:35" ht="80.099999999999994" customHeight="1" x14ac:dyDescent="0.2">
      <c r="R7570" s="301"/>
      <c r="S7570" s="301"/>
      <c r="T7570" s="301"/>
      <c r="U7570" s="301"/>
      <c r="V7570" s="301"/>
      <c r="W7570" s="301"/>
      <c r="X7570" s="301"/>
      <c r="Y7570" s="301"/>
      <c r="Z7570" s="301"/>
      <c r="AA7570" s="301"/>
      <c r="AB7570" s="301"/>
      <c r="AC7570" s="301"/>
      <c r="AD7570" s="301"/>
      <c r="AE7570" s="301"/>
      <c r="AF7570" s="301"/>
      <c r="AG7570" s="301"/>
      <c r="AH7570" s="301"/>
      <c r="AI7570" s="301"/>
    </row>
    <row r="7571" spans="18:35" ht="80.099999999999994" customHeight="1" x14ac:dyDescent="0.2">
      <c r="R7571" s="301"/>
      <c r="S7571" s="301"/>
      <c r="T7571" s="301"/>
      <c r="U7571" s="301"/>
      <c r="V7571" s="301"/>
      <c r="W7571" s="301"/>
      <c r="X7571" s="301"/>
      <c r="Y7571" s="301"/>
      <c r="Z7571" s="301"/>
      <c r="AA7571" s="301"/>
      <c r="AB7571" s="301"/>
      <c r="AC7571" s="301"/>
      <c r="AD7571" s="301"/>
      <c r="AE7571" s="301"/>
      <c r="AF7571" s="301"/>
      <c r="AG7571" s="301"/>
      <c r="AH7571" s="301"/>
      <c r="AI7571" s="301"/>
    </row>
    <row r="7572" spans="18:35" ht="80.099999999999994" customHeight="1" x14ac:dyDescent="0.2">
      <c r="R7572" s="301"/>
      <c r="S7572" s="301"/>
      <c r="T7572" s="301"/>
      <c r="U7572" s="301"/>
      <c r="V7572" s="301"/>
      <c r="W7572" s="301"/>
      <c r="X7572" s="301"/>
      <c r="Y7572" s="301"/>
      <c r="Z7572" s="301"/>
      <c r="AA7572" s="301"/>
      <c r="AB7572" s="301"/>
      <c r="AC7572" s="301"/>
      <c r="AD7572" s="301"/>
      <c r="AE7572" s="301"/>
      <c r="AF7572" s="301"/>
      <c r="AG7572" s="301"/>
      <c r="AH7572" s="301"/>
      <c r="AI7572" s="301"/>
    </row>
    <row r="7573" spans="18:35" ht="80.099999999999994" customHeight="1" x14ac:dyDescent="0.2">
      <c r="R7573" s="301"/>
      <c r="S7573" s="301"/>
      <c r="T7573" s="301"/>
      <c r="U7573" s="301"/>
      <c r="V7573" s="301"/>
      <c r="W7573" s="301"/>
      <c r="X7573" s="301"/>
      <c r="Y7573" s="301"/>
      <c r="Z7573" s="301"/>
      <c r="AA7573" s="301"/>
      <c r="AB7573" s="301"/>
      <c r="AC7573" s="301"/>
      <c r="AD7573" s="301"/>
      <c r="AE7573" s="301"/>
      <c r="AF7573" s="301"/>
      <c r="AG7573" s="301"/>
      <c r="AH7573" s="301"/>
      <c r="AI7573" s="301"/>
    </row>
    <row r="7574" spans="18:35" ht="80.099999999999994" customHeight="1" x14ac:dyDescent="0.2">
      <c r="R7574" s="301"/>
      <c r="S7574" s="301"/>
      <c r="T7574" s="301"/>
      <c r="U7574" s="301"/>
      <c r="V7574" s="301"/>
      <c r="W7574" s="301"/>
      <c r="X7574" s="301"/>
      <c r="Y7574" s="301"/>
      <c r="Z7574" s="301"/>
      <c r="AA7574" s="301"/>
      <c r="AB7574" s="301"/>
      <c r="AC7574" s="301"/>
      <c r="AD7574" s="301"/>
      <c r="AE7574" s="301"/>
      <c r="AF7574" s="301"/>
      <c r="AG7574" s="301"/>
      <c r="AH7574" s="301"/>
      <c r="AI7574" s="301"/>
    </row>
    <row r="7575" spans="18:35" ht="80.099999999999994" customHeight="1" x14ac:dyDescent="0.2">
      <c r="R7575" s="301"/>
      <c r="S7575" s="301"/>
      <c r="T7575" s="301"/>
      <c r="U7575" s="301"/>
      <c r="V7575" s="301"/>
      <c r="W7575" s="301"/>
      <c r="X7575" s="301"/>
      <c r="Y7575" s="301"/>
      <c r="Z7575" s="301"/>
      <c r="AA7575" s="301"/>
      <c r="AB7575" s="301"/>
      <c r="AC7575" s="301"/>
      <c r="AD7575" s="301"/>
      <c r="AE7575" s="301"/>
      <c r="AF7575" s="301"/>
      <c r="AG7575" s="301"/>
      <c r="AH7575" s="301"/>
      <c r="AI7575" s="301"/>
    </row>
    <row r="7576" spans="18:35" ht="80.099999999999994" customHeight="1" x14ac:dyDescent="0.2">
      <c r="R7576" s="301"/>
      <c r="S7576" s="301"/>
      <c r="T7576" s="301"/>
      <c r="U7576" s="301"/>
      <c r="V7576" s="301"/>
      <c r="W7576" s="301"/>
      <c r="X7576" s="301"/>
      <c r="Y7576" s="301"/>
      <c r="Z7576" s="301"/>
      <c r="AA7576" s="301"/>
      <c r="AB7576" s="301"/>
      <c r="AC7576" s="301"/>
      <c r="AD7576" s="301"/>
      <c r="AE7576" s="301"/>
      <c r="AF7576" s="301"/>
      <c r="AG7576" s="301"/>
      <c r="AH7576" s="301"/>
      <c r="AI7576" s="301"/>
    </row>
    <row r="7577" spans="18:35" ht="80.099999999999994" customHeight="1" x14ac:dyDescent="0.2">
      <c r="R7577" s="301"/>
      <c r="S7577" s="301"/>
      <c r="T7577" s="301"/>
      <c r="U7577" s="301"/>
      <c r="V7577" s="301"/>
      <c r="W7577" s="301"/>
      <c r="X7577" s="301"/>
      <c r="Y7577" s="301"/>
      <c r="Z7577" s="301"/>
      <c r="AA7577" s="301"/>
      <c r="AB7577" s="301"/>
      <c r="AC7577" s="301"/>
      <c r="AD7577" s="301"/>
      <c r="AE7577" s="301"/>
      <c r="AF7577" s="301"/>
      <c r="AG7577" s="301"/>
      <c r="AH7577" s="301"/>
      <c r="AI7577" s="301"/>
    </row>
    <row r="7578" spans="18:35" ht="80.099999999999994" customHeight="1" x14ac:dyDescent="0.2">
      <c r="R7578" s="301"/>
      <c r="S7578" s="301"/>
      <c r="T7578" s="301"/>
      <c r="U7578" s="301"/>
      <c r="V7578" s="301"/>
      <c r="W7578" s="301"/>
      <c r="X7578" s="301"/>
      <c r="Y7578" s="301"/>
      <c r="Z7578" s="301"/>
      <c r="AA7578" s="301"/>
      <c r="AB7578" s="301"/>
      <c r="AC7578" s="301"/>
      <c r="AD7578" s="301"/>
      <c r="AE7578" s="301"/>
      <c r="AF7578" s="301"/>
      <c r="AG7578" s="301"/>
      <c r="AH7578" s="301"/>
      <c r="AI7578" s="301"/>
    </row>
    <row r="7579" spans="18:35" ht="80.099999999999994" customHeight="1" x14ac:dyDescent="0.2">
      <c r="R7579" s="301"/>
      <c r="S7579" s="301"/>
      <c r="T7579" s="301"/>
      <c r="U7579" s="301"/>
      <c r="V7579" s="301"/>
      <c r="W7579" s="301"/>
      <c r="X7579" s="301"/>
      <c r="Y7579" s="301"/>
      <c r="Z7579" s="301"/>
      <c r="AA7579" s="301"/>
      <c r="AB7579" s="301"/>
      <c r="AC7579" s="301"/>
      <c r="AD7579" s="301"/>
      <c r="AE7579" s="301"/>
      <c r="AF7579" s="301"/>
      <c r="AG7579" s="301"/>
      <c r="AH7579" s="301"/>
      <c r="AI7579" s="301"/>
    </row>
    <row r="7580" spans="18:35" ht="80.099999999999994" customHeight="1" x14ac:dyDescent="0.2">
      <c r="R7580" s="301"/>
      <c r="S7580" s="301"/>
      <c r="T7580" s="301"/>
      <c r="U7580" s="301"/>
      <c r="V7580" s="301"/>
      <c r="W7580" s="301"/>
      <c r="X7580" s="301"/>
      <c r="Y7580" s="301"/>
      <c r="Z7580" s="301"/>
      <c r="AA7580" s="301"/>
      <c r="AB7580" s="301"/>
      <c r="AC7580" s="301"/>
      <c r="AD7580" s="301"/>
      <c r="AE7580" s="301"/>
      <c r="AF7580" s="301"/>
      <c r="AG7580" s="301"/>
      <c r="AH7580" s="301"/>
      <c r="AI7580" s="301"/>
    </row>
    <row r="7581" spans="18:35" ht="80.099999999999994" customHeight="1" x14ac:dyDescent="0.2">
      <c r="R7581" s="301"/>
      <c r="S7581" s="301"/>
      <c r="T7581" s="301"/>
      <c r="U7581" s="301"/>
      <c r="V7581" s="301"/>
      <c r="W7581" s="301"/>
      <c r="X7581" s="301"/>
      <c r="Y7581" s="301"/>
      <c r="Z7581" s="301"/>
      <c r="AA7581" s="301"/>
      <c r="AB7581" s="301"/>
      <c r="AC7581" s="301"/>
      <c r="AD7581" s="301"/>
      <c r="AE7581" s="301"/>
      <c r="AF7581" s="301"/>
      <c r="AG7581" s="301"/>
      <c r="AH7581" s="301"/>
      <c r="AI7581" s="301"/>
    </row>
    <row r="7582" spans="18:35" ht="80.099999999999994" customHeight="1" x14ac:dyDescent="0.2">
      <c r="R7582" s="301"/>
      <c r="S7582" s="301"/>
      <c r="T7582" s="301"/>
      <c r="U7582" s="301"/>
      <c r="V7582" s="301"/>
      <c r="W7582" s="301"/>
      <c r="X7582" s="301"/>
      <c r="Y7582" s="301"/>
      <c r="Z7582" s="301"/>
      <c r="AA7582" s="301"/>
      <c r="AB7582" s="301"/>
      <c r="AC7582" s="301"/>
      <c r="AD7582" s="301"/>
      <c r="AE7582" s="301"/>
      <c r="AF7582" s="301"/>
      <c r="AG7582" s="301"/>
      <c r="AH7582" s="301"/>
      <c r="AI7582" s="301"/>
    </row>
    <row r="7583" spans="18:35" ht="80.099999999999994" customHeight="1" x14ac:dyDescent="0.2">
      <c r="R7583" s="301"/>
      <c r="S7583" s="301"/>
      <c r="T7583" s="301"/>
      <c r="U7583" s="301"/>
      <c r="V7583" s="301"/>
      <c r="W7583" s="301"/>
      <c r="X7583" s="301"/>
      <c r="Y7583" s="301"/>
      <c r="Z7583" s="301"/>
      <c r="AA7583" s="301"/>
      <c r="AB7583" s="301"/>
      <c r="AC7583" s="301"/>
      <c r="AD7583" s="301"/>
      <c r="AE7583" s="301"/>
      <c r="AF7583" s="301"/>
      <c r="AG7583" s="301"/>
      <c r="AH7583" s="301"/>
      <c r="AI7583" s="301"/>
    </row>
    <row r="7584" spans="18:35" ht="80.099999999999994" customHeight="1" x14ac:dyDescent="0.2">
      <c r="R7584" s="301"/>
      <c r="S7584" s="301"/>
      <c r="T7584" s="301"/>
      <c r="U7584" s="301"/>
      <c r="V7584" s="301"/>
      <c r="W7584" s="301"/>
      <c r="X7584" s="301"/>
      <c r="Y7584" s="301"/>
      <c r="Z7584" s="301"/>
      <c r="AA7584" s="301"/>
      <c r="AB7584" s="301"/>
      <c r="AC7584" s="301"/>
      <c r="AD7584" s="301"/>
      <c r="AE7584" s="301"/>
      <c r="AF7584" s="301"/>
      <c r="AG7584" s="301"/>
      <c r="AH7584" s="301"/>
      <c r="AI7584" s="301"/>
    </row>
    <row r="7585" spans="18:35" ht="80.099999999999994" customHeight="1" x14ac:dyDescent="0.2">
      <c r="R7585" s="301"/>
      <c r="S7585" s="301"/>
      <c r="T7585" s="301"/>
      <c r="U7585" s="301"/>
      <c r="V7585" s="301"/>
      <c r="W7585" s="301"/>
      <c r="X7585" s="301"/>
      <c r="Y7585" s="301"/>
      <c r="Z7585" s="301"/>
      <c r="AA7585" s="301"/>
      <c r="AB7585" s="301"/>
      <c r="AC7585" s="301"/>
      <c r="AD7585" s="301"/>
      <c r="AE7585" s="301"/>
      <c r="AF7585" s="301"/>
      <c r="AG7585" s="301"/>
      <c r="AH7585" s="301"/>
      <c r="AI7585" s="301"/>
    </row>
    <row r="7586" spans="18:35" ht="80.099999999999994" customHeight="1" x14ac:dyDescent="0.2">
      <c r="R7586" s="301"/>
      <c r="S7586" s="301"/>
      <c r="T7586" s="301"/>
      <c r="U7586" s="301"/>
      <c r="V7586" s="301"/>
      <c r="W7586" s="301"/>
      <c r="X7586" s="301"/>
      <c r="Y7586" s="301"/>
      <c r="Z7586" s="301"/>
      <c r="AA7586" s="301"/>
      <c r="AB7586" s="301"/>
      <c r="AC7586" s="301"/>
      <c r="AD7586" s="301"/>
      <c r="AE7586" s="301"/>
      <c r="AF7586" s="301"/>
      <c r="AG7586" s="301"/>
      <c r="AH7586" s="301"/>
      <c r="AI7586" s="301"/>
    </row>
    <row r="7587" spans="18:35" ht="80.099999999999994" customHeight="1" x14ac:dyDescent="0.2">
      <c r="R7587" s="301"/>
      <c r="S7587" s="301"/>
      <c r="T7587" s="301"/>
      <c r="U7587" s="301"/>
      <c r="V7587" s="301"/>
      <c r="W7587" s="301"/>
      <c r="X7587" s="301"/>
      <c r="Y7587" s="301"/>
      <c r="Z7587" s="301"/>
      <c r="AA7587" s="301"/>
      <c r="AB7587" s="301"/>
      <c r="AC7587" s="301"/>
      <c r="AD7587" s="301"/>
      <c r="AE7587" s="301"/>
      <c r="AF7587" s="301"/>
      <c r="AG7587" s="301"/>
      <c r="AH7587" s="301"/>
      <c r="AI7587" s="301"/>
    </row>
    <row r="7588" spans="18:35" ht="80.099999999999994" customHeight="1" x14ac:dyDescent="0.2">
      <c r="R7588" s="301"/>
      <c r="S7588" s="301"/>
      <c r="T7588" s="301"/>
      <c r="U7588" s="301"/>
      <c r="V7588" s="301"/>
      <c r="W7588" s="301"/>
      <c r="X7588" s="301"/>
      <c r="Y7588" s="301"/>
      <c r="Z7588" s="301"/>
      <c r="AA7588" s="301"/>
      <c r="AB7588" s="301"/>
      <c r="AC7588" s="301"/>
      <c r="AD7588" s="301"/>
      <c r="AE7588" s="301"/>
      <c r="AF7588" s="301"/>
      <c r="AG7588" s="301"/>
      <c r="AH7588" s="301"/>
      <c r="AI7588" s="301"/>
    </row>
    <row r="7589" spans="18:35" ht="80.099999999999994" customHeight="1" x14ac:dyDescent="0.2">
      <c r="R7589" s="301"/>
      <c r="S7589" s="301"/>
      <c r="T7589" s="301"/>
      <c r="U7589" s="301"/>
      <c r="V7589" s="301"/>
      <c r="W7589" s="301"/>
      <c r="X7589" s="301"/>
      <c r="Y7589" s="301"/>
      <c r="Z7589" s="301"/>
      <c r="AA7589" s="301"/>
      <c r="AB7589" s="301"/>
      <c r="AC7589" s="301"/>
      <c r="AD7589" s="301"/>
      <c r="AE7589" s="301"/>
      <c r="AF7589" s="301"/>
      <c r="AG7589" s="301"/>
      <c r="AH7589" s="301"/>
      <c r="AI7589" s="301"/>
    </row>
    <row r="7590" spans="18:35" ht="80.099999999999994" customHeight="1" x14ac:dyDescent="0.2">
      <c r="R7590" s="301"/>
      <c r="S7590" s="301"/>
      <c r="T7590" s="301"/>
      <c r="U7590" s="301"/>
      <c r="V7590" s="301"/>
      <c r="W7590" s="301"/>
      <c r="X7590" s="301"/>
      <c r="Y7590" s="301"/>
      <c r="Z7590" s="301"/>
      <c r="AA7590" s="301"/>
      <c r="AB7590" s="301"/>
      <c r="AC7590" s="301"/>
      <c r="AD7590" s="301"/>
      <c r="AE7590" s="301"/>
      <c r="AF7590" s="301"/>
      <c r="AG7590" s="301"/>
      <c r="AH7590" s="301"/>
      <c r="AI7590" s="301"/>
    </row>
    <row r="7591" spans="18:35" ht="80.099999999999994" customHeight="1" x14ac:dyDescent="0.2">
      <c r="R7591" s="301"/>
      <c r="S7591" s="301"/>
      <c r="T7591" s="301"/>
      <c r="U7591" s="301"/>
      <c r="V7591" s="301"/>
      <c r="W7591" s="301"/>
      <c r="X7591" s="301"/>
      <c r="Y7591" s="301"/>
      <c r="Z7591" s="301"/>
      <c r="AA7591" s="301"/>
      <c r="AB7591" s="301"/>
      <c r="AC7591" s="301"/>
      <c r="AD7591" s="301"/>
      <c r="AE7591" s="301"/>
      <c r="AF7591" s="301"/>
      <c r="AG7591" s="301"/>
      <c r="AH7591" s="301"/>
      <c r="AI7591" s="301"/>
    </row>
    <row r="7592" spans="18:35" ht="80.099999999999994" customHeight="1" x14ac:dyDescent="0.2">
      <c r="R7592" s="301"/>
      <c r="S7592" s="301"/>
      <c r="T7592" s="301"/>
      <c r="U7592" s="301"/>
      <c r="V7592" s="301"/>
      <c r="W7592" s="301"/>
      <c r="X7592" s="301"/>
      <c r="Y7592" s="301"/>
      <c r="Z7592" s="301"/>
      <c r="AA7592" s="301"/>
      <c r="AB7592" s="301"/>
      <c r="AC7592" s="301"/>
      <c r="AD7592" s="301"/>
      <c r="AE7592" s="301"/>
      <c r="AF7592" s="301"/>
      <c r="AG7592" s="301"/>
      <c r="AH7592" s="301"/>
      <c r="AI7592" s="301"/>
    </row>
    <row r="7593" spans="18:35" ht="80.099999999999994" customHeight="1" x14ac:dyDescent="0.2">
      <c r="R7593" s="301"/>
      <c r="S7593" s="301"/>
      <c r="T7593" s="301"/>
      <c r="U7593" s="301"/>
      <c r="V7593" s="301"/>
      <c r="W7593" s="301"/>
      <c r="X7593" s="301"/>
      <c r="Y7593" s="301"/>
      <c r="Z7593" s="301"/>
      <c r="AA7593" s="301"/>
      <c r="AB7593" s="301"/>
      <c r="AC7593" s="301"/>
      <c r="AD7593" s="301"/>
      <c r="AE7593" s="301"/>
      <c r="AF7593" s="301"/>
      <c r="AG7593" s="301"/>
      <c r="AH7593" s="301"/>
      <c r="AI7593" s="301"/>
    </row>
    <row r="7594" spans="18:35" ht="80.099999999999994" customHeight="1" x14ac:dyDescent="0.2">
      <c r="R7594" s="301"/>
      <c r="S7594" s="301"/>
      <c r="T7594" s="301"/>
      <c r="U7594" s="301"/>
      <c r="V7594" s="301"/>
      <c r="W7594" s="301"/>
      <c r="X7594" s="301"/>
      <c r="Y7594" s="301"/>
      <c r="Z7594" s="301"/>
      <c r="AA7594" s="301"/>
      <c r="AB7594" s="301"/>
      <c r="AC7594" s="301"/>
      <c r="AD7594" s="301"/>
      <c r="AE7594" s="301"/>
      <c r="AF7594" s="301"/>
      <c r="AG7594" s="301"/>
      <c r="AH7594" s="301"/>
      <c r="AI7594" s="301"/>
    </row>
    <row r="7595" spans="18:35" ht="80.099999999999994" customHeight="1" x14ac:dyDescent="0.2">
      <c r="R7595" s="301"/>
      <c r="S7595" s="301"/>
      <c r="T7595" s="301"/>
      <c r="U7595" s="301"/>
      <c r="V7595" s="301"/>
      <c r="W7595" s="301"/>
      <c r="X7595" s="301"/>
      <c r="Y7595" s="301"/>
      <c r="Z7595" s="301"/>
      <c r="AA7595" s="301"/>
      <c r="AB7595" s="301"/>
      <c r="AC7595" s="301"/>
      <c r="AD7595" s="301"/>
      <c r="AE7595" s="301"/>
      <c r="AF7595" s="301"/>
      <c r="AG7595" s="301"/>
      <c r="AH7595" s="301"/>
      <c r="AI7595" s="301"/>
    </row>
    <row r="7596" spans="18:35" ht="80.099999999999994" customHeight="1" x14ac:dyDescent="0.2">
      <c r="R7596" s="301"/>
      <c r="S7596" s="301"/>
      <c r="T7596" s="301"/>
      <c r="U7596" s="301"/>
      <c r="V7596" s="301"/>
      <c r="W7596" s="301"/>
      <c r="X7596" s="301"/>
      <c r="Y7596" s="301"/>
      <c r="Z7596" s="301"/>
      <c r="AA7596" s="301"/>
      <c r="AB7596" s="301"/>
      <c r="AC7596" s="301"/>
      <c r="AD7596" s="301"/>
      <c r="AE7596" s="301"/>
      <c r="AF7596" s="301"/>
      <c r="AG7596" s="301"/>
      <c r="AH7596" s="301"/>
      <c r="AI7596" s="301"/>
    </row>
    <row r="7597" spans="18:35" ht="80.099999999999994" customHeight="1" x14ac:dyDescent="0.2">
      <c r="R7597" s="301"/>
      <c r="S7597" s="301"/>
      <c r="T7597" s="301"/>
      <c r="U7597" s="301"/>
      <c r="V7597" s="301"/>
      <c r="W7597" s="301"/>
      <c r="X7597" s="301"/>
      <c r="Y7597" s="301"/>
      <c r="Z7597" s="301"/>
      <c r="AA7597" s="301"/>
      <c r="AB7597" s="301"/>
      <c r="AC7597" s="301"/>
      <c r="AD7597" s="301"/>
      <c r="AE7597" s="301"/>
      <c r="AF7597" s="301"/>
      <c r="AG7597" s="301"/>
      <c r="AH7597" s="301"/>
      <c r="AI7597" s="301"/>
    </row>
    <row r="7598" spans="18:35" ht="80.099999999999994" customHeight="1" x14ac:dyDescent="0.2">
      <c r="R7598" s="301"/>
      <c r="S7598" s="301"/>
      <c r="T7598" s="301"/>
      <c r="U7598" s="301"/>
      <c r="V7598" s="301"/>
      <c r="W7598" s="301"/>
      <c r="X7598" s="301"/>
      <c r="Y7598" s="301"/>
      <c r="Z7598" s="301"/>
      <c r="AA7598" s="301"/>
      <c r="AB7598" s="301"/>
      <c r="AC7598" s="301"/>
      <c r="AD7598" s="301"/>
      <c r="AE7598" s="301"/>
      <c r="AF7598" s="301"/>
      <c r="AG7598" s="301"/>
      <c r="AH7598" s="301"/>
      <c r="AI7598" s="301"/>
    </row>
    <row r="7599" spans="18:35" ht="80.099999999999994" customHeight="1" x14ac:dyDescent="0.2">
      <c r="R7599" s="301"/>
      <c r="S7599" s="301"/>
      <c r="T7599" s="301"/>
      <c r="U7599" s="301"/>
      <c r="V7599" s="301"/>
      <c r="W7599" s="301"/>
      <c r="X7599" s="301"/>
      <c r="Y7599" s="301"/>
      <c r="Z7599" s="301"/>
      <c r="AA7599" s="301"/>
      <c r="AB7599" s="301"/>
      <c r="AC7599" s="301"/>
      <c r="AD7599" s="301"/>
      <c r="AE7599" s="301"/>
      <c r="AF7599" s="301"/>
      <c r="AG7599" s="301"/>
      <c r="AH7599" s="301"/>
      <c r="AI7599" s="301"/>
    </row>
    <row r="7600" spans="18:35" ht="80.099999999999994" customHeight="1" x14ac:dyDescent="0.2">
      <c r="R7600" s="301"/>
      <c r="S7600" s="301"/>
      <c r="T7600" s="301"/>
      <c r="U7600" s="301"/>
      <c r="V7600" s="301"/>
      <c r="W7600" s="301"/>
      <c r="X7600" s="301"/>
      <c r="Y7600" s="301"/>
      <c r="Z7600" s="301"/>
      <c r="AA7600" s="301"/>
      <c r="AB7600" s="301"/>
      <c r="AC7600" s="301"/>
      <c r="AD7600" s="301"/>
      <c r="AE7600" s="301"/>
      <c r="AF7600" s="301"/>
      <c r="AG7600" s="301"/>
      <c r="AH7600" s="301"/>
      <c r="AI7600" s="301"/>
    </row>
    <row r="7601" spans="18:35" ht="80.099999999999994" customHeight="1" x14ac:dyDescent="0.2">
      <c r="R7601" s="301"/>
      <c r="S7601" s="301"/>
      <c r="T7601" s="301"/>
      <c r="U7601" s="301"/>
      <c r="V7601" s="301"/>
      <c r="W7601" s="301"/>
      <c r="X7601" s="301"/>
      <c r="Y7601" s="301"/>
      <c r="Z7601" s="301"/>
      <c r="AA7601" s="301"/>
      <c r="AB7601" s="301"/>
      <c r="AC7601" s="301"/>
      <c r="AD7601" s="301"/>
      <c r="AE7601" s="301"/>
      <c r="AF7601" s="301"/>
      <c r="AG7601" s="301"/>
      <c r="AH7601" s="301"/>
      <c r="AI7601" s="301"/>
    </row>
    <row r="7602" spans="18:35" ht="80.099999999999994" customHeight="1" x14ac:dyDescent="0.2">
      <c r="R7602" s="301"/>
      <c r="S7602" s="301"/>
      <c r="T7602" s="301"/>
      <c r="U7602" s="301"/>
      <c r="V7602" s="301"/>
      <c r="W7602" s="301"/>
      <c r="X7602" s="301"/>
      <c r="Y7602" s="301"/>
      <c r="Z7602" s="301"/>
      <c r="AA7602" s="301"/>
      <c r="AB7602" s="301"/>
      <c r="AC7602" s="301"/>
      <c r="AD7602" s="301"/>
      <c r="AE7602" s="301"/>
      <c r="AF7602" s="301"/>
      <c r="AG7602" s="301"/>
      <c r="AH7602" s="301"/>
      <c r="AI7602" s="301"/>
    </row>
    <row r="7603" spans="18:35" ht="80.099999999999994" customHeight="1" x14ac:dyDescent="0.2">
      <c r="R7603" s="301"/>
      <c r="S7603" s="301"/>
      <c r="T7603" s="301"/>
      <c r="U7603" s="301"/>
      <c r="V7603" s="301"/>
      <c r="W7603" s="301"/>
      <c r="X7603" s="301"/>
      <c r="Y7603" s="301"/>
      <c r="Z7603" s="301"/>
      <c r="AA7603" s="301"/>
      <c r="AB7603" s="301"/>
      <c r="AC7603" s="301"/>
      <c r="AD7603" s="301"/>
      <c r="AE7603" s="301"/>
      <c r="AF7603" s="301"/>
      <c r="AG7603" s="301"/>
      <c r="AH7603" s="301"/>
      <c r="AI7603" s="301"/>
    </row>
    <row r="7604" spans="18:35" ht="80.099999999999994" customHeight="1" x14ac:dyDescent="0.2">
      <c r="R7604" s="301"/>
      <c r="S7604" s="301"/>
      <c r="T7604" s="301"/>
      <c r="U7604" s="301"/>
      <c r="V7604" s="301"/>
      <c r="W7604" s="301"/>
      <c r="X7604" s="301"/>
      <c r="Y7604" s="301"/>
      <c r="Z7604" s="301"/>
      <c r="AA7604" s="301"/>
      <c r="AB7604" s="301"/>
      <c r="AC7604" s="301"/>
      <c r="AD7604" s="301"/>
      <c r="AE7604" s="301"/>
      <c r="AF7604" s="301"/>
      <c r="AG7604" s="301"/>
      <c r="AH7604" s="301"/>
      <c r="AI7604" s="301"/>
    </row>
    <row r="7605" spans="18:35" ht="80.099999999999994" customHeight="1" x14ac:dyDescent="0.2">
      <c r="R7605" s="301"/>
      <c r="S7605" s="301"/>
      <c r="T7605" s="301"/>
      <c r="U7605" s="301"/>
      <c r="V7605" s="301"/>
      <c r="W7605" s="301"/>
      <c r="X7605" s="301"/>
      <c r="Y7605" s="301"/>
      <c r="Z7605" s="301"/>
      <c r="AA7605" s="301"/>
      <c r="AB7605" s="301"/>
      <c r="AC7605" s="301"/>
      <c r="AD7605" s="301"/>
      <c r="AE7605" s="301"/>
      <c r="AF7605" s="301"/>
      <c r="AG7605" s="301"/>
      <c r="AH7605" s="301"/>
      <c r="AI7605" s="301"/>
    </row>
    <row r="7606" spans="18:35" ht="80.099999999999994" customHeight="1" x14ac:dyDescent="0.2">
      <c r="R7606" s="301"/>
      <c r="S7606" s="301"/>
      <c r="T7606" s="301"/>
      <c r="U7606" s="301"/>
      <c r="V7606" s="301"/>
      <c r="W7606" s="301"/>
      <c r="X7606" s="301"/>
      <c r="Y7606" s="301"/>
      <c r="Z7606" s="301"/>
      <c r="AA7606" s="301"/>
      <c r="AB7606" s="301"/>
      <c r="AC7606" s="301"/>
      <c r="AD7606" s="301"/>
      <c r="AE7606" s="301"/>
      <c r="AF7606" s="301"/>
      <c r="AG7606" s="301"/>
      <c r="AH7606" s="301"/>
      <c r="AI7606" s="301"/>
    </row>
    <row r="7607" spans="18:35" ht="80.099999999999994" customHeight="1" x14ac:dyDescent="0.2">
      <c r="R7607" s="301"/>
      <c r="S7607" s="301"/>
      <c r="T7607" s="301"/>
      <c r="U7607" s="301"/>
      <c r="V7607" s="301"/>
      <c r="W7607" s="301"/>
      <c r="X7607" s="301"/>
      <c r="Y7607" s="301"/>
      <c r="Z7607" s="301"/>
      <c r="AA7607" s="301"/>
      <c r="AB7607" s="301"/>
      <c r="AC7607" s="301"/>
      <c r="AD7607" s="301"/>
      <c r="AE7607" s="301"/>
      <c r="AF7607" s="301"/>
      <c r="AG7607" s="301"/>
      <c r="AH7607" s="301"/>
      <c r="AI7607" s="301"/>
    </row>
    <row r="7608" spans="18:35" ht="80.099999999999994" customHeight="1" x14ac:dyDescent="0.2">
      <c r="R7608" s="301"/>
      <c r="S7608" s="301"/>
      <c r="T7608" s="301"/>
      <c r="U7608" s="301"/>
      <c r="V7608" s="301"/>
      <c r="W7608" s="301"/>
      <c r="X7608" s="301"/>
      <c r="Y7608" s="301"/>
      <c r="Z7608" s="301"/>
      <c r="AA7608" s="301"/>
      <c r="AB7608" s="301"/>
      <c r="AC7608" s="301"/>
      <c r="AD7608" s="301"/>
      <c r="AE7608" s="301"/>
      <c r="AF7608" s="301"/>
      <c r="AG7608" s="301"/>
      <c r="AH7608" s="301"/>
      <c r="AI7608" s="301"/>
    </row>
    <row r="7609" spans="18:35" ht="80.099999999999994" customHeight="1" x14ac:dyDescent="0.2">
      <c r="R7609" s="301"/>
      <c r="S7609" s="301"/>
      <c r="T7609" s="301"/>
      <c r="U7609" s="301"/>
      <c r="V7609" s="301"/>
      <c r="W7609" s="301"/>
      <c r="X7609" s="301"/>
      <c r="Y7609" s="301"/>
      <c r="Z7609" s="301"/>
      <c r="AA7609" s="301"/>
      <c r="AB7609" s="301"/>
      <c r="AC7609" s="301"/>
      <c r="AD7609" s="301"/>
      <c r="AE7609" s="301"/>
      <c r="AF7609" s="301"/>
      <c r="AG7609" s="301"/>
      <c r="AH7609" s="301"/>
      <c r="AI7609" s="301"/>
    </row>
    <row r="7610" spans="18:35" ht="80.099999999999994" customHeight="1" x14ac:dyDescent="0.2">
      <c r="R7610" s="301"/>
      <c r="S7610" s="301"/>
      <c r="T7610" s="301"/>
      <c r="U7610" s="301"/>
      <c r="V7610" s="301"/>
      <c r="W7610" s="301"/>
      <c r="X7610" s="301"/>
      <c r="Y7610" s="301"/>
      <c r="Z7610" s="301"/>
      <c r="AA7610" s="301"/>
      <c r="AB7610" s="301"/>
      <c r="AC7610" s="301"/>
      <c r="AD7610" s="301"/>
      <c r="AE7610" s="301"/>
      <c r="AF7610" s="301"/>
      <c r="AG7610" s="301"/>
      <c r="AH7610" s="301"/>
      <c r="AI7610" s="301"/>
    </row>
    <row r="7611" spans="18:35" ht="80.099999999999994" customHeight="1" x14ac:dyDescent="0.2">
      <c r="R7611" s="301"/>
      <c r="S7611" s="301"/>
      <c r="T7611" s="301"/>
      <c r="U7611" s="301"/>
      <c r="V7611" s="301"/>
      <c r="W7611" s="301"/>
      <c r="X7611" s="301"/>
      <c r="Y7611" s="301"/>
      <c r="Z7611" s="301"/>
      <c r="AA7611" s="301"/>
      <c r="AB7611" s="301"/>
      <c r="AC7611" s="301"/>
      <c r="AD7611" s="301"/>
      <c r="AE7611" s="301"/>
      <c r="AF7611" s="301"/>
      <c r="AG7611" s="301"/>
      <c r="AH7611" s="301"/>
      <c r="AI7611" s="301"/>
    </row>
    <row r="7612" spans="18:35" ht="80.099999999999994" customHeight="1" x14ac:dyDescent="0.2">
      <c r="R7612" s="301"/>
      <c r="S7612" s="301"/>
      <c r="T7612" s="301"/>
      <c r="U7612" s="301"/>
      <c r="V7612" s="301"/>
      <c r="W7612" s="301"/>
      <c r="X7612" s="301"/>
      <c r="Y7612" s="301"/>
      <c r="Z7612" s="301"/>
      <c r="AA7612" s="301"/>
      <c r="AB7612" s="301"/>
      <c r="AC7612" s="301"/>
      <c r="AD7612" s="301"/>
      <c r="AE7612" s="301"/>
      <c r="AF7612" s="301"/>
      <c r="AG7612" s="301"/>
      <c r="AH7612" s="301"/>
      <c r="AI7612" s="301"/>
    </row>
    <row r="7613" spans="18:35" ht="80.099999999999994" customHeight="1" x14ac:dyDescent="0.2">
      <c r="R7613" s="301"/>
      <c r="S7613" s="301"/>
      <c r="T7613" s="301"/>
      <c r="U7613" s="301"/>
      <c r="V7613" s="301"/>
      <c r="W7613" s="301"/>
      <c r="X7613" s="301"/>
      <c r="Y7613" s="301"/>
      <c r="Z7613" s="301"/>
      <c r="AA7613" s="301"/>
      <c r="AB7613" s="301"/>
      <c r="AC7613" s="301"/>
      <c r="AD7613" s="301"/>
      <c r="AE7613" s="301"/>
      <c r="AF7613" s="301"/>
      <c r="AG7613" s="301"/>
      <c r="AH7613" s="301"/>
      <c r="AI7613" s="301"/>
    </row>
    <row r="7614" spans="18:35" ht="80.099999999999994" customHeight="1" x14ac:dyDescent="0.2">
      <c r="R7614" s="301"/>
      <c r="S7614" s="301"/>
      <c r="T7614" s="301"/>
      <c r="U7614" s="301"/>
      <c r="V7614" s="301"/>
      <c r="W7614" s="301"/>
      <c r="X7614" s="301"/>
      <c r="Y7614" s="301"/>
      <c r="Z7614" s="301"/>
      <c r="AA7614" s="301"/>
      <c r="AB7614" s="301"/>
      <c r="AC7614" s="301"/>
      <c r="AD7614" s="301"/>
      <c r="AE7614" s="301"/>
      <c r="AF7614" s="301"/>
      <c r="AG7614" s="301"/>
      <c r="AH7614" s="301"/>
      <c r="AI7614" s="301"/>
    </row>
    <row r="7615" spans="18:35" ht="80.099999999999994" customHeight="1" x14ac:dyDescent="0.2">
      <c r="R7615" s="301"/>
      <c r="S7615" s="301"/>
      <c r="T7615" s="301"/>
      <c r="U7615" s="301"/>
      <c r="V7615" s="301"/>
      <c r="W7615" s="301"/>
      <c r="X7615" s="301"/>
      <c r="Y7615" s="301"/>
      <c r="Z7615" s="301"/>
      <c r="AA7615" s="301"/>
      <c r="AB7615" s="301"/>
      <c r="AC7615" s="301"/>
      <c r="AD7615" s="301"/>
      <c r="AE7615" s="301"/>
      <c r="AF7615" s="301"/>
      <c r="AG7615" s="301"/>
      <c r="AH7615" s="301"/>
      <c r="AI7615" s="301"/>
    </row>
    <row r="7616" spans="18:35" ht="80.099999999999994" customHeight="1" x14ac:dyDescent="0.2">
      <c r="R7616" s="301"/>
      <c r="S7616" s="301"/>
      <c r="T7616" s="301"/>
      <c r="U7616" s="301"/>
      <c r="V7616" s="301"/>
      <c r="W7616" s="301"/>
      <c r="X7616" s="301"/>
      <c r="Y7616" s="301"/>
      <c r="Z7616" s="301"/>
      <c r="AA7616" s="301"/>
      <c r="AB7616" s="301"/>
      <c r="AC7616" s="301"/>
      <c r="AD7616" s="301"/>
      <c r="AE7616" s="301"/>
      <c r="AF7616" s="301"/>
      <c r="AG7616" s="301"/>
      <c r="AH7616" s="301"/>
      <c r="AI7616" s="301"/>
    </row>
    <row r="7617" spans="18:35" ht="80.099999999999994" customHeight="1" x14ac:dyDescent="0.2">
      <c r="R7617" s="301"/>
      <c r="S7617" s="301"/>
      <c r="T7617" s="301"/>
      <c r="U7617" s="301"/>
      <c r="V7617" s="301"/>
      <c r="W7617" s="301"/>
      <c r="X7617" s="301"/>
      <c r="Y7617" s="301"/>
      <c r="Z7617" s="301"/>
      <c r="AA7617" s="301"/>
      <c r="AB7617" s="301"/>
      <c r="AC7617" s="301"/>
      <c r="AD7617" s="301"/>
      <c r="AE7617" s="301"/>
      <c r="AF7617" s="301"/>
      <c r="AG7617" s="301"/>
      <c r="AH7617" s="301"/>
      <c r="AI7617" s="301"/>
    </row>
    <row r="7618" spans="18:35" ht="80.099999999999994" customHeight="1" x14ac:dyDescent="0.2">
      <c r="R7618" s="301"/>
      <c r="S7618" s="301"/>
      <c r="T7618" s="301"/>
      <c r="U7618" s="301"/>
      <c r="V7618" s="301"/>
      <c r="W7618" s="301"/>
      <c r="X7618" s="301"/>
      <c r="Y7618" s="301"/>
      <c r="Z7618" s="301"/>
      <c r="AA7618" s="301"/>
      <c r="AB7618" s="301"/>
      <c r="AC7618" s="301"/>
      <c r="AD7618" s="301"/>
      <c r="AE7618" s="301"/>
      <c r="AF7618" s="301"/>
      <c r="AG7618" s="301"/>
      <c r="AH7618" s="301"/>
      <c r="AI7618" s="301"/>
    </row>
    <row r="7619" spans="18:35" ht="80.099999999999994" customHeight="1" x14ac:dyDescent="0.2">
      <c r="R7619" s="301"/>
      <c r="S7619" s="301"/>
      <c r="T7619" s="301"/>
      <c r="U7619" s="301"/>
      <c r="V7619" s="301"/>
      <c r="W7619" s="301"/>
      <c r="X7619" s="301"/>
      <c r="Y7619" s="301"/>
      <c r="Z7619" s="301"/>
      <c r="AA7619" s="301"/>
      <c r="AB7619" s="301"/>
      <c r="AC7619" s="301"/>
      <c r="AD7619" s="301"/>
      <c r="AE7619" s="301"/>
      <c r="AF7619" s="301"/>
      <c r="AG7619" s="301"/>
      <c r="AH7619" s="301"/>
      <c r="AI7619" s="301"/>
    </row>
    <row r="7620" spans="18:35" ht="80.099999999999994" customHeight="1" x14ac:dyDescent="0.2">
      <c r="R7620" s="301"/>
      <c r="S7620" s="301"/>
      <c r="T7620" s="301"/>
      <c r="U7620" s="301"/>
      <c r="V7620" s="301"/>
      <c r="W7620" s="301"/>
      <c r="X7620" s="301"/>
      <c r="Y7620" s="301"/>
      <c r="Z7620" s="301"/>
      <c r="AA7620" s="301"/>
      <c r="AB7620" s="301"/>
      <c r="AC7620" s="301"/>
      <c r="AD7620" s="301"/>
      <c r="AE7620" s="301"/>
      <c r="AF7620" s="301"/>
      <c r="AG7620" s="301"/>
      <c r="AH7620" s="301"/>
      <c r="AI7620" s="301"/>
    </row>
    <row r="7621" spans="18:35" ht="80.099999999999994" customHeight="1" x14ac:dyDescent="0.2">
      <c r="R7621" s="301"/>
      <c r="S7621" s="301"/>
      <c r="T7621" s="301"/>
      <c r="U7621" s="301"/>
      <c r="V7621" s="301"/>
      <c r="W7621" s="301"/>
      <c r="X7621" s="301"/>
      <c r="Y7621" s="301"/>
      <c r="Z7621" s="301"/>
      <c r="AA7621" s="301"/>
      <c r="AB7621" s="301"/>
      <c r="AC7621" s="301"/>
      <c r="AD7621" s="301"/>
      <c r="AE7621" s="301"/>
      <c r="AF7621" s="301"/>
      <c r="AG7621" s="301"/>
      <c r="AH7621" s="301"/>
      <c r="AI7621" s="301"/>
    </row>
    <row r="7622" spans="18:35" ht="80.099999999999994" customHeight="1" x14ac:dyDescent="0.2">
      <c r="R7622" s="301"/>
      <c r="S7622" s="301"/>
      <c r="T7622" s="301"/>
      <c r="U7622" s="301"/>
      <c r="V7622" s="301"/>
      <c r="W7622" s="301"/>
      <c r="X7622" s="301"/>
      <c r="Y7622" s="301"/>
      <c r="Z7622" s="301"/>
      <c r="AA7622" s="301"/>
      <c r="AB7622" s="301"/>
      <c r="AC7622" s="301"/>
      <c r="AD7622" s="301"/>
      <c r="AE7622" s="301"/>
      <c r="AF7622" s="301"/>
      <c r="AG7622" s="301"/>
      <c r="AH7622" s="301"/>
      <c r="AI7622" s="301"/>
    </row>
    <row r="7623" spans="18:35" ht="80.099999999999994" customHeight="1" x14ac:dyDescent="0.2">
      <c r="R7623" s="301"/>
      <c r="S7623" s="301"/>
      <c r="T7623" s="301"/>
      <c r="U7623" s="301"/>
      <c r="V7623" s="301"/>
      <c r="W7623" s="301"/>
      <c r="X7623" s="301"/>
      <c r="Y7623" s="301"/>
      <c r="Z7623" s="301"/>
      <c r="AA7623" s="301"/>
      <c r="AB7623" s="301"/>
      <c r="AC7623" s="301"/>
      <c r="AD7623" s="301"/>
      <c r="AE7623" s="301"/>
      <c r="AF7623" s="301"/>
      <c r="AG7623" s="301"/>
      <c r="AH7623" s="301"/>
      <c r="AI7623" s="301"/>
    </row>
    <row r="7624" spans="18:35" ht="80.099999999999994" customHeight="1" x14ac:dyDescent="0.2">
      <c r="R7624" s="301"/>
      <c r="S7624" s="301"/>
      <c r="T7624" s="301"/>
      <c r="U7624" s="301"/>
      <c r="V7624" s="301"/>
      <c r="W7624" s="301"/>
      <c r="X7624" s="301"/>
      <c r="Y7624" s="301"/>
      <c r="Z7624" s="301"/>
      <c r="AA7624" s="301"/>
      <c r="AB7624" s="301"/>
      <c r="AC7624" s="301"/>
      <c r="AD7624" s="301"/>
      <c r="AE7624" s="301"/>
      <c r="AF7624" s="301"/>
      <c r="AG7624" s="301"/>
      <c r="AH7624" s="301"/>
      <c r="AI7624" s="301"/>
    </row>
    <row r="7625" spans="18:35" ht="80.099999999999994" customHeight="1" x14ac:dyDescent="0.2">
      <c r="R7625" s="301"/>
      <c r="S7625" s="301"/>
      <c r="T7625" s="301"/>
      <c r="U7625" s="301"/>
      <c r="V7625" s="301"/>
      <c r="W7625" s="301"/>
      <c r="X7625" s="301"/>
      <c r="Y7625" s="301"/>
      <c r="Z7625" s="301"/>
      <c r="AA7625" s="301"/>
      <c r="AB7625" s="301"/>
      <c r="AC7625" s="301"/>
      <c r="AD7625" s="301"/>
      <c r="AE7625" s="301"/>
      <c r="AF7625" s="301"/>
      <c r="AG7625" s="301"/>
      <c r="AH7625" s="301"/>
      <c r="AI7625" s="301"/>
    </row>
    <row r="7626" spans="18:35" ht="80.099999999999994" customHeight="1" x14ac:dyDescent="0.2">
      <c r="R7626" s="301"/>
      <c r="S7626" s="301"/>
      <c r="T7626" s="301"/>
      <c r="U7626" s="301"/>
      <c r="V7626" s="301"/>
      <c r="W7626" s="301"/>
      <c r="X7626" s="301"/>
      <c r="Y7626" s="301"/>
      <c r="Z7626" s="301"/>
      <c r="AA7626" s="301"/>
      <c r="AB7626" s="301"/>
      <c r="AC7626" s="301"/>
      <c r="AD7626" s="301"/>
      <c r="AE7626" s="301"/>
      <c r="AF7626" s="301"/>
      <c r="AG7626" s="301"/>
      <c r="AH7626" s="301"/>
      <c r="AI7626" s="301"/>
    </row>
    <row r="7627" spans="18:35" ht="80.099999999999994" customHeight="1" x14ac:dyDescent="0.2">
      <c r="R7627" s="301"/>
      <c r="S7627" s="301"/>
      <c r="T7627" s="301"/>
      <c r="U7627" s="301"/>
      <c r="V7627" s="301"/>
      <c r="W7627" s="301"/>
      <c r="X7627" s="301"/>
      <c r="Y7627" s="301"/>
      <c r="Z7627" s="301"/>
      <c r="AA7627" s="301"/>
      <c r="AB7627" s="301"/>
      <c r="AC7627" s="301"/>
      <c r="AD7627" s="301"/>
      <c r="AE7627" s="301"/>
      <c r="AF7627" s="301"/>
      <c r="AG7627" s="301"/>
      <c r="AH7627" s="301"/>
      <c r="AI7627" s="301"/>
    </row>
    <row r="7628" spans="18:35" ht="80.099999999999994" customHeight="1" x14ac:dyDescent="0.2">
      <c r="R7628" s="301"/>
      <c r="S7628" s="301"/>
      <c r="T7628" s="301"/>
      <c r="U7628" s="301"/>
      <c r="V7628" s="301"/>
      <c r="W7628" s="301"/>
      <c r="X7628" s="301"/>
      <c r="Y7628" s="301"/>
      <c r="Z7628" s="301"/>
      <c r="AA7628" s="301"/>
      <c r="AB7628" s="301"/>
      <c r="AC7628" s="301"/>
      <c r="AD7628" s="301"/>
      <c r="AE7628" s="301"/>
      <c r="AF7628" s="301"/>
      <c r="AG7628" s="301"/>
      <c r="AH7628" s="301"/>
      <c r="AI7628" s="301"/>
    </row>
    <row r="7629" spans="18:35" ht="80.099999999999994" customHeight="1" x14ac:dyDescent="0.2">
      <c r="R7629" s="301"/>
      <c r="S7629" s="301"/>
      <c r="T7629" s="301"/>
      <c r="U7629" s="301"/>
      <c r="V7629" s="301"/>
      <c r="W7629" s="301"/>
      <c r="X7629" s="301"/>
      <c r="Y7629" s="301"/>
      <c r="Z7629" s="301"/>
      <c r="AA7629" s="301"/>
      <c r="AB7629" s="301"/>
      <c r="AC7629" s="301"/>
      <c r="AD7629" s="301"/>
      <c r="AE7629" s="301"/>
      <c r="AF7629" s="301"/>
      <c r="AG7629" s="301"/>
      <c r="AH7629" s="301"/>
      <c r="AI7629" s="301"/>
    </row>
    <row r="7630" spans="18:35" ht="80.099999999999994" customHeight="1" x14ac:dyDescent="0.2">
      <c r="R7630" s="301"/>
      <c r="S7630" s="301"/>
      <c r="T7630" s="301"/>
      <c r="U7630" s="301"/>
      <c r="V7630" s="301"/>
      <c r="W7630" s="301"/>
      <c r="X7630" s="301"/>
      <c r="Y7630" s="301"/>
      <c r="Z7630" s="301"/>
      <c r="AA7630" s="301"/>
      <c r="AB7630" s="301"/>
      <c r="AC7630" s="301"/>
      <c r="AD7630" s="301"/>
      <c r="AE7630" s="301"/>
      <c r="AF7630" s="301"/>
      <c r="AG7630" s="301"/>
      <c r="AH7630" s="301"/>
      <c r="AI7630" s="301"/>
    </row>
    <row r="7631" spans="18:35" ht="80.099999999999994" customHeight="1" x14ac:dyDescent="0.2">
      <c r="R7631" s="301"/>
      <c r="S7631" s="301"/>
      <c r="T7631" s="301"/>
      <c r="U7631" s="301"/>
      <c r="V7631" s="301"/>
      <c r="W7631" s="301"/>
      <c r="X7631" s="301"/>
      <c r="Y7631" s="301"/>
      <c r="Z7631" s="301"/>
      <c r="AA7631" s="301"/>
      <c r="AB7631" s="301"/>
      <c r="AC7631" s="301"/>
      <c r="AD7631" s="301"/>
      <c r="AE7631" s="301"/>
      <c r="AF7631" s="301"/>
      <c r="AG7631" s="301"/>
      <c r="AH7631" s="301"/>
      <c r="AI7631" s="301"/>
    </row>
    <row r="7632" spans="18:35" ht="80.099999999999994" customHeight="1" x14ac:dyDescent="0.2">
      <c r="R7632" s="301"/>
      <c r="S7632" s="301"/>
      <c r="T7632" s="301"/>
      <c r="U7632" s="301"/>
      <c r="V7632" s="301"/>
      <c r="W7632" s="301"/>
      <c r="X7632" s="301"/>
      <c r="Y7632" s="301"/>
      <c r="Z7632" s="301"/>
      <c r="AA7632" s="301"/>
      <c r="AB7632" s="301"/>
      <c r="AC7632" s="301"/>
      <c r="AD7632" s="301"/>
      <c r="AE7632" s="301"/>
      <c r="AF7632" s="301"/>
      <c r="AG7632" s="301"/>
      <c r="AH7632" s="301"/>
      <c r="AI7632" s="301"/>
    </row>
    <row r="7633" spans="18:35" ht="80.099999999999994" customHeight="1" x14ac:dyDescent="0.2">
      <c r="R7633" s="301"/>
      <c r="S7633" s="301"/>
      <c r="T7633" s="301"/>
      <c r="U7633" s="301"/>
      <c r="V7633" s="301"/>
      <c r="W7633" s="301"/>
      <c r="X7633" s="301"/>
      <c r="Y7633" s="301"/>
      <c r="Z7633" s="301"/>
      <c r="AA7633" s="301"/>
      <c r="AB7633" s="301"/>
      <c r="AC7633" s="301"/>
      <c r="AD7633" s="301"/>
      <c r="AE7633" s="301"/>
      <c r="AF7633" s="301"/>
      <c r="AG7633" s="301"/>
      <c r="AH7633" s="301"/>
      <c r="AI7633" s="301"/>
    </row>
    <row r="7634" spans="18:35" ht="80.099999999999994" customHeight="1" x14ac:dyDescent="0.2">
      <c r="R7634" s="301"/>
      <c r="S7634" s="301"/>
      <c r="T7634" s="301"/>
      <c r="U7634" s="301"/>
      <c r="V7634" s="301"/>
      <c r="W7634" s="301"/>
      <c r="X7634" s="301"/>
      <c r="Y7634" s="301"/>
      <c r="Z7634" s="301"/>
      <c r="AA7634" s="301"/>
      <c r="AB7634" s="301"/>
      <c r="AC7634" s="301"/>
      <c r="AD7634" s="301"/>
      <c r="AE7634" s="301"/>
      <c r="AF7634" s="301"/>
      <c r="AG7634" s="301"/>
      <c r="AH7634" s="301"/>
      <c r="AI7634" s="301"/>
    </row>
    <row r="7635" spans="18:35" ht="80.099999999999994" customHeight="1" x14ac:dyDescent="0.2">
      <c r="R7635" s="301"/>
      <c r="S7635" s="301"/>
      <c r="T7635" s="301"/>
      <c r="U7635" s="301"/>
      <c r="V7635" s="301"/>
      <c r="W7635" s="301"/>
      <c r="X7635" s="301"/>
      <c r="Y7635" s="301"/>
      <c r="Z7635" s="301"/>
      <c r="AA7635" s="301"/>
      <c r="AB7635" s="301"/>
      <c r="AC7635" s="301"/>
      <c r="AD7635" s="301"/>
      <c r="AE7635" s="301"/>
      <c r="AF7635" s="301"/>
      <c r="AG7635" s="301"/>
      <c r="AH7635" s="301"/>
      <c r="AI7635" s="301"/>
    </row>
    <row r="7636" spans="18:35" ht="80.099999999999994" customHeight="1" x14ac:dyDescent="0.2">
      <c r="R7636" s="301"/>
      <c r="S7636" s="301"/>
      <c r="T7636" s="301"/>
      <c r="U7636" s="301"/>
      <c r="V7636" s="301"/>
      <c r="W7636" s="301"/>
      <c r="X7636" s="301"/>
      <c r="Y7636" s="301"/>
      <c r="Z7636" s="301"/>
      <c r="AA7636" s="301"/>
      <c r="AB7636" s="301"/>
      <c r="AC7636" s="301"/>
      <c r="AD7636" s="301"/>
      <c r="AE7636" s="301"/>
      <c r="AF7636" s="301"/>
      <c r="AG7636" s="301"/>
      <c r="AH7636" s="301"/>
      <c r="AI7636" s="301"/>
    </row>
    <row r="7637" spans="18:35" ht="80.099999999999994" customHeight="1" x14ac:dyDescent="0.2">
      <c r="R7637" s="301"/>
      <c r="S7637" s="301"/>
      <c r="T7637" s="301"/>
      <c r="U7637" s="301"/>
      <c r="V7637" s="301"/>
      <c r="W7637" s="301"/>
      <c r="X7637" s="301"/>
      <c r="Y7637" s="301"/>
      <c r="Z7637" s="301"/>
      <c r="AA7637" s="301"/>
      <c r="AB7637" s="301"/>
      <c r="AC7637" s="301"/>
      <c r="AD7637" s="301"/>
      <c r="AE7637" s="301"/>
      <c r="AF7637" s="301"/>
      <c r="AG7637" s="301"/>
      <c r="AH7637" s="301"/>
      <c r="AI7637" s="301"/>
    </row>
    <row r="7638" spans="18:35" ht="80.099999999999994" customHeight="1" x14ac:dyDescent="0.2">
      <c r="R7638" s="301"/>
      <c r="S7638" s="301"/>
      <c r="T7638" s="301"/>
      <c r="U7638" s="301"/>
      <c r="V7638" s="301"/>
      <c r="W7638" s="301"/>
      <c r="X7638" s="301"/>
      <c r="Y7638" s="301"/>
      <c r="Z7638" s="301"/>
      <c r="AA7638" s="301"/>
      <c r="AB7638" s="301"/>
      <c r="AC7638" s="301"/>
      <c r="AD7638" s="301"/>
      <c r="AE7638" s="301"/>
      <c r="AF7638" s="301"/>
      <c r="AG7638" s="301"/>
      <c r="AH7638" s="301"/>
      <c r="AI7638" s="301"/>
    </row>
    <row r="7639" spans="18:35" ht="80.099999999999994" customHeight="1" x14ac:dyDescent="0.2">
      <c r="R7639" s="301"/>
      <c r="S7639" s="301"/>
      <c r="T7639" s="301"/>
      <c r="U7639" s="301"/>
      <c r="V7639" s="301"/>
      <c r="W7639" s="301"/>
      <c r="X7639" s="301"/>
      <c r="Y7639" s="301"/>
      <c r="Z7639" s="301"/>
      <c r="AA7639" s="301"/>
      <c r="AB7639" s="301"/>
      <c r="AC7639" s="301"/>
      <c r="AD7639" s="301"/>
      <c r="AE7639" s="301"/>
      <c r="AF7639" s="301"/>
      <c r="AG7639" s="301"/>
      <c r="AH7639" s="301"/>
      <c r="AI7639" s="301"/>
    </row>
    <row r="7640" spans="18:35" ht="80.099999999999994" customHeight="1" x14ac:dyDescent="0.2">
      <c r="R7640" s="301"/>
      <c r="S7640" s="301"/>
      <c r="T7640" s="301"/>
      <c r="U7640" s="301"/>
      <c r="V7640" s="301"/>
      <c r="W7640" s="301"/>
      <c r="X7640" s="301"/>
      <c r="Y7640" s="301"/>
      <c r="Z7640" s="301"/>
      <c r="AA7640" s="301"/>
      <c r="AB7640" s="301"/>
      <c r="AC7640" s="301"/>
      <c r="AD7640" s="301"/>
      <c r="AE7640" s="301"/>
      <c r="AF7640" s="301"/>
      <c r="AG7640" s="301"/>
      <c r="AH7640" s="301"/>
      <c r="AI7640" s="301"/>
    </row>
    <row r="7641" spans="18:35" ht="80.099999999999994" customHeight="1" x14ac:dyDescent="0.2">
      <c r="R7641" s="301"/>
      <c r="S7641" s="301"/>
      <c r="T7641" s="301"/>
      <c r="U7641" s="301"/>
      <c r="V7641" s="301"/>
      <c r="W7641" s="301"/>
      <c r="X7641" s="301"/>
      <c r="Y7641" s="301"/>
      <c r="Z7641" s="301"/>
      <c r="AA7641" s="301"/>
      <c r="AB7641" s="301"/>
      <c r="AC7641" s="301"/>
      <c r="AD7641" s="301"/>
      <c r="AE7641" s="301"/>
      <c r="AF7641" s="301"/>
      <c r="AG7641" s="301"/>
      <c r="AH7641" s="301"/>
      <c r="AI7641" s="301"/>
    </row>
    <row r="7642" spans="18:35" ht="80.099999999999994" customHeight="1" x14ac:dyDescent="0.2">
      <c r="R7642" s="301"/>
      <c r="S7642" s="301"/>
      <c r="T7642" s="301"/>
      <c r="U7642" s="301"/>
      <c r="V7642" s="301"/>
      <c r="W7642" s="301"/>
      <c r="X7642" s="301"/>
      <c r="Y7642" s="301"/>
      <c r="Z7642" s="301"/>
      <c r="AA7642" s="301"/>
      <c r="AB7642" s="301"/>
      <c r="AC7642" s="301"/>
      <c r="AD7642" s="301"/>
      <c r="AE7642" s="301"/>
      <c r="AF7642" s="301"/>
      <c r="AG7642" s="301"/>
      <c r="AH7642" s="301"/>
      <c r="AI7642" s="301"/>
    </row>
    <row r="7643" spans="18:35" ht="80.099999999999994" customHeight="1" x14ac:dyDescent="0.2">
      <c r="R7643" s="301"/>
      <c r="S7643" s="301"/>
      <c r="T7643" s="301"/>
      <c r="U7643" s="301"/>
      <c r="V7643" s="301"/>
      <c r="W7643" s="301"/>
      <c r="X7643" s="301"/>
      <c r="Y7643" s="301"/>
      <c r="Z7643" s="301"/>
      <c r="AA7643" s="301"/>
      <c r="AB7643" s="301"/>
      <c r="AC7643" s="301"/>
      <c r="AD7643" s="301"/>
      <c r="AE7643" s="301"/>
      <c r="AF7643" s="301"/>
      <c r="AG7643" s="301"/>
      <c r="AH7643" s="301"/>
      <c r="AI7643" s="301"/>
    </row>
    <row r="7644" spans="18:35" ht="80.099999999999994" customHeight="1" x14ac:dyDescent="0.2">
      <c r="R7644" s="301"/>
      <c r="S7644" s="301"/>
      <c r="T7644" s="301"/>
      <c r="U7644" s="301"/>
      <c r="V7644" s="301"/>
      <c r="W7644" s="301"/>
      <c r="X7644" s="301"/>
      <c r="Y7644" s="301"/>
      <c r="Z7644" s="301"/>
      <c r="AA7644" s="301"/>
      <c r="AB7644" s="301"/>
      <c r="AC7644" s="301"/>
      <c r="AD7644" s="301"/>
      <c r="AE7644" s="301"/>
      <c r="AF7644" s="301"/>
      <c r="AG7644" s="301"/>
      <c r="AH7644" s="301"/>
      <c r="AI7644" s="301"/>
    </row>
    <row r="7645" spans="18:35" ht="80.099999999999994" customHeight="1" x14ac:dyDescent="0.2">
      <c r="R7645" s="301"/>
      <c r="S7645" s="301"/>
      <c r="T7645" s="301"/>
      <c r="U7645" s="301"/>
      <c r="V7645" s="301"/>
      <c r="W7645" s="301"/>
      <c r="X7645" s="301"/>
      <c r="Y7645" s="301"/>
      <c r="Z7645" s="301"/>
      <c r="AA7645" s="301"/>
      <c r="AB7645" s="301"/>
      <c r="AC7645" s="301"/>
      <c r="AD7645" s="301"/>
      <c r="AE7645" s="301"/>
      <c r="AF7645" s="301"/>
      <c r="AG7645" s="301"/>
      <c r="AH7645" s="301"/>
      <c r="AI7645" s="301"/>
    </row>
    <row r="7646" spans="18:35" ht="80.099999999999994" customHeight="1" x14ac:dyDescent="0.2">
      <c r="R7646" s="301"/>
      <c r="S7646" s="301"/>
      <c r="T7646" s="301"/>
      <c r="U7646" s="301"/>
      <c r="V7646" s="301"/>
      <c r="W7646" s="301"/>
      <c r="X7646" s="301"/>
      <c r="Y7646" s="301"/>
      <c r="Z7646" s="301"/>
      <c r="AA7646" s="301"/>
      <c r="AB7646" s="301"/>
      <c r="AC7646" s="301"/>
      <c r="AD7646" s="301"/>
      <c r="AE7646" s="301"/>
      <c r="AF7646" s="301"/>
      <c r="AG7646" s="301"/>
      <c r="AH7646" s="301"/>
      <c r="AI7646" s="301"/>
    </row>
    <row r="7647" spans="18:35" ht="80.099999999999994" customHeight="1" x14ac:dyDescent="0.2">
      <c r="R7647" s="301"/>
      <c r="S7647" s="301"/>
      <c r="T7647" s="301"/>
      <c r="U7647" s="301"/>
      <c r="V7647" s="301"/>
      <c r="W7647" s="301"/>
      <c r="X7647" s="301"/>
      <c r="Y7647" s="301"/>
      <c r="Z7647" s="301"/>
      <c r="AA7647" s="301"/>
      <c r="AB7647" s="301"/>
      <c r="AC7647" s="301"/>
      <c r="AD7647" s="301"/>
      <c r="AE7647" s="301"/>
      <c r="AF7647" s="301"/>
      <c r="AG7647" s="301"/>
      <c r="AH7647" s="301"/>
      <c r="AI7647" s="301"/>
    </row>
    <row r="7648" spans="18:35" ht="80.099999999999994" customHeight="1" x14ac:dyDescent="0.2">
      <c r="R7648" s="301"/>
      <c r="S7648" s="301"/>
      <c r="T7648" s="301"/>
      <c r="U7648" s="301"/>
      <c r="V7648" s="301"/>
      <c r="W7648" s="301"/>
      <c r="X7648" s="301"/>
      <c r="Y7648" s="301"/>
      <c r="Z7648" s="301"/>
      <c r="AA7648" s="301"/>
      <c r="AB7648" s="301"/>
      <c r="AC7648" s="301"/>
      <c r="AD7648" s="301"/>
      <c r="AE7648" s="301"/>
      <c r="AF7648" s="301"/>
      <c r="AG7648" s="301"/>
      <c r="AH7648" s="301"/>
      <c r="AI7648" s="301"/>
    </row>
    <row r="7649" spans="18:35" ht="80.099999999999994" customHeight="1" x14ac:dyDescent="0.2">
      <c r="R7649" s="301"/>
      <c r="S7649" s="301"/>
      <c r="T7649" s="301"/>
      <c r="U7649" s="301"/>
      <c r="V7649" s="301"/>
      <c r="W7649" s="301"/>
      <c r="X7649" s="301"/>
      <c r="Y7649" s="301"/>
      <c r="Z7649" s="301"/>
      <c r="AA7649" s="301"/>
      <c r="AB7649" s="301"/>
      <c r="AC7649" s="301"/>
      <c r="AD7649" s="301"/>
      <c r="AE7649" s="301"/>
      <c r="AF7649" s="301"/>
      <c r="AG7649" s="301"/>
      <c r="AH7649" s="301"/>
      <c r="AI7649" s="301"/>
    </row>
    <row r="7650" spans="18:35" ht="80.099999999999994" customHeight="1" x14ac:dyDescent="0.2">
      <c r="R7650" s="301"/>
      <c r="S7650" s="301"/>
      <c r="T7650" s="301"/>
      <c r="U7650" s="301"/>
      <c r="V7650" s="301"/>
      <c r="W7650" s="301"/>
      <c r="X7650" s="301"/>
      <c r="Y7650" s="301"/>
      <c r="Z7650" s="301"/>
      <c r="AA7650" s="301"/>
      <c r="AB7650" s="301"/>
      <c r="AC7650" s="301"/>
      <c r="AD7650" s="301"/>
      <c r="AE7650" s="301"/>
      <c r="AF7650" s="301"/>
      <c r="AG7650" s="301"/>
      <c r="AH7650" s="301"/>
      <c r="AI7650" s="301"/>
    </row>
    <row r="7651" spans="18:35" ht="80.099999999999994" customHeight="1" x14ac:dyDescent="0.2">
      <c r="R7651" s="301"/>
      <c r="S7651" s="301"/>
      <c r="T7651" s="301"/>
      <c r="U7651" s="301"/>
      <c r="V7651" s="301"/>
      <c r="W7651" s="301"/>
      <c r="X7651" s="301"/>
      <c r="Y7651" s="301"/>
      <c r="Z7651" s="301"/>
      <c r="AA7651" s="301"/>
      <c r="AB7651" s="301"/>
      <c r="AC7651" s="301"/>
      <c r="AD7651" s="301"/>
      <c r="AE7651" s="301"/>
      <c r="AF7651" s="301"/>
      <c r="AG7651" s="301"/>
      <c r="AH7651" s="301"/>
      <c r="AI7651" s="301"/>
    </row>
    <row r="7652" spans="18:35" ht="80.099999999999994" customHeight="1" x14ac:dyDescent="0.2">
      <c r="R7652" s="301"/>
      <c r="S7652" s="301"/>
      <c r="T7652" s="301"/>
      <c r="U7652" s="301"/>
      <c r="V7652" s="301"/>
      <c r="W7652" s="301"/>
      <c r="X7652" s="301"/>
      <c r="Y7652" s="301"/>
      <c r="Z7652" s="301"/>
      <c r="AA7652" s="301"/>
      <c r="AB7652" s="301"/>
      <c r="AC7652" s="301"/>
      <c r="AD7652" s="301"/>
      <c r="AE7652" s="301"/>
      <c r="AF7652" s="301"/>
      <c r="AG7652" s="301"/>
      <c r="AH7652" s="301"/>
      <c r="AI7652" s="301"/>
    </row>
    <row r="7653" spans="18:35" ht="80.099999999999994" customHeight="1" x14ac:dyDescent="0.2">
      <c r="R7653" s="301"/>
      <c r="S7653" s="301"/>
      <c r="T7653" s="301"/>
      <c r="U7653" s="301"/>
      <c r="V7653" s="301"/>
      <c r="W7653" s="301"/>
      <c r="X7653" s="301"/>
      <c r="Y7653" s="301"/>
      <c r="Z7653" s="301"/>
      <c r="AA7653" s="301"/>
      <c r="AB7653" s="301"/>
      <c r="AC7653" s="301"/>
      <c r="AD7653" s="301"/>
      <c r="AE7653" s="301"/>
      <c r="AF7653" s="301"/>
      <c r="AG7653" s="301"/>
      <c r="AH7653" s="301"/>
      <c r="AI7653" s="301"/>
    </row>
    <row r="7654" spans="18:35" ht="80.099999999999994" customHeight="1" x14ac:dyDescent="0.2">
      <c r="R7654" s="301"/>
      <c r="S7654" s="301"/>
      <c r="T7654" s="301"/>
      <c r="U7654" s="301"/>
      <c r="V7654" s="301"/>
      <c r="W7654" s="301"/>
      <c r="X7654" s="301"/>
      <c r="Y7654" s="301"/>
      <c r="Z7654" s="301"/>
      <c r="AA7654" s="301"/>
      <c r="AB7654" s="301"/>
      <c r="AC7654" s="301"/>
      <c r="AD7654" s="301"/>
      <c r="AE7654" s="301"/>
      <c r="AF7654" s="301"/>
      <c r="AG7654" s="301"/>
      <c r="AH7654" s="301"/>
      <c r="AI7654" s="301"/>
    </row>
    <row r="7655" spans="18:35" ht="80.099999999999994" customHeight="1" x14ac:dyDescent="0.2">
      <c r="R7655" s="301"/>
      <c r="S7655" s="301"/>
      <c r="T7655" s="301"/>
      <c r="U7655" s="301"/>
      <c r="V7655" s="301"/>
      <c r="W7655" s="301"/>
      <c r="X7655" s="301"/>
      <c r="Y7655" s="301"/>
      <c r="Z7655" s="301"/>
      <c r="AA7655" s="301"/>
      <c r="AB7655" s="301"/>
      <c r="AC7655" s="301"/>
      <c r="AD7655" s="301"/>
      <c r="AE7655" s="301"/>
      <c r="AF7655" s="301"/>
      <c r="AG7655" s="301"/>
      <c r="AH7655" s="301"/>
      <c r="AI7655" s="301"/>
    </row>
    <row r="7656" spans="18:35" ht="80.099999999999994" customHeight="1" x14ac:dyDescent="0.2">
      <c r="R7656" s="301"/>
      <c r="S7656" s="301"/>
      <c r="T7656" s="301"/>
      <c r="U7656" s="301"/>
      <c r="V7656" s="301"/>
      <c r="W7656" s="301"/>
      <c r="X7656" s="301"/>
      <c r="Y7656" s="301"/>
      <c r="Z7656" s="301"/>
      <c r="AA7656" s="301"/>
      <c r="AB7656" s="301"/>
      <c r="AC7656" s="301"/>
      <c r="AD7656" s="301"/>
      <c r="AE7656" s="301"/>
      <c r="AF7656" s="301"/>
      <c r="AG7656" s="301"/>
      <c r="AH7656" s="301"/>
      <c r="AI7656" s="301"/>
    </row>
    <row r="7657" spans="18:35" ht="80.099999999999994" customHeight="1" x14ac:dyDescent="0.2">
      <c r="R7657" s="301"/>
      <c r="S7657" s="301"/>
      <c r="T7657" s="301"/>
      <c r="U7657" s="301"/>
      <c r="V7657" s="301"/>
      <c r="W7657" s="301"/>
      <c r="X7657" s="301"/>
      <c r="Y7657" s="301"/>
      <c r="Z7657" s="301"/>
      <c r="AA7657" s="301"/>
      <c r="AB7657" s="301"/>
      <c r="AC7657" s="301"/>
      <c r="AD7657" s="301"/>
      <c r="AE7657" s="301"/>
      <c r="AF7657" s="301"/>
      <c r="AG7657" s="301"/>
      <c r="AH7657" s="301"/>
      <c r="AI7657" s="301"/>
    </row>
    <row r="7658" spans="18:35" ht="80.099999999999994" customHeight="1" x14ac:dyDescent="0.2">
      <c r="R7658" s="301"/>
      <c r="S7658" s="301"/>
      <c r="T7658" s="301"/>
      <c r="U7658" s="301"/>
      <c r="V7658" s="301"/>
      <c r="W7658" s="301"/>
      <c r="X7658" s="301"/>
      <c r="Y7658" s="301"/>
      <c r="Z7658" s="301"/>
      <c r="AA7658" s="301"/>
      <c r="AB7658" s="301"/>
      <c r="AC7658" s="301"/>
      <c r="AD7658" s="301"/>
      <c r="AE7658" s="301"/>
      <c r="AF7658" s="301"/>
      <c r="AG7658" s="301"/>
      <c r="AH7658" s="301"/>
      <c r="AI7658" s="301"/>
    </row>
    <row r="7659" spans="18:35" ht="80.099999999999994" customHeight="1" x14ac:dyDescent="0.2">
      <c r="R7659" s="301"/>
      <c r="S7659" s="301"/>
      <c r="T7659" s="301"/>
      <c r="U7659" s="301"/>
      <c r="V7659" s="301"/>
      <c r="W7659" s="301"/>
      <c r="X7659" s="301"/>
      <c r="Y7659" s="301"/>
      <c r="Z7659" s="301"/>
      <c r="AA7659" s="301"/>
      <c r="AB7659" s="301"/>
      <c r="AC7659" s="301"/>
      <c r="AD7659" s="301"/>
      <c r="AE7659" s="301"/>
      <c r="AF7659" s="301"/>
      <c r="AG7659" s="301"/>
      <c r="AH7659" s="301"/>
      <c r="AI7659" s="301"/>
    </row>
    <row r="7660" spans="18:35" ht="80.099999999999994" customHeight="1" x14ac:dyDescent="0.2">
      <c r="R7660" s="301"/>
      <c r="S7660" s="301"/>
      <c r="T7660" s="301"/>
      <c r="U7660" s="301"/>
      <c r="V7660" s="301"/>
      <c r="W7660" s="301"/>
      <c r="X7660" s="301"/>
      <c r="Y7660" s="301"/>
      <c r="Z7660" s="301"/>
      <c r="AA7660" s="301"/>
      <c r="AB7660" s="301"/>
      <c r="AC7660" s="301"/>
      <c r="AD7660" s="301"/>
      <c r="AE7660" s="301"/>
      <c r="AF7660" s="301"/>
      <c r="AG7660" s="301"/>
      <c r="AH7660" s="301"/>
      <c r="AI7660" s="301"/>
    </row>
    <row r="7661" spans="18:35" ht="80.099999999999994" customHeight="1" x14ac:dyDescent="0.2">
      <c r="R7661" s="301"/>
      <c r="S7661" s="301"/>
      <c r="T7661" s="301"/>
      <c r="U7661" s="301"/>
      <c r="V7661" s="301"/>
      <c r="W7661" s="301"/>
      <c r="X7661" s="301"/>
      <c r="Y7661" s="301"/>
      <c r="Z7661" s="301"/>
      <c r="AA7661" s="301"/>
      <c r="AB7661" s="301"/>
      <c r="AC7661" s="301"/>
      <c r="AD7661" s="301"/>
      <c r="AE7661" s="301"/>
      <c r="AF7661" s="301"/>
      <c r="AG7661" s="301"/>
      <c r="AH7661" s="301"/>
      <c r="AI7661" s="301"/>
    </row>
    <row r="7662" spans="18:35" ht="80.099999999999994" customHeight="1" x14ac:dyDescent="0.2">
      <c r="R7662" s="301"/>
      <c r="S7662" s="301"/>
      <c r="T7662" s="301"/>
      <c r="U7662" s="301"/>
      <c r="V7662" s="301"/>
      <c r="W7662" s="301"/>
      <c r="X7662" s="301"/>
      <c r="Y7662" s="301"/>
      <c r="Z7662" s="301"/>
      <c r="AA7662" s="301"/>
      <c r="AB7662" s="301"/>
      <c r="AC7662" s="301"/>
      <c r="AD7662" s="301"/>
      <c r="AE7662" s="301"/>
      <c r="AF7662" s="301"/>
      <c r="AG7662" s="301"/>
      <c r="AH7662" s="301"/>
      <c r="AI7662" s="301"/>
    </row>
    <row r="7663" spans="18:35" ht="80.099999999999994" customHeight="1" x14ac:dyDescent="0.2">
      <c r="R7663" s="301"/>
      <c r="S7663" s="301"/>
      <c r="T7663" s="301"/>
      <c r="U7663" s="301"/>
      <c r="V7663" s="301"/>
      <c r="W7663" s="301"/>
      <c r="X7663" s="301"/>
      <c r="Y7663" s="301"/>
      <c r="Z7663" s="301"/>
      <c r="AA7663" s="301"/>
      <c r="AB7663" s="301"/>
      <c r="AC7663" s="301"/>
      <c r="AD7663" s="301"/>
      <c r="AE7663" s="301"/>
      <c r="AF7663" s="301"/>
      <c r="AG7663" s="301"/>
      <c r="AH7663" s="301"/>
      <c r="AI7663" s="301"/>
    </row>
    <row r="7664" spans="18:35" ht="80.099999999999994" customHeight="1" x14ac:dyDescent="0.2">
      <c r="R7664" s="301"/>
      <c r="S7664" s="301"/>
      <c r="T7664" s="301"/>
      <c r="U7664" s="301"/>
      <c r="V7664" s="301"/>
      <c r="W7664" s="301"/>
      <c r="X7664" s="301"/>
      <c r="Y7664" s="301"/>
      <c r="Z7664" s="301"/>
      <c r="AA7664" s="301"/>
      <c r="AB7664" s="301"/>
      <c r="AC7664" s="301"/>
      <c r="AD7664" s="301"/>
      <c r="AE7664" s="301"/>
      <c r="AF7664" s="301"/>
      <c r="AG7664" s="301"/>
      <c r="AH7664" s="301"/>
      <c r="AI7664" s="301"/>
    </row>
    <row r="7665" spans="18:35" ht="80.099999999999994" customHeight="1" x14ac:dyDescent="0.2">
      <c r="R7665" s="301"/>
      <c r="S7665" s="301"/>
      <c r="T7665" s="301"/>
      <c r="U7665" s="301"/>
      <c r="V7665" s="301"/>
      <c r="W7665" s="301"/>
      <c r="X7665" s="301"/>
      <c r="Y7665" s="301"/>
      <c r="Z7665" s="301"/>
      <c r="AA7665" s="301"/>
      <c r="AB7665" s="301"/>
      <c r="AC7665" s="301"/>
      <c r="AD7665" s="301"/>
      <c r="AE7665" s="301"/>
      <c r="AF7665" s="301"/>
      <c r="AG7665" s="301"/>
      <c r="AH7665" s="301"/>
      <c r="AI7665" s="301"/>
    </row>
    <row r="7666" spans="18:35" ht="80.099999999999994" customHeight="1" x14ac:dyDescent="0.2">
      <c r="R7666" s="301"/>
      <c r="S7666" s="301"/>
      <c r="T7666" s="301"/>
      <c r="U7666" s="301"/>
      <c r="V7666" s="301"/>
      <c r="W7666" s="301"/>
      <c r="X7666" s="301"/>
      <c r="Y7666" s="301"/>
      <c r="Z7666" s="301"/>
      <c r="AA7666" s="301"/>
      <c r="AB7666" s="301"/>
      <c r="AC7666" s="301"/>
      <c r="AD7666" s="301"/>
      <c r="AE7666" s="301"/>
      <c r="AF7666" s="301"/>
      <c r="AG7666" s="301"/>
      <c r="AH7666" s="301"/>
      <c r="AI7666" s="301"/>
    </row>
    <row r="7667" spans="18:35" ht="80.099999999999994" customHeight="1" x14ac:dyDescent="0.2">
      <c r="R7667" s="301"/>
      <c r="S7667" s="301"/>
      <c r="T7667" s="301"/>
      <c r="U7667" s="301"/>
      <c r="V7667" s="301"/>
      <c r="W7667" s="301"/>
      <c r="X7667" s="301"/>
      <c r="Y7667" s="301"/>
      <c r="Z7667" s="301"/>
      <c r="AA7667" s="301"/>
      <c r="AB7667" s="301"/>
      <c r="AC7667" s="301"/>
      <c r="AD7667" s="301"/>
      <c r="AE7667" s="301"/>
      <c r="AF7667" s="301"/>
      <c r="AG7667" s="301"/>
      <c r="AH7667" s="301"/>
      <c r="AI7667" s="301"/>
    </row>
    <row r="7668" spans="18:35" ht="80.099999999999994" customHeight="1" x14ac:dyDescent="0.2">
      <c r="R7668" s="301"/>
      <c r="S7668" s="301"/>
      <c r="T7668" s="301"/>
      <c r="U7668" s="301"/>
      <c r="V7668" s="301"/>
      <c r="W7668" s="301"/>
      <c r="X7668" s="301"/>
      <c r="Y7668" s="301"/>
      <c r="Z7668" s="301"/>
      <c r="AA7668" s="301"/>
      <c r="AB7668" s="301"/>
      <c r="AC7668" s="301"/>
      <c r="AD7668" s="301"/>
      <c r="AE7668" s="301"/>
      <c r="AF7668" s="301"/>
      <c r="AG7668" s="301"/>
      <c r="AH7668" s="301"/>
      <c r="AI7668" s="301"/>
    </row>
    <row r="7669" spans="18:35" ht="80.099999999999994" customHeight="1" x14ac:dyDescent="0.2">
      <c r="R7669" s="301"/>
      <c r="S7669" s="301"/>
      <c r="T7669" s="301"/>
      <c r="U7669" s="301"/>
      <c r="V7669" s="301"/>
      <c r="W7669" s="301"/>
      <c r="X7669" s="301"/>
      <c r="Y7669" s="301"/>
      <c r="Z7669" s="301"/>
      <c r="AA7669" s="301"/>
      <c r="AB7669" s="301"/>
      <c r="AC7669" s="301"/>
      <c r="AD7669" s="301"/>
      <c r="AE7669" s="301"/>
      <c r="AF7669" s="301"/>
      <c r="AG7669" s="301"/>
      <c r="AH7669" s="301"/>
      <c r="AI7669" s="301"/>
    </row>
    <row r="7670" spans="18:35" ht="80.099999999999994" customHeight="1" x14ac:dyDescent="0.2">
      <c r="R7670" s="301"/>
      <c r="S7670" s="301"/>
      <c r="T7670" s="301"/>
      <c r="U7670" s="301"/>
      <c r="V7670" s="301"/>
      <c r="W7670" s="301"/>
      <c r="X7670" s="301"/>
      <c r="Y7670" s="301"/>
      <c r="Z7670" s="301"/>
      <c r="AA7670" s="301"/>
      <c r="AB7670" s="301"/>
      <c r="AC7670" s="301"/>
      <c r="AD7670" s="301"/>
      <c r="AE7670" s="301"/>
      <c r="AF7670" s="301"/>
      <c r="AG7670" s="301"/>
      <c r="AH7670" s="301"/>
      <c r="AI7670" s="301"/>
    </row>
    <row r="7671" spans="18:35" ht="80.099999999999994" customHeight="1" x14ac:dyDescent="0.2">
      <c r="R7671" s="301"/>
      <c r="S7671" s="301"/>
      <c r="T7671" s="301"/>
      <c r="U7671" s="301"/>
      <c r="V7671" s="301"/>
      <c r="W7671" s="301"/>
      <c r="X7671" s="301"/>
      <c r="Y7671" s="301"/>
      <c r="Z7671" s="301"/>
      <c r="AA7671" s="301"/>
      <c r="AB7671" s="301"/>
      <c r="AC7671" s="301"/>
      <c r="AD7671" s="301"/>
      <c r="AE7671" s="301"/>
      <c r="AF7671" s="301"/>
      <c r="AG7671" s="301"/>
      <c r="AH7671" s="301"/>
      <c r="AI7671" s="301"/>
    </row>
    <row r="7672" spans="18:35" ht="80.099999999999994" customHeight="1" x14ac:dyDescent="0.2">
      <c r="R7672" s="301"/>
      <c r="S7672" s="301"/>
      <c r="T7672" s="301"/>
      <c r="U7672" s="301"/>
      <c r="V7672" s="301"/>
      <c r="W7672" s="301"/>
      <c r="X7672" s="301"/>
      <c r="Y7672" s="301"/>
      <c r="Z7672" s="301"/>
      <c r="AA7672" s="301"/>
      <c r="AB7672" s="301"/>
      <c r="AC7672" s="301"/>
      <c r="AD7672" s="301"/>
      <c r="AE7672" s="301"/>
      <c r="AF7672" s="301"/>
      <c r="AG7672" s="301"/>
      <c r="AH7672" s="301"/>
      <c r="AI7672" s="301"/>
    </row>
    <row r="7673" spans="18:35" ht="80.099999999999994" customHeight="1" x14ac:dyDescent="0.2">
      <c r="R7673" s="301"/>
      <c r="S7673" s="301"/>
      <c r="T7673" s="301"/>
      <c r="U7673" s="301"/>
      <c r="V7673" s="301"/>
      <c r="W7673" s="301"/>
      <c r="X7673" s="301"/>
      <c r="Y7673" s="301"/>
      <c r="Z7673" s="301"/>
      <c r="AA7673" s="301"/>
      <c r="AB7673" s="301"/>
      <c r="AC7673" s="301"/>
      <c r="AD7673" s="301"/>
      <c r="AE7673" s="301"/>
      <c r="AF7673" s="301"/>
      <c r="AG7673" s="301"/>
      <c r="AH7673" s="301"/>
      <c r="AI7673" s="301"/>
    </row>
    <row r="7674" spans="18:35" ht="80.099999999999994" customHeight="1" x14ac:dyDescent="0.2">
      <c r="R7674" s="301"/>
      <c r="S7674" s="301"/>
      <c r="T7674" s="301"/>
      <c r="U7674" s="301"/>
      <c r="V7674" s="301"/>
      <c r="W7674" s="301"/>
      <c r="X7674" s="301"/>
      <c r="Y7674" s="301"/>
      <c r="Z7674" s="301"/>
      <c r="AA7674" s="301"/>
      <c r="AB7674" s="301"/>
      <c r="AC7674" s="301"/>
      <c r="AD7674" s="301"/>
      <c r="AE7674" s="301"/>
      <c r="AF7674" s="301"/>
      <c r="AG7674" s="301"/>
      <c r="AH7674" s="301"/>
      <c r="AI7674" s="301"/>
    </row>
    <row r="7675" spans="18:35" ht="80.099999999999994" customHeight="1" x14ac:dyDescent="0.2">
      <c r="R7675" s="301"/>
      <c r="S7675" s="301"/>
      <c r="T7675" s="301"/>
      <c r="U7675" s="301"/>
      <c r="V7675" s="301"/>
      <c r="W7675" s="301"/>
      <c r="X7675" s="301"/>
      <c r="Y7675" s="301"/>
      <c r="Z7675" s="301"/>
      <c r="AA7675" s="301"/>
      <c r="AB7675" s="301"/>
      <c r="AC7675" s="301"/>
      <c r="AD7675" s="301"/>
      <c r="AE7675" s="301"/>
      <c r="AF7675" s="301"/>
      <c r="AG7675" s="301"/>
      <c r="AH7675" s="301"/>
      <c r="AI7675" s="301"/>
    </row>
    <row r="7676" spans="18:35" ht="80.099999999999994" customHeight="1" x14ac:dyDescent="0.2">
      <c r="R7676" s="301"/>
      <c r="S7676" s="301"/>
      <c r="T7676" s="301"/>
      <c r="U7676" s="301"/>
      <c r="V7676" s="301"/>
      <c r="W7676" s="301"/>
      <c r="X7676" s="301"/>
      <c r="Y7676" s="301"/>
      <c r="Z7676" s="301"/>
      <c r="AA7676" s="301"/>
      <c r="AB7676" s="301"/>
      <c r="AC7676" s="301"/>
      <c r="AD7676" s="301"/>
      <c r="AE7676" s="301"/>
      <c r="AF7676" s="301"/>
      <c r="AG7676" s="301"/>
      <c r="AH7676" s="301"/>
      <c r="AI7676" s="301"/>
    </row>
    <row r="7677" spans="18:35" ht="80.099999999999994" customHeight="1" x14ac:dyDescent="0.2">
      <c r="R7677" s="301"/>
      <c r="S7677" s="301"/>
      <c r="T7677" s="301"/>
      <c r="U7677" s="301"/>
      <c r="V7677" s="301"/>
      <c r="W7677" s="301"/>
      <c r="X7677" s="301"/>
      <c r="Y7677" s="301"/>
      <c r="Z7677" s="301"/>
      <c r="AA7677" s="301"/>
      <c r="AB7677" s="301"/>
      <c r="AC7677" s="301"/>
      <c r="AD7677" s="301"/>
      <c r="AE7677" s="301"/>
      <c r="AF7677" s="301"/>
      <c r="AG7677" s="301"/>
      <c r="AH7677" s="301"/>
      <c r="AI7677" s="301"/>
    </row>
    <row r="7678" spans="18:35" ht="80.099999999999994" customHeight="1" x14ac:dyDescent="0.2">
      <c r="R7678" s="301"/>
      <c r="S7678" s="301"/>
      <c r="T7678" s="301"/>
      <c r="U7678" s="301"/>
      <c r="V7678" s="301"/>
      <c r="W7678" s="301"/>
      <c r="X7678" s="301"/>
      <c r="Y7678" s="301"/>
      <c r="Z7678" s="301"/>
      <c r="AA7678" s="301"/>
      <c r="AB7678" s="301"/>
      <c r="AC7678" s="301"/>
      <c r="AD7678" s="301"/>
      <c r="AE7678" s="301"/>
      <c r="AF7678" s="301"/>
      <c r="AG7678" s="301"/>
      <c r="AH7678" s="301"/>
      <c r="AI7678" s="301"/>
    </row>
    <row r="7679" spans="18:35" ht="80.099999999999994" customHeight="1" x14ac:dyDescent="0.2">
      <c r="R7679" s="301"/>
      <c r="S7679" s="301"/>
      <c r="T7679" s="301"/>
      <c r="U7679" s="301"/>
      <c r="V7679" s="301"/>
      <c r="W7679" s="301"/>
      <c r="X7679" s="301"/>
      <c r="Y7679" s="301"/>
      <c r="Z7679" s="301"/>
      <c r="AA7679" s="301"/>
      <c r="AB7679" s="301"/>
      <c r="AC7679" s="301"/>
      <c r="AD7679" s="301"/>
      <c r="AE7679" s="301"/>
      <c r="AF7679" s="301"/>
      <c r="AG7679" s="301"/>
      <c r="AH7679" s="301"/>
      <c r="AI7679" s="301"/>
    </row>
    <row r="7680" spans="18:35" ht="80.099999999999994" customHeight="1" x14ac:dyDescent="0.2">
      <c r="R7680" s="301"/>
      <c r="S7680" s="301"/>
      <c r="T7680" s="301"/>
      <c r="U7680" s="301"/>
      <c r="V7680" s="301"/>
      <c r="W7680" s="301"/>
      <c r="X7680" s="301"/>
      <c r="Y7680" s="301"/>
      <c r="Z7680" s="301"/>
      <c r="AA7680" s="301"/>
      <c r="AB7680" s="301"/>
      <c r="AC7680" s="301"/>
      <c r="AD7680" s="301"/>
      <c r="AE7680" s="301"/>
      <c r="AF7680" s="301"/>
      <c r="AG7680" s="301"/>
      <c r="AH7680" s="301"/>
      <c r="AI7680" s="301"/>
    </row>
    <row r="7681" spans="18:35" ht="80.099999999999994" customHeight="1" x14ac:dyDescent="0.2">
      <c r="R7681" s="301"/>
      <c r="S7681" s="301"/>
      <c r="T7681" s="301"/>
      <c r="U7681" s="301"/>
      <c r="V7681" s="301"/>
      <c r="W7681" s="301"/>
      <c r="X7681" s="301"/>
      <c r="Y7681" s="301"/>
      <c r="Z7681" s="301"/>
      <c r="AA7681" s="301"/>
      <c r="AB7681" s="301"/>
      <c r="AC7681" s="301"/>
      <c r="AD7681" s="301"/>
      <c r="AE7681" s="301"/>
      <c r="AF7681" s="301"/>
      <c r="AG7681" s="301"/>
      <c r="AH7681" s="301"/>
      <c r="AI7681" s="301"/>
    </row>
    <row r="7682" spans="18:35" ht="80.099999999999994" customHeight="1" x14ac:dyDescent="0.2">
      <c r="R7682" s="301"/>
      <c r="S7682" s="301"/>
      <c r="T7682" s="301"/>
      <c r="U7682" s="301"/>
      <c r="V7682" s="301"/>
      <c r="W7682" s="301"/>
      <c r="X7682" s="301"/>
      <c r="Y7682" s="301"/>
      <c r="Z7682" s="301"/>
      <c r="AA7682" s="301"/>
      <c r="AB7682" s="301"/>
      <c r="AC7682" s="301"/>
      <c r="AD7682" s="301"/>
      <c r="AE7682" s="301"/>
      <c r="AF7682" s="301"/>
      <c r="AG7682" s="301"/>
      <c r="AH7682" s="301"/>
      <c r="AI7682" s="301"/>
    </row>
    <row r="7683" spans="18:35" ht="80.099999999999994" customHeight="1" x14ac:dyDescent="0.2">
      <c r="R7683" s="301"/>
      <c r="S7683" s="301"/>
      <c r="T7683" s="301"/>
      <c r="U7683" s="301"/>
      <c r="V7683" s="301"/>
      <c r="W7683" s="301"/>
      <c r="X7683" s="301"/>
      <c r="Y7683" s="301"/>
      <c r="Z7683" s="301"/>
      <c r="AA7683" s="301"/>
      <c r="AB7683" s="301"/>
      <c r="AC7683" s="301"/>
      <c r="AD7683" s="301"/>
      <c r="AE7683" s="301"/>
      <c r="AF7683" s="301"/>
      <c r="AG7683" s="301"/>
      <c r="AH7683" s="301"/>
      <c r="AI7683" s="301"/>
    </row>
    <row r="7684" spans="18:35" ht="80.099999999999994" customHeight="1" x14ac:dyDescent="0.2">
      <c r="R7684" s="301"/>
      <c r="S7684" s="301"/>
      <c r="T7684" s="301"/>
      <c r="U7684" s="301"/>
      <c r="V7684" s="301"/>
      <c r="W7684" s="301"/>
      <c r="X7684" s="301"/>
      <c r="Y7684" s="301"/>
      <c r="Z7684" s="301"/>
      <c r="AA7684" s="301"/>
      <c r="AB7684" s="301"/>
      <c r="AC7684" s="301"/>
      <c r="AD7684" s="301"/>
      <c r="AE7684" s="301"/>
      <c r="AF7684" s="301"/>
      <c r="AG7684" s="301"/>
      <c r="AH7684" s="301"/>
      <c r="AI7684" s="301"/>
    </row>
    <row r="7685" spans="18:35" ht="80.099999999999994" customHeight="1" x14ac:dyDescent="0.2">
      <c r="R7685" s="301"/>
      <c r="S7685" s="301"/>
      <c r="T7685" s="301"/>
      <c r="U7685" s="301"/>
      <c r="V7685" s="301"/>
      <c r="W7685" s="301"/>
      <c r="X7685" s="301"/>
      <c r="Y7685" s="301"/>
      <c r="Z7685" s="301"/>
      <c r="AA7685" s="301"/>
      <c r="AB7685" s="301"/>
      <c r="AC7685" s="301"/>
      <c r="AD7685" s="301"/>
      <c r="AE7685" s="301"/>
      <c r="AF7685" s="301"/>
      <c r="AG7685" s="301"/>
      <c r="AH7685" s="301"/>
      <c r="AI7685" s="301"/>
    </row>
    <row r="7686" spans="18:35" ht="80.099999999999994" customHeight="1" x14ac:dyDescent="0.2">
      <c r="R7686" s="301"/>
      <c r="S7686" s="301"/>
      <c r="T7686" s="301"/>
      <c r="U7686" s="301"/>
      <c r="V7686" s="301"/>
      <c r="W7686" s="301"/>
      <c r="X7686" s="301"/>
      <c r="Y7686" s="301"/>
      <c r="Z7686" s="301"/>
      <c r="AA7686" s="301"/>
      <c r="AB7686" s="301"/>
      <c r="AC7686" s="301"/>
      <c r="AD7686" s="301"/>
      <c r="AE7686" s="301"/>
      <c r="AF7686" s="301"/>
      <c r="AG7686" s="301"/>
      <c r="AH7686" s="301"/>
      <c r="AI7686" s="301"/>
    </row>
    <row r="7687" spans="18:35" ht="80.099999999999994" customHeight="1" x14ac:dyDescent="0.2">
      <c r="R7687" s="301"/>
      <c r="S7687" s="301"/>
      <c r="T7687" s="301"/>
      <c r="U7687" s="301"/>
      <c r="V7687" s="301"/>
      <c r="W7687" s="301"/>
      <c r="X7687" s="301"/>
      <c r="Y7687" s="301"/>
      <c r="Z7687" s="301"/>
      <c r="AA7687" s="301"/>
      <c r="AB7687" s="301"/>
      <c r="AC7687" s="301"/>
      <c r="AD7687" s="301"/>
      <c r="AE7687" s="301"/>
      <c r="AF7687" s="301"/>
      <c r="AG7687" s="301"/>
      <c r="AH7687" s="301"/>
      <c r="AI7687" s="301"/>
    </row>
    <row r="7688" spans="18:35" ht="80.099999999999994" customHeight="1" x14ac:dyDescent="0.2">
      <c r="R7688" s="301"/>
      <c r="S7688" s="301"/>
      <c r="T7688" s="301"/>
      <c r="U7688" s="301"/>
      <c r="V7688" s="301"/>
      <c r="W7688" s="301"/>
      <c r="X7688" s="301"/>
      <c r="Y7688" s="301"/>
      <c r="Z7688" s="301"/>
      <c r="AA7688" s="301"/>
      <c r="AB7688" s="301"/>
      <c r="AC7688" s="301"/>
      <c r="AD7688" s="301"/>
      <c r="AE7688" s="301"/>
      <c r="AF7688" s="301"/>
      <c r="AG7688" s="301"/>
      <c r="AH7688" s="301"/>
      <c r="AI7688" s="301"/>
    </row>
    <row r="7689" spans="18:35" ht="80.099999999999994" customHeight="1" x14ac:dyDescent="0.2">
      <c r="R7689" s="301"/>
      <c r="S7689" s="301"/>
      <c r="T7689" s="301"/>
      <c r="U7689" s="301"/>
      <c r="V7689" s="301"/>
      <c r="W7689" s="301"/>
      <c r="X7689" s="301"/>
      <c r="Y7689" s="301"/>
      <c r="Z7689" s="301"/>
      <c r="AA7689" s="301"/>
      <c r="AB7689" s="301"/>
      <c r="AC7689" s="301"/>
      <c r="AD7689" s="301"/>
      <c r="AE7689" s="301"/>
      <c r="AF7689" s="301"/>
      <c r="AG7689" s="301"/>
      <c r="AH7689" s="301"/>
      <c r="AI7689" s="301"/>
    </row>
    <row r="7690" spans="18:35" ht="80.099999999999994" customHeight="1" x14ac:dyDescent="0.2">
      <c r="R7690" s="301"/>
      <c r="S7690" s="301"/>
      <c r="T7690" s="301"/>
      <c r="U7690" s="301"/>
      <c r="V7690" s="301"/>
      <c r="W7690" s="301"/>
      <c r="X7690" s="301"/>
      <c r="Y7690" s="301"/>
      <c r="Z7690" s="301"/>
      <c r="AA7690" s="301"/>
      <c r="AB7690" s="301"/>
      <c r="AC7690" s="301"/>
      <c r="AD7690" s="301"/>
      <c r="AE7690" s="301"/>
      <c r="AF7690" s="301"/>
      <c r="AG7690" s="301"/>
      <c r="AH7690" s="301"/>
      <c r="AI7690" s="301"/>
    </row>
    <row r="7691" spans="18:35" ht="80.099999999999994" customHeight="1" x14ac:dyDescent="0.2">
      <c r="R7691" s="301"/>
      <c r="S7691" s="301"/>
      <c r="T7691" s="301"/>
      <c r="U7691" s="301"/>
      <c r="V7691" s="301"/>
      <c r="W7691" s="301"/>
      <c r="X7691" s="301"/>
      <c r="Y7691" s="301"/>
      <c r="Z7691" s="301"/>
      <c r="AA7691" s="301"/>
      <c r="AB7691" s="301"/>
      <c r="AC7691" s="301"/>
      <c r="AD7691" s="301"/>
      <c r="AE7691" s="301"/>
      <c r="AF7691" s="301"/>
      <c r="AG7691" s="301"/>
      <c r="AH7691" s="301"/>
      <c r="AI7691" s="301"/>
    </row>
    <row r="7692" spans="18:35" ht="80.099999999999994" customHeight="1" x14ac:dyDescent="0.2">
      <c r="R7692" s="301"/>
      <c r="S7692" s="301"/>
      <c r="T7692" s="301"/>
      <c r="U7692" s="301"/>
      <c r="V7692" s="301"/>
      <c r="W7692" s="301"/>
      <c r="X7692" s="301"/>
      <c r="Y7692" s="301"/>
      <c r="Z7692" s="301"/>
      <c r="AA7692" s="301"/>
      <c r="AB7692" s="301"/>
      <c r="AC7692" s="301"/>
      <c r="AD7692" s="301"/>
      <c r="AE7692" s="301"/>
      <c r="AF7692" s="301"/>
      <c r="AG7692" s="301"/>
      <c r="AH7692" s="301"/>
      <c r="AI7692" s="301"/>
    </row>
    <row r="7693" spans="18:35" ht="80.099999999999994" customHeight="1" x14ac:dyDescent="0.2">
      <c r="R7693" s="301"/>
      <c r="S7693" s="301"/>
      <c r="T7693" s="301"/>
      <c r="U7693" s="301"/>
      <c r="V7693" s="301"/>
      <c r="W7693" s="301"/>
      <c r="X7693" s="301"/>
      <c r="Y7693" s="301"/>
      <c r="Z7693" s="301"/>
      <c r="AA7693" s="301"/>
      <c r="AB7693" s="301"/>
      <c r="AC7693" s="301"/>
      <c r="AD7693" s="301"/>
      <c r="AE7693" s="301"/>
      <c r="AF7693" s="301"/>
      <c r="AG7693" s="301"/>
      <c r="AH7693" s="301"/>
      <c r="AI7693" s="301"/>
    </row>
    <row r="7694" spans="18:35" ht="80.099999999999994" customHeight="1" x14ac:dyDescent="0.2">
      <c r="R7694" s="301"/>
      <c r="S7694" s="301"/>
      <c r="T7694" s="301"/>
      <c r="U7694" s="301"/>
      <c r="V7694" s="301"/>
      <c r="W7694" s="301"/>
      <c r="X7694" s="301"/>
      <c r="Y7694" s="301"/>
      <c r="Z7694" s="301"/>
      <c r="AA7694" s="301"/>
      <c r="AB7694" s="301"/>
      <c r="AC7694" s="301"/>
      <c r="AD7694" s="301"/>
      <c r="AE7694" s="301"/>
      <c r="AF7694" s="301"/>
      <c r="AG7694" s="301"/>
      <c r="AH7694" s="301"/>
      <c r="AI7694" s="301"/>
    </row>
    <row r="7695" spans="18:35" ht="80.099999999999994" customHeight="1" x14ac:dyDescent="0.2">
      <c r="R7695" s="301"/>
      <c r="S7695" s="301"/>
      <c r="T7695" s="301"/>
      <c r="U7695" s="301"/>
      <c r="V7695" s="301"/>
      <c r="W7695" s="301"/>
      <c r="X7695" s="301"/>
      <c r="Y7695" s="301"/>
      <c r="Z7695" s="301"/>
      <c r="AA7695" s="301"/>
      <c r="AB7695" s="301"/>
      <c r="AC7695" s="301"/>
      <c r="AD7695" s="301"/>
      <c r="AE7695" s="301"/>
      <c r="AF7695" s="301"/>
      <c r="AG7695" s="301"/>
      <c r="AH7695" s="301"/>
      <c r="AI7695" s="301"/>
    </row>
    <row r="7696" spans="18:35" ht="80.099999999999994" customHeight="1" x14ac:dyDescent="0.2">
      <c r="R7696" s="301"/>
      <c r="S7696" s="301"/>
      <c r="T7696" s="301"/>
      <c r="U7696" s="301"/>
      <c r="V7696" s="301"/>
      <c r="W7696" s="301"/>
      <c r="X7696" s="301"/>
      <c r="Y7696" s="301"/>
      <c r="Z7696" s="301"/>
      <c r="AA7696" s="301"/>
      <c r="AB7696" s="301"/>
      <c r="AC7696" s="301"/>
      <c r="AD7696" s="301"/>
      <c r="AE7696" s="301"/>
      <c r="AF7696" s="301"/>
      <c r="AG7696" s="301"/>
      <c r="AH7696" s="301"/>
      <c r="AI7696" s="301"/>
    </row>
    <row r="7697" spans="18:35" ht="80.099999999999994" customHeight="1" x14ac:dyDescent="0.2">
      <c r="R7697" s="301"/>
      <c r="S7697" s="301"/>
      <c r="T7697" s="301"/>
      <c r="U7697" s="301"/>
      <c r="V7697" s="301"/>
      <c r="W7697" s="301"/>
      <c r="X7697" s="301"/>
      <c r="Y7697" s="301"/>
      <c r="Z7697" s="301"/>
      <c r="AA7697" s="301"/>
      <c r="AB7697" s="301"/>
      <c r="AC7697" s="301"/>
      <c r="AD7697" s="301"/>
      <c r="AE7697" s="301"/>
      <c r="AF7697" s="301"/>
      <c r="AG7697" s="301"/>
      <c r="AH7697" s="301"/>
      <c r="AI7697" s="301"/>
    </row>
    <row r="7698" spans="18:35" ht="80.099999999999994" customHeight="1" x14ac:dyDescent="0.2">
      <c r="R7698" s="301"/>
      <c r="S7698" s="301"/>
      <c r="T7698" s="301"/>
      <c r="U7698" s="301"/>
      <c r="V7698" s="301"/>
      <c r="W7698" s="301"/>
      <c r="X7698" s="301"/>
      <c r="Y7698" s="301"/>
      <c r="Z7698" s="301"/>
      <c r="AA7698" s="301"/>
      <c r="AB7698" s="301"/>
      <c r="AC7698" s="301"/>
      <c r="AD7698" s="301"/>
      <c r="AE7698" s="301"/>
      <c r="AF7698" s="301"/>
      <c r="AG7698" s="301"/>
      <c r="AH7698" s="301"/>
      <c r="AI7698" s="301"/>
    </row>
    <row r="7699" spans="18:35" ht="80.099999999999994" customHeight="1" x14ac:dyDescent="0.2">
      <c r="R7699" s="301"/>
      <c r="S7699" s="301"/>
      <c r="T7699" s="301"/>
      <c r="U7699" s="301"/>
      <c r="V7699" s="301"/>
      <c r="W7699" s="301"/>
      <c r="X7699" s="301"/>
      <c r="Y7699" s="301"/>
      <c r="Z7699" s="301"/>
      <c r="AA7699" s="301"/>
      <c r="AB7699" s="301"/>
      <c r="AC7699" s="301"/>
      <c r="AD7699" s="301"/>
      <c r="AE7699" s="301"/>
      <c r="AF7699" s="301"/>
      <c r="AG7699" s="301"/>
      <c r="AH7699" s="301"/>
      <c r="AI7699" s="301"/>
    </row>
    <row r="7700" spans="18:35" ht="80.099999999999994" customHeight="1" x14ac:dyDescent="0.2">
      <c r="R7700" s="301"/>
      <c r="S7700" s="301"/>
      <c r="T7700" s="301"/>
      <c r="U7700" s="301"/>
      <c r="V7700" s="301"/>
      <c r="W7700" s="301"/>
      <c r="X7700" s="301"/>
      <c r="Y7700" s="301"/>
      <c r="Z7700" s="301"/>
      <c r="AA7700" s="301"/>
      <c r="AB7700" s="301"/>
      <c r="AC7700" s="301"/>
      <c r="AD7700" s="301"/>
      <c r="AE7700" s="301"/>
      <c r="AF7700" s="301"/>
      <c r="AG7700" s="301"/>
      <c r="AH7700" s="301"/>
      <c r="AI7700" s="301"/>
    </row>
    <row r="7701" spans="18:35" ht="80.099999999999994" customHeight="1" x14ac:dyDescent="0.2">
      <c r="R7701" s="301"/>
      <c r="S7701" s="301"/>
      <c r="T7701" s="301"/>
      <c r="U7701" s="301"/>
      <c r="V7701" s="301"/>
      <c r="W7701" s="301"/>
      <c r="X7701" s="301"/>
      <c r="Y7701" s="301"/>
      <c r="Z7701" s="301"/>
      <c r="AA7701" s="301"/>
      <c r="AB7701" s="301"/>
      <c r="AC7701" s="301"/>
      <c r="AD7701" s="301"/>
      <c r="AE7701" s="301"/>
      <c r="AF7701" s="301"/>
      <c r="AG7701" s="301"/>
      <c r="AH7701" s="301"/>
      <c r="AI7701" s="301"/>
    </row>
    <row r="7702" spans="18:35" ht="80.099999999999994" customHeight="1" x14ac:dyDescent="0.2">
      <c r="R7702" s="301"/>
      <c r="S7702" s="301"/>
      <c r="T7702" s="301"/>
      <c r="U7702" s="301"/>
      <c r="V7702" s="301"/>
      <c r="W7702" s="301"/>
      <c r="X7702" s="301"/>
      <c r="Y7702" s="301"/>
      <c r="Z7702" s="301"/>
      <c r="AA7702" s="301"/>
      <c r="AB7702" s="301"/>
      <c r="AC7702" s="301"/>
      <c r="AD7702" s="301"/>
      <c r="AE7702" s="301"/>
      <c r="AF7702" s="301"/>
      <c r="AG7702" s="301"/>
      <c r="AH7702" s="301"/>
      <c r="AI7702" s="301"/>
    </row>
    <row r="7703" spans="18:35" ht="80.099999999999994" customHeight="1" x14ac:dyDescent="0.2">
      <c r="R7703" s="301"/>
      <c r="S7703" s="301"/>
      <c r="T7703" s="301"/>
      <c r="U7703" s="301"/>
      <c r="V7703" s="301"/>
      <c r="W7703" s="301"/>
      <c r="X7703" s="301"/>
      <c r="Y7703" s="301"/>
      <c r="Z7703" s="301"/>
      <c r="AA7703" s="301"/>
      <c r="AB7703" s="301"/>
      <c r="AC7703" s="301"/>
      <c r="AD7703" s="301"/>
      <c r="AE7703" s="301"/>
      <c r="AF7703" s="301"/>
      <c r="AG7703" s="301"/>
      <c r="AH7703" s="301"/>
      <c r="AI7703" s="301"/>
    </row>
    <row r="7704" spans="18:35" ht="80.099999999999994" customHeight="1" x14ac:dyDescent="0.2">
      <c r="R7704" s="301"/>
      <c r="S7704" s="301"/>
      <c r="T7704" s="301"/>
      <c r="U7704" s="301"/>
      <c r="V7704" s="301"/>
      <c r="W7704" s="301"/>
      <c r="X7704" s="301"/>
      <c r="Y7704" s="301"/>
      <c r="Z7704" s="301"/>
      <c r="AA7704" s="301"/>
      <c r="AB7704" s="301"/>
      <c r="AC7704" s="301"/>
      <c r="AD7704" s="301"/>
      <c r="AE7704" s="301"/>
      <c r="AF7704" s="301"/>
      <c r="AG7704" s="301"/>
      <c r="AH7704" s="301"/>
      <c r="AI7704" s="301"/>
    </row>
    <row r="7705" spans="18:35" ht="80.099999999999994" customHeight="1" x14ac:dyDescent="0.2">
      <c r="R7705" s="301"/>
      <c r="S7705" s="301"/>
      <c r="T7705" s="301"/>
      <c r="U7705" s="301"/>
      <c r="V7705" s="301"/>
      <c r="W7705" s="301"/>
      <c r="X7705" s="301"/>
      <c r="Y7705" s="301"/>
      <c r="Z7705" s="301"/>
      <c r="AA7705" s="301"/>
      <c r="AB7705" s="301"/>
      <c r="AC7705" s="301"/>
      <c r="AD7705" s="301"/>
      <c r="AE7705" s="301"/>
      <c r="AF7705" s="301"/>
      <c r="AG7705" s="301"/>
      <c r="AH7705" s="301"/>
      <c r="AI7705" s="301"/>
    </row>
    <row r="7706" spans="18:35" ht="80.099999999999994" customHeight="1" x14ac:dyDescent="0.2">
      <c r="R7706" s="301"/>
      <c r="S7706" s="301"/>
      <c r="T7706" s="301"/>
      <c r="U7706" s="301"/>
      <c r="V7706" s="301"/>
      <c r="W7706" s="301"/>
      <c r="X7706" s="301"/>
      <c r="Y7706" s="301"/>
      <c r="Z7706" s="301"/>
      <c r="AA7706" s="301"/>
      <c r="AB7706" s="301"/>
      <c r="AC7706" s="301"/>
      <c r="AD7706" s="301"/>
      <c r="AE7706" s="301"/>
      <c r="AF7706" s="301"/>
      <c r="AG7706" s="301"/>
      <c r="AH7706" s="301"/>
      <c r="AI7706" s="301"/>
    </row>
    <row r="7707" spans="18:35" ht="80.099999999999994" customHeight="1" x14ac:dyDescent="0.2">
      <c r="R7707" s="301"/>
      <c r="S7707" s="301"/>
      <c r="T7707" s="301"/>
      <c r="U7707" s="301"/>
      <c r="V7707" s="301"/>
      <c r="W7707" s="301"/>
      <c r="X7707" s="301"/>
      <c r="Y7707" s="301"/>
      <c r="Z7707" s="301"/>
      <c r="AA7707" s="301"/>
      <c r="AB7707" s="301"/>
      <c r="AC7707" s="301"/>
      <c r="AD7707" s="301"/>
      <c r="AE7707" s="301"/>
      <c r="AF7707" s="301"/>
      <c r="AG7707" s="301"/>
      <c r="AH7707" s="301"/>
      <c r="AI7707" s="301"/>
    </row>
    <row r="7708" spans="18:35" ht="80.099999999999994" customHeight="1" x14ac:dyDescent="0.2">
      <c r="R7708" s="301"/>
      <c r="S7708" s="301"/>
      <c r="T7708" s="301"/>
      <c r="U7708" s="301"/>
      <c r="V7708" s="301"/>
      <c r="W7708" s="301"/>
      <c r="X7708" s="301"/>
      <c r="Y7708" s="301"/>
      <c r="Z7708" s="301"/>
      <c r="AA7708" s="301"/>
      <c r="AB7708" s="301"/>
      <c r="AC7708" s="301"/>
      <c r="AD7708" s="301"/>
      <c r="AE7708" s="301"/>
      <c r="AF7708" s="301"/>
      <c r="AG7708" s="301"/>
      <c r="AH7708" s="301"/>
      <c r="AI7708" s="301"/>
    </row>
    <row r="7709" spans="18:35" ht="80.099999999999994" customHeight="1" x14ac:dyDescent="0.2">
      <c r="R7709" s="301"/>
      <c r="S7709" s="301"/>
      <c r="T7709" s="301"/>
      <c r="U7709" s="301"/>
      <c r="V7709" s="301"/>
      <c r="W7709" s="301"/>
      <c r="X7709" s="301"/>
      <c r="Y7709" s="301"/>
      <c r="Z7709" s="301"/>
      <c r="AA7709" s="301"/>
      <c r="AB7709" s="301"/>
      <c r="AC7709" s="301"/>
      <c r="AD7709" s="301"/>
      <c r="AE7709" s="301"/>
      <c r="AF7709" s="301"/>
      <c r="AG7709" s="301"/>
      <c r="AH7709" s="301"/>
      <c r="AI7709" s="301"/>
    </row>
    <row r="7710" spans="18:35" ht="80.099999999999994" customHeight="1" x14ac:dyDescent="0.2">
      <c r="R7710" s="301"/>
      <c r="S7710" s="301"/>
      <c r="T7710" s="301"/>
      <c r="U7710" s="301"/>
      <c r="V7710" s="301"/>
      <c r="W7710" s="301"/>
      <c r="X7710" s="301"/>
      <c r="Y7710" s="301"/>
      <c r="Z7710" s="301"/>
      <c r="AA7710" s="301"/>
      <c r="AB7710" s="301"/>
      <c r="AC7710" s="301"/>
      <c r="AD7710" s="301"/>
      <c r="AE7710" s="301"/>
      <c r="AF7710" s="301"/>
      <c r="AG7710" s="301"/>
      <c r="AH7710" s="301"/>
      <c r="AI7710" s="301"/>
    </row>
    <row r="7711" spans="18:35" ht="80.099999999999994" customHeight="1" x14ac:dyDescent="0.2">
      <c r="R7711" s="301"/>
      <c r="S7711" s="301"/>
      <c r="T7711" s="301"/>
      <c r="U7711" s="301"/>
      <c r="V7711" s="301"/>
      <c r="W7711" s="301"/>
      <c r="X7711" s="301"/>
      <c r="Y7711" s="301"/>
      <c r="Z7711" s="301"/>
      <c r="AA7711" s="301"/>
      <c r="AB7711" s="301"/>
      <c r="AC7711" s="301"/>
      <c r="AD7711" s="301"/>
      <c r="AE7711" s="301"/>
      <c r="AF7711" s="301"/>
      <c r="AG7711" s="301"/>
      <c r="AH7711" s="301"/>
      <c r="AI7711" s="301"/>
    </row>
    <row r="7712" spans="18:35" ht="80.099999999999994" customHeight="1" x14ac:dyDescent="0.2">
      <c r="R7712" s="301"/>
      <c r="S7712" s="301"/>
      <c r="T7712" s="301"/>
      <c r="U7712" s="301"/>
      <c r="V7712" s="301"/>
      <c r="W7712" s="301"/>
      <c r="X7712" s="301"/>
      <c r="Y7712" s="301"/>
      <c r="Z7712" s="301"/>
      <c r="AA7712" s="301"/>
      <c r="AB7712" s="301"/>
      <c r="AC7712" s="301"/>
      <c r="AD7712" s="301"/>
      <c r="AE7712" s="301"/>
      <c r="AF7712" s="301"/>
      <c r="AG7712" s="301"/>
      <c r="AH7712" s="301"/>
      <c r="AI7712" s="301"/>
    </row>
    <row r="7713" spans="18:35" ht="80.099999999999994" customHeight="1" x14ac:dyDescent="0.2">
      <c r="R7713" s="301"/>
      <c r="S7713" s="301"/>
      <c r="T7713" s="301"/>
      <c r="U7713" s="301"/>
      <c r="V7713" s="301"/>
      <c r="W7713" s="301"/>
      <c r="X7713" s="301"/>
      <c r="Y7713" s="301"/>
      <c r="Z7713" s="301"/>
      <c r="AA7713" s="301"/>
      <c r="AB7713" s="301"/>
      <c r="AC7713" s="301"/>
      <c r="AD7713" s="301"/>
      <c r="AE7713" s="301"/>
      <c r="AF7713" s="301"/>
      <c r="AG7713" s="301"/>
      <c r="AH7713" s="301"/>
      <c r="AI7713" s="301"/>
    </row>
    <row r="7714" spans="18:35" ht="80.099999999999994" customHeight="1" x14ac:dyDescent="0.2">
      <c r="R7714" s="301"/>
      <c r="S7714" s="301"/>
      <c r="T7714" s="301"/>
      <c r="U7714" s="301"/>
      <c r="V7714" s="301"/>
      <c r="W7714" s="301"/>
      <c r="X7714" s="301"/>
      <c r="Y7714" s="301"/>
      <c r="Z7714" s="301"/>
      <c r="AA7714" s="301"/>
      <c r="AB7714" s="301"/>
      <c r="AC7714" s="301"/>
      <c r="AD7714" s="301"/>
      <c r="AE7714" s="301"/>
      <c r="AF7714" s="301"/>
      <c r="AG7714" s="301"/>
      <c r="AH7714" s="301"/>
      <c r="AI7714" s="301"/>
    </row>
    <row r="7715" spans="18:35" ht="80.099999999999994" customHeight="1" x14ac:dyDescent="0.2">
      <c r="R7715" s="301"/>
      <c r="S7715" s="301"/>
      <c r="T7715" s="301"/>
      <c r="U7715" s="301"/>
      <c r="V7715" s="301"/>
      <c r="W7715" s="301"/>
      <c r="X7715" s="301"/>
      <c r="Y7715" s="301"/>
      <c r="Z7715" s="301"/>
      <c r="AA7715" s="301"/>
      <c r="AB7715" s="301"/>
      <c r="AC7715" s="301"/>
      <c r="AD7715" s="301"/>
      <c r="AE7715" s="301"/>
      <c r="AF7715" s="301"/>
      <c r="AG7715" s="301"/>
      <c r="AH7715" s="301"/>
      <c r="AI7715" s="301"/>
    </row>
    <row r="7716" spans="18:35" ht="80.099999999999994" customHeight="1" x14ac:dyDescent="0.2">
      <c r="R7716" s="301"/>
      <c r="S7716" s="301"/>
      <c r="T7716" s="301"/>
      <c r="U7716" s="301"/>
      <c r="V7716" s="301"/>
      <c r="W7716" s="301"/>
      <c r="X7716" s="301"/>
      <c r="Y7716" s="301"/>
      <c r="Z7716" s="301"/>
      <c r="AA7716" s="301"/>
      <c r="AB7716" s="301"/>
      <c r="AC7716" s="301"/>
      <c r="AD7716" s="301"/>
      <c r="AE7716" s="301"/>
      <c r="AF7716" s="301"/>
      <c r="AG7716" s="301"/>
      <c r="AH7716" s="301"/>
      <c r="AI7716" s="301"/>
    </row>
    <row r="7717" spans="18:35" ht="80.099999999999994" customHeight="1" x14ac:dyDescent="0.2">
      <c r="R7717" s="301"/>
      <c r="S7717" s="301"/>
      <c r="T7717" s="301"/>
      <c r="U7717" s="301"/>
      <c r="V7717" s="301"/>
      <c r="W7717" s="301"/>
      <c r="X7717" s="301"/>
      <c r="Y7717" s="301"/>
      <c r="Z7717" s="301"/>
      <c r="AA7717" s="301"/>
      <c r="AB7717" s="301"/>
      <c r="AC7717" s="301"/>
      <c r="AD7717" s="301"/>
      <c r="AE7717" s="301"/>
      <c r="AF7717" s="301"/>
      <c r="AG7717" s="301"/>
      <c r="AH7717" s="301"/>
      <c r="AI7717" s="301"/>
    </row>
    <row r="7718" spans="18:35" ht="80.099999999999994" customHeight="1" x14ac:dyDescent="0.2">
      <c r="R7718" s="301"/>
      <c r="S7718" s="301"/>
      <c r="T7718" s="301"/>
      <c r="U7718" s="301"/>
      <c r="V7718" s="301"/>
      <c r="W7718" s="301"/>
      <c r="X7718" s="301"/>
      <c r="Y7718" s="301"/>
      <c r="Z7718" s="301"/>
      <c r="AA7718" s="301"/>
      <c r="AB7718" s="301"/>
      <c r="AC7718" s="301"/>
      <c r="AD7718" s="301"/>
      <c r="AE7718" s="301"/>
      <c r="AF7718" s="301"/>
      <c r="AG7718" s="301"/>
      <c r="AH7718" s="301"/>
      <c r="AI7718" s="301"/>
    </row>
    <row r="7719" spans="18:35" ht="80.099999999999994" customHeight="1" x14ac:dyDescent="0.2">
      <c r="R7719" s="301"/>
      <c r="S7719" s="301"/>
      <c r="T7719" s="301"/>
      <c r="U7719" s="301"/>
      <c r="V7719" s="301"/>
      <c r="W7719" s="301"/>
      <c r="X7719" s="301"/>
      <c r="Y7719" s="301"/>
      <c r="Z7719" s="301"/>
      <c r="AA7719" s="301"/>
      <c r="AB7719" s="301"/>
      <c r="AC7719" s="301"/>
      <c r="AD7719" s="301"/>
      <c r="AE7719" s="301"/>
      <c r="AF7719" s="301"/>
      <c r="AG7719" s="301"/>
      <c r="AH7719" s="301"/>
      <c r="AI7719" s="301"/>
    </row>
    <row r="7720" spans="18:35" ht="80.099999999999994" customHeight="1" x14ac:dyDescent="0.2">
      <c r="R7720" s="301"/>
      <c r="S7720" s="301"/>
      <c r="T7720" s="301"/>
      <c r="U7720" s="301"/>
      <c r="V7720" s="301"/>
      <c r="W7720" s="301"/>
      <c r="X7720" s="301"/>
      <c r="Y7720" s="301"/>
      <c r="Z7720" s="301"/>
      <c r="AA7720" s="301"/>
      <c r="AB7720" s="301"/>
      <c r="AC7720" s="301"/>
      <c r="AD7720" s="301"/>
      <c r="AE7720" s="301"/>
      <c r="AF7720" s="301"/>
      <c r="AG7720" s="301"/>
      <c r="AH7720" s="301"/>
      <c r="AI7720" s="301"/>
    </row>
    <row r="7721" spans="18:35" ht="80.099999999999994" customHeight="1" x14ac:dyDescent="0.2">
      <c r="R7721" s="301"/>
      <c r="S7721" s="301"/>
      <c r="T7721" s="301"/>
      <c r="U7721" s="301"/>
      <c r="V7721" s="301"/>
      <c r="W7721" s="301"/>
      <c r="X7721" s="301"/>
      <c r="Y7721" s="301"/>
      <c r="Z7721" s="301"/>
      <c r="AA7721" s="301"/>
      <c r="AB7721" s="301"/>
      <c r="AC7721" s="301"/>
      <c r="AD7721" s="301"/>
      <c r="AE7721" s="301"/>
      <c r="AF7721" s="301"/>
      <c r="AG7721" s="301"/>
      <c r="AH7721" s="301"/>
      <c r="AI7721" s="301"/>
    </row>
    <row r="7722" spans="18:35" ht="80.099999999999994" customHeight="1" x14ac:dyDescent="0.2">
      <c r="R7722" s="301"/>
      <c r="S7722" s="301"/>
      <c r="T7722" s="301"/>
      <c r="U7722" s="301"/>
      <c r="V7722" s="301"/>
      <c r="W7722" s="301"/>
      <c r="X7722" s="301"/>
      <c r="Y7722" s="301"/>
      <c r="Z7722" s="301"/>
      <c r="AA7722" s="301"/>
      <c r="AB7722" s="301"/>
      <c r="AC7722" s="301"/>
      <c r="AD7722" s="301"/>
      <c r="AE7722" s="301"/>
      <c r="AF7722" s="301"/>
      <c r="AG7722" s="301"/>
      <c r="AH7722" s="301"/>
      <c r="AI7722" s="301"/>
    </row>
    <row r="7723" spans="18:35" ht="80.099999999999994" customHeight="1" x14ac:dyDescent="0.2">
      <c r="R7723" s="301"/>
      <c r="S7723" s="301"/>
      <c r="T7723" s="301"/>
      <c r="U7723" s="301"/>
      <c r="V7723" s="301"/>
      <c r="W7723" s="301"/>
      <c r="X7723" s="301"/>
      <c r="Y7723" s="301"/>
      <c r="Z7723" s="301"/>
      <c r="AA7723" s="301"/>
      <c r="AB7723" s="301"/>
      <c r="AC7723" s="301"/>
      <c r="AD7723" s="301"/>
      <c r="AE7723" s="301"/>
      <c r="AF7723" s="301"/>
      <c r="AG7723" s="301"/>
      <c r="AH7723" s="301"/>
      <c r="AI7723" s="301"/>
    </row>
    <row r="7724" spans="18:35" ht="80.099999999999994" customHeight="1" x14ac:dyDescent="0.2">
      <c r="R7724" s="301"/>
      <c r="S7724" s="301"/>
      <c r="T7724" s="301"/>
      <c r="U7724" s="301"/>
      <c r="V7724" s="301"/>
      <c r="W7724" s="301"/>
      <c r="X7724" s="301"/>
      <c r="Y7724" s="301"/>
      <c r="Z7724" s="301"/>
      <c r="AA7724" s="301"/>
      <c r="AB7724" s="301"/>
      <c r="AC7724" s="301"/>
      <c r="AD7724" s="301"/>
      <c r="AE7724" s="301"/>
      <c r="AF7724" s="301"/>
      <c r="AG7724" s="301"/>
      <c r="AH7724" s="301"/>
      <c r="AI7724" s="301"/>
    </row>
    <row r="7725" spans="18:35" ht="80.099999999999994" customHeight="1" x14ac:dyDescent="0.2">
      <c r="R7725" s="301"/>
      <c r="S7725" s="301"/>
      <c r="T7725" s="301"/>
      <c r="U7725" s="301"/>
      <c r="V7725" s="301"/>
      <c r="W7725" s="301"/>
      <c r="X7725" s="301"/>
      <c r="Y7725" s="301"/>
      <c r="Z7725" s="301"/>
      <c r="AA7725" s="301"/>
      <c r="AB7725" s="301"/>
      <c r="AC7725" s="301"/>
      <c r="AD7725" s="301"/>
      <c r="AE7725" s="301"/>
      <c r="AF7725" s="301"/>
      <c r="AG7725" s="301"/>
      <c r="AH7725" s="301"/>
      <c r="AI7725" s="301"/>
    </row>
    <row r="7726" spans="18:35" ht="80.099999999999994" customHeight="1" x14ac:dyDescent="0.2">
      <c r="R7726" s="301"/>
      <c r="S7726" s="301"/>
      <c r="T7726" s="301"/>
      <c r="U7726" s="301"/>
      <c r="V7726" s="301"/>
      <c r="W7726" s="301"/>
      <c r="X7726" s="301"/>
      <c r="Y7726" s="301"/>
      <c r="Z7726" s="301"/>
      <c r="AA7726" s="301"/>
      <c r="AB7726" s="301"/>
      <c r="AC7726" s="301"/>
      <c r="AD7726" s="301"/>
      <c r="AE7726" s="301"/>
      <c r="AF7726" s="301"/>
      <c r="AG7726" s="301"/>
      <c r="AH7726" s="301"/>
      <c r="AI7726" s="301"/>
    </row>
    <row r="7727" spans="18:35" ht="80.099999999999994" customHeight="1" x14ac:dyDescent="0.2">
      <c r="R7727" s="301"/>
      <c r="S7727" s="301"/>
      <c r="T7727" s="301"/>
      <c r="U7727" s="301"/>
      <c r="V7727" s="301"/>
      <c r="W7727" s="301"/>
      <c r="X7727" s="301"/>
      <c r="Y7727" s="301"/>
      <c r="Z7727" s="301"/>
      <c r="AA7727" s="301"/>
      <c r="AB7727" s="301"/>
      <c r="AC7727" s="301"/>
      <c r="AD7727" s="301"/>
      <c r="AE7727" s="301"/>
      <c r="AF7727" s="301"/>
      <c r="AG7727" s="301"/>
      <c r="AH7727" s="301"/>
      <c r="AI7727" s="301"/>
    </row>
    <row r="7728" spans="18:35" ht="80.099999999999994" customHeight="1" x14ac:dyDescent="0.2">
      <c r="R7728" s="301"/>
      <c r="S7728" s="301"/>
      <c r="T7728" s="301"/>
      <c r="U7728" s="301"/>
      <c r="V7728" s="301"/>
      <c r="W7728" s="301"/>
      <c r="X7728" s="301"/>
      <c r="Y7728" s="301"/>
      <c r="Z7728" s="301"/>
      <c r="AA7728" s="301"/>
      <c r="AB7728" s="301"/>
      <c r="AC7728" s="301"/>
      <c r="AD7728" s="301"/>
      <c r="AE7728" s="301"/>
      <c r="AF7728" s="301"/>
      <c r="AG7728" s="301"/>
      <c r="AH7728" s="301"/>
      <c r="AI7728" s="301"/>
    </row>
    <row r="7729" spans="18:35" ht="80.099999999999994" customHeight="1" x14ac:dyDescent="0.2">
      <c r="R7729" s="301"/>
      <c r="S7729" s="301"/>
      <c r="T7729" s="301"/>
      <c r="U7729" s="301"/>
      <c r="V7729" s="301"/>
      <c r="W7729" s="301"/>
      <c r="X7729" s="301"/>
      <c r="Y7729" s="301"/>
      <c r="Z7729" s="301"/>
      <c r="AA7729" s="301"/>
      <c r="AB7729" s="301"/>
      <c r="AC7729" s="301"/>
      <c r="AD7729" s="301"/>
      <c r="AE7729" s="301"/>
      <c r="AF7729" s="301"/>
      <c r="AG7729" s="301"/>
      <c r="AH7729" s="301"/>
      <c r="AI7729" s="301"/>
    </row>
    <row r="7730" spans="18:35" ht="80.099999999999994" customHeight="1" x14ac:dyDescent="0.2">
      <c r="R7730" s="301"/>
      <c r="S7730" s="301"/>
      <c r="T7730" s="301"/>
      <c r="U7730" s="301"/>
      <c r="V7730" s="301"/>
      <c r="W7730" s="301"/>
      <c r="X7730" s="301"/>
      <c r="Y7730" s="301"/>
      <c r="Z7730" s="301"/>
      <c r="AA7730" s="301"/>
      <c r="AB7730" s="301"/>
      <c r="AC7730" s="301"/>
      <c r="AD7730" s="301"/>
      <c r="AE7730" s="301"/>
      <c r="AF7730" s="301"/>
      <c r="AG7730" s="301"/>
      <c r="AH7730" s="301"/>
      <c r="AI7730" s="301"/>
    </row>
    <row r="7731" spans="18:35" ht="80.099999999999994" customHeight="1" x14ac:dyDescent="0.2">
      <c r="R7731" s="301"/>
      <c r="S7731" s="301"/>
      <c r="T7731" s="301"/>
      <c r="U7731" s="301"/>
      <c r="V7731" s="301"/>
      <c r="W7731" s="301"/>
      <c r="X7731" s="301"/>
      <c r="Y7731" s="301"/>
      <c r="Z7731" s="301"/>
      <c r="AA7731" s="301"/>
      <c r="AB7731" s="301"/>
      <c r="AC7731" s="301"/>
      <c r="AD7731" s="301"/>
      <c r="AE7731" s="301"/>
      <c r="AF7731" s="301"/>
      <c r="AG7731" s="301"/>
      <c r="AH7731" s="301"/>
      <c r="AI7731" s="301"/>
    </row>
    <row r="7732" spans="18:35" ht="80.099999999999994" customHeight="1" x14ac:dyDescent="0.2">
      <c r="R7732" s="301"/>
      <c r="S7732" s="301"/>
      <c r="T7732" s="301"/>
      <c r="U7732" s="301"/>
      <c r="V7732" s="301"/>
      <c r="W7732" s="301"/>
      <c r="X7732" s="301"/>
      <c r="Y7732" s="301"/>
      <c r="Z7732" s="301"/>
      <c r="AA7732" s="301"/>
      <c r="AB7732" s="301"/>
      <c r="AC7732" s="301"/>
      <c r="AD7732" s="301"/>
      <c r="AE7732" s="301"/>
      <c r="AF7732" s="301"/>
      <c r="AG7732" s="301"/>
      <c r="AH7732" s="301"/>
      <c r="AI7732" s="301"/>
    </row>
    <row r="7733" spans="18:35" ht="80.099999999999994" customHeight="1" x14ac:dyDescent="0.2">
      <c r="R7733" s="301"/>
      <c r="S7733" s="301"/>
      <c r="T7733" s="301"/>
      <c r="U7733" s="301"/>
      <c r="V7733" s="301"/>
      <c r="W7733" s="301"/>
      <c r="X7733" s="301"/>
      <c r="Y7733" s="301"/>
      <c r="Z7733" s="301"/>
      <c r="AA7733" s="301"/>
      <c r="AB7733" s="301"/>
      <c r="AC7733" s="301"/>
      <c r="AD7733" s="301"/>
      <c r="AE7733" s="301"/>
      <c r="AF7733" s="301"/>
      <c r="AG7733" s="301"/>
      <c r="AH7733" s="301"/>
      <c r="AI7733" s="301"/>
    </row>
    <row r="7734" spans="18:35" ht="80.099999999999994" customHeight="1" x14ac:dyDescent="0.2">
      <c r="R7734" s="301"/>
      <c r="S7734" s="301"/>
      <c r="T7734" s="301"/>
      <c r="U7734" s="301"/>
      <c r="V7734" s="301"/>
      <c r="W7734" s="301"/>
      <c r="X7734" s="301"/>
      <c r="Y7734" s="301"/>
      <c r="Z7734" s="301"/>
      <c r="AA7734" s="301"/>
      <c r="AB7734" s="301"/>
      <c r="AC7734" s="301"/>
      <c r="AD7734" s="301"/>
      <c r="AE7734" s="301"/>
      <c r="AF7734" s="301"/>
      <c r="AG7734" s="301"/>
      <c r="AH7734" s="301"/>
      <c r="AI7734" s="301"/>
    </row>
    <row r="7735" spans="18:35" ht="80.099999999999994" customHeight="1" x14ac:dyDescent="0.2">
      <c r="R7735" s="301"/>
      <c r="S7735" s="301"/>
      <c r="T7735" s="301"/>
      <c r="U7735" s="301"/>
      <c r="V7735" s="301"/>
      <c r="W7735" s="301"/>
      <c r="X7735" s="301"/>
      <c r="Y7735" s="301"/>
      <c r="Z7735" s="301"/>
      <c r="AA7735" s="301"/>
      <c r="AB7735" s="301"/>
      <c r="AC7735" s="301"/>
      <c r="AD7735" s="301"/>
      <c r="AE7735" s="301"/>
      <c r="AF7735" s="301"/>
      <c r="AG7735" s="301"/>
      <c r="AH7735" s="301"/>
      <c r="AI7735" s="301"/>
    </row>
    <row r="7736" spans="18:35" ht="80.099999999999994" customHeight="1" x14ac:dyDescent="0.2">
      <c r="R7736" s="301"/>
      <c r="S7736" s="301"/>
      <c r="T7736" s="301"/>
      <c r="U7736" s="301"/>
      <c r="V7736" s="301"/>
      <c r="W7736" s="301"/>
      <c r="X7736" s="301"/>
      <c r="Y7736" s="301"/>
      <c r="Z7736" s="301"/>
      <c r="AA7736" s="301"/>
      <c r="AB7736" s="301"/>
      <c r="AC7736" s="301"/>
      <c r="AD7736" s="301"/>
      <c r="AE7736" s="301"/>
      <c r="AF7736" s="301"/>
      <c r="AG7736" s="301"/>
      <c r="AH7736" s="301"/>
      <c r="AI7736" s="301"/>
    </row>
    <row r="7737" spans="18:35" ht="80.099999999999994" customHeight="1" x14ac:dyDescent="0.2">
      <c r="R7737" s="301"/>
      <c r="S7737" s="301"/>
      <c r="T7737" s="301"/>
      <c r="U7737" s="301"/>
      <c r="V7737" s="301"/>
      <c r="W7737" s="301"/>
      <c r="X7737" s="301"/>
      <c r="Y7737" s="301"/>
      <c r="Z7737" s="301"/>
      <c r="AA7737" s="301"/>
      <c r="AB7737" s="301"/>
      <c r="AC7737" s="301"/>
      <c r="AD7737" s="301"/>
      <c r="AE7737" s="301"/>
      <c r="AF7737" s="301"/>
      <c r="AG7737" s="301"/>
      <c r="AH7737" s="301"/>
      <c r="AI7737" s="301"/>
    </row>
    <row r="7738" spans="18:35" ht="80.099999999999994" customHeight="1" x14ac:dyDescent="0.2">
      <c r="R7738" s="301"/>
      <c r="S7738" s="301"/>
      <c r="T7738" s="301"/>
      <c r="U7738" s="301"/>
      <c r="V7738" s="301"/>
      <c r="W7738" s="301"/>
      <c r="X7738" s="301"/>
      <c r="Y7738" s="301"/>
      <c r="Z7738" s="301"/>
      <c r="AA7738" s="301"/>
      <c r="AB7738" s="301"/>
      <c r="AC7738" s="301"/>
      <c r="AD7738" s="301"/>
      <c r="AE7738" s="301"/>
      <c r="AF7738" s="301"/>
      <c r="AG7738" s="301"/>
      <c r="AH7738" s="301"/>
      <c r="AI7738" s="301"/>
    </row>
    <row r="7739" spans="18:35" ht="80.099999999999994" customHeight="1" x14ac:dyDescent="0.2">
      <c r="R7739" s="301"/>
      <c r="S7739" s="301"/>
      <c r="T7739" s="301"/>
      <c r="U7739" s="301"/>
      <c r="V7739" s="301"/>
      <c r="W7739" s="301"/>
      <c r="X7739" s="301"/>
      <c r="Y7739" s="301"/>
      <c r="Z7739" s="301"/>
      <c r="AA7739" s="301"/>
      <c r="AB7739" s="301"/>
      <c r="AC7739" s="301"/>
      <c r="AD7739" s="301"/>
      <c r="AE7739" s="301"/>
      <c r="AF7739" s="301"/>
      <c r="AG7739" s="301"/>
      <c r="AH7739" s="301"/>
      <c r="AI7739" s="301"/>
    </row>
    <row r="7740" spans="18:35" ht="80.099999999999994" customHeight="1" x14ac:dyDescent="0.2">
      <c r="R7740" s="301"/>
      <c r="S7740" s="301"/>
      <c r="T7740" s="301"/>
      <c r="U7740" s="301"/>
      <c r="V7740" s="301"/>
      <c r="W7740" s="301"/>
      <c r="X7740" s="301"/>
      <c r="Y7740" s="301"/>
      <c r="Z7740" s="301"/>
      <c r="AA7740" s="301"/>
      <c r="AB7740" s="301"/>
      <c r="AC7740" s="301"/>
      <c r="AD7740" s="301"/>
      <c r="AE7740" s="301"/>
      <c r="AF7740" s="301"/>
      <c r="AG7740" s="301"/>
      <c r="AH7740" s="301"/>
      <c r="AI7740" s="301"/>
    </row>
    <row r="7741" spans="18:35" ht="80.099999999999994" customHeight="1" x14ac:dyDescent="0.2">
      <c r="R7741" s="301"/>
      <c r="S7741" s="301"/>
      <c r="T7741" s="301"/>
      <c r="U7741" s="301"/>
      <c r="V7741" s="301"/>
      <c r="W7741" s="301"/>
      <c r="X7741" s="301"/>
      <c r="Y7741" s="301"/>
      <c r="Z7741" s="301"/>
      <c r="AA7741" s="301"/>
      <c r="AB7741" s="301"/>
      <c r="AC7741" s="301"/>
      <c r="AD7741" s="301"/>
      <c r="AE7741" s="301"/>
      <c r="AF7741" s="301"/>
      <c r="AG7741" s="301"/>
      <c r="AH7741" s="301"/>
      <c r="AI7741" s="301"/>
    </row>
    <row r="7742" spans="18:35" ht="80.099999999999994" customHeight="1" x14ac:dyDescent="0.2">
      <c r="R7742" s="301"/>
      <c r="S7742" s="301"/>
      <c r="T7742" s="301"/>
      <c r="U7742" s="301"/>
      <c r="V7742" s="301"/>
      <c r="W7742" s="301"/>
      <c r="X7742" s="301"/>
      <c r="Y7742" s="301"/>
      <c r="Z7742" s="301"/>
      <c r="AA7742" s="301"/>
      <c r="AB7742" s="301"/>
      <c r="AC7742" s="301"/>
      <c r="AD7742" s="301"/>
      <c r="AE7742" s="301"/>
      <c r="AF7742" s="301"/>
      <c r="AG7742" s="301"/>
      <c r="AH7742" s="301"/>
      <c r="AI7742" s="301"/>
    </row>
    <row r="7743" spans="18:35" ht="80.099999999999994" customHeight="1" x14ac:dyDescent="0.2">
      <c r="R7743" s="301"/>
      <c r="S7743" s="301"/>
      <c r="T7743" s="301"/>
      <c r="U7743" s="301"/>
      <c r="V7743" s="301"/>
      <c r="W7743" s="301"/>
      <c r="X7743" s="301"/>
      <c r="Y7743" s="301"/>
      <c r="Z7743" s="301"/>
      <c r="AA7743" s="301"/>
      <c r="AB7743" s="301"/>
      <c r="AC7743" s="301"/>
      <c r="AD7743" s="301"/>
      <c r="AE7743" s="301"/>
      <c r="AF7743" s="301"/>
      <c r="AG7743" s="301"/>
      <c r="AH7743" s="301"/>
      <c r="AI7743" s="301"/>
    </row>
    <row r="7744" spans="18:35" ht="80.099999999999994" customHeight="1" x14ac:dyDescent="0.2">
      <c r="R7744" s="301"/>
      <c r="S7744" s="301"/>
      <c r="T7744" s="301"/>
      <c r="U7744" s="301"/>
      <c r="V7744" s="301"/>
      <c r="W7744" s="301"/>
      <c r="X7744" s="301"/>
      <c r="Y7744" s="301"/>
      <c r="Z7744" s="301"/>
      <c r="AA7744" s="301"/>
      <c r="AB7744" s="301"/>
      <c r="AC7744" s="301"/>
      <c r="AD7744" s="301"/>
      <c r="AE7744" s="301"/>
      <c r="AF7744" s="301"/>
      <c r="AG7744" s="301"/>
      <c r="AH7744" s="301"/>
      <c r="AI7744" s="301"/>
    </row>
    <row r="7745" spans="18:35" ht="80.099999999999994" customHeight="1" x14ac:dyDescent="0.2">
      <c r="R7745" s="301"/>
      <c r="S7745" s="301"/>
      <c r="T7745" s="301"/>
      <c r="U7745" s="301"/>
      <c r="V7745" s="301"/>
      <c r="W7745" s="301"/>
      <c r="X7745" s="301"/>
      <c r="Y7745" s="301"/>
      <c r="Z7745" s="301"/>
      <c r="AA7745" s="301"/>
      <c r="AB7745" s="301"/>
      <c r="AC7745" s="301"/>
      <c r="AD7745" s="301"/>
      <c r="AE7745" s="301"/>
      <c r="AF7745" s="301"/>
      <c r="AG7745" s="301"/>
      <c r="AH7745" s="301"/>
      <c r="AI7745" s="301"/>
    </row>
    <row r="7746" spans="18:35" ht="80.099999999999994" customHeight="1" x14ac:dyDescent="0.2">
      <c r="R7746" s="301"/>
      <c r="S7746" s="301"/>
      <c r="T7746" s="301"/>
      <c r="U7746" s="301"/>
      <c r="V7746" s="301"/>
      <c r="W7746" s="301"/>
      <c r="X7746" s="301"/>
      <c r="Y7746" s="301"/>
      <c r="Z7746" s="301"/>
      <c r="AA7746" s="301"/>
      <c r="AB7746" s="301"/>
      <c r="AC7746" s="301"/>
      <c r="AD7746" s="301"/>
      <c r="AE7746" s="301"/>
      <c r="AF7746" s="301"/>
      <c r="AG7746" s="301"/>
      <c r="AH7746" s="301"/>
      <c r="AI7746" s="301"/>
    </row>
    <row r="7747" spans="18:35" ht="80.099999999999994" customHeight="1" x14ac:dyDescent="0.2">
      <c r="R7747" s="301"/>
      <c r="S7747" s="301"/>
      <c r="T7747" s="301"/>
      <c r="U7747" s="301"/>
      <c r="V7747" s="301"/>
      <c r="W7747" s="301"/>
      <c r="X7747" s="301"/>
      <c r="Y7747" s="301"/>
      <c r="Z7747" s="301"/>
      <c r="AA7747" s="301"/>
      <c r="AB7747" s="301"/>
      <c r="AC7747" s="301"/>
      <c r="AD7747" s="301"/>
      <c r="AE7747" s="301"/>
      <c r="AF7747" s="301"/>
      <c r="AG7747" s="301"/>
      <c r="AH7747" s="301"/>
      <c r="AI7747" s="301"/>
    </row>
    <row r="7748" spans="18:35" ht="80.099999999999994" customHeight="1" x14ac:dyDescent="0.2">
      <c r="R7748" s="301"/>
      <c r="S7748" s="301"/>
      <c r="T7748" s="301"/>
      <c r="U7748" s="301"/>
      <c r="V7748" s="301"/>
      <c r="W7748" s="301"/>
      <c r="X7748" s="301"/>
      <c r="Y7748" s="301"/>
      <c r="Z7748" s="301"/>
      <c r="AA7748" s="301"/>
      <c r="AB7748" s="301"/>
      <c r="AC7748" s="301"/>
      <c r="AD7748" s="301"/>
      <c r="AE7748" s="301"/>
      <c r="AF7748" s="301"/>
      <c r="AG7748" s="301"/>
      <c r="AH7748" s="301"/>
      <c r="AI7748" s="301"/>
    </row>
    <row r="7749" spans="18:35" ht="80.099999999999994" customHeight="1" x14ac:dyDescent="0.2">
      <c r="R7749" s="301"/>
      <c r="S7749" s="301"/>
      <c r="T7749" s="301"/>
      <c r="U7749" s="301"/>
      <c r="V7749" s="301"/>
      <c r="W7749" s="301"/>
      <c r="X7749" s="301"/>
      <c r="Y7749" s="301"/>
      <c r="Z7749" s="301"/>
      <c r="AA7749" s="301"/>
      <c r="AB7749" s="301"/>
      <c r="AC7749" s="301"/>
      <c r="AD7749" s="301"/>
      <c r="AE7749" s="301"/>
      <c r="AF7749" s="301"/>
      <c r="AG7749" s="301"/>
      <c r="AH7749" s="301"/>
      <c r="AI7749" s="301"/>
    </row>
    <row r="7750" spans="18:35" ht="80.099999999999994" customHeight="1" x14ac:dyDescent="0.2">
      <c r="R7750" s="301"/>
      <c r="S7750" s="301"/>
      <c r="T7750" s="301"/>
      <c r="U7750" s="301"/>
      <c r="V7750" s="301"/>
      <c r="W7750" s="301"/>
      <c r="X7750" s="301"/>
      <c r="Y7750" s="301"/>
      <c r="Z7750" s="301"/>
      <c r="AA7750" s="301"/>
      <c r="AB7750" s="301"/>
      <c r="AC7750" s="301"/>
      <c r="AD7750" s="301"/>
      <c r="AE7750" s="301"/>
      <c r="AF7750" s="301"/>
      <c r="AG7750" s="301"/>
      <c r="AH7750" s="301"/>
      <c r="AI7750" s="301"/>
    </row>
    <row r="7751" spans="18:35" ht="80.099999999999994" customHeight="1" x14ac:dyDescent="0.2">
      <c r="R7751" s="301"/>
      <c r="S7751" s="301"/>
      <c r="T7751" s="301"/>
      <c r="U7751" s="301"/>
      <c r="V7751" s="301"/>
      <c r="W7751" s="301"/>
      <c r="X7751" s="301"/>
      <c r="Y7751" s="301"/>
      <c r="Z7751" s="301"/>
      <c r="AA7751" s="301"/>
      <c r="AB7751" s="301"/>
      <c r="AC7751" s="301"/>
      <c r="AD7751" s="301"/>
      <c r="AE7751" s="301"/>
      <c r="AF7751" s="301"/>
      <c r="AG7751" s="301"/>
      <c r="AH7751" s="301"/>
      <c r="AI7751" s="301"/>
    </row>
    <row r="7752" spans="18:35" ht="80.099999999999994" customHeight="1" x14ac:dyDescent="0.2">
      <c r="R7752" s="301"/>
      <c r="S7752" s="301"/>
      <c r="T7752" s="301"/>
      <c r="U7752" s="301"/>
      <c r="V7752" s="301"/>
      <c r="W7752" s="301"/>
      <c r="X7752" s="301"/>
      <c r="Y7752" s="301"/>
      <c r="Z7752" s="301"/>
      <c r="AA7752" s="301"/>
      <c r="AB7752" s="301"/>
      <c r="AC7752" s="301"/>
      <c r="AD7752" s="301"/>
      <c r="AE7752" s="301"/>
      <c r="AF7752" s="301"/>
      <c r="AG7752" s="301"/>
      <c r="AH7752" s="301"/>
      <c r="AI7752" s="301"/>
    </row>
    <row r="7753" spans="18:35" ht="80.099999999999994" customHeight="1" x14ac:dyDescent="0.2">
      <c r="R7753" s="301"/>
      <c r="S7753" s="301"/>
      <c r="T7753" s="301"/>
      <c r="U7753" s="301"/>
      <c r="V7753" s="301"/>
      <c r="W7753" s="301"/>
      <c r="X7753" s="301"/>
      <c r="Y7753" s="301"/>
      <c r="Z7753" s="301"/>
      <c r="AA7753" s="301"/>
      <c r="AB7753" s="301"/>
      <c r="AC7753" s="301"/>
      <c r="AD7753" s="301"/>
      <c r="AE7753" s="301"/>
      <c r="AF7753" s="301"/>
      <c r="AG7753" s="301"/>
      <c r="AH7753" s="301"/>
      <c r="AI7753" s="301"/>
    </row>
    <row r="7754" spans="18:35" ht="80.099999999999994" customHeight="1" x14ac:dyDescent="0.2">
      <c r="R7754" s="301"/>
      <c r="S7754" s="301"/>
      <c r="T7754" s="301"/>
      <c r="U7754" s="301"/>
      <c r="V7754" s="301"/>
      <c r="W7754" s="301"/>
      <c r="X7754" s="301"/>
      <c r="Y7754" s="301"/>
      <c r="Z7754" s="301"/>
      <c r="AA7754" s="301"/>
      <c r="AB7754" s="301"/>
      <c r="AC7754" s="301"/>
      <c r="AD7754" s="301"/>
      <c r="AE7754" s="301"/>
      <c r="AF7754" s="301"/>
      <c r="AG7754" s="301"/>
      <c r="AH7754" s="301"/>
      <c r="AI7754" s="301"/>
    </row>
    <row r="7755" spans="18:35" ht="80.099999999999994" customHeight="1" x14ac:dyDescent="0.2">
      <c r="R7755" s="301"/>
      <c r="S7755" s="301"/>
      <c r="T7755" s="301"/>
      <c r="U7755" s="301"/>
      <c r="V7755" s="301"/>
      <c r="W7755" s="301"/>
      <c r="X7755" s="301"/>
      <c r="Y7755" s="301"/>
      <c r="Z7755" s="301"/>
      <c r="AA7755" s="301"/>
      <c r="AB7755" s="301"/>
      <c r="AC7755" s="301"/>
      <c r="AD7755" s="301"/>
      <c r="AE7755" s="301"/>
      <c r="AF7755" s="301"/>
      <c r="AG7755" s="301"/>
      <c r="AH7755" s="301"/>
      <c r="AI7755" s="301"/>
    </row>
    <row r="7756" spans="18:35" ht="80.099999999999994" customHeight="1" x14ac:dyDescent="0.2">
      <c r="R7756" s="301"/>
      <c r="S7756" s="301"/>
      <c r="T7756" s="301"/>
      <c r="U7756" s="301"/>
      <c r="V7756" s="301"/>
      <c r="W7756" s="301"/>
      <c r="X7756" s="301"/>
      <c r="Y7756" s="301"/>
      <c r="Z7756" s="301"/>
      <c r="AA7756" s="301"/>
      <c r="AB7756" s="301"/>
      <c r="AC7756" s="301"/>
      <c r="AD7756" s="301"/>
      <c r="AE7756" s="301"/>
      <c r="AF7756" s="301"/>
      <c r="AG7756" s="301"/>
      <c r="AH7756" s="301"/>
      <c r="AI7756" s="301"/>
    </row>
    <row r="7757" spans="18:35" ht="80.099999999999994" customHeight="1" x14ac:dyDescent="0.2">
      <c r="R7757" s="301"/>
      <c r="S7757" s="301"/>
      <c r="T7757" s="301"/>
      <c r="U7757" s="301"/>
      <c r="V7757" s="301"/>
      <c r="W7757" s="301"/>
      <c r="X7757" s="301"/>
      <c r="Y7757" s="301"/>
      <c r="Z7757" s="301"/>
      <c r="AA7757" s="301"/>
      <c r="AB7757" s="301"/>
      <c r="AC7757" s="301"/>
      <c r="AD7757" s="301"/>
      <c r="AE7757" s="301"/>
      <c r="AF7757" s="301"/>
      <c r="AG7757" s="301"/>
      <c r="AH7757" s="301"/>
      <c r="AI7757" s="301"/>
    </row>
    <row r="7758" spans="18:35" ht="80.099999999999994" customHeight="1" x14ac:dyDescent="0.2">
      <c r="R7758" s="301"/>
      <c r="S7758" s="301"/>
      <c r="T7758" s="301"/>
      <c r="U7758" s="301"/>
      <c r="V7758" s="301"/>
      <c r="W7758" s="301"/>
      <c r="X7758" s="301"/>
      <c r="Y7758" s="301"/>
      <c r="Z7758" s="301"/>
      <c r="AA7758" s="301"/>
      <c r="AB7758" s="301"/>
      <c r="AC7758" s="301"/>
      <c r="AD7758" s="301"/>
      <c r="AE7758" s="301"/>
      <c r="AF7758" s="301"/>
      <c r="AG7758" s="301"/>
      <c r="AH7758" s="301"/>
      <c r="AI7758" s="301"/>
    </row>
    <row r="7759" spans="18:35" ht="80.099999999999994" customHeight="1" x14ac:dyDescent="0.2">
      <c r="R7759" s="301"/>
      <c r="S7759" s="301"/>
      <c r="T7759" s="301"/>
      <c r="U7759" s="301"/>
      <c r="V7759" s="301"/>
      <c r="W7759" s="301"/>
      <c r="X7759" s="301"/>
      <c r="Y7759" s="301"/>
      <c r="Z7759" s="301"/>
      <c r="AA7759" s="301"/>
      <c r="AB7759" s="301"/>
      <c r="AC7759" s="301"/>
      <c r="AD7759" s="301"/>
      <c r="AE7759" s="301"/>
      <c r="AF7759" s="301"/>
      <c r="AG7759" s="301"/>
      <c r="AH7759" s="301"/>
      <c r="AI7759" s="301"/>
    </row>
    <row r="7760" spans="18:35" ht="80.099999999999994" customHeight="1" x14ac:dyDescent="0.2">
      <c r="R7760" s="301"/>
      <c r="S7760" s="301"/>
      <c r="T7760" s="301"/>
      <c r="U7760" s="301"/>
      <c r="V7760" s="301"/>
      <c r="W7760" s="301"/>
      <c r="X7760" s="301"/>
      <c r="Y7760" s="301"/>
      <c r="Z7760" s="301"/>
      <c r="AA7760" s="301"/>
      <c r="AB7760" s="301"/>
      <c r="AC7760" s="301"/>
      <c r="AD7760" s="301"/>
      <c r="AE7760" s="301"/>
      <c r="AF7760" s="301"/>
      <c r="AG7760" s="301"/>
      <c r="AH7760" s="301"/>
      <c r="AI7760" s="301"/>
    </row>
    <row r="7761" spans="18:35" ht="80.099999999999994" customHeight="1" x14ac:dyDescent="0.2">
      <c r="R7761" s="301"/>
      <c r="S7761" s="301"/>
      <c r="T7761" s="301"/>
      <c r="U7761" s="301"/>
      <c r="V7761" s="301"/>
      <c r="W7761" s="301"/>
      <c r="X7761" s="301"/>
      <c r="Y7761" s="301"/>
      <c r="Z7761" s="301"/>
      <c r="AA7761" s="301"/>
      <c r="AB7761" s="301"/>
      <c r="AC7761" s="301"/>
      <c r="AD7761" s="301"/>
      <c r="AE7761" s="301"/>
      <c r="AF7761" s="301"/>
      <c r="AG7761" s="301"/>
      <c r="AH7761" s="301"/>
      <c r="AI7761" s="301"/>
    </row>
    <row r="7762" spans="18:35" ht="80.099999999999994" customHeight="1" x14ac:dyDescent="0.2">
      <c r="R7762" s="301"/>
      <c r="S7762" s="301"/>
      <c r="T7762" s="301"/>
      <c r="U7762" s="301"/>
      <c r="V7762" s="301"/>
      <c r="W7762" s="301"/>
      <c r="X7762" s="301"/>
      <c r="Y7762" s="301"/>
      <c r="Z7762" s="301"/>
      <c r="AA7762" s="301"/>
      <c r="AB7762" s="301"/>
      <c r="AC7762" s="301"/>
      <c r="AD7762" s="301"/>
      <c r="AE7762" s="301"/>
      <c r="AF7762" s="301"/>
      <c r="AG7762" s="301"/>
      <c r="AH7762" s="301"/>
      <c r="AI7762" s="301"/>
    </row>
    <row r="7763" spans="18:35" ht="80.099999999999994" customHeight="1" x14ac:dyDescent="0.2">
      <c r="R7763" s="301"/>
      <c r="S7763" s="301"/>
      <c r="T7763" s="301"/>
      <c r="U7763" s="301"/>
      <c r="V7763" s="301"/>
      <c r="W7763" s="301"/>
      <c r="X7763" s="301"/>
      <c r="Y7763" s="301"/>
      <c r="Z7763" s="301"/>
      <c r="AA7763" s="301"/>
      <c r="AB7763" s="301"/>
      <c r="AC7763" s="301"/>
      <c r="AD7763" s="301"/>
      <c r="AE7763" s="301"/>
      <c r="AF7763" s="301"/>
      <c r="AG7763" s="301"/>
      <c r="AH7763" s="301"/>
      <c r="AI7763" s="301"/>
    </row>
    <row r="7764" spans="18:35" ht="80.099999999999994" customHeight="1" x14ac:dyDescent="0.2">
      <c r="R7764" s="301"/>
      <c r="S7764" s="301"/>
      <c r="T7764" s="301"/>
      <c r="U7764" s="301"/>
      <c r="V7764" s="301"/>
      <c r="W7764" s="301"/>
      <c r="X7764" s="301"/>
      <c r="Y7764" s="301"/>
      <c r="Z7764" s="301"/>
      <c r="AA7764" s="301"/>
      <c r="AB7764" s="301"/>
      <c r="AC7764" s="301"/>
      <c r="AD7764" s="301"/>
      <c r="AE7764" s="301"/>
      <c r="AF7764" s="301"/>
      <c r="AG7764" s="301"/>
      <c r="AH7764" s="301"/>
      <c r="AI7764" s="301"/>
    </row>
    <row r="7765" spans="18:35" ht="80.099999999999994" customHeight="1" x14ac:dyDescent="0.2">
      <c r="R7765" s="301"/>
      <c r="S7765" s="301"/>
      <c r="T7765" s="301"/>
      <c r="U7765" s="301"/>
      <c r="V7765" s="301"/>
      <c r="W7765" s="301"/>
      <c r="X7765" s="301"/>
      <c r="Y7765" s="301"/>
      <c r="Z7765" s="301"/>
      <c r="AA7765" s="301"/>
      <c r="AB7765" s="301"/>
      <c r="AC7765" s="301"/>
      <c r="AD7765" s="301"/>
      <c r="AE7765" s="301"/>
      <c r="AF7765" s="301"/>
      <c r="AG7765" s="301"/>
      <c r="AH7765" s="301"/>
      <c r="AI7765" s="301"/>
    </row>
    <row r="7766" spans="18:35" ht="80.099999999999994" customHeight="1" x14ac:dyDescent="0.2">
      <c r="R7766" s="301"/>
      <c r="S7766" s="301"/>
      <c r="T7766" s="301"/>
      <c r="U7766" s="301"/>
      <c r="V7766" s="301"/>
      <c r="W7766" s="301"/>
      <c r="X7766" s="301"/>
      <c r="Y7766" s="301"/>
      <c r="Z7766" s="301"/>
      <c r="AA7766" s="301"/>
      <c r="AB7766" s="301"/>
      <c r="AC7766" s="301"/>
      <c r="AD7766" s="301"/>
      <c r="AE7766" s="301"/>
      <c r="AF7766" s="301"/>
      <c r="AG7766" s="301"/>
      <c r="AH7766" s="301"/>
      <c r="AI7766" s="301"/>
    </row>
    <row r="7767" spans="18:35" ht="80.099999999999994" customHeight="1" x14ac:dyDescent="0.2">
      <c r="R7767" s="301"/>
      <c r="S7767" s="301"/>
      <c r="T7767" s="301"/>
      <c r="U7767" s="301"/>
      <c r="V7767" s="301"/>
      <c r="W7767" s="301"/>
      <c r="X7767" s="301"/>
      <c r="Y7767" s="301"/>
      <c r="Z7767" s="301"/>
      <c r="AA7767" s="301"/>
      <c r="AB7767" s="301"/>
      <c r="AC7767" s="301"/>
      <c r="AD7767" s="301"/>
      <c r="AE7767" s="301"/>
      <c r="AF7767" s="301"/>
      <c r="AG7767" s="301"/>
      <c r="AH7767" s="301"/>
      <c r="AI7767" s="301"/>
    </row>
    <row r="7768" spans="18:35" ht="80.099999999999994" customHeight="1" x14ac:dyDescent="0.2">
      <c r="R7768" s="301"/>
      <c r="S7768" s="301"/>
      <c r="T7768" s="301"/>
      <c r="U7768" s="301"/>
      <c r="V7768" s="301"/>
      <c r="W7768" s="301"/>
      <c r="X7768" s="301"/>
      <c r="Y7768" s="301"/>
      <c r="Z7768" s="301"/>
      <c r="AA7768" s="301"/>
      <c r="AB7768" s="301"/>
      <c r="AC7768" s="301"/>
      <c r="AD7768" s="301"/>
      <c r="AE7768" s="301"/>
      <c r="AF7768" s="301"/>
      <c r="AG7768" s="301"/>
      <c r="AH7768" s="301"/>
      <c r="AI7768" s="301"/>
    </row>
    <row r="7769" spans="18:35" ht="80.099999999999994" customHeight="1" x14ac:dyDescent="0.2">
      <c r="R7769" s="301"/>
      <c r="S7769" s="301"/>
      <c r="T7769" s="301"/>
      <c r="U7769" s="301"/>
      <c r="V7769" s="301"/>
      <c r="W7769" s="301"/>
      <c r="X7769" s="301"/>
      <c r="Y7769" s="301"/>
      <c r="Z7769" s="301"/>
      <c r="AA7769" s="301"/>
      <c r="AB7769" s="301"/>
      <c r="AC7769" s="301"/>
      <c r="AD7769" s="301"/>
      <c r="AE7769" s="301"/>
      <c r="AF7769" s="301"/>
      <c r="AG7769" s="301"/>
      <c r="AH7769" s="301"/>
      <c r="AI7769" s="301"/>
    </row>
    <row r="7770" spans="18:35" ht="80.099999999999994" customHeight="1" x14ac:dyDescent="0.2">
      <c r="R7770" s="301"/>
      <c r="S7770" s="301"/>
      <c r="T7770" s="301"/>
      <c r="U7770" s="301"/>
      <c r="V7770" s="301"/>
      <c r="W7770" s="301"/>
      <c r="X7770" s="301"/>
      <c r="Y7770" s="301"/>
      <c r="Z7770" s="301"/>
      <c r="AA7770" s="301"/>
      <c r="AB7770" s="301"/>
      <c r="AC7770" s="301"/>
      <c r="AD7770" s="301"/>
      <c r="AE7770" s="301"/>
      <c r="AF7770" s="301"/>
      <c r="AG7770" s="301"/>
      <c r="AH7770" s="301"/>
      <c r="AI7770" s="301"/>
    </row>
    <row r="7771" spans="18:35" ht="80.099999999999994" customHeight="1" x14ac:dyDescent="0.2">
      <c r="R7771" s="301"/>
      <c r="S7771" s="301"/>
      <c r="T7771" s="301"/>
      <c r="U7771" s="301"/>
      <c r="V7771" s="301"/>
      <c r="W7771" s="301"/>
      <c r="X7771" s="301"/>
      <c r="Y7771" s="301"/>
      <c r="Z7771" s="301"/>
      <c r="AA7771" s="301"/>
      <c r="AB7771" s="301"/>
      <c r="AC7771" s="301"/>
      <c r="AD7771" s="301"/>
      <c r="AE7771" s="301"/>
      <c r="AF7771" s="301"/>
      <c r="AG7771" s="301"/>
      <c r="AH7771" s="301"/>
      <c r="AI7771" s="301"/>
    </row>
    <row r="7772" spans="18:35" ht="80.099999999999994" customHeight="1" x14ac:dyDescent="0.2">
      <c r="R7772" s="301"/>
      <c r="S7772" s="301"/>
      <c r="T7772" s="301"/>
      <c r="U7772" s="301"/>
      <c r="V7772" s="301"/>
      <c r="W7772" s="301"/>
      <c r="X7772" s="301"/>
      <c r="Y7772" s="301"/>
      <c r="Z7772" s="301"/>
      <c r="AA7772" s="301"/>
      <c r="AB7772" s="301"/>
      <c r="AC7772" s="301"/>
      <c r="AD7772" s="301"/>
      <c r="AE7772" s="301"/>
      <c r="AF7772" s="301"/>
      <c r="AG7772" s="301"/>
      <c r="AH7772" s="301"/>
      <c r="AI7772" s="301"/>
    </row>
    <row r="7773" spans="18:35" ht="80.099999999999994" customHeight="1" x14ac:dyDescent="0.2">
      <c r="R7773" s="301"/>
      <c r="S7773" s="301"/>
      <c r="T7773" s="301"/>
      <c r="U7773" s="301"/>
      <c r="V7773" s="301"/>
      <c r="W7773" s="301"/>
      <c r="X7773" s="301"/>
      <c r="Y7773" s="301"/>
      <c r="Z7773" s="301"/>
      <c r="AA7773" s="301"/>
      <c r="AB7773" s="301"/>
      <c r="AC7773" s="301"/>
      <c r="AD7773" s="301"/>
      <c r="AE7773" s="301"/>
      <c r="AF7773" s="301"/>
      <c r="AG7773" s="301"/>
      <c r="AH7773" s="301"/>
      <c r="AI7773" s="301"/>
    </row>
    <row r="7774" spans="18:35" ht="80.099999999999994" customHeight="1" x14ac:dyDescent="0.2">
      <c r="R7774" s="301"/>
      <c r="S7774" s="301"/>
      <c r="T7774" s="301"/>
      <c r="U7774" s="301"/>
      <c r="V7774" s="301"/>
      <c r="W7774" s="301"/>
      <c r="X7774" s="301"/>
      <c r="Y7774" s="301"/>
      <c r="Z7774" s="301"/>
      <c r="AA7774" s="301"/>
      <c r="AB7774" s="301"/>
      <c r="AC7774" s="301"/>
      <c r="AD7774" s="301"/>
      <c r="AE7774" s="301"/>
      <c r="AF7774" s="301"/>
      <c r="AG7774" s="301"/>
      <c r="AH7774" s="301"/>
      <c r="AI7774" s="301"/>
    </row>
    <row r="7775" spans="18:35" ht="80.099999999999994" customHeight="1" x14ac:dyDescent="0.2">
      <c r="R7775" s="301"/>
      <c r="S7775" s="301"/>
      <c r="T7775" s="301"/>
      <c r="U7775" s="301"/>
      <c r="V7775" s="301"/>
      <c r="W7775" s="301"/>
      <c r="X7775" s="301"/>
      <c r="Y7775" s="301"/>
      <c r="Z7775" s="301"/>
      <c r="AA7775" s="301"/>
      <c r="AB7775" s="301"/>
      <c r="AC7775" s="301"/>
      <c r="AD7775" s="301"/>
      <c r="AE7775" s="301"/>
      <c r="AF7775" s="301"/>
      <c r="AG7775" s="301"/>
      <c r="AH7775" s="301"/>
      <c r="AI7775" s="301"/>
    </row>
    <row r="7776" spans="18:35" ht="80.099999999999994" customHeight="1" x14ac:dyDescent="0.2">
      <c r="R7776" s="301"/>
      <c r="S7776" s="301"/>
      <c r="T7776" s="301"/>
      <c r="U7776" s="301"/>
      <c r="V7776" s="301"/>
      <c r="W7776" s="301"/>
      <c r="X7776" s="301"/>
      <c r="Y7776" s="301"/>
      <c r="Z7776" s="301"/>
      <c r="AA7776" s="301"/>
      <c r="AB7776" s="301"/>
      <c r="AC7776" s="301"/>
      <c r="AD7776" s="301"/>
      <c r="AE7776" s="301"/>
      <c r="AF7776" s="301"/>
      <c r="AG7776" s="301"/>
      <c r="AH7776" s="301"/>
      <c r="AI7776" s="301"/>
    </row>
    <row r="7777" spans="18:35" ht="80.099999999999994" customHeight="1" x14ac:dyDescent="0.2">
      <c r="R7777" s="301"/>
      <c r="S7777" s="301"/>
      <c r="T7777" s="301"/>
      <c r="U7777" s="301"/>
      <c r="V7777" s="301"/>
      <c r="W7777" s="301"/>
      <c r="X7777" s="301"/>
      <c r="Y7777" s="301"/>
      <c r="Z7777" s="301"/>
      <c r="AA7777" s="301"/>
      <c r="AB7777" s="301"/>
      <c r="AC7777" s="301"/>
      <c r="AD7777" s="301"/>
      <c r="AE7777" s="301"/>
      <c r="AF7777" s="301"/>
      <c r="AG7777" s="301"/>
      <c r="AH7777" s="301"/>
      <c r="AI7777" s="301"/>
    </row>
    <row r="7778" spans="18:35" ht="80.099999999999994" customHeight="1" x14ac:dyDescent="0.2">
      <c r="R7778" s="301"/>
      <c r="S7778" s="301"/>
      <c r="T7778" s="301"/>
      <c r="U7778" s="301"/>
      <c r="V7778" s="301"/>
      <c r="W7778" s="301"/>
      <c r="X7778" s="301"/>
      <c r="Y7778" s="301"/>
      <c r="Z7778" s="301"/>
      <c r="AA7778" s="301"/>
      <c r="AB7778" s="301"/>
      <c r="AC7778" s="301"/>
      <c r="AD7778" s="301"/>
      <c r="AE7778" s="301"/>
      <c r="AF7778" s="301"/>
      <c r="AG7778" s="301"/>
      <c r="AH7778" s="301"/>
      <c r="AI7778" s="301"/>
    </row>
    <row r="7779" spans="18:35" ht="80.099999999999994" customHeight="1" x14ac:dyDescent="0.2">
      <c r="R7779" s="301"/>
      <c r="S7779" s="301"/>
      <c r="T7779" s="301"/>
      <c r="U7779" s="301"/>
      <c r="V7779" s="301"/>
      <c r="W7779" s="301"/>
      <c r="X7779" s="301"/>
      <c r="Y7779" s="301"/>
      <c r="Z7779" s="301"/>
      <c r="AA7779" s="301"/>
      <c r="AB7779" s="301"/>
      <c r="AC7779" s="301"/>
      <c r="AD7779" s="301"/>
      <c r="AE7779" s="301"/>
      <c r="AF7779" s="301"/>
      <c r="AG7779" s="301"/>
      <c r="AH7779" s="301"/>
      <c r="AI7779" s="301"/>
    </row>
    <row r="7780" spans="18:35" ht="80.099999999999994" customHeight="1" x14ac:dyDescent="0.2">
      <c r="R7780" s="301"/>
      <c r="S7780" s="301"/>
      <c r="T7780" s="301"/>
      <c r="U7780" s="301"/>
      <c r="V7780" s="301"/>
      <c r="W7780" s="301"/>
      <c r="X7780" s="301"/>
      <c r="Y7780" s="301"/>
      <c r="Z7780" s="301"/>
      <c r="AA7780" s="301"/>
      <c r="AB7780" s="301"/>
      <c r="AC7780" s="301"/>
      <c r="AD7780" s="301"/>
      <c r="AE7780" s="301"/>
      <c r="AF7780" s="301"/>
      <c r="AG7780" s="301"/>
      <c r="AH7780" s="301"/>
      <c r="AI7780" s="301"/>
    </row>
    <row r="7781" spans="18:35" ht="80.099999999999994" customHeight="1" x14ac:dyDescent="0.2">
      <c r="R7781" s="301"/>
      <c r="S7781" s="301"/>
      <c r="T7781" s="301"/>
      <c r="U7781" s="301"/>
      <c r="V7781" s="301"/>
      <c r="W7781" s="301"/>
      <c r="X7781" s="301"/>
      <c r="Y7781" s="301"/>
      <c r="Z7781" s="301"/>
      <c r="AA7781" s="301"/>
      <c r="AB7781" s="301"/>
      <c r="AC7781" s="301"/>
      <c r="AD7781" s="301"/>
      <c r="AE7781" s="301"/>
      <c r="AF7781" s="301"/>
      <c r="AG7781" s="301"/>
      <c r="AH7781" s="301"/>
      <c r="AI7781" s="301"/>
    </row>
    <row r="7782" spans="18:35" ht="80.099999999999994" customHeight="1" x14ac:dyDescent="0.2">
      <c r="R7782" s="301"/>
      <c r="S7782" s="301"/>
      <c r="T7782" s="301"/>
      <c r="U7782" s="301"/>
      <c r="V7782" s="301"/>
      <c r="W7782" s="301"/>
      <c r="X7782" s="301"/>
      <c r="Y7782" s="301"/>
      <c r="Z7782" s="301"/>
      <c r="AA7782" s="301"/>
      <c r="AB7782" s="301"/>
      <c r="AC7782" s="301"/>
      <c r="AD7782" s="301"/>
      <c r="AE7782" s="301"/>
      <c r="AF7782" s="301"/>
      <c r="AG7782" s="301"/>
      <c r="AH7782" s="301"/>
      <c r="AI7782" s="301"/>
    </row>
    <row r="7783" spans="18:35" ht="80.099999999999994" customHeight="1" x14ac:dyDescent="0.2">
      <c r="R7783" s="301"/>
      <c r="S7783" s="301"/>
      <c r="T7783" s="301"/>
      <c r="U7783" s="301"/>
      <c r="V7783" s="301"/>
      <c r="W7783" s="301"/>
      <c r="X7783" s="301"/>
      <c r="Y7783" s="301"/>
      <c r="Z7783" s="301"/>
      <c r="AA7783" s="301"/>
      <c r="AB7783" s="301"/>
      <c r="AC7783" s="301"/>
      <c r="AD7783" s="301"/>
      <c r="AE7783" s="301"/>
      <c r="AF7783" s="301"/>
      <c r="AG7783" s="301"/>
      <c r="AH7783" s="301"/>
      <c r="AI7783" s="301"/>
    </row>
    <row r="7784" spans="18:35" ht="80.099999999999994" customHeight="1" x14ac:dyDescent="0.2">
      <c r="R7784" s="301"/>
      <c r="S7784" s="301"/>
      <c r="T7784" s="301"/>
      <c r="U7784" s="301"/>
      <c r="V7784" s="301"/>
      <c r="W7784" s="301"/>
      <c r="X7784" s="301"/>
      <c r="Y7784" s="301"/>
      <c r="Z7784" s="301"/>
      <c r="AA7784" s="301"/>
      <c r="AB7784" s="301"/>
      <c r="AC7784" s="301"/>
      <c r="AD7784" s="301"/>
      <c r="AE7784" s="301"/>
      <c r="AF7784" s="301"/>
      <c r="AG7784" s="301"/>
      <c r="AH7784" s="301"/>
      <c r="AI7784" s="301"/>
    </row>
    <row r="7785" spans="18:35" ht="80.099999999999994" customHeight="1" x14ac:dyDescent="0.2">
      <c r="R7785" s="301"/>
      <c r="S7785" s="301"/>
      <c r="T7785" s="301"/>
      <c r="U7785" s="301"/>
      <c r="V7785" s="301"/>
      <c r="W7785" s="301"/>
      <c r="X7785" s="301"/>
      <c r="Y7785" s="301"/>
      <c r="Z7785" s="301"/>
      <c r="AA7785" s="301"/>
      <c r="AB7785" s="301"/>
      <c r="AC7785" s="301"/>
      <c r="AD7785" s="301"/>
      <c r="AE7785" s="301"/>
      <c r="AF7785" s="301"/>
      <c r="AG7785" s="301"/>
      <c r="AH7785" s="301"/>
      <c r="AI7785" s="301"/>
    </row>
    <row r="7786" spans="18:35" ht="80.099999999999994" customHeight="1" x14ac:dyDescent="0.2">
      <c r="R7786" s="301"/>
      <c r="S7786" s="301"/>
      <c r="T7786" s="301"/>
      <c r="U7786" s="301"/>
      <c r="V7786" s="301"/>
      <c r="W7786" s="301"/>
      <c r="X7786" s="301"/>
      <c r="Y7786" s="301"/>
      <c r="Z7786" s="301"/>
      <c r="AA7786" s="301"/>
      <c r="AB7786" s="301"/>
      <c r="AC7786" s="301"/>
      <c r="AD7786" s="301"/>
      <c r="AE7786" s="301"/>
      <c r="AF7786" s="301"/>
      <c r="AG7786" s="301"/>
      <c r="AH7786" s="301"/>
      <c r="AI7786" s="301"/>
    </row>
    <row r="7787" spans="18:35" ht="80.099999999999994" customHeight="1" x14ac:dyDescent="0.2">
      <c r="R7787" s="301"/>
      <c r="S7787" s="301"/>
      <c r="T7787" s="301"/>
      <c r="U7787" s="301"/>
      <c r="V7787" s="301"/>
      <c r="W7787" s="301"/>
      <c r="X7787" s="301"/>
      <c r="Y7787" s="301"/>
      <c r="Z7787" s="301"/>
      <c r="AA7787" s="301"/>
      <c r="AB7787" s="301"/>
      <c r="AC7787" s="301"/>
      <c r="AD7787" s="301"/>
      <c r="AE7787" s="301"/>
      <c r="AF7787" s="301"/>
      <c r="AG7787" s="301"/>
      <c r="AH7787" s="301"/>
      <c r="AI7787" s="301"/>
    </row>
    <row r="7788" spans="18:35" ht="80.099999999999994" customHeight="1" x14ac:dyDescent="0.2">
      <c r="R7788" s="301"/>
      <c r="S7788" s="301"/>
      <c r="T7788" s="301"/>
      <c r="U7788" s="301"/>
      <c r="V7788" s="301"/>
      <c r="W7788" s="301"/>
      <c r="X7788" s="301"/>
      <c r="Y7788" s="301"/>
      <c r="Z7788" s="301"/>
      <c r="AA7788" s="301"/>
      <c r="AB7788" s="301"/>
      <c r="AC7788" s="301"/>
      <c r="AD7788" s="301"/>
      <c r="AE7788" s="301"/>
      <c r="AF7788" s="301"/>
      <c r="AG7788" s="301"/>
      <c r="AH7788" s="301"/>
      <c r="AI7788" s="301"/>
    </row>
    <row r="7789" spans="18:35" ht="80.099999999999994" customHeight="1" x14ac:dyDescent="0.2">
      <c r="R7789" s="301"/>
      <c r="S7789" s="301"/>
      <c r="T7789" s="301"/>
      <c r="U7789" s="301"/>
      <c r="V7789" s="301"/>
      <c r="W7789" s="301"/>
      <c r="X7789" s="301"/>
      <c r="Y7789" s="301"/>
      <c r="Z7789" s="301"/>
      <c r="AA7789" s="301"/>
      <c r="AB7789" s="301"/>
      <c r="AC7789" s="301"/>
      <c r="AD7789" s="301"/>
      <c r="AE7789" s="301"/>
      <c r="AF7789" s="301"/>
      <c r="AG7789" s="301"/>
      <c r="AH7789" s="301"/>
      <c r="AI7789" s="301"/>
    </row>
    <row r="7790" spans="18:35" ht="80.099999999999994" customHeight="1" x14ac:dyDescent="0.2">
      <c r="R7790" s="301"/>
      <c r="S7790" s="301"/>
      <c r="T7790" s="301"/>
      <c r="U7790" s="301"/>
      <c r="V7790" s="301"/>
      <c r="W7790" s="301"/>
      <c r="X7790" s="301"/>
      <c r="Y7790" s="301"/>
      <c r="Z7790" s="301"/>
      <c r="AA7790" s="301"/>
      <c r="AB7790" s="301"/>
      <c r="AC7790" s="301"/>
      <c r="AD7790" s="301"/>
      <c r="AE7790" s="301"/>
      <c r="AF7790" s="301"/>
      <c r="AG7790" s="301"/>
      <c r="AH7790" s="301"/>
      <c r="AI7790" s="301"/>
    </row>
    <row r="7791" spans="18:35" ht="80.099999999999994" customHeight="1" x14ac:dyDescent="0.2">
      <c r="R7791" s="301"/>
      <c r="S7791" s="301"/>
      <c r="T7791" s="301"/>
      <c r="U7791" s="301"/>
      <c r="V7791" s="301"/>
      <c r="W7791" s="301"/>
      <c r="X7791" s="301"/>
      <c r="Y7791" s="301"/>
      <c r="Z7791" s="301"/>
      <c r="AA7791" s="301"/>
      <c r="AB7791" s="301"/>
      <c r="AC7791" s="301"/>
      <c r="AD7791" s="301"/>
      <c r="AE7791" s="301"/>
      <c r="AF7791" s="301"/>
      <c r="AG7791" s="301"/>
      <c r="AH7791" s="301"/>
      <c r="AI7791" s="301"/>
    </row>
    <row r="7792" spans="18:35" ht="80.099999999999994" customHeight="1" x14ac:dyDescent="0.2">
      <c r="R7792" s="301"/>
      <c r="S7792" s="301"/>
      <c r="T7792" s="301"/>
      <c r="U7792" s="301"/>
      <c r="V7792" s="301"/>
      <c r="W7792" s="301"/>
      <c r="X7792" s="301"/>
      <c r="Y7792" s="301"/>
      <c r="Z7792" s="301"/>
      <c r="AA7792" s="301"/>
      <c r="AB7792" s="301"/>
      <c r="AC7792" s="301"/>
      <c r="AD7792" s="301"/>
      <c r="AE7792" s="301"/>
      <c r="AF7792" s="301"/>
      <c r="AG7792" s="301"/>
      <c r="AH7792" s="301"/>
      <c r="AI7792" s="301"/>
    </row>
    <row r="7793" spans="18:35" ht="80.099999999999994" customHeight="1" x14ac:dyDescent="0.2">
      <c r="R7793" s="301"/>
      <c r="S7793" s="301"/>
      <c r="T7793" s="301"/>
      <c r="U7793" s="301"/>
      <c r="V7793" s="301"/>
      <c r="W7793" s="301"/>
      <c r="X7793" s="301"/>
      <c r="Y7793" s="301"/>
      <c r="Z7793" s="301"/>
      <c r="AA7793" s="301"/>
      <c r="AB7793" s="301"/>
      <c r="AC7793" s="301"/>
      <c r="AD7793" s="301"/>
      <c r="AE7793" s="301"/>
      <c r="AF7793" s="301"/>
      <c r="AG7793" s="301"/>
      <c r="AH7793" s="301"/>
      <c r="AI7793" s="301"/>
    </row>
    <row r="7794" spans="18:35" ht="80.099999999999994" customHeight="1" x14ac:dyDescent="0.2">
      <c r="R7794" s="301"/>
      <c r="S7794" s="301"/>
      <c r="T7794" s="301"/>
      <c r="U7794" s="301"/>
      <c r="V7794" s="301"/>
      <c r="W7794" s="301"/>
      <c r="X7794" s="301"/>
      <c r="Y7794" s="301"/>
      <c r="Z7794" s="301"/>
      <c r="AA7794" s="301"/>
      <c r="AB7794" s="301"/>
      <c r="AC7794" s="301"/>
      <c r="AD7794" s="301"/>
      <c r="AE7794" s="301"/>
      <c r="AF7794" s="301"/>
      <c r="AG7794" s="301"/>
      <c r="AH7794" s="301"/>
      <c r="AI7794" s="301"/>
    </row>
    <row r="7795" spans="18:35" ht="80.099999999999994" customHeight="1" x14ac:dyDescent="0.2">
      <c r="R7795" s="301"/>
      <c r="S7795" s="301"/>
      <c r="T7795" s="301"/>
      <c r="U7795" s="301"/>
      <c r="V7795" s="301"/>
      <c r="W7795" s="301"/>
      <c r="X7795" s="301"/>
      <c r="Y7795" s="301"/>
      <c r="Z7795" s="301"/>
      <c r="AA7795" s="301"/>
      <c r="AB7795" s="301"/>
      <c r="AC7795" s="301"/>
      <c r="AD7795" s="301"/>
      <c r="AE7795" s="301"/>
      <c r="AF7795" s="301"/>
      <c r="AG7795" s="301"/>
      <c r="AH7795" s="301"/>
      <c r="AI7795" s="301"/>
    </row>
    <row r="7796" spans="18:35" ht="80.099999999999994" customHeight="1" x14ac:dyDescent="0.2">
      <c r="R7796" s="301"/>
      <c r="S7796" s="301"/>
      <c r="T7796" s="301"/>
      <c r="U7796" s="301"/>
      <c r="V7796" s="301"/>
      <c r="W7796" s="301"/>
      <c r="X7796" s="301"/>
      <c r="Y7796" s="301"/>
      <c r="Z7796" s="301"/>
      <c r="AA7796" s="301"/>
      <c r="AB7796" s="301"/>
      <c r="AC7796" s="301"/>
      <c r="AD7796" s="301"/>
      <c r="AE7796" s="301"/>
      <c r="AF7796" s="301"/>
      <c r="AG7796" s="301"/>
      <c r="AH7796" s="301"/>
      <c r="AI7796" s="301"/>
    </row>
    <row r="7797" spans="18:35" ht="80.099999999999994" customHeight="1" x14ac:dyDescent="0.2">
      <c r="R7797" s="301"/>
      <c r="S7797" s="301"/>
      <c r="T7797" s="301"/>
      <c r="U7797" s="301"/>
      <c r="V7797" s="301"/>
      <c r="W7797" s="301"/>
      <c r="X7797" s="301"/>
      <c r="Y7797" s="301"/>
      <c r="Z7797" s="301"/>
      <c r="AA7797" s="301"/>
      <c r="AB7797" s="301"/>
      <c r="AC7797" s="301"/>
      <c r="AD7797" s="301"/>
      <c r="AE7797" s="301"/>
      <c r="AF7797" s="301"/>
      <c r="AG7797" s="301"/>
      <c r="AH7797" s="301"/>
      <c r="AI7797" s="301"/>
    </row>
    <row r="7798" spans="18:35" ht="80.099999999999994" customHeight="1" x14ac:dyDescent="0.2">
      <c r="R7798" s="301"/>
      <c r="S7798" s="301"/>
      <c r="T7798" s="301"/>
      <c r="U7798" s="301"/>
      <c r="V7798" s="301"/>
      <c r="W7798" s="301"/>
      <c r="X7798" s="301"/>
      <c r="Y7798" s="301"/>
      <c r="Z7798" s="301"/>
      <c r="AA7798" s="301"/>
      <c r="AB7798" s="301"/>
      <c r="AC7798" s="301"/>
      <c r="AD7798" s="301"/>
      <c r="AE7798" s="301"/>
      <c r="AF7798" s="301"/>
      <c r="AG7798" s="301"/>
      <c r="AH7798" s="301"/>
      <c r="AI7798" s="301"/>
    </row>
    <row r="7799" spans="18:35" ht="80.099999999999994" customHeight="1" x14ac:dyDescent="0.2">
      <c r="R7799" s="301"/>
      <c r="S7799" s="301"/>
      <c r="T7799" s="301"/>
      <c r="U7799" s="301"/>
      <c r="V7799" s="301"/>
      <c r="W7799" s="301"/>
      <c r="X7799" s="301"/>
      <c r="Y7799" s="301"/>
      <c r="Z7799" s="301"/>
      <c r="AA7799" s="301"/>
      <c r="AB7799" s="301"/>
      <c r="AC7799" s="301"/>
      <c r="AD7799" s="301"/>
      <c r="AE7799" s="301"/>
      <c r="AF7799" s="301"/>
      <c r="AG7799" s="301"/>
      <c r="AH7799" s="301"/>
      <c r="AI7799" s="301"/>
    </row>
    <row r="7800" spans="18:35" ht="80.099999999999994" customHeight="1" x14ac:dyDescent="0.2">
      <c r="R7800" s="301"/>
      <c r="S7800" s="301"/>
      <c r="T7800" s="301"/>
      <c r="U7800" s="301"/>
      <c r="V7800" s="301"/>
      <c r="W7800" s="301"/>
      <c r="X7800" s="301"/>
      <c r="Y7800" s="301"/>
      <c r="Z7800" s="301"/>
      <c r="AA7800" s="301"/>
      <c r="AB7800" s="301"/>
      <c r="AC7800" s="301"/>
      <c r="AD7800" s="301"/>
      <c r="AE7800" s="301"/>
      <c r="AF7800" s="301"/>
      <c r="AG7800" s="301"/>
      <c r="AH7800" s="301"/>
      <c r="AI7800" s="301"/>
    </row>
    <row r="7801" spans="18:35" ht="80.099999999999994" customHeight="1" x14ac:dyDescent="0.2">
      <c r="R7801" s="301"/>
      <c r="S7801" s="301"/>
      <c r="T7801" s="301"/>
      <c r="U7801" s="301"/>
      <c r="V7801" s="301"/>
      <c r="W7801" s="301"/>
      <c r="X7801" s="301"/>
      <c r="Y7801" s="301"/>
      <c r="Z7801" s="301"/>
      <c r="AA7801" s="301"/>
      <c r="AB7801" s="301"/>
      <c r="AC7801" s="301"/>
      <c r="AD7801" s="301"/>
      <c r="AE7801" s="301"/>
      <c r="AF7801" s="301"/>
      <c r="AG7801" s="301"/>
      <c r="AH7801" s="301"/>
      <c r="AI7801" s="301"/>
    </row>
    <row r="7802" spans="18:35" ht="80.099999999999994" customHeight="1" x14ac:dyDescent="0.2">
      <c r="R7802" s="301"/>
      <c r="S7802" s="301"/>
      <c r="T7802" s="301"/>
      <c r="U7802" s="301"/>
      <c r="V7802" s="301"/>
      <c r="W7802" s="301"/>
      <c r="X7802" s="301"/>
      <c r="Y7802" s="301"/>
      <c r="Z7802" s="301"/>
      <c r="AA7802" s="301"/>
      <c r="AB7802" s="301"/>
      <c r="AC7802" s="301"/>
      <c r="AD7802" s="301"/>
      <c r="AE7802" s="301"/>
      <c r="AF7802" s="301"/>
      <c r="AG7802" s="301"/>
      <c r="AH7802" s="301"/>
      <c r="AI7802" s="301"/>
    </row>
    <row r="7803" spans="18:35" ht="80.099999999999994" customHeight="1" x14ac:dyDescent="0.2">
      <c r="R7803" s="301"/>
      <c r="S7803" s="301"/>
      <c r="T7803" s="301"/>
      <c r="U7803" s="301"/>
      <c r="V7803" s="301"/>
      <c r="W7803" s="301"/>
      <c r="X7803" s="301"/>
      <c r="Y7803" s="301"/>
      <c r="Z7803" s="301"/>
      <c r="AA7803" s="301"/>
      <c r="AB7803" s="301"/>
      <c r="AC7803" s="301"/>
      <c r="AD7803" s="301"/>
      <c r="AE7803" s="301"/>
      <c r="AF7803" s="301"/>
      <c r="AG7803" s="301"/>
      <c r="AH7803" s="301"/>
      <c r="AI7803" s="301"/>
    </row>
    <row r="7804" spans="18:35" ht="80.099999999999994" customHeight="1" x14ac:dyDescent="0.2">
      <c r="R7804" s="301"/>
      <c r="S7804" s="301"/>
      <c r="T7804" s="301"/>
      <c r="U7804" s="301"/>
      <c r="V7804" s="301"/>
      <c r="W7804" s="301"/>
      <c r="X7804" s="301"/>
      <c r="Y7804" s="301"/>
      <c r="Z7804" s="301"/>
      <c r="AA7804" s="301"/>
      <c r="AB7804" s="301"/>
      <c r="AC7804" s="301"/>
      <c r="AD7804" s="301"/>
      <c r="AE7804" s="301"/>
      <c r="AF7804" s="301"/>
      <c r="AG7804" s="301"/>
      <c r="AH7804" s="301"/>
      <c r="AI7804" s="301"/>
    </row>
    <row r="7805" spans="18:35" ht="80.099999999999994" customHeight="1" x14ac:dyDescent="0.2">
      <c r="R7805" s="301"/>
      <c r="S7805" s="301"/>
      <c r="T7805" s="301"/>
      <c r="U7805" s="301"/>
      <c r="V7805" s="301"/>
      <c r="W7805" s="301"/>
      <c r="X7805" s="301"/>
      <c r="Y7805" s="301"/>
      <c r="Z7805" s="301"/>
      <c r="AA7805" s="301"/>
      <c r="AB7805" s="301"/>
      <c r="AC7805" s="301"/>
      <c r="AD7805" s="301"/>
      <c r="AE7805" s="301"/>
      <c r="AF7805" s="301"/>
      <c r="AG7805" s="301"/>
      <c r="AH7805" s="301"/>
      <c r="AI7805" s="301"/>
    </row>
    <row r="7806" spans="18:35" ht="80.099999999999994" customHeight="1" x14ac:dyDescent="0.2">
      <c r="R7806" s="301"/>
      <c r="S7806" s="301"/>
      <c r="T7806" s="301"/>
      <c r="U7806" s="301"/>
      <c r="V7806" s="301"/>
      <c r="W7806" s="301"/>
      <c r="X7806" s="301"/>
      <c r="Y7806" s="301"/>
      <c r="Z7806" s="301"/>
      <c r="AA7806" s="301"/>
      <c r="AB7806" s="301"/>
      <c r="AC7806" s="301"/>
      <c r="AD7806" s="301"/>
      <c r="AE7806" s="301"/>
      <c r="AF7806" s="301"/>
      <c r="AG7806" s="301"/>
      <c r="AH7806" s="301"/>
      <c r="AI7806" s="301"/>
    </row>
    <row r="7807" spans="18:35" ht="80.099999999999994" customHeight="1" x14ac:dyDescent="0.2">
      <c r="R7807" s="301"/>
      <c r="S7807" s="301"/>
      <c r="T7807" s="301"/>
      <c r="U7807" s="301"/>
      <c r="V7807" s="301"/>
      <c r="W7807" s="301"/>
      <c r="X7807" s="301"/>
      <c r="Y7807" s="301"/>
      <c r="Z7807" s="301"/>
      <c r="AA7807" s="301"/>
      <c r="AB7807" s="301"/>
      <c r="AC7807" s="301"/>
      <c r="AD7807" s="301"/>
      <c r="AE7807" s="301"/>
      <c r="AF7807" s="301"/>
      <c r="AG7807" s="301"/>
      <c r="AH7807" s="301"/>
      <c r="AI7807" s="301"/>
    </row>
    <row r="7808" spans="18:35" ht="80.099999999999994" customHeight="1" x14ac:dyDescent="0.2">
      <c r="R7808" s="301"/>
      <c r="S7808" s="301"/>
      <c r="T7808" s="301"/>
      <c r="U7808" s="301"/>
      <c r="V7808" s="301"/>
      <c r="W7808" s="301"/>
      <c r="X7808" s="301"/>
      <c r="Y7808" s="301"/>
      <c r="Z7808" s="301"/>
      <c r="AA7808" s="301"/>
      <c r="AB7808" s="301"/>
      <c r="AC7808" s="301"/>
      <c r="AD7808" s="301"/>
      <c r="AE7808" s="301"/>
      <c r="AF7808" s="301"/>
      <c r="AG7808" s="301"/>
      <c r="AH7808" s="301"/>
      <c r="AI7808" s="301"/>
    </row>
    <row r="7809" spans="18:35" ht="80.099999999999994" customHeight="1" x14ac:dyDescent="0.2">
      <c r="R7809" s="301"/>
      <c r="S7809" s="301"/>
      <c r="T7809" s="301"/>
      <c r="U7809" s="301"/>
      <c r="V7809" s="301"/>
      <c r="W7809" s="301"/>
      <c r="X7809" s="301"/>
      <c r="Y7809" s="301"/>
      <c r="Z7809" s="301"/>
      <c r="AA7809" s="301"/>
      <c r="AB7809" s="301"/>
      <c r="AC7809" s="301"/>
      <c r="AD7809" s="301"/>
      <c r="AE7809" s="301"/>
      <c r="AF7809" s="301"/>
      <c r="AG7809" s="301"/>
      <c r="AH7809" s="301"/>
      <c r="AI7809" s="301"/>
    </row>
    <row r="7810" spans="18:35" ht="80.099999999999994" customHeight="1" x14ac:dyDescent="0.2">
      <c r="R7810" s="301"/>
      <c r="S7810" s="301"/>
      <c r="T7810" s="301"/>
      <c r="U7810" s="301"/>
      <c r="V7810" s="301"/>
      <c r="W7810" s="301"/>
      <c r="X7810" s="301"/>
      <c r="Y7810" s="301"/>
      <c r="Z7810" s="301"/>
      <c r="AA7810" s="301"/>
      <c r="AB7810" s="301"/>
      <c r="AC7810" s="301"/>
      <c r="AD7810" s="301"/>
      <c r="AE7810" s="301"/>
      <c r="AF7810" s="301"/>
      <c r="AG7810" s="301"/>
      <c r="AH7810" s="301"/>
      <c r="AI7810" s="301"/>
    </row>
    <row r="7811" spans="18:35" ht="80.099999999999994" customHeight="1" x14ac:dyDescent="0.2">
      <c r="R7811" s="301"/>
      <c r="S7811" s="301"/>
      <c r="T7811" s="301"/>
      <c r="U7811" s="301"/>
      <c r="V7811" s="301"/>
      <c r="W7811" s="301"/>
      <c r="X7811" s="301"/>
      <c r="Y7811" s="301"/>
      <c r="Z7811" s="301"/>
      <c r="AA7811" s="301"/>
      <c r="AB7811" s="301"/>
      <c r="AC7811" s="301"/>
      <c r="AD7811" s="301"/>
      <c r="AE7811" s="301"/>
      <c r="AF7811" s="301"/>
      <c r="AG7811" s="301"/>
      <c r="AH7811" s="301"/>
      <c r="AI7811" s="301"/>
    </row>
    <row r="7812" spans="18:35" ht="80.099999999999994" customHeight="1" x14ac:dyDescent="0.2">
      <c r="R7812" s="301"/>
      <c r="S7812" s="301"/>
      <c r="T7812" s="301"/>
      <c r="U7812" s="301"/>
      <c r="V7812" s="301"/>
      <c r="W7812" s="301"/>
      <c r="X7812" s="301"/>
      <c r="Y7812" s="301"/>
      <c r="Z7812" s="301"/>
      <c r="AA7812" s="301"/>
      <c r="AB7812" s="301"/>
      <c r="AC7812" s="301"/>
      <c r="AD7812" s="301"/>
      <c r="AE7812" s="301"/>
      <c r="AF7812" s="301"/>
      <c r="AG7812" s="301"/>
      <c r="AH7812" s="301"/>
      <c r="AI7812" s="301"/>
    </row>
    <row r="7813" spans="18:35" ht="80.099999999999994" customHeight="1" x14ac:dyDescent="0.2">
      <c r="R7813" s="301"/>
      <c r="S7813" s="301"/>
      <c r="T7813" s="301"/>
      <c r="U7813" s="301"/>
      <c r="V7813" s="301"/>
      <c r="W7813" s="301"/>
      <c r="X7813" s="301"/>
      <c r="Y7813" s="301"/>
      <c r="Z7813" s="301"/>
      <c r="AA7813" s="301"/>
      <c r="AB7813" s="301"/>
      <c r="AC7813" s="301"/>
      <c r="AD7813" s="301"/>
      <c r="AE7813" s="301"/>
      <c r="AF7813" s="301"/>
      <c r="AG7813" s="301"/>
      <c r="AH7813" s="301"/>
      <c r="AI7813" s="301"/>
    </row>
    <row r="7814" spans="18:35" ht="80.099999999999994" customHeight="1" x14ac:dyDescent="0.2">
      <c r="R7814" s="301"/>
      <c r="S7814" s="301"/>
      <c r="T7814" s="301"/>
      <c r="U7814" s="301"/>
      <c r="V7814" s="301"/>
      <c r="W7814" s="301"/>
      <c r="X7814" s="301"/>
      <c r="Y7814" s="301"/>
      <c r="Z7814" s="301"/>
      <c r="AA7814" s="301"/>
      <c r="AB7814" s="301"/>
      <c r="AC7814" s="301"/>
      <c r="AD7814" s="301"/>
      <c r="AE7814" s="301"/>
      <c r="AF7814" s="301"/>
      <c r="AG7814" s="301"/>
      <c r="AH7814" s="301"/>
      <c r="AI7814" s="301"/>
    </row>
    <row r="7815" spans="18:35" ht="80.099999999999994" customHeight="1" x14ac:dyDescent="0.2">
      <c r="R7815" s="301"/>
      <c r="S7815" s="301"/>
      <c r="T7815" s="301"/>
      <c r="U7815" s="301"/>
      <c r="V7815" s="301"/>
      <c r="W7815" s="301"/>
      <c r="X7815" s="301"/>
      <c r="Y7815" s="301"/>
      <c r="Z7815" s="301"/>
      <c r="AA7815" s="301"/>
      <c r="AB7815" s="301"/>
      <c r="AC7815" s="301"/>
      <c r="AD7815" s="301"/>
      <c r="AE7815" s="301"/>
      <c r="AF7815" s="301"/>
      <c r="AG7815" s="301"/>
      <c r="AH7815" s="301"/>
      <c r="AI7815" s="301"/>
    </row>
    <row r="7816" spans="18:35" ht="80.099999999999994" customHeight="1" x14ac:dyDescent="0.2">
      <c r="R7816" s="301"/>
      <c r="S7816" s="301"/>
      <c r="T7816" s="301"/>
      <c r="U7816" s="301"/>
      <c r="V7816" s="301"/>
      <c r="W7816" s="301"/>
      <c r="X7816" s="301"/>
      <c r="Y7816" s="301"/>
      <c r="Z7816" s="301"/>
      <c r="AA7816" s="301"/>
      <c r="AB7816" s="301"/>
      <c r="AC7816" s="301"/>
      <c r="AD7816" s="301"/>
      <c r="AE7816" s="301"/>
      <c r="AF7816" s="301"/>
      <c r="AG7816" s="301"/>
      <c r="AH7816" s="301"/>
      <c r="AI7816" s="301"/>
    </row>
    <row r="7817" spans="18:35" ht="80.099999999999994" customHeight="1" x14ac:dyDescent="0.2">
      <c r="R7817" s="301"/>
      <c r="S7817" s="301"/>
      <c r="T7817" s="301"/>
      <c r="U7817" s="301"/>
      <c r="V7817" s="301"/>
      <c r="W7817" s="301"/>
      <c r="X7817" s="301"/>
      <c r="Y7817" s="301"/>
      <c r="Z7817" s="301"/>
      <c r="AA7817" s="301"/>
      <c r="AB7817" s="301"/>
      <c r="AC7817" s="301"/>
      <c r="AD7817" s="301"/>
      <c r="AE7817" s="301"/>
      <c r="AF7817" s="301"/>
      <c r="AG7817" s="301"/>
      <c r="AH7817" s="301"/>
      <c r="AI7817" s="301"/>
    </row>
    <row r="7818" spans="18:35" ht="80.099999999999994" customHeight="1" x14ac:dyDescent="0.2">
      <c r="R7818" s="301"/>
      <c r="S7818" s="301"/>
      <c r="T7818" s="301"/>
      <c r="U7818" s="301"/>
      <c r="V7818" s="301"/>
      <c r="W7818" s="301"/>
      <c r="X7818" s="301"/>
      <c r="Y7818" s="301"/>
      <c r="Z7818" s="301"/>
      <c r="AA7818" s="301"/>
      <c r="AB7818" s="301"/>
      <c r="AC7818" s="301"/>
      <c r="AD7818" s="301"/>
      <c r="AE7818" s="301"/>
      <c r="AF7818" s="301"/>
      <c r="AG7818" s="301"/>
      <c r="AH7818" s="301"/>
      <c r="AI7818" s="301"/>
    </row>
    <row r="7819" spans="18:35" ht="80.099999999999994" customHeight="1" x14ac:dyDescent="0.2">
      <c r="R7819" s="301"/>
      <c r="S7819" s="301"/>
      <c r="T7819" s="301"/>
      <c r="U7819" s="301"/>
      <c r="V7819" s="301"/>
      <c r="W7819" s="301"/>
      <c r="X7819" s="301"/>
      <c r="Y7819" s="301"/>
      <c r="Z7819" s="301"/>
      <c r="AA7819" s="301"/>
      <c r="AB7819" s="301"/>
      <c r="AC7819" s="301"/>
      <c r="AD7819" s="301"/>
      <c r="AE7819" s="301"/>
      <c r="AF7819" s="301"/>
      <c r="AG7819" s="301"/>
      <c r="AH7819" s="301"/>
      <c r="AI7819" s="301"/>
    </row>
    <row r="7820" spans="18:35" ht="80.099999999999994" customHeight="1" x14ac:dyDescent="0.2">
      <c r="R7820" s="301"/>
      <c r="S7820" s="301"/>
      <c r="T7820" s="301"/>
      <c r="U7820" s="301"/>
      <c r="V7820" s="301"/>
      <c r="W7820" s="301"/>
      <c r="X7820" s="301"/>
      <c r="Y7820" s="301"/>
      <c r="Z7820" s="301"/>
      <c r="AA7820" s="301"/>
      <c r="AB7820" s="301"/>
      <c r="AC7820" s="301"/>
      <c r="AD7820" s="301"/>
      <c r="AE7820" s="301"/>
      <c r="AF7820" s="301"/>
      <c r="AG7820" s="301"/>
      <c r="AH7820" s="301"/>
      <c r="AI7820" s="301"/>
    </row>
    <row r="7821" spans="18:35" ht="80.099999999999994" customHeight="1" x14ac:dyDescent="0.2">
      <c r="R7821" s="301"/>
      <c r="S7821" s="301"/>
      <c r="T7821" s="301"/>
      <c r="U7821" s="301"/>
      <c r="V7821" s="301"/>
      <c r="W7821" s="301"/>
      <c r="X7821" s="301"/>
      <c r="Y7821" s="301"/>
      <c r="Z7821" s="301"/>
      <c r="AA7821" s="301"/>
      <c r="AB7821" s="301"/>
      <c r="AC7821" s="301"/>
      <c r="AD7821" s="301"/>
      <c r="AE7821" s="301"/>
      <c r="AF7821" s="301"/>
      <c r="AG7821" s="301"/>
      <c r="AH7821" s="301"/>
      <c r="AI7821" s="301"/>
    </row>
    <row r="7822" spans="18:35" ht="80.099999999999994" customHeight="1" x14ac:dyDescent="0.2">
      <c r="R7822" s="301"/>
      <c r="S7822" s="301"/>
      <c r="T7822" s="301"/>
      <c r="U7822" s="301"/>
      <c r="V7822" s="301"/>
      <c r="W7822" s="301"/>
      <c r="X7822" s="301"/>
      <c r="Y7822" s="301"/>
      <c r="Z7822" s="301"/>
      <c r="AA7822" s="301"/>
      <c r="AB7822" s="301"/>
      <c r="AC7822" s="301"/>
      <c r="AD7822" s="301"/>
      <c r="AE7822" s="301"/>
      <c r="AF7822" s="301"/>
      <c r="AG7822" s="301"/>
      <c r="AH7822" s="301"/>
      <c r="AI7822" s="301"/>
    </row>
    <row r="7823" spans="18:35" ht="80.099999999999994" customHeight="1" x14ac:dyDescent="0.2">
      <c r="R7823" s="301"/>
      <c r="S7823" s="301"/>
      <c r="T7823" s="301"/>
      <c r="U7823" s="301"/>
      <c r="V7823" s="301"/>
      <c r="W7823" s="301"/>
      <c r="X7823" s="301"/>
      <c r="Y7823" s="301"/>
      <c r="Z7823" s="301"/>
      <c r="AA7823" s="301"/>
      <c r="AB7823" s="301"/>
      <c r="AC7823" s="301"/>
      <c r="AD7823" s="301"/>
      <c r="AE7823" s="301"/>
      <c r="AF7823" s="301"/>
      <c r="AG7823" s="301"/>
      <c r="AH7823" s="301"/>
      <c r="AI7823" s="301"/>
    </row>
    <row r="7824" spans="18:35" ht="80.099999999999994" customHeight="1" x14ac:dyDescent="0.2">
      <c r="R7824" s="301"/>
      <c r="S7824" s="301"/>
      <c r="T7824" s="301"/>
      <c r="U7824" s="301"/>
      <c r="V7824" s="301"/>
      <c r="W7824" s="301"/>
      <c r="X7824" s="301"/>
      <c r="Y7824" s="301"/>
      <c r="Z7824" s="301"/>
      <c r="AA7824" s="301"/>
      <c r="AB7824" s="301"/>
      <c r="AC7824" s="301"/>
      <c r="AD7824" s="301"/>
      <c r="AE7824" s="301"/>
      <c r="AF7824" s="301"/>
      <c r="AG7824" s="301"/>
      <c r="AH7824" s="301"/>
      <c r="AI7824" s="301"/>
    </row>
    <row r="7825" spans="18:35" ht="80.099999999999994" customHeight="1" x14ac:dyDescent="0.2">
      <c r="R7825" s="301"/>
      <c r="S7825" s="301"/>
      <c r="T7825" s="301"/>
      <c r="U7825" s="301"/>
      <c r="V7825" s="301"/>
      <c r="W7825" s="301"/>
      <c r="X7825" s="301"/>
      <c r="Y7825" s="301"/>
      <c r="Z7825" s="301"/>
      <c r="AA7825" s="301"/>
      <c r="AB7825" s="301"/>
      <c r="AC7825" s="301"/>
      <c r="AD7825" s="301"/>
      <c r="AE7825" s="301"/>
      <c r="AF7825" s="301"/>
      <c r="AG7825" s="301"/>
      <c r="AH7825" s="301"/>
      <c r="AI7825" s="301"/>
    </row>
    <row r="7826" spans="18:35" ht="80.099999999999994" customHeight="1" x14ac:dyDescent="0.2">
      <c r="R7826" s="301"/>
      <c r="S7826" s="301"/>
      <c r="T7826" s="301"/>
      <c r="U7826" s="301"/>
      <c r="V7826" s="301"/>
      <c r="W7826" s="301"/>
      <c r="X7826" s="301"/>
      <c r="Y7826" s="301"/>
      <c r="Z7826" s="301"/>
      <c r="AA7826" s="301"/>
      <c r="AB7826" s="301"/>
      <c r="AC7826" s="301"/>
      <c r="AD7826" s="301"/>
      <c r="AE7826" s="301"/>
      <c r="AF7826" s="301"/>
      <c r="AG7826" s="301"/>
      <c r="AH7826" s="301"/>
      <c r="AI7826" s="301"/>
    </row>
    <row r="7827" spans="18:35" ht="80.099999999999994" customHeight="1" x14ac:dyDescent="0.2">
      <c r="R7827" s="301"/>
      <c r="S7827" s="301"/>
      <c r="T7827" s="301"/>
      <c r="U7827" s="301"/>
      <c r="V7827" s="301"/>
      <c r="W7827" s="301"/>
      <c r="X7827" s="301"/>
      <c r="Y7827" s="301"/>
      <c r="Z7827" s="301"/>
      <c r="AA7827" s="301"/>
      <c r="AB7827" s="301"/>
      <c r="AC7827" s="301"/>
      <c r="AD7827" s="301"/>
      <c r="AE7827" s="301"/>
      <c r="AF7827" s="301"/>
      <c r="AG7827" s="301"/>
      <c r="AH7827" s="301"/>
      <c r="AI7827" s="301"/>
    </row>
    <row r="7828" spans="18:35" ht="80.099999999999994" customHeight="1" x14ac:dyDescent="0.2">
      <c r="R7828" s="301"/>
      <c r="S7828" s="301"/>
      <c r="T7828" s="301"/>
      <c r="U7828" s="301"/>
      <c r="V7828" s="301"/>
      <c r="W7828" s="301"/>
      <c r="X7828" s="301"/>
      <c r="Y7828" s="301"/>
      <c r="Z7828" s="301"/>
      <c r="AA7828" s="301"/>
      <c r="AB7828" s="301"/>
      <c r="AC7828" s="301"/>
      <c r="AD7828" s="301"/>
      <c r="AE7828" s="301"/>
      <c r="AF7828" s="301"/>
      <c r="AG7828" s="301"/>
      <c r="AH7828" s="301"/>
      <c r="AI7828" s="301"/>
    </row>
    <row r="7829" spans="18:35" ht="80.099999999999994" customHeight="1" x14ac:dyDescent="0.2">
      <c r="R7829" s="301"/>
      <c r="S7829" s="301"/>
      <c r="T7829" s="301"/>
      <c r="U7829" s="301"/>
      <c r="V7829" s="301"/>
      <c r="W7829" s="301"/>
      <c r="X7829" s="301"/>
      <c r="Y7829" s="301"/>
      <c r="Z7829" s="301"/>
      <c r="AA7829" s="301"/>
      <c r="AB7829" s="301"/>
      <c r="AC7829" s="301"/>
      <c r="AD7829" s="301"/>
      <c r="AE7829" s="301"/>
      <c r="AF7829" s="301"/>
      <c r="AG7829" s="301"/>
      <c r="AH7829" s="301"/>
      <c r="AI7829" s="301"/>
    </row>
    <row r="7830" spans="18:35" ht="80.099999999999994" customHeight="1" x14ac:dyDescent="0.2">
      <c r="R7830" s="301"/>
      <c r="S7830" s="301"/>
      <c r="T7830" s="301"/>
      <c r="U7830" s="301"/>
      <c r="V7830" s="301"/>
      <c r="W7830" s="301"/>
      <c r="X7830" s="301"/>
      <c r="Y7830" s="301"/>
      <c r="Z7830" s="301"/>
      <c r="AA7830" s="301"/>
      <c r="AB7830" s="301"/>
      <c r="AC7830" s="301"/>
      <c r="AD7830" s="301"/>
      <c r="AE7830" s="301"/>
      <c r="AF7830" s="301"/>
      <c r="AG7830" s="301"/>
      <c r="AH7830" s="301"/>
      <c r="AI7830" s="301"/>
    </row>
    <row r="7831" spans="18:35" ht="80.099999999999994" customHeight="1" x14ac:dyDescent="0.2">
      <c r="R7831" s="301"/>
      <c r="S7831" s="301"/>
      <c r="T7831" s="301"/>
      <c r="U7831" s="301"/>
      <c r="V7831" s="301"/>
      <c r="W7831" s="301"/>
      <c r="X7831" s="301"/>
      <c r="Y7831" s="301"/>
      <c r="Z7831" s="301"/>
      <c r="AA7831" s="301"/>
      <c r="AB7831" s="301"/>
      <c r="AC7831" s="301"/>
      <c r="AD7831" s="301"/>
      <c r="AE7831" s="301"/>
      <c r="AF7831" s="301"/>
      <c r="AG7831" s="301"/>
      <c r="AH7831" s="301"/>
      <c r="AI7831" s="301"/>
    </row>
    <row r="7832" spans="18:35" ht="80.099999999999994" customHeight="1" x14ac:dyDescent="0.2">
      <c r="R7832" s="301"/>
      <c r="S7832" s="301"/>
      <c r="T7832" s="301"/>
      <c r="U7832" s="301"/>
      <c r="V7832" s="301"/>
      <c r="W7832" s="301"/>
      <c r="X7832" s="301"/>
      <c r="Y7832" s="301"/>
      <c r="Z7832" s="301"/>
      <c r="AA7832" s="301"/>
      <c r="AB7832" s="301"/>
      <c r="AC7832" s="301"/>
      <c r="AD7832" s="301"/>
      <c r="AE7832" s="301"/>
      <c r="AF7832" s="301"/>
      <c r="AG7832" s="301"/>
      <c r="AH7832" s="301"/>
      <c r="AI7832" s="301"/>
    </row>
    <row r="7833" spans="18:35" ht="80.099999999999994" customHeight="1" x14ac:dyDescent="0.2">
      <c r="R7833" s="301"/>
      <c r="S7833" s="301"/>
      <c r="T7833" s="301"/>
      <c r="U7833" s="301"/>
      <c r="V7833" s="301"/>
      <c r="W7833" s="301"/>
      <c r="X7833" s="301"/>
      <c r="Y7833" s="301"/>
      <c r="Z7833" s="301"/>
      <c r="AA7833" s="301"/>
      <c r="AB7833" s="301"/>
      <c r="AC7833" s="301"/>
      <c r="AD7833" s="301"/>
      <c r="AE7833" s="301"/>
      <c r="AF7833" s="301"/>
      <c r="AG7833" s="301"/>
      <c r="AH7833" s="301"/>
      <c r="AI7833" s="301"/>
    </row>
    <row r="7834" spans="18:35" ht="80.099999999999994" customHeight="1" x14ac:dyDescent="0.2">
      <c r="R7834" s="301"/>
      <c r="S7834" s="301"/>
      <c r="T7834" s="301"/>
      <c r="U7834" s="301"/>
      <c r="V7834" s="301"/>
      <c r="W7834" s="301"/>
      <c r="X7834" s="301"/>
      <c r="Y7834" s="301"/>
      <c r="Z7834" s="301"/>
      <c r="AA7834" s="301"/>
      <c r="AB7834" s="301"/>
      <c r="AC7834" s="301"/>
      <c r="AD7834" s="301"/>
      <c r="AE7834" s="301"/>
      <c r="AF7834" s="301"/>
      <c r="AG7834" s="301"/>
      <c r="AH7834" s="301"/>
      <c r="AI7834" s="301"/>
    </row>
    <row r="7835" spans="18:35" ht="80.099999999999994" customHeight="1" x14ac:dyDescent="0.2">
      <c r="R7835" s="301"/>
      <c r="S7835" s="301"/>
      <c r="T7835" s="301"/>
      <c r="U7835" s="301"/>
      <c r="V7835" s="301"/>
      <c r="W7835" s="301"/>
      <c r="X7835" s="301"/>
      <c r="Y7835" s="301"/>
      <c r="Z7835" s="301"/>
      <c r="AA7835" s="301"/>
      <c r="AB7835" s="301"/>
      <c r="AC7835" s="301"/>
      <c r="AD7835" s="301"/>
      <c r="AE7835" s="301"/>
      <c r="AF7835" s="301"/>
      <c r="AG7835" s="301"/>
      <c r="AH7835" s="301"/>
      <c r="AI7835" s="301"/>
    </row>
    <row r="7836" spans="18:35" ht="80.099999999999994" customHeight="1" x14ac:dyDescent="0.2">
      <c r="R7836" s="301"/>
      <c r="S7836" s="301"/>
      <c r="T7836" s="301"/>
      <c r="U7836" s="301"/>
      <c r="V7836" s="301"/>
      <c r="W7836" s="301"/>
      <c r="X7836" s="301"/>
      <c r="Y7836" s="301"/>
      <c r="Z7836" s="301"/>
      <c r="AA7836" s="301"/>
      <c r="AB7836" s="301"/>
      <c r="AC7836" s="301"/>
      <c r="AD7836" s="301"/>
      <c r="AE7836" s="301"/>
      <c r="AF7836" s="301"/>
      <c r="AG7836" s="301"/>
      <c r="AH7836" s="301"/>
      <c r="AI7836" s="301"/>
    </row>
    <row r="7837" spans="18:35" ht="80.099999999999994" customHeight="1" x14ac:dyDescent="0.2">
      <c r="R7837" s="301"/>
      <c r="S7837" s="301"/>
      <c r="T7837" s="301"/>
      <c r="U7837" s="301"/>
      <c r="V7837" s="301"/>
      <c r="W7837" s="301"/>
      <c r="X7837" s="301"/>
      <c r="Y7837" s="301"/>
      <c r="Z7837" s="301"/>
      <c r="AA7837" s="301"/>
      <c r="AB7837" s="301"/>
      <c r="AC7837" s="301"/>
      <c r="AD7837" s="301"/>
      <c r="AE7837" s="301"/>
      <c r="AF7837" s="301"/>
      <c r="AG7837" s="301"/>
      <c r="AH7837" s="301"/>
      <c r="AI7837" s="301"/>
    </row>
    <row r="7838" spans="18:35" ht="80.099999999999994" customHeight="1" x14ac:dyDescent="0.2">
      <c r="R7838" s="301"/>
      <c r="S7838" s="301"/>
      <c r="T7838" s="301"/>
      <c r="U7838" s="301"/>
      <c r="V7838" s="301"/>
      <c r="W7838" s="301"/>
      <c r="X7838" s="301"/>
      <c r="Y7838" s="301"/>
      <c r="Z7838" s="301"/>
      <c r="AA7838" s="301"/>
      <c r="AB7838" s="301"/>
      <c r="AC7838" s="301"/>
      <c r="AD7838" s="301"/>
      <c r="AE7838" s="301"/>
      <c r="AF7838" s="301"/>
      <c r="AG7838" s="301"/>
      <c r="AH7838" s="301"/>
      <c r="AI7838" s="301"/>
    </row>
    <row r="7839" spans="18:35" ht="80.099999999999994" customHeight="1" x14ac:dyDescent="0.2">
      <c r="R7839" s="301"/>
      <c r="S7839" s="301"/>
      <c r="T7839" s="301"/>
      <c r="U7839" s="301"/>
      <c r="V7839" s="301"/>
      <c r="W7839" s="301"/>
      <c r="X7839" s="301"/>
      <c r="Y7839" s="301"/>
      <c r="Z7839" s="301"/>
      <c r="AA7839" s="301"/>
      <c r="AB7839" s="301"/>
      <c r="AC7839" s="301"/>
      <c r="AD7839" s="301"/>
      <c r="AE7839" s="301"/>
      <c r="AF7839" s="301"/>
      <c r="AG7839" s="301"/>
      <c r="AH7839" s="301"/>
      <c r="AI7839" s="301"/>
    </row>
    <row r="7840" spans="18:35" ht="80.099999999999994" customHeight="1" x14ac:dyDescent="0.2">
      <c r="R7840" s="301"/>
      <c r="S7840" s="301"/>
      <c r="T7840" s="301"/>
      <c r="U7840" s="301"/>
      <c r="V7840" s="301"/>
      <c r="W7840" s="301"/>
      <c r="X7840" s="301"/>
      <c r="Y7840" s="301"/>
      <c r="Z7840" s="301"/>
      <c r="AA7840" s="301"/>
      <c r="AB7840" s="301"/>
      <c r="AC7840" s="301"/>
      <c r="AD7840" s="301"/>
      <c r="AE7840" s="301"/>
      <c r="AF7840" s="301"/>
      <c r="AG7840" s="301"/>
      <c r="AH7840" s="301"/>
      <c r="AI7840" s="301"/>
    </row>
    <row r="7841" spans="18:35" ht="80.099999999999994" customHeight="1" x14ac:dyDescent="0.2">
      <c r="R7841" s="301"/>
      <c r="S7841" s="301"/>
      <c r="T7841" s="301"/>
      <c r="U7841" s="301"/>
      <c r="V7841" s="301"/>
      <c r="W7841" s="301"/>
      <c r="X7841" s="301"/>
      <c r="Y7841" s="301"/>
      <c r="Z7841" s="301"/>
      <c r="AA7841" s="301"/>
      <c r="AB7841" s="301"/>
      <c r="AC7841" s="301"/>
      <c r="AD7841" s="301"/>
      <c r="AE7841" s="301"/>
      <c r="AF7841" s="301"/>
      <c r="AG7841" s="301"/>
      <c r="AH7841" s="301"/>
      <c r="AI7841" s="301"/>
    </row>
    <row r="7842" spans="18:35" ht="80.099999999999994" customHeight="1" x14ac:dyDescent="0.2">
      <c r="R7842" s="301"/>
      <c r="S7842" s="301"/>
      <c r="T7842" s="301"/>
      <c r="U7842" s="301"/>
      <c r="V7842" s="301"/>
      <c r="W7842" s="301"/>
      <c r="X7842" s="301"/>
      <c r="Y7842" s="301"/>
      <c r="Z7842" s="301"/>
      <c r="AA7842" s="301"/>
      <c r="AB7842" s="301"/>
      <c r="AC7842" s="301"/>
      <c r="AD7842" s="301"/>
      <c r="AE7842" s="301"/>
      <c r="AF7842" s="301"/>
      <c r="AG7842" s="301"/>
      <c r="AH7842" s="301"/>
      <c r="AI7842" s="301"/>
    </row>
    <row r="7843" spans="18:35" ht="80.099999999999994" customHeight="1" x14ac:dyDescent="0.2">
      <c r="R7843" s="301"/>
      <c r="S7843" s="301"/>
      <c r="T7843" s="301"/>
      <c r="U7843" s="301"/>
      <c r="V7843" s="301"/>
      <c r="W7843" s="301"/>
      <c r="X7843" s="301"/>
      <c r="Y7843" s="301"/>
      <c r="Z7843" s="301"/>
      <c r="AA7843" s="301"/>
      <c r="AB7843" s="301"/>
      <c r="AC7843" s="301"/>
      <c r="AD7843" s="301"/>
      <c r="AE7843" s="301"/>
      <c r="AF7843" s="301"/>
      <c r="AG7843" s="301"/>
      <c r="AH7843" s="301"/>
      <c r="AI7843" s="301"/>
    </row>
    <row r="7844" spans="18:35" ht="80.099999999999994" customHeight="1" x14ac:dyDescent="0.2">
      <c r="R7844" s="301"/>
      <c r="S7844" s="301"/>
      <c r="T7844" s="301"/>
      <c r="U7844" s="301"/>
      <c r="V7844" s="301"/>
      <c r="W7844" s="301"/>
      <c r="X7844" s="301"/>
      <c r="Y7844" s="301"/>
      <c r="Z7844" s="301"/>
      <c r="AA7844" s="301"/>
      <c r="AB7844" s="301"/>
      <c r="AC7844" s="301"/>
      <c r="AD7844" s="301"/>
      <c r="AE7844" s="301"/>
      <c r="AF7844" s="301"/>
      <c r="AG7844" s="301"/>
      <c r="AH7844" s="301"/>
      <c r="AI7844" s="301"/>
    </row>
    <row r="7845" spans="18:35" ht="80.099999999999994" customHeight="1" x14ac:dyDescent="0.2">
      <c r="R7845" s="301"/>
      <c r="S7845" s="301"/>
      <c r="T7845" s="301"/>
      <c r="U7845" s="301"/>
      <c r="V7845" s="301"/>
      <c r="W7845" s="301"/>
      <c r="X7845" s="301"/>
      <c r="Y7845" s="301"/>
      <c r="Z7845" s="301"/>
      <c r="AA7845" s="301"/>
      <c r="AB7845" s="301"/>
      <c r="AC7845" s="301"/>
      <c r="AD7845" s="301"/>
      <c r="AE7845" s="301"/>
      <c r="AF7845" s="301"/>
      <c r="AG7845" s="301"/>
      <c r="AH7845" s="301"/>
      <c r="AI7845" s="301"/>
    </row>
    <row r="7846" spans="18:35" ht="80.099999999999994" customHeight="1" x14ac:dyDescent="0.2">
      <c r="R7846" s="301"/>
      <c r="S7846" s="301"/>
      <c r="T7846" s="301"/>
      <c r="U7846" s="301"/>
      <c r="V7846" s="301"/>
      <c r="W7846" s="301"/>
      <c r="X7846" s="301"/>
      <c r="Y7846" s="301"/>
      <c r="Z7846" s="301"/>
      <c r="AA7846" s="301"/>
      <c r="AB7846" s="301"/>
      <c r="AC7846" s="301"/>
      <c r="AD7846" s="301"/>
      <c r="AE7846" s="301"/>
      <c r="AF7846" s="301"/>
      <c r="AG7846" s="301"/>
      <c r="AH7846" s="301"/>
      <c r="AI7846" s="301"/>
    </row>
    <row r="7847" spans="18:35" ht="80.099999999999994" customHeight="1" x14ac:dyDescent="0.2">
      <c r="R7847" s="301"/>
      <c r="S7847" s="301"/>
      <c r="T7847" s="301"/>
      <c r="U7847" s="301"/>
      <c r="V7847" s="301"/>
      <c r="W7847" s="301"/>
      <c r="X7847" s="301"/>
      <c r="Y7847" s="301"/>
      <c r="Z7847" s="301"/>
      <c r="AA7847" s="301"/>
      <c r="AB7847" s="301"/>
      <c r="AC7847" s="301"/>
      <c r="AD7847" s="301"/>
      <c r="AE7847" s="301"/>
      <c r="AF7847" s="301"/>
      <c r="AG7847" s="301"/>
      <c r="AH7847" s="301"/>
      <c r="AI7847" s="301"/>
    </row>
    <row r="7848" spans="18:35" ht="80.099999999999994" customHeight="1" x14ac:dyDescent="0.2">
      <c r="R7848" s="301"/>
      <c r="S7848" s="301"/>
      <c r="T7848" s="301"/>
      <c r="U7848" s="301"/>
      <c r="V7848" s="301"/>
      <c r="W7848" s="301"/>
      <c r="X7848" s="301"/>
      <c r="Y7848" s="301"/>
      <c r="Z7848" s="301"/>
      <c r="AA7848" s="301"/>
      <c r="AB7848" s="301"/>
      <c r="AC7848" s="301"/>
      <c r="AD7848" s="301"/>
      <c r="AE7848" s="301"/>
      <c r="AF7848" s="301"/>
      <c r="AG7848" s="301"/>
      <c r="AH7848" s="301"/>
      <c r="AI7848" s="301"/>
    </row>
    <row r="7849" spans="18:35" ht="80.099999999999994" customHeight="1" x14ac:dyDescent="0.2">
      <c r="R7849" s="301"/>
      <c r="S7849" s="301"/>
      <c r="T7849" s="301"/>
      <c r="U7849" s="301"/>
      <c r="V7849" s="301"/>
      <c r="W7849" s="301"/>
      <c r="X7849" s="301"/>
      <c r="Y7849" s="301"/>
      <c r="Z7849" s="301"/>
      <c r="AA7849" s="301"/>
      <c r="AB7849" s="301"/>
      <c r="AC7849" s="301"/>
      <c r="AD7849" s="301"/>
      <c r="AE7849" s="301"/>
      <c r="AF7849" s="301"/>
      <c r="AG7849" s="301"/>
      <c r="AH7849" s="301"/>
      <c r="AI7849" s="301"/>
    </row>
    <row r="7850" spans="18:35" ht="80.099999999999994" customHeight="1" x14ac:dyDescent="0.2">
      <c r="R7850" s="301"/>
      <c r="S7850" s="301"/>
      <c r="T7850" s="301"/>
      <c r="U7850" s="301"/>
      <c r="V7850" s="301"/>
      <c r="W7850" s="301"/>
      <c r="X7850" s="301"/>
      <c r="Y7850" s="301"/>
      <c r="Z7850" s="301"/>
      <c r="AA7850" s="301"/>
      <c r="AB7850" s="301"/>
      <c r="AC7850" s="301"/>
      <c r="AD7850" s="301"/>
      <c r="AE7850" s="301"/>
      <c r="AF7850" s="301"/>
      <c r="AG7850" s="301"/>
      <c r="AH7850" s="301"/>
      <c r="AI7850" s="301"/>
    </row>
    <row r="7851" spans="18:35" ht="80.099999999999994" customHeight="1" x14ac:dyDescent="0.2">
      <c r="R7851" s="301"/>
      <c r="S7851" s="301"/>
      <c r="T7851" s="301"/>
      <c r="U7851" s="301"/>
      <c r="V7851" s="301"/>
      <c r="W7851" s="301"/>
      <c r="X7851" s="301"/>
      <c r="Y7851" s="301"/>
      <c r="Z7851" s="301"/>
      <c r="AA7851" s="301"/>
      <c r="AB7851" s="301"/>
      <c r="AC7851" s="301"/>
      <c r="AD7851" s="301"/>
      <c r="AE7851" s="301"/>
      <c r="AF7851" s="301"/>
      <c r="AG7851" s="301"/>
      <c r="AH7851" s="301"/>
      <c r="AI7851" s="301"/>
    </row>
    <row r="7852" spans="18:35" ht="80.099999999999994" customHeight="1" x14ac:dyDescent="0.2">
      <c r="R7852" s="301"/>
      <c r="S7852" s="301"/>
      <c r="T7852" s="301"/>
      <c r="U7852" s="301"/>
      <c r="V7852" s="301"/>
      <c r="W7852" s="301"/>
      <c r="X7852" s="301"/>
      <c r="Y7852" s="301"/>
      <c r="Z7852" s="301"/>
      <c r="AA7852" s="301"/>
      <c r="AB7852" s="301"/>
      <c r="AC7852" s="301"/>
      <c r="AD7852" s="301"/>
      <c r="AE7852" s="301"/>
      <c r="AF7852" s="301"/>
      <c r="AG7852" s="301"/>
      <c r="AH7852" s="301"/>
      <c r="AI7852" s="301"/>
    </row>
    <row r="7853" spans="18:35" ht="80.099999999999994" customHeight="1" x14ac:dyDescent="0.2">
      <c r="R7853" s="301"/>
      <c r="S7853" s="301"/>
      <c r="T7853" s="301"/>
      <c r="U7853" s="301"/>
      <c r="V7853" s="301"/>
      <c r="W7853" s="301"/>
      <c r="X7853" s="301"/>
      <c r="Y7853" s="301"/>
      <c r="Z7853" s="301"/>
      <c r="AA7853" s="301"/>
      <c r="AB7853" s="301"/>
      <c r="AC7853" s="301"/>
      <c r="AD7853" s="301"/>
      <c r="AE7853" s="301"/>
      <c r="AF7853" s="301"/>
      <c r="AG7853" s="301"/>
      <c r="AH7853" s="301"/>
      <c r="AI7853" s="301"/>
    </row>
    <row r="7854" spans="18:35" ht="80.099999999999994" customHeight="1" x14ac:dyDescent="0.2">
      <c r="R7854" s="301"/>
      <c r="S7854" s="301"/>
      <c r="T7854" s="301"/>
      <c r="U7854" s="301"/>
      <c r="V7854" s="301"/>
      <c r="W7854" s="301"/>
      <c r="X7854" s="301"/>
      <c r="Y7854" s="301"/>
      <c r="Z7854" s="301"/>
      <c r="AA7854" s="301"/>
      <c r="AB7854" s="301"/>
      <c r="AC7854" s="301"/>
      <c r="AD7854" s="301"/>
      <c r="AE7854" s="301"/>
      <c r="AF7854" s="301"/>
      <c r="AG7854" s="301"/>
      <c r="AH7854" s="301"/>
      <c r="AI7854" s="301"/>
    </row>
    <row r="7855" spans="18:35" ht="80.099999999999994" customHeight="1" x14ac:dyDescent="0.2">
      <c r="R7855" s="301"/>
      <c r="S7855" s="301"/>
      <c r="T7855" s="301"/>
      <c r="U7855" s="301"/>
      <c r="V7855" s="301"/>
      <c r="W7855" s="301"/>
      <c r="X7855" s="301"/>
      <c r="Y7855" s="301"/>
      <c r="Z7855" s="301"/>
      <c r="AA7855" s="301"/>
      <c r="AB7855" s="301"/>
      <c r="AC7855" s="301"/>
      <c r="AD7855" s="301"/>
      <c r="AE7855" s="301"/>
      <c r="AF7855" s="301"/>
      <c r="AG7855" s="301"/>
      <c r="AH7855" s="301"/>
      <c r="AI7855" s="301"/>
    </row>
    <row r="7856" spans="18:35" ht="80.099999999999994" customHeight="1" x14ac:dyDescent="0.2">
      <c r="R7856" s="301"/>
      <c r="S7856" s="301"/>
      <c r="T7856" s="301"/>
      <c r="U7856" s="301"/>
      <c r="V7856" s="301"/>
      <c r="W7856" s="301"/>
      <c r="X7856" s="301"/>
      <c r="Y7856" s="301"/>
      <c r="Z7856" s="301"/>
      <c r="AA7856" s="301"/>
      <c r="AB7856" s="301"/>
      <c r="AC7856" s="301"/>
      <c r="AD7856" s="301"/>
      <c r="AE7856" s="301"/>
      <c r="AF7856" s="301"/>
      <c r="AG7856" s="301"/>
      <c r="AH7856" s="301"/>
      <c r="AI7856" s="301"/>
    </row>
    <row r="7857" spans="18:35" ht="80.099999999999994" customHeight="1" x14ac:dyDescent="0.2">
      <c r="R7857" s="301"/>
      <c r="S7857" s="301"/>
      <c r="T7857" s="301"/>
      <c r="U7857" s="301"/>
      <c r="V7857" s="301"/>
      <c r="W7857" s="301"/>
      <c r="X7857" s="301"/>
      <c r="Y7857" s="301"/>
      <c r="Z7857" s="301"/>
      <c r="AA7857" s="301"/>
      <c r="AB7857" s="301"/>
      <c r="AC7857" s="301"/>
      <c r="AD7857" s="301"/>
      <c r="AE7857" s="301"/>
      <c r="AF7857" s="301"/>
      <c r="AG7857" s="301"/>
      <c r="AH7857" s="301"/>
      <c r="AI7857" s="301"/>
    </row>
    <row r="7858" spans="18:35" ht="80.099999999999994" customHeight="1" x14ac:dyDescent="0.2">
      <c r="R7858" s="301"/>
      <c r="S7858" s="301"/>
      <c r="T7858" s="301"/>
      <c r="U7858" s="301"/>
      <c r="V7858" s="301"/>
      <c r="W7858" s="301"/>
      <c r="X7858" s="301"/>
      <c r="Y7858" s="301"/>
      <c r="Z7858" s="301"/>
      <c r="AA7858" s="301"/>
      <c r="AB7858" s="301"/>
      <c r="AC7858" s="301"/>
      <c r="AD7858" s="301"/>
      <c r="AE7858" s="301"/>
      <c r="AF7858" s="301"/>
      <c r="AG7858" s="301"/>
      <c r="AH7858" s="301"/>
      <c r="AI7858" s="301"/>
    </row>
    <row r="7859" spans="18:35" ht="80.099999999999994" customHeight="1" x14ac:dyDescent="0.2">
      <c r="R7859" s="301"/>
      <c r="S7859" s="301"/>
      <c r="T7859" s="301"/>
      <c r="U7859" s="301"/>
      <c r="V7859" s="301"/>
      <c r="W7859" s="301"/>
      <c r="X7859" s="301"/>
      <c r="Y7859" s="301"/>
      <c r="Z7859" s="301"/>
      <c r="AA7859" s="301"/>
      <c r="AB7859" s="301"/>
      <c r="AC7859" s="301"/>
      <c r="AD7859" s="301"/>
      <c r="AE7859" s="301"/>
      <c r="AF7859" s="301"/>
      <c r="AG7859" s="301"/>
      <c r="AH7859" s="301"/>
      <c r="AI7859" s="301"/>
    </row>
    <row r="7860" spans="18:35" ht="80.099999999999994" customHeight="1" x14ac:dyDescent="0.2">
      <c r="R7860" s="301"/>
      <c r="S7860" s="301"/>
      <c r="T7860" s="301"/>
      <c r="U7860" s="301"/>
      <c r="V7860" s="301"/>
      <c r="W7860" s="301"/>
      <c r="X7860" s="301"/>
      <c r="Y7860" s="301"/>
      <c r="Z7860" s="301"/>
      <c r="AA7860" s="301"/>
      <c r="AB7860" s="301"/>
      <c r="AC7860" s="301"/>
      <c r="AD7860" s="301"/>
      <c r="AE7860" s="301"/>
      <c r="AF7860" s="301"/>
      <c r="AG7860" s="301"/>
      <c r="AH7860" s="301"/>
      <c r="AI7860" s="301"/>
    </row>
    <row r="7861" spans="18:35" ht="80.099999999999994" customHeight="1" x14ac:dyDescent="0.2">
      <c r="R7861" s="301"/>
      <c r="S7861" s="301"/>
      <c r="T7861" s="301"/>
      <c r="U7861" s="301"/>
      <c r="V7861" s="301"/>
      <c r="W7861" s="301"/>
      <c r="X7861" s="301"/>
      <c r="Y7861" s="301"/>
      <c r="Z7861" s="301"/>
      <c r="AA7861" s="301"/>
      <c r="AB7861" s="301"/>
      <c r="AC7861" s="301"/>
      <c r="AD7861" s="301"/>
      <c r="AE7861" s="301"/>
      <c r="AF7861" s="301"/>
      <c r="AG7861" s="301"/>
      <c r="AH7861" s="301"/>
      <c r="AI7861" s="301"/>
    </row>
    <row r="7862" spans="18:35" ht="80.099999999999994" customHeight="1" x14ac:dyDescent="0.2">
      <c r="R7862" s="301"/>
      <c r="S7862" s="301"/>
      <c r="T7862" s="301"/>
      <c r="U7862" s="301"/>
      <c r="V7862" s="301"/>
      <c r="W7862" s="301"/>
      <c r="X7862" s="301"/>
      <c r="Y7862" s="301"/>
      <c r="Z7862" s="301"/>
      <c r="AA7862" s="301"/>
      <c r="AB7862" s="301"/>
      <c r="AC7862" s="301"/>
      <c r="AD7862" s="301"/>
      <c r="AE7862" s="301"/>
      <c r="AF7862" s="301"/>
      <c r="AG7862" s="301"/>
      <c r="AH7862" s="301"/>
      <c r="AI7862" s="301"/>
    </row>
    <row r="7863" spans="18:35" ht="80.099999999999994" customHeight="1" x14ac:dyDescent="0.2">
      <c r="R7863" s="301"/>
      <c r="S7863" s="301"/>
      <c r="T7863" s="301"/>
      <c r="U7863" s="301"/>
      <c r="V7863" s="301"/>
      <c r="W7863" s="301"/>
      <c r="X7863" s="301"/>
      <c r="Y7863" s="301"/>
      <c r="Z7863" s="301"/>
      <c r="AA7863" s="301"/>
      <c r="AB7863" s="301"/>
      <c r="AC7863" s="301"/>
      <c r="AD7863" s="301"/>
      <c r="AE7863" s="301"/>
      <c r="AF7863" s="301"/>
      <c r="AG7863" s="301"/>
      <c r="AH7863" s="301"/>
      <c r="AI7863" s="301"/>
    </row>
    <row r="7864" spans="18:35" ht="80.099999999999994" customHeight="1" x14ac:dyDescent="0.2">
      <c r="R7864" s="301"/>
      <c r="S7864" s="301"/>
      <c r="T7864" s="301"/>
      <c r="U7864" s="301"/>
      <c r="V7864" s="301"/>
      <c r="W7864" s="301"/>
      <c r="X7864" s="301"/>
      <c r="Y7864" s="301"/>
      <c r="Z7864" s="301"/>
      <c r="AA7864" s="301"/>
      <c r="AB7864" s="301"/>
      <c r="AC7864" s="301"/>
      <c r="AD7864" s="301"/>
      <c r="AE7864" s="301"/>
      <c r="AF7864" s="301"/>
      <c r="AG7864" s="301"/>
      <c r="AH7864" s="301"/>
      <c r="AI7864" s="301"/>
    </row>
    <row r="7865" spans="18:35" ht="80.099999999999994" customHeight="1" x14ac:dyDescent="0.2">
      <c r="R7865" s="301"/>
      <c r="S7865" s="301"/>
      <c r="T7865" s="301"/>
      <c r="U7865" s="301"/>
      <c r="V7865" s="301"/>
      <c r="W7865" s="301"/>
      <c r="X7865" s="301"/>
      <c r="Y7865" s="301"/>
      <c r="Z7865" s="301"/>
      <c r="AA7865" s="301"/>
      <c r="AB7865" s="301"/>
      <c r="AC7865" s="301"/>
      <c r="AD7865" s="301"/>
      <c r="AE7865" s="301"/>
      <c r="AF7865" s="301"/>
      <c r="AG7865" s="301"/>
      <c r="AH7865" s="301"/>
      <c r="AI7865" s="301"/>
    </row>
    <row r="7866" spans="18:35" ht="80.099999999999994" customHeight="1" x14ac:dyDescent="0.2">
      <c r="R7866" s="301"/>
      <c r="S7866" s="301"/>
      <c r="T7866" s="301"/>
      <c r="U7866" s="301"/>
      <c r="V7866" s="301"/>
      <c r="W7866" s="301"/>
      <c r="X7866" s="301"/>
      <c r="Y7866" s="301"/>
      <c r="Z7866" s="301"/>
      <c r="AA7866" s="301"/>
      <c r="AB7866" s="301"/>
      <c r="AC7866" s="301"/>
      <c r="AD7866" s="301"/>
      <c r="AE7866" s="301"/>
      <c r="AF7866" s="301"/>
      <c r="AG7866" s="301"/>
      <c r="AH7866" s="301"/>
      <c r="AI7866" s="301"/>
    </row>
    <row r="7867" spans="18:35" ht="80.099999999999994" customHeight="1" x14ac:dyDescent="0.2">
      <c r="R7867" s="301"/>
      <c r="S7867" s="301"/>
      <c r="T7867" s="301"/>
      <c r="U7867" s="301"/>
      <c r="V7867" s="301"/>
      <c r="W7867" s="301"/>
      <c r="X7867" s="301"/>
      <c r="Y7867" s="301"/>
      <c r="Z7867" s="301"/>
      <c r="AA7867" s="301"/>
      <c r="AB7867" s="301"/>
      <c r="AC7867" s="301"/>
      <c r="AD7867" s="301"/>
      <c r="AE7867" s="301"/>
      <c r="AF7867" s="301"/>
      <c r="AG7867" s="301"/>
      <c r="AH7867" s="301"/>
      <c r="AI7867" s="301"/>
    </row>
    <row r="7868" spans="18:35" ht="80.099999999999994" customHeight="1" x14ac:dyDescent="0.2">
      <c r="R7868" s="301"/>
      <c r="S7868" s="301"/>
      <c r="T7868" s="301"/>
      <c r="U7868" s="301"/>
      <c r="V7868" s="301"/>
      <c r="W7868" s="301"/>
      <c r="X7868" s="301"/>
      <c r="Y7868" s="301"/>
      <c r="Z7868" s="301"/>
      <c r="AA7868" s="301"/>
      <c r="AB7868" s="301"/>
      <c r="AC7868" s="301"/>
      <c r="AD7868" s="301"/>
      <c r="AE7868" s="301"/>
      <c r="AF7868" s="301"/>
      <c r="AG7868" s="301"/>
      <c r="AH7868" s="301"/>
      <c r="AI7868" s="301"/>
    </row>
    <row r="7869" spans="18:35" ht="80.099999999999994" customHeight="1" x14ac:dyDescent="0.2">
      <c r="R7869" s="301"/>
      <c r="S7869" s="301"/>
      <c r="T7869" s="301"/>
      <c r="U7869" s="301"/>
      <c r="V7869" s="301"/>
      <c r="W7869" s="301"/>
      <c r="X7869" s="301"/>
      <c r="Y7869" s="301"/>
      <c r="Z7869" s="301"/>
      <c r="AA7869" s="301"/>
      <c r="AB7869" s="301"/>
      <c r="AC7869" s="301"/>
      <c r="AD7869" s="301"/>
      <c r="AE7869" s="301"/>
      <c r="AF7869" s="301"/>
      <c r="AG7869" s="301"/>
      <c r="AH7869" s="301"/>
      <c r="AI7869" s="301"/>
    </row>
    <row r="7870" spans="18:35" ht="80.099999999999994" customHeight="1" x14ac:dyDescent="0.2">
      <c r="R7870" s="301"/>
      <c r="S7870" s="301"/>
      <c r="T7870" s="301"/>
      <c r="U7870" s="301"/>
      <c r="V7870" s="301"/>
      <c r="W7870" s="301"/>
      <c r="X7870" s="301"/>
      <c r="Y7870" s="301"/>
      <c r="Z7870" s="301"/>
      <c r="AA7870" s="301"/>
      <c r="AB7870" s="301"/>
      <c r="AC7870" s="301"/>
      <c r="AD7870" s="301"/>
      <c r="AE7870" s="301"/>
      <c r="AF7870" s="301"/>
      <c r="AG7870" s="301"/>
      <c r="AH7870" s="301"/>
      <c r="AI7870" s="301"/>
    </row>
    <row r="7871" spans="18:35" ht="80.099999999999994" customHeight="1" x14ac:dyDescent="0.2">
      <c r="R7871" s="301"/>
      <c r="S7871" s="301"/>
      <c r="T7871" s="301"/>
      <c r="U7871" s="301"/>
      <c r="V7871" s="301"/>
      <c r="W7871" s="301"/>
      <c r="X7871" s="301"/>
      <c r="Y7871" s="301"/>
      <c r="Z7871" s="301"/>
      <c r="AA7871" s="301"/>
      <c r="AB7871" s="301"/>
      <c r="AC7871" s="301"/>
      <c r="AD7871" s="301"/>
      <c r="AE7871" s="301"/>
      <c r="AF7871" s="301"/>
      <c r="AG7871" s="301"/>
      <c r="AH7871" s="301"/>
      <c r="AI7871" s="301"/>
    </row>
    <row r="7872" spans="18:35" ht="80.099999999999994" customHeight="1" x14ac:dyDescent="0.2">
      <c r="R7872" s="301"/>
      <c r="S7872" s="301"/>
      <c r="T7872" s="301"/>
      <c r="U7872" s="301"/>
      <c r="V7872" s="301"/>
      <c r="W7872" s="301"/>
      <c r="X7872" s="301"/>
      <c r="Y7872" s="301"/>
      <c r="Z7872" s="301"/>
      <c r="AA7872" s="301"/>
      <c r="AB7872" s="301"/>
      <c r="AC7872" s="301"/>
      <c r="AD7872" s="301"/>
      <c r="AE7872" s="301"/>
      <c r="AF7872" s="301"/>
      <c r="AG7872" s="301"/>
      <c r="AH7872" s="301"/>
      <c r="AI7872" s="301"/>
    </row>
    <row r="7873" spans="18:35" ht="80.099999999999994" customHeight="1" x14ac:dyDescent="0.2">
      <c r="R7873" s="301"/>
      <c r="S7873" s="301"/>
      <c r="T7873" s="301"/>
      <c r="U7873" s="301"/>
      <c r="V7873" s="301"/>
      <c r="W7873" s="301"/>
      <c r="X7873" s="301"/>
      <c r="Y7873" s="301"/>
      <c r="Z7873" s="301"/>
      <c r="AA7873" s="301"/>
      <c r="AB7873" s="301"/>
      <c r="AC7873" s="301"/>
      <c r="AD7873" s="301"/>
      <c r="AE7873" s="301"/>
      <c r="AF7873" s="301"/>
      <c r="AG7873" s="301"/>
      <c r="AH7873" s="301"/>
      <c r="AI7873" s="301"/>
    </row>
    <row r="7874" spans="18:35" ht="80.099999999999994" customHeight="1" x14ac:dyDescent="0.2">
      <c r="R7874" s="301"/>
      <c r="S7874" s="301"/>
      <c r="T7874" s="301"/>
      <c r="U7874" s="301"/>
      <c r="V7874" s="301"/>
      <c r="W7874" s="301"/>
      <c r="X7874" s="301"/>
      <c r="Y7874" s="301"/>
      <c r="Z7874" s="301"/>
      <c r="AA7874" s="301"/>
      <c r="AB7874" s="301"/>
      <c r="AC7874" s="301"/>
      <c r="AD7874" s="301"/>
      <c r="AE7874" s="301"/>
      <c r="AF7874" s="301"/>
      <c r="AG7874" s="301"/>
      <c r="AH7874" s="301"/>
      <c r="AI7874" s="301"/>
    </row>
    <row r="7875" spans="18:35" ht="80.099999999999994" customHeight="1" x14ac:dyDescent="0.2">
      <c r="R7875" s="301"/>
      <c r="S7875" s="301"/>
      <c r="T7875" s="301"/>
      <c r="U7875" s="301"/>
      <c r="V7875" s="301"/>
      <c r="W7875" s="301"/>
      <c r="X7875" s="301"/>
      <c r="Y7875" s="301"/>
      <c r="Z7875" s="301"/>
      <c r="AA7875" s="301"/>
      <c r="AB7875" s="301"/>
      <c r="AC7875" s="301"/>
      <c r="AD7875" s="301"/>
      <c r="AE7875" s="301"/>
      <c r="AF7875" s="301"/>
      <c r="AG7875" s="301"/>
      <c r="AH7875" s="301"/>
      <c r="AI7875" s="301"/>
    </row>
    <row r="7876" spans="18:35" ht="80.099999999999994" customHeight="1" x14ac:dyDescent="0.2">
      <c r="R7876" s="301"/>
      <c r="S7876" s="301"/>
      <c r="T7876" s="301"/>
      <c r="U7876" s="301"/>
      <c r="V7876" s="301"/>
      <c r="W7876" s="301"/>
      <c r="X7876" s="301"/>
      <c r="Y7876" s="301"/>
      <c r="Z7876" s="301"/>
      <c r="AA7876" s="301"/>
      <c r="AB7876" s="301"/>
      <c r="AC7876" s="301"/>
      <c r="AD7876" s="301"/>
      <c r="AE7876" s="301"/>
      <c r="AF7876" s="301"/>
      <c r="AG7876" s="301"/>
      <c r="AH7876" s="301"/>
      <c r="AI7876" s="301"/>
    </row>
    <row r="7877" spans="18:35" ht="80.099999999999994" customHeight="1" x14ac:dyDescent="0.2">
      <c r="R7877" s="301"/>
      <c r="S7877" s="301"/>
      <c r="T7877" s="301"/>
      <c r="U7877" s="301"/>
      <c r="V7877" s="301"/>
      <c r="W7877" s="301"/>
      <c r="X7877" s="301"/>
      <c r="Y7877" s="301"/>
      <c r="Z7877" s="301"/>
      <c r="AA7877" s="301"/>
      <c r="AB7877" s="301"/>
      <c r="AC7877" s="301"/>
      <c r="AD7877" s="301"/>
      <c r="AE7877" s="301"/>
      <c r="AF7877" s="301"/>
      <c r="AG7877" s="301"/>
      <c r="AH7877" s="301"/>
      <c r="AI7877" s="301"/>
    </row>
    <row r="7878" spans="18:35" ht="80.099999999999994" customHeight="1" x14ac:dyDescent="0.2">
      <c r="R7878" s="301"/>
      <c r="S7878" s="301"/>
      <c r="T7878" s="301"/>
      <c r="U7878" s="301"/>
      <c r="V7878" s="301"/>
      <c r="W7878" s="301"/>
      <c r="X7878" s="301"/>
      <c r="Y7878" s="301"/>
      <c r="Z7878" s="301"/>
      <c r="AA7878" s="301"/>
      <c r="AB7878" s="301"/>
      <c r="AC7878" s="301"/>
      <c r="AD7878" s="301"/>
      <c r="AE7878" s="301"/>
      <c r="AF7878" s="301"/>
      <c r="AG7878" s="301"/>
      <c r="AH7878" s="301"/>
      <c r="AI7878" s="301"/>
    </row>
    <row r="7879" spans="18:35" ht="80.099999999999994" customHeight="1" x14ac:dyDescent="0.2">
      <c r="R7879" s="301"/>
      <c r="S7879" s="301"/>
      <c r="T7879" s="301"/>
      <c r="U7879" s="301"/>
      <c r="V7879" s="301"/>
      <c r="W7879" s="301"/>
      <c r="X7879" s="301"/>
      <c r="Y7879" s="301"/>
      <c r="Z7879" s="301"/>
      <c r="AA7879" s="301"/>
      <c r="AB7879" s="301"/>
      <c r="AC7879" s="301"/>
      <c r="AD7879" s="301"/>
      <c r="AE7879" s="301"/>
      <c r="AF7879" s="301"/>
      <c r="AG7879" s="301"/>
      <c r="AH7879" s="301"/>
      <c r="AI7879" s="301"/>
    </row>
    <row r="7880" spans="18:35" ht="80.099999999999994" customHeight="1" x14ac:dyDescent="0.2">
      <c r="R7880" s="301"/>
      <c r="S7880" s="301"/>
      <c r="T7880" s="301"/>
      <c r="U7880" s="301"/>
      <c r="V7880" s="301"/>
      <c r="W7880" s="301"/>
      <c r="X7880" s="301"/>
      <c r="Y7880" s="301"/>
      <c r="Z7880" s="301"/>
      <c r="AA7880" s="301"/>
      <c r="AB7880" s="301"/>
      <c r="AC7880" s="301"/>
      <c r="AD7880" s="301"/>
      <c r="AE7880" s="301"/>
      <c r="AF7880" s="301"/>
      <c r="AG7880" s="301"/>
      <c r="AH7880" s="301"/>
      <c r="AI7880" s="301"/>
    </row>
    <row r="7881" spans="18:35" ht="80.099999999999994" customHeight="1" x14ac:dyDescent="0.2">
      <c r="R7881" s="301"/>
      <c r="S7881" s="301"/>
      <c r="T7881" s="301"/>
      <c r="U7881" s="301"/>
      <c r="V7881" s="301"/>
      <c r="W7881" s="301"/>
      <c r="X7881" s="301"/>
      <c r="Y7881" s="301"/>
      <c r="Z7881" s="301"/>
      <c r="AA7881" s="301"/>
      <c r="AB7881" s="301"/>
      <c r="AC7881" s="301"/>
      <c r="AD7881" s="301"/>
      <c r="AE7881" s="301"/>
      <c r="AF7881" s="301"/>
      <c r="AG7881" s="301"/>
      <c r="AH7881" s="301"/>
      <c r="AI7881" s="301"/>
    </row>
    <row r="7882" spans="18:35" ht="80.099999999999994" customHeight="1" x14ac:dyDescent="0.2">
      <c r="R7882" s="301"/>
      <c r="S7882" s="301"/>
      <c r="T7882" s="301"/>
      <c r="U7882" s="301"/>
      <c r="V7882" s="301"/>
      <c r="W7882" s="301"/>
      <c r="X7882" s="301"/>
      <c r="Y7882" s="301"/>
      <c r="Z7882" s="301"/>
      <c r="AA7882" s="301"/>
      <c r="AB7882" s="301"/>
      <c r="AC7882" s="301"/>
      <c r="AD7882" s="301"/>
      <c r="AE7882" s="301"/>
      <c r="AF7882" s="301"/>
      <c r="AG7882" s="301"/>
      <c r="AH7882" s="301"/>
      <c r="AI7882" s="301"/>
    </row>
    <row r="7883" spans="18:35" ht="80.099999999999994" customHeight="1" x14ac:dyDescent="0.2">
      <c r="R7883" s="301"/>
      <c r="S7883" s="301"/>
      <c r="T7883" s="301"/>
      <c r="U7883" s="301"/>
      <c r="V7883" s="301"/>
      <c r="W7883" s="301"/>
      <c r="X7883" s="301"/>
      <c r="Y7883" s="301"/>
      <c r="Z7883" s="301"/>
      <c r="AA7883" s="301"/>
      <c r="AB7883" s="301"/>
      <c r="AC7883" s="301"/>
      <c r="AD7883" s="301"/>
      <c r="AE7883" s="301"/>
      <c r="AF7883" s="301"/>
      <c r="AG7883" s="301"/>
      <c r="AH7883" s="301"/>
      <c r="AI7883" s="301"/>
    </row>
    <row r="7884" spans="18:35" ht="80.099999999999994" customHeight="1" x14ac:dyDescent="0.2">
      <c r="R7884" s="301"/>
      <c r="S7884" s="301"/>
      <c r="T7884" s="301"/>
      <c r="U7884" s="301"/>
      <c r="V7884" s="301"/>
      <c r="W7884" s="301"/>
      <c r="X7884" s="301"/>
      <c r="Y7884" s="301"/>
      <c r="Z7884" s="301"/>
      <c r="AA7884" s="301"/>
      <c r="AB7884" s="301"/>
      <c r="AC7884" s="301"/>
      <c r="AD7884" s="301"/>
      <c r="AE7884" s="301"/>
      <c r="AF7884" s="301"/>
      <c r="AG7884" s="301"/>
      <c r="AH7884" s="301"/>
      <c r="AI7884" s="301"/>
    </row>
    <row r="7885" spans="18:35" ht="80.099999999999994" customHeight="1" x14ac:dyDescent="0.2">
      <c r="R7885" s="301"/>
      <c r="S7885" s="301"/>
      <c r="T7885" s="301"/>
      <c r="U7885" s="301"/>
      <c r="V7885" s="301"/>
      <c r="W7885" s="301"/>
      <c r="X7885" s="301"/>
      <c r="Y7885" s="301"/>
      <c r="Z7885" s="301"/>
      <c r="AA7885" s="301"/>
      <c r="AB7885" s="301"/>
      <c r="AC7885" s="301"/>
      <c r="AD7885" s="301"/>
      <c r="AE7885" s="301"/>
      <c r="AF7885" s="301"/>
      <c r="AG7885" s="301"/>
      <c r="AH7885" s="301"/>
      <c r="AI7885" s="301"/>
    </row>
    <row r="7886" spans="18:35" ht="80.099999999999994" customHeight="1" x14ac:dyDescent="0.2">
      <c r="R7886" s="301"/>
      <c r="S7886" s="301"/>
      <c r="T7886" s="301"/>
      <c r="U7886" s="301"/>
      <c r="V7886" s="301"/>
      <c r="W7886" s="301"/>
      <c r="X7886" s="301"/>
      <c r="Y7886" s="301"/>
      <c r="Z7886" s="301"/>
      <c r="AA7886" s="301"/>
      <c r="AB7886" s="301"/>
      <c r="AC7886" s="301"/>
      <c r="AD7886" s="301"/>
      <c r="AE7886" s="301"/>
      <c r="AF7886" s="301"/>
      <c r="AG7886" s="301"/>
      <c r="AH7886" s="301"/>
      <c r="AI7886" s="301"/>
    </row>
    <row r="7887" spans="18:35" ht="80.099999999999994" customHeight="1" x14ac:dyDescent="0.2">
      <c r="R7887" s="301"/>
      <c r="S7887" s="301"/>
      <c r="T7887" s="301"/>
      <c r="U7887" s="301"/>
      <c r="V7887" s="301"/>
      <c r="W7887" s="301"/>
      <c r="X7887" s="301"/>
      <c r="Y7887" s="301"/>
      <c r="Z7887" s="301"/>
      <c r="AA7887" s="301"/>
      <c r="AB7887" s="301"/>
      <c r="AC7887" s="301"/>
      <c r="AD7887" s="301"/>
      <c r="AE7887" s="301"/>
      <c r="AF7887" s="301"/>
      <c r="AG7887" s="301"/>
      <c r="AH7887" s="301"/>
      <c r="AI7887" s="301"/>
    </row>
    <row r="7888" spans="18:35" ht="80.099999999999994" customHeight="1" x14ac:dyDescent="0.2">
      <c r="R7888" s="301"/>
      <c r="S7888" s="301"/>
      <c r="T7888" s="301"/>
      <c r="U7888" s="301"/>
      <c r="V7888" s="301"/>
      <c r="W7888" s="301"/>
      <c r="X7888" s="301"/>
      <c r="Y7888" s="301"/>
      <c r="Z7888" s="301"/>
      <c r="AA7888" s="301"/>
      <c r="AB7888" s="301"/>
      <c r="AC7888" s="301"/>
      <c r="AD7888" s="301"/>
      <c r="AE7888" s="301"/>
      <c r="AF7888" s="301"/>
      <c r="AG7888" s="301"/>
      <c r="AH7888" s="301"/>
      <c r="AI7888" s="301"/>
    </row>
    <row r="7889" spans="18:35" ht="80.099999999999994" customHeight="1" x14ac:dyDescent="0.2">
      <c r="R7889" s="301"/>
      <c r="S7889" s="301"/>
      <c r="T7889" s="301"/>
      <c r="U7889" s="301"/>
      <c r="V7889" s="301"/>
      <c r="W7889" s="301"/>
      <c r="X7889" s="301"/>
      <c r="Y7889" s="301"/>
      <c r="Z7889" s="301"/>
      <c r="AA7889" s="301"/>
      <c r="AB7889" s="301"/>
      <c r="AC7889" s="301"/>
      <c r="AD7889" s="301"/>
      <c r="AE7889" s="301"/>
      <c r="AF7889" s="301"/>
      <c r="AG7889" s="301"/>
      <c r="AH7889" s="301"/>
      <c r="AI7889" s="301"/>
    </row>
    <row r="7890" spans="18:35" ht="80.099999999999994" customHeight="1" x14ac:dyDescent="0.2">
      <c r="R7890" s="301"/>
      <c r="S7890" s="301"/>
      <c r="T7890" s="301"/>
      <c r="U7890" s="301"/>
      <c r="V7890" s="301"/>
      <c r="W7890" s="301"/>
      <c r="X7890" s="301"/>
      <c r="Y7890" s="301"/>
      <c r="Z7890" s="301"/>
      <c r="AA7890" s="301"/>
      <c r="AB7890" s="301"/>
      <c r="AC7890" s="301"/>
      <c r="AD7890" s="301"/>
      <c r="AE7890" s="301"/>
      <c r="AF7890" s="301"/>
      <c r="AG7890" s="301"/>
      <c r="AH7890" s="301"/>
      <c r="AI7890" s="301"/>
    </row>
    <row r="7891" spans="18:35" ht="80.099999999999994" customHeight="1" x14ac:dyDescent="0.2">
      <c r="R7891" s="301"/>
      <c r="S7891" s="301"/>
      <c r="T7891" s="301"/>
      <c r="U7891" s="301"/>
      <c r="V7891" s="301"/>
      <c r="W7891" s="301"/>
      <c r="X7891" s="301"/>
      <c r="Y7891" s="301"/>
      <c r="Z7891" s="301"/>
      <c r="AA7891" s="301"/>
      <c r="AB7891" s="301"/>
      <c r="AC7891" s="301"/>
      <c r="AD7891" s="301"/>
      <c r="AE7891" s="301"/>
      <c r="AF7891" s="301"/>
      <c r="AG7891" s="301"/>
      <c r="AH7891" s="301"/>
      <c r="AI7891" s="301"/>
    </row>
    <row r="7892" spans="18:35" ht="80.099999999999994" customHeight="1" x14ac:dyDescent="0.2">
      <c r="R7892" s="301"/>
      <c r="S7892" s="301"/>
      <c r="T7892" s="301"/>
      <c r="U7892" s="301"/>
      <c r="V7892" s="301"/>
      <c r="W7892" s="301"/>
      <c r="X7892" s="301"/>
      <c r="Y7892" s="301"/>
      <c r="Z7892" s="301"/>
      <c r="AA7892" s="301"/>
      <c r="AB7892" s="301"/>
      <c r="AC7892" s="301"/>
      <c r="AD7892" s="301"/>
      <c r="AE7892" s="301"/>
      <c r="AF7892" s="301"/>
      <c r="AG7892" s="301"/>
      <c r="AH7892" s="301"/>
      <c r="AI7892" s="301"/>
    </row>
    <row r="7893" spans="18:35" ht="80.099999999999994" customHeight="1" x14ac:dyDescent="0.2">
      <c r="R7893" s="301"/>
      <c r="S7893" s="301"/>
      <c r="T7893" s="301"/>
      <c r="U7893" s="301"/>
      <c r="V7893" s="301"/>
      <c r="W7893" s="301"/>
      <c r="X7893" s="301"/>
      <c r="Y7893" s="301"/>
      <c r="Z7893" s="301"/>
      <c r="AA7893" s="301"/>
      <c r="AB7893" s="301"/>
      <c r="AC7893" s="301"/>
      <c r="AD7893" s="301"/>
      <c r="AE7893" s="301"/>
      <c r="AF7893" s="301"/>
      <c r="AG7893" s="301"/>
      <c r="AH7893" s="301"/>
      <c r="AI7893" s="301"/>
    </row>
    <row r="7894" spans="18:35" ht="80.099999999999994" customHeight="1" x14ac:dyDescent="0.2">
      <c r="R7894" s="301"/>
      <c r="S7894" s="301"/>
      <c r="T7894" s="301"/>
      <c r="U7894" s="301"/>
      <c r="V7894" s="301"/>
      <c r="W7894" s="301"/>
      <c r="X7894" s="301"/>
      <c r="Y7894" s="301"/>
      <c r="Z7894" s="301"/>
      <c r="AA7894" s="301"/>
      <c r="AB7894" s="301"/>
      <c r="AC7894" s="301"/>
      <c r="AD7894" s="301"/>
      <c r="AE7894" s="301"/>
      <c r="AF7894" s="301"/>
      <c r="AG7894" s="301"/>
      <c r="AH7894" s="301"/>
      <c r="AI7894" s="301"/>
    </row>
    <row r="7895" spans="18:35" ht="80.099999999999994" customHeight="1" x14ac:dyDescent="0.2">
      <c r="R7895" s="301"/>
      <c r="S7895" s="301"/>
      <c r="T7895" s="301"/>
      <c r="U7895" s="301"/>
      <c r="V7895" s="301"/>
      <c r="W7895" s="301"/>
      <c r="X7895" s="301"/>
      <c r="Y7895" s="301"/>
      <c r="Z7895" s="301"/>
      <c r="AA7895" s="301"/>
      <c r="AB7895" s="301"/>
      <c r="AC7895" s="301"/>
      <c r="AD7895" s="301"/>
      <c r="AE7895" s="301"/>
      <c r="AF7895" s="301"/>
      <c r="AG7895" s="301"/>
      <c r="AH7895" s="301"/>
      <c r="AI7895" s="301"/>
    </row>
    <row r="7896" spans="18:35" ht="80.099999999999994" customHeight="1" x14ac:dyDescent="0.2">
      <c r="R7896" s="301"/>
      <c r="S7896" s="301"/>
      <c r="T7896" s="301"/>
      <c r="U7896" s="301"/>
      <c r="V7896" s="301"/>
      <c r="W7896" s="301"/>
      <c r="X7896" s="301"/>
      <c r="Y7896" s="301"/>
      <c r="Z7896" s="301"/>
      <c r="AA7896" s="301"/>
      <c r="AB7896" s="301"/>
      <c r="AC7896" s="301"/>
      <c r="AD7896" s="301"/>
      <c r="AE7896" s="301"/>
      <c r="AF7896" s="301"/>
      <c r="AG7896" s="301"/>
      <c r="AH7896" s="301"/>
      <c r="AI7896" s="301"/>
    </row>
    <row r="7897" spans="18:35" ht="80.099999999999994" customHeight="1" x14ac:dyDescent="0.2">
      <c r="R7897" s="301"/>
      <c r="S7897" s="301"/>
      <c r="T7897" s="301"/>
      <c r="U7897" s="301"/>
      <c r="V7897" s="301"/>
      <c r="W7897" s="301"/>
      <c r="X7897" s="301"/>
      <c r="Y7897" s="301"/>
      <c r="Z7897" s="301"/>
      <c r="AA7897" s="301"/>
      <c r="AB7897" s="301"/>
      <c r="AC7897" s="301"/>
      <c r="AD7897" s="301"/>
      <c r="AE7897" s="301"/>
      <c r="AF7897" s="301"/>
      <c r="AG7897" s="301"/>
      <c r="AH7897" s="301"/>
      <c r="AI7897" s="301"/>
    </row>
    <row r="7898" spans="18:35" ht="80.099999999999994" customHeight="1" x14ac:dyDescent="0.2">
      <c r="R7898" s="301"/>
      <c r="S7898" s="301"/>
      <c r="T7898" s="301"/>
      <c r="U7898" s="301"/>
      <c r="V7898" s="301"/>
      <c r="W7898" s="301"/>
      <c r="X7898" s="301"/>
      <c r="Y7898" s="301"/>
      <c r="Z7898" s="301"/>
      <c r="AA7898" s="301"/>
      <c r="AB7898" s="301"/>
      <c r="AC7898" s="301"/>
      <c r="AD7898" s="301"/>
      <c r="AE7898" s="301"/>
      <c r="AF7898" s="301"/>
      <c r="AG7898" s="301"/>
      <c r="AH7898" s="301"/>
      <c r="AI7898" s="301"/>
    </row>
    <row r="7899" spans="18:35" ht="80.099999999999994" customHeight="1" x14ac:dyDescent="0.2">
      <c r="R7899" s="301"/>
      <c r="S7899" s="301"/>
      <c r="T7899" s="301"/>
      <c r="U7899" s="301"/>
      <c r="V7899" s="301"/>
      <c r="W7899" s="301"/>
      <c r="X7899" s="301"/>
      <c r="Y7899" s="301"/>
      <c r="Z7899" s="301"/>
      <c r="AA7899" s="301"/>
      <c r="AB7899" s="301"/>
      <c r="AC7899" s="301"/>
      <c r="AD7899" s="301"/>
      <c r="AE7899" s="301"/>
      <c r="AF7899" s="301"/>
      <c r="AG7899" s="301"/>
      <c r="AH7899" s="301"/>
      <c r="AI7899" s="301"/>
    </row>
    <row r="7900" spans="18:35" ht="80.099999999999994" customHeight="1" x14ac:dyDescent="0.2">
      <c r="R7900" s="301"/>
      <c r="S7900" s="301"/>
      <c r="T7900" s="301"/>
      <c r="U7900" s="301"/>
      <c r="V7900" s="301"/>
      <c r="W7900" s="301"/>
      <c r="X7900" s="301"/>
      <c r="Y7900" s="301"/>
      <c r="Z7900" s="301"/>
      <c r="AA7900" s="301"/>
      <c r="AB7900" s="301"/>
      <c r="AC7900" s="301"/>
      <c r="AD7900" s="301"/>
      <c r="AE7900" s="301"/>
      <c r="AF7900" s="301"/>
      <c r="AG7900" s="301"/>
      <c r="AH7900" s="301"/>
      <c r="AI7900" s="301"/>
    </row>
    <row r="7901" spans="18:35" ht="80.099999999999994" customHeight="1" x14ac:dyDescent="0.2">
      <c r="R7901" s="301"/>
      <c r="S7901" s="301"/>
      <c r="T7901" s="301"/>
      <c r="U7901" s="301"/>
      <c r="V7901" s="301"/>
      <c r="W7901" s="301"/>
      <c r="X7901" s="301"/>
      <c r="Y7901" s="301"/>
      <c r="Z7901" s="301"/>
      <c r="AA7901" s="301"/>
      <c r="AB7901" s="301"/>
      <c r="AC7901" s="301"/>
      <c r="AD7901" s="301"/>
      <c r="AE7901" s="301"/>
      <c r="AF7901" s="301"/>
      <c r="AG7901" s="301"/>
      <c r="AH7901" s="301"/>
      <c r="AI7901" s="301"/>
    </row>
    <row r="7902" spans="18:35" ht="80.099999999999994" customHeight="1" x14ac:dyDescent="0.2">
      <c r="R7902" s="301"/>
      <c r="S7902" s="301"/>
      <c r="T7902" s="301"/>
      <c r="U7902" s="301"/>
      <c r="V7902" s="301"/>
      <c r="W7902" s="301"/>
      <c r="X7902" s="301"/>
      <c r="Y7902" s="301"/>
      <c r="Z7902" s="301"/>
      <c r="AA7902" s="301"/>
      <c r="AB7902" s="301"/>
      <c r="AC7902" s="301"/>
      <c r="AD7902" s="301"/>
      <c r="AE7902" s="301"/>
      <c r="AF7902" s="301"/>
      <c r="AG7902" s="301"/>
      <c r="AH7902" s="301"/>
      <c r="AI7902" s="301"/>
    </row>
    <row r="7903" spans="18:35" ht="80.099999999999994" customHeight="1" x14ac:dyDescent="0.2">
      <c r="R7903" s="301"/>
      <c r="S7903" s="301"/>
      <c r="T7903" s="301"/>
      <c r="U7903" s="301"/>
      <c r="V7903" s="301"/>
      <c r="W7903" s="301"/>
      <c r="X7903" s="301"/>
      <c r="Y7903" s="301"/>
      <c r="Z7903" s="301"/>
      <c r="AA7903" s="301"/>
      <c r="AB7903" s="301"/>
      <c r="AC7903" s="301"/>
      <c r="AD7903" s="301"/>
      <c r="AE7903" s="301"/>
      <c r="AF7903" s="301"/>
      <c r="AG7903" s="301"/>
      <c r="AH7903" s="301"/>
      <c r="AI7903" s="301"/>
    </row>
    <row r="7904" spans="18:35" ht="80.099999999999994" customHeight="1" x14ac:dyDescent="0.2">
      <c r="R7904" s="301"/>
      <c r="S7904" s="301"/>
      <c r="T7904" s="301"/>
      <c r="U7904" s="301"/>
      <c r="V7904" s="301"/>
      <c r="W7904" s="301"/>
      <c r="X7904" s="301"/>
      <c r="Y7904" s="301"/>
      <c r="Z7904" s="301"/>
      <c r="AA7904" s="301"/>
      <c r="AB7904" s="301"/>
      <c r="AC7904" s="301"/>
      <c r="AD7904" s="301"/>
      <c r="AE7904" s="301"/>
      <c r="AF7904" s="301"/>
      <c r="AG7904" s="301"/>
      <c r="AH7904" s="301"/>
      <c r="AI7904" s="301"/>
    </row>
    <row r="7905" spans="18:35" ht="80.099999999999994" customHeight="1" x14ac:dyDescent="0.2">
      <c r="R7905" s="301"/>
      <c r="S7905" s="301"/>
      <c r="T7905" s="301"/>
      <c r="U7905" s="301"/>
      <c r="V7905" s="301"/>
      <c r="W7905" s="301"/>
      <c r="X7905" s="301"/>
      <c r="Y7905" s="301"/>
      <c r="Z7905" s="301"/>
      <c r="AA7905" s="301"/>
      <c r="AB7905" s="301"/>
      <c r="AC7905" s="301"/>
      <c r="AD7905" s="301"/>
      <c r="AE7905" s="301"/>
      <c r="AF7905" s="301"/>
      <c r="AG7905" s="301"/>
      <c r="AH7905" s="301"/>
      <c r="AI7905" s="301"/>
    </row>
    <row r="7906" spans="18:35" ht="80.099999999999994" customHeight="1" x14ac:dyDescent="0.2">
      <c r="R7906" s="301"/>
      <c r="S7906" s="301"/>
      <c r="T7906" s="301"/>
      <c r="U7906" s="301"/>
      <c r="V7906" s="301"/>
      <c r="W7906" s="301"/>
      <c r="X7906" s="301"/>
      <c r="Y7906" s="301"/>
      <c r="Z7906" s="301"/>
      <c r="AA7906" s="301"/>
      <c r="AB7906" s="301"/>
      <c r="AC7906" s="301"/>
      <c r="AD7906" s="301"/>
      <c r="AE7906" s="301"/>
      <c r="AF7906" s="301"/>
      <c r="AG7906" s="301"/>
      <c r="AH7906" s="301"/>
      <c r="AI7906" s="301"/>
    </row>
    <row r="7907" spans="18:35" ht="80.099999999999994" customHeight="1" x14ac:dyDescent="0.2">
      <c r="R7907" s="301"/>
      <c r="S7907" s="301"/>
      <c r="T7907" s="301"/>
      <c r="U7907" s="301"/>
      <c r="V7907" s="301"/>
      <c r="W7907" s="301"/>
      <c r="X7907" s="301"/>
      <c r="Y7907" s="301"/>
      <c r="Z7907" s="301"/>
      <c r="AA7907" s="301"/>
      <c r="AB7907" s="301"/>
      <c r="AC7907" s="301"/>
      <c r="AD7907" s="301"/>
      <c r="AE7907" s="301"/>
      <c r="AF7907" s="301"/>
      <c r="AG7907" s="301"/>
      <c r="AH7907" s="301"/>
      <c r="AI7907" s="301"/>
    </row>
    <row r="7908" spans="18:35" ht="80.099999999999994" customHeight="1" x14ac:dyDescent="0.2">
      <c r="R7908" s="301"/>
      <c r="S7908" s="301"/>
      <c r="T7908" s="301"/>
      <c r="U7908" s="301"/>
      <c r="V7908" s="301"/>
      <c r="W7908" s="301"/>
      <c r="X7908" s="301"/>
      <c r="Y7908" s="301"/>
      <c r="Z7908" s="301"/>
      <c r="AA7908" s="301"/>
      <c r="AB7908" s="301"/>
      <c r="AC7908" s="301"/>
      <c r="AD7908" s="301"/>
      <c r="AE7908" s="301"/>
      <c r="AF7908" s="301"/>
      <c r="AG7908" s="301"/>
      <c r="AH7908" s="301"/>
      <c r="AI7908" s="301"/>
    </row>
    <row r="7909" spans="18:35" ht="80.099999999999994" customHeight="1" x14ac:dyDescent="0.2">
      <c r="R7909" s="301"/>
      <c r="S7909" s="301"/>
      <c r="T7909" s="301"/>
      <c r="U7909" s="301"/>
      <c r="V7909" s="301"/>
      <c r="W7909" s="301"/>
      <c r="X7909" s="301"/>
      <c r="Y7909" s="301"/>
      <c r="Z7909" s="301"/>
      <c r="AA7909" s="301"/>
      <c r="AB7909" s="301"/>
      <c r="AC7909" s="301"/>
      <c r="AD7909" s="301"/>
      <c r="AE7909" s="301"/>
      <c r="AF7909" s="301"/>
      <c r="AG7909" s="301"/>
      <c r="AH7909" s="301"/>
      <c r="AI7909" s="301"/>
    </row>
    <row r="7910" spans="18:35" ht="80.099999999999994" customHeight="1" x14ac:dyDescent="0.2">
      <c r="R7910" s="301"/>
      <c r="S7910" s="301"/>
      <c r="T7910" s="301"/>
      <c r="U7910" s="301"/>
      <c r="V7910" s="301"/>
      <c r="W7910" s="301"/>
      <c r="X7910" s="301"/>
      <c r="Y7910" s="301"/>
      <c r="Z7910" s="301"/>
      <c r="AA7910" s="301"/>
      <c r="AB7910" s="301"/>
      <c r="AC7910" s="301"/>
      <c r="AD7910" s="301"/>
      <c r="AE7910" s="301"/>
      <c r="AF7910" s="301"/>
      <c r="AG7910" s="301"/>
      <c r="AH7910" s="301"/>
      <c r="AI7910" s="301"/>
    </row>
    <row r="7911" spans="18:35" ht="80.099999999999994" customHeight="1" x14ac:dyDescent="0.2">
      <c r="R7911" s="301"/>
      <c r="S7911" s="301"/>
      <c r="T7911" s="301"/>
      <c r="U7911" s="301"/>
      <c r="V7911" s="301"/>
      <c r="W7911" s="301"/>
      <c r="X7911" s="301"/>
      <c r="Y7911" s="301"/>
      <c r="Z7911" s="301"/>
      <c r="AA7911" s="301"/>
      <c r="AB7911" s="301"/>
      <c r="AC7911" s="301"/>
      <c r="AD7911" s="301"/>
      <c r="AE7911" s="301"/>
      <c r="AF7911" s="301"/>
      <c r="AG7911" s="301"/>
      <c r="AH7911" s="301"/>
      <c r="AI7911" s="301"/>
    </row>
    <row r="7912" spans="18:35" ht="80.099999999999994" customHeight="1" x14ac:dyDescent="0.2">
      <c r="R7912" s="301"/>
      <c r="S7912" s="301"/>
      <c r="T7912" s="301"/>
      <c r="U7912" s="301"/>
      <c r="V7912" s="301"/>
      <c r="W7912" s="301"/>
      <c r="X7912" s="301"/>
      <c r="Y7912" s="301"/>
      <c r="Z7912" s="301"/>
      <c r="AA7912" s="301"/>
      <c r="AB7912" s="301"/>
      <c r="AC7912" s="301"/>
      <c r="AD7912" s="301"/>
      <c r="AE7912" s="301"/>
      <c r="AF7912" s="301"/>
      <c r="AG7912" s="301"/>
      <c r="AH7912" s="301"/>
      <c r="AI7912" s="301"/>
    </row>
    <row r="7913" spans="18:35" ht="80.099999999999994" customHeight="1" x14ac:dyDescent="0.2">
      <c r="R7913" s="301"/>
      <c r="S7913" s="301"/>
      <c r="T7913" s="301"/>
      <c r="U7913" s="301"/>
      <c r="V7913" s="301"/>
      <c r="W7913" s="301"/>
      <c r="X7913" s="301"/>
      <c r="Y7913" s="301"/>
      <c r="Z7913" s="301"/>
      <c r="AA7913" s="301"/>
      <c r="AB7913" s="301"/>
      <c r="AC7913" s="301"/>
      <c r="AD7913" s="301"/>
      <c r="AE7913" s="301"/>
      <c r="AF7913" s="301"/>
      <c r="AG7913" s="301"/>
      <c r="AH7913" s="301"/>
      <c r="AI7913" s="301"/>
    </row>
    <row r="7914" spans="18:35" ht="80.099999999999994" customHeight="1" x14ac:dyDescent="0.2">
      <c r="R7914" s="301"/>
      <c r="S7914" s="301"/>
      <c r="T7914" s="301"/>
      <c r="U7914" s="301"/>
      <c r="V7914" s="301"/>
      <c r="W7914" s="301"/>
      <c r="X7914" s="301"/>
      <c r="Y7914" s="301"/>
      <c r="Z7914" s="301"/>
      <c r="AA7914" s="301"/>
      <c r="AB7914" s="301"/>
      <c r="AC7914" s="301"/>
      <c r="AD7914" s="301"/>
      <c r="AE7914" s="301"/>
      <c r="AF7914" s="301"/>
      <c r="AG7914" s="301"/>
      <c r="AH7914" s="301"/>
      <c r="AI7914" s="301"/>
    </row>
    <row r="7915" spans="18:35" ht="80.099999999999994" customHeight="1" x14ac:dyDescent="0.2">
      <c r="R7915" s="301"/>
      <c r="S7915" s="301"/>
      <c r="T7915" s="301"/>
      <c r="U7915" s="301"/>
      <c r="V7915" s="301"/>
      <c r="W7915" s="301"/>
      <c r="X7915" s="301"/>
      <c r="Y7915" s="301"/>
      <c r="Z7915" s="301"/>
      <c r="AA7915" s="301"/>
      <c r="AB7915" s="301"/>
      <c r="AC7915" s="301"/>
      <c r="AD7915" s="301"/>
      <c r="AE7915" s="301"/>
      <c r="AF7915" s="301"/>
      <c r="AG7915" s="301"/>
      <c r="AH7915" s="301"/>
      <c r="AI7915" s="301"/>
    </row>
    <row r="7916" spans="18:35" ht="80.099999999999994" customHeight="1" x14ac:dyDescent="0.2">
      <c r="R7916" s="301"/>
      <c r="S7916" s="301"/>
      <c r="T7916" s="301"/>
      <c r="U7916" s="301"/>
      <c r="V7916" s="301"/>
      <c r="W7916" s="301"/>
      <c r="X7916" s="301"/>
      <c r="Y7916" s="301"/>
      <c r="Z7916" s="301"/>
      <c r="AA7916" s="301"/>
      <c r="AB7916" s="301"/>
      <c r="AC7916" s="301"/>
      <c r="AD7916" s="301"/>
      <c r="AE7916" s="301"/>
      <c r="AF7916" s="301"/>
      <c r="AG7916" s="301"/>
      <c r="AH7916" s="301"/>
      <c r="AI7916" s="301"/>
    </row>
    <row r="7917" spans="18:35" ht="80.099999999999994" customHeight="1" x14ac:dyDescent="0.2">
      <c r="R7917" s="301"/>
      <c r="S7917" s="301"/>
      <c r="T7917" s="301"/>
      <c r="U7917" s="301"/>
      <c r="V7917" s="301"/>
      <c r="W7917" s="301"/>
      <c r="X7917" s="301"/>
      <c r="Y7917" s="301"/>
      <c r="Z7917" s="301"/>
      <c r="AA7917" s="301"/>
      <c r="AB7917" s="301"/>
      <c r="AC7917" s="301"/>
      <c r="AD7917" s="301"/>
      <c r="AE7917" s="301"/>
      <c r="AF7917" s="301"/>
      <c r="AG7917" s="301"/>
      <c r="AH7917" s="301"/>
      <c r="AI7917" s="301"/>
    </row>
    <row r="7918" spans="18:35" ht="80.099999999999994" customHeight="1" x14ac:dyDescent="0.2">
      <c r="R7918" s="301"/>
      <c r="S7918" s="301"/>
      <c r="T7918" s="301"/>
      <c r="U7918" s="301"/>
      <c r="V7918" s="301"/>
      <c r="W7918" s="301"/>
      <c r="X7918" s="301"/>
      <c r="Y7918" s="301"/>
      <c r="Z7918" s="301"/>
      <c r="AA7918" s="301"/>
      <c r="AB7918" s="301"/>
      <c r="AC7918" s="301"/>
      <c r="AD7918" s="301"/>
      <c r="AE7918" s="301"/>
      <c r="AF7918" s="301"/>
      <c r="AG7918" s="301"/>
      <c r="AH7918" s="301"/>
      <c r="AI7918" s="301"/>
    </row>
    <row r="7919" spans="18:35" ht="80.099999999999994" customHeight="1" x14ac:dyDescent="0.2">
      <c r="R7919" s="301"/>
      <c r="S7919" s="301"/>
      <c r="T7919" s="301"/>
      <c r="U7919" s="301"/>
      <c r="V7919" s="301"/>
      <c r="W7919" s="301"/>
      <c r="X7919" s="301"/>
      <c r="Y7919" s="301"/>
      <c r="Z7919" s="301"/>
      <c r="AA7919" s="301"/>
      <c r="AB7919" s="301"/>
      <c r="AC7919" s="301"/>
      <c r="AD7919" s="301"/>
      <c r="AE7919" s="301"/>
      <c r="AF7919" s="301"/>
      <c r="AG7919" s="301"/>
      <c r="AH7919" s="301"/>
      <c r="AI7919" s="301"/>
    </row>
    <row r="7920" spans="18:35" ht="80.099999999999994" customHeight="1" x14ac:dyDescent="0.2">
      <c r="R7920" s="301"/>
      <c r="S7920" s="301"/>
      <c r="T7920" s="301"/>
      <c r="U7920" s="301"/>
      <c r="V7920" s="301"/>
      <c r="W7920" s="301"/>
      <c r="X7920" s="301"/>
      <c r="Y7920" s="301"/>
      <c r="Z7920" s="301"/>
      <c r="AA7920" s="301"/>
      <c r="AB7920" s="301"/>
      <c r="AC7920" s="301"/>
      <c r="AD7920" s="301"/>
      <c r="AE7920" s="301"/>
      <c r="AF7920" s="301"/>
      <c r="AG7920" s="301"/>
      <c r="AH7920" s="301"/>
      <c r="AI7920" s="301"/>
    </row>
    <row r="7921" spans="18:35" ht="80.099999999999994" customHeight="1" x14ac:dyDescent="0.2">
      <c r="R7921" s="301"/>
      <c r="S7921" s="301"/>
      <c r="T7921" s="301"/>
      <c r="U7921" s="301"/>
      <c r="V7921" s="301"/>
      <c r="W7921" s="301"/>
      <c r="X7921" s="301"/>
      <c r="Y7921" s="301"/>
      <c r="Z7921" s="301"/>
      <c r="AA7921" s="301"/>
      <c r="AB7921" s="301"/>
      <c r="AC7921" s="301"/>
      <c r="AD7921" s="301"/>
      <c r="AE7921" s="301"/>
      <c r="AF7921" s="301"/>
      <c r="AG7921" s="301"/>
      <c r="AH7921" s="301"/>
      <c r="AI7921" s="301"/>
    </row>
    <row r="7922" spans="18:35" ht="80.099999999999994" customHeight="1" x14ac:dyDescent="0.2">
      <c r="R7922" s="301"/>
      <c r="S7922" s="301"/>
      <c r="T7922" s="301"/>
      <c r="U7922" s="301"/>
      <c r="V7922" s="301"/>
      <c r="W7922" s="301"/>
      <c r="X7922" s="301"/>
      <c r="Y7922" s="301"/>
      <c r="Z7922" s="301"/>
      <c r="AA7922" s="301"/>
      <c r="AB7922" s="301"/>
      <c r="AC7922" s="301"/>
      <c r="AD7922" s="301"/>
      <c r="AE7922" s="301"/>
      <c r="AF7922" s="301"/>
      <c r="AG7922" s="301"/>
      <c r="AH7922" s="301"/>
      <c r="AI7922" s="301"/>
    </row>
    <row r="7923" spans="18:35" ht="80.099999999999994" customHeight="1" x14ac:dyDescent="0.2">
      <c r="R7923" s="301"/>
      <c r="S7923" s="301"/>
      <c r="T7923" s="301"/>
      <c r="U7923" s="301"/>
      <c r="V7923" s="301"/>
      <c r="W7923" s="301"/>
      <c r="X7923" s="301"/>
      <c r="Y7923" s="301"/>
      <c r="Z7923" s="301"/>
      <c r="AA7923" s="301"/>
      <c r="AB7923" s="301"/>
      <c r="AC7923" s="301"/>
      <c r="AD7923" s="301"/>
      <c r="AE7923" s="301"/>
      <c r="AF7923" s="301"/>
      <c r="AG7923" s="301"/>
      <c r="AH7923" s="301"/>
      <c r="AI7923" s="301"/>
    </row>
    <row r="7924" spans="18:35" ht="80.099999999999994" customHeight="1" x14ac:dyDescent="0.2">
      <c r="R7924" s="301"/>
      <c r="S7924" s="301"/>
      <c r="T7924" s="301"/>
      <c r="U7924" s="301"/>
      <c r="V7924" s="301"/>
      <c r="W7924" s="301"/>
      <c r="X7924" s="301"/>
      <c r="Y7924" s="301"/>
      <c r="Z7924" s="301"/>
      <c r="AA7924" s="301"/>
      <c r="AB7924" s="301"/>
      <c r="AC7924" s="301"/>
      <c r="AD7924" s="301"/>
      <c r="AE7924" s="301"/>
      <c r="AF7924" s="301"/>
      <c r="AG7924" s="301"/>
      <c r="AH7924" s="301"/>
      <c r="AI7924" s="301"/>
    </row>
    <row r="7925" spans="18:35" ht="80.099999999999994" customHeight="1" x14ac:dyDescent="0.2">
      <c r="R7925" s="301"/>
      <c r="S7925" s="301"/>
      <c r="T7925" s="301"/>
      <c r="U7925" s="301"/>
      <c r="V7925" s="301"/>
      <c r="W7925" s="301"/>
      <c r="X7925" s="301"/>
      <c r="Y7925" s="301"/>
      <c r="Z7925" s="301"/>
      <c r="AA7925" s="301"/>
      <c r="AB7925" s="301"/>
      <c r="AC7925" s="301"/>
      <c r="AD7925" s="301"/>
      <c r="AE7925" s="301"/>
      <c r="AF7925" s="301"/>
      <c r="AG7925" s="301"/>
      <c r="AH7925" s="301"/>
      <c r="AI7925" s="301"/>
    </row>
    <row r="7926" spans="18:35" ht="80.099999999999994" customHeight="1" x14ac:dyDescent="0.2">
      <c r="R7926" s="301"/>
      <c r="S7926" s="301"/>
      <c r="T7926" s="301"/>
      <c r="U7926" s="301"/>
      <c r="V7926" s="301"/>
      <c r="W7926" s="301"/>
      <c r="X7926" s="301"/>
      <c r="Y7926" s="301"/>
      <c r="Z7926" s="301"/>
      <c r="AA7926" s="301"/>
      <c r="AB7926" s="301"/>
      <c r="AC7926" s="301"/>
      <c r="AD7926" s="301"/>
      <c r="AE7926" s="301"/>
      <c r="AF7926" s="301"/>
      <c r="AG7926" s="301"/>
      <c r="AH7926" s="301"/>
      <c r="AI7926" s="301"/>
    </row>
    <row r="7927" spans="18:35" ht="80.099999999999994" customHeight="1" x14ac:dyDescent="0.2">
      <c r="R7927" s="301"/>
      <c r="S7927" s="301"/>
      <c r="T7927" s="301"/>
      <c r="U7927" s="301"/>
      <c r="V7927" s="301"/>
      <c r="W7927" s="301"/>
      <c r="X7927" s="301"/>
      <c r="Y7927" s="301"/>
      <c r="Z7927" s="301"/>
      <c r="AA7927" s="301"/>
      <c r="AB7927" s="301"/>
      <c r="AC7927" s="301"/>
      <c r="AD7927" s="301"/>
      <c r="AE7927" s="301"/>
      <c r="AF7927" s="301"/>
      <c r="AG7927" s="301"/>
      <c r="AH7927" s="301"/>
      <c r="AI7927" s="301"/>
    </row>
    <row r="7928" spans="18:35" ht="80.099999999999994" customHeight="1" x14ac:dyDescent="0.2">
      <c r="R7928" s="301"/>
      <c r="S7928" s="301"/>
      <c r="T7928" s="301"/>
      <c r="U7928" s="301"/>
      <c r="V7928" s="301"/>
      <c r="W7928" s="301"/>
      <c r="X7928" s="301"/>
      <c r="Y7928" s="301"/>
      <c r="Z7928" s="301"/>
      <c r="AA7928" s="301"/>
      <c r="AB7928" s="301"/>
      <c r="AC7928" s="301"/>
      <c r="AD7928" s="301"/>
      <c r="AE7928" s="301"/>
      <c r="AF7928" s="301"/>
      <c r="AG7928" s="301"/>
      <c r="AH7928" s="301"/>
      <c r="AI7928" s="301"/>
    </row>
    <row r="7929" spans="18:35" ht="80.099999999999994" customHeight="1" x14ac:dyDescent="0.2">
      <c r="R7929" s="301"/>
      <c r="S7929" s="301"/>
      <c r="T7929" s="301"/>
      <c r="U7929" s="301"/>
      <c r="V7929" s="301"/>
      <c r="W7929" s="301"/>
      <c r="X7929" s="301"/>
      <c r="Y7929" s="301"/>
      <c r="Z7929" s="301"/>
      <c r="AA7929" s="301"/>
      <c r="AB7929" s="301"/>
      <c r="AC7929" s="301"/>
      <c r="AD7929" s="301"/>
      <c r="AE7929" s="301"/>
      <c r="AF7929" s="301"/>
      <c r="AG7929" s="301"/>
      <c r="AH7929" s="301"/>
      <c r="AI7929" s="301"/>
    </row>
    <row r="7930" spans="18:35" ht="80.099999999999994" customHeight="1" x14ac:dyDescent="0.2">
      <c r="R7930" s="301"/>
      <c r="S7930" s="301"/>
      <c r="T7930" s="301"/>
      <c r="U7930" s="301"/>
      <c r="V7930" s="301"/>
      <c r="W7930" s="301"/>
      <c r="X7930" s="301"/>
      <c r="Y7930" s="301"/>
      <c r="Z7930" s="301"/>
      <c r="AA7930" s="301"/>
      <c r="AB7930" s="301"/>
      <c r="AC7930" s="301"/>
      <c r="AD7930" s="301"/>
      <c r="AE7930" s="301"/>
      <c r="AF7930" s="301"/>
      <c r="AG7930" s="301"/>
      <c r="AH7930" s="301"/>
      <c r="AI7930" s="301"/>
    </row>
    <row r="7931" spans="18:35" ht="80.099999999999994" customHeight="1" x14ac:dyDescent="0.2">
      <c r="R7931" s="301"/>
      <c r="S7931" s="301"/>
      <c r="T7931" s="301"/>
      <c r="U7931" s="301"/>
      <c r="V7931" s="301"/>
      <c r="W7931" s="301"/>
      <c r="X7931" s="301"/>
      <c r="Y7931" s="301"/>
      <c r="Z7931" s="301"/>
      <c r="AA7931" s="301"/>
      <c r="AB7931" s="301"/>
      <c r="AC7931" s="301"/>
      <c r="AD7931" s="301"/>
      <c r="AE7931" s="301"/>
      <c r="AF7931" s="301"/>
      <c r="AG7931" s="301"/>
      <c r="AH7931" s="301"/>
      <c r="AI7931" s="301"/>
    </row>
    <row r="7932" spans="18:35" ht="80.099999999999994" customHeight="1" x14ac:dyDescent="0.2">
      <c r="R7932" s="301"/>
      <c r="S7932" s="301"/>
      <c r="T7932" s="301"/>
      <c r="U7932" s="301"/>
      <c r="V7932" s="301"/>
      <c r="W7932" s="301"/>
      <c r="X7932" s="301"/>
      <c r="Y7932" s="301"/>
      <c r="Z7932" s="301"/>
      <c r="AA7932" s="301"/>
      <c r="AB7932" s="301"/>
      <c r="AC7932" s="301"/>
      <c r="AD7932" s="301"/>
      <c r="AE7932" s="301"/>
      <c r="AF7932" s="301"/>
      <c r="AG7932" s="301"/>
      <c r="AH7932" s="301"/>
      <c r="AI7932" s="301"/>
    </row>
    <row r="7933" spans="18:35" ht="80.099999999999994" customHeight="1" x14ac:dyDescent="0.2">
      <c r="R7933" s="301"/>
      <c r="S7933" s="301"/>
      <c r="T7933" s="301"/>
      <c r="U7933" s="301"/>
      <c r="V7933" s="301"/>
      <c r="W7933" s="301"/>
      <c r="X7933" s="301"/>
      <c r="Y7933" s="301"/>
      <c r="Z7933" s="301"/>
      <c r="AA7933" s="301"/>
      <c r="AB7933" s="301"/>
      <c r="AC7933" s="301"/>
      <c r="AD7933" s="301"/>
      <c r="AE7933" s="301"/>
      <c r="AF7933" s="301"/>
      <c r="AG7933" s="301"/>
      <c r="AH7933" s="301"/>
      <c r="AI7933" s="301"/>
    </row>
    <row r="7934" spans="18:35" ht="80.099999999999994" customHeight="1" x14ac:dyDescent="0.2">
      <c r="R7934" s="301"/>
      <c r="S7934" s="301"/>
      <c r="T7934" s="301"/>
      <c r="U7934" s="301"/>
      <c r="V7934" s="301"/>
      <c r="W7934" s="301"/>
      <c r="X7934" s="301"/>
      <c r="Y7934" s="301"/>
      <c r="Z7934" s="301"/>
      <c r="AA7934" s="301"/>
      <c r="AB7934" s="301"/>
      <c r="AC7934" s="301"/>
      <c r="AD7934" s="301"/>
      <c r="AE7934" s="301"/>
      <c r="AF7934" s="301"/>
      <c r="AG7934" s="301"/>
      <c r="AH7934" s="301"/>
      <c r="AI7934" s="301"/>
    </row>
    <row r="7935" spans="18:35" ht="80.099999999999994" customHeight="1" x14ac:dyDescent="0.2">
      <c r="R7935" s="301"/>
      <c r="S7935" s="301"/>
      <c r="T7935" s="301"/>
      <c r="U7935" s="301"/>
      <c r="V7935" s="301"/>
      <c r="W7935" s="301"/>
      <c r="X7935" s="301"/>
      <c r="Y7935" s="301"/>
      <c r="Z7935" s="301"/>
      <c r="AA7935" s="301"/>
      <c r="AB7935" s="301"/>
      <c r="AC7935" s="301"/>
      <c r="AD7935" s="301"/>
      <c r="AE7935" s="301"/>
      <c r="AF7935" s="301"/>
      <c r="AG7935" s="301"/>
      <c r="AH7935" s="301"/>
      <c r="AI7935" s="301"/>
    </row>
    <row r="7936" spans="18:35" ht="80.099999999999994" customHeight="1" x14ac:dyDescent="0.2">
      <c r="R7936" s="301"/>
      <c r="S7936" s="301"/>
      <c r="T7936" s="301"/>
      <c r="U7936" s="301"/>
      <c r="V7936" s="301"/>
      <c r="W7936" s="301"/>
      <c r="X7936" s="301"/>
      <c r="Y7936" s="301"/>
      <c r="Z7936" s="301"/>
      <c r="AA7936" s="301"/>
      <c r="AB7936" s="301"/>
      <c r="AC7936" s="301"/>
      <c r="AD7936" s="301"/>
      <c r="AE7936" s="301"/>
      <c r="AF7936" s="301"/>
      <c r="AG7936" s="301"/>
      <c r="AH7936" s="301"/>
      <c r="AI7936" s="301"/>
    </row>
    <row r="7937" spans="18:35" ht="80.099999999999994" customHeight="1" x14ac:dyDescent="0.2">
      <c r="R7937" s="301"/>
      <c r="S7937" s="301"/>
      <c r="T7937" s="301"/>
      <c r="U7937" s="301"/>
      <c r="V7937" s="301"/>
      <c r="W7937" s="301"/>
      <c r="X7937" s="301"/>
      <c r="Y7937" s="301"/>
      <c r="Z7937" s="301"/>
      <c r="AA7937" s="301"/>
      <c r="AB7937" s="301"/>
      <c r="AC7937" s="301"/>
      <c r="AD7937" s="301"/>
      <c r="AE7937" s="301"/>
      <c r="AF7937" s="301"/>
      <c r="AG7937" s="301"/>
      <c r="AH7937" s="301"/>
      <c r="AI7937" s="301"/>
    </row>
    <row r="7938" spans="18:35" ht="80.099999999999994" customHeight="1" x14ac:dyDescent="0.2">
      <c r="R7938" s="301"/>
      <c r="S7938" s="301"/>
      <c r="T7938" s="301"/>
      <c r="U7938" s="301"/>
      <c r="V7938" s="301"/>
      <c r="W7938" s="301"/>
      <c r="X7938" s="301"/>
      <c r="Y7938" s="301"/>
      <c r="Z7938" s="301"/>
      <c r="AA7938" s="301"/>
      <c r="AB7938" s="301"/>
      <c r="AC7938" s="301"/>
      <c r="AD7938" s="301"/>
      <c r="AE7938" s="301"/>
      <c r="AF7938" s="301"/>
      <c r="AG7938" s="301"/>
      <c r="AH7938" s="301"/>
      <c r="AI7938" s="301"/>
    </row>
    <row r="7939" spans="18:35" ht="80.099999999999994" customHeight="1" x14ac:dyDescent="0.2">
      <c r="R7939" s="301"/>
      <c r="S7939" s="301"/>
      <c r="T7939" s="301"/>
      <c r="U7939" s="301"/>
      <c r="V7939" s="301"/>
      <c r="W7939" s="301"/>
      <c r="X7939" s="301"/>
      <c r="Y7939" s="301"/>
      <c r="Z7939" s="301"/>
      <c r="AA7939" s="301"/>
      <c r="AB7939" s="301"/>
      <c r="AC7939" s="301"/>
      <c r="AD7939" s="301"/>
      <c r="AE7939" s="301"/>
      <c r="AF7939" s="301"/>
      <c r="AG7939" s="301"/>
      <c r="AH7939" s="301"/>
      <c r="AI7939" s="301"/>
    </row>
    <row r="7940" spans="18:35" ht="80.099999999999994" customHeight="1" x14ac:dyDescent="0.2">
      <c r="R7940" s="301"/>
      <c r="S7940" s="301"/>
      <c r="T7940" s="301"/>
      <c r="U7940" s="301"/>
      <c r="V7940" s="301"/>
      <c r="W7940" s="301"/>
      <c r="X7940" s="301"/>
      <c r="Y7940" s="301"/>
      <c r="Z7940" s="301"/>
      <c r="AA7940" s="301"/>
      <c r="AB7940" s="301"/>
      <c r="AC7940" s="301"/>
      <c r="AD7940" s="301"/>
      <c r="AE7940" s="301"/>
      <c r="AF7940" s="301"/>
      <c r="AG7940" s="301"/>
      <c r="AH7940" s="301"/>
      <c r="AI7940" s="301"/>
    </row>
    <row r="7941" spans="18:35" ht="80.099999999999994" customHeight="1" x14ac:dyDescent="0.2">
      <c r="R7941" s="301"/>
      <c r="S7941" s="301"/>
      <c r="T7941" s="301"/>
      <c r="U7941" s="301"/>
      <c r="V7941" s="301"/>
      <c r="W7941" s="301"/>
      <c r="X7941" s="301"/>
      <c r="Y7941" s="301"/>
      <c r="Z7941" s="301"/>
      <c r="AA7941" s="301"/>
      <c r="AB7941" s="301"/>
      <c r="AC7941" s="301"/>
      <c r="AD7941" s="301"/>
      <c r="AE7941" s="301"/>
      <c r="AF7941" s="301"/>
      <c r="AG7941" s="301"/>
      <c r="AH7941" s="301"/>
      <c r="AI7941" s="301"/>
    </row>
    <row r="7942" spans="18:35" ht="80.099999999999994" customHeight="1" x14ac:dyDescent="0.2">
      <c r="R7942" s="301"/>
      <c r="S7942" s="301"/>
      <c r="T7942" s="301"/>
      <c r="U7942" s="301"/>
      <c r="V7942" s="301"/>
      <c r="W7942" s="301"/>
      <c r="X7942" s="301"/>
      <c r="Y7942" s="301"/>
      <c r="Z7942" s="301"/>
      <c r="AA7942" s="301"/>
      <c r="AB7942" s="301"/>
      <c r="AC7942" s="301"/>
      <c r="AD7942" s="301"/>
      <c r="AE7942" s="301"/>
      <c r="AF7942" s="301"/>
      <c r="AG7942" s="301"/>
      <c r="AH7942" s="301"/>
      <c r="AI7942" s="301"/>
    </row>
    <row r="7943" spans="18:35" ht="80.099999999999994" customHeight="1" x14ac:dyDescent="0.2">
      <c r="R7943" s="301"/>
      <c r="S7943" s="301"/>
      <c r="T7943" s="301"/>
      <c r="U7943" s="301"/>
      <c r="V7943" s="301"/>
      <c r="W7943" s="301"/>
      <c r="X7943" s="301"/>
      <c r="Y7943" s="301"/>
      <c r="Z7943" s="301"/>
      <c r="AA7943" s="301"/>
      <c r="AB7943" s="301"/>
      <c r="AC7943" s="301"/>
      <c r="AD7943" s="301"/>
      <c r="AE7943" s="301"/>
      <c r="AF7943" s="301"/>
      <c r="AG7943" s="301"/>
      <c r="AH7943" s="301"/>
      <c r="AI7943" s="301"/>
    </row>
    <row r="7944" spans="18:35" ht="80.099999999999994" customHeight="1" x14ac:dyDescent="0.2">
      <c r="R7944" s="301"/>
      <c r="S7944" s="301"/>
      <c r="T7944" s="301"/>
      <c r="U7944" s="301"/>
      <c r="V7944" s="301"/>
      <c r="W7944" s="301"/>
      <c r="X7944" s="301"/>
      <c r="Y7944" s="301"/>
      <c r="Z7944" s="301"/>
      <c r="AA7944" s="301"/>
      <c r="AB7944" s="301"/>
      <c r="AC7944" s="301"/>
      <c r="AD7944" s="301"/>
      <c r="AE7944" s="301"/>
      <c r="AF7944" s="301"/>
      <c r="AG7944" s="301"/>
      <c r="AH7944" s="301"/>
      <c r="AI7944" s="301"/>
    </row>
    <row r="7945" spans="18:35" ht="80.099999999999994" customHeight="1" x14ac:dyDescent="0.2">
      <c r="R7945" s="301"/>
      <c r="S7945" s="301"/>
      <c r="T7945" s="301"/>
      <c r="U7945" s="301"/>
      <c r="V7945" s="301"/>
      <c r="W7945" s="301"/>
      <c r="X7945" s="301"/>
      <c r="Y7945" s="301"/>
      <c r="Z7945" s="301"/>
      <c r="AA7945" s="301"/>
      <c r="AB7945" s="301"/>
      <c r="AC7945" s="301"/>
      <c r="AD7945" s="301"/>
      <c r="AE7945" s="301"/>
      <c r="AF7945" s="301"/>
      <c r="AG7945" s="301"/>
      <c r="AH7945" s="301"/>
      <c r="AI7945" s="301"/>
    </row>
    <row r="7946" spans="18:35" ht="80.099999999999994" customHeight="1" x14ac:dyDescent="0.2">
      <c r="R7946" s="301"/>
      <c r="S7946" s="301"/>
      <c r="T7946" s="301"/>
      <c r="U7946" s="301"/>
      <c r="V7946" s="301"/>
      <c r="W7946" s="301"/>
      <c r="X7946" s="301"/>
      <c r="Y7946" s="301"/>
      <c r="Z7946" s="301"/>
      <c r="AA7946" s="301"/>
      <c r="AB7946" s="301"/>
      <c r="AC7946" s="301"/>
      <c r="AD7946" s="301"/>
      <c r="AE7946" s="301"/>
      <c r="AF7946" s="301"/>
      <c r="AG7946" s="301"/>
      <c r="AH7946" s="301"/>
      <c r="AI7946" s="301"/>
    </row>
    <row r="7947" spans="18:35" ht="80.099999999999994" customHeight="1" x14ac:dyDescent="0.2">
      <c r="R7947" s="301"/>
      <c r="S7947" s="301"/>
      <c r="T7947" s="301"/>
      <c r="U7947" s="301"/>
      <c r="V7947" s="301"/>
      <c r="W7947" s="301"/>
      <c r="X7947" s="301"/>
      <c r="Y7947" s="301"/>
      <c r="Z7947" s="301"/>
      <c r="AA7947" s="301"/>
      <c r="AB7947" s="301"/>
      <c r="AC7947" s="301"/>
      <c r="AD7947" s="301"/>
      <c r="AE7947" s="301"/>
      <c r="AF7947" s="301"/>
      <c r="AG7947" s="301"/>
      <c r="AH7947" s="301"/>
      <c r="AI7947" s="301"/>
    </row>
    <row r="7948" spans="18:35" ht="80.099999999999994" customHeight="1" x14ac:dyDescent="0.2">
      <c r="R7948" s="301"/>
      <c r="S7948" s="301"/>
      <c r="T7948" s="301"/>
      <c r="U7948" s="301"/>
      <c r="V7948" s="301"/>
      <c r="W7948" s="301"/>
      <c r="X7948" s="301"/>
      <c r="Y7948" s="301"/>
      <c r="Z7948" s="301"/>
      <c r="AA7948" s="301"/>
      <c r="AB7948" s="301"/>
      <c r="AC7948" s="301"/>
      <c r="AD7948" s="301"/>
      <c r="AE7948" s="301"/>
      <c r="AF7948" s="301"/>
      <c r="AG7948" s="301"/>
      <c r="AH7948" s="301"/>
      <c r="AI7948" s="301"/>
    </row>
    <row r="7949" spans="18:35" ht="80.099999999999994" customHeight="1" x14ac:dyDescent="0.2">
      <c r="R7949" s="301"/>
      <c r="S7949" s="301"/>
      <c r="T7949" s="301"/>
      <c r="U7949" s="301"/>
      <c r="V7949" s="301"/>
      <c r="W7949" s="301"/>
      <c r="X7949" s="301"/>
      <c r="Y7949" s="301"/>
      <c r="Z7949" s="301"/>
      <c r="AA7949" s="301"/>
      <c r="AB7949" s="301"/>
      <c r="AC7949" s="301"/>
      <c r="AD7949" s="301"/>
      <c r="AE7949" s="301"/>
      <c r="AF7949" s="301"/>
      <c r="AG7949" s="301"/>
      <c r="AH7949" s="301"/>
      <c r="AI7949" s="301"/>
    </row>
    <row r="7950" spans="18:35" ht="80.099999999999994" customHeight="1" x14ac:dyDescent="0.2">
      <c r="R7950" s="301"/>
      <c r="S7950" s="301"/>
      <c r="T7950" s="301"/>
      <c r="U7950" s="301"/>
      <c r="V7950" s="301"/>
      <c r="W7950" s="301"/>
      <c r="X7950" s="301"/>
      <c r="Y7950" s="301"/>
      <c r="Z7950" s="301"/>
      <c r="AA7950" s="301"/>
      <c r="AB7950" s="301"/>
      <c r="AC7950" s="301"/>
      <c r="AD7950" s="301"/>
      <c r="AE7950" s="301"/>
      <c r="AF7950" s="301"/>
      <c r="AG7950" s="301"/>
      <c r="AH7950" s="301"/>
      <c r="AI7950" s="301"/>
    </row>
    <row r="7951" spans="18:35" ht="80.099999999999994" customHeight="1" x14ac:dyDescent="0.2">
      <c r="R7951" s="301"/>
      <c r="S7951" s="301"/>
      <c r="T7951" s="301"/>
      <c r="U7951" s="301"/>
      <c r="V7951" s="301"/>
      <c r="W7951" s="301"/>
      <c r="X7951" s="301"/>
      <c r="Y7951" s="301"/>
      <c r="Z7951" s="301"/>
      <c r="AA7951" s="301"/>
      <c r="AB7951" s="301"/>
      <c r="AC7951" s="301"/>
      <c r="AD7951" s="301"/>
      <c r="AE7951" s="301"/>
      <c r="AF7951" s="301"/>
      <c r="AG7951" s="301"/>
      <c r="AH7951" s="301"/>
      <c r="AI7951" s="301"/>
    </row>
    <row r="7952" spans="18:35" ht="80.099999999999994" customHeight="1" x14ac:dyDescent="0.2">
      <c r="R7952" s="301"/>
      <c r="S7952" s="301"/>
      <c r="T7952" s="301"/>
      <c r="U7952" s="301"/>
      <c r="V7952" s="301"/>
      <c r="W7952" s="301"/>
      <c r="X7952" s="301"/>
      <c r="Y7952" s="301"/>
      <c r="Z7952" s="301"/>
      <c r="AA7952" s="301"/>
      <c r="AB7952" s="301"/>
      <c r="AC7952" s="301"/>
      <c r="AD7952" s="301"/>
      <c r="AE7952" s="301"/>
      <c r="AF7952" s="301"/>
      <c r="AG7952" s="301"/>
      <c r="AH7952" s="301"/>
      <c r="AI7952" s="301"/>
    </row>
    <row r="7953" spans="18:35" ht="80.099999999999994" customHeight="1" x14ac:dyDescent="0.2">
      <c r="R7953" s="301"/>
      <c r="S7953" s="301"/>
      <c r="T7953" s="301"/>
      <c r="U7953" s="301"/>
      <c r="V7953" s="301"/>
      <c r="W7953" s="301"/>
      <c r="X7953" s="301"/>
      <c r="Y7953" s="301"/>
      <c r="Z7953" s="301"/>
      <c r="AA7953" s="301"/>
      <c r="AB7953" s="301"/>
      <c r="AC7953" s="301"/>
      <c r="AD7953" s="301"/>
      <c r="AE7953" s="301"/>
      <c r="AF7953" s="301"/>
      <c r="AG7953" s="301"/>
      <c r="AH7953" s="301"/>
      <c r="AI7953" s="301"/>
    </row>
    <row r="7954" spans="18:35" ht="80.099999999999994" customHeight="1" x14ac:dyDescent="0.2">
      <c r="R7954" s="301"/>
      <c r="S7954" s="301"/>
      <c r="T7954" s="301"/>
      <c r="U7954" s="301"/>
      <c r="V7954" s="301"/>
      <c r="W7954" s="301"/>
      <c r="X7954" s="301"/>
      <c r="Y7954" s="301"/>
      <c r="Z7954" s="301"/>
      <c r="AA7954" s="301"/>
      <c r="AB7954" s="301"/>
      <c r="AC7954" s="301"/>
      <c r="AD7954" s="301"/>
      <c r="AE7954" s="301"/>
      <c r="AF7954" s="301"/>
      <c r="AG7954" s="301"/>
      <c r="AH7954" s="301"/>
      <c r="AI7954" s="301"/>
    </row>
    <row r="7955" spans="18:35" ht="80.099999999999994" customHeight="1" x14ac:dyDescent="0.2">
      <c r="R7955" s="301"/>
      <c r="S7955" s="301"/>
      <c r="T7955" s="301"/>
      <c r="U7955" s="301"/>
      <c r="V7955" s="301"/>
      <c r="W7955" s="301"/>
      <c r="X7955" s="301"/>
      <c r="Y7955" s="301"/>
      <c r="Z7955" s="301"/>
      <c r="AA7955" s="301"/>
      <c r="AB7955" s="301"/>
      <c r="AC7955" s="301"/>
      <c r="AD7955" s="301"/>
      <c r="AE7955" s="301"/>
      <c r="AF7955" s="301"/>
      <c r="AG7955" s="301"/>
      <c r="AH7955" s="301"/>
      <c r="AI7955" s="301"/>
    </row>
    <row r="7956" spans="18:35" ht="80.099999999999994" customHeight="1" x14ac:dyDescent="0.2">
      <c r="R7956" s="301"/>
      <c r="S7956" s="301"/>
      <c r="T7956" s="301"/>
      <c r="U7956" s="301"/>
      <c r="V7956" s="301"/>
      <c r="W7956" s="301"/>
      <c r="X7956" s="301"/>
      <c r="Y7956" s="301"/>
      <c r="Z7956" s="301"/>
      <c r="AA7956" s="301"/>
      <c r="AB7956" s="301"/>
      <c r="AC7956" s="301"/>
      <c r="AD7956" s="301"/>
      <c r="AE7956" s="301"/>
      <c r="AF7956" s="301"/>
      <c r="AG7956" s="301"/>
      <c r="AH7956" s="301"/>
      <c r="AI7956" s="301"/>
    </row>
    <row r="7957" spans="18:35" ht="80.099999999999994" customHeight="1" x14ac:dyDescent="0.2">
      <c r="R7957" s="301"/>
      <c r="S7957" s="301"/>
      <c r="T7957" s="301"/>
      <c r="U7957" s="301"/>
      <c r="V7957" s="301"/>
      <c r="W7957" s="301"/>
      <c r="X7957" s="301"/>
      <c r="Y7957" s="301"/>
      <c r="Z7957" s="301"/>
      <c r="AA7957" s="301"/>
      <c r="AB7957" s="301"/>
      <c r="AC7957" s="301"/>
      <c r="AD7957" s="301"/>
      <c r="AE7957" s="301"/>
      <c r="AF7957" s="301"/>
      <c r="AG7957" s="301"/>
      <c r="AH7957" s="301"/>
      <c r="AI7957" s="301"/>
    </row>
    <row r="7958" spans="18:35" ht="80.099999999999994" customHeight="1" x14ac:dyDescent="0.2">
      <c r="R7958" s="301"/>
      <c r="S7958" s="301"/>
      <c r="T7958" s="301"/>
      <c r="U7958" s="301"/>
      <c r="V7958" s="301"/>
      <c r="W7958" s="301"/>
      <c r="X7958" s="301"/>
      <c r="Y7958" s="301"/>
      <c r="Z7958" s="301"/>
      <c r="AA7958" s="301"/>
      <c r="AB7958" s="301"/>
      <c r="AC7958" s="301"/>
      <c r="AD7958" s="301"/>
      <c r="AE7958" s="301"/>
      <c r="AF7958" s="301"/>
      <c r="AG7958" s="301"/>
      <c r="AH7958" s="301"/>
      <c r="AI7958" s="301"/>
    </row>
    <row r="7959" spans="18:35" ht="80.099999999999994" customHeight="1" x14ac:dyDescent="0.2">
      <c r="R7959" s="301"/>
      <c r="S7959" s="301"/>
      <c r="T7959" s="301"/>
      <c r="U7959" s="301"/>
      <c r="V7959" s="301"/>
      <c r="W7959" s="301"/>
      <c r="X7959" s="301"/>
      <c r="Y7959" s="301"/>
      <c r="Z7959" s="301"/>
      <c r="AA7959" s="301"/>
      <c r="AB7959" s="301"/>
      <c r="AC7959" s="301"/>
      <c r="AD7959" s="301"/>
      <c r="AE7959" s="301"/>
      <c r="AF7959" s="301"/>
      <c r="AG7959" s="301"/>
      <c r="AH7959" s="301"/>
      <c r="AI7959" s="301"/>
    </row>
    <row r="7960" spans="18:35" ht="80.099999999999994" customHeight="1" x14ac:dyDescent="0.2">
      <c r="R7960" s="301"/>
      <c r="S7960" s="301"/>
      <c r="T7960" s="301"/>
      <c r="U7960" s="301"/>
      <c r="V7960" s="301"/>
      <c r="W7960" s="301"/>
      <c r="X7960" s="301"/>
      <c r="Y7960" s="301"/>
      <c r="Z7960" s="301"/>
      <c r="AA7960" s="301"/>
      <c r="AB7960" s="301"/>
      <c r="AC7960" s="301"/>
      <c r="AD7960" s="301"/>
      <c r="AE7960" s="301"/>
      <c r="AF7960" s="301"/>
      <c r="AG7960" s="301"/>
      <c r="AH7960" s="301"/>
      <c r="AI7960" s="301"/>
    </row>
    <row r="7961" spans="18:35" ht="80.099999999999994" customHeight="1" x14ac:dyDescent="0.2">
      <c r="R7961" s="301"/>
      <c r="S7961" s="301"/>
      <c r="T7961" s="301"/>
      <c r="U7961" s="301"/>
      <c r="V7961" s="301"/>
      <c r="W7961" s="301"/>
      <c r="X7961" s="301"/>
      <c r="Y7961" s="301"/>
      <c r="Z7961" s="301"/>
      <c r="AA7961" s="301"/>
      <c r="AB7961" s="301"/>
      <c r="AC7961" s="301"/>
      <c r="AD7961" s="301"/>
      <c r="AE7961" s="301"/>
      <c r="AF7961" s="301"/>
      <c r="AG7961" s="301"/>
      <c r="AH7961" s="301"/>
      <c r="AI7961" s="301"/>
    </row>
    <row r="7962" spans="18:35" ht="80.099999999999994" customHeight="1" x14ac:dyDescent="0.2">
      <c r="R7962" s="301"/>
      <c r="S7962" s="301"/>
      <c r="T7962" s="301"/>
      <c r="U7962" s="301"/>
      <c r="V7962" s="301"/>
      <c r="W7962" s="301"/>
      <c r="X7962" s="301"/>
      <c r="Y7962" s="301"/>
      <c r="Z7962" s="301"/>
      <c r="AA7962" s="301"/>
      <c r="AB7962" s="301"/>
      <c r="AC7962" s="301"/>
      <c r="AD7962" s="301"/>
      <c r="AE7962" s="301"/>
      <c r="AF7962" s="301"/>
      <c r="AG7962" s="301"/>
      <c r="AH7962" s="301"/>
      <c r="AI7962" s="301"/>
    </row>
    <row r="7963" spans="18:35" ht="80.099999999999994" customHeight="1" x14ac:dyDescent="0.2">
      <c r="R7963" s="301"/>
      <c r="S7963" s="301"/>
      <c r="T7963" s="301"/>
      <c r="U7963" s="301"/>
      <c r="V7963" s="301"/>
      <c r="W7963" s="301"/>
      <c r="X7963" s="301"/>
      <c r="Y7963" s="301"/>
      <c r="Z7963" s="301"/>
      <c r="AA7963" s="301"/>
      <c r="AB7963" s="301"/>
      <c r="AC7963" s="301"/>
      <c r="AD7963" s="301"/>
      <c r="AE7963" s="301"/>
      <c r="AF7963" s="301"/>
      <c r="AG7963" s="301"/>
      <c r="AH7963" s="301"/>
      <c r="AI7963" s="301"/>
    </row>
    <row r="7964" spans="18:35" ht="80.099999999999994" customHeight="1" x14ac:dyDescent="0.2">
      <c r="R7964" s="301"/>
      <c r="S7964" s="301"/>
      <c r="T7964" s="301"/>
      <c r="U7964" s="301"/>
      <c r="V7964" s="301"/>
      <c r="W7964" s="301"/>
      <c r="X7964" s="301"/>
      <c r="Y7964" s="301"/>
      <c r="Z7964" s="301"/>
      <c r="AA7964" s="301"/>
      <c r="AB7964" s="301"/>
      <c r="AC7964" s="301"/>
      <c r="AD7964" s="301"/>
      <c r="AE7964" s="301"/>
      <c r="AF7964" s="301"/>
      <c r="AG7964" s="301"/>
      <c r="AH7964" s="301"/>
      <c r="AI7964" s="301"/>
    </row>
    <row r="7965" spans="18:35" ht="80.099999999999994" customHeight="1" x14ac:dyDescent="0.2">
      <c r="R7965" s="301"/>
      <c r="S7965" s="301"/>
      <c r="T7965" s="301"/>
      <c r="U7965" s="301"/>
      <c r="V7965" s="301"/>
      <c r="W7965" s="301"/>
      <c r="X7965" s="301"/>
      <c r="Y7965" s="301"/>
      <c r="Z7965" s="301"/>
      <c r="AA7965" s="301"/>
      <c r="AB7965" s="301"/>
      <c r="AC7965" s="301"/>
      <c r="AD7965" s="301"/>
      <c r="AE7965" s="301"/>
      <c r="AF7965" s="301"/>
      <c r="AG7965" s="301"/>
      <c r="AH7965" s="301"/>
      <c r="AI7965" s="301"/>
    </row>
    <row r="7966" spans="18:35" ht="80.099999999999994" customHeight="1" x14ac:dyDescent="0.2">
      <c r="R7966" s="301"/>
      <c r="S7966" s="301"/>
      <c r="T7966" s="301"/>
      <c r="U7966" s="301"/>
      <c r="V7966" s="301"/>
      <c r="W7966" s="301"/>
      <c r="X7966" s="301"/>
      <c r="Y7966" s="301"/>
      <c r="Z7966" s="301"/>
      <c r="AA7966" s="301"/>
      <c r="AB7966" s="301"/>
      <c r="AC7966" s="301"/>
      <c r="AD7966" s="301"/>
      <c r="AE7966" s="301"/>
      <c r="AF7966" s="301"/>
      <c r="AG7966" s="301"/>
      <c r="AH7966" s="301"/>
      <c r="AI7966" s="301"/>
    </row>
    <row r="7967" spans="18:35" ht="80.099999999999994" customHeight="1" x14ac:dyDescent="0.2">
      <c r="R7967" s="301"/>
      <c r="S7967" s="301"/>
      <c r="T7967" s="301"/>
      <c r="U7967" s="301"/>
      <c r="V7967" s="301"/>
      <c r="W7967" s="301"/>
      <c r="X7967" s="301"/>
      <c r="Y7967" s="301"/>
      <c r="Z7967" s="301"/>
      <c r="AA7967" s="301"/>
      <c r="AB7967" s="301"/>
      <c r="AC7967" s="301"/>
      <c r="AD7967" s="301"/>
      <c r="AE7967" s="301"/>
      <c r="AF7967" s="301"/>
      <c r="AG7967" s="301"/>
      <c r="AH7967" s="301"/>
      <c r="AI7967" s="301"/>
    </row>
    <row r="7968" spans="18:35" ht="80.099999999999994" customHeight="1" x14ac:dyDescent="0.2">
      <c r="R7968" s="301"/>
      <c r="S7968" s="301"/>
      <c r="T7968" s="301"/>
      <c r="U7968" s="301"/>
      <c r="V7968" s="301"/>
      <c r="W7968" s="301"/>
      <c r="X7968" s="301"/>
      <c r="Y7968" s="301"/>
      <c r="Z7968" s="301"/>
      <c r="AA7968" s="301"/>
      <c r="AB7968" s="301"/>
      <c r="AC7968" s="301"/>
      <c r="AD7968" s="301"/>
      <c r="AE7968" s="301"/>
      <c r="AF7968" s="301"/>
      <c r="AG7968" s="301"/>
      <c r="AH7968" s="301"/>
      <c r="AI7968" s="301"/>
    </row>
    <row r="7969" spans="18:35" ht="80.099999999999994" customHeight="1" x14ac:dyDescent="0.2">
      <c r="R7969" s="301"/>
      <c r="S7969" s="301"/>
      <c r="T7969" s="301"/>
      <c r="U7969" s="301"/>
      <c r="V7969" s="301"/>
      <c r="W7969" s="301"/>
      <c r="X7969" s="301"/>
      <c r="Y7969" s="301"/>
      <c r="Z7969" s="301"/>
      <c r="AA7969" s="301"/>
      <c r="AB7969" s="301"/>
      <c r="AC7969" s="301"/>
      <c r="AD7969" s="301"/>
      <c r="AE7969" s="301"/>
      <c r="AF7969" s="301"/>
      <c r="AG7969" s="301"/>
      <c r="AH7969" s="301"/>
      <c r="AI7969" s="301"/>
    </row>
    <row r="7970" spans="18:35" ht="80.099999999999994" customHeight="1" x14ac:dyDescent="0.2">
      <c r="R7970" s="301"/>
      <c r="S7970" s="301"/>
      <c r="T7970" s="301"/>
      <c r="U7970" s="301"/>
      <c r="V7970" s="301"/>
      <c r="W7970" s="301"/>
      <c r="X7970" s="301"/>
      <c r="Y7970" s="301"/>
      <c r="Z7970" s="301"/>
      <c r="AA7970" s="301"/>
      <c r="AB7970" s="301"/>
      <c r="AC7970" s="301"/>
      <c r="AD7970" s="301"/>
      <c r="AE7970" s="301"/>
      <c r="AF7970" s="301"/>
      <c r="AG7970" s="301"/>
      <c r="AH7970" s="301"/>
      <c r="AI7970" s="301"/>
    </row>
    <row r="7971" spans="18:35" ht="80.099999999999994" customHeight="1" x14ac:dyDescent="0.2">
      <c r="R7971" s="301"/>
      <c r="S7971" s="301"/>
      <c r="T7971" s="301"/>
      <c r="U7971" s="301"/>
      <c r="V7971" s="301"/>
      <c r="W7971" s="301"/>
      <c r="X7971" s="301"/>
      <c r="Y7971" s="301"/>
      <c r="Z7971" s="301"/>
      <c r="AA7971" s="301"/>
      <c r="AB7971" s="301"/>
      <c r="AC7971" s="301"/>
      <c r="AD7971" s="301"/>
      <c r="AE7971" s="301"/>
      <c r="AF7971" s="301"/>
      <c r="AG7971" s="301"/>
      <c r="AH7971" s="301"/>
      <c r="AI7971" s="301"/>
    </row>
    <row r="7972" spans="18:35" ht="80.099999999999994" customHeight="1" x14ac:dyDescent="0.2">
      <c r="R7972" s="301"/>
      <c r="S7972" s="301"/>
      <c r="T7972" s="301"/>
      <c r="U7972" s="301"/>
      <c r="V7972" s="301"/>
      <c r="W7972" s="301"/>
      <c r="X7972" s="301"/>
      <c r="Y7972" s="301"/>
      <c r="Z7972" s="301"/>
      <c r="AA7972" s="301"/>
      <c r="AB7972" s="301"/>
      <c r="AC7972" s="301"/>
      <c r="AD7972" s="301"/>
      <c r="AE7972" s="301"/>
      <c r="AF7972" s="301"/>
      <c r="AG7972" s="301"/>
      <c r="AH7972" s="301"/>
      <c r="AI7972" s="301"/>
    </row>
    <row r="7973" spans="18:35" ht="80.099999999999994" customHeight="1" x14ac:dyDescent="0.2">
      <c r="R7973" s="301"/>
      <c r="S7973" s="301"/>
      <c r="T7973" s="301"/>
      <c r="U7973" s="301"/>
      <c r="V7973" s="301"/>
      <c r="W7973" s="301"/>
      <c r="X7973" s="301"/>
      <c r="Y7973" s="301"/>
      <c r="Z7973" s="301"/>
      <c r="AA7973" s="301"/>
      <c r="AB7973" s="301"/>
      <c r="AC7973" s="301"/>
      <c r="AD7973" s="301"/>
      <c r="AE7973" s="301"/>
      <c r="AF7973" s="301"/>
      <c r="AG7973" s="301"/>
      <c r="AH7973" s="301"/>
      <c r="AI7973" s="301"/>
    </row>
    <row r="7974" spans="18:35" ht="80.099999999999994" customHeight="1" x14ac:dyDescent="0.2">
      <c r="R7974" s="301"/>
      <c r="S7974" s="301"/>
      <c r="T7974" s="301"/>
      <c r="U7974" s="301"/>
      <c r="V7974" s="301"/>
      <c r="W7974" s="301"/>
      <c r="X7974" s="301"/>
      <c r="Y7974" s="301"/>
      <c r="Z7974" s="301"/>
      <c r="AA7974" s="301"/>
      <c r="AB7974" s="301"/>
      <c r="AC7974" s="301"/>
      <c r="AD7974" s="301"/>
      <c r="AE7974" s="301"/>
      <c r="AF7974" s="301"/>
      <c r="AG7974" s="301"/>
      <c r="AH7974" s="301"/>
      <c r="AI7974" s="301"/>
    </row>
    <row r="7975" spans="18:35" ht="80.099999999999994" customHeight="1" x14ac:dyDescent="0.2">
      <c r="R7975" s="301"/>
      <c r="S7975" s="301"/>
      <c r="T7975" s="301"/>
      <c r="U7975" s="301"/>
      <c r="V7975" s="301"/>
      <c r="W7975" s="301"/>
      <c r="X7975" s="301"/>
      <c r="Y7975" s="301"/>
      <c r="Z7975" s="301"/>
      <c r="AA7975" s="301"/>
      <c r="AB7975" s="301"/>
      <c r="AC7975" s="301"/>
      <c r="AD7975" s="301"/>
      <c r="AE7975" s="301"/>
      <c r="AF7975" s="301"/>
      <c r="AG7975" s="301"/>
      <c r="AH7975" s="301"/>
      <c r="AI7975" s="301"/>
    </row>
    <row r="7976" spans="18:35" ht="80.099999999999994" customHeight="1" x14ac:dyDescent="0.2">
      <c r="R7976" s="301"/>
      <c r="S7976" s="301"/>
      <c r="T7976" s="301"/>
      <c r="U7976" s="301"/>
      <c r="V7976" s="301"/>
      <c r="W7976" s="301"/>
      <c r="X7976" s="301"/>
      <c r="Y7976" s="301"/>
      <c r="Z7976" s="301"/>
      <c r="AA7976" s="301"/>
      <c r="AB7976" s="301"/>
      <c r="AC7976" s="301"/>
      <c r="AD7976" s="301"/>
      <c r="AE7976" s="301"/>
      <c r="AF7976" s="301"/>
      <c r="AG7976" s="301"/>
      <c r="AH7976" s="301"/>
      <c r="AI7976" s="301"/>
    </row>
    <row r="7977" spans="18:35" ht="80.099999999999994" customHeight="1" x14ac:dyDescent="0.2">
      <c r="R7977" s="301"/>
      <c r="S7977" s="301"/>
      <c r="T7977" s="301"/>
      <c r="U7977" s="301"/>
      <c r="V7977" s="301"/>
      <c r="W7977" s="301"/>
      <c r="X7977" s="301"/>
      <c r="Y7977" s="301"/>
      <c r="Z7977" s="301"/>
      <c r="AA7977" s="301"/>
      <c r="AB7977" s="301"/>
      <c r="AC7977" s="301"/>
      <c r="AD7977" s="301"/>
      <c r="AE7977" s="301"/>
      <c r="AF7977" s="301"/>
      <c r="AG7977" s="301"/>
      <c r="AH7977" s="301"/>
      <c r="AI7977" s="301"/>
    </row>
    <row r="7978" spans="18:35" ht="80.099999999999994" customHeight="1" x14ac:dyDescent="0.2">
      <c r="R7978" s="301"/>
      <c r="S7978" s="301"/>
      <c r="T7978" s="301"/>
      <c r="U7978" s="301"/>
      <c r="V7978" s="301"/>
      <c r="W7978" s="301"/>
      <c r="X7978" s="301"/>
      <c r="Y7978" s="301"/>
      <c r="Z7978" s="301"/>
      <c r="AA7978" s="301"/>
      <c r="AB7978" s="301"/>
      <c r="AC7978" s="301"/>
      <c r="AD7978" s="301"/>
      <c r="AE7978" s="301"/>
      <c r="AF7978" s="301"/>
      <c r="AG7978" s="301"/>
      <c r="AH7978" s="301"/>
      <c r="AI7978" s="301"/>
    </row>
    <row r="7979" spans="18:35" ht="80.099999999999994" customHeight="1" x14ac:dyDescent="0.2">
      <c r="R7979" s="301"/>
      <c r="S7979" s="301"/>
      <c r="T7979" s="301"/>
      <c r="U7979" s="301"/>
      <c r="V7979" s="301"/>
      <c r="W7979" s="301"/>
      <c r="X7979" s="301"/>
      <c r="Y7979" s="301"/>
      <c r="Z7979" s="301"/>
      <c r="AA7979" s="301"/>
      <c r="AB7979" s="301"/>
      <c r="AC7979" s="301"/>
      <c r="AD7979" s="301"/>
      <c r="AE7979" s="301"/>
      <c r="AF7979" s="301"/>
      <c r="AG7979" s="301"/>
      <c r="AH7979" s="301"/>
      <c r="AI7979" s="301"/>
    </row>
    <row r="7980" spans="18:35" ht="80.099999999999994" customHeight="1" x14ac:dyDescent="0.2">
      <c r="R7980" s="301"/>
      <c r="S7980" s="301"/>
      <c r="T7980" s="301"/>
      <c r="U7980" s="301"/>
      <c r="V7980" s="301"/>
      <c r="W7980" s="301"/>
      <c r="X7980" s="301"/>
      <c r="Y7980" s="301"/>
      <c r="Z7980" s="301"/>
      <c r="AA7980" s="301"/>
      <c r="AB7980" s="301"/>
      <c r="AC7980" s="301"/>
      <c r="AD7980" s="301"/>
      <c r="AE7980" s="301"/>
      <c r="AF7980" s="301"/>
      <c r="AG7980" s="301"/>
      <c r="AH7980" s="301"/>
      <c r="AI7980" s="301"/>
    </row>
    <row r="7981" spans="18:35" ht="80.099999999999994" customHeight="1" x14ac:dyDescent="0.2">
      <c r="R7981" s="301"/>
      <c r="S7981" s="301"/>
      <c r="T7981" s="301"/>
      <c r="U7981" s="301"/>
      <c r="V7981" s="301"/>
      <c r="W7981" s="301"/>
      <c r="X7981" s="301"/>
      <c r="Y7981" s="301"/>
      <c r="Z7981" s="301"/>
      <c r="AA7981" s="301"/>
      <c r="AB7981" s="301"/>
      <c r="AC7981" s="301"/>
      <c r="AD7981" s="301"/>
      <c r="AE7981" s="301"/>
      <c r="AF7981" s="301"/>
      <c r="AG7981" s="301"/>
      <c r="AH7981" s="301"/>
      <c r="AI7981" s="301"/>
    </row>
    <row r="7982" spans="18:35" ht="80.099999999999994" customHeight="1" x14ac:dyDescent="0.2">
      <c r="R7982" s="301"/>
      <c r="S7982" s="301"/>
      <c r="T7982" s="301"/>
      <c r="U7982" s="301"/>
      <c r="V7982" s="301"/>
      <c r="W7982" s="301"/>
      <c r="X7982" s="301"/>
      <c r="Y7982" s="301"/>
      <c r="Z7982" s="301"/>
      <c r="AA7982" s="301"/>
      <c r="AB7982" s="301"/>
      <c r="AC7982" s="301"/>
      <c r="AD7982" s="301"/>
      <c r="AE7982" s="301"/>
      <c r="AF7982" s="301"/>
      <c r="AG7982" s="301"/>
      <c r="AH7982" s="301"/>
      <c r="AI7982" s="301"/>
    </row>
    <row r="7983" spans="18:35" ht="80.099999999999994" customHeight="1" x14ac:dyDescent="0.2">
      <c r="R7983" s="301"/>
      <c r="S7983" s="301"/>
      <c r="T7983" s="301"/>
      <c r="U7983" s="301"/>
      <c r="V7983" s="301"/>
      <c r="W7983" s="301"/>
      <c r="X7983" s="301"/>
      <c r="Y7983" s="301"/>
      <c r="Z7983" s="301"/>
      <c r="AA7983" s="301"/>
      <c r="AB7983" s="301"/>
      <c r="AC7983" s="301"/>
      <c r="AD7983" s="301"/>
      <c r="AE7983" s="301"/>
      <c r="AF7983" s="301"/>
      <c r="AG7983" s="301"/>
      <c r="AH7983" s="301"/>
      <c r="AI7983" s="301"/>
    </row>
    <row r="7984" spans="18:35" ht="80.099999999999994" customHeight="1" x14ac:dyDescent="0.2">
      <c r="R7984" s="301"/>
      <c r="S7984" s="301"/>
      <c r="T7984" s="301"/>
      <c r="U7984" s="301"/>
      <c r="V7984" s="301"/>
      <c r="W7984" s="301"/>
      <c r="X7984" s="301"/>
      <c r="Y7984" s="301"/>
      <c r="Z7984" s="301"/>
      <c r="AA7984" s="301"/>
      <c r="AB7984" s="301"/>
      <c r="AC7984" s="301"/>
      <c r="AD7984" s="301"/>
      <c r="AE7984" s="301"/>
      <c r="AF7984" s="301"/>
      <c r="AG7984" s="301"/>
      <c r="AH7984" s="301"/>
      <c r="AI7984" s="301"/>
    </row>
    <row r="7985" spans="18:35" ht="80.099999999999994" customHeight="1" x14ac:dyDescent="0.2">
      <c r="R7985" s="301"/>
      <c r="S7985" s="301"/>
      <c r="T7985" s="301"/>
      <c r="U7985" s="301"/>
      <c r="V7985" s="301"/>
      <c r="W7985" s="301"/>
      <c r="X7985" s="301"/>
      <c r="Y7985" s="301"/>
      <c r="Z7985" s="301"/>
      <c r="AA7985" s="301"/>
      <c r="AB7985" s="301"/>
      <c r="AC7985" s="301"/>
      <c r="AD7985" s="301"/>
      <c r="AE7985" s="301"/>
      <c r="AF7985" s="301"/>
      <c r="AG7985" s="301"/>
      <c r="AH7985" s="301"/>
      <c r="AI7985" s="301"/>
    </row>
    <row r="7986" spans="18:35" ht="80.099999999999994" customHeight="1" x14ac:dyDescent="0.2">
      <c r="R7986" s="301"/>
      <c r="S7986" s="301"/>
      <c r="T7986" s="301"/>
      <c r="U7986" s="301"/>
      <c r="V7986" s="301"/>
      <c r="W7986" s="301"/>
      <c r="X7986" s="301"/>
      <c r="Y7986" s="301"/>
      <c r="Z7986" s="301"/>
      <c r="AA7986" s="301"/>
      <c r="AB7986" s="301"/>
      <c r="AC7986" s="301"/>
      <c r="AD7986" s="301"/>
      <c r="AE7986" s="301"/>
      <c r="AF7986" s="301"/>
      <c r="AG7986" s="301"/>
      <c r="AH7986" s="301"/>
      <c r="AI7986" s="301"/>
    </row>
    <row r="7987" spans="18:35" ht="80.099999999999994" customHeight="1" x14ac:dyDescent="0.2">
      <c r="R7987" s="301"/>
      <c r="S7987" s="301"/>
      <c r="T7987" s="301"/>
      <c r="U7987" s="301"/>
      <c r="V7987" s="301"/>
      <c r="W7987" s="301"/>
      <c r="X7987" s="301"/>
      <c r="Y7987" s="301"/>
      <c r="Z7987" s="301"/>
      <c r="AA7987" s="301"/>
      <c r="AB7987" s="301"/>
      <c r="AC7987" s="301"/>
      <c r="AD7987" s="301"/>
      <c r="AE7987" s="301"/>
      <c r="AF7987" s="301"/>
      <c r="AG7987" s="301"/>
      <c r="AH7987" s="301"/>
      <c r="AI7987" s="301"/>
    </row>
    <row r="7988" spans="18:35" ht="80.099999999999994" customHeight="1" x14ac:dyDescent="0.2">
      <c r="R7988" s="301"/>
      <c r="S7988" s="301"/>
      <c r="T7988" s="301"/>
      <c r="U7988" s="301"/>
      <c r="V7988" s="301"/>
      <c r="W7988" s="301"/>
      <c r="X7988" s="301"/>
      <c r="Y7988" s="301"/>
      <c r="Z7988" s="301"/>
      <c r="AA7988" s="301"/>
      <c r="AB7988" s="301"/>
      <c r="AC7988" s="301"/>
      <c r="AD7988" s="301"/>
      <c r="AE7988" s="301"/>
      <c r="AF7988" s="301"/>
      <c r="AG7988" s="301"/>
      <c r="AH7988" s="301"/>
      <c r="AI7988" s="301"/>
    </row>
    <row r="7989" spans="18:35" ht="80.099999999999994" customHeight="1" x14ac:dyDescent="0.2">
      <c r="R7989" s="301"/>
      <c r="S7989" s="301"/>
      <c r="T7989" s="301"/>
      <c r="U7989" s="301"/>
      <c r="V7989" s="301"/>
      <c r="W7989" s="301"/>
      <c r="X7989" s="301"/>
      <c r="Y7989" s="301"/>
      <c r="Z7989" s="301"/>
      <c r="AA7989" s="301"/>
      <c r="AB7989" s="301"/>
      <c r="AC7989" s="301"/>
      <c r="AD7989" s="301"/>
      <c r="AE7989" s="301"/>
      <c r="AF7989" s="301"/>
      <c r="AG7989" s="301"/>
      <c r="AH7989" s="301"/>
      <c r="AI7989" s="301"/>
    </row>
    <row r="7990" spans="18:35" ht="80.099999999999994" customHeight="1" x14ac:dyDescent="0.2">
      <c r="R7990" s="301"/>
      <c r="S7990" s="301"/>
      <c r="T7990" s="301"/>
      <c r="U7990" s="301"/>
      <c r="V7990" s="301"/>
      <c r="W7990" s="301"/>
      <c r="X7990" s="301"/>
      <c r="Y7990" s="301"/>
      <c r="Z7990" s="301"/>
      <c r="AA7990" s="301"/>
      <c r="AB7990" s="301"/>
      <c r="AC7990" s="301"/>
      <c r="AD7990" s="301"/>
      <c r="AE7990" s="301"/>
      <c r="AF7990" s="301"/>
      <c r="AG7990" s="301"/>
      <c r="AH7990" s="301"/>
      <c r="AI7990" s="301"/>
    </row>
    <row r="7991" spans="18:35" ht="80.099999999999994" customHeight="1" x14ac:dyDescent="0.2">
      <c r="R7991" s="301"/>
      <c r="S7991" s="301"/>
      <c r="T7991" s="301"/>
      <c r="U7991" s="301"/>
      <c r="V7991" s="301"/>
      <c r="W7991" s="301"/>
      <c r="X7991" s="301"/>
      <c r="Y7991" s="301"/>
      <c r="Z7991" s="301"/>
      <c r="AA7991" s="301"/>
      <c r="AB7991" s="301"/>
      <c r="AC7991" s="301"/>
      <c r="AD7991" s="301"/>
      <c r="AE7991" s="301"/>
      <c r="AF7991" s="301"/>
      <c r="AG7991" s="301"/>
      <c r="AH7991" s="301"/>
      <c r="AI7991" s="301"/>
    </row>
    <row r="7992" spans="18:35" ht="80.099999999999994" customHeight="1" x14ac:dyDescent="0.2">
      <c r="R7992" s="301"/>
      <c r="S7992" s="301"/>
      <c r="T7992" s="301"/>
      <c r="U7992" s="301"/>
      <c r="V7992" s="301"/>
      <c r="W7992" s="301"/>
      <c r="X7992" s="301"/>
      <c r="Y7992" s="301"/>
      <c r="Z7992" s="301"/>
      <c r="AA7992" s="301"/>
      <c r="AB7992" s="301"/>
      <c r="AC7992" s="301"/>
      <c r="AD7992" s="301"/>
      <c r="AE7992" s="301"/>
      <c r="AF7992" s="301"/>
      <c r="AG7992" s="301"/>
      <c r="AH7992" s="301"/>
      <c r="AI7992" s="301"/>
    </row>
    <row r="7993" spans="18:35" ht="80.099999999999994" customHeight="1" x14ac:dyDescent="0.2">
      <c r="R7993" s="301"/>
      <c r="S7993" s="301"/>
      <c r="T7993" s="301"/>
      <c r="U7993" s="301"/>
      <c r="V7993" s="301"/>
      <c r="W7993" s="301"/>
      <c r="X7993" s="301"/>
      <c r="Y7993" s="301"/>
      <c r="Z7993" s="301"/>
      <c r="AA7993" s="301"/>
      <c r="AB7993" s="301"/>
      <c r="AC7993" s="301"/>
      <c r="AD7993" s="301"/>
      <c r="AE7993" s="301"/>
      <c r="AF7993" s="301"/>
      <c r="AG7993" s="301"/>
      <c r="AH7993" s="301"/>
      <c r="AI7993" s="301"/>
    </row>
    <row r="7994" spans="18:35" ht="80.099999999999994" customHeight="1" x14ac:dyDescent="0.2">
      <c r="R7994" s="301"/>
      <c r="S7994" s="301"/>
      <c r="T7994" s="301"/>
      <c r="U7994" s="301"/>
      <c r="V7994" s="301"/>
      <c r="W7994" s="301"/>
      <c r="X7994" s="301"/>
      <c r="Y7994" s="301"/>
      <c r="Z7994" s="301"/>
      <c r="AA7994" s="301"/>
      <c r="AB7994" s="301"/>
      <c r="AC7994" s="301"/>
      <c r="AD7994" s="301"/>
      <c r="AE7994" s="301"/>
      <c r="AF7994" s="301"/>
      <c r="AG7994" s="301"/>
      <c r="AH7994" s="301"/>
      <c r="AI7994" s="301"/>
    </row>
    <row r="7995" spans="18:35" ht="80.099999999999994" customHeight="1" x14ac:dyDescent="0.2">
      <c r="R7995" s="301"/>
      <c r="S7995" s="301"/>
      <c r="T7995" s="301"/>
      <c r="U7995" s="301"/>
      <c r="V7995" s="301"/>
      <c r="W7995" s="301"/>
      <c r="X7995" s="301"/>
      <c r="Y7995" s="301"/>
      <c r="Z7995" s="301"/>
      <c r="AA7995" s="301"/>
      <c r="AB7995" s="301"/>
      <c r="AC7995" s="301"/>
      <c r="AD7995" s="301"/>
      <c r="AE7995" s="301"/>
      <c r="AF7995" s="301"/>
      <c r="AG7995" s="301"/>
      <c r="AH7995" s="301"/>
      <c r="AI7995" s="301"/>
    </row>
    <row r="7996" spans="18:35" ht="80.099999999999994" customHeight="1" x14ac:dyDescent="0.2">
      <c r="R7996" s="301"/>
      <c r="S7996" s="301"/>
      <c r="T7996" s="301"/>
      <c r="U7996" s="301"/>
      <c r="V7996" s="301"/>
      <c r="W7996" s="301"/>
      <c r="X7996" s="301"/>
      <c r="Y7996" s="301"/>
      <c r="Z7996" s="301"/>
      <c r="AA7996" s="301"/>
      <c r="AB7996" s="301"/>
      <c r="AC7996" s="301"/>
      <c r="AD7996" s="301"/>
      <c r="AE7996" s="301"/>
      <c r="AF7996" s="301"/>
      <c r="AG7996" s="301"/>
      <c r="AH7996" s="301"/>
      <c r="AI7996" s="301"/>
    </row>
    <row r="7997" spans="18:35" ht="80.099999999999994" customHeight="1" x14ac:dyDescent="0.2">
      <c r="R7997" s="301"/>
      <c r="S7997" s="301"/>
      <c r="T7997" s="301"/>
      <c r="U7997" s="301"/>
      <c r="V7997" s="301"/>
      <c r="W7997" s="301"/>
      <c r="X7997" s="301"/>
      <c r="Y7997" s="301"/>
      <c r="Z7997" s="301"/>
      <c r="AA7997" s="301"/>
      <c r="AB7997" s="301"/>
      <c r="AC7997" s="301"/>
      <c r="AD7997" s="301"/>
      <c r="AE7997" s="301"/>
      <c r="AF7997" s="301"/>
      <c r="AG7997" s="301"/>
      <c r="AH7997" s="301"/>
      <c r="AI7997" s="301"/>
    </row>
    <row r="7998" spans="18:35" ht="80.099999999999994" customHeight="1" x14ac:dyDescent="0.2">
      <c r="R7998" s="301"/>
      <c r="S7998" s="301"/>
      <c r="T7998" s="301"/>
      <c r="U7998" s="301"/>
      <c r="V7998" s="301"/>
      <c r="W7998" s="301"/>
      <c r="X7998" s="301"/>
      <c r="Y7998" s="301"/>
      <c r="Z7998" s="301"/>
      <c r="AA7998" s="301"/>
      <c r="AB7998" s="301"/>
      <c r="AC7998" s="301"/>
      <c r="AD7998" s="301"/>
      <c r="AE7998" s="301"/>
      <c r="AF7998" s="301"/>
      <c r="AG7998" s="301"/>
      <c r="AH7998" s="301"/>
      <c r="AI7998" s="301"/>
    </row>
    <row r="7999" spans="18:35" ht="80.099999999999994" customHeight="1" x14ac:dyDescent="0.2">
      <c r="R7999" s="301"/>
      <c r="S7999" s="301"/>
      <c r="T7999" s="301"/>
      <c r="U7999" s="301"/>
      <c r="V7999" s="301"/>
      <c r="W7999" s="301"/>
      <c r="X7999" s="301"/>
      <c r="Y7999" s="301"/>
      <c r="Z7999" s="301"/>
      <c r="AA7999" s="301"/>
      <c r="AB7999" s="301"/>
      <c r="AC7999" s="301"/>
      <c r="AD7999" s="301"/>
      <c r="AE7999" s="301"/>
      <c r="AF7999" s="301"/>
      <c r="AG7999" s="301"/>
      <c r="AH7999" s="301"/>
      <c r="AI7999" s="301"/>
    </row>
    <row r="8000" spans="18:35" ht="80.099999999999994" customHeight="1" x14ac:dyDescent="0.2">
      <c r="R8000" s="301"/>
      <c r="S8000" s="301"/>
      <c r="T8000" s="301"/>
      <c r="U8000" s="301"/>
      <c r="V8000" s="301"/>
      <c r="W8000" s="301"/>
      <c r="X8000" s="301"/>
      <c r="Y8000" s="301"/>
      <c r="Z8000" s="301"/>
      <c r="AA8000" s="301"/>
      <c r="AB8000" s="301"/>
      <c r="AC8000" s="301"/>
      <c r="AD8000" s="301"/>
      <c r="AE8000" s="301"/>
      <c r="AF8000" s="301"/>
      <c r="AG8000" s="301"/>
      <c r="AH8000" s="301"/>
      <c r="AI8000" s="301"/>
    </row>
    <row r="8001" spans="18:35" ht="80.099999999999994" customHeight="1" x14ac:dyDescent="0.2">
      <c r="R8001" s="301"/>
      <c r="S8001" s="301"/>
      <c r="T8001" s="301"/>
      <c r="U8001" s="301"/>
      <c r="V8001" s="301"/>
      <c r="W8001" s="301"/>
      <c r="X8001" s="301"/>
      <c r="Y8001" s="301"/>
      <c r="Z8001" s="301"/>
      <c r="AA8001" s="301"/>
      <c r="AB8001" s="301"/>
      <c r="AC8001" s="301"/>
      <c r="AD8001" s="301"/>
      <c r="AE8001" s="301"/>
      <c r="AF8001" s="301"/>
      <c r="AG8001" s="301"/>
      <c r="AH8001" s="301"/>
      <c r="AI8001" s="301"/>
    </row>
    <row r="8002" spans="18:35" ht="80.099999999999994" customHeight="1" x14ac:dyDescent="0.2">
      <c r="R8002" s="301"/>
      <c r="S8002" s="301"/>
      <c r="T8002" s="301"/>
      <c r="U8002" s="301"/>
      <c r="V8002" s="301"/>
      <c r="W8002" s="301"/>
      <c r="X8002" s="301"/>
      <c r="Y8002" s="301"/>
      <c r="Z8002" s="301"/>
      <c r="AA8002" s="301"/>
      <c r="AB8002" s="301"/>
      <c r="AC8002" s="301"/>
      <c r="AD8002" s="301"/>
      <c r="AE8002" s="301"/>
      <c r="AF8002" s="301"/>
      <c r="AG8002" s="301"/>
      <c r="AH8002" s="301"/>
      <c r="AI8002" s="301"/>
    </row>
    <row r="8003" spans="18:35" ht="80.099999999999994" customHeight="1" x14ac:dyDescent="0.2">
      <c r="R8003" s="301"/>
      <c r="S8003" s="301"/>
      <c r="T8003" s="301"/>
      <c r="U8003" s="301"/>
      <c r="V8003" s="301"/>
      <c r="W8003" s="301"/>
      <c r="X8003" s="301"/>
      <c r="Y8003" s="301"/>
      <c r="Z8003" s="301"/>
      <c r="AA8003" s="301"/>
      <c r="AB8003" s="301"/>
      <c r="AC8003" s="301"/>
      <c r="AD8003" s="301"/>
      <c r="AE8003" s="301"/>
      <c r="AF8003" s="301"/>
      <c r="AG8003" s="301"/>
      <c r="AH8003" s="301"/>
      <c r="AI8003" s="301"/>
    </row>
    <row r="8004" spans="18:35" ht="80.099999999999994" customHeight="1" x14ac:dyDescent="0.2">
      <c r="R8004" s="301"/>
      <c r="S8004" s="301"/>
      <c r="T8004" s="301"/>
      <c r="U8004" s="301"/>
      <c r="V8004" s="301"/>
      <c r="W8004" s="301"/>
      <c r="X8004" s="301"/>
      <c r="Y8004" s="301"/>
      <c r="Z8004" s="301"/>
      <c r="AA8004" s="301"/>
      <c r="AB8004" s="301"/>
      <c r="AC8004" s="301"/>
      <c r="AD8004" s="301"/>
      <c r="AE8004" s="301"/>
      <c r="AF8004" s="301"/>
      <c r="AG8004" s="301"/>
      <c r="AH8004" s="301"/>
      <c r="AI8004" s="301"/>
    </row>
    <row r="8005" spans="18:35" ht="80.099999999999994" customHeight="1" x14ac:dyDescent="0.2">
      <c r="R8005" s="301"/>
      <c r="S8005" s="301"/>
      <c r="T8005" s="301"/>
      <c r="U8005" s="301"/>
      <c r="V8005" s="301"/>
      <c r="W8005" s="301"/>
      <c r="X8005" s="301"/>
      <c r="Y8005" s="301"/>
      <c r="Z8005" s="301"/>
      <c r="AA8005" s="301"/>
      <c r="AB8005" s="301"/>
      <c r="AC8005" s="301"/>
      <c r="AD8005" s="301"/>
      <c r="AE8005" s="301"/>
      <c r="AF8005" s="301"/>
      <c r="AG8005" s="301"/>
      <c r="AH8005" s="301"/>
      <c r="AI8005" s="301"/>
    </row>
    <row r="8006" spans="18:35" ht="80.099999999999994" customHeight="1" x14ac:dyDescent="0.2">
      <c r="R8006" s="301"/>
      <c r="S8006" s="301"/>
      <c r="T8006" s="301"/>
      <c r="U8006" s="301"/>
      <c r="V8006" s="301"/>
      <c r="W8006" s="301"/>
      <c r="X8006" s="301"/>
      <c r="Y8006" s="301"/>
      <c r="Z8006" s="301"/>
      <c r="AA8006" s="301"/>
      <c r="AB8006" s="301"/>
      <c r="AC8006" s="301"/>
      <c r="AD8006" s="301"/>
      <c r="AE8006" s="301"/>
      <c r="AF8006" s="301"/>
      <c r="AG8006" s="301"/>
      <c r="AH8006" s="301"/>
      <c r="AI8006" s="301"/>
    </row>
    <row r="8007" spans="18:35" ht="80.099999999999994" customHeight="1" x14ac:dyDescent="0.2">
      <c r="R8007" s="301"/>
      <c r="S8007" s="301"/>
      <c r="T8007" s="301"/>
      <c r="U8007" s="301"/>
      <c r="V8007" s="301"/>
      <c r="W8007" s="301"/>
      <c r="X8007" s="301"/>
      <c r="Y8007" s="301"/>
      <c r="Z8007" s="301"/>
      <c r="AA8007" s="301"/>
      <c r="AB8007" s="301"/>
      <c r="AC8007" s="301"/>
      <c r="AD8007" s="301"/>
      <c r="AE8007" s="301"/>
      <c r="AF8007" s="301"/>
      <c r="AG8007" s="301"/>
      <c r="AH8007" s="301"/>
      <c r="AI8007" s="301"/>
    </row>
    <row r="8008" spans="18:35" ht="80.099999999999994" customHeight="1" x14ac:dyDescent="0.2">
      <c r="R8008" s="301"/>
      <c r="S8008" s="301"/>
      <c r="T8008" s="301"/>
      <c r="U8008" s="301"/>
      <c r="V8008" s="301"/>
      <c r="W8008" s="301"/>
      <c r="X8008" s="301"/>
      <c r="Y8008" s="301"/>
      <c r="Z8008" s="301"/>
      <c r="AA8008" s="301"/>
      <c r="AB8008" s="301"/>
      <c r="AC8008" s="301"/>
      <c r="AD8008" s="301"/>
      <c r="AE8008" s="301"/>
      <c r="AF8008" s="301"/>
      <c r="AG8008" s="301"/>
      <c r="AH8008" s="301"/>
      <c r="AI8008" s="301"/>
    </row>
    <row r="8009" spans="18:35" ht="80.099999999999994" customHeight="1" x14ac:dyDescent="0.2">
      <c r="R8009" s="301"/>
      <c r="S8009" s="301"/>
      <c r="T8009" s="301"/>
      <c r="U8009" s="301"/>
      <c r="V8009" s="301"/>
      <c r="W8009" s="301"/>
      <c r="X8009" s="301"/>
      <c r="Y8009" s="301"/>
      <c r="Z8009" s="301"/>
      <c r="AA8009" s="301"/>
      <c r="AB8009" s="301"/>
      <c r="AC8009" s="301"/>
      <c r="AD8009" s="301"/>
      <c r="AE8009" s="301"/>
      <c r="AF8009" s="301"/>
      <c r="AG8009" s="301"/>
      <c r="AH8009" s="301"/>
      <c r="AI8009" s="301"/>
    </row>
    <row r="8010" spans="18:35" ht="80.099999999999994" customHeight="1" x14ac:dyDescent="0.2">
      <c r="R8010" s="301"/>
      <c r="S8010" s="301"/>
      <c r="T8010" s="301"/>
      <c r="U8010" s="301"/>
      <c r="V8010" s="301"/>
      <c r="W8010" s="301"/>
      <c r="X8010" s="301"/>
      <c r="Y8010" s="301"/>
      <c r="Z8010" s="301"/>
      <c r="AA8010" s="301"/>
      <c r="AB8010" s="301"/>
      <c r="AC8010" s="301"/>
      <c r="AD8010" s="301"/>
      <c r="AE8010" s="301"/>
      <c r="AF8010" s="301"/>
      <c r="AG8010" s="301"/>
      <c r="AH8010" s="301"/>
      <c r="AI8010" s="301"/>
    </row>
    <row r="8011" spans="18:35" ht="80.099999999999994" customHeight="1" x14ac:dyDescent="0.2">
      <c r="R8011" s="301"/>
      <c r="S8011" s="301"/>
      <c r="T8011" s="301"/>
      <c r="U8011" s="301"/>
      <c r="V8011" s="301"/>
      <c r="W8011" s="301"/>
      <c r="X8011" s="301"/>
      <c r="Y8011" s="301"/>
      <c r="Z8011" s="301"/>
      <c r="AA8011" s="301"/>
      <c r="AB8011" s="301"/>
      <c r="AC8011" s="301"/>
      <c r="AD8011" s="301"/>
      <c r="AE8011" s="301"/>
      <c r="AF8011" s="301"/>
      <c r="AG8011" s="301"/>
      <c r="AH8011" s="301"/>
      <c r="AI8011" s="301"/>
    </row>
    <row r="8012" spans="18:35" ht="80.099999999999994" customHeight="1" x14ac:dyDescent="0.2">
      <c r="R8012" s="301"/>
      <c r="S8012" s="301"/>
      <c r="T8012" s="301"/>
      <c r="U8012" s="301"/>
      <c r="V8012" s="301"/>
      <c r="W8012" s="301"/>
      <c r="X8012" s="301"/>
      <c r="Y8012" s="301"/>
      <c r="Z8012" s="301"/>
      <c r="AA8012" s="301"/>
      <c r="AB8012" s="301"/>
      <c r="AC8012" s="301"/>
      <c r="AD8012" s="301"/>
      <c r="AE8012" s="301"/>
      <c r="AF8012" s="301"/>
      <c r="AG8012" s="301"/>
      <c r="AH8012" s="301"/>
      <c r="AI8012" s="301"/>
    </row>
    <row r="8013" spans="18:35" ht="80.099999999999994" customHeight="1" x14ac:dyDescent="0.2">
      <c r="R8013" s="301"/>
      <c r="S8013" s="301"/>
      <c r="T8013" s="301"/>
      <c r="U8013" s="301"/>
      <c r="V8013" s="301"/>
      <c r="W8013" s="301"/>
      <c r="X8013" s="301"/>
      <c r="Y8013" s="301"/>
      <c r="Z8013" s="301"/>
      <c r="AA8013" s="301"/>
      <c r="AB8013" s="301"/>
      <c r="AC8013" s="301"/>
      <c r="AD8013" s="301"/>
      <c r="AE8013" s="301"/>
      <c r="AF8013" s="301"/>
      <c r="AG8013" s="301"/>
      <c r="AH8013" s="301"/>
      <c r="AI8013" s="301"/>
    </row>
    <row r="8014" spans="18:35" ht="80.099999999999994" customHeight="1" x14ac:dyDescent="0.2">
      <c r="R8014" s="301"/>
      <c r="S8014" s="301"/>
      <c r="T8014" s="301"/>
      <c r="U8014" s="301"/>
      <c r="V8014" s="301"/>
      <c r="W8014" s="301"/>
      <c r="X8014" s="301"/>
      <c r="Y8014" s="301"/>
      <c r="Z8014" s="301"/>
      <c r="AA8014" s="301"/>
      <c r="AB8014" s="301"/>
      <c r="AC8014" s="301"/>
      <c r="AD8014" s="301"/>
      <c r="AE8014" s="301"/>
      <c r="AF8014" s="301"/>
      <c r="AG8014" s="301"/>
      <c r="AH8014" s="301"/>
      <c r="AI8014" s="301"/>
    </row>
    <row r="8015" spans="18:35" ht="80.099999999999994" customHeight="1" x14ac:dyDescent="0.2">
      <c r="R8015" s="301"/>
      <c r="S8015" s="301"/>
      <c r="T8015" s="301"/>
      <c r="U8015" s="301"/>
      <c r="V8015" s="301"/>
      <c r="W8015" s="301"/>
      <c r="X8015" s="301"/>
      <c r="Y8015" s="301"/>
      <c r="Z8015" s="301"/>
      <c r="AA8015" s="301"/>
      <c r="AB8015" s="301"/>
      <c r="AC8015" s="301"/>
      <c r="AD8015" s="301"/>
      <c r="AE8015" s="301"/>
      <c r="AF8015" s="301"/>
      <c r="AG8015" s="301"/>
      <c r="AH8015" s="301"/>
      <c r="AI8015" s="301"/>
    </row>
    <row r="8016" spans="18:35" ht="80.099999999999994" customHeight="1" x14ac:dyDescent="0.2">
      <c r="R8016" s="301"/>
      <c r="S8016" s="301"/>
      <c r="T8016" s="301"/>
      <c r="U8016" s="301"/>
      <c r="V8016" s="301"/>
      <c r="W8016" s="301"/>
      <c r="X8016" s="301"/>
      <c r="Y8016" s="301"/>
      <c r="Z8016" s="301"/>
      <c r="AA8016" s="301"/>
      <c r="AB8016" s="301"/>
      <c r="AC8016" s="301"/>
      <c r="AD8016" s="301"/>
      <c r="AE8016" s="301"/>
      <c r="AF8016" s="301"/>
      <c r="AG8016" s="301"/>
      <c r="AH8016" s="301"/>
      <c r="AI8016" s="301"/>
    </row>
    <row r="8017" spans="18:35" ht="80.099999999999994" customHeight="1" x14ac:dyDescent="0.2">
      <c r="R8017" s="301"/>
      <c r="S8017" s="301"/>
      <c r="T8017" s="301"/>
      <c r="U8017" s="301"/>
      <c r="V8017" s="301"/>
      <c r="W8017" s="301"/>
      <c r="X8017" s="301"/>
      <c r="Y8017" s="301"/>
      <c r="Z8017" s="301"/>
      <c r="AA8017" s="301"/>
      <c r="AB8017" s="301"/>
      <c r="AC8017" s="301"/>
      <c r="AD8017" s="301"/>
      <c r="AE8017" s="301"/>
      <c r="AF8017" s="301"/>
      <c r="AG8017" s="301"/>
      <c r="AH8017" s="301"/>
      <c r="AI8017" s="301"/>
    </row>
    <row r="8018" spans="18:35" ht="80.099999999999994" customHeight="1" x14ac:dyDescent="0.2">
      <c r="R8018" s="301"/>
      <c r="S8018" s="301"/>
      <c r="T8018" s="301"/>
      <c r="U8018" s="301"/>
      <c r="V8018" s="301"/>
      <c r="W8018" s="301"/>
      <c r="X8018" s="301"/>
      <c r="Y8018" s="301"/>
      <c r="Z8018" s="301"/>
      <c r="AA8018" s="301"/>
      <c r="AB8018" s="301"/>
      <c r="AC8018" s="301"/>
      <c r="AD8018" s="301"/>
      <c r="AE8018" s="301"/>
      <c r="AF8018" s="301"/>
      <c r="AG8018" s="301"/>
      <c r="AH8018" s="301"/>
      <c r="AI8018" s="301"/>
    </row>
    <row r="8019" spans="18:35" ht="80.099999999999994" customHeight="1" x14ac:dyDescent="0.2">
      <c r="R8019" s="301"/>
      <c r="S8019" s="301"/>
      <c r="T8019" s="301"/>
      <c r="U8019" s="301"/>
      <c r="V8019" s="301"/>
      <c r="W8019" s="301"/>
      <c r="X8019" s="301"/>
      <c r="Y8019" s="301"/>
      <c r="Z8019" s="301"/>
      <c r="AA8019" s="301"/>
      <c r="AB8019" s="301"/>
      <c r="AC8019" s="301"/>
      <c r="AD8019" s="301"/>
      <c r="AE8019" s="301"/>
      <c r="AF8019" s="301"/>
      <c r="AG8019" s="301"/>
      <c r="AH8019" s="301"/>
      <c r="AI8019" s="301"/>
    </row>
    <row r="8020" spans="18:35" ht="80.099999999999994" customHeight="1" x14ac:dyDescent="0.2">
      <c r="R8020" s="301"/>
      <c r="S8020" s="301"/>
      <c r="T8020" s="301"/>
      <c r="U8020" s="301"/>
      <c r="V8020" s="301"/>
      <c r="W8020" s="301"/>
      <c r="X8020" s="301"/>
      <c r="Y8020" s="301"/>
      <c r="Z8020" s="301"/>
      <c r="AA8020" s="301"/>
      <c r="AB8020" s="301"/>
      <c r="AC8020" s="301"/>
      <c r="AD8020" s="301"/>
      <c r="AE8020" s="301"/>
      <c r="AF8020" s="301"/>
      <c r="AG8020" s="301"/>
      <c r="AH8020" s="301"/>
      <c r="AI8020" s="301"/>
    </row>
    <row r="8021" spans="18:35" ht="80.099999999999994" customHeight="1" x14ac:dyDescent="0.2">
      <c r="R8021" s="301"/>
      <c r="S8021" s="301"/>
      <c r="T8021" s="301"/>
      <c r="U8021" s="301"/>
      <c r="V8021" s="301"/>
      <c r="W8021" s="301"/>
      <c r="X8021" s="301"/>
      <c r="Y8021" s="301"/>
      <c r="Z8021" s="301"/>
      <c r="AA8021" s="301"/>
      <c r="AB8021" s="301"/>
      <c r="AC8021" s="301"/>
      <c r="AD8021" s="301"/>
      <c r="AE8021" s="301"/>
      <c r="AF8021" s="301"/>
      <c r="AG8021" s="301"/>
      <c r="AH8021" s="301"/>
      <c r="AI8021" s="301"/>
    </row>
    <row r="8022" spans="18:35" ht="80.099999999999994" customHeight="1" x14ac:dyDescent="0.2">
      <c r="R8022" s="301"/>
      <c r="S8022" s="301"/>
      <c r="T8022" s="301"/>
      <c r="U8022" s="301"/>
      <c r="V8022" s="301"/>
      <c r="W8022" s="301"/>
      <c r="X8022" s="301"/>
      <c r="Y8022" s="301"/>
      <c r="Z8022" s="301"/>
      <c r="AA8022" s="301"/>
      <c r="AB8022" s="301"/>
      <c r="AC8022" s="301"/>
      <c r="AD8022" s="301"/>
      <c r="AE8022" s="301"/>
      <c r="AF8022" s="301"/>
      <c r="AG8022" s="301"/>
      <c r="AH8022" s="301"/>
      <c r="AI8022" s="301"/>
    </row>
    <row r="8023" spans="18:35" ht="80.099999999999994" customHeight="1" x14ac:dyDescent="0.2">
      <c r="R8023" s="301"/>
      <c r="S8023" s="301"/>
      <c r="T8023" s="301"/>
      <c r="U8023" s="301"/>
      <c r="V8023" s="301"/>
      <c r="W8023" s="301"/>
      <c r="X8023" s="301"/>
      <c r="Y8023" s="301"/>
      <c r="Z8023" s="301"/>
      <c r="AA8023" s="301"/>
      <c r="AB8023" s="301"/>
      <c r="AC8023" s="301"/>
      <c r="AD8023" s="301"/>
      <c r="AE8023" s="301"/>
      <c r="AF8023" s="301"/>
      <c r="AG8023" s="301"/>
      <c r="AH8023" s="301"/>
      <c r="AI8023" s="301"/>
    </row>
    <row r="8024" spans="18:35" ht="80.099999999999994" customHeight="1" x14ac:dyDescent="0.2">
      <c r="R8024" s="301"/>
      <c r="S8024" s="301"/>
      <c r="T8024" s="301"/>
      <c r="U8024" s="301"/>
      <c r="V8024" s="301"/>
      <c r="W8024" s="301"/>
      <c r="X8024" s="301"/>
      <c r="Y8024" s="301"/>
      <c r="Z8024" s="301"/>
      <c r="AA8024" s="301"/>
      <c r="AB8024" s="301"/>
      <c r="AC8024" s="301"/>
      <c r="AD8024" s="301"/>
      <c r="AE8024" s="301"/>
      <c r="AF8024" s="301"/>
      <c r="AG8024" s="301"/>
      <c r="AH8024" s="301"/>
      <c r="AI8024" s="301"/>
    </row>
    <row r="8025" spans="18:35" ht="80.099999999999994" customHeight="1" x14ac:dyDescent="0.2">
      <c r="R8025" s="301"/>
      <c r="S8025" s="301"/>
      <c r="T8025" s="301"/>
      <c r="U8025" s="301"/>
      <c r="V8025" s="301"/>
      <c r="W8025" s="301"/>
      <c r="X8025" s="301"/>
      <c r="Y8025" s="301"/>
      <c r="Z8025" s="301"/>
      <c r="AA8025" s="301"/>
      <c r="AB8025" s="301"/>
      <c r="AC8025" s="301"/>
      <c r="AD8025" s="301"/>
      <c r="AE8025" s="301"/>
      <c r="AF8025" s="301"/>
      <c r="AG8025" s="301"/>
      <c r="AH8025" s="301"/>
      <c r="AI8025" s="301"/>
    </row>
    <row r="8026" spans="18:35" ht="80.099999999999994" customHeight="1" x14ac:dyDescent="0.2">
      <c r="R8026" s="301"/>
      <c r="S8026" s="301"/>
      <c r="T8026" s="301"/>
      <c r="U8026" s="301"/>
      <c r="V8026" s="301"/>
      <c r="W8026" s="301"/>
      <c r="X8026" s="301"/>
      <c r="Y8026" s="301"/>
      <c r="Z8026" s="301"/>
      <c r="AA8026" s="301"/>
      <c r="AB8026" s="301"/>
      <c r="AC8026" s="301"/>
      <c r="AD8026" s="301"/>
      <c r="AE8026" s="301"/>
      <c r="AF8026" s="301"/>
      <c r="AG8026" s="301"/>
      <c r="AH8026" s="301"/>
      <c r="AI8026" s="301"/>
    </row>
    <row r="8027" spans="18:35" ht="80.099999999999994" customHeight="1" x14ac:dyDescent="0.2">
      <c r="R8027" s="301"/>
      <c r="S8027" s="301"/>
      <c r="T8027" s="301"/>
      <c r="U8027" s="301"/>
      <c r="V8027" s="301"/>
      <c r="W8027" s="301"/>
      <c r="X8027" s="301"/>
      <c r="Y8027" s="301"/>
      <c r="Z8027" s="301"/>
      <c r="AA8027" s="301"/>
      <c r="AB8027" s="301"/>
      <c r="AC8027" s="301"/>
      <c r="AD8027" s="301"/>
      <c r="AE8027" s="301"/>
      <c r="AF8027" s="301"/>
      <c r="AG8027" s="301"/>
      <c r="AH8027" s="301"/>
      <c r="AI8027" s="301"/>
    </row>
    <row r="8028" spans="18:35" ht="80.099999999999994" customHeight="1" x14ac:dyDescent="0.2">
      <c r="R8028" s="301"/>
      <c r="S8028" s="301"/>
      <c r="T8028" s="301"/>
      <c r="U8028" s="301"/>
      <c r="V8028" s="301"/>
      <c r="W8028" s="301"/>
      <c r="X8028" s="301"/>
      <c r="Y8028" s="301"/>
      <c r="Z8028" s="301"/>
      <c r="AA8028" s="301"/>
      <c r="AB8028" s="301"/>
      <c r="AC8028" s="301"/>
      <c r="AD8028" s="301"/>
      <c r="AE8028" s="301"/>
      <c r="AF8028" s="301"/>
      <c r="AG8028" s="301"/>
      <c r="AH8028" s="301"/>
      <c r="AI8028" s="301"/>
    </row>
    <row r="8029" spans="18:35" ht="80.099999999999994" customHeight="1" x14ac:dyDescent="0.2">
      <c r="R8029" s="301"/>
      <c r="S8029" s="301"/>
      <c r="T8029" s="301"/>
      <c r="U8029" s="301"/>
      <c r="V8029" s="301"/>
      <c r="W8029" s="301"/>
      <c r="X8029" s="301"/>
      <c r="Y8029" s="301"/>
      <c r="Z8029" s="301"/>
      <c r="AA8029" s="301"/>
      <c r="AB8029" s="301"/>
      <c r="AC8029" s="301"/>
      <c r="AD8029" s="301"/>
      <c r="AE8029" s="301"/>
      <c r="AF8029" s="301"/>
      <c r="AG8029" s="301"/>
      <c r="AH8029" s="301"/>
      <c r="AI8029" s="301"/>
    </row>
    <row r="8030" spans="18:35" ht="80.099999999999994" customHeight="1" x14ac:dyDescent="0.2">
      <c r="R8030" s="301"/>
      <c r="S8030" s="301"/>
      <c r="T8030" s="301"/>
      <c r="U8030" s="301"/>
      <c r="V8030" s="301"/>
      <c r="W8030" s="301"/>
      <c r="X8030" s="301"/>
      <c r="Y8030" s="301"/>
      <c r="Z8030" s="301"/>
      <c r="AA8030" s="301"/>
      <c r="AB8030" s="301"/>
      <c r="AC8030" s="301"/>
      <c r="AD8030" s="301"/>
      <c r="AE8030" s="301"/>
      <c r="AF8030" s="301"/>
      <c r="AG8030" s="301"/>
      <c r="AH8030" s="301"/>
      <c r="AI8030" s="301"/>
    </row>
    <row r="8031" spans="18:35" ht="80.099999999999994" customHeight="1" x14ac:dyDescent="0.2">
      <c r="R8031" s="301"/>
      <c r="S8031" s="301"/>
      <c r="T8031" s="301"/>
      <c r="U8031" s="301"/>
      <c r="V8031" s="301"/>
      <c r="W8031" s="301"/>
      <c r="X8031" s="301"/>
      <c r="Y8031" s="301"/>
      <c r="Z8031" s="301"/>
      <c r="AA8031" s="301"/>
      <c r="AB8031" s="301"/>
      <c r="AC8031" s="301"/>
      <c r="AD8031" s="301"/>
      <c r="AE8031" s="301"/>
      <c r="AF8031" s="301"/>
      <c r="AG8031" s="301"/>
      <c r="AH8031" s="301"/>
      <c r="AI8031" s="301"/>
    </row>
    <row r="8032" spans="18:35" ht="80.099999999999994" customHeight="1" x14ac:dyDescent="0.2">
      <c r="R8032" s="301"/>
      <c r="S8032" s="301"/>
      <c r="T8032" s="301"/>
      <c r="U8032" s="301"/>
      <c r="V8032" s="301"/>
      <c r="W8032" s="301"/>
      <c r="X8032" s="301"/>
      <c r="Y8032" s="301"/>
      <c r="Z8032" s="301"/>
      <c r="AA8032" s="301"/>
      <c r="AB8032" s="301"/>
      <c r="AC8032" s="301"/>
      <c r="AD8032" s="301"/>
      <c r="AE8032" s="301"/>
      <c r="AF8032" s="301"/>
      <c r="AG8032" s="301"/>
      <c r="AH8032" s="301"/>
      <c r="AI8032" s="301"/>
    </row>
    <row r="8033" spans="18:35" ht="80.099999999999994" customHeight="1" x14ac:dyDescent="0.2">
      <c r="R8033" s="301"/>
      <c r="S8033" s="301"/>
      <c r="T8033" s="301"/>
      <c r="U8033" s="301"/>
      <c r="V8033" s="301"/>
      <c r="W8033" s="301"/>
      <c r="X8033" s="301"/>
      <c r="Y8033" s="301"/>
      <c r="Z8033" s="301"/>
      <c r="AA8033" s="301"/>
      <c r="AB8033" s="301"/>
      <c r="AC8033" s="301"/>
      <c r="AD8033" s="301"/>
      <c r="AE8033" s="301"/>
      <c r="AF8033" s="301"/>
      <c r="AG8033" s="301"/>
      <c r="AH8033" s="301"/>
      <c r="AI8033" s="301"/>
    </row>
    <row r="8034" spans="18:35" ht="80.099999999999994" customHeight="1" x14ac:dyDescent="0.2">
      <c r="R8034" s="301"/>
      <c r="S8034" s="301"/>
      <c r="T8034" s="301"/>
      <c r="U8034" s="301"/>
      <c r="V8034" s="301"/>
      <c r="W8034" s="301"/>
      <c r="X8034" s="301"/>
      <c r="Y8034" s="301"/>
      <c r="Z8034" s="301"/>
      <c r="AA8034" s="301"/>
      <c r="AB8034" s="301"/>
      <c r="AC8034" s="301"/>
      <c r="AD8034" s="301"/>
      <c r="AE8034" s="301"/>
      <c r="AF8034" s="301"/>
      <c r="AG8034" s="301"/>
      <c r="AH8034" s="301"/>
      <c r="AI8034" s="301"/>
    </row>
    <row r="8035" spans="18:35" ht="80.099999999999994" customHeight="1" x14ac:dyDescent="0.2">
      <c r="R8035" s="301"/>
      <c r="S8035" s="301"/>
      <c r="T8035" s="301"/>
      <c r="U8035" s="301"/>
      <c r="V8035" s="301"/>
      <c r="W8035" s="301"/>
      <c r="X8035" s="301"/>
      <c r="Y8035" s="301"/>
      <c r="Z8035" s="301"/>
      <c r="AA8035" s="301"/>
      <c r="AB8035" s="301"/>
      <c r="AC8035" s="301"/>
      <c r="AD8035" s="301"/>
      <c r="AE8035" s="301"/>
      <c r="AF8035" s="301"/>
      <c r="AG8035" s="301"/>
      <c r="AH8035" s="301"/>
      <c r="AI8035" s="301"/>
    </row>
    <row r="8036" spans="18:35" ht="80.099999999999994" customHeight="1" x14ac:dyDescent="0.2">
      <c r="R8036" s="301"/>
      <c r="S8036" s="301"/>
      <c r="T8036" s="301"/>
      <c r="U8036" s="301"/>
      <c r="V8036" s="301"/>
      <c r="W8036" s="301"/>
      <c r="X8036" s="301"/>
      <c r="Y8036" s="301"/>
      <c r="Z8036" s="301"/>
      <c r="AA8036" s="301"/>
      <c r="AB8036" s="301"/>
      <c r="AC8036" s="301"/>
      <c r="AD8036" s="301"/>
      <c r="AE8036" s="301"/>
      <c r="AF8036" s="301"/>
      <c r="AG8036" s="301"/>
      <c r="AH8036" s="301"/>
      <c r="AI8036" s="301"/>
    </row>
    <row r="8037" spans="18:35" ht="80.099999999999994" customHeight="1" x14ac:dyDescent="0.2">
      <c r="R8037" s="301"/>
      <c r="S8037" s="301"/>
      <c r="T8037" s="301"/>
      <c r="U8037" s="301"/>
      <c r="V8037" s="301"/>
      <c r="W8037" s="301"/>
      <c r="X8037" s="301"/>
      <c r="Y8037" s="301"/>
      <c r="Z8037" s="301"/>
      <c r="AA8037" s="301"/>
      <c r="AB8037" s="301"/>
      <c r="AC8037" s="301"/>
      <c r="AD8037" s="301"/>
      <c r="AE8037" s="301"/>
      <c r="AF8037" s="301"/>
      <c r="AG8037" s="301"/>
      <c r="AH8037" s="301"/>
      <c r="AI8037" s="301"/>
    </row>
    <row r="8038" spans="18:35" ht="80.099999999999994" customHeight="1" x14ac:dyDescent="0.2">
      <c r="R8038" s="301"/>
      <c r="S8038" s="301"/>
      <c r="T8038" s="301"/>
      <c r="U8038" s="301"/>
      <c r="V8038" s="301"/>
      <c r="W8038" s="301"/>
      <c r="X8038" s="301"/>
      <c r="Y8038" s="301"/>
      <c r="Z8038" s="301"/>
      <c r="AA8038" s="301"/>
      <c r="AB8038" s="301"/>
      <c r="AC8038" s="301"/>
      <c r="AD8038" s="301"/>
      <c r="AE8038" s="301"/>
      <c r="AF8038" s="301"/>
      <c r="AG8038" s="301"/>
      <c r="AH8038" s="301"/>
      <c r="AI8038" s="301"/>
    </row>
    <row r="8039" spans="18:35" ht="80.099999999999994" customHeight="1" x14ac:dyDescent="0.2">
      <c r="R8039" s="301"/>
      <c r="S8039" s="301"/>
      <c r="T8039" s="301"/>
      <c r="U8039" s="301"/>
      <c r="V8039" s="301"/>
      <c r="W8039" s="301"/>
      <c r="X8039" s="301"/>
      <c r="Y8039" s="301"/>
      <c r="Z8039" s="301"/>
      <c r="AA8039" s="301"/>
      <c r="AB8039" s="301"/>
      <c r="AC8039" s="301"/>
      <c r="AD8039" s="301"/>
      <c r="AE8039" s="301"/>
      <c r="AF8039" s="301"/>
      <c r="AG8039" s="301"/>
      <c r="AH8039" s="301"/>
      <c r="AI8039" s="301"/>
    </row>
    <row r="8040" spans="18:35" ht="80.099999999999994" customHeight="1" x14ac:dyDescent="0.2">
      <c r="R8040" s="301"/>
      <c r="S8040" s="301"/>
      <c r="T8040" s="301"/>
      <c r="U8040" s="301"/>
      <c r="V8040" s="301"/>
      <c r="W8040" s="301"/>
      <c r="X8040" s="301"/>
      <c r="Y8040" s="301"/>
      <c r="Z8040" s="301"/>
      <c r="AA8040" s="301"/>
      <c r="AB8040" s="301"/>
      <c r="AC8040" s="301"/>
      <c r="AD8040" s="301"/>
      <c r="AE8040" s="301"/>
      <c r="AF8040" s="301"/>
      <c r="AG8040" s="301"/>
      <c r="AH8040" s="301"/>
      <c r="AI8040" s="301"/>
    </row>
    <row r="8041" spans="18:35" ht="80.099999999999994" customHeight="1" x14ac:dyDescent="0.2">
      <c r="R8041" s="301"/>
      <c r="S8041" s="301"/>
      <c r="T8041" s="301"/>
      <c r="U8041" s="301"/>
      <c r="V8041" s="301"/>
      <c r="W8041" s="301"/>
      <c r="X8041" s="301"/>
      <c r="Y8041" s="301"/>
      <c r="Z8041" s="301"/>
      <c r="AA8041" s="301"/>
      <c r="AB8041" s="301"/>
      <c r="AC8041" s="301"/>
      <c r="AD8041" s="301"/>
      <c r="AE8041" s="301"/>
      <c r="AF8041" s="301"/>
      <c r="AG8041" s="301"/>
      <c r="AH8041" s="301"/>
      <c r="AI8041" s="301"/>
    </row>
    <row r="8042" spans="18:35" ht="80.099999999999994" customHeight="1" x14ac:dyDescent="0.2">
      <c r="R8042" s="301"/>
      <c r="S8042" s="301"/>
      <c r="T8042" s="301"/>
      <c r="U8042" s="301"/>
      <c r="V8042" s="301"/>
      <c r="W8042" s="301"/>
      <c r="X8042" s="301"/>
      <c r="Y8042" s="301"/>
      <c r="Z8042" s="301"/>
      <c r="AA8042" s="301"/>
      <c r="AB8042" s="301"/>
      <c r="AC8042" s="301"/>
      <c r="AD8042" s="301"/>
      <c r="AE8042" s="301"/>
      <c r="AF8042" s="301"/>
      <c r="AG8042" s="301"/>
      <c r="AH8042" s="301"/>
      <c r="AI8042" s="301"/>
    </row>
    <row r="8043" spans="18:35" ht="80.099999999999994" customHeight="1" x14ac:dyDescent="0.2">
      <c r="R8043" s="301"/>
      <c r="S8043" s="301"/>
      <c r="T8043" s="301"/>
      <c r="U8043" s="301"/>
      <c r="V8043" s="301"/>
      <c r="W8043" s="301"/>
      <c r="X8043" s="301"/>
      <c r="Y8043" s="301"/>
      <c r="Z8043" s="301"/>
      <c r="AA8043" s="301"/>
      <c r="AB8043" s="301"/>
      <c r="AC8043" s="301"/>
      <c r="AD8043" s="301"/>
      <c r="AE8043" s="301"/>
      <c r="AF8043" s="301"/>
      <c r="AG8043" s="301"/>
      <c r="AH8043" s="301"/>
      <c r="AI8043" s="301"/>
    </row>
    <row r="8044" spans="18:35" ht="80.099999999999994" customHeight="1" x14ac:dyDescent="0.2">
      <c r="R8044" s="301"/>
      <c r="S8044" s="301"/>
      <c r="T8044" s="301"/>
      <c r="U8044" s="301"/>
      <c r="V8044" s="301"/>
      <c r="W8044" s="301"/>
      <c r="X8044" s="301"/>
      <c r="Y8044" s="301"/>
      <c r="Z8044" s="301"/>
      <c r="AA8044" s="301"/>
      <c r="AB8044" s="301"/>
      <c r="AC8044" s="301"/>
      <c r="AD8044" s="301"/>
      <c r="AE8044" s="301"/>
      <c r="AF8044" s="301"/>
      <c r="AG8044" s="301"/>
      <c r="AH8044" s="301"/>
      <c r="AI8044" s="301"/>
    </row>
    <row r="8045" spans="18:35" ht="80.099999999999994" customHeight="1" x14ac:dyDescent="0.2">
      <c r="R8045" s="301"/>
      <c r="S8045" s="301"/>
      <c r="T8045" s="301"/>
      <c r="U8045" s="301"/>
      <c r="V8045" s="301"/>
      <c r="W8045" s="301"/>
      <c r="X8045" s="301"/>
      <c r="Y8045" s="301"/>
      <c r="Z8045" s="301"/>
      <c r="AA8045" s="301"/>
      <c r="AB8045" s="301"/>
      <c r="AC8045" s="301"/>
      <c r="AD8045" s="301"/>
      <c r="AE8045" s="301"/>
      <c r="AF8045" s="301"/>
      <c r="AG8045" s="301"/>
      <c r="AH8045" s="301"/>
      <c r="AI8045" s="301"/>
    </row>
    <row r="8046" spans="18:35" ht="80.099999999999994" customHeight="1" x14ac:dyDescent="0.2">
      <c r="R8046" s="301"/>
      <c r="S8046" s="301"/>
      <c r="T8046" s="301"/>
      <c r="U8046" s="301"/>
      <c r="V8046" s="301"/>
      <c r="W8046" s="301"/>
      <c r="X8046" s="301"/>
      <c r="Y8046" s="301"/>
      <c r="Z8046" s="301"/>
      <c r="AA8046" s="301"/>
      <c r="AB8046" s="301"/>
      <c r="AC8046" s="301"/>
      <c r="AD8046" s="301"/>
      <c r="AE8046" s="301"/>
      <c r="AF8046" s="301"/>
      <c r="AG8046" s="301"/>
      <c r="AH8046" s="301"/>
      <c r="AI8046" s="301"/>
    </row>
    <row r="8047" spans="18:35" ht="80.099999999999994" customHeight="1" x14ac:dyDescent="0.2">
      <c r="R8047" s="301"/>
      <c r="S8047" s="301"/>
      <c r="T8047" s="301"/>
      <c r="U8047" s="301"/>
      <c r="V8047" s="301"/>
      <c r="W8047" s="301"/>
      <c r="X8047" s="301"/>
      <c r="Y8047" s="301"/>
      <c r="Z8047" s="301"/>
      <c r="AA8047" s="301"/>
      <c r="AB8047" s="301"/>
      <c r="AC8047" s="301"/>
      <c r="AD8047" s="301"/>
      <c r="AE8047" s="301"/>
      <c r="AF8047" s="301"/>
      <c r="AG8047" s="301"/>
      <c r="AH8047" s="301"/>
      <c r="AI8047" s="301"/>
    </row>
    <row r="8048" spans="18:35" ht="80.099999999999994" customHeight="1" x14ac:dyDescent="0.2">
      <c r="R8048" s="301"/>
      <c r="S8048" s="301"/>
      <c r="T8048" s="301"/>
      <c r="U8048" s="301"/>
      <c r="V8048" s="301"/>
      <c r="W8048" s="301"/>
      <c r="X8048" s="301"/>
      <c r="Y8048" s="301"/>
      <c r="Z8048" s="301"/>
      <c r="AA8048" s="301"/>
      <c r="AB8048" s="301"/>
      <c r="AC8048" s="301"/>
      <c r="AD8048" s="301"/>
      <c r="AE8048" s="301"/>
      <c r="AF8048" s="301"/>
      <c r="AG8048" s="301"/>
      <c r="AH8048" s="301"/>
      <c r="AI8048" s="301"/>
    </row>
    <row r="8049" spans="18:35" ht="80.099999999999994" customHeight="1" x14ac:dyDescent="0.2">
      <c r="R8049" s="301"/>
      <c r="S8049" s="301"/>
      <c r="T8049" s="301"/>
      <c r="U8049" s="301"/>
      <c r="V8049" s="301"/>
      <c r="W8049" s="301"/>
      <c r="X8049" s="301"/>
      <c r="Y8049" s="301"/>
      <c r="Z8049" s="301"/>
      <c r="AA8049" s="301"/>
      <c r="AB8049" s="301"/>
      <c r="AC8049" s="301"/>
      <c r="AD8049" s="301"/>
      <c r="AE8049" s="301"/>
      <c r="AF8049" s="301"/>
      <c r="AG8049" s="301"/>
      <c r="AH8049" s="301"/>
      <c r="AI8049" s="301"/>
    </row>
    <row r="8050" spans="18:35" ht="80.099999999999994" customHeight="1" x14ac:dyDescent="0.2">
      <c r="R8050" s="301"/>
      <c r="S8050" s="301"/>
      <c r="T8050" s="301"/>
      <c r="U8050" s="301"/>
      <c r="V8050" s="301"/>
      <c r="W8050" s="301"/>
      <c r="X8050" s="301"/>
      <c r="Y8050" s="301"/>
      <c r="Z8050" s="301"/>
      <c r="AA8050" s="301"/>
      <c r="AB8050" s="301"/>
      <c r="AC8050" s="301"/>
      <c r="AD8050" s="301"/>
      <c r="AE8050" s="301"/>
      <c r="AF8050" s="301"/>
      <c r="AG8050" s="301"/>
      <c r="AH8050" s="301"/>
      <c r="AI8050" s="301"/>
    </row>
    <row r="8051" spans="18:35" ht="80.099999999999994" customHeight="1" x14ac:dyDescent="0.2">
      <c r="R8051" s="301"/>
      <c r="S8051" s="301"/>
      <c r="T8051" s="301"/>
      <c r="U8051" s="301"/>
      <c r="V8051" s="301"/>
      <c r="W8051" s="301"/>
      <c r="X8051" s="301"/>
      <c r="Y8051" s="301"/>
      <c r="Z8051" s="301"/>
      <c r="AA8051" s="301"/>
      <c r="AB8051" s="301"/>
      <c r="AC8051" s="301"/>
      <c r="AD8051" s="301"/>
      <c r="AE8051" s="301"/>
      <c r="AF8051" s="301"/>
      <c r="AG8051" s="301"/>
      <c r="AH8051" s="301"/>
      <c r="AI8051" s="301"/>
    </row>
    <row r="8052" spans="18:35" ht="80.099999999999994" customHeight="1" x14ac:dyDescent="0.2">
      <c r="R8052" s="301"/>
      <c r="S8052" s="301"/>
      <c r="T8052" s="301"/>
      <c r="U8052" s="301"/>
      <c r="V8052" s="301"/>
      <c r="W8052" s="301"/>
      <c r="X8052" s="301"/>
      <c r="Y8052" s="301"/>
      <c r="Z8052" s="301"/>
      <c r="AA8052" s="301"/>
      <c r="AB8052" s="301"/>
      <c r="AC8052" s="301"/>
      <c r="AD8052" s="301"/>
      <c r="AE8052" s="301"/>
      <c r="AF8052" s="301"/>
      <c r="AG8052" s="301"/>
      <c r="AH8052" s="301"/>
      <c r="AI8052" s="301"/>
    </row>
    <row r="8053" spans="18:35" ht="80.099999999999994" customHeight="1" x14ac:dyDescent="0.2">
      <c r="R8053" s="301"/>
      <c r="S8053" s="301"/>
      <c r="T8053" s="301"/>
      <c r="U8053" s="301"/>
      <c r="V8053" s="301"/>
      <c r="W8053" s="301"/>
      <c r="X8053" s="301"/>
      <c r="Y8053" s="301"/>
      <c r="Z8053" s="301"/>
      <c r="AA8053" s="301"/>
      <c r="AB8053" s="301"/>
      <c r="AC8053" s="301"/>
      <c r="AD8053" s="301"/>
      <c r="AE8053" s="301"/>
      <c r="AF8053" s="301"/>
      <c r="AG8053" s="301"/>
      <c r="AH8053" s="301"/>
      <c r="AI8053" s="301"/>
    </row>
    <row r="8054" spans="18:35" ht="80.099999999999994" customHeight="1" x14ac:dyDescent="0.2">
      <c r="R8054" s="301"/>
      <c r="S8054" s="301"/>
      <c r="T8054" s="301"/>
      <c r="U8054" s="301"/>
      <c r="V8054" s="301"/>
      <c r="W8054" s="301"/>
      <c r="X8054" s="301"/>
      <c r="Y8054" s="301"/>
      <c r="Z8054" s="301"/>
      <c r="AA8054" s="301"/>
      <c r="AB8054" s="301"/>
      <c r="AC8054" s="301"/>
      <c r="AD8054" s="301"/>
      <c r="AE8054" s="301"/>
      <c r="AF8054" s="301"/>
      <c r="AG8054" s="301"/>
      <c r="AH8054" s="301"/>
      <c r="AI8054" s="301"/>
    </row>
    <row r="8055" spans="18:35" ht="80.099999999999994" customHeight="1" x14ac:dyDescent="0.2">
      <c r="R8055" s="301"/>
      <c r="S8055" s="301"/>
      <c r="T8055" s="301"/>
      <c r="U8055" s="301"/>
      <c r="V8055" s="301"/>
      <c r="W8055" s="301"/>
      <c r="X8055" s="301"/>
      <c r="Y8055" s="301"/>
      <c r="Z8055" s="301"/>
      <c r="AA8055" s="301"/>
      <c r="AB8055" s="301"/>
      <c r="AC8055" s="301"/>
      <c r="AD8055" s="301"/>
      <c r="AE8055" s="301"/>
      <c r="AF8055" s="301"/>
      <c r="AG8055" s="301"/>
      <c r="AH8055" s="301"/>
      <c r="AI8055" s="301"/>
    </row>
    <row r="8056" spans="18:35" ht="80.099999999999994" customHeight="1" x14ac:dyDescent="0.2">
      <c r="R8056" s="301"/>
      <c r="S8056" s="301"/>
      <c r="T8056" s="301"/>
      <c r="U8056" s="301"/>
      <c r="V8056" s="301"/>
      <c r="W8056" s="301"/>
      <c r="X8056" s="301"/>
      <c r="Y8056" s="301"/>
      <c r="Z8056" s="301"/>
      <c r="AA8056" s="301"/>
      <c r="AB8056" s="301"/>
      <c r="AC8056" s="301"/>
      <c r="AD8056" s="301"/>
      <c r="AE8056" s="301"/>
      <c r="AF8056" s="301"/>
      <c r="AG8056" s="301"/>
      <c r="AH8056" s="301"/>
      <c r="AI8056" s="301"/>
    </row>
    <row r="8057" spans="18:35" ht="80.099999999999994" customHeight="1" x14ac:dyDescent="0.2">
      <c r="R8057" s="301"/>
      <c r="S8057" s="301"/>
      <c r="T8057" s="301"/>
      <c r="U8057" s="301"/>
      <c r="V8057" s="301"/>
      <c r="W8057" s="301"/>
      <c r="X8057" s="301"/>
      <c r="Y8057" s="301"/>
      <c r="Z8057" s="301"/>
      <c r="AA8057" s="301"/>
      <c r="AB8057" s="301"/>
      <c r="AC8057" s="301"/>
      <c r="AD8057" s="301"/>
      <c r="AE8057" s="301"/>
      <c r="AF8057" s="301"/>
      <c r="AG8057" s="301"/>
      <c r="AH8057" s="301"/>
      <c r="AI8057" s="301"/>
    </row>
    <row r="8058" spans="18:35" ht="80.099999999999994" customHeight="1" x14ac:dyDescent="0.2">
      <c r="R8058" s="301"/>
      <c r="S8058" s="301"/>
      <c r="T8058" s="301"/>
      <c r="U8058" s="301"/>
      <c r="V8058" s="301"/>
      <c r="W8058" s="301"/>
      <c r="X8058" s="301"/>
      <c r="Y8058" s="301"/>
      <c r="Z8058" s="301"/>
      <c r="AA8058" s="301"/>
      <c r="AB8058" s="301"/>
      <c r="AC8058" s="301"/>
      <c r="AD8058" s="301"/>
      <c r="AE8058" s="301"/>
      <c r="AF8058" s="301"/>
      <c r="AG8058" s="301"/>
      <c r="AH8058" s="301"/>
      <c r="AI8058" s="301"/>
    </row>
    <row r="8059" spans="18:35" ht="80.099999999999994" customHeight="1" x14ac:dyDescent="0.2">
      <c r="R8059" s="301"/>
      <c r="S8059" s="301"/>
      <c r="T8059" s="301"/>
      <c r="U8059" s="301"/>
      <c r="V8059" s="301"/>
      <c r="W8059" s="301"/>
      <c r="X8059" s="301"/>
      <c r="Y8059" s="301"/>
      <c r="Z8059" s="301"/>
      <c r="AA8059" s="301"/>
      <c r="AB8059" s="301"/>
      <c r="AC8059" s="301"/>
      <c r="AD8059" s="301"/>
      <c r="AE8059" s="301"/>
      <c r="AF8059" s="301"/>
      <c r="AG8059" s="301"/>
      <c r="AH8059" s="301"/>
      <c r="AI8059" s="301"/>
    </row>
    <row r="8060" spans="18:35" ht="80.099999999999994" customHeight="1" x14ac:dyDescent="0.2">
      <c r="R8060" s="301"/>
      <c r="S8060" s="301"/>
      <c r="T8060" s="301"/>
      <c r="U8060" s="301"/>
      <c r="V8060" s="301"/>
      <c r="W8060" s="301"/>
      <c r="X8060" s="301"/>
      <c r="Y8060" s="301"/>
      <c r="Z8060" s="301"/>
      <c r="AA8060" s="301"/>
      <c r="AB8060" s="301"/>
      <c r="AC8060" s="301"/>
      <c r="AD8060" s="301"/>
      <c r="AE8060" s="301"/>
      <c r="AF8060" s="301"/>
      <c r="AG8060" s="301"/>
      <c r="AH8060" s="301"/>
      <c r="AI8060" s="301"/>
    </row>
    <row r="8061" spans="18:35" ht="80.099999999999994" customHeight="1" x14ac:dyDescent="0.2">
      <c r="R8061" s="301"/>
      <c r="S8061" s="301"/>
      <c r="T8061" s="301"/>
      <c r="U8061" s="301"/>
      <c r="V8061" s="301"/>
      <c r="W8061" s="301"/>
      <c r="X8061" s="301"/>
      <c r="Y8061" s="301"/>
      <c r="Z8061" s="301"/>
      <c r="AA8061" s="301"/>
      <c r="AB8061" s="301"/>
      <c r="AC8061" s="301"/>
      <c r="AD8061" s="301"/>
      <c r="AE8061" s="301"/>
      <c r="AF8061" s="301"/>
      <c r="AG8061" s="301"/>
      <c r="AH8061" s="301"/>
      <c r="AI8061" s="301"/>
    </row>
    <row r="8062" spans="18:35" ht="80.099999999999994" customHeight="1" x14ac:dyDescent="0.2">
      <c r="R8062" s="301"/>
      <c r="S8062" s="301"/>
      <c r="T8062" s="301"/>
      <c r="U8062" s="301"/>
      <c r="V8062" s="301"/>
      <c r="W8062" s="301"/>
      <c r="X8062" s="301"/>
      <c r="Y8062" s="301"/>
      <c r="Z8062" s="301"/>
      <c r="AA8062" s="301"/>
      <c r="AB8062" s="301"/>
      <c r="AC8062" s="301"/>
      <c r="AD8062" s="301"/>
      <c r="AE8062" s="301"/>
      <c r="AF8062" s="301"/>
      <c r="AG8062" s="301"/>
      <c r="AH8062" s="301"/>
      <c r="AI8062" s="301"/>
    </row>
    <row r="8063" spans="18:35" ht="80.099999999999994" customHeight="1" x14ac:dyDescent="0.2">
      <c r="R8063" s="301"/>
      <c r="S8063" s="301"/>
      <c r="T8063" s="301"/>
      <c r="U8063" s="301"/>
      <c r="V8063" s="301"/>
      <c r="W8063" s="301"/>
      <c r="X8063" s="301"/>
      <c r="Y8063" s="301"/>
      <c r="Z8063" s="301"/>
      <c r="AA8063" s="301"/>
      <c r="AB8063" s="301"/>
      <c r="AC8063" s="301"/>
      <c r="AD8063" s="301"/>
      <c r="AE8063" s="301"/>
      <c r="AF8063" s="301"/>
      <c r="AG8063" s="301"/>
      <c r="AH8063" s="301"/>
      <c r="AI8063" s="301"/>
    </row>
    <row r="8064" spans="18:35" ht="80.099999999999994" customHeight="1" x14ac:dyDescent="0.2">
      <c r="R8064" s="301"/>
      <c r="S8064" s="301"/>
      <c r="T8064" s="301"/>
      <c r="U8064" s="301"/>
      <c r="V8064" s="301"/>
      <c r="W8064" s="301"/>
      <c r="X8064" s="301"/>
      <c r="Y8064" s="301"/>
      <c r="Z8064" s="301"/>
      <c r="AA8064" s="301"/>
      <c r="AB8064" s="301"/>
      <c r="AC8064" s="301"/>
      <c r="AD8064" s="301"/>
      <c r="AE8064" s="301"/>
      <c r="AF8064" s="301"/>
      <c r="AG8064" s="301"/>
      <c r="AH8064" s="301"/>
      <c r="AI8064" s="301"/>
    </row>
    <row r="8065" spans="18:35" ht="80.099999999999994" customHeight="1" x14ac:dyDescent="0.2">
      <c r="R8065" s="301"/>
      <c r="S8065" s="301"/>
      <c r="T8065" s="301"/>
      <c r="U8065" s="301"/>
      <c r="V8065" s="301"/>
      <c r="W8065" s="301"/>
      <c r="X8065" s="301"/>
      <c r="Y8065" s="301"/>
      <c r="Z8065" s="301"/>
      <c r="AA8065" s="301"/>
      <c r="AB8065" s="301"/>
      <c r="AC8065" s="301"/>
      <c r="AD8065" s="301"/>
      <c r="AE8065" s="301"/>
      <c r="AF8065" s="301"/>
      <c r="AG8065" s="301"/>
      <c r="AH8065" s="301"/>
      <c r="AI8065" s="301"/>
    </row>
    <row r="8066" spans="18:35" ht="80.099999999999994" customHeight="1" x14ac:dyDescent="0.2">
      <c r="R8066" s="301"/>
      <c r="S8066" s="301"/>
      <c r="T8066" s="301"/>
      <c r="U8066" s="301"/>
      <c r="V8066" s="301"/>
      <c r="W8066" s="301"/>
      <c r="X8066" s="301"/>
      <c r="Y8066" s="301"/>
      <c r="Z8066" s="301"/>
      <c r="AA8066" s="301"/>
      <c r="AB8066" s="301"/>
      <c r="AC8066" s="301"/>
      <c r="AD8066" s="301"/>
      <c r="AE8066" s="301"/>
      <c r="AF8066" s="301"/>
      <c r="AG8066" s="301"/>
      <c r="AH8066" s="301"/>
      <c r="AI8066" s="301"/>
    </row>
    <row r="8067" spans="18:35" ht="80.099999999999994" customHeight="1" x14ac:dyDescent="0.2">
      <c r="R8067" s="301"/>
      <c r="S8067" s="301"/>
      <c r="T8067" s="301"/>
      <c r="U8067" s="301"/>
      <c r="V8067" s="301"/>
      <c r="W8067" s="301"/>
      <c r="X8067" s="301"/>
      <c r="Y8067" s="301"/>
      <c r="Z8067" s="301"/>
      <c r="AA8067" s="301"/>
      <c r="AB8067" s="301"/>
      <c r="AC8067" s="301"/>
      <c r="AD8067" s="301"/>
      <c r="AE8067" s="301"/>
      <c r="AF8067" s="301"/>
      <c r="AG8067" s="301"/>
      <c r="AH8067" s="301"/>
      <c r="AI8067" s="301"/>
    </row>
    <row r="8068" spans="18:35" ht="80.099999999999994" customHeight="1" x14ac:dyDescent="0.2">
      <c r="R8068" s="301"/>
      <c r="S8068" s="301"/>
      <c r="T8068" s="301"/>
      <c r="U8068" s="301"/>
      <c r="V8068" s="301"/>
      <c r="W8068" s="301"/>
      <c r="X8068" s="301"/>
      <c r="Y8068" s="301"/>
      <c r="Z8068" s="301"/>
      <c r="AA8068" s="301"/>
      <c r="AB8068" s="301"/>
      <c r="AC8068" s="301"/>
      <c r="AD8068" s="301"/>
      <c r="AE8068" s="301"/>
      <c r="AF8068" s="301"/>
      <c r="AG8068" s="301"/>
      <c r="AH8068" s="301"/>
      <c r="AI8068" s="301"/>
    </row>
    <row r="8069" spans="18:35" ht="80.099999999999994" customHeight="1" x14ac:dyDescent="0.2">
      <c r="R8069" s="301"/>
      <c r="S8069" s="301"/>
      <c r="T8069" s="301"/>
      <c r="U8069" s="301"/>
      <c r="V8069" s="301"/>
      <c r="W8069" s="301"/>
      <c r="X8069" s="301"/>
      <c r="Y8069" s="301"/>
      <c r="Z8069" s="301"/>
      <c r="AA8069" s="301"/>
      <c r="AB8069" s="301"/>
      <c r="AC8069" s="301"/>
      <c r="AD8069" s="301"/>
      <c r="AE8069" s="301"/>
      <c r="AF8069" s="301"/>
      <c r="AG8069" s="301"/>
      <c r="AH8069" s="301"/>
      <c r="AI8069" s="301"/>
    </row>
    <row r="8070" spans="18:35" ht="80.099999999999994" customHeight="1" x14ac:dyDescent="0.2">
      <c r="R8070" s="301"/>
      <c r="S8070" s="301"/>
      <c r="T8070" s="301"/>
      <c r="U8070" s="301"/>
      <c r="V8070" s="301"/>
      <c r="W8070" s="301"/>
      <c r="X8070" s="301"/>
      <c r="Y8070" s="301"/>
      <c r="Z8070" s="301"/>
      <c r="AA8070" s="301"/>
      <c r="AB8070" s="301"/>
      <c r="AC8070" s="301"/>
      <c r="AD8070" s="301"/>
      <c r="AE8070" s="301"/>
      <c r="AF8070" s="301"/>
      <c r="AG8070" s="301"/>
      <c r="AH8070" s="301"/>
      <c r="AI8070" s="301"/>
    </row>
    <row r="8071" spans="18:35" ht="80.099999999999994" customHeight="1" x14ac:dyDescent="0.2">
      <c r="R8071" s="301"/>
      <c r="S8071" s="301"/>
      <c r="T8071" s="301"/>
      <c r="U8071" s="301"/>
      <c r="V8071" s="301"/>
      <c r="W8071" s="301"/>
      <c r="X8071" s="301"/>
      <c r="Y8071" s="301"/>
      <c r="Z8071" s="301"/>
      <c r="AA8071" s="301"/>
      <c r="AB8071" s="301"/>
      <c r="AC8071" s="301"/>
      <c r="AD8071" s="301"/>
      <c r="AE8071" s="301"/>
      <c r="AF8071" s="301"/>
      <c r="AG8071" s="301"/>
      <c r="AH8071" s="301"/>
      <c r="AI8071" s="301"/>
    </row>
    <row r="8072" spans="18:35" ht="80.099999999999994" customHeight="1" x14ac:dyDescent="0.2">
      <c r="R8072" s="301"/>
      <c r="S8072" s="301"/>
      <c r="T8072" s="301"/>
      <c r="U8072" s="301"/>
      <c r="V8072" s="301"/>
      <c r="W8072" s="301"/>
      <c r="X8072" s="301"/>
      <c r="Y8072" s="301"/>
      <c r="Z8072" s="301"/>
      <c r="AA8072" s="301"/>
      <c r="AB8072" s="301"/>
      <c r="AC8072" s="301"/>
      <c r="AD8072" s="301"/>
      <c r="AE8072" s="301"/>
      <c r="AF8072" s="301"/>
      <c r="AG8072" s="301"/>
      <c r="AH8072" s="301"/>
      <c r="AI8072" s="301"/>
    </row>
    <row r="8073" spans="18:35" ht="80.099999999999994" customHeight="1" x14ac:dyDescent="0.2">
      <c r="R8073" s="301"/>
      <c r="S8073" s="301"/>
      <c r="T8073" s="301"/>
      <c r="U8073" s="301"/>
      <c r="V8073" s="301"/>
      <c r="W8073" s="301"/>
      <c r="X8073" s="301"/>
      <c r="Y8073" s="301"/>
      <c r="Z8073" s="301"/>
      <c r="AA8073" s="301"/>
      <c r="AB8073" s="301"/>
      <c r="AC8073" s="301"/>
      <c r="AD8073" s="301"/>
      <c r="AE8073" s="301"/>
      <c r="AF8073" s="301"/>
      <c r="AG8073" s="301"/>
      <c r="AH8073" s="301"/>
      <c r="AI8073" s="301"/>
    </row>
    <row r="8074" spans="18:35" ht="80.099999999999994" customHeight="1" x14ac:dyDescent="0.2">
      <c r="R8074" s="301"/>
      <c r="S8074" s="301"/>
      <c r="T8074" s="301"/>
      <c r="U8074" s="301"/>
      <c r="V8074" s="301"/>
      <c r="W8074" s="301"/>
      <c r="X8074" s="301"/>
      <c r="Y8074" s="301"/>
      <c r="Z8074" s="301"/>
      <c r="AA8074" s="301"/>
      <c r="AB8074" s="301"/>
      <c r="AC8074" s="301"/>
      <c r="AD8074" s="301"/>
      <c r="AE8074" s="301"/>
      <c r="AF8074" s="301"/>
      <c r="AG8074" s="301"/>
      <c r="AH8074" s="301"/>
      <c r="AI8074" s="301"/>
    </row>
    <row r="8075" spans="18:35" ht="80.099999999999994" customHeight="1" x14ac:dyDescent="0.2">
      <c r="R8075" s="301"/>
      <c r="S8075" s="301"/>
      <c r="T8075" s="301"/>
      <c r="U8075" s="301"/>
      <c r="V8075" s="301"/>
      <c r="W8075" s="301"/>
      <c r="X8075" s="301"/>
      <c r="Y8075" s="301"/>
      <c r="Z8075" s="301"/>
      <c r="AA8075" s="301"/>
      <c r="AB8075" s="301"/>
      <c r="AC8075" s="301"/>
      <c r="AD8075" s="301"/>
      <c r="AE8075" s="301"/>
      <c r="AF8075" s="301"/>
      <c r="AG8075" s="301"/>
      <c r="AH8075" s="301"/>
      <c r="AI8075" s="301"/>
    </row>
    <row r="8076" spans="18:35" ht="80.099999999999994" customHeight="1" x14ac:dyDescent="0.2">
      <c r="R8076" s="301"/>
      <c r="S8076" s="301"/>
      <c r="T8076" s="301"/>
      <c r="U8076" s="301"/>
      <c r="V8076" s="301"/>
      <c r="W8076" s="301"/>
      <c r="X8076" s="301"/>
      <c r="Y8076" s="301"/>
      <c r="Z8076" s="301"/>
      <c r="AA8076" s="301"/>
      <c r="AB8076" s="301"/>
      <c r="AC8076" s="301"/>
      <c r="AD8076" s="301"/>
      <c r="AE8076" s="301"/>
      <c r="AF8076" s="301"/>
      <c r="AG8076" s="301"/>
      <c r="AH8076" s="301"/>
      <c r="AI8076" s="301"/>
    </row>
    <row r="8077" spans="18:35" ht="80.099999999999994" customHeight="1" x14ac:dyDescent="0.2">
      <c r="R8077" s="301"/>
      <c r="S8077" s="301"/>
      <c r="T8077" s="301"/>
      <c r="U8077" s="301"/>
      <c r="V8077" s="301"/>
      <c r="W8077" s="301"/>
      <c r="X8077" s="301"/>
      <c r="Y8077" s="301"/>
      <c r="Z8077" s="301"/>
      <c r="AA8077" s="301"/>
      <c r="AB8077" s="301"/>
      <c r="AC8077" s="301"/>
      <c r="AD8077" s="301"/>
      <c r="AE8077" s="301"/>
      <c r="AF8077" s="301"/>
      <c r="AG8077" s="301"/>
      <c r="AH8077" s="301"/>
      <c r="AI8077" s="301"/>
    </row>
    <row r="8078" spans="18:35" ht="80.099999999999994" customHeight="1" x14ac:dyDescent="0.2">
      <c r="R8078" s="301"/>
      <c r="S8078" s="301"/>
      <c r="T8078" s="301"/>
      <c r="U8078" s="301"/>
      <c r="V8078" s="301"/>
      <c r="W8078" s="301"/>
      <c r="X8078" s="301"/>
      <c r="Y8078" s="301"/>
      <c r="Z8078" s="301"/>
      <c r="AA8078" s="301"/>
      <c r="AB8078" s="301"/>
      <c r="AC8078" s="301"/>
      <c r="AD8078" s="301"/>
      <c r="AE8078" s="301"/>
      <c r="AF8078" s="301"/>
      <c r="AG8078" s="301"/>
      <c r="AH8078" s="301"/>
      <c r="AI8078" s="301"/>
    </row>
    <row r="8079" spans="18:35" ht="80.099999999999994" customHeight="1" x14ac:dyDescent="0.2">
      <c r="R8079" s="301"/>
      <c r="S8079" s="301"/>
      <c r="T8079" s="301"/>
      <c r="U8079" s="301"/>
      <c r="V8079" s="301"/>
      <c r="W8079" s="301"/>
      <c r="X8079" s="301"/>
      <c r="Y8079" s="301"/>
      <c r="Z8079" s="301"/>
      <c r="AA8079" s="301"/>
      <c r="AB8079" s="301"/>
      <c r="AC8079" s="301"/>
      <c r="AD8079" s="301"/>
      <c r="AE8079" s="301"/>
      <c r="AF8079" s="301"/>
      <c r="AG8079" s="301"/>
      <c r="AH8079" s="301"/>
      <c r="AI8079" s="301"/>
    </row>
    <row r="8080" spans="18:35" ht="80.099999999999994" customHeight="1" x14ac:dyDescent="0.2">
      <c r="R8080" s="301"/>
      <c r="S8080" s="301"/>
      <c r="T8080" s="301"/>
      <c r="U8080" s="301"/>
      <c r="V8080" s="301"/>
      <c r="W8080" s="301"/>
      <c r="X8080" s="301"/>
      <c r="Y8080" s="301"/>
      <c r="Z8080" s="301"/>
      <c r="AA8080" s="301"/>
      <c r="AB8080" s="301"/>
      <c r="AC8080" s="301"/>
      <c r="AD8080" s="301"/>
      <c r="AE8080" s="301"/>
      <c r="AF8080" s="301"/>
      <c r="AG8080" s="301"/>
      <c r="AH8080" s="301"/>
      <c r="AI8080" s="301"/>
    </row>
    <row r="8081" spans="18:35" ht="80.099999999999994" customHeight="1" x14ac:dyDescent="0.2">
      <c r="R8081" s="301"/>
      <c r="S8081" s="301"/>
      <c r="T8081" s="301"/>
      <c r="U8081" s="301"/>
      <c r="V8081" s="301"/>
      <c r="W8081" s="301"/>
      <c r="X8081" s="301"/>
      <c r="Y8081" s="301"/>
      <c r="Z8081" s="301"/>
      <c r="AA8081" s="301"/>
      <c r="AB8081" s="301"/>
      <c r="AC8081" s="301"/>
      <c r="AD8081" s="301"/>
      <c r="AE8081" s="301"/>
      <c r="AF8081" s="301"/>
      <c r="AG8081" s="301"/>
      <c r="AH8081" s="301"/>
      <c r="AI8081" s="301"/>
    </row>
    <row r="8082" spans="18:35" ht="80.099999999999994" customHeight="1" x14ac:dyDescent="0.2">
      <c r="R8082" s="301"/>
      <c r="S8082" s="301"/>
      <c r="T8082" s="301"/>
      <c r="U8082" s="301"/>
      <c r="V8082" s="301"/>
      <c r="W8082" s="301"/>
      <c r="X8082" s="301"/>
      <c r="Y8082" s="301"/>
      <c r="Z8082" s="301"/>
      <c r="AA8082" s="301"/>
      <c r="AB8082" s="301"/>
      <c r="AC8082" s="301"/>
      <c r="AD8082" s="301"/>
      <c r="AE8082" s="301"/>
      <c r="AF8082" s="301"/>
      <c r="AG8082" s="301"/>
      <c r="AH8082" s="301"/>
      <c r="AI8082" s="301"/>
    </row>
    <row r="8083" spans="18:35" ht="80.099999999999994" customHeight="1" x14ac:dyDescent="0.2">
      <c r="R8083" s="301"/>
      <c r="S8083" s="301"/>
      <c r="T8083" s="301"/>
      <c r="U8083" s="301"/>
      <c r="V8083" s="301"/>
      <c r="W8083" s="301"/>
      <c r="X8083" s="301"/>
      <c r="Y8083" s="301"/>
      <c r="Z8083" s="301"/>
      <c r="AA8083" s="301"/>
      <c r="AB8083" s="301"/>
      <c r="AC8083" s="301"/>
      <c r="AD8083" s="301"/>
      <c r="AE8083" s="301"/>
      <c r="AF8083" s="301"/>
      <c r="AG8083" s="301"/>
      <c r="AH8083" s="301"/>
      <c r="AI8083" s="301"/>
    </row>
    <row r="8084" spans="18:35" ht="80.099999999999994" customHeight="1" x14ac:dyDescent="0.2">
      <c r="R8084" s="301"/>
      <c r="S8084" s="301"/>
      <c r="T8084" s="301"/>
      <c r="U8084" s="301"/>
      <c r="V8084" s="301"/>
      <c r="W8084" s="301"/>
      <c r="X8084" s="301"/>
      <c r="Y8084" s="301"/>
      <c r="Z8084" s="301"/>
      <c r="AA8084" s="301"/>
      <c r="AB8084" s="301"/>
      <c r="AC8084" s="301"/>
      <c r="AD8084" s="301"/>
      <c r="AE8084" s="301"/>
      <c r="AF8084" s="301"/>
      <c r="AG8084" s="301"/>
      <c r="AH8084" s="301"/>
      <c r="AI8084" s="301"/>
    </row>
    <row r="8085" spans="18:35" ht="80.099999999999994" customHeight="1" x14ac:dyDescent="0.2">
      <c r="R8085" s="301"/>
      <c r="S8085" s="301"/>
      <c r="T8085" s="301"/>
      <c r="U8085" s="301"/>
      <c r="V8085" s="301"/>
      <c r="W8085" s="301"/>
      <c r="X8085" s="301"/>
      <c r="Y8085" s="301"/>
      <c r="Z8085" s="301"/>
      <c r="AA8085" s="301"/>
      <c r="AB8085" s="301"/>
      <c r="AC8085" s="301"/>
      <c r="AD8085" s="301"/>
      <c r="AE8085" s="301"/>
      <c r="AF8085" s="301"/>
      <c r="AG8085" s="301"/>
      <c r="AH8085" s="301"/>
      <c r="AI8085" s="301"/>
    </row>
    <row r="8086" spans="18:35" ht="80.099999999999994" customHeight="1" x14ac:dyDescent="0.2">
      <c r="R8086" s="301"/>
      <c r="S8086" s="301"/>
      <c r="T8086" s="301"/>
      <c r="U8086" s="301"/>
      <c r="V8086" s="301"/>
      <c r="W8086" s="301"/>
      <c r="X8086" s="301"/>
      <c r="Y8086" s="301"/>
      <c r="Z8086" s="301"/>
      <c r="AA8086" s="301"/>
      <c r="AB8086" s="301"/>
      <c r="AC8086" s="301"/>
      <c r="AD8086" s="301"/>
      <c r="AE8086" s="301"/>
      <c r="AF8086" s="301"/>
      <c r="AG8086" s="301"/>
      <c r="AH8086" s="301"/>
      <c r="AI8086" s="301"/>
    </row>
    <row r="8087" spans="18:35" ht="80.099999999999994" customHeight="1" x14ac:dyDescent="0.2">
      <c r="R8087" s="301"/>
      <c r="S8087" s="301"/>
      <c r="T8087" s="301"/>
      <c r="U8087" s="301"/>
      <c r="V8087" s="301"/>
      <c r="W8087" s="301"/>
      <c r="X8087" s="301"/>
      <c r="Y8087" s="301"/>
      <c r="Z8087" s="301"/>
      <c r="AA8087" s="301"/>
      <c r="AB8087" s="301"/>
      <c r="AC8087" s="301"/>
      <c r="AD8087" s="301"/>
      <c r="AE8087" s="301"/>
      <c r="AF8087" s="301"/>
      <c r="AG8087" s="301"/>
      <c r="AH8087" s="301"/>
      <c r="AI8087" s="301"/>
    </row>
    <row r="8088" spans="18:35" ht="80.099999999999994" customHeight="1" x14ac:dyDescent="0.2">
      <c r="R8088" s="301"/>
      <c r="S8088" s="301"/>
      <c r="T8088" s="301"/>
      <c r="U8088" s="301"/>
      <c r="V8088" s="301"/>
      <c r="W8088" s="301"/>
      <c r="X8088" s="301"/>
      <c r="Y8088" s="301"/>
      <c r="Z8088" s="301"/>
      <c r="AA8088" s="301"/>
      <c r="AB8088" s="301"/>
      <c r="AC8088" s="301"/>
      <c r="AD8088" s="301"/>
      <c r="AE8088" s="301"/>
      <c r="AF8088" s="301"/>
      <c r="AG8088" s="301"/>
      <c r="AH8088" s="301"/>
      <c r="AI8088" s="301"/>
    </row>
    <row r="8089" spans="18:35" ht="80.099999999999994" customHeight="1" x14ac:dyDescent="0.2">
      <c r="R8089" s="301"/>
      <c r="S8089" s="301"/>
      <c r="T8089" s="301"/>
      <c r="U8089" s="301"/>
      <c r="V8089" s="301"/>
      <c r="W8089" s="301"/>
      <c r="X8089" s="301"/>
      <c r="Y8089" s="301"/>
      <c r="Z8089" s="301"/>
      <c r="AA8089" s="301"/>
      <c r="AB8089" s="301"/>
      <c r="AC8089" s="301"/>
      <c r="AD8089" s="301"/>
      <c r="AE8089" s="301"/>
      <c r="AF8089" s="301"/>
      <c r="AG8089" s="301"/>
      <c r="AH8089" s="301"/>
      <c r="AI8089" s="301"/>
    </row>
    <row r="8090" spans="18:35" ht="80.099999999999994" customHeight="1" x14ac:dyDescent="0.2">
      <c r="R8090" s="301"/>
      <c r="S8090" s="301"/>
      <c r="T8090" s="301"/>
      <c r="U8090" s="301"/>
      <c r="V8090" s="301"/>
      <c r="W8090" s="301"/>
      <c r="X8090" s="301"/>
      <c r="Y8090" s="301"/>
      <c r="Z8090" s="301"/>
      <c r="AA8090" s="301"/>
      <c r="AB8090" s="301"/>
      <c r="AC8090" s="301"/>
      <c r="AD8090" s="301"/>
      <c r="AE8090" s="301"/>
      <c r="AF8090" s="301"/>
      <c r="AG8090" s="301"/>
      <c r="AH8090" s="301"/>
      <c r="AI8090" s="301"/>
    </row>
    <row r="8091" spans="18:35" ht="80.099999999999994" customHeight="1" x14ac:dyDescent="0.2">
      <c r="R8091" s="301"/>
      <c r="S8091" s="301"/>
      <c r="T8091" s="301"/>
      <c r="U8091" s="301"/>
      <c r="V8091" s="301"/>
      <c r="W8091" s="301"/>
      <c r="X8091" s="301"/>
      <c r="Y8091" s="301"/>
      <c r="Z8091" s="301"/>
      <c r="AA8091" s="301"/>
      <c r="AB8091" s="301"/>
      <c r="AC8091" s="301"/>
      <c r="AD8091" s="301"/>
      <c r="AE8091" s="301"/>
      <c r="AF8091" s="301"/>
      <c r="AG8091" s="301"/>
      <c r="AH8091" s="301"/>
      <c r="AI8091" s="301"/>
    </row>
    <row r="8092" spans="18:35" ht="80.099999999999994" customHeight="1" x14ac:dyDescent="0.2">
      <c r="R8092" s="301"/>
      <c r="S8092" s="301"/>
      <c r="T8092" s="301"/>
      <c r="U8092" s="301"/>
      <c r="V8092" s="301"/>
      <c r="W8092" s="301"/>
      <c r="X8092" s="301"/>
      <c r="Y8092" s="301"/>
      <c r="Z8092" s="301"/>
      <c r="AA8092" s="301"/>
      <c r="AB8092" s="301"/>
      <c r="AC8092" s="301"/>
      <c r="AD8092" s="301"/>
      <c r="AE8092" s="301"/>
      <c r="AF8092" s="301"/>
      <c r="AG8092" s="301"/>
      <c r="AH8092" s="301"/>
      <c r="AI8092" s="301"/>
    </row>
    <row r="8093" spans="18:35" ht="80.099999999999994" customHeight="1" x14ac:dyDescent="0.2">
      <c r="R8093" s="301"/>
      <c r="S8093" s="301"/>
      <c r="T8093" s="301"/>
      <c r="U8093" s="301"/>
      <c r="V8093" s="301"/>
      <c r="W8093" s="301"/>
      <c r="X8093" s="301"/>
      <c r="Y8093" s="301"/>
      <c r="Z8093" s="301"/>
      <c r="AA8093" s="301"/>
      <c r="AB8093" s="301"/>
      <c r="AC8093" s="301"/>
      <c r="AD8093" s="301"/>
      <c r="AE8093" s="301"/>
      <c r="AF8093" s="301"/>
      <c r="AG8093" s="301"/>
      <c r="AH8093" s="301"/>
      <c r="AI8093" s="301"/>
    </row>
    <row r="8094" spans="18:35" ht="80.099999999999994" customHeight="1" x14ac:dyDescent="0.2">
      <c r="R8094" s="301"/>
      <c r="S8094" s="301"/>
      <c r="T8094" s="301"/>
      <c r="U8094" s="301"/>
      <c r="V8094" s="301"/>
      <c r="W8094" s="301"/>
      <c r="X8094" s="301"/>
      <c r="Y8094" s="301"/>
      <c r="Z8094" s="301"/>
      <c r="AA8094" s="301"/>
      <c r="AB8094" s="301"/>
      <c r="AC8094" s="301"/>
      <c r="AD8094" s="301"/>
      <c r="AE8094" s="301"/>
      <c r="AF8094" s="301"/>
      <c r="AG8094" s="301"/>
      <c r="AH8094" s="301"/>
      <c r="AI8094" s="301"/>
    </row>
    <row r="8095" spans="18:35" ht="80.099999999999994" customHeight="1" x14ac:dyDescent="0.2">
      <c r="R8095" s="301"/>
      <c r="S8095" s="301"/>
      <c r="T8095" s="301"/>
      <c r="U8095" s="301"/>
      <c r="V8095" s="301"/>
      <c r="W8095" s="301"/>
      <c r="X8095" s="301"/>
      <c r="Y8095" s="301"/>
      <c r="Z8095" s="301"/>
      <c r="AA8095" s="301"/>
      <c r="AB8095" s="301"/>
      <c r="AC8095" s="301"/>
      <c r="AD8095" s="301"/>
      <c r="AE8095" s="301"/>
      <c r="AF8095" s="301"/>
      <c r="AG8095" s="301"/>
      <c r="AH8095" s="301"/>
      <c r="AI8095" s="301"/>
    </row>
    <row r="8096" spans="18:35" ht="80.099999999999994" customHeight="1" x14ac:dyDescent="0.2">
      <c r="R8096" s="301"/>
      <c r="S8096" s="301"/>
      <c r="T8096" s="301"/>
      <c r="U8096" s="301"/>
      <c r="V8096" s="301"/>
      <c r="W8096" s="301"/>
      <c r="X8096" s="301"/>
      <c r="Y8096" s="301"/>
      <c r="Z8096" s="301"/>
      <c r="AA8096" s="301"/>
      <c r="AB8096" s="301"/>
      <c r="AC8096" s="301"/>
      <c r="AD8096" s="301"/>
      <c r="AE8096" s="301"/>
      <c r="AF8096" s="301"/>
      <c r="AG8096" s="301"/>
      <c r="AH8096" s="301"/>
      <c r="AI8096" s="301"/>
    </row>
    <row r="8097" spans="18:35" ht="80.099999999999994" customHeight="1" x14ac:dyDescent="0.2">
      <c r="R8097" s="301"/>
      <c r="S8097" s="301"/>
      <c r="T8097" s="301"/>
      <c r="U8097" s="301"/>
      <c r="V8097" s="301"/>
      <c r="W8097" s="301"/>
      <c r="X8097" s="301"/>
      <c r="Y8097" s="301"/>
      <c r="Z8097" s="301"/>
      <c r="AA8097" s="301"/>
      <c r="AB8097" s="301"/>
      <c r="AC8097" s="301"/>
      <c r="AD8097" s="301"/>
      <c r="AE8097" s="301"/>
      <c r="AF8097" s="301"/>
      <c r="AG8097" s="301"/>
      <c r="AH8097" s="301"/>
      <c r="AI8097" s="301"/>
    </row>
    <row r="8098" spans="18:35" ht="80.099999999999994" customHeight="1" x14ac:dyDescent="0.2">
      <c r="R8098" s="301"/>
      <c r="S8098" s="301"/>
      <c r="T8098" s="301"/>
      <c r="U8098" s="301"/>
      <c r="V8098" s="301"/>
      <c r="W8098" s="301"/>
      <c r="X8098" s="301"/>
      <c r="Y8098" s="301"/>
      <c r="Z8098" s="301"/>
      <c r="AA8098" s="301"/>
      <c r="AB8098" s="301"/>
      <c r="AC8098" s="301"/>
      <c r="AD8098" s="301"/>
      <c r="AE8098" s="301"/>
      <c r="AF8098" s="301"/>
      <c r="AG8098" s="301"/>
      <c r="AH8098" s="301"/>
      <c r="AI8098" s="301"/>
    </row>
    <row r="8099" spans="18:35" ht="80.099999999999994" customHeight="1" x14ac:dyDescent="0.2">
      <c r="R8099" s="301"/>
      <c r="S8099" s="301"/>
      <c r="T8099" s="301"/>
      <c r="U8099" s="301"/>
      <c r="V8099" s="301"/>
      <c r="W8099" s="301"/>
      <c r="X8099" s="301"/>
      <c r="Y8099" s="301"/>
      <c r="Z8099" s="301"/>
      <c r="AA8099" s="301"/>
      <c r="AB8099" s="301"/>
      <c r="AC8099" s="301"/>
      <c r="AD8099" s="301"/>
      <c r="AE8099" s="301"/>
      <c r="AF8099" s="301"/>
      <c r="AG8099" s="301"/>
      <c r="AH8099" s="301"/>
      <c r="AI8099" s="301"/>
    </row>
    <row r="8100" spans="18:35" ht="80.099999999999994" customHeight="1" x14ac:dyDescent="0.2">
      <c r="R8100" s="301"/>
      <c r="S8100" s="301"/>
      <c r="T8100" s="301"/>
      <c r="U8100" s="301"/>
      <c r="V8100" s="301"/>
      <c r="W8100" s="301"/>
      <c r="X8100" s="301"/>
      <c r="Y8100" s="301"/>
      <c r="Z8100" s="301"/>
      <c r="AA8100" s="301"/>
      <c r="AB8100" s="301"/>
      <c r="AC8100" s="301"/>
      <c r="AD8100" s="301"/>
      <c r="AE8100" s="301"/>
      <c r="AF8100" s="301"/>
      <c r="AG8100" s="301"/>
      <c r="AH8100" s="301"/>
      <c r="AI8100" s="301"/>
    </row>
    <row r="8101" spans="18:35" ht="80.099999999999994" customHeight="1" x14ac:dyDescent="0.2">
      <c r="R8101" s="301"/>
      <c r="S8101" s="301"/>
      <c r="T8101" s="301"/>
      <c r="U8101" s="301"/>
      <c r="V8101" s="301"/>
      <c r="W8101" s="301"/>
      <c r="X8101" s="301"/>
      <c r="Y8101" s="301"/>
      <c r="Z8101" s="301"/>
      <c r="AA8101" s="301"/>
      <c r="AB8101" s="301"/>
      <c r="AC8101" s="301"/>
      <c r="AD8101" s="301"/>
      <c r="AE8101" s="301"/>
      <c r="AF8101" s="301"/>
      <c r="AG8101" s="301"/>
      <c r="AH8101" s="301"/>
      <c r="AI8101" s="301"/>
    </row>
    <row r="8102" spans="18:35" ht="80.099999999999994" customHeight="1" x14ac:dyDescent="0.2">
      <c r="R8102" s="301"/>
      <c r="S8102" s="301"/>
      <c r="T8102" s="301"/>
      <c r="U8102" s="301"/>
      <c r="V8102" s="301"/>
      <c r="W8102" s="301"/>
      <c r="X8102" s="301"/>
      <c r="Y8102" s="301"/>
      <c r="Z8102" s="301"/>
      <c r="AA8102" s="301"/>
      <c r="AB8102" s="301"/>
      <c r="AC8102" s="301"/>
      <c r="AD8102" s="301"/>
      <c r="AE8102" s="301"/>
      <c r="AF8102" s="301"/>
      <c r="AG8102" s="301"/>
      <c r="AH8102" s="301"/>
      <c r="AI8102" s="301"/>
    </row>
    <row r="8103" spans="18:35" ht="80.099999999999994" customHeight="1" x14ac:dyDescent="0.2">
      <c r="R8103" s="301"/>
      <c r="S8103" s="301"/>
      <c r="T8103" s="301"/>
      <c r="U8103" s="301"/>
      <c r="V8103" s="301"/>
      <c r="W8103" s="301"/>
      <c r="X8103" s="301"/>
      <c r="Y8103" s="301"/>
      <c r="Z8103" s="301"/>
      <c r="AA8103" s="301"/>
      <c r="AB8103" s="301"/>
      <c r="AC8103" s="301"/>
      <c r="AD8103" s="301"/>
      <c r="AE8103" s="301"/>
      <c r="AF8103" s="301"/>
      <c r="AG8103" s="301"/>
      <c r="AH8103" s="301"/>
      <c r="AI8103" s="301"/>
    </row>
    <row r="8104" spans="18:35" ht="80.099999999999994" customHeight="1" x14ac:dyDescent="0.2">
      <c r="R8104" s="301"/>
      <c r="S8104" s="301"/>
      <c r="T8104" s="301"/>
      <c r="U8104" s="301"/>
      <c r="V8104" s="301"/>
      <c r="W8104" s="301"/>
      <c r="X8104" s="301"/>
      <c r="Y8104" s="301"/>
      <c r="Z8104" s="301"/>
      <c r="AA8104" s="301"/>
      <c r="AB8104" s="301"/>
      <c r="AC8104" s="301"/>
      <c r="AD8104" s="301"/>
      <c r="AE8104" s="301"/>
      <c r="AF8104" s="301"/>
      <c r="AG8104" s="301"/>
      <c r="AH8104" s="301"/>
      <c r="AI8104" s="301"/>
    </row>
    <row r="8105" spans="18:35" ht="80.099999999999994" customHeight="1" x14ac:dyDescent="0.2">
      <c r="R8105" s="301"/>
      <c r="S8105" s="301"/>
      <c r="T8105" s="301"/>
      <c r="U8105" s="301"/>
      <c r="V8105" s="301"/>
      <c r="W8105" s="301"/>
      <c r="X8105" s="301"/>
      <c r="Y8105" s="301"/>
      <c r="Z8105" s="301"/>
      <c r="AA8105" s="301"/>
      <c r="AB8105" s="301"/>
      <c r="AC8105" s="301"/>
      <c r="AD8105" s="301"/>
      <c r="AE8105" s="301"/>
      <c r="AF8105" s="301"/>
      <c r="AG8105" s="301"/>
      <c r="AH8105" s="301"/>
      <c r="AI8105" s="301"/>
    </row>
    <row r="8106" spans="18:35" ht="80.099999999999994" customHeight="1" x14ac:dyDescent="0.2">
      <c r="R8106" s="301"/>
      <c r="S8106" s="301"/>
      <c r="T8106" s="301"/>
      <c r="U8106" s="301"/>
      <c r="V8106" s="301"/>
      <c r="W8106" s="301"/>
      <c r="X8106" s="301"/>
      <c r="Y8106" s="301"/>
      <c r="Z8106" s="301"/>
      <c r="AA8106" s="301"/>
      <c r="AB8106" s="301"/>
      <c r="AC8106" s="301"/>
      <c r="AD8106" s="301"/>
      <c r="AE8106" s="301"/>
      <c r="AF8106" s="301"/>
      <c r="AG8106" s="301"/>
      <c r="AH8106" s="301"/>
      <c r="AI8106" s="301"/>
    </row>
    <row r="8107" spans="18:35" ht="80.099999999999994" customHeight="1" x14ac:dyDescent="0.2">
      <c r="R8107" s="301"/>
      <c r="S8107" s="301"/>
      <c r="T8107" s="301"/>
      <c r="U8107" s="301"/>
      <c r="V8107" s="301"/>
      <c r="W8107" s="301"/>
      <c r="X8107" s="301"/>
      <c r="Y8107" s="301"/>
      <c r="Z8107" s="301"/>
      <c r="AA8107" s="301"/>
      <c r="AB8107" s="301"/>
      <c r="AC8107" s="301"/>
      <c r="AD8107" s="301"/>
      <c r="AE8107" s="301"/>
      <c r="AF8107" s="301"/>
      <c r="AG8107" s="301"/>
      <c r="AH8107" s="301"/>
      <c r="AI8107" s="301"/>
    </row>
    <row r="8108" spans="18:35" ht="80.099999999999994" customHeight="1" x14ac:dyDescent="0.2">
      <c r="R8108" s="301"/>
      <c r="S8108" s="301"/>
      <c r="T8108" s="301"/>
      <c r="U8108" s="301"/>
      <c r="V8108" s="301"/>
      <c r="W8108" s="301"/>
      <c r="X8108" s="301"/>
      <c r="Y8108" s="301"/>
      <c r="Z8108" s="301"/>
      <c r="AA8108" s="301"/>
      <c r="AB8108" s="301"/>
      <c r="AC8108" s="301"/>
      <c r="AD8108" s="301"/>
      <c r="AE8108" s="301"/>
      <c r="AF8108" s="301"/>
      <c r="AG8108" s="301"/>
      <c r="AH8108" s="301"/>
      <c r="AI8108" s="301"/>
    </row>
    <row r="8109" spans="18:35" ht="80.099999999999994" customHeight="1" x14ac:dyDescent="0.2">
      <c r="R8109" s="301"/>
      <c r="S8109" s="301"/>
      <c r="T8109" s="301"/>
      <c r="U8109" s="301"/>
      <c r="V8109" s="301"/>
      <c r="W8109" s="301"/>
      <c r="X8109" s="301"/>
      <c r="Y8109" s="301"/>
      <c r="Z8109" s="301"/>
      <c r="AA8109" s="301"/>
      <c r="AB8109" s="301"/>
      <c r="AC8109" s="301"/>
      <c r="AD8109" s="301"/>
      <c r="AE8109" s="301"/>
      <c r="AF8109" s="301"/>
      <c r="AG8109" s="301"/>
      <c r="AH8109" s="301"/>
      <c r="AI8109" s="301"/>
    </row>
    <row r="8110" spans="18:35" ht="80.099999999999994" customHeight="1" x14ac:dyDescent="0.2">
      <c r="R8110" s="301"/>
      <c r="S8110" s="301"/>
      <c r="T8110" s="301"/>
      <c r="U8110" s="301"/>
      <c r="V8110" s="301"/>
      <c r="W8110" s="301"/>
      <c r="X8110" s="301"/>
      <c r="Y8110" s="301"/>
      <c r="Z8110" s="301"/>
      <c r="AA8110" s="301"/>
      <c r="AB8110" s="301"/>
      <c r="AC8110" s="301"/>
      <c r="AD8110" s="301"/>
      <c r="AE8110" s="301"/>
      <c r="AF8110" s="301"/>
      <c r="AG8110" s="301"/>
      <c r="AH8110" s="301"/>
      <c r="AI8110" s="301"/>
    </row>
    <row r="8111" spans="18:35" ht="80.099999999999994" customHeight="1" x14ac:dyDescent="0.2">
      <c r="R8111" s="301"/>
      <c r="S8111" s="301"/>
      <c r="T8111" s="301"/>
      <c r="U8111" s="301"/>
      <c r="V8111" s="301"/>
      <c r="W8111" s="301"/>
      <c r="X8111" s="301"/>
      <c r="Y8111" s="301"/>
      <c r="Z8111" s="301"/>
      <c r="AA8111" s="301"/>
      <c r="AB8111" s="301"/>
      <c r="AC8111" s="301"/>
      <c r="AD8111" s="301"/>
      <c r="AE8111" s="301"/>
      <c r="AF8111" s="301"/>
      <c r="AG8111" s="301"/>
      <c r="AH8111" s="301"/>
      <c r="AI8111" s="301"/>
    </row>
    <row r="8112" spans="18:35" ht="80.099999999999994" customHeight="1" x14ac:dyDescent="0.2">
      <c r="R8112" s="301"/>
      <c r="S8112" s="301"/>
      <c r="T8112" s="301"/>
      <c r="U8112" s="301"/>
      <c r="V8112" s="301"/>
      <c r="W8112" s="301"/>
      <c r="X8112" s="301"/>
      <c r="Y8112" s="301"/>
      <c r="Z8112" s="301"/>
      <c r="AA8112" s="301"/>
      <c r="AB8112" s="301"/>
      <c r="AC8112" s="301"/>
      <c r="AD8112" s="301"/>
      <c r="AE8112" s="301"/>
      <c r="AF8112" s="301"/>
      <c r="AG8112" s="301"/>
      <c r="AH8112" s="301"/>
      <c r="AI8112" s="301"/>
    </row>
    <row r="8113" spans="18:35" ht="80.099999999999994" customHeight="1" x14ac:dyDescent="0.2">
      <c r="R8113" s="301"/>
      <c r="S8113" s="301"/>
      <c r="T8113" s="301"/>
      <c r="U8113" s="301"/>
      <c r="V8113" s="301"/>
      <c r="W8113" s="301"/>
      <c r="X8113" s="301"/>
      <c r="Y8113" s="301"/>
      <c r="Z8113" s="301"/>
      <c r="AA8113" s="301"/>
      <c r="AB8113" s="301"/>
      <c r="AC8113" s="301"/>
      <c r="AD8113" s="301"/>
      <c r="AE8113" s="301"/>
      <c r="AF8113" s="301"/>
      <c r="AG8113" s="301"/>
      <c r="AH8113" s="301"/>
      <c r="AI8113" s="301"/>
    </row>
    <row r="8114" spans="18:35" ht="80.099999999999994" customHeight="1" x14ac:dyDescent="0.2">
      <c r="R8114" s="301"/>
      <c r="S8114" s="301"/>
      <c r="T8114" s="301"/>
      <c r="U8114" s="301"/>
      <c r="V8114" s="301"/>
      <c r="W8114" s="301"/>
      <c r="X8114" s="301"/>
      <c r="Y8114" s="301"/>
      <c r="Z8114" s="301"/>
      <c r="AA8114" s="301"/>
      <c r="AB8114" s="301"/>
      <c r="AC8114" s="301"/>
      <c r="AD8114" s="301"/>
      <c r="AE8114" s="301"/>
      <c r="AF8114" s="301"/>
      <c r="AG8114" s="301"/>
      <c r="AH8114" s="301"/>
      <c r="AI8114" s="301"/>
    </row>
    <row r="8115" spans="18:35" ht="80.099999999999994" customHeight="1" x14ac:dyDescent="0.2">
      <c r="R8115" s="301"/>
      <c r="S8115" s="301"/>
      <c r="T8115" s="301"/>
      <c r="U8115" s="301"/>
      <c r="V8115" s="301"/>
      <c r="W8115" s="301"/>
      <c r="X8115" s="301"/>
      <c r="Y8115" s="301"/>
      <c r="Z8115" s="301"/>
      <c r="AA8115" s="301"/>
      <c r="AB8115" s="301"/>
      <c r="AC8115" s="301"/>
      <c r="AD8115" s="301"/>
      <c r="AE8115" s="301"/>
      <c r="AF8115" s="301"/>
      <c r="AG8115" s="301"/>
      <c r="AH8115" s="301"/>
      <c r="AI8115" s="301"/>
    </row>
    <row r="8116" spans="18:35" ht="80.099999999999994" customHeight="1" x14ac:dyDescent="0.2">
      <c r="R8116" s="301"/>
      <c r="S8116" s="301"/>
      <c r="T8116" s="301"/>
      <c r="U8116" s="301"/>
      <c r="V8116" s="301"/>
      <c r="W8116" s="301"/>
      <c r="X8116" s="301"/>
      <c r="Y8116" s="301"/>
      <c r="Z8116" s="301"/>
      <c r="AA8116" s="301"/>
      <c r="AB8116" s="301"/>
      <c r="AC8116" s="301"/>
      <c r="AD8116" s="301"/>
      <c r="AE8116" s="301"/>
      <c r="AF8116" s="301"/>
      <c r="AG8116" s="301"/>
      <c r="AH8116" s="301"/>
      <c r="AI8116" s="301"/>
    </row>
    <row r="8117" spans="18:35" ht="80.099999999999994" customHeight="1" x14ac:dyDescent="0.2">
      <c r="R8117" s="301"/>
      <c r="S8117" s="301"/>
      <c r="T8117" s="301"/>
      <c r="U8117" s="301"/>
      <c r="V8117" s="301"/>
      <c r="W8117" s="301"/>
      <c r="X8117" s="301"/>
      <c r="Y8117" s="301"/>
      <c r="Z8117" s="301"/>
      <c r="AA8117" s="301"/>
      <c r="AB8117" s="301"/>
      <c r="AC8117" s="301"/>
      <c r="AD8117" s="301"/>
      <c r="AE8117" s="301"/>
      <c r="AF8117" s="301"/>
      <c r="AG8117" s="301"/>
      <c r="AH8117" s="301"/>
      <c r="AI8117" s="301"/>
    </row>
    <row r="8118" spans="18:35" ht="80.099999999999994" customHeight="1" x14ac:dyDescent="0.2">
      <c r="R8118" s="301"/>
      <c r="S8118" s="301"/>
      <c r="T8118" s="301"/>
      <c r="U8118" s="301"/>
      <c r="V8118" s="301"/>
      <c r="W8118" s="301"/>
      <c r="X8118" s="301"/>
      <c r="Y8118" s="301"/>
      <c r="Z8118" s="301"/>
      <c r="AA8118" s="301"/>
      <c r="AB8118" s="301"/>
      <c r="AC8118" s="301"/>
      <c r="AD8118" s="301"/>
      <c r="AE8118" s="301"/>
      <c r="AF8118" s="301"/>
      <c r="AG8118" s="301"/>
      <c r="AH8118" s="301"/>
      <c r="AI8118" s="301"/>
    </row>
    <row r="8119" spans="18:35" ht="80.099999999999994" customHeight="1" x14ac:dyDescent="0.2">
      <c r="R8119" s="301"/>
      <c r="S8119" s="301"/>
      <c r="T8119" s="301"/>
      <c r="U8119" s="301"/>
      <c r="V8119" s="301"/>
      <c r="W8119" s="301"/>
      <c r="X8119" s="301"/>
      <c r="Y8119" s="301"/>
      <c r="Z8119" s="301"/>
      <c r="AA8119" s="301"/>
      <c r="AB8119" s="301"/>
      <c r="AC8119" s="301"/>
      <c r="AD8119" s="301"/>
      <c r="AE8119" s="301"/>
      <c r="AF8119" s="301"/>
      <c r="AG8119" s="301"/>
      <c r="AH8119" s="301"/>
      <c r="AI8119" s="301"/>
    </row>
    <row r="8120" spans="18:35" ht="80.099999999999994" customHeight="1" x14ac:dyDescent="0.2">
      <c r="R8120" s="301"/>
      <c r="S8120" s="301"/>
      <c r="T8120" s="301"/>
      <c r="U8120" s="301"/>
      <c r="V8120" s="301"/>
      <c r="W8120" s="301"/>
      <c r="X8120" s="301"/>
      <c r="Y8120" s="301"/>
      <c r="Z8120" s="301"/>
      <c r="AA8120" s="301"/>
      <c r="AB8120" s="301"/>
      <c r="AC8120" s="301"/>
      <c r="AD8120" s="301"/>
      <c r="AE8120" s="301"/>
      <c r="AF8120" s="301"/>
      <c r="AG8120" s="301"/>
      <c r="AH8120" s="301"/>
      <c r="AI8120" s="301"/>
    </row>
    <row r="8121" spans="18:35" ht="80.099999999999994" customHeight="1" x14ac:dyDescent="0.2">
      <c r="R8121" s="301"/>
      <c r="S8121" s="301"/>
      <c r="T8121" s="301"/>
      <c r="U8121" s="301"/>
      <c r="V8121" s="301"/>
      <c r="W8121" s="301"/>
      <c r="X8121" s="301"/>
      <c r="Y8121" s="301"/>
      <c r="Z8121" s="301"/>
      <c r="AA8121" s="301"/>
      <c r="AB8121" s="301"/>
      <c r="AC8121" s="301"/>
      <c r="AD8121" s="301"/>
      <c r="AE8121" s="301"/>
      <c r="AF8121" s="301"/>
      <c r="AG8121" s="301"/>
      <c r="AH8121" s="301"/>
      <c r="AI8121" s="301"/>
    </row>
    <row r="8122" spans="18:35" ht="80.099999999999994" customHeight="1" x14ac:dyDescent="0.2">
      <c r="R8122" s="301"/>
      <c r="S8122" s="301"/>
      <c r="T8122" s="301"/>
      <c r="U8122" s="301"/>
      <c r="V8122" s="301"/>
      <c r="W8122" s="301"/>
      <c r="X8122" s="301"/>
      <c r="Y8122" s="301"/>
      <c r="Z8122" s="301"/>
      <c r="AA8122" s="301"/>
      <c r="AB8122" s="301"/>
      <c r="AC8122" s="301"/>
      <c r="AD8122" s="301"/>
      <c r="AE8122" s="301"/>
      <c r="AF8122" s="301"/>
      <c r="AG8122" s="301"/>
      <c r="AH8122" s="301"/>
      <c r="AI8122" s="301"/>
    </row>
    <row r="8123" spans="18:35" ht="80.099999999999994" customHeight="1" x14ac:dyDescent="0.2">
      <c r="R8123" s="301"/>
      <c r="S8123" s="301"/>
      <c r="T8123" s="301"/>
      <c r="U8123" s="301"/>
      <c r="V8123" s="301"/>
      <c r="W8123" s="301"/>
      <c r="X8123" s="301"/>
      <c r="Y8123" s="301"/>
      <c r="Z8123" s="301"/>
      <c r="AA8123" s="301"/>
      <c r="AB8123" s="301"/>
      <c r="AC8123" s="301"/>
      <c r="AD8123" s="301"/>
      <c r="AE8123" s="301"/>
      <c r="AF8123" s="301"/>
      <c r="AG8123" s="301"/>
      <c r="AH8123" s="301"/>
      <c r="AI8123" s="301"/>
    </row>
    <row r="8124" spans="18:35" ht="80.099999999999994" customHeight="1" x14ac:dyDescent="0.2">
      <c r="R8124" s="301"/>
      <c r="S8124" s="301"/>
      <c r="T8124" s="301"/>
      <c r="U8124" s="301"/>
      <c r="V8124" s="301"/>
      <c r="W8124" s="301"/>
      <c r="X8124" s="301"/>
      <c r="Y8124" s="301"/>
      <c r="Z8124" s="301"/>
      <c r="AA8124" s="301"/>
      <c r="AB8124" s="301"/>
      <c r="AC8124" s="301"/>
      <c r="AD8124" s="301"/>
      <c r="AE8124" s="301"/>
      <c r="AF8124" s="301"/>
      <c r="AG8124" s="301"/>
      <c r="AH8124" s="301"/>
      <c r="AI8124" s="301"/>
    </row>
    <row r="8125" spans="18:35" ht="80.099999999999994" customHeight="1" x14ac:dyDescent="0.2">
      <c r="R8125" s="301"/>
      <c r="S8125" s="301"/>
      <c r="T8125" s="301"/>
      <c r="U8125" s="301"/>
      <c r="V8125" s="301"/>
      <c r="W8125" s="301"/>
      <c r="X8125" s="301"/>
      <c r="Y8125" s="301"/>
      <c r="Z8125" s="301"/>
      <c r="AA8125" s="301"/>
      <c r="AB8125" s="301"/>
      <c r="AC8125" s="301"/>
      <c r="AD8125" s="301"/>
      <c r="AE8125" s="301"/>
      <c r="AF8125" s="301"/>
      <c r="AG8125" s="301"/>
      <c r="AH8125" s="301"/>
      <c r="AI8125" s="301"/>
    </row>
    <row r="8126" spans="18:35" ht="80.099999999999994" customHeight="1" x14ac:dyDescent="0.2">
      <c r="R8126" s="301"/>
      <c r="S8126" s="301"/>
      <c r="T8126" s="301"/>
      <c r="U8126" s="301"/>
      <c r="V8126" s="301"/>
      <c r="W8126" s="301"/>
      <c r="X8126" s="301"/>
      <c r="Y8126" s="301"/>
      <c r="Z8126" s="301"/>
      <c r="AA8126" s="301"/>
      <c r="AB8126" s="301"/>
      <c r="AC8126" s="301"/>
      <c r="AD8126" s="301"/>
      <c r="AE8126" s="301"/>
      <c r="AF8126" s="301"/>
      <c r="AG8126" s="301"/>
      <c r="AH8126" s="301"/>
      <c r="AI8126" s="301"/>
    </row>
    <row r="8127" spans="18:35" ht="80.099999999999994" customHeight="1" x14ac:dyDescent="0.2">
      <c r="R8127" s="301"/>
      <c r="S8127" s="301"/>
      <c r="T8127" s="301"/>
      <c r="U8127" s="301"/>
      <c r="V8127" s="301"/>
      <c r="W8127" s="301"/>
      <c r="X8127" s="301"/>
      <c r="Y8127" s="301"/>
      <c r="Z8127" s="301"/>
      <c r="AA8127" s="301"/>
      <c r="AB8127" s="301"/>
      <c r="AC8127" s="301"/>
      <c r="AD8127" s="301"/>
      <c r="AE8127" s="301"/>
      <c r="AF8127" s="301"/>
      <c r="AG8127" s="301"/>
      <c r="AH8127" s="301"/>
      <c r="AI8127" s="301"/>
    </row>
    <row r="8128" spans="18:35" ht="80.099999999999994" customHeight="1" x14ac:dyDescent="0.2">
      <c r="R8128" s="301"/>
      <c r="S8128" s="301"/>
      <c r="T8128" s="301"/>
      <c r="U8128" s="301"/>
      <c r="V8128" s="301"/>
      <c r="W8128" s="301"/>
      <c r="X8128" s="301"/>
      <c r="Y8128" s="301"/>
      <c r="Z8128" s="301"/>
      <c r="AA8128" s="301"/>
      <c r="AB8128" s="301"/>
      <c r="AC8128" s="301"/>
      <c r="AD8128" s="301"/>
      <c r="AE8128" s="301"/>
      <c r="AF8128" s="301"/>
      <c r="AG8128" s="301"/>
      <c r="AH8128" s="301"/>
      <c r="AI8128" s="301"/>
    </row>
    <row r="8129" spans="18:35" ht="80.099999999999994" customHeight="1" x14ac:dyDescent="0.2">
      <c r="R8129" s="301"/>
      <c r="S8129" s="301"/>
      <c r="T8129" s="301"/>
      <c r="U8129" s="301"/>
      <c r="V8129" s="301"/>
      <c r="W8129" s="301"/>
      <c r="X8129" s="301"/>
      <c r="Y8129" s="301"/>
      <c r="Z8129" s="301"/>
      <c r="AA8129" s="301"/>
      <c r="AB8129" s="301"/>
      <c r="AC8129" s="301"/>
      <c r="AD8129" s="301"/>
      <c r="AE8129" s="301"/>
      <c r="AF8129" s="301"/>
      <c r="AG8129" s="301"/>
      <c r="AH8129" s="301"/>
      <c r="AI8129" s="301"/>
    </row>
    <row r="8130" spans="18:35" ht="80.099999999999994" customHeight="1" x14ac:dyDescent="0.2">
      <c r="R8130" s="301"/>
      <c r="S8130" s="301"/>
      <c r="T8130" s="301"/>
      <c r="U8130" s="301"/>
      <c r="V8130" s="301"/>
      <c r="W8130" s="301"/>
      <c r="X8130" s="301"/>
      <c r="Y8130" s="301"/>
      <c r="Z8130" s="301"/>
      <c r="AA8130" s="301"/>
      <c r="AB8130" s="301"/>
      <c r="AC8130" s="301"/>
      <c r="AD8130" s="301"/>
      <c r="AE8130" s="301"/>
      <c r="AF8130" s="301"/>
      <c r="AG8130" s="301"/>
      <c r="AH8130" s="301"/>
      <c r="AI8130" s="301"/>
    </row>
    <row r="8131" spans="18:35" ht="80.099999999999994" customHeight="1" x14ac:dyDescent="0.2">
      <c r="R8131" s="301"/>
      <c r="S8131" s="301"/>
      <c r="T8131" s="301"/>
      <c r="U8131" s="301"/>
      <c r="V8131" s="301"/>
      <c r="W8131" s="301"/>
      <c r="X8131" s="301"/>
      <c r="Y8131" s="301"/>
      <c r="Z8131" s="301"/>
      <c r="AA8131" s="301"/>
      <c r="AB8131" s="301"/>
      <c r="AC8131" s="301"/>
      <c r="AD8131" s="301"/>
      <c r="AE8131" s="301"/>
      <c r="AF8131" s="301"/>
      <c r="AG8131" s="301"/>
      <c r="AH8131" s="301"/>
      <c r="AI8131" s="301"/>
    </row>
    <row r="8132" spans="18:35" ht="80.099999999999994" customHeight="1" x14ac:dyDescent="0.2">
      <c r="R8132" s="301"/>
      <c r="S8132" s="301"/>
      <c r="T8132" s="301"/>
      <c r="U8132" s="301"/>
      <c r="V8132" s="301"/>
      <c r="W8132" s="301"/>
      <c r="X8132" s="301"/>
      <c r="Y8132" s="301"/>
      <c r="Z8132" s="301"/>
      <c r="AA8132" s="301"/>
      <c r="AB8132" s="301"/>
      <c r="AC8132" s="301"/>
      <c r="AD8132" s="301"/>
      <c r="AE8132" s="301"/>
      <c r="AF8132" s="301"/>
      <c r="AG8132" s="301"/>
      <c r="AH8132" s="301"/>
      <c r="AI8132" s="301"/>
    </row>
    <row r="8133" spans="18:35" ht="80.099999999999994" customHeight="1" x14ac:dyDescent="0.2">
      <c r="R8133" s="301"/>
      <c r="S8133" s="301"/>
      <c r="T8133" s="301"/>
      <c r="U8133" s="301"/>
      <c r="V8133" s="301"/>
      <c r="W8133" s="301"/>
      <c r="X8133" s="301"/>
      <c r="Y8133" s="301"/>
      <c r="Z8133" s="301"/>
      <c r="AA8133" s="301"/>
      <c r="AB8133" s="301"/>
      <c r="AC8133" s="301"/>
      <c r="AD8133" s="301"/>
      <c r="AE8133" s="301"/>
      <c r="AF8133" s="301"/>
      <c r="AG8133" s="301"/>
      <c r="AH8133" s="301"/>
      <c r="AI8133" s="301"/>
    </row>
    <row r="8134" spans="18:35" ht="80.099999999999994" customHeight="1" x14ac:dyDescent="0.2">
      <c r="R8134" s="301"/>
      <c r="S8134" s="301"/>
      <c r="T8134" s="301"/>
      <c r="U8134" s="301"/>
      <c r="V8134" s="301"/>
      <c r="W8134" s="301"/>
      <c r="X8134" s="301"/>
      <c r="Y8134" s="301"/>
      <c r="Z8134" s="301"/>
      <c r="AA8134" s="301"/>
      <c r="AB8134" s="301"/>
      <c r="AC8134" s="301"/>
      <c r="AD8134" s="301"/>
      <c r="AE8134" s="301"/>
      <c r="AF8134" s="301"/>
      <c r="AG8134" s="301"/>
      <c r="AH8134" s="301"/>
      <c r="AI8134" s="301"/>
    </row>
    <row r="8135" spans="18:35" ht="80.099999999999994" customHeight="1" x14ac:dyDescent="0.2">
      <c r="R8135" s="301"/>
      <c r="S8135" s="301"/>
      <c r="T8135" s="301"/>
      <c r="U8135" s="301"/>
      <c r="V8135" s="301"/>
      <c r="W8135" s="301"/>
      <c r="X8135" s="301"/>
      <c r="Y8135" s="301"/>
      <c r="Z8135" s="301"/>
      <c r="AA8135" s="301"/>
      <c r="AB8135" s="301"/>
      <c r="AC8135" s="301"/>
      <c r="AD8135" s="301"/>
      <c r="AE8135" s="301"/>
      <c r="AF8135" s="301"/>
      <c r="AG8135" s="301"/>
      <c r="AH8135" s="301"/>
      <c r="AI8135" s="301"/>
    </row>
    <row r="8136" spans="18:35" ht="80.099999999999994" customHeight="1" x14ac:dyDescent="0.2">
      <c r="R8136" s="301"/>
      <c r="S8136" s="301"/>
      <c r="T8136" s="301"/>
      <c r="U8136" s="301"/>
      <c r="V8136" s="301"/>
      <c r="W8136" s="301"/>
      <c r="X8136" s="301"/>
      <c r="Y8136" s="301"/>
      <c r="Z8136" s="301"/>
      <c r="AA8136" s="301"/>
      <c r="AB8136" s="301"/>
      <c r="AC8136" s="301"/>
      <c r="AD8136" s="301"/>
      <c r="AE8136" s="301"/>
      <c r="AF8136" s="301"/>
      <c r="AG8136" s="301"/>
      <c r="AH8136" s="301"/>
      <c r="AI8136" s="301"/>
    </row>
    <row r="8137" spans="18:35" ht="80.099999999999994" customHeight="1" x14ac:dyDescent="0.2">
      <c r="R8137" s="301"/>
      <c r="S8137" s="301"/>
      <c r="T8137" s="301"/>
      <c r="U8137" s="301"/>
      <c r="V8137" s="301"/>
      <c r="W8137" s="301"/>
      <c r="X8137" s="301"/>
      <c r="Y8137" s="301"/>
      <c r="Z8137" s="301"/>
      <c r="AA8137" s="301"/>
      <c r="AB8137" s="301"/>
      <c r="AC8137" s="301"/>
      <c r="AD8137" s="301"/>
      <c r="AE8137" s="301"/>
      <c r="AF8137" s="301"/>
      <c r="AG8137" s="301"/>
      <c r="AH8137" s="301"/>
      <c r="AI8137" s="301"/>
    </row>
    <row r="8138" spans="18:35" ht="80.099999999999994" customHeight="1" x14ac:dyDescent="0.2">
      <c r="R8138" s="301"/>
      <c r="S8138" s="301"/>
      <c r="T8138" s="301"/>
      <c r="U8138" s="301"/>
      <c r="V8138" s="301"/>
      <c r="W8138" s="301"/>
      <c r="X8138" s="301"/>
      <c r="Y8138" s="301"/>
      <c r="Z8138" s="301"/>
      <c r="AA8138" s="301"/>
      <c r="AB8138" s="301"/>
      <c r="AC8138" s="301"/>
      <c r="AD8138" s="301"/>
      <c r="AE8138" s="301"/>
      <c r="AF8138" s="301"/>
      <c r="AG8138" s="301"/>
      <c r="AH8138" s="301"/>
      <c r="AI8138" s="301"/>
    </row>
    <row r="8139" spans="18:35" ht="80.099999999999994" customHeight="1" x14ac:dyDescent="0.2">
      <c r="R8139" s="301"/>
      <c r="S8139" s="301"/>
      <c r="T8139" s="301"/>
      <c r="U8139" s="301"/>
      <c r="V8139" s="301"/>
      <c r="W8139" s="301"/>
      <c r="X8139" s="301"/>
      <c r="Y8139" s="301"/>
      <c r="Z8139" s="301"/>
      <c r="AA8139" s="301"/>
      <c r="AB8139" s="301"/>
      <c r="AC8139" s="301"/>
      <c r="AD8139" s="301"/>
      <c r="AE8139" s="301"/>
      <c r="AF8139" s="301"/>
      <c r="AG8139" s="301"/>
      <c r="AH8139" s="301"/>
      <c r="AI8139" s="301"/>
    </row>
    <row r="8140" spans="18:35" ht="80.099999999999994" customHeight="1" x14ac:dyDescent="0.2">
      <c r="R8140" s="301"/>
      <c r="S8140" s="301"/>
      <c r="T8140" s="301"/>
      <c r="U8140" s="301"/>
      <c r="V8140" s="301"/>
      <c r="W8140" s="301"/>
      <c r="X8140" s="301"/>
      <c r="Y8140" s="301"/>
      <c r="Z8140" s="301"/>
      <c r="AA8140" s="301"/>
      <c r="AB8140" s="301"/>
      <c r="AC8140" s="301"/>
      <c r="AD8140" s="301"/>
      <c r="AE8140" s="301"/>
      <c r="AF8140" s="301"/>
      <c r="AG8140" s="301"/>
      <c r="AH8140" s="301"/>
      <c r="AI8140" s="301"/>
    </row>
    <row r="8141" spans="18:35" ht="80.099999999999994" customHeight="1" x14ac:dyDescent="0.2">
      <c r="R8141" s="301"/>
      <c r="S8141" s="301"/>
      <c r="T8141" s="301"/>
      <c r="U8141" s="301"/>
      <c r="V8141" s="301"/>
      <c r="W8141" s="301"/>
      <c r="X8141" s="301"/>
      <c r="Y8141" s="301"/>
      <c r="Z8141" s="301"/>
      <c r="AA8141" s="301"/>
      <c r="AB8141" s="301"/>
      <c r="AC8141" s="301"/>
      <c r="AD8141" s="301"/>
      <c r="AE8141" s="301"/>
      <c r="AF8141" s="301"/>
      <c r="AG8141" s="301"/>
      <c r="AH8141" s="301"/>
      <c r="AI8141" s="301"/>
    </row>
    <row r="8142" spans="18:35" ht="80.099999999999994" customHeight="1" x14ac:dyDescent="0.2">
      <c r="R8142" s="301"/>
      <c r="S8142" s="301"/>
      <c r="T8142" s="301"/>
      <c r="U8142" s="301"/>
      <c r="V8142" s="301"/>
      <c r="W8142" s="301"/>
      <c r="X8142" s="301"/>
      <c r="Y8142" s="301"/>
      <c r="Z8142" s="301"/>
      <c r="AA8142" s="301"/>
      <c r="AB8142" s="301"/>
      <c r="AC8142" s="301"/>
      <c r="AD8142" s="301"/>
      <c r="AE8142" s="301"/>
      <c r="AF8142" s="301"/>
      <c r="AG8142" s="301"/>
      <c r="AH8142" s="301"/>
      <c r="AI8142" s="301"/>
    </row>
    <row r="8143" spans="18:35" ht="80.099999999999994" customHeight="1" x14ac:dyDescent="0.2">
      <c r="R8143" s="301"/>
      <c r="S8143" s="301"/>
      <c r="T8143" s="301"/>
      <c r="U8143" s="301"/>
      <c r="V8143" s="301"/>
      <c r="W8143" s="301"/>
      <c r="X8143" s="301"/>
      <c r="Y8143" s="301"/>
      <c r="Z8143" s="301"/>
      <c r="AA8143" s="301"/>
      <c r="AB8143" s="301"/>
      <c r="AC8143" s="301"/>
      <c r="AD8143" s="301"/>
      <c r="AE8143" s="301"/>
      <c r="AF8143" s="301"/>
      <c r="AG8143" s="301"/>
      <c r="AH8143" s="301"/>
      <c r="AI8143" s="301"/>
    </row>
    <row r="8144" spans="18:35" ht="80.099999999999994" customHeight="1" x14ac:dyDescent="0.2">
      <c r="R8144" s="301"/>
      <c r="S8144" s="301"/>
      <c r="T8144" s="301"/>
      <c r="U8144" s="301"/>
      <c r="V8144" s="301"/>
      <c r="W8144" s="301"/>
      <c r="X8144" s="301"/>
      <c r="Y8144" s="301"/>
      <c r="Z8144" s="301"/>
      <c r="AA8144" s="301"/>
      <c r="AB8144" s="301"/>
      <c r="AC8144" s="301"/>
      <c r="AD8144" s="301"/>
      <c r="AE8144" s="301"/>
      <c r="AF8144" s="301"/>
      <c r="AG8144" s="301"/>
      <c r="AH8144" s="301"/>
      <c r="AI8144" s="301"/>
    </row>
    <row r="8145" spans="18:35" ht="80.099999999999994" customHeight="1" x14ac:dyDescent="0.2">
      <c r="R8145" s="301"/>
      <c r="S8145" s="301"/>
      <c r="T8145" s="301"/>
      <c r="U8145" s="301"/>
      <c r="V8145" s="301"/>
      <c r="W8145" s="301"/>
      <c r="X8145" s="301"/>
      <c r="Y8145" s="301"/>
      <c r="Z8145" s="301"/>
      <c r="AA8145" s="301"/>
      <c r="AB8145" s="301"/>
      <c r="AC8145" s="301"/>
      <c r="AD8145" s="301"/>
      <c r="AE8145" s="301"/>
      <c r="AF8145" s="301"/>
      <c r="AG8145" s="301"/>
      <c r="AH8145" s="301"/>
      <c r="AI8145" s="301"/>
    </row>
    <row r="8146" spans="18:35" ht="80.099999999999994" customHeight="1" x14ac:dyDescent="0.2">
      <c r="R8146" s="301"/>
      <c r="S8146" s="301"/>
      <c r="T8146" s="301"/>
      <c r="U8146" s="301"/>
      <c r="V8146" s="301"/>
      <c r="W8146" s="301"/>
      <c r="X8146" s="301"/>
      <c r="Y8146" s="301"/>
      <c r="Z8146" s="301"/>
      <c r="AA8146" s="301"/>
      <c r="AB8146" s="301"/>
      <c r="AC8146" s="301"/>
      <c r="AD8146" s="301"/>
      <c r="AE8146" s="301"/>
      <c r="AF8146" s="301"/>
      <c r="AG8146" s="301"/>
      <c r="AH8146" s="301"/>
      <c r="AI8146" s="301"/>
    </row>
    <row r="8147" spans="18:35" ht="80.099999999999994" customHeight="1" x14ac:dyDescent="0.2">
      <c r="R8147" s="301"/>
      <c r="S8147" s="301"/>
      <c r="T8147" s="301"/>
      <c r="U8147" s="301"/>
      <c r="V8147" s="301"/>
      <c r="W8147" s="301"/>
      <c r="X8147" s="301"/>
      <c r="Y8147" s="301"/>
      <c r="Z8147" s="301"/>
      <c r="AA8147" s="301"/>
      <c r="AB8147" s="301"/>
      <c r="AC8147" s="301"/>
      <c r="AD8147" s="301"/>
      <c r="AE8147" s="301"/>
      <c r="AF8147" s="301"/>
      <c r="AG8147" s="301"/>
      <c r="AH8147" s="301"/>
      <c r="AI8147" s="301"/>
    </row>
    <row r="8148" spans="18:35" ht="80.099999999999994" customHeight="1" x14ac:dyDescent="0.2">
      <c r="R8148" s="301"/>
      <c r="S8148" s="301"/>
      <c r="T8148" s="301"/>
      <c r="U8148" s="301"/>
      <c r="V8148" s="301"/>
      <c r="W8148" s="301"/>
      <c r="X8148" s="301"/>
      <c r="Y8148" s="301"/>
      <c r="Z8148" s="301"/>
      <c r="AA8148" s="301"/>
      <c r="AB8148" s="301"/>
      <c r="AC8148" s="301"/>
      <c r="AD8148" s="301"/>
      <c r="AE8148" s="301"/>
      <c r="AF8148" s="301"/>
      <c r="AG8148" s="301"/>
      <c r="AH8148" s="301"/>
      <c r="AI8148" s="301"/>
    </row>
    <row r="8149" spans="18:35" ht="80.099999999999994" customHeight="1" x14ac:dyDescent="0.2">
      <c r="R8149" s="301"/>
      <c r="S8149" s="301"/>
      <c r="T8149" s="301"/>
      <c r="U8149" s="301"/>
      <c r="V8149" s="301"/>
      <c r="W8149" s="301"/>
      <c r="X8149" s="301"/>
      <c r="Y8149" s="301"/>
      <c r="Z8149" s="301"/>
      <c r="AA8149" s="301"/>
      <c r="AB8149" s="301"/>
      <c r="AC8149" s="301"/>
      <c r="AD8149" s="301"/>
      <c r="AE8149" s="301"/>
      <c r="AF8149" s="301"/>
      <c r="AG8149" s="301"/>
      <c r="AH8149" s="301"/>
      <c r="AI8149" s="301"/>
    </row>
    <row r="8150" spans="18:35" ht="80.099999999999994" customHeight="1" x14ac:dyDescent="0.2">
      <c r="R8150" s="301"/>
      <c r="S8150" s="301"/>
      <c r="T8150" s="301"/>
      <c r="U8150" s="301"/>
      <c r="V8150" s="301"/>
      <c r="W8150" s="301"/>
      <c r="X8150" s="301"/>
      <c r="Y8150" s="301"/>
      <c r="Z8150" s="301"/>
      <c r="AA8150" s="301"/>
      <c r="AB8150" s="301"/>
      <c r="AC8150" s="301"/>
      <c r="AD8150" s="301"/>
      <c r="AE8150" s="301"/>
      <c r="AF8150" s="301"/>
      <c r="AG8150" s="301"/>
      <c r="AH8150" s="301"/>
      <c r="AI8150" s="301"/>
    </row>
    <row r="8151" spans="18:35" ht="80.099999999999994" customHeight="1" x14ac:dyDescent="0.2">
      <c r="R8151" s="301"/>
      <c r="S8151" s="301"/>
      <c r="T8151" s="301"/>
      <c r="U8151" s="301"/>
      <c r="V8151" s="301"/>
      <c r="W8151" s="301"/>
      <c r="X8151" s="301"/>
      <c r="Y8151" s="301"/>
      <c r="Z8151" s="301"/>
      <c r="AA8151" s="301"/>
      <c r="AB8151" s="301"/>
      <c r="AC8151" s="301"/>
      <c r="AD8151" s="301"/>
      <c r="AE8151" s="301"/>
      <c r="AF8151" s="301"/>
      <c r="AG8151" s="301"/>
      <c r="AH8151" s="301"/>
      <c r="AI8151" s="301"/>
    </row>
    <row r="8152" spans="18:35" ht="80.099999999999994" customHeight="1" x14ac:dyDescent="0.2">
      <c r="R8152" s="301"/>
      <c r="S8152" s="301"/>
      <c r="T8152" s="301"/>
      <c r="U8152" s="301"/>
      <c r="V8152" s="301"/>
      <c r="W8152" s="301"/>
      <c r="X8152" s="301"/>
      <c r="Y8152" s="301"/>
      <c r="Z8152" s="301"/>
      <c r="AA8152" s="301"/>
      <c r="AB8152" s="301"/>
      <c r="AC8152" s="301"/>
      <c r="AD8152" s="301"/>
      <c r="AE8152" s="301"/>
      <c r="AF8152" s="301"/>
      <c r="AG8152" s="301"/>
      <c r="AH8152" s="301"/>
      <c r="AI8152" s="301"/>
    </row>
    <row r="8153" spans="18:35" ht="80.099999999999994" customHeight="1" x14ac:dyDescent="0.2">
      <c r="R8153" s="301"/>
      <c r="S8153" s="301"/>
      <c r="T8153" s="301"/>
      <c r="U8153" s="301"/>
      <c r="V8153" s="301"/>
      <c r="W8153" s="301"/>
      <c r="X8153" s="301"/>
      <c r="Y8153" s="301"/>
      <c r="Z8153" s="301"/>
      <c r="AA8153" s="301"/>
      <c r="AB8153" s="301"/>
      <c r="AC8153" s="301"/>
      <c r="AD8153" s="301"/>
      <c r="AE8153" s="301"/>
      <c r="AF8153" s="301"/>
      <c r="AG8153" s="301"/>
      <c r="AH8153" s="301"/>
      <c r="AI8153" s="301"/>
    </row>
    <row r="8154" spans="18:35" ht="80.099999999999994" customHeight="1" x14ac:dyDescent="0.2">
      <c r="R8154" s="301"/>
      <c r="S8154" s="301"/>
      <c r="T8154" s="301"/>
      <c r="U8154" s="301"/>
      <c r="V8154" s="301"/>
      <c r="W8154" s="301"/>
      <c r="X8154" s="301"/>
      <c r="Y8154" s="301"/>
      <c r="Z8154" s="301"/>
      <c r="AA8154" s="301"/>
      <c r="AB8154" s="301"/>
      <c r="AC8154" s="301"/>
      <c r="AD8154" s="301"/>
      <c r="AE8154" s="301"/>
      <c r="AF8154" s="301"/>
      <c r="AG8154" s="301"/>
      <c r="AH8154" s="301"/>
      <c r="AI8154" s="301"/>
    </row>
    <row r="8155" spans="18:35" ht="80.099999999999994" customHeight="1" x14ac:dyDescent="0.2">
      <c r="R8155" s="301"/>
      <c r="S8155" s="301"/>
      <c r="T8155" s="301"/>
      <c r="U8155" s="301"/>
      <c r="V8155" s="301"/>
      <c r="W8155" s="301"/>
      <c r="X8155" s="301"/>
      <c r="Y8155" s="301"/>
      <c r="Z8155" s="301"/>
      <c r="AA8155" s="301"/>
      <c r="AB8155" s="301"/>
      <c r="AC8155" s="301"/>
      <c r="AD8155" s="301"/>
      <c r="AE8155" s="301"/>
      <c r="AF8155" s="301"/>
      <c r="AG8155" s="301"/>
      <c r="AH8155" s="301"/>
      <c r="AI8155" s="301"/>
    </row>
    <row r="8156" spans="18:35" ht="80.099999999999994" customHeight="1" x14ac:dyDescent="0.2">
      <c r="R8156" s="301"/>
      <c r="S8156" s="301"/>
      <c r="T8156" s="301"/>
      <c r="U8156" s="301"/>
      <c r="V8156" s="301"/>
      <c r="W8156" s="301"/>
      <c r="X8156" s="301"/>
      <c r="Y8156" s="301"/>
      <c r="Z8156" s="301"/>
      <c r="AA8156" s="301"/>
      <c r="AB8156" s="301"/>
      <c r="AC8156" s="301"/>
      <c r="AD8156" s="301"/>
      <c r="AE8156" s="301"/>
      <c r="AF8156" s="301"/>
      <c r="AG8156" s="301"/>
      <c r="AH8156" s="301"/>
      <c r="AI8156" s="301"/>
    </row>
    <row r="8157" spans="18:35" ht="80.099999999999994" customHeight="1" x14ac:dyDescent="0.2">
      <c r="R8157" s="301"/>
      <c r="S8157" s="301"/>
      <c r="T8157" s="301"/>
      <c r="U8157" s="301"/>
      <c r="V8157" s="301"/>
      <c r="W8157" s="301"/>
      <c r="X8157" s="301"/>
      <c r="Y8157" s="301"/>
      <c r="Z8157" s="301"/>
      <c r="AA8157" s="301"/>
      <c r="AB8157" s="301"/>
      <c r="AC8157" s="301"/>
      <c r="AD8157" s="301"/>
      <c r="AE8157" s="301"/>
      <c r="AF8157" s="301"/>
      <c r="AG8157" s="301"/>
      <c r="AH8157" s="301"/>
      <c r="AI8157" s="301"/>
    </row>
    <row r="8158" spans="18:35" ht="80.099999999999994" customHeight="1" x14ac:dyDescent="0.2">
      <c r="R8158" s="301"/>
      <c r="S8158" s="301"/>
      <c r="T8158" s="301"/>
      <c r="U8158" s="301"/>
      <c r="V8158" s="301"/>
      <c r="W8158" s="301"/>
      <c r="X8158" s="301"/>
      <c r="Y8158" s="301"/>
      <c r="Z8158" s="301"/>
      <c r="AA8158" s="301"/>
      <c r="AB8158" s="301"/>
      <c r="AC8158" s="301"/>
      <c r="AD8158" s="301"/>
      <c r="AE8158" s="301"/>
      <c r="AF8158" s="301"/>
      <c r="AG8158" s="301"/>
      <c r="AH8158" s="301"/>
      <c r="AI8158" s="301"/>
    </row>
    <row r="8159" spans="18:35" ht="80.099999999999994" customHeight="1" x14ac:dyDescent="0.2">
      <c r="R8159" s="301"/>
      <c r="S8159" s="301"/>
      <c r="T8159" s="301"/>
      <c r="U8159" s="301"/>
      <c r="V8159" s="301"/>
      <c r="W8159" s="301"/>
      <c r="X8159" s="301"/>
      <c r="Y8159" s="301"/>
      <c r="Z8159" s="301"/>
      <c r="AA8159" s="301"/>
      <c r="AB8159" s="301"/>
      <c r="AC8159" s="301"/>
      <c r="AD8159" s="301"/>
      <c r="AE8159" s="301"/>
      <c r="AF8159" s="301"/>
      <c r="AG8159" s="301"/>
      <c r="AH8159" s="301"/>
      <c r="AI8159" s="301"/>
    </row>
    <row r="8160" spans="18:35" ht="80.099999999999994" customHeight="1" x14ac:dyDescent="0.2">
      <c r="R8160" s="301"/>
      <c r="S8160" s="301"/>
      <c r="T8160" s="301"/>
      <c r="U8160" s="301"/>
      <c r="V8160" s="301"/>
      <c r="W8160" s="301"/>
      <c r="X8160" s="301"/>
      <c r="Y8160" s="301"/>
      <c r="Z8160" s="301"/>
      <c r="AA8160" s="301"/>
      <c r="AB8160" s="301"/>
      <c r="AC8160" s="301"/>
      <c r="AD8160" s="301"/>
      <c r="AE8160" s="301"/>
      <c r="AF8160" s="301"/>
      <c r="AG8160" s="301"/>
      <c r="AH8160" s="301"/>
      <c r="AI8160" s="301"/>
    </row>
    <row r="8161" spans="18:35" ht="80.099999999999994" customHeight="1" x14ac:dyDescent="0.2">
      <c r="R8161" s="301"/>
      <c r="S8161" s="301"/>
      <c r="T8161" s="301"/>
      <c r="U8161" s="301"/>
      <c r="V8161" s="301"/>
      <c r="W8161" s="301"/>
      <c r="X8161" s="301"/>
      <c r="Y8161" s="301"/>
      <c r="Z8161" s="301"/>
      <c r="AA8161" s="301"/>
      <c r="AB8161" s="301"/>
      <c r="AC8161" s="301"/>
      <c r="AD8161" s="301"/>
      <c r="AE8161" s="301"/>
      <c r="AF8161" s="301"/>
      <c r="AG8161" s="301"/>
      <c r="AH8161" s="301"/>
      <c r="AI8161" s="301"/>
    </row>
    <row r="8162" spans="18:35" ht="80.099999999999994" customHeight="1" x14ac:dyDescent="0.2">
      <c r="R8162" s="301"/>
      <c r="S8162" s="301"/>
      <c r="T8162" s="301"/>
      <c r="U8162" s="301"/>
      <c r="V8162" s="301"/>
      <c r="W8162" s="301"/>
      <c r="X8162" s="301"/>
      <c r="Y8162" s="301"/>
      <c r="Z8162" s="301"/>
      <c r="AA8162" s="301"/>
      <c r="AB8162" s="301"/>
      <c r="AC8162" s="301"/>
      <c r="AD8162" s="301"/>
      <c r="AE8162" s="301"/>
      <c r="AF8162" s="301"/>
      <c r="AG8162" s="301"/>
      <c r="AH8162" s="301"/>
      <c r="AI8162" s="301"/>
    </row>
    <row r="8163" spans="18:35" ht="80.099999999999994" customHeight="1" x14ac:dyDescent="0.2">
      <c r="R8163" s="301"/>
      <c r="S8163" s="301"/>
      <c r="T8163" s="301"/>
      <c r="U8163" s="301"/>
      <c r="V8163" s="301"/>
      <c r="W8163" s="301"/>
      <c r="X8163" s="301"/>
      <c r="Y8163" s="301"/>
      <c r="Z8163" s="301"/>
      <c r="AA8163" s="301"/>
      <c r="AB8163" s="301"/>
      <c r="AC8163" s="301"/>
      <c r="AD8163" s="301"/>
      <c r="AE8163" s="301"/>
      <c r="AF8163" s="301"/>
      <c r="AG8163" s="301"/>
      <c r="AH8163" s="301"/>
      <c r="AI8163" s="301"/>
    </row>
    <row r="8164" spans="18:35" ht="80.099999999999994" customHeight="1" x14ac:dyDescent="0.2">
      <c r="R8164" s="301"/>
      <c r="S8164" s="301"/>
      <c r="T8164" s="301"/>
      <c r="U8164" s="301"/>
      <c r="V8164" s="301"/>
      <c r="W8164" s="301"/>
      <c r="X8164" s="301"/>
      <c r="Y8164" s="301"/>
      <c r="Z8164" s="301"/>
      <c r="AA8164" s="301"/>
      <c r="AB8164" s="301"/>
      <c r="AC8164" s="301"/>
      <c r="AD8164" s="301"/>
      <c r="AE8164" s="301"/>
      <c r="AF8164" s="301"/>
      <c r="AG8164" s="301"/>
      <c r="AH8164" s="301"/>
      <c r="AI8164" s="301"/>
    </row>
    <row r="8165" spans="18:35" ht="80.099999999999994" customHeight="1" x14ac:dyDescent="0.2">
      <c r="R8165" s="301"/>
      <c r="S8165" s="301"/>
      <c r="T8165" s="301"/>
      <c r="U8165" s="301"/>
      <c r="V8165" s="301"/>
      <c r="W8165" s="301"/>
      <c r="X8165" s="301"/>
      <c r="Y8165" s="301"/>
      <c r="Z8165" s="301"/>
      <c r="AA8165" s="301"/>
      <c r="AB8165" s="301"/>
      <c r="AC8165" s="301"/>
      <c r="AD8165" s="301"/>
      <c r="AE8165" s="301"/>
      <c r="AF8165" s="301"/>
      <c r="AG8165" s="301"/>
      <c r="AH8165" s="301"/>
      <c r="AI8165" s="301"/>
    </row>
    <row r="8166" spans="18:35" ht="80.099999999999994" customHeight="1" x14ac:dyDescent="0.2">
      <c r="R8166" s="301"/>
      <c r="S8166" s="301"/>
      <c r="T8166" s="301"/>
      <c r="U8166" s="301"/>
      <c r="V8166" s="301"/>
      <c r="W8166" s="301"/>
      <c r="X8166" s="301"/>
      <c r="Y8166" s="301"/>
      <c r="Z8166" s="301"/>
      <c r="AA8166" s="301"/>
      <c r="AB8166" s="301"/>
      <c r="AC8166" s="301"/>
      <c r="AD8166" s="301"/>
      <c r="AE8166" s="301"/>
      <c r="AF8166" s="301"/>
      <c r="AG8166" s="301"/>
      <c r="AH8166" s="301"/>
      <c r="AI8166" s="301"/>
    </row>
    <row r="8167" spans="18:35" ht="80.099999999999994" customHeight="1" x14ac:dyDescent="0.2">
      <c r="R8167" s="301"/>
      <c r="S8167" s="301"/>
      <c r="T8167" s="301"/>
      <c r="U8167" s="301"/>
      <c r="V8167" s="301"/>
      <c r="W8167" s="301"/>
      <c r="X8167" s="301"/>
      <c r="Y8167" s="301"/>
      <c r="Z8167" s="301"/>
      <c r="AA8167" s="301"/>
      <c r="AB8167" s="301"/>
      <c r="AC8167" s="301"/>
      <c r="AD8167" s="301"/>
      <c r="AE8167" s="301"/>
      <c r="AF8167" s="301"/>
      <c r="AG8167" s="301"/>
      <c r="AH8167" s="301"/>
      <c r="AI8167" s="301"/>
    </row>
    <row r="8168" spans="18:35" ht="80.099999999999994" customHeight="1" x14ac:dyDescent="0.2">
      <c r="R8168" s="301"/>
      <c r="S8168" s="301"/>
      <c r="T8168" s="301"/>
      <c r="U8168" s="301"/>
      <c r="V8168" s="301"/>
      <c r="W8168" s="301"/>
      <c r="X8168" s="301"/>
      <c r="Y8168" s="301"/>
      <c r="Z8168" s="301"/>
      <c r="AA8168" s="301"/>
      <c r="AB8168" s="301"/>
      <c r="AC8168" s="301"/>
      <c r="AD8168" s="301"/>
      <c r="AE8168" s="301"/>
      <c r="AF8168" s="301"/>
      <c r="AG8168" s="301"/>
      <c r="AH8168" s="301"/>
      <c r="AI8168" s="301"/>
    </row>
    <row r="8169" spans="18:35" ht="80.099999999999994" customHeight="1" x14ac:dyDescent="0.2">
      <c r="R8169" s="301"/>
      <c r="S8169" s="301"/>
      <c r="T8169" s="301"/>
      <c r="U8169" s="301"/>
      <c r="V8169" s="301"/>
      <c r="W8169" s="301"/>
      <c r="X8169" s="301"/>
      <c r="Y8169" s="301"/>
      <c r="Z8169" s="301"/>
      <c r="AA8169" s="301"/>
      <c r="AB8169" s="301"/>
      <c r="AC8169" s="301"/>
      <c r="AD8169" s="301"/>
      <c r="AE8169" s="301"/>
      <c r="AF8169" s="301"/>
      <c r="AG8169" s="301"/>
      <c r="AH8169" s="301"/>
      <c r="AI8169" s="301"/>
    </row>
    <row r="8170" spans="18:35" ht="80.099999999999994" customHeight="1" x14ac:dyDescent="0.2">
      <c r="R8170" s="301"/>
      <c r="S8170" s="301"/>
      <c r="T8170" s="301"/>
      <c r="U8170" s="301"/>
      <c r="V8170" s="301"/>
      <c r="W8170" s="301"/>
      <c r="X8170" s="301"/>
      <c r="Y8170" s="301"/>
      <c r="Z8170" s="301"/>
      <c r="AA8170" s="301"/>
      <c r="AB8170" s="301"/>
      <c r="AC8170" s="301"/>
      <c r="AD8170" s="301"/>
      <c r="AE8170" s="301"/>
      <c r="AF8170" s="301"/>
      <c r="AG8170" s="301"/>
      <c r="AH8170" s="301"/>
      <c r="AI8170" s="301"/>
    </row>
    <row r="8171" spans="18:35" ht="80.099999999999994" customHeight="1" x14ac:dyDescent="0.2">
      <c r="R8171" s="301"/>
      <c r="S8171" s="301"/>
      <c r="T8171" s="301"/>
      <c r="U8171" s="301"/>
      <c r="V8171" s="301"/>
      <c r="W8171" s="301"/>
      <c r="X8171" s="301"/>
      <c r="Y8171" s="301"/>
      <c r="Z8171" s="301"/>
      <c r="AA8171" s="301"/>
      <c r="AB8171" s="301"/>
      <c r="AC8171" s="301"/>
      <c r="AD8171" s="301"/>
      <c r="AE8171" s="301"/>
      <c r="AF8171" s="301"/>
      <c r="AG8171" s="301"/>
      <c r="AH8171" s="301"/>
      <c r="AI8171" s="301"/>
    </row>
    <row r="8172" spans="18:35" ht="80.099999999999994" customHeight="1" x14ac:dyDescent="0.2">
      <c r="R8172" s="301"/>
      <c r="S8172" s="301"/>
      <c r="T8172" s="301"/>
      <c r="U8172" s="301"/>
      <c r="V8172" s="301"/>
      <c r="W8172" s="301"/>
      <c r="X8172" s="301"/>
      <c r="Y8172" s="301"/>
      <c r="Z8172" s="301"/>
      <c r="AA8172" s="301"/>
      <c r="AB8172" s="301"/>
      <c r="AC8172" s="301"/>
      <c r="AD8172" s="301"/>
      <c r="AE8172" s="301"/>
      <c r="AF8172" s="301"/>
      <c r="AG8172" s="301"/>
      <c r="AH8172" s="301"/>
      <c r="AI8172" s="301"/>
    </row>
    <row r="8173" spans="18:35" ht="80.099999999999994" customHeight="1" x14ac:dyDescent="0.2">
      <c r="R8173" s="301"/>
      <c r="S8173" s="301"/>
      <c r="T8173" s="301"/>
      <c r="U8173" s="301"/>
      <c r="V8173" s="301"/>
      <c r="W8173" s="301"/>
      <c r="X8173" s="301"/>
      <c r="Y8173" s="301"/>
      <c r="Z8173" s="301"/>
      <c r="AA8173" s="301"/>
      <c r="AB8173" s="301"/>
      <c r="AC8173" s="301"/>
      <c r="AD8173" s="301"/>
      <c r="AE8173" s="301"/>
      <c r="AF8173" s="301"/>
      <c r="AG8173" s="301"/>
      <c r="AH8173" s="301"/>
      <c r="AI8173" s="301"/>
    </row>
    <row r="8174" spans="18:35" ht="80.099999999999994" customHeight="1" x14ac:dyDescent="0.2">
      <c r="R8174" s="301"/>
      <c r="S8174" s="301"/>
      <c r="T8174" s="301"/>
      <c r="U8174" s="301"/>
      <c r="V8174" s="301"/>
      <c r="W8174" s="301"/>
      <c r="X8174" s="301"/>
      <c r="Y8174" s="301"/>
      <c r="Z8174" s="301"/>
      <c r="AA8174" s="301"/>
      <c r="AB8174" s="301"/>
      <c r="AC8174" s="301"/>
      <c r="AD8174" s="301"/>
      <c r="AE8174" s="301"/>
      <c r="AF8174" s="301"/>
      <c r="AG8174" s="301"/>
      <c r="AH8174" s="301"/>
      <c r="AI8174" s="301"/>
    </row>
    <row r="8175" spans="18:35" ht="80.099999999999994" customHeight="1" x14ac:dyDescent="0.2">
      <c r="R8175" s="301"/>
      <c r="S8175" s="301"/>
      <c r="T8175" s="301"/>
      <c r="U8175" s="301"/>
      <c r="V8175" s="301"/>
      <c r="W8175" s="301"/>
      <c r="X8175" s="301"/>
      <c r="Y8175" s="301"/>
      <c r="Z8175" s="301"/>
      <c r="AA8175" s="301"/>
      <c r="AB8175" s="301"/>
      <c r="AC8175" s="301"/>
      <c r="AD8175" s="301"/>
      <c r="AE8175" s="301"/>
      <c r="AF8175" s="301"/>
      <c r="AG8175" s="301"/>
      <c r="AH8175" s="301"/>
      <c r="AI8175" s="301"/>
    </row>
    <row r="8176" spans="18:35" ht="80.099999999999994" customHeight="1" x14ac:dyDescent="0.2">
      <c r="R8176" s="301"/>
      <c r="S8176" s="301"/>
      <c r="T8176" s="301"/>
      <c r="U8176" s="301"/>
      <c r="V8176" s="301"/>
      <c r="W8176" s="301"/>
      <c r="X8176" s="301"/>
      <c r="Y8176" s="301"/>
      <c r="Z8176" s="301"/>
      <c r="AA8176" s="301"/>
      <c r="AB8176" s="301"/>
      <c r="AC8176" s="301"/>
      <c r="AD8176" s="301"/>
      <c r="AE8176" s="301"/>
      <c r="AF8176" s="301"/>
      <c r="AG8176" s="301"/>
      <c r="AH8176" s="301"/>
      <c r="AI8176" s="301"/>
    </row>
    <row r="8177" spans="18:35" ht="80.099999999999994" customHeight="1" x14ac:dyDescent="0.2">
      <c r="R8177" s="301"/>
      <c r="S8177" s="301"/>
      <c r="T8177" s="301"/>
      <c r="U8177" s="301"/>
      <c r="V8177" s="301"/>
      <c r="W8177" s="301"/>
      <c r="X8177" s="301"/>
      <c r="Y8177" s="301"/>
      <c r="Z8177" s="301"/>
      <c r="AA8177" s="301"/>
      <c r="AB8177" s="301"/>
      <c r="AC8177" s="301"/>
      <c r="AD8177" s="301"/>
      <c r="AE8177" s="301"/>
      <c r="AF8177" s="301"/>
      <c r="AG8177" s="301"/>
      <c r="AH8177" s="301"/>
      <c r="AI8177" s="301"/>
    </row>
    <row r="8178" spans="18:35" ht="80.099999999999994" customHeight="1" x14ac:dyDescent="0.2">
      <c r="R8178" s="301"/>
      <c r="S8178" s="301"/>
      <c r="T8178" s="301"/>
      <c r="U8178" s="301"/>
      <c r="V8178" s="301"/>
      <c r="W8178" s="301"/>
      <c r="X8178" s="301"/>
      <c r="Y8178" s="301"/>
      <c r="Z8178" s="301"/>
      <c r="AA8178" s="301"/>
      <c r="AB8178" s="301"/>
      <c r="AC8178" s="301"/>
      <c r="AD8178" s="301"/>
      <c r="AE8178" s="301"/>
      <c r="AF8178" s="301"/>
      <c r="AG8178" s="301"/>
      <c r="AH8178" s="301"/>
      <c r="AI8178" s="301"/>
    </row>
    <row r="8179" spans="18:35" ht="80.099999999999994" customHeight="1" x14ac:dyDescent="0.2">
      <c r="R8179" s="301"/>
      <c r="S8179" s="301"/>
      <c r="T8179" s="301"/>
      <c r="U8179" s="301"/>
      <c r="V8179" s="301"/>
      <c r="W8179" s="301"/>
      <c r="X8179" s="301"/>
      <c r="Y8179" s="301"/>
      <c r="Z8179" s="301"/>
      <c r="AA8179" s="301"/>
      <c r="AB8179" s="301"/>
      <c r="AC8179" s="301"/>
      <c r="AD8179" s="301"/>
      <c r="AE8179" s="301"/>
      <c r="AF8179" s="301"/>
      <c r="AG8179" s="301"/>
      <c r="AH8179" s="301"/>
      <c r="AI8179" s="301"/>
    </row>
    <row r="8180" spans="18:35" ht="80.099999999999994" customHeight="1" x14ac:dyDescent="0.2">
      <c r="R8180" s="301"/>
      <c r="S8180" s="301"/>
      <c r="T8180" s="301"/>
      <c r="U8180" s="301"/>
      <c r="V8180" s="301"/>
      <c r="W8180" s="301"/>
      <c r="X8180" s="301"/>
      <c r="Y8180" s="301"/>
      <c r="Z8180" s="301"/>
      <c r="AA8180" s="301"/>
      <c r="AB8180" s="301"/>
      <c r="AC8180" s="301"/>
      <c r="AD8180" s="301"/>
      <c r="AE8180" s="301"/>
      <c r="AF8180" s="301"/>
      <c r="AG8180" s="301"/>
      <c r="AH8180" s="301"/>
      <c r="AI8180" s="301"/>
    </row>
    <row r="8181" spans="18:35" ht="80.099999999999994" customHeight="1" x14ac:dyDescent="0.2">
      <c r="R8181" s="301"/>
      <c r="S8181" s="301"/>
      <c r="T8181" s="301"/>
      <c r="U8181" s="301"/>
      <c r="V8181" s="301"/>
      <c r="W8181" s="301"/>
      <c r="X8181" s="301"/>
      <c r="Y8181" s="301"/>
      <c r="Z8181" s="301"/>
      <c r="AA8181" s="301"/>
      <c r="AB8181" s="301"/>
      <c r="AC8181" s="301"/>
      <c r="AD8181" s="301"/>
      <c r="AE8181" s="301"/>
      <c r="AF8181" s="301"/>
      <c r="AG8181" s="301"/>
      <c r="AH8181" s="301"/>
      <c r="AI8181" s="301"/>
    </row>
    <row r="8182" spans="18:35" ht="80.099999999999994" customHeight="1" x14ac:dyDescent="0.2">
      <c r="R8182" s="301"/>
      <c r="S8182" s="301"/>
      <c r="T8182" s="301"/>
      <c r="U8182" s="301"/>
      <c r="V8182" s="301"/>
      <c r="W8182" s="301"/>
      <c r="X8182" s="301"/>
      <c r="Y8182" s="301"/>
      <c r="Z8182" s="301"/>
      <c r="AA8182" s="301"/>
      <c r="AB8182" s="301"/>
      <c r="AC8182" s="301"/>
      <c r="AD8182" s="301"/>
      <c r="AE8182" s="301"/>
      <c r="AF8182" s="301"/>
      <c r="AG8182" s="301"/>
      <c r="AH8182" s="301"/>
      <c r="AI8182" s="301"/>
    </row>
    <row r="8183" spans="18:35" ht="80.099999999999994" customHeight="1" x14ac:dyDescent="0.2">
      <c r="R8183" s="301"/>
      <c r="S8183" s="301"/>
      <c r="T8183" s="301"/>
      <c r="U8183" s="301"/>
      <c r="V8183" s="301"/>
      <c r="W8183" s="301"/>
      <c r="X8183" s="301"/>
      <c r="Y8183" s="301"/>
      <c r="Z8183" s="301"/>
      <c r="AA8183" s="301"/>
      <c r="AB8183" s="301"/>
      <c r="AC8183" s="301"/>
      <c r="AD8183" s="301"/>
      <c r="AE8183" s="301"/>
      <c r="AF8183" s="301"/>
      <c r="AG8183" s="301"/>
      <c r="AH8183" s="301"/>
      <c r="AI8183" s="301"/>
    </row>
    <row r="8184" spans="18:35" ht="80.099999999999994" customHeight="1" x14ac:dyDescent="0.2">
      <c r="R8184" s="301"/>
      <c r="S8184" s="301"/>
      <c r="T8184" s="301"/>
      <c r="U8184" s="301"/>
      <c r="V8184" s="301"/>
      <c r="W8184" s="301"/>
      <c r="X8184" s="301"/>
      <c r="Y8184" s="301"/>
      <c r="Z8184" s="301"/>
      <c r="AA8184" s="301"/>
      <c r="AB8184" s="301"/>
      <c r="AC8184" s="301"/>
      <c r="AD8184" s="301"/>
      <c r="AE8184" s="301"/>
      <c r="AF8184" s="301"/>
      <c r="AG8184" s="301"/>
      <c r="AH8184" s="301"/>
      <c r="AI8184" s="301"/>
    </row>
    <row r="8185" spans="18:35" ht="80.099999999999994" customHeight="1" x14ac:dyDescent="0.2">
      <c r="R8185" s="301"/>
      <c r="S8185" s="301"/>
      <c r="T8185" s="301"/>
      <c r="U8185" s="301"/>
      <c r="V8185" s="301"/>
      <c r="W8185" s="301"/>
      <c r="X8185" s="301"/>
      <c r="Y8185" s="301"/>
      <c r="Z8185" s="301"/>
      <c r="AA8185" s="301"/>
      <c r="AB8185" s="301"/>
      <c r="AC8185" s="301"/>
      <c r="AD8185" s="301"/>
      <c r="AE8185" s="301"/>
      <c r="AF8185" s="301"/>
      <c r="AG8185" s="301"/>
      <c r="AH8185" s="301"/>
      <c r="AI8185" s="301"/>
    </row>
    <row r="8186" spans="18:35" ht="80.099999999999994" customHeight="1" x14ac:dyDescent="0.2">
      <c r="R8186" s="301"/>
      <c r="S8186" s="301"/>
      <c r="T8186" s="301"/>
      <c r="U8186" s="301"/>
      <c r="V8186" s="301"/>
      <c r="W8186" s="301"/>
      <c r="X8186" s="301"/>
      <c r="Y8186" s="301"/>
      <c r="Z8186" s="301"/>
      <c r="AA8186" s="301"/>
      <c r="AB8186" s="301"/>
      <c r="AC8186" s="301"/>
      <c r="AD8186" s="301"/>
      <c r="AE8186" s="301"/>
      <c r="AF8186" s="301"/>
      <c r="AG8186" s="301"/>
      <c r="AH8186" s="301"/>
      <c r="AI8186" s="301"/>
    </row>
    <row r="8187" spans="18:35" ht="80.099999999999994" customHeight="1" x14ac:dyDescent="0.2">
      <c r="R8187" s="301"/>
      <c r="S8187" s="301"/>
      <c r="T8187" s="301"/>
      <c r="U8187" s="301"/>
      <c r="V8187" s="301"/>
      <c r="W8187" s="301"/>
      <c r="X8187" s="301"/>
      <c r="Y8187" s="301"/>
      <c r="Z8187" s="301"/>
      <c r="AA8187" s="301"/>
      <c r="AB8187" s="301"/>
      <c r="AC8187" s="301"/>
      <c r="AD8187" s="301"/>
      <c r="AE8187" s="301"/>
      <c r="AF8187" s="301"/>
      <c r="AG8187" s="301"/>
      <c r="AH8187" s="301"/>
      <c r="AI8187" s="301"/>
    </row>
    <row r="8188" spans="18:35" ht="80.099999999999994" customHeight="1" x14ac:dyDescent="0.2">
      <c r="R8188" s="301"/>
      <c r="S8188" s="301"/>
      <c r="T8188" s="301"/>
      <c r="U8188" s="301"/>
      <c r="V8188" s="301"/>
      <c r="W8188" s="301"/>
      <c r="X8188" s="301"/>
      <c r="Y8188" s="301"/>
      <c r="Z8188" s="301"/>
      <c r="AA8188" s="301"/>
      <c r="AB8188" s="301"/>
      <c r="AC8188" s="301"/>
      <c r="AD8188" s="301"/>
      <c r="AE8188" s="301"/>
      <c r="AF8188" s="301"/>
      <c r="AG8188" s="301"/>
      <c r="AH8188" s="301"/>
      <c r="AI8188" s="301"/>
    </row>
    <row r="8189" spans="18:35" ht="80.099999999999994" customHeight="1" x14ac:dyDescent="0.2">
      <c r="R8189" s="301"/>
      <c r="S8189" s="301"/>
      <c r="T8189" s="301"/>
      <c r="U8189" s="301"/>
      <c r="V8189" s="301"/>
      <c r="W8189" s="301"/>
      <c r="X8189" s="301"/>
      <c r="Y8189" s="301"/>
      <c r="Z8189" s="301"/>
      <c r="AA8189" s="301"/>
      <c r="AB8189" s="301"/>
      <c r="AC8189" s="301"/>
      <c r="AD8189" s="301"/>
      <c r="AE8189" s="301"/>
      <c r="AF8189" s="301"/>
      <c r="AG8189" s="301"/>
      <c r="AH8189" s="301"/>
      <c r="AI8189" s="301"/>
    </row>
    <row r="8190" spans="18:35" ht="80.099999999999994" customHeight="1" x14ac:dyDescent="0.2">
      <c r="R8190" s="301"/>
      <c r="S8190" s="301"/>
      <c r="T8190" s="301"/>
      <c r="U8190" s="301"/>
      <c r="V8190" s="301"/>
      <c r="W8190" s="301"/>
      <c r="X8190" s="301"/>
      <c r="Y8190" s="301"/>
      <c r="Z8190" s="301"/>
      <c r="AA8190" s="301"/>
      <c r="AB8190" s="301"/>
      <c r="AC8190" s="301"/>
      <c r="AD8190" s="301"/>
      <c r="AE8190" s="301"/>
      <c r="AF8190" s="301"/>
      <c r="AG8190" s="301"/>
      <c r="AH8190" s="301"/>
      <c r="AI8190" s="301"/>
    </row>
    <row r="8191" spans="18:35" ht="80.099999999999994" customHeight="1" x14ac:dyDescent="0.2">
      <c r="R8191" s="301"/>
      <c r="S8191" s="301"/>
      <c r="T8191" s="301"/>
      <c r="U8191" s="301"/>
      <c r="V8191" s="301"/>
      <c r="W8191" s="301"/>
      <c r="X8191" s="301"/>
      <c r="Y8191" s="301"/>
      <c r="Z8191" s="301"/>
      <c r="AA8191" s="301"/>
      <c r="AB8191" s="301"/>
      <c r="AC8191" s="301"/>
      <c r="AD8191" s="301"/>
      <c r="AE8191" s="301"/>
      <c r="AF8191" s="301"/>
      <c r="AG8191" s="301"/>
      <c r="AH8191" s="301"/>
      <c r="AI8191" s="301"/>
    </row>
    <row r="8192" spans="18:35" ht="80.099999999999994" customHeight="1" x14ac:dyDescent="0.2">
      <c r="R8192" s="301"/>
      <c r="S8192" s="301"/>
      <c r="T8192" s="301"/>
      <c r="U8192" s="301"/>
      <c r="V8192" s="301"/>
      <c r="W8192" s="301"/>
      <c r="X8192" s="301"/>
      <c r="Y8192" s="301"/>
      <c r="Z8192" s="301"/>
      <c r="AA8192" s="301"/>
      <c r="AB8192" s="301"/>
      <c r="AC8192" s="301"/>
      <c r="AD8192" s="301"/>
      <c r="AE8192" s="301"/>
      <c r="AF8192" s="301"/>
      <c r="AG8192" s="301"/>
      <c r="AH8192" s="301"/>
      <c r="AI8192" s="301"/>
    </row>
    <row r="8193" spans="18:35" ht="80.099999999999994" customHeight="1" x14ac:dyDescent="0.2">
      <c r="R8193" s="301"/>
      <c r="S8193" s="301"/>
      <c r="T8193" s="301"/>
      <c r="U8193" s="301"/>
      <c r="V8193" s="301"/>
      <c r="W8193" s="301"/>
      <c r="X8193" s="301"/>
      <c r="Y8193" s="301"/>
      <c r="Z8193" s="301"/>
      <c r="AA8193" s="301"/>
      <c r="AB8193" s="301"/>
      <c r="AC8193" s="301"/>
      <c r="AD8193" s="301"/>
      <c r="AE8193" s="301"/>
      <c r="AF8193" s="301"/>
      <c r="AG8193" s="301"/>
      <c r="AH8193" s="301"/>
      <c r="AI8193" s="301"/>
    </row>
    <row r="8194" spans="18:35" ht="80.099999999999994" customHeight="1" x14ac:dyDescent="0.2">
      <c r="R8194" s="301"/>
      <c r="S8194" s="301"/>
      <c r="T8194" s="301"/>
      <c r="U8194" s="301"/>
      <c r="V8194" s="301"/>
      <c r="W8194" s="301"/>
      <c r="X8194" s="301"/>
      <c r="Y8194" s="301"/>
      <c r="Z8194" s="301"/>
      <c r="AA8194" s="301"/>
      <c r="AB8194" s="301"/>
      <c r="AC8194" s="301"/>
      <c r="AD8194" s="301"/>
      <c r="AE8194" s="301"/>
      <c r="AF8194" s="301"/>
      <c r="AG8194" s="301"/>
      <c r="AH8194" s="301"/>
      <c r="AI8194" s="301"/>
    </row>
    <row r="8195" spans="18:35" ht="80.099999999999994" customHeight="1" x14ac:dyDescent="0.2">
      <c r="R8195" s="301"/>
      <c r="S8195" s="301"/>
      <c r="T8195" s="301"/>
      <c r="U8195" s="301"/>
      <c r="V8195" s="301"/>
      <c r="W8195" s="301"/>
      <c r="X8195" s="301"/>
      <c r="Y8195" s="301"/>
      <c r="Z8195" s="301"/>
      <c r="AA8195" s="301"/>
      <c r="AB8195" s="301"/>
      <c r="AC8195" s="301"/>
      <c r="AD8195" s="301"/>
      <c r="AE8195" s="301"/>
      <c r="AF8195" s="301"/>
      <c r="AG8195" s="301"/>
      <c r="AH8195" s="301"/>
      <c r="AI8195" s="301"/>
    </row>
    <row r="8196" spans="18:35" ht="80.099999999999994" customHeight="1" x14ac:dyDescent="0.2">
      <c r="R8196" s="301"/>
      <c r="S8196" s="301"/>
      <c r="T8196" s="301"/>
      <c r="U8196" s="301"/>
      <c r="V8196" s="301"/>
      <c r="W8196" s="301"/>
      <c r="X8196" s="301"/>
      <c r="Y8196" s="301"/>
      <c r="Z8196" s="301"/>
      <c r="AA8196" s="301"/>
      <c r="AB8196" s="301"/>
      <c r="AC8196" s="301"/>
      <c r="AD8196" s="301"/>
      <c r="AE8196" s="301"/>
      <c r="AF8196" s="301"/>
      <c r="AG8196" s="301"/>
      <c r="AH8196" s="301"/>
      <c r="AI8196" s="301"/>
    </row>
    <row r="8197" spans="18:35" ht="80.099999999999994" customHeight="1" x14ac:dyDescent="0.2">
      <c r="R8197" s="301"/>
      <c r="S8197" s="301"/>
      <c r="T8197" s="301"/>
      <c r="U8197" s="301"/>
      <c r="V8197" s="301"/>
      <c r="W8197" s="301"/>
      <c r="X8197" s="301"/>
      <c r="Y8197" s="301"/>
      <c r="Z8197" s="301"/>
      <c r="AA8197" s="301"/>
      <c r="AB8197" s="301"/>
      <c r="AC8197" s="301"/>
      <c r="AD8197" s="301"/>
      <c r="AE8197" s="301"/>
      <c r="AF8197" s="301"/>
      <c r="AG8197" s="301"/>
      <c r="AH8197" s="301"/>
      <c r="AI8197" s="301"/>
    </row>
    <row r="8198" spans="18:35" ht="80.099999999999994" customHeight="1" x14ac:dyDescent="0.2">
      <c r="R8198" s="301"/>
      <c r="S8198" s="301"/>
      <c r="T8198" s="301"/>
      <c r="U8198" s="301"/>
      <c r="V8198" s="301"/>
      <c r="W8198" s="301"/>
      <c r="X8198" s="301"/>
      <c r="Y8198" s="301"/>
      <c r="Z8198" s="301"/>
      <c r="AA8198" s="301"/>
      <c r="AB8198" s="301"/>
      <c r="AC8198" s="301"/>
      <c r="AD8198" s="301"/>
      <c r="AE8198" s="301"/>
      <c r="AF8198" s="301"/>
      <c r="AG8198" s="301"/>
      <c r="AH8198" s="301"/>
      <c r="AI8198" s="301"/>
    </row>
    <row r="8199" spans="18:35" ht="80.099999999999994" customHeight="1" x14ac:dyDescent="0.2">
      <c r="R8199" s="301"/>
      <c r="S8199" s="301"/>
      <c r="T8199" s="301"/>
      <c r="U8199" s="301"/>
      <c r="V8199" s="301"/>
      <c r="W8199" s="301"/>
      <c r="X8199" s="301"/>
      <c r="Y8199" s="301"/>
      <c r="Z8199" s="301"/>
      <c r="AA8199" s="301"/>
      <c r="AB8199" s="301"/>
      <c r="AC8199" s="301"/>
      <c r="AD8199" s="301"/>
      <c r="AE8199" s="301"/>
      <c r="AF8199" s="301"/>
      <c r="AG8199" s="301"/>
      <c r="AH8199" s="301"/>
      <c r="AI8199" s="301"/>
    </row>
    <row r="8200" spans="18:35" ht="80.099999999999994" customHeight="1" x14ac:dyDescent="0.2">
      <c r="R8200" s="301"/>
      <c r="S8200" s="301"/>
      <c r="T8200" s="301"/>
      <c r="U8200" s="301"/>
      <c r="V8200" s="301"/>
      <c r="W8200" s="301"/>
      <c r="X8200" s="301"/>
      <c r="Y8200" s="301"/>
      <c r="Z8200" s="301"/>
      <c r="AA8200" s="301"/>
      <c r="AB8200" s="301"/>
      <c r="AC8200" s="301"/>
      <c r="AD8200" s="301"/>
      <c r="AE8200" s="301"/>
      <c r="AF8200" s="301"/>
      <c r="AG8200" s="301"/>
      <c r="AH8200" s="301"/>
      <c r="AI8200" s="301"/>
    </row>
    <row r="8201" spans="18:35" ht="80.099999999999994" customHeight="1" x14ac:dyDescent="0.2">
      <c r="R8201" s="301"/>
      <c r="S8201" s="301"/>
      <c r="T8201" s="301"/>
      <c r="U8201" s="301"/>
      <c r="V8201" s="301"/>
      <c r="W8201" s="301"/>
      <c r="X8201" s="301"/>
      <c r="Y8201" s="301"/>
      <c r="Z8201" s="301"/>
      <c r="AA8201" s="301"/>
      <c r="AB8201" s="301"/>
      <c r="AC8201" s="301"/>
      <c r="AD8201" s="301"/>
      <c r="AE8201" s="301"/>
      <c r="AF8201" s="301"/>
      <c r="AG8201" s="301"/>
      <c r="AH8201" s="301"/>
      <c r="AI8201" s="301"/>
    </row>
    <row r="8202" spans="18:35" ht="80.099999999999994" customHeight="1" x14ac:dyDescent="0.2">
      <c r="R8202" s="301"/>
      <c r="S8202" s="301"/>
      <c r="T8202" s="301"/>
      <c r="U8202" s="301"/>
      <c r="V8202" s="301"/>
      <c r="W8202" s="301"/>
      <c r="X8202" s="301"/>
      <c r="Y8202" s="301"/>
      <c r="Z8202" s="301"/>
      <c r="AA8202" s="301"/>
      <c r="AB8202" s="301"/>
      <c r="AC8202" s="301"/>
      <c r="AD8202" s="301"/>
      <c r="AE8202" s="301"/>
      <c r="AF8202" s="301"/>
      <c r="AG8202" s="301"/>
      <c r="AH8202" s="301"/>
      <c r="AI8202" s="301"/>
    </row>
    <row r="8203" spans="18:35" ht="80.099999999999994" customHeight="1" x14ac:dyDescent="0.2">
      <c r="R8203" s="301"/>
      <c r="S8203" s="301"/>
      <c r="T8203" s="301"/>
      <c r="U8203" s="301"/>
      <c r="V8203" s="301"/>
      <c r="W8203" s="301"/>
      <c r="X8203" s="301"/>
      <c r="Y8203" s="301"/>
      <c r="Z8203" s="301"/>
      <c r="AA8203" s="301"/>
      <c r="AB8203" s="301"/>
      <c r="AC8203" s="301"/>
      <c r="AD8203" s="301"/>
      <c r="AE8203" s="301"/>
      <c r="AF8203" s="301"/>
      <c r="AG8203" s="301"/>
      <c r="AH8203" s="301"/>
      <c r="AI8203" s="301"/>
    </row>
    <row r="8204" spans="18:35" ht="80.099999999999994" customHeight="1" x14ac:dyDescent="0.2">
      <c r="R8204" s="301"/>
      <c r="S8204" s="301"/>
      <c r="T8204" s="301"/>
      <c r="U8204" s="301"/>
      <c r="V8204" s="301"/>
      <c r="W8204" s="301"/>
      <c r="X8204" s="301"/>
      <c r="Y8204" s="301"/>
      <c r="Z8204" s="301"/>
      <c r="AA8204" s="301"/>
      <c r="AB8204" s="301"/>
      <c r="AC8204" s="301"/>
      <c r="AD8204" s="301"/>
      <c r="AE8204" s="301"/>
      <c r="AF8204" s="301"/>
      <c r="AG8204" s="301"/>
      <c r="AH8204" s="301"/>
      <c r="AI8204" s="301"/>
    </row>
    <row r="8205" spans="18:35" ht="80.099999999999994" customHeight="1" x14ac:dyDescent="0.2">
      <c r="R8205" s="301"/>
      <c r="S8205" s="301"/>
      <c r="T8205" s="301"/>
      <c r="U8205" s="301"/>
      <c r="V8205" s="301"/>
      <c r="W8205" s="301"/>
      <c r="X8205" s="301"/>
      <c r="Y8205" s="301"/>
      <c r="Z8205" s="301"/>
      <c r="AA8205" s="301"/>
      <c r="AB8205" s="301"/>
      <c r="AC8205" s="301"/>
      <c r="AD8205" s="301"/>
      <c r="AE8205" s="301"/>
      <c r="AF8205" s="301"/>
      <c r="AG8205" s="301"/>
      <c r="AH8205" s="301"/>
      <c r="AI8205" s="301"/>
    </row>
    <row r="8206" spans="18:35" ht="80.099999999999994" customHeight="1" x14ac:dyDescent="0.2">
      <c r="R8206" s="301"/>
      <c r="S8206" s="301"/>
      <c r="T8206" s="301"/>
      <c r="U8206" s="301"/>
      <c r="V8206" s="301"/>
      <c r="W8206" s="301"/>
      <c r="X8206" s="301"/>
      <c r="Y8206" s="301"/>
      <c r="Z8206" s="301"/>
      <c r="AA8206" s="301"/>
      <c r="AB8206" s="301"/>
      <c r="AC8206" s="301"/>
      <c r="AD8206" s="301"/>
      <c r="AE8206" s="301"/>
      <c r="AF8206" s="301"/>
      <c r="AG8206" s="301"/>
      <c r="AH8206" s="301"/>
      <c r="AI8206" s="301"/>
    </row>
    <row r="8207" spans="18:35" ht="80.099999999999994" customHeight="1" x14ac:dyDescent="0.2">
      <c r="R8207" s="301"/>
      <c r="S8207" s="301"/>
      <c r="T8207" s="301"/>
      <c r="U8207" s="301"/>
      <c r="V8207" s="301"/>
      <c r="W8207" s="301"/>
      <c r="X8207" s="301"/>
      <c r="Y8207" s="301"/>
      <c r="Z8207" s="301"/>
      <c r="AA8207" s="301"/>
      <c r="AB8207" s="301"/>
      <c r="AC8207" s="301"/>
      <c r="AD8207" s="301"/>
      <c r="AE8207" s="301"/>
      <c r="AF8207" s="301"/>
      <c r="AG8207" s="301"/>
      <c r="AH8207" s="301"/>
      <c r="AI8207" s="301"/>
    </row>
    <row r="8208" spans="18:35" ht="80.099999999999994" customHeight="1" x14ac:dyDescent="0.2">
      <c r="R8208" s="301"/>
      <c r="S8208" s="301"/>
      <c r="T8208" s="301"/>
      <c r="U8208" s="301"/>
      <c r="V8208" s="301"/>
      <c r="W8208" s="301"/>
      <c r="X8208" s="301"/>
      <c r="Y8208" s="301"/>
      <c r="Z8208" s="301"/>
      <c r="AA8208" s="301"/>
      <c r="AB8208" s="301"/>
      <c r="AC8208" s="301"/>
      <c r="AD8208" s="301"/>
      <c r="AE8208" s="301"/>
      <c r="AF8208" s="301"/>
      <c r="AG8208" s="301"/>
      <c r="AH8208" s="301"/>
      <c r="AI8208" s="301"/>
    </row>
    <row r="8209" spans="18:35" ht="80.099999999999994" customHeight="1" x14ac:dyDescent="0.2">
      <c r="R8209" s="301"/>
      <c r="S8209" s="301"/>
      <c r="T8209" s="301"/>
      <c r="U8209" s="301"/>
      <c r="V8209" s="301"/>
      <c r="W8209" s="301"/>
      <c r="X8209" s="301"/>
      <c r="Y8209" s="301"/>
      <c r="Z8209" s="301"/>
      <c r="AA8209" s="301"/>
      <c r="AB8209" s="301"/>
      <c r="AC8209" s="301"/>
      <c r="AD8209" s="301"/>
      <c r="AE8209" s="301"/>
      <c r="AF8209" s="301"/>
      <c r="AG8209" s="301"/>
      <c r="AH8209" s="301"/>
      <c r="AI8209" s="301"/>
    </row>
    <row r="8210" spans="18:35" ht="80.099999999999994" customHeight="1" x14ac:dyDescent="0.2">
      <c r="R8210" s="301"/>
      <c r="S8210" s="301"/>
      <c r="T8210" s="301"/>
      <c r="U8210" s="301"/>
      <c r="V8210" s="301"/>
      <c r="W8210" s="301"/>
      <c r="X8210" s="301"/>
      <c r="Y8210" s="301"/>
      <c r="Z8210" s="301"/>
      <c r="AA8210" s="301"/>
      <c r="AB8210" s="301"/>
      <c r="AC8210" s="301"/>
      <c r="AD8210" s="301"/>
      <c r="AE8210" s="301"/>
      <c r="AF8210" s="301"/>
      <c r="AG8210" s="301"/>
      <c r="AH8210" s="301"/>
      <c r="AI8210" s="301"/>
    </row>
    <row r="8211" spans="18:35" ht="80.099999999999994" customHeight="1" x14ac:dyDescent="0.2">
      <c r="R8211" s="301"/>
      <c r="S8211" s="301"/>
      <c r="T8211" s="301"/>
      <c r="U8211" s="301"/>
      <c r="V8211" s="301"/>
      <c r="W8211" s="301"/>
      <c r="X8211" s="301"/>
      <c r="Y8211" s="301"/>
      <c r="Z8211" s="301"/>
      <c r="AA8211" s="301"/>
      <c r="AB8211" s="301"/>
      <c r="AC8211" s="301"/>
      <c r="AD8211" s="301"/>
      <c r="AE8211" s="301"/>
      <c r="AF8211" s="301"/>
      <c r="AG8211" s="301"/>
      <c r="AH8211" s="301"/>
      <c r="AI8211" s="301"/>
    </row>
    <row r="8212" spans="18:35" ht="80.099999999999994" customHeight="1" x14ac:dyDescent="0.2">
      <c r="R8212" s="301"/>
      <c r="S8212" s="301"/>
      <c r="T8212" s="301"/>
      <c r="U8212" s="301"/>
      <c r="V8212" s="301"/>
      <c r="W8212" s="301"/>
      <c r="X8212" s="301"/>
      <c r="Y8212" s="301"/>
      <c r="Z8212" s="301"/>
      <c r="AA8212" s="301"/>
      <c r="AB8212" s="301"/>
      <c r="AC8212" s="301"/>
      <c r="AD8212" s="301"/>
      <c r="AE8212" s="301"/>
      <c r="AF8212" s="301"/>
      <c r="AG8212" s="301"/>
      <c r="AH8212" s="301"/>
      <c r="AI8212" s="301"/>
    </row>
    <row r="8213" spans="18:35" ht="80.099999999999994" customHeight="1" x14ac:dyDescent="0.2">
      <c r="R8213" s="301"/>
      <c r="S8213" s="301"/>
      <c r="T8213" s="301"/>
      <c r="U8213" s="301"/>
      <c r="V8213" s="301"/>
      <c r="W8213" s="301"/>
      <c r="X8213" s="301"/>
      <c r="Y8213" s="301"/>
      <c r="Z8213" s="301"/>
      <c r="AA8213" s="301"/>
      <c r="AB8213" s="301"/>
      <c r="AC8213" s="301"/>
      <c r="AD8213" s="301"/>
      <c r="AE8213" s="301"/>
      <c r="AF8213" s="301"/>
      <c r="AG8213" s="301"/>
      <c r="AH8213" s="301"/>
      <c r="AI8213" s="301"/>
    </row>
    <row r="8214" spans="18:35" ht="80.099999999999994" customHeight="1" x14ac:dyDescent="0.2">
      <c r="R8214" s="301"/>
      <c r="S8214" s="301"/>
      <c r="T8214" s="301"/>
      <c r="U8214" s="301"/>
      <c r="V8214" s="301"/>
      <c r="W8214" s="301"/>
      <c r="X8214" s="301"/>
      <c r="Y8214" s="301"/>
      <c r="Z8214" s="301"/>
      <c r="AA8214" s="301"/>
      <c r="AB8214" s="301"/>
      <c r="AC8214" s="301"/>
      <c r="AD8214" s="301"/>
      <c r="AE8214" s="301"/>
      <c r="AF8214" s="301"/>
      <c r="AG8214" s="301"/>
      <c r="AH8214" s="301"/>
      <c r="AI8214" s="301"/>
    </row>
    <row r="8215" spans="18:35" ht="80.099999999999994" customHeight="1" x14ac:dyDescent="0.2">
      <c r="R8215" s="301"/>
      <c r="S8215" s="301"/>
      <c r="T8215" s="301"/>
      <c r="U8215" s="301"/>
      <c r="V8215" s="301"/>
      <c r="W8215" s="301"/>
      <c r="X8215" s="301"/>
      <c r="Y8215" s="301"/>
      <c r="Z8215" s="301"/>
      <c r="AA8215" s="301"/>
      <c r="AB8215" s="301"/>
      <c r="AC8215" s="301"/>
      <c r="AD8215" s="301"/>
      <c r="AE8215" s="301"/>
      <c r="AF8215" s="301"/>
      <c r="AG8215" s="301"/>
      <c r="AH8215" s="301"/>
      <c r="AI8215" s="301"/>
    </row>
    <row r="8216" spans="18:35" ht="80.099999999999994" customHeight="1" x14ac:dyDescent="0.2">
      <c r="R8216" s="301"/>
      <c r="S8216" s="301"/>
      <c r="T8216" s="301"/>
      <c r="U8216" s="301"/>
      <c r="V8216" s="301"/>
      <c r="W8216" s="301"/>
      <c r="X8216" s="301"/>
      <c r="Y8216" s="301"/>
      <c r="Z8216" s="301"/>
      <c r="AA8216" s="301"/>
      <c r="AB8216" s="301"/>
      <c r="AC8216" s="301"/>
      <c r="AD8216" s="301"/>
      <c r="AE8216" s="301"/>
      <c r="AF8216" s="301"/>
      <c r="AG8216" s="301"/>
      <c r="AH8216" s="301"/>
      <c r="AI8216" s="301"/>
    </row>
    <row r="8217" spans="18:35" ht="80.099999999999994" customHeight="1" x14ac:dyDescent="0.2">
      <c r="R8217" s="301"/>
      <c r="S8217" s="301"/>
      <c r="T8217" s="301"/>
      <c r="U8217" s="301"/>
      <c r="V8217" s="301"/>
      <c r="W8217" s="301"/>
      <c r="X8217" s="301"/>
      <c r="Y8217" s="301"/>
      <c r="Z8217" s="301"/>
      <c r="AA8217" s="301"/>
      <c r="AB8217" s="301"/>
      <c r="AC8217" s="301"/>
      <c r="AD8217" s="301"/>
      <c r="AE8217" s="301"/>
      <c r="AF8217" s="301"/>
      <c r="AG8217" s="301"/>
      <c r="AH8217" s="301"/>
      <c r="AI8217" s="301"/>
    </row>
    <row r="8218" spans="18:35" ht="80.099999999999994" customHeight="1" x14ac:dyDescent="0.2">
      <c r="R8218" s="301"/>
      <c r="S8218" s="301"/>
      <c r="T8218" s="301"/>
      <c r="U8218" s="301"/>
      <c r="V8218" s="301"/>
      <c r="W8218" s="301"/>
      <c r="X8218" s="301"/>
      <c r="Y8218" s="301"/>
      <c r="Z8218" s="301"/>
      <c r="AA8218" s="301"/>
      <c r="AB8218" s="301"/>
      <c r="AC8218" s="301"/>
      <c r="AD8218" s="301"/>
      <c r="AE8218" s="301"/>
      <c r="AF8218" s="301"/>
      <c r="AG8218" s="301"/>
      <c r="AH8218" s="301"/>
      <c r="AI8218" s="301"/>
    </row>
    <row r="8219" spans="18:35" ht="80.099999999999994" customHeight="1" x14ac:dyDescent="0.2">
      <c r="R8219" s="301"/>
      <c r="S8219" s="301"/>
      <c r="T8219" s="301"/>
      <c r="U8219" s="301"/>
      <c r="V8219" s="301"/>
      <c r="W8219" s="301"/>
      <c r="X8219" s="301"/>
      <c r="Y8219" s="301"/>
      <c r="Z8219" s="301"/>
      <c r="AA8219" s="301"/>
      <c r="AB8219" s="301"/>
      <c r="AC8219" s="301"/>
      <c r="AD8219" s="301"/>
      <c r="AE8219" s="301"/>
      <c r="AF8219" s="301"/>
      <c r="AG8219" s="301"/>
      <c r="AH8219" s="301"/>
      <c r="AI8219" s="301"/>
    </row>
    <row r="8220" spans="18:35" ht="80.099999999999994" customHeight="1" x14ac:dyDescent="0.2">
      <c r="R8220" s="301"/>
      <c r="S8220" s="301"/>
      <c r="T8220" s="301"/>
      <c r="U8220" s="301"/>
      <c r="V8220" s="301"/>
      <c r="W8220" s="301"/>
      <c r="X8220" s="301"/>
      <c r="Y8220" s="301"/>
      <c r="Z8220" s="301"/>
      <c r="AA8220" s="301"/>
      <c r="AB8220" s="301"/>
      <c r="AC8220" s="301"/>
      <c r="AD8220" s="301"/>
      <c r="AE8220" s="301"/>
      <c r="AF8220" s="301"/>
      <c r="AG8220" s="301"/>
      <c r="AH8220" s="301"/>
      <c r="AI8220" s="301"/>
    </row>
    <row r="8221" spans="18:35" ht="80.099999999999994" customHeight="1" x14ac:dyDescent="0.2">
      <c r="R8221" s="301"/>
      <c r="S8221" s="301"/>
      <c r="T8221" s="301"/>
      <c r="U8221" s="301"/>
      <c r="V8221" s="301"/>
      <c r="W8221" s="301"/>
      <c r="X8221" s="301"/>
      <c r="Y8221" s="301"/>
      <c r="Z8221" s="301"/>
      <c r="AA8221" s="301"/>
      <c r="AB8221" s="301"/>
      <c r="AC8221" s="301"/>
      <c r="AD8221" s="301"/>
      <c r="AE8221" s="301"/>
      <c r="AF8221" s="301"/>
      <c r="AG8221" s="301"/>
      <c r="AH8221" s="301"/>
      <c r="AI8221" s="301"/>
    </row>
    <row r="8222" spans="18:35" ht="80.099999999999994" customHeight="1" x14ac:dyDescent="0.2">
      <c r="R8222" s="301"/>
      <c r="S8222" s="301"/>
      <c r="T8222" s="301"/>
      <c r="U8222" s="301"/>
      <c r="V8222" s="301"/>
      <c r="W8222" s="301"/>
      <c r="X8222" s="301"/>
      <c r="Y8222" s="301"/>
      <c r="Z8222" s="301"/>
      <c r="AA8222" s="301"/>
      <c r="AB8222" s="301"/>
      <c r="AC8222" s="301"/>
      <c r="AD8222" s="301"/>
      <c r="AE8222" s="301"/>
      <c r="AF8222" s="301"/>
      <c r="AG8222" s="301"/>
      <c r="AH8222" s="301"/>
      <c r="AI8222" s="301"/>
    </row>
    <row r="8223" spans="18:35" ht="80.099999999999994" customHeight="1" x14ac:dyDescent="0.2">
      <c r="R8223" s="301"/>
      <c r="S8223" s="301"/>
      <c r="T8223" s="301"/>
      <c r="U8223" s="301"/>
      <c r="V8223" s="301"/>
      <c r="W8223" s="301"/>
      <c r="X8223" s="301"/>
      <c r="Y8223" s="301"/>
      <c r="Z8223" s="301"/>
      <c r="AA8223" s="301"/>
      <c r="AB8223" s="301"/>
      <c r="AC8223" s="301"/>
      <c r="AD8223" s="301"/>
      <c r="AE8223" s="301"/>
      <c r="AF8223" s="301"/>
      <c r="AG8223" s="301"/>
      <c r="AH8223" s="301"/>
      <c r="AI8223" s="301"/>
    </row>
    <row r="8224" spans="18:35" ht="80.099999999999994" customHeight="1" x14ac:dyDescent="0.2">
      <c r="R8224" s="301"/>
      <c r="S8224" s="301"/>
      <c r="T8224" s="301"/>
      <c r="U8224" s="301"/>
      <c r="V8224" s="301"/>
      <c r="W8224" s="301"/>
      <c r="X8224" s="301"/>
      <c r="Y8224" s="301"/>
      <c r="Z8224" s="301"/>
      <c r="AA8224" s="301"/>
      <c r="AB8224" s="301"/>
      <c r="AC8224" s="301"/>
      <c r="AD8224" s="301"/>
      <c r="AE8224" s="301"/>
      <c r="AF8224" s="301"/>
      <c r="AG8224" s="301"/>
      <c r="AH8224" s="301"/>
      <c r="AI8224" s="301"/>
    </row>
    <row r="8225" spans="18:35" ht="80.099999999999994" customHeight="1" x14ac:dyDescent="0.2">
      <c r="R8225" s="301"/>
      <c r="S8225" s="301"/>
      <c r="T8225" s="301"/>
      <c r="U8225" s="301"/>
      <c r="V8225" s="301"/>
      <c r="W8225" s="301"/>
      <c r="X8225" s="301"/>
      <c r="Y8225" s="301"/>
      <c r="Z8225" s="301"/>
      <c r="AA8225" s="301"/>
      <c r="AB8225" s="301"/>
      <c r="AC8225" s="301"/>
      <c r="AD8225" s="301"/>
      <c r="AE8225" s="301"/>
      <c r="AF8225" s="301"/>
      <c r="AG8225" s="301"/>
      <c r="AH8225" s="301"/>
      <c r="AI8225" s="301"/>
    </row>
    <row r="8226" spans="18:35" ht="80.099999999999994" customHeight="1" x14ac:dyDescent="0.2">
      <c r="R8226" s="301"/>
      <c r="S8226" s="301"/>
      <c r="T8226" s="301"/>
      <c r="U8226" s="301"/>
      <c r="V8226" s="301"/>
      <c r="W8226" s="301"/>
      <c r="X8226" s="301"/>
      <c r="Y8226" s="301"/>
      <c r="Z8226" s="301"/>
      <c r="AA8226" s="301"/>
      <c r="AB8226" s="301"/>
      <c r="AC8226" s="301"/>
      <c r="AD8226" s="301"/>
      <c r="AE8226" s="301"/>
      <c r="AF8226" s="301"/>
      <c r="AG8226" s="301"/>
      <c r="AH8226" s="301"/>
      <c r="AI8226" s="301"/>
    </row>
    <row r="8227" spans="18:35" ht="80.099999999999994" customHeight="1" x14ac:dyDescent="0.2">
      <c r="R8227" s="301"/>
      <c r="S8227" s="301"/>
      <c r="T8227" s="301"/>
      <c r="U8227" s="301"/>
      <c r="V8227" s="301"/>
      <c r="W8227" s="301"/>
      <c r="X8227" s="301"/>
      <c r="Y8227" s="301"/>
      <c r="Z8227" s="301"/>
      <c r="AA8227" s="301"/>
      <c r="AB8227" s="301"/>
      <c r="AC8227" s="301"/>
      <c r="AD8227" s="301"/>
      <c r="AE8227" s="301"/>
      <c r="AF8227" s="301"/>
      <c r="AG8227" s="301"/>
      <c r="AH8227" s="301"/>
      <c r="AI8227" s="301"/>
    </row>
    <row r="8228" spans="18:35" ht="80.099999999999994" customHeight="1" x14ac:dyDescent="0.2">
      <c r="R8228" s="301"/>
      <c r="S8228" s="301"/>
      <c r="T8228" s="301"/>
      <c r="U8228" s="301"/>
      <c r="V8228" s="301"/>
      <c r="W8228" s="301"/>
      <c r="X8228" s="301"/>
      <c r="Y8228" s="301"/>
      <c r="Z8228" s="301"/>
      <c r="AA8228" s="301"/>
      <c r="AB8228" s="301"/>
      <c r="AC8228" s="301"/>
      <c r="AD8228" s="301"/>
      <c r="AE8228" s="301"/>
      <c r="AF8228" s="301"/>
      <c r="AG8228" s="301"/>
      <c r="AH8228" s="301"/>
      <c r="AI8228" s="301"/>
    </row>
    <row r="8229" spans="18:35" ht="80.099999999999994" customHeight="1" x14ac:dyDescent="0.2">
      <c r="R8229" s="301"/>
      <c r="S8229" s="301"/>
      <c r="T8229" s="301"/>
      <c r="U8229" s="301"/>
      <c r="V8229" s="301"/>
      <c r="W8229" s="301"/>
      <c r="X8229" s="301"/>
      <c r="Y8229" s="301"/>
      <c r="Z8229" s="301"/>
      <c r="AA8229" s="301"/>
      <c r="AB8229" s="301"/>
      <c r="AC8229" s="301"/>
      <c r="AD8229" s="301"/>
      <c r="AE8229" s="301"/>
      <c r="AF8229" s="301"/>
      <c r="AG8229" s="301"/>
      <c r="AH8229" s="301"/>
      <c r="AI8229" s="301"/>
    </row>
    <row r="8230" spans="18:35" ht="80.099999999999994" customHeight="1" x14ac:dyDescent="0.2">
      <c r="R8230" s="301"/>
      <c r="S8230" s="301"/>
      <c r="T8230" s="301"/>
      <c r="U8230" s="301"/>
      <c r="V8230" s="301"/>
      <c r="W8230" s="301"/>
      <c r="X8230" s="301"/>
      <c r="Y8230" s="301"/>
      <c r="Z8230" s="301"/>
      <c r="AA8230" s="301"/>
      <c r="AB8230" s="301"/>
      <c r="AC8230" s="301"/>
      <c r="AD8230" s="301"/>
      <c r="AE8230" s="301"/>
      <c r="AF8230" s="301"/>
      <c r="AG8230" s="301"/>
      <c r="AH8230" s="301"/>
      <c r="AI8230" s="301"/>
    </row>
    <row r="8231" spans="18:35" ht="80.099999999999994" customHeight="1" x14ac:dyDescent="0.2">
      <c r="R8231" s="301"/>
      <c r="S8231" s="301"/>
      <c r="T8231" s="301"/>
      <c r="U8231" s="301"/>
      <c r="V8231" s="301"/>
      <c r="W8231" s="301"/>
      <c r="X8231" s="301"/>
      <c r="Y8231" s="301"/>
      <c r="Z8231" s="301"/>
      <c r="AA8231" s="301"/>
      <c r="AB8231" s="301"/>
      <c r="AC8231" s="301"/>
      <c r="AD8231" s="301"/>
      <c r="AE8231" s="301"/>
      <c r="AF8231" s="301"/>
      <c r="AG8231" s="301"/>
      <c r="AH8231" s="301"/>
      <c r="AI8231" s="301"/>
    </row>
    <row r="8232" spans="18:35" ht="80.099999999999994" customHeight="1" x14ac:dyDescent="0.2">
      <c r="R8232" s="301"/>
      <c r="S8232" s="301"/>
      <c r="T8232" s="301"/>
      <c r="U8232" s="301"/>
      <c r="V8232" s="301"/>
      <c r="W8232" s="301"/>
      <c r="X8232" s="301"/>
      <c r="Y8232" s="301"/>
      <c r="Z8232" s="301"/>
      <c r="AA8232" s="301"/>
      <c r="AB8232" s="301"/>
      <c r="AC8232" s="301"/>
      <c r="AD8232" s="301"/>
      <c r="AE8232" s="301"/>
      <c r="AF8232" s="301"/>
      <c r="AG8232" s="301"/>
      <c r="AH8232" s="301"/>
      <c r="AI8232" s="301"/>
    </row>
    <row r="8233" spans="18:35" ht="80.099999999999994" customHeight="1" x14ac:dyDescent="0.2">
      <c r="R8233" s="301"/>
      <c r="S8233" s="301"/>
      <c r="T8233" s="301"/>
      <c r="U8233" s="301"/>
      <c r="V8233" s="301"/>
      <c r="W8233" s="301"/>
      <c r="X8233" s="301"/>
      <c r="Y8233" s="301"/>
      <c r="Z8233" s="301"/>
      <c r="AA8233" s="301"/>
      <c r="AB8233" s="301"/>
      <c r="AC8233" s="301"/>
      <c r="AD8233" s="301"/>
      <c r="AE8233" s="301"/>
      <c r="AF8233" s="301"/>
      <c r="AG8233" s="301"/>
      <c r="AH8233" s="301"/>
      <c r="AI8233" s="301"/>
    </row>
    <row r="8234" spans="18:35" ht="80.099999999999994" customHeight="1" x14ac:dyDescent="0.2">
      <c r="R8234" s="301"/>
      <c r="S8234" s="301"/>
      <c r="T8234" s="301"/>
      <c r="U8234" s="301"/>
      <c r="V8234" s="301"/>
      <c r="W8234" s="301"/>
      <c r="X8234" s="301"/>
      <c r="Y8234" s="301"/>
      <c r="Z8234" s="301"/>
      <c r="AA8234" s="301"/>
      <c r="AB8234" s="301"/>
      <c r="AC8234" s="301"/>
      <c r="AD8234" s="301"/>
      <c r="AE8234" s="301"/>
      <c r="AF8234" s="301"/>
      <c r="AG8234" s="301"/>
      <c r="AH8234" s="301"/>
      <c r="AI8234" s="301"/>
    </row>
    <row r="8235" spans="18:35" ht="80.099999999999994" customHeight="1" x14ac:dyDescent="0.2">
      <c r="R8235" s="301"/>
      <c r="S8235" s="301"/>
      <c r="T8235" s="301"/>
      <c r="U8235" s="301"/>
      <c r="V8235" s="301"/>
      <c r="W8235" s="301"/>
      <c r="X8235" s="301"/>
      <c r="Y8235" s="301"/>
      <c r="Z8235" s="301"/>
      <c r="AA8235" s="301"/>
      <c r="AB8235" s="301"/>
      <c r="AC8235" s="301"/>
      <c r="AD8235" s="301"/>
      <c r="AE8235" s="301"/>
      <c r="AF8235" s="301"/>
      <c r="AG8235" s="301"/>
      <c r="AH8235" s="301"/>
      <c r="AI8235" s="301"/>
    </row>
    <row r="8236" spans="18:35" ht="80.099999999999994" customHeight="1" x14ac:dyDescent="0.2">
      <c r="R8236" s="301"/>
      <c r="S8236" s="301"/>
      <c r="T8236" s="301"/>
      <c r="U8236" s="301"/>
      <c r="V8236" s="301"/>
      <c r="W8236" s="301"/>
      <c r="X8236" s="301"/>
      <c r="Y8236" s="301"/>
      <c r="Z8236" s="301"/>
      <c r="AA8236" s="301"/>
      <c r="AB8236" s="301"/>
      <c r="AC8236" s="301"/>
      <c r="AD8236" s="301"/>
      <c r="AE8236" s="301"/>
      <c r="AF8236" s="301"/>
      <c r="AG8236" s="301"/>
      <c r="AH8236" s="301"/>
      <c r="AI8236" s="301"/>
    </row>
    <row r="8237" spans="18:35" ht="80.099999999999994" customHeight="1" x14ac:dyDescent="0.2">
      <c r="R8237" s="301"/>
      <c r="S8237" s="301"/>
      <c r="T8237" s="301"/>
      <c r="U8237" s="301"/>
      <c r="V8237" s="301"/>
      <c r="W8237" s="301"/>
      <c r="X8237" s="301"/>
      <c r="Y8237" s="301"/>
      <c r="Z8237" s="301"/>
      <c r="AA8237" s="301"/>
      <c r="AB8237" s="301"/>
      <c r="AC8237" s="301"/>
      <c r="AD8237" s="301"/>
      <c r="AE8237" s="301"/>
      <c r="AF8237" s="301"/>
      <c r="AG8237" s="301"/>
      <c r="AH8237" s="301"/>
      <c r="AI8237" s="301"/>
    </row>
    <row r="8238" spans="18:35" ht="80.099999999999994" customHeight="1" x14ac:dyDescent="0.2">
      <c r="R8238" s="301"/>
      <c r="S8238" s="301"/>
      <c r="T8238" s="301"/>
      <c r="U8238" s="301"/>
      <c r="V8238" s="301"/>
      <c r="W8238" s="301"/>
      <c r="X8238" s="301"/>
      <c r="Y8238" s="301"/>
      <c r="Z8238" s="301"/>
      <c r="AA8238" s="301"/>
      <c r="AB8238" s="301"/>
      <c r="AC8238" s="301"/>
      <c r="AD8238" s="301"/>
      <c r="AE8238" s="301"/>
      <c r="AF8238" s="301"/>
      <c r="AG8238" s="301"/>
      <c r="AH8238" s="301"/>
      <c r="AI8238" s="301"/>
    </row>
    <row r="8239" spans="18:35" ht="80.099999999999994" customHeight="1" x14ac:dyDescent="0.2">
      <c r="R8239" s="301"/>
      <c r="S8239" s="301"/>
      <c r="T8239" s="301"/>
      <c r="U8239" s="301"/>
      <c r="V8239" s="301"/>
      <c r="W8239" s="301"/>
      <c r="X8239" s="301"/>
      <c r="Y8239" s="301"/>
      <c r="Z8239" s="301"/>
      <c r="AA8239" s="301"/>
      <c r="AB8239" s="301"/>
      <c r="AC8239" s="301"/>
      <c r="AD8239" s="301"/>
      <c r="AE8239" s="301"/>
      <c r="AF8239" s="301"/>
      <c r="AG8239" s="301"/>
      <c r="AH8239" s="301"/>
      <c r="AI8239" s="301"/>
    </row>
    <row r="8240" spans="18:35" ht="80.099999999999994" customHeight="1" x14ac:dyDescent="0.2">
      <c r="R8240" s="301"/>
      <c r="S8240" s="301"/>
      <c r="T8240" s="301"/>
      <c r="U8240" s="301"/>
      <c r="V8240" s="301"/>
      <c r="W8240" s="301"/>
      <c r="X8240" s="301"/>
      <c r="Y8240" s="301"/>
      <c r="Z8240" s="301"/>
      <c r="AA8240" s="301"/>
      <c r="AB8240" s="301"/>
      <c r="AC8240" s="301"/>
      <c r="AD8240" s="301"/>
      <c r="AE8240" s="301"/>
      <c r="AF8240" s="301"/>
      <c r="AG8240" s="301"/>
      <c r="AH8240" s="301"/>
      <c r="AI8240" s="301"/>
    </row>
    <row r="8241" spans="18:35" ht="80.099999999999994" customHeight="1" x14ac:dyDescent="0.2">
      <c r="R8241" s="301"/>
      <c r="S8241" s="301"/>
      <c r="T8241" s="301"/>
      <c r="U8241" s="301"/>
      <c r="V8241" s="301"/>
      <c r="W8241" s="301"/>
      <c r="X8241" s="301"/>
      <c r="Y8241" s="301"/>
      <c r="Z8241" s="301"/>
      <c r="AA8241" s="301"/>
      <c r="AB8241" s="301"/>
      <c r="AC8241" s="301"/>
      <c r="AD8241" s="301"/>
      <c r="AE8241" s="301"/>
      <c r="AF8241" s="301"/>
      <c r="AG8241" s="301"/>
      <c r="AH8241" s="301"/>
      <c r="AI8241" s="301"/>
    </row>
    <row r="8242" spans="18:35" ht="80.099999999999994" customHeight="1" x14ac:dyDescent="0.2">
      <c r="R8242" s="301"/>
      <c r="S8242" s="301"/>
      <c r="T8242" s="301"/>
      <c r="U8242" s="301"/>
      <c r="V8242" s="301"/>
      <c r="W8242" s="301"/>
      <c r="X8242" s="301"/>
      <c r="Y8242" s="301"/>
      <c r="Z8242" s="301"/>
      <c r="AA8242" s="301"/>
      <c r="AB8242" s="301"/>
      <c r="AC8242" s="301"/>
      <c r="AD8242" s="301"/>
      <c r="AE8242" s="301"/>
      <c r="AF8242" s="301"/>
      <c r="AG8242" s="301"/>
      <c r="AH8242" s="301"/>
      <c r="AI8242" s="301"/>
    </row>
    <row r="8243" spans="18:35" ht="80.099999999999994" customHeight="1" x14ac:dyDescent="0.2">
      <c r="R8243" s="301"/>
      <c r="S8243" s="301"/>
      <c r="T8243" s="301"/>
      <c r="U8243" s="301"/>
      <c r="V8243" s="301"/>
      <c r="W8243" s="301"/>
      <c r="X8243" s="301"/>
      <c r="Y8243" s="301"/>
      <c r="Z8243" s="301"/>
      <c r="AA8243" s="301"/>
      <c r="AB8243" s="301"/>
      <c r="AC8243" s="301"/>
      <c r="AD8243" s="301"/>
      <c r="AE8243" s="301"/>
      <c r="AF8243" s="301"/>
      <c r="AG8243" s="301"/>
      <c r="AH8243" s="301"/>
      <c r="AI8243" s="301"/>
    </row>
    <row r="8244" spans="18:35" ht="80.099999999999994" customHeight="1" x14ac:dyDescent="0.2">
      <c r="R8244" s="301"/>
      <c r="S8244" s="301"/>
      <c r="T8244" s="301"/>
      <c r="U8244" s="301"/>
      <c r="V8244" s="301"/>
      <c r="W8244" s="301"/>
      <c r="X8244" s="301"/>
      <c r="Y8244" s="301"/>
      <c r="Z8244" s="301"/>
      <c r="AA8244" s="301"/>
      <c r="AB8244" s="301"/>
      <c r="AC8244" s="301"/>
      <c r="AD8244" s="301"/>
      <c r="AE8244" s="301"/>
      <c r="AF8244" s="301"/>
      <c r="AG8244" s="301"/>
      <c r="AH8244" s="301"/>
      <c r="AI8244" s="301"/>
    </row>
    <row r="8245" spans="18:35" ht="80.099999999999994" customHeight="1" x14ac:dyDescent="0.2">
      <c r="R8245" s="301"/>
      <c r="S8245" s="301"/>
      <c r="T8245" s="301"/>
      <c r="U8245" s="301"/>
      <c r="V8245" s="301"/>
      <c r="W8245" s="301"/>
      <c r="X8245" s="301"/>
      <c r="Y8245" s="301"/>
      <c r="Z8245" s="301"/>
      <c r="AA8245" s="301"/>
      <c r="AB8245" s="301"/>
      <c r="AC8245" s="301"/>
      <c r="AD8245" s="301"/>
      <c r="AE8245" s="301"/>
      <c r="AF8245" s="301"/>
      <c r="AG8245" s="301"/>
      <c r="AH8245" s="301"/>
      <c r="AI8245" s="301"/>
    </row>
    <row r="8246" spans="18:35" ht="80.099999999999994" customHeight="1" x14ac:dyDescent="0.2">
      <c r="R8246" s="301"/>
      <c r="S8246" s="301"/>
      <c r="T8246" s="301"/>
      <c r="U8246" s="301"/>
      <c r="V8246" s="301"/>
      <c r="W8246" s="301"/>
      <c r="X8246" s="301"/>
      <c r="Y8246" s="301"/>
      <c r="Z8246" s="301"/>
      <c r="AA8246" s="301"/>
      <c r="AB8246" s="301"/>
      <c r="AC8246" s="301"/>
      <c r="AD8246" s="301"/>
      <c r="AE8246" s="301"/>
      <c r="AF8246" s="301"/>
      <c r="AG8246" s="301"/>
      <c r="AH8246" s="301"/>
      <c r="AI8246" s="301"/>
    </row>
    <row r="8247" spans="18:35" ht="80.099999999999994" customHeight="1" x14ac:dyDescent="0.2">
      <c r="R8247" s="301"/>
      <c r="S8247" s="301"/>
      <c r="T8247" s="301"/>
      <c r="U8247" s="301"/>
      <c r="V8247" s="301"/>
      <c r="W8247" s="301"/>
      <c r="X8247" s="301"/>
      <c r="Y8247" s="301"/>
      <c r="Z8247" s="301"/>
      <c r="AA8247" s="301"/>
      <c r="AB8247" s="301"/>
      <c r="AC8247" s="301"/>
      <c r="AD8247" s="301"/>
      <c r="AE8247" s="301"/>
      <c r="AF8247" s="301"/>
      <c r="AG8247" s="301"/>
      <c r="AH8247" s="301"/>
      <c r="AI8247" s="301"/>
    </row>
    <row r="8248" spans="18:35" ht="80.099999999999994" customHeight="1" x14ac:dyDescent="0.2">
      <c r="R8248" s="301"/>
      <c r="S8248" s="301"/>
      <c r="T8248" s="301"/>
      <c r="U8248" s="301"/>
      <c r="V8248" s="301"/>
      <c r="W8248" s="301"/>
      <c r="X8248" s="301"/>
      <c r="Y8248" s="301"/>
      <c r="Z8248" s="301"/>
      <c r="AA8248" s="301"/>
      <c r="AB8248" s="301"/>
      <c r="AC8248" s="301"/>
      <c r="AD8248" s="301"/>
      <c r="AE8248" s="301"/>
      <c r="AF8248" s="301"/>
      <c r="AG8248" s="301"/>
      <c r="AH8248" s="301"/>
      <c r="AI8248" s="301"/>
    </row>
    <row r="8249" spans="18:35" ht="80.099999999999994" customHeight="1" x14ac:dyDescent="0.2">
      <c r="R8249" s="301"/>
      <c r="S8249" s="301"/>
      <c r="T8249" s="301"/>
      <c r="U8249" s="301"/>
      <c r="V8249" s="301"/>
      <c r="W8249" s="301"/>
      <c r="X8249" s="301"/>
      <c r="Y8249" s="301"/>
      <c r="Z8249" s="301"/>
      <c r="AA8249" s="301"/>
      <c r="AB8249" s="301"/>
      <c r="AC8249" s="301"/>
      <c r="AD8249" s="301"/>
      <c r="AE8249" s="301"/>
      <c r="AF8249" s="301"/>
      <c r="AG8249" s="301"/>
      <c r="AH8249" s="301"/>
      <c r="AI8249" s="301"/>
    </row>
    <row r="8250" spans="18:35" ht="80.099999999999994" customHeight="1" x14ac:dyDescent="0.2">
      <c r="R8250" s="301"/>
      <c r="S8250" s="301"/>
      <c r="T8250" s="301"/>
      <c r="U8250" s="301"/>
      <c r="V8250" s="301"/>
      <c r="W8250" s="301"/>
      <c r="X8250" s="301"/>
      <c r="Y8250" s="301"/>
      <c r="Z8250" s="301"/>
      <c r="AA8250" s="301"/>
      <c r="AB8250" s="301"/>
      <c r="AC8250" s="301"/>
      <c r="AD8250" s="301"/>
      <c r="AE8250" s="301"/>
      <c r="AF8250" s="301"/>
      <c r="AG8250" s="301"/>
      <c r="AH8250" s="301"/>
      <c r="AI8250" s="301"/>
    </row>
    <row r="8251" spans="18:35" ht="80.099999999999994" customHeight="1" x14ac:dyDescent="0.2">
      <c r="R8251" s="301"/>
      <c r="S8251" s="301"/>
      <c r="T8251" s="301"/>
      <c r="U8251" s="301"/>
      <c r="V8251" s="301"/>
      <c r="W8251" s="301"/>
      <c r="X8251" s="301"/>
      <c r="Y8251" s="301"/>
      <c r="Z8251" s="301"/>
      <c r="AA8251" s="301"/>
      <c r="AB8251" s="301"/>
      <c r="AC8251" s="301"/>
      <c r="AD8251" s="301"/>
      <c r="AE8251" s="301"/>
      <c r="AF8251" s="301"/>
      <c r="AG8251" s="301"/>
      <c r="AH8251" s="301"/>
      <c r="AI8251" s="301"/>
    </row>
    <row r="8252" spans="18:35" ht="80.099999999999994" customHeight="1" x14ac:dyDescent="0.2">
      <c r="R8252" s="301"/>
      <c r="S8252" s="301"/>
      <c r="T8252" s="301"/>
      <c r="U8252" s="301"/>
      <c r="V8252" s="301"/>
      <c r="W8252" s="301"/>
      <c r="X8252" s="301"/>
      <c r="Y8252" s="301"/>
      <c r="Z8252" s="301"/>
      <c r="AA8252" s="301"/>
      <c r="AB8252" s="301"/>
      <c r="AC8252" s="301"/>
      <c r="AD8252" s="301"/>
      <c r="AE8252" s="301"/>
      <c r="AF8252" s="301"/>
      <c r="AG8252" s="301"/>
      <c r="AH8252" s="301"/>
      <c r="AI8252" s="301"/>
    </row>
    <row r="8253" spans="18:35" ht="80.099999999999994" customHeight="1" x14ac:dyDescent="0.2">
      <c r="R8253" s="301"/>
      <c r="S8253" s="301"/>
      <c r="T8253" s="301"/>
      <c r="U8253" s="301"/>
      <c r="V8253" s="301"/>
      <c r="W8253" s="301"/>
      <c r="X8253" s="301"/>
      <c r="Y8253" s="301"/>
      <c r="Z8253" s="301"/>
      <c r="AA8253" s="301"/>
      <c r="AB8253" s="301"/>
      <c r="AC8253" s="301"/>
      <c r="AD8253" s="301"/>
      <c r="AE8253" s="301"/>
      <c r="AF8253" s="301"/>
      <c r="AG8253" s="301"/>
      <c r="AH8253" s="301"/>
      <c r="AI8253" s="301"/>
    </row>
    <row r="8254" spans="18:35" ht="80.099999999999994" customHeight="1" x14ac:dyDescent="0.2">
      <c r="R8254" s="301"/>
      <c r="S8254" s="301"/>
      <c r="T8254" s="301"/>
      <c r="U8254" s="301"/>
      <c r="V8254" s="301"/>
      <c r="W8254" s="301"/>
      <c r="X8254" s="301"/>
      <c r="Y8254" s="301"/>
      <c r="Z8254" s="301"/>
      <c r="AA8254" s="301"/>
      <c r="AB8254" s="301"/>
      <c r="AC8254" s="301"/>
      <c r="AD8254" s="301"/>
      <c r="AE8254" s="301"/>
      <c r="AF8254" s="301"/>
      <c r="AG8254" s="301"/>
      <c r="AH8254" s="301"/>
      <c r="AI8254" s="301"/>
    </row>
    <row r="8255" spans="18:35" ht="80.099999999999994" customHeight="1" x14ac:dyDescent="0.2">
      <c r="R8255" s="301"/>
      <c r="S8255" s="301"/>
      <c r="T8255" s="301"/>
      <c r="U8255" s="301"/>
      <c r="V8255" s="301"/>
      <c r="W8255" s="301"/>
      <c r="X8255" s="301"/>
      <c r="Y8255" s="301"/>
      <c r="Z8255" s="301"/>
      <c r="AA8255" s="301"/>
      <c r="AB8255" s="301"/>
      <c r="AC8255" s="301"/>
      <c r="AD8255" s="301"/>
      <c r="AE8255" s="301"/>
      <c r="AF8255" s="301"/>
      <c r="AG8255" s="301"/>
      <c r="AH8255" s="301"/>
      <c r="AI8255" s="301"/>
    </row>
    <row r="8256" spans="18:35" ht="80.099999999999994" customHeight="1" x14ac:dyDescent="0.2">
      <c r="R8256" s="301"/>
      <c r="S8256" s="301"/>
      <c r="T8256" s="301"/>
      <c r="U8256" s="301"/>
      <c r="V8256" s="301"/>
      <c r="W8256" s="301"/>
      <c r="X8256" s="301"/>
      <c r="Y8256" s="301"/>
      <c r="Z8256" s="301"/>
      <c r="AA8256" s="301"/>
      <c r="AB8256" s="301"/>
      <c r="AC8256" s="301"/>
      <c r="AD8256" s="301"/>
      <c r="AE8256" s="301"/>
      <c r="AF8256" s="301"/>
      <c r="AG8256" s="301"/>
      <c r="AH8256" s="301"/>
      <c r="AI8256" s="301"/>
    </row>
    <row r="8257" spans="18:35" ht="80.099999999999994" customHeight="1" x14ac:dyDescent="0.2">
      <c r="R8257" s="301"/>
      <c r="S8257" s="301"/>
      <c r="T8257" s="301"/>
      <c r="U8257" s="301"/>
      <c r="V8257" s="301"/>
      <c r="W8257" s="301"/>
      <c r="X8257" s="301"/>
      <c r="Y8257" s="301"/>
      <c r="Z8257" s="301"/>
      <c r="AA8257" s="301"/>
      <c r="AB8257" s="301"/>
      <c r="AC8257" s="301"/>
      <c r="AD8257" s="301"/>
      <c r="AE8257" s="301"/>
      <c r="AF8257" s="301"/>
      <c r="AG8257" s="301"/>
      <c r="AH8257" s="301"/>
      <c r="AI8257" s="301"/>
    </row>
    <row r="8258" spans="18:35" ht="80.099999999999994" customHeight="1" x14ac:dyDescent="0.2">
      <c r="R8258" s="301"/>
      <c r="S8258" s="301"/>
      <c r="T8258" s="301"/>
      <c r="U8258" s="301"/>
      <c r="V8258" s="301"/>
      <c r="W8258" s="301"/>
      <c r="X8258" s="301"/>
      <c r="Y8258" s="301"/>
      <c r="Z8258" s="301"/>
      <c r="AA8258" s="301"/>
      <c r="AB8258" s="301"/>
      <c r="AC8258" s="301"/>
      <c r="AD8258" s="301"/>
      <c r="AE8258" s="301"/>
      <c r="AF8258" s="301"/>
      <c r="AG8258" s="301"/>
      <c r="AH8258" s="301"/>
      <c r="AI8258" s="301"/>
    </row>
    <row r="8259" spans="18:35" ht="80.099999999999994" customHeight="1" x14ac:dyDescent="0.2">
      <c r="R8259" s="301"/>
      <c r="S8259" s="301"/>
      <c r="T8259" s="301"/>
      <c r="U8259" s="301"/>
      <c r="V8259" s="301"/>
      <c r="W8259" s="301"/>
      <c r="X8259" s="301"/>
      <c r="Y8259" s="301"/>
      <c r="Z8259" s="301"/>
      <c r="AA8259" s="301"/>
      <c r="AB8259" s="301"/>
      <c r="AC8259" s="301"/>
      <c r="AD8259" s="301"/>
      <c r="AE8259" s="301"/>
      <c r="AF8259" s="301"/>
      <c r="AG8259" s="301"/>
      <c r="AH8259" s="301"/>
      <c r="AI8259" s="301"/>
    </row>
    <row r="8260" spans="18:35" ht="80.099999999999994" customHeight="1" x14ac:dyDescent="0.2">
      <c r="R8260" s="301"/>
      <c r="S8260" s="301"/>
      <c r="T8260" s="301"/>
      <c r="U8260" s="301"/>
      <c r="V8260" s="301"/>
      <c r="W8260" s="301"/>
      <c r="X8260" s="301"/>
      <c r="Y8260" s="301"/>
      <c r="Z8260" s="301"/>
      <c r="AA8260" s="301"/>
      <c r="AB8260" s="301"/>
      <c r="AC8260" s="301"/>
      <c r="AD8260" s="301"/>
      <c r="AE8260" s="301"/>
      <c r="AF8260" s="301"/>
      <c r="AG8260" s="301"/>
      <c r="AH8260" s="301"/>
      <c r="AI8260" s="301"/>
    </row>
    <row r="8261" spans="18:35" ht="80.099999999999994" customHeight="1" x14ac:dyDescent="0.2">
      <c r="R8261" s="301"/>
      <c r="S8261" s="301"/>
      <c r="T8261" s="301"/>
      <c r="U8261" s="301"/>
      <c r="V8261" s="301"/>
      <c r="W8261" s="301"/>
      <c r="X8261" s="301"/>
      <c r="Y8261" s="301"/>
      <c r="Z8261" s="301"/>
      <c r="AA8261" s="301"/>
      <c r="AB8261" s="301"/>
      <c r="AC8261" s="301"/>
      <c r="AD8261" s="301"/>
      <c r="AE8261" s="301"/>
      <c r="AF8261" s="301"/>
      <c r="AG8261" s="301"/>
      <c r="AH8261" s="301"/>
      <c r="AI8261" s="301"/>
    </row>
    <row r="8262" spans="18:35" ht="80.099999999999994" customHeight="1" x14ac:dyDescent="0.2">
      <c r="R8262" s="301"/>
      <c r="S8262" s="301"/>
      <c r="T8262" s="301"/>
      <c r="U8262" s="301"/>
      <c r="V8262" s="301"/>
      <c r="W8262" s="301"/>
      <c r="X8262" s="301"/>
      <c r="Y8262" s="301"/>
      <c r="Z8262" s="301"/>
      <c r="AA8262" s="301"/>
      <c r="AB8262" s="301"/>
      <c r="AC8262" s="301"/>
      <c r="AD8262" s="301"/>
      <c r="AE8262" s="301"/>
      <c r="AF8262" s="301"/>
      <c r="AG8262" s="301"/>
      <c r="AH8262" s="301"/>
      <c r="AI8262" s="301"/>
    </row>
    <row r="8263" spans="18:35" ht="80.099999999999994" customHeight="1" x14ac:dyDescent="0.2">
      <c r="R8263" s="301"/>
      <c r="S8263" s="301"/>
      <c r="T8263" s="301"/>
      <c r="U8263" s="301"/>
      <c r="V8263" s="301"/>
      <c r="W8263" s="301"/>
      <c r="X8263" s="301"/>
      <c r="Y8263" s="301"/>
      <c r="Z8263" s="301"/>
      <c r="AA8263" s="301"/>
      <c r="AB8263" s="301"/>
      <c r="AC8263" s="301"/>
      <c r="AD8263" s="301"/>
      <c r="AE8263" s="301"/>
      <c r="AF8263" s="301"/>
      <c r="AG8263" s="301"/>
      <c r="AH8263" s="301"/>
      <c r="AI8263" s="301"/>
    </row>
    <row r="8264" spans="18:35" ht="80.099999999999994" customHeight="1" x14ac:dyDescent="0.2">
      <c r="R8264" s="301"/>
      <c r="S8264" s="301"/>
      <c r="T8264" s="301"/>
      <c r="U8264" s="301"/>
      <c r="V8264" s="301"/>
      <c r="W8264" s="301"/>
      <c r="X8264" s="301"/>
      <c r="Y8264" s="301"/>
      <c r="Z8264" s="301"/>
      <c r="AA8264" s="301"/>
      <c r="AB8264" s="301"/>
      <c r="AC8264" s="301"/>
      <c r="AD8264" s="301"/>
      <c r="AE8264" s="301"/>
      <c r="AF8264" s="301"/>
      <c r="AG8264" s="301"/>
      <c r="AH8264" s="301"/>
      <c r="AI8264" s="301"/>
    </row>
    <row r="8265" spans="18:35" ht="80.099999999999994" customHeight="1" x14ac:dyDescent="0.2">
      <c r="R8265" s="301"/>
      <c r="S8265" s="301"/>
      <c r="T8265" s="301"/>
      <c r="U8265" s="301"/>
      <c r="V8265" s="301"/>
      <c r="W8265" s="301"/>
      <c r="X8265" s="301"/>
      <c r="Y8265" s="301"/>
      <c r="Z8265" s="301"/>
      <c r="AA8265" s="301"/>
      <c r="AB8265" s="301"/>
      <c r="AC8265" s="301"/>
      <c r="AD8265" s="301"/>
      <c r="AE8265" s="301"/>
      <c r="AF8265" s="301"/>
      <c r="AG8265" s="301"/>
      <c r="AH8265" s="301"/>
      <c r="AI8265" s="301"/>
    </row>
    <row r="8266" spans="18:35" ht="80.099999999999994" customHeight="1" x14ac:dyDescent="0.2">
      <c r="R8266" s="301"/>
      <c r="S8266" s="301"/>
      <c r="T8266" s="301"/>
      <c r="U8266" s="301"/>
      <c r="V8266" s="301"/>
      <c r="W8266" s="301"/>
      <c r="X8266" s="301"/>
      <c r="Y8266" s="301"/>
      <c r="Z8266" s="301"/>
      <c r="AA8266" s="301"/>
      <c r="AB8266" s="301"/>
      <c r="AC8266" s="301"/>
      <c r="AD8266" s="301"/>
      <c r="AE8266" s="301"/>
      <c r="AF8266" s="301"/>
      <c r="AG8266" s="301"/>
      <c r="AH8266" s="301"/>
      <c r="AI8266" s="301"/>
    </row>
    <row r="8267" spans="18:35" ht="80.099999999999994" customHeight="1" x14ac:dyDescent="0.2">
      <c r="R8267" s="301"/>
      <c r="S8267" s="301"/>
      <c r="T8267" s="301"/>
      <c r="U8267" s="301"/>
      <c r="V8267" s="301"/>
      <c r="W8267" s="301"/>
      <c r="X8267" s="301"/>
      <c r="Y8267" s="301"/>
      <c r="Z8267" s="301"/>
      <c r="AA8267" s="301"/>
      <c r="AB8267" s="301"/>
      <c r="AC8267" s="301"/>
      <c r="AD8267" s="301"/>
      <c r="AE8267" s="301"/>
      <c r="AF8267" s="301"/>
      <c r="AG8267" s="301"/>
      <c r="AH8267" s="301"/>
      <c r="AI8267" s="301"/>
    </row>
    <row r="8268" spans="18:35" ht="80.099999999999994" customHeight="1" x14ac:dyDescent="0.2">
      <c r="R8268" s="301"/>
      <c r="S8268" s="301"/>
      <c r="T8268" s="301"/>
      <c r="U8268" s="301"/>
      <c r="V8268" s="301"/>
      <c r="W8268" s="301"/>
      <c r="X8268" s="301"/>
      <c r="Y8268" s="301"/>
      <c r="Z8268" s="301"/>
      <c r="AA8268" s="301"/>
      <c r="AB8268" s="301"/>
      <c r="AC8268" s="301"/>
      <c r="AD8268" s="301"/>
      <c r="AE8268" s="301"/>
      <c r="AF8268" s="301"/>
      <c r="AG8268" s="301"/>
      <c r="AH8268" s="301"/>
      <c r="AI8268" s="301"/>
    </row>
    <row r="8269" spans="18:35" ht="80.099999999999994" customHeight="1" x14ac:dyDescent="0.2">
      <c r="R8269" s="301"/>
      <c r="S8269" s="301"/>
      <c r="T8269" s="301"/>
      <c r="U8269" s="301"/>
      <c r="V8269" s="301"/>
      <c r="W8269" s="301"/>
      <c r="X8269" s="301"/>
      <c r="Y8269" s="301"/>
      <c r="Z8269" s="301"/>
      <c r="AA8269" s="301"/>
      <c r="AB8269" s="301"/>
      <c r="AC8269" s="301"/>
      <c r="AD8269" s="301"/>
      <c r="AE8269" s="301"/>
      <c r="AF8269" s="301"/>
      <c r="AG8269" s="301"/>
      <c r="AH8269" s="301"/>
      <c r="AI8269" s="301"/>
    </row>
    <row r="8270" spans="18:35" ht="80.099999999999994" customHeight="1" x14ac:dyDescent="0.2">
      <c r="R8270" s="301"/>
      <c r="S8270" s="301"/>
      <c r="T8270" s="301"/>
      <c r="U8270" s="301"/>
      <c r="V8270" s="301"/>
      <c r="W8270" s="301"/>
      <c r="X8270" s="301"/>
      <c r="Y8270" s="301"/>
      <c r="Z8270" s="301"/>
      <c r="AA8270" s="301"/>
      <c r="AB8270" s="301"/>
      <c r="AC8270" s="301"/>
      <c r="AD8270" s="301"/>
      <c r="AE8270" s="301"/>
      <c r="AF8270" s="301"/>
      <c r="AG8270" s="301"/>
      <c r="AH8270" s="301"/>
      <c r="AI8270" s="301"/>
    </row>
    <row r="8271" spans="18:35" ht="80.099999999999994" customHeight="1" x14ac:dyDescent="0.2">
      <c r="R8271" s="301"/>
      <c r="S8271" s="301"/>
      <c r="T8271" s="301"/>
      <c r="U8271" s="301"/>
      <c r="V8271" s="301"/>
      <c r="W8271" s="301"/>
      <c r="X8271" s="301"/>
      <c r="Y8271" s="301"/>
      <c r="Z8271" s="301"/>
      <c r="AA8271" s="301"/>
      <c r="AB8271" s="301"/>
      <c r="AC8271" s="301"/>
      <c r="AD8271" s="301"/>
      <c r="AE8271" s="301"/>
      <c r="AF8271" s="301"/>
      <c r="AG8271" s="301"/>
      <c r="AH8271" s="301"/>
      <c r="AI8271" s="301"/>
    </row>
    <row r="8272" spans="18:35" ht="80.099999999999994" customHeight="1" x14ac:dyDescent="0.2">
      <c r="R8272" s="301"/>
      <c r="S8272" s="301"/>
      <c r="T8272" s="301"/>
      <c r="U8272" s="301"/>
      <c r="V8272" s="301"/>
      <c r="W8272" s="301"/>
      <c r="X8272" s="301"/>
      <c r="Y8272" s="301"/>
      <c r="Z8272" s="301"/>
      <c r="AA8272" s="301"/>
      <c r="AB8272" s="301"/>
      <c r="AC8272" s="301"/>
      <c r="AD8272" s="301"/>
      <c r="AE8272" s="301"/>
      <c r="AF8272" s="301"/>
      <c r="AG8272" s="301"/>
      <c r="AH8272" s="301"/>
      <c r="AI8272" s="301"/>
    </row>
    <row r="8273" spans="18:35" ht="80.099999999999994" customHeight="1" x14ac:dyDescent="0.2">
      <c r="R8273" s="301"/>
      <c r="S8273" s="301"/>
      <c r="T8273" s="301"/>
      <c r="U8273" s="301"/>
      <c r="V8273" s="301"/>
      <c r="W8273" s="301"/>
      <c r="X8273" s="301"/>
      <c r="Y8273" s="301"/>
      <c r="Z8273" s="301"/>
      <c r="AA8273" s="301"/>
      <c r="AB8273" s="301"/>
      <c r="AC8273" s="301"/>
      <c r="AD8273" s="301"/>
      <c r="AE8273" s="301"/>
      <c r="AF8273" s="301"/>
      <c r="AG8273" s="301"/>
      <c r="AH8273" s="301"/>
      <c r="AI8273" s="301"/>
    </row>
    <row r="8274" spans="18:35" ht="80.099999999999994" customHeight="1" x14ac:dyDescent="0.2">
      <c r="R8274" s="301"/>
      <c r="S8274" s="301"/>
      <c r="T8274" s="301"/>
      <c r="U8274" s="301"/>
      <c r="V8274" s="301"/>
      <c r="W8274" s="301"/>
      <c r="X8274" s="301"/>
      <c r="Y8274" s="301"/>
      <c r="Z8274" s="301"/>
      <c r="AA8274" s="301"/>
      <c r="AB8274" s="301"/>
      <c r="AC8274" s="301"/>
      <c r="AD8274" s="301"/>
      <c r="AE8274" s="301"/>
      <c r="AF8274" s="301"/>
      <c r="AG8274" s="301"/>
      <c r="AH8274" s="301"/>
      <c r="AI8274" s="301"/>
    </row>
    <row r="8275" spans="18:35" ht="80.099999999999994" customHeight="1" x14ac:dyDescent="0.2">
      <c r="R8275" s="301"/>
      <c r="S8275" s="301"/>
      <c r="T8275" s="301"/>
      <c r="U8275" s="301"/>
      <c r="V8275" s="301"/>
      <c r="W8275" s="301"/>
      <c r="X8275" s="301"/>
      <c r="Y8275" s="301"/>
      <c r="Z8275" s="301"/>
      <c r="AA8275" s="301"/>
      <c r="AB8275" s="301"/>
      <c r="AC8275" s="301"/>
      <c r="AD8275" s="301"/>
      <c r="AE8275" s="301"/>
      <c r="AF8275" s="301"/>
      <c r="AG8275" s="301"/>
      <c r="AH8275" s="301"/>
      <c r="AI8275" s="301"/>
    </row>
    <row r="8276" spans="18:35" ht="80.099999999999994" customHeight="1" x14ac:dyDescent="0.2">
      <c r="R8276" s="301"/>
      <c r="S8276" s="301"/>
      <c r="T8276" s="301"/>
      <c r="U8276" s="301"/>
      <c r="V8276" s="301"/>
      <c r="W8276" s="301"/>
      <c r="X8276" s="301"/>
      <c r="Y8276" s="301"/>
      <c r="Z8276" s="301"/>
      <c r="AA8276" s="301"/>
      <c r="AB8276" s="301"/>
      <c r="AC8276" s="301"/>
      <c r="AD8276" s="301"/>
      <c r="AE8276" s="301"/>
      <c r="AF8276" s="301"/>
      <c r="AG8276" s="301"/>
      <c r="AH8276" s="301"/>
      <c r="AI8276" s="301"/>
    </row>
    <row r="8277" spans="18:35" ht="80.099999999999994" customHeight="1" x14ac:dyDescent="0.2">
      <c r="R8277" s="301"/>
      <c r="S8277" s="301"/>
      <c r="T8277" s="301"/>
      <c r="U8277" s="301"/>
      <c r="V8277" s="301"/>
      <c r="W8277" s="301"/>
      <c r="X8277" s="301"/>
      <c r="Y8277" s="301"/>
      <c r="Z8277" s="301"/>
      <c r="AA8277" s="301"/>
      <c r="AB8277" s="301"/>
      <c r="AC8277" s="301"/>
      <c r="AD8277" s="301"/>
      <c r="AE8277" s="301"/>
      <c r="AF8277" s="301"/>
      <c r="AG8277" s="301"/>
      <c r="AH8277" s="301"/>
      <c r="AI8277" s="301"/>
    </row>
    <row r="8278" spans="18:35" ht="80.099999999999994" customHeight="1" x14ac:dyDescent="0.2">
      <c r="R8278" s="301"/>
      <c r="S8278" s="301"/>
      <c r="T8278" s="301"/>
      <c r="U8278" s="301"/>
      <c r="V8278" s="301"/>
      <c r="W8278" s="301"/>
      <c r="X8278" s="301"/>
      <c r="Y8278" s="301"/>
      <c r="Z8278" s="301"/>
      <c r="AA8278" s="301"/>
      <c r="AB8278" s="301"/>
      <c r="AC8278" s="301"/>
      <c r="AD8278" s="301"/>
      <c r="AE8278" s="301"/>
      <c r="AF8278" s="301"/>
      <c r="AG8278" s="301"/>
      <c r="AH8278" s="301"/>
      <c r="AI8278" s="301"/>
    </row>
    <row r="8279" spans="18:35" ht="80.099999999999994" customHeight="1" x14ac:dyDescent="0.2">
      <c r="R8279" s="301"/>
      <c r="S8279" s="301"/>
      <c r="T8279" s="301"/>
      <c r="U8279" s="301"/>
      <c r="V8279" s="301"/>
      <c r="W8279" s="301"/>
      <c r="X8279" s="301"/>
      <c r="Y8279" s="301"/>
      <c r="Z8279" s="301"/>
      <c r="AA8279" s="301"/>
      <c r="AB8279" s="301"/>
      <c r="AC8279" s="301"/>
      <c r="AD8279" s="301"/>
      <c r="AE8279" s="301"/>
      <c r="AF8279" s="301"/>
      <c r="AG8279" s="301"/>
      <c r="AH8279" s="301"/>
      <c r="AI8279" s="301"/>
    </row>
    <row r="8280" spans="18:35" ht="80.099999999999994" customHeight="1" x14ac:dyDescent="0.2">
      <c r="R8280" s="301"/>
      <c r="S8280" s="301"/>
      <c r="T8280" s="301"/>
      <c r="U8280" s="301"/>
      <c r="V8280" s="301"/>
      <c r="W8280" s="301"/>
      <c r="X8280" s="301"/>
      <c r="Y8280" s="301"/>
      <c r="Z8280" s="301"/>
      <c r="AA8280" s="301"/>
      <c r="AB8280" s="301"/>
      <c r="AC8280" s="301"/>
      <c r="AD8280" s="301"/>
      <c r="AE8280" s="301"/>
      <c r="AF8280" s="301"/>
      <c r="AG8280" s="301"/>
      <c r="AH8280" s="301"/>
      <c r="AI8280" s="301"/>
    </row>
    <row r="8281" spans="18:35" ht="80.099999999999994" customHeight="1" x14ac:dyDescent="0.2">
      <c r="R8281" s="301"/>
      <c r="S8281" s="301"/>
      <c r="T8281" s="301"/>
      <c r="U8281" s="301"/>
      <c r="V8281" s="301"/>
      <c r="W8281" s="301"/>
      <c r="X8281" s="301"/>
      <c r="Y8281" s="301"/>
      <c r="Z8281" s="301"/>
      <c r="AA8281" s="301"/>
      <c r="AB8281" s="301"/>
      <c r="AC8281" s="301"/>
      <c r="AD8281" s="301"/>
      <c r="AE8281" s="301"/>
      <c r="AF8281" s="301"/>
      <c r="AG8281" s="301"/>
      <c r="AH8281" s="301"/>
      <c r="AI8281" s="301"/>
    </row>
    <row r="8282" spans="18:35" ht="80.099999999999994" customHeight="1" x14ac:dyDescent="0.2">
      <c r="R8282" s="301"/>
      <c r="S8282" s="301"/>
      <c r="T8282" s="301"/>
      <c r="U8282" s="301"/>
      <c r="V8282" s="301"/>
      <c r="W8282" s="301"/>
      <c r="X8282" s="301"/>
      <c r="Y8282" s="301"/>
      <c r="Z8282" s="301"/>
      <c r="AA8282" s="301"/>
      <c r="AB8282" s="301"/>
      <c r="AC8282" s="301"/>
      <c r="AD8282" s="301"/>
      <c r="AE8282" s="301"/>
      <c r="AF8282" s="301"/>
      <c r="AG8282" s="301"/>
      <c r="AH8282" s="301"/>
      <c r="AI8282" s="301"/>
    </row>
    <row r="8283" spans="18:35" ht="80.099999999999994" customHeight="1" x14ac:dyDescent="0.2">
      <c r="R8283" s="301"/>
      <c r="S8283" s="301"/>
      <c r="T8283" s="301"/>
      <c r="U8283" s="301"/>
      <c r="V8283" s="301"/>
      <c r="W8283" s="301"/>
      <c r="X8283" s="301"/>
      <c r="Y8283" s="301"/>
      <c r="Z8283" s="301"/>
      <c r="AA8283" s="301"/>
      <c r="AB8283" s="301"/>
      <c r="AC8283" s="301"/>
      <c r="AD8283" s="301"/>
      <c r="AE8283" s="301"/>
      <c r="AF8283" s="301"/>
      <c r="AG8283" s="301"/>
      <c r="AH8283" s="301"/>
      <c r="AI8283" s="301"/>
    </row>
    <row r="8284" spans="18:35" ht="80.099999999999994" customHeight="1" x14ac:dyDescent="0.2">
      <c r="R8284" s="301"/>
      <c r="S8284" s="301"/>
      <c r="T8284" s="301"/>
      <c r="U8284" s="301"/>
      <c r="V8284" s="301"/>
      <c r="W8284" s="301"/>
      <c r="X8284" s="301"/>
      <c r="Y8284" s="301"/>
      <c r="Z8284" s="301"/>
      <c r="AA8284" s="301"/>
      <c r="AB8284" s="301"/>
      <c r="AC8284" s="301"/>
      <c r="AD8284" s="301"/>
      <c r="AE8284" s="301"/>
      <c r="AF8284" s="301"/>
      <c r="AG8284" s="301"/>
      <c r="AH8284" s="301"/>
      <c r="AI8284" s="301"/>
    </row>
    <row r="8285" spans="18:35" ht="80.099999999999994" customHeight="1" x14ac:dyDescent="0.2">
      <c r="R8285" s="301"/>
      <c r="S8285" s="301"/>
      <c r="T8285" s="301"/>
      <c r="U8285" s="301"/>
      <c r="V8285" s="301"/>
      <c r="W8285" s="301"/>
      <c r="X8285" s="301"/>
      <c r="Y8285" s="301"/>
      <c r="Z8285" s="301"/>
      <c r="AA8285" s="301"/>
      <c r="AB8285" s="301"/>
      <c r="AC8285" s="301"/>
      <c r="AD8285" s="301"/>
      <c r="AE8285" s="301"/>
      <c r="AF8285" s="301"/>
      <c r="AG8285" s="301"/>
      <c r="AH8285" s="301"/>
      <c r="AI8285" s="301"/>
    </row>
    <row r="8286" spans="18:35" ht="80.099999999999994" customHeight="1" x14ac:dyDescent="0.2">
      <c r="R8286" s="301"/>
      <c r="S8286" s="301"/>
      <c r="T8286" s="301"/>
      <c r="U8286" s="301"/>
      <c r="V8286" s="301"/>
      <c r="W8286" s="301"/>
      <c r="X8286" s="301"/>
      <c r="Y8286" s="301"/>
      <c r="Z8286" s="301"/>
      <c r="AA8286" s="301"/>
      <c r="AB8286" s="301"/>
      <c r="AC8286" s="301"/>
      <c r="AD8286" s="301"/>
      <c r="AE8286" s="301"/>
      <c r="AF8286" s="301"/>
      <c r="AG8286" s="301"/>
      <c r="AH8286" s="301"/>
      <c r="AI8286" s="301"/>
    </row>
    <row r="8287" spans="18:35" ht="80.099999999999994" customHeight="1" x14ac:dyDescent="0.2">
      <c r="R8287" s="301"/>
      <c r="S8287" s="301"/>
      <c r="T8287" s="301"/>
      <c r="U8287" s="301"/>
      <c r="V8287" s="301"/>
      <c r="W8287" s="301"/>
      <c r="X8287" s="301"/>
      <c r="Y8287" s="301"/>
      <c r="Z8287" s="301"/>
      <c r="AA8287" s="301"/>
      <c r="AB8287" s="301"/>
      <c r="AC8287" s="301"/>
      <c r="AD8287" s="301"/>
      <c r="AE8287" s="301"/>
      <c r="AF8287" s="301"/>
      <c r="AG8287" s="301"/>
      <c r="AH8287" s="301"/>
      <c r="AI8287" s="301"/>
    </row>
    <row r="8288" spans="18:35" ht="80.099999999999994" customHeight="1" x14ac:dyDescent="0.2">
      <c r="R8288" s="301"/>
      <c r="S8288" s="301"/>
      <c r="T8288" s="301"/>
      <c r="U8288" s="301"/>
      <c r="V8288" s="301"/>
      <c r="W8288" s="301"/>
      <c r="X8288" s="301"/>
      <c r="Y8288" s="301"/>
      <c r="Z8288" s="301"/>
      <c r="AA8288" s="301"/>
      <c r="AB8288" s="301"/>
      <c r="AC8288" s="301"/>
      <c r="AD8288" s="301"/>
      <c r="AE8288" s="301"/>
      <c r="AF8288" s="301"/>
      <c r="AG8288" s="301"/>
      <c r="AH8288" s="301"/>
      <c r="AI8288" s="301"/>
    </row>
    <row r="8289" spans="18:35" ht="80.099999999999994" customHeight="1" x14ac:dyDescent="0.2">
      <c r="R8289" s="301"/>
      <c r="S8289" s="301"/>
      <c r="T8289" s="301"/>
      <c r="U8289" s="301"/>
      <c r="V8289" s="301"/>
      <c r="W8289" s="301"/>
      <c r="X8289" s="301"/>
      <c r="Y8289" s="301"/>
      <c r="Z8289" s="301"/>
      <c r="AA8289" s="301"/>
      <c r="AB8289" s="301"/>
      <c r="AC8289" s="301"/>
      <c r="AD8289" s="301"/>
      <c r="AE8289" s="301"/>
      <c r="AF8289" s="301"/>
      <c r="AG8289" s="301"/>
      <c r="AH8289" s="301"/>
      <c r="AI8289" s="301"/>
    </row>
    <row r="8290" spans="18:35" ht="80.099999999999994" customHeight="1" x14ac:dyDescent="0.2">
      <c r="R8290" s="301"/>
      <c r="S8290" s="301"/>
      <c r="T8290" s="301"/>
      <c r="U8290" s="301"/>
      <c r="V8290" s="301"/>
      <c r="W8290" s="301"/>
      <c r="X8290" s="301"/>
      <c r="Y8290" s="301"/>
      <c r="Z8290" s="301"/>
      <c r="AA8290" s="301"/>
      <c r="AB8290" s="301"/>
      <c r="AC8290" s="301"/>
      <c r="AD8290" s="301"/>
      <c r="AE8290" s="301"/>
      <c r="AF8290" s="301"/>
      <c r="AG8290" s="301"/>
      <c r="AH8290" s="301"/>
      <c r="AI8290" s="301"/>
    </row>
    <row r="8291" spans="18:35" ht="80.099999999999994" customHeight="1" x14ac:dyDescent="0.2">
      <c r="R8291" s="301"/>
      <c r="S8291" s="301"/>
      <c r="T8291" s="301"/>
      <c r="U8291" s="301"/>
      <c r="V8291" s="301"/>
      <c r="W8291" s="301"/>
      <c r="X8291" s="301"/>
      <c r="Y8291" s="301"/>
      <c r="Z8291" s="301"/>
      <c r="AA8291" s="301"/>
      <c r="AB8291" s="301"/>
      <c r="AC8291" s="301"/>
      <c r="AD8291" s="301"/>
      <c r="AE8291" s="301"/>
      <c r="AF8291" s="301"/>
      <c r="AG8291" s="301"/>
      <c r="AH8291" s="301"/>
      <c r="AI8291" s="301"/>
    </row>
    <row r="8292" spans="18:35" ht="80.099999999999994" customHeight="1" x14ac:dyDescent="0.2">
      <c r="R8292" s="301"/>
      <c r="S8292" s="301"/>
      <c r="T8292" s="301"/>
      <c r="U8292" s="301"/>
      <c r="V8292" s="301"/>
      <c r="W8292" s="301"/>
      <c r="X8292" s="301"/>
      <c r="Y8292" s="301"/>
      <c r="Z8292" s="301"/>
      <c r="AA8292" s="301"/>
      <c r="AB8292" s="301"/>
      <c r="AC8292" s="301"/>
      <c r="AD8292" s="301"/>
      <c r="AE8292" s="301"/>
      <c r="AF8292" s="301"/>
      <c r="AG8292" s="301"/>
      <c r="AH8292" s="301"/>
      <c r="AI8292" s="301"/>
    </row>
    <row r="8293" spans="18:35" ht="80.099999999999994" customHeight="1" x14ac:dyDescent="0.2">
      <c r="R8293" s="301"/>
      <c r="S8293" s="301"/>
      <c r="T8293" s="301"/>
      <c r="U8293" s="301"/>
      <c r="V8293" s="301"/>
      <c r="W8293" s="301"/>
      <c r="X8293" s="301"/>
      <c r="Y8293" s="301"/>
      <c r="Z8293" s="301"/>
      <c r="AA8293" s="301"/>
      <c r="AB8293" s="301"/>
      <c r="AC8293" s="301"/>
      <c r="AD8293" s="301"/>
      <c r="AE8293" s="301"/>
      <c r="AF8293" s="301"/>
      <c r="AG8293" s="301"/>
      <c r="AH8293" s="301"/>
      <c r="AI8293" s="301"/>
    </row>
    <row r="8294" spans="18:35" ht="80.099999999999994" customHeight="1" x14ac:dyDescent="0.2">
      <c r="R8294" s="301"/>
      <c r="S8294" s="301"/>
      <c r="T8294" s="301"/>
      <c r="U8294" s="301"/>
      <c r="V8294" s="301"/>
      <c r="W8294" s="301"/>
      <c r="X8294" s="301"/>
      <c r="Y8294" s="301"/>
      <c r="Z8294" s="301"/>
      <c r="AA8294" s="301"/>
      <c r="AB8294" s="301"/>
      <c r="AC8294" s="301"/>
      <c r="AD8294" s="301"/>
      <c r="AE8294" s="301"/>
      <c r="AF8294" s="301"/>
      <c r="AG8294" s="301"/>
      <c r="AH8294" s="301"/>
      <c r="AI8294" s="301"/>
    </row>
    <row r="8295" spans="18:35" ht="80.099999999999994" customHeight="1" x14ac:dyDescent="0.2">
      <c r="R8295" s="301"/>
      <c r="S8295" s="301"/>
      <c r="T8295" s="301"/>
      <c r="U8295" s="301"/>
      <c r="V8295" s="301"/>
      <c r="W8295" s="301"/>
      <c r="X8295" s="301"/>
      <c r="Y8295" s="301"/>
      <c r="Z8295" s="301"/>
      <c r="AA8295" s="301"/>
      <c r="AB8295" s="301"/>
      <c r="AC8295" s="301"/>
      <c r="AD8295" s="301"/>
      <c r="AE8295" s="301"/>
      <c r="AF8295" s="301"/>
      <c r="AG8295" s="301"/>
      <c r="AH8295" s="301"/>
      <c r="AI8295" s="301"/>
    </row>
    <row r="8296" spans="18:35" ht="80.099999999999994" customHeight="1" x14ac:dyDescent="0.2">
      <c r="R8296" s="301"/>
      <c r="S8296" s="301"/>
      <c r="T8296" s="301"/>
      <c r="U8296" s="301"/>
      <c r="V8296" s="301"/>
      <c r="W8296" s="301"/>
      <c r="X8296" s="301"/>
      <c r="Y8296" s="301"/>
      <c r="Z8296" s="301"/>
      <c r="AA8296" s="301"/>
      <c r="AB8296" s="301"/>
      <c r="AC8296" s="301"/>
      <c r="AD8296" s="301"/>
      <c r="AE8296" s="301"/>
      <c r="AF8296" s="301"/>
      <c r="AG8296" s="301"/>
      <c r="AH8296" s="301"/>
      <c r="AI8296" s="301"/>
    </row>
    <row r="8297" spans="18:35" ht="80.099999999999994" customHeight="1" x14ac:dyDescent="0.2">
      <c r="R8297" s="301"/>
      <c r="S8297" s="301"/>
      <c r="T8297" s="301"/>
      <c r="U8297" s="301"/>
      <c r="V8297" s="301"/>
      <c r="W8297" s="301"/>
      <c r="X8297" s="301"/>
      <c r="Y8297" s="301"/>
      <c r="Z8297" s="301"/>
      <c r="AA8297" s="301"/>
      <c r="AB8297" s="301"/>
      <c r="AC8297" s="301"/>
      <c r="AD8297" s="301"/>
      <c r="AE8297" s="301"/>
      <c r="AF8297" s="301"/>
      <c r="AG8297" s="301"/>
      <c r="AH8297" s="301"/>
      <c r="AI8297" s="301"/>
    </row>
    <row r="8298" spans="18:35" ht="80.099999999999994" customHeight="1" x14ac:dyDescent="0.2">
      <c r="R8298" s="301"/>
      <c r="S8298" s="301"/>
      <c r="T8298" s="301"/>
      <c r="U8298" s="301"/>
      <c r="V8298" s="301"/>
      <c r="W8298" s="301"/>
      <c r="X8298" s="301"/>
      <c r="Y8298" s="301"/>
      <c r="Z8298" s="301"/>
      <c r="AA8298" s="301"/>
      <c r="AB8298" s="301"/>
      <c r="AC8298" s="301"/>
      <c r="AD8298" s="301"/>
      <c r="AE8298" s="301"/>
      <c r="AF8298" s="301"/>
      <c r="AG8298" s="301"/>
      <c r="AH8298" s="301"/>
      <c r="AI8298" s="301"/>
    </row>
    <row r="8299" spans="18:35" ht="80.099999999999994" customHeight="1" x14ac:dyDescent="0.2">
      <c r="R8299" s="301"/>
      <c r="S8299" s="301"/>
      <c r="T8299" s="301"/>
      <c r="U8299" s="301"/>
      <c r="V8299" s="301"/>
      <c r="W8299" s="301"/>
      <c r="X8299" s="301"/>
      <c r="Y8299" s="301"/>
      <c r="Z8299" s="301"/>
      <c r="AA8299" s="301"/>
      <c r="AB8299" s="301"/>
      <c r="AC8299" s="301"/>
      <c r="AD8299" s="301"/>
      <c r="AE8299" s="301"/>
      <c r="AF8299" s="301"/>
      <c r="AG8299" s="301"/>
      <c r="AH8299" s="301"/>
      <c r="AI8299" s="301"/>
    </row>
    <row r="8300" spans="18:35" ht="80.099999999999994" customHeight="1" x14ac:dyDescent="0.2">
      <c r="R8300" s="301"/>
      <c r="S8300" s="301"/>
      <c r="T8300" s="301"/>
      <c r="U8300" s="301"/>
      <c r="V8300" s="301"/>
      <c r="W8300" s="301"/>
      <c r="X8300" s="301"/>
      <c r="Y8300" s="301"/>
      <c r="Z8300" s="301"/>
      <c r="AA8300" s="301"/>
      <c r="AB8300" s="301"/>
      <c r="AC8300" s="301"/>
      <c r="AD8300" s="301"/>
      <c r="AE8300" s="301"/>
      <c r="AF8300" s="301"/>
      <c r="AG8300" s="301"/>
      <c r="AH8300" s="301"/>
      <c r="AI8300" s="301"/>
    </row>
    <row r="8301" spans="18:35" ht="80.099999999999994" customHeight="1" x14ac:dyDescent="0.2">
      <c r="R8301" s="301"/>
      <c r="S8301" s="301"/>
      <c r="T8301" s="301"/>
      <c r="U8301" s="301"/>
      <c r="V8301" s="301"/>
      <c r="W8301" s="301"/>
      <c r="X8301" s="301"/>
      <c r="Y8301" s="301"/>
      <c r="Z8301" s="301"/>
      <c r="AA8301" s="301"/>
      <c r="AB8301" s="301"/>
      <c r="AC8301" s="301"/>
      <c r="AD8301" s="301"/>
      <c r="AE8301" s="301"/>
      <c r="AF8301" s="301"/>
      <c r="AG8301" s="301"/>
      <c r="AH8301" s="301"/>
      <c r="AI8301" s="301"/>
    </row>
    <row r="8302" spans="18:35" ht="80.099999999999994" customHeight="1" x14ac:dyDescent="0.2">
      <c r="R8302" s="301"/>
      <c r="S8302" s="301"/>
      <c r="T8302" s="301"/>
      <c r="U8302" s="301"/>
      <c r="V8302" s="301"/>
      <c r="W8302" s="301"/>
      <c r="X8302" s="301"/>
      <c r="Y8302" s="301"/>
      <c r="Z8302" s="301"/>
      <c r="AA8302" s="301"/>
      <c r="AB8302" s="301"/>
      <c r="AC8302" s="301"/>
      <c r="AD8302" s="301"/>
      <c r="AE8302" s="301"/>
      <c r="AF8302" s="301"/>
      <c r="AG8302" s="301"/>
      <c r="AH8302" s="301"/>
      <c r="AI8302" s="301"/>
    </row>
    <row r="8303" spans="18:35" ht="80.099999999999994" customHeight="1" x14ac:dyDescent="0.2">
      <c r="R8303" s="301"/>
      <c r="S8303" s="301"/>
      <c r="T8303" s="301"/>
      <c r="U8303" s="301"/>
      <c r="V8303" s="301"/>
      <c r="W8303" s="301"/>
      <c r="X8303" s="301"/>
      <c r="Y8303" s="301"/>
      <c r="Z8303" s="301"/>
      <c r="AA8303" s="301"/>
      <c r="AB8303" s="301"/>
      <c r="AC8303" s="301"/>
      <c r="AD8303" s="301"/>
      <c r="AE8303" s="301"/>
      <c r="AF8303" s="301"/>
      <c r="AG8303" s="301"/>
      <c r="AH8303" s="301"/>
      <c r="AI8303" s="301"/>
    </row>
    <row r="8304" spans="18:35" ht="80.099999999999994" customHeight="1" x14ac:dyDescent="0.2">
      <c r="R8304" s="301"/>
      <c r="S8304" s="301"/>
      <c r="T8304" s="301"/>
      <c r="U8304" s="301"/>
      <c r="V8304" s="301"/>
      <c r="W8304" s="301"/>
      <c r="X8304" s="301"/>
      <c r="Y8304" s="301"/>
      <c r="Z8304" s="301"/>
      <c r="AA8304" s="301"/>
      <c r="AB8304" s="301"/>
      <c r="AC8304" s="301"/>
      <c r="AD8304" s="301"/>
      <c r="AE8304" s="301"/>
      <c r="AF8304" s="301"/>
      <c r="AG8304" s="301"/>
      <c r="AH8304" s="301"/>
      <c r="AI8304" s="301"/>
    </row>
    <row r="8305" spans="18:35" ht="80.099999999999994" customHeight="1" x14ac:dyDescent="0.2">
      <c r="R8305" s="301"/>
      <c r="S8305" s="301"/>
      <c r="T8305" s="301"/>
      <c r="U8305" s="301"/>
      <c r="V8305" s="301"/>
      <c r="W8305" s="301"/>
      <c r="X8305" s="301"/>
      <c r="Y8305" s="301"/>
      <c r="Z8305" s="301"/>
      <c r="AA8305" s="301"/>
      <c r="AB8305" s="301"/>
      <c r="AC8305" s="301"/>
      <c r="AD8305" s="301"/>
      <c r="AE8305" s="301"/>
      <c r="AF8305" s="301"/>
      <c r="AG8305" s="301"/>
      <c r="AH8305" s="301"/>
      <c r="AI8305" s="301"/>
    </row>
    <row r="8306" spans="18:35" ht="80.099999999999994" customHeight="1" x14ac:dyDescent="0.2">
      <c r="R8306" s="301"/>
      <c r="S8306" s="301"/>
      <c r="T8306" s="301"/>
      <c r="U8306" s="301"/>
      <c r="V8306" s="301"/>
      <c r="W8306" s="301"/>
      <c r="X8306" s="301"/>
      <c r="Y8306" s="301"/>
      <c r="Z8306" s="301"/>
      <c r="AA8306" s="301"/>
      <c r="AB8306" s="301"/>
      <c r="AC8306" s="301"/>
      <c r="AD8306" s="301"/>
      <c r="AE8306" s="301"/>
      <c r="AF8306" s="301"/>
      <c r="AG8306" s="301"/>
      <c r="AH8306" s="301"/>
      <c r="AI8306" s="301"/>
    </row>
    <row r="8307" spans="18:35" ht="80.099999999999994" customHeight="1" x14ac:dyDescent="0.2">
      <c r="R8307" s="301"/>
      <c r="S8307" s="301"/>
      <c r="T8307" s="301"/>
      <c r="U8307" s="301"/>
      <c r="V8307" s="301"/>
      <c r="W8307" s="301"/>
      <c r="X8307" s="301"/>
      <c r="Y8307" s="301"/>
      <c r="Z8307" s="301"/>
      <c r="AA8307" s="301"/>
      <c r="AB8307" s="301"/>
      <c r="AC8307" s="301"/>
      <c r="AD8307" s="301"/>
      <c r="AE8307" s="301"/>
      <c r="AF8307" s="301"/>
      <c r="AG8307" s="301"/>
      <c r="AH8307" s="301"/>
      <c r="AI8307" s="301"/>
    </row>
    <row r="8308" spans="18:35" ht="80.099999999999994" customHeight="1" x14ac:dyDescent="0.2">
      <c r="R8308" s="301"/>
      <c r="S8308" s="301"/>
      <c r="T8308" s="301"/>
      <c r="U8308" s="301"/>
      <c r="V8308" s="301"/>
      <c r="W8308" s="301"/>
      <c r="X8308" s="301"/>
      <c r="Y8308" s="301"/>
      <c r="Z8308" s="301"/>
      <c r="AA8308" s="301"/>
      <c r="AB8308" s="301"/>
      <c r="AC8308" s="301"/>
      <c r="AD8308" s="301"/>
      <c r="AE8308" s="301"/>
      <c r="AF8308" s="301"/>
      <c r="AG8308" s="301"/>
      <c r="AH8308" s="301"/>
      <c r="AI8308" s="301"/>
    </row>
    <row r="8309" spans="18:35" ht="80.099999999999994" customHeight="1" x14ac:dyDescent="0.2">
      <c r="R8309" s="301"/>
      <c r="S8309" s="301"/>
      <c r="T8309" s="301"/>
      <c r="U8309" s="301"/>
      <c r="V8309" s="301"/>
      <c r="W8309" s="301"/>
      <c r="X8309" s="301"/>
      <c r="Y8309" s="301"/>
      <c r="Z8309" s="301"/>
      <c r="AA8309" s="301"/>
      <c r="AB8309" s="301"/>
      <c r="AC8309" s="301"/>
      <c r="AD8309" s="301"/>
      <c r="AE8309" s="301"/>
      <c r="AF8309" s="301"/>
      <c r="AG8309" s="301"/>
      <c r="AH8309" s="301"/>
      <c r="AI8309" s="301"/>
    </row>
    <row r="8310" spans="18:35" ht="80.099999999999994" customHeight="1" x14ac:dyDescent="0.2">
      <c r="R8310" s="301"/>
      <c r="S8310" s="301"/>
      <c r="T8310" s="301"/>
      <c r="U8310" s="301"/>
      <c r="V8310" s="301"/>
      <c r="W8310" s="301"/>
      <c r="X8310" s="301"/>
      <c r="Y8310" s="301"/>
      <c r="Z8310" s="301"/>
      <c r="AA8310" s="301"/>
      <c r="AB8310" s="301"/>
      <c r="AC8310" s="301"/>
      <c r="AD8310" s="301"/>
      <c r="AE8310" s="301"/>
      <c r="AF8310" s="301"/>
      <c r="AG8310" s="301"/>
      <c r="AH8310" s="301"/>
      <c r="AI8310" s="301"/>
    </row>
    <row r="8311" spans="18:35" ht="80.099999999999994" customHeight="1" x14ac:dyDescent="0.2">
      <c r="R8311" s="301"/>
      <c r="S8311" s="301"/>
      <c r="T8311" s="301"/>
      <c r="U8311" s="301"/>
      <c r="V8311" s="301"/>
      <c r="W8311" s="301"/>
      <c r="X8311" s="301"/>
      <c r="Y8311" s="301"/>
      <c r="Z8311" s="301"/>
      <c r="AA8311" s="301"/>
      <c r="AB8311" s="301"/>
      <c r="AC8311" s="301"/>
      <c r="AD8311" s="301"/>
      <c r="AE8311" s="301"/>
      <c r="AF8311" s="301"/>
      <c r="AG8311" s="301"/>
      <c r="AH8311" s="301"/>
      <c r="AI8311" s="301"/>
    </row>
    <row r="8312" spans="18:35" ht="80.099999999999994" customHeight="1" x14ac:dyDescent="0.2">
      <c r="R8312" s="301"/>
      <c r="S8312" s="301"/>
      <c r="T8312" s="301"/>
      <c r="U8312" s="301"/>
      <c r="V8312" s="301"/>
      <c r="W8312" s="301"/>
      <c r="X8312" s="301"/>
      <c r="Y8312" s="301"/>
      <c r="Z8312" s="301"/>
      <c r="AA8312" s="301"/>
      <c r="AB8312" s="301"/>
      <c r="AC8312" s="301"/>
      <c r="AD8312" s="301"/>
      <c r="AE8312" s="301"/>
      <c r="AF8312" s="301"/>
      <c r="AG8312" s="301"/>
      <c r="AH8312" s="301"/>
      <c r="AI8312" s="301"/>
    </row>
    <row r="8313" spans="18:35" ht="80.099999999999994" customHeight="1" x14ac:dyDescent="0.2">
      <c r="R8313" s="301"/>
      <c r="S8313" s="301"/>
      <c r="T8313" s="301"/>
      <c r="U8313" s="301"/>
      <c r="V8313" s="301"/>
      <c r="W8313" s="301"/>
      <c r="X8313" s="301"/>
      <c r="Y8313" s="301"/>
      <c r="Z8313" s="301"/>
      <c r="AA8313" s="301"/>
      <c r="AB8313" s="301"/>
      <c r="AC8313" s="301"/>
      <c r="AD8313" s="301"/>
      <c r="AE8313" s="301"/>
      <c r="AF8313" s="301"/>
      <c r="AG8313" s="301"/>
      <c r="AH8313" s="301"/>
      <c r="AI8313" s="301"/>
    </row>
    <row r="8314" spans="18:35" ht="80.099999999999994" customHeight="1" x14ac:dyDescent="0.2">
      <c r="R8314" s="301"/>
      <c r="S8314" s="301"/>
      <c r="T8314" s="301"/>
      <c r="U8314" s="301"/>
      <c r="V8314" s="301"/>
      <c r="W8314" s="301"/>
      <c r="X8314" s="301"/>
      <c r="Y8314" s="301"/>
      <c r="Z8314" s="301"/>
      <c r="AA8314" s="301"/>
      <c r="AB8314" s="301"/>
      <c r="AC8314" s="301"/>
      <c r="AD8314" s="301"/>
      <c r="AE8314" s="301"/>
      <c r="AF8314" s="301"/>
      <c r="AG8314" s="301"/>
      <c r="AH8314" s="301"/>
      <c r="AI8314" s="301"/>
    </row>
    <row r="8315" spans="18:35" ht="80.099999999999994" customHeight="1" x14ac:dyDescent="0.2">
      <c r="R8315" s="301"/>
      <c r="S8315" s="301"/>
      <c r="T8315" s="301"/>
      <c r="U8315" s="301"/>
      <c r="V8315" s="301"/>
      <c r="W8315" s="301"/>
      <c r="X8315" s="301"/>
      <c r="Y8315" s="301"/>
      <c r="Z8315" s="301"/>
      <c r="AA8315" s="301"/>
      <c r="AB8315" s="301"/>
      <c r="AC8315" s="301"/>
      <c r="AD8315" s="301"/>
      <c r="AE8315" s="301"/>
      <c r="AF8315" s="301"/>
      <c r="AG8315" s="301"/>
      <c r="AH8315" s="301"/>
      <c r="AI8315" s="301"/>
    </row>
    <row r="8316" spans="18:35" ht="80.099999999999994" customHeight="1" x14ac:dyDescent="0.2">
      <c r="R8316" s="301"/>
      <c r="S8316" s="301"/>
      <c r="T8316" s="301"/>
      <c r="U8316" s="301"/>
      <c r="V8316" s="301"/>
      <c r="W8316" s="301"/>
      <c r="X8316" s="301"/>
      <c r="Y8316" s="301"/>
      <c r="Z8316" s="301"/>
      <c r="AA8316" s="301"/>
      <c r="AB8316" s="301"/>
      <c r="AC8316" s="301"/>
      <c r="AD8316" s="301"/>
      <c r="AE8316" s="301"/>
      <c r="AF8316" s="301"/>
      <c r="AG8316" s="301"/>
      <c r="AH8316" s="301"/>
      <c r="AI8316" s="301"/>
    </row>
    <row r="8317" spans="18:35" ht="80.099999999999994" customHeight="1" x14ac:dyDescent="0.2">
      <c r="R8317" s="301"/>
      <c r="S8317" s="301"/>
      <c r="T8317" s="301"/>
      <c r="U8317" s="301"/>
      <c r="V8317" s="301"/>
      <c r="W8317" s="301"/>
      <c r="X8317" s="301"/>
      <c r="Y8317" s="301"/>
      <c r="Z8317" s="301"/>
      <c r="AA8317" s="301"/>
      <c r="AB8317" s="301"/>
      <c r="AC8317" s="301"/>
      <c r="AD8317" s="301"/>
      <c r="AE8317" s="301"/>
      <c r="AF8317" s="301"/>
      <c r="AG8317" s="301"/>
      <c r="AH8317" s="301"/>
      <c r="AI8317" s="301"/>
    </row>
    <row r="8318" spans="18:35" ht="80.099999999999994" customHeight="1" x14ac:dyDescent="0.2">
      <c r="R8318" s="301"/>
      <c r="S8318" s="301"/>
      <c r="T8318" s="301"/>
      <c r="U8318" s="301"/>
      <c r="V8318" s="301"/>
      <c r="W8318" s="301"/>
      <c r="X8318" s="301"/>
      <c r="Y8318" s="301"/>
      <c r="Z8318" s="301"/>
      <c r="AA8318" s="301"/>
      <c r="AB8318" s="301"/>
      <c r="AC8318" s="301"/>
      <c r="AD8318" s="301"/>
      <c r="AE8318" s="301"/>
      <c r="AF8318" s="301"/>
      <c r="AG8318" s="301"/>
      <c r="AH8318" s="301"/>
      <c r="AI8318" s="301"/>
    </row>
    <row r="8319" spans="18:35" ht="80.099999999999994" customHeight="1" x14ac:dyDescent="0.2">
      <c r="R8319" s="301"/>
      <c r="S8319" s="301"/>
      <c r="T8319" s="301"/>
      <c r="U8319" s="301"/>
      <c r="V8319" s="301"/>
      <c r="W8319" s="301"/>
      <c r="X8319" s="301"/>
      <c r="Y8319" s="301"/>
      <c r="Z8319" s="301"/>
      <c r="AA8319" s="301"/>
      <c r="AB8319" s="301"/>
      <c r="AC8319" s="301"/>
      <c r="AD8319" s="301"/>
      <c r="AE8319" s="301"/>
      <c r="AF8319" s="301"/>
      <c r="AG8319" s="301"/>
      <c r="AH8319" s="301"/>
      <c r="AI8319" s="301"/>
    </row>
    <row r="8320" spans="18:35" ht="80.099999999999994" customHeight="1" x14ac:dyDescent="0.2">
      <c r="R8320" s="301"/>
      <c r="S8320" s="301"/>
      <c r="T8320" s="301"/>
      <c r="U8320" s="301"/>
      <c r="V8320" s="301"/>
      <c r="W8320" s="301"/>
      <c r="X8320" s="301"/>
      <c r="Y8320" s="301"/>
      <c r="Z8320" s="301"/>
      <c r="AA8320" s="301"/>
      <c r="AB8320" s="301"/>
      <c r="AC8320" s="301"/>
      <c r="AD8320" s="301"/>
      <c r="AE8320" s="301"/>
      <c r="AF8320" s="301"/>
      <c r="AG8320" s="301"/>
      <c r="AH8320" s="301"/>
      <c r="AI8320" s="301"/>
    </row>
    <row r="8321" spans="18:35" ht="80.099999999999994" customHeight="1" x14ac:dyDescent="0.2">
      <c r="R8321" s="301"/>
      <c r="S8321" s="301"/>
      <c r="T8321" s="301"/>
      <c r="U8321" s="301"/>
      <c r="V8321" s="301"/>
      <c r="W8321" s="301"/>
      <c r="X8321" s="301"/>
      <c r="Y8321" s="301"/>
      <c r="Z8321" s="301"/>
      <c r="AA8321" s="301"/>
      <c r="AB8321" s="301"/>
      <c r="AC8321" s="301"/>
      <c r="AD8321" s="301"/>
      <c r="AE8321" s="301"/>
      <c r="AF8321" s="301"/>
      <c r="AG8321" s="301"/>
      <c r="AH8321" s="301"/>
      <c r="AI8321" s="301"/>
    </row>
    <row r="8322" spans="18:35" ht="80.099999999999994" customHeight="1" x14ac:dyDescent="0.2">
      <c r="R8322" s="301"/>
      <c r="S8322" s="301"/>
      <c r="T8322" s="301"/>
      <c r="U8322" s="301"/>
      <c r="V8322" s="301"/>
      <c r="W8322" s="301"/>
      <c r="X8322" s="301"/>
      <c r="Y8322" s="301"/>
      <c r="Z8322" s="301"/>
      <c r="AA8322" s="301"/>
      <c r="AB8322" s="301"/>
      <c r="AC8322" s="301"/>
      <c r="AD8322" s="301"/>
      <c r="AE8322" s="301"/>
      <c r="AF8322" s="301"/>
      <c r="AG8322" s="301"/>
      <c r="AH8322" s="301"/>
      <c r="AI8322" s="301"/>
    </row>
    <row r="8323" spans="18:35" ht="80.099999999999994" customHeight="1" x14ac:dyDescent="0.2">
      <c r="R8323" s="301"/>
      <c r="S8323" s="301"/>
      <c r="T8323" s="301"/>
      <c r="U8323" s="301"/>
      <c r="V8323" s="301"/>
      <c r="W8323" s="301"/>
      <c r="X8323" s="301"/>
      <c r="Y8323" s="301"/>
      <c r="Z8323" s="301"/>
      <c r="AA8323" s="301"/>
      <c r="AB8323" s="301"/>
      <c r="AC8323" s="301"/>
      <c r="AD8323" s="301"/>
      <c r="AE8323" s="301"/>
      <c r="AF8323" s="301"/>
      <c r="AG8323" s="301"/>
      <c r="AH8323" s="301"/>
      <c r="AI8323" s="301"/>
    </row>
    <row r="8324" spans="18:35" ht="80.099999999999994" customHeight="1" x14ac:dyDescent="0.2">
      <c r="R8324" s="301"/>
      <c r="S8324" s="301"/>
      <c r="T8324" s="301"/>
      <c r="U8324" s="301"/>
      <c r="V8324" s="301"/>
      <c r="W8324" s="301"/>
      <c r="X8324" s="301"/>
      <c r="Y8324" s="301"/>
      <c r="Z8324" s="301"/>
      <c r="AA8324" s="301"/>
      <c r="AB8324" s="301"/>
      <c r="AC8324" s="301"/>
      <c r="AD8324" s="301"/>
      <c r="AE8324" s="301"/>
      <c r="AF8324" s="301"/>
      <c r="AG8324" s="301"/>
      <c r="AH8324" s="301"/>
      <c r="AI8324" s="301"/>
    </row>
    <row r="8325" spans="18:35" ht="80.099999999999994" customHeight="1" x14ac:dyDescent="0.2">
      <c r="R8325" s="301"/>
      <c r="S8325" s="301"/>
      <c r="T8325" s="301"/>
      <c r="U8325" s="301"/>
      <c r="V8325" s="301"/>
      <c r="W8325" s="301"/>
      <c r="X8325" s="301"/>
      <c r="Y8325" s="301"/>
      <c r="Z8325" s="301"/>
      <c r="AA8325" s="301"/>
      <c r="AB8325" s="301"/>
      <c r="AC8325" s="301"/>
      <c r="AD8325" s="301"/>
      <c r="AE8325" s="301"/>
      <c r="AF8325" s="301"/>
      <c r="AG8325" s="301"/>
      <c r="AH8325" s="301"/>
      <c r="AI8325" s="301"/>
    </row>
    <row r="8326" spans="18:35" ht="80.099999999999994" customHeight="1" x14ac:dyDescent="0.2">
      <c r="R8326" s="301"/>
      <c r="S8326" s="301"/>
      <c r="T8326" s="301"/>
      <c r="U8326" s="301"/>
      <c r="V8326" s="301"/>
      <c r="W8326" s="301"/>
      <c r="X8326" s="301"/>
      <c r="Y8326" s="301"/>
      <c r="Z8326" s="301"/>
      <c r="AA8326" s="301"/>
      <c r="AB8326" s="301"/>
      <c r="AC8326" s="301"/>
      <c r="AD8326" s="301"/>
      <c r="AE8326" s="301"/>
      <c r="AF8326" s="301"/>
      <c r="AG8326" s="301"/>
      <c r="AH8326" s="301"/>
      <c r="AI8326" s="301"/>
    </row>
    <row r="8327" spans="18:35" ht="80.099999999999994" customHeight="1" x14ac:dyDescent="0.2">
      <c r="R8327" s="301"/>
      <c r="S8327" s="301"/>
      <c r="T8327" s="301"/>
      <c r="U8327" s="301"/>
      <c r="V8327" s="301"/>
      <c r="W8327" s="301"/>
      <c r="X8327" s="301"/>
      <c r="Y8327" s="301"/>
      <c r="Z8327" s="301"/>
      <c r="AA8327" s="301"/>
      <c r="AB8327" s="301"/>
      <c r="AC8327" s="301"/>
      <c r="AD8327" s="301"/>
      <c r="AE8327" s="301"/>
      <c r="AF8327" s="301"/>
      <c r="AG8327" s="301"/>
      <c r="AH8327" s="301"/>
      <c r="AI8327" s="301"/>
    </row>
    <row r="8328" spans="18:35" ht="80.099999999999994" customHeight="1" x14ac:dyDescent="0.2">
      <c r="R8328" s="301"/>
      <c r="S8328" s="301"/>
      <c r="T8328" s="301"/>
      <c r="U8328" s="301"/>
      <c r="V8328" s="301"/>
      <c r="W8328" s="301"/>
      <c r="X8328" s="301"/>
      <c r="Y8328" s="301"/>
      <c r="Z8328" s="301"/>
      <c r="AA8328" s="301"/>
      <c r="AB8328" s="301"/>
      <c r="AC8328" s="301"/>
      <c r="AD8328" s="301"/>
      <c r="AE8328" s="301"/>
      <c r="AF8328" s="301"/>
      <c r="AG8328" s="301"/>
      <c r="AH8328" s="301"/>
      <c r="AI8328" s="301"/>
    </row>
    <row r="8329" spans="18:35" ht="80.099999999999994" customHeight="1" x14ac:dyDescent="0.2">
      <c r="R8329" s="301"/>
      <c r="S8329" s="301"/>
      <c r="T8329" s="301"/>
      <c r="U8329" s="301"/>
      <c r="V8329" s="301"/>
      <c r="W8329" s="301"/>
      <c r="X8329" s="301"/>
      <c r="Y8329" s="301"/>
      <c r="Z8329" s="301"/>
      <c r="AA8329" s="301"/>
      <c r="AB8329" s="301"/>
      <c r="AC8329" s="301"/>
      <c r="AD8329" s="301"/>
      <c r="AE8329" s="301"/>
      <c r="AF8329" s="301"/>
      <c r="AG8329" s="301"/>
      <c r="AH8329" s="301"/>
      <c r="AI8329" s="301"/>
    </row>
    <row r="8330" spans="18:35" ht="80.099999999999994" customHeight="1" x14ac:dyDescent="0.2">
      <c r="R8330" s="301"/>
      <c r="S8330" s="301"/>
      <c r="T8330" s="301"/>
      <c r="U8330" s="301"/>
      <c r="V8330" s="301"/>
      <c r="W8330" s="301"/>
      <c r="X8330" s="301"/>
      <c r="Y8330" s="301"/>
      <c r="Z8330" s="301"/>
      <c r="AA8330" s="301"/>
      <c r="AB8330" s="301"/>
      <c r="AC8330" s="301"/>
      <c r="AD8330" s="301"/>
      <c r="AE8330" s="301"/>
      <c r="AF8330" s="301"/>
      <c r="AG8330" s="301"/>
      <c r="AH8330" s="301"/>
      <c r="AI8330" s="301"/>
    </row>
    <row r="8331" spans="18:35" ht="80.099999999999994" customHeight="1" x14ac:dyDescent="0.2">
      <c r="R8331" s="301"/>
      <c r="S8331" s="301"/>
      <c r="T8331" s="301"/>
      <c r="U8331" s="301"/>
      <c r="V8331" s="301"/>
      <c r="W8331" s="301"/>
      <c r="X8331" s="301"/>
      <c r="Y8331" s="301"/>
      <c r="Z8331" s="301"/>
      <c r="AA8331" s="301"/>
      <c r="AB8331" s="301"/>
      <c r="AC8331" s="301"/>
      <c r="AD8331" s="301"/>
      <c r="AE8331" s="301"/>
      <c r="AF8331" s="301"/>
      <c r="AG8331" s="301"/>
      <c r="AH8331" s="301"/>
      <c r="AI8331" s="301"/>
    </row>
    <row r="8332" spans="18:35" ht="80.099999999999994" customHeight="1" x14ac:dyDescent="0.2">
      <c r="R8332" s="301"/>
      <c r="S8332" s="301"/>
      <c r="T8332" s="301"/>
      <c r="U8332" s="301"/>
      <c r="V8332" s="301"/>
      <c r="W8332" s="301"/>
      <c r="X8332" s="301"/>
      <c r="Y8332" s="301"/>
      <c r="Z8332" s="301"/>
      <c r="AA8332" s="301"/>
      <c r="AB8332" s="301"/>
      <c r="AC8332" s="301"/>
      <c r="AD8332" s="301"/>
      <c r="AE8332" s="301"/>
      <c r="AF8332" s="301"/>
      <c r="AG8332" s="301"/>
      <c r="AH8332" s="301"/>
      <c r="AI8332" s="301"/>
    </row>
    <row r="8333" spans="18:35" ht="80.099999999999994" customHeight="1" x14ac:dyDescent="0.2">
      <c r="R8333" s="301"/>
      <c r="S8333" s="301"/>
      <c r="T8333" s="301"/>
      <c r="U8333" s="301"/>
      <c r="V8333" s="301"/>
      <c r="W8333" s="301"/>
      <c r="X8333" s="301"/>
      <c r="Y8333" s="301"/>
      <c r="Z8333" s="301"/>
      <c r="AA8333" s="301"/>
      <c r="AB8333" s="301"/>
      <c r="AC8333" s="301"/>
      <c r="AD8333" s="301"/>
      <c r="AE8333" s="301"/>
      <c r="AF8333" s="301"/>
      <c r="AG8333" s="301"/>
      <c r="AH8333" s="301"/>
      <c r="AI8333" s="301"/>
    </row>
    <row r="8334" spans="18:35" ht="80.099999999999994" customHeight="1" x14ac:dyDescent="0.2">
      <c r="R8334" s="301"/>
      <c r="S8334" s="301"/>
      <c r="T8334" s="301"/>
      <c r="U8334" s="301"/>
      <c r="V8334" s="301"/>
      <c r="W8334" s="301"/>
      <c r="X8334" s="301"/>
      <c r="Y8334" s="301"/>
      <c r="Z8334" s="301"/>
      <c r="AA8334" s="301"/>
      <c r="AB8334" s="301"/>
      <c r="AC8334" s="301"/>
      <c r="AD8334" s="301"/>
      <c r="AE8334" s="301"/>
      <c r="AF8334" s="301"/>
      <c r="AG8334" s="301"/>
      <c r="AH8334" s="301"/>
      <c r="AI8334" s="301"/>
    </row>
    <row r="8335" spans="18:35" ht="80.099999999999994" customHeight="1" x14ac:dyDescent="0.2">
      <c r="R8335" s="301"/>
      <c r="S8335" s="301"/>
      <c r="T8335" s="301"/>
      <c r="U8335" s="301"/>
      <c r="V8335" s="301"/>
      <c r="W8335" s="301"/>
      <c r="X8335" s="301"/>
      <c r="Y8335" s="301"/>
      <c r="Z8335" s="301"/>
      <c r="AA8335" s="301"/>
      <c r="AB8335" s="301"/>
      <c r="AC8335" s="301"/>
      <c r="AD8335" s="301"/>
      <c r="AE8335" s="301"/>
      <c r="AF8335" s="301"/>
      <c r="AG8335" s="301"/>
      <c r="AH8335" s="301"/>
      <c r="AI8335" s="301"/>
    </row>
    <row r="8336" spans="18:35" ht="80.099999999999994" customHeight="1" x14ac:dyDescent="0.2">
      <c r="R8336" s="301"/>
      <c r="S8336" s="301"/>
      <c r="T8336" s="301"/>
      <c r="U8336" s="301"/>
      <c r="V8336" s="301"/>
      <c r="W8336" s="301"/>
      <c r="X8336" s="301"/>
      <c r="Y8336" s="301"/>
      <c r="Z8336" s="301"/>
      <c r="AA8336" s="301"/>
      <c r="AB8336" s="301"/>
      <c r="AC8336" s="301"/>
      <c r="AD8336" s="301"/>
      <c r="AE8336" s="301"/>
      <c r="AF8336" s="301"/>
      <c r="AG8336" s="301"/>
      <c r="AH8336" s="301"/>
      <c r="AI8336" s="301"/>
    </row>
    <row r="8337" spans="18:35" ht="80.099999999999994" customHeight="1" x14ac:dyDescent="0.2">
      <c r="R8337" s="301"/>
      <c r="S8337" s="301"/>
      <c r="T8337" s="301"/>
      <c r="U8337" s="301"/>
      <c r="V8337" s="301"/>
      <c r="W8337" s="301"/>
      <c r="X8337" s="301"/>
      <c r="Y8337" s="301"/>
      <c r="Z8337" s="301"/>
      <c r="AA8337" s="301"/>
      <c r="AB8337" s="301"/>
      <c r="AC8337" s="301"/>
      <c r="AD8337" s="301"/>
      <c r="AE8337" s="301"/>
      <c r="AF8337" s="301"/>
      <c r="AG8337" s="301"/>
      <c r="AH8337" s="301"/>
      <c r="AI8337" s="301"/>
    </row>
    <row r="8338" spans="18:35" ht="80.099999999999994" customHeight="1" x14ac:dyDescent="0.2">
      <c r="R8338" s="301"/>
      <c r="S8338" s="301"/>
      <c r="T8338" s="301"/>
      <c r="U8338" s="301"/>
      <c r="V8338" s="301"/>
      <c r="W8338" s="301"/>
      <c r="X8338" s="301"/>
      <c r="Y8338" s="301"/>
      <c r="Z8338" s="301"/>
      <c r="AA8338" s="301"/>
      <c r="AB8338" s="301"/>
      <c r="AC8338" s="301"/>
      <c r="AD8338" s="301"/>
      <c r="AE8338" s="301"/>
      <c r="AF8338" s="301"/>
      <c r="AG8338" s="301"/>
      <c r="AH8338" s="301"/>
      <c r="AI8338" s="301"/>
    </row>
    <row r="8339" spans="18:35" ht="80.099999999999994" customHeight="1" x14ac:dyDescent="0.2">
      <c r="R8339" s="301"/>
      <c r="S8339" s="301"/>
      <c r="T8339" s="301"/>
      <c r="U8339" s="301"/>
      <c r="V8339" s="301"/>
      <c r="W8339" s="301"/>
      <c r="X8339" s="301"/>
      <c r="Y8339" s="301"/>
      <c r="Z8339" s="301"/>
      <c r="AA8339" s="301"/>
      <c r="AB8339" s="301"/>
      <c r="AC8339" s="301"/>
      <c r="AD8339" s="301"/>
      <c r="AE8339" s="301"/>
      <c r="AF8339" s="301"/>
      <c r="AG8339" s="301"/>
      <c r="AH8339" s="301"/>
      <c r="AI8339" s="301"/>
    </row>
    <row r="8340" spans="18:35" ht="80.099999999999994" customHeight="1" x14ac:dyDescent="0.2">
      <c r="R8340" s="301"/>
      <c r="S8340" s="301"/>
      <c r="T8340" s="301"/>
      <c r="U8340" s="301"/>
      <c r="V8340" s="301"/>
      <c r="W8340" s="301"/>
      <c r="X8340" s="301"/>
      <c r="Y8340" s="301"/>
      <c r="Z8340" s="301"/>
      <c r="AA8340" s="301"/>
      <c r="AB8340" s="301"/>
      <c r="AC8340" s="301"/>
      <c r="AD8340" s="301"/>
      <c r="AE8340" s="301"/>
      <c r="AF8340" s="301"/>
      <c r="AG8340" s="301"/>
      <c r="AH8340" s="301"/>
      <c r="AI8340" s="301"/>
    </row>
    <row r="8341" spans="18:35" ht="80.099999999999994" customHeight="1" x14ac:dyDescent="0.2">
      <c r="R8341" s="301"/>
      <c r="S8341" s="301"/>
      <c r="T8341" s="301"/>
      <c r="U8341" s="301"/>
      <c r="V8341" s="301"/>
      <c r="W8341" s="301"/>
      <c r="X8341" s="301"/>
      <c r="Y8341" s="301"/>
      <c r="Z8341" s="301"/>
      <c r="AA8341" s="301"/>
      <c r="AB8341" s="301"/>
      <c r="AC8341" s="301"/>
      <c r="AD8341" s="301"/>
      <c r="AE8341" s="301"/>
      <c r="AF8341" s="301"/>
      <c r="AG8341" s="301"/>
      <c r="AH8341" s="301"/>
      <c r="AI8341" s="301"/>
    </row>
    <row r="8342" spans="18:35" ht="80.099999999999994" customHeight="1" x14ac:dyDescent="0.2">
      <c r="R8342" s="301"/>
      <c r="S8342" s="301"/>
      <c r="T8342" s="301"/>
      <c r="U8342" s="301"/>
      <c r="V8342" s="301"/>
      <c r="W8342" s="301"/>
      <c r="X8342" s="301"/>
      <c r="Y8342" s="301"/>
      <c r="Z8342" s="301"/>
      <c r="AA8342" s="301"/>
      <c r="AB8342" s="301"/>
      <c r="AC8342" s="301"/>
      <c r="AD8342" s="301"/>
      <c r="AE8342" s="301"/>
      <c r="AF8342" s="301"/>
      <c r="AG8342" s="301"/>
      <c r="AH8342" s="301"/>
      <c r="AI8342" s="301"/>
    </row>
    <row r="8343" spans="18:35" ht="80.099999999999994" customHeight="1" x14ac:dyDescent="0.2">
      <c r="R8343" s="301"/>
      <c r="S8343" s="301"/>
      <c r="T8343" s="301"/>
      <c r="U8343" s="301"/>
      <c r="V8343" s="301"/>
      <c r="W8343" s="301"/>
      <c r="X8343" s="301"/>
      <c r="Y8343" s="301"/>
      <c r="Z8343" s="301"/>
      <c r="AA8343" s="301"/>
      <c r="AB8343" s="301"/>
      <c r="AC8343" s="301"/>
      <c r="AD8343" s="301"/>
      <c r="AE8343" s="301"/>
      <c r="AF8343" s="301"/>
      <c r="AG8343" s="301"/>
      <c r="AH8343" s="301"/>
      <c r="AI8343" s="301"/>
    </row>
    <row r="8344" spans="18:35" ht="80.099999999999994" customHeight="1" x14ac:dyDescent="0.2">
      <c r="R8344" s="301"/>
      <c r="S8344" s="301"/>
      <c r="T8344" s="301"/>
      <c r="U8344" s="301"/>
      <c r="V8344" s="301"/>
      <c r="W8344" s="301"/>
      <c r="X8344" s="301"/>
      <c r="Y8344" s="301"/>
      <c r="Z8344" s="301"/>
      <c r="AA8344" s="301"/>
      <c r="AB8344" s="301"/>
      <c r="AC8344" s="301"/>
      <c r="AD8344" s="301"/>
      <c r="AE8344" s="301"/>
      <c r="AF8344" s="301"/>
      <c r="AG8344" s="301"/>
      <c r="AH8344" s="301"/>
      <c r="AI8344" s="301"/>
    </row>
    <row r="8345" spans="18:35" ht="80.099999999999994" customHeight="1" x14ac:dyDescent="0.2">
      <c r="R8345" s="301"/>
      <c r="S8345" s="301"/>
      <c r="T8345" s="301"/>
      <c r="U8345" s="301"/>
      <c r="V8345" s="301"/>
      <c r="W8345" s="301"/>
      <c r="X8345" s="301"/>
      <c r="Y8345" s="301"/>
      <c r="Z8345" s="301"/>
      <c r="AA8345" s="301"/>
      <c r="AB8345" s="301"/>
      <c r="AC8345" s="301"/>
      <c r="AD8345" s="301"/>
      <c r="AE8345" s="301"/>
      <c r="AF8345" s="301"/>
      <c r="AG8345" s="301"/>
      <c r="AH8345" s="301"/>
      <c r="AI8345" s="301"/>
    </row>
    <row r="8346" spans="18:35" ht="80.099999999999994" customHeight="1" x14ac:dyDescent="0.2">
      <c r="R8346" s="301"/>
      <c r="S8346" s="301"/>
      <c r="T8346" s="301"/>
      <c r="U8346" s="301"/>
      <c r="V8346" s="301"/>
      <c r="W8346" s="301"/>
      <c r="X8346" s="301"/>
      <c r="Y8346" s="301"/>
      <c r="Z8346" s="301"/>
      <c r="AA8346" s="301"/>
      <c r="AB8346" s="301"/>
      <c r="AC8346" s="301"/>
      <c r="AD8346" s="301"/>
      <c r="AE8346" s="301"/>
      <c r="AF8346" s="301"/>
      <c r="AG8346" s="301"/>
      <c r="AH8346" s="301"/>
      <c r="AI8346" s="301"/>
    </row>
    <row r="8347" spans="18:35" ht="80.099999999999994" customHeight="1" x14ac:dyDescent="0.2">
      <c r="R8347" s="301"/>
      <c r="S8347" s="301"/>
      <c r="T8347" s="301"/>
      <c r="U8347" s="301"/>
      <c r="V8347" s="301"/>
      <c r="W8347" s="301"/>
      <c r="X8347" s="301"/>
      <c r="Y8347" s="301"/>
      <c r="Z8347" s="301"/>
      <c r="AA8347" s="301"/>
      <c r="AB8347" s="301"/>
      <c r="AC8347" s="301"/>
      <c r="AD8347" s="301"/>
      <c r="AE8347" s="301"/>
      <c r="AF8347" s="301"/>
      <c r="AG8347" s="301"/>
      <c r="AH8347" s="301"/>
      <c r="AI8347" s="301"/>
    </row>
    <row r="8348" spans="18:35" ht="80.099999999999994" customHeight="1" x14ac:dyDescent="0.2">
      <c r="R8348" s="301"/>
      <c r="S8348" s="301"/>
      <c r="T8348" s="301"/>
      <c r="U8348" s="301"/>
      <c r="V8348" s="301"/>
      <c r="W8348" s="301"/>
      <c r="X8348" s="301"/>
      <c r="Y8348" s="301"/>
      <c r="Z8348" s="301"/>
      <c r="AA8348" s="301"/>
      <c r="AB8348" s="301"/>
      <c r="AC8348" s="301"/>
      <c r="AD8348" s="301"/>
      <c r="AE8348" s="301"/>
      <c r="AF8348" s="301"/>
      <c r="AG8348" s="301"/>
      <c r="AH8348" s="301"/>
      <c r="AI8348" s="301"/>
    </row>
    <row r="8349" spans="18:35" ht="80.099999999999994" customHeight="1" x14ac:dyDescent="0.2">
      <c r="R8349" s="301"/>
      <c r="S8349" s="301"/>
      <c r="T8349" s="301"/>
      <c r="U8349" s="301"/>
      <c r="V8349" s="301"/>
      <c r="W8349" s="301"/>
      <c r="X8349" s="301"/>
      <c r="Y8349" s="301"/>
      <c r="Z8349" s="301"/>
      <c r="AA8349" s="301"/>
      <c r="AB8349" s="301"/>
      <c r="AC8349" s="301"/>
      <c r="AD8349" s="301"/>
      <c r="AE8349" s="301"/>
      <c r="AF8349" s="301"/>
      <c r="AG8349" s="301"/>
      <c r="AH8349" s="301"/>
      <c r="AI8349" s="301"/>
    </row>
    <row r="8350" spans="18:35" ht="80.099999999999994" customHeight="1" x14ac:dyDescent="0.2">
      <c r="R8350" s="301"/>
      <c r="S8350" s="301"/>
      <c r="T8350" s="301"/>
      <c r="U8350" s="301"/>
      <c r="V8350" s="301"/>
      <c r="W8350" s="301"/>
      <c r="X8350" s="301"/>
      <c r="Y8350" s="301"/>
      <c r="Z8350" s="301"/>
      <c r="AA8350" s="301"/>
      <c r="AB8350" s="301"/>
      <c r="AC8350" s="301"/>
      <c r="AD8350" s="301"/>
      <c r="AE8350" s="301"/>
      <c r="AF8350" s="301"/>
      <c r="AG8350" s="301"/>
      <c r="AH8350" s="301"/>
      <c r="AI8350" s="301"/>
    </row>
    <row r="8351" spans="18:35" ht="80.099999999999994" customHeight="1" x14ac:dyDescent="0.2">
      <c r="R8351" s="301"/>
      <c r="S8351" s="301"/>
      <c r="T8351" s="301"/>
      <c r="U8351" s="301"/>
      <c r="V8351" s="301"/>
      <c r="W8351" s="301"/>
      <c r="X8351" s="301"/>
      <c r="Y8351" s="301"/>
      <c r="Z8351" s="301"/>
      <c r="AA8351" s="301"/>
      <c r="AB8351" s="301"/>
      <c r="AC8351" s="301"/>
      <c r="AD8351" s="301"/>
      <c r="AE8351" s="301"/>
      <c r="AF8351" s="301"/>
      <c r="AG8351" s="301"/>
      <c r="AH8351" s="301"/>
      <c r="AI8351" s="301"/>
    </row>
    <row r="8352" spans="18:35" ht="80.099999999999994" customHeight="1" x14ac:dyDescent="0.2">
      <c r="R8352" s="301"/>
      <c r="S8352" s="301"/>
      <c r="T8352" s="301"/>
      <c r="U8352" s="301"/>
      <c r="V8352" s="301"/>
      <c r="W8352" s="301"/>
      <c r="X8352" s="301"/>
      <c r="Y8352" s="301"/>
      <c r="Z8352" s="301"/>
      <c r="AA8352" s="301"/>
      <c r="AB8352" s="301"/>
      <c r="AC8352" s="301"/>
      <c r="AD8352" s="301"/>
      <c r="AE8352" s="301"/>
      <c r="AF8352" s="301"/>
      <c r="AG8352" s="301"/>
      <c r="AH8352" s="301"/>
      <c r="AI8352" s="301"/>
    </row>
    <row r="8353" spans="18:35" ht="80.099999999999994" customHeight="1" x14ac:dyDescent="0.2">
      <c r="R8353" s="301"/>
      <c r="S8353" s="301"/>
      <c r="T8353" s="301"/>
      <c r="U8353" s="301"/>
      <c r="V8353" s="301"/>
      <c r="W8353" s="301"/>
      <c r="X8353" s="301"/>
      <c r="Y8353" s="301"/>
      <c r="Z8353" s="301"/>
      <c r="AA8353" s="301"/>
      <c r="AB8353" s="301"/>
      <c r="AC8353" s="301"/>
      <c r="AD8353" s="301"/>
      <c r="AE8353" s="301"/>
      <c r="AF8353" s="301"/>
      <c r="AG8353" s="301"/>
      <c r="AH8353" s="301"/>
      <c r="AI8353" s="301"/>
    </row>
    <row r="8354" spans="18:35" ht="80.099999999999994" customHeight="1" x14ac:dyDescent="0.2">
      <c r="R8354" s="301"/>
      <c r="S8354" s="301"/>
      <c r="T8354" s="301"/>
      <c r="U8354" s="301"/>
      <c r="V8354" s="301"/>
      <c r="W8354" s="301"/>
      <c r="X8354" s="301"/>
      <c r="Y8354" s="301"/>
      <c r="Z8354" s="301"/>
      <c r="AA8354" s="301"/>
      <c r="AB8354" s="301"/>
      <c r="AC8354" s="301"/>
      <c r="AD8354" s="301"/>
      <c r="AE8354" s="301"/>
      <c r="AF8354" s="301"/>
      <c r="AG8354" s="301"/>
      <c r="AH8354" s="301"/>
      <c r="AI8354" s="301"/>
    </row>
    <row r="8355" spans="18:35" ht="80.099999999999994" customHeight="1" x14ac:dyDescent="0.2">
      <c r="R8355" s="301"/>
      <c r="S8355" s="301"/>
      <c r="T8355" s="301"/>
      <c r="U8355" s="301"/>
      <c r="V8355" s="301"/>
      <c r="W8355" s="301"/>
      <c r="X8355" s="301"/>
      <c r="Y8355" s="301"/>
      <c r="Z8355" s="301"/>
      <c r="AA8355" s="301"/>
      <c r="AB8355" s="301"/>
      <c r="AC8355" s="301"/>
      <c r="AD8355" s="301"/>
      <c r="AE8355" s="301"/>
      <c r="AF8355" s="301"/>
      <c r="AG8355" s="301"/>
      <c r="AH8355" s="301"/>
      <c r="AI8355" s="301"/>
    </row>
    <row r="8356" spans="18:35" ht="80.099999999999994" customHeight="1" x14ac:dyDescent="0.2">
      <c r="R8356" s="301"/>
      <c r="S8356" s="301"/>
      <c r="T8356" s="301"/>
      <c r="U8356" s="301"/>
      <c r="V8356" s="301"/>
      <c r="W8356" s="301"/>
      <c r="X8356" s="301"/>
      <c r="Y8356" s="301"/>
      <c r="Z8356" s="301"/>
      <c r="AA8356" s="301"/>
      <c r="AB8356" s="301"/>
      <c r="AC8356" s="301"/>
      <c r="AD8356" s="301"/>
      <c r="AE8356" s="301"/>
      <c r="AF8356" s="301"/>
      <c r="AG8356" s="301"/>
      <c r="AH8356" s="301"/>
      <c r="AI8356" s="301"/>
    </row>
    <row r="8357" spans="18:35" ht="80.099999999999994" customHeight="1" x14ac:dyDescent="0.2">
      <c r="R8357" s="301"/>
      <c r="S8357" s="301"/>
      <c r="T8357" s="301"/>
      <c r="U8357" s="301"/>
      <c r="V8357" s="301"/>
      <c r="W8357" s="301"/>
      <c r="X8357" s="301"/>
      <c r="Y8357" s="301"/>
      <c r="Z8357" s="301"/>
      <c r="AA8357" s="301"/>
      <c r="AB8357" s="301"/>
      <c r="AC8357" s="301"/>
      <c r="AD8357" s="301"/>
      <c r="AE8357" s="301"/>
      <c r="AF8357" s="301"/>
      <c r="AG8357" s="301"/>
      <c r="AH8357" s="301"/>
      <c r="AI8357" s="301"/>
    </row>
    <row r="8358" spans="18:35" ht="80.099999999999994" customHeight="1" x14ac:dyDescent="0.2">
      <c r="R8358" s="301"/>
      <c r="S8358" s="301"/>
      <c r="T8358" s="301"/>
      <c r="U8358" s="301"/>
      <c r="V8358" s="301"/>
      <c r="W8358" s="301"/>
      <c r="X8358" s="301"/>
      <c r="Y8358" s="301"/>
      <c r="Z8358" s="301"/>
      <c r="AA8358" s="301"/>
      <c r="AB8358" s="301"/>
      <c r="AC8358" s="301"/>
      <c r="AD8358" s="301"/>
      <c r="AE8358" s="301"/>
      <c r="AF8358" s="301"/>
      <c r="AG8358" s="301"/>
      <c r="AH8358" s="301"/>
      <c r="AI8358" s="301"/>
    </row>
    <row r="8359" spans="18:35" ht="80.099999999999994" customHeight="1" x14ac:dyDescent="0.2">
      <c r="R8359" s="301"/>
      <c r="S8359" s="301"/>
      <c r="T8359" s="301"/>
      <c r="U8359" s="301"/>
      <c r="V8359" s="301"/>
      <c r="W8359" s="301"/>
      <c r="X8359" s="301"/>
      <c r="Y8359" s="301"/>
      <c r="Z8359" s="301"/>
      <c r="AA8359" s="301"/>
      <c r="AB8359" s="301"/>
      <c r="AC8359" s="301"/>
      <c r="AD8359" s="301"/>
      <c r="AE8359" s="301"/>
      <c r="AF8359" s="301"/>
      <c r="AG8359" s="301"/>
      <c r="AH8359" s="301"/>
      <c r="AI8359" s="301"/>
    </row>
    <row r="8360" spans="18:35" ht="80.099999999999994" customHeight="1" x14ac:dyDescent="0.2">
      <c r="R8360" s="301"/>
      <c r="S8360" s="301"/>
      <c r="T8360" s="301"/>
      <c r="U8360" s="301"/>
      <c r="V8360" s="301"/>
      <c r="W8360" s="301"/>
      <c r="X8360" s="301"/>
      <c r="Y8360" s="301"/>
      <c r="Z8360" s="301"/>
      <c r="AA8360" s="301"/>
      <c r="AB8360" s="301"/>
      <c r="AC8360" s="301"/>
      <c r="AD8360" s="301"/>
      <c r="AE8360" s="301"/>
      <c r="AF8360" s="301"/>
      <c r="AG8360" s="301"/>
      <c r="AH8360" s="301"/>
      <c r="AI8360" s="301"/>
    </row>
    <row r="8361" spans="18:35" ht="80.099999999999994" customHeight="1" x14ac:dyDescent="0.2">
      <c r="R8361" s="301"/>
      <c r="S8361" s="301"/>
      <c r="T8361" s="301"/>
      <c r="U8361" s="301"/>
      <c r="V8361" s="301"/>
      <c r="W8361" s="301"/>
      <c r="X8361" s="301"/>
      <c r="Y8361" s="301"/>
      <c r="Z8361" s="301"/>
      <c r="AA8361" s="301"/>
      <c r="AB8361" s="301"/>
      <c r="AC8361" s="301"/>
      <c r="AD8361" s="301"/>
      <c r="AE8361" s="301"/>
      <c r="AF8361" s="301"/>
      <c r="AG8361" s="301"/>
      <c r="AH8361" s="301"/>
      <c r="AI8361" s="301"/>
    </row>
    <row r="8362" spans="18:35" ht="80.099999999999994" customHeight="1" x14ac:dyDescent="0.2">
      <c r="R8362" s="301"/>
      <c r="S8362" s="301"/>
      <c r="T8362" s="301"/>
      <c r="U8362" s="301"/>
      <c r="V8362" s="301"/>
      <c r="W8362" s="301"/>
      <c r="X8362" s="301"/>
      <c r="Y8362" s="301"/>
      <c r="Z8362" s="301"/>
      <c r="AA8362" s="301"/>
      <c r="AB8362" s="301"/>
      <c r="AC8362" s="301"/>
      <c r="AD8362" s="301"/>
      <c r="AE8362" s="301"/>
      <c r="AF8362" s="301"/>
      <c r="AG8362" s="301"/>
      <c r="AH8362" s="301"/>
      <c r="AI8362" s="301"/>
    </row>
    <row r="8363" spans="18:35" ht="80.099999999999994" customHeight="1" x14ac:dyDescent="0.2">
      <c r="R8363" s="301"/>
      <c r="S8363" s="301"/>
      <c r="T8363" s="301"/>
      <c r="U8363" s="301"/>
      <c r="V8363" s="301"/>
      <c r="W8363" s="301"/>
      <c r="X8363" s="301"/>
      <c r="Y8363" s="301"/>
      <c r="Z8363" s="301"/>
      <c r="AA8363" s="301"/>
      <c r="AB8363" s="301"/>
      <c r="AC8363" s="301"/>
      <c r="AD8363" s="301"/>
      <c r="AE8363" s="301"/>
      <c r="AF8363" s="301"/>
      <c r="AG8363" s="301"/>
      <c r="AH8363" s="301"/>
      <c r="AI8363" s="301"/>
    </row>
    <row r="8364" spans="18:35" ht="80.099999999999994" customHeight="1" x14ac:dyDescent="0.2">
      <c r="R8364" s="301"/>
      <c r="S8364" s="301"/>
      <c r="T8364" s="301"/>
      <c r="U8364" s="301"/>
      <c r="V8364" s="301"/>
      <c r="W8364" s="301"/>
      <c r="X8364" s="301"/>
      <c r="Y8364" s="301"/>
      <c r="Z8364" s="301"/>
      <c r="AA8364" s="301"/>
      <c r="AB8364" s="301"/>
      <c r="AC8364" s="301"/>
      <c r="AD8364" s="301"/>
      <c r="AE8364" s="301"/>
      <c r="AF8364" s="301"/>
      <c r="AG8364" s="301"/>
      <c r="AH8364" s="301"/>
      <c r="AI8364" s="301"/>
    </row>
    <row r="8365" spans="18:35" ht="80.099999999999994" customHeight="1" x14ac:dyDescent="0.2">
      <c r="R8365" s="301"/>
      <c r="S8365" s="301"/>
      <c r="T8365" s="301"/>
      <c r="U8365" s="301"/>
      <c r="V8365" s="301"/>
      <c r="W8365" s="301"/>
      <c r="X8365" s="301"/>
      <c r="Y8365" s="301"/>
      <c r="Z8365" s="301"/>
      <c r="AA8365" s="301"/>
      <c r="AB8365" s="301"/>
      <c r="AC8365" s="301"/>
      <c r="AD8365" s="301"/>
      <c r="AE8365" s="301"/>
      <c r="AF8365" s="301"/>
      <c r="AG8365" s="301"/>
      <c r="AH8365" s="301"/>
      <c r="AI8365" s="301"/>
    </row>
    <row r="8366" spans="18:35" ht="80.099999999999994" customHeight="1" x14ac:dyDescent="0.2">
      <c r="R8366" s="301"/>
      <c r="S8366" s="301"/>
      <c r="T8366" s="301"/>
      <c r="U8366" s="301"/>
      <c r="V8366" s="301"/>
      <c r="W8366" s="301"/>
      <c r="X8366" s="301"/>
      <c r="Y8366" s="301"/>
      <c r="Z8366" s="301"/>
      <c r="AA8366" s="301"/>
      <c r="AB8366" s="301"/>
      <c r="AC8366" s="301"/>
      <c r="AD8366" s="301"/>
      <c r="AE8366" s="301"/>
      <c r="AF8366" s="301"/>
      <c r="AG8366" s="301"/>
      <c r="AH8366" s="301"/>
      <c r="AI8366" s="301"/>
    </row>
    <row r="8367" spans="18:35" ht="80.099999999999994" customHeight="1" x14ac:dyDescent="0.2">
      <c r="R8367" s="301"/>
      <c r="S8367" s="301"/>
      <c r="T8367" s="301"/>
      <c r="U8367" s="301"/>
      <c r="V8367" s="301"/>
      <c r="W8367" s="301"/>
      <c r="X8367" s="301"/>
      <c r="Y8367" s="301"/>
      <c r="Z8367" s="301"/>
      <c r="AA8367" s="301"/>
      <c r="AB8367" s="301"/>
      <c r="AC8367" s="301"/>
      <c r="AD8367" s="301"/>
      <c r="AE8367" s="301"/>
      <c r="AF8367" s="301"/>
      <c r="AG8367" s="301"/>
      <c r="AH8367" s="301"/>
      <c r="AI8367" s="301"/>
    </row>
    <row r="8368" spans="18:35" ht="80.099999999999994" customHeight="1" x14ac:dyDescent="0.2">
      <c r="R8368" s="301"/>
      <c r="S8368" s="301"/>
      <c r="T8368" s="301"/>
      <c r="U8368" s="301"/>
      <c r="V8368" s="301"/>
      <c r="W8368" s="301"/>
      <c r="X8368" s="301"/>
      <c r="Y8368" s="301"/>
      <c r="Z8368" s="301"/>
      <c r="AA8368" s="301"/>
      <c r="AB8368" s="301"/>
      <c r="AC8368" s="301"/>
      <c r="AD8368" s="301"/>
      <c r="AE8368" s="301"/>
      <c r="AF8368" s="301"/>
      <c r="AG8368" s="301"/>
      <c r="AH8368" s="301"/>
      <c r="AI8368" s="301"/>
    </row>
    <row r="8369" spans="18:35" ht="80.099999999999994" customHeight="1" x14ac:dyDescent="0.2">
      <c r="R8369" s="301"/>
      <c r="S8369" s="301"/>
      <c r="T8369" s="301"/>
      <c r="U8369" s="301"/>
      <c r="V8369" s="301"/>
      <c r="W8369" s="301"/>
      <c r="X8369" s="301"/>
      <c r="Y8369" s="301"/>
      <c r="Z8369" s="301"/>
      <c r="AA8369" s="301"/>
      <c r="AB8369" s="301"/>
      <c r="AC8369" s="301"/>
      <c r="AD8369" s="301"/>
      <c r="AE8369" s="301"/>
      <c r="AF8369" s="301"/>
      <c r="AG8369" s="301"/>
      <c r="AH8369" s="301"/>
      <c r="AI8369" s="301"/>
    </row>
    <row r="8370" spans="18:35" ht="80.099999999999994" customHeight="1" x14ac:dyDescent="0.2">
      <c r="R8370" s="301"/>
      <c r="S8370" s="301"/>
      <c r="T8370" s="301"/>
      <c r="U8370" s="301"/>
      <c r="V8370" s="301"/>
      <c r="W8370" s="301"/>
      <c r="X8370" s="301"/>
      <c r="Y8370" s="301"/>
      <c r="Z8370" s="301"/>
      <c r="AA8370" s="301"/>
      <c r="AB8370" s="301"/>
      <c r="AC8370" s="301"/>
      <c r="AD8370" s="301"/>
      <c r="AE8370" s="301"/>
      <c r="AF8370" s="301"/>
      <c r="AG8370" s="301"/>
      <c r="AH8370" s="301"/>
      <c r="AI8370" s="301"/>
    </row>
    <row r="8371" spans="18:35" ht="80.099999999999994" customHeight="1" x14ac:dyDescent="0.2">
      <c r="R8371" s="301"/>
      <c r="S8371" s="301"/>
      <c r="T8371" s="301"/>
      <c r="U8371" s="301"/>
      <c r="V8371" s="301"/>
      <c r="W8371" s="301"/>
      <c r="X8371" s="301"/>
      <c r="Y8371" s="301"/>
      <c r="Z8371" s="301"/>
      <c r="AA8371" s="301"/>
      <c r="AB8371" s="301"/>
      <c r="AC8371" s="301"/>
      <c r="AD8371" s="301"/>
      <c r="AE8371" s="301"/>
      <c r="AF8371" s="301"/>
      <c r="AG8371" s="301"/>
      <c r="AH8371" s="301"/>
      <c r="AI8371" s="301"/>
    </row>
    <row r="8372" spans="18:35" ht="80.099999999999994" customHeight="1" x14ac:dyDescent="0.2">
      <c r="R8372" s="301"/>
      <c r="S8372" s="301"/>
      <c r="T8372" s="301"/>
      <c r="U8372" s="301"/>
      <c r="V8372" s="301"/>
      <c r="W8372" s="301"/>
      <c r="X8372" s="301"/>
      <c r="Y8372" s="301"/>
      <c r="Z8372" s="301"/>
      <c r="AA8372" s="301"/>
      <c r="AB8372" s="301"/>
      <c r="AC8372" s="301"/>
      <c r="AD8372" s="301"/>
      <c r="AE8372" s="301"/>
      <c r="AF8372" s="301"/>
      <c r="AG8372" s="301"/>
      <c r="AH8372" s="301"/>
      <c r="AI8372" s="301"/>
    </row>
    <row r="8373" spans="18:35" ht="80.099999999999994" customHeight="1" x14ac:dyDescent="0.2">
      <c r="R8373" s="301"/>
      <c r="S8373" s="301"/>
      <c r="T8373" s="301"/>
      <c r="U8373" s="301"/>
      <c r="V8373" s="301"/>
      <c r="W8373" s="301"/>
      <c r="X8373" s="301"/>
      <c r="Y8373" s="301"/>
      <c r="Z8373" s="301"/>
      <c r="AA8373" s="301"/>
      <c r="AB8373" s="301"/>
      <c r="AC8373" s="301"/>
      <c r="AD8373" s="301"/>
      <c r="AE8373" s="301"/>
      <c r="AF8373" s="301"/>
      <c r="AG8373" s="301"/>
      <c r="AH8373" s="301"/>
      <c r="AI8373" s="301"/>
    </row>
    <row r="8374" spans="18:35" ht="80.099999999999994" customHeight="1" x14ac:dyDescent="0.2">
      <c r="R8374" s="301"/>
      <c r="S8374" s="301"/>
      <c r="T8374" s="301"/>
      <c r="U8374" s="301"/>
      <c r="V8374" s="301"/>
      <c r="W8374" s="301"/>
      <c r="X8374" s="301"/>
      <c r="Y8374" s="301"/>
      <c r="Z8374" s="301"/>
      <c r="AA8374" s="301"/>
      <c r="AB8374" s="301"/>
      <c r="AC8374" s="301"/>
      <c r="AD8374" s="301"/>
      <c r="AE8374" s="301"/>
      <c r="AF8374" s="301"/>
      <c r="AG8374" s="301"/>
      <c r="AH8374" s="301"/>
      <c r="AI8374" s="301"/>
    </row>
    <row r="8375" spans="18:35" ht="80.099999999999994" customHeight="1" x14ac:dyDescent="0.2">
      <c r="R8375" s="301"/>
      <c r="S8375" s="301"/>
      <c r="T8375" s="301"/>
      <c r="U8375" s="301"/>
      <c r="V8375" s="301"/>
      <c r="W8375" s="301"/>
      <c r="X8375" s="301"/>
      <c r="Y8375" s="301"/>
      <c r="Z8375" s="301"/>
      <c r="AA8375" s="301"/>
      <c r="AB8375" s="301"/>
      <c r="AC8375" s="301"/>
      <c r="AD8375" s="301"/>
      <c r="AE8375" s="301"/>
      <c r="AF8375" s="301"/>
      <c r="AG8375" s="301"/>
      <c r="AH8375" s="301"/>
      <c r="AI8375" s="301"/>
    </row>
    <row r="8376" spans="18:35" ht="80.099999999999994" customHeight="1" x14ac:dyDescent="0.2">
      <c r="R8376" s="301"/>
      <c r="S8376" s="301"/>
      <c r="T8376" s="301"/>
      <c r="U8376" s="301"/>
      <c r="V8376" s="301"/>
      <c r="W8376" s="301"/>
      <c r="X8376" s="301"/>
      <c r="Y8376" s="301"/>
      <c r="Z8376" s="301"/>
      <c r="AA8376" s="301"/>
      <c r="AB8376" s="301"/>
      <c r="AC8376" s="301"/>
      <c r="AD8376" s="301"/>
      <c r="AE8376" s="301"/>
      <c r="AF8376" s="301"/>
      <c r="AG8376" s="301"/>
      <c r="AH8376" s="301"/>
      <c r="AI8376" s="301"/>
    </row>
    <row r="8377" spans="18:35" ht="80.099999999999994" customHeight="1" x14ac:dyDescent="0.2">
      <c r="R8377" s="301"/>
      <c r="S8377" s="301"/>
      <c r="T8377" s="301"/>
      <c r="U8377" s="301"/>
      <c r="V8377" s="301"/>
      <c r="W8377" s="301"/>
      <c r="X8377" s="301"/>
      <c r="Y8377" s="301"/>
      <c r="Z8377" s="301"/>
      <c r="AA8377" s="301"/>
      <c r="AB8377" s="301"/>
      <c r="AC8377" s="301"/>
      <c r="AD8377" s="301"/>
      <c r="AE8377" s="301"/>
      <c r="AF8377" s="301"/>
      <c r="AG8377" s="301"/>
      <c r="AH8377" s="301"/>
      <c r="AI8377" s="301"/>
    </row>
    <row r="8378" spans="18:35" ht="80.099999999999994" customHeight="1" x14ac:dyDescent="0.2">
      <c r="R8378" s="301"/>
      <c r="S8378" s="301"/>
      <c r="T8378" s="301"/>
      <c r="U8378" s="301"/>
      <c r="V8378" s="301"/>
      <c r="W8378" s="301"/>
      <c r="X8378" s="301"/>
      <c r="Y8378" s="301"/>
      <c r="Z8378" s="301"/>
      <c r="AA8378" s="301"/>
      <c r="AB8378" s="301"/>
      <c r="AC8378" s="301"/>
      <c r="AD8378" s="301"/>
      <c r="AE8378" s="301"/>
      <c r="AF8378" s="301"/>
      <c r="AG8378" s="301"/>
      <c r="AH8378" s="301"/>
      <c r="AI8378" s="301"/>
    </row>
    <row r="8379" spans="18:35" ht="80.099999999999994" customHeight="1" x14ac:dyDescent="0.2">
      <c r="R8379" s="301"/>
      <c r="S8379" s="301"/>
      <c r="T8379" s="301"/>
      <c r="U8379" s="301"/>
      <c r="V8379" s="301"/>
      <c r="W8379" s="301"/>
      <c r="X8379" s="301"/>
      <c r="Y8379" s="301"/>
      <c r="Z8379" s="301"/>
      <c r="AA8379" s="301"/>
      <c r="AB8379" s="301"/>
      <c r="AC8379" s="301"/>
      <c r="AD8379" s="301"/>
      <c r="AE8379" s="301"/>
      <c r="AF8379" s="301"/>
      <c r="AG8379" s="301"/>
      <c r="AH8379" s="301"/>
      <c r="AI8379" s="301"/>
    </row>
    <row r="8380" spans="18:35" ht="80.099999999999994" customHeight="1" x14ac:dyDescent="0.2">
      <c r="R8380" s="301"/>
      <c r="S8380" s="301"/>
      <c r="T8380" s="301"/>
      <c r="U8380" s="301"/>
      <c r="V8380" s="301"/>
      <c r="W8380" s="301"/>
      <c r="X8380" s="301"/>
      <c r="Y8380" s="301"/>
      <c r="Z8380" s="301"/>
      <c r="AA8380" s="301"/>
      <c r="AB8380" s="301"/>
      <c r="AC8380" s="301"/>
      <c r="AD8380" s="301"/>
      <c r="AE8380" s="301"/>
      <c r="AF8380" s="301"/>
      <c r="AG8380" s="301"/>
      <c r="AH8380" s="301"/>
      <c r="AI8380" s="301"/>
    </row>
    <row r="8381" spans="18:35" ht="80.099999999999994" customHeight="1" x14ac:dyDescent="0.2">
      <c r="R8381" s="301"/>
      <c r="S8381" s="301"/>
      <c r="T8381" s="301"/>
      <c r="U8381" s="301"/>
      <c r="V8381" s="301"/>
      <c r="W8381" s="301"/>
      <c r="X8381" s="301"/>
      <c r="Y8381" s="301"/>
      <c r="Z8381" s="301"/>
      <c r="AA8381" s="301"/>
      <c r="AB8381" s="301"/>
      <c r="AC8381" s="301"/>
      <c r="AD8381" s="301"/>
      <c r="AE8381" s="301"/>
      <c r="AF8381" s="301"/>
      <c r="AG8381" s="301"/>
      <c r="AH8381" s="301"/>
      <c r="AI8381" s="301"/>
    </row>
    <row r="8382" spans="18:35" ht="80.099999999999994" customHeight="1" x14ac:dyDescent="0.2">
      <c r="R8382" s="301"/>
      <c r="S8382" s="301"/>
      <c r="T8382" s="301"/>
      <c r="U8382" s="301"/>
      <c r="V8382" s="301"/>
      <c r="W8382" s="301"/>
      <c r="X8382" s="301"/>
      <c r="Y8382" s="301"/>
      <c r="Z8382" s="301"/>
      <c r="AA8382" s="301"/>
      <c r="AB8382" s="301"/>
      <c r="AC8382" s="301"/>
      <c r="AD8382" s="301"/>
      <c r="AE8382" s="301"/>
      <c r="AF8382" s="301"/>
      <c r="AG8382" s="301"/>
      <c r="AH8382" s="301"/>
      <c r="AI8382" s="301"/>
    </row>
    <row r="8383" spans="18:35" ht="80.099999999999994" customHeight="1" x14ac:dyDescent="0.2">
      <c r="R8383" s="301"/>
      <c r="S8383" s="301"/>
      <c r="T8383" s="301"/>
      <c r="U8383" s="301"/>
      <c r="V8383" s="301"/>
      <c r="W8383" s="301"/>
      <c r="X8383" s="301"/>
      <c r="Y8383" s="301"/>
      <c r="Z8383" s="301"/>
      <c r="AA8383" s="301"/>
      <c r="AB8383" s="301"/>
      <c r="AC8383" s="301"/>
      <c r="AD8383" s="301"/>
      <c r="AE8383" s="301"/>
      <c r="AF8383" s="301"/>
      <c r="AG8383" s="301"/>
      <c r="AH8383" s="301"/>
      <c r="AI8383" s="301"/>
    </row>
    <row r="8384" spans="18:35" ht="80.099999999999994" customHeight="1" x14ac:dyDescent="0.2">
      <c r="R8384" s="301"/>
      <c r="S8384" s="301"/>
      <c r="T8384" s="301"/>
      <c r="U8384" s="301"/>
      <c r="V8384" s="301"/>
      <c r="W8384" s="301"/>
      <c r="X8384" s="301"/>
      <c r="Y8384" s="301"/>
      <c r="Z8384" s="301"/>
      <c r="AA8384" s="301"/>
      <c r="AB8384" s="301"/>
      <c r="AC8384" s="301"/>
      <c r="AD8384" s="301"/>
      <c r="AE8384" s="301"/>
      <c r="AF8384" s="301"/>
      <c r="AG8384" s="301"/>
      <c r="AH8384" s="301"/>
      <c r="AI8384" s="301"/>
    </row>
    <row r="8385" spans="18:35" ht="80.099999999999994" customHeight="1" x14ac:dyDescent="0.2">
      <c r="R8385" s="301"/>
      <c r="S8385" s="301"/>
      <c r="T8385" s="301"/>
      <c r="U8385" s="301"/>
      <c r="V8385" s="301"/>
      <c r="W8385" s="301"/>
      <c r="X8385" s="301"/>
      <c r="Y8385" s="301"/>
      <c r="Z8385" s="301"/>
      <c r="AA8385" s="301"/>
      <c r="AB8385" s="301"/>
      <c r="AC8385" s="301"/>
      <c r="AD8385" s="301"/>
      <c r="AE8385" s="301"/>
      <c r="AF8385" s="301"/>
      <c r="AG8385" s="301"/>
      <c r="AH8385" s="301"/>
      <c r="AI8385" s="301"/>
    </row>
    <row r="8386" spans="18:35" ht="80.099999999999994" customHeight="1" x14ac:dyDescent="0.2">
      <c r="R8386" s="301"/>
      <c r="S8386" s="301"/>
      <c r="T8386" s="301"/>
      <c r="U8386" s="301"/>
      <c r="V8386" s="301"/>
      <c r="W8386" s="301"/>
      <c r="X8386" s="301"/>
      <c r="Y8386" s="301"/>
      <c r="Z8386" s="301"/>
      <c r="AA8386" s="301"/>
      <c r="AB8386" s="301"/>
      <c r="AC8386" s="301"/>
      <c r="AD8386" s="301"/>
      <c r="AE8386" s="301"/>
      <c r="AF8386" s="301"/>
      <c r="AG8386" s="301"/>
      <c r="AH8386" s="301"/>
      <c r="AI8386" s="301"/>
    </row>
    <row r="8387" spans="18:35" ht="80.099999999999994" customHeight="1" x14ac:dyDescent="0.2">
      <c r="R8387" s="301"/>
      <c r="S8387" s="301"/>
      <c r="T8387" s="301"/>
      <c r="U8387" s="301"/>
      <c r="V8387" s="301"/>
      <c r="W8387" s="301"/>
      <c r="X8387" s="301"/>
      <c r="Y8387" s="301"/>
      <c r="Z8387" s="301"/>
      <c r="AA8387" s="301"/>
      <c r="AB8387" s="301"/>
      <c r="AC8387" s="301"/>
      <c r="AD8387" s="301"/>
      <c r="AE8387" s="301"/>
      <c r="AF8387" s="301"/>
      <c r="AG8387" s="301"/>
      <c r="AH8387" s="301"/>
      <c r="AI8387" s="301"/>
    </row>
    <row r="8388" spans="18:35" ht="80.099999999999994" customHeight="1" x14ac:dyDescent="0.2">
      <c r="R8388" s="301"/>
      <c r="S8388" s="301"/>
      <c r="T8388" s="301"/>
      <c r="U8388" s="301"/>
      <c r="V8388" s="301"/>
      <c r="W8388" s="301"/>
      <c r="X8388" s="301"/>
      <c r="Y8388" s="301"/>
      <c r="Z8388" s="301"/>
      <c r="AA8388" s="301"/>
      <c r="AB8388" s="301"/>
      <c r="AC8388" s="301"/>
      <c r="AD8388" s="301"/>
      <c r="AE8388" s="301"/>
      <c r="AF8388" s="301"/>
      <c r="AG8388" s="301"/>
      <c r="AH8388" s="301"/>
      <c r="AI8388" s="301"/>
    </row>
    <row r="8389" spans="18:35" ht="80.099999999999994" customHeight="1" x14ac:dyDescent="0.2">
      <c r="R8389" s="301"/>
      <c r="S8389" s="301"/>
      <c r="T8389" s="301"/>
      <c r="U8389" s="301"/>
      <c r="V8389" s="301"/>
      <c r="W8389" s="301"/>
      <c r="X8389" s="301"/>
      <c r="Y8389" s="301"/>
      <c r="Z8389" s="301"/>
      <c r="AA8389" s="301"/>
      <c r="AB8389" s="301"/>
      <c r="AC8389" s="301"/>
      <c r="AD8389" s="301"/>
      <c r="AE8389" s="301"/>
      <c r="AF8389" s="301"/>
      <c r="AG8389" s="301"/>
      <c r="AH8389" s="301"/>
      <c r="AI8389" s="301"/>
    </row>
    <row r="8390" spans="18:35" ht="80.099999999999994" customHeight="1" x14ac:dyDescent="0.2">
      <c r="R8390" s="301"/>
      <c r="S8390" s="301"/>
      <c r="T8390" s="301"/>
      <c r="U8390" s="301"/>
      <c r="V8390" s="301"/>
      <c r="W8390" s="301"/>
      <c r="X8390" s="301"/>
      <c r="Y8390" s="301"/>
      <c r="Z8390" s="301"/>
      <c r="AA8390" s="301"/>
      <c r="AB8390" s="301"/>
      <c r="AC8390" s="301"/>
      <c r="AD8390" s="301"/>
      <c r="AE8390" s="301"/>
      <c r="AF8390" s="301"/>
      <c r="AG8390" s="301"/>
      <c r="AH8390" s="301"/>
      <c r="AI8390" s="301"/>
    </row>
    <row r="8391" spans="18:35" ht="80.099999999999994" customHeight="1" x14ac:dyDescent="0.2">
      <c r="R8391" s="301"/>
      <c r="S8391" s="301"/>
      <c r="T8391" s="301"/>
      <c r="U8391" s="301"/>
      <c r="V8391" s="301"/>
      <c r="W8391" s="301"/>
      <c r="X8391" s="301"/>
      <c r="Y8391" s="301"/>
      <c r="Z8391" s="301"/>
      <c r="AA8391" s="301"/>
      <c r="AB8391" s="301"/>
      <c r="AC8391" s="301"/>
      <c r="AD8391" s="301"/>
      <c r="AE8391" s="301"/>
      <c r="AF8391" s="301"/>
      <c r="AG8391" s="301"/>
      <c r="AH8391" s="301"/>
      <c r="AI8391" s="301"/>
    </row>
    <row r="8392" spans="18:35" ht="80.099999999999994" customHeight="1" x14ac:dyDescent="0.2">
      <c r="R8392" s="301"/>
      <c r="S8392" s="301"/>
      <c r="T8392" s="301"/>
      <c r="U8392" s="301"/>
      <c r="V8392" s="301"/>
      <c r="W8392" s="301"/>
      <c r="X8392" s="301"/>
      <c r="Y8392" s="301"/>
      <c r="Z8392" s="301"/>
      <c r="AA8392" s="301"/>
      <c r="AB8392" s="301"/>
      <c r="AC8392" s="301"/>
      <c r="AD8392" s="301"/>
      <c r="AE8392" s="301"/>
      <c r="AF8392" s="301"/>
      <c r="AG8392" s="301"/>
      <c r="AH8392" s="301"/>
      <c r="AI8392" s="301"/>
    </row>
    <row r="8393" spans="18:35" ht="80.099999999999994" customHeight="1" x14ac:dyDescent="0.2">
      <c r="R8393" s="301"/>
      <c r="S8393" s="301"/>
      <c r="T8393" s="301"/>
      <c r="U8393" s="301"/>
      <c r="V8393" s="301"/>
      <c r="W8393" s="301"/>
      <c r="X8393" s="301"/>
      <c r="Y8393" s="301"/>
      <c r="Z8393" s="301"/>
      <c r="AA8393" s="301"/>
      <c r="AB8393" s="301"/>
      <c r="AC8393" s="301"/>
      <c r="AD8393" s="301"/>
      <c r="AE8393" s="301"/>
      <c r="AF8393" s="301"/>
      <c r="AG8393" s="301"/>
      <c r="AH8393" s="301"/>
      <c r="AI8393" s="301"/>
    </row>
    <row r="8394" spans="18:35" ht="80.099999999999994" customHeight="1" x14ac:dyDescent="0.2">
      <c r="R8394" s="301"/>
      <c r="S8394" s="301"/>
      <c r="T8394" s="301"/>
      <c r="U8394" s="301"/>
      <c r="V8394" s="301"/>
      <c r="W8394" s="301"/>
      <c r="X8394" s="301"/>
      <c r="Y8394" s="301"/>
      <c r="Z8394" s="301"/>
      <c r="AA8394" s="301"/>
      <c r="AB8394" s="301"/>
      <c r="AC8394" s="301"/>
      <c r="AD8394" s="301"/>
      <c r="AE8394" s="301"/>
      <c r="AF8394" s="301"/>
      <c r="AG8394" s="301"/>
      <c r="AH8394" s="301"/>
      <c r="AI8394" s="301"/>
    </row>
    <row r="8395" spans="18:35" ht="80.099999999999994" customHeight="1" x14ac:dyDescent="0.2">
      <c r="R8395" s="301"/>
      <c r="S8395" s="301"/>
      <c r="T8395" s="301"/>
      <c r="U8395" s="301"/>
      <c r="V8395" s="301"/>
      <c r="W8395" s="301"/>
      <c r="X8395" s="301"/>
      <c r="Y8395" s="301"/>
      <c r="Z8395" s="301"/>
      <c r="AA8395" s="301"/>
      <c r="AB8395" s="301"/>
      <c r="AC8395" s="301"/>
      <c r="AD8395" s="301"/>
      <c r="AE8395" s="301"/>
      <c r="AF8395" s="301"/>
      <c r="AG8395" s="301"/>
      <c r="AH8395" s="301"/>
      <c r="AI8395" s="301"/>
    </row>
    <row r="8396" spans="18:35" ht="80.099999999999994" customHeight="1" x14ac:dyDescent="0.2">
      <c r="R8396" s="301"/>
      <c r="S8396" s="301"/>
      <c r="T8396" s="301"/>
      <c r="U8396" s="301"/>
      <c r="V8396" s="301"/>
      <c r="W8396" s="301"/>
      <c r="X8396" s="301"/>
      <c r="Y8396" s="301"/>
      <c r="Z8396" s="301"/>
      <c r="AA8396" s="301"/>
      <c r="AB8396" s="301"/>
      <c r="AC8396" s="301"/>
      <c r="AD8396" s="301"/>
      <c r="AE8396" s="301"/>
      <c r="AF8396" s="301"/>
      <c r="AG8396" s="301"/>
      <c r="AH8396" s="301"/>
      <c r="AI8396" s="301"/>
    </row>
    <row r="8397" spans="18:35" ht="80.099999999999994" customHeight="1" x14ac:dyDescent="0.2">
      <c r="R8397" s="301"/>
      <c r="S8397" s="301"/>
      <c r="T8397" s="301"/>
      <c r="U8397" s="301"/>
      <c r="V8397" s="301"/>
      <c r="W8397" s="301"/>
      <c r="X8397" s="301"/>
      <c r="Y8397" s="301"/>
      <c r="Z8397" s="301"/>
      <c r="AA8397" s="301"/>
      <c r="AB8397" s="301"/>
      <c r="AC8397" s="301"/>
      <c r="AD8397" s="301"/>
      <c r="AE8397" s="301"/>
      <c r="AF8397" s="301"/>
      <c r="AG8397" s="301"/>
      <c r="AH8397" s="301"/>
      <c r="AI8397" s="301"/>
    </row>
    <row r="8398" spans="18:35" ht="80.099999999999994" customHeight="1" x14ac:dyDescent="0.2">
      <c r="R8398" s="301"/>
      <c r="S8398" s="301"/>
      <c r="T8398" s="301"/>
      <c r="U8398" s="301"/>
      <c r="V8398" s="301"/>
      <c r="W8398" s="301"/>
      <c r="X8398" s="301"/>
      <c r="Y8398" s="301"/>
      <c r="Z8398" s="301"/>
      <c r="AA8398" s="301"/>
      <c r="AB8398" s="301"/>
      <c r="AC8398" s="301"/>
      <c r="AD8398" s="301"/>
      <c r="AE8398" s="301"/>
      <c r="AF8398" s="301"/>
      <c r="AG8398" s="301"/>
      <c r="AH8398" s="301"/>
      <c r="AI8398" s="301"/>
    </row>
    <row r="8399" spans="18:35" ht="80.099999999999994" customHeight="1" x14ac:dyDescent="0.2">
      <c r="R8399" s="301"/>
      <c r="S8399" s="301"/>
      <c r="T8399" s="301"/>
      <c r="U8399" s="301"/>
      <c r="V8399" s="301"/>
      <c r="W8399" s="301"/>
      <c r="X8399" s="301"/>
      <c r="Y8399" s="301"/>
      <c r="Z8399" s="301"/>
      <c r="AA8399" s="301"/>
      <c r="AB8399" s="301"/>
      <c r="AC8399" s="301"/>
      <c r="AD8399" s="301"/>
      <c r="AE8399" s="301"/>
      <c r="AF8399" s="301"/>
      <c r="AG8399" s="301"/>
      <c r="AH8399" s="301"/>
      <c r="AI8399" s="301"/>
    </row>
    <row r="8400" spans="18:35" ht="80.099999999999994" customHeight="1" x14ac:dyDescent="0.2">
      <c r="R8400" s="301"/>
      <c r="S8400" s="301"/>
      <c r="T8400" s="301"/>
      <c r="U8400" s="301"/>
      <c r="V8400" s="301"/>
      <c r="W8400" s="301"/>
      <c r="X8400" s="301"/>
      <c r="Y8400" s="301"/>
      <c r="Z8400" s="301"/>
      <c r="AA8400" s="301"/>
      <c r="AB8400" s="301"/>
      <c r="AC8400" s="301"/>
      <c r="AD8400" s="301"/>
      <c r="AE8400" s="301"/>
      <c r="AF8400" s="301"/>
      <c r="AG8400" s="301"/>
      <c r="AH8400" s="301"/>
      <c r="AI8400" s="301"/>
    </row>
    <row r="8401" spans="18:35" ht="80.099999999999994" customHeight="1" x14ac:dyDescent="0.2">
      <c r="R8401" s="301"/>
      <c r="S8401" s="301"/>
      <c r="T8401" s="301"/>
      <c r="U8401" s="301"/>
      <c r="V8401" s="301"/>
      <c r="W8401" s="301"/>
      <c r="X8401" s="301"/>
      <c r="Y8401" s="301"/>
      <c r="Z8401" s="301"/>
      <c r="AA8401" s="301"/>
      <c r="AB8401" s="301"/>
      <c r="AC8401" s="301"/>
      <c r="AD8401" s="301"/>
      <c r="AE8401" s="301"/>
      <c r="AF8401" s="301"/>
      <c r="AG8401" s="301"/>
      <c r="AH8401" s="301"/>
      <c r="AI8401" s="301"/>
    </row>
    <row r="8402" spans="18:35" ht="80.099999999999994" customHeight="1" x14ac:dyDescent="0.2">
      <c r="R8402" s="301"/>
      <c r="S8402" s="301"/>
      <c r="T8402" s="301"/>
      <c r="U8402" s="301"/>
      <c r="V8402" s="301"/>
      <c r="W8402" s="301"/>
      <c r="X8402" s="301"/>
      <c r="Y8402" s="301"/>
      <c r="Z8402" s="301"/>
      <c r="AA8402" s="301"/>
      <c r="AB8402" s="301"/>
      <c r="AC8402" s="301"/>
      <c r="AD8402" s="301"/>
      <c r="AE8402" s="301"/>
      <c r="AF8402" s="301"/>
      <c r="AG8402" s="301"/>
      <c r="AH8402" s="301"/>
      <c r="AI8402" s="301"/>
    </row>
    <row r="8403" spans="18:35" ht="80.099999999999994" customHeight="1" x14ac:dyDescent="0.2">
      <c r="R8403" s="301"/>
      <c r="S8403" s="301"/>
      <c r="T8403" s="301"/>
      <c r="U8403" s="301"/>
      <c r="V8403" s="301"/>
      <c r="W8403" s="301"/>
      <c r="X8403" s="301"/>
      <c r="Y8403" s="301"/>
      <c r="Z8403" s="301"/>
      <c r="AA8403" s="301"/>
      <c r="AB8403" s="301"/>
      <c r="AC8403" s="301"/>
      <c r="AD8403" s="301"/>
      <c r="AE8403" s="301"/>
      <c r="AF8403" s="301"/>
      <c r="AG8403" s="301"/>
      <c r="AH8403" s="301"/>
      <c r="AI8403" s="301"/>
    </row>
    <row r="8404" spans="18:35" ht="80.099999999999994" customHeight="1" x14ac:dyDescent="0.2">
      <c r="R8404" s="301"/>
      <c r="S8404" s="301"/>
      <c r="T8404" s="301"/>
      <c r="U8404" s="301"/>
      <c r="V8404" s="301"/>
      <c r="W8404" s="301"/>
      <c r="X8404" s="301"/>
      <c r="Y8404" s="301"/>
      <c r="Z8404" s="301"/>
      <c r="AA8404" s="301"/>
      <c r="AB8404" s="301"/>
      <c r="AC8404" s="301"/>
      <c r="AD8404" s="301"/>
      <c r="AE8404" s="301"/>
      <c r="AF8404" s="301"/>
      <c r="AG8404" s="301"/>
      <c r="AH8404" s="301"/>
      <c r="AI8404" s="301"/>
    </row>
    <row r="8405" spans="18:35" ht="80.099999999999994" customHeight="1" x14ac:dyDescent="0.2">
      <c r="R8405" s="301"/>
      <c r="S8405" s="301"/>
      <c r="T8405" s="301"/>
      <c r="U8405" s="301"/>
      <c r="V8405" s="301"/>
      <c r="W8405" s="301"/>
      <c r="X8405" s="301"/>
      <c r="Y8405" s="301"/>
      <c r="Z8405" s="301"/>
      <c r="AA8405" s="301"/>
      <c r="AB8405" s="301"/>
      <c r="AC8405" s="301"/>
      <c r="AD8405" s="301"/>
      <c r="AE8405" s="301"/>
      <c r="AF8405" s="301"/>
      <c r="AG8405" s="301"/>
      <c r="AH8405" s="301"/>
      <c r="AI8405" s="301"/>
    </row>
    <row r="8406" spans="18:35" ht="80.099999999999994" customHeight="1" x14ac:dyDescent="0.2">
      <c r="R8406" s="301"/>
      <c r="S8406" s="301"/>
      <c r="T8406" s="301"/>
      <c r="U8406" s="301"/>
      <c r="V8406" s="301"/>
      <c r="W8406" s="301"/>
      <c r="X8406" s="301"/>
      <c r="Y8406" s="301"/>
      <c r="Z8406" s="301"/>
      <c r="AA8406" s="301"/>
      <c r="AB8406" s="301"/>
      <c r="AC8406" s="301"/>
      <c r="AD8406" s="301"/>
      <c r="AE8406" s="301"/>
      <c r="AF8406" s="301"/>
      <c r="AG8406" s="301"/>
      <c r="AH8406" s="301"/>
      <c r="AI8406" s="301"/>
    </row>
    <row r="8407" spans="18:35" ht="80.099999999999994" customHeight="1" x14ac:dyDescent="0.2">
      <c r="R8407" s="301"/>
      <c r="S8407" s="301"/>
      <c r="T8407" s="301"/>
      <c r="U8407" s="301"/>
      <c r="V8407" s="301"/>
      <c r="W8407" s="301"/>
      <c r="X8407" s="301"/>
      <c r="Y8407" s="301"/>
      <c r="Z8407" s="301"/>
      <c r="AA8407" s="301"/>
      <c r="AB8407" s="301"/>
      <c r="AC8407" s="301"/>
      <c r="AD8407" s="301"/>
      <c r="AE8407" s="301"/>
      <c r="AF8407" s="301"/>
      <c r="AG8407" s="301"/>
      <c r="AH8407" s="301"/>
      <c r="AI8407" s="301"/>
    </row>
    <row r="8408" spans="18:35" ht="80.099999999999994" customHeight="1" x14ac:dyDescent="0.2">
      <c r="R8408" s="301"/>
      <c r="S8408" s="301"/>
      <c r="T8408" s="301"/>
      <c r="U8408" s="301"/>
      <c r="V8408" s="301"/>
      <c r="W8408" s="301"/>
      <c r="X8408" s="301"/>
      <c r="Y8408" s="301"/>
      <c r="Z8408" s="301"/>
      <c r="AA8408" s="301"/>
      <c r="AB8408" s="301"/>
      <c r="AC8408" s="301"/>
      <c r="AD8408" s="301"/>
      <c r="AE8408" s="301"/>
      <c r="AF8408" s="301"/>
      <c r="AG8408" s="301"/>
      <c r="AH8408" s="301"/>
      <c r="AI8408" s="301"/>
    </row>
    <row r="8409" spans="18:35" ht="80.099999999999994" customHeight="1" x14ac:dyDescent="0.2">
      <c r="R8409" s="301"/>
      <c r="S8409" s="301"/>
      <c r="T8409" s="301"/>
      <c r="U8409" s="301"/>
      <c r="V8409" s="301"/>
      <c r="W8409" s="301"/>
      <c r="X8409" s="301"/>
      <c r="Y8409" s="301"/>
      <c r="Z8409" s="301"/>
      <c r="AA8409" s="301"/>
      <c r="AB8409" s="301"/>
      <c r="AC8409" s="301"/>
      <c r="AD8409" s="301"/>
      <c r="AE8409" s="301"/>
      <c r="AF8409" s="301"/>
      <c r="AG8409" s="301"/>
      <c r="AH8409" s="301"/>
      <c r="AI8409" s="301"/>
    </row>
    <row r="8410" spans="18:35" ht="80.099999999999994" customHeight="1" x14ac:dyDescent="0.2">
      <c r="R8410" s="301"/>
      <c r="S8410" s="301"/>
      <c r="T8410" s="301"/>
      <c r="U8410" s="301"/>
      <c r="V8410" s="301"/>
      <c r="W8410" s="301"/>
      <c r="X8410" s="301"/>
      <c r="Y8410" s="301"/>
      <c r="Z8410" s="301"/>
      <c r="AA8410" s="301"/>
      <c r="AB8410" s="301"/>
      <c r="AC8410" s="301"/>
      <c r="AD8410" s="301"/>
      <c r="AE8410" s="301"/>
      <c r="AF8410" s="301"/>
      <c r="AG8410" s="301"/>
      <c r="AH8410" s="301"/>
      <c r="AI8410" s="301"/>
    </row>
    <row r="8411" spans="18:35" ht="80.099999999999994" customHeight="1" x14ac:dyDescent="0.2">
      <c r="R8411" s="301"/>
      <c r="S8411" s="301"/>
      <c r="T8411" s="301"/>
      <c r="U8411" s="301"/>
      <c r="V8411" s="301"/>
      <c r="W8411" s="301"/>
      <c r="X8411" s="301"/>
      <c r="Y8411" s="301"/>
      <c r="Z8411" s="301"/>
      <c r="AA8411" s="301"/>
      <c r="AB8411" s="301"/>
      <c r="AC8411" s="301"/>
      <c r="AD8411" s="301"/>
      <c r="AE8411" s="301"/>
      <c r="AF8411" s="301"/>
      <c r="AG8411" s="301"/>
      <c r="AH8411" s="301"/>
      <c r="AI8411" s="301"/>
    </row>
    <row r="8412" spans="18:35" ht="80.099999999999994" customHeight="1" x14ac:dyDescent="0.2">
      <c r="R8412" s="301"/>
      <c r="S8412" s="301"/>
      <c r="T8412" s="301"/>
      <c r="U8412" s="301"/>
      <c r="V8412" s="301"/>
      <c r="W8412" s="301"/>
      <c r="X8412" s="301"/>
      <c r="Y8412" s="301"/>
      <c r="Z8412" s="301"/>
      <c r="AA8412" s="301"/>
      <c r="AB8412" s="301"/>
      <c r="AC8412" s="301"/>
      <c r="AD8412" s="301"/>
      <c r="AE8412" s="301"/>
      <c r="AF8412" s="301"/>
      <c r="AG8412" s="301"/>
      <c r="AH8412" s="301"/>
      <c r="AI8412" s="301"/>
    </row>
    <row r="8413" spans="18:35" ht="80.099999999999994" customHeight="1" x14ac:dyDescent="0.2">
      <c r="R8413" s="301"/>
      <c r="S8413" s="301"/>
      <c r="T8413" s="301"/>
      <c r="U8413" s="301"/>
      <c r="V8413" s="301"/>
      <c r="W8413" s="301"/>
      <c r="X8413" s="301"/>
      <c r="Y8413" s="301"/>
      <c r="Z8413" s="301"/>
      <c r="AA8413" s="301"/>
      <c r="AB8413" s="301"/>
      <c r="AC8413" s="301"/>
      <c r="AD8413" s="301"/>
      <c r="AE8413" s="301"/>
      <c r="AF8413" s="301"/>
      <c r="AG8413" s="301"/>
      <c r="AH8413" s="301"/>
      <c r="AI8413" s="301"/>
    </row>
    <row r="8414" spans="18:35" ht="80.099999999999994" customHeight="1" x14ac:dyDescent="0.2">
      <c r="R8414" s="301"/>
      <c r="S8414" s="301"/>
      <c r="T8414" s="301"/>
      <c r="U8414" s="301"/>
      <c r="V8414" s="301"/>
      <c r="W8414" s="301"/>
      <c r="X8414" s="301"/>
      <c r="Y8414" s="301"/>
      <c r="Z8414" s="301"/>
      <c r="AA8414" s="301"/>
      <c r="AB8414" s="301"/>
      <c r="AC8414" s="301"/>
      <c r="AD8414" s="301"/>
      <c r="AE8414" s="301"/>
      <c r="AF8414" s="301"/>
      <c r="AG8414" s="301"/>
      <c r="AH8414" s="301"/>
      <c r="AI8414" s="301"/>
    </row>
    <row r="8415" spans="18:35" ht="80.099999999999994" customHeight="1" x14ac:dyDescent="0.2">
      <c r="R8415" s="301"/>
      <c r="S8415" s="301"/>
      <c r="T8415" s="301"/>
      <c r="U8415" s="301"/>
      <c r="V8415" s="301"/>
      <c r="W8415" s="301"/>
      <c r="X8415" s="301"/>
      <c r="Y8415" s="301"/>
      <c r="Z8415" s="301"/>
      <c r="AA8415" s="301"/>
      <c r="AB8415" s="301"/>
      <c r="AC8415" s="301"/>
      <c r="AD8415" s="301"/>
      <c r="AE8415" s="301"/>
      <c r="AF8415" s="301"/>
      <c r="AG8415" s="301"/>
      <c r="AH8415" s="301"/>
      <c r="AI8415" s="301"/>
    </row>
    <row r="8416" spans="18:35" ht="80.099999999999994" customHeight="1" x14ac:dyDescent="0.2">
      <c r="R8416" s="301"/>
      <c r="S8416" s="301"/>
      <c r="T8416" s="301"/>
      <c r="U8416" s="301"/>
      <c r="V8416" s="301"/>
      <c r="W8416" s="301"/>
      <c r="X8416" s="301"/>
      <c r="Y8416" s="301"/>
      <c r="Z8416" s="301"/>
      <c r="AA8416" s="301"/>
      <c r="AB8416" s="301"/>
      <c r="AC8416" s="301"/>
      <c r="AD8416" s="301"/>
      <c r="AE8416" s="301"/>
      <c r="AF8416" s="301"/>
      <c r="AG8416" s="301"/>
      <c r="AH8416" s="301"/>
      <c r="AI8416" s="301"/>
    </row>
    <row r="8417" spans="18:35" ht="80.099999999999994" customHeight="1" x14ac:dyDescent="0.2">
      <c r="R8417" s="301"/>
      <c r="S8417" s="301"/>
      <c r="T8417" s="301"/>
      <c r="U8417" s="301"/>
      <c r="V8417" s="301"/>
      <c r="W8417" s="301"/>
      <c r="X8417" s="301"/>
      <c r="Y8417" s="301"/>
      <c r="Z8417" s="301"/>
      <c r="AA8417" s="301"/>
      <c r="AB8417" s="301"/>
      <c r="AC8417" s="301"/>
      <c r="AD8417" s="301"/>
      <c r="AE8417" s="301"/>
      <c r="AF8417" s="301"/>
      <c r="AG8417" s="301"/>
      <c r="AH8417" s="301"/>
      <c r="AI8417" s="301"/>
    </row>
    <row r="8418" spans="18:35" ht="80.099999999999994" customHeight="1" x14ac:dyDescent="0.2">
      <c r="R8418" s="301"/>
      <c r="S8418" s="301"/>
      <c r="T8418" s="301"/>
      <c r="U8418" s="301"/>
      <c r="V8418" s="301"/>
      <c r="W8418" s="301"/>
      <c r="X8418" s="301"/>
      <c r="Y8418" s="301"/>
      <c r="Z8418" s="301"/>
      <c r="AA8418" s="301"/>
      <c r="AB8418" s="301"/>
      <c r="AC8418" s="301"/>
      <c r="AD8418" s="301"/>
      <c r="AE8418" s="301"/>
      <c r="AF8418" s="301"/>
      <c r="AG8418" s="301"/>
      <c r="AH8418" s="301"/>
      <c r="AI8418" s="301"/>
    </row>
    <row r="8419" spans="18:35" ht="80.099999999999994" customHeight="1" x14ac:dyDescent="0.2">
      <c r="R8419" s="301"/>
      <c r="S8419" s="301"/>
      <c r="T8419" s="301"/>
      <c r="U8419" s="301"/>
      <c r="V8419" s="301"/>
      <c r="W8419" s="301"/>
      <c r="X8419" s="301"/>
      <c r="Y8419" s="301"/>
      <c r="Z8419" s="301"/>
      <c r="AA8419" s="301"/>
      <c r="AB8419" s="301"/>
      <c r="AC8419" s="301"/>
      <c r="AD8419" s="301"/>
      <c r="AE8419" s="301"/>
      <c r="AF8419" s="301"/>
      <c r="AG8419" s="301"/>
      <c r="AH8419" s="301"/>
      <c r="AI8419" s="301"/>
    </row>
    <row r="8420" spans="18:35" ht="80.099999999999994" customHeight="1" x14ac:dyDescent="0.2">
      <c r="R8420" s="301"/>
      <c r="S8420" s="301"/>
      <c r="T8420" s="301"/>
      <c r="U8420" s="301"/>
      <c r="V8420" s="301"/>
      <c r="W8420" s="301"/>
      <c r="X8420" s="301"/>
      <c r="Y8420" s="301"/>
      <c r="Z8420" s="301"/>
      <c r="AA8420" s="301"/>
      <c r="AB8420" s="301"/>
      <c r="AC8420" s="301"/>
      <c r="AD8420" s="301"/>
      <c r="AE8420" s="301"/>
      <c r="AF8420" s="301"/>
      <c r="AG8420" s="301"/>
      <c r="AH8420" s="301"/>
      <c r="AI8420" s="301"/>
    </row>
    <row r="8421" spans="18:35" ht="80.099999999999994" customHeight="1" x14ac:dyDescent="0.2">
      <c r="R8421" s="301"/>
      <c r="S8421" s="301"/>
      <c r="T8421" s="301"/>
      <c r="U8421" s="301"/>
      <c r="V8421" s="301"/>
      <c r="W8421" s="301"/>
      <c r="X8421" s="301"/>
      <c r="Y8421" s="301"/>
      <c r="Z8421" s="301"/>
      <c r="AA8421" s="301"/>
      <c r="AB8421" s="301"/>
      <c r="AC8421" s="301"/>
      <c r="AD8421" s="301"/>
      <c r="AE8421" s="301"/>
      <c r="AF8421" s="301"/>
      <c r="AG8421" s="301"/>
      <c r="AH8421" s="301"/>
      <c r="AI8421" s="301"/>
    </row>
    <row r="8422" spans="18:35" ht="80.099999999999994" customHeight="1" x14ac:dyDescent="0.2">
      <c r="R8422" s="301"/>
      <c r="S8422" s="301"/>
      <c r="T8422" s="301"/>
      <c r="U8422" s="301"/>
      <c r="V8422" s="301"/>
      <c r="W8422" s="301"/>
      <c r="X8422" s="301"/>
      <c r="Y8422" s="301"/>
      <c r="Z8422" s="301"/>
      <c r="AA8422" s="301"/>
      <c r="AB8422" s="301"/>
      <c r="AC8422" s="301"/>
      <c r="AD8422" s="301"/>
      <c r="AE8422" s="301"/>
      <c r="AF8422" s="301"/>
      <c r="AG8422" s="301"/>
      <c r="AH8422" s="301"/>
      <c r="AI8422" s="301"/>
    </row>
    <row r="8423" spans="18:35" ht="80.099999999999994" customHeight="1" x14ac:dyDescent="0.2">
      <c r="R8423" s="301"/>
      <c r="S8423" s="301"/>
      <c r="T8423" s="301"/>
      <c r="U8423" s="301"/>
      <c r="V8423" s="301"/>
      <c r="W8423" s="301"/>
      <c r="X8423" s="301"/>
      <c r="Y8423" s="301"/>
      <c r="Z8423" s="301"/>
      <c r="AA8423" s="301"/>
      <c r="AB8423" s="301"/>
      <c r="AC8423" s="301"/>
      <c r="AD8423" s="301"/>
      <c r="AE8423" s="301"/>
      <c r="AF8423" s="301"/>
      <c r="AG8423" s="301"/>
      <c r="AH8423" s="301"/>
      <c r="AI8423" s="301"/>
    </row>
    <row r="8424" spans="18:35" ht="80.099999999999994" customHeight="1" x14ac:dyDescent="0.2">
      <c r="R8424" s="301"/>
      <c r="S8424" s="301"/>
      <c r="T8424" s="301"/>
      <c r="U8424" s="301"/>
      <c r="V8424" s="301"/>
      <c r="W8424" s="301"/>
      <c r="X8424" s="301"/>
      <c r="Y8424" s="301"/>
      <c r="Z8424" s="301"/>
      <c r="AA8424" s="301"/>
      <c r="AB8424" s="301"/>
      <c r="AC8424" s="301"/>
      <c r="AD8424" s="301"/>
      <c r="AE8424" s="301"/>
      <c r="AF8424" s="301"/>
      <c r="AG8424" s="301"/>
      <c r="AH8424" s="301"/>
      <c r="AI8424" s="301"/>
    </row>
    <row r="8425" spans="18:35" ht="80.099999999999994" customHeight="1" x14ac:dyDescent="0.2">
      <c r="R8425" s="301"/>
      <c r="S8425" s="301"/>
      <c r="T8425" s="301"/>
      <c r="U8425" s="301"/>
      <c r="V8425" s="301"/>
      <c r="W8425" s="301"/>
      <c r="X8425" s="301"/>
      <c r="Y8425" s="301"/>
      <c r="Z8425" s="301"/>
      <c r="AA8425" s="301"/>
      <c r="AB8425" s="301"/>
      <c r="AC8425" s="301"/>
      <c r="AD8425" s="301"/>
      <c r="AE8425" s="301"/>
      <c r="AF8425" s="301"/>
      <c r="AG8425" s="301"/>
      <c r="AH8425" s="301"/>
      <c r="AI8425" s="301"/>
    </row>
    <row r="8426" spans="18:35" ht="80.099999999999994" customHeight="1" x14ac:dyDescent="0.2">
      <c r="R8426" s="301"/>
      <c r="S8426" s="301"/>
      <c r="T8426" s="301"/>
      <c r="U8426" s="301"/>
      <c r="V8426" s="301"/>
      <c r="W8426" s="301"/>
      <c r="X8426" s="301"/>
      <c r="Y8426" s="301"/>
      <c r="Z8426" s="301"/>
      <c r="AA8426" s="301"/>
      <c r="AB8426" s="301"/>
      <c r="AC8426" s="301"/>
      <c r="AD8426" s="301"/>
      <c r="AE8426" s="301"/>
      <c r="AF8426" s="301"/>
      <c r="AG8426" s="301"/>
      <c r="AH8426" s="301"/>
      <c r="AI8426" s="301"/>
    </row>
    <row r="8427" spans="18:35" ht="80.099999999999994" customHeight="1" x14ac:dyDescent="0.2">
      <c r="R8427" s="301"/>
      <c r="S8427" s="301"/>
      <c r="T8427" s="301"/>
      <c r="U8427" s="301"/>
      <c r="V8427" s="301"/>
      <c r="W8427" s="301"/>
      <c r="X8427" s="301"/>
      <c r="Y8427" s="301"/>
      <c r="Z8427" s="301"/>
      <c r="AA8427" s="301"/>
      <c r="AB8427" s="301"/>
      <c r="AC8427" s="301"/>
      <c r="AD8427" s="301"/>
      <c r="AE8427" s="301"/>
      <c r="AF8427" s="301"/>
      <c r="AG8427" s="301"/>
      <c r="AH8427" s="301"/>
      <c r="AI8427" s="301"/>
    </row>
    <row r="8428" spans="18:35" ht="80.099999999999994" customHeight="1" x14ac:dyDescent="0.2">
      <c r="R8428" s="301"/>
      <c r="S8428" s="301"/>
      <c r="T8428" s="301"/>
      <c r="U8428" s="301"/>
      <c r="V8428" s="301"/>
      <c r="W8428" s="301"/>
      <c r="X8428" s="301"/>
      <c r="Y8428" s="301"/>
      <c r="Z8428" s="301"/>
      <c r="AA8428" s="301"/>
      <c r="AB8428" s="301"/>
      <c r="AC8428" s="301"/>
      <c r="AD8428" s="301"/>
      <c r="AE8428" s="301"/>
      <c r="AF8428" s="301"/>
      <c r="AG8428" s="301"/>
      <c r="AH8428" s="301"/>
      <c r="AI8428" s="301"/>
    </row>
    <row r="8429" spans="18:35" ht="80.099999999999994" customHeight="1" x14ac:dyDescent="0.2">
      <c r="R8429" s="301"/>
      <c r="S8429" s="301"/>
      <c r="T8429" s="301"/>
      <c r="U8429" s="301"/>
      <c r="V8429" s="301"/>
      <c r="W8429" s="301"/>
      <c r="X8429" s="301"/>
      <c r="Y8429" s="301"/>
      <c r="Z8429" s="301"/>
      <c r="AA8429" s="301"/>
      <c r="AB8429" s="301"/>
      <c r="AC8429" s="301"/>
      <c r="AD8429" s="301"/>
      <c r="AE8429" s="301"/>
      <c r="AF8429" s="301"/>
      <c r="AG8429" s="301"/>
      <c r="AH8429" s="301"/>
      <c r="AI8429" s="301"/>
    </row>
    <row r="8430" spans="18:35" ht="80.099999999999994" customHeight="1" x14ac:dyDescent="0.2">
      <c r="R8430" s="301"/>
      <c r="S8430" s="301"/>
      <c r="T8430" s="301"/>
      <c r="U8430" s="301"/>
      <c r="V8430" s="301"/>
      <c r="W8430" s="301"/>
      <c r="X8430" s="301"/>
      <c r="Y8430" s="301"/>
      <c r="Z8430" s="301"/>
      <c r="AA8430" s="301"/>
      <c r="AB8430" s="301"/>
      <c r="AC8430" s="301"/>
      <c r="AD8430" s="301"/>
      <c r="AE8430" s="301"/>
      <c r="AF8430" s="301"/>
      <c r="AG8430" s="301"/>
      <c r="AH8430" s="301"/>
      <c r="AI8430" s="301"/>
    </row>
    <row r="8431" spans="18:35" ht="80.099999999999994" customHeight="1" x14ac:dyDescent="0.2">
      <c r="R8431" s="301"/>
      <c r="S8431" s="301"/>
      <c r="T8431" s="301"/>
      <c r="U8431" s="301"/>
      <c r="V8431" s="301"/>
      <c r="W8431" s="301"/>
      <c r="X8431" s="301"/>
      <c r="Y8431" s="301"/>
      <c r="Z8431" s="301"/>
      <c r="AA8431" s="301"/>
      <c r="AB8431" s="301"/>
      <c r="AC8431" s="301"/>
      <c r="AD8431" s="301"/>
      <c r="AE8431" s="301"/>
      <c r="AF8431" s="301"/>
      <c r="AG8431" s="301"/>
      <c r="AH8431" s="301"/>
      <c r="AI8431" s="301"/>
    </row>
    <row r="8432" spans="18:35" ht="80.099999999999994" customHeight="1" x14ac:dyDescent="0.2">
      <c r="R8432" s="301"/>
      <c r="S8432" s="301"/>
      <c r="T8432" s="301"/>
      <c r="U8432" s="301"/>
      <c r="V8432" s="301"/>
      <c r="W8432" s="301"/>
      <c r="X8432" s="301"/>
      <c r="Y8432" s="301"/>
      <c r="Z8432" s="301"/>
      <c r="AA8432" s="301"/>
      <c r="AB8432" s="301"/>
      <c r="AC8432" s="301"/>
      <c r="AD8432" s="301"/>
      <c r="AE8432" s="301"/>
      <c r="AF8432" s="301"/>
      <c r="AG8432" s="301"/>
      <c r="AH8432" s="301"/>
      <c r="AI8432" s="301"/>
    </row>
    <row r="8433" spans="18:35" ht="80.099999999999994" customHeight="1" x14ac:dyDescent="0.2">
      <c r="R8433" s="301"/>
      <c r="S8433" s="301"/>
      <c r="T8433" s="301"/>
      <c r="U8433" s="301"/>
      <c r="V8433" s="301"/>
      <c r="W8433" s="301"/>
      <c r="X8433" s="301"/>
      <c r="Y8433" s="301"/>
      <c r="Z8433" s="301"/>
      <c r="AA8433" s="301"/>
      <c r="AB8433" s="301"/>
      <c r="AC8433" s="301"/>
      <c r="AD8433" s="301"/>
      <c r="AE8433" s="301"/>
      <c r="AF8433" s="301"/>
      <c r="AG8433" s="301"/>
      <c r="AH8433" s="301"/>
      <c r="AI8433" s="301"/>
    </row>
    <row r="8434" spans="18:35" ht="80.099999999999994" customHeight="1" x14ac:dyDescent="0.2">
      <c r="R8434" s="301"/>
      <c r="S8434" s="301"/>
      <c r="T8434" s="301"/>
      <c r="U8434" s="301"/>
      <c r="V8434" s="301"/>
      <c r="W8434" s="301"/>
      <c r="X8434" s="301"/>
      <c r="Y8434" s="301"/>
      <c r="Z8434" s="301"/>
      <c r="AA8434" s="301"/>
      <c r="AB8434" s="301"/>
      <c r="AC8434" s="301"/>
      <c r="AD8434" s="301"/>
      <c r="AE8434" s="301"/>
      <c r="AF8434" s="301"/>
      <c r="AG8434" s="301"/>
      <c r="AH8434" s="301"/>
      <c r="AI8434" s="301"/>
    </row>
    <row r="8435" spans="18:35" ht="80.099999999999994" customHeight="1" x14ac:dyDescent="0.2">
      <c r="R8435" s="301"/>
      <c r="S8435" s="301"/>
      <c r="T8435" s="301"/>
      <c r="U8435" s="301"/>
      <c r="V8435" s="301"/>
      <c r="W8435" s="301"/>
      <c r="X8435" s="301"/>
      <c r="Y8435" s="301"/>
      <c r="Z8435" s="301"/>
      <c r="AA8435" s="301"/>
      <c r="AB8435" s="301"/>
      <c r="AC8435" s="301"/>
      <c r="AD8435" s="301"/>
      <c r="AE8435" s="301"/>
      <c r="AF8435" s="301"/>
      <c r="AG8435" s="301"/>
      <c r="AH8435" s="301"/>
      <c r="AI8435" s="301"/>
    </row>
    <row r="8436" spans="18:35" ht="80.099999999999994" customHeight="1" x14ac:dyDescent="0.2">
      <c r="R8436" s="301"/>
      <c r="S8436" s="301"/>
      <c r="T8436" s="301"/>
      <c r="U8436" s="301"/>
      <c r="V8436" s="301"/>
      <c r="W8436" s="301"/>
      <c r="X8436" s="301"/>
      <c r="Y8436" s="301"/>
      <c r="Z8436" s="301"/>
      <c r="AA8436" s="301"/>
      <c r="AB8436" s="301"/>
      <c r="AC8436" s="301"/>
      <c r="AD8436" s="301"/>
      <c r="AE8436" s="301"/>
      <c r="AF8436" s="301"/>
      <c r="AG8436" s="301"/>
      <c r="AH8436" s="301"/>
      <c r="AI8436" s="301"/>
    </row>
    <row r="8437" spans="18:35" ht="80.099999999999994" customHeight="1" x14ac:dyDescent="0.2">
      <c r="R8437" s="301"/>
      <c r="S8437" s="301"/>
      <c r="T8437" s="301"/>
      <c r="U8437" s="301"/>
      <c r="V8437" s="301"/>
      <c r="W8437" s="301"/>
      <c r="X8437" s="301"/>
      <c r="Y8437" s="301"/>
      <c r="Z8437" s="301"/>
      <c r="AA8437" s="301"/>
      <c r="AB8437" s="301"/>
      <c r="AC8437" s="301"/>
      <c r="AD8437" s="301"/>
      <c r="AE8437" s="301"/>
      <c r="AF8437" s="301"/>
      <c r="AG8437" s="301"/>
      <c r="AH8437" s="301"/>
      <c r="AI8437" s="301"/>
    </row>
    <row r="8438" spans="18:35" ht="80.099999999999994" customHeight="1" x14ac:dyDescent="0.2">
      <c r="R8438" s="301"/>
      <c r="S8438" s="301"/>
      <c r="T8438" s="301"/>
      <c r="U8438" s="301"/>
      <c r="V8438" s="301"/>
      <c r="W8438" s="301"/>
      <c r="X8438" s="301"/>
      <c r="Y8438" s="301"/>
      <c r="Z8438" s="301"/>
      <c r="AA8438" s="301"/>
      <c r="AB8438" s="301"/>
      <c r="AC8438" s="301"/>
      <c r="AD8438" s="301"/>
      <c r="AE8438" s="301"/>
      <c r="AF8438" s="301"/>
      <c r="AG8438" s="301"/>
      <c r="AH8438" s="301"/>
      <c r="AI8438" s="301"/>
    </row>
    <row r="8439" spans="18:35" ht="80.099999999999994" customHeight="1" x14ac:dyDescent="0.2">
      <c r="R8439" s="301"/>
      <c r="S8439" s="301"/>
      <c r="T8439" s="301"/>
      <c r="U8439" s="301"/>
      <c r="V8439" s="301"/>
      <c r="W8439" s="301"/>
      <c r="X8439" s="301"/>
      <c r="Y8439" s="301"/>
      <c r="Z8439" s="301"/>
      <c r="AA8439" s="301"/>
      <c r="AB8439" s="301"/>
      <c r="AC8439" s="301"/>
      <c r="AD8439" s="301"/>
      <c r="AE8439" s="301"/>
      <c r="AF8439" s="301"/>
      <c r="AG8439" s="301"/>
      <c r="AH8439" s="301"/>
      <c r="AI8439" s="301"/>
    </row>
    <row r="8440" spans="18:35" ht="80.099999999999994" customHeight="1" x14ac:dyDescent="0.2">
      <c r="R8440" s="301"/>
      <c r="S8440" s="301"/>
      <c r="T8440" s="301"/>
      <c r="U8440" s="301"/>
      <c r="V8440" s="301"/>
      <c r="W8440" s="301"/>
      <c r="X8440" s="301"/>
      <c r="Y8440" s="301"/>
      <c r="Z8440" s="301"/>
      <c r="AA8440" s="301"/>
      <c r="AB8440" s="301"/>
      <c r="AC8440" s="301"/>
      <c r="AD8440" s="301"/>
      <c r="AE8440" s="301"/>
      <c r="AF8440" s="301"/>
      <c r="AG8440" s="301"/>
      <c r="AH8440" s="301"/>
      <c r="AI8440" s="301"/>
    </row>
    <row r="8441" spans="18:35" ht="80.099999999999994" customHeight="1" x14ac:dyDescent="0.2">
      <c r="R8441" s="301"/>
      <c r="S8441" s="301"/>
      <c r="T8441" s="301"/>
      <c r="U8441" s="301"/>
      <c r="V8441" s="301"/>
      <c r="W8441" s="301"/>
      <c r="X8441" s="301"/>
      <c r="Y8441" s="301"/>
      <c r="Z8441" s="301"/>
      <c r="AA8441" s="301"/>
      <c r="AB8441" s="301"/>
      <c r="AC8441" s="301"/>
      <c r="AD8441" s="301"/>
      <c r="AE8441" s="301"/>
      <c r="AF8441" s="301"/>
      <c r="AG8441" s="301"/>
      <c r="AH8441" s="301"/>
      <c r="AI8441" s="301"/>
    </row>
    <row r="8442" spans="18:35" ht="80.099999999999994" customHeight="1" x14ac:dyDescent="0.2">
      <c r="R8442" s="301"/>
      <c r="S8442" s="301"/>
      <c r="T8442" s="301"/>
      <c r="U8442" s="301"/>
      <c r="V8442" s="301"/>
      <c r="W8442" s="301"/>
      <c r="X8442" s="301"/>
      <c r="Y8442" s="301"/>
      <c r="Z8442" s="301"/>
      <c r="AA8442" s="301"/>
      <c r="AB8442" s="301"/>
      <c r="AC8442" s="301"/>
      <c r="AD8442" s="301"/>
      <c r="AE8442" s="301"/>
      <c r="AF8442" s="301"/>
      <c r="AG8442" s="301"/>
      <c r="AH8442" s="301"/>
      <c r="AI8442" s="301"/>
    </row>
    <row r="8443" spans="18:35" ht="80.099999999999994" customHeight="1" x14ac:dyDescent="0.2">
      <c r="R8443" s="301"/>
      <c r="S8443" s="301"/>
      <c r="T8443" s="301"/>
      <c r="U8443" s="301"/>
      <c r="V8443" s="301"/>
      <c r="W8443" s="301"/>
      <c r="X8443" s="301"/>
      <c r="Y8443" s="301"/>
      <c r="Z8443" s="301"/>
      <c r="AA8443" s="301"/>
      <c r="AB8443" s="301"/>
      <c r="AC8443" s="301"/>
      <c r="AD8443" s="301"/>
      <c r="AE8443" s="301"/>
      <c r="AF8443" s="301"/>
      <c r="AG8443" s="301"/>
      <c r="AH8443" s="301"/>
      <c r="AI8443" s="301"/>
    </row>
    <row r="8444" spans="18:35" ht="80.099999999999994" customHeight="1" x14ac:dyDescent="0.2">
      <c r="R8444" s="301"/>
      <c r="S8444" s="301"/>
      <c r="T8444" s="301"/>
      <c r="U8444" s="301"/>
      <c r="V8444" s="301"/>
      <c r="W8444" s="301"/>
      <c r="X8444" s="301"/>
      <c r="Y8444" s="301"/>
      <c r="Z8444" s="301"/>
      <c r="AA8444" s="301"/>
      <c r="AB8444" s="301"/>
      <c r="AC8444" s="301"/>
      <c r="AD8444" s="301"/>
      <c r="AE8444" s="301"/>
      <c r="AF8444" s="301"/>
      <c r="AG8444" s="301"/>
      <c r="AH8444" s="301"/>
      <c r="AI8444" s="301"/>
    </row>
    <row r="8445" spans="18:35" ht="80.099999999999994" customHeight="1" x14ac:dyDescent="0.2">
      <c r="R8445" s="301"/>
      <c r="S8445" s="301"/>
      <c r="T8445" s="301"/>
      <c r="U8445" s="301"/>
      <c r="V8445" s="301"/>
      <c r="W8445" s="301"/>
      <c r="X8445" s="301"/>
      <c r="Y8445" s="301"/>
      <c r="Z8445" s="301"/>
      <c r="AA8445" s="301"/>
      <c r="AB8445" s="301"/>
      <c r="AC8445" s="301"/>
      <c r="AD8445" s="301"/>
      <c r="AE8445" s="301"/>
      <c r="AF8445" s="301"/>
      <c r="AG8445" s="301"/>
      <c r="AH8445" s="301"/>
      <c r="AI8445" s="301"/>
    </row>
    <row r="8446" spans="18:35" ht="80.099999999999994" customHeight="1" x14ac:dyDescent="0.2">
      <c r="R8446" s="301"/>
      <c r="S8446" s="301"/>
      <c r="T8446" s="301"/>
      <c r="U8446" s="301"/>
      <c r="V8446" s="301"/>
      <c r="W8446" s="301"/>
      <c r="X8446" s="301"/>
      <c r="Y8446" s="301"/>
      <c r="Z8446" s="301"/>
      <c r="AA8446" s="301"/>
      <c r="AB8446" s="301"/>
      <c r="AC8446" s="301"/>
      <c r="AD8446" s="301"/>
      <c r="AE8446" s="301"/>
      <c r="AF8446" s="301"/>
      <c r="AG8446" s="301"/>
      <c r="AH8446" s="301"/>
      <c r="AI8446" s="301"/>
    </row>
    <row r="8447" spans="18:35" ht="80.099999999999994" customHeight="1" x14ac:dyDescent="0.2">
      <c r="R8447" s="301"/>
      <c r="S8447" s="301"/>
      <c r="T8447" s="301"/>
      <c r="U8447" s="301"/>
      <c r="V8447" s="301"/>
      <c r="W8447" s="301"/>
      <c r="X8447" s="301"/>
      <c r="Y8447" s="301"/>
      <c r="Z8447" s="301"/>
      <c r="AA8447" s="301"/>
      <c r="AB8447" s="301"/>
      <c r="AC8447" s="301"/>
      <c r="AD8447" s="301"/>
      <c r="AE8447" s="301"/>
      <c r="AF8447" s="301"/>
      <c r="AG8447" s="301"/>
      <c r="AH8447" s="301"/>
      <c r="AI8447" s="301"/>
    </row>
    <row r="8448" spans="18:35" ht="80.099999999999994" customHeight="1" x14ac:dyDescent="0.2">
      <c r="R8448" s="301"/>
      <c r="S8448" s="301"/>
      <c r="T8448" s="301"/>
      <c r="U8448" s="301"/>
      <c r="V8448" s="301"/>
      <c r="W8448" s="301"/>
      <c r="X8448" s="301"/>
      <c r="Y8448" s="301"/>
      <c r="Z8448" s="301"/>
      <c r="AA8448" s="301"/>
      <c r="AB8448" s="301"/>
      <c r="AC8448" s="301"/>
      <c r="AD8448" s="301"/>
      <c r="AE8448" s="301"/>
      <c r="AF8448" s="301"/>
      <c r="AG8448" s="301"/>
      <c r="AH8448" s="301"/>
      <c r="AI8448" s="301"/>
    </row>
    <row r="8449" spans="18:35" ht="80.099999999999994" customHeight="1" x14ac:dyDescent="0.2">
      <c r="R8449" s="301"/>
      <c r="S8449" s="301"/>
      <c r="T8449" s="301"/>
      <c r="U8449" s="301"/>
      <c r="V8449" s="301"/>
      <c r="W8449" s="301"/>
      <c r="X8449" s="301"/>
      <c r="Y8449" s="301"/>
      <c r="Z8449" s="301"/>
      <c r="AA8449" s="301"/>
      <c r="AB8449" s="301"/>
      <c r="AC8449" s="301"/>
      <c r="AD8449" s="301"/>
      <c r="AE8449" s="301"/>
      <c r="AF8449" s="301"/>
      <c r="AG8449" s="301"/>
      <c r="AH8449" s="301"/>
      <c r="AI8449" s="301"/>
    </row>
    <row r="8450" spans="18:35" ht="80.099999999999994" customHeight="1" x14ac:dyDescent="0.2">
      <c r="R8450" s="301"/>
      <c r="S8450" s="301"/>
      <c r="T8450" s="301"/>
      <c r="U8450" s="301"/>
      <c r="V8450" s="301"/>
      <c r="W8450" s="301"/>
      <c r="X8450" s="301"/>
      <c r="Y8450" s="301"/>
      <c r="Z8450" s="301"/>
      <c r="AA8450" s="301"/>
      <c r="AB8450" s="301"/>
      <c r="AC8450" s="301"/>
      <c r="AD8450" s="301"/>
      <c r="AE8450" s="301"/>
      <c r="AF8450" s="301"/>
      <c r="AG8450" s="301"/>
      <c r="AH8450" s="301"/>
      <c r="AI8450" s="301"/>
    </row>
    <row r="8451" spans="18:35" ht="80.099999999999994" customHeight="1" x14ac:dyDescent="0.2">
      <c r="R8451" s="301"/>
      <c r="S8451" s="301"/>
      <c r="T8451" s="301"/>
      <c r="U8451" s="301"/>
      <c r="V8451" s="301"/>
      <c r="W8451" s="301"/>
      <c r="X8451" s="301"/>
      <c r="Y8451" s="301"/>
      <c r="Z8451" s="301"/>
      <c r="AA8451" s="301"/>
      <c r="AB8451" s="301"/>
      <c r="AC8451" s="301"/>
      <c r="AD8451" s="301"/>
      <c r="AE8451" s="301"/>
      <c r="AF8451" s="301"/>
      <c r="AG8451" s="301"/>
      <c r="AH8451" s="301"/>
      <c r="AI8451" s="301"/>
    </row>
    <row r="8452" spans="18:35" ht="80.099999999999994" customHeight="1" x14ac:dyDescent="0.2">
      <c r="R8452" s="301"/>
      <c r="S8452" s="301"/>
      <c r="T8452" s="301"/>
      <c r="U8452" s="301"/>
      <c r="V8452" s="301"/>
      <c r="W8452" s="301"/>
      <c r="X8452" s="301"/>
      <c r="Y8452" s="301"/>
      <c r="Z8452" s="301"/>
      <c r="AA8452" s="301"/>
      <c r="AB8452" s="301"/>
      <c r="AC8452" s="301"/>
      <c r="AD8452" s="301"/>
      <c r="AE8452" s="301"/>
      <c r="AF8452" s="301"/>
      <c r="AG8452" s="301"/>
      <c r="AH8452" s="301"/>
      <c r="AI8452" s="301"/>
    </row>
    <row r="8453" spans="18:35" ht="80.099999999999994" customHeight="1" x14ac:dyDescent="0.2">
      <c r="R8453" s="301"/>
      <c r="S8453" s="301"/>
      <c r="T8453" s="301"/>
      <c r="U8453" s="301"/>
      <c r="V8453" s="301"/>
      <c r="W8453" s="301"/>
      <c r="X8453" s="301"/>
      <c r="Y8453" s="301"/>
      <c r="Z8453" s="301"/>
      <c r="AA8453" s="301"/>
      <c r="AB8453" s="301"/>
      <c r="AC8453" s="301"/>
      <c r="AD8453" s="301"/>
      <c r="AE8453" s="301"/>
      <c r="AF8453" s="301"/>
      <c r="AG8453" s="301"/>
      <c r="AH8453" s="301"/>
      <c r="AI8453" s="301"/>
    </row>
    <row r="8454" spans="18:35" ht="80.099999999999994" customHeight="1" x14ac:dyDescent="0.2">
      <c r="R8454" s="301"/>
      <c r="S8454" s="301"/>
      <c r="T8454" s="301"/>
      <c r="U8454" s="301"/>
      <c r="V8454" s="301"/>
      <c r="W8454" s="301"/>
      <c r="X8454" s="301"/>
      <c r="Y8454" s="301"/>
      <c r="Z8454" s="301"/>
      <c r="AA8454" s="301"/>
      <c r="AB8454" s="301"/>
      <c r="AC8454" s="301"/>
      <c r="AD8454" s="301"/>
      <c r="AE8454" s="301"/>
      <c r="AF8454" s="301"/>
      <c r="AG8454" s="301"/>
      <c r="AH8454" s="301"/>
      <c r="AI8454" s="301"/>
    </row>
    <row r="8455" spans="18:35" ht="80.099999999999994" customHeight="1" x14ac:dyDescent="0.2">
      <c r="R8455" s="301"/>
      <c r="S8455" s="301"/>
      <c r="T8455" s="301"/>
      <c r="U8455" s="301"/>
      <c r="V8455" s="301"/>
      <c r="W8455" s="301"/>
      <c r="X8455" s="301"/>
      <c r="Y8455" s="301"/>
      <c r="Z8455" s="301"/>
      <c r="AA8455" s="301"/>
      <c r="AB8455" s="301"/>
      <c r="AC8455" s="301"/>
      <c r="AD8455" s="301"/>
      <c r="AE8455" s="301"/>
      <c r="AF8455" s="301"/>
      <c r="AG8455" s="301"/>
      <c r="AH8455" s="301"/>
      <c r="AI8455" s="301"/>
    </row>
    <row r="8456" spans="18:35" ht="80.099999999999994" customHeight="1" x14ac:dyDescent="0.2">
      <c r="R8456" s="301"/>
      <c r="S8456" s="301"/>
      <c r="T8456" s="301"/>
      <c r="U8456" s="301"/>
      <c r="V8456" s="301"/>
      <c r="W8456" s="301"/>
      <c r="X8456" s="301"/>
      <c r="Y8456" s="301"/>
      <c r="Z8456" s="301"/>
      <c r="AA8456" s="301"/>
      <c r="AB8456" s="301"/>
      <c r="AC8456" s="301"/>
      <c r="AD8456" s="301"/>
      <c r="AE8456" s="301"/>
      <c r="AF8456" s="301"/>
      <c r="AG8456" s="301"/>
      <c r="AH8456" s="301"/>
      <c r="AI8456" s="301"/>
    </row>
    <row r="8457" spans="18:35" ht="80.099999999999994" customHeight="1" x14ac:dyDescent="0.2">
      <c r="R8457" s="301"/>
      <c r="S8457" s="301"/>
      <c r="T8457" s="301"/>
      <c r="U8457" s="301"/>
      <c r="V8457" s="301"/>
      <c r="W8457" s="301"/>
      <c r="X8457" s="301"/>
      <c r="Y8457" s="301"/>
      <c r="Z8457" s="301"/>
      <c r="AA8457" s="301"/>
      <c r="AB8457" s="301"/>
      <c r="AC8457" s="301"/>
      <c r="AD8457" s="301"/>
      <c r="AE8457" s="301"/>
      <c r="AF8457" s="301"/>
      <c r="AG8457" s="301"/>
      <c r="AH8457" s="301"/>
      <c r="AI8457" s="301"/>
    </row>
    <row r="8458" spans="18:35" ht="80.099999999999994" customHeight="1" x14ac:dyDescent="0.2">
      <c r="R8458" s="301"/>
      <c r="S8458" s="301"/>
      <c r="T8458" s="301"/>
      <c r="U8458" s="301"/>
      <c r="V8458" s="301"/>
      <c r="W8458" s="301"/>
      <c r="X8458" s="301"/>
      <c r="Y8458" s="301"/>
      <c r="Z8458" s="301"/>
      <c r="AA8458" s="301"/>
      <c r="AB8458" s="301"/>
      <c r="AC8458" s="301"/>
      <c r="AD8458" s="301"/>
      <c r="AE8458" s="301"/>
      <c r="AF8458" s="301"/>
      <c r="AG8458" s="301"/>
      <c r="AH8458" s="301"/>
      <c r="AI8458" s="301"/>
    </row>
    <row r="8459" spans="18:35" ht="80.099999999999994" customHeight="1" x14ac:dyDescent="0.2">
      <c r="R8459" s="301"/>
      <c r="S8459" s="301"/>
      <c r="T8459" s="301"/>
      <c r="U8459" s="301"/>
      <c r="V8459" s="301"/>
      <c r="W8459" s="301"/>
      <c r="X8459" s="301"/>
      <c r="Y8459" s="301"/>
      <c r="Z8459" s="301"/>
      <c r="AA8459" s="301"/>
      <c r="AB8459" s="301"/>
      <c r="AC8459" s="301"/>
      <c r="AD8459" s="301"/>
      <c r="AE8459" s="301"/>
      <c r="AF8459" s="301"/>
      <c r="AG8459" s="301"/>
      <c r="AH8459" s="301"/>
      <c r="AI8459" s="301"/>
    </row>
    <row r="8460" spans="18:35" ht="80.099999999999994" customHeight="1" x14ac:dyDescent="0.2">
      <c r="R8460" s="301"/>
      <c r="S8460" s="301"/>
      <c r="T8460" s="301"/>
      <c r="U8460" s="301"/>
      <c r="V8460" s="301"/>
      <c r="W8460" s="301"/>
      <c r="X8460" s="301"/>
      <c r="Y8460" s="301"/>
      <c r="Z8460" s="301"/>
      <c r="AA8460" s="301"/>
      <c r="AB8460" s="301"/>
      <c r="AC8460" s="301"/>
      <c r="AD8460" s="301"/>
      <c r="AE8460" s="301"/>
      <c r="AF8460" s="301"/>
      <c r="AG8460" s="301"/>
      <c r="AH8460" s="301"/>
      <c r="AI8460" s="301"/>
    </row>
    <row r="8461" spans="18:35" ht="80.099999999999994" customHeight="1" x14ac:dyDescent="0.2">
      <c r="R8461" s="301"/>
      <c r="S8461" s="301"/>
      <c r="T8461" s="301"/>
      <c r="U8461" s="301"/>
      <c r="V8461" s="301"/>
      <c r="W8461" s="301"/>
      <c r="X8461" s="301"/>
      <c r="Y8461" s="301"/>
      <c r="Z8461" s="301"/>
      <c r="AA8461" s="301"/>
      <c r="AB8461" s="301"/>
      <c r="AC8461" s="301"/>
      <c r="AD8461" s="301"/>
      <c r="AE8461" s="301"/>
      <c r="AF8461" s="301"/>
      <c r="AG8461" s="301"/>
      <c r="AH8461" s="301"/>
      <c r="AI8461" s="301"/>
    </row>
    <row r="8462" spans="18:35" ht="80.099999999999994" customHeight="1" x14ac:dyDescent="0.2">
      <c r="R8462" s="301"/>
      <c r="S8462" s="301"/>
      <c r="T8462" s="301"/>
      <c r="U8462" s="301"/>
      <c r="V8462" s="301"/>
      <c r="W8462" s="301"/>
      <c r="X8462" s="301"/>
      <c r="Y8462" s="301"/>
      <c r="Z8462" s="301"/>
      <c r="AA8462" s="301"/>
      <c r="AB8462" s="301"/>
      <c r="AC8462" s="301"/>
      <c r="AD8462" s="301"/>
      <c r="AE8462" s="301"/>
      <c r="AF8462" s="301"/>
      <c r="AG8462" s="301"/>
      <c r="AH8462" s="301"/>
      <c r="AI8462" s="301"/>
    </row>
    <row r="8463" spans="18:35" ht="80.099999999999994" customHeight="1" x14ac:dyDescent="0.2">
      <c r="R8463" s="301"/>
      <c r="S8463" s="301"/>
      <c r="T8463" s="301"/>
      <c r="U8463" s="301"/>
      <c r="V8463" s="301"/>
      <c r="W8463" s="301"/>
      <c r="X8463" s="301"/>
      <c r="Y8463" s="301"/>
      <c r="Z8463" s="301"/>
      <c r="AA8463" s="301"/>
      <c r="AB8463" s="301"/>
      <c r="AC8463" s="301"/>
      <c r="AD8463" s="301"/>
      <c r="AE8463" s="301"/>
      <c r="AF8463" s="301"/>
      <c r="AG8463" s="301"/>
      <c r="AH8463" s="301"/>
      <c r="AI8463" s="301"/>
    </row>
    <row r="8464" spans="18:35" ht="80.099999999999994" customHeight="1" x14ac:dyDescent="0.2">
      <c r="R8464" s="301"/>
      <c r="S8464" s="301"/>
      <c r="T8464" s="301"/>
      <c r="U8464" s="301"/>
      <c r="V8464" s="301"/>
      <c r="W8464" s="301"/>
      <c r="X8464" s="301"/>
      <c r="Y8464" s="301"/>
      <c r="Z8464" s="301"/>
      <c r="AA8464" s="301"/>
      <c r="AB8464" s="301"/>
      <c r="AC8464" s="301"/>
      <c r="AD8464" s="301"/>
      <c r="AE8464" s="301"/>
      <c r="AF8464" s="301"/>
      <c r="AG8464" s="301"/>
      <c r="AH8464" s="301"/>
      <c r="AI8464" s="301"/>
    </row>
    <row r="8465" spans="18:35" ht="80.099999999999994" customHeight="1" x14ac:dyDescent="0.2">
      <c r="R8465" s="301"/>
      <c r="S8465" s="301"/>
      <c r="T8465" s="301"/>
      <c r="U8465" s="301"/>
      <c r="V8465" s="301"/>
      <c r="W8465" s="301"/>
      <c r="X8465" s="301"/>
      <c r="Y8465" s="301"/>
      <c r="Z8465" s="301"/>
      <c r="AA8465" s="301"/>
      <c r="AB8465" s="301"/>
      <c r="AC8465" s="301"/>
      <c r="AD8465" s="301"/>
      <c r="AE8465" s="301"/>
      <c r="AF8465" s="301"/>
      <c r="AG8465" s="301"/>
      <c r="AH8465" s="301"/>
      <c r="AI8465" s="301"/>
    </row>
    <row r="8466" spans="18:35" ht="80.099999999999994" customHeight="1" x14ac:dyDescent="0.2">
      <c r="R8466" s="301"/>
      <c r="S8466" s="301"/>
      <c r="T8466" s="301"/>
      <c r="U8466" s="301"/>
      <c r="V8466" s="301"/>
      <c r="W8466" s="301"/>
      <c r="X8466" s="301"/>
      <c r="Y8466" s="301"/>
      <c r="Z8466" s="301"/>
      <c r="AA8466" s="301"/>
      <c r="AB8466" s="301"/>
      <c r="AC8466" s="301"/>
      <c r="AD8466" s="301"/>
      <c r="AE8466" s="301"/>
      <c r="AF8466" s="301"/>
      <c r="AG8466" s="301"/>
      <c r="AH8466" s="301"/>
      <c r="AI8466" s="301"/>
    </row>
    <row r="8467" spans="18:35" ht="80.099999999999994" customHeight="1" x14ac:dyDescent="0.2">
      <c r="R8467" s="301"/>
      <c r="S8467" s="301"/>
      <c r="T8467" s="301"/>
      <c r="U8467" s="301"/>
      <c r="V8467" s="301"/>
      <c r="W8467" s="301"/>
      <c r="X8467" s="301"/>
      <c r="Y8467" s="301"/>
      <c r="Z8467" s="301"/>
      <c r="AA8467" s="301"/>
      <c r="AB8467" s="301"/>
      <c r="AC8467" s="301"/>
      <c r="AD8467" s="301"/>
      <c r="AE8467" s="301"/>
      <c r="AF8467" s="301"/>
      <c r="AG8467" s="301"/>
      <c r="AH8467" s="301"/>
      <c r="AI8467" s="301"/>
    </row>
    <row r="8468" spans="18:35" ht="80.099999999999994" customHeight="1" x14ac:dyDescent="0.2">
      <c r="R8468" s="301"/>
      <c r="S8468" s="301"/>
      <c r="T8468" s="301"/>
      <c r="U8468" s="301"/>
      <c r="V8468" s="301"/>
      <c r="W8468" s="301"/>
      <c r="X8468" s="301"/>
      <c r="Y8468" s="301"/>
      <c r="Z8468" s="301"/>
      <c r="AA8468" s="301"/>
      <c r="AB8468" s="301"/>
      <c r="AC8468" s="301"/>
      <c r="AD8468" s="301"/>
      <c r="AE8468" s="301"/>
      <c r="AF8468" s="301"/>
      <c r="AG8468" s="301"/>
      <c r="AH8468" s="301"/>
      <c r="AI8468" s="301"/>
    </row>
    <row r="8469" spans="18:35" ht="80.099999999999994" customHeight="1" x14ac:dyDescent="0.2">
      <c r="R8469" s="301"/>
      <c r="S8469" s="301"/>
      <c r="T8469" s="301"/>
      <c r="U8469" s="301"/>
      <c r="V8469" s="301"/>
      <c r="W8469" s="301"/>
      <c r="X8469" s="301"/>
      <c r="Y8469" s="301"/>
      <c r="Z8469" s="301"/>
      <c r="AA8469" s="301"/>
      <c r="AB8469" s="301"/>
      <c r="AC8469" s="301"/>
      <c r="AD8469" s="301"/>
      <c r="AE8469" s="301"/>
      <c r="AF8469" s="301"/>
      <c r="AG8469" s="301"/>
      <c r="AH8469" s="301"/>
      <c r="AI8469" s="301"/>
    </row>
    <row r="8470" spans="18:35" ht="80.099999999999994" customHeight="1" x14ac:dyDescent="0.2">
      <c r="R8470" s="301"/>
      <c r="S8470" s="301"/>
      <c r="T8470" s="301"/>
      <c r="U8470" s="301"/>
      <c r="V8470" s="301"/>
      <c r="W8470" s="301"/>
      <c r="X8470" s="301"/>
      <c r="Y8470" s="301"/>
      <c r="Z8470" s="301"/>
      <c r="AA8470" s="301"/>
      <c r="AB8470" s="301"/>
      <c r="AC8470" s="301"/>
      <c r="AD8470" s="301"/>
      <c r="AE8470" s="301"/>
      <c r="AF8470" s="301"/>
      <c r="AG8470" s="301"/>
      <c r="AH8470" s="301"/>
      <c r="AI8470" s="301"/>
    </row>
    <row r="8471" spans="18:35" ht="80.099999999999994" customHeight="1" x14ac:dyDescent="0.2">
      <c r="R8471" s="301"/>
      <c r="S8471" s="301"/>
      <c r="T8471" s="301"/>
      <c r="U8471" s="301"/>
      <c r="V8471" s="301"/>
      <c r="W8471" s="301"/>
      <c r="X8471" s="301"/>
      <c r="Y8471" s="301"/>
      <c r="Z8471" s="301"/>
      <c r="AA8471" s="301"/>
      <c r="AB8471" s="301"/>
      <c r="AC8471" s="301"/>
      <c r="AD8471" s="301"/>
      <c r="AE8471" s="301"/>
      <c r="AF8471" s="301"/>
      <c r="AG8471" s="301"/>
      <c r="AH8471" s="301"/>
      <c r="AI8471" s="301"/>
    </row>
    <row r="8472" spans="18:35" ht="80.099999999999994" customHeight="1" x14ac:dyDescent="0.2">
      <c r="R8472" s="301"/>
      <c r="S8472" s="301"/>
      <c r="T8472" s="301"/>
      <c r="U8472" s="301"/>
      <c r="V8472" s="301"/>
      <c r="W8472" s="301"/>
      <c r="X8472" s="301"/>
      <c r="Y8472" s="301"/>
      <c r="Z8472" s="301"/>
      <c r="AA8472" s="301"/>
      <c r="AB8472" s="301"/>
      <c r="AC8472" s="301"/>
      <c r="AD8472" s="301"/>
      <c r="AE8472" s="301"/>
      <c r="AF8472" s="301"/>
      <c r="AG8472" s="301"/>
      <c r="AH8472" s="301"/>
      <c r="AI8472" s="301"/>
    </row>
    <row r="8473" spans="18:35" ht="80.099999999999994" customHeight="1" x14ac:dyDescent="0.2">
      <c r="R8473" s="301"/>
      <c r="S8473" s="301"/>
      <c r="T8473" s="301"/>
      <c r="U8473" s="301"/>
      <c r="V8473" s="301"/>
      <c r="W8473" s="301"/>
      <c r="X8473" s="301"/>
      <c r="Y8473" s="301"/>
      <c r="Z8473" s="301"/>
      <c r="AA8473" s="301"/>
      <c r="AB8473" s="301"/>
      <c r="AC8473" s="301"/>
      <c r="AD8473" s="301"/>
      <c r="AE8473" s="301"/>
      <c r="AF8473" s="301"/>
      <c r="AG8473" s="301"/>
      <c r="AH8473" s="301"/>
      <c r="AI8473" s="301"/>
    </row>
    <row r="8474" spans="18:35" ht="80.099999999999994" customHeight="1" x14ac:dyDescent="0.2">
      <c r="R8474" s="301"/>
      <c r="S8474" s="301"/>
      <c r="T8474" s="301"/>
      <c r="U8474" s="301"/>
      <c r="V8474" s="301"/>
      <c r="W8474" s="301"/>
      <c r="X8474" s="301"/>
      <c r="Y8474" s="301"/>
      <c r="Z8474" s="301"/>
      <c r="AA8474" s="301"/>
      <c r="AB8474" s="301"/>
      <c r="AC8474" s="301"/>
      <c r="AD8474" s="301"/>
      <c r="AE8474" s="301"/>
      <c r="AF8474" s="301"/>
      <c r="AG8474" s="301"/>
      <c r="AH8474" s="301"/>
      <c r="AI8474" s="301"/>
    </row>
    <row r="8475" spans="18:35" ht="80.099999999999994" customHeight="1" x14ac:dyDescent="0.2">
      <c r="R8475" s="301"/>
      <c r="S8475" s="301"/>
      <c r="T8475" s="301"/>
      <c r="U8475" s="301"/>
      <c r="V8475" s="301"/>
      <c r="W8475" s="301"/>
      <c r="X8475" s="301"/>
      <c r="Y8475" s="301"/>
      <c r="Z8475" s="301"/>
      <c r="AA8475" s="301"/>
      <c r="AB8475" s="301"/>
      <c r="AC8475" s="301"/>
      <c r="AD8475" s="301"/>
      <c r="AE8475" s="301"/>
      <c r="AF8475" s="301"/>
      <c r="AG8475" s="301"/>
      <c r="AH8475" s="301"/>
      <c r="AI8475" s="301"/>
    </row>
    <row r="8476" spans="18:35" ht="80.099999999999994" customHeight="1" x14ac:dyDescent="0.2">
      <c r="R8476" s="301"/>
      <c r="S8476" s="301"/>
      <c r="T8476" s="301"/>
      <c r="U8476" s="301"/>
      <c r="V8476" s="301"/>
      <c r="W8476" s="301"/>
      <c r="X8476" s="301"/>
      <c r="Y8476" s="301"/>
      <c r="Z8476" s="301"/>
      <c r="AA8476" s="301"/>
      <c r="AB8476" s="301"/>
      <c r="AC8476" s="301"/>
      <c r="AD8476" s="301"/>
      <c r="AE8476" s="301"/>
      <c r="AF8476" s="301"/>
      <c r="AG8476" s="301"/>
      <c r="AH8476" s="301"/>
      <c r="AI8476" s="301"/>
    </row>
    <row r="8477" spans="18:35" ht="80.099999999999994" customHeight="1" x14ac:dyDescent="0.2">
      <c r="R8477" s="301"/>
      <c r="S8477" s="301"/>
      <c r="T8477" s="301"/>
      <c r="U8477" s="301"/>
      <c r="V8477" s="301"/>
      <c r="W8477" s="301"/>
      <c r="X8477" s="301"/>
      <c r="Y8477" s="301"/>
      <c r="Z8477" s="301"/>
      <c r="AA8477" s="301"/>
      <c r="AB8477" s="301"/>
      <c r="AC8477" s="301"/>
      <c r="AD8477" s="301"/>
      <c r="AE8477" s="301"/>
      <c r="AF8477" s="301"/>
      <c r="AG8477" s="301"/>
      <c r="AH8477" s="301"/>
      <c r="AI8477" s="301"/>
    </row>
    <row r="8478" spans="18:35" ht="80.099999999999994" customHeight="1" x14ac:dyDescent="0.2">
      <c r="R8478" s="301"/>
      <c r="S8478" s="301"/>
      <c r="T8478" s="301"/>
      <c r="U8478" s="301"/>
      <c r="V8478" s="301"/>
      <c r="W8478" s="301"/>
      <c r="X8478" s="301"/>
      <c r="Y8478" s="301"/>
      <c r="Z8478" s="301"/>
      <c r="AA8478" s="301"/>
      <c r="AB8478" s="301"/>
      <c r="AC8478" s="301"/>
      <c r="AD8478" s="301"/>
      <c r="AE8478" s="301"/>
      <c r="AF8478" s="301"/>
      <c r="AG8478" s="301"/>
      <c r="AH8478" s="301"/>
      <c r="AI8478" s="301"/>
    </row>
    <row r="8479" spans="18:35" ht="80.099999999999994" customHeight="1" x14ac:dyDescent="0.2">
      <c r="R8479" s="301"/>
      <c r="S8479" s="301"/>
      <c r="T8479" s="301"/>
      <c r="U8479" s="301"/>
      <c r="V8479" s="301"/>
      <c r="W8479" s="301"/>
      <c r="X8479" s="301"/>
      <c r="Y8479" s="301"/>
      <c r="Z8479" s="301"/>
      <c r="AA8479" s="301"/>
      <c r="AB8479" s="301"/>
      <c r="AC8479" s="301"/>
      <c r="AD8479" s="301"/>
      <c r="AE8479" s="301"/>
      <c r="AF8479" s="301"/>
      <c r="AG8479" s="301"/>
      <c r="AH8479" s="301"/>
      <c r="AI8479" s="301"/>
    </row>
    <row r="8480" spans="18:35" ht="80.099999999999994" customHeight="1" x14ac:dyDescent="0.2">
      <c r="R8480" s="301"/>
      <c r="S8480" s="301"/>
      <c r="T8480" s="301"/>
      <c r="U8480" s="301"/>
      <c r="V8480" s="301"/>
      <c r="W8480" s="301"/>
      <c r="X8480" s="301"/>
      <c r="Y8480" s="301"/>
      <c r="Z8480" s="301"/>
      <c r="AA8480" s="301"/>
      <c r="AB8480" s="301"/>
      <c r="AC8480" s="301"/>
      <c r="AD8480" s="301"/>
      <c r="AE8480" s="301"/>
      <c r="AF8480" s="301"/>
      <c r="AG8480" s="301"/>
      <c r="AH8480" s="301"/>
      <c r="AI8480" s="301"/>
    </row>
    <row r="8481" spans="18:35" ht="80.099999999999994" customHeight="1" x14ac:dyDescent="0.2">
      <c r="R8481" s="301"/>
      <c r="S8481" s="301"/>
      <c r="T8481" s="301"/>
      <c r="U8481" s="301"/>
      <c r="V8481" s="301"/>
      <c r="W8481" s="301"/>
      <c r="X8481" s="301"/>
      <c r="Y8481" s="301"/>
      <c r="Z8481" s="301"/>
      <c r="AA8481" s="301"/>
      <c r="AB8481" s="301"/>
      <c r="AC8481" s="301"/>
      <c r="AD8481" s="301"/>
      <c r="AE8481" s="301"/>
      <c r="AF8481" s="301"/>
      <c r="AG8481" s="301"/>
      <c r="AH8481" s="301"/>
      <c r="AI8481" s="301"/>
    </row>
    <row r="8482" spans="18:35" ht="80.099999999999994" customHeight="1" x14ac:dyDescent="0.2">
      <c r="R8482" s="301"/>
      <c r="S8482" s="301"/>
      <c r="T8482" s="301"/>
      <c r="U8482" s="301"/>
      <c r="V8482" s="301"/>
      <c r="W8482" s="301"/>
      <c r="X8482" s="301"/>
      <c r="Y8482" s="301"/>
      <c r="Z8482" s="301"/>
      <c r="AA8482" s="301"/>
      <c r="AB8482" s="301"/>
      <c r="AC8482" s="301"/>
      <c r="AD8482" s="301"/>
      <c r="AE8482" s="301"/>
      <c r="AF8482" s="301"/>
      <c r="AG8482" s="301"/>
      <c r="AH8482" s="301"/>
      <c r="AI8482" s="301"/>
    </row>
    <row r="8483" spans="18:35" ht="80.099999999999994" customHeight="1" x14ac:dyDescent="0.2">
      <c r="R8483" s="301"/>
      <c r="S8483" s="301"/>
      <c r="T8483" s="301"/>
      <c r="U8483" s="301"/>
      <c r="V8483" s="301"/>
      <c r="W8483" s="301"/>
      <c r="X8483" s="301"/>
      <c r="Y8483" s="301"/>
      <c r="Z8483" s="301"/>
      <c r="AA8483" s="301"/>
      <c r="AB8483" s="301"/>
      <c r="AC8483" s="301"/>
      <c r="AD8483" s="301"/>
      <c r="AE8483" s="301"/>
      <c r="AF8483" s="301"/>
      <c r="AG8483" s="301"/>
      <c r="AH8483" s="301"/>
      <c r="AI8483" s="301"/>
    </row>
    <row r="8484" spans="18:35" ht="80.099999999999994" customHeight="1" x14ac:dyDescent="0.2">
      <c r="R8484" s="301"/>
      <c r="S8484" s="301"/>
      <c r="T8484" s="301"/>
      <c r="U8484" s="301"/>
      <c r="V8484" s="301"/>
      <c r="W8484" s="301"/>
      <c r="X8484" s="301"/>
      <c r="Y8484" s="301"/>
      <c r="Z8484" s="301"/>
      <c r="AA8484" s="301"/>
      <c r="AB8484" s="301"/>
      <c r="AC8484" s="301"/>
      <c r="AD8484" s="301"/>
      <c r="AE8484" s="301"/>
      <c r="AF8484" s="301"/>
      <c r="AG8484" s="301"/>
      <c r="AH8484" s="301"/>
      <c r="AI8484" s="301"/>
    </row>
    <row r="8485" spans="18:35" ht="80.099999999999994" customHeight="1" x14ac:dyDescent="0.2">
      <c r="R8485" s="301"/>
      <c r="S8485" s="301"/>
      <c r="T8485" s="301"/>
      <c r="U8485" s="301"/>
      <c r="V8485" s="301"/>
      <c r="W8485" s="301"/>
      <c r="X8485" s="301"/>
      <c r="Y8485" s="301"/>
      <c r="Z8485" s="301"/>
      <c r="AA8485" s="301"/>
      <c r="AB8485" s="301"/>
      <c r="AC8485" s="301"/>
      <c r="AD8485" s="301"/>
      <c r="AE8485" s="301"/>
      <c r="AF8485" s="301"/>
      <c r="AG8485" s="301"/>
      <c r="AH8485" s="301"/>
      <c r="AI8485" s="301"/>
    </row>
    <row r="8486" spans="18:35" ht="80.099999999999994" customHeight="1" x14ac:dyDescent="0.2">
      <c r="R8486" s="301"/>
      <c r="S8486" s="301"/>
      <c r="T8486" s="301"/>
      <c r="U8486" s="301"/>
      <c r="V8486" s="301"/>
      <c r="W8486" s="301"/>
      <c r="X8486" s="301"/>
      <c r="Y8486" s="301"/>
      <c r="Z8486" s="301"/>
      <c r="AA8486" s="301"/>
      <c r="AB8486" s="301"/>
      <c r="AC8486" s="301"/>
      <c r="AD8486" s="301"/>
      <c r="AE8486" s="301"/>
      <c r="AF8486" s="301"/>
      <c r="AG8486" s="301"/>
      <c r="AH8486" s="301"/>
      <c r="AI8486" s="301"/>
    </row>
    <row r="8487" spans="18:35" ht="80.099999999999994" customHeight="1" x14ac:dyDescent="0.2">
      <c r="R8487" s="301"/>
      <c r="S8487" s="301"/>
      <c r="T8487" s="301"/>
      <c r="U8487" s="301"/>
      <c r="V8487" s="301"/>
      <c r="W8487" s="301"/>
      <c r="X8487" s="301"/>
      <c r="Y8487" s="301"/>
      <c r="Z8487" s="301"/>
      <c r="AA8487" s="301"/>
      <c r="AB8487" s="301"/>
      <c r="AC8487" s="301"/>
      <c r="AD8487" s="301"/>
      <c r="AE8487" s="301"/>
      <c r="AF8487" s="301"/>
      <c r="AG8487" s="301"/>
      <c r="AH8487" s="301"/>
      <c r="AI8487" s="301"/>
    </row>
    <row r="8488" spans="18:35" ht="80.099999999999994" customHeight="1" x14ac:dyDescent="0.2">
      <c r="R8488" s="301"/>
      <c r="S8488" s="301"/>
      <c r="T8488" s="301"/>
      <c r="U8488" s="301"/>
      <c r="V8488" s="301"/>
      <c r="W8488" s="301"/>
      <c r="X8488" s="301"/>
      <c r="Y8488" s="301"/>
      <c r="Z8488" s="301"/>
      <c r="AA8488" s="301"/>
      <c r="AB8488" s="301"/>
      <c r="AC8488" s="301"/>
      <c r="AD8488" s="301"/>
      <c r="AE8488" s="301"/>
      <c r="AF8488" s="301"/>
      <c r="AG8488" s="301"/>
      <c r="AH8488" s="301"/>
      <c r="AI8488" s="301"/>
    </row>
    <row r="8489" spans="18:35" ht="80.099999999999994" customHeight="1" x14ac:dyDescent="0.2">
      <c r="R8489" s="301"/>
      <c r="S8489" s="301"/>
      <c r="T8489" s="301"/>
      <c r="U8489" s="301"/>
      <c r="V8489" s="301"/>
      <c r="W8489" s="301"/>
      <c r="X8489" s="301"/>
      <c r="Y8489" s="301"/>
      <c r="Z8489" s="301"/>
      <c r="AA8489" s="301"/>
      <c r="AB8489" s="301"/>
      <c r="AC8489" s="301"/>
      <c r="AD8489" s="301"/>
      <c r="AE8489" s="301"/>
      <c r="AF8489" s="301"/>
      <c r="AG8489" s="301"/>
      <c r="AH8489" s="301"/>
      <c r="AI8489" s="301"/>
    </row>
    <row r="8490" spans="18:35" ht="80.099999999999994" customHeight="1" x14ac:dyDescent="0.2">
      <c r="R8490" s="301"/>
      <c r="S8490" s="301"/>
      <c r="T8490" s="301"/>
      <c r="U8490" s="301"/>
      <c r="V8490" s="301"/>
      <c r="W8490" s="301"/>
      <c r="X8490" s="301"/>
      <c r="Y8490" s="301"/>
      <c r="Z8490" s="301"/>
      <c r="AA8490" s="301"/>
      <c r="AB8490" s="301"/>
      <c r="AC8490" s="301"/>
      <c r="AD8490" s="301"/>
      <c r="AE8490" s="301"/>
      <c r="AF8490" s="301"/>
      <c r="AG8490" s="301"/>
      <c r="AH8490" s="301"/>
      <c r="AI8490" s="301"/>
    </row>
    <row r="8491" spans="18:35" ht="80.099999999999994" customHeight="1" x14ac:dyDescent="0.2">
      <c r="R8491" s="301"/>
      <c r="S8491" s="301"/>
      <c r="T8491" s="301"/>
      <c r="U8491" s="301"/>
      <c r="V8491" s="301"/>
      <c r="W8491" s="301"/>
      <c r="X8491" s="301"/>
      <c r="Y8491" s="301"/>
      <c r="Z8491" s="301"/>
      <c r="AA8491" s="301"/>
      <c r="AB8491" s="301"/>
      <c r="AC8491" s="301"/>
      <c r="AD8491" s="301"/>
      <c r="AE8491" s="301"/>
      <c r="AF8491" s="301"/>
      <c r="AG8491" s="301"/>
      <c r="AH8491" s="301"/>
      <c r="AI8491" s="301"/>
    </row>
    <row r="8492" spans="18:35" ht="80.099999999999994" customHeight="1" x14ac:dyDescent="0.2">
      <c r="R8492" s="301"/>
      <c r="S8492" s="301"/>
      <c r="T8492" s="301"/>
      <c r="U8492" s="301"/>
      <c r="V8492" s="301"/>
      <c r="W8492" s="301"/>
      <c r="X8492" s="301"/>
      <c r="Y8492" s="301"/>
      <c r="Z8492" s="301"/>
      <c r="AA8492" s="301"/>
      <c r="AB8492" s="301"/>
      <c r="AC8492" s="301"/>
      <c r="AD8492" s="301"/>
      <c r="AE8492" s="301"/>
      <c r="AF8492" s="301"/>
      <c r="AG8492" s="301"/>
      <c r="AH8492" s="301"/>
      <c r="AI8492" s="301"/>
    </row>
    <row r="8493" spans="18:35" ht="80.099999999999994" customHeight="1" x14ac:dyDescent="0.2">
      <c r="R8493" s="301"/>
      <c r="S8493" s="301"/>
      <c r="T8493" s="301"/>
      <c r="U8493" s="301"/>
      <c r="V8493" s="301"/>
      <c r="W8493" s="301"/>
      <c r="X8493" s="301"/>
      <c r="Y8493" s="301"/>
      <c r="Z8493" s="301"/>
      <c r="AA8493" s="301"/>
      <c r="AB8493" s="301"/>
      <c r="AC8493" s="301"/>
      <c r="AD8493" s="301"/>
      <c r="AE8493" s="301"/>
      <c r="AF8493" s="301"/>
      <c r="AG8493" s="301"/>
      <c r="AH8493" s="301"/>
      <c r="AI8493" s="301"/>
    </row>
    <row r="8494" spans="18:35" ht="80.099999999999994" customHeight="1" x14ac:dyDescent="0.2">
      <c r="R8494" s="301"/>
      <c r="S8494" s="301"/>
      <c r="T8494" s="301"/>
      <c r="U8494" s="301"/>
      <c r="V8494" s="301"/>
      <c r="W8494" s="301"/>
      <c r="X8494" s="301"/>
      <c r="Y8494" s="301"/>
      <c r="Z8494" s="301"/>
      <c r="AA8494" s="301"/>
      <c r="AB8494" s="301"/>
      <c r="AC8494" s="301"/>
      <c r="AD8494" s="301"/>
      <c r="AE8494" s="301"/>
      <c r="AF8494" s="301"/>
      <c r="AG8494" s="301"/>
      <c r="AH8494" s="301"/>
      <c r="AI8494" s="301"/>
    </row>
    <row r="8495" spans="18:35" ht="80.099999999999994" customHeight="1" x14ac:dyDescent="0.2">
      <c r="R8495" s="301"/>
      <c r="S8495" s="301"/>
      <c r="T8495" s="301"/>
      <c r="U8495" s="301"/>
      <c r="V8495" s="301"/>
      <c r="W8495" s="301"/>
      <c r="X8495" s="301"/>
      <c r="Y8495" s="301"/>
      <c r="Z8495" s="301"/>
      <c r="AA8495" s="301"/>
      <c r="AB8495" s="301"/>
      <c r="AC8495" s="301"/>
      <c r="AD8495" s="301"/>
      <c r="AE8495" s="301"/>
      <c r="AF8495" s="301"/>
      <c r="AG8495" s="301"/>
      <c r="AH8495" s="301"/>
      <c r="AI8495" s="301"/>
    </row>
    <row r="8496" spans="18:35" ht="80.099999999999994" customHeight="1" x14ac:dyDescent="0.2">
      <c r="R8496" s="301"/>
      <c r="S8496" s="301"/>
      <c r="T8496" s="301"/>
      <c r="U8496" s="301"/>
      <c r="V8496" s="301"/>
      <c r="W8496" s="301"/>
      <c r="X8496" s="301"/>
      <c r="Y8496" s="301"/>
      <c r="Z8496" s="301"/>
      <c r="AA8496" s="301"/>
      <c r="AB8496" s="301"/>
      <c r="AC8496" s="301"/>
      <c r="AD8496" s="301"/>
      <c r="AE8496" s="301"/>
      <c r="AF8496" s="301"/>
      <c r="AG8496" s="301"/>
      <c r="AH8496" s="301"/>
      <c r="AI8496" s="301"/>
    </row>
    <row r="8497" spans="18:35" ht="80.099999999999994" customHeight="1" x14ac:dyDescent="0.2">
      <c r="R8497" s="301"/>
      <c r="S8497" s="301"/>
      <c r="T8497" s="301"/>
      <c r="U8497" s="301"/>
      <c r="V8497" s="301"/>
      <c r="W8497" s="301"/>
      <c r="X8497" s="301"/>
      <c r="Y8497" s="301"/>
      <c r="Z8497" s="301"/>
      <c r="AA8497" s="301"/>
      <c r="AB8497" s="301"/>
      <c r="AC8497" s="301"/>
      <c r="AD8497" s="301"/>
      <c r="AE8497" s="301"/>
      <c r="AF8497" s="301"/>
      <c r="AG8497" s="301"/>
      <c r="AH8497" s="301"/>
      <c r="AI8497" s="301"/>
    </row>
    <row r="8498" spans="18:35" ht="80.099999999999994" customHeight="1" x14ac:dyDescent="0.2">
      <c r="R8498" s="301"/>
      <c r="S8498" s="301"/>
      <c r="T8498" s="301"/>
      <c r="U8498" s="301"/>
      <c r="V8498" s="301"/>
      <c r="W8498" s="301"/>
      <c r="X8498" s="301"/>
      <c r="Y8498" s="301"/>
      <c r="Z8498" s="301"/>
      <c r="AA8498" s="301"/>
      <c r="AB8498" s="301"/>
      <c r="AC8498" s="301"/>
      <c r="AD8498" s="301"/>
      <c r="AE8498" s="301"/>
      <c r="AF8498" s="301"/>
      <c r="AG8498" s="301"/>
      <c r="AH8498" s="301"/>
      <c r="AI8498" s="301"/>
    </row>
    <row r="8499" spans="18:35" ht="80.099999999999994" customHeight="1" x14ac:dyDescent="0.2">
      <c r="R8499" s="301"/>
      <c r="S8499" s="301"/>
      <c r="T8499" s="301"/>
      <c r="U8499" s="301"/>
      <c r="V8499" s="301"/>
      <c r="W8499" s="301"/>
      <c r="X8499" s="301"/>
      <c r="Y8499" s="301"/>
      <c r="Z8499" s="301"/>
      <c r="AA8499" s="301"/>
      <c r="AB8499" s="301"/>
      <c r="AC8499" s="301"/>
      <c r="AD8499" s="301"/>
      <c r="AE8499" s="301"/>
      <c r="AF8499" s="301"/>
      <c r="AG8499" s="301"/>
      <c r="AH8499" s="301"/>
      <c r="AI8499" s="301"/>
    </row>
    <row r="8500" spans="18:35" ht="80.099999999999994" customHeight="1" x14ac:dyDescent="0.2">
      <c r="R8500" s="301"/>
      <c r="S8500" s="301"/>
      <c r="T8500" s="301"/>
      <c r="U8500" s="301"/>
      <c r="V8500" s="301"/>
      <c r="W8500" s="301"/>
      <c r="X8500" s="301"/>
      <c r="Y8500" s="301"/>
      <c r="Z8500" s="301"/>
      <c r="AA8500" s="301"/>
      <c r="AB8500" s="301"/>
      <c r="AC8500" s="301"/>
      <c r="AD8500" s="301"/>
      <c r="AE8500" s="301"/>
      <c r="AF8500" s="301"/>
      <c r="AG8500" s="301"/>
      <c r="AH8500" s="301"/>
      <c r="AI8500" s="301"/>
    </row>
    <row r="8501" spans="18:35" ht="80.099999999999994" customHeight="1" x14ac:dyDescent="0.2">
      <c r="R8501" s="301"/>
      <c r="S8501" s="301"/>
      <c r="T8501" s="301"/>
      <c r="U8501" s="301"/>
      <c r="V8501" s="301"/>
      <c r="W8501" s="301"/>
      <c r="X8501" s="301"/>
      <c r="Y8501" s="301"/>
      <c r="Z8501" s="301"/>
      <c r="AA8501" s="301"/>
      <c r="AB8501" s="301"/>
      <c r="AC8501" s="301"/>
      <c r="AD8501" s="301"/>
      <c r="AE8501" s="301"/>
      <c r="AF8501" s="301"/>
      <c r="AG8501" s="301"/>
      <c r="AH8501" s="301"/>
      <c r="AI8501" s="301"/>
    </row>
    <row r="8502" spans="18:35" ht="80.099999999999994" customHeight="1" x14ac:dyDescent="0.2">
      <c r="R8502" s="301"/>
      <c r="S8502" s="301"/>
      <c r="T8502" s="301"/>
      <c r="U8502" s="301"/>
      <c r="V8502" s="301"/>
      <c r="W8502" s="301"/>
      <c r="X8502" s="301"/>
      <c r="Y8502" s="301"/>
      <c r="Z8502" s="301"/>
      <c r="AA8502" s="301"/>
      <c r="AB8502" s="301"/>
      <c r="AC8502" s="301"/>
      <c r="AD8502" s="301"/>
      <c r="AE8502" s="301"/>
      <c r="AF8502" s="301"/>
      <c r="AG8502" s="301"/>
      <c r="AH8502" s="301"/>
      <c r="AI8502" s="301"/>
    </row>
    <row r="8503" spans="18:35" ht="80.099999999999994" customHeight="1" x14ac:dyDescent="0.2">
      <c r="R8503" s="301"/>
      <c r="S8503" s="301"/>
      <c r="T8503" s="301"/>
      <c r="U8503" s="301"/>
      <c r="V8503" s="301"/>
      <c r="W8503" s="301"/>
      <c r="X8503" s="301"/>
      <c r="Y8503" s="301"/>
      <c r="Z8503" s="301"/>
      <c r="AA8503" s="301"/>
      <c r="AB8503" s="301"/>
      <c r="AC8503" s="301"/>
      <c r="AD8503" s="301"/>
      <c r="AE8503" s="301"/>
      <c r="AF8503" s="301"/>
      <c r="AG8503" s="301"/>
      <c r="AH8503" s="301"/>
      <c r="AI8503" s="301"/>
    </row>
    <row r="8504" spans="18:35" ht="80.099999999999994" customHeight="1" x14ac:dyDescent="0.2">
      <c r="R8504" s="301"/>
      <c r="S8504" s="301"/>
      <c r="T8504" s="301"/>
      <c r="U8504" s="301"/>
      <c r="V8504" s="301"/>
      <c r="W8504" s="301"/>
      <c r="X8504" s="301"/>
      <c r="Y8504" s="301"/>
      <c r="Z8504" s="301"/>
      <c r="AA8504" s="301"/>
      <c r="AB8504" s="301"/>
      <c r="AC8504" s="301"/>
      <c r="AD8504" s="301"/>
      <c r="AE8504" s="301"/>
      <c r="AF8504" s="301"/>
      <c r="AG8504" s="301"/>
      <c r="AH8504" s="301"/>
      <c r="AI8504" s="301"/>
    </row>
    <row r="8505" spans="18:35" ht="80.099999999999994" customHeight="1" x14ac:dyDescent="0.2">
      <c r="R8505" s="301"/>
      <c r="S8505" s="301"/>
      <c r="T8505" s="301"/>
      <c r="U8505" s="301"/>
      <c r="V8505" s="301"/>
      <c r="W8505" s="301"/>
      <c r="X8505" s="301"/>
      <c r="Y8505" s="301"/>
      <c r="Z8505" s="301"/>
      <c r="AA8505" s="301"/>
      <c r="AB8505" s="301"/>
      <c r="AC8505" s="301"/>
      <c r="AD8505" s="301"/>
      <c r="AE8505" s="301"/>
      <c r="AF8505" s="301"/>
      <c r="AG8505" s="301"/>
      <c r="AH8505" s="301"/>
      <c r="AI8505" s="301"/>
    </row>
    <row r="8506" spans="18:35" ht="80.099999999999994" customHeight="1" x14ac:dyDescent="0.2">
      <c r="R8506" s="301"/>
      <c r="S8506" s="301"/>
      <c r="T8506" s="301"/>
      <c r="U8506" s="301"/>
      <c r="V8506" s="301"/>
      <c r="W8506" s="301"/>
      <c r="X8506" s="301"/>
      <c r="Y8506" s="301"/>
      <c r="Z8506" s="301"/>
      <c r="AA8506" s="301"/>
      <c r="AB8506" s="301"/>
      <c r="AC8506" s="301"/>
      <c r="AD8506" s="301"/>
      <c r="AE8506" s="301"/>
      <c r="AF8506" s="301"/>
      <c r="AG8506" s="301"/>
      <c r="AH8506" s="301"/>
      <c r="AI8506" s="301"/>
    </row>
    <row r="8507" spans="18:35" ht="80.099999999999994" customHeight="1" x14ac:dyDescent="0.2">
      <c r="R8507" s="301"/>
      <c r="S8507" s="301"/>
      <c r="T8507" s="301"/>
      <c r="U8507" s="301"/>
      <c r="V8507" s="301"/>
      <c r="W8507" s="301"/>
      <c r="X8507" s="301"/>
      <c r="Y8507" s="301"/>
      <c r="Z8507" s="301"/>
      <c r="AA8507" s="301"/>
      <c r="AB8507" s="301"/>
      <c r="AC8507" s="301"/>
      <c r="AD8507" s="301"/>
      <c r="AE8507" s="301"/>
      <c r="AF8507" s="301"/>
      <c r="AG8507" s="301"/>
      <c r="AH8507" s="301"/>
      <c r="AI8507" s="301"/>
    </row>
    <row r="8508" spans="18:35" ht="80.099999999999994" customHeight="1" x14ac:dyDescent="0.2">
      <c r="R8508" s="301"/>
      <c r="S8508" s="301"/>
      <c r="T8508" s="301"/>
      <c r="U8508" s="301"/>
      <c r="V8508" s="301"/>
      <c r="W8508" s="301"/>
      <c r="X8508" s="301"/>
      <c r="Y8508" s="301"/>
      <c r="Z8508" s="301"/>
      <c r="AA8508" s="301"/>
      <c r="AB8508" s="301"/>
      <c r="AC8508" s="301"/>
      <c r="AD8508" s="301"/>
      <c r="AE8508" s="301"/>
      <c r="AF8508" s="301"/>
      <c r="AG8508" s="301"/>
      <c r="AH8508" s="301"/>
      <c r="AI8508" s="301"/>
    </row>
    <row r="8509" spans="18:35" ht="80.099999999999994" customHeight="1" x14ac:dyDescent="0.2">
      <c r="R8509" s="301"/>
      <c r="S8509" s="301"/>
      <c r="T8509" s="301"/>
      <c r="U8509" s="301"/>
      <c r="V8509" s="301"/>
      <c r="W8509" s="301"/>
      <c r="X8509" s="301"/>
      <c r="Y8509" s="301"/>
      <c r="Z8509" s="301"/>
      <c r="AA8509" s="301"/>
      <c r="AB8509" s="301"/>
      <c r="AC8509" s="301"/>
      <c r="AD8509" s="301"/>
      <c r="AE8509" s="301"/>
      <c r="AF8509" s="301"/>
      <c r="AG8509" s="301"/>
      <c r="AH8509" s="301"/>
      <c r="AI8509" s="301"/>
    </row>
    <row r="8510" spans="18:35" ht="80.099999999999994" customHeight="1" x14ac:dyDescent="0.2">
      <c r="R8510" s="301"/>
      <c r="S8510" s="301"/>
      <c r="T8510" s="301"/>
      <c r="U8510" s="301"/>
      <c r="V8510" s="301"/>
      <c r="W8510" s="301"/>
      <c r="X8510" s="301"/>
      <c r="Y8510" s="301"/>
      <c r="Z8510" s="301"/>
      <c r="AA8510" s="301"/>
      <c r="AB8510" s="301"/>
      <c r="AC8510" s="301"/>
      <c r="AD8510" s="301"/>
      <c r="AE8510" s="301"/>
      <c r="AF8510" s="301"/>
      <c r="AG8510" s="301"/>
      <c r="AH8510" s="301"/>
      <c r="AI8510" s="301"/>
    </row>
    <row r="8511" spans="18:35" ht="80.099999999999994" customHeight="1" x14ac:dyDescent="0.2">
      <c r="R8511" s="301"/>
      <c r="S8511" s="301"/>
      <c r="T8511" s="301"/>
      <c r="U8511" s="301"/>
      <c r="V8511" s="301"/>
      <c r="W8511" s="301"/>
      <c r="X8511" s="301"/>
      <c r="Y8511" s="301"/>
      <c r="Z8511" s="301"/>
      <c r="AA8511" s="301"/>
      <c r="AB8511" s="301"/>
      <c r="AC8511" s="301"/>
      <c r="AD8511" s="301"/>
      <c r="AE8511" s="301"/>
      <c r="AF8511" s="301"/>
      <c r="AG8511" s="301"/>
      <c r="AH8511" s="301"/>
      <c r="AI8511" s="301"/>
    </row>
    <row r="8512" spans="18:35" ht="80.099999999999994" customHeight="1" x14ac:dyDescent="0.2">
      <c r="R8512" s="301"/>
      <c r="S8512" s="301"/>
      <c r="T8512" s="301"/>
      <c r="U8512" s="301"/>
      <c r="V8512" s="301"/>
      <c r="W8512" s="301"/>
      <c r="X8512" s="301"/>
      <c r="Y8512" s="301"/>
      <c r="Z8512" s="301"/>
      <c r="AA8512" s="301"/>
      <c r="AB8512" s="301"/>
      <c r="AC8512" s="301"/>
      <c r="AD8512" s="301"/>
      <c r="AE8512" s="301"/>
      <c r="AF8512" s="301"/>
      <c r="AG8512" s="301"/>
      <c r="AH8512" s="301"/>
      <c r="AI8512" s="301"/>
    </row>
    <row r="8513" spans="18:35" ht="80.099999999999994" customHeight="1" x14ac:dyDescent="0.2">
      <c r="R8513" s="301"/>
      <c r="S8513" s="301"/>
      <c r="T8513" s="301"/>
      <c r="U8513" s="301"/>
      <c r="V8513" s="301"/>
      <c r="W8513" s="301"/>
      <c r="X8513" s="301"/>
      <c r="Y8513" s="301"/>
      <c r="Z8513" s="301"/>
      <c r="AA8513" s="301"/>
      <c r="AB8513" s="301"/>
      <c r="AC8513" s="301"/>
      <c r="AD8513" s="301"/>
      <c r="AE8513" s="301"/>
      <c r="AF8513" s="301"/>
      <c r="AG8513" s="301"/>
      <c r="AH8513" s="301"/>
      <c r="AI8513" s="301"/>
    </row>
    <row r="8514" spans="18:35" ht="80.099999999999994" customHeight="1" x14ac:dyDescent="0.2">
      <c r="R8514" s="301"/>
      <c r="S8514" s="301"/>
      <c r="T8514" s="301"/>
      <c r="U8514" s="301"/>
      <c r="V8514" s="301"/>
      <c r="W8514" s="301"/>
      <c r="X8514" s="301"/>
      <c r="Y8514" s="301"/>
      <c r="Z8514" s="301"/>
      <c r="AA8514" s="301"/>
      <c r="AB8514" s="301"/>
      <c r="AC8514" s="301"/>
      <c r="AD8514" s="301"/>
      <c r="AE8514" s="301"/>
      <c r="AF8514" s="301"/>
      <c r="AG8514" s="301"/>
      <c r="AH8514" s="301"/>
      <c r="AI8514" s="301"/>
    </row>
    <row r="8515" spans="18:35" ht="80.099999999999994" customHeight="1" x14ac:dyDescent="0.2">
      <c r="R8515" s="301"/>
      <c r="S8515" s="301"/>
      <c r="T8515" s="301"/>
      <c r="U8515" s="301"/>
      <c r="V8515" s="301"/>
      <c r="W8515" s="301"/>
      <c r="X8515" s="301"/>
      <c r="Y8515" s="301"/>
      <c r="Z8515" s="301"/>
      <c r="AA8515" s="301"/>
      <c r="AB8515" s="301"/>
      <c r="AC8515" s="301"/>
      <c r="AD8515" s="301"/>
      <c r="AE8515" s="301"/>
      <c r="AF8515" s="301"/>
      <c r="AG8515" s="301"/>
      <c r="AH8515" s="301"/>
      <c r="AI8515" s="301"/>
    </row>
    <row r="8516" spans="18:35" ht="80.099999999999994" customHeight="1" x14ac:dyDescent="0.2">
      <c r="R8516" s="301"/>
      <c r="S8516" s="301"/>
      <c r="T8516" s="301"/>
      <c r="U8516" s="301"/>
      <c r="V8516" s="301"/>
      <c r="W8516" s="301"/>
      <c r="X8516" s="301"/>
      <c r="Y8516" s="301"/>
      <c r="Z8516" s="301"/>
      <c r="AA8516" s="301"/>
      <c r="AB8516" s="301"/>
      <c r="AC8516" s="301"/>
      <c r="AD8516" s="301"/>
      <c r="AE8516" s="301"/>
      <c r="AF8516" s="301"/>
      <c r="AG8516" s="301"/>
      <c r="AH8516" s="301"/>
      <c r="AI8516" s="301"/>
    </row>
    <row r="8517" spans="18:35" ht="80.099999999999994" customHeight="1" x14ac:dyDescent="0.2">
      <c r="R8517" s="301"/>
      <c r="S8517" s="301"/>
      <c r="T8517" s="301"/>
      <c r="U8517" s="301"/>
      <c r="V8517" s="301"/>
      <c r="W8517" s="301"/>
      <c r="X8517" s="301"/>
      <c r="Y8517" s="301"/>
      <c r="Z8517" s="301"/>
      <c r="AA8517" s="301"/>
      <c r="AB8517" s="301"/>
      <c r="AC8517" s="301"/>
      <c r="AD8517" s="301"/>
      <c r="AE8517" s="301"/>
      <c r="AF8517" s="301"/>
      <c r="AG8517" s="301"/>
      <c r="AH8517" s="301"/>
      <c r="AI8517" s="301"/>
    </row>
    <row r="8518" spans="18:35" ht="80.099999999999994" customHeight="1" x14ac:dyDescent="0.2">
      <c r="R8518" s="301"/>
      <c r="S8518" s="301"/>
      <c r="T8518" s="301"/>
      <c r="U8518" s="301"/>
      <c r="V8518" s="301"/>
      <c r="W8518" s="301"/>
      <c r="X8518" s="301"/>
      <c r="Y8518" s="301"/>
      <c r="Z8518" s="301"/>
      <c r="AA8518" s="301"/>
      <c r="AB8518" s="301"/>
      <c r="AC8518" s="301"/>
      <c r="AD8518" s="301"/>
      <c r="AE8518" s="301"/>
      <c r="AF8518" s="301"/>
      <c r="AG8518" s="301"/>
      <c r="AH8518" s="301"/>
      <c r="AI8518" s="301"/>
    </row>
    <row r="8519" spans="18:35" ht="80.099999999999994" customHeight="1" x14ac:dyDescent="0.2">
      <c r="R8519" s="301"/>
      <c r="S8519" s="301"/>
      <c r="T8519" s="301"/>
      <c r="U8519" s="301"/>
      <c r="V8519" s="301"/>
      <c r="W8519" s="301"/>
      <c r="X8519" s="301"/>
      <c r="Y8519" s="301"/>
      <c r="Z8519" s="301"/>
      <c r="AA8519" s="301"/>
      <c r="AB8519" s="301"/>
      <c r="AC8519" s="301"/>
      <c r="AD8519" s="301"/>
      <c r="AE8519" s="301"/>
      <c r="AF8519" s="301"/>
      <c r="AG8519" s="301"/>
      <c r="AH8519" s="301"/>
      <c r="AI8519" s="301"/>
    </row>
    <row r="8520" spans="18:35" ht="80.099999999999994" customHeight="1" x14ac:dyDescent="0.2">
      <c r="R8520" s="301"/>
      <c r="S8520" s="301"/>
      <c r="T8520" s="301"/>
      <c r="U8520" s="301"/>
      <c r="V8520" s="301"/>
      <c r="W8520" s="301"/>
      <c r="X8520" s="301"/>
      <c r="Y8520" s="301"/>
      <c r="Z8520" s="301"/>
      <c r="AA8520" s="301"/>
      <c r="AB8520" s="301"/>
      <c r="AC8520" s="301"/>
      <c r="AD8520" s="301"/>
      <c r="AE8520" s="301"/>
      <c r="AF8520" s="301"/>
      <c r="AG8520" s="301"/>
      <c r="AH8520" s="301"/>
      <c r="AI8520" s="301"/>
    </row>
    <row r="8521" spans="18:35" ht="80.099999999999994" customHeight="1" x14ac:dyDescent="0.2">
      <c r="R8521" s="301"/>
      <c r="S8521" s="301"/>
      <c r="T8521" s="301"/>
      <c r="U8521" s="301"/>
      <c r="V8521" s="301"/>
      <c r="W8521" s="301"/>
      <c r="X8521" s="301"/>
      <c r="Y8521" s="301"/>
      <c r="Z8521" s="301"/>
      <c r="AA8521" s="301"/>
      <c r="AB8521" s="301"/>
      <c r="AC8521" s="301"/>
      <c r="AD8521" s="301"/>
      <c r="AE8521" s="301"/>
      <c r="AF8521" s="301"/>
      <c r="AG8521" s="301"/>
      <c r="AH8521" s="301"/>
      <c r="AI8521" s="301"/>
    </row>
    <row r="8522" spans="18:35" ht="80.099999999999994" customHeight="1" x14ac:dyDescent="0.2">
      <c r="R8522" s="301"/>
      <c r="S8522" s="301"/>
      <c r="T8522" s="301"/>
      <c r="U8522" s="301"/>
      <c r="V8522" s="301"/>
      <c r="W8522" s="301"/>
      <c r="X8522" s="301"/>
      <c r="Y8522" s="301"/>
      <c r="Z8522" s="301"/>
      <c r="AA8522" s="301"/>
      <c r="AB8522" s="301"/>
      <c r="AC8522" s="301"/>
      <c r="AD8522" s="301"/>
      <c r="AE8522" s="301"/>
      <c r="AF8522" s="301"/>
      <c r="AG8522" s="301"/>
      <c r="AH8522" s="301"/>
      <c r="AI8522" s="301"/>
    </row>
    <row r="8523" spans="18:35" ht="80.099999999999994" customHeight="1" x14ac:dyDescent="0.2">
      <c r="R8523" s="301"/>
      <c r="S8523" s="301"/>
      <c r="T8523" s="301"/>
      <c r="U8523" s="301"/>
      <c r="V8523" s="301"/>
      <c r="W8523" s="301"/>
      <c r="X8523" s="301"/>
      <c r="Y8523" s="301"/>
      <c r="Z8523" s="301"/>
      <c r="AA8523" s="301"/>
      <c r="AB8523" s="301"/>
      <c r="AC8523" s="301"/>
      <c r="AD8523" s="301"/>
      <c r="AE8523" s="301"/>
      <c r="AF8523" s="301"/>
      <c r="AG8523" s="301"/>
      <c r="AH8523" s="301"/>
      <c r="AI8523" s="301"/>
    </row>
    <row r="8524" spans="18:35" ht="80.099999999999994" customHeight="1" x14ac:dyDescent="0.2">
      <c r="R8524" s="301"/>
      <c r="S8524" s="301"/>
      <c r="T8524" s="301"/>
      <c r="U8524" s="301"/>
      <c r="V8524" s="301"/>
      <c r="W8524" s="301"/>
      <c r="X8524" s="301"/>
      <c r="Y8524" s="301"/>
      <c r="Z8524" s="301"/>
      <c r="AA8524" s="301"/>
      <c r="AB8524" s="301"/>
      <c r="AC8524" s="301"/>
      <c r="AD8524" s="301"/>
      <c r="AE8524" s="301"/>
      <c r="AF8524" s="301"/>
      <c r="AG8524" s="301"/>
      <c r="AH8524" s="301"/>
      <c r="AI8524" s="301"/>
    </row>
    <row r="8525" spans="18:35" ht="80.099999999999994" customHeight="1" x14ac:dyDescent="0.2">
      <c r="R8525" s="301"/>
      <c r="S8525" s="301"/>
      <c r="T8525" s="301"/>
      <c r="U8525" s="301"/>
      <c r="V8525" s="301"/>
      <c r="W8525" s="301"/>
      <c r="X8525" s="301"/>
      <c r="Y8525" s="301"/>
      <c r="Z8525" s="301"/>
      <c r="AA8525" s="301"/>
      <c r="AB8525" s="301"/>
      <c r="AC8525" s="301"/>
      <c r="AD8525" s="301"/>
      <c r="AE8525" s="301"/>
      <c r="AF8525" s="301"/>
      <c r="AG8525" s="301"/>
      <c r="AH8525" s="301"/>
      <c r="AI8525" s="301"/>
    </row>
    <row r="8526" spans="18:35" ht="80.099999999999994" customHeight="1" x14ac:dyDescent="0.2">
      <c r="R8526" s="301"/>
      <c r="S8526" s="301"/>
      <c r="T8526" s="301"/>
      <c r="U8526" s="301"/>
      <c r="V8526" s="301"/>
      <c r="W8526" s="301"/>
      <c r="X8526" s="301"/>
      <c r="Y8526" s="301"/>
      <c r="Z8526" s="301"/>
      <c r="AA8526" s="301"/>
      <c r="AB8526" s="301"/>
      <c r="AC8526" s="301"/>
      <c r="AD8526" s="301"/>
      <c r="AE8526" s="301"/>
      <c r="AF8526" s="301"/>
      <c r="AG8526" s="301"/>
      <c r="AH8526" s="301"/>
      <c r="AI8526" s="301"/>
    </row>
    <row r="8527" spans="18:35" ht="80.099999999999994" customHeight="1" x14ac:dyDescent="0.2">
      <c r="R8527" s="301"/>
      <c r="S8527" s="301"/>
      <c r="T8527" s="301"/>
      <c r="U8527" s="301"/>
      <c r="V8527" s="301"/>
      <c r="W8527" s="301"/>
      <c r="X8527" s="301"/>
      <c r="Y8527" s="301"/>
      <c r="Z8527" s="301"/>
      <c r="AA8527" s="301"/>
      <c r="AB8527" s="301"/>
      <c r="AC8527" s="301"/>
      <c r="AD8527" s="301"/>
      <c r="AE8527" s="301"/>
      <c r="AF8527" s="301"/>
      <c r="AG8527" s="301"/>
      <c r="AH8527" s="301"/>
      <c r="AI8527" s="301"/>
    </row>
    <row r="8528" spans="18:35" ht="80.099999999999994" customHeight="1" x14ac:dyDescent="0.2">
      <c r="R8528" s="301"/>
      <c r="S8528" s="301"/>
      <c r="T8528" s="301"/>
      <c r="U8528" s="301"/>
      <c r="V8528" s="301"/>
      <c r="W8528" s="301"/>
      <c r="X8528" s="301"/>
      <c r="Y8528" s="301"/>
      <c r="Z8528" s="301"/>
      <c r="AA8528" s="301"/>
      <c r="AB8528" s="301"/>
      <c r="AC8528" s="301"/>
      <c r="AD8528" s="301"/>
      <c r="AE8528" s="301"/>
      <c r="AF8528" s="301"/>
      <c r="AG8528" s="301"/>
      <c r="AH8528" s="301"/>
      <c r="AI8528" s="301"/>
    </row>
    <row r="8529" spans="18:35" ht="80.099999999999994" customHeight="1" x14ac:dyDescent="0.2">
      <c r="R8529" s="301"/>
      <c r="S8529" s="301"/>
      <c r="T8529" s="301"/>
      <c r="U8529" s="301"/>
      <c r="V8529" s="301"/>
      <c r="W8529" s="301"/>
      <c r="X8529" s="301"/>
      <c r="Y8529" s="301"/>
      <c r="Z8529" s="301"/>
      <c r="AA8529" s="301"/>
      <c r="AB8529" s="301"/>
      <c r="AC8529" s="301"/>
      <c r="AD8529" s="301"/>
      <c r="AE8529" s="301"/>
      <c r="AF8529" s="301"/>
      <c r="AG8529" s="301"/>
      <c r="AH8529" s="301"/>
      <c r="AI8529" s="301"/>
    </row>
    <row r="8530" spans="18:35" ht="80.099999999999994" customHeight="1" x14ac:dyDescent="0.2">
      <c r="R8530" s="301"/>
      <c r="S8530" s="301"/>
      <c r="T8530" s="301"/>
      <c r="U8530" s="301"/>
      <c r="V8530" s="301"/>
      <c r="W8530" s="301"/>
      <c r="X8530" s="301"/>
      <c r="Y8530" s="301"/>
      <c r="Z8530" s="301"/>
      <c r="AA8530" s="301"/>
      <c r="AB8530" s="301"/>
      <c r="AC8530" s="301"/>
      <c r="AD8530" s="301"/>
      <c r="AE8530" s="301"/>
      <c r="AF8530" s="301"/>
      <c r="AG8530" s="301"/>
      <c r="AH8530" s="301"/>
      <c r="AI8530" s="301"/>
    </row>
    <row r="8531" spans="18:35" ht="80.099999999999994" customHeight="1" x14ac:dyDescent="0.2">
      <c r="R8531" s="301"/>
      <c r="S8531" s="301"/>
      <c r="T8531" s="301"/>
      <c r="U8531" s="301"/>
      <c r="V8531" s="301"/>
      <c r="W8531" s="301"/>
      <c r="X8531" s="301"/>
      <c r="Y8531" s="301"/>
      <c r="Z8531" s="301"/>
      <c r="AA8531" s="301"/>
      <c r="AB8531" s="301"/>
      <c r="AC8531" s="301"/>
      <c r="AD8531" s="301"/>
      <c r="AE8531" s="301"/>
      <c r="AF8531" s="301"/>
      <c r="AG8531" s="301"/>
      <c r="AH8531" s="301"/>
      <c r="AI8531" s="301"/>
    </row>
    <row r="8532" spans="18:35" ht="80.099999999999994" customHeight="1" x14ac:dyDescent="0.2">
      <c r="R8532" s="301"/>
      <c r="S8532" s="301"/>
      <c r="T8532" s="301"/>
      <c r="U8532" s="301"/>
      <c r="V8532" s="301"/>
      <c r="W8532" s="301"/>
      <c r="X8532" s="301"/>
      <c r="Y8532" s="301"/>
      <c r="Z8532" s="301"/>
      <c r="AA8532" s="301"/>
      <c r="AB8532" s="301"/>
      <c r="AC8532" s="301"/>
      <c r="AD8532" s="301"/>
      <c r="AE8532" s="301"/>
      <c r="AF8532" s="301"/>
      <c r="AG8532" s="301"/>
      <c r="AH8532" s="301"/>
      <c r="AI8532" s="301"/>
    </row>
    <row r="8533" spans="18:35" ht="80.099999999999994" customHeight="1" x14ac:dyDescent="0.2">
      <c r="R8533" s="301"/>
      <c r="S8533" s="301"/>
      <c r="T8533" s="301"/>
      <c r="U8533" s="301"/>
      <c r="V8533" s="301"/>
      <c r="W8533" s="301"/>
      <c r="X8533" s="301"/>
      <c r="Y8533" s="301"/>
      <c r="Z8533" s="301"/>
      <c r="AA8533" s="301"/>
      <c r="AB8533" s="301"/>
      <c r="AC8533" s="301"/>
      <c r="AD8533" s="301"/>
      <c r="AE8533" s="301"/>
      <c r="AF8533" s="301"/>
      <c r="AG8533" s="301"/>
      <c r="AH8533" s="301"/>
      <c r="AI8533" s="301"/>
    </row>
    <row r="8534" spans="18:35" ht="80.099999999999994" customHeight="1" x14ac:dyDescent="0.2">
      <c r="R8534" s="301"/>
      <c r="S8534" s="301"/>
      <c r="T8534" s="301"/>
      <c r="U8534" s="301"/>
      <c r="V8534" s="301"/>
      <c r="W8534" s="301"/>
      <c r="X8534" s="301"/>
      <c r="Y8534" s="301"/>
      <c r="Z8534" s="301"/>
      <c r="AA8534" s="301"/>
      <c r="AB8534" s="301"/>
      <c r="AC8534" s="301"/>
      <c r="AD8534" s="301"/>
      <c r="AE8534" s="301"/>
      <c r="AF8534" s="301"/>
      <c r="AG8534" s="301"/>
      <c r="AH8534" s="301"/>
      <c r="AI8534" s="301"/>
    </row>
    <row r="8535" spans="18:35" ht="80.099999999999994" customHeight="1" x14ac:dyDescent="0.2">
      <c r="R8535" s="301"/>
      <c r="S8535" s="301"/>
      <c r="T8535" s="301"/>
      <c r="U8535" s="301"/>
      <c r="V8535" s="301"/>
      <c r="W8535" s="301"/>
      <c r="X8535" s="301"/>
      <c r="Y8535" s="301"/>
      <c r="Z8535" s="301"/>
      <c r="AA8535" s="301"/>
      <c r="AB8535" s="301"/>
      <c r="AC8535" s="301"/>
      <c r="AD8535" s="301"/>
      <c r="AE8535" s="301"/>
      <c r="AF8535" s="301"/>
      <c r="AG8535" s="301"/>
      <c r="AH8535" s="301"/>
      <c r="AI8535" s="301"/>
    </row>
    <row r="8536" spans="18:35" ht="80.099999999999994" customHeight="1" x14ac:dyDescent="0.2">
      <c r="R8536" s="301"/>
      <c r="S8536" s="301"/>
      <c r="T8536" s="301"/>
      <c r="U8536" s="301"/>
      <c r="V8536" s="301"/>
      <c r="W8536" s="301"/>
      <c r="X8536" s="301"/>
      <c r="Y8536" s="301"/>
      <c r="Z8536" s="301"/>
      <c r="AA8536" s="301"/>
      <c r="AB8536" s="301"/>
      <c r="AC8536" s="301"/>
      <c r="AD8536" s="301"/>
      <c r="AE8536" s="301"/>
      <c r="AF8536" s="301"/>
      <c r="AG8536" s="301"/>
      <c r="AH8536" s="301"/>
      <c r="AI8536" s="301"/>
    </row>
    <row r="8537" spans="18:35" ht="80.099999999999994" customHeight="1" x14ac:dyDescent="0.2">
      <c r="R8537" s="301"/>
      <c r="S8537" s="301"/>
      <c r="T8537" s="301"/>
      <c r="U8537" s="301"/>
      <c r="V8537" s="301"/>
      <c r="W8537" s="301"/>
      <c r="X8537" s="301"/>
      <c r="Y8537" s="301"/>
      <c r="Z8537" s="301"/>
      <c r="AA8537" s="301"/>
      <c r="AB8537" s="301"/>
      <c r="AC8537" s="301"/>
      <c r="AD8537" s="301"/>
      <c r="AE8537" s="301"/>
      <c r="AF8537" s="301"/>
      <c r="AG8537" s="301"/>
      <c r="AH8537" s="301"/>
      <c r="AI8537" s="301"/>
    </row>
    <row r="8538" spans="18:35" ht="80.099999999999994" customHeight="1" x14ac:dyDescent="0.2">
      <c r="R8538" s="301"/>
      <c r="S8538" s="301"/>
      <c r="T8538" s="301"/>
      <c r="U8538" s="301"/>
      <c r="V8538" s="301"/>
      <c r="W8538" s="301"/>
      <c r="X8538" s="301"/>
      <c r="Y8538" s="301"/>
      <c r="Z8538" s="301"/>
      <c r="AA8538" s="301"/>
      <c r="AB8538" s="301"/>
      <c r="AC8538" s="301"/>
      <c r="AD8538" s="301"/>
      <c r="AE8538" s="301"/>
      <c r="AF8538" s="301"/>
      <c r="AG8538" s="301"/>
      <c r="AH8538" s="301"/>
      <c r="AI8538" s="301"/>
    </row>
    <row r="8539" spans="18:35" ht="80.099999999999994" customHeight="1" x14ac:dyDescent="0.2">
      <c r="R8539" s="301"/>
      <c r="S8539" s="301"/>
      <c r="T8539" s="301"/>
      <c r="U8539" s="301"/>
      <c r="V8539" s="301"/>
      <c r="W8539" s="301"/>
      <c r="X8539" s="301"/>
      <c r="Y8539" s="301"/>
      <c r="Z8539" s="301"/>
      <c r="AA8539" s="301"/>
      <c r="AB8539" s="301"/>
      <c r="AC8539" s="301"/>
      <c r="AD8539" s="301"/>
      <c r="AE8539" s="301"/>
      <c r="AF8539" s="301"/>
      <c r="AG8539" s="301"/>
      <c r="AH8539" s="301"/>
      <c r="AI8539" s="301"/>
    </row>
    <row r="8540" spans="18:35" ht="80.099999999999994" customHeight="1" x14ac:dyDescent="0.2">
      <c r="R8540" s="301"/>
      <c r="S8540" s="301"/>
      <c r="T8540" s="301"/>
      <c r="U8540" s="301"/>
      <c r="V8540" s="301"/>
      <c r="W8540" s="301"/>
      <c r="X8540" s="301"/>
      <c r="Y8540" s="301"/>
      <c r="Z8540" s="301"/>
      <c r="AA8540" s="301"/>
      <c r="AB8540" s="301"/>
      <c r="AC8540" s="301"/>
      <c r="AD8540" s="301"/>
      <c r="AE8540" s="301"/>
      <c r="AF8540" s="301"/>
      <c r="AG8540" s="301"/>
      <c r="AH8540" s="301"/>
      <c r="AI8540" s="301"/>
    </row>
    <row r="8541" spans="18:35" ht="80.099999999999994" customHeight="1" x14ac:dyDescent="0.2">
      <c r="R8541" s="301"/>
      <c r="S8541" s="301"/>
      <c r="T8541" s="301"/>
      <c r="U8541" s="301"/>
      <c r="V8541" s="301"/>
      <c r="W8541" s="301"/>
      <c r="X8541" s="301"/>
      <c r="Y8541" s="301"/>
      <c r="Z8541" s="301"/>
      <c r="AA8541" s="301"/>
      <c r="AB8541" s="301"/>
      <c r="AC8541" s="301"/>
      <c r="AD8541" s="301"/>
      <c r="AE8541" s="301"/>
      <c r="AF8541" s="301"/>
      <c r="AG8541" s="301"/>
      <c r="AH8541" s="301"/>
      <c r="AI8541" s="301"/>
    </row>
    <row r="8542" spans="18:35" ht="80.099999999999994" customHeight="1" x14ac:dyDescent="0.2">
      <c r="R8542" s="301"/>
      <c r="S8542" s="301"/>
      <c r="T8542" s="301"/>
      <c r="U8542" s="301"/>
      <c r="V8542" s="301"/>
      <c r="W8542" s="301"/>
      <c r="X8542" s="301"/>
      <c r="Y8542" s="301"/>
      <c r="Z8542" s="301"/>
      <c r="AA8542" s="301"/>
      <c r="AB8542" s="301"/>
      <c r="AC8542" s="301"/>
      <c r="AD8542" s="301"/>
      <c r="AE8542" s="301"/>
      <c r="AF8542" s="301"/>
      <c r="AG8542" s="301"/>
      <c r="AH8542" s="301"/>
      <c r="AI8542" s="301"/>
    </row>
    <row r="8543" spans="18:35" ht="80.099999999999994" customHeight="1" x14ac:dyDescent="0.2">
      <c r="R8543" s="301"/>
      <c r="S8543" s="301"/>
      <c r="T8543" s="301"/>
      <c r="U8543" s="301"/>
      <c r="V8543" s="301"/>
      <c r="W8543" s="301"/>
      <c r="X8543" s="301"/>
      <c r="Y8543" s="301"/>
      <c r="Z8543" s="301"/>
      <c r="AA8543" s="301"/>
      <c r="AB8543" s="301"/>
      <c r="AC8543" s="301"/>
      <c r="AD8543" s="301"/>
      <c r="AE8543" s="301"/>
      <c r="AF8543" s="301"/>
      <c r="AG8543" s="301"/>
      <c r="AH8543" s="301"/>
      <c r="AI8543" s="301"/>
    </row>
    <row r="8544" spans="18:35" ht="80.099999999999994" customHeight="1" x14ac:dyDescent="0.2">
      <c r="R8544" s="301"/>
      <c r="S8544" s="301"/>
      <c r="T8544" s="301"/>
      <c r="U8544" s="301"/>
      <c r="V8544" s="301"/>
      <c r="W8544" s="301"/>
      <c r="X8544" s="301"/>
      <c r="Y8544" s="301"/>
      <c r="Z8544" s="301"/>
      <c r="AA8544" s="301"/>
      <c r="AB8544" s="301"/>
      <c r="AC8544" s="301"/>
      <c r="AD8544" s="301"/>
      <c r="AE8544" s="301"/>
      <c r="AF8544" s="301"/>
      <c r="AG8544" s="301"/>
      <c r="AH8544" s="301"/>
      <c r="AI8544" s="301"/>
    </row>
    <row r="8545" spans="18:35" ht="80.099999999999994" customHeight="1" x14ac:dyDescent="0.2">
      <c r="R8545" s="301"/>
      <c r="S8545" s="301"/>
      <c r="T8545" s="301"/>
      <c r="U8545" s="301"/>
      <c r="V8545" s="301"/>
      <c r="W8545" s="301"/>
      <c r="X8545" s="301"/>
      <c r="Y8545" s="301"/>
      <c r="Z8545" s="301"/>
      <c r="AA8545" s="301"/>
      <c r="AB8545" s="301"/>
      <c r="AC8545" s="301"/>
      <c r="AD8545" s="301"/>
      <c r="AE8545" s="301"/>
      <c r="AF8545" s="301"/>
      <c r="AG8545" s="301"/>
      <c r="AH8545" s="301"/>
      <c r="AI8545" s="301"/>
    </row>
    <row r="8546" spans="18:35" ht="80.099999999999994" customHeight="1" x14ac:dyDescent="0.2">
      <c r="R8546" s="301"/>
      <c r="S8546" s="301"/>
      <c r="T8546" s="301"/>
      <c r="U8546" s="301"/>
      <c r="V8546" s="301"/>
      <c r="W8546" s="301"/>
      <c r="X8546" s="301"/>
      <c r="Y8546" s="301"/>
      <c r="Z8546" s="301"/>
      <c r="AA8546" s="301"/>
      <c r="AB8546" s="301"/>
      <c r="AC8546" s="301"/>
      <c r="AD8546" s="301"/>
      <c r="AE8546" s="301"/>
      <c r="AF8546" s="301"/>
      <c r="AG8546" s="301"/>
      <c r="AH8546" s="301"/>
      <c r="AI8546" s="301"/>
    </row>
    <row r="8547" spans="18:35" ht="80.099999999999994" customHeight="1" x14ac:dyDescent="0.2">
      <c r="R8547" s="301"/>
      <c r="S8547" s="301"/>
      <c r="T8547" s="301"/>
      <c r="U8547" s="301"/>
      <c r="V8547" s="301"/>
      <c r="W8547" s="301"/>
      <c r="X8547" s="301"/>
      <c r="Y8547" s="301"/>
      <c r="Z8547" s="301"/>
      <c r="AA8547" s="301"/>
      <c r="AB8547" s="301"/>
      <c r="AC8547" s="301"/>
      <c r="AD8547" s="301"/>
      <c r="AE8547" s="301"/>
      <c r="AF8547" s="301"/>
      <c r="AG8547" s="301"/>
      <c r="AH8547" s="301"/>
      <c r="AI8547" s="301"/>
    </row>
    <row r="8548" spans="18:35" ht="80.099999999999994" customHeight="1" x14ac:dyDescent="0.2">
      <c r="R8548" s="301"/>
      <c r="S8548" s="301"/>
      <c r="T8548" s="301"/>
      <c r="U8548" s="301"/>
      <c r="V8548" s="301"/>
      <c r="W8548" s="301"/>
      <c r="X8548" s="301"/>
      <c r="Y8548" s="301"/>
      <c r="Z8548" s="301"/>
      <c r="AA8548" s="301"/>
      <c r="AB8548" s="301"/>
      <c r="AC8548" s="301"/>
      <c r="AD8548" s="301"/>
      <c r="AE8548" s="301"/>
      <c r="AF8548" s="301"/>
      <c r="AG8548" s="301"/>
      <c r="AH8548" s="301"/>
      <c r="AI8548" s="301"/>
    </row>
    <row r="8549" spans="18:35" ht="80.099999999999994" customHeight="1" x14ac:dyDescent="0.2">
      <c r="R8549" s="301"/>
      <c r="S8549" s="301"/>
      <c r="T8549" s="301"/>
      <c r="U8549" s="301"/>
      <c r="V8549" s="301"/>
      <c r="W8549" s="301"/>
      <c r="X8549" s="301"/>
      <c r="Y8549" s="301"/>
      <c r="Z8549" s="301"/>
      <c r="AA8549" s="301"/>
      <c r="AB8549" s="301"/>
      <c r="AC8549" s="301"/>
      <c r="AD8549" s="301"/>
      <c r="AE8549" s="301"/>
      <c r="AF8549" s="301"/>
      <c r="AG8549" s="301"/>
      <c r="AH8549" s="301"/>
      <c r="AI8549" s="301"/>
    </row>
    <row r="8550" spans="18:35" ht="80.099999999999994" customHeight="1" x14ac:dyDescent="0.2">
      <c r="R8550" s="301"/>
      <c r="S8550" s="301"/>
      <c r="T8550" s="301"/>
      <c r="U8550" s="301"/>
      <c r="V8550" s="301"/>
      <c r="W8550" s="301"/>
      <c r="X8550" s="301"/>
      <c r="Y8550" s="301"/>
      <c r="Z8550" s="301"/>
      <c r="AA8550" s="301"/>
      <c r="AB8550" s="301"/>
      <c r="AC8550" s="301"/>
      <c r="AD8550" s="301"/>
      <c r="AE8550" s="301"/>
      <c r="AF8550" s="301"/>
      <c r="AG8550" s="301"/>
      <c r="AH8550" s="301"/>
      <c r="AI8550" s="301"/>
    </row>
    <row r="8551" spans="18:35" ht="80.099999999999994" customHeight="1" x14ac:dyDescent="0.2">
      <c r="R8551" s="301"/>
      <c r="S8551" s="301"/>
      <c r="T8551" s="301"/>
      <c r="U8551" s="301"/>
      <c r="V8551" s="301"/>
      <c r="W8551" s="301"/>
      <c r="X8551" s="301"/>
      <c r="Y8551" s="301"/>
      <c r="Z8551" s="301"/>
      <c r="AA8551" s="301"/>
      <c r="AB8551" s="301"/>
      <c r="AC8551" s="301"/>
      <c r="AD8551" s="301"/>
      <c r="AE8551" s="301"/>
      <c r="AF8551" s="301"/>
      <c r="AG8551" s="301"/>
      <c r="AH8551" s="301"/>
      <c r="AI8551" s="301"/>
    </row>
    <row r="8552" spans="18:35" ht="80.099999999999994" customHeight="1" x14ac:dyDescent="0.2">
      <c r="R8552" s="301"/>
      <c r="S8552" s="301"/>
      <c r="T8552" s="301"/>
      <c r="U8552" s="301"/>
      <c r="V8552" s="301"/>
      <c r="W8552" s="301"/>
      <c r="X8552" s="301"/>
      <c r="Y8552" s="301"/>
      <c r="Z8552" s="301"/>
      <c r="AA8552" s="301"/>
      <c r="AB8552" s="301"/>
      <c r="AC8552" s="301"/>
      <c r="AD8552" s="301"/>
      <c r="AE8552" s="301"/>
      <c r="AF8552" s="301"/>
      <c r="AG8552" s="301"/>
      <c r="AH8552" s="301"/>
      <c r="AI8552" s="301"/>
    </row>
    <row r="8553" spans="18:35" ht="80.099999999999994" customHeight="1" x14ac:dyDescent="0.2">
      <c r="R8553" s="301"/>
      <c r="S8553" s="301"/>
      <c r="T8553" s="301"/>
      <c r="U8553" s="301"/>
      <c r="V8553" s="301"/>
      <c r="W8553" s="301"/>
      <c r="X8553" s="301"/>
      <c r="Y8553" s="301"/>
      <c r="Z8553" s="301"/>
      <c r="AA8553" s="301"/>
      <c r="AB8553" s="301"/>
      <c r="AC8553" s="301"/>
      <c r="AD8553" s="301"/>
      <c r="AE8553" s="301"/>
      <c r="AF8553" s="301"/>
      <c r="AG8553" s="301"/>
      <c r="AH8553" s="301"/>
      <c r="AI8553" s="301"/>
    </row>
    <row r="8554" spans="18:35" ht="80.099999999999994" customHeight="1" x14ac:dyDescent="0.2">
      <c r="R8554" s="301"/>
      <c r="S8554" s="301"/>
      <c r="T8554" s="301"/>
      <c r="U8554" s="301"/>
      <c r="V8554" s="301"/>
      <c r="W8554" s="301"/>
      <c r="X8554" s="301"/>
      <c r="Y8554" s="301"/>
      <c r="Z8554" s="301"/>
      <c r="AA8554" s="301"/>
      <c r="AB8554" s="301"/>
      <c r="AC8554" s="301"/>
      <c r="AD8554" s="301"/>
      <c r="AE8554" s="301"/>
      <c r="AF8554" s="301"/>
      <c r="AG8554" s="301"/>
      <c r="AH8554" s="301"/>
      <c r="AI8554" s="301"/>
    </row>
    <row r="8555" spans="18:35" ht="80.099999999999994" customHeight="1" x14ac:dyDescent="0.2">
      <c r="R8555" s="301"/>
      <c r="S8555" s="301"/>
      <c r="T8555" s="301"/>
      <c r="U8555" s="301"/>
      <c r="V8555" s="301"/>
      <c r="W8555" s="301"/>
      <c r="X8555" s="301"/>
      <c r="Y8555" s="301"/>
      <c r="Z8555" s="301"/>
      <c r="AA8555" s="301"/>
      <c r="AB8555" s="301"/>
      <c r="AC8555" s="301"/>
      <c r="AD8555" s="301"/>
      <c r="AE8555" s="301"/>
      <c r="AF8555" s="301"/>
      <c r="AG8555" s="301"/>
      <c r="AH8555" s="301"/>
      <c r="AI8555" s="301"/>
    </row>
    <row r="8556" spans="18:35" ht="80.099999999999994" customHeight="1" x14ac:dyDescent="0.2">
      <c r="R8556" s="301"/>
      <c r="S8556" s="301"/>
      <c r="T8556" s="301"/>
      <c r="U8556" s="301"/>
      <c r="V8556" s="301"/>
      <c r="W8556" s="301"/>
      <c r="X8556" s="301"/>
      <c r="Y8556" s="301"/>
      <c r="Z8556" s="301"/>
      <c r="AA8556" s="301"/>
      <c r="AB8556" s="301"/>
      <c r="AC8556" s="301"/>
      <c r="AD8556" s="301"/>
      <c r="AE8556" s="301"/>
      <c r="AF8556" s="301"/>
      <c r="AG8556" s="301"/>
      <c r="AH8556" s="301"/>
      <c r="AI8556" s="301"/>
    </row>
    <row r="8557" spans="18:35" ht="80.099999999999994" customHeight="1" x14ac:dyDescent="0.2">
      <c r="R8557" s="301"/>
      <c r="S8557" s="301"/>
      <c r="T8557" s="301"/>
      <c r="U8557" s="301"/>
      <c r="V8557" s="301"/>
      <c r="W8557" s="301"/>
      <c r="X8557" s="301"/>
      <c r="Y8557" s="301"/>
      <c r="Z8557" s="301"/>
      <c r="AA8557" s="301"/>
      <c r="AB8557" s="301"/>
      <c r="AC8557" s="301"/>
      <c r="AD8557" s="301"/>
      <c r="AE8557" s="301"/>
      <c r="AF8557" s="301"/>
      <c r="AG8557" s="301"/>
      <c r="AH8557" s="301"/>
      <c r="AI8557" s="301"/>
    </row>
    <row r="8558" spans="18:35" ht="80.099999999999994" customHeight="1" x14ac:dyDescent="0.2">
      <c r="R8558" s="301"/>
      <c r="S8558" s="301"/>
      <c r="T8558" s="301"/>
      <c r="U8558" s="301"/>
      <c r="V8558" s="301"/>
      <c r="W8558" s="301"/>
      <c r="X8558" s="301"/>
      <c r="Y8558" s="301"/>
      <c r="Z8558" s="301"/>
      <c r="AA8558" s="301"/>
      <c r="AB8558" s="301"/>
      <c r="AC8558" s="301"/>
      <c r="AD8558" s="301"/>
      <c r="AE8558" s="301"/>
      <c r="AF8558" s="301"/>
      <c r="AG8558" s="301"/>
      <c r="AH8558" s="301"/>
      <c r="AI8558" s="301"/>
    </row>
    <row r="8559" spans="18:35" ht="80.099999999999994" customHeight="1" x14ac:dyDescent="0.2">
      <c r="R8559" s="301"/>
      <c r="S8559" s="301"/>
      <c r="T8559" s="301"/>
      <c r="U8559" s="301"/>
      <c r="V8559" s="301"/>
      <c r="W8559" s="301"/>
      <c r="X8559" s="301"/>
      <c r="Y8559" s="301"/>
      <c r="Z8559" s="301"/>
      <c r="AA8559" s="301"/>
      <c r="AB8559" s="301"/>
      <c r="AC8559" s="301"/>
      <c r="AD8559" s="301"/>
      <c r="AE8559" s="301"/>
      <c r="AF8559" s="301"/>
      <c r="AG8559" s="301"/>
      <c r="AH8559" s="301"/>
      <c r="AI8559" s="301"/>
    </row>
    <row r="8560" spans="18:35" ht="80.099999999999994" customHeight="1" x14ac:dyDescent="0.2">
      <c r="R8560" s="301"/>
      <c r="S8560" s="301"/>
      <c r="T8560" s="301"/>
      <c r="U8560" s="301"/>
      <c r="V8560" s="301"/>
      <c r="W8560" s="301"/>
      <c r="X8560" s="301"/>
      <c r="Y8560" s="301"/>
      <c r="Z8560" s="301"/>
      <c r="AA8560" s="301"/>
      <c r="AB8560" s="301"/>
      <c r="AC8560" s="301"/>
      <c r="AD8560" s="301"/>
      <c r="AE8560" s="301"/>
      <c r="AF8560" s="301"/>
      <c r="AG8560" s="301"/>
      <c r="AH8560" s="301"/>
      <c r="AI8560" s="301"/>
    </row>
    <row r="8561" spans="18:35" ht="80.099999999999994" customHeight="1" x14ac:dyDescent="0.2">
      <c r="R8561" s="301"/>
      <c r="S8561" s="301"/>
      <c r="T8561" s="301"/>
      <c r="U8561" s="301"/>
      <c r="V8561" s="301"/>
      <c r="W8561" s="301"/>
      <c r="X8561" s="301"/>
      <c r="Y8561" s="301"/>
      <c r="Z8561" s="301"/>
      <c r="AA8561" s="301"/>
      <c r="AB8561" s="301"/>
      <c r="AC8561" s="301"/>
      <c r="AD8561" s="301"/>
      <c r="AE8561" s="301"/>
      <c r="AF8561" s="301"/>
      <c r="AG8561" s="301"/>
      <c r="AH8561" s="301"/>
      <c r="AI8561" s="301"/>
    </row>
    <row r="8562" spans="18:35" ht="80.099999999999994" customHeight="1" x14ac:dyDescent="0.2">
      <c r="R8562" s="301"/>
      <c r="S8562" s="301"/>
      <c r="T8562" s="301"/>
      <c r="U8562" s="301"/>
      <c r="V8562" s="301"/>
      <c r="W8562" s="301"/>
      <c r="X8562" s="301"/>
      <c r="Y8562" s="301"/>
      <c r="Z8562" s="301"/>
      <c r="AA8562" s="301"/>
      <c r="AB8562" s="301"/>
      <c r="AC8562" s="301"/>
      <c r="AD8562" s="301"/>
      <c r="AE8562" s="301"/>
      <c r="AF8562" s="301"/>
      <c r="AG8562" s="301"/>
      <c r="AH8562" s="301"/>
      <c r="AI8562" s="301"/>
    </row>
    <row r="8563" spans="18:35" ht="80.099999999999994" customHeight="1" x14ac:dyDescent="0.2">
      <c r="R8563" s="301"/>
      <c r="S8563" s="301"/>
      <c r="T8563" s="301"/>
      <c r="U8563" s="301"/>
      <c r="V8563" s="301"/>
      <c r="W8563" s="301"/>
      <c r="X8563" s="301"/>
      <c r="Y8563" s="301"/>
      <c r="Z8563" s="301"/>
      <c r="AA8563" s="301"/>
      <c r="AB8563" s="301"/>
      <c r="AC8563" s="301"/>
      <c r="AD8563" s="301"/>
      <c r="AE8563" s="301"/>
      <c r="AF8563" s="301"/>
      <c r="AG8563" s="301"/>
      <c r="AH8563" s="301"/>
      <c r="AI8563" s="301"/>
    </row>
    <row r="8564" spans="18:35" ht="80.099999999999994" customHeight="1" x14ac:dyDescent="0.2">
      <c r="R8564" s="301"/>
      <c r="S8564" s="301"/>
      <c r="T8564" s="301"/>
      <c r="U8564" s="301"/>
      <c r="V8564" s="301"/>
      <c r="W8564" s="301"/>
      <c r="X8564" s="301"/>
      <c r="Y8564" s="301"/>
      <c r="Z8564" s="301"/>
      <c r="AA8564" s="301"/>
      <c r="AB8564" s="301"/>
      <c r="AC8564" s="301"/>
      <c r="AD8564" s="301"/>
      <c r="AE8564" s="301"/>
      <c r="AF8564" s="301"/>
      <c r="AG8564" s="301"/>
      <c r="AH8564" s="301"/>
      <c r="AI8564" s="301"/>
    </row>
    <row r="8565" spans="18:35" ht="80.099999999999994" customHeight="1" x14ac:dyDescent="0.2">
      <c r="R8565" s="301"/>
      <c r="S8565" s="301"/>
      <c r="T8565" s="301"/>
      <c r="U8565" s="301"/>
      <c r="V8565" s="301"/>
      <c r="W8565" s="301"/>
      <c r="X8565" s="301"/>
      <c r="Y8565" s="301"/>
      <c r="Z8565" s="301"/>
      <c r="AA8565" s="301"/>
      <c r="AB8565" s="301"/>
      <c r="AC8565" s="301"/>
      <c r="AD8565" s="301"/>
      <c r="AE8565" s="301"/>
      <c r="AF8565" s="301"/>
      <c r="AG8565" s="301"/>
      <c r="AH8565" s="301"/>
      <c r="AI8565" s="301"/>
    </row>
    <row r="8566" spans="18:35" ht="80.099999999999994" customHeight="1" x14ac:dyDescent="0.2">
      <c r="R8566" s="301"/>
      <c r="S8566" s="301"/>
      <c r="T8566" s="301"/>
      <c r="U8566" s="301"/>
      <c r="V8566" s="301"/>
      <c r="W8566" s="301"/>
      <c r="X8566" s="301"/>
      <c r="Y8566" s="301"/>
      <c r="Z8566" s="301"/>
      <c r="AA8566" s="301"/>
      <c r="AB8566" s="301"/>
      <c r="AC8566" s="301"/>
      <c r="AD8566" s="301"/>
      <c r="AE8566" s="301"/>
      <c r="AF8566" s="301"/>
      <c r="AG8566" s="301"/>
      <c r="AH8566" s="301"/>
      <c r="AI8566" s="301"/>
    </row>
    <row r="8567" spans="18:35" ht="80.099999999999994" customHeight="1" x14ac:dyDescent="0.2">
      <c r="R8567" s="301"/>
      <c r="S8567" s="301"/>
      <c r="T8567" s="301"/>
      <c r="U8567" s="301"/>
      <c r="V8567" s="301"/>
      <c r="W8567" s="301"/>
      <c r="X8567" s="301"/>
      <c r="Y8567" s="301"/>
      <c r="Z8567" s="301"/>
      <c r="AA8567" s="301"/>
      <c r="AB8567" s="301"/>
      <c r="AC8567" s="301"/>
      <c r="AD8567" s="301"/>
      <c r="AE8567" s="301"/>
      <c r="AF8567" s="301"/>
      <c r="AG8567" s="301"/>
      <c r="AH8567" s="301"/>
      <c r="AI8567" s="301"/>
    </row>
    <row r="8568" spans="18:35" ht="80.099999999999994" customHeight="1" x14ac:dyDescent="0.2">
      <c r="R8568" s="301"/>
      <c r="S8568" s="301"/>
      <c r="T8568" s="301"/>
      <c r="U8568" s="301"/>
      <c r="V8568" s="301"/>
      <c r="W8568" s="301"/>
      <c r="X8568" s="301"/>
      <c r="Y8568" s="301"/>
      <c r="Z8568" s="301"/>
      <c r="AA8568" s="301"/>
      <c r="AB8568" s="301"/>
      <c r="AC8568" s="301"/>
      <c r="AD8568" s="301"/>
      <c r="AE8568" s="301"/>
      <c r="AF8568" s="301"/>
      <c r="AG8568" s="301"/>
      <c r="AH8568" s="301"/>
      <c r="AI8568" s="301"/>
    </row>
    <row r="8569" spans="18:35" ht="80.099999999999994" customHeight="1" x14ac:dyDescent="0.2">
      <c r="R8569" s="301"/>
      <c r="S8569" s="301"/>
      <c r="T8569" s="301"/>
      <c r="U8569" s="301"/>
      <c r="V8569" s="301"/>
      <c r="W8569" s="301"/>
      <c r="X8569" s="301"/>
      <c r="Y8569" s="301"/>
      <c r="Z8569" s="301"/>
      <c r="AA8569" s="301"/>
      <c r="AB8569" s="301"/>
      <c r="AC8569" s="301"/>
      <c r="AD8569" s="301"/>
      <c r="AE8569" s="301"/>
      <c r="AF8569" s="301"/>
      <c r="AG8569" s="301"/>
      <c r="AH8569" s="301"/>
      <c r="AI8569" s="301"/>
    </row>
    <row r="8570" spans="18:35" ht="80.099999999999994" customHeight="1" x14ac:dyDescent="0.2">
      <c r="R8570" s="301"/>
      <c r="S8570" s="301"/>
      <c r="T8570" s="301"/>
      <c r="U8570" s="301"/>
      <c r="V8570" s="301"/>
      <c r="W8570" s="301"/>
      <c r="X8570" s="301"/>
      <c r="Y8570" s="301"/>
      <c r="Z8570" s="301"/>
      <c r="AA8570" s="301"/>
      <c r="AB8570" s="301"/>
      <c r="AC8570" s="301"/>
      <c r="AD8570" s="301"/>
      <c r="AE8570" s="301"/>
      <c r="AF8570" s="301"/>
      <c r="AG8570" s="301"/>
      <c r="AH8570" s="301"/>
      <c r="AI8570" s="301"/>
    </row>
    <row r="8571" spans="18:35" ht="80.099999999999994" customHeight="1" x14ac:dyDescent="0.2">
      <c r="R8571" s="301"/>
      <c r="S8571" s="301"/>
      <c r="T8571" s="301"/>
      <c r="U8571" s="301"/>
      <c r="V8571" s="301"/>
      <c r="W8571" s="301"/>
      <c r="X8571" s="301"/>
      <c r="Y8571" s="301"/>
      <c r="Z8571" s="301"/>
      <c r="AA8571" s="301"/>
      <c r="AB8571" s="301"/>
      <c r="AC8571" s="301"/>
      <c r="AD8571" s="301"/>
      <c r="AE8571" s="301"/>
      <c r="AF8571" s="301"/>
      <c r="AG8571" s="301"/>
      <c r="AH8571" s="301"/>
      <c r="AI8571" s="301"/>
    </row>
    <row r="8572" spans="18:35" ht="80.099999999999994" customHeight="1" x14ac:dyDescent="0.2">
      <c r="R8572" s="301"/>
      <c r="S8572" s="301"/>
      <c r="T8572" s="301"/>
      <c r="U8572" s="301"/>
      <c r="V8572" s="301"/>
      <c r="W8572" s="301"/>
      <c r="X8572" s="301"/>
      <c r="Y8572" s="301"/>
      <c r="Z8572" s="301"/>
      <c r="AA8572" s="301"/>
      <c r="AB8572" s="301"/>
      <c r="AC8572" s="301"/>
      <c r="AD8572" s="301"/>
      <c r="AE8572" s="301"/>
      <c r="AF8572" s="301"/>
      <c r="AG8572" s="301"/>
      <c r="AH8572" s="301"/>
      <c r="AI8572" s="301"/>
    </row>
    <row r="8573" spans="18:35" ht="80.099999999999994" customHeight="1" x14ac:dyDescent="0.2">
      <c r="R8573" s="301"/>
      <c r="S8573" s="301"/>
      <c r="T8573" s="301"/>
      <c r="U8573" s="301"/>
      <c r="V8573" s="301"/>
      <c r="W8573" s="301"/>
      <c r="X8573" s="301"/>
      <c r="Y8573" s="301"/>
      <c r="Z8573" s="301"/>
      <c r="AA8573" s="301"/>
      <c r="AB8573" s="301"/>
      <c r="AC8573" s="301"/>
      <c r="AD8573" s="301"/>
      <c r="AE8573" s="301"/>
      <c r="AF8573" s="301"/>
      <c r="AG8573" s="301"/>
      <c r="AH8573" s="301"/>
      <c r="AI8573" s="301"/>
    </row>
    <row r="8574" spans="18:35" ht="80.099999999999994" customHeight="1" x14ac:dyDescent="0.2">
      <c r="R8574" s="301"/>
      <c r="S8574" s="301"/>
      <c r="T8574" s="301"/>
      <c r="U8574" s="301"/>
      <c r="V8574" s="301"/>
      <c r="W8574" s="301"/>
      <c r="X8574" s="301"/>
      <c r="Y8574" s="301"/>
      <c r="Z8574" s="301"/>
      <c r="AA8574" s="301"/>
      <c r="AB8574" s="301"/>
      <c r="AC8574" s="301"/>
      <c r="AD8574" s="301"/>
      <c r="AE8574" s="301"/>
      <c r="AF8574" s="301"/>
      <c r="AG8574" s="301"/>
      <c r="AH8574" s="301"/>
      <c r="AI8574" s="301"/>
    </row>
    <row r="8575" spans="18:35" ht="80.099999999999994" customHeight="1" x14ac:dyDescent="0.2">
      <c r="R8575" s="301"/>
      <c r="S8575" s="301"/>
      <c r="T8575" s="301"/>
      <c r="U8575" s="301"/>
      <c r="V8575" s="301"/>
      <c r="W8575" s="301"/>
      <c r="X8575" s="301"/>
      <c r="Y8575" s="301"/>
      <c r="Z8575" s="301"/>
      <c r="AA8575" s="301"/>
      <c r="AB8575" s="301"/>
      <c r="AC8575" s="301"/>
      <c r="AD8575" s="301"/>
      <c r="AE8575" s="301"/>
      <c r="AF8575" s="301"/>
      <c r="AG8575" s="301"/>
      <c r="AH8575" s="301"/>
      <c r="AI8575" s="301"/>
    </row>
    <row r="8576" spans="18:35" ht="80.099999999999994" customHeight="1" x14ac:dyDescent="0.2">
      <c r="R8576" s="301"/>
      <c r="S8576" s="301"/>
      <c r="T8576" s="301"/>
      <c r="U8576" s="301"/>
      <c r="V8576" s="301"/>
      <c r="W8576" s="301"/>
      <c r="X8576" s="301"/>
      <c r="Y8576" s="301"/>
      <c r="Z8576" s="301"/>
      <c r="AA8576" s="301"/>
      <c r="AB8576" s="301"/>
      <c r="AC8576" s="301"/>
      <c r="AD8576" s="301"/>
      <c r="AE8576" s="301"/>
      <c r="AF8576" s="301"/>
      <c r="AG8576" s="301"/>
      <c r="AH8576" s="301"/>
      <c r="AI8576" s="301"/>
    </row>
    <row r="8577" spans="18:35" ht="80.099999999999994" customHeight="1" x14ac:dyDescent="0.2">
      <c r="R8577" s="301"/>
      <c r="S8577" s="301"/>
      <c r="T8577" s="301"/>
      <c r="U8577" s="301"/>
      <c r="V8577" s="301"/>
      <c r="W8577" s="301"/>
      <c r="X8577" s="301"/>
      <c r="Y8577" s="301"/>
      <c r="Z8577" s="301"/>
      <c r="AA8577" s="301"/>
      <c r="AB8577" s="301"/>
      <c r="AC8577" s="301"/>
      <c r="AD8577" s="301"/>
      <c r="AE8577" s="301"/>
      <c r="AF8577" s="301"/>
      <c r="AG8577" s="301"/>
      <c r="AH8577" s="301"/>
      <c r="AI8577" s="301"/>
    </row>
    <row r="8578" spans="18:35" ht="80.099999999999994" customHeight="1" x14ac:dyDescent="0.2">
      <c r="R8578" s="301"/>
      <c r="S8578" s="301"/>
      <c r="T8578" s="301"/>
      <c r="U8578" s="301"/>
      <c r="V8578" s="301"/>
      <c r="W8578" s="301"/>
      <c r="X8578" s="301"/>
      <c r="Y8578" s="301"/>
      <c r="Z8578" s="301"/>
      <c r="AA8578" s="301"/>
      <c r="AB8578" s="301"/>
      <c r="AC8578" s="301"/>
      <c r="AD8578" s="301"/>
      <c r="AE8578" s="301"/>
      <c r="AF8578" s="301"/>
      <c r="AG8578" s="301"/>
      <c r="AH8578" s="301"/>
      <c r="AI8578" s="301"/>
    </row>
    <row r="8579" spans="18:35" ht="80.099999999999994" customHeight="1" x14ac:dyDescent="0.2">
      <c r="R8579" s="301"/>
      <c r="S8579" s="301"/>
      <c r="T8579" s="301"/>
      <c r="U8579" s="301"/>
      <c r="V8579" s="301"/>
      <c r="W8579" s="301"/>
      <c r="X8579" s="301"/>
      <c r="Y8579" s="301"/>
      <c r="Z8579" s="301"/>
      <c r="AA8579" s="301"/>
      <c r="AB8579" s="301"/>
      <c r="AC8579" s="301"/>
      <c r="AD8579" s="301"/>
      <c r="AE8579" s="301"/>
      <c r="AF8579" s="301"/>
      <c r="AG8579" s="301"/>
      <c r="AH8579" s="301"/>
      <c r="AI8579" s="301"/>
    </row>
    <row r="8580" spans="18:35" ht="80.099999999999994" customHeight="1" x14ac:dyDescent="0.2">
      <c r="R8580" s="301"/>
      <c r="S8580" s="301"/>
      <c r="T8580" s="301"/>
      <c r="U8580" s="301"/>
      <c r="V8580" s="301"/>
      <c r="W8580" s="301"/>
      <c r="X8580" s="301"/>
      <c r="Y8580" s="301"/>
      <c r="Z8580" s="301"/>
      <c r="AA8580" s="301"/>
      <c r="AB8580" s="301"/>
      <c r="AC8580" s="301"/>
      <c r="AD8580" s="301"/>
      <c r="AE8580" s="301"/>
      <c r="AF8580" s="301"/>
      <c r="AG8580" s="301"/>
      <c r="AH8580" s="301"/>
      <c r="AI8580" s="301"/>
    </row>
    <row r="8581" spans="18:35" ht="80.099999999999994" customHeight="1" x14ac:dyDescent="0.2">
      <c r="R8581" s="301"/>
      <c r="S8581" s="301"/>
      <c r="T8581" s="301"/>
      <c r="U8581" s="301"/>
      <c r="V8581" s="301"/>
      <c r="W8581" s="301"/>
      <c r="X8581" s="301"/>
      <c r="Y8581" s="301"/>
      <c r="Z8581" s="301"/>
      <c r="AA8581" s="301"/>
      <c r="AB8581" s="301"/>
      <c r="AC8581" s="301"/>
      <c r="AD8581" s="301"/>
      <c r="AE8581" s="301"/>
      <c r="AF8581" s="301"/>
      <c r="AG8581" s="301"/>
      <c r="AH8581" s="301"/>
      <c r="AI8581" s="301"/>
    </row>
    <row r="8582" spans="18:35" ht="80.099999999999994" customHeight="1" x14ac:dyDescent="0.2">
      <c r="R8582" s="301"/>
      <c r="S8582" s="301"/>
      <c r="T8582" s="301"/>
      <c r="U8582" s="301"/>
      <c r="V8582" s="301"/>
      <c r="W8582" s="301"/>
      <c r="X8582" s="301"/>
      <c r="Y8582" s="301"/>
      <c r="Z8582" s="301"/>
      <c r="AA8582" s="301"/>
      <c r="AB8582" s="301"/>
      <c r="AC8582" s="301"/>
      <c r="AD8582" s="301"/>
      <c r="AE8582" s="301"/>
      <c r="AF8582" s="301"/>
      <c r="AG8582" s="301"/>
      <c r="AH8582" s="301"/>
      <c r="AI8582" s="301"/>
    </row>
    <row r="8583" spans="18:35" ht="80.099999999999994" customHeight="1" x14ac:dyDescent="0.2">
      <c r="R8583" s="301"/>
      <c r="S8583" s="301"/>
      <c r="T8583" s="301"/>
      <c r="U8583" s="301"/>
      <c r="V8583" s="301"/>
      <c r="W8583" s="301"/>
      <c r="X8583" s="301"/>
      <c r="Y8583" s="301"/>
      <c r="Z8583" s="301"/>
      <c r="AA8583" s="301"/>
      <c r="AB8583" s="301"/>
      <c r="AC8583" s="301"/>
      <c r="AD8583" s="301"/>
      <c r="AE8583" s="301"/>
      <c r="AF8583" s="301"/>
      <c r="AG8583" s="301"/>
      <c r="AH8583" s="301"/>
      <c r="AI8583" s="301"/>
    </row>
    <row r="8584" spans="18:35" ht="80.099999999999994" customHeight="1" x14ac:dyDescent="0.2">
      <c r="R8584" s="301"/>
      <c r="S8584" s="301"/>
      <c r="T8584" s="301"/>
      <c r="U8584" s="301"/>
      <c r="V8584" s="301"/>
      <c r="W8584" s="301"/>
      <c r="X8584" s="301"/>
      <c r="Y8584" s="301"/>
      <c r="Z8584" s="301"/>
      <c r="AA8584" s="301"/>
      <c r="AB8584" s="301"/>
      <c r="AC8584" s="301"/>
      <c r="AD8584" s="301"/>
      <c r="AE8584" s="301"/>
      <c r="AF8584" s="301"/>
      <c r="AG8584" s="301"/>
      <c r="AH8584" s="301"/>
      <c r="AI8584" s="301"/>
    </row>
    <row r="8585" spans="18:35" ht="80.099999999999994" customHeight="1" x14ac:dyDescent="0.2">
      <c r="R8585" s="301"/>
      <c r="S8585" s="301"/>
      <c r="T8585" s="301"/>
      <c r="U8585" s="301"/>
      <c r="V8585" s="301"/>
      <c r="W8585" s="301"/>
      <c r="X8585" s="301"/>
      <c r="Y8585" s="301"/>
      <c r="Z8585" s="301"/>
      <c r="AA8585" s="301"/>
      <c r="AB8585" s="301"/>
      <c r="AC8585" s="301"/>
      <c r="AD8585" s="301"/>
      <c r="AE8585" s="301"/>
      <c r="AF8585" s="301"/>
      <c r="AG8585" s="301"/>
      <c r="AH8585" s="301"/>
      <c r="AI8585" s="301"/>
    </row>
    <row r="8586" spans="18:35" ht="80.099999999999994" customHeight="1" x14ac:dyDescent="0.2">
      <c r="R8586" s="301"/>
      <c r="S8586" s="301"/>
      <c r="T8586" s="301"/>
      <c r="U8586" s="301"/>
      <c r="V8586" s="301"/>
      <c r="W8586" s="301"/>
      <c r="X8586" s="301"/>
      <c r="Y8586" s="301"/>
      <c r="Z8586" s="301"/>
      <c r="AA8586" s="301"/>
      <c r="AB8586" s="301"/>
      <c r="AC8586" s="301"/>
      <c r="AD8586" s="301"/>
      <c r="AE8586" s="301"/>
      <c r="AF8586" s="301"/>
      <c r="AG8586" s="301"/>
      <c r="AH8586" s="301"/>
      <c r="AI8586" s="301"/>
    </row>
    <row r="8587" spans="18:35" ht="80.099999999999994" customHeight="1" x14ac:dyDescent="0.2">
      <c r="R8587" s="301"/>
      <c r="S8587" s="301"/>
      <c r="T8587" s="301"/>
      <c r="U8587" s="301"/>
      <c r="V8587" s="301"/>
      <c r="W8587" s="301"/>
      <c r="X8587" s="301"/>
      <c r="Y8587" s="301"/>
      <c r="Z8587" s="301"/>
      <c r="AA8587" s="301"/>
      <c r="AB8587" s="301"/>
      <c r="AC8587" s="301"/>
      <c r="AD8587" s="301"/>
      <c r="AE8587" s="301"/>
      <c r="AF8587" s="301"/>
      <c r="AG8587" s="301"/>
      <c r="AH8587" s="301"/>
      <c r="AI8587" s="301"/>
    </row>
    <row r="8588" spans="18:35" ht="80.099999999999994" customHeight="1" x14ac:dyDescent="0.2">
      <c r="R8588" s="301"/>
      <c r="S8588" s="301"/>
      <c r="T8588" s="301"/>
      <c r="U8588" s="301"/>
      <c r="V8588" s="301"/>
      <c r="W8588" s="301"/>
      <c r="X8588" s="301"/>
      <c r="Y8588" s="301"/>
      <c r="Z8588" s="301"/>
      <c r="AA8588" s="301"/>
      <c r="AB8588" s="301"/>
      <c r="AC8588" s="301"/>
      <c r="AD8588" s="301"/>
      <c r="AE8588" s="301"/>
      <c r="AF8588" s="301"/>
      <c r="AG8588" s="301"/>
      <c r="AH8588" s="301"/>
      <c r="AI8588" s="301"/>
    </row>
    <row r="8589" spans="18:35" ht="80.099999999999994" customHeight="1" x14ac:dyDescent="0.2">
      <c r="R8589" s="301"/>
      <c r="S8589" s="301"/>
      <c r="T8589" s="301"/>
      <c r="U8589" s="301"/>
      <c r="V8589" s="301"/>
      <c r="W8589" s="301"/>
      <c r="X8589" s="301"/>
      <c r="Y8589" s="301"/>
      <c r="Z8589" s="301"/>
      <c r="AA8589" s="301"/>
      <c r="AB8589" s="301"/>
      <c r="AC8589" s="301"/>
      <c r="AD8589" s="301"/>
      <c r="AE8589" s="301"/>
      <c r="AF8589" s="301"/>
      <c r="AG8589" s="301"/>
      <c r="AH8589" s="301"/>
      <c r="AI8589" s="301"/>
    </row>
    <row r="8590" spans="18:35" ht="80.099999999999994" customHeight="1" x14ac:dyDescent="0.2">
      <c r="R8590" s="301"/>
      <c r="S8590" s="301"/>
      <c r="T8590" s="301"/>
      <c r="U8590" s="301"/>
      <c r="V8590" s="301"/>
      <c r="W8590" s="301"/>
      <c r="X8590" s="301"/>
      <c r="Y8590" s="301"/>
      <c r="Z8590" s="301"/>
      <c r="AA8590" s="301"/>
      <c r="AB8590" s="301"/>
      <c r="AC8590" s="301"/>
      <c r="AD8590" s="301"/>
      <c r="AE8590" s="301"/>
      <c r="AF8590" s="301"/>
      <c r="AG8590" s="301"/>
      <c r="AH8590" s="301"/>
      <c r="AI8590" s="301"/>
    </row>
    <row r="8591" spans="18:35" ht="80.099999999999994" customHeight="1" x14ac:dyDescent="0.2">
      <c r="R8591" s="301"/>
      <c r="S8591" s="301"/>
      <c r="T8591" s="301"/>
      <c r="U8591" s="301"/>
      <c r="V8591" s="301"/>
      <c r="W8591" s="301"/>
      <c r="X8591" s="301"/>
      <c r="Y8591" s="301"/>
      <c r="Z8591" s="301"/>
      <c r="AA8591" s="301"/>
      <c r="AB8591" s="301"/>
      <c r="AC8591" s="301"/>
      <c r="AD8591" s="301"/>
      <c r="AE8591" s="301"/>
      <c r="AF8591" s="301"/>
      <c r="AG8591" s="301"/>
      <c r="AH8591" s="301"/>
      <c r="AI8591" s="301"/>
    </row>
    <row r="8592" spans="18:35" ht="80.099999999999994" customHeight="1" x14ac:dyDescent="0.2">
      <c r="R8592" s="301"/>
      <c r="S8592" s="301"/>
      <c r="T8592" s="301"/>
      <c r="U8592" s="301"/>
      <c r="V8592" s="301"/>
      <c r="W8592" s="301"/>
      <c r="X8592" s="301"/>
      <c r="Y8592" s="301"/>
      <c r="Z8592" s="301"/>
      <c r="AA8592" s="301"/>
      <c r="AB8592" s="301"/>
      <c r="AC8592" s="301"/>
      <c r="AD8592" s="301"/>
      <c r="AE8592" s="301"/>
      <c r="AF8592" s="301"/>
      <c r="AG8592" s="301"/>
      <c r="AH8592" s="301"/>
      <c r="AI8592" s="301"/>
    </row>
    <row r="8593" spans="18:35" ht="80.099999999999994" customHeight="1" x14ac:dyDescent="0.2">
      <c r="R8593" s="301"/>
      <c r="S8593" s="301"/>
      <c r="T8593" s="301"/>
      <c r="U8593" s="301"/>
      <c r="V8593" s="301"/>
      <c r="W8593" s="301"/>
      <c r="X8593" s="301"/>
      <c r="Y8593" s="301"/>
      <c r="Z8593" s="301"/>
      <c r="AA8593" s="301"/>
      <c r="AB8593" s="301"/>
      <c r="AC8593" s="301"/>
      <c r="AD8593" s="301"/>
      <c r="AE8593" s="301"/>
      <c r="AF8593" s="301"/>
      <c r="AG8593" s="301"/>
      <c r="AH8593" s="301"/>
      <c r="AI8593" s="301"/>
    </row>
    <row r="8594" spans="18:35" ht="80.099999999999994" customHeight="1" x14ac:dyDescent="0.2">
      <c r="R8594" s="301"/>
      <c r="S8594" s="301"/>
      <c r="T8594" s="301"/>
      <c r="U8594" s="301"/>
      <c r="V8594" s="301"/>
      <c r="W8594" s="301"/>
      <c r="X8594" s="301"/>
      <c r="Y8594" s="301"/>
      <c r="Z8594" s="301"/>
      <c r="AA8594" s="301"/>
      <c r="AB8594" s="301"/>
      <c r="AC8594" s="301"/>
      <c r="AD8594" s="301"/>
      <c r="AE8594" s="301"/>
      <c r="AF8594" s="301"/>
      <c r="AG8594" s="301"/>
      <c r="AH8594" s="301"/>
      <c r="AI8594" s="301"/>
    </row>
    <row r="8595" spans="18:35" ht="80.099999999999994" customHeight="1" x14ac:dyDescent="0.2">
      <c r="R8595" s="301"/>
      <c r="S8595" s="301"/>
      <c r="T8595" s="301"/>
      <c r="U8595" s="301"/>
      <c r="V8595" s="301"/>
      <c r="W8595" s="301"/>
      <c r="X8595" s="301"/>
      <c r="Y8595" s="301"/>
      <c r="Z8595" s="301"/>
      <c r="AA8595" s="301"/>
      <c r="AB8595" s="301"/>
      <c r="AC8595" s="301"/>
      <c r="AD8595" s="301"/>
      <c r="AE8595" s="301"/>
      <c r="AF8595" s="301"/>
      <c r="AG8595" s="301"/>
      <c r="AH8595" s="301"/>
      <c r="AI8595" s="301"/>
    </row>
    <row r="8596" spans="18:35" ht="80.099999999999994" customHeight="1" x14ac:dyDescent="0.2">
      <c r="R8596" s="301"/>
      <c r="S8596" s="301"/>
      <c r="T8596" s="301"/>
      <c r="U8596" s="301"/>
      <c r="V8596" s="301"/>
      <c r="W8596" s="301"/>
      <c r="X8596" s="301"/>
      <c r="Y8596" s="301"/>
      <c r="Z8596" s="301"/>
      <c r="AA8596" s="301"/>
      <c r="AB8596" s="301"/>
      <c r="AC8596" s="301"/>
      <c r="AD8596" s="301"/>
      <c r="AE8596" s="301"/>
      <c r="AF8596" s="301"/>
      <c r="AG8596" s="301"/>
      <c r="AH8596" s="301"/>
      <c r="AI8596" s="301"/>
    </row>
    <row r="8597" spans="18:35" ht="80.099999999999994" customHeight="1" x14ac:dyDescent="0.2">
      <c r="R8597" s="301"/>
      <c r="S8597" s="301"/>
      <c r="T8597" s="301"/>
      <c r="U8597" s="301"/>
      <c r="V8597" s="301"/>
      <c r="W8597" s="301"/>
      <c r="X8597" s="301"/>
      <c r="Y8597" s="301"/>
      <c r="Z8597" s="301"/>
      <c r="AA8597" s="301"/>
      <c r="AB8597" s="301"/>
      <c r="AC8597" s="301"/>
      <c r="AD8597" s="301"/>
      <c r="AE8597" s="301"/>
      <c r="AF8597" s="301"/>
      <c r="AG8597" s="301"/>
      <c r="AH8597" s="301"/>
      <c r="AI8597" s="301"/>
    </row>
    <row r="8598" spans="18:35" ht="80.099999999999994" customHeight="1" x14ac:dyDescent="0.2">
      <c r="R8598" s="301"/>
      <c r="S8598" s="301"/>
      <c r="T8598" s="301"/>
      <c r="U8598" s="301"/>
      <c r="V8598" s="301"/>
      <c r="W8598" s="301"/>
      <c r="X8598" s="301"/>
      <c r="Y8598" s="301"/>
      <c r="Z8598" s="301"/>
      <c r="AA8598" s="301"/>
      <c r="AB8598" s="301"/>
      <c r="AC8598" s="301"/>
      <c r="AD8598" s="301"/>
      <c r="AE8598" s="301"/>
      <c r="AF8598" s="301"/>
      <c r="AG8598" s="301"/>
      <c r="AH8598" s="301"/>
      <c r="AI8598" s="301"/>
    </row>
    <row r="8599" spans="18:35" ht="80.099999999999994" customHeight="1" x14ac:dyDescent="0.2">
      <c r="R8599" s="301"/>
      <c r="S8599" s="301"/>
      <c r="T8599" s="301"/>
      <c r="U8599" s="301"/>
      <c r="V8599" s="301"/>
      <c r="W8599" s="301"/>
      <c r="X8599" s="301"/>
      <c r="Y8599" s="301"/>
      <c r="Z8599" s="301"/>
      <c r="AA8599" s="301"/>
      <c r="AB8599" s="301"/>
      <c r="AC8599" s="301"/>
      <c r="AD8599" s="301"/>
      <c r="AE8599" s="301"/>
      <c r="AF8599" s="301"/>
      <c r="AG8599" s="301"/>
      <c r="AH8599" s="301"/>
      <c r="AI8599" s="301"/>
    </row>
    <row r="8600" spans="18:35" ht="80.099999999999994" customHeight="1" x14ac:dyDescent="0.2">
      <c r="R8600" s="301"/>
      <c r="S8600" s="301"/>
      <c r="T8600" s="301"/>
      <c r="U8600" s="301"/>
      <c r="V8600" s="301"/>
      <c r="W8600" s="301"/>
      <c r="X8600" s="301"/>
      <c r="Y8600" s="301"/>
      <c r="Z8600" s="301"/>
      <c r="AA8600" s="301"/>
      <c r="AB8600" s="301"/>
      <c r="AC8600" s="301"/>
      <c r="AD8600" s="301"/>
      <c r="AE8600" s="301"/>
      <c r="AF8600" s="301"/>
      <c r="AG8600" s="301"/>
      <c r="AH8600" s="301"/>
      <c r="AI8600" s="301"/>
    </row>
    <row r="8601" spans="18:35" ht="80.099999999999994" customHeight="1" x14ac:dyDescent="0.2">
      <c r="R8601" s="301"/>
      <c r="S8601" s="301"/>
      <c r="T8601" s="301"/>
      <c r="U8601" s="301"/>
      <c r="V8601" s="301"/>
      <c r="W8601" s="301"/>
      <c r="X8601" s="301"/>
      <c r="Y8601" s="301"/>
      <c r="Z8601" s="301"/>
      <c r="AA8601" s="301"/>
      <c r="AB8601" s="301"/>
      <c r="AC8601" s="301"/>
      <c r="AD8601" s="301"/>
      <c r="AE8601" s="301"/>
      <c r="AF8601" s="301"/>
      <c r="AG8601" s="301"/>
      <c r="AH8601" s="301"/>
      <c r="AI8601" s="301"/>
    </row>
    <row r="8602" spans="18:35" ht="80.099999999999994" customHeight="1" x14ac:dyDescent="0.2">
      <c r="R8602" s="301"/>
      <c r="S8602" s="301"/>
      <c r="T8602" s="301"/>
      <c r="U8602" s="301"/>
      <c r="V8602" s="301"/>
      <c r="W8602" s="301"/>
      <c r="X8602" s="301"/>
      <c r="Y8602" s="301"/>
      <c r="Z8602" s="301"/>
      <c r="AA8602" s="301"/>
      <c r="AB8602" s="301"/>
      <c r="AC8602" s="301"/>
      <c r="AD8602" s="301"/>
      <c r="AE8602" s="301"/>
      <c r="AF8602" s="301"/>
      <c r="AG8602" s="301"/>
      <c r="AH8602" s="301"/>
      <c r="AI8602" s="301"/>
    </row>
    <row r="8603" spans="18:35" ht="80.099999999999994" customHeight="1" x14ac:dyDescent="0.2">
      <c r="R8603" s="301"/>
      <c r="S8603" s="301"/>
      <c r="T8603" s="301"/>
      <c r="U8603" s="301"/>
      <c r="V8603" s="301"/>
      <c r="W8603" s="301"/>
      <c r="X8603" s="301"/>
      <c r="Y8603" s="301"/>
      <c r="Z8603" s="301"/>
      <c r="AA8603" s="301"/>
      <c r="AB8603" s="301"/>
      <c r="AC8603" s="301"/>
      <c r="AD8603" s="301"/>
      <c r="AE8603" s="301"/>
      <c r="AF8603" s="301"/>
      <c r="AG8603" s="301"/>
      <c r="AH8603" s="301"/>
      <c r="AI8603" s="301"/>
    </row>
    <row r="8604" spans="18:35" ht="80.099999999999994" customHeight="1" x14ac:dyDescent="0.2">
      <c r="R8604" s="301"/>
      <c r="S8604" s="301"/>
      <c r="T8604" s="301"/>
      <c r="U8604" s="301"/>
      <c r="V8604" s="301"/>
      <c r="W8604" s="301"/>
      <c r="X8604" s="301"/>
      <c r="Y8604" s="301"/>
      <c r="Z8604" s="301"/>
      <c r="AA8604" s="301"/>
      <c r="AB8604" s="301"/>
      <c r="AC8604" s="301"/>
      <c r="AD8604" s="301"/>
      <c r="AE8604" s="301"/>
      <c r="AF8604" s="301"/>
      <c r="AG8604" s="301"/>
      <c r="AH8604" s="301"/>
      <c r="AI8604" s="301"/>
    </row>
    <row r="8605" spans="18:35" ht="80.099999999999994" customHeight="1" x14ac:dyDescent="0.2">
      <c r="R8605" s="301"/>
      <c r="S8605" s="301"/>
      <c r="T8605" s="301"/>
      <c r="U8605" s="301"/>
      <c r="V8605" s="301"/>
      <c r="W8605" s="301"/>
      <c r="X8605" s="301"/>
      <c r="Y8605" s="301"/>
      <c r="Z8605" s="301"/>
      <c r="AA8605" s="301"/>
      <c r="AB8605" s="301"/>
      <c r="AC8605" s="301"/>
      <c r="AD8605" s="301"/>
      <c r="AE8605" s="301"/>
      <c r="AF8605" s="301"/>
      <c r="AG8605" s="301"/>
      <c r="AH8605" s="301"/>
      <c r="AI8605" s="301"/>
    </row>
    <row r="8606" spans="18:35" ht="80.099999999999994" customHeight="1" x14ac:dyDescent="0.2">
      <c r="R8606" s="301"/>
      <c r="S8606" s="301"/>
      <c r="T8606" s="301"/>
      <c r="U8606" s="301"/>
      <c r="V8606" s="301"/>
      <c r="W8606" s="301"/>
      <c r="X8606" s="301"/>
      <c r="Y8606" s="301"/>
      <c r="Z8606" s="301"/>
      <c r="AA8606" s="301"/>
      <c r="AB8606" s="301"/>
      <c r="AC8606" s="301"/>
      <c r="AD8606" s="301"/>
      <c r="AE8606" s="301"/>
      <c r="AF8606" s="301"/>
      <c r="AG8606" s="301"/>
      <c r="AH8606" s="301"/>
      <c r="AI8606" s="301"/>
    </row>
    <row r="8607" spans="18:35" ht="80.099999999999994" customHeight="1" x14ac:dyDescent="0.2">
      <c r="R8607" s="301"/>
      <c r="S8607" s="301"/>
      <c r="T8607" s="301"/>
      <c r="U8607" s="301"/>
      <c r="V8607" s="301"/>
      <c r="W8607" s="301"/>
      <c r="X8607" s="301"/>
      <c r="Y8607" s="301"/>
      <c r="Z8607" s="301"/>
      <c r="AA8607" s="301"/>
      <c r="AB8607" s="301"/>
      <c r="AC8607" s="301"/>
      <c r="AD8607" s="301"/>
      <c r="AE8607" s="301"/>
      <c r="AF8607" s="301"/>
      <c r="AG8607" s="301"/>
      <c r="AH8607" s="301"/>
      <c r="AI8607" s="301"/>
    </row>
    <row r="8608" spans="18:35" ht="80.099999999999994" customHeight="1" x14ac:dyDescent="0.2">
      <c r="R8608" s="301"/>
      <c r="S8608" s="301"/>
      <c r="T8608" s="301"/>
      <c r="U8608" s="301"/>
      <c r="V8608" s="301"/>
      <c r="W8608" s="301"/>
      <c r="X8608" s="301"/>
      <c r="Y8608" s="301"/>
      <c r="Z8608" s="301"/>
      <c r="AA8608" s="301"/>
      <c r="AB8608" s="301"/>
      <c r="AC8608" s="301"/>
      <c r="AD8608" s="301"/>
      <c r="AE8608" s="301"/>
      <c r="AF8608" s="301"/>
      <c r="AG8608" s="301"/>
      <c r="AH8608" s="301"/>
      <c r="AI8608" s="301"/>
    </row>
    <row r="8609" spans="18:35" ht="80.099999999999994" customHeight="1" x14ac:dyDescent="0.2">
      <c r="R8609" s="301"/>
      <c r="S8609" s="301"/>
      <c r="T8609" s="301"/>
      <c r="U8609" s="301"/>
      <c r="V8609" s="301"/>
      <c r="W8609" s="301"/>
      <c r="X8609" s="301"/>
      <c r="Y8609" s="301"/>
      <c r="Z8609" s="301"/>
      <c r="AA8609" s="301"/>
      <c r="AB8609" s="301"/>
      <c r="AC8609" s="301"/>
      <c r="AD8609" s="301"/>
      <c r="AE8609" s="301"/>
      <c r="AF8609" s="301"/>
      <c r="AG8609" s="301"/>
      <c r="AH8609" s="301"/>
      <c r="AI8609" s="301"/>
    </row>
    <row r="8610" spans="18:35" ht="80.099999999999994" customHeight="1" x14ac:dyDescent="0.2">
      <c r="R8610" s="301"/>
      <c r="S8610" s="301"/>
      <c r="T8610" s="301"/>
      <c r="U8610" s="301"/>
      <c r="V8610" s="301"/>
      <c r="W8610" s="301"/>
      <c r="X8610" s="301"/>
      <c r="Y8610" s="301"/>
      <c r="Z8610" s="301"/>
      <c r="AA8610" s="301"/>
      <c r="AB8610" s="301"/>
      <c r="AC8610" s="301"/>
      <c r="AD8610" s="301"/>
      <c r="AE8610" s="301"/>
      <c r="AF8610" s="301"/>
      <c r="AG8610" s="301"/>
      <c r="AH8610" s="301"/>
      <c r="AI8610" s="301"/>
    </row>
    <row r="8611" spans="18:35" ht="80.099999999999994" customHeight="1" x14ac:dyDescent="0.2">
      <c r="R8611" s="301"/>
      <c r="S8611" s="301"/>
      <c r="T8611" s="301"/>
      <c r="U8611" s="301"/>
      <c r="V8611" s="301"/>
      <c r="W8611" s="301"/>
      <c r="X8611" s="301"/>
      <c r="Y8611" s="301"/>
      <c r="Z8611" s="301"/>
      <c r="AA8611" s="301"/>
      <c r="AB8611" s="301"/>
      <c r="AC8611" s="301"/>
      <c r="AD8611" s="301"/>
      <c r="AE8611" s="301"/>
      <c r="AF8611" s="301"/>
      <c r="AG8611" s="301"/>
      <c r="AH8611" s="301"/>
      <c r="AI8611" s="301"/>
    </row>
    <row r="8612" spans="18:35" ht="80.099999999999994" customHeight="1" x14ac:dyDescent="0.2">
      <c r="R8612" s="301"/>
      <c r="S8612" s="301"/>
      <c r="T8612" s="301"/>
      <c r="U8612" s="301"/>
      <c r="V8612" s="301"/>
      <c r="W8612" s="301"/>
      <c r="X8612" s="301"/>
      <c r="Y8612" s="301"/>
      <c r="Z8612" s="301"/>
      <c r="AA8612" s="301"/>
      <c r="AB8612" s="301"/>
      <c r="AC8612" s="301"/>
      <c r="AD8612" s="301"/>
      <c r="AE8612" s="301"/>
      <c r="AF8612" s="301"/>
      <c r="AG8612" s="301"/>
      <c r="AH8612" s="301"/>
      <c r="AI8612" s="301"/>
    </row>
    <row r="8613" spans="18:35" ht="80.099999999999994" customHeight="1" x14ac:dyDescent="0.2">
      <c r="R8613" s="301"/>
      <c r="S8613" s="301"/>
      <c r="T8613" s="301"/>
      <c r="U8613" s="301"/>
      <c r="V8613" s="301"/>
      <c r="W8613" s="301"/>
      <c r="X8613" s="301"/>
      <c r="Y8613" s="301"/>
      <c r="Z8613" s="301"/>
      <c r="AA8613" s="301"/>
      <c r="AB8613" s="301"/>
      <c r="AC8613" s="301"/>
      <c r="AD8613" s="301"/>
      <c r="AE8613" s="301"/>
      <c r="AF8613" s="301"/>
      <c r="AG8613" s="301"/>
      <c r="AH8613" s="301"/>
      <c r="AI8613" s="301"/>
    </row>
    <row r="8614" spans="18:35" ht="80.099999999999994" customHeight="1" x14ac:dyDescent="0.2">
      <c r="R8614" s="301"/>
      <c r="S8614" s="301"/>
      <c r="T8614" s="301"/>
      <c r="U8614" s="301"/>
      <c r="V8614" s="301"/>
      <c r="W8614" s="301"/>
      <c r="X8614" s="301"/>
      <c r="Y8614" s="301"/>
      <c r="Z8614" s="301"/>
      <c r="AA8614" s="301"/>
      <c r="AB8614" s="301"/>
      <c r="AC8614" s="301"/>
      <c r="AD8614" s="301"/>
      <c r="AE8614" s="301"/>
      <c r="AF8614" s="301"/>
      <c r="AG8614" s="301"/>
      <c r="AH8614" s="301"/>
      <c r="AI8614" s="301"/>
    </row>
    <row r="8615" spans="18:35" ht="80.099999999999994" customHeight="1" x14ac:dyDescent="0.2">
      <c r="R8615" s="301"/>
      <c r="S8615" s="301"/>
      <c r="T8615" s="301"/>
      <c r="U8615" s="301"/>
      <c r="V8615" s="301"/>
      <c r="W8615" s="301"/>
      <c r="X8615" s="301"/>
      <c r="Y8615" s="301"/>
      <c r="Z8615" s="301"/>
      <c r="AA8615" s="301"/>
      <c r="AB8615" s="301"/>
      <c r="AC8615" s="301"/>
      <c r="AD8615" s="301"/>
      <c r="AE8615" s="301"/>
      <c r="AF8615" s="301"/>
      <c r="AG8615" s="301"/>
      <c r="AH8615" s="301"/>
      <c r="AI8615" s="301"/>
    </row>
    <row r="8616" spans="18:35" ht="80.099999999999994" customHeight="1" x14ac:dyDescent="0.2">
      <c r="R8616" s="301"/>
      <c r="S8616" s="301"/>
      <c r="T8616" s="301"/>
      <c r="U8616" s="301"/>
      <c r="V8616" s="301"/>
      <c r="W8616" s="301"/>
      <c r="X8616" s="301"/>
      <c r="Y8616" s="301"/>
      <c r="Z8616" s="301"/>
      <c r="AA8616" s="301"/>
      <c r="AB8616" s="301"/>
      <c r="AC8616" s="301"/>
      <c r="AD8616" s="301"/>
      <c r="AE8616" s="301"/>
      <c r="AF8616" s="301"/>
      <c r="AG8616" s="301"/>
      <c r="AH8616" s="301"/>
      <c r="AI8616" s="301"/>
    </row>
    <row r="8617" spans="18:35" ht="80.099999999999994" customHeight="1" x14ac:dyDescent="0.2">
      <c r="R8617" s="301"/>
      <c r="S8617" s="301"/>
      <c r="T8617" s="301"/>
      <c r="U8617" s="301"/>
      <c r="V8617" s="301"/>
      <c r="W8617" s="301"/>
      <c r="X8617" s="301"/>
      <c r="Y8617" s="301"/>
      <c r="Z8617" s="301"/>
      <c r="AA8617" s="301"/>
      <c r="AB8617" s="301"/>
      <c r="AC8617" s="301"/>
      <c r="AD8617" s="301"/>
      <c r="AE8617" s="301"/>
      <c r="AF8617" s="301"/>
      <c r="AG8617" s="301"/>
      <c r="AH8617" s="301"/>
      <c r="AI8617" s="301"/>
    </row>
    <row r="8618" spans="18:35" ht="80.099999999999994" customHeight="1" x14ac:dyDescent="0.2">
      <c r="R8618" s="301"/>
      <c r="S8618" s="301"/>
      <c r="T8618" s="301"/>
      <c r="U8618" s="301"/>
      <c r="V8618" s="301"/>
      <c r="W8618" s="301"/>
      <c r="X8618" s="301"/>
      <c r="Y8618" s="301"/>
      <c r="Z8618" s="301"/>
      <c r="AA8618" s="301"/>
      <c r="AB8618" s="301"/>
      <c r="AC8618" s="301"/>
      <c r="AD8618" s="301"/>
      <c r="AE8618" s="301"/>
      <c r="AF8618" s="301"/>
      <c r="AG8618" s="301"/>
      <c r="AH8618" s="301"/>
      <c r="AI8618" s="301"/>
    </row>
    <row r="8619" spans="18:35" ht="80.099999999999994" customHeight="1" x14ac:dyDescent="0.2">
      <c r="R8619" s="301"/>
      <c r="S8619" s="301"/>
      <c r="T8619" s="301"/>
      <c r="U8619" s="301"/>
      <c r="V8619" s="301"/>
      <c r="W8619" s="301"/>
      <c r="X8619" s="301"/>
      <c r="Y8619" s="301"/>
      <c r="Z8619" s="301"/>
      <c r="AA8619" s="301"/>
      <c r="AB8619" s="301"/>
      <c r="AC8619" s="301"/>
      <c r="AD8619" s="301"/>
      <c r="AE8619" s="301"/>
      <c r="AF8619" s="301"/>
      <c r="AG8619" s="301"/>
      <c r="AH8619" s="301"/>
      <c r="AI8619" s="301"/>
    </row>
    <row r="8620" spans="18:35" ht="80.099999999999994" customHeight="1" x14ac:dyDescent="0.2">
      <c r="R8620" s="301"/>
      <c r="S8620" s="301"/>
      <c r="T8620" s="301"/>
      <c r="U8620" s="301"/>
      <c r="V8620" s="301"/>
      <c r="W8620" s="301"/>
      <c r="X8620" s="301"/>
      <c r="Y8620" s="301"/>
      <c r="Z8620" s="301"/>
      <c r="AA8620" s="301"/>
      <c r="AB8620" s="301"/>
      <c r="AC8620" s="301"/>
      <c r="AD8620" s="301"/>
      <c r="AE8620" s="301"/>
      <c r="AF8620" s="301"/>
      <c r="AG8620" s="301"/>
      <c r="AH8620" s="301"/>
      <c r="AI8620" s="301"/>
    </row>
    <row r="8621" spans="18:35" ht="80.099999999999994" customHeight="1" x14ac:dyDescent="0.2">
      <c r="R8621" s="301"/>
      <c r="S8621" s="301"/>
      <c r="T8621" s="301"/>
      <c r="U8621" s="301"/>
      <c r="V8621" s="301"/>
      <c r="W8621" s="301"/>
      <c r="X8621" s="301"/>
      <c r="Y8621" s="301"/>
      <c r="Z8621" s="301"/>
      <c r="AA8621" s="301"/>
      <c r="AB8621" s="301"/>
      <c r="AC8621" s="301"/>
      <c r="AD8621" s="301"/>
      <c r="AE8621" s="301"/>
      <c r="AF8621" s="301"/>
      <c r="AG8621" s="301"/>
      <c r="AH8621" s="301"/>
      <c r="AI8621" s="301"/>
    </row>
    <row r="8622" spans="18:35" ht="80.099999999999994" customHeight="1" x14ac:dyDescent="0.2">
      <c r="R8622" s="301"/>
      <c r="S8622" s="301"/>
      <c r="T8622" s="301"/>
      <c r="U8622" s="301"/>
      <c r="V8622" s="301"/>
      <c r="W8622" s="301"/>
      <c r="X8622" s="301"/>
      <c r="Y8622" s="301"/>
      <c r="Z8622" s="301"/>
      <c r="AA8622" s="301"/>
      <c r="AB8622" s="301"/>
      <c r="AC8622" s="301"/>
      <c r="AD8622" s="301"/>
      <c r="AE8622" s="301"/>
      <c r="AF8622" s="301"/>
      <c r="AG8622" s="301"/>
      <c r="AH8622" s="301"/>
      <c r="AI8622" s="301"/>
    </row>
    <row r="8623" spans="18:35" ht="80.099999999999994" customHeight="1" x14ac:dyDescent="0.2">
      <c r="R8623" s="301"/>
      <c r="S8623" s="301"/>
      <c r="T8623" s="301"/>
      <c r="U8623" s="301"/>
      <c r="V8623" s="301"/>
      <c r="W8623" s="301"/>
      <c r="X8623" s="301"/>
      <c r="Y8623" s="301"/>
      <c r="Z8623" s="301"/>
      <c r="AA8623" s="301"/>
      <c r="AB8623" s="301"/>
      <c r="AC8623" s="301"/>
      <c r="AD8623" s="301"/>
      <c r="AE8623" s="301"/>
      <c r="AF8623" s="301"/>
      <c r="AG8623" s="301"/>
      <c r="AH8623" s="301"/>
      <c r="AI8623" s="301"/>
    </row>
    <row r="8624" spans="18:35" ht="80.099999999999994" customHeight="1" x14ac:dyDescent="0.2">
      <c r="R8624" s="301"/>
      <c r="S8624" s="301"/>
      <c r="T8624" s="301"/>
      <c r="U8624" s="301"/>
      <c r="V8624" s="301"/>
      <c r="W8624" s="301"/>
      <c r="X8624" s="301"/>
      <c r="Y8624" s="301"/>
      <c r="Z8624" s="301"/>
      <c r="AA8624" s="301"/>
      <c r="AB8624" s="301"/>
      <c r="AC8624" s="301"/>
      <c r="AD8624" s="301"/>
      <c r="AE8624" s="301"/>
      <c r="AF8624" s="301"/>
      <c r="AG8624" s="301"/>
      <c r="AH8624" s="301"/>
      <c r="AI8624" s="301"/>
    </row>
    <row r="8625" spans="18:35" ht="80.099999999999994" customHeight="1" x14ac:dyDescent="0.2">
      <c r="R8625" s="301"/>
      <c r="S8625" s="301"/>
      <c r="T8625" s="301"/>
      <c r="U8625" s="301"/>
      <c r="V8625" s="301"/>
      <c r="W8625" s="301"/>
      <c r="X8625" s="301"/>
      <c r="Y8625" s="301"/>
      <c r="Z8625" s="301"/>
      <c r="AA8625" s="301"/>
      <c r="AB8625" s="301"/>
      <c r="AC8625" s="301"/>
      <c r="AD8625" s="301"/>
      <c r="AE8625" s="301"/>
      <c r="AF8625" s="301"/>
      <c r="AG8625" s="301"/>
      <c r="AH8625" s="301"/>
      <c r="AI8625" s="301"/>
    </row>
    <row r="8626" spans="18:35" ht="80.099999999999994" customHeight="1" x14ac:dyDescent="0.2">
      <c r="R8626" s="301"/>
      <c r="S8626" s="301"/>
      <c r="T8626" s="301"/>
      <c r="U8626" s="301"/>
      <c r="V8626" s="301"/>
      <c r="W8626" s="301"/>
      <c r="X8626" s="301"/>
      <c r="Y8626" s="301"/>
      <c r="Z8626" s="301"/>
      <c r="AA8626" s="301"/>
      <c r="AB8626" s="301"/>
      <c r="AC8626" s="301"/>
      <c r="AD8626" s="301"/>
      <c r="AE8626" s="301"/>
      <c r="AF8626" s="301"/>
      <c r="AG8626" s="301"/>
      <c r="AH8626" s="301"/>
      <c r="AI8626" s="301"/>
    </row>
    <row r="8627" spans="18:35" ht="80.099999999999994" customHeight="1" x14ac:dyDescent="0.2">
      <c r="R8627" s="301"/>
      <c r="S8627" s="301"/>
      <c r="T8627" s="301"/>
      <c r="U8627" s="301"/>
      <c r="V8627" s="301"/>
      <c r="W8627" s="301"/>
      <c r="X8627" s="301"/>
      <c r="Y8627" s="301"/>
      <c r="Z8627" s="301"/>
      <c r="AA8627" s="301"/>
      <c r="AB8627" s="301"/>
      <c r="AC8627" s="301"/>
      <c r="AD8627" s="301"/>
      <c r="AE8627" s="301"/>
      <c r="AF8627" s="301"/>
      <c r="AG8627" s="301"/>
      <c r="AH8627" s="301"/>
      <c r="AI8627" s="301"/>
    </row>
    <row r="8628" spans="18:35" ht="80.099999999999994" customHeight="1" x14ac:dyDescent="0.2">
      <c r="R8628" s="301"/>
      <c r="S8628" s="301"/>
      <c r="T8628" s="301"/>
      <c r="U8628" s="301"/>
      <c r="V8628" s="301"/>
      <c r="W8628" s="301"/>
      <c r="X8628" s="301"/>
      <c r="Y8628" s="301"/>
      <c r="Z8628" s="301"/>
      <c r="AA8628" s="301"/>
      <c r="AB8628" s="301"/>
      <c r="AC8628" s="301"/>
      <c r="AD8628" s="301"/>
      <c r="AE8628" s="301"/>
      <c r="AF8628" s="301"/>
      <c r="AG8628" s="301"/>
      <c r="AH8628" s="301"/>
      <c r="AI8628" s="301"/>
    </row>
    <row r="8629" spans="18:35" ht="80.099999999999994" customHeight="1" x14ac:dyDescent="0.2">
      <c r="R8629" s="301"/>
      <c r="S8629" s="301"/>
      <c r="T8629" s="301"/>
      <c r="U8629" s="301"/>
      <c r="V8629" s="301"/>
      <c r="W8629" s="301"/>
      <c r="X8629" s="301"/>
      <c r="Y8629" s="301"/>
      <c r="Z8629" s="301"/>
      <c r="AA8629" s="301"/>
      <c r="AB8629" s="301"/>
      <c r="AC8629" s="301"/>
      <c r="AD8629" s="301"/>
      <c r="AE8629" s="301"/>
      <c r="AF8629" s="301"/>
      <c r="AG8629" s="301"/>
      <c r="AH8629" s="301"/>
      <c r="AI8629" s="301"/>
    </row>
    <row r="8630" spans="18:35" ht="80.099999999999994" customHeight="1" x14ac:dyDescent="0.2">
      <c r="R8630" s="301"/>
      <c r="S8630" s="301"/>
      <c r="T8630" s="301"/>
      <c r="U8630" s="301"/>
      <c r="V8630" s="301"/>
      <c r="W8630" s="301"/>
      <c r="X8630" s="301"/>
      <c r="Y8630" s="301"/>
      <c r="Z8630" s="301"/>
      <c r="AA8630" s="301"/>
      <c r="AB8630" s="301"/>
      <c r="AC8630" s="301"/>
      <c r="AD8630" s="301"/>
      <c r="AE8630" s="301"/>
      <c r="AF8630" s="301"/>
      <c r="AG8630" s="301"/>
      <c r="AH8630" s="301"/>
      <c r="AI8630" s="301"/>
    </row>
    <row r="8631" spans="18:35" ht="80.099999999999994" customHeight="1" x14ac:dyDescent="0.2">
      <c r="R8631" s="301"/>
      <c r="S8631" s="301"/>
      <c r="T8631" s="301"/>
      <c r="U8631" s="301"/>
      <c r="V8631" s="301"/>
      <c r="W8631" s="301"/>
      <c r="X8631" s="301"/>
      <c r="Y8631" s="301"/>
      <c r="Z8631" s="301"/>
      <c r="AA8631" s="301"/>
      <c r="AB8631" s="301"/>
      <c r="AC8631" s="301"/>
      <c r="AD8631" s="301"/>
      <c r="AE8631" s="301"/>
      <c r="AF8631" s="301"/>
      <c r="AG8631" s="301"/>
      <c r="AH8631" s="301"/>
      <c r="AI8631" s="301"/>
    </row>
    <row r="8632" spans="18:35" ht="80.099999999999994" customHeight="1" x14ac:dyDescent="0.2">
      <c r="R8632" s="301"/>
      <c r="S8632" s="301"/>
      <c r="T8632" s="301"/>
      <c r="U8632" s="301"/>
      <c r="V8632" s="301"/>
      <c r="W8632" s="301"/>
      <c r="X8632" s="301"/>
      <c r="Y8632" s="301"/>
      <c r="Z8632" s="301"/>
      <c r="AA8632" s="301"/>
      <c r="AB8632" s="301"/>
      <c r="AC8632" s="301"/>
      <c r="AD8632" s="301"/>
      <c r="AE8632" s="301"/>
      <c r="AF8632" s="301"/>
      <c r="AG8632" s="301"/>
      <c r="AH8632" s="301"/>
      <c r="AI8632" s="301"/>
    </row>
    <row r="8633" spans="18:35" ht="80.099999999999994" customHeight="1" x14ac:dyDescent="0.2">
      <c r="R8633" s="301"/>
      <c r="S8633" s="301"/>
      <c r="T8633" s="301"/>
      <c r="U8633" s="301"/>
      <c r="V8633" s="301"/>
      <c r="W8633" s="301"/>
      <c r="X8633" s="301"/>
      <c r="Y8633" s="301"/>
      <c r="Z8633" s="301"/>
      <c r="AA8633" s="301"/>
      <c r="AB8633" s="301"/>
      <c r="AC8633" s="301"/>
      <c r="AD8633" s="301"/>
      <c r="AE8633" s="301"/>
      <c r="AF8633" s="301"/>
      <c r="AG8633" s="301"/>
      <c r="AH8633" s="301"/>
      <c r="AI8633" s="301"/>
    </row>
    <row r="8634" spans="18:35" ht="80.099999999999994" customHeight="1" x14ac:dyDescent="0.2">
      <c r="R8634" s="301"/>
      <c r="S8634" s="301"/>
      <c r="T8634" s="301"/>
      <c r="U8634" s="301"/>
      <c r="V8634" s="301"/>
      <c r="W8634" s="301"/>
      <c r="X8634" s="301"/>
      <c r="Y8634" s="301"/>
      <c r="Z8634" s="301"/>
      <c r="AA8634" s="301"/>
      <c r="AB8634" s="301"/>
      <c r="AC8634" s="301"/>
      <c r="AD8634" s="301"/>
      <c r="AE8634" s="301"/>
      <c r="AF8634" s="301"/>
      <c r="AG8634" s="301"/>
      <c r="AH8634" s="301"/>
      <c r="AI8634" s="301"/>
    </row>
    <row r="8635" spans="18:35" ht="80.099999999999994" customHeight="1" x14ac:dyDescent="0.2">
      <c r="R8635" s="301"/>
      <c r="S8635" s="301"/>
      <c r="T8635" s="301"/>
      <c r="U8635" s="301"/>
      <c r="V8635" s="301"/>
      <c r="W8635" s="301"/>
      <c r="X8635" s="301"/>
      <c r="Y8635" s="301"/>
      <c r="Z8635" s="301"/>
      <c r="AA8635" s="301"/>
      <c r="AB8635" s="301"/>
      <c r="AC8635" s="301"/>
      <c r="AD8635" s="301"/>
      <c r="AE8635" s="301"/>
      <c r="AF8635" s="301"/>
      <c r="AG8635" s="301"/>
      <c r="AH8635" s="301"/>
      <c r="AI8635" s="301"/>
    </row>
    <row r="8636" spans="18:35" ht="80.099999999999994" customHeight="1" x14ac:dyDescent="0.2">
      <c r="R8636" s="301"/>
      <c r="S8636" s="301"/>
      <c r="T8636" s="301"/>
      <c r="U8636" s="301"/>
      <c r="V8636" s="301"/>
      <c r="W8636" s="301"/>
      <c r="X8636" s="301"/>
      <c r="Y8636" s="301"/>
      <c r="Z8636" s="301"/>
      <c r="AA8636" s="301"/>
      <c r="AB8636" s="301"/>
      <c r="AC8636" s="301"/>
      <c r="AD8636" s="301"/>
      <c r="AE8636" s="301"/>
      <c r="AF8636" s="301"/>
      <c r="AG8636" s="301"/>
      <c r="AH8636" s="301"/>
      <c r="AI8636" s="301"/>
    </row>
    <row r="8637" spans="18:35" ht="80.099999999999994" customHeight="1" x14ac:dyDescent="0.2">
      <c r="R8637" s="301"/>
      <c r="S8637" s="301"/>
      <c r="T8637" s="301"/>
      <c r="U8637" s="301"/>
      <c r="V8637" s="301"/>
      <c r="W8637" s="301"/>
      <c r="X8637" s="301"/>
      <c r="Y8637" s="301"/>
      <c r="Z8637" s="301"/>
      <c r="AA8637" s="301"/>
      <c r="AB8637" s="301"/>
      <c r="AC8637" s="301"/>
      <c r="AD8637" s="301"/>
      <c r="AE8637" s="301"/>
      <c r="AF8637" s="301"/>
      <c r="AG8637" s="301"/>
      <c r="AH8637" s="301"/>
      <c r="AI8637" s="301"/>
    </row>
    <row r="8638" spans="18:35" ht="80.099999999999994" customHeight="1" x14ac:dyDescent="0.2">
      <c r="R8638" s="301"/>
      <c r="S8638" s="301"/>
      <c r="T8638" s="301"/>
      <c r="U8638" s="301"/>
      <c r="V8638" s="301"/>
      <c r="W8638" s="301"/>
      <c r="X8638" s="301"/>
      <c r="Y8638" s="301"/>
      <c r="Z8638" s="301"/>
      <c r="AA8638" s="301"/>
      <c r="AB8638" s="301"/>
      <c r="AC8638" s="301"/>
      <c r="AD8638" s="301"/>
      <c r="AE8638" s="301"/>
      <c r="AF8638" s="301"/>
      <c r="AG8638" s="301"/>
      <c r="AH8638" s="301"/>
      <c r="AI8638" s="301"/>
    </row>
    <row r="8639" spans="18:35" ht="80.099999999999994" customHeight="1" x14ac:dyDescent="0.2">
      <c r="R8639" s="301"/>
      <c r="S8639" s="301"/>
      <c r="T8639" s="301"/>
      <c r="U8639" s="301"/>
      <c r="V8639" s="301"/>
      <c r="W8639" s="301"/>
      <c r="X8639" s="301"/>
      <c r="Y8639" s="301"/>
      <c r="Z8639" s="301"/>
      <c r="AA8639" s="301"/>
      <c r="AB8639" s="301"/>
      <c r="AC8639" s="301"/>
      <c r="AD8639" s="301"/>
      <c r="AE8639" s="301"/>
      <c r="AF8639" s="301"/>
      <c r="AG8639" s="301"/>
      <c r="AH8639" s="301"/>
      <c r="AI8639" s="301"/>
    </row>
    <row r="8640" spans="18:35" ht="80.099999999999994" customHeight="1" x14ac:dyDescent="0.2">
      <c r="R8640" s="301"/>
      <c r="S8640" s="301"/>
      <c r="T8640" s="301"/>
      <c r="U8640" s="301"/>
      <c r="V8640" s="301"/>
      <c r="W8640" s="301"/>
      <c r="X8640" s="301"/>
      <c r="Y8640" s="301"/>
      <c r="Z8640" s="301"/>
      <c r="AA8640" s="301"/>
      <c r="AB8640" s="301"/>
      <c r="AC8640" s="301"/>
      <c r="AD8640" s="301"/>
      <c r="AE8640" s="301"/>
      <c r="AF8640" s="301"/>
      <c r="AG8640" s="301"/>
      <c r="AH8640" s="301"/>
      <c r="AI8640" s="301"/>
    </row>
    <row r="8641" spans="18:35" ht="80.099999999999994" customHeight="1" x14ac:dyDescent="0.2">
      <c r="R8641" s="301"/>
      <c r="S8641" s="301"/>
      <c r="T8641" s="301"/>
      <c r="U8641" s="301"/>
      <c r="V8641" s="301"/>
      <c r="W8641" s="301"/>
      <c r="X8641" s="301"/>
      <c r="Y8641" s="301"/>
      <c r="Z8641" s="301"/>
      <c r="AA8641" s="301"/>
      <c r="AB8641" s="301"/>
      <c r="AC8641" s="301"/>
      <c r="AD8641" s="301"/>
      <c r="AE8641" s="301"/>
      <c r="AF8641" s="301"/>
      <c r="AG8641" s="301"/>
      <c r="AH8641" s="301"/>
      <c r="AI8641" s="301"/>
    </row>
    <row r="8642" spans="18:35" ht="80.099999999999994" customHeight="1" x14ac:dyDescent="0.2">
      <c r="R8642" s="301"/>
      <c r="S8642" s="301"/>
      <c r="T8642" s="301"/>
      <c r="U8642" s="301"/>
      <c r="V8642" s="301"/>
      <c r="W8642" s="301"/>
      <c r="X8642" s="301"/>
      <c r="Y8642" s="301"/>
      <c r="Z8642" s="301"/>
      <c r="AA8642" s="301"/>
      <c r="AB8642" s="301"/>
      <c r="AC8642" s="301"/>
      <c r="AD8642" s="301"/>
      <c r="AE8642" s="301"/>
      <c r="AF8642" s="301"/>
      <c r="AG8642" s="301"/>
      <c r="AH8642" s="301"/>
      <c r="AI8642" s="301"/>
    </row>
    <row r="8643" spans="18:35" ht="80.099999999999994" customHeight="1" x14ac:dyDescent="0.2">
      <c r="R8643" s="301"/>
      <c r="S8643" s="301"/>
      <c r="T8643" s="301"/>
      <c r="U8643" s="301"/>
      <c r="V8643" s="301"/>
      <c r="W8643" s="301"/>
      <c r="X8643" s="301"/>
      <c r="Y8643" s="301"/>
      <c r="Z8643" s="301"/>
      <c r="AA8643" s="301"/>
      <c r="AB8643" s="301"/>
      <c r="AC8643" s="301"/>
      <c r="AD8643" s="301"/>
      <c r="AE8643" s="301"/>
      <c r="AF8643" s="301"/>
      <c r="AG8643" s="301"/>
      <c r="AH8643" s="301"/>
      <c r="AI8643" s="301"/>
    </row>
    <row r="8644" spans="18:35" ht="80.099999999999994" customHeight="1" x14ac:dyDescent="0.2">
      <c r="R8644" s="301"/>
      <c r="S8644" s="301"/>
      <c r="T8644" s="301"/>
      <c r="U8644" s="301"/>
      <c r="V8644" s="301"/>
      <c r="W8644" s="301"/>
      <c r="X8644" s="301"/>
      <c r="Y8644" s="301"/>
      <c r="Z8644" s="301"/>
      <c r="AA8644" s="301"/>
      <c r="AB8644" s="301"/>
      <c r="AC8644" s="301"/>
      <c r="AD8644" s="301"/>
      <c r="AE8644" s="301"/>
      <c r="AF8644" s="301"/>
      <c r="AG8644" s="301"/>
      <c r="AH8644" s="301"/>
      <c r="AI8644" s="301"/>
    </row>
    <row r="8645" spans="18:35" ht="80.099999999999994" customHeight="1" x14ac:dyDescent="0.2">
      <c r="R8645" s="301"/>
      <c r="S8645" s="301"/>
      <c r="T8645" s="301"/>
      <c r="U8645" s="301"/>
      <c r="V8645" s="301"/>
      <c r="W8645" s="301"/>
      <c r="X8645" s="301"/>
      <c r="Y8645" s="301"/>
      <c r="Z8645" s="301"/>
      <c r="AA8645" s="301"/>
      <c r="AB8645" s="301"/>
      <c r="AC8645" s="301"/>
      <c r="AD8645" s="301"/>
      <c r="AE8645" s="301"/>
      <c r="AF8645" s="301"/>
      <c r="AG8645" s="301"/>
      <c r="AH8645" s="301"/>
      <c r="AI8645" s="301"/>
    </row>
    <row r="8646" spans="18:35" ht="80.099999999999994" customHeight="1" x14ac:dyDescent="0.2">
      <c r="R8646" s="301"/>
      <c r="S8646" s="301"/>
      <c r="T8646" s="301"/>
      <c r="U8646" s="301"/>
      <c r="V8646" s="301"/>
      <c r="W8646" s="301"/>
      <c r="X8646" s="301"/>
      <c r="Y8646" s="301"/>
      <c r="Z8646" s="301"/>
      <c r="AA8646" s="301"/>
      <c r="AB8646" s="301"/>
      <c r="AC8646" s="301"/>
      <c r="AD8646" s="301"/>
      <c r="AE8646" s="301"/>
      <c r="AF8646" s="301"/>
      <c r="AG8646" s="301"/>
      <c r="AH8646" s="301"/>
      <c r="AI8646" s="301"/>
    </row>
    <row r="8647" spans="18:35" ht="80.099999999999994" customHeight="1" x14ac:dyDescent="0.2">
      <c r="R8647" s="301"/>
      <c r="S8647" s="301"/>
      <c r="T8647" s="301"/>
      <c r="U8647" s="301"/>
      <c r="V8647" s="301"/>
      <c r="W8647" s="301"/>
      <c r="X8647" s="301"/>
      <c r="Y8647" s="301"/>
      <c r="Z8647" s="301"/>
      <c r="AA8647" s="301"/>
      <c r="AB8647" s="301"/>
      <c r="AC8647" s="301"/>
      <c r="AD8647" s="301"/>
      <c r="AE8647" s="301"/>
      <c r="AF8647" s="301"/>
      <c r="AG8647" s="301"/>
      <c r="AH8647" s="301"/>
      <c r="AI8647" s="301"/>
    </row>
    <row r="8648" spans="18:35" ht="80.099999999999994" customHeight="1" x14ac:dyDescent="0.2">
      <c r="R8648" s="301"/>
      <c r="S8648" s="301"/>
      <c r="T8648" s="301"/>
      <c r="U8648" s="301"/>
      <c r="V8648" s="301"/>
      <c r="W8648" s="301"/>
      <c r="X8648" s="301"/>
      <c r="Y8648" s="301"/>
      <c r="Z8648" s="301"/>
      <c r="AA8648" s="301"/>
      <c r="AB8648" s="301"/>
      <c r="AC8648" s="301"/>
      <c r="AD8648" s="301"/>
      <c r="AE8648" s="301"/>
      <c r="AF8648" s="301"/>
      <c r="AG8648" s="301"/>
      <c r="AH8648" s="301"/>
      <c r="AI8648" s="301"/>
    </row>
    <row r="8649" spans="18:35" ht="80.099999999999994" customHeight="1" x14ac:dyDescent="0.2">
      <c r="R8649" s="301"/>
      <c r="S8649" s="301"/>
      <c r="T8649" s="301"/>
      <c r="U8649" s="301"/>
      <c r="V8649" s="301"/>
      <c r="W8649" s="301"/>
      <c r="X8649" s="301"/>
      <c r="Y8649" s="301"/>
      <c r="Z8649" s="301"/>
      <c r="AA8649" s="301"/>
      <c r="AB8649" s="301"/>
      <c r="AC8649" s="301"/>
      <c r="AD8649" s="301"/>
      <c r="AE8649" s="301"/>
      <c r="AF8649" s="301"/>
      <c r="AG8649" s="301"/>
      <c r="AH8649" s="301"/>
      <c r="AI8649" s="301"/>
    </row>
    <row r="8650" spans="18:35" ht="80.099999999999994" customHeight="1" x14ac:dyDescent="0.2">
      <c r="R8650" s="301"/>
      <c r="S8650" s="301"/>
      <c r="T8650" s="301"/>
      <c r="U8650" s="301"/>
      <c r="V8650" s="301"/>
      <c r="W8650" s="301"/>
      <c r="X8650" s="301"/>
      <c r="Y8650" s="301"/>
      <c r="Z8650" s="301"/>
      <c r="AA8650" s="301"/>
      <c r="AB8650" s="301"/>
      <c r="AC8650" s="301"/>
      <c r="AD8650" s="301"/>
      <c r="AE8650" s="301"/>
      <c r="AF8650" s="301"/>
      <c r="AG8650" s="301"/>
      <c r="AH8650" s="301"/>
      <c r="AI8650" s="301"/>
    </row>
    <row r="8651" spans="18:35" ht="80.099999999999994" customHeight="1" x14ac:dyDescent="0.2">
      <c r="R8651" s="301"/>
      <c r="S8651" s="301"/>
      <c r="T8651" s="301"/>
      <c r="U8651" s="301"/>
      <c r="V8651" s="301"/>
      <c r="W8651" s="301"/>
      <c r="X8651" s="301"/>
      <c r="Y8651" s="301"/>
      <c r="Z8651" s="301"/>
      <c r="AA8651" s="301"/>
      <c r="AB8651" s="301"/>
      <c r="AC8651" s="301"/>
      <c r="AD8651" s="301"/>
      <c r="AE8651" s="301"/>
      <c r="AF8651" s="301"/>
      <c r="AG8651" s="301"/>
      <c r="AH8651" s="301"/>
      <c r="AI8651" s="301"/>
    </row>
    <row r="8652" spans="18:35" ht="80.099999999999994" customHeight="1" x14ac:dyDescent="0.2">
      <c r="R8652" s="301"/>
      <c r="S8652" s="301"/>
      <c r="T8652" s="301"/>
      <c r="U8652" s="301"/>
      <c r="V8652" s="301"/>
      <c r="W8652" s="301"/>
      <c r="X8652" s="301"/>
      <c r="Y8652" s="301"/>
      <c r="Z8652" s="301"/>
      <c r="AA8652" s="301"/>
      <c r="AB8652" s="301"/>
      <c r="AC8652" s="301"/>
      <c r="AD8652" s="301"/>
      <c r="AE8652" s="301"/>
      <c r="AF8652" s="301"/>
      <c r="AG8652" s="301"/>
      <c r="AH8652" s="301"/>
      <c r="AI8652" s="301"/>
    </row>
    <row r="8653" spans="18:35" ht="80.099999999999994" customHeight="1" x14ac:dyDescent="0.2">
      <c r="R8653" s="301"/>
      <c r="S8653" s="301"/>
      <c r="T8653" s="301"/>
      <c r="U8653" s="301"/>
      <c r="V8653" s="301"/>
      <c r="W8653" s="301"/>
      <c r="X8653" s="301"/>
      <c r="Y8653" s="301"/>
      <c r="Z8653" s="301"/>
      <c r="AA8653" s="301"/>
      <c r="AB8653" s="301"/>
      <c r="AC8653" s="301"/>
      <c r="AD8653" s="301"/>
      <c r="AE8653" s="301"/>
      <c r="AF8653" s="301"/>
      <c r="AG8653" s="301"/>
      <c r="AH8653" s="301"/>
      <c r="AI8653" s="301"/>
    </row>
    <row r="8654" spans="18:35" ht="80.099999999999994" customHeight="1" x14ac:dyDescent="0.2">
      <c r="R8654" s="301"/>
      <c r="S8654" s="301"/>
      <c r="T8654" s="301"/>
      <c r="U8654" s="301"/>
      <c r="V8654" s="301"/>
      <c r="W8654" s="301"/>
      <c r="X8654" s="301"/>
      <c r="Y8654" s="301"/>
      <c r="Z8654" s="301"/>
      <c r="AA8654" s="301"/>
      <c r="AB8654" s="301"/>
      <c r="AC8654" s="301"/>
      <c r="AD8654" s="301"/>
      <c r="AE8654" s="301"/>
      <c r="AF8654" s="301"/>
      <c r="AG8654" s="301"/>
      <c r="AH8654" s="301"/>
      <c r="AI8654" s="301"/>
    </row>
    <row r="8655" spans="18:35" ht="80.099999999999994" customHeight="1" x14ac:dyDescent="0.2">
      <c r="R8655" s="301"/>
      <c r="S8655" s="301"/>
      <c r="T8655" s="301"/>
      <c r="U8655" s="301"/>
      <c r="V8655" s="301"/>
      <c r="W8655" s="301"/>
      <c r="X8655" s="301"/>
      <c r="Y8655" s="301"/>
      <c r="Z8655" s="301"/>
      <c r="AA8655" s="301"/>
      <c r="AB8655" s="301"/>
      <c r="AC8655" s="301"/>
      <c r="AD8655" s="301"/>
      <c r="AE8655" s="301"/>
      <c r="AF8655" s="301"/>
      <c r="AG8655" s="301"/>
      <c r="AH8655" s="301"/>
      <c r="AI8655" s="301"/>
    </row>
    <row r="8656" spans="18:35" ht="80.099999999999994" customHeight="1" x14ac:dyDescent="0.2">
      <c r="R8656" s="301"/>
      <c r="S8656" s="301"/>
      <c r="T8656" s="301"/>
      <c r="U8656" s="301"/>
      <c r="V8656" s="301"/>
      <c r="W8656" s="301"/>
      <c r="X8656" s="301"/>
      <c r="Y8656" s="301"/>
      <c r="Z8656" s="301"/>
      <c r="AA8656" s="301"/>
      <c r="AB8656" s="301"/>
      <c r="AC8656" s="301"/>
      <c r="AD8656" s="301"/>
      <c r="AE8656" s="301"/>
      <c r="AF8656" s="301"/>
      <c r="AG8656" s="301"/>
      <c r="AH8656" s="301"/>
      <c r="AI8656" s="301"/>
    </row>
    <row r="8657" spans="18:35" ht="80.099999999999994" customHeight="1" x14ac:dyDescent="0.2">
      <c r="R8657" s="301"/>
      <c r="S8657" s="301"/>
      <c r="T8657" s="301"/>
      <c r="U8657" s="301"/>
      <c r="V8657" s="301"/>
      <c r="W8657" s="301"/>
      <c r="X8657" s="301"/>
      <c r="Y8657" s="301"/>
      <c r="Z8657" s="301"/>
      <c r="AA8657" s="301"/>
      <c r="AB8657" s="301"/>
      <c r="AC8657" s="301"/>
      <c r="AD8657" s="301"/>
      <c r="AE8657" s="301"/>
      <c r="AF8657" s="301"/>
      <c r="AG8657" s="301"/>
      <c r="AH8657" s="301"/>
      <c r="AI8657" s="301"/>
    </row>
    <row r="8658" spans="18:35" ht="80.099999999999994" customHeight="1" x14ac:dyDescent="0.2">
      <c r="R8658" s="301"/>
      <c r="S8658" s="301"/>
      <c r="T8658" s="301"/>
      <c r="U8658" s="301"/>
      <c r="V8658" s="301"/>
      <c r="W8658" s="301"/>
      <c r="X8658" s="301"/>
      <c r="Y8658" s="301"/>
      <c r="Z8658" s="301"/>
      <c r="AA8658" s="301"/>
      <c r="AB8658" s="301"/>
      <c r="AC8658" s="301"/>
      <c r="AD8658" s="301"/>
      <c r="AE8658" s="301"/>
      <c r="AF8658" s="301"/>
      <c r="AG8658" s="301"/>
      <c r="AH8658" s="301"/>
      <c r="AI8658" s="301"/>
    </row>
    <row r="8659" spans="18:35" ht="80.099999999999994" customHeight="1" x14ac:dyDescent="0.2">
      <c r="R8659" s="301"/>
      <c r="S8659" s="301"/>
      <c r="T8659" s="301"/>
      <c r="U8659" s="301"/>
      <c r="V8659" s="301"/>
      <c r="W8659" s="301"/>
      <c r="X8659" s="301"/>
      <c r="Y8659" s="301"/>
      <c r="Z8659" s="301"/>
      <c r="AA8659" s="301"/>
      <c r="AB8659" s="301"/>
      <c r="AC8659" s="301"/>
      <c r="AD8659" s="301"/>
      <c r="AE8659" s="301"/>
      <c r="AF8659" s="301"/>
      <c r="AG8659" s="301"/>
      <c r="AH8659" s="301"/>
      <c r="AI8659" s="301"/>
    </row>
    <row r="8660" spans="18:35" ht="80.099999999999994" customHeight="1" x14ac:dyDescent="0.2">
      <c r="R8660" s="301"/>
      <c r="S8660" s="301"/>
      <c r="T8660" s="301"/>
      <c r="U8660" s="301"/>
      <c r="V8660" s="301"/>
      <c r="W8660" s="301"/>
      <c r="X8660" s="301"/>
      <c r="Y8660" s="301"/>
      <c r="Z8660" s="301"/>
      <c r="AA8660" s="301"/>
      <c r="AB8660" s="301"/>
      <c r="AC8660" s="301"/>
      <c r="AD8660" s="301"/>
      <c r="AE8660" s="301"/>
      <c r="AF8660" s="301"/>
      <c r="AG8660" s="301"/>
      <c r="AH8660" s="301"/>
      <c r="AI8660" s="301"/>
    </row>
    <row r="8661" spans="18:35" ht="80.099999999999994" customHeight="1" x14ac:dyDescent="0.2">
      <c r="R8661" s="301"/>
      <c r="S8661" s="301"/>
      <c r="T8661" s="301"/>
      <c r="U8661" s="301"/>
      <c r="V8661" s="301"/>
      <c r="W8661" s="301"/>
      <c r="X8661" s="301"/>
      <c r="Y8661" s="301"/>
      <c r="Z8661" s="301"/>
      <c r="AA8661" s="301"/>
      <c r="AB8661" s="301"/>
      <c r="AC8661" s="301"/>
      <c r="AD8661" s="301"/>
      <c r="AE8661" s="301"/>
      <c r="AF8661" s="301"/>
      <c r="AG8661" s="301"/>
      <c r="AH8661" s="301"/>
      <c r="AI8661" s="301"/>
    </row>
    <row r="8662" spans="18:35" ht="80.099999999999994" customHeight="1" x14ac:dyDescent="0.2">
      <c r="R8662" s="301"/>
      <c r="S8662" s="301"/>
      <c r="T8662" s="301"/>
      <c r="U8662" s="301"/>
      <c r="V8662" s="301"/>
      <c r="W8662" s="301"/>
      <c r="X8662" s="301"/>
      <c r="Y8662" s="301"/>
      <c r="Z8662" s="301"/>
      <c r="AA8662" s="301"/>
      <c r="AB8662" s="301"/>
      <c r="AC8662" s="301"/>
      <c r="AD8662" s="301"/>
      <c r="AE8662" s="301"/>
      <c r="AF8662" s="301"/>
      <c r="AG8662" s="301"/>
      <c r="AH8662" s="301"/>
      <c r="AI8662" s="301"/>
    </row>
    <row r="8663" spans="18:35" ht="80.099999999999994" customHeight="1" x14ac:dyDescent="0.2">
      <c r="R8663" s="301"/>
      <c r="S8663" s="301"/>
      <c r="T8663" s="301"/>
      <c r="U8663" s="301"/>
      <c r="V8663" s="301"/>
      <c r="W8663" s="301"/>
      <c r="X8663" s="301"/>
      <c r="Y8663" s="301"/>
      <c r="Z8663" s="301"/>
      <c r="AA8663" s="301"/>
      <c r="AB8663" s="301"/>
      <c r="AC8663" s="301"/>
      <c r="AD8663" s="301"/>
      <c r="AE8663" s="301"/>
      <c r="AF8663" s="301"/>
      <c r="AG8663" s="301"/>
      <c r="AH8663" s="301"/>
      <c r="AI8663" s="301"/>
    </row>
    <row r="8664" spans="18:35" ht="80.099999999999994" customHeight="1" x14ac:dyDescent="0.2">
      <c r="R8664" s="301"/>
      <c r="S8664" s="301"/>
      <c r="T8664" s="301"/>
      <c r="U8664" s="301"/>
      <c r="V8664" s="301"/>
      <c r="W8664" s="301"/>
      <c r="X8664" s="301"/>
      <c r="Y8664" s="301"/>
      <c r="Z8664" s="301"/>
      <c r="AA8664" s="301"/>
      <c r="AB8664" s="301"/>
      <c r="AC8664" s="301"/>
      <c r="AD8664" s="301"/>
      <c r="AE8664" s="301"/>
      <c r="AF8664" s="301"/>
      <c r="AG8664" s="301"/>
      <c r="AH8664" s="301"/>
      <c r="AI8664" s="301"/>
    </row>
    <row r="8665" spans="18:35" ht="80.099999999999994" customHeight="1" x14ac:dyDescent="0.2">
      <c r="R8665" s="301"/>
      <c r="S8665" s="301"/>
      <c r="T8665" s="301"/>
      <c r="U8665" s="301"/>
      <c r="V8665" s="301"/>
      <c r="W8665" s="301"/>
      <c r="X8665" s="301"/>
      <c r="Y8665" s="301"/>
      <c r="Z8665" s="301"/>
      <c r="AA8665" s="301"/>
      <c r="AB8665" s="301"/>
      <c r="AC8665" s="301"/>
      <c r="AD8665" s="301"/>
      <c r="AE8665" s="301"/>
      <c r="AF8665" s="301"/>
      <c r="AG8665" s="301"/>
      <c r="AH8665" s="301"/>
      <c r="AI8665" s="301"/>
    </row>
    <row r="8666" spans="18:35" ht="80.099999999999994" customHeight="1" x14ac:dyDescent="0.2">
      <c r="R8666" s="301"/>
      <c r="S8666" s="301"/>
      <c r="T8666" s="301"/>
      <c r="U8666" s="301"/>
      <c r="V8666" s="301"/>
      <c r="W8666" s="301"/>
      <c r="X8666" s="301"/>
      <c r="Y8666" s="301"/>
      <c r="Z8666" s="301"/>
      <c r="AA8666" s="301"/>
      <c r="AB8666" s="301"/>
      <c r="AC8666" s="301"/>
      <c r="AD8666" s="301"/>
      <c r="AE8666" s="301"/>
      <c r="AF8666" s="301"/>
      <c r="AG8666" s="301"/>
      <c r="AH8666" s="301"/>
      <c r="AI8666" s="301"/>
    </row>
    <row r="8667" spans="18:35" ht="80.099999999999994" customHeight="1" x14ac:dyDescent="0.2">
      <c r="R8667" s="301"/>
      <c r="S8667" s="301"/>
      <c r="T8667" s="301"/>
      <c r="U8667" s="301"/>
      <c r="V8667" s="301"/>
      <c r="W8667" s="301"/>
      <c r="X8667" s="301"/>
      <c r="Y8667" s="301"/>
      <c r="Z8667" s="301"/>
      <c r="AA8667" s="301"/>
      <c r="AB8667" s="301"/>
      <c r="AC8667" s="301"/>
      <c r="AD8667" s="301"/>
      <c r="AE8667" s="301"/>
      <c r="AF8667" s="301"/>
      <c r="AG8667" s="301"/>
      <c r="AH8667" s="301"/>
      <c r="AI8667" s="301"/>
    </row>
    <row r="8668" spans="18:35" ht="80.099999999999994" customHeight="1" x14ac:dyDescent="0.2">
      <c r="R8668" s="301"/>
      <c r="S8668" s="301"/>
      <c r="T8668" s="301"/>
      <c r="U8668" s="301"/>
      <c r="V8668" s="301"/>
      <c r="W8668" s="301"/>
      <c r="X8668" s="301"/>
      <c r="Y8668" s="301"/>
      <c r="Z8668" s="301"/>
      <c r="AA8668" s="301"/>
      <c r="AB8668" s="301"/>
      <c r="AC8668" s="301"/>
      <c r="AD8668" s="301"/>
      <c r="AE8668" s="301"/>
      <c r="AF8668" s="301"/>
      <c r="AG8668" s="301"/>
      <c r="AH8668" s="301"/>
      <c r="AI8668" s="301"/>
    </row>
    <row r="8669" spans="18:35" ht="80.099999999999994" customHeight="1" x14ac:dyDescent="0.2">
      <c r="R8669" s="301"/>
      <c r="S8669" s="301"/>
      <c r="T8669" s="301"/>
      <c r="U8669" s="301"/>
      <c r="V8669" s="301"/>
      <c r="W8669" s="301"/>
      <c r="X8669" s="301"/>
      <c r="Y8669" s="301"/>
      <c r="Z8669" s="301"/>
      <c r="AA8669" s="301"/>
      <c r="AB8669" s="301"/>
      <c r="AC8669" s="301"/>
      <c r="AD8669" s="301"/>
      <c r="AE8669" s="301"/>
      <c r="AF8669" s="301"/>
      <c r="AG8669" s="301"/>
      <c r="AH8669" s="301"/>
      <c r="AI8669" s="301"/>
    </row>
    <row r="8670" spans="18:35" ht="80.099999999999994" customHeight="1" x14ac:dyDescent="0.2">
      <c r="R8670" s="301"/>
      <c r="S8670" s="301"/>
      <c r="T8670" s="301"/>
      <c r="U8670" s="301"/>
      <c r="V8670" s="301"/>
      <c r="W8670" s="301"/>
      <c r="X8670" s="301"/>
      <c r="Y8670" s="301"/>
      <c r="Z8670" s="301"/>
      <c r="AA8670" s="301"/>
      <c r="AB8670" s="301"/>
      <c r="AC8670" s="301"/>
      <c r="AD8670" s="301"/>
      <c r="AE8670" s="301"/>
      <c r="AF8670" s="301"/>
      <c r="AG8670" s="301"/>
      <c r="AH8670" s="301"/>
      <c r="AI8670" s="301"/>
    </row>
    <row r="8671" spans="18:35" ht="80.099999999999994" customHeight="1" x14ac:dyDescent="0.2">
      <c r="R8671" s="301"/>
      <c r="S8671" s="301"/>
      <c r="T8671" s="301"/>
      <c r="U8671" s="301"/>
      <c r="V8671" s="301"/>
      <c r="W8671" s="301"/>
      <c r="X8671" s="301"/>
      <c r="Y8671" s="301"/>
      <c r="Z8671" s="301"/>
      <c r="AA8671" s="301"/>
      <c r="AB8671" s="301"/>
      <c r="AC8671" s="301"/>
      <c r="AD8671" s="301"/>
      <c r="AE8671" s="301"/>
      <c r="AF8671" s="301"/>
      <c r="AG8671" s="301"/>
      <c r="AH8671" s="301"/>
      <c r="AI8671" s="301"/>
    </row>
    <row r="8672" spans="18:35" ht="80.099999999999994" customHeight="1" x14ac:dyDescent="0.2">
      <c r="R8672" s="301"/>
      <c r="S8672" s="301"/>
      <c r="T8672" s="301"/>
      <c r="U8672" s="301"/>
      <c r="V8672" s="301"/>
      <c r="W8672" s="301"/>
      <c r="X8672" s="301"/>
      <c r="Y8672" s="301"/>
      <c r="Z8672" s="301"/>
      <c r="AA8672" s="301"/>
      <c r="AB8672" s="301"/>
      <c r="AC8672" s="301"/>
      <c r="AD8672" s="301"/>
      <c r="AE8672" s="301"/>
      <c r="AF8672" s="301"/>
      <c r="AG8672" s="301"/>
      <c r="AH8672" s="301"/>
      <c r="AI8672" s="301"/>
    </row>
    <row r="8673" spans="18:35" ht="80.099999999999994" customHeight="1" x14ac:dyDescent="0.2">
      <c r="R8673" s="301"/>
      <c r="S8673" s="301"/>
      <c r="T8673" s="301"/>
      <c r="U8673" s="301"/>
      <c r="V8673" s="301"/>
      <c r="W8673" s="301"/>
      <c r="X8673" s="301"/>
      <c r="Y8673" s="301"/>
      <c r="Z8673" s="301"/>
      <c r="AA8673" s="301"/>
      <c r="AB8673" s="301"/>
      <c r="AC8673" s="301"/>
      <c r="AD8673" s="301"/>
      <c r="AE8673" s="301"/>
      <c r="AF8673" s="301"/>
      <c r="AG8673" s="301"/>
      <c r="AH8673" s="301"/>
      <c r="AI8673" s="301"/>
    </row>
    <row r="8674" spans="18:35" ht="80.099999999999994" customHeight="1" x14ac:dyDescent="0.2">
      <c r="R8674" s="301"/>
      <c r="S8674" s="301"/>
      <c r="T8674" s="301"/>
      <c r="U8674" s="301"/>
      <c r="V8674" s="301"/>
      <c r="W8674" s="301"/>
      <c r="X8674" s="301"/>
      <c r="Y8674" s="301"/>
      <c r="Z8674" s="301"/>
      <c r="AA8674" s="301"/>
      <c r="AB8674" s="301"/>
      <c r="AC8674" s="301"/>
      <c r="AD8674" s="301"/>
      <c r="AE8674" s="301"/>
      <c r="AF8674" s="301"/>
      <c r="AG8674" s="301"/>
      <c r="AH8674" s="301"/>
      <c r="AI8674" s="301"/>
    </row>
    <row r="8675" spans="18:35" ht="80.099999999999994" customHeight="1" x14ac:dyDescent="0.2">
      <c r="R8675" s="301"/>
      <c r="S8675" s="301"/>
      <c r="T8675" s="301"/>
      <c r="U8675" s="301"/>
      <c r="V8675" s="301"/>
      <c r="W8675" s="301"/>
      <c r="X8675" s="301"/>
      <c r="Y8675" s="301"/>
      <c r="Z8675" s="301"/>
      <c r="AA8675" s="301"/>
      <c r="AB8675" s="301"/>
      <c r="AC8675" s="301"/>
      <c r="AD8675" s="301"/>
      <c r="AE8675" s="301"/>
      <c r="AF8675" s="301"/>
      <c r="AG8675" s="301"/>
      <c r="AH8675" s="301"/>
      <c r="AI8675" s="301"/>
    </row>
    <row r="8676" spans="18:35" ht="80.099999999999994" customHeight="1" x14ac:dyDescent="0.2">
      <c r="R8676" s="301"/>
      <c r="S8676" s="301"/>
      <c r="T8676" s="301"/>
      <c r="U8676" s="301"/>
      <c r="V8676" s="301"/>
      <c r="W8676" s="301"/>
      <c r="X8676" s="301"/>
      <c r="Y8676" s="301"/>
      <c r="Z8676" s="301"/>
      <c r="AA8676" s="301"/>
      <c r="AB8676" s="301"/>
      <c r="AC8676" s="301"/>
      <c r="AD8676" s="301"/>
      <c r="AE8676" s="301"/>
      <c r="AF8676" s="301"/>
      <c r="AG8676" s="301"/>
      <c r="AH8676" s="301"/>
      <c r="AI8676" s="301"/>
    </row>
    <row r="8677" spans="18:35" ht="80.099999999999994" customHeight="1" x14ac:dyDescent="0.2">
      <c r="R8677" s="301"/>
      <c r="S8677" s="301"/>
      <c r="T8677" s="301"/>
      <c r="U8677" s="301"/>
      <c r="V8677" s="301"/>
      <c r="W8677" s="301"/>
      <c r="X8677" s="301"/>
      <c r="Y8677" s="301"/>
      <c r="Z8677" s="301"/>
      <c r="AA8677" s="301"/>
      <c r="AB8677" s="301"/>
      <c r="AC8677" s="301"/>
      <c r="AD8677" s="301"/>
      <c r="AE8677" s="301"/>
      <c r="AF8677" s="301"/>
      <c r="AG8677" s="301"/>
      <c r="AH8677" s="301"/>
      <c r="AI8677" s="301"/>
    </row>
    <row r="8678" spans="18:35" ht="80.099999999999994" customHeight="1" x14ac:dyDescent="0.2">
      <c r="R8678" s="301"/>
      <c r="S8678" s="301"/>
      <c r="T8678" s="301"/>
      <c r="U8678" s="301"/>
      <c r="V8678" s="301"/>
      <c r="W8678" s="301"/>
      <c r="X8678" s="301"/>
      <c r="Y8678" s="301"/>
      <c r="Z8678" s="301"/>
      <c r="AA8678" s="301"/>
      <c r="AB8678" s="301"/>
      <c r="AC8678" s="301"/>
      <c r="AD8678" s="301"/>
      <c r="AE8678" s="301"/>
      <c r="AF8678" s="301"/>
      <c r="AG8678" s="301"/>
      <c r="AH8678" s="301"/>
      <c r="AI8678" s="301"/>
    </row>
    <row r="8679" spans="18:35" ht="80.099999999999994" customHeight="1" x14ac:dyDescent="0.2">
      <c r="R8679" s="301"/>
      <c r="S8679" s="301"/>
      <c r="T8679" s="301"/>
      <c r="U8679" s="301"/>
      <c r="V8679" s="301"/>
      <c r="W8679" s="301"/>
      <c r="X8679" s="301"/>
      <c r="Y8679" s="301"/>
      <c r="Z8679" s="301"/>
      <c r="AA8679" s="301"/>
      <c r="AB8679" s="301"/>
      <c r="AC8679" s="301"/>
      <c r="AD8679" s="301"/>
      <c r="AE8679" s="301"/>
      <c r="AF8679" s="301"/>
      <c r="AG8679" s="301"/>
      <c r="AH8679" s="301"/>
      <c r="AI8679" s="301"/>
    </row>
    <row r="8680" spans="18:35" ht="80.099999999999994" customHeight="1" x14ac:dyDescent="0.2">
      <c r="R8680" s="301"/>
      <c r="S8680" s="301"/>
      <c r="T8680" s="301"/>
      <c r="U8680" s="301"/>
      <c r="V8680" s="301"/>
      <c r="W8680" s="301"/>
      <c r="X8680" s="301"/>
      <c r="Y8680" s="301"/>
      <c r="Z8680" s="301"/>
      <c r="AA8680" s="301"/>
      <c r="AB8680" s="301"/>
      <c r="AC8680" s="301"/>
      <c r="AD8680" s="301"/>
      <c r="AE8680" s="301"/>
      <c r="AF8680" s="301"/>
      <c r="AG8680" s="301"/>
      <c r="AH8680" s="301"/>
      <c r="AI8680" s="301"/>
    </row>
    <row r="8681" spans="18:35" ht="80.099999999999994" customHeight="1" x14ac:dyDescent="0.2">
      <c r="R8681" s="301"/>
      <c r="S8681" s="301"/>
      <c r="T8681" s="301"/>
      <c r="U8681" s="301"/>
      <c r="V8681" s="301"/>
      <c r="W8681" s="301"/>
      <c r="X8681" s="301"/>
      <c r="Y8681" s="301"/>
      <c r="Z8681" s="301"/>
      <c r="AA8681" s="301"/>
      <c r="AB8681" s="301"/>
      <c r="AC8681" s="301"/>
      <c r="AD8681" s="301"/>
      <c r="AE8681" s="301"/>
      <c r="AF8681" s="301"/>
      <c r="AG8681" s="301"/>
      <c r="AH8681" s="301"/>
      <c r="AI8681" s="301"/>
    </row>
    <row r="8682" spans="18:35" ht="80.099999999999994" customHeight="1" x14ac:dyDescent="0.2">
      <c r="R8682" s="301"/>
      <c r="S8682" s="301"/>
      <c r="T8682" s="301"/>
      <c r="U8682" s="301"/>
      <c r="V8682" s="301"/>
      <c r="W8682" s="301"/>
      <c r="X8682" s="301"/>
      <c r="Y8682" s="301"/>
      <c r="Z8682" s="301"/>
      <c r="AA8682" s="301"/>
      <c r="AB8682" s="301"/>
      <c r="AC8682" s="301"/>
      <c r="AD8682" s="301"/>
      <c r="AE8682" s="301"/>
      <c r="AF8682" s="301"/>
      <c r="AG8682" s="301"/>
      <c r="AH8682" s="301"/>
      <c r="AI8682" s="301"/>
    </row>
    <row r="8683" spans="18:35" ht="80.099999999999994" customHeight="1" x14ac:dyDescent="0.2">
      <c r="R8683" s="301"/>
      <c r="S8683" s="301"/>
      <c r="T8683" s="301"/>
      <c r="U8683" s="301"/>
      <c r="V8683" s="301"/>
      <c r="W8683" s="301"/>
      <c r="X8683" s="301"/>
      <c r="Y8683" s="301"/>
      <c r="Z8683" s="301"/>
      <c r="AA8683" s="301"/>
      <c r="AB8683" s="301"/>
      <c r="AC8683" s="301"/>
      <c r="AD8683" s="301"/>
      <c r="AE8683" s="301"/>
      <c r="AF8683" s="301"/>
      <c r="AG8683" s="301"/>
      <c r="AH8683" s="301"/>
      <c r="AI8683" s="301"/>
    </row>
    <row r="8684" spans="18:35" ht="80.099999999999994" customHeight="1" x14ac:dyDescent="0.2">
      <c r="R8684" s="301"/>
      <c r="S8684" s="301"/>
      <c r="T8684" s="301"/>
      <c r="U8684" s="301"/>
      <c r="V8684" s="301"/>
      <c r="W8684" s="301"/>
      <c r="X8684" s="301"/>
      <c r="Y8684" s="301"/>
      <c r="Z8684" s="301"/>
      <c r="AA8684" s="301"/>
      <c r="AB8684" s="301"/>
      <c r="AC8684" s="301"/>
      <c r="AD8684" s="301"/>
      <c r="AE8684" s="301"/>
      <c r="AF8684" s="301"/>
      <c r="AG8684" s="301"/>
      <c r="AH8684" s="301"/>
      <c r="AI8684" s="301"/>
    </row>
    <row r="8685" spans="18:35" ht="80.099999999999994" customHeight="1" x14ac:dyDescent="0.2">
      <c r="R8685" s="301"/>
      <c r="S8685" s="301"/>
      <c r="T8685" s="301"/>
      <c r="U8685" s="301"/>
      <c r="V8685" s="301"/>
      <c r="W8685" s="301"/>
      <c r="X8685" s="301"/>
      <c r="Y8685" s="301"/>
      <c r="Z8685" s="301"/>
      <c r="AA8685" s="301"/>
      <c r="AB8685" s="301"/>
      <c r="AC8685" s="301"/>
      <c r="AD8685" s="301"/>
      <c r="AE8685" s="301"/>
      <c r="AF8685" s="301"/>
      <c r="AG8685" s="301"/>
      <c r="AH8685" s="301"/>
      <c r="AI8685" s="301"/>
    </row>
    <row r="8686" spans="18:35" ht="80.099999999999994" customHeight="1" x14ac:dyDescent="0.2">
      <c r="R8686" s="301"/>
      <c r="S8686" s="301"/>
      <c r="T8686" s="301"/>
      <c r="U8686" s="301"/>
      <c r="V8686" s="301"/>
      <c r="W8686" s="301"/>
      <c r="X8686" s="301"/>
      <c r="Y8686" s="301"/>
      <c r="Z8686" s="301"/>
      <c r="AA8686" s="301"/>
      <c r="AB8686" s="301"/>
      <c r="AC8686" s="301"/>
      <c r="AD8686" s="301"/>
      <c r="AE8686" s="301"/>
      <c r="AF8686" s="301"/>
      <c r="AG8686" s="301"/>
      <c r="AH8686" s="301"/>
      <c r="AI8686" s="301"/>
    </row>
    <row r="8687" spans="18:35" ht="80.099999999999994" customHeight="1" x14ac:dyDescent="0.2">
      <c r="R8687" s="301"/>
      <c r="S8687" s="301"/>
      <c r="T8687" s="301"/>
      <c r="U8687" s="301"/>
      <c r="V8687" s="301"/>
      <c r="W8687" s="301"/>
      <c r="X8687" s="301"/>
      <c r="Y8687" s="301"/>
      <c r="Z8687" s="301"/>
      <c r="AA8687" s="301"/>
      <c r="AB8687" s="301"/>
      <c r="AC8687" s="301"/>
      <c r="AD8687" s="301"/>
      <c r="AE8687" s="301"/>
      <c r="AF8687" s="301"/>
      <c r="AG8687" s="301"/>
      <c r="AH8687" s="301"/>
      <c r="AI8687" s="301"/>
    </row>
    <row r="8688" spans="18:35" ht="80.099999999999994" customHeight="1" x14ac:dyDescent="0.2">
      <c r="R8688" s="301"/>
      <c r="S8688" s="301"/>
      <c r="T8688" s="301"/>
      <c r="U8688" s="301"/>
      <c r="V8688" s="301"/>
      <c r="W8688" s="301"/>
      <c r="X8688" s="301"/>
      <c r="Y8688" s="301"/>
      <c r="Z8688" s="301"/>
      <c r="AA8688" s="301"/>
      <c r="AB8688" s="301"/>
      <c r="AC8688" s="301"/>
      <c r="AD8688" s="301"/>
      <c r="AE8688" s="301"/>
      <c r="AF8688" s="301"/>
      <c r="AG8688" s="301"/>
      <c r="AH8688" s="301"/>
      <c r="AI8688" s="301"/>
    </row>
    <row r="8689" spans="18:35" ht="80.099999999999994" customHeight="1" x14ac:dyDescent="0.2">
      <c r="R8689" s="301"/>
      <c r="S8689" s="301"/>
      <c r="T8689" s="301"/>
      <c r="U8689" s="301"/>
      <c r="V8689" s="301"/>
      <c r="W8689" s="301"/>
      <c r="X8689" s="301"/>
      <c r="Y8689" s="301"/>
      <c r="Z8689" s="301"/>
      <c r="AA8689" s="301"/>
      <c r="AB8689" s="301"/>
      <c r="AC8689" s="301"/>
      <c r="AD8689" s="301"/>
      <c r="AE8689" s="301"/>
      <c r="AF8689" s="301"/>
      <c r="AG8689" s="301"/>
      <c r="AH8689" s="301"/>
      <c r="AI8689" s="301"/>
    </row>
    <row r="8690" spans="18:35" ht="80.099999999999994" customHeight="1" x14ac:dyDescent="0.2">
      <c r="R8690" s="301"/>
      <c r="S8690" s="301"/>
      <c r="T8690" s="301"/>
      <c r="U8690" s="301"/>
      <c r="V8690" s="301"/>
      <c r="W8690" s="301"/>
      <c r="X8690" s="301"/>
      <c r="Y8690" s="301"/>
      <c r="Z8690" s="301"/>
      <c r="AA8690" s="301"/>
      <c r="AB8690" s="301"/>
      <c r="AC8690" s="301"/>
      <c r="AD8690" s="301"/>
      <c r="AE8690" s="301"/>
      <c r="AF8690" s="301"/>
      <c r="AG8690" s="301"/>
      <c r="AH8690" s="301"/>
      <c r="AI8690" s="301"/>
    </row>
    <row r="8691" spans="18:35" ht="80.099999999999994" customHeight="1" x14ac:dyDescent="0.2">
      <c r="R8691" s="301"/>
      <c r="S8691" s="301"/>
      <c r="T8691" s="301"/>
      <c r="U8691" s="301"/>
      <c r="V8691" s="301"/>
      <c r="W8691" s="301"/>
      <c r="X8691" s="301"/>
      <c r="Y8691" s="301"/>
      <c r="Z8691" s="301"/>
      <c r="AA8691" s="301"/>
      <c r="AB8691" s="301"/>
      <c r="AC8691" s="301"/>
      <c r="AD8691" s="301"/>
      <c r="AE8691" s="301"/>
      <c r="AF8691" s="301"/>
      <c r="AG8691" s="301"/>
      <c r="AH8691" s="301"/>
      <c r="AI8691" s="301"/>
    </row>
    <row r="8692" spans="18:35" ht="80.099999999999994" customHeight="1" x14ac:dyDescent="0.2">
      <c r="R8692" s="301"/>
      <c r="S8692" s="301"/>
      <c r="T8692" s="301"/>
      <c r="U8692" s="301"/>
      <c r="V8692" s="301"/>
      <c r="W8692" s="301"/>
      <c r="X8692" s="301"/>
      <c r="Y8692" s="301"/>
      <c r="Z8692" s="301"/>
      <c r="AA8692" s="301"/>
      <c r="AB8692" s="301"/>
      <c r="AC8692" s="301"/>
      <c r="AD8692" s="301"/>
      <c r="AE8692" s="301"/>
      <c r="AF8692" s="301"/>
      <c r="AG8692" s="301"/>
      <c r="AH8692" s="301"/>
      <c r="AI8692" s="301"/>
    </row>
    <row r="8693" spans="18:35" ht="80.099999999999994" customHeight="1" x14ac:dyDescent="0.2">
      <c r="R8693" s="301"/>
      <c r="S8693" s="301"/>
      <c r="T8693" s="301"/>
      <c r="U8693" s="301"/>
      <c r="V8693" s="301"/>
      <c r="W8693" s="301"/>
      <c r="X8693" s="301"/>
      <c r="Y8693" s="301"/>
      <c r="Z8693" s="301"/>
      <c r="AA8693" s="301"/>
      <c r="AB8693" s="301"/>
      <c r="AC8693" s="301"/>
      <c r="AD8693" s="301"/>
      <c r="AE8693" s="301"/>
      <c r="AF8693" s="301"/>
      <c r="AG8693" s="301"/>
      <c r="AH8693" s="301"/>
      <c r="AI8693" s="301"/>
    </row>
    <row r="8694" spans="18:35" ht="80.099999999999994" customHeight="1" x14ac:dyDescent="0.2">
      <c r="R8694" s="301"/>
      <c r="S8694" s="301"/>
      <c r="T8694" s="301"/>
      <c r="U8694" s="301"/>
      <c r="V8694" s="301"/>
      <c r="W8694" s="301"/>
      <c r="X8694" s="301"/>
      <c r="Y8694" s="301"/>
      <c r="Z8694" s="301"/>
      <c r="AA8694" s="301"/>
      <c r="AB8694" s="301"/>
      <c r="AC8694" s="301"/>
      <c r="AD8694" s="301"/>
      <c r="AE8694" s="301"/>
      <c r="AF8694" s="301"/>
      <c r="AG8694" s="301"/>
      <c r="AH8694" s="301"/>
      <c r="AI8694" s="301"/>
    </row>
    <row r="8695" spans="18:35" ht="80.099999999999994" customHeight="1" x14ac:dyDescent="0.2">
      <c r="R8695" s="301"/>
      <c r="S8695" s="301"/>
      <c r="T8695" s="301"/>
      <c r="U8695" s="301"/>
      <c r="V8695" s="301"/>
      <c r="W8695" s="301"/>
      <c r="X8695" s="301"/>
      <c r="Y8695" s="301"/>
      <c r="Z8695" s="301"/>
      <c r="AA8695" s="301"/>
      <c r="AB8695" s="301"/>
      <c r="AC8695" s="301"/>
      <c r="AD8695" s="301"/>
      <c r="AE8695" s="301"/>
      <c r="AF8695" s="301"/>
      <c r="AG8695" s="301"/>
      <c r="AH8695" s="301"/>
      <c r="AI8695" s="301"/>
    </row>
    <row r="8696" spans="18:35" ht="80.099999999999994" customHeight="1" x14ac:dyDescent="0.2">
      <c r="R8696" s="301"/>
      <c r="S8696" s="301"/>
      <c r="T8696" s="301"/>
      <c r="U8696" s="301"/>
      <c r="V8696" s="301"/>
      <c r="W8696" s="301"/>
      <c r="X8696" s="301"/>
      <c r="Y8696" s="301"/>
      <c r="Z8696" s="301"/>
      <c r="AA8696" s="301"/>
      <c r="AB8696" s="301"/>
      <c r="AC8696" s="301"/>
      <c r="AD8696" s="301"/>
      <c r="AE8696" s="301"/>
      <c r="AF8696" s="301"/>
      <c r="AG8696" s="301"/>
      <c r="AH8696" s="301"/>
      <c r="AI8696" s="301"/>
    </row>
    <row r="8697" spans="18:35" ht="80.099999999999994" customHeight="1" x14ac:dyDescent="0.2">
      <c r="R8697" s="301"/>
      <c r="S8697" s="301"/>
      <c r="T8697" s="301"/>
      <c r="U8697" s="301"/>
      <c r="V8697" s="301"/>
      <c r="W8697" s="301"/>
      <c r="X8697" s="301"/>
      <c r="Y8697" s="301"/>
      <c r="Z8697" s="301"/>
      <c r="AA8697" s="301"/>
      <c r="AB8697" s="301"/>
      <c r="AC8697" s="301"/>
      <c r="AD8697" s="301"/>
      <c r="AE8697" s="301"/>
      <c r="AF8697" s="301"/>
      <c r="AG8697" s="301"/>
      <c r="AH8697" s="301"/>
      <c r="AI8697" s="301"/>
    </row>
    <row r="8698" spans="18:35" ht="80.099999999999994" customHeight="1" x14ac:dyDescent="0.2">
      <c r="R8698" s="301"/>
      <c r="S8698" s="301"/>
      <c r="T8698" s="301"/>
      <c r="U8698" s="301"/>
      <c r="V8698" s="301"/>
      <c r="W8698" s="301"/>
      <c r="X8698" s="301"/>
      <c r="Y8698" s="301"/>
      <c r="Z8698" s="301"/>
      <c r="AA8698" s="301"/>
      <c r="AB8698" s="301"/>
      <c r="AC8698" s="301"/>
      <c r="AD8698" s="301"/>
      <c r="AE8698" s="301"/>
      <c r="AF8698" s="301"/>
      <c r="AG8698" s="301"/>
      <c r="AH8698" s="301"/>
      <c r="AI8698" s="301"/>
    </row>
    <row r="8699" spans="18:35" ht="80.099999999999994" customHeight="1" x14ac:dyDescent="0.2">
      <c r="R8699" s="301"/>
      <c r="S8699" s="301"/>
      <c r="T8699" s="301"/>
      <c r="U8699" s="301"/>
      <c r="V8699" s="301"/>
      <c r="W8699" s="301"/>
      <c r="X8699" s="301"/>
      <c r="Y8699" s="301"/>
      <c r="Z8699" s="301"/>
      <c r="AA8699" s="301"/>
      <c r="AB8699" s="301"/>
      <c r="AC8699" s="301"/>
      <c r="AD8699" s="301"/>
      <c r="AE8699" s="301"/>
      <c r="AF8699" s="301"/>
      <c r="AG8699" s="301"/>
      <c r="AH8699" s="301"/>
      <c r="AI8699" s="301"/>
    </row>
    <row r="8700" spans="18:35" ht="80.099999999999994" customHeight="1" x14ac:dyDescent="0.2">
      <c r="R8700" s="301"/>
      <c r="S8700" s="301"/>
      <c r="T8700" s="301"/>
      <c r="U8700" s="301"/>
      <c r="V8700" s="301"/>
      <c r="W8700" s="301"/>
      <c r="X8700" s="301"/>
      <c r="Y8700" s="301"/>
      <c r="Z8700" s="301"/>
      <c r="AA8700" s="301"/>
      <c r="AB8700" s="301"/>
      <c r="AC8700" s="301"/>
      <c r="AD8700" s="301"/>
      <c r="AE8700" s="301"/>
      <c r="AF8700" s="301"/>
      <c r="AG8700" s="301"/>
      <c r="AH8700" s="301"/>
      <c r="AI8700" s="301"/>
    </row>
    <row r="8701" spans="18:35" ht="80.099999999999994" customHeight="1" x14ac:dyDescent="0.2">
      <c r="R8701" s="301"/>
      <c r="S8701" s="301"/>
      <c r="T8701" s="301"/>
      <c r="U8701" s="301"/>
      <c r="V8701" s="301"/>
      <c r="W8701" s="301"/>
      <c r="X8701" s="301"/>
      <c r="Y8701" s="301"/>
      <c r="Z8701" s="301"/>
      <c r="AA8701" s="301"/>
      <c r="AB8701" s="301"/>
      <c r="AC8701" s="301"/>
      <c r="AD8701" s="301"/>
      <c r="AE8701" s="301"/>
      <c r="AF8701" s="301"/>
      <c r="AG8701" s="301"/>
      <c r="AH8701" s="301"/>
      <c r="AI8701" s="301"/>
    </row>
    <row r="8702" spans="18:35" ht="80.099999999999994" customHeight="1" x14ac:dyDescent="0.2">
      <c r="R8702" s="301"/>
      <c r="S8702" s="301"/>
      <c r="T8702" s="301"/>
      <c r="U8702" s="301"/>
      <c r="V8702" s="301"/>
      <c r="W8702" s="301"/>
      <c r="X8702" s="301"/>
      <c r="Y8702" s="301"/>
      <c r="Z8702" s="301"/>
      <c r="AA8702" s="301"/>
      <c r="AB8702" s="301"/>
      <c r="AC8702" s="301"/>
      <c r="AD8702" s="301"/>
      <c r="AE8702" s="301"/>
      <c r="AF8702" s="301"/>
      <c r="AG8702" s="301"/>
      <c r="AH8702" s="301"/>
      <c r="AI8702" s="301"/>
    </row>
    <row r="8703" spans="18:35" ht="80.099999999999994" customHeight="1" x14ac:dyDescent="0.2">
      <c r="R8703" s="301"/>
      <c r="S8703" s="301"/>
      <c r="T8703" s="301"/>
      <c r="U8703" s="301"/>
      <c r="V8703" s="301"/>
      <c r="W8703" s="301"/>
      <c r="X8703" s="301"/>
      <c r="Y8703" s="301"/>
      <c r="Z8703" s="301"/>
      <c r="AA8703" s="301"/>
      <c r="AB8703" s="301"/>
      <c r="AC8703" s="301"/>
      <c r="AD8703" s="301"/>
      <c r="AE8703" s="301"/>
      <c r="AF8703" s="301"/>
      <c r="AG8703" s="301"/>
      <c r="AH8703" s="301"/>
      <c r="AI8703" s="301"/>
    </row>
    <row r="8704" spans="18:35" ht="80.099999999999994" customHeight="1" x14ac:dyDescent="0.2">
      <c r="R8704" s="301"/>
      <c r="S8704" s="301"/>
      <c r="T8704" s="301"/>
      <c r="U8704" s="301"/>
      <c r="V8704" s="301"/>
      <c r="W8704" s="301"/>
      <c r="X8704" s="301"/>
      <c r="Y8704" s="301"/>
      <c r="Z8704" s="301"/>
      <c r="AA8704" s="301"/>
      <c r="AB8704" s="301"/>
      <c r="AC8704" s="301"/>
      <c r="AD8704" s="301"/>
      <c r="AE8704" s="301"/>
      <c r="AF8704" s="301"/>
      <c r="AG8704" s="301"/>
      <c r="AH8704" s="301"/>
      <c r="AI8704" s="301"/>
    </row>
    <row r="8705" spans="18:35" ht="80.099999999999994" customHeight="1" x14ac:dyDescent="0.2">
      <c r="R8705" s="301"/>
      <c r="S8705" s="301"/>
      <c r="T8705" s="301"/>
      <c r="U8705" s="301"/>
      <c r="V8705" s="301"/>
      <c r="W8705" s="301"/>
      <c r="X8705" s="301"/>
      <c r="Y8705" s="301"/>
      <c r="Z8705" s="301"/>
      <c r="AA8705" s="301"/>
      <c r="AB8705" s="301"/>
      <c r="AC8705" s="301"/>
      <c r="AD8705" s="301"/>
      <c r="AE8705" s="301"/>
      <c r="AF8705" s="301"/>
      <c r="AG8705" s="301"/>
      <c r="AH8705" s="301"/>
      <c r="AI8705" s="301"/>
    </row>
    <row r="8706" spans="18:35" ht="80.099999999999994" customHeight="1" x14ac:dyDescent="0.2">
      <c r="R8706" s="301"/>
      <c r="S8706" s="301"/>
      <c r="T8706" s="301"/>
      <c r="U8706" s="301"/>
      <c r="V8706" s="301"/>
      <c r="W8706" s="301"/>
      <c r="X8706" s="301"/>
      <c r="Y8706" s="301"/>
      <c r="Z8706" s="301"/>
      <c r="AA8706" s="301"/>
      <c r="AB8706" s="301"/>
      <c r="AC8706" s="301"/>
      <c r="AD8706" s="301"/>
      <c r="AE8706" s="301"/>
      <c r="AF8706" s="301"/>
      <c r="AG8706" s="301"/>
      <c r="AH8706" s="301"/>
      <c r="AI8706" s="301"/>
    </row>
    <row r="8707" spans="18:35" ht="80.099999999999994" customHeight="1" x14ac:dyDescent="0.2">
      <c r="R8707" s="301"/>
      <c r="S8707" s="301"/>
      <c r="T8707" s="301"/>
      <c r="U8707" s="301"/>
      <c r="V8707" s="301"/>
      <c r="W8707" s="301"/>
      <c r="X8707" s="301"/>
      <c r="Y8707" s="301"/>
      <c r="Z8707" s="301"/>
      <c r="AA8707" s="301"/>
      <c r="AB8707" s="301"/>
      <c r="AC8707" s="301"/>
      <c r="AD8707" s="301"/>
      <c r="AE8707" s="301"/>
      <c r="AF8707" s="301"/>
      <c r="AG8707" s="301"/>
      <c r="AH8707" s="301"/>
      <c r="AI8707" s="301"/>
    </row>
    <row r="8708" spans="18:35" ht="80.099999999999994" customHeight="1" x14ac:dyDescent="0.2">
      <c r="R8708" s="301"/>
      <c r="S8708" s="301"/>
      <c r="T8708" s="301"/>
      <c r="U8708" s="301"/>
      <c r="V8708" s="301"/>
      <c r="W8708" s="301"/>
      <c r="X8708" s="301"/>
      <c r="Y8708" s="301"/>
      <c r="Z8708" s="301"/>
      <c r="AA8708" s="301"/>
      <c r="AB8708" s="301"/>
      <c r="AC8708" s="301"/>
      <c r="AD8708" s="301"/>
      <c r="AE8708" s="301"/>
      <c r="AF8708" s="301"/>
      <c r="AG8708" s="301"/>
      <c r="AH8708" s="301"/>
      <c r="AI8708" s="301"/>
    </row>
    <row r="8709" spans="18:35" ht="80.099999999999994" customHeight="1" x14ac:dyDescent="0.2">
      <c r="R8709" s="301"/>
      <c r="S8709" s="301"/>
      <c r="T8709" s="301"/>
      <c r="U8709" s="301"/>
      <c r="V8709" s="301"/>
      <c r="W8709" s="301"/>
      <c r="X8709" s="301"/>
      <c r="Y8709" s="301"/>
      <c r="Z8709" s="301"/>
      <c r="AA8709" s="301"/>
      <c r="AB8709" s="301"/>
      <c r="AC8709" s="301"/>
      <c r="AD8709" s="301"/>
      <c r="AE8709" s="301"/>
      <c r="AF8709" s="301"/>
      <c r="AG8709" s="301"/>
      <c r="AH8709" s="301"/>
      <c r="AI8709" s="301"/>
    </row>
    <row r="8710" spans="18:35" ht="80.099999999999994" customHeight="1" x14ac:dyDescent="0.2">
      <c r="R8710" s="301"/>
      <c r="S8710" s="301"/>
      <c r="T8710" s="301"/>
      <c r="U8710" s="301"/>
      <c r="V8710" s="301"/>
      <c r="W8710" s="301"/>
      <c r="X8710" s="301"/>
      <c r="Y8710" s="301"/>
      <c r="Z8710" s="301"/>
      <c r="AA8710" s="301"/>
      <c r="AB8710" s="301"/>
      <c r="AC8710" s="301"/>
      <c r="AD8710" s="301"/>
      <c r="AE8710" s="301"/>
      <c r="AF8710" s="301"/>
      <c r="AG8710" s="301"/>
      <c r="AH8710" s="301"/>
      <c r="AI8710" s="301"/>
    </row>
    <row r="8711" spans="18:35" ht="80.099999999999994" customHeight="1" x14ac:dyDescent="0.2">
      <c r="R8711" s="301"/>
      <c r="S8711" s="301"/>
      <c r="T8711" s="301"/>
      <c r="U8711" s="301"/>
      <c r="V8711" s="301"/>
      <c r="W8711" s="301"/>
      <c r="X8711" s="301"/>
      <c r="Y8711" s="301"/>
      <c r="Z8711" s="301"/>
      <c r="AA8711" s="301"/>
      <c r="AB8711" s="301"/>
      <c r="AC8711" s="301"/>
      <c r="AD8711" s="301"/>
      <c r="AE8711" s="301"/>
      <c r="AF8711" s="301"/>
      <c r="AG8711" s="301"/>
      <c r="AH8711" s="301"/>
      <c r="AI8711" s="301"/>
    </row>
    <row r="8712" spans="18:35" ht="80.099999999999994" customHeight="1" x14ac:dyDescent="0.2">
      <c r="R8712" s="301"/>
      <c r="S8712" s="301"/>
      <c r="T8712" s="301"/>
      <c r="U8712" s="301"/>
      <c r="V8712" s="301"/>
      <c r="W8712" s="301"/>
      <c r="X8712" s="301"/>
      <c r="Y8712" s="301"/>
      <c r="Z8712" s="301"/>
      <c r="AA8712" s="301"/>
      <c r="AB8712" s="301"/>
      <c r="AC8712" s="301"/>
      <c r="AD8712" s="301"/>
      <c r="AE8712" s="301"/>
      <c r="AF8712" s="301"/>
      <c r="AG8712" s="301"/>
      <c r="AH8712" s="301"/>
      <c r="AI8712" s="301"/>
    </row>
    <row r="8713" spans="18:35" ht="80.099999999999994" customHeight="1" x14ac:dyDescent="0.2">
      <c r="R8713" s="301"/>
      <c r="S8713" s="301"/>
      <c r="T8713" s="301"/>
      <c r="U8713" s="301"/>
      <c r="V8713" s="301"/>
      <c r="W8713" s="301"/>
      <c r="X8713" s="301"/>
      <c r="Y8713" s="301"/>
      <c r="Z8713" s="301"/>
      <c r="AA8713" s="301"/>
      <c r="AB8713" s="301"/>
      <c r="AC8713" s="301"/>
      <c r="AD8713" s="301"/>
      <c r="AE8713" s="301"/>
      <c r="AF8713" s="301"/>
      <c r="AG8713" s="301"/>
      <c r="AH8713" s="301"/>
      <c r="AI8713" s="301"/>
    </row>
    <row r="8714" spans="18:35" ht="80.099999999999994" customHeight="1" x14ac:dyDescent="0.2">
      <c r="R8714" s="301"/>
      <c r="S8714" s="301"/>
      <c r="T8714" s="301"/>
      <c r="U8714" s="301"/>
      <c r="V8714" s="301"/>
      <c r="W8714" s="301"/>
      <c r="X8714" s="301"/>
      <c r="Y8714" s="301"/>
      <c r="Z8714" s="301"/>
      <c r="AA8714" s="301"/>
      <c r="AB8714" s="301"/>
      <c r="AC8714" s="301"/>
      <c r="AD8714" s="301"/>
      <c r="AE8714" s="301"/>
      <c r="AF8714" s="301"/>
      <c r="AG8714" s="301"/>
      <c r="AH8714" s="301"/>
      <c r="AI8714" s="301"/>
    </row>
    <row r="8715" spans="18:35" ht="80.099999999999994" customHeight="1" x14ac:dyDescent="0.2">
      <c r="R8715" s="301"/>
      <c r="S8715" s="301"/>
      <c r="T8715" s="301"/>
      <c r="U8715" s="301"/>
      <c r="V8715" s="301"/>
      <c r="W8715" s="301"/>
      <c r="X8715" s="301"/>
      <c r="Y8715" s="301"/>
      <c r="Z8715" s="301"/>
      <c r="AA8715" s="301"/>
      <c r="AB8715" s="301"/>
      <c r="AC8715" s="301"/>
      <c r="AD8715" s="301"/>
      <c r="AE8715" s="301"/>
      <c r="AF8715" s="301"/>
      <c r="AG8715" s="301"/>
      <c r="AH8715" s="301"/>
      <c r="AI8715" s="301"/>
    </row>
    <row r="8716" spans="18:35" ht="80.099999999999994" customHeight="1" x14ac:dyDescent="0.2">
      <c r="R8716" s="301"/>
      <c r="S8716" s="301"/>
      <c r="T8716" s="301"/>
      <c r="U8716" s="301"/>
      <c r="V8716" s="301"/>
      <c r="W8716" s="301"/>
      <c r="X8716" s="301"/>
      <c r="Y8716" s="301"/>
      <c r="Z8716" s="301"/>
      <c r="AA8716" s="301"/>
      <c r="AB8716" s="301"/>
      <c r="AC8716" s="301"/>
      <c r="AD8716" s="301"/>
      <c r="AE8716" s="301"/>
      <c r="AF8716" s="301"/>
      <c r="AG8716" s="301"/>
      <c r="AH8716" s="301"/>
      <c r="AI8716" s="301"/>
    </row>
    <row r="8717" spans="18:35" ht="80.099999999999994" customHeight="1" x14ac:dyDescent="0.2">
      <c r="R8717" s="301"/>
      <c r="S8717" s="301"/>
      <c r="T8717" s="301"/>
      <c r="U8717" s="301"/>
      <c r="V8717" s="301"/>
      <c r="W8717" s="301"/>
      <c r="X8717" s="301"/>
      <c r="Y8717" s="301"/>
      <c r="Z8717" s="301"/>
      <c r="AA8717" s="301"/>
      <c r="AB8717" s="301"/>
      <c r="AC8717" s="301"/>
      <c r="AD8717" s="301"/>
      <c r="AE8717" s="301"/>
      <c r="AF8717" s="301"/>
      <c r="AG8717" s="301"/>
      <c r="AH8717" s="301"/>
      <c r="AI8717" s="301"/>
    </row>
    <row r="8718" spans="18:35" ht="80.099999999999994" customHeight="1" x14ac:dyDescent="0.2">
      <c r="R8718" s="301"/>
      <c r="S8718" s="301"/>
      <c r="T8718" s="301"/>
      <c r="U8718" s="301"/>
      <c r="V8718" s="301"/>
      <c r="W8718" s="301"/>
      <c r="X8718" s="301"/>
      <c r="Y8718" s="301"/>
      <c r="Z8718" s="301"/>
      <c r="AA8718" s="301"/>
      <c r="AB8718" s="301"/>
      <c r="AC8718" s="301"/>
      <c r="AD8718" s="301"/>
      <c r="AE8718" s="301"/>
      <c r="AF8718" s="301"/>
      <c r="AG8718" s="301"/>
      <c r="AH8718" s="301"/>
      <c r="AI8718" s="301"/>
    </row>
    <row r="8719" spans="18:35" ht="80.099999999999994" customHeight="1" x14ac:dyDescent="0.2">
      <c r="R8719" s="301"/>
      <c r="S8719" s="301"/>
      <c r="T8719" s="301"/>
      <c r="U8719" s="301"/>
      <c r="V8719" s="301"/>
      <c r="W8719" s="301"/>
      <c r="X8719" s="301"/>
      <c r="Y8719" s="301"/>
      <c r="Z8719" s="301"/>
      <c r="AA8719" s="301"/>
      <c r="AB8719" s="301"/>
      <c r="AC8719" s="301"/>
      <c r="AD8719" s="301"/>
      <c r="AE8719" s="301"/>
      <c r="AF8719" s="301"/>
      <c r="AG8719" s="301"/>
      <c r="AH8719" s="301"/>
      <c r="AI8719" s="301"/>
    </row>
    <row r="8720" spans="18:35" ht="80.099999999999994" customHeight="1" x14ac:dyDescent="0.2">
      <c r="R8720" s="301"/>
      <c r="S8720" s="301"/>
      <c r="T8720" s="301"/>
      <c r="U8720" s="301"/>
      <c r="V8720" s="301"/>
      <c r="W8720" s="301"/>
      <c r="X8720" s="301"/>
      <c r="Y8720" s="301"/>
      <c r="Z8720" s="301"/>
      <c r="AA8720" s="301"/>
      <c r="AB8720" s="301"/>
      <c r="AC8720" s="301"/>
      <c r="AD8720" s="301"/>
      <c r="AE8720" s="301"/>
      <c r="AF8720" s="301"/>
      <c r="AG8720" s="301"/>
      <c r="AH8720" s="301"/>
      <c r="AI8720" s="301"/>
    </row>
    <row r="8721" spans="18:35" ht="80.099999999999994" customHeight="1" x14ac:dyDescent="0.2">
      <c r="R8721" s="301"/>
      <c r="S8721" s="301"/>
      <c r="T8721" s="301"/>
      <c r="U8721" s="301"/>
      <c r="V8721" s="301"/>
      <c r="W8721" s="301"/>
      <c r="X8721" s="301"/>
      <c r="Y8721" s="301"/>
      <c r="Z8721" s="301"/>
      <c r="AA8721" s="301"/>
      <c r="AB8721" s="301"/>
      <c r="AC8721" s="301"/>
      <c r="AD8721" s="301"/>
      <c r="AE8721" s="301"/>
      <c r="AF8721" s="301"/>
      <c r="AG8721" s="301"/>
      <c r="AH8721" s="301"/>
      <c r="AI8721" s="301"/>
    </row>
    <row r="8722" spans="18:35" ht="80.099999999999994" customHeight="1" x14ac:dyDescent="0.2">
      <c r="R8722" s="301"/>
      <c r="S8722" s="301"/>
      <c r="T8722" s="301"/>
      <c r="U8722" s="301"/>
      <c r="V8722" s="301"/>
      <c r="W8722" s="301"/>
      <c r="X8722" s="301"/>
      <c r="Y8722" s="301"/>
      <c r="Z8722" s="301"/>
      <c r="AA8722" s="301"/>
      <c r="AB8722" s="301"/>
      <c r="AC8722" s="301"/>
      <c r="AD8722" s="301"/>
      <c r="AE8722" s="301"/>
      <c r="AF8722" s="301"/>
      <c r="AG8722" s="301"/>
      <c r="AH8722" s="301"/>
      <c r="AI8722" s="301"/>
    </row>
    <row r="8723" spans="18:35" ht="80.099999999999994" customHeight="1" x14ac:dyDescent="0.2">
      <c r="R8723" s="301"/>
      <c r="S8723" s="301"/>
      <c r="T8723" s="301"/>
      <c r="U8723" s="301"/>
      <c r="V8723" s="301"/>
      <c r="W8723" s="301"/>
      <c r="X8723" s="301"/>
      <c r="Y8723" s="301"/>
      <c r="Z8723" s="301"/>
      <c r="AA8723" s="301"/>
      <c r="AB8723" s="301"/>
      <c r="AC8723" s="301"/>
      <c r="AD8723" s="301"/>
      <c r="AE8723" s="301"/>
      <c r="AF8723" s="301"/>
      <c r="AG8723" s="301"/>
      <c r="AH8723" s="301"/>
      <c r="AI8723" s="301"/>
    </row>
    <row r="8724" spans="18:35" ht="80.099999999999994" customHeight="1" x14ac:dyDescent="0.2">
      <c r="R8724" s="301"/>
      <c r="S8724" s="301"/>
      <c r="T8724" s="301"/>
      <c r="U8724" s="301"/>
      <c r="V8724" s="301"/>
      <c r="W8724" s="301"/>
      <c r="X8724" s="301"/>
      <c r="Y8724" s="301"/>
      <c r="Z8724" s="301"/>
      <c r="AA8724" s="301"/>
      <c r="AB8724" s="301"/>
      <c r="AC8724" s="301"/>
      <c r="AD8724" s="301"/>
      <c r="AE8724" s="301"/>
      <c r="AF8724" s="301"/>
      <c r="AG8724" s="301"/>
      <c r="AH8724" s="301"/>
      <c r="AI8724" s="301"/>
    </row>
    <row r="8725" spans="18:35" ht="80.099999999999994" customHeight="1" x14ac:dyDescent="0.2">
      <c r="R8725" s="301"/>
      <c r="S8725" s="301"/>
      <c r="T8725" s="301"/>
      <c r="U8725" s="301"/>
      <c r="V8725" s="301"/>
      <c r="W8725" s="301"/>
      <c r="X8725" s="301"/>
      <c r="Y8725" s="301"/>
      <c r="Z8725" s="301"/>
      <c r="AA8725" s="301"/>
      <c r="AB8725" s="301"/>
      <c r="AC8725" s="301"/>
      <c r="AD8725" s="301"/>
      <c r="AE8725" s="301"/>
      <c r="AF8725" s="301"/>
      <c r="AG8725" s="301"/>
      <c r="AH8725" s="301"/>
      <c r="AI8725" s="301"/>
    </row>
    <row r="8726" spans="18:35" ht="80.099999999999994" customHeight="1" x14ac:dyDescent="0.2">
      <c r="R8726" s="301"/>
      <c r="S8726" s="301"/>
      <c r="T8726" s="301"/>
      <c r="U8726" s="301"/>
      <c r="V8726" s="301"/>
      <c r="W8726" s="301"/>
      <c r="X8726" s="301"/>
      <c r="Y8726" s="301"/>
      <c r="Z8726" s="301"/>
      <c r="AA8726" s="301"/>
      <c r="AB8726" s="301"/>
      <c r="AC8726" s="301"/>
      <c r="AD8726" s="301"/>
      <c r="AE8726" s="301"/>
      <c r="AF8726" s="301"/>
      <c r="AG8726" s="301"/>
      <c r="AH8726" s="301"/>
      <c r="AI8726" s="301"/>
    </row>
    <row r="8727" spans="18:35" ht="80.099999999999994" customHeight="1" x14ac:dyDescent="0.2">
      <c r="R8727" s="301"/>
      <c r="S8727" s="301"/>
      <c r="T8727" s="301"/>
      <c r="U8727" s="301"/>
      <c r="V8727" s="301"/>
      <c r="W8727" s="301"/>
      <c r="X8727" s="301"/>
      <c r="Y8727" s="301"/>
      <c r="Z8727" s="301"/>
      <c r="AA8727" s="301"/>
      <c r="AB8727" s="301"/>
      <c r="AC8727" s="301"/>
      <c r="AD8727" s="301"/>
      <c r="AE8727" s="301"/>
      <c r="AF8727" s="301"/>
      <c r="AG8727" s="301"/>
      <c r="AH8727" s="301"/>
      <c r="AI8727" s="301"/>
    </row>
    <row r="8728" spans="18:35" ht="80.099999999999994" customHeight="1" x14ac:dyDescent="0.2">
      <c r="R8728" s="301"/>
      <c r="S8728" s="301"/>
      <c r="T8728" s="301"/>
      <c r="U8728" s="301"/>
      <c r="V8728" s="301"/>
      <c r="W8728" s="301"/>
      <c r="X8728" s="301"/>
      <c r="Y8728" s="301"/>
      <c r="Z8728" s="301"/>
      <c r="AA8728" s="301"/>
      <c r="AB8728" s="301"/>
      <c r="AC8728" s="301"/>
      <c r="AD8728" s="301"/>
      <c r="AE8728" s="301"/>
      <c r="AF8728" s="301"/>
      <c r="AG8728" s="301"/>
      <c r="AH8728" s="301"/>
      <c r="AI8728" s="301"/>
    </row>
    <row r="8729" spans="18:35" ht="80.099999999999994" customHeight="1" x14ac:dyDescent="0.2">
      <c r="R8729" s="301"/>
      <c r="S8729" s="301"/>
      <c r="T8729" s="301"/>
      <c r="U8729" s="301"/>
      <c r="V8729" s="301"/>
      <c r="W8729" s="301"/>
      <c r="X8729" s="301"/>
      <c r="Y8729" s="301"/>
      <c r="Z8729" s="301"/>
      <c r="AA8729" s="301"/>
      <c r="AB8729" s="301"/>
      <c r="AC8729" s="301"/>
      <c r="AD8729" s="301"/>
      <c r="AE8729" s="301"/>
      <c r="AF8729" s="301"/>
      <c r="AG8729" s="301"/>
      <c r="AH8729" s="301"/>
      <c r="AI8729" s="301"/>
    </row>
    <row r="8730" spans="18:35" ht="80.099999999999994" customHeight="1" x14ac:dyDescent="0.2">
      <c r="R8730" s="301"/>
      <c r="S8730" s="301"/>
      <c r="T8730" s="301"/>
      <c r="U8730" s="301"/>
      <c r="V8730" s="301"/>
      <c r="W8730" s="301"/>
      <c r="X8730" s="301"/>
      <c r="Y8730" s="301"/>
      <c r="Z8730" s="301"/>
      <c r="AA8730" s="301"/>
      <c r="AB8730" s="301"/>
      <c r="AC8730" s="301"/>
      <c r="AD8730" s="301"/>
      <c r="AE8730" s="301"/>
      <c r="AF8730" s="301"/>
      <c r="AG8730" s="301"/>
      <c r="AH8730" s="301"/>
      <c r="AI8730" s="301"/>
    </row>
    <row r="8731" spans="18:35" ht="80.099999999999994" customHeight="1" x14ac:dyDescent="0.2">
      <c r="R8731" s="301"/>
      <c r="S8731" s="301"/>
      <c r="T8731" s="301"/>
      <c r="U8731" s="301"/>
      <c r="V8731" s="301"/>
      <c r="W8731" s="301"/>
      <c r="X8731" s="301"/>
      <c r="Y8731" s="301"/>
      <c r="Z8731" s="301"/>
      <c r="AA8731" s="301"/>
      <c r="AB8731" s="301"/>
      <c r="AC8731" s="301"/>
      <c r="AD8731" s="301"/>
      <c r="AE8731" s="301"/>
      <c r="AF8731" s="301"/>
      <c r="AG8731" s="301"/>
      <c r="AH8731" s="301"/>
      <c r="AI8731" s="301"/>
    </row>
    <row r="8732" spans="18:35" ht="80.099999999999994" customHeight="1" x14ac:dyDescent="0.2">
      <c r="R8732" s="301"/>
      <c r="S8732" s="301"/>
      <c r="T8732" s="301"/>
      <c r="U8732" s="301"/>
      <c r="V8732" s="301"/>
      <c r="W8732" s="301"/>
      <c r="X8732" s="301"/>
      <c r="Y8732" s="301"/>
      <c r="Z8732" s="301"/>
      <c r="AA8732" s="301"/>
      <c r="AB8732" s="301"/>
      <c r="AC8732" s="301"/>
      <c r="AD8732" s="301"/>
      <c r="AE8732" s="301"/>
      <c r="AF8732" s="301"/>
      <c r="AG8732" s="301"/>
      <c r="AH8732" s="301"/>
      <c r="AI8732" s="301"/>
    </row>
    <row r="8733" spans="18:35" ht="80.099999999999994" customHeight="1" x14ac:dyDescent="0.2">
      <c r="R8733" s="301"/>
      <c r="S8733" s="301"/>
      <c r="T8733" s="301"/>
      <c r="U8733" s="301"/>
      <c r="V8733" s="301"/>
      <c r="W8733" s="301"/>
      <c r="X8733" s="301"/>
      <c r="Y8733" s="301"/>
      <c r="Z8733" s="301"/>
      <c r="AA8733" s="301"/>
      <c r="AB8733" s="301"/>
      <c r="AC8733" s="301"/>
      <c r="AD8733" s="301"/>
      <c r="AE8733" s="301"/>
      <c r="AF8733" s="301"/>
      <c r="AG8733" s="301"/>
      <c r="AH8733" s="301"/>
      <c r="AI8733" s="301"/>
    </row>
    <row r="8734" spans="18:35" ht="80.099999999999994" customHeight="1" x14ac:dyDescent="0.2">
      <c r="R8734" s="301"/>
      <c r="S8734" s="301"/>
      <c r="T8734" s="301"/>
      <c r="U8734" s="301"/>
      <c r="V8734" s="301"/>
      <c r="W8734" s="301"/>
      <c r="X8734" s="301"/>
      <c r="Y8734" s="301"/>
      <c r="Z8734" s="301"/>
      <c r="AA8734" s="301"/>
      <c r="AB8734" s="301"/>
      <c r="AC8734" s="301"/>
      <c r="AD8734" s="301"/>
      <c r="AE8734" s="301"/>
      <c r="AF8734" s="301"/>
      <c r="AG8734" s="301"/>
      <c r="AH8734" s="301"/>
      <c r="AI8734" s="301"/>
    </row>
    <row r="8735" spans="18:35" ht="80.099999999999994" customHeight="1" x14ac:dyDescent="0.2">
      <c r="R8735" s="301"/>
      <c r="S8735" s="301"/>
      <c r="T8735" s="301"/>
      <c r="U8735" s="301"/>
      <c r="V8735" s="301"/>
      <c r="W8735" s="301"/>
      <c r="X8735" s="301"/>
      <c r="Y8735" s="301"/>
      <c r="Z8735" s="301"/>
      <c r="AA8735" s="301"/>
      <c r="AB8735" s="301"/>
      <c r="AC8735" s="301"/>
      <c r="AD8735" s="301"/>
      <c r="AE8735" s="301"/>
      <c r="AF8735" s="301"/>
      <c r="AG8735" s="301"/>
      <c r="AH8735" s="301"/>
      <c r="AI8735" s="301"/>
    </row>
    <row r="8736" spans="18:35" ht="80.099999999999994" customHeight="1" x14ac:dyDescent="0.2">
      <c r="R8736" s="301"/>
      <c r="S8736" s="301"/>
      <c r="T8736" s="301"/>
      <c r="U8736" s="301"/>
      <c r="V8736" s="301"/>
      <c r="W8736" s="301"/>
      <c r="X8736" s="301"/>
      <c r="Y8736" s="301"/>
      <c r="Z8736" s="301"/>
      <c r="AA8736" s="301"/>
      <c r="AB8736" s="301"/>
      <c r="AC8736" s="301"/>
      <c r="AD8736" s="301"/>
      <c r="AE8736" s="301"/>
      <c r="AF8736" s="301"/>
      <c r="AG8736" s="301"/>
      <c r="AH8736" s="301"/>
      <c r="AI8736" s="301"/>
    </row>
    <row r="8737" spans="18:35" ht="80.099999999999994" customHeight="1" x14ac:dyDescent="0.2">
      <c r="R8737" s="301"/>
      <c r="S8737" s="301"/>
      <c r="T8737" s="301"/>
      <c r="U8737" s="301"/>
      <c r="V8737" s="301"/>
      <c r="W8737" s="301"/>
      <c r="X8737" s="301"/>
      <c r="Y8737" s="301"/>
      <c r="Z8737" s="301"/>
      <c r="AA8737" s="301"/>
      <c r="AB8737" s="301"/>
      <c r="AC8737" s="301"/>
      <c r="AD8737" s="301"/>
      <c r="AE8737" s="301"/>
      <c r="AF8737" s="301"/>
      <c r="AG8737" s="301"/>
      <c r="AH8737" s="301"/>
      <c r="AI8737" s="301"/>
    </row>
    <row r="8738" spans="18:35" ht="80.099999999999994" customHeight="1" x14ac:dyDescent="0.2">
      <c r="R8738" s="301"/>
      <c r="S8738" s="301"/>
      <c r="T8738" s="301"/>
      <c r="U8738" s="301"/>
      <c r="V8738" s="301"/>
      <c r="W8738" s="301"/>
      <c r="X8738" s="301"/>
      <c r="Y8738" s="301"/>
      <c r="Z8738" s="301"/>
      <c r="AA8738" s="301"/>
      <c r="AB8738" s="301"/>
      <c r="AC8738" s="301"/>
      <c r="AD8738" s="301"/>
      <c r="AE8738" s="301"/>
      <c r="AF8738" s="301"/>
      <c r="AG8738" s="301"/>
      <c r="AH8738" s="301"/>
      <c r="AI8738" s="301"/>
    </row>
    <row r="8739" spans="18:35" ht="80.099999999999994" customHeight="1" x14ac:dyDescent="0.2">
      <c r="R8739" s="301"/>
      <c r="S8739" s="301"/>
      <c r="T8739" s="301"/>
      <c r="U8739" s="301"/>
      <c r="V8739" s="301"/>
      <c r="W8739" s="301"/>
      <c r="X8739" s="301"/>
      <c r="Y8739" s="301"/>
      <c r="Z8739" s="301"/>
      <c r="AA8739" s="301"/>
      <c r="AB8739" s="301"/>
      <c r="AC8739" s="301"/>
      <c r="AD8739" s="301"/>
      <c r="AE8739" s="301"/>
      <c r="AF8739" s="301"/>
      <c r="AG8739" s="301"/>
      <c r="AH8739" s="301"/>
      <c r="AI8739" s="301"/>
    </row>
    <row r="8740" spans="18:35" ht="80.099999999999994" customHeight="1" x14ac:dyDescent="0.2">
      <c r="R8740" s="301"/>
      <c r="S8740" s="301"/>
      <c r="T8740" s="301"/>
      <c r="U8740" s="301"/>
      <c r="V8740" s="301"/>
      <c r="W8740" s="301"/>
      <c r="X8740" s="301"/>
      <c r="Y8740" s="301"/>
      <c r="Z8740" s="301"/>
      <c r="AA8740" s="301"/>
      <c r="AB8740" s="301"/>
      <c r="AC8740" s="301"/>
      <c r="AD8740" s="301"/>
      <c r="AE8740" s="301"/>
      <c r="AF8740" s="301"/>
      <c r="AG8740" s="301"/>
      <c r="AH8740" s="301"/>
      <c r="AI8740" s="301"/>
    </row>
    <row r="8741" spans="18:35" ht="80.099999999999994" customHeight="1" x14ac:dyDescent="0.2">
      <c r="R8741" s="301"/>
      <c r="S8741" s="301"/>
      <c r="T8741" s="301"/>
      <c r="U8741" s="301"/>
      <c r="V8741" s="301"/>
      <c r="W8741" s="301"/>
      <c r="X8741" s="301"/>
      <c r="Y8741" s="301"/>
      <c r="Z8741" s="301"/>
      <c r="AA8741" s="301"/>
      <c r="AB8741" s="301"/>
      <c r="AC8741" s="301"/>
      <c r="AD8741" s="301"/>
      <c r="AE8741" s="301"/>
      <c r="AF8741" s="301"/>
      <c r="AG8741" s="301"/>
      <c r="AH8741" s="301"/>
      <c r="AI8741" s="301"/>
    </row>
    <row r="8742" spans="18:35" ht="80.099999999999994" customHeight="1" x14ac:dyDescent="0.2">
      <c r="R8742" s="301"/>
      <c r="S8742" s="301"/>
      <c r="T8742" s="301"/>
      <c r="U8742" s="301"/>
      <c r="V8742" s="301"/>
      <c r="W8742" s="301"/>
      <c r="X8742" s="301"/>
      <c r="Y8742" s="301"/>
      <c r="Z8742" s="301"/>
      <c r="AA8742" s="301"/>
      <c r="AB8742" s="301"/>
      <c r="AC8742" s="301"/>
      <c r="AD8742" s="301"/>
      <c r="AE8742" s="301"/>
      <c r="AF8742" s="301"/>
      <c r="AG8742" s="301"/>
      <c r="AH8742" s="301"/>
      <c r="AI8742" s="301"/>
    </row>
    <row r="8743" spans="18:35" ht="80.099999999999994" customHeight="1" x14ac:dyDescent="0.2">
      <c r="R8743" s="301"/>
      <c r="S8743" s="301"/>
      <c r="T8743" s="301"/>
      <c r="U8743" s="301"/>
      <c r="V8743" s="301"/>
      <c r="W8743" s="301"/>
      <c r="X8743" s="301"/>
      <c r="Y8743" s="301"/>
      <c r="Z8743" s="301"/>
      <c r="AA8743" s="301"/>
      <c r="AB8743" s="301"/>
      <c r="AC8743" s="301"/>
      <c r="AD8743" s="301"/>
      <c r="AE8743" s="301"/>
      <c r="AF8743" s="301"/>
      <c r="AG8743" s="301"/>
      <c r="AH8743" s="301"/>
      <c r="AI8743" s="301"/>
    </row>
    <row r="8744" spans="18:35" ht="80.099999999999994" customHeight="1" x14ac:dyDescent="0.2">
      <c r="R8744" s="301"/>
      <c r="S8744" s="301"/>
      <c r="T8744" s="301"/>
      <c r="U8744" s="301"/>
      <c r="V8744" s="301"/>
      <c r="W8744" s="301"/>
      <c r="X8744" s="301"/>
      <c r="Y8744" s="301"/>
      <c r="Z8744" s="301"/>
      <c r="AA8744" s="301"/>
      <c r="AB8744" s="301"/>
      <c r="AC8744" s="301"/>
      <c r="AD8744" s="301"/>
      <c r="AE8744" s="301"/>
      <c r="AF8744" s="301"/>
      <c r="AG8744" s="301"/>
      <c r="AH8744" s="301"/>
      <c r="AI8744" s="301"/>
    </row>
    <row r="8745" spans="18:35" ht="80.099999999999994" customHeight="1" x14ac:dyDescent="0.2">
      <c r="R8745" s="301"/>
      <c r="S8745" s="301"/>
      <c r="T8745" s="301"/>
      <c r="U8745" s="301"/>
      <c r="V8745" s="301"/>
      <c r="W8745" s="301"/>
      <c r="X8745" s="301"/>
      <c r="Y8745" s="301"/>
      <c r="Z8745" s="301"/>
      <c r="AA8745" s="301"/>
      <c r="AB8745" s="301"/>
      <c r="AC8745" s="301"/>
      <c r="AD8745" s="301"/>
      <c r="AE8745" s="301"/>
      <c r="AF8745" s="301"/>
      <c r="AG8745" s="301"/>
      <c r="AH8745" s="301"/>
      <c r="AI8745" s="301"/>
    </row>
    <row r="8746" spans="18:35" ht="80.099999999999994" customHeight="1" x14ac:dyDescent="0.2">
      <c r="R8746" s="301"/>
      <c r="S8746" s="301"/>
      <c r="T8746" s="301"/>
      <c r="U8746" s="301"/>
      <c r="V8746" s="301"/>
      <c r="W8746" s="301"/>
      <c r="X8746" s="301"/>
      <c r="Y8746" s="301"/>
      <c r="Z8746" s="301"/>
      <c r="AA8746" s="301"/>
      <c r="AB8746" s="301"/>
      <c r="AC8746" s="301"/>
      <c r="AD8746" s="301"/>
      <c r="AE8746" s="301"/>
      <c r="AF8746" s="301"/>
      <c r="AG8746" s="301"/>
      <c r="AH8746" s="301"/>
      <c r="AI8746" s="301"/>
    </row>
    <row r="8747" spans="18:35" ht="80.099999999999994" customHeight="1" x14ac:dyDescent="0.2">
      <c r="R8747" s="301"/>
      <c r="S8747" s="301"/>
      <c r="T8747" s="301"/>
      <c r="U8747" s="301"/>
      <c r="V8747" s="301"/>
      <c r="W8747" s="301"/>
      <c r="X8747" s="301"/>
      <c r="Y8747" s="301"/>
      <c r="Z8747" s="301"/>
      <c r="AA8747" s="301"/>
      <c r="AB8747" s="301"/>
      <c r="AC8747" s="301"/>
      <c r="AD8747" s="301"/>
      <c r="AE8747" s="301"/>
      <c r="AF8747" s="301"/>
      <c r="AG8747" s="301"/>
      <c r="AH8747" s="301"/>
      <c r="AI8747" s="301"/>
    </row>
    <row r="8748" spans="18:35" ht="80.099999999999994" customHeight="1" x14ac:dyDescent="0.2">
      <c r="R8748" s="301"/>
      <c r="S8748" s="301"/>
      <c r="T8748" s="301"/>
      <c r="U8748" s="301"/>
      <c r="V8748" s="301"/>
      <c r="W8748" s="301"/>
      <c r="X8748" s="301"/>
      <c r="Y8748" s="301"/>
      <c r="Z8748" s="301"/>
      <c r="AA8748" s="301"/>
      <c r="AB8748" s="301"/>
      <c r="AC8748" s="301"/>
      <c r="AD8748" s="301"/>
      <c r="AE8748" s="301"/>
      <c r="AF8748" s="301"/>
      <c r="AG8748" s="301"/>
      <c r="AH8748" s="301"/>
      <c r="AI8748" s="301"/>
    </row>
    <row r="8749" spans="18:35" ht="80.099999999999994" customHeight="1" x14ac:dyDescent="0.2">
      <c r="R8749" s="301"/>
      <c r="S8749" s="301"/>
      <c r="T8749" s="301"/>
      <c r="U8749" s="301"/>
      <c r="V8749" s="301"/>
      <c r="W8749" s="301"/>
      <c r="X8749" s="301"/>
      <c r="Y8749" s="301"/>
      <c r="Z8749" s="301"/>
      <c r="AA8749" s="301"/>
      <c r="AB8749" s="301"/>
      <c r="AC8749" s="301"/>
      <c r="AD8749" s="301"/>
      <c r="AE8749" s="301"/>
      <c r="AF8749" s="301"/>
      <c r="AG8749" s="301"/>
      <c r="AH8749" s="301"/>
      <c r="AI8749" s="301"/>
    </row>
    <row r="8750" spans="18:35" ht="80.099999999999994" customHeight="1" x14ac:dyDescent="0.2">
      <c r="R8750" s="301"/>
      <c r="S8750" s="301"/>
      <c r="T8750" s="301"/>
      <c r="U8750" s="301"/>
      <c r="V8750" s="301"/>
      <c r="W8750" s="301"/>
      <c r="X8750" s="301"/>
      <c r="Y8750" s="301"/>
      <c r="Z8750" s="301"/>
      <c r="AA8750" s="301"/>
      <c r="AB8750" s="301"/>
      <c r="AC8750" s="301"/>
      <c r="AD8750" s="301"/>
      <c r="AE8750" s="301"/>
      <c r="AF8750" s="301"/>
      <c r="AG8750" s="301"/>
      <c r="AH8750" s="301"/>
      <c r="AI8750" s="301"/>
    </row>
    <row r="8751" spans="18:35" ht="80.099999999999994" customHeight="1" x14ac:dyDescent="0.2">
      <c r="R8751" s="301"/>
      <c r="S8751" s="301"/>
      <c r="T8751" s="301"/>
      <c r="U8751" s="301"/>
      <c r="V8751" s="301"/>
      <c r="W8751" s="301"/>
      <c r="X8751" s="301"/>
      <c r="Y8751" s="301"/>
      <c r="Z8751" s="301"/>
      <c r="AA8751" s="301"/>
      <c r="AB8751" s="301"/>
      <c r="AC8751" s="301"/>
      <c r="AD8751" s="301"/>
      <c r="AE8751" s="301"/>
      <c r="AF8751" s="301"/>
      <c r="AG8751" s="301"/>
      <c r="AH8751" s="301"/>
      <c r="AI8751" s="301"/>
    </row>
    <row r="8752" spans="18:35" ht="80.099999999999994" customHeight="1" x14ac:dyDescent="0.2">
      <c r="R8752" s="301"/>
      <c r="S8752" s="301"/>
      <c r="T8752" s="301"/>
      <c r="U8752" s="301"/>
      <c r="V8752" s="301"/>
      <c r="W8752" s="301"/>
      <c r="X8752" s="301"/>
      <c r="Y8752" s="301"/>
      <c r="Z8752" s="301"/>
      <c r="AA8752" s="301"/>
      <c r="AB8752" s="301"/>
      <c r="AC8752" s="301"/>
      <c r="AD8752" s="301"/>
      <c r="AE8752" s="301"/>
      <c r="AF8752" s="301"/>
      <c r="AG8752" s="301"/>
      <c r="AH8752" s="301"/>
      <c r="AI8752" s="301"/>
    </row>
    <row r="8753" spans="18:35" ht="80.099999999999994" customHeight="1" x14ac:dyDescent="0.2">
      <c r="R8753" s="301"/>
      <c r="S8753" s="301"/>
      <c r="T8753" s="301"/>
      <c r="U8753" s="301"/>
      <c r="V8753" s="301"/>
      <c r="W8753" s="301"/>
      <c r="X8753" s="301"/>
      <c r="Y8753" s="301"/>
      <c r="Z8753" s="301"/>
      <c r="AA8753" s="301"/>
      <c r="AB8753" s="301"/>
      <c r="AC8753" s="301"/>
      <c r="AD8753" s="301"/>
      <c r="AE8753" s="301"/>
      <c r="AF8753" s="301"/>
      <c r="AG8753" s="301"/>
      <c r="AH8753" s="301"/>
      <c r="AI8753" s="301"/>
    </row>
    <row r="8754" spans="18:35" ht="80.099999999999994" customHeight="1" x14ac:dyDescent="0.2">
      <c r="R8754" s="301"/>
      <c r="S8754" s="301"/>
      <c r="T8754" s="301"/>
      <c r="U8754" s="301"/>
      <c r="V8754" s="301"/>
      <c r="W8754" s="301"/>
      <c r="X8754" s="301"/>
      <c r="Y8754" s="301"/>
      <c r="Z8754" s="301"/>
      <c r="AA8754" s="301"/>
      <c r="AB8754" s="301"/>
      <c r="AC8754" s="301"/>
      <c r="AD8754" s="301"/>
      <c r="AE8754" s="301"/>
      <c r="AF8754" s="301"/>
      <c r="AG8754" s="301"/>
      <c r="AH8754" s="301"/>
      <c r="AI8754" s="301"/>
    </row>
    <row r="8755" spans="18:35" ht="80.099999999999994" customHeight="1" x14ac:dyDescent="0.2">
      <c r="R8755" s="301"/>
      <c r="S8755" s="301"/>
      <c r="T8755" s="301"/>
      <c r="U8755" s="301"/>
      <c r="V8755" s="301"/>
      <c r="W8755" s="301"/>
      <c r="X8755" s="301"/>
      <c r="Y8755" s="301"/>
      <c r="Z8755" s="301"/>
      <c r="AA8755" s="301"/>
      <c r="AB8755" s="301"/>
      <c r="AC8755" s="301"/>
      <c r="AD8755" s="301"/>
      <c r="AE8755" s="301"/>
      <c r="AF8755" s="301"/>
      <c r="AG8755" s="301"/>
      <c r="AH8755" s="301"/>
      <c r="AI8755" s="301"/>
    </row>
    <row r="8756" spans="18:35" ht="80.099999999999994" customHeight="1" x14ac:dyDescent="0.2">
      <c r="R8756" s="301"/>
      <c r="S8756" s="301"/>
      <c r="T8756" s="301"/>
      <c r="U8756" s="301"/>
      <c r="V8756" s="301"/>
      <c r="W8756" s="301"/>
      <c r="X8756" s="301"/>
      <c r="Y8756" s="301"/>
      <c r="Z8756" s="301"/>
      <c r="AA8756" s="301"/>
      <c r="AB8756" s="301"/>
      <c r="AC8756" s="301"/>
      <c r="AD8756" s="301"/>
      <c r="AE8756" s="301"/>
      <c r="AF8756" s="301"/>
      <c r="AG8756" s="301"/>
      <c r="AH8756" s="301"/>
      <c r="AI8756" s="301"/>
    </row>
    <row r="8757" spans="18:35" ht="80.099999999999994" customHeight="1" x14ac:dyDescent="0.2">
      <c r="R8757" s="301"/>
      <c r="S8757" s="301"/>
      <c r="T8757" s="301"/>
      <c r="U8757" s="301"/>
      <c r="V8757" s="301"/>
      <c r="W8757" s="301"/>
      <c r="X8757" s="301"/>
      <c r="Y8757" s="301"/>
      <c r="Z8757" s="301"/>
      <c r="AA8757" s="301"/>
      <c r="AB8757" s="301"/>
      <c r="AC8757" s="301"/>
      <c r="AD8757" s="301"/>
      <c r="AE8757" s="301"/>
      <c r="AF8757" s="301"/>
      <c r="AG8757" s="301"/>
      <c r="AH8757" s="301"/>
      <c r="AI8757" s="301"/>
    </row>
    <row r="8758" spans="18:35" ht="80.099999999999994" customHeight="1" x14ac:dyDescent="0.2">
      <c r="R8758" s="301"/>
      <c r="S8758" s="301"/>
      <c r="T8758" s="301"/>
      <c r="U8758" s="301"/>
      <c r="V8758" s="301"/>
      <c r="W8758" s="301"/>
      <c r="X8758" s="301"/>
      <c r="Y8758" s="301"/>
      <c r="Z8758" s="301"/>
      <c r="AA8758" s="301"/>
      <c r="AB8758" s="301"/>
      <c r="AC8758" s="301"/>
      <c r="AD8758" s="301"/>
      <c r="AE8758" s="301"/>
      <c r="AF8758" s="301"/>
      <c r="AG8758" s="301"/>
      <c r="AH8758" s="301"/>
      <c r="AI8758" s="301"/>
    </row>
    <row r="8759" spans="18:35" ht="80.099999999999994" customHeight="1" x14ac:dyDescent="0.2">
      <c r="R8759" s="301"/>
      <c r="S8759" s="301"/>
      <c r="T8759" s="301"/>
      <c r="U8759" s="301"/>
      <c r="V8759" s="301"/>
      <c r="W8759" s="301"/>
      <c r="X8759" s="301"/>
      <c r="Y8759" s="301"/>
      <c r="Z8759" s="301"/>
      <c r="AA8759" s="301"/>
      <c r="AB8759" s="301"/>
      <c r="AC8759" s="301"/>
      <c r="AD8759" s="301"/>
      <c r="AE8759" s="301"/>
      <c r="AF8759" s="301"/>
      <c r="AG8759" s="301"/>
      <c r="AH8759" s="301"/>
      <c r="AI8759" s="301"/>
    </row>
    <row r="8760" spans="18:35" ht="80.099999999999994" customHeight="1" x14ac:dyDescent="0.2">
      <c r="R8760" s="301"/>
      <c r="S8760" s="301"/>
      <c r="T8760" s="301"/>
      <c r="U8760" s="301"/>
      <c r="V8760" s="301"/>
      <c r="W8760" s="301"/>
      <c r="X8760" s="301"/>
      <c r="Y8760" s="301"/>
      <c r="Z8760" s="301"/>
      <c r="AA8760" s="301"/>
      <c r="AB8760" s="301"/>
      <c r="AC8760" s="301"/>
      <c r="AD8760" s="301"/>
      <c r="AE8760" s="301"/>
      <c r="AF8760" s="301"/>
      <c r="AG8760" s="301"/>
      <c r="AH8760" s="301"/>
      <c r="AI8760" s="301"/>
    </row>
    <row r="8761" spans="18:35" ht="80.099999999999994" customHeight="1" x14ac:dyDescent="0.2">
      <c r="R8761" s="301"/>
      <c r="S8761" s="301"/>
      <c r="T8761" s="301"/>
      <c r="U8761" s="301"/>
      <c r="V8761" s="301"/>
      <c r="W8761" s="301"/>
      <c r="X8761" s="301"/>
      <c r="Y8761" s="301"/>
      <c r="Z8761" s="301"/>
      <c r="AA8761" s="301"/>
      <c r="AB8761" s="301"/>
      <c r="AC8761" s="301"/>
      <c r="AD8761" s="301"/>
      <c r="AE8761" s="301"/>
      <c r="AF8761" s="301"/>
      <c r="AG8761" s="301"/>
      <c r="AH8761" s="301"/>
      <c r="AI8761" s="301"/>
    </row>
    <row r="8762" spans="18:35" ht="80.099999999999994" customHeight="1" x14ac:dyDescent="0.2">
      <c r="R8762" s="301"/>
      <c r="S8762" s="301"/>
      <c r="T8762" s="301"/>
      <c r="U8762" s="301"/>
      <c r="V8762" s="301"/>
      <c r="W8762" s="301"/>
      <c r="X8762" s="301"/>
      <c r="Y8762" s="301"/>
      <c r="Z8762" s="301"/>
      <c r="AA8762" s="301"/>
      <c r="AB8762" s="301"/>
      <c r="AC8762" s="301"/>
      <c r="AD8762" s="301"/>
      <c r="AE8762" s="301"/>
      <c r="AF8762" s="301"/>
      <c r="AG8762" s="301"/>
      <c r="AH8762" s="301"/>
      <c r="AI8762" s="301"/>
    </row>
    <row r="8763" spans="18:35" ht="80.099999999999994" customHeight="1" x14ac:dyDescent="0.2">
      <c r="R8763" s="301"/>
      <c r="S8763" s="301"/>
      <c r="T8763" s="301"/>
      <c r="U8763" s="301"/>
      <c r="V8763" s="301"/>
      <c r="W8763" s="301"/>
      <c r="X8763" s="301"/>
      <c r="Y8763" s="301"/>
      <c r="Z8763" s="301"/>
      <c r="AA8763" s="301"/>
      <c r="AB8763" s="301"/>
      <c r="AC8763" s="301"/>
      <c r="AD8763" s="301"/>
      <c r="AE8763" s="301"/>
      <c r="AF8763" s="301"/>
      <c r="AG8763" s="301"/>
      <c r="AH8763" s="301"/>
      <c r="AI8763" s="301"/>
    </row>
    <row r="8764" spans="18:35" ht="80.099999999999994" customHeight="1" x14ac:dyDescent="0.2">
      <c r="R8764" s="301"/>
      <c r="S8764" s="301"/>
      <c r="T8764" s="301"/>
      <c r="U8764" s="301"/>
      <c r="V8764" s="301"/>
      <c r="W8764" s="301"/>
      <c r="X8764" s="301"/>
      <c r="Y8764" s="301"/>
      <c r="Z8764" s="301"/>
      <c r="AA8764" s="301"/>
      <c r="AB8764" s="301"/>
      <c r="AC8764" s="301"/>
      <c r="AD8764" s="301"/>
      <c r="AE8764" s="301"/>
      <c r="AF8764" s="301"/>
      <c r="AG8764" s="301"/>
      <c r="AH8764" s="301"/>
      <c r="AI8764" s="301"/>
    </row>
    <row r="8765" spans="18:35" ht="80.099999999999994" customHeight="1" x14ac:dyDescent="0.2">
      <c r="R8765" s="301"/>
      <c r="S8765" s="301"/>
      <c r="T8765" s="301"/>
      <c r="U8765" s="301"/>
      <c r="V8765" s="301"/>
      <c r="W8765" s="301"/>
      <c r="X8765" s="301"/>
      <c r="Y8765" s="301"/>
      <c r="Z8765" s="301"/>
      <c r="AA8765" s="301"/>
      <c r="AB8765" s="301"/>
      <c r="AC8765" s="301"/>
      <c r="AD8765" s="301"/>
      <c r="AE8765" s="301"/>
      <c r="AF8765" s="301"/>
      <c r="AG8765" s="301"/>
      <c r="AH8765" s="301"/>
      <c r="AI8765" s="301"/>
    </row>
    <row r="8766" spans="18:35" ht="80.099999999999994" customHeight="1" x14ac:dyDescent="0.2">
      <c r="R8766" s="301"/>
      <c r="S8766" s="301"/>
      <c r="T8766" s="301"/>
      <c r="U8766" s="301"/>
      <c r="V8766" s="301"/>
      <c r="W8766" s="301"/>
      <c r="X8766" s="301"/>
      <c r="Y8766" s="301"/>
      <c r="Z8766" s="301"/>
      <c r="AA8766" s="301"/>
      <c r="AB8766" s="301"/>
      <c r="AC8766" s="301"/>
      <c r="AD8766" s="301"/>
      <c r="AE8766" s="301"/>
      <c r="AF8766" s="301"/>
      <c r="AG8766" s="301"/>
      <c r="AH8766" s="301"/>
      <c r="AI8766" s="301"/>
    </row>
    <row r="8767" spans="18:35" ht="80.099999999999994" customHeight="1" x14ac:dyDescent="0.2">
      <c r="R8767" s="301"/>
      <c r="S8767" s="301"/>
      <c r="T8767" s="301"/>
      <c r="U8767" s="301"/>
      <c r="V8767" s="301"/>
      <c r="W8767" s="301"/>
      <c r="X8767" s="301"/>
      <c r="Y8767" s="301"/>
      <c r="Z8767" s="301"/>
      <c r="AA8767" s="301"/>
      <c r="AB8767" s="301"/>
      <c r="AC8767" s="301"/>
      <c r="AD8767" s="301"/>
      <c r="AE8767" s="301"/>
      <c r="AF8767" s="301"/>
      <c r="AG8767" s="301"/>
      <c r="AH8767" s="301"/>
      <c r="AI8767" s="301"/>
    </row>
    <row r="8768" spans="18:35" ht="80.099999999999994" customHeight="1" x14ac:dyDescent="0.2">
      <c r="R8768" s="301"/>
      <c r="S8768" s="301"/>
      <c r="T8768" s="301"/>
      <c r="U8768" s="301"/>
      <c r="V8768" s="301"/>
      <c r="W8768" s="301"/>
      <c r="X8768" s="301"/>
      <c r="Y8768" s="301"/>
      <c r="Z8768" s="301"/>
      <c r="AA8768" s="301"/>
      <c r="AB8768" s="301"/>
      <c r="AC8768" s="301"/>
      <c r="AD8768" s="301"/>
      <c r="AE8768" s="301"/>
      <c r="AF8768" s="301"/>
      <c r="AG8768" s="301"/>
      <c r="AH8768" s="301"/>
      <c r="AI8768" s="301"/>
    </row>
    <row r="8769" spans="18:35" ht="80.099999999999994" customHeight="1" x14ac:dyDescent="0.2">
      <c r="R8769" s="301"/>
      <c r="S8769" s="301"/>
      <c r="T8769" s="301"/>
      <c r="U8769" s="301"/>
      <c r="V8769" s="301"/>
      <c r="W8769" s="301"/>
      <c r="X8769" s="301"/>
      <c r="Y8769" s="301"/>
      <c r="Z8769" s="301"/>
      <c r="AA8769" s="301"/>
      <c r="AB8769" s="301"/>
      <c r="AC8769" s="301"/>
      <c r="AD8769" s="301"/>
      <c r="AE8769" s="301"/>
      <c r="AF8769" s="301"/>
      <c r="AG8769" s="301"/>
      <c r="AH8769" s="301"/>
      <c r="AI8769" s="301"/>
    </row>
    <row r="8770" spans="18:35" ht="80.099999999999994" customHeight="1" x14ac:dyDescent="0.2">
      <c r="R8770" s="301"/>
      <c r="S8770" s="301"/>
      <c r="T8770" s="301"/>
      <c r="U8770" s="301"/>
      <c r="V8770" s="301"/>
      <c r="W8770" s="301"/>
      <c r="X8770" s="301"/>
      <c r="Y8770" s="301"/>
      <c r="Z8770" s="301"/>
      <c r="AA8770" s="301"/>
      <c r="AB8770" s="301"/>
      <c r="AC8770" s="301"/>
      <c r="AD8770" s="301"/>
      <c r="AE8770" s="301"/>
      <c r="AF8770" s="301"/>
      <c r="AG8770" s="301"/>
      <c r="AH8770" s="301"/>
      <c r="AI8770" s="301"/>
    </row>
    <row r="8771" spans="18:35" ht="80.099999999999994" customHeight="1" x14ac:dyDescent="0.2">
      <c r="R8771" s="301"/>
      <c r="S8771" s="301"/>
      <c r="T8771" s="301"/>
      <c r="U8771" s="301"/>
      <c r="V8771" s="301"/>
      <c r="W8771" s="301"/>
      <c r="X8771" s="301"/>
      <c r="Y8771" s="301"/>
      <c r="Z8771" s="301"/>
      <c r="AA8771" s="301"/>
      <c r="AB8771" s="301"/>
      <c r="AC8771" s="301"/>
      <c r="AD8771" s="301"/>
      <c r="AE8771" s="301"/>
      <c r="AF8771" s="301"/>
      <c r="AG8771" s="301"/>
      <c r="AH8771" s="301"/>
      <c r="AI8771" s="301"/>
    </row>
    <row r="8772" spans="18:35" ht="80.099999999999994" customHeight="1" x14ac:dyDescent="0.2">
      <c r="R8772" s="301"/>
      <c r="S8772" s="301"/>
      <c r="T8772" s="301"/>
      <c r="U8772" s="301"/>
      <c r="V8772" s="301"/>
      <c r="W8772" s="301"/>
      <c r="X8772" s="301"/>
      <c r="Y8772" s="301"/>
      <c r="Z8772" s="301"/>
      <c r="AA8772" s="301"/>
      <c r="AB8772" s="301"/>
      <c r="AC8772" s="301"/>
      <c r="AD8772" s="301"/>
      <c r="AE8772" s="301"/>
      <c r="AF8772" s="301"/>
      <c r="AG8772" s="301"/>
      <c r="AH8772" s="301"/>
      <c r="AI8772" s="301"/>
    </row>
    <row r="8773" spans="18:35" ht="80.099999999999994" customHeight="1" x14ac:dyDescent="0.2">
      <c r="R8773" s="301"/>
      <c r="S8773" s="301"/>
      <c r="T8773" s="301"/>
      <c r="U8773" s="301"/>
      <c r="V8773" s="301"/>
      <c r="W8773" s="301"/>
      <c r="X8773" s="301"/>
      <c r="Y8773" s="301"/>
      <c r="Z8773" s="301"/>
      <c r="AA8773" s="301"/>
      <c r="AB8773" s="301"/>
      <c r="AC8773" s="301"/>
      <c r="AD8773" s="301"/>
      <c r="AE8773" s="301"/>
      <c r="AF8773" s="301"/>
      <c r="AG8773" s="301"/>
      <c r="AH8773" s="301"/>
      <c r="AI8773" s="301"/>
    </row>
    <row r="8774" spans="18:35" ht="80.099999999999994" customHeight="1" x14ac:dyDescent="0.2">
      <c r="R8774" s="301"/>
      <c r="S8774" s="301"/>
      <c r="T8774" s="301"/>
      <c r="U8774" s="301"/>
      <c r="V8774" s="301"/>
      <c r="W8774" s="301"/>
      <c r="X8774" s="301"/>
      <c r="Y8774" s="301"/>
      <c r="Z8774" s="301"/>
      <c r="AA8774" s="301"/>
      <c r="AB8774" s="301"/>
      <c r="AC8774" s="301"/>
      <c r="AD8774" s="301"/>
      <c r="AE8774" s="301"/>
      <c r="AF8774" s="301"/>
      <c r="AG8774" s="301"/>
      <c r="AH8774" s="301"/>
      <c r="AI8774" s="301"/>
    </row>
    <row r="8775" spans="18:35" ht="80.099999999999994" customHeight="1" x14ac:dyDescent="0.2">
      <c r="R8775" s="301"/>
      <c r="S8775" s="301"/>
      <c r="T8775" s="301"/>
      <c r="U8775" s="301"/>
      <c r="V8775" s="301"/>
      <c r="W8775" s="301"/>
      <c r="X8775" s="301"/>
      <c r="Y8775" s="301"/>
      <c r="Z8775" s="301"/>
      <c r="AA8775" s="301"/>
      <c r="AB8775" s="301"/>
      <c r="AC8775" s="301"/>
      <c r="AD8775" s="301"/>
      <c r="AE8775" s="301"/>
      <c r="AF8775" s="301"/>
      <c r="AG8775" s="301"/>
      <c r="AH8775" s="301"/>
      <c r="AI8775" s="301"/>
    </row>
    <row r="8776" spans="18:35" ht="80.099999999999994" customHeight="1" x14ac:dyDescent="0.2">
      <c r="R8776" s="301"/>
      <c r="S8776" s="301"/>
      <c r="T8776" s="301"/>
      <c r="U8776" s="301"/>
      <c r="V8776" s="301"/>
      <c r="W8776" s="301"/>
      <c r="X8776" s="301"/>
      <c r="Y8776" s="301"/>
      <c r="Z8776" s="301"/>
      <c r="AA8776" s="301"/>
      <c r="AB8776" s="301"/>
      <c r="AC8776" s="301"/>
      <c r="AD8776" s="301"/>
      <c r="AE8776" s="301"/>
      <c r="AF8776" s="301"/>
      <c r="AG8776" s="301"/>
      <c r="AH8776" s="301"/>
      <c r="AI8776" s="301"/>
    </row>
    <row r="8777" spans="18:35" ht="80.099999999999994" customHeight="1" x14ac:dyDescent="0.2">
      <c r="R8777" s="301"/>
      <c r="S8777" s="301"/>
      <c r="T8777" s="301"/>
      <c r="U8777" s="301"/>
      <c r="V8777" s="301"/>
      <c r="W8777" s="301"/>
      <c r="X8777" s="301"/>
      <c r="Y8777" s="301"/>
      <c r="Z8777" s="301"/>
      <c r="AA8777" s="301"/>
      <c r="AB8777" s="301"/>
      <c r="AC8777" s="301"/>
      <c r="AD8777" s="301"/>
      <c r="AE8777" s="301"/>
      <c r="AF8777" s="301"/>
      <c r="AG8777" s="301"/>
      <c r="AH8777" s="301"/>
      <c r="AI8777" s="301"/>
    </row>
    <row r="8778" spans="18:35" ht="80.099999999999994" customHeight="1" x14ac:dyDescent="0.2">
      <c r="R8778" s="301"/>
      <c r="S8778" s="301"/>
      <c r="T8778" s="301"/>
      <c r="U8778" s="301"/>
      <c r="V8778" s="301"/>
      <c r="W8778" s="301"/>
      <c r="X8778" s="301"/>
      <c r="Y8778" s="301"/>
      <c r="Z8778" s="301"/>
      <c r="AA8778" s="301"/>
      <c r="AB8778" s="301"/>
      <c r="AC8778" s="301"/>
      <c r="AD8778" s="301"/>
      <c r="AE8778" s="301"/>
      <c r="AF8778" s="301"/>
      <c r="AG8778" s="301"/>
      <c r="AH8778" s="301"/>
      <c r="AI8778" s="301"/>
    </row>
    <row r="8779" spans="18:35" ht="80.099999999999994" customHeight="1" x14ac:dyDescent="0.2">
      <c r="R8779" s="301"/>
      <c r="S8779" s="301"/>
      <c r="T8779" s="301"/>
      <c r="U8779" s="301"/>
      <c r="V8779" s="301"/>
      <c r="W8779" s="301"/>
      <c r="X8779" s="301"/>
      <c r="Y8779" s="301"/>
      <c r="Z8779" s="301"/>
      <c r="AA8779" s="301"/>
      <c r="AB8779" s="301"/>
      <c r="AC8779" s="301"/>
      <c r="AD8779" s="301"/>
      <c r="AE8779" s="301"/>
      <c r="AF8779" s="301"/>
      <c r="AG8779" s="301"/>
      <c r="AH8779" s="301"/>
      <c r="AI8779" s="301"/>
    </row>
    <row r="8780" spans="18:35" ht="80.099999999999994" customHeight="1" x14ac:dyDescent="0.2">
      <c r="R8780" s="301"/>
      <c r="S8780" s="301"/>
      <c r="T8780" s="301"/>
      <c r="U8780" s="301"/>
      <c r="V8780" s="301"/>
      <c r="W8780" s="301"/>
      <c r="X8780" s="301"/>
      <c r="Y8780" s="301"/>
      <c r="Z8780" s="301"/>
      <c r="AA8780" s="301"/>
      <c r="AB8780" s="301"/>
      <c r="AC8780" s="301"/>
      <c r="AD8780" s="301"/>
      <c r="AE8780" s="301"/>
      <c r="AF8780" s="301"/>
      <c r="AG8780" s="301"/>
      <c r="AH8780" s="301"/>
      <c r="AI8780" s="301"/>
    </row>
    <row r="8781" spans="18:35" ht="80.099999999999994" customHeight="1" x14ac:dyDescent="0.2">
      <c r="R8781" s="301"/>
      <c r="S8781" s="301"/>
      <c r="T8781" s="301"/>
      <c r="U8781" s="301"/>
      <c r="V8781" s="301"/>
      <c r="W8781" s="301"/>
      <c r="X8781" s="301"/>
      <c r="Y8781" s="301"/>
      <c r="Z8781" s="301"/>
      <c r="AA8781" s="301"/>
      <c r="AB8781" s="301"/>
      <c r="AC8781" s="301"/>
      <c r="AD8781" s="301"/>
      <c r="AE8781" s="301"/>
      <c r="AF8781" s="301"/>
      <c r="AG8781" s="301"/>
      <c r="AH8781" s="301"/>
      <c r="AI8781" s="301"/>
    </row>
    <row r="8782" spans="18:35" ht="80.099999999999994" customHeight="1" x14ac:dyDescent="0.2">
      <c r="R8782" s="301"/>
      <c r="S8782" s="301"/>
      <c r="T8782" s="301"/>
      <c r="U8782" s="301"/>
      <c r="V8782" s="301"/>
      <c r="W8782" s="301"/>
      <c r="X8782" s="301"/>
      <c r="Y8782" s="301"/>
      <c r="Z8782" s="301"/>
      <c r="AA8782" s="301"/>
      <c r="AB8782" s="301"/>
      <c r="AC8782" s="301"/>
      <c r="AD8782" s="301"/>
      <c r="AE8782" s="301"/>
      <c r="AF8782" s="301"/>
      <c r="AG8782" s="301"/>
      <c r="AH8782" s="301"/>
      <c r="AI8782" s="301"/>
    </row>
    <row r="8783" spans="18:35" ht="80.099999999999994" customHeight="1" x14ac:dyDescent="0.2">
      <c r="R8783" s="301"/>
      <c r="S8783" s="301"/>
      <c r="T8783" s="301"/>
      <c r="U8783" s="301"/>
      <c r="V8783" s="301"/>
      <c r="W8783" s="301"/>
      <c r="X8783" s="301"/>
      <c r="Y8783" s="301"/>
      <c r="Z8783" s="301"/>
      <c r="AA8783" s="301"/>
      <c r="AB8783" s="301"/>
      <c r="AC8783" s="301"/>
      <c r="AD8783" s="301"/>
      <c r="AE8783" s="301"/>
      <c r="AF8783" s="301"/>
      <c r="AG8783" s="301"/>
      <c r="AH8783" s="301"/>
      <c r="AI8783" s="301"/>
    </row>
    <row r="8784" spans="18:35" ht="80.099999999999994" customHeight="1" x14ac:dyDescent="0.2">
      <c r="R8784" s="301"/>
      <c r="S8784" s="301"/>
      <c r="T8784" s="301"/>
      <c r="U8784" s="301"/>
      <c r="V8784" s="301"/>
      <c r="W8784" s="301"/>
      <c r="X8784" s="301"/>
      <c r="Y8784" s="301"/>
      <c r="Z8784" s="301"/>
      <c r="AA8784" s="301"/>
      <c r="AB8784" s="301"/>
      <c r="AC8784" s="301"/>
      <c r="AD8784" s="301"/>
      <c r="AE8784" s="301"/>
      <c r="AF8784" s="301"/>
      <c r="AG8784" s="301"/>
      <c r="AH8784" s="301"/>
      <c r="AI8784" s="301"/>
    </row>
    <row r="8785" spans="18:35" ht="80.099999999999994" customHeight="1" x14ac:dyDescent="0.2">
      <c r="R8785" s="301"/>
      <c r="S8785" s="301"/>
      <c r="T8785" s="301"/>
      <c r="U8785" s="301"/>
      <c r="V8785" s="301"/>
      <c r="W8785" s="301"/>
      <c r="X8785" s="301"/>
      <c r="Y8785" s="301"/>
      <c r="Z8785" s="301"/>
      <c r="AA8785" s="301"/>
      <c r="AB8785" s="301"/>
      <c r="AC8785" s="301"/>
      <c r="AD8785" s="301"/>
      <c r="AE8785" s="301"/>
      <c r="AF8785" s="301"/>
      <c r="AG8785" s="301"/>
      <c r="AH8785" s="301"/>
      <c r="AI8785" s="301"/>
    </row>
    <row r="8786" spans="18:35" ht="80.099999999999994" customHeight="1" x14ac:dyDescent="0.2">
      <c r="R8786" s="301"/>
      <c r="S8786" s="301"/>
      <c r="T8786" s="301"/>
      <c r="U8786" s="301"/>
      <c r="V8786" s="301"/>
      <c r="W8786" s="301"/>
      <c r="X8786" s="301"/>
      <c r="Y8786" s="301"/>
      <c r="Z8786" s="301"/>
      <c r="AA8786" s="301"/>
      <c r="AB8786" s="301"/>
      <c r="AC8786" s="301"/>
      <c r="AD8786" s="301"/>
      <c r="AE8786" s="301"/>
      <c r="AF8786" s="301"/>
      <c r="AG8786" s="301"/>
      <c r="AH8786" s="301"/>
      <c r="AI8786" s="301"/>
    </row>
    <row r="8787" spans="18:35" ht="80.099999999999994" customHeight="1" x14ac:dyDescent="0.2">
      <c r="R8787" s="301"/>
      <c r="S8787" s="301"/>
      <c r="T8787" s="301"/>
      <c r="U8787" s="301"/>
      <c r="V8787" s="301"/>
      <c r="W8787" s="301"/>
      <c r="X8787" s="301"/>
      <c r="Y8787" s="301"/>
      <c r="Z8787" s="301"/>
      <c r="AA8787" s="301"/>
      <c r="AB8787" s="301"/>
      <c r="AC8787" s="301"/>
      <c r="AD8787" s="301"/>
      <c r="AE8787" s="301"/>
      <c r="AF8787" s="301"/>
      <c r="AG8787" s="301"/>
      <c r="AH8787" s="301"/>
      <c r="AI8787" s="301"/>
    </row>
    <row r="8788" spans="18:35" ht="80.099999999999994" customHeight="1" x14ac:dyDescent="0.2">
      <c r="R8788" s="301"/>
      <c r="S8788" s="301"/>
      <c r="T8788" s="301"/>
      <c r="U8788" s="301"/>
      <c r="V8788" s="301"/>
      <c r="W8788" s="301"/>
      <c r="X8788" s="301"/>
      <c r="Y8788" s="301"/>
      <c r="Z8788" s="301"/>
      <c r="AA8788" s="301"/>
      <c r="AB8788" s="301"/>
      <c r="AC8788" s="301"/>
      <c r="AD8788" s="301"/>
      <c r="AE8788" s="301"/>
      <c r="AF8788" s="301"/>
      <c r="AG8788" s="301"/>
      <c r="AH8788" s="301"/>
      <c r="AI8788" s="301"/>
    </row>
    <row r="8789" spans="18:35" ht="80.099999999999994" customHeight="1" x14ac:dyDescent="0.2">
      <c r="R8789" s="301"/>
      <c r="S8789" s="301"/>
      <c r="T8789" s="301"/>
      <c r="U8789" s="301"/>
      <c r="V8789" s="301"/>
      <c r="W8789" s="301"/>
      <c r="X8789" s="301"/>
      <c r="Y8789" s="301"/>
      <c r="Z8789" s="301"/>
      <c r="AA8789" s="301"/>
      <c r="AB8789" s="301"/>
      <c r="AC8789" s="301"/>
      <c r="AD8789" s="301"/>
      <c r="AE8789" s="301"/>
      <c r="AF8789" s="301"/>
      <c r="AG8789" s="301"/>
      <c r="AH8789" s="301"/>
      <c r="AI8789" s="301"/>
    </row>
    <row r="8790" spans="18:35" ht="80.099999999999994" customHeight="1" x14ac:dyDescent="0.2">
      <c r="R8790" s="301"/>
      <c r="S8790" s="301"/>
      <c r="T8790" s="301"/>
      <c r="U8790" s="301"/>
      <c r="V8790" s="301"/>
      <c r="W8790" s="301"/>
      <c r="X8790" s="301"/>
      <c r="Y8790" s="301"/>
      <c r="Z8790" s="301"/>
      <c r="AA8790" s="301"/>
      <c r="AB8790" s="301"/>
      <c r="AC8790" s="301"/>
      <c r="AD8790" s="301"/>
      <c r="AE8790" s="301"/>
      <c r="AF8790" s="301"/>
      <c r="AG8790" s="301"/>
      <c r="AH8790" s="301"/>
      <c r="AI8790" s="301"/>
    </row>
    <row r="8791" spans="18:35" ht="80.099999999999994" customHeight="1" x14ac:dyDescent="0.2">
      <c r="R8791" s="301"/>
      <c r="S8791" s="301"/>
      <c r="T8791" s="301"/>
      <c r="U8791" s="301"/>
      <c r="V8791" s="301"/>
      <c r="W8791" s="301"/>
      <c r="X8791" s="301"/>
      <c r="Y8791" s="301"/>
      <c r="Z8791" s="301"/>
      <c r="AA8791" s="301"/>
      <c r="AB8791" s="301"/>
      <c r="AC8791" s="301"/>
      <c r="AD8791" s="301"/>
      <c r="AE8791" s="301"/>
      <c r="AF8791" s="301"/>
      <c r="AG8791" s="301"/>
      <c r="AH8791" s="301"/>
      <c r="AI8791" s="301"/>
    </row>
    <row r="8792" spans="18:35" ht="80.099999999999994" customHeight="1" x14ac:dyDescent="0.2">
      <c r="R8792" s="301"/>
      <c r="S8792" s="301"/>
      <c r="T8792" s="301"/>
      <c r="U8792" s="301"/>
      <c r="V8792" s="301"/>
      <c r="W8792" s="301"/>
      <c r="X8792" s="301"/>
      <c r="Y8792" s="301"/>
      <c r="Z8792" s="301"/>
      <c r="AA8792" s="301"/>
      <c r="AB8792" s="301"/>
      <c r="AC8792" s="301"/>
      <c r="AD8792" s="301"/>
      <c r="AE8792" s="301"/>
      <c r="AF8792" s="301"/>
      <c r="AG8792" s="301"/>
      <c r="AH8792" s="301"/>
      <c r="AI8792" s="301"/>
    </row>
    <row r="8793" spans="18:35" ht="80.099999999999994" customHeight="1" x14ac:dyDescent="0.2">
      <c r="R8793" s="301"/>
      <c r="S8793" s="301"/>
      <c r="T8793" s="301"/>
      <c r="U8793" s="301"/>
      <c r="V8793" s="301"/>
      <c r="W8793" s="301"/>
      <c r="X8793" s="301"/>
      <c r="Y8793" s="301"/>
      <c r="Z8793" s="301"/>
      <c r="AA8793" s="301"/>
      <c r="AB8793" s="301"/>
      <c r="AC8793" s="301"/>
      <c r="AD8793" s="301"/>
      <c r="AE8793" s="301"/>
      <c r="AF8793" s="301"/>
      <c r="AG8793" s="301"/>
      <c r="AH8793" s="301"/>
      <c r="AI8793" s="301"/>
    </row>
    <row r="8794" spans="18:35" ht="80.099999999999994" customHeight="1" x14ac:dyDescent="0.2">
      <c r="R8794" s="301"/>
      <c r="S8794" s="301"/>
      <c r="T8794" s="301"/>
      <c r="U8794" s="301"/>
      <c r="V8794" s="301"/>
      <c r="W8794" s="301"/>
      <c r="X8794" s="301"/>
      <c r="Y8794" s="301"/>
      <c r="Z8794" s="301"/>
      <c r="AA8794" s="301"/>
      <c r="AB8794" s="301"/>
      <c r="AC8794" s="301"/>
      <c r="AD8794" s="301"/>
      <c r="AE8794" s="301"/>
      <c r="AF8794" s="301"/>
      <c r="AG8794" s="301"/>
      <c r="AH8794" s="301"/>
      <c r="AI8794" s="301"/>
    </row>
    <row r="8795" spans="18:35" ht="80.099999999999994" customHeight="1" x14ac:dyDescent="0.2">
      <c r="R8795" s="301"/>
      <c r="S8795" s="301"/>
      <c r="T8795" s="301"/>
      <c r="U8795" s="301"/>
      <c r="V8795" s="301"/>
      <c r="W8795" s="301"/>
      <c r="X8795" s="301"/>
      <c r="Y8795" s="301"/>
      <c r="Z8795" s="301"/>
      <c r="AA8795" s="301"/>
      <c r="AB8795" s="301"/>
      <c r="AC8795" s="301"/>
      <c r="AD8795" s="301"/>
      <c r="AE8795" s="301"/>
      <c r="AF8795" s="301"/>
      <c r="AG8795" s="301"/>
      <c r="AH8795" s="301"/>
      <c r="AI8795" s="301"/>
    </row>
    <row r="8796" spans="18:35" ht="80.099999999999994" customHeight="1" x14ac:dyDescent="0.2">
      <c r="R8796" s="301"/>
      <c r="S8796" s="301"/>
      <c r="T8796" s="301"/>
      <c r="U8796" s="301"/>
      <c r="V8796" s="301"/>
      <c r="W8796" s="301"/>
      <c r="X8796" s="301"/>
      <c r="Y8796" s="301"/>
      <c r="Z8796" s="301"/>
      <c r="AA8796" s="301"/>
      <c r="AB8796" s="301"/>
      <c r="AC8796" s="301"/>
      <c r="AD8796" s="301"/>
      <c r="AE8796" s="301"/>
      <c r="AF8796" s="301"/>
      <c r="AG8796" s="301"/>
      <c r="AH8796" s="301"/>
      <c r="AI8796" s="301"/>
    </row>
    <row r="8797" spans="18:35" ht="80.099999999999994" customHeight="1" x14ac:dyDescent="0.2">
      <c r="R8797" s="301"/>
      <c r="S8797" s="301"/>
      <c r="T8797" s="301"/>
      <c r="U8797" s="301"/>
      <c r="V8797" s="301"/>
      <c r="W8797" s="301"/>
      <c r="X8797" s="301"/>
      <c r="Y8797" s="301"/>
      <c r="Z8797" s="301"/>
      <c r="AA8797" s="301"/>
      <c r="AB8797" s="301"/>
      <c r="AC8797" s="301"/>
      <c r="AD8797" s="301"/>
      <c r="AE8797" s="301"/>
      <c r="AF8797" s="301"/>
      <c r="AG8797" s="301"/>
      <c r="AH8797" s="301"/>
      <c r="AI8797" s="301"/>
    </row>
    <row r="8798" spans="18:35" ht="80.099999999999994" customHeight="1" x14ac:dyDescent="0.2">
      <c r="R8798" s="301"/>
      <c r="S8798" s="301"/>
      <c r="T8798" s="301"/>
      <c r="U8798" s="301"/>
      <c r="V8798" s="301"/>
      <c r="W8798" s="301"/>
      <c r="X8798" s="301"/>
      <c r="Y8798" s="301"/>
      <c r="Z8798" s="301"/>
      <c r="AA8798" s="301"/>
      <c r="AB8798" s="301"/>
      <c r="AC8798" s="301"/>
      <c r="AD8798" s="301"/>
      <c r="AE8798" s="301"/>
      <c r="AF8798" s="301"/>
      <c r="AG8798" s="301"/>
      <c r="AH8798" s="301"/>
      <c r="AI8798" s="301"/>
    </row>
    <row r="8799" spans="18:35" ht="80.099999999999994" customHeight="1" x14ac:dyDescent="0.2">
      <c r="R8799" s="301"/>
      <c r="S8799" s="301"/>
      <c r="T8799" s="301"/>
      <c r="U8799" s="301"/>
      <c r="V8799" s="301"/>
      <c r="W8799" s="301"/>
      <c r="X8799" s="301"/>
      <c r="Y8799" s="301"/>
      <c r="Z8799" s="301"/>
      <c r="AA8799" s="301"/>
      <c r="AB8799" s="301"/>
      <c r="AC8799" s="301"/>
      <c r="AD8799" s="301"/>
      <c r="AE8799" s="301"/>
      <c r="AF8799" s="301"/>
      <c r="AG8799" s="301"/>
      <c r="AH8799" s="301"/>
      <c r="AI8799" s="301"/>
    </row>
    <row r="8800" spans="18:35" ht="80.099999999999994" customHeight="1" x14ac:dyDescent="0.2">
      <c r="R8800" s="301"/>
      <c r="S8800" s="301"/>
      <c r="T8800" s="301"/>
      <c r="U8800" s="301"/>
      <c r="V8800" s="301"/>
      <c r="W8800" s="301"/>
      <c r="X8800" s="301"/>
      <c r="Y8800" s="301"/>
      <c r="Z8800" s="301"/>
      <c r="AA8800" s="301"/>
      <c r="AB8800" s="301"/>
      <c r="AC8800" s="301"/>
      <c r="AD8800" s="301"/>
      <c r="AE8800" s="301"/>
      <c r="AF8800" s="301"/>
      <c r="AG8800" s="301"/>
      <c r="AH8800" s="301"/>
      <c r="AI8800" s="301"/>
    </row>
    <row r="8801" spans="18:35" ht="80.099999999999994" customHeight="1" x14ac:dyDescent="0.2">
      <c r="R8801" s="301"/>
      <c r="S8801" s="301"/>
      <c r="T8801" s="301"/>
      <c r="U8801" s="301"/>
      <c r="V8801" s="301"/>
      <c r="W8801" s="301"/>
      <c r="X8801" s="301"/>
      <c r="Y8801" s="301"/>
      <c r="Z8801" s="301"/>
      <c r="AA8801" s="301"/>
      <c r="AB8801" s="301"/>
      <c r="AC8801" s="301"/>
      <c r="AD8801" s="301"/>
      <c r="AE8801" s="301"/>
      <c r="AF8801" s="301"/>
      <c r="AG8801" s="301"/>
      <c r="AH8801" s="301"/>
      <c r="AI8801" s="301"/>
    </row>
    <row r="8802" spans="18:35" ht="80.099999999999994" customHeight="1" x14ac:dyDescent="0.2">
      <c r="R8802" s="301"/>
      <c r="S8802" s="301"/>
      <c r="T8802" s="301"/>
      <c r="U8802" s="301"/>
      <c r="V8802" s="301"/>
      <c r="W8802" s="301"/>
      <c r="X8802" s="301"/>
      <c r="Y8802" s="301"/>
      <c r="Z8802" s="301"/>
      <c r="AA8802" s="301"/>
      <c r="AB8802" s="301"/>
      <c r="AC8802" s="301"/>
      <c r="AD8802" s="301"/>
      <c r="AE8802" s="301"/>
      <c r="AF8802" s="301"/>
      <c r="AG8802" s="301"/>
      <c r="AH8802" s="301"/>
      <c r="AI8802" s="301"/>
    </row>
    <row r="8803" spans="18:35" ht="80.099999999999994" customHeight="1" x14ac:dyDescent="0.2">
      <c r="R8803" s="301"/>
      <c r="S8803" s="301"/>
      <c r="T8803" s="301"/>
      <c r="U8803" s="301"/>
      <c r="V8803" s="301"/>
      <c r="W8803" s="301"/>
      <c r="X8803" s="301"/>
      <c r="Y8803" s="301"/>
      <c r="Z8803" s="301"/>
      <c r="AA8803" s="301"/>
      <c r="AB8803" s="301"/>
      <c r="AC8803" s="301"/>
      <c r="AD8803" s="301"/>
      <c r="AE8803" s="301"/>
      <c r="AF8803" s="301"/>
      <c r="AG8803" s="301"/>
      <c r="AH8803" s="301"/>
      <c r="AI8803" s="301"/>
    </row>
    <row r="8804" spans="18:35" ht="80.099999999999994" customHeight="1" x14ac:dyDescent="0.2">
      <c r="R8804" s="301"/>
      <c r="S8804" s="301"/>
      <c r="T8804" s="301"/>
      <c r="U8804" s="301"/>
      <c r="V8804" s="301"/>
      <c r="W8804" s="301"/>
      <c r="X8804" s="301"/>
      <c r="Y8804" s="301"/>
      <c r="Z8804" s="301"/>
      <c r="AA8804" s="301"/>
      <c r="AB8804" s="301"/>
      <c r="AC8804" s="301"/>
      <c r="AD8804" s="301"/>
      <c r="AE8804" s="301"/>
      <c r="AF8804" s="301"/>
      <c r="AG8804" s="301"/>
      <c r="AH8804" s="301"/>
      <c r="AI8804" s="301"/>
    </row>
    <row r="8805" spans="18:35" ht="80.099999999999994" customHeight="1" x14ac:dyDescent="0.2">
      <c r="R8805" s="301"/>
      <c r="S8805" s="301"/>
      <c r="T8805" s="301"/>
      <c r="U8805" s="301"/>
      <c r="V8805" s="301"/>
      <c r="W8805" s="301"/>
      <c r="X8805" s="301"/>
      <c r="Y8805" s="301"/>
      <c r="Z8805" s="301"/>
      <c r="AA8805" s="301"/>
      <c r="AB8805" s="301"/>
      <c r="AC8805" s="301"/>
      <c r="AD8805" s="301"/>
      <c r="AE8805" s="301"/>
      <c r="AF8805" s="301"/>
      <c r="AG8805" s="301"/>
      <c r="AH8805" s="301"/>
      <c r="AI8805" s="301"/>
    </row>
    <row r="8806" spans="18:35" ht="80.099999999999994" customHeight="1" x14ac:dyDescent="0.2">
      <c r="R8806" s="301"/>
      <c r="S8806" s="301"/>
      <c r="T8806" s="301"/>
      <c r="U8806" s="301"/>
      <c r="V8806" s="301"/>
      <c r="W8806" s="301"/>
      <c r="X8806" s="301"/>
      <c r="Y8806" s="301"/>
      <c r="Z8806" s="301"/>
      <c r="AA8806" s="301"/>
      <c r="AB8806" s="301"/>
      <c r="AC8806" s="301"/>
      <c r="AD8806" s="301"/>
      <c r="AE8806" s="301"/>
      <c r="AF8806" s="301"/>
      <c r="AG8806" s="301"/>
      <c r="AH8806" s="301"/>
      <c r="AI8806" s="301"/>
    </row>
    <row r="8807" spans="18:35" ht="80.099999999999994" customHeight="1" x14ac:dyDescent="0.2">
      <c r="R8807" s="301"/>
      <c r="S8807" s="301"/>
      <c r="T8807" s="301"/>
      <c r="U8807" s="301"/>
      <c r="V8807" s="301"/>
      <c r="W8807" s="301"/>
      <c r="X8807" s="301"/>
      <c r="Y8807" s="301"/>
      <c r="Z8807" s="301"/>
      <c r="AA8807" s="301"/>
      <c r="AB8807" s="301"/>
      <c r="AC8807" s="301"/>
      <c r="AD8807" s="301"/>
      <c r="AE8807" s="301"/>
      <c r="AF8807" s="301"/>
      <c r="AG8807" s="301"/>
      <c r="AH8807" s="301"/>
      <c r="AI8807" s="301"/>
    </row>
    <row r="8808" spans="18:35" ht="80.099999999999994" customHeight="1" x14ac:dyDescent="0.2">
      <c r="R8808" s="301"/>
      <c r="S8808" s="301"/>
      <c r="T8808" s="301"/>
      <c r="U8808" s="301"/>
      <c r="V8808" s="301"/>
      <c r="W8808" s="301"/>
      <c r="X8808" s="301"/>
      <c r="Y8808" s="301"/>
      <c r="Z8808" s="301"/>
      <c r="AA8808" s="301"/>
      <c r="AB8808" s="301"/>
      <c r="AC8808" s="301"/>
      <c r="AD8808" s="301"/>
      <c r="AE8808" s="301"/>
      <c r="AF8808" s="301"/>
      <c r="AG8808" s="301"/>
      <c r="AH8808" s="301"/>
      <c r="AI8808" s="301"/>
    </row>
    <row r="8809" spans="18:35" ht="80.099999999999994" customHeight="1" x14ac:dyDescent="0.2">
      <c r="R8809" s="301"/>
      <c r="S8809" s="301"/>
      <c r="T8809" s="301"/>
      <c r="U8809" s="301"/>
      <c r="V8809" s="301"/>
      <c r="W8809" s="301"/>
      <c r="X8809" s="301"/>
      <c r="Y8809" s="301"/>
      <c r="Z8809" s="301"/>
      <c r="AA8809" s="301"/>
      <c r="AB8809" s="301"/>
      <c r="AC8809" s="301"/>
      <c r="AD8809" s="301"/>
      <c r="AE8809" s="301"/>
      <c r="AF8809" s="301"/>
      <c r="AG8809" s="301"/>
      <c r="AH8809" s="301"/>
      <c r="AI8809" s="301"/>
    </row>
    <row r="8810" spans="18:35" ht="80.099999999999994" customHeight="1" x14ac:dyDescent="0.2">
      <c r="R8810" s="301"/>
      <c r="S8810" s="301"/>
      <c r="T8810" s="301"/>
      <c r="U8810" s="301"/>
      <c r="V8810" s="301"/>
      <c r="W8810" s="301"/>
      <c r="X8810" s="301"/>
      <c r="Y8810" s="301"/>
      <c r="Z8810" s="301"/>
      <c r="AA8810" s="301"/>
      <c r="AB8810" s="301"/>
      <c r="AC8810" s="301"/>
      <c r="AD8810" s="301"/>
      <c r="AE8810" s="301"/>
      <c r="AF8810" s="301"/>
      <c r="AG8810" s="301"/>
      <c r="AH8810" s="301"/>
      <c r="AI8810" s="301"/>
    </row>
    <row r="8811" spans="18:35" ht="80.099999999999994" customHeight="1" x14ac:dyDescent="0.2">
      <c r="R8811" s="301"/>
      <c r="S8811" s="301"/>
      <c r="T8811" s="301"/>
      <c r="U8811" s="301"/>
      <c r="V8811" s="301"/>
      <c r="W8811" s="301"/>
      <c r="X8811" s="301"/>
      <c r="Y8811" s="301"/>
      <c r="Z8811" s="301"/>
      <c r="AA8811" s="301"/>
      <c r="AB8811" s="301"/>
      <c r="AC8811" s="301"/>
      <c r="AD8811" s="301"/>
      <c r="AE8811" s="301"/>
      <c r="AF8811" s="301"/>
      <c r="AG8811" s="301"/>
      <c r="AH8811" s="301"/>
      <c r="AI8811" s="301"/>
    </row>
    <row r="8812" spans="18:35" ht="80.099999999999994" customHeight="1" x14ac:dyDescent="0.2">
      <c r="R8812" s="301"/>
      <c r="S8812" s="301"/>
      <c r="T8812" s="301"/>
      <c r="U8812" s="301"/>
      <c r="V8812" s="301"/>
      <c r="W8812" s="301"/>
      <c r="X8812" s="301"/>
      <c r="Y8812" s="301"/>
      <c r="Z8812" s="301"/>
      <c r="AA8812" s="301"/>
      <c r="AB8812" s="301"/>
      <c r="AC8812" s="301"/>
      <c r="AD8812" s="301"/>
      <c r="AE8812" s="301"/>
      <c r="AF8812" s="301"/>
      <c r="AG8812" s="301"/>
      <c r="AH8812" s="301"/>
      <c r="AI8812" s="301"/>
    </row>
    <row r="8813" spans="18:35" ht="80.099999999999994" customHeight="1" x14ac:dyDescent="0.2">
      <c r="R8813" s="301"/>
      <c r="S8813" s="301"/>
      <c r="T8813" s="301"/>
      <c r="U8813" s="301"/>
      <c r="V8813" s="301"/>
      <c r="W8813" s="301"/>
      <c r="X8813" s="301"/>
      <c r="Y8813" s="301"/>
      <c r="Z8813" s="301"/>
      <c r="AA8813" s="301"/>
      <c r="AB8813" s="301"/>
      <c r="AC8813" s="301"/>
      <c r="AD8813" s="301"/>
      <c r="AE8813" s="301"/>
      <c r="AF8813" s="301"/>
      <c r="AG8813" s="301"/>
      <c r="AH8813" s="301"/>
      <c r="AI8813" s="301"/>
    </row>
    <row r="8814" spans="18:35" ht="80.099999999999994" customHeight="1" x14ac:dyDescent="0.2">
      <c r="R8814" s="301"/>
      <c r="S8814" s="301"/>
      <c r="T8814" s="301"/>
      <c r="U8814" s="301"/>
      <c r="V8814" s="301"/>
      <c r="W8814" s="301"/>
      <c r="X8814" s="301"/>
      <c r="Y8814" s="301"/>
      <c r="Z8814" s="301"/>
      <c r="AA8814" s="301"/>
      <c r="AB8814" s="301"/>
      <c r="AC8814" s="301"/>
      <c r="AD8814" s="301"/>
      <c r="AE8814" s="301"/>
      <c r="AF8814" s="301"/>
      <c r="AG8814" s="301"/>
      <c r="AH8814" s="301"/>
      <c r="AI8814" s="301"/>
    </row>
    <row r="8815" spans="18:35" ht="80.099999999999994" customHeight="1" x14ac:dyDescent="0.2">
      <c r="R8815" s="301"/>
      <c r="S8815" s="301"/>
      <c r="T8815" s="301"/>
      <c r="U8815" s="301"/>
      <c r="V8815" s="301"/>
      <c r="W8815" s="301"/>
      <c r="X8815" s="301"/>
      <c r="Y8815" s="301"/>
      <c r="Z8815" s="301"/>
      <c r="AA8815" s="301"/>
      <c r="AB8815" s="301"/>
      <c r="AC8815" s="301"/>
      <c r="AD8815" s="301"/>
      <c r="AE8815" s="301"/>
      <c r="AF8815" s="301"/>
      <c r="AG8815" s="301"/>
      <c r="AH8815" s="301"/>
      <c r="AI8815" s="301"/>
    </row>
    <row r="8816" spans="18:35" ht="80.099999999999994" customHeight="1" x14ac:dyDescent="0.2">
      <c r="R8816" s="301"/>
      <c r="S8816" s="301"/>
      <c r="T8816" s="301"/>
      <c r="U8816" s="301"/>
      <c r="V8816" s="301"/>
      <c r="W8816" s="301"/>
      <c r="X8816" s="301"/>
      <c r="Y8816" s="301"/>
      <c r="Z8816" s="301"/>
      <c r="AA8816" s="301"/>
      <c r="AB8816" s="301"/>
      <c r="AC8816" s="301"/>
      <c r="AD8816" s="301"/>
      <c r="AE8816" s="301"/>
      <c r="AF8816" s="301"/>
      <c r="AG8816" s="301"/>
      <c r="AH8816" s="301"/>
      <c r="AI8816" s="301"/>
    </row>
    <row r="8817" spans="18:35" ht="80.099999999999994" customHeight="1" x14ac:dyDescent="0.2">
      <c r="R8817" s="301"/>
      <c r="S8817" s="301"/>
      <c r="T8817" s="301"/>
      <c r="U8817" s="301"/>
      <c r="V8817" s="301"/>
      <c r="W8817" s="301"/>
      <c r="X8817" s="301"/>
      <c r="Y8817" s="301"/>
      <c r="Z8817" s="301"/>
      <c r="AA8817" s="301"/>
      <c r="AB8817" s="301"/>
      <c r="AC8817" s="301"/>
      <c r="AD8817" s="301"/>
      <c r="AE8817" s="301"/>
      <c r="AF8817" s="301"/>
      <c r="AG8817" s="301"/>
      <c r="AH8817" s="301"/>
      <c r="AI8817" s="301"/>
    </row>
    <row r="8818" spans="18:35" ht="80.099999999999994" customHeight="1" x14ac:dyDescent="0.2">
      <c r="R8818" s="301"/>
      <c r="S8818" s="301"/>
      <c r="T8818" s="301"/>
      <c r="U8818" s="301"/>
      <c r="V8818" s="301"/>
      <c r="W8818" s="301"/>
      <c r="X8818" s="301"/>
      <c r="Y8818" s="301"/>
      <c r="Z8818" s="301"/>
      <c r="AA8818" s="301"/>
      <c r="AB8818" s="301"/>
      <c r="AC8818" s="301"/>
      <c r="AD8818" s="301"/>
      <c r="AE8818" s="301"/>
      <c r="AF8818" s="301"/>
      <c r="AG8818" s="301"/>
      <c r="AH8818" s="301"/>
      <c r="AI8818" s="301"/>
    </row>
    <row r="8819" spans="18:35" ht="80.099999999999994" customHeight="1" x14ac:dyDescent="0.2">
      <c r="R8819" s="301"/>
      <c r="S8819" s="301"/>
      <c r="T8819" s="301"/>
      <c r="U8819" s="301"/>
      <c r="V8819" s="301"/>
      <c r="W8819" s="301"/>
      <c r="X8819" s="301"/>
      <c r="Y8819" s="301"/>
      <c r="Z8819" s="301"/>
      <c r="AA8819" s="301"/>
      <c r="AB8819" s="301"/>
      <c r="AC8819" s="301"/>
      <c r="AD8819" s="301"/>
      <c r="AE8819" s="301"/>
      <c r="AF8819" s="301"/>
      <c r="AG8819" s="301"/>
      <c r="AH8819" s="301"/>
      <c r="AI8819" s="301"/>
    </row>
    <row r="8820" spans="18:35" ht="80.099999999999994" customHeight="1" x14ac:dyDescent="0.2">
      <c r="R8820" s="301"/>
      <c r="S8820" s="301"/>
      <c r="T8820" s="301"/>
      <c r="U8820" s="301"/>
      <c r="V8820" s="301"/>
      <c r="W8820" s="301"/>
      <c r="X8820" s="301"/>
      <c r="Y8820" s="301"/>
      <c r="Z8820" s="301"/>
      <c r="AA8820" s="301"/>
      <c r="AB8820" s="301"/>
      <c r="AC8820" s="301"/>
      <c r="AD8820" s="301"/>
      <c r="AE8820" s="301"/>
      <c r="AF8820" s="301"/>
      <c r="AG8820" s="301"/>
      <c r="AH8820" s="301"/>
      <c r="AI8820" s="301"/>
    </row>
    <row r="8821" spans="18:35" ht="80.099999999999994" customHeight="1" x14ac:dyDescent="0.2">
      <c r="R8821" s="301"/>
      <c r="S8821" s="301"/>
      <c r="T8821" s="301"/>
      <c r="U8821" s="301"/>
      <c r="V8821" s="301"/>
      <c r="W8821" s="301"/>
      <c r="X8821" s="301"/>
      <c r="Y8821" s="301"/>
      <c r="Z8821" s="301"/>
      <c r="AA8821" s="301"/>
      <c r="AB8821" s="301"/>
      <c r="AC8821" s="301"/>
      <c r="AD8821" s="301"/>
      <c r="AE8821" s="301"/>
      <c r="AF8821" s="301"/>
      <c r="AG8821" s="301"/>
      <c r="AH8821" s="301"/>
      <c r="AI8821" s="301"/>
    </row>
    <row r="8822" spans="18:35" ht="80.099999999999994" customHeight="1" x14ac:dyDescent="0.2">
      <c r="R8822" s="301"/>
      <c r="S8822" s="301"/>
      <c r="T8822" s="301"/>
      <c r="U8822" s="301"/>
      <c r="V8822" s="301"/>
      <c r="W8822" s="301"/>
      <c r="X8822" s="301"/>
      <c r="Y8822" s="301"/>
      <c r="Z8822" s="301"/>
      <c r="AA8822" s="301"/>
      <c r="AB8822" s="301"/>
      <c r="AC8822" s="301"/>
      <c r="AD8822" s="301"/>
      <c r="AE8822" s="301"/>
      <c r="AF8822" s="301"/>
      <c r="AG8822" s="301"/>
      <c r="AH8822" s="301"/>
      <c r="AI8822" s="301"/>
    </row>
    <row r="8823" spans="18:35" ht="80.099999999999994" customHeight="1" x14ac:dyDescent="0.2">
      <c r="R8823" s="301"/>
      <c r="S8823" s="301"/>
      <c r="T8823" s="301"/>
      <c r="U8823" s="301"/>
      <c r="V8823" s="301"/>
      <c r="W8823" s="301"/>
      <c r="X8823" s="301"/>
      <c r="Y8823" s="301"/>
      <c r="Z8823" s="301"/>
      <c r="AA8823" s="301"/>
      <c r="AB8823" s="301"/>
      <c r="AC8823" s="301"/>
      <c r="AD8823" s="301"/>
      <c r="AE8823" s="301"/>
      <c r="AF8823" s="301"/>
      <c r="AG8823" s="301"/>
      <c r="AH8823" s="301"/>
      <c r="AI8823" s="301"/>
    </row>
    <row r="8824" spans="18:35" ht="80.099999999999994" customHeight="1" x14ac:dyDescent="0.2">
      <c r="R8824" s="301"/>
      <c r="S8824" s="301"/>
      <c r="T8824" s="301"/>
      <c r="U8824" s="301"/>
      <c r="V8824" s="301"/>
      <c r="W8824" s="301"/>
      <c r="X8824" s="301"/>
      <c r="Y8824" s="301"/>
      <c r="Z8824" s="301"/>
      <c r="AA8824" s="301"/>
      <c r="AB8824" s="301"/>
      <c r="AC8824" s="301"/>
      <c r="AD8824" s="301"/>
      <c r="AE8824" s="301"/>
      <c r="AF8824" s="301"/>
      <c r="AG8824" s="301"/>
      <c r="AH8824" s="301"/>
      <c r="AI8824" s="301"/>
    </row>
    <row r="8825" spans="18:35" ht="80.099999999999994" customHeight="1" x14ac:dyDescent="0.2">
      <c r="R8825" s="301"/>
      <c r="S8825" s="301"/>
      <c r="T8825" s="301"/>
      <c r="U8825" s="301"/>
      <c r="V8825" s="301"/>
      <c r="W8825" s="301"/>
      <c r="X8825" s="301"/>
      <c r="Y8825" s="301"/>
      <c r="Z8825" s="301"/>
      <c r="AA8825" s="301"/>
      <c r="AB8825" s="301"/>
      <c r="AC8825" s="301"/>
      <c r="AD8825" s="301"/>
      <c r="AE8825" s="301"/>
      <c r="AF8825" s="301"/>
      <c r="AG8825" s="301"/>
      <c r="AH8825" s="301"/>
      <c r="AI8825" s="301"/>
    </row>
    <row r="8826" spans="18:35" ht="80.099999999999994" customHeight="1" x14ac:dyDescent="0.2">
      <c r="R8826" s="301"/>
      <c r="S8826" s="301"/>
      <c r="T8826" s="301"/>
      <c r="U8826" s="301"/>
      <c r="V8826" s="301"/>
      <c r="W8826" s="301"/>
      <c r="X8826" s="301"/>
      <c r="Y8826" s="301"/>
      <c r="Z8826" s="301"/>
      <c r="AA8826" s="301"/>
      <c r="AB8826" s="301"/>
      <c r="AC8826" s="301"/>
      <c r="AD8826" s="301"/>
      <c r="AE8826" s="301"/>
      <c r="AF8826" s="301"/>
      <c r="AG8826" s="301"/>
      <c r="AH8826" s="301"/>
      <c r="AI8826" s="301"/>
    </row>
    <row r="8827" spans="18:35" ht="80.099999999999994" customHeight="1" x14ac:dyDescent="0.2">
      <c r="R8827" s="301"/>
      <c r="S8827" s="301"/>
      <c r="T8827" s="301"/>
      <c r="U8827" s="301"/>
      <c r="V8827" s="301"/>
      <c r="W8827" s="301"/>
      <c r="X8827" s="301"/>
      <c r="Y8827" s="301"/>
      <c r="Z8827" s="301"/>
      <c r="AA8827" s="301"/>
      <c r="AB8827" s="301"/>
      <c r="AC8827" s="301"/>
      <c r="AD8827" s="301"/>
      <c r="AE8827" s="301"/>
      <c r="AF8827" s="301"/>
      <c r="AG8827" s="301"/>
      <c r="AH8827" s="301"/>
      <c r="AI8827" s="301"/>
    </row>
    <row r="8828" spans="18:35" ht="80.099999999999994" customHeight="1" x14ac:dyDescent="0.2">
      <c r="R8828" s="301"/>
      <c r="S8828" s="301"/>
      <c r="T8828" s="301"/>
      <c r="U8828" s="301"/>
      <c r="V8828" s="301"/>
      <c r="W8828" s="301"/>
      <c r="X8828" s="301"/>
      <c r="Y8828" s="301"/>
      <c r="Z8828" s="301"/>
      <c r="AA8828" s="301"/>
      <c r="AB8828" s="301"/>
      <c r="AC8828" s="301"/>
      <c r="AD8828" s="301"/>
      <c r="AE8828" s="301"/>
      <c r="AF8828" s="301"/>
      <c r="AG8828" s="301"/>
      <c r="AH8828" s="301"/>
      <c r="AI8828" s="301"/>
    </row>
    <row r="8829" spans="18:35" ht="80.099999999999994" customHeight="1" x14ac:dyDescent="0.2">
      <c r="R8829" s="301"/>
      <c r="S8829" s="301"/>
      <c r="T8829" s="301"/>
      <c r="U8829" s="301"/>
      <c r="V8829" s="301"/>
      <c r="W8829" s="301"/>
      <c r="X8829" s="301"/>
      <c r="Y8829" s="301"/>
      <c r="Z8829" s="301"/>
      <c r="AA8829" s="301"/>
      <c r="AB8829" s="301"/>
      <c r="AC8829" s="301"/>
      <c r="AD8829" s="301"/>
      <c r="AE8829" s="301"/>
      <c r="AF8829" s="301"/>
      <c r="AG8829" s="301"/>
      <c r="AH8829" s="301"/>
      <c r="AI8829" s="301"/>
    </row>
    <row r="8830" spans="18:35" ht="80.099999999999994" customHeight="1" x14ac:dyDescent="0.2">
      <c r="R8830" s="301"/>
      <c r="S8830" s="301"/>
      <c r="T8830" s="301"/>
      <c r="U8830" s="301"/>
      <c r="V8830" s="301"/>
      <c r="W8830" s="301"/>
      <c r="X8830" s="301"/>
      <c r="Y8830" s="301"/>
      <c r="Z8830" s="301"/>
      <c r="AA8830" s="301"/>
      <c r="AB8830" s="301"/>
      <c r="AC8830" s="301"/>
      <c r="AD8830" s="301"/>
      <c r="AE8830" s="301"/>
      <c r="AF8830" s="301"/>
      <c r="AG8830" s="301"/>
      <c r="AH8830" s="301"/>
      <c r="AI8830" s="301"/>
    </row>
    <row r="8831" spans="18:35" ht="80.099999999999994" customHeight="1" x14ac:dyDescent="0.2">
      <c r="R8831" s="301"/>
      <c r="S8831" s="301"/>
      <c r="T8831" s="301"/>
      <c r="U8831" s="301"/>
      <c r="V8831" s="301"/>
      <c r="W8831" s="301"/>
      <c r="X8831" s="301"/>
      <c r="Y8831" s="301"/>
      <c r="Z8831" s="301"/>
      <c r="AA8831" s="301"/>
      <c r="AB8831" s="301"/>
      <c r="AC8831" s="301"/>
      <c r="AD8831" s="301"/>
      <c r="AE8831" s="301"/>
      <c r="AF8831" s="301"/>
      <c r="AG8831" s="301"/>
      <c r="AH8831" s="301"/>
      <c r="AI8831" s="301"/>
    </row>
    <row r="8832" spans="18:35" ht="80.099999999999994" customHeight="1" x14ac:dyDescent="0.2">
      <c r="R8832" s="301"/>
      <c r="S8832" s="301"/>
      <c r="T8832" s="301"/>
      <c r="U8832" s="301"/>
      <c r="V8832" s="301"/>
      <c r="W8832" s="301"/>
      <c r="X8832" s="301"/>
      <c r="Y8832" s="301"/>
      <c r="Z8832" s="301"/>
      <c r="AA8832" s="301"/>
      <c r="AB8832" s="301"/>
      <c r="AC8832" s="301"/>
      <c r="AD8832" s="301"/>
      <c r="AE8832" s="301"/>
      <c r="AF8832" s="301"/>
      <c r="AG8832" s="301"/>
      <c r="AH8832" s="301"/>
      <c r="AI8832" s="301"/>
    </row>
    <row r="8833" spans="18:35" ht="80.099999999999994" customHeight="1" x14ac:dyDescent="0.2">
      <c r="R8833" s="301"/>
      <c r="S8833" s="301"/>
      <c r="T8833" s="301"/>
      <c r="U8833" s="301"/>
      <c r="V8833" s="301"/>
      <c r="W8833" s="301"/>
      <c r="X8833" s="301"/>
      <c r="Y8833" s="301"/>
      <c r="Z8833" s="301"/>
      <c r="AA8833" s="301"/>
      <c r="AB8833" s="301"/>
      <c r="AC8833" s="301"/>
      <c r="AD8833" s="301"/>
      <c r="AE8833" s="301"/>
      <c r="AF8833" s="301"/>
      <c r="AG8833" s="301"/>
      <c r="AH8833" s="301"/>
      <c r="AI8833" s="301"/>
    </row>
    <row r="8834" spans="18:35" ht="80.099999999999994" customHeight="1" x14ac:dyDescent="0.2">
      <c r="R8834" s="301"/>
      <c r="S8834" s="301"/>
      <c r="T8834" s="301"/>
      <c r="U8834" s="301"/>
      <c r="V8834" s="301"/>
      <c r="W8834" s="301"/>
      <c r="X8834" s="301"/>
      <c r="Y8834" s="301"/>
      <c r="Z8834" s="301"/>
      <c r="AA8834" s="301"/>
      <c r="AB8834" s="301"/>
      <c r="AC8834" s="301"/>
      <c r="AD8834" s="301"/>
      <c r="AE8834" s="301"/>
      <c r="AF8834" s="301"/>
      <c r="AG8834" s="301"/>
      <c r="AH8834" s="301"/>
      <c r="AI8834" s="301"/>
    </row>
    <row r="8835" spans="18:35" ht="80.099999999999994" customHeight="1" x14ac:dyDescent="0.2">
      <c r="R8835" s="301"/>
      <c r="S8835" s="301"/>
      <c r="T8835" s="301"/>
      <c r="U8835" s="301"/>
      <c r="V8835" s="301"/>
      <c r="W8835" s="301"/>
      <c r="X8835" s="301"/>
      <c r="Y8835" s="301"/>
      <c r="Z8835" s="301"/>
      <c r="AA8835" s="301"/>
      <c r="AB8835" s="301"/>
      <c r="AC8835" s="301"/>
      <c r="AD8835" s="301"/>
      <c r="AE8835" s="301"/>
      <c r="AF8835" s="301"/>
      <c r="AG8835" s="301"/>
      <c r="AH8835" s="301"/>
      <c r="AI8835" s="301"/>
    </row>
    <row r="8836" spans="18:35" ht="80.099999999999994" customHeight="1" x14ac:dyDescent="0.2">
      <c r="R8836" s="301"/>
      <c r="S8836" s="301"/>
      <c r="T8836" s="301"/>
      <c r="U8836" s="301"/>
      <c r="V8836" s="301"/>
      <c r="W8836" s="301"/>
      <c r="X8836" s="301"/>
      <c r="Y8836" s="301"/>
      <c r="Z8836" s="301"/>
      <c r="AA8836" s="301"/>
      <c r="AB8836" s="301"/>
      <c r="AC8836" s="301"/>
      <c r="AD8836" s="301"/>
      <c r="AE8836" s="301"/>
      <c r="AF8836" s="301"/>
      <c r="AG8836" s="301"/>
      <c r="AH8836" s="301"/>
      <c r="AI8836" s="301"/>
    </row>
    <row r="8837" spans="18:35" ht="80.099999999999994" customHeight="1" x14ac:dyDescent="0.2">
      <c r="R8837" s="301"/>
      <c r="S8837" s="301"/>
      <c r="T8837" s="301"/>
      <c r="U8837" s="301"/>
      <c r="V8837" s="301"/>
      <c r="W8837" s="301"/>
      <c r="X8837" s="301"/>
      <c r="Y8837" s="301"/>
      <c r="Z8837" s="301"/>
      <c r="AA8837" s="301"/>
      <c r="AB8837" s="301"/>
      <c r="AC8837" s="301"/>
      <c r="AD8837" s="301"/>
      <c r="AE8837" s="301"/>
      <c r="AF8837" s="301"/>
      <c r="AG8837" s="301"/>
      <c r="AH8837" s="301"/>
      <c r="AI8837" s="301"/>
    </row>
    <row r="8838" spans="18:35" ht="80.099999999999994" customHeight="1" x14ac:dyDescent="0.2">
      <c r="R8838" s="301"/>
      <c r="S8838" s="301"/>
      <c r="T8838" s="301"/>
      <c r="U8838" s="301"/>
      <c r="V8838" s="301"/>
      <c r="W8838" s="301"/>
      <c r="X8838" s="301"/>
      <c r="Y8838" s="301"/>
      <c r="Z8838" s="301"/>
      <c r="AA8838" s="301"/>
      <c r="AB8838" s="301"/>
      <c r="AC8838" s="301"/>
      <c r="AD8838" s="301"/>
      <c r="AE8838" s="301"/>
      <c r="AF8838" s="301"/>
      <c r="AG8838" s="301"/>
      <c r="AH8838" s="301"/>
      <c r="AI8838" s="301"/>
    </row>
    <row r="8839" spans="18:35" ht="80.099999999999994" customHeight="1" x14ac:dyDescent="0.2">
      <c r="R8839" s="301"/>
      <c r="S8839" s="301"/>
      <c r="T8839" s="301"/>
      <c r="U8839" s="301"/>
      <c r="V8839" s="301"/>
      <c r="W8839" s="301"/>
      <c r="X8839" s="301"/>
      <c r="Y8839" s="301"/>
      <c r="Z8839" s="301"/>
      <c r="AA8839" s="301"/>
      <c r="AB8839" s="301"/>
      <c r="AC8839" s="301"/>
      <c r="AD8839" s="301"/>
      <c r="AE8839" s="301"/>
      <c r="AF8839" s="301"/>
      <c r="AG8839" s="301"/>
      <c r="AH8839" s="301"/>
      <c r="AI8839" s="301"/>
    </row>
    <row r="8840" spans="18:35" ht="80.099999999999994" customHeight="1" x14ac:dyDescent="0.2">
      <c r="R8840" s="301"/>
      <c r="S8840" s="301"/>
      <c r="T8840" s="301"/>
      <c r="U8840" s="301"/>
      <c r="V8840" s="301"/>
      <c r="W8840" s="301"/>
      <c r="X8840" s="301"/>
      <c r="Y8840" s="301"/>
      <c r="Z8840" s="301"/>
      <c r="AA8840" s="301"/>
      <c r="AB8840" s="301"/>
      <c r="AC8840" s="301"/>
      <c r="AD8840" s="301"/>
      <c r="AE8840" s="301"/>
      <c r="AF8840" s="301"/>
      <c r="AG8840" s="301"/>
      <c r="AH8840" s="301"/>
      <c r="AI8840" s="301"/>
    </row>
    <row r="8841" spans="18:35" ht="80.099999999999994" customHeight="1" x14ac:dyDescent="0.2">
      <c r="R8841" s="301"/>
      <c r="S8841" s="301"/>
      <c r="T8841" s="301"/>
      <c r="U8841" s="301"/>
      <c r="V8841" s="301"/>
      <c r="W8841" s="301"/>
      <c r="X8841" s="301"/>
      <c r="Y8841" s="301"/>
      <c r="Z8841" s="301"/>
      <c r="AA8841" s="301"/>
      <c r="AB8841" s="301"/>
      <c r="AC8841" s="301"/>
      <c r="AD8841" s="301"/>
      <c r="AE8841" s="301"/>
      <c r="AF8841" s="301"/>
      <c r="AG8841" s="301"/>
      <c r="AH8841" s="301"/>
      <c r="AI8841" s="301"/>
    </row>
    <row r="8842" spans="18:35" ht="80.099999999999994" customHeight="1" x14ac:dyDescent="0.2">
      <c r="R8842" s="301"/>
      <c r="S8842" s="301"/>
      <c r="T8842" s="301"/>
      <c r="U8842" s="301"/>
      <c r="V8842" s="301"/>
      <c r="W8842" s="301"/>
      <c r="X8842" s="301"/>
      <c r="Y8842" s="301"/>
      <c r="Z8842" s="301"/>
      <c r="AA8842" s="301"/>
      <c r="AB8842" s="301"/>
      <c r="AC8842" s="301"/>
      <c r="AD8842" s="301"/>
      <c r="AE8842" s="301"/>
      <c r="AF8842" s="301"/>
      <c r="AG8842" s="301"/>
      <c r="AH8842" s="301"/>
      <c r="AI8842" s="301"/>
    </row>
    <row r="8843" spans="18:35" ht="80.099999999999994" customHeight="1" x14ac:dyDescent="0.2">
      <c r="R8843" s="301"/>
      <c r="S8843" s="301"/>
      <c r="T8843" s="301"/>
      <c r="U8843" s="301"/>
      <c r="V8843" s="301"/>
      <c r="W8843" s="301"/>
      <c r="X8843" s="301"/>
      <c r="Y8843" s="301"/>
      <c r="Z8843" s="301"/>
      <c r="AA8843" s="301"/>
      <c r="AB8843" s="301"/>
      <c r="AC8843" s="301"/>
      <c r="AD8843" s="301"/>
      <c r="AE8843" s="301"/>
      <c r="AF8843" s="301"/>
      <c r="AG8843" s="301"/>
      <c r="AH8843" s="301"/>
      <c r="AI8843" s="301"/>
    </row>
    <row r="8844" spans="18:35" ht="80.099999999999994" customHeight="1" x14ac:dyDescent="0.2">
      <c r="R8844" s="301"/>
      <c r="S8844" s="301"/>
      <c r="T8844" s="301"/>
      <c r="U8844" s="301"/>
      <c r="V8844" s="301"/>
      <c r="W8844" s="301"/>
      <c r="X8844" s="301"/>
      <c r="Y8844" s="301"/>
      <c r="Z8844" s="301"/>
      <c r="AA8844" s="301"/>
      <c r="AB8844" s="301"/>
      <c r="AC8844" s="301"/>
      <c r="AD8844" s="301"/>
      <c r="AE8844" s="301"/>
      <c r="AF8844" s="301"/>
      <c r="AG8844" s="301"/>
      <c r="AH8844" s="301"/>
      <c r="AI8844" s="301"/>
    </row>
    <row r="8845" spans="18:35" ht="80.099999999999994" customHeight="1" x14ac:dyDescent="0.2">
      <c r="R8845" s="301"/>
      <c r="S8845" s="301"/>
      <c r="T8845" s="301"/>
      <c r="U8845" s="301"/>
      <c r="V8845" s="301"/>
      <c r="W8845" s="301"/>
      <c r="X8845" s="301"/>
      <c r="Y8845" s="301"/>
      <c r="Z8845" s="301"/>
      <c r="AA8845" s="301"/>
      <c r="AB8845" s="301"/>
      <c r="AC8845" s="301"/>
      <c r="AD8845" s="301"/>
      <c r="AE8845" s="301"/>
      <c r="AF8845" s="301"/>
      <c r="AG8845" s="301"/>
      <c r="AH8845" s="301"/>
      <c r="AI8845" s="301"/>
    </row>
    <row r="8846" spans="18:35" ht="80.099999999999994" customHeight="1" x14ac:dyDescent="0.2">
      <c r="R8846" s="301"/>
      <c r="S8846" s="301"/>
      <c r="T8846" s="301"/>
      <c r="U8846" s="301"/>
      <c r="V8846" s="301"/>
      <c r="W8846" s="301"/>
      <c r="X8846" s="301"/>
      <c r="Y8846" s="301"/>
      <c r="Z8846" s="301"/>
      <c r="AA8846" s="301"/>
      <c r="AB8846" s="301"/>
      <c r="AC8846" s="301"/>
      <c r="AD8846" s="301"/>
      <c r="AE8846" s="301"/>
      <c r="AF8846" s="301"/>
      <c r="AG8846" s="301"/>
      <c r="AH8846" s="301"/>
      <c r="AI8846" s="301"/>
    </row>
    <row r="8847" spans="18:35" ht="80.099999999999994" customHeight="1" x14ac:dyDescent="0.2">
      <c r="R8847" s="301"/>
      <c r="S8847" s="301"/>
      <c r="T8847" s="301"/>
      <c r="U8847" s="301"/>
      <c r="V8847" s="301"/>
      <c r="W8847" s="301"/>
      <c r="X8847" s="301"/>
      <c r="Y8847" s="301"/>
      <c r="Z8847" s="301"/>
      <c r="AA8847" s="301"/>
      <c r="AB8847" s="301"/>
      <c r="AC8847" s="301"/>
      <c r="AD8847" s="301"/>
      <c r="AE8847" s="301"/>
      <c r="AF8847" s="301"/>
      <c r="AG8847" s="301"/>
      <c r="AH8847" s="301"/>
      <c r="AI8847" s="301"/>
    </row>
    <row r="8848" spans="18:35" ht="80.099999999999994" customHeight="1" x14ac:dyDescent="0.2">
      <c r="R8848" s="301"/>
      <c r="S8848" s="301"/>
      <c r="T8848" s="301"/>
      <c r="U8848" s="301"/>
      <c r="V8848" s="301"/>
      <c r="W8848" s="301"/>
      <c r="X8848" s="301"/>
      <c r="Y8848" s="301"/>
      <c r="Z8848" s="301"/>
      <c r="AA8848" s="301"/>
      <c r="AB8848" s="301"/>
      <c r="AC8848" s="301"/>
      <c r="AD8848" s="301"/>
      <c r="AE8848" s="301"/>
      <c r="AF8848" s="301"/>
      <c r="AG8848" s="301"/>
      <c r="AH8848" s="301"/>
      <c r="AI8848" s="301"/>
    </row>
    <row r="8849" spans="18:35" ht="80.099999999999994" customHeight="1" x14ac:dyDescent="0.2">
      <c r="R8849" s="301"/>
      <c r="S8849" s="301"/>
      <c r="T8849" s="301"/>
      <c r="U8849" s="301"/>
      <c r="V8849" s="301"/>
      <c r="W8849" s="301"/>
      <c r="X8849" s="301"/>
      <c r="Y8849" s="301"/>
      <c r="Z8849" s="301"/>
      <c r="AA8849" s="301"/>
      <c r="AB8849" s="301"/>
      <c r="AC8849" s="301"/>
      <c r="AD8849" s="301"/>
      <c r="AE8849" s="301"/>
      <c r="AF8849" s="301"/>
      <c r="AG8849" s="301"/>
      <c r="AH8849" s="301"/>
      <c r="AI8849" s="301"/>
    </row>
    <row r="8850" spans="18:35" ht="80.099999999999994" customHeight="1" x14ac:dyDescent="0.2">
      <c r="R8850" s="301"/>
      <c r="S8850" s="301"/>
      <c r="T8850" s="301"/>
      <c r="U8850" s="301"/>
      <c r="V8850" s="301"/>
      <c r="W8850" s="301"/>
      <c r="X8850" s="301"/>
      <c r="Y8850" s="301"/>
      <c r="Z8850" s="301"/>
      <c r="AA8850" s="301"/>
      <c r="AB8850" s="301"/>
      <c r="AC8850" s="301"/>
      <c r="AD8850" s="301"/>
      <c r="AE8850" s="301"/>
      <c r="AF8850" s="301"/>
      <c r="AG8850" s="301"/>
      <c r="AH8850" s="301"/>
      <c r="AI8850" s="301"/>
    </row>
    <row r="8851" spans="18:35" ht="80.099999999999994" customHeight="1" x14ac:dyDescent="0.2">
      <c r="R8851" s="301"/>
      <c r="S8851" s="301"/>
      <c r="T8851" s="301"/>
      <c r="U8851" s="301"/>
      <c r="V8851" s="301"/>
      <c r="W8851" s="301"/>
      <c r="X8851" s="301"/>
      <c r="Y8851" s="301"/>
      <c r="Z8851" s="301"/>
      <c r="AA8851" s="301"/>
      <c r="AB8851" s="301"/>
      <c r="AC8851" s="301"/>
      <c r="AD8851" s="301"/>
      <c r="AE8851" s="301"/>
      <c r="AF8851" s="301"/>
      <c r="AG8851" s="301"/>
      <c r="AH8851" s="301"/>
      <c r="AI8851" s="301"/>
    </row>
    <row r="8852" spans="18:35" ht="80.099999999999994" customHeight="1" x14ac:dyDescent="0.2">
      <c r="R8852" s="301"/>
      <c r="S8852" s="301"/>
      <c r="T8852" s="301"/>
      <c r="U8852" s="301"/>
      <c r="V8852" s="301"/>
      <c r="W8852" s="301"/>
      <c r="X8852" s="301"/>
      <c r="Y8852" s="301"/>
      <c r="Z8852" s="301"/>
      <c r="AA8852" s="301"/>
      <c r="AB8852" s="301"/>
      <c r="AC8852" s="301"/>
      <c r="AD8852" s="301"/>
      <c r="AE8852" s="301"/>
      <c r="AF8852" s="301"/>
      <c r="AG8852" s="301"/>
      <c r="AH8852" s="301"/>
      <c r="AI8852" s="301"/>
    </row>
    <row r="8853" spans="18:35" ht="80.099999999999994" customHeight="1" x14ac:dyDescent="0.2">
      <c r="R8853" s="301"/>
      <c r="S8853" s="301"/>
      <c r="T8853" s="301"/>
      <c r="U8853" s="301"/>
      <c r="V8853" s="301"/>
      <c r="W8853" s="301"/>
      <c r="X8853" s="301"/>
      <c r="Y8853" s="301"/>
      <c r="Z8853" s="301"/>
      <c r="AA8853" s="301"/>
      <c r="AB8853" s="301"/>
      <c r="AC8853" s="301"/>
      <c r="AD8853" s="301"/>
      <c r="AE8853" s="301"/>
      <c r="AF8853" s="301"/>
      <c r="AG8853" s="301"/>
      <c r="AH8853" s="301"/>
      <c r="AI8853" s="301"/>
    </row>
    <row r="8854" spans="18:35" ht="80.099999999999994" customHeight="1" x14ac:dyDescent="0.2">
      <c r="R8854" s="301"/>
      <c r="S8854" s="301"/>
      <c r="T8854" s="301"/>
      <c r="U8854" s="301"/>
      <c r="V8854" s="301"/>
      <c r="W8854" s="301"/>
      <c r="X8854" s="301"/>
      <c r="Y8854" s="301"/>
      <c r="Z8854" s="301"/>
      <c r="AA8854" s="301"/>
      <c r="AB8854" s="301"/>
      <c r="AC8854" s="301"/>
      <c r="AD8854" s="301"/>
      <c r="AE8854" s="301"/>
      <c r="AF8854" s="301"/>
      <c r="AG8854" s="301"/>
      <c r="AH8854" s="301"/>
      <c r="AI8854" s="301"/>
    </row>
    <row r="8855" spans="18:35" ht="80.099999999999994" customHeight="1" x14ac:dyDescent="0.2">
      <c r="R8855" s="301"/>
      <c r="S8855" s="301"/>
      <c r="T8855" s="301"/>
      <c r="U8855" s="301"/>
      <c r="V8855" s="301"/>
      <c r="W8855" s="301"/>
      <c r="X8855" s="301"/>
      <c r="Y8855" s="301"/>
      <c r="Z8855" s="301"/>
      <c r="AA8855" s="301"/>
      <c r="AB8855" s="301"/>
      <c r="AC8855" s="301"/>
      <c r="AD8855" s="301"/>
      <c r="AE8855" s="301"/>
      <c r="AF8855" s="301"/>
      <c r="AG8855" s="301"/>
      <c r="AH8855" s="301"/>
      <c r="AI8855" s="301"/>
    </row>
    <row r="8856" spans="18:35" ht="80.099999999999994" customHeight="1" x14ac:dyDescent="0.2">
      <c r="R8856" s="301"/>
      <c r="S8856" s="301"/>
      <c r="T8856" s="301"/>
      <c r="U8856" s="301"/>
      <c r="V8856" s="301"/>
      <c r="W8856" s="301"/>
      <c r="X8856" s="301"/>
      <c r="Y8856" s="301"/>
      <c r="Z8856" s="301"/>
      <c r="AA8856" s="301"/>
      <c r="AB8856" s="301"/>
      <c r="AC8856" s="301"/>
      <c r="AD8856" s="301"/>
      <c r="AE8856" s="301"/>
      <c r="AF8856" s="301"/>
      <c r="AG8856" s="301"/>
      <c r="AH8856" s="301"/>
      <c r="AI8856" s="301"/>
    </row>
    <row r="8857" spans="18:35" ht="80.099999999999994" customHeight="1" x14ac:dyDescent="0.2">
      <c r="R8857" s="301"/>
      <c r="S8857" s="301"/>
      <c r="T8857" s="301"/>
      <c r="U8857" s="301"/>
      <c r="V8857" s="301"/>
      <c r="W8857" s="301"/>
      <c r="X8857" s="301"/>
      <c r="Y8857" s="301"/>
      <c r="Z8857" s="301"/>
      <c r="AA8857" s="301"/>
      <c r="AB8857" s="301"/>
      <c r="AC8857" s="301"/>
      <c r="AD8857" s="301"/>
      <c r="AE8857" s="301"/>
      <c r="AF8857" s="301"/>
      <c r="AG8857" s="301"/>
      <c r="AH8857" s="301"/>
      <c r="AI8857" s="301"/>
    </row>
    <row r="8858" spans="18:35" ht="80.099999999999994" customHeight="1" x14ac:dyDescent="0.2">
      <c r="R8858" s="301"/>
      <c r="S8858" s="301"/>
      <c r="T8858" s="301"/>
      <c r="U8858" s="301"/>
      <c r="V8858" s="301"/>
      <c r="W8858" s="301"/>
      <c r="X8858" s="301"/>
      <c r="Y8858" s="301"/>
      <c r="Z8858" s="301"/>
      <c r="AA8858" s="301"/>
      <c r="AB8858" s="301"/>
      <c r="AC8858" s="301"/>
      <c r="AD8858" s="301"/>
      <c r="AE8858" s="301"/>
      <c r="AF8858" s="301"/>
      <c r="AG8858" s="301"/>
      <c r="AH8858" s="301"/>
      <c r="AI8858" s="301"/>
    </row>
    <row r="8859" spans="18:35" ht="80.099999999999994" customHeight="1" x14ac:dyDescent="0.2">
      <c r="R8859" s="301"/>
      <c r="S8859" s="301"/>
      <c r="T8859" s="301"/>
      <c r="U8859" s="301"/>
      <c r="V8859" s="301"/>
      <c r="W8859" s="301"/>
      <c r="X8859" s="301"/>
      <c r="Y8859" s="301"/>
      <c r="Z8859" s="301"/>
      <c r="AA8859" s="301"/>
      <c r="AB8859" s="301"/>
      <c r="AC8859" s="301"/>
      <c r="AD8859" s="301"/>
      <c r="AE8859" s="301"/>
      <c r="AF8859" s="301"/>
      <c r="AG8859" s="301"/>
      <c r="AH8859" s="301"/>
      <c r="AI8859" s="301"/>
    </row>
    <row r="8860" spans="18:35" ht="80.099999999999994" customHeight="1" x14ac:dyDescent="0.2">
      <c r="R8860" s="301"/>
      <c r="S8860" s="301"/>
      <c r="T8860" s="301"/>
      <c r="U8860" s="301"/>
      <c r="V8860" s="301"/>
      <c r="W8860" s="301"/>
      <c r="X8860" s="301"/>
      <c r="Y8860" s="301"/>
      <c r="Z8860" s="301"/>
      <c r="AA8860" s="301"/>
      <c r="AB8860" s="301"/>
      <c r="AC8860" s="301"/>
      <c r="AD8860" s="301"/>
      <c r="AE8860" s="301"/>
      <c r="AF8860" s="301"/>
      <c r="AG8860" s="301"/>
      <c r="AH8860" s="301"/>
      <c r="AI8860" s="301"/>
    </row>
    <row r="8861" spans="18:35" ht="80.099999999999994" customHeight="1" x14ac:dyDescent="0.2">
      <c r="R8861" s="301"/>
      <c r="S8861" s="301"/>
      <c r="T8861" s="301"/>
      <c r="U8861" s="301"/>
      <c r="V8861" s="301"/>
      <c r="W8861" s="301"/>
      <c r="X8861" s="301"/>
      <c r="Y8861" s="301"/>
      <c r="Z8861" s="301"/>
      <c r="AA8861" s="301"/>
      <c r="AB8861" s="301"/>
      <c r="AC8861" s="301"/>
      <c r="AD8861" s="301"/>
      <c r="AE8861" s="301"/>
      <c r="AF8861" s="301"/>
      <c r="AG8861" s="301"/>
      <c r="AH8861" s="301"/>
      <c r="AI8861" s="301"/>
    </row>
    <row r="8862" spans="18:35" ht="80.099999999999994" customHeight="1" x14ac:dyDescent="0.2">
      <c r="R8862" s="301"/>
      <c r="S8862" s="301"/>
      <c r="T8862" s="301"/>
      <c r="U8862" s="301"/>
      <c r="V8862" s="301"/>
      <c r="W8862" s="301"/>
      <c r="X8862" s="301"/>
      <c r="Y8862" s="301"/>
      <c r="Z8862" s="301"/>
      <c r="AA8862" s="301"/>
      <c r="AB8862" s="301"/>
      <c r="AC8862" s="301"/>
      <c r="AD8862" s="301"/>
      <c r="AE8862" s="301"/>
      <c r="AF8862" s="301"/>
      <c r="AG8862" s="301"/>
      <c r="AH8862" s="301"/>
      <c r="AI8862" s="301"/>
    </row>
    <row r="8863" spans="18:35" ht="80.099999999999994" customHeight="1" x14ac:dyDescent="0.2">
      <c r="R8863" s="301"/>
      <c r="S8863" s="301"/>
      <c r="T8863" s="301"/>
      <c r="U8863" s="301"/>
      <c r="V8863" s="301"/>
      <c r="W8863" s="301"/>
      <c r="X8863" s="301"/>
      <c r="Y8863" s="301"/>
      <c r="Z8863" s="301"/>
      <c r="AA8863" s="301"/>
      <c r="AB8863" s="301"/>
      <c r="AC8863" s="301"/>
      <c r="AD8863" s="301"/>
      <c r="AE8863" s="301"/>
      <c r="AF8863" s="301"/>
      <c r="AG8863" s="301"/>
      <c r="AH8863" s="301"/>
      <c r="AI8863" s="301"/>
    </row>
    <row r="8864" spans="18:35" ht="80.099999999999994" customHeight="1" x14ac:dyDescent="0.2">
      <c r="R8864" s="301"/>
      <c r="S8864" s="301"/>
      <c r="T8864" s="301"/>
      <c r="U8864" s="301"/>
      <c r="V8864" s="301"/>
      <c r="W8864" s="301"/>
      <c r="X8864" s="301"/>
      <c r="Y8864" s="301"/>
      <c r="Z8864" s="301"/>
      <c r="AA8864" s="301"/>
      <c r="AB8864" s="301"/>
      <c r="AC8864" s="301"/>
      <c r="AD8864" s="301"/>
      <c r="AE8864" s="301"/>
      <c r="AF8864" s="301"/>
      <c r="AG8864" s="301"/>
      <c r="AH8864" s="301"/>
      <c r="AI8864" s="301"/>
    </row>
    <row r="8865" spans="18:35" ht="80.099999999999994" customHeight="1" x14ac:dyDescent="0.2">
      <c r="R8865" s="301"/>
      <c r="S8865" s="301"/>
      <c r="T8865" s="301"/>
      <c r="U8865" s="301"/>
      <c r="V8865" s="301"/>
      <c r="W8865" s="301"/>
      <c r="X8865" s="301"/>
      <c r="Y8865" s="301"/>
      <c r="Z8865" s="301"/>
      <c r="AA8865" s="301"/>
      <c r="AB8865" s="301"/>
      <c r="AC8865" s="301"/>
      <c r="AD8865" s="301"/>
      <c r="AE8865" s="301"/>
      <c r="AF8865" s="301"/>
      <c r="AG8865" s="301"/>
      <c r="AH8865" s="301"/>
      <c r="AI8865" s="301"/>
    </row>
    <row r="8866" spans="18:35" ht="80.099999999999994" customHeight="1" x14ac:dyDescent="0.2">
      <c r="R8866" s="301"/>
      <c r="S8866" s="301"/>
      <c r="T8866" s="301"/>
      <c r="U8866" s="301"/>
      <c r="V8866" s="301"/>
      <c r="W8866" s="301"/>
      <c r="X8866" s="301"/>
      <c r="Y8866" s="301"/>
      <c r="Z8866" s="301"/>
      <c r="AA8866" s="301"/>
      <c r="AB8866" s="301"/>
      <c r="AC8866" s="301"/>
      <c r="AD8866" s="301"/>
      <c r="AE8866" s="301"/>
      <c r="AF8866" s="301"/>
      <c r="AG8866" s="301"/>
      <c r="AH8866" s="301"/>
      <c r="AI8866" s="301"/>
    </row>
    <row r="8867" spans="18:35" ht="80.099999999999994" customHeight="1" x14ac:dyDescent="0.2">
      <c r="R8867" s="301"/>
      <c r="S8867" s="301"/>
      <c r="T8867" s="301"/>
      <c r="U8867" s="301"/>
      <c r="V8867" s="301"/>
      <c r="W8867" s="301"/>
      <c r="X8867" s="301"/>
      <c r="Y8867" s="301"/>
      <c r="Z8867" s="301"/>
      <c r="AA8867" s="301"/>
      <c r="AB8867" s="301"/>
      <c r="AC8867" s="301"/>
      <c r="AD8867" s="301"/>
      <c r="AE8867" s="301"/>
      <c r="AF8867" s="301"/>
      <c r="AG8867" s="301"/>
      <c r="AH8867" s="301"/>
      <c r="AI8867" s="301"/>
    </row>
    <row r="8868" spans="18:35" ht="80.099999999999994" customHeight="1" x14ac:dyDescent="0.2">
      <c r="R8868" s="301"/>
      <c r="S8868" s="301"/>
      <c r="T8868" s="301"/>
      <c r="U8868" s="301"/>
      <c r="V8868" s="301"/>
      <c r="W8868" s="301"/>
      <c r="X8868" s="301"/>
      <c r="Y8868" s="301"/>
      <c r="Z8868" s="301"/>
      <c r="AA8868" s="301"/>
      <c r="AB8868" s="301"/>
      <c r="AC8868" s="301"/>
      <c r="AD8868" s="301"/>
      <c r="AE8868" s="301"/>
      <c r="AF8868" s="301"/>
      <c r="AG8868" s="301"/>
      <c r="AH8868" s="301"/>
      <c r="AI8868" s="301"/>
    </row>
    <row r="8869" spans="18:35" ht="80.099999999999994" customHeight="1" x14ac:dyDescent="0.2">
      <c r="R8869" s="301"/>
      <c r="S8869" s="301"/>
      <c r="T8869" s="301"/>
      <c r="U8869" s="301"/>
      <c r="V8869" s="301"/>
      <c r="W8869" s="301"/>
      <c r="X8869" s="301"/>
      <c r="Y8869" s="301"/>
      <c r="Z8869" s="301"/>
      <c r="AA8869" s="301"/>
      <c r="AB8869" s="301"/>
      <c r="AC8869" s="301"/>
      <c r="AD8869" s="301"/>
      <c r="AE8869" s="301"/>
      <c r="AF8869" s="301"/>
      <c r="AG8869" s="301"/>
      <c r="AH8869" s="301"/>
      <c r="AI8869" s="301"/>
    </row>
    <row r="8870" spans="18:35" ht="80.099999999999994" customHeight="1" x14ac:dyDescent="0.2">
      <c r="R8870" s="301"/>
      <c r="S8870" s="301"/>
      <c r="T8870" s="301"/>
      <c r="U8870" s="301"/>
      <c r="V8870" s="301"/>
      <c r="W8870" s="301"/>
      <c r="X8870" s="301"/>
      <c r="Y8870" s="301"/>
      <c r="Z8870" s="301"/>
      <c r="AA8870" s="301"/>
      <c r="AB8870" s="301"/>
      <c r="AC8870" s="301"/>
      <c r="AD8870" s="301"/>
      <c r="AE8870" s="301"/>
      <c r="AF8870" s="301"/>
      <c r="AG8870" s="301"/>
      <c r="AH8870" s="301"/>
      <c r="AI8870" s="301"/>
    </row>
    <row r="8871" spans="18:35" ht="80.099999999999994" customHeight="1" x14ac:dyDescent="0.2">
      <c r="R8871" s="301"/>
      <c r="S8871" s="301"/>
      <c r="T8871" s="301"/>
      <c r="U8871" s="301"/>
      <c r="V8871" s="301"/>
      <c r="W8871" s="301"/>
      <c r="X8871" s="301"/>
      <c r="Y8871" s="301"/>
      <c r="Z8871" s="301"/>
      <c r="AA8871" s="301"/>
      <c r="AB8871" s="301"/>
      <c r="AC8871" s="301"/>
      <c r="AD8871" s="301"/>
      <c r="AE8871" s="301"/>
      <c r="AF8871" s="301"/>
      <c r="AG8871" s="301"/>
      <c r="AH8871" s="301"/>
      <c r="AI8871" s="301"/>
    </row>
    <row r="8872" spans="18:35" ht="80.099999999999994" customHeight="1" x14ac:dyDescent="0.2">
      <c r="R8872" s="301"/>
      <c r="S8872" s="301"/>
      <c r="T8872" s="301"/>
      <c r="U8872" s="301"/>
      <c r="V8872" s="301"/>
      <c r="W8872" s="301"/>
      <c r="X8872" s="301"/>
      <c r="Y8872" s="301"/>
      <c r="Z8872" s="301"/>
      <c r="AA8872" s="301"/>
      <c r="AB8872" s="301"/>
      <c r="AC8872" s="301"/>
      <c r="AD8872" s="301"/>
      <c r="AE8872" s="301"/>
      <c r="AF8872" s="301"/>
      <c r="AG8872" s="301"/>
      <c r="AH8872" s="301"/>
      <c r="AI8872" s="301"/>
    </row>
    <row r="8873" spans="18:35" ht="80.099999999999994" customHeight="1" x14ac:dyDescent="0.2">
      <c r="R8873" s="301"/>
      <c r="S8873" s="301"/>
      <c r="T8873" s="301"/>
      <c r="U8873" s="301"/>
      <c r="V8873" s="301"/>
      <c r="W8873" s="301"/>
      <c r="X8873" s="301"/>
      <c r="Y8873" s="301"/>
      <c r="Z8873" s="301"/>
      <c r="AA8873" s="301"/>
      <c r="AB8873" s="301"/>
      <c r="AC8873" s="301"/>
      <c r="AD8873" s="301"/>
      <c r="AE8873" s="301"/>
      <c r="AF8873" s="301"/>
      <c r="AG8873" s="301"/>
      <c r="AH8873" s="301"/>
      <c r="AI8873" s="301"/>
    </row>
    <row r="8874" spans="18:35" ht="80.099999999999994" customHeight="1" x14ac:dyDescent="0.2">
      <c r="R8874" s="301"/>
      <c r="S8874" s="301"/>
      <c r="T8874" s="301"/>
      <c r="U8874" s="301"/>
      <c r="V8874" s="301"/>
      <c r="W8874" s="301"/>
      <c r="X8874" s="301"/>
      <c r="Y8874" s="301"/>
      <c r="Z8874" s="301"/>
      <c r="AA8874" s="301"/>
      <c r="AB8874" s="301"/>
      <c r="AC8874" s="301"/>
      <c r="AD8874" s="301"/>
      <c r="AE8874" s="301"/>
      <c r="AF8874" s="301"/>
      <c r="AG8874" s="301"/>
      <c r="AH8874" s="301"/>
      <c r="AI8874" s="301"/>
    </row>
    <row r="8875" spans="18:35" ht="80.099999999999994" customHeight="1" x14ac:dyDescent="0.2">
      <c r="R8875" s="301"/>
      <c r="S8875" s="301"/>
      <c r="T8875" s="301"/>
      <c r="U8875" s="301"/>
      <c r="V8875" s="301"/>
      <c r="W8875" s="301"/>
      <c r="X8875" s="301"/>
      <c r="Y8875" s="301"/>
      <c r="Z8875" s="301"/>
      <c r="AA8875" s="301"/>
      <c r="AB8875" s="301"/>
      <c r="AC8875" s="301"/>
      <c r="AD8875" s="301"/>
      <c r="AE8875" s="301"/>
      <c r="AF8875" s="301"/>
      <c r="AG8875" s="301"/>
      <c r="AH8875" s="301"/>
      <c r="AI8875" s="301"/>
    </row>
    <row r="8876" spans="18:35" ht="80.099999999999994" customHeight="1" x14ac:dyDescent="0.2">
      <c r="R8876" s="301"/>
      <c r="S8876" s="301"/>
      <c r="T8876" s="301"/>
      <c r="U8876" s="301"/>
      <c r="V8876" s="301"/>
      <c r="W8876" s="301"/>
      <c r="X8876" s="301"/>
      <c r="Y8876" s="301"/>
      <c r="Z8876" s="301"/>
      <c r="AA8876" s="301"/>
      <c r="AB8876" s="301"/>
      <c r="AC8876" s="301"/>
      <c r="AD8876" s="301"/>
      <c r="AE8876" s="301"/>
      <c r="AF8876" s="301"/>
      <c r="AG8876" s="301"/>
      <c r="AH8876" s="301"/>
      <c r="AI8876" s="301"/>
    </row>
    <row r="8877" spans="18:35" ht="80.099999999999994" customHeight="1" x14ac:dyDescent="0.2">
      <c r="R8877" s="301"/>
      <c r="S8877" s="301"/>
      <c r="T8877" s="301"/>
      <c r="U8877" s="301"/>
      <c r="V8877" s="301"/>
      <c r="W8877" s="301"/>
      <c r="X8877" s="301"/>
      <c r="Y8877" s="301"/>
      <c r="Z8877" s="301"/>
      <c r="AA8877" s="301"/>
      <c r="AB8877" s="301"/>
      <c r="AC8877" s="301"/>
      <c r="AD8877" s="301"/>
      <c r="AE8877" s="301"/>
      <c r="AF8877" s="301"/>
      <c r="AG8877" s="301"/>
      <c r="AH8877" s="301"/>
      <c r="AI8877" s="301"/>
    </row>
    <row r="8878" spans="18:35" ht="80.099999999999994" customHeight="1" x14ac:dyDescent="0.2">
      <c r="R8878" s="301"/>
      <c r="S8878" s="301"/>
      <c r="T8878" s="301"/>
      <c r="U8878" s="301"/>
      <c r="V8878" s="301"/>
      <c r="W8878" s="301"/>
      <c r="X8878" s="301"/>
      <c r="Y8878" s="301"/>
      <c r="Z8878" s="301"/>
      <c r="AA8878" s="301"/>
      <c r="AB8878" s="301"/>
      <c r="AC8878" s="301"/>
      <c r="AD8878" s="301"/>
      <c r="AE8878" s="301"/>
      <c r="AF8878" s="301"/>
      <c r="AG8878" s="301"/>
      <c r="AH8878" s="301"/>
      <c r="AI8878" s="301"/>
    </row>
    <row r="8879" spans="18:35" ht="80.099999999999994" customHeight="1" x14ac:dyDescent="0.2">
      <c r="R8879" s="301"/>
      <c r="S8879" s="301"/>
      <c r="T8879" s="301"/>
      <c r="U8879" s="301"/>
      <c r="V8879" s="301"/>
      <c r="W8879" s="301"/>
      <c r="X8879" s="301"/>
      <c r="Y8879" s="301"/>
      <c r="Z8879" s="301"/>
      <c r="AA8879" s="301"/>
      <c r="AB8879" s="301"/>
      <c r="AC8879" s="301"/>
      <c r="AD8879" s="301"/>
      <c r="AE8879" s="301"/>
      <c r="AF8879" s="301"/>
      <c r="AG8879" s="301"/>
      <c r="AH8879" s="301"/>
      <c r="AI8879" s="301"/>
    </row>
    <row r="8880" spans="18:35" ht="80.099999999999994" customHeight="1" x14ac:dyDescent="0.2">
      <c r="R8880" s="301"/>
      <c r="S8880" s="301"/>
      <c r="T8880" s="301"/>
      <c r="U8880" s="301"/>
      <c r="V8880" s="301"/>
      <c r="W8880" s="301"/>
      <c r="X8880" s="301"/>
      <c r="Y8880" s="301"/>
      <c r="Z8880" s="301"/>
      <c r="AA8880" s="301"/>
      <c r="AB8880" s="301"/>
      <c r="AC8880" s="301"/>
      <c r="AD8880" s="301"/>
      <c r="AE8880" s="301"/>
      <c r="AF8880" s="301"/>
      <c r="AG8880" s="301"/>
      <c r="AH8880" s="301"/>
      <c r="AI8880" s="301"/>
    </row>
    <row r="8881" spans="18:35" ht="80.099999999999994" customHeight="1" x14ac:dyDescent="0.2">
      <c r="R8881" s="301"/>
      <c r="S8881" s="301"/>
      <c r="T8881" s="301"/>
      <c r="U8881" s="301"/>
      <c r="V8881" s="301"/>
      <c r="W8881" s="301"/>
      <c r="X8881" s="301"/>
      <c r="Y8881" s="301"/>
      <c r="Z8881" s="301"/>
      <c r="AA8881" s="301"/>
      <c r="AB8881" s="301"/>
      <c r="AC8881" s="301"/>
      <c r="AD8881" s="301"/>
      <c r="AE8881" s="301"/>
      <c r="AF8881" s="301"/>
      <c r="AG8881" s="301"/>
      <c r="AH8881" s="301"/>
      <c r="AI8881" s="301"/>
    </row>
    <row r="8882" spans="18:35" ht="80.099999999999994" customHeight="1" x14ac:dyDescent="0.2">
      <c r="R8882" s="301"/>
      <c r="S8882" s="301"/>
      <c r="T8882" s="301"/>
      <c r="U8882" s="301"/>
      <c r="V8882" s="301"/>
      <c r="W8882" s="301"/>
      <c r="X8882" s="301"/>
      <c r="Y8882" s="301"/>
      <c r="Z8882" s="301"/>
      <c r="AA8882" s="301"/>
      <c r="AB8882" s="301"/>
      <c r="AC8882" s="301"/>
      <c r="AD8882" s="301"/>
      <c r="AE8882" s="301"/>
      <c r="AF8882" s="301"/>
      <c r="AG8882" s="301"/>
      <c r="AH8882" s="301"/>
      <c r="AI8882" s="301"/>
    </row>
    <row r="8883" spans="18:35" ht="80.099999999999994" customHeight="1" x14ac:dyDescent="0.2">
      <c r="R8883" s="301"/>
      <c r="S8883" s="301"/>
      <c r="T8883" s="301"/>
      <c r="U8883" s="301"/>
      <c r="V8883" s="301"/>
      <c r="W8883" s="301"/>
      <c r="X8883" s="301"/>
      <c r="Y8883" s="301"/>
      <c r="Z8883" s="301"/>
      <c r="AA8883" s="301"/>
      <c r="AB8883" s="301"/>
      <c r="AC8883" s="301"/>
      <c r="AD8883" s="301"/>
      <c r="AE8883" s="301"/>
      <c r="AF8883" s="301"/>
      <c r="AG8883" s="301"/>
      <c r="AH8883" s="301"/>
      <c r="AI8883" s="301"/>
    </row>
    <row r="8884" spans="18:35" ht="80.099999999999994" customHeight="1" x14ac:dyDescent="0.2">
      <c r="R8884" s="301"/>
      <c r="S8884" s="301"/>
      <c r="T8884" s="301"/>
      <c r="U8884" s="301"/>
      <c r="V8884" s="301"/>
      <c r="W8884" s="301"/>
      <c r="X8884" s="301"/>
      <c r="Y8884" s="301"/>
      <c r="Z8884" s="301"/>
      <c r="AA8884" s="301"/>
      <c r="AB8884" s="301"/>
      <c r="AC8884" s="301"/>
      <c r="AD8884" s="301"/>
      <c r="AE8884" s="301"/>
      <c r="AF8884" s="301"/>
      <c r="AG8884" s="301"/>
      <c r="AH8884" s="301"/>
      <c r="AI8884" s="301"/>
    </row>
    <row r="8885" spans="18:35" ht="80.099999999999994" customHeight="1" x14ac:dyDescent="0.2">
      <c r="R8885" s="301"/>
      <c r="S8885" s="301"/>
      <c r="T8885" s="301"/>
      <c r="U8885" s="301"/>
      <c r="V8885" s="301"/>
      <c r="W8885" s="301"/>
      <c r="X8885" s="301"/>
      <c r="Y8885" s="301"/>
      <c r="Z8885" s="301"/>
      <c r="AA8885" s="301"/>
      <c r="AB8885" s="301"/>
      <c r="AC8885" s="301"/>
      <c r="AD8885" s="301"/>
      <c r="AE8885" s="301"/>
      <c r="AF8885" s="301"/>
      <c r="AG8885" s="301"/>
      <c r="AH8885" s="301"/>
      <c r="AI8885" s="301"/>
    </row>
    <row r="8886" spans="18:35" ht="80.099999999999994" customHeight="1" x14ac:dyDescent="0.2">
      <c r="R8886" s="301"/>
      <c r="S8886" s="301"/>
      <c r="T8886" s="301"/>
      <c r="U8886" s="301"/>
      <c r="V8886" s="301"/>
      <c r="W8886" s="301"/>
      <c r="X8886" s="301"/>
      <c r="Y8886" s="301"/>
      <c r="Z8886" s="301"/>
      <c r="AA8886" s="301"/>
      <c r="AB8886" s="301"/>
      <c r="AC8886" s="301"/>
      <c r="AD8886" s="301"/>
      <c r="AE8886" s="301"/>
      <c r="AF8886" s="301"/>
      <c r="AG8886" s="301"/>
      <c r="AH8886" s="301"/>
      <c r="AI8886" s="301"/>
    </row>
    <row r="8887" spans="18:35" ht="80.099999999999994" customHeight="1" x14ac:dyDescent="0.2">
      <c r="R8887" s="301"/>
      <c r="S8887" s="301"/>
      <c r="T8887" s="301"/>
      <c r="U8887" s="301"/>
      <c r="V8887" s="301"/>
      <c r="W8887" s="301"/>
      <c r="X8887" s="301"/>
      <c r="Y8887" s="301"/>
      <c r="Z8887" s="301"/>
      <c r="AA8887" s="301"/>
      <c r="AB8887" s="301"/>
      <c r="AC8887" s="301"/>
      <c r="AD8887" s="301"/>
      <c r="AE8887" s="301"/>
      <c r="AF8887" s="301"/>
      <c r="AG8887" s="301"/>
      <c r="AH8887" s="301"/>
      <c r="AI8887" s="301"/>
    </row>
    <row r="8888" spans="18:35" ht="80.099999999999994" customHeight="1" x14ac:dyDescent="0.2">
      <c r="R8888" s="301"/>
      <c r="S8888" s="301"/>
      <c r="T8888" s="301"/>
      <c r="U8888" s="301"/>
      <c r="V8888" s="301"/>
      <c r="W8888" s="301"/>
      <c r="X8888" s="301"/>
      <c r="Y8888" s="301"/>
      <c r="Z8888" s="301"/>
      <c r="AA8888" s="301"/>
      <c r="AB8888" s="301"/>
      <c r="AC8888" s="301"/>
      <c r="AD8888" s="301"/>
      <c r="AE8888" s="301"/>
      <c r="AF8888" s="301"/>
      <c r="AG8888" s="301"/>
      <c r="AH8888" s="301"/>
      <c r="AI8888" s="301"/>
    </row>
    <row r="8889" spans="18:35" ht="80.099999999999994" customHeight="1" x14ac:dyDescent="0.2">
      <c r="R8889" s="301"/>
      <c r="S8889" s="301"/>
      <c r="T8889" s="301"/>
      <c r="U8889" s="301"/>
      <c r="V8889" s="301"/>
      <c r="W8889" s="301"/>
      <c r="X8889" s="301"/>
      <c r="Y8889" s="301"/>
      <c r="Z8889" s="301"/>
      <c r="AA8889" s="301"/>
      <c r="AB8889" s="301"/>
      <c r="AC8889" s="301"/>
      <c r="AD8889" s="301"/>
      <c r="AE8889" s="301"/>
      <c r="AF8889" s="301"/>
      <c r="AG8889" s="301"/>
      <c r="AH8889" s="301"/>
      <c r="AI8889" s="301"/>
    </row>
    <row r="8890" spans="18:35" ht="80.099999999999994" customHeight="1" x14ac:dyDescent="0.2">
      <c r="R8890" s="301"/>
      <c r="S8890" s="301"/>
      <c r="T8890" s="301"/>
      <c r="U8890" s="301"/>
      <c r="V8890" s="301"/>
      <c r="W8890" s="301"/>
      <c r="X8890" s="301"/>
      <c r="Y8890" s="301"/>
      <c r="Z8890" s="301"/>
      <c r="AA8890" s="301"/>
      <c r="AB8890" s="301"/>
      <c r="AC8890" s="301"/>
      <c r="AD8890" s="301"/>
      <c r="AE8890" s="301"/>
      <c r="AF8890" s="301"/>
      <c r="AG8890" s="301"/>
      <c r="AH8890" s="301"/>
      <c r="AI8890" s="301"/>
    </row>
    <row r="8891" spans="18:35" ht="80.099999999999994" customHeight="1" x14ac:dyDescent="0.2">
      <c r="R8891" s="301"/>
      <c r="S8891" s="301"/>
      <c r="T8891" s="301"/>
      <c r="U8891" s="301"/>
      <c r="V8891" s="301"/>
      <c r="W8891" s="301"/>
      <c r="X8891" s="301"/>
      <c r="Y8891" s="301"/>
      <c r="Z8891" s="301"/>
      <c r="AA8891" s="301"/>
      <c r="AB8891" s="301"/>
      <c r="AC8891" s="301"/>
      <c r="AD8891" s="301"/>
      <c r="AE8891" s="301"/>
      <c r="AF8891" s="301"/>
      <c r="AG8891" s="301"/>
      <c r="AH8891" s="301"/>
      <c r="AI8891" s="301"/>
    </row>
    <row r="8892" spans="18:35" ht="80.099999999999994" customHeight="1" x14ac:dyDescent="0.2">
      <c r="R8892" s="301"/>
      <c r="S8892" s="301"/>
      <c r="T8892" s="301"/>
      <c r="U8892" s="301"/>
      <c r="V8892" s="301"/>
      <c r="W8892" s="301"/>
      <c r="X8892" s="301"/>
      <c r="Y8892" s="301"/>
      <c r="Z8892" s="301"/>
      <c r="AA8892" s="301"/>
      <c r="AB8892" s="301"/>
      <c r="AC8892" s="301"/>
      <c r="AD8892" s="301"/>
      <c r="AE8892" s="301"/>
      <c r="AF8892" s="301"/>
      <c r="AG8892" s="301"/>
      <c r="AH8892" s="301"/>
      <c r="AI8892" s="301"/>
    </row>
    <row r="8893" spans="18:35" ht="80.099999999999994" customHeight="1" x14ac:dyDescent="0.2">
      <c r="R8893" s="301"/>
      <c r="S8893" s="301"/>
      <c r="T8893" s="301"/>
      <c r="U8893" s="301"/>
      <c r="V8893" s="301"/>
      <c r="W8893" s="301"/>
      <c r="X8893" s="301"/>
      <c r="Y8893" s="301"/>
      <c r="Z8893" s="301"/>
      <c r="AA8893" s="301"/>
      <c r="AB8893" s="301"/>
      <c r="AC8893" s="301"/>
      <c r="AD8893" s="301"/>
      <c r="AE8893" s="301"/>
      <c r="AF8893" s="301"/>
      <c r="AG8893" s="301"/>
      <c r="AH8893" s="301"/>
      <c r="AI8893" s="301"/>
    </row>
    <row r="8894" spans="18:35" ht="80.099999999999994" customHeight="1" x14ac:dyDescent="0.2">
      <c r="R8894" s="301"/>
      <c r="S8894" s="301"/>
      <c r="T8894" s="301"/>
      <c r="U8894" s="301"/>
      <c r="V8894" s="301"/>
      <c r="W8894" s="301"/>
      <c r="X8894" s="301"/>
      <c r="Y8894" s="301"/>
      <c r="Z8894" s="301"/>
      <c r="AA8894" s="301"/>
      <c r="AB8894" s="301"/>
      <c r="AC8894" s="301"/>
      <c r="AD8894" s="301"/>
      <c r="AE8894" s="301"/>
      <c r="AF8894" s="301"/>
      <c r="AG8894" s="301"/>
      <c r="AH8894" s="301"/>
      <c r="AI8894" s="301"/>
    </row>
    <row r="8895" spans="18:35" ht="80.099999999999994" customHeight="1" x14ac:dyDescent="0.2">
      <c r="R8895" s="301"/>
      <c r="S8895" s="301"/>
      <c r="T8895" s="301"/>
      <c r="U8895" s="301"/>
      <c r="V8895" s="301"/>
      <c r="W8895" s="301"/>
      <c r="X8895" s="301"/>
      <c r="Y8895" s="301"/>
      <c r="Z8895" s="301"/>
      <c r="AA8895" s="301"/>
      <c r="AB8895" s="301"/>
      <c r="AC8895" s="301"/>
      <c r="AD8895" s="301"/>
      <c r="AE8895" s="301"/>
      <c r="AF8895" s="301"/>
      <c r="AG8895" s="301"/>
      <c r="AH8895" s="301"/>
      <c r="AI8895" s="301"/>
    </row>
    <row r="8896" spans="18:35" ht="80.099999999999994" customHeight="1" x14ac:dyDescent="0.2">
      <c r="R8896" s="301"/>
      <c r="S8896" s="301"/>
      <c r="T8896" s="301"/>
      <c r="U8896" s="301"/>
      <c r="V8896" s="301"/>
      <c r="W8896" s="301"/>
      <c r="X8896" s="301"/>
      <c r="Y8896" s="301"/>
      <c r="Z8896" s="301"/>
      <c r="AA8896" s="301"/>
      <c r="AB8896" s="301"/>
      <c r="AC8896" s="301"/>
      <c r="AD8896" s="301"/>
      <c r="AE8896" s="301"/>
      <c r="AF8896" s="301"/>
      <c r="AG8896" s="301"/>
      <c r="AH8896" s="301"/>
      <c r="AI8896" s="301"/>
    </row>
    <row r="8897" spans="18:35" ht="80.099999999999994" customHeight="1" x14ac:dyDescent="0.2">
      <c r="R8897" s="301"/>
      <c r="S8897" s="301"/>
      <c r="T8897" s="301"/>
      <c r="U8897" s="301"/>
      <c r="V8897" s="301"/>
      <c r="W8897" s="301"/>
      <c r="X8897" s="301"/>
      <c r="Y8897" s="301"/>
      <c r="Z8897" s="301"/>
      <c r="AA8897" s="301"/>
      <c r="AB8897" s="301"/>
      <c r="AC8897" s="301"/>
      <c r="AD8897" s="301"/>
      <c r="AE8897" s="301"/>
      <c r="AF8897" s="301"/>
      <c r="AG8897" s="301"/>
      <c r="AH8897" s="301"/>
      <c r="AI8897" s="301"/>
    </row>
    <row r="8898" spans="18:35" ht="80.099999999999994" customHeight="1" x14ac:dyDescent="0.2">
      <c r="R8898" s="301"/>
      <c r="S8898" s="301"/>
      <c r="T8898" s="301"/>
      <c r="U8898" s="301"/>
      <c r="V8898" s="301"/>
      <c r="W8898" s="301"/>
      <c r="X8898" s="301"/>
      <c r="Y8898" s="301"/>
      <c r="Z8898" s="301"/>
      <c r="AA8898" s="301"/>
      <c r="AB8898" s="301"/>
      <c r="AC8898" s="301"/>
      <c r="AD8898" s="301"/>
      <c r="AE8898" s="301"/>
      <c r="AF8898" s="301"/>
      <c r="AG8898" s="301"/>
      <c r="AH8898" s="301"/>
      <c r="AI8898" s="301"/>
    </row>
    <row r="8899" spans="18:35" ht="80.099999999999994" customHeight="1" x14ac:dyDescent="0.2">
      <c r="R8899" s="301"/>
      <c r="S8899" s="301"/>
      <c r="T8899" s="301"/>
      <c r="U8899" s="301"/>
      <c r="V8899" s="301"/>
      <c r="W8899" s="301"/>
      <c r="X8899" s="301"/>
      <c r="Y8899" s="301"/>
      <c r="Z8899" s="301"/>
      <c r="AA8899" s="301"/>
      <c r="AB8899" s="301"/>
      <c r="AC8899" s="301"/>
      <c r="AD8899" s="301"/>
      <c r="AE8899" s="301"/>
      <c r="AF8899" s="301"/>
      <c r="AG8899" s="301"/>
      <c r="AH8899" s="301"/>
      <c r="AI8899" s="301"/>
    </row>
    <row r="8900" spans="18:35" ht="80.099999999999994" customHeight="1" x14ac:dyDescent="0.2">
      <c r="R8900" s="301"/>
      <c r="S8900" s="301"/>
      <c r="T8900" s="301"/>
      <c r="U8900" s="301"/>
      <c r="V8900" s="301"/>
      <c r="W8900" s="301"/>
      <c r="X8900" s="301"/>
      <c r="Y8900" s="301"/>
      <c r="Z8900" s="301"/>
      <c r="AA8900" s="301"/>
      <c r="AB8900" s="301"/>
      <c r="AC8900" s="301"/>
      <c r="AD8900" s="301"/>
      <c r="AE8900" s="301"/>
      <c r="AF8900" s="301"/>
      <c r="AG8900" s="301"/>
      <c r="AH8900" s="301"/>
      <c r="AI8900" s="301"/>
    </row>
    <row r="8901" spans="18:35" ht="80.099999999999994" customHeight="1" x14ac:dyDescent="0.2">
      <c r="R8901" s="301"/>
      <c r="S8901" s="301"/>
      <c r="T8901" s="301"/>
      <c r="U8901" s="301"/>
      <c r="V8901" s="301"/>
      <c r="W8901" s="301"/>
      <c r="X8901" s="301"/>
      <c r="Y8901" s="301"/>
      <c r="Z8901" s="301"/>
      <c r="AA8901" s="301"/>
      <c r="AB8901" s="301"/>
      <c r="AC8901" s="301"/>
      <c r="AD8901" s="301"/>
      <c r="AE8901" s="301"/>
      <c r="AF8901" s="301"/>
      <c r="AG8901" s="301"/>
      <c r="AH8901" s="301"/>
      <c r="AI8901" s="301"/>
    </row>
    <row r="8902" spans="18:35" ht="80.099999999999994" customHeight="1" x14ac:dyDescent="0.2">
      <c r="R8902" s="301"/>
      <c r="S8902" s="301"/>
      <c r="T8902" s="301"/>
      <c r="U8902" s="301"/>
      <c r="V8902" s="301"/>
      <c r="W8902" s="301"/>
      <c r="X8902" s="301"/>
      <c r="Y8902" s="301"/>
      <c r="Z8902" s="301"/>
      <c r="AA8902" s="301"/>
      <c r="AB8902" s="301"/>
      <c r="AC8902" s="301"/>
      <c r="AD8902" s="301"/>
      <c r="AE8902" s="301"/>
      <c r="AF8902" s="301"/>
      <c r="AG8902" s="301"/>
      <c r="AH8902" s="301"/>
      <c r="AI8902" s="301"/>
    </row>
    <row r="8903" spans="18:35" ht="80.099999999999994" customHeight="1" x14ac:dyDescent="0.2">
      <c r="R8903" s="301"/>
      <c r="S8903" s="301"/>
      <c r="T8903" s="301"/>
      <c r="U8903" s="301"/>
      <c r="V8903" s="301"/>
      <c r="W8903" s="301"/>
      <c r="X8903" s="301"/>
      <c r="Y8903" s="301"/>
      <c r="Z8903" s="301"/>
      <c r="AA8903" s="301"/>
      <c r="AB8903" s="301"/>
      <c r="AC8903" s="301"/>
      <c r="AD8903" s="301"/>
      <c r="AE8903" s="301"/>
      <c r="AF8903" s="301"/>
      <c r="AG8903" s="301"/>
      <c r="AH8903" s="301"/>
      <c r="AI8903" s="301"/>
    </row>
    <row r="8904" spans="18:35" ht="80.099999999999994" customHeight="1" x14ac:dyDescent="0.2">
      <c r="R8904" s="301"/>
      <c r="S8904" s="301"/>
      <c r="T8904" s="301"/>
      <c r="U8904" s="301"/>
      <c r="V8904" s="301"/>
      <c r="W8904" s="301"/>
      <c r="X8904" s="301"/>
      <c r="Y8904" s="301"/>
      <c r="Z8904" s="301"/>
      <c r="AA8904" s="301"/>
      <c r="AB8904" s="301"/>
      <c r="AC8904" s="301"/>
      <c r="AD8904" s="301"/>
      <c r="AE8904" s="301"/>
      <c r="AF8904" s="301"/>
      <c r="AG8904" s="301"/>
      <c r="AH8904" s="301"/>
      <c r="AI8904" s="301"/>
    </row>
    <row r="8905" spans="18:35" ht="80.099999999999994" customHeight="1" x14ac:dyDescent="0.2">
      <c r="R8905" s="301"/>
      <c r="S8905" s="301"/>
      <c r="T8905" s="301"/>
      <c r="U8905" s="301"/>
      <c r="V8905" s="301"/>
      <c r="W8905" s="301"/>
      <c r="X8905" s="301"/>
      <c r="Y8905" s="301"/>
      <c r="Z8905" s="301"/>
      <c r="AA8905" s="301"/>
      <c r="AB8905" s="301"/>
      <c r="AC8905" s="301"/>
      <c r="AD8905" s="301"/>
      <c r="AE8905" s="301"/>
      <c r="AF8905" s="301"/>
      <c r="AG8905" s="301"/>
      <c r="AH8905" s="301"/>
      <c r="AI8905" s="301"/>
    </row>
    <row r="8906" spans="18:35" ht="80.099999999999994" customHeight="1" x14ac:dyDescent="0.2">
      <c r="R8906" s="301"/>
      <c r="S8906" s="301"/>
      <c r="T8906" s="301"/>
      <c r="U8906" s="301"/>
      <c r="V8906" s="301"/>
      <c r="W8906" s="301"/>
      <c r="X8906" s="301"/>
      <c r="Y8906" s="301"/>
      <c r="Z8906" s="301"/>
      <c r="AA8906" s="301"/>
      <c r="AB8906" s="301"/>
      <c r="AC8906" s="301"/>
      <c r="AD8906" s="301"/>
      <c r="AE8906" s="301"/>
      <c r="AF8906" s="301"/>
      <c r="AG8906" s="301"/>
      <c r="AH8906" s="301"/>
      <c r="AI8906" s="301"/>
    </row>
    <row r="8907" spans="18:35" ht="80.099999999999994" customHeight="1" x14ac:dyDescent="0.2">
      <c r="R8907" s="301"/>
      <c r="S8907" s="301"/>
      <c r="T8907" s="301"/>
      <c r="U8907" s="301"/>
      <c r="V8907" s="301"/>
      <c r="W8907" s="301"/>
      <c r="X8907" s="301"/>
      <c r="Y8907" s="301"/>
      <c r="Z8907" s="301"/>
      <c r="AA8907" s="301"/>
      <c r="AB8907" s="301"/>
      <c r="AC8907" s="301"/>
      <c r="AD8907" s="301"/>
      <c r="AE8907" s="301"/>
      <c r="AF8907" s="301"/>
      <c r="AG8907" s="301"/>
      <c r="AH8907" s="301"/>
      <c r="AI8907" s="301"/>
    </row>
    <row r="8908" spans="18:35" ht="80.099999999999994" customHeight="1" x14ac:dyDescent="0.2">
      <c r="R8908" s="301"/>
      <c r="S8908" s="301"/>
      <c r="T8908" s="301"/>
      <c r="U8908" s="301"/>
      <c r="V8908" s="301"/>
      <c r="W8908" s="301"/>
      <c r="X8908" s="301"/>
      <c r="Y8908" s="301"/>
      <c r="Z8908" s="301"/>
      <c r="AA8908" s="301"/>
      <c r="AB8908" s="301"/>
      <c r="AC8908" s="301"/>
      <c r="AD8908" s="301"/>
      <c r="AE8908" s="301"/>
      <c r="AF8908" s="301"/>
      <c r="AG8908" s="301"/>
      <c r="AH8908" s="301"/>
      <c r="AI8908" s="301"/>
    </row>
    <row r="8909" spans="18:35" ht="80.099999999999994" customHeight="1" x14ac:dyDescent="0.2">
      <c r="R8909" s="301"/>
      <c r="S8909" s="301"/>
      <c r="T8909" s="301"/>
      <c r="U8909" s="301"/>
      <c r="V8909" s="301"/>
      <c r="W8909" s="301"/>
      <c r="X8909" s="301"/>
      <c r="Y8909" s="301"/>
      <c r="Z8909" s="301"/>
      <c r="AA8909" s="301"/>
      <c r="AB8909" s="301"/>
      <c r="AC8909" s="301"/>
      <c r="AD8909" s="301"/>
      <c r="AE8909" s="301"/>
      <c r="AF8909" s="301"/>
      <c r="AG8909" s="301"/>
      <c r="AH8909" s="301"/>
      <c r="AI8909" s="301"/>
    </row>
    <row r="8910" spans="18:35" ht="80.099999999999994" customHeight="1" x14ac:dyDescent="0.2">
      <c r="R8910" s="301"/>
      <c r="S8910" s="301"/>
      <c r="T8910" s="301"/>
      <c r="U8910" s="301"/>
      <c r="V8910" s="301"/>
      <c r="W8910" s="301"/>
      <c r="X8910" s="301"/>
      <c r="Y8910" s="301"/>
      <c r="Z8910" s="301"/>
      <c r="AA8910" s="301"/>
      <c r="AB8910" s="301"/>
      <c r="AC8910" s="301"/>
      <c r="AD8910" s="301"/>
      <c r="AE8910" s="301"/>
      <c r="AF8910" s="301"/>
      <c r="AG8910" s="301"/>
      <c r="AH8910" s="301"/>
      <c r="AI8910" s="301"/>
    </row>
    <row r="8911" spans="18:35" ht="80.099999999999994" customHeight="1" x14ac:dyDescent="0.2">
      <c r="R8911" s="301"/>
      <c r="S8911" s="301"/>
      <c r="T8911" s="301"/>
      <c r="U8911" s="301"/>
      <c r="V8911" s="301"/>
      <c r="W8911" s="301"/>
      <c r="X8911" s="301"/>
      <c r="Y8911" s="301"/>
      <c r="Z8911" s="301"/>
      <c r="AA8911" s="301"/>
      <c r="AB8911" s="301"/>
      <c r="AC8911" s="301"/>
      <c r="AD8911" s="301"/>
      <c r="AE8911" s="301"/>
      <c r="AF8911" s="301"/>
      <c r="AG8911" s="301"/>
      <c r="AH8911" s="301"/>
      <c r="AI8911" s="301"/>
    </row>
    <row r="8912" spans="18:35" ht="80.099999999999994" customHeight="1" x14ac:dyDescent="0.2">
      <c r="R8912" s="301"/>
      <c r="S8912" s="301"/>
      <c r="T8912" s="301"/>
      <c r="U8912" s="301"/>
      <c r="V8912" s="301"/>
      <c r="W8912" s="301"/>
      <c r="X8912" s="301"/>
      <c r="Y8912" s="301"/>
      <c r="Z8912" s="301"/>
      <c r="AA8912" s="301"/>
      <c r="AB8912" s="301"/>
      <c r="AC8912" s="301"/>
      <c r="AD8912" s="301"/>
      <c r="AE8912" s="301"/>
      <c r="AF8912" s="301"/>
      <c r="AG8912" s="301"/>
      <c r="AH8912" s="301"/>
      <c r="AI8912" s="301"/>
    </row>
    <row r="8913" spans="18:35" ht="80.099999999999994" customHeight="1" x14ac:dyDescent="0.2">
      <c r="R8913" s="301"/>
      <c r="S8913" s="301"/>
      <c r="T8913" s="301"/>
      <c r="U8913" s="301"/>
      <c r="V8913" s="301"/>
      <c r="W8913" s="301"/>
      <c r="X8913" s="301"/>
      <c r="Y8913" s="301"/>
      <c r="Z8913" s="301"/>
      <c r="AA8913" s="301"/>
      <c r="AB8913" s="301"/>
      <c r="AC8913" s="301"/>
      <c r="AD8913" s="301"/>
      <c r="AE8913" s="301"/>
      <c r="AF8913" s="301"/>
      <c r="AG8913" s="301"/>
      <c r="AH8913" s="301"/>
      <c r="AI8913" s="301"/>
    </row>
    <row r="8914" spans="18:35" ht="80.099999999999994" customHeight="1" x14ac:dyDescent="0.2">
      <c r="R8914" s="301"/>
      <c r="S8914" s="301"/>
      <c r="T8914" s="301"/>
      <c r="U8914" s="301"/>
      <c r="V8914" s="301"/>
      <c r="W8914" s="301"/>
      <c r="X8914" s="301"/>
      <c r="Y8914" s="301"/>
      <c r="Z8914" s="301"/>
      <c r="AA8914" s="301"/>
      <c r="AB8914" s="301"/>
      <c r="AC8914" s="301"/>
      <c r="AD8914" s="301"/>
      <c r="AE8914" s="301"/>
      <c r="AF8914" s="301"/>
      <c r="AG8914" s="301"/>
      <c r="AH8914" s="301"/>
      <c r="AI8914" s="301"/>
    </row>
    <row r="8915" spans="18:35" ht="80.099999999999994" customHeight="1" x14ac:dyDescent="0.2">
      <c r="R8915" s="301"/>
      <c r="S8915" s="301"/>
      <c r="T8915" s="301"/>
      <c r="U8915" s="301"/>
      <c r="V8915" s="301"/>
      <c r="W8915" s="301"/>
      <c r="X8915" s="301"/>
      <c r="Y8915" s="301"/>
      <c r="Z8915" s="301"/>
      <c r="AA8915" s="301"/>
      <c r="AB8915" s="301"/>
      <c r="AC8915" s="301"/>
      <c r="AD8915" s="301"/>
      <c r="AE8915" s="301"/>
      <c r="AF8915" s="301"/>
      <c r="AG8915" s="301"/>
      <c r="AH8915" s="301"/>
      <c r="AI8915" s="301"/>
    </row>
    <row r="8916" spans="18:35" ht="80.099999999999994" customHeight="1" x14ac:dyDescent="0.2">
      <c r="R8916" s="301"/>
      <c r="S8916" s="301"/>
      <c r="T8916" s="301"/>
      <c r="U8916" s="301"/>
      <c r="V8916" s="301"/>
      <c r="W8916" s="301"/>
      <c r="X8916" s="301"/>
      <c r="Y8916" s="301"/>
      <c r="Z8916" s="301"/>
      <c r="AA8916" s="301"/>
      <c r="AB8916" s="301"/>
      <c r="AC8916" s="301"/>
      <c r="AD8916" s="301"/>
      <c r="AE8916" s="301"/>
      <c r="AF8916" s="301"/>
      <c r="AG8916" s="301"/>
      <c r="AH8916" s="301"/>
      <c r="AI8916" s="301"/>
    </row>
    <row r="8917" spans="18:35" ht="80.099999999999994" customHeight="1" x14ac:dyDescent="0.2">
      <c r="R8917" s="301"/>
      <c r="S8917" s="301"/>
      <c r="T8917" s="301"/>
      <c r="U8917" s="301"/>
      <c r="V8917" s="301"/>
      <c r="W8917" s="301"/>
      <c r="X8917" s="301"/>
      <c r="Y8917" s="301"/>
      <c r="Z8917" s="301"/>
      <c r="AA8917" s="301"/>
      <c r="AB8917" s="301"/>
      <c r="AC8917" s="301"/>
      <c r="AD8917" s="301"/>
      <c r="AE8917" s="301"/>
      <c r="AF8917" s="301"/>
      <c r="AG8917" s="301"/>
      <c r="AH8917" s="301"/>
      <c r="AI8917" s="301"/>
    </row>
    <row r="8918" spans="18:35" ht="80.099999999999994" customHeight="1" x14ac:dyDescent="0.2">
      <c r="R8918" s="301"/>
      <c r="S8918" s="301"/>
      <c r="T8918" s="301"/>
      <c r="U8918" s="301"/>
      <c r="V8918" s="301"/>
      <c r="W8918" s="301"/>
      <c r="X8918" s="301"/>
      <c r="Y8918" s="301"/>
      <c r="Z8918" s="301"/>
      <c r="AA8918" s="301"/>
      <c r="AB8918" s="301"/>
      <c r="AC8918" s="301"/>
      <c r="AD8918" s="301"/>
      <c r="AE8918" s="301"/>
      <c r="AF8918" s="301"/>
      <c r="AG8918" s="301"/>
      <c r="AH8918" s="301"/>
      <c r="AI8918" s="301"/>
    </row>
    <row r="8919" spans="18:35" ht="80.099999999999994" customHeight="1" x14ac:dyDescent="0.2">
      <c r="R8919" s="301"/>
      <c r="S8919" s="301"/>
      <c r="T8919" s="301"/>
      <c r="U8919" s="301"/>
      <c r="V8919" s="301"/>
      <c r="W8919" s="301"/>
      <c r="X8919" s="301"/>
      <c r="Y8919" s="301"/>
      <c r="Z8919" s="301"/>
      <c r="AA8919" s="301"/>
      <c r="AB8919" s="301"/>
      <c r="AC8919" s="301"/>
      <c r="AD8919" s="301"/>
      <c r="AE8919" s="301"/>
      <c r="AF8919" s="301"/>
      <c r="AG8919" s="301"/>
      <c r="AH8919" s="301"/>
      <c r="AI8919" s="301"/>
    </row>
    <row r="8920" spans="18:35" ht="80.099999999999994" customHeight="1" x14ac:dyDescent="0.2">
      <c r="R8920" s="301"/>
      <c r="S8920" s="301"/>
      <c r="T8920" s="301"/>
      <c r="U8920" s="301"/>
      <c r="V8920" s="301"/>
      <c r="W8920" s="301"/>
      <c r="X8920" s="301"/>
      <c r="Y8920" s="301"/>
      <c r="Z8920" s="301"/>
      <c r="AA8920" s="301"/>
      <c r="AB8920" s="301"/>
      <c r="AC8920" s="301"/>
      <c r="AD8920" s="301"/>
      <c r="AE8920" s="301"/>
      <c r="AF8920" s="301"/>
      <c r="AG8920" s="301"/>
      <c r="AH8920" s="301"/>
      <c r="AI8920" s="301"/>
    </row>
    <row r="8921" spans="18:35" ht="80.099999999999994" customHeight="1" x14ac:dyDescent="0.2">
      <c r="R8921" s="301"/>
      <c r="S8921" s="301"/>
      <c r="T8921" s="301"/>
      <c r="U8921" s="301"/>
      <c r="V8921" s="301"/>
      <c r="W8921" s="301"/>
      <c r="X8921" s="301"/>
      <c r="Y8921" s="301"/>
      <c r="Z8921" s="301"/>
      <c r="AA8921" s="301"/>
      <c r="AB8921" s="301"/>
      <c r="AC8921" s="301"/>
      <c r="AD8921" s="301"/>
      <c r="AE8921" s="301"/>
      <c r="AF8921" s="301"/>
      <c r="AG8921" s="301"/>
      <c r="AH8921" s="301"/>
      <c r="AI8921" s="301"/>
    </row>
    <row r="8922" spans="18:35" ht="80.099999999999994" customHeight="1" x14ac:dyDescent="0.2">
      <c r="R8922" s="301"/>
      <c r="S8922" s="301"/>
      <c r="T8922" s="301"/>
      <c r="U8922" s="301"/>
      <c r="V8922" s="301"/>
      <c r="W8922" s="301"/>
      <c r="X8922" s="301"/>
      <c r="Y8922" s="301"/>
      <c r="Z8922" s="301"/>
      <c r="AA8922" s="301"/>
      <c r="AB8922" s="301"/>
      <c r="AC8922" s="301"/>
      <c r="AD8922" s="301"/>
      <c r="AE8922" s="301"/>
      <c r="AF8922" s="301"/>
      <c r="AG8922" s="301"/>
      <c r="AH8922" s="301"/>
      <c r="AI8922" s="301"/>
    </row>
    <row r="8923" spans="18:35" ht="80.099999999999994" customHeight="1" x14ac:dyDescent="0.2">
      <c r="R8923" s="301"/>
      <c r="S8923" s="301"/>
      <c r="T8923" s="301"/>
      <c r="U8923" s="301"/>
      <c r="V8923" s="301"/>
      <c r="W8923" s="301"/>
      <c r="X8923" s="301"/>
      <c r="Y8923" s="301"/>
      <c r="Z8923" s="301"/>
      <c r="AA8923" s="301"/>
      <c r="AB8923" s="301"/>
      <c r="AC8923" s="301"/>
      <c r="AD8923" s="301"/>
      <c r="AE8923" s="301"/>
      <c r="AF8923" s="301"/>
      <c r="AG8923" s="301"/>
      <c r="AH8923" s="301"/>
      <c r="AI8923" s="301"/>
    </row>
    <row r="8924" spans="18:35" ht="80.099999999999994" customHeight="1" x14ac:dyDescent="0.2">
      <c r="R8924" s="301"/>
      <c r="S8924" s="301"/>
      <c r="T8924" s="301"/>
      <c r="U8924" s="301"/>
      <c r="V8924" s="301"/>
      <c r="W8924" s="301"/>
      <c r="X8924" s="301"/>
      <c r="Y8924" s="301"/>
      <c r="Z8924" s="301"/>
      <c r="AA8924" s="301"/>
      <c r="AB8924" s="301"/>
      <c r="AC8924" s="301"/>
      <c r="AD8924" s="301"/>
      <c r="AE8924" s="301"/>
      <c r="AF8924" s="301"/>
      <c r="AG8924" s="301"/>
      <c r="AH8924" s="301"/>
      <c r="AI8924" s="301"/>
    </row>
    <row r="8925" spans="18:35" ht="80.099999999999994" customHeight="1" x14ac:dyDescent="0.2">
      <c r="R8925" s="301"/>
      <c r="S8925" s="301"/>
      <c r="T8925" s="301"/>
      <c r="U8925" s="301"/>
      <c r="V8925" s="301"/>
      <c r="W8925" s="301"/>
      <c r="X8925" s="301"/>
      <c r="Y8925" s="301"/>
      <c r="Z8925" s="301"/>
      <c r="AA8925" s="301"/>
      <c r="AB8925" s="301"/>
      <c r="AC8925" s="301"/>
      <c r="AD8925" s="301"/>
      <c r="AE8925" s="301"/>
      <c r="AF8925" s="301"/>
      <c r="AG8925" s="301"/>
      <c r="AH8925" s="301"/>
      <c r="AI8925" s="301"/>
    </row>
    <row r="8926" spans="18:35" ht="80.099999999999994" customHeight="1" x14ac:dyDescent="0.2">
      <c r="R8926" s="301"/>
      <c r="S8926" s="301"/>
      <c r="T8926" s="301"/>
      <c r="U8926" s="301"/>
      <c r="V8926" s="301"/>
      <c r="W8926" s="301"/>
      <c r="X8926" s="301"/>
      <c r="Y8926" s="301"/>
      <c r="Z8926" s="301"/>
      <c r="AA8926" s="301"/>
      <c r="AB8926" s="301"/>
      <c r="AC8926" s="301"/>
      <c r="AD8926" s="301"/>
      <c r="AE8926" s="301"/>
      <c r="AF8926" s="301"/>
      <c r="AG8926" s="301"/>
      <c r="AH8926" s="301"/>
      <c r="AI8926" s="301"/>
    </row>
    <row r="8927" spans="18:35" ht="80.099999999999994" customHeight="1" x14ac:dyDescent="0.2">
      <c r="R8927" s="301"/>
      <c r="S8927" s="301"/>
      <c r="T8927" s="301"/>
      <c r="U8927" s="301"/>
      <c r="V8927" s="301"/>
      <c r="W8927" s="301"/>
      <c r="X8927" s="301"/>
      <c r="Y8927" s="301"/>
      <c r="Z8927" s="301"/>
      <c r="AA8927" s="301"/>
      <c r="AB8927" s="301"/>
      <c r="AC8927" s="301"/>
      <c r="AD8927" s="301"/>
      <c r="AE8927" s="301"/>
      <c r="AF8927" s="301"/>
      <c r="AG8927" s="301"/>
      <c r="AH8927" s="301"/>
      <c r="AI8927" s="301"/>
    </row>
    <row r="8928" spans="18:35" ht="80.099999999999994" customHeight="1" x14ac:dyDescent="0.2">
      <c r="R8928" s="301"/>
      <c r="S8928" s="301"/>
      <c r="T8928" s="301"/>
      <c r="U8928" s="301"/>
      <c r="V8928" s="301"/>
      <c r="W8928" s="301"/>
      <c r="X8928" s="301"/>
      <c r="Y8928" s="301"/>
      <c r="Z8928" s="301"/>
      <c r="AA8928" s="301"/>
      <c r="AB8928" s="301"/>
      <c r="AC8928" s="301"/>
      <c r="AD8928" s="301"/>
      <c r="AE8928" s="301"/>
      <c r="AF8928" s="301"/>
      <c r="AG8928" s="301"/>
      <c r="AH8928" s="301"/>
      <c r="AI8928" s="301"/>
    </row>
    <row r="8929" spans="18:35" ht="80.099999999999994" customHeight="1" x14ac:dyDescent="0.2">
      <c r="R8929" s="301"/>
      <c r="S8929" s="301"/>
      <c r="T8929" s="301"/>
      <c r="U8929" s="301"/>
      <c r="V8929" s="301"/>
      <c r="W8929" s="301"/>
      <c r="X8929" s="301"/>
      <c r="Y8929" s="301"/>
      <c r="Z8929" s="301"/>
      <c r="AA8929" s="301"/>
      <c r="AB8929" s="301"/>
      <c r="AC8929" s="301"/>
      <c r="AD8929" s="301"/>
      <c r="AE8929" s="301"/>
      <c r="AF8929" s="301"/>
      <c r="AG8929" s="301"/>
      <c r="AH8929" s="301"/>
      <c r="AI8929" s="301"/>
    </row>
    <row r="8930" spans="18:35" ht="80.099999999999994" customHeight="1" x14ac:dyDescent="0.2">
      <c r="R8930" s="301"/>
      <c r="S8930" s="301"/>
      <c r="T8930" s="301"/>
      <c r="U8930" s="301"/>
      <c r="V8930" s="301"/>
      <c r="W8930" s="301"/>
      <c r="X8930" s="301"/>
      <c r="Y8930" s="301"/>
      <c r="Z8930" s="301"/>
      <c r="AA8930" s="301"/>
      <c r="AB8930" s="301"/>
      <c r="AC8930" s="301"/>
      <c r="AD8930" s="301"/>
      <c r="AE8930" s="301"/>
      <c r="AF8930" s="301"/>
      <c r="AG8930" s="301"/>
      <c r="AH8930" s="301"/>
      <c r="AI8930" s="301"/>
    </row>
    <row r="8931" spans="18:35" ht="80.099999999999994" customHeight="1" x14ac:dyDescent="0.2">
      <c r="R8931" s="301"/>
      <c r="S8931" s="301"/>
      <c r="T8931" s="301"/>
      <c r="U8931" s="301"/>
      <c r="V8931" s="301"/>
      <c r="W8931" s="301"/>
      <c r="X8931" s="301"/>
      <c r="Y8931" s="301"/>
      <c r="Z8931" s="301"/>
      <c r="AA8931" s="301"/>
      <c r="AB8931" s="301"/>
      <c r="AC8931" s="301"/>
      <c r="AD8931" s="301"/>
      <c r="AE8931" s="301"/>
      <c r="AF8931" s="301"/>
      <c r="AG8931" s="301"/>
      <c r="AH8931" s="301"/>
      <c r="AI8931" s="301"/>
    </row>
    <row r="8932" spans="18:35" ht="80.099999999999994" customHeight="1" x14ac:dyDescent="0.2">
      <c r="R8932" s="301"/>
      <c r="S8932" s="301"/>
      <c r="T8932" s="301"/>
      <c r="U8932" s="301"/>
      <c r="V8932" s="301"/>
      <c r="W8932" s="301"/>
      <c r="X8932" s="301"/>
      <c r="Y8932" s="301"/>
      <c r="Z8932" s="301"/>
      <c r="AA8932" s="301"/>
      <c r="AB8932" s="301"/>
      <c r="AC8932" s="301"/>
      <c r="AD8932" s="301"/>
      <c r="AE8932" s="301"/>
      <c r="AF8932" s="301"/>
      <c r="AG8932" s="301"/>
      <c r="AH8932" s="301"/>
      <c r="AI8932" s="301"/>
    </row>
    <row r="8933" spans="18:35" ht="80.099999999999994" customHeight="1" x14ac:dyDescent="0.2">
      <c r="R8933" s="301"/>
      <c r="S8933" s="301"/>
      <c r="T8933" s="301"/>
      <c r="U8933" s="301"/>
      <c r="V8933" s="301"/>
      <c r="W8933" s="301"/>
      <c r="X8933" s="301"/>
      <c r="Y8933" s="301"/>
      <c r="Z8933" s="301"/>
      <c r="AA8933" s="301"/>
      <c r="AB8933" s="301"/>
      <c r="AC8933" s="301"/>
      <c r="AD8933" s="301"/>
      <c r="AE8933" s="301"/>
      <c r="AF8933" s="301"/>
      <c r="AG8933" s="301"/>
      <c r="AH8933" s="301"/>
      <c r="AI8933" s="301"/>
    </row>
    <row r="8934" spans="18:35" ht="80.099999999999994" customHeight="1" x14ac:dyDescent="0.2">
      <c r="R8934" s="301"/>
      <c r="S8934" s="301"/>
      <c r="T8934" s="301"/>
      <c r="U8934" s="301"/>
      <c r="V8934" s="301"/>
      <c r="W8934" s="301"/>
      <c r="X8934" s="301"/>
      <c r="Y8934" s="301"/>
      <c r="Z8934" s="301"/>
      <c r="AA8934" s="301"/>
      <c r="AB8934" s="301"/>
      <c r="AC8934" s="301"/>
      <c r="AD8934" s="301"/>
      <c r="AE8934" s="301"/>
      <c r="AF8934" s="301"/>
      <c r="AG8934" s="301"/>
      <c r="AH8934" s="301"/>
      <c r="AI8934" s="301"/>
    </row>
    <row r="8935" spans="18:35" ht="80.099999999999994" customHeight="1" x14ac:dyDescent="0.2">
      <c r="R8935" s="301"/>
      <c r="S8935" s="301"/>
      <c r="T8935" s="301"/>
      <c r="U8935" s="301"/>
      <c r="V8935" s="301"/>
      <c r="W8935" s="301"/>
      <c r="X8935" s="301"/>
      <c r="Y8935" s="301"/>
      <c r="Z8935" s="301"/>
      <c r="AA8935" s="301"/>
      <c r="AB8935" s="301"/>
      <c r="AC8935" s="301"/>
      <c r="AD8935" s="301"/>
      <c r="AE8935" s="301"/>
      <c r="AF8935" s="301"/>
      <c r="AG8935" s="301"/>
      <c r="AH8935" s="301"/>
      <c r="AI8935" s="301"/>
    </row>
    <row r="8936" spans="18:35" ht="80.099999999999994" customHeight="1" x14ac:dyDescent="0.2">
      <c r="R8936" s="301"/>
      <c r="S8936" s="301"/>
      <c r="T8936" s="301"/>
      <c r="U8936" s="301"/>
      <c r="V8936" s="301"/>
      <c r="W8936" s="301"/>
      <c r="X8936" s="301"/>
      <c r="Y8936" s="301"/>
      <c r="Z8936" s="301"/>
      <c r="AA8936" s="301"/>
      <c r="AB8936" s="301"/>
      <c r="AC8936" s="301"/>
      <c r="AD8936" s="301"/>
      <c r="AE8936" s="301"/>
      <c r="AF8936" s="301"/>
      <c r="AG8936" s="301"/>
      <c r="AH8936" s="301"/>
      <c r="AI8936" s="301"/>
    </row>
    <row r="8937" spans="18:35" ht="80.099999999999994" customHeight="1" x14ac:dyDescent="0.2">
      <c r="R8937" s="301"/>
      <c r="S8937" s="301"/>
      <c r="T8937" s="301"/>
      <c r="U8937" s="301"/>
      <c r="V8937" s="301"/>
      <c r="W8937" s="301"/>
      <c r="X8937" s="301"/>
      <c r="Y8937" s="301"/>
      <c r="Z8937" s="301"/>
      <c r="AA8937" s="301"/>
      <c r="AB8937" s="301"/>
      <c r="AC8937" s="301"/>
      <c r="AD8937" s="301"/>
      <c r="AE8937" s="301"/>
      <c r="AF8937" s="301"/>
      <c r="AG8937" s="301"/>
      <c r="AH8937" s="301"/>
      <c r="AI8937" s="301"/>
    </row>
    <row r="8938" spans="18:35" ht="80.099999999999994" customHeight="1" x14ac:dyDescent="0.2">
      <c r="R8938" s="301"/>
      <c r="S8938" s="301"/>
      <c r="T8938" s="301"/>
      <c r="U8938" s="301"/>
      <c r="V8938" s="301"/>
      <c r="W8938" s="301"/>
      <c r="X8938" s="301"/>
      <c r="Y8938" s="301"/>
      <c r="Z8938" s="301"/>
      <c r="AA8938" s="301"/>
      <c r="AB8938" s="301"/>
      <c r="AC8938" s="301"/>
      <c r="AD8938" s="301"/>
      <c r="AE8938" s="301"/>
      <c r="AF8938" s="301"/>
      <c r="AG8938" s="301"/>
      <c r="AH8938" s="301"/>
      <c r="AI8938" s="301"/>
    </row>
    <row r="8939" spans="18:35" ht="80.099999999999994" customHeight="1" x14ac:dyDescent="0.2">
      <c r="R8939" s="301"/>
      <c r="S8939" s="301"/>
      <c r="T8939" s="301"/>
      <c r="U8939" s="301"/>
      <c r="V8939" s="301"/>
      <c r="W8939" s="301"/>
      <c r="X8939" s="301"/>
      <c r="Y8939" s="301"/>
      <c r="Z8939" s="301"/>
      <c r="AA8939" s="301"/>
      <c r="AB8939" s="301"/>
      <c r="AC8939" s="301"/>
      <c r="AD8939" s="301"/>
      <c r="AE8939" s="301"/>
      <c r="AF8939" s="301"/>
      <c r="AG8939" s="301"/>
      <c r="AH8939" s="301"/>
      <c r="AI8939" s="301"/>
    </row>
    <row r="8940" spans="18:35" ht="80.099999999999994" customHeight="1" x14ac:dyDescent="0.2">
      <c r="R8940" s="301"/>
      <c r="S8940" s="301"/>
      <c r="T8940" s="301"/>
      <c r="U8940" s="301"/>
      <c r="V8940" s="301"/>
      <c r="W8940" s="301"/>
      <c r="X8940" s="301"/>
      <c r="Y8940" s="301"/>
      <c r="Z8940" s="301"/>
      <c r="AA8940" s="301"/>
      <c r="AB8940" s="301"/>
      <c r="AC8940" s="301"/>
      <c r="AD8940" s="301"/>
      <c r="AE8940" s="301"/>
      <c r="AF8940" s="301"/>
      <c r="AG8940" s="301"/>
      <c r="AH8940" s="301"/>
      <c r="AI8940" s="301"/>
    </row>
    <row r="8941" spans="18:35" ht="80.099999999999994" customHeight="1" x14ac:dyDescent="0.2">
      <c r="R8941" s="301"/>
      <c r="S8941" s="301"/>
      <c r="T8941" s="301"/>
      <c r="U8941" s="301"/>
      <c r="V8941" s="301"/>
      <c r="W8941" s="301"/>
      <c r="X8941" s="301"/>
      <c r="Y8941" s="301"/>
      <c r="Z8941" s="301"/>
      <c r="AA8941" s="301"/>
      <c r="AB8941" s="301"/>
      <c r="AC8941" s="301"/>
      <c r="AD8941" s="301"/>
      <c r="AE8941" s="301"/>
      <c r="AF8941" s="301"/>
      <c r="AG8941" s="301"/>
      <c r="AH8941" s="301"/>
      <c r="AI8941" s="301"/>
    </row>
    <row r="8942" spans="18:35" ht="80.099999999999994" customHeight="1" x14ac:dyDescent="0.2">
      <c r="R8942" s="301"/>
      <c r="S8942" s="301"/>
      <c r="T8942" s="301"/>
      <c r="U8942" s="301"/>
      <c r="V8942" s="301"/>
      <c r="W8942" s="301"/>
      <c r="X8942" s="301"/>
      <c r="Y8942" s="301"/>
      <c r="Z8942" s="301"/>
      <c r="AA8942" s="301"/>
      <c r="AB8942" s="301"/>
      <c r="AC8942" s="301"/>
      <c r="AD8942" s="301"/>
      <c r="AE8942" s="301"/>
      <c r="AF8942" s="301"/>
      <c r="AG8942" s="301"/>
      <c r="AH8942" s="301"/>
      <c r="AI8942" s="301"/>
    </row>
    <row r="8943" spans="18:35" ht="80.099999999999994" customHeight="1" x14ac:dyDescent="0.2">
      <c r="R8943" s="301"/>
      <c r="S8943" s="301"/>
      <c r="T8943" s="301"/>
      <c r="U8943" s="301"/>
      <c r="V8943" s="301"/>
      <c r="W8943" s="301"/>
      <c r="X8943" s="301"/>
      <c r="Y8943" s="301"/>
      <c r="Z8943" s="301"/>
      <c r="AA8943" s="301"/>
      <c r="AB8943" s="301"/>
      <c r="AC8943" s="301"/>
      <c r="AD8943" s="301"/>
      <c r="AE8943" s="301"/>
      <c r="AF8943" s="301"/>
      <c r="AG8943" s="301"/>
      <c r="AH8943" s="301"/>
      <c r="AI8943" s="301"/>
    </row>
    <row r="8944" spans="18:35" ht="80.099999999999994" customHeight="1" x14ac:dyDescent="0.2">
      <c r="R8944" s="301"/>
      <c r="S8944" s="301"/>
      <c r="T8944" s="301"/>
      <c r="U8944" s="301"/>
      <c r="V8944" s="301"/>
      <c r="W8944" s="301"/>
      <c r="X8944" s="301"/>
      <c r="Y8944" s="301"/>
      <c r="Z8944" s="301"/>
      <c r="AA8944" s="301"/>
      <c r="AB8944" s="301"/>
      <c r="AC8944" s="301"/>
      <c r="AD8944" s="301"/>
      <c r="AE8944" s="301"/>
      <c r="AF8944" s="301"/>
      <c r="AG8944" s="301"/>
      <c r="AH8944" s="301"/>
      <c r="AI8944" s="301"/>
    </row>
    <row r="8945" spans="18:35" ht="80.099999999999994" customHeight="1" x14ac:dyDescent="0.2">
      <c r="R8945" s="301"/>
      <c r="S8945" s="301"/>
      <c r="T8945" s="301"/>
      <c r="U8945" s="301"/>
      <c r="V8945" s="301"/>
      <c r="W8945" s="301"/>
      <c r="X8945" s="301"/>
      <c r="Y8945" s="301"/>
      <c r="Z8945" s="301"/>
      <c r="AA8945" s="301"/>
      <c r="AB8945" s="301"/>
      <c r="AC8945" s="301"/>
      <c r="AD8945" s="301"/>
      <c r="AE8945" s="301"/>
      <c r="AF8945" s="301"/>
      <c r="AG8945" s="301"/>
      <c r="AH8945" s="301"/>
      <c r="AI8945" s="301"/>
    </row>
    <row r="8946" spans="18:35" ht="80.099999999999994" customHeight="1" x14ac:dyDescent="0.2">
      <c r="R8946" s="301"/>
      <c r="S8946" s="301"/>
      <c r="T8946" s="301"/>
      <c r="U8946" s="301"/>
      <c r="V8946" s="301"/>
      <c r="W8946" s="301"/>
      <c r="X8946" s="301"/>
      <c r="Y8946" s="301"/>
      <c r="Z8946" s="301"/>
      <c r="AA8946" s="301"/>
      <c r="AB8946" s="301"/>
      <c r="AC8946" s="301"/>
      <c r="AD8946" s="301"/>
      <c r="AE8946" s="301"/>
      <c r="AF8946" s="301"/>
      <c r="AG8946" s="301"/>
      <c r="AH8946" s="301"/>
      <c r="AI8946" s="301"/>
    </row>
    <row r="8947" spans="18:35" ht="80.099999999999994" customHeight="1" x14ac:dyDescent="0.2">
      <c r="R8947" s="301"/>
      <c r="S8947" s="301"/>
      <c r="T8947" s="301"/>
      <c r="U8947" s="301"/>
      <c r="V8947" s="301"/>
      <c r="W8947" s="301"/>
      <c r="X8947" s="301"/>
      <c r="Y8947" s="301"/>
      <c r="Z8947" s="301"/>
      <c r="AA8947" s="301"/>
      <c r="AB8947" s="301"/>
      <c r="AC8947" s="301"/>
      <c r="AD8947" s="301"/>
      <c r="AE8947" s="301"/>
      <c r="AF8947" s="301"/>
      <c r="AG8947" s="301"/>
      <c r="AH8947" s="301"/>
      <c r="AI8947" s="301"/>
    </row>
    <row r="8948" spans="18:35" ht="80.099999999999994" customHeight="1" x14ac:dyDescent="0.2">
      <c r="R8948" s="301"/>
      <c r="S8948" s="301"/>
      <c r="T8948" s="301"/>
      <c r="U8948" s="301"/>
      <c r="V8948" s="301"/>
      <c r="W8948" s="301"/>
      <c r="X8948" s="301"/>
      <c r="Y8948" s="301"/>
      <c r="Z8948" s="301"/>
      <c r="AA8948" s="301"/>
      <c r="AB8948" s="301"/>
      <c r="AC8948" s="301"/>
      <c r="AD8948" s="301"/>
      <c r="AE8948" s="301"/>
      <c r="AF8948" s="301"/>
      <c r="AG8948" s="301"/>
      <c r="AH8948" s="301"/>
      <c r="AI8948" s="301"/>
    </row>
    <row r="8949" spans="18:35" ht="80.099999999999994" customHeight="1" x14ac:dyDescent="0.2">
      <c r="R8949" s="301"/>
      <c r="S8949" s="301"/>
      <c r="T8949" s="301"/>
      <c r="U8949" s="301"/>
      <c r="V8949" s="301"/>
      <c r="W8949" s="301"/>
      <c r="X8949" s="301"/>
      <c r="Y8949" s="301"/>
      <c r="Z8949" s="301"/>
      <c r="AA8949" s="301"/>
      <c r="AB8949" s="301"/>
      <c r="AC8949" s="301"/>
      <c r="AD8949" s="301"/>
      <c r="AE8949" s="301"/>
      <c r="AF8949" s="301"/>
      <c r="AG8949" s="301"/>
      <c r="AH8949" s="301"/>
      <c r="AI8949" s="301"/>
    </row>
    <row r="8950" spans="18:35" ht="80.099999999999994" customHeight="1" x14ac:dyDescent="0.2">
      <c r="R8950" s="301"/>
      <c r="S8950" s="301"/>
      <c r="T8950" s="301"/>
      <c r="U8950" s="301"/>
      <c r="V8950" s="301"/>
      <c r="W8950" s="301"/>
      <c r="X8950" s="301"/>
      <c r="Y8950" s="301"/>
      <c r="Z8950" s="301"/>
      <c r="AA8950" s="301"/>
      <c r="AB8950" s="301"/>
      <c r="AC8950" s="301"/>
      <c r="AD8950" s="301"/>
      <c r="AE8950" s="301"/>
      <c r="AF8950" s="301"/>
      <c r="AG8950" s="301"/>
      <c r="AH8950" s="301"/>
      <c r="AI8950" s="301"/>
    </row>
    <row r="8951" spans="18:35" ht="80.099999999999994" customHeight="1" x14ac:dyDescent="0.2">
      <c r="R8951" s="301"/>
      <c r="S8951" s="301"/>
      <c r="T8951" s="301"/>
      <c r="U8951" s="301"/>
      <c r="V8951" s="301"/>
      <c r="W8951" s="301"/>
      <c r="X8951" s="301"/>
      <c r="Y8951" s="301"/>
      <c r="Z8951" s="301"/>
      <c r="AA8951" s="301"/>
      <c r="AB8951" s="301"/>
      <c r="AC8951" s="301"/>
      <c r="AD8951" s="301"/>
      <c r="AE8951" s="301"/>
      <c r="AF8951" s="301"/>
      <c r="AG8951" s="301"/>
      <c r="AH8951" s="301"/>
      <c r="AI8951" s="301"/>
    </row>
    <row r="8952" spans="18:35" ht="80.099999999999994" customHeight="1" x14ac:dyDescent="0.2">
      <c r="R8952" s="301"/>
      <c r="S8952" s="301"/>
      <c r="T8952" s="301"/>
      <c r="U8952" s="301"/>
      <c r="V8952" s="301"/>
      <c r="W8952" s="301"/>
      <c r="X8952" s="301"/>
      <c r="Y8952" s="301"/>
      <c r="Z8952" s="301"/>
      <c r="AA8952" s="301"/>
      <c r="AB8952" s="301"/>
      <c r="AC8952" s="301"/>
      <c r="AD8952" s="301"/>
      <c r="AE8952" s="301"/>
      <c r="AF8952" s="301"/>
      <c r="AG8952" s="301"/>
      <c r="AH8952" s="301"/>
      <c r="AI8952" s="301"/>
    </row>
    <row r="8953" spans="18:35" ht="80.099999999999994" customHeight="1" x14ac:dyDescent="0.2">
      <c r="R8953" s="301"/>
      <c r="S8953" s="301"/>
      <c r="T8953" s="301"/>
      <c r="U8953" s="301"/>
      <c r="V8953" s="301"/>
      <c r="W8953" s="301"/>
      <c r="X8953" s="301"/>
      <c r="Y8953" s="301"/>
      <c r="Z8953" s="301"/>
      <c r="AA8953" s="301"/>
      <c r="AB8953" s="301"/>
      <c r="AC8953" s="301"/>
      <c r="AD8953" s="301"/>
      <c r="AE8953" s="301"/>
      <c r="AF8953" s="301"/>
      <c r="AG8953" s="301"/>
      <c r="AH8953" s="301"/>
      <c r="AI8953" s="301"/>
    </row>
    <row r="8954" spans="18:35" ht="80.099999999999994" customHeight="1" x14ac:dyDescent="0.2">
      <c r="R8954" s="301"/>
      <c r="S8954" s="301"/>
      <c r="T8954" s="301"/>
      <c r="U8954" s="301"/>
      <c r="V8954" s="301"/>
      <c r="W8954" s="301"/>
      <c r="X8954" s="301"/>
      <c r="Y8954" s="301"/>
      <c r="Z8954" s="301"/>
      <c r="AA8954" s="301"/>
      <c r="AB8954" s="301"/>
      <c r="AC8954" s="301"/>
      <c r="AD8954" s="301"/>
      <c r="AE8954" s="301"/>
      <c r="AF8954" s="301"/>
      <c r="AG8954" s="301"/>
      <c r="AH8954" s="301"/>
      <c r="AI8954" s="301"/>
    </row>
    <row r="8955" spans="18:35" ht="80.099999999999994" customHeight="1" x14ac:dyDescent="0.2">
      <c r="R8955" s="301"/>
      <c r="S8955" s="301"/>
      <c r="T8955" s="301"/>
      <c r="U8955" s="301"/>
      <c r="V8955" s="301"/>
      <c r="W8955" s="301"/>
      <c r="X8955" s="301"/>
      <c r="Y8955" s="301"/>
      <c r="Z8955" s="301"/>
      <c r="AA8955" s="301"/>
      <c r="AB8955" s="301"/>
      <c r="AC8955" s="301"/>
      <c r="AD8955" s="301"/>
      <c r="AE8955" s="301"/>
      <c r="AF8955" s="301"/>
      <c r="AG8955" s="301"/>
      <c r="AH8955" s="301"/>
      <c r="AI8955" s="301"/>
    </row>
    <row r="8956" spans="18:35" ht="80.099999999999994" customHeight="1" x14ac:dyDescent="0.2">
      <c r="R8956" s="301"/>
      <c r="S8956" s="301"/>
      <c r="T8956" s="301"/>
      <c r="U8956" s="301"/>
      <c r="V8956" s="301"/>
      <c r="W8956" s="301"/>
      <c r="X8956" s="301"/>
      <c r="Y8956" s="301"/>
      <c r="Z8956" s="301"/>
      <c r="AA8956" s="301"/>
      <c r="AB8956" s="301"/>
      <c r="AC8956" s="301"/>
      <c r="AD8956" s="301"/>
      <c r="AE8956" s="301"/>
      <c r="AF8956" s="301"/>
      <c r="AG8956" s="301"/>
      <c r="AH8956" s="301"/>
      <c r="AI8956" s="301"/>
    </row>
    <row r="8957" spans="18:35" ht="80.099999999999994" customHeight="1" x14ac:dyDescent="0.2">
      <c r="R8957" s="301"/>
      <c r="S8957" s="301"/>
      <c r="T8957" s="301"/>
      <c r="U8957" s="301"/>
      <c r="V8957" s="301"/>
      <c r="W8957" s="301"/>
      <c r="X8957" s="301"/>
      <c r="Y8957" s="301"/>
      <c r="Z8957" s="301"/>
      <c r="AA8957" s="301"/>
      <c r="AB8957" s="301"/>
      <c r="AC8957" s="301"/>
      <c r="AD8957" s="301"/>
      <c r="AE8957" s="301"/>
      <c r="AF8957" s="301"/>
      <c r="AG8957" s="301"/>
      <c r="AH8957" s="301"/>
      <c r="AI8957" s="301"/>
    </row>
    <row r="8958" spans="18:35" ht="80.099999999999994" customHeight="1" x14ac:dyDescent="0.2">
      <c r="R8958" s="301"/>
      <c r="S8958" s="301"/>
      <c r="T8958" s="301"/>
      <c r="U8958" s="301"/>
      <c r="V8958" s="301"/>
      <c r="W8958" s="301"/>
      <c r="X8958" s="301"/>
      <c r="Y8958" s="301"/>
      <c r="Z8958" s="301"/>
      <c r="AA8958" s="301"/>
      <c r="AB8958" s="301"/>
      <c r="AC8958" s="301"/>
      <c r="AD8958" s="301"/>
      <c r="AE8958" s="301"/>
      <c r="AF8958" s="301"/>
      <c r="AG8958" s="301"/>
      <c r="AH8958" s="301"/>
      <c r="AI8958" s="301"/>
    </row>
    <row r="8959" spans="18:35" ht="80.099999999999994" customHeight="1" x14ac:dyDescent="0.2">
      <c r="R8959" s="301"/>
      <c r="S8959" s="301"/>
      <c r="T8959" s="301"/>
      <c r="U8959" s="301"/>
      <c r="V8959" s="301"/>
      <c r="W8959" s="301"/>
      <c r="X8959" s="301"/>
      <c r="Y8959" s="301"/>
      <c r="Z8959" s="301"/>
      <c r="AA8959" s="301"/>
      <c r="AB8959" s="301"/>
      <c r="AC8959" s="301"/>
      <c r="AD8959" s="301"/>
      <c r="AE8959" s="301"/>
      <c r="AF8959" s="301"/>
      <c r="AG8959" s="301"/>
      <c r="AH8959" s="301"/>
      <c r="AI8959" s="301"/>
    </row>
    <row r="8960" spans="18:35" ht="80.099999999999994" customHeight="1" x14ac:dyDescent="0.2">
      <c r="R8960" s="301"/>
      <c r="S8960" s="301"/>
      <c r="T8960" s="301"/>
      <c r="U8960" s="301"/>
      <c r="V8960" s="301"/>
      <c r="W8960" s="301"/>
      <c r="X8960" s="301"/>
      <c r="Y8960" s="301"/>
      <c r="Z8960" s="301"/>
      <c r="AA8960" s="301"/>
      <c r="AB8960" s="301"/>
      <c r="AC8960" s="301"/>
      <c r="AD8960" s="301"/>
      <c r="AE8960" s="301"/>
      <c r="AF8960" s="301"/>
      <c r="AG8960" s="301"/>
      <c r="AH8960" s="301"/>
      <c r="AI8960" s="301"/>
    </row>
    <row r="8961" spans="18:35" ht="80.099999999999994" customHeight="1" x14ac:dyDescent="0.2">
      <c r="R8961" s="301"/>
      <c r="S8961" s="301"/>
      <c r="T8961" s="301"/>
      <c r="U8961" s="301"/>
      <c r="V8961" s="301"/>
      <c r="W8961" s="301"/>
      <c r="X8961" s="301"/>
      <c r="Y8961" s="301"/>
      <c r="Z8961" s="301"/>
      <c r="AA8961" s="301"/>
      <c r="AB8961" s="301"/>
      <c r="AC8961" s="301"/>
      <c r="AD8961" s="301"/>
      <c r="AE8961" s="301"/>
      <c r="AF8961" s="301"/>
      <c r="AG8961" s="301"/>
      <c r="AH8961" s="301"/>
      <c r="AI8961" s="301"/>
    </row>
    <row r="8962" spans="18:35" ht="80.099999999999994" customHeight="1" x14ac:dyDescent="0.2">
      <c r="R8962" s="301"/>
      <c r="S8962" s="301"/>
      <c r="T8962" s="301"/>
      <c r="U8962" s="301"/>
      <c r="V8962" s="301"/>
      <c r="W8962" s="301"/>
      <c r="X8962" s="301"/>
      <c r="Y8962" s="301"/>
      <c r="Z8962" s="301"/>
      <c r="AA8962" s="301"/>
      <c r="AB8962" s="301"/>
      <c r="AC8962" s="301"/>
      <c r="AD8962" s="301"/>
      <c r="AE8962" s="301"/>
      <c r="AF8962" s="301"/>
      <c r="AG8962" s="301"/>
      <c r="AH8962" s="301"/>
      <c r="AI8962" s="301"/>
    </row>
    <row r="8963" spans="18:35" ht="80.099999999999994" customHeight="1" x14ac:dyDescent="0.2">
      <c r="R8963" s="301"/>
      <c r="S8963" s="301"/>
      <c r="T8963" s="301"/>
      <c r="U8963" s="301"/>
      <c r="V8963" s="301"/>
      <c r="W8963" s="301"/>
      <c r="X8963" s="301"/>
      <c r="Y8963" s="301"/>
      <c r="Z8963" s="301"/>
      <c r="AA8963" s="301"/>
      <c r="AB8963" s="301"/>
      <c r="AC8963" s="301"/>
      <c r="AD8963" s="301"/>
      <c r="AE8963" s="301"/>
      <c r="AF8963" s="301"/>
      <c r="AG8963" s="301"/>
      <c r="AH8963" s="301"/>
      <c r="AI8963" s="301"/>
    </row>
    <row r="8964" spans="18:35" ht="80.099999999999994" customHeight="1" x14ac:dyDescent="0.2">
      <c r="R8964" s="301"/>
      <c r="S8964" s="301"/>
      <c r="T8964" s="301"/>
      <c r="U8964" s="301"/>
      <c r="V8964" s="301"/>
      <c r="W8964" s="301"/>
      <c r="X8964" s="301"/>
      <c r="Y8964" s="301"/>
      <c r="Z8964" s="301"/>
      <c r="AA8964" s="301"/>
      <c r="AB8964" s="301"/>
      <c r="AC8964" s="301"/>
      <c r="AD8964" s="301"/>
      <c r="AE8964" s="301"/>
      <c r="AF8964" s="301"/>
      <c r="AG8964" s="301"/>
      <c r="AH8964" s="301"/>
      <c r="AI8964" s="301"/>
    </row>
    <row r="8965" spans="18:35" ht="80.099999999999994" customHeight="1" x14ac:dyDescent="0.2">
      <c r="R8965" s="301"/>
      <c r="S8965" s="301"/>
      <c r="T8965" s="301"/>
      <c r="U8965" s="301"/>
      <c r="V8965" s="301"/>
      <c r="W8965" s="301"/>
      <c r="X8965" s="301"/>
      <c r="Y8965" s="301"/>
      <c r="Z8965" s="301"/>
      <c r="AA8965" s="301"/>
      <c r="AB8965" s="301"/>
      <c r="AC8965" s="301"/>
      <c r="AD8965" s="301"/>
      <c r="AE8965" s="301"/>
      <c r="AF8965" s="301"/>
      <c r="AG8965" s="301"/>
      <c r="AH8965" s="301"/>
      <c r="AI8965" s="301"/>
    </row>
    <row r="8966" spans="18:35" ht="80.099999999999994" customHeight="1" x14ac:dyDescent="0.2">
      <c r="R8966" s="301"/>
      <c r="S8966" s="301"/>
      <c r="T8966" s="301"/>
      <c r="U8966" s="301"/>
      <c r="V8966" s="301"/>
      <c r="W8966" s="301"/>
      <c r="X8966" s="301"/>
      <c r="Y8966" s="301"/>
      <c r="Z8966" s="301"/>
      <c r="AA8966" s="301"/>
      <c r="AB8966" s="301"/>
      <c r="AC8966" s="301"/>
      <c r="AD8966" s="301"/>
      <c r="AE8966" s="301"/>
      <c r="AF8966" s="301"/>
      <c r="AG8966" s="301"/>
      <c r="AH8966" s="301"/>
      <c r="AI8966" s="301"/>
    </row>
    <row r="8967" spans="18:35" ht="80.099999999999994" customHeight="1" x14ac:dyDescent="0.2">
      <c r="R8967" s="301"/>
      <c r="S8967" s="301"/>
      <c r="T8967" s="301"/>
      <c r="U8967" s="301"/>
      <c r="V8967" s="301"/>
      <c r="W8967" s="301"/>
      <c r="X8967" s="301"/>
      <c r="Y8967" s="301"/>
      <c r="Z8967" s="301"/>
      <c r="AA8967" s="301"/>
      <c r="AB8967" s="301"/>
      <c r="AC8967" s="301"/>
      <c r="AD8967" s="301"/>
      <c r="AE8967" s="301"/>
      <c r="AF8967" s="301"/>
      <c r="AG8967" s="301"/>
      <c r="AH8967" s="301"/>
      <c r="AI8967" s="301"/>
    </row>
    <row r="8968" spans="18:35" ht="80.099999999999994" customHeight="1" x14ac:dyDescent="0.2">
      <c r="R8968" s="301"/>
      <c r="S8968" s="301"/>
      <c r="T8968" s="301"/>
      <c r="U8968" s="301"/>
      <c r="V8968" s="301"/>
      <c r="W8968" s="301"/>
      <c r="X8968" s="301"/>
      <c r="Y8968" s="301"/>
      <c r="Z8968" s="301"/>
      <c r="AA8968" s="301"/>
      <c r="AB8968" s="301"/>
      <c r="AC8968" s="301"/>
      <c r="AD8968" s="301"/>
      <c r="AE8968" s="301"/>
      <c r="AF8968" s="301"/>
      <c r="AG8968" s="301"/>
      <c r="AH8968" s="301"/>
      <c r="AI8968" s="301"/>
    </row>
    <row r="8969" spans="18:35" ht="80.099999999999994" customHeight="1" x14ac:dyDescent="0.2">
      <c r="R8969" s="301"/>
      <c r="S8969" s="301"/>
      <c r="T8969" s="301"/>
      <c r="U8969" s="301"/>
      <c r="V8969" s="301"/>
      <c r="W8969" s="301"/>
      <c r="X8969" s="301"/>
      <c r="Y8969" s="301"/>
      <c r="Z8969" s="301"/>
      <c r="AA8969" s="301"/>
      <c r="AB8969" s="301"/>
      <c r="AC8969" s="301"/>
      <c r="AD8969" s="301"/>
      <c r="AE8969" s="301"/>
      <c r="AF8969" s="301"/>
      <c r="AG8969" s="301"/>
      <c r="AH8969" s="301"/>
      <c r="AI8969" s="301"/>
    </row>
    <row r="8970" spans="18:35" ht="80.099999999999994" customHeight="1" x14ac:dyDescent="0.2">
      <c r="R8970" s="301"/>
      <c r="S8970" s="301"/>
      <c r="T8970" s="301"/>
      <c r="U8970" s="301"/>
      <c r="V8970" s="301"/>
      <c r="W8970" s="301"/>
      <c r="X8970" s="301"/>
      <c r="Y8970" s="301"/>
      <c r="Z8970" s="301"/>
      <c r="AA8970" s="301"/>
      <c r="AB8970" s="301"/>
      <c r="AC8970" s="301"/>
      <c r="AD8970" s="301"/>
      <c r="AE8970" s="301"/>
      <c r="AF8970" s="301"/>
      <c r="AG8970" s="301"/>
      <c r="AH8970" s="301"/>
      <c r="AI8970" s="301"/>
    </row>
    <row r="8971" spans="18:35" ht="80.099999999999994" customHeight="1" x14ac:dyDescent="0.2">
      <c r="R8971" s="301"/>
      <c r="S8971" s="301"/>
      <c r="T8971" s="301"/>
      <c r="U8971" s="301"/>
      <c r="V8971" s="301"/>
      <c r="W8971" s="301"/>
      <c r="X8971" s="301"/>
      <c r="Y8971" s="301"/>
      <c r="Z8971" s="301"/>
      <c r="AA8971" s="301"/>
      <c r="AB8971" s="301"/>
      <c r="AC8971" s="301"/>
      <c r="AD8971" s="301"/>
      <c r="AE8971" s="301"/>
      <c r="AF8971" s="301"/>
      <c r="AG8971" s="301"/>
      <c r="AH8971" s="301"/>
      <c r="AI8971" s="301"/>
    </row>
    <row r="8972" spans="18:35" ht="80.099999999999994" customHeight="1" x14ac:dyDescent="0.2">
      <c r="R8972" s="301"/>
      <c r="S8972" s="301"/>
      <c r="T8972" s="301"/>
      <c r="U8972" s="301"/>
      <c r="V8972" s="301"/>
      <c r="W8972" s="301"/>
      <c r="X8972" s="301"/>
      <c r="Y8972" s="301"/>
      <c r="Z8972" s="301"/>
      <c r="AA8972" s="301"/>
      <c r="AB8972" s="301"/>
      <c r="AC8972" s="301"/>
      <c r="AD8972" s="301"/>
      <c r="AE8972" s="301"/>
      <c r="AF8972" s="301"/>
      <c r="AG8972" s="301"/>
      <c r="AH8972" s="301"/>
      <c r="AI8972" s="301"/>
    </row>
    <row r="8973" spans="18:35" ht="80.099999999999994" customHeight="1" x14ac:dyDescent="0.2">
      <c r="R8973" s="301"/>
      <c r="S8973" s="301"/>
      <c r="T8973" s="301"/>
      <c r="U8973" s="301"/>
      <c r="V8973" s="301"/>
      <c r="W8973" s="301"/>
      <c r="X8973" s="301"/>
      <c r="Y8973" s="301"/>
      <c r="Z8973" s="301"/>
      <c r="AA8973" s="301"/>
      <c r="AB8973" s="301"/>
      <c r="AC8973" s="301"/>
      <c r="AD8973" s="301"/>
      <c r="AE8973" s="301"/>
      <c r="AF8973" s="301"/>
      <c r="AG8973" s="301"/>
      <c r="AH8973" s="301"/>
      <c r="AI8973" s="301"/>
    </row>
    <row r="8974" spans="18:35" ht="80.099999999999994" customHeight="1" x14ac:dyDescent="0.2">
      <c r="R8974" s="301"/>
      <c r="S8974" s="301"/>
      <c r="T8974" s="301"/>
      <c r="U8974" s="301"/>
      <c r="V8974" s="301"/>
      <c r="W8974" s="301"/>
      <c r="X8974" s="301"/>
      <c r="Y8974" s="301"/>
      <c r="Z8974" s="301"/>
      <c r="AA8974" s="301"/>
      <c r="AB8974" s="301"/>
      <c r="AC8974" s="301"/>
      <c r="AD8974" s="301"/>
      <c r="AE8974" s="301"/>
      <c r="AF8974" s="301"/>
      <c r="AG8974" s="301"/>
      <c r="AH8974" s="301"/>
      <c r="AI8974" s="301"/>
    </row>
    <row r="8975" spans="18:35" ht="80.099999999999994" customHeight="1" x14ac:dyDescent="0.2">
      <c r="R8975" s="301"/>
      <c r="S8975" s="301"/>
      <c r="T8975" s="301"/>
      <c r="U8975" s="301"/>
      <c r="V8975" s="301"/>
      <c r="W8975" s="301"/>
      <c r="X8975" s="301"/>
      <c r="Y8975" s="301"/>
      <c r="Z8975" s="301"/>
      <c r="AA8975" s="301"/>
      <c r="AB8975" s="301"/>
      <c r="AC8975" s="301"/>
      <c r="AD8975" s="301"/>
      <c r="AE8975" s="301"/>
      <c r="AF8975" s="301"/>
      <c r="AG8975" s="301"/>
      <c r="AH8975" s="301"/>
      <c r="AI8975" s="301"/>
    </row>
    <row r="8976" spans="18:35" ht="80.099999999999994" customHeight="1" x14ac:dyDescent="0.2">
      <c r="R8976" s="301"/>
      <c r="S8976" s="301"/>
      <c r="T8976" s="301"/>
      <c r="U8976" s="301"/>
      <c r="V8976" s="301"/>
      <c r="W8976" s="301"/>
      <c r="X8976" s="301"/>
      <c r="Y8976" s="301"/>
      <c r="Z8976" s="301"/>
      <c r="AA8976" s="301"/>
      <c r="AB8976" s="301"/>
      <c r="AC8976" s="301"/>
      <c r="AD8976" s="301"/>
      <c r="AE8976" s="301"/>
      <c r="AF8976" s="301"/>
      <c r="AG8976" s="301"/>
      <c r="AH8976" s="301"/>
      <c r="AI8976" s="301"/>
    </row>
    <row r="8977" spans="18:35" ht="80.099999999999994" customHeight="1" x14ac:dyDescent="0.2">
      <c r="R8977" s="301"/>
      <c r="S8977" s="301"/>
      <c r="T8977" s="301"/>
      <c r="U8977" s="301"/>
      <c r="V8977" s="301"/>
      <c r="W8977" s="301"/>
      <c r="X8977" s="301"/>
      <c r="Y8977" s="301"/>
      <c r="Z8977" s="301"/>
      <c r="AA8977" s="301"/>
      <c r="AB8977" s="301"/>
      <c r="AC8977" s="301"/>
      <c r="AD8977" s="301"/>
      <c r="AE8977" s="301"/>
      <c r="AF8977" s="301"/>
      <c r="AG8977" s="301"/>
      <c r="AH8977" s="301"/>
      <c r="AI8977" s="301"/>
    </row>
    <row r="8978" spans="18:35" ht="80.099999999999994" customHeight="1" x14ac:dyDescent="0.2">
      <c r="R8978" s="301"/>
      <c r="S8978" s="301"/>
      <c r="T8978" s="301"/>
      <c r="U8978" s="301"/>
      <c r="V8978" s="301"/>
      <c r="W8978" s="301"/>
      <c r="X8978" s="301"/>
      <c r="Y8978" s="301"/>
      <c r="Z8978" s="301"/>
      <c r="AA8978" s="301"/>
      <c r="AB8978" s="301"/>
      <c r="AC8978" s="301"/>
      <c r="AD8978" s="301"/>
      <c r="AE8978" s="301"/>
      <c r="AF8978" s="301"/>
      <c r="AG8978" s="301"/>
      <c r="AH8978" s="301"/>
      <c r="AI8978" s="301"/>
    </row>
    <row r="8979" spans="18:35" ht="80.099999999999994" customHeight="1" x14ac:dyDescent="0.2">
      <c r="R8979" s="301"/>
      <c r="S8979" s="301"/>
      <c r="T8979" s="301"/>
      <c r="U8979" s="301"/>
      <c r="V8979" s="301"/>
      <c r="W8979" s="301"/>
      <c r="X8979" s="301"/>
      <c r="Y8979" s="301"/>
      <c r="Z8979" s="301"/>
      <c r="AA8979" s="301"/>
      <c r="AB8979" s="301"/>
      <c r="AC8979" s="301"/>
      <c r="AD8979" s="301"/>
      <c r="AE8979" s="301"/>
      <c r="AF8979" s="301"/>
      <c r="AG8979" s="301"/>
      <c r="AH8979" s="301"/>
      <c r="AI8979" s="301"/>
    </row>
    <row r="8980" spans="18:35" ht="80.099999999999994" customHeight="1" x14ac:dyDescent="0.2">
      <c r="R8980" s="301"/>
      <c r="S8980" s="301"/>
      <c r="T8980" s="301"/>
      <c r="U8980" s="301"/>
      <c r="V8980" s="301"/>
      <c r="W8980" s="301"/>
      <c r="X8980" s="301"/>
      <c r="Y8980" s="301"/>
      <c r="Z8980" s="301"/>
      <c r="AA8980" s="301"/>
      <c r="AB8980" s="301"/>
      <c r="AC8980" s="301"/>
      <c r="AD8980" s="301"/>
      <c r="AE8980" s="301"/>
      <c r="AF8980" s="301"/>
      <c r="AG8980" s="301"/>
      <c r="AH8980" s="301"/>
      <c r="AI8980" s="301"/>
    </row>
    <row r="8981" spans="18:35" ht="80.099999999999994" customHeight="1" x14ac:dyDescent="0.2">
      <c r="R8981" s="301"/>
      <c r="S8981" s="301"/>
      <c r="T8981" s="301"/>
      <c r="U8981" s="301"/>
      <c r="V8981" s="301"/>
      <c r="W8981" s="301"/>
      <c r="X8981" s="301"/>
      <c r="Y8981" s="301"/>
      <c r="Z8981" s="301"/>
      <c r="AA8981" s="301"/>
      <c r="AB8981" s="301"/>
      <c r="AC8981" s="301"/>
      <c r="AD8981" s="301"/>
      <c r="AE8981" s="301"/>
      <c r="AF8981" s="301"/>
      <c r="AG8981" s="301"/>
      <c r="AH8981" s="301"/>
      <c r="AI8981" s="301"/>
    </row>
    <row r="8982" spans="18:35" ht="80.099999999999994" customHeight="1" x14ac:dyDescent="0.2">
      <c r="R8982" s="301"/>
      <c r="S8982" s="301"/>
      <c r="T8982" s="301"/>
      <c r="U8982" s="301"/>
      <c r="V8982" s="301"/>
      <c r="W8982" s="301"/>
      <c r="X8982" s="301"/>
      <c r="Y8982" s="301"/>
      <c r="Z8982" s="301"/>
      <c r="AA8982" s="301"/>
      <c r="AB8982" s="301"/>
      <c r="AC8982" s="301"/>
      <c r="AD8982" s="301"/>
      <c r="AE8982" s="301"/>
      <c r="AF8982" s="301"/>
      <c r="AG8982" s="301"/>
      <c r="AH8982" s="301"/>
      <c r="AI8982" s="301"/>
    </row>
    <row r="8983" spans="18:35" ht="80.099999999999994" customHeight="1" x14ac:dyDescent="0.2">
      <c r="R8983" s="301"/>
      <c r="S8983" s="301"/>
      <c r="T8983" s="301"/>
      <c r="U8983" s="301"/>
      <c r="V8983" s="301"/>
      <c r="W8983" s="301"/>
      <c r="X8983" s="301"/>
      <c r="Y8983" s="301"/>
      <c r="Z8983" s="301"/>
      <c r="AA8983" s="301"/>
      <c r="AB8983" s="301"/>
      <c r="AC8983" s="301"/>
      <c r="AD8983" s="301"/>
      <c r="AE8983" s="301"/>
      <c r="AF8983" s="301"/>
      <c r="AG8983" s="301"/>
      <c r="AH8983" s="301"/>
      <c r="AI8983" s="301"/>
    </row>
    <row r="8984" spans="18:35" ht="80.099999999999994" customHeight="1" x14ac:dyDescent="0.2">
      <c r="R8984" s="301"/>
      <c r="S8984" s="301"/>
      <c r="T8984" s="301"/>
      <c r="U8984" s="301"/>
      <c r="V8984" s="301"/>
      <c r="W8984" s="301"/>
      <c r="X8984" s="301"/>
      <c r="Y8984" s="301"/>
      <c r="Z8984" s="301"/>
      <c r="AA8984" s="301"/>
      <c r="AB8984" s="301"/>
      <c r="AC8984" s="301"/>
      <c r="AD8984" s="301"/>
      <c r="AE8984" s="301"/>
      <c r="AF8984" s="301"/>
      <c r="AG8984" s="301"/>
      <c r="AH8984" s="301"/>
      <c r="AI8984" s="301"/>
    </row>
    <row r="8985" spans="18:35" ht="80.099999999999994" customHeight="1" x14ac:dyDescent="0.2">
      <c r="R8985" s="301"/>
      <c r="S8985" s="301"/>
      <c r="T8985" s="301"/>
      <c r="U8985" s="301"/>
      <c r="V8985" s="301"/>
      <c r="W8985" s="301"/>
      <c r="X8985" s="301"/>
      <c r="Y8985" s="301"/>
      <c r="Z8985" s="301"/>
      <c r="AA8985" s="301"/>
      <c r="AB8985" s="301"/>
      <c r="AC8985" s="301"/>
      <c r="AD8985" s="301"/>
      <c r="AE8985" s="301"/>
      <c r="AF8985" s="301"/>
      <c r="AG8985" s="301"/>
      <c r="AH8985" s="301"/>
      <c r="AI8985" s="301"/>
    </row>
    <row r="8986" spans="18:35" ht="80.099999999999994" customHeight="1" x14ac:dyDescent="0.2">
      <c r="R8986" s="301"/>
      <c r="S8986" s="301"/>
      <c r="T8986" s="301"/>
      <c r="U8986" s="301"/>
      <c r="V8986" s="301"/>
      <c r="W8986" s="301"/>
      <c r="X8986" s="301"/>
      <c r="Y8986" s="301"/>
      <c r="Z8986" s="301"/>
      <c r="AA8986" s="301"/>
      <c r="AB8986" s="301"/>
      <c r="AC8986" s="301"/>
      <c r="AD8986" s="301"/>
      <c r="AE8986" s="301"/>
      <c r="AF8986" s="301"/>
      <c r="AG8986" s="301"/>
      <c r="AH8986" s="301"/>
      <c r="AI8986" s="301"/>
    </row>
    <row r="8987" spans="18:35" ht="80.099999999999994" customHeight="1" x14ac:dyDescent="0.2">
      <c r="R8987" s="301"/>
      <c r="S8987" s="301"/>
      <c r="T8987" s="301"/>
      <c r="U8987" s="301"/>
      <c r="V8987" s="301"/>
      <c r="W8987" s="301"/>
      <c r="X8987" s="301"/>
      <c r="Y8987" s="301"/>
      <c r="Z8987" s="301"/>
      <c r="AA8987" s="301"/>
      <c r="AB8987" s="301"/>
      <c r="AC8987" s="301"/>
      <c r="AD8987" s="301"/>
      <c r="AE8987" s="301"/>
      <c r="AF8987" s="301"/>
      <c r="AG8987" s="301"/>
      <c r="AH8987" s="301"/>
      <c r="AI8987" s="301"/>
    </row>
    <row r="8988" spans="18:35" ht="80.099999999999994" customHeight="1" x14ac:dyDescent="0.2">
      <c r="R8988" s="301"/>
      <c r="S8988" s="301"/>
      <c r="T8988" s="301"/>
      <c r="U8988" s="301"/>
      <c r="V8988" s="301"/>
      <c r="W8988" s="301"/>
      <c r="X8988" s="301"/>
      <c r="Y8988" s="301"/>
      <c r="Z8988" s="301"/>
      <c r="AA8988" s="301"/>
      <c r="AB8988" s="301"/>
      <c r="AC8988" s="301"/>
      <c r="AD8988" s="301"/>
      <c r="AE8988" s="301"/>
      <c r="AF8988" s="301"/>
      <c r="AG8988" s="301"/>
      <c r="AH8988" s="301"/>
      <c r="AI8988" s="301"/>
    </row>
    <row r="8989" spans="18:35" ht="80.099999999999994" customHeight="1" x14ac:dyDescent="0.2">
      <c r="R8989" s="301"/>
      <c r="S8989" s="301"/>
      <c r="T8989" s="301"/>
      <c r="U8989" s="301"/>
      <c r="V8989" s="301"/>
      <c r="W8989" s="301"/>
      <c r="X8989" s="301"/>
      <c r="Y8989" s="301"/>
      <c r="Z8989" s="301"/>
      <c r="AA8989" s="301"/>
      <c r="AB8989" s="301"/>
      <c r="AC8989" s="301"/>
      <c r="AD8989" s="301"/>
      <c r="AE8989" s="301"/>
      <c r="AF8989" s="301"/>
      <c r="AG8989" s="301"/>
      <c r="AH8989" s="301"/>
      <c r="AI8989" s="301"/>
    </row>
    <row r="8990" spans="18:35" ht="80.099999999999994" customHeight="1" x14ac:dyDescent="0.2">
      <c r="R8990" s="301"/>
      <c r="S8990" s="301"/>
      <c r="T8990" s="301"/>
      <c r="U8990" s="301"/>
      <c r="V8990" s="301"/>
      <c r="W8990" s="301"/>
      <c r="X8990" s="301"/>
      <c r="Y8990" s="301"/>
      <c r="Z8990" s="301"/>
      <c r="AA8990" s="301"/>
      <c r="AB8990" s="301"/>
      <c r="AC8990" s="301"/>
      <c r="AD8990" s="301"/>
      <c r="AE8990" s="301"/>
      <c r="AF8990" s="301"/>
      <c r="AG8990" s="301"/>
      <c r="AH8990" s="301"/>
      <c r="AI8990" s="301"/>
    </row>
    <row r="8991" spans="18:35" ht="80.099999999999994" customHeight="1" x14ac:dyDescent="0.2">
      <c r="R8991" s="301"/>
      <c r="S8991" s="301"/>
      <c r="T8991" s="301"/>
      <c r="U8991" s="301"/>
      <c r="V8991" s="301"/>
      <c r="W8991" s="301"/>
      <c r="X8991" s="301"/>
      <c r="Y8991" s="301"/>
      <c r="Z8991" s="301"/>
      <c r="AA8991" s="301"/>
      <c r="AB8991" s="301"/>
      <c r="AC8991" s="301"/>
      <c r="AD8991" s="301"/>
      <c r="AE8991" s="301"/>
      <c r="AF8991" s="301"/>
      <c r="AG8991" s="301"/>
      <c r="AH8991" s="301"/>
      <c r="AI8991" s="301"/>
    </row>
    <row r="8992" spans="18:35" ht="80.099999999999994" customHeight="1" x14ac:dyDescent="0.2">
      <c r="R8992" s="301"/>
      <c r="S8992" s="301"/>
      <c r="T8992" s="301"/>
      <c r="U8992" s="301"/>
      <c r="V8992" s="301"/>
      <c r="W8992" s="301"/>
      <c r="X8992" s="301"/>
      <c r="Y8992" s="301"/>
      <c r="Z8992" s="301"/>
      <c r="AA8992" s="301"/>
      <c r="AB8992" s="301"/>
      <c r="AC8992" s="301"/>
      <c r="AD8992" s="301"/>
      <c r="AE8992" s="301"/>
      <c r="AF8992" s="301"/>
      <c r="AG8992" s="301"/>
      <c r="AH8992" s="301"/>
      <c r="AI8992" s="301"/>
    </row>
    <row r="8993" spans="18:35" ht="80.099999999999994" customHeight="1" x14ac:dyDescent="0.2">
      <c r="R8993" s="301"/>
      <c r="S8993" s="301"/>
      <c r="T8993" s="301"/>
      <c r="U8993" s="301"/>
      <c r="V8993" s="301"/>
      <c r="W8993" s="301"/>
      <c r="X8993" s="301"/>
      <c r="Y8993" s="301"/>
      <c r="Z8993" s="301"/>
      <c r="AA8993" s="301"/>
      <c r="AB8993" s="301"/>
      <c r="AC8993" s="301"/>
      <c r="AD8993" s="301"/>
      <c r="AE8993" s="301"/>
      <c r="AF8993" s="301"/>
      <c r="AG8993" s="301"/>
      <c r="AH8993" s="301"/>
      <c r="AI8993" s="301"/>
    </row>
    <row r="8994" spans="18:35" ht="80.099999999999994" customHeight="1" x14ac:dyDescent="0.2">
      <c r="R8994" s="301"/>
      <c r="S8994" s="301"/>
      <c r="T8994" s="301"/>
      <c r="U8994" s="301"/>
      <c r="V8994" s="301"/>
      <c r="W8994" s="301"/>
      <c r="X8994" s="301"/>
      <c r="Y8994" s="301"/>
      <c r="Z8994" s="301"/>
      <c r="AA8994" s="301"/>
      <c r="AB8994" s="301"/>
      <c r="AC8994" s="301"/>
      <c r="AD8994" s="301"/>
      <c r="AE8994" s="301"/>
      <c r="AF8994" s="301"/>
      <c r="AG8994" s="301"/>
      <c r="AH8994" s="301"/>
      <c r="AI8994" s="301"/>
    </row>
    <row r="8995" spans="18:35" ht="80.099999999999994" customHeight="1" x14ac:dyDescent="0.2">
      <c r="R8995" s="301"/>
      <c r="S8995" s="301"/>
      <c r="T8995" s="301"/>
      <c r="U8995" s="301"/>
      <c r="V8995" s="301"/>
      <c r="W8995" s="301"/>
      <c r="X8995" s="301"/>
      <c r="Y8995" s="301"/>
      <c r="Z8995" s="301"/>
      <c r="AA8995" s="301"/>
      <c r="AB8995" s="301"/>
      <c r="AC8995" s="301"/>
      <c r="AD8995" s="301"/>
      <c r="AE8995" s="301"/>
      <c r="AF8995" s="301"/>
      <c r="AG8995" s="301"/>
      <c r="AH8995" s="301"/>
      <c r="AI8995" s="301"/>
    </row>
    <row r="8996" spans="18:35" ht="80.099999999999994" customHeight="1" x14ac:dyDescent="0.2">
      <c r="R8996" s="301"/>
      <c r="S8996" s="301"/>
      <c r="T8996" s="301"/>
      <c r="U8996" s="301"/>
      <c r="V8996" s="301"/>
      <c r="W8996" s="301"/>
      <c r="X8996" s="301"/>
      <c r="Y8996" s="301"/>
      <c r="Z8996" s="301"/>
      <c r="AA8996" s="301"/>
      <c r="AB8996" s="301"/>
      <c r="AC8996" s="301"/>
      <c r="AD8996" s="301"/>
      <c r="AE8996" s="301"/>
      <c r="AF8996" s="301"/>
      <c r="AG8996" s="301"/>
      <c r="AH8996" s="301"/>
      <c r="AI8996" s="301"/>
    </row>
    <row r="8997" spans="18:35" ht="80.099999999999994" customHeight="1" x14ac:dyDescent="0.2">
      <c r="R8997" s="301"/>
      <c r="S8997" s="301"/>
      <c r="T8997" s="301"/>
      <c r="U8997" s="301"/>
      <c r="V8997" s="301"/>
      <c r="W8997" s="301"/>
      <c r="X8997" s="301"/>
      <c r="Y8997" s="301"/>
      <c r="Z8997" s="301"/>
      <c r="AA8997" s="301"/>
      <c r="AB8997" s="301"/>
      <c r="AC8997" s="301"/>
      <c r="AD8997" s="301"/>
      <c r="AE8997" s="301"/>
      <c r="AF8997" s="301"/>
      <c r="AG8997" s="301"/>
      <c r="AH8997" s="301"/>
      <c r="AI8997" s="301"/>
    </row>
    <row r="8998" spans="18:35" ht="80.099999999999994" customHeight="1" x14ac:dyDescent="0.2">
      <c r="R8998" s="301"/>
      <c r="S8998" s="301"/>
      <c r="T8998" s="301"/>
      <c r="U8998" s="301"/>
      <c r="V8998" s="301"/>
      <c r="W8998" s="301"/>
      <c r="X8998" s="301"/>
      <c r="Y8998" s="301"/>
      <c r="Z8998" s="301"/>
      <c r="AA8998" s="301"/>
      <c r="AB8998" s="301"/>
      <c r="AC8998" s="301"/>
      <c r="AD8998" s="301"/>
      <c r="AE8998" s="301"/>
      <c r="AF8998" s="301"/>
      <c r="AG8998" s="301"/>
      <c r="AH8998" s="301"/>
      <c r="AI8998" s="301"/>
    </row>
    <row r="8999" spans="18:35" ht="80.099999999999994" customHeight="1" x14ac:dyDescent="0.2">
      <c r="R8999" s="301"/>
      <c r="S8999" s="301"/>
      <c r="T8999" s="301"/>
      <c r="U8999" s="301"/>
      <c r="V8999" s="301"/>
      <c r="W8999" s="301"/>
      <c r="X8999" s="301"/>
      <c r="Y8999" s="301"/>
      <c r="Z8999" s="301"/>
      <c r="AA8999" s="301"/>
      <c r="AB8999" s="301"/>
      <c r="AC8999" s="301"/>
      <c r="AD8999" s="301"/>
      <c r="AE8999" s="301"/>
      <c r="AF8999" s="301"/>
      <c r="AG8999" s="301"/>
      <c r="AH8999" s="301"/>
      <c r="AI8999" s="301"/>
    </row>
    <row r="9000" spans="18:35" ht="80.099999999999994" customHeight="1" x14ac:dyDescent="0.2">
      <c r="R9000" s="301"/>
      <c r="S9000" s="301"/>
      <c r="T9000" s="301"/>
      <c r="U9000" s="301"/>
      <c r="V9000" s="301"/>
      <c r="W9000" s="301"/>
      <c r="X9000" s="301"/>
      <c r="Y9000" s="301"/>
      <c r="Z9000" s="301"/>
      <c r="AA9000" s="301"/>
      <c r="AB9000" s="301"/>
      <c r="AC9000" s="301"/>
      <c r="AD9000" s="301"/>
      <c r="AE9000" s="301"/>
      <c r="AF9000" s="301"/>
      <c r="AG9000" s="301"/>
      <c r="AH9000" s="301"/>
      <c r="AI9000" s="301"/>
    </row>
    <row r="9001" spans="18:35" ht="80.099999999999994" customHeight="1" x14ac:dyDescent="0.2">
      <c r="R9001" s="301"/>
      <c r="S9001" s="301"/>
      <c r="T9001" s="301"/>
      <c r="U9001" s="301"/>
      <c r="V9001" s="301"/>
      <c r="W9001" s="301"/>
      <c r="X9001" s="301"/>
      <c r="Y9001" s="301"/>
      <c r="Z9001" s="301"/>
      <c r="AA9001" s="301"/>
      <c r="AB9001" s="301"/>
      <c r="AC9001" s="301"/>
      <c r="AD9001" s="301"/>
      <c r="AE9001" s="301"/>
      <c r="AF9001" s="301"/>
      <c r="AG9001" s="301"/>
      <c r="AH9001" s="301"/>
      <c r="AI9001" s="301"/>
    </row>
    <row r="9002" spans="18:35" ht="80.099999999999994" customHeight="1" x14ac:dyDescent="0.2">
      <c r="R9002" s="301"/>
      <c r="S9002" s="301"/>
      <c r="T9002" s="301"/>
      <c r="U9002" s="301"/>
      <c r="V9002" s="301"/>
      <c r="W9002" s="301"/>
      <c r="X9002" s="301"/>
      <c r="Y9002" s="301"/>
      <c r="Z9002" s="301"/>
      <c r="AA9002" s="301"/>
      <c r="AB9002" s="301"/>
      <c r="AC9002" s="301"/>
      <c r="AD9002" s="301"/>
      <c r="AE9002" s="301"/>
      <c r="AF9002" s="301"/>
      <c r="AG9002" s="301"/>
      <c r="AH9002" s="301"/>
      <c r="AI9002" s="301"/>
    </row>
    <row r="9003" spans="18:35" ht="80.099999999999994" customHeight="1" x14ac:dyDescent="0.2">
      <c r="R9003" s="301"/>
      <c r="S9003" s="301"/>
      <c r="T9003" s="301"/>
      <c r="U9003" s="301"/>
      <c r="V9003" s="301"/>
      <c r="W9003" s="301"/>
      <c r="X9003" s="301"/>
      <c r="Y9003" s="301"/>
      <c r="Z9003" s="301"/>
      <c r="AA9003" s="301"/>
      <c r="AB9003" s="301"/>
      <c r="AC9003" s="301"/>
      <c r="AD9003" s="301"/>
      <c r="AE9003" s="301"/>
      <c r="AF9003" s="301"/>
      <c r="AG9003" s="301"/>
      <c r="AH9003" s="301"/>
      <c r="AI9003" s="301"/>
    </row>
    <row r="9004" spans="18:35" ht="80.099999999999994" customHeight="1" x14ac:dyDescent="0.2">
      <c r="R9004" s="301"/>
      <c r="S9004" s="301"/>
      <c r="T9004" s="301"/>
      <c r="U9004" s="301"/>
      <c r="V9004" s="301"/>
      <c r="W9004" s="301"/>
      <c r="X9004" s="301"/>
      <c r="Y9004" s="301"/>
      <c r="Z9004" s="301"/>
      <c r="AA9004" s="301"/>
      <c r="AB9004" s="301"/>
      <c r="AC9004" s="301"/>
      <c r="AD9004" s="301"/>
      <c r="AE9004" s="301"/>
      <c r="AF9004" s="301"/>
      <c r="AG9004" s="301"/>
      <c r="AH9004" s="301"/>
      <c r="AI9004" s="301"/>
    </row>
    <row r="9005" spans="18:35" ht="80.099999999999994" customHeight="1" x14ac:dyDescent="0.2">
      <c r="R9005" s="301"/>
      <c r="S9005" s="301"/>
      <c r="T9005" s="301"/>
      <c r="U9005" s="301"/>
      <c r="V9005" s="301"/>
      <c r="W9005" s="301"/>
      <c r="X9005" s="301"/>
      <c r="Y9005" s="301"/>
      <c r="Z9005" s="301"/>
      <c r="AA9005" s="301"/>
      <c r="AB9005" s="301"/>
      <c r="AC9005" s="301"/>
      <c r="AD9005" s="301"/>
      <c r="AE9005" s="301"/>
      <c r="AF9005" s="301"/>
      <c r="AG9005" s="301"/>
      <c r="AH9005" s="301"/>
      <c r="AI9005" s="301"/>
    </row>
    <row r="9006" spans="18:35" ht="80.099999999999994" customHeight="1" x14ac:dyDescent="0.2">
      <c r="R9006" s="301"/>
      <c r="S9006" s="301"/>
      <c r="T9006" s="301"/>
      <c r="U9006" s="301"/>
      <c r="V9006" s="301"/>
      <c r="W9006" s="301"/>
      <c r="X9006" s="301"/>
      <c r="Y9006" s="301"/>
      <c r="Z9006" s="301"/>
      <c r="AA9006" s="301"/>
      <c r="AB9006" s="301"/>
      <c r="AC9006" s="301"/>
      <c r="AD9006" s="301"/>
      <c r="AE9006" s="301"/>
      <c r="AF9006" s="301"/>
      <c r="AG9006" s="301"/>
      <c r="AH9006" s="301"/>
      <c r="AI9006" s="301"/>
    </row>
    <row r="9007" spans="18:35" ht="80.099999999999994" customHeight="1" x14ac:dyDescent="0.2">
      <c r="R9007" s="301"/>
      <c r="S9007" s="301"/>
      <c r="T9007" s="301"/>
      <c r="U9007" s="301"/>
      <c r="V9007" s="301"/>
      <c r="W9007" s="301"/>
      <c r="X9007" s="301"/>
      <c r="Y9007" s="301"/>
      <c r="Z9007" s="301"/>
      <c r="AA9007" s="301"/>
      <c r="AB9007" s="301"/>
      <c r="AC9007" s="301"/>
      <c r="AD9007" s="301"/>
      <c r="AE9007" s="301"/>
      <c r="AF9007" s="301"/>
      <c r="AG9007" s="301"/>
      <c r="AH9007" s="301"/>
      <c r="AI9007" s="301"/>
    </row>
    <row r="9008" spans="18:35" ht="80.099999999999994" customHeight="1" x14ac:dyDescent="0.2">
      <c r="R9008" s="301"/>
      <c r="S9008" s="301"/>
      <c r="T9008" s="301"/>
      <c r="U9008" s="301"/>
      <c r="V9008" s="301"/>
      <c r="W9008" s="301"/>
      <c r="X9008" s="301"/>
      <c r="Y9008" s="301"/>
      <c r="Z9008" s="301"/>
      <c r="AA9008" s="301"/>
      <c r="AB9008" s="301"/>
      <c r="AC9008" s="301"/>
      <c r="AD9008" s="301"/>
      <c r="AE9008" s="301"/>
      <c r="AF9008" s="301"/>
      <c r="AG9008" s="301"/>
      <c r="AH9008" s="301"/>
      <c r="AI9008" s="301"/>
    </row>
    <row r="9009" spans="18:35" ht="80.099999999999994" customHeight="1" x14ac:dyDescent="0.2">
      <c r="R9009" s="301"/>
      <c r="S9009" s="301"/>
      <c r="T9009" s="301"/>
      <c r="U9009" s="301"/>
      <c r="V9009" s="301"/>
      <c r="W9009" s="301"/>
      <c r="X9009" s="301"/>
      <c r="Y9009" s="301"/>
      <c r="Z9009" s="301"/>
      <c r="AA9009" s="301"/>
      <c r="AB9009" s="301"/>
      <c r="AC9009" s="301"/>
      <c r="AD9009" s="301"/>
      <c r="AE9009" s="301"/>
      <c r="AF9009" s="301"/>
      <c r="AG9009" s="301"/>
      <c r="AH9009" s="301"/>
      <c r="AI9009" s="301"/>
    </row>
    <row r="9010" spans="18:35" ht="80.099999999999994" customHeight="1" x14ac:dyDescent="0.2">
      <c r="R9010" s="301"/>
      <c r="S9010" s="301"/>
      <c r="T9010" s="301"/>
      <c r="U9010" s="301"/>
      <c r="V9010" s="301"/>
      <c r="W9010" s="301"/>
      <c r="X9010" s="301"/>
      <c r="Y9010" s="301"/>
      <c r="Z9010" s="301"/>
      <c r="AA9010" s="301"/>
      <c r="AB9010" s="301"/>
      <c r="AC9010" s="301"/>
      <c r="AD9010" s="301"/>
      <c r="AE9010" s="301"/>
      <c r="AF9010" s="301"/>
      <c r="AG9010" s="301"/>
      <c r="AH9010" s="301"/>
      <c r="AI9010" s="301"/>
    </row>
    <row r="9011" spans="18:35" ht="80.099999999999994" customHeight="1" x14ac:dyDescent="0.2">
      <c r="R9011" s="301"/>
      <c r="S9011" s="301"/>
      <c r="T9011" s="301"/>
      <c r="U9011" s="301"/>
      <c r="V9011" s="301"/>
      <c r="W9011" s="301"/>
      <c r="X9011" s="301"/>
      <c r="Y9011" s="301"/>
      <c r="Z9011" s="301"/>
      <c r="AA9011" s="301"/>
      <c r="AB9011" s="301"/>
      <c r="AC9011" s="301"/>
      <c r="AD9011" s="301"/>
      <c r="AE9011" s="301"/>
      <c r="AF9011" s="301"/>
      <c r="AG9011" s="301"/>
      <c r="AH9011" s="301"/>
      <c r="AI9011" s="301"/>
    </row>
    <row r="9012" spans="18:35" ht="80.099999999999994" customHeight="1" x14ac:dyDescent="0.2">
      <c r="R9012" s="301"/>
      <c r="S9012" s="301"/>
      <c r="T9012" s="301"/>
      <c r="U9012" s="301"/>
      <c r="V9012" s="301"/>
      <c r="W9012" s="301"/>
      <c r="X9012" s="301"/>
      <c r="Y9012" s="301"/>
      <c r="Z9012" s="301"/>
      <c r="AA9012" s="301"/>
      <c r="AB9012" s="301"/>
      <c r="AC9012" s="301"/>
      <c r="AD9012" s="301"/>
      <c r="AE9012" s="301"/>
      <c r="AF9012" s="301"/>
      <c r="AG9012" s="301"/>
      <c r="AH9012" s="301"/>
      <c r="AI9012" s="301"/>
    </row>
    <row r="9013" spans="18:35" ht="80.099999999999994" customHeight="1" x14ac:dyDescent="0.2">
      <c r="R9013" s="301"/>
      <c r="S9013" s="301"/>
      <c r="T9013" s="301"/>
      <c r="U9013" s="301"/>
      <c r="V9013" s="301"/>
      <c r="W9013" s="301"/>
      <c r="X9013" s="301"/>
      <c r="Y9013" s="301"/>
      <c r="Z9013" s="301"/>
      <c r="AA9013" s="301"/>
      <c r="AB9013" s="301"/>
      <c r="AC9013" s="301"/>
      <c r="AD9013" s="301"/>
      <c r="AE9013" s="301"/>
      <c r="AF9013" s="301"/>
      <c r="AG9013" s="301"/>
      <c r="AH9013" s="301"/>
      <c r="AI9013" s="301"/>
    </row>
    <row r="9014" spans="18:35" ht="80.099999999999994" customHeight="1" x14ac:dyDescent="0.2">
      <c r="R9014" s="301"/>
      <c r="S9014" s="301"/>
      <c r="T9014" s="301"/>
      <c r="U9014" s="301"/>
      <c r="V9014" s="301"/>
      <c r="W9014" s="301"/>
      <c r="X9014" s="301"/>
      <c r="Y9014" s="301"/>
      <c r="Z9014" s="301"/>
      <c r="AA9014" s="301"/>
      <c r="AB9014" s="301"/>
      <c r="AC9014" s="301"/>
      <c r="AD9014" s="301"/>
      <c r="AE9014" s="301"/>
      <c r="AF9014" s="301"/>
      <c r="AG9014" s="301"/>
      <c r="AH9014" s="301"/>
      <c r="AI9014" s="301"/>
    </row>
    <row r="9015" spans="18:35" ht="80.099999999999994" customHeight="1" x14ac:dyDescent="0.2">
      <c r="R9015" s="301"/>
      <c r="S9015" s="301"/>
      <c r="T9015" s="301"/>
      <c r="U9015" s="301"/>
      <c r="V9015" s="301"/>
      <c r="W9015" s="301"/>
      <c r="X9015" s="301"/>
      <c r="Y9015" s="301"/>
      <c r="Z9015" s="301"/>
      <c r="AA9015" s="301"/>
      <c r="AB9015" s="301"/>
      <c r="AC9015" s="301"/>
      <c r="AD9015" s="301"/>
      <c r="AE9015" s="301"/>
      <c r="AF9015" s="301"/>
      <c r="AG9015" s="301"/>
      <c r="AH9015" s="301"/>
      <c r="AI9015" s="301"/>
    </row>
    <row r="9016" spans="18:35" ht="80.099999999999994" customHeight="1" x14ac:dyDescent="0.2">
      <c r="R9016" s="301"/>
      <c r="S9016" s="301"/>
      <c r="T9016" s="301"/>
      <c r="U9016" s="301"/>
      <c r="V9016" s="301"/>
      <c r="W9016" s="301"/>
      <c r="X9016" s="301"/>
      <c r="Y9016" s="301"/>
      <c r="Z9016" s="301"/>
      <c r="AA9016" s="301"/>
      <c r="AB9016" s="301"/>
      <c r="AC9016" s="301"/>
      <c r="AD9016" s="301"/>
      <c r="AE9016" s="301"/>
      <c r="AF9016" s="301"/>
      <c r="AG9016" s="301"/>
      <c r="AH9016" s="301"/>
      <c r="AI9016" s="301"/>
    </row>
    <row r="9017" spans="18:35" ht="80.099999999999994" customHeight="1" x14ac:dyDescent="0.2">
      <c r="R9017" s="301"/>
      <c r="S9017" s="301"/>
      <c r="T9017" s="301"/>
      <c r="U9017" s="301"/>
      <c r="V9017" s="301"/>
      <c r="W9017" s="301"/>
      <c r="X9017" s="301"/>
      <c r="Y9017" s="301"/>
      <c r="Z9017" s="301"/>
      <c r="AA9017" s="301"/>
      <c r="AB9017" s="301"/>
      <c r="AC9017" s="301"/>
      <c r="AD9017" s="301"/>
      <c r="AE9017" s="301"/>
      <c r="AF9017" s="301"/>
      <c r="AG9017" s="301"/>
      <c r="AH9017" s="301"/>
      <c r="AI9017" s="301"/>
    </row>
    <row r="9018" spans="18:35" ht="80.099999999999994" customHeight="1" x14ac:dyDescent="0.2">
      <c r="R9018" s="301"/>
      <c r="S9018" s="301"/>
      <c r="T9018" s="301"/>
      <c r="U9018" s="301"/>
      <c r="V9018" s="301"/>
      <c r="W9018" s="301"/>
      <c r="X9018" s="301"/>
      <c r="Y9018" s="301"/>
      <c r="Z9018" s="301"/>
      <c r="AA9018" s="301"/>
      <c r="AB9018" s="301"/>
      <c r="AC9018" s="301"/>
      <c r="AD9018" s="301"/>
      <c r="AE9018" s="301"/>
      <c r="AF9018" s="301"/>
      <c r="AG9018" s="301"/>
      <c r="AH9018" s="301"/>
      <c r="AI9018" s="301"/>
    </row>
    <row r="9019" spans="18:35" ht="80.099999999999994" customHeight="1" x14ac:dyDescent="0.2">
      <c r="R9019" s="301"/>
      <c r="S9019" s="301"/>
      <c r="T9019" s="301"/>
      <c r="U9019" s="301"/>
      <c r="V9019" s="301"/>
      <c r="W9019" s="301"/>
      <c r="X9019" s="301"/>
      <c r="Y9019" s="301"/>
      <c r="Z9019" s="301"/>
      <c r="AA9019" s="301"/>
      <c r="AB9019" s="301"/>
      <c r="AC9019" s="301"/>
      <c r="AD9019" s="301"/>
      <c r="AE9019" s="301"/>
      <c r="AF9019" s="301"/>
      <c r="AG9019" s="301"/>
      <c r="AH9019" s="301"/>
      <c r="AI9019" s="301"/>
    </row>
    <row r="9020" spans="18:35" ht="80.099999999999994" customHeight="1" x14ac:dyDescent="0.2">
      <c r="R9020" s="301"/>
      <c r="S9020" s="301"/>
      <c r="T9020" s="301"/>
      <c r="U9020" s="301"/>
      <c r="V9020" s="301"/>
      <c r="W9020" s="301"/>
      <c r="X9020" s="301"/>
      <c r="Y9020" s="301"/>
      <c r="Z9020" s="301"/>
      <c r="AA9020" s="301"/>
      <c r="AB9020" s="301"/>
      <c r="AC9020" s="301"/>
      <c r="AD9020" s="301"/>
      <c r="AE9020" s="301"/>
      <c r="AF9020" s="301"/>
      <c r="AG9020" s="301"/>
      <c r="AH9020" s="301"/>
      <c r="AI9020" s="301"/>
    </row>
    <row r="9021" spans="18:35" ht="80.099999999999994" customHeight="1" x14ac:dyDescent="0.2">
      <c r="R9021" s="301"/>
      <c r="S9021" s="301"/>
      <c r="T9021" s="301"/>
      <c r="U9021" s="301"/>
      <c r="V9021" s="301"/>
      <c r="W9021" s="301"/>
      <c r="X9021" s="301"/>
      <c r="Y9021" s="301"/>
      <c r="Z9021" s="301"/>
      <c r="AA9021" s="301"/>
      <c r="AB9021" s="301"/>
      <c r="AC9021" s="301"/>
      <c r="AD9021" s="301"/>
      <c r="AE9021" s="301"/>
      <c r="AF9021" s="301"/>
      <c r="AG9021" s="301"/>
      <c r="AH9021" s="301"/>
      <c r="AI9021" s="301"/>
    </row>
    <row r="9022" spans="18:35" ht="80.099999999999994" customHeight="1" x14ac:dyDescent="0.2">
      <c r="R9022" s="301"/>
      <c r="S9022" s="301"/>
      <c r="T9022" s="301"/>
      <c r="U9022" s="301"/>
      <c r="V9022" s="301"/>
      <c r="W9022" s="301"/>
      <c r="X9022" s="301"/>
      <c r="Y9022" s="301"/>
      <c r="Z9022" s="301"/>
      <c r="AA9022" s="301"/>
      <c r="AB9022" s="301"/>
      <c r="AC9022" s="301"/>
      <c r="AD9022" s="301"/>
      <c r="AE9022" s="301"/>
      <c r="AF9022" s="301"/>
      <c r="AG9022" s="301"/>
      <c r="AH9022" s="301"/>
      <c r="AI9022" s="301"/>
    </row>
    <row r="9023" spans="18:35" ht="80.099999999999994" customHeight="1" x14ac:dyDescent="0.2">
      <c r="R9023" s="301"/>
      <c r="S9023" s="301"/>
      <c r="T9023" s="301"/>
      <c r="U9023" s="301"/>
      <c r="V9023" s="301"/>
      <c r="W9023" s="301"/>
      <c r="X9023" s="301"/>
      <c r="Y9023" s="301"/>
      <c r="Z9023" s="301"/>
      <c r="AA9023" s="301"/>
      <c r="AB9023" s="301"/>
      <c r="AC9023" s="301"/>
      <c r="AD9023" s="301"/>
      <c r="AE9023" s="301"/>
      <c r="AF9023" s="301"/>
      <c r="AG9023" s="301"/>
      <c r="AH9023" s="301"/>
      <c r="AI9023" s="301"/>
    </row>
    <row r="9024" spans="18:35" ht="80.099999999999994" customHeight="1" x14ac:dyDescent="0.2">
      <c r="R9024" s="301"/>
      <c r="S9024" s="301"/>
      <c r="T9024" s="301"/>
      <c r="U9024" s="301"/>
      <c r="V9024" s="301"/>
      <c r="W9024" s="301"/>
      <c r="X9024" s="301"/>
      <c r="Y9024" s="301"/>
      <c r="Z9024" s="301"/>
      <c r="AA9024" s="301"/>
      <c r="AB9024" s="301"/>
      <c r="AC9024" s="301"/>
      <c r="AD9024" s="301"/>
      <c r="AE9024" s="301"/>
      <c r="AF9024" s="301"/>
      <c r="AG9024" s="301"/>
      <c r="AH9024" s="301"/>
      <c r="AI9024" s="301"/>
    </row>
    <row r="9025" spans="18:35" ht="80.099999999999994" customHeight="1" x14ac:dyDescent="0.2">
      <c r="R9025" s="301"/>
      <c r="S9025" s="301"/>
      <c r="T9025" s="301"/>
      <c r="U9025" s="301"/>
      <c r="V9025" s="301"/>
      <c r="W9025" s="301"/>
      <c r="X9025" s="301"/>
      <c r="Y9025" s="301"/>
      <c r="Z9025" s="301"/>
      <c r="AA9025" s="301"/>
      <c r="AB9025" s="301"/>
      <c r="AC9025" s="301"/>
      <c r="AD9025" s="301"/>
      <c r="AE9025" s="301"/>
      <c r="AF9025" s="301"/>
      <c r="AG9025" s="301"/>
      <c r="AH9025" s="301"/>
      <c r="AI9025" s="301"/>
    </row>
    <row r="9026" spans="18:35" ht="80.099999999999994" customHeight="1" x14ac:dyDescent="0.2">
      <c r="R9026" s="301"/>
      <c r="S9026" s="301"/>
      <c r="T9026" s="301"/>
      <c r="U9026" s="301"/>
      <c r="V9026" s="301"/>
      <c r="W9026" s="301"/>
      <c r="X9026" s="301"/>
      <c r="Y9026" s="301"/>
      <c r="Z9026" s="301"/>
      <c r="AA9026" s="301"/>
      <c r="AB9026" s="301"/>
      <c r="AC9026" s="301"/>
      <c r="AD9026" s="301"/>
      <c r="AE9026" s="301"/>
      <c r="AF9026" s="301"/>
      <c r="AG9026" s="301"/>
      <c r="AH9026" s="301"/>
      <c r="AI9026" s="301"/>
    </row>
    <row r="9027" spans="18:35" ht="80.099999999999994" customHeight="1" x14ac:dyDescent="0.2">
      <c r="R9027" s="301"/>
      <c r="S9027" s="301"/>
      <c r="T9027" s="301"/>
      <c r="U9027" s="301"/>
      <c r="V9027" s="301"/>
      <c r="W9027" s="301"/>
      <c r="X9027" s="301"/>
      <c r="Y9027" s="301"/>
      <c r="Z9027" s="301"/>
      <c r="AA9027" s="301"/>
      <c r="AB9027" s="301"/>
      <c r="AC9027" s="301"/>
      <c r="AD9027" s="301"/>
      <c r="AE9027" s="301"/>
      <c r="AF9027" s="301"/>
      <c r="AG9027" s="301"/>
      <c r="AH9027" s="301"/>
      <c r="AI9027" s="301"/>
    </row>
    <row r="9028" spans="18:35" ht="80.099999999999994" customHeight="1" x14ac:dyDescent="0.2">
      <c r="R9028" s="301"/>
      <c r="S9028" s="301"/>
      <c r="T9028" s="301"/>
      <c r="U9028" s="301"/>
      <c r="V9028" s="301"/>
      <c r="W9028" s="301"/>
      <c r="X9028" s="301"/>
      <c r="Y9028" s="301"/>
      <c r="Z9028" s="301"/>
      <c r="AA9028" s="301"/>
      <c r="AB9028" s="301"/>
      <c r="AC9028" s="301"/>
      <c r="AD9028" s="301"/>
      <c r="AE9028" s="301"/>
      <c r="AF9028" s="301"/>
      <c r="AG9028" s="301"/>
      <c r="AH9028" s="301"/>
      <c r="AI9028" s="301"/>
    </row>
    <row r="9029" spans="18:35" ht="80.099999999999994" customHeight="1" x14ac:dyDescent="0.2">
      <c r="R9029" s="301"/>
      <c r="S9029" s="301"/>
      <c r="T9029" s="301"/>
      <c r="U9029" s="301"/>
      <c r="V9029" s="301"/>
      <c r="W9029" s="301"/>
      <c r="X9029" s="301"/>
      <c r="Y9029" s="301"/>
      <c r="Z9029" s="301"/>
      <c r="AA9029" s="301"/>
      <c r="AB9029" s="301"/>
      <c r="AC9029" s="301"/>
      <c r="AD9029" s="301"/>
      <c r="AE9029" s="301"/>
      <c r="AF9029" s="301"/>
      <c r="AG9029" s="301"/>
      <c r="AH9029" s="301"/>
      <c r="AI9029" s="301"/>
    </row>
    <row r="9030" spans="18:35" ht="80.099999999999994" customHeight="1" x14ac:dyDescent="0.2">
      <c r="R9030" s="301"/>
      <c r="S9030" s="301"/>
      <c r="T9030" s="301"/>
      <c r="U9030" s="301"/>
      <c r="V9030" s="301"/>
      <c r="W9030" s="301"/>
      <c r="X9030" s="301"/>
      <c r="Y9030" s="301"/>
      <c r="Z9030" s="301"/>
      <c r="AA9030" s="301"/>
      <c r="AB9030" s="301"/>
      <c r="AC9030" s="301"/>
      <c r="AD9030" s="301"/>
      <c r="AE9030" s="301"/>
      <c r="AF9030" s="301"/>
      <c r="AG9030" s="301"/>
      <c r="AH9030" s="301"/>
      <c r="AI9030" s="301"/>
    </row>
    <row r="9031" spans="18:35" ht="80.099999999999994" customHeight="1" x14ac:dyDescent="0.2">
      <c r="R9031" s="301"/>
      <c r="S9031" s="301"/>
      <c r="T9031" s="301"/>
      <c r="U9031" s="301"/>
      <c r="V9031" s="301"/>
      <c r="W9031" s="301"/>
      <c r="X9031" s="301"/>
      <c r="Y9031" s="301"/>
      <c r="Z9031" s="301"/>
      <c r="AA9031" s="301"/>
      <c r="AB9031" s="301"/>
      <c r="AC9031" s="301"/>
      <c r="AD9031" s="301"/>
      <c r="AE9031" s="301"/>
      <c r="AF9031" s="301"/>
      <c r="AG9031" s="301"/>
      <c r="AH9031" s="301"/>
      <c r="AI9031" s="301"/>
    </row>
    <row r="9032" spans="18:35" ht="80.099999999999994" customHeight="1" x14ac:dyDescent="0.2">
      <c r="R9032" s="301"/>
      <c r="S9032" s="301"/>
      <c r="T9032" s="301"/>
      <c r="U9032" s="301"/>
      <c r="V9032" s="301"/>
      <c r="W9032" s="301"/>
      <c r="X9032" s="301"/>
      <c r="Y9032" s="301"/>
      <c r="Z9032" s="301"/>
      <c r="AA9032" s="301"/>
      <c r="AB9032" s="301"/>
      <c r="AC9032" s="301"/>
      <c r="AD9032" s="301"/>
      <c r="AE9032" s="301"/>
      <c r="AF9032" s="301"/>
      <c r="AG9032" s="301"/>
      <c r="AH9032" s="301"/>
      <c r="AI9032" s="301"/>
    </row>
    <row r="9033" spans="18:35" ht="80.099999999999994" customHeight="1" x14ac:dyDescent="0.2">
      <c r="R9033" s="301"/>
      <c r="S9033" s="301"/>
      <c r="T9033" s="301"/>
      <c r="U9033" s="301"/>
      <c r="V9033" s="301"/>
      <c r="W9033" s="301"/>
      <c r="X9033" s="301"/>
      <c r="Y9033" s="301"/>
      <c r="Z9033" s="301"/>
      <c r="AA9033" s="301"/>
      <c r="AB9033" s="301"/>
      <c r="AC9033" s="301"/>
      <c r="AD9033" s="301"/>
      <c r="AE9033" s="301"/>
      <c r="AF9033" s="301"/>
      <c r="AG9033" s="301"/>
      <c r="AH9033" s="301"/>
      <c r="AI9033" s="301"/>
    </row>
    <row r="9034" spans="18:35" ht="80.099999999999994" customHeight="1" x14ac:dyDescent="0.2">
      <c r="R9034" s="301"/>
      <c r="S9034" s="301"/>
      <c r="T9034" s="301"/>
      <c r="U9034" s="301"/>
      <c r="V9034" s="301"/>
      <c r="W9034" s="301"/>
      <c r="X9034" s="301"/>
      <c r="Y9034" s="301"/>
      <c r="Z9034" s="301"/>
      <c r="AA9034" s="301"/>
      <c r="AB9034" s="301"/>
      <c r="AC9034" s="301"/>
      <c r="AD9034" s="301"/>
      <c r="AE9034" s="301"/>
      <c r="AF9034" s="301"/>
      <c r="AG9034" s="301"/>
      <c r="AH9034" s="301"/>
      <c r="AI9034" s="301"/>
    </row>
    <row r="9035" spans="18:35" ht="80.099999999999994" customHeight="1" x14ac:dyDescent="0.2">
      <c r="R9035" s="301"/>
      <c r="S9035" s="301"/>
      <c r="T9035" s="301"/>
      <c r="U9035" s="301"/>
      <c r="V9035" s="301"/>
      <c r="W9035" s="301"/>
      <c r="X9035" s="301"/>
      <c r="Y9035" s="301"/>
      <c r="Z9035" s="301"/>
      <c r="AA9035" s="301"/>
      <c r="AB9035" s="301"/>
      <c r="AC9035" s="301"/>
      <c r="AD9035" s="301"/>
      <c r="AE9035" s="301"/>
      <c r="AF9035" s="301"/>
      <c r="AG9035" s="301"/>
      <c r="AH9035" s="301"/>
      <c r="AI9035" s="301"/>
    </row>
    <row r="9036" spans="18:35" ht="80.099999999999994" customHeight="1" x14ac:dyDescent="0.2">
      <c r="R9036" s="301"/>
      <c r="S9036" s="301"/>
      <c r="T9036" s="301"/>
      <c r="U9036" s="301"/>
      <c r="V9036" s="301"/>
      <c r="W9036" s="301"/>
      <c r="X9036" s="301"/>
      <c r="Y9036" s="301"/>
      <c r="Z9036" s="301"/>
      <c r="AA9036" s="301"/>
      <c r="AB9036" s="301"/>
      <c r="AC9036" s="301"/>
      <c r="AD9036" s="301"/>
      <c r="AE9036" s="301"/>
      <c r="AF9036" s="301"/>
      <c r="AG9036" s="301"/>
      <c r="AH9036" s="301"/>
      <c r="AI9036" s="301"/>
    </row>
    <row r="9037" spans="18:35" ht="80.099999999999994" customHeight="1" x14ac:dyDescent="0.2">
      <c r="R9037" s="301"/>
      <c r="S9037" s="301"/>
      <c r="T9037" s="301"/>
      <c r="U9037" s="301"/>
      <c r="V9037" s="301"/>
      <c r="W9037" s="301"/>
      <c r="X9037" s="301"/>
      <c r="Y9037" s="301"/>
      <c r="Z9037" s="301"/>
      <c r="AA9037" s="301"/>
      <c r="AB9037" s="301"/>
      <c r="AC9037" s="301"/>
      <c r="AD9037" s="301"/>
      <c r="AE9037" s="301"/>
      <c r="AF9037" s="301"/>
      <c r="AG9037" s="301"/>
      <c r="AH9037" s="301"/>
      <c r="AI9037" s="301"/>
    </row>
    <row r="9038" spans="18:35" ht="80.099999999999994" customHeight="1" x14ac:dyDescent="0.2">
      <c r="R9038" s="301"/>
      <c r="S9038" s="301"/>
      <c r="T9038" s="301"/>
      <c r="U9038" s="301"/>
      <c r="V9038" s="301"/>
      <c r="W9038" s="301"/>
      <c r="X9038" s="301"/>
      <c r="Y9038" s="301"/>
      <c r="Z9038" s="301"/>
      <c r="AA9038" s="301"/>
      <c r="AB9038" s="301"/>
      <c r="AC9038" s="301"/>
      <c r="AD9038" s="301"/>
      <c r="AE9038" s="301"/>
      <c r="AF9038" s="301"/>
      <c r="AG9038" s="301"/>
      <c r="AH9038" s="301"/>
      <c r="AI9038" s="301"/>
    </row>
    <row r="9039" spans="18:35" ht="80.099999999999994" customHeight="1" x14ac:dyDescent="0.2">
      <c r="R9039" s="301"/>
      <c r="S9039" s="301"/>
      <c r="T9039" s="301"/>
      <c r="U9039" s="301"/>
      <c r="V9039" s="301"/>
      <c r="W9039" s="301"/>
      <c r="X9039" s="301"/>
      <c r="Y9039" s="301"/>
      <c r="Z9039" s="301"/>
      <c r="AA9039" s="301"/>
      <c r="AB9039" s="301"/>
      <c r="AC9039" s="301"/>
      <c r="AD9039" s="301"/>
      <c r="AE9039" s="301"/>
      <c r="AF9039" s="301"/>
      <c r="AG9039" s="301"/>
      <c r="AH9039" s="301"/>
      <c r="AI9039" s="301"/>
    </row>
    <row r="9040" spans="18:35" ht="80.099999999999994" customHeight="1" x14ac:dyDescent="0.2">
      <c r="R9040" s="301"/>
      <c r="S9040" s="301"/>
      <c r="T9040" s="301"/>
      <c r="U9040" s="301"/>
      <c r="V9040" s="301"/>
      <c r="W9040" s="301"/>
      <c r="X9040" s="301"/>
      <c r="Y9040" s="301"/>
      <c r="Z9040" s="301"/>
      <c r="AA9040" s="301"/>
      <c r="AB9040" s="301"/>
      <c r="AC9040" s="301"/>
      <c r="AD9040" s="301"/>
      <c r="AE9040" s="301"/>
      <c r="AF9040" s="301"/>
      <c r="AG9040" s="301"/>
      <c r="AH9040" s="301"/>
      <c r="AI9040" s="301"/>
    </row>
    <row r="9041" spans="18:35" ht="80.099999999999994" customHeight="1" x14ac:dyDescent="0.2">
      <c r="R9041" s="301"/>
      <c r="S9041" s="301"/>
      <c r="T9041" s="301"/>
      <c r="U9041" s="301"/>
      <c r="V9041" s="301"/>
      <c r="W9041" s="301"/>
      <c r="X9041" s="301"/>
      <c r="Y9041" s="301"/>
      <c r="Z9041" s="301"/>
      <c r="AA9041" s="301"/>
      <c r="AB9041" s="301"/>
      <c r="AC9041" s="301"/>
      <c r="AD9041" s="301"/>
      <c r="AE9041" s="301"/>
      <c r="AF9041" s="301"/>
      <c r="AG9041" s="301"/>
      <c r="AH9041" s="301"/>
      <c r="AI9041" s="301"/>
    </row>
    <row r="9042" spans="18:35" ht="80.099999999999994" customHeight="1" x14ac:dyDescent="0.2">
      <c r="R9042" s="301"/>
      <c r="S9042" s="301"/>
      <c r="T9042" s="301"/>
      <c r="U9042" s="301"/>
      <c r="V9042" s="301"/>
      <c r="W9042" s="301"/>
      <c r="X9042" s="301"/>
      <c r="Y9042" s="301"/>
      <c r="Z9042" s="301"/>
      <c r="AA9042" s="301"/>
      <c r="AB9042" s="301"/>
      <c r="AC9042" s="301"/>
      <c r="AD9042" s="301"/>
      <c r="AE9042" s="301"/>
      <c r="AF9042" s="301"/>
      <c r="AG9042" s="301"/>
      <c r="AH9042" s="301"/>
      <c r="AI9042" s="301"/>
    </row>
    <row r="9043" spans="18:35" ht="80.099999999999994" customHeight="1" x14ac:dyDescent="0.2">
      <c r="R9043" s="301"/>
      <c r="S9043" s="301"/>
      <c r="T9043" s="301"/>
      <c r="U9043" s="301"/>
      <c r="V9043" s="301"/>
      <c r="W9043" s="301"/>
      <c r="X9043" s="301"/>
      <c r="Y9043" s="301"/>
      <c r="Z9043" s="301"/>
      <c r="AA9043" s="301"/>
      <c r="AB9043" s="301"/>
      <c r="AC9043" s="301"/>
      <c r="AD9043" s="301"/>
      <c r="AE9043" s="301"/>
      <c r="AF9043" s="301"/>
      <c r="AG9043" s="301"/>
      <c r="AH9043" s="301"/>
      <c r="AI9043" s="301"/>
    </row>
    <row r="9044" spans="18:35" ht="80.099999999999994" customHeight="1" x14ac:dyDescent="0.2">
      <c r="R9044" s="301"/>
      <c r="S9044" s="301"/>
      <c r="T9044" s="301"/>
      <c r="U9044" s="301"/>
      <c r="V9044" s="301"/>
      <c r="W9044" s="301"/>
      <c r="X9044" s="301"/>
      <c r="Y9044" s="301"/>
      <c r="Z9044" s="301"/>
      <c r="AA9044" s="301"/>
      <c r="AB9044" s="301"/>
      <c r="AC9044" s="301"/>
      <c r="AD9044" s="301"/>
      <c r="AE9044" s="301"/>
      <c r="AF9044" s="301"/>
      <c r="AG9044" s="301"/>
      <c r="AH9044" s="301"/>
      <c r="AI9044" s="301"/>
    </row>
    <row r="9045" spans="18:35" ht="80.099999999999994" customHeight="1" x14ac:dyDescent="0.2">
      <c r="R9045" s="301"/>
      <c r="S9045" s="301"/>
      <c r="T9045" s="301"/>
      <c r="U9045" s="301"/>
      <c r="V9045" s="301"/>
      <c r="W9045" s="301"/>
      <c r="X9045" s="301"/>
      <c r="Y9045" s="301"/>
      <c r="Z9045" s="301"/>
      <c r="AA9045" s="301"/>
      <c r="AB9045" s="301"/>
      <c r="AC9045" s="301"/>
      <c r="AD9045" s="301"/>
      <c r="AE9045" s="301"/>
      <c r="AF9045" s="301"/>
      <c r="AG9045" s="301"/>
      <c r="AH9045" s="301"/>
      <c r="AI9045" s="301"/>
    </row>
    <row r="9046" spans="18:35" ht="80.099999999999994" customHeight="1" x14ac:dyDescent="0.2">
      <c r="R9046" s="301"/>
      <c r="S9046" s="301"/>
      <c r="T9046" s="301"/>
      <c r="U9046" s="301"/>
      <c r="V9046" s="301"/>
      <c r="W9046" s="301"/>
      <c r="X9046" s="301"/>
      <c r="Y9046" s="301"/>
      <c r="Z9046" s="301"/>
      <c r="AA9046" s="301"/>
      <c r="AB9046" s="301"/>
      <c r="AC9046" s="301"/>
      <c r="AD9046" s="301"/>
      <c r="AE9046" s="301"/>
      <c r="AF9046" s="301"/>
      <c r="AG9046" s="301"/>
      <c r="AH9046" s="301"/>
      <c r="AI9046" s="301"/>
    </row>
    <row r="9047" spans="18:35" ht="80.099999999999994" customHeight="1" x14ac:dyDescent="0.2">
      <c r="R9047" s="301"/>
      <c r="S9047" s="301"/>
      <c r="T9047" s="301"/>
      <c r="U9047" s="301"/>
      <c r="V9047" s="301"/>
      <c r="W9047" s="301"/>
      <c r="X9047" s="301"/>
      <c r="Y9047" s="301"/>
      <c r="Z9047" s="301"/>
      <c r="AA9047" s="301"/>
      <c r="AB9047" s="301"/>
      <c r="AC9047" s="301"/>
      <c r="AD9047" s="301"/>
      <c r="AE9047" s="301"/>
      <c r="AF9047" s="301"/>
      <c r="AG9047" s="301"/>
      <c r="AH9047" s="301"/>
      <c r="AI9047" s="301"/>
    </row>
    <row r="9048" spans="18:35" ht="80.099999999999994" customHeight="1" x14ac:dyDescent="0.2">
      <c r="R9048" s="301"/>
      <c r="S9048" s="301"/>
      <c r="T9048" s="301"/>
      <c r="U9048" s="301"/>
      <c r="V9048" s="301"/>
      <c r="W9048" s="301"/>
      <c r="X9048" s="301"/>
      <c r="Y9048" s="301"/>
      <c r="Z9048" s="301"/>
      <c r="AA9048" s="301"/>
      <c r="AB9048" s="301"/>
      <c r="AC9048" s="301"/>
      <c r="AD9048" s="301"/>
      <c r="AE9048" s="301"/>
      <c r="AF9048" s="301"/>
      <c r="AG9048" s="301"/>
      <c r="AH9048" s="301"/>
      <c r="AI9048" s="301"/>
    </row>
    <row r="9049" spans="18:35" ht="80.099999999999994" customHeight="1" x14ac:dyDescent="0.2">
      <c r="R9049" s="301"/>
      <c r="S9049" s="301"/>
      <c r="T9049" s="301"/>
      <c r="U9049" s="301"/>
      <c r="V9049" s="301"/>
      <c r="W9049" s="301"/>
      <c r="X9049" s="301"/>
      <c r="Y9049" s="301"/>
      <c r="Z9049" s="301"/>
      <c r="AA9049" s="301"/>
      <c r="AB9049" s="301"/>
      <c r="AC9049" s="301"/>
      <c r="AD9049" s="301"/>
      <c r="AE9049" s="301"/>
      <c r="AF9049" s="301"/>
      <c r="AG9049" s="301"/>
      <c r="AH9049" s="301"/>
      <c r="AI9049" s="301"/>
    </row>
    <row r="9050" spans="18:35" ht="80.099999999999994" customHeight="1" x14ac:dyDescent="0.2">
      <c r="R9050" s="301"/>
      <c r="S9050" s="301"/>
      <c r="T9050" s="301"/>
      <c r="U9050" s="301"/>
      <c r="V9050" s="301"/>
      <c r="W9050" s="301"/>
      <c r="X9050" s="301"/>
      <c r="Y9050" s="301"/>
      <c r="Z9050" s="301"/>
      <c r="AA9050" s="301"/>
      <c r="AB9050" s="301"/>
      <c r="AC9050" s="301"/>
      <c r="AD9050" s="301"/>
      <c r="AE9050" s="301"/>
      <c r="AF9050" s="301"/>
      <c r="AG9050" s="301"/>
      <c r="AH9050" s="301"/>
      <c r="AI9050" s="301"/>
    </row>
    <row r="9051" spans="18:35" ht="80.099999999999994" customHeight="1" x14ac:dyDescent="0.2">
      <c r="R9051" s="301"/>
      <c r="S9051" s="301"/>
      <c r="T9051" s="301"/>
      <c r="U9051" s="301"/>
      <c r="V9051" s="301"/>
      <c r="W9051" s="301"/>
      <c r="X9051" s="301"/>
      <c r="Y9051" s="301"/>
      <c r="Z9051" s="301"/>
      <c r="AA9051" s="301"/>
      <c r="AB9051" s="301"/>
      <c r="AC9051" s="301"/>
      <c r="AD9051" s="301"/>
      <c r="AE9051" s="301"/>
      <c r="AF9051" s="301"/>
      <c r="AG9051" s="301"/>
      <c r="AH9051" s="301"/>
      <c r="AI9051" s="301"/>
    </row>
    <row r="9052" spans="18:35" ht="80.099999999999994" customHeight="1" x14ac:dyDescent="0.2">
      <c r="R9052" s="301"/>
      <c r="S9052" s="301"/>
      <c r="T9052" s="301"/>
      <c r="U9052" s="301"/>
      <c r="V9052" s="301"/>
      <c r="W9052" s="301"/>
      <c r="X9052" s="301"/>
      <c r="Y9052" s="301"/>
      <c r="Z9052" s="301"/>
      <c r="AA9052" s="301"/>
      <c r="AB9052" s="301"/>
      <c r="AC9052" s="301"/>
      <c r="AD9052" s="301"/>
      <c r="AE9052" s="301"/>
      <c r="AF9052" s="301"/>
      <c r="AG9052" s="301"/>
      <c r="AH9052" s="301"/>
      <c r="AI9052" s="301"/>
    </row>
    <row r="9053" spans="18:35" ht="80.099999999999994" customHeight="1" x14ac:dyDescent="0.2">
      <c r="R9053" s="301"/>
      <c r="S9053" s="301"/>
      <c r="T9053" s="301"/>
      <c r="U9053" s="301"/>
      <c r="V9053" s="301"/>
      <c r="W9053" s="301"/>
      <c r="X9053" s="301"/>
      <c r="Y9053" s="301"/>
      <c r="Z9053" s="301"/>
      <c r="AA9053" s="301"/>
      <c r="AB9053" s="301"/>
      <c r="AC9053" s="301"/>
      <c r="AD9053" s="301"/>
      <c r="AE9053" s="301"/>
      <c r="AF9053" s="301"/>
      <c r="AG9053" s="301"/>
      <c r="AH9053" s="301"/>
      <c r="AI9053" s="301"/>
    </row>
    <row r="9054" spans="18:35" ht="80.099999999999994" customHeight="1" x14ac:dyDescent="0.2">
      <c r="R9054" s="301"/>
      <c r="S9054" s="301"/>
      <c r="T9054" s="301"/>
      <c r="U9054" s="301"/>
      <c r="V9054" s="301"/>
      <c r="W9054" s="301"/>
      <c r="X9054" s="301"/>
      <c r="Y9054" s="301"/>
      <c r="Z9054" s="301"/>
      <c r="AA9054" s="301"/>
      <c r="AB9054" s="301"/>
      <c r="AC9054" s="301"/>
      <c r="AD9054" s="301"/>
      <c r="AE9054" s="301"/>
      <c r="AF9054" s="301"/>
      <c r="AG9054" s="301"/>
      <c r="AH9054" s="301"/>
      <c r="AI9054" s="301"/>
    </row>
    <row r="9055" spans="18:35" ht="80.099999999999994" customHeight="1" x14ac:dyDescent="0.2">
      <c r="R9055" s="301"/>
      <c r="S9055" s="301"/>
      <c r="T9055" s="301"/>
      <c r="U9055" s="301"/>
      <c r="V9055" s="301"/>
      <c r="W9055" s="301"/>
      <c r="X9055" s="301"/>
      <c r="Y9055" s="301"/>
      <c r="Z9055" s="301"/>
      <c r="AA9055" s="301"/>
      <c r="AB9055" s="301"/>
      <c r="AC9055" s="301"/>
      <c r="AD9055" s="301"/>
      <c r="AE9055" s="301"/>
      <c r="AF9055" s="301"/>
      <c r="AG9055" s="301"/>
      <c r="AH9055" s="301"/>
      <c r="AI9055" s="301"/>
    </row>
    <row r="9056" spans="18:35" ht="80.099999999999994" customHeight="1" x14ac:dyDescent="0.2">
      <c r="R9056" s="301"/>
      <c r="S9056" s="301"/>
      <c r="T9056" s="301"/>
      <c r="U9056" s="301"/>
      <c r="V9056" s="301"/>
      <c r="W9056" s="301"/>
      <c r="X9056" s="301"/>
      <c r="Y9056" s="301"/>
      <c r="Z9056" s="301"/>
      <c r="AA9056" s="301"/>
      <c r="AB9056" s="301"/>
      <c r="AC9056" s="301"/>
      <c r="AD9056" s="301"/>
      <c r="AE9056" s="301"/>
      <c r="AF9056" s="301"/>
      <c r="AG9056" s="301"/>
      <c r="AH9056" s="301"/>
      <c r="AI9056" s="301"/>
    </row>
    <row r="9057" spans="18:35" ht="80.099999999999994" customHeight="1" x14ac:dyDescent="0.2">
      <c r="R9057" s="301"/>
      <c r="S9057" s="301"/>
      <c r="T9057" s="301"/>
      <c r="U9057" s="301"/>
      <c r="V9057" s="301"/>
      <c r="W9057" s="301"/>
      <c r="X9057" s="301"/>
      <c r="Y9057" s="301"/>
      <c r="Z9057" s="301"/>
      <c r="AA9057" s="301"/>
      <c r="AB9057" s="301"/>
      <c r="AC9057" s="301"/>
      <c r="AD9057" s="301"/>
      <c r="AE9057" s="301"/>
      <c r="AF9057" s="301"/>
      <c r="AG9057" s="301"/>
      <c r="AH9057" s="301"/>
      <c r="AI9057" s="301"/>
    </row>
    <row r="9058" spans="18:35" ht="80.099999999999994" customHeight="1" x14ac:dyDescent="0.2">
      <c r="R9058" s="301"/>
      <c r="S9058" s="301"/>
      <c r="T9058" s="301"/>
      <c r="U9058" s="301"/>
      <c r="V9058" s="301"/>
      <c r="W9058" s="301"/>
      <c r="X9058" s="301"/>
      <c r="Y9058" s="301"/>
      <c r="Z9058" s="301"/>
      <c r="AA9058" s="301"/>
      <c r="AB9058" s="301"/>
      <c r="AC9058" s="301"/>
      <c r="AD9058" s="301"/>
      <c r="AE9058" s="301"/>
      <c r="AF9058" s="301"/>
      <c r="AG9058" s="301"/>
      <c r="AH9058" s="301"/>
      <c r="AI9058" s="301"/>
    </row>
    <row r="9059" spans="18:35" ht="80.099999999999994" customHeight="1" x14ac:dyDescent="0.2">
      <c r="R9059" s="301"/>
      <c r="S9059" s="301"/>
      <c r="T9059" s="301"/>
      <c r="U9059" s="301"/>
      <c r="V9059" s="301"/>
      <c r="W9059" s="301"/>
      <c r="X9059" s="301"/>
      <c r="Y9059" s="301"/>
      <c r="Z9059" s="301"/>
      <c r="AA9059" s="301"/>
      <c r="AB9059" s="301"/>
      <c r="AC9059" s="301"/>
      <c r="AD9059" s="301"/>
      <c r="AE9059" s="301"/>
      <c r="AF9059" s="301"/>
      <c r="AG9059" s="301"/>
      <c r="AH9059" s="301"/>
      <c r="AI9059" s="301"/>
    </row>
    <row r="9060" spans="18:35" ht="80.099999999999994" customHeight="1" x14ac:dyDescent="0.2">
      <c r="R9060" s="301"/>
      <c r="S9060" s="301"/>
      <c r="T9060" s="301"/>
      <c r="U9060" s="301"/>
      <c r="V9060" s="301"/>
      <c r="W9060" s="301"/>
      <c r="X9060" s="301"/>
      <c r="Y9060" s="301"/>
      <c r="Z9060" s="301"/>
      <c r="AA9060" s="301"/>
      <c r="AB9060" s="301"/>
      <c r="AC9060" s="301"/>
      <c r="AD9060" s="301"/>
      <c r="AE9060" s="301"/>
      <c r="AF9060" s="301"/>
      <c r="AG9060" s="301"/>
      <c r="AH9060" s="301"/>
      <c r="AI9060" s="301"/>
    </row>
    <row r="9061" spans="18:35" ht="80.099999999999994" customHeight="1" x14ac:dyDescent="0.2">
      <c r="R9061" s="301"/>
      <c r="S9061" s="301"/>
      <c r="T9061" s="301"/>
      <c r="U9061" s="301"/>
      <c r="V9061" s="301"/>
      <c r="W9061" s="301"/>
      <c r="X9061" s="301"/>
      <c r="Y9061" s="301"/>
      <c r="Z9061" s="301"/>
      <c r="AA9061" s="301"/>
      <c r="AB9061" s="301"/>
      <c r="AC9061" s="301"/>
      <c r="AD9061" s="301"/>
      <c r="AE9061" s="301"/>
      <c r="AF9061" s="301"/>
      <c r="AG9061" s="301"/>
      <c r="AH9061" s="301"/>
      <c r="AI9061" s="301"/>
    </row>
    <row r="9062" spans="18:35" ht="80.099999999999994" customHeight="1" x14ac:dyDescent="0.2">
      <c r="R9062" s="301"/>
      <c r="S9062" s="301"/>
      <c r="T9062" s="301"/>
      <c r="U9062" s="301"/>
      <c r="V9062" s="301"/>
      <c r="W9062" s="301"/>
      <c r="X9062" s="301"/>
      <c r="Y9062" s="301"/>
      <c r="Z9062" s="301"/>
      <c r="AA9062" s="301"/>
      <c r="AB9062" s="301"/>
      <c r="AC9062" s="301"/>
      <c r="AD9062" s="301"/>
      <c r="AE9062" s="301"/>
      <c r="AF9062" s="301"/>
      <c r="AG9062" s="301"/>
      <c r="AH9062" s="301"/>
      <c r="AI9062" s="301"/>
    </row>
    <row r="9063" spans="18:35" ht="80.099999999999994" customHeight="1" x14ac:dyDescent="0.2">
      <c r="R9063" s="301"/>
      <c r="S9063" s="301"/>
      <c r="T9063" s="301"/>
      <c r="U9063" s="301"/>
      <c r="V9063" s="301"/>
      <c r="W9063" s="301"/>
      <c r="X9063" s="301"/>
      <c r="Y9063" s="301"/>
      <c r="Z9063" s="301"/>
      <c r="AA9063" s="301"/>
      <c r="AB9063" s="301"/>
      <c r="AC9063" s="301"/>
      <c r="AD9063" s="301"/>
      <c r="AE9063" s="301"/>
      <c r="AF9063" s="301"/>
      <c r="AG9063" s="301"/>
      <c r="AH9063" s="301"/>
      <c r="AI9063" s="301"/>
    </row>
    <row r="9064" spans="18:35" ht="80.099999999999994" customHeight="1" x14ac:dyDescent="0.2">
      <c r="R9064" s="301"/>
      <c r="S9064" s="301"/>
      <c r="T9064" s="301"/>
      <c r="U9064" s="301"/>
      <c r="V9064" s="301"/>
      <c r="W9064" s="301"/>
      <c r="X9064" s="301"/>
      <c r="Y9064" s="301"/>
      <c r="Z9064" s="301"/>
      <c r="AA9064" s="301"/>
      <c r="AB9064" s="301"/>
      <c r="AC9064" s="301"/>
      <c r="AD9064" s="301"/>
      <c r="AE9064" s="301"/>
      <c r="AF9064" s="301"/>
      <c r="AG9064" s="301"/>
      <c r="AH9064" s="301"/>
      <c r="AI9064" s="301"/>
    </row>
    <row r="9065" spans="18:35" ht="80.099999999999994" customHeight="1" x14ac:dyDescent="0.2">
      <c r="R9065" s="301"/>
      <c r="S9065" s="301"/>
      <c r="T9065" s="301"/>
      <c r="U9065" s="301"/>
      <c r="V9065" s="301"/>
      <c r="W9065" s="301"/>
      <c r="X9065" s="301"/>
      <c r="Y9065" s="301"/>
      <c r="Z9065" s="301"/>
      <c r="AA9065" s="301"/>
      <c r="AB9065" s="301"/>
      <c r="AC9065" s="301"/>
      <c r="AD9065" s="301"/>
      <c r="AE9065" s="301"/>
      <c r="AF9065" s="301"/>
      <c r="AG9065" s="301"/>
      <c r="AH9065" s="301"/>
      <c r="AI9065" s="301"/>
    </row>
    <row r="9066" spans="18:35" ht="80.099999999999994" customHeight="1" x14ac:dyDescent="0.2">
      <c r="R9066" s="301"/>
      <c r="S9066" s="301"/>
      <c r="T9066" s="301"/>
      <c r="U9066" s="301"/>
      <c r="V9066" s="301"/>
      <c r="W9066" s="301"/>
      <c r="X9066" s="301"/>
      <c r="Y9066" s="301"/>
      <c r="Z9066" s="301"/>
      <c r="AA9066" s="301"/>
      <c r="AB9066" s="301"/>
      <c r="AC9066" s="301"/>
      <c r="AD9066" s="301"/>
      <c r="AE9066" s="301"/>
      <c r="AF9066" s="301"/>
      <c r="AG9066" s="301"/>
      <c r="AH9066" s="301"/>
      <c r="AI9066" s="301"/>
    </row>
    <row r="9067" spans="18:35" ht="80.099999999999994" customHeight="1" x14ac:dyDescent="0.2">
      <c r="R9067" s="301"/>
      <c r="S9067" s="301"/>
      <c r="T9067" s="301"/>
      <c r="U9067" s="301"/>
      <c r="V9067" s="301"/>
      <c r="W9067" s="301"/>
      <c r="X9067" s="301"/>
      <c r="Y9067" s="301"/>
      <c r="Z9067" s="301"/>
      <c r="AA9067" s="301"/>
      <c r="AB9067" s="301"/>
      <c r="AC9067" s="301"/>
      <c r="AD9067" s="301"/>
      <c r="AE9067" s="301"/>
      <c r="AF9067" s="301"/>
      <c r="AG9067" s="301"/>
      <c r="AH9067" s="301"/>
      <c r="AI9067" s="301"/>
    </row>
    <row r="9068" spans="18:35" ht="80.099999999999994" customHeight="1" x14ac:dyDescent="0.2">
      <c r="R9068" s="301"/>
      <c r="S9068" s="301"/>
      <c r="T9068" s="301"/>
      <c r="U9068" s="301"/>
      <c r="V9068" s="301"/>
      <c r="W9068" s="301"/>
      <c r="X9068" s="301"/>
      <c r="Y9068" s="301"/>
      <c r="Z9068" s="301"/>
      <c r="AA9068" s="301"/>
      <c r="AB9068" s="301"/>
      <c r="AC9068" s="301"/>
      <c r="AD9068" s="301"/>
      <c r="AE9068" s="301"/>
      <c r="AF9068" s="301"/>
      <c r="AG9068" s="301"/>
      <c r="AH9068" s="301"/>
      <c r="AI9068" s="301"/>
    </row>
    <row r="9069" spans="18:35" ht="80.099999999999994" customHeight="1" x14ac:dyDescent="0.2">
      <c r="R9069" s="301"/>
      <c r="S9069" s="301"/>
      <c r="T9069" s="301"/>
      <c r="U9069" s="301"/>
      <c r="V9069" s="301"/>
      <c r="W9069" s="301"/>
      <c r="X9069" s="301"/>
      <c r="Y9069" s="301"/>
      <c r="Z9069" s="301"/>
      <c r="AA9069" s="301"/>
      <c r="AB9069" s="301"/>
      <c r="AC9069" s="301"/>
      <c r="AD9069" s="301"/>
      <c r="AE9069" s="301"/>
      <c r="AF9069" s="301"/>
      <c r="AG9069" s="301"/>
      <c r="AH9069" s="301"/>
      <c r="AI9069" s="301"/>
    </row>
    <row r="9070" spans="18:35" ht="80.099999999999994" customHeight="1" x14ac:dyDescent="0.2">
      <c r="R9070" s="301"/>
      <c r="S9070" s="301"/>
      <c r="T9070" s="301"/>
      <c r="U9070" s="301"/>
      <c r="V9070" s="301"/>
      <c r="W9070" s="301"/>
      <c r="X9070" s="301"/>
      <c r="Y9070" s="301"/>
      <c r="Z9070" s="301"/>
      <c r="AA9070" s="301"/>
      <c r="AB9070" s="301"/>
      <c r="AC9070" s="301"/>
      <c r="AD9070" s="301"/>
      <c r="AE9070" s="301"/>
      <c r="AF9070" s="301"/>
      <c r="AG9070" s="301"/>
      <c r="AH9070" s="301"/>
      <c r="AI9070" s="301"/>
    </row>
    <row r="9071" spans="18:35" ht="80.099999999999994" customHeight="1" x14ac:dyDescent="0.2">
      <c r="R9071" s="301"/>
      <c r="S9071" s="301"/>
      <c r="T9071" s="301"/>
      <c r="U9071" s="301"/>
      <c r="V9071" s="301"/>
      <c r="W9071" s="301"/>
      <c r="X9071" s="301"/>
      <c r="Y9071" s="301"/>
      <c r="Z9071" s="301"/>
      <c r="AA9071" s="301"/>
      <c r="AB9071" s="301"/>
      <c r="AC9071" s="301"/>
      <c r="AD9071" s="301"/>
      <c r="AE9071" s="301"/>
      <c r="AF9071" s="301"/>
      <c r="AG9071" s="301"/>
      <c r="AH9071" s="301"/>
      <c r="AI9071" s="301"/>
    </row>
    <row r="9072" spans="18:35" ht="80.099999999999994" customHeight="1" x14ac:dyDescent="0.2">
      <c r="R9072" s="301"/>
      <c r="S9072" s="301"/>
      <c r="T9072" s="301"/>
      <c r="U9072" s="301"/>
      <c r="V9072" s="301"/>
      <c r="W9072" s="301"/>
      <c r="X9072" s="301"/>
      <c r="Y9072" s="301"/>
      <c r="Z9072" s="301"/>
      <c r="AA9072" s="301"/>
      <c r="AB9072" s="301"/>
      <c r="AC9072" s="301"/>
      <c r="AD9072" s="301"/>
      <c r="AE9072" s="301"/>
      <c r="AF9072" s="301"/>
      <c r="AG9072" s="301"/>
      <c r="AH9072" s="301"/>
      <c r="AI9072" s="301"/>
    </row>
    <row r="9073" spans="18:35" ht="80.099999999999994" customHeight="1" x14ac:dyDescent="0.2">
      <c r="R9073" s="301"/>
      <c r="S9073" s="301"/>
      <c r="T9073" s="301"/>
      <c r="U9073" s="301"/>
      <c r="V9073" s="301"/>
      <c r="W9073" s="301"/>
      <c r="X9073" s="301"/>
      <c r="Y9073" s="301"/>
      <c r="Z9073" s="301"/>
      <c r="AA9073" s="301"/>
      <c r="AB9073" s="301"/>
      <c r="AC9073" s="301"/>
      <c r="AD9073" s="301"/>
      <c r="AE9073" s="301"/>
      <c r="AF9073" s="301"/>
      <c r="AG9073" s="301"/>
      <c r="AH9073" s="301"/>
      <c r="AI9073" s="301"/>
    </row>
    <row r="9074" spans="18:35" ht="80.099999999999994" customHeight="1" x14ac:dyDescent="0.2">
      <c r="R9074" s="301"/>
      <c r="S9074" s="301"/>
      <c r="T9074" s="301"/>
      <c r="U9074" s="301"/>
      <c r="V9074" s="301"/>
      <c r="W9074" s="301"/>
      <c r="X9074" s="301"/>
      <c r="Y9074" s="301"/>
      <c r="Z9074" s="301"/>
      <c r="AA9074" s="301"/>
      <c r="AB9074" s="301"/>
      <c r="AC9074" s="301"/>
      <c r="AD9074" s="301"/>
      <c r="AE9074" s="301"/>
      <c r="AF9074" s="301"/>
      <c r="AG9074" s="301"/>
      <c r="AH9074" s="301"/>
      <c r="AI9074" s="301"/>
    </row>
    <row r="9075" spans="18:35" ht="80.099999999999994" customHeight="1" x14ac:dyDescent="0.2">
      <c r="R9075" s="301"/>
      <c r="S9075" s="301"/>
      <c r="T9075" s="301"/>
      <c r="U9075" s="301"/>
      <c r="V9075" s="301"/>
      <c r="W9075" s="301"/>
      <c r="X9075" s="301"/>
      <c r="Y9075" s="301"/>
      <c r="Z9075" s="301"/>
      <c r="AA9075" s="301"/>
      <c r="AB9075" s="301"/>
      <c r="AC9075" s="301"/>
      <c r="AD9075" s="301"/>
      <c r="AE9075" s="301"/>
      <c r="AF9075" s="301"/>
      <c r="AG9075" s="301"/>
      <c r="AH9075" s="301"/>
      <c r="AI9075" s="301"/>
    </row>
    <row r="9076" spans="18:35" ht="80.099999999999994" customHeight="1" x14ac:dyDescent="0.2">
      <c r="R9076" s="301"/>
      <c r="S9076" s="301"/>
      <c r="T9076" s="301"/>
      <c r="U9076" s="301"/>
      <c r="V9076" s="301"/>
      <c r="W9076" s="301"/>
      <c r="X9076" s="301"/>
      <c r="Y9076" s="301"/>
      <c r="Z9076" s="301"/>
      <c r="AA9076" s="301"/>
      <c r="AB9076" s="301"/>
      <c r="AC9076" s="301"/>
      <c r="AD9076" s="301"/>
      <c r="AE9076" s="301"/>
      <c r="AF9076" s="301"/>
      <c r="AG9076" s="301"/>
      <c r="AH9076" s="301"/>
      <c r="AI9076" s="301"/>
    </row>
    <row r="9077" spans="18:35" ht="80.099999999999994" customHeight="1" x14ac:dyDescent="0.2">
      <c r="R9077" s="301"/>
      <c r="S9077" s="301"/>
      <c r="T9077" s="301"/>
      <c r="U9077" s="301"/>
      <c r="V9077" s="301"/>
      <c r="W9077" s="301"/>
      <c r="X9077" s="301"/>
      <c r="Y9077" s="301"/>
      <c r="Z9077" s="301"/>
      <c r="AA9077" s="301"/>
      <c r="AB9077" s="301"/>
      <c r="AC9077" s="301"/>
      <c r="AD9077" s="301"/>
      <c r="AE9077" s="301"/>
      <c r="AF9077" s="301"/>
      <c r="AG9077" s="301"/>
      <c r="AH9077" s="301"/>
      <c r="AI9077" s="301"/>
    </row>
    <row r="9078" spans="18:35" ht="80.099999999999994" customHeight="1" x14ac:dyDescent="0.2">
      <c r="R9078" s="301"/>
      <c r="S9078" s="301"/>
      <c r="T9078" s="301"/>
      <c r="U9078" s="301"/>
      <c r="V9078" s="301"/>
      <c r="W9078" s="301"/>
      <c r="X9078" s="301"/>
      <c r="Y9078" s="301"/>
      <c r="Z9078" s="301"/>
      <c r="AA9078" s="301"/>
      <c r="AB9078" s="301"/>
      <c r="AC9078" s="301"/>
      <c r="AD9078" s="301"/>
      <c r="AE9078" s="301"/>
      <c r="AF9078" s="301"/>
      <c r="AG9078" s="301"/>
      <c r="AH9078" s="301"/>
      <c r="AI9078" s="301"/>
    </row>
    <row r="9079" spans="18:35" ht="80.099999999999994" customHeight="1" x14ac:dyDescent="0.2">
      <c r="R9079" s="301"/>
      <c r="S9079" s="301"/>
      <c r="T9079" s="301"/>
      <c r="U9079" s="301"/>
      <c r="V9079" s="301"/>
      <c r="W9079" s="301"/>
      <c r="X9079" s="301"/>
      <c r="Y9079" s="301"/>
      <c r="Z9079" s="301"/>
      <c r="AA9079" s="301"/>
      <c r="AB9079" s="301"/>
      <c r="AC9079" s="301"/>
      <c r="AD9079" s="301"/>
      <c r="AE9079" s="301"/>
      <c r="AF9079" s="301"/>
      <c r="AG9079" s="301"/>
      <c r="AH9079" s="301"/>
      <c r="AI9079" s="301"/>
    </row>
    <row r="9080" spans="18:35" ht="80.099999999999994" customHeight="1" x14ac:dyDescent="0.2">
      <c r="R9080" s="301"/>
      <c r="S9080" s="301"/>
      <c r="T9080" s="301"/>
      <c r="U9080" s="301"/>
      <c r="V9080" s="301"/>
      <c r="W9080" s="301"/>
      <c r="X9080" s="301"/>
      <c r="Y9080" s="301"/>
      <c r="Z9080" s="301"/>
      <c r="AA9080" s="301"/>
      <c r="AB9080" s="301"/>
      <c r="AC9080" s="301"/>
      <c r="AD9080" s="301"/>
      <c r="AE9080" s="301"/>
      <c r="AF9080" s="301"/>
      <c r="AG9080" s="301"/>
      <c r="AH9080" s="301"/>
      <c r="AI9080" s="301"/>
    </row>
    <row r="9081" spans="18:35" ht="80.099999999999994" customHeight="1" x14ac:dyDescent="0.2">
      <c r="R9081" s="301"/>
      <c r="S9081" s="301"/>
      <c r="T9081" s="301"/>
      <c r="U9081" s="301"/>
      <c r="V9081" s="301"/>
      <c r="W9081" s="301"/>
      <c r="X9081" s="301"/>
      <c r="Y9081" s="301"/>
      <c r="Z9081" s="301"/>
      <c r="AA9081" s="301"/>
      <c r="AB9081" s="301"/>
      <c r="AC9081" s="301"/>
      <c r="AD9081" s="301"/>
      <c r="AE9081" s="301"/>
      <c r="AF9081" s="301"/>
      <c r="AG9081" s="301"/>
      <c r="AH9081" s="301"/>
      <c r="AI9081" s="301"/>
    </row>
    <row r="9082" spans="18:35" ht="80.099999999999994" customHeight="1" x14ac:dyDescent="0.2">
      <c r="R9082" s="301"/>
      <c r="S9082" s="301"/>
      <c r="T9082" s="301"/>
      <c r="U9082" s="301"/>
      <c r="V9082" s="301"/>
      <c r="W9082" s="301"/>
      <c r="X9082" s="301"/>
      <c r="Y9082" s="301"/>
      <c r="Z9082" s="301"/>
      <c r="AA9082" s="301"/>
      <c r="AB9082" s="301"/>
      <c r="AC9082" s="301"/>
      <c r="AD9082" s="301"/>
      <c r="AE9082" s="301"/>
      <c r="AF9082" s="301"/>
      <c r="AG9082" s="301"/>
      <c r="AH9082" s="301"/>
      <c r="AI9082" s="301"/>
    </row>
    <row r="9083" spans="18:35" ht="80.099999999999994" customHeight="1" x14ac:dyDescent="0.2">
      <c r="R9083" s="301"/>
      <c r="S9083" s="301"/>
      <c r="T9083" s="301"/>
      <c r="U9083" s="301"/>
      <c r="V9083" s="301"/>
      <c r="W9083" s="301"/>
      <c r="X9083" s="301"/>
      <c r="Y9083" s="301"/>
      <c r="Z9083" s="301"/>
      <c r="AA9083" s="301"/>
      <c r="AB9083" s="301"/>
      <c r="AC9083" s="301"/>
      <c r="AD9083" s="301"/>
      <c r="AE9083" s="301"/>
      <c r="AF9083" s="301"/>
      <c r="AG9083" s="301"/>
      <c r="AH9083" s="301"/>
      <c r="AI9083" s="301"/>
    </row>
    <row r="9084" spans="18:35" ht="80.099999999999994" customHeight="1" x14ac:dyDescent="0.2">
      <c r="R9084" s="301"/>
      <c r="S9084" s="301"/>
      <c r="T9084" s="301"/>
      <c r="U9084" s="301"/>
      <c r="V9084" s="301"/>
      <c r="W9084" s="301"/>
      <c r="X9084" s="301"/>
      <c r="Y9084" s="301"/>
      <c r="Z9084" s="301"/>
      <c r="AA9084" s="301"/>
      <c r="AB9084" s="301"/>
      <c r="AC9084" s="301"/>
      <c r="AD9084" s="301"/>
      <c r="AE9084" s="301"/>
      <c r="AF9084" s="301"/>
      <c r="AG9084" s="301"/>
      <c r="AH9084" s="301"/>
      <c r="AI9084" s="301"/>
    </row>
    <row r="9085" spans="18:35" ht="80.099999999999994" customHeight="1" x14ac:dyDescent="0.2">
      <c r="R9085" s="301"/>
      <c r="S9085" s="301"/>
      <c r="T9085" s="301"/>
      <c r="U9085" s="301"/>
      <c r="V9085" s="301"/>
      <c r="W9085" s="301"/>
      <c r="X9085" s="301"/>
      <c r="Y9085" s="301"/>
      <c r="Z9085" s="301"/>
      <c r="AA9085" s="301"/>
      <c r="AB9085" s="301"/>
      <c r="AC9085" s="301"/>
      <c r="AD9085" s="301"/>
      <c r="AE9085" s="301"/>
      <c r="AF9085" s="301"/>
      <c r="AG9085" s="301"/>
      <c r="AH9085" s="301"/>
      <c r="AI9085" s="301"/>
    </row>
    <row r="9086" spans="18:35" ht="80.099999999999994" customHeight="1" x14ac:dyDescent="0.2">
      <c r="R9086" s="301"/>
      <c r="S9086" s="301"/>
      <c r="T9086" s="301"/>
      <c r="U9086" s="301"/>
      <c r="V9086" s="301"/>
      <c r="W9086" s="301"/>
      <c r="X9086" s="301"/>
      <c r="Y9086" s="301"/>
      <c r="Z9086" s="301"/>
      <c r="AA9086" s="301"/>
      <c r="AB9086" s="301"/>
      <c r="AC9086" s="301"/>
      <c r="AD9086" s="301"/>
      <c r="AE9086" s="301"/>
      <c r="AF9086" s="301"/>
      <c r="AG9086" s="301"/>
      <c r="AH9086" s="301"/>
      <c r="AI9086" s="301"/>
    </row>
    <row r="9087" spans="18:35" ht="80.099999999999994" customHeight="1" x14ac:dyDescent="0.2">
      <c r="R9087" s="301"/>
      <c r="S9087" s="301"/>
      <c r="T9087" s="301"/>
      <c r="U9087" s="301"/>
      <c r="V9087" s="301"/>
      <c r="W9087" s="301"/>
      <c r="X9087" s="301"/>
      <c r="Y9087" s="301"/>
      <c r="Z9087" s="301"/>
      <c r="AA9087" s="301"/>
      <c r="AB9087" s="301"/>
      <c r="AC9087" s="301"/>
      <c r="AD9087" s="301"/>
      <c r="AE9087" s="301"/>
      <c r="AF9087" s="301"/>
      <c r="AG9087" s="301"/>
      <c r="AH9087" s="301"/>
      <c r="AI9087" s="301"/>
    </row>
    <row r="9088" spans="18:35" ht="80.099999999999994" customHeight="1" x14ac:dyDescent="0.2">
      <c r="R9088" s="301"/>
      <c r="S9088" s="301"/>
      <c r="T9088" s="301"/>
      <c r="U9088" s="301"/>
      <c r="V9088" s="301"/>
      <c r="W9088" s="301"/>
      <c r="X9088" s="301"/>
      <c r="Y9088" s="301"/>
      <c r="Z9088" s="301"/>
      <c r="AA9088" s="301"/>
      <c r="AB9088" s="301"/>
      <c r="AC9088" s="301"/>
      <c r="AD9088" s="301"/>
      <c r="AE9088" s="301"/>
      <c r="AF9088" s="301"/>
      <c r="AG9088" s="301"/>
      <c r="AH9088" s="301"/>
      <c r="AI9088" s="301"/>
    </row>
    <row r="9089" spans="18:35" ht="80.099999999999994" customHeight="1" x14ac:dyDescent="0.2">
      <c r="R9089" s="301"/>
      <c r="S9089" s="301"/>
      <c r="T9089" s="301"/>
      <c r="U9089" s="301"/>
      <c r="V9089" s="301"/>
      <c r="W9089" s="301"/>
      <c r="X9089" s="301"/>
      <c r="Y9089" s="301"/>
      <c r="Z9089" s="301"/>
      <c r="AA9089" s="301"/>
      <c r="AB9089" s="301"/>
      <c r="AC9089" s="301"/>
      <c r="AD9089" s="301"/>
      <c r="AE9089" s="301"/>
      <c r="AF9089" s="301"/>
      <c r="AG9089" s="301"/>
      <c r="AH9089" s="301"/>
      <c r="AI9089" s="301"/>
    </row>
    <row r="9090" spans="18:35" ht="80.099999999999994" customHeight="1" x14ac:dyDescent="0.2">
      <c r="R9090" s="301"/>
      <c r="S9090" s="301"/>
      <c r="T9090" s="301"/>
      <c r="U9090" s="301"/>
      <c r="V9090" s="301"/>
      <c r="W9090" s="301"/>
      <c r="X9090" s="301"/>
      <c r="Y9090" s="301"/>
      <c r="Z9090" s="301"/>
      <c r="AA9090" s="301"/>
      <c r="AB9090" s="301"/>
      <c r="AC9090" s="301"/>
      <c r="AD9090" s="301"/>
      <c r="AE9090" s="301"/>
      <c r="AF9090" s="301"/>
      <c r="AG9090" s="301"/>
      <c r="AH9090" s="301"/>
      <c r="AI9090" s="301"/>
    </row>
    <row r="9091" spans="18:35" ht="80.099999999999994" customHeight="1" x14ac:dyDescent="0.2">
      <c r="R9091" s="301"/>
      <c r="S9091" s="301"/>
      <c r="T9091" s="301"/>
      <c r="U9091" s="301"/>
      <c r="V9091" s="301"/>
      <c r="W9091" s="301"/>
      <c r="X9091" s="301"/>
      <c r="Y9091" s="301"/>
      <c r="Z9091" s="301"/>
      <c r="AA9091" s="301"/>
      <c r="AB9091" s="301"/>
      <c r="AC9091" s="301"/>
      <c r="AD9091" s="301"/>
      <c r="AE9091" s="301"/>
      <c r="AF9091" s="301"/>
      <c r="AG9091" s="301"/>
      <c r="AH9091" s="301"/>
      <c r="AI9091" s="301"/>
    </row>
    <row r="9092" spans="18:35" ht="80.099999999999994" customHeight="1" x14ac:dyDescent="0.2">
      <c r="R9092" s="301"/>
      <c r="S9092" s="301"/>
      <c r="T9092" s="301"/>
      <c r="U9092" s="301"/>
      <c r="V9092" s="301"/>
      <c r="W9092" s="301"/>
      <c r="X9092" s="301"/>
      <c r="Y9092" s="301"/>
      <c r="Z9092" s="301"/>
      <c r="AA9092" s="301"/>
      <c r="AB9092" s="301"/>
      <c r="AC9092" s="301"/>
      <c r="AD9092" s="301"/>
      <c r="AE9092" s="301"/>
      <c r="AF9092" s="301"/>
      <c r="AG9092" s="301"/>
      <c r="AH9092" s="301"/>
      <c r="AI9092" s="301"/>
    </row>
    <row r="9093" spans="18:35" ht="80.099999999999994" customHeight="1" x14ac:dyDescent="0.2">
      <c r="R9093" s="301"/>
      <c r="S9093" s="301"/>
      <c r="T9093" s="301"/>
      <c r="U9093" s="301"/>
      <c r="V9093" s="301"/>
      <c r="W9093" s="301"/>
      <c r="X9093" s="301"/>
      <c r="Y9093" s="301"/>
      <c r="Z9093" s="301"/>
      <c r="AA9093" s="301"/>
      <c r="AB9093" s="301"/>
      <c r="AC9093" s="301"/>
      <c r="AD9093" s="301"/>
      <c r="AE9093" s="301"/>
      <c r="AF9093" s="301"/>
      <c r="AG9093" s="301"/>
      <c r="AH9093" s="301"/>
      <c r="AI9093" s="301"/>
    </row>
    <row r="9094" spans="18:35" ht="80.099999999999994" customHeight="1" x14ac:dyDescent="0.2">
      <c r="R9094" s="301"/>
      <c r="S9094" s="301"/>
      <c r="T9094" s="301"/>
      <c r="U9094" s="301"/>
      <c r="V9094" s="301"/>
      <c r="W9094" s="301"/>
      <c r="X9094" s="301"/>
      <c r="Y9094" s="301"/>
      <c r="Z9094" s="301"/>
      <c r="AA9094" s="301"/>
      <c r="AB9094" s="301"/>
      <c r="AC9094" s="301"/>
      <c r="AD9094" s="301"/>
      <c r="AE9094" s="301"/>
      <c r="AF9094" s="301"/>
      <c r="AG9094" s="301"/>
      <c r="AH9094" s="301"/>
      <c r="AI9094" s="301"/>
    </row>
    <row r="9095" spans="18:35" ht="80.099999999999994" customHeight="1" x14ac:dyDescent="0.2">
      <c r="R9095" s="301"/>
      <c r="S9095" s="301"/>
      <c r="T9095" s="301"/>
      <c r="U9095" s="301"/>
      <c r="V9095" s="301"/>
      <c r="W9095" s="301"/>
      <c r="X9095" s="301"/>
      <c r="Y9095" s="301"/>
      <c r="Z9095" s="301"/>
      <c r="AA9095" s="301"/>
      <c r="AB9095" s="301"/>
      <c r="AC9095" s="301"/>
      <c r="AD9095" s="301"/>
      <c r="AE9095" s="301"/>
      <c r="AF9095" s="301"/>
      <c r="AG9095" s="301"/>
      <c r="AH9095" s="301"/>
      <c r="AI9095" s="301"/>
    </row>
    <row r="9096" spans="18:35" ht="80.099999999999994" customHeight="1" x14ac:dyDescent="0.2">
      <c r="R9096" s="301"/>
      <c r="S9096" s="301"/>
      <c r="T9096" s="301"/>
      <c r="U9096" s="301"/>
      <c r="V9096" s="301"/>
      <c r="W9096" s="301"/>
      <c r="X9096" s="301"/>
      <c r="Y9096" s="301"/>
      <c r="Z9096" s="301"/>
      <c r="AA9096" s="301"/>
      <c r="AB9096" s="301"/>
      <c r="AC9096" s="301"/>
      <c r="AD9096" s="301"/>
      <c r="AE9096" s="301"/>
      <c r="AF9096" s="301"/>
      <c r="AG9096" s="301"/>
      <c r="AH9096" s="301"/>
      <c r="AI9096" s="301"/>
    </row>
    <row r="9097" spans="18:35" ht="80.099999999999994" customHeight="1" x14ac:dyDescent="0.2">
      <c r="R9097" s="301"/>
      <c r="S9097" s="301"/>
      <c r="T9097" s="301"/>
      <c r="U9097" s="301"/>
      <c r="V9097" s="301"/>
      <c r="W9097" s="301"/>
      <c r="X9097" s="301"/>
      <c r="Y9097" s="301"/>
      <c r="Z9097" s="301"/>
      <c r="AA9097" s="301"/>
      <c r="AB9097" s="301"/>
      <c r="AC9097" s="301"/>
      <c r="AD9097" s="301"/>
      <c r="AE9097" s="301"/>
      <c r="AF9097" s="301"/>
      <c r="AG9097" s="301"/>
      <c r="AH9097" s="301"/>
      <c r="AI9097" s="301"/>
    </row>
    <row r="9098" spans="18:35" ht="80.099999999999994" customHeight="1" x14ac:dyDescent="0.2">
      <c r="R9098" s="301"/>
      <c r="S9098" s="301"/>
      <c r="T9098" s="301"/>
      <c r="U9098" s="301"/>
      <c r="V9098" s="301"/>
      <c r="W9098" s="301"/>
      <c r="X9098" s="301"/>
      <c r="Y9098" s="301"/>
      <c r="Z9098" s="301"/>
      <c r="AA9098" s="301"/>
      <c r="AB9098" s="301"/>
      <c r="AC9098" s="301"/>
      <c r="AD9098" s="301"/>
      <c r="AE9098" s="301"/>
      <c r="AF9098" s="301"/>
      <c r="AG9098" s="301"/>
      <c r="AH9098" s="301"/>
      <c r="AI9098" s="301"/>
    </row>
    <row r="9099" spans="18:35" ht="80.099999999999994" customHeight="1" x14ac:dyDescent="0.2">
      <c r="R9099" s="301"/>
      <c r="S9099" s="301"/>
      <c r="T9099" s="301"/>
      <c r="U9099" s="301"/>
      <c r="V9099" s="301"/>
      <c r="W9099" s="301"/>
      <c r="X9099" s="301"/>
      <c r="Y9099" s="301"/>
      <c r="Z9099" s="301"/>
      <c r="AA9099" s="301"/>
      <c r="AB9099" s="301"/>
      <c r="AC9099" s="301"/>
      <c r="AD9099" s="301"/>
      <c r="AE9099" s="301"/>
      <c r="AF9099" s="301"/>
      <c r="AG9099" s="301"/>
      <c r="AH9099" s="301"/>
      <c r="AI9099" s="301"/>
    </row>
    <row r="9100" spans="18:35" ht="80.099999999999994" customHeight="1" x14ac:dyDescent="0.2">
      <c r="R9100" s="301"/>
      <c r="S9100" s="301"/>
      <c r="T9100" s="301"/>
      <c r="U9100" s="301"/>
      <c r="V9100" s="301"/>
      <c r="W9100" s="301"/>
      <c r="X9100" s="301"/>
      <c r="Y9100" s="301"/>
      <c r="Z9100" s="301"/>
      <c r="AA9100" s="301"/>
      <c r="AB9100" s="301"/>
      <c r="AC9100" s="301"/>
      <c r="AD9100" s="301"/>
      <c r="AE9100" s="301"/>
      <c r="AF9100" s="301"/>
      <c r="AG9100" s="301"/>
      <c r="AH9100" s="301"/>
      <c r="AI9100" s="301"/>
    </row>
    <row r="9101" spans="18:35" ht="80.099999999999994" customHeight="1" x14ac:dyDescent="0.2">
      <c r="R9101" s="301"/>
      <c r="S9101" s="301"/>
      <c r="T9101" s="301"/>
      <c r="U9101" s="301"/>
      <c r="V9101" s="301"/>
      <c r="W9101" s="301"/>
      <c r="X9101" s="301"/>
      <c r="Y9101" s="301"/>
      <c r="Z9101" s="301"/>
      <c r="AA9101" s="301"/>
      <c r="AB9101" s="301"/>
      <c r="AC9101" s="301"/>
      <c r="AD9101" s="301"/>
      <c r="AE9101" s="301"/>
      <c r="AF9101" s="301"/>
      <c r="AG9101" s="301"/>
      <c r="AH9101" s="301"/>
      <c r="AI9101" s="301"/>
    </row>
    <row r="9102" spans="18:35" ht="80.099999999999994" customHeight="1" x14ac:dyDescent="0.2">
      <c r="R9102" s="301"/>
      <c r="S9102" s="301"/>
      <c r="T9102" s="301"/>
      <c r="U9102" s="301"/>
      <c r="V9102" s="301"/>
      <c r="W9102" s="301"/>
      <c r="X9102" s="301"/>
      <c r="Y9102" s="301"/>
      <c r="Z9102" s="301"/>
      <c r="AA9102" s="301"/>
      <c r="AB9102" s="301"/>
      <c r="AC9102" s="301"/>
      <c r="AD9102" s="301"/>
      <c r="AE9102" s="301"/>
      <c r="AF9102" s="301"/>
      <c r="AG9102" s="301"/>
      <c r="AH9102" s="301"/>
      <c r="AI9102" s="301"/>
    </row>
    <row r="9103" spans="18:35" ht="80.099999999999994" customHeight="1" x14ac:dyDescent="0.2">
      <c r="R9103" s="301"/>
      <c r="S9103" s="301"/>
      <c r="T9103" s="301"/>
      <c r="U9103" s="301"/>
      <c r="V9103" s="301"/>
      <c r="W9103" s="301"/>
      <c r="X9103" s="301"/>
      <c r="Y9103" s="301"/>
      <c r="Z9103" s="301"/>
      <c r="AA9103" s="301"/>
      <c r="AB9103" s="301"/>
      <c r="AC9103" s="301"/>
      <c r="AD9103" s="301"/>
      <c r="AE9103" s="301"/>
      <c r="AF9103" s="301"/>
      <c r="AG9103" s="301"/>
      <c r="AH9103" s="301"/>
      <c r="AI9103" s="301"/>
    </row>
    <row r="9104" spans="18:35" ht="80.099999999999994" customHeight="1" x14ac:dyDescent="0.2">
      <c r="R9104" s="301"/>
      <c r="S9104" s="301"/>
      <c r="T9104" s="301"/>
      <c r="U9104" s="301"/>
      <c r="V9104" s="301"/>
      <c r="W9104" s="301"/>
      <c r="X9104" s="301"/>
      <c r="Y9104" s="301"/>
      <c r="Z9104" s="301"/>
      <c r="AA9104" s="301"/>
      <c r="AB9104" s="301"/>
      <c r="AC9104" s="301"/>
      <c r="AD9104" s="301"/>
      <c r="AE9104" s="301"/>
      <c r="AF9104" s="301"/>
      <c r="AG9104" s="301"/>
      <c r="AH9104" s="301"/>
      <c r="AI9104" s="301"/>
    </row>
    <row r="9105" spans="18:35" ht="80.099999999999994" customHeight="1" x14ac:dyDescent="0.2">
      <c r="R9105" s="301"/>
      <c r="S9105" s="301"/>
      <c r="T9105" s="301"/>
      <c r="U9105" s="301"/>
      <c r="V9105" s="301"/>
      <c r="W9105" s="301"/>
      <c r="X9105" s="301"/>
      <c r="Y9105" s="301"/>
      <c r="Z9105" s="301"/>
      <c r="AA9105" s="301"/>
      <c r="AB9105" s="301"/>
      <c r="AC9105" s="301"/>
      <c r="AD9105" s="301"/>
      <c r="AE9105" s="301"/>
      <c r="AF9105" s="301"/>
      <c r="AG9105" s="301"/>
      <c r="AH9105" s="301"/>
      <c r="AI9105" s="301"/>
    </row>
    <row r="9106" spans="18:35" ht="80.099999999999994" customHeight="1" x14ac:dyDescent="0.2">
      <c r="R9106" s="301"/>
      <c r="S9106" s="301"/>
      <c r="T9106" s="301"/>
      <c r="U9106" s="301"/>
      <c r="V9106" s="301"/>
      <c r="W9106" s="301"/>
      <c r="X9106" s="301"/>
      <c r="Y9106" s="301"/>
      <c r="Z9106" s="301"/>
      <c r="AA9106" s="301"/>
      <c r="AB9106" s="301"/>
      <c r="AC9106" s="301"/>
      <c r="AD9106" s="301"/>
      <c r="AE9106" s="301"/>
      <c r="AF9106" s="301"/>
      <c r="AG9106" s="301"/>
      <c r="AH9106" s="301"/>
      <c r="AI9106" s="301"/>
    </row>
    <row r="9107" spans="18:35" ht="80.099999999999994" customHeight="1" x14ac:dyDescent="0.2">
      <c r="R9107" s="301"/>
      <c r="S9107" s="301"/>
      <c r="T9107" s="301"/>
      <c r="U9107" s="301"/>
      <c r="V9107" s="301"/>
      <c r="W9107" s="301"/>
      <c r="X9107" s="301"/>
      <c r="Y9107" s="301"/>
      <c r="Z9107" s="301"/>
      <c r="AA9107" s="301"/>
      <c r="AB9107" s="301"/>
      <c r="AC9107" s="301"/>
      <c r="AD9107" s="301"/>
      <c r="AE9107" s="301"/>
      <c r="AF9107" s="301"/>
      <c r="AG9107" s="301"/>
      <c r="AH9107" s="301"/>
      <c r="AI9107" s="301"/>
    </row>
    <row r="9108" spans="18:35" ht="80.099999999999994" customHeight="1" x14ac:dyDescent="0.2">
      <c r="R9108" s="301"/>
      <c r="S9108" s="301"/>
      <c r="T9108" s="301"/>
      <c r="U9108" s="301"/>
      <c r="V9108" s="301"/>
      <c r="W9108" s="301"/>
      <c r="X9108" s="301"/>
      <c r="Y9108" s="301"/>
      <c r="Z9108" s="301"/>
      <c r="AA9108" s="301"/>
      <c r="AB9108" s="301"/>
      <c r="AC9108" s="301"/>
      <c r="AD9108" s="301"/>
      <c r="AE9108" s="301"/>
      <c r="AF9108" s="301"/>
      <c r="AG9108" s="301"/>
      <c r="AH9108" s="301"/>
      <c r="AI9108" s="301"/>
    </row>
    <row r="9109" spans="18:35" ht="80.099999999999994" customHeight="1" x14ac:dyDescent="0.2">
      <c r="R9109" s="301"/>
      <c r="S9109" s="301"/>
      <c r="T9109" s="301"/>
      <c r="U9109" s="301"/>
      <c r="V9109" s="301"/>
      <c r="W9109" s="301"/>
      <c r="X9109" s="301"/>
      <c r="Y9109" s="301"/>
      <c r="Z9109" s="301"/>
      <c r="AA9109" s="301"/>
      <c r="AB9109" s="301"/>
      <c r="AC9109" s="301"/>
      <c r="AD9109" s="301"/>
      <c r="AE9109" s="301"/>
      <c r="AF9109" s="301"/>
      <c r="AG9109" s="301"/>
      <c r="AH9109" s="301"/>
      <c r="AI9109" s="301"/>
    </row>
    <row r="9110" spans="18:35" ht="80.099999999999994" customHeight="1" x14ac:dyDescent="0.2">
      <c r="R9110" s="301"/>
      <c r="S9110" s="301"/>
      <c r="T9110" s="301"/>
      <c r="U9110" s="301"/>
      <c r="V9110" s="301"/>
      <c r="W9110" s="301"/>
      <c r="X9110" s="301"/>
      <c r="Y9110" s="301"/>
      <c r="Z9110" s="301"/>
      <c r="AA9110" s="301"/>
      <c r="AB9110" s="301"/>
      <c r="AC9110" s="301"/>
      <c r="AD9110" s="301"/>
      <c r="AE9110" s="301"/>
      <c r="AF9110" s="301"/>
      <c r="AG9110" s="301"/>
      <c r="AH9110" s="301"/>
      <c r="AI9110" s="301"/>
    </row>
    <row r="9111" spans="18:35" ht="80.099999999999994" customHeight="1" x14ac:dyDescent="0.2">
      <c r="R9111" s="301"/>
      <c r="S9111" s="301"/>
      <c r="T9111" s="301"/>
      <c r="U9111" s="301"/>
      <c r="V9111" s="301"/>
      <c r="W9111" s="301"/>
      <c r="X9111" s="301"/>
      <c r="Y9111" s="301"/>
      <c r="Z9111" s="301"/>
      <c r="AA9111" s="301"/>
      <c r="AB9111" s="301"/>
      <c r="AC9111" s="301"/>
      <c r="AD9111" s="301"/>
      <c r="AE9111" s="301"/>
      <c r="AF9111" s="301"/>
      <c r="AG9111" s="301"/>
      <c r="AH9111" s="301"/>
      <c r="AI9111" s="301"/>
    </row>
    <row r="9112" spans="18:35" ht="80.099999999999994" customHeight="1" x14ac:dyDescent="0.2">
      <c r="R9112" s="301"/>
      <c r="S9112" s="301"/>
      <c r="T9112" s="301"/>
      <c r="U9112" s="301"/>
      <c r="V9112" s="301"/>
      <c r="W9112" s="301"/>
      <c r="X9112" s="301"/>
      <c r="Y9112" s="301"/>
      <c r="Z9112" s="301"/>
      <c r="AA9112" s="301"/>
      <c r="AB9112" s="301"/>
      <c r="AC9112" s="301"/>
      <c r="AD9112" s="301"/>
      <c r="AE9112" s="301"/>
      <c r="AF9112" s="301"/>
      <c r="AG9112" s="301"/>
      <c r="AH9112" s="301"/>
      <c r="AI9112" s="301"/>
    </row>
    <row r="9113" spans="18:35" ht="80.099999999999994" customHeight="1" x14ac:dyDescent="0.2">
      <c r="R9113" s="301"/>
      <c r="S9113" s="301"/>
      <c r="T9113" s="301"/>
      <c r="U9113" s="301"/>
      <c r="V9113" s="301"/>
      <c r="W9113" s="301"/>
      <c r="X9113" s="301"/>
      <c r="Y9113" s="301"/>
      <c r="Z9113" s="301"/>
      <c r="AA9113" s="301"/>
      <c r="AB9113" s="301"/>
      <c r="AC9113" s="301"/>
      <c r="AD9113" s="301"/>
      <c r="AE9113" s="301"/>
      <c r="AF9113" s="301"/>
      <c r="AG9113" s="301"/>
      <c r="AH9113" s="301"/>
      <c r="AI9113" s="301"/>
    </row>
    <row r="9114" spans="18:35" ht="80.099999999999994" customHeight="1" x14ac:dyDescent="0.2">
      <c r="R9114" s="301"/>
      <c r="S9114" s="301"/>
      <c r="T9114" s="301"/>
      <c r="U9114" s="301"/>
      <c r="V9114" s="301"/>
      <c r="W9114" s="301"/>
      <c r="X9114" s="301"/>
      <c r="Y9114" s="301"/>
      <c r="Z9114" s="301"/>
      <c r="AA9114" s="301"/>
      <c r="AB9114" s="301"/>
      <c r="AC9114" s="301"/>
      <c r="AD9114" s="301"/>
      <c r="AE9114" s="301"/>
      <c r="AF9114" s="301"/>
      <c r="AG9114" s="301"/>
      <c r="AH9114" s="301"/>
      <c r="AI9114" s="301"/>
    </row>
    <row r="9115" spans="18:35" ht="80.099999999999994" customHeight="1" x14ac:dyDescent="0.2">
      <c r="R9115" s="301"/>
      <c r="S9115" s="301"/>
      <c r="T9115" s="301"/>
      <c r="U9115" s="301"/>
      <c r="V9115" s="301"/>
      <c r="W9115" s="301"/>
      <c r="X9115" s="301"/>
      <c r="Y9115" s="301"/>
      <c r="Z9115" s="301"/>
      <c r="AA9115" s="301"/>
      <c r="AB9115" s="301"/>
      <c r="AC9115" s="301"/>
      <c r="AD9115" s="301"/>
      <c r="AE9115" s="301"/>
      <c r="AF9115" s="301"/>
      <c r="AG9115" s="301"/>
      <c r="AH9115" s="301"/>
      <c r="AI9115" s="301"/>
    </row>
    <row r="9116" spans="18:35" ht="80.099999999999994" customHeight="1" x14ac:dyDescent="0.2">
      <c r="R9116" s="301"/>
      <c r="S9116" s="301"/>
      <c r="T9116" s="301"/>
      <c r="U9116" s="301"/>
      <c r="V9116" s="301"/>
      <c r="W9116" s="301"/>
      <c r="X9116" s="301"/>
      <c r="Y9116" s="301"/>
      <c r="Z9116" s="301"/>
      <c r="AA9116" s="301"/>
      <c r="AB9116" s="301"/>
      <c r="AC9116" s="301"/>
      <c r="AD9116" s="301"/>
      <c r="AE9116" s="301"/>
      <c r="AF9116" s="301"/>
      <c r="AG9116" s="301"/>
      <c r="AH9116" s="301"/>
      <c r="AI9116" s="301"/>
    </row>
    <row r="9117" spans="18:35" ht="80.099999999999994" customHeight="1" x14ac:dyDescent="0.2">
      <c r="R9117" s="301"/>
      <c r="S9117" s="301"/>
      <c r="T9117" s="301"/>
      <c r="U9117" s="301"/>
      <c r="V9117" s="301"/>
      <c r="W9117" s="301"/>
      <c r="X9117" s="301"/>
      <c r="Y9117" s="301"/>
      <c r="Z9117" s="301"/>
      <c r="AA9117" s="301"/>
      <c r="AB9117" s="301"/>
      <c r="AC9117" s="301"/>
      <c r="AD9117" s="301"/>
      <c r="AE9117" s="301"/>
      <c r="AF9117" s="301"/>
      <c r="AG9117" s="301"/>
      <c r="AH9117" s="301"/>
      <c r="AI9117" s="301"/>
    </row>
    <row r="9118" spans="18:35" ht="80.099999999999994" customHeight="1" x14ac:dyDescent="0.2">
      <c r="R9118" s="301"/>
      <c r="S9118" s="301"/>
      <c r="T9118" s="301"/>
      <c r="U9118" s="301"/>
      <c r="V9118" s="301"/>
      <c r="W9118" s="301"/>
      <c r="X9118" s="301"/>
      <c r="Y9118" s="301"/>
      <c r="Z9118" s="301"/>
      <c r="AA9118" s="301"/>
      <c r="AB9118" s="301"/>
      <c r="AC9118" s="301"/>
      <c r="AD9118" s="301"/>
      <c r="AE9118" s="301"/>
      <c r="AF9118" s="301"/>
      <c r="AG9118" s="301"/>
      <c r="AH9118" s="301"/>
      <c r="AI9118" s="301"/>
    </row>
    <row r="9119" spans="18:35" ht="80.099999999999994" customHeight="1" x14ac:dyDescent="0.2">
      <c r="R9119" s="301"/>
      <c r="S9119" s="301"/>
      <c r="T9119" s="301"/>
      <c r="U9119" s="301"/>
      <c r="V9119" s="301"/>
      <c r="W9119" s="301"/>
      <c r="X9119" s="301"/>
      <c r="Y9119" s="301"/>
      <c r="Z9119" s="301"/>
      <c r="AA9119" s="301"/>
      <c r="AB9119" s="301"/>
      <c r="AC9119" s="301"/>
      <c r="AD9119" s="301"/>
      <c r="AE9119" s="301"/>
      <c r="AF9119" s="301"/>
      <c r="AG9119" s="301"/>
      <c r="AH9119" s="301"/>
      <c r="AI9119" s="301"/>
    </row>
    <row r="9120" spans="18:35" ht="80.099999999999994" customHeight="1" x14ac:dyDescent="0.2">
      <c r="R9120" s="301"/>
      <c r="S9120" s="301"/>
      <c r="T9120" s="301"/>
      <c r="U9120" s="301"/>
      <c r="V9120" s="301"/>
      <c r="W9120" s="301"/>
      <c r="X9120" s="301"/>
      <c r="Y9120" s="301"/>
      <c r="Z9120" s="301"/>
      <c r="AA9120" s="301"/>
      <c r="AB9120" s="301"/>
      <c r="AC9120" s="301"/>
      <c r="AD9120" s="301"/>
      <c r="AE9120" s="301"/>
      <c r="AF9120" s="301"/>
      <c r="AG9120" s="301"/>
      <c r="AH9120" s="301"/>
      <c r="AI9120" s="301"/>
    </row>
    <row r="9121" spans="18:35" ht="80.099999999999994" customHeight="1" x14ac:dyDescent="0.2">
      <c r="R9121" s="301"/>
      <c r="S9121" s="301"/>
      <c r="T9121" s="301"/>
      <c r="U9121" s="301"/>
      <c r="V9121" s="301"/>
      <c r="W9121" s="301"/>
      <c r="X9121" s="301"/>
      <c r="Y9121" s="301"/>
      <c r="Z9121" s="301"/>
      <c r="AA9121" s="301"/>
      <c r="AB9121" s="301"/>
      <c r="AC9121" s="301"/>
      <c r="AD9121" s="301"/>
      <c r="AE9121" s="301"/>
      <c r="AF9121" s="301"/>
      <c r="AG9121" s="301"/>
      <c r="AH9121" s="301"/>
      <c r="AI9121" s="301"/>
    </row>
    <row r="9122" spans="18:35" ht="80.099999999999994" customHeight="1" x14ac:dyDescent="0.2">
      <c r="R9122" s="301"/>
      <c r="S9122" s="301"/>
      <c r="T9122" s="301"/>
      <c r="U9122" s="301"/>
      <c r="V9122" s="301"/>
      <c r="W9122" s="301"/>
      <c r="X9122" s="301"/>
      <c r="Y9122" s="301"/>
      <c r="Z9122" s="301"/>
      <c r="AA9122" s="301"/>
      <c r="AB9122" s="301"/>
      <c r="AC9122" s="301"/>
      <c r="AD9122" s="301"/>
      <c r="AE9122" s="301"/>
      <c r="AF9122" s="301"/>
      <c r="AG9122" s="301"/>
      <c r="AH9122" s="301"/>
      <c r="AI9122" s="301"/>
    </row>
    <row r="9123" spans="18:35" ht="80.099999999999994" customHeight="1" x14ac:dyDescent="0.2">
      <c r="R9123" s="301"/>
      <c r="S9123" s="301"/>
      <c r="T9123" s="301"/>
      <c r="U9123" s="301"/>
      <c r="V9123" s="301"/>
      <c r="W9123" s="301"/>
      <c r="X9123" s="301"/>
      <c r="Y9123" s="301"/>
      <c r="Z9123" s="301"/>
      <c r="AA9123" s="301"/>
      <c r="AB9123" s="301"/>
      <c r="AC9123" s="301"/>
      <c r="AD9123" s="301"/>
      <c r="AE9123" s="301"/>
      <c r="AF9123" s="301"/>
      <c r="AG9123" s="301"/>
      <c r="AH9123" s="301"/>
      <c r="AI9123" s="301"/>
    </row>
    <row r="9124" spans="18:35" ht="80.099999999999994" customHeight="1" x14ac:dyDescent="0.2">
      <c r="R9124" s="301"/>
      <c r="S9124" s="301"/>
      <c r="T9124" s="301"/>
      <c r="U9124" s="301"/>
      <c r="V9124" s="301"/>
      <c r="W9124" s="301"/>
      <c r="X9124" s="301"/>
      <c r="Y9124" s="301"/>
      <c r="Z9124" s="301"/>
      <c r="AA9124" s="301"/>
      <c r="AB9124" s="301"/>
      <c r="AC9124" s="301"/>
      <c r="AD9124" s="301"/>
      <c r="AE9124" s="301"/>
      <c r="AF9124" s="301"/>
      <c r="AG9124" s="301"/>
      <c r="AH9124" s="301"/>
      <c r="AI9124" s="301"/>
    </row>
    <row r="9125" spans="18:35" ht="80.099999999999994" customHeight="1" x14ac:dyDescent="0.2">
      <c r="R9125" s="301"/>
      <c r="S9125" s="301"/>
      <c r="T9125" s="301"/>
      <c r="U9125" s="301"/>
      <c r="V9125" s="301"/>
      <c r="W9125" s="301"/>
      <c r="X9125" s="301"/>
      <c r="Y9125" s="301"/>
      <c r="Z9125" s="301"/>
      <c r="AA9125" s="301"/>
      <c r="AB9125" s="301"/>
      <c r="AC9125" s="301"/>
      <c r="AD9125" s="301"/>
      <c r="AE9125" s="301"/>
      <c r="AF9125" s="301"/>
      <c r="AG9125" s="301"/>
      <c r="AH9125" s="301"/>
      <c r="AI9125" s="301"/>
    </row>
    <row r="9126" spans="18:35" ht="80.099999999999994" customHeight="1" x14ac:dyDescent="0.2">
      <c r="R9126" s="301"/>
      <c r="S9126" s="301"/>
      <c r="T9126" s="301"/>
      <c r="U9126" s="301"/>
      <c r="V9126" s="301"/>
      <c r="W9126" s="301"/>
      <c r="X9126" s="301"/>
      <c r="Y9126" s="301"/>
      <c r="Z9126" s="301"/>
      <c r="AA9126" s="301"/>
      <c r="AB9126" s="301"/>
      <c r="AC9126" s="301"/>
      <c r="AD9126" s="301"/>
      <c r="AE9126" s="301"/>
      <c r="AF9126" s="301"/>
      <c r="AG9126" s="301"/>
      <c r="AH9126" s="301"/>
      <c r="AI9126" s="301"/>
    </row>
    <row r="9127" spans="18:35" ht="80.099999999999994" customHeight="1" x14ac:dyDescent="0.2">
      <c r="R9127" s="301"/>
      <c r="S9127" s="301"/>
      <c r="T9127" s="301"/>
      <c r="U9127" s="301"/>
      <c r="V9127" s="301"/>
      <c r="W9127" s="301"/>
      <c r="X9127" s="301"/>
      <c r="Y9127" s="301"/>
      <c r="Z9127" s="301"/>
      <c r="AA9127" s="301"/>
      <c r="AB9127" s="301"/>
      <c r="AC9127" s="301"/>
      <c r="AD9127" s="301"/>
      <c r="AE9127" s="301"/>
      <c r="AF9127" s="301"/>
      <c r="AG9127" s="301"/>
      <c r="AH9127" s="301"/>
      <c r="AI9127" s="301"/>
    </row>
    <row r="9128" spans="18:35" ht="80.099999999999994" customHeight="1" x14ac:dyDescent="0.2">
      <c r="R9128" s="301"/>
      <c r="S9128" s="301"/>
      <c r="T9128" s="301"/>
      <c r="U9128" s="301"/>
      <c r="V9128" s="301"/>
      <c r="W9128" s="301"/>
      <c r="X9128" s="301"/>
      <c r="Y9128" s="301"/>
      <c r="Z9128" s="301"/>
      <c r="AA9128" s="301"/>
      <c r="AB9128" s="301"/>
      <c r="AC9128" s="301"/>
      <c r="AD9128" s="301"/>
      <c r="AE9128" s="301"/>
      <c r="AF9128" s="301"/>
      <c r="AG9128" s="301"/>
      <c r="AH9128" s="301"/>
      <c r="AI9128" s="301"/>
    </row>
    <row r="9129" spans="18:35" ht="80.099999999999994" customHeight="1" x14ac:dyDescent="0.2">
      <c r="R9129" s="301"/>
      <c r="S9129" s="301"/>
      <c r="T9129" s="301"/>
      <c r="U9129" s="301"/>
      <c r="V9129" s="301"/>
      <c r="W9129" s="301"/>
      <c r="X9129" s="301"/>
      <c r="Y9129" s="301"/>
      <c r="Z9129" s="301"/>
      <c r="AA9129" s="301"/>
      <c r="AB9129" s="301"/>
      <c r="AC9129" s="301"/>
      <c r="AD9129" s="301"/>
      <c r="AE9129" s="301"/>
      <c r="AF9129" s="301"/>
      <c r="AG9129" s="301"/>
      <c r="AH9129" s="301"/>
      <c r="AI9129" s="301"/>
    </row>
    <row r="9130" spans="18:35" ht="80.099999999999994" customHeight="1" x14ac:dyDescent="0.2">
      <c r="R9130" s="301"/>
      <c r="S9130" s="301"/>
      <c r="T9130" s="301"/>
      <c r="U9130" s="301"/>
      <c r="V9130" s="301"/>
      <c r="W9130" s="301"/>
      <c r="X9130" s="301"/>
      <c r="Y9130" s="301"/>
      <c r="Z9130" s="301"/>
      <c r="AA9130" s="301"/>
      <c r="AB9130" s="301"/>
      <c r="AC9130" s="301"/>
      <c r="AD9130" s="301"/>
      <c r="AE9130" s="301"/>
      <c r="AF9130" s="301"/>
      <c r="AG9130" s="301"/>
      <c r="AH9130" s="301"/>
      <c r="AI9130" s="301"/>
    </row>
    <row r="9131" spans="18:35" ht="80.099999999999994" customHeight="1" x14ac:dyDescent="0.2">
      <c r="R9131" s="301"/>
      <c r="S9131" s="301"/>
      <c r="T9131" s="301"/>
      <c r="U9131" s="301"/>
      <c r="V9131" s="301"/>
      <c r="W9131" s="301"/>
      <c r="X9131" s="301"/>
      <c r="Y9131" s="301"/>
      <c r="Z9131" s="301"/>
      <c r="AA9131" s="301"/>
      <c r="AB9131" s="301"/>
      <c r="AC9131" s="301"/>
      <c r="AD9131" s="301"/>
      <c r="AE9131" s="301"/>
      <c r="AF9131" s="301"/>
      <c r="AG9131" s="301"/>
      <c r="AH9131" s="301"/>
      <c r="AI9131" s="301"/>
    </row>
    <row r="9132" spans="18:35" ht="80.099999999999994" customHeight="1" x14ac:dyDescent="0.2">
      <c r="R9132" s="301"/>
      <c r="S9132" s="301"/>
      <c r="T9132" s="301"/>
      <c r="U9132" s="301"/>
      <c r="V9132" s="301"/>
      <c r="W9132" s="301"/>
      <c r="X9132" s="301"/>
      <c r="Y9132" s="301"/>
      <c r="Z9132" s="301"/>
      <c r="AA9132" s="301"/>
      <c r="AB9132" s="301"/>
      <c r="AC9132" s="301"/>
      <c r="AD9132" s="301"/>
      <c r="AE9132" s="301"/>
      <c r="AF9132" s="301"/>
      <c r="AG9132" s="301"/>
      <c r="AH9132" s="301"/>
      <c r="AI9132" s="301"/>
    </row>
    <row r="9133" spans="18:35" ht="80.099999999999994" customHeight="1" x14ac:dyDescent="0.2">
      <c r="R9133" s="301"/>
      <c r="S9133" s="301"/>
      <c r="T9133" s="301"/>
      <c r="U9133" s="301"/>
      <c r="V9133" s="301"/>
      <c r="W9133" s="301"/>
      <c r="X9133" s="301"/>
      <c r="Y9133" s="301"/>
      <c r="Z9133" s="301"/>
      <c r="AA9133" s="301"/>
      <c r="AB9133" s="301"/>
      <c r="AC9133" s="301"/>
      <c r="AD9133" s="301"/>
      <c r="AE9133" s="301"/>
      <c r="AF9133" s="301"/>
      <c r="AG9133" s="301"/>
      <c r="AH9133" s="301"/>
      <c r="AI9133" s="301"/>
    </row>
    <row r="9134" spans="18:35" ht="80.099999999999994" customHeight="1" x14ac:dyDescent="0.2">
      <c r="R9134" s="301"/>
      <c r="S9134" s="301"/>
      <c r="T9134" s="301"/>
      <c r="U9134" s="301"/>
      <c r="V9134" s="301"/>
      <c r="W9134" s="301"/>
      <c r="X9134" s="301"/>
      <c r="Y9134" s="301"/>
      <c r="Z9134" s="301"/>
      <c r="AA9134" s="301"/>
      <c r="AB9134" s="301"/>
      <c r="AC9134" s="301"/>
      <c r="AD9134" s="301"/>
      <c r="AE9134" s="301"/>
      <c r="AF9134" s="301"/>
      <c r="AG9134" s="301"/>
      <c r="AH9134" s="301"/>
      <c r="AI9134" s="301"/>
    </row>
    <row r="9135" spans="18:35" ht="80.099999999999994" customHeight="1" x14ac:dyDescent="0.2">
      <c r="R9135" s="301"/>
      <c r="S9135" s="301"/>
      <c r="T9135" s="301"/>
      <c r="U9135" s="301"/>
      <c r="V9135" s="301"/>
      <c r="W9135" s="301"/>
      <c r="X9135" s="301"/>
      <c r="Y9135" s="301"/>
      <c r="Z9135" s="301"/>
      <c r="AA9135" s="301"/>
      <c r="AB9135" s="301"/>
      <c r="AC9135" s="301"/>
      <c r="AD9135" s="301"/>
      <c r="AE9135" s="301"/>
      <c r="AF9135" s="301"/>
      <c r="AG9135" s="301"/>
      <c r="AH9135" s="301"/>
      <c r="AI9135" s="301"/>
    </row>
    <row r="9136" spans="18:35" ht="80.099999999999994" customHeight="1" x14ac:dyDescent="0.2">
      <c r="R9136" s="301"/>
      <c r="S9136" s="301"/>
      <c r="T9136" s="301"/>
      <c r="U9136" s="301"/>
      <c r="V9136" s="301"/>
      <c r="W9136" s="301"/>
      <c r="X9136" s="301"/>
      <c r="Y9136" s="301"/>
      <c r="Z9136" s="301"/>
      <c r="AA9136" s="301"/>
      <c r="AB9136" s="301"/>
      <c r="AC9136" s="301"/>
      <c r="AD9136" s="301"/>
      <c r="AE9136" s="301"/>
      <c r="AF9136" s="301"/>
      <c r="AG9136" s="301"/>
      <c r="AH9136" s="301"/>
      <c r="AI9136" s="301"/>
    </row>
    <row r="9137" spans="18:35" ht="80.099999999999994" customHeight="1" x14ac:dyDescent="0.2">
      <c r="R9137" s="301"/>
      <c r="S9137" s="301"/>
      <c r="T9137" s="301"/>
      <c r="U9137" s="301"/>
      <c r="V9137" s="301"/>
      <c r="W9137" s="301"/>
      <c r="X9137" s="301"/>
      <c r="Y9137" s="301"/>
      <c r="Z9137" s="301"/>
      <c r="AA9137" s="301"/>
      <c r="AB9137" s="301"/>
      <c r="AC9137" s="301"/>
      <c r="AD9137" s="301"/>
      <c r="AE9137" s="301"/>
      <c r="AF9137" s="301"/>
      <c r="AG9137" s="301"/>
      <c r="AH9137" s="301"/>
      <c r="AI9137" s="301"/>
    </row>
    <row r="9138" spans="18:35" ht="80.099999999999994" customHeight="1" x14ac:dyDescent="0.2">
      <c r="R9138" s="301"/>
      <c r="S9138" s="301"/>
      <c r="T9138" s="301"/>
      <c r="U9138" s="301"/>
      <c r="V9138" s="301"/>
      <c r="W9138" s="301"/>
      <c r="X9138" s="301"/>
      <c r="Y9138" s="301"/>
      <c r="Z9138" s="301"/>
      <c r="AA9138" s="301"/>
      <c r="AB9138" s="301"/>
      <c r="AC9138" s="301"/>
      <c r="AD9138" s="301"/>
      <c r="AE9138" s="301"/>
      <c r="AF9138" s="301"/>
      <c r="AG9138" s="301"/>
      <c r="AH9138" s="301"/>
      <c r="AI9138" s="301"/>
    </row>
    <row r="9139" spans="18:35" ht="80.099999999999994" customHeight="1" x14ac:dyDescent="0.2">
      <c r="R9139" s="301"/>
      <c r="S9139" s="301"/>
      <c r="T9139" s="301"/>
      <c r="U9139" s="301"/>
      <c r="V9139" s="301"/>
      <c r="W9139" s="301"/>
      <c r="X9139" s="301"/>
      <c r="Y9139" s="301"/>
      <c r="Z9139" s="301"/>
      <c r="AA9139" s="301"/>
      <c r="AB9139" s="301"/>
      <c r="AC9139" s="301"/>
      <c r="AD9139" s="301"/>
      <c r="AE9139" s="301"/>
      <c r="AF9139" s="301"/>
      <c r="AG9139" s="301"/>
      <c r="AH9139" s="301"/>
      <c r="AI9139" s="301"/>
    </row>
    <row r="9140" spans="18:35" ht="80.099999999999994" customHeight="1" x14ac:dyDescent="0.2">
      <c r="R9140" s="301"/>
      <c r="S9140" s="301"/>
      <c r="T9140" s="301"/>
      <c r="U9140" s="301"/>
      <c r="V9140" s="301"/>
      <c r="W9140" s="301"/>
      <c r="X9140" s="301"/>
      <c r="Y9140" s="301"/>
      <c r="Z9140" s="301"/>
      <c r="AA9140" s="301"/>
      <c r="AB9140" s="301"/>
      <c r="AC9140" s="301"/>
      <c r="AD9140" s="301"/>
      <c r="AE9140" s="301"/>
      <c r="AF9140" s="301"/>
      <c r="AG9140" s="301"/>
      <c r="AH9140" s="301"/>
      <c r="AI9140" s="301"/>
    </row>
    <row r="9141" spans="18:35" ht="80.099999999999994" customHeight="1" x14ac:dyDescent="0.2">
      <c r="R9141" s="301"/>
      <c r="S9141" s="301"/>
      <c r="T9141" s="301"/>
      <c r="U9141" s="301"/>
      <c r="V9141" s="301"/>
      <c r="W9141" s="301"/>
      <c r="X9141" s="301"/>
      <c r="Y9141" s="301"/>
      <c r="Z9141" s="301"/>
      <c r="AA9141" s="301"/>
      <c r="AB9141" s="301"/>
      <c r="AC9141" s="301"/>
      <c r="AD9141" s="301"/>
      <c r="AE9141" s="301"/>
      <c r="AF9141" s="301"/>
      <c r="AG9141" s="301"/>
      <c r="AH9141" s="301"/>
      <c r="AI9141" s="301"/>
    </row>
    <row r="9142" spans="18:35" ht="80.099999999999994" customHeight="1" x14ac:dyDescent="0.2">
      <c r="R9142" s="301"/>
      <c r="S9142" s="301"/>
      <c r="T9142" s="301"/>
      <c r="U9142" s="301"/>
      <c r="V9142" s="301"/>
      <c r="W9142" s="301"/>
      <c r="X9142" s="301"/>
      <c r="Y9142" s="301"/>
      <c r="Z9142" s="301"/>
      <c r="AA9142" s="301"/>
      <c r="AB9142" s="301"/>
      <c r="AC9142" s="301"/>
      <c r="AD9142" s="301"/>
      <c r="AE9142" s="301"/>
      <c r="AF9142" s="301"/>
      <c r="AG9142" s="301"/>
      <c r="AH9142" s="301"/>
      <c r="AI9142" s="301"/>
    </row>
    <row r="9143" spans="18:35" ht="80.099999999999994" customHeight="1" x14ac:dyDescent="0.2">
      <c r="R9143" s="301"/>
      <c r="S9143" s="301"/>
      <c r="T9143" s="301"/>
      <c r="U9143" s="301"/>
      <c r="V9143" s="301"/>
      <c r="W9143" s="301"/>
      <c r="X9143" s="301"/>
      <c r="Y9143" s="301"/>
      <c r="Z9143" s="301"/>
      <c r="AA9143" s="301"/>
      <c r="AB9143" s="301"/>
      <c r="AC9143" s="301"/>
      <c r="AD9143" s="301"/>
      <c r="AE9143" s="301"/>
      <c r="AF9143" s="301"/>
      <c r="AG9143" s="301"/>
      <c r="AH9143" s="301"/>
      <c r="AI9143" s="301"/>
    </row>
    <row r="9144" spans="18:35" ht="80.099999999999994" customHeight="1" x14ac:dyDescent="0.2">
      <c r="R9144" s="301"/>
      <c r="S9144" s="301"/>
      <c r="T9144" s="301"/>
      <c r="U9144" s="301"/>
      <c r="V9144" s="301"/>
      <c r="W9144" s="301"/>
      <c r="X9144" s="301"/>
      <c r="Y9144" s="301"/>
      <c r="Z9144" s="301"/>
      <c r="AA9144" s="301"/>
      <c r="AB9144" s="301"/>
      <c r="AC9144" s="301"/>
      <c r="AD9144" s="301"/>
      <c r="AE9144" s="301"/>
      <c r="AF9144" s="301"/>
      <c r="AG9144" s="301"/>
      <c r="AH9144" s="301"/>
      <c r="AI9144" s="301"/>
    </row>
    <row r="9145" spans="18:35" ht="80.099999999999994" customHeight="1" x14ac:dyDescent="0.2">
      <c r="R9145" s="301"/>
      <c r="S9145" s="301"/>
      <c r="T9145" s="301"/>
      <c r="U9145" s="301"/>
      <c r="V9145" s="301"/>
      <c r="W9145" s="301"/>
      <c r="X9145" s="301"/>
      <c r="Y9145" s="301"/>
      <c r="Z9145" s="301"/>
      <c r="AA9145" s="301"/>
      <c r="AB9145" s="301"/>
      <c r="AC9145" s="301"/>
      <c r="AD9145" s="301"/>
      <c r="AE9145" s="301"/>
      <c r="AF9145" s="301"/>
      <c r="AG9145" s="301"/>
      <c r="AH9145" s="301"/>
      <c r="AI9145" s="301"/>
    </row>
    <row r="9146" spans="18:35" ht="80.099999999999994" customHeight="1" x14ac:dyDescent="0.2">
      <c r="R9146" s="301"/>
      <c r="S9146" s="301"/>
      <c r="T9146" s="301"/>
      <c r="U9146" s="301"/>
      <c r="V9146" s="301"/>
      <c r="W9146" s="301"/>
      <c r="X9146" s="301"/>
      <c r="Y9146" s="301"/>
      <c r="Z9146" s="301"/>
      <c r="AA9146" s="301"/>
      <c r="AB9146" s="301"/>
      <c r="AC9146" s="301"/>
      <c r="AD9146" s="301"/>
      <c r="AE9146" s="301"/>
      <c r="AF9146" s="301"/>
      <c r="AG9146" s="301"/>
      <c r="AH9146" s="301"/>
      <c r="AI9146" s="301"/>
    </row>
    <row r="9147" spans="18:35" ht="80.099999999999994" customHeight="1" x14ac:dyDescent="0.2">
      <c r="R9147" s="301"/>
      <c r="S9147" s="301"/>
      <c r="T9147" s="301"/>
      <c r="U9147" s="301"/>
      <c r="V9147" s="301"/>
      <c r="W9147" s="301"/>
      <c r="X9147" s="301"/>
      <c r="Y9147" s="301"/>
      <c r="Z9147" s="301"/>
      <c r="AA9147" s="301"/>
      <c r="AB9147" s="301"/>
      <c r="AC9147" s="301"/>
      <c r="AD9147" s="301"/>
      <c r="AE9147" s="301"/>
      <c r="AF9147" s="301"/>
      <c r="AG9147" s="301"/>
      <c r="AH9147" s="301"/>
      <c r="AI9147" s="301"/>
    </row>
    <row r="9148" spans="18:35" ht="80.099999999999994" customHeight="1" x14ac:dyDescent="0.2">
      <c r="R9148" s="301"/>
      <c r="S9148" s="301"/>
      <c r="T9148" s="301"/>
      <c r="U9148" s="301"/>
      <c r="V9148" s="301"/>
      <c r="W9148" s="301"/>
      <c r="X9148" s="301"/>
      <c r="Y9148" s="301"/>
      <c r="Z9148" s="301"/>
      <c r="AA9148" s="301"/>
      <c r="AB9148" s="301"/>
      <c r="AC9148" s="301"/>
      <c r="AD9148" s="301"/>
      <c r="AE9148" s="301"/>
      <c r="AF9148" s="301"/>
      <c r="AG9148" s="301"/>
      <c r="AH9148" s="301"/>
      <c r="AI9148" s="301"/>
    </row>
    <row r="9149" spans="18:35" ht="80.099999999999994" customHeight="1" x14ac:dyDescent="0.2">
      <c r="R9149" s="301"/>
      <c r="S9149" s="301"/>
      <c r="T9149" s="301"/>
      <c r="U9149" s="301"/>
      <c r="V9149" s="301"/>
      <c r="W9149" s="301"/>
      <c r="X9149" s="301"/>
      <c r="Y9149" s="301"/>
      <c r="Z9149" s="301"/>
      <c r="AA9149" s="301"/>
      <c r="AB9149" s="301"/>
      <c r="AC9149" s="301"/>
      <c r="AD9149" s="301"/>
      <c r="AE9149" s="301"/>
      <c r="AF9149" s="301"/>
      <c r="AG9149" s="301"/>
      <c r="AH9149" s="301"/>
      <c r="AI9149" s="301"/>
    </row>
    <row r="9150" spans="18:35" ht="80.099999999999994" customHeight="1" x14ac:dyDescent="0.2">
      <c r="R9150" s="301"/>
      <c r="S9150" s="301"/>
      <c r="T9150" s="301"/>
      <c r="U9150" s="301"/>
      <c r="V9150" s="301"/>
      <c r="W9150" s="301"/>
      <c r="X9150" s="301"/>
      <c r="Y9150" s="301"/>
      <c r="Z9150" s="301"/>
      <c r="AA9150" s="301"/>
      <c r="AB9150" s="301"/>
      <c r="AC9150" s="301"/>
      <c r="AD9150" s="301"/>
      <c r="AE9150" s="301"/>
      <c r="AF9150" s="301"/>
      <c r="AG9150" s="301"/>
      <c r="AH9150" s="301"/>
      <c r="AI9150" s="301"/>
    </row>
    <row r="9151" spans="18:35" ht="80.099999999999994" customHeight="1" x14ac:dyDescent="0.2">
      <c r="R9151" s="301"/>
      <c r="S9151" s="301"/>
      <c r="T9151" s="301"/>
      <c r="U9151" s="301"/>
      <c r="V9151" s="301"/>
      <c r="W9151" s="301"/>
      <c r="X9151" s="301"/>
      <c r="Y9151" s="301"/>
      <c r="Z9151" s="301"/>
      <c r="AA9151" s="301"/>
      <c r="AB9151" s="301"/>
      <c r="AC9151" s="301"/>
      <c r="AD9151" s="301"/>
      <c r="AE9151" s="301"/>
      <c r="AF9151" s="301"/>
      <c r="AG9151" s="301"/>
      <c r="AH9151" s="301"/>
      <c r="AI9151" s="301"/>
    </row>
    <row r="9152" spans="18:35" ht="80.099999999999994" customHeight="1" x14ac:dyDescent="0.2">
      <c r="R9152" s="301"/>
      <c r="S9152" s="301"/>
      <c r="T9152" s="301"/>
      <c r="U9152" s="301"/>
      <c r="V9152" s="301"/>
      <c r="W9152" s="301"/>
      <c r="X9152" s="301"/>
      <c r="Y9152" s="301"/>
      <c r="Z9152" s="301"/>
      <c r="AA9152" s="301"/>
      <c r="AB9152" s="301"/>
      <c r="AC9152" s="301"/>
      <c r="AD9152" s="301"/>
      <c r="AE9152" s="301"/>
      <c r="AF9152" s="301"/>
      <c r="AG9152" s="301"/>
      <c r="AH9152" s="301"/>
      <c r="AI9152" s="301"/>
    </row>
    <row r="9153" spans="18:35" ht="80.099999999999994" customHeight="1" x14ac:dyDescent="0.2">
      <c r="R9153" s="301"/>
      <c r="S9153" s="301"/>
      <c r="T9153" s="301"/>
      <c r="U9153" s="301"/>
      <c r="V9153" s="301"/>
      <c r="W9153" s="301"/>
      <c r="X9153" s="301"/>
      <c r="Y9153" s="301"/>
      <c r="Z9153" s="301"/>
      <c r="AA9153" s="301"/>
      <c r="AB9153" s="301"/>
      <c r="AC9153" s="301"/>
      <c r="AD9153" s="301"/>
      <c r="AE9153" s="301"/>
      <c r="AF9153" s="301"/>
      <c r="AG9153" s="301"/>
      <c r="AH9153" s="301"/>
      <c r="AI9153" s="301"/>
    </row>
    <row r="9154" spans="18:35" ht="80.099999999999994" customHeight="1" x14ac:dyDescent="0.2">
      <c r="R9154" s="301"/>
      <c r="S9154" s="301"/>
      <c r="T9154" s="301"/>
      <c r="U9154" s="301"/>
      <c r="V9154" s="301"/>
      <c r="W9154" s="301"/>
      <c r="X9154" s="301"/>
      <c r="Y9154" s="301"/>
      <c r="Z9154" s="301"/>
      <c r="AA9154" s="301"/>
      <c r="AB9154" s="301"/>
      <c r="AC9154" s="301"/>
      <c r="AD9154" s="301"/>
      <c r="AE9154" s="301"/>
      <c r="AF9154" s="301"/>
      <c r="AG9154" s="301"/>
      <c r="AH9154" s="301"/>
      <c r="AI9154" s="301"/>
    </row>
    <row r="9155" spans="18:35" ht="80.099999999999994" customHeight="1" x14ac:dyDescent="0.2">
      <c r="R9155" s="301"/>
      <c r="S9155" s="301"/>
      <c r="T9155" s="301"/>
      <c r="U9155" s="301"/>
      <c r="V9155" s="301"/>
      <c r="W9155" s="301"/>
      <c r="X9155" s="301"/>
      <c r="Y9155" s="301"/>
      <c r="Z9155" s="301"/>
      <c r="AA9155" s="301"/>
      <c r="AB9155" s="301"/>
      <c r="AC9155" s="301"/>
      <c r="AD9155" s="301"/>
      <c r="AE9155" s="301"/>
      <c r="AF9155" s="301"/>
      <c r="AG9155" s="301"/>
      <c r="AH9155" s="301"/>
      <c r="AI9155" s="301"/>
    </row>
    <row r="9156" spans="18:35" ht="80.099999999999994" customHeight="1" x14ac:dyDescent="0.2">
      <c r="R9156" s="301"/>
      <c r="S9156" s="301"/>
      <c r="T9156" s="301"/>
      <c r="U9156" s="301"/>
      <c r="V9156" s="301"/>
      <c r="W9156" s="301"/>
      <c r="X9156" s="301"/>
      <c r="Y9156" s="301"/>
      <c r="Z9156" s="301"/>
      <c r="AA9156" s="301"/>
      <c r="AB9156" s="301"/>
      <c r="AC9156" s="301"/>
      <c r="AD9156" s="301"/>
      <c r="AE9156" s="301"/>
      <c r="AF9156" s="301"/>
      <c r="AG9156" s="301"/>
      <c r="AH9156" s="301"/>
      <c r="AI9156" s="301"/>
    </row>
    <row r="9157" spans="18:35" ht="80.099999999999994" customHeight="1" x14ac:dyDescent="0.2">
      <c r="R9157" s="301"/>
      <c r="S9157" s="301"/>
      <c r="T9157" s="301"/>
      <c r="U9157" s="301"/>
      <c r="V9157" s="301"/>
      <c r="W9157" s="301"/>
      <c r="X9157" s="301"/>
      <c r="Y9157" s="301"/>
      <c r="Z9157" s="301"/>
      <c r="AA9157" s="301"/>
      <c r="AB9157" s="301"/>
      <c r="AC9157" s="301"/>
      <c r="AD9157" s="301"/>
      <c r="AE9157" s="301"/>
      <c r="AF9157" s="301"/>
      <c r="AG9157" s="301"/>
      <c r="AH9157" s="301"/>
      <c r="AI9157" s="301"/>
    </row>
    <row r="9158" spans="18:35" ht="80.099999999999994" customHeight="1" x14ac:dyDescent="0.2">
      <c r="R9158" s="301"/>
      <c r="S9158" s="301"/>
      <c r="T9158" s="301"/>
      <c r="U9158" s="301"/>
      <c r="V9158" s="301"/>
      <c r="W9158" s="301"/>
      <c r="X9158" s="301"/>
      <c r="Y9158" s="301"/>
      <c r="Z9158" s="301"/>
      <c r="AA9158" s="301"/>
      <c r="AB9158" s="301"/>
      <c r="AC9158" s="301"/>
      <c r="AD9158" s="301"/>
      <c r="AE9158" s="301"/>
      <c r="AF9158" s="301"/>
      <c r="AG9158" s="301"/>
      <c r="AH9158" s="301"/>
      <c r="AI9158" s="301"/>
    </row>
    <row r="9159" spans="18:35" ht="80.099999999999994" customHeight="1" x14ac:dyDescent="0.2">
      <c r="R9159" s="301"/>
      <c r="S9159" s="301"/>
      <c r="T9159" s="301"/>
      <c r="U9159" s="301"/>
      <c r="V9159" s="301"/>
      <c r="W9159" s="301"/>
      <c r="X9159" s="301"/>
      <c r="Y9159" s="301"/>
      <c r="Z9159" s="301"/>
      <c r="AA9159" s="301"/>
      <c r="AB9159" s="301"/>
      <c r="AC9159" s="301"/>
      <c r="AD9159" s="301"/>
      <c r="AE9159" s="301"/>
      <c r="AF9159" s="301"/>
      <c r="AG9159" s="301"/>
      <c r="AH9159" s="301"/>
      <c r="AI9159" s="301"/>
    </row>
    <row r="9160" spans="18:35" ht="80.099999999999994" customHeight="1" x14ac:dyDescent="0.2">
      <c r="R9160" s="301"/>
      <c r="S9160" s="301"/>
      <c r="T9160" s="301"/>
      <c r="U9160" s="301"/>
      <c r="V9160" s="301"/>
      <c r="W9160" s="301"/>
      <c r="X9160" s="301"/>
      <c r="Y9160" s="301"/>
      <c r="Z9160" s="301"/>
      <c r="AA9160" s="301"/>
      <c r="AB9160" s="301"/>
      <c r="AC9160" s="301"/>
      <c r="AD9160" s="301"/>
      <c r="AE9160" s="301"/>
      <c r="AF9160" s="301"/>
      <c r="AG9160" s="301"/>
      <c r="AH9160" s="301"/>
      <c r="AI9160" s="301"/>
    </row>
    <row r="9161" spans="18:35" ht="80.099999999999994" customHeight="1" x14ac:dyDescent="0.2">
      <c r="R9161" s="301"/>
      <c r="S9161" s="301"/>
      <c r="T9161" s="301"/>
      <c r="U9161" s="301"/>
      <c r="V9161" s="301"/>
      <c r="W9161" s="301"/>
      <c r="X9161" s="301"/>
      <c r="Y9161" s="301"/>
      <c r="Z9161" s="301"/>
      <c r="AA9161" s="301"/>
      <c r="AB9161" s="301"/>
      <c r="AC9161" s="301"/>
      <c r="AD9161" s="301"/>
      <c r="AE9161" s="301"/>
      <c r="AF9161" s="301"/>
      <c r="AG9161" s="301"/>
      <c r="AH9161" s="301"/>
      <c r="AI9161" s="301"/>
    </row>
    <row r="9162" spans="18:35" ht="80.099999999999994" customHeight="1" x14ac:dyDescent="0.2">
      <c r="R9162" s="301"/>
      <c r="S9162" s="301"/>
      <c r="T9162" s="301"/>
      <c r="U9162" s="301"/>
      <c r="V9162" s="301"/>
      <c r="W9162" s="301"/>
      <c r="X9162" s="301"/>
      <c r="Y9162" s="301"/>
      <c r="Z9162" s="301"/>
      <c r="AA9162" s="301"/>
      <c r="AB9162" s="301"/>
      <c r="AC9162" s="301"/>
      <c r="AD9162" s="301"/>
      <c r="AE9162" s="301"/>
      <c r="AF9162" s="301"/>
      <c r="AG9162" s="301"/>
      <c r="AH9162" s="301"/>
      <c r="AI9162" s="301"/>
    </row>
    <row r="9163" spans="18:35" ht="80.099999999999994" customHeight="1" x14ac:dyDescent="0.2">
      <c r="R9163" s="301"/>
      <c r="S9163" s="301"/>
      <c r="T9163" s="301"/>
      <c r="U9163" s="301"/>
      <c r="V9163" s="301"/>
      <c r="W9163" s="301"/>
      <c r="X9163" s="301"/>
      <c r="Y9163" s="301"/>
      <c r="Z9163" s="301"/>
      <c r="AA9163" s="301"/>
      <c r="AB9163" s="301"/>
      <c r="AC9163" s="301"/>
      <c r="AD9163" s="301"/>
      <c r="AE9163" s="301"/>
      <c r="AF9163" s="301"/>
      <c r="AG9163" s="301"/>
      <c r="AH9163" s="301"/>
      <c r="AI9163" s="301"/>
    </row>
    <row r="9164" spans="18:35" ht="80.099999999999994" customHeight="1" x14ac:dyDescent="0.2">
      <c r="R9164" s="301"/>
      <c r="S9164" s="301"/>
      <c r="T9164" s="301"/>
      <c r="U9164" s="301"/>
      <c r="V9164" s="301"/>
      <c r="W9164" s="301"/>
      <c r="X9164" s="301"/>
      <c r="Y9164" s="301"/>
      <c r="Z9164" s="301"/>
      <c r="AA9164" s="301"/>
      <c r="AB9164" s="301"/>
      <c r="AC9164" s="301"/>
      <c r="AD9164" s="301"/>
      <c r="AE9164" s="301"/>
      <c r="AF9164" s="301"/>
      <c r="AG9164" s="301"/>
      <c r="AH9164" s="301"/>
      <c r="AI9164" s="301"/>
    </row>
    <row r="9165" spans="18:35" ht="80.099999999999994" customHeight="1" x14ac:dyDescent="0.2">
      <c r="R9165" s="301"/>
      <c r="S9165" s="301"/>
      <c r="T9165" s="301"/>
      <c r="U9165" s="301"/>
      <c r="V9165" s="301"/>
      <c r="W9165" s="301"/>
      <c r="X9165" s="301"/>
      <c r="Y9165" s="301"/>
      <c r="Z9165" s="301"/>
      <c r="AA9165" s="301"/>
      <c r="AB9165" s="301"/>
      <c r="AC9165" s="301"/>
      <c r="AD9165" s="301"/>
      <c r="AE9165" s="301"/>
      <c r="AF9165" s="301"/>
      <c r="AG9165" s="301"/>
      <c r="AH9165" s="301"/>
      <c r="AI9165" s="301"/>
    </row>
    <row r="9166" spans="18:35" ht="80.099999999999994" customHeight="1" x14ac:dyDescent="0.2">
      <c r="R9166" s="301"/>
      <c r="S9166" s="301"/>
      <c r="T9166" s="301"/>
      <c r="U9166" s="301"/>
      <c r="V9166" s="301"/>
      <c r="W9166" s="301"/>
      <c r="X9166" s="301"/>
      <c r="Y9166" s="301"/>
      <c r="Z9166" s="301"/>
      <c r="AA9166" s="301"/>
      <c r="AB9166" s="301"/>
      <c r="AC9166" s="301"/>
      <c r="AD9166" s="301"/>
      <c r="AE9166" s="301"/>
      <c r="AF9166" s="301"/>
      <c r="AG9166" s="301"/>
      <c r="AH9166" s="301"/>
      <c r="AI9166" s="301"/>
    </row>
    <row r="9167" spans="18:35" ht="80.099999999999994" customHeight="1" x14ac:dyDescent="0.2">
      <c r="R9167" s="301"/>
      <c r="S9167" s="301"/>
      <c r="T9167" s="301"/>
      <c r="U9167" s="301"/>
      <c r="V9167" s="301"/>
      <c r="W9167" s="301"/>
      <c r="X9167" s="301"/>
      <c r="Y9167" s="301"/>
      <c r="Z9167" s="301"/>
      <c r="AA9167" s="301"/>
      <c r="AB9167" s="301"/>
      <c r="AC9167" s="301"/>
      <c r="AD9167" s="301"/>
      <c r="AE9167" s="301"/>
      <c r="AF9167" s="301"/>
      <c r="AG9167" s="301"/>
      <c r="AH9167" s="301"/>
      <c r="AI9167" s="301"/>
    </row>
    <row r="9168" spans="18:35" ht="80.099999999999994" customHeight="1" x14ac:dyDescent="0.2">
      <c r="R9168" s="301"/>
      <c r="S9168" s="301"/>
      <c r="T9168" s="301"/>
      <c r="U9168" s="301"/>
      <c r="V9168" s="301"/>
      <c r="W9168" s="301"/>
      <c r="X9168" s="301"/>
      <c r="Y9168" s="301"/>
      <c r="Z9168" s="301"/>
      <c r="AA9168" s="301"/>
      <c r="AB9168" s="301"/>
      <c r="AC9168" s="301"/>
      <c r="AD9168" s="301"/>
      <c r="AE9168" s="301"/>
      <c r="AF9168" s="301"/>
      <c r="AG9168" s="301"/>
      <c r="AH9168" s="301"/>
      <c r="AI9168" s="301"/>
    </row>
    <row r="9169" spans="18:35" ht="80.099999999999994" customHeight="1" x14ac:dyDescent="0.2">
      <c r="R9169" s="301"/>
      <c r="S9169" s="301"/>
      <c r="T9169" s="301"/>
      <c r="U9169" s="301"/>
      <c r="V9169" s="301"/>
      <c r="W9169" s="301"/>
      <c r="X9169" s="301"/>
      <c r="Y9169" s="301"/>
      <c r="Z9169" s="301"/>
      <c r="AA9169" s="301"/>
      <c r="AB9169" s="301"/>
      <c r="AC9169" s="301"/>
      <c r="AD9169" s="301"/>
      <c r="AE9169" s="301"/>
      <c r="AF9169" s="301"/>
      <c r="AG9169" s="301"/>
      <c r="AH9169" s="301"/>
      <c r="AI9169" s="301"/>
    </row>
    <row r="9170" spans="18:35" ht="80.099999999999994" customHeight="1" x14ac:dyDescent="0.2">
      <c r="R9170" s="301"/>
      <c r="S9170" s="301"/>
      <c r="T9170" s="301"/>
      <c r="U9170" s="301"/>
      <c r="V9170" s="301"/>
      <c r="W9170" s="301"/>
      <c r="X9170" s="301"/>
      <c r="Y9170" s="301"/>
      <c r="Z9170" s="301"/>
      <c r="AA9170" s="301"/>
      <c r="AB9170" s="301"/>
      <c r="AC9170" s="301"/>
      <c r="AD9170" s="301"/>
      <c r="AE9170" s="301"/>
      <c r="AF9170" s="301"/>
      <c r="AG9170" s="301"/>
      <c r="AH9170" s="301"/>
      <c r="AI9170" s="301"/>
    </row>
    <row r="9171" spans="18:35" ht="80.099999999999994" customHeight="1" x14ac:dyDescent="0.2">
      <c r="R9171" s="301"/>
      <c r="S9171" s="301"/>
      <c r="T9171" s="301"/>
      <c r="U9171" s="301"/>
      <c r="V9171" s="301"/>
      <c r="W9171" s="301"/>
      <c r="X9171" s="301"/>
      <c r="Y9171" s="301"/>
      <c r="Z9171" s="301"/>
      <c r="AA9171" s="301"/>
      <c r="AB9171" s="301"/>
      <c r="AC9171" s="301"/>
      <c r="AD9171" s="301"/>
      <c r="AE9171" s="301"/>
      <c r="AF9171" s="301"/>
      <c r="AG9171" s="301"/>
      <c r="AH9171" s="301"/>
      <c r="AI9171" s="301"/>
    </row>
    <row r="9172" spans="18:35" ht="80.099999999999994" customHeight="1" x14ac:dyDescent="0.2">
      <c r="R9172" s="301"/>
      <c r="S9172" s="301"/>
      <c r="T9172" s="301"/>
      <c r="U9172" s="301"/>
      <c r="V9172" s="301"/>
      <c r="W9172" s="301"/>
      <c r="X9172" s="301"/>
      <c r="Y9172" s="301"/>
      <c r="Z9172" s="301"/>
      <c r="AA9172" s="301"/>
      <c r="AB9172" s="301"/>
      <c r="AC9172" s="301"/>
      <c r="AD9172" s="301"/>
      <c r="AE9172" s="301"/>
      <c r="AF9172" s="301"/>
      <c r="AG9172" s="301"/>
      <c r="AH9172" s="301"/>
      <c r="AI9172" s="301"/>
    </row>
    <row r="9173" spans="18:35" ht="80.099999999999994" customHeight="1" x14ac:dyDescent="0.2">
      <c r="R9173" s="301"/>
      <c r="S9173" s="301"/>
      <c r="T9173" s="301"/>
      <c r="U9173" s="301"/>
      <c r="V9173" s="301"/>
      <c r="W9173" s="301"/>
      <c r="X9173" s="301"/>
      <c r="Y9173" s="301"/>
      <c r="Z9173" s="301"/>
      <c r="AA9173" s="301"/>
      <c r="AB9173" s="301"/>
      <c r="AC9173" s="301"/>
      <c r="AD9173" s="301"/>
      <c r="AE9173" s="301"/>
      <c r="AF9173" s="301"/>
      <c r="AG9173" s="301"/>
      <c r="AH9173" s="301"/>
      <c r="AI9173" s="301"/>
    </row>
    <row r="9174" spans="18:35" ht="80.099999999999994" customHeight="1" x14ac:dyDescent="0.2">
      <c r="R9174" s="301"/>
      <c r="S9174" s="301"/>
      <c r="T9174" s="301"/>
      <c r="U9174" s="301"/>
      <c r="V9174" s="301"/>
      <c r="W9174" s="301"/>
      <c r="X9174" s="301"/>
      <c r="Y9174" s="301"/>
      <c r="Z9174" s="301"/>
      <c r="AA9174" s="301"/>
      <c r="AB9174" s="301"/>
      <c r="AC9174" s="301"/>
      <c r="AD9174" s="301"/>
      <c r="AE9174" s="301"/>
      <c r="AF9174" s="301"/>
      <c r="AG9174" s="301"/>
      <c r="AH9174" s="301"/>
      <c r="AI9174" s="301"/>
    </row>
    <row r="9175" spans="18:35" ht="80.099999999999994" customHeight="1" x14ac:dyDescent="0.2">
      <c r="R9175" s="301"/>
      <c r="S9175" s="301"/>
      <c r="T9175" s="301"/>
      <c r="U9175" s="301"/>
      <c r="V9175" s="301"/>
      <c r="W9175" s="301"/>
      <c r="X9175" s="301"/>
      <c r="Y9175" s="301"/>
      <c r="Z9175" s="301"/>
      <c r="AA9175" s="301"/>
      <c r="AB9175" s="301"/>
      <c r="AC9175" s="301"/>
      <c r="AD9175" s="301"/>
      <c r="AE9175" s="301"/>
      <c r="AF9175" s="301"/>
      <c r="AG9175" s="301"/>
      <c r="AH9175" s="301"/>
      <c r="AI9175" s="301"/>
    </row>
    <row r="9176" spans="18:35" ht="80.099999999999994" customHeight="1" x14ac:dyDescent="0.2">
      <c r="R9176" s="301"/>
      <c r="S9176" s="301"/>
      <c r="T9176" s="301"/>
      <c r="U9176" s="301"/>
      <c r="V9176" s="301"/>
      <c r="W9176" s="301"/>
      <c r="X9176" s="301"/>
      <c r="Y9176" s="301"/>
      <c r="Z9176" s="301"/>
      <c r="AA9176" s="301"/>
      <c r="AB9176" s="301"/>
      <c r="AC9176" s="301"/>
      <c r="AD9176" s="301"/>
      <c r="AE9176" s="301"/>
      <c r="AF9176" s="301"/>
      <c r="AG9176" s="301"/>
      <c r="AH9176" s="301"/>
      <c r="AI9176" s="301"/>
    </row>
    <row r="9177" spans="18:35" ht="80.099999999999994" customHeight="1" x14ac:dyDescent="0.2">
      <c r="R9177" s="301"/>
      <c r="S9177" s="301"/>
      <c r="T9177" s="301"/>
      <c r="U9177" s="301"/>
      <c r="V9177" s="301"/>
      <c r="W9177" s="301"/>
      <c r="X9177" s="301"/>
      <c r="Y9177" s="301"/>
      <c r="Z9177" s="301"/>
      <c r="AA9177" s="301"/>
      <c r="AB9177" s="301"/>
      <c r="AC9177" s="301"/>
      <c r="AD9177" s="301"/>
      <c r="AE9177" s="301"/>
      <c r="AF9177" s="301"/>
      <c r="AG9177" s="301"/>
      <c r="AH9177" s="301"/>
      <c r="AI9177" s="301"/>
    </row>
    <row r="9178" spans="18:35" ht="80.099999999999994" customHeight="1" x14ac:dyDescent="0.2">
      <c r="R9178" s="301"/>
      <c r="S9178" s="301"/>
      <c r="T9178" s="301"/>
      <c r="U9178" s="301"/>
      <c r="V9178" s="301"/>
      <c r="W9178" s="301"/>
      <c r="X9178" s="301"/>
      <c r="Y9178" s="301"/>
      <c r="Z9178" s="301"/>
      <c r="AA9178" s="301"/>
      <c r="AB9178" s="301"/>
      <c r="AC9178" s="301"/>
      <c r="AD9178" s="301"/>
      <c r="AE9178" s="301"/>
      <c r="AF9178" s="301"/>
      <c r="AG9178" s="301"/>
      <c r="AH9178" s="301"/>
      <c r="AI9178" s="301"/>
    </row>
    <row r="9179" spans="18:35" ht="80.099999999999994" customHeight="1" x14ac:dyDescent="0.2">
      <c r="R9179" s="301"/>
      <c r="S9179" s="301"/>
      <c r="T9179" s="301"/>
      <c r="U9179" s="301"/>
      <c r="V9179" s="301"/>
      <c r="W9179" s="301"/>
      <c r="X9179" s="301"/>
      <c r="Y9179" s="301"/>
      <c r="Z9179" s="301"/>
      <c r="AA9179" s="301"/>
      <c r="AB9179" s="301"/>
      <c r="AC9179" s="301"/>
      <c r="AD9179" s="301"/>
      <c r="AE9179" s="301"/>
      <c r="AF9179" s="301"/>
      <c r="AG9179" s="301"/>
      <c r="AH9179" s="301"/>
      <c r="AI9179" s="301"/>
    </row>
    <row r="9180" spans="18:35" ht="80.099999999999994" customHeight="1" x14ac:dyDescent="0.2">
      <c r="R9180" s="301"/>
      <c r="S9180" s="301"/>
      <c r="T9180" s="301"/>
      <c r="U9180" s="301"/>
      <c r="V9180" s="301"/>
      <c r="W9180" s="301"/>
      <c r="X9180" s="301"/>
      <c r="Y9180" s="301"/>
      <c r="Z9180" s="301"/>
      <c r="AA9180" s="301"/>
      <c r="AB9180" s="301"/>
      <c r="AC9180" s="301"/>
      <c r="AD9180" s="301"/>
      <c r="AE9180" s="301"/>
      <c r="AF9180" s="301"/>
      <c r="AG9180" s="301"/>
      <c r="AH9180" s="301"/>
      <c r="AI9180" s="301"/>
    </row>
    <row r="9181" spans="18:35" ht="80.099999999999994" customHeight="1" x14ac:dyDescent="0.2">
      <c r="R9181" s="301"/>
      <c r="S9181" s="301"/>
      <c r="T9181" s="301"/>
      <c r="U9181" s="301"/>
      <c r="V9181" s="301"/>
      <c r="W9181" s="301"/>
      <c r="X9181" s="301"/>
      <c r="Y9181" s="301"/>
      <c r="Z9181" s="301"/>
      <c r="AA9181" s="301"/>
      <c r="AB9181" s="301"/>
      <c r="AC9181" s="301"/>
      <c r="AD9181" s="301"/>
      <c r="AE9181" s="301"/>
      <c r="AF9181" s="301"/>
      <c r="AG9181" s="301"/>
      <c r="AH9181" s="301"/>
      <c r="AI9181" s="301"/>
    </row>
    <row r="9182" spans="18:35" ht="80.099999999999994" customHeight="1" x14ac:dyDescent="0.2">
      <c r="R9182" s="301"/>
      <c r="S9182" s="301"/>
      <c r="T9182" s="301"/>
      <c r="U9182" s="301"/>
      <c r="V9182" s="301"/>
      <c r="W9182" s="301"/>
      <c r="X9182" s="301"/>
      <c r="Y9182" s="301"/>
      <c r="Z9182" s="301"/>
      <c r="AA9182" s="301"/>
      <c r="AB9182" s="301"/>
      <c r="AC9182" s="301"/>
      <c r="AD9182" s="301"/>
      <c r="AE9182" s="301"/>
      <c r="AF9182" s="301"/>
      <c r="AG9182" s="301"/>
      <c r="AH9182" s="301"/>
      <c r="AI9182" s="301"/>
    </row>
    <row r="9183" spans="18:35" ht="80.099999999999994" customHeight="1" x14ac:dyDescent="0.2">
      <c r="R9183" s="301"/>
      <c r="S9183" s="301"/>
      <c r="T9183" s="301"/>
      <c r="U9183" s="301"/>
      <c r="V9183" s="301"/>
      <c r="W9183" s="301"/>
      <c r="X9183" s="301"/>
      <c r="Y9183" s="301"/>
      <c r="Z9183" s="301"/>
      <c r="AA9183" s="301"/>
      <c r="AB9183" s="301"/>
      <c r="AC9183" s="301"/>
      <c r="AD9183" s="301"/>
      <c r="AE9183" s="301"/>
      <c r="AF9183" s="301"/>
      <c r="AG9183" s="301"/>
      <c r="AH9183" s="301"/>
      <c r="AI9183" s="301"/>
    </row>
    <row r="9184" spans="18:35" ht="80.099999999999994" customHeight="1" x14ac:dyDescent="0.2">
      <c r="R9184" s="301"/>
      <c r="S9184" s="301"/>
      <c r="T9184" s="301"/>
      <c r="U9184" s="301"/>
      <c r="V9184" s="301"/>
      <c r="W9184" s="301"/>
      <c r="X9184" s="301"/>
      <c r="Y9184" s="301"/>
      <c r="Z9184" s="301"/>
      <c r="AA9184" s="301"/>
      <c r="AB9184" s="301"/>
      <c r="AC9184" s="301"/>
      <c r="AD9184" s="301"/>
      <c r="AE9184" s="301"/>
      <c r="AF9184" s="301"/>
      <c r="AG9184" s="301"/>
      <c r="AH9184" s="301"/>
      <c r="AI9184" s="301"/>
    </row>
    <row r="9185" spans="18:35" ht="80.099999999999994" customHeight="1" x14ac:dyDescent="0.2">
      <c r="R9185" s="301"/>
      <c r="S9185" s="301"/>
      <c r="T9185" s="301"/>
      <c r="U9185" s="301"/>
      <c r="V9185" s="301"/>
      <c r="W9185" s="301"/>
      <c r="X9185" s="301"/>
      <c r="Y9185" s="301"/>
      <c r="Z9185" s="301"/>
      <c r="AA9185" s="301"/>
      <c r="AB9185" s="301"/>
      <c r="AC9185" s="301"/>
      <c r="AD9185" s="301"/>
      <c r="AE9185" s="301"/>
      <c r="AF9185" s="301"/>
      <c r="AG9185" s="301"/>
      <c r="AH9185" s="301"/>
      <c r="AI9185" s="301"/>
    </row>
    <row r="9186" spans="18:35" ht="80.099999999999994" customHeight="1" x14ac:dyDescent="0.2">
      <c r="R9186" s="301"/>
      <c r="S9186" s="301"/>
      <c r="T9186" s="301"/>
      <c r="U9186" s="301"/>
      <c r="V9186" s="301"/>
      <c r="W9186" s="301"/>
      <c r="X9186" s="301"/>
      <c r="Y9186" s="301"/>
      <c r="Z9186" s="301"/>
      <c r="AA9186" s="301"/>
      <c r="AB9186" s="301"/>
      <c r="AC9186" s="301"/>
      <c r="AD9186" s="301"/>
      <c r="AE9186" s="301"/>
      <c r="AF9186" s="301"/>
      <c r="AG9186" s="301"/>
      <c r="AH9186" s="301"/>
      <c r="AI9186" s="301"/>
    </row>
    <row r="9187" spans="18:35" ht="80.099999999999994" customHeight="1" x14ac:dyDescent="0.2">
      <c r="R9187" s="301"/>
      <c r="S9187" s="301"/>
      <c r="T9187" s="301"/>
      <c r="U9187" s="301"/>
      <c r="V9187" s="301"/>
      <c r="W9187" s="301"/>
      <c r="X9187" s="301"/>
      <c r="Y9187" s="301"/>
      <c r="Z9187" s="301"/>
      <c r="AA9187" s="301"/>
      <c r="AB9187" s="301"/>
      <c r="AC9187" s="301"/>
      <c r="AD9187" s="301"/>
      <c r="AE9187" s="301"/>
      <c r="AF9187" s="301"/>
      <c r="AG9187" s="301"/>
      <c r="AH9187" s="301"/>
      <c r="AI9187" s="301"/>
    </row>
    <row r="9188" spans="18:35" ht="80.099999999999994" customHeight="1" x14ac:dyDescent="0.2">
      <c r="R9188" s="301"/>
      <c r="S9188" s="301"/>
      <c r="T9188" s="301"/>
      <c r="U9188" s="301"/>
      <c r="V9188" s="301"/>
      <c r="W9188" s="301"/>
      <c r="X9188" s="301"/>
      <c r="Y9188" s="301"/>
      <c r="Z9188" s="301"/>
      <c r="AA9188" s="301"/>
      <c r="AB9188" s="301"/>
      <c r="AC9188" s="301"/>
      <c r="AD9188" s="301"/>
      <c r="AE9188" s="301"/>
      <c r="AF9188" s="301"/>
      <c r="AG9188" s="301"/>
      <c r="AH9188" s="301"/>
      <c r="AI9188" s="301"/>
    </row>
    <row r="9189" spans="18:35" ht="80.099999999999994" customHeight="1" x14ac:dyDescent="0.2">
      <c r="R9189" s="301"/>
      <c r="S9189" s="301"/>
      <c r="T9189" s="301"/>
      <c r="U9189" s="301"/>
      <c r="V9189" s="301"/>
      <c r="W9189" s="301"/>
      <c r="X9189" s="301"/>
      <c r="Y9189" s="301"/>
      <c r="Z9189" s="301"/>
      <c r="AA9189" s="301"/>
      <c r="AB9189" s="301"/>
      <c r="AC9189" s="301"/>
      <c r="AD9189" s="301"/>
      <c r="AE9189" s="301"/>
      <c r="AF9189" s="301"/>
      <c r="AG9189" s="301"/>
      <c r="AH9189" s="301"/>
      <c r="AI9189" s="301"/>
    </row>
    <row r="9190" spans="18:35" ht="80.099999999999994" customHeight="1" x14ac:dyDescent="0.2">
      <c r="R9190" s="301"/>
      <c r="S9190" s="301"/>
      <c r="T9190" s="301"/>
      <c r="U9190" s="301"/>
      <c r="V9190" s="301"/>
      <c r="W9190" s="301"/>
      <c r="X9190" s="301"/>
      <c r="Y9190" s="301"/>
      <c r="Z9190" s="301"/>
      <c r="AA9190" s="301"/>
      <c r="AB9190" s="301"/>
      <c r="AC9190" s="301"/>
      <c r="AD9190" s="301"/>
      <c r="AE9190" s="301"/>
      <c r="AF9190" s="301"/>
      <c r="AG9190" s="301"/>
      <c r="AH9190" s="301"/>
      <c r="AI9190" s="301"/>
    </row>
    <row r="9191" spans="18:35" ht="80.099999999999994" customHeight="1" x14ac:dyDescent="0.2">
      <c r="R9191" s="301"/>
      <c r="S9191" s="301"/>
      <c r="T9191" s="301"/>
      <c r="U9191" s="301"/>
      <c r="V9191" s="301"/>
      <c r="W9191" s="301"/>
      <c r="X9191" s="301"/>
      <c r="Y9191" s="301"/>
      <c r="Z9191" s="301"/>
      <c r="AA9191" s="301"/>
      <c r="AB9191" s="301"/>
      <c r="AC9191" s="301"/>
      <c r="AD9191" s="301"/>
      <c r="AE9191" s="301"/>
      <c r="AF9191" s="301"/>
      <c r="AG9191" s="301"/>
      <c r="AH9191" s="301"/>
      <c r="AI9191" s="301"/>
    </row>
    <row r="9192" spans="18:35" ht="80.099999999999994" customHeight="1" x14ac:dyDescent="0.2">
      <c r="R9192" s="301"/>
      <c r="S9192" s="301"/>
      <c r="T9192" s="301"/>
      <c r="U9192" s="301"/>
      <c r="V9192" s="301"/>
      <c r="W9192" s="301"/>
      <c r="X9192" s="301"/>
      <c r="Y9192" s="301"/>
      <c r="Z9192" s="301"/>
      <c r="AA9192" s="301"/>
      <c r="AB9192" s="301"/>
      <c r="AC9192" s="301"/>
      <c r="AD9192" s="301"/>
      <c r="AE9192" s="301"/>
      <c r="AF9192" s="301"/>
      <c r="AG9192" s="301"/>
      <c r="AH9192" s="301"/>
      <c r="AI9192" s="301"/>
    </row>
    <row r="9193" spans="18:35" ht="80.099999999999994" customHeight="1" x14ac:dyDescent="0.2">
      <c r="R9193" s="301"/>
      <c r="S9193" s="301"/>
      <c r="T9193" s="301"/>
      <c r="U9193" s="301"/>
      <c r="V9193" s="301"/>
      <c r="W9193" s="301"/>
      <c r="X9193" s="301"/>
      <c r="Y9193" s="301"/>
      <c r="Z9193" s="301"/>
      <c r="AA9193" s="301"/>
      <c r="AB9193" s="301"/>
      <c r="AC9193" s="301"/>
      <c r="AD9193" s="301"/>
      <c r="AE9193" s="301"/>
      <c r="AF9193" s="301"/>
      <c r="AG9193" s="301"/>
      <c r="AH9193" s="301"/>
      <c r="AI9193" s="301"/>
    </row>
    <row r="9194" spans="18:35" ht="80.099999999999994" customHeight="1" x14ac:dyDescent="0.2">
      <c r="R9194" s="301"/>
      <c r="S9194" s="301"/>
      <c r="T9194" s="301"/>
      <c r="U9194" s="301"/>
      <c r="V9194" s="301"/>
      <c r="W9194" s="301"/>
      <c r="X9194" s="301"/>
      <c r="Y9194" s="301"/>
      <c r="Z9194" s="301"/>
      <c r="AA9194" s="301"/>
      <c r="AB9194" s="301"/>
      <c r="AC9194" s="301"/>
      <c r="AD9194" s="301"/>
      <c r="AE9194" s="301"/>
      <c r="AF9194" s="301"/>
      <c r="AG9194" s="301"/>
      <c r="AH9194" s="301"/>
      <c r="AI9194" s="301"/>
    </row>
    <row r="9195" spans="18:35" ht="80.099999999999994" customHeight="1" x14ac:dyDescent="0.2">
      <c r="R9195" s="301"/>
      <c r="S9195" s="301"/>
      <c r="T9195" s="301"/>
      <c r="U9195" s="301"/>
      <c r="V9195" s="301"/>
      <c r="W9195" s="301"/>
      <c r="X9195" s="301"/>
      <c r="Y9195" s="301"/>
      <c r="Z9195" s="301"/>
      <c r="AA9195" s="301"/>
      <c r="AB9195" s="301"/>
      <c r="AC9195" s="301"/>
      <c r="AD9195" s="301"/>
      <c r="AE9195" s="301"/>
      <c r="AF9195" s="301"/>
      <c r="AG9195" s="301"/>
      <c r="AH9195" s="301"/>
      <c r="AI9195" s="301"/>
    </row>
    <row r="9196" spans="18:35" ht="80.099999999999994" customHeight="1" x14ac:dyDescent="0.2">
      <c r="R9196" s="301"/>
      <c r="S9196" s="301"/>
      <c r="T9196" s="301"/>
      <c r="U9196" s="301"/>
      <c r="V9196" s="301"/>
      <c r="W9196" s="301"/>
      <c r="X9196" s="301"/>
      <c r="Y9196" s="301"/>
      <c r="Z9196" s="301"/>
      <c r="AA9196" s="301"/>
      <c r="AB9196" s="301"/>
      <c r="AC9196" s="301"/>
      <c r="AD9196" s="301"/>
      <c r="AE9196" s="301"/>
      <c r="AF9196" s="301"/>
      <c r="AG9196" s="301"/>
      <c r="AH9196" s="301"/>
      <c r="AI9196" s="301"/>
    </row>
    <row r="9197" spans="18:35" ht="80.099999999999994" customHeight="1" x14ac:dyDescent="0.2">
      <c r="R9197" s="301"/>
      <c r="S9197" s="301"/>
      <c r="T9197" s="301"/>
      <c r="U9197" s="301"/>
      <c r="V9197" s="301"/>
      <c r="W9197" s="301"/>
      <c r="X9197" s="301"/>
      <c r="Y9197" s="301"/>
      <c r="Z9197" s="301"/>
      <c r="AA9197" s="301"/>
      <c r="AB9197" s="301"/>
      <c r="AC9197" s="301"/>
      <c r="AD9197" s="301"/>
      <c r="AE9197" s="301"/>
      <c r="AF9197" s="301"/>
      <c r="AG9197" s="301"/>
      <c r="AH9197" s="301"/>
      <c r="AI9197" s="301"/>
    </row>
    <row r="9198" spans="18:35" ht="80.099999999999994" customHeight="1" x14ac:dyDescent="0.2">
      <c r="R9198" s="301"/>
      <c r="S9198" s="301"/>
      <c r="T9198" s="301"/>
      <c r="U9198" s="301"/>
      <c r="V9198" s="301"/>
      <c r="W9198" s="301"/>
      <c r="X9198" s="301"/>
      <c r="Y9198" s="301"/>
      <c r="Z9198" s="301"/>
      <c r="AA9198" s="301"/>
      <c r="AB9198" s="301"/>
      <c r="AC9198" s="301"/>
      <c r="AD9198" s="301"/>
      <c r="AE9198" s="301"/>
      <c r="AF9198" s="301"/>
      <c r="AG9198" s="301"/>
      <c r="AH9198" s="301"/>
      <c r="AI9198" s="301"/>
    </row>
    <row r="9199" spans="18:35" ht="80.099999999999994" customHeight="1" x14ac:dyDescent="0.2">
      <c r="R9199" s="301"/>
      <c r="S9199" s="301"/>
      <c r="T9199" s="301"/>
      <c r="U9199" s="301"/>
      <c r="V9199" s="301"/>
      <c r="W9199" s="301"/>
      <c r="X9199" s="301"/>
      <c r="Y9199" s="301"/>
      <c r="Z9199" s="301"/>
      <c r="AA9199" s="301"/>
      <c r="AB9199" s="301"/>
      <c r="AC9199" s="301"/>
      <c r="AD9199" s="301"/>
      <c r="AE9199" s="301"/>
      <c r="AF9199" s="301"/>
      <c r="AG9199" s="301"/>
      <c r="AH9199" s="301"/>
      <c r="AI9199" s="301"/>
    </row>
    <row r="9200" spans="18:35" ht="80.099999999999994" customHeight="1" x14ac:dyDescent="0.2">
      <c r="R9200" s="301"/>
      <c r="S9200" s="301"/>
      <c r="T9200" s="301"/>
      <c r="U9200" s="301"/>
      <c r="V9200" s="301"/>
      <c r="W9200" s="301"/>
      <c r="X9200" s="301"/>
      <c r="Y9200" s="301"/>
      <c r="Z9200" s="301"/>
      <c r="AA9200" s="301"/>
      <c r="AB9200" s="301"/>
      <c r="AC9200" s="301"/>
      <c r="AD9200" s="301"/>
      <c r="AE9200" s="301"/>
      <c r="AF9200" s="301"/>
      <c r="AG9200" s="301"/>
      <c r="AH9200" s="301"/>
      <c r="AI9200" s="301"/>
    </row>
    <row r="9201" spans="18:35" ht="80.099999999999994" customHeight="1" x14ac:dyDescent="0.2">
      <c r="R9201" s="301"/>
      <c r="S9201" s="301"/>
      <c r="T9201" s="301"/>
      <c r="U9201" s="301"/>
      <c r="V9201" s="301"/>
      <c r="W9201" s="301"/>
      <c r="X9201" s="301"/>
      <c r="Y9201" s="301"/>
      <c r="Z9201" s="301"/>
      <c r="AA9201" s="301"/>
      <c r="AB9201" s="301"/>
      <c r="AC9201" s="301"/>
      <c r="AD9201" s="301"/>
      <c r="AE9201" s="301"/>
      <c r="AF9201" s="301"/>
      <c r="AG9201" s="301"/>
      <c r="AH9201" s="301"/>
      <c r="AI9201" s="301"/>
    </row>
    <row r="9202" spans="18:35" ht="80.099999999999994" customHeight="1" x14ac:dyDescent="0.2">
      <c r="R9202" s="301"/>
      <c r="S9202" s="301"/>
      <c r="T9202" s="301"/>
      <c r="U9202" s="301"/>
      <c r="V9202" s="301"/>
      <c r="W9202" s="301"/>
      <c r="X9202" s="301"/>
      <c r="Y9202" s="301"/>
      <c r="Z9202" s="301"/>
      <c r="AA9202" s="301"/>
      <c r="AB9202" s="301"/>
      <c r="AC9202" s="301"/>
      <c r="AD9202" s="301"/>
      <c r="AE9202" s="301"/>
      <c r="AF9202" s="301"/>
      <c r="AG9202" s="301"/>
      <c r="AH9202" s="301"/>
      <c r="AI9202" s="301"/>
    </row>
    <row r="9203" spans="18:35" ht="80.099999999999994" customHeight="1" x14ac:dyDescent="0.2">
      <c r="R9203" s="301"/>
      <c r="S9203" s="301"/>
      <c r="T9203" s="301"/>
      <c r="U9203" s="301"/>
      <c r="V9203" s="301"/>
      <c r="W9203" s="301"/>
      <c r="X9203" s="301"/>
      <c r="Y9203" s="301"/>
      <c r="Z9203" s="301"/>
      <c r="AA9203" s="301"/>
      <c r="AB9203" s="301"/>
      <c r="AC9203" s="301"/>
      <c r="AD9203" s="301"/>
      <c r="AE9203" s="301"/>
      <c r="AF9203" s="301"/>
      <c r="AG9203" s="301"/>
      <c r="AH9203" s="301"/>
      <c r="AI9203" s="301"/>
    </row>
    <row r="9204" spans="18:35" ht="80.099999999999994" customHeight="1" x14ac:dyDescent="0.2">
      <c r="R9204" s="301"/>
      <c r="S9204" s="301"/>
      <c r="T9204" s="301"/>
      <c r="U9204" s="301"/>
      <c r="V9204" s="301"/>
      <c r="W9204" s="301"/>
      <c r="X9204" s="301"/>
      <c r="Y9204" s="301"/>
      <c r="Z9204" s="301"/>
      <c r="AA9204" s="301"/>
      <c r="AB9204" s="301"/>
      <c r="AC9204" s="301"/>
      <c r="AD9204" s="301"/>
      <c r="AE9204" s="301"/>
      <c r="AF9204" s="301"/>
      <c r="AG9204" s="301"/>
      <c r="AH9204" s="301"/>
      <c r="AI9204" s="301"/>
    </row>
    <row r="9205" spans="18:35" ht="80.099999999999994" customHeight="1" x14ac:dyDescent="0.2">
      <c r="R9205" s="301"/>
      <c r="S9205" s="301"/>
      <c r="T9205" s="301"/>
      <c r="U9205" s="301"/>
      <c r="V9205" s="301"/>
      <c r="W9205" s="301"/>
      <c r="X9205" s="301"/>
      <c r="Y9205" s="301"/>
      <c r="Z9205" s="301"/>
      <c r="AA9205" s="301"/>
      <c r="AB9205" s="301"/>
      <c r="AC9205" s="301"/>
      <c r="AD9205" s="301"/>
      <c r="AE9205" s="301"/>
      <c r="AF9205" s="301"/>
      <c r="AG9205" s="301"/>
      <c r="AH9205" s="301"/>
      <c r="AI9205" s="301"/>
    </row>
    <row r="9206" spans="18:35" ht="80.099999999999994" customHeight="1" x14ac:dyDescent="0.2">
      <c r="R9206" s="301"/>
      <c r="S9206" s="301"/>
      <c r="T9206" s="301"/>
      <c r="U9206" s="301"/>
      <c r="V9206" s="301"/>
      <c r="W9206" s="301"/>
      <c r="X9206" s="301"/>
      <c r="Y9206" s="301"/>
      <c r="Z9206" s="301"/>
      <c r="AA9206" s="301"/>
      <c r="AB9206" s="301"/>
      <c r="AC9206" s="301"/>
      <c r="AD9206" s="301"/>
      <c r="AE9206" s="301"/>
      <c r="AF9206" s="301"/>
      <c r="AG9206" s="301"/>
      <c r="AH9206" s="301"/>
      <c r="AI9206" s="301"/>
    </row>
    <row r="9207" spans="18:35" ht="80.099999999999994" customHeight="1" x14ac:dyDescent="0.2">
      <c r="R9207" s="301"/>
      <c r="S9207" s="301"/>
      <c r="T9207" s="301"/>
      <c r="U9207" s="301"/>
      <c r="V9207" s="301"/>
      <c r="W9207" s="301"/>
      <c r="X9207" s="301"/>
      <c r="Y9207" s="301"/>
      <c r="Z9207" s="301"/>
      <c r="AA9207" s="301"/>
      <c r="AB9207" s="301"/>
      <c r="AC9207" s="301"/>
      <c r="AD9207" s="301"/>
      <c r="AE9207" s="301"/>
      <c r="AF9207" s="301"/>
      <c r="AG9207" s="301"/>
      <c r="AH9207" s="301"/>
      <c r="AI9207" s="301"/>
    </row>
    <row r="9208" spans="18:35" ht="80.099999999999994" customHeight="1" x14ac:dyDescent="0.2">
      <c r="R9208" s="301"/>
      <c r="S9208" s="301"/>
      <c r="T9208" s="301"/>
      <c r="U9208" s="301"/>
      <c r="V9208" s="301"/>
      <c r="W9208" s="301"/>
      <c r="X9208" s="301"/>
      <c r="Y9208" s="301"/>
      <c r="Z9208" s="301"/>
      <c r="AA9208" s="301"/>
      <c r="AB9208" s="301"/>
      <c r="AC9208" s="301"/>
      <c r="AD9208" s="301"/>
      <c r="AE9208" s="301"/>
      <c r="AF9208" s="301"/>
      <c r="AG9208" s="301"/>
      <c r="AH9208" s="301"/>
      <c r="AI9208" s="301"/>
    </row>
    <row r="9209" spans="18:35" ht="80.099999999999994" customHeight="1" x14ac:dyDescent="0.2">
      <c r="R9209" s="301"/>
      <c r="S9209" s="301"/>
      <c r="T9209" s="301"/>
      <c r="U9209" s="301"/>
      <c r="V9209" s="301"/>
      <c r="W9209" s="301"/>
      <c r="X9209" s="301"/>
      <c r="Y9209" s="301"/>
      <c r="Z9209" s="301"/>
      <c r="AA9209" s="301"/>
      <c r="AB9209" s="301"/>
      <c r="AC9209" s="301"/>
      <c r="AD9209" s="301"/>
      <c r="AE9209" s="301"/>
      <c r="AF9209" s="301"/>
      <c r="AG9209" s="301"/>
      <c r="AH9209" s="301"/>
      <c r="AI9209" s="301"/>
    </row>
    <row r="9210" spans="18:35" ht="80.099999999999994" customHeight="1" x14ac:dyDescent="0.2">
      <c r="R9210" s="301"/>
      <c r="S9210" s="301"/>
      <c r="T9210" s="301"/>
      <c r="U9210" s="301"/>
      <c r="V9210" s="301"/>
      <c r="W9210" s="301"/>
      <c r="X9210" s="301"/>
      <c r="Y9210" s="301"/>
      <c r="Z9210" s="301"/>
      <c r="AA9210" s="301"/>
      <c r="AB9210" s="301"/>
      <c r="AC9210" s="301"/>
      <c r="AD9210" s="301"/>
      <c r="AE9210" s="301"/>
      <c r="AF9210" s="301"/>
      <c r="AG9210" s="301"/>
      <c r="AH9210" s="301"/>
      <c r="AI9210" s="301"/>
    </row>
    <row r="9211" spans="18:35" ht="80.099999999999994" customHeight="1" x14ac:dyDescent="0.2">
      <c r="R9211" s="301"/>
      <c r="S9211" s="301"/>
      <c r="T9211" s="301"/>
      <c r="U9211" s="301"/>
      <c r="V9211" s="301"/>
      <c r="W9211" s="301"/>
      <c r="X9211" s="301"/>
      <c r="Y9211" s="301"/>
      <c r="Z9211" s="301"/>
      <c r="AA9211" s="301"/>
      <c r="AB9211" s="301"/>
      <c r="AC9211" s="301"/>
      <c r="AD9211" s="301"/>
      <c r="AE9211" s="301"/>
      <c r="AF9211" s="301"/>
      <c r="AG9211" s="301"/>
      <c r="AH9211" s="301"/>
      <c r="AI9211" s="301"/>
    </row>
    <row r="9212" spans="18:35" ht="80.099999999999994" customHeight="1" x14ac:dyDescent="0.2">
      <c r="R9212" s="301"/>
      <c r="S9212" s="301"/>
      <c r="T9212" s="301"/>
      <c r="U9212" s="301"/>
      <c r="V9212" s="301"/>
      <c r="W9212" s="301"/>
      <c r="X9212" s="301"/>
      <c r="Y9212" s="301"/>
      <c r="Z9212" s="301"/>
      <c r="AA9212" s="301"/>
      <c r="AB9212" s="301"/>
      <c r="AC9212" s="301"/>
      <c r="AD9212" s="301"/>
      <c r="AE9212" s="301"/>
      <c r="AF9212" s="301"/>
      <c r="AG9212" s="301"/>
      <c r="AH9212" s="301"/>
      <c r="AI9212" s="301"/>
    </row>
    <row r="9213" spans="18:35" ht="80.099999999999994" customHeight="1" x14ac:dyDescent="0.2">
      <c r="R9213" s="301"/>
      <c r="S9213" s="301"/>
      <c r="T9213" s="301"/>
      <c r="U9213" s="301"/>
      <c r="V9213" s="301"/>
      <c r="W9213" s="301"/>
      <c r="X9213" s="301"/>
      <c r="Y9213" s="301"/>
      <c r="Z9213" s="301"/>
      <c r="AA9213" s="301"/>
      <c r="AB9213" s="301"/>
      <c r="AC9213" s="301"/>
      <c r="AD9213" s="301"/>
      <c r="AE9213" s="301"/>
      <c r="AF9213" s="301"/>
      <c r="AG9213" s="301"/>
      <c r="AH9213" s="301"/>
      <c r="AI9213" s="301"/>
    </row>
    <row r="9214" spans="18:35" ht="80.099999999999994" customHeight="1" x14ac:dyDescent="0.2">
      <c r="R9214" s="301"/>
      <c r="S9214" s="301"/>
      <c r="T9214" s="301"/>
      <c r="U9214" s="301"/>
      <c r="V9214" s="301"/>
      <c r="W9214" s="301"/>
      <c r="X9214" s="301"/>
      <c r="Y9214" s="301"/>
      <c r="Z9214" s="301"/>
      <c r="AA9214" s="301"/>
      <c r="AB9214" s="301"/>
      <c r="AC9214" s="301"/>
      <c r="AD9214" s="301"/>
      <c r="AE9214" s="301"/>
      <c r="AF9214" s="301"/>
      <c r="AG9214" s="301"/>
      <c r="AH9214" s="301"/>
      <c r="AI9214" s="301"/>
    </row>
    <row r="9215" spans="18:35" ht="80.099999999999994" customHeight="1" x14ac:dyDescent="0.2">
      <c r="R9215" s="301"/>
      <c r="S9215" s="301"/>
      <c r="T9215" s="301"/>
      <c r="U9215" s="301"/>
      <c r="V9215" s="301"/>
      <c r="W9215" s="301"/>
      <c r="X9215" s="301"/>
      <c r="Y9215" s="301"/>
      <c r="Z9215" s="301"/>
      <c r="AA9215" s="301"/>
      <c r="AB9215" s="301"/>
      <c r="AC9215" s="301"/>
      <c r="AD9215" s="301"/>
      <c r="AE9215" s="301"/>
      <c r="AF9215" s="301"/>
      <c r="AG9215" s="301"/>
      <c r="AH9215" s="301"/>
      <c r="AI9215" s="301"/>
    </row>
    <row r="9216" spans="18:35" ht="80.099999999999994" customHeight="1" x14ac:dyDescent="0.2">
      <c r="R9216" s="301"/>
      <c r="S9216" s="301"/>
      <c r="T9216" s="301"/>
      <c r="U9216" s="301"/>
      <c r="V9216" s="301"/>
      <c r="W9216" s="301"/>
      <c r="X9216" s="301"/>
      <c r="Y9216" s="301"/>
      <c r="Z9216" s="301"/>
      <c r="AA9216" s="301"/>
      <c r="AB9216" s="301"/>
      <c r="AC9216" s="301"/>
      <c r="AD9216" s="301"/>
      <c r="AE9216" s="301"/>
      <c r="AF9216" s="301"/>
      <c r="AG9216" s="301"/>
      <c r="AH9216" s="301"/>
      <c r="AI9216" s="301"/>
    </row>
    <row r="9217" spans="18:35" ht="80.099999999999994" customHeight="1" x14ac:dyDescent="0.2">
      <c r="R9217" s="301"/>
      <c r="S9217" s="301"/>
      <c r="T9217" s="301"/>
      <c r="U9217" s="301"/>
      <c r="V9217" s="301"/>
      <c r="W9217" s="301"/>
      <c r="X9217" s="301"/>
      <c r="Y9217" s="301"/>
      <c r="Z9217" s="301"/>
      <c r="AA9217" s="301"/>
      <c r="AB9217" s="301"/>
      <c r="AC9217" s="301"/>
      <c r="AD9217" s="301"/>
      <c r="AE9217" s="301"/>
      <c r="AF9217" s="301"/>
      <c r="AG9217" s="301"/>
      <c r="AH9217" s="301"/>
      <c r="AI9217" s="301"/>
    </row>
    <row r="9218" spans="18:35" ht="80.099999999999994" customHeight="1" x14ac:dyDescent="0.2">
      <c r="R9218" s="301"/>
      <c r="S9218" s="301"/>
      <c r="T9218" s="301"/>
      <c r="U9218" s="301"/>
      <c r="V9218" s="301"/>
      <c r="W9218" s="301"/>
      <c r="X9218" s="301"/>
      <c r="Y9218" s="301"/>
      <c r="Z9218" s="301"/>
      <c r="AA9218" s="301"/>
      <c r="AB9218" s="301"/>
      <c r="AC9218" s="301"/>
      <c r="AD9218" s="301"/>
      <c r="AE9218" s="301"/>
      <c r="AF9218" s="301"/>
      <c r="AG9218" s="301"/>
      <c r="AH9218" s="301"/>
      <c r="AI9218" s="301"/>
    </row>
    <row r="9219" spans="18:35" ht="80.099999999999994" customHeight="1" x14ac:dyDescent="0.2">
      <c r="R9219" s="301"/>
      <c r="S9219" s="301"/>
      <c r="T9219" s="301"/>
      <c r="U9219" s="301"/>
      <c r="V9219" s="301"/>
      <c r="W9219" s="301"/>
      <c r="X9219" s="301"/>
      <c r="Y9219" s="301"/>
      <c r="Z9219" s="301"/>
      <c r="AA9219" s="301"/>
      <c r="AB9219" s="301"/>
      <c r="AC9219" s="301"/>
      <c r="AD9219" s="301"/>
      <c r="AE9219" s="301"/>
      <c r="AF9219" s="301"/>
      <c r="AG9219" s="301"/>
      <c r="AH9219" s="301"/>
      <c r="AI9219" s="301"/>
    </row>
    <row r="9220" spans="18:35" ht="80.099999999999994" customHeight="1" x14ac:dyDescent="0.2">
      <c r="R9220" s="301"/>
      <c r="S9220" s="301"/>
      <c r="T9220" s="301"/>
      <c r="U9220" s="301"/>
      <c r="V9220" s="301"/>
      <c r="W9220" s="301"/>
      <c r="X9220" s="301"/>
      <c r="Y9220" s="301"/>
      <c r="Z9220" s="301"/>
      <c r="AA9220" s="301"/>
      <c r="AB9220" s="301"/>
      <c r="AC9220" s="301"/>
      <c r="AD9220" s="301"/>
      <c r="AE9220" s="301"/>
      <c r="AF9220" s="301"/>
      <c r="AG9220" s="301"/>
      <c r="AH9220" s="301"/>
      <c r="AI9220" s="301"/>
    </row>
    <row r="9221" spans="18:35" ht="80.099999999999994" customHeight="1" x14ac:dyDescent="0.2">
      <c r="R9221" s="301"/>
      <c r="S9221" s="301"/>
      <c r="T9221" s="301"/>
      <c r="U9221" s="301"/>
      <c r="V9221" s="301"/>
      <c r="W9221" s="301"/>
      <c r="X9221" s="301"/>
      <c r="Y9221" s="301"/>
      <c r="Z9221" s="301"/>
      <c r="AA9221" s="301"/>
      <c r="AB9221" s="301"/>
      <c r="AC9221" s="301"/>
      <c r="AD9221" s="301"/>
      <c r="AE9221" s="301"/>
      <c r="AF9221" s="301"/>
      <c r="AG9221" s="301"/>
      <c r="AH9221" s="301"/>
      <c r="AI9221" s="301"/>
    </row>
    <row r="9222" spans="18:35" ht="80.099999999999994" customHeight="1" x14ac:dyDescent="0.2">
      <c r="R9222" s="301"/>
      <c r="S9222" s="301"/>
      <c r="T9222" s="301"/>
      <c r="U9222" s="301"/>
      <c r="V9222" s="301"/>
      <c r="W9222" s="301"/>
      <c r="X9222" s="301"/>
      <c r="Y9222" s="301"/>
      <c r="Z9222" s="301"/>
      <c r="AA9222" s="301"/>
      <c r="AB9222" s="301"/>
      <c r="AC9222" s="301"/>
      <c r="AD9222" s="301"/>
      <c r="AE9222" s="301"/>
      <c r="AF9222" s="301"/>
      <c r="AG9222" s="301"/>
      <c r="AH9222" s="301"/>
      <c r="AI9222" s="301"/>
    </row>
    <row r="9223" spans="18:35" ht="80.099999999999994" customHeight="1" x14ac:dyDescent="0.2">
      <c r="R9223" s="301"/>
      <c r="S9223" s="301"/>
      <c r="T9223" s="301"/>
      <c r="U9223" s="301"/>
      <c r="V9223" s="301"/>
      <c r="W9223" s="301"/>
      <c r="X9223" s="301"/>
      <c r="Y9223" s="301"/>
      <c r="Z9223" s="301"/>
      <c r="AA9223" s="301"/>
      <c r="AB9223" s="301"/>
      <c r="AC9223" s="301"/>
      <c r="AD9223" s="301"/>
      <c r="AE9223" s="301"/>
      <c r="AF9223" s="301"/>
      <c r="AG9223" s="301"/>
      <c r="AH9223" s="301"/>
      <c r="AI9223" s="301"/>
    </row>
    <row r="9224" spans="18:35" ht="80.099999999999994" customHeight="1" x14ac:dyDescent="0.2">
      <c r="R9224" s="301"/>
      <c r="S9224" s="301"/>
      <c r="T9224" s="301"/>
      <c r="U9224" s="301"/>
      <c r="V9224" s="301"/>
      <c r="W9224" s="301"/>
      <c r="X9224" s="301"/>
      <c r="Y9224" s="301"/>
      <c r="Z9224" s="301"/>
      <c r="AA9224" s="301"/>
      <c r="AB9224" s="301"/>
      <c r="AC9224" s="301"/>
      <c r="AD9224" s="301"/>
      <c r="AE9224" s="301"/>
      <c r="AF9224" s="301"/>
      <c r="AG9224" s="301"/>
      <c r="AH9224" s="301"/>
      <c r="AI9224" s="301"/>
    </row>
    <row r="9225" spans="18:35" ht="80.099999999999994" customHeight="1" x14ac:dyDescent="0.2">
      <c r="R9225" s="301"/>
      <c r="S9225" s="301"/>
      <c r="T9225" s="301"/>
      <c r="U9225" s="301"/>
      <c r="V9225" s="301"/>
      <c r="W9225" s="301"/>
      <c r="X9225" s="301"/>
      <c r="Y9225" s="301"/>
      <c r="Z9225" s="301"/>
      <c r="AA9225" s="301"/>
      <c r="AB9225" s="301"/>
      <c r="AC9225" s="301"/>
      <c r="AD9225" s="301"/>
      <c r="AE9225" s="301"/>
      <c r="AF9225" s="301"/>
      <c r="AG9225" s="301"/>
      <c r="AH9225" s="301"/>
      <c r="AI9225" s="301"/>
    </row>
    <row r="9226" spans="18:35" ht="80.099999999999994" customHeight="1" x14ac:dyDescent="0.2">
      <c r="R9226" s="301"/>
      <c r="S9226" s="301"/>
      <c r="T9226" s="301"/>
      <c r="U9226" s="301"/>
      <c r="V9226" s="301"/>
      <c r="W9226" s="301"/>
      <c r="X9226" s="301"/>
      <c r="Y9226" s="301"/>
      <c r="Z9226" s="301"/>
      <c r="AA9226" s="301"/>
      <c r="AB9226" s="301"/>
      <c r="AC9226" s="301"/>
      <c r="AD9226" s="301"/>
      <c r="AE9226" s="301"/>
      <c r="AF9226" s="301"/>
      <c r="AG9226" s="301"/>
      <c r="AH9226" s="301"/>
      <c r="AI9226" s="301"/>
    </row>
    <row r="9227" spans="18:35" ht="80.099999999999994" customHeight="1" x14ac:dyDescent="0.2">
      <c r="R9227" s="301"/>
      <c r="S9227" s="301"/>
      <c r="T9227" s="301"/>
      <c r="U9227" s="301"/>
      <c r="V9227" s="301"/>
      <c r="W9227" s="301"/>
      <c r="X9227" s="301"/>
      <c r="Y9227" s="301"/>
      <c r="Z9227" s="301"/>
      <c r="AA9227" s="301"/>
      <c r="AB9227" s="301"/>
      <c r="AC9227" s="301"/>
      <c r="AD9227" s="301"/>
      <c r="AE9227" s="301"/>
      <c r="AF9227" s="301"/>
      <c r="AG9227" s="301"/>
      <c r="AH9227" s="301"/>
      <c r="AI9227" s="301"/>
    </row>
    <row r="9228" spans="18:35" ht="80.099999999999994" customHeight="1" x14ac:dyDescent="0.2">
      <c r="R9228" s="301"/>
      <c r="S9228" s="301"/>
      <c r="T9228" s="301"/>
      <c r="U9228" s="301"/>
      <c r="V9228" s="301"/>
      <c r="W9228" s="301"/>
      <c r="X9228" s="301"/>
      <c r="Y9228" s="301"/>
      <c r="Z9228" s="301"/>
      <c r="AA9228" s="301"/>
      <c r="AB9228" s="301"/>
      <c r="AC9228" s="301"/>
      <c r="AD9228" s="301"/>
      <c r="AE9228" s="301"/>
      <c r="AF9228" s="301"/>
      <c r="AG9228" s="301"/>
      <c r="AH9228" s="301"/>
      <c r="AI9228" s="301"/>
    </row>
    <row r="9229" spans="18:35" ht="80.099999999999994" customHeight="1" x14ac:dyDescent="0.2">
      <c r="R9229" s="301"/>
      <c r="S9229" s="301"/>
      <c r="T9229" s="301"/>
      <c r="U9229" s="301"/>
      <c r="V9229" s="301"/>
      <c r="W9229" s="301"/>
      <c r="X9229" s="301"/>
      <c r="Y9229" s="301"/>
      <c r="Z9229" s="301"/>
      <c r="AA9229" s="301"/>
      <c r="AB9229" s="301"/>
      <c r="AC9229" s="301"/>
      <c r="AD9229" s="301"/>
      <c r="AE9229" s="301"/>
      <c r="AF9229" s="301"/>
      <c r="AG9229" s="301"/>
      <c r="AH9229" s="301"/>
      <c r="AI9229" s="301"/>
    </row>
    <row r="9230" spans="18:35" ht="80.099999999999994" customHeight="1" x14ac:dyDescent="0.2">
      <c r="R9230" s="301"/>
      <c r="S9230" s="301"/>
      <c r="T9230" s="301"/>
      <c r="U9230" s="301"/>
      <c r="V9230" s="301"/>
      <c r="W9230" s="301"/>
      <c r="X9230" s="301"/>
      <c r="Y9230" s="301"/>
      <c r="Z9230" s="301"/>
      <c r="AA9230" s="301"/>
      <c r="AB9230" s="301"/>
      <c r="AC9230" s="301"/>
      <c r="AD9230" s="301"/>
      <c r="AE9230" s="301"/>
      <c r="AF9230" s="301"/>
      <c r="AG9230" s="301"/>
      <c r="AH9230" s="301"/>
      <c r="AI9230" s="301"/>
    </row>
    <row r="9231" spans="18:35" ht="80.099999999999994" customHeight="1" x14ac:dyDescent="0.2">
      <c r="R9231" s="301"/>
      <c r="S9231" s="301"/>
      <c r="T9231" s="301"/>
      <c r="U9231" s="301"/>
      <c r="V9231" s="301"/>
      <c r="W9231" s="301"/>
      <c r="X9231" s="301"/>
      <c r="Y9231" s="301"/>
      <c r="Z9231" s="301"/>
      <c r="AA9231" s="301"/>
      <c r="AB9231" s="301"/>
      <c r="AC9231" s="301"/>
      <c r="AD9231" s="301"/>
      <c r="AE9231" s="301"/>
      <c r="AF9231" s="301"/>
      <c r="AG9231" s="301"/>
      <c r="AH9231" s="301"/>
      <c r="AI9231" s="301"/>
    </row>
    <row r="9232" spans="18:35" ht="80.099999999999994" customHeight="1" x14ac:dyDescent="0.2">
      <c r="R9232" s="301"/>
      <c r="S9232" s="301"/>
      <c r="T9232" s="301"/>
      <c r="U9232" s="301"/>
      <c r="V9232" s="301"/>
      <c r="W9232" s="301"/>
      <c r="X9232" s="301"/>
      <c r="Y9232" s="301"/>
      <c r="Z9232" s="301"/>
      <c r="AA9232" s="301"/>
      <c r="AB9232" s="301"/>
      <c r="AC9232" s="301"/>
      <c r="AD9232" s="301"/>
      <c r="AE9232" s="301"/>
      <c r="AF9232" s="301"/>
      <c r="AG9232" s="301"/>
      <c r="AH9232" s="301"/>
      <c r="AI9232" s="301"/>
    </row>
    <row r="9233" spans="18:35" ht="80.099999999999994" customHeight="1" x14ac:dyDescent="0.2">
      <c r="R9233" s="301"/>
      <c r="S9233" s="301"/>
      <c r="T9233" s="301"/>
      <c r="U9233" s="301"/>
      <c r="V9233" s="301"/>
      <c r="W9233" s="301"/>
      <c r="X9233" s="301"/>
      <c r="Y9233" s="301"/>
      <c r="Z9233" s="301"/>
      <c r="AA9233" s="301"/>
      <c r="AB9233" s="301"/>
      <c r="AC9233" s="301"/>
      <c r="AD9233" s="301"/>
      <c r="AE9233" s="301"/>
      <c r="AF9233" s="301"/>
      <c r="AG9233" s="301"/>
      <c r="AH9233" s="301"/>
      <c r="AI9233" s="301"/>
    </row>
    <row r="9234" spans="18:35" ht="80.099999999999994" customHeight="1" x14ac:dyDescent="0.2">
      <c r="R9234" s="301"/>
      <c r="S9234" s="301"/>
      <c r="T9234" s="301"/>
      <c r="U9234" s="301"/>
      <c r="V9234" s="301"/>
      <c r="W9234" s="301"/>
      <c r="X9234" s="301"/>
      <c r="Y9234" s="301"/>
      <c r="Z9234" s="301"/>
      <c r="AA9234" s="301"/>
      <c r="AB9234" s="301"/>
      <c r="AC9234" s="301"/>
      <c r="AD9234" s="301"/>
      <c r="AE9234" s="301"/>
      <c r="AF9234" s="301"/>
      <c r="AG9234" s="301"/>
      <c r="AH9234" s="301"/>
      <c r="AI9234" s="301"/>
    </row>
    <row r="9235" spans="18:35" ht="80.099999999999994" customHeight="1" x14ac:dyDescent="0.2">
      <c r="R9235" s="301"/>
      <c r="S9235" s="301"/>
      <c r="T9235" s="301"/>
      <c r="U9235" s="301"/>
      <c r="V9235" s="301"/>
      <c r="W9235" s="301"/>
      <c r="X9235" s="301"/>
      <c r="Y9235" s="301"/>
      <c r="Z9235" s="301"/>
      <c r="AA9235" s="301"/>
      <c r="AB9235" s="301"/>
      <c r="AC9235" s="301"/>
      <c r="AD9235" s="301"/>
      <c r="AE9235" s="301"/>
      <c r="AF9235" s="301"/>
      <c r="AG9235" s="301"/>
      <c r="AH9235" s="301"/>
      <c r="AI9235" s="301"/>
    </row>
    <row r="9236" spans="18:35" ht="80.099999999999994" customHeight="1" x14ac:dyDescent="0.2">
      <c r="R9236" s="301"/>
      <c r="S9236" s="301"/>
      <c r="T9236" s="301"/>
      <c r="U9236" s="301"/>
      <c r="V9236" s="301"/>
      <c r="W9236" s="301"/>
      <c r="X9236" s="301"/>
      <c r="Y9236" s="301"/>
      <c r="Z9236" s="301"/>
      <c r="AA9236" s="301"/>
      <c r="AB9236" s="301"/>
      <c r="AC9236" s="301"/>
      <c r="AD9236" s="301"/>
      <c r="AE9236" s="301"/>
      <c r="AF9236" s="301"/>
      <c r="AG9236" s="301"/>
      <c r="AH9236" s="301"/>
      <c r="AI9236" s="301"/>
    </row>
    <row r="9237" spans="18:35" ht="80.099999999999994" customHeight="1" x14ac:dyDescent="0.2">
      <c r="R9237" s="301"/>
      <c r="S9237" s="301"/>
      <c r="T9237" s="301"/>
      <c r="U9237" s="301"/>
      <c r="V9237" s="301"/>
      <c r="W9237" s="301"/>
      <c r="X9237" s="301"/>
      <c r="Y9237" s="301"/>
      <c r="Z9237" s="301"/>
      <c r="AA9237" s="301"/>
      <c r="AB9237" s="301"/>
      <c r="AC9237" s="301"/>
      <c r="AD9237" s="301"/>
      <c r="AE9237" s="301"/>
      <c r="AF9237" s="301"/>
      <c r="AG9237" s="301"/>
      <c r="AH9237" s="301"/>
      <c r="AI9237" s="301"/>
    </row>
    <row r="9238" spans="18:35" ht="80.099999999999994" customHeight="1" x14ac:dyDescent="0.2">
      <c r="R9238" s="301"/>
      <c r="S9238" s="301"/>
      <c r="T9238" s="301"/>
      <c r="U9238" s="301"/>
      <c r="V9238" s="301"/>
      <c r="W9238" s="301"/>
      <c r="X9238" s="301"/>
      <c r="Y9238" s="301"/>
      <c r="Z9238" s="301"/>
      <c r="AA9238" s="301"/>
      <c r="AB9238" s="301"/>
      <c r="AC9238" s="301"/>
      <c r="AD9238" s="301"/>
      <c r="AE9238" s="301"/>
      <c r="AF9238" s="301"/>
      <c r="AG9238" s="301"/>
      <c r="AH9238" s="301"/>
      <c r="AI9238" s="301"/>
    </row>
    <row r="9239" spans="18:35" ht="80.099999999999994" customHeight="1" x14ac:dyDescent="0.2">
      <c r="R9239" s="301"/>
      <c r="S9239" s="301"/>
      <c r="T9239" s="301"/>
      <c r="U9239" s="301"/>
      <c r="V9239" s="301"/>
      <c r="W9239" s="301"/>
      <c r="X9239" s="301"/>
      <c r="Y9239" s="301"/>
      <c r="Z9239" s="301"/>
      <c r="AA9239" s="301"/>
      <c r="AB9239" s="301"/>
      <c r="AC9239" s="301"/>
      <c r="AD9239" s="301"/>
      <c r="AE9239" s="301"/>
      <c r="AF9239" s="301"/>
      <c r="AG9239" s="301"/>
      <c r="AH9239" s="301"/>
      <c r="AI9239" s="301"/>
    </row>
    <row r="9240" spans="18:35" ht="80.099999999999994" customHeight="1" x14ac:dyDescent="0.2">
      <c r="R9240" s="301"/>
      <c r="S9240" s="301"/>
      <c r="T9240" s="301"/>
      <c r="U9240" s="301"/>
      <c r="V9240" s="301"/>
      <c r="W9240" s="301"/>
      <c r="X9240" s="301"/>
      <c r="Y9240" s="301"/>
      <c r="Z9240" s="301"/>
      <c r="AA9240" s="301"/>
      <c r="AB9240" s="301"/>
      <c r="AC9240" s="301"/>
      <c r="AD9240" s="301"/>
      <c r="AE9240" s="301"/>
      <c r="AF9240" s="301"/>
      <c r="AG9240" s="301"/>
      <c r="AH9240" s="301"/>
      <c r="AI9240" s="301"/>
    </row>
    <row r="9241" spans="18:35" ht="80.099999999999994" customHeight="1" x14ac:dyDescent="0.2">
      <c r="R9241" s="301"/>
      <c r="S9241" s="301"/>
      <c r="T9241" s="301"/>
      <c r="U9241" s="301"/>
      <c r="V9241" s="301"/>
      <c r="W9241" s="301"/>
      <c r="X9241" s="301"/>
      <c r="Y9241" s="301"/>
      <c r="Z9241" s="301"/>
      <c r="AA9241" s="301"/>
      <c r="AB9241" s="301"/>
      <c r="AC9241" s="301"/>
      <c r="AD9241" s="301"/>
      <c r="AE9241" s="301"/>
      <c r="AF9241" s="301"/>
      <c r="AG9241" s="301"/>
      <c r="AH9241" s="301"/>
      <c r="AI9241" s="301"/>
    </row>
    <row r="9242" spans="18:35" ht="80.099999999999994" customHeight="1" x14ac:dyDescent="0.2">
      <c r="R9242" s="301"/>
      <c r="S9242" s="301"/>
      <c r="T9242" s="301"/>
      <c r="U9242" s="301"/>
      <c r="V9242" s="301"/>
      <c r="W9242" s="301"/>
      <c r="X9242" s="301"/>
      <c r="Y9242" s="301"/>
      <c r="Z9242" s="301"/>
      <c r="AA9242" s="301"/>
      <c r="AB9242" s="301"/>
      <c r="AC9242" s="301"/>
      <c r="AD9242" s="301"/>
      <c r="AE9242" s="301"/>
      <c r="AF9242" s="301"/>
      <c r="AG9242" s="301"/>
      <c r="AH9242" s="301"/>
      <c r="AI9242" s="301"/>
    </row>
    <row r="9243" spans="18:35" ht="80.099999999999994" customHeight="1" x14ac:dyDescent="0.2">
      <c r="R9243" s="301"/>
      <c r="S9243" s="301"/>
      <c r="T9243" s="301"/>
      <c r="U9243" s="301"/>
      <c r="V9243" s="301"/>
      <c r="W9243" s="301"/>
      <c r="X9243" s="301"/>
      <c r="Y9243" s="301"/>
      <c r="Z9243" s="301"/>
      <c r="AA9243" s="301"/>
      <c r="AB9243" s="301"/>
      <c r="AC9243" s="301"/>
      <c r="AD9243" s="301"/>
      <c r="AE9243" s="301"/>
      <c r="AF9243" s="301"/>
      <c r="AG9243" s="301"/>
      <c r="AH9243" s="301"/>
      <c r="AI9243" s="301"/>
    </row>
    <row r="9244" spans="18:35" ht="80.099999999999994" customHeight="1" x14ac:dyDescent="0.2">
      <c r="R9244" s="301"/>
      <c r="S9244" s="301"/>
      <c r="T9244" s="301"/>
      <c r="U9244" s="301"/>
      <c r="V9244" s="301"/>
      <c r="W9244" s="301"/>
      <c r="X9244" s="301"/>
      <c r="Y9244" s="301"/>
      <c r="Z9244" s="301"/>
      <c r="AA9244" s="301"/>
      <c r="AB9244" s="301"/>
      <c r="AC9244" s="301"/>
      <c r="AD9244" s="301"/>
      <c r="AE9244" s="301"/>
      <c r="AF9244" s="301"/>
      <c r="AG9244" s="301"/>
      <c r="AH9244" s="301"/>
      <c r="AI9244" s="301"/>
    </row>
    <row r="9245" spans="18:35" ht="80.099999999999994" customHeight="1" x14ac:dyDescent="0.2">
      <c r="R9245" s="301"/>
      <c r="S9245" s="301"/>
      <c r="T9245" s="301"/>
      <c r="U9245" s="301"/>
      <c r="V9245" s="301"/>
      <c r="W9245" s="301"/>
      <c r="X9245" s="301"/>
      <c r="Y9245" s="301"/>
      <c r="Z9245" s="301"/>
      <c r="AA9245" s="301"/>
      <c r="AB9245" s="301"/>
      <c r="AC9245" s="301"/>
      <c r="AD9245" s="301"/>
      <c r="AE9245" s="301"/>
      <c r="AF9245" s="301"/>
      <c r="AG9245" s="301"/>
      <c r="AH9245" s="301"/>
      <c r="AI9245" s="301"/>
    </row>
    <row r="9246" spans="18:35" ht="80.099999999999994" customHeight="1" x14ac:dyDescent="0.2">
      <c r="R9246" s="301"/>
      <c r="S9246" s="301"/>
      <c r="T9246" s="301"/>
      <c r="U9246" s="301"/>
      <c r="V9246" s="301"/>
      <c r="W9246" s="301"/>
      <c r="X9246" s="301"/>
      <c r="Y9246" s="301"/>
      <c r="Z9246" s="301"/>
      <c r="AA9246" s="301"/>
      <c r="AB9246" s="301"/>
      <c r="AC9246" s="301"/>
      <c r="AD9246" s="301"/>
      <c r="AE9246" s="301"/>
      <c r="AF9246" s="301"/>
      <c r="AG9246" s="301"/>
      <c r="AH9246" s="301"/>
      <c r="AI9246" s="301"/>
    </row>
    <row r="9247" spans="18:35" ht="80.099999999999994" customHeight="1" x14ac:dyDescent="0.2">
      <c r="R9247" s="301"/>
      <c r="S9247" s="301"/>
      <c r="T9247" s="301"/>
      <c r="U9247" s="301"/>
      <c r="V9247" s="301"/>
      <c r="W9247" s="301"/>
      <c r="X9247" s="301"/>
      <c r="Y9247" s="301"/>
      <c r="Z9247" s="301"/>
      <c r="AA9247" s="301"/>
      <c r="AB9247" s="301"/>
      <c r="AC9247" s="301"/>
      <c r="AD9247" s="301"/>
      <c r="AE9247" s="301"/>
      <c r="AF9247" s="301"/>
      <c r="AG9247" s="301"/>
      <c r="AH9247" s="301"/>
      <c r="AI9247" s="301"/>
    </row>
    <row r="9248" spans="18:35" ht="80.099999999999994" customHeight="1" x14ac:dyDescent="0.2">
      <c r="R9248" s="301"/>
      <c r="S9248" s="301"/>
      <c r="T9248" s="301"/>
      <c r="U9248" s="301"/>
      <c r="V9248" s="301"/>
      <c r="W9248" s="301"/>
      <c r="X9248" s="301"/>
      <c r="Y9248" s="301"/>
      <c r="Z9248" s="301"/>
      <c r="AA9248" s="301"/>
      <c r="AB9248" s="301"/>
      <c r="AC9248" s="301"/>
      <c r="AD9248" s="301"/>
      <c r="AE9248" s="301"/>
      <c r="AF9248" s="301"/>
      <c r="AG9248" s="301"/>
      <c r="AH9248" s="301"/>
      <c r="AI9248" s="301"/>
    </row>
    <row r="9249" spans="18:35" ht="80.099999999999994" customHeight="1" x14ac:dyDescent="0.2">
      <c r="R9249" s="301"/>
      <c r="S9249" s="301"/>
      <c r="T9249" s="301"/>
      <c r="U9249" s="301"/>
      <c r="V9249" s="301"/>
      <c r="W9249" s="301"/>
      <c r="X9249" s="301"/>
      <c r="Y9249" s="301"/>
      <c r="Z9249" s="301"/>
      <c r="AA9249" s="301"/>
      <c r="AB9249" s="301"/>
      <c r="AC9249" s="301"/>
      <c r="AD9249" s="301"/>
      <c r="AE9249" s="301"/>
      <c r="AF9249" s="301"/>
      <c r="AG9249" s="301"/>
      <c r="AH9249" s="301"/>
      <c r="AI9249" s="301"/>
    </row>
    <row r="9250" spans="18:35" ht="80.099999999999994" customHeight="1" x14ac:dyDescent="0.2">
      <c r="R9250" s="301"/>
      <c r="S9250" s="301"/>
      <c r="T9250" s="301"/>
      <c r="U9250" s="301"/>
      <c r="V9250" s="301"/>
      <c r="W9250" s="301"/>
      <c r="X9250" s="301"/>
      <c r="Y9250" s="301"/>
      <c r="Z9250" s="301"/>
      <c r="AA9250" s="301"/>
      <c r="AB9250" s="301"/>
      <c r="AC9250" s="301"/>
      <c r="AD9250" s="301"/>
      <c r="AE9250" s="301"/>
      <c r="AF9250" s="301"/>
      <c r="AG9250" s="301"/>
      <c r="AH9250" s="301"/>
      <c r="AI9250" s="301"/>
    </row>
    <row r="9251" spans="18:35" ht="80.099999999999994" customHeight="1" x14ac:dyDescent="0.2">
      <c r="R9251" s="301"/>
      <c r="S9251" s="301"/>
      <c r="T9251" s="301"/>
      <c r="U9251" s="301"/>
      <c r="V9251" s="301"/>
      <c r="W9251" s="301"/>
      <c r="X9251" s="301"/>
      <c r="Y9251" s="301"/>
      <c r="Z9251" s="301"/>
      <c r="AA9251" s="301"/>
      <c r="AB9251" s="301"/>
      <c r="AC9251" s="301"/>
      <c r="AD9251" s="301"/>
      <c r="AE9251" s="301"/>
      <c r="AF9251" s="301"/>
      <c r="AG9251" s="301"/>
      <c r="AH9251" s="301"/>
      <c r="AI9251" s="301"/>
    </row>
    <row r="9252" spans="18:35" ht="80.099999999999994" customHeight="1" x14ac:dyDescent="0.2">
      <c r="R9252" s="301"/>
      <c r="S9252" s="301"/>
      <c r="T9252" s="301"/>
      <c r="U9252" s="301"/>
      <c r="V9252" s="301"/>
      <c r="W9252" s="301"/>
      <c r="X9252" s="301"/>
      <c r="Y9252" s="301"/>
      <c r="Z9252" s="301"/>
      <c r="AA9252" s="301"/>
      <c r="AB9252" s="301"/>
      <c r="AC9252" s="301"/>
      <c r="AD9252" s="301"/>
      <c r="AE9252" s="301"/>
      <c r="AF9252" s="301"/>
      <c r="AG9252" s="301"/>
      <c r="AH9252" s="301"/>
      <c r="AI9252" s="301"/>
    </row>
    <row r="9253" spans="18:35" ht="80.099999999999994" customHeight="1" x14ac:dyDescent="0.2">
      <c r="R9253" s="301"/>
      <c r="S9253" s="301"/>
      <c r="T9253" s="301"/>
      <c r="U9253" s="301"/>
      <c r="V9253" s="301"/>
      <c r="W9253" s="301"/>
      <c r="X9253" s="301"/>
      <c r="Y9253" s="301"/>
      <c r="Z9253" s="301"/>
      <c r="AA9253" s="301"/>
      <c r="AB9253" s="301"/>
      <c r="AC9253" s="301"/>
      <c r="AD9253" s="301"/>
      <c r="AE9253" s="301"/>
      <c r="AF9253" s="301"/>
      <c r="AG9253" s="301"/>
      <c r="AH9253" s="301"/>
      <c r="AI9253" s="301"/>
    </row>
    <row r="9254" spans="18:35" ht="80.099999999999994" customHeight="1" x14ac:dyDescent="0.2">
      <c r="R9254" s="301"/>
      <c r="S9254" s="301"/>
      <c r="T9254" s="301"/>
      <c r="U9254" s="301"/>
      <c r="V9254" s="301"/>
      <c r="W9254" s="301"/>
      <c r="X9254" s="301"/>
      <c r="Y9254" s="301"/>
      <c r="Z9254" s="301"/>
      <c r="AA9254" s="301"/>
      <c r="AB9254" s="301"/>
      <c r="AC9254" s="301"/>
      <c r="AD9254" s="301"/>
      <c r="AE9254" s="301"/>
      <c r="AF9254" s="301"/>
      <c r="AG9254" s="301"/>
      <c r="AH9254" s="301"/>
      <c r="AI9254" s="301"/>
    </row>
    <row r="9255" spans="18:35" ht="80.099999999999994" customHeight="1" x14ac:dyDescent="0.2">
      <c r="R9255" s="301"/>
      <c r="S9255" s="301"/>
      <c r="T9255" s="301"/>
      <c r="U9255" s="301"/>
      <c r="V9255" s="301"/>
      <c r="W9255" s="301"/>
      <c r="X9255" s="301"/>
      <c r="Y9255" s="301"/>
      <c r="Z9255" s="301"/>
      <c r="AA9255" s="301"/>
      <c r="AB9255" s="301"/>
      <c r="AC9255" s="301"/>
      <c r="AD9255" s="301"/>
      <c r="AE9255" s="301"/>
      <c r="AF9255" s="301"/>
      <c r="AG9255" s="301"/>
      <c r="AH9255" s="301"/>
      <c r="AI9255" s="301"/>
    </row>
    <row r="9256" spans="18:35" ht="80.099999999999994" customHeight="1" x14ac:dyDescent="0.2">
      <c r="R9256" s="301"/>
      <c r="S9256" s="301"/>
      <c r="T9256" s="301"/>
      <c r="U9256" s="301"/>
      <c r="V9256" s="301"/>
      <c r="W9256" s="301"/>
      <c r="X9256" s="301"/>
      <c r="Y9256" s="301"/>
      <c r="Z9256" s="301"/>
      <c r="AA9256" s="301"/>
      <c r="AB9256" s="301"/>
      <c r="AC9256" s="301"/>
      <c r="AD9256" s="301"/>
      <c r="AE9256" s="301"/>
      <c r="AF9256" s="301"/>
      <c r="AG9256" s="301"/>
      <c r="AH9256" s="301"/>
      <c r="AI9256" s="301"/>
    </row>
    <row r="9257" spans="18:35" ht="80.099999999999994" customHeight="1" x14ac:dyDescent="0.2">
      <c r="R9257" s="301"/>
      <c r="S9257" s="301"/>
      <c r="T9257" s="301"/>
      <c r="U9257" s="301"/>
      <c r="V9257" s="301"/>
      <c r="W9257" s="301"/>
      <c r="X9257" s="301"/>
      <c r="Y9257" s="301"/>
      <c r="Z9257" s="301"/>
      <c r="AA9257" s="301"/>
      <c r="AB9257" s="301"/>
      <c r="AC9257" s="301"/>
      <c r="AD9257" s="301"/>
      <c r="AE9257" s="301"/>
      <c r="AF9257" s="301"/>
      <c r="AG9257" s="301"/>
      <c r="AH9257" s="301"/>
      <c r="AI9257" s="301"/>
    </row>
    <row r="9258" spans="18:35" ht="80.099999999999994" customHeight="1" x14ac:dyDescent="0.2">
      <c r="R9258" s="301"/>
      <c r="S9258" s="301"/>
      <c r="T9258" s="301"/>
      <c r="U9258" s="301"/>
      <c r="V9258" s="301"/>
      <c r="W9258" s="301"/>
      <c r="X9258" s="301"/>
      <c r="Y9258" s="301"/>
      <c r="Z9258" s="301"/>
      <c r="AA9258" s="301"/>
      <c r="AB9258" s="301"/>
      <c r="AC9258" s="301"/>
      <c r="AD9258" s="301"/>
      <c r="AE9258" s="301"/>
      <c r="AF9258" s="301"/>
      <c r="AG9258" s="301"/>
      <c r="AH9258" s="301"/>
      <c r="AI9258" s="301"/>
    </row>
    <row r="9259" spans="18:35" ht="80.099999999999994" customHeight="1" x14ac:dyDescent="0.2">
      <c r="R9259" s="301"/>
      <c r="S9259" s="301"/>
      <c r="T9259" s="301"/>
      <c r="U9259" s="301"/>
      <c r="V9259" s="301"/>
      <c r="W9259" s="301"/>
      <c r="X9259" s="301"/>
      <c r="Y9259" s="301"/>
      <c r="Z9259" s="301"/>
      <c r="AA9259" s="301"/>
      <c r="AB9259" s="301"/>
      <c r="AC9259" s="301"/>
      <c r="AD9259" s="301"/>
      <c r="AE9259" s="301"/>
      <c r="AF9259" s="301"/>
      <c r="AG9259" s="301"/>
      <c r="AH9259" s="301"/>
      <c r="AI9259" s="301"/>
    </row>
    <row r="9260" spans="18:35" ht="80.099999999999994" customHeight="1" x14ac:dyDescent="0.2">
      <c r="R9260" s="301"/>
      <c r="S9260" s="301"/>
      <c r="T9260" s="301"/>
      <c r="U9260" s="301"/>
      <c r="V9260" s="301"/>
      <c r="W9260" s="301"/>
      <c r="X9260" s="301"/>
      <c r="Y9260" s="301"/>
      <c r="Z9260" s="301"/>
      <c r="AA9260" s="301"/>
      <c r="AB9260" s="301"/>
      <c r="AC9260" s="301"/>
      <c r="AD9260" s="301"/>
      <c r="AE9260" s="301"/>
      <c r="AF9260" s="301"/>
      <c r="AG9260" s="301"/>
      <c r="AH9260" s="301"/>
      <c r="AI9260" s="301"/>
    </row>
    <row r="9261" spans="18:35" ht="80.099999999999994" customHeight="1" x14ac:dyDescent="0.2">
      <c r="R9261" s="301"/>
      <c r="S9261" s="301"/>
      <c r="T9261" s="301"/>
      <c r="U9261" s="301"/>
      <c r="V9261" s="301"/>
      <c r="W9261" s="301"/>
      <c r="X9261" s="301"/>
      <c r="Y9261" s="301"/>
      <c r="Z9261" s="301"/>
      <c r="AA9261" s="301"/>
      <c r="AB9261" s="301"/>
      <c r="AC9261" s="301"/>
      <c r="AD9261" s="301"/>
      <c r="AE9261" s="301"/>
      <c r="AF9261" s="301"/>
      <c r="AG9261" s="301"/>
      <c r="AH9261" s="301"/>
      <c r="AI9261" s="301"/>
    </row>
    <row r="9262" spans="18:35" ht="80.099999999999994" customHeight="1" x14ac:dyDescent="0.2">
      <c r="R9262" s="301"/>
      <c r="S9262" s="301"/>
      <c r="T9262" s="301"/>
      <c r="U9262" s="301"/>
      <c r="V9262" s="301"/>
      <c r="W9262" s="301"/>
      <c r="X9262" s="301"/>
      <c r="Y9262" s="301"/>
      <c r="Z9262" s="301"/>
      <c r="AA9262" s="301"/>
      <c r="AB9262" s="301"/>
      <c r="AC9262" s="301"/>
      <c r="AD9262" s="301"/>
      <c r="AE9262" s="301"/>
      <c r="AF9262" s="301"/>
      <c r="AG9262" s="301"/>
      <c r="AH9262" s="301"/>
      <c r="AI9262" s="301"/>
    </row>
    <row r="9263" spans="18:35" ht="80.099999999999994" customHeight="1" x14ac:dyDescent="0.2">
      <c r="R9263" s="301"/>
      <c r="S9263" s="301"/>
      <c r="T9263" s="301"/>
      <c r="U9263" s="301"/>
      <c r="V9263" s="301"/>
      <c r="W9263" s="301"/>
      <c r="X9263" s="301"/>
      <c r="Y9263" s="301"/>
      <c r="Z9263" s="301"/>
      <c r="AA9263" s="301"/>
      <c r="AB9263" s="301"/>
      <c r="AC9263" s="301"/>
      <c r="AD9263" s="301"/>
      <c r="AE9263" s="301"/>
      <c r="AF9263" s="301"/>
      <c r="AG9263" s="301"/>
      <c r="AH9263" s="301"/>
      <c r="AI9263" s="301"/>
    </row>
    <row r="9264" spans="18:35" ht="80.099999999999994" customHeight="1" x14ac:dyDescent="0.2">
      <c r="R9264" s="301"/>
      <c r="S9264" s="301"/>
      <c r="T9264" s="301"/>
      <c r="U9264" s="301"/>
      <c r="V9264" s="301"/>
      <c r="W9264" s="301"/>
      <c r="X9264" s="301"/>
      <c r="Y9264" s="301"/>
      <c r="Z9264" s="301"/>
      <c r="AA9264" s="301"/>
      <c r="AB9264" s="301"/>
      <c r="AC9264" s="301"/>
      <c r="AD9264" s="301"/>
      <c r="AE9264" s="301"/>
      <c r="AF9264" s="301"/>
      <c r="AG9264" s="301"/>
      <c r="AH9264" s="301"/>
      <c r="AI9264" s="301"/>
    </row>
    <row r="9265" spans="18:35" ht="80.099999999999994" customHeight="1" x14ac:dyDescent="0.2">
      <c r="R9265" s="301"/>
      <c r="S9265" s="301"/>
      <c r="T9265" s="301"/>
      <c r="U9265" s="301"/>
      <c r="V9265" s="301"/>
      <c r="W9265" s="301"/>
      <c r="X9265" s="301"/>
      <c r="Y9265" s="301"/>
      <c r="Z9265" s="301"/>
      <c r="AA9265" s="301"/>
      <c r="AB9265" s="301"/>
      <c r="AC9265" s="301"/>
      <c r="AD9265" s="301"/>
      <c r="AE9265" s="301"/>
      <c r="AF9265" s="301"/>
      <c r="AG9265" s="301"/>
      <c r="AH9265" s="301"/>
      <c r="AI9265" s="301"/>
    </row>
    <row r="9266" spans="18:35" ht="80.099999999999994" customHeight="1" x14ac:dyDescent="0.2">
      <c r="R9266" s="301"/>
      <c r="S9266" s="301"/>
      <c r="T9266" s="301"/>
      <c r="U9266" s="301"/>
      <c r="V9266" s="301"/>
      <c r="W9266" s="301"/>
      <c r="X9266" s="301"/>
      <c r="Y9266" s="301"/>
      <c r="Z9266" s="301"/>
      <c r="AA9266" s="301"/>
      <c r="AB9266" s="301"/>
      <c r="AC9266" s="301"/>
      <c r="AD9266" s="301"/>
      <c r="AE9266" s="301"/>
      <c r="AF9266" s="301"/>
      <c r="AG9266" s="301"/>
      <c r="AH9266" s="301"/>
      <c r="AI9266" s="301"/>
    </row>
    <row r="9267" spans="18:35" ht="80.099999999999994" customHeight="1" x14ac:dyDescent="0.2">
      <c r="R9267" s="301"/>
      <c r="S9267" s="301"/>
      <c r="T9267" s="301"/>
      <c r="U9267" s="301"/>
      <c r="V9267" s="301"/>
      <c r="W9267" s="301"/>
      <c r="X9267" s="301"/>
      <c r="Y9267" s="301"/>
      <c r="Z9267" s="301"/>
      <c r="AA9267" s="301"/>
      <c r="AB9267" s="301"/>
      <c r="AC9267" s="301"/>
      <c r="AD9267" s="301"/>
      <c r="AE9267" s="301"/>
      <c r="AF9267" s="301"/>
      <c r="AG9267" s="301"/>
      <c r="AH9267" s="301"/>
      <c r="AI9267" s="301"/>
    </row>
    <row r="9268" spans="18:35" ht="80.099999999999994" customHeight="1" x14ac:dyDescent="0.2">
      <c r="R9268" s="301"/>
      <c r="S9268" s="301"/>
      <c r="T9268" s="301"/>
      <c r="U9268" s="301"/>
      <c r="V9268" s="301"/>
      <c r="W9268" s="301"/>
      <c r="X9268" s="301"/>
      <c r="Y9268" s="301"/>
      <c r="Z9268" s="301"/>
      <c r="AA9268" s="301"/>
      <c r="AB9268" s="301"/>
      <c r="AC9268" s="301"/>
      <c r="AD9268" s="301"/>
      <c r="AE9268" s="301"/>
      <c r="AF9268" s="301"/>
      <c r="AG9268" s="301"/>
      <c r="AH9268" s="301"/>
      <c r="AI9268" s="301"/>
    </row>
    <row r="9269" spans="18:35" ht="80.099999999999994" customHeight="1" x14ac:dyDescent="0.2">
      <c r="R9269" s="301"/>
      <c r="S9269" s="301"/>
      <c r="T9269" s="301"/>
      <c r="U9269" s="301"/>
      <c r="V9269" s="301"/>
      <c r="W9269" s="301"/>
      <c r="X9269" s="301"/>
      <c r="Y9269" s="301"/>
      <c r="Z9269" s="301"/>
      <c r="AA9269" s="301"/>
      <c r="AB9269" s="301"/>
      <c r="AC9269" s="301"/>
      <c r="AD9269" s="301"/>
      <c r="AE9269" s="301"/>
      <c r="AF9269" s="301"/>
      <c r="AG9269" s="301"/>
      <c r="AH9269" s="301"/>
      <c r="AI9269" s="301"/>
    </row>
    <row r="9270" spans="18:35" ht="80.099999999999994" customHeight="1" x14ac:dyDescent="0.2">
      <c r="R9270" s="301"/>
      <c r="S9270" s="301"/>
      <c r="T9270" s="301"/>
      <c r="U9270" s="301"/>
      <c r="V9270" s="301"/>
      <c r="W9270" s="301"/>
      <c r="X9270" s="301"/>
      <c r="Y9270" s="301"/>
      <c r="Z9270" s="301"/>
      <c r="AA9270" s="301"/>
      <c r="AB9270" s="301"/>
      <c r="AC9270" s="301"/>
      <c r="AD9270" s="301"/>
      <c r="AE9270" s="301"/>
      <c r="AF9270" s="301"/>
      <c r="AG9270" s="301"/>
      <c r="AH9270" s="301"/>
      <c r="AI9270" s="301"/>
    </row>
    <row r="9271" spans="18:35" ht="80.099999999999994" customHeight="1" x14ac:dyDescent="0.2">
      <c r="R9271" s="301"/>
      <c r="S9271" s="301"/>
      <c r="T9271" s="301"/>
      <c r="U9271" s="301"/>
      <c r="V9271" s="301"/>
      <c r="W9271" s="301"/>
      <c r="X9271" s="301"/>
      <c r="Y9271" s="301"/>
      <c r="Z9271" s="301"/>
      <c r="AA9271" s="301"/>
      <c r="AB9271" s="301"/>
      <c r="AC9271" s="301"/>
      <c r="AD9271" s="301"/>
      <c r="AE9271" s="301"/>
      <c r="AF9271" s="301"/>
      <c r="AG9271" s="301"/>
      <c r="AH9271" s="301"/>
      <c r="AI9271" s="301"/>
    </row>
    <row r="9272" spans="18:35" ht="80.099999999999994" customHeight="1" x14ac:dyDescent="0.2">
      <c r="R9272" s="301"/>
      <c r="S9272" s="301"/>
      <c r="T9272" s="301"/>
      <c r="U9272" s="301"/>
      <c r="V9272" s="301"/>
      <c r="W9272" s="301"/>
      <c r="X9272" s="301"/>
      <c r="Y9272" s="301"/>
      <c r="Z9272" s="301"/>
      <c r="AA9272" s="301"/>
      <c r="AB9272" s="301"/>
      <c r="AC9272" s="301"/>
      <c r="AD9272" s="301"/>
      <c r="AE9272" s="301"/>
      <c r="AF9272" s="301"/>
      <c r="AG9272" s="301"/>
      <c r="AH9272" s="301"/>
      <c r="AI9272" s="301"/>
    </row>
    <row r="9273" spans="18:35" ht="80.099999999999994" customHeight="1" x14ac:dyDescent="0.2">
      <c r="R9273" s="301"/>
      <c r="S9273" s="301"/>
      <c r="T9273" s="301"/>
      <c r="U9273" s="301"/>
      <c r="V9273" s="301"/>
      <c r="W9273" s="301"/>
      <c r="X9273" s="301"/>
      <c r="Y9273" s="301"/>
      <c r="Z9273" s="301"/>
      <c r="AA9273" s="301"/>
      <c r="AB9273" s="301"/>
      <c r="AC9273" s="301"/>
      <c r="AD9273" s="301"/>
      <c r="AE9273" s="301"/>
      <c r="AF9273" s="301"/>
      <c r="AG9273" s="301"/>
      <c r="AH9273" s="301"/>
      <c r="AI9273" s="301"/>
    </row>
    <row r="9274" spans="18:35" ht="80.099999999999994" customHeight="1" x14ac:dyDescent="0.2">
      <c r="R9274" s="301"/>
      <c r="S9274" s="301"/>
      <c r="T9274" s="301"/>
      <c r="U9274" s="301"/>
      <c r="V9274" s="301"/>
      <c r="W9274" s="301"/>
      <c r="X9274" s="301"/>
      <c r="Y9274" s="301"/>
      <c r="Z9274" s="301"/>
      <c r="AA9274" s="301"/>
      <c r="AB9274" s="301"/>
      <c r="AC9274" s="301"/>
      <c r="AD9274" s="301"/>
      <c r="AE9274" s="301"/>
      <c r="AF9274" s="301"/>
      <c r="AG9274" s="301"/>
      <c r="AH9274" s="301"/>
      <c r="AI9274" s="301"/>
    </row>
    <row r="9275" spans="18:35" ht="80.099999999999994" customHeight="1" x14ac:dyDescent="0.2">
      <c r="R9275" s="301"/>
      <c r="S9275" s="301"/>
      <c r="T9275" s="301"/>
      <c r="U9275" s="301"/>
      <c r="V9275" s="301"/>
      <c r="W9275" s="301"/>
      <c r="X9275" s="301"/>
      <c r="Y9275" s="301"/>
      <c r="Z9275" s="301"/>
      <c r="AA9275" s="301"/>
      <c r="AB9275" s="301"/>
      <c r="AC9275" s="301"/>
      <c r="AD9275" s="301"/>
      <c r="AE9275" s="301"/>
      <c r="AF9275" s="301"/>
      <c r="AG9275" s="301"/>
      <c r="AH9275" s="301"/>
      <c r="AI9275" s="301"/>
    </row>
    <row r="9276" spans="18:35" ht="80.099999999999994" customHeight="1" x14ac:dyDescent="0.2">
      <c r="R9276" s="301"/>
      <c r="S9276" s="301"/>
      <c r="T9276" s="301"/>
      <c r="U9276" s="301"/>
      <c r="V9276" s="301"/>
      <c r="W9276" s="301"/>
      <c r="X9276" s="301"/>
      <c r="Y9276" s="301"/>
      <c r="Z9276" s="301"/>
      <c r="AA9276" s="301"/>
      <c r="AB9276" s="301"/>
      <c r="AC9276" s="301"/>
      <c r="AD9276" s="301"/>
      <c r="AE9276" s="301"/>
      <c r="AF9276" s="301"/>
      <c r="AG9276" s="301"/>
      <c r="AH9276" s="301"/>
      <c r="AI9276" s="301"/>
    </row>
    <row r="9277" spans="18:35" ht="80.099999999999994" customHeight="1" x14ac:dyDescent="0.2">
      <c r="R9277" s="301"/>
      <c r="S9277" s="301"/>
      <c r="T9277" s="301"/>
      <c r="U9277" s="301"/>
      <c r="V9277" s="301"/>
      <c r="W9277" s="301"/>
      <c r="X9277" s="301"/>
      <c r="Y9277" s="301"/>
      <c r="Z9277" s="301"/>
      <c r="AA9277" s="301"/>
      <c r="AB9277" s="301"/>
      <c r="AC9277" s="301"/>
      <c r="AD9277" s="301"/>
      <c r="AE9277" s="301"/>
      <c r="AF9277" s="301"/>
      <c r="AG9277" s="301"/>
      <c r="AH9277" s="301"/>
      <c r="AI9277" s="301"/>
    </row>
    <row r="9278" spans="18:35" ht="80.099999999999994" customHeight="1" x14ac:dyDescent="0.2">
      <c r="R9278" s="301"/>
      <c r="S9278" s="301"/>
      <c r="T9278" s="301"/>
      <c r="U9278" s="301"/>
      <c r="V9278" s="301"/>
      <c r="W9278" s="301"/>
      <c r="X9278" s="301"/>
      <c r="Y9278" s="301"/>
      <c r="Z9278" s="301"/>
      <c r="AA9278" s="301"/>
      <c r="AB9278" s="301"/>
      <c r="AC9278" s="301"/>
      <c r="AD9278" s="301"/>
      <c r="AE9278" s="301"/>
      <c r="AF9278" s="301"/>
      <c r="AG9278" s="301"/>
      <c r="AH9278" s="301"/>
      <c r="AI9278" s="301"/>
    </row>
    <row r="9279" spans="18:35" ht="80.099999999999994" customHeight="1" x14ac:dyDescent="0.2">
      <c r="R9279" s="301"/>
      <c r="S9279" s="301"/>
      <c r="T9279" s="301"/>
      <c r="U9279" s="301"/>
      <c r="V9279" s="301"/>
      <c r="W9279" s="301"/>
      <c r="X9279" s="301"/>
      <c r="Y9279" s="301"/>
      <c r="Z9279" s="301"/>
      <c r="AA9279" s="301"/>
      <c r="AB9279" s="301"/>
      <c r="AC9279" s="301"/>
      <c r="AD9279" s="301"/>
      <c r="AE9279" s="301"/>
      <c r="AF9279" s="301"/>
      <c r="AG9279" s="301"/>
      <c r="AH9279" s="301"/>
      <c r="AI9279" s="301"/>
    </row>
    <row r="9280" spans="18:35" ht="80.099999999999994" customHeight="1" x14ac:dyDescent="0.2">
      <c r="R9280" s="301"/>
      <c r="S9280" s="301"/>
      <c r="T9280" s="301"/>
      <c r="U9280" s="301"/>
      <c r="V9280" s="301"/>
      <c r="W9280" s="301"/>
      <c r="X9280" s="301"/>
      <c r="Y9280" s="301"/>
      <c r="Z9280" s="301"/>
      <c r="AA9280" s="301"/>
      <c r="AB9280" s="301"/>
      <c r="AC9280" s="301"/>
      <c r="AD9280" s="301"/>
      <c r="AE9280" s="301"/>
      <c r="AF9280" s="301"/>
      <c r="AG9280" s="301"/>
      <c r="AH9280" s="301"/>
      <c r="AI9280" s="301"/>
    </row>
    <row r="9281" spans="18:35" ht="80.099999999999994" customHeight="1" x14ac:dyDescent="0.2">
      <c r="R9281" s="301"/>
      <c r="S9281" s="301"/>
      <c r="T9281" s="301"/>
      <c r="U9281" s="301"/>
      <c r="V9281" s="301"/>
      <c r="W9281" s="301"/>
      <c r="X9281" s="301"/>
      <c r="Y9281" s="301"/>
      <c r="Z9281" s="301"/>
      <c r="AA9281" s="301"/>
      <c r="AB9281" s="301"/>
      <c r="AC9281" s="301"/>
      <c r="AD9281" s="301"/>
      <c r="AE9281" s="301"/>
      <c r="AF9281" s="301"/>
      <c r="AG9281" s="301"/>
      <c r="AH9281" s="301"/>
      <c r="AI9281" s="301"/>
    </row>
    <row r="9282" spans="18:35" ht="80.099999999999994" customHeight="1" x14ac:dyDescent="0.2">
      <c r="R9282" s="301"/>
      <c r="S9282" s="301"/>
      <c r="T9282" s="301"/>
      <c r="U9282" s="301"/>
      <c r="V9282" s="301"/>
      <c r="W9282" s="301"/>
      <c r="X9282" s="301"/>
      <c r="Y9282" s="301"/>
      <c r="Z9282" s="301"/>
      <c r="AA9282" s="301"/>
      <c r="AB9282" s="301"/>
      <c r="AC9282" s="301"/>
      <c r="AD9282" s="301"/>
      <c r="AE9282" s="301"/>
      <c r="AF9282" s="301"/>
      <c r="AG9282" s="301"/>
      <c r="AH9282" s="301"/>
      <c r="AI9282" s="301"/>
    </row>
    <row r="9283" spans="18:35" ht="80.099999999999994" customHeight="1" x14ac:dyDescent="0.2">
      <c r="R9283" s="301"/>
      <c r="S9283" s="301"/>
      <c r="T9283" s="301"/>
      <c r="U9283" s="301"/>
      <c r="V9283" s="301"/>
      <c r="W9283" s="301"/>
      <c r="X9283" s="301"/>
      <c r="Y9283" s="301"/>
      <c r="Z9283" s="301"/>
      <c r="AA9283" s="301"/>
      <c r="AB9283" s="301"/>
      <c r="AC9283" s="301"/>
      <c r="AD9283" s="301"/>
      <c r="AE9283" s="301"/>
      <c r="AF9283" s="301"/>
      <c r="AG9283" s="301"/>
      <c r="AH9283" s="301"/>
      <c r="AI9283" s="301"/>
    </row>
    <row r="9284" spans="18:35" ht="80.099999999999994" customHeight="1" x14ac:dyDescent="0.2">
      <c r="R9284" s="301"/>
      <c r="S9284" s="301"/>
      <c r="T9284" s="301"/>
      <c r="U9284" s="301"/>
      <c r="V9284" s="301"/>
      <c r="W9284" s="301"/>
      <c r="X9284" s="301"/>
      <c r="Y9284" s="301"/>
      <c r="Z9284" s="301"/>
      <c r="AA9284" s="301"/>
      <c r="AB9284" s="301"/>
      <c r="AC9284" s="301"/>
      <c r="AD9284" s="301"/>
      <c r="AE9284" s="301"/>
      <c r="AF9284" s="301"/>
      <c r="AG9284" s="301"/>
      <c r="AH9284" s="301"/>
      <c r="AI9284" s="301"/>
    </row>
    <row r="9285" spans="18:35" ht="80.099999999999994" customHeight="1" x14ac:dyDescent="0.2">
      <c r="R9285" s="301"/>
      <c r="S9285" s="301"/>
      <c r="T9285" s="301"/>
      <c r="U9285" s="301"/>
      <c r="V9285" s="301"/>
      <c r="W9285" s="301"/>
      <c r="X9285" s="301"/>
      <c r="Y9285" s="301"/>
      <c r="Z9285" s="301"/>
      <c r="AA9285" s="301"/>
      <c r="AB9285" s="301"/>
      <c r="AC9285" s="301"/>
      <c r="AD9285" s="301"/>
      <c r="AE9285" s="301"/>
      <c r="AF9285" s="301"/>
      <c r="AG9285" s="301"/>
      <c r="AH9285" s="301"/>
      <c r="AI9285" s="301"/>
    </row>
    <row r="9286" spans="18:35" ht="80.099999999999994" customHeight="1" x14ac:dyDescent="0.2">
      <c r="R9286" s="301"/>
      <c r="S9286" s="301"/>
      <c r="T9286" s="301"/>
      <c r="U9286" s="301"/>
      <c r="V9286" s="301"/>
      <c r="W9286" s="301"/>
      <c r="X9286" s="301"/>
      <c r="Y9286" s="301"/>
      <c r="Z9286" s="301"/>
      <c r="AA9286" s="301"/>
      <c r="AB9286" s="301"/>
      <c r="AC9286" s="301"/>
      <c r="AD9286" s="301"/>
      <c r="AE9286" s="301"/>
      <c r="AF9286" s="301"/>
      <c r="AG9286" s="301"/>
      <c r="AH9286" s="301"/>
      <c r="AI9286" s="301"/>
    </row>
    <row r="9287" spans="18:35" ht="80.099999999999994" customHeight="1" x14ac:dyDescent="0.2">
      <c r="R9287" s="301"/>
      <c r="S9287" s="301"/>
      <c r="T9287" s="301"/>
      <c r="U9287" s="301"/>
      <c r="V9287" s="301"/>
      <c r="W9287" s="301"/>
      <c r="X9287" s="301"/>
      <c r="Y9287" s="301"/>
      <c r="Z9287" s="301"/>
      <c r="AA9287" s="301"/>
      <c r="AB9287" s="301"/>
      <c r="AC9287" s="301"/>
      <c r="AD9287" s="301"/>
      <c r="AE9287" s="301"/>
      <c r="AF9287" s="301"/>
      <c r="AG9287" s="301"/>
      <c r="AH9287" s="301"/>
      <c r="AI9287" s="301"/>
    </row>
    <row r="9288" spans="18:35" ht="80.099999999999994" customHeight="1" x14ac:dyDescent="0.2">
      <c r="R9288" s="301"/>
      <c r="S9288" s="301"/>
      <c r="T9288" s="301"/>
      <c r="U9288" s="301"/>
      <c r="V9288" s="301"/>
      <c r="W9288" s="301"/>
      <c r="X9288" s="301"/>
      <c r="Y9288" s="301"/>
      <c r="Z9288" s="301"/>
      <c r="AA9288" s="301"/>
      <c r="AB9288" s="301"/>
      <c r="AC9288" s="301"/>
      <c r="AD9288" s="301"/>
      <c r="AE9288" s="301"/>
      <c r="AF9288" s="301"/>
      <c r="AG9288" s="301"/>
      <c r="AH9288" s="301"/>
      <c r="AI9288" s="301"/>
    </row>
    <row r="9289" spans="18:35" ht="80.099999999999994" customHeight="1" x14ac:dyDescent="0.2">
      <c r="R9289" s="301"/>
      <c r="S9289" s="301"/>
      <c r="T9289" s="301"/>
      <c r="U9289" s="301"/>
      <c r="V9289" s="301"/>
      <c r="W9289" s="301"/>
      <c r="X9289" s="301"/>
      <c r="Y9289" s="301"/>
      <c r="Z9289" s="301"/>
      <c r="AA9289" s="301"/>
      <c r="AB9289" s="301"/>
      <c r="AC9289" s="301"/>
      <c r="AD9289" s="301"/>
      <c r="AE9289" s="301"/>
      <c r="AF9289" s="301"/>
      <c r="AG9289" s="301"/>
      <c r="AH9289" s="301"/>
      <c r="AI9289" s="301"/>
    </row>
    <row r="9290" spans="18:35" ht="80.099999999999994" customHeight="1" x14ac:dyDescent="0.2">
      <c r="R9290" s="301"/>
      <c r="S9290" s="301"/>
      <c r="T9290" s="301"/>
      <c r="U9290" s="301"/>
      <c r="V9290" s="301"/>
      <c r="W9290" s="301"/>
      <c r="X9290" s="301"/>
      <c r="Y9290" s="301"/>
      <c r="Z9290" s="301"/>
      <c r="AA9290" s="301"/>
      <c r="AB9290" s="301"/>
      <c r="AC9290" s="301"/>
      <c r="AD9290" s="301"/>
      <c r="AE9290" s="301"/>
      <c r="AF9290" s="301"/>
      <c r="AG9290" s="301"/>
      <c r="AH9290" s="301"/>
      <c r="AI9290" s="301"/>
    </row>
    <row r="9291" spans="18:35" ht="80.099999999999994" customHeight="1" x14ac:dyDescent="0.2">
      <c r="R9291" s="301"/>
      <c r="S9291" s="301"/>
      <c r="T9291" s="301"/>
      <c r="U9291" s="301"/>
      <c r="V9291" s="301"/>
      <c r="W9291" s="301"/>
      <c r="X9291" s="301"/>
      <c r="Y9291" s="301"/>
      <c r="Z9291" s="301"/>
      <c r="AA9291" s="301"/>
      <c r="AB9291" s="301"/>
      <c r="AC9291" s="301"/>
      <c r="AD9291" s="301"/>
      <c r="AE9291" s="301"/>
      <c r="AF9291" s="301"/>
      <c r="AG9291" s="301"/>
      <c r="AH9291" s="301"/>
      <c r="AI9291" s="301"/>
    </row>
    <row r="9292" spans="18:35" ht="80.099999999999994" customHeight="1" x14ac:dyDescent="0.2">
      <c r="R9292" s="301"/>
      <c r="S9292" s="301"/>
      <c r="T9292" s="301"/>
      <c r="U9292" s="301"/>
      <c r="V9292" s="301"/>
      <c r="W9292" s="301"/>
      <c r="X9292" s="301"/>
      <c r="Y9292" s="301"/>
      <c r="Z9292" s="301"/>
      <c r="AA9292" s="301"/>
      <c r="AB9292" s="301"/>
      <c r="AC9292" s="301"/>
      <c r="AD9292" s="301"/>
      <c r="AE9292" s="301"/>
      <c r="AF9292" s="301"/>
      <c r="AG9292" s="301"/>
      <c r="AH9292" s="301"/>
      <c r="AI9292" s="301"/>
    </row>
    <row r="9293" spans="18:35" ht="80.099999999999994" customHeight="1" x14ac:dyDescent="0.2">
      <c r="R9293" s="301"/>
      <c r="S9293" s="301"/>
      <c r="T9293" s="301"/>
      <c r="U9293" s="301"/>
      <c r="V9293" s="301"/>
      <c r="W9293" s="301"/>
      <c r="X9293" s="301"/>
      <c r="Y9293" s="301"/>
      <c r="Z9293" s="301"/>
      <c r="AA9293" s="301"/>
      <c r="AB9293" s="301"/>
      <c r="AC9293" s="301"/>
      <c r="AD9293" s="301"/>
      <c r="AE9293" s="301"/>
      <c r="AF9293" s="301"/>
      <c r="AG9293" s="301"/>
      <c r="AH9293" s="301"/>
      <c r="AI9293" s="301"/>
    </row>
    <row r="9294" spans="18:35" ht="80.099999999999994" customHeight="1" x14ac:dyDescent="0.2">
      <c r="R9294" s="301"/>
      <c r="S9294" s="301"/>
      <c r="T9294" s="301"/>
      <c r="U9294" s="301"/>
      <c r="V9294" s="301"/>
      <c r="W9294" s="301"/>
      <c r="X9294" s="301"/>
      <c r="Y9294" s="301"/>
      <c r="Z9294" s="301"/>
      <c r="AA9294" s="301"/>
      <c r="AB9294" s="301"/>
      <c r="AC9294" s="301"/>
      <c r="AD9294" s="301"/>
      <c r="AE9294" s="301"/>
      <c r="AF9294" s="301"/>
      <c r="AG9294" s="301"/>
      <c r="AH9294" s="301"/>
      <c r="AI9294" s="301"/>
    </row>
    <row r="9295" spans="18:35" ht="80.099999999999994" customHeight="1" x14ac:dyDescent="0.2">
      <c r="R9295" s="301"/>
      <c r="S9295" s="301"/>
      <c r="T9295" s="301"/>
      <c r="U9295" s="301"/>
      <c r="V9295" s="301"/>
      <c r="W9295" s="301"/>
      <c r="X9295" s="301"/>
      <c r="Y9295" s="301"/>
      <c r="Z9295" s="301"/>
      <c r="AA9295" s="301"/>
      <c r="AB9295" s="301"/>
      <c r="AC9295" s="301"/>
      <c r="AD9295" s="301"/>
      <c r="AE9295" s="301"/>
      <c r="AF9295" s="301"/>
      <c r="AG9295" s="301"/>
      <c r="AH9295" s="301"/>
      <c r="AI9295" s="301"/>
    </row>
    <row r="9296" spans="18:35" ht="80.099999999999994" customHeight="1" x14ac:dyDescent="0.2">
      <c r="R9296" s="301"/>
      <c r="S9296" s="301"/>
      <c r="T9296" s="301"/>
      <c r="U9296" s="301"/>
      <c r="V9296" s="301"/>
      <c r="W9296" s="301"/>
      <c r="X9296" s="301"/>
      <c r="Y9296" s="301"/>
      <c r="Z9296" s="301"/>
      <c r="AA9296" s="301"/>
      <c r="AB9296" s="301"/>
      <c r="AC9296" s="301"/>
      <c r="AD9296" s="301"/>
      <c r="AE9296" s="301"/>
      <c r="AF9296" s="301"/>
      <c r="AG9296" s="301"/>
      <c r="AH9296" s="301"/>
      <c r="AI9296" s="301"/>
    </row>
    <row r="9297" spans="18:35" ht="80.099999999999994" customHeight="1" x14ac:dyDescent="0.2">
      <c r="R9297" s="301"/>
      <c r="S9297" s="301"/>
      <c r="T9297" s="301"/>
      <c r="U9297" s="301"/>
      <c r="V9297" s="301"/>
      <c r="W9297" s="301"/>
      <c r="X9297" s="301"/>
      <c r="Y9297" s="301"/>
      <c r="Z9297" s="301"/>
      <c r="AA9297" s="301"/>
      <c r="AB9297" s="301"/>
      <c r="AC9297" s="301"/>
      <c r="AD9297" s="301"/>
      <c r="AE9297" s="301"/>
      <c r="AF9297" s="301"/>
      <c r="AG9297" s="301"/>
      <c r="AH9297" s="301"/>
      <c r="AI9297" s="301"/>
    </row>
    <row r="9298" spans="18:35" ht="80.099999999999994" customHeight="1" x14ac:dyDescent="0.2">
      <c r="R9298" s="301"/>
      <c r="S9298" s="301"/>
      <c r="T9298" s="301"/>
      <c r="U9298" s="301"/>
      <c r="V9298" s="301"/>
      <c r="W9298" s="301"/>
      <c r="X9298" s="301"/>
      <c r="Y9298" s="301"/>
      <c r="Z9298" s="301"/>
      <c r="AA9298" s="301"/>
      <c r="AB9298" s="301"/>
      <c r="AC9298" s="301"/>
      <c r="AD9298" s="301"/>
      <c r="AE9298" s="301"/>
      <c r="AF9298" s="301"/>
      <c r="AG9298" s="301"/>
      <c r="AH9298" s="301"/>
      <c r="AI9298" s="301"/>
    </row>
    <row r="9299" spans="18:35" ht="80.099999999999994" customHeight="1" x14ac:dyDescent="0.2">
      <c r="R9299" s="301"/>
      <c r="S9299" s="301"/>
      <c r="T9299" s="301"/>
      <c r="U9299" s="301"/>
      <c r="V9299" s="301"/>
      <c r="W9299" s="301"/>
      <c r="X9299" s="301"/>
      <c r="Y9299" s="301"/>
      <c r="Z9299" s="301"/>
      <c r="AA9299" s="301"/>
      <c r="AB9299" s="301"/>
      <c r="AC9299" s="301"/>
      <c r="AD9299" s="301"/>
      <c r="AE9299" s="301"/>
      <c r="AF9299" s="301"/>
      <c r="AG9299" s="301"/>
      <c r="AH9299" s="301"/>
      <c r="AI9299" s="301"/>
    </row>
    <row r="9300" spans="18:35" ht="80.099999999999994" customHeight="1" x14ac:dyDescent="0.2">
      <c r="R9300" s="301"/>
      <c r="S9300" s="301"/>
      <c r="T9300" s="301"/>
      <c r="U9300" s="301"/>
      <c r="V9300" s="301"/>
      <c r="W9300" s="301"/>
      <c r="X9300" s="301"/>
      <c r="Y9300" s="301"/>
      <c r="Z9300" s="301"/>
      <c r="AA9300" s="301"/>
      <c r="AB9300" s="301"/>
      <c r="AC9300" s="301"/>
      <c r="AD9300" s="301"/>
      <c r="AE9300" s="301"/>
      <c r="AF9300" s="301"/>
      <c r="AG9300" s="301"/>
      <c r="AH9300" s="301"/>
      <c r="AI9300" s="301"/>
    </row>
    <row r="9301" spans="18:35" ht="80.099999999999994" customHeight="1" x14ac:dyDescent="0.2">
      <c r="R9301" s="301"/>
      <c r="S9301" s="301"/>
      <c r="T9301" s="301"/>
      <c r="U9301" s="301"/>
      <c r="V9301" s="301"/>
      <c r="W9301" s="301"/>
      <c r="X9301" s="301"/>
      <c r="Y9301" s="301"/>
      <c r="Z9301" s="301"/>
      <c r="AA9301" s="301"/>
      <c r="AB9301" s="301"/>
      <c r="AC9301" s="301"/>
      <c r="AD9301" s="301"/>
      <c r="AE9301" s="301"/>
      <c r="AF9301" s="301"/>
      <c r="AG9301" s="301"/>
      <c r="AH9301" s="301"/>
      <c r="AI9301" s="301"/>
    </row>
    <row r="9302" spans="18:35" ht="80.099999999999994" customHeight="1" x14ac:dyDescent="0.2">
      <c r="R9302" s="301"/>
      <c r="S9302" s="301"/>
      <c r="T9302" s="301"/>
      <c r="U9302" s="301"/>
      <c r="V9302" s="301"/>
      <c r="W9302" s="301"/>
      <c r="X9302" s="301"/>
      <c r="Y9302" s="301"/>
      <c r="Z9302" s="301"/>
      <c r="AA9302" s="301"/>
      <c r="AB9302" s="301"/>
      <c r="AC9302" s="301"/>
      <c r="AD9302" s="301"/>
      <c r="AE9302" s="301"/>
      <c r="AF9302" s="301"/>
      <c r="AG9302" s="301"/>
      <c r="AH9302" s="301"/>
      <c r="AI9302" s="301"/>
    </row>
    <row r="9303" spans="18:35" ht="80.099999999999994" customHeight="1" x14ac:dyDescent="0.2">
      <c r="R9303" s="301"/>
      <c r="S9303" s="301"/>
      <c r="T9303" s="301"/>
      <c r="U9303" s="301"/>
      <c r="V9303" s="301"/>
      <c r="W9303" s="301"/>
      <c r="X9303" s="301"/>
      <c r="Y9303" s="301"/>
      <c r="Z9303" s="301"/>
      <c r="AA9303" s="301"/>
      <c r="AB9303" s="301"/>
      <c r="AC9303" s="301"/>
      <c r="AD9303" s="301"/>
      <c r="AE9303" s="301"/>
      <c r="AF9303" s="301"/>
      <c r="AG9303" s="301"/>
      <c r="AH9303" s="301"/>
      <c r="AI9303" s="301"/>
    </row>
    <row r="9304" spans="18:35" ht="80.099999999999994" customHeight="1" x14ac:dyDescent="0.2">
      <c r="R9304" s="301"/>
      <c r="S9304" s="301"/>
      <c r="T9304" s="301"/>
      <c r="U9304" s="301"/>
      <c r="V9304" s="301"/>
      <c r="W9304" s="301"/>
      <c r="X9304" s="301"/>
      <c r="Y9304" s="301"/>
      <c r="Z9304" s="301"/>
      <c r="AA9304" s="301"/>
      <c r="AB9304" s="301"/>
      <c r="AC9304" s="301"/>
      <c r="AD9304" s="301"/>
      <c r="AE9304" s="301"/>
      <c r="AF9304" s="301"/>
      <c r="AG9304" s="301"/>
      <c r="AH9304" s="301"/>
      <c r="AI9304" s="301"/>
    </row>
    <row r="9305" spans="18:35" ht="80.099999999999994" customHeight="1" x14ac:dyDescent="0.2">
      <c r="R9305" s="301"/>
      <c r="S9305" s="301"/>
      <c r="T9305" s="301"/>
      <c r="U9305" s="301"/>
      <c r="V9305" s="301"/>
      <c r="W9305" s="301"/>
      <c r="X9305" s="301"/>
      <c r="Y9305" s="301"/>
      <c r="Z9305" s="301"/>
      <c r="AA9305" s="301"/>
      <c r="AB9305" s="301"/>
      <c r="AC9305" s="301"/>
      <c r="AD9305" s="301"/>
      <c r="AE9305" s="301"/>
      <c r="AF9305" s="301"/>
      <c r="AG9305" s="301"/>
      <c r="AH9305" s="301"/>
      <c r="AI9305" s="301"/>
    </row>
    <row r="9306" spans="18:35" ht="80.099999999999994" customHeight="1" x14ac:dyDescent="0.2">
      <c r="R9306" s="301"/>
      <c r="S9306" s="301"/>
      <c r="T9306" s="301"/>
      <c r="U9306" s="301"/>
      <c r="V9306" s="301"/>
      <c r="W9306" s="301"/>
      <c r="X9306" s="301"/>
      <c r="Y9306" s="301"/>
      <c r="Z9306" s="301"/>
      <c r="AA9306" s="301"/>
      <c r="AB9306" s="301"/>
      <c r="AC9306" s="301"/>
      <c r="AD9306" s="301"/>
      <c r="AE9306" s="301"/>
      <c r="AF9306" s="301"/>
      <c r="AG9306" s="301"/>
      <c r="AH9306" s="301"/>
      <c r="AI9306" s="301"/>
    </row>
    <row r="9307" spans="18:35" ht="80.099999999999994" customHeight="1" x14ac:dyDescent="0.2">
      <c r="R9307" s="301"/>
      <c r="S9307" s="301"/>
      <c r="T9307" s="301"/>
      <c r="U9307" s="301"/>
      <c r="V9307" s="301"/>
      <c r="W9307" s="301"/>
      <c r="X9307" s="301"/>
      <c r="Y9307" s="301"/>
      <c r="Z9307" s="301"/>
      <c r="AA9307" s="301"/>
      <c r="AB9307" s="301"/>
      <c r="AC9307" s="301"/>
      <c r="AD9307" s="301"/>
      <c r="AE9307" s="301"/>
      <c r="AF9307" s="301"/>
      <c r="AG9307" s="301"/>
      <c r="AH9307" s="301"/>
      <c r="AI9307" s="301"/>
    </row>
    <row r="9308" spans="18:35" ht="80.099999999999994" customHeight="1" x14ac:dyDescent="0.2">
      <c r="R9308" s="301"/>
      <c r="S9308" s="301"/>
      <c r="T9308" s="301"/>
      <c r="U9308" s="301"/>
      <c r="V9308" s="301"/>
      <c r="W9308" s="301"/>
      <c r="X9308" s="301"/>
      <c r="Y9308" s="301"/>
      <c r="Z9308" s="301"/>
      <c r="AA9308" s="301"/>
      <c r="AB9308" s="301"/>
      <c r="AC9308" s="301"/>
      <c r="AD9308" s="301"/>
      <c r="AE9308" s="301"/>
      <c r="AF9308" s="301"/>
      <c r="AG9308" s="301"/>
      <c r="AH9308" s="301"/>
      <c r="AI9308" s="301"/>
    </row>
    <row r="9309" spans="18:35" ht="80.099999999999994" customHeight="1" x14ac:dyDescent="0.2">
      <c r="R9309" s="301"/>
      <c r="S9309" s="301"/>
      <c r="T9309" s="301"/>
      <c r="U9309" s="301"/>
      <c r="V9309" s="301"/>
      <c r="W9309" s="301"/>
      <c r="X9309" s="301"/>
      <c r="Y9309" s="301"/>
      <c r="Z9309" s="301"/>
      <c r="AA9309" s="301"/>
      <c r="AB9309" s="301"/>
      <c r="AC9309" s="301"/>
      <c r="AD9309" s="301"/>
      <c r="AE9309" s="301"/>
      <c r="AF9309" s="301"/>
      <c r="AG9309" s="301"/>
      <c r="AH9309" s="301"/>
      <c r="AI9309" s="301"/>
    </row>
    <row r="9310" spans="18:35" ht="80.099999999999994" customHeight="1" x14ac:dyDescent="0.2">
      <c r="R9310" s="301"/>
      <c r="S9310" s="301"/>
      <c r="T9310" s="301"/>
      <c r="U9310" s="301"/>
      <c r="V9310" s="301"/>
      <c r="W9310" s="301"/>
      <c r="X9310" s="301"/>
      <c r="Y9310" s="301"/>
      <c r="Z9310" s="301"/>
      <c r="AA9310" s="301"/>
      <c r="AB9310" s="301"/>
      <c r="AC9310" s="301"/>
      <c r="AD9310" s="301"/>
      <c r="AE9310" s="301"/>
      <c r="AF9310" s="301"/>
      <c r="AG9310" s="301"/>
      <c r="AH9310" s="301"/>
      <c r="AI9310" s="301"/>
    </row>
    <row r="9311" spans="18:35" ht="80.099999999999994" customHeight="1" x14ac:dyDescent="0.2">
      <c r="R9311" s="301"/>
      <c r="S9311" s="301"/>
      <c r="T9311" s="301"/>
      <c r="U9311" s="301"/>
      <c r="V9311" s="301"/>
      <c r="W9311" s="301"/>
      <c r="X9311" s="301"/>
      <c r="Y9311" s="301"/>
      <c r="Z9311" s="301"/>
      <c r="AA9311" s="301"/>
      <c r="AB9311" s="301"/>
      <c r="AC9311" s="301"/>
      <c r="AD9311" s="301"/>
      <c r="AE9311" s="301"/>
      <c r="AF9311" s="301"/>
      <c r="AG9311" s="301"/>
      <c r="AH9311" s="301"/>
      <c r="AI9311" s="301"/>
    </row>
    <row r="9312" spans="18:35" ht="80.099999999999994" customHeight="1" x14ac:dyDescent="0.2">
      <c r="R9312" s="301"/>
      <c r="S9312" s="301"/>
      <c r="T9312" s="301"/>
      <c r="U9312" s="301"/>
      <c r="V9312" s="301"/>
      <c r="W9312" s="301"/>
      <c r="X9312" s="301"/>
      <c r="Y9312" s="301"/>
      <c r="Z9312" s="301"/>
      <c r="AA9312" s="301"/>
      <c r="AB9312" s="301"/>
      <c r="AC9312" s="301"/>
      <c r="AD9312" s="301"/>
      <c r="AE9312" s="301"/>
      <c r="AF9312" s="301"/>
      <c r="AG9312" s="301"/>
      <c r="AH9312" s="301"/>
      <c r="AI9312" s="301"/>
    </row>
    <row r="9313" spans="18:35" ht="80.099999999999994" customHeight="1" x14ac:dyDescent="0.2">
      <c r="R9313" s="301"/>
      <c r="S9313" s="301"/>
      <c r="T9313" s="301"/>
      <c r="U9313" s="301"/>
      <c r="V9313" s="301"/>
      <c r="W9313" s="301"/>
      <c r="X9313" s="301"/>
      <c r="Y9313" s="301"/>
      <c r="Z9313" s="301"/>
      <c r="AA9313" s="301"/>
      <c r="AB9313" s="301"/>
      <c r="AC9313" s="301"/>
      <c r="AD9313" s="301"/>
      <c r="AE9313" s="301"/>
      <c r="AF9313" s="301"/>
      <c r="AG9313" s="301"/>
      <c r="AH9313" s="301"/>
      <c r="AI9313" s="301"/>
    </row>
    <row r="9314" spans="18:35" ht="80.099999999999994" customHeight="1" x14ac:dyDescent="0.2">
      <c r="R9314" s="301"/>
      <c r="S9314" s="301"/>
      <c r="T9314" s="301"/>
      <c r="U9314" s="301"/>
      <c r="V9314" s="301"/>
      <c r="W9314" s="301"/>
      <c r="X9314" s="301"/>
      <c r="Y9314" s="301"/>
      <c r="Z9314" s="301"/>
      <c r="AA9314" s="301"/>
      <c r="AB9314" s="301"/>
      <c r="AC9314" s="301"/>
      <c r="AD9314" s="301"/>
      <c r="AE9314" s="301"/>
      <c r="AF9314" s="301"/>
      <c r="AG9314" s="301"/>
      <c r="AH9314" s="301"/>
      <c r="AI9314" s="301"/>
    </row>
    <row r="9315" spans="18:35" ht="80.099999999999994" customHeight="1" x14ac:dyDescent="0.2">
      <c r="R9315" s="301"/>
      <c r="S9315" s="301"/>
      <c r="T9315" s="301"/>
      <c r="U9315" s="301"/>
      <c r="V9315" s="301"/>
      <c r="W9315" s="301"/>
      <c r="X9315" s="301"/>
      <c r="Y9315" s="301"/>
      <c r="Z9315" s="301"/>
      <c r="AA9315" s="301"/>
      <c r="AB9315" s="301"/>
      <c r="AC9315" s="301"/>
      <c r="AD9315" s="301"/>
      <c r="AE9315" s="301"/>
      <c r="AF9315" s="301"/>
      <c r="AG9315" s="301"/>
      <c r="AH9315" s="301"/>
      <c r="AI9315" s="301"/>
    </row>
    <row r="9316" spans="18:35" ht="80.099999999999994" customHeight="1" x14ac:dyDescent="0.2">
      <c r="R9316" s="301"/>
      <c r="S9316" s="301"/>
      <c r="T9316" s="301"/>
      <c r="U9316" s="301"/>
      <c r="V9316" s="301"/>
      <c r="W9316" s="301"/>
      <c r="X9316" s="301"/>
      <c r="Y9316" s="301"/>
      <c r="Z9316" s="301"/>
      <c r="AA9316" s="301"/>
      <c r="AB9316" s="301"/>
      <c r="AC9316" s="301"/>
      <c r="AD9316" s="301"/>
      <c r="AE9316" s="301"/>
      <c r="AF9316" s="301"/>
      <c r="AG9316" s="301"/>
      <c r="AH9316" s="301"/>
      <c r="AI9316" s="301"/>
    </row>
    <row r="9317" spans="18:35" ht="80.099999999999994" customHeight="1" x14ac:dyDescent="0.2">
      <c r="R9317" s="301"/>
      <c r="S9317" s="301"/>
      <c r="T9317" s="301"/>
      <c r="U9317" s="301"/>
      <c r="V9317" s="301"/>
      <c r="W9317" s="301"/>
      <c r="X9317" s="301"/>
      <c r="Y9317" s="301"/>
      <c r="Z9317" s="301"/>
      <c r="AA9317" s="301"/>
      <c r="AB9317" s="301"/>
      <c r="AC9317" s="301"/>
      <c r="AD9317" s="301"/>
      <c r="AE9317" s="301"/>
      <c r="AF9317" s="301"/>
      <c r="AG9317" s="301"/>
      <c r="AH9317" s="301"/>
      <c r="AI9317" s="301"/>
    </row>
    <row r="9318" spans="18:35" ht="80.099999999999994" customHeight="1" x14ac:dyDescent="0.2">
      <c r="R9318" s="301"/>
      <c r="S9318" s="301"/>
      <c r="T9318" s="301"/>
      <c r="U9318" s="301"/>
      <c r="V9318" s="301"/>
      <c r="W9318" s="301"/>
      <c r="X9318" s="301"/>
      <c r="Y9318" s="301"/>
      <c r="Z9318" s="301"/>
      <c r="AA9318" s="301"/>
      <c r="AB9318" s="301"/>
      <c r="AC9318" s="301"/>
      <c r="AD9318" s="301"/>
      <c r="AE9318" s="301"/>
      <c r="AF9318" s="301"/>
      <c r="AG9318" s="301"/>
      <c r="AH9318" s="301"/>
      <c r="AI9318" s="301"/>
    </row>
    <row r="9319" spans="18:35" ht="80.099999999999994" customHeight="1" x14ac:dyDescent="0.2">
      <c r="R9319" s="301"/>
      <c r="S9319" s="301"/>
      <c r="T9319" s="301"/>
      <c r="U9319" s="301"/>
      <c r="V9319" s="301"/>
      <c r="W9319" s="301"/>
      <c r="X9319" s="301"/>
      <c r="Y9319" s="301"/>
      <c r="Z9319" s="301"/>
      <c r="AA9319" s="301"/>
      <c r="AB9319" s="301"/>
      <c r="AC9319" s="301"/>
      <c r="AD9319" s="301"/>
      <c r="AE9319" s="301"/>
      <c r="AF9319" s="301"/>
      <c r="AG9319" s="301"/>
      <c r="AH9319" s="301"/>
      <c r="AI9319" s="301"/>
    </row>
    <row r="9320" spans="18:35" ht="80.099999999999994" customHeight="1" x14ac:dyDescent="0.2">
      <c r="R9320" s="301"/>
      <c r="S9320" s="301"/>
      <c r="T9320" s="301"/>
      <c r="U9320" s="301"/>
      <c r="V9320" s="301"/>
      <c r="W9320" s="301"/>
      <c r="X9320" s="301"/>
      <c r="Y9320" s="301"/>
      <c r="Z9320" s="301"/>
      <c r="AA9320" s="301"/>
      <c r="AB9320" s="301"/>
      <c r="AC9320" s="301"/>
      <c r="AD9320" s="301"/>
      <c r="AE9320" s="301"/>
      <c r="AF9320" s="301"/>
      <c r="AG9320" s="301"/>
      <c r="AH9320" s="301"/>
      <c r="AI9320" s="301"/>
    </row>
    <row r="9321" spans="18:35" ht="80.099999999999994" customHeight="1" x14ac:dyDescent="0.2">
      <c r="R9321" s="301"/>
      <c r="S9321" s="301"/>
      <c r="T9321" s="301"/>
      <c r="U9321" s="301"/>
      <c r="V9321" s="301"/>
      <c r="W9321" s="301"/>
      <c r="X9321" s="301"/>
      <c r="Y9321" s="301"/>
      <c r="Z9321" s="301"/>
      <c r="AA9321" s="301"/>
      <c r="AB9321" s="301"/>
      <c r="AC9321" s="301"/>
      <c r="AD9321" s="301"/>
      <c r="AE9321" s="301"/>
      <c r="AF9321" s="301"/>
      <c r="AG9321" s="301"/>
      <c r="AH9321" s="301"/>
      <c r="AI9321" s="301"/>
    </row>
    <row r="9322" spans="18:35" ht="80.099999999999994" customHeight="1" x14ac:dyDescent="0.2">
      <c r="R9322" s="301"/>
      <c r="S9322" s="301"/>
      <c r="T9322" s="301"/>
      <c r="U9322" s="301"/>
      <c r="V9322" s="301"/>
      <c r="W9322" s="301"/>
      <c r="X9322" s="301"/>
      <c r="Y9322" s="301"/>
      <c r="Z9322" s="301"/>
      <c r="AA9322" s="301"/>
      <c r="AB9322" s="301"/>
      <c r="AC9322" s="301"/>
      <c r="AD9322" s="301"/>
      <c r="AE9322" s="301"/>
      <c r="AF9322" s="301"/>
      <c r="AG9322" s="301"/>
      <c r="AH9322" s="301"/>
      <c r="AI9322" s="301"/>
    </row>
    <row r="9323" spans="18:35" ht="80.099999999999994" customHeight="1" x14ac:dyDescent="0.2">
      <c r="R9323" s="301"/>
      <c r="S9323" s="301"/>
      <c r="T9323" s="301"/>
      <c r="U9323" s="301"/>
      <c r="V9323" s="301"/>
      <c r="W9323" s="301"/>
      <c r="X9323" s="301"/>
      <c r="Y9323" s="301"/>
      <c r="Z9323" s="301"/>
      <c r="AA9323" s="301"/>
      <c r="AB9323" s="301"/>
      <c r="AC9323" s="301"/>
      <c r="AD9323" s="301"/>
      <c r="AE9323" s="301"/>
      <c r="AF9323" s="301"/>
      <c r="AG9323" s="301"/>
      <c r="AH9323" s="301"/>
      <c r="AI9323" s="301"/>
    </row>
    <row r="9324" spans="18:35" ht="80.099999999999994" customHeight="1" x14ac:dyDescent="0.2">
      <c r="R9324" s="301"/>
      <c r="S9324" s="301"/>
      <c r="T9324" s="301"/>
      <c r="U9324" s="301"/>
      <c r="V9324" s="301"/>
      <c r="W9324" s="301"/>
      <c r="X9324" s="301"/>
      <c r="Y9324" s="301"/>
      <c r="Z9324" s="301"/>
      <c r="AA9324" s="301"/>
      <c r="AB9324" s="301"/>
      <c r="AC9324" s="301"/>
      <c r="AD9324" s="301"/>
      <c r="AE9324" s="301"/>
      <c r="AF9324" s="301"/>
      <c r="AG9324" s="301"/>
      <c r="AH9324" s="301"/>
      <c r="AI9324" s="301"/>
    </row>
    <row r="9325" spans="18:35" ht="80.099999999999994" customHeight="1" x14ac:dyDescent="0.2">
      <c r="R9325" s="301"/>
      <c r="S9325" s="301"/>
      <c r="T9325" s="301"/>
      <c r="U9325" s="301"/>
      <c r="V9325" s="301"/>
      <c r="W9325" s="301"/>
      <c r="X9325" s="301"/>
      <c r="Y9325" s="301"/>
      <c r="Z9325" s="301"/>
      <c r="AA9325" s="301"/>
      <c r="AB9325" s="301"/>
      <c r="AC9325" s="301"/>
      <c r="AD9325" s="301"/>
      <c r="AE9325" s="301"/>
      <c r="AF9325" s="301"/>
      <c r="AG9325" s="301"/>
      <c r="AH9325" s="301"/>
      <c r="AI9325" s="301"/>
    </row>
    <row r="9326" spans="18:35" ht="80.099999999999994" customHeight="1" x14ac:dyDescent="0.2">
      <c r="R9326" s="301"/>
      <c r="S9326" s="301"/>
      <c r="T9326" s="301"/>
      <c r="U9326" s="301"/>
      <c r="V9326" s="301"/>
      <c r="W9326" s="301"/>
      <c r="X9326" s="301"/>
      <c r="Y9326" s="301"/>
      <c r="Z9326" s="301"/>
      <c r="AA9326" s="301"/>
      <c r="AB9326" s="301"/>
      <c r="AC9326" s="301"/>
      <c r="AD9326" s="301"/>
      <c r="AE9326" s="301"/>
      <c r="AF9326" s="301"/>
      <c r="AG9326" s="301"/>
      <c r="AH9326" s="301"/>
      <c r="AI9326" s="301"/>
    </row>
    <row r="9327" spans="18:35" ht="80.099999999999994" customHeight="1" x14ac:dyDescent="0.2">
      <c r="R9327" s="301"/>
      <c r="S9327" s="301"/>
      <c r="T9327" s="301"/>
      <c r="U9327" s="301"/>
      <c r="V9327" s="301"/>
      <c r="W9327" s="301"/>
      <c r="X9327" s="301"/>
      <c r="Y9327" s="301"/>
      <c r="Z9327" s="301"/>
      <c r="AA9327" s="301"/>
      <c r="AB9327" s="301"/>
      <c r="AC9327" s="301"/>
      <c r="AD9327" s="301"/>
      <c r="AE9327" s="301"/>
      <c r="AF9327" s="301"/>
      <c r="AG9327" s="301"/>
      <c r="AH9327" s="301"/>
      <c r="AI9327" s="301"/>
    </row>
    <row r="9328" spans="18:35" ht="80.099999999999994" customHeight="1" x14ac:dyDescent="0.2">
      <c r="R9328" s="301"/>
      <c r="S9328" s="301"/>
      <c r="T9328" s="301"/>
      <c r="U9328" s="301"/>
      <c r="V9328" s="301"/>
      <c r="W9328" s="301"/>
      <c r="X9328" s="301"/>
      <c r="Y9328" s="301"/>
      <c r="Z9328" s="301"/>
      <c r="AA9328" s="301"/>
      <c r="AB9328" s="301"/>
      <c r="AC9328" s="301"/>
      <c r="AD9328" s="301"/>
      <c r="AE9328" s="301"/>
      <c r="AF9328" s="301"/>
      <c r="AG9328" s="301"/>
      <c r="AH9328" s="301"/>
      <c r="AI9328" s="301"/>
    </row>
    <row r="9329" spans="18:35" ht="80.099999999999994" customHeight="1" x14ac:dyDescent="0.2">
      <c r="R9329" s="301"/>
      <c r="S9329" s="301"/>
      <c r="T9329" s="301"/>
      <c r="U9329" s="301"/>
      <c r="V9329" s="301"/>
      <c r="W9329" s="301"/>
      <c r="X9329" s="301"/>
      <c r="Y9329" s="301"/>
      <c r="Z9329" s="301"/>
      <c r="AA9329" s="301"/>
      <c r="AB9329" s="301"/>
      <c r="AC9329" s="301"/>
      <c r="AD9329" s="301"/>
      <c r="AE9329" s="301"/>
      <c r="AF9329" s="301"/>
      <c r="AG9329" s="301"/>
      <c r="AH9329" s="301"/>
      <c r="AI9329" s="301"/>
    </row>
    <row r="9330" spans="18:35" ht="80.099999999999994" customHeight="1" x14ac:dyDescent="0.2">
      <c r="R9330" s="301"/>
      <c r="S9330" s="301"/>
      <c r="T9330" s="301"/>
      <c r="U9330" s="301"/>
      <c r="V9330" s="301"/>
      <c r="W9330" s="301"/>
      <c r="X9330" s="301"/>
      <c r="Y9330" s="301"/>
      <c r="Z9330" s="301"/>
      <c r="AA9330" s="301"/>
      <c r="AB9330" s="301"/>
      <c r="AC9330" s="301"/>
      <c r="AD9330" s="301"/>
      <c r="AE9330" s="301"/>
      <c r="AF9330" s="301"/>
      <c r="AG9330" s="301"/>
      <c r="AH9330" s="301"/>
      <c r="AI9330" s="301"/>
    </row>
    <row r="9331" spans="18:35" ht="80.099999999999994" customHeight="1" x14ac:dyDescent="0.2">
      <c r="R9331" s="301"/>
      <c r="S9331" s="301"/>
      <c r="T9331" s="301"/>
      <c r="U9331" s="301"/>
      <c r="V9331" s="301"/>
      <c r="W9331" s="301"/>
      <c r="X9331" s="301"/>
      <c r="Y9331" s="301"/>
      <c r="Z9331" s="301"/>
      <c r="AA9331" s="301"/>
      <c r="AB9331" s="301"/>
      <c r="AC9331" s="301"/>
      <c r="AD9331" s="301"/>
      <c r="AE9331" s="301"/>
      <c r="AF9331" s="301"/>
      <c r="AG9331" s="301"/>
      <c r="AH9331" s="301"/>
      <c r="AI9331" s="301"/>
    </row>
    <row r="9332" spans="18:35" ht="80.099999999999994" customHeight="1" x14ac:dyDescent="0.2">
      <c r="R9332" s="301"/>
      <c r="S9332" s="301"/>
      <c r="T9332" s="301"/>
      <c r="U9332" s="301"/>
      <c r="V9332" s="301"/>
      <c r="W9332" s="301"/>
      <c r="X9332" s="301"/>
      <c r="Y9332" s="301"/>
      <c r="Z9332" s="301"/>
      <c r="AA9332" s="301"/>
      <c r="AB9332" s="301"/>
      <c r="AC9332" s="301"/>
      <c r="AD9332" s="301"/>
      <c r="AE9332" s="301"/>
      <c r="AF9332" s="301"/>
      <c r="AG9332" s="301"/>
      <c r="AH9332" s="301"/>
      <c r="AI9332" s="301"/>
    </row>
    <row r="9333" spans="18:35" ht="80.099999999999994" customHeight="1" x14ac:dyDescent="0.2">
      <c r="R9333" s="301"/>
      <c r="S9333" s="301"/>
      <c r="T9333" s="301"/>
      <c r="U9333" s="301"/>
      <c r="V9333" s="301"/>
      <c r="W9333" s="301"/>
      <c r="X9333" s="301"/>
      <c r="Y9333" s="301"/>
      <c r="Z9333" s="301"/>
      <c r="AA9333" s="301"/>
      <c r="AB9333" s="301"/>
      <c r="AC9333" s="301"/>
      <c r="AD9333" s="301"/>
      <c r="AE9333" s="301"/>
      <c r="AF9333" s="301"/>
      <c r="AG9333" s="301"/>
      <c r="AH9333" s="301"/>
      <c r="AI9333" s="301"/>
    </row>
    <row r="9334" spans="18:35" ht="80.099999999999994" customHeight="1" x14ac:dyDescent="0.2">
      <c r="R9334" s="301"/>
      <c r="S9334" s="301"/>
      <c r="T9334" s="301"/>
      <c r="U9334" s="301"/>
      <c r="V9334" s="301"/>
      <c r="W9334" s="301"/>
      <c r="X9334" s="301"/>
      <c r="Y9334" s="301"/>
      <c r="Z9334" s="301"/>
      <c r="AA9334" s="301"/>
      <c r="AB9334" s="301"/>
      <c r="AC9334" s="301"/>
      <c r="AD9334" s="301"/>
      <c r="AE9334" s="301"/>
      <c r="AF9334" s="301"/>
      <c r="AG9334" s="301"/>
      <c r="AH9334" s="301"/>
      <c r="AI9334" s="301"/>
    </row>
    <row r="9335" spans="18:35" ht="80.099999999999994" customHeight="1" x14ac:dyDescent="0.2">
      <c r="R9335" s="301"/>
      <c r="S9335" s="301"/>
      <c r="T9335" s="301"/>
      <c r="U9335" s="301"/>
      <c r="V9335" s="301"/>
      <c r="W9335" s="301"/>
      <c r="X9335" s="301"/>
      <c r="Y9335" s="301"/>
      <c r="Z9335" s="301"/>
      <c r="AA9335" s="301"/>
      <c r="AB9335" s="301"/>
      <c r="AC9335" s="301"/>
      <c r="AD9335" s="301"/>
      <c r="AE9335" s="301"/>
      <c r="AF9335" s="301"/>
      <c r="AG9335" s="301"/>
      <c r="AH9335" s="301"/>
      <c r="AI9335" s="301"/>
    </row>
    <row r="9336" spans="18:35" ht="80.099999999999994" customHeight="1" x14ac:dyDescent="0.2">
      <c r="R9336" s="301"/>
      <c r="S9336" s="301"/>
      <c r="T9336" s="301"/>
      <c r="U9336" s="301"/>
      <c r="V9336" s="301"/>
      <c r="W9336" s="301"/>
      <c r="X9336" s="301"/>
      <c r="Y9336" s="301"/>
      <c r="Z9336" s="301"/>
      <c r="AA9336" s="301"/>
      <c r="AB9336" s="301"/>
      <c r="AC9336" s="301"/>
      <c r="AD9336" s="301"/>
      <c r="AE9336" s="301"/>
      <c r="AF9336" s="301"/>
      <c r="AG9336" s="301"/>
      <c r="AH9336" s="301"/>
      <c r="AI9336" s="301"/>
    </row>
    <row r="9337" spans="18:35" ht="80.099999999999994" customHeight="1" x14ac:dyDescent="0.2">
      <c r="R9337" s="301"/>
      <c r="S9337" s="301"/>
      <c r="T9337" s="301"/>
      <c r="U9337" s="301"/>
      <c r="V9337" s="301"/>
      <c r="W9337" s="301"/>
      <c r="X9337" s="301"/>
      <c r="Y9337" s="301"/>
      <c r="Z9337" s="301"/>
      <c r="AA9337" s="301"/>
      <c r="AB9337" s="301"/>
      <c r="AC9337" s="301"/>
      <c r="AD9337" s="301"/>
      <c r="AE9337" s="301"/>
      <c r="AF9337" s="301"/>
      <c r="AG9337" s="301"/>
      <c r="AH9337" s="301"/>
      <c r="AI9337" s="301"/>
    </row>
    <row r="9338" spans="18:35" ht="80.099999999999994" customHeight="1" x14ac:dyDescent="0.2">
      <c r="R9338" s="301"/>
      <c r="S9338" s="301"/>
      <c r="T9338" s="301"/>
      <c r="U9338" s="301"/>
      <c r="V9338" s="301"/>
      <c r="W9338" s="301"/>
      <c r="X9338" s="301"/>
      <c r="Y9338" s="301"/>
      <c r="Z9338" s="301"/>
      <c r="AA9338" s="301"/>
      <c r="AB9338" s="301"/>
      <c r="AC9338" s="301"/>
      <c r="AD9338" s="301"/>
      <c r="AE9338" s="301"/>
      <c r="AF9338" s="301"/>
      <c r="AG9338" s="301"/>
      <c r="AH9338" s="301"/>
      <c r="AI9338" s="301"/>
    </row>
    <row r="9339" spans="18:35" ht="80.099999999999994" customHeight="1" x14ac:dyDescent="0.2">
      <c r="R9339" s="301"/>
      <c r="S9339" s="301"/>
      <c r="T9339" s="301"/>
      <c r="U9339" s="301"/>
      <c r="V9339" s="301"/>
      <c r="W9339" s="301"/>
      <c r="X9339" s="301"/>
      <c r="Y9339" s="301"/>
      <c r="Z9339" s="301"/>
      <c r="AA9339" s="301"/>
      <c r="AB9339" s="301"/>
      <c r="AC9339" s="301"/>
      <c r="AD9339" s="301"/>
      <c r="AE9339" s="301"/>
      <c r="AF9339" s="301"/>
      <c r="AG9339" s="301"/>
      <c r="AH9339" s="301"/>
      <c r="AI9339" s="301"/>
    </row>
    <row r="9340" spans="18:35" ht="80.099999999999994" customHeight="1" x14ac:dyDescent="0.2">
      <c r="R9340" s="301"/>
      <c r="S9340" s="301"/>
      <c r="T9340" s="301"/>
      <c r="U9340" s="301"/>
      <c r="V9340" s="301"/>
      <c r="W9340" s="301"/>
      <c r="X9340" s="301"/>
      <c r="Y9340" s="301"/>
      <c r="Z9340" s="301"/>
      <c r="AA9340" s="301"/>
      <c r="AB9340" s="301"/>
      <c r="AC9340" s="301"/>
      <c r="AD9340" s="301"/>
      <c r="AE9340" s="301"/>
      <c r="AF9340" s="301"/>
      <c r="AG9340" s="301"/>
      <c r="AH9340" s="301"/>
      <c r="AI9340" s="301"/>
    </row>
    <row r="9341" spans="18:35" ht="80.099999999999994" customHeight="1" x14ac:dyDescent="0.2">
      <c r="R9341" s="301"/>
      <c r="S9341" s="301"/>
      <c r="T9341" s="301"/>
      <c r="U9341" s="301"/>
      <c r="V9341" s="301"/>
      <c r="W9341" s="301"/>
      <c r="X9341" s="301"/>
      <c r="Y9341" s="301"/>
      <c r="Z9341" s="301"/>
      <c r="AA9341" s="301"/>
      <c r="AB9341" s="301"/>
      <c r="AC9341" s="301"/>
      <c r="AD9341" s="301"/>
      <c r="AE9341" s="301"/>
      <c r="AF9341" s="301"/>
      <c r="AG9341" s="301"/>
      <c r="AH9341" s="301"/>
      <c r="AI9341" s="301"/>
    </row>
    <row r="9342" spans="18:35" ht="80.099999999999994" customHeight="1" x14ac:dyDescent="0.2">
      <c r="R9342" s="301"/>
      <c r="S9342" s="301"/>
      <c r="T9342" s="301"/>
      <c r="U9342" s="301"/>
      <c r="V9342" s="301"/>
      <c r="W9342" s="301"/>
      <c r="X9342" s="301"/>
      <c r="Y9342" s="301"/>
      <c r="Z9342" s="301"/>
      <c r="AA9342" s="301"/>
      <c r="AB9342" s="301"/>
      <c r="AC9342" s="301"/>
      <c r="AD9342" s="301"/>
      <c r="AE9342" s="301"/>
      <c r="AF9342" s="301"/>
      <c r="AG9342" s="301"/>
      <c r="AH9342" s="301"/>
      <c r="AI9342" s="301"/>
    </row>
    <row r="9343" spans="18:35" ht="80.099999999999994" customHeight="1" x14ac:dyDescent="0.2">
      <c r="R9343" s="301"/>
      <c r="S9343" s="301"/>
      <c r="T9343" s="301"/>
      <c r="U9343" s="301"/>
      <c r="V9343" s="301"/>
      <c r="W9343" s="301"/>
      <c r="X9343" s="301"/>
      <c r="Y9343" s="301"/>
      <c r="Z9343" s="301"/>
      <c r="AA9343" s="301"/>
      <c r="AB9343" s="301"/>
      <c r="AC9343" s="301"/>
      <c r="AD9343" s="301"/>
      <c r="AE9343" s="301"/>
      <c r="AF9343" s="301"/>
      <c r="AG9343" s="301"/>
      <c r="AH9343" s="301"/>
      <c r="AI9343" s="301"/>
    </row>
    <row r="9344" spans="18:35" ht="80.099999999999994" customHeight="1" x14ac:dyDescent="0.2">
      <c r="R9344" s="301"/>
      <c r="S9344" s="301"/>
      <c r="T9344" s="301"/>
      <c r="U9344" s="301"/>
      <c r="V9344" s="301"/>
      <c r="W9344" s="301"/>
      <c r="X9344" s="301"/>
      <c r="Y9344" s="301"/>
      <c r="Z9344" s="301"/>
      <c r="AA9344" s="301"/>
      <c r="AB9344" s="301"/>
      <c r="AC9344" s="301"/>
      <c r="AD9344" s="301"/>
      <c r="AE9344" s="301"/>
      <c r="AF9344" s="301"/>
      <c r="AG9344" s="301"/>
      <c r="AH9344" s="301"/>
      <c r="AI9344" s="301"/>
    </row>
    <row r="9345" spans="18:35" ht="80.099999999999994" customHeight="1" x14ac:dyDescent="0.2">
      <c r="R9345" s="301"/>
      <c r="S9345" s="301"/>
      <c r="T9345" s="301"/>
      <c r="U9345" s="301"/>
      <c r="V9345" s="301"/>
      <c r="W9345" s="301"/>
      <c r="X9345" s="301"/>
      <c r="Y9345" s="301"/>
      <c r="Z9345" s="301"/>
      <c r="AA9345" s="301"/>
      <c r="AB9345" s="301"/>
      <c r="AC9345" s="301"/>
      <c r="AD9345" s="301"/>
      <c r="AE9345" s="301"/>
      <c r="AF9345" s="301"/>
      <c r="AG9345" s="301"/>
      <c r="AH9345" s="301"/>
      <c r="AI9345" s="301"/>
    </row>
    <row r="9346" spans="18:35" ht="80.099999999999994" customHeight="1" x14ac:dyDescent="0.2">
      <c r="R9346" s="301"/>
      <c r="S9346" s="301"/>
      <c r="T9346" s="301"/>
      <c r="U9346" s="301"/>
      <c r="V9346" s="301"/>
      <c r="W9346" s="301"/>
      <c r="X9346" s="301"/>
      <c r="Y9346" s="301"/>
      <c r="Z9346" s="301"/>
      <c r="AA9346" s="301"/>
      <c r="AB9346" s="301"/>
      <c r="AC9346" s="301"/>
      <c r="AD9346" s="301"/>
      <c r="AE9346" s="301"/>
      <c r="AF9346" s="301"/>
      <c r="AG9346" s="301"/>
      <c r="AH9346" s="301"/>
      <c r="AI9346" s="301"/>
    </row>
    <row r="9347" spans="18:35" ht="80.099999999999994" customHeight="1" x14ac:dyDescent="0.2">
      <c r="R9347" s="301"/>
      <c r="S9347" s="301"/>
      <c r="T9347" s="301"/>
      <c r="U9347" s="301"/>
      <c r="V9347" s="301"/>
      <c r="W9347" s="301"/>
      <c r="X9347" s="301"/>
      <c r="Y9347" s="301"/>
      <c r="Z9347" s="301"/>
      <c r="AA9347" s="301"/>
      <c r="AB9347" s="301"/>
      <c r="AC9347" s="301"/>
      <c r="AD9347" s="301"/>
      <c r="AE9347" s="301"/>
      <c r="AF9347" s="301"/>
      <c r="AG9347" s="301"/>
      <c r="AH9347" s="301"/>
      <c r="AI9347" s="301"/>
    </row>
    <row r="9348" spans="18:35" ht="80.099999999999994" customHeight="1" x14ac:dyDescent="0.2">
      <c r="R9348" s="301"/>
      <c r="S9348" s="301"/>
      <c r="T9348" s="301"/>
      <c r="U9348" s="301"/>
      <c r="V9348" s="301"/>
      <c r="W9348" s="301"/>
      <c r="X9348" s="301"/>
      <c r="Y9348" s="301"/>
      <c r="Z9348" s="301"/>
      <c r="AA9348" s="301"/>
      <c r="AB9348" s="301"/>
      <c r="AC9348" s="301"/>
      <c r="AD9348" s="301"/>
      <c r="AE9348" s="301"/>
      <c r="AF9348" s="301"/>
      <c r="AG9348" s="301"/>
      <c r="AH9348" s="301"/>
      <c r="AI9348" s="301"/>
    </row>
    <row r="9349" spans="18:35" ht="80.099999999999994" customHeight="1" x14ac:dyDescent="0.2">
      <c r="R9349" s="301"/>
      <c r="S9349" s="301"/>
      <c r="T9349" s="301"/>
      <c r="U9349" s="301"/>
      <c r="V9349" s="301"/>
      <c r="W9349" s="301"/>
      <c r="X9349" s="301"/>
      <c r="Y9349" s="301"/>
      <c r="Z9349" s="301"/>
      <c r="AA9349" s="301"/>
      <c r="AB9349" s="301"/>
      <c r="AC9349" s="301"/>
      <c r="AD9349" s="301"/>
      <c r="AE9349" s="301"/>
      <c r="AF9349" s="301"/>
      <c r="AG9349" s="301"/>
      <c r="AH9349" s="301"/>
      <c r="AI9349" s="301"/>
    </row>
    <row r="9350" spans="18:35" ht="80.099999999999994" customHeight="1" x14ac:dyDescent="0.2">
      <c r="R9350" s="301"/>
      <c r="S9350" s="301"/>
      <c r="T9350" s="301"/>
      <c r="U9350" s="301"/>
      <c r="V9350" s="301"/>
      <c r="W9350" s="301"/>
      <c r="X9350" s="301"/>
      <c r="Y9350" s="301"/>
      <c r="Z9350" s="301"/>
      <c r="AA9350" s="301"/>
      <c r="AB9350" s="301"/>
      <c r="AC9350" s="301"/>
      <c r="AD9350" s="301"/>
      <c r="AE9350" s="301"/>
      <c r="AF9350" s="301"/>
      <c r="AG9350" s="301"/>
      <c r="AH9350" s="301"/>
      <c r="AI9350" s="301"/>
    </row>
    <row r="9351" spans="18:35" ht="80.099999999999994" customHeight="1" x14ac:dyDescent="0.2">
      <c r="R9351" s="301"/>
      <c r="S9351" s="301"/>
      <c r="T9351" s="301"/>
      <c r="U9351" s="301"/>
      <c r="V9351" s="301"/>
      <c r="W9351" s="301"/>
      <c r="X9351" s="301"/>
      <c r="Y9351" s="301"/>
      <c r="Z9351" s="301"/>
      <c r="AA9351" s="301"/>
      <c r="AB9351" s="301"/>
      <c r="AC9351" s="301"/>
      <c r="AD9351" s="301"/>
      <c r="AE9351" s="301"/>
      <c r="AF9351" s="301"/>
      <c r="AG9351" s="301"/>
      <c r="AH9351" s="301"/>
      <c r="AI9351" s="301"/>
    </row>
    <row r="9352" spans="18:35" ht="80.099999999999994" customHeight="1" x14ac:dyDescent="0.2">
      <c r="R9352" s="301"/>
      <c r="S9352" s="301"/>
      <c r="T9352" s="301"/>
      <c r="U9352" s="301"/>
      <c r="V9352" s="301"/>
      <c r="W9352" s="301"/>
      <c r="X9352" s="301"/>
      <c r="Y9352" s="301"/>
      <c r="Z9352" s="301"/>
      <c r="AA9352" s="301"/>
      <c r="AB9352" s="301"/>
      <c r="AC9352" s="301"/>
      <c r="AD9352" s="301"/>
      <c r="AE9352" s="301"/>
      <c r="AF9352" s="301"/>
      <c r="AG9352" s="301"/>
      <c r="AH9352" s="301"/>
      <c r="AI9352" s="301"/>
    </row>
    <row r="9353" spans="18:35" ht="80.099999999999994" customHeight="1" x14ac:dyDescent="0.2">
      <c r="R9353" s="301"/>
      <c r="S9353" s="301"/>
      <c r="T9353" s="301"/>
      <c r="U9353" s="301"/>
      <c r="V9353" s="301"/>
      <c r="W9353" s="301"/>
      <c r="X9353" s="301"/>
      <c r="Y9353" s="301"/>
      <c r="Z9353" s="301"/>
      <c r="AA9353" s="301"/>
      <c r="AB9353" s="301"/>
      <c r="AC9353" s="301"/>
      <c r="AD9353" s="301"/>
      <c r="AE9353" s="301"/>
      <c r="AF9353" s="301"/>
      <c r="AG9353" s="301"/>
      <c r="AH9353" s="301"/>
      <c r="AI9353" s="301"/>
    </row>
    <row r="9354" spans="18:35" ht="80.099999999999994" customHeight="1" x14ac:dyDescent="0.2">
      <c r="R9354" s="301"/>
      <c r="S9354" s="301"/>
      <c r="T9354" s="301"/>
      <c r="U9354" s="301"/>
      <c r="V9354" s="301"/>
      <c r="W9354" s="301"/>
      <c r="X9354" s="301"/>
      <c r="Y9354" s="301"/>
      <c r="Z9354" s="301"/>
      <c r="AA9354" s="301"/>
      <c r="AB9354" s="301"/>
      <c r="AC9354" s="301"/>
      <c r="AD9354" s="301"/>
      <c r="AE9354" s="301"/>
      <c r="AF9354" s="301"/>
      <c r="AG9354" s="301"/>
      <c r="AH9354" s="301"/>
      <c r="AI9354" s="301"/>
    </row>
    <row r="9355" spans="18:35" ht="80.099999999999994" customHeight="1" x14ac:dyDescent="0.2">
      <c r="R9355" s="301"/>
      <c r="S9355" s="301"/>
      <c r="T9355" s="301"/>
      <c r="U9355" s="301"/>
      <c r="V9355" s="301"/>
      <c r="W9355" s="301"/>
      <c r="X9355" s="301"/>
      <c r="Y9355" s="301"/>
      <c r="Z9355" s="301"/>
      <c r="AA9355" s="301"/>
      <c r="AB9355" s="301"/>
      <c r="AC9355" s="301"/>
      <c r="AD9355" s="301"/>
      <c r="AE9355" s="301"/>
      <c r="AF9355" s="301"/>
      <c r="AG9355" s="301"/>
      <c r="AH9355" s="301"/>
      <c r="AI9355" s="301"/>
    </row>
    <row r="9356" spans="18:35" ht="80.099999999999994" customHeight="1" x14ac:dyDescent="0.2">
      <c r="R9356" s="301"/>
      <c r="S9356" s="301"/>
      <c r="T9356" s="301"/>
      <c r="U9356" s="301"/>
      <c r="V9356" s="301"/>
      <c r="W9356" s="301"/>
      <c r="X9356" s="301"/>
      <c r="Y9356" s="301"/>
      <c r="Z9356" s="301"/>
      <c r="AA9356" s="301"/>
      <c r="AB9356" s="301"/>
      <c r="AC9356" s="301"/>
      <c r="AD9356" s="301"/>
      <c r="AE9356" s="301"/>
      <c r="AF9356" s="301"/>
      <c r="AG9356" s="301"/>
      <c r="AH9356" s="301"/>
      <c r="AI9356" s="301"/>
    </row>
    <row r="9357" spans="18:35" ht="80.099999999999994" customHeight="1" x14ac:dyDescent="0.2">
      <c r="R9357" s="301"/>
      <c r="S9357" s="301"/>
      <c r="T9357" s="301"/>
      <c r="U9357" s="301"/>
      <c r="V9357" s="301"/>
      <c r="W9357" s="301"/>
      <c r="X9357" s="301"/>
      <c r="Y9357" s="301"/>
      <c r="Z9357" s="301"/>
      <c r="AA9357" s="301"/>
      <c r="AB9357" s="301"/>
      <c r="AC9357" s="301"/>
      <c r="AD9357" s="301"/>
      <c r="AE9357" s="301"/>
      <c r="AF9357" s="301"/>
      <c r="AG9357" s="301"/>
      <c r="AH9357" s="301"/>
      <c r="AI9357" s="301"/>
    </row>
    <row r="9358" spans="18:35" ht="80.099999999999994" customHeight="1" x14ac:dyDescent="0.2">
      <c r="R9358" s="301"/>
      <c r="S9358" s="301"/>
      <c r="T9358" s="301"/>
      <c r="U9358" s="301"/>
      <c r="V9358" s="301"/>
      <c r="W9358" s="301"/>
      <c r="X9358" s="301"/>
      <c r="Y9358" s="301"/>
      <c r="Z9358" s="301"/>
      <c r="AA9358" s="301"/>
      <c r="AB9358" s="301"/>
      <c r="AC9358" s="301"/>
      <c r="AD9358" s="301"/>
      <c r="AE9358" s="301"/>
      <c r="AF9358" s="301"/>
      <c r="AG9358" s="301"/>
      <c r="AH9358" s="301"/>
      <c r="AI9358" s="301"/>
    </row>
    <row r="9359" spans="18:35" ht="80.099999999999994" customHeight="1" x14ac:dyDescent="0.2">
      <c r="R9359" s="301"/>
      <c r="S9359" s="301"/>
      <c r="T9359" s="301"/>
      <c r="U9359" s="301"/>
      <c r="V9359" s="301"/>
      <c r="W9359" s="301"/>
      <c r="X9359" s="301"/>
      <c r="Y9359" s="301"/>
      <c r="Z9359" s="301"/>
      <c r="AA9359" s="301"/>
      <c r="AB9359" s="301"/>
      <c r="AC9359" s="301"/>
      <c r="AD9359" s="301"/>
      <c r="AE9359" s="301"/>
      <c r="AF9359" s="301"/>
      <c r="AG9359" s="301"/>
      <c r="AH9359" s="301"/>
      <c r="AI9359" s="301"/>
    </row>
    <row r="9360" spans="18:35" ht="80.099999999999994" customHeight="1" x14ac:dyDescent="0.2">
      <c r="R9360" s="301"/>
      <c r="S9360" s="301"/>
      <c r="T9360" s="301"/>
      <c r="U9360" s="301"/>
      <c r="V9360" s="301"/>
      <c r="W9360" s="301"/>
      <c r="X9360" s="301"/>
      <c r="Y9360" s="301"/>
      <c r="Z9360" s="301"/>
      <c r="AA9360" s="301"/>
      <c r="AB9360" s="301"/>
      <c r="AC9360" s="301"/>
      <c r="AD9360" s="301"/>
      <c r="AE9360" s="301"/>
      <c r="AF9360" s="301"/>
      <c r="AG9360" s="301"/>
      <c r="AH9360" s="301"/>
      <c r="AI9360" s="301"/>
    </row>
    <row r="9361" spans="18:35" ht="80.099999999999994" customHeight="1" x14ac:dyDescent="0.2">
      <c r="R9361" s="301"/>
      <c r="S9361" s="301"/>
      <c r="T9361" s="301"/>
      <c r="U9361" s="301"/>
      <c r="V9361" s="301"/>
      <c r="W9361" s="301"/>
      <c r="X9361" s="301"/>
      <c r="Y9361" s="301"/>
      <c r="Z9361" s="301"/>
      <c r="AA9361" s="301"/>
      <c r="AB9361" s="301"/>
      <c r="AC9361" s="301"/>
      <c r="AD9361" s="301"/>
      <c r="AE9361" s="301"/>
      <c r="AF9361" s="301"/>
      <c r="AG9361" s="301"/>
      <c r="AH9361" s="301"/>
      <c r="AI9361" s="301"/>
    </row>
    <row r="9362" spans="18:35" ht="80.099999999999994" customHeight="1" x14ac:dyDescent="0.2">
      <c r="R9362" s="301"/>
      <c r="S9362" s="301"/>
      <c r="T9362" s="301"/>
      <c r="U9362" s="301"/>
      <c r="V9362" s="301"/>
      <c r="W9362" s="301"/>
      <c r="X9362" s="301"/>
      <c r="Y9362" s="301"/>
      <c r="Z9362" s="301"/>
      <c r="AA9362" s="301"/>
      <c r="AB9362" s="301"/>
      <c r="AC9362" s="301"/>
      <c r="AD9362" s="301"/>
      <c r="AE9362" s="301"/>
      <c r="AF9362" s="301"/>
      <c r="AG9362" s="301"/>
      <c r="AH9362" s="301"/>
      <c r="AI9362" s="301"/>
    </row>
    <row r="9363" spans="18:35" ht="80.099999999999994" customHeight="1" x14ac:dyDescent="0.2">
      <c r="R9363" s="301"/>
      <c r="S9363" s="301"/>
      <c r="T9363" s="301"/>
      <c r="U9363" s="301"/>
      <c r="V9363" s="301"/>
      <c r="W9363" s="301"/>
      <c r="X9363" s="301"/>
      <c r="Y9363" s="301"/>
      <c r="Z9363" s="301"/>
      <c r="AA9363" s="301"/>
      <c r="AB9363" s="301"/>
      <c r="AC9363" s="301"/>
      <c r="AD9363" s="301"/>
      <c r="AE9363" s="301"/>
      <c r="AF9363" s="301"/>
      <c r="AG9363" s="301"/>
      <c r="AH9363" s="301"/>
      <c r="AI9363" s="301"/>
    </row>
    <row r="9364" spans="18:35" ht="80.099999999999994" customHeight="1" x14ac:dyDescent="0.2">
      <c r="R9364" s="301"/>
      <c r="S9364" s="301"/>
      <c r="T9364" s="301"/>
      <c r="U9364" s="301"/>
      <c r="V9364" s="301"/>
      <c r="W9364" s="301"/>
      <c r="X9364" s="301"/>
      <c r="Y9364" s="301"/>
      <c r="Z9364" s="301"/>
      <c r="AA9364" s="301"/>
      <c r="AB9364" s="301"/>
      <c r="AC9364" s="301"/>
      <c r="AD9364" s="301"/>
      <c r="AE9364" s="301"/>
      <c r="AF9364" s="301"/>
      <c r="AG9364" s="301"/>
      <c r="AH9364" s="301"/>
      <c r="AI9364" s="301"/>
    </row>
    <row r="9365" spans="18:35" ht="80.099999999999994" customHeight="1" x14ac:dyDescent="0.2">
      <c r="R9365" s="301"/>
      <c r="S9365" s="301"/>
      <c r="T9365" s="301"/>
      <c r="U9365" s="301"/>
      <c r="V9365" s="301"/>
      <c r="W9365" s="301"/>
      <c r="X9365" s="301"/>
      <c r="Y9365" s="301"/>
      <c r="Z9365" s="301"/>
      <c r="AA9365" s="301"/>
      <c r="AB9365" s="301"/>
      <c r="AC9365" s="301"/>
      <c r="AD9365" s="301"/>
      <c r="AE9365" s="301"/>
      <c r="AF9365" s="301"/>
      <c r="AG9365" s="301"/>
      <c r="AH9365" s="301"/>
      <c r="AI9365" s="301"/>
    </row>
    <row r="9366" spans="18:35" ht="80.099999999999994" customHeight="1" x14ac:dyDescent="0.2">
      <c r="R9366" s="301"/>
      <c r="S9366" s="301"/>
      <c r="T9366" s="301"/>
      <c r="U9366" s="301"/>
      <c r="V9366" s="301"/>
      <c r="W9366" s="301"/>
      <c r="X9366" s="301"/>
      <c r="Y9366" s="301"/>
      <c r="Z9366" s="301"/>
      <c r="AA9366" s="301"/>
      <c r="AB9366" s="301"/>
      <c r="AC9366" s="301"/>
      <c r="AD9366" s="301"/>
      <c r="AE9366" s="301"/>
      <c r="AF9366" s="301"/>
      <c r="AG9366" s="301"/>
      <c r="AH9366" s="301"/>
      <c r="AI9366" s="301"/>
    </row>
    <row r="9367" spans="18:35" ht="80.099999999999994" customHeight="1" x14ac:dyDescent="0.2">
      <c r="R9367" s="301"/>
      <c r="S9367" s="301"/>
      <c r="T9367" s="301"/>
      <c r="U9367" s="301"/>
      <c r="V9367" s="301"/>
      <c r="W9367" s="301"/>
      <c r="X9367" s="301"/>
      <c r="Y9367" s="301"/>
      <c r="Z9367" s="301"/>
      <c r="AA9367" s="301"/>
      <c r="AB9367" s="301"/>
      <c r="AC9367" s="301"/>
      <c r="AD9367" s="301"/>
      <c r="AE9367" s="301"/>
      <c r="AF9367" s="301"/>
      <c r="AG9367" s="301"/>
      <c r="AH9367" s="301"/>
      <c r="AI9367" s="301"/>
    </row>
    <row r="9368" spans="18:35" ht="80.099999999999994" customHeight="1" x14ac:dyDescent="0.2">
      <c r="R9368" s="301"/>
      <c r="S9368" s="301"/>
      <c r="T9368" s="301"/>
      <c r="U9368" s="301"/>
      <c r="V9368" s="301"/>
      <c r="W9368" s="301"/>
      <c r="X9368" s="301"/>
      <c r="Y9368" s="301"/>
      <c r="Z9368" s="301"/>
      <c r="AA9368" s="301"/>
      <c r="AB9368" s="301"/>
      <c r="AC9368" s="301"/>
      <c r="AD9368" s="301"/>
      <c r="AE9368" s="301"/>
      <c r="AF9368" s="301"/>
      <c r="AG9368" s="301"/>
      <c r="AH9368" s="301"/>
      <c r="AI9368" s="301"/>
    </row>
    <row r="9369" spans="18:35" ht="80.099999999999994" customHeight="1" x14ac:dyDescent="0.2">
      <c r="R9369" s="301"/>
      <c r="S9369" s="301"/>
      <c r="T9369" s="301"/>
      <c r="U9369" s="301"/>
      <c r="V9369" s="301"/>
      <c r="W9369" s="301"/>
      <c r="X9369" s="301"/>
      <c r="Y9369" s="301"/>
      <c r="Z9369" s="301"/>
      <c r="AA9369" s="301"/>
      <c r="AB9369" s="301"/>
      <c r="AC9369" s="301"/>
      <c r="AD9369" s="301"/>
      <c r="AE9369" s="301"/>
      <c r="AF9369" s="301"/>
      <c r="AG9369" s="301"/>
      <c r="AH9369" s="301"/>
      <c r="AI9369" s="301"/>
    </row>
    <row r="9370" spans="18:35" ht="80.099999999999994" customHeight="1" x14ac:dyDescent="0.2">
      <c r="R9370" s="301"/>
      <c r="S9370" s="301"/>
      <c r="T9370" s="301"/>
      <c r="U9370" s="301"/>
      <c r="V9370" s="301"/>
      <c r="W9370" s="301"/>
      <c r="X9370" s="301"/>
      <c r="Y9370" s="301"/>
      <c r="Z9370" s="301"/>
      <c r="AA9370" s="301"/>
      <c r="AB9370" s="301"/>
      <c r="AC9370" s="301"/>
      <c r="AD9370" s="301"/>
      <c r="AE9370" s="301"/>
      <c r="AF9370" s="301"/>
      <c r="AG9370" s="301"/>
      <c r="AH9370" s="301"/>
      <c r="AI9370" s="301"/>
    </row>
    <row r="9371" spans="18:35" ht="80.099999999999994" customHeight="1" x14ac:dyDescent="0.2">
      <c r="R9371" s="301"/>
      <c r="S9371" s="301"/>
      <c r="T9371" s="301"/>
      <c r="U9371" s="301"/>
      <c r="V9371" s="301"/>
      <c r="W9371" s="301"/>
      <c r="X9371" s="301"/>
      <c r="Y9371" s="301"/>
      <c r="Z9371" s="301"/>
      <c r="AA9371" s="301"/>
      <c r="AB9371" s="301"/>
      <c r="AC9371" s="301"/>
      <c r="AD9371" s="301"/>
      <c r="AE9371" s="301"/>
      <c r="AF9371" s="301"/>
      <c r="AG9371" s="301"/>
      <c r="AH9371" s="301"/>
      <c r="AI9371" s="301"/>
    </row>
    <row r="9372" spans="18:35" ht="80.099999999999994" customHeight="1" x14ac:dyDescent="0.2">
      <c r="R9372" s="301"/>
      <c r="S9372" s="301"/>
      <c r="T9372" s="301"/>
      <c r="U9372" s="301"/>
      <c r="V9372" s="301"/>
      <c r="W9372" s="301"/>
      <c r="X9372" s="301"/>
      <c r="Y9372" s="301"/>
      <c r="Z9372" s="301"/>
      <c r="AA9372" s="301"/>
      <c r="AB9372" s="301"/>
      <c r="AC9372" s="301"/>
      <c r="AD9372" s="301"/>
      <c r="AE9372" s="301"/>
      <c r="AF9372" s="301"/>
      <c r="AG9372" s="301"/>
      <c r="AH9372" s="301"/>
      <c r="AI9372" s="301"/>
    </row>
    <row r="9373" spans="18:35" ht="80.099999999999994" customHeight="1" x14ac:dyDescent="0.2">
      <c r="R9373" s="301"/>
      <c r="S9373" s="301"/>
      <c r="T9373" s="301"/>
      <c r="U9373" s="301"/>
      <c r="V9373" s="301"/>
      <c r="W9373" s="301"/>
      <c r="X9373" s="301"/>
      <c r="Y9373" s="301"/>
      <c r="Z9373" s="301"/>
      <c r="AA9373" s="301"/>
      <c r="AB9373" s="301"/>
      <c r="AC9373" s="301"/>
      <c r="AD9373" s="301"/>
      <c r="AE9373" s="301"/>
      <c r="AF9373" s="301"/>
      <c r="AG9373" s="301"/>
      <c r="AH9373" s="301"/>
      <c r="AI9373" s="301"/>
    </row>
    <row r="9374" spans="18:35" ht="80.099999999999994" customHeight="1" x14ac:dyDescent="0.2">
      <c r="R9374" s="301"/>
      <c r="S9374" s="301"/>
      <c r="T9374" s="301"/>
      <c r="U9374" s="301"/>
      <c r="V9374" s="301"/>
      <c r="W9374" s="301"/>
      <c r="X9374" s="301"/>
      <c r="Y9374" s="301"/>
      <c r="Z9374" s="301"/>
      <c r="AA9374" s="301"/>
      <c r="AB9374" s="301"/>
      <c r="AC9374" s="301"/>
      <c r="AD9374" s="301"/>
      <c r="AE9374" s="301"/>
      <c r="AF9374" s="301"/>
      <c r="AG9374" s="301"/>
      <c r="AH9374" s="301"/>
      <c r="AI9374" s="301"/>
    </row>
    <row r="9375" spans="18:35" ht="80.099999999999994" customHeight="1" x14ac:dyDescent="0.2">
      <c r="R9375" s="301"/>
      <c r="S9375" s="301"/>
      <c r="T9375" s="301"/>
      <c r="U9375" s="301"/>
      <c r="V9375" s="301"/>
      <c r="W9375" s="301"/>
      <c r="X9375" s="301"/>
      <c r="Y9375" s="301"/>
      <c r="Z9375" s="301"/>
      <c r="AA9375" s="301"/>
      <c r="AB9375" s="301"/>
      <c r="AC9375" s="301"/>
      <c r="AD9375" s="301"/>
      <c r="AE9375" s="301"/>
      <c r="AF9375" s="301"/>
      <c r="AG9375" s="301"/>
      <c r="AH9375" s="301"/>
      <c r="AI9375" s="301"/>
    </row>
    <row r="9376" spans="18:35" ht="80.099999999999994" customHeight="1" x14ac:dyDescent="0.2">
      <c r="R9376" s="301"/>
      <c r="S9376" s="301"/>
      <c r="T9376" s="301"/>
      <c r="U9376" s="301"/>
      <c r="V9376" s="301"/>
      <c r="W9376" s="301"/>
      <c r="X9376" s="301"/>
      <c r="Y9376" s="301"/>
      <c r="Z9376" s="301"/>
      <c r="AA9376" s="301"/>
      <c r="AB9376" s="301"/>
      <c r="AC9376" s="301"/>
      <c r="AD9376" s="301"/>
      <c r="AE9376" s="301"/>
      <c r="AF9376" s="301"/>
      <c r="AG9376" s="301"/>
      <c r="AH9376" s="301"/>
      <c r="AI9376" s="301"/>
    </row>
    <row r="9377" spans="18:35" ht="80.099999999999994" customHeight="1" x14ac:dyDescent="0.2">
      <c r="R9377" s="301"/>
      <c r="S9377" s="301"/>
      <c r="T9377" s="301"/>
      <c r="U9377" s="301"/>
      <c r="V9377" s="301"/>
      <c r="W9377" s="301"/>
      <c r="X9377" s="301"/>
      <c r="Y9377" s="301"/>
      <c r="Z9377" s="301"/>
      <c r="AA9377" s="301"/>
      <c r="AB9377" s="301"/>
      <c r="AC9377" s="301"/>
      <c r="AD9377" s="301"/>
      <c r="AE9377" s="301"/>
      <c r="AF9377" s="301"/>
      <c r="AG9377" s="301"/>
      <c r="AH9377" s="301"/>
      <c r="AI9377" s="301"/>
    </row>
    <row r="9378" spans="18:35" ht="80.099999999999994" customHeight="1" x14ac:dyDescent="0.2">
      <c r="R9378" s="301"/>
      <c r="S9378" s="301"/>
      <c r="T9378" s="301"/>
      <c r="U9378" s="301"/>
      <c r="V9378" s="301"/>
      <c r="W9378" s="301"/>
      <c r="X9378" s="301"/>
      <c r="Y9378" s="301"/>
      <c r="Z9378" s="301"/>
      <c r="AA9378" s="301"/>
      <c r="AB9378" s="301"/>
      <c r="AC9378" s="301"/>
      <c r="AD9378" s="301"/>
      <c r="AE9378" s="301"/>
      <c r="AF9378" s="301"/>
      <c r="AG9378" s="301"/>
      <c r="AH9378" s="301"/>
      <c r="AI9378" s="301"/>
    </row>
    <row r="9379" spans="18:35" ht="80.099999999999994" customHeight="1" x14ac:dyDescent="0.2">
      <c r="R9379" s="301"/>
      <c r="S9379" s="301"/>
      <c r="T9379" s="301"/>
      <c r="U9379" s="301"/>
      <c r="V9379" s="301"/>
      <c r="W9379" s="301"/>
      <c r="X9379" s="301"/>
      <c r="Y9379" s="301"/>
      <c r="Z9379" s="301"/>
      <c r="AA9379" s="301"/>
      <c r="AB9379" s="301"/>
      <c r="AC9379" s="301"/>
      <c r="AD9379" s="301"/>
      <c r="AE9379" s="301"/>
      <c r="AF9379" s="301"/>
      <c r="AG9379" s="301"/>
      <c r="AH9379" s="301"/>
      <c r="AI9379" s="301"/>
    </row>
    <row r="9380" spans="18:35" ht="80.099999999999994" customHeight="1" x14ac:dyDescent="0.2">
      <c r="R9380" s="301"/>
      <c r="S9380" s="301"/>
      <c r="T9380" s="301"/>
      <c r="U9380" s="301"/>
      <c r="V9380" s="301"/>
      <c r="W9380" s="301"/>
      <c r="X9380" s="301"/>
      <c r="Y9380" s="301"/>
      <c r="Z9380" s="301"/>
      <c r="AA9380" s="301"/>
      <c r="AB9380" s="301"/>
      <c r="AC9380" s="301"/>
      <c r="AD9380" s="301"/>
      <c r="AE9380" s="301"/>
      <c r="AF9380" s="301"/>
      <c r="AG9380" s="301"/>
      <c r="AH9380" s="301"/>
      <c r="AI9380" s="301"/>
    </row>
    <row r="9381" spans="18:35" ht="80.099999999999994" customHeight="1" x14ac:dyDescent="0.2">
      <c r="R9381" s="301"/>
      <c r="S9381" s="301"/>
      <c r="T9381" s="301"/>
      <c r="U9381" s="301"/>
      <c r="V9381" s="301"/>
      <c r="W9381" s="301"/>
      <c r="X9381" s="301"/>
      <c r="Y9381" s="301"/>
      <c r="Z9381" s="301"/>
      <c r="AA9381" s="301"/>
      <c r="AB9381" s="301"/>
      <c r="AC9381" s="301"/>
      <c r="AD9381" s="301"/>
      <c r="AE9381" s="301"/>
      <c r="AF9381" s="301"/>
      <c r="AG9381" s="301"/>
      <c r="AH9381" s="301"/>
      <c r="AI9381" s="301"/>
    </row>
    <row r="9382" spans="18:35" ht="80.099999999999994" customHeight="1" x14ac:dyDescent="0.2">
      <c r="R9382" s="301"/>
      <c r="S9382" s="301"/>
      <c r="T9382" s="301"/>
      <c r="U9382" s="301"/>
      <c r="V9382" s="301"/>
      <c r="W9382" s="301"/>
      <c r="X9382" s="301"/>
      <c r="Y9382" s="301"/>
      <c r="Z9382" s="301"/>
      <c r="AA9382" s="301"/>
      <c r="AB9382" s="301"/>
      <c r="AC9382" s="301"/>
      <c r="AD9382" s="301"/>
      <c r="AE9382" s="301"/>
      <c r="AF9382" s="301"/>
      <c r="AG9382" s="301"/>
      <c r="AH9382" s="301"/>
      <c r="AI9382" s="301"/>
    </row>
    <row r="9383" spans="18:35" ht="80.099999999999994" customHeight="1" x14ac:dyDescent="0.2">
      <c r="R9383" s="301"/>
      <c r="S9383" s="301"/>
      <c r="T9383" s="301"/>
      <c r="U9383" s="301"/>
      <c r="V9383" s="301"/>
      <c r="W9383" s="301"/>
      <c r="X9383" s="301"/>
      <c r="Y9383" s="301"/>
      <c r="Z9383" s="301"/>
      <c r="AA9383" s="301"/>
      <c r="AB9383" s="301"/>
      <c r="AC9383" s="301"/>
      <c r="AD9383" s="301"/>
      <c r="AE9383" s="301"/>
      <c r="AF9383" s="301"/>
      <c r="AG9383" s="301"/>
      <c r="AH9383" s="301"/>
      <c r="AI9383" s="301"/>
    </row>
    <row r="9384" spans="18:35" ht="80.099999999999994" customHeight="1" x14ac:dyDescent="0.2">
      <c r="R9384" s="301"/>
      <c r="S9384" s="301"/>
      <c r="T9384" s="301"/>
      <c r="U9384" s="301"/>
      <c r="V9384" s="301"/>
      <c r="W9384" s="301"/>
      <c r="X9384" s="301"/>
      <c r="Y9384" s="301"/>
      <c r="Z9384" s="301"/>
      <c r="AA9384" s="301"/>
      <c r="AB9384" s="301"/>
      <c r="AC9384" s="301"/>
      <c r="AD9384" s="301"/>
      <c r="AE9384" s="301"/>
      <c r="AF9384" s="301"/>
      <c r="AG9384" s="301"/>
      <c r="AH9384" s="301"/>
      <c r="AI9384" s="301"/>
    </row>
    <row r="9385" spans="18:35" ht="80.099999999999994" customHeight="1" x14ac:dyDescent="0.2">
      <c r="R9385" s="301"/>
      <c r="S9385" s="301"/>
      <c r="T9385" s="301"/>
      <c r="U9385" s="301"/>
      <c r="V9385" s="301"/>
      <c r="W9385" s="301"/>
      <c r="X9385" s="301"/>
      <c r="Y9385" s="301"/>
      <c r="Z9385" s="301"/>
      <c r="AA9385" s="301"/>
      <c r="AB9385" s="301"/>
      <c r="AC9385" s="301"/>
      <c r="AD9385" s="301"/>
      <c r="AE9385" s="301"/>
      <c r="AF9385" s="301"/>
      <c r="AG9385" s="301"/>
      <c r="AH9385" s="301"/>
      <c r="AI9385" s="301"/>
    </row>
    <row r="9386" spans="18:35" ht="80.099999999999994" customHeight="1" x14ac:dyDescent="0.2">
      <c r="R9386" s="301"/>
      <c r="S9386" s="301"/>
      <c r="T9386" s="301"/>
      <c r="U9386" s="301"/>
      <c r="V9386" s="301"/>
      <c r="W9386" s="301"/>
      <c r="X9386" s="301"/>
      <c r="Y9386" s="301"/>
      <c r="Z9386" s="301"/>
      <c r="AA9386" s="301"/>
      <c r="AB9386" s="301"/>
      <c r="AC9386" s="301"/>
      <c r="AD9386" s="301"/>
      <c r="AE9386" s="301"/>
      <c r="AF9386" s="301"/>
      <c r="AG9386" s="301"/>
      <c r="AH9386" s="301"/>
      <c r="AI9386" s="301"/>
    </row>
    <row r="9387" spans="18:35" ht="80.099999999999994" customHeight="1" x14ac:dyDescent="0.2">
      <c r="R9387" s="301"/>
      <c r="S9387" s="301"/>
      <c r="T9387" s="301"/>
      <c r="U9387" s="301"/>
      <c r="V9387" s="301"/>
      <c r="W9387" s="301"/>
      <c r="X9387" s="301"/>
      <c r="Y9387" s="301"/>
      <c r="Z9387" s="301"/>
      <c r="AA9387" s="301"/>
      <c r="AB9387" s="301"/>
      <c r="AC9387" s="301"/>
      <c r="AD9387" s="301"/>
      <c r="AE9387" s="301"/>
      <c r="AF9387" s="301"/>
      <c r="AG9387" s="301"/>
      <c r="AH9387" s="301"/>
      <c r="AI9387" s="301"/>
    </row>
    <row r="9388" spans="18:35" ht="80.099999999999994" customHeight="1" x14ac:dyDescent="0.2">
      <c r="R9388" s="301"/>
      <c r="S9388" s="301"/>
      <c r="T9388" s="301"/>
      <c r="U9388" s="301"/>
      <c r="V9388" s="301"/>
      <c r="W9388" s="301"/>
      <c r="X9388" s="301"/>
      <c r="Y9388" s="301"/>
      <c r="Z9388" s="301"/>
      <c r="AA9388" s="301"/>
      <c r="AB9388" s="301"/>
      <c r="AC9388" s="301"/>
      <c r="AD9388" s="301"/>
      <c r="AE9388" s="301"/>
      <c r="AF9388" s="301"/>
      <c r="AG9388" s="301"/>
      <c r="AH9388" s="301"/>
      <c r="AI9388" s="301"/>
    </row>
    <row r="9389" spans="18:35" ht="80.099999999999994" customHeight="1" x14ac:dyDescent="0.2">
      <c r="R9389" s="301"/>
      <c r="S9389" s="301"/>
      <c r="T9389" s="301"/>
      <c r="U9389" s="301"/>
      <c r="V9389" s="301"/>
      <c r="W9389" s="301"/>
      <c r="X9389" s="301"/>
      <c r="Y9389" s="301"/>
      <c r="Z9389" s="301"/>
      <c r="AA9389" s="301"/>
      <c r="AB9389" s="301"/>
      <c r="AC9389" s="301"/>
      <c r="AD9389" s="301"/>
      <c r="AE9389" s="301"/>
      <c r="AF9389" s="301"/>
      <c r="AG9389" s="301"/>
      <c r="AH9389" s="301"/>
      <c r="AI9389" s="301"/>
    </row>
    <row r="9390" spans="18:35" ht="80.099999999999994" customHeight="1" x14ac:dyDescent="0.2">
      <c r="R9390" s="301"/>
      <c r="S9390" s="301"/>
      <c r="T9390" s="301"/>
      <c r="U9390" s="301"/>
      <c r="V9390" s="301"/>
      <c r="W9390" s="301"/>
      <c r="X9390" s="301"/>
      <c r="Y9390" s="301"/>
      <c r="Z9390" s="301"/>
      <c r="AA9390" s="301"/>
      <c r="AB9390" s="301"/>
      <c r="AC9390" s="301"/>
      <c r="AD9390" s="301"/>
      <c r="AE9390" s="301"/>
      <c r="AF9390" s="301"/>
      <c r="AG9390" s="301"/>
      <c r="AH9390" s="301"/>
      <c r="AI9390" s="301"/>
    </row>
    <row r="9391" spans="18:35" ht="80.099999999999994" customHeight="1" x14ac:dyDescent="0.2">
      <c r="R9391" s="301"/>
      <c r="S9391" s="301"/>
      <c r="T9391" s="301"/>
      <c r="U9391" s="301"/>
      <c r="V9391" s="301"/>
      <c r="W9391" s="301"/>
      <c r="X9391" s="301"/>
      <c r="Y9391" s="301"/>
      <c r="Z9391" s="301"/>
      <c r="AA9391" s="301"/>
      <c r="AB9391" s="301"/>
      <c r="AC9391" s="301"/>
      <c r="AD9391" s="301"/>
      <c r="AE9391" s="301"/>
      <c r="AF9391" s="301"/>
      <c r="AG9391" s="301"/>
      <c r="AH9391" s="301"/>
      <c r="AI9391" s="301"/>
    </row>
    <row r="9392" spans="18:35" ht="80.099999999999994" customHeight="1" x14ac:dyDescent="0.2">
      <c r="R9392" s="301"/>
      <c r="S9392" s="301"/>
      <c r="T9392" s="301"/>
      <c r="U9392" s="301"/>
      <c r="V9392" s="301"/>
      <c r="W9392" s="301"/>
      <c r="X9392" s="301"/>
      <c r="Y9392" s="301"/>
      <c r="Z9392" s="301"/>
      <c r="AA9392" s="301"/>
      <c r="AB9392" s="301"/>
      <c r="AC9392" s="301"/>
      <c r="AD9392" s="301"/>
      <c r="AE9392" s="301"/>
      <c r="AF9392" s="301"/>
      <c r="AG9392" s="301"/>
      <c r="AH9392" s="301"/>
      <c r="AI9392" s="301"/>
    </row>
    <row r="9393" spans="18:35" ht="80.099999999999994" customHeight="1" x14ac:dyDescent="0.2">
      <c r="R9393" s="301"/>
      <c r="S9393" s="301"/>
      <c r="T9393" s="301"/>
      <c r="U9393" s="301"/>
      <c r="V9393" s="301"/>
      <c r="W9393" s="301"/>
      <c r="X9393" s="301"/>
      <c r="Y9393" s="301"/>
      <c r="Z9393" s="301"/>
      <c r="AA9393" s="301"/>
      <c r="AB9393" s="301"/>
      <c r="AC9393" s="301"/>
      <c r="AD9393" s="301"/>
      <c r="AE9393" s="301"/>
      <c r="AF9393" s="301"/>
      <c r="AG9393" s="301"/>
      <c r="AH9393" s="301"/>
      <c r="AI9393" s="301"/>
    </row>
    <row r="9394" spans="18:35" ht="80.099999999999994" customHeight="1" x14ac:dyDescent="0.2">
      <c r="R9394" s="301"/>
      <c r="S9394" s="301"/>
      <c r="T9394" s="301"/>
      <c r="U9394" s="301"/>
      <c r="V9394" s="301"/>
      <c r="W9394" s="301"/>
      <c r="X9394" s="301"/>
      <c r="Y9394" s="301"/>
      <c r="Z9394" s="301"/>
      <c r="AA9394" s="301"/>
      <c r="AB9394" s="301"/>
      <c r="AC9394" s="301"/>
      <c r="AD9394" s="301"/>
      <c r="AE9394" s="301"/>
      <c r="AF9394" s="301"/>
      <c r="AG9394" s="301"/>
      <c r="AH9394" s="301"/>
      <c r="AI9394" s="301"/>
    </row>
    <row r="9395" spans="18:35" ht="80.099999999999994" customHeight="1" x14ac:dyDescent="0.2">
      <c r="R9395" s="301"/>
      <c r="S9395" s="301"/>
      <c r="T9395" s="301"/>
      <c r="U9395" s="301"/>
      <c r="V9395" s="301"/>
      <c r="W9395" s="301"/>
      <c r="X9395" s="301"/>
      <c r="Y9395" s="301"/>
      <c r="Z9395" s="301"/>
      <c r="AA9395" s="301"/>
      <c r="AB9395" s="301"/>
      <c r="AC9395" s="301"/>
      <c r="AD9395" s="301"/>
      <c r="AE9395" s="301"/>
      <c r="AF9395" s="301"/>
      <c r="AG9395" s="301"/>
      <c r="AH9395" s="301"/>
      <c r="AI9395" s="301"/>
    </row>
    <row r="9396" spans="18:35" ht="80.099999999999994" customHeight="1" x14ac:dyDescent="0.2">
      <c r="R9396" s="301"/>
      <c r="S9396" s="301"/>
      <c r="T9396" s="301"/>
      <c r="U9396" s="301"/>
      <c r="V9396" s="301"/>
      <c r="W9396" s="301"/>
      <c r="X9396" s="301"/>
      <c r="Y9396" s="301"/>
      <c r="Z9396" s="301"/>
      <c r="AA9396" s="301"/>
      <c r="AB9396" s="301"/>
      <c r="AC9396" s="301"/>
      <c r="AD9396" s="301"/>
      <c r="AE9396" s="301"/>
      <c r="AF9396" s="301"/>
      <c r="AG9396" s="301"/>
      <c r="AH9396" s="301"/>
      <c r="AI9396" s="301"/>
    </row>
    <row r="9397" spans="18:35" ht="80.099999999999994" customHeight="1" x14ac:dyDescent="0.2">
      <c r="R9397" s="301"/>
      <c r="S9397" s="301"/>
      <c r="T9397" s="301"/>
      <c r="U9397" s="301"/>
      <c r="V9397" s="301"/>
      <c r="W9397" s="301"/>
      <c r="X9397" s="301"/>
      <c r="Y9397" s="301"/>
      <c r="Z9397" s="301"/>
      <c r="AA9397" s="301"/>
      <c r="AB9397" s="301"/>
      <c r="AC9397" s="301"/>
      <c r="AD9397" s="301"/>
      <c r="AE9397" s="301"/>
      <c r="AF9397" s="301"/>
      <c r="AG9397" s="301"/>
      <c r="AH9397" s="301"/>
      <c r="AI9397" s="301"/>
    </row>
    <row r="9398" spans="18:35" ht="80.099999999999994" customHeight="1" x14ac:dyDescent="0.2">
      <c r="R9398" s="301"/>
      <c r="S9398" s="301"/>
      <c r="T9398" s="301"/>
      <c r="U9398" s="301"/>
      <c r="V9398" s="301"/>
      <c r="W9398" s="301"/>
      <c r="X9398" s="301"/>
      <c r="Y9398" s="301"/>
      <c r="Z9398" s="301"/>
      <c r="AA9398" s="301"/>
      <c r="AB9398" s="301"/>
      <c r="AC9398" s="301"/>
      <c r="AD9398" s="301"/>
      <c r="AE9398" s="301"/>
      <c r="AF9398" s="301"/>
      <c r="AG9398" s="301"/>
      <c r="AH9398" s="301"/>
      <c r="AI9398" s="301"/>
    </row>
    <row r="9399" spans="18:35" ht="80.099999999999994" customHeight="1" x14ac:dyDescent="0.2">
      <c r="R9399" s="301"/>
      <c r="S9399" s="301"/>
      <c r="T9399" s="301"/>
      <c r="U9399" s="301"/>
      <c r="V9399" s="301"/>
      <c r="W9399" s="301"/>
      <c r="X9399" s="301"/>
      <c r="Y9399" s="301"/>
      <c r="Z9399" s="301"/>
      <c r="AA9399" s="301"/>
      <c r="AB9399" s="301"/>
      <c r="AC9399" s="301"/>
      <c r="AD9399" s="301"/>
      <c r="AE9399" s="301"/>
      <c r="AF9399" s="301"/>
      <c r="AG9399" s="301"/>
      <c r="AH9399" s="301"/>
      <c r="AI9399" s="301"/>
    </row>
    <row r="9400" spans="18:35" ht="80.099999999999994" customHeight="1" x14ac:dyDescent="0.2">
      <c r="R9400" s="301"/>
      <c r="S9400" s="301"/>
      <c r="T9400" s="301"/>
      <c r="U9400" s="301"/>
      <c r="V9400" s="301"/>
      <c r="W9400" s="301"/>
      <c r="X9400" s="301"/>
      <c r="Y9400" s="301"/>
      <c r="Z9400" s="301"/>
      <c r="AA9400" s="301"/>
      <c r="AB9400" s="301"/>
      <c r="AC9400" s="301"/>
      <c r="AD9400" s="301"/>
      <c r="AE9400" s="301"/>
      <c r="AF9400" s="301"/>
      <c r="AG9400" s="301"/>
      <c r="AH9400" s="301"/>
      <c r="AI9400" s="301"/>
    </row>
    <row r="9401" spans="18:35" ht="80.099999999999994" customHeight="1" x14ac:dyDescent="0.2">
      <c r="R9401" s="301"/>
      <c r="S9401" s="301"/>
      <c r="T9401" s="301"/>
      <c r="U9401" s="301"/>
      <c r="V9401" s="301"/>
      <c r="W9401" s="301"/>
      <c r="X9401" s="301"/>
      <c r="Y9401" s="301"/>
      <c r="Z9401" s="301"/>
      <c r="AA9401" s="301"/>
      <c r="AB9401" s="301"/>
      <c r="AC9401" s="301"/>
      <c r="AD9401" s="301"/>
      <c r="AE9401" s="301"/>
      <c r="AF9401" s="301"/>
      <c r="AG9401" s="301"/>
      <c r="AH9401" s="301"/>
      <c r="AI9401" s="301"/>
    </row>
    <row r="9402" spans="18:35" ht="80.099999999999994" customHeight="1" x14ac:dyDescent="0.2">
      <c r="R9402" s="301"/>
      <c r="S9402" s="301"/>
      <c r="T9402" s="301"/>
      <c r="U9402" s="301"/>
      <c r="V9402" s="301"/>
      <c r="W9402" s="301"/>
      <c r="X9402" s="301"/>
      <c r="Y9402" s="301"/>
      <c r="Z9402" s="301"/>
      <c r="AA9402" s="301"/>
      <c r="AB9402" s="301"/>
      <c r="AC9402" s="301"/>
      <c r="AD9402" s="301"/>
      <c r="AE9402" s="301"/>
      <c r="AF9402" s="301"/>
      <c r="AG9402" s="301"/>
      <c r="AH9402" s="301"/>
      <c r="AI9402" s="301"/>
    </row>
    <row r="9403" spans="18:35" ht="80.099999999999994" customHeight="1" x14ac:dyDescent="0.2">
      <c r="R9403" s="301"/>
      <c r="S9403" s="301"/>
      <c r="T9403" s="301"/>
      <c r="U9403" s="301"/>
      <c r="V9403" s="301"/>
      <c r="W9403" s="301"/>
      <c r="X9403" s="301"/>
      <c r="Y9403" s="301"/>
      <c r="Z9403" s="301"/>
      <c r="AA9403" s="301"/>
      <c r="AB9403" s="301"/>
      <c r="AC9403" s="301"/>
      <c r="AD9403" s="301"/>
      <c r="AE9403" s="301"/>
      <c r="AF9403" s="301"/>
      <c r="AG9403" s="301"/>
      <c r="AH9403" s="301"/>
      <c r="AI9403" s="301"/>
    </row>
    <row r="9404" spans="18:35" ht="80.099999999999994" customHeight="1" x14ac:dyDescent="0.2">
      <c r="R9404" s="301"/>
      <c r="S9404" s="301"/>
      <c r="T9404" s="301"/>
      <c r="U9404" s="301"/>
      <c r="V9404" s="301"/>
      <c r="W9404" s="301"/>
      <c r="X9404" s="301"/>
      <c r="Y9404" s="301"/>
      <c r="Z9404" s="301"/>
      <c r="AA9404" s="301"/>
      <c r="AB9404" s="301"/>
      <c r="AC9404" s="301"/>
      <c r="AD9404" s="301"/>
      <c r="AE9404" s="301"/>
      <c r="AF9404" s="301"/>
      <c r="AG9404" s="301"/>
      <c r="AH9404" s="301"/>
      <c r="AI9404" s="301"/>
    </row>
    <row r="9405" spans="18:35" ht="80.099999999999994" customHeight="1" x14ac:dyDescent="0.2">
      <c r="R9405" s="301"/>
      <c r="S9405" s="301"/>
      <c r="T9405" s="301"/>
      <c r="U9405" s="301"/>
      <c r="V9405" s="301"/>
      <c r="W9405" s="301"/>
      <c r="X9405" s="301"/>
      <c r="Y9405" s="301"/>
      <c r="Z9405" s="301"/>
      <c r="AA9405" s="301"/>
      <c r="AB9405" s="301"/>
      <c r="AC9405" s="301"/>
      <c r="AD9405" s="301"/>
      <c r="AE9405" s="301"/>
      <c r="AF9405" s="301"/>
      <c r="AG9405" s="301"/>
      <c r="AH9405" s="301"/>
      <c r="AI9405" s="301"/>
    </row>
    <row r="9406" spans="18:35" ht="80.099999999999994" customHeight="1" x14ac:dyDescent="0.2">
      <c r="R9406" s="301"/>
      <c r="S9406" s="301"/>
      <c r="T9406" s="301"/>
      <c r="U9406" s="301"/>
      <c r="V9406" s="301"/>
      <c r="W9406" s="301"/>
      <c r="X9406" s="301"/>
      <c r="Y9406" s="301"/>
      <c r="Z9406" s="301"/>
      <c r="AA9406" s="301"/>
      <c r="AB9406" s="301"/>
      <c r="AC9406" s="301"/>
      <c r="AD9406" s="301"/>
      <c r="AE9406" s="301"/>
      <c r="AF9406" s="301"/>
      <c r="AG9406" s="301"/>
      <c r="AH9406" s="301"/>
      <c r="AI9406" s="301"/>
    </row>
    <row r="9407" spans="18:35" ht="80.099999999999994" customHeight="1" x14ac:dyDescent="0.2">
      <c r="R9407" s="301"/>
      <c r="S9407" s="301"/>
      <c r="T9407" s="301"/>
      <c r="U9407" s="301"/>
      <c r="V9407" s="301"/>
      <c r="W9407" s="301"/>
      <c r="X9407" s="301"/>
      <c r="Y9407" s="301"/>
      <c r="Z9407" s="301"/>
      <c r="AA9407" s="301"/>
      <c r="AB9407" s="301"/>
      <c r="AC9407" s="301"/>
      <c r="AD9407" s="301"/>
      <c r="AE9407" s="301"/>
      <c r="AF9407" s="301"/>
      <c r="AG9407" s="301"/>
      <c r="AH9407" s="301"/>
      <c r="AI9407" s="301"/>
    </row>
    <row r="9408" spans="18:35" ht="80.099999999999994" customHeight="1" x14ac:dyDescent="0.2">
      <c r="R9408" s="301"/>
      <c r="S9408" s="301"/>
      <c r="T9408" s="301"/>
      <c r="U9408" s="301"/>
      <c r="V9408" s="301"/>
      <c r="W9408" s="301"/>
      <c r="X9408" s="301"/>
      <c r="Y9408" s="301"/>
      <c r="Z9408" s="301"/>
      <c r="AA9408" s="301"/>
      <c r="AB9408" s="301"/>
      <c r="AC9408" s="301"/>
      <c r="AD9408" s="301"/>
      <c r="AE9408" s="301"/>
      <c r="AF9408" s="301"/>
      <c r="AG9408" s="301"/>
      <c r="AH9408" s="301"/>
      <c r="AI9408" s="301"/>
    </row>
    <row r="9409" spans="18:35" ht="80.099999999999994" customHeight="1" x14ac:dyDescent="0.2">
      <c r="R9409" s="301"/>
      <c r="S9409" s="301"/>
      <c r="T9409" s="301"/>
      <c r="U9409" s="301"/>
      <c r="V9409" s="301"/>
      <c r="W9409" s="301"/>
      <c r="X9409" s="301"/>
      <c r="Y9409" s="301"/>
      <c r="Z9409" s="301"/>
      <c r="AA9409" s="301"/>
      <c r="AB9409" s="301"/>
      <c r="AC9409" s="301"/>
      <c r="AD9409" s="301"/>
      <c r="AE9409" s="301"/>
      <c r="AF9409" s="301"/>
      <c r="AG9409" s="301"/>
      <c r="AH9409" s="301"/>
      <c r="AI9409" s="301"/>
    </row>
    <row r="9410" spans="18:35" ht="80.099999999999994" customHeight="1" x14ac:dyDescent="0.2">
      <c r="R9410" s="301"/>
      <c r="S9410" s="301"/>
      <c r="T9410" s="301"/>
      <c r="U9410" s="301"/>
      <c r="V9410" s="301"/>
      <c r="W9410" s="301"/>
      <c r="X9410" s="301"/>
      <c r="Y9410" s="301"/>
      <c r="Z9410" s="301"/>
      <c r="AA9410" s="301"/>
      <c r="AB9410" s="301"/>
      <c r="AC9410" s="301"/>
      <c r="AD9410" s="301"/>
      <c r="AE9410" s="301"/>
      <c r="AF9410" s="301"/>
      <c r="AG9410" s="301"/>
      <c r="AH9410" s="301"/>
      <c r="AI9410" s="301"/>
    </row>
    <row r="9411" spans="18:35" ht="80.099999999999994" customHeight="1" x14ac:dyDescent="0.2">
      <c r="R9411" s="301"/>
      <c r="S9411" s="301"/>
      <c r="T9411" s="301"/>
      <c r="U9411" s="301"/>
      <c r="V9411" s="301"/>
      <c r="W9411" s="301"/>
      <c r="X9411" s="301"/>
      <c r="Y9411" s="301"/>
      <c r="Z9411" s="301"/>
      <c r="AA9411" s="301"/>
      <c r="AB9411" s="301"/>
      <c r="AC9411" s="301"/>
      <c r="AD9411" s="301"/>
      <c r="AE9411" s="301"/>
      <c r="AF9411" s="301"/>
      <c r="AG9411" s="301"/>
      <c r="AH9411" s="301"/>
      <c r="AI9411" s="301"/>
    </row>
    <row r="9412" spans="18:35" ht="80.099999999999994" customHeight="1" x14ac:dyDescent="0.2">
      <c r="R9412" s="301"/>
      <c r="S9412" s="301"/>
      <c r="T9412" s="301"/>
      <c r="U9412" s="301"/>
      <c r="V9412" s="301"/>
      <c r="W9412" s="301"/>
      <c r="X9412" s="301"/>
      <c r="Y9412" s="301"/>
      <c r="Z9412" s="301"/>
      <c r="AA9412" s="301"/>
      <c r="AB9412" s="301"/>
      <c r="AC9412" s="301"/>
      <c r="AD9412" s="301"/>
      <c r="AE9412" s="301"/>
      <c r="AF9412" s="301"/>
      <c r="AG9412" s="301"/>
      <c r="AH9412" s="301"/>
      <c r="AI9412" s="301"/>
    </row>
    <row r="9413" spans="18:35" ht="80.099999999999994" customHeight="1" x14ac:dyDescent="0.2">
      <c r="R9413" s="301"/>
      <c r="S9413" s="301"/>
      <c r="T9413" s="301"/>
      <c r="U9413" s="301"/>
      <c r="V9413" s="301"/>
      <c r="W9413" s="301"/>
      <c r="X9413" s="301"/>
      <c r="Y9413" s="301"/>
      <c r="Z9413" s="301"/>
      <c r="AA9413" s="301"/>
      <c r="AB9413" s="301"/>
      <c r="AC9413" s="301"/>
      <c r="AD9413" s="301"/>
      <c r="AE9413" s="301"/>
      <c r="AF9413" s="301"/>
      <c r="AG9413" s="301"/>
      <c r="AH9413" s="301"/>
      <c r="AI9413" s="301"/>
    </row>
    <row r="9414" spans="18:35" ht="80.099999999999994" customHeight="1" x14ac:dyDescent="0.2">
      <c r="R9414" s="301"/>
      <c r="S9414" s="301"/>
      <c r="T9414" s="301"/>
      <c r="U9414" s="301"/>
      <c r="V9414" s="301"/>
      <c r="W9414" s="301"/>
      <c r="X9414" s="301"/>
      <c r="Y9414" s="301"/>
      <c r="Z9414" s="301"/>
      <c r="AA9414" s="301"/>
      <c r="AB9414" s="301"/>
      <c r="AC9414" s="301"/>
      <c r="AD9414" s="301"/>
      <c r="AE9414" s="301"/>
      <c r="AF9414" s="301"/>
      <c r="AG9414" s="301"/>
      <c r="AH9414" s="301"/>
      <c r="AI9414" s="301"/>
    </row>
    <row r="9415" spans="18:35" ht="80.099999999999994" customHeight="1" x14ac:dyDescent="0.2">
      <c r="R9415" s="301"/>
      <c r="S9415" s="301"/>
      <c r="T9415" s="301"/>
      <c r="U9415" s="301"/>
      <c r="V9415" s="301"/>
      <c r="W9415" s="301"/>
      <c r="X9415" s="301"/>
      <c r="Y9415" s="301"/>
      <c r="Z9415" s="301"/>
      <c r="AA9415" s="301"/>
      <c r="AB9415" s="301"/>
      <c r="AC9415" s="301"/>
      <c r="AD9415" s="301"/>
      <c r="AE9415" s="301"/>
      <c r="AF9415" s="301"/>
      <c r="AG9415" s="301"/>
      <c r="AH9415" s="301"/>
      <c r="AI9415" s="301"/>
    </row>
    <row r="9416" spans="18:35" ht="80.099999999999994" customHeight="1" x14ac:dyDescent="0.2">
      <c r="R9416" s="301"/>
      <c r="S9416" s="301"/>
      <c r="T9416" s="301"/>
      <c r="U9416" s="301"/>
      <c r="V9416" s="301"/>
      <c r="W9416" s="301"/>
      <c r="X9416" s="301"/>
      <c r="Y9416" s="301"/>
      <c r="Z9416" s="301"/>
      <c r="AA9416" s="301"/>
      <c r="AB9416" s="301"/>
      <c r="AC9416" s="301"/>
      <c r="AD9416" s="301"/>
      <c r="AE9416" s="301"/>
      <c r="AF9416" s="301"/>
      <c r="AG9416" s="301"/>
      <c r="AH9416" s="301"/>
      <c r="AI9416" s="301"/>
    </row>
    <row r="9417" spans="18:35" ht="80.099999999999994" customHeight="1" x14ac:dyDescent="0.2">
      <c r="R9417" s="301"/>
      <c r="S9417" s="301"/>
      <c r="T9417" s="301"/>
      <c r="U9417" s="301"/>
      <c r="V9417" s="301"/>
      <c r="W9417" s="301"/>
      <c r="X9417" s="301"/>
      <c r="Y9417" s="301"/>
      <c r="Z9417" s="301"/>
      <c r="AA9417" s="301"/>
      <c r="AB9417" s="301"/>
      <c r="AC9417" s="301"/>
      <c r="AD9417" s="301"/>
      <c r="AE9417" s="301"/>
      <c r="AF9417" s="301"/>
      <c r="AG9417" s="301"/>
      <c r="AH9417" s="301"/>
      <c r="AI9417" s="301"/>
    </row>
    <row r="9418" spans="18:35" ht="80.099999999999994" customHeight="1" x14ac:dyDescent="0.2">
      <c r="R9418" s="301"/>
      <c r="S9418" s="301"/>
      <c r="T9418" s="301"/>
      <c r="U9418" s="301"/>
      <c r="V9418" s="301"/>
      <c r="W9418" s="301"/>
      <c r="X9418" s="301"/>
      <c r="Y9418" s="301"/>
      <c r="Z9418" s="301"/>
      <c r="AA9418" s="301"/>
      <c r="AB9418" s="301"/>
      <c r="AC9418" s="301"/>
      <c r="AD9418" s="301"/>
      <c r="AE9418" s="301"/>
      <c r="AF9418" s="301"/>
      <c r="AG9418" s="301"/>
      <c r="AH9418" s="301"/>
      <c r="AI9418" s="301"/>
    </row>
    <row r="9419" spans="18:35" ht="80.099999999999994" customHeight="1" x14ac:dyDescent="0.2">
      <c r="R9419" s="301"/>
      <c r="S9419" s="301"/>
      <c r="T9419" s="301"/>
      <c r="U9419" s="301"/>
      <c r="V9419" s="301"/>
      <c r="W9419" s="301"/>
      <c r="X9419" s="301"/>
      <c r="Y9419" s="301"/>
      <c r="Z9419" s="301"/>
      <c r="AA9419" s="301"/>
      <c r="AB9419" s="301"/>
      <c r="AC9419" s="301"/>
      <c r="AD9419" s="301"/>
      <c r="AE9419" s="301"/>
      <c r="AF9419" s="301"/>
      <c r="AG9419" s="301"/>
      <c r="AH9419" s="301"/>
      <c r="AI9419" s="301"/>
    </row>
    <row r="9420" spans="18:35" ht="80.099999999999994" customHeight="1" x14ac:dyDescent="0.2">
      <c r="R9420" s="301"/>
      <c r="S9420" s="301"/>
      <c r="T9420" s="301"/>
      <c r="U9420" s="301"/>
      <c r="V9420" s="301"/>
      <c r="W9420" s="301"/>
      <c r="X9420" s="301"/>
      <c r="Y9420" s="301"/>
      <c r="Z9420" s="301"/>
      <c r="AA9420" s="301"/>
      <c r="AB9420" s="301"/>
      <c r="AC9420" s="301"/>
      <c r="AD9420" s="301"/>
      <c r="AE9420" s="301"/>
      <c r="AF9420" s="301"/>
      <c r="AG9420" s="301"/>
      <c r="AH9420" s="301"/>
      <c r="AI9420" s="301"/>
    </row>
    <row r="9421" spans="18:35" ht="80.099999999999994" customHeight="1" x14ac:dyDescent="0.2">
      <c r="R9421" s="301"/>
      <c r="S9421" s="301"/>
      <c r="T9421" s="301"/>
      <c r="U9421" s="301"/>
      <c r="V9421" s="301"/>
      <c r="W9421" s="301"/>
      <c r="X9421" s="301"/>
      <c r="Y9421" s="301"/>
      <c r="Z9421" s="301"/>
      <c r="AA9421" s="301"/>
      <c r="AB9421" s="301"/>
      <c r="AC9421" s="301"/>
      <c r="AD9421" s="301"/>
      <c r="AE9421" s="301"/>
      <c r="AF9421" s="301"/>
      <c r="AG9421" s="301"/>
      <c r="AH9421" s="301"/>
      <c r="AI9421" s="301"/>
    </row>
    <row r="9422" spans="18:35" ht="80.099999999999994" customHeight="1" x14ac:dyDescent="0.2">
      <c r="R9422" s="301"/>
      <c r="S9422" s="301"/>
      <c r="T9422" s="301"/>
      <c r="U9422" s="301"/>
      <c r="V9422" s="301"/>
      <c r="W9422" s="301"/>
      <c r="X9422" s="301"/>
      <c r="Y9422" s="301"/>
      <c r="Z9422" s="301"/>
      <c r="AA9422" s="301"/>
      <c r="AB9422" s="301"/>
      <c r="AC9422" s="301"/>
      <c r="AD9422" s="301"/>
      <c r="AE9422" s="301"/>
      <c r="AF9422" s="301"/>
      <c r="AG9422" s="301"/>
      <c r="AH9422" s="301"/>
      <c r="AI9422" s="301"/>
    </row>
    <row r="9423" spans="18:35" ht="80.099999999999994" customHeight="1" x14ac:dyDescent="0.2">
      <c r="R9423" s="301"/>
      <c r="S9423" s="301"/>
      <c r="T9423" s="301"/>
      <c r="U9423" s="301"/>
      <c r="V9423" s="301"/>
      <c r="W9423" s="301"/>
      <c r="X9423" s="301"/>
      <c r="Y9423" s="301"/>
      <c r="Z9423" s="301"/>
      <c r="AA9423" s="301"/>
      <c r="AB9423" s="301"/>
      <c r="AC9423" s="301"/>
      <c r="AD9423" s="301"/>
      <c r="AE9423" s="301"/>
      <c r="AF9423" s="301"/>
      <c r="AG9423" s="301"/>
      <c r="AH9423" s="301"/>
      <c r="AI9423" s="301"/>
    </row>
    <row r="9424" spans="18:35" ht="80.099999999999994" customHeight="1" x14ac:dyDescent="0.2">
      <c r="R9424" s="301"/>
      <c r="S9424" s="301"/>
      <c r="T9424" s="301"/>
      <c r="U9424" s="301"/>
      <c r="V9424" s="301"/>
      <c r="W9424" s="301"/>
      <c r="X9424" s="301"/>
      <c r="Y9424" s="301"/>
      <c r="Z9424" s="301"/>
      <c r="AA9424" s="301"/>
      <c r="AB9424" s="301"/>
      <c r="AC9424" s="301"/>
      <c r="AD9424" s="301"/>
      <c r="AE9424" s="301"/>
      <c r="AF9424" s="301"/>
      <c r="AG9424" s="301"/>
      <c r="AH9424" s="301"/>
      <c r="AI9424" s="301"/>
    </row>
    <row r="9425" spans="18:35" ht="80.099999999999994" customHeight="1" x14ac:dyDescent="0.2">
      <c r="R9425" s="301"/>
      <c r="S9425" s="301"/>
      <c r="T9425" s="301"/>
      <c r="U9425" s="301"/>
      <c r="V9425" s="301"/>
      <c r="W9425" s="301"/>
      <c r="X9425" s="301"/>
      <c r="Y9425" s="301"/>
      <c r="Z9425" s="301"/>
      <c r="AA9425" s="301"/>
      <c r="AB9425" s="301"/>
      <c r="AC9425" s="301"/>
      <c r="AD9425" s="301"/>
      <c r="AE9425" s="301"/>
      <c r="AF9425" s="301"/>
      <c r="AG9425" s="301"/>
      <c r="AH9425" s="301"/>
      <c r="AI9425" s="301"/>
    </row>
    <row r="9426" spans="18:35" ht="80.099999999999994" customHeight="1" x14ac:dyDescent="0.2">
      <c r="R9426" s="301"/>
      <c r="S9426" s="301"/>
      <c r="T9426" s="301"/>
      <c r="U9426" s="301"/>
      <c r="V9426" s="301"/>
      <c r="W9426" s="301"/>
      <c r="X9426" s="301"/>
      <c r="Y9426" s="301"/>
      <c r="Z9426" s="301"/>
      <c r="AA9426" s="301"/>
      <c r="AB9426" s="301"/>
      <c r="AC9426" s="301"/>
      <c r="AD9426" s="301"/>
      <c r="AE9426" s="301"/>
      <c r="AF9426" s="301"/>
      <c r="AG9426" s="301"/>
      <c r="AH9426" s="301"/>
      <c r="AI9426" s="301"/>
    </row>
    <row r="9427" spans="18:35" ht="80.099999999999994" customHeight="1" x14ac:dyDescent="0.2">
      <c r="R9427" s="301"/>
      <c r="S9427" s="301"/>
      <c r="T9427" s="301"/>
      <c r="U9427" s="301"/>
      <c r="V9427" s="301"/>
      <c r="W9427" s="301"/>
      <c r="X9427" s="301"/>
      <c r="Y9427" s="301"/>
      <c r="Z9427" s="301"/>
      <c r="AA9427" s="301"/>
      <c r="AB9427" s="301"/>
      <c r="AC9427" s="301"/>
      <c r="AD9427" s="301"/>
      <c r="AE9427" s="301"/>
      <c r="AF9427" s="301"/>
      <c r="AG9427" s="301"/>
      <c r="AH9427" s="301"/>
      <c r="AI9427" s="301"/>
    </row>
    <row r="9428" spans="18:35" ht="80.099999999999994" customHeight="1" x14ac:dyDescent="0.2">
      <c r="R9428" s="301"/>
      <c r="S9428" s="301"/>
      <c r="T9428" s="301"/>
      <c r="U9428" s="301"/>
      <c r="V9428" s="301"/>
      <c r="W9428" s="301"/>
      <c r="X9428" s="301"/>
      <c r="Y9428" s="301"/>
      <c r="Z9428" s="301"/>
      <c r="AA9428" s="301"/>
      <c r="AB9428" s="301"/>
      <c r="AC9428" s="301"/>
      <c r="AD9428" s="301"/>
      <c r="AE9428" s="301"/>
      <c r="AF9428" s="301"/>
      <c r="AG9428" s="301"/>
      <c r="AH9428" s="301"/>
      <c r="AI9428" s="301"/>
    </row>
    <row r="9429" spans="18:35" ht="80.099999999999994" customHeight="1" x14ac:dyDescent="0.2">
      <c r="R9429" s="301"/>
      <c r="S9429" s="301"/>
      <c r="T9429" s="301"/>
      <c r="U9429" s="301"/>
      <c r="V9429" s="301"/>
      <c r="W9429" s="301"/>
      <c r="X9429" s="301"/>
      <c r="Y9429" s="301"/>
      <c r="Z9429" s="301"/>
      <c r="AA9429" s="301"/>
      <c r="AB9429" s="301"/>
      <c r="AC9429" s="301"/>
      <c r="AD9429" s="301"/>
      <c r="AE9429" s="301"/>
      <c r="AF9429" s="301"/>
      <c r="AG9429" s="301"/>
      <c r="AH9429" s="301"/>
      <c r="AI9429" s="301"/>
    </row>
    <row r="9430" spans="18:35" ht="80.099999999999994" customHeight="1" x14ac:dyDescent="0.2">
      <c r="R9430" s="301"/>
      <c r="S9430" s="301"/>
      <c r="T9430" s="301"/>
      <c r="U9430" s="301"/>
      <c r="V9430" s="301"/>
      <c r="W9430" s="301"/>
      <c r="X9430" s="301"/>
      <c r="Y9430" s="301"/>
      <c r="Z9430" s="301"/>
      <c r="AA9430" s="301"/>
      <c r="AB9430" s="301"/>
      <c r="AC9430" s="301"/>
      <c r="AD9430" s="301"/>
      <c r="AE9430" s="301"/>
      <c r="AF9430" s="301"/>
      <c r="AG9430" s="301"/>
      <c r="AH9430" s="301"/>
      <c r="AI9430" s="301"/>
    </row>
    <row r="9431" spans="18:35" ht="80.099999999999994" customHeight="1" x14ac:dyDescent="0.2">
      <c r="R9431" s="301"/>
      <c r="S9431" s="301"/>
      <c r="T9431" s="301"/>
      <c r="U9431" s="301"/>
      <c r="V9431" s="301"/>
      <c r="W9431" s="301"/>
      <c r="X9431" s="301"/>
      <c r="Y9431" s="301"/>
      <c r="Z9431" s="301"/>
      <c r="AA9431" s="301"/>
      <c r="AB9431" s="301"/>
      <c r="AC9431" s="301"/>
      <c r="AD9431" s="301"/>
      <c r="AE9431" s="301"/>
      <c r="AF9431" s="301"/>
      <c r="AG9431" s="301"/>
      <c r="AH9431" s="301"/>
      <c r="AI9431" s="301"/>
    </row>
    <row r="9432" spans="18:35" ht="80.099999999999994" customHeight="1" x14ac:dyDescent="0.2">
      <c r="R9432" s="301"/>
      <c r="S9432" s="301"/>
      <c r="T9432" s="301"/>
      <c r="U9432" s="301"/>
      <c r="V9432" s="301"/>
      <c r="W9432" s="301"/>
      <c r="X9432" s="301"/>
      <c r="Y9432" s="301"/>
      <c r="Z9432" s="301"/>
      <c r="AA9432" s="301"/>
      <c r="AB9432" s="301"/>
      <c r="AC9432" s="301"/>
      <c r="AD9432" s="301"/>
      <c r="AE9432" s="301"/>
      <c r="AF9432" s="301"/>
      <c r="AG9432" s="301"/>
      <c r="AH9432" s="301"/>
      <c r="AI9432" s="301"/>
    </row>
    <row r="9433" spans="18:35" ht="80.099999999999994" customHeight="1" x14ac:dyDescent="0.2">
      <c r="R9433" s="301"/>
      <c r="S9433" s="301"/>
      <c r="T9433" s="301"/>
      <c r="U9433" s="301"/>
      <c r="V9433" s="301"/>
      <c r="W9433" s="301"/>
      <c r="X9433" s="301"/>
      <c r="Y9433" s="301"/>
      <c r="Z9433" s="301"/>
      <c r="AA9433" s="301"/>
      <c r="AB9433" s="301"/>
      <c r="AC9433" s="301"/>
      <c r="AD9433" s="301"/>
      <c r="AE9433" s="301"/>
      <c r="AF9433" s="301"/>
      <c r="AG9433" s="301"/>
      <c r="AH9433" s="301"/>
      <c r="AI9433" s="301"/>
    </row>
    <row r="9434" spans="18:35" ht="80.099999999999994" customHeight="1" x14ac:dyDescent="0.2">
      <c r="R9434" s="301"/>
      <c r="S9434" s="301"/>
      <c r="T9434" s="301"/>
      <c r="U9434" s="301"/>
      <c r="V9434" s="301"/>
      <c r="W9434" s="301"/>
      <c r="X9434" s="301"/>
      <c r="Y9434" s="301"/>
      <c r="Z9434" s="301"/>
      <c r="AA9434" s="301"/>
      <c r="AB9434" s="301"/>
      <c r="AC9434" s="301"/>
      <c r="AD9434" s="301"/>
      <c r="AE9434" s="301"/>
      <c r="AF9434" s="301"/>
      <c r="AG9434" s="301"/>
      <c r="AH9434" s="301"/>
      <c r="AI9434" s="301"/>
    </row>
    <row r="9435" spans="18:35" ht="80.099999999999994" customHeight="1" x14ac:dyDescent="0.2">
      <c r="R9435" s="301"/>
      <c r="S9435" s="301"/>
      <c r="T9435" s="301"/>
      <c r="U9435" s="301"/>
      <c r="V9435" s="301"/>
      <c r="W9435" s="301"/>
      <c r="X9435" s="301"/>
      <c r="Y9435" s="301"/>
      <c r="Z9435" s="301"/>
      <c r="AA9435" s="301"/>
      <c r="AB9435" s="301"/>
      <c r="AC9435" s="301"/>
      <c r="AD9435" s="301"/>
      <c r="AE9435" s="301"/>
      <c r="AF9435" s="301"/>
      <c r="AG9435" s="301"/>
      <c r="AH9435" s="301"/>
      <c r="AI9435" s="301"/>
    </row>
    <row r="9436" spans="18:35" ht="80.099999999999994" customHeight="1" x14ac:dyDescent="0.2">
      <c r="R9436" s="301"/>
      <c r="S9436" s="301"/>
      <c r="T9436" s="301"/>
      <c r="U9436" s="301"/>
      <c r="V9436" s="301"/>
      <c r="W9436" s="301"/>
      <c r="X9436" s="301"/>
      <c r="Y9436" s="301"/>
      <c r="Z9436" s="301"/>
      <c r="AA9436" s="301"/>
      <c r="AB9436" s="301"/>
      <c r="AC9436" s="301"/>
      <c r="AD9436" s="301"/>
      <c r="AE9436" s="301"/>
      <c r="AF9436" s="301"/>
      <c r="AG9436" s="301"/>
      <c r="AH9436" s="301"/>
      <c r="AI9436" s="301"/>
    </row>
    <row r="9437" spans="18:35" ht="80.099999999999994" customHeight="1" x14ac:dyDescent="0.2">
      <c r="R9437" s="301"/>
      <c r="S9437" s="301"/>
      <c r="T9437" s="301"/>
      <c r="U9437" s="301"/>
      <c r="V9437" s="301"/>
      <c r="W9437" s="301"/>
      <c r="X9437" s="301"/>
      <c r="Y9437" s="301"/>
      <c r="Z9437" s="301"/>
      <c r="AA9437" s="301"/>
      <c r="AB9437" s="301"/>
      <c r="AC9437" s="301"/>
      <c r="AD9437" s="301"/>
      <c r="AE9437" s="301"/>
      <c r="AF9437" s="301"/>
      <c r="AG9437" s="301"/>
      <c r="AH9437" s="301"/>
      <c r="AI9437" s="301"/>
    </row>
    <row r="9438" spans="18:35" ht="80.099999999999994" customHeight="1" x14ac:dyDescent="0.2">
      <c r="R9438" s="301"/>
      <c r="S9438" s="301"/>
      <c r="T9438" s="301"/>
      <c r="U9438" s="301"/>
      <c r="V9438" s="301"/>
      <c r="W9438" s="301"/>
      <c r="X9438" s="301"/>
      <c r="Y9438" s="301"/>
      <c r="Z9438" s="301"/>
      <c r="AA9438" s="301"/>
      <c r="AB9438" s="301"/>
      <c r="AC9438" s="301"/>
      <c r="AD9438" s="301"/>
      <c r="AE9438" s="301"/>
      <c r="AF9438" s="301"/>
      <c r="AG9438" s="301"/>
      <c r="AH9438" s="301"/>
      <c r="AI9438" s="301"/>
    </row>
    <row r="9439" spans="18:35" ht="80.099999999999994" customHeight="1" x14ac:dyDescent="0.2">
      <c r="R9439" s="301"/>
      <c r="S9439" s="301"/>
      <c r="T9439" s="301"/>
      <c r="U9439" s="301"/>
      <c r="V9439" s="301"/>
      <c r="W9439" s="301"/>
      <c r="X9439" s="301"/>
      <c r="Y9439" s="301"/>
      <c r="Z9439" s="301"/>
      <c r="AA9439" s="301"/>
      <c r="AB9439" s="301"/>
      <c r="AC9439" s="301"/>
      <c r="AD9439" s="301"/>
      <c r="AE9439" s="301"/>
      <c r="AF9439" s="301"/>
      <c r="AG9439" s="301"/>
      <c r="AH9439" s="301"/>
      <c r="AI9439" s="301"/>
    </row>
    <row r="9440" spans="18:35" ht="80.099999999999994" customHeight="1" x14ac:dyDescent="0.2">
      <c r="R9440" s="301"/>
      <c r="S9440" s="301"/>
      <c r="T9440" s="301"/>
      <c r="U9440" s="301"/>
      <c r="V9440" s="301"/>
      <c r="W9440" s="301"/>
      <c r="X9440" s="301"/>
      <c r="Y9440" s="301"/>
      <c r="Z9440" s="301"/>
      <c r="AA9440" s="301"/>
      <c r="AB9440" s="301"/>
      <c r="AC9440" s="301"/>
      <c r="AD9440" s="301"/>
      <c r="AE9440" s="301"/>
      <c r="AF9440" s="301"/>
      <c r="AG9440" s="301"/>
      <c r="AH9440" s="301"/>
      <c r="AI9440" s="301"/>
    </row>
    <row r="9441" spans="18:35" ht="80.099999999999994" customHeight="1" x14ac:dyDescent="0.2">
      <c r="R9441" s="301"/>
      <c r="S9441" s="301"/>
      <c r="T9441" s="301"/>
      <c r="U9441" s="301"/>
      <c r="V9441" s="301"/>
      <c r="W9441" s="301"/>
      <c r="X9441" s="301"/>
      <c r="Y9441" s="301"/>
      <c r="Z9441" s="301"/>
      <c r="AA9441" s="301"/>
      <c r="AB9441" s="301"/>
      <c r="AC9441" s="301"/>
      <c r="AD9441" s="301"/>
      <c r="AE9441" s="301"/>
      <c r="AF9441" s="301"/>
      <c r="AG9441" s="301"/>
      <c r="AH9441" s="301"/>
      <c r="AI9441" s="301"/>
    </row>
    <row r="9442" spans="18:35" ht="80.099999999999994" customHeight="1" x14ac:dyDescent="0.2">
      <c r="R9442" s="301"/>
      <c r="S9442" s="301"/>
      <c r="T9442" s="301"/>
      <c r="U9442" s="301"/>
      <c r="V9442" s="301"/>
      <c r="W9442" s="301"/>
      <c r="X9442" s="301"/>
      <c r="Y9442" s="301"/>
      <c r="Z9442" s="301"/>
      <c r="AA9442" s="301"/>
      <c r="AB9442" s="301"/>
      <c r="AC9442" s="301"/>
      <c r="AD9442" s="301"/>
      <c r="AE9442" s="301"/>
      <c r="AF9442" s="301"/>
      <c r="AG9442" s="301"/>
      <c r="AH9442" s="301"/>
      <c r="AI9442" s="301"/>
    </row>
    <row r="9443" spans="18:35" ht="80.099999999999994" customHeight="1" x14ac:dyDescent="0.2">
      <c r="R9443" s="301"/>
      <c r="S9443" s="301"/>
      <c r="T9443" s="301"/>
      <c r="U9443" s="301"/>
      <c r="V9443" s="301"/>
      <c r="W9443" s="301"/>
      <c r="X9443" s="301"/>
      <c r="Y9443" s="301"/>
      <c r="Z9443" s="301"/>
      <c r="AA9443" s="301"/>
      <c r="AB9443" s="301"/>
      <c r="AC9443" s="301"/>
      <c r="AD9443" s="301"/>
      <c r="AE9443" s="301"/>
      <c r="AF9443" s="301"/>
      <c r="AG9443" s="301"/>
      <c r="AH9443" s="301"/>
      <c r="AI9443" s="301"/>
    </row>
    <row r="9444" spans="18:35" ht="80.099999999999994" customHeight="1" x14ac:dyDescent="0.2">
      <c r="R9444" s="301"/>
      <c r="S9444" s="301"/>
      <c r="T9444" s="301"/>
      <c r="U9444" s="301"/>
      <c r="V9444" s="301"/>
      <c r="W9444" s="301"/>
      <c r="X9444" s="301"/>
      <c r="Y9444" s="301"/>
      <c r="Z9444" s="301"/>
      <c r="AA9444" s="301"/>
      <c r="AB9444" s="301"/>
      <c r="AC9444" s="301"/>
      <c r="AD9444" s="301"/>
      <c r="AE9444" s="301"/>
      <c r="AF9444" s="301"/>
      <c r="AG9444" s="301"/>
      <c r="AH9444" s="301"/>
      <c r="AI9444" s="301"/>
    </row>
    <row r="9445" spans="18:35" ht="80.099999999999994" customHeight="1" x14ac:dyDescent="0.2">
      <c r="R9445" s="301"/>
      <c r="S9445" s="301"/>
      <c r="T9445" s="301"/>
      <c r="U9445" s="301"/>
      <c r="V9445" s="301"/>
      <c r="W9445" s="301"/>
      <c r="X9445" s="301"/>
      <c r="Y9445" s="301"/>
      <c r="Z9445" s="301"/>
      <c r="AA9445" s="301"/>
      <c r="AB9445" s="301"/>
      <c r="AC9445" s="301"/>
      <c r="AD9445" s="301"/>
      <c r="AE9445" s="301"/>
      <c r="AF9445" s="301"/>
      <c r="AG9445" s="301"/>
      <c r="AH9445" s="301"/>
      <c r="AI9445" s="301"/>
    </row>
    <row r="9446" spans="18:35" ht="80.099999999999994" customHeight="1" x14ac:dyDescent="0.2">
      <c r="R9446" s="301"/>
      <c r="S9446" s="301"/>
      <c r="T9446" s="301"/>
      <c r="U9446" s="301"/>
      <c r="V9446" s="301"/>
      <c r="W9446" s="301"/>
      <c r="X9446" s="301"/>
      <c r="Y9446" s="301"/>
      <c r="Z9446" s="301"/>
      <c r="AA9446" s="301"/>
      <c r="AB9446" s="301"/>
      <c r="AC9446" s="301"/>
      <c r="AD9446" s="301"/>
      <c r="AE9446" s="301"/>
      <c r="AF9446" s="301"/>
      <c r="AG9446" s="301"/>
      <c r="AH9446" s="301"/>
      <c r="AI9446" s="301"/>
    </row>
    <row r="9447" spans="18:35" ht="80.099999999999994" customHeight="1" x14ac:dyDescent="0.2">
      <c r="R9447" s="301"/>
      <c r="S9447" s="301"/>
      <c r="T9447" s="301"/>
      <c r="U9447" s="301"/>
      <c r="V9447" s="301"/>
      <c r="W9447" s="301"/>
      <c r="X9447" s="301"/>
      <c r="Y9447" s="301"/>
      <c r="Z9447" s="301"/>
      <c r="AA9447" s="301"/>
      <c r="AB9447" s="301"/>
      <c r="AC9447" s="301"/>
      <c r="AD9447" s="301"/>
      <c r="AE9447" s="301"/>
      <c r="AF9447" s="301"/>
      <c r="AG9447" s="301"/>
      <c r="AH9447" s="301"/>
      <c r="AI9447" s="301"/>
    </row>
    <row r="9448" spans="18:35" ht="80.099999999999994" customHeight="1" x14ac:dyDescent="0.2">
      <c r="R9448" s="301"/>
      <c r="S9448" s="301"/>
      <c r="T9448" s="301"/>
      <c r="U9448" s="301"/>
      <c r="V9448" s="301"/>
      <c r="W9448" s="301"/>
      <c r="X9448" s="301"/>
      <c r="Y9448" s="301"/>
      <c r="Z9448" s="301"/>
      <c r="AA9448" s="301"/>
      <c r="AB9448" s="301"/>
      <c r="AC9448" s="301"/>
      <c r="AD9448" s="301"/>
      <c r="AE9448" s="301"/>
      <c r="AF9448" s="301"/>
      <c r="AG9448" s="301"/>
      <c r="AH9448" s="301"/>
      <c r="AI9448" s="301"/>
    </row>
    <row r="9449" spans="18:35" ht="80.099999999999994" customHeight="1" x14ac:dyDescent="0.2">
      <c r="R9449" s="301"/>
      <c r="S9449" s="301"/>
      <c r="T9449" s="301"/>
      <c r="U9449" s="301"/>
      <c r="V9449" s="301"/>
      <c r="W9449" s="301"/>
      <c r="X9449" s="301"/>
      <c r="Y9449" s="301"/>
      <c r="Z9449" s="301"/>
      <c r="AA9449" s="301"/>
      <c r="AB9449" s="301"/>
      <c r="AC9449" s="301"/>
      <c r="AD9449" s="301"/>
      <c r="AE9449" s="301"/>
      <c r="AF9449" s="301"/>
      <c r="AG9449" s="301"/>
      <c r="AH9449" s="301"/>
      <c r="AI9449" s="301"/>
    </row>
    <row r="9450" spans="18:35" ht="80.099999999999994" customHeight="1" x14ac:dyDescent="0.2">
      <c r="R9450" s="301"/>
      <c r="S9450" s="301"/>
      <c r="T9450" s="301"/>
      <c r="U9450" s="301"/>
      <c r="V9450" s="301"/>
      <c r="W9450" s="301"/>
      <c r="X9450" s="301"/>
      <c r="Y9450" s="301"/>
      <c r="Z9450" s="301"/>
      <c r="AA9450" s="301"/>
      <c r="AB9450" s="301"/>
      <c r="AC9450" s="301"/>
      <c r="AD9450" s="301"/>
      <c r="AE9450" s="301"/>
      <c r="AF9450" s="301"/>
      <c r="AG9450" s="301"/>
      <c r="AH9450" s="301"/>
      <c r="AI9450" s="301"/>
    </row>
    <row r="9451" spans="18:35" ht="80.099999999999994" customHeight="1" x14ac:dyDescent="0.2">
      <c r="R9451" s="301"/>
      <c r="S9451" s="301"/>
      <c r="T9451" s="301"/>
      <c r="U9451" s="301"/>
      <c r="V9451" s="301"/>
      <c r="W9451" s="301"/>
      <c r="X9451" s="301"/>
      <c r="Y9451" s="301"/>
      <c r="Z9451" s="301"/>
      <c r="AA9451" s="301"/>
      <c r="AB9451" s="301"/>
      <c r="AC9451" s="301"/>
      <c r="AD9451" s="301"/>
      <c r="AE9451" s="301"/>
      <c r="AF9451" s="301"/>
      <c r="AG9451" s="301"/>
      <c r="AH9451" s="301"/>
      <c r="AI9451" s="301"/>
    </row>
    <row r="9452" spans="18:35" ht="80.099999999999994" customHeight="1" x14ac:dyDescent="0.2">
      <c r="R9452" s="301"/>
      <c r="S9452" s="301"/>
      <c r="T9452" s="301"/>
      <c r="U9452" s="301"/>
      <c r="V9452" s="301"/>
      <c r="W9452" s="301"/>
      <c r="X9452" s="301"/>
      <c r="Y9452" s="301"/>
      <c r="Z9452" s="301"/>
      <c r="AA9452" s="301"/>
      <c r="AB9452" s="301"/>
      <c r="AC9452" s="301"/>
      <c r="AD9452" s="301"/>
      <c r="AE9452" s="301"/>
      <c r="AF9452" s="301"/>
      <c r="AG9452" s="301"/>
      <c r="AH9452" s="301"/>
      <c r="AI9452" s="301"/>
    </row>
    <row r="9453" spans="18:35" ht="80.099999999999994" customHeight="1" x14ac:dyDescent="0.2">
      <c r="R9453" s="301"/>
      <c r="S9453" s="301"/>
      <c r="T9453" s="301"/>
      <c r="U9453" s="301"/>
      <c r="V9453" s="301"/>
      <c r="W9453" s="301"/>
      <c r="X9453" s="301"/>
      <c r="Y9453" s="301"/>
      <c r="Z9453" s="301"/>
      <c r="AA9453" s="301"/>
      <c r="AB9453" s="301"/>
      <c r="AC9453" s="301"/>
      <c r="AD9453" s="301"/>
      <c r="AE9453" s="301"/>
      <c r="AF9453" s="301"/>
      <c r="AG9453" s="301"/>
      <c r="AH9453" s="301"/>
      <c r="AI9453" s="301"/>
    </row>
    <row r="9454" spans="18:35" ht="80.099999999999994" customHeight="1" x14ac:dyDescent="0.2">
      <c r="R9454" s="301"/>
      <c r="S9454" s="301"/>
      <c r="T9454" s="301"/>
      <c r="U9454" s="301"/>
      <c r="V9454" s="301"/>
      <c r="W9454" s="301"/>
      <c r="X9454" s="301"/>
      <c r="Y9454" s="301"/>
      <c r="Z9454" s="301"/>
      <c r="AA9454" s="301"/>
      <c r="AB9454" s="301"/>
      <c r="AC9454" s="301"/>
      <c r="AD9454" s="301"/>
      <c r="AE9454" s="301"/>
      <c r="AF9454" s="301"/>
      <c r="AG9454" s="301"/>
      <c r="AH9454" s="301"/>
      <c r="AI9454" s="301"/>
    </row>
    <row r="9455" spans="18:35" ht="80.099999999999994" customHeight="1" x14ac:dyDescent="0.2">
      <c r="R9455" s="301"/>
      <c r="S9455" s="301"/>
      <c r="T9455" s="301"/>
      <c r="U9455" s="301"/>
      <c r="V9455" s="301"/>
      <c r="W9455" s="301"/>
      <c r="X9455" s="301"/>
      <c r="Y9455" s="301"/>
      <c r="Z9455" s="301"/>
      <c r="AA9455" s="301"/>
      <c r="AB9455" s="301"/>
      <c r="AC9455" s="301"/>
      <c r="AD9455" s="301"/>
      <c r="AE9455" s="301"/>
      <c r="AF9455" s="301"/>
      <c r="AG9455" s="301"/>
      <c r="AH9455" s="301"/>
      <c r="AI9455" s="301"/>
    </row>
    <row r="9456" spans="18:35" ht="80.099999999999994" customHeight="1" x14ac:dyDescent="0.2">
      <c r="R9456" s="301"/>
      <c r="S9456" s="301"/>
      <c r="T9456" s="301"/>
      <c r="U9456" s="301"/>
      <c r="V9456" s="301"/>
      <c r="W9456" s="301"/>
      <c r="X9456" s="301"/>
      <c r="Y9456" s="301"/>
      <c r="Z9456" s="301"/>
      <c r="AA9456" s="301"/>
      <c r="AB9456" s="301"/>
      <c r="AC9456" s="301"/>
      <c r="AD9456" s="301"/>
      <c r="AE9456" s="301"/>
      <c r="AF9456" s="301"/>
      <c r="AG9456" s="301"/>
      <c r="AH9456" s="301"/>
      <c r="AI9456" s="301"/>
    </row>
    <row r="9457" spans="18:35" ht="80.099999999999994" customHeight="1" x14ac:dyDescent="0.2">
      <c r="R9457" s="301"/>
      <c r="S9457" s="301"/>
      <c r="T9457" s="301"/>
      <c r="U9457" s="301"/>
      <c r="V9457" s="301"/>
      <c r="W9457" s="301"/>
      <c r="X9457" s="301"/>
      <c r="Y9457" s="301"/>
      <c r="Z9457" s="301"/>
      <c r="AA9457" s="301"/>
      <c r="AB9457" s="301"/>
      <c r="AC9457" s="301"/>
      <c r="AD9457" s="301"/>
      <c r="AE9457" s="301"/>
      <c r="AF9457" s="301"/>
      <c r="AG9457" s="301"/>
      <c r="AH9457" s="301"/>
      <c r="AI9457" s="301"/>
    </row>
    <row r="9458" spans="18:35" ht="80.099999999999994" customHeight="1" x14ac:dyDescent="0.2">
      <c r="R9458" s="301"/>
      <c r="S9458" s="301"/>
      <c r="T9458" s="301"/>
      <c r="U9458" s="301"/>
      <c r="V9458" s="301"/>
      <c r="W9458" s="301"/>
      <c r="X9458" s="301"/>
      <c r="Y9458" s="301"/>
      <c r="Z9458" s="301"/>
      <c r="AA9458" s="301"/>
      <c r="AB9458" s="301"/>
      <c r="AC9458" s="301"/>
      <c r="AD9458" s="301"/>
      <c r="AE9458" s="301"/>
      <c r="AF9458" s="301"/>
      <c r="AG9458" s="301"/>
      <c r="AH9458" s="301"/>
      <c r="AI9458" s="301"/>
    </row>
    <row r="9459" spans="18:35" ht="80.099999999999994" customHeight="1" x14ac:dyDescent="0.2">
      <c r="R9459" s="301"/>
      <c r="S9459" s="301"/>
      <c r="T9459" s="301"/>
      <c r="U9459" s="301"/>
      <c r="V9459" s="301"/>
      <c r="W9459" s="301"/>
      <c r="X9459" s="301"/>
      <c r="Y9459" s="301"/>
      <c r="Z9459" s="301"/>
      <c r="AA9459" s="301"/>
      <c r="AB9459" s="301"/>
      <c r="AC9459" s="301"/>
      <c r="AD9459" s="301"/>
      <c r="AE9459" s="301"/>
      <c r="AF9459" s="301"/>
      <c r="AG9459" s="301"/>
      <c r="AH9459" s="301"/>
      <c r="AI9459" s="301"/>
    </row>
    <row r="9460" spans="18:35" ht="80.099999999999994" customHeight="1" x14ac:dyDescent="0.2">
      <c r="R9460" s="301"/>
      <c r="S9460" s="301"/>
      <c r="T9460" s="301"/>
      <c r="U9460" s="301"/>
      <c r="V9460" s="301"/>
      <c r="W9460" s="301"/>
      <c r="X9460" s="301"/>
      <c r="Y9460" s="301"/>
      <c r="Z9460" s="301"/>
      <c r="AA9460" s="301"/>
      <c r="AB9460" s="301"/>
      <c r="AC9460" s="301"/>
      <c r="AD9460" s="301"/>
      <c r="AE9460" s="301"/>
      <c r="AF9460" s="301"/>
      <c r="AG9460" s="301"/>
      <c r="AH9460" s="301"/>
      <c r="AI9460" s="301"/>
    </row>
    <row r="9461" spans="18:35" ht="80.099999999999994" customHeight="1" x14ac:dyDescent="0.2">
      <c r="R9461" s="301"/>
      <c r="S9461" s="301"/>
      <c r="T9461" s="301"/>
      <c r="U9461" s="301"/>
      <c r="V9461" s="301"/>
      <c r="W9461" s="301"/>
      <c r="X9461" s="301"/>
      <c r="Y9461" s="301"/>
      <c r="Z9461" s="301"/>
      <c r="AA9461" s="301"/>
      <c r="AB9461" s="301"/>
      <c r="AC9461" s="301"/>
      <c r="AD9461" s="301"/>
      <c r="AE9461" s="301"/>
      <c r="AF9461" s="301"/>
      <c r="AG9461" s="301"/>
      <c r="AH9461" s="301"/>
      <c r="AI9461" s="301"/>
    </row>
    <row r="9462" spans="18:35" ht="80.099999999999994" customHeight="1" x14ac:dyDescent="0.2">
      <c r="R9462" s="301"/>
      <c r="S9462" s="301"/>
      <c r="T9462" s="301"/>
      <c r="U9462" s="301"/>
      <c r="V9462" s="301"/>
      <c r="W9462" s="301"/>
      <c r="X9462" s="301"/>
      <c r="Y9462" s="301"/>
      <c r="Z9462" s="301"/>
      <c r="AA9462" s="301"/>
      <c r="AB9462" s="301"/>
      <c r="AC9462" s="301"/>
      <c r="AD9462" s="301"/>
      <c r="AE9462" s="301"/>
      <c r="AF9462" s="301"/>
      <c r="AG9462" s="301"/>
      <c r="AH9462" s="301"/>
      <c r="AI9462" s="301"/>
    </row>
    <row r="9463" spans="18:35" ht="80.099999999999994" customHeight="1" x14ac:dyDescent="0.2">
      <c r="R9463" s="301"/>
      <c r="S9463" s="301"/>
      <c r="T9463" s="301"/>
      <c r="U9463" s="301"/>
      <c r="V9463" s="301"/>
      <c r="W9463" s="301"/>
      <c r="X9463" s="301"/>
      <c r="Y9463" s="301"/>
      <c r="Z9463" s="301"/>
      <c r="AA9463" s="301"/>
      <c r="AB9463" s="301"/>
      <c r="AC9463" s="301"/>
      <c r="AD9463" s="301"/>
      <c r="AE9463" s="301"/>
      <c r="AF9463" s="301"/>
      <c r="AG9463" s="301"/>
      <c r="AH9463" s="301"/>
      <c r="AI9463" s="301"/>
    </row>
    <row r="9464" spans="18:35" ht="80.099999999999994" customHeight="1" x14ac:dyDescent="0.2">
      <c r="R9464" s="301"/>
      <c r="S9464" s="301"/>
      <c r="T9464" s="301"/>
      <c r="U9464" s="301"/>
      <c r="V9464" s="301"/>
      <c r="W9464" s="301"/>
      <c r="X9464" s="301"/>
      <c r="Y9464" s="301"/>
      <c r="Z9464" s="301"/>
      <c r="AA9464" s="301"/>
      <c r="AB9464" s="301"/>
      <c r="AC9464" s="301"/>
      <c r="AD9464" s="301"/>
      <c r="AE9464" s="301"/>
      <c r="AF9464" s="301"/>
      <c r="AG9464" s="301"/>
      <c r="AH9464" s="301"/>
      <c r="AI9464" s="301"/>
    </row>
    <row r="9465" spans="18:35" ht="80.099999999999994" customHeight="1" x14ac:dyDescent="0.2">
      <c r="R9465" s="301"/>
      <c r="S9465" s="301"/>
      <c r="T9465" s="301"/>
      <c r="U9465" s="301"/>
      <c r="V9465" s="301"/>
      <c r="W9465" s="301"/>
      <c r="X9465" s="301"/>
      <c r="Y9465" s="301"/>
      <c r="Z9465" s="301"/>
      <c r="AA9465" s="301"/>
      <c r="AB9465" s="301"/>
      <c r="AC9465" s="301"/>
      <c r="AD9465" s="301"/>
      <c r="AE9465" s="301"/>
      <c r="AF9465" s="301"/>
      <c r="AG9465" s="301"/>
      <c r="AH9465" s="301"/>
      <c r="AI9465" s="301"/>
    </row>
    <row r="9466" spans="18:35" ht="80.099999999999994" customHeight="1" x14ac:dyDescent="0.2">
      <c r="R9466" s="301"/>
      <c r="S9466" s="301"/>
      <c r="T9466" s="301"/>
      <c r="U9466" s="301"/>
      <c r="V9466" s="301"/>
      <c r="W9466" s="301"/>
      <c r="X9466" s="301"/>
      <c r="Y9466" s="301"/>
      <c r="Z9466" s="301"/>
      <c r="AA9466" s="301"/>
      <c r="AB9466" s="301"/>
      <c r="AC9466" s="301"/>
      <c r="AD9466" s="301"/>
      <c r="AE9466" s="301"/>
      <c r="AF9466" s="301"/>
      <c r="AG9466" s="301"/>
      <c r="AH9466" s="301"/>
      <c r="AI9466" s="301"/>
    </row>
    <row r="9467" spans="18:35" ht="80.099999999999994" customHeight="1" x14ac:dyDescent="0.2">
      <c r="R9467" s="301"/>
      <c r="S9467" s="301"/>
      <c r="T9467" s="301"/>
      <c r="U9467" s="301"/>
      <c r="V9467" s="301"/>
      <c r="W9467" s="301"/>
      <c r="X9467" s="301"/>
      <c r="Y9467" s="301"/>
      <c r="Z9467" s="301"/>
      <c r="AA9467" s="301"/>
      <c r="AB9467" s="301"/>
      <c r="AC9467" s="301"/>
      <c r="AD9467" s="301"/>
      <c r="AE9467" s="301"/>
      <c r="AF9467" s="301"/>
      <c r="AG9467" s="301"/>
      <c r="AH9467" s="301"/>
      <c r="AI9467" s="301"/>
    </row>
    <row r="9468" spans="18:35" ht="80.099999999999994" customHeight="1" x14ac:dyDescent="0.2">
      <c r="R9468" s="301"/>
      <c r="S9468" s="301"/>
      <c r="T9468" s="301"/>
      <c r="U9468" s="301"/>
      <c r="V9468" s="301"/>
      <c r="W9468" s="301"/>
      <c r="X9468" s="301"/>
      <c r="Y9468" s="301"/>
      <c r="Z9468" s="301"/>
      <c r="AA9468" s="301"/>
      <c r="AB9468" s="301"/>
      <c r="AC9468" s="301"/>
      <c r="AD9468" s="301"/>
      <c r="AE9468" s="301"/>
      <c r="AF9468" s="301"/>
      <c r="AG9468" s="301"/>
      <c r="AH9468" s="301"/>
      <c r="AI9468" s="301"/>
    </row>
    <row r="9469" spans="18:35" ht="80.099999999999994" customHeight="1" x14ac:dyDescent="0.2">
      <c r="R9469" s="301"/>
      <c r="S9469" s="301"/>
      <c r="T9469" s="301"/>
      <c r="U9469" s="301"/>
      <c r="V9469" s="301"/>
      <c r="W9469" s="301"/>
      <c r="X9469" s="301"/>
      <c r="Y9469" s="301"/>
      <c r="Z9469" s="301"/>
      <c r="AA9469" s="301"/>
      <c r="AB9469" s="301"/>
      <c r="AC9469" s="301"/>
      <c r="AD9469" s="301"/>
      <c r="AE9469" s="301"/>
      <c r="AF9469" s="301"/>
      <c r="AG9469" s="301"/>
      <c r="AH9469" s="301"/>
      <c r="AI9469" s="301"/>
    </row>
    <row r="9470" spans="18:35" ht="80.099999999999994" customHeight="1" x14ac:dyDescent="0.2">
      <c r="R9470" s="301"/>
      <c r="S9470" s="301"/>
      <c r="T9470" s="301"/>
      <c r="U9470" s="301"/>
      <c r="V9470" s="301"/>
      <c r="W9470" s="301"/>
      <c r="X9470" s="301"/>
      <c r="Y9470" s="301"/>
      <c r="Z9470" s="301"/>
      <c r="AA9470" s="301"/>
      <c r="AB9470" s="301"/>
      <c r="AC9470" s="301"/>
      <c r="AD9470" s="301"/>
      <c r="AE9470" s="301"/>
      <c r="AF9470" s="301"/>
      <c r="AG9470" s="301"/>
      <c r="AH9470" s="301"/>
      <c r="AI9470" s="301"/>
    </row>
    <row r="9471" spans="18:35" ht="80.099999999999994" customHeight="1" x14ac:dyDescent="0.2">
      <c r="R9471" s="301"/>
      <c r="S9471" s="301"/>
      <c r="T9471" s="301"/>
      <c r="U9471" s="301"/>
      <c r="V9471" s="301"/>
      <c r="W9471" s="301"/>
      <c r="X9471" s="301"/>
      <c r="Y9471" s="301"/>
      <c r="Z9471" s="301"/>
      <c r="AA9471" s="301"/>
      <c r="AB9471" s="301"/>
      <c r="AC9471" s="301"/>
      <c r="AD9471" s="301"/>
      <c r="AE9471" s="301"/>
      <c r="AF9471" s="301"/>
      <c r="AG9471" s="301"/>
      <c r="AH9471" s="301"/>
      <c r="AI9471" s="301"/>
    </row>
    <row r="9472" spans="18:35" ht="80.099999999999994" customHeight="1" x14ac:dyDescent="0.2">
      <c r="R9472" s="301"/>
      <c r="S9472" s="301"/>
      <c r="T9472" s="301"/>
      <c r="U9472" s="301"/>
      <c r="V9472" s="301"/>
      <c r="W9472" s="301"/>
      <c r="X9472" s="301"/>
      <c r="Y9472" s="301"/>
      <c r="Z9472" s="301"/>
      <c r="AA9472" s="301"/>
      <c r="AB9472" s="301"/>
      <c r="AC9472" s="301"/>
      <c r="AD9472" s="301"/>
      <c r="AE9472" s="301"/>
      <c r="AF9472" s="301"/>
      <c r="AG9472" s="301"/>
      <c r="AH9472" s="301"/>
      <c r="AI9472" s="301"/>
    </row>
    <row r="9473" spans="18:35" ht="80.099999999999994" customHeight="1" x14ac:dyDescent="0.2">
      <c r="R9473" s="301"/>
      <c r="S9473" s="301"/>
      <c r="T9473" s="301"/>
      <c r="U9473" s="301"/>
      <c r="V9473" s="301"/>
      <c r="W9473" s="301"/>
      <c r="X9473" s="301"/>
      <c r="Y9473" s="301"/>
      <c r="Z9473" s="301"/>
      <c r="AA9473" s="301"/>
      <c r="AB9473" s="301"/>
      <c r="AC9473" s="301"/>
      <c r="AD9473" s="301"/>
      <c r="AE9473" s="301"/>
      <c r="AF9473" s="301"/>
      <c r="AG9473" s="301"/>
      <c r="AH9473" s="301"/>
      <c r="AI9473" s="301"/>
    </row>
    <row r="9474" spans="18:35" ht="80.099999999999994" customHeight="1" x14ac:dyDescent="0.2">
      <c r="R9474" s="301"/>
      <c r="S9474" s="301"/>
      <c r="T9474" s="301"/>
      <c r="U9474" s="301"/>
      <c r="V9474" s="301"/>
      <c r="W9474" s="301"/>
      <c r="X9474" s="301"/>
      <c r="Y9474" s="301"/>
      <c r="Z9474" s="301"/>
      <c r="AA9474" s="301"/>
      <c r="AB9474" s="301"/>
      <c r="AC9474" s="301"/>
      <c r="AD9474" s="301"/>
      <c r="AE9474" s="301"/>
      <c r="AF9474" s="301"/>
      <c r="AG9474" s="301"/>
      <c r="AH9474" s="301"/>
      <c r="AI9474" s="301"/>
    </row>
    <row r="9475" spans="18:35" ht="80.099999999999994" customHeight="1" x14ac:dyDescent="0.2">
      <c r="R9475" s="301"/>
      <c r="S9475" s="301"/>
      <c r="T9475" s="301"/>
      <c r="U9475" s="301"/>
      <c r="V9475" s="301"/>
      <c r="W9475" s="301"/>
      <c r="X9475" s="301"/>
      <c r="Y9475" s="301"/>
      <c r="Z9475" s="301"/>
      <c r="AA9475" s="301"/>
      <c r="AB9475" s="301"/>
      <c r="AC9475" s="301"/>
      <c r="AD9475" s="301"/>
      <c r="AE9475" s="301"/>
      <c r="AF9475" s="301"/>
      <c r="AG9475" s="301"/>
      <c r="AH9475" s="301"/>
      <c r="AI9475" s="301"/>
    </row>
    <row r="9476" spans="18:35" ht="80.099999999999994" customHeight="1" x14ac:dyDescent="0.2">
      <c r="R9476" s="301"/>
      <c r="S9476" s="301"/>
      <c r="T9476" s="301"/>
      <c r="U9476" s="301"/>
      <c r="V9476" s="301"/>
      <c r="W9476" s="301"/>
      <c r="X9476" s="301"/>
      <c r="Y9476" s="301"/>
      <c r="Z9476" s="301"/>
      <c r="AA9476" s="301"/>
      <c r="AB9476" s="301"/>
      <c r="AC9476" s="301"/>
      <c r="AD9476" s="301"/>
      <c r="AE9476" s="301"/>
      <c r="AF9476" s="301"/>
      <c r="AG9476" s="301"/>
      <c r="AH9476" s="301"/>
      <c r="AI9476" s="301"/>
    </row>
    <row r="9477" spans="18:35" ht="80.099999999999994" customHeight="1" x14ac:dyDescent="0.2">
      <c r="R9477" s="301"/>
      <c r="S9477" s="301"/>
      <c r="T9477" s="301"/>
      <c r="U9477" s="301"/>
      <c r="V9477" s="301"/>
      <c r="W9477" s="301"/>
      <c r="X9477" s="301"/>
      <c r="Y9477" s="301"/>
      <c r="Z9477" s="301"/>
      <c r="AA9477" s="301"/>
      <c r="AB9477" s="301"/>
      <c r="AC9477" s="301"/>
      <c r="AD9477" s="301"/>
      <c r="AE9477" s="301"/>
      <c r="AF9477" s="301"/>
      <c r="AG9477" s="301"/>
      <c r="AH9477" s="301"/>
      <c r="AI9477" s="301"/>
    </row>
    <row r="9478" spans="18:35" ht="80.099999999999994" customHeight="1" x14ac:dyDescent="0.2">
      <c r="R9478" s="301"/>
      <c r="S9478" s="301"/>
      <c r="T9478" s="301"/>
      <c r="U9478" s="301"/>
      <c r="V9478" s="301"/>
      <c r="W9478" s="301"/>
      <c r="X9478" s="301"/>
      <c r="Y9478" s="301"/>
      <c r="Z9478" s="301"/>
      <c r="AA9478" s="301"/>
      <c r="AB9478" s="301"/>
      <c r="AC9478" s="301"/>
      <c r="AD9478" s="301"/>
      <c r="AE9478" s="301"/>
      <c r="AF9478" s="301"/>
      <c r="AG9478" s="301"/>
      <c r="AH9478" s="301"/>
      <c r="AI9478" s="301"/>
    </row>
    <row r="9479" spans="18:35" ht="80.099999999999994" customHeight="1" x14ac:dyDescent="0.2">
      <c r="R9479" s="301"/>
      <c r="S9479" s="301"/>
      <c r="T9479" s="301"/>
      <c r="U9479" s="301"/>
      <c r="V9479" s="301"/>
      <c r="W9479" s="301"/>
      <c r="X9479" s="301"/>
      <c r="Y9479" s="301"/>
      <c r="Z9479" s="301"/>
      <c r="AA9479" s="301"/>
      <c r="AB9479" s="301"/>
      <c r="AC9479" s="301"/>
      <c r="AD9479" s="301"/>
      <c r="AE9479" s="301"/>
      <c r="AF9479" s="301"/>
      <c r="AG9479" s="301"/>
      <c r="AH9479" s="301"/>
      <c r="AI9479" s="301"/>
    </row>
    <row r="9480" spans="18:35" ht="80.099999999999994" customHeight="1" x14ac:dyDescent="0.2">
      <c r="R9480" s="301"/>
      <c r="S9480" s="301"/>
      <c r="T9480" s="301"/>
      <c r="U9480" s="301"/>
      <c r="V9480" s="301"/>
      <c r="W9480" s="301"/>
      <c r="X9480" s="301"/>
      <c r="Y9480" s="301"/>
      <c r="Z9480" s="301"/>
      <c r="AA9480" s="301"/>
      <c r="AB9480" s="301"/>
      <c r="AC9480" s="301"/>
      <c r="AD9480" s="301"/>
      <c r="AE9480" s="301"/>
      <c r="AF9480" s="301"/>
      <c r="AG9480" s="301"/>
      <c r="AH9480" s="301"/>
      <c r="AI9480" s="301"/>
    </row>
    <row r="9481" spans="18:35" ht="80.099999999999994" customHeight="1" x14ac:dyDescent="0.2">
      <c r="R9481" s="301"/>
      <c r="S9481" s="301"/>
      <c r="T9481" s="301"/>
      <c r="U9481" s="301"/>
      <c r="V9481" s="301"/>
      <c r="W9481" s="301"/>
      <c r="X9481" s="301"/>
      <c r="Y9481" s="301"/>
      <c r="Z9481" s="301"/>
      <c r="AA9481" s="301"/>
      <c r="AB9481" s="301"/>
      <c r="AC9481" s="301"/>
      <c r="AD9481" s="301"/>
      <c r="AE9481" s="301"/>
      <c r="AF9481" s="301"/>
      <c r="AG9481" s="301"/>
      <c r="AH9481" s="301"/>
      <c r="AI9481" s="301"/>
    </row>
    <row r="9482" spans="18:35" ht="80.099999999999994" customHeight="1" x14ac:dyDescent="0.2">
      <c r="R9482" s="301"/>
      <c r="S9482" s="301"/>
      <c r="T9482" s="301"/>
      <c r="U9482" s="301"/>
      <c r="V9482" s="301"/>
      <c r="W9482" s="301"/>
      <c r="X9482" s="301"/>
      <c r="Y9482" s="301"/>
      <c r="Z9482" s="301"/>
      <c r="AA9482" s="301"/>
      <c r="AB9482" s="301"/>
      <c r="AC9482" s="301"/>
      <c r="AD9482" s="301"/>
      <c r="AE9482" s="301"/>
      <c r="AF9482" s="301"/>
      <c r="AG9482" s="301"/>
      <c r="AH9482" s="301"/>
      <c r="AI9482" s="301"/>
    </row>
    <row r="9483" spans="18:35" ht="80.099999999999994" customHeight="1" x14ac:dyDescent="0.2">
      <c r="R9483" s="301"/>
      <c r="S9483" s="301"/>
      <c r="T9483" s="301"/>
      <c r="U9483" s="301"/>
      <c r="V9483" s="301"/>
      <c r="W9483" s="301"/>
      <c r="X9483" s="301"/>
      <c r="Y9483" s="301"/>
      <c r="Z9483" s="301"/>
      <c r="AA9483" s="301"/>
      <c r="AB9483" s="301"/>
      <c r="AC9483" s="301"/>
      <c r="AD9483" s="301"/>
      <c r="AE9483" s="301"/>
      <c r="AF9483" s="301"/>
      <c r="AG9483" s="301"/>
      <c r="AH9483" s="301"/>
      <c r="AI9483" s="301"/>
    </row>
    <row r="9484" spans="18:35" ht="80.099999999999994" customHeight="1" x14ac:dyDescent="0.2">
      <c r="R9484" s="301"/>
      <c r="S9484" s="301"/>
      <c r="T9484" s="301"/>
      <c r="U9484" s="301"/>
      <c r="V9484" s="301"/>
      <c r="W9484" s="301"/>
      <c r="X9484" s="301"/>
      <c r="Y9484" s="301"/>
      <c r="Z9484" s="301"/>
      <c r="AA9484" s="301"/>
      <c r="AB9484" s="301"/>
      <c r="AC9484" s="301"/>
      <c r="AD9484" s="301"/>
      <c r="AE9484" s="301"/>
      <c r="AF9484" s="301"/>
      <c r="AG9484" s="301"/>
      <c r="AH9484" s="301"/>
      <c r="AI9484" s="301"/>
    </row>
    <row r="9485" spans="18:35" ht="80.099999999999994" customHeight="1" x14ac:dyDescent="0.2">
      <c r="R9485" s="301"/>
      <c r="S9485" s="301"/>
      <c r="T9485" s="301"/>
      <c r="U9485" s="301"/>
      <c r="V9485" s="301"/>
      <c r="W9485" s="301"/>
      <c r="X9485" s="301"/>
      <c r="Y9485" s="301"/>
      <c r="Z9485" s="301"/>
      <c r="AA9485" s="301"/>
      <c r="AB9485" s="301"/>
      <c r="AC9485" s="301"/>
      <c r="AD9485" s="301"/>
      <c r="AE9485" s="301"/>
      <c r="AF9485" s="301"/>
      <c r="AG9485" s="301"/>
      <c r="AH9485" s="301"/>
      <c r="AI9485" s="301"/>
    </row>
    <row r="9486" spans="18:35" ht="80.099999999999994" customHeight="1" x14ac:dyDescent="0.2">
      <c r="R9486" s="301"/>
      <c r="S9486" s="301"/>
      <c r="T9486" s="301"/>
      <c r="U9486" s="301"/>
      <c r="V9486" s="301"/>
      <c r="W9486" s="301"/>
      <c r="X9486" s="301"/>
      <c r="Y9486" s="301"/>
      <c r="Z9486" s="301"/>
      <c r="AA9486" s="301"/>
      <c r="AB9486" s="301"/>
      <c r="AC9486" s="301"/>
      <c r="AD9486" s="301"/>
      <c r="AE9486" s="301"/>
      <c r="AF9486" s="301"/>
      <c r="AG9486" s="301"/>
      <c r="AH9486" s="301"/>
      <c r="AI9486" s="301"/>
    </row>
    <row r="9487" spans="18:35" ht="80.099999999999994" customHeight="1" x14ac:dyDescent="0.2">
      <c r="R9487" s="301"/>
      <c r="S9487" s="301"/>
      <c r="T9487" s="301"/>
      <c r="U9487" s="301"/>
      <c r="V9487" s="301"/>
      <c r="W9487" s="301"/>
      <c r="X9487" s="301"/>
      <c r="Y9487" s="301"/>
      <c r="Z9487" s="301"/>
      <c r="AA9487" s="301"/>
      <c r="AB9487" s="301"/>
      <c r="AC9487" s="301"/>
      <c r="AD9487" s="301"/>
      <c r="AE9487" s="301"/>
      <c r="AF9487" s="301"/>
      <c r="AG9487" s="301"/>
      <c r="AH9487" s="301"/>
      <c r="AI9487" s="301"/>
    </row>
    <row r="9488" spans="18:35" ht="80.099999999999994" customHeight="1" x14ac:dyDescent="0.2">
      <c r="R9488" s="301"/>
      <c r="S9488" s="301"/>
      <c r="T9488" s="301"/>
      <c r="U9488" s="301"/>
      <c r="V9488" s="301"/>
      <c r="W9488" s="301"/>
      <c r="X9488" s="301"/>
      <c r="Y9488" s="301"/>
      <c r="Z9488" s="301"/>
      <c r="AA9488" s="301"/>
      <c r="AB9488" s="301"/>
      <c r="AC9488" s="301"/>
      <c r="AD9488" s="301"/>
      <c r="AE9488" s="301"/>
      <c r="AF9488" s="301"/>
      <c r="AG9488" s="301"/>
      <c r="AH9488" s="301"/>
      <c r="AI9488" s="301"/>
    </row>
    <row r="9489" spans="18:35" ht="80.099999999999994" customHeight="1" x14ac:dyDescent="0.2">
      <c r="R9489" s="301"/>
      <c r="S9489" s="301"/>
      <c r="T9489" s="301"/>
      <c r="U9489" s="301"/>
      <c r="V9489" s="301"/>
      <c r="W9489" s="301"/>
      <c r="X9489" s="301"/>
      <c r="Y9489" s="301"/>
      <c r="Z9489" s="301"/>
      <c r="AA9489" s="301"/>
      <c r="AB9489" s="301"/>
      <c r="AC9489" s="301"/>
      <c r="AD9489" s="301"/>
      <c r="AE9489" s="301"/>
      <c r="AF9489" s="301"/>
      <c r="AG9489" s="301"/>
      <c r="AH9489" s="301"/>
      <c r="AI9489" s="301"/>
    </row>
    <row r="9490" spans="18:35" ht="80.099999999999994" customHeight="1" x14ac:dyDescent="0.2">
      <c r="R9490" s="301"/>
      <c r="S9490" s="301"/>
      <c r="T9490" s="301"/>
      <c r="U9490" s="301"/>
      <c r="V9490" s="301"/>
      <c r="W9490" s="301"/>
      <c r="X9490" s="301"/>
      <c r="Y9490" s="301"/>
      <c r="Z9490" s="301"/>
      <c r="AA9490" s="301"/>
      <c r="AB9490" s="301"/>
      <c r="AC9490" s="301"/>
      <c r="AD9490" s="301"/>
      <c r="AE9490" s="301"/>
      <c r="AF9490" s="301"/>
      <c r="AG9490" s="301"/>
      <c r="AH9490" s="301"/>
      <c r="AI9490" s="301"/>
    </row>
    <row r="9491" spans="18:35" ht="80.099999999999994" customHeight="1" x14ac:dyDescent="0.2">
      <c r="R9491" s="301"/>
      <c r="S9491" s="301"/>
      <c r="T9491" s="301"/>
      <c r="U9491" s="301"/>
      <c r="V9491" s="301"/>
      <c r="W9491" s="301"/>
      <c r="X9491" s="301"/>
      <c r="Y9491" s="301"/>
      <c r="Z9491" s="301"/>
      <c r="AA9491" s="301"/>
      <c r="AB9491" s="301"/>
      <c r="AC9491" s="301"/>
      <c r="AD9491" s="301"/>
      <c r="AE9491" s="301"/>
      <c r="AF9491" s="301"/>
      <c r="AG9491" s="301"/>
      <c r="AH9491" s="301"/>
      <c r="AI9491" s="301"/>
    </row>
    <row r="9492" spans="18:35" ht="80.099999999999994" customHeight="1" x14ac:dyDescent="0.2">
      <c r="R9492" s="301"/>
      <c r="S9492" s="301"/>
      <c r="T9492" s="301"/>
      <c r="U9492" s="301"/>
      <c r="V9492" s="301"/>
      <c r="W9492" s="301"/>
      <c r="X9492" s="301"/>
      <c r="Y9492" s="301"/>
      <c r="Z9492" s="301"/>
      <c r="AA9492" s="301"/>
      <c r="AB9492" s="301"/>
      <c r="AC9492" s="301"/>
      <c r="AD9492" s="301"/>
      <c r="AE9492" s="301"/>
      <c r="AF9492" s="301"/>
      <c r="AG9492" s="301"/>
      <c r="AH9492" s="301"/>
      <c r="AI9492" s="301"/>
    </row>
    <row r="9493" spans="18:35" ht="80.099999999999994" customHeight="1" x14ac:dyDescent="0.2">
      <c r="R9493" s="301"/>
      <c r="S9493" s="301"/>
      <c r="T9493" s="301"/>
      <c r="U9493" s="301"/>
      <c r="V9493" s="301"/>
      <c r="W9493" s="301"/>
      <c r="X9493" s="301"/>
      <c r="Y9493" s="301"/>
      <c r="Z9493" s="301"/>
      <c r="AA9493" s="301"/>
      <c r="AB9493" s="301"/>
      <c r="AC9493" s="301"/>
      <c r="AD9493" s="301"/>
      <c r="AE9493" s="301"/>
      <c r="AF9493" s="301"/>
      <c r="AG9493" s="301"/>
      <c r="AH9493" s="301"/>
      <c r="AI9493" s="301"/>
    </row>
    <row r="9494" spans="18:35" ht="80.099999999999994" customHeight="1" x14ac:dyDescent="0.2">
      <c r="R9494" s="301"/>
      <c r="S9494" s="301"/>
      <c r="T9494" s="301"/>
      <c r="U9494" s="301"/>
      <c r="V9494" s="301"/>
      <c r="W9494" s="301"/>
      <c r="X9494" s="301"/>
      <c r="Y9494" s="301"/>
      <c r="Z9494" s="301"/>
      <c r="AA9494" s="301"/>
      <c r="AB9494" s="301"/>
      <c r="AC9494" s="301"/>
      <c r="AD9494" s="301"/>
      <c r="AE9494" s="301"/>
      <c r="AF9494" s="301"/>
      <c r="AG9494" s="301"/>
      <c r="AH9494" s="301"/>
      <c r="AI9494" s="301"/>
    </row>
    <row r="9495" spans="18:35" ht="80.099999999999994" customHeight="1" x14ac:dyDescent="0.2">
      <c r="R9495" s="301"/>
      <c r="S9495" s="301"/>
      <c r="T9495" s="301"/>
      <c r="U9495" s="301"/>
      <c r="V9495" s="301"/>
      <c r="W9495" s="301"/>
      <c r="X9495" s="301"/>
      <c r="Y9495" s="301"/>
      <c r="Z9495" s="301"/>
      <c r="AA9495" s="301"/>
      <c r="AB9495" s="301"/>
      <c r="AC9495" s="301"/>
      <c r="AD9495" s="301"/>
      <c r="AE9495" s="301"/>
      <c r="AF9495" s="301"/>
      <c r="AG9495" s="301"/>
      <c r="AH9495" s="301"/>
      <c r="AI9495" s="301"/>
    </row>
    <row r="9496" spans="18:35" ht="80.099999999999994" customHeight="1" x14ac:dyDescent="0.2">
      <c r="R9496" s="301"/>
      <c r="S9496" s="301"/>
      <c r="T9496" s="301"/>
      <c r="U9496" s="301"/>
      <c r="V9496" s="301"/>
      <c r="W9496" s="301"/>
      <c r="X9496" s="301"/>
      <c r="Y9496" s="301"/>
      <c r="Z9496" s="301"/>
      <c r="AA9496" s="301"/>
      <c r="AB9496" s="301"/>
      <c r="AC9496" s="301"/>
      <c r="AD9496" s="301"/>
      <c r="AE9496" s="301"/>
      <c r="AF9496" s="301"/>
      <c r="AG9496" s="301"/>
      <c r="AH9496" s="301"/>
      <c r="AI9496" s="301"/>
    </row>
    <row r="9497" spans="18:35" ht="80.099999999999994" customHeight="1" x14ac:dyDescent="0.2">
      <c r="R9497" s="301"/>
      <c r="S9497" s="301"/>
      <c r="T9497" s="301"/>
      <c r="U9497" s="301"/>
      <c r="V9497" s="301"/>
      <c r="W9497" s="301"/>
      <c r="X9497" s="301"/>
      <c r="Y9497" s="301"/>
      <c r="Z9497" s="301"/>
      <c r="AA9497" s="301"/>
      <c r="AB9497" s="301"/>
      <c r="AC9497" s="301"/>
      <c r="AD9497" s="301"/>
      <c r="AE9497" s="301"/>
      <c r="AF9497" s="301"/>
      <c r="AG9497" s="301"/>
      <c r="AH9497" s="301"/>
      <c r="AI9497" s="301"/>
    </row>
    <row r="9498" spans="18:35" ht="80.099999999999994" customHeight="1" x14ac:dyDescent="0.2">
      <c r="R9498" s="301"/>
      <c r="S9498" s="301"/>
      <c r="T9498" s="301"/>
      <c r="U9498" s="301"/>
      <c r="V9498" s="301"/>
      <c r="W9498" s="301"/>
      <c r="X9498" s="301"/>
      <c r="Y9498" s="301"/>
      <c r="Z9498" s="301"/>
      <c r="AA9498" s="301"/>
      <c r="AB9498" s="301"/>
      <c r="AC9498" s="301"/>
      <c r="AD9498" s="301"/>
      <c r="AE9498" s="301"/>
      <c r="AF9498" s="301"/>
      <c r="AG9498" s="301"/>
      <c r="AH9498" s="301"/>
      <c r="AI9498" s="301"/>
    </row>
    <row r="9499" spans="18:35" ht="80.099999999999994" customHeight="1" x14ac:dyDescent="0.2">
      <c r="R9499" s="301"/>
      <c r="S9499" s="301"/>
      <c r="T9499" s="301"/>
      <c r="U9499" s="301"/>
      <c r="V9499" s="301"/>
      <c r="W9499" s="301"/>
      <c r="X9499" s="301"/>
      <c r="Y9499" s="301"/>
      <c r="Z9499" s="301"/>
      <c r="AA9499" s="301"/>
      <c r="AB9499" s="301"/>
      <c r="AC9499" s="301"/>
      <c r="AD9499" s="301"/>
      <c r="AE9499" s="301"/>
      <c r="AF9499" s="301"/>
      <c r="AG9499" s="301"/>
      <c r="AH9499" s="301"/>
      <c r="AI9499" s="301"/>
    </row>
    <row r="9500" spans="18:35" ht="80.099999999999994" customHeight="1" x14ac:dyDescent="0.2">
      <c r="R9500" s="301"/>
      <c r="S9500" s="301"/>
      <c r="T9500" s="301"/>
      <c r="U9500" s="301"/>
      <c r="V9500" s="301"/>
      <c r="W9500" s="301"/>
      <c r="X9500" s="301"/>
      <c r="Y9500" s="301"/>
      <c r="Z9500" s="301"/>
      <c r="AA9500" s="301"/>
      <c r="AB9500" s="301"/>
      <c r="AC9500" s="301"/>
      <c r="AD9500" s="301"/>
      <c r="AE9500" s="301"/>
      <c r="AF9500" s="301"/>
      <c r="AG9500" s="301"/>
      <c r="AH9500" s="301"/>
      <c r="AI9500" s="301"/>
    </row>
    <row r="9501" spans="18:35" ht="80.099999999999994" customHeight="1" x14ac:dyDescent="0.2">
      <c r="R9501" s="301"/>
      <c r="S9501" s="301"/>
      <c r="T9501" s="301"/>
      <c r="U9501" s="301"/>
      <c r="V9501" s="301"/>
      <c r="W9501" s="301"/>
      <c r="X9501" s="301"/>
      <c r="Y9501" s="301"/>
      <c r="Z9501" s="301"/>
      <c r="AA9501" s="301"/>
      <c r="AB9501" s="301"/>
      <c r="AC9501" s="301"/>
      <c r="AD9501" s="301"/>
      <c r="AE9501" s="301"/>
      <c r="AF9501" s="301"/>
      <c r="AG9501" s="301"/>
      <c r="AH9501" s="301"/>
      <c r="AI9501" s="301"/>
    </row>
    <row r="9502" spans="18:35" ht="80.099999999999994" customHeight="1" x14ac:dyDescent="0.2">
      <c r="R9502" s="301"/>
      <c r="S9502" s="301"/>
      <c r="T9502" s="301"/>
      <c r="U9502" s="301"/>
      <c r="V9502" s="301"/>
      <c r="W9502" s="301"/>
      <c r="X9502" s="301"/>
      <c r="Y9502" s="301"/>
      <c r="Z9502" s="301"/>
      <c r="AA9502" s="301"/>
      <c r="AB9502" s="301"/>
      <c r="AC9502" s="301"/>
      <c r="AD9502" s="301"/>
      <c r="AE9502" s="301"/>
      <c r="AF9502" s="301"/>
      <c r="AG9502" s="301"/>
      <c r="AH9502" s="301"/>
      <c r="AI9502" s="301"/>
    </row>
    <row r="9503" spans="18:35" ht="80.099999999999994" customHeight="1" x14ac:dyDescent="0.2">
      <c r="R9503" s="301"/>
      <c r="S9503" s="301"/>
      <c r="T9503" s="301"/>
      <c r="U9503" s="301"/>
      <c r="V9503" s="301"/>
      <c r="W9503" s="301"/>
      <c r="X9503" s="301"/>
      <c r="Y9503" s="301"/>
      <c r="Z9503" s="301"/>
      <c r="AA9503" s="301"/>
      <c r="AB9503" s="301"/>
      <c r="AC9503" s="301"/>
      <c r="AD9503" s="301"/>
      <c r="AE9503" s="301"/>
      <c r="AF9503" s="301"/>
      <c r="AG9503" s="301"/>
      <c r="AH9503" s="301"/>
      <c r="AI9503" s="301"/>
    </row>
    <row r="9504" spans="18:35" ht="80.099999999999994" customHeight="1" x14ac:dyDescent="0.2">
      <c r="R9504" s="301"/>
      <c r="S9504" s="301"/>
      <c r="T9504" s="301"/>
      <c r="U9504" s="301"/>
      <c r="V9504" s="301"/>
      <c r="W9504" s="301"/>
      <c r="X9504" s="301"/>
      <c r="Y9504" s="301"/>
      <c r="Z9504" s="301"/>
      <c r="AA9504" s="301"/>
      <c r="AB9504" s="301"/>
      <c r="AC9504" s="301"/>
      <c r="AD9504" s="301"/>
      <c r="AE9504" s="301"/>
      <c r="AF9504" s="301"/>
      <c r="AG9504" s="301"/>
      <c r="AH9504" s="301"/>
      <c r="AI9504" s="301"/>
    </row>
    <row r="9505" spans="18:35" ht="80.099999999999994" customHeight="1" x14ac:dyDescent="0.2">
      <c r="R9505" s="301"/>
      <c r="S9505" s="301"/>
      <c r="T9505" s="301"/>
      <c r="U9505" s="301"/>
      <c r="V9505" s="301"/>
      <c r="W9505" s="301"/>
      <c r="X9505" s="301"/>
      <c r="Y9505" s="301"/>
      <c r="Z9505" s="301"/>
      <c r="AA9505" s="301"/>
      <c r="AB9505" s="301"/>
      <c r="AC9505" s="301"/>
      <c r="AD9505" s="301"/>
      <c r="AE9505" s="301"/>
      <c r="AF9505" s="301"/>
      <c r="AG9505" s="301"/>
      <c r="AH9505" s="301"/>
      <c r="AI9505" s="301"/>
    </row>
    <row r="9506" spans="18:35" ht="80.099999999999994" customHeight="1" x14ac:dyDescent="0.2">
      <c r="R9506" s="301"/>
      <c r="S9506" s="301"/>
      <c r="T9506" s="301"/>
      <c r="U9506" s="301"/>
      <c r="V9506" s="301"/>
      <c r="W9506" s="301"/>
      <c r="X9506" s="301"/>
      <c r="Y9506" s="301"/>
      <c r="Z9506" s="301"/>
      <c r="AA9506" s="301"/>
      <c r="AB9506" s="301"/>
      <c r="AC9506" s="301"/>
      <c r="AD9506" s="301"/>
      <c r="AE9506" s="301"/>
      <c r="AF9506" s="301"/>
      <c r="AG9506" s="301"/>
      <c r="AH9506" s="301"/>
      <c r="AI9506" s="301"/>
    </row>
    <row r="9507" spans="18:35" ht="80.099999999999994" customHeight="1" x14ac:dyDescent="0.2">
      <c r="R9507" s="301"/>
      <c r="S9507" s="301"/>
      <c r="T9507" s="301"/>
      <c r="U9507" s="301"/>
      <c r="V9507" s="301"/>
      <c r="W9507" s="301"/>
      <c r="X9507" s="301"/>
      <c r="Y9507" s="301"/>
      <c r="Z9507" s="301"/>
      <c r="AA9507" s="301"/>
      <c r="AB9507" s="301"/>
      <c r="AC9507" s="301"/>
      <c r="AD9507" s="301"/>
      <c r="AE9507" s="301"/>
      <c r="AF9507" s="301"/>
      <c r="AG9507" s="301"/>
      <c r="AH9507" s="301"/>
      <c r="AI9507" s="301"/>
    </row>
    <row r="9508" spans="18:35" ht="80.099999999999994" customHeight="1" x14ac:dyDescent="0.2">
      <c r="R9508" s="301"/>
      <c r="S9508" s="301"/>
      <c r="T9508" s="301"/>
      <c r="U9508" s="301"/>
      <c r="V9508" s="301"/>
      <c r="W9508" s="301"/>
      <c r="X9508" s="301"/>
      <c r="Y9508" s="301"/>
      <c r="Z9508" s="301"/>
      <c r="AA9508" s="301"/>
      <c r="AB9508" s="301"/>
      <c r="AC9508" s="301"/>
      <c r="AD9508" s="301"/>
      <c r="AE9508" s="301"/>
      <c r="AF9508" s="301"/>
      <c r="AG9508" s="301"/>
      <c r="AH9508" s="301"/>
      <c r="AI9508" s="301"/>
    </row>
    <row r="9509" spans="18:35" ht="80.099999999999994" customHeight="1" x14ac:dyDescent="0.2">
      <c r="R9509" s="301"/>
      <c r="S9509" s="301"/>
      <c r="T9509" s="301"/>
      <c r="U9509" s="301"/>
      <c r="V9509" s="301"/>
      <c r="W9509" s="301"/>
      <c r="X9509" s="301"/>
      <c r="Y9509" s="301"/>
      <c r="Z9509" s="301"/>
      <c r="AA9509" s="301"/>
      <c r="AB9509" s="301"/>
      <c r="AC9509" s="301"/>
      <c r="AD9509" s="301"/>
      <c r="AE9509" s="301"/>
      <c r="AF9509" s="301"/>
      <c r="AG9509" s="301"/>
      <c r="AH9509" s="301"/>
      <c r="AI9509" s="301"/>
    </row>
    <row r="9510" spans="18:35" ht="80.099999999999994" customHeight="1" x14ac:dyDescent="0.2">
      <c r="R9510" s="301"/>
      <c r="S9510" s="301"/>
      <c r="T9510" s="301"/>
      <c r="U9510" s="301"/>
      <c r="V9510" s="301"/>
      <c r="W9510" s="301"/>
      <c r="X9510" s="301"/>
      <c r="Y9510" s="301"/>
      <c r="Z9510" s="301"/>
      <c r="AA9510" s="301"/>
      <c r="AB9510" s="301"/>
      <c r="AC9510" s="301"/>
      <c r="AD9510" s="301"/>
      <c r="AE9510" s="301"/>
      <c r="AF9510" s="301"/>
      <c r="AG9510" s="301"/>
      <c r="AH9510" s="301"/>
      <c r="AI9510" s="301"/>
    </row>
    <row r="9511" spans="18:35" ht="80.099999999999994" customHeight="1" x14ac:dyDescent="0.2">
      <c r="R9511" s="301"/>
      <c r="S9511" s="301"/>
      <c r="T9511" s="301"/>
      <c r="U9511" s="301"/>
      <c r="V9511" s="301"/>
      <c r="W9511" s="301"/>
      <c r="X9511" s="301"/>
      <c r="Y9511" s="301"/>
      <c r="Z9511" s="301"/>
      <c r="AA9511" s="301"/>
      <c r="AB9511" s="301"/>
      <c r="AC9511" s="301"/>
      <c r="AD9511" s="301"/>
      <c r="AE9511" s="301"/>
      <c r="AF9511" s="301"/>
      <c r="AG9511" s="301"/>
      <c r="AH9511" s="301"/>
      <c r="AI9511" s="301"/>
    </row>
    <row r="9512" spans="18:35" ht="80.099999999999994" customHeight="1" x14ac:dyDescent="0.2">
      <c r="R9512" s="301"/>
      <c r="S9512" s="301"/>
      <c r="T9512" s="301"/>
      <c r="U9512" s="301"/>
      <c r="V9512" s="301"/>
      <c r="W9512" s="301"/>
      <c r="X9512" s="301"/>
      <c r="Y9512" s="301"/>
      <c r="Z9512" s="301"/>
      <c r="AA9512" s="301"/>
      <c r="AB9512" s="301"/>
      <c r="AC9512" s="301"/>
      <c r="AD9512" s="301"/>
      <c r="AE9512" s="301"/>
      <c r="AF9512" s="301"/>
      <c r="AG9512" s="301"/>
      <c r="AH9512" s="301"/>
      <c r="AI9512" s="301"/>
    </row>
    <row r="9513" spans="18:35" ht="80.099999999999994" customHeight="1" x14ac:dyDescent="0.2">
      <c r="R9513" s="301"/>
      <c r="S9513" s="301"/>
      <c r="T9513" s="301"/>
      <c r="U9513" s="301"/>
      <c r="V9513" s="301"/>
      <c r="W9513" s="301"/>
      <c r="X9513" s="301"/>
      <c r="Y9513" s="301"/>
      <c r="Z9513" s="301"/>
      <c r="AA9513" s="301"/>
      <c r="AB9513" s="301"/>
      <c r="AC9513" s="301"/>
      <c r="AD9513" s="301"/>
      <c r="AE9513" s="301"/>
      <c r="AF9513" s="301"/>
      <c r="AG9513" s="301"/>
      <c r="AH9513" s="301"/>
      <c r="AI9513" s="301"/>
    </row>
    <row r="9514" spans="18:35" ht="80.099999999999994" customHeight="1" x14ac:dyDescent="0.2">
      <c r="R9514" s="301"/>
      <c r="S9514" s="301"/>
      <c r="T9514" s="301"/>
      <c r="U9514" s="301"/>
      <c r="V9514" s="301"/>
      <c r="W9514" s="301"/>
      <c r="X9514" s="301"/>
      <c r="Y9514" s="301"/>
      <c r="Z9514" s="301"/>
      <c r="AA9514" s="301"/>
      <c r="AB9514" s="301"/>
      <c r="AC9514" s="301"/>
      <c r="AD9514" s="301"/>
      <c r="AE9514" s="301"/>
      <c r="AF9514" s="301"/>
      <c r="AG9514" s="301"/>
      <c r="AH9514" s="301"/>
      <c r="AI9514" s="301"/>
    </row>
    <row r="9515" spans="18:35" ht="80.099999999999994" customHeight="1" x14ac:dyDescent="0.2">
      <c r="R9515" s="301"/>
      <c r="S9515" s="301"/>
      <c r="T9515" s="301"/>
      <c r="U9515" s="301"/>
      <c r="V9515" s="301"/>
      <c r="W9515" s="301"/>
      <c r="X9515" s="301"/>
      <c r="Y9515" s="301"/>
      <c r="Z9515" s="301"/>
      <c r="AA9515" s="301"/>
      <c r="AB9515" s="301"/>
      <c r="AC9515" s="301"/>
      <c r="AD9515" s="301"/>
      <c r="AE9515" s="301"/>
      <c r="AF9515" s="301"/>
      <c r="AG9515" s="301"/>
      <c r="AH9515" s="301"/>
      <c r="AI9515" s="301"/>
    </row>
    <row r="9516" spans="18:35" ht="80.099999999999994" customHeight="1" x14ac:dyDescent="0.2">
      <c r="R9516" s="301"/>
      <c r="S9516" s="301"/>
      <c r="T9516" s="301"/>
      <c r="U9516" s="301"/>
      <c r="V9516" s="301"/>
      <c r="W9516" s="301"/>
      <c r="X9516" s="301"/>
      <c r="Y9516" s="301"/>
      <c r="Z9516" s="301"/>
      <c r="AA9516" s="301"/>
      <c r="AB9516" s="301"/>
      <c r="AC9516" s="301"/>
      <c r="AD9516" s="301"/>
      <c r="AE9516" s="301"/>
      <c r="AF9516" s="301"/>
      <c r="AG9516" s="301"/>
      <c r="AH9516" s="301"/>
      <c r="AI9516" s="301"/>
    </row>
    <row r="9517" spans="18:35" ht="80.099999999999994" customHeight="1" x14ac:dyDescent="0.2">
      <c r="R9517" s="301"/>
      <c r="S9517" s="301"/>
      <c r="T9517" s="301"/>
      <c r="U9517" s="301"/>
      <c r="V9517" s="301"/>
      <c r="W9517" s="301"/>
      <c r="X9517" s="301"/>
      <c r="Y9517" s="301"/>
      <c r="Z9517" s="301"/>
      <c r="AA9517" s="301"/>
      <c r="AB9517" s="301"/>
      <c r="AC9517" s="301"/>
      <c r="AD9517" s="301"/>
      <c r="AE9517" s="301"/>
      <c r="AF9517" s="301"/>
      <c r="AG9517" s="301"/>
      <c r="AH9517" s="301"/>
      <c r="AI9517" s="301"/>
    </row>
    <row r="9518" spans="18:35" ht="80.099999999999994" customHeight="1" x14ac:dyDescent="0.2">
      <c r="R9518" s="301"/>
      <c r="S9518" s="301"/>
      <c r="T9518" s="301"/>
      <c r="U9518" s="301"/>
      <c r="V9518" s="301"/>
      <c r="W9518" s="301"/>
      <c r="X9518" s="301"/>
      <c r="Y9518" s="301"/>
      <c r="Z9518" s="301"/>
      <c r="AA9518" s="301"/>
      <c r="AB9518" s="301"/>
      <c r="AC9518" s="301"/>
      <c r="AD9518" s="301"/>
      <c r="AE9518" s="301"/>
      <c r="AF9518" s="301"/>
      <c r="AG9518" s="301"/>
      <c r="AH9518" s="301"/>
      <c r="AI9518" s="301"/>
    </row>
    <row r="9519" spans="18:35" ht="80.099999999999994" customHeight="1" x14ac:dyDescent="0.2">
      <c r="R9519" s="301"/>
      <c r="S9519" s="301"/>
      <c r="T9519" s="301"/>
      <c r="U9519" s="301"/>
      <c r="V9519" s="301"/>
      <c r="W9519" s="301"/>
      <c r="X9519" s="301"/>
      <c r="Y9519" s="301"/>
      <c r="Z9519" s="301"/>
      <c r="AA9519" s="301"/>
      <c r="AB9519" s="301"/>
      <c r="AC9519" s="301"/>
      <c r="AD9519" s="301"/>
      <c r="AE9519" s="301"/>
      <c r="AF9519" s="301"/>
      <c r="AG9519" s="301"/>
      <c r="AH9519" s="301"/>
      <c r="AI9519" s="301"/>
    </row>
    <row r="9520" spans="18:35" ht="80.099999999999994" customHeight="1" x14ac:dyDescent="0.2">
      <c r="R9520" s="301"/>
      <c r="S9520" s="301"/>
      <c r="T9520" s="301"/>
      <c r="U9520" s="301"/>
      <c r="V9520" s="301"/>
      <c r="W9520" s="301"/>
      <c r="X9520" s="301"/>
      <c r="Y9520" s="301"/>
      <c r="Z9520" s="301"/>
      <c r="AA9520" s="301"/>
      <c r="AB9520" s="301"/>
      <c r="AC9520" s="301"/>
      <c r="AD9520" s="301"/>
      <c r="AE9520" s="301"/>
      <c r="AF9520" s="301"/>
      <c r="AG9520" s="301"/>
      <c r="AH9520" s="301"/>
      <c r="AI9520" s="301"/>
    </row>
    <row r="9521" spans="18:35" ht="80.099999999999994" customHeight="1" x14ac:dyDescent="0.2">
      <c r="R9521" s="301"/>
      <c r="S9521" s="301"/>
      <c r="T9521" s="301"/>
      <c r="U9521" s="301"/>
      <c r="V9521" s="301"/>
      <c r="W9521" s="301"/>
      <c r="X9521" s="301"/>
      <c r="Y9521" s="301"/>
      <c r="Z9521" s="301"/>
      <c r="AA9521" s="301"/>
      <c r="AB9521" s="301"/>
      <c r="AC9521" s="301"/>
      <c r="AD9521" s="301"/>
      <c r="AE9521" s="301"/>
      <c r="AF9521" s="301"/>
      <c r="AG9521" s="301"/>
      <c r="AH9521" s="301"/>
      <c r="AI9521" s="301"/>
    </row>
    <row r="9522" spans="18:35" ht="80.099999999999994" customHeight="1" x14ac:dyDescent="0.2">
      <c r="R9522" s="301"/>
      <c r="S9522" s="301"/>
      <c r="T9522" s="301"/>
      <c r="U9522" s="301"/>
      <c r="V9522" s="301"/>
      <c r="W9522" s="301"/>
      <c r="X9522" s="301"/>
      <c r="Y9522" s="301"/>
      <c r="Z9522" s="301"/>
      <c r="AA9522" s="301"/>
      <c r="AB9522" s="301"/>
      <c r="AC9522" s="301"/>
      <c r="AD9522" s="301"/>
      <c r="AE9522" s="301"/>
      <c r="AF9522" s="301"/>
      <c r="AG9522" s="301"/>
      <c r="AH9522" s="301"/>
      <c r="AI9522" s="301"/>
    </row>
    <row r="9523" spans="18:35" ht="80.099999999999994" customHeight="1" x14ac:dyDescent="0.2">
      <c r="R9523" s="301"/>
      <c r="S9523" s="301"/>
      <c r="T9523" s="301"/>
      <c r="U9523" s="301"/>
      <c r="V9523" s="301"/>
      <c r="W9523" s="301"/>
      <c r="X9523" s="301"/>
      <c r="Y9523" s="301"/>
      <c r="Z9523" s="301"/>
      <c r="AA9523" s="301"/>
      <c r="AB9523" s="301"/>
      <c r="AC9523" s="301"/>
      <c r="AD9523" s="301"/>
      <c r="AE9523" s="301"/>
      <c r="AF9523" s="301"/>
      <c r="AG9523" s="301"/>
      <c r="AH9523" s="301"/>
      <c r="AI9523" s="301"/>
    </row>
    <row r="9524" spans="18:35" ht="80.099999999999994" customHeight="1" x14ac:dyDescent="0.2">
      <c r="R9524" s="301"/>
      <c r="S9524" s="301"/>
      <c r="T9524" s="301"/>
      <c r="U9524" s="301"/>
      <c r="V9524" s="301"/>
      <c r="W9524" s="301"/>
      <c r="X9524" s="301"/>
      <c r="Y9524" s="301"/>
      <c r="Z9524" s="301"/>
      <c r="AA9524" s="301"/>
      <c r="AB9524" s="301"/>
      <c r="AC9524" s="301"/>
      <c r="AD9524" s="301"/>
      <c r="AE9524" s="301"/>
      <c r="AF9524" s="301"/>
      <c r="AG9524" s="301"/>
      <c r="AH9524" s="301"/>
      <c r="AI9524" s="301"/>
    </row>
    <row r="9525" spans="18:35" ht="80.099999999999994" customHeight="1" x14ac:dyDescent="0.2">
      <c r="R9525" s="301"/>
      <c r="S9525" s="301"/>
      <c r="T9525" s="301"/>
      <c r="U9525" s="301"/>
      <c r="V9525" s="301"/>
      <c r="W9525" s="301"/>
      <c r="X9525" s="301"/>
      <c r="Y9525" s="301"/>
      <c r="Z9525" s="301"/>
      <c r="AA9525" s="301"/>
      <c r="AB9525" s="301"/>
      <c r="AC9525" s="301"/>
      <c r="AD9525" s="301"/>
      <c r="AE9525" s="301"/>
      <c r="AF9525" s="301"/>
      <c r="AG9525" s="301"/>
      <c r="AH9525" s="301"/>
      <c r="AI9525" s="301"/>
    </row>
    <row r="9526" spans="18:35" ht="80.099999999999994" customHeight="1" x14ac:dyDescent="0.2">
      <c r="R9526" s="301"/>
      <c r="S9526" s="301"/>
      <c r="T9526" s="301"/>
      <c r="U9526" s="301"/>
      <c r="V9526" s="301"/>
      <c r="W9526" s="301"/>
      <c r="X9526" s="301"/>
      <c r="Y9526" s="301"/>
      <c r="Z9526" s="301"/>
      <c r="AA9526" s="301"/>
      <c r="AB9526" s="301"/>
      <c r="AC9526" s="301"/>
      <c r="AD9526" s="301"/>
      <c r="AE9526" s="301"/>
      <c r="AF9526" s="301"/>
      <c r="AG9526" s="301"/>
      <c r="AH9526" s="301"/>
      <c r="AI9526" s="301"/>
    </row>
    <row r="9527" spans="18:35" ht="80.099999999999994" customHeight="1" x14ac:dyDescent="0.2">
      <c r="R9527" s="301"/>
      <c r="S9527" s="301"/>
      <c r="T9527" s="301"/>
      <c r="U9527" s="301"/>
      <c r="V9527" s="301"/>
      <c r="W9527" s="301"/>
      <c r="X9527" s="301"/>
      <c r="Y9527" s="301"/>
      <c r="Z9527" s="301"/>
      <c r="AA9527" s="301"/>
      <c r="AB9527" s="301"/>
      <c r="AC9527" s="301"/>
      <c r="AD9527" s="301"/>
      <c r="AE9527" s="301"/>
      <c r="AF9527" s="301"/>
      <c r="AG9527" s="301"/>
      <c r="AH9527" s="301"/>
      <c r="AI9527" s="301"/>
    </row>
    <row r="9528" spans="18:35" ht="80.099999999999994" customHeight="1" x14ac:dyDescent="0.2">
      <c r="R9528" s="301"/>
      <c r="S9528" s="301"/>
      <c r="T9528" s="301"/>
      <c r="U9528" s="301"/>
      <c r="V9528" s="301"/>
      <c r="W9528" s="301"/>
      <c r="X9528" s="301"/>
      <c r="Y9528" s="301"/>
      <c r="Z9528" s="301"/>
      <c r="AA9528" s="301"/>
      <c r="AB9528" s="301"/>
      <c r="AC9528" s="301"/>
      <c r="AD9528" s="301"/>
      <c r="AE9528" s="301"/>
      <c r="AF9528" s="301"/>
      <c r="AG9528" s="301"/>
      <c r="AH9528" s="301"/>
      <c r="AI9528" s="301"/>
    </row>
    <row r="9529" spans="18:35" ht="80.099999999999994" customHeight="1" x14ac:dyDescent="0.2">
      <c r="R9529" s="301"/>
      <c r="S9529" s="301"/>
      <c r="T9529" s="301"/>
      <c r="U9529" s="301"/>
      <c r="V9529" s="301"/>
      <c r="W9529" s="301"/>
      <c r="X9529" s="301"/>
      <c r="Y9529" s="301"/>
      <c r="Z9529" s="301"/>
      <c r="AA9529" s="301"/>
      <c r="AB9529" s="301"/>
      <c r="AC9529" s="301"/>
      <c r="AD9529" s="301"/>
      <c r="AE9529" s="301"/>
      <c r="AF9529" s="301"/>
      <c r="AG9529" s="301"/>
      <c r="AH9529" s="301"/>
      <c r="AI9529" s="301"/>
    </row>
    <row r="9530" spans="18:35" ht="80.099999999999994" customHeight="1" x14ac:dyDescent="0.2">
      <c r="R9530" s="301"/>
      <c r="S9530" s="301"/>
      <c r="T9530" s="301"/>
      <c r="U9530" s="301"/>
      <c r="V9530" s="301"/>
      <c r="W9530" s="301"/>
      <c r="X9530" s="301"/>
      <c r="Y9530" s="301"/>
      <c r="Z9530" s="301"/>
      <c r="AA9530" s="301"/>
      <c r="AB9530" s="301"/>
      <c r="AC9530" s="301"/>
      <c r="AD9530" s="301"/>
      <c r="AE9530" s="301"/>
      <c r="AF9530" s="301"/>
      <c r="AG9530" s="301"/>
      <c r="AH9530" s="301"/>
      <c r="AI9530" s="301"/>
    </row>
    <row r="9531" spans="18:35" ht="80.099999999999994" customHeight="1" x14ac:dyDescent="0.2">
      <c r="R9531" s="301"/>
      <c r="S9531" s="301"/>
      <c r="T9531" s="301"/>
      <c r="U9531" s="301"/>
      <c r="V9531" s="301"/>
      <c r="W9531" s="301"/>
      <c r="X9531" s="301"/>
      <c r="Y9531" s="301"/>
      <c r="Z9531" s="301"/>
      <c r="AA9531" s="301"/>
      <c r="AB9531" s="301"/>
      <c r="AC9531" s="301"/>
      <c r="AD9531" s="301"/>
      <c r="AE9531" s="301"/>
      <c r="AF9531" s="301"/>
      <c r="AG9531" s="301"/>
      <c r="AH9531" s="301"/>
      <c r="AI9531" s="301"/>
    </row>
    <row r="9532" spans="18:35" ht="80.099999999999994" customHeight="1" x14ac:dyDescent="0.2">
      <c r="R9532" s="301"/>
      <c r="S9532" s="301"/>
      <c r="T9532" s="301"/>
      <c r="U9532" s="301"/>
      <c r="V9532" s="301"/>
      <c r="W9532" s="301"/>
      <c r="X9532" s="301"/>
      <c r="Y9532" s="301"/>
      <c r="Z9532" s="301"/>
      <c r="AA9532" s="301"/>
      <c r="AB9532" s="301"/>
      <c r="AC9532" s="301"/>
      <c r="AD9532" s="301"/>
      <c r="AE9532" s="301"/>
      <c r="AF9532" s="301"/>
      <c r="AG9532" s="301"/>
      <c r="AH9532" s="301"/>
      <c r="AI9532" s="301"/>
    </row>
    <row r="9533" spans="18:35" ht="80.099999999999994" customHeight="1" x14ac:dyDescent="0.2">
      <c r="R9533" s="301"/>
      <c r="S9533" s="301"/>
      <c r="T9533" s="301"/>
      <c r="U9533" s="301"/>
      <c r="V9533" s="301"/>
      <c r="W9533" s="301"/>
      <c r="X9533" s="301"/>
      <c r="Y9533" s="301"/>
      <c r="Z9533" s="301"/>
      <c r="AA9533" s="301"/>
      <c r="AB9533" s="301"/>
      <c r="AC9533" s="301"/>
      <c r="AD9533" s="301"/>
      <c r="AE9533" s="301"/>
      <c r="AF9533" s="301"/>
      <c r="AG9533" s="301"/>
      <c r="AH9533" s="301"/>
      <c r="AI9533" s="301"/>
    </row>
    <row r="9534" spans="18:35" ht="80.099999999999994" customHeight="1" x14ac:dyDescent="0.2">
      <c r="R9534" s="301"/>
      <c r="S9534" s="301"/>
      <c r="T9534" s="301"/>
      <c r="U9534" s="301"/>
      <c r="V9534" s="301"/>
      <c r="W9534" s="301"/>
      <c r="X9534" s="301"/>
      <c r="Y9534" s="301"/>
      <c r="Z9534" s="301"/>
      <c r="AA9534" s="301"/>
      <c r="AB9534" s="301"/>
      <c r="AC9534" s="301"/>
      <c r="AD9534" s="301"/>
      <c r="AE9534" s="301"/>
      <c r="AF9534" s="301"/>
      <c r="AG9534" s="301"/>
      <c r="AH9534" s="301"/>
      <c r="AI9534" s="301"/>
    </row>
    <row r="9535" spans="18:35" ht="80.099999999999994" customHeight="1" x14ac:dyDescent="0.2">
      <c r="R9535" s="301"/>
      <c r="S9535" s="301"/>
      <c r="T9535" s="301"/>
      <c r="U9535" s="301"/>
      <c r="V9535" s="301"/>
      <c r="W9535" s="301"/>
      <c r="X9535" s="301"/>
      <c r="Y9535" s="301"/>
      <c r="Z9535" s="301"/>
      <c r="AA9535" s="301"/>
      <c r="AB9535" s="301"/>
      <c r="AC9535" s="301"/>
      <c r="AD9535" s="301"/>
      <c r="AE9535" s="301"/>
      <c r="AF9535" s="301"/>
      <c r="AG9535" s="301"/>
      <c r="AH9535" s="301"/>
      <c r="AI9535" s="301"/>
    </row>
    <row r="9536" spans="18:35" ht="80.099999999999994" customHeight="1" x14ac:dyDescent="0.2">
      <c r="R9536" s="301"/>
      <c r="S9536" s="301"/>
      <c r="T9536" s="301"/>
      <c r="U9536" s="301"/>
      <c r="V9536" s="301"/>
      <c r="W9536" s="301"/>
      <c r="X9536" s="301"/>
      <c r="Y9536" s="301"/>
      <c r="Z9536" s="301"/>
      <c r="AA9536" s="301"/>
      <c r="AB9536" s="301"/>
      <c r="AC9536" s="301"/>
      <c r="AD9536" s="301"/>
      <c r="AE9536" s="301"/>
      <c r="AF9536" s="301"/>
      <c r="AG9536" s="301"/>
      <c r="AH9536" s="301"/>
      <c r="AI9536" s="301"/>
    </row>
    <row r="9537" spans="18:35" ht="80.099999999999994" customHeight="1" x14ac:dyDescent="0.2">
      <c r="R9537" s="301"/>
      <c r="S9537" s="301"/>
      <c r="T9537" s="301"/>
      <c r="U9537" s="301"/>
      <c r="V9537" s="301"/>
      <c r="W9537" s="301"/>
      <c r="X9537" s="301"/>
      <c r="Y9537" s="301"/>
      <c r="Z9537" s="301"/>
      <c r="AA9537" s="301"/>
      <c r="AB9537" s="301"/>
      <c r="AC9537" s="301"/>
      <c r="AD9537" s="301"/>
      <c r="AE9537" s="301"/>
      <c r="AF9537" s="301"/>
      <c r="AG9537" s="301"/>
      <c r="AH9537" s="301"/>
      <c r="AI9537" s="301"/>
    </row>
    <row r="9538" spans="18:35" ht="80.099999999999994" customHeight="1" x14ac:dyDescent="0.2">
      <c r="R9538" s="301"/>
      <c r="S9538" s="301"/>
      <c r="T9538" s="301"/>
      <c r="U9538" s="301"/>
      <c r="V9538" s="301"/>
      <c r="W9538" s="301"/>
      <c r="X9538" s="301"/>
      <c r="Y9538" s="301"/>
      <c r="Z9538" s="301"/>
      <c r="AA9538" s="301"/>
      <c r="AB9538" s="301"/>
      <c r="AC9538" s="301"/>
      <c r="AD9538" s="301"/>
      <c r="AE9538" s="301"/>
      <c r="AF9538" s="301"/>
      <c r="AG9538" s="301"/>
      <c r="AH9538" s="301"/>
      <c r="AI9538" s="301"/>
    </row>
    <row r="9539" spans="18:35" ht="80.099999999999994" customHeight="1" x14ac:dyDescent="0.2">
      <c r="R9539" s="301"/>
      <c r="S9539" s="301"/>
      <c r="T9539" s="301"/>
      <c r="U9539" s="301"/>
      <c r="V9539" s="301"/>
      <c r="W9539" s="301"/>
      <c r="X9539" s="301"/>
      <c r="Y9539" s="301"/>
      <c r="Z9539" s="301"/>
      <c r="AA9539" s="301"/>
      <c r="AB9539" s="301"/>
      <c r="AC9539" s="301"/>
      <c r="AD9539" s="301"/>
      <c r="AE9539" s="301"/>
      <c r="AF9539" s="301"/>
      <c r="AG9539" s="301"/>
      <c r="AH9539" s="301"/>
      <c r="AI9539" s="301"/>
    </row>
    <row r="9540" spans="18:35" ht="80.099999999999994" customHeight="1" x14ac:dyDescent="0.2">
      <c r="R9540" s="301"/>
      <c r="S9540" s="301"/>
      <c r="T9540" s="301"/>
      <c r="U9540" s="301"/>
      <c r="V9540" s="301"/>
      <c r="W9540" s="301"/>
      <c r="X9540" s="301"/>
      <c r="Y9540" s="301"/>
      <c r="Z9540" s="301"/>
      <c r="AA9540" s="301"/>
      <c r="AB9540" s="301"/>
      <c r="AC9540" s="301"/>
      <c r="AD9540" s="301"/>
      <c r="AE9540" s="301"/>
      <c r="AF9540" s="301"/>
      <c r="AG9540" s="301"/>
      <c r="AH9540" s="301"/>
      <c r="AI9540" s="301"/>
    </row>
    <row r="9541" spans="18:35" ht="80.099999999999994" customHeight="1" x14ac:dyDescent="0.2">
      <c r="R9541" s="301"/>
      <c r="S9541" s="301"/>
      <c r="T9541" s="301"/>
      <c r="U9541" s="301"/>
      <c r="V9541" s="301"/>
      <c r="W9541" s="301"/>
      <c r="X9541" s="301"/>
      <c r="Y9541" s="301"/>
      <c r="Z9541" s="301"/>
      <c r="AA9541" s="301"/>
      <c r="AB9541" s="301"/>
      <c r="AC9541" s="301"/>
      <c r="AD9541" s="301"/>
      <c r="AE9541" s="301"/>
      <c r="AF9541" s="301"/>
      <c r="AG9541" s="301"/>
      <c r="AH9541" s="301"/>
      <c r="AI9541" s="301"/>
    </row>
    <row r="9542" spans="18:35" ht="80.099999999999994" customHeight="1" x14ac:dyDescent="0.2">
      <c r="R9542" s="301"/>
      <c r="S9542" s="301"/>
      <c r="T9542" s="301"/>
      <c r="U9542" s="301"/>
      <c r="V9542" s="301"/>
      <c r="W9542" s="301"/>
      <c r="X9542" s="301"/>
      <c r="Y9542" s="301"/>
      <c r="Z9542" s="301"/>
      <c r="AA9542" s="301"/>
      <c r="AB9542" s="301"/>
      <c r="AC9542" s="301"/>
      <c r="AD9542" s="301"/>
      <c r="AE9542" s="301"/>
      <c r="AF9542" s="301"/>
      <c r="AG9542" s="301"/>
      <c r="AH9542" s="301"/>
      <c r="AI9542" s="301"/>
    </row>
    <row r="9543" spans="18:35" ht="80.099999999999994" customHeight="1" x14ac:dyDescent="0.2">
      <c r="R9543" s="301"/>
      <c r="S9543" s="301"/>
      <c r="T9543" s="301"/>
      <c r="U9543" s="301"/>
      <c r="V9543" s="301"/>
      <c r="W9543" s="301"/>
      <c r="X9543" s="301"/>
      <c r="Y9543" s="301"/>
      <c r="Z9543" s="301"/>
      <c r="AA9543" s="301"/>
      <c r="AB9543" s="301"/>
      <c r="AC9543" s="301"/>
      <c r="AD9543" s="301"/>
      <c r="AE9543" s="301"/>
      <c r="AF9543" s="301"/>
      <c r="AG9543" s="301"/>
      <c r="AH9543" s="301"/>
      <c r="AI9543" s="301"/>
    </row>
    <row r="9544" spans="18:35" ht="80.099999999999994" customHeight="1" x14ac:dyDescent="0.2">
      <c r="R9544" s="301"/>
      <c r="S9544" s="301"/>
      <c r="T9544" s="301"/>
      <c r="U9544" s="301"/>
      <c r="V9544" s="301"/>
      <c r="W9544" s="301"/>
      <c r="X9544" s="301"/>
      <c r="Y9544" s="301"/>
      <c r="Z9544" s="301"/>
      <c r="AA9544" s="301"/>
      <c r="AB9544" s="301"/>
      <c r="AC9544" s="301"/>
      <c r="AD9544" s="301"/>
      <c r="AE9544" s="301"/>
      <c r="AF9544" s="301"/>
      <c r="AG9544" s="301"/>
      <c r="AH9544" s="301"/>
      <c r="AI9544" s="301"/>
    </row>
    <row r="9545" spans="18:35" ht="80.099999999999994" customHeight="1" x14ac:dyDescent="0.2">
      <c r="R9545" s="301"/>
      <c r="S9545" s="301"/>
      <c r="T9545" s="301"/>
      <c r="U9545" s="301"/>
      <c r="V9545" s="301"/>
      <c r="W9545" s="301"/>
      <c r="X9545" s="301"/>
      <c r="Y9545" s="301"/>
      <c r="Z9545" s="301"/>
      <c r="AA9545" s="301"/>
      <c r="AB9545" s="301"/>
      <c r="AC9545" s="301"/>
      <c r="AD9545" s="301"/>
      <c r="AE9545" s="301"/>
      <c r="AF9545" s="301"/>
      <c r="AG9545" s="301"/>
      <c r="AH9545" s="301"/>
      <c r="AI9545" s="301"/>
    </row>
    <row r="9546" spans="18:35" ht="80.099999999999994" customHeight="1" x14ac:dyDescent="0.2">
      <c r="R9546" s="301"/>
      <c r="S9546" s="301"/>
      <c r="T9546" s="301"/>
      <c r="U9546" s="301"/>
      <c r="V9546" s="301"/>
      <c r="W9546" s="301"/>
      <c r="X9546" s="301"/>
      <c r="Y9546" s="301"/>
      <c r="Z9546" s="301"/>
      <c r="AA9546" s="301"/>
      <c r="AB9546" s="301"/>
      <c r="AC9546" s="301"/>
      <c r="AD9546" s="301"/>
      <c r="AE9546" s="301"/>
      <c r="AF9546" s="301"/>
      <c r="AG9546" s="301"/>
      <c r="AH9546" s="301"/>
      <c r="AI9546" s="301"/>
    </row>
    <row r="9547" spans="18:35" ht="80.099999999999994" customHeight="1" x14ac:dyDescent="0.2">
      <c r="R9547" s="301"/>
      <c r="S9547" s="301"/>
      <c r="T9547" s="301"/>
      <c r="U9547" s="301"/>
      <c r="V9547" s="301"/>
      <c r="W9547" s="301"/>
      <c r="X9547" s="301"/>
      <c r="Y9547" s="301"/>
      <c r="Z9547" s="301"/>
      <c r="AA9547" s="301"/>
      <c r="AB9547" s="301"/>
      <c r="AC9547" s="301"/>
      <c r="AD9547" s="301"/>
      <c r="AE9547" s="301"/>
      <c r="AF9547" s="301"/>
      <c r="AG9547" s="301"/>
      <c r="AH9547" s="301"/>
      <c r="AI9547" s="301"/>
    </row>
    <row r="9548" spans="18:35" ht="80.099999999999994" customHeight="1" x14ac:dyDescent="0.2">
      <c r="R9548" s="301"/>
      <c r="S9548" s="301"/>
      <c r="T9548" s="301"/>
      <c r="U9548" s="301"/>
      <c r="V9548" s="301"/>
      <c r="W9548" s="301"/>
      <c r="X9548" s="301"/>
      <c r="Y9548" s="301"/>
      <c r="Z9548" s="301"/>
      <c r="AA9548" s="301"/>
      <c r="AB9548" s="301"/>
      <c r="AC9548" s="301"/>
      <c r="AD9548" s="301"/>
      <c r="AE9548" s="301"/>
      <c r="AF9548" s="301"/>
      <c r="AG9548" s="301"/>
      <c r="AH9548" s="301"/>
      <c r="AI9548" s="301"/>
    </row>
    <row r="9549" spans="18:35" ht="80.099999999999994" customHeight="1" x14ac:dyDescent="0.2">
      <c r="R9549" s="301"/>
      <c r="S9549" s="301"/>
      <c r="T9549" s="301"/>
      <c r="U9549" s="301"/>
      <c r="V9549" s="301"/>
      <c r="W9549" s="301"/>
      <c r="X9549" s="301"/>
      <c r="Y9549" s="301"/>
      <c r="Z9549" s="301"/>
      <c r="AA9549" s="301"/>
      <c r="AB9549" s="301"/>
      <c r="AC9549" s="301"/>
      <c r="AD9549" s="301"/>
      <c r="AE9549" s="301"/>
      <c r="AF9549" s="301"/>
      <c r="AG9549" s="301"/>
      <c r="AH9549" s="301"/>
      <c r="AI9549" s="301"/>
    </row>
    <row r="9550" spans="18:35" ht="80.099999999999994" customHeight="1" x14ac:dyDescent="0.2">
      <c r="R9550" s="301"/>
      <c r="S9550" s="301"/>
      <c r="T9550" s="301"/>
      <c r="U9550" s="301"/>
      <c r="V9550" s="301"/>
      <c r="W9550" s="301"/>
      <c r="X9550" s="301"/>
      <c r="Y9550" s="301"/>
      <c r="Z9550" s="301"/>
      <c r="AA9550" s="301"/>
      <c r="AB9550" s="301"/>
      <c r="AC9550" s="301"/>
      <c r="AD9550" s="301"/>
      <c r="AE9550" s="301"/>
      <c r="AF9550" s="301"/>
      <c r="AG9550" s="301"/>
      <c r="AH9550" s="301"/>
      <c r="AI9550" s="301"/>
    </row>
    <row r="9551" spans="18:35" ht="80.099999999999994" customHeight="1" x14ac:dyDescent="0.2">
      <c r="R9551" s="301"/>
      <c r="S9551" s="301"/>
      <c r="T9551" s="301"/>
      <c r="U9551" s="301"/>
      <c r="V9551" s="301"/>
      <c r="W9551" s="301"/>
      <c r="X9551" s="301"/>
      <c r="Y9551" s="301"/>
      <c r="Z9551" s="301"/>
      <c r="AA9551" s="301"/>
      <c r="AB9551" s="301"/>
      <c r="AC9551" s="301"/>
      <c r="AD9551" s="301"/>
      <c r="AE9551" s="301"/>
      <c r="AF9551" s="301"/>
      <c r="AG9551" s="301"/>
      <c r="AH9551" s="301"/>
      <c r="AI9551" s="301"/>
    </row>
    <row r="9552" spans="18:35" ht="80.099999999999994" customHeight="1" x14ac:dyDescent="0.2">
      <c r="R9552" s="301"/>
      <c r="S9552" s="301"/>
      <c r="T9552" s="301"/>
      <c r="U9552" s="301"/>
      <c r="V9552" s="301"/>
      <c r="W9552" s="301"/>
      <c r="X9552" s="301"/>
      <c r="Y9552" s="301"/>
      <c r="Z9552" s="301"/>
      <c r="AA9552" s="301"/>
      <c r="AB9552" s="301"/>
      <c r="AC9552" s="301"/>
      <c r="AD9552" s="301"/>
      <c r="AE9552" s="301"/>
      <c r="AF9552" s="301"/>
      <c r="AG9552" s="301"/>
      <c r="AH9552" s="301"/>
      <c r="AI9552" s="301"/>
    </row>
    <row r="9553" spans="18:35" ht="80.099999999999994" customHeight="1" x14ac:dyDescent="0.2">
      <c r="R9553" s="301"/>
      <c r="S9553" s="301"/>
      <c r="T9553" s="301"/>
      <c r="U9553" s="301"/>
      <c r="V9553" s="301"/>
      <c r="W9553" s="301"/>
      <c r="X9553" s="301"/>
      <c r="Y9553" s="301"/>
      <c r="Z9553" s="301"/>
      <c r="AA9553" s="301"/>
      <c r="AB9553" s="301"/>
      <c r="AC9553" s="301"/>
      <c r="AD9553" s="301"/>
      <c r="AE9553" s="301"/>
      <c r="AF9553" s="301"/>
      <c r="AG9553" s="301"/>
      <c r="AH9553" s="301"/>
      <c r="AI9553" s="301"/>
    </row>
    <row r="9554" spans="18:35" ht="80.099999999999994" customHeight="1" x14ac:dyDescent="0.2">
      <c r="R9554" s="301"/>
      <c r="S9554" s="301"/>
      <c r="T9554" s="301"/>
      <c r="U9554" s="301"/>
      <c r="V9554" s="301"/>
      <c r="W9554" s="301"/>
      <c r="X9554" s="301"/>
      <c r="Y9554" s="301"/>
      <c r="Z9554" s="301"/>
      <c r="AA9554" s="301"/>
      <c r="AB9554" s="301"/>
      <c r="AC9554" s="301"/>
      <c r="AD9554" s="301"/>
      <c r="AE9554" s="301"/>
      <c r="AF9554" s="301"/>
      <c r="AG9554" s="301"/>
      <c r="AH9554" s="301"/>
      <c r="AI9554" s="301"/>
    </row>
    <row r="9555" spans="18:35" ht="80.099999999999994" customHeight="1" x14ac:dyDescent="0.2">
      <c r="R9555" s="301"/>
      <c r="S9555" s="301"/>
      <c r="T9555" s="301"/>
      <c r="U9555" s="301"/>
      <c r="V9555" s="301"/>
      <c r="W9555" s="301"/>
      <c r="X9555" s="301"/>
      <c r="Y9555" s="301"/>
      <c r="Z9555" s="301"/>
      <c r="AA9555" s="301"/>
      <c r="AB9555" s="301"/>
      <c r="AC9555" s="301"/>
      <c r="AD9555" s="301"/>
      <c r="AE9555" s="301"/>
      <c r="AF9555" s="301"/>
      <c r="AG9555" s="301"/>
      <c r="AH9555" s="301"/>
      <c r="AI9555" s="301"/>
    </row>
    <row r="9556" spans="18:35" ht="80.099999999999994" customHeight="1" x14ac:dyDescent="0.2">
      <c r="R9556" s="301"/>
      <c r="S9556" s="301"/>
      <c r="T9556" s="301"/>
      <c r="U9556" s="301"/>
      <c r="V9556" s="301"/>
      <c r="W9556" s="301"/>
      <c r="X9556" s="301"/>
      <c r="Y9556" s="301"/>
      <c r="Z9556" s="301"/>
      <c r="AA9556" s="301"/>
      <c r="AB9556" s="301"/>
      <c r="AC9556" s="301"/>
      <c r="AD9556" s="301"/>
      <c r="AE9556" s="301"/>
      <c r="AF9556" s="301"/>
      <c r="AG9556" s="301"/>
      <c r="AH9556" s="301"/>
      <c r="AI9556" s="301"/>
    </row>
    <row r="9557" spans="18:35" ht="80.099999999999994" customHeight="1" x14ac:dyDescent="0.2">
      <c r="R9557" s="301"/>
      <c r="S9557" s="301"/>
      <c r="T9557" s="301"/>
      <c r="U9557" s="301"/>
      <c r="V9557" s="301"/>
      <c r="W9557" s="301"/>
      <c r="X9557" s="301"/>
      <c r="Y9557" s="301"/>
      <c r="Z9557" s="301"/>
      <c r="AA9557" s="301"/>
      <c r="AB9557" s="301"/>
      <c r="AC9557" s="301"/>
      <c r="AD9557" s="301"/>
      <c r="AE9557" s="301"/>
      <c r="AF9557" s="301"/>
      <c r="AG9557" s="301"/>
      <c r="AH9557" s="301"/>
      <c r="AI9557" s="301"/>
    </row>
    <row r="9558" spans="18:35" ht="80.099999999999994" customHeight="1" x14ac:dyDescent="0.2">
      <c r="R9558" s="301"/>
      <c r="S9558" s="301"/>
      <c r="T9558" s="301"/>
      <c r="U9558" s="301"/>
      <c r="V9558" s="301"/>
      <c r="W9558" s="301"/>
      <c r="X9558" s="301"/>
      <c r="Y9558" s="301"/>
      <c r="Z9558" s="301"/>
      <c r="AA9558" s="301"/>
      <c r="AB9558" s="301"/>
      <c r="AC9558" s="301"/>
      <c r="AD9558" s="301"/>
      <c r="AE9558" s="301"/>
      <c r="AF9558" s="301"/>
      <c r="AG9558" s="301"/>
      <c r="AH9558" s="301"/>
      <c r="AI9558" s="301"/>
    </row>
    <row r="9559" spans="18:35" ht="80.099999999999994" customHeight="1" x14ac:dyDescent="0.2">
      <c r="R9559" s="301"/>
      <c r="S9559" s="301"/>
      <c r="T9559" s="301"/>
      <c r="U9559" s="301"/>
      <c r="V9559" s="301"/>
      <c r="W9559" s="301"/>
      <c r="X9559" s="301"/>
      <c r="Y9559" s="301"/>
      <c r="Z9559" s="301"/>
      <c r="AA9559" s="301"/>
      <c r="AB9559" s="301"/>
      <c r="AC9559" s="301"/>
      <c r="AD9559" s="301"/>
      <c r="AE9559" s="301"/>
      <c r="AF9559" s="301"/>
      <c r="AG9559" s="301"/>
      <c r="AH9559" s="301"/>
      <c r="AI9559" s="301"/>
    </row>
    <row r="9560" spans="18:35" ht="80.099999999999994" customHeight="1" x14ac:dyDescent="0.2">
      <c r="R9560" s="301"/>
      <c r="S9560" s="301"/>
      <c r="T9560" s="301"/>
      <c r="U9560" s="301"/>
      <c r="V9560" s="301"/>
      <c r="W9560" s="301"/>
      <c r="X9560" s="301"/>
      <c r="Y9560" s="301"/>
      <c r="Z9560" s="301"/>
      <c r="AA9560" s="301"/>
      <c r="AB9560" s="301"/>
      <c r="AC9560" s="301"/>
      <c r="AD9560" s="301"/>
      <c r="AE9560" s="301"/>
      <c r="AF9560" s="301"/>
      <c r="AG9560" s="301"/>
      <c r="AH9560" s="301"/>
      <c r="AI9560" s="301"/>
    </row>
    <row r="9561" spans="18:35" ht="80.099999999999994" customHeight="1" x14ac:dyDescent="0.2">
      <c r="R9561" s="301"/>
      <c r="S9561" s="301"/>
      <c r="T9561" s="301"/>
      <c r="U9561" s="301"/>
      <c r="V9561" s="301"/>
      <c r="W9561" s="301"/>
      <c r="X9561" s="301"/>
      <c r="Y9561" s="301"/>
      <c r="Z9561" s="301"/>
      <c r="AA9561" s="301"/>
      <c r="AB9561" s="301"/>
      <c r="AC9561" s="301"/>
      <c r="AD9561" s="301"/>
      <c r="AE9561" s="301"/>
      <c r="AF9561" s="301"/>
      <c r="AG9561" s="301"/>
      <c r="AH9561" s="301"/>
      <c r="AI9561" s="301"/>
    </row>
    <row r="9562" spans="18:35" ht="80.099999999999994" customHeight="1" x14ac:dyDescent="0.2">
      <c r="R9562" s="301"/>
      <c r="S9562" s="301"/>
      <c r="T9562" s="301"/>
      <c r="U9562" s="301"/>
      <c r="V9562" s="301"/>
      <c r="W9562" s="301"/>
      <c r="X9562" s="301"/>
      <c r="Y9562" s="301"/>
      <c r="Z9562" s="301"/>
      <c r="AA9562" s="301"/>
      <c r="AB9562" s="301"/>
      <c r="AC9562" s="301"/>
      <c r="AD9562" s="301"/>
      <c r="AE9562" s="301"/>
      <c r="AF9562" s="301"/>
      <c r="AG9562" s="301"/>
      <c r="AH9562" s="301"/>
      <c r="AI9562" s="301"/>
    </row>
    <row r="9563" spans="18:35" ht="80.099999999999994" customHeight="1" x14ac:dyDescent="0.2">
      <c r="R9563" s="301"/>
      <c r="S9563" s="301"/>
      <c r="T9563" s="301"/>
      <c r="U9563" s="301"/>
      <c r="V9563" s="301"/>
      <c r="W9563" s="301"/>
      <c r="X9563" s="301"/>
      <c r="Y9563" s="301"/>
      <c r="Z9563" s="301"/>
      <c r="AA9563" s="301"/>
      <c r="AB9563" s="301"/>
      <c r="AC9563" s="301"/>
      <c r="AD9563" s="301"/>
      <c r="AE9563" s="301"/>
      <c r="AF9563" s="301"/>
      <c r="AG9563" s="301"/>
      <c r="AH9563" s="301"/>
      <c r="AI9563" s="301"/>
    </row>
    <row r="9564" spans="18:35" ht="80.099999999999994" customHeight="1" x14ac:dyDescent="0.2">
      <c r="R9564" s="301"/>
      <c r="S9564" s="301"/>
      <c r="T9564" s="301"/>
      <c r="U9564" s="301"/>
      <c r="V9564" s="301"/>
      <c r="W9564" s="301"/>
      <c r="X9564" s="301"/>
      <c r="Y9564" s="301"/>
      <c r="Z9564" s="301"/>
      <c r="AA9564" s="301"/>
      <c r="AB9564" s="301"/>
      <c r="AC9564" s="301"/>
      <c r="AD9564" s="301"/>
      <c r="AE9564" s="301"/>
      <c r="AF9564" s="301"/>
      <c r="AG9564" s="301"/>
      <c r="AH9564" s="301"/>
      <c r="AI9564" s="301"/>
    </row>
    <row r="9565" spans="18:35" ht="80.099999999999994" customHeight="1" x14ac:dyDescent="0.2">
      <c r="R9565" s="301"/>
      <c r="S9565" s="301"/>
      <c r="T9565" s="301"/>
      <c r="U9565" s="301"/>
      <c r="V9565" s="301"/>
      <c r="W9565" s="301"/>
      <c r="X9565" s="301"/>
      <c r="Y9565" s="301"/>
      <c r="Z9565" s="301"/>
      <c r="AA9565" s="301"/>
      <c r="AB9565" s="301"/>
      <c r="AC9565" s="301"/>
      <c r="AD9565" s="301"/>
      <c r="AE9565" s="301"/>
      <c r="AF9565" s="301"/>
      <c r="AG9565" s="301"/>
      <c r="AH9565" s="301"/>
      <c r="AI9565" s="301"/>
    </row>
    <row r="9566" spans="18:35" ht="80.099999999999994" customHeight="1" x14ac:dyDescent="0.2">
      <c r="R9566" s="301"/>
      <c r="S9566" s="301"/>
      <c r="T9566" s="301"/>
      <c r="U9566" s="301"/>
      <c r="V9566" s="301"/>
      <c r="W9566" s="301"/>
      <c r="X9566" s="301"/>
      <c r="Y9566" s="301"/>
      <c r="Z9566" s="301"/>
      <c r="AA9566" s="301"/>
      <c r="AB9566" s="301"/>
      <c r="AC9566" s="301"/>
      <c r="AD9566" s="301"/>
      <c r="AE9566" s="301"/>
      <c r="AF9566" s="301"/>
      <c r="AG9566" s="301"/>
      <c r="AH9566" s="301"/>
      <c r="AI9566" s="301"/>
    </row>
    <row r="9567" spans="18:35" ht="80.099999999999994" customHeight="1" x14ac:dyDescent="0.2">
      <c r="R9567" s="301"/>
      <c r="S9567" s="301"/>
      <c r="T9567" s="301"/>
      <c r="U9567" s="301"/>
      <c r="V9567" s="301"/>
      <c r="W9567" s="301"/>
      <c r="X9567" s="301"/>
      <c r="Y9567" s="301"/>
      <c r="Z9567" s="301"/>
      <c r="AA9567" s="301"/>
      <c r="AB9567" s="301"/>
      <c r="AC9567" s="301"/>
      <c r="AD9567" s="301"/>
      <c r="AE9567" s="301"/>
      <c r="AF9567" s="301"/>
      <c r="AG9567" s="301"/>
      <c r="AH9567" s="301"/>
      <c r="AI9567" s="301"/>
    </row>
    <row r="9568" spans="18:35" ht="80.099999999999994" customHeight="1" x14ac:dyDescent="0.2">
      <c r="R9568" s="301"/>
      <c r="S9568" s="301"/>
      <c r="T9568" s="301"/>
      <c r="U9568" s="301"/>
      <c r="V9568" s="301"/>
      <c r="W9568" s="301"/>
      <c r="X9568" s="301"/>
      <c r="Y9568" s="301"/>
      <c r="Z9568" s="301"/>
      <c r="AA9568" s="301"/>
      <c r="AB9568" s="301"/>
      <c r="AC9568" s="301"/>
      <c r="AD9568" s="301"/>
      <c r="AE9568" s="301"/>
      <c r="AF9568" s="301"/>
      <c r="AG9568" s="301"/>
      <c r="AH9568" s="301"/>
      <c r="AI9568" s="301"/>
    </row>
    <row r="9569" spans="18:35" ht="80.099999999999994" customHeight="1" x14ac:dyDescent="0.2">
      <c r="R9569" s="301"/>
      <c r="S9569" s="301"/>
      <c r="T9569" s="301"/>
      <c r="U9569" s="301"/>
      <c r="V9569" s="301"/>
      <c r="W9569" s="301"/>
      <c r="X9569" s="301"/>
      <c r="Y9569" s="301"/>
      <c r="Z9569" s="301"/>
      <c r="AA9569" s="301"/>
      <c r="AB9569" s="301"/>
      <c r="AC9569" s="301"/>
      <c r="AD9569" s="301"/>
      <c r="AE9569" s="301"/>
      <c r="AF9569" s="301"/>
      <c r="AG9569" s="301"/>
      <c r="AH9569" s="301"/>
      <c r="AI9569" s="301"/>
    </row>
    <row r="9570" spans="18:35" ht="80.099999999999994" customHeight="1" x14ac:dyDescent="0.2">
      <c r="R9570" s="301"/>
      <c r="S9570" s="301"/>
      <c r="T9570" s="301"/>
      <c r="U9570" s="301"/>
      <c r="V9570" s="301"/>
      <c r="W9570" s="301"/>
      <c r="X9570" s="301"/>
      <c r="Y9570" s="301"/>
      <c r="Z9570" s="301"/>
      <c r="AA9570" s="301"/>
      <c r="AB9570" s="301"/>
      <c r="AC9570" s="301"/>
      <c r="AD9570" s="301"/>
      <c r="AE9570" s="301"/>
      <c r="AF9570" s="301"/>
      <c r="AG9570" s="301"/>
      <c r="AH9570" s="301"/>
      <c r="AI9570" s="301"/>
    </row>
    <row r="9571" spans="18:35" ht="80.099999999999994" customHeight="1" x14ac:dyDescent="0.2">
      <c r="R9571" s="301"/>
      <c r="S9571" s="301"/>
      <c r="T9571" s="301"/>
      <c r="U9571" s="301"/>
      <c r="V9571" s="301"/>
      <c r="W9571" s="301"/>
      <c r="X9571" s="301"/>
      <c r="Y9571" s="301"/>
      <c r="Z9571" s="301"/>
      <c r="AA9571" s="301"/>
      <c r="AB9571" s="301"/>
      <c r="AC9571" s="301"/>
      <c r="AD9571" s="301"/>
      <c r="AE9571" s="301"/>
      <c r="AF9571" s="301"/>
      <c r="AG9571" s="301"/>
      <c r="AH9571" s="301"/>
      <c r="AI9571" s="301"/>
    </row>
    <row r="9572" spans="18:35" ht="80.099999999999994" customHeight="1" x14ac:dyDescent="0.2">
      <c r="R9572" s="301"/>
      <c r="S9572" s="301"/>
      <c r="T9572" s="301"/>
      <c r="U9572" s="301"/>
      <c r="V9572" s="301"/>
      <c r="W9572" s="301"/>
      <c r="X9572" s="301"/>
      <c r="Y9572" s="301"/>
      <c r="Z9572" s="301"/>
      <c r="AA9572" s="301"/>
      <c r="AB9572" s="301"/>
      <c r="AC9572" s="301"/>
      <c r="AD9572" s="301"/>
      <c r="AE9572" s="301"/>
      <c r="AF9572" s="301"/>
      <c r="AG9572" s="301"/>
      <c r="AH9572" s="301"/>
      <c r="AI9572" s="301"/>
    </row>
    <row r="9573" spans="18:35" ht="80.099999999999994" customHeight="1" x14ac:dyDescent="0.2">
      <c r="R9573" s="301"/>
      <c r="S9573" s="301"/>
      <c r="T9573" s="301"/>
      <c r="U9573" s="301"/>
      <c r="V9573" s="301"/>
      <c r="W9573" s="301"/>
      <c r="X9573" s="301"/>
      <c r="Y9573" s="301"/>
      <c r="Z9573" s="301"/>
      <c r="AA9573" s="301"/>
      <c r="AB9573" s="301"/>
      <c r="AC9573" s="301"/>
      <c r="AD9573" s="301"/>
      <c r="AE9573" s="301"/>
      <c r="AF9573" s="301"/>
      <c r="AG9573" s="301"/>
      <c r="AH9573" s="301"/>
      <c r="AI9573" s="301"/>
    </row>
    <row r="9574" spans="18:35" ht="80.099999999999994" customHeight="1" x14ac:dyDescent="0.2">
      <c r="R9574" s="301"/>
      <c r="S9574" s="301"/>
      <c r="T9574" s="301"/>
      <c r="U9574" s="301"/>
      <c r="V9574" s="301"/>
      <c r="W9574" s="301"/>
      <c r="X9574" s="301"/>
      <c r="Y9574" s="301"/>
      <c r="Z9574" s="301"/>
      <c r="AA9574" s="301"/>
      <c r="AB9574" s="301"/>
      <c r="AC9574" s="301"/>
      <c r="AD9574" s="301"/>
      <c r="AE9574" s="301"/>
      <c r="AF9574" s="301"/>
      <c r="AG9574" s="301"/>
      <c r="AH9574" s="301"/>
      <c r="AI9574" s="301"/>
    </row>
    <row r="9575" spans="18:35" ht="80.099999999999994" customHeight="1" x14ac:dyDescent="0.2">
      <c r="R9575" s="301"/>
      <c r="S9575" s="301"/>
      <c r="T9575" s="301"/>
      <c r="U9575" s="301"/>
      <c r="V9575" s="301"/>
      <c r="W9575" s="301"/>
      <c r="X9575" s="301"/>
      <c r="Y9575" s="301"/>
      <c r="Z9575" s="301"/>
      <c r="AA9575" s="301"/>
      <c r="AB9575" s="301"/>
      <c r="AC9575" s="301"/>
      <c r="AD9575" s="301"/>
      <c r="AE9575" s="301"/>
      <c r="AF9575" s="301"/>
      <c r="AG9575" s="301"/>
      <c r="AH9575" s="301"/>
      <c r="AI9575" s="301"/>
    </row>
    <row r="9576" spans="18:35" ht="80.099999999999994" customHeight="1" x14ac:dyDescent="0.2">
      <c r="R9576" s="301"/>
      <c r="S9576" s="301"/>
      <c r="T9576" s="301"/>
      <c r="U9576" s="301"/>
      <c r="V9576" s="301"/>
      <c r="W9576" s="301"/>
      <c r="X9576" s="301"/>
      <c r="Y9576" s="301"/>
      <c r="Z9576" s="301"/>
      <c r="AA9576" s="301"/>
      <c r="AB9576" s="301"/>
      <c r="AC9576" s="301"/>
      <c r="AD9576" s="301"/>
      <c r="AE9576" s="301"/>
      <c r="AF9576" s="301"/>
      <c r="AG9576" s="301"/>
      <c r="AH9576" s="301"/>
      <c r="AI9576" s="301"/>
    </row>
    <row r="9577" spans="18:35" ht="80.099999999999994" customHeight="1" x14ac:dyDescent="0.2">
      <c r="R9577" s="301"/>
      <c r="S9577" s="301"/>
      <c r="T9577" s="301"/>
      <c r="U9577" s="301"/>
      <c r="V9577" s="301"/>
      <c r="W9577" s="301"/>
      <c r="X9577" s="301"/>
      <c r="Y9577" s="301"/>
      <c r="Z9577" s="301"/>
      <c r="AA9577" s="301"/>
      <c r="AB9577" s="301"/>
      <c r="AC9577" s="301"/>
      <c r="AD9577" s="301"/>
      <c r="AE9577" s="301"/>
      <c r="AF9577" s="301"/>
      <c r="AG9577" s="301"/>
      <c r="AH9577" s="301"/>
      <c r="AI9577" s="301"/>
    </row>
    <row r="9578" spans="18:35" ht="80.099999999999994" customHeight="1" x14ac:dyDescent="0.2">
      <c r="R9578" s="301"/>
      <c r="S9578" s="301"/>
      <c r="T9578" s="301"/>
      <c r="U9578" s="301"/>
      <c r="V9578" s="301"/>
      <c r="W9578" s="301"/>
      <c r="X9578" s="301"/>
      <c r="Y9578" s="301"/>
      <c r="Z9578" s="301"/>
      <c r="AA9578" s="301"/>
      <c r="AB9578" s="301"/>
      <c r="AC9578" s="301"/>
      <c r="AD9578" s="301"/>
      <c r="AE9578" s="301"/>
      <c r="AF9578" s="301"/>
      <c r="AG9578" s="301"/>
      <c r="AH9578" s="301"/>
      <c r="AI9578" s="301"/>
    </row>
    <row r="9579" spans="18:35" ht="80.099999999999994" customHeight="1" x14ac:dyDescent="0.2">
      <c r="R9579" s="301"/>
      <c r="S9579" s="301"/>
      <c r="T9579" s="301"/>
      <c r="U9579" s="301"/>
      <c r="V9579" s="301"/>
      <c r="W9579" s="301"/>
      <c r="X9579" s="301"/>
      <c r="Y9579" s="301"/>
      <c r="Z9579" s="301"/>
      <c r="AA9579" s="301"/>
      <c r="AB9579" s="301"/>
      <c r="AC9579" s="301"/>
      <c r="AD9579" s="301"/>
      <c r="AE9579" s="301"/>
      <c r="AF9579" s="301"/>
      <c r="AG9579" s="301"/>
      <c r="AH9579" s="301"/>
      <c r="AI9579" s="301"/>
    </row>
    <row r="9580" spans="18:35" ht="80.099999999999994" customHeight="1" x14ac:dyDescent="0.2">
      <c r="R9580" s="301"/>
      <c r="S9580" s="301"/>
      <c r="T9580" s="301"/>
      <c r="U9580" s="301"/>
      <c r="V9580" s="301"/>
      <c r="W9580" s="301"/>
      <c r="X9580" s="301"/>
      <c r="Y9580" s="301"/>
      <c r="Z9580" s="301"/>
      <c r="AA9580" s="301"/>
      <c r="AB9580" s="301"/>
      <c r="AC9580" s="301"/>
      <c r="AD9580" s="301"/>
      <c r="AE9580" s="301"/>
      <c r="AF9580" s="301"/>
      <c r="AG9580" s="301"/>
      <c r="AH9580" s="301"/>
      <c r="AI9580" s="301"/>
    </row>
    <row r="9581" spans="18:35" ht="80.099999999999994" customHeight="1" x14ac:dyDescent="0.2">
      <c r="R9581" s="301"/>
      <c r="S9581" s="301"/>
      <c r="T9581" s="301"/>
      <c r="U9581" s="301"/>
      <c r="V9581" s="301"/>
      <c r="W9581" s="301"/>
      <c r="X9581" s="301"/>
      <c r="Y9581" s="301"/>
      <c r="Z9581" s="301"/>
      <c r="AA9581" s="301"/>
      <c r="AB9581" s="301"/>
      <c r="AC9581" s="301"/>
      <c r="AD9581" s="301"/>
      <c r="AE9581" s="301"/>
      <c r="AF9581" s="301"/>
      <c r="AG9581" s="301"/>
      <c r="AH9581" s="301"/>
      <c r="AI9581" s="301"/>
    </row>
    <row r="9582" spans="18:35" ht="80.099999999999994" customHeight="1" x14ac:dyDescent="0.2">
      <c r="R9582" s="301"/>
      <c r="S9582" s="301"/>
      <c r="T9582" s="301"/>
      <c r="U9582" s="301"/>
      <c r="V9582" s="301"/>
      <c r="W9582" s="301"/>
      <c r="X9582" s="301"/>
      <c r="Y9582" s="301"/>
      <c r="Z9582" s="301"/>
      <c r="AA9582" s="301"/>
      <c r="AB9582" s="301"/>
      <c r="AC9582" s="301"/>
      <c r="AD9582" s="301"/>
      <c r="AE9582" s="301"/>
      <c r="AF9582" s="301"/>
      <c r="AG9582" s="301"/>
      <c r="AH9582" s="301"/>
      <c r="AI9582" s="301"/>
    </row>
    <row r="9583" spans="18:35" ht="80.099999999999994" customHeight="1" x14ac:dyDescent="0.2">
      <c r="R9583" s="301"/>
      <c r="S9583" s="301"/>
      <c r="T9583" s="301"/>
      <c r="U9583" s="301"/>
      <c r="V9583" s="301"/>
      <c r="W9583" s="301"/>
      <c r="X9583" s="301"/>
      <c r="Y9583" s="301"/>
      <c r="Z9583" s="301"/>
      <c r="AA9583" s="301"/>
      <c r="AB9583" s="301"/>
      <c r="AC9583" s="301"/>
      <c r="AD9583" s="301"/>
      <c r="AE9583" s="301"/>
      <c r="AF9583" s="301"/>
      <c r="AG9583" s="301"/>
      <c r="AH9583" s="301"/>
      <c r="AI9583" s="301"/>
    </row>
    <row r="9584" spans="18:35" ht="80.099999999999994" customHeight="1" x14ac:dyDescent="0.2">
      <c r="R9584" s="301"/>
      <c r="S9584" s="301"/>
      <c r="T9584" s="301"/>
      <c r="U9584" s="301"/>
      <c r="V9584" s="301"/>
      <c r="W9584" s="301"/>
      <c r="X9584" s="301"/>
      <c r="Y9584" s="301"/>
      <c r="Z9584" s="301"/>
      <c r="AA9584" s="301"/>
      <c r="AB9584" s="301"/>
      <c r="AC9584" s="301"/>
      <c r="AD9584" s="301"/>
      <c r="AE9584" s="301"/>
      <c r="AF9584" s="301"/>
      <c r="AG9584" s="301"/>
      <c r="AH9584" s="301"/>
      <c r="AI9584" s="301"/>
    </row>
    <row r="9585" spans="18:35" ht="80.099999999999994" customHeight="1" x14ac:dyDescent="0.2">
      <c r="R9585" s="301"/>
      <c r="S9585" s="301"/>
      <c r="T9585" s="301"/>
      <c r="U9585" s="301"/>
      <c r="V9585" s="301"/>
      <c r="W9585" s="301"/>
      <c r="X9585" s="301"/>
      <c r="Y9585" s="301"/>
      <c r="Z9585" s="301"/>
      <c r="AA9585" s="301"/>
      <c r="AB9585" s="301"/>
      <c r="AC9585" s="301"/>
      <c r="AD9585" s="301"/>
      <c r="AE9585" s="301"/>
      <c r="AF9585" s="301"/>
      <c r="AG9585" s="301"/>
      <c r="AH9585" s="301"/>
      <c r="AI9585" s="301"/>
    </row>
    <row r="9586" spans="18:35" ht="80.099999999999994" customHeight="1" x14ac:dyDescent="0.2">
      <c r="R9586" s="301"/>
      <c r="S9586" s="301"/>
      <c r="T9586" s="301"/>
      <c r="U9586" s="301"/>
      <c r="V9586" s="301"/>
      <c r="W9586" s="301"/>
      <c r="X9586" s="301"/>
      <c r="Y9586" s="301"/>
      <c r="Z9586" s="301"/>
      <c r="AA9586" s="301"/>
      <c r="AB9586" s="301"/>
      <c r="AC9586" s="301"/>
      <c r="AD9586" s="301"/>
      <c r="AE9586" s="301"/>
      <c r="AF9586" s="301"/>
      <c r="AG9586" s="301"/>
      <c r="AH9586" s="301"/>
      <c r="AI9586" s="301"/>
    </row>
    <row r="9587" spans="18:35" ht="80.099999999999994" customHeight="1" x14ac:dyDescent="0.2">
      <c r="R9587" s="301"/>
      <c r="S9587" s="301"/>
      <c r="T9587" s="301"/>
      <c r="U9587" s="301"/>
      <c r="V9587" s="301"/>
      <c r="W9587" s="301"/>
      <c r="X9587" s="301"/>
      <c r="Y9587" s="301"/>
      <c r="Z9587" s="301"/>
      <c r="AA9587" s="301"/>
      <c r="AB9587" s="301"/>
      <c r="AC9587" s="301"/>
      <c r="AD9587" s="301"/>
      <c r="AE9587" s="301"/>
      <c r="AF9587" s="301"/>
      <c r="AG9587" s="301"/>
      <c r="AH9587" s="301"/>
      <c r="AI9587" s="301"/>
    </row>
    <row r="9588" spans="18:35" ht="80.099999999999994" customHeight="1" x14ac:dyDescent="0.2">
      <c r="R9588" s="301"/>
      <c r="S9588" s="301"/>
      <c r="T9588" s="301"/>
      <c r="U9588" s="301"/>
      <c r="V9588" s="301"/>
      <c r="W9588" s="301"/>
      <c r="X9588" s="301"/>
      <c r="Y9588" s="301"/>
      <c r="Z9588" s="301"/>
      <c r="AA9588" s="301"/>
      <c r="AB9588" s="301"/>
      <c r="AC9588" s="301"/>
      <c r="AD9588" s="301"/>
      <c r="AE9588" s="301"/>
      <c r="AF9588" s="301"/>
      <c r="AG9588" s="301"/>
      <c r="AH9588" s="301"/>
      <c r="AI9588" s="301"/>
    </row>
    <row r="9589" spans="18:35" ht="80.099999999999994" customHeight="1" x14ac:dyDescent="0.2">
      <c r="R9589" s="301"/>
      <c r="S9589" s="301"/>
      <c r="T9589" s="301"/>
      <c r="U9589" s="301"/>
      <c r="V9589" s="301"/>
      <c r="W9589" s="301"/>
      <c r="X9589" s="301"/>
      <c r="Y9589" s="301"/>
      <c r="Z9589" s="301"/>
      <c r="AA9589" s="301"/>
      <c r="AB9589" s="301"/>
      <c r="AC9589" s="301"/>
      <c r="AD9589" s="301"/>
      <c r="AE9589" s="301"/>
      <c r="AF9589" s="301"/>
      <c r="AG9589" s="301"/>
      <c r="AH9589" s="301"/>
      <c r="AI9589" s="301"/>
    </row>
    <row r="9590" spans="18:35" ht="80.099999999999994" customHeight="1" x14ac:dyDescent="0.2">
      <c r="R9590" s="301"/>
      <c r="S9590" s="301"/>
      <c r="T9590" s="301"/>
      <c r="U9590" s="301"/>
      <c r="V9590" s="301"/>
      <c r="W9590" s="301"/>
      <c r="X9590" s="301"/>
      <c r="Y9590" s="301"/>
      <c r="Z9590" s="301"/>
      <c r="AA9590" s="301"/>
      <c r="AB9590" s="301"/>
      <c r="AC9590" s="301"/>
      <c r="AD9590" s="301"/>
      <c r="AE9590" s="301"/>
      <c r="AF9590" s="301"/>
      <c r="AG9590" s="301"/>
      <c r="AH9590" s="301"/>
      <c r="AI9590" s="301"/>
    </row>
    <row r="9591" spans="18:35" ht="80.099999999999994" customHeight="1" x14ac:dyDescent="0.2">
      <c r="R9591" s="301"/>
      <c r="S9591" s="301"/>
      <c r="T9591" s="301"/>
      <c r="U9591" s="301"/>
      <c r="V9591" s="301"/>
      <c r="W9591" s="301"/>
      <c r="X9591" s="301"/>
      <c r="Y9591" s="301"/>
      <c r="Z9591" s="301"/>
      <c r="AA9591" s="301"/>
      <c r="AB9591" s="301"/>
      <c r="AC9591" s="301"/>
      <c r="AD9591" s="301"/>
      <c r="AE9591" s="301"/>
      <c r="AF9591" s="301"/>
      <c r="AG9591" s="301"/>
      <c r="AH9591" s="301"/>
      <c r="AI9591" s="301"/>
    </row>
    <row r="9592" spans="18:35" ht="80.099999999999994" customHeight="1" x14ac:dyDescent="0.2">
      <c r="R9592" s="301"/>
      <c r="S9592" s="301"/>
      <c r="T9592" s="301"/>
      <c r="U9592" s="301"/>
      <c r="V9592" s="301"/>
      <c r="W9592" s="301"/>
      <c r="X9592" s="301"/>
      <c r="Y9592" s="301"/>
      <c r="Z9592" s="301"/>
      <c r="AA9592" s="301"/>
      <c r="AB9592" s="301"/>
      <c r="AC9592" s="301"/>
      <c r="AD9592" s="301"/>
      <c r="AE9592" s="301"/>
      <c r="AF9592" s="301"/>
      <c r="AG9592" s="301"/>
      <c r="AH9592" s="301"/>
      <c r="AI9592" s="301"/>
    </row>
    <row r="9593" spans="18:35" ht="80.099999999999994" customHeight="1" x14ac:dyDescent="0.2">
      <c r="R9593" s="301"/>
      <c r="S9593" s="301"/>
      <c r="T9593" s="301"/>
      <c r="U9593" s="301"/>
      <c r="V9593" s="301"/>
      <c r="W9593" s="301"/>
      <c r="X9593" s="301"/>
      <c r="Y9593" s="301"/>
      <c r="Z9593" s="301"/>
      <c r="AA9593" s="301"/>
      <c r="AB9593" s="301"/>
      <c r="AC9593" s="301"/>
      <c r="AD9593" s="301"/>
      <c r="AE9593" s="301"/>
      <c r="AF9593" s="301"/>
      <c r="AG9593" s="301"/>
      <c r="AH9593" s="301"/>
      <c r="AI9593" s="301"/>
    </row>
    <row r="9594" spans="18:35" ht="80.099999999999994" customHeight="1" x14ac:dyDescent="0.2">
      <c r="R9594" s="301"/>
      <c r="S9594" s="301"/>
      <c r="T9594" s="301"/>
      <c r="U9594" s="301"/>
      <c r="V9594" s="301"/>
      <c r="W9594" s="301"/>
      <c r="X9594" s="301"/>
      <c r="Y9594" s="301"/>
      <c r="Z9594" s="301"/>
      <c r="AA9594" s="301"/>
      <c r="AB9594" s="301"/>
      <c r="AC9594" s="301"/>
      <c r="AD9594" s="301"/>
      <c r="AE9594" s="301"/>
      <c r="AF9594" s="301"/>
      <c r="AG9594" s="301"/>
      <c r="AH9594" s="301"/>
      <c r="AI9594" s="301"/>
    </row>
    <row r="9595" spans="18:35" ht="80.099999999999994" customHeight="1" x14ac:dyDescent="0.2">
      <c r="R9595" s="301"/>
      <c r="S9595" s="301"/>
      <c r="T9595" s="301"/>
      <c r="U9595" s="301"/>
      <c r="V9595" s="301"/>
      <c r="W9595" s="301"/>
      <c r="X9595" s="301"/>
      <c r="Y9595" s="301"/>
      <c r="Z9595" s="301"/>
      <c r="AA9595" s="301"/>
      <c r="AB9595" s="301"/>
      <c r="AC9595" s="301"/>
      <c r="AD9595" s="301"/>
      <c r="AE9595" s="301"/>
      <c r="AF9595" s="301"/>
      <c r="AG9595" s="301"/>
      <c r="AH9595" s="301"/>
      <c r="AI9595" s="301"/>
    </row>
    <row r="9596" spans="18:35" ht="80.099999999999994" customHeight="1" x14ac:dyDescent="0.2">
      <c r="R9596" s="301"/>
      <c r="S9596" s="301"/>
      <c r="T9596" s="301"/>
      <c r="U9596" s="301"/>
      <c r="V9596" s="301"/>
      <c r="W9596" s="301"/>
      <c r="X9596" s="301"/>
      <c r="Y9596" s="301"/>
      <c r="Z9596" s="301"/>
      <c r="AA9596" s="301"/>
      <c r="AB9596" s="301"/>
      <c r="AC9596" s="301"/>
      <c r="AD9596" s="301"/>
      <c r="AE9596" s="301"/>
      <c r="AF9596" s="301"/>
      <c r="AG9596" s="301"/>
      <c r="AH9596" s="301"/>
      <c r="AI9596" s="301"/>
    </row>
    <row r="9597" spans="18:35" ht="80.099999999999994" customHeight="1" x14ac:dyDescent="0.2">
      <c r="R9597" s="301"/>
      <c r="S9597" s="301"/>
      <c r="T9597" s="301"/>
      <c r="U9597" s="301"/>
      <c r="V9597" s="301"/>
      <c r="W9597" s="301"/>
      <c r="X9597" s="301"/>
      <c r="Y9597" s="301"/>
      <c r="Z9597" s="301"/>
      <c r="AA9597" s="301"/>
      <c r="AB9597" s="301"/>
      <c r="AC9597" s="301"/>
      <c r="AD9597" s="301"/>
      <c r="AE9597" s="301"/>
      <c r="AF9597" s="301"/>
      <c r="AG9597" s="301"/>
      <c r="AH9597" s="301"/>
      <c r="AI9597" s="301"/>
    </row>
    <row r="9598" spans="18:35" ht="80.099999999999994" customHeight="1" x14ac:dyDescent="0.2">
      <c r="R9598" s="301"/>
      <c r="S9598" s="301"/>
      <c r="T9598" s="301"/>
      <c r="U9598" s="301"/>
      <c r="V9598" s="301"/>
      <c r="W9598" s="301"/>
      <c r="X9598" s="301"/>
      <c r="Y9598" s="301"/>
      <c r="Z9598" s="301"/>
      <c r="AA9598" s="301"/>
      <c r="AB9598" s="301"/>
      <c r="AC9598" s="301"/>
      <c r="AD9598" s="301"/>
      <c r="AE9598" s="301"/>
      <c r="AF9598" s="301"/>
      <c r="AG9598" s="301"/>
      <c r="AH9598" s="301"/>
      <c r="AI9598" s="301"/>
    </row>
    <row r="9599" spans="18:35" ht="80.099999999999994" customHeight="1" x14ac:dyDescent="0.2">
      <c r="R9599" s="301"/>
      <c r="S9599" s="301"/>
      <c r="T9599" s="301"/>
      <c r="U9599" s="301"/>
      <c r="V9599" s="301"/>
      <c r="W9599" s="301"/>
      <c r="X9599" s="301"/>
      <c r="Y9599" s="301"/>
      <c r="Z9599" s="301"/>
      <c r="AA9599" s="301"/>
      <c r="AB9599" s="301"/>
      <c r="AC9599" s="301"/>
      <c r="AD9599" s="301"/>
      <c r="AE9599" s="301"/>
      <c r="AF9599" s="301"/>
      <c r="AG9599" s="301"/>
      <c r="AH9599" s="301"/>
      <c r="AI9599" s="301"/>
    </row>
    <row r="9600" spans="18:35" ht="80.099999999999994" customHeight="1" x14ac:dyDescent="0.2">
      <c r="R9600" s="301"/>
      <c r="S9600" s="301"/>
      <c r="T9600" s="301"/>
      <c r="U9600" s="301"/>
      <c r="V9600" s="301"/>
      <c r="W9600" s="301"/>
      <c r="X9600" s="301"/>
      <c r="Y9600" s="301"/>
      <c r="Z9600" s="301"/>
      <c r="AA9600" s="301"/>
      <c r="AB9600" s="301"/>
      <c r="AC9600" s="301"/>
      <c r="AD9600" s="301"/>
      <c r="AE9600" s="301"/>
      <c r="AF9600" s="301"/>
      <c r="AG9600" s="301"/>
      <c r="AH9600" s="301"/>
      <c r="AI9600" s="301"/>
    </row>
    <row r="9601" spans="18:35" ht="80.099999999999994" customHeight="1" x14ac:dyDescent="0.2">
      <c r="R9601" s="301"/>
      <c r="S9601" s="301"/>
      <c r="T9601" s="301"/>
      <c r="U9601" s="301"/>
      <c r="V9601" s="301"/>
      <c r="W9601" s="301"/>
      <c r="X9601" s="301"/>
      <c r="Y9601" s="301"/>
      <c r="Z9601" s="301"/>
      <c r="AA9601" s="301"/>
      <c r="AB9601" s="301"/>
      <c r="AC9601" s="301"/>
      <c r="AD9601" s="301"/>
      <c r="AE9601" s="301"/>
      <c r="AF9601" s="301"/>
      <c r="AG9601" s="301"/>
      <c r="AH9601" s="301"/>
      <c r="AI9601" s="301"/>
    </row>
    <row r="9602" spans="18:35" ht="80.099999999999994" customHeight="1" x14ac:dyDescent="0.2">
      <c r="R9602" s="301"/>
      <c r="S9602" s="301"/>
      <c r="T9602" s="301"/>
      <c r="U9602" s="301"/>
      <c r="V9602" s="301"/>
      <c r="W9602" s="301"/>
      <c r="X9602" s="301"/>
      <c r="Y9602" s="301"/>
      <c r="Z9602" s="301"/>
      <c r="AA9602" s="301"/>
      <c r="AB9602" s="301"/>
      <c r="AC9602" s="301"/>
      <c r="AD9602" s="301"/>
      <c r="AE9602" s="301"/>
      <c r="AF9602" s="301"/>
      <c r="AG9602" s="301"/>
      <c r="AH9602" s="301"/>
      <c r="AI9602" s="301"/>
    </row>
    <row r="9603" spans="18:35" ht="80.099999999999994" customHeight="1" x14ac:dyDescent="0.2">
      <c r="R9603" s="301"/>
      <c r="S9603" s="301"/>
      <c r="T9603" s="301"/>
      <c r="U9603" s="301"/>
      <c r="V9603" s="301"/>
      <c r="W9603" s="301"/>
      <c r="X9603" s="301"/>
      <c r="Y9603" s="301"/>
      <c r="Z9603" s="301"/>
      <c r="AA9603" s="301"/>
      <c r="AB9603" s="301"/>
      <c r="AC9603" s="301"/>
      <c r="AD9603" s="301"/>
      <c r="AE9603" s="301"/>
      <c r="AF9603" s="301"/>
      <c r="AG9603" s="301"/>
      <c r="AH9603" s="301"/>
      <c r="AI9603" s="301"/>
    </row>
    <row r="9604" spans="18:35" ht="80.099999999999994" customHeight="1" x14ac:dyDescent="0.2">
      <c r="R9604" s="301"/>
      <c r="S9604" s="301"/>
      <c r="T9604" s="301"/>
      <c r="U9604" s="301"/>
      <c r="V9604" s="301"/>
      <c r="W9604" s="301"/>
      <c r="X9604" s="301"/>
      <c r="Y9604" s="301"/>
      <c r="Z9604" s="301"/>
      <c r="AA9604" s="301"/>
      <c r="AB9604" s="301"/>
      <c r="AC9604" s="301"/>
      <c r="AD9604" s="301"/>
      <c r="AE9604" s="301"/>
      <c r="AF9604" s="301"/>
      <c r="AG9604" s="301"/>
      <c r="AH9604" s="301"/>
      <c r="AI9604" s="301"/>
    </row>
    <row r="9605" spans="18:35" ht="80.099999999999994" customHeight="1" x14ac:dyDescent="0.2">
      <c r="R9605" s="301"/>
      <c r="S9605" s="301"/>
      <c r="T9605" s="301"/>
      <c r="U9605" s="301"/>
      <c r="V9605" s="301"/>
      <c r="W9605" s="301"/>
      <c r="X9605" s="301"/>
      <c r="Y9605" s="301"/>
      <c r="Z9605" s="301"/>
      <c r="AA9605" s="301"/>
      <c r="AB9605" s="301"/>
      <c r="AC9605" s="301"/>
      <c r="AD9605" s="301"/>
      <c r="AE9605" s="301"/>
      <c r="AF9605" s="301"/>
      <c r="AG9605" s="301"/>
      <c r="AH9605" s="301"/>
      <c r="AI9605" s="301"/>
    </row>
    <row r="9606" spans="18:35" ht="80.099999999999994" customHeight="1" x14ac:dyDescent="0.2">
      <c r="R9606" s="301"/>
      <c r="S9606" s="301"/>
      <c r="T9606" s="301"/>
      <c r="U9606" s="301"/>
      <c r="V9606" s="301"/>
      <c r="W9606" s="301"/>
      <c r="X9606" s="301"/>
      <c r="Y9606" s="301"/>
      <c r="Z9606" s="301"/>
      <c r="AA9606" s="301"/>
      <c r="AB9606" s="301"/>
      <c r="AC9606" s="301"/>
      <c r="AD9606" s="301"/>
      <c r="AE9606" s="301"/>
      <c r="AF9606" s="301"/>
      <c r="AG9606" s="301"/>
      <c r="AH9606" s="301"/>
      <c r="AI9606" s="301"/>
    </row>
    <row r="9607" spans="18:35" ht="80.099999999999994" customHeight="1" x14ac:dyDescent="0.2">
      <c r="R9607" s="301"/>
      <c r="S9607" s="301"/>
      <c r="T9607" s="301"/>
      <c r="U9607" s="301"/>
      <c r="V9607" s="301"/>
      <c r="W9607" s="301"/>
      <c r="X9607" s="301"/>
      <c r="Y9607" s="301"/>
      <c r="Z9607" s="301"/>
      <c r="AA9607" s="301"/>
      <c r="AB9607" s="301"/>
      <c r="AC9607" s="301"/>
      <c r="AD9607" s="301"/>
      <c r="AE9607" s="301"/>
      <c r="AF9607" s="301"/>
      <c r="AG9607" s="301"/>
      <c r="AH9607" s="301"/>
      <c r="AI9607" s="301"/>
    </row>
    <row r="9608" spans="18:35" ht="80.099999999999994" customHeight="1" x14ac:dyDescent="0.2">
      <c r="R9608" s="301"/>
      <c r="S9608" s="301"/>
      <c r="T9608" s="301"/>
      <c r="U9608" s="301"/>
      <c r="V9608" s="301"/>
      <c r="W9608" s="301"/>
      <c r="X9608" s="301"/>
      <c r="Y9608" s="301"/>
      <c r="Z9608" s="301"/>
      <c r="AA9608" s="301"/>
      <c r="AB9608" s="301"/>
      <c r="AC9608" s="301"/>
      <c r="AD9608" s="301"/>
      <c r="AE9608" s="301"/>
      <c r="AF9608" s="301"/>
      <c r="AG9608" s="301"/>
      <c r="AH9608" s="301"/>
      <c r="AI9608" s="301"/>
    </row>
    <row r="9609" spans="18:35" ht="80.099999999999994" customHeight="1" x14ac:dyDescent="0.2">
      <c r="R9609" s="301"/>
      <c r="S9609" s="301"/>
      <c r="T9609" s="301"/>
      <c r="U9609" s="301"/>
      <c r="V9609" s="301"/>
      <c r="W9609" s="301"/>
      <c r="X9609" s="301"/>
      <c r="Y9609" s="301"/>
      <c r="Z9609" s="301"/>
      <c r="AA9609" s="301"/>
      <c r="AB9609" s="301"/>
      <c r="AC9609" s="301"/>
      <c r="AD9609" s="301"/>
      <c r="AE9609" s="301"/>
      <c r="AF9609" s="301"/>
      <c r="AG9609" s="301"/>
      <c r="AH9609" s="301"/>
      <c r="AI9609" s="301"/>
    </row>
    <row r="9610" spans="18:35" ht="80.099999999999994" customHeight="1" x14ac:dyDescent="0.2">
      <c r="R9610" s="301"/>
      <c r="S9610" s="301"/>
      <c r="T9610" s="301"/>
      <c r="U9610" s="301"/>
      <c r="V9610" s="301"/>
      <c r="W9610" s="301"/>
      <c r="X9610" s="301"/>
      <c r="Y9610" s="301"/>
      <c r="Z9610" s="301"/>
      <c r="AA9610" s="301"/>
      <c r="AB9610" s="301"/>
      <c r="AC9610" s="301"/>
      <c r="AD9610" s="301"/>
      <c r="AE9610" s="301"/>
      <c r="AF9610" s="301"/>
      <c r="AG9610" s="301"/>
      <c r="AH9610" s="301"/>
      <c r="AI9610" s="301"/>
    </row>
    <row r="9611" spans="18:35" ht="80.099999999999994" customHeight="1" x14ac:dyDescent="0.2">
      <c r="R9611" s="301"/>
      <c r="S9611" s="301"/>
      <c r="T9611" s="301"/>
      <c r="U9611" s="301"/>
      <c r="V9611" s="301"/>
      <c r="W9611" s="301"/>
      <c r="X9611" s="301"/>
      <c r="Y9611" s="301"/>
      <c r="Z9611" s="301"/>
      <c r="AA9611" s="301"/>
      <c r="AB9611" s="301"/>
      <c r="AC9611" s="301"/>
      <c r="AD9611" s="301"/>
      <c r="AE9611" s="301"/>
      <c r="AF9611" s="301"/>
      <c r="AG9611" s="301"/>
      <c r="AH9611" s="301"/>
      <c r="AI9611" s="301"/>
    </row>
    <row r="9612" spans="18:35" ht="80.099999999999994" customHeight="1" x14ac:dyDescent="0.2">
      <c r="R9612" s="301"/>
      <c r="S9612" s="301"/>
      <c r="T9612" s="301"/>
      <c r="U9612" s="301"/>
      <c r="V9612" s="301"/>
      <c r="W9612" s="301"/>
      <c r="X9612" s="301"/>
      <c r="Y9612" s="301"/>
      <c r="Z9612" s="301"/>
      <c r="AA9612" s="301"/>
      <c r="AB9612" s="301"/>
      <c r="AC9612" s="301"/>
      <c r="AD9612" s="301"/>
      <c r="AE9612" s="301"/>
      <c r="AF9612" s="301"/>
      <c r="AG9612" s="301"/>
      <c r="AH9612" s="301"/>
      <c r="AI9612" s="301"/>
    </row>
    <row r="9613" spans="18:35" ht="80.099999999999994" customHeight="1" x14ac:dyDescent="0.2">
      <c r="R9613" s="301"/>
      <c r="S9613" s="301"/>
      <c r="T9613" s="301"/>
      <c r="U9613" s="301"/>
      <c r="V9613" s="301"/>
      <c r="W9613" s="301"/>
      <c r="X9613" s="301"/>
      <c r="Y9613" s="301"/>
      <c r="Z9613" s="301"/>
      <c r="AA9613" s="301"/>
      <c r="AB9613" s="301"/>
      <c r="AC9613" s="301"/>
      <c r="AD9613" s="301"/>
      <c r="AE9613" s="301"/>
      <c r="AF9613" s="301"/>
      <c r="AG9613" s="301"/>
      <c r="AH9613" s="301"/>
      <c r="AI9613" s="301"/>
    </row>
    <row r="9614" spans="18:35" ht="80.099999999999994" customHeight="1" x14ac:dyDescent="0.2">
      <c r="R9614" s="301"/>
      <c r="S9614" s="301"/>
      <c r="T9614" s="301"/>
      <c r="U9614" s="301"/>
      <c r="V9614" s="301"/>
      <c r="W9614" s="301"/>
      <c r="X9614" s="301"/>
      <c r="Y9614" s="301"/>
      <c r="Z9614" s="301"/>
      <c r="AA9614" s="301"/>
      <c r="AB9614" s="301"/>
      <c r="AC9614" s="301"/>
      <c r="AD9614" s="301"/>
      <c r="AE9614" s="301"/>
      <c r="AF9614" s="301"/>
      <c r="AG9614" s="301"/>
      <c r="AH9614" s="301"/>
      <c r="AI9614" s="301"/>
    </row>
    <row r="9615" spans="18:35" ht="80.099999999999994" customHeight="1" x14ac:dyDescent="0.2">
      <c r="R9615" s="301"/>
      <c r="S9615" s="301"/>
      <c r="T9615" s="301"/>
      <c r="U9615" s="301"/>
      <c r="V9615" s="301"/>
      <c r="W9615" s="301"/>
      <c r="X9615" s="301"/>
      <c r="Y9615" s="301"/>
      <c r="Z9615" s="301"/>
      <c r="AA9615" s="301"/>
      <c r="AB9615" s="301"/>
      <c r="AC9615" s="301"/>
      <c r="AD9615" s="301"/>
      <c r="AE9615" s="301"/>
      <c r="AF9615" s="301"/>
      <c r="AG9615" s="301"/>
      <c r="AH9615" s="301"/>
      <c r="AI9615" s="301"/>
    </row>
    <row r="9616" spans="18:35" ht="80.099999999999994" customHeight="1" x14ac:dyDescent="0.2">
      <c r="R9616" s="301"/>
      <c r="S9616" s="301"/>
      <c r="T9616" s="301"/>
      <c r="U9616" s="301"/>
      <c r="V9616" s="301"/>
      <c r="W9616" s="301"/>
      <c r="X9616" s="301"/>
      <c r="Y9616" s="301"/>
      <c r="Z9616" s="301"/>
      <c r="AA9616" s="301"/>
      <c r="AB9616" s="301"/>
      <c r="AC9616" s="301"/>
      <c r="AD9616" s="301"/>
      <c r="AE9616" s="301"/>
      <c r="AF9616" s="301"/>
      <c r="AG9616" s="301"/>
      <c r="AH9616" s="301"/>
      <c r="AI9616" s="301"/>
    </row>
    <row r="9617" spans="18:35" ht="80.099999999999994" customHeight="1" x14ac:dyDescent="0.2">
      <c r="R9617" s="301"/>
      <c r="S9617" s="301"/>
      <c r="T9617" s="301"/>
      <c r="U9617" s="301"/>
      <c r="V9617" s="301"/>
      <c r="W9617" s="301"/>
      <c r="X9617" s="301"/>
      <c r="Y9617" s="301"/>
      <c r="Z9617" s="301"/>
      <c r="AA9617" s="301"/>
      <c r="AB9617" s="301"/>
      <c r="AC9617" s="301"/>
      <c r="AD9617" s="301"/>
      <c r="AE9617" s="301"/>
      <c r="AF9617" s="301"/>
      <c r="AG9617" s="301"/>
      <c r="AH9617" s="301"/>
      <c r="AI9617" s="301"/>
    </row>
    <row r="9618" spans="18:35" ht="80.099999999999994" customHeight="1" x14ac:dyDescent="0.2">
      <c r="R9618" s="301"/>
      <c r="S9618" s="301"/>
      <c r="T9618" s="301"/>
      <c r="U9618" s="301"/>
      <c r="V9618" s="301"/>
      <c r="W9618" s="301"/>
      <c r="X9618" s="301"/>
      <c r="Y9618" s="301"/>
      <c r="Z9618" s="301"/>
      <c r="AA9618" s="301"/>
      <c r="AB9618" s="301"/>
      <c r="AC9618" s="301"/>
      <c r="AD9618" s="301"/>
      <c r="AE9618" s="301"/>
      <c r="AF9618" s="301"/>
      <c r="AG9618" s="301"/>
      <c r="AH9618" s="301"/>
      <c r="AI9618" s="301"/>
    </row>
    <row r="9619" spans="18:35" ht="80.099999999999994" customHeight="1" x14ac:dyDescent="0.2">
      <c r="R9619" s="301"/>
      <c r="S9619" s="301"/>
      <c r="T9619" s="301"/>
      <c r="U9619" s="301"/>
      <c r="V9619" s="301"/>
      <c r="W9619" s="301"/>
      <c r="X9619" s="301"/>
      <c r="Y9619" s="301"/>
      <c r="Z9619" s="301"/>
      <c r="AA9619" s="301"/>
      <c r="AB9619" s="301"/>
      <c r="AC9619" s="301"/>
      <c r="AD9619" s="301"/>
      <c r="AE9619" s="301"/>
      <c r="AF9619" s="301"/>
      <c r="AG9619" s="301"/>
      <c r="AH9619" s="301"/>
      <c r="AI9619" s="301"/>
    </row>
    <row r="9620" spans="18:35" ht="80.099999999999994" customHeight="1" x14ac:dyDescent="0.2">
      <c r="R9620" s="301"/>
      <c r="S9620" s="301"/>
      <c r="T9620" s="301"/>
      <c r="U9620" s="301"/>
      <c r="V9620" s="301"/>
      <c r="W9620" s="301"/>
      <c r="X9620" s="301"/>
      <c r="Y9620" s="301"/>
      <c r="Z9620" s="301"/>
      <c r="AA9620" s="301"/>
      <c r="AB9620" s="301"/>
      <c r="AC9620" s="301"/>
      <c r="AD9620" s="301"/>
      <c r="AE9620" s="301"/>
      <c r="AF9620" s="301"/>
      <c r="AG9620" s="301"/>
      <c r="AH9620" s="301"/>
      <c r="AI9620" s="301"/>
    </row>
    <row r="9621" spans="18:35" ht="80.099999999999994" customHeight="1" x14ac:dyDescent="0.2">
      <c r="R9621" s="301"/>
      <c r="S9621" s="301"/>
      <c r="T9621" s="301"/>
      <c r="U9621" s="301"/>
      <c r="V9621" s="301"/>
      <c r="W9621" s="301"/>
      <c r="X9621" s="301"/>
      <c r="Y9621" s="301"/>
      <c r="Z9621" s="301"/>
      <c r="AA9621" s="301"/>
      <c r="AB9621" s="301"/>
      <c r="AC9621" s="301"/>
      <c r="AD9621" s="301"/>
      <c r="AE9621" s="301"/>
      <c r="AF9621" s="301"/>
      <c r="AG9621" s="301"/>
      <c r="AH9621" s="301"/>
      <c r="AI9621" s="301"/>
    </row>
    <row r="9622" spans="18:35" ht="80.099999999999994" customHeight="1" x14ac:dyDescent="0.2">
      <c r="R9622" s="301"/>
      <c r="S9622" s="301"/>
      <c r="T9622" s="301"/>
      <c r="U9622" s="301"/>
      <c r="V9622" s="301"/>
      <c r="W9622" s="301"/>
      <c r="X9622" s="301"/>
      <c r="Y9622" s="301"/>
      <c r="Z9622" s="301"/>
      <c r="AA9622" s="301"/>
      <c r="AB9622" s="301"/>
      <c r="AC9622" s="301"/>
      <c r="AD9622" s="301"/>
      <c r="AE9622" s="301"/>
      <c r="AF9622" s="301"/>
      <c r="AG9622" s="301"/>
      <c r="AH9622" s="301"/>
      <c r="AI9622" s="301"/>
    </row>
    <row r="9623" spans="18:35" ht="80.099999999999994" customHeight="1" x14ac:dyDescent="0.2">
      <c r="R9623" s="301"/>
      <c r="S9623" s="301"/>
      <c r="T9623" s="301"/>
      <c r="U9623" s="301"/>
      <c r="V9623" s="301"/>
      <c r="W9623" s="301"/>
      <c r="X9623" s="301"/>
      <c r="Y9623" s="301"/>
      <c r="Z9623" s="301"/>
      <c r="AA9623" s="301"/>
      <c r="AB9623" s="301"/>
      <c r="AC9623" s="301"/>
      <c r="AD9623" s="301"/>
      <c r="AE9623" s="301"/>
      <c r="AF9623" s="301"/>
      <c r="AG9623" s="301"/>
      <c r="AH9623" s="301"/>
      <c r="AI9623" s="301"/>
    </row>
    <row r="9624" spans="18:35" ht="80.099999999999994" customHeight="1" x14ac:dyDescent="0.2">
      <c r="R9624" s="301"/>
      <c r="S9624" s="301"/>
      <c r="T9624" s="301"/>
      <c r="U9624" s="301"/>
      <c r="V9624" s="301"/>
      <c r="W9624" s="301"/>
      <c r="X9624" s="301"/>
      <c r="Y9624" s="301"/>
      <c r="Z9624" s="301"/>
      <c r="AA9624" s="301"/>
      <c r="AB9624" s="301"/>
      <c r="AC9624" s="301"/>
      <c r="AD9624" s="301"/>
      <c r="AE9624" s="301"/>
      <c r="AF9624" s="301"/>
      <c r="AG9624" s="301"/>
      <c r="AH9624" s="301"/>
      <c r="AI9624" s="301"/>
    </row>
    <row r="9625" spans="18:35" ht="80.099999999999994" customHeight="1" x14ac:dyDescent="0.2">
      <c r="R9625" s="301"/>
      <c r="S9625" s="301"/>
      <c r="T9625" s="301"/>
      <c r="U9625" s="301"/>
      <c r="V9625" s="301"/>
      <c r="W9625" s="301"/>
      <c r="X9625" s="301"/>
      <c r="Y9625" s="301"/>
      <c r="Z9625" s="301"/>
      <c r="AA9625" s="301"/>
      <c r="AB9625" s="301"/>
      <c r="AC9625" s="301"/>
      <c r="AD9625" s="301"/>
      <c r="AE9625" s="301"/>
      <c r="AF9625" s="301"/>
      <c r="AG9625" s="301"/>
      <c r="AH9625" s="301"/>
      <c r="AI9625" s="301"/>
    </row>
    <row r="9626" spans="18:35" ht="80.099999999999994" customHeight="1" x14ac:dyDescent="0.2">
      <c r="R9626" s="301"/>
      <c r="S9626" s="301"/>
      <c r="T9626" s="301"/>
      <c r="U9626" s="301"/>
      <c r="V9626" s="301"/>
      <c r="W9626" s="301"/>
      <c r="X9626" s="301"/>
      <c r="Y9626" s="301"/>
      <c r="Z9626" s="301"/>
      <c r="AA9626" s="301"/>
      <c r="AB9626" s="301"/>
      <c r="AC9626" s="301"/>
      <c r="AD9626" s="301"/>
      <c r="AE9626" s="301"/>
      <c r="AF9626" s="301"/>
      <c r="AG9626" s="301"/>
      <c r="AH9626" s="301"/>
      <c r="AI9626" s="301"/>
    </row>
    <row r="9627" spans="18:35" ht="80.099999999999994" customHeight="1" x14ac:dyDescent="0.2">
      <c r="R9627" s="301"/>
      <c r="S9627" s="301"/>
      <c r="T9627" s="301"/>
      <c r="U9627" s="301"/>
      <c r="V9627" s="301"/>
      <c r="W9627" s="301"/>
      <c r="X9627" s="301"/>
      <c r="Y9627" s="301"/>
      <c r="Z9627" s="301"/>
      <c r="AA9627" s="301"/>
      <c r="AB9627" s="301"/>
      <c r="AC9627" s="301"/>
      <c r="AD9627" s="301"/>
      <c r="AE9627" s="301"/>
      <c r="AF9627" s="301"/>
      <c r="AG9627" s="301"/>
      <c r="AH9627" s="301"/>
      <c r="AI9627" s="301"/>
    </row>
    <row r="9628" spans="18:35" ht="80.099999999999994" customHeight="1" x14ac:dyDescent="0.2">
      <c r="R9628" s="301"/>
      <c r="S9628" s="301"/>
      <c r="T9628" s="301"/>
      <c r="U9628" s="301"/>
      <c r="V9628" s="301"/>
      <c r="W9628" s="301"/>
      <c r="X9628" s="301"/>
      <c r="Y9628" s="301"/>
      <c r="Z9628" s="301"/>
      <c r="AA9628" s="301"/>
      <c r="AB9628" s="301"/>
      <c r="AC9628" s="301"/>
      <c r="AD9628" s="301"/>
      <c r="AE9628" s="301"/>
      <c r="AF9628" s="301"/>
      <c r="AG9628" s="301"/>
      <c r="AH9628" s="301"/>
      <c r="AI9628" s="301"/>
    </row>
    <row r="9629" spans="18:35" ht="80.099999999999994" customHeight="1" x14ac:dyDescent="0.2">
      <c r="R9629" s="301"/>
      <c r="S9629" s="301"/>
      <c r="T9629" s="301"/>
      <c r="U9629" s="301"/>
      <c r="V9629" s="301"/>
      <c r="W9629" s="301"/>
      <c r="X9629" s="301"/>
      <c r="Y9629" s="301"/>
      <c r="Z9629" s="301"/>
      <c r="AA9629" s="301"/>
      <c r="AB9629" s="301"/>
      <c r="AC9629" s="301"/>
      <c r="AD9629" s="301"/>
      <c r="AE9629" s="301"/>
      <c r="AF9629" s="301"/>
      <c r="AG9629" s="301"/>
      <c r="AH9629" s="301"/>
      <c r="AI9629" s="301"/>
    </row>
    <row r="9630" spans="18:35" ht="80.099999999999994" customHeight="1" x14ac:dyDescent="0.2">
      <c r="R9630" s="301"/>
      <c r="S9630" s="301"/>
      <c r="T9630" s="301"/>
      <c r="U9630" s="301"/>
      <c r="V9630" s="301"/>
      <c r="W9630" s="301"/>
      <c r="X9630" s="301"/>
      <c r="Y9630" s="301"/>
      <c r="Z9630" s="301"/>
      <c r="AA9630" s="301"/>
      <c r="AB9630" s="301"/>
      <c r="AC9630" s="301"/>
      <c r="AD9630" s="301"/>
      <c r="AE9630" s="301"/>
      <c r="AF9630" s="301"/>
      <c r="AG9630" s="301"/>
      <c r="AH9630" s="301"/>
      <c r="AI9630" s="301"/>
    </row>
    <row r="9631" spans="18:35" ht="80.099999999999994" customHeight="1" x14ac:dyDescent="0.2">
      <c r="R9631" s="301"/>
      <c r="S9631" s="301"/>
      <c r="T9631" s="301"/>
      <c r="U9631" s="301"/>
      <c r="V9631" s="301"/>
      <c r="W9631" s="301"/>
      <c r="X9631" s="301"/>
      <c r="Y9631" s="301"/>
      <c r="Z9631" s="301"/>
      <c r="AA9631" s="301"/>
      <c r="AB9631" s="301"/>
      <c r="AC9631" s="301"/>
      <c r="AD9631" s="301"/>
      <c r="AE9631" s="301"/>
      <c r="AF9631" s="301"/>
      <c r="AG9631" s="301"/>
      <c r="AH9631" s="301"/>
      <c r="AI9631" s="301"/>
    </row>
    <row r="9632" spans="18:35" ht="80.099999999999994" customHeight="1" x14ac:dyDescent="0.2">
      <c r="R9632" s="301"/>
      <c r="S9632" s="301"/>
      <c r="T9632" s="301"/>
      <c r="U9632" s="301"/>
      <c r="V9632" s="301"/>
      <c r="W9632" s="301"/>
      <c r="X9632" s="301"/>
      <c r="Y9632" s="301"/>
      <c r="Z9632" s="301"/>
      <c r="AA9632" s="301"/>
      <c r="AB9632" s="301"/>
      <c r="AC9632" s="301"/>
      <c r="AD9632" s="301"/>
      <c r="AE9632" s="301"/>
      <c r="AF9632" s="301"/>
      <c r="AG9632" s="301"/>
      <c r="AH9632" s="301"/>
      <c r="AI9632" s="301"/>
    </row>
    <row r="9633" spans="18:35" ht="80.099999999999994" customHeight="1" x14ac:dyDescent="0.2">
      <c r="R9633" s="301"/>
      <c r="S9633" s="301"/>
      <c r="T9633" s="301"/>
      <c r="U9633" s="301"/>
      <c r="V9633" s="301"/>
      <c r="W9633" s="301"/>
      <c r="X9633" s="301"/>
      <c r="Y9633" s="301"/>
      <c r="Z9633" s="301"/>
      <c r="AA9633" s="301"/>
      <c r="AB9633" s="301"/>
      <c r="AC9633" s="301"/>
      <c r="AD9633" s="301"/>
      <c r="AE9633" s="301"/>
      <c r="AF9633" s="301"/>
      <c r="AG9633" s="301"/>
      <c r="AH9633" s="301"/>
      <c r="AI9633" s="301"/>
    </row>
    <row r="9634" spans="18:35" ht="80.099999999999994" customHeight="1" x14ac:dyDescent="0.2">
      <c r="R9634" s="301"/>
      <c r="S9634" s="301"/>
      <c r="T9634" s="301"/>
      <c r="U9634" s="301"/>
      <c r="V9634" s="301"/>
      <c r="W9634" s="301"/>
      <c r="X9634" s="301"/>
      <c r="Y9634" s="301"/>
      <c r="Z9634" s="301"/>
      <c r="AA9634" s="301"/>
      <c r="AB9634" s="301"/>
      <c r="AC9634" s="301"/>
      <c r="AD9634" s="301"/>
      <c r="AE9634" s="301"/>
      <c r="AF9634" s="301"/>
      <c r="AG9634" s="301"/>
      <c r="AH9634" s="301"/>
      <c r="AI9634" s="301"/>
    </row>
    <row r="9635" spans="18:35" ht="80.099999999999994" customHeight="1" x14ac:dyDescent="0.2">
      <c r="R9635" s="301"/>
      <c r="S9635" s="301"/>
      <c r="T9635" s="301"/>
      <c r="U9635" s="301"/>
      <c r="V9635" s="301"/>
      <c r="W9635" s="301"/>
      <c r="X9635" s="301"/>
      <c r="Y9635" s="301"/>
      <c r="Z9635" s="301"/>
      <c r="AA9635" s="301"/>
      <c r="AB9635" s="301"/>
      <c r="AC9635" s="301"/>
      <c r="AD9635" s="301"/>
      <c r="AE9635" s="301"/>
      <c r="AF9635" s="301"/>
      <c r="AG9635" s="301"/>
      <c r="AH9635" s="301"/>
      <c r="AI9635" s="301"/>
    </row>
    <row r="9636" spans="18:35" ht="80.099999999999994" customHeight="1" x14ac:dyDescent="0.2">
      <c r="R9636" s="301"/>
      <c r="S9636" s="301"/>
      <c r="T9636" s="301"/>
      <c r="U9636" s="301"/>
      <c r="V9636" s="301"/>
      <c r="W9636" s="301"/>
      <c r="X9636" s="301"/>
      <c r="Y9636" s="301"/>
      <c r="Z9636" s="301"/>
      <c r="AA9636" s="301"/>
      <c r="AB9636" s="301"/>
      <c r="AC9636" s="301"/>
      <c r="AD9636" s="301"/>
      <c r="AE9636" s="301"/>
      <c r="AF9636" s="301"/>
      <c r="AG9636" s="301"/>
      <c r="AH9636" s="301"/>
      <c r="AI9636" s="301"/>
    </row>
    <row r="9637" spans="18:35" ht="80.099999999999994" customHeight="1" x14ac:dyDescent="0.2">
      <c r="R9637" s="301"/>
      <c r="S9637" s="301"/>
      <c r="T9637" s="301"/>
      <c r="U9637" s="301"/>
      <c r="V9637" s="301"/>
      <c r="W9637" s="301"/>
      <c r="X9637" s="301"/>
      <c r="Y9637" s="301"/>
      <c r="Z9637" s="301"/>
      <c r="AA9637" s="301"/>
      <c r="AB9637" s="301"/>
      <c r="AC9637" s="301"/>
      <c r="AD9637" s="301"/>
      <c r="AE9637" s="301"/>
      <c r="AF9637" s="301"/>
      <c r="AG9637" s="301"/>
      <c r="AH9637" s="301"/>
      <c r="AI9637" s="301"/>
    </row>
    <row r="9638" spans="18:35" ht="80.099999999999994" customHeight="1" x14ac:dyDescent="0.2">
      <c r="R9638" s="301"/>
      <c r="S9638" s="301"/>
      <c r="T9638" s="301"/>
      <c r="U9638" s="301"/>
      <c r="V9638" s="301"/>
      <c r="W9638" s="301"/>
      <c r="X9638" s="301"/>
      <c r="Y9638" s="301"/>
      <c r="Z9638" s="301"/>
      <c r="AA9638" s="301"/>
      <c r="AB9638" s="301"/>
      <c r="AC9638" s="301"/>
      <c r="AD9638" s="301"/>
      <c r="AE9638" s="301"/>
      <c r="AF9638" s="301"/>
      <c r="AG9638" s="301"/>
      <c r="AH9638" s="301"/>
      <c r="AI9638" s="301"/>
    </row>
    <row r="9639" spans="18:35" ht="80.099999999999994" customHeight="1" x14ac:dyDescent="0.2">
      <c r="R9639" s="301"/>
      <c r="S9639" s="301"/>
      <c r="T9639" s="301"/>
      <c r="U9639" s="301"/>
      <c r="V9639" s="301"/>
      <c r="W9639" s="301"/>
      <c r="X9639" s="301"/>
      <c r="Y9639" s="301"/>
      <c r="Z9639" s="301"/>
      <c r="AA9639" s="301"/>
      <c r="AB9639" s="301"/>
      <c r="AC9639" s="301"/>
      <c r="AD9639" s="301"/>
      <c r="AE9639" s="301"/>
      <c r="AF9639" s="301"/>
      <c r="AG9639" s="301"/>
      <c r="AH9639" s="301"/>
      <c r="AI9639" s="301"/>
    </row>
    <row r="9640" spans="18:35" ht="80.099999999999994" customHeight="1" x14ac:dyDescent="0.2">
      <c r="R9640" s="301"/>
      <c r="S9640" s="301"/>
      <c r="T9640" s="301"/>
      <c r="U9640" s="301"/>
      <c r="V9640" s="301"/>
      <c r="W9640" s="301"/>
      <c r="X9640" s="301"/>
      <c r="Y9640" s="301"/>
      <c r="Z9640" s="301"/>
      <c r="AA9640" s="301"/>
      <c r="AB9640" s="301"/>
      <c r="AC9640" s="301"/>
      <c r="AD9640" s="301"/>
      <c r="AE9640" s="301"/>
      <c r="AF9640" s="301"/>
      <c r="AG9640" s="301"/>
      <c r="AH9640" s="301"/>
      <c r="AI9640" s="301"/>
    </row>
    <row r="9641" spans="18:35" ht="80.099999999999994" customHeight="1" x14ac:dyDescent="0.2">
      <c r="R9641" s="301"/>
      <c r="S9641" s="301"/>
      <c r="T9641" s="301"/>
      <c r="U9641" s="301"/>
      <c r="V9641" s="301"/>
      <c r="W9641" s="301"/>
      <c r="X9641" s="301"/>
      <c r="Y9641" s="301"/>
      <c r="Z9641" s="301"/>
      <c r="AA9641" s="301"/>
      <c r="AB9641" s="301"/>
      <c r="AC9641" s="301"/>
      <c r="AD9641" s="301"/>
      <c r="AE9641" s="301"/>
      <c r="AF9641" s="301"/>
      <c r="AG9641" s="301"/>
      <c r="AH9641" s="301"/>
      <c r="AI9641" s="301"/>
    </row>
    <row r="9642" spans="18:35" ht="80.099999999999994" customHeight="1" x14ac:dyDescent="0.2">
      <c r="R9642" s="301"/>
      <c r="S9642" s="301"/>
      <c r="T9642" s="301"/>
      <c r="U9642" s="301"/>
      <c r="V9642" s="301"/>
      <c r="W9642" s="301"/>
      <c r="X9642" s="301"/>
      <c r="Y9642" s="301"/>
      <c r="Z9642" s="301"/>
      <c r="AA9642" s="301"/>
      <c r="AB9642" s="301"/>
      <c r="AC9642" s="301"/>
      <c r="AD9642" s="301"/>
      <c r="AE9642" s="301"/>
      <c r="AF9642" s="301"/>
      <c r="AG9642" s="301"/>
      <c r="AH9642" s="301"/>
      <c r="AI9642" s="301"/>
    </row>
    <row r="9643" spans="18:35" ht="80.099999999999994" customHeight="1" x14ac:dyDescent="0.2">
      <c r="R9643" s="301"/>
      <c r="S9643" s="301"/>
      <c r="T9643" s="301"/>
      <c r="U9643" s="301"/>
      <c r="V9643" s="301"/>
      <c r="W9643" s="301"/>
      <c r="X9643" s="301"/>
      <c r="Y9643" s="301"/>
      <c r="Z9643" s="301"/>
      <c r="AA9643" s="301"/>
      <c r="AB9643" s="301"/>
      <c r="AC9643" s="301"/>
      <c r="AD9643" s="301"/>
      <c r="AE9643" s="301"/>
      <c r="AF9643" s="301"/>
      <c r="AG9643" s="301"/>
      <c r="AH9643" s="301"/>
      <c r="AI9643" s="301"/>
    </row>
    <row r="9644" spans="18:35" ht="80.099999999999994" customHeight="1" x14ac:dyDescent="0.2">
      <c r="R9644" s="301"/>
      <c r="S9644" s="301"/>
      <c r="T9644" s="301"/>
      <c r="U9644" s="301"/>
      <c r="V9644" s="301"/>
      <c r="W9644" s="301"/>
      <c r="X9644" s="301"/>
      <c r="Y9644" s="301"/>
      <c r="Z9644" s="301"/>
      <c r="AA9644" s="301"/>
      <c r="AB9644" s="301"/>
      <c r="AC9644" s="301"/>
      <c r="AD9644" s="301"/>
      <c r="AE9644" s="301"/>
      <c r="AF9644" s="301"/>
      <c r="AG9644" s="301"/>
      <c r="AH9644" s="301"/>
      <c r="AI9644" s="301"/>
    </row>
    <row r="9645" spans="18:35" ht="80.099999999999994" customHeight="1" x14ac:dyDescent="0.2">
      <c r="R9645" s="301"/>
      <c r="S9645" s="301"/>
      <c r="T9645" s="301"/>
      <c r="U9645" s="301"/>
      <c r="V9645" s="301"/>
      <c r="W9645" s="301"/>
      <c r="X9645" s="301"/>
      <c r="Y9645" s="301"/>
      <c r="Z9645" s="301"/>
      <c r="AA9645" s="301"/>
      <c r="AB9645" s="301"/>
      <c r="AC9645" s="301"/>
      <c r="AD9645" s="301"/>
      <c r="AE9645" s="301"/>
      <c r="AF9645" s="301"/>
      <c r="AG9645" s="301"/>
      <c r="AH9645" s="301"/>
      <c r="AI9645" s="301"/>
    </row>
    <row r="9646" spans="18:35" ht="80.099999999999994" customHeight="1" x14ac:dyDescent="0.2">
      <c r="R9646" s="301"/>
      <c r="S9646" s="301"/>
      <c r="T9646" s="301"/>
      <c r="U9646" s="301"/>
      <c r="V9646" s="301"/>
      <c r="W9646" s="301"/>
      <c r="X9646" s="301"/>
      <c r="Y9646" s="301"/>
      <c r="Z9646" s="301"/>
      <c r="AA9646" s="301"/>
      <c r="AB9646" s="301"/>
      <c r="AC9646" s="301"/>
      <c r="AD9646" s="301"/>
      <c r="AE9646" s="301"/>
      <c r="AF9646" s="301"/>
      <c r="AG9646" s="301"/>
      <c r="AH9646" s="301"/>
      <c r="AI9646" s="301"/>
    </row>
    <row r="9647" spans="18:35" ht="80.099999999999994" customHeight="1" x14ac:dyDescent="0.2">
      <c r="R9647" s="301"/>
      <c r="S9647" s="301"/>
      <c r="T9647" s="301"/>
      <c r="U9647" s="301"/>
      <c r="V9647" s="301"/>
      <c r="W9647" s="301"/>
      <c r="X9647" s="301"/>
      <c r="Y9647" s="301"/>
      <c r="Z9647" s="301"/>
      <c r="AA9647" s="301"/>
      <c r="AB9647" s="301"/>
      <c r="AC9647" s="301"/>
      <c r="AD9647" s="301"/>
      <c r="AE9647" s="301"/>
      <c r="AF9647" s="301"/>
      <c r="AG9647" s="301"/>
      <c r="AH9647" s="301"/>
      <c r="AI9647" s="301"/>
    </row>
    <row r="9648" spans="18:35" ht="80.099999999999994" customHeight="1" x14ac:dyDescent="0.2">
      <c r="R9648" s="301"/>
      <c r="S9648" s="301"/>
      <c r="T9648" s="301"/>
      <c r="U9648" s="301"/>
      <c r="V9648" s="301"/>
      <c r="W9648" s="301"/>
      <c r="X9648" s="301"/>
      <c r="Y9648" s="301"/>
      <c r="Z9648" s="301"/>
      <c r="AA9648" s="301"/>
      <c r="AB9648" s="301"/>
      <c r="AC9648" s="301"/>
      <c r="AD9648" s="301"/>
      <c r="AE9648" s="301"/>
      <c r="AF9648" s="301"/>
      <c r="AG9648" s="301"/>
      <c r="AH9648" s="301"/>
      <c r="AI9648" s="301"/>
    </row>
    <row r="9649" spans="18:35" ht="80.099999999999994" customHeight="1" x14ac:dyDescent="0.2">
      <c r="R9649" s="301"/>
      <c r="S9649" s="301"/>
      <c r="T9649" s="301"/>
      <c r="U9649" s="301"/>
      <c r="V9649" s="301"/>
      <c r="W9649" s="301"/>
      <c r="X9649" s="301"/>
      <c r="Y9649" s="301"/>
      <c r="Z9649" s="301"/>
      <c r="AA9649" s="301"/>
      <c r="AB9649" s="301"/>
      <c r="AC9649" s="301"/>
      <c r="AD9649" s="301"/>
      <c r="AE9649" s="301"/>
      <c r="AF9649" s="301"/>
      <c r="AG9649" s="301"/>
      <c r="AH9649" s="301"/>
      <c r="AI9649" s="301"/>
    </row>
    <row r="9650" spans="18:35" ht="80.099999999999994" customHeight="1" x14ac:dyDescent="0.2">
      <c r="R9650" s="301"/>
      <c r="S9650" s="301"/>
      <c r="T9650" s="301"/>
      <c r="U9650" s="301"/>
      <c r="V9650" s="301"/>
      <c r="W9650" s="301"/>
      <c r="X9650" s="301"/>
      <c r="Y9650" s="301"/>
      <c r="Z9650" s="301"/>
      <c r="AA9650" s="301"/>
      <c r="AB9650" s="301"/>
      <c r="AC9650" s="301"/>
      <c r="AD9650" s="301"/>
      <c r="AE9650" s="301"/>
      <c r="AF9650" s="301"/>
      <c r="AG9650" s="301"/>
      <c r="AH9650" s="301"/>
      <c r="AI9650" s="301"/>
    </row>
    <row r="9651" spans="18:35" ht="80.099999999999994" customHeight="1" x14ac:dyDescent="0.2">
      <c r="R9651" s="301"/>
      <c r="S9651" s="301"/>
      <c r="T9651" s="301"/>
      <c r="U9651" s="301"/>
      <c r="V9651" s="301"/>
      <c r="W9651" s="301"/>
      <c r="X9651" s="301"/>
      <c r="Y9651" s="301"/>
      <c r="Z9651" s="301"/>
      <c r="AA9651" s="301"/>
      <c r="AB9651" s="301"/>
      <c r="AC9651" s="301"/>
      <c r="AD9651" s="301"/>
      <c r="AE9651" s="301"/>
      <c r="AF9651" s="301"/>
      <c r="AG9651" s="301"/>
      <c r="AH9651" s="301"/>
      <c r="AI9651" s="301"/>
    </row>
    <row r="9652" spans="18:35" ht="80.099999999999994" customHeight="1" x14ac:dyDescent="0.2">
      <c r="R9652" s="301"/>
      <c r="S9652" s="301"/>
      <c r="T9652" s="301"/>
      <c r="U9652" s="301"/>
      <c r="V9652" s="301"/>
      <c r="W9652" s="301"/>
      <c r="X9652" s="301"/>
      <c r="Y9652" s="301"/>
      <c r="Z9652" s="301"/>
      <c r="AA9652" s="301"/>
      <c r="AB9652" s="301"/>
      <c r="AC9652" s="301"/>
      <c r="AD9652" s="301"/>
      <c r="AE9652" s="301"/>
      <c r="AF9652" s="301"/>
      <c r="AG9652" s="301"/>
      <c r="AH9652" s="301"/>
      <c r="AI9652" s="301"/>
    </row>
    <row r="9653" spans="18:35" ht="80.099999999999994" customHeight="1" x14ac:dyDescent="0.2">
      <c r="R9653" s="301"/>
      <c r="S9653" s="301"/>
      <c r="T9653" s="301"/>
      <c r="U9653" s="301"/>
      <c r="V9653" s="301"/>
      <c r="W9653" s="301"/>
      <c r="X9653" s="301"/>
      <c r="Y9653" s="301"/>
      <c r="Z9653" s="301"/>
      <c r="AA9653" s="301"/>
      <c r="AB9653" s="301"/>
      <c r="AC9653" s="301"/>
      <c r="AD9653" s="301"/>
      <c r="AE9653" s="301"/>
      <c r="AF9653" s="301"/>
      <c r="AG9653" s="301"/>
      <c r="AH9653" s="301"/>
      <c r="AI9653" s="301"/>
    </row>
    <row r="9654" spans="18:35" ht="80.099999999999994" customHeight="1" x14ac:dyDescent="0.2">
      <c r="R9654" s="301"/>
      <c r="S9654" s="301"/>
      <c r="T9654" s="301"/>
      <c r="U9654" s="301"/>
      <c r="V9654" s="301"/>
      <c r="W9654" s="301"/>
      <c r="X9654" s="301"/>
      <c r="Y9654" s="301"/>
      <c r="Z9654" s="301"/>
      <c r="AA9654" s="301"/>
      <c r="AB9654" s="301"/>
      <c r="AC9654" s="301"/>
      <c r="AD9654" s="301"/>
      <c r="AE9654" s="301"/>
      <c r="AF9654" s="301"/>
      <c r="AG9654" s="301"/>
      <c r="AH9654" s="301"/>
      <c r="AI9654" s="301"/>
    </row>
    <row r="9655" spans="18:35" ht="80.099999999999994" customHeight="1" x14ac:dyDescent="0.2">
      <c r="R9655" s="301"/>
      <c r="S9655" s="301"/>
      <c r="T9655" s="301"/>
      <c r="U9655" s="301"/>
      <c r="V9655" s="301"/>
      <c r="W9655" s="301"/>
      <c r="X9655" s="301"/>
      <c r="Y9655" s="301"/>
      <c r="Z9655" s="301"/>
      <c r="AA9655" s="301"/>
      <c r="AB9655" s="301"/>
      <c r="AC9655" s="301"/>
      <c r="AD9655" s="301"/>
      <c r="AE9655" s="301"/>
      <c r="AF9655" s="301"/>
      <c r="AG9655" s="301"/>
      <c r="AH9655" s="301"/>
      <c r="AI9655" s="301"/>
    </row>
    <row r="9656" spans="18:35" ht="80.099999999999994" customHeight="1" x14ac:dyDescent="0.2">
      <c r="R9656" s="301"/>
      <c r="S9656" s="301"/>
      <c r="T9656" s="301"/>
      <c r="U9656" s="301"/>
      <c r="V9656" s="301"/>
      <c r="W9656" s="301"/>
      <c r="X9656" s="301"/>
      <c r="Y9656" s="301"/>
      <c r="Z9656" s="301"/>
      <c r="AA9656" s="301"/>
      <c r="AB9656" s="301"/>
      <c r="AC9656" s="301"/>
      <c r="AD9656" s="301"/>
      <c r="AE9656" s="301"/>
      <c r="AF9656" s="301"/>
      <c r="AG9656" s="301"/>
      <c r="AH9656" s="301"/>
      <c r="AI9656" s="301"/>
    </row>
    <row r="9657" spans="18:35" ht="80.099999999999994" customHeight="1" x14ac:dyDescent="0.2">
      <c r="R9657" s="301"/>
      <c r="S9657" s="301"/>
      <c r="T9657" s="301"/>
      <c r="U9657" s="301"/>
      <c r="V9657" s="301"/>
      <c r="W9657" s="301"/>
      <c r="X9657" s="301"/>
      <c r="Y9657" s="301"/>
      <c r="Z9657" s="301"/>
      <c r="AA9657" s="301"/>
      <c r="AB9657" s="301"/>
      <c r="AC9657" s="301"/>
      <c r="AD9657" s="301"/>
      <c r="AE9657" s="301"/>
      <c r="AF9657" s="301"/>
      <c r="AG9657" s="301"/>
      <c r="AH9657" s="301"/>
      <c r="AI9657" s="301"/>
    </row>
    <row r="9658" spans="18:35" ht="80.099999999999994" customHeight="1" x14ac:dyDescent="0.2">
      <c r="R9658" s="301"/>
      <c r="S9658" s="301"/>
      <c r="T9658" s="301"/>
      <c r="U9658" s="301"/>
      <c r="V9658" s="301"/>
      <c r="W9658" s="301"/>
      <c r="X9658" s="301"/>
      <c r="Y9658" s="301"/>
      <c r="Z9658" s="301"/>
      <c r="AA9658" s="301"/>
      <c r="AB9658" s="301"/>
      <c r="AC9658" s="301"/>
      <c r="AD9658" s="301"/>
      <c r="AE9658" s="301"/>
      <c r="AF9658" s="301"/>
      <c r="AG9658" s="301"/>
      <c r="AH9658" s="301"/>
      <c r="AI9658" s="301"/>
    </row>
    <row r="9659" spans="18:35" ht="80.099999999999994" customHeight="1" x14ac:dyDescent="0.2">
      <c r="R9659" s="301"/>
      <c r="S9659" s="301"/>
      <c r="T9659" s="301"/>
      <c r="U9659" s="301"/>
      <c r="V9659" s="301"/>
      <c r="W9659" s="301"/>
      <c r="X9659" s="301"/>
      <c r="Y9659" s="301"/>
      <c r="Z9659" s="301"/>
      <c r="AA9659" s="301"/>
      <c r="AB9659" s="301"/>
      <c r="AC9659" s="301"/>
      <c r="AD9659" s="301"/>
      <c r="AE9659" s="301"/>
      <c r="AF9659" s="301"/>
      <c r="AG9659" s="301"/>
      <c r="AH9659" s="301"/>
      <c r="AI9659" s="301"/>
    </row>
    <row r="9660" spans="18:35" ht="80.099999999999994" customHeight="1" x14ac:dyDescent="0.2">
      <c r="R9660" s="301"/>
      <c r="S9660" s="301"/>
      <c r="T9660" s="301"/>
      <c r="U9660" s="301"/>
      <c r="V9660" s="301"/>
      <c r="W9660" s="301"/>
      <c r="X9660" s="301"/>
      <c r="Y9660" s="301"/>
      <c r="Z9660" s="301"/>
      <c r="AA9660" s="301"/>
      <c r="AB9660" s="301"/>
      <c r="AC9660" s="301"/>
      <c r="AD9660" s="301"/>
      <c r="AE9660" s="301"/>
      <c r="AF9660" s="301"/>
      <c r="AG9660" s="301"/>
      <c r="AH9660" s="301"/>
      <c r="AI9660" s="301"/>
    </row>
    <row r="9661" spans="18:35" ht="80.099999999999994" customHeight="1" x14ac:dyDescent="0.2">
      <c r="R9661" s="301"/>
      <c r="S9661" s="301"/>
      <c r="T9661" s="301"/>
      <c r="U9661" s="301"/>
      <c r="V9661" s="301"/>
      <c r="W9661" s="301"/>
      <c r="X9661" s="301"/>
      <c r="Y9661" s="301"/>
      <c r="Z9661" s="301"/>
      <c r="AA9661" s="301"/>
      <c r="AB9661" s="301"/>
      <c r="AC9661" s="301"/>
      <c r="AD9661" s="301"/>
      <c r="AE9661" s="301"/>
      <c r="AF9661" s="301"/>
      <c r="AG9661" s="301"/>
      <c r="AH9661" s="301"/>
      <c r="AI9661" s="301"/>
    </row>
    <row r="9662" spans="18:35" ht="80.099999999999994" customHeight="1" x14ac:dyDescent="0.2">
      <c r="R9662" s="301"/>
      <c r="S9662" s="301"/>
      <c r="T9662" s="301"/>
      <c r="U9662" s="301"/>
      <c r="V9662" s="301"/>
      <c r="W9662" s="301"/>
      <c r="X9662" s="301"/>
      <c r="Y9662" s="301"/>
      <c r="Z9662" s="301"/>
      <c r="AA9662" s="301"/>
      <c r="AB9662" s="301"/>
      <c r="AC9662" s="301"/>
      <c r="AD9662" s="301"/>
      <c r="AE9662" s="301"/>
      <c r="AF9662" s="301"/>
      <c r="AG9662" s="301"/>
      <c r="AH9662" s="301"/>
      <c r="AI9662" s="301"/>
    </row>
    <row r="9663" spans="18:35" ht="80.099999999999994" customHeight="1" x14ac:dyDescent="0.2">
      <c r="R9663" s="301"/>
      <c r="S9663" s="301"/>
      <c r="T9663" s="301"/>
      <c r="U9663" s="301"/>
      <c r="V9663" s="301"/>
      <c r="W9663" s="301"/>
      <c r="X9663" s="301"/>
      <c r="Y9663" s="301"/>
      <c r="Z9663" s="301"/>
      <c r="AA9663" s="301"/>
      <c r="AB9663" s="301"/>
      <c r="AC9663" s="301"/>
      <c r="AD9663" s="301"/>
      <c r="AE9663" s="301"/>
      <c r="AF9663" s="301"/>
      <c r="AG9663" s="301"/>
      <c r="AH9663" s="301"/>
      <c r="AI9663" s="301"/>
    </row>
    <row r="9664" spans="18:35" ht="80.099999999999994" customHeight="1" x14ac:dyDescent="0.2">
      <c r="R9664" s="301"/>
      <c r="S9664" s="301"/>
      <c r="T9664" s="301"/>
      <c r="U9664" s="301"/>
      <c r="V9664" s="301"/>
      <c r="W9664" s="301"/>
      <c r="X9664" s="301"/>
      <c r="Y9664" s="301"/>
      <c r="Z9664" s="301"/>
      <c r="AA9664" s="301"/>
      <c r="AB9664" s="301"/>
      <c r="AC9664" s="301"/>
      <c r="AD9664" s="301"/>
      <c r="AE9664" s="301"/>
      <c r="AF9664" s="301"/>
      <c r="AG9664" s="301"/>
      <c r="AH9664" s="301"/>
      <c r="AI9664" s="301"/>
    </row>
    <row r="9665" spans="18:35" ht="80.099999999999994" customHeight="1" x14ac:dyDescent="0.2">
      <c r="R9665" s="301"/>
      <c r="S9665" s="301"/>
      <c r="T9665" s="301"/>
      <c r="U9665" s="301"/>
      <c r="V9665" s="301"/>
      <c r="W9665" s="301"/>
      <c r="X9665" s="301"/>
      <c r="Y9665" s="301"/>
      <c r="Z9665" s="301"/>
      <c r="AA9665" s="301"/>
      <c r="AB9665" s="301"/>
      <c r="AC9665" s="301"/>
      <c r="AD9665" s="301"/>
      <c r="AE9665" s="301"/>
      <c r="AF9665" s="301"/>
      <c r="AG9665" s="301"/>
      <c r="AH9665" s="301"/>
      <c r="AI9665" s="301"/>
    </row>
    <row r="9666" spans="18:35" ht="80.099999999999994" customHeight="1" x14ac:dyDescent="0.2">
      <c r="R9666" s="301"/>
      <c r="S9666" s="301"/>
      <c r="T9666" s="301"/>
      <c r="U9666" s="301"/>
      <c r="V9666" s="301"/>
      <c r="W9666" s="301"/>
      <c r="X9666" s="301"/>
      <c r="Y9666" s="301"/>
      <c r="Z9666" s="301"/>
      <c r="AA9666" s="301"/>
      <c r="AB9666" s="301"/>
      <c r="AC9666" s="301"/>
      <c r="AD9666" s="301"/>
      <c r="AE9666" s="301"/>
      <c r="AF9666" s="301"/>
      <c r="AG9666" s="301"/>
      <c r="AH9666" s="301"/>
      <c r="AI9666" s="301"/>
    </row>
    <row r="9667" spans="18:35" ht="80.099999999999994" customHeight="1" x14ac:dyDescent="0.2">
      <c r="R9667" s="301"/>
      <c r="S9667" s="301"/>
      <c r="T9667" s="301"/>
      <c r="U9667" s="301"/>
      <c r="V9667" s="301"/>
      <c r="W9667" s="301"/>
      <c r="X9667" s="301"/>
      <c r="Y9667" s="301"/>
      <c r="Z9667" s="301"/>
      <c r="AA9667" s="301"/>
      <c r="AB9667" s="301"/>
      <c r="AC9667" s="301"/>
      <c r="AD9667" s="301"/>
      <c r="AE9667" s="301"/>
      <c r="AF9667" s="301"/>
      <c r="AG9667" s="301"/>
      <c r="AH9667" s="301"/>
      <c r="AI9667" s="301"/>
    </row>
    <row r="9668" spans="18:35" ht="80.099999999999994" customHeight="1" x14ac:dyDescent="0.2">
      <c r="R9668" s="301"/>
      <c r="S9668" s="301"/>
      <c r="T9668" s="301"/>
      <c r="U9668" s="301"/>
      <c r="V9668" s="301"/>
      <c r="W9668" s="301"/>
      <c r="X9668" s="301"/>
      <c r="Y9668" s="301"/>
      <c r="Z9668" s="301"/>
      <c r="AA9668" s="301"/>
      <c r="AB9668" s="301"/>
      <c r="AC9668" s="301"/>
      <c r="AD9668" s="301"/>
      <c r="AE9668" s="301"/>
      <c r="AF9668" s="301"/>
      <c r="AG9668" s="301"/>
      <c r="AH9668" s="301"/>
      <c r="AI9668" s="301"/>
    </row>
    <row r="9669" spans="18:35" ht="80.099999999999994" customHeight="1" x14ac:dyDescent="0.2">
      <c r="R9669" s="301"/>
      <c r="S9669" s="301"/>
      <c r="T9669" s="301"/>
      <c r="U9669" s="301"/>
      <c r="V9669" s="301"/>
      <c r="W9669" s="301"/>
      <c r="X9669" s="301"/>
      <c r="Y9669" s="301"/>
      <c r="Z9669" s="301"/>
      <c r="AA9669" s="301"/>
      <c r="AB9669" s="301"/>
      <c r="AC9669" s="301"/>
      <c r="AD9669" s="301"/>
      <c r="AE9669" s="301"/>
      <c r="AF9669" s="301"/>
      <c r="AG9669" s="301"/>
      <c r="AH9669" s="301"/>
      <c r="AI9669" s="301"/>
    </row>
    <row r="9670" spans="18:35" ht="80.099999999999994" customHeight="1" x14ac:dyDescent="0.2">
      <c r="R9670" s="301"/>
      <c r="S9670" s="301"/>
      <c r="T9670" s="301"/>
      <c r="U9670" s="301"/>
      <c r="V9670" s="301"/>
      <c r="W9670" s="301"/>
      <c r="X9670" s="301"/>
      <c r="Y9670" s="301"/>
      <c r="Z9670" s="301"/>
      <c r="AA9670" s="301"/>
      <c r="AB9670" s="301"/>
      <c r="AC9670" s="301"/>
      <c r="AD9670" s="301"/>
      <c r="AE9670" s="301"/>
      <c r="AF9670" s="301"/>
      <c r="AG9670" s="301"/>
      <c r="AH9670" s="301"/>
      <c r="AI9670" s="301"/>
    </row>
    <row r="9671" spans="18:35" ht="80.099999999999994" customHeight="1" x14ac:dyDescent="0.2">
      <c r="R9671" s="301"/>
      <c r="S9671" s="301"/>
      <c r="T9671" s="301"/>
      <c r="U9671" s="301"/>
      <c r="V9671" s="301"/>
      <c r="W9671" s="301"/>
      <c r="X9671" s="301"/>
      <c r="Y9671" s="301"/>
      <c r="Z9671" s="301"/>
      <c r="AA9671" s="301"/>
      <c r="AB9671" s="301"/>
      <c r="AC9671" s="301"/>
      <c r="AD9671" s="301"/>
      <c r="AE9671" s="301"/>
      <c r="AF9671" s="301"/>
      <c r="AG9671" s="301"/>
      <c r="AH9671" s="301"/>
      <c r="AI9671" s="301"/>
    </row>
    <row r="9672" spans="18:35" ht="80.099999999999994" customHeight="1" x14ac:dyDescent="0.2">
      <c r="R9672" s="301"/>
      <c r="S9672" s="301"/>
      <c r="T9672" s="301"/>
      <c r="U9672" s="301"/>
      <c r="V9672" s="301"/>
      <c r="W9672" s="301"/>
      <c r="X9672" s="301"/>
      <c r="Y9672" s="301"/>
      <c r="Z9672" s="301"/>
      <c r="AA9672" s="301"/>
      <c r="AB9672" s="301"/>
      <c r="AC9672" s="301"/>
      <c r="AD9672" s="301"/>
      <c r="AE9672" s="301"/>
      <c r="AF9672" s="301"/>
      <c r="AG9672" s="301"/>
      <c r="AH9672" s="301"/>
      <c r="AI9672" s="301"/>
    </row>
    <row r="9673" spans="18:35" ht="80.099999999999994" customHeight="1" x14ac:dyDescent="0.2">
      <c r="R9673" s="301"/>
      <c r="S9673" s="301"/>
      <c r="T9673" s="301"/>
      <c r="U9673" s="301"/>
      <c r="V9673" s="301"/>
      <c r="W9673" s="301"/>
      <c r="X9673" s="301"/>
      <c r="Y9673" s="301"/>
      <c r="Z9673" s="301"/>
      <c r="AA9673" s="301"/>
      <c r="AB9673" s="301"/>
      <c r="AC9673" s="301"/>
      <c r="AD9673" s="301"/>
      <c r="AE9673" s="301"/>
      <c r="AF9673" s="301"/>
      <c r="AG9673" s="301"/>
      <c r="AH9673" s="301"/>
      <c r="AI9673" s="301"/>
    </row>
    <row r="9674" spans="18:35" ht="80.099999999999994" customHeight="1" x14ac:dyDescent="0.2">
      <c r="R9674" s="301"/>
      <c r="S9674" s="301"/>
      <c r="T9674" s="301"/>
      <c r="U9674" s="301"/>
      <c r="V9674" s="301"/>
      <c r="W9674" s="301"/>
      <c r="X9674" s="301"/>
      <c r="Y9674" s="301"/>
      <c r="Z9674" s="301"/>
      <c r="AA9674" s="301"/>
      <c r="AB9674" s="301"/>
      <c r="AC9674" s="301"/>
      <c r="AD9674" s="301"/>
      <c r="AE9674" s="301"/>
      <c r="AF9674" s="301"/>
      <c r="AG9674" s="301"/>
      <c r="AH9674" s="301"/>
      <c r="AI9674" s="301"/>
    </row>
    <row r="9675" spans="18:35" ht="80.099999999999994" customHeight="1" x14ac:dyDescent="0.2">
      <c r="R9675" s="301"/>
      <c r="S9675" s="301"/>
      <c r="T9675" s="301"/>
      <c r="U9675" s="301"/>
      <c r="V9675" s="301"/>
      <c r="W9675" s="301"/>
      <c r="X9675" s="301"/>
      <c r="Y9675" s="301"/>
      <c r="Z9675" s="301"/>
      <c r="AA9675" s="301"/>
      <c r="AB9675" s="301"/>
      <c r="AC9675" s="301"/>
      <c r="AD9675" s="301"/>
      <c r="AE9675" s="301"/>
      <c r="AF9675" s="301"/>
      <c r="AG9675" s="301"/>
      <c r="AH9675" s="301"/>
      <c r="AI9675" s="301"/>
    </row>
    <row r="9676" spans="18:35" ht="80.099999999999994" customHeight="1" x14ac:dyDescent="0.2">
      <c r="R9676" s="301"/>
      <c r="S9676" s="301"/>
      <c r="T9676" s="301"/>
      <c r="U9676" s="301"/>
      <c r="V9676" s="301"/>
      <c r="W9676" s="301"/>
      <c r="X9676" s="301"/>
      <c r="Y9676" s="301"/>
      <c r="Z9676" s="301"/>
      <c r="AA9676" s="301"/>
      <c r="AB9676" s="301"/>
      <c r="AC9676" s="301"/>
      <c r="AD9676" s="301"/>
      <c r="AE9676" s="301"/>
      <c r="AF9676" s="301"/>
      <c r="AG9676" s="301"/>
      <c r="AH9676" s="301"/>
      <c r="AI9676" s="301"/>
    </row>
    <row r="9677" spans="18:35" ht="80.099999999999994" customHeight="1" x14ac:dyDescent="0.2">
      <c r="R9677" s="301"/>
      <c r="S9677" s="301"/>
      <c r="T9677" s="301"/>
      <c r="U9677" s="301"/>
      <c r="V9677" s="301"/>
      <c r="W9677" s="301"/>
      <c r="X9677" s="301"/>
      <c r="Y9677" s="301"/>
      <c r="Z9677" s="301"/>
      <c r="AA9677" s="301"/>
      <c r="AB9677" s="301"/>
      <c r="AC9677" s="301"/>
      <c r="AD9677" s="301"/>
      <c r="AE9677" s="301"/>
      <c r="AF9677" s="301"/>
      <c r="AG9677" s="301"/>
      <c r="AH9677" s="301"/>
      <c r="AI9677" s="301"/>
    </row>
    <row r="9678" spans="18:35" ht="80.099999999999994" customHeight="1" x14ac:dyDescent="0.2">
      <c r="R9678" s="301"/>
      <c r="S9678" s="301"/>
      <c r="T9678" s="301"/>
      <c r="U9678" s="301"/>
      <c r="V9678" s="301"/>
      <c r="W9678" s="301"/>
      <c r="X9678" s="301"/>
      <c r="Y9678" s="301"/>
      <c r="Z9678" s="301"/>
      <c r="AA9678" s="301"/>
      <c r="AB9678" s="301"/>
      <c r="AC9678" s="301"/>
      <c r="AD9678" s="301"/>
      <c r="AE9678" s="301"/>
      <c r="AF9678" s="301"/>
      <c r="AG9678" s="301"/>
      <c r="AH9678" s="301"/>
      <c r="AI9678" s="301"/>
    </row>
    <row r="9679" spans="18:35" ht="80.099999999999994" customHeight="1" x14ac:dyDescent="0.2">
      <c r="R9679" s="301"/>
      <c r="S9679" s="301"/>
      <c r="T9679" s="301"/>
      <c r="U9679" s="301"/>
      <c r="V9679" s="301"/>
      <c r="W9679" s="301"/>
      <c r="X9679" s="301"/>
      <c r="Y9679" s="301"/>
      <c r="Z9679" s="301"/>
      <c r="AA9679" s="301"/>
      <c r="AB9679" s="301"/>
      <c r="AC9679" s="301"/>
      <c r="AD9679" s="301"/>
      <c r="AE9679" s="301"/>
      <c r="AF9679" s="301"/>
      <c r="AG9679" s="301"/>
      <c r="AH9679" s="301"/>
      <c r="AI9679" s="301"/>
    </row>
    <row r="9680" spans="18:35" ht="80.099999999999994" customHeight="1" x14ac:dyDescent="0.2">
      <c r="R9680" s="301"/>
      <c r="S9680" s="301"/>
      <c r="T9680" s="301"/>
      <c r="U9680" s="301"/>
      <c r="V9680" s="301"/>
      <c r="W9680" s="301"/>
      <c r="X9680" s="301"/>
      <c r="Y9680" s="301"/>
      <c r="Z9680" s="301"/>
      <c r="AA9680" s="301"/>
      <c r="AB9680" s="301"/>
      <c r="AC9680" s="301"/>
      <c r="AD9680" s="301"/>
      <c r="AE9680" s="301"/>
      <c r="AF9680" s="301"/>
      <c r="AG9680" s="301"/>
      <c r="AH9680" s="301"/>
      <c r="AI9680" s="301"/>
    </row>
    <row r="9681" spans="18:35" ht="80.099999999999994" customHeight="1" x14ac:dyDescent="0.2">
      <c r="R9681" s="301"/>
      <c r="S9681" s="301"/>
      <c r="T9681" s="301"/>
      <c r="U9681" s="301"/>
      <c r="V9681" s="301"/>
      <c r="W9681" s="301"/>
      <c r="X9681" s="301"/>
      <c r="Y9681" s="301"/>
      <c r="Z9681" s="301"/>
      <c r="AA9681" s="301"/>
      <c r="AB9681" s="301"/>
      <c r="AC9681" s="301"/>
      <c r="AD9681" s="301"/>
      <c r="AE9681" s="301"/>
      <c r="AF9681" s="301"/>
      <c r="AG9681" s="301"/>
      <c r="AH9681" s="301"/>
      <c r="AI9681" s="301"/>
    </row>
    <row r="9682" spans="18:35" ht="80.099999999999994" customHeight="1" x14ac:dyDescent="0.2">
      <c r="R9682" s="301"/>
      <c r="S9682" s="301"/>
      <c r="T9682" s="301"/>
      <c r="U9682" s="301"/>
      <c r="V9682" s="301"/>
      <c r="W9682" s="301"/>
      <c r="X9682" s="301"/>
      <c r="Y9682" s="301"/>
      <c r="Z9682" s="301"/>
      <c r="AA9682" s="301"/>
      <c r="AB9682" s="301"/>
      <c r="AC9682" s="301"/>
      <c r="AD9682" s="301"/>
      <c r="AE9682" s="301"/>
      <c r="AF9682" s="301"/>
      <c r="AG9682" s="301"/>
      <c r="AH9682" s="301"/>
      <c r="AI9682" s="301"/>
    </row>
    <row r="9683" spans="18:35" ht="80.099999999999994" customHeight="1" x14ac:dyDescent="0.2">
      <c r="R9683" s="301"/>
      <c r="S9683" s="301"/>
      <c r="T9683" s="301"/>
      <c r="U9683" s="301"/>
      <c r="V9683" s="301"/>
      <c r="W9683" s="301"/>
      <c r="X9683" s="301"/>
      <c r="Y9683" s="301"/>
      <c r="Z9683" s="301"/>
      <c r="AA9683" s="301"/>
      <c r="AB9683" s="301"/>
      <c r="AC9683" s="301"/>
      <c r="AD9683" s="301"/>
      <c r="AE9683" s="301"/>
      <c r="AF9683" s="301"/>
      <c r="AG9683" s="301"/>
      <c r="AH9683" s="301"/>
      <c r="AI9683" s="301"/>
    </row>
    <row r="9684" spans="18:35" ht="80.099999999999994" customHeight="1" x14ac:dyDescent="0.2">
      <c r="R9684" s="301"/>
      <c r="S9684" s="301"/>
      <c r="T9684" s="301"/>
      <c r="U9684" s="301"/>
      <c r="V9684" s="301"/>
      <c r="W9684" s="301"/>
      <c r="X9684" s="301"/>
      <c r="Y9684" s="301"/>
      <c r="Z9684" s="301"/>
      <c r="AA9684" s="301"/>
      <c r="AB9684" s="301"/>
      <c r="AC9684" s="301"/>
      <c r="AD9684" s="301"/>
      <c r="AE9684" s="301"/>
      <c r="AF9684" s="301"/>
      <c r="AG9684" s="301"/>
      <c r="AH9684" s="301"/>
      <c r="AI9684" s="301"/>
    </row>
    <row r="9685" spans="18:35" ht="80.099999999999994" customHeight="1" x14ac:dyDescent="0.2">
      <c r="R9685" s="301"/>
      <c r="S9685" s="301"/>
      <c r="T9685" s="301"/>
      <c r="U9685" s="301"/>
      <c r="V9685" s="301"/>
      <c r="W9685" s="301"/>
      <c r="X9685" s="301"/>
      <c r="Y9685" s="301"/>
      <c r="Z9685" s="301"/>
      <c r="AA9685" s="301"/>
      <c r="AB9685" s="301"/>
      <c r="AC9685" s="301"/>
      <c r="AD9685" s="301"/>
      <c r="AE9685" s="301"/>
      <c r="AF9685" s="301"/>
      <c r="AG9685" s="301"/>
      <c r="AH9685" s="301"/>
      <c r="AI9685" s="301"/>
    </row>
    <row r="9686" spans="18:35" ht="80.099999999999994" customHeight="1" x14ac:dyDescent="0.2">
      <c r="R9686" s="301"/>
      <c r="S9686" s="301"/>
      <c r="T9686" s="301"/>
      <c r="U9686" s="301"/>
      <c r="V9686" s="301"/>
      <c r="W9686" s="301"/>
      <c r="X9686" s="301"/>
      <c r="Y9686" s="301"/>
      <c r="Z9686" s="301"/>
      <c r="AA9686" s="301"/>
      <c r="AB9686" s="301"/>
      <c r="AC9686" s="301"/>
      <c r="AD9686" s="301"/>
      <c r="AE9686" s="301"/>
      <c r="AF9686" s="301"/>
      <c r="AG9686" s="301"/>
      <c r="AH9686" s="301"/>
      <c r="AI9686" s="301"/>
    </row>
    <row r="9687" spans="18:35" ht="80.099999999999994" customHeight="1" x14ac:dyDescent="0.2">
      <c r="R9687" s="301"/>
      <c r="S9687" s="301"/>
      <c r="T9687" s="301"/>
      <c r="U9687" s="301"/>
      <c r="V9687" s="301"/>
      <c r="W9687" s="301"/>
      <c r="X9687" s="301"/>
      <c r="Y9687" s="301"/>
      <c r="Z9687" s="301"/>
      <c r="AA9687" s="301"/>
      <c r="AB9687" s="301"/>
      <c r="AC9687" s="301"/>
      <c r="AD9687" s="301"/>
      <c r="AE9687" s="301"/>
      <c r="AF9687" s="301"/>
      <c r="AG9687" s="301"/>
      <c r="AH9687" s="301"/>
      <c r="AI9687" s="301"/>
    </row>
    <row r="9688" spans="18:35" ht="80.099999999999994" customHeight="1" x14ac:dyDescent="0.2">
      <c r="R9688" s="301"/>
      <c r="S9688" s="301"/>
      <c r="T9688" s="301"/>
      <c r="U9688" s="301"/>
      <c r="V9688" s="301"/>
      <c r="W9688" s="301"/>
      <c r="X9688" s="301"/>
      <c r="Y9688" s="301"/>
      <c r="Z9688" s="301"/>
      <c r="AA9688" s="301"/>
      <c r="AB9688" s="301"/>
      <c r="AC9688" s="301"/>
      <c r="AD9688" s="301"/>
      <c r="AE9688" s="301"/>
      <c r="AF9688" s="301"/>
      <c r="AG9688" s="301"/>
      <c r="AH9688" s="301"/>
      <c r="AI9688" s="301"/>
    </row>
    <row r="9689" spans="18:35" ht="80.099999999999994" customHeight="1" x14ac:dyDescent="0.2">
      <c r="R9689" s="301"/>
      <c r="S9689" s="301"/>
      <c r="T9689" s="301"/>
      <c r="U9689" s="301"/>
      <c r="V9689" s="301"/>
      <c r="W9689" s="301"/>
      <c r="X9689" s="301"/>
      <c r="Y9689" s="301"/>
      <c r="Z9689" s="301"/>
      <c r="AA9689" s="301"/>
      <c r="AB9689" s="301"/>
      <c r="AC9689" s="301"/>
      <c r="AD9689" s="301"/>
      <c r="AE9689" s="301"/>
      <c r="AF9689" s="301"/>
      <c r="AG9689" s="301"/>
      <c r="AH9689" s="301"/>
      <c r="AI9689" s="301"/>
    </row>
    <row r="9690" spans="18:35" ht="80.099999999999994" customHeight="1" x14ac:dyDescent="0.2">
      <c r="R9690" s="301"/>
      <c r="S9690" s="301"/>
      <c r="T9690" s="301"/>
      <c r="U9690" s="301"/>
      <c r="V9690" s="301"/>
      <c r="W9690" s="301"/>
      <c r="X9690" s="301"/>
      <c r="Y9690" s="301"/>
      <c r="Z9690" s="301"/>
      <c r="AA9690" s="301"/>
      <c r="AB9690" s="301"/>
      <c r="AC9690" s="301"/>
      <c r="AD9690" s="301"/>
      <c r="AE9690" s="301"/>
      <c r="AF9690" s="301"/>
      <c r="AG9690" s="301"/>
      <c r="AH9690" s="301"/>
      <c r="AI9690" s="301"/>
    </row>
    <row r="9691" spans="18:35" ht="80.099999999999994" customHeight="1" x14ac:dyDescent="0.2">
      <c r="R9691" s="301"/>
      <c r="S9691" s="301"/>
      <c r="T9691" s="301"/>
      <c r="U9691" s="301"/>
      <c r="V9691" s="301"/>
      <c r="W9691" s="301"/>
      <c r="X9691" s="301"/>
      <c r="Y9691" s="301"/>
      <c r="Z9691" s="301"/>
      <c r="AA9691" s="301"/>
      <c r="AB9691" s="301"/>
      <c r="AC9691" s="301"/>
      <c r="AD9691" s="301"/>
      <c r="AE9691" s="301"/>
      <c r="AF9691" s="301"/>
      <c r="AG9691" s="301"/>
      <c r="AH9691" s="301"/>
      <c r="AI9691" s="301"/>
    </row>
    <row r="9692" spans="18:35" ht="80.099999999999994" customHeight="1" x14ac:dyDescent="0.2">
      <c r="R9692" s="301"/>
      <c r="S9692" s="301"/>
      <c r="T9692" s="301"/>
      <c r="U9692" s="301"/>
      <c r="V9692" s="301"/>
      <c r="W9692" s="301"/>
      <c r="X9692" s="301"/>
      <c r="Y9692" s="301"/>
      <c r="Z9692" s="301"/>
      <c r="AA9692" s="301"/>
      <c r="AB9692" s="301"/>
      <c r="AC9692" s="301"/>
      <c r="AD9692" s="301"/>
      <c r="AE9692" s="301"/>
      <c r="AF9692" s="301"/>
      <c r="AG9692" s="301"/>
      <c r="AH9692" s="301"/>
      <c r="AI9692" s="301"/>
    </row>
    <row r="9693" spans="18:35" ht="80.099999999999994" customHeight="1" x14ac:dyDescent="0.2">
      <c r="R9693" s="301"/>
      <c r="S9693" s="301"/>
      <c r="T9693" s="301"/>
      <c r="U9693" s="301"/>
      <c r="V9693" s="301"/>
      <c r="W9693" s="301"/>
      <c r="X9693" s="301"/>
      <c r="Y9693" s="301"/>
      <c r="Z9693" s="301"/>
      <c r="AA9693" s="301"/>
      <c r="AB9693" s="301"/>
      <c r="AC9693" s="301"/>
      <c r="AD9693" s="301"/>
      <c r="AE9693" s="301"/>
      <c r="AF9693" s="301"/>
      <c r="AG9693" s="301"/>
      <c r="AH9693" s="301"/>
      <c r="AI9693" s="301"/>
    </row>
    <row r="9694" spans="18:35" ht="80.099999999999994" customHeight="1" x14ac:dyDescent="0.2">
      <c r="R9694" s="301"/>
      <c r="S9694" s="301"/>
      <c r="T9694" s="301"/>
      <c r="U9694" s="301"/>
      <c r="V9694" s="301"/>
      <c r="W9694" s="301"/>
      <c r="X9694" s="301"/>
      <c r="Y9694" s="301"/>
      <c r="Z9694" s="301"/>
      <c r="AA9694" s="301"/>
      <c r="AB9694" s="301"/>
      <c r="AC9694" s="301"/>
      <c r="AD9694" s="301"/>
      <c r="AE9694" s="301"/>
      <c r="AF9694" s="301"/>
      <c r="AG9694" s="301"/>
      <c r="AH9694" s="301"/>
      <c r="AI9694" s="301"/>
    </row>
    <row r="9695" spans="18:35" ht="80.099999999999994" customHeight="1" x14ac:dyDescent="0.2">
      <c r="R9695" s="301"/>
      <c r="S9695" s="301"/>
      <c r="T9695" s="301"/>
      <c r="U9695" s="301"/>
      <c r="V9695" s="301"/>
      <c r="W9695" s="301"/>
      <c r="X9695" s="301"/>
      <c r="Y9695" s="301"/>
      <c r="Z9695" s="301"/>
      <c r="AA9695" s="301"/>
      <c r="AB9695" s="301"/>
      <c r="AC9695" s="301"/>
      <c r="AD9695" s="301"/>
      <c r="AE9695" s="301"/>
      <c r="AF9695" s="301"/>
      <c r="AG9695" s="301"/>
      <c r="AH9695" s="301"/>
      <c r="AI9695" s="301"/>
    </row>
    <row r="9696" spans="18:35" ht="80.099999999999994" customHeight="1" x14ac:dyDescent="0.2">
      <c r="R9696" s="301"/>
      <c r="S9696" s="301"/>
      <c r="T9696" s="301"/>
      <c r="U9696" s="301"/>
      <c r="V9696" s="301"/>
      <c r="W9696" s="301"/>
      <c r="X9696" s="301"/>
      <c r="Y9696" s="301"/>
      <c r="Z9696" s="301"/>
      <c r="AA9696" s="301"/>
      <c r="AB9696" s="301"/>
      <c r="AC9696" s="301"/>
      <c r="AD9696" s="301"/>
      <c r="AE9696" s="301"/>
      <c r="AF9696" s="301"/>
      <c r="AG9696" s="301"/>
      <c r="AH9696" s="301"/>
      <c r="AI9696" s="301"/>
    </row>
    <row r="9697" spans="18:35" ht="80.099999999999994" customHeight="1" x14ac:dyDescent="0.2">
      <c r="R9697" s="301"/>
      <c r="S9697" s="301"/>
      <c r="T9697" s="301"/>
      <c r="U9697" s="301"/>
      <c r="V9697" s="301"/>
      <c r="W9697" s="301"/>
      <c r="X9697" s="301"/>
      <c r="Y9697" s="301"/>
      <c r="Z9697" s="301"/>
      <c r="AA9697" s="301"/>
      <c r="AB9697" s="301"/>
      <c r="AC9697" s="301"/>
      <c r="AD9697" s="301"/>
      <c r="AE9697" s="301"/>
      <c r="AF9697" s="301"/>
      <c r="AG9697" s="301"/>
      <c r="AH9697" s="301"/>
      <c r="AI9697" s="301"/>
    </row>
    <row r="9698" spans="18:35" ht="80.099999999999994" customHeight="1" x14ac:dyDescent="0.2">
      <c r="R9698" s="301"/>
      <c r="S9698" s="301"/>
      <c r="T9698" s="301"/>
      <c r="U9698" s="301"/>
      <c r="V9698" s="301"/>
      <c r="W9698" s="301"/>
      <c r="X9698" s="301"/>
      <c r="Y9698" s="301"/>
      <c r="Z9698" s="301"/>
      <c r="AA9698" s="301"/>
      <c r="AB9698" s="301"/>
      <c r="AC9698" s="301"/>
      <c r="AD9698" s="301"/>
      <c r="AE9698" s="301"/>
      <c r="AF9698" s="301"/>
      <c r="AG9698" s="301"/>
      <c r="AH9698" s="301"/>
      <c r="AI9698" s="301"/>
    </row>
    <row r="9699" spans="18:35" ht="80.099999999999994" customHeight="1" x14ac:dyDescent="0.2">
      <c r="R9699" s="301"/>
      <c r="S9699" s="301"/>
      <c r="T9699" s="301"/>
      <c r="U9699" s="301"/>
      <c r="V9699" s="301"/>
      <c r="W9699" s="301"/>
      <c r="X9699" s="301"/>
      <c r="Y9699" s="301"/>
      <c r="Z9699" s="301"/>
      <c r="AA9699" s="301"/>
      <c r="AB9699" s="301"/>
      <c r="AC9699" s="301"/>
      <c r="AD9699" s="301"/>
      <c r="AE9699" s="301"/>
      <c r="AF9699" s="301"/>
      <c r="AG9699" s="301"/>
      <c r="AH9699" s="301"/>
      <c r="AI9699" s="301"/>
    </row>
    <row r="9700" spans="18:35" ht="80.099999999999994" customHeight="1" x14ac:dyDescent="0.2">
      <c r="R9700" s="301"/>
      <c r="S9700" s="301"/>
      <c r="T9700" s="301"/>
      <c r="U9700" s="301"/>
      <c r="V9700" s="301"/>
      <c r="W9700" s="301"/>
      <c r="X9700" s="301"/>
      <c r="Y9700" s="301"/>
      <c r="Z9700" s="301"/>
      <c r="AA9700" s="301"/>
      <c r="AB9700" s="301"/>
      <c r="AC9700" s="301"/>
      <c r="AD9700" s="301"/>
      <c r="AE9700" s="301"/>
      <c r="AF9700" s="301"/>
      <c r="AG9700" s="301"/>
      <c r="AH9700" s="301"/>
      <c r="AI9700" s="301"/>
    </row>
    <row r="9701" spans="18:35" ht="80.099999999999994" customHeight="1" x14ac:dyDescent="0.2">
      <c r="R9701" s="301"/>
      <c r="S9701" s="301"/>
      <c r="T9701" s="301"/>
      <c r="U9701" s="301"/>
      <c r="V9701" s="301"/>
      <c r="W9701" s="301"/>
      <c r="X9701" s="301"/>
      <c r="Y9701" s="301"/>
      <c r="Z9701" s="301"/>
      <c r="AA9701" s="301"/>
      <c r="AB9701" s="301"/>
      <c r="AC9701" s="301"/>
      <c r="AD9701" s="301"/>
      <c r="AE9701" s="301"/>
      <c r="AF9701" s="301"/>
      <c r="AG9701" s="301"/>
      <c r="AH9701" s="301"/>
      <c r="AI9701" s="301"/>
    </row>
    <row r="9702" spans="18:35" ht="80.099999999999994" customHeight="1" x14ac:dyDescent="0.2">
      <c r="R9702" s="301"/>
      <c r="S9702" s="301"/>
      <c r="T9702" s="301"/>
      <c r="U9702" s="301"/>
      <c r="V9702" s="301"/>
      <c r="W9702" s="301"/>
      <c r="X9702" s="301"/>
      <c r="Y9702" s="301"/>
      <c r="Z9702" s="301"/>
      <c r="AA9702" s="301"/>
      <c r="AB9702" s="301"/>
      <c r="AC9702" s="301"/>
      <c r="AD9702" s="301"/>
      <c r="AE9702" s="301"/>
      <c r="AF9702" s="301"/>
      <c r="AG9702" s="301"/>
      <c r="AH9702" s="301"/>
      <c r="AI9702" s="301"/>
    </row>
    <row r="9703" spans="18:35" ht="80.099999999999994" customHeight="1" x14ac:dyDescent="0.2">
      <c r="R9703" s="301"/>
      <c r="S9703" s="301"/>
      <c r="T9703" s="301"/>
      <c r="U9703" s="301"/>
      <c r="V9703" s="301"/>
      <c r="W9703" s="301"/>
      <c r="X9703" s="301"/>
      <c r="Y9703" s="301"/>
      <c r="Z9703" s="301"/>
      <c r="AA9703" s="301"/>
      <c r="AB9703" s="301"/>
      <c r="AC9703" s="301"/>
      <c r="AD9703" s="301"/>
      <c r="AE9703" s="301"/>
      <c r="AF9703" s="301"/>
      <c r="AG9703" s="301"/>
      <c r="AH9703" s="301"/>
      <c r="AI9703" s="301"/>
    </row>
    <row r="9704" spans="18:35" ht="80.099999999999994" customHeight="1" x14ac:dyDescent="0.2">
      <c r="R9704" s="301"/>
      <c r="S9704" s="301"/>
      <c r="T9704" s="301"/>
      <c r="U9704" s="301"/>
      <c r="V9704" s="301"/>
      <c r="W9704" s="301"/>
      <c r="X9704" s="301"/>
      <c r="Y9704" s="301"/>
      <c r="Z9704" s="301"/>
      <c r="AA9704" s="301"/>
      <c r="AB9704" s="301"/>
      <c r="AC9704" s="301"/>
      <c r="AD9704" s="301"/>
      <c r="AE9704" s="301"/>
      <c r="AF9704" s="301"/>
      <c r="AG9704" s="301"/>
      <c r="AH9704" s="301"/>
      <c r="AI9704" s="301"/>
    </row>
    <row r="9705" spans="18:35" ht="80.099999999999994" customHeight="1" x14ac:dyDescent="0.2">
      <c r="R9705" s="301"/>
      <c r="S9705" s="301"/>
      <c r="T9705" s="301"/>
      <c r="U9705" s="301"/>
      <c r="V9705" s="301"/>
      <c r="W9705" s="301"/>
      <c r="X9705" s="301"/>
      <c r="Y9705" s="301"/>
      <c r="Z9705" s="301"/>
      <c r="AA9705" s="301"/>
      <c r="AB9705" s="301"/>
      <c r="AC9705" s="301"/>
      <c r="AD9705" s="301"/>
      <c r="AE9705" s="301"/>
      <c r="AF9705" s="301"/>
      <c r="AG9705" s="301"/>
      <c r="AH9705" s="301"/>
      <c r="AI9705" s="301"/>
    </row>
    <row r="9706" spans="18:35" ht="80.099999999999994" customHeight="1" x14ac:dyDescent="0.2">
      <c r="R9706" s="301"/>
      <c r="S9706" s="301"/>
      <c r="T9706" s="301"/>
      <c r="U9706" s="301"/>
      <c r="V9706" s="301"/>
      <c r="W9706" s="301"/>
      <c r="X9706" s="301"/>
      <c r="Y9706" s="301"/>
      <c r="Z9706" s="301"/>
      <c r="AA9706" s="301"/>
      <c r="AB9706" s="301"/>
      <c r="AC9706" s="301"/>
      <c r="AD9706" s="301"/>
      <c r="AE9706" s="301"/>
      <c r="AF9706" s="301"/>
      <c r="AG9706" s="301"/>
      <c r="AH9706" s="301"/>
      <c r="AI9706" s="301"/>
    </row>
    <row r="9707" spans="18:35" ht="80.099999999999994" customHeight="1" x14ac:dyDescent="0.2">
      <c r="R9707" s="301"/>
      <c r="S9707" s="301"/>
      <c r="T9707" s="301"/>
      <c r="U9707" s="301"/>
      <c r="V9707" s="301"/>
      <c r="W9707" s="301"/>
      <c r="X9707" s="301"/>
      <c r="Y9707" s="301"/>
      <c r="Z9707" s="301"/>
      <c r="AA9707" s="301"/>
      <c r="AB9707" s="301"/>
      <c r="AC9707" s="301"/>
      <c r="AD9707" s="301"/>
      <c r="AE9707" s="301"/>
      <c r="AF9707" s="301"/>
      <c r="AG9707" s="301"/>
      <c r="AH9707" s="301"/>
      <c r="AI9707" s="301"/>
    </row>
    <row r="9708" spans="18:35" ht="80.099999999999994" customHeight="1" x14ac:dyDescent="0.2">
      <c r="R9708" s="301"/>
      <c r="S9708" s="301"/>
      <c r="T9708" s="301"/>
      <c r="U9708" s="301"/>
      <c r="V9708" s="301"/>
      <c r="W9708" s="301"/>
      <c r="X9708" s="301"/>
      <c r="Y9708" s="301"/>
      <c r="Z9708" s="301"/>
      <c r="AA9708" s="301"/>
      <c r="AB9708" s="301"/>
      <c r="AC9708" s="301"/>
      <c r="AD9708" s="301"/>
      <c r="AE9708" s="301"/>
      <c r="AF9708" s="301"/>
      <c r="AG9708" s="301"/>
      <c r="AH9708" s="301"/>
      <c r="AI9708" s="301"/>
    </row>
    <row r="9709" spans="18:35" ht="80.099999999999994" customHeight="1" x14ac:dyDescent="0.2">
      <c r="R9709" s="301"/>
      <c r="S9709" s="301"/>
      <c r="T9709" s="301"/>
      <c r="U9709" s="301"/>
      <c r="V9709" s="301"/>
      <c r="W9709" s="301"/>
      <c r="X9709" s="301"/>
      <c r="Y9709" s="301"/>
      <c r="Z9709" s="301"/>
      <c r="AA9709" s="301"/>
      <c r="AB9709" s="301"/>
      <c r="AC9709" s="301"/>
      <c r="AD9709" s="301"/>
      <c r="AE9709" s="301"/>
      <c r="AF9709" s="301"/>
      <c r="AG9709" s="301"/>
      <c r="AH9709" s="301"/>
      <c r="AI9709" s="301"/>
    </row>
    <row r="9710" spans="18:35" ht="80.099999999999994" customHeight="1" x14ac:dyDescent="0.2">
      <c r="R9710" s="301"/>
      <c r="S9710" s="301"/>
      <c r="T9710" s="301"/>
      <c r="U9710" s="301"/>
      <c r="V9710" s="301"/>
      <c r="W9710" s="301"/>
      <c r="X9710" s="301"/>
      <c r="Y9710" s="301"/>
      <c r="Z9710" s="301"/>
      <c r="AA9710" s="301"/>
      <c r="AB9710" s="301"/>
      <c r="AC9710" s="301"/>
      <c r="AD9710" s="301"/>
      <c r="AE9710" s="301"/>
      <c r="AF9710" s="301"/>
      <c r="AG9710" s="301"/>
      <c r="AH9710" s="301"/>
      <c r="AI9710" s="301"/>
    </row>
    <row r="9711" spans="18:35" ht="80.099999999999994" customHeight="1" x14ac:dyDescent="0.2">
      <c r="R9711" s="301"/>
      <c r="S9711" s="301"/>
      <c r="T9711" s="301"/>
      <c r="U9711" s="301"/>
      <c r="V9711" s="301"/>
      <c r="W9711" s="301"/>
      <c r="X9711" s="301"/>
      <c r="Y9711" s="301"/>
      <c r="Z9711" s="301"/>
      <c r="AA9711" s="301"/>
      <c r="AB9711" s="301"/>
      <c r="AC9711" s="301"/>
      <c r="AD9711" s="301"/>
      <c r="AE9711" s="301"/>
      <c r="AF9711" s="301"/>
      <c r="AG9711" s="301"/>
      <c r="AH9711" s="301"/>
      <c r="AI9711" s="301"/>
    </row>
    <row r="9712" spans="18:35" ht="80.099999999999994" customHeight="1" x14ac:dyDescent="0.2">
      <c r="R9712" s="301"/>
      <c r="S9712" s="301"/>
      <c r="T9712" s="301"/>
      <c r="U9712" s="301"/>
      <c r="V9712" s="301"/>
      <c r="W9712" s="301"/>
      <c r="X9712" s="301"/>
      <c r="Y9712" s="301"/>
      <c r="Z9712" s="301"/>
      <c r="AA9712" s="301"/>
      <c r="AB9712" s="301"/>
      <c r="AC9712" s="301"/>
      <c r="AD9712" s="301"/>
      <c r="AE9712" s="301"/>
      <c r="AF9712" s="301"/>
      <c r="AG9712" s="301"/>
      <c r="AH9712" s="301"/>
      <c r="AI9712" s="301"/>
    </row>
    <row r="9713" spans="18:35" ht="80.099999999999994" customHeight="1" x14ac:dyDescent="0.2">
      <c r="R9713" s="301"/>
      <c r="S9713" s="301"/>
      <c r="T9713" s="301"/>
      <c r="U9713" s="301"/>
      <c r="V9713" s="301"/>
      <c r="W9713" s="301"/>
      <c r="X9713" s="301"/>
      <c r="Y9713" s="301"/>
      <c r="Z9713" s="301"/>
      <c r="AA9713" s="301"/>
      <c r="AB9713" s="301"/>
      <c r="AC9713" s="301"/>
      <c r="AD9713" s="301"/>
      <c r="AE9713" s="301"/>
      <c r="AF9713" s="301"/>
      <c r="AG9713" s="301"/>
      <c r="AH9713" s="301"/>
      <c r="AI9713" s="301"/>
    </row>
    <row r="9714" spans="18:35" ht="80.099999999999994" customHeight="1" x14ac:dyDescent="0.2">
      <c r="R9714" s="301"/>
      <c r="S9714" s="301"/>
      <c r="T9714" s="301"/>
      <c r="U9714" s="301"/>
      <c r="V9714" s="301"/>
      <c r="W9714" s="301"/>
      <c r="X9714" s="301"/>
      <c r="Y9714" s="301"/>
      <c r="Z9714" s="301"/>
      <c r="AA9714" s="301"/>
      <c r="AB9714" s="301"/>
      <c r="AC9714" s="301"/>
      <c r="AD9714" s="301"/>
      <c r="AE9714" s="301"/>
      <c r="AF9714" s="301"/>
      <c r="AG9714" s="301"/>
      <c r="AH9714" s="301"/>
      <c r="AI9714" s="301"/>
    </row>
    <row r="9715" spans="18:35" ht="80.099999999999994" customHeight="1" x14ac:dyDescent="0.2">
      <c r="R9715" s="301"/>
      <c r="S9715" s="301"/>
      <c r="T9715" s="301"/>
      <c r="U9715" s="301"/>
      <c r="V9715" s="301"/>
      <c r="W9715" s="301"/>
      <c r="X9715" s="301"/>
      <c r="Y9715" s="301"/>
      <c r="Z9715" s="301"/>
      <c r="AA9715" s="301"/>
      <c r="AB9715" s="301"/>
      <c r="AC9715" s="301"/>
      <c r="AD9715" s="301"/>
      <c r="AE9715" s="301"/>
      <c r="AF9715" s="301"/>
      <c r="AG9715" s="301"/>
      <c r="AH9715" s="301"/>
      <c r="AI9715" s="301"/>
    </row>
    <row r="9716" spans="18:35" ht="80.099999999999994" customHeight="1" x14ac:dyDescent="0.2">
      <c r="R9716" s="301"/>
      <c r="S9716" s="301"/>
      <c r="T9716" s="301"/>
      <c r="U9716" s="301"/>
      <c r="V9716" s="301"/>
      <c r="W9716" s="301"/>
      <c r="X9716" s="301"/>
      <c r="Y9716" s="301"/>
      <c r="Z9716" s="301"/>
      <c r="AA9716" s="301"/>
      <c r="AB9716" s="301"/>
      <c r="AC9716" s="301"/>
      <c r="AD9716" s="301"/>
      <c r="AE9716" s="301"/>
      <c r="AF9716" s="301"/>
      <c r="AG9716" s="301"/>
      <c r="AH9716" s="301"/>
      <c r="AI9716" s="301"/>
    </row>
    <row r="9717" spans="18:35" ht="80.099999999999994" customHeight="1" x14ac:dyDescent="0.2">
      <c r="R9717" s="301"/>
      <c r="S9717" s="301"/>
      <c r="T9717" s="301"/>
      <c r="U9717" s="301"/>
      <c r="V9717" s="301"/>
      <c r="W9717" s="301"/>
      <c r="X9717" s="301"/>
      <c r="Y9717" s="301"/>
      <c r="Z9717" s="301"/>
      <c r="AA9717" s="301"/>
      <c r="AB9717" s="301"/>
      <c r="AC9717" s="301"/>
      <c r="AD9717" s="301"/>
      <c r="AE9717" s="301"/>
      <c r="AF9717" s="301"/>
      <c r="AG9717" s="301"/>
      <c r="AH9717" s="301"/>
      <c r="AI9717" s="301"/>
    </row>
    <row r="9718" spans="18:35" ht="80.099999999999994" customHeight="1" x14ac:dyDescent="0.2">
      <c r="R9718" s="301"/>
      <c r="S9718" s="301"/>
      <c r="T9718" s="301"/>
      <c r="U9718" s="301"/>
      <c r="V9718" s="301"/>
      <c r="W9718" s="301"/>
      <c r="X9718" s="301"/>
      <c r="Y9718" s="301"/>
      <c r="Z9718" s="301"/>
      <c r="AA9718" s="301"/>
      <c r="AB9718" s="301"/>
      <c r="AC9718" s="301"/>
      <c r="AD9718" s="301"/>
      <c r="AE9718" s="301"/>
      <c r="AF9718" s="301"/>
      <c r="AG9718" s="301"/>
      <c r="AH9718" s="301"/>
      <c r="AI9718" s="301"/>
    </row>
    <row r="9719" spans="18:35" ht="80.099999999999994" customHeight="1" x14ac:dyDescent="0.2">
      <c r="R9719" s="301"/>
      <c r="S9719" s="301"/>
      <c r="T9719" s="301"/>
      <c r="U9719" s="301"/>
      <c r="V9719" s="301"/>
      <c r="W9719" s="301"/>
      <c r="X9719" s="301"/>
      <c r="Y9719" s="301"/>
      <c r="Z9719" s="301"/>
      <c r="AA9719" s="301"/>
      <c r="AB9719" s="301"/>
      <c r="AC9719" s="301"/>
      <c r="AD9719" s="301"/>
      <c r="AE9719" s="301"/>
      <c r="AF9719" s="301"/>
      <c r="AG9719" s="301"/>
      <c r="AH9719" s="301"/>
      <c r="AI9719" s="301"/>
    </row>
    <row r="9720" spans="18:35" ht="80.099999999999994" customHeight="1" x14ac:dyDescent="0.2">
      <c r="R9720" s="301"/>
      <c r="S9720" s="301"/>
      <c r="T9720" s="301"/>
      <c r="U9720" s="301"/>
      <c r="V9720" s="301"/>
      <c r="W9720" s="301"/>
      <c r="X9720" s="301"/>
      <c r="Y9720" s="301"/>
      <c r="Z9720" s="301"/>
      <c r="AA9720" s="301"/>
      <c r="AB9720" s="301"/>
      <c r="AC9720" s="301"/>
      <c r="AD9720" s="301"/>
      <c r="AE9720" s="301"/>
      <c r="AF9720" s="301"/>
      <c r="AG9720" s="301"/>
      <c r="AH9720" s="301"/>
      <c r="AI9720" s="301"/>
    </row>
    <row r="9721" spans="18:35" ht="80.099999999999994" customHeight="1" x14ac:dyDescent="0.2">
      <c r="R9721" s="301"/>
      <c r="S9721" s="301"/>
      <c r="T9721" s="301"/>
      <c r="U9721" s="301"/>
      <c r="V9721" s="301"/>
      <c r="W9721" s="301"/>
      <c r="X9721" s="301"/>
      <c r="Y9721" s="301"/>
      <c r="Z9721" s="301"/>
      <c r="AA9721" s="301"/>
      <c r="AB9721" s="301"/>
      <c r="AC9721" s="301"/>
      <c r="AD9721" s="301"/>
      <c r="AE9721" s="301"/>
      <c r="AF9721" s="301"/>
      <c r="AG9721" s="301"/>
      <c r="AH9721" s="301"/>
      <c r="AI9721" s="301"/>
    </row>
    <row r="9722" spans="18:35" ht="80.099999999999994" customHeight="1" x14ac:dyDescent="0.2">
      <c r="R9722" s="301"/>
      <c r="S9722" s="301"/>
      <c r="T9722" s="301"/>
      <c r="U9722" s="301"/>
      <c r="V9722" s="301"/>
      <c r="W9722" s="301"/>
      <c r="X9722" s="301"/>
      <c r="Y9722" s="301"/>
      <c r="Z9722" s="301"/>
      <c r="AA9722" s="301"/>
      <c r="AB9722" s="301"/>
      <c r="AC9722" s="301"/>
      <c r="AD9722" s="301"/>
      <c r="AE9722" s="301"/>
      <c r="AF9722" s="301"/>
      <c r="AG9722" s="301"/>
      <c r="AH9722" s="301"/>
      <c r="AI9722" s="301"/>
    </row>
    <row r="9723" spans="18:35" ht="80.099999999999994" customHeight="1" x14ac:dyDescent="0.2">
      <c r="R9723" s="301"/>
      <c r="S9723" s="301"/>
      <c r="T9723" s="301"/>
      <c r="U9723" s="301"/>
      <c r="V9723" s="301"/>
      <c r="W9723" s="301"/>
      <c r="X9723" s="301"/>
      <c r="Y9723" s="301"/>
      <c r="Z9723" s="301"/>
      <c r="AA9723" s="301"/>
      <c r="AB9723" s="301"/>
      <c r="AC9723" s="301"/>
      <c r="AD9723" s="301"/>
      <c r="AE9723" s="301"/>
      <c r="AF9723" s="301"/>
      <c r="AG9723" s="301"/>
      <c r="AH9723" s="301"/>
      <c r="AI9723" s="301"/>
    </row>
    <row r="9724" spans="18:35" ht="80.099999999999994" customHeight="1" x14ac:dyDescent="0.2">
      <c r="R9724" s="301"/>
      <c r="S9724" s="301"/>
      <c r="T9724" s="301"/>
      <c r="U9724" s="301"/>
      <c r="V9724" s="301"/>
      <c r="W9724" s="301"/>
      <c r="X9724" s="301"/>
      <c r="Y9724" s="301"/>
      <c r="Z9724" s="301"/>
      <c r="AA9724" s="301"/>
      <c r="AB9724" s="301"/>
      <c r="AC9724" s="301"/>
      <c r="AD9724" s="301"/>
      <c r="AE9724" s="301"/>
      <c r="AF9724" s="301"/>
      <c r="AG9724" s="301"/>
      <c r="AH9724" s="301"/>
      <c r="AI9724" s="301"/>
    </row>
    <row r="9725" spans="18:35" ht="80.099999999999994" customHeight="1" x14ac:dyDescent="0.2">
      <c r="R9725" s="301"/>
      <c r="S9725" s="301"/>
      <c r="T9725" s="301"/>
      <c r="U9725" s="301"/>
      <c r="V9725" s="301"/>
      <c r="W9725" s="301"/>
      <c r="X9725" s="301"/>
      <c r="Y9725" s="301"/>
      <c r="Z9725" s="301"/>
      <c r="AA9725" s="301"/>
      <c r="AB9725" s="301"/>
      <c r="AC9725" s="301"/>
      <c r="AD9725" s="301"/>
      <c r="AE9725" s="301"/>
      <c r="AF9725" s="301"/>
      <c r="AG9725" s="301"/>
      <c r="AH9725" s="301"/>
      <c r="AI9725" s="301"/>
    </row>
    <row r="9726" spans="18:35" ht="80.099999999999994" customHeight="1" x14ac:dyDescent="0.2">
      <c r="R9726" s="301"/>
      <c r="S9726" s="301"/>
      <c r="T9726" s="301"/>
      <c r="U9726" s="301"/>
      <c r="V9726" s="301"/>
      <c r="W9726" s="301"/>
      <c r="X9726" s="301"/>
      <c r="Y9726" s="301"/>
      <c r="Z9726" s="301"/>
      <c r="AA9726" s="301"/>
      <c r="AB9726" s="301"/>
      <c r="AC9726" s="301"/>
      <c r="AD9726" s="301"/>
      <c r="AE9726" s="301"/>
      <c r="AF9726" s="301"/>
      <c r="AG9726" s="301"/>
      <c r="AH9726" s="301"/>
      <c r="AI9726" s="301"/>
    </row>
    <row r="9727" spans="18:35" ht="80.099999999999994" customHeight="1" x14ac:dyDescent="0.2">
      <c r="R9727" s="301"/>
      <c r="S9727" s="301"/>
      <c r="T9727" s="301"/>
      <c r="U9727" s="301"/>
      <c r="V9727" s="301"/>
      <c r="W9727" s="301"/>
      <c r="X9727" s="301"/>
      <c r="Y9727" s="301"/>
      <c r="Z9727" s="301"/>
      <c r="AA9727" s="301"/>
      <c r="AB9727" s="301"/>
      <c r="AC9727" s="301"/>
      <c r="AD9727" s="301"/>
      <c r="AE9727" s="301"/>
      <c r="AF9727" s="301"/>
      <c r="AG9727" s="301"/>
      <c r="AH9727" s="301"/>
      <c r="AI9727" s="301"/>
    </row>
    <row r="9728" spans="18:35" ht="80.099999999999994" customHeight="1" x14ac:dyDescent="0.2">
      <c r="R9728" s="301"/>
      <c r="S9728" s="301"/>
      <c r="T9728" s="301"/>
      <c r="U9728" s="301"/>
      <c r="V9728" s="301"/>
      <c r="W9728" s="301"/>
      <c r="X9728" s="301"/>
      <c r="Y9728" s="301"/>
      <c r="Z9728" s="301"/>
      <c r="AA9728" s="301"/>
      <c r="AB9728" s="301"/>
      <c r="AC9728" s="301"/>
      <c r="AD9728" s="301"/>
      <c r="AE9728" s="301"/>
      <c r="AF9728" s="301"/>
      <c r="AG9728" s="301"/>
      <c r="AH9728" s="301"/>
      <c r="AI9728" s="301"/>
    </row>
    <row r="9729" spans="18:35" ht="80.099999999999994" customHeight="1" x14ac:dyDescent="0.2">
      <c r="R9729" s="301"/>
      <c r="S9729" s="301"/>
      <c r="T9729" s="301"/>
      <c r="U9729" s="301"/>
      <c r="V9729" s="301"/>
      <c r="W9729" s="301"/>
      <c r="X9729" s="301"/>
      <c r="Y9729" s="301"/>
      <c r="Z9729" s="301"/>
      <c r="AA9729" s="301"/>
      <c r="AB9729" s="301"/>
      <c r="AC9729" s="301"/>
      <c r="AD9729" s="301"/>
      <c r="AE9729" s="301"/>
      <c r="AF9729" s="301"/>
      <c r="AG9729" s="301"/>
      <c r="AH9729" s="301"/>
      <c r="AI9729" s="301"/>
    </row>
    <row r="9730" spans="18:35" ht="80.099999999999994" customHeight="1" x14ac:dyDescent="0.2">
      <c r="R9730" s="301"/>
      <c r="S9730" s="301"/>
      <c r="T9730" s="301"/>
      <c r="U9730" s="301"/>
      <c r="V9730" s="301"/>
      <c r="W9730" s="301"/>
      <c r="X9730" s="301"/>
      <c r="Y9730" s="301"/>
      <c r="Z9730" s="301"/>
      <c r="AA9730" s="301"/>
      <c r="AB9730" s="301"/>
      <c r="AC9730" s="301"/>
      <c r="AD9730" s="301"/>
      <c r="AE9730" s="301"/>
      <c r="AF9730" s="301"/>
      <c r="AG9730" s="301"/>
      <c r="AH9730" s="301"/>
      <c r="AI9730" s="301"/>
    </row>
    <row r="9731" spans="18:35" ht="80.099999999999994" customHeight="1" x14ac:dyDescent="0.2">
      <c r="R9731" s="301"/>
      <c r="S9731" s="301"/>
      <c r="T9731" s="301"/>
      <c r="U9731" s="301"/>
      <c r="V9731" s="301"/>
      <c r="W9731" s="301"/>
      <c r="X9731" s="301"/>
      <c r="Y9731" s="301"/>
      <c r="Z9731" s="301"/>
      <c r="AA9731" s="301"/>
      <c r="AB9731" s="301"/>
      <c r="AC9731" s="301"/>
      <c r="AD9731" s="301"/>
      <c r="AE9731" s="301"/>
      <c r="AF9731" s="301"/>
      <c r="AG9731" s="301"/>
      <c r="AH9731" s="301"/>
      <c r="AI9731" s="301"/>
    </row>
    <row r="9732" spans="18:35" ht="80.099999999999994" customHeight="1" x14ac:dyDescent="0.2">
      <c r="R9732" s="301"/>
      <c r="S9732" s="301"/>
      <c r="T9732" s="301"/>
      <c r="U9732" s="301"/>
      <c r="V9732" s="301"/>
      <c r="W9732" s="301"/>
      <c r="X9732" s="301"/>
      <c r="Y9732" s="301"/>
      <c r="Z9732" s="301"/>
      <c r="AA9732" s="301"/>
      <c r="AB9732" s="301"/>
      <c r="AC9732" s="301"/>
      <c r="AD9732" s="301"/>
      <c r="AE9732" s="301"/>
      <c r="AF9732" s="301"/>
      <c r="AG9732" s="301"/>
      <c r="AH9732" s="301"/>
      <c r="AI9732" s="301"/>
    </row>
    <row r="9733" spans="18:35" ht="80.099999999999994" customHeight="1" x14ac:dyDescent="0.2">
      <c r="R9733" s="301"/>
      <c r="S9733" s="301"/>
      <c r="T9733" s="301"/>
      <c r="U9733" s="301"/>
      <c r="V9733" s="301"/>
      <c r="W9733" s="301"/>
      <c r="X9733" s="301"/>
      <c r="Y9733" s="301"/>
      <c r="Z9733" s="301"/>
      <c r="AA9733" s="301"/>
      <c r="AB9733" s="301"/>
      <c r="AC9733" s="301"/>
      <c r="AD9733" s="301"/>
      <c r="AE9733" s="301"/>
      <c r="AF9733" s="301"/>
      <c r="AG9733" s="301"/>
      <c r="AH9733" s="301"/>
      <c r="AI9733" s="301"/>
    </row>
    <row r="9734" spans="18:35" ht="80.099999999999994" customHeight="1" x14ac:dyDescent="0.2">
      <c r="R9734" s="301"/>
      <c r="S9734" s="301"/>
      <c r="T9734" s="301"/>
      <c r="U9734" s="301"/>
      <c r="V9734" s="301"/>
      <c r="W9734" s="301"/>
      <c r="X9734" s="301"/>
      <c r="Y9734" s="301"/>
      <c r="Z9734" s="301"/>
      <c r="AA9734" s="301"/>
      <c r="AB9734" s="301"/>
      <c r="AC9734" s="301"/>
      <c r="AD9734" s="301"/>
      <c r="AE9734" s="301"/>
      <c r="AF9734" s="301"/>
      <c r="AG9734" s="301"/>
      <c r="AH9734" s="301"/>
      <c r="AI9734" s="301"/>
    </row>
    <row r="9735" spans="18:35" ht="80.099999999999994" customHeight="1" x14ac:dyDescent="0.2">
      <c r="R9735" s="301"/>
      <c r="S9735" s="301"/>
      <c r="T9735" s="301"/>
      <c r="U9735" s="301"/>
      <c r="V9735" s="301"/>
      <c r="W9735" s="301"/>
      <c r="X9735" s="301"/>
      <c r="Y9735" s="301"/>
      <c r="Z9735" s="301"/>
      <c r="AA9735" s="301"/>
      <c r="AB9735" s="301"/>
      <c r="AC9735" s="301"/>
      <c r="AD9735" s="301"/>
      <c r="AE9735" s="301"/>
      <c r="AF9735" s="301"/>
      <c r="AG9735" s="301"/>
      <c r="AH9735" s="301"/>
      <c r="AI9735" s="301"/>
    </row>
    <row r="9736" spans="18:35" ht="80.099999999999994" customHeight="1" x14ac:dyDescent="0.2">
      <c r="R9736" s="301"/>
      <c r="S9736" s="301"/>
      <c r="T9736" s="301"/>
      <c r="U9736" s="301"/>
      <c r="V9736" s="301"/>
      <c r="W9736" s="301"/>
      <c r="X9736" s="301"/>
      <c r="Y9736" s="301"/>
      <c r="Z9736" s="301"/>
      <c r="AA9736" s="301"/>
      <c r="AB9736" s="301"/>
      <c r="AC9736" s="301"/>
      <c r="AD9736" s="301"/>
      <c r="AE9736" s="301"/>
      <c r="AF9736" s="301"/>
      <c r="AG9736" s="301"/>
      <c r="AH9736" s="301"/>
      <c r="AI9736" s="301"/>
    </row>
    <row r="9737" spans="18:35" ht="80.099999999999994" customHeight="1" x14ac:dyDescent="0.2">
      <c r="R9737" s="301"/>
      <c r="S9737" s="301"/>
      <c r="T9737" s="301"/>
      <c r="U9737" s="301"/>
      <c r="V9737" s="301"/>
      <c r="W9737" s="301"/>
      <c r="X9737" s="301"/>
      <c r="Y9737" s="301"/>
      <c r="Z9737" s="301"/>
      <c r="AA9737" s="301"/>
      <c r="AB9737" s="301"/>
      <c r="AC9737" s="301"/>
      <c r="AD9737" s="301"/>
      <c r="AE9737" s="301"/>
      <c r="AF9737" s="301"/>
      <c r="AG9737" s="301"/>
      <c r="AH9737" s="301"/>
      <c r="AI9737" s="301"/>
    </row>
    <row r="9738" spans="18:35" ht="80.099999999999994" customHeight="1" x14ac:dyDescent="0.2">
      <c r="R9738" s="301"/>
      <c r="S9738" s="301"/>
      <c r="T9738" s="301"/>
      <c r="U9738" s="301"/>
      <c r="V9738" s="301"/>
      <c r="W9738" s="301"/>
      <c r="X9738" s="301"/>
      <c r="Y9738" s="301"/>
      <c r="Z9738" s="301"/>
      <c r="AA9738" s="301"/>
      <c r="AB9738" s="301"/>
      <c r="AC9738" s="301"/>
      <c r="AD9738" s="301"/>
      <c r="AE9738" s="301"/>
      <c r="AF9738" s="301"/>
      <c r="AG9738" s="301"/>
      <c r="AH9738" s="301"/>
      <c r="AI9738" s="301"/>
    </row>
    <row r="9739" spans="18:35" ht="80.099999999999994" customHeight="1" x14ac:dyDescent="0.2">
      <c r="R9739" s="301"/>
      <c r="S9739" s="301"/>
      <c r="T9739" s="301"/>
      <c r="U9739" s="301"/>
      <c r="V9739" s="301"/>
      <c r="W9739" s="301"/>
      <c r="X9739" s="301"/>
      <c r="Y9739" s="301"/>
      <c r="Z9739" s="301"/>
      <c r="AA9739" s="301"/>
      <c r="AB9739" s="301"/>
      <c r="AC9739" s="301"/>
      <c r="AD9739" s="301"/>
      <c r="AE9739" s="301"/>
      <c r="AF9739" s="301"/>
      <c r="AG9739" s="301"/>
      <c r="AH9739" s="301"/>
      <c r="AI9739" s="301"/>
    </row>
    <row r="9740" spans="18:35" ht="80.099999999999994" customHeight="1" x14ac:dyDescent="0.2">
      <c r="R9740" s="301"/>
      <c r="S9740" s="301"/>
      <c r="T9740" s="301"/>
      <c r="U9740" s="301"/>
      <c r="V9740" s="301"/>
      <c r="W9740" s="301"/>
      <c r="X9740" s="301"/>
      <c r="Y9740" s="301"/>
      <c r="Z9740" s="301"/>
      <c r="AA9740" s="301"/>
      <c r="AB9740" s="301"/>
      <c r="AC9740" s="301"/>
      <c r="AD9740" s="301"/>
      <c r="AE9740" s="301"/>
      <c r="AF9740" s="301"/>
      <c r="AG9740" s="301"/>
      <c r="AH9740" s="301"/>
      <c r="AI9740" s="301"/>
    </row>
    <row r="9741" spans="18:35" ht="80.099999999999994" customHeight="1" x14ac:dyDescent="0.2">
      <c r="R9741" s="301"/>
      <c r="S9741" s="301"/>
      <c r="T9741" s="301"/>
      <c r="U9741" s="301"/>
      <c r="V9741" s="301"/>
      <c r="W9741" s="301"/>
      <c r="X9741" s="301"/>
      <c r="Y9741" s="301"/>
      <c r="Z9741" s="301"/>
      <c r="AA9741" s="301"/>
      <c r="AB9741" s="301"/>
      <c r="AC9741" s="301"/>
      <c r="AD9741" s="301"/>
      <c r="AE9741" s="301"/>
      <c r="AF9741" s="301"/>
      <c r="AG9741" s="301"/>
      <c r="AH9741" s="301"/>
      <c r="AI9741" s="301"/>
    </row>
    <row r="9742" spans="18:35" ht="80.099999999999994" customHeight="1" x14ac:dyDescent="0.2">
      <c r="R9742" s="301"/>
      <c r="S9742" s="301"/>
      <c r="T9742" s="301"/>
      <c r="U9742" s="301"/>
      <c r="V9742" s="301"/>
      <c r="W9742" s="301"/>
      <c r="X9742" s="301"/>
      <c r="Y9742" s="301"/>
      <c r="Z9742" s="301"/>
      <c r="AA9742" s="301"/>
      <c r="AB9742" s="301"/>
      <c r="AC9742" s="301"/>
      <c r="AD9742" s="301"/>
      <c r="AE9742" s="301"/>
      <c r="AF9742" s="301"/>
      <c r="AG9742" s="301"/>
      <c r="AH9742" s="301"/>
      <c r="AI9742" s="301"/>
    </row>
    <row r="9743" spans="18:35" ht="80.099999999999994" customHeight="1" x14ac:dyDescent="0.2">
      <c r="R9743" s="301"/>
      <c r="S9743" s="301"/>
      <c r="T9743" s="301"/>
      <c r="U9743" s="301"/>
      <c r="V9743" s="301"/>
      <c r="W9743" s="301"/>
      <c r="X9743" s="301"/>
      <c r="Y9743" s="301"/>
      <c r="Z9743" s="301"/>
      <c r="AA9743" s="301"/>
      <c r="AB9743" s="301"/>
      <c r="AC9743" s="301"/>
      <c r="AD9743" s="301"/>
      <c r="AE9743" s="301"/>
      <c r="AF9743" s="301"/>
      <c r="AG9743" s="301"/>
      <c r="AH9743" s="301"/>
      <c r="AI9743" s="301"/>
    </row>
    <row r="9744" spans="18:35" ht="80.099999999999994" customHeight="1" x14ac:dyDescent="0.2">
      <c r="R9744" s="301"/>
      <c r="S9744" s="301"/>
      <c r="T9744" s="301"/>
      <c r="U9744" s="301"/>
      <c r="V9744" s="301"/>
      <c r="W9744" s="301"/>
      <c r="X9744" s="301"/>
      <c r="Y9744" s="301"/>
      <c r="Z9744" s="301"/>
      <c r="AA9744" s="301"/>
      <c r="AB9744" s="301"/>
      <c r="AC9744" s="301"/>
      <c r="AD9744" s="301"/>
      <c r="AE9744" s="301"/>
      <c r="AF9744" s="301"/>
      <c r="AG9744" s="301"/>
      <c r="AH9744" s="301"/>
      <c r="AI9744" s="301"/>
    </row>
    <row r="9745" spans="18:35" ht="80.099999999999994" customHeight="1" x14ac:dyDescent="0.2">
      <c r="R9745" s="301"/>
      <c r="S9745" s="301"/>
      <c r="T9745" s="301"/>
      <c r="U9745" s="301"/>
      <c r="V9745" s="301"/>
      <c r="W9745" s="301"/>
      <c r="X9745" s="301"/>
      <c r="Y9745" s="301"/>
      <c r="Z9745" s="301"/>
      <c r="AA9745" s="301"/>
      <c r="AB9745" s="301"/>
      <c r="AC9745" s="301"/>
      <c r="AD9745" s="301"/>
      <c r="AE9745" s="301"/>
      <c r="AF9745" s="301"/>
      <c r="AG9745" s="301"/>
      <c r="AH9745" s="301"/>
      <c r="AI9745" s="301"/>
    </row>
    <row r="9746" spans="18:35" ht="80.099999999999994" customHeight="1" x14ac:dyDescent="0.2">
      <c r="R9746" s="301"/>
      <c r="S9746" s="301"/>
      <c r="T9746" s="301"/>
      <c r="U9746" s="301"/>
      <c r="V9746" s="301"/>
      <c r="W9746" s="301"/>
      <c r="X9746" s="301"/>
      <c r="Y9746" s="301"/>
      <c r="Z9746" s="301"/>
      <c r="AA9746" s="301"/>
      <c r="AB9746" s="301"/>
      <c r="AC9746" s="301"/>
      <c r="AD9746" s="301"/>
      <c r="AE9746" s="301"/>
      <c r="AF9746" s="301"/>
      <c r="AG9746" s="301"/>
      <c r="AH9746" s="301"/>
      <c r="AI9746" s="301"/>
    </row>
    <row r="9747" spans="18:35" ht="80.099999999999994" customHeight="1" x14ac:dyDescent="0.2">
      <c r="R9747" s="301"/>
      <c r="S9747" s="301"/>
      <c r="T9747" s="301"/>
      <c r="U9747" s="301"/>
      <c r="V9747" s="301"/>
      <c r="W9747" s="301"/>
      <c r="X9747" s="301"/>
      <c r="Y9747" s="301"/>
      <c r="Z9747" s="301"/>
      <c r="AA9747" s="301"/>
      <c r="AB9747" s="301"/>
      <c r="AC9747" s="301"/>
      <c r="AD9747" s="301"/>
      <c r="AE9747" s="301"/>
      <c r="AF9747" s="301"/>
      <c r="AG9747" s="301"/>
      <c r="AH9747" s="301"/>
      <c r="AI9747" s="301"/>
    </row>
    <row r="9748" spans="18:35" ht="80.099999999999994" customHeight="1" x14ac:dyDescent="0.2">
      <c r="R9748" s="301"/>
      <c r="S9748" s="301"/>
      <c r="T9748" s="301"/>
      <c r="U9748" s="301"/>
      <c r="V9748" s="301"/>
      <c r="W9748" s="301"/>
      <c r="X9748" s="301"/>
      <c r="Y9748" s="301"/>
      <c r="Z9748" s="301"/>
      <c r="AA9748" s="301"/>
      <c r="AB9748" s="301"/>
      <c r="AC9748" s="301"/>
      <c r="AD9748" s="301"/>
      <c r="AE9748" s="301"/>
      <c r="AF9748" s="301"/>
      <c r="AG9748" s="301"/>
      <c r="AH9748" s="301"/>
      <c r="AI9748" s="301"/>
    </row>
    <row r="9749" spans="18:35" ht="80.099999999999994" customHeight="1" x14ac:dyDescent="0.2">
      <c r="R9749" s="301"/>
      <c r="S9749" s="301"/>
      <c r="T9749" s="301"/>
      <c r="U9749" s="301"/>
      <c r="V9749" s="301"/>
      <c r="W9749" s="301"/>
      <c r="X9749" s="301"/>
      <c r="Y9749" s="301"/>
      <c r="Z9749" s="301"/>
      <c r="AA9749" s="301"/>
      <c r="AB9749" s="301"/>
      <c r="AC9749" s="301"/>
      <c r="AD9749" s="301"/>
      <c r="AE9749" s="301"/>
      <c r="AF9749" s="301"/>
      <c r="AG9749" s="301"/>
      <c r="AH9749" s="301"/>
      <c r="AI9749" s="301"/>
    </row>
    <row r="9750" spans="18:35" ht="80.099999999999994" customHeight="1" x14ac:dyDescent="0.2">
      <c r="R9750" s="301"/>
      <c r="S9750" s="301"/>
      <c r="T9750" s="301"/>
      <c r="U9750" s="301"/>
      <c r="V9750" s="301"/>
      <c r="W9750" s="301"/>
      <c r="X9750" s="301"/>
      <c r="Y9750" s="301"/>
      <c r="Z9750" s="301"/>
      <c r="AA9750" s="301"/>
      <c r="AB9750" s="301"/>
      <c r="AC9750" s="301"/>
      <c r="AD9750" s="301"/>
      <c r="AE9750" s="301"/>
      <c r="AF9750" s="301"/>
      <c r="AG9750" s="301"/>
      <c r="AH9750" s="301"/>
      <c r="AI9750" s="301"/>
    </row>
    <row r="9751" spans="18:35" ht="80.099999999999994" customHeight="1" x14ac:dyDescent="0.2">
      <c r="R9751" s="301"/>
      <c r="S9751" s="301"/>
      <c r="T9751" s="301"/>
      <c r="U9751" s="301"/>
      <c r="V9751" s="301"/>
      <c r="W9751" s="301"/>
      <c r="X9751" s="301"/>
      <c r="Y9751" s="301"/>
      <c r="Z9751" s="301"/>
      <c r="AA9751" s="301"/>
      <c r="AB9751" s="301"/>
      <c r="AC9751" s="301"/>
      <c r="AD9751" s="301"/>
      <c r="AE9751" s="301"/>
      <c r="AF9751" s="301"/>
      <c r="AG9751" s="301"/>
      <c r="AH9751" s="301"/>
      <c r="AI9751" s="301"/>
    </row>
    <row r="9752" spans="18:35" ht="80.099999999999994" customHeight="1" x14ac:dyDescent="0.2">
      <c r="R9752" s="301"/>
      <c r="S9752" s="301"/>
      <c r="T9752" s="301"/>
      <c r="U9752" s="301"/>
      <c r="V9752" s="301"/>
      <c r="W9752" s="301"/>
      <c r="X9752" s="301"/>
      <c r="Y9752" s="301"/>
      <c r="Z9752" s="301"/>
      <c r="AA9752" s="301"/>
      <c r="AB9752" s="301"/>
      <c r="AC9752" s="301"/>
      <c r="AD9752" s="301"/>
      <c r="AE9752" s="301"/>
      <c r="AF9752" s="301"/>
      <c r="AG9752" s="301"/>
      <c r="AH9752" s="301"/>
      <c r="AI9752" s="301"/>
    </row>
    <row r="9753" spans="18:35" ht="80.099999999999994" customHeight="1" x14ac:dyDescent="0.2">
      <c r="R9753" s="301"/>
      <c r="S9753" s="301"/>
      <c r="T9753" s="301"/>
      <c r="U9753" s="301"/>
      <c r="V9753" s="301"/>
      <c r="W9753" s="301"/>
      <c r="X9753" s="301"/>
      <c r="Y9753" s="301"/>
      <c r="Z9753" s="301"/>
      <c r="AA9753" s="301"/>
      <c r="AB9753" s="301"/>
      <c r="AC9753" s="301"/>
      <c r="AD9753" s="301"/>
      <c r="AE9753" s="301"/>
      <c r="AF9753" s="301"/>
      <c r="AG9753" s="301"/>
      <c r="AH9753" s="301"/>
      <c r="AI9753" s="301"/>
    </row>
    <row r="9754" spans="18:35" ht="80.099999999999994" customHeight="1" x14ac:dyDescent="0.2">
      <c r="R9754" s="301"/>
      <c r="S9754" s="301"/>
      <c r="T9754" s="301"/>
      <c r="U9754" s="301"/>
      <c r="V9754" s="301"/>
      <c r="W9754" s="301"/>
      <c r="X9754" s="301"/>
      <c r="Y9754" s="301"/>
      <c r="Z9754" s="301"/>
      <c r="AA9754" s="301"/>
      <c r="AB9754" s="301"/>
      <c r="AC9754" s="301"/>
      <c r="AD9754" s="301"/>
      <c r="AE9754" s="301"/>
      <c r="AF9754" s="301"/>
      <c r="AG9754" s="301"/>
      <c r="AH9754" s="301"/>
      <c r="AI9754" s="301"/>
    </row>
    <row r="9755" spans="18:35" ht="80.099999999999994" customHeight="1" x14ac:dyDescent="0.2">
      <c r="R9755" s="301"/>
      <c r="S9755" s="301"/>
      <c r="T9755" s="301"/>
      <c r="U9755" s="301"/>
      <c r="V9755" s="301"/>
      <c r="W9755" s="301"/>
      <c r="X9755" s="301"/>
      <c r="Y9755" s="301"/>
      <c r="Z9755" s="301"/>
      <c r="AA9755" s="301"/>
      <c r="AB9755" s="301"/>
      <c r="AC9755" s="301"/>
      <c r="AD9755" s="301"/>
      <c r="AE9755" s="301"/>
      <c r="AF9755" s="301"/>
      <c r="AG9755" s="301"/>
      <c r="AH9755" s="301"/>
      <c r="AI9755" s="301"/>
    </row>
    <row r="9756" spans="18:35" ht="80.099999999999994" customHeight="1" x14ac:dyDescent="0.2">
      <c r="R9756" s="301"/>
      <c r="S9756" s="301"/>
      <c r="T9756" s="301"/>
      <c r="U9756" s="301"/>
      <c r="V9756" s="301"/>
      <c r="W9756" s="301"/>
      <c r="X9756" s="301"/>
      <c r="Y9756" s="301"/>
      <c r="Z9756" s="301"/>
      <c r="AA9756" s="301"/>
      <c r="AB9756" s="301"/>
      <c r="AC9756" s="301"/>
      <c r="AD9756" s="301"/>
      <c r="AE9756" s="301"/>
      <c r="AF9756" s="301"/>
      <c r="AG9756" s="301"/>
      <c r="AH9756" s="301"/>
      <c r="AI9756" s="301"/>
    </row>
    <row r="9757" spans="18:35" ht="80.099999999999994" customHeight="1" x14ac:dyDescent="0.2">
      <c r="R9757" s="301"/>
      <c r="S9757" s="301"/>
      <c r="T9757" s="301"/>
      <c r="U9757" s="301"/>
      <c r="V9757" s="301"/>
      <c r="W9757" s="301"/>
      <c r="X9757" s="301"/>
      <c r="Y9757" s="301"/>
      <c r="Z9757" s="301"/>
      <c r="AA9757" s="301"/>
      <c r="AB9757" s="301"/>
      <c r="AC9757" s="301"/>
      <c r="AD9757" s="301"/>
      <c r="AE9757" s="301"/>
      <c r="AF9757" s="301"/>
      <c r="AG9757" s="301"/>
      <c r="AH9757" s="301"/>
      <c r="AI9757" s="301"/>
    </row>
    <row r="9758" spans="18:35" ht="80.099999999999994" customHeight="1" x14ac:dyDescent="0.2">
      <c r="R9758" s="301"/>
      <c r="S9758" s="301"/>
      <c r="T9758" s="301"/>
      <c r="U9758" s="301"/>
      <c r="V9758" s="301"/>
      <c r="W9758" s="301"/>
      <c r="X9758" s="301"/>
      <c r="Y9758" s="301"/>
      <c r="Z9758" s="301"/>
      <c r="AA9758" s="301"/>
      <c r="AB9758" s="301"/>
      <c r="AC9758" s="301"/>
      <c r="AD9758" s="301"/>
      <c r="AE9758" s="301"/>
      <c r="AF9758" s="301"/>
      <c r="AG9758" s="301"/>
      <c r="AH9758" s="301"/>
      <c r="AI9758" s="301"/>
    </row>
    <row r="9759" spans="18:35" ht="80.099999999999994" customHeight="1" x14ac:dyDescent="0.2">
      <c r="R9759" s="301"/>
      <c r="S9759" s="301"/>
      <c r="T9759" s="301"/>
      <c r="U9759" s="301"/>
      <c r="V9759" s="301"/>
      <c r="W9759" s="301"/>
      <c r="X9759" s="301"/>
      <c r="Y9759" s="301"/>
      <c r="Z9759" s="301"/>
      <c r="AA9759" s="301"/>
      <c r="AB9759" s="301"/>
      <c r="AC9759" s="301"/>
      <c r="AD9759" s="301"/>
      <c r="AE9759" s="301"/>
      <c r="AF9759" s="301"/>
      <c r="AG9759" s="301"/>
      <c r="AH9759" s="301"/>
      <c r="AI9759" s="301"/>
    </row>
    <row r="9760" spans="18:35" ht="80.099999999999994" customHeight="1" x14ac:dyDescent="0.2">
      <c r="R9760" s="301"/>
      <c r="S9760" s="301"/>
      <c r="T9760" s="301"/>
      <c r="U9760" s="301"/>
      <c r="V9760" s="301"/>
      <c r="W9760" s="301"/>
      <c r="X9760" s="301"/>
      <c r="Y9760" s="301"/>
      <c r="Z9760" s="301"/>
      <c r="AA9760" s="301"/>
      <c r="AB9760" s="301"/>
      <c r="AC9760" s="301"/>
      <c r="AD9760" s="301"/>
      <c r="AE9760" s="301"/>
      <c r="AF9760" s="301"/>
      <c r="AG9760" s="301"/>
      <c r="AH9760" s="301"/>
      <c r="AI9760" s="301"/>
    </row>
    <row r="9761" spans="18:35" ht="80.099999999999994" customHeight="1" x14ac:dyDescent="0.2">
      <c r="R9761" s="301"/>
      <c r="S9761" s="301"/>
      <c r="T9761" s="301"/>
      <c r="U9761" s="301"/>
      <c r="V9761" s="301"/>
      <c r="W9761" s="301"/>
      <c r="X9761" s="301"/>
      <c r="Y9761" s="301"/>
      <c r="Z9761" s="301"/>
      <c r="AA9761" s="301"/>
      <c r="AB9761" s="301"/>
      <c r="AC9761" s="301"/>
      <c r="AD9761" s="301"/>
      <c r="AE9761" s="301"/>
      <c r="AF9761" s="301"/>
      <c r="AG9761" s="301"/>
      <c r="AH9761" s="301"/>
      <c r="AI9761" s="301"/>
    </row>
    <row r="9762" spans="18:35" ht="80.099999999999994" customHeight="1" x14ac:dyDescent="0.2">
      <c r="R9762" s="301"/>
      <c r="S9762" s="301"/>
      <c r="T9762" s="301"/>
      <c r="U9762" s="301"/>
      <c r="V9762" s="301"/>
      <c r="W9762" s="301"/>
      <c r="X9762" s="301"/>
      <c r="Y9762" s="301"/>
      <c r="Z9762" s="301"/>
      <c r="AA9762" s="301"/>
      <c r="AB9762" s="301"/>
      <c r="AC9762" s="301"/>
      <c r="AD9762" s="301"/>
      <c r="AE9762" s="301"/>
      <c r="AF9762" s="301"/>
      <c r="AG9762" s="301"/>
      <c r="AH9762" s="301"/>
      <c r="AI9762" s="301"/>
    </row>
    <row r="9763" spans="18:35" ht="80.099999999999994" customHeight="1" x14ac:dyDescent="0.2">
      <c r="R9763" s="301"/>
      <c r="S9763" s="301"/>
      <c r="T9763" s="301"/>
      <c r="U9763" s="301"/>
      <c r="V9763" s="301"/>
      <c r="W9763" s="301"/>
      <c r="X9763" s="301"/>
      <c r="Y9763" s="301"/>
      <c r="Z9763" s="301"/>
      <c r="AA9763" s="301"/>
      <c r="AB9763" s="301"/>
      <c r="AC9763" s="301"/>
      <c r="AD9763" s="301"/>
      <c r="AE9763" s="301"/>
      <c r="AF9763" s="301"/>
      <c r="AG9763" s="301"/>
      <c r="AH9763" s="301"/>
      <c r="AI9763" s="301"/>
    </row>
    <row r="9764" spans="18:35" ht="80.099999999999994" customHeight="1" x14ac:dyDescent="0.2">
      <c r="R9764" s="301"/>
      <c r="S9764" s="301"/>
      <c r="T9764" s="301"/>
      <c r="U9764" s="301"/>
      <c r="V9764" s="301"/>
      <c r="W9764" s="301"/>
      <c r="X9764" s="301"/>
      <c r="Y9764" s="301"/>
      <c r="Z9764" s="301"/>
      <c r="AA9764" s="301"/>
      <c r="AB9764" s="301"/>
      <c r="AC9764" s="301"/>
      <c r="AD9764" s="301"/>
      <c r="AE9764" s="301"/>
      <c r="AF9764" s="301"/>
      <c r="AG9764" s="301"/>
      <c r="AH9764" s="301"/>
      <c r="AI9764" s="301"/>
    </row>
    <row r="9765" spans="18:35" ht="80.099999999999994" customHeight="1" x14ac:dyDescent="0.2">
      <c r="R9765" s="301"/>
      <c r="S9765" s="301"/>
      <c r="T9765" s="301"/>
      <c r="U9765" s="301"/>
      <c r="V9765" s="301"/>
      <c r="W9765" s="301"/>
      <c r="X9765" s="301"/>
      <c r="Y9765" s="301"/>
      <c r="Z9765" s="301"/>
      <c r="AA9765" s="301"/>
      <c r="AB9765" s="301"/>
      <c r="AC9765" s="301"/>
      <c r="AD9765" s="301"/>
      <c r="AE9765" s="301"/>
      <c r="AF9765" s="301"/>
      <c r="AG9765" s="301"/>
      <c r="AH9765" s="301"/>
      <c r="AI9765" s="301"/>
    </row>
    <row r="9766" spans="18:35" ht="80.099999999999994" customHeight="1" x14ac:dyDescent="0.2">
      <c r="R9766" s="301"/>
      <c r="S9766" s="301"/>
      <c r="T9766" s="301"/>
      <c r="U9766" s="301"/>
      <c r="V9766" s="301"/>
      <c r="W9766" s="301"/>
      <c r="X9766" s="301"/>
      <c r="Y9766" s="301"/>
      <c r="Z9766" s="301"/>
      <c r="AA9766" s="301"/>
      <c r="AB9766" s="301"/>
      <c r="AC9766" s="301"/>
      <c r="AD9766" s="301"/>
      <c r="AE9766" s="301"/>
      <c r="AF9766" s="301"/>
      <c r="AG9766" s="301"/>
      <c r="AH9766" s="301"/>
      <c r="AI9766" s="301"/>
    </row>
    <row r="9767" spans="18:35" ht="80.099999999999994" customHeight="1" x14ac:dyDescent="0.2">
      <c r="R9767" s="301"/>
      <c r="S9767" s="301"/>
      <c r="T9767" s="301"/>
      <c r="U9767" s="301"/>
      <c r="V9767" s="301"/>
      <c r="W9767" s="301"/>
      <c r="X9767" s="301"/>
      <c r="Y9767" s="301"/>
      <c r="Z9767" s="301"/>
      <c r="AA9767" s="301"/>
      <c r="AB9767" s="301"/>
      <c r="AC9767" s="301"/>
      <c r="AD9767" s="301"/>
      <c r="AE9767" s="301"/>
      <c r="AF9767" s="301"/>
      <c r="AG9767" s="301"/>
      <c r="AH9767" s="301"/>
      <c r="AI9767" s="301"/>
    </row>
    <row r="9768" spans="18:35" ht="80.099999999999994" customHeight="1" x14ac:dyDescent="0.2">
      <c r="R9768" s="301"/>
      <c r="S9768" s="301"/>
      <c r="T9768" s="301"/>
      <c r="U9768" s="301"/>
      <c r="V9768" s="301"/>
      <c r="W9768" s="301"/>
      <c r="X9768" s="301"/>
      <c r="Y9768" s="301"/>
      <c r="Z9768" s="301"/>
      <c r="AA9768" s="301"/>
      <c r="AB9768" s="301"/>
      <c r="AC9768" s="301"/>
      <c r="AD9768" s="301"/>
      <c r="AE9768" s="301"/>
      <c r="AF9768" s="301"/>
      <c r="AG9768" s="301"/>
      <c r="AH9768" s="301"/>
      <c r="AI9768" s="301"/>
    </row>
    <row r="9769" spans="18:35" ht="80.099999999999994" customHeight="1" x14ac:dyDescent="0.2">
      <c r="R9769" s="301"/>
      <c r="S9769" s="301"/>
      <c r="T9769" s="301"/>
      <c r="U9769" s="301"/>
      <c r="V9769" s="301"/>
      <c r="W9769" s="301"/>
      <c r="X9769" s="301"/>
      <c r="Y9769" s="301"/>
      <c r="Z9769" s="301"/>
      <c r="AA9769" s="301"/>
      <c r="AB9769" s="301"/>
      <c r="AC9769" s="301"/>
      <c r="AD9769" s="301"/>
      <c r="AE9769" s="301"/>
      <c r="AF9769" s="301"/>
      <c r="AG9769" s="301"/>
      <c r="AH9769" s="301"/>
      <c r="AI9769" s="301"/>
    </row>
    <row r="9770" spans="18:35" ht="80.099999999999994" customHeight="1" x14ac:dyDescent="0.2">
      <c r="R9770" s="301"/>
      <c r="S9770" s="301"/>
      <c r="T9770" s="301"/>
      <c r="U9770" s="301"/>
      <c r="V9770" s="301"/>
      <c r="W9770" s="301"/>
      <c r="X9770" s="301"/>
      <c r="Y9770" s="301"/>
      <c r="Z9770" s="301"/>
      <c r="AA9770" s="301"/>
      <c r="AB9770" s="301"/>
      <c r="AC9770" s="301"/>
      <c r="AD9770" s="301"/>
      <c r="AE9770" s="301"/>
      <c r="AF9770" s="301"/>
      <c r="AG9770" s="301"/>
      <c r="AH9770" s="301"/>
      <c r="AI9770" s="301"/>
    </row>
    <row r="9771" spans="18:35" ht="80.099999999999994" customHeight="1" x14ac:dyDescent="0.2">
      <c r="R9771" s="301"/>
      <c r="S9771" s="301"/>
      <c r="T9771" s="301"/>
      <c r="U9771" s="301"/>
      <c r="V9771" s="301"/>
      <c r="W9771" s="301"/>
      <c r="X9771" s="301"/>
      <c r="Y9771" s="301"/>
      <c r="Z9771" s="301"/>
      <c r="AA9771" s="301"/>
      <c r="AB9771" s="301"/>
      <c r="AC9771" s="301"/>
      <c r="AD9771" s="301"/>
      <c r="AE9771" s="301"/>
      <c r="AF9771" s="301"/>
      <c r="AG9771" s="301"/>
      <c r="AH9771" s="301"/>
      <c r="AI9771" s="301"/>
    </row>
    <row r="9772" spans="18:35" ht="80.099999999999994" customHeight="1" x14ac:dyDescent="0.2">
      <c r="R9772" s="301"/>
      <c r="S9772" s="301"/>
      <c r="T9772" s="301"/>
      <c r="U9772" s="301"/>
      <c r="V9772" s="301"/>
      <c r="W9772" s="301"/>
      <c r="X9772" s="301"/>
      <c r="Y9772" s="301"/>
      <c r="Z9772" s="301"/>
      <c r="AA9772" s="301"/>
      <c r="AB9772" s="301"/>
      <c r="AC9772" s="301"/>
      <c r="AD9772" s="301"/>
      <c r="AE9772" s="301"/>
      <c r="AF9772" s="301"/>
      <c r="AG9772" s="301"/>
      <c r="AH9772" s="301"/>
      <c r="AI9772" s="301"/>
    </row>
    <row r="9773" spans="18:35" ht="80.099999999999994" customHeight="1" x14ac:dyDescent="0.2">
      <c r="R9773" s="301"/>
      <c r="S9773" s="301"/>
      <c r="T9773" s="301"/>
      <c r="U9773" s="301"/>
      <c r="V9773" s="301"/>
      <c r="W9773" s="301"/>
      <c r="X9773" s="301"/>
      <c r="Y9773" s="301"/>
      <c r="Z9773" s="301"/>
      <c r="AA9773" s="301"/>
      <c r="AB9773" s="301"/>
      <c r="AC9773" s="301"/>
      <c r="AD9773" s="301"/>
      <c r="AE9773" s="301"/>
      <c r="AF9773" s="301"/>
      <c r="AG9773" s="301"/>
      <c r="AH9773" s="301"/>
      <c r="AI9773" s="301"/>
    </row>
    <row r="9774" spans="18:35" ht="80.099999999999994" customHeight="1" x14ac:dyDescent="0.2">
      <c r="R9774" s="301"/>
      <c r="S9774" s="301"/>
      <c r="T9774" s="301"/>
      <c r="U9774" s="301"/>
      <c r="V9774" s="301"/>
      <c r="W9774" s="301"/>
      <c r="X9774" s="301"/>
      <c r="Y9774" s="301"/>
      <c r="Z9774" s="301"/>
      <c r="AA9774" s="301"/>
      <c r="AB9774" s="301"/>
      <c r="AC9774" s="301"/>
      <c r="AD9774" s="301"/>
      <c r="AE9774" s="301"/>
      <c r="AF9774" s="301"/>
      <c r="AG9774" s="301"/>
      <c r="AH9774" s="301"/>
      <c r="AI9774" s="301"/>
    </row>
    <row r="9775" spans="18:35" ht="80.099999999999994" customHeight="1" x14ac:dyDescent="0.2">
      <c r="R9775" s="301"/>
      <c r="S9775" s="301"/>
      <c r="T9775" s="301"/>
      <c r="U9775" s="301"/>
      <c r="V9775" s="301"/>
      <c r="W9775" s="301"/>
      <c r="X9775" s="301"/>
      <c r="Y9775" s="301"/>
      <c r="Z9775" s="301"/>
      <c r="AA9775" s="301"/>
      <c r="AB9775" s="301"/>
      <c r="AC9775" s="301"/>
      <c r="AD9775" s="301"/>
      <c r="AE9775" s="301"/>
      <c r="AF9775" s="301"/>
      <c r="AG9775" s="301"/>
      <c r="AH9775" s="301"/>
      <c r="AI9775" s="301"/>
    </row>
    <row r="9776" spans="18:35" ht="80.099999999999994" customHeight="1" x14ac:dyDescent="0.2">
      <c r="R9776" s="301"/>
      <c r="S9776" s="301"/>
      <c r="T9776" s="301"/>
      <c r="U9776" s="301"/>
      <c r="V9776" s="301"/>
      <c r="W9776" s="301"/>
      <c r="X9776" s="301"/>
      <c r="Y9776" s="301"/>
      <c r="Z9776" s="301"/>
      <c r="AA9776" s="301"/>
      <c r="AB9776" s="301"/>
      <c r="AC9776" s="301"/>
      <c r="AD9776" s="301"/>
      <c r="AE9776" s="301"/>
      <c r="AF9776" s="301"/>
      <c r="AG9776" s="301"/>
      <c r="AH9776" s="301"/>
      <c r="AI9776" s="301"/>
    </row>
    <row r="9777" spans="18:35" ht="80.099999999999994" customHeight="1" x14ac:dyDescent="0.2">
      <c r="R9777" s="301"/>
      <c r="S9777" s="301"/>
      <c r="T9777" s="301"/>
      <c r="U9777" s="301"/>
      <c r="V9777" s="301"/>
      <c r="W9777" s="301"/>
      <c r="X9777" s="301"/>
      <c r="Y9777" s="301"/>
      <c r="Z9777" s="301"/>
      <c r="AA9777" s="301"/>
      <c r="AB9777" s="301"/>
      <c r="AC9777" s="301"/>
      <c r="AD9777" s="301"/>
      <c r="AE9777" s="301"/>
      <c r="AF9777" s="301"/>
      <c r="AG9777" s="301"/>
      <c r="AH9777" s="301"/>
      <c r="AI9777" s="301"/>
    </row>
    <row r="9778" spans="18:35" ht="80.099999999999994" customHeight="1" x14ac:dyDescent="0.2">
      <c r="R9778" s="301"/>
      <c r="S9778" s="301"/>
      <c r="T9778" s="301"/>
      <c r="U9778" s="301"/>
      <c r="V9778" s="301"/>
      <c r="W9778" s="301"/>
      <c r="X9778" s="301"/>
      <c r="Y9778" s="301"/>
      <c r="Z9778" s="301"/>
      <c r="AA9778" s="301"/>
      <c r="AB9778" s="301"/>
      <c r="AC9778" s="301"/>
      <c r="AD9778" s="301"/>
      <c r="AE9778" s="301"/>
      <c r="AF9778" s="301"/>
      <c r="AG9778" s="301"/>
      <c r="AH9778" s="301"/>
      <c r="AI9778" s="301"/>
    </row>
    <row r="9779" spans="18:35" ht="80.099999999999994" customHeight="1" x14ac:dyDescent="0.2">
      <c r="R9779" s="301"/>
      <c r="S9779" s="301"/>
      <c r="T9779" s="301"/>
      <c r="U9779" s="301"/>
      <c r="V9779" s="301"/>
      <c r="W9779" s="301"/>
      <c r="X9779" s="301"/>
      <c r="Y9779" s="301"/>
      <c r="Z9779" s="301"/>
      <c r="AA9779" s="301"/>
      <c r="AB9779" s="301"/>
      <c r="AC9779" s="301"/>
      <c r="AD9779" s="301"/>
      <c r="AE9779" s="301"/>
      <c r="AF9779" s="301"/>
      <c r="AG9779" s="301"/>
      <c r="AH9779" s="301"/>
      <c r="AI9779" s="301"/>
    </row>
    <row r="9780" spans="18:35" ht="80.099999999999994" customHeight="1" x14ac:dyDescent="0.2">
      <c r="R9780" s="301"/>
      <c r="S9780" s="301"/>
      <c r="T9780" s="301"/>
      <c r="U9780" s="301"/>
      <c r="V9780" s="301"/>
      <c r="W9780" s="301"/>
      <c r="X9780" s="301"/>
      <c r="Y9780" s="301"/>
      <c r="Z9780" s="301"/>
      <c r="AA9780" s="301"/>
      <c r="AB9780" s="301"/>
      <c r="AC9780" s="301"/>
      <c r="AD9780" s="301"/>
      <c r="AE9780" s="301"/>
      <c r="AF9780" s="301"/>
      <c r="AG9780" s="301"/>
      <c r="AH9780" s="301"/>
      <c r="AI9780" s="301"/>
    </row>
    <row r="9781" spans="18:35" ht="80.099999999999994" customHeight="1" x14ac:dyDescent="0.2">
      <c r="R9781" s="301"/>
      <c r="S9781" s="301"/>
      <c r="T9781" s="301"/>
      <c r="U9781" s="301"/>
      <c r="V9781" s="301"/>
      <c r="W9781" s="301"/>
      <c r="X9781" s="301"/>
      <c r="Y9781" s="301"/>
      <c r="Z9781" s="301"/>
      <c r="AA9781" s="301"/>
      <c r="AB9781" s="301"/>
      <c r="AC9781" s="301"/>
      <c r="AD9781" s="301"/>
      <c r="AE9781" s="301"/>
      <c r="AF9781" s="301"/>
      <c r="AG9781" s="301"/>
      <c r="AH9781" s="301"/>
      <c r="AI9781" s="301"/>
    </row>
    <row r="9782" spans="18:35" ht="80.099999999999994" customHeight="1" x14ac:dyDescent="0.2">
      <c r="R9782" s="301"/>
      <c r="S9782" s="301"/>
      <c r="T9782" s="301"/>
      <c r="U9782" s="301"/>
      <c r="V9782" s="301"/>
      <c r="W9782" s="301"/>
      <c r="X9782" s="301"/>
      <c r="Y9782" s="301"/>
      <c r="Z9782" s="301"/>
      <c r="AA9782" s="301"/>
      <c r="AB9782" s="301"/>
      <c r="AC9782" s="301"/>
      <c r="AD9782" s="301"/>
      <c r="AE9782" s="301"/>
      <c r="AF9782" s="301"/>
      <c r="AG9782" s="301"/>
      <c r="AH9782" s="301"/>
      <c r="AI9782" s="301"/>
    </row>
    <row r="9783" spans="18:35" ht="80.099999999999994" customHeight="1" x14ac:dyDescent="0.2">
      <c r="R9783" s="301"/>
      <c r="S9783" s="301"/>
      <c r="T9783" s="301"/>
      <c r="U9783" s="301"/>
      <c r="V9783" s="301"/>
      <c r="W9783" s="301"/>
      <c r="X9783" s="301"/>
      <c r="Y9783" s="301"/>
      <c r="Z9783" s="301"/>
      <c r="AA9783" s="301"/>
      <c r="AB9783" s="301"/>
      <c r="AC9783" s="301"/>
      <c r="AD9783" s="301"/>
      <c r="AE9783" s="301"/>
      <c r="AF9783" s="301"/>
      <c r="AG9783" s="301"/>
      <c r="AH9783" s="301"/>
      <c r="AI9783" s="301"/>
    </row>
    <row r="9784" spans="18:35" ht="80.099999999999994" customHeight="1" x14ac:dyDescent="0.2">
      <c r="R9784" s="301"/>
      <c r="S9784" s="301"/>
      <c r="T9784" s="301"/>
      <c r="U9784" s="301"/>
      <c r="V9784" s="301"/>
      <c r="W9784" s="301"/>
      <c r="X9784" s="301"/>
      <c r="Y9784" s="301"/>
      <c r="Z9784" s="301"/>
      <c r="AA9784" s="301"/>
      <c r="AB9784" s="301"/>
      <c r="AC9784" s="301"/>
      <c r="AD9784" s="301"/>
      <c r="AE9784" s="301"/>
      <c r="AF9784" s="301"/>
      <c r="AG9784" s="301"/>
      <c r="AH9784" s="301"/>
      <c r="AI9784" s="301"/>
    </row>
    <row r="9785" spans="18:35" ht="80.099999999999994" customHeight="1" x14ac:dyDescent="0.2">
      <c r="R9785" s="301"/>
      <c r="S9785" s="301"/>
      <c r="T9785" s="301"/>
      <c r="U9785" s="301"/>
      <c r="V9785" s="301"/>
      <c r="W9785" s="301"/>
      <c r="X9785" s="301"/>
      <c r="Y9785" s="301"/>
      <c r="Z9785" s="301"/>
      <c r="AA9785" s="301"/>
      <c r="AB9785" s="301"/>
      <c r="AC9785" s="301"/>
      <c r="AD9785" s="301"/>
      <c r="AE9785" s="301"/>
      <c r="AF9785" s="301"/>
      <c r="AG9785" s="301"/>
      <c r="AH9785" s="301"/>
      <c r="AI9785" s="301"/>
    </row>
    <row r="9786" spans="18:35" ht="80.099999999999994" customHeight="1" x14ac:dyDescent="0.2">
      <c r="R9786" s="301"/>
      <c r="S9786" s="301"/>
      <c r="T9786" s="301"/>
      <c r="U9786" s="301"/>
      <c r="V9786" s="301"/>
      <c r="W9786" s="301"/>
      <c r="X9786" s="301"/>
      <c r="Y9786" s="301"/>
      <c r="Z9786" s="301"/>
      <c r="AA9786" s="301"/>
      <c r="AB9786" s="301"/>
      <c r="AC9786" s="301"/>
      <c r="AD9786" s="301"/>
      <c r="AE9786" s="301"/>
      <c r="AF9786" s="301"/>
      <c r="AG9786" s="301"/>
      <c r="AH9786" s="301"/>
      <c r="AI9786" s="301"/>
    </row>
    <row r="9787" spans="18:35" ht="80.099999999999994" customHeight="1" x14ac:dyDescent="0.2">
      <c r="R9787" s="301"/>
      <c r="S9787" s="301"/>
      <c r="T9787" s="301"/>
      <c r="U9787" s="301"/>
      <c r="V9787" s="301"/>
      <c r="W9787" s="301"/>
      <c r="X9787" s="301"/>
      <c r="Y9787" s="301"/>
      <c r="Z9787" s="301"/>
      <c r="AA9787" s="301"/>
      <c r="AB9787" s="301"/>
      <c r="AC9787" s="301"/>
      <c r="AD9787" s="301"/>
      <c r="AE9787" s="301"/>
      <c r="AF9787" s="301"/>
      <c r="AG9787" s="301"/>
      <c r="AH9787" s="301"/>
      <c r="AI9787" s="301"/>
    </row>
    <row r="9788" spans="18:35" ht="80.099999999999994" customHeight="1" x14ac:dyDescent="0.2">
      <c r="R9788" s="301"/>
      <c r="S9788" s="301"/>
      <c r="T9788" s="301"/>
      <c r="U9788" s="301"/>
      <c r="V9788" s="301"/>
      <c r="W9788" s="301"/>
      <c r="X9788" s="301"/>
      <c r="Y9788" s="301"/>
      <c r="Z9788" s="301"/>
      <c r="AA9788" s="301"/>
      <c r="AB9788" s="301"/>
      <c r="AC9788" s="301"/>
      <c r="AD9788" s="301"/>
      <c r="AE9788" s="301"/>
      <c r="AF9788" s="301"/>
      <c r="AG9788" s="301"/>
      <c r="AH9788" s="301"/>
      <c r="AI9788" s="301"/>
    </row>
    <row r="9789" spans="18:35" ht="80.099999999999994" customHeight="1" x14ac:dyDescent="0.2">
      <c r="R9789" s="301"/>
      <c r="S9789" s="301"/>
      <c r="T9789" s="301"/>
      <c r="U9789" s="301"/>
      <c r="V9789" s="301"/>
      <c r="W9789" s="301"/>
      <c r="X9789" s="301"/>
      <c r="Y9789" s="301"/>
      <c r="Z9789" s="301"/>
      <c r="AA9789" s="301"/>
      <c r="AB9789" s="301"/>
      <c r="AC9789" s="301"/>
      <c r="AD9789" s="301"/>
      <c r="AE9789" s="301"/>
      <c r="AF9789" s="301"/>
      <c r="AG9789" s="301"/>
      <c r="AH9789" s="301"/>
      <c r="AI9789" s="301"/>
    </row>
    <row r="9790" spans="18:35" ht="80.099999999999994" customHeight="1" x14ac:dyDescent="0.2">
      <c r="R9790" s="301"/>
      <c r="S9790" s="301"/>
      <c r="T9790" s="301"/>
      <c r="U9790" s="301"/>
      <c r="V9790" s="301"/>
      <c r="W9790" s="301"/>
      <c r="X9790" s="301"/>
      <c r="Y9790" s="301"/>
      <c r="Z9790" s="301"/>
      <c r="AA9790" s="301"/>
      <c r="AB9790" s="301"/>
      <c r="AC9790" s="301"/>
      <c r="AD9790" s="301"/>
      <c r="AE9790" s="301"/>
      <c r="AF9790" s="301"/>
      <c r="AG9790" s="301"/>
      <c r="AH9790" s="301"/>
      <c r="AI9790" s="301"/>
    </row>
    <row r="9791" spans="18:35" ht="80.099999999999994" customHeight="1" x14ac:dyDescent="0.2">
      <c r="R9791" s="301"/>
      <c r="S9791" s="301"/>
      <c r="T9791" s="301"/>
      <c r="U9791" s="301"/>
      <c r="V9791" s="301"/>
      <c r="W9791" s="301"/>
      <c r="X9791" s="301"/>
      <c r="Y9791" s="301"/>
      <c r="Z9791" s="301"/>
      <c r="AA9791" s="301"/>
      <c r="AB9791" s="301"/>
      <c r="AC9791" s="301"/>
      <c r="AD9791" s="301"/>
      <c r="AE9791" s="301"/>
      <c r="AF9791" s="301"/>
      <c r="AG9791" s="301"/>
      <c r="AH9791" s="301"/>
      <c r="AI9791" s="301"/>
    </row>
    <row r="9792" spans="18:35" ht="80.099999999999994" customHeight="1" x14ac:dyDescent="0.2">
      <c r="R9792" s="301"/>
      <c r="S9792" s="301"/>
      <c r="T9792" s="301"/>
      <c r="U9792" s="301"/>
      <c r="V9792" s="301"/>
      <c r="W9792" s="301"/>
      <c r="X9792" s="301"/>
      <c r="Y9792" s="301"/>
      <c r="Z9792" s="301"/>
      <c r="AA9792" s="301"/>
      <c r="AB9792" s="301"/>
      <c r="AC9792" s="301"/>
      <c r="AD9792" s="301"/>
      <c r="AE9792" s="301"/>
      <c r="AF9792" s="301"/>
      <c r="AG9792" s="301"/>
      <c r="AH9792" s="301"/>
      <c r="AI9792" s="301"/>
    </row>
    <row r="9793" spans="18:35" ht="80.099999999999994" customHeight="1" x14ac:dyDescent="0.2">
      <c r="R9793" s="301"/>
      <c r="S9793" s="301"/>
      <c r="T9793" s="301"/>
      <c r="U9793" s="301"/>
      <c r="V9793" s="301"/>
      <c r="W9793" s="301"/>
      <c r="X9793" s="301"/>
      <c r="Y9793" s="301"/>
      <c r="Z9793" s="301"/>
      <c r="AA9793" s="301"/>
      <c r="AB9793" s="301"/>
      <c r="AC9793" s="301"/>
      <c r="AD9793" s="301"/>
      <c r="AE9793" s="301"/>
      <c r="AF9793" s="301"/>
      <c r="AG9793" s="301"/>
      <c r="AH9793" s="301"/>
      <c r="AI9793" s="301"/>
    </row>
    <row r="9794" spans="18:35" ht="80.099999999999994" customHeight="1" x14ac:dyDescent="0.2">
      <c r="R9794" s="301"/>
      <c r="S9794" s="301"/>
      <c r="T9794" s="301"/>
      <c r="U9794" s="301"/>
      <c r="V9794" s="301"/>
      <c r="W9794" s="301"/>
      <c r="X9794" s="301"/>
      <c r="Y9794" s="301"/>
      <c r="Z9794" s="301"/>
      <c r="AA9794" s="301"/>
      <c r="AB9794" s="301"/>
      <c r="AC9794" s="301"/>
      <c r="AD9794" s="301"/>
      <c r="AE9794" s="301"/>
      <c r="AF9794" s="301"/>
      <c r="AG9794" s="301"/>
      <c r="AH9794" s="301"/>
      <c r="AI9794" s="301"/>
    </row>
    <row r="9795" spans="18:35" ht="80.099999999999994" customHeight="1" x14ac:dyDescent="0.2">
      <c r="R9795" s="301"/>
      <c r="S9795" s="301"/>
      <c r="T9795" s="301"/>
      <c r="U9795" s="301"/>
      <c r="V9795" s="301"/>
      <c r="W9795" s="301"/>
      <c r="X9795" s="301"/>
      <c r="Y9795" s="301"/>
      <c r="Z9795" s="301"/>
      <c r="AA9795" s="301"/>
      <c r="AB9795" s="301"/>
      <c r="AC9795" s="301"/>
      <c r="AD9795" s="301"/>
      <c r="AE9795" s="301"/>
      <c r="AF9795" s="301"/>
      <c r="AG9795" s="301"/>
      <c r="AH9795" s="301"/>
      <c r="AI9795" s="301"/>
    </row>
    <row r="9796" spans="18:35" ht="80.099999999999994" customHeight="1" x14ac:dyDescent="0.2">
      <c r="R9796" s="301"/>
      <c r="S9796" s="301"/>
      <c r="T9796" s="301"/>
      <c r="U9796" s="301"/>
      <c r="V9796" s="301"/>
      <c r="W9796" s="301"/>
      <c r="X9796" s="301"/>
      <c r="Y9796" s="301"/>
      <c r="Z9796" s="301"/>
      <c r="AA9796" s="301"/>
      <c r="AB9796" s="301"/>
      <c r="AC9796" s="301"/>
      <c r="AD9796" s="301"/>
      <c r="AE9796" s="301"/>
      <c r="AF9796" s="301"/>
      <c r="AG9796" s="301"/>
      <c r="AH9796" s="301"/>
      <c r="AI9796" s="301"/>
    </row>
    <row r="9797" spans="18:35" ht="80.099999999999994" customHeight="1" x14ac:dyDescent="0.2">
      <c r="R9797" s="301"/>
      <c r="S9797" s="301"/>
      <c r="T9797" s="301"/>
      <c r="U9797" s="301"/>
      <c r="V9797" s="301"/>
      <c r="W9797" s="301"/>
      <c r="X9797" s="301"/>
      <c r="Y9797" s="301"/>
      <c r="Z9797" s="301"/>
      <c r="AA9797" s="301"/>
      <c r="AB9797" s="301"/>
      <c r="AC9797" s="301"/>
      <c r="AD9797" s="301"/>
      <c r="AE9797" s="301"/>
      <c r="AF9797" s="301"/>
      <c r="AG9797" s="301"/>
      <c r="AH9797" s="301"/>
      <c r="AI9797" s="301"/>
    </row>
    <row r="9798" spans="18:35" ht="80.099999999999994" customHeight="1" x14ac:dyDescent="0.2">
      <c r="R9798" s="301"/>
      <c r="S9798" s="301"/>
      <c r="T9798" s="301"/>
      <c r="U9798" s="301"/>
      <c r="V9798" s="301"/>
      <c r="W9798" s="301"/>
      <c r="X9798" s="301"/>
      <c r="Y9798" s="301"/>
      <c r="Z9798" s="301"/>
      <c r="AA9798" s="301"/>
      <c r="AB9798" s="301"/>
      <c r="AC9798" s="301"/>
      <c r="AD9798" s="301"/>
      <c r="AE9798" s="301"/>
      <c r="AF9798" s="301"/>
      <c r="AG9798" s="301"/>
      <c r="AH9798" s="301"/>
      <c r="AI9798" s="301"/>
    </row>
    <row r="9799" spans="18:35" ht="80.099999999999994" customHeight="1" x14ac:dyDescent="0.2">
      <c r="R9799" s="301"/>
      <c r="S9799" s="301"/>
      <c r="T9799" s="301"/>
      <c r="U9799" s="301"/>
      <c r="V9799" s="301"/>
      <c r="W9799" s="301"/>
      <c r="X9799" s="301"/>
      <c r="Y9799" s="301"/>
      <c r="Z9799" s="301"/>
      <c r="AA9799" s="301"/>
      <c r="AB9799" s="301"/>
      <c r="AC9799" s="301"/>
      <c r="AD9799" s="301"/>
      <c r="AE9799" s="301"/>
      <c r="AF9799" s="301"/>
      <c r="AG9799" s="301"/>
      <c r="AH9799" s="301"/>
      <c r="AI9799" s="301"/>
    </row>
    <row r="9800" spans="18:35" ht="80.099999999999994" customHeight="1" x14ac:dyDescent="0.2">
      <c r="R9800" s="301"/>
      <c r="S9800" s="301"/>
      <c r="T9800" s="301"/>
      <c r="U9800" s="301"/>
      <c r="V9800" s="301"/>
      <c r="W9800" s="301"/>
      <c r="X9800" s="301"/>
      <c r="Y9800" s="301"/>
      <c r="Z9800" s="301"/>
      <c r="AA9800" s="301"/>
      <c r="AB9800" s="301"/>
      <c r="AC9800" s="301"/>
      <c r="AD9800" s="301"/>
      <c r="AE9800" s="301"/>
      <c r="AF9800" s="301"/>
      <c r="AG9800" s="301"/>
      <c r="AH9800" s="301"/>
      <c r="AI9800" s="301"/>
    </row>
    <row r="9801" spans="18:35" ht="80.099999999999994" customHeight="1" x14ac:dyDescent="0.2">
      <c r="R9801" s="301"/>
      <c r="S9801" s="301"/>
      <c r="T9801" s="301"/>
      <c r="U9801" s="301"/>
      <c r="V9801" s="301"/>
      <c r="W9801" s="301"/>
      <c r="X9801" s="301"/>
      <c r="Y9801" s="301"/>
      <c r="Z9801" s="301"/>
      <c r="AA9801" s="301"/>
      <c r="AB9801" s="301"/>
      <c r="AC9801" s="301"/>
      <c r="AD9801" s="301"/>
      <c r="AE9801" s="301"/>
      <c r="AF9801" s="301"/>
      <c r="AG9801" s="301"/>
      <c r="AH9801" s="301"/>
      <c r="AI9801" s="301"/>
    </row>
    <row r="9802" spans="18:35" ht="80.099999999999994" customHeight="1" x14ac:dyDescent="0.2">
      <c r="R9802" s="301"/>
      <c r="S9802" s="301"/>
      <c r="T9802" s="301"/>
      <c r="U9802" s="301"/>
      <c r="V9802" s="301"/>
      <c r="W9802" s="301"/>
      <c r="X9802" s="301"/>
      <c r="Y9802" s="301"/>
      <c r="Z9802" s="301"/>
      <c r="AA9802" s="301"/>
      <c r="AB9802" s="301"/>
      <c r="AC9802" s="301"/>
      <c r="AD9802" s="301"/>
      <c r="AE9802" s="301"/>
      <c r="AF9802" s="301"/>
      <c r="AG9802" s="301"/>
      <c r="AH9802" s="301"/>
      <c r="AI9802" s="301"/>
    </row>
    <row r="9803" spans="18:35" ht="80.099999999999994" customHeight="1" x14ac:dyDescent="0.2">
      <c r="R9803" s="301"/>
      <c r="S9803" s="301"/>
      <c r="T9803" s="301"/>
      <c r="U9803" s="301"/>
      <c r="V9803" s="301"/>
      <c r="W9803" s="301"/>
      <c r="X9803" s="301"/>
      <c r="Y9803" s="301"/>
      <c r="Z9803" s="301"/>
      <c r="AA9803" s="301"/>
      <c r="AB9803" s="301"/>
      <c r="AC9803" s="301"/>
      <c r="AD9803" s="301"/>
      <c r="AE9803" s="301"/>
      <c r="AF9803" s="301"/>
      <c r="AG9803" s="301"/>
      <c r="AH9803" s="301"/>
      <c r="AI9803" s="301"/>
    </row>
    <row r="9804" spans="18:35" ht="80.099999999999994" customHeight="1" x14ac:dyDescent="0.2">
      <c r="R9804" s="301"/>
      <c r="S9804" s="301"/>
      <c r="T9804" s="301"/>
      <c r="U9804" s="301"/>
      <c r="V9804" s="301"/>
      <c r="W9804" s="301"/>
      <c r="X9804" s="301"/>
      <c r="Y9804" s="301"/>
      <c r="Z9804" s="301"/>
      <c r="AA9804" s="301"/>
      <c r="AB9804" s="301"/>
      <c r="AC9804" s="301"/>
      <c r="AD9804" s="301"/>
      <c r="AE9804" s="301"/>
      <c r="AF9804" s="301"/>
      <c r="AG9804" s="301"/>
      <c r="AH9804" s="301"/>
      <c r="AI9804" s="301"/>
    </row>
    <row r="9805" spans="18:35" ht="80.099999999999994" customHeight="1" x14ac:dyDescent="0.2">
      <c r="R9805" s="301"/>
      <c r="S9805" s="301"/>
      <c r="T9805" s="301"/>
      <c r="U9805" s="301"/>
      <c r="V9805" s="301"/>
      <c r="W9805" s="301"/>
      <c r="X9805" s="301"/>
      <c r="Y9805" s="301"/>
      <c r="Z9805" s="301"/>
      <c r="AA9805" s="301"/>
      <c r="AB9805" s="301"/>
      <c r="AC9805" s="301"/>
      <c r="AD9805" s="301"/>
      <c r="AE9805" s="301"/>
      <c r="AF9805" s="301"/>
      <c r="AG9805" s="301"/>
      <c r="AH9805" s="301"/>
      <c r="AI9805" s="301"/>
    </row>
    <row r="9806" spans="18:35" ht="80.099999999999994" customHeight="1" x14ac:dyDescent="0.2">
      <c r="R9806" s="301"/>
      <c r="S9806" s="301"/>
      <c r="T9806" s="301"/>
      <c r="U9806" s="301"/>
      <c r="V9806" s="301"/>
      <c r="W9806" s="301"/>
      <c r="X9806" s="301"/>
      <c r="Y9806" s="301"/>
      <c r="Z9806" s="301"/>
      <c r="AA9806" s="301"/>
      <c r="AB9806" s="301"/>
      <c r="AC9806" s="301"/>
      <c r="AD9806" s="301"/>
      <c r="AE9806" s="301"/>
      <c r="AF9806" s="301"/>
      <c r="AG9806" s="301"/>
      <c r="AH9806" s="301"/>
      <c r="AI9806" s="301"/>
    </row>
    <row r="9807" spans="18:35" ht="80.099999999999994" customHeight="1" x14ac:dyDescent="0.2">
      <c r="R9807" s="301"/>
      <c r="S9807" s="301"/>
      <c r="T9807" s="301"/>
      <c r="U9807" s="301"/>
      <c r="V9807" s="301"/>
      <c r="W9807" s="301"/>
      <c r="X9807" s="301"/>
      <c r="Y9807" s="301"/>
      <c r="Z9807" s="301"/>
      <c r="AA9807" s="301"/>
      <c r="AB9807" s="301"/>
      <c r="AC9807" s="301"/>
      <c r="AD9807" s="301"/>
      <c r="AE9807" s="301"/>
      <c r="AF9807" s="301"/>
      <c r="AG9807" s="301"/>
      <c r="AH9807" s="301"/>
      <c r="AI9807" s="301"/>
    </row>
    <row r="9808" spans="18:35" ht="80.099999999999994" customHeight="1" x14ac:dyDescent="0.2">
      <c r="R9808" s="301"/>
      <c r="S9808" s="301"/>
      <c r="T9808" s="301"/>
      <c r="U9808" s="301"/>
      <c r="V9808" s="301"/>
      <c r="W9808" s="301"/>
      <c r="X9808" s="301"/>
      <c r="Y9808" s="301"/>
      <c r="Z9808" s="301"/>
      <c r="AA9808" s="301"/>
      <c r="AB9808" s="301"/>
      <c r="AC9808" s="301"/>
      <c r="AD9808" s="301"/>
      <c r="AE9808" s="301"/>
      <c r="AF9808" s="301"/>
      <c r="AG9808" s="301"/>
      <c r="AH9808" s="301"/>
      <c r="AI9808" s="301"/>
    </row>
    <row r="9809" spans="18:35" ht="80.099999999999994" customHeight="1" x14ac:dyDescent="0.2">
      <c r="R9809" s="301"/>
      <c r="S9809" s="301"/>
      <c r="T9809" s="301"/>
      <c r="U9809" s="301"/>
      <c r="V9809" s="301"/>
      <c r="W9809" s="301"/>
      <c r="X9809" s="301"/>
      <c r="Y9809" s="301"/>
      <c r="Z9809" s="301"/>
      <c r="AA9809" s="301"/>
      <c r="AB9809" s="301"/>
      <c r="AC9809" s="301"/>
      <c r="AD9809" s="301"/>
      <c r="AE9809" s="301"/>
      <c r="AF9809" s="301"/>
      <c r="AG9809" s="301"/>
      <c r="AH9809" s="301"/>
      <c r="AI9809" s="301"/>
    </row>
    <row r="9810" spans="18:35" ht="80.099999999999994" customHeight="1" x14ac:dyDescent="0.2">
      <c r="R9810" s="301"/>
      <c r="S9810" s="301"/>
      <c r="T9810" s="301"/>
      <c r="U9810" s="301"/>
      <c r="V9810" s="301"/>
      <c r="W9810" s="301"/>
      <c r="X9810" s="301"/>
      <c r="Y9810" s="301"/>
      <c r="Z9810" s="301"/>
      <c r="AA9810" s="301"/>
      <c r="AB9810" s="301"/>
      <c r="AC9810" s="301"/>
      <c r="AD9810" s="301"/>
      <c r="AE9810" s="301"/>
      <c r="AF9810" s="301"/>
      <c r="AG9810" s="301"/>
      <c r="AH9810" s="301"/>
      <c r="AI9810" s="301"/>
    </row>
    <row r="9811" spans="18:35" ht="80.099999999999994" customHeight="1" x14ac:dyDescent="0.2">
      <c r="R9811" s="301"/>
      <c r="S9811" s="301"/>
      <c r="T9811" s="301"/>
      <c r="U9811" s="301"/>
      <c r="V9811" s="301"/>
      <c r="W9811" s="301"/>
      <c r="X9811" s="301"/>
      <c r="Y9811" s="301"/>
      <c r="Z9811" s="301"/>
      <c r="AA9811" s="301"/>
      <c r="AB9811" s="301"/>
      <c r="AC9811" s="301"/>
      <c r="AD9811" s="301"/>
      <c r="AE9811" s="301"/>
      <c r="AF9811" s="301"/>
      <c r="AG9811" s="301"/>
      <c r="AH9811" s="301"/>
      <c r="AI9811" s="301"/>
    </row>
    <row r="9812" spans="18:35" ht="80.099999999999994" customHeight="1" x14ac:dyDescent="0.2">
      <c r="R9812" s="301"/>
      <c r="S9812" s="301"/>
      <c r="T9812" s="301"/>
      <c r="U9812" s="301"/>
      <c r="V9812" s="301"/>
      <c r="W9812" s="301"/>
      <c r="X9812" s="301"/>
      <c r="Y9812" s="301"/>
      <c r="Z9812" s="301"/>
      <c r="AA9812" s="301"/>
      <c r="AB9812" s="301"/>
      <c r="AC9812" s="301"/>
      <c r="AD9812" s="301"/>
      <c r="AE9812" s="301"/>
      <c r="AF9812" s="301"/>
      <c r="AG9812" s="301"/>
      <c r="AH9812" s="301"/>
      <c r="AI9812" s="301"/>
    </row>
    <row r="9813" spans="18:35" ht="80.099999999999994" customHeight="1" x14ac:dyDescent="0.2">
      <c r="R9813" s="301"/>
      <c r="S9813" s="301"/>
      <c r="T9813" s="301"/>
      <c r="U9813" s="301"/>
      <c r="V9813" s="301"/>
      <c r="W9813" s="301"/>
      <c r="X9813" s="301"/>
      <c r="Y9813" s="301"/>
      <c r="Z9813" s="301"/>
      <c r="AA9813" s="301"/>
      <c r="AB9813" s="301"/>
      <c r="AC9813" s="301"/>
      <c r="AD9813" s="301"/>
      <c r="AE9813" s="301"/>
      <c r="AF9813" s="301"/>
      <c r="AG9813" s="301"/>
      <c r="AH9813" s="301"/>
      <c r="AI9813" s="301"/>
    </row>
    <row r="9814" spans="18:35" ht="80.099999999999994" customHeight="1" x14ac:dyDescent="0.2">
      <c r="R9814" s="301"/>
      <c r="S9814" s="301"/>
      <c r="T9814" s="301"/>
      <c r="U9814" s="301"/>
      <c r="V9814" s="301"/>
      <c r="W9814" s="301"/>
      <c r="X9814" s="301"/>
      <c r="Y9814" s="301"/>
      <c r="Z9814" s="301"/>
      <c r="AA9814" s="301"/>
      <c r="AB9814" s="301"/>
      <c r="AC9814" s="301"/>
      <c r="AD9814" s="301"/>
      <c r="AE9814" s="301"/>
      <c r="AF9814" s="301"/>
      <c r="AG9814" s="301"/>
      <c r="AH9814" s="301"/>
      <c r="AI9814" s="301"/>
    </row>
    <row r="9815" spans="18:35" ht="80.099999999999994" customHeight="1" x14ac:dyDescent="0.2">
      <c r="R9815" s="301"/>
      <c r="S9815" s="301"/>
      <c r="T9815" s="301"/>
      <c r="U9815" s="301"/>
      <c r="V9815" s="301"/>
      <c r="W9815" s="301"/>
      <c r="X9815" s="301"/>
      <c r="Y9815" s="301"/>
      <c r="Z9815" s="301"/>
      <c r="AA9815" s="301"/>
      <c r="AB9815" s="301"/>
      <c r="AC9815" s="301"/>
      <c r="AD9815" s="301"/>
      <c r="AE9815" s="301"/>
      <c r="AF9815" s="301"/>
      <c r="AG9815" s="301"/>
      <c r="AH9815" s="301"/>
      <c r="AI9815" s="301"/>
    </row>
    <row r="9816" spans="18:35" ht="80.099999999999994" customHeight="1" x14ac:dyDescent="0.2">
      <c r="R9816" s="301"/>
      <c r="S9816" s="301"/>
      <c r="T9816" s="301"/>
      <c r="U9816" s="301"/>
      <c r="V9816" s="301"/>
      <c r="W9816" s="301"/>
      <c r="X9816" s="301"/>
      <c r="Y9816" s="301"/>
      <c r="Z9816" s="301"/>
      <c r="AA9816" s="301"/>
      <c r="AB9816" s="301"/>
      <c r="AC9816" s="301"/>
      <c r="AD9816" s="301"/>
      <c r="AE9816" s="301"/>
      <c r="AF9816" s="301"/>
      <c r="AG9816" s="301"/>
      <c r="AH9816" s="301"/>
      <c r="AI9816" s="301"/>
    </row>
    <row r="9817" spans="18:35" ht="80.099999999999994" customHeight="1" x14ac:dyDescent="0.2">
      <c r="R9817" s="301"/>
      <c r="S9817" s="301"/>
      <c r="T9817" s="301"/>
      <c r="U9817" s="301"/>
      <c r="V9817" s="301"/>
      <c r="W9817" s="301"/>
      <c r="X9817" s="301"/>
      <c r="Y9817" s="301"/>
      <c r="Z9817" s="301"/>
      <c r="AA9817" s="301"/>
      <c r="AB9817" s="301"/>
      <c r="AC9817" s="301"/>
      <c r="AD9817" s="301"/>
      <c r="AE9817" s="301"/>
      <c r="AF9817" s="301"/>
      <c r="AG9817" s="301"/>
      <c r="AH9817" s="301"/>
      <c r="AI9817" s="301"/>
    </row>
    <row r="9818" spans="18:35" ht="80.099999999999994" customHeight="1" x14ac:dyDescent="0.2">
      <c r="R9818" s="301"/>
      <c r="S9818" s="301"/>
      <c r="T9818" s="301"/>
      <c r="U9818" s="301"/>
      <c r="V9818" s="301"/>
      <c r="W9818" s="301"/>
      <c r="X9818" s="301"/>
      <c r="Y9818" s="301"/>
      <c r="Z9818" s="301"/>
      <c r="AA9818" s="301"/>
      <c r="AB9818" s="301"/>
      <c r="AC9818" s="301"/>
      <c r="AD9818" s="301"/>
      <c r="AE9818" s="301"/>
      <c r="AF9818" s="301"/>
      <c r="AG9818" s="301"/>
      <c r="AH9818" s="301"/>
      <c r="AI9818" s="301"/>
    </row>
    <row r="9819" spans="18:35" ht="80.099999999999994" customHeight="1" x14ac:dyDescent="0.2">
      <c r="R9819" s="301"/>
      <c r="S9819" s="301"/>
      <c r="T9819" s="301"/>
      <c r="U9819" s="301"/>
      <c r="V9819" s="301"/>
      <c r="W9819" s="301"/>
      <c r="X9819" s="301"/>
      <c r="Y9819" s="301"/>
      <c r="Z9819" s="301"/>
      <c r="AA9819" s="301"/>
      <c r="AB9819" s="301"/>
      <c r="AC9819" s="301"/>
      <c r="AD9819" s="301"/>
      <c r="AE9819" s="301"/>
      <c r="AF9819" s="301"/>
      <c r="AG9819" s="301"/>
      <c r="AH9819" s="301"/>
      <c r="AI9819" s="301"/>
    </row>
    <row r="9820" spans="18:35" ht="80.099999999999994" customHeight="1" x14ac:dyDescent="0.2">
      <c r="R9820" s="301"/>
      <c r="S9820" s="301"/>
      <c r="T9820" s="301"/>
      <c r="U9820" s="301"/>
      <c r="V9820" s="301"/>
      <c r="W9820" s="301"/>
      <c r="X9820" s="301"/>
      <c r="Y9820" s="301"/>
      <c r="Z9820" s="301"/>
      <c r="AA9820" s="301"/>
      <c r="AB9820" s="301"/>
      <c r="AC9820" s="301"/>
      <c r="AD9820" s="301"/>
      <c r="AE9820" s="301"/>
      <c r="AF9820" s="301"/>
      <c r="AG9820" s="301"/>
      <c r="AH9820" s="301"/>
      <c r="AI9820" s="301"/>
    </row>
    <row r="9821" spans="18:35" ht="80.099999999999994" customHeight="1" x14ac:dyDescent="0.2">
      <c r="R9821" s="301"/>
      <c r="S9821" s="301"/>
      <c r="T9821" s="301"/>
      <c r="U9821" s="301"/>
      <c r="V9821" s="301"/>
      <c r="W9821" s="301"/>
      <c r="X9821" s="301"/>
      <c r="Y9821" s="301"/>
      <c r="Z9821" s="301"/>
      <c r="AA9821" s="301"/>
      <c r="AB9821" s="301"/>
      <c r="AC9821" s="301"/>
      <c r="AD9821" s="301"/>
      <c r="AE9821" s="301"/>
      <c r="AF9821" s="301"/>
      <c r="AG9821" s="301"/>
      <c r="AH9821" s="301"/>
      <c r="AI9821" s="301"/>
    </row>
    <row r="9822" spans="18:35" ht="80.099999999999994" customHeight="1" x14ac:dyDescent="0.2">
      <c r="R9822" s="301"/>
      <c r="S9822" s="301"/>
      <c r="T9822" s="301"/>
      <c r="U9822" s="301"/>
      <c r="V9822" s="301"/>
      <c r="W9822" s="301"/>
      <c r="X9822" s="301"/>
      <c r="Y9822" s="301"/>
      <c r="Z9822" s="301"/>
      <c r="AA9822" s="301"/>
      <c r="AB9822" s="301"/>
      <c r="AC9822" s="301"/>
      <c r="AD9822" s="301"/>
      <c r="AE9822" s="301"/>
      <c r="AF9822" s="301"/>
      <c r="AG9822" s="301"/>
      <c r="AH9822" s="301"/>
      <c r="AI9822" s="301"/>
    </row>
    <row r="9823" spans="18:35" ht="80.099999999999994" customHeight="1" x14ac:dyDescent="0.2">
      <c r="R9823" s="301"/>
      <c r="S9823" s="301"/>
      <c r="T9823" s="301"/>
      <c r="U9823" s="301"/>
      <c r="V9823" s="301"/>
      <c r="W9823" s="301"/>
      <c r="X9823" s="301"/>
      <c r="Y9823" s="301"/>
      <c r="Z9823" s="301"/>
      <c r="AA9823" s="301"/>
      <c r="AB9823" s="301"/>
      <c r="AC9823" s="301"/>
      <c r="AD9823" s="301"/>
      <c r="AE9823" s="301"/>
      <c r="AF9823" s="301"/>
      <c r="AG9823" s="301"/>
      <c r="AH9823" s="301"/>
      <c r="AI9823" s="301"/>
    </row>
    <row r="9824" spans="18:35" ht="80.099999999999994" customHeight="1" x14ac:dyDescent="0.2">
      <c r="R9824" s="301"/>
      <c r="S9824" s="301"/>
      <c r="T9824" s="301"/>
      <c r="U9824" s="301"/>
      <c r="V9824" s="301"/>
      <c r="W9824" s="301"/>
      <c r="X9824" s="301"/>
      <c r="Y9824" s="301"/>
      <c r="Z9824" s="301"/>
      <c r="AA9824" s="301"/>
      <c r="AB9824" s="301"/>
      <c r="AC9824" s="301"/>
      <c r="AD9824" s="301"/>
      <c r="AE9824" s="301"/>
      <c r="AF9824" s="301"/>
      <c r="AG9824" s="301"/>
      <c r="AH9824" s="301"/>
      <c r="AI9824" s="301"/>
    </row>
    <row r="9825" spans="18:35" ht="80.099999999999994" customHeight="1" x14ac:dyDescent="0.2">
      <c r="R9825" s="301"/>
      <c r="S9825" s="301"/>
      <c r="T9825" s="301"/>
      <c r="U9825" s="301"/>
      <c r="V9825" s="301"/>
      <c r="W9825" s="301"/>
      <c r="X9825" s="301"/>
      <c r="Y9825" s="301"/>
      <c r="Z9825" s="301"/>
      <c r="AA9825" s="301"/>
      <c r="AB9825" s="301"/>
      <c r="AC9825" s="301"/>
      <c r="AD9825" s="301"/>
      <c r="AE9825" s="301"/>
      <c r="AF9825" s="301"/>
      <c r="AG9825" s="301"/>
      <c r="AH9825" s="301"/>
      <c r="AI9825" s="301"/>
    </row>
    <row r="9826" spans="18:35" ht="80.099999999999994" customHeight="1" x14ac:dyDescent="0.2">
      <c r="R9826" s="301"/>
      <c r="S9826" s="301"/>
      <c r="T9826" s="301"/>
      <c r="U9826" s="301"/>
      <c r="V9826" s="301"/>
      <c r="W9826" s="301"/>
      <c r="X9826" s="301"/>
      <c r="Y9826" s="301"/>
      <c r="Z9826" s="301"/>
      <c r="AA9826" s="301"/>
      <c r="AB9826" s="301"/>
      <c r="AC9826" s="301"/>
      <c r="AD9826" s="301"/>
      <c r="AE9826" s="301"/>
      <c r="AF9826" s="301"/>
      <c r="AG9826" s="301"/>
      <c r="AH9826" s="301"/>
      <c r="AI9826" s="301"/>
    </row>
    <row r="9827" spans="18:35" ht="80.099999999999994" customHeight="1" x14ac:dyDescent="0.2">
      <c r="R9827" s="301"/>
      <c r="S9827" s="301"/>
      <c r="T9827" s="301"/>
      <c r="U9827" s="301"/>
      <c r="V9827" s="301"/>
      <c r="W9827" s="301"/>
      <c r="X9827" s="301"/>
      <c r="Y9827" s="301"/>
      <c r="Z9827" s="301"/>
      <c r="AA9827" s="301"/>
      <c r="AB9827" s="301"/>
      <c r="AC9827" s="301"/>
      <c r="AD9827" s="301"/>
      <c r="AE9827" s="301"/>
      <c r="AF9827" s="301"/>
      <c r="AG9827" s="301"/>
      <c r="AH9827" s="301"/>
      <c r="AI9827" s="301"/>
    </row>
    <row r="9828" spans="18:35" ht="80.099999999999994" customHeight="1" x14ac:dyDescent="0.2">
      <c r="R9828" s="301"/>
      <c r="S9828" s="301"/>
      <c r="T9828" s="301"/>
      <c r="U9828" s="301"/>
      <c r="V9828" s="301"/>
      <c r="W9828" s="301"/>
      <c r="X9828" s="301"/>
      <c r="Y9828" s="301"/>
      <c r="Z9828" s="301"/>
      <c r="AA9828" s="301"/>
      <c r="AB9828" s="301"/>
      <c r="AC9828" s="301"/>
      <c r="AD9828" s="301"/>
      <c r="AE9828" s="301"/>
      <c r="AF9828" s="301"/>
      <c r="AG9828" s="301"/>
      <c r="AH9828" s="301"/>
      <c r="AI9828" s="301"/>
    </row>
    <row r="9829" spans="18:35" ht="80.099999999999994" customHeight="1" x14ac:dyDescent="0.2">
      <c r="R9829" s="301"/>
      <c r="S9829" s="301"/>
      <c r="T9829" s="301"/>
      <c r="U9829" s="301"/>
      <c r="V9829" s="301"/>
      <c r="W9829" s="301"/>
      <c r="X9829" s="301"/>
      <c r="Y9829" s="301"/>
      <c r="Z9829" s="301"/>
      <c r="AA9829" s="301"/>
      <c r="AB9829" s="301"/>
      <c r="AC9829" s="301"/>
      <c r="AD9829" s="301"/>
      <c r="AE9829" s="301"/>
      <c r="AF9829" s="301"/>
      <c r="AG9829" s="301"/>
      <c r="AH9829" s="301"/>
      <c r="AI9829" s="301"/>
    </row>
    <row r="9830" spans="18:35" ht="80.099999999999994" customHeight="1" x14ac:dyDescent="0.2">
      <c r="R9830" s="301"/>
      <c r="S9830" s="301"/>
      <c r="T9830" s="301"/>
      <c r="U9830" s="301"/>
      <c r="V9830" s="301"/>
      <c r="W9830" s="301"/>
      <c r="X9830" s="301"/>
      <c r="Y9830" s="301"/>
      <c r="Z9830" s="301"/>
      <c r="AA9830" s="301"/>
      <c r="AB9830" s="301"/>
      <c r="AC9830" s="301"/>
      <c r="AD9830" s="301"/>
      <c r="AE9830" s="301"/>
      <c r="AF9830" s="301"/>
      <c r="AG9830" s="301"/>
      <c r="AH9830" s="301"/>
      <c r="AI9830" s="301"/>
    </row>
    <row r="9831" spans="18:35" ht="80.099999999999994" customHeight="1" x14ac:dyDescent="0.2">
      <c r="R9831" s="301"/>
      <c r="S9831" s="301"/>
      <c r="T9831" s="301"/>
      <c r="U9831" s="301"/>
      <c r="V9831" s="301"/>
      <c r="W9831" s="301"/>
      <c r="X9831" s="301"/>
      <c r="Y9831" s="301"/>
      <c r="Z9831" s="301"/>
      <c r="AA9831" s="301"/>
      <c r="AB9831" s="301"/>
      <c r="AC9831" s="301"/>
      <c r="AD9831" s="301"/>
      <c r="AE9831" s="301"/>
      <c r="AF9831" s="301"/>
      <c r="AG9831" s="301"/>
      <c r="AH9831" s="301"/>
      <c r="AI9831" s="301"/>
    </row>
    <row r="9832" spans="18:35" ht="80.099999999999994" customHeight="1" x14ac:dyDescent="0.2">
      <c r="R9832" s="301"/>
      <c r="S9832" s="301"/>
      <c r="T9832" s="301"/>
      <c r="U9832" s="301"/>
      <c r="V9832" s="301"/>
      <c r="W9832" s="301"/>
      <c r="X9832" s="301"/>
      <c r="Y9832" s="301"/>
      <c r="Z9832" s="301"/>
      <c r="AA9832" s="301"/>
      <c r="AB9832" s="301"/>
      <c r="AC9832" s="301"/>
      <c r="AD9832" s="301"/>
      <c r="AE9832" s="301"/>
      <c r="AF9832" s="301"/>
      <c r="AG9832" s="301"/>
      <c r="AH9832" s="301"/>
      <c r="AI9832" s="301"/>
    </row>
    <row r="9833" spans="18:35" ht="80.099999999999994" customHeight="1" x14ac:dyDescent="0.2">
      <c r="R9833" s="301"/>
      <c r="S9833" s="301"/>
      <c r="T9833" s="301"/>
      <c r="U9833" s="301"/>
      <c r="V9833" s="301"/>
      <c r="W9833" s="301"/>
      <c r="X9833" s="301"/>
      <c r="Y9833" s="301"/>
      <c r="Z9833" s="301"/>
      <c r="AA9833" s="301"/>
      <c r="AB9833" s="301"/>
      <c r="AC9833" s="301"/>
      <c r="AD9833" s="301"/>
      <c r="AE9833" s="301"/>
      <c r="AF9833" s="301"/>
      <c r="AG9833" s="301"/>
      <c r="AH9833" s="301"/>
      <c r="AI9833" s="301"/>
    </row>
    <row r="9834" spans="18:35" ht="80.099999999999994" customHeight="1" x14ac:dyDescent="0.2">
      <c r="R9834" s="301"/>
      <c r="S9834" s="301"/>
      <c r="T9834" s="301"/>
      <c r="U9834" s="301"/>
      <c r="V9834" s="301"/>
      <c r="W9834" s="301"/>
      <c r="X9834" s="301"/>
      <c r="Y9834" s="301"/>
      <c r="Z9834" s="301"/>
      <c r="AA9834" s="301"/>
      <c r="AB9834" s="301"/>
      <c r="AC9834" s="301"/>
      <c r="AD9834" s="301"/>
      <c r="AE9834" s="301"/>
      <c r="AF9834" s="301"/>
      <c r="AG9834" s="301"/>
      <c r="AH9834" s="301"/>
      <c r="AI9834" s="301"/>
    </row>
    <row r="9835" spans="18:35" ht="80.099999999999994" customHeight="1" x14ac:dyDescent="0.2">
      <c r="R9835" s="301"/>
      <c r="S9835" s="301"/>
      <c r="T9835" s="301"/>
      <c r="U9835" s="301"/>
      <c r="V9835" s="301"/>
      <c r="W9835" s="301"/>
      <c r="X9835" s="301"/>
      <c r="Y9835" s="301"/>
      <c r="Z9835" s="301"/>
      <c r="AA9835" s="301"/>
      <c r="AB9835" s="301"/>
      <c r="AC9835" s="301"/>
      <c r="AD9835" s="301"/>
      <c r="AE9835" s="301"/>
      <c r="AF9835" s="301"/>
      <c r="AG9835" s="301"/>
      <c r="AH9835" s="301"/>
      <c r="AI9835" s="301"/>
    </row>
    <row r="9836" spans="18:35" ht="80.099999999999994" customHeight="1" x14ac:dyDescent="0.2">
      <c r="R9836" s="301"/>
      <c r="S9836" s="301"/>
      <c r="T9836" s="301"/>
      <c r="U9836" s="301"/>
      <c r="V9836" s="301"/>
      <c r="W9836" s="301"/>
      <c r="X9836" s="301"/>
      <c r="Y9836" s="301"/>
      <c r="Z9836" s="301"/>
      <c r="AA9836" s="301"/>
      <c r="AB9836" s="301"/>
      <c r="AC9836" s="301"/>
      <c r="AD9836" s="301"/>
      <c r="AE9836" s="301"/>
      <c r="AF9836" s="301"/>
      <c r="AG9836" s="301"/>
      <c r="AH9836" s="301"/>
      <c r="AI9836" s="301"/>
    </row>
    <row r="9837" spans="18:35" ht="80.099999999999994" customHeight="1" x14ac:dyDescent="0.2">
      <c r="R9837" s="301"/>
      <c r="S9837" s="301"/>
      <c r="T9837" s="301"/>
      <c r="U9837" s="301"/>
      <c r="V9837" s="301"/>
      <c r="W9837" s="301"/>
      <c r="X9837" s="301"/>
      <c r="Y9837" s="301"/>
      <c r="Z9837" s="301"/>
      <c r="AA9837" s="301"/>
      <c r="AB9837" s="301"/>
      <c r="AC9837" s="301"/>
      <c r="AD9837" s="301"/>
      <c r="AE9837" s="301"/>
      <c r="AF9837" s="301"/>
      <c r="AG9837" s="301"/>
      <c r="AH9837" s="301"/>
      <c r="AI9837" s="301"/>
    </row>
    <row r="9838" spans="18:35" ht="80.099999999999994" customHeight="1" x14ac:dyDescent="0.2">
      <c r="R9838" s="301"/>
      <c r="S9838" s="301"/>
      <c r="T9838" s="301"/>
      <c r="U9838" s="301"/>
      <c r="V9838" s="301"/>
      <c r="W9838" s="301"/>
      <c r="X9838" s="301"/>
      <c r="Y9838" s="301"/>
      <c r="Z9838" s="301"/>
      <c r="AA9838" s="301"/>
      <c r="AB9838" s="301"/>
      <c r="AC9838" s="301"/>
      <c r="AD9838" s="301"/>
      <c r="AE9838" s="301"/>
      <c r="AF9838" s="301"/>
      <c r="AG9838" s="301"/>
      <c r="AH9838" s="301"/>
      <c r="AI9838" s="301"/>
    </row>
    <row r="9839" spans="18:35" ht="80.099999999999994" customHeight="1" x14ac:dyDescent="0.2">
      <c r="R9839" s="301"/>
      <c r="S9839" s="301"/>
      <c r="T9839" s="301"/>
      <c r="U9839" s="301"/>
      <c r="V9839" s="301"/>
      <c r="W9839" s="301"/>
      <c r="X9839" s="301"/>
      <c r="Y9839" s="301"/>
      <c r="Z9839" s="301"/>
      <c r="AA9839" s="301"/>
      <c r="AB9839" s="301"/>
      <c r="AC9839" s="301"/>
      <c r="AD9839" s="301"/>
      <c r="AE9839" s="301"/>
      <c r="AF9839" s="301"/>
      <c r="AG9839" s="301"/>
      <c r="AH9839" s="301"/>
      <c r="AI9839" s="301"/>
    </row>
    <row r="9840" spans="18:35" ht="80.099999999999994" customHeight="1" x14ac:dyDescent="0.2">
      <c r="R9840" s="301"/>
      <c r="S9840" s="301"/>
      <c r="T9840" s="301"/>
      <c r="U9840" s="301"/>
      <c r="V9840" s="301"/>
      <c r="W9840" s="301"/>
      <c r="X9840" s="301"/>
      <c r="Y9840" s="301"/>
      <c r="Z9840" s="301"/>
      <c r="AA9840" s="301"/>
      <c r="AB9840" s="301"/>
      <c r="AC9840" s="301"/>
      <c r="AD9840" s="301"/>
      <c r="AE9840" s="301"/>
      <c r="AF9840" s="301"/>
      <c r="AG9840" s="301"/>
      <c r="AH9840" s="301"/>
      <c r="AI9840" s="301"/>
    </row>
    <row r="9841" spans="18:35" ht="80.099999999999994" customHeight="1" x14ac:dyDescent="0.2">
      <c r="R9841" s="301"/>
      <c r="S9841" s="301"/>
      <c r="T9841" s="301"/>
      <c r="U9841" s="301"/>
      <c r="V9841" s="301"/>
      <c r="W9841" s="301"/>
      <c r="X9841" s="301"/>
      <c r="Y9841" s="301"/>
      <c r="Z9841" s="301"/>
      <c r="AA9841" s="301"/>
      <c r="AB9841" s="301"/>
      <c r="AC9841" s="301"/>
      <c r="AD9841" s="301"/>
      <c r="AE9841" s="301"/>
      <c r="AF9841" s="301"/>
      <c r="AG9841" s="301"/>
      <c r="AH9841" s="301"/>
      <c r="AI9841" s="301"/>
    </row>
    <row r="9842" spans="18:35" ht="80.099999999999994" customHeight="1" x14ac:dyDescent="0.2">
      <c r="R9842" s="301"/>
      <c r="S9842" s="301"/>
      <c r="T9842" s="301"/>
      <c r="U9842" s="301"/>
      <c r="V9842" s="301"/>
      <c r="W9842" s="301"/>
      <c r="X9842" s="301"/>
      <c r="Y9842" s="301"/>
      <c r="Z9842" s="301"/>
      <c r="AA9842" s="301"/>
      <c r="AB9842" s="301"/>
      <c r="AC9842" s="301"/>
      <c r="AD9842" s="301"/>
      <c r="AE9842" s="301"/>
      <c r="AF9842" s="301"/>
      <c r="AG9842" s="301"/>
      <c r="AH9842" s="301"/>
      <c r="AI9842" s="301"/>
    </row>
    <row r="9843" spans="18:35" ht="80.099999999999994" customHeight="1" x14ac:dyDescent="0.2">
      <c r="R9843" s="301"/>
      <c r="S9843" s="301"/>
      <c r="T9843" s="301"/>
      <c r="U9843" s="301"/>
      <c r="V9843" s="301"/>
      <c r="W9843" s="301"/>
      <c r="X9843" s="301"/>
      <c r="Y9843" s="301"/>
      <c r="Z9843" s="301"/>
      <c r="AA9843" s="301"/>
      <c r="AB9843" s="301"/>
      <c r="AC9843" s="301"/>
      <c r="AD9843" s="301"/>
      <c r="AE9843" s="301"/>
      <c r="AF9843" s="301"/>
      <c r="AG9843" s="301"/>
      <c r="AH9843" s="301"/>
      <c r="AI9843" s="301"/>
    </row>
    <row r="9844" spans="18:35" ht="80.099999999999994" customHeight="1" x14ac:dyDescent="0.2">
      <c r="R9844" s="301"/>
      <c r="S9844" s="301"/>
      <c r="T9844" s="301"/>
      <c r="U9844" s="301"/>
      <c r="V9844" s="301"/>
      <c r="W9844" s="301"/>
      <c r="X9844" s="301"/>
      <c r="Y9844" s="301"/>
      <c r="Z9844" s="301"/>
      <c r="AA9844" s="301"/>
      <c r="AB9844" s="301"/>
      <c r="AC9844" s="301"/>
      <c r="AD9844" s="301"/>
      <c r="AE9844" s="301"/>
      <c r="AF9844" s="301"/>
      <c r="AG9844" s="301"/>
      <c r="AH9844" s="301"/>
      <c r="AI9844" s="301"/>
    </row>
    <row r="9845" spans="18:35" ht="80.099999999999994" customHeight="1" x14ac:dyDescent="0.2">
      <c r="R9845" s="301"/>
      <c r="S9845" s="301"/>
      <c r="T9845" s="301"/>
      <c r="U9845" s="301"/>
      <c r="V9845" s="301"/>
      <c r="W9845" s="301"/>
      <c r="X9845" s="301"/>
      <c r="Y9845" s="301"/>
      <c r="Z9845" s="301"/>
      <c r="AA9845" s="301"/>
      <c r="AB9845" s="301"/>
      <c r="AC9845" s="301"/>
      <c r="AD9845" s="301"/>
      <c r="AE9845" s="301"/>
      <c r="AF9845" s="301"/>
      <c r="AG9845" s="301"/>
      <c r="AH9845" s="301"/>
      <c r="AI9845" s="301"/>
    </row>
    <row r="9846" spans="18:35" ht="80.099999999999994" customHeight="1" x14ac:dyDescent="0.2">
      <c r="R9846" s="301"/>
      <c r="S9846" s="301"/>
      <c r="T9846" s="301"/>
      <c r="U9846" s="301"/>
      <c r="V9846" s="301"/>
      <c r="W9846" s="301"/>
      <c r="X9846" s="301"/>
      <c r="Y9846" s="301"/>
      <c r="Z9846" s="301"/>
      <c r="AA9846" s="301"/>
      <c r="AB9846" s="301"/>
      <c r="AC9846" s="301"/>
      <c r="AD9846" s="301"/>
      <c r="AE9846" s="301"/>
      <c r="AF9846" s="301"/>
      <c r="AG9846" s="301"/>
      <c r="AH9846" s="301"/>
      <c r="AI9846" s="301"/>
    </row>
    <row r="9847" spans="18:35" ht="80.099999999999994" customHeight="1" x14ac:dyDescent="0.2">
      <c r="R9847" s="301"/>
      <c r="S9847" s="301"/>
      <c r="T9847" s="301"/>
      <c r="U9847" s="301"/>
      <c r="V9847" s="301"/>
      <c r="W9847" s="301"/>
      <c r="X9847" s="301"/>
      <c r="Y9847" s="301"/>
      <c r="Z9847" s="301"/>
      <c r="AA9847" s="301"/>
      <c r="AB9847" s="301"/>
      <c r="AC9847" s="301"/>
      <c r="AD9847" s="301"/>
      <c r="AE9847" s="301"/>
      <c r="AF9847" s="301"/>
      <c r="AG9847" s="301"/>
      <c r="AH9847" s="301"/>
      <c r="AI9847" s="301"/>
    </row>
    <row r="9848" spans="18:35" ht="80.099999999999994" customHeight="1" x14ac:dyDescent="0.2">
      <c r="R9848" s="301"/>
      <c r="S9848" s="301"/>
      <c r="T9848" s="301"/>
      <c r="U9848" s="301"/>
      <c r="V9848" s="301"/>
      <c r="W9848" s="301"/>
      <c r="X9848" s="301"/>
      <c r="Y9848" s="301"/>
      <c r="Z9848" s="301"/>
      <c r="AA9848" s="301"/>
      <c r="AB9848" s="301"/>
      <c r="AC9848" s="301"/>
      <c r="AD9848" s="301"/>
      <c r="AE9848" s="301"/>
      <c r="AF9848" s="301"/>
      <c r="AG9848" s="301"/>
      <c r="AH9848" s="301"/>
      <c r="AI9848" s="301"/>
    </row>
    <row r="9849" spans="18:35" ht="80.099999999999994" customHeight="1" x14ac:dyDescent="0.2">
      <c r="R9849" s="301"/>
      <c r="S9849" s="301"/>
      <c r="T9849" s="301"/>
      <c r="U9849" s="301"/>
      <c r="V9849" s="301"/>
      <c r="W9849" s="301"/>
      <c r="X9849" s="301"/>
      <c r="Y9849" s="301"/>
      <c r="Z9849" s="301"/>
      <c r="AA9849" s="301"/>
      <c r="AB9849" s="301"/>
      <c r="AC9849" s="301"/>
      <c r="AD9849" s="301"/>
      <c r="AE9849" s="301"/>
      <c r="AF9849" s="301"/>
      <c r="AG9849" s="301"/>
      <c r="AH9849" s="301"/>
      <c r="AI9849" s="301"/>
    </row>
    <row r="9850" spans="18:35" ht="80.099999999999994" customHeight="1" x14ac:dyDescent="0.2">
      <c r="R9850" s="301"/>
      <c r="S9850" s="301"/>
      <c r="T9850" s="301"/>
      <c r="U9850" s="301"/>
      <c r="V9850" s="301"/>
      <c r="W9850" s="301"/>
      <c r="X9850" s="301"/>
      <c r="Y9850" s="301"/>
      <c r="Z9850" s="301"/>
      <c r="AA9850" s="301"/>
      <c r="AB9850" s="301"/>
      <c r="AC9850" s="301"/>
      <c r="AD9850" s="301"/>
      <c r="AE9850" s="301"/>
      <c r="AF9850" s="301"/>
      <c r="AG9850" s="301"/>
      <c r="AH9850" s="301"/>
      <c r="AI9850" s="301"/>
    </row>
    <row r="9851" spans="18:35" ht="80.099999999999994" customHeight="1" x14ac:dyDescent="0.2">
      <c r="R9851" s="301"/>
      <c r="S9851" s="301"/>
      <c r="T9851" s="301"/>
      <c r="U9851" s="301"/>
      <c r="V9851" s="301"/>
      <c r="W9851" s="301"/>
      <c r="X9851" s="301"/>
      <c r="Y9851" s="301"/>
      <c r="Z9851" s="301"/>
      <c r="AA9851" s="301"/>
      <c r="AB9851" s="301"/>
      <c r="AC9851" s="301"/>
      <c r="AD9851" s="301"/>
      <c r="AE9851" s="301"/>
      <c r="AF9851" s="301"/>
      <c r="AG9851" s="301"/>
      <c r="AH9851" s="301"/>
      <c r="AI9851" s="301"/>
    </row>
    <row r="9852" spans="18:35" ht="80.099999999999994" customHeight="1" x14ac:dyDescent="0.2">
      <c r="R9852" s="301"/>
      <c r="S9852" s="301"/>
      <c r="T9852" s="301"/>
      <c r="U9852" s="301"/>
      <c r="V9852" s="301"/>
      <c r="W9852" s="301"/>
      <c r="X9852" s="301"/>
      <c r="Y9852" s="301"/>
      <c r="Z9852" s="301"/>
      <c r="AA9852" s="301"/>
      <c r="AB9852" s="301"/>
      <c r="AC9852" s="301"/>
      <c r="AD9852" s="301"/>
      <c r="AE9852" s="301"/>
      <c r="AF9852" s="301"/>
      <c r="AG9852" s="301"/>
      <c r="AH9852" s="301"/>
      <c r="AI9852" s="301"/>
    </row>
    <row r="9853" spans="18:35" ht="80.099999999999994" customHeight="1" x14ac:dyDescent="0.2">
      <c r="R9853" s="301"/>
      <c r="S9853" s="301"/>
      <c r="T9853" s="301"/>
      <c r="U9853" s="301"/>
      <c r="V9853" s="301"/>
      <c r="W9853" s="301"/>
      <c r="X9853" s="301"/>
      <c r="Y9853" s="301"/>
      <c r="Z9853" s="301"/>
      <c r="AA9853" s="301"/>
      <c r="AB9853" s="301"/>
      <c r="AC9853" s="301"/>
      <c r="AD9853" s="301"/>
      <c r="AE9853" s="301"/>
      <c r="AF9853" s="301"/>
      <c r="AG9853" s="301"/>
      <c r="AH9853" s="301"/>
      <c r="AI9853" s="301"/>
    </row>
    <row r="9854" spans="18:35" ht="80.099999999999994" customHeight="1" x14ac:dyDescent="0.2">
      <c r="R9854" s="301"/>
      <c r="S9854" s="301"/>
      <c r="T9854" s="301"/>
      <c r="U9854" s="301"/>
      <c r="V9854" s="301"/>
      <c r="W9854" s="301"/>
      <c r="X9854" s="301"/>
      <c r="Y9854" s="301"/>
      <c r="Z9854" s="301"/>
      <c r="AA9854" s="301"/>
      <c r="AB9854" s="301"/>
      <c r="AC9854" s="301"/>
      <c r="AD9854" s="301"/>
      <c r="AE9854" s="301"/>
      <c r="AF9854" s="301"/>
      <c r="AG9854" s="301"/>
      <c r="AH9854" s="301"/>
      <c r="AI9854" s="301"/>
    </row>
    <row r="9855" spans="18:35" ht="80.099999999999994" customHeight="1" x14ac:dyDescent="0.2">
      <c r="R9855" s="301"/>
      <c r="S9855" s="301"/>
      <c r="T9855" s="301"/>
      <c r="U9855" s="301"/>
      <c r="V9855" s="301"/>
      <c r="W9855" s="301"/>
      <c r="X9855" s="301"/>
      <c r="Y9855" s="301"/>
      <c r="Z9855" s="301"/>
      <c r="AA9855" s="301"/>
      <c r="AB9855" s="301"/>
      <c r="AC9855" s="301"/>
      <c r="AD9855" s="301"/>
      <c r="AE9855" s="301"/>
      <c r="AF9855" s="301"/>
      <c r="AG9855" s="301"/>
      <c r="AH9855" s="301"/>
      <c r="AI9855" s="301"/>
    </row>
    <row r="9856" spans="18:35" ht="80.099999999999994" customHeight="1" x14ac:dyDescent="0.2">
      <c r="R9856" s="301"/>
      <c r="S9856" s="301"/>
      <c r="T9856" s="301"/>
      <c r="U9856" s="301"/>
      <c r="V9856" s="301"/>
      <c r="W9856" s="301"/>
      <c r="X9856" s="301"/>
      <c r="Y9856" s="301"/>
      <c r="Z9856" s="301"/>
      <c r="AA9856" s="301"/>
      <c r="AB9856" s="301"/>
      <c r="AC9856" s="301"/>
      <c r="AD9856" s="301"/>
      <c r="AE9856" s="301"/>
      <c r="AF9856" s="301"/>
      <c r="AG9856" s="301"/>
      <c r="AH9856" s="301"/>
      <c r="AI9856" s="301"/>
    </row>
    <row r="9857" spans="18:35" ht="80.099999999999994" customHeight="1" x14ac:dyDescent="0.2">
      <c r="R9857" s="301"/>
      <c r="S9857" s="301"/>
      <c r="T9857" s="301"/>
      <c r="U9857" s="301"/>
      <c r="V9857" s="301"/>
      <c r="W9857" s="301"/>
      <c r="X9857" s="301"/>
      <c r="Y9857" s="301"/>
      <c r="Z9857" s="301"/>
      <c r="AA9857" s="301"/>
      <c r="AB9857" s="301"/>
      <c r="AC9857" s="301"/>
      <c r="AD9857" s="301"/>
      <c r="AE9857" s="301"/>
      <c r="AF9857" s="301"/>
      <c r="AG9857" s="301"/>
      <c r="AH9857" s="301"/>
      <c r="AI9857" s="301"/>
    </row>
    <row r="9858" spans="18:35" ht="80.099999999999994" customHeight="1" x14ac:dyDescent="0.2">
      <c r="R9858" s="301"/>
      <c r="S9858" s="301"/>
      <c r="T9858" s="301"/>
      <c r="U9858" s="301"/>
      <c r="V9858" s="301"/>
      <c r="W9858" s="301"/>
      <c r="X9858" s="301"/>
      <c r="Y9858" s="301"/>
      <c r="Z9858" s="301"/>
      <c r="AA9858" s="301"/>
      <c r="AB9858" s="301"/>
      <c r="AC9858" s="301"/>
      <c r="AD9858" s="301"/>
      <c r="AE9858" s="301"/>
      <c r="AF9858" s="301"/>
      <c r="AG9858" s="301"/>
      <c r="AH9858" s="301"/>
      <c r="AI9858" s="301"/>
    </row>
    <row r="9859" spans="18:35" ht="80.099999999999994" customHeight="1" x14ac:dyDescent="0.2">
      <c r="R9859" s="301"/>
      <c r="S9859" s="301"/>
      <c r="T9859" s="301"/>
      <c r="U9859" s="301"/>
      <c r="V9859" s="301"/>
      <c r="W9859" s="301"/>
      <c r="X9859" s="301"/>
      <c r="Y9859" s="301"/>
      <c r="Z9859" s="301"/>
      <c r="AA9859" s="301"/>
      <c r="AB9859" s="301"/>
      <c r="AC9859" s="301"/>
      <c r="AD9859" s="301"/>
      <c r="AE9859" s="301"/>
      <c r="AF9859" s="301"/>
      <c r="AG9859" s="301"/>
      <c r="AH9859" s="301"/>
      <c r="AI9859" s="301"/>
    </row>
    <row r="9860" spans="18:35" ht="80.099999999999994" customHeight="1" x14ac:dyDescent="0.2">
      <c r="R9860" s="301"/>
      <c r="S9860" s="301"/>
      <c r="T9860" s="301"/>
      <c r="U9860" s="301"/>
      <c r="V9860" s="301"/>
      <c r="W9860" s="301"/>
      <c r="X9860" s="301"/>
      <c r="Y9860" s="301"/>
      <c r="Z9860" s="301"/>
      <c r="AA9860" s="301"/>
      <c r="AB9860" s="301"/>
      <c r="AC9860" s="301"/>
      <c r="AD9860" s="301"/>
      <c r="AE9860" s="301"/>
      <c r="AF9860" s="301"/>
      <c r="AG9860" s="301"/>
      <c r="AH9860" s="301"/>
      <c r="AI9860" s="301"/>
    </row>
    <row r="9861" spans="18:35" ht="80.099999999999994" customHeight="1" x14ac:dyDescent="0.2">
      <c r="R9861" s="301"/>
      <c r="S9861" s="301"/>
      <c r="T9861" s="301"/>
      <c r="U9861" s="301"/>
      <c r="V9861" s="301"/>
      <c r="W9861" s="301"/>
      <c r="X9861" s="301"/>
      <c r="Y9861" s="301"/>
      <c r="Z9861" s="301"/>
      <c r="AA9861" s="301"/>
      <c r="AB9861" s="301"/>
      <c r="AC9861" s="301"/>
      <c r="AD9861" s="301"/>
      <c r="AE9861" s="301"/>
      <c r="AF9861" s="301"/>
      <c r="AG9861" s="301"/>
      <c r="AH9861" s="301"/>
      <c r="AI9861" s="301"/>
    </row>
    <row r="9862" spans="18:35" ht="80.099999999999994" customHeight="1" x14ac:dyDescent="0.2">
      <c r="R9862" s="301"/>
      <c r="S9862" s="301"/>
      <c r="T9862" s="301"/>
      <c r="U9862" s="301"/>
      <c r="V9862" s="301"/>
      <c r="W9862" s="301"/>
      <c r="X9862" s="301"/>
      <c r="Y9862" s="301"/>
      <c r="Z9862" s="301"/>
      <c r="AA9862" s="301"/>
      <c r="AB9862" s="301"/>
      <c r="AC9862" s="301"/>
      <c r="AD9862" s="301"/>
      <c r="AE9862" s="301"/>
      <c r="AF9862" s="301"/>
      <c r="AG9862" s="301"/>
      <c r="AH9862" s="301"/>
      <c r="AI9862" s="301"/>
    </row>
    <row r="9863" spans="18:35" ht="80.099999999999994" customHeight="1" x14ac:dyDescent="0.2">
      <c r="R9863" s="301"/>
      <c r="S9863" s="301"/>
      <c r="T9863" s="301"/>
      <c r="U9863" s="301"/>
      <c r="V9863" s="301"/>
      <c r="W9863" s="301"/>
      <c r="X9863" s="301"/>
      <c r="Y9863" s="301"/>
      <c r="Z9863" s="301"/>
      <c r="AA9863" s="301"/>
      <c r="AB9863" s="301"/>
      <c r="AC9863" s="301"/>
      <c r="AD9863" s="301"/>
      <c r="AE9863" s="301"/>
      <c r="AF9863" s="301"/>
      <c r="AG9863" s="301"/>
      <c r="AH9863" s="301"/>
      <c r="AI9863" s="301"/>
    </row>
    <row r="9864" spans="18:35" ht="80.099999999999994" customHeight="1" x14ac:dyDescent="0.2">
      <c r="R9864" s="301"/>
      <c r="S9864" s="301"/>
      <c r="T9864" s="301"/>
      <c r="U9864" s="301"/>
      <c r="V9864" s="301"/>
      <c r="W9864" s="301"/>
      <c r="X9864" s="301"/>
      <c r="Y9864" s="301"/>
      <c r="Z9864" s="301"/>
      <c r="AA9864" s="301"/>
      <c r="AB9864" s="301"/>
      <c r="AC9864" s="301"/>
      <c r="AD9864" s="301"/>
      <c r="AE9864" s="301"/>
      <c r="AF9864" s="301"/>
      <c r="AG9864" s="301"/>
      <c r="AH9864" s="301"/>
      <c r="AI9864" s="301"/>
    </row>
    <row r="9865" spans="18:35" ht="80.099999999999994" customHeight="1" x14ac:dyDescent="0.2">
      <c r="R9865" s="301"/>
      <c r="S9865" s="301"/>
      <c r="T9865" s="301"/>
      <c r="U9865" s="301"/>
      <c r="V9865" s="301"/>
      <c r="W9865" s="301"/>
      <c r="X9865" s="301"/>
      <c r="Y9865" s="301"/>
      <c r="Z9865" s="301"/>
      <c r="AA9865" s="301"/>
      <c r="AB9865" s="301"/>
      <c r="AC9865" s="301"/>
      <c r="AD9865" s="301"/>
      <c r="AE9865" s="301"/>
      <c r="AF9865" s="301"/>
      <c r="AG9865" s="301"/>
      <c r="AH9865" s="301"/>
      <c r="AI9865" s="301"/>
    </row>
    <row r="9866" spans="18:35" ht="80.099999999999994" customHeight="1" x14ac:dyDescent="0.2">
      <c r="R9866" s="301"/>
      <c r="S9866" s="301"/>
      <c r="T9866" s="301"/>
      <c r="U9866" s="301"/>
      <c r="V9866" s="301"/>
      <c r="W9866" s="301"/>
      <c r="X9866" s="301"/>
      <c r="Y9866" s="301"/>
      <c r="Z9866" s="301"/>
      <c r="AA9866" s="301"/>
      <c r="AB9866" s="301"/>
      <c r="AC9866" s="301"/>
      <c r="AD9866" s="301"/>
      <c r="AE9866" s="301"/>
      <c r="AF9866" s="301"/>
      <c r="AG9866" s="301"/>
      <c r="AH9866" s="301"/>
      <c r="AI9866" s="301"/>
    </row>
    <row r="9867" spans="18:35" ht="80.099999999999994" customHeight="1" x14ac:dyDescent="0.2">
      <c r="R9867" s="301"/>
      <c r="S9867" s="301"/>
      <c r="T9867" s="301"/>
      <c r="U9867" s="301"/>
      <c r="V9867" s="301"/>
      <c r="W9867" s="301"/>
      <c r="X9867" s="301"/>
      <c r="Y9867" s="301"/>
      <c r="Z9867" s="301"/>
      <c r="AA9867" s="301"/>
      <c r="AB9867" s="301"/>
      <c r="AC9867" s="301"/>
      <c r="AD9867" s="301"/>
      <c r="AE9867" s="301"/>
      <c r="AF9867" s="301"/>
      <c r="AG9867" s="301"/>
      <c r="AH9867" s="301"/>
      <c r="AI9867" s="301"/>
    </row>
    <row r="9868" spans="18:35" ht="80.099999999999994" customHeight="1" x14ac:dyDescent="0.2">
      <c r="R9868" s="301"/>
      <c r="S9868" s="301"/>
      <c r="T9868" s="301"/>
      <c r="U9868" s="301"/>
      <c r="V9868" s="301"/>
      <c r="W9868" s="301"/>
      <c r="X9868" s="301"/>
      <c r="Y9868" s="301"/>
      <c r="Z9868" s="301"/>
      <c r="AA9868" s="301"/>
      <c r="AB9868" s="301"/>
      <c r="AC9868" s="301"/>
      <c r="AD9868" s="301"/>
      <c r="AE9868" s="301"/>
      <c r="AF9868" s="301"/>
      <c r="AG9868" s="301"/>
      <c r="AH9868" s="301"/>
      <c r="AI9868" s="301"/>
    </row>
    <row r="9869" spans="18:35" ht="80.099999999999994" customHeight="1" x14ac:dyDescent="0.2">
      <c r="R9869" s="301"/>
      <c r="S9869" s="301"/>
      <c r="T9869" s="301"/>
      <c r="U9869" s="301"/>
      <c r="V9869" s="301"/>
      <c r="W9869" s="301"/>
      <c r="X9869" s="301"/>
      <c r="Y9869" s="301"/>
      <c r="Z9869" s="301"/>
      <c r="AA9869" s="301"/>
      <c r="AB9869" s="301"/>
      <c r="AC9869" s="301"/>
      <c r="AD9869" s="301"/>
      <c r="AE9869" s="301"/>
      <c r="AF9869" s="301"/>
      <c r="AG9869" s="301"/>
      <c r="AH9869" s="301"/>
      <c r="AI9869" s="301"/>
    </row>
    <row r="9870" spans="18:35" ht="80.099999999999994" customHeight="1" x14ac:dyDescent="0.2">
      <c r="R9870" s="301"/>
      <c r="S9870" s="301"/>
      <c r="T9870" s="301"/>
      <c r="U9870" s="301"/>
      <c r="V9870" s="301"/>
      <c r="W9870" s="301"/>
      <c r="X9870" s="301"/>
      <c r="Y9870" s="301"/>
      <c r="Z9870" s="301"/>
      <c r="AA9870" s="301"/>
      <c r="AB9870" s="301"/>
      <c r="AC9870" s="301"/>
      <c r="AD9870" s="301"/>
      <c r="AE9870" s="301"/>
      <c r="AF9870" s="301"/>
      <c r="AG9870" s="301"/>
      <c r="AH9870" s="301"/>
      <c r="AI9870" s="301"/>
    </row>
    <row r="9871" spans="18:35" ht="80.099999999999994" customHeight="1" x14ac:dyDescent="0.2">
      <c r="R9871" s="301"/>
      <c r="S9871" s="301"/>
      <c r="T9871" s="301"/>
      <c r="U9871" s="301"/>
      <c r="V9871" s="301"/>
      <c r="W9871" s="301"/>
      <c r="X9871" s="301"/>
      <c r="Y9871" s="301"/>
      <c r="Z9871" s="301"/>
      <c r="AA9871" s="301"/>
      <c r="AB9871" s="301"/>
      <c r="AC9871" s="301"/>
      <c r="AD9871" s="301"/>
      <c r="AE9871" s="301"/>
      <c r="AF9871" s="301"/>
      <c r="AG9871" s="301"/>
      <c r="AH9871" s="301"/>
      <c r="AI9871" s="301"/>
    </row>
    <row r="9872" spans="18:35" ht="80.099999999999994" customHeight="1" x14ac:dyDescent="0.2">
      <c r="R9872" s="301"/>
      <c r="S9872" s="301"/>
      <c r="T9872" s="301"/>
      <c r="U9872" s="301"/>
      <c r="V9872" s="301"/>
      <c r="W9872" s="301"/>
      <c r="X9872" s="301"/>
      <c r="Y9872" s="301"/>
      <c r="Z9872" s="301"/>
      <c r="AA9872" s="301"/>
      <c r="AB9872" s="301"/>
      <c r="AC9872" s="301"/>
      <c r="AD9872" s="301"/>
      <c r="AE9872" s="301"/>
      <c r="AF9872" s="301"/>
      <c r="AG9872" s="301"/>
      <c r="AH9872" s="301"/>
      <c r="AI9872" s="301"/>
    </row>
    <row r="9873" spans="18:35" ht="80.099999999999994" customHeight="1" x14ac:dyDescent="0.2">
      <c r="R9873" s="301"/>
      <c r="S9873" s="301"/>
      <c r="T9873" s="301"/>
      <c r="U9873" s="301"/>
      <c r="V9873" s="301"/>
      <c r="W9873" s="301"/>
      <c r="X9873" s="301"/>
      <c r="Y9873" s="301"/>
      <c r="Z9873" s="301"/>
      <c r="AA9873" s="301"/>
      <c r="AB9873" s="301"/>
      <c r="AC9873" s="301"/>
      <c r="AD9873" s="301"/>
      <c r="AE9873" s="301"/>
      <c r="AF9873" s="301"/>
      <c r="AG9873" s="301"/>
      <c r="AH9873" s="301"/>
      <c r="AI9873" s="301"/>
    </row>
    <row r="9874" spans="18:35" ht="80.099999999999994" customHeight="1" x14ac:dyDescent="0.2">
      <c r="R9874" s="301"/>
      <c r="S9874" s="301"/>
      <c r="T9874" s="301"/>
      <c r="U9874" s="301"/>
      <c r="V9874" s="301"/>
      <c r="W9874" s="301"/>
      <c r="X9874" s="301"/>
      <c r="Y9874" s="301"/>
      <c r="Z9874" s="301"/>
      <c r="AA9874" s="301"/>
      <c r="AB9874" s="301"/>
      <c r="AC9874" s="301"/>
      <c r="AD9874" s="301"/>
      <c r="AE9874" s="301"/>
      <c r="AF9874" s="301"/>
      <c r="AG9874" s="301"/>
      <c r="AH9874" s="301"/>
      <c r="AI9874" s="301"/>
    </row>
    <row r="9875" spans="18:35" ht="80.099999999999994" customHeight="1" x14ac:dyDescent="0.2">
      <c r="R9875" s="301"/>
      <c r="S9875" s="301"/>
      <c r="T9875" s="301"/>
      <c r="U9875" s="301"/>
      <c r="V9875" s="301"/>
      <c r="W9875" s="301"/>
      <c r="X9875" s="301"/>
      <c r="Y9875" s="301"/>
      <c r="Z9875" s="301"/>
      <c r="AA9875" s="301"/>
      <c r="AB9875" s="301"/>
      <c r="AC9875" s="301"/>
      <c r="AD9875" s="301"/>
      <c r="AE9875" s="301"/>
      <c r="AF9875" s="301"/>
      <c r="AG9875" s="301"/>
      <c r="AH9875" s="301"/>
      <c r="AI9875" s="301"/>
    </row>
    <row r="9876" spans="18:35" ht="80.099999999999994" customHeight="1" x14ac:dyDescent="0.2">
      <c r="R9876" s="301"/>
      <c r="S9876" s="301"/>
      <c r="T9876" s="301"/>
      <c r="U9876" s="301"/>
      <c r="V9876" s="301"/>
      <c r="W9876" s="301"/>
      <c r="X9876" s="301"/>
      <c r="Y9876" s="301"/>
      <c r="Z9876" s="301"/>
      <c r="AA9876" s="301"/>
      <c r="AB9876" s="301"/>
      <c r="AC9876" s="301"/>
      <c r="AD9876" s="301"/>
      <c r="AE9876" s="301"/>
      <c r="AF9876" s="301"/>
      <c r="AG9876" s="301"/>
      <c r="AH9876" s="301"/>
      <c r="AI9876" s="301"/>
    </row>
    <row r="9877" spans="18:35" ht="80.099999999999994" customHeight="1" x14ac:dyDescent="0.2">
      <c r="R9877" s="301"/>
      <c r="S9877" s="301"/>
      <c r="T9877" s="301"/>
      <c r="U9877" s="301"/>
      <c r="V9877" s="301"/>
      <c r="W9877" s="301"/>
      <c r="X9877" s="301"/>
      <c r="Y9877" s="301"/>
      <c r="Z9877" s="301"/>
      <c r="AA9877" s="301"/>
      <c r="AB9877" s="301"/>
      <c r="AC9877" s="301"/>
      <c r="AD9877" s="301"/>
      <c r="AE9877" s="301"/>
      <c r="AF9877" s="301"/>
      <c r="AG9877" s="301"/>
      <c r="AH9877" s="301"/>
      <c r="AI9877" s="301"/>
    </row>
    <row r="9878" spans="18:35" ht="80.099999999999994" customHeight="1" x14ac:dyDescent="0.2">
      <c r="R9878" s="301"/>
      <c r="S9878" s="301"/>
      <c r="T9878" s="301"/>
      <c r="U9878" s="301"/>
      <c r="V9878" s="301"/>
      <c r="W9878" s="301"/>
      <c r="X9878" s="301"/>
      <c r="Y9878" s="301"/>
      <c r="Z9878" s="301"/>
      <c r="AA9878" s="301"/>
      <c r="AB9878" s="301"/>
      <c r="AC9878" s="301"/>
      <c r="AD9878" s="301"/>
      <c r="AE9878" s="301"/>
      <c r="AF9878" s="301"/>
      <c r="AG9878" s="301"/>
      <c r="AH9878" s="301"/>
      <c r="AI9878" s="301"/>
    </row>
    <row r="9879" spans="18:35" ht="80.099999999999994" customHeight="1" x14ac:dyDescent="0.2">
      <c r="R9879" s="301"/>
      <c r="S9879" s="301"/>
      <c r="T9879" s="301"/>
      <c r="U9879" s="301"/>
      <c r="V9879" s="301"/>
      <c r="W9879" s="301"/>
      <c r="X9879" s="301"/>
      <c r="Y9879" s="301"/>
      <c r="Z9879" s="301"/>
      <c r="AA9879" s="301"/>
      <c r="AB9879" s="301"/>
      <c r="AC9879" s="301"/>
      <c r="AD9879" s="301"/>
      <c r="AE9879" s="301"/>
      <c r="AF9879" s="301"/>
      <c r="AG9879" s="301"/>
      <c r="AH9879" s="301"/>
      <c r="AI9879" s="301"/>
    </row>
    <row r="9880" spans="18:35" ht="80.099999999999994" customHeight="1" x14ac:dyDescent="0.2">
      <c r="R9880" s="301"/>
      <c r="S9880" s="301"/>
      <c r="T9880" s="301"/>
      <c r="U9880" s="301"/>
      <c r="V9880" s="301"/>
      <c r="W9880" s="301"/>
      <c r="X9880" s="301"/>
      <c r="Y9880" s="301"/>
      <c r="Z9880" s="301"/>
      <c r="AA9880" s="301"/>
      <c r="AB9880" s="301"/>
      <c r="AC9880" s="301"/>
      <c r="AD9880" s="301"/>
      <c r="AE9880" s="301"/>
      <c r="AF9880" s="301"/>
      <c r="AG9880" s="301"/>
      <c r="AH9880" s="301"/>
      <c r="AI9880" s="301"/>
    </row>
    <row r="9881" spans="18:35" ht="80.099999999999994" customHeight="1" x14ac:dyDescent="0.2">
      <c r="R9881" s="301"/>
      <c r="S9881" s="301"/>
      <c r="T9881" s="301"/>
      <c r="U9881" s="301"/>
      <c r="V9881" s="301"/>
      <c r="W9881" s="301"/>
      <c r="X9881" s="301"/>
      <c r="Y9881" s="301"/>
      <c r="Z9881" s="301"/>
      <c r="AA9881" s="301"/>
      <c r="AB9881" s="301"/>
      <c r="AC9881" s="301"/>
      <c r="AD9881" s="301"/>
      <c r="AE9881" s="301"/>
      <c r="AF9881" s="301"/>
      <c r="AG9881" s="301"/>
      <c r="AH9881" s="301"/>
      <c r="AI9881" s="301"/>
    </row>
    <row r="9882" spans="18:35" ht="80.099999999999994" customHeight="1" x14ac:dyDescent="0.2">
      <c r="R9882" s="301"/>
      <c r="S9882" s="301"/>
      <c r="T9882" s="301"/>
      <c r="U9882" s="301"/>
      <c r="V9882" s="301"/>
      <c r="W9882" s="301"/>
      <c r="X9882" s="301"/>
      <c r="Y9882" s="301"/>
      <c r="Z9882" s="301"/>
      <c r="AA9882" s="301"/>
      <c r="AB9882" s="301"/>
      <c r="AC9882" s="301"/>
      <c r="AD9882" s="301"/>
      <c r="AE9882" s="301"/>
      <c r="AF9882" s="301"/>
      <c r="AG9882" s="301"/>
      <c r="AH9882" s="301"/>
      <c r="AI9882" s="301"/>
    </row>
    <row r="9883" spans="18:35" ht="80.099999999999994" customHeight="1" x14ac:dyDescent="0.2">
      <c r="R9883" s="301"/>
      <c r="S9883" s="301"/>
      <c r="T9883" s="301"/>
      <c r="U9883" s="301"/>
      <c r="V9883" s="301"/>
      <c r="W9883" s="301"/>
      <c r="X9883" s="301"/>
      <c r="Y9883" s="301"/>
      <c r="Z9883" s="301"/>
      <c r="AA9883" s="301"/>
      <c r="AB9883" s="301"/>
      <c r="AC9883" s="301"/>
      <c r="AD9883" s="301"/>
      <c r="AE9883" s="301"/>
      <c r="AF9883" s="301"/>
      <c r="AG9883" s="301"/>
      <c r="AH9883" s="301"/>
      <c r="AI9883" s="301"/>
    </row>
    <row r="9884" spans="18:35" ht="80.099999999999994" customHeight="1" x14ac:dyDescent="0.2">
      <c r="R9884" s="301"/>
      <c r="S9884" s="301"/>
      <c r="T9884" s="301"/>
      <c r="U9884" s="301"/>
      <c r="V9884" s="301"/>
      <c r="W9884" s="301"/>
      <c r="X9884" s="301"/>
      <c r="Y9884" s="301"/>
      <c r="Z9884" s="301"/>
      <c r="AA9884" s="301"/>
      <c r="AB9884" s="301"/>
      <c r="AC9884" s="301"/>
      <c r="AD9884" s="301"/>
      <c r="AE9884" s="301"/>
      <c r="AF9884" s="301"/>
      <c r="AG9884" s="301"/>
      <c r="AH9884" s="301"/>
      <c r="AI9884" s="301"/>
    </row>
    <row r="9885" spans="18:35" ht="80.099999999999994" customHeight="1" x14ac:dyDescent="0.2">
      <c r="R9885" s="301"/>
      <c r="S9885" s="301"/>
      <c r="T9885" s="301"/>
      <c r="U9885" s="301"/>
      <c r="V9885" s="301"/>
      <c r="W9885" s="301"/>
      <c r="X9885" s="301"/>
      <c r="Y9885" s="301"/>
      <c r="Z9885" s="301"/>
      <c r="AA9885" s="301"/>
      <c r="AB9885" s="301"/>
      <c r="AC9885" s="301"/>
      <c r="AD9885" s="301"/>
      <c r="AE9885" s="301"/>
      <c r="AF9885" s="301"/>
      <c r="AG9885" s="301"/>
      <c r="AH9885" s="301"/>
      <c r="AI9885" s="301"/>
    </row>
    <row r="9886" spans="18:35" ht="80.099999999999994" customHeight="1" x14ac:dyDescent="0.2">
      <c r="R9886" s="301"/>
      <c r="S9886" s="301"/>
      <c r="T9886" s="301"/>
      <c r="U9886" s="301"/>
      <c r="V9886" s="301"/>
      <c r="W9886" s="301"/>
      <c r="X9886" s="301"/>
      <c r="Y9886" s="301"/>
      <c r="Z9886" s="301"/>
      <c r="AA9886" s="301"/>
      <c r="AB9886" s="301"/>
      <c r="AC9886" s="301"/>
      <c r="AD9886" s="301"/>
      <c r="AE9886" s="301"/>
      <c r="AF9886" s="301"/>
      <c r="AG9886" s="301"/>
      <c r="AH9886" s="301"/>
      <c r="AI9886" s="301"/>
    </row>
    <row r="9887" spans="18:35" ht="80.099999999999994" customHeight="1" x14ac:dyDescent="0.2">
      <c r="R9887" s="301"/>
      <c r="S9887" s="301"/>
      <c r="T9887" s="301"/>
      <c r="U9887" s="301"/>
      <c r="V9887" s="301"/>
      <c r="W9887" s="301"/>
      <c r="X9887" s="301"/>
      <c r="Y9887" s="301"/>
      <c r="Z9887" s="301"/>
      <c r="AA9887" s="301"/>
      <c r="AB9887" s="301"/>
      <c r="AC9887" s="301"/>
      <c r="AD9887" s="301"/>
      <c r="AE9887" s="301"/>
      <c r="AF9887" s="301"/>
      <c r="AG9887" s="301"/>
      <c r="AH9887" s="301"/>
      <c r="AI9887" s="301"/>
    </row>
    <row r="9888" spans="18:35" ht="80.099999999999994" customHeight="1" x14ac:dyDescent="0.2">
      <c r="R9888" s="301"/>
      <c r="S9888" s="301"/>
      <c r="T9888" s="301"/>
      <c r="U9888" s="301"/>
      <c r="V9888" s="301"/>
      <c r="W9888" s="301"/>
      <c r="X9888" s="301"/>
      <c r="Y9888" s="301"/>
      <c r="Z9888" s="301"/>
      <c r="AA9888" s="301"/>
      <c r="AB9888" s="301"/>
      <c r="AC9888" s="301"/>
      <c r="AD9888" s="301"/>
      <c r="AE9888" s="301"/>
      <c r="AF9888" s="301"/>
      <c r="AG9888" s="301"/>
      <c r="AH9888" s="301"/>
      <c r="AI9888" s="301"/>
    </row>
    <row r="9889" spans="18:35" ht="80.099999999999994" customHeight="1" x14ac:dyDescent="0.2">
      <c r="R9889" s="301"/>
      <c r="S9889" s="301"/>
      <c r="T9889" s="301"/>
      <c r="U9889" s="301"/>
      <c r="V9889" s="301"/>
      <c r="W9889" s="301"/>
      <c r="X9889" s="301"/>
      <c r="Y9889" s="301"/>
      <c r="Z9889" s="301"/>
      <c r="AA9889" s="301"/>
      <c r="AB9889" s="301"/>
      <c r="AC9889" s="301"/>
      <c r="AD9889" s="301"/>
      <c r="AE9889" s="301"/>
      <c r="AF9889" s="301"/>
      <c r="AG9889" s="301"/>
      <c r="AH9889" s="301"/>
      <c r="AI9889" s="301"/>
    </row>
    <row r="9890" spans="18:35" ht="80.099999999999994" customHeight="1" x14ac:dyDescent="0.2">
      <c r="R9890" s="301"/>
      <c r="S9890" s="301"/>
      <c r="T9890" s="301"/>
      <c r="U9890" s="301"/>
      <c r="V9890" s="301"/>
      <c r="W9890" s="301"/>
      <c r="X9890" s="301"/>
      <c r="Y9890" s="301"/>
      <c r="Z9890" s="301"/>
      <c r="AA9890" s="301"/>
      <c r="AB9890" s="301"/>
      <c r="AC9890" s="301"/>
      <c r="AD9890" s="301"/>
      <c r="AE9890" s="301"/>
      <c r="AF9890" s="301"/>
      <c r="AG9890" s="301"/>
      <c r="AH9890" s="301"/>
      <c r="AI9890" s="301"/>
    </row>
    <row r="9891" spans="18:35" ht="80.099999999999994" customHeight="1" x14ac:dyDescent="0.2">
      <c r="R9891" s="301"/>
      <c r="S9891" s="301"/>
      <c r="T9891" s="301"/>
      <c r="U9891" s="301"/>
      <c r="V9891" s="301"/>
      <c r="W9891" s="301"/>
      <c r="X9891" s="301"/>
      <c r="Y9891" s="301"/>
      <c r="Z9891" s="301"/>
      <c r="AA9891" s="301"/>
      <c r="AB9891" s="301"/>
      <c r="AC9891" s="301"/>
      <c r="AD9891" s="301"/>
      <c r="AE9891" s="301"/>
      <c r="AF9891" s="301"/>
      <c r="AG9891" s="301"/>
      <c r="AH9891" s="301"/>
      <c r="AI9891" s="301"/>
    </row>
    <row r="9892" spans="18:35" ht="80.099999999999994" customHeight="1" x14ac:dyDescent="0.2">
      <c r="R9892" s="301"/>
      <c r="S9892" s="301"/>
      <c r="T9892" s="301"/>
      <c r="U9892" s="301"/>
      <c r="V9892" s="301"/>
      <c r="W9892" s="301"/>
      <c r="X9892" s="301"/>
      <c r="Y9892" s="301"/>
      <c r="Z9892" s="301"/>
      <c r="AA9892" s="301"/>
      <c r="AB9892" s="301"/>
      <c r="AC9892" s="301"/>
      <c r="AD9892" s="301"/>
      <c r="AE9892" s="301"/>
      <c r="AF9892" s="301"/>
      <c r="AG9892" s="301"/>
      <c r="AH9892" s="301"/>
      <c r="AI9892" s="301"/>
    </row>
    <row r="9893" spans="18:35" ht="80.099999999999994" customHeight="1" x14ac:dyDescent="0.2">
      <c r="R9893" s="301"/>
      <c r="S9893" s="301"/>
      <c r="T9893" s="301"/>
      <c r="U9893" s="301"/>
      <c r="V9893" s="301"/>
      <c r="W9893" s="301"/>
      <c r="X9893" s="301"/>
      <c r="Y9893" s="301"/>
      <c r="Z9893" s="301"/>
      <c r="AA9893" s="301"/>
      <c r="AB9893" s="301"/>
      <c r="AC9893" s="301"/>
      <c r="AD9893" s="301"/>
      <c r="AE9893" s="301"/>
      <c r="AF9893" s="301"/>
      <c r="AG9893" s="301"/>
      <c r="AH9893" s="301"/>
      <c r="AI9893" s="301"/>
    </row>
    <row r="9894" spans="18:35" ht="80.099999999999994" customHeight="1" x14ac:dyDescent="0.2">
      <c r="R9894" s="301"/>
      <c r="S9894" s="301"/>
      <c r="T9894" s="301"/>
      <c r="U9894" s="301"/>
      <c r="V9894" s="301"/>
      <c r="W9894" s="301"/>
      <c r="X9894" s="301"/>
      <c r="Y9894" s="301"/>
      <c r="Z9894" s="301"/>
      <c r="AA9894" s="301"/>
      <c r="AB9894" s="301"/>
      <c r="AC9894" s="301"/>
      <c r="AD9894" s="301"/>
      <c r="AE9894" s="301"/>
      <c r="AF9894" s="301"/>
      <c r="AG9894" s="301"/>
      <c r="AH9894" s="301"/>
      <c r="AI9894" s="301"/>
    </row>
    <row r="9895" spans="18:35" ht="80.099999999999994" customHeight="1" x14ac:dyDescent="0.2">
      <c r="R9895" s="301"/>
      <c r="S9895" s="301"/>
      <c r="T9895" s="301"/>
      <c r="U9895" s="301"/>
      <c r="V9895" s="301"/>
      <c r="W9895" s="301"/>
      <c r="X9895" s="301"/>
      <c r="Y9895" s="301"/>
      <c r="Z9895" s="301"/>
      <c r="AA9895" s="301"/>
      <c r="AB9895" s="301"/>
      <c r="AC9895" s="301"/>
      <c r="AD9895" s="301"/>
      <c r="AE9895" s="301"/>
      <c r="AF9895" s="301"/>
      <c r="AG9895" s="301"/>
      <c r="AH9895" s="301"/>
      <c r="AI9895" s="301"/>
    </row>
    <row r="9896" spans="18:35" ht="80.099999999999994" customHeight="1" x14ac:dyDescent="0.2">
      <c r="R9896" s="301"/>
      <c r="S9896" s="301"/>
      <c r="T9896" s="301"/>
      <c r="U9896" s="301"/>
      <c r="V9896" s="301"/>
      <c r="W9896" s="301"/>
      <c r="X9896" s="301"/>
      <c r="Y9896" s="301"/>
      <c r="Z9896" s="301"/>
      <c r="AA9896" s="301"/>
      <c r="AB9896" s="301"/>
      <c r="AC9896" s="301"/>
      <c r="AD9896" s="301"/>
      <c r="AE9896" s="301"/>
      <c r="AF9896" s="301"/>
      <c r="AG9896" s="301"/>
      <c r="AH9896" s="301"/>
      <c r="AI9896" s="301"/>
    </row>
    <row r="9897" spans="18:35" ht="80.099999999999994" customHeight="1" x14ac:dyDescent="0.2">
      <c r="R9897" s="301"/>
      <c r="S9897" s="301"/>
      <c r="T9897" s="301"/>
      <c r="U9897" s="301"/>
      <c r="V9897" s="301"/>
      <c r="W9897" s="301"/>
      <c r="X9897" s="301"/>
      <c r="Y9897" s="301"/>
      <c r="Z9897" s="301"/>
      <c r="AA9897" s="301"/>
      <c r="AB9897" s="301"/>
      <c r="AC9897" s="301"/>
      <c r="AD9897" s="301"/>
      <c r="AE9897" s="301"/>
      <c r="AF9897" s="301"/>
      <c r="AG9897" s="301"/>
      <c r="AH9897" s="301"/>
      <c r="AI9897" s="301"/>
    </row>
    <row r="9898" spans="18:35" ht="80.099999999999994" customHeight="1" x14ac:dyDescent="0.2">
      <c r="R9898" s="301"/>
      <c r="S9898" s="301"/>
      <c r="T9898" s="301"/>
      <c r="U9898" s="301"/>
      <c r="V9898" s="301"/>
      <c r="W9898" s="301"/>
      <c r="X9898" s="301"/>
      <c r="Y9898" s="301"/>
      <c r="Z9898" s="301"/>
      <c r="AA9898" s="301"/>
      <c r="AB9898" s="301"/>
      <c r="AC9898" s="301"/>
      <c r="AD9898" s="301"/>
      <c r="AE9898" s="301"/>
      <c r="AF9898" s="301"/>
      <c r="AG9898" s="301"/>
      <c r="AH9898" s="301"/>
      <c r="AI9898" s="301"/>
    </row>
    <row r="9899" spans="18:35" ht="80.099999999999994" customHeight="1" x14ac:dyDescent="0.2">
      <c r="R9899" s="301"/>
      <c r="S9899" s="301"/>
      <c r="T9899" s="301"/>
      <c r="U9899" s="301"/>
      <c r="V9899" s="301"/>
      <c r="W9899" s="301"/>
      <c r="X9899" s="301"/>
      <c r="Y9899" s="301"/>
      <c r="Z9899" s="301"/>
      <c r="AA9899" s="301"/>
      <c r="AB9899" s="301"/>
      <c r="AC9899" s="301"/>
      <c r="AD9899" s="301"/>
      <c r="AE9899" s="301"/>
      <c r="AF9899" s="301"/>
      <c r="AG9899" s="301"/>
      <c r="AH9899" s="301"/>
      <c r="AI9899" s="301"/>
    </row>
    <row r="9900" spans="18:35" ht="80.099999999999994" customHeight="1" x14ac:dyDescent="0.2">
      <c r="R9900" s="301"/>
      <c r="S9900" s="301"/>
      <c r="T9900" s="301"/>
      <c r="U9900" s="301"/>
      <c r="V9900" s="301"/>
      <c r="W9900" s="301"/>
      <c r="X9900" s="301"/>
      <c r="Y9900" s="301"/>
      <c r="Z9900" s="301"/>
      <c r="AA9900" s="301"/>
      <c r="AB9900" s="301"/>
      <c r="AC9900" s="301"/>
      <c r="AD9900" s="301"/>
      <c r="AE9900" s="301"/>
      <c r="AF9900" s="301"/>
      <c r="AG9900" s="301"/>
      <c r="AH9900" s="301"/>
      <c r="AI9900" s="301"/>
    </row>
    <row r="9901" spans="18:35" ht="80.099999999999994" customHeight="1" x14ac:dyDescent="0.2">
      <c r="R9901" s="301"/>
      <c r="S9901" s="301"/>
      <c r="T9901" s="301"/>
      <c r="U9901" s="301"/>
      <c r="V9901" s="301"/>
      <c r="W9901" s="301"/>
      <c r="X9901" s="301"/>
      <c r="Y9901" s="301"/>
      <c r="Z9901" s="301"/>
      <c r="AA9901" s="301"/>
      <c r="AB9901" s="301"/>
      <c r="AC9901" s="301"/>
      <c r="AD9901" s="301"/>
      <c r="AE9901" s="301"/>
      <c r="AF9901" s="301"/>
      <c r="AG9901" s="301"/>
      <c r="AH9901" s="301"/>
      <c r="AI9901" s="301"/>
    </row>
    <row r="9902" spans="18:35" ht="80.099999999999994" customHeight="1" x14ac:dyDescent="0.2">
      <c r="R9902" s="301"/>
      <c r="S9902" s="301"/>
      <c r="T9902" s="301"/>
      <c r="U9902" s="301"/>
      <c r="V9902" s="301"/>
      <c r="W9902" s="301"/>
      <c r="X9902" s="301"/>
      <c r="Y9902" s="301"/>
      <c r="Z9902" s="301"/>
      <c r="AA9902" s="301"/>
      <c r="AB9902" s="301"/>
      <c r="AC9902" s="301"/>
      <c r="AD9902" s="301"/>
      <c r="AE9902" s="301"/>
      <c r="AF9902" s="301"/>
      <c r="AG9902" s="301"/>
      <c r="AH9902" s="301"/>
      <c r="AI9902" s="301"/>
    </row>
    <row r="9903" spans="18:35" ht="80.099999999999994" customHeight="1" x14ac:dyDescent="0.2">
      <c r="R9903" s="301"/>
      <c r="S9903" s="301"/>
      <c r="T9903" s="301"/>
      <c r="U9903" s="301"/>
      <c r="V9903" s="301"/>
      <c r="W9903" s="301"/>
      <c r="X9903" s="301"/>
      <c r="Y9903" s="301"/>
      <c r="Z9903" s="301"/>
      <c r="AA9903" s="301"/>
      <c r="AB9903" s="301"/>
      <c r="AC9903" s="301"/>
      <c r="AD9903" s="301"/>
      <c r="AE9903" s="301"/>
      <c r="AF9903" s="301"/>
      <c r="AG9903" s="301"/>
      <c r="AH9903" s="301"/>
      <c r="AI9903" s="301"/>
    </row>
    <row r="9904" spans="18:35" ht="80.099999999999994" customHeight="1" x14ac:dyDescent="0.2">
      <c r="R9904" s="301"/>
      <c r="S9904" s="301"/>
      <c r="T9904" s="301"/>
      <c r="U9904" s="301"/>
      <c r="V9904" s="301"/>
      <c r="W9904" s="301"/>
      <c r="X9904" s="301"/>
      <c r="Y9904" s="301"/>
      <c r="Z9904" s="301"/>
      <c r="AA9904" s="301"/>
      <c r="AB9904" s="301"/>
      <c r="AC9904" s="301"/>
      <c r="AD9904" s="301"/>
      <c r="AE9904" s="301"/>
      <c r="AF9904" s="301"/>
      <c r="AG9904" s="301"/>
      <c r="AH9904" s="301"/>
      <c r="AI9904" s="301"/>
    </row>
    <row r="9905" spans="18:35" ht="80.099999999999994" customHeight="1" x14ac:dyDescent="0.2">
      <c r="R9905" s="301"/>
      <c r="S9905" s="301"/>
      <c r="T9905" s="301"/>
      <c r="U9905" s="301"/>
      <c r="V9905" s="301"/>
      <c r="W9905" s="301"/>
      <c r="X9905" s="301"/>
      <c r="Y9905" s="301"/>
      <c r="Z9905" s="301"/>
      <c r="AA9905" s="301"/>
      <c r="AB9905" s="301"/>
      <c r="AC9905" s="301"/>
      <c r="AD9905" s="301"/>
      <c r="AE9905" s="301"/>
      <c r="AF9905" s="301"/>
      <c r="AG9905" s="301"/>
      <c r="AH9905" s="301"/>
      <c r="AI9905" s="301"/>
    </row>
    <row r="9906" spans="18:35" ht="80.099999999999994" customHeight="1" x14ac:dyDescent="0.2">
      <c r="R9906" s="301"/>
      <c r="S9906" s="301"/>
      <c r="T9906" s="301"/>
      <c r="U9906" s="301"/>
      <c r="V9906" s="301"/>
      <c r="W9906" s="301"/>
      <c r="X9906" s="301"/>
      <c r="Y9906" s="301"/>
      <c r="Z9906" s="301"/>
      <c r="AA9906" s="301"/>
      <c r="AB9906" s="301"/>
      <c r="AC9906" s="301"/>
      <c r="AD9906" s="301"/>
      <c r="AE9906" s="301"/>
      <c r="AF9906" s="301"/>
      <c r="AG9906" s="301"/>
      <c r="AH9906" s="301"/>
      <c r="AI9906" s="301"/>
    </row>
    <row r="9907" spans="18:35" ht="80.099999999999994" customHeight="1" x14ac:dyDescent="0.2">
      <c r="R9907" s="301"/>
      <c r="S9907" s="301"/>
      <c r="T9907" s="301"/>
      <c r="U9907" s="301"/>
      <c r="V9907" s="301"/>
      <c r="W9907" s="301"/>
      <c r="X9907" s="301"/>
      <c r="Y9907" s="301"/>
      <c r="Z9907" s="301"/>
      <c r="AA9907" s="301"/>
      <c r="AB9907" s="301"/>
      <c r="AC9907" s="301"/>
      <c r="AD9907" s="301"/>
      <c r="AE9907" s="301"/>
      <c r="AF9907" s="301"/>
      <c r="AG9907" s="301"/>
      <c r="AH9907" s="301"/>
      <c r="AI9907" s="301"/>
    </row>
    <row r="9908" spans="18:35" ht="80.099999999999994" customHeight="1" x14ac:dyDescent="0.2">
      <c r="R9908" s="301"/>
      <c r="S9908" s="301"/>
      <c r="T9908" s="301"/>
      <c r="U9908" s="301"/>
      <c r="V9908" s="301"/>
      <c r="W9908" s="301"/>
      <c r="X9908" s="301"/>
      <c r="Y9908" s="301"/>
      <c r="Z9908" s="301"/>
      <c r="AA9908" s="301"/>
      <c r="AB9908" s="301"/>
      <c r="AC9908" s="301"/>
      <c r="AD9908" s="301"/>
      <c r="AE9908" s="301"/>
      <c r="AF9908" s="301"/>
      <c r="AG9908" s="301"/>
      <c r="AH9908" s="301"/>
      <c r="AI9908" s="301"/>
    </row>
    <row r="9909" spans="18:35" ht="80.099999999999994" customHeight="1" x14ac:dyDescent="0.2">
      <c r="R9909" s="301"/>
      <c r="S9909" s="301"/>
      <c r="T9909" s="301"/>
      <c r="U9909" s="301"/>
      <c r="V9909" s="301"/>
      <c r="W9909" s="301"/>
      <c r="X9909" s="301"/>
      <c r="Y9909" s="301"/>
      <c r="Z9909" s="301"/>
      <c r="AA9909" s="301"/>
      <c r="AB9909" s="301"/>
      <c r="AC9909" s="301"/>
      <c r="AD9909" s="301"/>
      <c r="AE9909" s="301"/>
      <c r="AF9909" s="301"/>
      <c r="AG9909" s="301"/>
      <c r="AH9909" s="301"/>
      <c r="AI9909" s="301"/>
    </row>
    <row r="9910" spans="18:35" ht="80.099999999999994" customHeight="1" x14ac:dyDescent="0.2">
      <c r="R9910" s="301"/>
      <c r="S9910" s="301"/>
      <c r="T9910" s="301"/>
      <c r="U9910" s="301"/>
      <c r="V9910" s="301"/>
      <c r="W9910" s="301"/>
      <c r="X9910" s="301"/>
      <c r="Y9910" s="301"/>
      <c r="Z9910" s="301"/>
      <c r="AA9910" s="301"/>
      <c r="AB9910" s="301"/>
      <c r="AC9910" s="301"/>
      <c r="AD9910" s="301"/>
      <c r="AE9910" s="301"/>
      <c r="AF9910" s="301"/>
      <c r="AG9910" s="301"/>
      <c r="AH9910" s="301"/>
      <c r="AI9910" s="301"/>
    </row>
    <row r="9911" spans="18:35" ht="80.099999999999994" customHeight="1" x14ac:dyDescent="0.2">
      <c r="R9911" s="301"/>
      <c r="S9911" s="301"/>
      <c r="T9911" s="301"/>
      <c r="U9911" s="301"/>
      <c r="V9911" s="301"/>
      <c r="W9911" s="301"/>
      <c r="X9911" s="301"/>
      <c r="Y9911" s="301"/>
      <c r="Z9911" s="301"/>
      <c r="AA9911" s="301"/>
      <c r="AB9911" s="301"/>
      <c r="AC9911" s="301"/>
      <c r="AD9911" s="301"/>
      <c r="AE9911" s="301"/>
      <c r="AF9911" s="301"/>
      <c r="AG9911" s="301"/>
      <c r="AH9911" s="301"/>
      <c r="AI9911" s="301"/>
    </row>
    <row r="9912" spans="18:35" ht="80.099999999999994" customHeight="1" x14ac:dyDescent="0.2">
      <c r="R9912" s="301"/>
      <c r="S9912" s="301"/>
      <c r="T9912" s="301"/>
      <c r="U9912" s="301"/>
      <c r="V9912" s="301"/>
      <c r="W9912" s="301"/>
      <c r="X9912" s="301"/>
      <c r="Y9912" s="301"/>
      <c r="Z9912" s="301"/>
      <c r="AA9912" s="301"/>
      <c r="AB9912" s="301"/>
      <c r="AC9912" s="301"/>
      <c r="AD9912" s="301"/>
      <c r="AE9912" s="301"/>
      <c r="AF9912" s="301"/>
      <c r="AG9912" s="301"/>
      <c r="AH9912" s="301"/>
      <c r="AI9912" s="301"/>
    </row>
    <row r="9913" spans="18:35" ht="80.099999999999994" customHeight="1" x14ac:dyDescent="0.2">
      <c r="R9913" s="301"/>
      <c r="S9913" s="301"/>
      <c r="T9913" s="301"/>
      <c r="U9913" s="301"/>
      <c r="V9913" s="301"/>
      <c r="W9913" s="301"/>
      <c r="X9913" s="301"/>
      <c r="Y9913" s="301"/>
      <c r="Z9913" s="301"/>
      <c r="AA9913" s="301"/>
      <c r="AB9913" s="301"/>
      <c r="AC9913" s="301"/>
      <c r="AD9913" s="301"/>
      <c r="AE9913" s="301"/>
      <c r="AF9913" s="301"/>
      <c r="AG9913" s="301"/>
      <c r="AH9913" s="301"/>
      <c r="AI9913" s="301"/>
    </row>
    <row r="9914" spans="18:35" ht="80.099999999999994" customHeight="1" x14ac:dyDescent="0.2">
      <c r="R9914" s="301"/>
      <c r="S9914" s="301"/>
      <c r="T9914" s="301"/>
      <c r="U9914" s="301"/>
      <c r="V9914" s="301"/>
      <c r="W9914" s="301"/>
      <c r="X9914" s="301"/>
      <c r="Y9914" s="301"/>
      <c r="Z9914" s="301"/>
      <c r="AA9914" s="301"/>
      <c r="AB9914" s="301"/>
      <c r="AC9914" s="301"/>
      <c r="AD9914" s="301"/>
      <c r="AE9914" s="301"/>
      <c r="AF9914" s="301"/>
      <c r="AG9914" s="301"/>
      <c r="AH9914" s="301"/>
      <c r="AI9914" s="301"/>
    </row>
    <row r="9915" spans="18:35" ht="80.099999999999994" customHeight="1" x14ac:dyDescent="0.2">
      <c r="R9915" s="301"/>
      <c r="S9915" s="301"/>
      <c r="T9915" s="301"/>
      <c r="U9915" s="301"/>
      <c r="V9915" s="301"/>
      <c r="W9915" s="301"/>
      <c r="X9915" s="301"/>
      <c r="Y9915" s="301"/>
      <c r="Z9915" s="301"/>
      <c r="AA9915" s="301"/>
      <c r="AB9915" s="301"/>
      <c r="AC9915" s="301"/>
      <c r="AD9915" s="301"/>
      <c r="AE9915" s="301"/>
      <c r="AF9915" s="301"/>
      <c r="AG9915" s="301"/>
      <c r="AH9915" s="301"/>
      <c r="AI9915" s="301"/>
    </row>
    <row r="9916" spans="18:35" ht="80.099999999999994" customHeight="1" x14ac:dyDescent="0.2">
      <c r="R9916" s="301"/>
      <c r="S9916" s="301"/>
      <c r="T9916" s="301"/>
      <c r="U9916" s="301"/>
      <c r="V9916" s="301"/>
      <c r="W9916" s="301"/>
      <c r="X9916" s="301"/>
      <c r="Y9916" s="301"/>
      <c r="Z9916" s="301"/>
      <c r="AA9916" s="301"/>
      <c r="AB9916" s="301"/>
      <c r="AC9916" s="301"/>
      <c r="AD9916" s="301"/>
      <c r="AE9916" s="301"/>
      <c r="AF9916" s="301"/>
      <c r="AG9916" s="301"/>
      <c r="AH9916" s="301"/>
      <c r="AI9916" s="301"/>
    </row>
    <row r="9917" spans="18:35" ht="80.099999999999994" customHeight="1" x14ac:dyDescent="0.2">
      <c r="R9917" s="301"/>
      <c r="S9917" s="301"/>
      <c r="T9917" s="301"/>
      <c r="U9917" s="301"/>
      <c r="V9917" s="301"/>
      <c r="W9917" s="301"/>
      <c r="X9917" s="301"/>
      <c r="Y9917" s="301"/>
      <c r="Z9917" s="301"/>
      <c r="AA9917" s="301"/>
      <c r="AB9917" s="301"/>
      <c r="AC9917" s="301"/>
      <c r="AD9917" s="301"/>
      <c r="AE9917" s="301"/>
      <c r="AF9917" s="301"/>
      <c r="AG9917" s="301"/>
      <c r="AH9917" s="301"/>
      <c r="AI9917" s="301"/>
    </row>
    <row r="9918" spans="18:35" ht="80.099999999999994" customHeight="1" x14ac:dyDescent="0.2">
      <c r="R9918" s="301"/>
      <c r="S9918" s="301"/>
      <c r="T9918" s="301"/>
      <c r="U9918" s="301"/>
      <c r="V9918" s="301"/>
      <c r="W9918" s="301"/>
      <c r="X9918" s="301"/>
      <c r="Y9918" s="301"/>
      <c r="Z9918" s="301"/>
      <c r="AA9918" s="301"/>
      <c r="AB9918" s="301"/>
      <c r="AC9918" s="301"/>
      <c r="AD9918" s="301"/>
      <c r="AE9918" s="301"/>
      <c r="AF9918" s="301"/>
      <c r="AG9918" s="301"/>
      <c r="AH9918" s="301"/>
      <c r="AI9918" s="301"/>
    </row>
    <row r="9919" spans="18:35" ht="80.099999999999994" customHeight="1" x14ac:dyDescent="0.2">
      <c r="R9919" s="301"/>
      <c r="S9919" s="301"/>
      <c r="T9919" s="301"/>
      <c r="U9919" s="301"/>
      <c r="V9919" s="301"/>
      <c r="W9919" s="301"/>
      <c r="X9919" s="301"/>
      <c r="Y9919" s="301"/>
      <c r="Z9919" s="301"/>
      <c r="AA9919" s="301"/>
      <c r="AB9919" s="301"/>
      <c r="AC9919" s="301"/>
      <c r="AD9919" s="301"/>
      <c r="AE9919" s="301"/>
      <c r="AF9919" s="301"/>
      <c r="AG9919" s="301"/>
      <c r="AH9919" s="301"/>
      <c r="AI9919" s="301"/>
    </row>
    <row r="9920" spans="18:35" ht="80.099999999999994" customHeight="1" x14ac:dyDescent="0.2">
      <c r="R9920" s="301"/>
      <c r="S9920" s="301"/>
      <c r="T9920" s="301"/>
      <c r="U9920" s="301"/>
      <c r="V9920" s="301"/>
      <c r="W9920" s="301"/>
      <c r="X9920" s="301"/>
      <c r="Y9920" s="301"/>
      <c r="Z9920" s="301"/>
      <c r="AA9920" s="301"/>
      <c r="AB9920" s="301"/>
      <c r="AC9920" s="301"/>
      <c r="AD9920" s="301"/>
      <c r="AE9920" s="301"/>
      <c r="AF9920" s="301"/>
      <c r="AG9920" s="301"/>
      <c r="AH9920" s="301"/>
      <c r="AI9920" s="301"/>
    </row>
    <row r="9921" spans="18:35" ht="80.099999999999994" customHeight="1" x14ac:dyDescent="0.2">
      <c r="R9921" s="301"/>
      <c r="S9921" s="301"/>
      <c r="T9921" s="301"/>
      <c r="U9921" s="301"/>
      <c r="V9921" s="301"/>
      <c r="W9921" s="301"/>
      <c r="X9921" s="301"/>
      <c r="Y9921" s="301"/>
      <c r="Z9921" s="301"/>
      <c r="AA9921" s="301"/>
      <c r="AB9921" s="301"/>
      <c r="AC9921" s="301"/>
      <c r="AD9921" s="301"/>
      <c r="AE9921" s="301"/>
      <c r="AF9921" s="301"/>
      <c r="AG9921" s="301"/>
      <c r="AH9921" s="301"/>
      <c r="AI9921" s="301"/>
    </row>
    <row r="9922" spans="18:35" ht="80.099999999999994" customHeight="1" x14ac:dyDescent="0.2">
      <c r="R9922" s="301"/>
      <c r="S9922" s="301"/>
      <c r="T9922" s="301"/>
      <c r="U9922" s="301"/>
      <c r="V9922" s="301"/>
      <c r="W9922" s="301"/>
      <c r="X9922" s="301"/>
      <c r="Y9922" s="301"/>
      <c r="Z9922" s="301"/>
      <c r="AA9922" s="301"/>
      <c r="AB9922" s="301"/>
      <c r="AC9922" s="301"/>
      <c r="AD9922" s="301"/>
      <c r="AE9922" s="301"/>
      <c r="AF9922" s="301"/>
      <c r="AG9922" s="301"/>
      <c r="AH9922" s="301"/>
      <c r="AI9922" s="301"/>
    </row>
    <row r="9923" spans="18:35" ht="80.099999999999994" customHeight="1" x14ac:dyDescent="0.2">
      <c r="R9923" s="301"/>
      <c r="S9923" s="301"/>
      <c r="T9923" s="301"/>
      <c r="U9923" s="301"/>
      <c r="V9923" s="301"/>
      <c r="W9923" s="301"/>
      <c r="X9923" s="301"/>
      <c r="Y9923" s="301"/>
      <c r="Z9923" s="301"/>
      <c r="AA9923" s="301"/>
      <c r="AB9923" s="301"/>
      <c r="AC9923" s="301"/>
      <c r="AD9923" s="301"/>
      <c r="AE9923" s="301"/>
      <c r="AF9923" s="301"/>
      <c r="AG9923" s="301"/>
      <c r="AH9923" s="301"/>
      <c r="AI9923" s="301"/>
    </row>
    <row r="9924" spans="18:35" ht="80.099999999999994" customHeight="1" x14ac:dyDescent="0.2">
      <c r="R9924" s="301"/>
      <c r="S9924" s="301"/>
      <c r="T9924" s="301"/>
      <c r="U9924" s="301"/>
      <c r="V9924" s="301"/>
      <c r="W9924" s="301"/>
      <c r="X9924" s="301"/>
      <c r="Y9924" s="301"/>
      <c r="Z9924" s="301"/>
      <c r="AA9924" s="301"/>
      <c r="AB9924" s="301"/>
      <c r="AC9924" s="301"/>
      <c r="AD9924" s="301"/>
      <c r="AE9924" s="301"/>
      <c r="AF9924" s="301"/>
      <c r="AG9924" s="301"/>
      <c r="AH9924" s="301"/>
      <c r="AI9924" s="301"/>
    </row>
    <row r="9925" spans="18:35" ht="80.099999999999994" customHeight="1" x14ac:dyDescent="0.2">
      <c r="R9925" s="301"/>
      <c r="S9925" s="301"/>
      <c r="T9925" s="301"/>
      <c r="U9925" s="301"/>
      <c r="V9925" s="301"/>
      <c r="W9925" s="301"/>
      <c r="X9925" s="301"/>
      <c r="Y9925" s="301"/>
      <c r="Z9925" s="301"/>
      <c r="AA9925" s="301"/>
      <c r="AB9925" s="301"/>
      <c r="AC9925" s="301"/>
      <c r="AD9925" s="301"/>
      <c r="AE9925" s="301"/>
      <c r="AF9925" s="301"/>
      <c r="AG9925" s="301"/>
      <c r="AH9925" s="301"/>
      <c r="AI9925" s="301"/>
    </row>
    <row r="9926" spans="18:35" ht="80.099999999999994" customHeight="1" x14ac:dyDescent="0.2">
      <c r="R9926" s="301"/>
      <c r="S9926" s="301"/>
      <c r="T9926" s="301"/>
      <c r="U9926" s="301"/>
      <c r="V9926" s="301"/>
      <c r="W9926" s="301"/>
      <c r="X9926" s="301"/>
      <c r="Y9926" s="301"/>
      <c r="Z9926" s="301"/>
      <c r="AA9926" s="301"/>
      <c r="AB9926" s="301"/>
      <c r="AC9926" s="301"/>
      <c r="AD9926" s="301"/>
      <c r="AE9926" s="301"/>
      <c r="AF9926" s="301"/>
      <c r="AG9926" s="301"/>
      <c r="AH9926" s="301"/>
      <c r="AI9926" s="301"/>
    </row>
    <row r="9927" spans="18:35" ht="80.099999999999994" customHeight="1" x14ac:dyDescent="0.2">
      <c r="R9927" s="301"/>
      <c r="S9927" s="301"/>
      <c r="T9927" s="301"/>
      <c r="U9927" s="301"/>
      <c r="V9927" s="301"/>
      <c r="W9927" s="301"/>
      <c r="X9927" s="301"/>
      <c r="Y9927" s="301"/>
      <c r="Z9927" s="301"/>
      <c r="AA9927" s="301"/>
      <c r="AB9927" s="301"/>
      <c r="AC9927" s="301"/>
      <c r="AD9927" s="301"/>
      <c r="AE9927" s="301"/>
      <c r="AF9927" s="301"/>
      <c r="AG9927" s="301"/>
      <c r="AH9927" s="301"/>
      <c r="AI9927" s="301"/>
    </row>
    <row r="9928" spans="18:35" ht="80.099999999999994" customHeight="1" x14ac:dyDescent="0.2">
      <c r="R9928" s="301"/>
      <c r="S9928" s="301"/>
      <c r="T9928" s="301"/>
      <c r="U9928" s="301"/>
      <c r="V9928" s="301"/>
      <c r="W9928" s="301"/>
      <c r="X9928" s="301"/>
      <c r="Y9928" s="301"/>
      <c r="Z9928" s="301"/>
      <c r="AA9928" s="301"/>
      <c r="AB9928" s="301"/>
      <c r="AC9928" s="301"/>
      <c r="AD9928" s="301"/>
      <c r="AE9928" s="301"/>
      <c r="AF9928" s="301"/>
      <c r="AG9928" s="301"/>
      <c r="AH9928" s="301"/>
      <c r="AI9928" s="301"/>
    </row>
    <row r="9929" spans="18:35" ht="80.099999999999994" customHeight="1" x14ac:dyDescent="0.2">
      <c r="R9929" s="301"/>
      <c r="S9929" s="301"/>
      <c r="T9929" s="301"/>
      <c r="U9929" s="301"/>
      <c r="V9929" s="301"/>
      <c r="W9929" s="301"/>
      <c r="X9929" s="301"/>
      <c r="Y9929" s="301"/>
      <c r="Z9929" s="301"/>
      <c r="AA9929" s="301"/>
      <c r="AB9929" s="301"/>
      <c r="AC9929" s="301"/>
      <c r="AD9929" s="301"/>
      <c r="AE9929" s="301"/>
      <c r="AF9929" s="301"/>
      <c r="AG9929" s="301"/>
      <c r="AH9929" s="301"/>
      <c r="AI9929" s="301"/>
    </row>
    <row r="9930" spans="18:35" ht="80.099999999999994" customHeight="1" x14ac:dyDescent="0.2">
      <c r="R9930" s="301"/>
      <c r="S9930" s="301"/>
      <c r="T9930" s="301"/>
      <c r="U9930" s="301"/>
      <c r="V9930" s="301"/>
      <c r="W9930" s="301"/>
      <c r="X9930" s="301"/>
      <c r="Y9930" s="301"/>
      <c r="Z9930" s="301"/>
      <c r="AA9930" s="301"/>
      <c r="AB9930" s="301"/>
      <c r="AC9930" s="301"/>
      <c r="AD9930" s="301"/>
      <c r="AE9930" s="301"/>
      <c r="AF9930" s="301"/>
      <c r="AG9930" s="301"/>
      <c r="AH9930" s="301"/>
      <c r="AI9930" s="301"/>
    </row>
    <row r="9931" spans="18:35" ht="80.099999999999994" customHeight="1" x14ac:dyDescent="0.2">
      <c r="R9931" s="301"/>
      <c r="S9931" s="301"/>
      <c r="T9931" s="301"/>
      <c r="U9931" s="301"/>
      <c r="V9931" s="301"/>
      <c r="W9931" s="301"/>
      <c r="X9931" s="301"/>
      <c r="Y9931" s="301"/>
      <c r="Z9931" s="301"/>
      <c r="AA9931" s="301"/>
      <c r="AB9931" s="301"/>
      <c r="AC9931" s="301"/>
      <c r="AD9931" s="301"/>
      <c r="AE9931" s="301"/>
      <c r="AF9931" s="301"/>
      <c r="AG9931" s="301"/>
      <c r="AH9931" s="301"/>
      <c r="AI9931" s="301"/>
    </row>
    <row r="9932" spans="18:35" ht="80.099999999999994" customHeight="1" x14ac:dyDescent="0.2">
      <c r="R9932" s="301"/>
      <c r="S9932" s="301"/>
      <c r="T9932" s="301"/>
      <c r="U9932" s="301"/>
      <c r="V9932" s="301"/>
      <c r="W9932" s="301"/>
      <c r="X9932" s="301"/>
      <c r="Y9932" s="301"/>
      <c r="Z9932" s="301"/>
      <c r="AA9932" s="301"/>
      <c r="AB9932" s="301"/>
      <c r="AC9932" s="301"/>
      <c r="AD9932" s="301"/>
      <c r="AE9932" s="301"/>
      <c r="AF9932" s="301"/>
      <c r="AG9932" s="301"/>
      <c r="AH9932" s="301"/>
      <c r="AI9932" s="301"/>
    </row>
    <row r="9933" spans="18:35" ht="80.099999999999994" customHeight="1" x14ac:dyDescent="0.2">
      <c r="R9933" s="301"/>
      <c r="S9933" s="301"/>
      <c r="T9933" s="301"/>
      <c r="U9933" s="301"/>
      <c r="V9933" s="301"/>
      <c r="W9933" s="301"/>
      <c r="X9933" s="301"/>
      <c r="Y9933" s="301"/>
      <c r="Z9933" s="301"/>
      <c r="AA9933" s="301"/>
      <c r="AB9933" s="301"/>
      <c r="AC9933" s="301"/>
      <c r="AD9933" s="301"/>
      <c r="AE9933" s="301"/>
      <c r="AF9933" s="301"/>
      <c r="AG9933" s="301"/>
      <c r="AH9933" s="301"/>
      <c r="AI9933" s="301"/>
    </row>
    <row r="9934" spans="18:35" ht="80.099999999999994" customHeight="1" x14ac:dyDescent="0.2">
      <c r="R9934" s="301"/>
      <c r="S9934" s="301"/>
      <c r="T9934" s="301"/>
      <c r="U9934" s="301"/>
      <c r="V9934" s="301"/>
      <c r="W9934" s="301"/>
      <c r="X9934" s="301"/>
      <c r="Y9934" s="301"/>
      <c r="Z9934" s="301"/>
      <c r="AA9934" s="301"/>
      <c r="AB9934" s="301"/>
      <c r="AC9934" s="301"/>
      <c r="AD9934" s="301"/>
      <c r="AE9934" s="301"/>
      <c r="AF9934" s="301"/>
      <c r="AG9934" s="301"/>
      <c r="AH9934" s="301"/>
      <c r="AI9934" s="301"/>
    </row>
    <row r="9935" spans="18:35" ht="80.099999999999994" customHeight="1" x14ac:dyDescent="0.2">
      <c r="R9935" s="301"/>
      <c r="S9935" s="301"/>
      <c r="T9935" s="301"/>
      <c r="U9935" s="301"/>
      <c r="V9935" s="301"/>
      <c r="W9935" s="301"/>
      <c r="X9935" s="301"/>
      <c r="Y9935" s="301"/>
      <c r="Z9935" s="301"/>
      <c r="AA9935" s="301"/>
      <c r="AB9935" s="301"/>
      <c r="AC9935" s="301"/>
      <c r="AD9935" s="301"/>
      <c r="AE9935" s="301"/>
      <c r="AF9935" s="301"/>
      <c r="AG9935" s="301"/>
      <c r="AH9935" s="301"/>
      <c r="AI9935" s="301"/>
    </row>
    <row r="9936" spans="18:35" ht="80.099999999999994" customHeight="1" x14ac:dyDescent="0.2">
      <c r="R9936" s="301"/>
      <c r="S9936" s="301"/>
      <c r="T9936" s="301"/>
      <c r="U9936" s="301"/>
      <c r="V9936" s="301"/>
      <c r="W9936" s="301"/>
      <c r="X9936" s="301"/>
      <c r="Y9936" s="301"/>
      <c r="Z9936" s="301"/>
      <c r="AA9936" s="301"/>
      <c r="AB9936" s="301"/>
      <c r="AC9936" s="301"/>
      <c r="AD9936" s="301"/>
      <c r="AE9936" s="301"/>
      <c r="AF9936" s="301"/>
      <c r="AG9936" s="301"/>
      <c r="AH9936" s="301"/>
      <c r="AI9936" s="301"/>
    </row>
    <row r="9937" spans="18:35" ht="80.099999999999994" customHeight="1" x14ac:dyDescent="0.2">
      <c r="R9937" s="301"/>
      <c r="S9937" s="301"/>
      <c r="T9937" s="301"/>
      <c r="U9937" s="301"/>
      <c r="V9937" s="301"/>
      <c r="W9937" s="301"/>
      <c r="X9937" s="301"/>
      <c r="Y9937" s="301"/>
      <c r="Z9937" s="301"/>
      <c r="AA9937" s="301"/>
      <c r="AB9937" s="301"/>
      <c r="AC9937" s="301"/>
      <c r="AD9937" s="301"/>
      <c r="AE9937" s="301"/>
      <c r="AF9937" s="301"/>
      <c r="AG9937" s="301"/>
      <c r="AH9937" s="301"/>
      <c r="AI9937" s="301"/>
    </row>
    <row r="9938" spans="18:35" ht="80.099999999999994" customHeight="1" x14ac:dyDescent="0.2">
      <c r="R9938" s="301"/>
      <c r="S9938" s="301"/>
      <c r="T9938" s="301"/>
      <c r="U9938" s="301"/>
      <c r="V9938" s="301"/>
      <c r="W9938" s="301"/>
      <c r="X9938" s="301"/>
      <c r="Y9938" s="301"/>
      <c r="Z9938" s="301"/>
      <c r="AA9938" s="301"/>
      <c r="AB9938" s="301"/>
      <c r="AC9938" s="301"/>
      <c r="AD9938" s="301"/>
      <c r="AE9938" s="301"/>
      <c r="AF9938" s="301"/>
      <c r="AG9938" s="301"/>
      <c r="AH9938" s="301"/>
      <c r="AI9938" s="301"/>
    </row>
    <row r="9939" spans="18:35" ht="80.099999999999994" customHeight="1" x14ac:dyDescent="0.2">
      <c r="R9939" s="301"/>
      <c r="S9939" s="301"/>
      <c r="T9939" s="301"/>
      <c r="U9939" s="301"/>
      <c r="V9939" s="301"/>
      <c r="W9939" s="301"/>
      <c r="X9939" s="301"/>
      <c r="Y9939" s="301"/>
      <c r="Z9939" s="301"/>
      <c r="AA9939" s="301"/>
      <c r="AB9939" s="301"/>
      <c r="AC9939" s="301"/>
      <c r="AD9939" s="301"/>
      <c r="AE9939" s="301"/>
      <c r="AF9939" s="301"/>
      <c r="AG9939" s="301"/>
      <c r="AH9939" s="301"/>
      <c r="AI9939" s="301"/>
    </row>
    <row r="9940" spans="18:35" ht="80.099999999999994" customHeight="1" x14ac:dyDescent="0.2">
      <c r="R9940" s="301"/>
      <c r="S9940" s="301"/>
      <c r="T9940" s="301"/>
      <c r="U9940" s="301"/>
      <c r="V9940" s="301"/>
      <c r="W9940" s="301"/>
      <c r="X9940" s="301"/>
      <c r="Y9940" s="301"/>
      <c r="Z9940" s="301"/>
      <c r="AA9940" s="301"/>
      <c r="AB9940" s="301"/>
      <c r="AC9940" s="301"/>
      <c r="AD9940" s="301"/>
      <c r="AE9940" s="301"/>
      <c r="AF9940" s="301"/>
      <c r="AG9940" s="301"/>
      <c r="AH9940" s="301"/>
      <c r="AI9940" s="301"/>
    </row>
    <row r="9941" spans="18:35" ht="80.099999999999994" customHeight="1" x14ac:dyDescent="0.2">
      <c r="R9941" s="301"/>
      <c r="S9941" s="301"/>
      <c r="T9941" s="301"/>
      <c r="U9941" s="301"/>
      <c r="V9941" s="301"/>
      <c r="W9941" s="301"/>
      <c r="X9941" s="301"/>
      <c r="Y9941" s="301"/>
      <c r="Z9941" s="301"/>
      <c r="AA9941" s="301"/>
      <c r="AB9941" s="301"/>
      <c r="AC9941" s="301"/>
      <c r="AD9941" s="301"/>
      <c r="AE9941" s="301"/>
      <c r="AF9941" s="301"/>
      <c r="AG9941" s="301"/>
      <c r="AH9941" s="301"/>
      <c r="AI9941" s="301"/>
    </row>
    <row r="9942" spans="18:35" ht="80.099999999999994" customHeight="1" x14ac:dyDescent="0.2">
      <c r="R9942" s="301"/>
      <c r="S9942" s="301"/>
      <c r="T9942" s="301"/>
      <c r="U9942" s="301"/>
      <c r="V9942" s="301"/>
      <c r="W9942" s="301"/>
      <c r="X9942" s="301"/>
      <c r="Y9942" s="301"/>
      <c r="Z9942" s="301"/>
      <c r="AA9942" s="301"/>
      <c r="AB9942" s="301"/>
      <c r="AC9942" s="301"/>
      <c r="AD9942" s="301"/>
      <c r="AE9942" s="301"/>
      <c r="AF9942" s="301"/>
      <c r="AG9942" s="301"/>
      <c r="AH9942" s="301"/>
      <c r="AI9942" s="301"/>
    </row>
    <row r="9943" spans="18:35" ht="80.099999999999994" customHeight="1" x14ac:dyDescent="0.2">
      <c r="R9943" s="301"/>
      <c r="S9943" s="301"/>
      <c r="T9943" s="301"/>
      <c r="U9943" s="301"/>
      <c r="V9943" s="301"/>
      <c r="W9943" s="301"/>
      <c r="X9943" s="301"/>
      <c r="Y9943" s="301"/>
      <c r="Z9943" s="301"/>
      <c r="AA9943" s="301"/>
      <c r="AB9943" s="301"/>
      <c r="AC9943" s="301"/>
      <c r="AD9943" s="301"/>
      <c r="AE9943" s="301"/>
      <c r="AF9943" s="301"/>
      <c r="AG9943" s="301"/>
      <c r="AH9943" s="301"/>
      <c r="AI9943" s="301"/>
    </row>
    <row r="9944" spans="18:35" ht="80.099999999999994" customHeight="1" x14ac:dyDescent="0.2">
      <c r="R9944" s="301"/>
      <c r="S9944" s="301"/>
      <c r="T9944" s="301"/>
      <c r="U9944" s="301"/>
      <c r="V9944" s="301"/>
      <c r="W9944" s="301"/>
      <c r="X9944" s="301"/>
      <c r="Y9944" s="301"/>
      <c r="Z9944" s="301"/>
      <c r="AA9944" s="301"/>
      <c r="AB9944" s="301"/>
      <c r="AC9944" s="301"/>
      <c r="AD9944" s="301"/>
      <c r="AE9944" s="301"/>
      <c r="AF9944" s="301"/>
      <c r="AG9944" s="301"/>
      <c r="AH9944" s="301"/>
      <c r="AI9944" s="301"/>
    </row>
    <row r="9945" spans="18:35" ht="80.099999999999994" customHeight="1" x14ac:dyDescent="0.2">
      <c r="R9945" s="301"/>
      <c r="S9945" s="301"/>
      <c r="T9945" s="301"/>
      <c r="U9945" s="301"/>
      <c r="V9945" s="301"/>
      <c r="W9945" s="301"/>
      <c r="X9945" s="301"/>
      <c r="Y9945" s="301"/>
      <c r="Z9945" s="301"/>
      <c r="AA9945" s="301"/>
      <c r="AB9945" s="301"/>
      <c r="AC9945" s="301"/>
      <c r="AD9945" s="301"/>
      <c r="AE9945" s="301"/>
      <c r="AF9945" s="301"/>
      <c r="AG9945" s="301"/>
      <c r="AH9945" s="301"/>
      <c r="AI9945" s="301"/>
    </row>
    <row r="9946" spans="18:35" ht="80.099999999999994" customHeight="1" x14ac:dyDescent="0.2">
      <c r="R9946" s="301"/>
      <c r="S9946" s="301"/>
      <c r="T9946" s="301"/>
      <c r="U9946" s="301"/>
      <c r="V9946" s="301"/>
      <c r="W9946" s="301"/>
      <c r="X9946" s="301"/>
      <c r="Y9946" s="301"/>
      <c r="Z9946" s="301"/>
      <c r="AA9946" s="301"/>
      <c r="AB9946" s="301"/>
      <c r="AC9946" s="301"/>
      <c r="AD9946" s="301"/>
      <c r="AE9946" s="301"/>
      <c r="AF9946" s="301"/>
      <c r="AG9946" s="301"/>
      <c r="AH9946" s="301"/>
      <c r="AI9946" s="301"/>
    </row>
    <row r="9947" spans="18:35" ht="80.099999999999994" customHeight="1" x14ac:dyDescent="0.2">
      <c r="R9947" s="301"/>
      <c r="S9947" s="301"/>
      <c r="T9947" s="301"/>
      <c r="U9947" s="301"/>
      <c r="V9947" s="301"/>
      <c r="W9947" s="301"/>
      <c r="X9947" s="301"/>
      <c r="Y9947" s="301"/>
      <c r="Z9947" s="301"/>
      <c r="AA9947" s="301"/>
      <c r="AB9947" s="301"/>
      <c r="AC9947" s="301"/>
      <c r="AD9947" s="301"/>
      <c r="AE9947" s="301"/>
      <c r="AF9947" s="301"/>
      <c r="AG9947" s="301"/>
      <c r="AH9947" s="301"/>
      <c r="AI9947" s="301"/>
    </row>
    <row r="9948" spans="18:35" ht="80.099999999999994" customHeight="1" x14ac:dyDescent="0.2">
      <c r="R9948" s="301"/>
      <c r="S9948" s="301"/>
      <c r="T9948" s="301"/>
      <c r="U9948" s="301"/>
      <c r="V9948" s="301"/>
      <c r="W9948" s="301"/>
      <c r="X9948" s="301"/>
      <c r="Y9948" s="301"/>
      <c r="Z9948" s="301"/>
      <c r="AA9948" s="301"/>
      <c r="AB9948" s="301"/>
      <c r="AC9948" s="301"/>
      <c r="AD9948" s="301"/>
      <c r="AE9948" s="301"/>
      <c r="AF9948" s="301"/>
      <c r="AG9948" s="301"/>
      <c r="AH9948" s="301"/>
      <c r="AI9948" s="301"/>
    </row>
    <row r="9949" spans="18:35" ht="80.099999999999994" customHeight="1" x14ac:dyDescent="0.2">
      <c r="R9949" s="301"/>
      <c r="S9949" s="301"/>
      <c r="T9949" s="301"/>
      <c r="U9949" s="301"/>
      <c r="V9949" s="301"/>
      <c r="W9949" s="301"/>
      <c r="X9949" s="301"/>
      <c r="Y9949" s="301"/>
      <c r="Z9949" s="301"/>
      <c r="AA9949" s="301"/>
      <c r="AB9949" s="301"/>
      <c r="AC9949" s="301"/>
      <c r="AD9949" s="301"/>
      <c r="AE9949" s="301"/>
      <c r="AF9949" s="301"/>
      <c r="AG9949" s="301"/>
      <c r="AH9949" s="301"/>
      <c r="AI9949" s="301"/>
    </row>
    <row r="9950" spans="18:35" ht="80.099999999999994" customHeight="1" x14ac:dyDescent="0.2">
      <c r="R9950" s="301"/>
      <c r="S9950" s="301"/>
      <c r="T9950" s="301"/>
      <c r="U9950" s="301"/>
      <c r="V9950" s="301"/>
      <c r="W9950" s="301"/>
      <c r="X9950" s="301"/>
      <c r="Y9950" s="301"/>
      <c r="Z9950" s="301"/>
      <c r="AA9950" s="301"/>
      <c r="AB9950" s="301"/>
      <c r="AC9950" s="301"/>
      <c r="AD9950" s="301"/>
      <c r="AE9950" s="301"/>
      <c r="AF9950" s="301"/>
      <c r="AG9950" s="301"/>
      <c r="AH9950" s="301"/>
      <c r="AI9950" s="301"/>
    </row>
    <row r="9951" spans="18:35" ht="80.099999999999994" customHeight="1" x14ac:dyDescent="0.2">
      <c r="R9951" s="301"/>
      <c r="S9951" s="301"/>
      <c r="T9951" s="301"/>
      <c r="U9951" s="301"/>
      <c r="V9951" s="301"/>
      <c r="W9951" s="301"/>
      <c r="X9951" s="301"/>
      <c r="Y9951" s="301"/>
      <c r="Z9951" s="301"/>
      <c r="AA9951" s="301"/>
      <c r="AB9951" s="301"/>
      <c r="AC9951" s="301"/>
      <c r="AD9951" s="301"/>
      <c r="AE9951" s="301"/>
      <c r="AF9951" s="301"/>
      <c r="AG9951" s="301"/>
      <c r="AH9951" s="301"/>
      <c r="AI9951" s="301"/>
    </row>
    <row r="9952" spans="18:35" ht="80.099999999999994" customHeight="1" x14ac:dyDescent="0.2">
      <c r="R9952" s="301"/>
      <c r="S9952" s="301"/>
      <c r="T9952" s="301"/>
      <c r="U9952" s="301"/>
      <c r="V9952" s="301"/>
      <c r="W9952" s="301"/>
      <c r="X9952" s="301"/>
      <c r="Y9952" s="301"/>
      <c r="Z9952" s="301"/>
      <c r="AA9952" s="301"/>
      <c r="AB9952" s="301"/>
      <c r="AC9952" s="301"/>
      <c r="AD9952" s="301"/>
      <c r="AE9952" s="301"/>
      <c r="AF9952" s="301"/>
      <c r="AG9952" s="301"/>
      <c r="AH9952" s="301"/>
      <c r="AI9952" s="301"/>
    </row>
    <row r="9953" spans="18:35" ht="80.099999999999994" customHeight="1" x14ac:dyDescent="0.2">
      <c r="R9953" s="301"/>
      <c r="S9953" s="301"/>
      <c r="T9953" s="301"/>
      <c r="U9953" s="301"/>
      <c r="V9953" s="301"/>
      <c r="W9953" s="301"/>
      <c r="X9953" s="301"/>
      <c r="Y9953" s="301"/>
      <c r="Z9953" s="301"/>
      <c r="AA9953" s="301"/>
      <c r="AB9953" s="301"/>
      <c r="AC9953" s="301"/>
      <c r="AD9953" s="301"/>
      <c r="AE9953" s="301"/>
      <c r="AF9953" s="301"/>
      <c r="AG9953" s="301"/>
      <c r="AH9953" s="301"/>
      <c r="AI9953" s="301"/>
    </row>
    <row r="9954" spans="18:35" ht="80.099999999999994" customHeight="1" x14ac:dyDescent="0.2">
      <c r="R9954" s="301"/>
      <c r="S9954" s="301"/>
      <c r="T9954" s="301"/>
      <c r="U9954" s="301"/>
      <c r="V9954" s="301"/>
      <c r="W9954" s="301"/>
      <c r="X9954" s="301"/>
      <c r="Y9954" s="301"/>
      <c r="Z9954" s="301"/>
      <c r="AA9954" s="301"/>
      <c r="AB9954" s="301"/>
      <c r="AC9954" s="301"/>
      <c r="AD9954" s="301"/>
      <c r="AE9954" s="301"/>
      <c r="AF9954" s="301"/>
      <c r="AG9954" s="301"/>
      <c r="AH9954" s="301"/>
      <c r="AI9954" s="301"/>
    </row>
    <row r="9955" spans="18:35" ht="80.099999999999994" customHeight="1" x14ac:dyDescent="0.2">
      <c r="R9955" s="301"/>
      <c r="S9955" s="301"/>
      <c r="T9955" s="301"/>
      <c r="U9955" s="301"/>
      <c r="V9955" s="301"/>
      <c r="W9955" s="301"/>
      <c r="X9955" s="301"/>
      <c r="Y9955" s="301"/>
      <c r="Z9955" s="301"/>
      <c r="AA9955" s="301"/>
      <c r="AB9955" s="301"/>
      <c r="AC9955" s="301"/>
      <c r="AD9955" s="301"/>
      <c r="AE9955" s="301"/>
      <c r="AF9955" s="301"/>
      <c r="AG9955" s="301"/>
      <c r="AH9955" s="301"/>
      <c r="AI9955" s="301"/>
    </row>
    <row r="9956" spans="18:35" ht="80.099999999999994" customHeight="1" x14ac:dyDescent="0.2">
      <c r="R9956" s="301"/>
      <c r="S9956" s="301"/>
      <c r="T9956" s="301"/>
      <c r="U9956" s="301"/>
      <c r="V9956" s="301"/>
      <c r="W9956" s="301"/>
      <c r="X9956" s="301"/>
      <c r="Y9956" s="301"/>
      <c r="Z9956" s="301"/>
      <c r="AA9956" s="301"/>
      <c r="AB9956" s="301"/>
      <c r="AC9956" s="301"/>
      <c r="AD9956" s="301"/>
      <c r="AE9956" s="301"/>
      <c r="AF9956" s="301"/>
      <c r="AG9956" s="301"/>
      <c r="AH9956" s="301"/>
      <c r="AI9956" s="301"/>
    </row>
    <row r="9957" spans="18:35" ht="80.099999999999994" customHeight="1" x14ac:dyDescent="0.2">
      <c r="R9957" s="301"/>
      <c r="S9957" s="301"/>
      <c r="T9957" s="301"/>
      <c r="U9957" s="301"/>
      <c r="V9957" s="301"/>
      <c r="W9957" s="301"/>
      <c r="X9957" s="301"/>
      <c r="Y9957" s="301"/>
      <c r="Z9957" s="301"/>
      <c r="AA9957" s="301"/>
      <c r="AB9957" s="301"/>
      <c r="AC9957" s="301"/>
      <c r="AD9957" s="301"/>
      <c r="AE9957" s="301"/>
      <c r="AF9957" s="301"/>
      <c r="AG9957" s="301"/>
      <c r="AH9957" s="301"/>
      <c r="AI9957" s="301"/>
    </row>
    <row r="9958" spans="18:35" ht="80.099999999999994" customHeight="1" x14ac:dyDescent="0.2">
      <c r="R9958" s="301"/>
      <c r="S9958" s="301"/>
      <c r="T9958" s="301"/>
      <c r="U9958" s="301"/>
      <c r="V9958" s="301"/>
      <c r="W9958" s="301"/>
      <c r="X9958" s="301"/>
      <c r="Y9958" s="301"/>
      <c r="Z9958" s="301"/>
      <c r="AA9958" s="301"/>
      <c r="AB9958" s="301"/>
      <c r="AC9958" s="301"/>
      <c r="AD9958" s="301"/>
      <c r="AE9958" s="301"/>
      <c r="AF9958" s="301"/>
      <c r="AG9958" s="301"/>
      <c r="AH9958" s="301"/>
      <c r="AI9958" s="301"/>
    </row>
    <row r="9959" spans="18:35" ht="80.099999999999994" customHeight="1" x14ac:dyDescent="0.2">
      <c r="R9959" s="301"/>
      <c r="S9959" s="301"/>
      <c r="T9959" s="301"/>
      <c r="U9959" s="301"/>
      <c r="V9959" s="301"/>
      <c r="W9959" s="301"/>
      <c r="X9959" s="301"/>
      <c r="Y9959" s="301"/>
      <c r="Z9959" s="301"/>
      <c r="AA9959" s="301"/>
      <c r="AB9959" s="301"/>
      <c r="AC9959" s="301"/>
      <c r="AD9959" s="301"/>
      <c r="AE9959" s="301"/>
      <c r="AF9959" s="301"/>
      <c r="AG9959" s="301"/>
      <c r="AH9959" s="301"/>
      <c r="AI9959" s="301"/>
    </row>
    <row r="9960" spans="18:35" ht="80.099999999999994" customHeight="1" x14ac:dyDescent="0.2">
      <c r="R9960" s="301"/>
      <c r="S9960" s="301"/>
      <c r="T9960" s="301"/>
      <c r="U9960" s="301"/>
      <c r="V9960" s="301"/>
      <c r="W9960" s="301"/>
      <c r="X9960" s="301"/>
      <c r="Y9960" s="301"/>
      <c r="Z9960" s="301"/>
      <c r="AA9960" s="301"/>
      <c r="AB9960" s="301"/>
      <c r="AC9960" s="301"/>
      <c r="AD9960" s="301"/>
      <c r="AE9960" s="301"/>
      <c r="AF9960" s="301"/>
      <c r="AG9960" s="301"/>
      <c r="AH9960" s="301"/>
      <c r="AI9960" s="301"/>
    </row>
    <row r="9961" spans="18:35" ht="80.099999999999994" customHeight="1" x14ac:dyDescent="0.2">
      <c r="R9961" s="301"/>
      <c r="S9961" s="301"/>
      <c r="T9961" s="301"/>
      <c r="U9961" s="301"/>
      <c r="V9961" s="301"/>
      <c r="W9961" s="301"/>
      <c r="X9961" s="301"/>
      <c r="Y9961" s="301"/>
      <c r="Z9961" s="301"/>
      <c r="AA9961" s="301"/>
      <c r="AB9961" s="301"/>
      <c r="AC9961" s="301"/>
      <c r="AD9961" s="301"/>
      <c r="AE9961" s="301"/>
      <c r="AF9961" s="301"/>
      <c r="AG9961" s="301"/>
      <c r="AH9961" s="301"/>
      <c r="AI9961" s="301"/>
    </row>
    <row r="9962" spans="18:35" ht="80.099999999999994" customHeight="1" x14ac:dyDescent="0.2">
      <c r="R9962" s="301"/>
      <c r="S9962" s="301"/>
      <c r="T9962" s="301"/>
      <c r="U9962" s="301"/>
      <c r="V9962" s="301"/>
      <c r="W9962" s="301"/>
      <c r="X9962" s="301"/>
      <c r="Y9962" s="301"/>
      <c r="Z9962" s="301"/>
      <c r="AA9962" s="301"/>
      <c r="AB9962" s="301"/>
      <c r="AC9962" s="301"/>
      <c r="AD9962" s="301"/>
      <c r="AE9962" s="301"/>
      <c r="AF9962" s="301"/>
      <c r="AG9962" s="301"/>
      <c r="AH9962" s="301"/>
      <c r="AI9962" s="301"/>
    </row>
    <row r="9963" spans="18:35" ht="80.099999999999994" customHeight="1" x14ac:dyDescent="0.2">
      <c r="R9963" s="301"/>
      <c r="S9963" s="301"/>
      <c r="T9963" s="301"/>
      <c r="U9963" s="301"/>
      <c r="V9963" s="301"/>
      <c r="W9963" s="301"/>
      <c r="X9963" s="301"/>
      <c r="Y9963" s="301"/>
      <c r="Z9963" s="301"/>
      <c r="AA9963" s="301"/>
      <c r="AB9963" s="301"/>
      <c r="AC9963" s="301"/>
      <c r="AD9963" s="301"/>
      <c r="AE9963" s="301"/>
      <c r="AF9963" s="301"/>
      <c r="AG9963" s="301"/>
      <c r="AH9963" s="301"/>
      <c r="AI9963" s="301"/>
    </row>
    <row r="9964" spans="18:35" ht="80.099999999999994" customHeight="1" x14ac:dyDescent="0.2">
      <c r="R9964" s="301"/>
      <c r="S9964" s="301"/>
      <c r="T9964" s="301"/>
      <c r="U9964" s="301"/>
      <c r="V9964" s="301"/>
      <c r="W9964" s="301"/>
      <c r="X9964" s="301"/>
      <c r="Y9964" s="301"/>
      <c r="Z9964" s="301"/>
      <c r="AA9964" s="301"/>
      <c r="AB9964" s="301"/>
      <c r="AC9964" s="301"/>
      <c r="AD9964" s="301"/>
      <c r="AE9964" s="301"/>
      <c r="AF9964" s="301"/>
      <c r="AG9964" s="301"/>
      <c r="AH9964" s="301"/>
      <c r="AI9964" s="301"/>
    </row>
    <row r="9965" spans="18:35" ht="80.099999999999994" customHeight="1" x14ac:dyDescent="0.2">
      <c r="R9965" s="301"/>
      <c r="S9965" s="301"/>
      <c r="T9965" s="301"/>
      <c r="U9965" s="301"/>
      <c r="V9965" s="301"/>
      <c r="W9965" s="301"/>
      <c r="X9965" s="301"/>
      <c r="Y9965" s="301"/>
      <c r="Z9965" s="301"/>
      <c r="AA9965" s="301"/>
      <c r="AB9965" s="301"/>
      <c r="AC9965" s="301"/>
      <c r="AD9965" s="301"/>
      <c r="AE9965" s="301"/>
      <c r="AF9965" s="301"/>
      <c r="AG9965" s="301"/>
      <c r="AH9965" s="301"/>
      <c r="AI9965" s="301"/>
    </row>
    <row r="9966" spans="18:35" ht="80.099999999999994" customHeight="1" x14ac:dyDescent="0.2">
      <c r="R9966" s="301"/>
      <c r="S9966" s="301"/>
      <c r="T9966" s="301"/>
      <c r="U9966" s="301"/>
      <c r="V9966" s="301"/>
      <c r="W9966" s="301"/>
      <c r="X9966" s="301"/>
      <c r="Y9966" s="301"/>
      <c r="Z9966" s="301"/>
      <c r="AA9966" s="301"/>
      <c r="AB9966" s="301"/>
      <c r="AC9966" s="301"/>
      <c r="AD9966" s="301"/>
      <c r="AE9966" s="301"/>
      <c r="AF9966" s="301"/>
      <c r="AG9966" s="301"/>
      <c r="AH9966" s="301"/>
      <c r="AI9966" s="301"/>
    </row>
    <row r="9967" spans="18:35" ht="80.099999999999994" customHeight="1" x14ac:dyDescent="0.2">
      <c r="R9967" s="301"/>
      <c r="S9967" s="301"/>
      <c r="T9967" s="301"/>
      <c r="U9967" s="301"/>
      <c r="V9967" s="301"/>
      <c r="W9967" s="301"/>
      <c r="X9967" s="301"/>
      <c r="Y9967" s="301"/>
      <c r="Z9967" s="301"/>
      <c r="AA9967" s="301"/>
      <c r="AB9967" s="301"/>
      <c r="AC9967" s="301"/>
      <c r="AD9967" s="301"/>
      <c r="AE9967" s="301"/>
      <c r="AF9967" s="301"/>
      <c r="AG9967" s="301"/>
      <c r="AH9967" s="301"/>
      <c r="AI9967" s="301"/>
    </row>
    <row r="9968" spans="18:35" ht="80.099999999999994" customHeight="1" x14ac:dyDescent="0.2">
      <c r="R9968" s="301"/>
      <c r="S9968" s="301"/>
      <c r="T9968" s="301"/>
      <c r="U9968" s="301"/>
      <c r="V9968" s="301"/>
      <c r="W9968" s="301"/>
      <c r="X9968" s="301"/>
      <c r="Y9968" s="301"/>
      <c r="Z9968" s="301"/>
      <c r="AA9968" s="301"/>
      <c r="AB9968" s="301"/>
      <c r="AC9968" s="301"/>
      <c r="AD9968" s="301"/>
      <c r="AE9968" s="301"/>
      <c r="AF9968" s="301"/>
      <c r="AG9968" s="301"/>
      <c r="AH9968" s="301"/>
      <c r="AI9968" s="301"/>
    </row>
    <row r="9969" spans="18:35" ht="80.099999999999994" customHeight="1" x14ac:dyDescent="0.2">
      <c r="R9969" s="301"/>
      <c r="S9969" s="301"/>
      <c r="T9969" s="301"/>
      <c r="U9969" s="301"/>
      <c r="V9969" s="301"/>
      <c r="W9969" s="301"/>
      <c r="X9969" s="301"/>
      <c r="Y9969" s="301"/>
      <c r="Z9969" s="301"/>
      <c r="AA9969" s="301"/>
      <c r="AB9969" s="301"/>
      <c r="AC9969" s="301"/>
      <c r="AD9969" s="301"/>
      <c r="AE9969" s="301"/>
      <c r="AF9969" s="301"/>
      <c r="AG9969" s="301"/>
      <c r="AH9969" s="301"/>
      <c r="AI9969" s="301"/>
    </row>
    <row r="9970" spans="18:35" ht="80.099999999999994" customHeight="1" x14ac:dyDescent="0.2">
      <c r="R9970" s="301"/>
      <c r="S9970" s="301"/>
      <c r="T9970" s="301"/>
      <c r="U9970" s="301"/>
      <c r="V9970" s="301"/>
      <c r="W9970" s="301"/>
      <c r="X9970" s="301"/>
      <c r="Y9970" s="301"/>
      <c r="Z9970" s="301"/>
      <c r="AA9970" s="301"/>
      <c r="AB9970" s="301"/>
      <c r="AC9970" s="301"/>
      <c r="AD9970" s="301"/>
      <c r="AE9970" s="301"/>
      <c r="AF9970" s="301"/>
      <c r="AG9970" s="301"/>
      <c r="AH9970" s="301"/>
      <c r="AI9970" s="301"/>
    </row>
    <row r="9971" spans="18:35" ht="80.099999999999994" customHeight="1" x14ac:dyDescent="0.2">
      <c r="R9971" s="301"/>
      <c r="S9971" s="301"/>
      <c r="T9971" s="301"/>
      <c r="U9971" s="301"/>
      <c r="V9971" s="301"/>
      <c r="W9971" s="301"/>
      <c r="X9971" s="301"/>
      <c r="Y9971" s="301"/>
      <c r="Z9971" s="301"/>
      <c r="AA9971" s="301"/>
      <c r="AB9971" s="301"/>
      <c r="AC9971" s="301"/>
      <c r="AD9971" s="301"/>
      <c r="AE9971" s="301"/>
      <c r="AF9971" s="301"/>
      <c r="AG9971" s="301"/>
      <c r="AH9971" s="301"/>
      <c r="AI9971" s="301"/>
    </row>
    <row r="9972" spans="18:35" ht="80.099999999999994" customHeight="1" x14ac:dyDescent="0.2">
      <c r="R9972" s="301"/>
      <c r="S9972" s="301"/>
      <c r="T9972" s="301"/>
      <c r="U9972" s="301"/>
      <c r="V9972" s="301"/>
      <c r="W9972" s="301"/>
      <c r="X9972" s="301"/>
      <c r="Y9972" s="301"/>
      <c r="Z9972" s="301"/>
      <c r="AA9972" s="301"/>
      <c r="AB9972" s="301"/>
      <c r="AC9972" s="301"/>
      <c r="AD9972" s="301"/>
      <c r="AE9972" s="301"/>
      <c r="AF9972" s="301"/>
      <c r="AG9972" s="301"/>
      <c r="AH9972" s="301"/>
      <c r="AI9972" s="301"/>
    </row>
    <row r="9973" spans="18:35" ht="80.099999999999994" customHeight="1" x14ac:dyDescent="0.2">
      <c r="R9973" s="301"/>
      <c r="S9973" s="301"/>
      <c r="T9973" s="301"/>
      <c r="U9973" s="301"/>
      <c r="V9973" s="301"/>
      <c r="W9973" s="301"/>
      <c r="X9973" s="301"/>
      <c r="Y9973" s="301"/>
      <c r="Z9973" s="301"/>
      <c r="AA9973" s="301"/>
      <c r="AB9973" s="301"/>
      <c r="AC9973" s="301"/>
      <c r="AD9973" s="301"/>
      <c r="AE9973" s="301"/>
      <c r="AF9973" s="301"/>
      <c r="AG9973" s="301"/>
      <c r="AH9973" s="301"/>
      <c r="AI9973" s="301"/>
    </row>
    <row r="9974" spans="18:35" ht="80.099999999999994" customHeight="1" x14ac:dyDescent="0.2">
      <c r="R9974" s="301"/>
      <c r="S9974" s="301"/>
      <c r="T9974" s="301"/>
      <c r="U9974" s="301"/>
      <c r="V9974" s="301"/>
      <c r="W9974" s="301"/>
      <c r="X9974" s="301"/>
      <c r="Y9974" s="301"/>
      <c r="Z9974" s="301"/>
      <c r="AA9974" s="301"/>
      <c r="AB9974" s="301"/>
      <c r="AC9974" s="301"/>
      <c r="AD9974" s="301"/>
      <c r="AE9974" s="301"/>
      <c r="AF9974" s="301"/>
      <c r="AG9974" s="301"/>
      <c r="AH9974" s="301"/>
      <c r="AI9974" s="301"/>
    </row>
    <row r="9975" spans="18:35" ht="80.099999999999994" customHeight="1" x14ac:dyDescent="0.2">
      <c r="R9975" s="301"/>
      <c r="S9975" s="301"/>
      <c r="T9975" s="301"/>
      <c r="U9975" s="301"/>
      <c r="V9975" s="301"/>
      <c r="W9975" s="301"/>
      <c r="X9975" s="301"/>
      <c r="Y9975" s="301"/>
      <c r="Z9975" s="301"/>
      <c r="AA9975" s="301"/>
      <c r="AB9975" s="301"/>
      <c r="AC9975" s="301"/>
      <c r="AD9975" s="301"/>
      <c r="AE9975" s="301"/>
      <c r="AF9975" s="301"/>
      <c r="AG9975" s="301"/>
      <c r="AH9975" s="301"/>
      <c r="AI9975" s="301"/>
    </row>
    <row r="9976" spans="18:35" ht="80.099999999999994" customHeight="1" x14ac:dyDescent="0.2">
      <c r="R9976" s="301"/>
      <c r="S9976" s="301"/>
      <c r="T9976" s="301"/>
      <c r="U9976" s="301"/>
      <c r="V9976" s="301"/>
      <c r="W9976" s="301"/>
      <c r="X9976" s="301"/>
      <c r="Y9976" s="301"/>
      <c r="Z9976" s="301"/>
      <c r="AA9976" s="301"/>
      <c r="AB9976" s="301"/>
      <c r="AC9976" s="301"/>
      <c r="AD9976" s="301"/>
      <c r="AE9976" s="301"/>
      <c r="AF9976" s="301"/>
      <c r="AG9976" s="301"/>
      <c r="AH9976" s="301"/>
      <c r="AI9976" s="301"/>
    </row>
    <row r="9977" spans="18:35" ht="80.099999999999994" customHeight="1" x14ac:dyDescent="0.2">
      <c r="R9977" s="301"/>
      <c r="S9977" s="301"/>
      <c r="T9977" s="301"/>
      <c r="U9977" s="301"/>
      <c r="V9977" s="301"/>
      <c r="W9977" s="301"/>
      <c r="X9977" s="301"/>
      <c r="Y9977" s="301"/>
      <c r="Z9977" s="301"/>
      <c r="AA9977" s="301"/>
      <c r="AB9977" s="301"/>
      <c r="AC9977" s="301"/>
      <c r="AD9977" s="301"/>
      <c r="AE9977" s="301"/>
      <c r="AF9977" s="301"/>
      <c r="AG9977" s="301"/>
      <c r="AH9977" s="301"/>
      <c r="AI9977" s="301"/>
    </row>
    <row r="9978" spans="18:35" ht="80.099999999999994" customHeight="1" x14ac:dyDescent="0.2">
      <c r="R9978" s="301"/>
      <c r="S9978" s="301"/>
      <c r="T9978" s="301"/>
      <c r="U9978" s="301"/>
      <c r="V9978" s="301"/>
      <c r="W9978" s="301"/>
      <c r="X9978" s="301"/>
      <c r="Y9978" s="301"/>
      <c r="Z9978" s="301"/>
      <c r="AA9978" s="301"/>
      <c r="AB9978" s="301"/>
      <c r="AC9978" s="301"/>
      <c r="AD9978" s="301"/>
      <c r="AE9978" s="301"/>
      <c r="AF9978" s="301"/>
      <c r="AG9978" s="301"/>
      <c r="AH9978" s="301"/>
      <c r="AI9978" s="301"/>
    </row>
    <row r="9979" spans="18:35" ht="80.099999999999994" customHeight="1" x14ac:dyDescent="0.2">
      <c r="R9979" s="301"/>
      <c r="S9979" s="301"/>
      <c r="T9979" s="301"/>
      <c r="U9979" s="301"/>
      <c r="V9979" s="301"/>
      <c r="W9979" s="301"/>
      <c r="X9979" s="301"/>
      <c r="Y9979" s="301"/>
      <c r="Z9979" s="301"/>
      <c r="AA9979" s="301"/>
      <c r="AB9979" s="301"/>
      <c r="AC9979" s="301"/>
      <c r="AD9979" s="301"/>
      <c r="AE9979" s="301"/>
      <c r="AF9979" s="301"/>
      <c r="AG9979" s="301"/>
      <c r="AH9979" s="301"/>
      <c r="AI9979" s="301"/>
    </row>
    <row r="9980" spans="18:35" ht="80.099999999999994" customHeight="1" x14ac:dyDescent="0.2">
      <c r="R9980" s="301"/>
      <c r="S9980" s="301"/>
      <c r="T9980" s="301"/>
      <c r="U9980" s="301"/>
      <c r="V9980" s="301"/>
      <c r="W9980" s="301"/>
      <c r="X9980" s="301"/>
      <c r="Y9980" s="301"/>
      <c r="Z9980" s="301"/>
      <c r="AA9980" s="301"/>
      <c r="AB9980" s="301"/>
      <c r="AC9980" s="301"/>
      <c r="AD9980" s="301"/>
      <c r="AE9980" s="301"/>
      <c r="AF9980" s="301"/>
      <c r="AG9980" s="301"/>
      <c r="AH9980" s="301"/>
      <c r="AI9980" s="301"/>
    </row>
    <row r="9981" spans="18:35" ht="80.099999999999994" customHeight="1" x14ac:dyDescent="0.2">
      <c r="R9981" s="301"/>
      <c r="S9981" s="301"/>
      <c r="T9981" s="301"/>
      <c r="U9981" s="301"/>
      <c r="V9981" s="301"/>
      <c r="W9981" s="301"/>
      <c r="X9981" s="301"/>
      <c r="Y9981" s="301"/>
      <c r="Z9981" s="301"/>
      <c r="AA9981" s="301"/>
      <c r="AB9981" s="301"/>
      <c r="AC9981" s="301"/>
      <c r="AD9981" s="301"/>
      <c r="AE9981" s="301"/>
      <c r="AF9981" s="301"/>
      <c r="AG9981" s="301"/>
      <c r="AH9981" s="301"/>
      <c r="AI9981" s="301"/>
    </row>
    <row r="9982" spans="18:35" ht="80.099999999999994" customHeight="1" x14ac:dyDescent="0.2">
      <c r="R9982" s="301"/>
      <c r="S9982" s="301"/>
      <c r="T9982" s="301"/>
      <c r="U9982" s="301"/>
      <c r="V9982" s="301"/>
      <c r="W9982" s="301"/>
      <c r="X9982" s="301"/>
      <c r="Y9982" s="301"/>
      <c r="Z9982" s="301"/>
      <c r="AA9982" s="301"/>
      <c r="AB9982" s="301"/>
      <c r="AC9982" s="301"/>
      <c r="AD9982" s="301"/>
      <c r="AE9982" s="301"/>
      <c r="AF9982" s="301"/>
      <c r="AG9982" s="301"/>
      <c r="AH9982" s="301"/>
      <c r="AI9982" s="301"/>
    </row>
    <row r="9983" spans="18:35" ht="80.099999999999994" customHeight="1" x14ac:dyDescent="0.2">
      <c r="R9983" s="301"/>
      <c r="S9983" s="301"/>
      <c r="T9983" s="301"/>
      <c r="U9983" s="301"/>
      <c r="V9983" s="301"/>
      <c r="W9983" s="301"/>
      <c r="X9983" s="301"/>
      <c r="Y9983" s="301"/>
      <c r="Z9983" s="301"/>
      <c r="AA9983" s="301"/>
      <c r="AB9983" s="301"/>
      <c r="AC9983" s="301"/>
      <c r="AD9983" s="301"/>
      <c r="AE9983" s="301"/>
      <c r="AF9983" s="301"/>
      <c r="AG9983" s="301"/>
      <c r="AH9983" s="301"/>
      <c r="AI9983" s="301"/>
    </row>
    <row r="9984" spans="18:35" ht="80.099999999999994" customHeight="1" x14ac:dyDescent="0.2">
      <c r="R9984" s="301"/>
      <c r="S9984" s="301"/>
      <c r="T9984" s="301"/>
      <c r="U9984" s="301"/>
      <c r="V9984" s="301"/>
      <c r="W9984" s="301"/>
      <c r="X9984" s="301"/>
      <c r="Y9984" s="301"/>
      <c r="Z9984" s="301"/>
      <c r="AA9984" s="301"/>
      <c r="AB9984" s="301"/>
      <c r="AC9984" s="301"/>
      <c r="AD9984" s="301"/>
      <c r="AE9984" s="301"/>
      <c r="AF9984" s="301"/>
      <c r="AG9984" s="301"/>
      <c r="AH9984" s="301"/>
      <c r="AI9984" s="301"/>
    </row>
    <row r="9985" spans="18:35" ht="80.099999999999994" customHeight="1" x14ac:dyDescent="0.2">
      <c r="R9985" s="301"/>
      <c r="S9985" s="301"/>
      <c r="T9985" s="301"/>
      <c r="U9985" s="301"/>
      <c r="V9985" s="301"/>
      <c r="W9985" s="301"/>
      <c r="X9985" s="301"/>
      <c r="Y9985" s="301"/>
      <c r="Z9985" s="301"/>
      <c r="AA9985" s="301"/>
      <c r="AB9985" s="301"/>
      <c r="AC9985" s="301"/>
      <c r="AD9985" s="301"/>
      <c r="AE9985" s="301"/>
      <c r="AF9985" s="301"/>
      <c r="AG9985" s="301"/>
      <c r="AH9985" s="301"/>
      <c r="AI9985" s="301"/>
    </row>
    <row r="9986" spans="18:35" ht="80.099999999999994" customHeight="1" x14ac:dyDescent="0.2">
      <c r="R9986" s="301"/>
      <c r="S9986" s="301"/>
      <c r="T9986" s="301"/>
      <c r="U9986" s="301"/>
      <c r="V9986" s="301"/>
      <c r="W9986" s="301"/>
      <c r="X9986" s="301"/>
      <c r="Y9986" s="301"/>
      <c r="Z9986" s="301"/>
      <c r="AA9986" s="301"/>
      <c r="AB9986" s="301"/>
      <c r="AC9986" s="301"/>
      <c r="AD9986" s="301"/>
      <c r="AE9986" s="301"/>
      <c r="AF9986" s="301"/>
      <c r="AG9986" s="301"/>
      <c r="AH9986" s="301"/>
      <c r="AI9986" s="301"/>
    </row>
    <row r="9987" spans="18:35" ht="80.099999999999994" customHeight="1" x14ac:dyDescent="0.2">
      <c r="R9987" s="301"/>
      <c r="S9987" s="301"/>
      <c r="T9987" s="301"/>
      <c r="U9987" s="301"/>
      <c r="V9987" s="301"/>
      <c r="W9987" s="301"/>
      <c r="X9987" s="301"/>
      <c r="Y9987" s="301"/>
      <c r="Z9987" s="301"/>
      <c r="AA9987" s="301"/>
      <c r="AB9987" s="301"/>
      <c r="AC9987" s="301"/>
      <c r="AD9987" s="301"/>
      <c r="AE9987" s="301"/>
      <c r="AF9987" s="301"/>
      <c r="AG9987" s="301"/>
      <c r="AH9987" s="301"/>
      <c r="AI9987" s="301"/>
    </row>
    <row r="9988" spans="18:35" ht="80.099999999999994" customHeight="1" x14ac:dyDescent="0.2">
      <c r="R9988" s="301"/>
      <c r="S9988" s="301"/>
      <c r="T9988" s="301"/>
      <c r="U9988" s="301"/>
      <c r="V9988" s="301"/>
      <c r="W9988" s="301"/>
      <c r="X9988" s="301"/>
      <c r="Y9988" s="301"/>
      <c r="Z9988" s="301"/>
      <c r="AA9988" s="301"/>
      <c r="AB9988" s="301"/>
      <c r="AC9988" s="301"/>
      <c r="AD9988" s="301"/>
      <c r="AE9988" s="301"/>
      <c r="AF9988" s="301"/>
      <c r="AG9988" s="301"/>
      <c r="AH9988" s="301"/>
      <c r="AI9988" s="301"/>
    </row>
    <row r="9989" spans="18:35" ht="80.099999999999994" customHeight="1" x14ac:dyDescent="0.2">
      <c r="R9989" s="301"/>
      <c r="S9989" s="301"/>
      <c r="T9989" s="301"/>
      <c r="U9989" s="301"/>
      <c r="V9989" s="301"/>
      <c r="W9989" s="301"/>
      <c r="X9989" s="301"/>
      <c r="Y9989" s="301"/>
      <c r="Z9989" s="301"/>
      <c r="AA9989" s="301"/>
      <c r="AB9989" s="301"/>
      <c r="AC9989" s="301"/>
      <c r="AD9989" s="301"/>
      <c r="AE9989" s="301"/>
      <c r="AF9989" s="301"/>
      <c r="AG9989" s="301"/>
      <c r="AH9989" s="301"/>
      <c r="AI9989" s="301"/>
    </row>
    <row r="9990" spans="18:35" ht="80.099999999999994" customHeight="1" x14ac:dyDescent="0.2">
      <c r="R9990" s="301"/>
      <c r="S9990" s="301"/>
      <c r="T9990" s="301"/>
      <c r="U9990" s="301"/>
      <c r="V9990" s="301"/>
      <c r="W9990" s="301"/>
      <c r="X9990" s="301"/>
      <c r="Y9990" s="301"/>
      <c r="Z9990" s="301"/>
      <c r="AA9990" s="301"/>
      <c r="AB9990" s="301"/>
      <c r="AC9990" s="301"/>
      <c r="AD9990" s="301"/>
      <c r="AE9990" s="301"/>
      <c r="AF9990" s="301"/>
      <c r="AG9990" s="301"/>
      <c r="AH9990" s="301"/>
      <c r="AI9990" s="301"/>
    </row>
    <row r="9991" spans="18:35" ht="80.099999999999994" customHeight="1" x14ac:dyDescent="0.2">
      <c r="R9991" s="301"/>
      <c r="S9991" s="301"/>
      <c r="T9991" s="301"/>
      <c r="U9991" s="301"/>
      <c r="V9991" s="301"/>
      <c r="W9991" s="301"/>
      <c r="X9991" s="301"/>
      <c r="Y9991" s="301"/>
      <c r="Z9991" s="301"/>
      <c r="AA9991" s="301"/>
      <c r="AB9991" s="301"/>
      <c r="AC9991" s="301"/>
      <c r="AD9991" s="301"/>
      <c r="AE9991" s="301"/>
      <c r="AF9991" s="301"/>
      <c r="AG9991" s="301"/>
      <c r="AH9991" s="301"/>
      <c r="AI9991" s="301"/>
    </row>
    <row r="9992" spans="18:35" ht="80.099999999999994" customHeight="1" x14ac:dyDescent="0.2">
      <c r="R9992" s="301"/>
      <c r="S9992" s="301"/>
      <c r="T9992" s="301"/>
      <c r="U9992" s="301"/>
      <c r="V9992" s="301"/>
      <c r="W9992" s="301"/>
      <c r="X9992" s="301"/>
      <c r="Y9992" s="301"/>
      <c r="Z9992" s="301"/>
      <c r="AA9992" s="301"/>
      <c r="AB9992" s="301"/>
      <c r="AC9992" s="301"/>
      <c r="AD9992" s="301"/>
      <c r="AE9992" s="301"/>
      <c r="AF9992" s="301"/>
      <c r="AG9992" s="301"/>
      <c r="AH9992" s="301"/>
      <c r="AI9992" s="301"/>
    </row>
    <row r="9993" spans="18:35" ht="80.099999999999994" customHeight="1" x14ac:dyDescent="0.2">
      <c r="R9993" s="301"/>
      <c r="S9993" s="301"/>
      <c r="T9993" s="301"/>
      <c r="U9993" s="301"/>
      <c r="V9993" s="301"/>
      <c r="W9993" s="301"/>
      <c r="X9993" s="301"/>
      <c r="Y9993" s="301"/>
      <c r="Z9993" s="301"/>
      <c r="AA9993" s="301"/>
      <c r="AB9993" s="301"/>
      <c r="AC9993" s="301"/>
      <c r="AD9993" s="301"/>
      <c r="AE9993" s="301"/>
      <c r="AF9993" s="301"/>
      <c r="AG9993" s="301"/>
      <c r="AH9993" s="301"/>
      <c r="AI9993" s="301"/>
    </row>
    <row r="9994" spans="18:35" ht="80.099999999999994" customHeight="1" x14ac:dyDescent="0.2">
      <c r="R9994" s="301"/>
      <c r="S9994" s="301"/>
      <c r="T9994" s="301"/>
      <c r="U9994" s="301"/>
      <c r="V9994" s="301"/>
      <c r="W9994" s="301"/>
      <c r="X9994" s="301"/>
      <c r="Y9994" s="301"/>
      <c r="Z9994" s="301"/>
      <c r="AA9994" s="301"/>
      <c r="AB9994" s="301"/>
      <c r="AC9994" s="301"/>
      <c r="AD9994" s="301"/>
      <c r="AE9994" s="301"/>
      <c r="AF9994" s="301"/>
      <c r="AG9994" s="301"/>
      <c r="AH9994" s="301"/>
      <c r="AI9994" s="301"/>
    </row>
    <row r="9995" spans="18:35" ht="80.099999999999994" customHeight="1" x14ac:dyDescent="0.2">
      <c r="R9995" s="301"/>
      <c r="S9995" s="301"/>
      <c r="T9995" s="301"/>
      <c r="U9995" s="301"/>
      <c r="V9995" s="301"/>
      <c r="W9995" s="301"/>
      <c r="X9995" s="301"/>
      <c r="Y9995" s="301"/>
      <c r="Z9995" s="301"/>
      <c r="AA9995" s="301"/>
      <c r="AB9995" s="301"/>
      <c r="AC9995" s="301"/>
      <c r="AD9995" s="301"/>
      <c r="AE9995" s="301"/>
      <c r="AF9995" s="301"/>
      <c r="AG9995" s="301"/>
      <c r="AH9995" s="301"/>
      <c r="AI9995" s="301"/>
    </row>
    <row r="9996" spans="18:35" ht="80.099999999999994" customHeight="1" x14ac:dyDescent="0.2">
      <c r="R9996" s="301"/>
      <c r="S9996" s="301"/>
      <c r="T9996" s="301"/>
      <c r="U9996" s="301"/>
      <c r="V9996" s="301"/>
      <c r="W9996" s="301"/>
      <c r="X9996" s="301"/>
      <c r="Y9996" s="301"/>
      <c r="Z9996" s="301"/>
      <c r="AA9996" s="301"/>
      <c r="AB9996" s="301"/>
      <c r="AC9996" s="301"/>
      <c r="AD9996" s="301"/>
      <c r="AE9996" s="301"/>
      <c r="AF9996" s="301"/>
      <c r="AG9996" s="301"/>
      <c r="AH9996" s="301"/>
      <c r="AI9996" s="301"/>
    </row>
    <row r="9997" spans="18:35" ht="80.099999999999994" customHeight="1" x14ac:dyDescent="0.2">
      <c r="R9997" s="301"/>
      <c r="S9997" s="301"/>
      <c r="T9997" s="301"/>
      <c r="U9997" s="301"/>
      <c r="V9997" s="301"/>
      <c r="W9997" s="301"/>
      <c r="X9997" s="301"/>
      <c r="Y9997" s="301"/>
      <c r="Z9997" s="301"/>
      <c r="AA9997" s="301"/>
      <c r="AB9997" s="301"/>
      <c r="AC9997" s="301"/>
      <c r="AD9997" s="301"/>
      <c r="AE9997" s="301"/>
      <c r="AF9997" s="301"/>
      <c r="AG9997" s="301"/>
      <c r="AH9997" s="301"/>
      <c r="AI9997" s="301"/>
    </row>
    <row r="9998" spans="18:35" ht="80.099999999999994" customHeight="1" x14ac:dyDescent="0.2">
      <c r="R9998" s="301"/>
      <c r="S9998" s="301"/>
      <c r="T9998" s="301"/>
      <c r="U9998" s="301"/>
      <c r="V9998" s="301"/>
      <c r="W9998" s="301"/>
      <c r="X9998" s="301"/>
      <c r="Y9998" s="301"/>
      <c r="Z9998" s="301"/>
      <c r="AA9998" s="301"/>
      <c r="AB9998" s="301"/>
      <c r="AC9998" s="301"/>
      <c r="AD9998" s="301"/>
      <c r="AE9998" s="301"/>
      <c r="AF9998" s="301"/>
      <c r="AG9998" s="301"/>
      <c r="AH9998" s="301"/>
      <c r="AI9998" s="301"/>
    </row>
    <row r="9999" spans="18:35" ht="80.099999999999994" customHeight="1" x14ac:dyDescent="0.2">
      <c r="R9999" s="301"/>
      <c r="S9999" s="301"/>
      <c r="T9999" s="301"/>
      <c r="U9999" s="301"/>
      <c r="V9999" s="301"/>
      <c r="W9999" s="301"/>
      <c r="X9999" s="301"/>
      <c r="Y9999" s="301"/>
      <c r="Z9999" s="301"/>
      <c r="AA9999" s="301"/>
      <c r="AB9999" s="301"/>
      <c r="AC9999" s="301"/>
      <c r="AD9999" s="301"/>
      <c r="AE9999" s="301"/>
      <c r="AF9999" s="301"/>
      <c r="AG9999" s="301"/>
      <c r="AH9999" s="301"/>
      <c r="AI9999" s="301"/>
    </row>
    <row r="10000" spans="18:35" ht="80.099999999999994" customHeight="1" x14ac:dyDescent="0.2">
      <c r="R10000" s="301"/>
      <c r="S10000" s="301"/>
      <c r="T10000" s="301"/>
      <c r="U10000" s="301"/>
      <c r="V10000" s="301"/>
      <c r="W10000" s="301"/>
      <c r="X10000" s="301"/>
      <c r="Y10000" s="301"/>
      <c r="Z10000" s="301"/>
      <c r="AA10000" s="301"/>
      <c r="AB10000" s="301"/>
      <c r="AC10000" s="301"/>
      <c r="AD10000" s="301"/>
      <c r="AE10000" s="301"/>
      <c r="AF10000" s="301"/>
      <c r="AG10000" s="301"/>
      <c r="AH10000" s="301"/>
      <c r="AI10000" s="301"/>
    </row>
    <row r="10001" spans="18:35" ht="80.099999999999994" customHeight="1" x14ac:dyDescent="0.2">
      <c r="R10001" s="301"/>
      <c r="S10001" s="301"/>
      <c r="T10001" s="301"/>
      <c r="U10001" s="301"/>
      <c r="V10001" s="301"/>
      <c r="W10001" s="301"/>
      <c r="X10001" s="301"/>
      <c r="Y10001" s="301"/>
      <c r="Z10001" s="301"/>
      <c r="AA10001" s="301"/>
      <c r="AB10001" s="301"/>
      <c r="AC10001" s="301"/>
      <c r="AD10001" s="301"/>
      <c r="AE10001" s="301"/>
      <c r="AF10001" s="301"/>
      <c r="AG10001" s="301"/>
      <c r="AH10001" s="301"/>
      <c r="AI10001" s="301"/>
    </row>
    <row r="10002" spans="18:35" ht="80.099999999999994" customHeight="1" x14ac:dyDescent="0.2">
      <c r="R10002" s="301"/>
      <c r="S10002" s="301"/>
      <c r="T10002" s="301"/>
      <c r="U10002" s="301"/>
      <c r="V10002" s="301"/>
      <c r="W10002" s="301"/>
      <c r="X10002" s="301"/>
      <c r="Y10002" s="301"/>
      <c r="Z10002" s="301"/>
      <c r="AA10002" s="301"/>
      <c r="AB10002" s="301"/>
      <c r="AC10002" s="301"/>
      <c r="AD10002" s="301"/>
      <c r="AE10002" s="301"/>
      <c r="AF10002" s="301"/>
      <c r="AG10002" s="301"/>
      <c r="AH10002" s="301"/>
      <c r="AI10002" s="301"/>
    </row>
    <row r="10003" spans="18:35" ht="80.099999999999994" customHeight="1" x14ac:dyDescent="0.2">
      <c r="R10003" s="301"/>
      <c r="S10003" s="301"/>
      <c r="T10003" s="301"/>
      <c r="U10003" s="301"/>
      <c r="V10003" s="301"/>
      <c r="W10003" s="301"/>
      <c r="X10003" s="301"/>
      <c r="Y10003" s="301"/>
      <c r="Z10003" s="301"/>
      <c r="AA10003" s="301"/>
      <c r="AB10003" s="301"/>
      <c r="AC10003" s="301"/>
      <c r="AD10003" s="301"/>
      <c r="AE10003" s="301"/>
      <c r="AF10003" s="301"/>
      <c r="AG10003" s="301"/>
      <c r="AH10003" s="301"/>
      <c r="AI10003" s="301"/>
    </row>
    <row r="10004" spans="18:35" ht="80.099999999999994" customHeight="1" x14ac:dyDescent="0.2">
      <c r="R10004" s="301"/>
      <c r="S10004" s="301"/>
      <c r="T10004" s="301"/>
      <c r="U10004" s="301"/>
      <c r="V10004" s="301"/>
      <c r="W10004" s="301"/>
      <c r="X10004" s="301"/>
      <c r="Y10004" s="301"/>
      <c r="Z10004" s="301"/>
      <c r="AA10004" s="301"/>
      <c r="AB10004" s="301"/>
      <c r="AC10004" s="301"/>
      <c r="AD10004" s="301"/>
      <c r="AE10004" s="301"/>
      <c r="AF10004" s="301"/>
      <c r="AG10004" s="301"/>
      <c r="AH10004" s="301"/>
      <c r="AI10004" s="301"/>
    </row>
    <row r="10005" spans="18:35" ht="80.099999999999994" customHeight="1" x14ac:dyDescent="0.2">
      <c r="R10005" s="301"/>
      <c r="S10005" s="301"/>
      <c r="T10005" s="301"/>
      <c r="U10005" s="301"/>
      <c r="V10005" s="301"/>
      <c r="W10005" s="301"/>
      <c r="X10005" s="301"/>
      <c r="Y10005" s="301"/>
      <c r="Z10005" s="301"/>
      <c r="AA10005" s="301"/>
      <c r="AB10005" s="301"/>
      <c r="AC10005" s="301"/>
      <c r="AD10005" s="301"/>
      <c r="AE10005" s="301"/>
      <c r="AF10005" s="301"/>
      <c r="AG10005" s="301"/>
      <c r="AH10005" s="301"/>
      <c r="AI10005" s="301"/>
    </row>
    <row r="10006" spans="18:35" ht="80.099999999999994" customHeight="1" x14ac:dyDescent="0.2">
      <c r="R10006" s="301"/>
      <c r="S10006" s="301"/>
      <c r="T10006" s="301"/>
      <c r="U10006" s="301"/>
      <c r="V10006" s="301"/>
      <c r="W10006" s="301"/>
      <c r="X10006" s="301"/>
      <c r="Y10006" s="301"/>
      <c r="Z10006" s="301"/>
      <c r="AA10006" s="301"/>
      <c r="AB10006" s="301"/>
      <c r="AC10006" s="301"/>
      <c r="AD10006" s="301"/>
      <c r="AE10006" s="301"/>
      <c r="AF10006" s="301"/>
      <c r="AG10006" s="301"/>
      <c r="AH10006" s="301"/>
      <c r="AI10006" s="301"/>
    </row>
    <row r="10007" spans="18:35" ht="80.099999999999994" customHeight="1" x14ac:dyDescent="0.2">
      <c r="R10007" s="301"/>
      <c r="S10007" s="301"/>
      <c r="T10007" s="301"/>
      <c r="U10007" s="301"/>
      <c r="V10007" s="301"/>
      <c r="W10007" s="301"/>
      <c r="X10007" s="301"/>
      <c r="Y10007" s="301"/>
      <c r="Z10007" s="301"/>
      <c r="AA10007" s="301"/>
      <c r="AB10007" s="301"/>
      <c r="AC10007" s="301"/>
      <c r="AD10007" s="301"/>
      <c r="AE10007" s="301"/>
      <c r="AF10007" s="301"/>
      <c r="AG10007" s="301"/>
      <c r="AH10007" s="301"/>
      <c r="AI10007" s="301"/>
    </row>
    <row r="10008" spans="18:35" ht="80.099999999999994" customHeight="1" x14ac:dyDescent="0.2">
      <c r="R10008" s="301"/>
      <c r="S10008" s="301"/>
      <c r="T10008" s="301"/>
      <c r="U10008" s="301"/>
      <c r="V10008" s="301"/>
      <c r="W10008" s="301"/>
      <c r="X10008" s="301"/>
      <c r="Y10008" s="301"/>
      <c r="Z10008" s="301"/>
      <c r="AA10008" s="301"/>
      <c r="AB10008" s="301"/>
      <c r="AC10008" s="301"/>
      <c r="AD10008" s="301"/>
      <c r="AE10008" s="301"/>
      <c r="AF10008" s="301"/>
      <c r="AG10008" s="301"/>
      <c r="AH10008" s="301"/>
      <c r="AI10008" s="301"/>
    </row>
    <row r="10009" spans="18:35" ht="80.099999999999994" customHeight="1" x14ac:dyDescent="0.2">
      <c r="R10009" s="301"/>
      <c r="S10009" s="301"/>
      <c r="T10009" s="301"/>
      <c r="U10009" s="301"/>
      <c r="V10009" s="301"/>
      <c r="W10009" s="301"/>
      <c r="X10009" s="301"/>
      <c r="Y10009" s="301"/>
      <c r="Z10009" s="301"/>
      <c r="AA10009" s="301"/>
      <c r="AB10009" s="301"/>
      <c r="AC10009" s="301"/>
      <c r="AD10009" s="301"/>
      <c r="AE10009" s="301"/>
      <c r="AF10009" s="301"/>
      <c r="AG10009" s="301"/>
      <c r="AH10009" s="301"/>
      <c r="AI10009" s="301"/>
    </row>
    <row r="10010" spans="18:35" ht="80.099999999999994" customHeight="1" x14ac:dyDescent="0.2">
      <c r="R10010" s="301"/>
      <c r="S10010" s="301"/>
      <c r="T10010" s="301"/>
      <c r="U10010" s="301"/>
      <c r="V10010" s="301"/>
      <c r="W10010" s="301"/>
      <c r="X10010" s="301"/>
      <c r="Y10010" s="301"/>
      <c r="Z10010" s="301"/>
      <c r="AA10010" s="301"/>
      <c r="AB10010" s="301"/>
      <c r="AC10010" s="301"/>
      <c r="AD10010" s="301"/>
      <c r="AE10010" s="301"/>
      <c r="AF10010" s="301"/>
      <c r="AG10010" s="301"/>
      <c r="AH10010" s="301"/>
      <c r="AI10010" s="301"/>
    </row>
    <row r="10011" spans="18:35" ht="80.099999999999994" customHeight="1" x14ac:dyDescent="0.2">
      <c r="R10011" s="301"/>
      <c r="S10011" s="301"/>
      <c r="T10011" s="301"/>
      <c r="U10011" s="301"/>
      <c r="V10011" s="301"/>
      <c r="W10011" s="301"/>
      <c r="X10011" s="301"/>
      <c r="Y10011" s="301"/>
      <c r="Z10011" s="301"/>
      <c r="AA10011" s="301"/>
      <c r="AB10011" s="301"/>
      <c r="AC10011" s="301"/>
      <c r="AD10011" s="301"/>
      <c r="AE10011" s="301"/>
      <c r="AF10011" s="301"/>
      <c r="AG10011" s="301"/>
      <c r="AH10011" s="301"/>
      <c r="AI10011" s="301"/>
    </row>
    <row r="10012" spans="18:35" ht="80.099999999999994" customHeight="1" x14ac:dyDescent="0.2">
      <c r="R10012" s="301"/>
      <c r="S10012" s="301"/>
      <c r="T10012" s="301"/>
      <c r="U10012" s="301"/>
      <c r="V10012" s="301"/>
      <c r="W10012" s="301"/>
      <c r="X10012" s="301"/>
      <c r="Y10012" s="301"/>
      <c r="Z10012" s="301"/>
      <c r="AA10012" s="301"/>
      <c r="AB10012" s="301"/>
      <c r="AC10012" s="301"/>
      <c r="AD10012" s="301"/>
      <c r="AE10012" s="301"/>
      <c r="AF10012" s="301"/>
      <c r="AG10012" s="301"/>
      <c r="AH10012" s="301"/>
      <c r="AI10012" s="301"/>
    </row>
    <row r="10013" spans="18:35" ht="80.099999999999994" customHeight="1" x14ac:dyDescent="0.2">
      <c r="R10013" s="301"/>
      <c r="S10013" s="301"/>
      <c r="T10013" s="301"/>
      <c r="U10013" s="301"/>
      <c r="V10013" s="301"/>
      <c r="W10013" s="301"/>
      <c r="X10013" s="301"/>
      <c r="Y10013" s="301"/>
      <c r="Z10013" s="301"/>
      <c r="AA10013" s="301"/>
      <c r="AB10013" s="301"/>
      <c r="AC10013" s="301"/>
      <c r="AD10013" s="301"/>
      <c r="AE10013" s="301"/>
      <c r="AF10013" s="301"/>
      <c r="AG10013" s="301"/>
      <c r="AH10013" s="301"/>
      <c r="AI10013" s="301"/>
    </row>
    <row r="10014" spans="18:35" ht="80.099999999999994" customHeight="1" x14ac:dyDescent="0.2">
      <c r="R10014" s="301"/>
      <c r="S10014" s="301"/>
      <c r="T10014" s="301"/>
      <c r="U10014" s="301"/>
      <c r="V10014" s="301"/>
      <c r="W10014" s="301"/>
      <c r="X10014" s="301"/>
      <c r="Y10014" s="301"/>
      <c r="Z10014" s="301"/>
      <c r="AA10014" s="301"/>
      <c r="AB10014" s="301"/>
      <c r="AC10014" s="301"/>
      <c r="AD10014" s="301"/>
      <c r="AE10014" s="301"/>
      <c r="AF10014" s="301"/>
      <c r="AG10014" s="301"/>
      <c r="AH10014" s="301"/>
      <c r="AI10014" s="301"/>
    </row>
    <row r="10015" spans="18:35" ht="80.099999999999994" customHeight="1" x14ac:dyDescent="0.2">
      <c r="R10015" s="301"/>
      <c r="S10015" s="301"/>
      <c r="T10015" s="301"/>
      <c r="U10015" s="301"/>
      <c r="V10015" s="301"/>
      <c r="W10015" s="301"/>
      <c r="X10015" s="301"/>
      <c r="Y10015" s="301"/>
      <c r="Z10015" s="301"/>
      <c r="AA10015" s="301"/>
      <c r="AB10015" s="301"/>
      <c r="AC10015" s="301"/>
      <c r="AD10015" s="301"/>
      <c r="AE10015" s="301"/>
      <c r="AF10015" s="301"/>
      <c r="AG10015" s="301"/>
      <c r="AH10015" s="301"/>
      <c r="AI10015" s="301"/>
    </row>
    <row r="10016" spans="18:35" ht="80.099999999999994" customHeight="1" x14ac:dyDescent="0.2">
      <c r="R10016" s="301"/>
      <c r="S10016" s="301"/>
      <c r="T10016" s="301"/>
      <c r="U10016" s="301"/>
      <c r="V10016" s="301"/>
      <c r="W10016" s="301"/>
      <c r="X10016" s="301"/>
      <c r="Y10016" s="301"/>
      <c r="Z10016" s="301"/>
      <c r="AA10016" s="301"/>
      <c r="AB10016" s="301"/>
      <c r="AC10016" s="301"/>
      <c r="AD10016" s="301"/>
      <c r="AE10016" s="301"/>
      <c r="AF10016" s="301"/>
      <c r="AG10016" s="301"/>
      <c r="AH10016" s="301"/>
      <c r="AI10016" s="301"/>
    </row>
    <row r="10017" spans="18:35" ht="80.099999999999994" customHeight="1" x14ac:dyDescent="0.2">
      <c r="R10017" s="301"/>
      <c r="S10017" s="301"/>
      <c r="T10017" s="301"/>
      <c r="U10017" s="301"/>
      <c r="V10017" s="301"/>
      <c r="W10017" s="301"/>
      <c r="X10017" s="301"/>
      <c r="Y10017" s="301"/>
      <c r="Z10017" s="301"/>
      <c r="AA10017" s="301"/>
      <c r="AB10017" s="301"/>
      <c r="AC10017" s="301"/>
      <c r="AD10017" s="301"/>
      <c r="AE10017" s="301"/>
      <c r="AF10017" s="301"/>
      <c r="AG10017" s="301"/>
      <c r="AH10017" s="301"/>
      <c r="AI10017" s="301"/>
    </row>
    <row r="10018" spans="18:35" ht="80.099999999999994" customHeight="1" x14ac:dyDescent="0.2">
      <c r="R10018" s="301"/>
      <c r="S10018" s="301"/>
      <c r="T10018" s="301"/>
      <c r="U10018" s="301"/>
      <c r="V10018" s="301"/>
      <c r="W10018" s="301"/>
      <c r="X10018" s="301"/>
      <c r="Y10018" s="301"/>
      <c r="Z10018" s="301"/>
      <c r="AA10018" s="301"/>
      <c r="AB10018" s="301"/>
      <c r="AC10018" s="301"/>
      <c r="AD10018" s="301"/>
      <c r="AE10018" s="301"/>
      <c r="AF10018" s="301"/>
      <c r="AG10018" s="301"/>
      <c r="AH10018" s="301"/>
      <c r="AI10018" s="301"/>
    </row>
    <row r="10019" spans="18:35" ht="80.099999999999994" customHeight="1" x14ac:dyDescent="0.2">
      <c r="R10019" s="301"/>
      <c r="S10019" s="301"/>
      <c r="T10019" s="301"/>
      <c r="U10019" s="301"/>
      <c r="V10019" s="301"/>
      <c r="W10019" s="301"/>
      <c r="X10019" s="301"/>
      <c r="Y10019" s="301"/>
      <c r="Z10019" s="301"/>
      <c r="AA10019" s="301"/>
      <c r="AB10019" s="301"/>
      <c r="AC10019" s="301"/>
      <c r="AD10019" s="301"/>
      <c r="AE10019" s="301"/>
      <c r="AF10019" s="301"/>
      <c r="AG10019" s="301"/>
      <c r="AH10019" s="301"/>
      <c r="AI10019" s="301"/>
    </row>
    <row r="10020" spans="18:35" ht="80.099999999999994" customHeight="1" x14ac:dyDescent="0.2">
      <c r="R10020" s="301"/>
      <c r="S10020" s="301"/>
      <c r="T10020" s="301"/>
      <c r="U10020" s="301"/>
      <c r="V10020" s="301"/>
      <c r="W10020" s="301"/>
      <c r="X10020" s="301"/>
      <c r="Y10020" s="301"/>
      <c r="Z10020" s="301"/>
      <c r="AA10020" s="301"/>
      <c r="AB10020" s="301"/>
      <c r="AC10020" s="301"/>
      <c r="AD10020" s="301"/>
      <c r="AE10020" s="301"/>
      <c r="AF10020" s="301"/>
      <c r="AG10020" s="301"/>
      <c r="AH10020" s="301"/>
      <c r="AI10020" s="301"/>
    </row>
    <row r="10021" spans="18:35" ht="80.099999999999994" customHeight="1" x14ac:dyDescent="0.2">
      <c r="R10021" s="301"/>
      <c r="S10021" s="301"/>
      <c r="T10021" s="301"/>
      <c r="U10021" s="301"/>
      <c r="V10021" s="301"/>
      <c r="W10021" s="301"/>
      <c r="X10021" s="301"/>
      <c r="Y10021" s="301"/>
      <c r="Z10021" s="301"/>
      <c r="AA10021" s="301"/>
      <c r="AB10021" s="301"/>
      <c r="AC10021" s="301"/>
      <c r="AD10021" s="301"/>
      <c r="AE10021" s="301"/>
      <c r="AF10021" s="301"/>
      <c r="AG10021" s="301"/>
      <c r="AH10021" s="301"/>
      <c r="AI10021" s="301"/>
    </row>
    <row r="10022" spans="18:35" ht="80.099999999999994" customHeight="1" x14ac:dyDescent="0.2">
      <c r="R10022" s="301"/>
      <c r="S10022" s="301"/>
      <c r="T10022" s="301"/>
      <c r="U10022" s="301"/>
      <c r="V10022" s="301"/>
      <c r="W10022" s="301"/>
      <c r="X10022" s="301"/>
      <c r="Y10022" s="301"/>
      <c r="Z10022" s="301"/>
      <c r="AA10022" s="301"/>
      <c r="AB10022" s="301"/>
      <c r="AC10022" s="301"/>
      <c r="AD10022" s="301"/>
      <c r="AE10022" s="301"/>
      <c r="AF10022" s="301"/>
      <c r="AG10022" s="301"/>
      <c r="AH10022" s="301"/>
      <c r="AI10022" s="301"/>
    </row>
    <row r="10023" spans="18:35" ht="80.099999999999994" customHeight="1" x14ac:dyDescent="0.2">
      <c r="R10023" s="301"/>
      <c r="S10023" s="301"/>
      <c r="T10023" s="301"/>
      <c r="U10023" s="301"/>
      <c r="V10023" s="301"/>
      <c r="W10023" s="301"/>
      <c r="X10023" s="301"/>
      <c r="Y10023" s="301"/>
      <c r="Z10023" s="301"/>
      <c r="AA10023" s="301"/>
      <c r="AB10023" s="301"/>
      <c r="AC10023" s="301"/>
      <c r="AD10023" s="301"/>
      <c r="AE10023" s="301"/>
      <c r="AF10023" s="301"/>
      <c r="AG10023" s="301"/>
      <c r="AH10023" s="301"/>
      <c r="AI10023" s="301"/>
    </row>
    <row r="10024" spans="18:35" ht="80.099999999999994" customHeight="1" x14ac:dyDescent="0.2">
      <c r="R10024" s="301"/>
      <c r="S10024" s="301"/>
      <c r="T10024" s="301"/>
      <c r="U10024" s="301"/>
      <c r="V10024" s="301"/>
      <c r="W10024" s="301"/>
      <c r="X10024" s="301"/>
      <c r="Y10024" s="301"/>
      <c r="Z10024" s="301"/>
      <c r="AA10024" s="301"/>
      <c r="AB10024" s="301"/>
      <c r="AC10024" s="301"/>
      <c r="AD10024" s="301"/>
      <c r="AE10024" s="301"/>
      <c r="AF10024" s="301"/>
      <c r="AG10024" s="301"/>
      <c r="AH10024" s="301"/>
      <c r="AI10024" s="301"/>
    </row>
    <row r="10025" spans="18:35" ht="80.099999999999994" customHeight="1" x14ac:dyDescent="0.2">
      <c r="R10025" s="301"/>
      <c r="S10025" s="301"/>
      <c r="T10025" s="301"/>
      <c r="U10025" s="301"/>
      <c r="V10025" s="301"/>
      <c r="W10025" s="301"/>
      <c r="X10025" s="301"/>
      <c r="Y10025" s="301"/>
      <c r="Z10025" s="301"/>
      <c r="AA10025" s="301"/>
      <c r="AB10025" s="301"/>
      <c r="AC10025" s="301"/>
      <c r="AD10025" s="301"/>
      <c r="AE10025" s="301"/>
      <c r="AF10025" s="301"/>
      <c r="AG10025" s="301"/>
      <c r="AH10025" s="301"/>
      <c r="AI10025" s="301"/>
    </row>
    <row r="10026" spans="18:35" ht="80.099999999999994" customHeight="1" x14ac:dyDescent="0.2">
      <c r="R10026" s="301"/>
      <c r="S10026" s="301"/>
      <c r="T10026" s="301"/>
      <c r="U10026" s="301"/>
      <c r="V10026" s="301"/>
      <c r="W10026" s="301"/>
      <c r="X10026" s="301"/>
      <c r="Y10026" s="301"/>
      <c r="Z10026" s="301"/>
      <c r="AA10026" s="301"/>
      <c r="AB10026" s="301"/>
      <c r="AC10026" s="301"/>
      <c r="AD10026" s="301"/>
      <c r="AE10026" s="301"/>
      <c r="AF10026" s="301"/>
      <c r="AG10026" s="301"/>
      <c r="AH10026" s="301"/>
      <c r="AI10026" s="301"/>
    </row>
    <row r="10027" spans="18:35" ht="80.099999999999994" customHeight="1" x14ac:dyDescent="0.2">
      <c r="R10027" s="301"/>
      <c r="S10027" s="301"/>
      <c r="T10027" s="301"/>
      <c r="U10027" s="301"/>
      <c r="V10027" s="301"/>
      <c r="W10027" s="301"/>
      <c r="X10027" s="301"/>
      <c r="Y10027" s="301"/>
      <c r="Z10027" s="301"/>
      <c r="AA10027" s="301"/>
      <c r="AB10027" s="301"/>
      <c r="AC10027" s="301"/>
      <c r="AD10027" s="301"/>
      <c r="AE10027" s="301"/>
      <c r="AF10027" s="301"/>
      <c r="AG10027" s="301"/>
      <c r="AH10027" s="301"/>
      <c r="AI10027" s="301"/>
    </row>
    <row r="10028" spans="18:35" ht="80.099999999999994" customHeight="1" x14ac:dyDescent="0.2">
      <c r="R10028" s="301"/>
      <c r="S10028" s="301"/>
      <c r="T10028" s="301"/>
      <c r="U10028" s="301"/>
      <c r="V10028" s="301"/>
      <c r="W10028" s="301"/>
      <c r="X10028" s="301"/>
      <c r="Y10028" s="301"/>
      <c r="Z10028" s="301"/>
      <c r="AA10028" s="301"/>
      <c r="AB10028" s="301"/>
      <c r="AC10028" s="301"/>
      <c r="AD10028" s="301"/>
      <c r="AE10028" s="301"/>
      <c r="AF10028" s="301"/>
      <c r="AG10028" s="301"/>
      <c r="AH10028" s="301"/>
      <c r="AI10028" s="301"/>
    </row>
    <row r="10029" spans="18:35" ht="80.099999999999994" customHeight="1" x14ac:dyDescent="0.2">
      <c r="R10029" s="301"/>
      <c r="S10029" s="301"/>
      <c r="T10029" s="301"/>
      <c r="U10029" s="301"/>
      <c r="V10029" s="301"/>
      <c r="W10029" s="301"/>
      <c r="X10029" s="301"/>
      <c r="Y10029" s="301"/>
      <c r="Z10029" s="301"/>
      <c r="AA10029" s="301"/>
      <c r="AB10029" s="301"/>
      <c r="AC10029" s="301"/>
      <c r="AD10029" s="301"/>
      <c r="AE10029" s="301"/>
      <c r="AF10029" s="301"/>
      <c r="AG10029" s="301"/>
      <c r="AH10029" s="301"/>
      <c r="AI10029" s="301"/>
    </row>
    <row r="10030" spans="18:35" ht="80.099999999999994" customHeight="1" x14ac:dyDescent="0.2">
      <c r="R10030" s="301"/>
      <c r="S10030" s="301"/>
      <c r="T10030" s="301"/>
      <c r="U10030" s="301"/>
      <c r="V10030" s="301"/>
      <c r="W10030" s="301"/>
      <c r="X10030" s="301"/>
      <c r="Y10030" s="301"/>
      <c r="Z10030" s="301"/>
      <c r="AA10030" s="301"/>
      <c r="AB10030" s="301"/>
      <c r="AC10030" s="301"/>
      <c r="AD10030" s="301"/>
      <c r="AE10030" s="301"/>
      <c r="AF10030" s="301"/>
      <c r="AG10030" s="301"/>
      <c r="AH10030" s="301"/>
      <c r="AI10030" s="301"/>
    </row>
    <row r="10031" spans="18:35" ht="80.099999999999994" customHeight="1" x14ac:dyDescent="0.2">
      <c r="R10031" s="301"/>
      <c r="S10031" s="301"/>
      <c r="T10031" s="301"/>
      <c r="U10031" s="301"/>
      <c r="V10031" s="301"/>
      <c r="W10031" s="301"/>
      <c r="X10031" s="301"/>
      <c r="Y10031" s="301"/>
      <c r="Z10031" s="301"/>
      <c r="AA10031" s="301"/>
      <c r="AB10031" s="301"/>
      <c r="AC10031" s="301"/>
      <c r="AD10031" s="301"/>
      <c r="AE10031" s="301"/>
      <c r="AF10031" s="301"/>
      <c r="AG10031" s="301"/>
      <c r="AH10031" s="301"/>
      <c r="AI10031" s="301"/>
    </row>
    <row r="10032" spans="18:35" ht="80.099999999999994" customHeight="1" x14ac:dyDescent="0.2">
      <c r="R10032" s="301"/>
      <c r="S10032" s="301"/>
      <c r="T10032" s="301"/>
      <c r="U10032" s="301"/>
      <c r="V10032" s="301"/>
      <c r="W10032" s="301"/>
      <c r="X10032" s="301"/>
      <c r="Y10032" s="301"/>
      <c r="Z10032" s="301"/>
      <c r="AA10032" s="301"/>
      <c r="AB10032" s="301"/>
      <c r="AC10032" s="301"/>
      <c r="AD10032" s="301"/>
      <c r="AE10032" s="301"/>
      <c r="AF10032" s="301"/>
      <c r="AG10032" s="301"/>
      <c r="AH10032" s="301"/>
      <c r="AI10032" s="301"/>
    </row>
    <row r="10033" spans="18:35" ht="80.099999999999994" customHeight="1" x14ac:dyDescent="0.2">
      <c r="R10033" s="301"/>
      <c r="S10033" s="301"/>
      <c r="T10033" s="301"/>
      <c r="U10033" s="301"/>
      <c r="V10033" s="301"/>
      <c r="W10033" s="301"/>
      <c r="X10033" s="301"/>
      <c r="Y10033" s="301"/>
      <c r="Z10033" s="301"/>
      <c r="AA10033" s="301"/>
      <c r="AB10033" s="301"/>
      <c r="AC10033" s="301"/>
      <c r="AD10033" s="301"/>
      <c r="AE10033" s="301"/>
      <c r="AF10033" s="301"/>
      <c r="AG10033" s="301"/>
      <c r="AH10033" s="301"/>
      <c r="AI10033" s="301"/>
    </row>
    <row r="10034" spans="18:35" ht="80.099999999999994" customHeight="1" x14ac:dyDescent="0.2">
      <c r="R10034" s="301"/>
      <c r="S10034" s="301"/>
      <c r="T10034" s="301"/>
      <c r="U10034" s="301"/>
      <c r="V10034" s="301"/>
      <c r="W10034" s="301"/>
      <c r="X10034" s="301"/>
      <c r="Y10034" s="301"/>
      <c r="Z10034" s="301"/>
      <c r="AA10034" s="301"/>
      <c r="AB10034" s="301"/>
      <c r="AC10034" s="301"/>
      <c r="AD10034" s="301"/>
      <c r="AE10034" s="301"/>
      <c r="AF10034" s="301"/>
      <c r="AG10034" s="301"/>
      <c r="AH10034" s="301"/>
      <c r="AI10034" s="301"/>
    </row>
    <row r="10035" spans="18:35" ht="80.099999999999994" customHeight="1" x14ac:dyDescent="0.2">
      <c r="R10035" s="301"/>
      <c r="S10035" s="301"/>
      <c r="T10035" s="301"/>
      <c r="U10035" s="301"/>
      <c r="V10035" s="301"/>
      <c r="W10035" s="301"/>
      <c r="X10035" s="301"/>
      <c r="Y10035" s="301"/>
      <c r="Z10035" s="301"/>
      <c r="AA10035" s="301"/>
      <c r="AB10035" s="301"/>
      <c r="AC10035" s="301"/>
      <c r="AD10035" s="301"/>
      <c r="AE10035" s="301"/>
      <c r="AF10035" s="301"/>
      <c r="AG10035" s="301"/>
      <c r="AH10035" s="301"/>
      <c r="AI10035" s="301"/>
    </row>
    <row r="10036" spans="18:35" ht="80.099999999999994" customHeight="1" x14ac:dyDescent="0.2">
      <c r="R10036" s="301"/>
      <c r="S10036" s="301"/>
      <c r="T10036" s="301"/>
      <c r="U10036" s="301"/>
      <c r="V10036" s="301"/>
      <c r="W10036" s="301"/>
      <c r="X10036" s="301"/>
      <c r="Y10036" s="301"/>
      <c r="Z10036" s="301"/>
      <c r="AA10036" s="301"/>
      <c r="AB10036" s="301"/>
      <c r="AC10036" s="301"/>
      <c r="AD10036" s="301"/>
      <c r="AE10036" s="301"/>
      <c r="AF10036" s="301"/>
      <c r="AG10036" s="301"/>
      <c r="AH10036" s="301"/>
      <c r="AI10036" s="301"/>
    </row>
    <row r="10037" spans="18:35" ht="80.099999999999994" customHeight="1" x14ac:dyDescent="0.2">
      <c r="R10037" s="301"/>
      <c r="S10037" s="301"/>
      <c r="T10037" s="301"/>
      <c r="U10037" s="301"/>
      <c r="V10037" s="301"/>
      <c r="W10037" s="301"/>
      <c r="X10037" s="301"/>
      <c r="Y10037" s="301"/>
      <c r="Z10037" s="301"/>
      <c r="AA10037" s="301"/>
      <c r="AB10037" s="301"/>
      <c r="AC10037" s="301"/>
      <c r="AD10037" s="301"/>
      <c r="AE10037" s="301"/>
      <c r="AF10037" s="301"/>
      <c r="AG10037" s="301"/>
      <c r="AH10037" s="301"/>
      <c r="AI10037" s="301"/>
    </row>
    <row r="10038" spans="18:35" ht="80.099999999999994" customHeight="1" x14ac:dyDescent="0.2">
      <c r="R10038" s="301"/>
      <c r="S10038" s="301"/>
      <c r="T10038" s="301"/>
      <c r="U10038" s="301"/>
      <c r="V10038" s="301"/>
      <c r="W10038" s="301"/>
      <c r="X10038" s="301"/>
      <c r="Y10038" s="301"/>
      <c r="Z10038" s="301"/>
      <c r="AA10038" s="301"/>
      <c r="AB10038" s="301"/>
      <c r="AC10038" s="301"/>
      <c r="AD10038" s="301"/>
      <c r="AE10038" s="301"/>
      <c r="AF10038" s="301"/>
      <c r="AG10038" s="301"/>
      <c r="AH10038" s="301"/>
      <c r="AI10038" s="301"/>
    </row>
    <row r="10039" spans="18:35" ht="80.099999999999994" customHeight="1" x14ac:dyDescent="0.2">
      <c r="R10039" s="301"/>
      <c r="S10039" s="301"/>
      <c r="T10039" s="301"/>
      <c r="U10039" s="301"/>
      <c r="V10039" s="301"/>
      <c r="W10039" s="301"/>
      <c r="X10039" s="301"/>
      <c r="Y10039" s="301"/>
      <c r="Z10039" s="301"/>
      <c r="AA10039" s="301"/>
      <c r="AB10039" s="301"/>
      <c r="AC10039" s="301"/>
      <c r="AD10039" s="301"/>
      <c r="AE10039" s="301"/>
      <c r="AF10039" s="301"/>
      <c r="AG10039" s="301"/>
      <c r="AH10039" s="301"/>
      <c r="AI10039" s="301"/>
    </row>
    <row r="10040" spans="18:35" ht="80.099999999999994" customHeight="1" x14ac:dyDescent="0.2">
      <c r="R10040" s="301"/>
      <c r="S10040" s="301"/>
      <c r="T10040" s="301"/>
      <c r="U10040" s="301"/>
      <c r="V10040" s="301"/>
      <c r="W10040" s="301"/>
      <c r="X10040" s="301"/>
      <c r="Y10040" s="301"/>
      <c r="Z10040" s="301"/>
      <c r="AA10040" s="301"/>
      <c r="AB10040" s="301"/>
      <c r="AC10040" s="301"/>
      <c r="AD10040" s="301"/>
      <c r="AE10040" s="301"/>
      <c r="AF10040" s="301"/>
      <c r="AG10040" s="301"/>
      <c r="AH10040" s="301"/>
      <c r="AI10040" s="301"/>
    </row>
    <row r="10041" spans="18:35" ht="80.099999999999994" customHeight="1" x14ac:dyDescent="0.2">
      <c r="R10041" s="301"/>
      <c r="S10041" s="301"/>
      <c r="T10041" s="301"/>
      <c r="U10041" s="301"/>
      <c r="V10041" s="301"/>
      <c r="W10041" s="301"/>
      <c r="X10041" s="301"/>
      <c r="Y10041" s="301"/>
      <c r="Z10041" s="301"/>
      <c r="AA10041" s="301"/>
      <c r="AB10041" s="301"/>
      <c r="AC10041" s="301"/>
      <c r="AD10041" s="301"/>
      <c r="AE10041" s="301"/>
      <c r="AF10041" s="301"/>
      <c r="AG10041" s="301"/>
      <c r="AH10041" s="301"/>
      <c r="AI10041" s="301"/>
    </row>
    <row r="10042" spans="18:35" ht="80.099999999999994" customHeight="1" x14ac:dyDescent="0.2">
      <c r="R10042" s="301"/>
      <c r="S10042" s="301"/>
      <c r="T10042" s="301"/>
      <c r="U10042" s="301"/>
      <c r="V10042" s="301"/>
      <c r="W10042" s="301"/>
      <c r="X10042" s="301"/>
      <c r="Y10042" s="301"/>
      <c r="Z10042" s="301"/>
      <c r="AA10042" s="301"/>
      <c r="AB10042" s="301"/>
      <c r="AC10042" s="301"/>
      <c r="AD10042" s="301"/>
      <c r="AE10042" s="301"/>
      <c r="AF10042" s="301"/>
      <c r="AG10042" s="301"/>
      <c r="AH10042" s="301"/>
      <c r="AI10042" s="301"/>
    </row>
    <row r="10043" spans="18:35" ht="80.099999999999994" customHeight="1" x14ac:dyDescent="0.2">
      <c r="R10043" s="301"/>
      <c r="S10043" s="301"/>
      <c r="T10043" s="301"/>
      <c r="U10043" s="301"/>
      <c r="V10043" s="301"/>
      <c r="W10043" s="301"/>
      <c r="X10043" s="301"/>
      <c r="Y10043" s="301"/>
      <c r="Z10043" s="301"/>
      <c r="AA10043" s="301"/>
      <c r="AB10043" s="301"/>
      <c r="AC10043" s="301"/>
      <c r="AD10043" s="301"/>
      <c r="AE10043" s="301"/>
      <c r="AF10043" s="301"/>
      <c r="AG10043" s="301"/>
      <c r="AH10043" s="301"/>
      <c r="AI10043" s="301"/>
    </row>
    <row r="10044" spans="18:35" ht="80.099999999999994" customHeight="1" x14ac:dyDescent="0.2">
      <c r="R10044" s="301"/>
      <c r="S10044" s="301"/>
      <c r="T10044" s="301"/>
      <c r="U10044" s="301"/>
      <c r="V10044" s="301"/>
      <c r="W10044" s="301"/>
      <c r="X10044" s="301"/>
      <c r="Y10044" s="301"/>
      <c r="Z10044" s="301"/>
      <c r="AA10044" s="301"/>
      <c r="AB10044" s="301"/>
      <c r="AC10044" s="301"/>
      <c r="AD10044" s="301"/>
      <c r="AE10044" s="301"/>
      <c r="AF10044" s="301"/>
      <c r="AG10044" s="301"/>
      <c r="AH10044" s="301"/>
      <c r="AI10044" s="301"/>
    </row>
    <row r="10045" spans="18:35" ht="80.099999999999994" customHeight="1" x14ac:dyDescent="0.2">
      <c r="R10045" s="301"/>
      <c r="S10045" s="301"/>
      <c r="T10045" s="301"/>
      <c r="U10045" s="301"/>
      <c r="V10045" s="301"/>
      <c r="W10045" s="301"/>
      <c r="X10045" s="301"/>
      <c r="Y10045" s="301"/>
      <c r="Z10045" s="301"/>
      <c r="AA10045" s="301"/>
      <c r="AB10045" s="301"/>
      <c r="AC10045" s="301"/>
      <c r="AD10045" s="301"/>
      <c r="AE10045" s="301"/>
      <c r="AF10045" s="301"/>
      <c r="AG10045" s="301"/>
      <c r="AH10045" s="301"/>
      <c r="AI10045" s="301"/>
    </row>
    <row r="10046" spans="18:35" ht="80.099999999999994" customHeight="1" x14ac:dyDescent="0.2">
      <c r="R10046" s="301"/>
      <c r="S10046" s="301"/>
      <c r="T10046" s="301"/>
      <c r="U10046" s="301"/>
      <c r="V10046" s="301"/>
      <c r="W10046" s="301"/>
      <c r="X10046" s="301"/>
      <c r="Y10046" s="301"/>
      <c r="Z10046" s="301"/>
      <c r="AA10046" s="301"/>
      <c r="AB10046" s="301"/>
      <c r="AC10046" s="301"/>
      <c r="AD10046" s="301"/>
      <c r="AE10046" s="301"/>
      <c r="AF10046" s="301"/>
      <c r="AG10046" s="301"/>
      <c r="AH10046" s="301"/>
      <c r="AI10046" s="301"/>
    </row>
    <row r="10047" spans="18:35" ht="80.099999999999994" customHeight="1" x14ac:dyDescent="0.2">
      <c r="R10047" s="301"/>
      <c r="S10047" s="301"/>
      <c r="T10047" s="301"/>
      <c r="U10047" s="301"/>
      <c r="V10047" s="301"/>
      <c r="W10047" s="301"/>
      <c r="X10047" s="301"/>
      <c r="Y10047" s="301"/>
      <c r="Z10047" s="301"/>
      <c r="AA10047" s="301"/>
      <c r="AB10047" s="301"/>
      <c r="AC10047" s="301"/>
      <c r="AD10047" s="301"/>
      <c r="AE10047" s="301"/>
      <c r="AF10047" s="301"/>
      <c r="AG10047" s="301"/>
      <c r="AH10047" s="301"/>
      <c r="AI10047" s="301"/>
    </row>
    <row r="10048" spans="18:35" ht="80.099999999999994" customHeight="1" x14ac:dyDescent="0.2">
      <c r="R10048" s="301"/>
      <c r="S10048" s="301"/>
      <c r="T10048" s="301"/>
      <c r="U10048" s="301"/>
      <c r="V10048" s="301"/>
      <c r="W10048" s="301"/>
      <c r="X10048" s="301"/>
      <c r="Y10048" s="301"/>
      <c r="Z10048" s="301"/>
      <c r="AA10048" s="301"/>
      <c r="AB10048" s="301"/>
      <c r="AC10048" s="301"/>
      <c r="AD10048" s="301"/>
      <c r="AE10048" s="301"/>
      <c r="AF10048" s="301"/>
      <c r="AG10048" s="301"/>
      <c r="AH10048" s="301"/>
      <c r="AI10048" s="301"/>
    </row>
    <row r="10049" spans="18:35" ht="80.099999999999994" customHeight="1" x14ac:dyDescent="0.2">
      <c r="R10049" s="301"/>
      <c r="S10049" s="301"/>
      <c r="T10049" s="301"/>
      <c r="U10049" s="301"/>
      <c r="V10049" s="301"/>
      <c r="W10049" s="301"/>
      <c r="X10049" s="301"/>
      <c r="Y10049" s="301"/>
      <c r="Z10049" s="301"/>
      <c r="AA10049" s="301"/>
      <c r="AB10049" s="301"/>
      <c r="AC10049" s="301"/>
      <c r="AD10049" s="301"/>
      <c r="AE10049" s="301"/>
      <c r="AF10049" s="301"/>
      <c r="AG10049" s="301"/>
      <c r="AH10049" s="301"/>
      <c r="AI10049" s="301"/>
    </row>
    <row r="10050" spans="18:35" ht="80.099999999999994" customHeight="1" x14ac:dyDescent="0.2">
      <c r="R10050" s="301"/>
      <c r="S10050" s="301"/>
      <c r="T10050" s="301"/>
      <c r="U10050" s="301"/>
      <c r="V10050" s="301"/>
      <c r="W10050" s="301"/>
      <c r="X10050" s="301"/>
      <c r="Y10050" s="301"/>
      <c r="Z10050" s="301"/>
      <c r="AA10050" s="301"/>
      <c r="AB10050" s="301"/>
      <c r="AC10050" s="301"/>
      <c r="AD10050" s="301"/>
      <c r="AE10050" s="301"/>
      <c r="AF10050" s="301"/>
      <c r="AG10050" s="301"/>
      <c r="AH10050" s="301"/>
      <c r="AI10050" s="301"/>
    </row>
    <row r="10051" spans="18:35" ht="80.099999999999994" customHeight="1" x14ac:dyDescent="0.2">
      <c r="R10051" s="301"/>
      <c r="S10051" s="301"/>
      <c r="T10051" s="301"/>
      <c r="U10051" s="301"/>
      <c r="V10051" s="301"/>
      <c r="W10051" s="301"/>
      <c r="X10051" s="301"/>
      <c r="Y10051" s="301"/>
      <c r="Z10051" s="301"/>
      <c r="AA10051" s="301"/>
      <c r="AB10051" s="301"/>
      <c r="AC10051" s="301"/>
      <c r="AD10051" s="301"/>
      <c r="AE10051" s="301"/>
      <c r="AF10051" s="301"/>
      <c r="AG10051" s="301"/>
      <c r="AH10051" s="301"/>
      <c r="AI10051" s="301"/>
    </row>
    <row r="10052" spans="18:35" ht="80.099999999999994" customHeight="1" x14ac:dyDescent="0.2">
      <c r="R10052" s="301"/>
      <c r="S10052" s="301"/>
      <c r="T10052" s="301"/>
      <c r="U10052" s="301"/>
      <c r="V10052" s="301"/>
      <c r="W10052" s="301"/>
      <c r="X10052" s="301"/>
      <c r="Y10052" s="301"/>
      <c r="Z10052" s="301"/>
      <c r="AA10052" s="301"/>
      <c r="AB10052" s="301"/>
      <c r="AC10052" s="301"/>
      <c r="AD10052" s="301"/>
      <c r="AE10052" s="301"/>
      <c r="AF10052" s="301"/>
      <c r="AG10052" s="301"/>
      <c r="AH10052" s="301"/>
      <c r="AI10052" s="301"/>
    </row>
    <row r="10053" spans="18:35" ht="80.099999999999994" customHeight="1" x14ac:dyDescent="0.2">
      <c r="R10053" s="301"/>
      <c r="S10053" s="301"/>
      <c r="T10053" s="301"/>
      <c r="U10053" s="301"/>
      <c r="V10053" s="301"/>
      <c r="W10053" s="301"/>
      <c r="X10053" s="301"/>
      <c r="Y10053" s="301"/>
      <c r="Z10053" s="301"/>
      <c r="AA10053" s="301"/>
      <c r="AB10053" s="301"/>
      <c r="AC10053" s="301"/>
      <c r="AD10053" s="301"/>
      <c r="AE10053" s="301"/>
      <c r="AF10053" s="301"/>
      <c r="AG10053" s="301"/>
      <c r="AH10053" s="301"/>
      <c r="AI10053" s="301"/>
    </row>
    <row r="10054" spans="18:35" ht="80.099999999999994" customHeight="1" x14ac:dyDescent="0.2">
      <c r="R10054" s="301"/>
      <c r="S10054" s="301"/>
      <c r="T10054" s="301"/>
      <c r="U10054" s="301"/>
      <c r="V10054" s="301"/>
      <c r="W10054" s="301"/>
      <c r="X10054" s="301"/>
      <c r="Y10054" s="301"/>
      <c r="Z10054" s="301"/>
      <c r="AA10054" s="301"/>
      <c r="AB10054" s="301"/>
      <c r="AC10054" s="301"/>
      <c r="AD10054" s="301"/>
      <c r="AE10054" s="301"/>
      <c r="AF10054" s="301"/>
      <c r="AG10054" s="301"/>
      <c r="AH10054" s="301"/>
      <c r="AI10054" s="301"/>
    </row>
    <row r="10055" spans="18:35" ht="80.099999999999994" customHeight="1" x14ac:dyDescent="0.2">
      <c r="R10055" s="301"/>
      <c r="S10055" s="301"/>
      <c r="T10055" s="301"/>
      <c r="U10055" s="301"/>
      <c r="V10055" s="301"/>
      <c r="W10055" s="301"/>
      <c r="X10055" s="301"/>
      <c r="Y10055" s="301"/>
      <c r="Z10055" s="301"/>
      <c r="AA10055" s="301"/>
      <c r="AB10055" s="301"/>
      <c r="AC10055" s="301"/>
      <c r="AD10055" s="301"/>
      <c r="AE10055" s="301"/>
      <c r="AF10055" s="301"/>
      <c r="AG10055" s="301"/>
      <c r="AH10055" s="301"/>
      <c r="AI10055" s="301"/>
    </row>
    <row r="10056" spans="18:35" ht="80.099999999999994" customHeight="1" x14ac:dyDescent="0.2">
      <c r="R10056" s="301"/>
      <c r="S10056" s="301"/>
      <c r="T10056" s="301"/>
      <c r="U10056" s="301"/>
      <c r="V10056" s="301"/>
      <c r="W10056" s="301"/>
      <c r="X10056" s="301"/>
      <c r="Y10056" s="301"/>
      <c r="Z10056" s="301"/>
      <c r="AA10056" s="301"/>
      <c r="AB10056" s="301"/>
      <c r="AC10056" s="301"/>
      <c r="AD10056" s="301"/>
      <c r="AE10056" s="301"/>
      <c r="AF10056" s="301"/>
      <c r="AG10056" s="301"/>
      <c r="AH10056" s="301"/>
      <c r="AI10056" s="301"/>
    </row>
    <row r="10057" spans="18:35" ht="80.099999999999994" customHeight="1" x14ac:dyDescent="0.2">
      <c r="R10057" s="301"/>
      <c r="S10057" s="301"/>
      <c r="T10057" s="301"/>
      <c r="U10057" s="301"/>
      <c r="V10057" s="301"/>
      <c r="W10057" s="301"/>
      <c r="X10057" s="301"/>
      <c r="Y10057" s="301"/>
      <c r="Z10057" s="301"/>
      <c r="AA10057" s="301"/>
      <c r="AB10057" s="301"/>
      <c r="AC10057" s="301"/>
      <c r="AD10057" s="301"/>
      <c r="AE10057" s="301"/>
      <c r="AF10057" s="301"/>
      <c r="AG10057" s="301"/>
      <c r="AH10057" s="301"/>
      <c r="AI10057" s="301"/>
    </row>
    <row r="10058" spans="18:35" ht="80.099999999999994" customHeight="1" x14ac:dyDescent="0.2">
      <c r="R10058" s="301"/>
      <c r="S10058" s="301"/>
      <c r="T10058" s="301"/>
      <c r="U10058" s="301"/>
      <c r="V10058" s="301"/>
      <c r="W10058" s="301"/>
      <c r="X10058" s="301"/>
      <c r="Y10058" s="301"/>
      <c r="Z10058" s="301"/>
      <c r="AA10058" s="301"/>
      <c r="AB10058" s="301"/>
      <c r="AC10058" s="301"/>
      <c r="AD10058" s="301"/>
      <c r="AE10058" s="301"/>
      <c r="AF10058" s="301"/>
      <c r="AG10058" s="301"/>
      <c r="AH10058" s="301"/>
      <c r="AI10058" s="301"/>
    </row>
    <row r="10059" spans="18:35" ht="80.099999999999994" customHeight="1" x14ac:dyDescent="0.2">
      <c r="R10059" s="301"/>
      <c r="S10059" s="301"/>
      <c r="T10059" s="301"/>
      <c r="U10059" s="301"/>
      <c r="V10059" s="301"/>
      <c r="W10059" s="301"/>
      <c r="X10059" s="301"/>
      <c r="Y10059" s="301"/>
      <c r="Z10059" s="301"/>
      <c r="AA10059" s="301"/>
      <c r="AB10059" s="301"/>
      <c r="AC10059" s="301"/>
      <c r="AD10059" s="301"/>
      <c r="AE10059" s="301"/>
      <c r="AF10059" s="301"/>
      <c r="AG10059" s="301"/>
      <c r="AH10059" s="301"/>
      <c r="AI10059" s="301"/>
    </row>
    <row r="10060" spans="18:35" ht="80.099999999999994" customHeight="1" x14ac:dyDescent="0.2">
      <c r="R10060" s="301"/>
      <c r="S10060" s="301"/>
      <c r="T10060" s="301"/>
      <c r="U10060" s="301"/>
      <c r="V10060" s="301"/>
      <c r="W10060" s="301"/>
      <c r="X10060" s="301"/>
      <c r="Y10060" s="301"/>
      <c r="Z10060" s="301"/>
      <c r="AA10060" s="301"/>
      <c r="AB10060" s="301"/>
      <c r="AC10060" s="301"/>
      <c r="AD10060" s="301"/>
      <c r="AE10060" s="301"/>
      <c r="AF10060" s="301"/>
      <c r="AG10060" s="301"/>
      <c r="AH10060" s="301"/>
      <c r="AI10060" s="301"/>
    </row>
    <row r="10061" spans="18:35" ht="80.099999999999994" customHeight="1" x14ac:dyDescent="0.2">
      <c r="R10061" s="301"/>
      <c r="S10061" s="301"/>
      <c r="T10061" s="301"/>
      <c r="U10061" s="301"/>
      <c r="V10061" s="301"/>
      <c r="W10061" s="301"/>
      <c r="X10061" s="301"/>
      <c r="Y10061" s="301"/>
      <c r="Z10061" s="301"/>
      <c r="AA10061" s="301"/>
      <c r="AB10061" s="301"/>
      <c r="AC10061" s="301"/>
      <c r="AD10061" s="301"/>
      <c r="AE10061" s="301"/>
      <c r="AF10061" s="301"/>
      <c r="AG10061" s="301"/>
      <c r="AH10061" s="301"/>
      <c r="AI10061" s="301"/>
    </row>
    <row r="10062" spans="18:35" ht="80.099999999999994" customHeight="1" x14ac:dyDescent="0.2">
      <c r="R10062" s="301"/>
      <c r="S10062" s="301"/>
      <c r="T10062" s="301"/>
      <c r="U10062" s="301"/>
      <c r="V10062" s="301"/>
      <c r="W10062" s="301"/>
      <c r="X10062" s="301"/>
      <c r="Y10062" s="301"/>
      <c r="Z10062" s="301"/>
      <c r="AA10062" s="301"/>
      <c r="AB10062" s="301"/>
      <c r="AC10062" s="301"/>
      <c r="AD10062" s="301"/>
      <c r="AE10062" s="301"/>
      <c r="AF10062" s="301"/>
      <c r="AG10062" s="301"/>
      <c r="AH10062" s="301"/>
      <c r="AI10062" s="301"/>
    </row>
    <row r="10063" spans="18:35" ht="80.099999999999994" customHeight="1" x14ac:dyDescent="0.2">
      <c r="R10063" s="301"/>
      <c r="S10063" s="301"/>
      <c r="T10063" s="301"/>
      <c r="U10063" s="301"/>
      <c r="V10063" s="301"/>
      <c r="W10063" s="301"/>
      <c r="X10063" s="301"/>
      <c r="Y10063" s="301"/>
      <c r="Z10063" s="301"/>
      <c r="AA10063" s="301"/>
      <c r="AB10063" s="301"/>
      <c r="AC10063" s="301"/>
      <c r="AD10063" s="301"/>
      <c r="AE10063" s="301"/>
      <c r="AF10063" s="301"/>
      <c r="AG10063" s="301"/>
      <c r="AH10063" s="301"/>
      <c r="AI10063" s="301"/>
    </row>
    <row r="10064" spans="18:35" ht="80.099999999999994" customHeight="1" x14ac:dyDescent="0.2">
      <c r="R10064" s="301"/>
      <c r="S10064" s="301"/>
      <c r="T10064" s="301"/>
      <c r="U10064" s="301"/>
      <c r="V10064" s="301"/>
      <c r="W10064" s="301"/>
      <c r="X10064" s="301"/>
      <c r="Y10064" s="301"/>
      <c r="Z10064" s="301"/>
      <c r="AA10064" s="301"/>
      <c r="AB10064" s="301"/>
      <c r="AC10064" s="301"/>
      <c r="AD10064" s="301"/>
      <c r="AE10064" s="301"/>
      <c r="AF10064" s="301"/>
      <c r="AG10064" s="301"/>
      <c r="AH10064" s="301"/>
      <c r="AI10064" s="301"/>
    </row>
    <row r="10065" spans="18:35" ht="80.099999999999994" customHeight="1" x14ac:dyDescent="0.2">
      <c r="R10065" s="301"/>
      <c r="S10065" s="301"/>
      <c r="T10065" s="301"/>
      <c r="U10065" s="301"/>
      <c r="V10065" s="301"/>
      <c r="W10065" s="301"/>
      <c r="X10065" s="301"/>
      <c r="Y10065" s="301"/>
      <c r="Z10065" s="301"/>
      <c r="AA10065" s="301"/>
      <c r="AB10065" s="301"/>
      <c r="AC10065" s="301"/>
      <c r="AD10065" s="301"/>
      <c r="AE10065" s="301"/>
      <c r="AF10065" s="301"/>
      <c r="AG10065" s="301"/>
      <c r="AH10065" s="301"/>
      <c r="AI10065" s="301"/>
    </row>
    <row r="10066" spans="18:35" ht="80.099999999999994" customHeight="1" x14ac:dyDescent="0.2">
      <c r="R10066" s="301"/>
      <c r="S10066" s="301"/>
      <c r="T10066" s="301"/>
      <c r="U10066" s="301"/>
      <c r="V10066" s="301"/>
      <c r="W10066" s="301"/>
      <c r="X10066" s="301"/>
      <c r="Y10066" s="301"/>
      <c r="Z10066" s="301"/>
      <c r="AA10066" s="301"/>
      <c r="AB10066" s="301"/>
      <c r="AC10066" s="301"/>
      <c r="AD10066" s="301"/>
      <c r="AE10066" s="301"/>
      <c r="AF10066" s="301"/>
      <c r="AG10066" s="301"/>
      <c r="AH10066" s="301"/>
      <c r="AI10066" s="301"/>
    </row>
    <row r="10067" spans="18:35" ht="80.099999999999994" customHeight="1" x14ac:dyDescent="0.2">
      <c r="R10067" s="301"/>
      <c r="S10067" s="301"/>
      <c r="T10067" s="301"/>
      <c r="U10067" s="301"/>
      <c r="V10067" s="301"/>
      <c r="W10067" s="301"/>
      <c r="X10067" s="301"/>
      <c r="Y10067" s="301"/>
      <c r="Z10067" s="301"/>
      <c r="AA10067" s="301"/>
      <c r="AB10067" s="301"/>
      <c r="AC10067" s="301"/>
      <c r="AD10067" s="301"/>
      <c r="AE10067" s="301"/>
      <c r="AF10067" s="301"/>
      <c r="AG10067" s="301"/>
      <c r="AH10067" s="301"/>
      <c r="AI10067" s="301"/>
    </row>
    <row r="10068" spans="18:35" ht="80.099999999999994" customHeight="1" x14ac:dyDescent="0.2">
      <c r="R10068" s="301"/>
      <c r="S10068" s="301"/>
      <c r="T10068" s="301"/>
      <c r="U10068" s="301"/>
      <c r="V10068" s="301"/>
      <c r="W10068" s="301"/>
      <c r="X10068" s="301"/>
      <c r="Y10068" s="301"/>
      <c r="Z10068" s="301"/>
      <c r="AA10068" s="301"/>
      <c r="AB10068" s="301"/>
      <c r="AC10068" s="301"/>
      <c r="AD10068" s="301"/>
      <c r="AE10068" s="301"/>
      <c r="AF10068" s="301"/>
      <c r="AG10068" s="301"/>
      <c r="AH10068" s="301"/>
      <c r="AI10068" s="301"/>
    </row>
    <row r="10069" spans="18:35" ht="80.099999999999994" customHeight="1" x14ac:dyDescent="0.2">
      <c r="R10069" s="301"/>
      <c r="S10069" s="301"/>
      <c r="T10069" s="301"/>
      <c r="U10069" s="301"/>
      <c r="V10069" s="301"/>
      <c r="W10069" s="301"/>
      <c r="X10069" s="301"/>
      <c r="Y10069" s="301"/>
      <c r="Z10069" s="301"/>
      <c r="AA10069" s="301"/>
      <c r="AB10069" s="301"/>
      <c r="AC10069" s="301"/>
      <c r="AD10069" s="301"/>
      <c r="AE10069" s="301"/>
      <c r="AF10069" s="301"/>
      <c r="AG10069" s="301"/>
      <c r="AH10069" s="301"/>
      <c r="AI10069" s="301"/>
    </row>
    <row r="10070" spans="18:35" ht="80.099999999999994" customHeight="1" x14ac:dyDescent="0.2">
      <c r="R10070" s="301"/>
      <c r="S10070" s="301"/>
      <c r="T10070" s="301"/>
      <c r="U10070" s="301"/>
      <c r="V10070" s="301"/>
      <c r="W10070" s="301"/>
      <c r="X10070" s="301"/>
      <c r="Y10070" s="301"/>
      <c r="Z10070" s="301"/>
      <c r="AA10070" s="301"/>
      <c r="AB10070" s="301"/>
      <c r="AC10070" s="301"/>
      <c r="AD10070" s="301"/>
      <c r="AE10070" s="301"/>
      <c r="AF10070" s="301"/>
      <c r="AG10070" s="301"/>
      <c r="AH10070" s="301"/>
      <c r="AI10070" s="301"/>
    </row>
    <row r="10071" spans="18:35" ht="80.099999999999994" customHeight="1" x14ac:dyDescent="0.2">
      <c r="R10071" s="301"/>
      <c r="S10071" s="301"/>
      <c r="T10071" s="301"/>
      <c r="U10071" s="301"/>
      <c r="V10071" s="301"/>
      <c r="W10071" s="301"/>
      <c r="X10071" s="301"/>
      <c r="Y10071" s="301"/>
      <c r="Z10071" s="301"/>
      <c r="AA10071" s="301"/>
      <c r="AB10071" s="301"/>
      <c r="AC10071" s="301"/>
      <c r="AD10071" s="301"/>
      <c r="AE10071" s="301"/>
      <c r="AF10071" s="301"/>
      <c r="AG10071" s="301"/>
      <c r="AH10071" s="301"/>
      <c r="AI10071" s="301"/>
    </row>
    <row r="10072" spans="18:35" ht="80.099999999999994" customHeight="1" x14ac:dyDescent="0.2">
      <c r="R10072" s="301"/>
      <c r="S10072" s="301"/>
      <c r="T10072" s="301"/>
      <c r="U10072" s="301"/>
      <c r="V10072" s="301"/>
      <c r="W10072" s="301"/>
      <c r="X10072" s="301"/>
      <c r="Y10072" s="301"/>
      <c r="Z10072" s="301"/>
      <c r="AA10072" s="301"/>
      <c r="AB10072" s="301"/>
      <c r="AC10072" s="301"/>
      <c r="AD10072" s="301"/>
      <c r="AE10072" s="301"/>
      <c r="AF10072" s="301"/>
      <c r="AG10072" s="301"/>
      <c r="AH10072" s="301"/>
      <c r="AI10072" s="301"/>
    </row>
    <row r="10073" spans="18:35" ht="80.099999999999994" customHeight="1" x14ac:dyDescent="0.2">
      <c r="R10073" s="301"/>
      <c r="S10073" s="301"/>
      <c r="T10073" s="301"/>
      <c r="U10073" s="301"/>
      <c r="V10073" s="301"/>
      <c r="W10073" s="301"/>
      <c r="X10073" s="301"/>
      <c r="Y10073" s="301"/>
      <c r="Z10073" s="301"/>
      <c r="AA10073" s="301"/>
      <c r="AB10073" s="301"/>
      <c r="AC10073" s="301"/>
      <c r="AD10073" s="301"/>
      <c r="AE10073" s="301"/>
      <c r="AF10073" s="301"/>
      <c r="AG10073" s="301"/>
      <c r="AH10073" s="301"/>
      <c r="AI10073" s="301"/>
    </row>
    <row r="10074" spans="18:35" ht="80.099999999999994" customHeight="1" x14ac:dyDescent="0.2">
      <c r="R10074" s="301"/>
      <c r="S10074" s="301"/>
      <c r="T10074" s="301"/>
      <c r="U10074" s="301"/>
      <c r="V10074" s="301"/>
      <c r="W10074" s="301"/>
      <c r="X10074" s="301"/>
      <c r="Y10074" s="301"/>
      <c r="Z10074" s="301"/>
      <c r="AA10074" s="301"/>
      <c r="AB10074" s="301"/>
      <c r="AC10074" s="301"/>
      <c r="AD10074" s="301"/>
      <c r="AE10074" s="301"/>
      <c r="AF10074" s="301"/>
      <c r="AG10074" s="301"/>
      <c r="AH10074" s="301"/>
      <c r="AI10074" s="301"/>
    </row>
    <row r="10075" spans="18:35" ht="80.099999999999994" customHeight="1" x14ac:dyDescent="0.2">
      <c r="R10075" s="301"/>
      <c r="S10075" s="301"/>
      <c r="T10075" s="301"/>
      <c r="U10075" s="301"/>
      <c r="V10075" s="301"/>
      <c r="W10075" s="301"/>
      <c r="X10075" s="301"/>
      <c r="Y10075" s="301"/>
      <c r="Z10075" s="301"/>
      <c r="AA10075" s="301"/>
      <c r="AB10075" s="301"/>
      <c r="AC10075" s="301"/>
      <c r="AD10075" s="301"/>
      <c r="AE10075" s="301"/>
      <c r="AF10075" s="301"/>
      <c r="AG10075" s="301"/>
      <c r="AH10075" s="301"/>
      <c r="AI10075" s="301"/>
    </row>
    <row r="10076" spans="18:35" ht="80.099999999999994" customHeight="1" x14ac:dyDescent="0.2">
      <c r="R10076" s="301"/>
      <c r="S10076" s="301"/>
      <c r="T10076" s="301"/>
      <c r="U10076" s="301"/>
      <c r="V10076" s="301"/>
      <c r="W10076" s="301"/>
      <c r="X10076" s="301"/>
      <c r="Y10076" s="301"/>
      <c r="Z10076" s="301"/>
      <c r="AA10076" s="301"/>
      <c r="AB10076" s="301"/>
      <c r="AC10076" s="301"/>
      <c r="AD10076" s="301"/>
      <c r="AE10076" s="301"/>
      <c r="AF10076" s="301"/>
      <c r="AG10076" s="301"/>
      <c r="AH10076" s="301"/>
      <c r="AI10076" s="301"/>
    </row>
    <row r="10077" spans="18:35" ht="80.099999999999994" customHeight="1" x14ac:dyDescent="0.2">
      <c r="R10077" s="301"/>
      <c r="S10077" s="301"/>
      <c r="T10077" s="301"/>
      <c r="U10077" s="301"/>
      <c r="V10077" s="301"/>
      <c r="W10077" s="301"/>
      <c r="X10077" s="301"/>
      <c r="Y10077" s="301"/>
      <c r="Z10077" s="301"/>
      <c r="AA10077" s="301"/>
      <c r="AB10077" s="301"/>
      <c r="AC10077" s="301"/>
      <c r="AD10077" s="301"/>
      <c r="AE10077" s="301"/>
      <c r="AF10077" s="301"/>
      <c r="AG10077" s="301"/>
      <c r="AH10077" s="301"/>
      <c r="AI10077" s="301"/>
    </row>
    <row r="10078" spans="18:35" ht="80.099999999999994" customHeight="1" x14ac:dyDescent="0.2">
      <c r="R10078" s="301"/>
      <c r="S10078" s="301"/>
      <c r="T10078" s="301"/>
      <c r="U10078" s="301"/>
      <c r="V10078" s="301"/>
      <c r="W10078" s="301"/>
      <c r="X10078" s="301"/>
      <c r="Y10078" s="301"/>
      <c r="Z10078" s="301"/>
      <c r="AA10078" s="301"/>
      <c r="AB10078" s="301"/>
      <c r="AC10078" s="301"/>
      <c r="AD10078" s="301"/>
      <c r="AE10078" s="301"/>
      <c r="AF10078" s="301"/>
      <c r="AG10078" s="301"/>
      <c r="AH10078" s="301"/>
      <c r="AI10078" s="301"/>
    </row>
    <row r="10079" spans="18:35" ht="80.099999999999994" customHeight="1" x14ac:dyDescent="0.2">
      <c r="R10079" s="301"/>
      <c r="S10079" s="301"/>
      <c r="T10079" s="301"/>
      <c r="U10079" s="301"/>
      <c r="V10079" s="301"/>
      <c r="W10079" s="301"/>
      <c r="X10079" s="301"/>
      <c r="Y10079" s="301"/>
      <c r="Z10079" s="301"/>
      <c r="AA10079" s="301"/>
      <c r="AB10079" s="301"/>
      <c r="AC10079" s="301"/>
      <c r="AD10079" s="301"/>
      <c r="AE10079" s="301"/>
      <c r="AF10079" s="301"/>
      <c r="AG10079" s="301"/>
      <c r="AH10079" s="301"/>
      <c r="AI10079" s="301"/>
    </row>
    <row r="10080" spans="18:35" ht="80.099999999999994" customHeight="1" x14ac:dyDescent="0.2">
      <c r="R10080" s="301"/>
      <c r="S10080" s="301"/>
      <c r="T10080" s="301"/>
      <c r="U10080" s="301"/>
      <c r="V10080" s="301"/>
      <c r="W10080" s="301"/>
      <c r="X10080" s="301"/>
      <c r="Y10080" s="301"/>
      <c r="Z10080" s="301"/>
      <c r="AA10080" s="301"/>
      <c r="AB10080" s="301"/>
      <c r="AC10080" s="301"/>
      <c r="AD10080" s="301"/>
      <c r="AE10080" s="301"/>
      <c r="AF10080" s="301"/>
      <c r="AG10080" s="301"/>
      <c r="AH10080" s="301"/>
      <c r="AI10080" s="301"/>
    </row>
    <row r="10081" spans="18:35" ht="80.099999999999994" customHeight="1" x14ac:dyDescent="0.2">
      <c r="R10081" s="301"/>
      <c r="S10081" s="301"/>
      <c r="T10081" s="301"/>
      <c r="U10081" s="301"/>
      <c r="V10081" s="301"/>
      <c r="W10081" s="301"/>
      <c r="X10081" s="301"/>
      <c r="Y10081" s="301"/>
      <c r="Z10081" s="301"/>
      <c r="AA10081" s="301"/>
      <c r="AB10081" s="301"/>
      <c r="AC10081" s="301"/>
      <c r="AD10081" s="301"/>
      <c r="AE10081" s="301"/>
      <c r="AF10081" s="301"/>
      <c r="AG10081" s="301"/>
      <c r="AH10081" s="301"/>
      <c r="AI10081" s="301"/>
    </row>
    <row r="10082" spans="18:35" ht="80.099999999999994" customHeight="1" x14ac:dyDescent="0.2">
      <c r="R10082" s="301"/>
      <c r="S10082" s="301"/>
      <c r="T10082" s="301"/>
      <c r="U10082" s="301"/>
      <c r="V10082" s="301"/>
      <c r="W10082" s="301"/>
      <c r="X10082" s="301"/>
      <c r="Y10082" s="301"/>
      <c r="Z10082" s="301"/>
      <c r="AA10082" s="301"/>
      <c r="AB10082" s="301"/>
      <c r="AC10082" s="301"/>
      <c r="AD10082" s="301"/>
      <c r="AE10082" s="301"/>
      <c r="AF10082" s="301"/>
      <c r="AG10082" s="301"/>
      <c r="AH10082" s="301"/>
      <c r="AI10082" s="301"/>
    </row>
    <row r="10083" spans="18:35" ht="80.099999999999994" customHeight="1" x14ac:dyDescent="0.2">
      <c r="R10083" s="301"/>
      <c r="S10083" s="301"/>
      <c r="T10083" s="301"/>
      <c r="U10083" s="301"/>
      <c r="V10083" s="301"/>
      <c r="W10083" s="301"/>
      <c r="X10083" s="301"/>
      <c r="Y10083" s="301"/>
      <c r="Z10083" s="301"/>
      <c r="AA10083" s="301"/>
      <c r="AB10083" s="301"/>
      <c r="AC10083" s="301"/>
      <c r="AD10083" s="301"/>
      <c r="AE10083" s="301"/>
      <c r="AF10083" s="301"/>
      <c r="AG10083" s="301"/>
      <c r="AH10083" s="301"/>
      <c r="AI10083" s="301"/>
    </row>
    <row r="10084" spans="18:35" ht="80.099999999999994" customHeight="1" x14ac:dyDescent="0.2">
      <c r="R10084" s="301"/>
      <c r="S10084" s="301"/>
      <c r="T10084" s="301"/>
      <c r="U10084" s="301"/>
      <c r="V10084" s="301"/>
      <c r="W10084" s="301"/>
      <c r="X10084" s="301"/>
      <c r="Y10084" s="301"/>
      <c r="Z10084" s="301"/>
      <c r="AA10084" s="301"/>
      <c r="AB10084" s="301"/>
      <c r="AC10084" s="301"/>
      <c r="AD10084" s="301"/>
      <c r="AE10084" s="301"/>
      <c r="AF10084" s="301"/>
      <c r="AG10084" s="301"/>
      <c r="AH10084" s="301"/>
      <c r="AI10084" s="301"/>
    </row>
    <row r="10085" spans="18:35" ht="80.099999999999994" customHeight="1" x14ac:dyDescent="0.2">
      <c r="R10085" s="301"/>
      <c r="S10085" s="301"/>
      <c r="T10085" s="301"/>
      <c r="U10085" s="301"/>
      <c r="V10085" s="301"/>
      <c r="W10085" s="301"/>
      <c r="X10085" s="301"/>
      <c r="Y10085" s="301"/>
      <c r="Z10085" s="301"/>
      <c r="AA10085" s="301"/>
      <c r="AB10085" s="301"/>
      <c r="AC10085" s="301"/>
      <c r="AD10085" s="301"/>
      <c r="AE10085" s="301"/>
      <c r="AF10085" s="301"/>
      <c r="AG10085" s="301"/>
      <c r="AH10085" s="301"/>
      <c r="AI10085" s="301"/>
    </row>
    <row r="10086" spans="18:35" ht="80.099999999999994" customHeight="1" x14ac:dyDescent="0.2">
      <c r="R10086" s="301"/>
      <c r="S10086" s="301"/>
      <c r="T10086" s="301"/>
      <c r="U10086" s="301"/>
      <c r="V10086" s="301"/>
      <c r="W10086" s="301"/>
      <c r="X10086" s="301"/>
      <c r="Y10086" s="301"/>
      <c r="Z10086" s="301"/>
      <c r="AA10086" s="301"/>
      <c r="AB10086" s="301"/>
      <c r="AC10086" s="301"/>
      <c r="AD10086" s="301"/>
      <c r="AE10086" s="301"/>
      <c r="AF10086" s="301"/>
      <c r="AG10086" s="301"/>
      <c r="AH10086" s="301"/>
      <c r="AI10086" s="301"/>
    </row>
    <row r="10087" spans="18:35" ht="80.099999999999994" customHeight="1" x14ac:dyDescent="0.2">
      <c r="R10087" s="301"/>
      <c r="S10087" s="301"/>
      <c r="T10087" s="301"/>
      <c r="U10087" s="301"/>
      <c r="V10087" s="301"/>
      <c r="W10087" s="301"/>
      <c r="X10087" s="301"/>
      <c r="Y10087" s="301"/>
      <c r="Z10087" s="301"/>
      <c r="AA10087" s="301"/>
      <c r="AB10087" s="301"/>
      <c r="AC10087" s="301"/>
      <c r="AD10087" s="301"/>
      <c r="AE10087" s="301"/>
      <c r="AF10087" s="301"/>
      <c r="AG10087" s="301"/>
      <c r="AH10087" s="301"/>
      <c r="AI10087" s="301"/>
    </row>
    <row r="10088" spans="18:35" ht="80.099999999999994" customHeight="1" x14ac:dyDescent="0.2">
      <c r="R10088" s="301"/>
      <c r="S10088" s="301"/>
      <c r="T10088" s="301"/>
      <c r="U10088" s="301"/>
      <c r="V10088" s="301"/>
      <c r="W10088" s="301"/>
      <c r="X10088" s="301"/>
      <c r="Y10088" s="301"/>
      <c r="Z10088" s="301"/>
      <c r="AA10088" s="301"/>
      <c r="AB10088" s="301"/>
      <c r="AC10088" s="301"/>
      <c r="AD10088" s="301"/>
      <c r="AE10088" s="301"/>
      <c r="AF10088" s="301"/>
      <c r="AG10088" s="301"/>
      <c r="AH10088" s="301"/>
      <c r="AI10088" s="301"/>
    </row>
    <row r="10089" spans="18:35" ht="80.099999999999994" customHeight="1" x14ac:dyDescent="0.2">
      <c r="R10089" s="301"/>
      <c r="S10089" s="301"/>
      <c r="T10089" s="301"/>
      <c r="U10089" s="301"/>
      <c r="V10089" s="301"/>
      <c r="W10089" s="301"/>
      <c r="X10089" s="301"/>
      <c r="Y10089" s="301"/>
      <c r="Z10089" s="301"/>
      <c r="AA10089" s="301"/>
      <c r="AB10089" s="301"/>
      <c r="AC10089" s="301"/>
      <c r="AD10089" s="301"/>
      <c r="AE10089" s="301"/>
      <c r="AF10089" s="301"/>
      <c r="AG10089" s="301"/>
      <c r="AH10089" s="301"/>
      <c r="AI10089" s="301"/>
    </row>
    <row r="10090" spans="18:35" ht="80.099999999999994" customHeight="1" x14ac:dyDescent="0.2">
      <c r="R10090" s="301"/>
      <c r="S10090" s="301"/>
      <c r="T10090" s="301"/>
      <c r="U10090" s="301"/>
      <c r="V10090" s="301"/>
      <c r="W10090" s="301"/>
      <c r="X10090" s="301"/>
      <c r="Y10090" s="301"/>
      <c r="Z10090" s="301"/>
      <c r="AA10090" s="301"/>
      <c r="AB10090" s="301"/>
      <c r="AC10090" s="301"/>
      <c r="AD10090" s="301"/>
      <c r="AE10090" s="301"/>
      <c r="AF10090" s="301"/>
      <c r="AG10090" s="301"/>
      <c r="AH10090" s="301"/>
      <c r="AI10090" s="301"/>
    </row>
    <row r="10091" spans="18:35" ht="80.099999999999994" customHeight="1" x14ac:dyDescent="0.2">
      <c r="R10091" s="301"/>
      <c r="S10091" s="301"/>
      <c r="T10091" s="301"/>
      <c r="U10091" s="301"/>
      <c r="V10091" s="301"/>
      <c r="W10091" s="301"/>
      <c r="X10091" s="301"/>
      <c r="Y10091" s="301"/>
      <c r="Z10091" s="301"/>
      <c r="AA10091" s="301"/>
      <c r="AB10091" s="301"/>
      <c r="AC10091" s="301"/>
      <c r="AD10091" s="301"/>
      <c r="AE10091" s="301"/>
      <c r="AF10091" s="301"/>
      <c r="AG10091" s="301"/>
      <c r="AH10091" s="301"/>
      <c r="AI10091" s="301"/>
    </row>
    <row r="10092" spans="18:35" ht="80.099999999999994" customHeight="1" x14ac:dyDescent="0.2">
      <c r="R10092" s="301"/>
      <c r="S10092" s="301"/>
      <c r="T10092" s="301"/>
      <c r="U10092" s="301"/>
      <c r="V10092" s="301"/>
      <c r="W10092" s="301"/>
      <c r="X10092" s="301"/>
      <c r="Y10092" s="301"/>
      <c r="Z10092" s="301"/>
      <c r="AA10092" s="301"/>
      <c r="AB10092" s="301"/>
      <c r="AC10092" s="301"/>
      <c r="AD10092" s="301"/>
      <c r="AE10092" s="301"/>
      <c r="AF10092" s="301"/>
      <c r="AG10092" s="301"/>
      <c r="AH10092" s="301"/>
      <c r="AI10092" s="301"/>
    </row>
    <row r="10093" spans="18:35" ht="80.099999999999994" customHeight="1" x14ac:dyDescent="0.2">
      <c r="R10093" s="301"/>
      <c r="S10093" s="301"/>
      <c r="T10093" s="301"/>
      <c r="U10093" s="301"/>
      <c r="V10093" s="301"/>
      <c r="W10093" s="301"/>
      <c r="X10093" s="301"/>
      <c r="Y10093" s="301"/>
      <c r="Z10093" s="301"/>
      <c r="AA10093" s="301"/>
      <c r="AB10093" s="301"/>
      <c r="AC10093" s="301"/>
      <c r="AD10093" s="301"/>
      <c r="AE10093" s="301"/>
      <c r="AF10093" s="301"/>
      <c r="AG10093" s="301"/>
      <c r="AH10093" s="301"/>
      <c r="AI10093" s="301"/>
    </row>
    <row r="10094" spans="18:35" ht="80.099999999999994" customHeight="1" x14ac:dyDescent="0.2">
      <c r="R10094" s="301"/>
      <c r="S10094" s="301"/>
      <c r="T10094" s="301"/>
      <c r="U10094" s="301"/>
      <c r="V10094" s="301"/>
      <c r="W10094" s="301"/>
      <c r="X10094" s="301"/>
      <c r="Y10094" s="301"/>
      <c r="Z10094" s="301"/>
      <c r="AA10094" s="301"/>
      <c r="AB10094" s="301"/>
      <c r="AC10094" s="301"/>
      <c r="AD10094" s="301"/>
      <c r="AE10094" s="301"/>
      <c r="AF10094" s="301"/>
      <c r="AG10094" s="301"/>
      <c r="AH10094" s="301"/>
      <c r="AI10094" s="301"/>
    </row>
    <row r="10095" spans="18:35" ht="80.099999999999994" customHeight="1" x14ac:dyDescent="0.2">
      <c r="R10095" s="301"/>
      <c r="S10095" s="301"/>
      <c r="T10095" s="301"/>
      <c r="U10095" s="301"/>
      <c r="V10095" s="301"/>
      <c r="W10095" s="301"/>
      <c r="X10095" s="301"/>
      <c r="Y10095" s="301"/>
      <c r="Z10095" s="301"/>
      <c r="AA10095" s="301"/>
      <c r="AB10095" s="301"/>
      <c r="AC10095" s="301"/>
      <c r="AD10095" s="301"/>
      <c r="AE10095" s="301"/>
      <c r="AF10095" s="301"/>
      <c r="AG10095" s="301"/>
      <c r="AH10095" s="301"/>
      <c r="AI10095" s="301"/>
    </row>
    <row r="10096" spans="18:35" ht="80.099999999999994" customHeight="1" x14ac:dyDescent="0.2">
      <c r="R10096" s="301"/>
      <c r="S10096" s="301"/>
      <c r="T10096" s="301"/>
      <c r="U10096" s="301"/>
      <c r="V10096" s="301"/>
      <c r="W10096" s="301"/>
      <c r="X10096" s="301"/>
      <c r="Y10096" s="301"/>
      <c r="Z10096" s="301"/>
      <c r="AA10096" s="301"/>
      <c r="AB10096" s="301"/>
      <c r="AC10096" s="301"/>
      <c r="AD10096" s="301"/>
      <c r="AE10096" s="301"/>
      <c r="AF10096" s="301"/>
      <c r="AG10096" s="301"/>
      <c r="AH10096" s="301"/>
      <c r="AI10096" s="301"/>
    </row>
    <row r="10097" spans="18:35" ht="80.099999999999994" customHeight="1" x14ac:dyDescent="0.2">
      <c r="R10097" s="301"/>
      <c r="S10097" s="301"/>
      <c r="T10097" s="301"/>
      <c r="U10097" s="301"/>
      <c r="V10097" s="301"/>
      <c r="W10097" s="301"/>
      <c r="X10097" s="301"/>
      <c r="Y10097" s="301"/>
      <c r="Z10097" s="301"/>
      <c r="AA10097" s="301"/>
      <c r="AB10097" s="301"/>
      <c r="AC10097" s="301"/>
      <c r="AD10097" s="301"/>
      <c r="AE10097" s="301"/>
      <c r="AF10097" s="301"/>
      <c r="AG10097" s="301"/>
      <c r="AH10097" s="301"/>
      <c r="AI10097" s="301"/>
    </row>
    <row r="10098" spans="18:35" ht="80.099999999999994" customHeight="1" x14ac:dyDescent="0.2">
      <c r="R10098" s="301"/>
      <c r="S10098" s="301"/>
      <c r="T10098" s="301"/>
      <c r="U10098" s="301"/>
      <c r="V10098" s="301"/>
      <c r="W10098" s="301"/>
      <c r="X10098" s="301"/>
      <c r="Y10098" s="301"/>
      <c r="Z10098" s="301"/>
      <c r="AA10098" s="301"/>
      <c r="AB10098" s="301"/>
      <c r="AC10098" s="301"/>
      <c r="AD10098" s="301"/>
      <c r="AE10098" s="301"/>
      <c r="AF10098" s="301"/>
      <c r="AG10098" s="301"/>
      <c r="AH10098" s="301"/>
      <c r="AI10098" s="301"/>
    </row>
    <row r="10099" spans="18:35" ht="80.099999999999994" customHeight="1" x14ac:dyDescent="0.2">
      <c r="R10099" s="301"/>
      <c r="S10099" s="301"/>
      <c r="T10099" s="301"/>
      <c r="U10099" s="301"/>
      <c r="V10099" s="301"/>
      <c r="W10099" s="301"/>
      <c r="X10099" s="301"/>
      <c r="Y10099" s="301"/>
      <c r="Z10099" s="301"/>
      <c r="AA10099" s="301"/>
      <c r="AB10099" s="301"/>
      <c r="AC10099" s="301"/>
      <c r="AD10099" s="301"/>
      <c r="AE10099" s="301"/>
      <c r="AF10099" s="301"/>
      <c r="AG10099" s="301"/>
      <c r="AH10099" s="301"/>
      <c r="AI10099" s="301"/>
    </row>
    <row r="10100" spans="18:35" ht="80.099999999999994" customHeight="1" x14ac:dyDescent="0.2">
      <c r="R10100" s="301"/>
      <c r="S10100" s="301"/>
      <c r="T10100" s="301"/>
      <c r="U10100" s="301"/>
      <c r="V10100" s="301"/>
      <c r="W10100" s="301"/>
      <c r="X10100" s="301"/>
      <c r="Y10100" s="301"/>
      <c r="Z10100" s="301"/>
      <c r="AA10100" s="301"/>
      <c r="AB10100" s="301"/>
      <c r="AC10100" s="301"/>
      <c r="AD10100" s="301"/>
      <c r="AE10100" s="301"/>
      <c r="AF10100" s="301"/>
      <c r="AG10100" s="301"/>
      <c r="AH10100" s="301"/>
      <c r="AI10100" s="301"/>
    </row>
    <row r="10101" spans="18:35" ht="80.099999999999994" customHeight="1" x14ac:dyDescent="0.2">
      <c r="R10101" s="301"/>
      <c r="S10101" s="301"/>
      <c r="T10101" s="301"/>
      <c r="U10101" s="301"/>
      <c r="V10101" s="301"/>
      <c r="W10101" s="301"/>
      <c r="X10101" s="301"/>
      <c r="Y10101" s="301"/>
      <c r="Z10101" s="301"/>
      <c r="AA10101" s="301"/>
      <c r="AB10101" s="301"/>
      <c r="AC10101" s="301"/>
      <c r="AD10101" s="301"/>
      <c r="AE10101" s="301"/>
      <c r="AF10101" s="301"/>
      <c r="AG10101" s="301"/>
      <c r="AH10101" s="301"/>
      <c r="AI10101" s="301"/>
    </row>
    <row r="10102" spans="18:35" ht="80.099999999999994" customHeight="1" x14ac:dyDescent="0.2">
      <c r="R10102" s="301"/>
      <c r="S10102" s="301"/>
      <c r="T10102" s="301"/>
      <c r="U10102" s="301"/>
      <c r="V10102" s="301"/>
      <c r="W10102" s="301"/>
      <c r="X10102" s="301"/>
      <c r="Y10102" s="301"/>
      <c r="Z10102" s="301"/>
      <c r="AA10102" s="301"/>
      <c r="AB10102" s="301"/>
      <c r="AC10102" s="301"/>
      <c r="AD10102" s="301"/>
      <c r="AE10102" s="301"/>
      <c r="AF10102" s="301"/>
      <c r="AG10102" s="301"/>
      <c r="AH10102" s="301"/>
      <c r="AI10102" s="301"/>
    </row>
    <row r="10103" spans="18:35" ht="80.099999999999994" customHeight="1" x14ac:dyDescent="0.2">
      <c r="R10103" s="301"/>
      <c r="S10103" s="301"/>
      <c r="T10103" s="301"/>
      <c r="U10103" s="301"/>
      <c r="V10103" s="301"/>
      <c r="W10103" s="301"/>
      <c r="X10103" s="301"/>
      <c r="Y10103" s="301"/>
      <c r="Z10103" s="301"/>
      <c r="AA10103" s="301"/>
      <c r="AB10103" s="301"/>
      <c r="AC10103" s="301"/>
      <c r="AD10103" s="301"/>
      <c r="AE10103" s="301"/>
      <c r="AF10103" s="301"/>
      <c r="AG10103" s="301"/>
      <c r="AH10103" s="301"/>
      <c r="AI10103" s="301"/>
    </row>
    <row r="10104" spans="18:35" ht="80.099999999999994" customHeight="1" x14ac:dyDescent="0.2">
      <c r="R10104" s="301"/>
      <c r="S10104" s="301"/>
      <c r="T10104" s="301"/>
      <c r="U10104" s="301"/>
      <c r="V10104" s="301"/>
      <c r="W10104" s="301"/>
      <c r="X10104" s="301"/>
      <c r="Y10104" s="301"/>
      <c r="Z10104" s="301"/>
      <c r="AA10104" s="301"/>
      <c r="AB10104" s="301"/>
      <c r="AC10104" s="301"/>
      <c r="AD10104" s="301"/>
      <c r="AE10104" s="301"/>
      <c r="AF10104" s="301"/>
      <c r="AG10104" s="301"/>
      <c r="AH10104" s="301"/>
      <c r="AI10104" s="301"/>
    </row>
    <row r="10105" spans="18:35" ht="80.099999999999994" customHeight="1" x14ac:dyDescent="0.2">
      <c r="R10105" s="301"/>
      <c r="S10105" s="301"/>
      <c r="T10105" s="301"/>
      <c r="U10105" s="301"/>
      <c r="V10105" s="301"/>
      <c r="W10105" s="301"/>
      <c r="X10105" s="301"/>
      <c r="Y10105" s="301"/>
      <c r="Z10105" s="301"/>
      <c r="AA10105" s="301"/>
      <c r="AB10105" s="301"/>
      <c r="AC10105" s="301"/>
      <c r="AD10105" s="301"/>
      <c r="AE10105" s="301"/>
      <c r="AF10105" s="301"/>
      <c r="AG10105" s="301"/>
      <c r="AH10105" s="301"/>
      <c r="AI10105" s="301"/>
    </row>
    <row r="10106" spans="18:35" ht="80.099999999999994" customHeight="1" x14ac:dyDescent="0.2">
      <c r="R10106" s="301"/>
      <c r="S10106" s="301"/>
      <c r="T10106" s="301"/>
      <c r="U10106" s="301"/>
      <c r="V10106" s="301"/>
      <c r="W10106" s="301"/>
      <c r="X10106" s="301"/>
      <c r="Y10106" s="301"/>
      <c r="Z10106" s="301"/>
      <c r="AA10106" s="301"/>
      <c r="AB10106" s="301"/>
      <c r="AC10106" s="301"/>
      <c r="AD10106" s="301"/>
      <c r="AE10106" s="301"/>
      <c r="AF10106" s="301"/>
      <c r="AG10106" s="301"/>
      <c r="AH10106" s="301"/>
      <c r="AI10106" s="301"/>
    </row>
    <row r="10107" spans="18:35" ht="80.099999999999994" customHeight="1" x14ac:dyDescent="0.2">
      <c r="R10107" s="301"/>
      <c r="S10107" s="301"/>
      <c r="T10107" s="301"/>
      <c r="U10107" s="301"/>
      <c r="V10107" s="301"/>
      <c r="W10107" s="301"/>
      <c r="X10107" s="301"/>
      <c r="Y10107" s="301"/>
      <c r="Z10107" s="301"/>
      <c r="AA10107" s="301"/>
      <c r="AB10107" s="301"/>
      <c r="AC10107" s="301"/>
      <c r="AD10107" s="301"/>
      <c r="AE10107" s="301"/>
      <c r="AF10107" s="301"/>
      <c r="AG10107" s="301"/>
      <c r="AH10107" s="301"/>
      <c r="AI10107" s="301"/>
    </row>
    <row r="10108" spans="18:35" ht="80.099999999999994" customHeight="1" x14ac:dyDescent="0.2">
      <c r="R10108" s="301"/>
      <c r="S10108" s="301"/>
      <c r="T10108" s="301"/>
      <c r="U10108" s="301"/>
      <c r="V10108" s="301"/>
      <c r="W10108" s="301"/>
      <c r="X10108" s="301"/>
      <c r="Y10108" s="301"/>
      <c r="Z10108" s="301"/>
      <c r="AA10108" s="301"/>
      <c r="AB10108" s="301"/>
      <c r="AC10108" s="301"/>
      <c r="AD10108" s="301"/>
      <c r="AE10108" s="301"/>
      <c r="AF10108" s="301"/>
      <c r="AG10108" s="301"/>
      <c r="AH10108" s="301"/>
      <c r="AI10108" s="301"/>
    </row>
    <row r="10109" spans="18:35" ht="80.099999999999994" customHeight="1" x14ac:dyDescent="0.2">
      <c r="R10109" s="301"/>
      <c r="S10109" s="301"/>
      <c r="T10109" s="301"/>
      <c r="U10109" s="301"/>
      <c r="V10109" s="301"/>
      <c r="W10109" s="301"/>
      <c r="X10109" s="301"/>
      <c r="Y10109" s="301"/>
      <c r="Z10109" s="301"/>
      <c r="AA10109" s="301"/>
      <c r="AB10109" s="301"/>
      <c r="AC10109" s="301"/>
      <c r="AD10109" s="301"/>
      <c r="AE10109" s="301"/>
      <c r="AF10109" s="301"/>
      <c r="AG10109" s="301"/>
      <c r="AH10109" s="301"/>
      <c r="AI10109" s="301"/>
    </row>
    <row r="10110" spans="18:35" ht="80.099999999999994" customHeight="1" x14ac:dyDescent="0.2">
      <c r="R10110" s="301"/>
      <c r="S10110" s="301"/>
      <c r="T10110" s="301"/>
      <c r="U10110" s="301"/>
      <c r="V10110" s="301"/>
      <c r="W10110" s="301"/>
      <c r="X10110" s="301"/>
      <c r="Y10110" s="301"/>
      <c r="Z10110" s="301"/>
      <c r="AA10110" s="301"/>
      <c r="AB10110" s="301"/>
      <c r="AC10110" s="301"/>
      <c r="AD10110" s="301"/>
      <c r="AE10110" s="301"/>
      <c r="AF10110" s="301"/>
      <c r="AG10110" s="301"/>
      <c r="AH10110" s="301"/>
      <c r="AI10110" s="301"/>
    </row>
    <row r="10111" spans="18:35" ht="80.099999999999994" customHeight="1" x14ac:dyDescent="0.2">
      <c r="R10111" s="301"/>
      <c r="S10111" s="301"/>
      <c r="T10111" s="301"/>
      <c r="U10111" s="301"/>
      <c r="V10111" s="301"/>
      <c r="W10111" s="301"/>
      <c r="X10111" s="301"/>
      <c r="Y10111" s="301"/>
      <c r="Z10111" s="301"/>
      <c r="AA10111" s="301"/>
      <c r="AB10111" s="301"/>
      <c r="AC10111" s="301"/>
      <c r="AD10111" s="301"/>
      <c r="AE10111" s="301"/>
      <c r="AF10111" s="301"/>
      <c r="AG10111" s="301"/>
      <c r="AH10111" s="301"/>
      <c r="AI10111" s="301"/>
    </row>
    <row r="10112" spans="18:35" ht="80.099999999999994" customHeight="1" x14ac:dyDescent="0.2">
      <c r="R10112" s="301"/>
      <c r="S10112" s="301"/>
      <c r="T10112" s="301"/>
      <c r="U10112" s="301"/>
      <c r="V10112" s="301"/>
      <c r="W10112" s="301"/>
      <c r="X10112" s="301"/>
      <c r="Y10112" s="301"/>
      <c r="Z10112" s="301"/>
      <c r="AA10112" s="301"/>
      <c r="AB10112" s="301"/>
      <c r="AC10112" s="301"/>
      <c r="AD10112" s="301"/>
      <c r="AE10112" s="301"/>
      <c r="AF10112" s="301"/>
      <c r="AG10112" s="301"/>
      <c r="AH10112" s="301"/>
      <c r="AI10112" s="301"/>
    </row>
    <row r="10113" spans="18:35" ht="80.099999999999994" customHeight="1" x14ac:dyDescent="0.2">
      <c r="R10113" s="301"/>
      <c r="S10113" s="301"/>
      <c r="T10113" s="301"/>
      <c r="U10113" s="301"/>
      <c r="V10113" s="301"/>
      <c r="W10113" s="301"/>
      <c r="X10113" s="301"/>
      <c r="Y10113" s="301"/>
      <c r="Z10113" s="301"/>
      <c r="AA10113" s="301"/>
      <c r="AB10113" s="301"/>
      <c r="AC10113" s="301"/>
      <c r="AD10113" s="301"/>
      <c r="AE10113" s="301"/>
      <c r="AF10113" s="301"/>
      <c r="AG10113" s="301"/>
      <c r="AH10113" s="301"/>
      <c r="AI10113" s="301"/>
    </row>
    <row r="10114" spans="18:35" ht="80.099999999999994" customHeight="1" x14ac:dyDescent="0.2">
      <c r="R10114" s="301"/>
      <c r="S10114" s="301"/>
      <c r="T10114" s="301"/>
      <c r="U10114" s="301"/>
      <c r="V10114" s="301"/>
      <c r="W10114" s="301"/>
      <c r="X10114" s="301"/>
      <c r="Y10114" s="301"/>
      <c r="Z10114" s="301"/>
      <c r="AA10114" s="301"/>
      <c r="AB10114" s="301"/>
      <c r="AC10114" s="301"/>
      <c r="AD10114" s="301"/>
      <c r="AE10114" s="301"/>
      <c r="AF10114" s="301"/>
      <c r="AG10114" s="301"/>
      <c r="AH10114" s="301"/>
      <c r="AI10114" s="301"/>
    </row>
    <row r="10115" spans="18:35" ht="80.099999999999994" customHeight="1" x14ac:dyDescent="0.2">
      <c r="R10115" s="301"/>
      <c r="S10115" s="301"/>
      <c r="T10115" s="301"/>
      <c r="U10115" s="301"/>
      <c r="V10115" s="301"/>
      <c r="W10115" s="301"/>
      <c r="X10115" s="301"/>
      <c r="Y10115" s="301"/>
      <c r="Z10115" s="301"/>
      <c r="AA10115" s="301"/>
      <c r="AB10115" s="301"/>
      <c r="AC10115" s="301"/>
      <c r="AD10115" s="301"/>
      <c r="AE10115" s="301"/>
      <c r="AF10115" s="301"/>
      <c r="AG10115" s="301"/>
      <c r="AH10115" s="301"/>
      <c r="AI10115" s="301"/>
    </row>
    <row r="10116" spans="18:35" ht="80.099999999999994" customHeight="1" x14ac:dyDescent="0.2">
      <c r="R10116" s="301"/>
      <c r="S10116" s="301"/>
      <c r="T10116" s="301"/>
      <c r="U10116" s="301"/>
      <c r="V10116" s="301"/>
      <c r="W10116" s="301"/>
      <c r="X10116" s="301"/>
      <c r="Y10116" s="301"/>
      <c r="Z10116" s="301"/>
      <c r="AA10116" s="301"/>
      <c r="AB10116" s="301"/>
      <c r="AC10116" s="301"/>
      <c r="AD10116" s="301"/>
      <c r="AE10116" s="301"/>
      <c r="AF10116" s="301"/>
      <c r="AG10116" s="301"/>
      <c r="AH10116" s="301"/>
      <c r="AI10116" s="301"/>
    </row>
    <row r="10117" spans="18:35" ht="80.099999999999994" customHeight="1" x14ac:dyDescent="0.2">
      <c r="R10117" s="301"/>
      <c r="S10117" s="301"/>
      <c r="T10117" s="301"/>
      <c r="U10117" s="301"/>
      <c r="V10117" s="301"/>
      <c r="W10117" s="301"/>
      <c r="X10117" s="301"/>
      <c r="Y10117" s="301"/>
      <c r="Z10117" s="301"/>
      <c r="AA10117" s="301"/>
      <c r="AB10117" s="301"/>
      <c r="AC10117" s="301"/>
      <c r="AD10117" s="301"/>
      <c r="AE10117" s="301"/>
      <c r="AF10117" s="301"/>
      <c r="AG10117" s="301"/>
      <c r="AH10117" s="301"/>
      <c r="AI10117" s="301"/>
    </row>
    <row r="10118" spans="18:35" ht="80.099999999999994" customHeight="1" x14ac:dyDescent="0.2">
      <c r="R10118" s="301"/>
      <c r="S10118" s="301"/>
      <c r="T10118" s="301"/>
      <c r="U10118" s="301"/>
      <c r="V10118" s="301"/>
      <c r="W10118" s="301"/>
      <c r="X10118" s="301"/>
      <c r="Y10118" s="301"/>
      <c r="Z10118" s="301"/>
      <c r="AA10118" s="301"/>
      <c r="AB10118" s="301"/>
      <c r="AC10118" s="301"/>
      <c r="AD10118" s="301"/>
      <c r="AE10118" s="301"/>
      <c r="AF10118" s="301"/>
      <c r="AG10118" s="301"/>
      <c r="AH10118" s="301"/>
      <c r="AI10118" s="301"/>
    </row>
    <row r="10119" spans="18:35" ht="80.099999999999994" customHeight="1" x14ac:dyDescent="0.2">
      <c r="R10119" s="301"/>
      <c r="S10119" s="301"/>
      <c r="T10119" s="301"/>
      <c r="U10119" s="301"/>
      <c r="V10119" s="301"/>
      <c r="W10119" s="301"/>
      <c r="X10119" s="301"/>
      <c r="Y10119" s="301"/>
      <c r="Z10119" s="301"/>
      <c r="AA10119" s="301"/>
      <c r="AB10119" s="301"/>
      <c r="AC10119" s="301"/>
      <c r="AD10119" s="301"/>
      <c r="AE10119" s="301"/>
      <c r="AF10119" s="301"/>
      <c r="AG10119" s="301"/>
      <c r="AH10119" s="301"/>
      <c r="AI10119" s="301"/>
    </row>
    <row r="10120" spans="18:35" ht="80.099999999999994" customHeight="1" x14ac:dyDescent="0.2">
      <c r="R10120" s="301"/>
      <c r="S10120" s="301"/>
      <c r="T10120" s="301"/>
      <c r="U10120" s="301"/>
      <c r="V10120" s="301"/>
      <c r="W10120" s="301"/>
      <c r="X10120" s="301"/>
      <c r="Y10120" s="301"/>
      <c r="Z10120" s="301"/>
      <c r="AA10120" s="301"/>
      <c r="AB10120" s="301"/>
      <c r="AC10120" s="301"/>
      <c r="AD10120" s="301"/>
      <c r="AE10120" s="301"/>
      <c r="AF10120" s="301"/>
      <c r="AG10120" s="301"/>
      <c r="AH10120" s="301"/>
      <c r="AI10120" s="301"/>
    </row>
    <row r="10121" spans="18:35" ht="80.099999999999994" customHeight="1" x14ac:dyDescent="0.2">
      <c r="R10121" s="301"/>
      <c r="S10121" s="301"/>
      <c r="T10121" s="301"/>
      <c r="U10121" s="301"/>
      <c r="V10121" s="301"/>
      <c r="W10121" s="301"/>
      <c r="X10121" s="301"/>
      <c r="Y10121" s="301"/>
      <c r="Z10121" s="301"/>
      <c r="AA10121" s="301"/>
      <c r="AB10121" s="301"/>
      <c r="AC10121" s="301"/>
      <c r="AD10121" s="301"/>
      <c r="AE10121" s="301"/>
      <c r="AF10121" s="301"/>
      <c r="AG10121" s="301"/>
      <c r="AH10121" s="301"/>
      <c r="AI10121" s="301"/>
    </row>
    <row r="10122" spans="18:35" ht="80.099999999999994" customHeight="1" x14ac:dyDescent="0.2">
      <c r="R10122" s="301"/>
      <c r="S10122" s="301"/>
      <c r="T10122" s="301"/>
      <c r="U10122" s="301"/>
      <c r="V10122" s="301"/>
      <c r="W10122" s="301"/>
      <c r="X10122" s="301"/>
      <c r="Y10122" s="301"/>
      <c r="Z10122" s="301"/>
      <c r="AA10122" s="301"/>
      <c r="AB10122" s="301"/>
      <c r="AC10122" s="301"/>
      <c r="AD10122" s="301"/>
      <c r="AE10122" s="301"/>
      <c r="AF10122" s="301"/>
      <c r="AG10122" s="301"/>
      <c r="AH10122" s="301"/>
      <c r="AI10122" s="301"/>
    </row>
    <row r="10123" spans="18:35" ht="80.099999999999994" customHeight="1" x14ac:dyDescent="0.2">
      <c r="R10123" s="301"/>
      <c r="S10123" s="301"/>
      <c r="T10123" s="301"/>
      <c r="U10123" s="301"/>
      <c r="V10123" s="301"/>
      <c r="W10123" s="301"/>
      <c r="X10123" s="301"/>
      <c r="Y10123" s="301"/>
      <c r="Z10123" s="301"/>
      <c r="AA10123" s="301"/>
      <c r="AB10123" s="301"/>
      <c r="AC10123" s="301"/>
      <c r="AD10123" s="301"/>
      <c r="AE10123" s="301"/>
      <c r="AF10123" s="301"/>
      <c r="AG10123" s="301"/>
      <c r="AH10123" s="301"/>
      <c r="AI10123" s="301"/>
    </row>
    <row r="10124" spans="18:35" ht="80.099999999999994" customHeight="1" x14ac:dyDescent="0.2">
      <c r="R10124" s="301"/>
      <c r="S10124" s="301"/>
      <c r="T10124" s="301"/>
      <c r="U10124" s="301"/>
      <c r="V10124" s="301"/>
      <c r="W10124" s="301"/>
      <c r="X10124" s="301"/>
      <c r="Y10124" s="301"/>
      <c r="Z10124" s="301"/>
      <c r="AA10124" s="301"/>
      <c r="AB10124" s="301"/>
      <c r="AC10124" s="301"/>
      <c r="AD10124" s="301"/>
      <c r="AE10124" s="301"/>
      <c r="AF10124" s="301"/>
      <c r="AG10124" s="301"/>
      <c r="AH10124" s="301"/>
      <c r="AI10124" s="301"/>
    </row>
    <row r="10125" spans="18:35" ht="80.099999999999994" customHeight="1" x14ac:dyDescent="0.2">
      <c r="R10125" s="301"/>
      <c r="S10125" s="301"/>
      <c r="T10125" s="301"/>
      <c r="U10125" s="301"/>
      <c r="V10125" s="301"/>
      <c r="W10125" s="301"/>
      <c r="X10125" s="301"/>
      <c r="Y10125" s="301"/>
      <c r="Z10125" s="301"/>
      <c r="AA10125" s="301"/>
      <c r="AB10125" s="301"/>
      <c r="AC10125" s="301"/>
      <c r="AD10125" s="301"/>
      <c r="AE10125" s="301"/>
      <c r="AF10125" s="301"/>
      <c r="AG10125" s="301"/>
      <c r="AH10125" s="301"/>
      <c r="AI10125" s="301"/>
    </row>
    <row r="10126" spans="18:35" ht="80.099999999999994" customHeight="1" x14ac:dyDescent="0.2">
      <c r="R10126" s="301"/>
      <c r="S10126" s="301"/>
      <c r="T10126" s="301"/>
      <c r="U10126" s="301"/>
      <c r="V10126" s="301"/>
      <c r="W10126" s="301"/>
      <c r="X10126" s="301"/>
      <c r="Y10126" s="301"/>
      <c r="Z10126" s="301"/>
      <c r="AA10126" s="301"/>
      <c r="AB10126" s="301"/>
      <c r="AC10126" s="301"/>
      <c r="AD10126" s="301"/>
      <c r="AE10126" s="301"/>
      <c r="AF10126" s="301"/>
      <c r="AG10126" s="301"/>
      <c r="AH10126" s="301"/>
      <c r="AI10126" s="301"/>
    </row>
    <row r="10127" spans="18:35" ht="80.099999999999994" customHeight="1" x14ac:dyDescent="0.2">
      <c r="R10127" s="301"/>
      <c r="S10127" s="301"/>
      <c r="T10127" s="301"/>
      <c r="U10127" s="301"/>
      <c r="V10127" s="301"/>
      <c r="W10127" s="301"/>
      <c r="X10127" s="301"/>
      <c r="Y10127" s="301"/>
      <c r="Z10127" s="301"/>
      <c r="AA10127" s="301"/>
      <c r="AB10127" s="301"/>
      <c r="AC10127" s="301"/>
      <c r="AD10127" s="301"/>
      <c r="AE10127" s="301"/>
      <c r="AF10127" s="301"/>
      <c r="AG10127" s="301"/>
      <c r="AH10127" s="301"/>
      <c r="AI10127" s="301"/>
    </row>
    <row r="10128" spans="18:35" ht="80.099999999999994" customHeight="1" x14ac:dyDescent="0.2">
      <c r="R10128" s="301"/>
      <c r="S10128" s="301"/>
      <c r="T10128" s="301"/>
      <c r="U10128" s="301"/>
      <c r="V10128" s="301"/>
      <c r="W10128" s="301"/>
      <c r="X10128" s="301"/>
      <c r="Y10128" s="301"/>
      <c r="Z10128" s="301"/>
      <c r="AA10128" s="301"/>
      <c r="AB10128" s="301"/>
      <c r="AC10128" s="301"/>
      <c r="AD10128" s="301"/>
      <c r="AE10128" s="301"/>
      <c r="AF10128" s="301"/>
      <c r="AG10128" s="301"/>
      <c r="AH10128" s="301"/>
      <c r="AI10128" s="301"/>
    </row>
    <row r="10129" spans="18:35" ht="80.099999999999994" customHeight="1" x14ac:dyDescent="0.2">
      <c r="R10129" s="301"/>
      <c r="S10129" s="301"/>
      <c r="T10129" s="301"/>
      <c r="U10129" s="301"/>
      <c r="V10129" s="301"/>
      <c r="W10129" s="301"/>
      <c r="X10129" s="301"/>
      <c r="Y10129" s="301"/>
      <c r="Z10129" s="301"/>
      <c r="AA10129" s="301"/>
      <c r="AB10129" s="301"/>
      <c r="AC10129" s="301"/>
      <c r="AD10129" s="301"/>
      <c r="AE10129" s="301"/>
      <c r="AF10129" s="301"/>
      <c r="AG10129" s="301"/>
      <c r="AH10129" s="301"/>
      <c r="AI10129" s="301"/>
    </row>
    <row r="10130" spans="18:35" ht="80.099999999999994" customHeight="1" x14ac:dyDescent="0.2">
      <c r="R10130" s="301"/>
      <c r="S10130" s="301"/>
      <c r="T10130" s="301"/>
      <c r="U10130" s="301"/>
      <c r="V10130" s="301"/>
      <c r="W10130" s="301"/>
      <c r="X10130" s="301"/>
      <c r="Y10130" s="301"/>
      <c r="Z10130" s="301"/>
      <c r="AA10130" s="301"/>
      <c r="AB10130" s="301"/>
      <c r="AC10130" s="301"/>
      <c r="AD10130" s="301"/>
      <c r="AE10130" s="301"/>
      <c r="AF10130" s="301"/>
      <c r="AG10130" s="301"/>
      <c r="AH10130" s="301"/>
      <c r="AI10130" s="301"/>
    </row>
    <row r="10131" spans="18:35" ht="80.099999999999994" customHeight="1" x14ac:dyDescent="0.2">
      <c r="R10131" s="301"/>
      <c r="S10131" s="301"/>
      <c r="T10131" s="301"/>
      <c r="U10131" s="301"/>
      <c r="V10131" s="301"/>
      <c r="W10131" s="301"/>
      <c r="X10131" s="301"/>
      <c r="Y10131" s="301"/>
      <c r="Z10131" s="301"/>
      <c r="AA10131" s="301"/>
      <c r="AB10131" s="301"/>
      <c r="AC10131" s="301"/>
      <c r="AD10131" s="301"/>
      <c r="AE10131" s="301"/>
      <c r="AF10131" s="301"/>
      <c r="AG10131" s="301"/>
      <c r="AH10131" s="301"/>
      <c r="AI10131" s="301"/>
    </row>
    <row r="10132" spans="18:35" ht="80.099999999999994" customHeight="1" x14ac:dyDescent="0.2">
      <c r="R10132" s="301"/>
      <c r="S10132" s="301"/>
      <c r="T10132" s="301"/>
      <c r="U10132" s="301"/>
      <c r="V10132" s="301"/>
      <c r="W10132" s="301"/>
      <c r="X10132" s="301"/>
      <c r="Y10132" s="301"/>
      <c r="Z10132" s="301"/>
      <c r="AA10132" s="301"/>
      <c r="AB10132" s="301"/>
      <c r="AC10132" s="301"/>
      <c r="AD10132" s="301"/>
      <c r="AE10132" s="301"/>
      <c r="AF10132" s="301"/>
      <c r="AG10132" s="301"/>
      <c r="AH10132" s="301"/>
      <c r="AI10132" s="301"/>
    </row>
    <row r="10133" spans="18:35" ht="80.099999999999994" customHeight="1" x14ac:dyDescent="0.2">
      <c r="R10133" s="301"/>
      <c r="S10133" s="301"/>
      <c r="T10133" s="301"/>
      <c r="U10133" s="301"/>
      <c r="V10133" s="301"/>
      <c r="W10133" s="301"/>
      <c r="X10133" s="301"/>
      <c r="Y10133" s="301"/>
      <c r="Z10133" s="301"/>
      <c r="AA10133" s="301"/>
      <c r="AB10133" s="301"/>
      <c r="AC10133" s="301"/>
      <c r="AD10133" s="301"/>
      <c r="AE10133" s="301"/>
      <c r="AF10133" s="301"/>
      <c r="AG10133" s="301"/>
      <c r="AH10133" s="301"/>
      <c r="AI10133" s="301"/>
    </row>
    <row r="10134" spans="18:35" ht="80.099999999999994" customHeight="1" x14ac:dyDescent="0.2">
      <c r="R10134" s="301"/>
      <c r="S10134" s="301"/>
      <c r="T10134" s="301"/>
      <c r="U10134" s="301"/>
      <c r="V10134" s="301"/>
      <c r="W10134" s="301"/>
      <c r="X10134" s="301"/>
      <c r="Y10134" s="301"/>
      <c r="Z10134" s="301"/>
      <c r="AA10134" s="301"/>
      <c r="AB10134" s="301"/>
      <c r="AC10134" s="301"/>
      <c r="AD10134" s="301"/>
      <c r="AE10134" s="301"/>
      <c r="AF10134" s="301"/>
      <c r="AG10134" s="301"/>
      <c r="AH10134" s="301"/>
      <c r="AI10134" s="301"/>
    </row>
    <row r="10135" spans="18:35" ht="80.099999999999994" customHeight="1" x14ac:dyDescent="0.2">
      <c r="R10135" s="301"/>
      <c r="S10135" s="301"/>
      <c r="T10135" s="301"/>
      <c r="U10135" s="301"/>
      <c r="V10135" s="301"/>
      <c r="W10135" s="301"/>
      <c r="X10135" s="301"/>
      <c r="Y10135" s="301"/>
      <c r="Z10135" s="301"/>
      <c r="AA10135" s="301"/>
      <c r="AB10135" s="301"/>
      <c r="AC10135" s="301"/>
      <c r="AD10135" s="301"/>
      <c r="AE10135" s="301"/>
      <c r="AF10135" s="301"/>
      <c r="AG10135" s="301"/>
      <c r="AH10135" s="301"/>
      <c r="AI10135" s="301"/>
    </row>
    <row r="10136" spans="18:35" ht="80.099999999999994" customHeight="1" x14ac:dyDescent="0.2">
      <c r="R10136" s="301"/>
      <c r="S10136" s="301"/>
      <c r="T10136" s="301"/>
      <c r="U10136" s="301"/>
      <c r="V10136" s="301"/>
      <c r="W10136" s="301"/>
      <c r="X10136" s="301"/>
      <c r="Y10136" s="301"/>
      <c r="Z10136" s="301"/>
      <c r="AA10136" s="301"/>
      <c r="AB10136" s="301"/>
      <c r="AC10136" s="301"/>
      <c r="AD10136" s="301"/>
      <c r="AE10136" s="301"/>
      <c r="AF10136" s="301"/>
      <c r="AG10136" s="301"/>
      <c r="AH10136" s="301"/>
      <c r="AI10136" s="301"/>
    </row>
    <row r="10137" spans="18:35" ht="80.099999999999994" customHeight="1" x14ac:dyDescent="0.2">
      <c r="R10137" s="301"/>
      <c r="S10137" s="301"/>
      <c r="T10137" s="301"/>
      <c r="U10137" s="301"/>
      <c r="V10137" s="301"/>
      <c r="W10137" s="301"/>
      <c r="X10137" s="301"/>
      <c r="Y10137" s="301"/>
      <c r="Z10137" s="301"/>
      <c r="AA10137" s="301"/>
      <c r="AB10137" s="301"/>
      <c r="AC10137" s="301"/>
      <c r="AD10137" s="301"/>
      <c r="AE10137" s="301"/>
      <c r="AF10137" s="301"/>
      <c r="AG10137" s="301"/>
      <c r="AH10137" s="301"/>
      <c r="AI10137" s="301"/>
    </row>
    <row r="10138" spans="18:35" ht="80.099999999999994" customHeight="1" x14ac:dyDescent="0.2">
      <c r="R10138" s="301"/>
      <c r="S10138" s="301"/>
      <c r="T10138" s="301"/>
      <c r="U10138" s="301"/>
      <c r="V10138" s="301"/>
      <c r="W10138" s="301"/>
      <c r="X10138" s="301"/>
      <c r="Y10138" s="301"/>
      <c r="Z10138" s="301"/>
      <c r="AA10138" s="301"/>
      <c r="AB10138" s="301"/>
      <c r="AC10138" s="301"/>
      <c r="AD10138" s="301"/>
      <c r="AE10138" s="301"/>
      <c r="AF10138" s="301"/>
      <c r="AG10138" s="301"/>
      <c r="AH10138" s="301"/>
      <c r="AI10138" s="301"/>
    </row>
    <row r="10139" spans="18:35" ht="80.099999999999994" customHeight="1" x14ac:dyDescent="0.2">
      <c r="R10139" s="301"/>
      <c r="S10139" s="301"/>
      <c r="T10139" s="301"/>
      <c r="U10139" s="301"/>
      <c r="V10139" s="301"/>
      <c r="W10139" s="301"/>
      <c r="X10139" s="301"/>
      <c r="Y10139" s="301"/>
      <c r="Z10139" s="301"/>
      <c r="AA10139" s="301"/>
      <c r="AB10139" s="301"/>
      <c r="AC10139" s="301"/>
      <c r="AD10139" s="301"/>
      <c r="AE10139" s="301"/>
      <c r="AF10139" s="301"/>
      <c r="AG10139" s="301"/>
      <c r="AH10139" s="301"/>
      <c r="AI10139" s="301"/>
    </row>
    <row r="10140" spans="18:35" ht="80.099999999999994" customHeight="1" x14ac:dyDescent="0.2">
      <c r="R10140" s="301"/>
      <c r="S10140" s="301"/>
      <c r="T10140" s="301"/>
      <c r="U10140" s="301"/>
      <c r="V10140" s="301"/>
      <c r="W10140" s="301"/>
      <c r="X10140" s="301"/>
      <c r="Y10140" s="301"/>
      <c r="Z10140" s="301"/>
      <c r="AA10140" s="301"/>
      <c r="AB10140" s="301"/>
      <c r="AC10140" s="301"/>
      <c r="AD10140" s="301"/>
      <c r="AE10140" s="301"/>
      <c r="AF10140" s="301"/>
      <c r="AG10140" s="301"/>
      <c r="AH10140" s="301"/>
      <c r="AI10140" s="301"/>
    </row>
    <row r="10141" spans="18:35" ht="80.099999999999994" customHeight="1" x14ac:dyDescent="0.2">
      <c r="R10141" s="301"/>
      <c r="S10141" s="301"/>
      <c r="T10141" s="301"/>
      <c r="U10141" s="301"/>
      <c r="V10141" s="301"/>
      <c r="W10141" s="301"/>
      <c r="X10141" s="301"/>
      <c r="Y10141" s="301"/>
      <c r="Z10141" s="301"/>
      <c r="AA10141" s="301"/>
      <c r="AB10141" s="301"/>
      <c r="AC10141" s="301"/>
      <c r="AD10141" s="301"/>
      <c r="AE10141" s="301"/>
      <c r="AF10141" s="301"/>
      <c r="AG10141" s="301"/>
      <c r="AH10141" s="301"/>
      <c r="AI10141" s="301"/>
    </row>
    <row r="10142" spans="18:35" ht="80.099999999999994" customHeight="1" x14ac:dyDescent="0.2">
      <c r="R10142" s="301"/>
      <c r="S10142" s="301"/>
      <c r="T10142" s="301"/>
      <c r="U10142" s="301"/>
      <c r="V10142" s="301"/>
      <c r="W10142" s="301"/>
      <c r="X10142" s="301"/>
      <c r="Y10142" s="301"/>
      <c r="Z10142" s="301"/>
      <c r="AA10142" s="301"/>
      <c r="AB10142" s="301"/>
      <c r="AC10142" s="301"/>
      <c r="AD10142" s="301"/>
      <c r="AE10142" s="301"/>
      <c r="AF10142" s="301"/>
      <c r="AG10142" s="301"/>
      <c r="AH10142" s="301"/>
      <c r="AI10142" s="301"/>
    </row>
    <row r="10143" spans="18:35" ht="80.099999999999994" customHeight="1" x14ac:dyDescent="0.2">
      <c r="R10143" s="301"/>
      <c r="S10143" s="301"/>
      <c r="T10143" s="301"/>
      <c r="U10143" s="301"/>
      <c r="V10143" s="301"/>
      <c r="W10143" s="301"/>
      <c r="X10143" s="301"/>
      <c r="Y10143" s="301"/>
      <c r="Z10143" s="301"/>
      <c r="AA10143" s="301"/>
      <c r="AB10143" s="301"/>
      <c r="AC10143" s="301"/>
      <c r="AD10143" s="301"/>
      <c r="AE10143" s="301"/>
      <c r="AF10143" s="301"/>
      <c r="AG10143" s="301"/>
      <c r="AH10143" s="301"/>
      <c r="AI10143" s="301"/>
    </row>
    <row r="10144" spans="18:35" ht="80.099999999999994" customHeight="1" x14ac:dyDescent="0.2">
      <c r="R10144" s="301"/>
      <c r="S10144" s="301"/>
      <c r="T10144" s="301"/>
      <c r="U10144" s="301"/>
      <c r="V10144" s="301"/>
      <c r="W10144" s="301"/>
      <c r="X10144" s="301"/>
      <c r="Y10144" s="301"/>
      <c r="Z10144" s="301"/>
      <c r="AA10144" s="301"/>
      <c r="AB10144" s="301"/>
      <c r="AC10144" s="301"/>
      <c r="AD10144" s="301"/>
      <c r="AE10144" s="301"/>
      <c r="AF10144" s="301"/>
      <c r="AG10144" s="301"/>
      <c r="AH10144" s="301"/>
      <c r="AI10144" s="301"/>
    </row>
    <row r="10145" spans="18:35" ht="80.099999999999994" customHeight="1" x14ac:dyDescent="0.2">
      <c r="R10145" s="301"/>
      <c r="S10145" s="301"/>
      <c r="T10145" s="301"/>
      <c r="U10145" s="301"/>
      <c r="V10145" s="301"/>
      <c r="W10145" s="301"/>
      <c r="X10145" s="301"/>
      <c r="Y10145" s="301"/>
      <c r="Z10145" s="301"/>
      <c r="AA10145" s="301"/>
      <c r="AB10145" s="301"/>
      <c r="AC10145" s="301"/>
      <c r="AD10145" s="301"/>
      <c r="AE10145" s="301"/>
      <c r="AF10145" s="301"/>
      <c r="AG10145" s="301"/>
      <c r="AH10145" s="301"/>
      <c r="AI10145" s="301"/>
    </row>
    <row r="10146" spans="18:35" ht="80.099999999999994" customHeight="1" x14ac:dyDescent="0.2">
      <c r="R10146" s="301"/>
      <c r="S10146" s="301"/>
      <c r="T10146" s="301"/>
      <c r="U10146" s="301"/>
      <c r="V10146" s="301"/>
      <c r="W10146" s="301"/>
      <c r="X10146" s="301"/>
      <c r="Y10146" s="301"/>
      <c r="Z10146" s="301"/>
      <c r="AA10146" s="301"/>
      <c r="AB10146" s="301"/>
      <c r="AC10146" s="301"/>
      <c r="AD10146" s="301"/>
      <c r="AE10146" s="301"/>
      <c r="AF10146" s="301"/>
      <c r="AG10146" s="301"/>
      <c r="AH10146" s="301"/>
      <c r="AI10146" s="301"/>
    </row>
    <row r="10147" spans="18:35" ht="80.099999999999994" customHeight="1" x14ac:dyDescent="0.2">
      <c r="R10147" s="301"/>
      <c r="S10147" s="301"/>
      <c r="T10147" s="301"/>
      <c r="U10147" s="301"/>
      <c r="V10147" s="301"/>
      <c r="W10147" s="301"/>
      <c r="X10147" s="301"/>
      <c r="Y10147" s="301"/>
      <c r="Z10147" s="301"/>
      <c r="AA10147" s="301"/>
      <c r="AB10147" s="301"/>
      <c r="AC10147" s="301"/>
      <c r="AD10147" s="301"/>
      <c r="AE10147" s="301"/>
      <c r="AF10147" s="301"/>
      <c r="AG10147" s="301"/>
      <c r="AH10147" s="301"/>
      <c r="AI10147" s="301"/>
    </row>
    <row r="10148" spans="18:35" ht="80.099999999999994" customHeight="1" x14ac:dyDescent="0.2">
      <c r="R10148" s="301"/>
      <c r="S10148" s="301"/>
      <c r="T10148" s="301"/>
      <c r="U10148" s="301"/>
      <c r="V10148" s="301"/>
      <c r="W10148" s="301"/>
      <c r="X10148" s="301"/>
      <c r="Y10148" s="301"/>
      <c r="Z10148" s="301"/>
      <c r="AA10148" s="301"/>
      <c r="AB10148" s="301"/>
      <c r="AC10148" s="301"/>
      <c r="AD10148" s="301"/>
      <c r="AE10148" s="301"/>
      <c r="AF10148" s="301"/>
      <c r="AG10148" s="301"/>
      <c r="AH10148" s="301"/>
      <c r="AI10148" s="301"/>
    </row>
    <row r="10149" spans="18:35" ht="80.099999999999994" customHeight="1" x14ac:dyDescent="0.2">
      <c r="R10149" s="301"/>
      <c r="S10149" s="301"/>
      <c r="T10149" s="301"/>
      <c r="U10149" s="301"/>
      <c r="V10149" s="301"/>
      <c r="W10149" s="301"/>
      <c r="X10149" s="301"/>
      <c r="Y10149" s="301"/>
      <c r="Z10149" s="301"/>
      <c r="AA10149" s="301"/>
      <c r="AB10149" s="301"/>
      <c r="AC10149" s="301"/>
      <c r="AD10149" s="301"/>
      <c r="AE10149" s="301"/>
      <c r="AF10149" s="301"/>
      <c r="AG10149" s="301"/>
      <c r="AH10149" s="301"/>
      <c r="AI10149" s="301"/>
    </row>
    <row r="10150" spans="18:35" ht="80.099999999999994" customHeight="1" x14ac:dyDescent="0.2">
      <c r="R10150" s="301"/>
      <c r="S10150" s="301"/>
      <c r="T10150" s="301"/>
      <c r="U10150" s="301"/>
      <c r="V10150" s="301"/>
      <c r="W10150" s="301"/>
      <c r="X10150" s="301"/>
      <c r="Y10150" s="301"/>
      <c r="Z10150" s="301"/>
      <c r="AA10150" s="301"/>
      <c r="AB10150" s="301"/>
      <c r="AC10150" s="301"/>
      <c r="AD10150" s="301"/>
      <c r="AE10150" s="301"/>
      <c r="AF10150" s="301"/>
      <c r="AG10150" s="301"/>
      <c r="AH10150" s="301"/>
      <c r="AI10150" s="301"/>
    </row>
    <row r="10151" spans="18:35" ht="80.099999999999994" customHeight="1" x14ac:dyDescent="0.2">
      <c r="R10151" s="301"/>
      <c r="S10151" s="301"/>
      <c r="T10151" s="301"/>
      <c r="U10151" s="301"/>
      <c r="V10151" s="301"/>
      <c r="W10151" s="301"/>
      <c r="X10151" s="301"/>
      <c r="Y10151" s="301"/>
      <c r="Z10151" s="301"/>
      <c r="AA10151" s="301"/>
      <c r="AB10151" s="301"/>
      <c r="AC10151" s="301"/>
      <c r="AD10151" s="301"/>
      <c r="AE10151" s="301"/>
      <c r="AF10151" s="301"/>
      <c r="AG10151" s="301"/>
      <c r="AH10151" s="301"/>
      <c r="AI10151" s="301"/>
    </row>
    <row r="10152" spans="18:35" ht="80.099999999999994" customHeight="1" x14ac:dyDescent="0.2">
      <c r="R10152" s="301"/>
      <c r="S10152" s="301"/>
      <c r="T10152" s="301"/>
      <c r="U10152" s="301"/>
      <c r="V10152" s="301"/>
      <c r="W10152" s="301"/>
      <c r="X10152" s="301"/>
      <c r="Y10152" s="301"/>
      <c r="Z10152" s="301"/>
      <c r="AA10152" s="301"/>
      <c r="AB10152" s="301"/>
      <c r="AC10152" s="301"/>
      <c r="AD10152" s="301"/>
      <c r="AE10152" s="301"/>
      <c r="AF10152" s="301"/>
      <c r="AG10152" s="301"/>
      <c r="AH10152" s="301"/>
      <c r="AI10152" s="301"/>
    </row>
    <row r="10153" spans="18:35" ht="80.099999999999994" customHeight="1" x14ac:dyDescent="0.2">
      <c r="R10153" s="301"/>
      <c r="S10153" s="301"/>
      <c r="T10153" s="301"/>
      <c r="U10153" s="301"/>
      <c r="V10153" s="301"/>
      <c r="W10153" s="301"/>
      <c r="X10153" s="301"/>
      <c r="Y10153" s="301"/>
      <c r="Z10153" s="301"/>
      <c r="AA10153" s="301"/>
      <c r="AB10153" s="301"/>
      <c r="AC10153" s="301"/>
      <c r="AD10153" s="301"/>
      <c r="AE10153" s="301"/>
      <c r="AF10153" s="301"/>
      <c r="AG10153" s="301"/>
      <c r="AH10153" s="301"/>
      <c r="AI10153" s="301"/>
    </row>
    <row r="10154" spans="18:35" ht="80.099999999999994" customHeight="1" x14ac:dyDescent="0.2">
      <c r="R10154" s="301"/>
      <c r="S10154" s="301"/>
      <c r="T10154" s="301"/>
      <c r="U10154" s="301"/>
      <c r="V10154" s="301"/>
      <c r="W10154" s="301"/>
      <c r="X10154" s="301"/>
      <c r="Y10154" s="301"/>
      <c r="Z10154" s="301"/>
      <c r="AA10154" s="301"/>
      <c r="AB10154" s="301"/>
      <c r="AC10154" s="301"/>
      <c r="AD10154" s="301"/>
      <c r="AE10154" s="301"/>
      <c r="AF10154" s="301"/>
      <c r="AG10154" s="301"/>
      <c r="AH10154" s="301"/>
      <c r="AI10154" s="301"/>
    </row>
    <row r="10155" spans="18:35" ht="80.099999999999994" customHeight="1" x14ac:dyDescent="0.2">
      <c r="R10155" s="301"/>
      <c r="S10155" s="301"/>
      <c r="T10155" s="301"/>
      <c r="U10155" s="301"/>
      <c r="V10155" s="301"/>
      <c r="W10155" s="301"/>
      <c r="X10155" s="301"/>
      <c r="Y10155" s="301"/>
      <c r="Z10155" s="301"/>
      <c r="AA10155" s="301"/>
      <c r="AB10155" s="301"/>
      <c r="AC10155" s="301"/>
      <c r="AD10155" s="301"/>
      <c r="AE10155" s="301"/>
      <c r="AF10155" s="301"/>
      <c r="AG10155" s="301"/>
      <c r="AH10155" s="301"/>
      <c r="AI10155" s="301"/>
    </row>
    <row r="10156" spans="18:35" ht="80.099999999999994" customHeight="1" x14ac:dyDescent="0.2">
      <c r="R10156" s="301"/>
      <c r="S10156" s="301"/>
      <c r="T10156" s="301"/>
      <c r="U10156" s="301"/>
      <c r="V10156" s="301"/>
      <c r="W10156" s="301"/>
      <c r="X10156" s="301"/>
      <c r="Y10156" s="301"/>
      <c r="Z10156" s="301"/>
      <c r="AA10156" s="301"/>
      <c r="AB10156" s="301"/>
      <c r="AC10156" s="301"/>
      <c r="AD10156" s="301"/>
      <c r="AE10156" s="301"/>
      <c r="AF10156" s="301"/>
      <c r="AG10156" s="301"/>
      <c r="AH10156" s="301"/>
      <c r="AI10156" s="301"/>
    </row>
    <row r="10157" spans="18:35" ht="80.099999999999994" customHeight="1" x14ac:dyDescent="0.2">
      <c r="R10157" s="301"/>
      <c r="S10157" s="301"/>
      <c r="T10157" s="301"/>
      <c r="U10157" s="301"/>
      <c r="V10157" s="301"/>
      <c r="W10157" s="301"/>
      <c r="X10157" s="301"/>
      <c r="Y10157" s="301"/>
      <c r="Z10157" s="301"/>
      <c r="AA10157" s="301"/>
      <c r="AB10157" s="301"/>
      <c r="AC10157" s="301"/>
      <c r="AD10157" s="301"/>
      <c r="AE10157" s="301"/>
      <c r="AF10157" s="301"/>
      <c r="AG10157" s="301"/>
      <c r="AH10157" s="301"/>
      <c r="AI10157" s="301"/>
    </row>
    <row r="10158" spans="18:35" ht="80.099999999999994" customHeight="1" x14ac:dyDescent="0.2">
      <c r="R10158" s="301"/>
      <c r="S10158" s="301"/>
      <c r="T10158" s="301"/>
      <c r="U10158" s="301"/>
      <c r="V10158" s="301"/>
      <c r="W10158" s="301"/>
      <c r="X10158" s="301"/>
      <c r="Y10158" s="301"/>
      <c r="Z10158" s="301"/>
      <c r="AA10158" s="301"/>
      <c r="AB10158" s="301"/>
      <c r="AC10158" s="301"/>
      <c r="AD10158" s="301"/>
      <c r="AE10158" s="301"/>
      <c r="AF10158" s="301"/>
      <c r="AG10158" s="301"/>
      <c r="AH10158" s="301"/>
      <c r="AI10158" s="301"/>
    </row>
    <row r="10159" spans="18:35" ht="80.099999999999994" customHeight="1" x14ac:dyDescent="0.2">
      <c r="R10159" s="301"/>
      <c r="S10159" s="301"/>
      <c r="T10159" s="301"/>
      <c r="U10159" s="301"/>
      <c r="V10159" s="301"/>
      <c r="W10159" s="301"/>
      <c r="X10159" s="301"/>
      <c r="Y10159" s="301"/>
      <c r="Z10159" s="301"/>
      <c r="AA10159" s="301"/>
      <c r="AB10159" s="301"/>
      <c r="AC10159" s="301"/>
      <c r="AD10159" s="301"/>
      <c r="AE10159" s="301"/>
      <c r="AF10159" s="301"/>
      <c r="AG10159" s="301"/>
      <c r="AH10159" s="301"/>
      <c r="AI10159" s="301"/>
    </row>
    <row r="10160" spans="18:35" ht="80.099999999999994" customHeight="1" x14ac:dyDescent="0.2">
      <c r="R10160" s="301"/>
      <c r="S10160" s="301"/>
      <c r="T10160" s="301"/>
      <c r="U10160" s="301"/>
      <c r="V10160" s="301"/>
      <c r="W10160" s="301"/>
      <c r="X10160" s="301"/>
      <c r="Y10160" s="301"/>
      <c r="Z10160" s="301"/>
      <c r="AA10160" s="301"/>
      <c r="AB10160" s="301"/>
      <c r="AC10160" s="301"/>
      <c r="AD10160" s="301"/>
      <c r="AE10160" s="301"/>
      <c r="AF10160" s="301"/>
      <c r="AG10160" s="301"/>
      <c r="AH10160" s="301"/>
      <c r="AI10160" s="301"/>
    </row>
    <row r="10161" spans="18:35" ht="80.099999999999994" customHeight="1" x14ac:dyDescent="0.2">
      <c r="R10161" s="301"/>
      <c r="S10161" s="301"/>
      <c r="T10161" s="301"/>
      <c r="U10161" s="301"/>
      <c r="V10161" s="301"/>
      <c r="W10161" s="301"/>
      <c r="X10161" s="301"/>
      <c r="Y10161" s="301"/>
      <c r="Z10161" s="301"/>
      <c r="AA10161" s="301"/>
      <c r="AB10161" s="301"/>
      <c r="AC10161" s="301"/>
      <c r="AD10161" s="301"/>
      <c r="AE10161" s="301"/>
      <c r="AF10161" s="301"/>
      <c r="AG10161" s="301"/>
      <c r="AH10161" s="301"/>
      <c r="AI10161" s="301"/>
    </row>
    <row r="10162" spans="18:35" ht="80.099999999999994" customHeight="1" x14ac:dyDescent="0.2">
      <c r="R10162" s="301"/>
      <c r="S10162" s="301"/>
      <c r="T10162" s="301"/>
      <c r="U10162" s="301"/>
      <c r="V10162" s="301"/>
      <c r="W10162" s="301"/>
      <c r="X10162" s="301"/>
      <c r="Y10162" s="301"/>
      <c r="Z10162" s="301"/>
      <c r="AA10162" s="301"/>
      <c r="AB10162" s="301"/>
      <c r="AC10162" s="301"/>
      <c r="AD10162" s="301"/>
      <c r="AE10162" s="301"/>
      <c r="AF10162" s="301"/>
      <c r="AG10162" s="301"/>
      <c r="AH10162" s="301"/>
      <c r="AI10162" s="301"/>
    </row>
    <row r="10163" spans="18:35" ht="80.099999999999994" customHeight="1" x14ac:dyDescent="0.2">
      <c r="R10163" s="301"/>
      <c r="S10163" s="301"/>
      <c r="T10163" s="301"/>
      <c r="U10163" s="301"/>
      <c r="V10163" s="301"/>
      <c r="W10163" s="301"/>
      <c r="X10163" s="301"/>
      <c r="Y10163" s="301"/>
      <c r="Z10163" s="301"/>
      <c r="AA10163" s="301"/>
      <c r="AB10163" s="301"/>
      <c r="AC10163" s="301"/>
      <c r="AD10163" s="301"/>
      <c r="AE10163" s="301"/>
      <c r="AF10163" s="301"/>
      <c r="AG10163" s="301"/>
      <c r="AH10163" s="301"/>
      <c r="AI10163" s="301"/>
    </row>
    <row r="10164" spans="18:35" ht="80.099999999999994" customHeight="1" x14ac:dyDescent="0.2">
      <c r="R10164" s="301"/>
      <c r="S10164" s="301"/>
      <c r="T10164" s="301"/>
      <c r="U10164" s="301"/>
      <c r="V10164" s="301"/>
      <c r="W10164" s="301"/>
      <c r="X10164" s="301"/>
      <c r="Y10164" s="301"/>
      <c r="Z10164" s="301"/>
      <c r="AA10164" s="301"/>
      <c r="AB10164" s="301"/>
      <c r="AC10164" s="301"/>
      <c r="AD10164" s="301"/>
      <c r="AE10164" s="301"/>
      <c r="AF10164" s="301"/>
      <c r="AG10164" s="301"/>
      <c r="AH10164" s="301"/>
      <c r="AI10164" s="301"/>
    </row>
    <row r="10165" spans="18:35" ht="80.099999999999994" customHeight="1" x14ac:dyDescent="0.2">
      <c r="R10165" s="301"/>
      <c r="S10165" s="301"/>
      <c r="T10165" s="301"/>
      <c r="U10165" s="301"/>
      <c r="V10165" s="301"/>
      <c r="W10165" s="301"/>
      <c r="X10165" s="301"/>
      <c r="Y10165" s="301"/>
      <c r="Z10165" s="301"/>
      <c r="AA10165" s="301"/>
      <c r="AB10165" s="301"/>
      <c r="AC10165" s="301"/>
      <c r="AD10165" s="301"/>
      <c r="AE10165" s="301"/>
      <c r="AF10165" s="301"/>
      <c r="AG10165" s="301"/>
      <c r="AH10165" s="301"/>
      <c r="AI10165" s="301"/>
    </row>
    <row r="10166" spans="18:35" ht="80.099999999999994" customHeight="1" x14ac:dyDescent="0.2">
      <c r="R10166" s="301"/>
      <c r="S10166" s="301"/>
      <c r="T10166" s="301"/>
      <c r="U10166" s="301"/>
      <c r="V10166" s="301"/>
      <c r="W10166" s="301"/>
      <c r="X10166" s="301"/>
      <c r="Y10166" s="301"/>
      <c r="Z10166" s="301"/>
      <c r="AA10166" s="301"/>
      <c r="AB10166" s="301"/>
      <c r="AC10166" s="301"/>
      <c r="AD10166" s="301"/>
      <c r="AE10166" s="301"/>
      <c r="AF10166" s="301"/>
      <c r="AG10166" s="301"/>
      <c r="AH10166" s="301"/>
      <c r="AI10166" s="301"/>
    </row>
    <row r="10167" spans="18:35" ht="80.099999999999994" customHeight="1" x14ac:dyDescent="0.2">
      <c r="R10167" s="301"/>
      <c r="S10167" s="301"/>
      <c r="T10167" s="301"/>
      <c r="U10167" s="301"/>
      <c r="V10167" s="301"/>
      <c r="W10167" s="301"/>
      <c r="X10167" s="301"/>
      <c r="Y10167" s="301"/>
      <c r="Z10167" s="301"/>
      <c r="AA10167" s="301"/>
      <c r="AB10167" s="301"/>
      <c r="AC10167" s="301"/>
      <c r="AD10167" s="301"/>
      <c r="AE10167" s="301"/>
      <c r="AF10167" s="301"/>
      <c r="AG10167" s="301"/>
      <c r="AH10167" s="301"/>
      <c r="AI10167" s="301"/>
    </row>
    <row r="10168" spans="18:35" ht="80.099999999999994" customHeight="1" x14ac:dyDescent="0.2">
      <c r="R10168" s="301"/>
      <c r="S10168" s="301"/>
      <c r="T10168" s="301"/>
      <c r="U10168" s="301"/>
      <c r="V10168" s="301"/>
      <c r="W10168" s="301"/>
      <c r="X10168" s="301"/>
      <c r="Y10168" s="301"/>
      <c r="Z10168" s="301"/>
      <c r="AA10168" s="301"/>
      <c r="AB10168" s="301"/>
      <c r="AC10168" s="301"/>
      <c r="AD10168" s="301"/>
      <c r="AE10168" s="301"/>
      <c r="AF10168" s="301"/>
      <c r="AG10168" s="301"/>
      <c r="AH10168" s="301"/>
      <c r="AI10168" s="301"/>
    </row>
    <row r="10169" spans="18:35" ht="80.099999999999994" customHeight="1" x14ac:dyDescent="0.2">
      <c r="R10169" s="301"/>
      <c r="S10169" s="301"/>
      <c r="T10169" s="301"/>
      <c r="U10169" s="301"/>
      <c r="V10169" s="301"/>
      <c r="W10169" s="301"/>
      <c r="X10169" s="301"/>
      <c r="Y10169" s="301"/>
      <c r="Z10169" s="301"/>
      <c r="AA10169" s="301"/>
      <c r="AB10169" s="301"/>
      <c r="AC10169" s="301"/>
      <c r="AD10169" s="301"/>
      <c r="AE10169" s="301"/>
      <c r="AF10169" s="301"/>
      <c r="AG10169" s="301"/>
      <c r="AH10169" s="301"/>
      <c r="AI10169" s="301"/>
    </row>
    <row r="10170" spans="18:35" ht="80.099999999999994" customHeight="1" x14ac:dyDescent="0.2">
      <c r="R10170" s="301"/>
      <c r="S10170" s="301"/>
      <c r="T10170" s="301"/>
      <c r="U10170" s="301"/>
      <c r="V10170" s="301"/>
      <c r="W10170" s="301"/>
      <c r="X10170" s="301"/>
      <c r="Y10170" s="301"/>
      <c r="Z10170" s="301"/>
      <c r="AA10170" s="301"/>
      <c r="AB10170" s="301"/>
      <c r="AC10170" s="301"/>
      <c r="AD10170" s="301"/>
      <c r="AE10170" s="301"/>
      <c r="AF10170" s="301"/>
      <c r="AG10170" s="301"/>
      <c r="AH10170" s="301"/>
      <c r="AI10170" s="301"/>
    </row>
    <row r="10171" spans="18:35" ht="80.099999999999994" customHeight="1" x14ac:dyDescent="0.2">
      <c r="R10171" s="301"/>
      <c r="S10171" s="301"/>
      <c r="T10171" s="301"/>
      <c r="U10171" s="301"/>
      <c r="V10171" s="301"/>
      <c r="W10171" s="301"/>
      <c r="X10171" s="301"/>
      <c r="Y10171" s="301"/>
      <c r="Z10171" s="301"/>
      <c r="AA10171" s="301"/>
      <c r="AB10171" s="301"/>
      <c r="AC10171" s="301"/>
      <c r="AD10171" s="301"/>
      <c r="AE10171" s="301"/>
      <c r="AF10171" s="301"/>
      <c r="AG10171" s="301"/>
      <c r="AH10171" s="301"/>
      <c r="AI10171" s="301"/>
    </row>
    <row r="10172" spans="18:35" ht="80.099999999999994" customHeight="1" x14ac:dyDescent="0.2">
      <c r="R10172" s="301"/>
      <c r="S10172" s="301"/>
      <c r="T10172" s="301"/>
      <c r="U10172" s="301"/>
      <c r="V10172" s="301"/>
      <c r="W10172" s="301"/>
      <c r="X10172" s="301"/>
      <c r="Y10172" s="301"/>
      <c r="Z10172" s="301"/>
      <c r="AA10172" s="301"/>
      <c r="AB10172" s="301"/>
      <c r="AC10172" s="301"/>
      <c r="AD10172" s="301"/>
      <c r="AE10172" s="301"/>
      <c r="AF10172" s="301"/>
      <c r="AG10172" s="301"/>
      <c r="AH10172" s="301"/>
      <c r="AI10172" s="301"/>
    </row>
    <row r="10173" spans="18:35" ht="80.099999999999994" customHeight="1" x14ac:dyDescent="0.2">
      <c r="R10173" s="301"/>
      <c r="S10173" s="301"/>
      <c r="T10173" s="301"/>
      <c r="U10173" s="301"/>
      <c r="V10173" s="301"/>
      <c r="W10173" s="301"/>
      <c r="X10173" s="301"/>
      <c r="Y10173" s="301"/>
      <c r="Z10173" s="301"/>
      <c r="AA10173" s="301"/>
      <c r="AB10173" s="301"/>
      <c r="AC10173" s="301"/>
      <c r="AD10173" s="301"/>
      <c r="AE10173" s="301"/>
      <c r="AF10173" s="301"/>
      <c r="AG10173" s="301"/>
      <c r="AH10173" s="301"/>
      <c r="AI10173" s="301"/>
    </row>
    <row r="10174" spans="18:35" ht="80.099999999999994" customHeight="1" x14ac:dyDescent="0.2">
      <c r="R10174" s="301"/>
      <c r="S10174" s="301"/>
      <c r="T10174" s="301"/>
      <c r="U10174" s="301"/>
      <c r="V10174" s="301"/>
      <c r="W10174" s="301"/>
      <c r="X10174" s="301"/>
      <c r="Y10174" s="301"/>
      <c r="Z10174" s="301"/>
      <c r="AA10174" s="301"/>
      <c r="AB10174" s="301"/>
      <c r="AC10174" s="301"/>
      <c r="AD10174" s="301"/>
      <c r="AE10174" s="301"/>
      <c r="AF10174" s="301"/>
      <c r="AG10174" s="301"/>
      <c r="AH10174" s="301"/>
      <c r="AI10174" s="301"/>
    </row>
    <row r="10175" spans="18:35" ht="80.099999999999994" customHeight="1" x14ac:dyDescent="0.2">
      <c r="R10175" s="301"/>
      <c r="S10175" s="301"/>
      <c r="T10175" s="301"/>
      <c r="U10175" s="301"/>
      <c r="V10175" s="301"/>
      <c r="W10175" s="301"/>
      <c r="X10175" s="301"/>
      <c r="Y10175" s="301"/>
      <c r="Z10175" s="301"/>
      <c r="AA10175" s="301"/>
      <c r="AB10175" s="301"/>
      <c r="AC10175" s="301"/>
      <c r="AD10175" s="301"/>
      <c r="AE10175" s="301"/>
      <c r="AF10175" s="301"/>
      <c r="AG10175" s="301"/>
      <c r="AH10175" s="301"/>
      <c r="AI10175" s="301"/>
    </row>
    <row r="10176" spans="18:35" ht="80.099999999999994" customHeight="1" x14ac:dyDescent="0.2">
      <c r="R10176" s="301"/>
      <c r="S10176" s="301"/>
      <c r="T10176" s="301"/>
      <c r="U10176" s="301"/>
      <c r="V10176" s="301"/>
      <c r="W10176" s="301"/>
      <c r="X10176" s="301"/>
      <c r="Y10176" s="301"/>
      <c r="Z10176" s="301"/>
      <c r="AA10176" s="301"/>
      <c r="AB10176" s="301"/>
      <c r="AC10176" s="301"/>
      <c r="AD10176" s="301"/>
      <c r="AE10176" s="301"/>
      <c r="AF10176" s="301"/>
      <c r="AG10176" s="301"/>
      <c r="AH10176" s="301"/>
      <c r="AI10176" s="301"/>
    </row>
    <row r="10177" spans="18:35" ht="80.099999999999994" customHeight="1" x14ac:dyDescent="0.2">
      <c r="R10177" s="301"/>
      <c r="S10177" s="301"/>
      <c r="T10177" s="301"/>
      <c r="U10177" s="301"/>
      <c r="V10177" s="301"/>
      <c r="W10177" s="301"/>
      <c r="X10177" s="301"/>
      <c r="Y10177" s="301"/>
      <c r="Z10177" s="301"/>
      <c r="AA10177" s="301"/>
      <c r="AB10177" s="301"/>
      <c r="AC10177" s="301"/>
      <c r="AD10177" s="301"/>
      <c r="AE10177" s="301"/>
      <c r="AF10177" s="301"/>
      <c r="AG10177" s="301"/>
      <c r="AH10177" s="301"/>
      <c r="AI10177" s="301"/>
    </row>
    <row r="10178" spans="18:35" ht="80.099999999999994" customHeight="1" x14ac:dyDescent="0.2">
      <c r="R10178" s="301"/>
      <c r="S10178" s="301"/>
      <c r="T10178" s="301"/>
      <c r="U10178" s="301"/>
      <c r="V10178" s="301"/>
      <c r="W10178" s="301"/>
      <c r="X10178" s="301"/>
      <c r="Y10178" s="301"/>
      <c r="Z10178" s="301"/>
      <c r="AA10178" s="301"/>
      <c r="AB10178" s="301"/>
      <c r="AC10178" s="301"/>
      <c r="AD10178" s="301"/>
      <c r="AE10178" s="301"/>
      <c r="AF10178" s="301"/>
      <c r="AG10178" s="301"/>
      <c r="AH10178" s="301"/>
      <c r="AI10178" s="301"/>
    </row>
    <row r="10179" spans="18:35" ht="80.099999999999994" customHeight="1" x14ac:dyDescent="0.2">
      <c r="R10179" s="301"/>
      <c r="S10179" s="301"/>
      <c r="T10179" s="301"/>
      <c r="U10179" s="301"/>
      <c r="V10179" s="301"/>
      <c r="W10179" s="301"/>
      <c r="X10179" s="301"/>
      <c r="Y10179" s="301"/>
      <c r="Z10179" s="301"/>
      <c r="AA10179" s="301"/>
      <c r="AB10179" s="301"/>
      <c r="AC10179" s="301"/>
      <c r="AD10179" s="301"/>
      <c r="AE10179" s="301"/>
      <c r="AF10179" s="301"/>
      <c r="AG10179" s="301"/>
      <c r="AH10179" s="301"/>
      <c r="AI10179" s="301"/>
    </row>
    <row r="10180" spans="18:35" ht="80.099999999999994" customHeight="1" x14ac:dyDescent="0.2">
      <c r="R10180" s="301"/>
      <c r="S10180" s="301"/>
      <c r="T10180" s="301"/>
      <c r="U10180" s="301"/>
      <c r="V10180" s="301"/>
      <c r="W10180" s="301"/>
      <c r="X10180" s="301"/>
      <c r="Y10180" s="301"/>
      <c r="Z10180" s="301"/>
      <c r="AA10180" s="301"/>
      <c r="AB10180" s="301"/>
      <c r="AC10180" s="301"/>
      <c r="AD10180" s="301"/>
      <c r="AE10180" s="301"/>
      <c r="AF10180" s="301"/>
      <c r="AG10180" s="301"/>
      <c r="AH10180" s="301"/>
      <c r="AI10180" s="301"/>
    </row>
    <row r="10181" spans="18:35" ht="80.099999999999994" customHeight="1" x14ac:dyDescent="0.2">
      <c r="R10181" s="301"/>
      <c r="S10181" s="301"/>
      <c r="T10181" s="301"/>
      <c r="U10181" s="301"/>
      <c r="V10181" s="301"/>
      <c r="W10181" s="301"/>
      <c r="X10181" s="301"/>
      <c r="Y10181" s="301"/>
      <c r="Z10181" s="301"/>
      <c r="AA10181" s="301"/>
      <c r="AB10181" s="301"/>
      <c r="AC10181" s="301"/>
      <c r="AD10181" s="301"/>
      <c r="AE10181" s="301"/>
      <c r="AF10181" s="301"/>
      <c r="AG10181" s="301"/>
      <c r="AH10181" s="301"/>
      <c r="AI10181" s="301"/>
    </row>
    <row r="10182" spans="18:35" ht="80.099999999999994" customHeight="1" x14ac:dyDescent="0.2">
      <c r="R10182" s="301"/>
      <c r="S10182" s="301"/>
      <c r="T10182" s="301"/>
      <c r="U10182" s="301"/>
      <c r="V10182" s="301"/>
      <c r="W10182" s="301"/>
      <c r="X10182" s="301"/>
      <c r="Y10182" s="301"/>
      <c r="Z10182" s="301"/>
      <c r="AA10182" s="301"/>
      <c r="AB10182" s="301"/>
      <c r="AC10182" s="301"/>
      <c r="AD10182" s="301"/>
      <c r="AE10182" s="301"/>
      <c r="AF10182" s="301"/>
      <c r="AG10182" s="301"/>
      <c r="AH10182" s="301"/>
      <c r="AI10182" s="301"/>
    </row>
    <row r="10183" spans="18:35" ht="80.099999999999994" customHeight="1" x14ac:dyDescent="0.2">
      <c r="R10183" s="301"/>
      <c r="S10183" s="301"/>
      <c r="T10183" s="301"/>
      <c r="U10183" s="301"/>
      <c r="V10183" s="301"/>
      <c r="W10183" s="301"/>
      <c r="X10183" s="301"/>
      <c r="Y10183" s="301"/>
      <c r="Z10183" s="301"/>
      <c r="AA10183" s="301"/>
      <c r="AB10183" s="301"/>
      <c r="AC10183" s="301"/>
      <c r="AD10183" s="301"/>
      <c r="AE10183" s="301"/>
      <c r="AF10183" s="301"/>
      <c r="AG10183" s="301"/>
      <c r="AH10183" s="301"/>
      <c r="AI10183" s="301"/>
    </row>
    <row r="10184" spans="18:35" ht="80.099999999999994" customHeight="1" x14ac:dyDescent="0.2">
      <c r="R10184" s="301"/>
      <c r="S10184" s="301"/>
      <c r="T10184" s="301"/>
      <c r="U10184" s="301"/>
      <c r="V10184" s="301"/>
      <c r="W10184" s="301"/>
      <c r="X10184" s="301"/>
      <c r="Y10184" s="301"/>
      <c r="Z10184" s="301"/>
      <c r="AA10184" s="301"/>
      <c r="AB10184" s="301"/>
      <c r="AC10184" s="301"/>
      <c r="AD10184" s="301"/>
      <c r="AE10184" s="301"/>
      <c r="AF10184" s="301"/>
      <c r="AG10184" s="301"/>
      <c r="AH10184" s="301"/>
      <c r="AI10184" s="301"/>
    </row>
    <row r="10185" spans="18:35" ht="80.099999999999994" customHeight="1" x14ac:dyDescent="0.2">
      <c r="R10185" s="301"/>
      <c r="S10185" s="301"/>
      <c r="T10185" s="301"/>
      <c r="U10185" s="301"/>
      <c r="V10185" s="301"/>
      <c r="W10185" s="301"/>
      <c r="X10185" s="301"/>
      <c r="Y10185" s="301"/>
      <c r="Z10185" s="301"/>
      <c r="AA10185" s="301"/>
      <c r="AB10185" s="301"/>
      <c r="AC10185" s="301"/>
      <c r="AD10185" s="301"/>
      <c r="AE10185" s="301"/>
      <c r="AF10185" s="301"/>
      <c r="AG10185" s="301"/>
      <c r="AH10185" s="301"/>
      <c r="AI10185" s="301"/>
    </row>
    <row r="10186" spans="18:35" ht="80.099999999999994" customHeight="1" x14ac:dyDescent="0.2">
      <c r="R10186" s="301"/>
      <c r="S10186" s="301"/>
      <c r="T10186" s="301"/>
      <c r="U10186" s="301"/>
      <c r="V10186" s="301"/>
      <c r="W10186" s="301"/>
      <c r="X10186" s="301"/>
      <c r="Y10186" s="301"/>
      <c r="Z10186" s="301"/>
      <c r="AA10186" s="301"/>
      <c r="AB10186" s="301"/>
      <c r="AC10186" s="301"/>
      <c r="AD10186" s="301"/>
      <c r="AE10186" s="301"/>
      <c r="AF10186" s="301"/>
      <c r="AG10186" s="301"/>
      <c r="AH10186" s="301"/>
      <c r="AI10186" s="301"/>
    </row>
    <row r="10187" spans="18:35" ht="80.099999999999994" customHeight="1" x14ac:dyDescent="0.2">
      <c r="R10187" s="301"/>
      <c r="S10187" s="301"/>
      <c r="T10187" s="301"/>
      <c r="U10187" s="301"/>
      <c r="V10187" s="301"/>
      <c r="W10187" s="301"/>
      <c r="X10187" s="301"/>
      <c r="Y10187" s="301"/>
      <c r="Z10187" s="301"/>
      <c r="AA10187" s="301"/>
      <c r="AB10187" s="301"/>
      <c r="AC10187" s="301"/>
      <c r="AD10187" s="301"/>
      <c r="AE10187" s="301"/>
      <c r="AF10187" s="301"/>
      <c r="AG10187" s="301"/>
      <c r="AH10187" s="301"/>
      <c r="AI10187" s="301"/>
    </row>
    <row r="10188" spans="18:35" ht="80.099999999999994" customHeight="1" x14ac:dyDescent="0.2">
      <c r="R10188" s="301"/>
      <c r="S10188" s="301"/>
      <c r="T10188" s="301"/>
      <c r="U10188" s="301"/>
      <c r="V10188" s="301"/>
      <c r="W10188" s="301"/>
      <c r="X10188" s="301"/>
      <c r="Y10188" s="301"/>
      <c r="Z10188" s="301"/>
      <c r="AA10188" s="301"/>
      <c r="AB10188" s="301"/>
      <c r="AC10188" s="301"/>
      <c r="AD10188" s="301"/>
      <c r="AE10188" s="301"/>
      <c r="AF10188" s="301"/>
      <c r="AG10188" s="301"/>
      <c r="AH10188" s="301"/>
      <c r="AI10188" s="301"/>
    </row>
    <row r="10189" spans="18:35" ht="80.099999999999994" customHeight="1" x14ac:dyDescent="0.2">
      <c r="R10189" s="301"/>
      <c r="S10189" s="301"/>
      <c r="T10189" s="301"/>
      <c r="U10189" s="301"/>
      <c r="V10189" s="301"/>
      <c r="W10189" s="301"/>
      <c r="X10189" s="301"/>
      <c r="Y10189" s="301"/>
      <c r="Z10189" s="301"/>
      <c r="AA10189" s="301"/>
      <c r="AB10189" s="301"/>
      <c r="AC10189" s="301"/>
      <c r="AD10189" s="301"/>
      <c r="AE10189" s="301"/>
      <c r="AF10189" s="301"/>
      <c r="AG10189" s="301"/>
      <c r="AH10189" s="301"/>
      <c r="AI10189" s="301"/>
    </row>
    <row r="10190" spans="18:35" ht="80.099999999999994" customHeight="1" x14ac:dyDescent="0.2">
      <c r="R10190" s="301"/>
      <c r="S10190" s="301"/>
      <c r="T10190" s="301"/>
      <c r="U10190" s="301"/>
      <c r="V10190" s="301"/>
      <c r="W10190" s="301"/>
      <c r="X10190" s="301"/>
      <c r="Y10190" s="301"/>
      <c r="Z10190" s="301"/>
      <c r="AA10190" s="301"/>
      <c r="AB10190" s="301"/>
      <c r="AC10190" s="301"/>
      <c r="AD10190" s="301"/>
      <c r="AE10190" s="301"/>
      <c r="AF10190" s="301"/>
      <c r="AG10190" s="301"/>
      <c r="AH10190" s="301"/>
      <c r="AI10190" s="301"/>
    </row>
    <row r="10191" spans="18:35" ht="80.099999999999994" customHeight="1" x14ac:dyDescent="0.2">
      <c r="R10191" s="301"/>
      <c r="S10191" s="301"/>
      <c r="T10191" s="301"/>
      <c r="U10191" s="301"/>
      <c r="V10191" s="301"/>
      <c r="W10191" s="301"/>
      <c r="X10191" s="301"/>
      <c r="Y10191" s="301"/>
      <c r="Z10191" s="301"/>
      <c r="AA10191" s="301"/>
      <c r="AB10191" s="301"/>
      <c r="AC10191" s="301"/>
      <c r="AD10191" s="301"/>
      <c r="AE10191" s="301"/>
      <c r="AF10191" s="301"/>
      <c r="AG10191" s="301"/>
      <c r="AH10191" s="301"/>
      <c r="AI10191" s="301"/>
    </row>
    <row r="10192" spans="18:35" ht="80.099999999999994" customHeight="1" x14ac:dyDescent="0.2">
      <c r="R10192" s="301"/>
      <c r="S10192" s="301"/>
      <c r="T10192" s="301"/>
      <c r="U10192" s="301"/>
      <c r="V10192" s="301"/>
      <c r="W10192" s="301"/>
      <c r="X10192" s="301"/>
      <c r="Y10192" s="301"/>
      <c r="Z10192" s="301"/>
      <c r="AA10192" s="301"/>
      <c r="AB10192" s="301"/>
      <c r="AC10192" s="301"/>
      <c r="AD10192" s="301"/>
      <c r="AE10192" s="301"/>
      <c r="AF10192" s="301"/>
      <c r="AG10192" s="301"/>
      <c r="AH10192" s="301"/>
      <c r="AI10192" s="301"/>
    </row>
    <row r="10193" spans="18:35" ht="80.099999999999994" customHeight="1" x14ac:dyDescent="0.2">
      <c r="R10193" s="301"/>
      <c r="S10193" s="301"/>
      <c r="T10193" s="301"/>
      <c r="U10193" s="301"/>
      <c r="V10193" s="301"/>
      <c r="W10193" s="301"/>
      <c r="X10193" s="301"/>
      <c r="Y10193" s="301"/>
      <c r="Z10193" s="301"/>
      <c r="AA10193" s="301"/>
      <c r="AB10193" s="301"/>
      <c r="AC10193" s="301"/>
      <c r="AD10193" s="301"/>
      <c r="AE10193" s="301"/>
      <c r="AF10193" s="301"/>
      <c r="AG10193" s="301"/>
      <c r="AH10193" s="301"/>
      <c r="AI10193" s="301"/>
    </row>
    <row r="10194" spans="18:35" ht="80.099999999999994" customHeight="1" x14ac:dyDescent="0.2">
      <c r="R10194" s="301"/>
      <c r="S10194" s="301"/>
      <c r="T10194" s="301"/>
      <c r="U10194" s="301"/>
      <c r="V10194" s="301"/>
      <c r="W10194" s="301"/>
      <c r="X10194" s="301"/>
      <c r="Y10194" s="301"/>
      <c r="Z10194" s="301"/>
      <c r="AA10194" s="301"/>
      <c r="AB10194" s="301"/>
      <c r="AC10194" s="301"/>
      <c r="AD10194" s="301"/>
      <c r="AE10194" s="301"/>
      <c r="AF10194" s="301"/>
      <c r="AG10194" s="301"/>
      <c r="AH10194" s="301"/>
      <c r="AI10194" s="301"/>
    </row>
    <row r="10195" spans="18:35" ht="80.099999999999994" customHeight="1" x14ac:dyDescent="0.2">
      <c r="R10195" s="301"/>
      <c r="S10195" s="301"/>
      <c r="T10195" s="301"/>
      <c r="U10195" s="301"/>
      <c r="V10195" s="301"/>
      <c r="W10195" s="301"/>
      <c r="X10195" s="301"/>
      <c r="Y10195" s="301"/>
      <c r="Z10195" s="301"/>
      <c r="AA10195" s="301"/>
      <c r="AB10195" s="301"/>
      <c r="AC10195" s="301"/>
      <c r="AD10195" s="301"/>
      <c r="AE10195" s="301"/>
      <c r="AF10195" s="301"/>
      <c r="AG10195" s="301"/>
      <c r="AH10195" s="301"/>
      <c r="AI10195" s="301"/>
    </row>
    <row r="10196" spans="18:35" ht="80.099999999999994" customHeight="1" x14ac:dyDescent="0.2">
      <c r="R10196" s="301"/>
      <c r="S10196" s="301"/>
      <c r="T10196" s="301"/>
      <c r="U10196" s="301"/>
      <c r="V10196" s="301"/>
      <c r="W10196" s="301"/>
      <c r="X10196" s="301"/>
      <c r="Y10196" s="301"/>
      <c r="Z10196" s="301"/>
      <c r="AA10196" s="301"/>
      <c r="AB10196" s="301"/>
      <c r="AC10196" s="301"/>
      <c r="AD10196" s="301"/>
      <c r="AE10196" s="301"/>
      <c r="AF10196" s="301"/>
      <c r="AG10196" s="301"/>
      <c r="AH10196" s="301"/>
      <c r="AI10196" s="301"/>
    </row>
    <row r="10197" spans="18:35" ht="80.099999999999994" customHeight="1" x14ac:dyDescent="0.2">
      <c r="R10197" s="301"/>
      <c r="S10197" s="301"/>
      <c r="T10197" s="301"/>
      <c r="U10197" s="301"/>
      <c r="V10197" s="301"/>
      <c r="W10197" s="301"/>
      <c r="X10197" s="301"/>
      <c r="Y10197" s="301"/>
      <c r="Z10197" s="301"/>
      <c r="AA10197" s="301"/>
      <c r="AB10197" s="301"/>
      <c r="AC10197" s="301"/>
      <c r="AD10197" s="301"/>
      <c r="AE10197" s="301"/>
      <c r="AF10197" s="301"/>
      <c r="AG10197" s="301"/>
      <c r="AH10197" s="301"/>
      <c r="AI10197" s="301"/>
    </row>
    <row r="10198" spans="18:35" ht="80.099999999999994" customHeight="1" x14ac:dyDescent="0.2">
      <c r="R10198" s="301"/>
      <c r="S10198" s="301"/>
      <c r="T10198" s="301"/>
      <c r="U10198" s="301"/>
      <c r="V10198" s="301"/>
      <c r="W10198" s="301"/>
      <c r="X10198" s="301"/>
      <c r="Y10198" s="301"/>
      <c r="Z10198" s="301"/>
      <c r="AA10198" s="301"/>
      <c r="AB10198" s="301"/>
      <c r="AC10198" s="301"/>
      <c r="AD10198" s="301"/>
      <c r="AE10198" s="301"/>
      <c r="AF10198" s="301"/>
      <c r="AG10198" s="301"/>
      <c r="AH10198" s="301"/>
      <c r="AI10198" s="301"/>
    </row>
    <row r="10199" spans="18:35" ht="80.099999999999994" customHeight="1" x14ac:dyDescent="0.2">
      <c r="R10199" s="301"/>
      <c r="S10199" s="301"/>
      <c r="T10199" s="301"/>
      <c r="U10199" s="301"/>
      <c r="V10199" s="301"/>
      <c r="W10199" s="301"/>
      <c r="X10199" s="301"/>
      <c r="Y10199" s="301"/>
      <c r="Z10199" s="301"/>
      <c r="AA10199" s="301"/>
      <c r="AB10199" s="301"/>
      <c r="AC10199" s="301"/>
      <c r="AD10199" s="301"/>
      <c r="AE10199" s="301"/>
      <c r="AF10199" s="301"/>
      <c r="AG10199" s="301"/>
      <c r="AH10199" s="301"/>
      <c r="AI10199" s="301"/>
    </row>
    <row r="10200" spans="18:35" ht="80.099999999999994" customHeight="1" x14ac:dyDescent="0.2">
      <c r="R10200" s="301"/>
      <c r="S10200" s="301"/>
      <c r="T10200" s="301"/>
      <c r="U10200" s="301"/>
      <c r="V10200" s="301"/>
      <c r="W10200" s="301"/>
      <c r="X10200" s="301"/>
      <c r="Y10200" s="301"/>
      <c r="Z10200" s="301"/>
      <c r="AA10200" s="301"/>
      <c r="AB10200" s="301"/>
      <c r="AC10200" s="301"/>
      <c r="AD10200" s="301"/>
      <c r="AE10200" s="301"/>
      <c r="AF10200" s="301"/>
      <c r="AG10200" s="301"/>
      <c r="AH10200" s="301"/>
      <c r="AI10200" s="301"/>
    </row>
    <row r="10201" spans="18:35" ht="80.099999999999994" customHeight="1" x14ac:dyDescent="0.2">
      <c r="R10201" s="301"/>
      <c r="S10201" s="301"/>
      <c r="T10201" s="301"/>
      <c r="U10201" s="301"/>
      <c r="V10201" s="301"/>
      <c r="W10201" s="301"/>
      <c r="X10201" s="301"/>
      <c r="Y10201" s="301"/>
      <c r="Z10201" s="301"/>
      <c r="AA10201" s="301"/>
      <c r="AB10201" s="301"/>
      <c r="AC10201" s="301"/>
      <c r="AD10201" s="301"/>
      <c r="AE10201" s="301"/>
      <c r="AF10201" s="301"/>
      <c r="AG10201" s="301"/>
      <c r="AH10201" s="301"/>
      <c r="AI10201" s="301"/>
    </row>
    <row r="10202" spans="18:35" ht="80.099999999999994" customHeight="1" x14ac:dyDescent="0.2">
      <c r="R10202" s="301"/>
      <c r="S10202" s="301"/>
      <c r="T10202" s="301"/>
      <c r="U10202" s="301"/>
      <c r="V10202" s="301"/>
      <c r="W10202" s="301"/>
      <c r="X10202" s="301"/>
      <c r="Y10202" s="301"/>
      <c r="Z10202" s="301"/>
      <c r="AA10202" s="301"/>
      <c r="AB10202" s="301"/>
      <c r="AC10202" s="301"/>
      <c r="AD10202" s="301"/>
      <c r="AE10202" s="301"/>
      <c r="AF10202" s="301"/>
      <c r="AG10202" s="301"/>
      <c r="AH10202" s="301"/>
      <c r="AI10202" s="301"/>
    </row>
    <row r="10203" spans="18:35" ht="80.099999999999994" customHeight="1" x14ac:dyDescent="0.2">
      <c r="R10203" s="301"/>
      <c r="S10203" s="301"/>
      <c r="T10203" s="301"/>
      <c r="U10203" s="301"/>
      <c r="V10203" s="301"/>
      <c r="W10203" s="301"/>
      <c r="X10203" s="301"/>
      <c r="Y10203" s="301"/>
      <c r="Z10203" s="301"/>
      <c r="AA10203" s="301"/>
      <c r="AB10203" s="301"/>
      <c r="AC10203" s="301"/>
      <c r="AD10203" s="301"/>
      <c r="AE10203" s="301"/>
      <c r="AF10203" s="301"/>
      <c r="AG10203" s="301"/>
      <c r="AH10203" s="301"/>
      <c r="AI10203" s="301"/>
    </row>
    <row r="10204" spans="18:35" ht="80.099999999999994" customHeight="1" x14ac:dyDescent="0.2">
      <c r="R10204" s="301"/>
      <c r="S10204" s="301"/>
      <c r="T10204" s="301"/>
      <c r="U10204" s="301"/>
      <c r="V10204" s="301"/>
      <c r="W10204" s="301"/>
      <c r="X10204" s="301"/>
      <c r="Y10204" s="301"/>
      <c r="Z10204" s="301"/>
      <c r="AA10204" s="301"/>
      <c r="AB10204" s="301"/>
      <c r="AC10204" s="301"/>
      <c r="AD10204" s="301"/>
      <c r="AE10204" s="301"/>
      <c r="AF10204" s="301"/>
      <c r="AG10204" s="301"/>
      <c r="AH10204" s="301"/>
      <c r="AI10204" s="301"/>
    </row>
    <row r="10205" spans="18:35" ht="80.099999999999994" customHeight="1" x14ac:dyDescent="0.2">
      <c r="R10205" s="301"/>
      <c r="S10205" s="301"/>
      <c r="T10205" s="301"/>
      <c r="U10205" s="301"/>
      <c r="V10205" s="301"/>
      <c r="W10205" s="301"/>
      <c r="X10205" s="301"/>
      <c r="Y10205" s="301"/>
      <c r="Z10205" s="301"/>
      <c r="AA10205" s="301"/>
      <c r="AB10205" s="301"/>
      <c r="AC10205" s="301"/>
      <c r="AD10205" s="301"/>
      <c r="AE10205" s="301"/>
      <c r="AF10205" s="301"/>
      <c r="AG10205" s="301"/>
      <c r="AH10205" s="301"/>
      <c r="AI10205" s="301"/>
    </row>
    <row r="10206" spans="18:35" ht="80.099999999999994" customHeight="1" x14ac:dyDescent="0.2">
      <c r="R10206" s="301"/>
      <c r="S10206" s="301"/>
      <c r="T10206" s="301"/>
      <c r="U10206" s="301"/>
      <c r="V10206" s="301"/>
      <c r="W10206" s="301"/>
      <c r="X10206" s="301"/>
      <c r="Y10206" s="301"/>
      <c r="Z10206" s="301"/>
      <c r="AA10206" s="301"/>
      <c r="AB10206" s="301"/>
      <c r="AC10206" s="301"/>
      <c r="AD10206" s="301"/>
      <c r="AE10206" s="301"/>
      <c r="AF10206" s="301"/>
      <c r="AG10206" s="301"/>
      <c r="AH10206" s="301"/>
      <c r="AI10206" s="301"/>
    </row>
    <row r="10207" spans="18:35" ht="80.099999999999994" customHeight="1" x14ac:dyDescent="0.2">
      <c r="R10207" s="301"/>
      <c r="S10207" s="301"/>
      <c r="T10207" s="301"/>
      <c r="U10207" s="301"/>
      <c r="V10207" s="301"/>
      <c r="W10207" s="301"/>
      <c r="X10207" s="301"/>
      <c r="Y10207" s="301"/>
      <c r="Z10207" s="301"/>
      <c r="AA10207" s="301"/>
      <c r="AB10207" s="301"/>
      <c r="AC10207" s="301"/>
      <c r="AD10207" s="301"/>
      <c r="AE10207" s="301"/>
      <c r="AF10207" s="301"/>
      <c r="AG10207" s="301"/>
      <c r="AH10207" s="301"/>
      <c r="AI10207" s="301"/>
    </row>
    <row r="10208" spans="18:35" ht="80.099999999999994" customHeight="1" x14ac:dyDescent="0.2">
      <c r="R10208" s="301"/>
      <c r="S10208" s="301"/>
      <c r="T10208" s="301"/>
      <c r="U10208" s="301"/>
      <c r="V10208" s="301"/>
      <c r="W10208" s="301"/>
      <c r="X10208" s="301"/>
      <c r="Y10208" s="301"/>
      <c r="Z10208" s="301"/>
      <c r="AA10208" s="301"/>
      <c r="AB10208" s="301"/>
      <c r="AC10208" s="301"/>
      <c r="AD10208" s="301"/>
      <c r="AE10208" s="301"/>
      <c r="AF10208" s="301"/>
      <c r="AG10208" s="301"/>
      <c r="AH10208" s="301"/>
      <c r="AI10208" s="301"/>
    </row>
    <row r="10209" spans="18:35" ht="80.099999999999994" customHeight="1" x14ac:dyDescent="0.2">
      <c r="R10209" s="301"/>
      <c r="S10209" s="301"/>
      <c r="T10209" s="301"/>
      <c r="U10209" s="301"/>
      <c r="V10209" s="301"/>
      <c r="W10209" s="301"/>
      <c r="X10209" s="301"/>
      <c r="Y10209" s="301"/>
      <c r="Z10209" s="301"/>
      <c r="AA10209" s="301"/>
      <c r="AB10209" s="301"/>
      <c r="AC10209" s="301"/>
      <c r="AD10209" s="301"/>
      <c r="AE10209" s="301"/>
      <c r="AF10209" s="301"/>
      <c r="AG10209" s="301"/>
      <c r="AH10209" s="301"/>
      <c r="AI10209" s="301"/>
    </row>
    <row r="10210" spans="18:35" ht="80.099999999999994" customHeight="1" x14ac:dyDescent="0.2">
      <c r="R10210" s="301"/>
      <c r="S10210" s="301"/>
      <c r="T10210" s="301"/>
      <c r="U10210" s="301"/>
      <c r="V10210" s="301"/>
      <c r="W10210" s="301"/>
      <c r="X10210" s="301"/>
      <c r="Y10210" s="301"/>
      <c r="Z10210" s="301"/>
      <c r="AA10210" s="301"/>
      <c r="AB10210" s="301"/>
      <c r="AC10210" s="301"/>
      <c r="AD10210" s="301"/>
      <c r="AE10210" s="301"/>
      <c r="AF10210" s="301"/>
      <c r="AG10210" s="301"/>
      <c r="AH10210" s="301"/>
      <c r="AI10210" s="301"/>
    </row>
    <row r="10211" spans="18:35" ht="80.099999999999994" customHeight="1" x14ac:dyDescent="0.2">
      <c r="R10211" s="301"/>
      <c r="S10211" s="301"/>
      <c r="T10211" s="301"/>
      <c r="U10211" s="301"/>
      <c r="V10211" s="301"/>
      <c r="W10211" s="301"/>
      <c r="X10211" s="301"/>
      <c r="Y10211" s="301"/>
      <c r="Z10211" s="301"/>
      <c r="AA10211" s="301"/>
      <c r="AB10211" s="301"/>
      <c r="AC10211" s="301"/>
      <c r="AD10211" s="301"/>
      <c r="AE10211" s="301"/>
      <c r="AF10211" s="301"/>
      <c r="AG10211" s="301"/>
      <c r="AH10211" s="301"/>
      <c r="AI10211" s="301"/>
    </row>
    <row r="10212" spans="18:35" ht="80.099999999999994" customHeight="1" x14ac:dyDescent="0.2">
      <c r="R10212" s="301"/>
      <c r="S10212" s="301"/>
      <c r="T10212" s="301"/>
      <c r="U10212" s="301"/>
      <c r="V10212" s="301"/>
      <c r="W10212" s="301"/>
      <c r="X10212" s="301"/>
      <c r="Y10212" s="301"/>
      <c r="Z10212" s="301"/>
      <c r="AA10212" s="301"/>
      <c r="AB10212" s="301"/>
      <c r="AC10212" s="301"/>
      <c r="AD10212" s="301"/>
      <c r="AE10212" s="301"/>
      <c r="AF10212" s="301"/>
      <c r="AG10212" s="301"/>
      <c r="AH10212" s="301"/>
      <c r="AI10212" s="301"/>
    </row>
    <row r="10213" spans="18:35" ht="80.099999999999994" customHeight="1" x14ac:dyDescent="0.2">
      <c r="R10213" s="301"/>
      <c r="S10213" s="301"/>
      <c r="T10213" s="301"/>
      <c r="U10213" s="301"/>
      <c r="V10213" s="301"/>
      <c r="W10213" s="301"/>
      <c r="X10213" s="301"/>
      <c r="Y10213" s="301"/>
      <c r="Z10213" s="301"/>
      <c r="AA10213" s="301"/>
      <c r="AB10213" s="301"/>
      <c r="AC10213" s="301"/>
      <c r="AD10213" s="301"/>
      <c r="AE10213" s="301"/>
      <c r="AF10213" s="301"/>
      <c r="AG10213" s="301"/>
      <c r="AH10213" s="301"/>
      <c r="AI10213" s="301"/>
    </row>
    <row r="10214" spans="18:35" ht="80.099999999999994" customHeight="1" x14ac:dyDescent="0.2">
      <c r="R10214" s="301"/>
      <c r="S10214" s="301"/>
      <c r="T10214" s="301"/>
      <c r="U10214" s="301"/>
      <c r="V10214" s="301"/>
      <c r="W10214" s="301"/>
      <c r="X10214" s="301"/>
      <c r="Y10214" s="301"/>
      <c r="Z10214" s="301"/>
      <c r="AA10214" s="301"/>
      <c r="AB10214" s="301"/>
      <c r="AC10214" s="301"/>
      <c r="AD10214" s="301"/>
      <c r="AE10214" s="301"/>
      <c r="AF10214" s="301"/>
      <c r="AG10214" s="301"/>
      <c r="AH10214" s="301"/>
      <c r="AI10214" s="301"/>
    </row>
    <row r="10215" spans="18:35" ht="80.099999999999994" customHeight="1" x14ac:dyDescent="0.2">
      <c r="R10215" s="301"/>
      <c r="S10215" s="301"/>
      <c r="T10215" s="301"/>
      <c r="U10215" s="301"/>
      <c r="V10215" s="301"/>
      <c r="W10215" s="301"/>
      <c r="X10215" s="301"/>
      <c r="Y10215" s="301"/>
      <c r="Z10215" s="301"/>
      <c r="AA10215" s="301"/>
      <c r="AB10215" s="301"/>
      <c r="AC10215" s="301"/>
      <c r="AD10215" s="301"/>
      <c r="AE10215" s="301"/>
      <c r="AF10215" s="301"/>
      <c r="AG10215" s="301"/>
      <c r="AH10215" s="301"/>
      <c r="AI10215" s="301"/>
    </row>
    <row r="10216" spans="18:35" ht="80.099999999999994" customHeight="1" x14ac:dyDescent="0.2">
      <c r="R10216" s="301"/>
      <c r="S10216" s="301"/>
      <c r="T10216" s="301"/>
      <c r="U10216" s="301"/>
      <c r="V10216" s="301"/>
      <c r="W10216" s="301"/>
      <c r="X10216" s="301"/>
      <c r="Y10216" s="301"/>
      <c r="Z10216" s="301"/>
      <c r="AA10216" s="301"/>
      <c r="AB10216" s="301"/>
      <c r="AC10216" s="301"/>
      <c r="AD10216" s="301"/>
      <c r="AE10216" s="301"/>
      <c r="AF10216" s="301"/>
      <c r="AG10216" s="301"/>
      <c r="AH10216" s="301"/>
      <c r="AI10216" s="301"/>
    </row>
    <row r="10217" spans="18:35" ht="80.099999999999994" customHeight="1" x14ac:dyDescent="0.2">
      <c r="R10217" s="301"/>
      <c r="S10217" s="301"/>
      <c r="T10217" s="301"/>
      <c r="U10217" s="301"/>
      <c r="V10217" s="301"/>
      <c r="W10217" s="301"/>
      <c r="X10217" s="301"/>
      <c r="Y10217" s="301"/>
      <c r="Z10217" s="301"/>
      <c r="AA10217" s="301"/>
      <c r="AB10217" s="301"/>
      <c r="AC10217" s="301"/>
      <c r="AD10217" s="301"/>
      <c r="AE10217" s="301"/>
      <c r="AF10217" s="301"/>
      <c r="AG10217" s="301"/>
      <c r="AH10217" s="301"/>
      <c r="AI10217" s="301"/>
    </row>
    <row r="10218" spans="18:35" ht="80.099999999999994" customHeight="1" x14ac:dyDescent="0.2">
      <c r="R10218" s="301"/>
      <c r="S10218" s="301"/>
      <c r="T10218" s="301"/>
      <c r="U10218" s="301"/>
      <c r="V10218" s="301"/>
      <c r="W10218" s="301"/>
      <c r="X10218" s="301"/>
      <c r="Y10218" s="301"/>
      <c r="Z10218" s="301"/>
      <c r="AA10218" s="301"/>
      <c r="AB10218" s="301"/>
      <c r="AC10218" s="301"/>
      <c r="AD10218" s="301"/>
      <c r="AE10218" s="301"/>
      <c r="AF10218" s="301"/>
      <c r="AG10218" s="301"/>
      <c r="AH10218" s="301"/>
      <c r="AI10218" s="301"/>
    </row>
    <row r="10219" spans="18:35" ht="80.099999999999994" customHeight="1" x14ac:dyDescent="0.2">
      <c r="R10219" s="301"/>
      <c r="S10219" s="301"/>
      <c r="T10219" s="301"/>
      <c r="U10219" s="301"/>
      <c r="V10219" s="301"/>
      <c r="W10219" s="301"/>
      <c r="X10219" s="301"/>
      <c r="Y10219" s="301"/>
      <c r="Z10219" s="301"/>
      <c r="AA10219" s="301"/>
      <c r="AB10219" s="301"/>
      <c r="AC10219" s="301"/>
      <c r="AD10219" s="301"/>
      <c r="AE10219" s="301"/>
      <c r="AF10219" s="301"/>
      <c r="AG10219" s="301"/>
      <c r="AH10219" s="301"/>
      <c r="AI10219" s="301"/>
    </row>
    <row r="10220" spans="18:35" ht="80.099999999999994" customHeight="1" x14ac:dyDescent="0.2">
      <c r="R10220" s="301"/>
      <c r="S10220" s="301"/>
      <c r="T10220" s="301"/>
      <c r="U10220" s="301"/>
      <c r="V10220" s="301"/>
      <c r="W10220" s="301"/>
      <c r="X10220" s="301"/>
      <c r="Y10220" s="301"/>
      <c r="Z10220" s="301"/>
      <c r="AA10220" s="301"/>
      <c r="AB10220" s="301"/>
      <c r="AC10220" s="301"/>
      <c r="AD10220" s="301"/>
      <c r="AE10220" s="301"/>
      <c r="AF10220" s="301"/>
      <c r="AG10220" s="301"/>
      <c r="AH10220" s="301"/>
      <c r="AI10220" s="301"/>
    </row>
    <row r="10221" spans="18:35" ht="80.099999999999994" customHeight="1" x14ac:dyDescent="0.2">
      <c r="R10221" s="301"/>
      <c r="S10221" s="301"/>
      <c r="T10221" s="301"/>
      <c r="U10221" s="301"/>
      <c r="V10221" s="301"/>
      <c r="W10221" s="301"/>
      <c r="X10221" s="301"/>
      <c r="Y10221" s="301"/>
      <c r="Z10221" s="301"/>
      <c r="AA10221" s="301"/>
      <c r="AB10221" s="301"/>
      <c r="AC10221" s="301"/>
      <c r="AD10221" s="301"/>
      <c r="AE10221" s="301"/>
      <c r="AF10221" s="301"/>
      <c r="AG10221" s="301"/>
      <c r="AH10221" s="301"/>
      <c r="AI10221" s="301"/>
    </row>
    <row r="10222" spans="18:35" ht="80.099999999999994" customHeight="1" x14ac:dyDescent="0.2">
      <c r="R10222" s="301"/>
      <c r="S10222" s="301"/>
      <c r="T10222" s="301"/>
      <c r="U10222" s="301"/>
      <c r="V10222" s="301"/>
      <c r="W10222" s="301"/>
      <c r="X10222" s="301"/>
      <c r="Y10222" s="301"/>
      <c r="Z10222" s="301"/>
      <c r="AA10222" s="301"/>
      <c r="AB10222" s="301"/>
      <c r="AC10222" s="301"/>
      <c r="AD10222" s="301"/>
      <c r="AE10222" s="301"/>
      <c r="AF10222" s="301"/>
      <c r="AG10222" s="301"/>
      <c r="AH10222" s="301"/>
      <c r="AI10222" s="301"/>
    </row>
    <row r="10223" spans="18:35" ht="80.099999999999994" customHeight="1" x14ac:dyDescent="0.2">
      <c r="R10223" s="301"/>
      <c r="S10223" s="301"/>
      <c r="T10223" s="301"/>
      <c r="U10223" s="301"/>
      <c r="V10223" s="301"/>
      <c r="W10223" s="301"/>
      <c r="X10223" s="301"/>
      <c r="Y10223" s="301"/>
      <c r="Z10223" s="301"/>
      <c r="AA10223" s="301"/>
      <c r="AB10223" s="301"/>
      <c r="AC10223" s="301"/>
      <c r="AD10223" s="301"/>
      <c r="AE10223" s="301"/>
      <c r="AF10223" s="301"/>
      <c r="AG10223" s="301"/>
      <c r="AH10223" s="301"/>
      <c r="AI10223" s="301"/>
    </row>
    <row r="10224" spans="18:35" ht="80.099999999999994" customHeight="1" x14ac:dyDescent="0.2">
      <c r="R10224" s="301"/>
      <c r="S10224" s="301"/>
      <c r="T10224" s="301"/>
      <c r="U10224" s="301"/>
      <c r="V10224" s="301"/>
      <c r="W10224" s="301"/>
      <c r="X10224" s="301"/>
      <c r="Y10224" s="301"/>
      <c r="Z10224" s="301"/>
      <c r="AA10224" s="301"/>
      <c r="AB10224" s="301"/>
      <c r="AC10224" s="301"/>
      <c r="AD10224" s="301"/>
      <c r="AE10224" s="301"/>
      <c r="AF10224" s="301"/>
      <c r="AG10224" s="301"/>
      <c r="AH10224" s="301"/>
      <c r="AI10224" s="301"/>
    </row>
    <row r="10225" spans="18:35" ht="80.099999999999994" customHeight="1" x14ac:dyDescent="0.2">
      <c r="R10225" s="301"/>
      <c r="S10225" s="301"/>
      <c r="T10225" s="301"/>
      <c r="U10225" s="301"/>
      <c r="V10225" s="301"/>
      <c r="W10225" s="301"/>
      <c r="X10225" s="301"/>
      <c r="Y10225" s="301"/>
      <c r="Z10225" s="301"/>
      <c r="AA10225" s="301"/>
      <c r="AB10225" s="301"/>
      <c r="AC10225" s="301"/>
      <c r="AD10225" s="301"/>
      <c r="AE10225" s="301"/>
      <c r="AF10225" s="301"/>
      <c r="AG10225" s="301"/>
      <c r="AH10225" s="301"/>
      <c r="AI10225" s="301"/>
    </row>
    <row r="10226" spans="18:35" ht="80.099999999999994" customHeight="1" x14ac:dyDescent="0.2">
      <c r="R10226" s="301"/>
      <c r="S10226" s="301"/>
      <c r="T10226" s="301"/>
      <c r="U10226" s="301"/>
      <c r="V10226" s="301"/>
      <c r="W10226" s="301"/>
      <c r="X10226" s="301"/>
      <c r="Y10226" s="301"/>
      <c r="Z10226" s="301"/>
      <c r="AA10226" s="301"/>
      <c r="AB10226" s="301"/>
      <c r="AC10226" s="301"/>
      <c r="AD10226" s="301"/>
      <c r="AE10226" s="301"/>
      <c r="AF10226" s="301"/>
      <c r="AG10226" s="301"/>
      <c r="AH10226" s="301"/>
      <c r="AI10226" s="301"/>
    </row>
    <row r="10227" spans="18:35" ht="80.099999999999994" customHeight="1" x14ac:dyDescent="0.2">
      <c r="R10227" s="301"/>
      <c r="S10227" s="301"/>
      <c r="T10227" s="301"/>
      <c r="U10227" s="301"/>
      <c r="V10227" s="301"/>
      <c r="W10227" s="301"/>
      <c r="X10227" s="301"/>
      <c r="Y10227" s="301"/>
      <c r="Z10227" s="301"/>
      <c r="AA10227" s="301"/>
      <c r="AB10227" s="301"/>
      <c r="AC10227" s="301"/>
      <c r="AD10227" s="301"/>
      <c r="AE10227" s="301"/>
      <c r="AF10227" s="301"/>
      <c r="AG10227" s="301"/>
      <c r="AH10227" s="301"/>
      <c r="AI10227" s="301"/>
    </row>
    <row r="10228" spans="18:35" ht="80.099999999999994" customHeight="1" x14ac:dyDescent="0.2">
      <c r="R10228" s="301"/>
      <c r="S10228" s="301"/>
      <c r="T10228" s="301"/>
      <c r="U10228" s="301"/>
      <c r="V10228" s="301"/>
      <c r="W10228" s="301"/>
      <c r="X10228" s="301"/>
      <c r="Y10228" s="301"/>
      <c r="Z10228" s="301"/>
      <c r="AA10228" s="301"/>
      <c r="AB10228" s="301"/>
      <c r="AC10228" s="301"/>
      <c r="AD10228" s="301"/>
      <c r="AE10228" s="301"/>
      <c r="AF10228" s="301"/>
      <c r="AG10228" s="301"/>
      <c r="AH10228" s="301"/>
      <c r="AI10228" s="301"/>
    </row>
    <row r="10229" spans="18:35" ht="80.099999999999994" customHeight="1" x14ac:dyDescent="0.2">
      <c r="R10229" s="301"/>
      <c r="S10229" s="301"/>
      <c r="T10229" s="301"/>
      <c r="U10229" s="301"/>
      <c r="V10229" s="301"/>
      <c r="W10229" s="301"/>
      <c r="X10229" s="301"/>
      <c r="Y10229" s="301"/>
      <c r="Z10229" s="301"/>
      <c r="AA10229" s="301"/>
      <c r="AB10229" s="301"/>
      <c r="AC10229" s="301"/>
      <c r="AD10229" s="301"/>
      <c r="AE10229" s="301"/>
      <c r="AF10229" s="301"/>
      <c r="AG10229" s="301"/>
      <c r="AH10229" s="301"/>
      <c r="AI10229" s="301"/>
    </row>
    <row r="10230" spans="18:35" ht="80.099999999999994" customHeight="1" x14ac:dyDescent="0.2">
      <c r="R10230" s="301"/>
      <c r="S10230" s="301"/>
      <c r="T10230" s="301"/>
      <c r="U10230" s="301"/>
      <c r="V10230" s="301"/>
      <c r="W10230" s="301"/>
      <c r="X10230" s="301"/>
      <c r="Y10230" s="301"/>
      <c r="Z10230" s="301"/>
      <c r="AA10230" s="301"/>
      <c r="AB10230" s="301"/>
      <c r="AC10230" s="301"/>
      <c r="AD10230" s="301"/>
      <c r="AE10230" s="301"/>
      <c r="AF10230" s="301"/>
      <c r="AG10230" s="301"/>
      <c r="AH10230" s="301"/>
      <c r="AI10230" s="301"/>
    </row>
    <row r="10231" spans="18:35" ht="80.099999999999994" customHeight="1" x14ac:dyDescent="0.2">
      <c r="R10231" s="301"/>
      <c r="S10231" s="301"/>
      <c r="T10231" s="301"/>
      <c r="U10231" s="301"/>
      <c r="V10231" s="301"/>
      <c r="W10231" s="301"/>
      <c r="X10231" s="301"/>
      <c r="Y10231" s="301"/>
      <c r="Z10231" s="301"/>
      <c r="AA10231" s="301"/>
      <c r="AB10231" s="301"/>
      <c r="AC10231" s="301"/>
      <c r="AD10231" s="301"/>
      <c r="AE10231" s="301"/>
      <c r="AF10231" s="301"/>
      <c r="AG10231" s="301"/>
      <c r="AH10231" s="301"/>
      <c r="AI10231" s="301"/>
    </row>
    <row r="10232" spans="18:35" ht="80.099999999999994" customHeight="1" x14ac:dyDescent="0.2">
      <c r="R10232" s="301"/>
      <c r="S10232" s="301"/>
      <c r="T10232" s="301"/>
      <c r="U10232" s="301"/>
      <c r="V10232" s="301"/>
      <c r="W10232" s="301"/>
      <c r="X10232" s="301"/>
      <c r="Y10232" s="301"/>
      <c r="Z10232" s="301"/>
      <c r="AA10232" s="301"/>
      <c r="AB10232" s="301"/>
      <c r="AC10232" s="301"/>
      <c r="AD10232" s="301"/>
      <c r="AE10232" s="301"/>
      <c r="AF10232" s="301"/>
      <c r="AG10232" s="301"/>
      <c r="AH10232" s="301"/>
      <c r="AI10232" s="301"/>
    </row>
    <row r="10233" spans="18:35" ht="80.099999999999994" customHeight="1" x14ac:dyDescent="0.2">
      <c r="R10233" s="301"/>
      <c r="S10233" s="301"/>
      <c r="T10233" s="301"/>
      <c r="U10233" s="301"/>
      <c r="V10233" s="301"/>
      <c r="W10233" s="301"/>
      <c r="X10233" s="301"/>
      <c r="Y10233" s="301"/>
      <c r="Z10233" s="301"/>
      <c r="AA10233" s="301"/>
      <c r="AB10233" s="301"/>
      <c r="AC10233" s="301"/>
      <c r="AD10233" s="301"/>
      <c r="AE10233" s="301"/>
      <c r="AF10233" s="301"/>
      <c r="AG10233" s="301"/>
      <c r="AH10233" s="301"/>
      <c r="AI10233" s="301"/>
    </row>
    <row r="10234" spans="18:35" ht="80.099999999999994" customHeight="1" x14ac:dyDescent="0.2">
      <c r="R10234" s="301"/>
      <c r="S10234" s="301"/>
      <c r="T10234" s="301"/>
      <c r="U10234" s="301"/>
      <c r="V10234" s="301"/>
      <c r="W10234" s="301"/>
      <c r="X10234" s="301"/>
      <c r="Y10234" s="301"/>
      <c r="Z10234" s="301"/>
      <c r="AA10234" s="301"/>
      <c r="AB10234" s="301"/>
      <c r="AC10234" s="301"/>
      <c r="AD10234" s="301"/>
      <c r="AE10234" s="301"/>
      <c r="AF10234" s="301"/>
      <c r="AG10234" s="301"/>
      <c r="AH10234" s="301"/>
      <c r="AI10234" s="301"/>
    </row>
    <row r="10235" spans="18:35" ht="80.099999999999994" customHeight="1" x14ac:dyDescent="0.2">
      <c r="R10235" s="301"/>
      <c r="S10235" s="301"/>
      <c r="T10235" s="301"/>
      <c r="U10235" s="301"/>
      <c r="V10235" s="301"/>
      <c r="W10235" s="301"/>
      <c r="X10235" s="301"/>
      <c r="Y10235" s="301"/>
      <c r="Z10235" s="301"/>
      <c r="AA10235" s="301"/>
      <c r="AB10235" s="301"/>
      <c r="AC10235" s="301"/>
      <c r="AD10235" s="301"/>
      <c r="AE10235" s="301"/>
      <c r="AF10235" s="301"/>
      <c r="AG10235" s="301"/>
      <c r="AH10235" s="301"/>
      <c r="AI10235" s="301"/>
    </row>
    <row r="10236" spans="18:35" ht="80.099999999999994" customHeight="1" x14ac:dyDescent="0.2">
      <c r="R10236" s="301"/>
      <c r="S10236" s="301"/>
      <c r="T10236" s="301"/>
      <c r="U10236" s="301"/>
      <c r="V10236" s="301"/>
      <c r="W10236" s="301"/>
      <c r="X10236" s="301"/>
      <c r="Y10236" s="301"/>
      <c r="Z10236" s="301"/>
      <c r="AA10236" s="301"/>
      <c r="AB10236" s="301"/>
      <c r="AC10236" s="301"/>
      <c r="AD10236" s="301"/>
      <c r="AE10236" s="301"/>
      <c r="AF10236" s="301"/>
      <c r="AG10236" s="301"/>
      <c r="AH10236" s="301"/>
      <c r="AI10236" s="301"/>
    </row>
    <row r="10237" spans="18:35" ht="80.099999999999994" customHeight="1" x14ac:dyDescent="0.2">
      <c r="R10237" s="301"/>
      <c r="S10237" s="301"/>
      <c r="T10237" s="301"/>
      <c r="U10237" s="301"/>
      <c r="V10237" s="301"/>
      <c r="W10237" s="301"/>
      <c r="X10237" s="301"/>
      <c r="Y10237" s="301"/>
      <c r="Z10237" s="301"/>
      <c r="AA10237" s="301"/>
      <c r="AB10237" s="301"/>
      <c r="AC10237" s="301"/>
      <c r="AD10237" s="301"/>
      <c r="AE10237" s="301"/>
      <c r="AF10237" s="301"/>
      <c r="AG10237" s="301"/>
      <c r="AH10237" s="301"/>
      <c r="AI10237" s="301"/>
    </row>
    <row r="10238" spans="18:35" ht="80.099999999999994" customHeight="1" x14ac:dyDescent="0.2">
      <c r="R10238" s="301"/>
      <c r="S10238" s="301"/>
      <c r="T10238" s="301"/>
      <c r="U10238" s="301"/>
      <c r="V10238" s="301"/>
      <c r="W10238" s="301"/>
      <c r="X10238" s="301"/>
      <c r="Y10238" s="301"/>
      <c r="Z10238" s="301"/>
      <c r="AA10238" s="301"/>
      <c r="AB10238" s="301"/>
      <c r="AC10238" s="301"/>
      <c r="AD10238" s="301"/>
      <c r="AE10238" s="301"/>
      <c r="AF10238" s="301"/>
      <c r="AG10238" s="301"/>
      <c r="AH10238" s="301"/>
      <c r="AI10238" s="301"/>
    </row>
    <row r="10239" spans="18:35" ht="80.099999999999994" customHeight="1" x14ac:dyDescent="0.2">
      <c r="R10239" s="301"/>
      <c r="S10239" s="301"/>
      <c r="T10239" s="301"/>
      <c r="U10239" s="301"/>
      <c r="V10239" s="301"/>
      <c r="W10239" s="301"/>
      <c r="X10239" s="301"/>
      <c r="Y10239" s="301"/>
      <c r="Z10239" s="301"/>
      <c r="AA10239" s="301"/>
      <c r="AB10239" s="301"/>
      <c r="AC10239" s="301"/>
      <c r="AD10239" s="301"/>
      <c r="AE10239" s="301"/>
      <c r="AF10239" s="301"/>
      <c r="AG10239" s="301"/>
      <c r="AH10239" s="301"/>
      <c r="AI10239" s="301"/>
    </row>
    <row r="10240" spans="18:35" ht="80.099999999999994" customHeight="1" x14ac:dyDescent="0.2">
      <c r="R10240" s="301"/>
      <c r="S10240" s="301"/>
      <c r="T10240" s="301"/>
      <c r="U10240" s="301"/>
      <c r="V10240" s="301"/>
      <c r="W10240" s="301"/>
      <c r="X10240" s="301"/>
      <c r="Y10240" s="301"/>
      <c r="Z10240" s="301"/>
      <c r="AA10240" s="301"/>
      <c r="AB10240" s="301"/>
      <c r="AC10240" s="301"/>
      <c r="AD10240" s="301"/>
      <c r="AE10240" s="301"/>
      <c r="AF10240" s="301"/>
      <c r="AG10240" s="301"/>
      <c r="AH10240" s="301"/>
      <c r="AI10240" s="301"/>
    </row>
    <row r="10241" spans="18:35" ht="80.099999999999994" customHeight="1" x14ac:dyDescent="0.2">
      <c r="R10241" s="301"/>
      <c r="S10241" s="301"/>
      <c r="T10241" s="301"/>
      <c r="U10241" s="301"/>
      <c r="V10241" s="301"/>
      <c r="W10241" s="301"/>
      <c r="X10241" s="301"/>
      <c r="Y10241" s="301"/>
      <c r="Z10241" s="301"/>
      <c r="AA10241" s="301"/>
      <c r="AB10241" s="301"/>
      <c r="AC10241" s="301"/>
      <c r="AD10241" s="301"/>
      <c r="AE10241" s="301"/>
      <c r="AF10241" s="301"/>
      <c r="AG10241" s="301"/>
      <c r="AH10241" s="301"/>
      <c r="AI10241" s="301"/>
    </row>
    <row r="10242" spans="18:35" ht="80.099999999999994" customHeight="1" x14ac:dyDescent="0.2">
      <c r="R10242" s="301"/>
      <c r="S10242" s="301"/>
      <c r="T10242" s="301"/>
      <c r="U10242" s="301"/>
      <c r="V10242" s="301"/>
      <c r="W10242" s="301"/>
      <c r="X10242" s="301"/>
      <c r="Y10242" s="301"/>
      <c r="Z10242" s="301"/>
      <c r="AA10242" s="301"/>
      <c r="AB10242" s="301"/>
      <c r="AC10242" s="301"/>
      <c r="AD10242" s="301"/>
      <c r="AE10242" s="301"/>
      <c r="AF10242" s="301"/>
      <c r="AG10242" s="301"/>
      <c r="AH10242" s="301"/>
      <c r="AI10242" s="301"/>
    </row>
    <row r="10243" spans="18:35" ht="80.099999999999994" customHeight="1" x14ac:dyDescent="0.2">
      <c r="R10243" s="301"/>
      <c r="S10243" s="301"/>
      <c r="T10243" s="301"/>
      <c r="U10243" s="301"/>
      <c r="V10243" s="301"/>
      <c r="W10243" s="301"/>
      <c r="X10243" s="301"/>
      <c r="Y10243" s="301"/>
      <c r="Z10243" s="301"/>
      <c r="AA10243" s="301"/>
      <c r="AB10243" s="301"/>
      <c r="AC10243" s="301"/>
      <c r="AD10243" s="301"/>
      <c r="AE10243" s="301"/>
      <c r="AF10243" s="301"/>
      <c r="AG10243" s="301"/>
      <c r="AH10243" s="301"/>
      <c r="AI10243" s="301"/>
    </row>
    <row r="10244" spans="18:35" ht="80.099999999999994" customHeight="1" x14ac:dyDescent="0.2">
      <c r="R10244" s="301"/>
      <c r="S10244" s="301"/>
      <c r="T10244" s="301"/>
      <c r="U10244" s="301"/>
      <c r="V10244" s="301"/>
      <c r="W10244" s="301"/>
      <c r="X10244" s="301"/>
      <c r="Y10244" s="301"/>
      <c r="Z10244" s="301"/>
      <c r="AA10244" s="301"/>
      <c r="AB10244" s="301"/>
      <c r="AC10244" s="301"/>
      <c r="AD10244" s="301"/>
      <c r="AE10244" s="301"/>
      <c r="AF10244" s="301"/>
      <c r="AG10244" s="301"/>
      <c r="AH10244" s="301"/>
      <c r="AI10244" s="301"/>
    </row>
    <row r="10245" spans="18:35" ht="80.099999999999994" customHeight="1" x14ac:dyDescent="0.2">
      <c r="R10245" s="301"/>
      <c r="S10245" s="301"/>
      <c r="T10245" s="301"/>
      <c r="U10245" s="301"/>
      <c r="V10245" s="301"/>
      <c r="W10245" s="301"/>
      <c r="X10245" s="301"/>
      <c r="Y10245" s="301"/>
      <c r="Z10245" s="301"/>
      <c r="AA10245" s="301"/>
      <c r="AB10245" s="301"/>
      <c r="AC10245" s="301"/>
      <c r="AD10245" s="301"/>
      <c r="AE10245" s="301"/>
      <c r="AF10245" s="301"/>
      <c r="AG10245" s="301"/>
      <c r="AH10245" s="301"/>
      <c r="AI10245" s="301"/>
    </row>
    <row r="10246" spans="18:35" ht="80.099999999999994" customHeight="1" x14ac:dyDescent="0.2">
      <c r="R10246" s="301"/>
      <c r="S10246" s="301"/>
      <c r="T10246" s="301"/>
      <c r="U10246" s="301"/>
      <c r="V10246" s="301"/>
      <c r="W10246" s="301"/>
      <c r="X10246" s="301"/>
      <c r="Y10246" s="301"/>
      <c r="Z10246" s="301"/>
      <c r="AA10246" s="301"/>
      <c r="AB10246" s="301"/>
      <c r="AC10246" s="301"/>
      <c r="AD10246" s="301"/>
      <c r="AE10246" s="301"/>
      <c r="AF10246" s="301"/>
      <c r="AG10246" s="301"/>
      <c r="AH10246" s="301"/>
      <c r="AI10246" s="301"/>
    </row>
    <row r="10247" spans="18:35" ht="80.099999999999994" customHeight="1" x14ac:dyDescent="0.2">
      <c r="R10247" s="301"/>
      <c r="S10247" s="301"/>
      <c r="T10247" s="301"/>
      <c r="U10247" s="301"/>
      <c r="V10247" s="301"/>
      <c r="W10247" s="301"/>
      <c r="X10247" s="301"/>
      <c r="Y10247" s="301"/>
      <c r="Z10247" s="301"/>
      <c r="AA10247" s="301"/>
      <c r="AB10247" s="301"/>
      <c r="AC10247" s="301"/>
      <c r="AD10247" s="301"/>
      <c r="AE10247" s="301"/>
      <c r="AF10247" s="301"/>
      <c r="AG10247" s="301"/>
      <c r="AH10247" s="301"/>
      <c r="AI10247" s="301"/>
    </row>
    <row r="10248" spans="18:35" ht="80.099999999999994" customHeight="1" x14ac:dyDescent="0.2">
      <c r="R10248" s="301"/>
      <c r="S10248" s="301"/>
      <c r="T10248" s="301"/>
      <c r="U10248" s="301"/>
      <c r="V10248" s="301"/>
      <c r="W10248" s="301"/>
      <c r="X10248" s="301"/>
      <c r="Y10248" s="301"/>
      <c r="Z10248" s="301"/>
      <c r="AA10248" s="301"/>
      <c r="AB10248" s="301"/>
      <c r="AC10248" s="301"/>
      <c r="AD10248" s="301"/>
      <c r="AE10248" s="301"/>
      <c r="AF10248" s="301"/>
      <c r="AG10248" s="301"/>
      <c r="AH10248" s="301"/>
      <c r="AI10248" s="301"/>
    </row>
    <row r="10249" spans="18:35" ht="80.099999999999994" customHeight="1" x14ac:dyDescent="0.2">
      <c r="R10249" s="301"/>
      <c r="S10249" s="301"/>
      <c r="T10249" s="301"/>
      <c r="U10249" s="301"/>
      <c r="V10249" s="301"/>
      <c r="W10249" s="301"/>
      <c r="X10249" s="301"/>
      <c r="Y10249" s="301"/>
      <c r="Z10249" s="301"/>
      <c r="AA10249" s="301"/>
      <c r="AB10249" s="301"/>
      <c r="AC10249" s="301"/>
      <c r="AD10249" s="301"/>
      <c r="AE10249" s="301"/>
      <c r="AF10249" s="301"/>
      <c r="AG10249" s="301"/>
      <c r="AH10249" s="301"/>
      <c r="AI10249" s="301"/>
    </row>
    <row r="10250" spans="18:35" ht="80.099999999999994" customHeight="1" x14ac:dyDescent="0.2">
      <c r="R10250" s="301"/>
      <c r="S10250" s="301"/>
      <c r="T10250" s="301"/>
      <c r="U10250" s="301"/>
      <c r="V10250" s="301"/>
      <c r="W10250" s="301"/>
      <c r="X10250" s="301"/>
      <c r="Y10250" s="301"/>
      <c r="Z10250" s="301"/>
      <c r="AA10250" s="301"/>
      <c r="AB10250" s="301"/>
      <c r="AC10250" s="301"/>
      <c r="AD10250" s="301"/>
      <c r="AE10250" s="301"/>
      <c r="AF10250" s="301"/>
      <c r="AG10250" s="301"/>
      <c r="AH10250" s="301"/>
      <c r="AI10250" s="301"/>
    </row>
    <row r="10251" spans="18:35" ht="80.099999999999994" customHeight="1" x14ac:dyDescent="0.2">
      <c r="R10251" s="301"/>
      <c r="S10251" s="301"/>
      <c r="T10251" s="301"/>
      <c r="U10251" s="301"/>
      <c r="V10251" s="301"/>
      <c r="W10251" s="301"/>
      <c r="X10251" s="301"/>
      <c r="Y10251" s="301"/>
      <c r="Z10251" s="301"/>
      <c r="AA10251" s="301"/>
      <c r="AB10251" s="301"/>
      <c r="AC10251" s="301"/>
      <c r="AD10251" s="301"/>
      <c r="AE10251" s="301"/>
      <c r="AF10251" s="301"/>
      <c r="AG10251" s="301"/>
      <c r="AH10251" s="301"/>
      <c r="AI10251" s="301"/>
    </row>
    <row r="10252" spans="18:35" ht="80.099999999999994" customHeight="1" x14ac:dyDescent="0.2">
      <c r="R10252" s="301"/>
      <c r="S10252" s="301"/>
      <c r="T10252" s="301"/>
      <c r="U10252" s="301"/>
      <c r="V10252" s="301"/>
      <c r="W10252" s="301"/>
      <c r="X10252" s="301"/>
      <c r="Y10252" s="301"/>
      <c r="Z10252" s="301"/>
      <c r="AA10252" s="301"/>
      <c r="AB10252" s="301"/>
      <c r="AC10252" s="301"/>
      <c r="AD10252" s="301"/>
      <c r="AE10252" s="301"/>
      <c r="AF10252" s="301"/>
      <c r="AG10252" s="301"/>
      <c r="AH10252" s="301"/>
      <c r="AI10252" s="301"/>
    </row>
    <row r="10253" spans="18:35" ht="80.099999999999994" customHeight="1" x14ac:dyDescent="0.2">
      <c r="R10253" s="301"/>
      <c r="S10253" s="301"/>
      <c r="T10253" s="301"/>
      <c r="U10253" s="301"/>
      <c r="V10253" s="301"/>
      <c r="W10253" s="301"/>
      <c r="X10253" s="301"/>
      <c r="Y10253" s="301"/>
      <c r="Z10253" s="301"/>
      <c r="AA10253" s="301"/>
      <c r="AB10253" s="301"/>
      <c r="AC10253" s="301"/>
      <c r="AD10253" s="301"/>
      <c r="AE10253" s="301"/>
      <c r="AF10253" s="301"/>
      <c r="AG10253" s="301"/>
      <c r="AH10253" s="301"/>
      <c r="AI10253" s="301"/>
    </row>
    <row r="10254" spans="18:35" ht="80.099999999999994" customHeight="1" x14ac:dyDescent="0.2">
      <c r="R10254" s="301"/>
      <c r="S10254" s="301"/>
      <c r="T10254" s="301"/>
      <c r="U10254" s="301"/>
      <c r="V10254" s="301"/>
      <c r="W10254" s="301"/>
      <c r="X10254" s="301"/>
      <c r="Y10254" s="301"/>
      <c r="Z10254" s="301"/>
      <c r="AA10254" s="301"/>
      <c r="AB10254" s="301"/>
      <c r="AC10254" s="301"/>
      <c r="AD10254" s="301"/>
      <c r="AE10254" s="301"/>
      <c r="AF10254" s="301"/>
      <c r="AG10254" s="301"/>
      <c r="AH10254" s="301"/>
      <c r="AI10254" s="301"/>
    </row>
    <row r="10255" spans="18:35" ht="80.099999999999994" customHeight="1" x14ac:dyDescent="0.2">
      <c r="R10255" s="301"/>
      <c r="S10255" s="301"/>
      <c r="T10255" s="301"/>
      <c r="U10255" s="301"/>
      <c r="V10255" s="301"/>
      <c r="W10255" s="301"/>
      <c r="X10255" s="301"/>
      <c r="Y10255" s="301"/>
      <c r="Z10255" s="301"/>
      <c r="AA10255" s="301"/>
      <c r="AB10255" s="301"/>
      <c r="AC10255" s="301"/>
      <c r="AD10255" s="301"/>
      <c r="AE10255" s="301"/>
      <c r="AF10255" s="301"/>
      <c r="AG10255" s="301"/>
      <c r="AH10255" s="301"/>
      <c r="AI10255" s="301"/>
    </row>
    <row r="10256" spans="18:35" ht="80.099999999999994" customHeight="1" x14ac:dyDescent="0.2">
      <c r="R10256" s="301"/>
      <c r="S10256" s="301"/>
      <c r="T10256" s="301"/>
      <c r="U10256" s="301"/>
      <c r="V10256" s="301"/>
      <c r="W10256" s="301"/>
      <c r="X10256" s="301"/>
      <c r="Y10256" s="301"/>
      <c r="Z10256" s="301"/>
      <c r="AA10256" s="301"/>
      <c r="AB10256" s="301"/>
      <c r="AC10256" s="301"/>
      <c r="AD10256" s="301"/>
      <c r="AE10256" s="301"/>
      <c r="AF10256" s="301"/>
      <c r="AG10256" s="301"/>
      <c r="AH10256" s="301"/>
      <c r="AI10256" s="301"/>
    </row>
    <row r="10257" spans="18:35" ht="80.099999999999994" customHeight="1" x14ac:dyDescent="0.2">
      <c r="R10257" s="301"/>
      <c r="S10257" s="301"/>
      <c r="T10257" s="301"/>
      <c r="U10257" s="301"/>
      <c r="V10257" s="301"/>
      <c r="W10257" s="301"/>
      <c r="X10257" s="301"/>
      <c r="Y10257" s="301"/>
      <c r="Z10257" s="301"/>
      <c r="AA10257" s="301"/>
      <c r="AB10257" s="301"/>
      <c r="AC10257" s="301"/>
      <c r="AD10257" s="301"/>
      <c r="AE10257" s="301"/>
      <c r="AF10257" s="301"/>
      <c r="AG10257" s="301"/>
      <c r="AH10257" s="301"/>
      <c r="AI10257" s="301"/>
    </row>
    <row r="10258" spans="18:35" ht="80.099999999999994" customHeight="1" x14ac:dyDescent="0.2">
      <c r="R10258" s="301"/>
      <c r="S10258" s="301"/>
      <c r="T10258" s="301"/>
      <c r="U10258" s="301"/>
      <c r="V10258" s="301"/>
      <c r="W10258" s="301"/>
      <c r="X10258" s="301"/>
      <c r="Y10258" s="301"/>
      <c r="Z10258" s="301"/>
      <c r="AA10258" s="301"/>
      <c r="AB10258" s="301"/>
      <c r="AC10258" s="301"/>
      <c r="AD10258" s="301"/>
      <c r="AE10258" s="301"/>
      <c r="AF10258" s="301"/>
      <c r="AG10258" s="301"/>
      <c r="AH10258" s="301"/>
      <c r="AI10258" s="301"/>
    </row>
    <row r="10259" spans="18:35" ht="80.099999999999994" customHeight="1" x14ac:dyDescent="0.2">
      <c r="R10259" s="301"/>
      <c r="S10259" s="301"/>
      <c r="T10259" s="301"/>
      <c r="U10259" s="301"/>
      <c r="V10259" s="301"/>
      <c r="W10259" s="301"/>
      <c r="X10259" s="301"/>
      <c r="Y10259" s="301"/>
      <c r="Z10259" s="301"/>
      <c r="AA10259" s="301"/>
      <c r="AB10259" s="301"/>
      <c r="AC10259" s="301"/>
      <c r="AD10259" s="301"/>
      <c r="AE10259" s="301"/>
      <c r="AF10259" s="301"/>
      <c r="AG10259" s="301"/>
      <c r="AH10259" s="301"/>
      <c r="AI10259" s="301"/>
    </row>
    <row r="10260" spans="18:35" ht="80.099999999999994" customHeight="1" x14ac:dyDescent="0.2">
      <c r="R10260" s="301"/>
      <c r="S10260" s="301"/>
      <c r="T10260" s="301"/>
      <c r="U10260" s="301"/>
      <c r="V10260" s="301"/>
      <c r="W10260" s="301"/>
      <c r="X10260" s="301"/>
      <c r="Y10260" s="301"/>
      <c r="Z10260" s="301"/>
      <c r="AA10260" s="301"/>
      <c r="AB10260" s="301"/>
      <c r="AC10260" s="301"/>
      <c r="AD10260" s="301"/>
      <c r="AE10260" s="301"/>
      <c r="AF10260" s="301"/>
      <c r="AG10260" s="301"/>
      <c r="AH10260" s="301"/>
      <c r="AI10260" s="301"/>
    </row>
    <row r="10261" spans="18:35" ht="80.099999999999994" customHeight="1" x14ac:dyDescent="0.2">
      <c r="R10261" s="301"/>
      <c r="S10261" s="301"/>
      <c r="T10261" s="301"/>
      <c r="U10261" s="301"/>
      <c r="V10261" s="301"/>
      <c r="W10261" s="301"/>
      <c r="X10261" s="301"/>
      <c r="Y10261" s="301"/>
      <c r="Z10261" s="301"/>
      <c r="AA10261" s="301"/>
      <c r="AB10261" s="301"/>
      <c r="AC10261" s="301"/>
      <c r="AD10261" s="301"/>
      <c r="AE10261" s="301"/>
      <c r="AF10261" s="301"/>
      <c r="AG10261" s="301"/>
      <c r="AH10261" s="301"/>
      <c r="AI10261" s="301"/>
    </row>
    <row r="10262" spans="18:35" ht="80.099999999999994" customHeight="1" x14ac:dyDescent="0.2">
      <c r="R10262" s="301"/>
      <c r="S10262" s="301"/>
      <c r="T10262" s="301"/>
      <c r="U10262" s="301"/>
      <c r="V10262" s="301"/>
      <c r="W10262" s="301"/>
      <c r="X10262" s="301"/>
      <c r="Y10262" s="301"/>
      <c r="Z10262" s="301"/>
      <c r="AA10262" s="301"/>
      <c r="AB10262" s="301"/>
      <c r="AC10262" s="301"/>
      <c r="AD10262" s="301"/>
      <c r="AE10262" s="301"/>
      <c r="AF10262" s="301"/>
      <c r="AG10262" s="301"/>
      <c r="AH10262" s="301"/>
      <c r="AI10262" s="301"/>
    </row>
    <row r="10263" spans="18:35" ht="80.099999999999994" customHeight="1" x14ac:dyDescent="0.2">
      <c r="R10263" s="301"/>
      <c r="S10263" s="301"/>
      <c r="T10263" s="301"/>
      <c r="U10263" s="301"/>
      <c r="V10263" s="301"/>
      <c r="W10263" s="301"/>
      <c r="X10263" s="301"/>
      <c r="Y10263" s="301"/>
      <c r="Z10263" s="301"/>
      <c r="AA10263" s="301"/>
      <c r="AB10263" s="301"/>
      <c r="AC10263" s="301"/>
      <c r="AD10263" s="301"/>
      <c r="AE10263" s="301"/>
      <c r="AF10263" s="301"/>
      <c r="AG10263" s="301"/>
      <c r="AH10263" s="301"/>
      <c r="AI10263" s="301"/>
    </row>
    <row r="10264" spans="18:35" ht="80.099999999999994" customHeight="1" x14ac:dyDescent="0.2">
      <c r="R10264" s="301"/>
      <c r="S10264" s="301"/>
      <c r="T10264" s="301"/>
      <c r="U10264" s="301"/>
      <c r="V10264" s="301"/>
      <c r="W10264" s="301"/>
      <c r="X10264" s="301"/>
      <c r="Y10264" s="301"/>
      <c r="Z10264" s="301"/>
      <c r="AA10264" s="301"/>
      <c r="AB10264" s="301"/>
      <c r="AC10264" s="301"/>
      <c r="AD10264" s="301"/>
      <c r="AE10264" s="301"/>
      <c r="AF10264" s="301"/>
      <c r="AG10264" s="301"/>
      <c r="AH10264" s="301"/>
      <c r="AI10264" s="301"/>
    </row>
    <row r="10265" spans="18:35" ht="80.099999999999994" customHeight="1" x14ac:dyDescent="0.2">
      <c r="R10265" s="301"/>
      <c r="S10265" s="301"/>
      <c r="T10265" s="301"/>
      <c r="U10265" s="301"/>
      <c r="V10265" s="301"/>
      <c r="W10265" s="301"/>
      <c r="X10265" s="301"/>
      <c r="Y10265" s="301"/>
      <c r="Z10265" s="301"/>
      <c r="AA10265" s="301"/>
      <c r="AB10265" s="301"/>
      <c r="AC10265" s="301"/>
      <c r="AD10265" s="301"/>
      <c r="AE10265" s="301"/>
      <c r="AF10265" s="301"/>
      <c r="AG10265" s="301"/>
      <c r="AH10265" s="301"/>
      <c r="AI10265" s="301"/>
    </row>
    <row r="10266" spans="18:35" ht="80.099999999999994" customHeight="1" x14ac:dyDescent="0.2">
      <c r="R10266" s="301"/>
      <c r="S10266" s="301"/>
      <c r="T10266" s="301"/>
      <c r="U10266" s="301"/>
      <c r="V10266" s="301"/>
      <c r="W10266" s="301"/>
      <c r="X10266" s="301"/>
      <c r="Y10266" s="301"/>
      <c r="Z10266" s="301"/>
      <c r="AA10266" s="301"/>
      <c r="AB10266" s="301"/>
      <c r="AC10266" s="301"/>
      <c r="AD10266" s="301"/>
      <c r="AE10266" s="301"/>
      <c r="AF10266" s="301"/>
      <c r="AG10266" s="301"/>
      <c r="AH10266" s="301"/>
      <c r="AI10266" s="301"/>
    </row>
    <row r="10267" spans="18:35" ht="80.099999999999994" customHeight="1" x14ac:dyDescent="0.2">
      <c r="R10267" s="301"/>
      <c r="S10267" s="301"/>
      <c r="T10267" s="301"/>
      <c r="U10267" s="301"/>
      <c r="V10267" s="301"/>
      <c r="W10267" s="301"/>
      <c r="X10267" s="301"/>
      <c r="Y10267" s="301"/>
      <c r="Z10267" s="301"/>
      <c r="AA10267" s="301"/>
      <c r="AB10267" s="301"/>
      <c r="AC10267" s="301"/>
      <c r="AD10267" s="301"/>
      <c r="AE10267" s="301"/>
      <c r="AF10267" s="301"/>
      <c r="AG10267" s="301"/>
      <c r="AH10267" s="301"/>
      <c r="AI10267" s="301"/>
    </row>
    <row r="10268" spans="18:35" ht="80.099999999999994" customHeight="1" x14ac:dyDescent="0.2">
      <c r="R10268" s="301"/>
      <c r="S10268" s="301"/>
      <c r="T10268" s="301"/>
      <c r="U10268" s="301"/>
      <c r="V10268" s="301"/>
      <c r="W10268" s="301"/>
      <c r="X10268" s="301"/>
      <c r="Y10268" s="301"/>
      <c r="Z10268" s="301"/>
      <c r="AA10268" s="301"/>
      <c r="AB10268" s="301"/>
      <c r="AC10268" s="301"/>
      <c r="AD10268" s="301"/>
      <c r="AE10268" s="301"/>
      <c r="AF10268" s="301"/>
      <c r="AG10268" s="301"/>
      <c r="AH10268" s="301"/>
      <c r="AI10268" s="301"/>
    </row>
    <row r="10269" spans="18:35" ht="80.099999999999994" customHeight="1" x14ac:dyDescent="0.2">
      <c r="R10269" s="301"/>
      <c r="S10269" s="301"/>
      <c r="T10269" s="301"/>
      <c r="U10269" s="301"/>
      <c r="V10269" s="301"/>
      <c r="W10269" s="301"/>
      <c r="X10269" s="301"/>
      <c r="Y10269" s="301"/>
      <c r="Z10269" s="301"/>
      <c r="AA10269" s="301"/>
      <c r="AB10269" s="301"/>
      <c r="AC10269" s="301"/>
      <c r="AD10269" s="301"/>
      <c r="AE10269" s="301"/>
      <c r="AF10269" s="301"/>
      <c r="AG10269" s="301"/>
      <c r="AH10269" s="301"/>
      <c r="AI10269" s="301"/>
    </row>
    <row r="10270" spans="18:35" ht="80.099999999999994" customHeight="1" x14ac:dyDescent="0.2">
      <c r="R10270" s="301"/>
      <c r="S10270" s="301"/>
      <c r="T10270" s="301"/>
      <c r="U10270" s="301"/>
      <c r="V10270" s="301"/>
      <c r="W10270" s="301"/>
      <c r="X10270" s="301"/>
      <c r="Y10270" s="301"/>
      <c r="Z10270" s="301"/>
      <c r="AA10270" s="301"/>
      <c r="AB10270" s="301"/>
      <c r="AC10270" s="301"/>
      <c r="AD10270" s="301"/>
      <c r="AE10270" s="301"/>
      <c r="AF10270" s="301"/>
      <c r="AG10270" s="301"/>
      <c r="AH10270" s="301"/>
      <c r="AI10270" s="301"/>
    </row>
    <row r="10271" spans="18:35" ht="80.099999999999994" customHeight="1" x14ac:dyDescent="0.2">
      <c r="R10271" s="301"/>
      <c r="S10271" s="301"/>
      <c r="T10271" s="301"/>
      <c r="U10271" s="301"/>
      <c r="V10271" s="301"/>
      <c r="W10271" s="301"/>
      <c r="X10271" s="301"/>
      <c r="Y10271" s="301"/>
      <c r="Z10271" s="301"/>
      <c r="AA10271" s="301"/>
      <c r="AB10271" s="301"/>
      <c r="AC10271" s="301"/>
      <c r="AD10271" s="301"/>
      <c r="AE10271" s="301"/>
      <c r="AF10271" s="301"/>
      <c r="AG10271" s="301"/>
      <c r="AH10271" s="301"/>
      <c r="AI10271" s="301"/>
    </row>
    <row r="10272" spans="18:35" ht="80.099999999999994" customHeight="1" x14ac:dyDescent="0.2">
      <c r="R10272" s="301"/>
      <c r="S10272" s="301"/>
      <c r="T10272" s="301"/>
      <c r="U10272" s="301"/>
      <c r="V10272" s="301"/>
      <c r="W10272" s="301"/>
      <c r="X10272" s="301"/>
      <c r="Y10272" s="301"/>
      <c r="Z10272" s="301"/>
      <c r="AA10272" s="301"/>
      <c r="AB10272" s="301"/>
      <c r="AC10272" s="301"/>
      <c r="AD10272" s="301"/>
      <c r="AE10272" s="301"/>
      <c r="AF10272" s="301"/>
      <c r="AG10272" s="301"/>
      <c r="AH10272" s="301"/>
      <c r="AI10272" s="301"/>
    </row>
    <row r="10273" spans="18:35" ht="80.099999999999994" customHeight="1" x14ac:dyDescent="0.2">
      <c r="R10273" s="301"/>
      <c r="S10273" s="301"/>
      <c r="T10273" s="301"/>
      <c r="U10273" s="301"/>
      <c r="V10273" s="301"/>
      <c r="W10273" s="301"/>
      <c r="X10273" s="301"/>
      <c r="Y10273" s="301"/>
      <c r="Z10273" s="301"/>
      <c r="AA10273" s="301"/>
      <c r="AB10273" s="301"/>
      <c r="AC10273" s="301"/>
      <c r="AD10273" s="301"/>
      <c r="AE10273" s="301"/>
      <c r="AF10273" s="301"/>
      <c r="AG10273" s="301"/>
      <c r="AH10273" s="301"/>
      <c r="AI10273" s="301"/>
    </row>
    <row r="10274" spans="18:35" ht="80.099999999999994" customHeight="1" x14ac:dyDescent="0.2">
      <c r="R10274" s="301"/>
      <c r="S10274" s="301"/>
      <c r="T10274" s="301"/>
      <c r="U10274" s="301"/>
      <c r="V10274" s="301"/>
      <c r="W10274" s="301"/>
      <c r="X10274" s="301"/>
      <c r="Y10274" s="301"/>
      <c r="Z10274" s="301"/>
      <c r="AA10274" s="301"/>
      <c r="AB10274" s="301"/>
      <c r="AC10274" s="301"/>
      <c r="AD10274" s="301"/>
      <c r="AE10274" s="301"/>
      <c r="AF10274" s="301"/>
      <c r="AG10274" s="301"/>
      <c r="AH10274" s="301"/>
      <c r="AI10274" s="301"/>
    </row>
    <row r="10275" spans="18:35" ht="80.099999999999994" customHeight="1" x14ac:dyDescent="0.2">
      <c r="R10275" s="301"/>
      <c r="S10275" s="301"/>
      <c r="T10275" s="301"/>
      <c r="U10275" s="301"/>
      <c r="V10275" s="301"/>
      <c r="W10275" s="301"/>
      <c r="X10275" s="301"/>
      <c r="Y10275" s="301"/>
      <c r="Z10275" s="301"/>
      <c r="AA10275" s="301"/>
      <c r="AB10275" s="301"/>
      <c r="AC10275" s="301"/>
      <c r="AD10275" s="301"/>
      <c r="AE10275" s="301"/>
      <c r="AF10275" s="301"/>
      <c r="AG10275" s="301"/>
      <c r="AH10275" s="301"/>
      <c r="AI10275" s="301"/>
    </row>
    <row r="10276" spans="18:35" ht="80.099999999999994" customHeight="1" x14ac:dyDescent="0.2">
      <c r="R10276" s="301"/>
      <c r="S10276" s="301"/>
      <c r="T10276" s="301"/>
      <c r="U10276" s="301"/>
      <c r="V10276" s="301"/>
      <c r="W10276" s="301"/>
      <c r="X10276" s="301"/>
      <c r="Y10276" s="301"/>
      <c r="Z10276" s="301"/>
      <c r="AA10276" s="301"/>
      <c r="AB10276" s="301"/>
      <c r="AC10276" s="301"/>
      <c r="AD10276" s="301"/>
      <c r="AE10276" s="301"/>
      <c r="AF10276" s="301"/>
      <c r="AG10276" s="301"/>
      <c r="AH10276" s="301"/>
      <c r="AI10276" s="301"/>
    </row>
    <row r="10277" spans="18:35" ht="80.099999999999994" customHeight="1" x14ac:dyDescent="0.2">
      <c r="R10277" s="301"/>
      <c r="S10277" s="301"/>
      <c r="T10277" s="301"/>
      <c r="U10277" s="301"/>
      <c r="V10277" s="301"/>
      <c r="W10277" s="301"/>
      <c r="X10277" s="301"/>
      <c r="Y10277" s="301"/>
      <c r="Z10277" s="301"/>
      <c r="AA10277" s="301"/>
      <c r="AB10277" s="301"/>
      <c r="AC10277" s="301"/>
      <c r="AD10277" s="301"/>
      <c r="AE10277" s="301"/>
      <c r="AF10277" s="301"/>
      <c r="AG10277" s="301"/>
      <c r="AH10277" s="301"/>
      <c r="AI10277" s="301"/>
    </row>
    <row r="10278" spans="18:35" ht="80.099999999999994" customHeight="1" x14ac:dyDescent="0.2">
      <c r="R10278" s="301"/>
      <c r="S10278" s="301"/>
      <c r="T10278" s="301"/>
      <c r="U10278" s="301"/>
      <c r="V10278" s="301"/>
      <c r="W10278" s="301"/>
      <c r="X10278" s="301"/>
      <c r="Y10278" s="301"/>
      <c r="Z10278" s="301"/>
      <c r="AA10278" s="301"/>
      <c r="AB10278" s="301"/>
      <c r="AC10278" s="301"/>
      <c r="AD10278" s="301"/>
      <c r="AE10278" s="301"/>
      <c r="AF10278" s="301"/>
      <c r="AG10278" s="301"/>
      <c r="AH10278" s="301"/>
      <c r="AI10278" s="301"/>
    </row>
    <row r="10279" spans="18:35" ht="80.099999999999994" customHeight="1" x14ac:dyDescent="0.2">
      <c r="R10279" s="301"/>
      <c r="S10279" s="301"/>
      <c r="T10279" s="301"/>
      <c r="U10279" s="301"/>
      <c r="V10279" s="301"/>
      <c r="W10279" s="301"/>
      <c r="X10279" s="301"/>
      <c r="Y10279" s="301"/>
      <c r="Z10279" s="301"/>
      <c r="AA10279" s="301"/>
      <c r="AB10279" s="301"/>
      <c r="AC10279" s="301"/>
      <c r="AD10279" s="301"/>
      <c r="AE10279" s="301"/>
      <c r="AF10279" s="301"/>
      <c r="AG10279" s="301"/>
      <c r="AH10279" s="301"/>
      <c r="AI10279" s="301"/>
    </row>
    <row r="10280" spans="18:35" ht="80.099999999999994" customHeight="1" x14ac:dyDescent="0.2">
      <c r="R10280" s="301"/>
      <c r="S10280" s="301"/>
      <c r="T10280" s="301"/>
      <c r="U10280" s="301"/>
      <c r="V10280" s="301"/>
      <c r="W10280" s="301"/>
      <c r="X10280" s="301"/>
      <c r="Y10280" s="301"/>
      <c r="Z10280" s="301"/>
      <c r="AA10280" s="301"/>
      <c r="AB10280" s="301"/>
      <c r="AC10280" s="301"/>
      <c r="AD10280" s="301"/>
      <c r="AE10280" s="301"/>
      <c r="AF10280" s="301"/>
      <c r="AG10280" s="301"/>
      <c r="AH10280" s="301"/>
      <c r="AI10280" s="301"/>
    </row>
    <row r="10281" spans="18:35" ht="80.099999999999994" customHeight="1" x14ac:dyDescent="0.2">
      <c r="R10281" s="301"/>
      <c r="S10281" s="301"/>
      <c r="T10281" s="301"/>
      <c r="U10281" s="301"/>
      <c r="V10281" s="301"/>
      <c r="W10281" s="301"/>
      <c r="X10281" s="301"/>
      <c r="Y10281" s="301"/>
      <c r="Z10281" s="301"/>
      <c r="AA10281" s="301"/>
      <c r="AB10281" s="301"/>
      <c r="AC10281" s="301"/>
      <c r="AD10281" s="301"/>
      <c r="AE10281" s="301"/>
      <c r="AF10281" s="301"/>
      <c r="AG10281" s="301"/>
      <c r="AH10281" s="301"/>
      <c r="AI10281" s="301"/>
    </row>
    <row r="10282" spans="18:35" ht="80.099999999999994" customHeight="1" x14ac:dyDescent="0.2">
      <c r="R10282" s="301"/>
      <c r="S10282" s="301"/>
      <c r="T10282" s="301"/>
      <c r="U10282" s="301"/>
      <c r="V10282" s="301"/>
      <c r="W10282" s="301"/>
      <c r="X10282" s="301"/>
      <c r="Y10282" s="301"/>
      <c r="Z10282" s="301"/>
      <c r="AA10282" s="301"/>
      <c r="AB10282" s="301"/>
      <c r="AC10282" s="301"/>
      <c r="AD10282" s="301"/>
      <c r="AE10282" s="301"/>
      <c r="AF10282" s="301"/>
      <c r="AG10282" s="301"/>
      <c r="AH10282" s="301"/>
      <c r="AI10282" s="301"/>
    </row>
    <row r="10283" spans="18:35" ht="80.099999999999994" customHeight="1" x14ac:dyDescent="0.2">
      <c r="R10283" s="301"/>
      <c r="S10283" s="301"/>
      <c r="T10283" s="301"/>
      <c r="U10283" s="301"/>
      <c r="V10283" s="301"/>
      <c r="W10283" s="301"/>
      <c r="X10283" s="301"/>
      <c r="Y10283" s="301"/>
      <c r="Z10283" s="301"/>
      <c r="AA10283" s="301"/>
      <c r="AB10283" s="301"/>
      <c r="AC10283" s="301"/>
      <c r="AD10283" s="301"/>
      <c r="AE10283" s="301"/>
      <c r="AF10283" s="301"/>
      <c r="AG10283" s="301"/>
      <c r="AH10283" s="301"/>
      <c r="AI10283" s="301"/>
    </row>
    <row r="10284" spans="18:35" ht="80.099999999999994" customHeight="1" x14ac:dyDescent="0.2">
      <c r="R10284" s="301"/>
      <c r="S10284" s="301"/>
      <c r="T10284" s="301"/>
      <c r="U10284" s="301"/>
      <c r="V10284" s="301"/>
      <c r="W10284" s="301"/>
      <c r="X10284" s="301"/>
      <c r="Y10284" s="301"/>
      <c r="Z10284" s="301"/>
      <c r="AA10284" s="301"/>
      <c r="AB10284" s="301"/>
      <c r="AC10284" s="301"/>
      <c r="AD10284" s="301"/>
      <c r="AE10284" s="301"/>
      <c r="AF10284" s="301"/>
      <c r="AG10284" s="301"/>
      <c r="AH10284" s="301"/>
      <c r="AI10284" s="301"/>
    </row>
    <row r="10285" spans="18:35" ht="80.099999999999994" customHeight="1" x14ac:dyDescent="0.2">
      <c r="R10285" s="301"/>
      <c r="S10285" s="301"/>
      <c r="T10285" s="301"/>
      <c r="U10285" s="301"/>
      <c r="V10285" s="301"/>
      <c r="W10285" s="301"/>
      <c r="X10285" s="301"/>
      <c r="Y10285" s="301"/>
      <c r="Z10285" s="301"/>
      <c r="AA10285" s="301"/>
      <c r="AB10285" s="301"/>
      <c r="AC10285" s="301"/>
      <c r="AD10285" s="301"/>
      <c r="AE10285" s="301"/>
      <c r="AF10285" s="301"/>
      <c r="AG10285" s="301"/>
      <c r="AH10285" s="301"/>
      <c r="AI10285" s="301"/>
    </row>
    <row r="10286" spans="18:35" ht="80.099999999999994" customHeight="1" x14ac:dyDescent="0.2">
      <c r="R10286" s="301"/>
      <c r="S10286" s="301"/>
      <c r="T10286" s="301"/>
      <c r="U10286" s="301"/>
      <c r="V10286" s="301"/>
      <c r="W10286" s="301"/>
      <c r="X10286" s="301"/>
      <c r="Y10286" s="301"/>
      <c r="Z10286" s="301"/>
      <c r="AA10286" s="301"/>
      <c r="AB10286" s="301"/>
      <c r="AC10286" s="301"/>
      <c r="AD10286" s="301"/>
      <c r="AE10286" s="301"/>
      <c r="AF10286" s="301"/>
      <c r="AG10286" s="301"/>
      <c r="AH10286" s="301"/>
      <c r="AI10286" s="301"/>
    </row>
    <row r="10287" spans="18:35" ht="80.099999999999994" customHeight="1" x14ac:dyDescent="0.2">
      <c r="R10287" s="301"/>
      <c r="S10287" s="301"/>
      <c r="T10287" s="301"/>
      <c r="U10287" s="301"/>
      <c r="V10287" s="301"/>
      <c r="W10287" s="301"/>
      <c r="X10287" s="301"/>
      <c r="Y10287" s="301"/>
      <c r="Z10287" s="301"/>
      <c r="AA10287" s="301"/>
      <c r="AB10287" s="301"/>
      <c r="AC10287" s="301"/>
      <c r="AD10287" s="301"/>
      <c r="AE10287" s="301"/>
      <c r="AF10287" s="301"/>
      <c r="AG10287" s="301"/>
      <c r="AH10287" s="301"/>
      <c r="AI10287" s="301"/>
    </row>
    <row r="10288" spans="18:35" ht="80.099999999999994" customHeight="1" x14ac:dyDescent="0.2">
      <c r="R10288" s="301"/>
      <c r="S10288" s="301"/>
      <c r="T10288" s="301"/>
      <c r="U10288" s="301"/>
      <c r="V10288" s="301"/>
      <c r="W10288" s="301"/>
      <c r="X10288" s="301"/>
      <c r="Y10288" s="301"/>
      <c r="Z10288" s="301"/>
      <c r="AA10288" s="301"/>
      <c r="AB10288" s="301"/>
      <c r="AC10288" s="301"/>
      <c r="AD10288" s="301"/>
      <c r="AE10288" s="301"/>
      <c r="AF10288" s="301"/>
      <c r="AG10288" s="301"/>
      <c r="AH10288" s="301"/>
      <c r="AI10288" s="301"/>
    </row>
    <row r="10289" spans="18:35" ht="80.099999999999994" customHeight="1" x14ac:dyDescent="0.2">
      <c r="R10289" s="301"/>
      <c r="S10289" s="301"/>
      <c r="T10289" s="301"/>
      <c r="U10289" s="301"/>
      <c r="V10289" s="301"/>
      <c r="W10289" s="301"/>
      <c r="X10289" s="301"/>
      <c r="Y10289" s="301"/>
      <c r="Z10289" s="301"/>
      <c r="AA10289" s="301"/>
      <c r="AB10289" s="301"/>
      <c r="AC10289" s="301"/>
      <c r="AD10289" s="301"/>
      <c r="AE10289" s="301"/>
      <c r="AF10289" s="301"/>
      <c r="AG10289" s="301"/>
      <c r="AH10289" s="301"/>
      <c r="AI10289" s="301"/>
    </row>
    <row r="10290" spans="18:35" ht="80.099999999999994" customHeight="1" x14ac:dyDescent="0.2">
      <c r="R10290" s="301"/>
      <c r="S10290" s="301"/>
      <c r="T10290" s="301"/>
      <c r="U10290" s="301"/>
      <c r="V10290" s="301"/>
      <c r="W10290" s="301"/>
      <c r="X10290" s="301"/>
      <c r="Y10290" s="301"/>
      <c r="Z10290" s="301"/>
      <c r="AA10290" s="301"/>
      <c r="AB10290" s="301"/>
      <c r="AC10290" s="301"/>
      <c r="AD10290" s="301"/>
      <c r="AE10290" s="301"/>
      <c r="AF10290" s="301"/>
      <c r="AG10290" s="301"/>
      <c r="AH10290" s="301"/>
      <c r="AI10290" s="301"/>
    </row>
    <row r="10291" spans="18:35" ht="80.099999999999994" customHeight="1" x14ac:dyDescent="0.2">
      <c r="R10291" s="301"/>
      <c r="S10291" s="301"/>
      <c r="T10291" s="301"/>
      <c r="U10291" s="301"/>
      <c r="V10291" s="301"/>
      <c r="W10291" s="301"/>
      <c r="X10291" s="301"/>
      <c r="Y10291" s="301"/>
      <c r="Z10291" s="301"/>
      <c r="AA10291" s="301"/>
      <c r="AB10291" s="301"/>
      <c r="AC10291" s="301"/>
      <c r="AD10291" s="301"/>
      <c r="AE10291" s="301"/>
      <c r="AF10291" s="301"/>
      <c r="AG10291" s="301"/>
      <c r="AH10291" s="301"/>
      <c r="AI10291" s="301"/>
    </row>
    <row r="10292" spans="18:35" ht="80.099999999999994" customHeight="1" x14ac:dyDescent="0.2">
      <c r="R10292" s="301"/>
      <c r="S10292" s="301"/>
      <c r="T10292" s="301"/>
      <c r="U10292" s="301"/>
      <c r="V10292" s="301"/>
      <c r="W10292" s="301"/>
      <c r="X10292" s="301"/>
      <c r="Y10292" s="301"/>
      <c r="Z10292" s="301"/>
      <c r="AA10292" s="301"/>
      <c r="AB10292" s="301"/>
      <c r="AC10292" s="301"/>
      <c r="AD10292" s="301"/>
      <c r="AE10292" s="301"/>
      <c r="AF10292" s="301"/>
      <c r="AG10292" s="301"/>
      <c r="AH10292" s="301"/>
      <c r="AI10292" s="301"/>
    </row>
    <row r="10293" spans="18:35" ht="80.099999999999994" customHeight="1" x14ac:dyDescent="0.2">
      <c r="R10293" s="301"/>
      <c r="S10293" s="301"/>
      <c r="T10293" s="301"/>
      <c r="U10293" s="301"/>
      <c r="V10293" s="301"/>
      <c r="W10293" s="301"/>
      <c r="X10293" s="301"/>
      <c r="Y10293" s="301"/>
      <c r="Z10293" s="301"/>
      <c r="AA10293" s="301"/>
      <c r="AB10293" s="301"/>
      <c r="AC10293" s="301"/>
      <c r="AD10293" s="301"/>
      <c r="AE10293" s="301"/>
      <c r="AF10293" s="301"/>
      <c r="AG10293" s="301"/>
      <c r="AH10293" s="301"/>
      <c r="AI10293" s="301"/>
    </row>
    <row r="10294" spans="18:35" ht="80.099999999999994" customHeight="1" x14ac:dyDescent="0.2">
      <c r="R10294" s="301"/>
      <c r="S10294" s="301"/>
      <c r="T10294" s="301"/>
      <c r="U10294" s="301"/>
      <c r="V10294" s="301"/>
      <c r="W10294" s="301"/>
      <c r="X10294" s="301"/>
      <c r="Y10294" s="301"/>
      <c r="Z10294" s="301"/>
      <c r="AA10294" s="301"/>
      <c r="AB10294" s="301"/>
      <c r="AC10294" s="301"/>
      <c r="AD10294" s="301"/>
      <c r="AE10294" s="301"/>
      <c r="AF10294" s="301"/>
      <c r="AG10294" s="301"/>
      <c r="AH10294" s="301"/>
      <c r="AI10294" s="301"/>
    </row>
    <row r="10295" spans="18:35" ht="80.099999999999994" customHeight="1" x14ac:dyDescent="0.2">
      <c r="R10295" s="301"/>
      <c r="S10295" s="301"/>
      <c r="T10295" s="301"/>
      <c r="U10295" s="301"/>
      <c r="V10295" s="301"/>
      <c r="W10295" s="301"/>
      <c r="X10295" s="301"/>
      <c r="Y10295" s="301"/>
      <c r="Z10295" s="301"/>
      <c r="AA10295" s="301"/>
      <c r="AB10295" s="301"/>
      <c r="AC10295" s="301"/>
      <c r="AD10295" s="301"/>
      <c r="AE10295" s="301"/>
      <c r="AF10295" s="301"/>
      <c r="AG10295" s="301"/>
      <c r="AH10295" s="301"/>
      <c r="AI10295" s="301"/>
    </row>
    <row r="10296" spans="18:35" ht="80.099999999999994" customHeight="1" x14ac:dyDescent="0.2">
      <c r="R10296" s="301"/>
      <c r="S10296" s="301"/>
      <c r="T10296" s="301"/>
      <c r="U10296" s="301"/>
      <c r="V10296" s="301"/>
      <c r="W10296" s="301"/>
      <c r="X10296" s="301"/>
      <c r="Y10296" s="301"/>
      <c r="Z10296" s="301"/>
      <c r="AA10296" s="301"/>
      <c r="AB10296" s="301"/>
      <c r="AC10296" s="301"/>
      <c r="AD10296" s="301"/>
      <c r="AE10296" s="301"/>
      <c r="AF10296" s="301"/>
      <c r="AG10296" s="301"/>
      <c r="AH10296" s="301"/>
      <c r="AI10296" s="301"/>
    </row>
    <row r="10297" spans="18:35" ht="80.099999999999994" customHeight="1" x14ac:dyDescent="0.2">
      <c r="R10297" s="301"/>
      <c r="S10297" s="301"/>
      <c r="T10297" s="301"/>
      <c r="U10297" s="301"/>
      <c r="V10297" s="301"/>
      <c r="W10297" s="301"/>
      <c r="X10297" s="301"/>
      <c r="Y10297" s="301"/>
      <c r="Z10297" s="301"/>
      <c r="AA10297" s="301"/>
      <c r="AB10297" s="301"/>
      <c r="AC10297" s="301"/>
      <c r="AD10297" s="301"/>
      <c r="AE10297" s="301"/>
      <c r="AF10297" s="301"/>
      <c r="AG10297" s="301"/>
      <c r="AH10297" s="301"/>
      <c r="AI10297" s="301"/>
    </row>
    <row r="10298" spans="18:35" ht="80.099999999999994" customHeight="1" x14ac:dyDescent="0.2">
      <c r="R10298" s="301"/>
      <c r="S10298" s="301"/>
      <c r="T10298" s="301"/>
      <c r="U10298" s="301"/>
      <c r="V10298" s="301"/>
      <c r="W10298" s="301"/>
      <c r="X10298" s="301"/>
      <c r="Y10298" s="301"/>
      <c r="Z10298" s="301"/>
      <c r="AA10298" s="301"/>
      <c r="AB10298" s="301"/>
      <c r="AC10298" s="301"/>
      <c r="AD10298" s="301"/>
      <c r="AE10298" s="301"/>
      <c r="AF10298" s="301"/>
      <c r="AG10298" s="301"/>
      <c r="AH10298" s="301"/>
      <c r="AI10298" s="301"/>
    </row>
    <row r="10299" spans="18:35" ht="80.099999999999994" customHeight="1" x14ac:dyDescent="0.2">
      <c r="R10299" s="301"/>
      <c r="S10299" s="301"/>
      <c r="T10299" s="301"/>
      <c r="U10299" s="301"/>
      <c r="V10299" s="301"/>
      <c r="W10299" s="301"/>
      <c r="X10299" s="301"/>
      <c r="Y10299" s="301"/>
      <c r="Z10299" s="301"/>
      <c r="AA10299" s="301"/>
      <c r="AB10299" s="301"/>
      <c r="AC10299" s="301"/>
      <c r="AD10299" s="301"/>
      <c r="AE10299" s="301"/>
      <c r="AF10299" s="301"/>
      <c r="AG10299" s="301"/>
      <c r="AH10299" s="301"/>
      <c r="AI10299" s="301"/>
    </row>
    <row r="10300" spans="18:35" ht="80.099999999999994" customHeight="1" x14ac:dyDescent="0.2">
      <c r="R10300" s="301"/>
      <c r="S10300" s="301"/>
      <c r="T10300" s="301"/>
      <c r="U10300" s="301"/>
      <c r="V10300" s="301"/>
      <c r="W10300" s="301"/>
      <c r="X10300" s="301"/>
      <c r="Y10300" s="301"/>
      <c r="Z10300" s="301"/>
      <c r="AA10300" s="301"/>
      <c r="AB10300" s="301"/>
      <c r="AC10300" s="301"/>
      <c r="AD10300" s="301"/>
      <c r="AE10300" s="301"/>
      <c r="AF10300" s="301"/>
      <c r="AG10300" s="301"/>
      <c r="AH10300" s="301"/>
      <c r="AI10300" s="301"/>
    </row>
    <row r="10301" spans="18:35" ht="80.099999999999994" customHeight="1" x14ac:dyDescent="0.2">
      <c r="R10301" s="301"/>
      <c r="S10301" s="301"/>
      <c r="T10301" s="301"/>
      <c r="U10301" s="301"/>
      <c r="V10301" s="301"/>
      <c r="W10301" s="301"/>
      <c r="X10301" s="301"/>
      <c r="Y10301" s="301"/>
      <c r="Z10301" s="301"/>
      <c r="AA10301" s="301"/>
      <c r="AB10301" s="301"/>
      <c r="AC10301" s="301"/>
      <c r="AD10301" s="301"/>
      <c r="AE10301" s="301"/>
      <c r="AF10301" s="301"/>
      <c r="AG10301" s="301"/>
      <c r="AH10301" s="301"/>
      <c r="AI10301" s="301"/>
    </row>
    <row r="10302" spans="18:35" ht="80.099999999999994" customHeight="1" x14ac:dyDescent="0.2">
      <c r="R10302" s="301"/>
      <c r="S10302" s="301"/>
      <c r="T10302" s="301"/>
      <c r="U10302" s="301"/>
      <c r="V10302" s="301"/>
      <c r="W10302" s="301"/>
      <c r="X10302" s="301"/>
      <c r="Y10302" s="301"/>
      <c r="Z10302" s="301"/>
      <c r="AA10302" s="301"/>
      <c r="AB10302" s="301"/>
      <c r="AC10302" s="301"/>
      <c r="AD10302" s="301"/>
      <c r="AE10302" s="301"/>
      <c r="AF10302" s="301"/>
      <c r="AG10302" s="301"/>
      <c r="AH10302" s="301"/>
      <c r="AI10302" s="301"/>
    </row>
    <row r="10303" spans="18:35" ht="80.099999999999994" customHeight="1" x14ac:dyDescent="0.2">
      <c r="R10303" s="301"/>
      <c r="S10303" s="301"/>
      <c r="T10303" s="301"/>
      <c r="U10303" s="301"/>
      <c r="V10303" s="301"/>
      <c r="W10303" s="301"/>
      <c r="X10303" s="301"/>
      <c r="Y10303" s="301"/>
      <c r="Z10303" s="301"/>
      <c r="AA10303" s="301"/>
      <c r="AB10303" s="301"/>
      <c r="AC10303" s="301"/>
      <c r="AD10303" s="301"/>
      <c r="AE10303" s="301"/>
      <c r="AF10303" s="301"/>
      <c r="AG10303" s="301"/>
      <c r="AH10303" s="301"/>
      <c r="AI10303" s="301"/>
    </row>
    <row r="10304" spans="18:35" ht="80.099999999999994" customHeight="1" x14ac:dyDescent="0.2">
      <c r="R10304" s="301"/>
      <c r="S10304" s="301"/>
      <c r="T10304" s="301"/>
      <c r="U10304" s="301"/>
      <c r="V10304" s="301"/>
      <c r="W10304" s="301"/>
      <c r="X10304" s="301"/>
      <c r="Y10304" s="301"/>
      <c r="Z10304" s="301"/>
      <c r="AA10304" s="301"/>
      <c r="AB10304" s="301"/>
      <c r="AC10304" s="301"/>
      <c r="AD10304" s="301"/>
      <c r="AE10304" s="301"/>
      <c r="AF10304" s="301"/>
      <c r="AG10304" s="301"/>
      <c r="AH10304" s="301"/>
      <c r="AI10304" s="301"/>
    </row>
    <row r="10305" spans="18:35" ht="80.099999999999994" customHeight="1" x14ac:dyDescent="0.2">
      <c r="R10305" s="301"/>
      <c r="S10305" s="301"/>
      <c r="T10305" s="301"/>
      <c r="U10305" s="301"/>
      <c r="V10305" s="301"/>
      <c r="W10305" s="301"/>
      <c r="X10305" s="301"/>
      <c r="Y10305" s="301"/>
      <c r="Z10305" s="301"/>
      <c r="AA10305" s="301"/>
      <c r="AB10305" s="301"/>
      <c r="AC10305" s="301"/>
      <c r="AD10305" s="301"/>
      <c r="AE10305" s="301"/>
      <c r="AF10305" s="301"/>
      <c r="AG10305" s="301"/>
      <c r="AH10305" s="301"/>
      <c r="AI10305" s="301"/>
    </row>
    <row r="10306" spans="18:35" ht="80.099999999999994" customHeight="1" x14ac:dyDescent="0.2">
      <c r="R10306" s="301"/>
      <c r="S10306" s="301"/>
      <c r="T10306" s="301"/>
      <c r="U10306" s="301"/>
      <c r="V10306" s="301"/>
      <c r="W10306" s="301"/>
      <c r="X10306" s="301"/>
      <c r="Y10306" s="301"/>
      <c r="Z10306" s="301"/>
      <c r="AA10306" s="301"/>
      <c r="AB10306" s="301"/>
      <c r="AC10306" s="301"/>
      <c r="AD10306" s="301"/>
      <c r="AE10306" s="301"/>
      <c r="AF10306" s="301"/>
      <c r="AG10306" s="301"/>
      <c r="AH10306" s="301"/>
      <c r="AI10306" s="301"/>
    </row>
    <row r="10307" spans="18:35" ht="80.099999999999994" customHeight="1" x14ac:dyDescent="0.2">
      <c r="R10307" s="301"/>
      <c r="S10307" s="301"/>
      <c r="T10307" s="301"/>
      <c r="U10307" s="301"/>
      <c r="V10307" s="301"/>
      <c r="W10307" s="301"/>
      <c r="X10307" s="301"/>
      <c r="Y10307" s="301"/>
      <c r="Z10307" s="301"/>
      <c r="AA10307" s="301"/>
      <c r="AB10307" s="301"/>
      <c r="AC10307" s="301"/>
      <c r="AD10307" s="301"/>
      <c r="AE10307" s="301"/>
      <c r="AF10307" s="301"/>
      <c r="AG10307" s="301"/>
      <c r="AH10307" s="301"/>
      <c r="AI10307" s="301"/>
    </row>
    <row r="10308" spans="18:35" ht="80.099999999999994" customHeight="1" x14ac:dyDescent="0.2">
      <c r="R10308" s="301"/>
      <c r="S10308" s="301"/>
      <c r="T10308" s="301"/>
      <c r="U10308" s="301"/>
      <c r="V10308" s="301"/>
      <c r="W10308" s="301"/>
      <c r="X10308" s="301"/>
      <c r="Y10308" s="301"/>
      <c r="Z10308" s="301"/>
      <c r="AA10308" s="301"/>
      <c r="AB10308" s="301"/>
      <c r="AC10308" s="301"/>
      <c r="AD10308" s="301"/>
      <c r="AE10308" s="301"/>
      <c r="AF10308" s="301"/>
      <c r="AG10308" s="301"/>
      <c r="AH10308" s="301"/>
      <c r="AI10308" s="301"/>
    </row>
    <row r="10309" spans="18:35" ht="80.099999999999994" customHeight="1" x14ac:dyDescent="0.2">
      <c r="R10309" s="301"/>
      <c r="S10309" s="301"/>
      <c r="T10309" s="301"/>
      <c r="U10309" s="301"/>
      <c r="V10309" s="301"/>
      <c r="W10309" s="301"/>
      <c r="X10309" s="301"/>
      <c r="Y10309" s="301"/>
      <c r="Z10309" s="301"/>
      <c r="AA10309" s="301"/>
      <c r="AB10309" s="301"/>
      <c r="AC10309" s="301"/>
      <c r="AD10309" s="301"/>
      <c r="AE10309" s="301"/>
      <c r="AF10309" s="301"/>
      <c r="AG10309" s="301"/>
      <c r="AH10309" s="301"/>
      <c r="AI10309" s="301"/>
    </row>
    <row r="10310" spans="18:35" ht="80.099999999999994" customHeight="1" x14ac:dyDescent="0.2">
      <c r="R10310" s="301"/>
      <c r="S10310" s="301"/>
      <c r="T10310" s="301"/>
      <c r="U10310" s="301"/>
      <c r="V10310" s="301"/>
      <c r="W10310" s="301"/>
      <c r="X10310" s="301"/>
      <c r="Y10310" s="301"/>
      <c r="Z10310" s="301"/>
      <c r="AA10310" s="301"/>
      <c r="AB10310" s="301"/>
      <c r="AC10310" s="301"/>
      <c r="AD10310" s="301"/>
      <c r="AE10310" s="301"/>
      <c r="AF10310" s="301"/>
      <c r="AG10310" s="301"/>
      <c r="AH10310" s="301"/>
      <c r="AI10310" s="301"/>
    </row>
    <row r="10311" spans="18:35" ht="80.099999999999994" customHeight="1" x14ac:dyDescent="0.2">
      <c r="R10311" s="301"/>
      <c r="S10311" s="301"/>
      <c r="T10311" s="301"/>
      <c r="U10311" s="301"/>
      <c r="V10311" s="301"/>
      <c r="W10311" s="301"/>
      <c r="X10311" s="301"/>
      <c r="Y10311" s="301"/>
      <c r="Z10311" s="301"/>
      <c r="AA10311" s="301"/>
      <c r="AB10311" s="301"/>
      <c r="AC10311" s="301"/>
      <c r="AD10311" s="301"/>
      <c r="AE10311" s="301"/>
      <c r="AF10311" s="301"/>
      <c r="AG10311" s="301"/>
      <c r="AH10311" s="301"/>
      <c r="AI10311" s="301"/>
    </row>
    <row r="10312" spans="18:35" ht="80.099999999999994" customHeight="1" x14ac:dyDescent="0.2">
      <c r="R10312" s="301"/>
      <c r="S10312" s="301"/>
      <c r="T10312" s="301"/>
      <c r="U10312" s="301"/>
      <c r="V10312" s="301"/>
      <c r="W10312" s="301"/>
      <c r="X10312" s="301"/>
      <c r="Y10312" s="301"/>
      <c r="Z10312" s="301"/>
      <c r="AA10312" s="301"/>
      <c r="AB10312" s="301"/>
      <c r="AC10312" s="301"/>
      <c r="AD10312" s="301"/>
      <c r="AE10312" s="301"/>
      <c r="AF10312" s="301"/>
      <c r="AG10312" s="301"/>
      <c r="AH10312" s="301"/>
      <c r="AI10312" s="301"/>
    </row>
    <row r="10313" spans="18:35" ht="80.099999999999994" customHeight="1" x14ac:dyDescent="0.2">
      <c r="R10313" s="301"/>
      <c r="S10313" s="301"/>
      <c r="T10313" s="301"/>
      <c r="U10313" s="301"/>
      <c r="V10313" s="301"/>
      <c r="W10313" s="301"/>
      <c r="X10313" s="301"/>
      <c r="Y10313" s="301"/>
      <c r="Z10313" s="301"/>
      <c r="AA10313" s="301"/>
      <c r="AB10313" s="301"/>
      <c r="AC10313" s="301"/>
      <c r="AD10313" s="301"/>
      <c r="AE10313" s="301"/>
      <c r="AF10313" s="301"/>
      <c r="AG10313" s="301"/>
      <c r="AH10313" s="301"/>
      <c r="AI10313" s="301"/>
    </row>
    <row r="10314" spans="18:35" ht="80.099999999999994" customHeight="1" x14ac:dyDescent="0.2">
      <c r="R10314" s="301"/>
      <c r="S10314" s="301"/>
      <c r="T10314" s="301"/>
      <c r="U10314" s="301"/>
      <c r="V10314" s="301"/>
      <c r="W10314" s="301"/>
      <c r="X10314" s="301"/>
      <c r="Y10314" s="301"/>
      <c r="Z10314" s="301"/>
      <c r="AA10314" s="301"/>
      <c r="AB10314" s="301"/>
      <c r="AC10314" s="301"/>
      <c r="AD10314" s="301"/>
      <c r="AE10314" s="301"/>
      <c r="AF10314" s="301"/>
      <c r="AG10314" s="301"/>
      <c r="AH10314" s="301"/>
      <c r="AI10314" s="301"/>
    </row>
    <row r="10315" spans="18:35" ht="80.099999999999994" customHeight="1" x14ac:dyDescent="0.2">
      <c r="R10315" s="301"/>
      <c r="S10315" s="301"/>
      <c r="T10315" s="301"/>
      <c r="U10315" s="301"/>
      <c r="V10315" s="301"/>
      <c r="W10315" s="301"/>
      <c r="X10315" s="301"/>
      <c r="Y10315" s="301"/>
      <c r="Z10315" s="301"/>
      <c r="AA10315" s="301"/>
      <c r="AB10315" s="301"/>
      <c r="AC10315" s="301"/>
      <c r="AD10315" s="301"/>
      <c r="AE10315" s="301"/>
      <c r="AF10315" s="301"/>
      <c r="AG10315" s="301"/>
      <c r="AH10315" s="301"/>
      <c r="AI10315" s="301"/>
    </row>
    <row r="10316" spans="18:35" ht="80.099999999999994" customHeight="1" x14ac:dyDescent="0.2">
      <c r="R10316" s="301"/>
      <c r="S10316" s="301"/>
      <c r="T10316" s="301"/>
      <c r="U10316" s="301"/>
      <c r="V10316" s="301"/>
      <c r="W10316" s="301"/>
      <c r="X10316" s="301"/>
      <c r="Y10316" s="301"/>
      <c r="Z10316" s="301"/>
      <c r="AA10316" s="301"/>
      <c r="AB10316" s="301"/>
      <c r="AC10316" s="301"/>
      <c r="AD10316" s="301"/>
      <c r="AE10316" s="301"/>
      <c r="AF10316" s="301"/>
      <c r="AG10316" s="301"/>
      <c r="AH10316" s="301"/>
      <c r="AI10316" s="301"/>
    </row>
    <row r="10317" spans="18:35" ht="80.099999999999994" customHeight="1" x14ac:dyDescent="0.2">
      <c r="R10317" s="301"/>
      <c r="S10317" s="301"/>
      <c r="T10317" s="301"/>
      <c r="U10317" s="301"/>
      <c r="V10317" s="301"/>
      <c r="W10317" s="301"/>
      <c r="X10317" s="301"/>
      <c r="Y10317" s="301"/>
      <c r="Z10317" s="301"/>
      <c r="AA10317" s="301"/>
      <c r="AB10317" s="301"/>
      <c r="AC10317" s="301"/>
      <c r="AD10317" s="301"/>
      <c r="AE10317" s="301"/>
      <c r="AF10317" s="301"/>
      <c r="AG10317" s="301"/>
      <c r="AH10317" s="301"/>
      <c r="AI10317" s="301"/>
    </row>
    <row r="10318" spans="18:35" ht="80.099999999999994" customHeight="1" x14ac:dyDescent="0.2">
      <c r="R10318" s="301"/>
      <c r="S10318" s="301"/>
      <c r="T10318" s="301"/>
      <c r="U10318" s="301"/>
      <c r="V10318" s="301"/>
      <c r="W10318" s="301"/>
      <c r="X10318" s="301"/>
      <c r="Y10318" s="301"/>
      <c r="Z10318" s="301"/>
      <c r="AA10318" s="301"/>
      <c r="AB10318" s="301"/>
      <c r="AC10318" s="301"/>
      <c r="AD10318" s="301"/>
      <c r="AE10318" s="301"/>
      <c r="AF10318" s="301"/>
      <c r="AG10318" s="301"/>
      <c r="AH10318" s="301"/>
      <c r="AI10318" s="301"/>
    </row>
    <row r="10319" spans="18:35" ht="80.099999999999994" customHeight="1" x14ac:dyDescent="0.2">
      <c r="R10319" s="301"/>
      <c r="S10319" s="301"/>
      <c r="T10319" s="301"/>
      <c r="U10319" s="301"/>
      <c r="V10319" s="301"/>
      <c r="W10319" s="301"/>
      <c r="X10319" s="301"/>
      <c r="Y10319" s="301"/>
      <c r="Z10319" s="301"/>
      <c r="AA10319" s="301"/>
      <c r="AB10319" s="301"/>
      <c r="AC10319" s="301"/>
      <c r="AD10319" s="301"/>
      <c r="AE10319" s="301"/>
      <c r="AF10319" s="301"/>
      <c r="AG10319" s="301"/>
      <c r="AH10319" s="301"/>
      <c r="AI10319" s="301"/>
    </row>
    <row r="10320" spans="18:35" ht="80.099999999999994" customHeight="1" x14ac:dyDescent="0.2">
      <c r="R10320" s="301"/>
      <c r="S10320" s="301"/>
      <c r="T10320" s="301"/>
      <c r="U10320" s="301"/>
      <c r="V10320" s="301"/>
      <c r="W10320" s="301"/>
      <c r="X10320" s="301"/>
      <c r="Y10320" s="301"/>
      <c r="Z10320" s="301"/>
      <c r="AA10320" s="301"/>
      <c r="AB10320" s="301"/>
      <c r="AC10320" s="301"/>
      <c r="AD10320" s="301"/>
      <c r="AE10320" s="301"/>
      <c r="AF10320" s="301"/>
      <c r="AG10320" s="301"/>
      <c r="AH10320" s="301"/>
      <c r="AI10320" s="301"/>
    </row>
    <row r="10321" spans="18:35" ht="80.099999999999994" customHeight="1" x14ac:dyDescent="0.2">
      <c r="R10321" s="301"/>
      <c r="S10321" s="301"/>
      <c r="T10321" s="301"/>
      <c r="U10321" s="301"/>
      <c r="V10321" s="301"/>
      <c r="W10321" s="301"/>
      <c r="X10321" s="301"/>
      <c r="Y10321" s="301"/>
      <c r="Z10321" s="301"/>
      <c r="AA10321" s="301"/>
      <c r="AB10321" s="301"/>
      <c r="AC10321" s="301"/>
      <c r="AD10321" s="301"/>
      <c r="AE10321" s="301"/>
      <c r="AF10321" s="301"/>
      <c r="AG10321" s="301"/>
      <c r="AH10321" s="301"/>
      <c r="AI10321" s="301"/>
    </row>
    <row r="10322" spans="18:35" ht="80.099999999999994" customHeight="1" x14ac:dyDescent="0.2">
      <c r="R10322" s="301"/>
      <c r="S10322" s="301"/>
      <c r="T10322" s="301"/>
      <c r="U10322" s="301"/>
      <c r="V10322" s="301"/>
      <c r="W10322" s="301"/>
      <c r="X10322" s="301"/>
      <c r="Y10322" s="301"/>
      <c r="Z10322" s="301"/>
      <c r="AA10322" s="301"/>
      <c r="AB10322" s="301"/>
      <c r="AC10322" s="301"/>
      <c r="AD10322" s="301"/>
      <c r="AE10322" s="301"/>
      <c r="AF10322" s="301"/>
      <c r="AG10322" s="301"/>
      <c r="AH10322" s="301"/>
      <c r="AI10322" s="301"/>
    </row>
    <row r="10323" spans="18:35" ht="80.099999999999994" customHeight="1" x14ac:dyDescent="0.2">
      <c r="R10323" s="301"/>
      <c r="S10323" s="301"/>
      <c r="T10323" s="301"/>
      <c r="U10323" s="301"/>
      <c r="V10323" s="301"/>
      <c r="W10323" s="301"/>
      <c r="X10323" s="301"/>
      <c r="Y10323" s="301"/>
      <c r="Z10323" s="301"/>
      <c r="AA10323" s="301"/>
      <c r="AB10323" s="301"/>
      <c r="AC10323" s="301"/>
      <c r="AD10323" s="301"/>
      <c r="AE10323" s="301"/>
      <c r="AF10323" s="301"/>
      <c r="AG10323" s="301"/>
      <c r="AH10323" s="301"/>
      <c r="AI10323" s="301"/>
    </row>
    <row r="10324" spans="18:35" ht="80.099999999999994" customHeight="1" x14ac:dyDescent="0.2">
      <c r="R10324" s="301"/>
      <c r="S10324" s="301"/>
      <c r="T10324" s="301"/>
      <c r="U10324" s="301"/>
      <c r="V10324" s="301"/>
      <c r="W10324" s="301"/>
      <c r="X10324" s="301"/>
      <c r="Y10324" s="301"/>
      <c r="Z10324" s="301"/>
      <c r="AA10324" s="301"/>
      <c r="AB10324" s="301"/>
      <c r="AC10324" s="301"/>
      <c r="AD10324" s="301"/>
      <c r="AE10324" s="301"/>
      <c r="AF10324" s="301"/>
      <c r="AG10324" s="301"/>
      <c r="AH10324" s="301"/>
      <c r="AI10324" s="301"/>
    </row>
    <row r="10325" spans="18:35" ht="80.099999999999994" customHeight="1" x14ac:dyDescent="0.2">
      <c r="R10325" s="301"/>
      <c r="S10325" s="301"/>
      <c r="T10325" s="301"/>
      <c r="U10325" s="301"/>
      <c r="V10325" s="301"/>
      <c r="W10325" s="301"/>
      <c r="X10325" s="301"/>
      <c r="Y10325" s="301"/>
      <c r="Z10325" s="301"/>
      <c r="AA10325" s="301"/>
      <c r="AB10325" s="301"/>
      <c r="AC10325" s="301"/>
      <c r="AD10325" s="301"/>
      <c r="AE10325" s="301"/>
      <c r="AF10325" s="301"/>
      <c r="AG10325" s="301"/>
      <c r="AH10325" s="301"/>
      <c r="AI10325" s="301"/>
    </row>
    <row r="10326" spans="18:35" ht="80.099999999999994" customHeight="1" x14ac:dyDescent="0.2">
      <c r="R10326" s="301"/>
      <c r="S10326" s="301"/>
      <c r="T10326" s="301"/>
      <c r="U10326" s="301"/>
      <c r="V10326" s="301"/>
      <c r="W10326" s="301"/>
      <c r="X10326" s="301"/>
      <c r="Y10326" s="301"/>
      <c r="Z10326" s="301"/>
      <c r="AA10326" s="301"/>
      <c r="AB10326" s="301"/>
      <c r="AC10326" s="301"/>
      <c r="AD10326" s="301"/>
      <c r="AE10326" s="301"/>
      <c r="AF10326" s="301"/>
      <c r="AG10326" s="301"/>
      <c r="AH10326" s="301"/>
      <c r="AI10326" s="301"/>
    </row>
    <row r="10327" spans="18:35" ht="80.099999999999994" customHeight="1" x14ac:dyDescent="0.2">
      <c r="R10327" s="301"/>
      <c r="S10327" s="301"/>
      <c r="T10327" s="301"/>
      <c r="U10327" s="301"/>
      <c r="V10327" s="301"/>
      <c r="W10327" s="301"/>
      <c r="X10327" s="301"/>
      <c r="Y10327" s="301"/>
      <c r="Z10327" s="301"/>
      <c r="AA10327" s="301"/>
      <c r="AB10327" s="301"/>
      <c r="AC10327" s="301"/>
      <c r="AD10327" s="301"/>
      <c r="AE10327" s="301"/>
      <c r="AF10327" s="301"/>
      <c r="AG10327" s="301"/>
      <c r="AH10327" s="301"/>
      <c r="AI10327" s="301"/>
    </row>
    <row r="10328" spans="18:35" ht="80.099999999999994" customHeight="1" x14ac:dyDescent="0.2">
      <c r="R10328" s="301"/>
      <c r="S10328" s="301"/>
      <c r="T10328" s="301"/>
      <c r="U10328" s="301"/>
      <c r="V10328" s="301"/>
      <c r="W10328" s="301"/>
      <c r="X10328" s="301"/>
      <c r="Y10328" s="301"/>
      <c r="Z10328" s="301"/>
      <c r="AA10328" s="301"/>
      <c r="AB10328" s="301"/>
      <c r="AC10328" s="301"/>
      <c r="AD10328" s="301"/>
      <c r="AE10328" s="301"/>
      <c r="AF10328" s="301"/>
      <c r="AG10328" s="301"/>
      <c r="AH10328" s="301"/>
      <c r="AI10328" s="301"/>
    </row>
    <row r="10329" spans="18:35" ht="80.099999999999994" customHeight="1" x14ac:dyDescent="0.2">
      <c r="R10329" s="301"/>
      <c r="S10329" s="301"/>
      <c r="T10329" s="301"/>
      <c r="U10329" s="301"/>
      <c r="V10329" s="301"/>
      <c r="W10329" s="301"/>
      <c r="X10329" s="301"/>
      <c r="Y10329" s="301"/>
      <c r="Z10329" s="301"/>
      <c r="AA10329" s="301"/>
      <c r="AB10329" s="301"/>
      <c r="AC10329" s="301"/>
      <c r="AD10329" s="301"/>
      <c r="AE10329" s="301"/>
      <c r="AF10329" s="301"/>
      <c r="AG10329" s="301"/>
      <c r="AH10329" s="301"/>
      <c r="AI10329" s="301"/>
    </row>
    <row r="10330" spans="18:35" ht="80.099999999999994" customHeight="1" x14ac:dyDescent="0.2">
      <c r="R10330" s="301"/>
      <c r="S10330" s="301"/>
      <c r="T10330" s="301"/>
      <c r="U10330" s="301"/>
      <c r="V10330" s="301"/>
      <c r="W10330" s="301"/>
      <c r="X10330" s="301"/>
      <c r="Y10330" s="301"/>
      <c r="Z10330" s="301"/>
      <c r="AA10330" s="301"/>
      <c r="AB10330" s="301"/>
      <c r="AC10330" s="301"/>
      <c r="AD10330" s="301"/>
      <c r="AE10330" s="301"/>
      <c r="AF10330" s="301"/>
      <c r="AG10330" s="301"/>
      <c r="AH10330" s="301"/>
      <c r="AI10330" s="301"/>
    </row>
    <row r="10331" spans="18:35" ht="80.099999999999994" customHeight="1" x14ac:dyDescent="0.2">
      <c r="R10331" s="301"/>
      <c r="S10331" s="301"/>
      <c r="T10331" s="301"/>
      <c r="U10331" s="301"/>
      <c r="V10331" s="301"/>
      <c r="W10331" s="301"/>
      <c r="X10331" s="301"/>
      <c r="Y10331" s="301"/>
      <c r="Z10331" s="301"/>
      <c r="AA10331" s="301"/>
      <c r="AB10331" s="301"/>
      <c r="AC10331" s="301"/>
      <c r="AD10331" s="301"/>
      <c r="AE10331" s="301"/>
      <c r="AF10331" s="301"/>
      <c r="AG10331" s="301"/>
      <c r="AH10331" s="301"/>
      <c r="AI10331" s="301"/>
    </row>
    <row r="10332" spans="18:35" ht="80.099999999999994" customHeight="1" x14ac:dyDescent="0.2">
      <c r="R10332" s="301"/>
      <c r="S10332" s="301"/>
      <c r="T10332" s="301"/>
      <c r="U10332" s="301"/>
      <c r="V10332" s="301"/>
      <c r="W10332" s="301"/>
      <c r="X10332" s="301"/>
      <c r="Y10332" s="301"/>
      <c r="Z10332" s="301"/>
      <c r="AA10332" s="301"/>
      <c r="AB10332" s="301"/>
      <c r="AC10332" s="301"/>
      <c r="AD10332" s="301"/>
      <c r="AE10332" s="301"/>
      <c r="AF10332" s="301"/>
      <c r="AG10332" s="301"/>
      <c r="AH10332" s="301"/>
      <c r="AI10332" s="301"/>
    </row>
    <row r="10333" spans="18:35" ht="80.099999999999994" customHeight="1" x14ac:dyDescent="0.2">
      <c r="R10333" s="301"/>
      <c r="S10333" s="301"/>
      <c r="T10333" s="301"/>
      <c r="U10333" s="301"/>
      <c r="V10333" s="301"/>
      <c r="W10333" s="301"/>
      <c r="X10333" s="301"/>
      <c r="Y10333" s="301"/>
      <c r="Z10333" s="301"/>
      <c r="AA10333" s="301"/>
      <c r="AB10333" s="301"/>
      <c r="AC10333" s="301"/>
      <c r="AD10333" s="301"/>
      <c r="AE10333" s="301"/>
      <c r="AF10333" s="301"/>
      <c r="AG10333" s="301"/>
      <c r="AH10333" s="301"/>
      <c r="AI10333" s="301"/>
    </row>
    <row r="10334" spans="18:35" ht="80.099999999999994" customHeight="1" x14ac:dyDescent="0.2">
      <c r="R10334" s="301"/>
      <c r="S10334" s="301"/>
      <c r="T10334" s="301"/>
      <c r="U10334" s="301"/>
      <c r="V10334" s="301"/>
      <c r="W10334" s="301"/>
      <c r="X10334" s="301"/>
      <c r="Y10334" s="301"/>
      <c r="Z10334" s="301"/>
      <c r="AA10334" s="301"/>
      <c r="AB10334" s="301"/>
      <c r="AC10334" s="301"/>
      <c r="AD10334" s="301"/>
      <c r="AE10334" s="301"/>
      <c r="AF10334" s="301"/>
      <c r="AG10334" s="301"/>
      <c r="AH10334" s="301"/>
      <c r="AI10334" s="301"/>
    </row>
    <row r="10335" spans="18:35" ht="80.099999999999994" customHeight="1" x14ac:dyDescent="0.2">
      <c r="R10335" s="301"/>
      <c r="S10335" s="301"/>
      <c r="T10335" s="301"/>
      <c r="U10335" s="301"/>
      <c r="V10335" s="301"/>
      <c r="W10335" s="301"/>
      <c r="X10335" s="301"/>
      <c r="Y10335" s="301"/>
      <c r="Z10335" s="301"/>
      <c r="AA10335" s="301"/>
      <c r="AB10335" s="301"/>
      <c r="AC10335" s="301"/>
      <c r="AD10335" s="301"/>
      <c r="AE10335" s="301"/>
      <c r="AF10335" s="301"/>
      <c r="AG10335" s="301"/>
      <c r="AH10335" s="301"/>
      <c r="AI10335" s="301"/>
    </row>
    <row r="10336" spans="18:35" ht="80.099999999999994" customHeight="1" x14ac:dyDescent="0.2">
      <c r="R10336" s="301"/>
      <c r="S10336" s="301"/>
      <c r="T10336" s="301"/>
      <c r="U10336" s="301"/>
      <c r="V10336" s="301"/>
      <c r="W10336" s="301"/>
      <c r="X10336" s="301"/>
      <c r="Y10336" s="301"/>
      <c r="Z10336" s="301"/>
      <c r="AA10336" s="301"/>
      <c r="AB10336" s="301"/>
      <c r="AC10336" s="301"/>
      <c r="AD10336" s="301"/>
      <c r="AE10336" s="301"/>
      <c r="AF10336" s="301"/>
      <c r="AG10336" s="301"/>
      <c r="AH10336" s="301"/>
      <c r="AI10336" s="301"/>
    </row>
    <row r="10337" spans="18:35" ht="80.099999999999994" customHeight="1" x14ac:dyDescent="0.2">
      <c r="R10337" s="301"/>
      <c r="S10337" s="301"/>
      <c r="T10337" s="301"/>
      <c r="U10337" s="301"/>
      <c r="V10337" s="301"/>
      <c r="W10337" s="301"/>
      <c r="X10337" s="301"/>
      <c r="Y10337" s="301"/>
      <c r="Z10337" s="301"/>
      <c r="AA10337" s="301"/>
      <c r="AB10337" s="301"/>
      <c r="AC10337" s="301"/>
      <c r="AD10337" s="301"/>
      <c r="AE10337" s="301"/>
      <c r="AF10337" s="301"/>
      <c r="AG10337" s="301"/>
      <c r="AH10337" s="301"/>
      <c r="AI10337" s="301"/>
    </row>
    <row r="10338" spans="18:35" ht="80.099999999999994" customHeight="1" x14ac:dyDescent="0.2">
      <c r="R10338" s="301"/>
      <c r="S10338" s="301"/>
      <c r="T10338" s="301"/>
      <c r="U10338" s="301"/>
      <c r="V10338" s="301"/>
      <c r="W10338" s="301"/>
      <c r="X10338" s="301"/>
      <c r="Y10338" s="301"/>
      <c r="Z10338" s="301"/>
      <c r="AA10338" s="301"/>
      <c r="AB10338" s="301"/>
      <c r="AC10338" s="301"/>
      <c r="AD10338" s="301"/>
      <c r="AE10338" s="301"/>
      <c r="AF10338" s="301"/>
      <c r="AG10338" s="301"/>
      <c r="AH10338" s="301"/>
      <c r="AI10338" s="301"/>
    </row>
    <row r="10339" spans="18:35" ht="80.099999999999994" customHeight="1" x14ac:dyDescent="0.2">
      <c r="R10339" s="301"/>
      <c r="S10339" s="301"/>
      <c r="T10339" s="301"/>
      <c r="U10339" s="301"/>
      <c r="V10339" s="301"/>
      <c r="W10339" s="301"/>
      <c r="X10339" s="301"/>
      <c r="Y10339" s="301"/>
      <c r="Z10339" s="301"/>
      <c r="AA10339" s="301"/>
      <c r="AB10339" s="301"/>
      <c r="AC10339" s="301"/>
      <c r="AD10339" s="301"/>
      <c r="AE10339" s="301"/>
      <c r="AF10339" s="301"/>
      <c r="AG10339" s="301"/>
      <c r="AH10339" s="301"/>
      <c r="AI10339" s="301"/>
    </row>
    <row r="10340" spans="18:35" ht="80.099999999999994" customHeight="1" x14ac:dyDescent="0.2">
      <c r="R10340" s="301"/>
      <c r="S10340" s="301"/>
      <c r="T10340" s="301"/>
      <c r="U10340" s="301"/>
      <c r="V10340" s="301"/>
      <c r="W10340" s="301"/>
      <c r="X10340" s="301"/>
      <c r="Y10340" s="301"/>
      <c r="Z10340" s="301"/>
      <c r="AA10340" s="301"/>
      <c r="AB10340" s="301"/>
      <c r="AC10340" s="301"/>
      <c r="AD10340" s="301"/>
      <c r="AE10340" s="301"/>
      <c r="AF10340" s="301"/>
      <c r="AG10340" s="301"/>
      <c r="AH10340" s="301"/>
      <c r="AI10340" s="301"/>
    </row>
    <row r="10341" spans="18:35" ht="80.099999999999994" customHeight="1" x14ac:dyDescent="0.2">
      <c r="R10341" s="301"/>
      <c r="S10341" s="301"/>
      <c r="T10341" s="301"/>
      <c r="U10341" s="301"/>
      <c r="V10341" s="301"/>
      <c r="W10341" s="301"/>
      <c r="X10341" s="301"/>
      <c r="Y10341" s="301"/>
      <c r="Z10341" s="301"/>
      <c r="AA10341" s="301"/>
      <c r="AB10341" s="301"/>
      <c r="AC10341" s="301"/>
      <c r="AD10341" s="301"/>
      <c r="AE10341" s="301"/>
      <c r="AF10341" s="301"/>
      <c r="AG10341" s="301"/>
      <c r="AH10341" s="301"/>
      <c r="AI10341" s="301"/>
    </row>
    <row r="10342" spans="18:35" ht="80.099999999999994" customHeight="1" x14ac:dyDescent="0.2">
      <c r="R10342" s="301"/>
      <c r="S10342" s="301"/>
      <c r="T10342" s="301"/>
      <c r="U10342" s="301"/>
      <c r="V10342" s="301"/>
      <c r="W10342" s="301"/>
      <c r="X10342" s="301"/>
      <c r="Y10342" s="301"/>
      <c r="Z10342" s="301"/>
      <c r="AA10342" s="301"/>
      <c r="AB10342" s="301"/>
      <c r="AC10342" s="301"/>
      <c r="AD10342" s="301"/>
      <c r="AE10342" s="301"/>
      <c r="AF10342" s="301"/>
      <c r="AG10342" s="301"/>
      <c r="AH10342" s="301"/>
      <c r="AI10342" s="301"/>
    </row>
    <row r="10343" spans="18:35" ht="80.099999999999994" customHeight="1" x14ac:dyDescent="0.2">
      <c r="R10343" s="301"/>
      <c r="S10343" s="301"/>
      <c r="T10343" s="301"/>
      <c r="U10343" s="301"/>
      <c r="V10343" s="301"/>
      <c r="W10343" s="301"/>
      <c r="X10343" s="301"/>
      <c r="Y10343" s="301"/>
      <c r="Z10343" s="301"/>
      <c r="AA10343" s="301"/>
      <c r="AB10343" s="301"/>
      <c r="AC10343" s="301"/>
      <c r="AD10343" s="301"/>
      <c r="AE10343" s="301"/>
      <c r="AF10343" s="301"/>
      <c r="AG10343" s="301"/>
      <c r="AH10343" s="301"/>
      <c r="AI10343" s="301"/>
    </row>
    <row r="10344" spans="18:35" ht="80.099999999999994" customHeight="1" x14ac:dyDescent="0.2">
      <c r="R10344" s="301"/>
      <c r="S10344" s="301"/>
      <c r="T10344" s="301"/>
      <c r="U10344" s="301"/>
      <c r="V10344" s="301"/>
      <c r="W10344" s="301"/>
      <c r="X10344" s="301"/>
      <c r="Y10344" s="301"/>
      <c r="Z10344" s="301"/>
      <c r="AA10344" s="301"/>
      <c r="AB10344" s="301"/>
      <c r="AC10344" s="301"/>
      <c r="AD10344" s="301"/>
      <c r="AE10344" s="301"/>
      <c r="AF10344" s="301"/>
      <c r="AG10344" s="301"/>
      <c r="AH10344" s="301"/>
      <c r="AI10344" s="301"/>
    </row>
    <row r="10345" spans="18:35" ht="80.099999999999994" customHeight="1" x14ac:dyDescent="0.2">
      <c r="R10345" s="301"/>
      <c r="S10345" s="301"/>
      <c r="T10345" s="301"/>
      <c r="U10345" s="301"/>
      <c r="V10345" s="301"/>
      <c r="W10345" s="301"/>
      <c r="X10345" s="301"/>
      <c r="Y10345" s="301"/>
      <c r="Z10345" s="301"/>
      <c r="AA10345" s="301"/>
      <c r="AB10345" s="301"/>
      <c r="AC10345" s="301"/>
      <c r="AD10345" s="301"/>
      <c r="AE10345" s="301"/>
      <c r="AF10345" s="301"/>
      <c r="AG10345" s="301"/>
      <c r="AH10345" s="301"/>
      <c r="AI10345" s="301"/>
    </row>
    <row r="10346" spans="18:35" ht="80.099999999999994" customHeight="1" x14ac:dyDescent="0.2">
      <c r="R10346" s="301"/>
      <c r="S10346" s="301"/>
      <c r="T10346" s="301"/>
      <c r="U10346" s="301"/>
      <c r="V10346" s="301"/>
      <c r="W10346" s="301"/>
      <c r="X10346" s="301"/>
      <c r="Y10346" s="301"/>
      <c r="Z10346" s="301"/>
      <c r="AA10346" s="301"/>
      <c r="AB10346" s="301"/>
      <c r="AC10346" s="301"/>
      <c r="AD10346" s="301"/>
      <c r="AE10346" s="301"/>
      <c r="AF10346" s="301"/>
      <c r="AG10346" s="301"/>
      <c r="AH10346" s="301"/>
      <c r="AI10346" s="301"/>
    </row>
    <row r="10347" spans="18:35" ht="80.099999999999994" customHeight="1" x14ac:dyDescent="0.2">
      <c r="R10347" s="301"/>
      <c r="S10347" s="301"/>
      <c r="T10347" s="301"/>
      <c r="U10347" s="301"/>
      <c r="V10347" s="301"/>
      <c r="W10347" s="301"/>
      <c r="X10347" s="301"/>
      <c r="Y10347" s="301"/>
      <c r="Z10347" s="301"/>
      <c r="AA10347" s="301"/>
      <c r="AB10347" s="301"/>
      <c r="AC10347" s="301"/>
      <c r="AD10347" s="301"/>
      <c r="AE10347" s="301"/>
      <c r="AF10347" s="301"/>
      <c r="AG10347" s="301"/>
      <c r="AH10347" s="301"/>
      <c r="AI10347" s="301"/>
    </row>
    <row r="10348" spans="18:35" ht="80.099999999999994" customHeight="1" x14ac:dyDescent="0.2">
      <c r="R10348" s="301"/>
      <c r="S10348" s="301"/>
      <c r="T10348" s="301"/>
      <c r="U10348" s="301"/>
      <c r="V10348" s="301"/>
      <c r="W10348" s="301"/>
      <c r="X10348" s="301"/>
      <c r="Y10348" s="301"/>
      <c r="Z10348" s="301"/>
      <c r="AA10348" s="301"/>
      <c r="AB10348" s="301"/>
      <c r="AC10348" s="301"/>
      <c r="AD10348" s="301"/>
      <c r="AE10348" s="301"/>
      <c r="AF10348" s="301"/>
      <c r="AG10348" s="301"/>
      <c r="AH10348" s="301"/>
      <c r="AI10348" s="301"/>
    </row>
    <row r="10349" spans="18:35" ht="80.099999999999994" customHeight="1" x14ac:dyDescent="0.2">
      <c r="R10349" s="301"/>
      <c r="S10349" s="301"/>
      <c r="T10349" s="301"/>
      <c r="U10349" s="301"/>
      <c r="V10349" s="301"/>
      <c r="W10349" s="301"/>
      <c r="X10349" s="301"/>
      <c r="Y10349" s="301"/>
      <c r="Z10349" s="301"/>
      <c r="AA10349" s="301"/>
      <c r="AB10349" s="301"/>
      <c r="AC10349" s="301"/>
      <c r="AD10349" s="301"/>
      <c r="AE10349" s="301"/>
      <c r="AF10349" s="301"/>
      <c r="AG10349" s="301"/>
      <c r="AH10349" s="301"/>
      <c r="AI10349" s="301"/>
    </row>
    <row r="10350" spans="18:35" ht="80.099999999999994" customHeight="1" x14ac:dyDescent="0.2">
      <c r="R10350" s="301"/>
      <c r="S10350" s="301"/>
      <c r="T10350" s="301"/>
      <c r="U10350" s="301"/>
      <c r="V10350" s="301"/>
      <c r="W10350" s="301"/>
      <c r="X10350" s="301"/>
      <c r="Y10350" s="301"/>
      <c r="Z10350" s="301"/>
      <c r="AA10350" s="301"/>
      <c r="AB10350" s="301"/>
      <c r="AC10350" s="301"/>
      <c r="AD10350" s="301"/>
      <c r="AE10350" s="301"/>
      <c r="AF10350" s="301"/>
      <c r="AG10350" s="301"/>
      <c r="AH10350" s="301"/>
      <c r="AI10350" s="301"/>
    </row>
    <row r="10351" spans="18:35" ht="80.099999999999994" customHeight="1" x14ac:dyDescent="0.2">
      <c r="R10351" s="301"/>
      <c r="S10351" s="301"/>
      <c r="T10351" s="301"/>
      <c r="U10351" s="301"/>
      <c r="V10351" s="301"/>
      <c r="W10351" s="301"/>
      <c r="X10351" s="301"/>
      <c r="Y10351" s="301"/>
      <c r="Z10351" s="301"/>
      <c r="AA10351" s="301"/>
      <c r="AB10351" s="301"/>
      <c r="AC10351" s="301"/>
      <c r="AD10351" s="301"/>
      <c r="AE10351" s="301"/>
      <c r="AF10351" s="301"/>
      <c r="AG10351" s="301"/>
      <c r="AH10351" s="301"/>
      <c r="AI10351" s="301"/>
    </row>
    <row r="10352" spans="18:35" ht="80.099999999999994" customHeight="1" x14ac:dyDescent="0.2">
      <c r="R10352" s="301"/>
      <c r="S10352" s="301"/>
      <c r="T10352" s="301"/>
      <c r="U10352" s="301"/>
      <c r="V10352" s="301"/>
      <c r="W10352" s="301"/>
      <c r="X10352" s="301"/>
      <c r="Y10352" s="301"/>
      <c r="Z10352" s="301"/>
      <c r="AA10352" s="301"/>
      <c r="AB10352" s="301"/>
      <c r="AC10352" s="301"/>
      <c r="AD10352" s="301"/>
      <c r="AE10352" s="301"/>
      <c r="AF10352" s="301"/>
      <c r="AG10352" s="301"/>
      <c r="AH10352" s="301"/>
      <c r="AI10352" s="301"/>
    </row>
    <row r="10353" spans="18:35" ht="80.099999999999994" customHeight="1" x14ac:dyDescent="0.2">
      <c r="R10353" s="301"/>
      <c r="S10353" s="301"/>
      <c r="T10353" s="301"/>
      <c r="U10353" s="301"/>
      <c r="V10353" s="301"/>
      <c r="W10353" s="301"/>
      <c r="X10353" s="301"/>
      <c r="Y10353" s="301"/>
      <c r="Z10353" s="301"/>
      <c r="AA10353" s="301"/>
      <c r="AB10353" s="301"/>
      <c r="AC10353" s="301"/>
      <c r="AD10353" s="301"/>
      <c r="AE10353" s="301"/>
      <c r="AF10353" s="301"/>
      <c r="AG10353" s="301"/>
      <c r="AH10353" s="301"/>
      <c r="AI10353" s="301"/>
    </row>
    <row r="10354" spans="18:35" ht="80.099999999999994" customHeight="1" x14ac:dyDescent="0.2">
      <c r="R10354" s="301"/>
      <c r="S10354" s="301"/>
      <c r="T10354" s="301"/>
      <c r="U10354" s="301"/>
      <c r="V10354" s="301"/>
      <c r="W10354" s="301"/>
      <c r="X10354" s="301"/>
      <c r="Y10354" s="301"/>
      <c r="Z10354" s="301"/>
      <c r="AA10354" s="301"/>
      <c r="AB10354" s="301"/>
      <c r="AC10354" s="301"/>
      <c r="AD10354" s="301"/>
      <c r="AE10354" s="301"/>
      <c r="AF10354" s="301"/>
      <c r="AG10354" s="301"/>
      <c r="AH10354" s="301"/>
      <c r="AI10354" s="301"/>
    </row>
    <row r="10355" spans="18:35" ht="80.099999999999994" customHeight="1" x14ac:dyDescent="0.2">
      <c r="R10355" s="301"/>
      <c r="S10355" s="301"/>
      <c r="T10355" s="301"/>
      <c r="U10355" s="301"/>
      <c r="V10355" s="301"/>
      <c r="W10355" s="301"/>
      <c r="X10355" s="301"/>
      <c r="Y10355" s="301"/>
      <c r="Z10355" s="301"/>
      <c r="AA10355" s="301"/>
      <c r="AB10355" s="301"/>
      <c r="AC10355" s="301"/>
      <c r="AD10355" s="301"/>
      <c r="AE10355" s="301"/>
      <c r="AF10355" s="301"/>
      <c r="AG10355" s="301"/>
      <c r="AH10355" s="301"/>
      <c r="AI10355" s="301"/>
    </row>
    <row r="10356" spans="18:35" ht="80.099999999999994" customHeight="1" x14ac:dyDescent="0.2">
      <c r="R10356" s="301"/>
      <c r="S10356" s="301"/>
      <c r="T10356" s="301"/>
      <c r="U10356" s="301"/>
      <c r="V10356" s="301"/>
      <c r="W10356" s="301"/>
      <c r="X10356" s="301"/>
      <c r="Y10356" s="301"/>
      <c r="Z10356" s="301"/>
      <c r="AA10356" s="301"/>
      <c r="AB10356" s="301"/>
      <c r="AC10356" s="301"/>
      <c r="AD10356" s="301"/>
      <c r="AE10356" s="301"/>
      <c r="AF10356" s="301"/>
      <c r="AG10356" s="301"/>
      <c r="AH10356" s="301"/>
      <c r="AI10356" s="301"/>
    </row>
    <row r="10357" spans="18:35" ht="80.099999999999994" customHeight="1" x14ac:dyDescent="0.2">
      <c r="R10357" s="301"/>
      <c r="S10357" s="301"/>
      <c r="T10357" s="301"/>
      <c r="U10357" s="301"/>
      <c r="V10357" s="301"/>
      <c r="W10357" s="301"/>
      <c r="X10357" s="301"/>
      <c r="Y10357" s="301"/>
      <c r="Z10357" s="301"/>
      <c r="AA10357" s="301"/>
      <c r="AB10357" s="301"/>
      <c r="AC10357" s="301"/>
      <c r="AD10357" s="301"/>
      <c r="AE10357" s="301"/>
      <c r="AF10357" s="301"/>
      <c r="AG10357" s="301"/>
      <c r="AH10357" s="301"/>
      <c r="AI10357" s="301"/>
    </row>
    <row r="10358" spans="18:35" ht="80.099999999999994" customHeight="1" x14ac:dyDescent="0.2">
      <c r="R10358" s="301"/>
      <c r="S10358" s="301"/>
      <c r="T10358" s="301"/>
      <c r="U10358" s="301"/>
      <c r="V10358" s="301"/>
      <c r="W10358" s="301"/>
      <c r="X10358" s="301"/>
      <c r="Y10358" s="301"/>
      <c r="Z10358" s="301"/>
      <c r="AA10358" s="301"/>
      <c r="AB10358" s="301"/>
      <c r="AC10358" s="301"/>
      <c r="AD10358" s="301"/>
      <c r="AE10358" s="301"/>
      <c r="AF10358" s="301"/>
      <c r="AG10358" s="301"/>
      <c r="AH10358" s="301"/>
      <c r="AI10358" s="301"/>
    </row>
    <row r="10359" spans="18:35" ht="80.099999999999994" customHeight="1" x14ac:dyDescent="0.2">
      <c r="R10359" s="301"/>
      <c r="S10359" s="301"/>
      <c r="T10359" s="301"/>
      <c r="U10359" s="301"/>
      <c r="V10359" s="301"/>
      <c r="W10359" s="301"/>
      <c r="X10359" s="301"/>
      <c r="Y10359" s="301"/>
      <c r="Z10359" s="301"/>
      <c r="AA10359" s="301"/>
      <c r="AB10359" s="301"/>
      <c r="AC10359" s="301"/>
      <c r="AD10359" s="301"/>
      <c r="AE10359" s="301"/>
      <c r="AF10359" s="301"/>
      <c r="AG10359" s="301"/>
      <c r="AH10359" s="301"/>
      <c r="AI10359" s="301"/>
    </row>
    <row r="10360" spans="18:35" ht="80.099999999999994" customHeight="1" x14ac:dyDescent="0.2">
      <c r="R10360" s="301"/>
      <c r="S10360" s="301"/>
      <c r="T10360" s="301"/>
      <c r="U10360" s="301"/>
      <c r="V10360" s="301"/>
      <c r="W10360" s="301"/>
      <c r="X10360" s="301"/>
      <c r="Y10360" s="301"/>
      <c r="Z10360" s="301"/>
      <c r="AA10360" s="301"/>
      <c r="AB10360" s="301"/>
      <c r="AC10360" s="301"/>
      <c r="AD10360" s="301"/>
      <c r="AE10360" s="301"/>
      <c r="AF10360" s="301"/>
      <c r="AG10360" s="301"/>
      <c r="AH10360" s="301"/>
      <c r="AI10360" s="301"/>
    </row>
    <row r="10361" spans="18:35" ht="80.099999999999994" customHeight="1" x14ac:dyDescent="0.2">
      <c r="R10361" s="301"/>
      <c r="S10361" s="301"/>
      <c r="T10361" s="301"/>
      <c r="U10361" s="301"/>
      <c r="V10361" s="301"/>
      <c r="W10361" s="301"/>
      <c r="X10361" s="301"/>
      <c r="Y10361" s="301"/>
      <c r="Z10361" s="301"/>
      <c r="AA10361" s="301"/>
      <c r="AB10361" s="301"/>
      <c r="AC10361" s="301"/>
      <c r="AD10361" s="301"/>
      <c r="AE10361" s="301"/>
      <c r="AF10361" s="301"/>
      <c r="AG10361" s="301"/>
      <c r="AH10361" s="301"/>
      <c r="AI10361" s="301"/>
    </row>
    <row r="10362" spans="18:35" ht="80.099999999999994" customHeight="1" x14ac:dyDescent="0.2">
      <c r="R10362" s="301"/>
      <c r="S10362" s="301"/>
      <c r="T10362" s="301"/>
      <c r="U10362" s="301"/>
      <c r="V10362" s="301"/>
      <c r="W10362" s="301"/>
      <c r="X10362" s="301"/>
      <c r="Y10362" s="301"/>
      <c r="Z10362" s="301"/>
      <c r="AA10362" s="301"/>
      <c r="AB10362" s="301"/>
      <c r="AC10362" s="301"/>
      <c r="AD10362" s="301"/>
      <c r="AE10362" s="301"/>
      <c r="AF10362" s="301"/>
      <c r="AG10362" s="301"/>
      <c r="AH10362" s="301"/>
      <c r="AI10362" s="301"/>
    </row>
    <row r="10363" spans="18:35" ht="80.099999999999994" customHeight="1" x14ac:dyDescent="0.2">
      <c r="R10363" s="301"/>
      <c r="S10363" s="301"/>
      <c r="T10363" s="301"/>
      <c r="U10363" s="301"/>
      <c r="V10363" s="301"/>
      <c r="W10363" s="301"/>
      <c r="X10363" s="301"/>
      <c r="Y10363" s="301"/>
      <c r="Z10363" s="301"/>
      <c r="AA10363" s="301"/>
      <c r="AB10363" s="301"/>
      <c r="AC10363" s="301"/>
      <c r="AD10363" s="301"/>
      <c r="AE10363" s="301"/>
      <c r="AF10363" s="301"/>
      <c r="AG10363" s="301"/>
      <c r="AH10363" s="301"/>
      <c r="AI10363" s="301"/>
    </row>
    <row r="10364" spans="18:35" ht="80.099999999999994" customHeight="1" x14ac:dyDescent="0.2">
      <c r="R10364" s="301"/>
      <c r="S10364" s="301"/>
      <c r="T10364" s="301"/>
      <c r="U10364" s="301"/>
      <c r="V10364" s="301"/>
      <c r="W10364" s="301"/>
      <c r="X10364" s="301"/>
      <c r="Y10364" s="301"/>
      <c r="Z10364" s="301"/>
      <c r="AA10364" s="301"/>
      <c r="AB10364" s="301"/>
      <c r="AC10364" s="301"/>
      <c r="AD10364" s="301"/>
      <c r="AE10364" s="301"/>
      <c r="AF10364" s="301"/>
      <c r="AG10364" s="301"/>
      <c r="AH10364" s="301"/>
      <c r="AI10364" s="301"/>
    </row>
    <row r="10365" spans="18:35" ht="80.099999999999994" customHeight="1" x14ac:dyDescent="0.2">
      <c r="R10365" s="301"/>
      <c r="S10365" s="301"/>
      <c r="T10365" s="301"/>
      <c r="U10365" s="301"/>
      <c r="V10365" s="301"/>
      <c r="W10365" s="301"/>
      <c r="X10365" s="301"/>
      <c r="Y10365" s="301"/>
      <c r="Z10365" s="301"/>
      <c r="AA10365" s="301"/>
      <c r="AB10365" s="301"/>
      <c r="AC10365" s="301"/>
      <c r="AD10365" s="301"/>
      <c r="AE10365" s="301"/>
      <c r="AF10365" s="301"/>
      <c r="AG10365" s="301"/>
      <c r="AH10365" s="301"/>
      <c r="AI10365" s="301"/>
    </row>
    <row r="10366" spans="18:35" ht="80.099999999999994" customHeight="1" x14ac:dyDescent="0.2">
      <c r="R10366" s="301"/>
      <c r="S10366" s="301"/>
      <c r="T10366" s="301"/>
      <c r="U10366" s="301"/>
      <c r="V10366" s="301"/>
      <c r="W10366" s="301"/>
      <c r="X10366" s="301"/>
      <c r="Y10366" s="301"/>
      <c r="Z10366" s="301"/>
      <c r="AA10366" s="301"/>
      <c r="AB10366" s="301"/>
      <c r="AC10366" s="301"/>
      <c r="AD10366" s="301"/>
      <c r="AE10366" s="301"/>
      <c r="AF10366" s="301"/>
      <c r="AG10366" s="301"/>
      <c r="AH10366" s="301"/>
      <c r="AI10366" s="301"/>
    </row>
    <row r="10367" spans="18:35" ht="80.099999999999994" customHeight="1" x14ac:dyDescent="0.2">
      <c r="R10367" s="301"/>
      <c r="S10367" s="301"/>
      <c r="T10367" s="301"/>
      <c r="U10367" s="301"/>
      <c r="V10367" s="301"/>
      <c r="W10367" s="301"/>
      <c r="X10367" s="301"/>
      <c r="Y10367" s="301"/>
      <c r="Z10367" s="301"/>
      <c r="AA10367" s="301"/>
      <c r="AB10367" s="301"/>
      <c r="AC10367" s="301"/>
      <c r="AD10367" s="301"/>
      <c r="AE10367" s="301"/>
      <c r="AF10367" s="301"/>
      <c r="AG10367" s="301"/>
      <c r="AH10367" s="301"/>
      <c r="AI10367" s="301"/>
    </row>
    <row r="10368" spans="18:35" ht="80.099999999999994" customHeight="1" x14ac:dyDescent="0.2">
      <c r="R10368" s="301"/>
      <c r="S10368" s="301"/>
      <c r="T10368" s="301"/>
      <c r="U10368" s="301"/>
      <c r="V10368" s="301"/>
      <c r="W10368" s="301"/>
      <c r="X10368" s="301"/>
      <c r="Y10368" s="301"/>
      <c r="Z10368" s="301"/>
      <c r="AA10368" s="301"/>
      <c r="AB10368" s="301"/>
      <c r="AC10368" s="301"/>
      <c r="AD10368" s="301"/>
      <c r="AE10368" s="301"/>
      <c r="AF10368" s="301"/>
      <c r="AG10368" s="301"/>
      <c r="AH10368" s="301"/>
      <c r="AI10368" s="301"/>
    </row>
    <row r="10369" spans="18:35" ht="80.099999999999994" customHeight="1" x14ac:dyDescent="0.2">
      <c r="R10369" s="301"/>
      <c r="S10369" s="301"/>
      <c r="T10369" s="301"/>
      <c r="U10369" s="301"/>
      <c r="V10369" s="301"/>
      <c r="W10369" s="301"/>
      <c r="X10369" s="301"/>
      <c r="Y10369" s="301"/>
      <c r="Z10369" s="301"/>
      <c r="AA10369" s="301"/>
      <c r="AB10369" s="301"/>
      <c r="AC10369" s="301"/>
      <c r="AD10369" s="301"/>
      <c r="AE10369" s="301"/>
      <c r="AF10369" s="301"/>
      <c r="AG10369" s="301"/>
      <c r="AH10369" s="301"/>
      <c r="AI10369" s="301"/>
    </row>
    <row r="10370" spans="18:35" ht="80.099999999999994" customHeight="1" x14ac:dyDescent="0.2">
      <c r="R10370" s="301"/>
      <c r="S10370" s="301"/>
      <c r="T10370" s="301"/>
      <c r="U10370" s="301"/>
      <c r="V10370" s="301"/>
      <c r="W10370" s="301"/>
      <c r="X10370" s="301"/>
      <c r="Y10370" s="301"/>
      <c r="Z10370" s="301"/>
      <c r="AA10370" s="301"/>
      <c r="AB10370" s="301"/>
      <c r="AC10370" s="301"/>
      <c r="AD10370" s="301"/>
      <c r="AE10370" s="301"/>
      <c r="AF10370" s="301"/>
      <c r="AG10370" s="301"/>
      <c r="AH10370" s="301"/>
      <c r="AI10370" s="301"/>
    </row>
    <row r="10371" spans="18:35" ht="80.099999999999994" customHeight="1" x14ac:dyDescent="0.2">
      <c r="R10371" s="301"/>
      <c r="S10371" s="301"/>
      <c r="T10371" s="301"/>
      <c r="U10371" s="301"/>
      <c r="V10371" s="301"/>
      <c r="W10371" s="301"/>
      <c r="X10371" s="301"/>
      <c r="Y10371" s="301"/>
      <c r="Z10371" s="301"/>
      <c r="AA10371" s="301"/>
      <c r="AB10371" s="301"/>
      <c r="AC10371" s="301"/>
      <c r="AD10371" s="301"/>
      <c r="AE10371" s="301"/>
      <c r="AF10371" s="301"/>
      <c r="AG10371" s="301"/>
      <c r="AH10371" s="301"/>
      <c r="AI10371" s="301"/>
    </row>
    <row r="10372" spans="18:35" ht="80.099999999999994" customHeight="1" x14ac:dyDescent="0.2">
      <c r="R10372" s="301"/>
      <c r="S10372" s="301"/>
      <c r="T10372" s="301"/>
      <c r="U10372" s="301"/>
      <c r="V10372" s="301"/>
      <c r="W10372" s="301"/>
      <c r="X10372" s="301"/>
      <c r="Y10372" s="301"/>
      <c r="Z10372" s="301"/>
      <c r="AA10372" s="301"/>
      <c r="AB10372" s="301"/>
      <c r="AC10372" s="301"/>
      <c r="AD10372" s="301"/>
      <c r="AE10372" s="301"/>
      <c r="AF10372" s="301"/>
      <c r="AG10372" s="301"/>
      <c r="AH10372" s="301"/>
      <c r="AI10372" s="301"/>
    </row>
    <row r="10373" spans="18:35" ht="80.099999999999994" customHeight="1" x14ac:dyDescent="0.2">
      <c r="R10373" s="301"/>
      <c r="S10373" s="301"/>
      <c r="T10373" s="301"/>
      <c r="U10373" s="301"/>
      <c r="V10373" s="301"/>
      <c r="W10373" s="301"/>
      <c r="X10373" s="301"/>
      <c r="Y10373" s="301"/>
      <c r="Z10373" s="301"/>
      <c r="AA10373" s="301"/>
      <c r="AB10373" s="301"/>
      <c r="AC10373" s="301"/>
      <c r="AD10373" s="301"/>
      <c r="AE10373" s="301"/>
      <c r="AF10373" s="301"/>
      <c r="AG10373" s="301"/>
      <c r="AH10373" s="301"/>
      <c r="AI10373" s="301"/>
    </row>
    <row r="10374" spans="18:35" ht="80.099999999999994" customHeight="1" x14ac:dyDescent="0.2">
      <c r="R10374" s="301"/>
      <c r="S10374" s="301"/>
      <c r="T10374" s="301"/>
      <c r="U10374" s="301"/>
      <c r="V10374" s="301"/>
      <c r="W10374" s="301"/>
      <c r="X10374" s="301"/>
      <c r="Y10374" s="301"/>
      <c r="Z10374" s="301"/>
      <c r="AA10374" s="301"/>
      <c r="AB10374" s="301"/>
      <c r="AC10374" s="301"/>
      <c r="AD10374" s="301"/>
      <c r="AE10374" s="301"/>
      <c r="AF10374" s="301"/>
      <c r="AG10374" s="301"/>
      <c r="AH10374" s="301"/>
      <c r="AI10374" s="301"/>
    </row>
    <row r="10375" spans="18:35" ht="80.099999999999994" customHeight="1" x14ac:dyDescent="0.2">
      <c r="R10375" s="301"/>
      <c r="S10375" s="301"/>
      <c r="T10375" s="301"/>
      <c r="U10375" s="301"/>
      <c r="V10375" s="301"/>
      <c r="W10375" s="301"/>
      <c r="X10375" s="301"/>
      <c r="Y10375" s="301"/>
      <c r="Z10375" s="301"/>
      <c r="AA10375" s="301"/>
      <c r="AB10375" s="301"/>
      <c r="AC10375" s="301"/>
      <c r="AD10375" s="301"/>
      <c r="AE10375" s="301"/>
      <c r="AF10375" s="301"/>
      <c r="AG10375" s="301"/>
      <c r="AH10375" s="301"/>
      <c r="AI10375" s="301"/>
    </row>
    <row r="10376" spans="18:35" ht="80.099999999999994" customHeight="1" x14ac:dyDescent="0.2">
      <c r="R10376" s="301"/>
      <c r="S10376" s="301"/>
      <c r="T10376" s="301"/>
      <c r="U10376" s="301"/>
      <c r="V10376" s="301"/>
      <c r="W10376" s="301"/>
      <c r="X10376" s="301"/>
      <c r="Y10376" s="301"/>
      <c r="Z10376" s="301"/>
      <c r="AA10376" s="301"/>
      <c r="AB10376" s="301"/>
      <c r="AC10376" s="301"/>
      <c r="AD10376" s="301"/>
      <c r="AE10376" s="301"/>
      <c r="AF10376" s="301"/>
      <c r="AG10376" s="301"/>
      <c r="AH10376" s="301"/>
      <c r="AI10376" s="301"/>
    </row>
    <row r="10377" spans="18:35" ht="80.099999999999994" customHeight="1" x14ac:dyDescent="0.2">
      <c r="R10377" s="301"/>
      <c r="S10377" s="301"/>
      <c r="T10377" s="301"/>
      <c r="U10377" s="301"/>
      <c r="V10377" s="301"/>
      <c r="W10377" s="301"/>
      <c r="X10377" s="301"/>
      <c r="Y10377" s="301"/>
      <c r="Z10377" s="301"/>
      <c r="AA10377" s="301"/>
      <c r="AB10377" s="301"/>
      <c r="AC10377" s="301"/>
      <c r="AD10377" s="301"/>
      <c r="AE10377" s="301"/>
      <c r="AF10377" s="301"/>
      <c r="AG10377" s="301"/>
      <c r="AH10377" s="301"/>
      <c r="AI10377" s="301"/>
    </row>
    <row r="10378" spans="18:35" ht="80.099999999999994" customHeight="1" x14ac:dyDescent="0.2">
      <c r="R10378" s="301"/>
      <c r="S10378" s="301"/>
      <c r="T10378" s="301"/>
      <c r="U10378" s="301"/>
      <c r="V10378" s="301"/>
      <c r="W10378" s="301"/>
      <c r="X10378" s="301"/>
      <c r="Y10378" s="301"/>
      <c r="Z10378" s="301"/>
      <c r="AA10378" s="301"/>
      <c r="AB10378" s="301"/>
      <c r="AC10378" s="301"/>
      <c r="AD10378" s="301"/>
      <c r="AE10378" s="301"/>
      <c r="AF10378" s="301"/>
      <c r="AG10378" s="301"/>
      <c r="AH10378" s="301"/>
      <c r="AI10378" s="301"/>
    </row>
    <row r="10379" spans="18:35" ht="80.099999999999994" customHeight="1" x14ac:dyDescent="0.2">
      <c r="R10379" s="301"/>
      <c r="S10379" s="301"/>
      <c r="T10379" s="301"/>
      <c r="U10379" s="301"/>
      <c r="V10379" s="301"/>
      <c r="W10379" s="301"/>
      <c r="X10379" s="301"/>
      <c r="Y10379" s="301"/>
      <c r="Z10379" s="301"/>
      <c r="AA10379" s="301"/>
      <c r="AB10379" s="301"/>
      <c r="AC10379" s="301"/>
      <c r="AD10379" s="301"/>
      <c r="AE10379" s="301"/>
      <c r="AF10379" s="301"/>
      <c r="AG10379" s="301"/>
      <c r="AH10379" s="301"/>
      <c r="AI10379" s="301"/>
    </row>
    <row r="10380" spans="18:35" ht="80.099999999999994" customHeight="1" x14ac:dyDescent="0.2">
      <c r="R10380" s="301"/>
      <c r="S10380" s="301"/>
      <c r="T10380" s="301"/>
      <c r="U10380" s="301"/>
      <c r="V10380" s="301"/>
      <c r="W10380" s="301"/>
      <c r="X10380" s="301"/>
      <c r="Y10380" s="301"/>
      <c r="Z10380" s="301"/>
      <c r="AA10380" s="301"/>
      <c r="AB10380" s="301"/>
      <c r="AC10380" s="301"/>
      <c r="AD10380" s="301"/>
      <c r="AE10380" s="301"/>
      <c r="AF10380" s="301"/>
      <c r="AG10380" s="301"/>
      <c r="AH10380" s="301"/>
      <c r="AI10380" s="301"/>
    </row>
    <row r="10381" spans="18:35" ht="80.099999999999994" customHeight="1" x14ac:dyDescent="0.2">
      <c r="R10381" s="301"/>
      <c r="S10381" s="301"/>
      <c r="T10381" s="301"/>
      <c r="U10381" s="301"/>
      <c r="V10381" s="301"/>
      <c r="W10381" s="301"/>
      <c r="X10381" s="301"/>
      <c r="Y10381" s="301"/>
      <c r="Z10381" s="301"/>
      <c r="AA10381" s="301"/>
      <c r="AB10381" s="301"/>
      <c r="AC10381" s="301"/>
      <c r="AD10381" s="301"/>
      <c r="AE10381" s="301"/>
      <c r="AF10381" s="301"/>
      <c r="AG10381" s="301"/>
      <c r="AH10381" s="301"/>
      <c r="AI10381" s="301"/>
    </row>
    <row r="10382" spans="18:35" ht="80.099999999999994" customHeight="1" x14ac:dyDescent="0.2">
      <c r="R10382" s="301"/>
      <c r="S10382" s="301"/>
      <c r="T10382" s="301"/>
      <c r="U10382" s="301"/>
      <c r="V10382" s="301"/>
      <c r="W10382" s="301"/>
      <c r="X10382" s="301"/>
      <c r="Y10382" s="301"/>
      <c r="Z10382" s="301"/>
      <c r="AA10382" s="301"/>
      <c r="AB10382" s="301"/>
      <c r="AC10382" s="301"/>
      <c r="AD10382" s="301"/>
      <c r="AE10382" s="301"/>
      <c r="AF10382" s="301"/>
      <c r="AG10382" s="301"/>
      <c r="AH10382" s="301"/>
      <c r="AI10382" s="301"/>
    </row>
    <row r="10383" spans="18:35" ht="80.099999999999994" customHeight="1" x14ac:dyDescent="0.2">
      <c r="R10383" s="301"/>
      <c r="S10383" s="301"/>
      <c r="T10383" s="301"/>
      <c r="U10383" s="301"/>
      <c r="V10383" s="301"/>
      <c r="W10383" s="301"/>
      <c r="X10383" s="301"/>
      <c r="Y10383" s="301"/>
      <c r="Z10383" s="301"/>
      <c r="AA10383" s="301"/>
      <c r="AB10383" s="301"/>
      <c r="AC10383" s="301"/>
      <c r="AD10383" s="301"/>
      <c r="AE10383" s="301"/>
      <c r="AF10383" s="301"/>
      <c r="AG10383" s="301"/>
      <c r="AH10383" s="301"/>
      <c r="AI10383" s="301"/>
    </row>
    <row r="10384" spans="18:35" ht="80.099999999999994" customHeight="1" x14ac:dyDescent="0.2">
      <c r="R10384" s="301"/>
      <c r="S10384" s="301"/>
      <c r="T10384" s="301"/>
      <c r="U10384" s="301"/>
      <c r="V10384" s="301"/>
      <c r="W10384" s="301"/>
      <c r="X10384" s="301"/>
      <c r="Y10384" s="301"/>
      <c r="Z10384" s="301"/>
      <c r="AA10384" s="301"/>
      <c r="AB10384" s="301"/>
      <c r="AC10384" s="301"/>
      <c r="AD10384" s="301"/>
      <c r="AE10384" s="301"/>
      <c r="AF10384" s="301"/>
      <c r="AG10384" s="301"/>
      <c r="AH10384" s="301"/>
      <c r="AI10384" s="301"/>
    </row>
    <row r="10385" spans="18:35" ht="80.099999999999994" customHeight="1" x14ac:dyDescent="0.2">
      <c r="R10385" s="301"/>
      <c r="S10385" s="301"/>
      <c r="T10385" s="301"/>
      <c r="U10385" s="301"/>
      <c r="V10385" s="301"/>
      <c r="W10385" s="301"/>
      <c r="X10385" s="301"/>
      <c r="Y10385" s="301"/>
      <c r="Z10385" s="301"/>
      <c r="AA10385" s="301"/>
      <c r="AB10385" s="301"/>
      <c r="AC10385" s="301"/>
      <c r="AD10385" s="301"/>
      <c r="AE10385" s="301"/>
      <c r="AF10385" s="301"/>
      <c r="AG10385" s="301"/>
      <c r="AH10385" s="301"/>
      <c r="AI10385" s="301"/>
    </row>
    <row r="10386" spans="18:35" ht="80.099999999999994" customHeight="1" x14ac:dyDescent="0.2">
      <c r="R10386" s="301"/>
      <c r="S10386" s="301"/>
      <c r="T10386" s="301"/>
      <c r="U10386" s="301"/>
      <c r="V10386" s="301"/>
      <c r="W10386" s="301"/>
      <c r="X10386" s="301"/>
      <c r="Y10386" s="301"/>
      <c r="Z10386" s="301"/>
      <c r="AA10386" s="301"/>
      <c r="AB10386" s="301"/>
      <c r="AC10386" s="301"/>
      <c r="AD10386" s="301"/>
      <c r="AE10386" s="301"/>
      <c r="AF10386" s="301"/>
      <c r="AG10386" s="301"/>
      <c r="AH10386" s="301"/>
      <c r="AI10386" s="301"/>
    </row>
    <row r="10387" spans="18:35" ht="80.099999999999994" customHeight="1" x14ac:dyDescent="0.2">
      <c r="R10387" s="301"/>
      <c r="S10387" s="301"/>
      <c r="T10387" s="301"/>
      <c r="U10387" s="301"/>
      <c r="V10387" s="301"/>
      <c r="W10387" s="301"/>
      <c r="X10387" s="301"/>
      <c r="Y10387" s="301"/>
      <c r="Z10387" s="301"/>
      <c r="AA10387" s="301"/>
      <c r="AB10387" s="301"/>
      <c r="AC10387" s="301"/>
      <c r="AD10387" s="301"/>
      <c r="AE10387" s="301"/>
      <c r="AF10387" s="301"/>
      <c r="AG10387" s="301"/>
      <c r="AH10387" s="301"/>
      <c r="AI10387" s="301"/>
    </row>
    <row r="10388" spans="18:35" ht="80.099999999999994" customHeight="1" x14ac:dyDescent="0.2">
      <c r="R10388" s="301"/>
      <c r="S10388" s="301"/>
      <c r="T10388" s="301"/>
      <c r="U10388" s="301"/>
      <c r="V10388" s="301"/>
      <c r="W10388" s="301"/>
      <c r="X10388" s="301"/>
      <c r="Y10388" s="301"/>
      <c r="Z10388" s="301"/>
      <c r="AA10388" s="301"/>
      <c r="AB10388" s="301"/>
      <c r="AC10388" s="301"/>
      <c r="AD10388" s="301"/>
      <c r="AE10388" s="301"/>
      <c r="AF10388" s="301"/>
      <c r="AG10388" s="301"/>
      <c r="AH10388" s="301"/>
      <c r="AI10388" s="301"/>
    </row>
    <row r="10389" spans="18:35" ht="80.099999999999994" customHeight="1" x14ac:dyDescent="0.2">
      <c r="R10389" s="301"/>
      <c r="S10389" s="301"/>
      <c r="T10389" s="301"/>
      <c r="U10389" s="301"/>
      <c r="V10389" s="301"/>
      <c r="W10389" s="301"/>
      <c r="X10389" s="301"/>
      <c r="Y10389" s="301"/>
      <c r="Z10389" s="301"/>
      <c r="AA10389" s="301"/>
      <c r="AB10389" s="301"/>
      <c r="AC10389" s="301"/>
      <c r="AD10389" s="301"/>
      <c r="AE10389" s="301"/>
      <c r="AF10389" s="301"/>
      <c r="AG10389" s="301"/>
      <c r="AH10389" s="301"/>
      <c r="AI10389" s="301"/>
    </row>
    <row r="10390" spans="18:35" ht="80.099999999999994" customHeight="1" x14ac:dyDescent="0.2">
      <c r="R10390" s="301"/>
      <c r="S10390" s="301"/>
      <c r="T10390" s="301"/>
      <c r="U10390" s="301"/>
      <c r="V10390" s="301"/>
      <c r="W10390" s="301"/>
      <c r="X10390" s="301"/>
      <c r="Y10390" s="301"/>
      <c r="Z10390" s="301"/>
      <c r="AA10390" s="301"/>
      <c r="AB10390" s="301"/>
      <c r="AC10390" s="301"/>
      <c r="AD10390" s="301"/>
      <c r="AE10390" s="301"/>
      <c r="AF10390" s="301"/>
      <c r="AG10390" s="301"/>
      <c r="AH10390" s="301"/>
      <c r="AI10390" s="301"/>
    </row>
    <row r="10391" spans="18:35" ht="80.099999999999994" customHeight="1" x14ac:dyDescent="0.2">
      <c r="R10391" s="301"/>
      <c r="S10391" s="301"/>
      <c r="T10391" s="301"/>
      <c r="U10391" s="301"/>
      <c r="V10391" s="301"/>
      <c r="W10391" s="301"/>
      <c r="X10391" s="301"/>
      <c r="Y10391" s="301"/>
      <c r="Z10391" s="301"/>
      <c r="AA10391" s="301"/>
      <c r="AB10391" s="301"/>
      <c r="AC10391" s="301"/>
      <c r="AD10391" s="301"/>
      <c r="AE10391" s="301"/>
      <c r="AF10391" s="301"/>
      <c r="AG10391" s="301"/>
      <c r="AH10391" s="301"/>
      <c r="AI10391" s="301"/>
    </row>
    <row r="10392" spans="18:35" ht="80.099999999999994" customHeight="1" x14ac:dyDescent="0.2">
      <c r="R10392" s="301"/>
      <c r="S10392" s="301"/>
      <c r="T10392" s="301"/>
      <c r="U10392" s="301"/>
      <c r="V10392" s="301"/>
      <c r="W10392" s="301"/>
      <c r="X10392" s="301"/>
      <c r="Y10392" s="301"/>
      <c r="Z10392" s="301"/>
      <c r="AA10392" s="301"/>
      <c r="AB10392" s="301"/>
      <c r="AC10392" s="301"/>
      <c r="AD10392" s="301"/>
      <c r="AE10392" s="301"/>
      <c r="AF10392" s="301"/>
      <c r="AG10392" s="301"/>
      <c r="AH10392" s="301"/>
      <c r="AI10392" s="301"/>
    </row>
    <row r="10393" spans="18:35" ht="80.099999999999994" customHeight="1" x14ac:dyDescent="0.2">
      <c r="R10393" s="301"/>
      <c r="S10393" s="301"/>
      <c r="T10393" s="301"/>
      <c r="U10393" s="301"/>
      <c r="V10393" s="301"/>
      <c r="W10393" s="301"/>
      <c r="X10393" s="301"/>
      <c r="Y10393" s="301"/>
      <c r="Z10393" s="301"/>
      <c r="AA10393" s="301"/>
      <c r="AB10393" s="301"/>
      <c r="AC10393" s="301"/>
      <c r="AD10393" s="301"/>
      <c r="AE10393" s="301"/>
      <c r="AF10393" s="301"/>
      <c r="AG10393" s="301"/>
      <c r="AH10393" s="301"/>
      <c r="AI10393" s="301"/>
    </row>
    <row r="10394" spans="18:35" ht="80.099999999999994" customHeight="1" x14ac:dyDescent="0.2">
      <c r="R10394" s="301"/>
      <c r="S10394" s="301"/>
      <c r="T10394" s="301"/>
      <c r="U10394" s="301"/>
      <c r="V10394" s="301"/>
      <c r="W10394" s="301"/>
      <c r="X10394" s="301"/>
      <c r="Y10394" s="301"/>
      <c r="Z10394" s="301"/>
      <c r="AA10394" s="301"/>
      <c r="AB10394" s="301"/>
      <c r="AC10394" s="301"/>
      <c r="AD10394" s="301"/>
      <c r="AE10394" s="301"/>
      <c r="AF10394" s="301"/>
      <c r="AG10394" s="301"/>
      <c r="AH10394" s="301"/>
      <c r="AI10394" s="301"/>
    </row>
    <row r="10395" spans="18:35" ht="80.099999999999994" customHeight="1" x14ac:dyDescent="0.2">
      <c r="R10395" s="301"/>
      <c r="S10395" s="301"/>
      <c r="T10395" s="301"/>
      <c r="U10395" s="301"/>
      <c r="V10395" s="301"/>
      <c r="W10395" s="301"/>
      <c r="X10395" s="301"/>
      <c r="Y10395" s="301"/>
      <c r="Z10395" s="301"/>
      <c r="AA10395" s="301"/>
      <c r="AB10395" s="301"/>
      <c r="AC10395" s="301"/>
      <c r="AD10395" s="301"/>
      <c r="AE10395" s="301"/>
      <c r="AF10395" s="301"/>
      <c r="AG10395" s="301"/>
      <c r="AH10395" s="301"/>
      <c r="AI10395" s="301"/>
    </row>
    <row r="10396" spans="18:35" ht="80.099999999999994" customHeight="1" x14ac:dyDescent="0.2">
      <c r="R10396" s="301"/>
      <c r="S10396" s="301"/>
      <c r="T10396" s="301"/>
      <c r="U10396" s="301"/>
      <c r="V10396" s="301"/>
      <c r="W10396" s="301"/>
      <c r="X10396" s="301"/>
      <c r="Y10396" s="301"/>
      <c r="Z10396" s="301"/>
      <c r="AA10396" s="301"/>
      <c r="AB10396" s="301"/>
      <c r="AC10396" s="301"/>
      <c r="AD10396" s="301"/>
      <c r="AE10396" s="301"/>
      <c r="AF10396" s="301"/>
      <c r="AG10396" s="301"/>
      <c r="AH10396" s="301"/>
      <c r="AI10396" s="301"/>
    </row>
    <row r="10397" spans="18:35" ht="80.099999999999994" customHeight="1" x14ac:dyDescent="0.2">
      <c r="R10397" s="301"/>
      <c r="S10397" s="301"/>
      <c r="T10397" s="301"/>
      <c r="U10397" s="301"/>
      <c r="V10397" s="301"/>
      <c r="W10397" s="301"/>
      <c r="X10397" s="301"/>
      <c r="Y10397" s="301"/>
      <c r="Z10397" s="301"/>
      <c r="AA10397" s="301"/>
      <c r="AB10397" s="301"/>
      <c r="AC10397" s="301"/>
      <c r="AD10397" s="301"/>
      <c r="AE10397" s="301"/>
      <c r="AF10397" s="301"/>
      <c r="AG10397" s="301"/>
      <c r="AH10397" s="301"/>
      <c r="AI10397" s="301"/>
    </row>
    <row r="10398" spans="18:35" ht="80.099999999999994" customHeight="1" x14ac:dyDescent="0.2">
      <c r="R10398" s="301"/>
      <c r="S10398" s="301"/>
      <c r="T10398" s="301"/>
      <c r="U10398" s="301"/>
      <c r="V10398" s="301"/>
      <c r="W10398" s="301"/>
      <c r="X10398" s="301"/>
      <c r="Y10398" s="301"/>
      <c r="Z10398" s="301"/>
      <c r="AA10398" s="301"/>
      <c r="AB10398" s="301"/>
      <c r="AC10398" s="301"/>
      <c r="AD10398" s="301"/>
      <c r="AE10398" s="301"/>
      <c r="AF10398" s="301"/>
      <c r="AG10398" s="301"/>
      <c r="AH10398" s="301"/>
      <c r="AI10398" s="301"/>
    </row>
    <row r="10399" spans="18:35" ht="80.099999999999994" customHeight="1" x14ac:dyDescent="0.2">
      <c r="R10399" s="301"/>
      <c r="S10399" s="301"/>
      <c r="T10399" s="301"/>
      <c r="U10399" s="301"/>
      <c r="V10399" s="301"/>
      <c r="W10399" s="301"/>
      <c r="X10399" s="301"/>
      <c r="Y10399" s="301"/>
      <c r="Z10399" s="301"/>
      <c r="AA10399" s="301"/>
      <c r="AB10399" s="301"/>
      <c r="AC10399" s="301"/>
      <c r="AD10399" s="301"/>
      <c r="AE10399" s="301"/>
      <c r="AF10399" s="301"/>
      <c r="AG10399" s="301"/>
      <c r="AH10399" s="301"/>
      <c r="AI10399" s="301"/>
    </row>
    <row r="10400" spans="18:35" ht="80.099999999999994" customHeight="1" x14ac:dyDescent="0.2">
      <c r="R10400" s="301"/>
      <c r="S10400" s="301"/>
      <c r="T10400" s="301"/>
      <c r="U10400" s="301"/>
      <c r="V10400" s="301"/>
      <c r="W10400" s="301"/>
      <c r="X10400" s="301"/>
      <c r="Y10400" s="301"/>
      <c r="Z10400" s="301"/>
      <c r="AA10400" s="301"/>
      <c r="AB10400" s="301"/>
      <c r="AC10400" s="301"/>
      <c r="AD10400" s="301"/>
      <c r="AE10400" s="301"/>
      <c r="AF10400" s="301"/>
      <c r="AG10400" s="301"/>
      <c r="AH10400" s="301"/>
      <c r="AI10400" s="301"/>
    </row>
    <row r="10401" spans="18:35" ht="80.099999999999994" customHeight="1" x14ac:dyDescent="0.2">
      <c r="R10401" s="301"/>
      <c r="S10401" s="301"/>
      <c r="T10401" s="301"/>
      <c r="U10401" s="301"/>
      <c r="V10401" s="301"/>
      <c r="W10401" s="301"/>
      <c r="X10401" s="301"/>
      <c r="Y10401" s="301"/>
      <c r="Z10401" s="301"/>
      <c r="AA10401" s="301"/>
      <c r="AB10401" s="301"/>
      <c r="AC10401" s="301"/>
      <c r="AD10401" s="301"/>
      <c r="AE10401" s="301"/>
      <c r="AF10401" s="301"/>
      <c r="AG10401" s="301"/>
      <c r="AH10401" s="301"/>
      <c r="AI10401" s="301"/>
    </row>
    <row r="10402" spans="18:35" ht="80.099999999999994" customHeight="1" x14ac:dyDescent="0.2">
      <c r="R10402" s="301"/>
      <c r="S10402" s="301"/>
      <c r="T10402" s="301"/>
      <c r="U10402" s="301"/>
      <c r="V10402" s="301"/>
      <c r="W10402" s="301"/>
      <c r="X10402" s="301"/>
      <c r="Y10402" s="301"/>
      <c r="Z10402" s="301"/>
      <c r="AA10402" s="301"/>
      <c r="AB10402" s="301"/>
      <c r="AC10402" s="301"/>
      <c r="AD10402" s="301"/>
      <c r="AE10402" s="301"/>
      <c r="AF10402" s="301"/>
      <c r="AG10402" s="301"/>
      <c r="AH10402" s="301"/>
      <c r="AI10402" s="301"/>
    </row>
    <row r="10403" spans="18:35" ht="80.099999999999994" customHeight="1" x14ac:dyDescent="0.2">
      <c r="R10403" s="301"/>
      <c r="S10403" s="301"/>
      <c r="T10403" s="301"/>
      <c r="U10403" s="301"/>
      <c r="V10403" s="301"/>
      <c r="W10403" s="301"/>
      <c r="X10403" s="301"/>
      <c r="Y10403" s="301"/>
      <c r="Z10403" s="301"/>
      <c r="AA10403" s="301"/>
      <c r="AB10403" s="301"/>
      <c r="AC10403" s="301"/>
      <c r="AD10403" s="301"/>
      <c r="AE10403" s="301"/>
      <c r="AF10403" s="301"/>
      <c r="AG10403" s="301"/>
      <c r="AH10403" s="301"/>
      <c r="AI10403" s="301"/>
    </row>
    <row r="10404" spans="18:35" ht="80.099999999999994" customHeight="1" x14ac:dyDescent="0.2">
      <c r="R10404" s="301"/>
      <c r="S10404" s="301"/>
      <c r="T10404" s="301"/>
      <c r="U10404" s="301"/>
      <c r="V10404" s="301"/>
      <c r="W10404" s="301"/>
      <c r="X10404" s="301"/>
      <c r="Y10404" s="301"/>
      <c r="Z10404" s="301"/>
      <c r="AA10404" s="301"/>
      <c r="AB10404" s="301"/>
      <c r="AC10404" s="301"/>
      <c r="AD10404" s="301"/>
      <c r="AE10404" s="301"/>
      <c r="AF10404" s="301"/>
      <c r="AG10404" s="301"/>
      <c r="AH10404" s="301"/>
      <c r="AI10404" s="301"/>
    </row>
    <row r="10405" spans="18:35" ht="80.099999999999994" customHeight="1" x14ac:dyDescent="0.2">
      <c r="R10405" s="301"/>
      <c r="S10405" s="301"/>
      <c r="T10405" s="301"/>
      <c r="U10405" s="301"/>
      <c r="V10405" s="301"/>
      <c r="W10405" s="301"/>
      <c r="X10405" s="301"/>
      <c r="Y10405" s="301"/>
      <c r="Z10405" s="301"/>
      <c r="AA10405" s="301"/>
      <c r="AB10405" s="301"/>
      <c r="AC10405" s="301"/>
      <c r="AD10405" s="301"/>
      <c r="AE10405" s="301"/>
      <c r="AF10405" s="301"/>
      <c r="AG10405" s="301"/>
      <c r="AH10405" s="301"/>
      <c r="AI10405" s="301"/>
    </row>
    <row r="10406" spans="18:35" ht="80.099999999999994" customHeight="1" x14ac:dyDescent="0.2">
      <c r="R10406" s="301"/>
      <c r="S10406" s="301"/>
      <c r="T10406" s="301"/>
      <c r="U10406" s="301"/>
      <c r="V10406" s="301"/>
      <c r="W10406" s="301"/>
      <c r="X10406" s="301"/>
      <c r="Y10406" s="301"/>
      <c r="Z10406" s="301"/>
      <c r="AA10406" s="301"/>
      <c r="AB10406" s="301"/>
      <c r="AC10406" s="301"/>
      <c r="AD10406" s="301"/>
      <c r="AE10406" s="301"/>
      <c r="AF10406" s="301"/>
      <c r="AG10406" s="301"/>
      <c r="AH10406" s="301"/>
      <c r="AI10406" s="301"/>
    </row>
    <row r="10407" spans="18:35" ht="80.099999999999994" customHeight="1" x14ac:dyDescent="0.2">
      <c r="R10407" s="301"/>
      <c r="S10407" s="301"/>
      <c r="T10407" s="301"/>
      <c r="U10407" s="301"/>
      <c r="V10407" s="301"/>
      <c r="W10407" s="301"/>
      <c r="X10407" s="301"/>
      <c r="Y10407" s="301"/>
      <c r="Z10407" s="301"/>
      <c r="AA10407" s="301"/>
      <c r="AB10407" s="301"/>
      <c r="AC10407" s="301"/>
      <c r="AD10407" s="301"/>
      <c r="AE10407" s="301"/>
      <c r="AF10407" s="301"/>
      <c r="AG10407" s="301"/>
      <c r="AH10407" s="301"/>
      <c r="AI10407" s="301"/>
    </row>
    <row r="10408" spans="18:35" ht="80.099999999999994" customHeight="1" x14ac:dyDescent="0.2">
      <c r="R10408" s="301"/>
      <c r="S10408" s="301"/>
      <c r="T10408" s="301"/>
      <c r="U10408" s="301"/>
      <c r="V10408" s="301"/>
      <c r="W10408" s="301"/>
      <c r="X10408" s="301"/>
      <c r="Y10408" s="301"/>
      <c r="Z10408" s="301"/>
      <c r="AA10408" s="301"/>
      <c r="AB10408" s="301"/>
      <c r="AC10408" s="301"/>
      <c r="AD10408" s="301"/>
      <c r="AE10408" s="301"/>
      <c r="AF10408" s="301"/>
      <c r="AG10408" s="301"/>
      <c r="AH10408" s="301"/>
      <c r="AI10408" s="301"/>
    </row>
    <row r="10409" spans="18:35" ht="80.099999999999994" customHeight="1" x14ac:dyDescent="0.2">
      <c r="R10409" s="301"/>
      <c r="S10409" s="301"/>
      <c r="T10409" s="301"/>
      <c r="U10409" s="301"/>
      <c r="V10409" s="301"/>
      <c r="W10409" s="301"/>
      <c r="X10409" s="301"/>
      <c r="Y10409" s="301"/>
      <c r="Z10409" s="301"/>
      <c r="AA10409" s="301"/>
      <c r="AB10409" s="301"/>
      <c r="AC10409" s="301"/>
      <c r="AD10409" s="301"/>
      <c r="AE10409" s="301"/>
      <c r="AF10409" s="301"/>
      <c r="AG10409" s="301"/>
      <c r="AH10409" s="301"/>
      <c r="AI10409" s="301"/>
    </row>
    <row r="10410" spans="18:35" ht="80.099999999999994" customHeight="1" x14ac:dyDescent="0.2">
      <c r="R10410" s="301"/>
      <c r="S10410" s="301"/>
      <c r="T10410" s="301"/>
      <c r="U10410" s="301"/>
      <c r="V10410" s="301"/>
      <c r="W10410" s="301"/>
      <c r="X10410" s="301"/>
      <c r="Y10410" s="301"/>
      <c r="Z10410" s="301"/>
      <c r="AA10410" s="301"/>
      <c r="AB10410" s="301"/>
      <c r="AC10410" s="301"/>
      <c r="AD10410" s="301"/>
      <c r="AE10410" s="301"/>
      <c r="AF10410" s="301"/>
      <c r="AG10410" s="301"/>
      <c r="AH10410" s="301"/>
      <c r="AI10410" s="301"/>
    </row>
    <row r="10411" spans="18:35" ht="80.099999999999994" customHeight="1" x14ac:dyDescent="0.2">
      <c r="R10411" s="301"/>
      <c r="S10411" s="301"/>
      <c r="T10411" s="301"/>
      <c r="U10411" s="301"/>
      <c r="V10411" s="301"/>
      <c r="W10411" s="301"/>
      <c r="X10411" s="301"/>
      <c r="Y10411" s="301"/>
      <c r="Z10411" s="301"/>
      <c r="AA10411" s="301"/>
      <c r="AB10411" s="301"/>
      <c r="AC10411" s="301"/>
      <c r="AD10411" s="301"/>
      <c r="AE10411" s="301"/>
      <c r="AF10411" s="301"/>
      <c r="AG10411" s="301"/>
      <c r="AH10411" s="301"/>
      <c r="AI10411" s="301"/>
    </row>
    <row r="10412" spans="18:35" ht="80.099999999999994" customHeight="1" x14ac:dyDescent="0.2">
      <c r="R10412" s="301"/>
      <c r="S10412" s="301"/>
      <c r="T10412" s="301"/>
      <c r="U10412" s="301"/>
      <c r="V10412" s="301"/>
      <c r="W10412" s="301"/>
      <c r="X10412" s="301"/>
      <c r="Y10412" s="301"/>
      <c r="Z10412" s="301"/>
      <c r="AA10412" s="301"/>
      <c r="AB10412" s="301"/>
      <c r="AC10412" s="301"/>
      <c r="AD10412" s="301"/>
      <c r="AE10412" s="301"/>
      <c r="AF10412" s="301"/>
      <c r="AG10412" s="301"/>
      <c r="AH10412" s="301"/>
      <c r="AI10412" s="301"/>
    </row>
    <row r="10413" spans="18:35" ht="80.099999999999994" customHeight="1" x14ac:dyDescent="0.2">
      <c r="R10413" s="301"/>
      <c r="S10413" s="301"/>
      <c r="T10413" s="301"/>
      <c r="U10413" s="301"/>
      <c r="V10413" s="301"/>
      <c r="W10413" s="301"/>
      <c r="X10413" s="301"/>
      <c r="Y10413" s="301"/>
      <c r="Z10413" s="301"/>
      <c r="AA10413" s="301"/>
      <c r="AB10413" s="301"/>
      <c r="AC10413" s="301"/>
      <c r="AD10413" s="301"/>
      <c r="AE10413" s="301"/>
      <c r="AF10413" s="301"/>
      <c r="AG10413" s="301"/>
      <c r="AH10413" s="301"/>
      <c r="AI10413" s="301"/>
    </row>
    <row r="10414" spans="18:35" ht="80.099999999999994" customHeight="1" x14ac:dyDescent="0.2">
      <c r="R10414" s="301"/>
      <c r="S10414" s="301"/>
      <c r="T10414" s="301"/>
      <c r="U10414" s="301"/>
      <c r="V10414" s="301"/>
      <c r="W10414" s="301"/>
      <c r="X10414" s="301"/>
      <c r="Y10414" s="301"/>
      <c r="Z10414" s="301"/>
      <c r="AA10414" s="301"/>
      <c r="AB10414" s="301"/>
      <c r="AC10414" s="301"/>
      <c r="AD10414" s="301"/>
      <c r="AE10414" s="301"/>
      <c r="AF10414" s="301"/>
      <c r="AG10414" s="301"/>
      <c r="AH10414" s="301"/>
      <c r="AI10414" s="301"/>
    </row>
    <row r="10415" spans="18:35" ht="80.099999999999994" customHeight="1" x14ac:dyDescent="0.2">
      <c r="R10415" s="301"/>
      <c r="S10415" s="301"/>
      <c r="T10415" s="301"/>
      <c r="U10415" s="301"/>
      <c r="V10415" s="301"/>
      <c r="W10415" s="301"/>
      <c r="X10415" s="301"/>
      <c r="Y10415" s="301"/>
      <c r="Z10415" s="301"/>
      <c r="AA10415" s="301"/>
      <c r="AB10415" s="301"/>
      <c r="AC10415" s="301"/>
      <c r="AD10415" s="301"/>
      <c r="AE10415" s="301"/>
      <c r="AF10415" s="301"/>
      <c r="AG10415" s="301"/>
      <c r="AH10415" s="301"/>
      <c r="AI10415" s="301"/>
    </row>
    <row r="10416" spans="18:35" ht="80.099999999999994" customHeight="1" x14ac:dyDescent="0.2">
      <c r="R10416" s="301"/>
      <c r="S10416" s="301"/>
      <c r="T10416" s="301"/>
      <c r="U10416" s="301"/>
      <c r="V10416" s="301"/>
      <c r="W10416" s="301"/>
      <c r="X10416" s="301"/>
      <c r="Y10416" s="301"/>
      <c r="Z10416" s="301"/>
      <c r="AA10416" s="301"/>
      <c r="AB10416" s="301"/>
      <c r="AC10416" s="301"/>
      <c r="AD10416" s="301"/>
      <c r="AE10416" s="301"/>
      <c r="AF10416" s="301"/>
      <c r="AG10416" s="301"/>
      <c r="AH10416" s="301"/>
      <c r="AI10416" s="301"/>
    </row>
    <row r="10417" spans="18:35" ht="80.099999999999994" customHeight="1" x14ac:dyDescent="0.2">
      <c r="R10417" s="301"/>
      <c r="S10417" s="301"/>
      <c r="T10417" s="301"/>
      <c r="U10417" s="301"/>
      <c r="V10417" s="301"/>
      <c r="W10417" s="301"/>
      <c r="X10417" s="301"/>
      <c r="Y10417" s="301"/>
      <c r="Z10417" s="301"/>
      <c r="AA10417" s="301"/>
      <c r="AB10417" s="301"/>
      <c r="AC10417" s="301"/>
      <c r="AD10417" s="301"/>
      <c r="AE10417" s="301"/>
      <c r="AF10417" s="301"/>
      <c r="AG10417" s="301"/>
      <c r="AH10417" s="301"/>
      <c r="AI10417" s="301"/>
    </row>
    <row r="10418" spans="18:35" ht="80.099999999999994" customHeight="1" x14ac:dyDescent="0.2">
      <c r="R10418" s="301"/>
      <c r="S10418" s="301"/>
      <c r="T10418" s="301"/>
      <c r="U10418" s="301"/>
      <c r="V10418" s="301"/>
      <c r="W10418" s="301"/>
      <c r="X10418" s="301"/>
      <c r="Y10418" s="301"/>
      <c r="Z10418" s="301"/>
      <c r="AA10418" s="301"/>
      <c r="AB10418" s="301"/>
      <c r="AC10418" s="301"/>
      <c r="AD10418" s="301"/>
      <c r="AE10418" s="301"/>
      <c r="AF10418" s="301"/>
      <c r="AG10418" s="301"/>
      <c r="AH10418" s="301"/>
      <c r="AI10418" s="301"/>
    </row>
    <row r="10419" spans="18:35" ht="80.099999999999994" customHeight="1" x14ac:dyDescent="0.2">
      <c r="R10419" s="301"/>
      <c r="S10419" s="301"/>
      <c r="T10419" s="301"/>
      <c r="U10419" s="301"/>
      <c r="V10419" s="301"/>
      <c r="W10419" s="301"/>
      <c r="X10419" s="301"/>
      <c r="Y10419" s="301"/>
      <c r="Z10419" s="301"/>
      <c r="AA10419" s="301"/>
      <c r="AB10419" s="301"/>
      <c r="AC10419" s="301"/>
      <c r="AD10419" s="301"/>
      <c r="AE10419" s="301"/>
      <c r="AF10419" s="301"/>
      <c r="AG10419" s="301"/>
      <c r="AH10419" s="301"/>
      <c r="AI10419" s="301"/>
    </row>
    <row r="10420" spans="18:35" ht="80.099999999999994" customHeight="1" x14ac:dyDescent="0.2">
      <c r="R10420" s="301"/>
      <c r="S10420" s="301"/>
      <c r="T10420" s="301"/>
      <c r="U10420" s="301"/>
      <c r="V10420" s="301"/>
      <c r="W10420" s="301"/>
      <c r="X10420" s="301"/>
      <c r="Y10420" s="301"/>
      <c r="Z10420" s="301"/>
      <c r="AA10420" s="301"/>
      <c r="AB10420" s="301"/>
      <c r="AC10420" s="301"/>
      <c r="AD10420" s="301"/>
      <c r="AE10420" s="301"/>
      <c r="AF10420" s="301"/>
      <c r="AG10420" s="301"/>
      <c r="AH10420" s="301"/>
      <c r="AI10420" s="301"/>
    </row>
    <row r="10421" spans="18:35" ht="80.099999999999994" customHeight="1" x14ac:dyDescent="0.2">
      <c r="R10421" s="301"/>
      <c r="S10421" s="301"/>
      <c r="T10421" s="301"/>
      <c r="U10421" s="301"/>
      <c r="V10421" s="301"/>
      <c r="W10421" s="301"/>
      <c r="X10421" s="301"/>
      <c r="Y10421" s="301"/>
      <c r="Z10421" s="301"/>
      <c r="AA10421" s="301"/>
      <c r="AB10421" s="301"/>
      <c r="AC10421" s="301"/>
      <c r="AD10421" s="301"/>
      <c r="AE10421" s="301"/>
      <c r="AF10421" s="301"/>
      <c r="AG10421" s="301"/>
      <c r="AH10421" s="301"/>
      <c r="AI10421" s="301"/>
    </row>
    <row r="10422" spans="18:35" ht="80.099999999999994" customHeight="1" x14ac:dyDescent="0.2">
      <c r="R10422" s="301"/>
      <c r="S10422" s="301"/>
      <c r="T10422" s="301"/>
      <c r="U10422" s="301"/>
      <c r="V10422" s="301"/>
      <c r="W10422" s="301"/>
      <c r="X10422" s="301"/>
      <c r="Y10422" s="301"/>
      <c r="Z10422" s="301"/>
      <c r="AA10422" s="301"/>
      <c r="AB10422" s="301"/>
      <c r="AC10422" s="301"/>
      <c r="AD10422" s="301"/>
      <c r="AE10422" s="301"/>
      <c r="AF10422" s="301"/>
      <c r="AG10422" s="301"/>
      <c r="AH10422" s="301"/>
      <c r="AI10422" s="301"/>
    </row>
    <row r="10423" spans="18:35" ht="80.099999999999994" customHeight="1" x14ac:dyDescent="0.2">
      <c r="R10423" s="301"/>
      <c r="S10423" s="301"/>
      <c r="T10423" s="301"/>
      <c r="U10423" s="301"/>
      <c r="V10423" s="301"/>
      <c r="W10423" s="301"/>
      <c r="X10423" s="301"/>
      <c r="Y10423" s="301"/>
      <c r="Z10423" s="301"/>
      <c r="AA10423" s="301"/>
      <c r="AB10423" s="301"/>
      <c r="AC10423" s="301"/>
      <c r="AD10423" s="301"/>
      <c r="AE10423" s="301"/>
      <c r="AF10423" s="301"/>
      <c r="AG10423" s="301"/>
      <c r="AH10423" s="301"/>
      <c r="AI10423" s="301"/>
    </row>
    <row r="10424" spans="18:35" ht="80.099999999999994" customHeight="1" x14ac:dyDescent="0.2">
      <c r="R10424" s="301"/>
      <c r="S10424" s="301"/>
      <c r="T10424" s="301"/>
      <c r="U10424" s="301"/>
      <c r="V10424" s="301"/>
      <c r="W10424" s="301"/>
      <c r="X10424" s="301"/>
      <c r="Y10424" s="301"/>
      <c r="Z10424" s="301"/>
      <c r="AA10424" s="301"/>
      <c r="AB10424" s="301"/>
      <c r="AC10424" s="301"/>
      <c r="AD10424" s="301"/>
      <c r="AE10424" s="301"/>
      <c r="AF10424" s="301"/>
      <c r="AG10424" s="301"/>
      <c r="AH10424" s="301"/>
      <c r="AI10424" s="301"/>
    </row>
    <row r="10425" spans="18:35" ht="80.099999999999994" customHeight="1" x14ac:dyDescent="0.2">
      <c r="R10425" s="301"/>
      <c r="S10425" s="301"/>
      <c r="T10425" s="301"/>
      <c r="U10425" s="301"/>
      <c r="V10425" s="301"/>
      <c r="W10425" s="301"/>
      <c r="X10425" s="301"/>
      <c r="Y10425" s="301"/>
      <c r="Z10425" s="301"/>
      <c r="AA10425" s="301"/>
      <c r="AB10425" s="301"/>
      <c r="AC10425" s="301"/>
      <c r="AD10425" s="301"/>
      <c r="AE10425" s="301"/>
      <c r="AF10425" s="301"/>
      <c r="AG10425" s="301"/>
      <c r="AH10425" s="301"/>
      <c r="AI10425" s="301"/>
    </row>
    <row r="10426" spans="18:35" ht="80.099999999999994" customHeight="1" x14ac:dyDescent="0.2">
      <c r="R10426" s="301"/>
      <c r="S10426" s="301"/>
      <c r="T10426" s="301"/>
      <c r="U10426" s="301"/>
      <c r="V10426" s="301"/>
      <c r="W10426" s="301"/>
      <c r="X10426" s="301"/>
      <c r="Y10426" s="301"/>
      <c r="Z10426" s="301"/>
      <c r="AA10426" s="301"/>
      <c r="AB10426" s="301"/>
      <c r="AC10426" s="301"/>
      <c r="AD10426" s="301"/>
      <c r="AE10426" s="301"/>
      <c r="AF10426" s="301"/>
      <c r="AG10426" s="301"/>
      <c r="AH10426" s="301"/>
      <c r="AI10426" s="301"/>
    </row>
    <row r="10427" spans="18:35" ht="80.099999999999994" customHeight="1" x14ac:dyDescent="0.2">
      <c r="R10427" s="301"/>
      <c r="S10427" s="301"/>
      <c r="T10427" s="301"/>
      <c r="U10427" s="301"/>
      <c r="V10427" s="301"/>
      <c r="W10427" s="301"/>
      <c r="X10427" s="301"/>
      <c r="Y10427" s="301"/>
      <c r="Z10427" s="301"/>
      <c r="AA10427" s="301"/>
      <c r="AB10427" s="301"/>
      <c r="AC10427" s="301"/>
      <c r="AD10427" s="301"/>
      <c r="AE10427" s="301"/>
      <c r="AF10427" s="301"/>
      <c r="AG10427" s="301"/>
      <c r="AH10427" s="301"/>
      <c r="AI10427" s="301"/>
    </row>
    <row r="10428" spans="18:35" ht="80.099999999999994" customHeight="1" x14ac:dyDescent="0.2">
      <c r="R10428" s="301"/>
      <c r="S10428" s="301"/>
      <c r="T10428" s="301"/>
      <c r="U10428" s="301"/>
      <c r="V10428" s="301"/>
      <c r="W10428" s="301"/>
      <c r="X10428" s="301"/>
      <c r="Y10428" s="301"/>
      <c r="Z10428" s="301"/>
      <c r="AA10428" s="301"/>
      <c r="AB10428" s="301"/>
      <c r="AC10428" s="301"/>
      <c r="AD10428" s="301"/>
      <c r="AE10428" s="301"/>
      <c r="AF10428" s="301"/>
      <c r="AG10428" s="301"/>
      <c r="AH10428" s="301"/>
      <c r="AI10428" s="301"/>
    </row>
    <row r="10429" spans="18:35" ht="80.099999999999994" customHeight="1" x14ac:dyDescent="0.2">
      <c r="R10429" s="301"/>
      <c r="S10429" s="301"/>
      <c r="T10429" s="301"/>
      <c r="U10429" s="301"/>
      <c r="V10429" s="301"/>
      <c r="W10429" s="301"/>
      <c r="X10429" s="301"/>
      <c r="Y10429" s="301"/>
      <c r="Z10429" s="301"/>
      <c r="AA10429" s="301"/>
      <c r="AB10429" s="301"/>
      <c r="AC10429" s="301"/>
      <c r="AD10429" s="301"/>
      <c r="AE10429" s="301"/>
      <c r="AF10429" s="301"/>
      <c r="AG10429" s="301"/>
      <c r="AH10429" s="301"/>
      <c r="AI10429" s="301"/>
    </row>
    <row r="10430" spans="18:35" ht="80.099999999999994" customHeight="1" x14ac:dyDescent="0.2">
      <c r="R10430" s="301"/>
      <c r="S10430" s="301"/>
      <c r="T10430" s="301"/>
      <c r="U10430" s="301"/>
      <c r="V10430" s="301"/>
      <c r="W10430" s="301"/>
      <c r="X10430" s="301"/>
      <c r="Y10430" s="301"/>
      <c r="Z10430" s="301"/>
      <c r="AA10430" s="301"/>
      <c r="AB10430" s="301"/>
      <c r="AC10430" s="301"/>
      <c r="AD10430" s="301"/>
      <c r="AE10430" s="301"/>
      <c r="AF10430" s="301"/>
      <c r="AG10430" s="301"/>
      <c r="AH10430" s="301"/>
      <c r="AI10430" s="301"/>
    </row>
    <row r="10431" spans="18:35" ht="80.099999999999994" customHeight="1" x14ac:dyDescent="0.2">
      <c r="R10431" s="301"/>
      <c r="S10431" s="301"/>
      <c r="T10431" s="301"/>
      <c r="U10431" s="301"/>
      <c r="V10431" s="301"/>
      <c r="W10431" s="301"/>
      <c r="X10431" s="301"/>
      <c r="Y10431" s="301"/>
      <c r="Z10431" s="301"/>
      <c r="AA10431" s="301"/>
      <c r="AB10431" s="301"/>
      <c r="AC10431" s="301"/>
      <c r="AD10431" s="301"/>
      <c r="AE10431" s="301"/>
      <c r="AF10431" s="301"/>
      <c r="AG10431" s="301"/>
      <c r="AH10431" s="301"/>
      <c r="AI10431" s="301"/>
    </row>
    <row r="10432" spans="18:35" ht="80.099999999999994" customHeight="1" x14ac:dyDescent="0.2">
      <c r="R10432" s="301"/>
      <c r="S10432" s="301"/>
      <c r="T10432" s="301"/>
      <c r="U10432" s="301"/>
      <c r="V10432" s="301"/>
      <c r="W10432" s="301"/>
      <c r="X10432" s="301"/>
      <c r="Y10432" s="301"/>
      <c r="Z10432" s="301"/>
      <c r="AA10432" s="301"/>
      <c r="AB10432" s="301"/>
      <c r="AC10432" s="301"/>
      <c r="AD10432" s="301"/>
      <c r="AE10432" s="301"/>
      <c r="AF10432" s="301"/>
      <c r="AG10432" s="301"/>
      <c r="AH10432" s="301"/>
      <c r="AI10432" s="301"/>
    </row>
    <row r="10433" spans="18:35" ht="80.099999999999994" customHeight="1" x14ac:dyDescent="0.2">
      <c r="R10433" s="301"/>
      <c r="S10433" s="301"/>
      <c r="T10433" s="301"/>
      <c r="U10433" s="301"/>
      <c r="V10433" s="301"/>
      <c r="W10433" s="301"/>
      <c r="X10433" s="301"/>
      <c r="Y10433" s="301"/>
      <c r="Z10433" s="301"/>
      <c r="AA10433" s="301"/>
      <c r="AB10433" s="301"/>
      <c r="AC10433" s="301"/>
      <c r="AD10433" s="301"/>
      <c r="AE10433" s="301"/>
      <c r="AF10433" s="301"/>
      <c r="AG10433" s="301"/>
      <c r="AH10433" s="301"/>
      <c r="AI10433" s="301"/>
    </row>
    <row r="10434" spans="18:35" ht="80.099999999999994" customHeight="1" x14ac:dyDescent="0.2">
      <c r="R10434" s="301"/>
      <c r="S10434" s="301"/>
      <c r="T10434" s="301"/>
      <c r="U10434" s="301"/>
      <c r="V10434" s="301"/>
      <c r="W10434" s="301"/>
      <c r="X10434" s="301"/>
      <c r="Y10434" s="301"/>
      <c r="Z10434" s="301"/>
      <c r="AA10434" s="301"/>
      <c r="AB10434" s="301"/>
      <c r="AC10434" s="301"/>
      <c r="AD10434" s="301"/>
      <c r="AE10434" s="301"/>
      <c r="AF10434" s="301"/>
      <c r="AG10434" s="301"/>
      <c r="AH10434" s="301"/>
      <c r="AI10434" s="301"/>
    </row>
    <row r="10435" spans="18:35" ht="80.099999999999994" customHeight="1" x14ac:dyDescent="0.2">
      <c r="R10435" s="301"/>
      <c r="S10435" s="301"/>
      <c r="T10435" s="301"/>
      <c r="U10435" s="301"/>
      <c r="V10435" s="301"/>
      <c r="W10435" s="301"/>
      <c r="X10435" s="301"/>
      <c r="Y10435" s="301"/>
      <c r="Z10435" s="301"/>
      <c r="AA10435" s="301"/>
      <c r="AB10435" s="301"/>
      <c r="AC10435" s="301"/>
      <c r="AD10435" s="301"/>
      <c r="AE10435" s="301"/>
      <c r="AF10435" s="301"/>
      <c r="AG10435" s="301"/>
      <c r="AH10435" s="301"/>
      <c r="AI10435" s="301"/>
    </row>
    <row r="10436" spans="18:35" ht="80.099999999999994" customHeight="1" x14ac:dyDescent="0.2">
      <c r="R10436" s="301"/>
      <c r="S10436" s="301"/>
      <c r="T10436" s="301"/>
      <c r="U10436" s="301"/>
      <c r="V10436" s="301"/>
      <c r="W10436" s="301"/>
      <c r="X10436" s="301"/>
      <c r="Y10436" s="301"/>
      <c r="Z10436" s="301"/>
      <c r="AA10436" s="301"/>
      <c r="AB10436" s="301"/>
      <c r="AC10436" s="301"/>
      <c r="AD10436" s="301"/>
      <c r="AE10436" s="301"/>
      <c r="AF10436" s="301"/>
      <c r="AG10436" s="301"/>
      <c r="AH10436" s="301"/>
      <c r="AI10436" s="301"/>
    </row>
    <row r="10437" spans="18:35" ht="80.099999999999994" customHeight="1" x14ac:dyDescent="0.2">
      <c r="R10437" s="301"/>
      <c r="S10437" s="301"/>
      <c r="T10437" s="301"/>
      <c r="U10437" s="301"/>
      <c r="V10437" s="301"/>
      <c r="W10437" s="301"/>
      <c r="X10437" s="301"/>
      <c r="Y10437" s="301"/>
      <c r="Z10437" s="301"/>
      <c r="AA10437" s="301"/>
      <c r="AB10437" s="301"/>
      <c r="AC10437" s="301"/>
      <c r="AD10437" s="301"/>
      <c r="AE10437" s="301"/>
      <c r="AF10437" s="301"/>
      <c r="AG10437" s="301"/>
      <c r="AH10437" s="301"/>
      <c r="AI10437" s="301"/>
    </row>
    <row r="10438" spans="18:35" ht="80.099999999999994" customHeight="1" x14ac:dyDescent="0.2">
      <c r="R10438" s="301"/>
      <c r="S10438" s="301"/>
      <c r="T10438" s="301"/>
      <c r="U10438" s="301"/>
      <c r="V10438" s="301"/>
      <c r="W10438" s="301"/>
      <c r="X10438" s="301"/>
      <c r="Y10438" s="301"/>
      <c r="Z10438" s="301"/>
      <c r="AA10438" s="301"/>
      <c r="AB10438" s="301"/>
      <c r="AC10438" s="301"/>
      <c r="AD10438" s="301"/>
      <c r="AE10438" s="301"/>
      <c r="AF10438" s="301"/>
      <c r="AG10438" s="301"/>
      <c r="AH10438" s="301"/>
      <c r="AI10438" s="301"/>
    </row>
    <row r="10439" spans="18:35" ht="80.099999999999994" customHeight="1" x14ac:dyDescent="0.2">
      <c r="R10439" s="301"/>
      <c r="S10439" s="301"/>
      <c r="T10439" s="301"/>
      <c r="U10439" s="301"/>
      <c r="V10439" s="301"/>
      <c r="W10439" s="301"/>
      <c r="X10439" s="301"/>
      <c r="Y10439" s="301"/>
      <c r="Z10439" s="301"/>
      <c r="AA10439" s="301"/>
      <c r="AB10439" s="301"/>
      <c r="AC10439" s="301"/>
      <c r="AD10439" s="301"/>
      <c r="AE10439" s="301"/>
      <c r="AF10439" s="301"/>
      <c r="AG10439" s="301"/>
      <c r="AH10439" s="301"/>
      <c r="AI10439" s="301"/>
    </row>
    <row r="10440" spans="18:35" ht="80.099999999999994" customHeight="1" x14ac:dyDescent="0.2">
      <c r="R10440" s="301"/>
      <c r="S10440" s="301"/>
      <c r="T10440" s="301"/>
      <c r="U10440" s="301"/>
      <c r="V10440" s="301"/>
      <c r="W10440" s="301"/>
      <c r="X10440" s="301"/>
      <c r="Y10440" s="301"/>
      <c r="Z10440" s="301"/>
      <c r="AA10440" s="301"/>
      <c r="AB10440" s="301"/>
      <c r="AC10440" s="301"/>
      <c r="AD10440" s="301"/>
      <c r="AE10440" s="301"/>
      <c r="AF10440" s="301"/>
      <c r="AG10440" s="301"/>
      <c r="AH10440" s="301"/>
      <c r="AI10440" s="301"/>
    </row>
    <row r="10441" spans="18:35" ht="80.099999999999994" customHeight="1" x14ac:dyDescent="0.2">
      <c r="R10441" s="301"/>
      <c r="S10441" s="301"/>
      <c r="T10441" s="301"/>
      <c r="U10441" s="301"/>
      <c r="V10441" s="301"/>
      <c r="W10441" s="301"/>
      <c r="X10441" s="301"/>
      <c r="Y10441" s="301"/>
      <c r="Z10441" s="301"/>
      <c r="AA10441" s="301"/>
      <c r="AB10441" s="301"/>
      <c r="AC10441" s="301"/>
      <c r="AD10441" s="301"/>
      <c r="AE10441" s="301"/>
      <c r="AF10441" s="301"/>
      <c r="AG10441" s="301"/>
      <c r="AH10441" s="301"/>
      <c r="AI10441" s="301"/>
    </row>
    <row r="10442" spans="18:35" ht="80.099999999999994" customHeight="1" x14ac:dyDescent="0.2">
      <c r="R10442" s="301"/>
      <c r="S10442" s="301"/>
      <c r="T10442" s="301"/>
      <c r="U10442" s="301"/>
      <c r="V10442" s="301"/>
      <c r="W10442" s="301"/>
      <c r="X10442" s="301"/>
      <c r="Y10442" s="301"/>
      <c r="Z10442" s="301"/>
      <c r="AA10442" s="301"/>
      <c r="AB10442" s="301"/>
      <c r="AC10442" s="301"/>
      <c r="AD10442" s="301"/>
      <c r="AE10442" s="301"/>
      <c r="AF10442" s="301"/>
      <c r="AG10442" s="301"/>
      <c r="AH10442" s="301"/>
      <c r="AI10442" s="301"/>
    </row>
    <row r="10443" spans="18:35" ht="80.099999999999994" customHeight="1" x14ac:dyDescent="0.2">
      <c r="R10443" s="301"/>
      <c r="S10443" s="301"/>
      <c r="T10443" s="301"/>
      <c r="U10443" s="301"/>
      <c r="V10443" s="301"/>
      <c r="W10443" s="301"/>
      <c r="X10443" s="301"/>
      <c r="Y10443" s="301"/>
      <c r="Z10443" s="301"/>
      <c r="AA10443" s="301"/>
      <c r="AB10443" s="301"/>
      <c r="AC10443" s="301"/>
      <c r="AD10443" s="301"/>
      <c r="AE10443" s="301"/>
      <c r="AF10443" s="301"/>
      <c r="AG10443" s="301"/>
      <c r="AH10443" s="301"/>
      <c r="AI10443" s="301"/>
    </row>
    <row r="10444" spans="18:35" ht="80.099999999999994" customHeight="1" x14ac:dyDescent="0.2">
      <c r="R10444" s="301"/>
      <c r="S10444" s="301"/>
      <c r="T10444" s="301"/>
      <c r="U10444" s="301"/>
      <c r="V10444" s="301"/>
      <c r="W10444" s="301"/>
      <c r="X10444" s="301"/>
      <c r="Y10444" s="301"/>
      <c r="Z10444" s="301"/>
      <c r="AA10444" s="301"/>
      <c r="AB10444" s="301"/>
      <c r="AC10444" s="301"/>
      <c r="AD10444" s="301"/>
      <c r="AE10444" s="301"/>
      <c r="AF10444" s="301"/>
      <c r="AG10444" s="301"/>
      <c r="AH10444" s="301"/>
      <c r="AI10444" s="301"/>
    </row>
    <row r="10445" spans="18:35" ht="80.099999999999994" customHeight="1" x14ac:dyDescent="0.2">
      <c r="R10445" s="301"/>
      <c r="S10445" s="301"/>
      <c r="T10445" s="301"/>
      <c r="U10445" s="301"/>
      <c r="V10445" s="301"/>
      <c r="W10445" s="301"/>
      <c r="X10445" s="301"/>
      <c r="Y10445" s="301"/>
      <c r="Z10445" s="301"/>
      <c r="AA10445" s="301"/>
      <c r="AB10445" s="301"/>
      <c r="AC10445" s="301"/>
      <c r="AD10445" s="301"/>
      <c r="AE10445" s="301"/>
      <c r="AF10445" s="301"/>
      <c r="AG10445" s="301"/>
      <c r="AH10445" s="301"/>
      <c r="AI10445" s="301"/>
    </row>
    <row r="10446" spans="18:35" ht="80.099999999999994" customHeight="1" x14ac:dyDescent="0.2">
      <c r="R10446" s="301"/>
      <c r="S10446" s="301"/>
      <c r="T10446" s="301"/>
      <c r="U10446" s="301"/>
      <c r="V10446" s="301"/>
      <c r="W10446" s="301"/>
      <c r="X10446" s="301"/>
      <c r="Y10446" s="301"/>
      <c r="Z10446" s="301"/>
      <c r="AA10446" s="301"/>
      <c r="AB10446" s="301"/>
      <c r="AC10446" s="301"/>
      <c r="AD10446" s="301"/>
      <c r="AE10446" s="301"/>
      <c r="AF10446" s="301"/>
      <c r="AG10446" s="301"/>
      <c r="AH10446" s="301"/>
      <c r="AI10446" s="301"/>
    </row>
    <row r="10447" spans="18:35" ht="80.099999999999994" customHeight="1" x14ac:dyDescent="0.2">
      <c r="R10447" s="301"/>
      <c r="S10447" s="301"/>
      <c r="T10447" s="301"/>
      <c r="U10447" s="301"/>
      <c r="V10447" s="301"/>
      <c r="W10447" s="301"/>
      <c r="X10447" s="301"/>
      <c r="Y10447" s="301"/>
      <c r="Z10447" s="301"/>
      <c r="AA10447" s="301"/>
      <c r="AB10447" s="301"/>
      <c r="AC10447" s="301"/>
      <c r="AD10447" s="301"/>
      <c r="AE10447" s="301"/>
      <c r="AF10447" s="301"/>
      <c r="AG10447" s="301"/>
      <c r="AH10447" s="301"/>
      <c r="AI10447" s="301"/>
    </row>
    <row r="10448" spans="18:35" ht="80.099999999999994" customHeight="1" x14ac:dyDescent="0.2">
      <c r="R10448" s="301"/>
      <c r="S10448" s="301"/>
      <c r="T10448" s="301"/>
      <c r="U10448" s="301"/>
      <c r="V10448" s="301"/>
      <c r="W10448" s="301"/>
      <c r="X10448" s="301"/>
      <c r="Y10448" s="301"/>
      <c r="Z10448" s="301"/>
      <c r="AA10448" s="301"/>
      <c r="AB10448" s="301"/>
      <c r="AC10448" s="301"/>
      <c r="AD10448" s="301"/>
      <c r="AE10448" s="301"/>
      <c r="AF10448" s="301"/>
      <c r="AG10448" s="301"/>
      <c r="AH10448" s="301"/>
      <c r="AI10448" s="301"/>
    </row>
    <row r="10449" spans="18:35" ht="80.099999999999994" customHeight="1" x14ac:dyDescent="0.2">
      <c r="R10449" s="301"/>
      <c r="S10449" s="301"/>
      <c r="T10449" s="301"/>
      <c r="U10449" s="301"/>
      <c r="V10449" s="301"/>
      <c r="W10449" s="301"/>
      <c r="X10449" s="301"/>
      <c r="Y10449" s="301"/>
      <c r="Z10449" s="301"/>
      <c r="AA10449" s="301"/>
      <c r="AB10449" s="301"/>
      <c r="AC10449" s="301"/>
      <c r="AD10449" s="301"/>
      <c r="AE10449" s="301"/>
      <c r="AF10449" s="301"/>
      <c r="AG10449" s="301"/>
      <c r="AH10449" s="301"/>
      <c r="AI10449" s="301"/>
    </row>
    <row r="10450" spans="18:35" ht="80.099999999999994" customHeight="1" x14ac:dyDescent="0.2">
      <c r="R10450" s="301"/>
      <c r="S10450" s="301"/>
      <c r="T10450" s="301"/>
      <c r="U10450" s="301"/>
      <c r="V10450" s="301"/>
      <c r="W10450" s="301"/>
      <c r="X10450" s="301"/>
      <c r="Y10450" s="301"/>
      <c r="Z10450" s="301"/>
      <c r="AA10450" s="301"/>
      <c r="AB10450" s="301"/>
      <c r="AC10450" s="301"/>
      <c r="AD10450" s="301"/>
      <c r="AE10450" s="301"/>
      <c r="AF10450" s="301"/>
      <c r="AG10450" s="301"/>
      <c r="AH10450" s="301"/>
      <c r="AI10450" s="301"/>
    </row>
    <row r="10451" spans="18:35" ht="80.099999999999994" customHeight="1" x14ac:dyDescent="0.2">
      <c r="R10451" s="301"/>
      <c r="S10451" s="301"/>
      <c r="T10451" s="301"/>
      <c r="U10451" s="301"/>
      <c r="V10451" s="301"/>
      <c r="W10451" s="301"/>
      <c r="X10451" s="301"/>
      <c r="Y10451" s="301"/>
      <c r="Z10451" s="301"/>
      <c r="AA10451" s="301"/>
      <c r="AB10451" s="301"/>
      <c r="AC10451" s="301"/>
      <c r="AD10451" s="301"/>
      <c r="AE10451" s="301"/>
      <c r="AF10451" s="301"/>
      <c r="AG10451" s="301"/>
      <c r="AH10451" s="301"/>
      <c r="AI10451" s="301"/>
    </row>
    <row r="10452" spans="18:35" ht="80.099999999999994" customHeight="1" x14ac:dyDescent="0.2">
      <c r="R10452" s="301"/>
      <c r="S10452" s="301"/>
      <c r="T10452" s="301"/>
      <c r="U10452" s="301"/>
      <c r="V10452" s="301"/>
      <c r="W10452" s="301"/>
      <c r="X10452" s="301"/>
      <c r="Y10452" s="301"/>
      <c r="Z10452" s="301"/>
      <c r="AA10452" s="301"/>
      <c r="AB10452" s="301"/>
      <c r="AC10452" s="301"/>
      <c r="AD10452" s="301"/>
      <c r="AE10452" s="301"/>
      <c r="AF10452" s="301"/>
      <c r="AG10452" s="301"/>
      <c r="AH10452" s="301"/>
      <c r="AI10452" s="301"/>
    </row>
    <row r="10453" spans="18:35" ht="80.099999999999994" customHeight="1" x14ac:dyDescent="0.2">
      <c r="R10453" s="301"/>
      <c r="S10453" s="301"/>
      <c r="T10453" s="301"/>
      <c r="U10453" s="301"/>
      <c r="V10453" s="301"/>
      <c r="W10453" s="301"/>
      <c r="X10453" s="301"/>
      <c r="Y10453" s="301"/>
      <c r="Z10453" s="301"/>
      <c r="AA10453" s="301"/>
      <c r="AB10453" s="301"/>
      <c r="AC10453" s="301"/>
      <c r="AD10453" s="301"/>
      <c r="AE10453" s="301"/>
      <c r="AF10453" s="301"/>
      <c r="AG10453" s="301"/>
      <c r="AH10453" s="301"/>
      <c r="AI10453" s="301"/>
    </row>
    <row r="10454" spans="18:35" ht="80.099999999999994" customHeight="1" x14ac:dyDescent="0.2">
      <c r="R10454" s="301"/>
      <c r="S10454" s="301"/>
      <c r="T10454" s="301"/>
      <c r="U10454" s="301"/>
      <c r="V10454" s="301"/>
      <c r="W10454" s="301"/>
      <c r="X10454" s="301"/>
      <c r="Y10454" s="301"/>
      <c r="Z10454" s="301"/>
      <c r="AA10454" s="301"/>
      <c r="AB10454" s="301"/>
      <c r="AC10454" s="301"/>
      <c r="AD10454" s="301"/>
      <c r="AE10454" s="301"/>
      <c r="AF10454" s="301"/>
      <c r="AG10454" s="301"/>
      <c r="AH10454" s="301"/>
      <c r="AI10454" s="301"/>
    </row>
    <row r="10455" spans="18:35" ht="80.099999999999994" customHeight="1" x14ac:dyDescent="0.2">
      <c r="R10455" s="301"/>
      <c r="S10455" s="301"/>
      <c r="T10455" s="301"/>
      <c r="U10455" s="301"/>
      <c r="V10455" s="301"/>
      <c r="W10455" s="301"/>
      <c r="X10455" s="301"/>
      <c r="Y10455" s="301"/>
      <c r="Z10455" s="301"/>
      <c r="AA10455" s="301"/>
      <c r="AB10455" s="301"/>
      <c r="AC10455" s="301"/>
      <c r="AD10455" s="301"/>
      <c r="AE10455" s="301"/>
      <c r="AF10455" s="301"/>
      <c r="AG10455" s="301"/>
      <c r="AH10455" s="301"/>
      <c r="AI10455" s="301"/>
    </row>
    <row r="10456" spans="18:35" ht="80.099999999999994" customHeight="1" x14ac:dyDescent="0.2">
      <c r="R10456" s="301"/>
      <c r="S10456" s="301"/>
      <c r="T10456" s="301"/>
      <c r="U10456" s="301"/>
      <c r="V10456" s="301"/>
      <c r="W10456" s="301"/>
      <c r="X10456" s="301"/>
      <c r="Y10456" s="301"/>
      <c r="Z10456" s="301"/>
      <c r="AA10456" s="301"/>
      <c r="AB10456" s="301"/>
      <c r="AC10456" s="301"/>
      <c r="AD10456" s="301"/>
      <c r="AE10456" s="301"/>
      <c r="AF10456" s="301"/>
      <c r="AG10456" s="301"/>
      <c r="AH10456" s="301"/>
      <c r="AI10456" s="301"/>
    </row>
    <row r="10457" spans="18:35" ht="80.099999999999994" customHeight="1" x14ac:dyDescent="0.2">
      <c r="R10457" s="301"/>
      <c r="S10457" s="301"/>
      <c r="T10457" s="301"/>
      <c r="U10457" s="301"/>
      <c r="V10457" s="301"/>
      <c r="W10457" s="301"/>
      <c r="X10457" s="301"/>
      <c r="Y10457" s="301"/>
      <c r="Z10457" s="301"/>
      <c r="AA10457" s="301"/>
      <c r="AB10457" s="301"/>
      <c r="AC10457" s="301"/>
      <c r="AD10457" s="301"/>
      <c r="AE10457" s="301"/>
      <c r="AF10457" s="301"/>
      <c r="AG10457" s="301"/>
      <c r="AH10457" s="301"/>
      <c r="AI10457" s="301"/>
    </row>
    <row r="10458" spans="18:35" ht="80.099999999999994" customHeight="1" x14ac:dyDescent="0.2">
      <c r="R10458" s="301"/>
      <c r="S10458" s="301"/>
      <c r="T10458" s="301"/>
      <c r="U10458" s="301"/>
      <c r="V10458" s="301"/>
      <c r="W10458" s="301"/>
      <c r="X10458" s="301"/>
      <c r="Y10458" s="301"/>
      <c r="Z10458" s="301"/>
      <c r="AA10458" s="301"/>
      <c r="AB10458" s="301"/>
      <c r="AC10458" s="301"/>
      <c r="AD10458" s="301"/>
      <c r="AE10458" s="301"/>
      <c r="AF10458" s="301"/>
      <c r="AG10458" s="301"/>
      <c r="AH10458" s="301"/>
      <c r="AI10458" s="301"/>
    </row>
    <row r="10459" spans="18:35" ht="80.099999999999994" customHeight="1" x14ac:dyDescent="0.2">
      <c r="R10459" s="301"/>
      <c r="S10459" s="301"/>
      <c r="T10459" s="301"/>
      <c r="U10459" s="301"/>
      <c r="V10459" s="301"/>
      <c r="W10459" s="301"/>
      <c r="X10459" s="301"/>
      <c r="Y10459" s="301"/>
      <c r="Z10459" s="301"/>
      <c r="AA10459" s="301"/>
      <c r="AB10459" s="301"/>
      <c r="AC10459" s="301"/>
      <c r="AD10459" s="301"/>
      <c r="AE10459" s="301"/>
      <c r="AF10459" s="301"/>
      <c r="AG10459" s="301"/>
      <c r="AH10459" s="301"/>
      <c r="AI10459" s="301"/>
    </row>
    <row r="10460" spans="18:35" ht="80.099999999999994" customHeight="1" x14ac:dyDescent="0.2">
      <c r="R10460" s="301"/>
      <c r="S10460" s="301"/>
      <c r="T10460" s="301"/>
      <c r="U10460" s="301"/>
      <c r="V10460" s="301"/>
      <c r="W10460" s="301"/>
      <c r="X10460" s="301"/>
      <c r="Y10460" s="301"/>
      <c r="Z10460" s="301"/>
      <c r="AA10460" s="301"/>
      <c r="AB10460" s="301"/>
      <c r="AC10460" s="301"/>
      <c r="AD10460" s="301"/>
      <c r="AE10460" s="301"/>
      <c r="AF10460" s="301"/>
      <c r="AG10460" s="301"/>
      <c r="AH10460" s="301"/>
      <c r="AI10460" s="301"/>
    </row>
    <row r="10461" spans="18:35" ht="80.099999999999994" customHeight="1" x14ac:dyDescent="0.2">
      <c r="R10461" s="301"/>
      <c r="S10461" s="301"/>
      <c r="T10461" s="301"/>
      <c r="U10461" s="301"/>
      <c r="V10461" s="301"/>
      <c r="W10461" s="301"/>
      <c r="X10461" s="301"/>
      <c r="Y10461" s="301"/>
      <c r="Z10461" s="301"/>
      <c r="AA10461" s="301"/>
      <c r="AB10461" s="301"/>
      <c r="AC10461" s="301"/>
      <c r="AD10461" s="301"/>
      <c r="AE10461" s="301"/>
      <c r="AF10461" s="301"/>
      <c r="AG10461" s="301"/>
      <c r="AH10461" s="301"/>
      <c r="AI10461" s="301"/>
    </row>
    <row r="10462" spans="18:35" ht="80.099999999999994" customHeight="1" x14ac:dyDescent="0.2">
      <c r="R10462" s="301"/>
      <c r="S10462" s="301"/>
      <c r="T10462" s="301"/>
      <c r="U10462" s="301"/>
      <c r="V10462" s="301"/>
      <c r="W10462" s="301"/>
      <c r="X10462" s="301"/>
      <c r="Y10462" s="301"/>
      <c r="Z10462" s="301"/>
      <c r="AA10462" s="301"/>
      <c r="AB10462" s="301"/>
      <c r="AC10462" s="301"/>
      <c r="AD10462" s="301"/>
      <c r="AE10462" s="301"/>
      <c r="AF10462" s="301"/>
      <c r="AG10462" s="301"/>
      <c r="AH10462" s="301"/>
      <c r="AI10462" s="301"/>
    </row>
    <row r="10463" spans="18:35" ht="80.099999999999994" customHeight="1" x14ac:dyDescent="0.2">
      <c r="R10463" s="301"/>
      <c r="S10463" s="301"/>
      <c r="T10463" s="301"/>
      <c r="U10463" s="301"/>
      <c r="V10463" s="301"/>
      <c r="W10463" s="301"/>
      <c r="X10463" s="301"/>
      <c r="Y10463" s="301"/>
      <c r="Z10463" s="301"/>
      <c r="AA10463" s="301"/>
      <c r="AB10463" s="301"/>
      <c r="AC10463" s="301"/>
      <c r="AD10463" s="301"/>
      <c r="AE10463" s="301"/>
      <c r="AF10463" s="301"/>
      <c r="AG10463" s="301"/>
      <c r="AH10463" s="301"/>
      <c r="AI10463" s="301"/>
    </row>
    <row r="10464" spans="18:35" ht="80.099999999999994" customHeight="1" x14ac:dyDescent="0.2">
      <c r="R10464" s="301"/>
      <c r="S10464" s="301"/>
      <c r="T10464" s="301"/>
      <c r="U10464" s="301"/>
      <c r="V10464" s="301"/>
      <c r="W10464" s="301"/>
      <c r="X10464" s="301"/>
      <c r="Y10464" s="301"/>
      <c r="Z10464" s="301"/>
      <c r="AA10464" s="301"/>
      <c r="AB10464" s="301"/>
      <c r="AC10464" s="301"/>
      <c r="AD10464" s="301"/>
      <c r="AE10464" s="301"/>
      <c r="AF10464" s="301"/>
      <c r="AG10464" s="301"/>
      <c r="AH10464" s="301"/>
      <c r="AI10464" s="301"/>
    </row>
    <row r="10465" spans="18:35" ht="80.099999999999994" customHeight="1" x14ac:dyDescent="0.2">
      <c r="R10465" s="301"/>
      <c r="S10465" s="301"/>
      <c r="T10465" s="301"/>
      <c r="U10465" s="301"/>
      <c r="V10465" s="301"/>
      <c r="W10465" s="301"/>
      <c r="X10465" s="301"/>
      <c r="Y10465" s="301"/>
      <c r="Z10465" s="301"/>
      <c r="AA10465" s="301"/>
      <c r="AB10465" s="301"/>
      <c r="AC10465" s="301"/>
      <c r="AD10465" s="301"/>
      <c r="AE10465" s="301"/>
      <c r="AF10465" s="301"/>
      <c r="AG10465" s="301"/>
      <c r="AH10465" s="301"/>
      <c r="AI10465" s="301"/>
    </row>
    <row r="10466" spans="18:35" ht="80.099999999999994" customHeight="1" x14ac:dyDescent="0.2">
      <c r="R10466" s="301"/>
      <c r="S10466" s="301"/>
      <c r="T10466" s="301"/>
      <c r="U10466" s="301"/>
      <c r="V10466" s="301"/>
      <c r="W10466" s="301"/>
      <c r="X10466" s="301"/>
      <c r="Y10466" s="301"/>
      <c r="Z10466" s="301"/>
      <c r="AA10466" s="301"/>
      <c r="AB10466" s="301"/>
      <c r="AC10466" s="301"/>
      <c r="AD10466" s="301"/>
      <c r="AE10466" s="301"/>
      <c r="AF10466" s="301"/>
      <c r="AG10466" s="301"/>
      <c r="AH10466" s="301"/>
      <c r="AI10466" s="301"/>
    </row>
    <row r="10467" spans="18:35" ht="80.099999999999994" customHeight="1" x14ac:dyDescent="0.2">
      <c r="R10467" s="301"/>
      <c r="S10467" s="301"/>
      <c r="T10467" s="301"/>
      <c r="U10467" s="301"/>
      <c r="V10467" s="301"/>
      <c r="W10467" s="301"/>
      <c r="X10467" s="301"/>
      <c r="Y10467" s="301"/>
      <c r="Z10467" s="301"/>
      <c r="AA10467" s="301"/>
      <c r="AB10467" s="301"/>
      <c r="AC10467" s="301"/>
      <c r="AD10467" s="301"/>
      <c r="AE10467" s="301"/>
      <c r="AF10467" s="301"/>
      <c r="AG10467" s="301"/>
      <c r="AH10467" s="301"/>
      <c r="AI10467" s="301"/>
    </row>
    <row r="10468" spans="18:35" ht="80.099999999999994" customHeight="1" x14ac:dyDescent="0.2">
      <c r="R10468" s="301"/>
      <c r="S10468" s="301"/>
      <c r="T10468" s="301"/>
      <c r="U10468" s="301"/>
      <c r="V10468" s="301"/>
      <c r="W10468" s="301"/>
      <c r="X10468" s="301"/>
      <c r="Y10468" s="301"/>
      <c r="Z10468" s="301"/>
      <c r="AA10468" s="301"/>
      <c r="AB10468" s="301"/>
      <c r="AC10468" s="301"/>
      <c r="AD10468" s="301"/>
      <c r="AE10468" s="301"/>
      <c r="AF10468" s="301"/>
      <c r="AG10468" s="301"/>
      <c r="AH10468" s="301"/>
      <c r="AI10468" s="301"/>
    </row>
    <row r="10469" spans="18:35" ht="80.099999999999994" customHeight="1" x14ac:dyDescent="0.2">
      <c r="R10469" s="301"/>
      <c r="S10469" s="301"/>
      <c r="T10469" s="301"/>
      <c r="U10469" s="301"/>
      <c r="V10469" s="301"/>
      <c r="W10469" s="301"/>
      <c r="X10469" s="301"/>
      <c r="Y10469" s="301"/>
      <c r="Z10469" s="301"/>
      <c r="AA10469" s="301"/>
      <c r="AB10469" s="301"/>
      <c r="AC10469" s="301"/>
      <c r="AD10469" s="301"/>
      <c r="AE10469" s="301"/>
      <c r="AF10469" s="301"/>
      <c r="AG10469" s="301"/>
      <c r="AH10469" s="301"/>
      <c r="AI10469" s="301"/>
    </row>
    <row r="10470" spans="18:35" ht="80.099999999999994" customHeight="1" x14ac:dyDescent="0.2">
      <c r="R10470" s="301"/>
      <c r="S10470" s="301"/>
      <c r="T10470" s="301"/>
      <c r="U10470" s="301"/>
      <c r="V10470" s="301"/>
      <c r="W10470" s="301"/>
      <c r="X10470" s="301"/>
      <c r="Y10470" s="301"/>
      <c r="Z10470" s="301"/>
      <c r="AA10470" s="301"/>
      <c r="AB10470" s="301"/>
      <c r="AC10470" s="301"/>
      <c r="AD10470" s="301"/>
      <c r="AE10470" s="301"/>
      <c r="AF10470" s="301"/>
      <c r="AG10470" s="301"/>
      <c r="AH10470" s="301"/>
      <c r="AI10470" s="301"/>
    </row>
    <row r="10471" spans="18:35" ht="80.099999999999994" customHeight="1" x14ac:dyDescent="0.2">
      <c r="R10471" s="301"/>
      <c r="S10471" s="301"/>
      <c r="T10471" s="301"/>
      <c r="U10471" s="301"/>
      <c r="V10471" s="301"/>
      <c r="W10471" s="301"/>
      <c r="X10471" s="301"/>
      <c r="Y10471" s="301"/>
      <c r="Z10471" s="301"/>
      <c r="AA10471" s="301"/>
      <c r="AB10471" s="301"/>
      <c r="AC10471" s="301"/>
      <c r="AD10471" s="301"/>
      <c r="AE10471" s="301"/>
      <c r="AF10471" s="301"/>
      <c r="AG10471" s="301"/>
      <c r="AH10471" s="301"/>
      <c r="AI10471" s="301"/>
    </row>
    <row r="10472" spans="18:35" ht="80.099999999999994" customHeight="1" x14ac:dyDescent="0.2">
      <c r="R10472" s="301"/>
      <c r="S10472" s="301"/>
      <c r="T10472" s="301"/>
      <c r="U10472" s="301"/>
      <c r="V10472" s="301"/>
      <c r="W10472" s="301"/>
      <c r="X10472" s="301"/>
      <c r="Y10472" s="301"/>
      <c r="Z10472" s="301"/>
      <c r="AA10472" s="301"/>
      <c r="AB10472" s="301"/>
      <c r="AC10472" s="301"/>
      <c r="AD10472" s="301"/>
      <c r="AE10472" s="301"/>
      <c r="AF10472" s="301"/>
      <c r="AG10472" s="301"/>
      <c r="AH10472" s="301"/>
      <c r="AI10472" s="301"/>
    </row>
    <row r="10473" spans="18:35" ht="80.099999999999994" customHeight="1" x14ac:dyDescent="0.2">
      <c r="R10473" s="301"/>
      <c r="S10473" s="301"/>
      <c r="T10473" s="301"/>
      <c r="U10473" s="301"/>
      <c r="V10473" s="301"/>
      <c r="W10473" s="301"/>
      <c r="X10473" s="301"/>
      <c r="Y10473" s="301"/>
      <c r="Z10473" s="301"/>
      <c r="AA10473" s="301"/>
      <c r="AB10473" s="301"/>
      <c r="AC10473" s="301"/>
      <c r="AD10473" s="301"/>
      <c r="AE10473" s="301"/>
      <c r="AF10473" s="301"/>
      <c r="AG10473" s="301"/>
      <c r="AH10473" s="301"/>
      <c r="AI10473" s="301"/>
    </row>
    <row r="10474" spans="18:35" ht="80.099999999999994" customHeight="1" x14ac:dyDescent="0.2">
      <c r="R10474" s="301"/>
      <c r="S10474" s="301"/>
      <c r="T10474" s="301"/>
      <c r="U10474" s="301"/>
      <c r="V10474" s="301"/>
      <c r="W10474" s="301"/>
      <c r="X10474" s="301"/>
      <c r="Y10474" s="301"/>
      <c r="Z10474" s="301"/>
      <c r="AA10474" s="301"/>
      <c r="AB10474" s="301"/>
      <c r="AC10474" s="301"/>
      <c r="AD10474" s="301"/>
      <c r="AE10474" s="301"/>
      <c r="AF10474" s="301"/>
      <c r="AG10474" s="301"/>
      <c r="AH10474" s="301"/>
      <c r="AI10474" s="301"/>
    </row>
    <row r="10475" spans="18:35" ht="80.099999999999994" customHeight="1" x14ac:dyDescent="0.2">
      <c r="R10475" s="301"/>
      <c r="S10475" s="301"/>
      <c r="T10475" s="301"/>
      <c r="U10475" s="301"/>
      <c r="V10475" s="301"/>
      <c r="W10475" s="301"/>
      <c r="X10475" s="301"/>
      <c r="Y10475" s="301"/>
      <c r="Z10475" s="301"/>
      <c r="AA10475" s="301"/>
      <c r="AB10475" s="301"/>
      <c r="AC10475" s="301"/>
      <c r="AD10475" s="301"/>
      <c r="AE10475" s="301"/>
      <c r="AF10475" s="301"/>
      <c r="AG10475" s="301"/>
      <c r="AH10475" s="301"/>
      <c r="AI10475" s="301"/>
    </row>
    <row r="10476" spans="18:35" ht="80.099999999999994" customHeight="1" x14ac:dyDescent="0.2">
      <c r="R10476" s="301"/>
      <c r="S10476" s="301"/>
      <c r="T10476" s="301"/>
      <c r="U10476" s="301"/>
      <c r="V10476" s="301"/>
      <c r="W10476" s="301"/>
      <c r="X10476" s="301"/>
      <c r="Y10476" s="301"/>
      <c r="Z10476" s="301"/>
      <c r="AA10476" s="301"/>
      <c r="AB10476" s="301"/>
      <c r="AC10476" s="301"/>
      <c r="AD10476" s="301"/>
      <c r="AE10476" s="301"/>
      <c r="AF10476" s="301"/>
      <c r="AG10476" s="301"/>
      <c r="AH10476" s="301"/>
      <c r="AI10476" s="301"/>
    </row>
    <row r="10477" spans="18:35" ht="80.099999999999994" customHeight="1" x14ac:dyDescent="0.2">
      <c r="R10477" s="301"/>
      <c r="S10477" s="301"/>
      <c r="T10477" s="301"/>
      <c r="U10477" s="301"/>
      <c r="V10477" s="301"/>
      <c r="W10477" s="301"/>
      <c r="X10477" s="301"/>
      <c r="Y10477" s="301"/>
      <c r="Z10477" s="301"/>
      <c r="AA10477" s="301"/>
      <c r="AB10477" s="301"/>
      <c r="AC10477" s="301"/>
      <c r="AD10477" s="301"/>
      <c r="AE10477" s="301"/>
      <c r="AF10477" s="301"/>
      <c r="AG10477" s="301"/>
      <c r="AH10477" s="301"/>
      <c r="AI10477" s="301"/>
    </row>
    <row r="10478" spans="18:35" ht="80.099999999999994" customHeight="1" x14ac:dyDescent="0.2">
      <c r="R10478" s="301"/>
      <c r="S10478" s="301"/>
      <c r="T10478" s="301"/>
      <c r="U10478" s="301"/>
      <c r="V10478" s="301"/>
      <c r="W10478" s="301"/>
      <c r="X10478" s="301"/>
      <c r="Y10478" s="301"/>
      <c r="Z10478" s="301"/>
      <c r="AA10478" s="301"/>
      <c r="AB10478" s="301"/>
      <c r="AC10478" s="301"/>
      <c r="AD10478" s="301"/>
      <c r="AE10478" s="301"/>
      <c r="AF10478" s="301"/>
      <c r="AG10478" s="301"/>
      <c r="AH10478" s="301"/>
      <c r="AI10478" s="301"/>
    </row>
    <row r="10479" spans="18:35" ht="80.099999999999994" customHeight="1" x14ac:dyDescent="0.2">
      <c r="R10479" s="301"/>
      <c r="S10479" s="301"/>
      <c r="T10479" s="301"/>
      <c r="U10479" s="301"/>
      <c r="V10479" s="301"/>
      <c r="W10479" s="301"/>
      <c r="X10479" s="301"/>
      <c r="Y10479" s="301"/>
      <c r="Z10479" s="301"/>
      <c r="AA10479" s="301"/>
      <c r="AB10479" s="301"/>
      <c r="AC10479" s="301"/>
      <c r="AD10479" s="301"/>
      <c r="AE10479" s="301"/>
      <c r="AF10479" s="301"/>
      <c r="AG10479" s="301"/>
      <c r="AH10479" s="301"/>
      <c r="AI10479" s="301"/>
    </row>
    <row r="10480" spans="18:35" ht="80.099999999999994" customHeight="1" x14ac:dyDescent="0.2">
      <c r="R10480" s="301"/>
      <c r="S10480" s="301"/>
      <c r="T10480" s="301"/>
      <c r="U10480" s="301"/>
      <c r="V10480" s="301"/>
      <c r="W10480" s="301"/>
      <c r="X10480" s="301"/>
      <c r="Y10480" s="301"/>
      <c r="Z10480" s="301"/>
      <c r="AA10480" s="301"/>
      <c r="AB10480" s="301"/>
      <c r="AC10480" s="301"/>
      <c r="AD10480" s="301"/>
      <c r="AE10480" s="301"/>
      <c r="AF10480" s="301"/>
      <c r="AG10480" s="301"/>
      <c r="AH10480" s="301"/>
      <c r="AI10480" s="301"/>
    </row>
    <row r="10481" spans="18:35" ht="80.099999999999994" customHeight="1" x14ac:dyDescent="0.2">
      <c r="R10481" s="301"/>
      <c r="S10481" s="301"/>
      <c r="T10481" s="301"/>
      <c r="U10481" s="301"/>
      <c r="V10481" s="301"/>
      <c r="W10481" s="301"/>
      <c r="X10481" s="301"/>
      <c r="Y10481" s="301"/>
      <c r="Z10481" s="301"/>
      <c r="AA10481" s="301"/>
      <c r="AB10481" s="301"/>
      <c r="AC10481" s="301"/>
      <c r="AD10481" s="301"/>
      <c r="AE10481" s="301"/>
      <c r="AF10481" s="301"/>
      <c r="AG10481" s="301"/>
      <c r="AH10481" s="301"/>
      <c r="AI10481" s="301"/>
    </row>
    <row r="10482" spans="18:35" ht="80.099999999999994" customHeight="1" x14ac:dyDescent="0.2">
      <c r="R10482" s="301"/>
      <c r="S10482" s="301"/>
      <c r="T10482" s="301"/>
      <c r="U10482" s="301"/>
      <c r="V10482" s="301"/>
      <c r="W10482" s="301"/>
      <c r="X10482" s="301"/>
      <c r="Y10482" s="301"/>
      <c r="Z10482" s="301"/>
      <c r="AA10482" s="301"/>
      <c r="AB10482" s="301"/>
      <c r="AC10482" s="301"/>
      <c r="AD10482" s="301"/>
      <c r="AE10482" s="301"/>
      <c r="AF10482" s="301"/>
      <c r="AG10482" s="301"/>
      <c r="AH10482" s="301"/>
      <c r="AI10482" s="301"/>
    </row>
    <row r="10483" spans="18:35" ht="80.099999999999994" customHeight="1" x14ac:dyDescent="0.2">
      <c r="R10483" s="301"/>
      <c r="S10483" s="301"/>
      <c r="T10483" s="301"/>
      <c r="U10483" s="301"/>
      <c r="V10483" s="301"/>
      <c r="W10483" s="301"/>
      <c r="X10483" s="301"/>
      <c r="Y10483" s="301"/>
      <c r="Z10483" s="301"/>
      <c r="AA10483" s="301"/>
      <c r="AB10483" s="301"/>
      <c r="AC10483" s="301"/>
      <c r="AD10483" s="301"/>
      <c r="AE10483" s="301"/>
      <c r="AF10483" s="301"/>
      <c r="AG10483" s="301"/>
      <c r="AH10483" s="301"/>
      <c r="AI10483" s="301"/>
    </row>
    <row r="10484" spans="18:35" ht="80.099999999999994" customHeight="1" x14ac:dyDescent="0.2">
      <c r="R10484" s="301"/>
      <c r="S10484" s="301"/>
      <c r="T10484" s="301"/>
      <c r="U10484" s="301"/>
      <c r="V10484" s="301"/>
      <c r="W10484" s="301"/>
      <c r="X10484" s="301"/>
      <c r="Y10484" s="301"/>
      <c r="Z10484" s="301"/>
      <c r="AA10484" s="301"/>
      <c r="AB10484" s="301"/>
      <c r="AC10484" s="301"/>
      <c r="AD10484" s="301"/>
      <c r="AE10484" s="301"/>
      <c r="AF10484" s="301"/>
      <c r="AG10484" s="301"/>
      <c r="AH10484" s="301"/>
      <c r="AI10484" s="301"/>
    </row>
    <row r="10485" spans="18:35" ht="80.099999999999994" customHeight="1" x14ac:dyDescent="0.2">
      <c r="R10485" s="301"/>
      <c r="S10485" s="301"/>
      <c r="T10485" s="301"/>
      <c r="U10485" s="301"/>
      <c r="V10485" s="301"/>
      <c r="W10485" s="301"/>
      <c r="X10485" s="301"/>
      <c r="Y10485" s="301"/>
      <c r="Z10485" s="301"/>
      <c r="AA10485" s="301"/>
      <c r="AB10485" s="301"/>
      <c r="AC10485" s="301"/>
      <c r="AD10485" s="301"/>
      <c r="AE10485" s="301"/>
      <c r="AF10485" s="301"/>
      <c r="AG10485" s="301"/>
      <c r="AH10485" s="301"/>
      <c r="AI10485" s="301"/>
    </row>
    <row r="10486" spans="18:35" ht="80.099999999999994" customHeight="1" x14ac:dyDescent="0.2">
      <c r="R10486" s="301"/>
      <c r="S10486" s="301"/>
      <c r="T10486" s="301"/>
      <c r="U10486" s="301"/>
      <c r="V10486" s="301"/>
      <c r="W10486" s="301"/>
      <c r="X10486" s="301"/>
      <c r="Y10486" s="301"/>
      <c r="Z10486" s="301"/>
      <c r="AA10486" s="301"/>
      <c r="AB10486" s="301"/>
      <c r="AC10486" s="301"/>
      <c r="AD10486" s="301"/>
      <c r="AE10486" s="301"/>
      <c r="AF10486" s="301"/>
      <c r="AG10486" s="301"/>
      <c r="AH10486" s="301"/>
      <c r="AI10486" s="301"/>
    </row>
    <row r="10487" spans="18:35" ht="80.099999999999994" customHeight="1" x14ac:dyDescent="0.2">
      <c r="R10487" s="301"/>
      <c r="S10487" s="301"/>
      <c r="T10487" s="301"/>
      <c r="U10487" s="301"/>
      <c r="V10487" s="301"/>
      <c r="W10487" s="301"/>
      <c r="X10487" s="301"/>
      <c r="Y10487" s="301"/>
      <c r="Z10487" s="301"/>
      <c r="AA10487" s="301"/>
      <c r="AB10487" s="301"/>
      <c r="AC10487" s="301"/>
      <c r="AD10487" s="301"/>
      <c r="AE10487" s="301"/>
      <c r="AF10487" s="301"/>
      <c r="AG10487" s="301"/>
      <c r="AH10487" s="301"/>
      <c r="AI10487" s="301"/>
    </row>
    <row r="10488" spans="18:35" ht="80.099999999999994" customHeight="1" x14ac:dyDescent="0.2">
      <c r="R10488" s="301"/>
      <c r="S10488" s="301"/>
      <c r="T10488" s="301"/>
      <c r="U10488" s="301"/>
      <c r="V10488" s="301"/>
      <c r="W10488" s="301"/>
      <c r="X10488" s="301"/>
      <c r="Y10488" s="301"/>
      <c r="Z10488" s="301"/>
      <c r="AA10488" s="301"/>
      <c r="AB10488" s="301"/>
      <c r="AC10488" s="301"/>
      <c r="AD10488" s="301"/>
      <c r="AE10488" s="301"/>
      <c r="AF10488" s="301"/>
      <c r="AG10488" s="301"/>
      <c r="AH10488" s="301"/>
      <c r="AI10488" s="301"/>
    </row>
    <row r="10489" spans="18:35" ht="80.099999999999994" customHeight="1" x14ac:dyDescent="0.2">
      <c r="R10489" s="301"/>
      <c r="S10489" s="301"/>
      <c r="T10489" s="301"/>
      <c r="U10489" s="301"/>
      <c r="V10489" s="301"/>
      <c r="W10489" s="301"/>
      <c r="X10489" s="301"/>
      <c r="Y10489" s="301"/>
      <c r="Z10489" s="301"/>
      <c r="AA10489" s="301"/>
      <c r="AB10489" s="301"/>
      <c r="AC10489" s="301"/>
      <c r="AD10489" s="301"/>
      <c r="AE10489" s="301"/>
      <c r="AF10489" s="301"/>
      <c r="AG10489" s="301"/>
      <c r="AH10489" s="301"/>
      <c r="AI10489" s="301"/>
    </row>
    <row r="10490" spans="18:35" ht="80.099999999999994" customHeight="1" x14ac:dyDescent="0.2">
      <c r="R10490" s="301"/>
      <c r="S10490" s="301"/>
      <c r="T10490" s="301"/>
      <c r="U10490" s="301"/>
      <c r="V10490" s="301"/>
      <c r="W10490" s="301"/>
      <c r="X10490" s="301"/>
      <c r="Y10490" s="301"/>
      <c r="Z10490" s="301"/>
      <c r="AA10490" s="301"/>
      <c r="AB10490" s="301"/>
      <c r="AC10490" s="301"/>
      <c r="AD10490" s="301"/>
      <c r="AE10490" s="301"/>
      <c r="AF10490" s="301"/>
      <c r="AG10490" s="301"/>
      <c r="AH10490" s="301"/>
      <c r="AI10490" s="301"/>
    </row>
    <row r="10491" spans="18:35" ht="80.099999999999994" customHeight="1" x14ac:dyDescent="0.2">
      <c r="R10491" s="301"/>
      <c r="S10491" s="301"/>
      <c r="T10491" s="301"/>
      <c r="U10491" s="301"/>
      <c r="V10491" s="301"/>
      <c r="W10491" s="301"/>
      <c r="X10491" s="301"/>
      <c r="Y10491" s="301"/>
      <c r="Z10491" s="301"/>
      <c r="AA10491" s="301"/>
      <c r="AB10491" s="301"/>
      <c r="AC10491" s="301"/>
      <c r="AD10491" s="301"/>
      <c r="AE10491" s="301"/>
      <c r="AF10491" s="301"/>
      <c r="AG10491" s="301"/>
      <c r="AH10491" s="301"/>
      <c r="AI10491" s="301"/>
    </row>
    <row r="10492" spans="18:35" ht="80.099999999999994" customHeight="1" x14ac:dyDescent="0.2">
      <c r="R10492" s="301"/>
      <c r="S10492" s="301"/>
      <c r="T10492" s="301"/>
      <c r="U10492" s="301"/>
      <c r="V10492" s="301"/>
      <c r="W10492" s="301"/>
      <c r="X10492" s="301"/>
      <c r="Y10492" s="301"/>
      <c r="Z10492" s="301"/>
      <c r="AA10492" s="301"/>
      <c r="AB10492" s="301"/>
      <c r="AC10492" s="301"/>
      <c r="AD10492" s="301"/>
      <c r="AE10492" s="301"/>
      <c r="AF10492" s="301"/>
      <c r="AG10492" s="301"/>
      <c r="AH10492" s="301"/>
      <c r="AI10492" s="301"/>
    </row>
    <row r="10493" spans="18:35" ht="80.099999999999994" customHeight="1" x14ac:dyDescent="0.2">
      <c r="R10493" s="301"/>
      <c r="S10493" s="301"/>
      <c r="T10493" s="301"/>
      <c r="U10493" s="301"/>
      <c r="V10493" s="301"/>
      <c r="W10493" s="301"/>
      <c r="X10493" s="301"/>
      <c r="Y10493" s="301"/>
      <c r="Z10493" s="301"/>
      <c r="AA10493" s="301"/>
      <c r="AB10493" s="301"/>
      <c r="AC10493" s="301"/>
      <c r="AD10493" s="301"/>
      <c r="AE10493" s="301"/>
      <c r="AF10493" s="301"/>
      <c r="AG10493" s="301"/>
      <c r="AH10493" s="301"/>
      <c r="AI10493" s="301"/>
    </row>
    <row r="10494" spans="18:35" ht="80.099999999999994" customHeight="1" x14ac:dyDescent="0.2">
      <c r="R10494" s="301"/>
      <c r="S10494" s="301"/>
      <c r="T10494" s="301"/>
      <c r="U10494" s="301"/>
      <c r="V10494" s="301"/>
      <c r="W10494" s="301"/>
      <c r="X10494" s="301"/>
      <c r="Y10494" s="301"/>
      <c r="Z10494" s="301"/>
      <c r="AA10494" s="301"/>
      <c r="AB10494" s="301"/>
      <c r="AC10494" s="301"/>
      <c r="AD10494" s="301"/>
      <c r="AE10494" s="301"/>
      <c r="AF10494" s="301"/>
      <c r="AG10494" s="301"/>
      <c r="AH10494" s="301"/>
      <c r="AI10494" s="301"/>
    </row>
    <row r="10495" spans="18:35" ht="80.099999999999994" customHeight="1" x14ac:dyDescent="0.2">
      <c r="R10495" s="301"/>
      <c r="S10495" s="301"/>
      <c r="T10495" s="301"/>
      <c r="U10495" s="301"/>
      <c r="V10495" s="301"/>
      <c r="W10495" s="301"/>
      <c r="X10495" s="301"/>
      <c r="Y10495" s="301"/>
      <c r="Z10495" s="301"/>
      <c r="AA10495" s="301"/>
      <c r="AB10495" s="301"/>
      <c r="AC10495" s="301"/>
      <c r="AD10495" s="301"/>
      <c r="AE10495" s="301"/>
      <c r="AF10495" s="301"/>
      <c r="AG10495" s="301"/>
      <c r="AH10495" s="301"/>
      <c r="AI10495" s="301"/>
    </row>
    <row r="10496" spans="18:35" ht="80.099999999999994" customHeight="1" x14ac:dyDescent="0.2">
      <c r="R10496" s="301"/>
      <c r="S10496" s="301"/>
      <c r="T10496" s="301"/>
      <c r="U10496" s="301"/>
      <c r="V10496" s="301"/>
      <c r="W10496" s="301"/>
      <c r="X10496" s="301"/>
      <c r="Y10496" s="301"/>
      <c r="Z10496" s="301"/>
      <c r="AA10496" s="301"/>
      <c r="AB10496" s="301"/>
      <c r="AC10496" s="301"/>
      <c r="AD10496" s="301"/>
      <c r="AE10496" s="301"/>
      <c r="AF10496" s="301"/>
      <c r="AG10496" s="301"/>
      <c r="AH10496" s="301"/>
      <c r="AI10496" s="301"/>
    </row>
    <row r="10497" spans="18:35" ht="80.099999999999994" customHeight="1" x14ac:dyDescent="0.2">
      <c r="R10497" s="301"/>
      <c r="S10497" s="301"/>
      <c r="T10497" s="301"/>
      <c r="U10497" s="301"/>
      <c r="V10497" s="301"/>
      <c r="W10497" s="301"/>
      <c r="X10497" s="301"/>
      <c r="Y10497" s="301"/>
      <c r="Z10497" s="301"/>
      <c r="AA10497" s="301"/>
      <c r="AB10497" s="301"/>
      <c r="AC10497" s="301"/>
      <c r="AD10497" s="301"/>
      <c r="AE10497" s="301"/>
      <c r="AF10497" s="301"/>
      <c r="AG10497" s="301"/>
      <c r="AH10497" s="301"/>
      <c r="AI10497" s="301"/>
    </row>
    <row r="10498" spans="18:35" ht="80.099999999999994" customHeight="1" x14ac:dyDescent="0.2">
      <c r="R10498" s="301"/>
      <c r="S10498" s="301"/>
      <c r="T10498" s="301"/>
      <c r="U10498" s="301"/>
      <c r="V10498" s="301"/>
      <c r="W10498" s="301"/>
      <c r="X10498" s="301"/>
      <c r="Y10498" s="301"/>
      <c r="Z10498" s="301"/>
      <c r="AA10498" s="301"/>
      <c r="AB10498" s="301"/>
      <c r="AC10498" s="301"/>
      <c r="AD10498" s="301"/>
      <c r="AE10498" s="301"/>
      <c r="AF10498" s="301"/>
      <c r="AG10498" s="301"/>
      <c r="AH10498" s="301"/>
      <c r="AI10498" s="301"/>
    </row>
    <row r="10499" spans="18:35" ht="80.099999999999994" customHeight="1" x14ac:dyDescent="0.2">
      <c r="R10499" s="301"/>
      <c r="S10499" s="301"/>
      <c r="T10499" s="301"/>
      <c r="U10499" s="301"/>
      <c r="V10499" s="301"/>
      <c r="W10499" s="301"/>
      <c r="X10499" s="301"/>
      <c r="Y10499" s="301"/>
      <c r="Z10499" s="301"/>
      <c r="AA10499" s="301"/>
      <c r="AB10499" s="301"/>
      <c r="AC10499" s="301"/>
      <c r="AD10499" s="301"/>
      <c r="AE10499" s="301"/>
      <c r="AF10499" s="301"/>
      <c r="AG10499" s="301"/>
      <c r="AH10499" s="301"/>
      <c r="AI10499" s="301"/>
    </row>
    <row r="10500" spans="18:35" ht="80.099999999999994" customHeight="1" x14ac:dyDescent="0.2">
      <c r="R10500" s="301"/>
      <c r="S10500" s="301"/>
      <c r="T10500" s="301"/>
      <c r="U10500" s="301"/>
      <c r="V10500" s="301"/>
      <c r="W10500" s="301"/>
      <c r="X10500" s="301"/>
      <c r="Y10500" s="301"/>
      <c r="Z10500" s="301"/>
      <c r="AA10500" s="301"/>
      <c r="AB10500" s="301"/>
      <c r="AC10500" s="301"/>
      <c r="AD10500" s="301"/>
      <c r="AE10500" s="301"/>
      <c r="AF10500" s="301"/>
      <c r="AG10500" s="301"/>
      <c r="AH10500" s="301"/>
      <c r="AI10500" s="301"/>
    </row>
    <row r="10501" spans="18:35" ht="80.099999999999994" customHeight="1" x14ac:dyDescent="0.2">
      <c r="R10501" s="301"/>
      <c r="S10501" s="301"/>
      <c r="T10501" s="301"/>
      <c r="U10501" s="301"/>
      <c r="V10501" s="301"/>
      <c r="W10501" s="301"/>
      <c r="X10501" s="301"/>
      <c r="Y10501" s="301"/>
      <c r="Z10501" s="301"/>
      <c r="AA10501" s="301"/>
      <c r="AB10501" s="301"/>
      <c r="AC10501" s="301"/>
      <c r="AD10501" s="301"/>
      <c r="AE10501" s="301"/>
      <c r="AF10501" s="301"/>
      <c r="AG10501" s="301"/>
      <c r="AH10501" s="301"/>
      <c r="AI10501" s="301"/>
    </row>
    <row r="10502" spans="18:35" ht="80.099999999999994" customHeight="1" x14ac:dyDescent="0.2">
      <c r="R10502" s="301"/>
      <c r="S10502" s="301"/>
      <c r="T10502" s="301"/>
      <c r="U10502" s="301"/>
      <c r="V10502" s="301"/>
      <c r="W10502" s="301"/>
      <c r="X10502" s="301"/>
      <c r="Y10502" s="301"/>
      <c r="Z10502" s="301"/>
      <c r="AA10502" s="301"/>
      <c r="AB10502" s="301"/>
      <c r="AC10502" s="301"/>
      <c r="AD10502" s="301"/>
      <c r="AE10502" s="301"/>
      <c r="AF10502" s="301"/>
      <c r="AG10502" s="301"/>
      <c r="AH10502" s="301"/>
      <c r="AI10502" s="301"/>
    </row>
    <row r="10503" spans="18:35" ht="80.099999999999994" customHeight="1" x14ac:dyDescent="0.2">
      <c r="R10503" s="301"/>
      <c r="S10503" s="301"/>
      <c r="T10503" s="301"/>
      <c r="U10503" s="301"/>
      <c r="V10503" s="301"/>
      <c r="W10503" s="301"/>
      <c r="X10503" s="301"/>
      <c r="Y10503" s="301"/>
      <c r="Z10503" s="301"/>
      <c r="AA10503" s="301"/>
      <c r="AB10503" s="301"/>
      <c r="AC10503" s="301"/>
      <c r="AD10503" s="301"/>
      <c r="AE10503" s="301"/>
      <c r="AF10503" s="301"/>
      <c r="AG10503" s="301"/>
      <c r="AH10503" s="301"/>
      <c r="AI10503" s="301"/>
    </row>
    <row r="10504" spans="18:35" ht="80.099999999999994" customHeight="1" x14ac:dyDescent="0.2">
      <c r="R10504" s="301"/>
      <c r="S10504" s="301"/>
      <c r="T10504" s="301"/>
      <c r="U10504" s="301"/>
      <c r="V10504" s="301"/>
      <c r="W10504" s="301"/>
      <c r="X10504" s="301"/>
      <c r="Y10504" s="301"/>
      <c r="Z10504" s="301"/>
      <c r="AA10504" s="301"/>
      <c r="AB10504" s="301"/>
      <c r="AC10504" s="301"/>
      <c r="AD10504" s="301"/>
      <c r="AE10504" s="301"/>
      <c r="AF10504" s="301"/>
      <c r="AG10504" s="301"/>
      <c r="AH10504" s="301"/>
      <c r="AI10504" s="301"/>
    </row>
    <row r="10505" spans="18:35" ht="80.099999999999994" customHeight="1" x14ac:dyDescent="0.2">
      <c r="R10505" s="301"/>
      <c r="S10505" s="301"/>
      <c r="T10505" s="301"/>
      <c r="U10505" s="301"/>
      <c r="V10505" s="301"/>
      <c r="W10505" s="301"/>
      <c r="X10505" s="301"/>
      <c r="Y10505" s="301"/>
      <c r="Z10505" s="301"/>
      <c r="AA10505" s="301"/>
      <c r="AB10505" s="301"/>
      <c r="AC10505" s="301"/>
      <c r="AD10505" s="301"/>
      <c r="AE10505" s="301"/>
      <c r="AF10505" s="301"/>
      <c r="AG10505" s="301"/>
      <c r="AH10505" s="301"/>
      <c r="AI10505" s="301"/>
    </row>
    <row r="10506" spans="18:35" ht="80.099999999999994" customHeight="1" x14ac:dyDescent="0.2">
      <c r="R10506" s="301"/>
      <c r="S10506" s="301"/>
      <c r="T10506" s="301"/>
      <c r="U10506" s="301"/>
      <c r="V10506" s="301"/>
      <c r="W10506" s="301"/>
      <c r="X10506" s="301"/>
      <c r="Y10506" s="301"/>
      <c r="Z10506" s="301"/>
      <c r="AA10506" s="301"/>
      <c r="AB10506" s="301"/>
      <c r="AC10506" s="301"/>
      <c r="AD10506" s="301"/>
      <c r="AE10506" s="301"/>
      <c r="AF10506" s="301"/>
      <c r="AG10506" s="301"/>
      <c r="AH10506" s="301"/>
      <c r="AI10506" s="301"/>
    </row>
    <row r="10507" spans="18:35" ht="80.099999999999994" customHeight="1" x14ac:dyDescent="0.2">
      <c r="R10507" s="301"/>
      <c r="S10507" s="301"/>
      <c r="T10507" s="301"/>
      <c r="U10507" s="301"/>
      <c r="V10507" s="301"/>
      <c r="W10507" s="301"/>
      <c r="X10507" s="301"/>
      <c r="Y10507" s="301"/>
      <c r="Z10507" s="301"/>
      <c r="AA10507" s="301"/>
      <c r="AB10507" s="301"/>
      <c r="AC10507" s="301"/>
      <c r="AD10507" s="301"/>
      <c r="AE10507" s="301"/>
      <c r="AF10507" s="301"/>
      <c r="AG10507" s="301"/>
      <c r="AH10507" s="301"/>
      <c r="AI10507" s="301"/>
    </row>
    <row r="10508" spans="18:35" ht="80.099999999999994" customHeight="1" x14ac:dyDescent="0.2">
      <c r="R10508" s="301"/>
      <c r="S10508" s="301"/>
      <c r="T10508" s="301"/>
      <c r="U10508" s="301"/>
      <c r="V10508" s="301"/>
      <c r="W10508" s="301"/>
      <c r="X10508" s="301"/>
      <c r="Y10508" s="301"/>
      <c r="Z10508" s="301"/>
      <c r="AA10508" s="301"/>
      <c r="AB10508" s="301"/>
      <c r="AC10508" s="301"/>
      <c r="AD10508" s="301"/>
      <c r="AE10508" s="301"/>
      <c r="AF10508" s="301"/>
      <c r="AG10508" s="301"/>
      <c r="AH10508" s="301"/>
      <c r="AI10508" s="301"/>
    </row>
    <row r="10509" spans="18:35" ht="80.099999999999994" customHeight="1" x14ac:dyDescent="0.2">
      <c r="R10509" s="301"/>
      <c r="S10509" s="301"/>
      <c r="T10509" s="301"/>
      <c r="U10509" s="301"/>
      <c r="V10509" s="301"/>
      <c r="W10509" s="301"/>
      <c r="X10509" s="301"/>
      <c r="Y10509" s="301"/>
      <c r="Z10509" s="301"/>
      <c r="AA10509" s="301"/>
      <c r="AB10509" s="301"/>
      <c r="AC10509" s="301"/>
      <c r="AD10509" s="301"/>
      <c r="AE10509" s="301"/>
      <c r="AF10509" s="301"/>
      <c r="AG10509" s="301"/>
      <c r="AH10509" s="301"/>
      <c r="AI10509" s="301"/>
    </row>
    <row r="10510" spans="18:35" ht="80.099999999999994" customHeight="1" x14ac:dyDescent="0.2">
      <c r="R10510" s="301"/>
      <c r="S10510" s="301"/>
      <c r="T10510" s="301"/>
      <c r="U10510" s="301"/>
      <c r="V10510" s="301"/>
      <c r="W10510" s="301"/>
      <c r="X10510" s="301"/>
      <c r="Y10510" s="301"/>
      <c r="Z10510" s="301"/>
      <c r="AA10510" s="301"/>
      <c r="AB10510" s="301"/>
      <c r="AC10510" s="301"/>
      <c r="AD10510" s="301"/>
      <c r="AE10510" s="301"/>
      <c r="AF10510" s="301"/>
      <c r="AG10510" s="301"/>
      <c r="AH10510" s="301"/>
      <c r="AI10510" s="301"/>
    </row>
    <row r="10511" spans="18:35" ht="80.099999999999994" customHeight="1" x14ac:dyDescent="0.2">
      <c r="R10511" s="301"/>
      <c r="S10511" s="301"/>
      <c r="T10511" s="301"/>
      <c r="U10511" s="301"/>
      <c r="V10511" s="301"/>
      <c r="W10511" s="301"/>
      <c r="X10511" s="301"/>
      <c r="Y10511" s="301"/>
      <c r="Z10511" s="301"/>
      <c r="AA10511" s="301"/>
      <c r="AB10511" s="301"/>
      <c r="AC10511" s="301"/>
      <c r="AD10511" s="301"/>
      <c r="AE10511" s="301"/>
      <c r="AF10511" s="301"/>
      <c r="AG10511" s="301"/>
      <c r="AH10511" s="301"/>
      <c r="AI10511" s="301"/>
    </row>
    <row r="10512" spans="18:35" ht="80.099999999999994" customHeight="1" x14ac:dyDescent="0.2">
      <c r="R10512" s="301"/>
      <c r="S10512" s="301"/>
      <c r="T10512" s="301"/>
      <c r="U10512" s="301"/>
      <c r="V10512" s="301"/>
      <c r="W10512" s="301"/>
      <c r="X10512" s="301"/>
      <c r="Y10512" s="301"/>
      <c r="Z10512" s="301"/>
      <c r="AA10512" s="301"/>
      <c r="AB10512" s="301"/>
      <c r="AC10512" s="301"/>
      <c r="AD10512" s="301"/>
      <c r="AE10512" s="301"/>
      <c r="AF10512" s="301"/>
      <c r="AG10512" s="301"/>
      <c r="AH10512" s="301"/>
      <c r="AI10512" s="301"/>
    </row>
    <row r="10513" spans="18:35" ht="80.099999999999994" customHeight="1" x14ac:dyDescent="0.2">
      <c r="R10513" s="301"/>
      <c r="S10513" s="301"/>
      <c r="T10513" s="301"/>
      <c r="U10513" s="301"/>
      <c r="V10513" s="301"/>
      <c r="W10513" s="301"/>
      <c r="X10513" s="301"/>
      <c r="Y10513" s="301"/>
      <c r="Z10513" s="301"/>
      <c r="AA10513" s="301"/>
      <c r="AB10513" s="301"/>
      <c r="AC10513" s="301"/>
      <c r="AD10513" s="301"/>
      <c r="AE10513" s="301"/>
      <c r="AF10513" s="301"/>
      <c r="AG10513" s="301"/>
      <c r="AH10513" s="301"/>
      <c r="AI10513" s="301"/>
    </row>
    <row r="10514" spans="18:35" ht="80.099999999999994" customHeight="1" x14ac:dyDescent="0.2">
      <c r="R10514" s="301"/>
      <c r="S10514" s="301"/>
      <c r="T10514" s="301"/>
      <c r="U10514" s="301"/>
      <c r="V10514" s="301"/>
      <c r="W10514" s="301"/>
      <c r="X10514" s="301"/>
      <c r="Y10514" s="301"/>
      <c r="Z10514" s="301"/>
      <c r="AA10514" s="301"/>
      <c r="AB10514" s="301"/>
      <c r="AC10514" s="301"/>
      <c r="AD10514" s="301"/>
      <c r="AE10514" s="301"/>
      <c r="AF10514" s="301"/>
      <c r="AG10514" s="301"/>
      <c r="AH10514" s="301"/>
      <c r="AI10514" s="301"/>
    </row>
    <row r="10515" spans="18:35" ht="80.099999999999994" customHeight="1" x14ac:dyDescent="0.2">
      <c r="R10515" s="301"/>
      <c r="S10515" s="301"/>
      <c r="T10515" s="301"/>
      <c r="U10515" s="301"/>
      <c r="V10515" s="301"/>
      <c r="W10515" s="301"/>
      <c r="X10515" s="301"/>
      <c r="Y10515" s="301"/>
      <c r="Z10515" s="301"/>
      <c r="AA10515" s="301"/>
      <c r="AB10515" s="301"/>
      <c r="AC10515" s="301"/>
      <c r="AD10515" s="301"/>
      <c r="AE10515" s="301"/>
      <c r="AF10515" s="301"/>
      <c r="AG10515" s="301"/>
      <c r="AH10515" s="301"/>
      <c r="AI10515" s="301"/>
    </row>
    <row r="10516" spans="18:35" ht="80.099999999999994" customHeight="1" x14ac:dyDescent="0.2">
      <c r="R10516" s="301"/>
      <c r="S10516" s="301"/>
      <c r="T10516" s="301"/>
      <c r="U10516" s="301"/>
      <c r="V10516" s="301"/>
      <c r="W10516" s="301"/>
      <c r="X10516" s="301"/>
      <c r="Y10516" s="301"/>
      <c r="Z10516" s="301"/>
      <c r="AA10516" s="301"/>
      <c r="AB10516" s="301"/>
      <c r="AC10516" s="301"/>
      <c r="AD10516" s="301"/>
      <c r="AE10516" s="301"/>
      <c r="AF10516" s="301"/>
      <c r="AG10516" s="301"/>
      <c r="AH10516" s="301"/>
      <c r="AI10516" s="301"/>
    </row>
    <row r="10517" spans="18:35" ht="80.099999999999994" customHeight="1" x14ac:dyDescent="0.2">
      <c r="R10517" s="301"/>
      <c r="S10517" s="301"/>
      <c r="T10517" s="301"/>
      <c r="U10517" s="301"/>
      <c r="V10517" s="301"/>
      <c r="W10517" s="301"/>
      <c r="X10517" s="301"/>
      <c r="Y10517" s="301"/>
      <c r="Z10517" s="301"/>
      <c r="AA10517" s="301"/>
      <c r="AB10517" s="301"/>
      <c r="AC10517" s="301"/>
      <c r="AD10517" s="301"/>
      <c r="AE10517" s="301"/>
      <c r="AF10517" s="301"/>
      <c r="AG10517" s="301"/>
      <c r="AH10517" s="301"/>
      <c r="AI10517" s="301"/>
    </row>
    <row r="10518" spans="18:35" ht="80.099999999999994" customHeight="1" x14ac:dyDescent="0.2">
      <c r="R10518" s="301"/>
      <c r="S10518" s="301"/>
      <c r="T10518" s="301"/>
      <c r="U10518" s="301"/>
      <c r="V10518" s="301"/>
      <c r="W10518" s="301"/>
      <c r="X10518" s="301"/>
      <c r="Y10518" s="301"/>
      <c r="Z10518" s="301"/>
      <c r="AA10518" s="301"/>
      <c r="AB10518" s="301"/>
      <c r="AC10518" s="301"/>
      <c r="AD10518" s="301"/>
      <c r="AE10518" s="301"/>
      <c r="AF10518" s="301"/>
      <c r="AG10518" s="301"/>
      <c r="AH10518" s="301"/>
      <c r="AI10518" s="301"/>
    </row>
    <row r="10519" spans="18:35" ht="80.099999999999994" customHeight="1" x14ac:dyDescent="0.2">
      <c r="R10519" s="301"/>
      <c r="S10519" s="301"/>
      <c r="T10519" s="301"/>
      <c r="U10519" s="301"/>
      <c r="V10519" s="301"/>
      <c r="W10519" s="301"/>
      <c r="X10519" s="301"/>
      <c r="Y10519" s="301"/>
      <c r="Z10519" s="301"/>
      <c r="AA10519" s="301"/>
      <c r="AB10519" s="301"/>
      <c r="AC10519" s="301"/>
      <c r="AD10519" s="301"/>
      <c r="AE10519" s="301"/>
      <c r="AF10519" s="301"/>
      <c r="AG10519" s="301"/>
      <c r="AH10519" s="301"/>
      <c r="AI10519" s="301"/>
    </row>
    <row r="10520" spans="18:35" ht="80.099999999999994" customHeight="1" x14ac:dyDescent="0.2">
      <c r="R10520" s="301"/>
      <c r="S10520" s="301"/>
      <c r="T10520" s="301"/>
      <c r="U10520" s="301"/>
      <c r="V10520" s="301"/>
      <c r="W10520" s="301"/>
      <c r="X10520" s="301"/>
      <c r="Y10520" s="301"/>
      <c r="Z10520" s="301"/>
      <c r="AA10520" s="301"/>
      <c r="AB10520" s="301"/>
      <c r="AC10520" s="301"/>
      <c r="AD10520" s="301"/>
      <c r="AE10520" s="301"/>
      <c r="AF10520" s="301"/>
      <c r="AG10520" s="301"/>
      <c r="AH10520" s="301"/>
      <c r="AI10520" s="301"/>
    </row>
    <row r="10521" spans="18:35" ht="80.099999999999994" customHeight="1" x14ac:dyDescent="0.2">
      <c r="R10521" s="301"/>
      <c r="S10521" s="301"/>
      <c r="T10521" s="301"/>
      <c r="U10521" s="301"/>
      <c r="V10521" s="301"/>
      <c r="W10521" s="301"/>
      <c r="X10521" s="301"/>
      <c r="Y10521" s="301"/>
      <c r="Z10521" s="301"/>
      <c r="AA10521" s="301"/>
      <c r="AB10521" s="301"/>
      <c r="AC10521" s="301"/>
      <c r="AD10521" s="301"/>
      <c r="AE10521" s="301"/>
      <c r="AF10521" s="301"/>
      <c r="AG10521" s="301"/>
      <c r="AH10521" s="301"/>
      <c r="AI10521" s="301"/>
    </row>
    <row r="10522" spans="18:35" ht="80.099999999999994" customHeight="1" x14ac:dyDescent="0.2">
      <c r="R10522" s="301"/>
      <c r="S10522" s="301"/>
      <c r="T10522" s="301"/>
      <c r="U10522" s="301"/>
      <c r="V10522" s="301"/>
      <c r="W10522" s="301"/>
      <c r="X10522" s="301"/>
      <c r="Y10522" s="301"/>
      <c r="Z10522" s="301"/>
      <c r="AA10522" s="301"/>
      <c r="AB10522" s="301"/>
      <c r="AC10522" s="301"/>
      <c r="AD10522" s="301"/>
      <c r="AE10522" s="301"/>
      <c r="AF10522" s="301"/>
      <c r="AG10522" s="301"/>
      <c r="AH10522" s="301"/>
      <c r="AI10522" s="301"/>
    </row>
    <row r="10523" spans="18:35" ht="80.099999999999994" customHeight="1" x14ac:dyDescent="0.2">
      <c r="R10523" s="301"/>
      <c r="S10523" s="301"/>
      <c r="T10523" s="301"/>
      <c r="U10523" s="301"/>
      <c r="V10523" s="301"/>
      <c r="W10523" s="301"/>
      <c r="X10523" s="301"/>
      <c r="Y10523" s="301"/>
      <c r="Z10523" s="301"/>
      <c r="AA10523" s="301"/>
      <c r="AB10523" s="301"/>
      <c r="AC10523" s="301"/>
      <c r="AD10523" s="301"/>
      <c r="AE10523" s="301"/>
      <c r="AF10523" s="301"/>
      <c r="AG10523" s="301"/>
      <c r="AH10523" s="301"/>
      <c r="AI10523" s="301"/>
    </row>
    <row r="10524" spans="18:35" ht="80.099999999999994" customHeight="1" x14ac:dyDescent="0.2">
      <c r="R10524" s="301"/>
      <c r="S10524" s="301"/>
      <c r="T10524" s="301"/>
      <c r="U10524" s="301"/>
      <c r="V10524" s="301"/>
      <c r="W10524" s="301"/>
      <c r="X10524" s="301"/>
      <c r="Y10524" s="301"/>
      <c r="Z10524" s="301"/>
      <c r="AA10524" s="301"/>
      <c r="AB10524" s="301"/>
      <c r="AC10524" s="301"/>
      <c r="AD10524" s="301"/>
      <c r="AE10524" s="301"/>
      <c r="AF10524" s="301"/>
      <c r="AG10524" s="301"/>
      <c r="AH10524" s="301"/>
      <c r="AI10524" s="301"/>
    </row>
    <row r="10525" spans="18:35" ht="80.099999999999994" customHeight="1" x14ac:dyDescent="0.2">
      <c r="R10525" s="301"/>
      <c r="S10525" s="301"/>
      <c r="T10525" s="301"/>
      <c r="U10525" s="301"/>
      <c r="V10525" s="301"/>
      <c r="W10525" s="301"/>
      <c r="X10525" s="301"/>
      <c r="Y10525" s="301"/>
      <c r="Z10525" s="301"/>
      <c r="AA10525" s="301"/>
      <c r="AB10525" s="301"/>
      <c r="AC10525" s="301"/>
      <c r="AD10525" s="301"/>
      <c r="AE10525" s="301"/>
      <c r="AF10525" s="301"/>
      <c r="AG10525" s="301"/>
      <c r="AH10525" s="301"/>
      <c r="AI10525" s="301"/>
    </row>
    <row r="10526" spans="18:35" ht="80.099999999999994" customHeight="1" x14ac:dyDescent="0.2">
      <c r="R10526" s="301"/>
      <c r="S10526" s="301"/>
      <c r="T10526" s="301"/>
      <c r="U10526" s="301"/>
      <c r="V10526" s="301"/>
      <c r="W10526" s="301"/>
      <c r="X10526" s="301"/>
      <c r="Y10526" s="301"/>
      <c r="Z10526" s="301"/>
      <c r="AA10526" s="301"/>
      <c r="AB10526" s="301"/>
      <c r="AC10526" s="301"/>
      <c r="AD10526" s="301"/>
      <c r="AE10526" s="301"/>
      <c r="AF10526" s="301"/>
      <c r="AG10526" s="301"/>
      <c r="AH10526" s="301"/>
      <c r="AI10526" s="301"/>
    </row>
    <row r="10527" spans="18:35" ht="80.099999999999994" customHeight="1" x14ac:dyDescent="0.2">
      <c r="R10527" s="301"/>
      <c r="S10527" s="301"/>
      <c r="T10527" s="301"/>
      <c r="U10527" s="301"/>
      <c r="V10527" s="301"/>
      <c r="W10527" s="301"/>
      <c r="X10527" s="301"/>
      <c r="Y10527" s="301"/>
      <c r="Z10527" s="301"/>
      <c r="AA10527" s="301"/>
      <c r="AB10527" s="301"/>
      <c r="AC10527" s="301"/>
      <c r="AD10527" s="301"/>
      <c r="AE10527" s="301"/>
      <c r="AF10527" s="301"/>
      <c r="AG10527" s="301"/>
      <c r="AH10527" s="301"/>
      <c r="AI10527" s="301"/>
    </row>
    <row r="10528" spans="18:35" ht="80.099999999999994" customHeight="1" x14ac:dyDescent="0.2">
      <c r="R10528" s="301"/>
      <c r="S10528" s="301"/>
      <c r="T10528" s="301"/>
      <c r="U10528" s="301"/>
      <c r="V10528" s="301"/>
      <c r="W10528" s="301"/>
      <c r="X10528" s="301"/>
      <c r="Y10528" s="301"/>
      <c r="Z10528" s="301"/>
      <c r="AA10528" s="301"/>
      <c r="AB10528" s="301"/>
      <c r="AC10528" s="301"/>
      <c r="AD10528" s="301"/>
      <c r="AE10528" s="301"/>
      <c r="AF10528" s="301"/>
      <c r="AG10528" s="301"/>
      <c r="AH10528" s="301"/>
      <c r="AI10528" s="301"/>
    </row>
    <row r="10529" spans="18:35" ht="80.099999999999994" customHeight="1" x14ac:dyDescent="0.2">
      <c r="R10529" s="301"/>
      <c r="S10529" s="301"/>
      <c r="T10529" s="301"/>
      <c r="U10529" s="301"/>
      <c r="V10529" s="301"/>
      <c r="W10529" s="301"/>
      <c r="X10529" s="301"/>
      <c r="Y10529" s="301"/>
      <c r="Z10529" s="301"/>
      <c r="AA10529" s="301"/>
      <c r="AB10529" s="301"/>
      <c r="AC10529" s="301"/>
      <c r="AD10529" s="301"/>
      <c r="AE10529" s="301"/>
      <c r="AF10529" s="301"/>
      <c r="AG10529" s="301"/>
      <c r="AH10529" s="301"/>
      <c r="AI10529" s="301"/>
    </row>
    <row r="10530" spans="18:35" ht="80.099999999999994" customHeight="1" x14ac:dyDescent="0.2">
      <c r="R10530" s="301"/>
      <c r="S10530" s="301"/>
      <c r="T10530" s="301"/>
      <c r="U10530" s="301"/>
      <c r="V10530" s="301"/>
      <c r="W10530" s="301"/>
      <c r="X10530" s="301"/>
      <c r="Y10530" s="301"/>
      <c r="Z10530" s="301"/>
      <c r="AA10530" s="301"/>
      <c r="AB10530" s="301"/>
      <c r="AC10530" s="301"/>
      <c r="AD10530" s="301"/>
      <c r="AE10530" s="301"/>
      <c r="AF10530" s="301"/>
      <c r="AG10530" s="301"/>
      <c r="AH10530" s="301"/>
      <c r="AI10530" s="301"/>
    </row>
    <row r="10531" spans="18:35" ht="80.099999999999994" customHeight="1" x14ac:dyDescent="0.2">
      <c r="R10531" s="301"/>
      <c r="S10531" s="301"/>
      <c r="T10531" s="301"/>
      <c r="U10531" s="301"/>
      <c r="V10531" s="301"/>
      <c r="W10531" s="301"/>
      <c r="X10531" s="301"/>
      <c r="Y10531" s="301"/>
      <c r="Z10531" s="301"/>
      <c r="AA10531" s="301"/>
      <c r="AB10531" s="301"/>
      <c r="AC10531" s="301"/>
      <c r="AD10531" s="301"/>
      <c r="AE10531" s="301"/>
      <c r="AF10531" s="301"/>
      <c r="AG10531" s="301"/>
      <c r="AH10531" s="301"/>
      <c r="AI10531" s="301"/>
    </row>
    <row r="10532" spans="18:35" ht="80.099999999999994" customHeight="1" x14ac:dyDescent="0.2">
      <c r="R10532" s="301"/>
      <c r="S10532" s="301"/>
      <c r="T10532" s="301"/>
      <c r="U10532" s="301"/>
      <c r="V10532" s="301"/>
      <c r="W10532" s="301"/>
      <c r="X10532" s="301"/>
      <c r="Y10532" s="301"/>
      <c r="Z10532" s="301"/>
      <c r="AA10532" s="301"/>
      <c r="AB10532" s="301"/>
      <c r="AC10532" s="301"/>
      <c r="AD10532" s="301"/>
      <c r="AE10532" s="301"/>
      <c r="AF10532" s="301"/>
      <c r="AG10532" s="301"/>
      <c r="AH10532" s="301"/>
      <c r="AI10532" s="301"/>
    </row>
    <row r="10533" spans="18:35" ht="80.099999999999994" customHeight="1" x14ac:dyDescent="0.2">
      <c r="R10533" s="301"/>
      <c r="S10533" s="301"/>
      <c r="T10533" s="301"/>
      <c r="U10533" s="301"/>
      <c r="V10533" s="301"/>
      <c r="W10533" s="301"/>
      <c r="X10533" s="301"/>
      <c r="Y10533" s="301"/>
      <c r="Z10533" s="301"/>
      <c r="AA10533" s="301"/>
      <c r="AB10533" s="301"/>
      <c r="AC10533" s="301"/>
      <c r="AD10533" s="301"/>
      <c r="AE10533" s="301"/>
      <c r="AF10533" s="301"/>
      <c r="AG10533" s="301"/>
      <c r="AH10533" s="301"/>
      <c r="AI10533" s="301"/>
    </row>
    <row r="10534" spans="18:35" ht="80.099999999999994" customHeight="1" x14ac:dyDescent="0.2">
      <c r="R10534" s="301"/>
      <c r="S10534" s="301"/>
      <c r="T10534" s="301"/>
      <c r="U10534" s="301"/>
      <c r="V10534" s="301"/>
      <c r="W10534" s="301"/>
      <c r="X10534" s="301"/>
      <c r="Y10534" s="301"/>
      <c r="Z10534" s="301"/>
      <c r="AA10534" s="301"/>
      <c r="AB10534" s="301"/>
      <c r="AC10534" s="301"/>
      <c r="AD10534" s="301"/>
      <c r="AE10534" s="301"/>
      <c r="AF10534" s="301"/>
      <c r="AG10534" s="301"/>
      <c r="AH10534" s="301"/>
      <c r="AI10534" s="301"/>
    </row>
    <row r="10535" spans="18:35" ht="80.099999999999994" customHeight="1" x14ac:dyDescent="0.2">
      <c r="R10535" s="301"/>
      <c r="S10535" s="301"/>
      <c r="T10535" s="301"/>
      <c r="U10535" s="301"/>
      <c r="V10535" s="301"/>
      <c r="W10535" s="301"/>
      <c r="X10535" s="301"/>
      <c r="Y10535" s="301"/>
      <c r="Z10535" s="301"/>
      <c r="AA10535" s="301"/>
      <c r="AB10535" s="301"/>
      <c r="AC10535" s="301"/>
      <c r="AD10535" s="301"/>
      <c r="AE10535" s="301"/>
      <c r="AF10535" s="301"/>
      <c r="AG10535" s="301"/>
      <c r="AH10535" s="301"/>
      <c r="AI10535" s="301"/>
    </row>
    <row r="10536" spans="18:35" ht="80.099999999999994" customHeight="1" x14ac:dyDescent="0.2">
      <c r="R10536" s="301"/>
      <c r="S10536" s="301"/>
      <c r="T10536" s="301"/>
      <c r="U10536" s="301"/>
      <c r="V10536" s="301"/>
      <c r="W10536" s="301"/>
      <c r="X10536" s="301"/>
      <c r="Y10536" s="301"/>
      <c r="Z10536" s="301"/>
      <c r="AA10536" s="301"/>
      <c r="AB10536" s="301"/>
      <c r="AC10536" s="301"/>
      <c r="AD10536" s="301"/>
      <c r="AE10536" s="301"/>
      <c r="AF10536" s="301"/>
      <c r="AG10536" s="301"/>
      <c r="AH10536" s="301"/>
      <c r="AI10536" s="301"/>
    </row>
    <row r="10537" spans="18:35" ht="80.099999999999994" customHeight="1" x14ac:dyDescent="0.2">
      <c r="R10537" s="301"/>
      <c r="S10537" s="301"/>
      <c r="T10537" s="301"/>
      <c r="U10537" s="301"/>
      <c r="V10537" s="301"/>
      <c r="W10537" s="301"/>
      <c r="X10537" s="301"/>
      <c r="Y10537" s="301"/>
      <c r="Z10537" s="301"/>
      <c r="AA10537" s="301"/>
      <c r="AB10537" s="301"/>
      <c r="AC10537" s="301"/>
      <c r="AD10537" s="301"/>
      <c r="AE10537" s="301"/>
      <c r="AF10537" s="301"/>
      <c r="AG10537" s="301"/>
      <c r="AH10537" s="301"/>
      <c r="AI10537" s="301"/>
    </row>
    <row r="10538" spans="18:35" ht="80.099999999999994" customHeight="1" x14ac:dyDescent="0.2">
      <c r="R10538" s="301"/>
      <c r="S10538" s="301"/>
      <c r="T10538" s="301"/>
      <c r="U10538" s="301"/>
      <c r="V10538" s="301"/>
      <c r="W10538" s="301"/>
      <c r="X10538" s="301"/>
      <c r="Y10538" s="301"/>
      <c r="Z10538" s="301"/>
      <c r="AA10538" s="301"/>
      <c r="AB10538" s="301"/>
      <c r="AC10538" s="301"/>
      <c r="AD10538" s="301"/>
      <c r="AE10538" s="301"/>
      <c r="AF10538" s="301"/>
      <c r="AG10538" s="301"/>
      <c r="AH10538" s="301"/>
      <c r="AI10538" s="301"/>
    </row>
    <row r="10539" spans="18:35" ht="80.099999999999994" customHeight="1" x14ac:dyDescent="0.2">
      <c r="R10539" s="301"/>
      <c r="S10539" s="301"/>
      <c r="T10539" s="301"/>
      <c r="U10539" s="301"/>
      <c r="V10539" s="301"/>
      <c r="W10539" s="301"/>
      <c r="X10539" s="301"/>
      <c r="Y10539" s="301"/>
      <c r="Z10539" s="301"/>
      <c r="AA10539" s="301"/>
      <c r="AB10539" s="301"/>
      <c r="AC10539" s="301"/>
      <c r="AD10539" s="301"/>
      <c r="AE10539" s="301"/>
      <c r="AF10539" s="301"/>
      <c r="AG10539" s="301"/>
      <c r="AH10539" s="301"/>
      <c r="AI10539" s="301"/>
    </row>
    <row r="10540" spans="18:35" ht="80.099999999999994" customHeight="1" x14ac:dyDescent="0.2">
      <c r="R10540" s="301"/>
      <c r="S10540" s="301"/>
      <c r="T10540" s="301"/>
      <c r="U10540" s="301"/>
      <c r="V10540" s="301"/>
      <c r="W10540" s="301"/>
      <c r="X10540" s="301"/>
      <c r="Y10540" s="301"/>
      <c r="Z10540" s="301"/>
      <c r="AA10540" s="301"/>
      <c r="AB10540" s="301"/>
      <c r="AC10540" s="301"/>
      <c r="AD10540" s="301"/>
      <c r="AE10540" s="301"/>
      <c r="AF10540" s="301"/>
      <c r="AG10540" s="301"/>
      <c r="AH10540" s="301"/>
      <c r="AI10540" s="301"/>
    </row>
    <row r="10541" spans="18:35" ht="80.099999999999994" customHeight="1" x14ac:dyDescent="0.2">
      <c r="R10541" s="301"/>
      <c r="S10541" s="301"/>
      <c r="T10541" s="301"/>
      <c r="U10541" s="301"/>
      <c r="V10541" s="301"/>
      <c r="W10541" s="301"/>
      <c r="X10541" s="301"/>
      <c r="Y10541" s="301"/>
      <c r="Z10541" s="301"/>
      <c r="AA10541" s="301"/>
      <c r="AB10541" s="301"/>
      <c r="AC10541" s="301"/>
      <c r="AD10541" s="301"/>
      <c r="AE10541" s="301"/>
      <c r="AF10541" s="301"/>
      <c r="AG10541" s="301"/>
      <c r="AH10541" s="301"/>
      <c r="AI10541" s="301"/>
    </row>
    <row r="10542" spans="18:35" ht="80.099999999999994" customHeight="1" x14ac:dyDescent="0.2">
      <c r="R10542" s="301"/>
      <c r="S10542" s="301"/>
      <c r="T10542" s="301"/>
      <c r="U10542" s="301"/>
      <c r="V10542" s="301"/>
      <c r="W10542" s="301"/>
      <c r="X10542" s="301"/>
      <c r="Y10542" s="301"/>
      <c r="Z10542" s="301"/>
      <c r="AA10542" s="301"/>
      <c r="AB10542" s="301"/>
      <c r="AC10542" s="301"/>
      <c r="AD10542" s="301"/>
      <c r="AE10542" s="301"/>
      <c r="AF10542" s="301"/>
      <c r="AG10542" s="301"/>
      <c r="AH10542" s="301"/>
      <c r="AI10542" s="301"/>
    </row>
    <row r="10543" spans="18:35" ht="80.099999999999994" customHeight="1" x14ac:dyDescent="0.2">
      <c r="R10543" s="301"/>
      <c r="S10543" s="301"/>
      <c r="T10543" s="301"/>
      <c r="U10543" s="301"/>
      <c r="V10543" s="301"/>
      <c r="W10543" s="301"/>
      <c r="X10543" s="301"/>
      <c r="Y10543" s="301"/>
      <c r="Z10543" s="301"/>
      <c r="AA10543" s="301"/>
      <c r="AB10543" s="301"/>
      <c r="AC10543" s="301"/>
      <c r="AD10543" s="301"/>
      <c r="AE10543" s="301"/>
      <c r="AF10543" s="301"/>
      <c r="AG10543" s="301"/>
      <c r="AH10543" s="301"/>
      <c r="AI10543" s="301"/>
    </row>
    <row r="10544" spans="18:35" ht="80.099999999999994" customHeight="1" x14ac:dyDescent="0.2">
      <c r="R10544" s="301"/>
      <c r="S10544" s="301"/>
      <c r="T10544" s="301"/>
      <c r="U10544" s="301"/>
      <c r="V10544" s="301"/>
      <c r="W10544" s="301"/>
      <c r="X10544" s="301"/>
      <c r="Y10544" s="301"/>
      <c r="Z10544" s="301"/>
      <c r="AA10544" s="301"/>
      <c r="AB10544" s="301"/>
      <c r="AC10544" s="301"/>
      <c r="AD10544" s="301"/>
      <c r="AE10544" s="301"/>
      <c r="AF10544" s="301"/>
      <c r="AG10544" s="301"/>
      <c r="AH10544" s="301"/>
      <c r="AI10544" s="301"/>
    </row>
    <row r="10545" spans="18:35" ht="80.099999999999994" customHeight="1" x14ac:dyDescent="0.2">
      <c r="R10545" s="301"/>
      <c r="S10545" s="301"/>
      <c r="T10545" s="301"/>
      <c r="U10545" s="301"/>
      <c r="V10545" s="301"/>
      <c r="W10545" s="301"/>
      <c r="X10545" s="301"/>
      <c r="Y10545" s="301"/>
      <c r="Z10545" s="301"/>
      <c r="AA10545" s="301"/>
      <c r="AB10545" s="301"/>
      <c r="AC10545" s="301"/>
      <c r="AD10545" s="301"/>
      <c r="AE10545" s="301"/>
      <c r="AF10545" s="301"/>
      <c r="AG10545" s="301"/>
      <c r="AH10545" s="301"/>
      <c r="AI10545" s="301"/>
    </row>
    <row r="10546" spans="18:35" ht="80.099999999999994" customHeight="1" x14ac:dyDescent="0.2">
      <c r="R10546" s="301"/>
      <c r="S10546" s="301"/>
      <c r="T10546" s="301"/>
      <c r="U10546" s="301"/>
      <c r="V10546" s="301"/>
      <c r="W10546" s="301"/>
      <c r="X10546" s="301"/>
      <c r="Y10546" s="301"/>
      <c r="Z10546" s="301"/>
      <c r="AA10546" s="301"/>
      <c r="AB10546" s="301"/>
      <c r="AC10546" s="301"/>
      <c r="AD10546" s="301"/>
      <c r="AE10546" s="301"/>
      <c r="AF10546" s="301"/>
      <c r="AG10546" s="301"/>
      <c r="AH10546" s="301"/>
      <c r="AI10546" s="301"/>
    </row>
    <row r="10547" spans="18:35" ht="80.099999999999994" customHeight="1" x14ac:dyDescent="0.2">
      <c r="R10547" s="301"/>
      <c r="S10547" s="301"/>
      <c r="T10547" s="301"/>
      <c r="U10547" s="301"/>
      <c r="V10547" s="301"/>
      <c r="W10547" s="301"/>
      <c r="X10547" s="301"/>
      <c r="Y10547" s="301"/>
      <c r="Z10547" s="301"/>
      <c r="AA10547" s="301"/>
      <c r="AB10547" s="301"/>
      <c r="AC10547" s="301"/>
      <c r="AD10547" s="301"/>
      <c r="AE10547" s="301"/>
      <c r="AF10547" s="301"/>
      <c r="AG10547" s="301"/>
      <c r="AH10547" s="301"/>
      <c r="AI10547" s="301"/>
    </row>
    <row r="10548" spans="18:35" ht="80.099999999999994" customHeight="1" x14ac:dyDescent="0.2">
      <c r="R10548" s="301"/>
      <c r="S10548" s="301"/>
      <c r="T10548" s="301"/>
      <c r="U10548" s="301"/>
      <c r="V10548" s="301"/>
      <c r="W10548" s="301"/>
      <c r="X10548" s="301"/>
      <c r="Y10548" s="301"/>
      <c r="Z10548" s="301"/>
      <c r="AA10548" s="301"/>
      <c r="AB10548" s="301"/>
      <c r="AC10548" s="301"/>
      <c r="AD10548" s="301"/>
      <c r="AE10548" s="301"/>
      <c r="AF10548" s="301"/>
      <c r="AG10548" s="301"/>
      <c r="AH10548" s="301"/>
      <c r="AI10548" s="301"/>
    </row>
    <row r="10549" spans="18:35" ht="80.099999999999994" customHeight="1" x14ac:dyDescent="0.2">
      <c r="R10549" s="301"/>
      <c r="S10549" s="301"/>
      <c r="T10549" s="301"/>
      <c r="U10549" s="301"/>
      <c r="V10549" s="301"/>
      <c r="W10549" s="301"/>
      <c r="X10549" s="301"/>
      <c r="Y10549" s="301"/>
      <c r="Z10549" s="301"/>
      <c r="AA10549" s="301"/>
      <c r="AB10549" s="301"/>
      <c r="AC10549" s="301"/>
      <c r="AD10549" s="301"/>
      <c r="AE10549" s="301"/>
      <c r="AF10549" s="301"/>
      <c r="AG10549" s="301"/>
      <c r="AH10549" s="301"/>
      <c r="AI10549" s="301"/>
    </row>
    <row r="10550" spans="18:35" ht="80.099999999999994" customHeight="1" x14ac:dyDescent="0.2">
      <c r="R10550" s="301"/>
      <c r="S10550" s="301"/>
      <c r="T10550" s="301"/>
      <c r="U10550" s="301"/>
      <c r="V10550" s="301"/>
      <c r="W10550" s="301"/>
      <c r="X10550" s="301"/>
      <c r="Y10550" s="301"/>
      <c r="Z10550" s="301"/>
      <c r="AA10550" s="301"/>
      <c r="AB10550" s="301"/>
      <c r="AC10550" s="301"/>
      <c r="AD10550" s="301"/>
      <c r="AE10550" s="301"/>
      <c r="AF10550" s="301"/>
      <c r="AG10550" s="301"/>
      <c r="AH10550" s="301"/>
      <c r="AI10550" s="301"/>
    </row>
    <row r="10551" spans="18:35" ht="80.099999999999994" customHeight="1" x14ac:dyDescent="0.2">
      <c r="R10551" s="301"/>
      <c r="S10551" s="301"/>
      <c r="T10551" s="301"/>
      <c r="U10551" s="301"/>
      <c r="V10551" s="301"/>
      <c r="W10551" s="301"/>
      <c r="X10551" s="301"/>
      <c r="Y10551" s="301"/>
      <c r="Z10551" s="301"/>
      <c r="AA10551" s="301"/>
      <c r="AB10551" s="301"/>
      <c r="AC10551" s="301"/>
      <c r="AD10551" s="301"/>
      <c r="AE10551" s="301"/>
      <c r="AF10551" s="301"/>
      <c r="AG10551" s="301"/>
      <c r="AH10551" s="301"/>
      <c r="AI10551" s="301"/>
    </row>
    <row r="10552" spans="18:35" ht="80.099999999999994" customHeight="1" x14ac:dyDescent="0.2">
      <c r="R10552" s="301"/>
      <c r="S10552" s="301"/>
      <c r="T10552" s="301"/>
      <c r="U10552" s="301"/>
      <c r="V10552" s="301"/>
      <c r="W10552" s="301"/>
      <c r="X10552" s="301"/>
      <c r="Y10552" s="301"/>
      <c r="Z10552" s="301"/>
      <c r="AA10552" s="301"/>
      <c r="AB10552" s="301"/>
      <c r="AC10552" s="301"/>
      <c r="AD10552" s="301"/>
      <c r="AE10552" s="301"/>
      <c r="AF10552" s="301"/>
      <c r="AG10552" s="301"/>
      <c r="AH10552" s="301"/>
      <c r="AI10552" s="301"/>
    </row>
    <row r="10553" spans="18:35" ht="80.099999999999994" customHeight="1" x14ac:dyDescent="0.2">
      <c r="R10553" s="301"/>
      <c r="S10553" s="301"/>
      <c r="T10553" s="301"/>
      <c r="U10553" s="301"/>
      <c r="V10553" s="301"/>
      <c r="W10553" s="301"/>
      <c r="X10553" s="301"/>
      <c r="Y10553" s="301"/>
      <c r="Z10553" s="301"/>
      <c r="AA10553" s="301"/>
      <c r="AB10553" s="301"/>
      <c r="AC10553" s="301"/>
      <c r="AD10553" s="301"/>
      <c r="AE10553" s="301"/>
      <c r="AF10553" s="301"/>
      <c r="AG10553" s="301"/>
      <c r="AH10553" s="301"/>
      <c r="AI10553" s="301"/>
    </row>
    <row r="10554" spans="18:35" ht="80.099999999999994" customHeight="1" x14ac:dyDescent="0.2">
      <c r="R10554" s="301"/>
      <c r="S10554" s="301"/>
      <c r="T10554" s="301"/>
      <c r="U10554" s="301"/>
      <c r="V10554" s="301"/>
      <c r="W10554" s="301"/>
      <c r="X10554" s="301"/>
      <c r="Y10554" s="301"/>
      <c r="Z10554" s="301"/>
      <c r="AA10554" s="301"/>
      <c r="AB10554" s="301"/>
      <c r="AC10554" s="301"/>
      <c r="AD10554" s="301"/>
      <c r="AE10554" s="301"/>
      <c r="AF10554" s="301"/>
      <c r="AG10554" s="301"/>
      <c r="AH10554" s="301"/>
      <c r="AI10554" s="301"/>
    </row>
    <row r="10555" spans="18:35" ht="80.099999999999994" customHeight="1" x14ac:dyDescent="0.2">
      <c r="R10555" s="301"/>
      <c r="S10555" s="301"/>
      <c r="T10555" s="301"/>
      <c r="U10555" s="301"/>
      <c r="V10555" s="301"/>
      <c r="W10555" s="301"/>
      <c r="X10555" s="301"/>
      <c r="Y10555" s="301"/>
      <c r="Z10555" s="301"/>
      <c r="AA10555" s="301"/>
      <c r="AB10555" s="301"/>
      <c r="AC10555" s="301"/>
      <c r="AD10555" s="301"/>
      <c r="AE10555" s="301"/>
      <c r="AF10555" s="301"/>
      <c r="AG10555" s="301"/>
      <c r="AH10555" s="301"/>
      <c r="AI10555" s="301"/>
    </row>
    <row r="10556" spans="18:35" ht="80.099999999999994" customHeight="1" x14ac:dyDescent="0.2">
      <c r="R10556" s="301"/>
      <c r="S10556" s="301"/>
      <c r="T10556" s="301"/>
      <c r="U10556" s="301"/>
      <c r="V10556" s="301"/>
      <c r="W10556" s="301"/>
      <c r="X10556" s="301"/>
      <c r="Y10556" s="301"/>
      <c r="Z10556" s="301"/>
      <c r="AA10556" s="301"/>
      <c r="AB10556" s="301"/>
      <c r="AC10556" s="301"/>
      <c r="AD10556" s="301"/>
      <c r="AE10556" s="301"/>
      <c r="AF10556" s="301"/>
      <c r="AG10556" s="301"/>
      <c r="AH10556" s="301"/>
      <c r="AI10556" s="301"/>
    </row>
    <row r="10557" spans="18:35" ht="80.099999999999994" customHeight="1" x14ac:dyDescent="0.2">
      <c r="R10557" s="301"/>
      <c r="S10557" s="301"/>
      <c r="T10557" s="301"/>
      <c r="U10557" s="301"/>
      <c r="V10557" s="301"/>
      <c r="W10557" s="301"/>
      <c r="X10557" s="301"/>
      <c r="Y10557" s="301"/>
      <c r="Z10557" s="301"/>
      <c r="AA10557" s="301"/>
      <c r="AB10557" s="301"/>
      <c r="AC10557" s="301"/>
      <c r="AD10557" s="301"/>
      <c r="AE10557" s="301"/>
      <c r="AF10557" s="301"/>
      <c r="AG10557" s="301"/>
      <c r="AH10557" s="301"/>
      <c r="AI10557" s="301"/>
    </row>
    <row r="10558" spans="18:35" ht="80.099999999999994" customHeight="1" x14ac:dyDescent="0.2">
      <c r="R10558" s="301"/>
      <c r="S10558" s="301"/>
      <c r="T10558" s="301"/>
      <c r="U10558" s="301"/>
      <c r="V10558" s="301"/>
      <c r="W10558" s="301"/>
      <c r="X10558" s="301"/>
      <c r="Y10558" s="301"/>
      <c r="Z10558" s="301"/>
      <c r="AA10558" s="301"/>
      <c r="AB10558" s="301"/>
      <c r="AC10558" s="301"/>
      <c r="AD10558" s="301"/>
      <c r="AE10558" s="301"/>
      <c r="AF10558" s="301"/>
      <c r="AG10558" s="301"/>
      <c r="AH10558" s="301"/>
      <c r="AI10558" s="301"/>
    </row>
    <row r="10559" spans="18:35" ht="80.099999999999994" customHeight="1" x14ac:dyDescent="0.2">
      <c r="R10559" s="301"/>
      <c r="S10559" s="301"/>
      <c r="T10559" s="301"/>
      <c r="U10559" s="301"/>
      <c r="V10559" s="301"/>
      <c r="W10559" s="301"/>
      <c r="X10559" s="301"/>
      <c r="Y10559" s="301"/>
      <c r="Z10559" s="301"/>
      <c r="AA10559" s="301"/>
      <c r="AB10559" s="301"/>
      <c r="AC10559" s="301"/>
      <c r="AD10559" s="301"/>
      <c r="AE10559" s="301"/>
      <c r="AF10559" s="301"/>
      <c r="AG10559" s="301"/>
      <c r="AH10559" s="301"/>
      <c r="AI10559" s="301"/>
    </row>
    <row r="10560" spans="18:35" ht="80.099999999999994" customHeight="1" x14ac:dyDescent="0.2">
      <c r="R10560" s="301"/>
      <c r="S10560" s="301"/>
      <c r="T10560" s="301"/>
      <c r="U10560" s="301"/>
      <c r="V10560" s="301"/>
      <c r="W10560" s="301"/>
      <c r="X10560" s="301"/>
      <c r="Y10560" s="301"/>
      <c r="Z10560" s="301"/>
      <c r="AA10560" s="301"/>
      <c r="AB10560" s="301"/>
      <c r="AC10560" s="301"/>
      <c r="AD10560" s="301"/>
      <c r="AE10560" s="301"/>
      <c r="AF10560" s="301"/>
      <c r="AG10560" s="301"/>
      <c r="AH10560" s="301"/>
      <c r="AI10560" s="301"/>
    </row>
    <row r="10561" spans="18:35" ht="80.099999999999994" customHeight="1" x14ac:dyDescent="0.2">
      <c r="R10561" s="301"/>
      <c r="S10561" s="301"/>
      <c r="T10561" s="301"/>
      <c r="U10561" s="301"/>
      <c r="V10561" s="301"/>
      <c r="W10561" s="301"/>
      <c r="X10561" s="301"/>
      <c r="Y10561" s="301"/>
      <c r="Z10561" s="301"/>
      <c r="AA10561" s="301"/>
      <c r="AB10561" s="301"/>
      <c r="AC10561" s="301"/>
      <c r="AD10561" s="301"/>
      <c r="AE10561" s="301"/>
      <c r="AF10561" s="301"/>
      <c r="AG10561" s="301"/>
      <c r="AH10561" s="301"/>
      <c r="AI10561" s="301"/>
    </row>
    <row r="10562" spans="18:35" ht="80.099999999999994" customHeight="1" x14ac:dyDescent="0.2">
      <c r="R10562" s="301"/>
      <c r="S10562" s="301"/>
      <c r="T10562" s="301"/>
      <c r="U10562" s="301"/>
      <c r="V10562" s="301"/>
      <c r="W10562" s="301"/>
      <c r="X10562" s="301"/>
      <c r="Y10562" s="301"/>
      <c r="Z10562" s="301"/>
      <c r="AA10562" s="301"/>
      <c r="AB10562" s="301"/>
      <c r="AC10562" s="301"/>
      <c r="AD10562" s="301"/>
      <c r="AE10562" s="301"/>
      <c r="AF10562" s="301"/>
      <c r="AG10562" s="301"/>
      <c r="AH10562" s="301"/>
      <c r="AI10562" s="301"/>
    </row>
    <row r="10563" spans="18:35" ht="80.099999999999994" customHeight="1" x14ac:dyDescent="0.2">
      <c r="R10563" s="301"/>
      <c r="S10563" s="301"/>
      <c r="T10563" s="301"/>
      <c r="U10563" s="301"/>
      <c r="V10563" s="301"/>
      <c r="W10563" s="301"/>
      <c r="X10563" s="301"/>
      <c r="Y10563" s="301"/>
      <c r="Z10563" s="301"/>
      <c r="AA10563" s="301"/>
      <c r="AB10563" s="301"/>
      <c r="AC10563" s="301"/>
      <c r="AD10563" s="301"/>
      <c r="AE10563" s="301"/>
      <c r="AF10563" s="301"/>
      <c r="AG10563" s="301"/>
      <c r="AH10563" s="301"/>
      <c r="AI10563" s="301"/>
    </row>
    <row r="10564" spans="18:35" ht="80.099999999999994" customHeight="1" x14ac:dyDescent="0.2">
      <c r="R10564" s="301"/>
      <c r="S10564" s="301"/>
      <c r="T10564" s="301"/>
      <c r="U10564" s="301"/>
      <c r="V10564" s="301"/>
      <c r="W10564" s="301"/>
      <c r="X10564" s="301"/>
      <c r="Y10564" s="301"/>
      <c r="Z10564" s="301"/>
      <c r="AA10564" s="301"/>
      <c r="AB10564" s="301"/>
      <c r="AC10564" s="301"/>
      <c r="AD10564" s="301"/>
      <c r="AE10564" s="301"/>
      <c r="AF10564" s="301"/>
      <c r="AG10564" s="301"/>
      <c r="AH10564" s="301"/>
      <c r="AI10564" s="301"/>
    </row>
    <row r="10565" spans="18:35" ht="80.099999999999994" customHeight="1" x14ac:dyDescent="0.2">
      <c r="R10565" s="301"/>
      <c r="S10565" s="301"/>
      <c r="T10565" s="301"/>
      <c r="U10565" s="301"/>
      <c r="V10565" s="301"/>
      <c r="W10565" s="301"/>
      <c r="X10565" s="301"/>
      <c r="Y10565" s="301"/>
      <c r="Z10565" s="301"/>
      <c r="AA10565" s="301"/>
      <c r="AB10565" s="301"/>
      <c r="AC10565" s="301"/>
      <c r="AD10565" s="301"/>
      <c r="AE10565" s="301"/>
      <c r="AF10565" s="301"/>
      <c r="AG10565" s="301"/>
      <c r="AH10565" s="301"/>
      <c r="AI10565" s="301"/>
    </row>
    <row r="10566" spans="18:35" ht="80.099999999999994" customHeight="1" x14ac:dyDescent="0.2">
      <c r="R10566" s="301"/>
      <c r="S10566" s="301"/>
      <c r="T10566" s="301"/>
      <c r="U10566" s="301"/>
      <c r="V10566" s="301"/>
      <c r="W10566" s="301"/>
      <c r="X10566" s="301"/>
      <c r="Y10566" s="301"/>
      <c r="Z10566" s="301"/>
      <c r="AA10566" s="301"/>
      <c r="AB10566" s="301"/>
      <c r="AC10566" s="301"/>
      <c r="AD10566" s="301"/>
      <c r="AE10566" s="301"/>
      <c r="AF10566" s="301"/>
      <c r="AG10566" s="301"/>
      <c r="AH10566" s="301"/>
      <c r="AI10566" s="301"/>
    </row>
    <row r="10567" spans="18:35" ht="80.099999999999994" customHeight="1" x14ac:dyDescent="0.2">
      <c r="R10567" s="301"/>
      <c r="S10567" s="301"/>
      <c r="T10567" s="301"/>
      <c r="U10567" s="301"/>
      <c r="V10567" s="301"/>
      <c r="W10567" s="301"/>
      <c r="X10567" s="301"/>
      <c r="Y10567" s="301"/>
      <c r="Z10567" s="301"/>
      <c r="AA10567" s="301"/>
      <c r="AB10567" s="301"/>
      <c r="AC10567" s="301"/>
      <c r="AD10567" s="301"/>
      <c r="AE10567" s="301"/>
      <c r="AF10567" s="301"/>
      <c r="AG10567" s="301"/>
      <c r="AH10567" s="301"/>
      <c r="AI10567" s="301"/>
    </row>
    <row r="10568" spans="18:35" ht="80.099999999999994" customHeight="1" x14ac:dyDescent="0.2">
      <c r="R10568" s="301"/>
      <c r="S10568" s="301"/>
      <c r="T10568" s="301"/>
      <c r="U10568" s="301"/>
      <c r="V10568" s="301"/>
      <c r="W10568" s="301"/>
      <c r="X10568" s="301"/>
      <c r="Y10568" s="301"/>
      <c r="Z10568" s="301"/>
      <c r="AA10568" s="301"/>
      <c r="AB10568" s="301"/>
      <c r="AC10568" s="301"/>
      <c r="AD10568" s="301"/>
      <c r="AE10568" s="301"/>
      <c r="AF10568" s="301"/>
      <c r="AG10568" s="301"/>
      <c r="AH10568" s="301"/>
      <c r="AI10568" s="301"/>
    </row>
    <row r="10569" spans="18:35" ht="80.099999999999994" customHeight="1" x14ac:dyDescent="0.2">
      <c r="R10569" s="301"/>
      <c r="S10569" s="301"/>
      <c r="T10569" s="301"/>
      <c r="U10569" s="301"/>
      <c r="V10569" s="301"/>
      <c r="W10569" s="301"/>
      <c r="X10569" s="301"/>
      <c r="Y10569" s="301"/>
      <c r="Z10569" s="301"/>
      <c r="AA10569" s="301"/>
      <c r="AB10569" s="301"/>
      <c r="AC10569" s="301"/>
      <c r="AD10569" s="301"/>
      <c r="AE10569" s="301"/>
      <c r="AF10569" s="301"/>
      <c r="AG10569" s="301"/>
      <c r="AH10569" s="301"/>
      <c r="AI10569" s="301"/>
    </row>
    <row r="10570" spans="18:35" ht="80.099999999999994" customHeight="1" x14ac:dyDescent="0.2">
      <c r="R10570" s="301"/>
      <c r="S10570" s="301"/>
      <c r="T10570" s="301"/>
      <c r="U10570" s="301"/>
      <c r="V10570" s="301"/>
      <c r="W10570" s="301"/>
      <c r="X10570" s="301"/>
      <c r="Y10570" s="301"/>
      <c r="Z10570" s="301"/>
      <c r="AA10570" s="301"/>
      <c r="AB10570" s="301"/>
      <c r="AC10570" s="301"/>
      <c r="AD10570" s="301"/>
      <c r="AE10570" s="301"/>
      <c r="AF10570" s="301"/>
      <c r="AG10570" s="301"/>
      <c r="AH10570" s="301"/>
      <c r="AI10570" s="301"/>
    </row>
    <row r="10571" spans="18:35" ht="80.099999999999994" customHeight="1" x14ac:dyDescent="0.2">
      <c r="R10571" s="301"/>
      <c r="S10571" s="301"/>
      <c r="T10571" s="301"/>
      <c r="U10571" s="301"/>
      <c r="V10571" s="301"/>
      <c r="W10571" s="301"/>
      <c r="X10571" s="301"/>
      <c r="Y10571" s="301"/>
      <c r="Z10571" s="301"/>
      <c r="AA10571" s="301"/>
      <c r="AB10571" s="301"/>
      <c r="AC10571" s="301"/>
      <c r="AD10571" s="301"/>
      <c r="AE10571" s="301"/>
      <c r="AF10571" s="301"/>
      <c r="AG10571" s="301"/>
      <c r="AH10571" s="301"/>
      <c r="AI10571" s="301"/>
    </row>
    <row r="10572" spans="18:35" ht="80.099999999999994" customHeight="1" x14ac:dyDescent="0.2">
      <c r="R10572" s="301"/>
      <c r="S10572" s="301"/>
      <c r="T10572" s="301"/>
      <c r="U10572" s="301"/>
      <c r="V10572" s="301"/>
      <c r="W10572" s="301"/>
      <c r="X10572" s="301"/>
      <c r="Y10572" s="301"/>
      <c r="Z10572" s="301"/>
      <c r="AA10572" s="301"/>
      <c r="AB10572" s="301"/>
      <c r="AC10572" s="301"/>
      <c r="AD10572" s="301"/>
      <c r="AE10572" s="301"/>
      <c r="AF10572" s="301"/>
      <c r="AG10572" s="301"/>
      <c r="AH10572" s="301"/>
      <c r="AI10572" s="301"/>
    </row>
    <row r="10573" spans="18:35" ht="80.099999999999994" customHeight="1" x14ac:dyDescent="0.2">
      <c r="R10573" s="301"/>
      <c r="S10573" s="301"/>
      <c r="T10573" s="301"/>
      <c r="U10573" s="301"/>
      <c r="V10573" s="301"/>
      <c r="W10573" s="301"/>
      <c r="X10573" s="301"/>
      <c r="Y10573" s="301"/>
      <c r="Z10573" s="301"/>
      <c r="AA10573" s="301"/>
      <c r="AB10573" s="301"/>
      <c r="AC10573" s="301"/>
      <c r="AD10573" s="301"/>
      <c r="AE10573" s="301"/>
      <c r="AF10573" s="301"/>
      <c r="AG10573" s="301"/>
      <c r="AH10573" s="301"/>
      <c r="AI10573" s="301"/>
    </row>
    <row r="10574" spans="18:35" ht="80.099999999999994" customHeight="1" x14ac:dyDescent="0.2">
      <c r="R10574" s="301"/>
      <c r="S10574" s="301"/>
      <c r="T10574" s="301"/>
      <c r="U10574" s="301"/>
      <c r="V10574" s="301"/>
      <c r="W10574" s="301"/>
      <c r="X10574" s="301"/>
      <c r="Y10574" s="301"/>
      <c r="Z10574" s="301"/>
      <c r="AA10574" s="301"/>
      <c r="AB10574" s="301"/>
      <c r="AC10574" s="301"/>
      <c r="AD10574" s="301"/>
      <c r="AE10574" s="301"/>
      <c r="AF10574" s="301"/>
      <c r="AG10574" s="301"/>
      <c r="AH10574" s="301"/>
      <c r="AI10574" s="301"/>
    </row>
    <row r="10575" spans="18:35" ht="80.099999999999994" customHeight="1" x14ac:dyDescent="0.2">
      <c r="R10575" s="301"/>
      <c r="S10575" s="301"/>
      <c r="T10575" s="301"/>
      <c r="U10575" s="301"/>
      <c r="V10575" s="301"/>
      <c r="W10575" s="301"/>
      <c r="X10575" s="301"/>
      <c r="Y10575" s="301"/>
      <c r="Z10575" s="301"/>
      <c r="AA10575" s="301"/>
      <c r="AB10575" s="301"/>
      <c r="AC10575" s="301"/>
      <c r="AD10575" s="301"/>
      <c r="AE10575" s="301"/>
      <c r="AF10575" s="301"/>
      <c r="AG10575" s="301"/>
      <c r="AH10575" s="301"/>
      <c r="AI10575" s="301"/>
    </row>
    <row r="10576" spans="18:35" ht="80.099999999999994" customHeight="1" x14ac:dyDescent="0.2">
      <c r="R10576" s="301"/>
      <c r="S10576" s="301"/>
      <c r="T10576" s="301"/>
      <c r="U10576" s="301"/>
      <c r="V10576" s="301"/>
      <c r="W10576" s="301"/>
      <c r="X10576" s="301"/>
      <c r="Y10576" s="301"/>
      <c r="Z10576" s="301"/>
      <c r="AA10576" s="301"/>
      <c r="AB10576" s="301"/>
      <c r="AC10576" s="301"/>
      <c r="AD10576" s="301"/>
      <c r="AE10576" s="301"/>
      <c r="AF10576" s="301"/>
      <c r="AG10576" s="301"/>
      <c r="AH10576" s="301"/>
      <c r="AI10576" s="301"/>
    </row>
    <row r="10577" spans="18:35" ht="80.099999999999994" customHeight="1" x14ac:dyDescent="0.2">
      <c r="R10577" s="301"/>
      <c r="S10577" s="301"/>
      <c r="T10577" s="301"/>
      <c r="U10577" s="301"/>
      <c r="V10577" s="301"/>
      <c r="W10577" s="301"/>
      <c r="X10577" s="301"/>
      <c r="Y10577" s="301"/>
      <c r="Z10577" s="301"/>
      <c r="AA10577" s="301"/>
      <c r="AB10577" s="301"/>
      <c r="AC10577" s="301"/>
      <c r="AD10577" s="301"/>
      <c r="AE10577" s="301"/>
      <c r="AF10577" s="301"/>
      <c r="AG10577" s="301"/>
      <c r="AH10577" s="301"/>
      <c r="AI10577" s="301"/>
    </row>
    <row r="10578" spans="18:35" ht="80.099999999999994" customHeight="1" x14ac:dyDescent="0.2">
      <c r="R10578" s="301"/>
      <c r="S10578" s="301"/>
      <c r="T10578" s="301"/>
      <c r="U10578" s="301"/>
      <c r="V10578" s="301"/>
      <c r="W10578" s="301"/>
      <c r="X10578" s="301"/>
      <c r="Y10578" s="301"/>
      <c r="Z10578" s="301"/>
      <c r="AA10578" s="301"/>
      <c r="AB10578" s="301"/>
      <c r="AC10578" s="301"/>
      <c r="AD10578" s="301"/>
      <c r="AE10578" s="301"/>
      <c r="AF10578" s="301"/>
      <c r="AG10578" s="301"/>
      <c r="AH10578" s="301"/>
      <c r="AI10578" s="301"/>
    </row>
    <row r="10579" spans="18:35" ht="80.099999999999994" customHeight="1" x14ac:dyDescent="0.2">
      <c r="R10579" s="301"/>
      <c r="S10579" s="301"/>
      <c r="T10579" s="301"/>
      <c r="U10579" s="301"/>
      <c r="V10579" s="301"/>
      <c r="W10579" s="301"/>
      <c r="X10579" s="301"/>
      <c r="Y10579" s="301"/>
      <c r="Z10579" s="301"/>
      <c r="AA10579" s="301"/>
      <c r="AB10579" s="301"/>
      <c r="AC10579" s="301"/>
      <c r="AD10579" s="301"/>
      <c r="AE10579" s="301"/>
      <c r="AF10579" s="301"/>
      <c r="AG10579" s="301"/>
      <c r="AH10579" s="301"/>
      <c r="AI10579" s="301"/>
    </row>
    <row r="10580" spans="18:35" ht="80.099999999999994" customHeight="1" x14ac:dyDescent="0.2">
      <c r="R10580" s="301"/>
      <c r="S10580" s="301"/>
      <c r="T10580" s="301"/>
      <c r="U10580" s="301"/>
      <c r="V10580" s="301"/>
      <c r="W10580" s="301"/>
      <c r="X10580" s="301"/>
      <c r="Y10580" s="301"/>
      <c r="Z10580" s="301"/>
      <c r="AA10580" s="301"/>
      <c r="AB10580" s="301"/>
      <c r="AC10580" s="301"/>
      <c r="AD10580" s="301"/>
      <c r="AE10580" s="301"/>
      <c r="AF10580" s="301"/>
      <c r="AG10580" s="301"/>
      <c r="AH10580" s="301"/>
      <c r="AI10580" s="301"/>
    </row>
    <row r="10581" spans="18:35" ht="80.099999999999994" customHeight="1" x14ac:dyDescent="0.2">
      <c r="R10581" s="301"/>
      <c r="S10581" s="301"/>
      <c r="T10581" s="301"/>
      <c r="U10581" s="301"/>
      <c r="V10581" s="301"/>
      <c r="W10581" s="301"/>
      <c r="X10581" s="301"/>
      <c r="Y10581" s="301"/>
      <c r="Z10581" s="301"/>
      <c r="AA10581" s="301"/>
      <c r="AB10581" s="301"/>
      <c r="AC10581" s="301"/>
      <c r="AD10581" s="301"/>
      <c r="AE10581" s="301"/>
      <c r="AF10581" s="301"/>
      <c r="AG10581" s="301"/>
      <c r="AH10581" s="301"/>
      <c r="AI10581" s="301"/>
    </row>
    <row r="10582" spans="18:35" ht="80.099999999999994" customHeight="1" x14ac:dyDescent="0.2">
      <c r="R10582" s="301"/>
      <c r="S10582" s="301"/>
      <c r="T10582" s="301"/>
      <c r="U10582" s="301"/>
      <c r="V10582" s="301"/>
      <c r="W10582" s="301"/>
      <c r="X10582" s="301"/>
      <c r="Y10582" s="301"/>
      <c r="Z10582" s="301"/>
      <c r="AA10582" s="301"/>
      <c r="AB10582" s="301"/>
      <c r="AC10582" s="301"/>
      <c r="AD10582" s="301"/>
      <c r="AE10582" s="301"/>
      <c r="AF10582" s="301"/>
      <c r="AG10582" s="301"/>
      <c r="AH10582" s="301"/>
      <c r="AI10582" s="301"/>
    </row>
    <row r="10583" spans="18:35" ht="80.099999999999994" customHeight="1" x14ac:dyDescent="0.2">
      <c r="R10583" s="301"/>
      <c r="S10583" s="301"/>
      <c r="T10583" s="301"/>
      <c r="U10583" s="301"/>
      <c r="V10583" s="301"/>
      <c r="W10583" s="301"/>
      <c r="X10583" s="301"/>
      <c r="Y10583" s="301"/>
      <c r="Z10583" s="301"/>
      <c r="AA10583" s="301"/>
      <c r="AB10583" s="301"/>
      <c r="AC10583" s="301"/>
      <c r="AD10583" s="301"/>
      <c r="AE10583" s="301"/>
      <c r="AF10583" s="301"/>
      <c r="AG10583" s="301"/>
      <c r="AH10583" s="301"/>
      <c r="AI10583" s="301"/>
    </row>
    <row r="10584" spans="18:35" ht="80.099999999999994" customHeight="1" x14ac:dyDescent="0.2">
      <c r="R10584" s="301"/>
      <c r="S10584" s="301"/>
      <c r="T10584" s="301"/>
      <c r="U10584" s="301"/>
      <c r="V10584" s="301"/>
      <c r="W10584" s="301"/>
      <c r="X10584" s="301"/>
      <c r="Y10584" s="301"/>
      <c r="Z10584" s="301"/>
      <c r="AA10584" s="301"/>
      <c r="AB10584" s="301"/>
      <c r="AC10584" s="301"/>
      <c r="AD10584" s="301"/>
      <c r="AE10584" s="301"/>
      <c r="AF10584" s="301"/>
      <c r="AG10584" s="301"/>
      <c r="AH10584" s="301"/>
      <c r="AI10584" s="301"/>
    </row>
    <row r="10585" spans="18:35" ht="80.099999999999994" customHeight="1" x14ac:dyDescent="0.2">
      <c r="R10585" s="301"/>
      <c r="S10585" s="301"/>
      <c r="T10585" s="301"/>
      <c r="U10585" s="301"/>
      <c r="V10585" s="301"/>
      <c r="W10585" s="301"/>
      <c r="X10585" s="301"/>
      <c r="Y10585" s="301"/>
      <c r="Z10585" s="301"/>
      <c r="AA10585" s="301"/>
      <c r="AB10585" s="301"/>
      <c r="AC10585" s="301"/>
      <c r="AD10585" s="301"/>
      <c r="AE10585" s="301"/>
      <c r="AF10585" s="301"/>
      <c r="AG10585" s="301"/>
      <c r="AH10585" s="301"/>
      <c r="AI10585" s="301"/>
    </row>
    <row r="10586" spans="18:35" ht="80.099999999999994" customHeight="1" x14ac:dyDescent="0.2">
      <c r="R10586" s="301"/>
      <c r="S10586" s="301"/>
      <c r="T10586" s="301"/>
      <c r="U10586" s="301"/>
      <c r="V10586" s="301"/>
      <c r="W10586" s="301"/>
      <c r="X10586" s="301"/>
      <c r="Y10586" s="301"/>
      <c r="Z10586" s="301"/>
      <c r="AA10586" s="301"/>
      <c r="AB10586" s="301"/>
      <c r="AC10586" s="301"/>
      <c r="AD10586" s="301"/>
      <c r="AE10586" s="301"/>
      <c r="AF10586" s="301"/>
      <c r="AG10586" s="301"/>
      <c r="AH10586" s="301"/>
      <c r="AI10586" s="301"/>
    </row>
    <row r="10587" spans="18:35" ht="80.099999999999994" customHeight="1" x14ac:dyDescent="0.2">
      <c r="R10587" s="301"/>
      <c r="S10587" s="301"/>
      <c r="T10587" s="301"/>
      <c r="U10587" s="301"/>
      <c r="V10587" s="301"/>
      <c r="W10587" s="301"/>
      <c r="X10587" s="301"/>
      <c r="Y10587" s="301"/>
      <c r="Z10587" s="301"/>
      <c r="AA10587" s="301"/>
      <c r="AB10587" s="301"/>
      <c r="AC10587" s="301"/>
      <c r="AD10587" s="301"/>
      <c r="AE10587" s="301"/>
      <c r="AF10587" s="301"/>
      <c r="AG10587" s="301"/>
      <c r="AH10587" s="301"/>
      <c r="AI10587" s="301"/>
    </row>
    <row r="10588" spans="18:35" ht="80.099999999999994" customHeight="1" x14ac:dyDescent="0.2">
      <c r="R10588" s="301"/>
      <c r="S10588" s="301"/>
      <c r="T10588" s="301"/>
      <c r="U10588" s="301"/>
      <c r="V10588" s="301"/>
      <c r="W10588" s="301"/>
      <c r="X10588" s="301"/>
      <c r="Y10588" s="301"/>
      <c r="Z10588" s="301"/>
      <c r="AA10588" s="301"/>
      <c r="AB10588" s="301"/>
      <c r="AC10588" s="301"/>
      <c r="AD10588" s="301"/>
      <c r="AE10588" s="301"/>
      <c r="AF10588" s="301"/>
      <c r="AG10588" s="301"/>
      <c r="AH10588" s="301"/>
      <c r="AI10588" s="301"/>
    </row>
    <row r="10589" spans="18:35" ht="80.099999999999994" customHeight="1" x14ac:dyDescent="0.2">
      <c r="R10589" s="301"/>
      <c r="S10589" s="301"/>
      <c r="T10589" s="301"/>
      <c r="U10589" s="301"/>
      <c r="V10589" s="301"/>
      <c r="W10589" s="301"/>
      <c r="X10589" s="301"/>
      <c r="Y10589" s="301"/>
      <c r="Z10589" s="301"/>
      <c r="AA10589" s="301"/>
      <c r="AB10589" s="301"/>
      <c r="AC10589" s="301"/>
      <c r="AD10589" s="301"/>
      <c r="AE10589" s="301"/>
      <c r="AF10589" s="301"/>
      <c r="AG10589" s="301"/>
      <c r="AH10589" s="301"/>
      <c r="AI10589" s="301"/>
    </row>
    <row r="10590" spans="18:35" ht="80.099999999999994" customHeight="1" x14ac:dyDescent="0.2">
      <c r="R10590" s="301"/>
      <c r="S10590" s="301"/>
      <c r="T10590" s="301"/>
      <c r="U10590" s="301"/>
      <c r="V10590" s="301"/>
      <c r="W10590" s="301"/>
      <c r="X10590" s="301"/>
      <c r="Y10590" s="301"/>
      <c r="Z10590" s="301"/>
      <c r="AA10590" s="301"/>
      <c r="AB10590" s="301"/>
      <c r="AC10590" s="301"/>
      <c r="AD10590" s="301"/>
      <c r="AE10590" s="301"/>
      <c r="AF10590" s="301"/>
      <c r="AG10590" s="301"/>
      <c r="AH10590" s="301"/>
      <c r="AI10590" s="301"/>
    </row>
    <row r="10591" spans="18:35" ht="80.099999999999994" customHeight="1" x14ac:dyDescent="0.2">
      <c r="R10591" s="301"/>
      <c r="S10591" s="301"/>
      <c r="T10591" s="301"/>
      <c r="U10591" s="301"/>
      <c r="V10591" s="301"/>
      <c r="W10591" s="301"/>
      <c r="X10591" s="301"/>
      <c r="Y10591" s="301"/>
      <c r="Z10591" s="301"/>
      <c r="AA10591" s="301"/>
      <c r="AB10591" s="301"/>
      <c r="AC10591" s="301"/>
      <c r="AD10591" s="301"/>
      <c r="AE10591" s="301"/>
      <c r="AF10591" s="301"/>
      <c r="AG10591" s="301"/>
      <c r="AH10591" s="301"/>
      <c r="AI10591" s="301"/>
    </row>
    <row r="10592" spans="18:35" ht="80.099999999999994" customHeight="1" x14ac:dyDescent="0.2">
      <c r="R10592" s="301"/>
      <c r="S10592" s="301"/>
      <c r="T10592" s="301"/>
      <c r="U10592" s="301"/>
      <c r="V10592" s="301"/>
      <c r="W10592" s="301"/>
      <c r="X10592" s="301"/>
      <c r="Y10592" s="301"/>
      <c r="Z10592" s="301"/>
      <c r="AA10592" s="301"/>
      <c r="AB10592" s="301"/>
      <c r="AC10592" s="301"/>
      <c r="AD10592" s="301"/>
      <c r="AE10592" s="301"/>
      <c r="AF10592" s="301"/>
      <c r="AG10592" s="301"/>
      <c r="AH10592" s="301"/>
      <c r="AI10592" s="301"/>
    </row>
    <row r="10593" spans="18:35" ht="80.099999999999994" customHeight="1" x14ac:dyDescent="0.2">
      <c r="R10593" s="301"/>
      <c r="S10593" s="301"/>
      <c r="T10593" s="301"/>
      <c r="U10593" s="301"/>
      <c r="V10593" s="301"/>
      <c r="W10593" s="301"/>
      <c r="X10593" s="301"/>
      <c r="Y10593" s="301"/>
      <c r="Z10593" s="301"/>
      <c r="AA10593" s="301"/>
      <c r="AB10593" s="301"/>
      <c r="AC10593" s="301"/>
      <c r="AD10593" s="301"/>
      <c r="AE10593" s="301"/>
      <c r="AF10593" s="301"/>
      <c r="AG10593" s="301"/>
      <c r="AH10593" s="301"/>
      <c r="AI10593" s="301"/>
    </row>
    <row r="10594" spans="18:35" ht="80.099999999999994" customHeight="1" x14ac:dyDescent="0.2">
      <c r="R10594" s="301"/>
      <c r="S10594" s="301"/>
      <c r="T10594" s="301"/>
      <c r="U10594" s="301"/>
      <c r="V10594" s="301"/>
      <c r="W10594" s="301"/>
      <c r="X10594" s="301"/>
      <c r="Y10594" s="301"/>
      <c r="Z10594" s="301"/>
      <c r="AA10594" s="301"/>
      <c r="AB10594" s="301"/>
      <c r="AC10594" s="301"/>
      <c r="AD10594" s="301"/>
      <c r="AE10594" s="301"/>
      <c r="AF10594" s="301"/>
      <c r="AG10594" s="301"/>
      <c r="AH10594" s="301"/>
      <c r="AI10594" s="301"/>
    </row>
    <row r="10595" spans="18:35" ht="80.099999999999994" customHeight="1" x14ac:dyDescent="0.2">
      <c r="R10595" s="301"/>
      <c r="S10595" s="301"/>
      <c r="T10595" s="301"/>
      <c r="U10595" s="301"/>
      <c r="V10595" s="301"/>
      <c r="W10595" s="301"/>
      <c r="X10595" s="301"/>
      <c r="Y10595" s="301"/>
      <c r="Z10595" s="301"/>
      <c r="AA10595" s="301"/>
      <c r="AB10595" s="301"/>
      <c r="AC10595" s="301"/>
      <c r="AD10595" s="301"/>
      <c r="AE10595" s="301"/>
      <c r="AF10595" s="301"/>
      <c r="AG10595" s="301"/>
      <c r="AH10595" s="301"/>
      <c r="AI10595" s="301"/>
    </row>
    <row r="10596" spans="18:35" ht="80.099999999999994" customHeight="1" x14ac:dyDescent="0.2">
      <c r="R10596" s="301"/>
      <c r="S10596" s="301"/>
      <c r="T10596" s="301"/>
      <c r="U10596" s="301"/>
      <c r="V10596" s="301"/>
      <c r="W10596" s="301"/>
      <c r="X10596" s="301"/>
      <c r="Y10596" s="301"/>
      <c r="Z10596" s="301"/>
      <c r="AA10596" s="301"/>
      <c r="AB10596" s="301"/>
      <c r="AC10596" s="301"/>
      <c r="AD10596" s="301"/>
      <c r="AE10596" s="301"/>
      <c r="AF10596" s="301"/>
      <c r="AG10596" s="301"/>
      <c r="AH10596" s="301"/>
      <c r="AI10596" s="301"/>
    </row>
    <row r="10597" spans="18:35" ht="80.099999999999994" customHeight="1" x14ac:dyDescent="0.2">
      <c r="R10597" s="301"/>
      <c r="S10597" s="301"/>
      <c r="T10597" s="301"/>
      <c r="U10597" s="301"/>
      <c r="V10597" s="301"/>
      <c r="W10597" s="301"/>
      <c r="X10597" s="301"/>
      <c r="Y10597" s="301"/>
      <c r="Z10597" s="301"/>
      <c r="AA10597" s="301"/>
      <c r="AB10597" s="301"/>
      <c r="AC10597" s="301"/>
      <c r="AD10597" s="301"/>
      <c r="AE10597" s="301"/>
      <c r="AF10597" s="301"/>
      <c r="AG10597" s="301"/>
      <c r="AH10597" s="301"/>
      <c r="AI10597" s="301"/>
    </row>
    <row r="10598" spans="18:35" ht="80.099999999999994" customHeight="1" x14ac:dyDescent="0.2">
      <c r="R10598" s="301"/>
      <c r="S10598" s="301"/>
      <c r="T10598" s="301"/>
      <c r="U10598" s="301"/>
      <c r="V10598" s="301"/>
      <c r="W10598" s="301"/>
      <c r="X10598" s="301"/>
      <c r="Y10598" s="301"/>
      <c r="Z10598" s="301"/>
      <c r="AA10598" s="301"/>
      <c r="AB10598" s="301"/>
      <c r="AC10598" s="301"/>
      <c r="AD10598" s="301"/>
      <c r="AE10598" s="301"/>
      <c r="AF10598" s="301"/>
      <c r="AG10598" s="301"/>
      <c r="AH10598" s="301"/>
      <c r="AI10598" s="301"/>
    </row>
    <row r="10599" spans="18:35" ht="80.099999999999994" customHeight="1" x14ac:dyDescent="0.2">
      <c r="R10599" s="301"/>
      <c r="S10599" s="301"/>
      <c r="T10599" s="301"/>
      <c r="U10599" s="301"/>
      <c r="V10599" s="301"/>
      <c r="W10599" s="301"/>
      <c r="X10599" s="301"/>
      <c r="Y10599" s="301"/>
      <c r="Z10599" s="301"/>
      <c r="AA10599" s="301"/>
      <c r="AB10599" s="301"/>
      <c r="AC10599" s="301"/>
      <c r="AD10599" s="301"/>
      <c r="AE10599" s="301"/>
      <c r="AF10599" s="301"/>
      <c r="AG10599" s="301"/>
      <c r="AH10599" s="301"/>
      <c r="AI10599" s="301"/>
    </row>
    <row r="10600" spans="18:35" ht="80.099999999999994" customHeight="1" x14ac:dyDescent="0.2">
      <c r="R10600" s="301"/>
      <c r="S10600" s="301"/>
      <c r="T10600" s="301"/>
      <c r="U10600" s="301"/>
      <c r="V10600" s="301"/>
      <c r="W10600" s="301"/>
      <c r="X10600" s="301"/>
      <c r="Y10600" s="301"/>
      <c r="Z10600" s="301"/>
      <c r="AA10600" s="301"/>
      <c r="AB10600" s="301"/>
      <c r="AC10600" s="301"/>
      <c r="AD10600" s="301"/>
      <c r="AE10600" s="301"/>
      <c r="AF10600" s="301"/>
      <c r="AG10600" s="301"/>
      <c r="AH10600" s="301"/>
      <c r="AI10600" s="301"/>
    </row>
    <row r="10601" spans="18:35" ht="80.099999999999994" customHeight="1" x14ac:dyDescent="0.2">
      <c r="R10601" s="301"/>
      <c r="S10601" s="301"/>
      <c r="T10601" s="301"/>
      <c r="U10601" s="301"/>
      <c r="V10601" s="301"/>
      <c r="W10601" s="301"/>
      <c r="X10601" s="301"/>
      <c r="Y10601" s="301"/>
      <c r="Z10601" s="301"/>
      <c r="AA10601" s="301"/>
      <c r="AB10601" s="301"/>
      <c r="AC10601" s="301"/>
      <c r="AD10601" s="301"/>
      <c r="AE10601" s="301"/>
      <c r="AF10601" s="301"/>
      <c r="AG10601" s="301"/>
      <c r="AH10601" s="301"/>
      <c r="AI10601" s="301"/>
    </row>
    <row r="10602" spans="18:35" ht="80.099999999999994" customHeight="1" x14ac:dyDescent="0.2">
      <c r="R10602" s="301"/>
      <c r="S10602" s="301"/>
      <c r="T10602" s="301"/>
      <c r="U10602" s="301"/>
      <c r="V10602" s="301"/>
      <c r="W10602" s="301"/>
      <c r="X10602" s="301"/>
      <c r="Y10602" s="301"/>
      <c r="Z10602" s="301"/>
      <c r="AA10602" s="301"/>
      <c r="AB10602" s="301"/>
      <c r="AC10602" s="301"/>
      <c r="AD10602" s="301"/>
      <c r="AE10602" s="301"/>
      <c r="AF10602" s="301"/>
      <c r="AG10602" s="301"/>
      <c r="AH10602" s="301"/>
      <c r="AI10602" s="301"/>
    </row>
    <row r="10603" spans="18:35" ht="80.099999999999994" customHeight="1" x14ac:dyDescent="0.2">
      <c r="R10603" s="301"/>
      <c r="S10603" s="301"/>
      <c r="T10603" s="301"/>
      <c r="U10603" s="301"/>
      <c r="V10603" s="301"/>
      <c r="W10603" s="301"/>
      <c r="X10603" s="301"/>
      <c r="Y10603" s="301"/>
      <c r="Z10603" s="301"/>
      <c r="AA10603" s="301"/>
      <c r="AB10603" s="301"/>
      <c r="AC10603" s="301"/>
      <c r="AD10603" s="301"/>
      <c r="AE10603" s="301"/>
      <c r="AF10603" s="301"/>
      <c r="AG10603" s="301"/>
      <c r="AH10603" s="301"/>
      <c r="AI10603" s="301"/>
    </row>
    <row r="10604" spans="18:35" ht="80.099999999999994" customHeight="1" x14ac:dyDescent="0.2">
      <c r="R10604" s="301"/>
      <c r="S10604" s="301"/>
      <c r="T10604" s="301"/>
      <c r="U10604" s="301"/>
      <c r="V10604" s="301"/>
      <c r="W10604" s="301"/>
      <c r="X10604" s="301"/>
      <c r="Y10604" s="301"/>
      <c r="Z10604" s="301"/>
      <c r="AA10604" s="301"/>
      <c r="AB10604" s="301"/>
      <c r="AC10604" s="301"/>
      <c r="AD10604" s="301"/>
      <c r="AE10604" s="301"/>
      <c r="AF10604" s="301"/>
      <c r="AG10604" s="301"/>
      <c r="AH10604" s="301"/>
      <c r="AI10604" s="301"/>
    </row>
    <row r="10605" spans="18:35" ht="80.099999999999994" customHeight="1" x14ac:dyDescent="0.2">
      <c r="R10605" s="301"/>
      <c r="S10605" s="301"/>
      <c r="T10605" s="301"/>
      <c r="U10605" s="301"/>
      <c r="V10605" s="301"/>
      <c r="W10605" s="301"/>
      <c r="X10605" s="301"/>
      <c r="Y10605" s="301"/>
      <c r="Z10605" s="301"/>
      <c r="AA10605" s="301"/>
      <c r="AB10605" s="301"/>
      <c r="AC10605" s="301"/>
      <c r="AD10605" s="301"/>
      <c r="AE10605" s="301"/>
      <c r="AF10605" s="301"/>
      <c r="AG10605" s="301"/>
      <c r="AH10605" s="301"/>
      <c r="AI10605" s="301"/>
    </row>
    <row r="10606" spans="18:35" ht="80.099999999999994" customHeight="1" x14ac:dyDescent="0.2">
      <c r="R10606" s="301"/>
      <c r="S10606" s="301"/>
      <c r="T10606" s="301"/>
      <c r="U10606" s="301"/>
      <c r="V10606" s="301"/>
      <c r="W10606" s="301"/>
      <c r="X10606" s="301"/>
      <c r="Y10606" s="301"/>
      <c r="Z10606" s="301"/>
      <c r="AA10606" s="301"/>
      <c r="AB10606" s="301"/>
      <c r="AC10606" s="301"/>
      <c r="AD10606" s="301"/>
      <c r="AE10606" s="301"/>
      <c r="AF10606" s="301"/>
      <c r="AG10606" s="301"/>
      <c r="AH10606" s="301"/>
      <c r="AI10606" s="301"/>
    </row>
    <row r="10607" spans="18:35" ht="80.099999999999994" customHeight="1" x14ac:dyDescent="0.2">
      <c r="R10607" s="301"/>
      <c r="S10607" s="301"/>
      <c r="T10607" s="301"/>
      <c r="U10607" s="301"/>
      <c r="V10607" s="301"/>
      <c r="W10607" s="301"/>
      <c r="X10607" s="301"/>
      <c r="Y10607" s="301"/>
      <c r="Z10607" s="301"/>
      <c r="AA10607" s="301"/>
      <c r="AB10607" s="301"/>
      <c r="AC10607" s="301"/>
      <c r="AD10607" s="301"/>
      <c r="AE10607" s="301"/>
      <c r="AF10607" s="301"/>
      <c r="AG10607" s="301"/>
      <c r="AH10607" s="301"/>
      <c r="AI10607" s="301"/>
    </row>
    <row r="10608" spans="18:35" ht="80.099999999999994" customHeight="1" x14ac:dyDescent="0.2">
      <c r="R10608" s="301"/>
      <c r="S10608" s="301"/>
      <c r="T10608" s="301"/>
      <c r="U10608" s="301"/>
      <c r="V10608" s="301"/>
      <c r="W10608" s="301"/>
      <c r="X10608" s="301"/>
      <c r="Y10608" s="301"/>
      <c r="Z10608" s="301"/>
      <c r="AA10608" s="301"/>
      <c r="AB10608" s="301"/>
      <c r="AC10608" s="301"/>
      <c r="AD10608" s="301"/>
      <c r="AE10608" s="301"/>
      <c r="AF10608" s="301"/>
      <c r="AG10608" s="301"/>
      <c r="AH10608" s="301"/>
      <c r="AI10608" s="301"/>
    </row>
    <row r="10609" spans="18:35" ht="80.099999999999994" customHeight="1" x14ac:dyDescent="0.2">
      <c r="R10609" s="301"/>
      <c r="S10609" s="301"/>
      <c r="T10609" s="301"/>
      <c r="U10609" s="301"/>
      <c r="V10609" s="301"/>
      <c r="W10609" s="301"/>
      <c r="X10609" s="301"/>
      <c r="Y10609" s="301"/>
      <c r="Z10609" s="301"/>
      <c r="AA10609" s="301"/>
      <c r="AB10609" s="301"/>
      <c r="AC10609" s="301"/>
      <c r="AD10609" s="301"/>
      <c r="AE10609" s="301"/>
      <c r="AF10609" s="301"/>
      <c r="AG10609" s="301"/>
      <c r="AH10609" s="301"/>
      <c r="AI10609" s="301"/>
    </row>
    <row r="10610" spans="18:35" ht="80.099999999999994" customHeight="1" x14ac:dyDescent="0.2">
      <c r="R10610" s="301"/>
      <c r="S10610" s="301"/>
      <c r="T10610" s="301"/>
      <c r="U10610" s="301"/>
      <c r="V10610" s="301"/>
      <c r="W10610" s="301"/>
      <c r="X10610" s="301"/>
      <c r="Y10610" s="301"/>
      <c r="Z10610" s="301"/>
      <c r="AA10610" s="301"/>
      <c r="AB10610" s="301"/>
      <c r="AC10610" s="301"/>
      <c r="AD10610" s="301"/>
      <c r="AE10610" s="301"/>
      <c r="AF10610" s="301"/>
      <c r="AG10610" s="301"/>
      <c r="AH10610" s="301"/>
      <c r="AI10610" s="301"/>
    </row>
    <row r="10611" spans="18:35" ht="80.099999999999994" customHeight="1" x14ac:dyDescent="0.2">
      <c r="R10611" s="301"/>
      <c r="S10611" s="301"/>
      <c r="T10611" s="301"/>
      <c r="U10611" s="301"/>
      <c r="V10611" s="301"/>
      <c r="W10611" s="301"/>
      <c r="X10611" s="301"/>
      <c r="Y10611" s="301"/>
      <c r="Z10611" s="301"/>
      <c r="AA10611" s="301"/>
      <c r="AB10611" s="301"/>
      <c r="AC10611" s="301"/>
      <c r="AD10611" s="301"/>
      <c r="AE10611" s="301"/>
      <c r="AF10611" s="301"/>
      <c r="AG10611" s="301"/>
      <c r="AH10611" s="301"/>
      <c r="AI10611" s="301"/>
    </row>
    <row r="10612" spans="18:35" ht="80.099999999999994" customHeight="1" x14ac:dyDescent="0.2">
      <c r="R10612" s="301"/>
      <c r="S10612" s="301"/>
      <c r="T10612" s="301"/>
      <c r="U10612" s="301"/>
      <c r="V10612" s="301"/>
      <c r="W10612" s="301"/>
      <c r="X10612" s="301"/>
      <c r="Y10612" s="301"/>
      <c r="Z10612" s="301"/>
      <c r="AA10612" s="301"/>
      <c r="AB10612" s="301"/>
      <c r="AC10612" s="301"/>
      <c r="AD10612" s="301"/>
      <c r="AE10612" s="301"/>
      <c r="AF10612" s="301"/>
      <c r="AG10612" s="301"/>
      <c r="AH10612" s="301"/>
      <c r="AI10612" s="301"/>
    </row>
    <row r="10613" spans="18:35" ht="80.099999999999994" customHeight="1" x14ac:dyDescent="0.2">
      <c r="R10613" s="301"/>
      <c r="S10613" s="301"/>
      <c r="T10613" s="301"/>
      <c r="U10613" s="301"/>
      <c r="V10613" s="301"/>
      <c r="W10613" s="301"/>
      <c r="X10613" s="301"/>
      <c r="Y10613" s="301"/>
      <c r="Z10613" s="301"/>
      <c r="AA10613" s="301"/>
      <c r="AB10613" s="301"/>
      <c r="AC10613" s="301"/>
      <c r="AD10613" s="301"/>
      <c r="AE10613" s="301"/>
      <c r="AF10613" s="301"/>
      <c r="AG10613" s="301"/>
      <c r="AH10613" s="301"/>
      <c r="AI10613" s="301"/>
    </row>
    <row r="10614" spans="18:35" ht="80.099999999999994" customHeight="1" x14ac:dyDescent="0.2">
      <c r="R10614" s="301"/>
      <c r="S10614" s="301"/>
      <c r="T10614" s="301"/>
      <c r="U10614" s="301"/>
      <c r="V10614" s="301"/>
      <c r="W10614" s="301"/>
      <c r="X10614" s="301"/>
      <c r="Y10614" s="301"/>
      <c r="Z10614" s="301"/>
      <c r="AA10614" s="301"/>
      <c r="AB10614" s="301"/>
      <c r="AC10614" s="301"/>
      <c r="AD10614" s="301"/>
      <c r="AE10614" s="301"/>
      <c r="AF10614" s="301"/>
      <c r="AG10614" s="301"/>
      <c r="AH10614" s="301"/>
      <c r="AI10614" s="301"/>
    </row>
    <row r="10615" spans="18:35" ht="80.099999999999994" customHeight="1" x14ac:dyDescent="0.2">
      <c r="R10615" s="301"/>
      <c r="S10615" s="301"/>
      <c r="T10615" s="301"/>
      <c r="U10615" s="301"/>
      <c r="V10615" s="301"/>
      <c r="W10615" s="301"/>
      <c r="X10615" s="301"/>
      <c r="Y10615" s="301"/>
      <c r="Z10615" s="301"/>
      <c r="AA10615" s="301"/>
      <c r="AB10615" s="301"/>
      <c r="AC10615" s="301"/>
      <c r="AD10615" s="301"/>
      <c r="AE10615" s="301"/>
      <c r="AF10615" s="301"/>
      <c r="AG10615" s="301"/>
      <c r="AH10615" s="301"/>
      <c r="AI10615" s="301"/>
    </row>
    <row r="10616" spans="18:35" ht="80.099999999999994" customHeight="1" x14ac:dyDescent="0.2">
      <c r="R10616" s="301"/>
      <c r="S10616" s="301"/>
      <c r="T10616" s="301"/>
      <c r="U10616" s="301"/>
      <c r="V10616" s="301"/>
      <c r="W10616" s="301"/>
      <c r="X10616" s="301"/>
      <c r="Y10616" s="301"/>
      <c r="Z10616" s="301"/>
      <c r="AA10616" s="301"/>
      <c r="AB10616" s="301"/>
      <c r="AC10616" s="301"/>
      <c r="AD10616" s="301"/>
      <c r="AE10616" s="301"/>
      <c r="AF10616" s="301"/>
      <c r="AG10616" s="301"/>
      <c r="AH10616" s="301"/>
      <c r="AI10616" s="301"/>
    </row>
    <row r="10617" spans="18:35" ht="80.099999999999994" customHeight="1" x14ac:dyDescent="0.2">
      <c r="R10617" s="301"/>
      <c r="S10617" s="301"/>
      <c r="T10617" s="301"/>
      <c r="U10617" s="301"/>
      <c r="V10617" s="301"/>
      <c r="W10617" s="301"/>
      <c r="X10617" s="301"/>
      <c r="Y10617" s="301"/>
      <c r="Z10617" s="301"/>
      <c r="AA10617" s="301"/>
      <c r="AB10617" s="301"/>
      <c r="AC10617" s="301"/>
      <c r="AD10617" s="301"/>
      <c r="AE10617" s="301"/>
      <c r="AF10617" s="301"/>
      <c r="AG10617" s="301"/>
      <c r="AH10617" s="301"/>
      <c r="AI10617" s="301"/>
    </row>
    <row r="10618" spans="18:35" ht="80.099999999999994" customHeight="1" x14ac:dyDescent="0.2">
      <c r="R10618" s="301"/>
      <c r="S10618" s="301"/>
      <c r="T10618" s="301"/>
      <c r="U10618" s="301"/>
      <c r="V10618" s="301"/>
      <c r="W10618" s="301"/>
      <c r="X10618" s="301"/>
      <c r="Y10618" s="301"/>
      <c r="Z10618" s="301"/>
      <c r="AA10618" s="301"/>
      <c r="AB10618" s="301"/>
      <c r="AC10618" s="301"/>
      <c r="AD10618" s="301"/>
      <c r="AE10618" s="301"/>
      <c r="AF10618" s="301"/>
      <c r="AG10618" s="301"/>
      <c r="AH10618" s="301"/>
      <c r="AI10618" s="301"/>
    </row>
    <row r="10619" spans="18:35" ht="80.099999999999994" customHeight="1" x14ac:dyDescent="0.2">
      <c r="R10619" s="301"/>
      <c r="S10619" s="301"/>
      <c r="T10619" s="301"/>
      <c r="U10619" s="301"/>
      <c r="V10619" s="301"/>
      <c r="W10619" s="301"/>
      <c r="X10619" s="301"/>
      <c r="Y10619" s="301"/>
      <c r="Z10619" s="301"/>
      <c r="AA10619" s="301"/>
      <c r="AB10619" s="301"/>
      <c r="AC10619" s="301"/>
      <c r="AD10619" s="301"/>
      <c r="AE10619" s="301"/>
      <c r="AF10619" s="301"/>
      <c r="AG10619" s="301"/>
      <c r="AH10619" s="301"/>
      <c r="AI10619" s="301"/>
    </row>
    <row r="10620" spans="18:35" ht="80.099999999999994" customHeight="1" x14ac:dyDescent="0.2">
      <c r="R10620" s="301"/>
      <c r="S10620" s="301"/>
      <c r="T10620" s="301"/>
      <c r="U10620" s="301"/>
      <c r="V10620" s="301"/>
      <c r="W10620" s="301"/>
      <c r="X10620" s="301"/>
      <c r="Y10620" s="301"/>
      <c r="Z10620" s="301"/>
      <c r="AA10620" s="301"/>
      <c r="AB10620" s="301"/>
      <c r="AC10620" s="301"/>
      <c r="AD10620" s="301"/>
      <c r="AE10620" s="301"/>
      <c r="AF10620" s="301"/>
      <c r="AG10620" s="301"/>
      <c r="AH10620" s="301"/>
      <c r="AI10620" s="301"/>
    </row>
    <row r="10621" spans="18:35" ht="80.099999999999994" customHeight="1" x14ac:dyDescent="0.2">
      <c r="R10621" s="301"/>
      <c r="S10621" s="301"/>
      <c r="T10621" s="301"/>
      <c r="U10621" s="301"/>
      <c r="V10621" s="301"/>
      <c r="W10621" s="301"/>
      <c r="X10621" s="301"/>
      <c r="Y10621" s="301"/>
      <c r="Z10621" s="301"/>
      <c r="AA10621" s="301"/>
      <c r="AB10621" s="301"/>
      <c r="AC10621" s="301"/>
      <c r="AD10621" s="301"/>
      <c r="AE10621" s="301"/>
      <c r="AF10621" s="301"/>
      <c r="AG10621" s="301"/>
      <c r="AH10621" s="301"/>
      <c r="AI10621" s="301"/>
    </row>
    <row r="10622" spans="18:35" ht="80.099999999999994" customHeight="1" x14ac:dyDescent="0.2">
      <c r="R10622" s="301"/>
      <c r="S10622" s="301"/>
      <c r="T10622" s="301"/>
      <c r="U10622" s="301"/>
      <c r="V10622" s="301"/>
      <c r="W10622" s="301"/>
      <c r="X10622" s="301"/>
      <c r="Y10622" s="301"/>
      <c r="Z10622" s="301"/>
      <c r="AA10622" s="301"/>
      <c r="AB10622" s="301"/>
      <c r="AC10622" s="301"/>
      <c r="AD10622" s="301"/>
      <c r="AE10622" s="301"/>
      <c r="AF10622" s="301"/>
      <c r="AG10622" s="301"/>
      <c r="AH10622" s="301"/>
      <c r="AI10622" s="301"/>
    </row>
    <row r="10623" spans="18:35" ht="80.099999999999994" customHeight="1" x14ac:dyDescent="0.2">
      <c r="R10623" s="301"/>
      <c r="S10623" s="301"/>
      <c r="T10623" s="301"/>
      <c r="U10623" s="301"/>
      <c r="V10623" s="301"/>
      <c r="W10623" s="301"/>
      <c r="X10623" s="301"/>
      <c r="Y10623" s="301"/>
      <c r="Z10623" s="301"/>
      <c r="AA10623" s="301"/>
      <c r="AB10623" s="301"/>
      <c r="AC10623" s="301"/>
      <c r="AD10623" s="301"/>
      <c r="AE10623" s="301"/>
      <c r="AF10623" s="301"/>
      <c r="AG10623" s="301"/>
      <c r="AH10623" s="301"/>
      <c r="AI10623" s="301"/>
    </row>
    <row r="10624" spans="18:35" ht="80.099999999999994" customHeight="1" x14ac:dyDescent="0.2">
      <c r="R10624" s="301"/>
      <c r="S10624" s="301"/>
      <c r="T10624" s="301"/>
      <c r="U10624" s="301"/>
      <c r="V10624" s="301"/>
      <c r="W10624" s="301"/>
      <c r="X10624" s="301"/>
      <c r="Y10624" s="301"/>
      <c r="Z10624" s="301"/>
      <c r="AA10624" s="301"/>
      <c r="AB10624" s="301"/>
      <c r="AC10624" s="301"/>
      <c r="AD10624" s="301"/>
      <c r="AE10624" s="301"/>
      <c r="AF10624" s="301"/>
      <c r="AG10624" s="301"/>
      <c r="AH10624" s="301"/>
      <c r="AI10624" s="301"/>
    </row>
    <row r="10625" spans="18:35" ht="80.099999999999994" customHeight="1" x14ac:dyDescent="0.2">
      <c r="R10625" s="301"/>
      <c r="S10625" s="301"/>
      <c r="T10625" s="301"/>
      <c r="U10625" s="301"/>
      <c r="V10625" s="301"/>
      <c r="W10625" s="301"/>
      <c r="X10625" s="301"/>
      <c r="Y10625" s="301"/>
      <c r="Z10625" s="301"/>
      <c r="AA10625" s="301"/>
      <c r="AB10625" s="301"/>
      <c r="AC10625" s="301"/>
      <c r="AD10625" s="301"/>
      <c r="AE10625" s="301"/>
      <c r="AF10625" s="301"/>
      <c r="AG10625" s="301"/>
      <c r="AH10625" s="301"/>
      <c r="AI10625" s="301"/>
    </row>
    <row r="10626" spans="18:35" ht="80.099999999999994" customHeight="1" x14ac:dyDescent="0.2">
      <c r="R10626" s="301"/>
      <c r="S10626" s="301"/>
      <c r="T10626" s="301"/>
      <c r="U10626" s="301"/>
      <c r="V10626" s="301"/>
      <c r="W10626" s="301"/>
      <c r="X10626" s="301"/>
      <c r="Y10626" s="301"/>
      <c r="Z10626" s="301"/>
      <c r="AA10626" s="301"/>
      <c r="AB10626" s="301"/>
      <c r="AC10626" s="301"/>
      <c r="AD10626" s="301"/>
      <c r="AE10626" s="301"/>
      <c r="AF10626" s="301"/>
      <c r="AG10626" s="301"/>
      <c r="AH10626" s="301"/>
      <c r="AI10626" s="301"/>
    </row>
    <row r="10627" spans="18:35" ht="80.099999999999994" customHeight="1" x14ac:dyDescent="0.2">
      <c r="R10627" s="301"/>
      <c r="S10627" s="301"/>
      <c r="T10627" s="301"/>
      <c r="U10627" s="301"/>
      <c r="V10627" s="301"/>
      <c r="W10627" s="301"/>
      <c r="X10627" s="301"/>
      <c r="Y10627" s="301"/>
      <c r="Z10627" s="301"/>
      <c r="AA10627" s="301"/>
      <c r="AB10627" s="301"/>
      <c r="AC10627" s="301"/>
      <c r="AD10627" s="301"/>
      <c r="AE10627" s="301"/>
      <c r="AF10627" s="301"/>
      <c r="AG10627" s="301"/>
      <c r="AH10627" s="301"/>
      <c r="AI10627" s="301"/>
    </row>
    <row r="10628" spans="18:35" ht="80.099999999999994" customHeight="1" x14ac:dyDescent="0.2">
      <c r="R10628" s="301"/>
      <c r="S10628" s="301"/>
      <c r="T10628" s="301"/>
      <c r="U10628" s="301"/>
      <c r="V10628" s="301"/>
      <c r="W10628" s="301"/>
      <c r="X10628" s="301"/>
      <c r="Y10628" s="301"/>
      <c r="Z10628" s="301"/>
      <c r="AA10628" s="301"/>
      <c r="AB10628" s="301"/>
      <c r="AC10628" s="301"/>
      <c r="AD10628" s="301"/>
      <c r="AE10628" s="301"/>
      <c r="AF10628" s="301"/>
      <c r="AG10628" s="301"/>
      <c r="AH10628" s="301"/>
      <c r="AI10628" s="301"/>
    </row>
    <row r="10629" spans="18:35" ht="80.099999999999994" customHeight="1" x14ac:dyDescent="0.2">
      <c r="R10629" s="301"/>
      <c r="S10629" s="301"/>
      <c r="T10629" s="301"/>
      <c r="U10629" s="301"/>
      <c r="V10629" s="301"/>
      <c r="W10629" s="301"/>
      <c r="X10629" s="301"/>
      <c r="Y10629" s="301"/>
      <c r="Z10629" s="301"/>
      <c r="AA10629" s="301"/>
      <c r="AB10629" s="301"/>
      <c r="AC10629" s="301"/>
      <c r="AD10629" s="301"/>
      <c r="AE10629" s="301"/>
      <c r="AF10629" s="301"/>
      <c r="AG10629" s="301"/>
      <c r="AH10629" s="301"/>
      <c r="AI10629" s="301"/>
    </row>
    <row r="10630" spans="18:35" ht="80.099999999999994" customHeight="1" x14ac:dyDescent="0.2">
      <c r="R10630" s="301"/>
      <c r="S10630" s="301"/>
      <c r="T10630" s="301"/>
      <c r="U10630" s="301"/>
      <c r="V10630" s="301"/>
      <c r="W10630" s="301"/>
      <c r="X10630" s="301"/>
      <c r="Y10630" s="301"/>
      <c r="Z10630" s="301"/>
      <c r="AA10630" s="301"/>
      <c r="AB10630" s="301"/>
      <c r="AC10630" s="301"/>
      <c r="AD10630" s="301"/>
      <c r="AE10630" s="301"/>
      <c r="AF10630" s="301"/>
      <c r="AG10630" s="301"/>
      <c r="AH10630" s="301"/>
      <c r="AI10630" s="301"/>
    </row>
    <row r="10631" spans="18:35" ht="80.099999999999994" customHeight="1" x14ac:dyDescent="0.2">
      <c r="R10631" s="301"/>
      <c r="S10631" s="301"/>
      <c r="T10631" s="301"/>
      <c r="U10631" s="301"/>
      <c r="V10631" s="301"/>
      <c r="W10631" s="301"/>
      <c r="X10631" s="301"/>
      <c r="Y10631" s="301"/>
      <c r="Z10631" s="301"/>
      <c r="AA10631" s="301"/>
      <c r="AB10631" s="301"/>
      <c r="AC10631" s="301"/>
      <c r="AD10631" s="301"/>
      <c r="AE10631" s="301"/>
      <c r="AF10631" s="301"/>
      <c r="AG10631" s="301"/>
      <c r="AH10631" s="301"/>
      <c r="AI10631" s="301"/>
    </row>
    <row r="10632" spans="18:35" ht="80.099999999999994" customHeight="1" x14ac:dyDescent="0.2">
      <c r="R10632" s="301"/>
      <c r="S10632" s="301"/>
      <c r="T10632" s="301"/>
      <c r="U10632" s="301"/>
      <c r="V10632" s="301"/>
      <c r="W10632" s="301"/>
      <c r="X10632" s="301"/>
      <c r="Y10632" s="301"/>
      <c r="Z10632" s="301"/>
      <c r="AA10632" s="301"/>
      <c r="AB10632" s="301"/>
      <c r="AC10632" s="301"/>
      <c r="AD10632" s="301"/>
      <c r="AE10632" s="301"/>
      <c r="AF10632" s="301"/>
      <c r="AG10632" s="301"/>
      <c r="AH10632" s="301"/>
      <c r="AI10632" s="301"/>
    </row>
    <row r="10633" spans="18:35" ht="80.099999999999994" customHeight="1" x14ac:dyDescent="0.2">
      <c r="R10633" s="301"/>
      <c r="S10633" s="301"/>
      <c r="T10633" s="301"/>
      <c r="U10633" s="301"/>
      <c r="V10633" s="301"/>
      <c r="W10633" s="301"/>
      <c r="X10633" s="301"/>
      <c r="Y10633" s="301"/>
      <c r="Z10633" s="301"/>
      <c r="AA10633" s="301"/>
      <c r="AB10633" s="301"/>
      <c r="AC10633" s="301"/>
      <c r="AD10633" s="301"/>
      <c r="AE10633" s="301"/>
      <c r="AF10633" s="301"/>
      <c r="AG10633" s="301"/>
      <c r="AH10633" s="301"/>
      <c r="AI10633" s="301"/>
    </row>
    <row r="10634" spans="18:35" ht="80.099999999999994" customHeight="1" x14ac:dyDescent="0.2">
      <c r="R10634" s="301"/>
      <c r="S10634" s="301"/>
      <c r="T10634" s="301"/>
      <c r="U10634" s="301"/>
      <c r="V10634" s="301"/>
      <c r="W10634" s="301"/>
      <c r="X10634" s="301"/>
      <c r="Y10634" s="301"/>
      <c r="Z10634" s="301"/>
      <c r="AA10634" s="301"/>
      <c r="AB10634" s="301"/>
      <c r="AC10634" s="301"/>
      <c r="AD10634" s="301"/>
      <c r="AE10634" s="301"/>
      <c r="AF10634" s="301"/>
      <c r="AG10634" s="301"/>
      <c r="AH10634" s="301"/>
      <c r="AI10634" s="301"/>
    </row>
    <row r="10635" spans="18:35" ht="80.099999999999994" customHeight="1" x14ac:dyDescent="0.2">
      <c r="R10635" s="301"/>
      <c r="S10635" s="301"/>
      <c r="T10635" s="301"/>
      <c r="U10635" s="301"/>
      <c r="V10635" s="301"/>
      <c r="W10635" s="301"/>
      <c r="X10635" s="301"/>
      <c r="Y10635" s="301"/>
      <c r="Z10635" s="301"/>
      <c r="AA10635" s="301"/>
      <c r="AB10635" s="301"/>
      <c r="AC10635" s="301"/>
      <c r="AD10635" s="301"/>
      <c r="AE10635" s="301"/>
      <c r="AF10635" s="301"/>
      <c r="AG10635" s="301"/>
      <c r="AH10635" s="301"/>
      <c r="AI10635" s="301"/>
    </row>
    <row r="10636" spans="18:35" ht="80.099999999999994" customHeight="1" x14ac:dyDescent="0.2">
      <c r="R10636" s="301"/>
      <c r="S10636" s="301"/>
      <c r="T10636" s="301"/>
      <c r="U10636" s="301"/>
      <c r="V10636" s="301"/>
      <c r="W10636" s="301"/>
      <c r="X10636" s="301"/>
      <c r="Y10636" s="301"/>
      <c r="Z10636" s="301"/>
      <c r="AA10636" s="301"/>
      <c r="AB10636" s="301"/>
      <c r="AC10636" s="301"/>
      <c r="AD10636" s="301"/>
      <c r="AE10636" s="301"/>
      <c r="AF10636" s="301"/>
      <c r="AG10636" s="301"/>
      <c r="AH10636" s="301"/>
      <c r="AI10636" s="301"/>
    </row>
    <row r="10637" spans="18:35" ht="80.099999999999994" customHeight="1" x14ac:dyDescent="0.2">
      <c r="R10637" s="301"/>
      <c r="S10637" s="301"/>
      <c r="T10637" s="301"/>
      <c r="U10637" s="301"/>
      <c r="V10637" s="301"/>
      <c r="W10637" s="301"/>
      <c r="X10637" s="301"/>
      <c r="Y10637" s="301"/>
      <c r="Z10637" s="301"/>
      <c r="AA10637" s="301"/>
      <c r="AB10637" s="301"/>
      <c r="AC10637" s="301"/>
      <c r="AD10637" s="301"/>
      <c r="AE10637" s="301"/>
      <c r="AF10637" s="301"/>
      <c r="AG10637" s="301"/>
      <c r="AH10637" s="301"/>
      <c r="AI10637" s="301"/>
    </row>
    <row r="10638" spans="18:35" ht="80.099999999999994" customHeight="1" x14ac:dyDescent="0.2">
      <c r="R10638" s="301"/>
      <c r="S10638" s="301"/>
      <c r="T10638" s="301"/>
      <c r="U10638" s="301"/>
      <c r="V10638" s="301"/>
      <c r="W10638" s="301"/>
      <c r="X10638" s="301"/>
      <c r="Y10638" s="301"/>
      <c r="Z10638" s="301"/>
      <c r="AA10638" s="301"/>
      <c r="AB10638" s="301"/>
      <c r="AC10638" s="301"/>
      <c r="AD10638" s="301"/>
      <c r="AE10638" s="301"/>
      <c r="AF10638" s="301"/>
      <c r="AG10638" s="301"/>
      <c r="AH10638" s="301"/>
      <c r="AI10638" s="301"/>
    </row>
    <row r="10639" spans="18:35" ht="80.099999999999994" customHeight="1" x14ac:dyDescent="0.2">
      <c r="R10639" s="301"/>
      <c r="S10639" s="301"/>
      <c r="T10639" s="301"/>
      <c r="U10639" s="301"/>
      <c r="V10639" s="301"/>
      <c r="W10639" s="301"/>
      <c r="X10639" s="301"/>
      <c r="Y10639" s="301"/>
      <c r="Z10639" s="301"/>
      <c r="AA10639" s="301"/>
      <c r="AB10639" s="301"/>
      <c r="AC10639" s="301"/>
      <c r="AD10639" s="301"/>
      <c r="AE10639" s="301"/>
      <c r="AF10639" s="301"/>
      <c r="AG10639" s="301"/>
      <c r="AH10639" s="301"/>
      <c r="AI10639" s="301"/>
    </row>
    <row r="10640" spans="18:35" ht="80.099999999999994" customHeight="1" x14ac:dyDescent="0.2">
      <c r="R10640" s="301"/>
      <c r="S10640" s="301"/>
      <c r="T10640" s="301"/>
      <c r="U10640" s="301"/>
      <c r="V10640" s="301"/>
      <c r="W10640" s="301"/>
      <c r="X10640" s="301"/>
      <c r="Y10640" s="301"/>
      <c r="Z10640" s="301"/>
      <c r="AA10640" s="301"/>
      <c r="AB10640" s="301"/>
      <c r="AC10640" s="301"/>
      <c r="AD10640" s="301"/>
      <c r="AE10640" s="301"/>
      <c r="AF10640" s="301"/>
      <c r="AG10640" s="301"/>
      <c r="AH10640" s="301"/>
      <c r="AI10640" s="301"/>
    </row>
    <row r="10641" spans="18:35" ht="80.099999999999994" customHeight="1" x14ac:dyDescent="0.2">
      <c r="R10641" s="301"/>
      <c r="S10641" s="301"/>
      <c r="T10641" s="301"/>
      <c r="U10641" s="301"/>
      <c r="V10641" s="301"/>
      <c r="W10641" s="301"/>
      <c r="X10641" s="301"/>
      <c r="Y10641" s="301"/>
      <c r="Z10641" s="301"/>
      <c r="AA10641" s="301"/>
      <c r="AB10641" s="301"/>
      <c r="AC10641" s="301"/>
      <c r="AD10641" s="301"/>
      <c r="AE10641" s="301"/>
      <c r="AF10641" s="301"/>
      <c r="AG10641" s="301"/>
      <c r="AH10641" s="301"/>
      <c r="AI10641" s="301"/>
    </row>
    <row r="10642" spans="18:35" ht="80.099999999999994" customHeight="1" x14ac:dyDescent="0.2">
      <c r="R10642" s="301"/>
      <c r="S10642" s="301"/>
      <c r="T10642" s="301"/>
      <c r="U10642" s="301"/>
      <c r="V10642" s="301"/>
      <c r="W10642" s="301"/>
      <c r="X10642" s="301"/>
      <c r="Y10642" s="301"/>
      <c r="Z10642" s="301"/>
      <c r="AA10642" s="301"/>
      <c r="AB10642" s="301"/>
      <c r="AC10642" s="301"/>
      <c r="AD10642" s="301"/>
      <c r="AE10642" s="301"/>
      <c r="AF10642" s="301"/>
      <c r="AG10642" s="301"/>
      <c r="AH10642" s="301"/>
      <c r="AI10642" s="301"/>
    </row>
    <row r="10643" spans="18:35" ht="80.099999999999994" customHeight="1" x14ac:dyDescent="0.2">
      <c r="R10643" s="301"/>
      <c r="S10643" s="301"/>
      <c r="T10643" s="301"/>
      <c r="U10643" s="301"/>
      <c r="V10643" s="301"/>
      <c r="W10643" s="301"/>
      <c r="X10643" s="301"/>
      <c r="Y10643" s="301"/>
      <c r="Z10643" s="301"/>
      <c r="AA10643" s="301"/>
      <c r="AB10643" s="301"/>
      <c r="AC10643" s="301"/>
      <c r="AD10643" s="301"/>
      <c r="AE10643" s="301"/>
      <c r="AF10643" s="301"/>
      <c r="AG10643" s="301"/>
      <c r="AH10643" s="301"/>
      <c r="AI10643" s="301"/>
    </row>
    <row r="10644" spans="18:35" ht="80.099999999999994" customHeight="1" x14ac:dyDescent="0.2">
      <c r="R10644" s="301"/>
      <c r="S10644" s="301"/>
      <c r="T10644" s="301"/>
      <c r="U10644" s="301"/>
      <c r="V10644" s="301"/>
      <c r="W10644" s="301"/>
      <c r="X10644" s="301"/>
      <c r="Y10644" s="301"/>
      <c r="Z10644" s="301"/>
      <c r="AA10644" s="301"/>
      <c r="AB10644" s="301"/>
      <c r="AC10644" s="301"/>
      <c r="AD10644" s="301"/>
      <c r="AE10644" s="301"/>
      <c r="AF10644" s="301"/>
      <c r="AG10644" s="301"/>
      <c r="AH10644" s="301"/>
      <c r="AI10644" s="301"/>
    </row>
    <row r="10645" spans="18:35" ht="80.099999999999994" customHeight="1" x14ac:dyDescent="0.2">
      <c r="R10645" s="301"/>
      <c r="S10645" s="301"/>
      <c r="T10645" s="301"/>
      <c r="U10645" s="301"/>
      <c r="V10645" s="301"/>
      <c r="W10645" s="301"/>
      <c r="X10645" s="301"/>
      <c r="Y10645" s="301"/>
      <c r="Z10645" s="301"/>
      <c r="AA10645" s="301"/>
      <c r="AB10645" s="301"/>
      <c r="AC10645" s="301"/>
      <c r="AD10645" s="301"/>
      <c r="AE10645" s="301"/>
      <c r="AF10645" s="301"/>
      <c r="AG10645" s="301"/>
      <c r="AH10645" s="301"/>
      <c r="AI10645" s="301"/>
    </row>
    <row r="10646" spans="18:35" ht="80.099999999999994" customHeight="1" x14ac:dyDescent="0.2">
      <c r="R10646" s="301"/>
      <c r="S10646" s="301"/>
      <c r="T10646" s="301"/>
      <c r="U10646" s="301"/>
      <c r="V10646" s="301"/>
      <c r="W10646" s="301"/>
      <c r="X10646" s="301"/>
      <c r="Y10646" s="301"/>
      <c r="Z10646" s="301"/>
      <c r="AA10646" s="301"/>
      <c r="AB10646" s="301"/>
      <c r="AC10646" s="301"/>
      <c r="AD10646" s="301"/>
      <c r="AE10646" s="301"/>
      <c r="AF10646" s="301"/>
      <c r="AG10646" s="301"/>
      <c r="AH10646" s="301"/>
      <c r="AI10646" s="301"/>
    </row>
    <row r="10647" spans="18:35" ht="80.099999999999994" customHeight="1" x14ac:dyDescent="0.2">
      <c r="R10647" s="301"/>
      <c r="S10647" s="301"/>
      <c r="T10647" s="301"/>
      <c r="U10647" s="301"/>
      <c r="V10647" s="301"/>
      <c r="W10647" s="301"/>
      <c r="X10647" s="301"/>
      <c r="Y10647" s="301"/>
      <c r="Z10647" s="301"/>
      <c r="AA10647" s="301"/>
      <c r="AB10647" s="301"/>
      <c r="AC10647" s="301"/>
      <c r="AD10647" s="301"/>
      <c r="AE10647" s="301"/>
      <c r="AF10647" s="301"/>
      <c r="AG10647" s="301"/>
      <c r="AH10647" s="301"/>
      <c r="AI10647" s="301"/>
    </row>
    <row r="10648" spans="18:35" ht="80.099999999999994" customHeight="1" x14ac:dyDescent="0.2">
      <c r="R10648" s="301"/>
      <c r="S10648" s="301"/>
      <c r="T10648" s="301"/>
      <c r="U10648" s="301"/>
      <c r="V10648" s="301"/>
      <c r="W10648" s="301"/>
      <c r="X10648" s="301"/>
      <c r="Y10648" s="301"/>
      <c r="Z10648" s="301"/>
      <c r="AA10648" s="301"/>
      <c r="AB10648" s="301"/>
      <c r="AC10648" s="301"/>
      <c r="AD10648" s="301"/>
      <c r="AE10648" s="301"/>
      <c r="AF10648" s="301"/>
      <c r="AG10648" s="301"/>
      <c r="AH10648" s="301"/>
      <c r="AI10648" s="301"/>
    </row>
    <row r="10649" spans="18:35" ht="80.099999999999994" customHeight="1" x14ac:dyDescent="0.2">
      <c r="R10649" s="301"/>
      <c r="S10649" s="301"/>
      <c r="T10649" s="301"/>
      <c r="U10649" s="301"/>
      <c r="V10649" s="301"/>
      <c r="W10649" s="301"/>
      <c r="X10649" s="301"/>
      <c r="Y10649" s="301"/>
      <c r="Z10649" s="301"/>
      <c r="AA10649" s="301"/>
      <c r="AB10649" s="301"/>
      <c r="AC10649" s="301"/>
      <c r="AD10649" s="301"/>
      <c r="AE10649" s="301"/>
      <c r="AF10649" s="301"/>
      <c r="AG10649" s="301"/>
      <c r="AH10649" s="301"/>
      <c r="AI10649" s="301"/>
    </row>
    <row r="10650" spans="18:35" ht="80.099999999999994" customHeight="1" x14ac:dyDescent="0.2">
      <c r="R10650" s="301"/>
      <c r="S10650" s="301"/>
      <c r="T10650" s="301"/>
      <c r="U10650" s="301"/>
      <c r="V10650" s="301"/>
      <c r="W10650" s="301"/>
      <c r="X10650" s="301"/>
      <c r="Y10650" s="301"/>
      <c r="Z10650" s="301"/>
      <c r="AA10650" s="301"/>
      <c r="AB10650" s="301"/>
      <c r="AC10650" s="301"/>
      <c r="AD10650" s="301"/>
      <c r="AE10650" s="301"/>
      <c r="AF10650" s="301"/>
      <c r="AG10650" s="301"/>
      <c r="AH10650" s="301"/>
      <c r="AI10650" s="301"/>
    </row>
    <row r="10651" spans="18:35" ht="80.099999999999994" customHeight="1" x14ac:dyDescent="0.2">
      <c r="R10651" s="301"/>
      <c r="S10651" s="301"/>
      <c r="T10651" s="301"/>
      <c r="U10651" s="301"/>
      <c r="V10651" s="301"/>
      <c r="W10651" s="301"/>
      <c r="X10651" s="301"/>
      <c r="Y10651" s="301"/>
      <c r="Z10651" s="301"/>
      <c r="AA10651" s="301"/>
      <c r="AB10651" s="301"/>
      <c r="AC10651" s="301"/>
      <c r="AD10651" s="301"/>
      <c r="AE10651" s="301"/>
      <c r="AF10651" s="301"/>
      <c r="AG10651" s="301"/>
      <c r="AH10651" s="301"/>
      <c r="AI10651" s="301"/>
    </row>
    <row r="10652" spans="18:35" ht="80.099999999999994" customHeight="1" x14ac:dyDescent="0.2">
      <c r="R10652" s="301"/>
      <c r="S10652" s="301"/>
      <c r="T10652" s="301"/>
      <c r="U10652" s="301"/>
      <c r="V10652" s="301"/>
      <c r="W10652" s="301"/>
      <c r="X10652" s="301"/>
      <c r="Y10652" s="301"/>
      <c r="Z10652" s="301"/>
      <c r="AA10652" s="301"/>
      <c r="AB10652" s="301"/>
      <c r="AC10652" s="301"/>
      <c r="AD10652" s="301"/>
      <c r="AE10652" s="301"/>
      <c r="AF10652" s="301"/>
      <c r="AG10652" s="301"/>
      <c r="AH10652" s="301"/>
      <c r="AI10652" s="301"/>
    </row>
    <row r="10653" spans="18:35" ht="80.099999999999994" customHeight="1" x14ac:dyDescent="0.2">
      <c r="R10653" s="301"/>
      <c r="S10653" s="301"/>
      <c r="T10653" s="301"/>
      <c r="U10653" s="301"/>
      <c r="V10653" s="301"/>
      <c r="W10653" s="301"/>
      <c r="X10653" s="301"/>
      <c r="Y10653" s="301"/>
      <c r="Z10653" s="301"/>
      <c r="AA10653" s="301"/>
      <c r="AB10653" s="301"/>
      <c r="AC10653" s="301"/>
      <c r="AD10653" s="301"/>
      <c r="AE10653" s="301"/>
      <c r="AF10653" s="301"/>
      <c r="AG10653" s="301"/>
      <c r="AH10653" s="301"/>
      <c r="AI10653" s="301"/>
    </row>
    <row r="10654" spans="18:35" ht="80.099999999999994" customHeight="1" x14ac:dyDescent="0.2">
      <c r="R10654" s="301"/>
      <c r="S10654" s="301"/>
      <c r="T10654" s="301"/>
      <c r="U10654" s="301"/>
      <c r="V10654" s="301"/>
      <c r="W10654" s="301"/>
      <c r="X10654" s="301"/>
      <c r="Y10654" s="301"/>
      <c r="Z10654" s="301"/>
      <c r="AA10654" s="301"/>
      <c r="AB10654" s="301"/>
      <c r="AC10654" s="301"/>
      <c r="AD10654" s="301"/>
      <c r="AE10654" s="301"/>
      <c r="AF10654" s="301"/>
      <c r="AG10654" s="301"/>
      <c r="AH10654" s="301"/>
      <c r="AI10654" s="301"/>
    </row>
    <row r="10655" spans="18:35" ht="80.099999999999994" customHeight="1" x14ac:dyDescent="0.2">
      <c r="R10655" s="301"/>
      <c r="S10655" s="301"/>
      <c r="T10655" s="301"/>
      <c r="U10655" s="301"/>
      <c r="V10655" s="301"/>
      <c r="W10655" s="301"/>
      <c r="X10655" s="301"/>
      <c r="Y10655" s="301"/>
      <c r="Z10655" s="301"/>
      <c r="AA10655" s="301"/>
      <c r="AB10655" s="301"/>
      <c r="AC10655" s="301"/>
      <c r="AD10655" s="301"/>
      <c r="AE10655" s="301"/>
      <c r="AF10655" s="301"/>
      <c r="AG10655" s="301"/>
      <c r="AH10655" s="301"/>
      <c r="AI10655" s="301"/>
    </row>
    <row r="10656" spans="18:35" ht="80.099999999999994" customHeight="1" x14ac:dyDescent="0.2">
      <c r="R10656" s="301"/>
      <c r="S10656" s="301"/>
      <c r="T10656" s="301"/>
      <c r="U10656" s="301"/>
      <c r="V10656" s="301"/>
      <c r="W10656" s="301"/>
      <c r="X10656" s="301"/>
      <c r="Y10656" s="301"/>
      <c r="Z10656" s="301"/>
      <c r="AA10656" s="301"/>
      <c r="AB10656" s="301"/>
      <c r="AC10656" s="301"/>
      <c r="AD10656" s="301"/>
      <c r="AE10656" s="301"/>
      <c r="AF10656" s="301"/>
      <c r="AG10656" s="301"/>
      <c r="AH10656" s="301"/>
      <c r="AI10656" s="301"/>
    </row>
    <row r="10657" spans="18:35" ht="80.099999999999994" customHeight="1" x14ac:dyDescent="0.2">
      <c r="R10657" s="301"/>
      <c r="S10657" s="301"/>
      <c r="T10657" s="301"/>
      <c r="U10657" s="301"/>
      <c r="V10657" s="301"/>
      <c r="W10657" s="301"/>
      <c r="X10657" s="301"/>
      <c r="Y10657" s="301"/>
      <c r="Z10657" s="301"/>
      <c r="AA10657" s="301"/>
      <c r="AB10657" s="301"/>
      <c r="AC10657" s="301"/>
      <c r="AD10657" s="301"/>
      <c r="AE10657" s="301"/>
      <c r="AF10657" s="301"/>
      <c r="AG10657" s="301"/>
      <c r="AH10657" s="301"/>
      <c r="AI10657" s="301"/>
    </row>
    <row r="10658" spans="18:35" ht="80.099999999999994" customHeight="1" x14ac:dyDescent="0.2">
      <c r="R10658" s="301"/>
      <c r="S10658" s="301"/>
      <c r="T10658" s="301"/>
      <c r="U10658" s="301"/>
      <c r="V10658" s="301"/>
      <c r="W10658" s="301"/>
      <c r="X10658" s="301"/>
      <c r="Y10658" s="301"/>
      <c r="Z10658" s="301"/>
      <c r="AA10658" s="301"/>
      <c r="AB10658" s="301"/>
      <c r="AC10658" s="301"/>
      <c r="AD10658" s="301"/>
      <c r="AE10658" s="301"/>
      <c r="AF10658" s="301"/>
      <c r="AG10658" s="301"/>
      <c r="AH10658" s="301"/>
      <c r="AI10658" s="301"/>
    </row>
    <row r="10659" spans="18:35" ht="80.099999999999994" customHeight="1" x14ac:dyDescent="0.2">
      <c r="R10659" s="301"/>
      <c r="S10659" s="301"/>
      <c r="T10659" s="301"/>
      <c r="U10659" s="301"/>
      <c r="V10659" s="301"/>
      <c r="W10659" s="301"/>
      <c r="X10659" s="301"/>
      <c r="Y10659" s="301"/>
      <c r="Z10659" s="301"/>
      <c r="AA10659" s="301"/>
      <c r="AB10659" s="301"/>
      <c r="AC10659" s="301"/>
      <c r="AD10659" s="301"/>
      <c r="AE10659" s="301"/>
      <c r="AF10659" s="301"/>
      <c r="AG10659" s="301"/>
      <c r="AH10659" s="301"/>
      <c r="AI10659" s="301"/>
    </row>
    <row r="10660" spans="18:35" ht="80.099999999999994" customHeight="1" x14ac:dyDescent="0.2">
      <c r="R10660" s="301"/>
      <c r="S10660" s="301"/>
      <c r="T10660" s="301"/>
      <c r="U10660" s="301"/>
      <c r="V10660" s="301"/>
      <c r="W10660" s="301"/>
      <c r="X10660" s="301"/>
      <c r="Y10660" s="301"/>
      <c r="Z10660" s="301"/>
      <c r="AA10660" s="301"/>
      <c r="AB10660" s="301"/>
      <c r="AC10660" s="301"/>
      <c r="AD10660" s="301"/>
      <c r="AE10660" s="301"/>
      <c r="AF10660" s="301"/>
      <c r="AG10660" s="301"/>
      <c r="AH10660" s="301"/>
      <c r="AI10660" s="301"/>
    </row>
    <row r="10661" spans="18:35" ht="80.099999999999994" customHeight="1" x14ac:dyDescent="0.2">
      <c r="R10661" s="301"/>
      <c r="S10661" s="301"/>
      <c r="T10661" s="301"/>
      <c r="U10661" s="301"/>
      <c r="V10661" s="301"/>
      <c r="W10661" s="301"/>
      <c r="X10661" s="301"/>
      <c r="Y10661" s="301"/>
      <c r="Z10661" s="301"/>
      <c r="AA10661" s="301"/>
      <c r="AB10661" s="301"/>
      <c r="AC10661" s="301"/>
      <c r="AD10661" s="301"/>
      <c r="AE10661" s="301"/>
      <c r="AF10661" s="301"/>
      <c r="AG10661" s="301"/>
      <c r="AH10661" s="301"/>
      <c r="AI10661" s="301"/>
    </row>
    <row r="10662" spans="18:35" ht="80.099999999999994" customHeight="1" x14ac:dyDescent="0.2">
      <c r="R10662" s="301"/>
      <c r="S10662" s="301"/>
      <c r="T10662" s="301"/>
      <c r="U10662" s="301"/>
      <c r="V10662" s="301"/>
      <c r="W10662" s="301"/>
      <c r="X10662" s="301"/>
      <c r="Y10662" s="301"/>
      <c r="Z10662" s="301"/>
      <c r="AA10662" s="301"/>
      <c r="AB10662" s="301"/>
      <c r="AC10662" s="301"/>
      <c r="AD10662" s="301"/>
      <c r="AE10662" s="301"/>
      <c r="AF10662" s="301"/>
      <c r="AG10662" s="301"/>
      <c r="AH10662" s="301"/>
      <c r="AI10662" s="301"/>
    </row>
    <row r="10663" spans="18:35" ht="80.099999999999994" customHeight="1" x14ac:dyDescent="0.2">
      <c r="R10663" s="301"/>
      <c r="S10663" s="301"/>
      <c r="T10663" s="301"/>
      <c r="U10663" s="301"/>
      <c r="V10663" s="301"/>
      <c r="W10663" s="301"/>
      <c r="X10663" s="301"/>
      <c r="Y10663" s="301"/>
      <c r="Z10663" s="301"/>
      <c r="AA10663" s="301"/>
      <c r="AB10663" s="301"/>
      <c r="AC10663" s="301"/>
      <c r="AD10663" s="301"/>
      <c r="AE10663" s="301"/>
      <c r="AF10663" s="301"/>
      <c r="AG10663" s="301"/>
      <c r="AH10663" s="301"/>
      <c r="AI10663" s="301"/>
    </row>
    <row r="10664" spans="18:35" ht="80.099999999999994" customHeight="1" x14ac:dyDescent="0.2">
      <c r="R10664" s="301"/>
      <c r="S10664" s="301"/>
      <c r="T10664" s="301"/>
      <c r="U10664" s="301"/>
      <c r="V10664" s="301"/>
      <c r="W10664" s="301"/>
      <c r="X10664" s="301"/>
      <c r="Y10664" s="301"/>
      <c r="Z10664" s="301"/>
      <c r="AA10664" s="301"/>
      <c r="AB10664" s="301"/>
      <c r="AC10664" s="301"/>
      <c r="AD10664" s="301"/>
      <c r="AE10664" s="301"/>
      <c r="AF10664" s="301"/>
      <c r="AG10664" s="301"/>
      <c r="AH10664" s="301"/>
      <c r="AI10664" s="301"/>
    </row>
    <row r="10665" spans="18:35" ht="80.099999999999994" customHeight="1" x14ac:dyDescent="0.2">
      <c r="R10665" s="301"/>
      <c r="S10665" s="301"/>
      <c r="T10665" s="301"/>
      <c r="U10665" s="301"/>
      <c r="V10665" s="301"/>
      <c r="W10665" s="301"/>
      <c r="X10665" s="301"/>
      <c r="Y10665" s="301"/>
      <c r="Z10665" s="301"/>
      <c r="AA10665" s="301"/>
      <c r="AB10665" s="301"/>
      <c r="AC10665" s="301"/>
      <c r="AD10665" s="301"/>
      <c r="AE10665" s="301"/>
      <c r="AF10665" s="301"/>
      <c r="AG10665" s="301"/>
      <c r="AH10665" s="301"/>
      <c r="AI10665" s="301"/>
    </row>
    <row r="10666" spans="18:35" ht="80.099999999999994" customHeight="1" x14ac:dyDescent="0.2">
      <c r="R10666" s="301"/>
      <c r="S10666" s="301"/>
      <c r="T10666" s="301"/>
      <c r="U10666" s="301"/>
      <c r="V10666" s="301"/>
      <c r="W10666" s="301"/>
      <c r="X10666" s="301"/>
      <c r="Y10666" s="301"/>
      <c r="Z10666" s="301"/>
      <c r="AA10666" s="301"/>
      <c r="AB10666" s="301"/>
      <c r="AC10666" s="301"/>
      <c r="AD10666" s="301"/>
      <c r="AE10666" s="301"/>
      <c r="AF10666" s="301"/>
      <c r="AG10666" s="301"/>
      <c r="AH10666" s="301"/>
      <c r="AI10666" s="301"/>
    </row>
    <row r="10667" spans="18:35" ht="80.099999999999994" customHeight="1" x14ac:dyDescent="0.2">
      <c r="R10667" s="301"/>
      <c r="S10667" s="301"/>
      <c r="T10667" s="301"/>
      <c r="U10667" s="301"/>
      <c r="V10667" s="301"/>
      <c r="W10667" s="301"/>
      <c r="X10667" s="301"/>
      <c r="Y10667" s="301"/>
      <c r="Z10667" s="301"/>
      <c r="AA10667" s="301"/>
      <c r="AB10667" s="301"/>
      <c r="AC10667" s="301"/>
      <c r="AD10667" s="301"/>
      <c r="AE10667" s="301"/>
      <c r="AF10667" s="301"/>
      <c r="AG10667" s="301"/>
      <c r="AH10667" s="301"/>
      <c r="AI10667" s="301"/>
    </row>
    <row r="10668" spans="18:35" ht="80.099999999999994" customHeight="1" x14ac:dyDescent="0.2">
      <c r="R10668" s="301"/>
      <c r="S10668" s="301"/>
      <c r="T10668" s="301"/>
      <c r="U10668" s="301"/>
      <c r="V10668" s="301"/>
      <c r="W10668" s="301"/>
      <c r="X10668" s="301"/>
      <c r="Y10668" s="301"/>
      <c r="Z10668" s="301"/>
      <c r="AA10668" s="301"/>
      <c r="AB10668" s="301"/>
      <c r="AC10668" s="301"/>
      <c r="AD10668" s="301"/>
      <c r="AE10668" s="301"/>
      <c r="AF10668" s="301"/>
      <c r="AG10668" s="301"/>
      <c r="AH10668" s="301"/>
      <c r="AI10668" s="301"/>
    </row>
    <row r="10669" spans="18:35" ht="80.099999999999994" customHeight="1" x14ac:dyDescent="0.2">
      <c r="R10669" s="301"/>
      <c r="S10669" s="301"/>
      <c r="T10669" s="301"/>
      <c r="U10669" s="301"/>
      <c r="V10669" s="301"/>
      <c r="W10669" s="301"/>
      <c r="X10669" s="301"/>
      <c r="Y10669" s="301"/>
      <c r="Z10669" s="301"/>
      <c r="AA10669" s="301"/>
      <c r="AB10669" s="301"/>
      <c r="AC10669" s="301"/>
      <c r="AD10669" s="301"/>
      <c r="AE10669" s="301"/>
      <c r="AF10669" s="301"/>
      <c r="AG10669" s="301"/>
      <c r="AH10669" s="301"/>
      <c r="AI10669" s="301"/>
    </row>
    <row r="10670" spans="18:35" ht="80.099999999999994" customHeight="1" x14ac:dyDescent="0.2">
      <c r="R10670" s="301"/>
      <c r="S10670" s="301"/>
      <c r="T10670" s="301"/>
      <c r="U10670" s="301"/>
      <c r="V10670" s="301"/>
      <c r="W10670" s="301"/>
      <c r="X10670" s="301"/>
      <c r="Y10670" s="301"/>
      <c r="Z10670" s="301"/>
      <c r="AA10670" s="301"/>
      <c r="AB10670" s="301"/>
      <c r="AC10670" s="301"/>
      <c r="AD10670" s="301"/>
      <c r="AE10670" s="301"/>
      <c r="AF10670" s="301"/>
      <c r="AG10670" s="301"/>
      <c r="AH10670" s="301"/>
      <c r="AI10670" s="301"/>
    </row>
    <row r="10671" spans="18:35" ht="80.099999999999994" customHeight="1" x14ac:dyDescent="0.2">
      <c r="R10671" s="301"/>
      <c r="S10671" s="301"/>
      <c r="T10671" s="301"/>
      <c r="U10671" s="301"/>
      <c r="V10671" s="301"/>
      <c r="W10671" s="301"/>
      <c r="X10671" s="301"/>
      <c r="Y10671" s="301"/>
      <c r="Z10671" s="301"/>
      <c r="AA10671" s="301"/>
      <c r="AB10671" s="301"/>
      <c r="AC10671" s="301"/>
      <c r="AD10671" s="301"/>
      <c r="AE10671" s="301"/>
      <c r="AF10671" s="301"/>
      <c r="AG10671" s="301"/>
      <c r="AH10671" s="301"/>
      <c r="AI10671" s="301"/>
    </row>
    <row r="10672" spans="18:35" ht="80.099999999999994" customHeight="1" x14ac:dyDescent="0.2">
      <c r="R10672" s="301"/>
      <c r="S10672" s="301"/>
      <c r="T10672" s="301"/>
      <c r="U10672" s="301"/>
      <c r="V10672" s="301"/>
      <c r="W10672" s="301"/>
      <c r="X10672" s="301"/>
      <c r="Y10672" s="301"/>
      <c r="Z10672" s="301"/>
      <c r="AA10672" s="301"/>
      <c r="AB10672" s="301"/>
      <c r="AC10672" s="301"/>
      <c r="AD10672" s="301"/>
      <c r="AE10672" s="301"/>
      <c r="AF10672" s="301"/>
      <c r="AG10672" s="301"/>
      <c r="AH10672" s="301"/>
      <c r="AI10672" s="301"/>
    </row>
    <row r="10673" spans="18:35" ht="80.099999999999994" customHeight="1" x14ac:dyDescent="0.2">
      <c r="R10673" s="301"/>
      <c r="S10673" s="301"/>
      <c r="T10673" s="301"/>
      <c r="U10673" s="301"/>
      <c r="V10673" s="301"/>
      <c r="W10673" s="301"/>
      <c r="X10673" s="301"/>
      <c r="Y10673" s="301"/>
      <c r="Z10673" s="301"/>
      <c r="AA10673" s="301"/>
      <c r="AB10673" s="301"/>
      <c r="AC10673" s="301"/>
      <c r="AD10673" s="301"/>
      <c r="AE10673" s="301"/>
      <c r="AF10673" s="301"/>
      <c r="AG10673" s="301"/>
      <c r="AH10673" s="301"/>
      <c r="AI10673" s="301"/>
    </row>
    <row r="10674" spans="18:35" ht="80.099999999999994" customHeight="1" x14ac:dyDescent="0.2">
      <c r="R10674" s="301"/>
      <c r="S10674" s="301"/>
      <c r="T10674" s="301"/>
      <c r="U10674" s="301"/>
      <c r="V10674" s="301"/>
      <c r="W10674" s="301"/>
      <c r="X10674" s="301"/>
      <c r="Y10674" s="301"/>
      <c r="Z10674" s="301"/>
      <c r="AA10674" s="301"/>
      <c r="AB10674" s="301"/>
      <c r="AC10674" s="301"/>
      <c r="AD10674" s="301"/>
      <c r="AE10674" s="301"/>
      <c r="AF10674" s="301"/>
      <c r="AG10674" s="301"/>
      <c r="AH10674" s="301"/>
      <c r="AI10674" s="301"/>
    </row>
    <row r="10675" spans="18:35" ht="80.099999999999994" customHeight="1" x14ac:dyDescent="0.2">
      <c r="R10675" s="301"/>
      <c r="S10675" s="301"/>
      <c r="T10675" s="301"/>
      <c r="U10675" s="301"/>
      <c r="V10675" s="301"/>
      <c r="W10675" s="301"/>
      <c r="X10675" s="301"/>
      <c r="Y10675" s="301"/>
      <c r="Z10675" s="301"/>
      <c r="AA10675" s="301"/>
      <c r="AB10675" s="301"/>
      <c r="AC10675" s="301"/>
      <c r="AD10675" s="301"/>
      <c r="AE10675" s="301"/>
      <c r="AF10675" s="301"/>
      <c r="AG10675" s="301"/>
      <c r="AH10675" s="301"/>
      <c r="AI10675" s="301"/>
    </row>
    <row r="10676" spans="18:35" ht="80.099999999999994" customHeight="1" x14ac:dyDescent="0.2">
      <c r="R10676" s="301"/>
      <c r="S10676" s="301"/>
      <c r="T10676" s="301"/>
      <c r="U10676" s="301"/>
      <c r="V10676" s="301"/>
      <c r="W10676" s="301"/>
      <c r="X10676" s="301"/>
      <c r="Y10676" s="301"/>
      <c r="Z10676" s="301"/>
      <c r="AA10676" s="301"/>
      <c r="AB10676" s="301"/>
      <c r="AC10676" s="301"/>
      <c r="AD10676" s="301"/>
      <c r="AE10676" s="301"/>
      <c r="AF10676" s="301"/>
      <c r="AG10676" s="301"/>
      <c r="AH10676" s="301"/>
      <c r="AI10676" s="301"/>
    </row>
    <row r="10677" spans="18:35" ht="80.099999999999994" customHeight="1" x14ac:dyDescent="0.2">
      <c r="R10677" s="301"/>
      <c r="S10677" s="301"/>
      <c r="T10677" s="301"/>
      <c r="U10677" s="301"/>
      <c r="V10677" s="301"/>
      <c r="W10677" s="301"/>
      <c r="X10677" s="301"/>
      <c r="Y10677" s="301"/>
      <c r="Z10677" s="301"/>
      <c r="AA10677" s="301"/>
      <c r="AB10677" s="301"/>
      <c r="AC10677" s="301"/>
      <c r="AD10677" s="301"/>
      <c r="AE10677" s="301"/>
      <c r="AF10677" s="301"/>
      <c r="AG10677" s="301"/>
      <c r="AH10677" s="301"/>
      <c r="AI10677" s="301"/>
    </row>
    <row r="10678" spans="18:35" ht="80.099999999999994" customHeight="1" x14ac:dyDescent="0.2">
      <c r="R10678" s="301"/>
      <c r="S10678" s="301"/>
      <c r="T10678" s="301"/>
      <c r="U10678" s="301"/>
      <c r="V10678" s="301"/>
      <c r="W10678" s="301"/>
      <c r="X10678" s="301"/>
      <c r="Y10678" s="301"/>
      <c r="Z10678" s="301"/>
      <c r="AA10678" s="301"/>
      <c r="AB10678" s="301"/>
      <c r="AC10678" s="301"/>
      <c r="AD10678" s="301"/>
      <c r="AE10678" s="301"/>
      <c r="AF10678" s="301"/>
      <c r="AG10678" s="301"/>
      <c r="AH10678" s="301"/>
      <c r="AI10678" s="301"/>
    </row>
    <row r="10679" spans="18:35" ht="80.099999999999994" customHeight="1" x14ac:dyDescent="0.2">
      <c r="R10679" s="301"/>
      <c r="S10679" s="301"/>
      <c r="T10679" s="301"/>
      <c r="U10679" s="301"/>
      <c r="V10679" s="301"/>
      <c r="W10679" s="301"/>
      <c r="X10679" s="301"/>
      <c r="Y10679" s="301"/>
      <c r="Z10679" s="301"/>
      <c r="AA10679" s="301"/>
      <c r="AB10679" s="301"/>
      <c r="AC10679" s="301"/>
      <c r="AD10679" s="301"/>
      <c r="AE10679" s="301"/>
      <c r="AF10679" s="301"/>
      <c r="AG10679" s="301"/>
      <c r="AH10679" s="301"/>
      <c r="AI10679" s="301"/>
    </row>
    <row r="10680" spans="18:35" ht="80.099999999999994" customHeight="1" x14ac:dyDescent="0.2">
      <c r="R10680" s="301"/>
      <c r="S10680" s="301"/>
      <c r="T10680" s="301"/>
      <c r="U10680" s="301"/>
      <c r="V10680" s="301"/>
      <c r="W10680" s="301"/>
      <c r="X10680" s="301"/>
      <c r="Y10680" s="301"/>
      <c r="Z10680" s="301"/>
      <c r="AA10680" s="301"/>
      <c r="AB10680" s="301"/>
      <c r="AC10680" s="301"/>
      <c r="AD10680" s="301"/>
      <c r="AE10680" s="301"/>
      <c r="AF10680" s="301"/>
      <c r="AG10680" s="301"/>
      <c r="AH10680" s="301"/>
      <c r="AI10680" s="301"/>
    </row>
    <row r="10681" spans="18:35" ht="80.099999999999994" customHeight="1" x14ac:dyDescent="0.2">
      <c r="R10681" s="301"/>
      <c r="S10681" s="301"/>
      <c r="T10681" s="301"/>
      <c r="U10681" s="301"/>
      <c r="V10681" s="301"/>
      <c r="W10681" s="301"/>
      <c r="X10681" s="301"/>
      <c r="Y10681" s="301"/>
      <c r="Z10681" s="301"/>
      <c r="AA10681" s="301"/>
      <c r="AB10681" s="301"/>
      <c r="AC10681" s="301"/>
      <c r="AD10681" s="301"/>
      <c r="AE10681" s="301"/>
      <c r="AF10681" s="301"/>
      <c r="AG10681" s="301"/>
      <c r="AH10681" s="301"/>
      <c r="AI10681" s="301"/>
    </row>
    <row r="10682" spans="18:35" ht="80.099999999999994" customHeight="1" x14ac:dyDescent="0.2">
      <c r="R10682" s="301"/>
      <c r="S10682" s="301"/>
      <c r="T10682" s="301"/>
      <c r="U10682" s="301"/>
      <c r="V10682" s="301"/>
      <c r="W10682" s="301"/>
      <c r="X10682" s="301"/>
      <c r="Y10682" s="301"/>
      <c r="Z10682" s="301"/>
      <c r="AA10682" s="301"/>
      <c r="AB10682" s="301"/>
      <c r="AC10682" s="301"/>
      <c r="AD10682" s="301"/>
      <c r="AE10682" s="301"/>
      <c r="AF10682" s="301"/>
      <c r="AG10682" s="301"/>
      <c r="AH10682" s="301"/>
      <c r="AI10682" s="301"/>
    </row>
    <row r="10683" spans="18:35" ht="80.099999999999994" customHeight="1" x14ac:dyDescent="0.2">
      <c r="R10683" s="301"/>
      <c r="S10683" s="301"/>
      <c r="T10683" s="301"/>
      <c r="U10683" s="301"/>
      <c r="V10683" s="301"/>
      <c r="W10683" s="301"/>
      <c r="X10683" s="301"/>
      <c r="Y10683" s="301"/>
      <c r="Z10683" s="301"/>
      <c r="AA10683" s="301"/>
      <c r="AB10683" s="301"/>
      <c r="AC10683" s="301"/>
      <c r="AD10683" s="301"/>
      <c r="AE10683" s="301"/>
      <c r="AF10683" s="301"/>
      <c r="AG10683" s="301"/>
      <c r="AH10683" s="301"/>
      <c r="AI10683" s="301"/>
    </row>
    <row r="10684" spans="18:35" ht="80.099999999999994" customHeight="1" x14ac:dyDescent="0.2">
      <c r="R10684" s="301"/>
      <c r="S10684" s="301"/>
      <c r="T10684" s="301"/>
      <c r="U10684" s="301"/>
      <c r="V10684" s="301"/>
      <c r="W10684" s="301"/>
      <c r="X10684" s="301"/>
      <c r="Y10684" s="301"/>
      <c r="Z10684" s="301"/>
      <c r="AA10684" s="301"/>
      <c r="AB10684" s="301"/>
      <c r="AC10684" s="301"/>
      <c r="AD10684" s="301"/>
      <c r="AE10684" s="301"/>
      <c r="AF10684" s="301"/>
      <c r="AG10684" s="301"/>
      <c r="AH10684" s="301"/>
      <c r="AI10684" s="301"/>
    </row>
    <row r="10685" spans="18:35" ht="80.099999999999994" customHeight="1" x14ac:dyDescent="0.2">
      <c r="R10685" s="301"/>
      <c r="S10685" s="301"/>
      <c r="T10685" s="301"/>
      <c r="U10685" s="301"/>
      <c r="V10685" s="301"/>
      <c r="W10685" s="301"/>
      <c r="X10685" s="301"/>
      <c r="Y10685" s="301"/>
      <c r="Z10685" s="301"/>
      <c r="AA10685" s="301"/>
      <c r="AB10685" s="301"/>
      <c r="AC10685" s="301"/>
      <c r="AD10685" s="301"/>
      <c r="AE10685" s="301"/>
      <c r="AF10685" s="301"/>
      <c r="AG10685" s="301"/>
      <c r="AH10685" s="301"/>
      <c r="AI10685" s="301"/>
    </row>
    <row r="10686" spans="18:35" ht="80.099999999999994" customHeight="1" x14ac:dyDescent="0.2">
      <c r="R10686" s="301"/>
      <c r="S10686" s="301"/>
      <c r="T10686" s="301"/>
      <c r="U10686" s="301"/>
      <c r="V10686" s="301"/>
      <c r="W10686" s="301"/>
      <c r="X10686" s="301"/>
      <c r="Y10686" s="301"/>
      <c r="Z10686" s="301"/>
      <c r="AA10686" s="301"/>
      <c r="AB10686" s="301"/>
      <c r="AC10686" s="301"/>
      <c r="AD10686" s="301"/>
      <c r="AE10686" s="301"/>
      <c r="AF10686" s="301"/>
      <c r="AG10686" s="301"/>
      <c r="AH10686" s="301"/>
      <c r="AI10686" s="301"/>
    </row>
    <row r="10687" spans="18:35" ht="80.099999999999994" customHeight="1" x14ac:dyDescent="0.2">
      <c r="R10687" s="301"/>
      <c r="S10687" s="301"/>
      <c r="T10687" s="301"/>
      <c r="U10687" s="301"/>
      <c r="V10687" s="301"/>
      <c r="W10687" s="301"/>
      <c r="X10687" s="301"/>
      <c r="Y10687" s="301"/>
      <c r="Z10687" s="301"/>
      <c r="AA10687" s="301"/>
      <c r="AB10687" s="301"/>
      <c r="AC10687" s="301"/>
      <c r="AD10687" s="301"/>
      <c r="AE10687" s="301"/>
      <c r="AF10687" s="301"/>
      <c r="AG10687" s="301"/>
      <c r="AH10687" s="301"/>
      <c r="AI10687" s="301"/>
    </row>
    <row r="10688" spans="18:35" ht="80.099999999999994" customHeight="1" x14ac:dyDescent="0.2">
      <c r="R10688" s="301"/>
      <c r="S10688" s="301"/>
      <c r="T10688" s="301"/>
      <c r="U10688" s="301"/>
      <c r="V10688" s="301"/>
      <c r="W10688" s="301"/>
      <c r="X10688" s="301"/>
      <c r="Y10688" s="301"/>
      <c r="Z10688" s="301"/>
      <c r="AA10688" s="301"/>
      <c r="AB10688" s="301"/>
      <c r="AC10688" s="301"/>
      <c r="AD10688" s="301"/>
      <c r="AE10688" s="301"/>
      <c r="AF10688" s="301"/>
      <c r="AG10688" s="301"/>
      <c r="AH10688" s="301"/>
      <c r="AI10688" s="301"/>
    </row>
    <row r="10689" spans="18:35" ht="80.099999999999994" customHeight="1" x14ac:dyDescent="0.2">
      <c r="R10689" s="301"/>
      <c r="S10689" s="301"/>
      <c r="T10689" s="301"/>
      <c r="U10689" s="301"/>
      <c r="V10689" s="301"/>
      <c r="W10689" s="301"/>
      <c r="X10689" s="301"/>
      <c r="Y10689" s="301"/>
      <c r="Z10689" s="301"/>
      <c r="AA10689" s="301"/>
      <c r="AB10689" s="301"/>
      <c r="AC10689" s="301"/>
      <c r="AD10689" s="301"/>
      <c r="AE10689" s="301"/>
      <c r="AF10689" s="301"/>
      <c r="AG10689" s="301"/>
      <c r="AH10689" s="301"/>
      <c r="AI10689" s="301"/>
    </row>
    <row r="10690" spans="18:35" ht="80.099999999999994" customHeight="1" x14ac:dyDescent="0.2">
      <c r="R10690" s="301"/>
      <c r="S10690" s="301"/>
      <c r="T10690" s="301"/>
      <c r="U10690" s="301"/>
      <c r="V10690" s="301"/>
      <c r="W10690" s="301"/>
      <c r="X10690" s="301"/>
      <c r="Y10690" s="301"/>
      <c r="Z10690" s="301"/>
      <c r="AA10690" s="301"/>
      <c r="AB10690" s="301"/>
      <c r="AC10690" s="301"/>
      <c r="AD10690" s="301"/>
      <c r="AE10690" s="301"/>
      <c r="AF10690" s="301"/>
      <c r="AG10690" s="301"/>
      <c r="AH10690" s="301"/>
      <c r="AI10690" s="301"/>
    </row>
    <row r="10691" spans="18:35" ht="80.099999999999994" customHeight="1" x14ac:dyDescent="0.2">
      <c r="R10691" s="301"/>
      <c r="S10691" s="301"/>
      <c r="T10691" s="301"/>
      <c r="U10691" s="301"/>
      <c r="V10691" s="301"/>
      <c r="W10691" s="301"/>
      <c r="X10691" s="301"/>
      <c r="Y10691" s="301"/>
      <c r="Z10691" s="301"/>
      <c r="AA10691" s="301"/>
      <c r="AB10691" s="301"/>
      <c r="AC10691" s="301"/>
      <c r="AD10691" s="301"/>
      <c r="AE10691" s="301"/>
      <c r="AF10691" s="301"/>
      <c r="AG10691" s="301"/>
      <c r="AH10691" s="301"/>
      <c r="AI10691" s="301"/>
    </row>
    <row r="10692" spans="18:35" ht="80.099999999999994" customHeight="1" x14ac:dyDescent="0.2">
      <c r="R10692" s="301"/>
      <c r="S10692" s="301"/>
      <c r="T10692" s="301"/>
      <c r="U10692" s="301"/>
      <c r="V10692" s="301"/>
      <c r="W10692" s="301"/>
      <c r="X10692" s="301"/>
      <c r="Y10692" s="301"/>
      <c r="Z10692" s="301"/>
      <c r="AA10692" s="301"/>
      <c r="AB10692" s="301"/>
      <c r="AC10692" s="301"/>
      <c r="AD10692" s="301"/>
      <c r="AE10692" s="301"/>
      <c r="AF10692" s="301"/>
      <c r="AG10692" s="301"/>
      <c r="AH10692" s="301"/>
      <c r="AI10692" s="301"/>
    </row>
    <row r="10693" spans="18:35" ht="80.099999999999994" customHeight="1" x14ac:dyDescent="0.2">
      <c r="R10693" s="301"/>
      <c r="S10693" s="301"/>
      <c r="T10693" s="301"/>
      <c r="U10693" s="301"/>
      <c r="V10693" s="301"/>
      <c r="W10693" s="301"/>
      <c r="X10693" s="301"/>
      <c r="Y10693" s="301"/>
      <c r="Z10693" s="301"/>
      <c r="AA10693" s="301"/>
      <c r="AB10693" s="301"/>
      <c r="AC10693" s="301"/>
      <c r="AD10693" s="301"/>
      <c r="AE10693" s="301"/>
      <c r="AF10693" s="301"/>
      <c r="AG10693" s="301"/>
      <c r="AH10693" s="301"/>
      <c r="AI10693" s="301"/>
    </row>
    <row r="10694" spans="18:35" ht="80.099999999999994" customHeight="1" x14ac:dyDescent="0.2">
      <c r="R10694" s="301"/>
      <c r="S10694" s="301"/>
      <c r="T10694" s="301"/>
      <c r="U10694" s="301"/>
      <c r="V10694" s="301"/>
      <c r="W10694" s="301"/>
      <c r="X10694" s="301"/>
      <c r="Y10694" s="301"/>
      <c r="Z10694" s="301"/>
      <c r="AA10694" s="301"/>
      <c r="AB10694" s="301"/>
      <c r="AC10694" s="301"/>
      <c r="AD10694" s="301"/>
      <c r="AE10694" s="301"/>
      <c r="AF10694" s="301"/>
      <c r="AG10694" s="301"/>
      <c r="AH10694" s="301"/>
      <c r="AI10694" s="301"/>
    </row>
    <row r="10695" spans="18:35" ht="80.099999999999994" customHeight="1" x14ac:dyDescent="0.2">
      <c r="R10695" s="301"/>
      <c r="S10695" s="301"/>
      <c r="T10695" s="301"/>
      <c r="U10695" s="301"/>
      <c r="V10695" s="301"/>
      <c r="W10695" s="301"/>
      <c r="X10695" s="301"/>
      <c r="Y10695" s="301"/>
      <c r="Z10695" s="301"/>
      <c r="AA10695" s="301"/>
      <c r="AB10695" s="301"/>
      <c r="AC10695" s="301"/>
      <c r="AD10695" s="301"/>
      <c r="AE10695" s="301"/>
      <c r="AF10695" s="301"/>
      <c r="AG10695" s="301"/>
      <c r="AH10695" s="301"/>
      <c r="AI10695" s="301"/>
    </row>
    <row r="10696" spans="18:35" ht="80.099999999999994" customHeight="1" x14ac:dyDescent="0.2">
      <c r="R10696" s="301"/>
      <c r="S10696" s="301"/>
      <c r="T10696" s="301"/>
      <c r="U10696" s="301"/>
      <c r="V10696" s="301"/>
      <c r="W10696" s="301"/>
      <c r="X10696" s="301"/>
      <c r="Y10696" s="301"/>
      <c r="Z10696" s="301"/>
      <c r="AA10696" s="301"/>
      <c r="AB10696" s="301"/>
      <c r="AC10696" s="301"/>
      <c r="AD10696" s="301"/>
      <c r="AE10696" s="301"/>
      <c r="AF10696" s="301"/>
      <c r="AG10696" s="301"/>
      <c r="AH10696" s="301"/>
      <c r="AI10696" s="301"/>
    </row>
    <row r="10697" spans="18:35" ht="80.099999999999994" customHeight="1" x14ac:dyDescent="0.2">
      <c r="R10697" s="301"/>
      <c r="S10697" s="301"/>
      <c r="T10697" s="301"/>
      <c r="U10697" s="301"/>
      <c r="V10697" s="301"/>
      <c r="W10697" s="301"/>
      <c r="X10697" s="301"/>
      <c r="Y10697" s="301"/>
      <c r="Z10697" s="301"/>
      <c r="AA10697" s="301"/>
      <c r="AB10697" s="301"/>
      <c r="AC10697" s="301"/>
      <c r="AD10697" s="301"/>
      <c r="AE10697" s="301"/>
      <c r="AF10697" s="301"/>
      <c r="AG10697" s="301"/>
      <c r="AH10697" s="301"/>
      <c r="AI10697" s="301"/>
    </row>
    <row r="10698" spans="18:35" ht="80.099999999999994" customHeight="1" x14ac:dyDescent="0.2">
      <c r="R10698" s="301"/>
      <c r="S10698" s="301"/>
      <c r="T10698" s="301"/>
      <c r="U10698" s="301"/>
      <c r="V10698" s="301"/>
      <c r="W10698" s="301"/>
      <c r="X10698" s="301"/>
      <c r="Y10698" s="301"/>
      <c r="Z10698" s="301"/>
      <c r="AA10698" s="301"/>
      <c r="AB10698" s="301"/>
      <c r="AC10698" s="301"/>
      <c r="AD10698" s="301"/>
      <c r="AE10698" s="301"/>
      <c r="AF10698" s="301"/>
      <c r="AG10698" s="301"/>
      <c r="AH10698" s="301"/>
      <c r="AI10698" s="301"/>
    </row>
    <row r="10699" spans="18:35" ht="80.099999999999994" customHeight="1" x14ac:dyDescent="0.2">
      <c r="R10699" s="301"/>
      <c r="S10699" s="301"/>
      <c r="T10699" s="301"/>
      <c r="U10699" s="301"/>
      <c r="V10699" s="301"/>
      <c r="W10699" s="301"/>
      <c r="X10699" s="301"/>
      <c r="Y10699" s="301"/>
      <c r="Z10699" s="301"/>
      <c r="AA10699" s="301"/>
      <c r="AB10699" s="301"/>
      <c r="AC10699" s="301"/>
      <c r="AD10699" s="301"/>
      <c r="AE10699" s="301"/>
      <c r="AF10699" s="301"/>
      <c r="AG10699" s="301"/>
      <c r="AH10699" s="301"/>
      <c r="AI10699" s="301"/>
    </row>
    <row r="10700" spans="18:35" ht="80.099999999999994" customHeight="1" x14ac:dyDescent="0.2">
      <c r="R10700" s="301"/>
      <c r="S10700" s="301"/>
      <c r="T10700" s="301"/>
      <c r="U10700" s="301"/>
      <c r="V10700" s="301"/>
      <c r="W10700" s="301"/>
      <c r="X10700" s="301"/>
      <c r="Y10700" s="301"/>
      <c r="Z10700" s="301"/>
      <c r="AA10700" s="301"/>
      <c r="AB10700" s="301"/>
      <c r="AC10700" s="301"/>
      <c r="AD10700" s="301"/>
      <c r="AE10700" s="301"/>
      <c r="AF10700" s="301"/>
      <c r="AG10700" s="301"/>
      <c r="AH10700" s="301"/>
      <c r="AI10700" s="301"/>
    </row>
    <row r="10701" spans="18:35" ht="80.099999999999994" customHeight="1" x14ac:dyDescent="0.2">
      <c r="R10701" s="301"/>
      <c r="S10701" s="301"/>
      <c r="T10701" s="301"/>
      <c r="U10701" s="301"/>
      <c r="V10701" s="301"/>
      <c r="W10701" s="301"/>
      <c r="X10701" s="301"/>
      <c r="Y10701" s="301"/>
      <c r="Z10701" s="301"/>
      <c r="AA10701" s="301"/>
      <c r="AB10701" s="301"/>
      <c r="AC10701" s="301"/>
      <c r="AD10701" s="301"/>
      <c r="AE10701" s="301"/>
      <c r="AF10701" s="301"/>
      <c r="AG10701" s="301"/>
      <c r="AH10701" s="301"/>
      <c r="AI10701" s="301"/>
    </row>
    <row r="10702" spans="18:35" ht="80.099999999999994" customHeight="1" x14ac:dyDescent="0.2">
      <c r="R10702" s="301"/>
      <c r="S10702" s="301"/>
      <c r="T10702" s="301"/>
      <c r="U10702" s="301"/>
      <c r="V10702" s="301"/>
      <c r="W10702" s="301"/>
      <c r="X10702" s="301"/>
      <c r="Y10702" s="301"/>
      <c r="Z10702" s="301"/>
      <c r="AA10702" s="301"/>
      <c r="AB10702" s="301"/>
      <c r="AC10702" s="301"/>
      <c r="AD10702" s="301"/>
      <c r="AE10702" s="301"/>
      <c r="AF10702" s="301"/>
      <c r="AG10702" s="301"/>
      <c r="AH10702" s="301"/>
      <c r="AI10702" s="301"/>
    </row>
    <row r="10703" spans="18:35" ht="80.099999999999994" customHeight="1" x14ac:dyDescent="0.2">
      <c r="R10703" s="301"/>
      <c r="S10703" s="301"/>
      <c r="T10703" s="301"/>
      <c r="U10703" s="301"/>
      <c r="V10703" s="301"/>
      <c r="W10703" s="301"/>
      <c r="X10703" s="301"/>
      <c r="Y10703" s="301"/>
      <c r="Z10703" s="301"/>
      <c r="AA10703" s="301"/>
      <c r="AB10703" s="301"/>
      <c r="AC10703" s="301"/>
      <c r="AD10703" s="301"/>
      <c r="AE10703" s="301"/>
      <c r="AF10703" s="301"/>
      <c r="AG10703" s="301"/>
      <c r="AH10703" s="301"/>
      <c r="AI10703" s="301"/>
    </row>
    <row r="10704" spans="18:35" ht="80.099999999999994" customHeight="1" x14ac:dyDescent="0.2">
      <c r="R10704" s="301"/>
      <c r="S10704" s="301"/>
      <c r="T10704" s="301"/>
      <c r="U10704" s="301"/>
      <c r="V10704" s="301"/>
      <c r="W10704" s="301"/>
      <c r="X10704" s="301"/>
      <c r="Y10704" s="301"/>
      <c r="Z10704" s="301"/>
      <c r="AA10704" s="301"/>
      <c r="AB10704" s="301"/>
      <c r="AC10704" s="301"/>
      <c r="AD10704" s="301"/>
      <c r="AE10704" s="301"/>
      <c r="AF10704" s="301"/>
      <c r="AG10704" s="301"/>
      <c r="AH10704" s="301"/>
      <c r="AI10704" s="301"/>
    </row>
    <row r="10705" spans="18:35" ht="80.099999999999994" customHeight="1" x14ac:dyDescent="0.2">
      <c r="R10705" s="301"/>
      <c r="S10705" s="301"/>
      <c r="T10705" s="301"/>
      <c r="U10705" s="301"/>
      <c r="V10705" s="301"/>
      <c r="W10705" s="301"/>
      <c r="X10705" s="301"/>
      <c r="Y10705" s="301"/>
      <c r="Z10705" s="301"/>
      <c r="AA10705" s="301"/>
      <c r="AB10705" s="301"/>
      <c r="AC10705" s="301"/>
      <c r="AD10705" s="301"/>
      <c r="AE10705" s="301"/>
      <c r="AF10705" s="301"/>
      <c r="AG10705" s="301"/>
      <c r="AH10705" s="301"/>
      <c r="AI10705" s="301"/>
    </row>
    <row r="10706" spans="18:35" ht="80.099999999999994" customHeight="1" x14ac:dyDescent="0.2">
      <c r="R10706" s="301"/>
      <c r="S10706" s="301"/>
      <c r="T10706" s="301"/>
      <c r="U10706" s="301"/>
      <c r="V10706" s="301"/>
      <c r="W10706" s="301"/>
      <c r="X10706" s="301"/>
      <c r="Y10706" s="301"/>
      <c r="Z10706" s="301"/>
      <c r="AA10706" s="301"/>
      <c r="AB10706" s="301"/>
      <c r="AC10706" s="301"/>
      <c r="AD10706" s="301"/>
      <c r="AE10706" s="301"/>
      <c r="AF10706" s="301"/>
      <c r="AG10706" s="301"/>
      <c r="AH10706" s="301"/>
      <c r="AI10706" s="301"/>
    </row>
    <row r="10707" spans="18:35" ht="80.099999999999994" customHeight="1" x14ac:dyDescent="0.2">
      <c r="R10707" s="301"/>
      <c r="S10707" s="301"/>
      <c r="T10707" s="301"/>
      <c r="U10707" s="301"/>
      <c r="V10707" s="301"/>
      <c r="W10707" s="301"/>
      <c r="X10707" s="301"/>
      <c r="Y10707" s="301"/>
      <c r="Z10707" s="301"/>
      <c r="AA10707" s="301"/>
      <c r="AB10707" s="301"/>
      <c r="AC10707" s="301"/>
      <c r="AD10707" s="301"/>
      <c r="AE10707" s="301"/>
      <c r="AF10707" s="301"/>
      <c r="AG10707" s="301"/>
      <c r="AH10707" s="301"/>
      <c r="AI10707" s="301"/>
    </row>
    <row r="10708" spans="18:35" ht="80.099999999999994" customHeight="1" x14ac:dyDescent="0.2">
      <c r="R10708" s="301"/>
      <c r="S10708" s="301"/>
      <c r="T10708" s="301"/>
      <c r="U10708" s="301"/>
      <c r="V10708" s="301"/>
      <c r="W10708" s="301"/>
      <c r="X10708" s="301"/>
      <c r="Y10708" s="301"/>
      <c r="Z10708" s="301"/>
      <c r="AA10708" s="301"/>
      <c r="AB10708" s="301"/>
      <c r="AC10708" s="301"/>
      <c r="AD10708" s="301"/>
      <c r="AE10708" s="301"/>
      <c r="AF10708" s="301"/>
      <c r="AG10708" s="301"/>
      <c r="AH10708" s="301"/>
      <c r="AI10708" s="301"/>
    </row>
    <row r="10709" spans="18:35" ht="80.099999999999994" customHeight="1" x14ac:dyDescent="0.2">
      <c r="R10709" s="301"/>
      <c r="S10709" s="301"/>
      <c r="T10709" s="301"/>
      <c r="U10709" s="301"/>
      <c r="V10709" s="301"/>
      <c r="W10709" s="301"/>
      <c r="X10709" s="301"/>
      <c r="Y10709" s="301"/>
      <c r="Z10709" s="301"/>
      <c r="AA10709" s="301"/>
      <c r="AB10709" s="301"/>
      <c r="AC10709" s="301"/>
      <c r="AD10709" s="301"/>
      <c r="AE10709" s="301"/>
      <c r="AF10709" s="301"/>
      <c r="AG10709" s="301"/>
      <c r="AH10709" s="301"/>
      <c r="AI10709" s="301"/>
    </row>
    <row r="10710" spans="18:35" ht="80.099999999999994" customHeight="1" x14ac:dyDescent="0.2">
      <c r="R10710" s="301"/>
      <c r="S10710" s="301"/>
      <c r="T10710" s="301"/>
      <c r="U10710" s="301"/>
      <c r="V10710" s="301"/>
      <c r="W10710" s="301"/>
      <c r="X10710" s="301"/>
      <c r="Y10710" s="301"/>
      <c r="Z10710" s="301"/>
      <c r="AA10710" s="301"/>
      <c r="AB10710" s="301"/>
      <c r="AC10710" s="301"/>
      <c r="AD10710" s="301"/>
      <c r="AE10710" s="301"/>
      <c r="AF10710" s="301"/>
      <c r="AG10710" s="301"/>
      <c r="AH10710" s="301"/>
      <c r="AI10710" s="301"/>
    </row>
    <row r="10711" spans="18:35" ht="80.099999999999994" customHeight="1" x14ac:dyDescent="0.2">
      <c r="R10711" s="301"/>
      <c r="S10711" s="301"/>
      <c r="T10711" s="301"/>
      <c r="U10711" s="301"/>
      <c r="V10711" s="301"/>
      <c r="W10711" s="301"/>
      <c r="X10711" s="301"/>
      <c r="Y10711" s="301"/>
      <c r="Z10711" s="301"/>
      <c r="AA10711" s="301"/>
      <c r="AB10711" s="301"/>
      <c r="AC10711" s="301"/>
      <c r="AD10711" s="301"/>
      <c r="AE10711" s="301"/>
      <c r="AF10711" s="301"/>
      <c r="AG10711" s="301"/>
      <c r="AH10711" s="301"/>
      <c r="AI10711" s="301"/>
    </row>
    <row r="10712" spans="18:35" ht="80.099999999999994" customHeight="1" x14ac:dyDescent="0.2">
      <c r="R10712" s="301"/>
      <c r="S10712" s="301"/>
      <c r="T10712" s="301"/>
      <c r="U10712" s="301"/>
      <c r="V10712" s="301"/>
      <c r="W10712" s="301"/>
      <c r="X10712" s="301"/>
      <c r="Y10712" s="301"/>
      <c r="Z10712" s="301"/>
      <c r="AA10712" s="301"/>
      <c r="AB10712" s="301"/>
      <c r="AC10712" s="301"/>
      <c r="AD10712" s="301"/>
      <c r="AE10712" s="301"/>
      <c r="AF10712" s="301"/>
      <c r="AG10712" s="301"/>
      <c r="AH10712" s="301"/>
      <c r="AI10712" s="301"/>
    </row>
    <row r="10713" spans="18:35" ht="80.099999999999994" customHeight="1" x14ac:dyDescent="0.2">
      <c r="R10713" s="301"/>
      <c r="S10713" s="301"/>
      <c r="T10713" s="301"/>
      <c r="U10713" s="301"/>
      <c r="V10713" s="301"/>
      <c r="W10713" s="301"/>
      <c r="X10713" s="301"/>
      <c r="Y10713" s="301"/>
      <c r="Z10713" s="301"/>
      <c r="AA10713" s="301"/>
      <c r="AB10713" s="301"/>
      <c r="AC10713" s="301"/>
      <c r="AD10713" s="301"/>
      <c r="AE10713" s="301"/>
      <c r="AF10713" s="301"/>
      <c r="AG10713" s="301"/>
      <c r="AH10713" s="301"/>
      <c r="AI10713" s="301"/>
    </row>
    <row r="10714" spans="18:35" ht="80.099999999999994" customHeight="1" x14ac:dyDescent="0.2">
      <c r="R10714" s="301"/>
      <c r="S10714" s="301"/>
      <c r="T10714" s="301"/>
      <c r="U10714" s="301"/>
      <c r="V10714" s="301"/>
      <c r="W10714" s="301"/>
      <c r="X10714" s="301"/>
      <c r="Y10714" s="301"/>
      <c r="Z10714" s="301"/>
      <c r="AA10714" s="301"/>
      <c r="AB10714" s="301"/>
      <c r="AC10714" s="301"/>
      <c r="AD10714" s="301"/>
      <c r="AE10714" s="301"/>
      <c r="AF10714" s="301"/>
      <c r="AG10714" s="301"/>
      <c r="AH10714" s="301"/>
      <c r="AI10714" s="301"/>
    </row>
    <row r="10715" spans="18:35" ht="80.099999999999994" customHeight="1" x14ac:dyDescent="0.2">
      <c r="R10715" s="301"/>
      <c r="S10715" s="301"/>
      <c r="T10715" s="301"/>
      <c r="U10715" s="301"/>
      <c r="V10715" s="301"/>
      <c r="W10715" s="301"/>
      <c r="X10715" s="301"/>
      <c r="Y10715" s="301"/>
      <c r="Z10715" s="301"/>
      <c r="AA10715" s="301"/>
      <c r="AB10715" s="301"/>
      <c r="AC10715" s="301"/>
      <c r="AD10715" s="301"/>
      <c r="AE10715" s="301"/>
      <c r="AF10715" s="301"/>
      <c r="AG10715" s="301"/>
      <c r="AH10715" s="301"/>
      <c r="AI10715" s="301"/>
    </row>
    <row r="10716" spans="18:35" ht="80.099999999999994" customHeight="1" x14ac:dyDescent="0.2">
      <c r="R10716" s="301"/>
      <c r="S10716" s="301"/>
      <c r="T10716" s="301"/>
      <c r="U10716" s="301"/>
      <c r="V10716" s="301"/>
      <c r="W10716" s="301"/>
      <c r="X10716" s="301"/>
      <c r="Y10716" s="301"/>
      <c r="Z10716" s="301"/>
      <c r="AA10716" s="301"/>
      <c r="AB10716" s="301"/>
      <c r="AC10716" s="301"/>
      <c r="AD10716" s="301"/>
      <c r="AE10716" s="301"/>
      <c r="AF10716" s="301"/>
      <c r="AG10716" s="301"/>
      <c r="AH10716" s="301"/>
      <c r="AI10716" s="301"/>
    </row>
    <row r="10717" spans="18:35" ht="80.099999999999994" customHeight="1" x14ac:dyDescent="0.2">
      <c r="R10717" s="301"/>
      <c r="S10717" s="301"/>
      <c r="T10717" s="301"/>
      <c r="U10717" s="301"/>
      <c r="V10717" s="301"/>
      <c r="W10717" s="301"/>
      <c r="X10717" s="301"/>
      <c r="Y10717" s="301"/>
      <c r="Z10717" s="301"/>
      <c r="AA10717" s="301"/>
      <c r="AB10717" s="301"/>
      <c r="AC10717" s="301"/>
      <c r="AD10717" s="301"/>
      <c r="AE10717" s="301"/>
      <c r="AF10717" s="301"/>
      <c r="AG10717" s="301"/>
      <c r="AH10717" s="301"/>
      <c r="AI10717" s="301"/>
    </row>
    <row r="10718" spans="18:35" ht="80.099999999999994" customHeight="1" x14ac:dyDescent="0.2">
      <c r="R10718" s="301"/>
      <c r="S10718" s="301"/>
      <c r="T10718" s="301"/>
      <c r="U10718" s="301"/>
      <c r="V10718" s="301"/>
      <c r="W10718" s="301"/>
      <c r="X10718" s="301"/>
      <c r="Y10718" s="301"/>
      <c r="Z10718" s="301"/>
      <c r="AA10718" s="301"/>
      <c r="AB10718" s="301"/>
      <c r="AC10718" s="301"/>
      <c r="AD10718" s="301"/>
      <c r="AE10718" s="301"/>
      <c r="AF10718" s="301"/>
      <c r="AG10718" s="301"/>
      <c r="AH10718" s="301"/>
      <c r="AI10718" s="301"/>
    </row>
    <row r="10719" spans="18:35" ht="80.099999999999994" customHeight="1" x14ac:dyDescent="0.2">
      <c r="R10719" s="301"/>
      <c r="S10719" s="301"/>
      <c r="T10719" s="301"/>
      <c r="U10719" s="301"/>
      <c r="V10719" s="301"/>
      <c r="W10719" s="301"/>
      <c r="X10719" s="301"/>
      <c r="Y10719" s="301"/>
      <c r="Z10719" s="301"/>
      <c r="AA10719" s="301"/>
      <c r="AB10719" s="301"/>
      <c r="AC10719" s="301"/>
      <c r="AD10719" s="301"/>
      <c r="AE10719" s="301"/>
      <c r="AF10719" s="301"/>
      <c r="AG10719" s="301"/>
      <c r="AH10719" s="301"/>
      <c r="AI10719" s="301"/>
    </row>
    <row r="10720" spans="18:35" ht="80.099999999999994" customHeight="1" x14ac:dyDescent="0.2">
      <c r="R10720" s="301"/>
      <c r="S10720" s="301"/>
      <c r="T10720" s="301"/>
      <c r="U10720" s="301"/>
      <c r="V10720" s="301"/>
      <c r="W10720" s="301"/>
      <c r="X10720" s="301"/>
      <c r="Y10720" s="301"/>
      <c r="Z10720" s="301"/>
      <c r="AA10720" s="301"/>
      <c r="AB10720" s="301"/>
      <c r="AC10720" s="301"/>
      <c r="AD10720" s="301"/>
      <c r="AE10720" s="301"/>
      <c r="AF10720" s="301"/>
      <c r="AG10720" s="301"/>
      <c r="AH10720" s="301"/>
      <c r="AI10720" s="301"/>
    </row>
    <row r="10721" spans="18:35" ht="80.099999999999994" customHeight="1" x14ac:dyDescent="0.2">
      <c r="R10721" s="301"/>
      <c r="S10721" s="301"/>
      <c r="T10721" s="301"/>
      <c r="U10721" s="301"/>
      <c r="V10721" s="301"/>
      <c r="W10721" s="301"/>
      <c r="X10721" s="301"/>
      <c r="Y10721" s="301"/>
      <c r="Z10721" s="301"/>
      <c r="AA10721" s="301"/>
      <c r="AB10721" s="301"/>
      <c r="AC10721" s="301"/>
      <c r="AD10721" s="301"/>
      <c r="AE10721" s="301"/>
      <c r="AF10721" s="301"/>
      <c r="AG10721" s="301"/>
      <c r="AH10721" s="301"/>
      <c r="AI10721" s="301"/>
    </row>
    <row r="10722" spans="18:35" ht="80.099999999999994" customHeight="1" x14ac:dyDescent="0.2">
      <c r="R10722" s="301"/>
      <c r="S10722" s="301"/>
      <c r="T10722" s="301"/>
      <c r="U10722" s="301"/>
      <c r="V10722" s="301"/>
      <c r="W10722" s="301"/>
      <c r="X10722" s="301"/>
      <c r="Y10722" s="301"/>
      <c r="Z10722" s="301"/>
      <c r="AA10722" s="301"/>
      <c r="AB10722" s="301"/>
      <c r="AC10722" s="301"/>
      <c r="AD10722" s="301"/>
      <c r="AE10722" s="301"/>
      <c r="AF10722" s="301"/>
      <c r="AG10722" s="301"/>
      <c r="AH10722" s="301"/>
      <c r="AI10722" s="301"/>
    </row>
    <row r="10723" spans="18:35" ht="80.099999999999994" customHeight="1" x14ac:dyDescent="0.2">
      <c r="R10723" s="301"/>
      <c r="S10723" s="301"/>
      <c r="T10723" s="301"/>
      <c r="U10723" s="301"/>
      <c r="V10723" s="301"/>
      <c r="W10723" s="301"/>
      <c r="X10723" s="301"/>
      <c r="Y10723" s="301"/>
      <c r="Z10723" s="301"/>
      <c r="AA10723" s="301"/>
      <c r="AB10723" s="301"/>
      <c r="AC10723" s="301"/>
      <c r="AD10723" s="301"/>
      <c r="AE10723" s="301"/>
      <c r="AF10723" s="301"/>
      <c r="AG10723" s="301"/>
      <c r="AH10723" s="301"/>
      <c r="AI10723" s="301"/>
    </row>
    <row r="10724" spans="18:35" ht="80.099999999999994" customHeight="1" x14ac:dyDescent="0.2">
      <c r="R10724" s="301"/>
      <c r="S10724" s="301"/>
      <c r="T10724" s="301"/>
      <c r="U10724" s="301"/>
      <c r="V10724" s="301"/>
      <c r="W10724" s="301"/>
      <c r="X10724" s="301"/>
      <c r="Y10724" s="301"/>
      <c r="Z10724" s="301"/>
      <c r="AA10724" s="301"/>
      <c r="AB10724" s="301"/>
      <c r="AC10724" s="301"/>
      <c r="AD10724" s="301"/>
      <c r="AE10724" s="301"/>
      <c r="AF10724" s="301"/>
      <c r="AG10724" s="301"/>
      <c r="AH10724" s="301"/>
      <c r="AI10724" s="301"/>
    </row>
    <row r="10725" spans="18:35" ht="80.099999999999994" customHeight="1" x14ac:dyDescent="0.2">
      <c r="R10725" s="301"/>
      <c r="S10725" s="301"/>
      <c r="T10725" s="301"/>
      <c r="U10725" s="301"/>
      <c r="V10725" s="301"/>
      <c r="W10725" s="301"/>
      <c r="X10725" s="301"/>
      <c r="Y10725" s="301"/>
      <c r="Z10725" s="301"/>
      <c r="AA10725" s="301"/>
      <c r="AB10725" s="301"/>
      <c r="AC10725" s="301"/>
      <c r="AD10725" s="301"/>
      <c r="AE10725" s="301"/>
      <c r="AF10725" s="301"/>
      <c r="AG10725" s="301"/>
      <c r="AH10725" s="301"/>
      <c r="AI10725" s="301"/>
    </row>
    <row r="10726" spans="18:35" ht="80.099999999999994" customHeight="1" x14ac:dyDescent="0.2">
      <c r="R10726" s="301"/>
      <c r="S10726" s="301"/>
      <c r="T10726" s="301"/>
      <c r="U10726" s="301"/>
      <c r="V10726" s="301"/>
      <c r="W10726" s="301"/>
      <c r="X10726" s="301"/>
      <c r="Y10726" s="301"/>
      <c r="Z10726" s="301"/>
      <c r="AA10726" s="301"/>
      <c r="AB10726" s="301"/>
      <c r="AC10726" s="301"/>
      <c r="AD10726" s="301"/>
      <c r="AE10726" s="301"/>
      <c r="AF10726" s="301"/>
      <c r="AG10726" s="301"/>
      <c r="AH10726" s="301"/>
      <c r="AI10726" s="301"/>
    </row>
    <row r="10727" spans="18:35" ht="80.099999999999994" customHeight="1" x14ac:dyDescent="0.2">
      <c r="R10727" s="301"/>
      <c r="S10727" s="301"/>
      <c r="T10727" s="301"/>
      <c r="U10727" s="301"/>
      <c r="V10727" s="301"/>
      <c r="W10727" s="301"/>
      <c r="X10727" s="301"/>
      <c r="Y10727" s="301"/>
      <c r="Z10727" s="301"/>
      <c r="AA10727" s="301"/>
      <c r="AB10727" s="301"/>
      <c r="AC10727" s="301"/>
      <c r="AD10727" s="301"/>
      <c r="AE10727" s="301"/>
      <c r="AF10727" s="301"/>
      <c r="AG10727" s="301"/>
      <c r="AH10727" s="301"/>
      <c r="AI10727" s="301"/>
    </row>
    <row r="10728" spans="18:35" ht="80.099999999999994" customHeight="1" x14ac:dyDescent="0.2">
      <c r="R10728" s="301"/>
      <c r="S10728" s="301"/>
      <c r="T10728" s="301"/>
      <c r="U10728" s="301"/>
      <c r="V10728" s="301"/>
      <c r="W10728" s="301"/>
      <c r="X10728" s="301"/>
      <c r="Y10728" s="301"/>
      <c r="Z10728" s="301"/>
      <c r="AA10728" s="301"/>
      <c r="AB10728" s="301"/>
      <c r="AC10728" s="301"/>
      <c r="AD10728" s="301"/>
      <c r="AE10728" s="301"/>
      <c r="AF10728" s="301"/>
      <c r="AG10728" s="301"/>
      <c r="AH10728" s="301"/>
      <c r="AI10728" s="301"/>
    </row>
    <row r="10729" spans="18:35" ht="80.099999999999994" customHeight="1" x14ac:dyDescent="0.2">
      <c r="R10729" s="301"/>
      <c r="S10729" s="301"/>
      <c r="T10729" s="301"/>
      <c r="U10729" s="301"/>
      <c r="V10729" s="301"/>
      <c r="W10729" s="301"/>
      <c r="X10729" s="301"/>
      <c r="Y10729" s="301"/>
      <c r="Z10729" s="301"/>
      <c r="AA10729" s="301"/>
      <c r="AB10729" s="301"/>
      <c r="AC10729" s="301"/>
      <c r="AD10729" s="301"/>
      <c r="AE10729" s="301"/>
      <c r="AF10729" s="301"/>
      <c r="AG10729" s="301"/>
      <c r="AH10729" s="301"/>
      <c r="AI10729" s="301"/>
    </row>
    <row r="10730" spans="18:35" ht="80.099999999999994" customHeight="1" x14ac:dyDescent="0.2">
      <c r="R10730" s="301"/>
      <c r="S10730" s="301"/>
      <c r="T10730" s="301"/>
      <c r="U10730" s="301"/>
      <c r="V10730" s="301"/>
      <c r="W10730" s="301"/>
      <c r="X10730" s="301"/>
      <c r="Y10730" s="301"/>
      <c r="Z10730" s="301"/>
      <c r="AA10730" s="301"/>
      <c r="AB10730" s="301"/>
      <c r="AC10730" s="301"/>
      <c r="AD10730" s="301"/>
      <c r="AE10730" s="301"/>
      <c r="AF10730" s="301"/>
      <c r="AG10730" s="301"/>
      <c r="AH10730" s="301"/>
      <c r="AI10730" s="301"/>
    </row>
    <row r="10731" spans="18:35" ht="80.099999999999994" customHeight="1" x14ac:dyDescent="0.2">
      <c r="R10731" s="301"/>
      <c r="S10731" s="301"/>
      <c r="T10731" s="301"/>
      <c r="U10731" s="301"/>
      <c r="V10731" s="301"/>
      <c r="W10731" s="301"/>
      <c r="X10731" s="301"/>
      <c r="Y10731" s="301"/>
      <c r="Z10731" s="301"/>
      <c r="AA10731" s="301"/>
      <c r="AB10731" s="301"/>
      <c r="AC10731" s="301"/>
      <c r="AD10731" s="301"/>
      <c r="AE10731" s="301"/>
      <c r="AF10731" s="301"/>
      <c r="AG10731" s="301"/>
      <c r="AH10731" s="301"/>
      <c r="AI10731" s="301"/>
    </row>
    <row r="10732" spans="18:35" ht="80.099999999999994" customHeight="1" x14ac:dyDescent="0.2">
      <c r="R10732" s="301"/>
      <c r="S10732" s="301"/>
      <c r="T10732" s="301"/>
      <c r="U10732" s="301"/>
      <c r="V10732" s="301"/>
      <c r="W10732" s="301"/>
      <c r="X10732" s="301"/>
      <c r="Y10732" s="301"/>
      <c r="Z10732" s="301"/>
      <c r="AA10732" s="301"/>
      <c r="AB10732" s="301"/>
      <c r="AC10732" s="301"/>
      <c r="AD10732" s="301"/>
      <c r="AE10732" s="301"/>
      <c r="AF10732" s="301"/>
      <c r="AG10732" s="301"/>
      <c r="AH10732" s="301"/>
      <c r="AI10732" s="301"/>
    </row>
    <row r="10733" spans="18:35" ht="80.099999999999994" customHeight="1" x14ac:dyDescent="0.2">
      <c r="R10733" s="301"/>
      <c r="S10733" s="301"/>
      <c r="T10733" s="301"/>
      <c r="U10733" s="301"/>
      <c r="V10733" s="301"/>
      <c r="W10733" s="301"/>
      <c r="X10733" s="301"/>
      <c r="Y10733" s="301"/>
      <c r="Z10733" s="301"/>
      <c r="AA10733" s="301"/>
      <c r="AB10733" s="301"/>
      <c r="AC10733" s="301"/>
      <c r="AD10733" s="301"/>
      <c r="AE10733" s="301"/>
      <c r="AF10733" s="301"/>
      <c r="AG10733" s="301"/>
      <c r="AH10733" s="301"/>
      <c r="AI10733" s="301"/>
    </row>
    <row r="10734" spans="18:35" ht="80.099999999999994" customHeight="1" x14ac:dyDescent="0.2">
      <c r="R10734" s="301"/>
      <c r="S10734" s="301"/>
      <c r="T10734" s="301"/>
      <c r="U10734" s="301"/>
      <c r="V10734" s="301"/>
      <c r="W10734" s="301"/>
      <c r="X10734" s="301"/>
      <c r="Y10734" s="301"/>
      <c r="Z10734" s="301"/>
      <c r="AA10734" s="301"/>
      <c r="AB10734" s="301"/>
      <c r="AC10734" s="301"/>
      <c r="AD10734" s="301"/>
      <c r="AE10734" s="301"/>
      <c r="AF10734" s="301"/>
      <c r="AG10734" s="301"/>
      <c r="AH10734" s="301"/>
      <c r="AI10734" s="301"/>
    </row>
    <row r="10735" spans="18:35" ht="80.099999999999994" customHeight="1" x14ac:dyDescent="0.2">
      <c r="R10735" s="301"/>
      <c r="S10735" s="301"/>
      <c r="T10735" s="301"/>
      <c r="U10735" s="301"/>
      <c r="V10735" s="301"/>
      <c r="W10735" s="301"/>
      <c r="X10735" s="301"/>
      <c r="Y10735" s="301"/>
      <c r="Z10735" s="301"/>
      <c r="AA10735" s="301"/>
      <c r="AB10735" s="301"/>
      <c r="AC10735" s="301"/>
      <c r="AD10735" s="301"/>
      <c r="AE10735" s="301"/>
      <c r="AF10735" s="301"/>
      <c r="AG10735" s="301"/>
      <c r="AH10735" s="301"/>
      <c r="AI10735" s="301"/>
    </row>
    <row r="10736" spans="18:35" ht="80.099999999999994" customHeight="1" x14ac:dyDescent="0.2">
      <c r="R10736" s="301"/>
      <c r="S10736" s="301"/>
      <c r="T10736" s="301"/>
      <c r="U10736" s="301"/>
      <c r="V10736" s="301"/>
      <c r="W10736" s="301"/>
      <c r="X10736" s="301"/>
      <c r="Y10736" s="301"/>
      <c r="Z10736" s="301"/>
      <c r="AA10736" s="301"/>
      <c r="AB10736" s="301"/>
      <c r="AC10736" s="301"/>
      <c r="AD10736" s="301"/>
      <c r="AE10736" s="301"/>
      <c r="AF10736" s="301"/>
      <c r="AG10736" s="301"/>
      <c r="AH10736" s="301"/>
      <c r="AI10736" s="301"/>
    </row>
    <row r="10737" spans="18:35" ht="80.099999999999994" customHeight="1" x14ac:dyDescent="0.2">
      <c r="R10737" s="301"/>
      <c r="S10737" s="301"/>
      <c r="T10737" s="301"/>
      <c r="U10737" s="301"/>
      <c r="V10737" s="301"/>
      <c r="W10737" s="301"/>
      <c r="X10737" s="301"/>
      <c r="Y10737" s="301"/>
      <c r="Z10737" s="301"/>
      <c r="AA10737" s="301"/>
      <c r="AB10737" s="301"/>
      <c r="AC10737" s="301"/>
      <c r="AD10737" s="301"/>
      <c r="AE10737" s="301"/>
      <c r="AF10737" s="301"/>
      <c r="AG10737" s="301"/>
      <c r="AH10737" s="301"/>
      <c r="AI10737" s="301"/>
    </row>
    <row r="10738" spans="18:35" ht="80.099999999999994" customHeight="1" x14ac:dyDescent="0.2">
      <c r="R10738" s="301"/>
      <c r="S10738" s="301"/>
      <c r="T10738" s="301"/>
      <c r="U10738" s="301"/>
      <c r="V10738" s="301"/>
      <c r="W10738" s="301"/>
      <c r="X10738" s="301"/>
      <c r="Y10738" s="301"/>
      <c r="Z10738" s="301"/>
      <c r="AA10738" s="301"/>
      <c r="AB10738" s="301"/>
      <c r="AC10738" s="301"/>
      <c r="AD10738" s="301"/>
      <c r="AE10738" s="301"/>
      <c r="AF10738" s="301"/>
      <c r="AG10738" s="301"/>
      <c r="AH10738" s="301"/>
      <c r="AI10738" s="301"/>
    </row>
    <row r="10739" spans="18:35" ht="80.099999999999994" customHeight="1" x14ac:dyDescent="0.2">
      <c r="R10739" s="301"/>
      <c r="S10739" s="301"/>
      <c r="T10739" s="301"/>
      <c r="U10739" s="301"/>
      <c r="V10739" s="301"/>
      <c r="W10739" s="301"/>
      <c r="X10739" s="301"/>
      <c r="Y10739" s="301"/>
      <c r="Z10739" s="301"/>
      <c r="AA10739" s="301"/>
      <c r="AB10739" s="301"/>
      <c r="AC10739" s="301"/>
      <c r="AD10739" s="301"/>
      <c r="AE10739" s="301"/>
      <c r="AF10739" s="301"/>
      <c r="AG10739" s="301"/>
      <c r="AH10739" s="301"/>
      <c r="AI10739" s="301"/>
    </row>
    <row r="10740" spans="18:35" ht="80.099999999999994" customHeight="1" x14ac:dyDescent="0.2">
      <c r="R10740" s="301"/>
      <c r="S10740" s="301"/>
      <c r="T10740" s="301"/>
      <c r="U10740" s="301"/>
      <c r="V10740" s="301"/>
      <c r="W10740" s="301"/>
      <c r="X10740" s="301"/>
      <c r="Y10740" s="301"/>
      <c r="Z10740" s="301"/>
      <c r="AA10740" s="301"/>
      <c r="AB10740" s="301"/>
      <c r="AC10740" s="301"/>
      <c r="AD10740" s="301"/>
      <c r="AE10740" s="301"/>
      <c r="AF10740" s="301"/>
      <c r="AG10740" s="301"/>
      <c r="AH10740" s="301"/>
      <c r="AI10740" s="301"/>
    </row>
    <row r="10741" spans="18:35" ht="80.099999999999994" customHeight="1" x14ac:dyDescent="0.2">
      <c r="R10741" s="301"/>
      <c r="S10741" s="301"/>
      <c r="T10741" s="301"/>
      <c r="U10741" s="301"/>
      <c r="V10741" s="301"/>
      <c r="W10741" s="301"/>
      <c r="X10741" s="301"/>
      <c r="Y10741" s="301"/>
      <c r="Z10741" s="301"/>
      <c r="AA10741" s="301"/>
      <c r="AB10741" s="301"/>
      <c r="AC10741" s="301"/>
      <c r="AD10741" s="301"/>
      <c r="AE10741" s="301"/>
      <c r="AF10741" s="301"/>
      <c r="AG10741" s="301"/>
      <c r="AH10741" s="301"/>
      <c r="AI10741" s="301"/>
    </row>
    <row r="10742" spans="18:35" ht="80.099999999999994" customHeight="1" x14ac:dyDescent="0.2">
      <c r="R10742" s="301"/>
      <c r="S10742" s="301"/>
      <c r="T10742" s="301"/>
      <c r="U10742" s="301"/>
      <c r="V10742" s="301"/>
      <c r="W10742" s="301"/>
      <c r="X10742" s="301"/>
      <c r="Y10742" s="301"/>
      <c r="Z10742" s="301"/>
      <c r="AA10742" s="301"/>
      <c r="AB10742" s="301"/>
      <c r="AC10742" s="301"/>
      <c r="AD10742" s="301"/>
      <c r="AE10742" s="301"/>
      <c r="AF10742" s="301"/>
      <c r="AG10742" s="301"/>
      <c r="AH10742" s="301"/>
      <c r="AI10742" s="301"/>
    </row>
    <row r="10743" spans="18:35" ht="80.099999999999994" customHeight="1" x14ac:dyDescent="0.2">
      <c r="R10743" s="301"/>
      <c r="S10743" s="301"/>
      <c r="T10743" s="301"/>
      <c r="U10743" s="301"/>
      <c r="V10743" s="301"/>
      <c r="W10743" s="301"/>
      <c r="X10743" s="301"/>
      <c r="Y10743" s="301"/>
      <c r="Z10743" s="301"/>
      <c r="AA10743" s="301"/>
      <c r="AB10743" s="301"/>
      <c r="AC10743" s="301"/>
      <c r="AD10743" s="301"/>
      <c r="AE10743" s="301"/>
      <c r="AF10743" s="301"/>
      <c r="AG10743" s="301"/>
      <c r="AH10743" s="301"/>
      <c r="AI10743" s="301"/>
    </row>
    <row r="10744" spans="18:35" ht="80.099999999999994" customHeight="1" x14ac:dyDescent="0.2">
      <c r="R10744" s="301"/>
      <c r="S10744" s="301"/>
      <c r="T10744" s="301"/>
      <c r="U10744" s="301"/>
      <c r="V10744" s="301"/>
      <c r="W10744" s="301"/>
      <c r="X10744" s="301"/>
      <c r="Y10744" s="301"/>
      <c r="Z10744" s="301"/>
      <c r="AA10744" s="301"/>
      <c r="AB10744" s="301"/>
      <c r="AC10744" s="301"/>
      <c r="AD10744" s="301"/>
      <c r="AE10744" s="301"/>
      <c r="AF10744" s="301"/>
      <c r="AG10744" s="301"/>
      <c r="AH10744" s="301"/>
      <c r="AI10744" s="301"/>
    </row>
    <row r="10745" spans="18:35" ht="80.099999999999994" customHeight="1" x14ac:dyDescent="0.2">
      <c r="R10745" s="301"/>
      <c r="S10745" s="301"/>
      <c r="T10745" s="301"/>
      <c r="U10745" s="301"/>
      <c r="V10745" s="301"/>
      <c r="W10745" s="301"/>
      <c r="X10745" s="301"/>
      <c r="Y10745" s="301"/>
      <c r="Z10745" s="301"/>
      <c r="AA10745" s="301"/>
      <c r="AB10745" s="301"/>
      <c r="AC10745" s="301"/>
      <c r="AD10745" s="301"/>
      <c r="AE10745" s="301"/>
      <c r="AF10745" s="301"/>
      <c r="AG10745" s="301"/>
      <c r="AH10745" s="301"/>
      <c r="AI10745" s="301"/>
    </row>
    <row r="10746" spans="18:35" ht="80.099999999999994" customHeight="1" x14ac:dyDescent="0.2">
      <c r="R10746" s="301"/>
      <c r="S10746" s="301"/>
      <c r="T10746" s="301"/>
      <c r="U10746" s="301"/>
      <c r="V10746" s="301"/>
      <c r="W10746" s="301"/>
      <c r="X10746" s="301"/>
      <c r="Y10746" s="301"/>
      <c r="Z10746" s="301"/>
      <c r="AA10746" s="301"/>
      <c r="AB10746" s="301"/>
      <c r="AC10746" s="301"/>
      <c r="AD10746" s="301"/>
      <c r="AE10746" s="301"/>
      <c r="AF10746" s="301"/>
      <c r="AG10746" s="301"/>
      <c r="AH10746" s="301"/>
      <c r="AI10746" s="301"/>
    </row>
    <row r="10747" spans="18:35" ht="80.099999999999994" customHeight="1" x14ac:dyDescent="0.2">
      <c r="R10747" s="301"/>
      <c r="S10747" s="301"/>
      <c r="T10747" s="301"/>
      <c r="U10747" s="301"/>
      <c r="V10747" s="301"/>
      <c r="W10747" s="301"/>
      <c r="X10747" s="301"/>
      <c r="Y10747" s="301"/>
      <c r="Z10747" s="301"/>
      <c r="AA10747" s="301"/>
      <c r="AB10747" s="301"/>
      <c r="AC10747" s="301"/>
      <c r="AD10747" s="301"/>
      <c r="AE10747" s="301"/>
      <c r="AF10747" s="301"/>
      <c r="AG10747" s="301"/>
      <c r="AH10747" s="301"/>
      <c r="AI10747" s="301"/>
    </row>
    <row r="10748" spans="18:35" ht="80.099999999999994" customHeight="1" x14ac:dyDescent="0.2">
      <c r="R10748" s="301"/>
      <c r="S10748" s="301"/>
      <c r="T10748" s="301"/>
      <c r="U10748" s="301"/>
      <c r="V10748" s="301"/>
      <c r="W10748" s="301"/>
      <c r="X10748" s="301"/>
      <c r="Y10748" s="301"/>
      <c r="Z10748" s="301"/>
      <c r="AA10748" s="301"/>
      <c r="AB10748" s="301"/>
      <c r="AC10748" s="301"/>
      <c r="AD10748" s="301"/>
      <c r="AE10748" s="301"/>
      <c r="AF10748" s="301"/>
      <c r="AG10748" s="301"/>
      <c r="AH10748" s="301"/>
      <c r="AI10748" s="301"/>
    </row>
    <row r="10749" spans="18:35" ht="80.099999999999994" customHeight="1" x14ac:dyDescent="0.2">
      <c r="R10749" s="301"/>
      <c r="S10749" s="301"/>
      <c r="T10749" s="301"/>
      <c r="U10749" s="301"/>
      <c r="V10749" s="301"/>
      <c r="W10749" s="301"/>
      <c r="X10749" s="301"/>
      <c r="Y10749" s="301"/>
      <c r="Z10749" s="301"/>
      <c r="AA10749" s="301"/>
      <c r="AB10749" s="301"/>
      <c r="AC10749" s="301"/>
      <c r="AD10749" s="301"/>
      <c r="AE10749" s="301"/>
      <c r="AF10749" s="301"/>
      <c r="AG10749" s="301"/>
      <c r="AH10749" s="301"/>
      <c r="AI10749" s="301"/>
    </row>
    <row r="10750" spans="18:35" ht="80.099999999999994" customHeight="1" x14ac:dyDescent="0.2">
      <c r="R10750" s="301"/>
      <c r="S10750" s="301"/>
      <c r="T10750" s="301"/>
      <c r="U10750" s="301"/>
      <c r="V10750" s="301"/>
      <c r="W10750" s="301"/>
      <c r="X10750" s="301"/>
      <c r="Y10750" s="301"/>
      <c r="Z10750" s="301"/>
      <c r="AA10750" s="301"/>
      <c r="AB10750" s="301"/>
      <c r="AC10750" s="301"/>
      <c r="AD10750" s="301"/>
      <c r="AE10750" s="301"/>
      <c r="AF10750" s="301"/>
      <c r="AG10750" s="301"/>
      <c r="AH10750" s="301"/>
      <c r="AI10750" s="301"/>
    </row>
    <row r="10751" spans="18:35" ht="80.099999999999994" customHeight="1" x14ac:dyDescent="0.2">
      <c r="R10751" s="301"/>
      <c r="S10751" s="301"/>
      <c r="T10751" s="301"/>
      <c r="U10751" s="301"/>
      <c r="V10751" s="301"/>
      <c r="W10751" s="301"/>
      <c r="X10751" s="301"/>
      <c r="Y10751" s="301"/>
      <c r="Z10751" s="301"/>
      <c r="AA10751" s="301"/>
      <c r="AB10751" s="301"/>
      <c r="AC10751" s="301"/>
      <c r="AD10751" s="301"/>
      <c r="AE10751" s="301"/>
      <c r="AF10751" s="301"/>
      <c r="AG10751" s="301"/>
      <c r="AH10751" s="301"/>
      <c r="AI10751" s="301"/>
    </row>
    <row r="10752" spans="18:35" ht="80.099999999999994" customHeight="1" x14ac:dyDescent="0.2">
      <c r="R10752" s="301"/>
      <c r="S10752" s="301"/>
      <c r="T10752" s="301"/>
      <c r="U10752" s="301"/>
      <c r="V10752" s="301"/>
      <c r="W10752" s="301"/>
      <c r="X10752" s="301"/>
      <c r="Y10752" s="301"/>
      <c r="Z10752" s="301"/>
      <c r="AA10752" s="301"/>
      <c r="AB10752" s="301"/>
      <c r="AC10752" s="301"/>
      <c r="AD10752" s="301"/>
      <c r="AE10752" s="301"/>
      <c r="AF10752" s="301"/>
      <c r="AG10752" s="301"/>
      <c r="AH10752" s="301"/>
      <c r="AI10752" s="301"/>
    </row>
    <row r="10753" spans="18:35" ht="80.099999999999994" customHeight="1" x14ac:dyDescent="0.2">
      <c r="R10753" s="301"/>
      <c r="S10753" s="301"/>
      <c r="T10753" s="301"/>
      <c r="U10753" s="301"/>
      <c r="V10753" s="301"/>
      <c r="W10753" s="301"/>
      <c r="X10753" s="301"/>
      <c r="Y10753" s="301"/>
      <c r="Z10753" s="301"/>
      <c r="AA10753" s="301"/>
      <c r="AB10753" s="301"/>
      <c r="AC10753" s="301"/>
      <c r="AD10753" s="301"/>
      <c r="AE10753" s="301"/>
      <c r="AF10753" s="301"/>
      <c r="AG10753" s="301"/>
      <c r="AH10753" s="301"/>
      <c r="AI10753" s="301"/>
    </row>
    <row r="10754" spans="18:35" ht="80.099999999999994" customHeight="1" x14ac:dyDescent="0.2">
      <c r="R10754" s="301"/>
      <c r="S10754" s="301"/>
      <c r="T10754" s="301"/>
      <c r="U10754" s="301"/>
      <c r="V10754" s="301"/>
      <c r="W10754" s="301"/>
      <c r="X10754" s="301"/>
      <c r="Y10754" s="301"/>
      <c r="Z10754" s="301"/>
      <c r="AA10754" s="301"/>
      <c r="AB10754" s="301"/>
      <c r="AC10754" s="301"/>
      <c r="AD10754" s="301"/>
      <c r="AE10754" s="301"/>
      <c r="AF10754" s="301"/>
      <c r="AG10754" s="301"/>
      <c r="AH10754" s="301"/>
      <c r="AI10754" s="301"/>
    </row>
    <row r="10755" spans="18:35" ht="80.099999999999994" customHeight="1" x14ac:dyDescent="0.2">
      <c r="R10755" s="301"/>
      <c r="S10755" s="301"/>
      <c r="T10755" s="301"/>
      <c r="U10755" s="301"/>
      <c r="V10755" s="301"/>
      <c r="W10755" s="301"/>
      <c r="X10755" s="301"/>
      <c r="Y10755" s="301"/>
      <c r="Z10755" s="301"/>
      <c r="AA10755" s="301"/>
      <c r="AB10755" s="301"/>
      <c r="AC10755" s="301"/>
      <c r="AD10755" s="301"/>
      <c r="AE10755" s="301"/>
      <c r="AF10755" s="301"/>
      <c r="AG10755" s="301"/>
      <c r="AH10755" s="301"/>
      <c r="AI10755" s="301"/>
    </row>
    <row r="10756" spans="18:35" ht="80.099999999999994" customHeight="1" x14ac:dyDescent="0.2">
      <c r="R10756" s="301"/>
      <c r="S10756" s="301"/>
      <c r="T10756" s="301"/>
      <c r="U10756" s="301"/>
      <c r="V10756" s="301"/>
      <c r="W10756" s="301"/>
      <c r="X10756" s="301"/>
      <c r="Y10756" s="301"/>
      <c r="Z10756" s="301"/>
      <c r="AA10756" s="301"/>
      <c r="AB10756" s="301"/>
      <c r="AC10756" s="301"/>
      <c r="AD10756" s="301"/>
      <c r="AE10756" s="301"/>
      <c r="AF10756" s="301"/>
      <c r="AG10756" s="301"/>
      <c r="AH10756" s="301"/>
      <c r="AI10756" s="301"/>
    </row>
    <row r="10757" spans="18:35" ht="80.099999999999994" customHeight="1" x14ac:dyDescent="0.2">
      <c r="R10757" s="301"/>
      <c r="S10757" s="301"/>
      <c r="T10757" s="301"/>
      <c r="U10757" s="301"/>
      <c r="V10757" s="301"/>
      <c r="W10757" s="301"/>
      <c r="X10757" s="301"/>
      <c r="Y10757" s="301"/>
      <c r="Z10757" s="301"/>
      <c r="AA10757" s="301"/>
      <c r="AB10757" s="301"/>
      <c r="AC10757" s="301"/>
      <c r="AD10757" s="301"/>
      <c r="AE10757" s="301"/>
      <c r="AF10757" s="301"/>
      <c r="AG10757" s="301"/>
      <c r="AH10757" s="301"/>
      <c r="AI10757" s="301"/>
    </row>
    <row r="10758" spans="18:35" ht="80.099999999999994" customHeight="1" x14ac:dyDescent="0.2">
      <c r="R10758" s="301"/>
      <c r="S10758" s="301"/>
      <c r="T10758" s="301"/>
      <c r="U10758" s="301"/>
      <c r="V10758" s="301"/>
      <c r="W10758" s="301"/>
      <c r="X10758" s="301"/>
      <c r="Y10758" s="301"/>
      <c r="Z10758" s="301"/>
      <c r="AA10758" s="301"/>
      <c r="AB10758" s="301"/>
      <c r="AC10758" s="301"/>
      <c r="AD10758" s="301"/>
      <c r="AE10758" s="301"/>
      <c r="AF10758" s="301"/>
      <c r="AG10758" s="301"/>
      <c r="AH10758" s="301"/>
      <c r="AI10758" s="301"/>
    </row>
    <row r="10759" spans="18:35" ht="80.099999999999994" customHeight="1" x14ac:dyDescent="0.2">
      <c r="R10759" s="301"/>
      <c r="S10759" s="301"/>
      <c r="T10759" s="301"/>
      <c r="U10759" s="301"/>
      <c r="V10759" s="301"/>
      <c r="W10759" s="301"/>
      <c r="X10759" s="301"/>
      <c r="Y10759" s="301"/>
      <c r="Z10759" s="301"/>
      <c r="AA10759" s="301"/>
      <c r="AB10759" s="301"/>
      <c r="AC10759" s="301"/>
      <c r="AD10759" s="301"/>
      <c r="AE10759" s="301"/>
      <c r="AF10759" s="301"/>
      <c r="AG10759" s="301"/>
      <c r="AH10759" s="301"/>
      <c r="AI10759" s="301"/>
    </row>
    <row r="10760" spans="18:35" ht="80.099999999999994" customHeight="1" x14ac:dyDescent="0.2">
      <c r="R10760" s="301"/>
      <c r="S10760" s="301"/>
      <c r="T10760" s="301"/>
      <c r="U10760" s="301"/>
      <c r="V10760" s="301"/>
      <c r="W10760" s="301"/>
      <c r="X10760" s="301"/>
      <c r="Y10760" s="301"/>
      <c r="Z10760" s="301"/>
      <c r="AA10760" s="301"/>
      <c r="AB10760" s="301"/>
      <c r="AC10760" s="301"/>
      <c r="AD10760" s="301"/>
      <c r="AE10760" s="301"/>
      <c r="AF10760" s="301"/>
      <c r="AG10760" s="301"/>
      <c r="AH10760" s="301"/>
      <c r="AI10760" s="301"/>
    </row>
    <row r="10761" spans="18:35" ht="80.099999999999994" customHeight="1" x14ac:dyDescent="0.2">
      <c r="R10761" s="301"/>
      <c r="S10761" s="301"/>
      <c r="T10761" s="301"/>
      <c r="U10761" s="301"/>
      <c r="V10761" s="301"/>
      <c r="W10761" s="301"/>
      <c r="X10761" s="301"/>
      <c r="Y10761" s="301"/>
      <c r="Z10761" s="301"/>
      <c r="AA10761" s="301"/>
      <c r="AB10761" s="301"/>
      <c r="AC10761" s="301"/>
      <c r="AD10761" s="301"/>
      <c r="AE10761" s="301"/>
      <c r="AF10761" s="301"/>
      <c r="AG10761" s="301"/>
      <c r="AH10761" s="301"/>
      <c r="AI10761" s="301"/>
    </row>
    <row r="10762" spans="18:35" ht="80.099999999999994" customHeight="1" x14ac:dyDescent="0.2">
      <c r="R10762" s="301"/>
      <c r="S10762" s="301"/>
      <c r="T10762" s="301"/>
      <c r="U10762" s="301"/>
      <c r="V10762" s="301"/>
      <c r="W10762" s="301"/>
      <c r="X10762" s="301"/>
      <c r="Y10762" s="301"/>
      <c r="Z10762" s="301"/>
      <c r="AA10762" s="301"/>
      <c r="AB10762" s="301"/>
      <c r="AC10762" s="301"/>
      <c r="AD10762" s="301"/>
      <c r="AE10762" s="301"/>
      <c r="AF10762" s="301"/>
      <c r="AG10762" s="301"/>
      <c r="AH10762" s="301"/>
      <c r="AI10762" s="301"/>
    </row>
    <row r="10763" spans="18:35" ht="80.099999999999994" customHeight="1" x14ac:dyDescent="0.2">
      <c r="R10763" s="301"/>
      <c r="S10763" s="301"/>
      <c r="T10763" s="301"/>
      <c r="U10763" s="301"/>
      <c r="V10763" s="301"/>
      <c r="W10763" s="301"/>
      <c r="X10763" s="301"/>
      <c r="Y10763" s="301"/>
      <c r="Z10763" s="301"/>
      <c r="AA10763" s="301"/>
      <c r="AB10763" s="301"/>
      <c r="AC10763" s="301"/>
      <c r="AD10763" s="301"/>
      <c r="AE10763" s="301"/>
      <c r="AF10763" s="301"/>
      <c r="AG10763" s="301"/>
      <c r="AH10763" s="301"/>
      <c r="AI10763" s="301"/>
    </row>
    <row r="10764" spans="18:35" ht="80.099999999999994" customHeight="1" x14ac:dyDescent="0.2">
      <c r="R10764" s="301"/>
      <c r="S10764" s="301"/>
      <c r="T10764" s="301"/>
      <c r="U10764" s="301"/>
      <c r="V10764" s="301"/>
      <c r="W10764" s="301"/>
      <c r="X10764" s="301"/>
      <c r="Y10764" s="301"/>
      <c r="Z10764" s="301"/>
      <c r="AA10764" s="301"/>
      <c r="AB10764" s="301"/>
      <c r="AC10764" s="301"/>
      <c r="AD10764" s="301"/>
      <c r="AE10764" s="301"/>
      <c r="AF10764" s="301"/>
      <c r="AG10764" s="301"/>
      <c r="AH10764" s="301"/>
      <c r="AI10764" s="301"/>
    </row>
    <row r="10765" spans="18:35" ht="80.099999999999994" customHeight="1" x14ac:dyDescent="0.2">
      <c r="R10765" s="301"/>
      <c r="S10765" s="301"/>
      <c r="T10765" s="301"/>
      <c r="U10765" s="301"/>
      <c r="V10765" s="301"/>
      <c r="W10765" s="301"/>
      <c r="X10765" s="301"/>
      <c r="Y10765" s="301"/>
      <c r="Z10765" s="301"/>
      <c r="AA10765" s="301"/>
      <c r="AB10765" s="301"/>
      <c r="AC10765" s="301"/>
      <c r="AD10765" s="301"/>
      <c r="AE10765" s="301"/>
      <c r="AF10765" s="301"/>
      <c r="AG10765" s="301"/>
      <c r="AH10765" s="301"/>
      <c r="AI10765" s="301"/>
    </row>
    <row r="10766" spans="18:35" ht="80.099999999999994" customHeight="1" x14ac:dyDescent="0.2">
      <c r="R10766" s="301"/>
      <c r="S10766" s="301"/>
      <c r="T10766" s="301"/>
      <c r="U10766" s="301"/>
      <c r="V10766" s="301"/>
      <c r="W10766" s="301"/>
      <c r="X10766" s="301"/>
      <c r="Y10766" s="301"/>
      <c r="Z10766" s="301"/>
      <c r="AA10766" s="301"/>
      <c r="AB10766" s="301"/>
      <c r="AC10766" s="301"/>
      <c r="AD10766" s="301"/>
      <c r="AE10766" s="301"/>
      <c r="AF10766" s="301"/>
      <c r="AG10766" s="301"/>
      <c r="AH10766" s="301"/>
      <c r="AI10766" s="301"/>
    </row>
    <row r="10767" spans="18:35" ht="80.099999999999994" customHeight="1" x14ac:dyDescent="0.2">
      <c r="R10767" s="301"/>
      <c r="S10767" s="301"/>
      <c r="T10767" s="301"/>
      <c r="U10767" s="301"/>
      <c r="V10767" s="301"/>
      <c r="W10767" s="301"/>
      <c r="X10767" s="301"/>
      <c r="Y10767" s="301"/>
      <c r="Z10767" s="301"/>
      <c r="AA10767" s="301"/>
      <c r="AB10767" s="301"/>
      <c r="AC10767" s="301"/>
      <c r="AD10767" s="301"/>
      <c r="AE10767" s="301"/>
      <c r="AF10767" s="301"/>
      <c r="AG10767" s="301"/>
      <c r="AH10767" s="301"/>
      <c r="AI10767" s="301"/>
    </row>
    <row r="10768" spans="18:35" ht="80.099999999999994" customHeight="1" x14ac:dyDescent="0.2">
      <c r="R10768" s="301"/>
      <c r="S10768" s="301"/>
      <c r="T10768" s="301"/>
      <c r="U10768" s="301"/>
      <c r="V10768" s="301"/>
      <c r="W10768" s="301"/>
      <c r="X10768" s="301"/>
      <c r="Y10768" s="301"/>
      <c r="Z10768" s="301"/>
      <c r="AA10768" s="301"/>
      <c r="AB10768" s="301"/>
      <c r="AC10768" s="301"/>
      <c r="AD10768" s="301"/>
      <c r="AE10768" s="301"/>
      <c r="AF10768" s="301"/>
      <c r="AG10768" s="301"/>
      <c r="AH10768" s="301"/>
      <c r="AI10768" s="301"/>
    </row>
    <row r="10769" spans="18:35" ht="80.099999999999994" customHeight="1" x14ac:dyDescent="0.2">
      <c r="R10769" s="301"/>
      <c r="S10769" s="301"/>
      <c r="T10769" s="301"/>
      <c r="U10769" s="301"/>
      <c r="V10769" s="301"/>
      <c r="W10769" s="301"/>
      <c r="X10769" s="301"/>
      <c r="Y10769" s="301"/>
      <c r="Z10769" s="301"/>
      <c r="AA10769" s="301"/>
      <c r="AB10769" s="301"/>
      <c r="AC10769" s="301"/>
      <c r="AD10769" s="301"/>
      <c r="AE10769" s="301"/>
      <c r="AF10769" s="301"/>
      <c r="AG10769" s="301"/>
      <c r="AH10769" s="301"/>
      <c r="AI10769" s="301"/>
    </row>
    <row r="10770" spans="18:35" ht="80.099999999999994" customHeight="1" x14ac:dyDescent="0.2">
      <c r="R10770" s="301"/>
      <c r="S10770" s="301"/>
      <c r="T10770" s="301"/>
      <c r="U10770" s="301"/>
      <c r="V10770" s="301"/>
      <c r="W10770" s="301"/>
      <c r="X10770" s="301"/>
      <c r="Y10770" s="301"/>
      <c r="Z10770" s="301"/>
      <c r="AA10770" s="301"/>
      <c r="AB10770" s="301"/>
      <c r="AC10770" s="301"/>
      <c r="AD10770" s="301"/>
      <c r="AE10770" s="301"/>
      <c r="AF10770" s="301"/>
      <c r="AG10770" s="301"/>
      <c r="AH10770" s="301"/>
      <c r="AI10770" s="301"/>
    </row>
    <row r="10771" spans="18:35" ht="80.099999999999994" customHeight="1" x14ac:dyDescent="0.2">
      <c r="R10771" s="301"/>
      <c r="S10771" s="301"/>
      <c r="T10771" s="301"/>
      <c r="U10771" s="301"/>
      <c r="V10771" s="301"/>
      <c r="W10771" s="301"/>
      <c r="X10771" s="301"/>
      <c r="Y10771" s="301"/>
      <c r="Z10771" s="301"/>
      <c r="AA10771" s="301"/>
      <c r="AB10771" s="301"/>
      <c r="AC10771" s="301"/>
      <c r="AD10771" s="301"/>
      <c r="AE10771" s="301"/>
      <c r="AF10771" s="301"/>
      <c r="AG10771" s="301"/>
      <c r="AH10771" s="301"/>
      <c r="AI10771" s="301"/>
    </row>
    <row r="10772" spans="18:35" ht="80.099999999999994" customHeight="1" x14ac:dyDescent="0.2">
      <c r="R10772" s="301"/>
      <c r="S10772" s="301"/>
      <c r="T10772" s="301"/>
      <c r="U10772" s="301"/>
      <c r="V10772" s="301"/>
      <c r="W10772" s="301"/>
      <c r="X10772" s="301"/>
      <c r="Y10772" s="301"/>
      <c r="Z10772" s="301"/>
      <c r="AA10772" s="301"/>
      <c r="AB10772" s="301"/>
      <c r="AC10772" s="301"/>
      <c r="AD10772" s="301"/>
      <c r="AE10772" s="301"/>
      <c r="AF10772" s="301"/>
      <c r="AG10772" s="301"/>
      <c r="AH10772" s="301"/>
      <c r="AI10772" s="301"/>
    </row>
    <row r="10773" spans="18:35" ht="80.099999999999994" customHeight="1" x14ac:dyDescent="0.2">
      <c r="R10773" s="301"/>
      <c r="S10773" s="301"/>
      <c r="T10773" s="301"/>
      <c r="U10773" s="301"/>
      <c r="V10773" s="301"/>
      <c r="W10773" s="301"/>
      <c r="X10773" s="301"/>
      <c r="Y10773" s="301"/>
      <c r="Z10773" s="301"/>
      <c r="AA10773" s="301"/>
      <c r="AB10773" s="301"/>
      <c r="AC10773" s="301"/>
      <c r="AD10773" s="301"/>
      <c r="AE10773" s="301"/>
      <c r="AF10773" s="301"/>
      <c r="AG10773" s="301"/>
      <c r="AH10773" s="301"/>
      <c r="AI10773" s="301"/>
    </row>
    <row r="10774" spans="18:35" ht="80.099999999999994" customHeight="1" x14ac:dyDescent="0.2">
      <c r="R10774" s="301"/>
      <c r="S10774" s="301"/>
      <c r="T10774" s="301"/>
      <c r="U10774" s="301"/>
      <c r="V10774" s="301"/>
      <c r="W10774" s="301"/>
      <c r="X10774" s="301"/>
      <c r="Y10774" s="301"/>
      <c r="Z10774" s="301"/>
      <c r="AA10774" s="301"/>
      <c r="AB10774" s="301"/>
      <c r="AC10774" s="301"/>
      <c r="AD10774" s="301"/>
      <c r="AE10774" s="301"/>
      <c r="AF10774" s="301"/>
      <c r="AG10774" s="301"/>
      <c r="AH10774" s="301"/>
      <c r="AI10774" s="301"/>
    </row>
    <row r="10775" spans="18:35" ht="80.099999999999994" customHeight="1" x14ac:dyDescent="0.2">
      <c r="R10775" s="301"/>
      <c r="S10775" s="301"/>
      <c r="T10775" s="301"/>
      <c r="U10775" s="301"/>
      <c r="V10775" s="301"/>
      <c r="W10775" s="301"/>
      <c r="X10775" s="301"/>
      <c r="Y10775" s="301"/>
      <c r="Z10775" s="301"/>
      <c r="AA10775" s="301"/>
      <c r="AB10775" s="301"/>
      <c r="AC10775" s="301"/>
      <c r="AD10775" s="301"/>
      <c r="AE10775" s="301"/>
      <c r="AF10775" s="301"/>
      <c r="AG10775" s="301"/>
      <c r="AH10775" s="301"/>
      <c r="AI10775" s="301"/>
    </row>
    <row r="10776" spans="18:35" ht="80.099999999999994" customHeight="1" x14ac:dyDescent="0.2">
      <c r="R10776" s="301"/>
      <c r="S10776" s="301"/>
      <c r="T10776" s="301"/>
      <c r="U10776" s="301"/>
      <c r="V10776" s="301"/>
      <c r="W10776" s="301"/>
      <c r="X10776" s="301"/>
      <c r="Y10776" s="301"/>
      <c r="Z10776" s="301"/>
      <c r="AA10776" s="301"/>
      <c r="AB10776" s="301"/>
      <c r="AC10776" s="301"/>
      <c r="AD10776" s="301"/>
      <c r="AE10776" s="301"/>
      <c r="AF10776" s="301"/>
      <c r="AG10776" s="301"/>
      <c r="AH10776" s="301"/>
      <c r="AI10776" s="301"/>
    </row>
    <row r="10777" spans="18:35" ht="80.099999999999994" customHeight="1" x14ac:dyDescent="0.2">
      <c r="R10777" s="301"/>
      <c r="S10777" s="301"/>
      <c r="T10777" s="301"/>
      <c r="U10777" s="301"/>
      <c r="V10777" s="301"/>
      <c r="W10777" s="301"/>
      <c r="X10777" s="301"/>
      <c r="Y10777" s="301"/>
      <c r="Z10777" s="301"/>
      <c r="AA10777" s="301"/>
      <c r="AB10777" s="301"/>
      <c r="AC10777" s="301"/>
      <c r="AD10777" s="301"/>
      <c r="AE10777" s="301"/>
      <c r="AF10777" s="301"/>
      <c r="AG10777" s="301"/>
      <c r="AH10777" s="301"/>
      <c r="AI10777" s="301"/>
    </row>
    <row r="10778" spans="18:35" ht="80.099999999999994" customHeight="1" x14ac:dyDescent="0.2">
      <c r="R10778" s="301"/>
      <c r="S10778" s="301"/>
      <c r="T10778" s="301"/>
      <c r="U10778" s="301"/>
      <c r="V10778" s="301"/>
      <c r="W10778" s="301"/>
      <c r="X10778" s="301"/>
      <c r="Y10778" s="301"/>
      <c r="Z10778" s="301"/>
      <c r="AA10778" s="301"/>
      <c r="AB10778" s="301"/>
      <c r="AC10778" s="301"/>
      <c r="AD10778" s="301"/>
      <c r="AE10778" s="301"/>
      <c r="AF10778" s="301"/>
      <c r="AG10778" s="301"/>
      <c r="AH10778" s="301"/>
      <c r="AI10778" s="301"/>
    </row>
    <row r="10779" spans="18:35" ht="80.099999999999994" customHeight="1" x14ac:dyDescent="0.2">
      <c r="R10779" s="301"/>
      <c r="S10779" s="301"/>
      <c r="T10779" s="301"/>
      <c r="U10779" s="301"/>
      <c r="V10779" s="301"/>
      <c r="W10779" s="301"/>
      <c r="X10779" s="301"/>
      <c r="Y10779" s="301"/>
      <c r="Z10779" s="301"/>
      <c r="AA10779" s="301"/>
      <c r="AB10779" s="301"/>
      <c r="AC10779" s="301"/>
      <c r="AD10779" s="301"/>
      <c r="AE10779" s="301"/>
      <c r="AF10779" s="301"/>
      <c r="AG10779" s="301"/>
      <c r="AH10779" s="301"/>
      <c r="AI10779" s="301"/>
    </row>
    <row r="10780" spans="18:35" ht="80.099999999999994" customHeight="1" x14ac:dyDescent="0.2">
      <c r="R10780" s="301"/>
      <c r="S10780" s="301"/>
      <c r="T10780" s="301"/>
      <c r="U10780" s="301"/>
      <c r="V10780" s="301"/>
      <c r="W10780" s="301"/>
      <c r="X10780" s="301"/>
      <c r="Y10780" s="301"/>
      <c r="Z10780" s="301"/>
      <c r="AA10780" s="301"/>
      <c r="AB10780" s="301"/>
      <c r="AC10780" s="301"/>
      <c r="AD10780" s="301"/>
      <c r="AE10780" s="301"/>
      <c r="AF10780" s="301"/>
      <c r="AG10780" s="301"/>
      <c r="AH10780" s="301"/>
      <c r="AI10780" s="301"/>
    </row>
    <row r="10781" spans="18:35" ht="80.099999999999994" customHeight="1" x14ac:dyDescent="0.2">
      <c r="R10781" s="301"/>
      <c r="S10781" s="301"/>
      <c r="T10781" s="301"/>
      <c r="U10781" s="301"/>
      <c r="V10781" s="301"/>
      <c r="W10781" s="301"/>
      <c r="X10781" s="301"/>
      <c r="Y10781" s="301"/>
      <c r="Z10781" s="301"/>
      <c r="AA10781" s="301"/>
      <c r="AB10781" s="301"/>
      <c r="AC10781" s="301"/>
      <c r="AD10781" s="301"/>
      <c r="AE10781" s="301"/>
      <c r="AF10781" s="301"/>
      <c r="AG10781" s="301"/>
      <c r="AH10781" s="301"/>
      <c r="AI10781" s="301"/>
    </row>
    <row r="10782" spans="18:35" ht="80.099999999999994" customHeight="1" x14ac:dyDescent="0.2">
      <c r="R10782" s="301"/>
      <c r="S10782" s="301"/>
      <c r="T10782" s="301"/>
      <c r="U10782" s="301"/>
      <c r="V10782" s="301"/>
      <c r="W10782" s="301"/>
      <c r="X10782" s="301"/>
      <c r="Y10782" s="301"/>
      <c r="Z10782" s="301"/>
      <c r="AA10782" s="301"/>
      <c r="AB10782" s="301"/>
      <c r="AC10782" s="301"/>
      <c r="AD10782" s="301"/>
      <c r="AE10782" s="301"/>
      <c r="AF10782" s="301"/>
      <c r="AG10782" s="301"/>
      <c r="AH10782" s="301"/>
      <c r="AI10782" s="301"/>
    </row>
    <row r="10783" spans="18:35" ht="80.099999999999994" customHeight="1" x14ac:dyDescent="0.2">
      <c r="R10783" s="301"/>
      <c r="S10783" s="301"/>
      <c r="T10783" s="301"/>
      <c r="U10783" s="301"/>
      <c r="V10783" s="301"/>
      <c r="W10783" s="301"/>
      <c r="X10783" s="301"/>
      <c r="Y10783" s="301"/>
      <c r="Z10783" s="301"/>
      <c r="AA10783" s="301"/>
      <c r="AB10783" s="301"/>
      <c r="AC10783" s="301"/>
      <c r="AD10783" s="301"/>
      <c r="AE10783" s="301"/>
      <c r="AF10783" s="301"/>
      <c r="AG10783" s="301"/>
      <c r="AH10783" s="301"/>
      <c r="AI10783" s="301"/>
    </row>
    <row r="10784" spans="18:35" ht="80.099999999999994" customHeight="1" x14ac:dyDescent="0.2">
      <c r="R10784" s="301"/>
      <c r="S10784" s="301"/>
      <c r="T10784" s="301"/>
      <c r="U10784" s="301"/>
      <c r="V10784" s="301"/>
      <c r="W10784" s="301"/>
      <c r="X10784" s="301"/>
      <c r="Y10784" s="301"/>
      <c r="Z10784" s="301"/>
      <c r="AA10784" s="301"/>
      <c r="AB10784" s="301"/>
      <c r="AC10784" s="301"/>
      <c r="AD10784" s="301"/>
      <c r="AE10784" s="301"/>
      <c r="AF10784" s="301"/>
      <c r="AG10784" s="301"/>
      <c r="AH10784" s="301"/>
      <c r="AI10784" s="301"/>
    </row>
    <row r="10785" spans="18:35" ht="80.099999999999994" customHeight="1" x14ac:dyDescent="0.2">
      <c r="R10785" s="301"/>
      <c r="S10785" s="301"/>
      <c r="T10785" s="301"/>
      <c r="U10785" s="301"/>
      <c r="V10785" s="301"/>
      <c r="W10785" s="301"/>
      <c r="X10785" s="301"/>
      <c r="Y10785" s="301"/>
      <c r="Z10785" s="301"/>
      <c r="AA10785" s="301"/>
      <c r="AB10785" s="301"/>
      <c r="AC10785" s="301"/>
      <c r="AD10785" s="301"/>
      <c r="AE10785" s="301"/>
      <c r="AF10785" s="301"/>
      <c r="AG10785" s="301"/>
      <c r="AH10785" s="301"/>
      <c r="AI10785" s="301"/>
    </row>
    <row r="10786" spans="18:35" ht="80.099999999999994" customHeight="1" x14ac:dyDescent="0.2">
      <c r="R10786" s="301"/>
      <c r="S10786" s="301"/>
      <c r="T10786" s="301"/>
      <c r="U10786" s="301"/>
      <c r="V10786" s="301"/>
      <c r="W10786" s="301"/>
      <c r="X10786" s="301"/>
      <c r="Y10786" s="301"/>
      <c r="Z10786" s="301"/>
      <c r="AA10786" s="301"/>
      <c r="AB10786" s="301"/>
      <c r="AC10786" s="301"/>
      <c r="AD10786" s="301"/>
      <c r="AE10786" s="301"/>
      <c r="AF10786" s="301"/>
      <c r="AG10786" s="301"/>
      <c r="AH10786" s="301"/>
      <c r="AI10786" s="301"/>
    </row>
    <row r="10787" spans="18:35" ht="80.099999999999994" customHeight="1" x14ac:dyDescent="0.2">
      <c r="R10787" s="301"/>
      <c r="S10787" s="301"/>
      <c r="T10787" s="301"/>
      <c r="U10787" s="301"/>
      <c r="V10787" s="301"/>
      <c r="W10787" s="301"/>
      <c r="X10787" s="301"/>
      <c r="Y10787" s="301"/>
      <c r="Z10787" s="301"/>
      <c r="AA10787" s="301"/>
      <c r="AB10787" s="301"/>
      <c r="AC10787" s="301"/>
      <c r="AD10787" s="301"/>
      <c r="AE10787" s="301"/>
      <c r="AF10787" s="301"/>
      <c r="AG10787" s="301"/>
      <c r="AH10787" s="301"/>
      <c r="AI10787" s="301"/>
    </row>
    <row r="10788" spans="18:35" ht="80.099999999999994" customHeight="1" x14ac:dyDescent="0.2">
      <c r="R10788" s="301"/>
      <c r="S10788" s="301"/>
      <c r="T10788" s="301"/>
      <c r="U10788" s="301"/>
      <c r="V10788" s="301"/>
      <c r="W10788" s="301"/>
      <c r="X10788" s="301"/>
      <c r="Y10788" s="301"/>
      <c r="Z10788" s="301"/>
      <c r="AA10788" s="301"/>
      <c r="AB10788" s="301"/>
      <c r="AC10788" s="301"/>
      <c r="AD10788" s="301"/>
      <c r="AE10788" s="301"/>
      <c r="AF10788" s="301"/>
      <c r="AG10788" s="301"/>
      <c r="AH10788" s="301"/>
      <c r="AI10788" s="301"/>
    </row>
    <row r="10789" spans="18:35" ht="80.099999999999994" customHeight="1" x14ac:dyDescent="0.2">
      <c r="R10789" s="301"/>
      <c r="S10789" s="301"/>
      <c r="T10789" s="301"/>
      <c r="U10789" s="301"/>
      <c r="V10789" s="301"/>
      <c r="W10789" s="301"/>
      <c r="X10789" s="301"/>
      <c r="Y10789" s="301"/>
      <c r="Z10789" s="301"/>
      <c r="AA10789" s="301"/>
      <c r="AB10789" s="301"/>
      <c r="AC10789" s="301"/>
      <c r="AD10789" s="301"/>
      <c r="AE10789" s="301"/>
      <c r="AF10789" s="301"/>
      <c r="AG10789" s="301"/>
      <c r="AH10789" s="301"/>
      <c r="AI10789" s="301"/>
    </row>
    <row r="10790" spans="18:35" ht="80.099999999999994" customHeight="1" x14ac:dyDescent="0.2">
      <c r="R10790" s="301"/>
      <c r="S10790" s="301"/>
      <c r="T10790" s="301"/>
      <c r="U10790" s="301"/>
      <c r="V10790" s="301"/>
      <c r="W10790" s="301"/>
      <c r="X10790" s="301"/>
      <c r="Y10790" s="301"/>
      <c r="Z10790" s="301"/>
      <c r="AA10790" s="301"/>
      <c r="AB10790" s="301"/>
      <c r="AC10790" s="301"/>
      <c r="AD10790" s="301"/>
      <c r="AE10790" s="301"/>
      <c r="AF10790" s="301"/>
      <c r="AG10790" s="301"/>
      <c r="AH10790" s="301"/>
      <c r="AI10790" s="301"/>
    </row>
    <row r="10791" spans="18:35" ht="80.099999999999994" customHeight="1" x14ac:dyDescent="0.2">
      <c r="R10791" s="301"/>
      <c r="S10791" s="301"/>
      <c r="T10791" s="301"/>
      <c r="U10791" s="301"/>
      <c r="V10791" s="301"/>
      <c r="W10791" s="301"/>
      <c r="X10791" s="301"/>
      <c r="Y10791" s="301"/>
      <c r="Z10791" s="301"/>
      <c r="AA10791" s="301"/>
      <c r="AB10791" s="301"/>
      <c r="AC10791" s="301"/>
      <c r="AD10791" s="301"/>
      <c r="AE10791" s="301"/>
      <c r="AF10791" s="301"/>
      <c r="AG10791" s="301"/>
      <c r="AH10791" s="301"/>
      <c r="AI10791" s="301"/>
    </row>
    <row r="10792" spans="18:35" ht="80.099999999999994" customHeight="1" x14ac:dyDescent="0.2">
      <c r="R10792" s="301"/>
      <c r="S10792" s="301"/>
      <c r="T10792" s="301"/>
      <c r="U10792" s="301"/>
      <c r="V10792" s="301"/>
      <c r="W10792" s="301"/>
      <c r="X10792" s="301"/>
      <c r="Y10792" s="301"/>
      <c r="Z10792" s="301"/>
      <c r="AA10792" s="301"/>
      <c r="AB10792" s="301"/>
      <c r="AC10792" s="301"/>
      <c r="AD10792" s="301"/>
      <c r="AE10792" s="301"/>
      <c r="AF10792" s="301"/>
      <c r="AG10792" s="301"/>
      <c r="AH10792" s="301"/>
      <c r="AI10792" s="301"/>
    </row>
    <row r="10793" spans="18:35" ht="80.099999999999994" customHeight="1" x14ac:dyDescent="0.2">
      <c r="R10793" s="301"/>
      <c r="S10793" s="301"/>
      <c r="T10793" s="301"/>
      <c r="U10793" s="301"/>
      <c r="V10793" s="301"/>
      <c r="W10793" s="301"/>
      <c r="X10793" s="301"/>
      <c r="Y10793" s="301"/>
      <c r="Z10793" s="301"/>
      <c r="AA10793" s="301"/>
      <c r="AB10793" s="301"/>
      <c r="AC10793" s="301"/>
      <c r="AD10793" s="301"/>
      <c r="AE10793" s="301"/>
      <c r="AF10793" s="301"/>
      <c r="AG10793" s="301"/>
      <c r="AH10793" s="301"/>
      <c r="AI10793" s="301"/>
    </row>
    <row r="10794" spans="18:35" ht="80.099999999999994" customHeight="1" x14ac:dyDescent="0.2">
      <c r="R10794" s="301"/>
      <c r="S10794" s="301"/>
      <c r="T10794" s="301"/>
      <c r="U10794" s="301"/>
      <c r="V10794" s="301"/>
      <c r="W10794" s="301"/>
      <c r="X10794" s="301"/>
      <c r="Y10794" s="301"/>
      <c r="Z10794" s="301"/>
      <c r="AA10794" s="301"/>
      <c r="AB10794" s="301"/>
      <c r="AC10794" s="301"/>
      <c r="AD10794" s="301"/>
      <c r="AE10794" s="301"/>
      <c r="AF10794" s="301"/>
      <c r="AG10794" s="301"/>
      <c r="AH10794" s="301"/>
      <c r="AI10794" s="301"/>
    </row>
    <row r="10795" spans="18:35" ht="80.099999999999994" customHeight="1" x14ac:dyDescent="0.2">
      <c r="R10795" s="301"/>
      <c r="S10795" s="301"/>
      <c r="T10795" s="301"/>
      <c r="U10795" s="301"/>
      <c r="V10795" s="301"/>
      <c r="W10795" s="301"/>
      <c r="X10795" s="301"/>
      <c r="Y10795" s="301"/>
      <c r="Z10795" s="301"/>
      <c r="AA10795" s="301"/>
      <c r="AB10795" s="301"/>
      <c r="AC10795" s="301"/>
      <c r="AD10795" s="301"/>
      <c r="AE10795" s="301"/>
      <c r="AF10795" s="301"/>
      <c r="AG10795" s="301"/>
      <c r="AH10795" s="301"/>
      <c r="AI10795" s="301"/>
    </row>
    <row r="10796" spans="18:35" ht="80.099999999999994" customHeight="1" x14ac:dyDescent="0.2">
      <c r="R10796" s="301"/>
      <c r="S10796" s="301"/>
      <c r="T10796" s="301"/>
      <c r="U10796" s="301"/>
      <c r="V10796" s="301"/>
      <c r="W10796" s="301"/>
      <c r="X10796" s="301"/>
      <c r="Y10796" s="301"/>
      <c r="Z10796" s="301"/>
      <c r="AA10796" s="301"/>
      <c r="AB10796" s="301"/>
      <c r="AC10796" s="301"/>
      <c r="AD10796" s="301"/>
      <c r="AE10796" s="301"/>
      <c r="AF10796" s="301"/>
      <c r="AG10796" s="301"/>
      <c r="AH10796" s="301"/>
      <c r="AI10796" s="301"/>
    </row>
    <row r="10797" spans="18:35" ht="80.099999999999994" customHeight="1" x14ac:dyDescent="0.2">
      <c r="R10797" s="301"/>
      <c r="S10797" s="301"/>
      <c r="T10797" s="301"/>
      <c r="U10797" s="301"/>
      <c r="V10797" s="301"/>
      <c r="W10797" s="301"/>
      <c r="X10797" s="301"/>
      <c r="Y10797" s="301"/>
      <c r="Z10797" s="301"/>
      <c r="AA10797" s="301"/>
      <c r="AB10797" s="301"/>
      <c r="AC10797" s="301"/>
      <c r="AD10797" s="301"/>
      <c r="AE10797" s="301"/>
      <c r="AF10797" s="301"/>
      <c r="AG10797" s="301"/>
      <c r="AH10797" s="301"/>
      <c r="AI10797" s="301"/>
    </row>
    <row r="10798" spans="18:35" ht="80.099999999999994" customHeight="1" x14ac:dyDescent="0.2">
      <c r="R10798" s="301"/>
      <c r="S10798" s="301"/>
      <c r="T10798" s="301"/>
      <c r="U10798" s="301"/>
      <c r="V10798" s="301"/>
      <c r="W10798" s="301"/>
      <c r="X10798" s="301"/>
      <c r="Y10798" s="301"/>
      <c r="Z10798" s="301"/>
      <c r="AA10798" s="301"/>
      <c r="AB10798" s="301"/>
      <c r="AC10798" s="301"/>
      <c r="AD10798" s="301"/>
      <c r="AE10798" s="301"/>
      <c r="AF10798" s="301"/>
      <c r="AG10798" s="301"/>
      <c r="AH10798" s="301"/>
      <c r="AI10798" s="301"/>
    </row>
    <row r="10799" spans="18:35" ht="80.099999999999994" customHeight="1" x14ac:dyDescent="0.2">
      <c r="R10799" s="301"/>
      <c r="S10799" s="301"/>
      <c r="T10799" s="301"/>
      <c r="U10799" s="301"/>
      <c r="V10799" s="301"/>
      <c r="W10799" s="301"/>
      <c r="X10799" s="301"/>
      <c r="Y10799" s="301"/>
      <c r="Z10799" s="301"/>
      <c r="AA10799" s="301"/>
      <c r="AB10799" s="301"/>
      <c r="AC10799" s="301"/>
      <c r="AD10799" s="301"/>
      <c r="AE10799" s="301"/>
      <c r="AF10799" s="301"/>
      <c r="AG10799" s="301"/>
      <c r="AH10799" s="301"/>
      <c r="AI10799" s="301"/>
    </row>
    <row r="10800" spans="18:35" ht="80.099999999999994" customHeight="1" x14ac:dyDescent="0.2">
      <c r="R10800" s="301"/>
      <c r="S10800" s="301"/>
      <c r="T10800" s="301"/>
      <c r="U10800" s="301"/>
      <c r="V10800" s="301"/>
      <c r="W10800" s="301"/>
      <c r="X10800" s="301"/>
      <c r="Y10800" s="301"/>
      <c r="Z10800" s="301"/>
      <c r="AA10800" s="301"/>
      <c r="AB10800" s="301"/>
      <c r="AC10800" s="301"/>
      <c r="AD10800" s="301"/>
      <c r="AE10800" s="301"/>
      <c r="AF10800" s="301"/>
      <c r="AG10800" s="301"/>
      <c r="AH10800" s="301"/>
      <c r="AI10800" s="301"/>
    </row>
    <row r="10801" spans="18:35" ht="80.099999999999994" customHeight="1" x14ac:dyDescent="0.2">
      <c r="R10801" s="301"/>
      <c r="S10801" s="301"/>
      <c r="T10801" s="301"/>
      <c r="U10801" s="301"/>
      <c r="V10801" s="301"/>
      <c r="W10801" s="301"/>
      <c r="X10801" s="301"/>
      <c r="Y10801" s="301"/>
      <c r="Z10801" s="301"/>
      <c r="AA10801" s="301"/>
      <c r="AB10801" s="301"/>
      <c r="AC10801" s="301"/>
      <c r="AD10801" s="301"/>
      <c r="AE10801" s="301"/>
      <c r="AF10801" s="301"/>
      <c r="AG10801" s="301"/>
      <c r="AH10801" s="301"/>
      <c r="AI10801" s="301"/>
    </row>
    <row r="10802" spans="18:35" ht="80.099999999999994" customHeight="1" x14ac:dyDescent="0.2">
      <c r="R10802" s="301"/>
      <c r="S10802" s="301"/>
      <c r="T10802" s="301"/>
      <c r="U10802" s="301"/>
      <c r="V10802" s="301"/>
      <c r="W10802" s="301"/>
      <c r="X10802" s="301"/>
      <c r="Y10802" s="301"/>
      <c r="Z10802" s="301"/>
      <c r="AA10802" s="301"/>
      <c r="AB10802" s="301"/>
      <c r="AC10802" s="301"/>
      <c r="AD10802" s="301"/>
      <c r="AE10802" s="301"/>
      <c r="AF10802" s="301"/>
      <c r="AG10802" s="301"/>
      <c r="AH10802" s="301"/>
      <c r="AI10802" s="301"/>
    </row>
    <row r="10803" spans="18:35" ht="80.099999999999994" customHeight="1" x14ac:dyDescent="0.2">
      <c r="R10803" s="301"/>
      <c r="S10803" s="301"/>
      <c r="T10803" s="301"/>
      <c r="U10803" s="301"/>
      <c r="V10803" s="301"/>
      <c r="W10803" s="301"/>
      <c r="X10803" s="301"/>
      <c r="Y10803" s="301"/>
      <c r="Z10803" s="301"/>
      <c r="AA10803" s="301"/>
      <c r="AB10803" s="301"/>
      <c r="AC10803" s="301"/>
      <c r="AD10803" s="301"/>
      <c r="AE10803" s="301"/>
      <c r="AF10803" s="301"/>
      <c r="AG10803" s="301"/>
      <c r="AH10803" s="301"/>
      <c r="AI10803" s="301"/>
    </row>
    <row r="10804" spans="18:35" ht="80.099999999999994" customHeight="1" x14ac:dyDescent="0.2">
      <c r="R10804" s="301"/>
      <c r="S10804" s="301"/>
      <c r="T10804" s="301"/>
      <c r="U10804" s="301"/>
      <c r="V10804" s="301"/>
      <c r="W10804" s="301"/>
      <c r="X10804" s="301"/>
      <c r="Y10804" s="301"/>
      <c r="Z10804" s="301"/>
      <c r="AA10804" s="301"/>
      <c r="AB10804" s="301"/>
      <c r="AC10804" s="301"/>
      <c r="AD10804" s="301"/>
      <c r="AE10804" s="301"/>
      <c r="AF10804" s="301"/>
      <c r="AG10804" s="301"/>
      <c r="AH10804" s="301"/>
      <c r="AI10804" s="301"/>
    </row>
    <row r="10805" spans="18:35" ht="80.099999999999994" customHeight="1" x14ac:dyDescent="0.2">
      <c r="R10805" s="301"/>
      <c r="S10805" s="301"/>
      <c r="T10805" s="301"/>
      <c r="U10805" s="301"/>
      <c r="V10805" s="301"/>
      <c r="W10805" s="301"/>
      <c r="X10805" s="301"/>
      <c r="Y10805" s="301"/>
      <c r="Z10805" s="301"/>
      <c r="AA10805" s="301"/>
      <c r="AB10805" s="301"/>
      <c r="AC10805" s="301"/>
      <c r="AD10805" s="301"/>
      <c r="AE10805" s="301"/>
      <c r="AF10805" s="301"/>
      <c r="AG10805" s="301"/>
      <c r="AH10805" s="301"/>
      <c r="AI10805" s="301"/>
    </row>
    <row r="10806" spans="18:35" ht="80.099999999999994" customHeight="1" x14ac:dyDescent="0.2">
      <c r="R10806" s="301"/>
      <c r="S10806" s="301"/>
      <c r="T10806" s="301"/>
      <c r="U10806" s="301"/>
      <c r="V10806" s="301"/>
      <c r="W10806" s="301"/>
      <c r="X10806" s="301"/>
      <c r="Y10806" s="301"/>
      <c r="Z10806" s="301"/>
      <c r="AA10806" s="301"/>
      <c r="AB10806" s="301"/>
      <c r="AC10806" s="301"/>
      <c r="AD10806" s="301"/>
      <c r="AE10806" s="301"/>
      <c r="AF10806" s="301"/>
      <c r="AG10806" s="301"/>
      <c r="AH10806" s="301"/>
      <c r="AI10806" s="301"/>
    </row>
    <row r="10807" spans="18:35" ht="80.099999999999994" customHeight="1" x14ac:dyDescent="0.2">
      <c r="R10807" s="301"/>
      <c r="S10807" s="301"/>
      <c r="T10807" s="301"/>
      <c r="U10807" s="301"/>
      <c r="V10807" s="301"/>
      <c r="W10807" s="301"/>
      <c r="X10807" s="301"/>
      <c r="Y10807" s="301"/>
      <c r="Z10807" s="301"/>
      <c r="AA10807" s="301"/>
      <c r="AB10807" s="301"/>
      <c r="AC10807" s="301"/>
      <c r="AD10807" s="301"/>
      <c r="AE10807" s="301"/>
      <c r="AF10807" s="301"/>
      <c r="AG10807" s="301"/>
      <c r="AH10807" s="301"/>
      <c r="AI10807" s="301"/>
    </row>
    <row r="10808" spans="18:35" ht="80.099999999999994" customHeight="1" x14ac:dyDescent="0.2">
      <c r="R10808" s="301"/>
      <c r="S10808" s="301"/>
      <c r="T10808" s="301"/>
      <c r="U10808" s="301"/>
      <c r="V10808" s="301"/>
      <c r="W10808" s="301"/>
      <c r="X10808" s="301"/>
      <c r="Y10808" s="301"/>
      <c r="Z10808" s="301"/>
      <c r="AA10808" s="301"/>
      <c r="AB10808" s="301"/>
      <c r="AC10808" s="301"/>
      <c r="AD10808" s="301"/>
      <c r="AE10808" s="301"/>
      <c r="AF10808" s="301"/>
      <c r="AG10808" s="301"/>
      <c r="AH10808" s="301"/>
      <c r="AI10808" s="301"/>
    </row>
  </sheetData>
  <autoFilter ref="A3:N3969" xr:uid="{BD9D16CF-21EF-42EF-B86F-6FFDDABE35D8}">
    <filterColumn colId="1">
      <filters>
        <filter val="MG-120"/>
      </filters>
    </filterColumn>
  </autoFilter>
  <mergeCells count="29">
    <mergeCell ref="Y21:Y22"/>
    <mergeCell ref="Z21:AA21"/>
    <mergeCell ref="AC21:AC22"/>
    <mergeCell ref="R8:R9"/>
    <mergeCell ref="S8:U8"/>
    <mergeCell ref="V8:V9"/>
    <mergeCell ref="AI2:AI3"/>
    <mergeCell ref="R2:R3"/>
    <mergeCell ref="S2:T2"/>
    <mergeCell ref="V2:V3"/>
    <mergeCell ref="M1:M3"/>
    <mergeCell ref="N1:N3"/>
    <mergeCell ref="Y2:Y3"/>
    <mergeCell ref="Z2:AA2"/>
    <mergeCell ref="AC2:AC3"/>
    <mergeCell ref="AE2:AE3"/>
    <mergeCell ref="AF2:AG2"/>
    <mergeCell ref="L1:L3"/>
    <mergeCell ref="A1:A3"/>
    <mergeCell ref="B1:B3"/>
    <mergeCell ref="C1:C3"/>
    <mergeCell ref="D1:D3"/>
    <mergeCell ref="E1:E3"/>
    <mergeCell ref="F1:F3"/>
    <mergeCell ref="G1:G3"/>
    <mergeCell ref="H1:H3"/>
    <mergeCell ref="I1:I3"/>
    <mergeCell ref="J1:J3"/>
    <mergeCell ref="K1:K3"/>
  </mergeCells>
  <pageMargins left="0.511811024" right="0.511811024" top="0.78740157499999996" bottom="0.78740157499999996" header="0.31496062000000002" footer="0.31496062000000002"/>
  <pageSetup scale="36" orientation="portrait" horizontalDpi="3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880A6-2D21-432B-A59C-A2FE137C9BC1}">
  <sheetPr filterMode="1"/>
  <dimension ref="A1:S282"/>
  <sheetViews>
    <sheetView showGridLines="0" workbookViewId="0">
      <selection activeCell="B1" sqref="B1:B1048576"/>
    </sheetView>
  </sheetViews>
  <sheetFormatPr defaultColWidth="9.140625" defaultRowHeight="79.900000000000006" customHeight="1" x14ac:dyDescent="0.25"/>
  <cols>
    <col min="1" max="1" width="10" style="319" bestFit="1" customWidth="1"/>
    <col min="2" max="3" width="11.7109375" style="319" customWidth="1"/>
    <col min="4" max="4" width="22.7109375" style="319" bestFit="1" customWidth="1"/>
    <col min="5" max="5" width="18.28515625" style="319" customWidth="1"/>
    <col min="6" max="6" width="17" style="319" bestFit="1" customWidth="1"/>
    <col min="7" max="7" width="25.140625" style="320" bestFit="1" customWidth="1"/>
    <col min="8" max="8" width="15.5703125" style="319" customWidth="1"/>
    <col min="9" max="9" width="17.7109375" style="319" bestFit="1" customWidth="1"/>
    <col min="10" max="10" width="19.42578125" style="319" customWidth="1"/>
    <col min="11" max="11" width="17.7109375" style="319" customWidth="1"/>
    <col min="12" max="12" width="24" style="319" customWidth="1"/>
    <col min="13" max="14" width="9.140625" style="319"/>
    <col min="15" max="15" width="11.5703125" style="319" bestFit="1" customWidth="1"/>
    <col min="16" max="16" width="22.85546875" style="319" bestFit="1" customWidth="1"/>
    <col min="17" max="17" width="13.5703125" style="319" bestFit="1" customWidth="1"/>
    <col min="18" max="16384" width="9.140625" style="319"/>
  </cols>
  <sheetData>
    <row r="1" spans="1:18" s="299" customFormat="1" ht="25.5" x14ac:dyDescent="0.2">
      <c r="A1" s="325" t="s">
        <v>14</v>
      </c>
      <c r="B1" s="326" t="s">
        <v>11</v>
      </c>
      <c r="C1" s="326" t="s">
        <v>439</v>
      </c>
      <c r="D1" s="326" t="s">
        <v>440</v>
      </c>
      <c r="E1" s="326" t="s">
        <v>441</v>
      </c>
      <c r="F1" s="324" t="s">
        <v>442</v>
      </c>
      <c r="G1" s="323" t="s">
        <v>443</v>
      </c>
      <c r="H1" s="323" t="s">
        <v>444</v>
      </c>
      <c r="I1" s="323" t="s">
        <v>963</v>
      </c>
      <c r="J1" s="324" t="s">
        <v>964</v>
      </c>
      <c r="K1" s="322" t="s">
        <v>965</v>
      </c>
      <c r="M1" s="301"/>
      <c r="N1" s="329"/>
      <c r="O1" s="327" t="s">
        <v>15</v>
      </c>
      <c r="P1" s="328" t="s">
        <v>445</v>
      </c>
      <c r="Q1" s="327" t="s">
        <v>15</v>
      </c>
      <c r="R1" s="253"/>
    </row>
    <row r="2" spans="1:18" s="303" customFormat="1" ht="20.100000000000001" customHeight="1" x14ac:dyDescent="0.2">
      <c r="A2" s="240">
        <v>1</v>
      </c>
      <c r="B2" s="241" t="s">
        <v>12</v>
      </c>
      <c r="C2" s="242" t="s">
        <v>426</v>
      </c>
      <c r="D2" s="242" t="s">
        <v>427</v>
      </c>
      <c r="E2" s="241">
        <v>569884.87889767613</v>
      </c>
      <c r="F2" s="242">
        <v>569976.73051297921</v>
      </c>
      <c r="G2" s="243" t="s">
        <v>966</v>
      </c>
      <c r="H2" s="243">
        <v>98.818399999999997</v>
      </c>
      <c r="I2" s="240" t="s">
        <v>429</v>
      </c>
      <c r="J2" s="243" t="s">
        <v>89</v>
      </c>
      <c r="K2" s="243" t="s">
        <v>89</v>
      </c>
      <c r="M2" s="301"/>
      <c r="N2" s="314"/>
      <c r="O2" s="315">
        <f>COUNTIF(G:G,P2)</f>
        <v>14</v>
      </c>
      <c r="P2" s="315" t="s">
        <v>966</v>
      </c>
      <c r="Q2" s="316">
        <f>SUMIFS($H:$H,$G:$G,$P2)</f>
        <v>575.66819999999996</v>
      </c>
      <c r="R2" s="253"/>
    </row>
    <row r="3" spans="1:18" s="303" customFormat="1" ht="20.100000000000001" customHeight="1" x14ac:dyDescent="0.2">
      <c r="A3" s="240">
        <v>2</v>
      </c>
      <c r="B3" s="241" t="s">
        <v>12</v>
      </c>
      <c r="C3" s="242" t="s">
        <v>426</v>
      </c>
      <c r="D3" s="242" t="s">
        <v>427</v>
      </c>
      <c r="E3" s="241">
        <v>570400.34088061342</v>
      </c>
      <c r="F3" s="242">
        <v>570445.39122623077</v>
      </c>
      <c r="G3" s="243" t="s">
        <v>967</v>
      </c>
      <c r="H3" s="243">
        <v>51.812100000000001</v>
      </c>
      <c r="I3" s="240" t="s">
        <v>429</v>
      </c>
      <c r="J3" s="243" t="s">
        <v>968</v>
      </c>
      <c r="K3" s="243" t="s">
        <v>968</v>
      </c>
      <c r="M3" s="301"/>
      <c r="N3" s="314"/>
      <c r="O3" s="315">
        <f>COUNTIF(G:G,P3)</f>
        <v>193</v>
      </c>
      <c r="P3" s="315" t="s">
        <v>967</v>
      </c>
      <c r="Q3" s="316">
        <f>SUMIFS($H:$H,$G:$G,$P3)</f>
        <v>13459.790300000004</v>
      </c>
      <c r="R3" s="253"/>
    </row>
    <row r="4" spans="1:18" s="303" customFormat="1" ht="20.100000000000001" customHeight="1" x14ac:dyDescent="0.2">
      <c r="A4" s="240">
        <v>3</v>
      </c>
      <c r="B4" s="241" t="s">
        <v>12</v>
      </c>
      <c r="C4" s="242" t="s">
        <v>426</v>
      </c>
      <c r="D4" s="242" t="s">
        <v>427</v>
      </c>
      <c r="E4" s="241">
        <v>573300.88581058034</v>
      </c>
      <c r="F4" s="242">
        <v>573334.83780452481</v>
      </c>
      <c r="G4" s="243" t="s">
        <v>966</v>
      </c>
      <c r="H4" s="243">
        <v>35.7196</v>
      </c>
      <c r="I4" s="240" t="s">
        <v>429</v>
      </c>
      <c r="J4" s="243" t="s">
        <v>89</v>
      </c>
      <c r="K4" s="243" t="s">
        <v>89</v>
      </c>
      <c r="M4" s="301"/>
      <c r="N4" s="314"/>
      <c r="O4" s="315">
        <f>COUNTIF(G:G,P4)</f>
        <v>30</v>
      </c>
      <c r="P4" s="315" t="s">
        <v>969</v>
      </c>
      <c r="Q4" s="316">
        <f>SUMIFS($H:$H,$G:$G,$P4)</f>
        <v>1692.6556000000003</v>
      </c>
      <c r="R4" s="253"/>
    </row>
    <row r="5" spans="1:18" s="303" customFormat="1" ht="20.100000000000001" customHeight="1" x14ac:dyDescent="0.2">
      <c r="A5" s="240">
        <v>4</v>
      </c>
      <c r="B5" s="241" t="s">
        <v>12</v>
      </c>
      <c r="C5" s="242" t="s">
        <v>426</v>
      </c>
      <c r="D5" s="242" t="s">
        <v>427</v>
      </c>
      <c r="E5" s="241">
        <v>573555.69813619868</v>
      </c>
      <c r="F5" s="242">
        <v>573566.98642242339</v>
      </c>
      <c r="G5" s="243" t="s">
        <v>969</v>
      </c>
      <c r="H5" s="243">
        <v>11.5671</v>
      </c>
      <c r="I5" s="240" t="s">
        <v>429</v>
      </c>
      <c r="J5" s="243" t="s">
        <v>89</v>
      </c>
      <c r="K5" s="243" t="s">
        <v>89</v>
      </c>
      <c r="M5" s="301"/>
      <c r="N5" s="314"/>
      <c r="O5" s="315">
        <f>COUNTIF(G:G,P5)</f>
        <v>15</v>
      </c>
      <c r="P5" s="315" t="s">
        <v>970</v>
      </c>
      <c r="Q5" s="316">
        <f>SUMIFS($H:$H,$G:$G,$P5)</f>
        <v>759.83659999999998</v>
      </c>
      <c r="R5" s="253"/>
    </row>
    <row r="6" spans="1:18" s="303" customFormat="1" ht="20.100000000000001" customHeight="1" x14ac:dyDescent="0.2">
      <c r="A6" s="240">
        <v>5</v>
      </c>
      <c r="B6" s="241" t="s">
        <v>12</v>
      </c>
      <c r="C6" s="242" t="s">
        <v>426</v>
      </c>
      <c r="D6" s="242" t="s">
        <v>427</v>
      </c>
      <c r="E6" s="241">
        <v>576040.87551892677</v>
      </c>
      <c r="F6" s="242">
        <v>576074.39197239769</v>
      </c>
      <c r="G6" s="243" t="s">
        <v>967</v>
      </c>
      <c r="H6" s="243">
        <v>35.427500000000002</v>
      </c>
      <c r="I6" s="240" t="s">
        <v>429</v>
      </c>
      <c r="J6" s="243" t="s">
        <v>971</v>
      </c>
      <c r="K6" s="243" t="s">
        <v>972</v>
      </c>
      <c r="M6" s="301"/>
      <c r="N6" s="314"/>
      <c r="O6" s="252"/>
      <c r="P6" s="317" t="s">
        <v>437</v>
      </c>
      <c r="Q6" s="318">
        <f>SUM(Q2:Q5)</f>
        <v>16487.950700000005</v>
      </c>
      <c r="R6" s="253"/>
    </row>
    <row r="7" spans="1:18" s="303" customFormat="1" ht="20.100000000000001" customHeight="1" x14ac:dyDescent="0.2">
      <c r="A7" s="240">
        <v>6</v>
      </c>
      <c r="B7" s="241" t="s">
        <v>12</v>
      </c>
      <c r="C7" s="242" t="s">
        <v>426</v>
      </c>
      <c r="D7" s="242" t="s">
        <v>427</v>
      </c>
      <c r="E7" s="241">
        <v>576074.39197239769</v>
      </c>
      <c r="F7" s="242">
        <v>576132.36493981781</v>
      </c>
      <c r="G7" s="243" t="s">
        <v>970</v>
      </c>
      <c r="H7" s="243">
        <v>57.482999999999997</v>
      </c>
      <c r="I7" s="240" t="s">
        <v>429</v>
      </c>
      <c r="J7" s="243" t="s">
        <v>89</v>
      </c>
      <c r="K7" s="243" t="s">
        <v>89</v>
      </c>
      <c r="M7" s="301"/>
      <c r="N7" s="314"/>
      <c r="O7" s="252"/>
      <c r="R7" s="253"/>
    </row>
    <row r="8" spans="1:18" s="303" customFormat="1" ht="20.100000000000001" customHeight="1" x14ac:dyDescent="0.2">
      <c r="A8" s="240">
        <v>7</v>
      </c>
      <c r="B8" s="241" t="s">
        <v>12</v>
      </c>
      <c r="C8" s="242" t="s">
        <v>426</v>
      </c>
      <c r="D8" s="242" t="s">
        <v>427</v>
      </c>
      <c r="E8" s="241">
        <v>576132.36493981781</v>
      </c>
      <c r="F8" s="242">
        <v>576156.69363076985</v>
      </c>
      <c r="G8" s="243" t="s">
        <v>967</v>
      </c>
      <c r="H8" s="243">
        <v>20.713000000000001</v>
      </c>
      <c r="I8" s="240" t="s">
        <v>429</v>
      </c>
      <c r="J8" s="243" t="s">
        <v>972</v>
      </c>
      <c r="K8" s="243" t="s">
        <v>971</v>
      </c>
      <c r="M8" s="301"/>
      <c r="N8" s="314"/>
      <c r="O8" s="252"/>
      <c r="R8" s="253"/>
    </row>
    <row r="9" spans="1:18" s="303" customFormat="1" ht="20.100000000000001" customHeight="1" x14ac:dyDescent="0.2">
      <c r="A9" s="240">
        <v>8</v>
      </c>
      <c r="B9" s="241" t="s">
        <v>12</v>
      </c>
      <c r="C9" s="242" t="s">
        <v>426</v>
      </c>
      <c r="D9" s="242" t="s">
        <v>427</v>
      </c>
      <c r="E9" s="241">
        <v>579260.31396899081</v>
      </c>
      <c r="F9" s="242">
        <v>579282.11163451907</v>
      </c>
      <c r="G9" s="243" t="s">
        <v>967</v>
      </c>
      <c r="H9" s="243">
        <v>31.339500000000001</v>
      </c>
      <c r="I9" s="240" t="s">
        <v>429</v>
      </c>
      <c r="J9" s="243" t="s">
        <v>971</v>
      </c>
      <c r="K9" s="243" t="s">
        <v>972</v>
      </c>
      <c r="M9" s="301"/>
      <c r="N9" s="314"/>
      <c r="O9" s="252"/>
      <c r="P9" s="385" t="s">
        <v>973</v>
      </c>
      <c r="Q9" s="321" t="s">
        <v>974</v>
      </c>
      <c r="R9" s="253"/>
    </row>
    <row r="10" spans="1:18" s="303" customFormat="1" ht="20.100000000000001" customHeight="1" x14ac:dyDescent="0.2">
      <c r="A10" s="240">
        <v>9</v>
      </c>
      <c r="B10" s="241" t="s">
        <v>12</v>
      </c>
      <c r="C10" s="242" t="s">
        <v>426</v>
      </c>
      <c r="D10" s="242" t="s">
        <v>427</v>
      </c>
      <c r="E10" s="241">
        <v>579296.35121445742</v>
      </c>
      <c r="F10" s="242">
        <v>579331.14352867671</v>
      </c>
      <c r="G10" s="243" t="s">
        <v>969</v>
      </c>
      <c r="H10" s="243">
        <v>35.690199999999997</v>
      </c>
      <c r="I10" s="240" t="s">
        <v>429</v>
      </c>
      <c r="J10" s="243" t="s">
        <v>89</v>
      </c>
      <c r="K10" s="243" t="s">
        <v>89</v>
      </c>
      <c r="M10" s="301"/>
      <c r="N10" s="314"/>
      <c r="O10" s="252"/>
      <c r="P10" s="386"/>
      <c r="Q10" s="267" t="s">
        <v>429</v>
      </c>
      <c r="R10" s="253"/>
    </row>
    <row r="11" spans="1:18" s="303" customFormat="1" ht="20.100000000000001" customHeight="1" x14ac:dyDescent="0.2">
      <c r="A11" s="240">
        <v>10</v>
      </c>
      <c r="B11" s="241" t="s">
        <v>12</v>
      </c>
      <c r="C11" s="242" t="s">
        <v>426</v>
      </c>
      <c r="D11" s="242" t="s">
        <v>427</v>
      </c>
      <c r="E11" s="241">
        <v>579331.14352867671</v>
      </c>
      <c r="F11" s="242">
        <v>579355.63100252859</v>
      </c>
      <c r="G11" s="243" t="s">
        <v>967</v>
      </c>
      <c r="H11" s="243">
        <v>22.168099999999999</v>
      </c>
      <c r="I11" s="240" t="s">
        <v>429</v>
      </c>
      <c r="J11" s="243" t="s">
        <v>972</v>
      </c>
      <c r="K11" s="243" t="s">
        <v>971</v>
      </c>
      <c r="M11" s="301"/>
      <c r="N11" s="314"/>
      <c r="O11" s="252"/>
      <c r="P11" s="315" t="s">
        <v>968</v>
      </c>
      <c r="Q11" s="316">
        <f>COUNTIFS($J:$J,$P11)+COUNTIFS($K:$K,$P11)</f>
        <v>110</v>
      </c>
      <c r="R11" s="253"/>
    </row>
    <row r="12" spans="1:18" s="303" customFormat="1" ht="20.100000000000001" customHeight="1" x14ac:dyDescent="0.2">
      <c r="A12" s="240">
        <v>11</v>
      </c>
      <c r="B12" s="241" t="s">
        <v>12</v>
      </c>
      <c r="C12" s="242" t="s">
        <v>426</v>
      </c>
      <c r="D12" s="242" t="s">
        <v>427</v>
      </c>
      <c r="E12" s="241">
        <v>587613.86360271438</v>
      </c>
      <c r="F12" s="242">
        <v>587657.91926512145</v>
      </c>
      <c r="G12" s="243" t="s">
        <v>967</v>
      </c>
      <c r="H12" s="243">
        <v>37.490200000000002</v>
      </c>
      <c r="I12" s="240" t="s">
        <v>429</v>
      </c>
      <c r="J12" s="243" t="s">
        <v>968</v>
      </c>
      <c r="K12" s="243" t="s">
        <v>968</v>
      </c>
      <c r="M12" s="301"/>
      <c r="N12" s="314"/>
      <c r="O12" s="252"/>
      <c r="P12" s="315" t="s">
        <v>972</v>
      </c>
      <c r="Q12" s="316">
        <f>COUNTIFS($J:$J,$P12)+COUNTIFS($K:$K,$P12)</f>
        <v>30</v>
      </c>
      <c r="R12" s="253"/>
    </row>
    <row r="13" spans="1:18" s="303" customFormat="1" ht="20.100000000000001" customHeight="1" x14ac:dyDescent="0.2">
      <c r="A13" s="240">
        <v>12</v>
      </c>
      <c r="B13" s="241" t="s">
        <v>12</v>
      </c>
      <c r="C13" s="242" t="s">
        <v>426</v>
      </c>
      <c r="D13" s="242" t="s">
        <v>427</v>
      </c>
      <c r="E13" s="241">
        <v>587657.91926512145</v>
      </c>
      <c r="F13" s="242">
        <v>587668.92823566333</v>
      </c>
      <c r="G13" s="243" t="s">
        <v>969</v>
      </c>
      <c r="H13" s="243">
        <v>6.7153999999999998</v>
      </c>
      <c r="I13" s="240" t="s">
        <v>869</v>
      </c>
      <c r="J13" s="243" t="s">
        <v>89</v>
      </c>
      <c r="K13" s="243" t="s">
        <v>89</v>
      </c>
      <c r="M13" s="301"/>
      <c r="N13" s="314"/>
      <c r="O13" s="252"/>
      <c r="P13" s="315" t="s">
        <v>971</v>
      </c>
      <c r="Q13" s="316">
        <f>COUNTIFS($J:$J,$P13)+COUNTIFS($K:$K,$P13)</f>
        <v>200</v>
      </c>
      <c r="R13" s="253"/>
    </row>
    <row r="14" spans="1:18" s="303" customFormat="1" ht="20.100000000000001" customHeight="1" x14ac:dyDescent="0.2">
      <c r="A14" s="240">
        <v>13</v>
      </c>
      <c r="B14" s="241" t="s">
        <v>12</v>
      </c>
      <c r="C14" s="242" t="s">
        <v>426</v>
      </c>
      <c r="D14" s="242" t="s">
        <v>427</v>
      </c>
      <c r="E14" s="241">
        <v>587668.92823566333</v>
      </c>
      <c r="F14" s="242">
        <v>587679.94617675</v>
      </c>
      <c r="G14" s="243" t="s">
        <v>967</v>
      </c>
      <c r="H14" s="243">
        <v>16.158100000000001</v>
      </c>
      <c r="I14" s="240" t="s">
        <v>429</v>
      </c>
      <c r="J14" s="243" t="s">
        <v>968</v>
      </c>
      <c r="K14" s="243" t="s">
        <v>968</v>
      </c>
      <c r="M14" s="301"/>
      <c r="N14" s="314"/>
      <c r="O14" s="252"/>
      <c r="P14" s="315" t="s">
        <v>975</v>
      </c>
      <c r="Q14" s="316">
        <f>COUNTIFS($J:$J,$P14)+COUNTIFS($K:$K,$P14)</f>
        <v>25</v>
      </c>
      <c r="R14" s="253"/>
    </row>
    <row r="15" spans="1:18" s="303" customFormat="1" ht="20.100000000000001" customHeight="1" x14ac:dyDescent="0.2">
      <c r="A15" s="240">
        <v>14</v>
      </c>
      <c r="B15" s="241" t="s">
        <v>12</v>
      </c>
      <c r="C15" s="242" t="s">
        <v>426</v>
      </c>
      <c r="D15" s="242" t="s">
        <v>427</v>
      </c>
      <c r="E15" s="241">
        <v>587793.8295596937</v>
      </c>
      <c r="F15" s="242">
        <v>587814.69363076927</v>
      </c>
      <c r="G15" s="243" t="s">
        <v>967</v>
      </c>
      <c r="H15" s="243">
        <v>19.083500000000001</v>
      </c>
      <c r="I15" s="240" t="s">
        <v>429</v>
      </c>
      <c r="J15" s="243" t="s">
        <v>971</v>
      </c>
      <c r="K15" s="243" t="s">
        <v>971</v>
      </c>
      <c r="M15" s="301"/>
      <c r="N15" s="314"/>
      <c r="O15" s="252"/>
      <c r="P15" s="315" t="s">
        <v>976</v>
      </c>
      <c r="Q15" s="316">
        <f>COUNTIFS($J:$J,$P15)+COUNTIFS($K:$K,$P15)</f>
        <v>13</v>
      </c>
      <c r="R15" s="253"/>
    </row>
    <row r="16" spans="1:18" s="303" customFormat="1" ht="20.100000000000001" customHeight="1" x14ac:dyDescent="0.2">
      <c r="A16" s="240">
        <v>15</v>
      </c>
      <c r="B16" s="241" t="s">
        <v>12</v>
      </c>
      <c r="C16" s="242" t="s">
        <v>426</v>
      </c>
      <c r="D16" s="242" t="s">
        <v>427</v>
      </c>
      <c r="E16" s="241">
        <v>590831.64117829606</v>
      </c>
      <c r="F16" s="242">
        <v>590927.99102945323</v>
      </c>
      <c r="G16" s="243" t="s">
        <v>967</v>
      </c>
      <c r="H16" s="243">
        <v>95.152000000000001</v>
      </c>
      <c r="I16" s="240" t="s">
        <v>429</v>
      </c>
      <c r="J16" s="243" t="s">
        <v>968</v>
      </c>
      <c r="K16" s="243" t="s">
        <v>971</v>
      </c>
      <c r="M16" s="301"/>
      <c r="N16" s="314"/>
      <c r="O16" s="252"/>
      <c r="P16" s="317" t="s">
        <v>437</v>
      </c>
      <c r="Q16" s="318">
        <f>SUM(Q11:Q15)</f>
        <v>378</v>
      </c>
      <c r="R16" s="253"/>
    </row>
    <row r="17" spans="1:18" s="303" customFormat="1" ht="20.100000000000001" customHeight="1" x14ac:dyDescent="0.2">
      <c r="A17" s="240">
        <v>16</v>
      </c>
      <c r="B17" s="241" t="s">
        <v>12</v>
      </c>
      <c r="C17" s="242" t="s">
        <v>426</v>
      </c>
      <c r="D17" s="242" t="s">
        <v>427</v>
      </c>
      <c r="E17" s="241">
        <v>593656.86157319904</v>
      </c>
      <c r="F17" s="242">
        <v>593804.82879366295</v>
      </c>
      <c r="G17" s="243" t="s">
        <v>967</v>
      </c>
      <c r="H17" s="243">
        <v>145.73660000000001</v>
      </c>
      <c r="I17" s="240" t="s">
        <v>429</v>
      </c>
      <c r="J17" s="243" t="s">
        <v>968</v>
      </c>
      <c r="K17" s="243" t="s">
        <v>971</v>
      </c>
      <c r="M17" s="301"/>
      <c r="N17" s="314"/>
      <c r="O17" s="252"/>
      <c r="P17"/>
      <c r="Q17" s="251"/>
      <c r="R17" s="253"/>
    </row>
    <row r="18" spans="1:18" s="303" customFormat="1" ht="20.100000000000001" customHeight="1" x14ac:dyDescent="0.2">
      <c r="A18" s="240">
        <v>17</v>
      </c>
      <c r="B18" s="241" t="s">
        <v>12</v>
      </c>
      <c r="C18" s="242" t="s">
        <v>426</v>
      </c>
      <c r="D18" s="242" t="s">
        <v>427</v>
      </c>
      <c r="E18" s="241">
        <v>597877.53143528628</v>
      </c>
      <c r="F18" s="242">
        <v>598009.76012927853</v>
      </c>
      <c r="G18" s="243" t="s">
        <v>967</v>
      </c>
      <c r="H18" s="243">
        <v>128.16409999999999</v>
      </c>
      <c r="I18" s="240" t="s">
        <v>429</v>
      </c>
      <c r="J18" s="243" t="s">
        <v>968</v>
      </c>
      <c r="K18" s="243" t="s">
        <v>971</v>
      </c>
      <c r="M18" s="301"/>
      <c r="N18" s="314"/>
      <c r="O18" s="252"/>
      <c r="P18"/>
      <c r="Q18" s="251"/>
      <c r="R18" s="253"/>
    </row>
    <row r="19" spans="1:18" s="303" customFormat="1" ht="20.100000000000001" customHeight="1" x14ac:dyDescent="0.2">
      <c r="A19" s="240">
        <v>18</v>
      </c>
      <c r="B19" s="241" t="s">
        <v>12</v>
      </c>
      <c r="C19" s="242" t="s">
        <v>426</v>
      </c>
      <c r="D19" s="242" t="s">
        <v>427</v>
      </c>
      <c r="E19" s="241">
        <v>599015.66360465623</v>
      </c>
      <c r="F19" s="242">
        <v>599045.83478091273</v>
      </c>
      <c r="G19" s="243" t="s">
        <v>967</v>
      </c>
      <c r="H19" s="243">
        <v>34.347099999999998</v>
      </c>
      <c r="I19" s="240" t="s">
        <v>869</v>
      </c>
      <c r="J19" s="243" t="s">
        <v>971</v>
      </c>
      <c r="K19" s="243" t="s">
        <v>971</v>
      </c>
      <c r="M19" s="301"/>
      <c r="N19" s="314"/>
      <c r="O19" s="252"/>
      <c r="P19"/>
      <c r="Q19" s="251"/>
      <c r="R19" s="253"/>
    </row>
    <row r="20" spans="1:18" s="303" customFormat="1" ht="20.100000000000001" customHeight="1" x14ac:dyDescent="0.2">
      <c r="A20" s="240">
        <v>19</v>
      </c>
      <c r="B20" s="241" t="s">
        <v>12</v>
      </c>
      <c r="C20" s="242" t="s">
        <v>426</v>
      </c>
      <c r="D20" s="242" t="s">
        <v>427</v>
      </c>
      <c r="E20" s="241">
        <v>599045.83478091273</v>
      </c>
      <c r="F20" s="242">
        <v>599060.99999999977</v>
      </c>
      <c r="G20" s="243" t="s">
        <v>966</v>
      </c>
      <c r="H20" s="243">
        <v>15.582700000000001</v>
      </c>
      <c r="I20" s="240" t="s">
        <v>429</v>
      </c>
      <c r="J20" s="243" t="s">
        <v>89</v>
      </c>
      <c r="K20" s="243" t="s">
        <v>89</v>
      </c>
      <c r="M20" s="301"/>
      <c r="N20" s="314"/>
      <c r="O20" s="252"/>
      <c r="P20"/>
      <c r="Q20" s="251"/>
      <c r="R20" s="253"/>
    </row>
    <row r="21" spans="1:18" s="303" customFormat="1" ht="20.100000000000001" customHeight="1" x14ac:dyDescent="0.25">
      <c r="A21" s="240">
        <v>20</v>
      </c>
      <c r="B21" s="241" t="s">
        <v>12</v>
      </c>
      <c r="C21" s="242" t="s">
        <v>426</v>
      </c>
      <c r="D21" s="242" t="s">
        <v>427</v>
      </c>
      <c r="E21" s="241">
        <v>599060.99999999977</v>
      </c>
      <c r="F21" s="242">
        <v>599076.13455813797</v>
      </c>
      <c r="G21" s="243" t="s">
        <v>967</v>
      </c>
      <c r="H21" s="243">
        <v>12.639200000000001</v>
      </c>
      <c r="I21" s="240" t="s">
        <v>869</v>
      </c>
      <c r="J21" s="243" t="s">
        <v>968</v>
      </c>
      <c r="K21" s="243" t="s">
        <v>971</v>
      </c>
      <c r="M21" s="301"/>
      <c r="N21" s="314"/>
      <c r="O21" s="252"/>
      <c r="P21" s="319"/>
      <c r="Q21" s="251"/>
      <c r="R21" s="253"/>
    </row>
    <row r="22" spans="1:18" s="303" customFormat="1" ht="20.100000000000001" customHeight="1" x14ac:dyDescent="0.2">
      <c r="A22" s="240">
        <v>21</v>
      </c>
      <c r="B22" s="241" t="s">
        <v>12</v>
      </c>
      <c r="C22" s="242" t="s">
        <v>426</v>
      </c>
      <c r="D22" s="242" t="s">
        <v>427</v>
      </c>
      <c r="E22" s="241">
        <v>603009.65014884679</v>
      </c>
      <c r="F22" s="242">
        <v>603044.36169584433</v>
      </c>
      <c r="G22" s="243" t="s">
        <v>967</v>
      </c>
      <c r="H22" s="243">
        <v>33.966200000000001</v>
      </c>
      <c r="I22" s="240" t="s">
        <v>429</v>
      </c>
      <c r="J22" s="243" t="s">
        <v>971</v>
      </c>
      <c r="K22" s="243" t="s">
        <v>972</v>
      </c>
      <c r="M22" s="301"/>
      <c r="N22" s="314"/>
      <c r="O22" s="252"/>
      <c r="P22"/>
      <c r="Q22" s="251"/>
      <c r="R22" s="253"/>
    </row>
    <row r="23" spans="1:18" s="303" customFormat="1" ht="20.100000000000001" customHeight="1" x14ac:dyDescent="0.2">
      <c r="A23" s="240">
        <v>22</v>
      </c>
      <c r="B23" s="241" t="s">
        <v>12</v>
      </c>
      <c r="C23" s="242" t="s">
        <v>426</v>
      </c>
      <c r="D23" s="242" t="s">
        <v>427</v>
      </c>
      <c r="E23" s="241">
        <v>603044.36169584433</v>
      </c>
      <c r="F23" s="242">
        <v>603044.36169584433</v>
      </c>
      <c r="G23" s="243" t="s">
        <v>969</v>
      </c>
      <c r="H23" s="243">
        <v>5.8765999999999998</v>
      </c>
      <c r="I23" s="240" t="s">
        <v>429</v>
      </c>
      <c r="J23" s="243" t="s">
        <v>89</v>
      </c>
      <c r="K23" s="243" t="s">
        <v>89</v>
      </c>
      <c r="M23" s="301"/>
      <c r="N23" s="314"/>
      <c r="O23" s="252"/>
      <c r="P23"/>
      <c r="Q23" s="251"/>
      <c r="R23" s="253"/>
    </row>
    <row r="24" spans="1:18" s="303" customFormat="1" ht="20.100000000000001" customHeight="1" x14ac:dyDescent="0.2">
      <c r="A24" s="240">
        <v>23</v>
      </c>
      <c r="B24" s="241" t="s">
        <v>12</v>
      </c>
      <c r="C24" s="242" t="s">
        <v>426</v>
      </c>
      <c r="D24" s="242" t="s">
        <v>427</v>
      </c>
      <c r="E24" s="241">
        <v>604110.85582624411</v>
      </c>
      <c r="F24" s="242">
        <v>604150.12056528125</v>
      </c>
      <c r="G24" s="243" t="s">
        <v>967</v>
      </c>
      <c r="H24" s="243">
        <v>33.065800000000003</v>
      </c>
      <c r="I24" s="240" t="s">
        <v>429</v>
      </c>
      <c r="J24" s="243" t="s">
        <v>971</v>
      </c>
      <c r="K24" s="243" t="s">
        <v>972</v>
      </c>
      <c r="M24" s="301"/>
      <c r="N24" s="314"/>
      <c r="O24" s="252"/>
      <c r="P24"/>
      <c r="Q24" s="251"/>
      <c r="R24" s="253"/>
    </row>
    <row r="25" spans="1:18" s="303" customFormat="1" ht="20.100000000000001" customHeight="1" x14ac:dyDescent="0.2">
      <c r="A25" s="240">
        <v>24</v>
      </c>
      <c r="B25" s="241" t="s">
        <v>12</v>
      </c>
      <c r="C25" s="242" t="s">
        <v>426</v>
      </c>
      <c r="D25" s="242" t="s">
        <v>427</v>
      </c>
      <c r="E25" s="241">
        <v>604150.12056528125</v>
      </c>
      <c r="F25" s="242">
        <v>604174.497924297</v>
      </c>
      <c r="G25" s="243" t="s">
        <v>970</v>
      </c>
      <c r="H25" s="243">
        <v>30.240300000000001</v>
      </c>
      <c r="I25" s="240" t="s">
        <v>429</v>
      </c>
      <c r="J25" s="243" t="s">
        <v>89</v>
      </c>
      <c r="K25" s="243" t="s">
        <v>89</v>
      </c>
      <c r="M25" s="301"/>
      <c r="N25" s="314"/>
      <c r="O25" s="252"/>
      <c r="P25"/>
      <c r="Q25" s="251"/>
      <c r="R25" s="253"/>
    </row>
    <row r="26" spans="1:18" s="303" customFormat="1" ht="20.100000000000001" customHeight="1" x14ac:dyDescent="0.2">
      <c r="A26" s="240">
        <v>25</v>
      </c>
      <c r="B26" s="241" t="s">
        <v>12</v>
      </c>
      <c r="C26" s="242" t="s">
        <v>426</v>
      </c>
      <c r="D26" s="242" t="s">
        <v>427</v>
      </c>
      <c r="E26" s="241">
        <v>604174.497924297</v>
      </c>
      <c r="F26" s="242">
        <v>604189.31087466038</v>
      </c>
      <c r="G26" s="243" t="s">
        <v>967</v>
      </c>
      <c r="H26" s="243">
        <v>9.4911999999999992</v>
      </c>
      <c r="I26" s="240" t="s">
        <v>429</v>
      </c>
      <c r="J26" s="243" t="s">
        <v>975</v>
      </c>
      <c r="K26" s="243" t="s">
        <v>971</v>
      </c>
      <c r="M26" s="301"/>
      <c r="N26" s="314"/>
      <c r="O26" s="252"/>
      <c r="P26"/>
      <c r="Q26" s="251"/>
      <c r="R26" s="253"/>
    </row>
    <row r="27" spans="1:18" s="303" customFormat="1" ht="20.100000000000001" customHeight="1" x14ac:dyDescent="0.2">
      <c r="A27" s="240">
        <v>26</v>
      </c>
      <c r="B27" s="241" t="s">
        <v>12</v>
      </c>
      <c r="C27" s="242" t="s">
        <v>426</v>
      </c>
      <c r="D27" s="242" t="s">
        <v>427</v>
      </c>
      <c r="E27" s="241">
        <v>606582.4733303684</v>
      </c>
      <c r="F27" s="242">
        <v>606642.15769004321</v>
      </c>
      <c r="G27" s="243" t="s">
        <v>967</v>
      </c>
      <c r="H27" s="243">
        <v>53.314999999999998</v>
      </c>
      <c r="I27" s="240" t="s">
        <v>429</v>
      </c>
      <c r="J27" s="243" t="s">
        <v>968</v>
      </c>
      <c r="K27" s="243" t="s">
        <v>971</v>
      </c>
      <c r="M27" s="301"/>
      <c r="N27" s="314"/>
      <c r="O27" s="252"/>
      <c r="P27"/>
      <c r="Q27" s="251"/>
      <c r="R27" s="253"/>
    </row>
    <row r="28" spans="1:18" s="303" customFormat="1" ht="20.100000000000001" customHeight="1" x14ac:dyDescent="0.2">
      <c r="A28" s="240">
        <v>27</v>
      </c>
      <c r="B28" s="241" t="s">
        <v>12</v>
      </c>
      <c r="C28" s="242" t="s">
        <v>426</v>
      </c>
      <c r="D28" s="242" t="s">
        <v>427</v>
      </c>
      <c r="E28" s="241">
        <v>606651.9641178305</v>
      </c>
      <c r="F28" s="242">
        <v>606682.52007597848</v>
      </c>
      <c r="G28" s="243" t="s">
        <v>967</v>
      </c>
      <c r="H28" s="243">
        <v>24.0398</v>
      </c>
      <c r="I28" s="240" t="s">
        <v>429</v>
      </c>
      <c r="J28" s="243" t="s">
        <v>971</v>
      </c>
      <c r="K28" s="243" t="s">
        <v>968</v>
      </c>
      <c r="M28" s="301"/>
      <c r="N28" s="314"/>
      <c r="O28" s="252"/>
      <c r="P28"/>
      <c r="Q28" s="251"/>
      <c r="R28" s="253"/>
    </row>
    <row r="29" spans="1:18" s="303" customFormat="1" ht="20.100000000000001" customHeight="1" x14ac:dyDescent="0.2">
      <c r="A29" s="240">
        <v>28</v>
      </c>
      <c r="B29" s="241" t="s">
        <v>12</v>
      </c>
      <c r="C29" s="242" t="s">
        <v>426</v>
      </c>
      <c r="D29" s="242" t="s">
        <v>427</v>
      </c>
      <c r="E29" s="241">
        <v>606673.03637261014</v>
      </c>
      <c r="F29" s="242">
        <v>606682.52007597848</v>
      </c>
      <c r="G29" s="243" t="s">
        <v>970</v>
      </c>
      <c r="H29" s="243">
        <v>8.0503999999999998</v>
      </c>
      <c r="I29" s="240" t="s">
        <v>429</v>
      </c>
      <c r="J29" s="243" t="s">
        <v>89</v>
      </c>
      <c r="K29" s="243" t="s">
        <v>89</v>
      </c>
      <c r="M29" s="301"/>
      <c r="N29" s="314"/>
      <c r="O29" s="252"/>
      <c r="P29"/>
      <c r="Q29" s="251"/>
      <c r="R29" s="253"/>
    </row>
    <row r="30" spans="1:18" s="303" customFormat="1" ht="20.100000000000001" customHeight="1" x14ac:dyDescent="0.2">
      <c r="A30" s="240">
        <v>29</v>
      </c>
      <c r="B30" s="241" t="s">
        <v>12</v>
      </c>
      <c r="C30" s="242" t="s">
        <v>426</v>
      </c>
      <c r="D30" s="242" t="s">
        <v>427</v>
      </c>
      <c r="E30" s="241">
        <v>606683.39827592263</v>
      </c>
      <c r="F30" s="242">
        <v>606693.82723010553</v>
      </c>
      <c r="G30" s="243" t="s">
        <v>967</v>
      </c>
      <c r="H30" s="243">
        <v>7.9665999999999997</v>
      </c>
      <c r="I30" s="240" t="s">
        <v>869</v>
      </c>
      <c r="J30" s="243" t="s">
        <v>968</v>
      </c>
      <c r="K30" s="243" t="s">
        <v>968</v>
      </c>
      <c r="M30" s="301"/>
      <c r="N30" s="314"/>
      <c r="O30" s="252"/>
      <c r="P30"/>
      <c r="Q30" s="251"/>
      <c r="R30" s="253"/>
    </row>
    <row r="31" spans="1:18" s="303" customFormat="1" ht="20.100000000000001" customHeight="1" x14ac:dyDescent="0.2">
      <c r="A31" s="240">
        <v>30</v>
      </c>
      <c r="B31" s="241" t="s">
        <v>12</v>
      </c>
      <c r="C31" s="242" t="s">
        <v>426</v>
      </c>
      <c r="D31" s="242" t="s">
        <v>427</v>
      </c>
      <c r="E31" s="241">
        <v>611631.48879317706</v>
      </c>
      <c r="F31" s="242">
        <v>611676.57004303753</v>
      </c>
      <c r="G31" s="243" t="s">
        <v>967</v>
      </c>
      <c r="H31" s="243">
        <v>47.031500000000001</v>
      </c>
      <c r="I31" s="240" t="s">
        <v>429</v>
      </c>
      <c r="J31" s="243" t="s">
        <v>971</v>
      </c>
      <c r="K31" s="243" t="s">
        <v>971</v>
      </c>
      <c r="M31" s="301"/>
      <c r="N31" s="314"/>
      <c r="O31" s="252"/>
      <c r="P31"/>
      <c r="Q31" s="251"/>
      <c r="R31" s="253"/>
    </row>
    <row r="32" spans="1:18" s="303" customFormat="1" ht="20.100000000000001" customHeight="1" x14ac:dyDescent="0.2">
      <c r="A32" s="240">
        <v>31</v>
      </c>
      <c r="B32" s="241" t="s">
        <v>12</v>
      </c>
      <c r="C32" s="242" t="s">
        <v>426</v>
      </c>
      <c r="D32" s="242" t="s">
        <v>427</v>
      </c>
      <c r="E32" s="241">
        <v>613239.49337984039</v>
      </c>
      <c r="F32" s="242">
        <v>613310.10316123359</v>
      </c>
      <c r="G32" s="243" t="s">
        <v>967</v>
      </c>
      <c r="H32" s="243">
        <v>70.617900000000006</v>
      </c>
      <c r="I32" s="240" t="s">
        <v>429</v>
      </c>
      <c r="J32" s="243" t="s">
        <v>976</v>
      </c>
      <c r="K32" s="243" t="s">
        <v>971</v>
      </c>
      <c r="M32" s="301"/>
      <c r="N32" s="314"/>
      <c r="O32" s="252"/>
      <c r="P32"/>
      <c r="Q32" s="251"/>
      <c r="R32" s="253"/>
    </row>
    <row r="33" spans="1:18" s="303" customFormat="1" ht="20.100000000000001" customHeight="1" x14ac:dyDescent="0.2">
      <c r="A33" s="240">
        <v>32</v>
      </c>
      <c r="B33" s="241" t="s">
        <v>12</v>
      </c>
      <c r="C33" s="242" t="s">
        <v>426</v>
      </c>
      <c r="D33" s="242" t="s">
        <v>427</v>
      </c>
      <c r="E33" s="241">
        <v>614825.780221708</v>
      </c>
      <c r="F33" s="242">
        <v>614836.28131898947</v>
      </c>
      <c r="G33" s="243" t="s">
        <v>967</v>
      </c>
      <c r="H33" s="243">
        <v>2.4660000000000002</v>
      </c>
      <c r="I33" s="240" t="s">
        <v>429</v>
      </c>
      <c r="J33" s="243" t="s">
        <v>968</v>
      </c>
      <c r="K33" s="243" t="s">
        <v>968</v>
      </c>
      <c r="M33" s="301"/>
      <c r="N33" s="314"/>
      <c r="O33" s="252"/>
      <c r="P33"/>
      <c r="Q33" s="251"/>
      <c r="R33" s="253"/>
    </row>
    <row r="34" spans="1:18" s="303" customFormat="1" ht="20.100000000000001" customHeight="1" x14ac:dyDescent="0.2">
      <c r="A34" s="240">
        <v>33</v>
      </c>
      <c r="B34" s="241" t="s">
        <v>12</v>
      </c>
      <c r="C34" s="242" t="s">
        <v>426</v>
      </c>
      <c r="D34" s="242" t="s">
        <v>427</v>
      </c>
      <c r="E34" s="241">
        <v>614857.51559071348</v>
      </c>
      <c r="F34" s="242">
        <v>614857.51559071348</v>
      </c>
      <c r="G34" s="243" t="s">
        <v>967</v>
      </c>
      <c r="H34" s="243">
        <v>1.9436</v>
      </c>
      <c r="I34" s="240" t="s">
        <v>429</v>
      </c>
      <c r="J34" s="243" t="s">
        <v>968</v>
      </c>
      <c r="K34" s="243" t="s">
        <v>968</v>
      </c>
      <c r="M34" s="301"/>
      <c r="N34" s="314"/>
      <c r="O34" s="252"/>
      <c r="P34"/>
      <c r="Q34" s="251"/>
      <c r="R34" s="253"/>
    </row>
    <row r="35" spans="1:18" s="303" customFormat="1" ht="20.100000000000001" customHeight="1" x14ac:dyDescent="0.2">
      <c r="A35" s="240">
        <v>34</v>
      </c>
      <c r="B35" s="241" t="s">
        <v>12</v>
      </c>
      <c r="C35" s="242" t="s">
        <v>426</v>
      </c>
      <c r="D35" s="242" t="s">
        <v>427</v>
      </c>
      <c r="E35" s="241">
        <v>614889.52220426023</v>
      </c>
      <c r="F35" s="242">
        <v>614889.52220426023</v>
      </c>
      <c r="G35" s="243" t="s">
        <v>967</v>
      </c>
      <c r="H35" s="243">
        <v>2.4916999999999998</v>
      </c>
      <c r="I35" s="240" t="s">
        <v>429</v>
      </c>
      <c r="J35" s="243" t="s">
        <v>968</v>
      </c>
      <c r="K35" s="243" t="s">
        <v>968</v>
      </c>
      <c r="M35" s="301"/>
      <c r="N35" s="314"/>
      <c r="O35" s="252"/>
      <c r="P35"/>
      <c r="Q35" s="251"/>
      <c r="R35" s="253"/>
    </row>
    <row r="36" spans="1:18" s="303" customFormat="1" ht="20.100000000000001" customHeight="1" x14ac:dyDescent="0.2">
      <c r="A36" s="240">
        <v>35</v>
      </c>
      <c r="B36" s="241" t="s">
        <v>12</v>
      </c>
      <c r="C36" s="242" t="s">
        <v>426</v>
      </c>
      <c r="D36" s="242" t="s">
        <v>427</v>
      </c>
      <c r="E36" s="241">
        <v>615059.19008622959</v>
      </c>
      <c r="F36" s="242">
        <v>615088.93211205897</v>
      </c>
      <c r="G36" s="243" t="s">
        <v>967</v>
      </c>
      <c r="H36" s="243">
        <v>32.287399999999998</v>
      </c>
      <c r="I36" s="240" t="s">
        <v>429</v>
      </c>
      <c r="J36" s="243" t="s">
        <v>971</v>
      </c>
      <c r="K36" s="243" t="s">
        <v>972</v>
      </c>
      <c r="M36" s="301"/>
      <c r="N36" s="314"/>
      <c r="O36" s="252"/>
      <c r="P36"/>
      <c r="Q36" s="251"/>
      <c r="R36" s="253"/>
    </row>
    <row r="37" spans="1:18" s="303" customFormat="1" ht="20.100000000000001" customHeight="1" x14ac:dyDescent="0.2">
      <c r="A37" s="240">
        <v>36</v>
      </c>
      <c r="B37" s="241" t="s">
        <v>12</v>
      </c>
      <c r="C37" s="242" t="s">
        <v>426</v>
      </c>
      <c r="D37" s="242" t="s">
        <v>427</v>
      </c>
      <c r="E37" s="241">
        <v>615088.93211205897</v>
      </c>
      <c r="F37" s="242">
        <v>615216.04036744568</v>
      </c>
      <c r="G37" s="243" t="s">
        <v>969</v>
      </c>
      <c r="H37" s="243">
        <v>121.8644</v>
      </c>
      <c r="I37" s="240" t="s">
        <v>429</v>
      </c>
      <c r="J37" s="243" t="s">
        <v>89</v>
      </c>
      <c r="K37" s="243" t="s">
        <v>89</v>
      </c>
      <c r="M37" s="301"/>
      <c r="N37" s="314"/>
      <c r="O37" s="252"/>
      <c r="P37"/>
      <c r="Q37" s="251"/>
      <c r="R37" s="253"/>
    </row>
    <row r="38" spans="1:18" s="303" customFormat="1" ht="20.100000000000001" customHeight="1" x14ac:dyDescent="0.2">
      <c r="A38" s="240">
        <v>37</v>
      </c>
      <c r="B38" s="241" t="s">
        <v>12</v>
      </c>
      <c r="C38" s="242" t="s">
        <v>426</v>
      </c>
      <c r="D38" s="242" t="s">
        <v>438</v>
      </c>
      <c r="E38" s="241">
        <v>615236.29285294097</v>
      </c>
      <c r="F38" s="242">
        <v>615221.41900497675</v>
      </c>
      <c r="G38" s="243" t="s">
        <v>967</v>
      </c>
      <c r="H38" s="243">
        <v>21.455300000000001</v>
      </c>
      <c r="I38" s="240" t="s">
        <v>429</v>
      </c>
      <c r="J38" s="243" t="s">
        <v>971</v>
      </c>
      <c r="K38" s="243" t="s">
        <v>972</v>
      </c>
      <c r="M38" s="301"/>
      <c r="N38" s="314"/>
      <c r="O38" s="252"/>
      <c r="P38"/>
      <c r="Q38" s="251"/>
      <c r="R38" s="253"/>
    </row>
    <row r="39" spans="1:18" s="303" customFormat="1" ht="20.100000000000001" customHeight="1" x14ac:dyDescent="0.2">
      <c r="A39" s="240">
        <v>38</v>
      </c>
      <c r="B39" s="241" t="s">
        <v>12</v>
      </c>
      <c r="C39" s="242" t="s">
        <v>426</v>
      </c>
      <c r="D39" s="242" t="s">
        <v>438</v>
      </c>
      <c r="E39" s="241">
        <v>615211.93720621034</v>
      </c>
      <c r="F39" s="242">
        <v>615094.31396899093</v>
      </c>
      <c r="G39" s="243" t="s">
        <v>969</v>
      </c>
      <c r="H39" s="243">
        <v>123.453</v>
      </c>
      <c r="I39" s="240" t="s">
        <v>429</v>
      </c>
      <c r="J39" s="243" t="s">
        <v>89</v>
      </c>
      <c r="K39" s="243" t="s">
        <v>89</v>
      </c>
      <c r="M39" s="301"/>
      <c r="N39" s="314"/>
      <c r="O39" s="252"/>
      <c r="P39"/>
      <c r="Q39" s="251"/>
      <c r="R39" s="253"/>
    </row>
    <row r="40" spans="1:18" s="303" customFormat="1" ht="20.100000000000001" customHeight="1" x14ac:dyDescent="0.2">
      <c r="A40" s="240">
        <v>39</v>
      </c>
      <c r="B40" s="241" t="s">
        <v>12</v>
      </c>
      <c r="C40" s="242" t="s">
        <v>426</v>
      </c>
      <c r="D40" s="242" t="s">
        <v>438</v>
      </c>
      <c r="E40" s="241">
        <v>606727.22176727501</v>
      </c>
      <c r="F40" s="242">
        <v>606693.82723010553</v>
      </c>
      <c r="G40" s="243" t="s">
        <v>967</v>
      </c>
      <c r="H40" s="243">
        <v>31.960599999999999</v>
      </c>
      <c r="I40" s="240" t="s">
        <v>429</v>
      </c>
      <c r="J40" s="243" t="s">
        <v>968</v>
      </c>
      <c r="K40" s="243" t="s">
        <v>972</v>
      </c>
      <c r="M40" s="301"/>
      <c r="N40" s="314"/>
      <c r="O40" s="252"/>
      <c r="P40"/>
      <c r="Q40" s="251"/>
      <c r="R40" s="253"/>
    </row>
    <row r="41" spans="1:18" s="303" customFormat="1" ht="20.100000000000001" customHeight="1" x14ac:dyDescent="0.2">
      <c r="A41" s="240">
        <v>40</v>
      </c>
      <c r="B41" s="241" t="s">
        <v>12</v>
      </c>
      <c r="C41" s="242" t="s">
        <v>426</v>
      </c>
      <c r="D41" s="242" t="s">
        <v>438</v>
      </c>
      <c r="E41" s="241">
        <v>606683.39827592263</v>
      </c>
      <c r="F41" s="242">
        <v>606651.9641178305</v>
      </c>
      <c r="G41" s="243" t="s">
        <v>967</v>
      </c>
      <c r="H41" s="243">
        <v>28.4267</v>
      </c>
      <c r="I41" s="240" t="s">
        <v>429</v>
      </c>
      <c r="J41" s="243" t="s">
        <v>972</v>
      </c>
      <c r="K41" s="243" t="s">
        <v>971</v>
      </c>
      <c r="M41" s="301"/>
      <c r="N41" s="314"/>
      <c r="O41" s="252"/>
      <c r="P41"/>
      <c r="Q41" s="251"/>
      <c r="R41" s="253"/>
    </row>
    <row r="42" spans="1:18" s="303" customFormat="1" ht="20.100000000000001" customHeight="1" x14ac:dyDescent="0.2">
      <c r="A42" s="240">
        <v>41</v>
      </c>
      <c r="B42" s="241" t="s">
        <v>12</v>
      </c>
      <c r="C42" s="242" t="s">
        <v>426</v>
      </c>
      <c r="D42" s="242" t="s">
        <v>438</v>
      </c>
      <c r="E42" s="241">
        <v>604189.31087466038</v>
      </c>
      <c r="F42" s="242">
        <v>604179.70581892168</v>
      </c>
      <c r="G42" s="243" t="s">
        <v>967</v>
      </c>
      <c r="H42" s="243">
        <v>11.8954</v>
      </c>
      <c r="I42" s="240" t="s">
        <v>429</v>
      </c>
      <c r="J42" s="243" t="s">
        <v>971</v>
      </c>
      <c r="K42" s="243" t="s">
        <v>972</v>
      </c>
      <c r="M42" s="301"/>
      <c r="N42" s="314"/>
      <c r="O42" s="252"/>
      <c r="P42"/>
      <c r="Q42" s="251"/>
      <c r="R42" s="253"/>
    </row>
    <row r="43" spans="1:18" s="303" customFormat="1" ht="20.100000000000001" customHeight="1" x14ac:dyDescent="0.2">
      <c r="A43" s="240">
        <v>42</v>
      </c>
      <c r="B43" s="241" t="s">
        <v>12</v>
      </c>
      <c r="C43" s="242" t="s">
        <v>426</v>
      </c>
      <c r="D43" s="242" t="s">
        <v>438</v>
      </c>
      <c r="E43" s="241">
        <v>604174.497924297</v>
      </c>
      <c r="F43" s="242">
        <v>604150.12056528125</v>
      </c>
      <c r="G43" s="243" t="s">
        <v>970</v>
      </c>
      <c r="H43" s="243">
        <v>29.579499999999999</v>
      </c>
      <c r="I43" s="240" t="s">
        <v>429</v>
      </c>
      <c r="J43" s="243" t="s">
        <v>89</v>
      </c>
      <c r="K43" s="243" t="s">
        <v>89</v>
      </c>
      <c r="M43" s="301"/>
      <c r="N43" s="314"/>
      <c r="O43" s="252"/>
      <c r="P43"/>
      <c r="Q43" s="251"/>
      <c r="R43" s="253"/>
    </row>
    <row r="44" spans="1:18" s="303" customFormat="1" ht="20.100000000000001" customHeight="1" x14ac:dyDescent="0.2">
      <c r="A44" s="240">
        <v>43</v>
      </c>
      <c r="B44" s="241" t="s">
        <v>12</v>
      </c>
      <c r="C44" s="242" t="s">
        <v>426</v>
      </c>
      <c r="D44" s="242" t="s">
        <v>438</v>
      </c>
      <c r="E44" s="241">
        <v>604150.12056528125</v>
      </c>
      <c r="F44" s="242">
        <v>604140.48014128418</v>
      </c>
      <c r="G44" s="243" t="s">
        <v>967</v>
      </c>
      <c r="H44" s="243">
        <v>2.9247000000000001</v>
      </c>
      <c r="I44" s="240" t="s">
        <v>429</v>
      </c>
      <c r="J44" s="243" t="s">
        <v>968</v>
      </c>
      <c r="K44" s="243" t="s">
        <v>968</v>
      </c>
      <c r="M44" s="301"/>
      <c r="N44" s="314"/>
      <c r="O44" s="252"/>
      <c r="P44"/>
      <c r="Q44" s="251"/>
      <c r="R44" s="253"/>
    </row>
    <row r="45" spans="1:18" s="303" customFormat="1" ht="20.100000000000001" customHeight="1" x14ac:dyDescent="0.2">
      <c r="A45" s="240">
        <v>44</v>
      </c>
      <c r="B45" s="241" t="s">
        <v>12</v>
      </c>
      <c r="C45" s="242" t="s">
        <v>426</v>
      </c>
      <c r="D45" s="242" t="s">
        <v>438</v>
      </c>
      <c r="E45" s="241">
        <v>603089.86095659283</v>
      </c>
      <c r="F45" s="242">
        <v>603055.14801394788</v>
      </c>
      <c r="G45" s="243" t="s">
        <v>967</v>
      </c>
      <c r="H45" s="243">
        <v>35.156500000000001</v>
      </c>
      <c r="I45" s="240" t="s">
        <v>429</v>
      </c>
      <c r="J45" s="243" t="s">
        <v>971</v>
      </c>
      <c r="K45" s="243" t="s">
        <v>972</v>
      </c>
      <c r="M45" s="301"/>
      <c r="N45" s="314"/>
      <c r="O45" s="252"/>
      <c r="P45"/>
      <c r="Q45" s="251"/>
      <c r="R45" s="253"/>
    </row>
    <row r="46" spans="1:18" s="303" customFormat="1" ht="20.100000000000001" customHeight="1" x14ac:dyDescent="0.2">
      <c r="A46" s="240">
        <v>45</v>
      </c>
      <c r="B46" s="241" t="s">
        <v>12</v>
      </c>
      <c r="C46" s="242" t="s">
        <v>426</v>
      </c>
      <c r="D46" s="242" t="s">
        <v>438</v>
      </c>
      <c r="E46" s="241">
        <v>603055.14801394788</v>
      </c>
      <c r="F46" s="242">
        <v>603044.36169584433</v>
      </c>
      <c r="G46" s="243" t="s">
        <v>969</v>
      </c>
      <c r="H46" s="243">
        <v>2.7193999999999998</v>
      </c>
      <c r="I46" s="240" t="s">
        <v>429</v>
      </c>
      <c r="J46" s="243" t="s">
        <v>89</v>
      </c>
      <c r="K46" s="243" t="s">
        <v>89</v>
      </c>
      <c r="M46" s="301"/>
      <c r="N46" s="314"/>
      <c r="O46" s="252"/>
      <c r="P46"/>
      <c r="Q46" s="251"/>
      <c r="R46" s="253"/>
    </row>
    <row r="47" spans="1:18" s="303" customFormat="1" ht="20.100000000000001" customHeight="1" x14ac:dyDescent="0.2">
      <c r="A47" s="240">
        <v>46</v>
      </c>
      <c r="B47" s="241" t="s">
        <v>12</v>
      </c>
      <c r="C47" s="242" t="s">
        <v>426</v>
      </c>
      <c r="D47" s="242" t="s">
        <v>438</v>
      </c>
      <c r="E47" s="241">
        <v>599097.54741372576</v>
      </c>
      <c r="F47" s="242">
        <v>599067.25680950156</v>
      </c>
      <c r="G47" s="243" t="s">
        <v>967</v>
      </c>
      <c r="H47" s="243">
        <v>29.0517</v>
      </c>
      <c r="I47" s="240" t="s">
        <v>429</v>
      </c>
      <c r="J47" s="243" t="s">
        <v>971</v>
      </c>
      <c r="K47" s="243" t="s">
        <v>972</v>
      </c>
      <c r="M47" s="301"/>
      <c r="N47" s="314"/>
      <c r="O47" s="252"/>
      <c r="P47"/>
      <c r="Q47" s="251"/>
      <c r="R47" s="253"/>
    </row>
    <row r="48" spans="1:18" s="303" customFormat="1" ht="20.100000000000001" customHeight="1" x14ac:dyDescent="0.2">
      <c r="A48" s="240">
        <v>47</v>
      </c>
      <c r="B48" s="241" t="s">
        <v>12</v>
      </c>
      <c r="C48" s="242" t="s">
        <v>426</v>
      </c>
      <c r="D48" s="242" t="s">
        <v>438</v>
      </c>
      <c r="E48" s="241">
        <v>599067.25680950156</v>
      </c>
      <c r="F48" s="242">
        <v>599052.15249922266</v>
      </c>
      <c r="G48" s="243" t="s">
        <v>969</v>
      </c>
      <c r="H48" s="243">
        <v>14.0991</v>
      </c>
      <c r="I48" s="240" t="s">
        <v>429</v>
      </c>
      <c r="J48" s="243" t="s">
        <v>89</v>
      </c>
      <c r="K48" s="243" t="s">
        <v>89</v>
      </c>
      <c r="M48" s="301"/>
      <c r="N48" s="314"/>
      <c r="O48" s="252"/>
      <c r="P48"/>
      <c r="Q48" s="251"/>
      <c r="R48" s="253"/>
    </row>
    <row r="49" spans="1:18" s="303" customFormat="1" ht="20.100000000000001" customHeight="1" x14ac:dyDescent="0.2">
      <c r="A49" s="240">
        <v>48</v>
      </c>
      <c r="B49" s="241" t="s">
        <v>12</v>
      </c>
      <c r="C49" s="242" t="s">
        <v>426</v>
      </c>
      <c r="D49" s="242" t="s">
        <v>438</v>
      </c>
      <c r="E49" s="241">
        <v>599052.15249922266</v>
      </c>
      <c r="F49" s="242">
        <v>599037.02703257999</v>
      </c>
      <c r="G49" s="243" t="s">
        <v>967</v>
      </c>
      <c r="H49" s="243">
        <v>17.2362</v>
      </c>
      <c r="I49" s="240" t="s">
        <v>869</v>
      </c>
      <c r="J49" s="243" t="s">
        <v>968</v>
      </c>
      <c r="K49" s="243" t="s">
        <v>968</v>
      </c>
      <c r="M49" s="301"/>
      <c r="N49" s="314"/>
      <c r="O49" s="252"/>
      <c r="P49"/>
      <c r="Q49" s="251"/>
      <c r="R49" s="253"/>
    </row>
    <row r="50" spans="1:18" s="303" customFormat="1" ht="20.100000000000001" customHeight="1" x14ac:dyDescent="0.2">
      <c r="A50" s="240">
        <v>49</v>
      </c>
      <c r="B50" s="241" t="s">
        <v>12</v>
      </c>
      <c r="C50" s="242" t="s">
        <v>426</v>
      </c>
      <c r="D50" s="242" t="s">
        <v>438</v>
      </c>
      <c r="E50" s="241">
        <v>593172.67706047359</v>
      </c>
      <c r="F50" s="242">
        <v>593040.47757556604</v>
      </c>
      <c r="G50" s="243" t="s">
        <v>967</v>
      </c>
      <c r="H50" s="243">
        <v>130.05789999999999</v>
      </c>
      <c r="I50" s="240" t="s">
        <v>429</v>
      </c>
      <c r="J50" s="243" t="s">
        <v>968</v>
      </c>
      <c r="K50" s="243" t="s">
        <v>971</v>
      </c>
      <c r="M50" s="301"/>
      <c r="N50" s="314"/>
      <c r="O50" s="252"/>
      <c r="P50"/>
      <c r="Q50" s="251"/>
      <c r="R50" s="253"/>
    </row>
    <row r="51" spans="1:18" s="303" customFormat="1" ht="20.100000000000001" customHeight="1" x14ac:dyDescent="0.2">
      <c r="A51" s="240">
        <v>50</v>
      </c>
      <c r="B51" s="241" t="s">
        <v>12</v>
      </c>
      <c r="C51" s="242" t="s">
        <v>426</v>
      </c>
      <c r="D51" s="242" t="s">
        <v>438</v>
      </c>
      <c r="E51" s="241">
        <v>590506.81691938813</v>
      </c>
      <c r="F51" s="242">
        <v>590436.94142941199</v>
      </c>
      <c r="G51" s="243" t="s">
        <v>967</v>
      </c>
      <c r="H51" s="243">
        <v>68.9649</v>
      </c>
      <c r="I51" s="240" t="s">
        <v>869</v>
      </c>
      <c r="J51" s="243" t="s">
        <v>971</v>
      </c>
      <c r="K51" s="243" t="s">
        <v>968</v>
      </c>
      <c r="M51" s="301"/>
      <c r="N51" s="314"/>
      <c r="O51" s="252"/>
      <c r="P51"/>
      <c r="Q51" s="251"/>
      <c r="R51" s="253"/>
    </row>
    <row r="52" spans="1:18" s="303" customFormat="1" ht="20.100000000000001" customHeight="1" x14ac:dyDescent="0.2">
      <c r="A52" s="240">
        <v>51</v>
      </c>
      <c r="B52" s="241" t="s">
        <v>12</v>
      </c>
      <c r="C52" s="242" t="s">
        <v>426</v>
      </c>
      <c r="D52" s="242" t="s">
        <v>438</v>
      </c>
      <c r="E52" s="241">
        <v>587807.64698270697</v>
      </c>
      <c r="F52" s="242">
        <v>587793.8295596937</v>
      </c>
      <c r="G52" s="243" t="s">
        <v>967</v>
      </c>
      <c r="H52" s="243">
        <v>17.79</v>
      </c>
      <c r="I52" s="240" t="s">
        <v>870</v>
      </c>
      <c r="J52" s="243" t="s">
        <v>971</v>
      </c>
      <c r="K52" s="243" t="s">
        <v>971</v>
      </c>
      <c r="M52" s="301"/>
      <c r="N52" s="314"/>
      <c r="O52" s="252"/>
      <c r="P52"/>
      <c r="Q52" s="251"/>
      <c r="R52" s="253"/>
    </row>
    <row r="53" spans="1:18" s="303" customFormat="1" ht="20.100000000000001" customHeight="1" x14ac:dyDescent="0.2">
      <c r="A53" s="240">
        <v>52</v>
      </c>
      <c r="B53" s="241" t="s">
        <v>12</v>
      </c>
      <c r="C53" s="242" t="s">
        <v>426</v>
      </c>
      <c r="D53" s="242" t="s">
        <v>438</v>
      </c>
      <c r="E53" s="241">
        <v>587692.03604343953</v>
      </c>
      <c r="F53" s="242">
        <v>587670.00897054025</v>
      </c>
      <c r="G53" s="243" t="s">
        <v>967</v>
      </c>
      <c r="H53" s="243">
        <v>30.295000000000002</v>
      </c>
      <c r="I53" s="240" t="s">
        <v>429</v>
      </c>
      <c r="J53" s="243" t="s">
        <v>971</v>
      </c>
      <c r="K53" s="243" t="s">
        <v>968</v>
      </c>
      <c r="M53" s="301"/>
      <c r="N53" s="314"/>
      <c r="O53" s="252"/>
      <c r="P53"/>
      <c r="Q53" s="251"/>
      <c r="R53" s="253"/>
    </row>
    <row r="54" spans="1:18" s="303" customFormat="1" ht="20.100000000000001" customHeight="1" x14ac:dyDescent="0.2">
      <c r="A54" s="240">
        <v>53</v>
      </c>
      <c r="B54" s="241" t="s">
        <v>12</v>
      </c>
      <c r="C54" s="242" t="s">
        <v>426</v>
      </c>
      <c r="D54" s="242" t="s">
        <v>438</v>
      </c>
      <c r="E54" s="241">
        <v>587658.9910294587</v>
      </c>
      <c r="F54" s="242">
        <v>587636.95963255991</v>
      </c>
      <c r="G54" s="243" t="s">
        <v>967</v>
      </c>
      <c r="H54" s="243">
        <v>19.010300000000001</v>
      </c>
      <c r="I54" s="240" t="s">
        <v>869</v>
      </c>
      <c r="J54" s="243" t="s">
        <v>968</v>
      </c>
      <c r="K54" s="243" t="s">
        <v>968</v>
      </c>
      <c r="M54" s="301"/>
      <c r="N54" s="314"/>
      <c r="O54" s="252"/>
      <c r="P54"/>
      <c r="Q54" s="251"/>
      <c r="R54" s="253"/>
    </row>
    <row r="55" spans="1:18" s="303" customFormat="1" ht="20.100000000000001" customHeight="1" x14ac:dyDescent="0.2">
      <c r="A55" s="240">
        <v>54</v>
      </c>
      <c r="B55" s="241" t="s">
        <v>12</v>
      </c>
      <c r="C55" s="242" t="s">
        <v>426</v>
      </c>
      <c r="D55" s="242" t="s">
        <v>438</v>
      </c>
      <c r="E55" s="241">
        <v>587658.9910294587</v>
      </c>
      <c r="F55" s="242">
        <v>587658.9910294587</v>
      </c>
      <c r="G55" s="243" t="s">
        <v>966</v>
      </c>
      <c r="H55" s="243">
        <v>5.2756999999999996</v>
      </c>
      <c r="I55" s="240" t="s">
        <v>869</v>
      </c>
      <c r="J55" s="243" t="s">
        <v>89</v>
      </c>
      <c r="K55" s="243" t="s">
        <v>89</v>
      </c>
      <c r="M55" s="301"/>
      <c r="N55" s="314"/>
      <c r="O55" s="252"/>
      <c r="P55"/>
      <c r="Q55" s="251"/>
      <c r="R55" s="253"/>
    </row>
    <row r="56" spans="1:18" s="303" customFormat="1" ht="20.100000000000001" customHeight="1" x14ac:dyDescent="0.2">
      <c r="A56" s="240">
        <v>55</v>
      </c>
      <c r="B56" s="241" t="s">
        <v>12</v>
      </c>
      <c r="C56" s="242" t="s">
        <v>426</v>
      </c>
      <c r="D56" s="242" t="s">
        <v>438</v>
      </c>
      <c r="E56" s="241">
        <v>587058.10862070497</v>
      </c>
      <c r="F56" s="242">
        <v>587015.09419069416</v>
      </c>
      <c r="G56" s="243" t="s">
        <v>967</v>
      </c>
      <c r="H56" s="243">
        <v>38.245899999999999</v>
      </c>
      <c r="I56" s="240" t="s">
        <v>429</v>
      </c>
      <c r="J56" s="243" t="s">
        <v>971</v>
      </c>
      <c r="K56" s="243" t="s">
        <v>972</v>
      </c>
      <c r="M56" s="301"/>
      <c r="N56" s="314"/>
      <c r="O56" s="252"/>
      <c r="P56"/>
      <c r="Q56" s="251"/>
      <c r="R56" s="253"/>
    </row>
    <row r="57" spans="1:18" s="303" customFormat="1" ht="20.100000000000001" customHeight="1" x14ac:dyDescent="0.2">
      <c r="A57" s="240">
        <v>56</v>
      </c>
      <c r="B57" s="241" t="s">
        <v>12</v>
      </c>
      <c r="C57" s="242" t="s">
        <v>426</v>
      </c>
      <c r="D57" s="242" t="s">
        <v>438</v>
      </c>
      <c r="E57" s="241">
        <v>587015.09419069416</v>
      </c>
      <c r="F57" s="242">
        <v>587005.26463100454</v>
      </c>
      <c r="G57" s="243" t="s">
        <v>967</v>
      </c>
      <c r="H57" s="243">
        <v>8.2329000000000008</v>
      </c>
      <c r="I57" s="240" t="s">
        <v>869</v>
      </c>
      <c r="J57" s="243" t="s">
        <v>968</v>
      </c>
      <c r="K57" s="243" t="s">
        <v>968</v>
      </c>
      <c r="M57" s="301"/>
      <c r="N57" s="314"/>
      <c r="O57" s="252"/>
      <c r="P57"/>
      <c r="Q57" s="251"/>
      <c r="R57" s="253"/>
    </row>
    <row r="58" spans="1:18" s="303" customFormat="1" ht="20.100000000000001" customHeight="1" x14ac:dyDescent="0.2">
      <c r="A58" s="240">
        <v>57</v>
      </c>
      <c r="B58" s="241" t="s">
        <v>12</v>
      </c>
      <c r="C58" s="242" t="s">
        <v>426</v>
      </c>
      <c r="D58" s="242" t="s">
        <v>438</v>
      </c>
      <c r="E58" s="241">
        <v>587015.09419069416</v>
      </c>
      <c r="F58" s="242">
        <v>587015.09419069416</v>
      </c>
      <c r="G58" s="243" t="s">
        <v>966</v>
      </c>
      <c r="H58" s="243">
        <v>7.9922000000000004</v>
      </c>
      <c r="I58" s="240" t="s">
        <v>870</v>
      </c>
      <c r="J58" s="243" t="s">
        <v>89</v>
      </c>
      <c r="K58" s="243" t="s">
        <v>89</v>
      </c>
      <c r="M58" s="301"/>
      <c r="N58" s="314"/>
      <c r="O58" s="252"/>
      <c r="P58"/>
      <c r="Q58" s="251"/>
      <c r="R58" s="253"/>
    </row>
    <row r="59" spans="1:18" s="303" customFormat="1" ht="20.100000000000001" customHeight="1" x14ac:dyDescent="0.2">
      <c r="A59" s="240">
        <v>58</v>
      </c>
      <c r="B59" s="241" t="s">
        <v>12</v>
      </c>
      <c r="C59" s="242" t="s">
        <v>426</v>
      </c>
      <c r="D59" s="242" t="s">
        <v>438</v>
      </c>
      <c r="E59" s="241">
        <v>579365.67413788277</v>
      </c>
      <c r="F59" s="242">
        <v>579331.14352867671</v>
      </c>
      <c r="G59" s="243" t="s">
        <v>967</v>
      </c>
      <c r="H59" s="243">
        <v>36.290500000000002</v>
      </c>
      <c r="I59" s="240" t="s">
        <v>429</v>
      </c>
      <c r="J59" s="243" t="s">
        <v>971</v>
      </c>
      <c r="K59" s="243" t="s">
        <v>972</v>
      </c>
      <c r="M59" s="301"/>
      <c r="N59" s="314"/>
      <c r="O59" s="252"/>
      <c r="P59"/>
      <c r="Q59" s="251"/>
      <c r="R59" s="253"/>
    </row>
    <row r="60" spans="1:18" s="303" customFormat="1" ht="20.100000000000001" customHeight="1" x14ac:dyDescent="0.2">
      <c r="A60" s="240">
        <v>59</v>
      </c>
      <c r="B60" s="241" t="s">
        <v>12</v>
      </c>
      <c r="C60" s="242" t="s">
        <v>426</v>
      </c>
      <c r="D60" s="242" t="s">
        <v>438</v>
      </c>
      <c r="E60" s="241">
        <v>579331.14352867671</v>
      </c>
      <c r="F60" s="242">
        <v>579292.48426731094</v>
      </c>
      <c r="G60" s="243" t="s">
        <v>969</v>
      </c>
      <c r="H60" s="243">
        <v>39.404000000000003</v>
      </c>
      <c r="I60" s="240" t="s">
        <v>429</v>
      </c>
      <c r="J60" s="243" t="s">
        <v>89</v>
      </c>
      <c r="K60" s="243" t="s">
        <v>89</v>
      </c>
      <c r="M60" s="301"/>
      <c r="N60" s="314"/>
      <c r="O60" s="252"/>
      <c r="P60"/>
      <c r="Q60" s="251"/>
      <c r="R60" s="253"/>
    </row>
    <row r="61" spans="1:18" s="303" customFormat="1" ht="20.100000000000001" customHeight="1" x14ac:dyDescent="0.2">
      <c r="A61" s="240">
        <v>60</v>
      </c>
      <c r="B61" s="241" t="s">
        <v>12</v>
      </c>
      <c r="C61" s="242" t="s">
        <v>426</v>
      </c>
      <c r="D61" s="242" t="s">
        <v>438</v>
      </c>
      <c r="E61" s="241">
        <v>579292.48426731094</v>
      </c>
      <c r="F61" s="242">
        <v>579282.11163451907</v>
      </c>
      <c r="G61" s="243" t="s">
        <v>967</v>
      </c>
      <c r="H61" s="243">
        <v>9.5113000000000003</v>
      </c>
      <c r="I61" s="240" t="s">
        <v>429</v>
      </c>
      <c r="J61" s="243" t="s">
        <v>972</v>
      </c>
      <c r="K61" s="243" t="s">
        <v>971</v>
      </c>
      <c r="M61" s="301"/>
      <c r="N61" s="314"/>
      <c r="O61" s="252"/>
      <c r="P61"/>
      <c r="Q61" s="251"/>
      <c r="R61" s="253"/>
    </row>
    <row r="62" spans="1:18" s="303" customFormat="1" ht="20.100000000000001" customHeight="1" x14ac:dyDescent="0.2">
      <c r="A62" s="240">
        <v>61</v>
      </c>
      <c r="B62" s="241" t="s">
        <v>12</v>
      </c>
      <c r="C62" s="242" t="s">
        <v>426</v>
      </c>
      <c r="D62" s="242" t="s">
        <v>438</v>
      </c>
      <c r="E62" s="241">
        <v>576153.33038798138</v>
      </c>
      <c r="F62" s="242">
        <v>576153.33038798138</v>
      </c>
      <c r="G62" s="243" t="s">
        <v>967</v>
      </c>
      <c r="H62" s="243">
        <v>3.3349000000000002</v>
      </c>
      <c r="I62" s="240" t="s">
        <v>429</v>
      </c>
      <c r="J62" s="243" t="s">
        <v>971</v>
      </c>
      <c r="K62" s="243" t="s">
        <v>975</v>
      </c>
      <c r="M62" s="301"/>
      <c r="N62" s="314"/>
      <c r="O62" s="252"/>
      <c r="P62"/>
      <c r="Q62" s="251"/>
      <c r="R62" s="253"/>
    </row>
    <row r="63" spans="1:18" s="303" customFormat="1" ht="20.100000000000001" customHeight="1" x14ac:dyDescent="0.2">
      <c r="A63" s="240">
        <v>62</v>
      </c>
      <c r="B63" s="241" t="s">
        <v>12</v>
      </c>
      <c r="C63" s="242" t="s">
        <v>426</v>
      </c>
      <c r="D63" s="242" t="s">
        <v>438</v>
      </c>
      <c r="E63" s="241">
        <v>576142.86574121495</v>
      </c>
      <c r="F63" s="242">
        <v>576074.39197239769</v>
      </c>
      <c r="G63" s="243" t="s">
        <v>970</v>
      </c>
      <c r="H63" s="243">
        <v>60.061399999999999</v>
      </c>
      <c r="I63" s="240" t="s">
        <v>429</v>
      </c>
      <c r="J63" s="243" t="s">
        <v>89</v>
      </c>
      <c r="K63" s="243" t="s">
        <v>89</v>
      </c>
      <c r="M63" s="301"/>
      <c r="N63" s="330"/>
      <c r="O63" s="252"/>
      <c r="P63"/>
      <c r="Q63" s="251"/>
      <c r="R63" s="253"/>
    </row>
    <row r="64" spans="1:18" s="303" customFormat="1" ht="20.100000000000001" customHeight="1" x14ac:dyDescent="0.2">
      <c r="A64" s="240">
        <v>63</v>
      </c>
      <c r="B64" s="241" t="s">
        <v>12</v>
      </c>
      <c r="C64" s="242" t="s">
        <v>426</v>
      </c>
      <c r="D64" s="242" t="s">
        <v>438</v>
      </c>
      <c r="E64" s="241">
        <v>576074.39197239943</v>
      </c>
      <c r="F64" s="242">
        <v>576062.93720620638</v>
      </c>
      <c r="G64" s="243" t="s">
        <v>967</v>
      </c>
      <c r="H64" s="243">
        <v>16.403600000000001</v>
      </c>
      <c r="I64" s="240" t="s">
        <v>429</v>
      </c>
      <c r="J64" s="243" t="s">
        <v>975</v>
      </c>
      <c r="K64" s="243" t="s">
        <v>971</v>
      </c>
      <c r="M64" s="301"/>
      <c r="N64" s="330"/>
      <c r="O64" s="252"/>
      <c r="P64"/>
      <c r="Q64" s="251"/>
      <c r="R64" s="253"/>
    </row>
    <row r="65" spans="1:18" s="303" customFormat="1" ht="20.100000000000001" customHeight="1" x14ac:dyDescent="0.2">
      <c r="A65" s="240">
        <v>64</v>
      </c>
      <c r="B65" s="241" t="s">
        <v>12</v>
      </c>
      <c r="C65" s="242" t="s">
        <v>426</v>
      </c>
      <c r="D65" s="242" t="s">
        <v>438</v>
      </c>
      <c r="E65" s="241">
        <v>574844.01351628941</v>
      </c>
      <c r="F65" s="242">
        <v>574810.99098913837</v>
      </c>
      <c r="G65" s="243" t="s">
        <v>967</v>
      </c>
      <c r="H65" s="243">
        <v>25.5688</v>
      </c>
      <c r="I65" s="240" t="s">
        <v>429</v>
      </c>
      <c r="J65" s="243" t="s">
        <v>968</v>
      </c>
      <c r="K65" s="243" t="s">
        <v>971</v>
      </c>
      <c r="M65" s="301"/>
      <c r="N65" s="330"/>
      <c r="O65" s="252"/>
      <c r="P65"/>
      <c r="Q65" s="251"/>
      <c r="R65" s="253"/>
    </row>
    <row r="66" spans="1:18" s="303" customFormat="1" ht="20.100000000000001" customHeight="1" x14ac:dyDescent="0.2">
      <c r="A66" s="240">
        <v>65</v>
      </c>
      <c r="B66" s="241" t="s">
        <v>12</v>
      </c>
      <c r="C66" s="242" t="s">
        <v>426</v>
      </c>
      <c r="D66" s="242" t="s">
        <v>438</v>
      </c>
      <c r="E66" s="241">
        <v>573637.08560316812</v>
      </c>
      <c r="F66" s="242">
        <v>573576.42351040652</v>
      </c>
      <c r="G66" s="243" t="s">
        <v>969</v>
      </c>
      <c r="H66" s="243">
        <v>59.347999999999999</v>
      </c>
      <c r="I66" s="240" t="s">
        <v>429</v>
      </c>
      <c r="J66" s="243" t="s">
        <v>89</v>
      </c>
      <c r="K66" s="243" t="s">
        <v>89</v>
      </c>
      <c r="M66" s="301"/>
      <c r="N66" s="330"/>
      <c r="O66" s="252"/>
      <c r="P66"/>
      <c r="Q66" s="251"/>
      <c r="R66" s="253"/>
    </row>
    <row r="67" spans="1:18" s="303" customFormat="1" ht="20.100000000000001" hidden="1" customHeight="1" x14ac:dyDescent="0.2">
      <c r="A67" s="240">
        <v>1</v>
      </c>
      <c r="B67" s="241" t="s">
        <v>403</v>
      </c>
      <c r="C67" s="242" t="s">
        <v>426</v>
      </c>
      <c r="D67" s="242" t="s">
        <v>427</v>
      </c>
      <c r="E67" s="241">
        <v>33841.742025816297</v>
      </c>
      <c r="F67" s="242">
        <v>34091.351423530883</v>
      </c>
      <c r="G67" s="243" t="s">
        <v>967</v>
      </c>
      <c r="H67" s="243">
        <v>255.20500000000001</v>
      </c>
      <c r="I67" s="240" t="s">
        <v>429</v>
      </c>
      <c r="J67" s="243" t="s">
        <v>968</v>
      </c>
      <c r="K67" s="243" t="s">
        <v>971</v>
      </c>
      <c r="M67" s="301"/>
      <c r="N67" s="330"/>
      <c r="O67" s="252"/>
      <c r="P67"/>
      <c r="Q67" s="251"/>
      <c r="R67" s="253"/>
    </row>
    <row r="68" spans="1:18" s="303" customFormat="1" ht="20.100000000000001" hidden="1" customHeight="1" x14ac:dyDescent="0.2">
      <c r="A68" s="240">
        <v>2</v>
      </c>
      <c r="B68" s="241" t="s">
        <v>403</v>
      </c>
      <c r="C68" s="242" t="s">
        <v>426</v>
      </c>
      <c r="D68" s="242" t="s">
        <v>427</v>
      </c>
      <c r="E68" s="241">
        <v>34616.256809502105</v>
      </c>
      <c r="F68" s="242">
        <v>34712.533836137816</v>
      </c>
      <c r="G68" s="243" t="s">
        <v>967</v>
      </c>
      <c r="H68" s="243">
        <v>92.47</v>
      </c>
      <c r="I68" s="240" t="s">
        <v>429</v>
      </c>
      <c r="J68" s="243" t="s">
        <v>971</v>
      </c>
      <c r="K68" s="243" t="s">
        <v>971</v>
      </c>
      <c r="M68" s="301"/>
      <c r="N68" s="330"/>
      <c r="O68" s="252"/>
      <c r="P68"/>
      <c r="Q68" s="251"/>
      <c r="R68" s="253"/>
    </row>
    <row r="69" spans="1:18" s="303" customFormat="1" ht="20.100000000000001" hidden="1" customHeight="1" x14ac:dyDescent="0.2">
      <c r="A69" s="240">
        <v>3</v>
      </c>
      <c r="B69" s="241" t="s">
        <v>403</v>
      </c>
      <c r="C69" s="242" t="s">
        <v>426</v>
      </c>
      <c r="D69" s="242" t="s">
        <v>427</v>
      </c>
      <c r="E69" s="241">
        <v>36527.551939586388</v>
      </c>
      <c r="F69" s="242">
        <v>36558.668089930834</v>
      </c>
      <c r="G69" s="243" t="s">
        <v>967</v>
      </c>
      <c r="H69" s="243">
        <v>30.041599999999999</v>
      </c>
      <c r="I69" s="240" t="s">
        <v>429</v>
      </c>
      <c r="J69" s="243" t="s">
        <v>971</v>
      </c>
      <c r="K69" s="243" t="s">
        <v>972</v>
      </c>
      <c r="M69" s="301"/>
      <c r="N69" s="330"/>
      <c r="O69" s="252"/>
      <c r="P69"/>
      <c r="Q69" s="251"/>
      <c r="R69" s="253"/>
    </row>
    <row r="70" spans="1:18" s="303" customFormat="1" ht="20.100000000000001" hidden="1" customHeight="1" x14ac:dyDescent="0.2">
      <c r="A70" s="240">
        <v>4</v>
      </c>
      <c r="B70" s="241" t="s">
        <v>403</v>
      </c>
      <c r="C70" s="242" t="s">
        <v>426</v>
      </c>
      <c r="D70" s="242" t="s">
        <v>427</v>
      </c>
      <c r="E70" s="241">
        <v>36558.668089930834</v>
      </c>
      <c r="F70" s="242">
        <v>36589.307758670184</v>
      </c>
      <c r="G70" s="243" t="s">
        <v>969</v>
      </c>
      <c r="H70" s="243">
        <v>38.018900000000002</v>
      </c>
      <c r="I70" s="240" t="s">
        <v>429</v>
      </c>
      <c r="J70" s="243" t="s">
        <v>89</v>
      </c>
      <c r="K70" s="243" t="s">
        <v>89</v>
      </c>
      <c r="M70" s="301"/>
      <c r="N70" s="330"/>
      <c r="O70" s="252"/>
      <c r="P70"/>
      <c r="Q70" s="251"/>
      <c r="R70" s="253"/>
    </row>
    <row r="71" spans="1:18" s="303" customFormat="1" ht="20.100000000000001" hidden="1" customHeight="1" x14ac:dyDescent="0.2">
      <c r="A71" s="240">
        <v>5</v>
      </c>
      <c r="B71" s="241" t="s">
        <v>403</v>
      </c>
      <c r="C71" s="242" t="s">
        <v>426</v>
      </c>
      <c r="D71" s="242" t="s">
        <v>427</v>
      </c>
      <c r="E71" s="241">
        <v>36589.307758670184</v>
      </c>
      <c r="F71" s="242">
        <v>36620.09867596253</v>
      </c>
      <c r="G71" s="243" t="s">
        <v>967</v>
      </c>
      <c r="H71" s="243">
        <v>27.845500000000001</v>
      </c>
      <c r="I71" s="240" t="s">
        <v>429</v>
      </c>
      <c r="J71" s="243" t="s">
        <v>972</v>
      </c>
      <c r="K71" s="243" t="s">
        <v>971</v>
      </c>
      <c r="M71" s="301"/>
      <c r="N71" s="330"/>
      <c r="O71" s="252"/>
      <c r="P71"/>
      <c r="Q71" s="251"/>
      <c r="R71" s="253"/>
    </row>
    <row r="72" spans="1:18" s="303" customFormat="1" ht="20.100000000000001" hidden="1" customHeight="1" x14ac:dyDescent="0.2">
      <c r="A72" s="240">
        <v>6</v>
      </c>
      <c r="B72" s="241" t="s">
        <v>403</v>
      </c>
      <c r="C72" s="242" t="s">
        <v>426</v>
      </c>
      <c r="D72" s="242" t="s">
        <v>427</v>
      </c>
      <c r="E72" s="241">
        <v>43178.154583589618</v>
      </c>
      <c r="F72" s="242">
        <v>43402.632207762814</v>
      </c>
      <c r="G72" s="243" t="s">
        <v>967</v>
      </c>
      <c r="H72" s="243">
        <v>230.6405</v>
      </c>
      <c r="I72" s="240" t="s">
        <v>429</v>
      </c>
      <c r="J72" s="243" t="s">
        <v>971</v>
      </c>
      <c r="K72" s="243" t="s">
        <v>971</v>
      </c>
      <c r="M72" s="301"/>
      <c r="N72" s="330"/>
      <c r="O72" s="252"/>
      <c r="P72"/>
      <c r="Q72" s="251"/>
      <c r="R72" s="253"/>
    </row>
    <row r="73" spans="1:18" s="303" customFormat="1" ht="20.100000000000001" hidden="1" customHeight="1" x14ac:dyDescent="0.2">
      <c r="A73" s="240">
        <v>7</v>
      </c>
      <c r="B73" s="241" t="s">
        <v>403</v>
      </c>
      <c r="C73" s="242" t="s">
        <v>426</v>
      </c>
      <c r="D73" s="242" t="s">
        <v>427</v>
      </c>
      <c r="E73" s="241">
        <v>43612.592672354069</v>
      </c>
      <c r="F73" s="242">
        <v>43760.094190694806</v>
      </c>
      <c r="G73" s="243" t="s">
        <v>967</v>
      </c>
      <c r="H73" s="243">
        <v>144.56360000000001</v>
      </c>
      <c r="I73" s="240" t="s">
        <v>429</v>
      </c>
      <c r="J73" s="243" t="s">
        <v>971</v>
      </c>
      <c r="K73" s="243" t="s">
        <v>971</v>
      </c>
      <c r="M73" s="301"/>
      <c r="N73" s="330"/>
      <c r="O73" s="252"/>
      <c r="P73"/>
      <c r="Q73" s="251"/>
      <c r="R73" s="253"/>
    </row>
    <row r="74" spans="1:18" s="303" customFormat="1" ht="20.100000000000001" hidden="1" customHeight="1" x14ac:dyDescent="0.2">
      <c r="A74" s="240">
        <v>8</v>
      </c>
      <c r="B74" s="241" t="s">
        <v>403</v>
      </c>
      <c r="C74" s="242" t="s">
        <v>426</v>
      </c>
      <c r="D74" s="242" t="s">
        <v>427</v>
      </c>
      <c r="E74" s="241">
        <v>43910.045054299721</v>
      </c>
      <c r="F74" s="242">
        <v>44202.990948274972</v>
      </c>
      <c r="G74" s="243" t="s">
        <v>967</v>
      </c>
      <c r="H74" s="243">
        <v>291.87709999999998</v>
      </c>
      <c r="I74" s="240" t="s">
        <v>429</v>
      </c>
      <c r="J74" s="243" t="s">
        <v>968</v>
      </c>
      <c r="K74" s="243" t="s">
        <v>971</v>
      </c>
      <c r="M74" s="301"/>
      <c r="N74" s="330"/>
      <c r="O74" s="252"/>
      <c r="P74"/>
      <c r="Q74" s="251"/>
      <c r="R74" s="253"/>
    </row>
    <row r="75" spans="1:18" s="303" customFormat="1" ht="20.100000000000001" hidden="1" customHeight="1" x14ac:dyDescent="0.2">
      <c r="A75" s="240">
        <v>9</v>
      </c>
      <c r="B75" s="241" t="s">
        <v>403</v>
      </c>
      <c r="C75" s="242" t="s">
        <v>426</v>
      </c>
      <c r="D75" s="242" t="s">
        <v>427</v>
      </c>
      <c r="E75" s="241">
        <v>44367.95963255786</v>
      </c>
      <c r="F75" s="242">
        <v>44442.526929862739</v>
      </c>
      <c r="G75" s="243" t="s">
        <v>967</v>
      </c>
      <c r="H75" s="243">
        <v>84.517799999999994</v>
      </c>
      <c r="I75" s="240" t="s">
        <v>429</v>
      </c>
      <c r="J75" s="243" t="s">
        <v>971</v>
      </c>
      <c r="K75" s="243" t="s">
        <v>971</v>
      </c>
      <c r="M75" s="301"/>
      <c r="N75" s="330"/>
      <c r="O75" s="252"/>
      <c r="P75"/>
      <c r="Q75" s="251"/>
      <c r="R75" s="253"/>
    </row>
    <row r="76" spans="1:18" s="303" customFormat="1" ht="20.100000000000001" hidden="1" customHeight="1" x14ac:dyDescent="0.2">
      <c r="A76" s="240">
        <v>10</v>
      </c>
      <c r="B76" s="241" t="s">
        <v>403</v>
      </c>
      <c r="C76" s="242" t="s">
        <v>426</v>
      </c>
      <c r="D76" s="242" t="s">
        <v>427</v>
      </c>
      <c r="E76" s="241">
        <v>46594.372277511124</v>
      </c>
      <c r="F76" s="242">
        <v>46693.076249610443</v>
      </c>
      <c r="G76" s="243" t="s">
        <v>967</v>
      </c>
      <c r="H76" s="243">
        <v>102.428</v>
      </c>
      <c r="I76" s="240" t="s">
        <v>429</v>
      </c>
      <c r="J76" s="243" t="s">
        <v>968</v>
      </c>
      <c r="K76" s="243" t="s">
        <v>971</v>
      </c>
      <c r="M76" s="301"/>
      <c r="N76" s="330"/>
      <c r="O76" s="252"/>
      <c r="P76"/>
      <c r="Q76" s="251"/>
      <c r="R76" s="253"/>
    </row>
    <row r="77" spans="1:18" s="303" customFormat="1" ht="20.100000000000001" hidden="1" customHeight="1" x14ac:dyDescent="0.2">
      <c r="A77" s="240">
        <v>11</v>
      </c>
      <c r="B77" s="241" t="s">
        <v>403</v>
      </c>
      <c r="C77" s="242" t="s">
        <v>426</v>
      </c>
      <c r="D77" s="242" t="s">
        <v>427</v>
      </c>
      <c r="E77" s="241">
        <v>46743.603522174461</v>
      </c>
      <c r="F77" s="242">
        <v>46845.004505430094</v>
      </c>
      <c r="G77" s="243" t="s">
        <v>967</v>
      </c>
      <c r="H77" s="243">
        <v>104.783</v>
      </c>
      <c r="I77" s="240" t="s">
        <v>429</v>
      </c>
      <c r="J77" s="243" t="s">
        <v>968</v>
      </c>
      <c r="K77" s="243" t="s">
        <v>968</v>
      </c>
      <c r="M77" s="301"/>
      <c r="N77" s="330"/>
      <c r="O77" s="252"/>
      <c r="P77"/>
      <c r="Q77" s="251"/>
      <c r="R77" s="253"/>
    </row>
    <row r="78" spans="1:18" s="303" customFormat="1" ht="20.100000000000001" hidden="1" customHeight="1" x14ac:dyDescent="0.2">
      <c r="A78" s="240">
        <v>12</v>
      </c>
      <c r="B78" s="241" t="s">
        <v>403</v>
      </c>
      <c r="C78" s="242" t="s">
        <v>426</v>
      </c>
      <c r="D78" s="242" t="s">
        <v>427</v>
      </c>
      <c r="E78" s="241">
        <v>47641.520258550212</v>
      </c>
      <c r="F78" s="242">
        <v>47689.152499221593</v>
      </c>
      <c r="G78" s="243" t="s">
        <v>967</v>
      </c>
      <c r="H78" s="243">
        <v>50.815300000000001</v>
      </c>
      <c r="I78" s="240" t="s">
        <v>429</v>
      </c>
      <c r="J78" s="243" t="s">
        <v>971</v>
      </c>
      <c r="K78" s="243" t="s">
        <v>971</v>
      </c>
      <c r="M78" s="301"/>
      <c r="N78" s="330"/>
      <c r="O78" s="252"/>
      <c r="P78"/>
      <c r="Q78" s="251"/>
      <c r="R78" s="253"/>
    </row>
    <row r="79" spans="1:18" s="303" customFormat="1" ht="20.100000000000001" hidden="1" customHeight="1" x14ac:dyDescent="0.2">
      <c r="A79" s="240">
        <v>13</v>
      </c>
      <c r="B79" s="241" t="s">
        <v>403</v>
      </c>
      <c r="C79" s="242" t="s">
        <v>426</v>
      </c>
      <c r="D79" s="242" t="s">
        <v>427</v>
      </c>
      <c r="E79" s="241">
        <v>47741.022426362462</v>
      </c>
      <c r="F79" s="242">
        <v>47815.595436508207</v>
      </c>
      <c r="G79" s="243" t="s">
        <v>967</v>
      </c>
      <c r="H79" s="243">
        <v>79.505799999999994</v>
      </c>
      <c r="I79" s="240" t="s">
        <v>429</v>
      </c>
      <c r="J79" s="243" t="s">
        <v>968</v>
      </c>
      <c r="K79" s="243" t="s">
        <v>971</v>
      </c>
      <c r="M79" s="301"/>
      <c r="N79" s="330"/>
      <c r="O79" s="252"/>
      <c r="P79"/>
      <c r="Q79" s="251"/>
      <c r="R79" s="253"/>
    </row>
    <row r="80" spans="1:18" s="303" customFormat="1" ht="20.100000000000001" hidden="1" customHeight="1" x14ac:dyDescent="0.2">
      <c r="A80" s="240">
        <v>14</v>
      </c>
      <c r="B80" s="241" t="s">
        <v>403</v>
      </c>
      <c r="C80" s="242" t="s">
        <v>426</v>
      </c>
      <c r="D80" s="242" t="s">
        <v>427</v>
      </c>
      <c r="E80" s="241">
        <v>50309.06788793992</v>
      </c>
      <c r="F80" s="242">
        <v>50342.337907239584</v>
      </c>
      <c r="G80" s="243" t="s">
        <v>967</v>
      </c>
      <c r="H80" s="243">
        <v>39.0687</v>
      </c>
      <c r="I80" s="240" t="s">
        <v>429</v>
      </c>
      <c r="J80" s="243" t="s">
        <v>971</v>
      </c>
      <c r="K80" s="243" t="s">
        <v>972</v>
      </c>
      <c r="M80" s="301"/>
      <c r="N80" s="330"/>
      <c r="O80" s="252"/>
      <c r="P80"/>
      <c r="Q80" s="251"/>
      <c r="R80" s="253"/>
    </row>
    <row r="81" spans="1:18" s="303" customFormat="1" ht="20.100000000000001" hidden="1" customHeight="1" x14ac:dyDescent="0.2">
      <c r="A81" s="240">
        <v>15</v>
      </c>
      <c r="B81" s="241" t="s">
        <v>403</v>
      </c>
      <c r="C81" s="242" t="s">
        <v>426</v>
      </c>
      <c r="D81" s="242" t="s">
        <v>427</v>
      </c>
      <c r="E81" s="241">
        <v>50342.337907239584</v>
      </c>
      <c r="F81" s="242">
        <v>50641.928867957598</v>
      </c>
      <c r="G81" s="243" t="s">
        <v>969</v>
      </c>
      <c r="H81" s="243">
        <v>290.98489999999998</v>
      </c>
      <c r="I81" s="240" t="s">
        <v>429</v>
      </c>
      <c r="J81" s="243" t="s">
        <v>89</v>
      </c>
      <c r="K81" s="243" t="s">
        <v>89</v>
      </c>
      <c r="M81" s="301"/>
      <c r="N81" s="330"/>
      <c r="O81" s="252"/>
      <c r="P81"/>
      <c r="Q81" s="251"/>
      <c r="R81" s="253"/>
    </row>
    <row r="82" spans="1:18" s="303" customFormat="1" ht="20.100000000000001" hidden="1" customHeight="1" x14ac:dyDescent="0.2">
      <c r="A82" s="240">
        <v>16</v>
      </c>
      <c r="B82" s="241" t="s">
        <v>403</v>
      </c>
      <c r="C82" s="242" t="s">
        <v>426</v>
      </c>
      <c r="D82" s="242" t="s">
        <v>427</v>
      </c>
      <c r="E82" s="241">
        <v>50641.928867957598</v>
      </c>
      <c r="F82" s="242">
        <v>50675.054065159376</v>
      </c>
      <c r="G82" s="243" t="s">
        <v>967</v>
      </c>
      <c r="H82" s="243">
        <v>36.073399999999999</v>
      </c>
      <c r="I82" s="240" t="s">
        <v>429</v>
      </c>
      <c r="J82" s="243" t="s">
        <v>972</v>
      </c>
      <c r="K82" s="243" t="s">
        <v>971</v>
      </c>
      <c r="M82" s="301"/>
      <c r="N82" s="330"/>
      <c r="O82" s="252"/>
      <c r="P82"/>
      <c r="Q82" s="251"/>
      <c r="R82" s="253"/>
    </row>
    <row r="83" spans="1:18" s="303" customFormat="1" ht="20.100000000000001" hidden="1" customHeight="1" x14ac:dyDescent="0.2">
      <c r="A83" s="240">
        <v>17</v>
      </c>
      <c r="B83" s="241" t="s">
        <v>403</v>
      </c>
      <c r="C83" s="242" t="s">
        <v>426</v>
      </c>
      <c r="D83" s="242" t="s">
        <v>427</v>
      </c>
      <c r="E83" s="241">
        <v>50974.619827527451</v>
      </c>
      <c r="F83" s="242">
        <v>51163.690516283685</v>
      </c>
      <c r="G83" s="243" t="s">
        <v>967</v>
      </c>
      <c r="H83" s="243">
        <v>187.4376</v>
      </c>
      <c r="I83" s="240" t="s">
        <v>429</v>
      </c>
      <c r="J83" s="243" t="s">
        <v>976</v>
      </c>
      <c r="K83" s="243" t="s">
        <v>971</v>
      </c>
      <c r="M83" s="301"/>
      <c r="N83" s="330"/>
      <c r="O83" s="252"/>
      <c r="P83"/>
      <c r="Q83" s="251"/>
      <c r="R83" s="253"/>
    </row>
    <row r="84" spans="1:18" s="303" customFormat="1" ht="20.100000000000001" hidden="1" customHeight="1" x14ac:dyDescent="0.2">
      <c r="A84" s="240">
        <v>18</v>
      </c>
      <c r="B84" s="241" t="s">
        <v>403</v>
      </c>
      <c r="C84" s="242" t="s">
        <v>426</v>
      </c>
      <c r="D84" s="242" t="s">
        <v>427</v>
      </c>
      <c r="E84" s="241">
        <v>54076.704472548437</v>
      </c>
      <c r="F84" s="242">
        <v>54131.262299406568</v>
      </c>
      <c r="G84" s="243" t="s">
        <v>967</v>
      </c>
      <c r="H84" s="243">
        <v>51.062600000000003</v>
      </c>
      <c r="I84" s="240" t="s">
        <v>429</v>
      </c>
      <c r="J84" s="243" t="s">
        <v>971</v>
      </c>
      <c r="K84" s="243" t="s">
        <v>968</v>
      </c>
      <c r="M84" s="301"/>
      <c r="N84" s="330"/>
      <c r="O84" s="252"/>
      <c r="P84"/>
      <c r="Q84" s="251"/>
      <c r="R84" s="253"/>
    </row>
    <row r="85" spans="1:18" s="303" customFormat="1" ht="20.100000000000001" hidden="1" customHeight="1" x14ac:dyDescent="0.2">
      <c r="A85" s="240">
        <v>19</v>
      </c>
      <c r="B85" s="241" t="s">
        <v>403</v>
      </c>
      <c r="C85" s="242" t="s">
        <v>426</v>
      </c>
      <c r="D85" s="242" t="s">
        <v>427</v>
      </c>
      <c r="E85" s="241">
        <v>55293.40011773615</v>
      </c>
      <c r="F85" s="242">
        <v>55317.373950671397</v>
      </c>
      <c r="G85" s="243" t="s">
        <v>967</v>
      </c>
      <c r="H85" s="243">
        <v>27.877700000000001</v>
      </c>
      <c r="I85" s="240" t="s">
        <v>429</v>
      </c>
      <c r="J85" s="243" t="s">
        <v>971</v>
      </c>
      <c r="K85" s="243" t="s">
        <v>975</v>
      </c>
      <c r="M85" s="301"/>
      <c r="N85" s="330"/>
      <c r="O85" s="252"/>
      <c r="P85"/>
      <c r="Q85" s="251"/>
      <c r="R85" s="253"/>
    </row>
    <row r="86" spans="1:18" s="303" customFormat="1" ht="20.100000000000001" hidden="1" customHeight="1" x14ac:dyDescent="0.2">
      <c r="A86" s="240">
        <v>20</v>
      </c>
      <c r="B86" s="241" t="s">
        <v>403</v>
      </c>
      <c r="C86" s="242" t="s">
        <v>426</v>
      </c>
      <c r="D86" s="242" t="s">
        <v>427</v>
      </c>
      <c r="E86" s="241">
        <v>55323.576489592429</v>
      </c>
      <c r="F86" s="242">
        <v>55362.693630767557</v>
      </c>
      <c r="G86" s="243" t="s">
        <v>969</v>
      </c>
      <c r="H86" s="243">
        <v>45.0822</v>
      </c>
      <c r="I86" s="240" t="s">
        <v>429</v>
      </c>
      <c r="J86" s="243" t="s">
        <v>89</v>
      </c>
      <c r="K86" s="243" t="s">
        <v>89</v>
      </c>
      <c r="M86" s="301"/>
      <c r="N86" s="330"/>
      <c r="O86" s="252"/>
      <c r="P86"/>
      <c r="Q86" s="251"/>
      <c r="R86" s="253"/>
    </row>
    <row r="87" spans="1:18" s="303" customFormat="1" ht="20.100000000000001" hidden="1" customHeight="1" x14ac:dyDescent="0.2">
      <c r="A87" s="240">
        <v>21</v>
      </c>
      <c r="B87" s="241" t="s">
        <v>403</v>
      </c>
      <c r="C87" s="242" t="s">
        <v>426</v>
      </c>
      <c r="D87" s="242" t="s">
        <v>427</v>
      </c>
      <c r="E87" s="241">
        <v>55362.693630767557</v>
      </c>
      <c r="F87" s="242">
        <v>55386.78470698317</v>
      </c>
      <c r="G87" s="243" t="s">
        <v>967</v>
      </c>
      <c r="H87" s="243">
        <v>23.258199999999999</v>
      </c>
      <c r="I87" s="240" t="s">
        <v>429</v>
      </c>
      <c r="J87" s="243" t="s">
        <v>975</v>
      </c>
      <c r="K87" s="243" t="s">
        <v>971</v>
      </c>
      <c r="M87" s="301"/>
      <c r="N87" s="330"/>
      <c r="O87" s="252"/>
      <c r="P87"/>
      <c r="Q87" s="251"/>
      <c r="R87" s="253"/>
    </row>
    <row r="88" spans="1:18" s="303" customFormat="1" ht="20.100000000000001" hidden="1" customHeight="1" x14ac:dyDescent="0.2">
      <c r="A88" s="240">
        <v>22</v>
      </c>
      <c r="B88" s="241" t="s">
        <v>403</v>
      </c>
      <c r="C88" s="242" t="s">
        <v>426</v>
      </c>
      <c r="D88" s="242" t="s">
        <v>427</v>
      </c>
      <c r="E88" s="241">
        <v>66441.035882170254</v>
      </c>
      <c r="F88" s="242">
        <v>66580.910294576417</v>
      </c>
      <c r="G88" s="243" t="s">
        <v>967</v>
      </c>
      <c r="H88" s="243">
        <v>140.61529999999999</v>
      </c>
      <c r="I88" s="240" t="s">
        <v>429</v>
      </c>
      <c r="J88" s="243" t="s">
        <v>976</v>
      </c>
      <c r="K88" s="243" t="s">
        <v>971</v>
      </c>
      <c r="M88" s="301"/>
      <c r="N88" s="330"/>
      <c r="O88" s="252"/>
      <c r="P88"/>
      <c r="Q88" s="251"/>
      <c r="R88" s="253"/>
    </row>
    <row r="89" spans="1:18" s="303" customFormat="1" ht="20.100000000000001" hidden="1" customHeight="1" x14ac:dyDescent="0.2">
      <c r="A89" s="240">
        <v>23</v>
      </c>
      <c r="B89" s="241" t="s">
        <v>403</v>
      </c>
      <c r="C89" s="242" t="s">
        <v>426</v>
      </c>
      <c r="D89" s="242" t="s">
        <v>427</v>
      </c>
      <c r="E89" s="241">
        <v>68621.272388228565</v>
      </c>
      <c r="F89" s="242">
        <v>68660.497865106736</v>
      </c>
      <c r="G89" s="243" t="s">
        <v>967</v>
      </c>
      <c r="H89" s="243">
        <v>33.8461</v>
      </c>
      <c r="I89" s="240" t="s">
        <v>429</v>
      </c>
      <c r="J89" s="243" t="s">
        <v>971</v>
      </c>
      <c r="K89" s="243" t="s">
        <v>971</v>
      </c>
      <c r="M89" s="301"/>
      <c r="N89" s="330"/>
      <c r="O89" s="252"/>
      <c r="P89"/>
      <c r="Q89" s="251"/>
      <c r="R89" s="253"/>
    </row>
    <row r="90" spans="1:18" s="303" customFormat="1" ht="20.100000000000001" hidden="1" customHeight="1" x14ac:dyDescent="0.2">
      <c r="A90" s="240">
        <v>24</v>
      </c>
      <c r="B90" s="241" t="s">
        <v>403</v>
      </c>
      <c r="C90" s="242" t="s">
        <v>426</v>
      </c>
      <c r="D90" s="242" t="s">
        <v>427</v>
      </c>
      <c r="E90" s="241">
        <v>71632.262500026802</v>
      </c>
      <c r="F90" s="242">
        <v>71690.918902257486</v>
      </c>
      <c r="G90" s="243" t="s">
        <v>967</v>
      </c>
      <c r="H90" s="243">
        <v>57.143300000000004</v>
      </c>
      <c r="I90" s="240" t="s">
        <v>429</v>
      </c>
      <c r="J90" s="243" t="s">
        <v>971</v>
      </c>
      <c r="K90" s="243" t="s">
        <v>972</v>
      </c>
      <c r="M90" s="301"/>
      <c r="N90" s="330"/>
      <c r="O90" s="252"/>
      <c r="P90"/>
      <c r="Q90" s="251"/>
      <c r="R90" s="253"/>
    </row>
    <row r="91" spans="1:18" s="303" customFormat="1" ht="20.100000000000001" hidden="1" customHeight="1" x14ac:dyDescent="0.2">
      <c r="A91" s="240">
        <v>25</v>
      </c>
      <c r="B91" s="241" t="s">
        <v>403</v>
      </c>
      <c r="C91" s="242" t="s">
        <v>426</v>
      </c>
      <c r="D91" s="242" t="s">
        <v>427</v>
      </c>
      <c r="E91" s="241">
        <v>71690.918902257486</v>
      </c>
      <c r="F91" s="242">
        <v>71747.48440929252</v>
      </c>
      <c r="G91" s="243" t="s">
        <v>969</v>
      </c>
      <c r="H91" s="243">
        <v>50.971899999999998</v>
      </c>
      <c r="I91" s="240" t="s">
        <v>429</v>
      </c>
      <c r="J91" s="243" t="s">
        <v>89</v>
      </c>
      <c r="K91" s="243" t="s">
        <v>89</v>
      </c>
      <c r="M91" s="301"/>
      <c r="N91" s="330"/>
      <c r="O91" s="252"/>
      <c r="P91"/>
      <c r="Q91" s="251"/>
      <c r="R91" s="253"/>
    </row>
    <row r="92" spans="1:18" s="303" customFormat="1" ht="20.100000000000001" hidden="1" customHeight="1" x14ac:dyDescent="0.2">
      <c r="A92" s="240">
        <v>26</v>
      </c>
      <c r="B92" s="241" t="s">
        <v>403</v>
      </c>
      <c r="C92" s="242" t="s">
        <v>426</v>
      </c>
      <c r="D92" s="242" t="s">
        <v>427</v>
      </c>
      <c r="E92" s="241">
        <v>71747.48440929252</v>
      </c>
      <c r="F92" s="242">
        <v>71762.570043032858</v>
      </c>
      <c r="G92" s="243" t="s">
        <v>967</v>
      </c>
      <c r="H92" s="243">
        <v>12.4032</v>
      </c>
      <c r="I92" s="240" t="s">
        <v>429</v>
      </c>
      <c r="J92" s="243" t="s">
        <v>972</v>
      </c>
      <c r="K92" s="243" t="s">
        <v>971</v>
      </c>
      <c r="M92" s="301"/>
      <c r="N92" s="330"/>
      <c r="O92" s="252"/>
      <c r="P92"/>
      <c r="Q92" s="251"/>
      <c r="R92" s="253"/>
    </row>
    <row r="93" spans="1:18" s="303" customFormat="1" ht="20.100000000000001" hidden="1" customHeight="1" x14ac:dyDescent="0.2">
      <c r="A93" s="240">
        <v>27</v>
      </c>
      <c r="B93" s="241" t="s">
        <v>403</v>
      </c>
      <c r="C93" s="242" t="s">
        <v>426</v>
      </c>
      <c r="D93" s="242" t="s">
        <v>427</v>
      </c>
      <c r="E93" s="241">
        <v>74336.941950049833</v>
      </c>
      <c r="F93" s="242">
        <v>74351.524784410038</v>
      </c>
      <c r="G93" s="243" t="s">
        <v>967</v>
      </c>
      <c r="H93" s="243">
        <v>6.9127999999999998</v>
      </c>
      <c r="I93" s="240" t="s">
        <v>429</v>
      </c>
      <c r="J93" s="243" t="s">
        <v>971</v>
      </c>
      <c r="K93" s="243" t="s">
        <v>968</v>
      </c>
      <c r="M93" s="301"/>
      <c r="N93" s="330"/>
      <c r="O93" s="252"/>
      <c r="P93"/>
      <c r="Q93" s="251"/>
      <c r="R93" s="253"/>
    </row>
    <row r="94" spans="1:18" s="303" customFormat="1" ht="20.100000000000001" hidden="1" customHeight="1" x14ac:dyDescent="0.2">
      <c r="A94" s="240">
        <v>28</v>
      </c>
      <c r="B94" s="241" t="s">
        <v>403</v>
      </c>
      <c r="C94" s="242" t="s">
        <v>426</v>
      </c>
      <c r="D94" s="242" t="s">
        <v>427</v>
      </c>
      <c r="E94" s="241">
        <v>74351.524784410038</v>
      </c>
      <c r="F94" s="242">
        <v>74366.067887937184</v>
      </c>
      <c r="G94" s="243" t="s">
        <v>966</v>
      </c>
      <c r="H94" s="243">
        <v>9.5899000000000001</v>
      </c>
      <c r="I94" s="240" t="s">
        <v>429</v>
      </c>
      <c r="J94" s="243" t="s">
        <v>89</v>
      </c>
      <c r="K94" s="243" t="s">
        <v>89</v>
      </c>
      <c r="M94" s="301"/>
      <c r="N94" s="330"/>
      <c r="O94" s="252"/>
      <c r="P94"/>
      <c r="Q94" s="251"/>
      <c r="R94" s="253"/>
    </row>
    <row r="95" spans="1:18" s="303" customFormat="1" ht="20.100000000000001" hidden="1" customHeight="1" x14ac:dyDescent="0.2">
      <c r="A95" s="240">
        <v>29</v>
      </c>
      <c r="B95" s="241" t="s">
        <v>403</v>
      </c>
      <c r="C95" s="242" t="s">
        <v>426</v>
      </c>
      <c r="D95" s="242" t="s">
        <v>427</v>
      </c>
      <c r="E95" s="241">
        <v>74360.578384504654</v>
      </c>
      <c r="F95" s="242">
        <v>74389.627722499936</v>
      </c>
      <c r="G95" s="243" t="s">
        <v>967</v>
      </c>
      <c r="H95" s="243">
        <v>29.526299999999999</v>
      </c>
      <c r="I95" s="240" t="s">
        <v>429</v>
      </c>
      <c r="J95" s="243" t="s">
        <v>968</v>
      </c>
      <c r="K95" s="243" t="s">
        <v>971</v>
      </c>
      <c r="M95" s="301"/>
      <c r="N95" s="330"/>
      <c r="O95" s="252"/>
      <c r="P95"/>
      <c r="Q95" s="251"/>
      <c r="R95" s="253"/>
    </row>
    <row r="96" spans="1:18" s="303" customFormat="1" ht="20.100000000000001" hidden="1" customHeight="1" x14ac:dyDescent="0.2">
      <c r="A96" s="240">
        <v>30</v>
      </c>
      <c r="B96" s="241" t="s">
        <v>403</v>
      </c>
      <c r="C96" s="242" t="s">
        <v>426</v>
      </c>
      <c r="D96" s="242" t="s">
        <v>427</v>
      </c>
      <c r="E96" s="241">
        <v>81799.231179128648</v>
      </c>
      <c r="F96" s="242">
        <v>82039.391972399157</v>
      </c>
      <c r="G96" s="243" t="s">
        <v>967</v>
      </c>
      <c r="H96" s="243">
        <v>268.79149999999998</v>
      </c>
      <c r="I96" s="240" t="s">
        <v>429</v>
      </c>
      <c r="J96" s="243" t="s">
        <v>971</v>
      </c>
      <c r="K96" s="243" t="s">
        <v>971</v>
      </c>
      <c r="M96" s="301"/>
      <c r="N96" s="330"/>
      <c r="O96" s="252"/>
      <c r="P96"/>
      <c r="Q96" s="251"/>
      <c r="R96" s="253"/>
    </row>
    <row r="97" spans="1:18" s="303" customFormat="1" ht="20.100000000000001" hidden="1" customHeight="1" x14ac:dyDescent="0.2">
      <c r="A97" s="240">
        <v>31</v>
      </c>
      <c r="B97" s="241" t="s">
        <v>403</v>
      </c>
      <c r="C97" s="242" t="s">
        <v>426</v>
      </c>
      <c r="D97" s="242" t="s">
        <v>427</v>
      </c>
      <c r="E97" s="241">
        <v>88170.968603105532</v>
      </c>
      <c r="F97" s="242">
        <v>88280.044653813311</v>
      </c>
      <c r="G97" s="243" t="s">
        <v>967</v>
      </c>
      <c r="H97" s="243">
        <v>103.23050000000001</v>
      </c>
      <c r="I97" s="240" t="s">
        <v>429</v>
      </c>
      <c r="J97" s="243" t="s">
        <v>971</v>
      </c>
      <c r="K97" s="243" t="s">
        <v>971</v>
      </c>
      <c r="M97" s="301"/>
      <c r="N97" s="330"/>
      <c r="O97" s="252"/>
      <c r="P97"/>
      <c r="Q97" s="251"/>
      <c r="R97" s="253"/>
    </row>
    <row r="98" spans="1:18" s="303" customFormat="1" ht="20.100000000000001" hidden="1" customHeight="1" x14ac:dyDescent="0.2">
      <c r="A98" s="240">
        <v>32</v>
      </c>
      <c r="B98" s="241" t="s">
        <v>403</v>
      </c>
      <c r="C98" s="242" t="s">
        <v>426</v>
      </c>
      <c r="D98" s="242" t="s">
        <v>427</v>
      </c>
      <c r="E98" s="241">
        <v>91046.493379833788</v>
      </c>
      <c r="F98" s="242">
        <v>91121.044653814941</v>
      </c>
      <c r="G98" s="243" t="s">
        <v>967</v>
      </c>
      <c r="H98" s="243">
        <v>82.883200000000002</v>
      </c>
      <c r="I98" s="240" t="s">
        <v>429</v>
      </c>
      <c r="J98" s="243" t="s">
        <v>976</v>
      </c>
      <c r="K98" s="243" t="s">
        <v>968</v>
      </c>
      <c r="M98" s="301"/>
      <c r="N98" s="330"/>
      <c r="O98" s="252"/>
      <c r="P98"/>
      <c r="Q98" s="251"/>
      <c r="R98" s="253"/>
    </row>
    <row r="99" spans="1:18" s="303" customFormat="1" ht="20.100000000000001" hidden="1" customHeight="1" x14ac:dyDescent="0.2">
      <c r="A99" s="240">
        <v>33</v>
      </c>
      <c r="B99" s="241" t="s">
        <v>403</v>
      </c>
      <c r="C99" s="242" t="s">
        <v>426</v>
      </c>
      <c r="D99" s="242" t="s">
        <v>427</v>
      </c>
      <c r="E99" s="241">
        <v>91144.19286666486</v>
      </c>
      <c r="F99" s="242">
        <v>91144.19286666486</v>
      </c>
      <c r="G99" s="243" t="s">
        <v>967</v>
      </c>
      <c r="H99" s="243">
        <v>6.9603000000000002</v>
      </c>
      <c r="I99" s="240" t="s">
        <v>429</v>
      </c>
      <c r="J99" s="243" t="s">
        <v>968</v>
      </c>
      <c r="K99" s="243" t="s">
        <v>971</v>
      </c>
      <c r="M99" s="301"/>
      <c r="N99" s="330"/>
      <c r="O99" s="252"/>
      <c r="P99"/>
      <c r="Q99" s="251"/>
      <c r="R99" s="253"/>
    </row>
    <row r="100" spans="1:18" s="303" customFormat="1" ht="20.100000000000001" hidden="1" customHeight="1" x14ac:dyDescent="0.2">
      <c r="A100" s="240">
        <v>34</v>
      </c>
      <c r="B100" s="241" t="s">
        <v>403</v>
      </c>
      <c r="C100" s="242" t="s">
        <v>426</v>
      </c>
      <c r="D100" s="242" t="s">
        <v>427</v>
      </c>
      <c r="E100" s="241">
        <v>92556.334913847822</v>
      </c>
      <c r="F100" s="242">
        <v>92639.14867918205</v>
      </c>
      <c r="G100" s="243" t="s">
        <v>967</v>
      </c>
      <c r="H100" s="243">
        <v>90.576899999999995</v>
      </c>
      <c r="I100" s="240" t="s">
        <v>429</v>
      </c>
      <c r="J100" s="243" t="s">
        <v>976</v>
      </c>
      <c r="K100" s="243" t="s">
        <v>971</v>
      </c>
      <c r="M100" s="301"/>
      <c r="N100" s="330"/>
      <c r="O100" s="252"/>
      <c r="P100"/>
      <c r="Q100" s="251"/>
      <c r="R100" s="253"/>
    </row>
    <row r="101" spans="1:18" s="303" customFormat="1" ht="20.100000000000001" hidden="1" customHeight="1" x14ac:dyDescent="0.2">
      <c r="A101" s="240">
        <v>35</v>
      </c>
      <c r="B101" s="241" t="s">
        <v>403</v>
      </c>
      <c r="C101" s="242" t="s">
        <v>426</v>
      </c>
      <c r="D101" s="242" t="s">
        <v>427</v>
      </c>
      <c r="E101" s="241">
        <v>93178.207249774248</v>
      </c>
      <c r="F101" s="242">
        <v>93272.398275925123</v>
      </c>
      <c r="G101" s="243" t="s">
        <v>967</v>
      </c>
      <c r="H101" s="243">
        <v>97.575199999999995</v>
      </c>
      <c r="I101" s="240" t="s">
        <v>429</v>
      </c>
      <c r="J101" s="243" t="s">
        <v>976</v>
      </c>
      <c r="K101" s="243" t="s">
        <v>971</v>
      </c>
      <c r="M101" s="301"/>
      <c r="N101" s="330"/>
      <c r="O101" s="252"/>
      <c r="P101"/>
      <c r="Q101" s="251"/>
      <c r="R101" s="253"/>
    </row>
    <row r="102" spans="1:18" s="303" customFormat="1" ht="20.100000000000001" hidden="1" customHeight="1" x14ac:dyDescent="0.2">
      <c r="A102" s="240">
        <v>36</v>
      </c>
      <c r="B102" s="241" t="s">
        <v>403</v>
      </c>
      <c r="C102" s="242" t="s">
        <v>426</v>
      </c>
      <c r="D102" s="242" t="s">
        <v>427</v>
      </c>
      <c r="E102" s="241">
        <v>101838.68295796239</v>
      </c>
      <c r="F102" s="242">
        <v>101877.72436333612</v>
      </c>
      <c r="G102" s="243" t="s">
        <v>967</v>
      </c>
      <c r="H102" s="243">
        <v>41.111699999999999</v>
      </c>
      <c r="I102" s="240" t="s">
        <v>429</v>
      </c>
      <c r="J102" s="243" t="s">
        <v>971</v>
      </c>
      <c r="K102" s="243" t="s">
        <v>971</v>
      </c>
      <c r="M102" s="301"/>
      <c r="N102" s="330"/>
      <c r="O102" s="252"/>
      <c r="P102"/>
      <c r="Q102" s="251"/>
      <c r="R102" s="253"/>
    </row>
    <row r="103" spans="1:18" s="303" customFormat="1" ht="20.100000000000001" hidden="1" customHeight="1" x14ac:dyDescent="0.2">
      <c r="A103" s="240">
        <v>37</v>
      </c>
      <c r="B103" s="241" t="s">
        <v>403</v>
      </c>
      <c r="C103" s="242" t="s">
        <v>426</v>
      </c>
      <c r="D103" s="242" t="s">
        <v>427</v>
      </c>
      <c r="E103" s="241">
        <v>102262.78470698719</v>
      </c>
      <c r="F103" s="242">
        <v>102525.55443553157</v>
      </c>
      <c r="G103" s="243" t="s">
        <v>967</v>
      </c>
      <c r="H103" s="243">
        <v>272.40089999999998</v>
      </c>
      <c r="I103" s="240" t="s">
        <v>429</v>
      </c>
      <c r="J103" s="243" t="s">
        <v>971</v>
      </c>
      <c r="K103" s="243" t="s">
        <v>971</v>
      </c>
      <c r="M103" s="301"/>
      <c r="N103" s="330"/>
      <c r="O103" s="252"/>
      <c r="P103"/>
      <c r="Q103" s="251"/>
      <c r="R103" s="253"/>
    </row>
    <row r="104" spans="1:18" s="303" customFormat="1" ht="20.100000000000001" hidden="1" customHeight="1" x14ac:dyDescent="0.2">
      <c r="A104" s="240">
        <v>38</v>
      </c>
      <c r="B104" s="241" t="s">
        <v>403</v>
      </c>
      <c r="C104" s="242" t="s">
        <v>426</v>
      </c>
      <c r="D104" s="242" t="s">
        <v>427</v>
      </c>
      <c r="E104" s="241">
        <v>103557.64723491305</v>
      </c>
      <c r="F104" s="242">
        <v>103643.999999993</v>
      </c>
      <c r="G104" s="243" t="s">
        <v>967</v>
      </c>
      <c r="H104" s="243">
        <v>97.363100000000003</v>
      </c>
      <c r="I104" s="240" t="s">
        <v>429</v>
      </c>
      <c r="J104" s="243" t="s">
        <v>971</v>
      </c>
      <c r="K104" s="243" t="s">
        <v>971</v>
      </c>
      <c r="M104" s="301"/>
      <c r="N104" s="330"/>
      <c r="O104" s="252"/>
      <c r="P104"/>
      <c r="Q104" s="251"/>
      <c r="R104" s="253"/>
    </row>
    <row r="105" spans="1:18" s="303" customFormat="1" ht="20.100000000000001" hidden="1" customHeight="1" x14ac:dyDescent="0.2">
      <c r="A105" s="240">
        <v>39</v>
      </c>
      <c r="B105" s="241" t="s">
        <v>403</v>
      </c>
      <c r="C105" s="242" t="s">
        <v>426</v>
      </c>
      <c r="D105" s="242" t="s">
        <v>427</v>
      </c>
      <c r="E105" s="241">
        <v>105085.23323410172</v>
      </c>
      <c r="F105" s="242">
        <v>105315.49559728849</v>
      </c>
      <c r="G105" s="243" t="s">
        <v>967</v>
      </c>
      <c r="H105" s="243">
        <v>240.41630000000001</v>
      </c>
      <c r="I105" s="240" t="s">
        <v>429</v>
      </c>
      <c r="J105" s="243" t="s">
        <v>977</v>
      </c>
      <c r="K105" s="243" t="s">
        <v>971</v>
      </c>
      <c r="M105" s="301"/>
      <c r="N105" s="330"/>
      <c r="O105" s="252"/>
      <c r="P105"/>
      <c r="Q105" s="251"/>
      <c r="R105" s="253"/>
    </row>
    <row r="106" spans="1:18" s="303" customFormat="1" ht="20.100000000000001" hidden="1" customHeight="1" x14ac:dyDescent="0.2">
      <c r="A106" s="240">
        <v>40</v>
      </c>
      <c r="B106" s="241" t="s">
        <v>403</v>
      </c>
      <c r="C106" s="242" t="s">
        <v>426</v>
      </c>
      <c r="D106" s="242" t="s">
        <v>427</v>
      </c>
      <c r="E106" s="241">
        <v>108766.84159480414</v>
      </c>
      <c r="F106" s="242">
        <v>108819.14482761179</v>
      </c>
      <c r="G106" s="243" t="s">
        <v>970</v>
      </c>
      <c r="H106" s="243">
        <v>49.810200000000002</v>
      </c>
      <c r="I106" s="240" t="s">
        <v>429</v>
      </c>
      <c r="J106" s="243" t="s">
        <v>89</v>
      </c>
      <c r="K106" s="243" t="s">
        <v>89</v>
      </c>
      <c r="M106" s="301"/>
      <c r="N106" s="330"/>
      <c r="O106" s="252"/>
      <c r="P106"/>
      <c r="Q106" s="251"/>
      <c r="R106" s="253"/>
    </row>
    <row r="107" spans="1:18" s="303" customFormat="1" ht="20.100000000000001" hidden="1" customHeight="1" x14ac:dyDescent="0.2">
      <c r="A107" s="240">
        <v>41</v>
      </c>
      <c r="B107" s="241" t="s">
        <v>403</v>
      </c>
      <c r="C107" s="242" t="s">
        <v>426</v>
      </c>
      <c r="D107" s="242" t="s">
        <v>427</v>
      </c>
      <c r="E107" s="241">
        <v>110544.60802760175</v>
      </c>
      <c r="F107" s="242">
        <v>110663.52220424506</v>
      </c>
      <c r="G107" s="243" t="s">
        <v>967</v>
      </c>
      <c r="H107" s="243">
        <v>115.1263</v>
      </c>
      <c r="I107" s="240" t="s">
        <v>429</v>
      </c>
      <c r="J107" s="243" t="s">
        <v>968</v>
      </c>
      <c r="K107" s="243" t="s">
        <v>971</v>
      </c>
      <c r="M107" s="301"/>
      <c r="N107" s="330"/>
      <c r="O107" s="252"/>
      <c r="P107"/>
      <c r="Q107" s="251"/>
      <c r="R107" s="253"/>
    </row>
    <row r="108" spans="1:18" s="303" customFormat="1" ht="20.100000000000001" hidden="1" customHeight="1" x14ac:dyDescent="0.2">
      <c r="A108" s="240">
        <v>42</v>
      </c>
      <c r="B108" s="241" t="s">
        <v>403</v>
      </c>
      <c r="C108" s="242" t="s">
        <v>426</v>
      </c>
      <c r="D108" s="242" t="s">
        <v>438</v>
      </c>
      <c r="E108" s="241">
        <v>108819.14482761179</v>
      </c>
      <c r="F108" s="242">
        <v>108685.38922419037</v>
      </c>
      <c r="G108" s="243" t="s">
        <v>970</v>
      </c>
      <c r="H108" s="243">
        <v>135.05510000000001</v>
      </c>
      <c r="I108" s="240" t="s">
        <v>429</v>
      </c>
      <c r="J108" s="243" t="s">
        <v>89</v>
      </c>
      <c r="K108" s="243" t="s">
        <v>89</v>
      </c>
      <c r="M108" s="301"/>
      <c r="N108" s="330"/>
      <c r="O108" s="252"/>
      <c r="P108"/>
      <c r="Q108" s="251"/>
      <c r="R108" s="253"/>
    </row>
    <row r="109" spans="1:18" s="303" customFormat="1" ht="20.100000000000001" hidden="1" customHeight="1" x14ac:dyDescent="0.2">
      <c r="A109" s="240">
        <v>43</v>
      </c>
      <c r="B109" s="241" t="s">
        <v>403</v>
      </c>
      <c r="C109" s="242" t="s">
        <v>426</v>
      </c>
      <c r="D109" s="242" t="s">
        <v>438</v>
      </c>
      <c r="E109" s="241">
        <v>106973.68771547078</v>
      </c>
      <c r="F109" s="242">
        <v>106644.19823891335</v>
      </c>
      <c r="G109" s="243" t="s">
        <v>967</v>
      </c>
      <c r="H109" s="243">
        <v>330.33699999999999</v>
      </c>
      <c r="I109" s="240" t="s">
        <v>429</v>
      </c>
      <c r="J109" s="243" t="s">
        <v>977</v>
      </c>
      <c r="K109" s="243" t="s">
        <v>971</v>
      </c>
      <c r="M109" s="301"/>
      <c r="N109" s="330"/>
      <c r="O109" s="252"/>
      <c r="P109"/>
      <c r="Q109" s="251"/>
      <c r="R109" s="253"/>
    </row>
    <row r="110" spans="1:18" s="303" customFormat="1" ht="20.100000000000001" hidden="1" customHeight="1" x14ac:dyDescent="0.2">
      <c r="A110" s="240">
        <v>44</v>
      </c>
      <c r="B110" s="241" t="s">
        <v>403</v>
      </c>
      <c r="C110" s="242" t="s">
        <v>426</v>
      </c>
      <c r="D110" s="242" t="s">
        <v>438</v>
      </c>
      <c r="E110" s="241">
        <v>105365.59080814345</v>
      </c>
      <c r="F110" s="242">
        <v>105092.85198605193</v>
      </c>
      <c r="G110" s="243" t="s">
        <v>967</v>
      </c>
      <c r="H110" s="243">
        <v>263.19459999999998</v>
      </c>
      <c r="I110" s="240" t="s">
        <v>429</v>
      </c>
      <c r="J110" s="243" t="s">
        <v>977</v>
      </c>
      <c r="K110" s="243" t="s">
        <v>971</v>
      </c>
      <c r="M110" s="301"/>
      <c r="N110" s="330"/>
      <c r="O110" s="252"/>
      <c r="P110"/>
      <c r="Q110" s="251"/>
      <c r="R110" s="253"/>
    </row>
    <row r="111" spans="1:18" s="303" customFormat="1" ht="20.100000000000001" hidden="1" customHeight="1" x14ac:dyDescent="0.2">
      <c r="A111" s="240">
        <v>45</v>
      </c>
      <c r="B111" s="241" t="s">
        <v>403</v>
      </c>
      <c r="C111" s="242" t="s">
        <v>426</v>
      </c>
      <c r="D111" s="242" t="s">
        <v>438</v>
      </c>
      <c r="E111" s="241">
        <v>103649.32889638048</v>
      </c>
      <c r="F111" s="242">
        <v>103444.34985115597</v>
      </c>
      <c r="G111" s="243" t="s">
        <v>967</v>
      </c>
      <c r="H111" s="243">
        <v>195.08150000000001</v>
      </c>
      <c r="I111" s="240" t="s">
        <v>429</v>
      </c>
      <c r="J111" s="243" t="s">
        <v>977</v>
      </c>
      <c r="K111" s="243" t="s">
        <v>971</v>
      </c>
      <c r="M111" s="301"/>
      <c r="N111" s="330"/>
      <c r="O111" s="252"/>
      <c r="P111"/>
      <c r="Q111" s="251"/>
      <c r="R111" s="253"/>
    </row>
    <row r="112" spans="1:18" s="303" customFormat="1" ht="20.100000000000001" hidden="1" customHeight="1" x14ac:dyDescent="0.2">
      <c r="A112" s="240">
        <v>46</v>
      </c>
      <c r="B112" s="241" t="s">
        <v>403</v>
      </c>
      <c r="C112" s="242" t="s">
        <v>426</v>
      </c>
      <c r="D112" s="242" t="s">
        <v>438</v>
      </c>
      <c r="E112" s="241">
        <v>102876.59805325499</v>
      </c>
      <c r="F112" s="242">
        <v>102578.86934253243</v>
      </c>
      <c r="G112" s="243" t="s">
        <v>967</v>
      </c>
      <c r="H112" s="243">
        <v>294.12959999999998</v>
      </c>
      <c r="I112" s="240" t="s">
        <v>429</v>
      </c>
      <c r="J112" s="243" t="s">
        <v>977</v>
      </c>
      <c r="K112" s="243" t="s">
        <v>971</v>
      </c>
      <c r="M112" s="301"/>
      <c r="N112" s="330"/>
      <c r="O112" s="252"/>
      <c r="P112"/>
      <c r="Q112" s="251"/>
      <c r="R112" s="253"/>
    </row>
    <row r="113" spans="1:18" s="303" customFormat="1" ht="20.100000000000001" hidden="1" customHeight="1" x14ac:dyDescent="0.2">
      <c r="A113" s="240">
        <v>47</v>
      </c>
      <c r="B113" s="241" t="s">
        <v>403</v>
      </c>
      <c r="C113" s="242" t="s">
        <v>426</v>
      </c>
      <c r="D113" s="242" t="s">
        <v>438</v>
      </c>
      <c r="E113" s="241">
        <v>102113.46646820776</v>
      </c>
      <c r="F113" s="242">
        <v>101794.57389923534</v>
      </c>
      <c r="G113" s="243" t="s">
        <v>967</v>
      </c>
      <c r="H113" s="243">
        <v>315.34050000000002</v>
      </c>
      <c r="I113" s="240" t="s">
        <v>429</v>
      </c>
      <c r="J113" s="243" t="s">
        <v>977</v>
      </c>
      <c r="K113" s="243" t="s">
        <v>971</v>
      </c>
      <c r="M113" s="301"/>
      <c r="N113" s="330"/>
      <c r="O113" s="252"/>
      <c r="P113"/>
      <c r="Q113" s="251"/>
      <c r="R113" s="253"/>
    </row>
    <row r="114" spans="1:18" s="303" customFormat="1" ht="20.100000000000001" hidden="1" customHeight="1" x14ac:dyDescent="0.2">
      <c r="A114" s="240">
        <v>48</v>
      </c>
      <c r="B114" s="241" t="s">
        <v>403</v>
      </c>
      <c r="C114" s="242" t="s">
        <v>426</v>
      </c>
      <c r="D114" s="242" t="s">
        <v>438</v>
      </c>
      <c r="E114" s="241">
        <v>99987.688797314142</v>
      </c>
      <c r="F114" s="242">
        <v>99897.346918092138</v>
      </c>
      <c r="G114" s="243" t="s">
        <v>967</v>
      </c>
      <c r="H114" s="243">
        <v>86.655799999999999</v>
      </c>
      <c r="I114" s="240" t="s">
        <v>429</v>
      </c>
      <c r="J114" s="243" t="s">
        <v>977</v>
      </c>
      <c r="K114" s="243" t="s">
        <v>971</v>
      </c>
      <c r="M114" s="301"/>
      <c r="N114" s="330"/>
      <c r="O114" s="252"/>
      <c r="P114"/>
      <c r="Q114" s="251"/>
      <c r="R114" s="253"/>
    </row>
    <row r="115" spans="1:18" s="303" customFormat="1" ht="20.100000000000001" hidden="1" customHeight="1" x14ac:dyDescent="0.2">
      <c r="A115" s="240">
        <v>49</v>
      </c>
      <c r="B115" s="241" t="s">
        <v>403</v>
      </c>
      <c r="C115" s="242" t="s">
        <v>426</v>
      </c>
      <c r="D115" s="242" t="s">
        <v>438</v>
      </c>
      <c r="E115" s="241">
        <v>99887.373950679917</v>
      </c>
      <c r="F115" s="242">
        <v>99807.319885518533</v>
      </c>
      <c r="G115" s="243" t="s">
        <v>967</v>
      </c>
      <c r="H115" s="243">
        <v>74.806899999999999</v>
      </c>
      <c r="I115" s="240" t="s">
        <v>429</v>
      </c>
      <c r="J115" s="243" t="s">
        <v>977</v>
      </c>
      <c r="K115" s="243" t="s">
        <v>971</v>
      </c>
      <c r="M115" s="301"/>
      <c r="N115" s="330"/>
      <c r="O115" s="252"/>
      <c r="P115"/>
      <c r="Q115" s="251"/>
      <c r="R115" s="253"/>
    </row>
    <row r="116" spans="1:18" s="303" customFormat="1" ht="20.100000000000001" hidden="1" customHeight="1" x14ac:dyDescent="0.2">
      <c r="A116" s="240">
        <v>50</v>
      </c>
      <c r="B116" s="241" t="s">
        <v>403</v>
      </c>
      <c r="C116" s="242" t="s">
        <v>426</v>
      </c>
      <c r="D116" s="242" t="s">
        <v>438</v>
      </c>
      <c r="E116" s="241">
        <v>99794.072086882516</v>
      </c>
      <c r="F116" s="242">
        <v>99713.184722627542</v>
      </c>
      <c r="G116" s="243" t="s">
        <v>967</v>
      </c>
      <c r="H116" s="243">
        <v>73.929299999999998</v>
      </c>
      <c r="I116" s="240" t="s">
        <v>429</v>
      </c>
      <c r="J116" s="243" t="s">
        <v>971</v>
      </c>
      <c r="K116" s="243" t="s">
        <v>971</v>
      </c>
      <c r="M116" s="301"/>
      <c r="N116" s="330"/>
      <c r="O116" s="252"/>
      <c r="P116"/>
      <c r="Q116" s="251"/>
      <c r="R116" s="253"/>
    </row>
    <row r="117" spans="1:18" s="303" customFormat="1" ht="20.100000000000001" hidden="1" customHeight="1" x14ac:dyDescent="0.2">
      <c r="A117" s="240">
        <v>51</v>
      </c>
      <c r="B117" s="241" t="s">
        <v>403</v>
      </c>
      <c r="C117" s="242" t="s">
        <v>426</v>
      </c>
      <c r="D117" s="242" t="s">
        <v>438</v>
      </c>
      <c r="E117" s="241">
        <v>98778.772265584179</v>
      </c>
      <c r="F117" s="242">
        <v>98660.053349031659</v>
      </c>
      <c r="G117" s="243" t="s">
        <v>966</v>
      </c>
      <c r="H117" s="243">
        <v>122.8439</v>
      </c>
      <c r="I117" s="240" t="s">
        <v>869</v>
      </c>
      <c r="J117" s="243" t="s">
        <v>89</v>
      </c>
      <c r="K117" s="243" t="s">
        <v>89</v>
      </c>
      <c r="M117" s="301"/>
      <c r="N117" s="330"/>
      <c r="O117" s="252"/>
      <c r="P117"/>
      <c r="Q117" s="251"/>
      <c r="R117" s="253"/>
    </row>
    <row r="118" spans="1:18" s="303" customFormat="1" ht="20.100000000000001" hidden="1" customHeight="1" x14ac:dyDescent="0.2">
      <c r="A118" s="240">
        <v>52</v>
      </c>
      <c r="B118" s="241" t="s">
        <v>403</v>
      </c>
      <c r="C118" s="242" t="s">
        <v>426</v>
      </c>
      <c r="D118" s="242" t="s">
        <v>438</v>
      </c>
      <c r="E118" s="241">
        <v>97725.102703756944</v>
      </c>
      <c r="F118" s="242">
        <v>97526.66961202008</v>
      </c>
      <c r="G118" s="243" t="s">
        <v>966</v>
      </c>
      <c r="H118" s="243">
        <v>198.68350000000001</v>
      </c>
      <c r="I118" s="240" t="s">
        <v>429</v>
      </c>
      <c r="J118" s="243" t="s">
        <v>89</v>
      </c>
      <c r="K118" s="243" t="s">
        <v>89</v>
      </c>
      <c r="M118" s="301"/>
      <c r="N118" s="330"/>
      <c r="O118" s="252"/>
      <c r="P118"/>
      <c r="Q118" s="251"/>
      <c r="R118" s="253"/>
    </row>
    <row r="119" spans="1:18" s="303" customFormat="1" ht="20.100000000000001" hidden="1" customHeight="1" x14ac:dyDescent="0.2">
      <c r="A119" s="240">
        <v>53</v>
      </c>
      <c r="B119" s="241" t="s">
        <v>403</v>
      </c>
      <c r="C119" s="242" t="s">
        <v>426</v>
      </c>
      <c r="D119" s="242" t="s">
        <v>438</v>
      </c>
      <c r="E119" s="241">
        <v>96451.234282352554</v>
      </c>
      <c r="F119" s="242">
        <v>96249.787284453763</v>
      </c>
      <c r="G119" s="243" t="s">
        <v>967</v>
      </c>
      <c r="H119" s="243">
        <v>206.441</v>
      </c>
      <c r="I119" s="240" t="s">
        <v>429</v>
      </c>
      <c r="J119" s="243" t="s">
        <v>971</v>
      </c>
      <c r="K119" s="243" t="s">
        <v>971</v>
      </c>
      <c r="M119" s="301"/>
      <c r="N119" s="330"/>
      <c r="O119" s="252"/>
      <c r="P119"/>
      <c r="Q119" s="251"/>
      <c r="R119" s="253"/>
    </row>
    <row r="120" spans="1:18" s="303" customFormat="1" ht="20.100000000000001" hidden="1" customHeight="1" x14ac:dyDescent="0.2">
      <c r="A120" s="240">
        <v>54</v>
      </c>
      <c r="B120" s="241" t="s">
        <v>403</v>
      </c>
      <c r="C120" s="242" t="s">
        <v>426</v>
      </c>
      <c r="D120" s="242" t="s">
        <v>438</v>
      </c>
      <c r="E120" s="241">
        <v>93694.009010860536</v>
      </c>
      <c r="F120" s="242">
        <v>93612.851986049864</v>
      </c>
      <c r="G120" s="243" t="s">
        <v>967</v>
      </c>
      <c r="H120" s="243">
        <v>78.444100000000006</v>
      </c>
      <c r="I120" s="240" t="s">
        <v>429</v>
      </c>
      <c r="J120" s="243" t="s">
        <v>976</v>
      </c>
      <c r="K120" s="243" t="s">
        <v>971</v>
      </c>
      <c r="M120" s="301"/>
      <c r="N120" s="330"/>
      <c r="O120" s="252"/>
      <c r="P120"/>
      <c r="Q120" s="251"/>
      <c r="R120" s="253"/>
    </row>
    <row r="121" spans="1:18" s="303" customFormat="1" ht="20.100000000000001" hidden="1" customHeight="1" x14ac:dyDescent="0.2">
      <c r="A121" s="240">
        <v>55</v>
      </c>
      <c r="B121" s="241" t="s">
        <v>403</v>
      </c>
      <c r="C121" s="242" t="s">
        <v>426</v>
      </c>
      <c r="D121" s="242" t="s">
        <v>438</v>
      </c>
      <c r="E121" s="241">
        <v>91148.354336427888</v>
      </c>
      <c r="F121" s="242">
        <v>90964.053823250084</v>
      </c>
      <c r="G121" s="243" t="s">
        <v>967</v>
      </c>
      <c r="H121" s="243">
        <v>183.49760000000001</v>
      </c>
      <c r="I121" s="240" t="s">
        <v>429</v>
      </c>
      <c r="J121" s="243" t="s">
        <v>976</v>
      </c>
      <c r="K121" s="243" t="s">
        <v>971</v>
      </c>
      <c r="M121" s="301"/>
      <c r="N121" s="330"/>
      <c r="O121" s="252"/>
      <c r="P121"/>
      <c r="Q121" s="251"/>
      <c r="R121" s="253"/>
    </row>
    <row r="122" spans="1:18" s="303" customFormat="1" ht="20.100000000000001" hidden="1" customHeight="1" x14ac:dyDescent="0.2">
      <c r="A122" s="240">
        <v>56</v>
      </c>
      <c r="B122" s="241" t="s">
        <v>403</v>
      </c>
      <c r="C122" s="242" t="s">
        <v>426</v>
      </c>
      <c r="D122" s="242" t="s">
        <v>438</v>
      </c>
      <c r="E122" s="241">
        <v>90814.963793098868</v>
      </c>
      <c r="F122" s="242">
        <v>90784.597198215124</v>
      </c>
      <c r="G122" s="243" t="s">
        <v>967</v>
      </c>
      <c r="H122" s="243">
        <v>38.241799999999998</v>
      </c>
      <c r="I122" s="240" t="s">
        <v>429</v>
      </c>
      <c r="J122" s="243" t="s">
        <v>971</v>
      </c>
      <c r="K122" s="243" t="s">
        <v>971</v>
      </c>
      <c r="M122" s="301"/>
      <c r="N122" s="330"/>
      <c r="O122" s="252"/>
      <c r="P122"/>
      <c r="Q122" s="251"/>
      <c r="R122" s="253"/>
    </row>
    <row r="123" spans="1:18" s="303" customFormat="1" ht="20.100000000000001" hidden="1" customHeight="1" x14ac:dyDescent="0.2">
      <c r="A123" s="240">
        <v>57</v>
      </c>
      <c r="B123" s="241" t="s">
        <v>403</v>
      </c>
      <c r="C123" s="242" t="s">
        <v>426</v>
      </c>
      <c r="D123" s="242" t="s">
        <v>438</v>
      </c>
      <c r="E123" s="241">
        <v>89375.153184612413</v>
      </c>
      <c r="F123" s="242">
        <v>89293.482081001159</v>
      </c>
      <c r="G123" s="243" t="s">
        <v>967</v>
      </c>
      <c r="H123" s="243">
        <v>89.803200000000004</v>
      </c>
      <c r="I123" s="240" t="s">
        <v>429</v>
      </c>
      <c r="J123" s="243" t="s">
        <v>976</v>
      </c>
      <c r="K123" s="243" t="s">
        <v>971</v>
      </c>
      <c r="M123" s="301"/>
      <c r="N123" s="330"/>
      <c r="O123" s="252"/>
      <c r="P123"/>
      <c r="Q123" s="251"/>
      <c r="R123" s="253"/>
    </row>
    <row r="124" spans="1:18" s="303" customFormat="1" ht="20.100000000000001" hidden="1" customHeight="1" x14ac:dyDescent="0.2">
      <c r="A124" s="240">
        <v>58</v>
      </c>
      <c r="B124" s="241" t="s">
        <v>403</v>
      </c>
      <c r="C124" s="242" t="s">
        <v>426</v>
      </c>
      <c r="D124" s="242" t="s">
        <v>438</v>
      </c>
      <c r="E124" s="241">
        <v>82060.755603412341</v>
      </c>
      <c r="F124" s="242">
        <v>82039.887364252136</v>
      </c>
      <c r="G124" s="243" t="s">
        <v>967</v>
      </c>
      <c r="H124" s="243">
        <v>25.8812</v>
      </c>
      <c r="I124" s="240" t="s">
        <v>429</v>
      </c>
      <c r="J124" s="243" t="s">
        <v>971</v>
      </c>
      <c r="K124" s="243" t="s">
        <v>971</v>
      </c>
      <c r="M124" s="301"/>
      <c r="N124" s="330"/>
      <c r="O124" s="252"/>
      <c r="P124"/>
      <c r="Q124" s="251"/>
      <c r="R124" s="253"/>
    </row>
    <row r="125" spans="1:18" s="303" customFormat="1" ht="20.100000000000001" hidden="1" customHeight="1" x14ac:dyDescent="0.2">
      <c r="A125" s="240">
        <v>59</v>
      </c>
      <c r="B125" s="241" t="s">
        <v>403</v>
      </c>
      <c r="C125" s="242" t="s">
        <v>426</v>
      </c>
      <c r="D125" s="242" t="s">
        <v>438</v>
      </c>
      <c r="E125" s="241">
        <v>81326.954945702368</v>
      </c>
      <c r="F125" s="242">
        <v>81295.443054930234</v>
      </c>
      <c r="G125" s="243" t="s">
        <v>967</v>
      </c>
      <c r="H125" s="243">
        <v>32.845199999999998</v>
      </c>
      <c r="I125" s="240" t="s">
        <v>429</v>
      </c>
      <c r="J125" s="243" t="s">
        <v>968</v>
      </c>
      <c r="K125" s="243" t="s">
        <v>968</v>
      </c>
      <c r="M125" s="301"/>
      <c r="N125" s="330"/>
      <c r="O125" s="252"/>
      <c r="P125"/>
      <c r="Q125" s="251"/>
      <c r="R125" s="253"/>
    </row>
    <row r="126" spans="1:18" s="303" customFormat="1" ht="20.100000000000001" hidden="1" customHeight="1" x14ac:dyDescent="0.2">
      <c r="A126" s="240">
        <v>60</v>
      </c>
      <c r="B126" s="241" t="s">
        <v>403</v>
      </c>
      <c r="C126" s="242" t="s">
        <v>426</v>
      </c>
      <c r="D126" s="242" t="s">
        <v>438</v>
      </c>
      <c r="E126" s="241">
        <v>74378.783739362771</v>
      </c>
      <c r="F126" s="242">
        <v>74369.683189606847</v>
      </c>
      <c r="G126" s="243" t="s">
        <v>967</v>
      </c>
      <c r="H126" s="243">
        <v>8.0275999999999996</v>
      </c>
      <c r="I126" s="240" t="s">
        <v>429</v>
      </c>
      <c r="J126" s="243" t="s">
        <v>971</v>
      </c>
      <c r="K126" s="243" t="s">
        <v>968</v>
      </c>
      <c r="M126" s="301"/>
      <c r="N126" s="330"/>
      <c r="O126" s="252"/>
      <c r="P126"/>
      <c r="Q126" s="251"/>
      <c r="R126" s="253"/>
    </row>
    <row r="127" spans="1:18" s="303" customFormat="1" ht="20.100000000000001" hidden="1" customHeight="1" x14ac:dyDescent="0.2">
      <c r="A127" s="240">
        <v>61</v>
      </c>
      <c r="B127" s="241" t="s">
        <v>403</v>
      </c>
      <c r="C127" s="242" t="s">
        <v>426</v>
      </c>
      <c r="D127" s="242" t="s">
        <v>438</v>
      </c>
      <c r="E127" s="241">
        <v>74369.683189606847</v>
      </c>
      <c r="F127" s="242">
        <v>74346.067887939658</v>
      </c>
      <c r="G127" s="243" t="s">
        <v>966</v>
      </c>
      <c r="H127" s="243">
        <v>14.1653</v>
      </c>
      <c r="I127" s="240" t="s">
        <v>429</v>
      </c>
      <c r="J127" s="243" t="s">
        <v>89</v>
      </c>
      <c r="K127" s="243" t="s">
        <v>89</v>
      </c>
      <c r="M127" s="301"/>
      <c r="N127" s="330"/>
      <c r="O127" s="252"/>
      <c r="P127"/>
      <c r="Q127" s="251"/>
      <c r="R127" s="253"/>
    </row>
    <row r="128" spans="1:18" s="303" customFormat="1" ht="20.100000000000001" hidden="1" customHeight="1" x14ac:dyDescent="0.2">
      <c r="A128" s="240">
        <v>62</v>
      </c>
      <c r="B128" s="241" t="s">
        <v>403</v>
      </c>
      <c r="C128" s="242" t="s">
        <v>426</v>
      </c>
      <c r="D128" s="242" t="s">
        <v>438</v>
      </c>
      <c r="E128" s="241">
        <v>74346.067887939658</v>
      </c>
      <c r="F128" s="242">
        <v>74346.067887939658</v>
      </c>
      <c r="G128" s="243" t="s">
        <v>967</v>
      </c>
      <c r="H128" s="243">
        <v>6.0833000000000004</v>
      </c>
      <c r="I128" s="240" t="s">
        <v>429</v>
      </c>
      <c r="J128" s="243" t="s">
        <v>968</v>
      </c>
      <c r="K128" s="243" t="s">
        <v>971</v>
      </c>
      <c r="M128" s="301"/>
      <c r="N128" s="330"/>
      <c r="O128" s="252"/>
      <c r="P128"/>
      <c r="Q128" s="251"/>
      <c r="R128" s="253"/>
    </row>
    <row r="129" spans="1:18" s="303" customFormat="1" ht="20.100000000000001" hidden="1" customHeight="1" x14ac:dyDescent="0.2">
      <c r="A129" s="240">
        <v>63</v>
      </c>
      <c r="B129" s="241" t="s">
        <v>403</v>
      </c>
      <c r="C129" s="242" t="s">
        <v>426</v>
      </c>
      <c r="D129" s="242" t="s">
        <v>438</v>
      </c>
      <c r="E129" s="241">
        <v>71825.362069019146</v>
      </c>
      <c r="F129" s="242">
        <v>71749.54044615895</v>
      </c>
      <c r="G129" s="243" t="s">
        <v>967</v>
      </c>
      <c r="H129" s="243">
        <v>76.392200000000003</v>
      </c>
      <c r="I129" s="240" t="s">
        <v>429</v>
      </c>
      <c r="J129" s="243" t="s">
        <v>971</v>
      </c>
      <c r="K129" s="243" t="s">
        <v>968</v>
      </c>
      <c r="M129" s="301"/>
      <c r="N129" s="330"/>
      <c r="O129" s="252"/>
      <c r="P129"/>
      <c r="Q129" s="251"/>
      <c r="R129" s="253"/>
    </row>
    <row r="130" spans="1:18" s="303" customFormat="1" ht="20.100000000000001" hidden="1" customHeight="1" x14ac:dyDescent="0.2">
      <c r="A130" s="240">
        <v>64</v>
      </c>
      <c r="B130" s="241" t="s">
        <v>403</v>
      </c>
      <c r="C130" s="242" t="s">
        <v>426</v>
      </c>
      <c r="D130" s="242" t="s">
        <v>438</v>
      </c>
      <c r="E130" s="241">
        <v>71740.837804526062</v>
      </c>
      <c r="F130" s="242">
        <v>71701.228748831883</v>
      </c>
      <c r="G130" s="243" t="s">
        <v>969</v>
      </c>
      <c r="H130" s="243">
        <v>44.677900000000001</v>
      </c>
      <c r="I130" s="240" t="s">
        <v>869</v>
      </c>
      <c r="J130" s="243" t="s">
        <v>89</v>
      </c>
      <c r="K130" s="243" t="s">
        <v>89</v>
      </c>
      <c r="M130" s="301"/>
      <c r="N130" s="330"/>
      <c r="O130" s="252"/>
      <c r="P130"/>
      <c r="Q130" s="251"/>
      <c r="R130" s="253"/>
    </row>
    <row r="131" spans="1:18" s="303" customFormat="1" ht="20.100000000000001" hidden="1" customHeight="1" x14ac:dyDescent="0.2">
      <c r="A131" s="240">
        <v>65</v>
      </c>
      <c r="B131" s="241" t="s">
        <v>403</v>
      </c>
      <c r="C131" s="242" t="s">
        <v>426</v>
      </c>
      <c r="D131" s="242" t="s">
        <v>438</v>
      </c>
      <c r="E131" s="241">
        <v>71701.228748831883</v>
      </c>
      <c r="F131" s="242">
        <v>71686.991029456316</v>
      </c>
      <c r="G131" s="243" t="s">
        <v>967</v>
      </c>
      <c r="H131" s="243">
        <v>11.813000000000001</v>
      </c>
      <c r="I131" s="240" t="s">
        <v>429</v>
      </c>
      <c r="J131" s="243" t="s">
        <v>972</v>
      </c>
      <c r="K131" s="243" t="s">
        <v>971</v>
      </c>
      <c r="M131" s="301"/>
      <c r="N131" s="330"/>
      <c r="O131" s="252"/>
      <c r="P131"/>
      <c r="Q131" s="251"/>
      <c r="R131" s="253"/>
    </row>
    <row r="132" spans="1:18" s="303" customFormat="1" ht="20.100000000000001" hidden="1" customHeight="1" x14ac:dyDescent="0.2">
      <c r="A132" s="240">
        <v>66</v>
      </c>
      <c r="B132" s="241" t="s">
        <v>403</v>
      </c>
      <c r="C132" s="242" t="s">
        <v>426</v>
      </c>
      <c r="D132" s="242" t="s">
        <v>438</v>
      </c>
      <c r="E132" s="241">
        <v>65524.522204256013</v>
      </c>
      <c r="F132" s="242">
        <v>65494.165219090341</v>
      </c>
      <c r="G132" s="243" t="s">
        <v>967</v>
      </c>
      <c r="H132" s="243">
        <v>26.019300000000001</v>
      </c>
      <c r="I132" s="240" t="s">
        <v>429</v>
      </c>
      <c r="J132" s="243" t="s">
        <v>972</v>
      </c>
      <c r="K132" s="243" t="s">
        <v>971</v>
      </c>
      <c r="M132" s="301"/>
      <c r="N132" s="330"/>
      <c r="O132" s="252"/>
      <c r="P132"/>
      <c r="Q132" s="251"/>
      <c r="R132" s="253"/>
    </row>
    <row r="133" spans="1:18" s="303" customFormat="1" ht="20.100000000000001" hidden="1" customHeight="1" x14ac:dyDescent="0.2">
      <c r="A133" s="240">
        <v>67</v>
      </c>
      <c r="B133" s="241" t="s">
        <v>403</v>
      </c>
      <c r="C133" s="242" t="s">
        <v>426</v>
      </c>
      <c r="D133" s="242" t="s">
        <v>438</v>
      </c>
      <c r="E133" s="241">
        <v>65516.05358456965</v>
      </c>
      <c r="F133" s="242">
        <v>65500.852642435188</v>
      </c>
      <c r="G133" s="243" t="s">
        <v>967</v>
      </c>
      <c r="H133" s="243">
        <v>16.740200000000002</v>
      </c>
      <c r="I133" s="240" t="s">
        <v>429</v>
      </c>
      <c r="J133" s="243" t="s">
        <v>971</v>
      </c>
      <c r="K133" s="243" t="s">
        <v>972</v>
      </c>
      <c r="M133" s="301"/>
      <c r="N133" s="330"/>
      <c r="O133" s="252"/>
      <c r="P133"/>
      <c r="Q133" s="251"/>
      <c r="R133" s="253"/>
    </row>
    <row r="134" spans="1:18" s="303" customFormat="1" ht="20.100000000000001" hidden="1" customHeight="1" x14ac:dyDescent="0.2">
      <c r="A134" s="240">
        <v>68</v>
      </c>
      <c r="B134" s="241" t="s">
        <v>403</v>
      </c>
      <c r="C134" s="242" t="s">
        <v>426</v>
      </c>
      <c r="D134" s="242" t="s">
        <v>438</v>
      </c>
      <c r="E134" s="241">
        <v>65500.852642435188</v>
      </c>
      <c r="F134" s="242">
        <v>65469.520075973531</v>
      </c>
      <c r="G134" s="243" t="s">
        <v>969</v>
      </c>
      <c r="H134" s="243">
        <v>29.218299999999999</v>
      </c>
      <c r="I134" s="240" t="s">
        <v>429</v>
      </c>
      <c r="J134" s="243" t="s">
        <v>89</v>
      </c>
      <c r="K134" s="243" t="s">
        <v>89</v>
      </c>
      <c r="M134" s="301"/>
      <c r="N134" s="330"/>
      <c r="O134" s="252"/>
      <c r="P134"/>
      <c r="Q134" s="251"/>
      <c r="R134" s="253"/>
    </row>
    <row r="135" spans="1:18" s="303" customFormat="1" ht="20.100000000000001" hidden="1" customHeight="1" x14ac:dyDescent="0.2">
      <c r="A135" s="240">
        <v>69</v>
      </c>
      <c r="B135" s="241" t="s">
        <v>403</v>
      </c>
      <c r="C135" s="242" t="s">
        <v>426</v>
      </c>
      <c r="D135" s="242" t="s">
        <v>438</v>
      </c>
      <c r="E135" s="241">
        <v>65494.165219090341</v>
      </c>
      <c r="F135" s="242">
        <v>65463.737499960713</v>
      </c>
      <c r="G135" s="243" t="s">
        <v>969</v>
      </c>
      <c r="H135" s="243">
        <v>29.407299999999999</v>
      </c>
      <c r="I135" s="240" t="s">
        <v>429</v>
      </c>
      <c r="J135" s="243" t="s">
        <v>89</v>
      </c>
      <c r="K135" s="243" t="s">
        <v>89</v>
      </c>
      <c r="M135" s="301"/>
      <c r="N135" s="330"/>
      <c r="O135" s="252"/>
      <c r="P135"/>
      <c r="Q135" s="251"/>
      <c r="R135" s="253"/>
    </row>
    <row r="136" spans="1:18" s="303" customFormat="1" ht="20.100000000000001" hidden="1" customHeight="1" x14ac:dyDescent="0.2">
      <c r="A136" s="240">
        <v>70</v>
      </c>
      <c r="B136" s="241" t="s">
        <v>403</v>
      </c>
      <c r="C136" s="242" t="s">
        <v>426</v>
      </c>
      <c r="D136" s="242" t="s">
        <v>438</v>
      </c>
      <c r="E136" s="241">
        <v>65469.520075973531</v>
      </c>
      <c r="F136" s="242">
        <v>65440.09823837701</v>
      </c>
      <c r="G136" s="243" t="s">
        <v>967</v>
      </c>
      <c r="H136" s="243">
        <v>29.4848</v>
      </c>
      <c r="I136" s="240" t="s">
        <v>429</v>
      </c>
      <c r="J136" s="243" t="s">
        <v>972</v>
      </c>
      <c r="K136" s="243" t="s">
        <v>971</v>
      </c>
      <c r="M136" s="301"/>
      <c r="N136" s="330"/>
      <c r="O136" s="252"/>
      <c r="P136"/>
      <c r="Q136" s="251"/>
      <c r="R136" s="253"/>
    </row>
    <row r="137" spans="1:18" s="303" customFormat="1" ht="20.100000000000001" hidden="1" customHeight="1" x14ac:dyDescent="0.2">
      <c r="A137" s="240">
        <v>71</v>
      </c>
      <c r="B137" s="241" t="s">
        <v>403</v>
      </c>
      <c r="C137" s="242" t="s">
        <v>426</v>
      </c>
      <c r="D137" s="242" t="s">
        <v>438</v>
      </c>
      <c r="E137" s="241">
        <v>65463.737499960713</v>
      </c>
      <c r="F137" s="242">
        <v>65433.387466965367</v>
      </c>
      <c r="G137" s="243" t="s">
        <v>967</v>
      </c>
      <c r="H137" s="243">
        <v>33.773899999999998</v>
      </c>
      <c r="I137" s="240" t="s">
        <v>429</v>
      </c>
      <c r="J137" s="243" t="s">
        <v>971</v>
      </c>
      <c r="K137" s="243" t="s">
        <v>972</v>
      </c>
      <c r="M137" s="301"/>
      <c r="N137" s="330"/>
      <c r="O137" s="252"/>
      <c r="P137"/>
      <c r="Q137" s="251"/>
      <c r="R137" s="253"/>
    </row>
    <row r="138" spans="1:18" s="303" customFormat="1" ht="20.100000000000001" hidden="1" customHeight="1" x14ac:dyDescent="0.2">
      <c r="A138" s="240">
        <v>72</v>
      </c>
      <c r="B138" s="241" t="s">
        <v>403</v>
      </c>
      <c r="C138" s="242" t="s">
        <v>426</v>
      </c>
      <c r="D138" s="242" t="s">
        <v>438</v>
      </c>
      <c r="E138" s="241">
        <v>56921.636273905446</v>
      </c>
      <c r="F138" s="242">
        <v>56805.895905157799</v>
      </c>
      <c r="G138" s="243" t="s">
        <v>967</v>
      </c>
      <c r="H138" s="243">
        <v>109.3813</v>
      </c>
      <c r="I138" s="240" t="s">
        <v>429</v>
      </c>
      <c r="J138" s="243" t="s">
        <v>976</v>
      </c>
      <c r="K138" s="243" t="s">
        <v>971</v>
      </c>
      <c r="M138" s="301"/>
      <c r="N138" s="330"/>
      <c r="O138" s="252"/>
      <c r="P138"/>
      <c r="Q138" s="251"/>
      <c r="R138" s="253"/>
    </row>
    <row r="139" spans="1:18" s="303" customFormat="1" ht="20.100000000000001" hidden="1" customHeight="1" x14ac:dyDescent="0.2">
      <c r="A139" s="240">
        <v>73</v>
      </c>
      <c r="B139" s="241" t="s">
        <v>403</v>
      </c>
      <c r="C139" s="242" t="s">
        <v>426</v>
      </c>
      <c r="D139" s="242" t="s">
        <v>438</v>
      </c>
      <c r="E139" s="241">
        <v>55408.035566021375</v>
      </c>
      <c r="F139" s="242">
        <v>55368.901324037819</v>
      </c>
      <c r="G139" s="243" t="s">
        <v>967</v>
      </c>
      <c r="H139" s="243">
        <v>31.4848</v>
      </c>
      <c r="I139" s="240" t="s">
        <v>429</v>
      </c>
      <c r="J139" s="243" t="s">
        <v>971</v>
      </c>
      <c r="K139" s="243" t="s">
        <v>975</v>
      </c>
      <c r="M139" s="301"/>
      <c r="N139" s="330"/>
      <c r="O139" s="252"/>
      <c r="P139"/>
      <c r="Q139" s="251"/>
      <c r="R139" s="253"/>
    </row>
    <row r="140" spans="1:18" s="303" customFormat="1" ht="20.100000000000001" hidden="1" customHeight="1" x14ac:dyDescent="0.2">
      <c r="A140" s="240">
        <v>74</v>
      </c>
      <c r="B140" s="241" t="s">
        <v>403</v>
      </c>
      <c r="C140" s="242" t="s">
        <v>426</v>
      </c>
      <c r="D140" s="242" t="s">
        <v>438</v>
      </c>
      <c r="E140" s="241">
        <v>55368.901324037819</v>
      </c>
      <c r="F140" s="242">
        <v>55323.576489592429</v>
      </c>
      <c r="G140" s="243" t="s">
        <v>969</v>
      </c>
      <c r="H140" s="243">
        <v>47.859499999999997</v>
      </c>
      <c r="I140" s="240" t="s">
        <v>429</v>
      </c>
      <c r="J140" s="243" t="s">
        <v>89</v>
      </c>
      <c r="K140" s="243" t="s">
        <v>89</v>
      </c>
      <c r="M140" s="301"/>
      <c r="N140" s="330"/>
      <c r="O140" s="252"/>
      <c r="P140"/>
      <c r="Q140" s="251"/>
      <c r="R140" s="253"/>
    </row>
    <row r="141" spans="1:18" s="303" customFormat="1" ht="20.100000000000001" hidden="1" customHeight="1" x14ac:dyDescent="0.2">
      <c r="A141" s="240">
        <v>75</v>
      </c>
      <c r="B141" s="241" t="s">
        <v>403</v>
      </c>
      <c r="C141" s="242" t="s">
        <v>426</v>
      </c>
      <c r="D141" s="242" t="s">
        <v>438</v>
      </c>
      <c r="E141" s="241">
        <v>55323.576489592429</v>
      </c>
      <c r="F141" s="242">
        <v>55299.53764172463</v>
      </c>
      <c r="G141" s="243" t="s">
        <v>967</v>
      </c>
      <c r="H141" s="243">
        <v>21.2087</v>
      </c>
      <c r="I141" s="240" t="s">
        <v>429</v>
      </c>
      <c r="J141" s="243" t="s">
        <v>975</v>
      </c>
      <c r="K141" s="243" t="s">
        <v>971</v>
      </c>
      <c r="M141" s="301"/>
      <c r="N141" s="330"/>
      <c r="O141" s="252"/>
      <c r="P141"/>
      <c r="Q141" s="251"/>
      <c r="R141" s="253"/>
    </row>
    <row r="142" spans="1:18" s="303" customFormat="1" ht="20.100000000000001" hidden="1" customHeight="1" x14ac:dyDescent="0.2">
      <c r="A142" s="240">
        <v>76</v>
      </c>
      <c r="B142" s="241" t="s">
        <v>403</v>
      </c>
      <c r="C142" s="242" t="s">
        <v>426</v>
      </c>
      <c r="D142" s="242" t="s">
        <v>438</v>
      </c>
      <c r="E142" s="241">
        <v>54305.022629315346</v>
      </c>
      <c r="F142" s="242">
        <v>54091.88390009979</v>
      </c>
      <c r="G142" s="243" t="s">
        <v>967</v>
      </c>
      <c r="H142" s="243">
        <v>218.0308</v>
      </c>
      <c r="I142" s="240" t="s">
        <v>429</v>
      </c>
      <c r="J142" s="243" t="s">
        <v>976</v>
      </c>
      <c r="K142" s="243" t="s">
        <v>971</v>
      </c>
      <c r="M142" s="301"/>
      <c r="N142" s="330"/>
      <c r="O142" s="252"/>
      <c r="P142"/>
      <c r="Q142" s="251"/>
      <c r="R142" s="253"/>
    </row>
    <row r="143" spans="1:18" s="303" customFormat="1" ht="20.100000000000001" hidden="1" customHeight="1" x14ac:dyDescent="0.2">
      <c r="A143" s="240">
        <v>77</v>
      </c>
      <c r="B143" s="241" t="s">
        <v>403</v>
      </c>
      <c r="C143" s="242" t="s">
        <v>426</v>
      </c>
      <c r="D143" s="242" t="s">
        <v>438</v>
      </c>
      <c r="E143" s="241">
        <v>52268.879434717666</v>
      </c>
      <c r="F143" s="242">
        <v>52192.228748835631</v>
      </c>
      <c r="G143" s="243" t="s">
        <v>967</v>
      </c>
      <c r="H143" s="243">
        <v>71.516599999999997</v>
      </c>
      <c r="I143" s="240" t="s">
        <v>429</v>
      </c>
      <c r="J143" s="243" t="s">
        <v>976</v>
      </c>
      <c r="K143" s="243" t="s">
        <v>971</v>
      </c>
      <c r="M143" s="301"/>
      <c r="N143" s="330"/>
      <c r="O143" s="252"/>
      <c r="P143"/>
      <c r="Q143" s="251"/>
      <c r="R143" s="253"/>
    </row>
    <row r="144" spans="1:18" s="303" customFormat="1" ht="20.100000000000001" hidden="1" customHeight="1" x14ac:dyDescent="0.2">
      <c r="A144" s="240">
        <v>78</v>
      </c>
      <c r="B144" s="241" t="s">
        <v>403</v>
      </c>
      <c r="C144" s="242" t="s">
        <v>426</v>
      </c>
      <c r="D144" s="242" t="s">
        <v>438</v>
      </c>
      <c r="E144" s="241">
        <v>52158.669561820076</v>
      </c>
      <c r="F144" s="242">
        <v>52092.213689072654</v>
      </c>
      <c r="G144" s="243" t="s">
        <v>967</v>
      </c>
      <c r="H144" s="243">
        <v>65.7166</v>
      </c>
      <c r="I144" s="240" t="s">
        <v>429</v>
      </c>
      <c r="J144" s="243" t="s">
        <v>971</v>
      </c>
      <c r="K144" s="243" t="s">
        <v>971</v>
      </c>
      <c r="M144" s="301"/>
      <c r="N144" s="330"/>
      <c r="O144" s="252"/>
      <c r="P144"/>
      <c r="Q144" s="251"/>
      <c r="R144" s="253"/>
    </row>
    <row r="145" spans="1:18" s="303" customFormat="1" ht="20.100000000000001" hidden="1" customHeight="1" x14ac:dyDescent="0.2">
      <c r="A145" s="240">
        <v>79</v>
      </c>
      <c r="B145" s="241" t="s">
        <v>403</v>
      </c>
      <c r="C145" s="242" t="s">
        <v>426</v>
      </c>
      <c r="D145" s="242" t="s">
        <v>438</v>
      </c>
      <c r="E145" s="241">
        <v>50675.054065159376</v>
      </c>
      <c r="F145" s="242">
        <v>50641.928867957598</v>
      </c>
      <c r="G145" s="243" t="s">
        <v>967</v>
      </c>
      <c r="H145" s="243">
        <v>37.547699999999999</v>
      </c>
      <c r="I145" s="240" t="s">
        <v>429</v>
      </c>
      <c r="J145" s="243" t="s">
        <v>971</v>
      </c>
      <c r="K145" s="243" t="s">
        <v>975</v>
      </c>
      <c r="M145" s="301"/>
      <c r="N145" s="330"/>
      <c r="O145" s="252"/>
      <c r="P145"/>
      <c r="Q145" s="251"/>
      <c r="R145" s="253"/>
    </row>
    <row r="146" spans="1:18" s="303" customFormat="1" ht="20.100000000000001" hidden="1" customHeight="1" x14ac:dyDescent="0.2">
      <c r="A146" s="240">
        <v>80</v>
      </c>
      <c r="B146" s="241" t="s">
        <v>403</v>
      </c>
      <c r="C146" s="242" t="s">
        <v>426</v>
      </c>
      <c r="D146" s="242" t="s">
        <v>438</v>
      </c>
      <c r="E146" s="241">
        <v>50641.928867957598</v>
      </c>
      <c r="F146" s="242">
        <v>50342.337907239584</v>
      </c>
      <c r="G146" s="243" t="s">
        <v>969</v>
      </c>
      <c r="H146" s="243">
        <v>291.38740000000001</v>
      </c>
      <c r="I146" s="240" t="s">
        <v>429</v>
      </c>
      <c r="J146" s="243" t="s">
        <v>89</v>
      </c>
      <c r="K146" s="243" t="s">
        <v>89</v>
      </c>
      <c r="M146" s="301"/>
      <c r="N146" s="330"/>
      <c r="O146" s="252"/>
      <c r="P146"/>
      <c r="Q146" s="251"/>
      <c r="R146" s="253"/>
    </row>
    <row r="147" spans="1:18" s="303" customFormat="1" ht="20.100000000000001" hidden="1" customHeight="1" x14ac:dyDescent="0.2">
      <c r="A147" s="240">
        <v>81</v>
      </c>
      <c r="B147" s="241" t="s">
        <v>403</v>
      </c>
      <c r="C147" s="242" t="s">
        <v>426</v>
      </c>
      <c r="D147" s="242" t="s">
        <v>438</v>
      </c>
      <c r="E147" s="241">
        <v>50342.337907239584</v>
      </c>
      <c r="F147" s="242">
        <v>50309.06788793992</v>
      </c>
      <c r="G147" s="243" t="s">
        <v>967</v>
      </c>
      <c r="H147" s="243">
        <v>38.334299999999999</v>
      </c>
      <c r="I147" s="240" t="s">
        <v>429</v>
      </c>
      <c r="J147" s="243" t="s">
        <v>972</v>
      </c>
      <c r="K147" s="243" t="s">
        <v>971</v>
      </c>
      <c r="M147" s="301"/>
      <c r="N147" s="330"/>
      <c r="O147" s="252"/>
      <c r="P147"/>
      <c r="Q147" s="251"/>
      <c r="R147" s="253"/>
    </row>
    <row r="148" spans="1:18" s="303" customFormat="1" ht="20.100000000000001" hidden="1" customHeight="1" x14ac:dyDescent="0.2">
      <c r="A148" s="240">
        <v>82</v>
      </c>
      <c r="B148" s="241" t="s">
        <v>403</v>
      </c>
      <c r="C148" s="242" t="s">
        <v>426</v>
      </c>
      <c r="D148" s="242" t="s">
        <v>438</v>
      </c>
      <c r="E148" s="241">
        <v>50057.325972798579</v>
      </c>
      <c r="F148" s="242">
        <v>49976.303232809398</v>
      </c>
      <c r="G148" s="243" t="s">
        <v>967</v>
      </c>
      <c r="H148" s="243">
        <v>88.292500000000004</v>
      </c>
      <c r="I148" s="240" t="s">
        <v>429</v>
      </c>
      <c r="J148" s="243" t="s">
        <v>976</v>
      </c>
      <c r="K148" s="243" t="s">
        <v>971</v>
      </c>
      <c r="M148" s="301"/>
      <c r="N148" s="330"/>
      <c r="O148" s="252"/>
      <c r="P148"/>
      <c r="Q148" s="251"/>
      <c r="R148" s="253"/>
    </row>
    <row r="149" spans="1:18" s="303" customFormat="1" ht="20.100000000000001" hidden="1" customHeight="1" x14ac:dyDescent="0.2">
      <c r="A149" s="240">
        <v>83</v>
      </c>
      <c r="B149" s="241" t="s">
        <v>403</v>
      </c>
      <c r="C149" s="242" t="s">
        <v>426</v>
      </c>
      <c r="D149" s="242" t="s">
        <v>438</v>
      </c>
      <c r="E149" s="241">
        <v>48123.896838762819</v>
      </c>
      <c r="F149" s="242">
        <v>48049.287057357127</v>
      </c>
      <c r="G149" s="243" t="s">
        <v>967</v>
      </c>
      <c r="H149" s="243">
        <v>85.18</v>
      </c>
      <c r="I149" s="240" t="s">
        <v>429</v>
      </c>
      <c r="J149" s="243" t="s">
        <v>971</v>
      </c>
      <c r="K149" s="243" t="s">
        <v>971</v>
      </c>
      <c r="M149" s="301"/>
      <c r="N149" s="330"/>
      <c r="O149" s="252"/>
      <c r="P149"/>
      <c r="Q149" s="251"/>
      <c r="R149" s="253"/>
    </row>
    <row r="150" spans="1:18" s="303" customFormat="1" ht="20.100000000000001" hidden="1" customHeight="1" x14ac:dyDescent="0.2">
      <c r="A150" s="240">
        <v>84</v>
      </c>
      <c r="B150" s="241" t="s">
        <v>403</v>
      </c>
      <c r="C150" s="242" t="s">
        <v>426</v>
      </c>
      <c r="D150" s="242" t="s">
        <v>438</v>
      </c>
      <c r="E150" s="241">
        <v>47113.242204646289</v>
      </c>
      <c r="F150" s="242">
        <v>47029.588146490445</v>
      </c>
      <c r="G150" s="243" t="s">
        <v>967</v>
      </c>
      <c r="H150" s="243">
        <v>91.4315</v>
      </c>
      <c r="I150" s="240" t="s">
        <v>429</v>
      </c>
      <c r="J150" s="243" t="s">
        <v>968</v>
      </c>
      <c r="K150" s="243" t="s">
        <v>971</v>
      </c>
      <c r="M150" s="301"/>
      <c r="N150" s="330"/>
      <c r="O150" s="252"/>
      <c r="P150"/>
      <c r="Q150" s="251"/>
      <c r="R150" s="253"/>
    </row>
    <row r="151" spans="1:18" s="303" customFormat="1" ht="20.100000000000001" hidden="1" customHeight="1" x14ac:dyDescent="0.2">
      <c r="A151" s="240">
        <v>85</v>
      </c>
      <c r="B151" s="241" t="s">
        <v>403</v>
      </c>
      <c r="C151" s="242" t="s">
        <v>426</v>
      </c>
      <c r="D151" s="242" t="s">
        <v>438</v>
      </c>
      <c r="E151" s="241">
        <v>46403.304998448424</v>
      </c>
      <c r="F151" s="242">
        <v>46170.861573197799</v>
      </c>
      <c r="G151" s="243" t="s">
        <v>967</v>
      </c>
      <c r="H151" s="243">
        <v>237.14949999999999</v>
      </c>
      <c r="I151" s="240" t="s">
        <v>429</v>
      </c>
      <c r="J151" s="243" t="s">
        <v>968</v>
      </c>
      <c r="K151" s="243" t="s">
        <v>971</v>
      </c>
      <c r="M151" s="301"/>
      <c r="N151" s="330"/>
      <c r="O151" s="252"/>
      <c r="P151"/>
      <c r="Q151" s="251"/>
      <c r="R151" s="253"/>
    </row>
    <row r="152" spans="1:18" s="303" customFormat="1" ht="20.100000000000001" hidden="1" customHeight="1" x14ac:dyDescent="0.2">
      <c r="A152" s="240">
        <v>86</v>
      </c>
      <c r="B152" s="241" t="s">
        <v>403</v>
      </c>
      <c r="C152" s="242" t="s">
        <v>426</v>
      </c>
      <c r="D152" s="242" t="s">
        <v>438</v>
      </c>
      <c r="E152" s="241">
        <v>46081.566858062077</v>
      </c>
      <c r="F152" s="242">
        <v>46038.316810391618</v>
      </c>
      <c r="G152" s="243" t="s">
        <v>967</v>
      </c>
      <c r="H152" s="243">
        <v>39.870600000000003</v>
      </c>
      <c r="I152" s="240" t="s">
        <v>429</v>
      </c>
      <c r="J152" s="243" t="s">
        <v>971</v>
      </c>
      <c r="K152" s="243" t="s">
        <v>971</v>
      </c>
      <c r="M152" s="301"/>
      <c r="N152" s="330"/>
      <c r="O152" s="252"/>
      <c r="P152"/>
      <c r="Q152" s="251"/>
      <c r="R152" s="253"/>
    </row>
    <row r="153" spans="1:18" s="303" customFormat="1" ht="20.100000000000001" hidden="1" customHeight="1" x14ac:dyDescent="0.2">
      <c r="A153" s="240">
        <v>87</v>
      </c>
      <c r="B153" s="241" t="s">
        <v>403</v>
      </c>
      <c r="C153" s="242" t="s">
        <v>426</v>
      </c>
      <c r="D153" s="242" t="s">
        <v>438</v>
      </c>
      <c r="E153" s="241">
        <v>45851.868149290851</v>
      </c>
      <c r="F153" s="242">
        <v>45715.143528678505</v>
      </c>
      <c r="G153" s="243" t="s">
        <v>967</v>
      </c>
      <c r="H153" s="243">
        <v>139.66149999999999</v>
      </c>
      <c r="I153" s="240" t="s">
        <v>429</v>
      </c>
      <c r="J153" s="243" t="s">
        <v>971</v>
      </c>
      <c r="K153" s="243" t="s">
        <v>971</v>
      </c>
      <c r="M153" s="301"/>
      <c r="N153" s="330"/>
      <c r="O153" s="252"/>
      <c r="P153"/>
      <c r="Q153" s="251"/>
      <c r="R153" s="253"/>
    </row>
    <row r="154" spans="1:18" s="303" customFormat="1" ht="20.100000000000001" hidden="1" customHeight="1" x14ac:dyDescent="0.2">
      <c r="A154" s="240">
        <v>88</v>
      </c>
      <c r="B154" s="241" t="s">
        <v>403</v>
      </c>
      <c r="C154" s="242" t="s">
        <v>426</v>
      </c>
      <c r="D154" s="242" t="s">
        <v>438</v>
      </c>
      <c r="E154" s="241">
        <v>45538.901324032908</v>
      </c>
      <c r="F154" s="242">
        <v>45529.193733486063</v>
      </c>
      <c r="G154" s="243" t="s">
        <v>967</v>
      </c>
      <c r="H154" s="243">
        <v>12.0953</v>
      </c>
      <c r="I154" s="240" t="s">
        <v>429</v>
      </c>
      <c r="J154" s="243" t="s">
        <v>968</v>
      </c>
      <c r="K154" s="243" t="s">
        <v>971</v>
      </c>
      <c r="M154" s="301"/>
      <c r="N154" s="330"/>
      <c r="O154" s="252"/>
      <c r="P154"/>
      <c r="Q154" s="251"/>
      <c r="R154" s="253"/>
    </row>
    <row r="155" spans="1:18" s="303" customFormat="1" ht="20.100000000000001" hidden="1" customHeight="1" x14ac:dyDescent="0.2">
      <c r="A155" s="240">
        <v>89</v>
      </c>
      <c r="B155" s="241" t="s">
        <v>403</v>
      </c>
      <c r="C155" s="242" t="s">
        <v>426</v>
      </c>
      <c r="D155" s="242" t="s">
        <v>438</v>
      </c>
      <c r="E155" s="241">
        <v>45529.193733486063</v>
      </c>
      <c r="F155" s="242">
        <v>45496.018021719785</v>
      </c>
      <c r="G155" s="243" t="s">
        <v>969</v>
      </c>
      <c r="H155" s="243">
        <v>36.234999999999999</v>
      </c>
      <c r="I155" s="240" t="s">
        <v>429</v>
      </c>
      <c r="J155" s="243" t="s">
        <v>89</v>
      </c>
      <c r="K155" s="243" t="s">
        <v>89</v>
      </c>
      <c r="M155" s="301"/>
      <c r="N155" s="330"/>
      <c r="O155" s="252"/>
      <c r="P155"/>
      <c r="Q155" s="251"/>
      <c r="R155" s="253"/>
    </row>
    <row r="156" spans="1:18" s="303" customFormat="1" ht="20.100000000000001" hidden="1" customHeight="1" x14ac:dyDescent="0.2">
      <c r="A156" s="240">
        <v>90</v>
      </c>
      <c r="B156" s="241" t="s">
        <v>403</v>
      </c>
      <c r="C156" s="242" t="s">
        <v>426</v>
      </c>
      <c r="D156" s="242" t="s">
        <v>438</v>
      </c>
      <c r="E156" s="241">
        <v>45486.278086815291</v>
      </c>
      <c r="F156" s="242">
        <v>45472.482080994385</v>
      </c>
      <c r="G156" s="243" t="s">
        <v>967</v>
      </c>
      <c r="H156" s="243">
        <v>10.010999999999999</v>
      </c>
      <c r="I156" s="240" t="s">
        <v>869</v>
      </c>
      <c r="J156" s="243" t="s">
        <v>971</v>
      </c>
      <c r="K156" s="243" t="s">
        <v>968</v>
      </c>
      <c r="M156" s="301"/>
      <c r="N156" s="330"/>
      <c r="O156" s="252"/>
      <c r="P156"/>
      <c r="Q156" s="251"/>
      <c r="R156" s="253"/>
    </row>
    <row r="157" spans="1:18" s="303" customFormat="1" ht="20.100000000000001" hidden="1" customHeight="1" x14ac:dyDescent="0.2">
      <c r="A157" s="240">
        <v>91</v>
      </c>
      <c r="B157" s="241" t="s">
        <v>403</v>
      </c>
      <c r="C157" s="242" t="s">
        <v>426</v>
      </c>
      <c r="D157" s="242" t="s">
        <v>438</v>
      </c>
      <c r="E157" s="241">
        <v>44975.941691476764</v>
      </c>
      <c r="F157" s="242">
        <v>44869.089307614835</v>
      </c>
      <c r="G157" s="243" t="s">
        <v>969</v>
      </c>
      <c r="H157" s="243">
        <v>114.1932</v>
      </c>
      <c r="I157" s="240" t="s">
        <v>429</v>
      </c>
      <c r="J157" s="243" t="s">
        <v>89</v>
      </c>
      <c r="K157" s="243" t="s">
        <v>89</v>
      </c>
      <c r="M157" s="301"/>
      <c r="N157" s="330"/>
      <c r="O157" s="252"/>
      <c r="P157"/>
      <c r="Q157" s="251"/>
      <c r="R157" s="253"/>
    </row>
    <row r="158" spans="1:18" s="303" customFormat="1" ht="20.100000000000001" hidden="1" customHeight="1" x14ac:dyDescent="0.2">
      <c r="A158" s="240">
        <v>92</v>
      </c>
      <c r="B158" s="241" t="s">
        <v>403</v>
      </c>
      <c r="C158" s="242" t="s">
        <v>426</v>
      </c>
      <c r="D158" s="242" t="s">
        <v>438</v>
      </c>
      <c r="E158" s="241">
        <v>44869.089307614835</v>
      </c>
      <c r="F158" s="242">
        <v>44846.310874660296</v>
      </c>
      <c r="G158" s="243" t="s">
        <v>967</v>
      </c>
      <c r="H158" s="243">
        <v>15.881500000000001</v>
      </c>
      <c r="I158" s="240" t="s">
        <v>429</v>
      </c>
      <c r="J158" s="243" t="s">
        <v>971</v>
      </c>
      <c r="K158" s="243" t="s">
        <v>968</v>
      </c>
      <c r="M158" s="301"/>
      <c r="N158" s="330"/>
      <c r="O158" s="252"/>
      <c r="P158"/>
      <c r="Q158" s="251"/>
      <c r="R158" s="253"/>
    </row>
    <row r="159" spans="1:18" s="303" customFormat="1" ht="20.100000000000001" hidden="1" customHeight="1" x14ac:dyDescent="0.2">
      <c r="A159" s="240">
        <v>93</v>
      </c>
      <c r="B159" s="241" t="s">
        <v>403</v>
      </c>
      <c r="C159" s="242" t="s">
        <v>426</v>
      </c>
      <c r="D159" s="242" t="s">
        <v>438</v>
      </c>
      <c r="E159" s="241">
        <v>42772.38233472201</v>
      </c>
      <c r="F159" s="242">
        <v>42720.426100772536</v>
      </c>
      <c r="G159" s="243" t="s">
        <v>967</v>
      </c>
      <c r="H159" s="243">
        <v>49.687600000000003</v>
      </c>
      <c r="I159" s="240" t="s">
        <v>429</v>
      </c>
      <c r="J159" s="243" t="s">
        <v>968</v>
      </c>
      <c r="K159" s="243" t="s">
        <v>971</v>
      </c>
      <c r="M159" s="301"/>
      <c r="N159" s="330"/>
      <c r="O159" s="252"/>
      <c r="P159"/>
      <c r="Q159" s="251"/>
      <c r="R159" s="253"/>
    </row>
    <row r="160" spans="1:18" s="303" customFormat="1" ht="20.100000000000001" hidden="1" customHeight="1" x14ac:dyDescent="0.2">
      <c r="A160" s="240">
        <v>94</v>
      </c>
      <c r="B160" s="241" t="s">
        <v>403</v>
      </c>
      <c r="C160" s="242" t="s">
        <v>426</v>
      </c>
      <c r="D160" s="242" t="s">
        <v>438</v>
      </c>
      <c r="E160" s="241">
        <v>39756.868749981273</v>
      </c>
      <c r="F160" s="242">
        <v>39610.280603487408</v>
      </c>
      <c r="G160" s="243" t="s">
        <v>967</v>
      </c>
      <c r="H160" s="243">
        <v>151.03380000000001</v>
      </c>
      <c r="I160" s="240" t="s">
        <v>429</v>
      </c>
      <c r="J160" s="243" t="s">
        <v>971</v>
      </c>
      <c r="K160" s="243" t="s">
        <v>971</v>
      </c>
      <c r="M160" s="301"/>
      <c r="N160" s="330"/>
      <c r="O160" s="252"/>
      <c r="P160"/>
      <c r="Q160" s="251"/>
      <c r="R160" s="253"/>
    </row>
    <row r="161" spans="1:18" s="303" customFormat="1" ht="20.100000000000001" hidden="1" customHeight="1" x14ac:dyDescent="0.2">
      <c r="A161" s="240">
        <v>95</v>
      </c>
      <c r="B161" s="241" t="s">
        <v>403</v>
      </c>
      <c r="C161" s="242" t="s">
        <v>426</v>
      </c>
      <c r="D161" s="242" t="s">
        <v>438</v>
      </c>
      <c r="E161" s="241">
        <v>38513.837804523057</v>
      </c>
      <c r="F161" s="242">
        <v>38404.900431023983</v>
      </c>
      <c r="G161" s="243" t="s">
        <v>967</v>
      </c>
      <c r="H161" s="243">
        <v>109.59829999999999</v>
      </c>
      <c r="I161" s="240" t="s">
        <v>429</v>
      </c>
      <c r="J161" s="243" t="s">
        <v>968</v>
      </c>
      <c r="K161" s="243" t="s">
        <v>971</v>
      </c>
      <c r="M161" s="301"/>
      <c r="N161" s="330"/>
      <c r="O161" s="252"/>
      <c r="P161"/>
      <c r="Q161" s="251"/>
      <c r="R161" s="253"/>
    </row>
    <row r="162" spans="1:18" s="303" customFormat="1" ht="20.100000000000001" hidden="1" customHeight="1" x14ac:dyDescent="0.2">
      <c r="A162" s="240">
        <v>96</v>
      </c>
      <c r="B162" s="241" t="s">
        <v>403</v>
      </c>
      <c r="C162" s="242" t="s">
        <v>426</v>
      </c>
      <c r="D162" s="242" t="s">
        <v>438</v>
      </c>
      <c r="E162" s="241">
        <v>36632.470689727437</v>
      </c>
      <c r="F162" s="242">
        <v>36591.42801583992</v>
      </c>
      <c r="G162" s="243" t="s">
        <v>967</v>
      </c>
      <c r="H162" s="243">
        <v>37.405500000000004</v>
      </c>
      <c r="I162" s="240" t="s">
        <v>429</v>
      </c>
      <c r="J162" s="243" t="s">
        <v>971</v>
      </c>
      <c r="K162" s="243" t="s">
        <v>972</v>
      </c>
      <c r="M162" s="301"/>
      <c r="N162" s="330"/>
      <c r="O162" s="252"/>
      <c r="P162"/>
      <c r="Q162" s="251"/>
      <c r="R162" s="253"/>
    </row>
    <row r="163" spans="1:18" s="303" customFormat="1" ht="20.100000000000001" hidden="1" customHeight="1" x14ac:dyDescent="0.2">
      <c r="A163" s="240">
        <v>97</v>
      </c>
      <c r="B163" s="241" t="s">
        <v>403</v>
      </c>
      <c r="C163" s="242" t="s">
        <v>426</v>
      </c>
      <c r="D163" s="242" t="s">
        <v>438</v>
      </c>
      <c r="E163" s="241">
        <v>36591.42801583992</v>
      </c>
      <c r="F163" s="242">
        <v>36559.303232807943</v>
      </c>
      <c r="G163" s="243" t="s">
        <v>969</v>
      </c>
      <c r="H163" s="243">
        <v>37.586500000000001</v>
      </c>
      <c r="I163" s="240" t="s">
        <v>429</v>
      </c>
      <c r="J163" s="243" t="s">
        <v>89</v>
      </c>
      <c r="K163" s="243" t="s">
        <v>89</v>
      </c>
      <c r="M163" s="301"/>
      <c r="N163" s="330"/>
      <c r="O163" s="252"/>
      <c r="P163"/>
      <c r="Q163" s="251"/>
      <c r="R163" s="253"/>
    </row>
    <row r="164" spans="1:18" s="303" customFormat="1" ht="20.100000000000001" hidden="1" customHeight="1" x14ac:dyDescent="0.2">
      <c r="A164" s="240">
        <v>98</v>
      </c>
      <c r="B164" s="241" t="s">
        <v>403</v>
      </c>
      <c r="C164" s="242" t="s">
        <v>426</v>
      </c>
      <c r="D164" s="242" t="s">
        <v>438</v>
      </c>
      <c r="E164" s="241">
        <v>36558.668089930834</v>
      </c>
      <c r="F164" s="242">
        <v>36527.551939586388</v>
      </c>
      <c r="G164" s="243" t="s">
        <v>967</v>
      </c>
      <c r="H164" s="243">
        <v>30.224599999999999</v>
      </c>
      <c r="I164" s="240" t="s">
        <v>429</v>
      </c>
      <c r="J164" s="243" t="s">
        <v>971</v>
      </c>
      <c r="K164" s="243" t="s">
        <v>972</v>
      </c>
      <c r="M164" s="301"/>
      <c r="N164" s="330"/>
      <c r="O164" s="252"/>
      <c r="P164"/>
      <c r="Q164" s="251"/>
      <c r="R164" s="253"/>
    </row>
    <row r="165" spans="1:18" s="303" customFormat="1" ht="20.100000000000001" hidden="1" customHeight="1" x14ac:dyDescent="0.2">
      <c r="A165" s="240">
        <v>1</v>
      </c>
      <c r="B165" s="241" t="s">
        <v>404</v>
      </c>
      <c r="C165" s="242" t="s">
        <v>426</v>
      </c>
      <c r="D165" s="242" t="s">
        <v>427</v>
      </c>
      <c r="E165" s="241">
        <v>1211.4934785446917</v>
      </c>
      <c r="F165" s="242">
        <v>1301.3349138466936</v>
      </c>
      <c r="G165" s="243" t="s">
        <v>967</v>
      </c>
      <c r="H165" s="243">
        <v>97.2</v>
      </c>
      <c r="I165" s="240" t="s">
        <v>429</v>
      </c>
      <c r="J165" s="243" t="s">
        <v>971</v>
      </c>
      <c r="K165" s="243" t="s">
        <v>971</v>
      </c>
      <c r="M165" s="301"/>
      <c r="N165" s="330"/>
      <c r="O165" s="252"/>
      <c r="P165"/>
      <c r="Q165" s="251"/>
      <c r="R165" s="253"/>
    </row>
    <row r="166" spans="1:18" s="303" customFormat="1" ht="20.100000000000001" hidden="1" customHeight="1" x14ac:dyDescent="0.2">
      <c r="A166" s="240">
        <v>2</v>
      </c>
      <c r="B166" s="241" t="s">
        <v>404</v>
      </c>
      <c r="C166" s="242" t="s">
        <v>426</v>
      </c>
      <c r="D166" s="242" t="s">
        <v>427</v>
      </c>
      <c r="E166" s="241">
        <v>4392.1667009008752</v>
      </c>
      <c r="F166" s="242">
        <v>4405.0271551762416</v>
      </c>
      <c r="G166" s="243" t="s">
        <v>967</v>
      </c>
      <c r="H166" s="243">
        <v>14.708600000000001</v>
      </c>
      <c r="I166" s="240" t="s">
        <v>869</v>
      </c>
      <c r="J166" s="243" t="s">
        <v>971</v>
      </c>
      <c r="K166" s="243" t="s">
        <v>971</v>
      </c>
      <c r="M166" s="301"/>
      <c r="N166" s="330"/>
      <c r="O166" s="252"/>
      <c r="P166"/>
      <c r="Q166" s="251"/>
      <c r="R166" s="253"/>
    </row>
    <row r="167" spans="1:18" s="303" customFormat="1" ht="20.100000000000001" hidden="1" customHeight="1" x14ac:dyDescent="0.2">
      <c r="A167" s="240">
        <v>3</v>
      </c>
      <c r="B167" s="241" t="s">
        <v>404</v>
      </c>
      <c r="C167" s="242" t="s">
        <v>426</v>
      </c>
      <c r="D167" s="242" t="s">
        <v>427</v>
      </c>
      <c r="E167" s="241">
        <v>4421.1255875974221</v>
      </c>
      <c r="F167" s="242">
        <v>4442.9864837111409</v>
      </c>
      <c r="G167" s="243" t="s">
        <v>967</v>
      </c>
      <c r="H167" s="243">
        <v>23.287199999999999</v>
      </c>
      <c r="I167" s="240" t="s">
        <v>429</v>
      </c>
      <c r="J167" s="243" t="s">
        <v>968</v>
      </c>
      <c r="K167" s="243" t="s">
        <v>971</v>
      </c>
      <c r="M167" s="301"/>
      <c r="N167" s="330"/>
      <c r="O167" s="252"/>
      <c r="P167"/>
      <c r="Q167" s="251"/>
      <c r="R167" s="253"/>
    </row>
    <row r="168" spans="1:18" s="303" customFormat="1" ht="20.100000000000001" hidden="1" customHeight="1" x14ac:dyDescent="0.2">
      <c r="A168" s="240">
        <v>4</v>
      </c>
      <c r="B168" s="241" t="s">
        <v>404</v>
      </c>
      <c r="C168" s="242" t="s">
        <v>426</v>
      </c>
      <c r="D168" s="242" t="s">
        <v>427</v>
      </c>
      <c r="E168" s="241">
        <v>12406.475695534335</v>
      </c>
      <c r="F168" s="242">
        <v>12395.475695534164</v>
      </c>
      <c r="G168" s="243" t="s">
        <v>970</v>
      </c>
      <c r="H168" s="243">
        <v>12.3749</v>
      </c>
      <c r="I168" s="240" t="s">
        <v>429</v>
      </c>
      <c r="J168" s="243" t="s">
        <v>89</v>
      </c>
      <c r="K168" s="243" t="s">
        <v>89</v>
      </c>
      <c r="M168" s="301"/>
      <c r="N168" s="330"/>
      <c r="O168" s="252"/>
      <c r="P168"/>
      <c r="Q168" s="251"/>
      <c r="R168" s="253"/>
    </row>
    <row r="169" spans="1:18" s="303" customFormat="1" ht="20.100000000000001" hidden="1" customHeight="1" x14ac:dyDescent="0.2">
      <c r="A169" s="240">
        <v>5</v>
      </c>
      <c r="B169" s="241" t="s">
        <v>404</v>
      </c>
      <c r="C169" s="242" t="s">
        <v>426</v>
      </c>
      <c r="D169" s="242" t="s">
        <v>427</v>
      </c>
      <c r="E169" s="241">
        <v>13118.874969338238</v>
      </c>
      <c r="F169" s="242">
        <v>13108.709750247581</v>
      </c>
      <c r="G169" s="243" t="s">
        <v>966</v>
      </c>
      <c r="H169" s="243">
        <v>10.6012</v>
      </c>
      <c r="I169" s="240" t="s">
        <v>429</v>
      </c>
      <c r="J169" s="243" t="s">
        <v>89</v>
      </c>
      <c r="K169" s="243" t="s">
        <v>89</v>
      </c>
      <c r="M169" s="301"/>
      <c r="N169" s="330"/>
      <c r="O169" s="252"/>
      <c r="P169"/>
      <c r="Q169" s="251"/>
      <c r="R169" s="253"/>
    </row>
    <row r="170" spans="1:18" s="303" customFormat="1" ht="20.100000000000001" hidden="1" customHeight="1" x14ac:dyDescent="0.2">
      <c r="A170" s="240">
        <v>6</v>
      </c>
      <c r="B170" s="241" t="s">
        <v>404</v>
      </c>
      <c r="C170" s="242" t="s">
        <v>426</v>
      </c>
      <c r="D170" s="242" t="s">
        <v>427</v>
      </c>
      <c r="E170" s="241">
        <v>18990.959451137172</v>
      </c>
      <c r="F170" s="242">
        <v>19013.386458978857</v>
      </c>
      <c r="G170" s="243" t="s">
        <v>967</v>
      </c>
      <c r="H170" s="243">
        <v>29.418600000000001</v>
      </c>
      <c r="I170" s="240" t="s">
        <v>429</v>
      </c>
      <c r="J170" s="243" t="s">
        <v>968</v>
      </c>
      <c r="K170" s="243" t="s">
        <v>968</v>
      </c>
      <c r="M170" s="301"/>
      <c r="N170" s="330"/>
      <c r="O170" s="252"/>
      <c r="P170"/>
      <c r="Q170" s="251"/>
      <c r="R170" s="253"/>
    </row>
    <row r="171" spans="1:18" s="303" customFormat="1" ht="20.100000000000001" hidden="1" customHeight="1" x14ac:dyDescent="0.2">
      <c r="A171" s="240">
        <v>7</v>
      </c>
      <c r="B171" s="241" t="s">
        <v>404</v>
      </c>
      <c r="C171" s="242" t="s">
        <v>426</v>
      </c>
      <c r="D171" s="242" t="s">
        <v>427</v>
      </c>
      <c r="E171" s="241">
        <v>18996.018021707423</v>
      </c>
      <c r="F171" s="242">
        <v>19003.339368949262</v>
      </c>
      <c r="G171" s="243" t="s">
        <v>966</v>
      </c>
      <c r="H171" s="243">
        <v>13.4711</v>
      </c>
      <c r="I171" s="240" t="s">
        <v>429</v>
      </c>
      <c r="J171" s="243" t="s">
        <v>89</v>
      </c>
      <c r="K171" s="243" t="s">
        <v>89</v>
      </c>
      <c r="M171" s="301"/>
      <c r="N171" s="330"/>
      <c r="O171" s="252"/>
      <c r="P171"/>
      <c r="Q171" s="251"/>
      <c r="R171" s="253"/>
    </row>
    <row r="172" spans="1:18" s="303" customFormat="1" ht="20.100000000000001" hidden="1" customHeight="1" x14ac:dyDescent="0.2">
      <c r="A172" s="240">
        <v>8</v>
      </c>
      <c r="B172" s="241" t="s">
        <v>404</v>
      </c>
      <c r="C172" s="242" t="s">
        <v>426</v>
      </c>
      <c r="D172" s="242" t="s">
        <v>427</v>
      </c>
      <c r="E172" s="241">
        <v>29685.334903556712</v>
      </c>
      <c r="F172" s="242">
        <v>29482.272794577479</v>
      </c>
      <c r="G172" s="243" t="s">
        <v>967</v>
      </c>
      <c r="H172" s="243">
        <v>202.04759999999999</v>
      </c>
      <c r="I172" s="240" t="s">
        <v>429</v>
      </c>
      <c r="J172" s="243" t="s">
        <v>968</v>
      </c>
      <c r="K172" s="243" t="s">
        <v>968</v>
      </c>
      <c r="M172" s="301"/>
      <c r="N172" s="330"/>
      <c r="O172" s="252"/>
      <c r="P172"/>
      <c r="Q172" s="251"/>
      <c r="R172" s="253"/>
    </row>
    <row r="173" spans="1:18" s="303" customFormat="1" ht="20.100000000000001" hidden="1" customHeight="1" x14ac:dyDescent="0.2">
      <c r="A173" s="240">
        <v>9</v>
      </c>
      <c r="B173" s="241" t="s">
        <v>404</v>
      </c>
      <c r="C173" s="242" t="s">
        <v>426</v>
      </c>
      <c r="D173" s="242" t="s">
        <v>427</v>
      </c>
      <c r="E173" s="241">
        <v>30038.873275843387</v>
      </c>
      <c r="F173" s="242">
        <v>29947.450111042712</v>
      </c>
      <c r="G173" s="243" t="s">
        <v>967</v>
      </c>
      <c r="H173" s="243">
        <v>98.185299999999998</v>
      </c>
      <c r="I173" s="240" t="s">
        <v>429</v>
      </c>
      <c r="J173" s="243" t="s">
        <v>968</v>
      </c>
      <c r="K173" s="243" t="s">
        <v>971</v>
      </c>
      <c r="M173" s="301"/>
      <c r="N173" s="330"/>
      <c r="O173" s="252"/>
      <c r="P173"/>
      <c r="Q173" s="251"/>
      <c r="R173" s="253"/>
    </row>
    <row r="174" spans="1:18" s="303" customFormat="1" ht="20.100000000000001" hidden="1" customHeight="1" x14ac:dyDescent="0.2">
      <c r="A174" s="240">
        <v>10</v>
      </c>
      <c r="B174" s="241" t="s">
        <v>404</v>
      </c>
      <c r="C174" s="242" t="s">
        <v>426</v>
      </c>
      <c r="D174" s="242" t="s">
        <v>427</v>
      </c>
      <c r="E174" s="241">
        <v>30093.28131899302</v>
      </c>
      <c r="F174" s="242">
        <v>30047.112635747591</v>
      </c>
      <c r="G174" s="243" t="s">
        <v>967</v>
      </c>
      <c r="H174" s="243">
        <v>36.573599999999999</v>
      </c>
      <c r="I174" s="240" t="s">
        <v>429</v>
      </c>
      <c r="J174" s="243" t="s">
        <v>971</v>
      </c>
      <c r="K174" s="243" t="s">
        <v>968</v>
      </c>
      <c r="M174" s="301"/>
      <c r="N174" s="330"/>
      <c r="O174" s="252"/>
      <c r="P174"/>
      <c r="Q174" s="251"/>
      <c r="R174" s="253"/>
    </row>
    <row r="175" spans="1:18" s="303" customFormat="1" ht="20.100000000000001" hidden="1" customHeight="1" x14ac:dyDescent="0.2">
      <c r="A175" s="240">
        <v>11</v>
      </c>
      <c r="B175" s="241" t="s">
        <v>404</v>
      </c>
      <c r="C175" s="242" t="s">
        <v>426</v>
      </c>
      <c r="D175" s="242" t="s">
        <v>438</v>
      </c>
      <c r="E175" s="241">
        <v>30084.384698332648</v>
      </c>
      <c r="F175" s="242">
        <v>30054.080734882355</v>
      </c>
      <c r="G175" s="243" t="s">
        <v>967</v>
      </c>
      <c r="H175" s="243">
        <v>34.539299999999997</v>
      </c>
      <c r="I175" s="240" t="s">
        <v>429</v>
      </c>
      <c r="J175" s="243" t="s">
        <v>968</v>
      </c>
      <c r="K175" s="243" t="s">
        <v>968</v>
      </c>
      <c r="M175" s="301"/>
      <c r="N175" s="330"/>
      <c r="O175" s="252"/>
      <c r="P175"/>
      <c r="Q175" s="251"/>
      <c r="R175" s="253"/>
    </row>
    <row r="176" spans="1:18" s="303" customFormat="1" ht="20.100000000000001" hidden="1" customHeight="1" x14ac:dyDescent="0.2">
      <c r="A176" s="240">
        <v>12</v>
      </c>
      <c r="B176" s="241" t="s">
        <v>404</v>
      </c>
      <c r="C176" s="242" t="s">
        <v>426</v>
      </c>
      <c r="D176" s="242" t="s">
        <v>438</v>
      </c>
      <c r="E176" s="241">
        <v>29947.450111042712</v>
      </c>
      <c r="F176" s="242">
        <v>30031.900431019862</v>
      </c>
      <c r="G176" s="243" t="s">
        <v>967</v>
      </c>
      <c r="H176" s="243">
        <v>85.342500000000001</v>
      </c>
      <c r="I176" s="240" t="s">
        <v>429</v>
      </c>
      <c r="J176" s="243" t="s">
        <v>971</v>
      </c>
      <c r="K176" s="243" t="s">
        <v>971</v>
      </c>
      <c r="M176" s="301"/>
      <c r="N176" s="330"/>
      <c r="O176" s="252"/>
      <c r="P176"/>
      <c r="Q176" s="251"/>
      <c r="R176" s="253"/>
    </row>
    <row r="177" spans="1:18" s="303" customFormat="1" ht="20.100000000000001" hidden="1" customHeight="1" x14ac:dyDescent="0.2">
      <c r="A177" s="240">
        <v>13</v>
      </c>
      <c r="B177" s="241" t="s">
        <v>404</v>
      </c>
      <c r="C177" s="242" t="s">
        <v>426</v>
      </c>
      <c r="D177" s="242" t="s">
        <v>438</v>
      </c>
      <c r="E177" s="241">
        <v>29342.678492573148</v>
      </c>
      <c r="F177" s="242">
        <v>29363.780221713478</v>
      </c>
      <c r="G177" s="243" t="s">
        <v>967</v>
      </c>
      <c r="H177" s="243">
        <v>30.156199999999998</v>
      </c>
      <c r="I177" s="240" t="s">
        <v>429</v>
      </c>
      <c r="J177" s="243" t="s">
        <v>968</v>
      </c>
      <c r="K177" s="243" t="s">
        <v>968</v>
      </c>
      <c r="M177" s="301"/>
      <c r="N177" s="330"/>
      <c r="O177" s="252"/>
      <c r="P177"/>
      <c r="Q177" s="251"/>
      <c r="R177" s="253"/>
    </row>
    <row r="178" spans="1:18" s="303" customFormat="1" ht="20.100000000000001" hidden="1" customHeight="1" x14ac:dyDescent="0.2">
      <c r="A178" s="240">
        <v>14</v>
      </c>
      <c r="B178" s="241" t="s">
        <v>404</v>
      </c>
      <c r="C178" s="242" t="s">
        <v>426</v>
      </c>
      <c r="D178" s="242" t="s">
        <v>438</v>
      </c>
      <c r="E178" s="241">
        <v>22038.813590376212</v>
      </c>
      <c r="F178" s="242">
        <v>22025.54453115565</v>
      </c>
      <c r="G178" s="243" t="s">
        <v>966</v>
      </c>
      <c r="H178" s="243">
        <v>15.6004</v>
      </c>
      <c r="I178" s="240" t="s">
        <v>429</v>
      </c>
      <c r="J178" s="243" t="s">
        <v>89</v>
      </c>
      <c r="K178" s="243" t="s">
        <v>89</v>
      </c>
      <c r="M178" s="301"/>
      <c r="N178" s="330"/>
      <c r="O178" s="252"/>
      <c r="P178"/>
      <c r="Q178" s="251"/>
      <c r="R178" s="253"/>
    </row>
    <row r="179" spans="1:18" s="303" customFormat="1" ht="20.100000000000001" hidden="1" customHeight="1" x14ac:dyDescent="0.2">
      <c r="A179" s="240">
        <v>15</v>
      </c>
      <c r="B179" s="241" t="s">
        <v>404</v>
      </c>
      <c r="C179" s="242" t="s">
        <v>426</v>
      </c>
      <c r="D179" s="242" t="s">
        <v>438</v>
      </c>
      <c r="E179" s="241">
        <v>19013.386458978857</v>
      </c>
      <c r="F179" s="242">
        <v>18998.817724139633</v>
      </c>
      <c r="G179" s="243" t="s">
        <v>966</v>
      </c>
      <c r="H179" s="243">
        <v>14.735200000000001</v>
      </c>
      <c r="I179" s="240" t="s">
        <v>429</v>
      </c>
      <c r="J179" s="243" t="s">
        <v>89</v>
      </c>
      <c r="K179" s="243" t="s">
        <v>89</v>
      </c>
      <c r="M179" s="301"/>
      <c r="N179" s="330"/>
      <c r="O179" s="252"/>
      <c r="P179"/>
      <c r="Q179" s="251"/>
      <c r="R179" s="253"/>
    </row>
    <row r="180" spans="1:18" s="303" customFormat="1" ht="20.100000000000001" hidden="1" customHeight="1" x14ac:dyDescent="0.2">
      <c r="A180" s="240">
        <v>16</v>
      </c>
      <c r="B180" s="241" t="s">
        <v>404</v>
      </c>
      <c r="C180" s="242" t="s">
        <v>426</v>
      </c>
      <c r="D180" s="242" t="s">
        <v>438</v>
      </c>
      <c r="E180" s="241">
        <v>13118.874969338238</v>
      </c>
      <c r="F180" s="242">
        <v>13098.678663749033</v>
      </c>
      <c r="G180" s="243" t="s">
        <v>966</v>
      </c>
      <c r="H180" s="243">
        <v>12.5891</v>
      </c>
      <c r="I180" s="240" t="s">
        <v>429</v>
      </c>
      <c r="J180" s="243" t="s">
        <v>89</v>
      </c>
      <c r="K180" s="243" t="s">
        <v>89</v>
      </c>
      <c r="M180" s="301"/>
      <c r="N180" s="330"/>
      <c r="O180" s="252"/>
      <c r="P180"/>
      <c r="Q180" s="251"/>
      <c r="R180" s="253"/>
    </row>
    <row r="181" spans="1:18" s="303" customFormat="1" ht="20.100000000000001" hidden="1" customHeight="1" x14ac:dyDescent="0.2">
      <c r="A181" s="240">
        <v>17</v>
      </c>
      <c r="B181" s="241" t="s">
        <v>404</v>
      </c>
      <c r="C181" s="242" t="s">
        <v>426</v>
      </c>
      <c r="D181" s="242" t="s">
        <v>438</v>
      </c>
      <c r="E181" s="241">
        <v>12395.475695534164</v>
      </c>
      <c r="F181" s="242">
        <v>12406.475695534335</v>
      </c>
      <c r="G181" s="243" t="s">
        <v>970</v>
      </c>
      <c r="H181" s="243">
        <v>12.8467</v>
      </c>
      <c r="I181" s="240" t="s">
        <v>429</v>
      </c>
      <c r="J181" s="243" t="s">
        <v>89</v>
      </c>
      <c r="K181" s="243" t="s">
        <v>89</v>
      </c>
      <c r="M181" s="301"/>
      <c r="N181" s="330"/>
      <c r="O181" s="252"/>
      <c r="P181"/>
      <c r="Q181" s="251"/>
      <c r="R181" s="253"/>
    </row>
    <row r="182" spans="1:18" s="303" customFormat="1" ht="20.100000000000001" hidden="1" customHeight="1" x14ac:dyDescent="0.2">
      <c r="A182" s="240">
        <v>18</v>
      </c>
      <c r="B182" s="241" t="s">
        <v>404</v>
      </c>
      <c r="C182" s="242" t="s">
        <v>426</v>
      </c>
      <c r="D182" s="242" t="s">
        <v>438</v>
      </c>
      <c r="E182" s="241">
        <v>4359.986483709813</v>
      </c>
      <c r="F182" s="242">
        <v>4236.3408806100861</v>
      </c>
      <c r="G182" s="243" t="s">
        <v>967</v>
      </c>
      <c r="H182" s="243">
        <v>125.1091</v>
      </c>
      <c r="I182" s="240" t="s">
        <v>429</v>
      </c>
      <c r="J182" s="243" t="s">
        <v>971</v>
      </c>
      <c r="K182" s="243" t="s">
        <v>971</v>
      </c>
      <c r="M182" s="301"/>
      <c r="N182" s="330"/>
      <c r="O182" s="252"/>
      <c r="P182"/>
      <c r="Q182" s="251"/>
      <c r="R182" s="253"/>
    </row>
    <row r="183" spans="1:18" s="303" customFormat="1" ht="20.100000000000001" hidden="1" customHeight="1" x14ac:dyDescent="0.2">
      <c r="A183" s="240">
        <v>19</v>
      </c>
      <c r="B183" s="241" t="s">
        <v>404</v>
      </c>
      <c r="C183" s="242" t="s">
        <v>426</v>
      </c>
      <c r="D183" s="242" t="s">
        <v>438</v>
      </c>
      <c r="E183" s="241">
        <v>642.56297330641689</v>
      </c>
      <c r="F183" s="242">
        <v>527.3184542569802</v>
      </c>
      <c r="G183" s="243" t="s">
        <v>967</v>
      </c>
      <c r="H183" s="243">
        <v>114.8045</v>
      </c>
      <c r="I183" s="240" t="s">
        <v>429</v>
      </c>
      <c r="J183" s="243" t="s">
        <v>971</v>
      </c>
      <c r="K183" s="243" t="s">
        <v>971</v>
      </c>
      <c r="M183" s="301"/>
      <c r="N183" s="330"/>
      <c r="O183" s="252"/>
      <c r="P183"/>
      <c r="Q183" s="251"/>
      <c r="R183" s="253"/>
    </row>
    <row r="184" spans="1:18" s="303" customFormat="1" ht="20.100000000000001" hidden="1" customHeight="1" x14ac:dyDescent="0.2">
      <c r="A184" s="240">
        <v>1</v>
      </c>
      <c r="B184" s="241" t="s">
        <v>425</v>
      </c>
      <c r="C184" s="242" t="s">
        <v>426</v>
      </c>
      <c r="D184" s="242" t="s">
        <v>427</v>
      </c>
      <c r="E184" s="241">
        <v>122413.0360434395</v>
      </c>
      <c r="F184" s="242">
        <v>122513.60081086143</v>
      </c>
      <c r="G184" s="243" t="s">
        <v>967</v>
      </c>
      <c r="H184" s="243">
        <v>96.255600000000001</v>
      </c>
      <c r="I184" s="240" t="s">
        <v>869</v>
      </c>
      <c r="J184" s="243" t="s">
        <v>971</v>
      </c>
      <c r="K184" s="243" t="s">
        <v>971</v>
      </c>
      <c r="M184" s="301"/>
      <c r="N184" s="330"/>
      <c r="O184" s="252"/>
      <c r="P184"/>
      <c r="Q184" s="251"/>
      <c r="R184" s="253"/>
    </row>
    <row r="185" spans="1:18" s="303" customFormat="1" ht="20.100000000000001" hidden="1" customHeight="1" x14ac:dyDescent="0.2">
      <c r="A185" s="240">
        <v>2</v>
      </c>
      <c r="B185" s="241" t="s">
        <v>425</v>
      </c>
      <c r="C185" s="242" t="s">
        <v>426</v>
      </c>
      <c r="D185" s="242" t="s">
        <v>427</v>
      </c>
      <c r="E185" s="241">
        <v>127357.34849143022</v>
      </c>
      <c r="F185" s="242">
        <v>127444.96379309929</v>
      </c>
      <c r="G185" s="243" t="s">
        <v>967</v>
      </c>
      <c r="H185" s="243">
        <v>93.796800000000005</v>
      </c>
      <c r="I185" s="240" t="s">
        <v>429</v>
      </c>
      <c r="J185" s="243" t="s">
        <v>968</v>
      </c>
      <c r="K185" s="243" t="s">
        <v>968</v>
      </c>
      <c r="M185" s="301"/>
      <c r="N185" s="330"/>
      <c r="O185" s="252"/>
      <c r="P185"/>
      <c r="Q185" s="251"/>
      <c r="R185" s="253"/>
    </row>
    <row r="186" spans="1:18" s="303" customFormat="1" ht="20.100000000000001" hidden="1" customHeight="1" x14ac:dyDescent="0.2">
      <c r="A186" s="240">
        <v>3</v>
      </c>
      <c r="B186" s="241" t="s">
        <v>425</v>
      </c>
      <c r="C186" s="242" t="s">
        <v>426</v>
      </c>
      <c r="D186" s="242" t="s">
        <v>427</v>
      </c>
      <c r="E186" s="241">
        <v>131006.40098325802</v>
      </c>
      <c r="F186" s="242">
        <v>131028.52242443572</v>
      </c>
      <c r="G186" s="243" t="s">
        <v>967</v>
      </c>
      <c r="H186" s="243">
        <v>19.054300000000001</v>
      </c>
      <c r="I186" s="240" t="s">
        <v>429</v>
      </c>
      <c r="J186" s="243" t="s">
        <v>971</v>
      </c>
      <c r="K186" s="243" t="s">
        <v>968</v>
      </c>
      <c r="M186" s="301"/>
      <c r="N186" s="330"/>
      <c r="O186" s="252"/>
      <c r="P186"/>
      <c r="Q186" s="251"/>
      <c r="R186" s="253"/>
    </row>
    <row r="187" spans="1:18" s="303" customFormat="1" ht="20.100000000000001" hidden="1" customHeight="1" x14ac:dyDescent="0.2">
      <c r="A187" s="240">
        <v>4</v>
      </c>
      <c r="B187" s="241" t="s">
        <v>425</v>
      </c>
      <c r="C187" s="242" t="s">
        <v>426</v>
      </c>
      <c r="D187" s="242" t="s">
        <v>427</v>
      </c>
      <c r="E187" s="241">
        <v>131028.52242443572</v>
      </c>
      <c r="F187" s="242">
        <v>131049.23987072558</v>
      </c>
      <c r="G187" s="243" t="s">
        <v>969</v>
      </c>
      <c r="H187" s="243">
        <v>21.919</v>
      </c>
      <c r="I187" s="240" t="s">
        <v>429</v>
      </c>
      <c r="J187" s="243" t="s">
        <v>89</v>
      </c>
      <c r="K187" s="243" t="s">
        <v>89</v>
      </c>
      <c r="M187" s="301"/>
      <c r="N187" s="330"/>
      <c r="O187" s="252"/>
      <c r="P187"/>
      <c r="Q187" s="251"/>
      <c r="R187" s="253"/>
    </row>
    <row r="188" spans="1:18" s="303" customFormat="1" ht="20.100000000000001" hidden="1" customHeight="1" x14ac:dyDescent="0.2">
      <c r="A188" s="240">
        <v>5</v>
      </c>
      <c r="B188" s="241" t="s">
        <v>425</v>
      </c>
      <c r="C188" s="242" t="s">
        <v>426</v>
      </c>
      <c r="D188" s="242" t="s">
        <v>427</v>
      </c>
      <c r="E188" s="241">
        <v>131049.23987072558</v>
      </c>
      <c r="F188" s="242">
        <v>131059.74202582461</v>
      </c>
      <c r="G188" s="243" t="s">
        <v>967</v>
      </c>
      <c r="H188" s="243">
        <v>11.805300000000001</v>
      </c>
      <c r="I188" s="240" t="s">
        <v>429</v>
      </c>
      <c r="J188" s="243" t="s">
        <v>968</v>
      </c>
      <c r="K188" s="243" t="s">
        <v>971</v>
      </c>
      <c r="M188" s="301"/>
      <c r="N188" s="330"/>
      <c r="O188" s="252"/>
      <c r="P188"/>
      <c r="Q188" s="251"/>
      <c r="R188" s="253"/>
    </row>
    <row r="189" spans="1:18" s="303" customFormat="1" ht="20.100000000000001" hidden="1" customHeight="1" x14ac:dyDescent="0.2">
      <c r="A189" s="240">
        <v>6</v>
      </c>
      <c r="B189" s="241" t="s">
        <v>425</v>
      </c>
      <c r="C189" s="242" t="s">
        <v>426</v>
      </c>
      <c r="D189" s="242" t="s">
        <v>427</v>
      </c>
      <c r="E189" s="241">
        <v>131143.7084573677</v>
      </c>
      <c r="F189" s="242">
        <v>131143.7084573677</v>
      </c>
      <c r="G189" s="243" t="s">
        <v>967</v>
      </c>
      <c r="H189" s="243">
        <v>4.0484</v>
      </c>
      <c r="I189" s="240" t="s">
        <v>429</v>
      </c>
      <c r="J189" s="243" t="s">
        <v>968</v>
      </c>
      <c r="K189" s="243" t="s">
        <v>968</v>
      </c>
      <c r="M189" s="301"/>
      <c r="N189" s="330"/>
      <c r="O189" s="252"/>
      <c r="P189"/>
      <c r="Q189" s="251"/>
      <c r="R189" s="253"/>
    </row>
    <row r="190" spans="1:18" s="303" customFormat="1" ht="20.100000000000001" hidden="1" customHeight="1" x14ac:dyDescent="0.2">
      <c r="A190" s="240">
        <v>7</v>
      </c>
      <c r="B190" s="241" t="s">
        <v>425</v>
      </c>
      <c r="C190" s="242" t="s">
        <v>426</v>
      </c>
      <c r="D190" s="242" t="s">
        <v>427</v>
      </c>
      <c r="E190" s="241">
        <v>135117.9140086144</v>
      </c>
      <c r="F190" s="242">
        <v>135334.63506018301</v>
      </c>
      <c r="G190" s="243" t="s">
        <v>967</v>
      </c>
      <c r="H190" s="243">
        <v>210.53280000000001</v>
      </c>
      <c r="I190" s="240" t="s">
        <v>429</v>
      </c>
      <c r="J190" s="243" t="s">
        <v>971</v>
      </c>
      <c r="K190" s="243" t="s">
        <v>971</v>
      </c>
      <c r="M190" s="301"/>
      <c r="N190" s="330"/>
      <c r="O190" s="252"/>
      <c r="P190"/>
      <c r="Q190" s="251"/>
      <c r="R190" s="253"/>
    </row>
    <row r="191" spans="1:18" s="303" customFormat="1" ht="20.100000000000001" hidden="1" customHeight="1" x14ac:dyDescent="0.2">
      <c r="A191" s="240">
        <v>8</v>
      </c>
      <c r="B191" s="241" t="s">
        <v>425</v>
      </c>
      <c r="C191" s="242" t="s">
        <v>426</v>
      </c>
      <c r="D191" s="242" t="s">
        <v>427</v>
      </c>
      <c r="E191" s="241">
        <v>136741.49103022643</v>
      </c>
      <c r="F191" s="242">
        <v>136751.8107719445</v>
      </c>
      <c r="G191" s="243" t="s">
        <v>967</v>
      </c>
      <c r="H191" s="243">
        <v>10.683</v>
      </c>
      <c r="I191" s="240" t="s">
        <v>429</v>
      </c>
      <c r="J191" s="243" t="s">
        <v>968</v>
      </c>
      <c r="K191" s="243" t="s">
        <v>968</v>
      </c>
      <c r="M191" s="301"/>
      <c r="N191" s="330"/>
      <c r="O191" s="252"/>
      <c r="P191"/>
      <c r="Q191" s="251"/>
      <c r="R191" s="253"/>
    </row>
    <row r="192" spans="1:18" s="303" customFormat="1" ht="20.100000000000001" hidden="1" customHeight="1" x14ac:dyDescent="0.2">
      <c r="A192" s="240">
        <v>9</v>
      </c>
      <c r="B192" s="241" t="s">
        <v>425</v>
      </c>
      <c r="C192" s="242" t="s">
        <v>989</v>
      </c>
      <c r="D192" s="242" t="s">
        <v>1000</v>
      </c>
      <c r="E192" s="241">
        <v>131101.20450461833</v>
      </c>
      <c r="F192" s="242">
        <v>131097.49786509987</v>
      </c>
      <c r="G192" s="243" t="s">
        <v>967</v>
      </c>
      <c r="H192" s="243">
        <v>187.4828</v>
      </c>
      <c r="I192" s="240" t="s">
        <v>933</v>
      </c>
      <c r="J192" s="243" t="s">
        <v>968</v>
      </c>
      <c r="K192" s="243" t="s">
        <v>968</v>
      </c>
      <c r="M192" s="301"/>
      <c r="N192" s="330"/>
      <c r="O192" s="252"/>
      <c r="P192"/>
      <c r="Q192" s="251"/>
      <c r="R192" s="253"/>
    </row>
    <row r="193" spans="1:18" s="303" customFormat="1" ht="20.100000000000001" hidden="1" customHeight="1" x14ac:dyDescent="0.2">
      <c r="A193" s="240">
        <v>10</v>
      </c>
      <c r="B193" s="241" t="s">
        <v>425</v>
      </c>
      <c r="C193" s="242" t="s">
        <v>426</v>
      </c>
      <c r="D193" s="242" t="s">
        <v>438</v>
      </c>
      <c r="E193" s="241">
        <v>133676.97747284945</v>
      </c>
      <c r="F193" s="242">
        <v>133594.90176163078</v>
      </c>
      <c r="G193" s="243" t="s">
        <v>967</v>
      </c>
      <c r="H193" s="243">
        <v>80.304699999999997</v>
      </c>
      <c r="I193" s="240" t="s">
        <v>429</v>
      </c>
      <c r="J193" s="243" t="s">
        <v>968</v>
      </c>
      <c r="K193" s="243" t="s">
        <v>968</v>
      </c>
      <c r="M193" s="301"/>
      <c r="N193" s="330"/>
      <c r="O193" s="252"/>
      <c r="P193"/>
      <c r="Q193" s="251"/>
      <c r="R193" s="253"/>
    </row>
    <row r="194" spans="1:18" s="303" customFormat="1" ht="20.100000000000001" hidden="1" customHeight="1" x14ac:dyDescent="0.2">
      <c r="A194" s="240">
        <v>11</v>
      </c>
      <c r="B194" s="241" t="s">
        <v>425</v>
      </c>
      <c r="C194" s="242" t="s">
        <v>426</v>
      </c>
      <c r="D194" s="242" t="s">
        <v>438</v>
      </c>
      <c r="E194" s="241">
        <v>131059.74202582461</v>
      </c>
      <c r="F194" s="242">
        <v>131038.8693425337</v>
      </c>
      <c r="G194" s="243" t="s">
        <v>967</v>
      </c>
      <c r="H194" s="243">
        <v>19.580100000000002</v>
      </c>
      <c r="I194" s="240" t="s">
        <v>429</v>
      </c>
      <c r="J194" s="243" t="s">
        <v>971</v>
      </c>
      <c r="K194" s="243" t="s">
        <v>968</v>
      </c>
      <c r="M194" s="301"/>
      <c r="N194" s="330"/>
      <c r="O194" s="252"/>
      <c r="P194"/>
      <c r="Q194" s="251"/>
      <c r="R194" s="253"/>
    </row>
    <row r="195" spans="1:18" s="303" customFormat="1" ht="20.100000000000001" hidden="1" customHeight="1" x14ac:dyDescent="0.2">
      <c r="A195" s="240">
        <v>12</v>
      </c>
      <c r="B195" s="241" t="s">
        <v>425</v>
      </c>
      <c r="C195" s="242" t="s">
        <v>426</v>
      </c>
      <c r="D195" s="242" t="s">
        <v>438</v>
      </c>
      <c r="E195" s="241">
        <v>131038.8693425337</v>
      </c>
      <c r="F195" s="242">
        <v>131018.13125002026</v>
      </c>
      <c r="G195" s="243" t="s">
        <v>969</v>
      </c>
      <c r="H195" s="243">
        <v>16.2256</v>
      </c>
      <c r="I195" s="240" t="s">
        <v>429</v>
      </c>
      <c r="J195" s="243" t="s">
        <v>89</v>
      </c>
      <c r="K195" s="243" t="s">
        <v>89</v>
      </c>
      <c r="M195" s="301"/>
      <c r="N195" s="330"/>
      <c r="O195" s="252"/>
      <c r="P195"/>
      <c r="Q195" s="251"/>
      <c r="R195" s="253"/>
    </row>
    <row r="196" spans="1:18" s="303" customFormat="1" ht="20.100000000000001" hidden="1" customHeight="1" x14ac:dyDescent="0.2">
      <c r="A196" s="240">
        <v>13</v>
      </c>
      <c r="B196" s="241" t="s">
        <v>425</v>
      </c>
      <c r="C196" s="242" t="s">
        <v>426</v>
      </c>
      <c r="D196" s="242" t="s">
        <v>438</v>
      </c>
      <c r="E196" s="241">
        <v>131028.52242443572</v>
      </c>
      <c r="F196" s="242">
        <v>131007.82428823748</v>
      </c>
      <c r="G196" s="243" t="s">
        <v>967</v>
      </c>
      <c r="H196" s="243">
        <v>22.049800000000001</v>
      </c>
      <c r="I196" s="240" t="s">
        <v>429</v>
      </c>
      <c r="J196" s="243" t="s">
        <v>968</v>
      </c>
      <c r="K196" s="243" t="s">
        <v>971</v>
      </c>
      <c r="M196" s="301"/>
      <c r="N196" s="330"/>
      <c r="O196" s="252"/>
      <c r="P196"/>
      <c r="Q196" s="251"/>
      <c r="R196" s="253"/>
    </row>
    <row r="197" spans="1:18" s="303" customFormat="1" ht="20.100000000000001" hidden="1" customHeight="1" x14ac:dyDescent="0.2">
      <c r="A197" s="240">
        <v>1</v>
      </c>
      <c r="B197" s="241" t="s">
        <v>414</v>
      </c>
      <c r="C197" s="242" t="s">
        <v>426</v>
      </c>
      <c r="D197" s="242" t="s">
        <v>427</v>
      </c>
      <c r="E197" s="241">
        <v>4691.227734419389</v>
      </c>
      <c r="F197" s="242">
        <v>4701.4525862763294</v>
      </c>
      <c r="G197" s="243" t="s">
        <v>967</v>
      </c>
      <c r="H197" s="243">
        <v>8.0282999999999998</v>
      </c>
      <c r="I197" s="240" t="s">
        <v>429</v>
      </c>
      <c r="J197" s="243" t="s">
        <v>968</v>
      </c>
      <c r="K197" s="243" t="s">
        <v>968</v>
      </c>
      <c r="M197" s="301"/>
      <c r="N197" s="330"/>
      <c r="O197" s="252"/>
      <c r="P197"/>
      <c r="Q197" s="251"/>
      <c r="R197" s="253"/>
    </row>
    <row r="198" spans="1:18" s="303" customFormat="1" ht="20.100000000000001" hidden="1" customHeight="1" x14ac:dyDescent="0.2">
      <c r="A198" s="240">
        <v>2</v>
      </c>
      <c r="B198" s="241" t="s">
        <v>414</v>
      </c>
      <c r="C198" s="242" t="s">
        <v>426</v>
      </c>
      <c r="D198" s="242" t="s">
        <v>427</v>
      </c>
      <c r="E198" s="241">
        <v>4701.4525862763294</v>
      </c>
      <c r="F198" s="242">
        <v>4774.5293102740225</v>
      </c>
      <c r="G198" s="243" t="s">
        <v>969</v>
      </c>
      <c r="H198" s="243">
        <v>67.957300000000004</v>
      </c>
      <c r="I198" s="240" t="s">
        <v>869</v>
      </c>
      <c r="J198" s="243" t="s">
        <v>89</v>
      </c>
      <c r="K198" s="243" t="s">
        <v>89</v>
      </c>
      <c r="M198" s="301"/>
      <c r="N198" s="330"/>
      <c r="O198" s="252"/>
      <c r="P198"/>
      <c r="Q198" s="251"/>
      <c r="R198" s="253"/>
    </row>
    <row r="199" spans="1:18" s="303" customFormat="1" ht="20.100000000000001" hidden="1" customHeight="1" x14ac:dyDescent="0.2">
      <c r="A199" s="240">
        <v>3</v>
      </c>
      <c r="B199" s="241" t="s">
        <v>414</v>
      </c>
      <c r="C199" s="242" t="s">
        <v>426</v>
      </c>
      <c r="D199" s="242" t="s">
        <v>427</v>
      </c>
      <c r="E199" s="241">
        <v>4774.5293102740225</v>
      </c>
      <c r="F199" s="242">
        <v>4795.4036744107898</v>
      </c>
      <c r="G199" s="243" t="s">
        <v>967</v>
      </c>
      <c r="H199" s="243">
        <v>17.7333</v>
      </c>
      <c r="I199" s="240" t="s">
        <v>869</v>
      </c>
      <c r="J199" s="243" t="s">
        <v>968</v>
      </c>
      <c r="K199" s="243" t="s">
        <v>971</v>
      </c>
      <c r="M199" s="301"/>
      <c r="N199" s="330"/>
      <c r="O199" s="252"/>
      <c r="P199"/>
      <c r="Q199" s="251"/>
      <c r="R199" s="253"/>
    </row>
    <row r="200" spans="1:18" s="303" customFormat="1" ht="20.100000000000001" hidden="1" customHeight="1" x14ac:dyDescent="0.2">
      <c r="A200" s="240">
        <v>4</v>
      </c>
      <c r="B200" s="241" t="s">
        <v>414</v>
      </c>
      <c r="C200" s="242" t="s">
        <v>426</v>
      </c>
      <c r="D200" s="242" t="s">
        <v>427</v>
      </c>
      <c r="E200" s="241">
        <v>4878.8868534311832</v>
      </c>
      <c r="F200" s="242">
        <v>4993.4579125231721</v>
      </c>
      <c r="G200" s="243" t="s">
        <v>967</v>
      </c>
      <c r="H200" s="243">
        <v>125.55889999999999</v>
      </c>
      <c r="I200" s="240" t="s">
        <v>869</v>
      </c>
      <c r="J200" s="243" t="s">
        <v>971</v>
      </c>
      <c r="K200" s="243" t="s">
        <v>968</v>
      </c>
      <c r="M200" s="301"/>
      <c r="N200" s="330"/>
      <c r="O200" s="252"/>
      <c r="P200"/>
      <c r="Q200" s="251"/>
      <c r="R200" s="253"/>
    </row>
    <row r="201" spans="1:18" s="303" customFormat="1" ht="20.100000000000001" hidden="1" customHeight="1" x14ac:dyDescent="0.2">
      <c r="A201" s="240">
        <v>5</v>
      </c>
      <c r="B201" s="241" t="s">
        <v>414</v>
      </c>
      <c r="C201" s="242" t="s">
        <v>426</v>
      </c>
      <c r="D201" s="242" t="s">
        <v>427</v>
      </c>
      <c r="E201" s="241">
        <v>11497.864224119086</v>
      </c>
      <c r="F201" s="242">
        <v>11518.063362075907</v>
      </c>
      <c r="G201" s="243" t="s">
        <v>967</v>
      </c>
      <c r="H201" s="243">
        <v>15.55</v>
      </c>
      <c r="I201" s="240" t="s">
        <v>869</v>
      </c>
      <c r="J201" s="243" t="s">
        <v>971</v>
      </c>
      <c r="K201" s="243" t="s">
        <v>975</v>
      </c>
      <c r="M201" s="301"/>
      <c r="N201" s="330"/>
      <c r="O201" s="252"/>
      <c r="P201"/>
      <c r="Q201" s="251"/>
      <c r="R201" s="253"/>
    </row>
    <row r="202" spans="1:18" s="303" customFormat="1" ht="20.100000000000001" hidden="1" customHeight="1" x14ac:dyDescent="0.2">
      <c r="A202" s="240">
        <v>6</v>
      </c>
      <c r="B202" s="241" t="s">
        <v>414</v>
      </c>
      <c r="C202" s="242" t="s">
        <v>426</v>
      </c>
      <c r="D202" s="242" t="s">
        <v>427</v>
      </c>
      <c r="E202" s="241">
        <v>11518.063362075907</v>
      </c>
      <c r="F202" s="242">
        <v>11557.17120633575</v>
      </c>
      <c r="G202" s="243" t="s">
        <v>970</v>
      </c>
      <c r="H202" s="243">
        <v>43.8125</v>
      </c>
      <c r="I202" s="240" t="s">
        <v>869</v>
      </c>
      <c r="J202" s="243" t="s">
        <v>89</v>
      </c>
      <c r="K202" s="243" t="s">
        <v>89</v>
      </c>
      <c r="M202" s="301"/>
      <c r="N202" s="330"/>
      <c r="O202" s="252"/>
      <c r="P202"/>
      <c r="Q202" s="251"/>
      <c r="R202" s="253"/>
    </row>
    <row r="203" spans="1:18" s="303" customFormat="1" ht="20.100000000000001" hidden="1" customHeight="1" x14ac:dyDescent="0.2">
      <c r="A203" s="240">
        <v>7</v>
      </c>
      <c r="B203" s="241" t="s">
        <v>414</v>
      </c>
      <c r="C203" s="242" t="s">
        <v>426</v>
      </c>
      <c r="D203" s="242" t="s">
        <v>427</v>
      </c>
      <c r="E203" s="241">
        <v>11557.17120633575</v>
      </c>
      <c r="F203" s="242">
        <v>11587.63100252902</v>
      </c>
      <c r="G203" s="243" t="s">
        <v>967</v>
      </c>
      <c r="H203" s="243">
        <v>33.100299999999997</v>
      </c>
      <c r="I203" s="240" t="s">
        <v>870</v>
      </c>
      <c r="J203" s="243" t="s">
        <v>975</v>
      </c>
      <c r="K203" s="243" t="s">
        <v>968</v>
      </c>
      <c r="M203" s="301"/>
      <c r="N203" s="330"/>
      <c r="O203" s="252"/>
      <c r="P203"/>
      <c r="Q203" s="251"/>
      <c r="R203" s="253"/>
    </row>
    <row r="204" spans="1:18" s="303" customFormat="1" ht="20.100000000000001" hidden="1" customHeight="1" x14ac:dyDescent="0.2">
      <c r="A204" s="240">
        <v>8</v>
      </c>
      <c r="B204" s="241" t="s">
        <v>414</v>
      </c>
      <c r="C204" s="242" t="s">
        <v>426</v>
      </c>
      <c r="D204" s="242" t="s">
        <v>427</v>
      </c>
      <c r="E204" s="241">
        <v>11969.936923981577</v>
      </c>
      <c r="F204" s="242">
        <v>11993.162931057392</v>
      </c>
      <c r="G204" s="243" t="s">
        <v>967</v>
      </c>
      <c r="H204" s="243">
        <v>17.372599999999998</v>
      </c>
      <c r="I204" s="240" t="s">
        <v>429</v>
      </c>
      <c r="J204" s="243" t="s">
        <v>971</v>
      </c>
      <c r="K204" s="243" t="s">
        <v>975</v>
      </c>
      <c r="M204" s="301"/>
      <c r="N204" s="330"/>
      <c r="O204" s="252"/>
      <c r="P204"/>
      <c r="Q204" s="251"/>
      <c r="R204" s="253"/>
    </row>
    <row r="205" spans="1:18" s="303" customFormat="1" ht="20.100000000000001" hidden="1" customHeight="1" x14ac:dyDescent="0.2">
      <c r="A205" s="240">
        <v>9</v>
      </c>
      <c r="B205" s="241" t="s">
        <v>414</v>
      </c>
      <c r="C205" s="242" t="s">
        <v>426</v>
      </c>
      <c r="D205" s="242" t="s">
        <v>427</v>
      </c>
      <c r="E205" s="241">
        <v>11993.162931057392</v>
      </c>
      <c r="F205" s="242">
        <v>12031.387466963319</v>
      </c>
      <c r="G205" s="243" t="s">
        <v>970</v>
      </c>
      <c r="H205" s="243">
        <v>40.646599999999999</v>
      </c>
      <c r="I205" s="240" t="s">
        <v>429</v>
      </c>
      <c r="J205" s="243" t="s">
        <v>89</v>
      </c>
      <c r="K205" s="243" t="s">
        <v>89</v>
      </c>
      <c r="M205" s="301"/>
      <c r="N205" s="330"/>
      <c r="O205" s="252"/>
      <c r="P205"/>
      <c r="Q205" s="251"/>
      <c r="R205" s="253"/>
    </row>
    <row r="206" spans="1:18" s="303" customFormat="1" ht="20.100000000000001" hidden="1" customHeight="1" x14ac:dyDescent="0.2">
      <c r="A206" s="240">
        <v>10</v>
      </c>
      <c r="B206" s="241" t="s">
        <v>414</v>
      </c>
      <c r="C206" s="242" t="s">
        <v>426</v>
      </c>
      <c r="D206" s="242" t="s">
        <v>427</v>
      </c>
      <c r="E206" s="241">
        <v>12031.387466963319</v>
      </c>
      <c r="F206" s="242">
        <v>12046.437026693548</v>
      </c>
      <c r="G206" s="243" t="s">
        <v>967</v>
      </c>
      <c r="H206" s="243">
        <v>16.655899999999999</v>
      </c>
      <c r="I206" s="240" t="s">
        <v>429</v>
      </c>
      <c r="J206" s="243" t="s">
        <v>975</v>
      </c>
      <c r="K206" s="243" t="s">
        <v>971</v>
      </c>
      <c r="M206" s="301"/>
      <c r="N206" s="330"/>
      <c r="O206" s="252"/>
      <c r="P206"/>
      <c r="Q206" s="251"/>
      <c r="R206" s="253"/>
    </row>
    <row r="207" spans="1:18" s="303" customFormat="1" ht="20.100000000000001" hidden="1" customHeight="1" x14ac:dyDescent="0.2">
      <c r="A207" s="240">
        <v>11</v>
      </c>
      <c r="B207" s="241" t="s">
        <v>414</v>
      </c>
      <c r="C207" s="242" t="s">
        <v>426</v>
      </c>
      <c r="D207" s="242" t="s">
        <v>427</v>
      </c>
      <c r="E207" s="241">
        <v>12236.738685067028</v>
      </c>
      <c r="F207" s="242">
        <v>12244.878353383358</v>
      </c>
      <c r="G207" s="243" t="s">
        <v>967</v>
      </c>
      <c r="H207" s="243">
        <v>10.1168</v>
      </c>
      <c r="I207" s="240" t="s">
        <v>429</v>
      </c>
      <c r="J207" s="243" t="s">
        <v>968</v>
      </c>
      <c r="K207" s="243" t="s">
        <v>968</v>
      </c>
      <c r="M207" s="301"/>
      <c r="N207" s="330"/>
      <c r="O207" s="252"/>
      <c r="P207"/>
      <c r="Q207" s="251"/>
      <c r="R207" s="253"/>
    </row>
    <row r="208" spans="1:18" s="303" customFormat="1" ht="20.100000000000001" hidden="1" customHeight="1" x14ac:dyDescent="0.2">
      <c r="A208" s="240">
        <v>12</v>
      </c>
      <c r="B208" s="241" t="s">
        <v>414</v>
      </c>
      <c r="C208" s="242" t="s">
        <v>426</v>
      </c>
      <c r="D208" s="242" t="s">
        <v>427</v>
      </c>
      <c r="E208" s="241">
        <v>17293.459204194765</v>
      </c>
      <c r="F208" s="242">
        <v>17340.180217193996</v>
      </c>
      <c r="G208" s="243" t="s">
        <v>967</v>
      </c>
      <c r="H208" s="243">
        <v>52.017400000000002</v>
      </c>
      <c r="I208" s="240" t="s">
        <v>429</v>
      </c>
      <c r="J208" s="243" t="s">
        <v>968</v>
      </c>
      <c r="K208" s="243" t="s">
        <v>968</v>
      </c>
      <c r="M208" s="301"/>
      <c r="N208" s="330"/>
      <c r="O208" s="252"/>
      <c r="P208"/>
      <c r="Q208" s="251"/>
      <c r="R208" s="253"/>
    </row>
    <row r="209" spans="1:18" s="303" customFormat="1" ht="20.100000000000001" hidden="1" customHeight="1" x14ac:dyDescent="0.2">
      <c r="A209" s="240">
        <v>13</v>
      </c>
      <c r="B209" s="241" t="s">
        <v>414</v>
      </c>
      <c r="C209" s="242" t="s">
        <v>426</v>
      </c>
      <c r="D209" s="242" t="s">
        <v>427</v>
      </c>
      <c r="E209" s="241">
        <v>20235.040188424748</v>
      </c>
      <c r="F209" s="242">
        <v>20340.162195476561</v>
      </c>
      <c r="G209" s="243" t="s">
        <v>967</v>
      </c>
      <c r="H209" s="243">
        <v>102.4075</v>
      </c>
      <c r="I209" s="240" t="s">
        <v>429</v>
      </c>
      <c r="J209" s="243" t="s">
        <v>971</v>
      </c>
      <c r="K209" s="243" t="s">
        <v>971</v>
      </c>
      <c r="M209" s="301"/>
      <c r="N209" s="330"/>
      <c r="O209" s="252"/>
      <c r="P209"/>
      <c r="Q209" s="251"/>
      <c r="R209" s="253"/>
    </row>
    <row r="210" spans="1:18" s="303" customFormat="1" ht="20.100000000000001" hidden="1" customHeight="1" x14ac:dyDescent="0.2">
      <c r="A210" s="240">
        <v>14</v>
      </c>
      <c r="B210" s="241" t="s">
        <v>414</v>
      </c>
      <c r="C210" s="242" t="s">
        <v>426</v>
      </c>
      <c r="D210" s="242" t="s">
        <v>427</v>
      </c>
      <c r="E210" s="241">
        <v>21535.62154389163</v>
      </c>
      <c r="F210" s="242">
        <v>21545.596325590668</v>
      </c>
      <c r="G210" s="243" t="s">
        <v>967</v>
      </c>
      <c r="H210" s="243">
        <v>21.383700000000001</v>
      </c>
      <c r="I210" s="240" t="s">
        <v>429</v>
      </c>
      <c r="J210" s="243" t="s">
        <v>971</v>
      </c>
      <c r="K210" s="243" t="s">
        <v>975</v>
      </c>
      <c r="M210" s="301"/>
      <c r="N210" s="330"/>
      <c r="O210" s="252"/>
      <c r="P210"/>
      <c r="Q210" s="251"/>
      <c r="R210" s="253"/>
    </row>
    <row r="211" spans="1:18" s="303" customFormat="1" ht="20.100000000000001" hidden="1" customHeight="1" x14ac:dyDescent="0.2">
      <c r="A211" s="240">
        <v>15</v>
      </c>
      <c r="B211" s="241" t="s">
        <v>414</v>
      </c>
      <c r="C211" s="242" t="s">
        <v>426</v>
      </c>
      <c r="D211" s="242" t="s">
        <v>427</v>
      </c>
      <c r="E211" s="241">
        <v>21545.596325590668</v>
      </c>
      <c r="F211" s="242">
        <v>21568.789192253331</v>
      </c>
      <c r="G211" s="243" t="s">
        <v>969</v>
      </c>
      <c r="H211" s="243">
        <v>14.1318</v>
      </c>
      <c r="I211" s="240" t="s">
        <v>429</v>
      </c>
      <c r="J211" s="243" t="s">
        <v>89</v>
      </c>
      <c r="K211" s="243" t="s">
        <v>89</v>
      </c>
      <c r="M211" s="301"/>
      <c r="N211" s="330"/>
      <c r="O211" s="252"/>
      <c r="P211"/>
      <c r="Q211" s="251"/>
      <c r="R211" s="253"/>
    </row>
    <row r="212" spans="1:18" s="303" customFormat="1" ht="20.100000000000001" hidden="1" customHeight="1" x14ac:dyDescent="0.2">
      <c r="A212" s="240">
        <v>16</v>
      </c>
      <c r="B212" s="241" t="s">
        <v>414</v>
      </c>
      <c r="C212" s="242" t="s">
        <v>426</v>
      </c>
      <c r="D212" s="242" t="s">
        <v>427</v>
      </c>
      <c r="E212" s="241">
        <v>21568.789192253331</v>
      </c>
      <c r="F212" s="242">
        <v>21578.791810313785</v>
      </c>
      <c r="G212" s="243" t="s">
        <v>967</v>
      </c>
      <c r="H212" s="243">
        <v>16.276</v>
      </c>
      <c r="I212" s="240" t="s">
        <v>429</v>
      </c>
      <c r="J212" s="243" t="s">
        <v>975</v>
      </c>
      <c r="K212" s="243" t="s">
        <v>971</v>
      </c>
      <c r="M212" s="301"/>
      <c r="N212" s="330"/>
      <c r="O212" s="252"/>
      <c r="P212"/>
      <c r="Q212" s="251"/>
      <c r="R212" s="253"/>
    </row>
    <row r="213" spans="1:18" s="303" customFormat="1" ht="20.100000000000001" hidden="1" customHeight="1" x14ac:dyDescent="0.2">
      <c r="A213" s="240">
        <v>17</v>
      </c>
      <c r="B213" s="241" t="s">
        <v>414</v>
      </c>
      <c r="C213" s="242" t="s">
        <v>426</v>
      </c>
      <c r="D213" s="242" t="s">
        <v>427</v>
      </c>
      <c r="E213" s="241">
        <v>22615.522609498978</v>
      </c>
      <c r="F213" s="242">
        <v>22625.927254782517</v>
      </c>
      <c r="G213" s="243" t="s">
        <v>969</v>
      </c>
      <c r="H213" s="243">
        <v>6.7306999999999997</v>
      </c>
      <c r="I213" s="240" t="s">
        <v>429</v>
      </c>
      <c r="J213" s="243" t="s">
        <v>89</v>
      </c>
      <c r="K213" s="243" t="s">
        <v>89</v>
      </c>
      <c r="M213" s="301"/>
      <c r="N213" s="330"/>
      <c r="O213" s="252"/>
      <c r="P213"/>
      <c r="Q213" s="251"/>
      <c r="R213" s="253"/>
    </row>
    <row r="214" spans="1:18" s="303" customFormat="1" ht="20.100000000000001" hidden="1" customHeight="1" x14ac:dyDescent="0.2">
      <c r="A214" s="240">
        <v>18</v>
      </c>
      <c r="B214" s="241" t="s">
        <v>414</v>
      </c>
      <c r="C214" s="242" t="s">
        <v>426</v>
      </c>
      <c r="D214" s="242" t="s">
        <v>427</v>
      </c>
      <c r="E214" s="241">
        <v>22625.927254782517</v>
      </c>
      <c r="F214" s="242">
        <v>22636.473070135096</v>
      </c>
      <c r="G214" s="243" t="s">
        <v>967</v>
      </c>
      <c r="H214" s="243">
        <v>19.261399999999998</v>
      </c>
      <c r="I214" s="240" t="s">
        <v>429</v>
      </c>
      <c r="J214" s="243" t="s">
        <v>975</v>
      </c>
      <c r="K214" s="243" t="s">
        <v>971</v>
      </c>
      <c r="M214" s="301"/>
      <c r="N214" s="330"/>
      <c r="O214" s="252"/>
      <c r="P214"/>
      <c r="Q214" s="251"/>
      <c r="R214" s="253"/>
    </row>
    <row r="215" spans="1:18" s="303" customFormat="1" ht="20.100000000000001" hidden="1" customHeight="1" x14ac:dyDescent="0.2">
      <c r="A215" s="240">
        <v>19</v>
      </c>
      <c r="B215" s="241" t="s">
        <v>414</v>
      </c>
      <c r="C215" s="242" t="s">
        <v>426</v>
      </c>
      <c r="D215" s="242" t="s">
        <v>427</v>
      </c>
      <c r="E215" s="241">
        <v>36980.324390950562</v>
      </c>
      <c r="F215" s="242">
        <v>37057.296027900324</v>
      </c>
      <c r="G215" s="243" t="s">
        <v>967</v>
      </c>
      <c r="H215" s="243">
        <v>76.878600000000006</v>
      </c>
      <c r="I215" s="240" t="s">
        <v>869</v>
      </c>
      <c r="J215" s="243" t="s">
        <v>971</v>
      </c>
      <c r="K215" s="243" t="s">
        <v>971</v>
      </c>
      <c r="M215" s="301"/>
      <c r="N215" s="330"/>
      <c r="O215" s="252"/>
      <c r="P215"/>
      <c r="Q215" s="251"/>
      <c r="R215" s="253"/>
    </row>
    <row r="216" spans="1:18" s="303" customFormat="1" ht="20.100000000000001" hidden="1" customHeight="1" x14ac:dyDescent="0.2">
      <c r="A216" s="240">
        <v>20</v>
      </c>
      <c r="B216" s="241" t="s">
        <v>414</v>
      </c>
      <c r="C216" s="242" t="s">
        <v>426</v>
      </c>
      <c r="D216" s="242" t="s">
        <v>427</v>
      </c>
      <c r="E216" s="241">
        <v>40952.292852941144</v>
      </c>
      <c r="F216" s="242">
        <v>40989.004465374921</v>
      </c>
      <c r="G216" s="243" t="s">
        <v>967</v>
      </c>
      <c r="H216" s="243">
        <v>38.273200000000003</v>
      </c>
      <c r="I216" s="240" t="s">
        <v>869</v>
      </c>
      <c r="J216" s="243" t="s">
        <v>971</v>
      </c>
      <c r="K216" s="243" t="s">
        <v>971</v>
      </c>
      <c r="M216" s="301"/>
      <c r="N216" s="330"/>
      <c r="O216" s="252"/>
      <c r="P216"/>
      <c r="Q216" s="251"/>
      <c r="R216" s="253"/>
    </row>
    <row r="217" spans="1:18" s="303" customFormat="1" ht="20.100000000000001" hidden="1" customHeight="1" x14ac:dyDescent="0.2">
      <c r="A217" s="240">
        <v>21</v>
      </c>
      <c r="B217" s="241" t="s">
        <v>414</v>
      </c>
      <c r="C217" s="242" t="s">
        <v>426</v>
      </c>
      <c r="D217" s="242" t="s">
        <v>427</v>
      </c>
      <c r="E217" s="241">
        <v>44670.900880543311</v>
      </c>
      <c r="F217" s="242">
        <v>44716.345539789851</v>
      </c>
      <c r="G217" s="243" t="s">
        <v>967</v>
      </c>
      <c r="H217" s="243">
        <v>46.759599999999999</v>
      </c>
      <c r="I217" s="240" t="s">
        <v>869</v>
      </c>
      <c r="J217" s="243" t="s">
        <v>971</v>
      </c>
      <c r="K217" s="243" t="s">
        <v>971</v>
      </c>
      <c r="M217" s="301"/>
      <c r="N217" s="330"/>
      <c r="O217" s="252"/>
      <c r="P217"/>
      <c r="Q217" s="251"/>
      <c r="R217" s="253"/>
    </row>
    <row r="218" spans="1:18" s="303" customFormat="1" ht="20.100000000000001" hidden="1" customHeight="1" x14ac:dyDescent="0.2">
      <c r="A218" s="240">
        <v>22</v>
      </c>
      <c r="B218" s="241" t="s">
        <v>414</v>
      </c>
      <c r="C218" s="242" t="s">
        <v>426</v>
      </c>
      <c r="D218" s="242" t="s">
        <v>427</v>
      </c>
      <c r="E218" s="241">
        <v>44716.345539789851</v>
      </c>
      <c r="F218" s="242">
        <v>44746.7797342005</v>
      </c>
      <c r="G218" s="243" t="s">
        <v>967</v>
      </c>
      <c r="H218" s="243">
        <v>25.418299999999999</v>
      </c>
      <c r="I218" s="240" t="s">
        <v>869</v>
      </c>
      <c r="J218" s="243" t="s">
        <v>968</v>
      </c>
      <c r="K218" s="243" t="s">
        <v>968</v>
      </c>
      <c r="M218" s="301"/>
      <c r="N218" s="330"/>
      <c r="O218" s="252"/>
      <c r="P218"/>
      <c r="Q218" s="251"/>
      <c r="R218" s="253"/>
    </row>
    <row r="219" spans="1:18" s="303" customFormat="1" ht="20.100000000000001" hidden="1" customHeight="1" x14ac:dyDescent="0.2">
      <c r="A219" s="240">
        <v>23</v>
      </c>
      <c r="B219" s="241" t="s">
        <v>414</v>
      </c>
      <c r="C219" s="242" t="s">
        <v>426</v>
      </c>
      <c r="D219" s="242" t="s">
        <v>427</v>
      </c>
      <c r="E219" s="241">
        <v>44746.7797342005</v>
      </c>
      <c r="F219" s="242">
        <v>44846.31988552041</v>
      </c>
      <c r="G219" s="243" t="s">
        <v>970</v>
      </c>
      <c r="H219" s="243">
        <v>97.741299999999995</v>
      </c>
      <c r="I219" s="240" t="s">
        <v>429</v>
      </c>
      <c r="J219" s="243" t="s">
        <v>89</v>
      </c>
      <c r="K219" s="243" t="s">
        <v>89</v>
      </c>
      <c r="M219" s="301"/>
      <c r="N219" s="330"/>
      <c r="O219" s="252"/>
      <c r="P219"/>
      <c r="Q219" s="251"/>
      <c r="R219" s="253"/>
    </row>
    <row r="220" spans="1:18" s="303" customFormat="1" ht="20.100000000000001" hidden="1" customHeight="1" x14ac:dyDescent="0.2">
      <c r="A220" s="240">
        <v>24</v>
      </c>
      <c r="B220" s="241" t="s">
        <v>414</v>
      </c>
      <c r="C220" s="242" t="s">
        <v>426</v>
      </c>
      <c r="D220" s="242" t="s">
        <v>427</v>
      </c>
      <c r="E220" s="241">
        <v>60027.091777417147</v>
      </c>
      <c r="F220" s="242">
        <v>60132.730883726101</v>
      </c>
      <c r="G220" s="243" t="s">
        <v>967</v>
      </c>
      <c r="H220" s="243">
        <v>106.58450000000001</v>
      </c>
      <c r="I220" s="240" t="s">
        <v>429</v>
      </c>
      <c r="J220" s="243" t="s">
        <v>971</v>
      </c>
      <c r="K220" s="243" t="s">
        <v>971</v>
      </c>
      <c r="M220" s="301"/>
      <c r="N220" s="330"/>
      <c r="O220" s="252"/>
      <c r="P220"/>
      <c r="Q220" s="251"/>
      <c r="R220" s="253"/>
    </row>
    <row r="221" spans="1:18" s="303" customFormat="1" ht="20.100000000000001" hidden="1" customHeight="1" x14ac:dyDescent="0.2">
      <c r="A221" s="240">
        <v>25</v>
      </c>
      <c r="B221" s="241" t="s">
        <v>414</v>
      </c>
      <c r="C221" s="242" t="s">
        <v>426</v>
      </c>
      <c r="D221" s="242" t="s">
        <v>427</v>
      </c>
      <c r="E221" s="241">
        <v>68789.982058924463</v>
      </c>
      <c r="F221" s="242">
        <v>68876.4706897297</v>
      </c>
      <c r="G221" s="243" t="s">
        <v>967</v>
      </c>
      <c r="H221" s="243">
        <v>91.684700000000007</v>
      </c>
      <c r="I221" s="240" t="s">
        <v>429</v>
      </c>
      <c r="J221" s="243" t="s">
        <v>971</v>
      </c>
      <c r="K221" s="243" t="s">
        <v>971</v>
      </c>
      <c r="M221" s="301"/>
      <c r="N221" s="330"/>
      <c r="O221" s="252"/>
      <c r="P221"/>
      <c r="Q221" s="251"/>
      <c r="R221" s="253"/>
    </row>
    <row r="222" spans="1:18" s="303" customFormat="1" ht="20.100000000000001" hidden="1" customHeight="1" x14ac:dyDescent="0.2">
      <c r="A222" s="240">
        <v>26</v>
      </c>
      <c r="B222" s="241" t="s">
        <v>414</v>
      </c>
      <c r="C222" s="242" t="s">
        <v>426</v>
      </c>
      <c r="D222" s="242" t="s">
        <v>427</v>
      </c>
      <c r="E222" s="241">
        <v>70096.896838761299</v>
      </c>
      <c r="F222" s="242">
        <v>70141.535600397896</v>
      </c>
      <c r="G222" s="243" t="s">
        <v>967</v>
      </c>
      <c r="H222" s="243">
        <v>44.047899999999998</v>
      </c>
      <c r="I222" s="240" t="s">
        <v>429</v>
      </c>
      <c r="J222" s="243" t="s">
        <v>971</v>
      </c>
      <c r="K222" s="243" t="s">
        <v>971</v>
      </c>
      <c r="M222" s="301"/>
      <c r="N222" s="330"/>
      <c r="O222" s="252"/>
      <c r="P222"/>
      <c r="Q222" s="251"/>
      <c r="R222" s="253"/>
    </row>
    <row r="223" spans="1:18" s="303" customFormat="1" ht="20.100000000000001" hidden="1" customHeight="1" x14ac:dyDescent="0.2">
      <c r="A223" s="240">
        <v>27</v>
      </c>
      <c r="B223" s="241" t="s">
        <v>414</v>
      </c>
      <c r="C223" s="242" t="s">
        <v>426</v>
      </c>
      <c r="D223" s="242" t="s">
        <v>427</v>
      </c>
      <c r="E223" s="241">
        <v>70747.942205218642</v>
      </c>
      <c r="F223" s="242">
        <v>70895.499818936645</v>
      </c>
      <c r="G223" s="243" t="s">
        <v>967</v>
      </c>
      <c r="H223" s="243">
        <v>144.8674</v>
      </c>
      <c r="I223" s="240" t="s">
        <v>429</v>
      </c>
      <c r="J223" s="243" t="s">
        <v>971</v>
      </c>
      <c r="K223" s="243" t="s">
        <v>971</v>
      </c>
      <c r="M223" s="301"/>
      <c r="N223" s="330"/>
      <c r="O223" s="252"/>
      <c r="P223"/>
      <c r="Q223" s="251"/>
      <c r="R223" s="253"/>
    </row>
    <row r="224" spans="1:18" s="303" customFormat="1" ht="20.100000000000001" hidden="1" customHeight="1" x14ac:dyDescent="0.2">
      <c r="A224" s="240">
        <v>28</v>
      </c>
      <c r="B224" s="241" t="s">
        <v>414</v>
      </c>
      <c r="C224" s="242" t="s">
        <v>426</v>
      </c>
      <c r="D224" s="242" t="s">
        <v>427</v>
      </c>
      <c r="E224" s="241">
        <v>71541.794592484031</v>
      </c>
      <c r="F224" s="242">
        <v>71800.040367440961</v>
      </c>
      <c r="G224" s="243" t="s">
        <v>967</v>
      </c>
      <c r="H224" s="243">
        <v>267.45639999999997</v>
      </c>
      <c r="I224" s="240" t="s">
        <v>429</v>
      </c>
      <c r="J224" s="243" t="s">
        <v>971</v>
      </c>
      <c r="K224" s="243" t="s">
        <v>971</v>
      </c>
      <c r="M224" s="301"/>
      <c r="N224" s="330"/>
      <c r="O224" s="252"/>
      <c r="P224"/>
      <c r="Q224" s="251"/>
      <c r="R224" s="253"/>
    </row>
    <row r="225" spans="1:18" s="303" customFormat="1" ht="20.100000000000001" hidden="1" customHeight="1" x14ac:dyDescent="0.2">
      <c r="A225" s="240">
        <v>29</v>
      </c>
      <c r="B225" s="241" t="s">
        <v>414</v>
      </c>
      <c r="C225" s="242" t="s">
        <v>426</v>
      </c>
      <c r="D225" s="242" t="s">
        <v>438</v>
      </c>
      <c r="E225" s="241">
        <v>55022.843015499006</v>
      </c>
      <c r="F225" s="242">
        <v>54876.860956603879</v>
      </c>
      <c r="G225" s="243" t="s">
        <v>967</v>
      </c>
      <c r="H225" s="243">
        <v>154.5729</v>
      </c>
      <c r="I225" s="240" t="s">
        <v>869</v>
      </c>
      <c r="J225" s="243" t="s">
        <v>968</v>
      </c>
      <c r="K225" s="243" t="s">
        <v>971</v>
      </c>
      <c r="M225" s="301"/>
      <c r="N225" s="330"/>
      <c r="O225" s="252"/>
      <c r="P225"/>
      <c r="Q225" s="251"/>
      <c r="R225" s="253"/>
    </row>
    <row r="226" spans="1:18" s="303" customFormat="1" ht="20.100000000000001" hidden="1" customHeight="1" x14ac:dyDescent="0.2">
      <c r="A226" s="240">
        <v>30</v>
      </c>
      <c r="B226" s="241" t="s">
        <v>414</v>
      </c>
      <c r="C226" s="242" t="s">
        <v>426</v>
      </c>
      <c r="D226" s="242" t="s">
        <v>438</v>
      </c>
      <c r="E226" s="241">
        <v>49768.40098325185</v>
      </c>
      <c r="F226" s="242">
        <v>49725.031257665258</v>
      </c>
      <c r="G226" s="243" t="s">
        <v>967</v>
      </c>
      <c r="H226" s="243">
        <v>53.786799999999999</v>
      </c>
      <c r="I226" s="240" t="s">
        <v>429</v>
      </c>
      <c r="J226" s="243" t="s">
        <v>968</v>
      </c>
      <c r="K226" s="243" t="s">
        <v>968</v>
      </c>
      <c r="M226" s="301"/>
      <c r="N226" s="330"/>
      <c r="O226" s="252"/>
      <c r="P226"/>
      <c r="Q226" s="251"/>
      <c r="R226" s="253"/>
    </row>
    <row r="227" spans="1:18" s="303" customFormat="1" ht="20.100000000000001" hidden="1" customHeight="1" x14ac:dyDescent="0.2">
      <c r="A227" s="240">
        <v>31</v>
      </c>
      <c r="B227" s="241" t="s">
        <v>414</v>
      </c>
      <c r="C227" s="242" t="s">
        <v>426</v>
      </c>
      <c r="D227" s="242" t="s">
        <v>438</v>
      </c>
      <c r="E227" s="241">
        <v>48581.883382955595</v>
      </c>
      <c r="F227" s="242">
        <v>48481.39470386738</v>
      </c>
      <c r="G227" s="243" t="s">
        <v>967</v>
      </c>
      <c r="H227" s="243">
        <v>108.3561</v>
      </c>
      <c r="I227" s="240" t="s">
        <v>429</v>
      </c>
      <c r="J227" s="243" t="s">
        <v>971</v>
      </c>
      <c r="K227" s="243" t="s">
        <v>968</v>
      </c>
      <c r="M227" s="301"/>
      <c r="N227" s="330"/>
      <c r="O227" s="252"/>
      <c r="P227"/>
      <c r="Q227" s="251"/>
      <c r="R227" s="253"/>
    </row>
    <row r="228" spans="1:18" s="303" customFormat="1" ht="20.100000000000001" hidden="1" customHeight="1" x14ac:dyDescent="0.2">
      <c r="A228" s="240">
        <v>32</v>
      </c>
      <c r="B228" s="241" t="s">
        <v>414</v>
      </c>
      <c r="C228" s="242" t="s">
        <v>426</v>
      </c>
      <c r="D228" s="242" t="s">
        <v>438</v>
      </c>
      <c r="E228" s="241">
        <v>44933.605296128793</v>
      </c>
      <c r="F228" s="242">
        <v>44896.027155178468</v>
      </c>
      <c r="G228" s="243" t="s">
        <v>967</v>
      </c>
      <c r="H228" s="243">
        <v>45.836599999999997</v>
      </c>
      <c r="I228" s="240" t="s">
        <v>429</v>
      </c>
      <c r="J228" s="243" t="s">
        <v>971</v>
      </c>
      <c r="K228" s="243" t="s">
        <v>971</v>
      </c>
      <c r="M228" s="301"/>
      <c r="N228" s="330"/>
      <c r="O228" s="252"/>
      <c r="P228"/>
      <c r="Q228" s="251"/>
      <c r="R228" s="253"/>
    </row>
    <row r="229" spans="1:18" s="303" customFormat="1" ht="20.100000000000001" hidden="1" customHeight="1" x14ac:dyDescent="0.2">
      <c r="A229" s="240">
        <v>33</v>
      </c>
      <c r="B229" s="241" t="s">
        <v>414</v>
      </c>
      <c r="C229" s="242" t="s">
        <v>426</v>
      </c>
      <c r="D229" s="242" t="s">
        <v>438</v>
      </c>
      <c r="E229" s="241">
        <v>44854.612533028019</v>
      </c>
      <c r="F229" s="242">
        <v>44755.095478098665</v>
      </c>
      <c r="G229" s="243" t="s">
        <v>970</v>
      </c>
      <c r="H229" s="243">
        <v>97.342299999999994</v>
      </c>
      <c r="I229" s="240" t="s">
        <v>429</v>
      </c>
      <c r="J229" s="243" t="s">
        <v>89</v>
      </c>
      <c r="K229" s="243" t="s">
        <v>89</v>
      </c>
      <c r="M229" s="301"/>
      <c r="N229" s="330"/>
      <c r="O229" s="252"/>
      <c r="P229"/>
      <c r="Q229" s="251"/>
      <c r="R229" s="253"/>
    </row>
    <row r="230" spans="1:18" s="303" customFormat="1" ht="20.100000000000001" hidden="1" customHeight="1" x14ac:dyDescent="0.2">
      <c r="A230" s="240">
        <v>34</v>
      </c>
      <c r="B230" s="241" t="s">
        <v>414</v>
      </c>
      <c r="C230" s="242" t="s">
        <v>426</v>
      </c>
      <c r="D230" s="242" t="s">
        <v>438</v>
      </c>
      <c r="E230" s="241">
        <v>44755.095478098665</v>
      </c>
      <c r="F230" s="242">
        <v>44733.072086883658</v>
      </c>
      <c r="G230" s="243" t="s">
        <v>967</v>
      </c>
      <c r="H230" s="243">
        <v>23.116</v>
      </c>
      <c r="I230" s="240" t="s">
        <v>429</v>
      </c>
      <c r="J230" s="243" t="s">
        <v>975</v>
      </c>
      <c r="K230" s="243" t="s">
        <v>971</v>
      </c>
      <c r="M230" s="301"/>
      <c r="N230" s="330"/>
      <c r="O230" s="252"/>
      <c r="P230"/>
      <c r="Q230" s="251"/>
      <c r="R230" s="253"/>
    </row>
    <row r="231" spans="1:18" s="303" customFormat="1" ht="20.100000000000001" hidden="1" customHeight="1" x14ac:dyDescent="0.2">
      <c r="A231" s="240">
        <v>35</v>
      </c>
      <c r="B231" s="241" t="s">
        <v>414</v>
      </c>
      <c r="C231" s="242" t="s">
        <v>426</v>
      </c>
      <c r="D231" s="242" t="s">
        <v>438</v>
      </c>
      <c r="E231" s="241">
        <v>41006.204595928255</v>
      </c>
      <c r="F231" s="242">
        <v>40952.292852941144</v>
      </c>
      <c r="G231" s="243" t="s">
        <v>967</v>
      </c>
      <c r="H231" s="243">
        <v>55.870399999999997</v>
      </c>
      <c r="I231" s="240" t="s">
        <v>429</v>
      </c>
      <c r="J231" s="243" t="s">
        <v>971</v>
      </c>
      <c r="K231" s="243" t="s">
        <v>971</v>
      </c>
      <c r="M231" s="301"/>
      <c r="N231" s="330"/>
      <c r="O231" s="252"/>
      <c r="P231"/>
      <c r="Q231" s="251"/>
      <c r="R231" s="253"/>
    </row>
    <row r="232" spans="1:18" s="303" customFormat="1" ht="20.100000000000001" hidden="1" customHeight="1" x14ac:dyDescent="0.2">
      <c r="A232" s="240">
        <v>36</v>
      </c>
      <c r="B232" s="241" t="s">
        <v>414</v>
      </c>
      <c r="C232" s="242" t="s">
        <v>426</v>
      </c>
      <c r="D232" s="242" t="s">
        <v>438</v>
      </c>
      <c r="E232" s="241">
        <v>34381.76465513133</v>
      </c>
      <c r="F232" s="242">
        <v>34344.040548870988</v>
      </c>
      <c r="G232" s="243" t="s">
        <v>967</v>
      </c>
      <c r="H232" s="243">
        <v>42.179299999999998</v>
      </c>
      <c r="I232" s="240" t="s">
        <v>429</v>
      </c>
      <c r="J232" s="243" t="s">
        <v>968</v>
      </c>
      <c r="K232" s="243" t="s">
        <v>968</v>
      </c>
      <c r="M232" s="301"/>
      <c r="N232" s="330"/>
      <c r="O232" s="252"/>
      <c r="P232"/>
      <c r="Q232" s="251"/>
      <c r="R232" s="253"/>
    </row>
    <row r="233" spans="1:18" s="303" customFormat="1" ht="20.100000000000001" hidden="1" customHeight="1" x14ac:dyDescent="0.2">
      <c r="A233" s="240">
        <v>37</v>
      </c>
      <c r="B233" s="241" t="s">
        <v>414</v>
      </c>
      <c r="C233" s="242" t="s">
        <v>426</v>
      </c>
      <c r="D233" s="242" t="s">
        <v>438</v>
      </c>
      <c r="E233" s="241">
        <v>33656.049559729363</v>
      </c>
      <c r="F233" s="242">
        <v>33519.959267230588</v>
      </c>
      <c r="G233" s="243" t="s">
        <v>967</v>
      </c>
      <c r="H233" s="243">
        <v>146.1344</v>
      </c>
      <c r="I233" s="240" t="s">
        <v>429</v>
      </c>
      <c r="J233" s="243" t="s">
        <v>968</v>
      </c>
      <c r="K233" s="243" t="s">
        <v>968</v>
      </c>
      <c r="M233" s="301"/>
      <c r="N233" s="330"/>
      <c r="O233" s="252"/>
      <c r="P233"/>
      <c r="Q233" s="251"/>
      <c r="R233" s="253"/>
    </row>
    <row r="234" spans="1:18" s="303" customFormat="1" ht="20.100000000000001" hidden="1" customHeight="1" x14ac:dyDescent="0.2">
      <c r="A234" s="240">
        <v>38</v>
      </c>
      <c r="B234" s="241" t="s">
        <v>414</v>
      </c>
      <c r="C234" s="242" t="s">
        <v>426</v>
      </c>
      <c r="D234" s="242" t="s">
        <v>438</v>
      </c>
      <c r="E234" s="241">
        <v>33142.764655137456</v>
      </c>
      <c r="F234" s="242">
        <v>33020.388488135024</v>
      </c>
      <c r="G234" s="243" t="s">
        <v>967</v>
      </c>
      <c r="H234" s="243">
        <v>123.71380000000001</v>
      </c>
      <c r="I234" s="240" t="s">
        <v>869</v>
      </c>
      <c r="J234" s="243" t="s">
        <v>968</v>
      </c>
      <c r="K234" s="243" t="s">
        <v>968</v>
      </c>
      <c r="M234" s="301"/>
      <c r="N234" s="330"/>
      <c r="O234" s="252"/>
      <c r="P234"/>
      <c r="Q234" s="251"/>
      <c r="R234" s="253"/>
    </row>
    <row r="235" spans="1:18" s="303" customFormat="1" ht="20.100000000000001" hidden="1" customHeight="1" x14ac:dyDescent="0.2">
      <c r="A235" s="240">
        <v>39</v>
      </c>
      <c r="B235" s="241" t="s">
        <v>414</v>
      </c>
      <c r="C235" s="242" t="s">
        <v>426</v>
      </c>
      <c r="D235" s="242" t="s">
        <v>438</v>
      </c>
      <c r="E235" s="241">
        <v>22614.648576476244</v>
      </c>
      <c r="F235" s="242">
        <v>22604.244396585302</v>
      </c>
      <c r="G235" s="243" t="s">
        <v>969</v>
      </c>
      <c r="H235" s="243">
        <v>8.3173999999999992</v>
      </c>
      <c r="I235" s="240" t="s">
        <v>429</v>
      </c>
      <c r="J235" s="243" t="s">
        <v>89</v>
      </c>
      <c r="K235" s="243" t="s">
        <v>89</v>
      </c>
      <c r="M235" s="301"/>
      <c r="N235" s="330"/>
      <c r="O235" s="252"/>
      <c r="P235"/>
      <c r="Q235" s="251"/>
      <c r="R235" s="253"/>
    </row>
    <row r="236" spans="1:18" s="303" customFormat="1" ht="20.100000000000001" hidden="1" customHeight="1" x14ac:dyDescent="0.2">
      <c r="A236" s="240">
        <v>40</v>
      </c>
      <c r="B236" s="241" t="s">
        <v>414</v>
      </c>
      <c r="C236" s="242" t="s">
        <v>426</v>
      </c>
      <c r="D236" s="242" t="s">
        <v>438</v>
      </c>
      <c r="E236" s="241">
        <v>22604.244396585302</v>
      </c>
      <c r="F236" s="242">
        <v>22604.244396585302</v>
      </c>
      <c r="G236" s="243" t="s">
        <v>967</v>
      </c>
      <c r="H236" s="243">
        <v>5.8578000000000001</v>
      </c>
      <c r="I236" s="240" t="s">
        <v>429</v>
      </c>
      <c r="J236" s="243" t="s">
        <v>975</v>
      </c>
      <c r="K236" s="243" t="s">
        <v>968</v>
      </c>
      <c r="M236" s="301"/>
      <c r="N236" s="330"/>
      <c r="O236" s="252"/>
      <c r="P236"/>
      <c r="Q236" s="251"/>
      <c r="R236" s="253"/>
    </row>
    <row r="237" spans="1:18" s="303" customFormat="1" ht="20.100000000000001" hidden="1" customHeight="1" x14ac:dyDescent="0.2">
      <c r="A237" s="240">
        <v>41</v>
      </c>
      <c r="B237" s="241" t="s">
        <v>414</v>
      </c>
      <c r="C237" s="242" t="s">
        <v>426</v>
      </c>
      <c r="D237" s="242" t="s">
        <v>438</v>
      </c>
      <c r="E237" s="241">
        <v>22499.914008608008</v>
      </c>
      <c r="F237" s="242">
        <v>22459.672575198663</v>
      </c>
      <c r="G237" s="243" t="s">
        <v>967</v>
      </c>
      <c r="H237" s="243">
        <v>49.575899999999997</v>
      </c>
      <c r="I237" s="240" t="s">
        <v>429</v>
      </c>
      <c r="J237" s="243" t="s">
        <v>971</v>
      </c>
      <c r="K237" s="243" t="s">
        <v>968</v>
      </c>
      <c r="M237" s="301"/>
      <c r="N237" s="330"/>
      <c r="O237" s="252"/>
      <c r="P237"/>
      <c r="Q237" s="251"/>
      <c r="R237" s="253"/>
    </row>
    <row r="238" spans="1:18" s="303" customFormat="1" ht="20.100000000000001" hidden="1" customHeight="1" x14ac:dyDescent="0.2">
      <c r="A238" s="240">
        <v>42</v>
      </c>
      <c r="B238" s="241" t="s">
        <v>414</v>
      </c>
      <c r="C238" s="242" t="s">
        <v>426</v>
      </c>
      <c r="D238" s="242" t="s">
        <v>438</v>
      </c>
      <c r="E238" s="241">
        <v>21592.067279065912</v>
      </c>
      <c r="F238" s="242">
        <v>21568.789192253331</v>
      </c>
      <c r="G238" s="243" t="s">
        <v>967</v>
      </c>
      <c r="H238" s="243">
        <v>19.8948</v>
      </c>
      <c r="I238" s="240" t="s">
        <v>429</v>
      </c>
      <c r="J238" s="243" t="s">
        <v>971</v>
      </c>
      <c r="K238" s="243" t="s">
        <v>975</v>
      </c>
      <c r="M238" s="301"/>
      <c r="N238" s="330"/>
      <c r="O238" s="252"/>
      <c r="P238"/>
      <c r="Q238" s="251"/>
      <c r="R238" s="253"/>
    </row>
    <row r="239" spans="1:18" s="303" customFormat="1" ht="20.100000000000001" hidden="1" customHeight="1" x14ac:dyDescent="0.2">
      <c r="A239" s="240">
        <v>43</v>
      </c>
      <c r="B239" s="241" t="s">
        <v>414</v>
      </c>
      <c r="C239" s="242" t="s">
        <v>426</v>
      </c>
      <c r="D239" s="242" t="s">
        <v>438</v>
      </c>
      <c r="E239" s="241">
        <v>21568.789192253331</v>
      </c>
      <c r="F239" s="242">
        <v>21558.835567240832</v>
      </c>
      <c r="G239" s="243" t="s">
        <v>969</v>
      </c>
      <c r="H239" s="243">
        <v>13.248799999999999</v>
      </c>
      <c r="I239" s="240" t="s">
        <v>429</v>
      </c>
      <c r="J239" s="243" t="s">
        <v>89</v>
      </c>
      <c r="K239" s="243" t="s">
        <v>89</v>
      </c>
      <c r="M239" s="301"/>
      <c r="N239" s="330"/>
      <c r="O239" s="252"/>
      <c r="P239"/>
      <c r="Q239" s="251"/>
      <c r="R239" s="253"/>
    </row>
    <row r="240" spans="1:18" s="303" customFormat="1" ht="20.100000000000001" hidden="1" customHeight="1" x14ac:dyDescent="0.2">
      <c r="A240" s="240">
        <v>44</v>
      </c>
      <c r="B240" s="241" t="s">
        <v>414</v>
      </c>
      <c r="C240" s="242" t="s">
        <v>426</v>
      </c>
      <c r="D240" s="242" t="s">
        <v>438</v>
      </c>
      <c r="E240" s="241">
        <v>21558.835567240832</v>
      </c>
      <c r="F240" s="242">
        <v>21535.62154389163</v>
      </c>
      <c r="G240" s="243" t="s">
        <v>967</v>
      </c>
      <c r="H240" s="243">
        <v>17.208500000000001</v>
      </c>
      <c r="I240" s="240" t="s">
        <v>429</v>
      </c>
      <c r="J240" s="243" t="s">
        <v>975</v>
      </c>
      <c r="K240" s="243" t="s">
        <v>971</v>
      </c>
      <c r="M240" s="301"/>
      <c r="N240" s="330"/>
      <c r="O240" s="252"/>
      <c r="P240"/>
      <c r="Q240" s="251"/>
      <c r="R240" s="253"/>
    </row>
    <row r="241" spans="1:19" s="303" customFormat="1" ht="20.100000000000001" hidden="1" customHeight="1" x14ac:dyDescent="0.2">
      <c r="A241" s="240">
        <v>45</v>
      </c>
      <c r="B241" s="241" t="s">
        <v>414</v>
      </c>
      <c r="C241" s="242" t="s">
        <v>426</v>
      </c>
      <c r="D241" s="242" t="s">
        <v>438</v>
      </c>
      <c r="E241" s="241">
        <v>19112.712942644335</v>
      </c>
      <c r="F241" s="242">
        <v>19005.977370686702</v>
      </c>
      <c r="G241" s="243" t="s">
        <v>967</v>
      </c>
      <c r="H241" s="243">
        <v>105.8854</v>
      </c>
      <c r="I241" s="240" t="s">
        <v>429</v>
      </c>
      <c r="J241" s="243" t="s">
        <v>971</v>
      </c>
      <c r="K241" s="243" t="s">
        <v>968</v>
      </c>
      <c r="M241" s="301"/>
      <c r="N241" s="330"/>
      <c r="O241" s="252"/>
      <c r="P241"/>
      <c r="Q241" s="251"/>
      <c r="R241" s="253"/>
    </row>
    <row r="242" spans="1:19" s="303" customFormat="1" ht="20.100000000000001" hidden="1" customHeight="1" x14ac:dyDescent="0.2">
      <c r="A242" s="240">
        <v>46</v>
      </c>
      <c r="B242" s="241" t="s">
        <v>414</v>
      </c>
      <c r="C242" s="242" t="s">
        <v>426</v>
      </c>
      <c r="D242" s="242" t="s">
        <v>438</v>
      </c>
      <c r="E242" s="241">
        <v>12243.654634122475</v>
      </c>
      <c r="F242" s="242">
        <v>12243.654634122475</v>
      </c>
      <c r="G242" s="243" t="s">
        <v>967</v>
      </c>
      <c r="H242" s="243">
        <v>3.9199000000000002</v>
      </c>
      <c r="I242" s="240" t="s">
        <v>429</v>
      </c>
      <c r="J242" s="243" t="s">
        <v>968</v>
      </c>
      <c r="K242" s="243" t="s">
        <v>968</v>
      </c>
      <c r="M242" s="301"/>
      <c r="N242" s="330"/>
      <c r="O242" s="252"/>
      <c r="P242"/>
      <c r="Q242" s="251"/>
      <c r="R242" s="253"/>
    </row>
    <row r="243" spans="1:19" s="303" customFormat="1" ht="20.100000000000001" hidden="1" customHeight="1" x14ac:dyDescent="0.2">
      <c r="A243" s="240">
        <v>47</v>
      </c>
      <c r="B243" s="241" t="s">
        <v>414</v>
      </c>
      <c r="C243" s="242" t="s">
        <v>426</v>
      </c>
      <c r="D243" s="242" t="s">
        <v>438</v>
      </c>
      <c r="E243" s="241">
        <v>12175.282572086491</v>
      </c>
      <c r="F243" s="242">
        <v>12136.995534619618</v>
      </c>
      <c r="G243" s="243" t="s">
        <v>967</v>
      </c>
      <c r="H243" s="243">
        <v>44.955500000000001</v>
      </c>
      <c r="I243" s="240" t="s">
        <v>869</v>
      </c>
      <c r="J243" s="243" t="s">
        <v>968</v>
      </c>
      <c r="K243" s="243" t="s">
        <v>968</v>
      </c>
      <c r="M243" s="301"/>
      <c r="N243" s="330"/>
      <c r="O243" s="252"/>
      <c r="P243"/>
      <c r="Q243" s="251"/>
      <c r="R243" s="253"/>
    </row>
    <row r="244" spans="1:19" s="303" customFormat="1" ht="20.100000000000001" hidden="1" customHeight="1" x14ac:dyDescent="0.2">
      <c r="A244" s="240">
        <v>48</v>
      </c>
      <c r="B244" s="241" t="s">
        <v>414</v>
      </c>
      <c r="C244" s="242" t="s">
        <v>426</v>
      </c>
      <c r="D244" s="242" t="s">
        <v>438</v>
      </c>
      <c r="E244" s="241">
        <v>12053.452586274203</v>
      </c>
      <c r="F244" s="242">
        <v>12038.394703868158</v>
      </c>
      <c r="G244" s="243" t="s">
        <v>967</v>
      </c>
      <c r="H244" s="243">
        <v>18.872599999999998</v>
      </c>
      <c r="I244" s="240" t="s">
        <v>429</v>
      </c>
      <c r="J244" s="243" t="s">
        <v>971</v>
      </c>
      <c r="K244" s="243" t="s">
        <v>975</v>
      </c>
      <c r="M244" s="301"/>
      <c r="N244" s="330"/>
      <c r="O244" s="252"/>
      <c r="P244"/>
      <c r="Q244" s="251"/>
      <c r="R244" s="253"/>
    </row>
    <row r="245" spans="1:19" s="303" customFormat="1" ht="20.100000000000001" hidden="1" customHeight="1" x14ac:dyDescent="0.2">
      <c r="A245" s="240">
        <v>49</v>
      </c>
      <c r="B245" s="241" t="s">
        <v>414</v>
      </c>
      <c r="C245" s="242" t="s">
        <v>426</v>
      </c>
      <c r="D245" s="242" t="s">
        <v>438</v>
      </c>
      <c r="E245" s="241">
        <v>12038.394703868158</v>
      </c>
      <c r="F245" s="242">
        <v>12000.11661705084</v>
      </c>
      <c r="G245" s="243" t="s">
        <v>970</v>
      </c>
      <c r="H245" s="243">
        <v>39.688099999999999</v>
      </c>
      <c r="I245" s="240" t="s">
        <v>429</v>
      </c>
      <c r="J245" s="243" t="s">
        <v>89</v>
      </c>
      <c r="K245" s="243" t="s">
        <v>89</v>
      </c>
      <c r="M245" s="301"/>
      <c r="N245" s="330"/>
      <c r="O245" s="252"/>
      <c r="P245"/>
      <c r="Q245" s="251"/>
      <c r="R245" s="253"/>
    </row>
    <row r="246" spans="1:19" s="303" customFormat="1" ht="20.100000000000001" hidden="1" customHeight="1" x14ac:dyDescent="0.2">
      <c r="A246" s="240">
        <v>50</v>
      </c>
      <c r="B246" s="241" t="s">
        <v>414</v>
      </c>
      <c r="C246" s="242" t="s">
        <v>426</v>
      </c>
      <c r="D246" s="242" t="s">
        <v>438</v>
      </c>
      <c r="E246" s="241">
        <v>12000.11661705084</v>
      </c>
      <c r="F246" s="242">
        <v>11976.882858821031</v>
      </c>
      <c r="G246" s="243" t="s">
        <v>967</v>
      </c>
      <c r="H246" s="243">
        <v>20.1218</v>
      </c>
      <c r="I246" s="240" t="s">
        <v>429</v>
      </c>
      <c r="J246" s="243" t="s">
        <v>975</v>
      </c>
      <c r="K246" s="243" t="s">
        <v>971</v>
      </c>
      <c r="M246" s="301"/>
      <c r="N246" s="330"/>
      <c r="O246" s="252"/>
      <c r="P246"/>
      <c r="Q246" s="251"/>
      <c r="R246" s="253"/>
    </row>
    <row r="247" spans="1:19" s="303" customFormat="1" ht="20.100000000000001" hidden="1" customHeight="1" x14ac:dyDescent="0.2">
      <c r="A247" s="240">
        <v>51</v>
      </c>
      <c r="B247" s="241" t="s">
        <v>414</v>
      </c>
      <c r="C247" s="242" t="s">
        <v>426</v>
      </c>
      <c r="D247" s="242" t="s">
        <v>438</v>
      </c>
      <c r="E247" s="241">
        <v>11580.743190493171</v>
      </c>
      <c r="F247" s="242">
        <v>11565.981978280135</v>
      </c>
      <c r="G247" s="243" t="s">
        <v>967</v>
      </c>
      <c r="H247" s="243">
        <v>14.5678</v>
      </c>
      <c r="I247" s="240" t="s">
        <v>870</v>
      </c>
      <c r="J247" s="243" t="s">
        <v>971</v>
      </c>
      <c r="K247" s="243" t="s">
        <v>975</v>
      </c>
      <c r="M247" s="301"/>
      <c r="N247" s="330"/>
      <c r="O247" s="252"/>
      <c r="P247"/>
      <c r="Q247" s="251"/>
      <c r="R247" s="253"/>
    </row>
    <row r="248" spans="1:19" s="303" customFormat="1" ht="20.100000000000001" hidden="1" customHeight="1" x14ac:dyDescent="0.2">
      <c r="A248" s="240">
        <v>52</v>
      </c>
      <c r="B248" s="241" t="s">
        <v>414</v>
      </c>
      <c r="C248" s="242" t="s">
        <v>426</v>
      </c>
      <c r="D248" s="242" t="s">
        <v>438</v>
      </c>
      <c r="E248" s="241">
        <v>11565.981978280135</v>
      </c>
      <c r="F248" s="242">
        <v>11518.063362075907</v>
      </c>
      <c r="G248" s="243" t="s">
        <v>970</v>
      </c>
      <c r="H248" s="243">
        <v>45.104300000000002</v>
      </c>
      <c r="I248" s="240" t="s">
        <v>429</v>
      </c>
      <c r="J248" s="243" t="s">
        <v>89</v>
      </c>
      <c r="K248" s="243" t="s">
        <v>89</v>
      </c>
      <c r="M248" s="301"/>
      <c r="N248" s="330"/>
      <c r="O248" s="252"/>
      <c r="P248"/>
      <c r="Q248" s="251"/>
      <c r="R248" s="253"/>
    </row>
    <row r="249" spans="1:19" s="303" customFormat="1" ht="20.100000000000001" hidden="1" customHeight="1" x14ac:dyDescent="0.2">
      <c r="A249" s="240">
        <v>53</v>
      </c>
      <c r="B249" s="241" t="s">
        <v>414</v>
      </c>
      <c r="C249" s="242" t="s">
        <v>426</v>
      </c>
      <c r="D249" s="242" t="s">
        <v>438</v>
      </c>
      <c r="E249" s="241">
        <v>11518.063362075907</v>
      </c>
      <c r="F249" s="242">
        <v>11513.770223077188</v>
      </c>
      <c r="G249" s="243" t="s">
        <v>967</v>
      </c>
      <c r="H249" s="243">
        <v>6.1592000000000002</v>
      </c>
      <c r="I249" s="240" t="s">
        <v>429</v>
      </c>
      <c r="J249" s="243" t="s">
        <v>975</v>
      </c>
      <c r="K249" s="243" t="s">
        <v>971</v>
      </c>
      <c r="M249" s="301"/>
      <c r="N249" s="330"/>
      <c r="O249" s="252"/>
      <c r="P249"/>
      <c r="Q249" s="251"/>
      <c r="R249" s="253"/>
    </row>
    <row r="250" spans="1:19" s="303" customFormat="1" ht="20.100000000000001" hidden="1" customHeight="1" x14ac:dyDescent="0.2">
      <c r="A250" s="240">
        <v>54</v>
      </c>
      <c r="B250" s="241" t="s">
        <v>414</v>
      </c>
      <c r="C250" s="242" t="s">
        <v>426</v>
      </c>
      <c r="D250" s="242" t="s">
        <v>438</v>
      </c>
      <c r="E250" s="241">
        <v>5115.2896552251705</v>
      </c>
      <c r="F250" s="242">
        <v>5004.2825720877763</v>
      </c>
      <c r="G250" s="243" t="s">
        <v>967</v>
      </c>
      <c r="H250" s="243">
        <v>134.29750000000001</v>
      </c>
      <c r="I250" s="240" t="s">
        <v>429</v>
      </c>
      <c r="J250" s="243" t="s">
        <v>971</v>
      </c>
      <c r="K250" s="243" t="s">
        <v>971</v>
      </c>
      <c r="M250" s="301"/>
      <c r="N250" s="330"/>
      <c r="O250" s="252"/>
      <c r="P250"/>
      <c r="Q250" s="251"/>
      <c r="R250" s="253"/>
    </row>
    <row r="251" spans="1:19" s="303" customFormat="1" ht="20.100000000000001" hidden="1" customHeight="1" x14ac:dyDescent="0.2">
      <c r="A251" s="240">
        <v>55</v>
      </c>
      <c r="B251" s="241" t="s">
        <v>414</v>
      </c>
      <c r="C251" s="242" t="s">
        <v>426</v>
      </c>
      <c r="D251" s="242" t="s">
        <v>438</v>
      </c>
      <c r="E251" s="241">
        <v>4785.3408806022662</v>
      </c>
      <c r="F251" s="242">
        <v>4774.9049568873716</v>
      </c>
      <c r="G251" s="243" t="s">
        <v>967</v>
      </c>
      <c r="H251" s="243">
        <v>14.623699999999999</v>
      </c>
      <c r="I251" s="240" t="s">
        <v>429</v>
      </c>
      <c r="J251" s="243" t="s">
        <v>971</v>
      </c>
      <c r="K251" s="243" t="s">
        <v>975</v>
      </c>
      <c r="M251" s="301"/>
      <c r="N251" s="330"/>
      <c r="O251" s="252"/>
      <c r="P251"/>
      <c r="Q251" s="251"/>
      <c r="R251" s="253"/>
    </row>
    <row r="252" spans="1:19" s="303" customFormat="1" ht="20.100000000000001" hidden="1" customHeight="1" x14ac:dyDescent="0.2">
      <c r="A252" s="240">
        <v>56</v>
      </c>
      <c r="B252" s="241" t="s">
        <v>414</v>
      </c>
      <c r="C252" s="242" t="s">
        <v>426</v>
      </c>
      <c r="D252" s="242" t="s">
        <v>438</v>
      </c>
      <c r="E252" s="241">
        <v>4774.9049568873716</v>
      </c>
      <c r="F252" s="242">
        <v>4701.4525862763294</v>
      </c>
      <c r="G252" s="243" t="s">
        <v>969</v>
      </c>
      <c r="H252" s="243">
        <v>67.764799999999994</v>
      </c>
      <c r="I252" s="240" t="s">
        <v>870</v>
      </c>
      <c r="J252" s="243" t="s">
        <v>89</v>
      </c>
      <c r="K252" s="243" t="s">
        <v>89</v>
      </c>
      <c r="M252" s="301"/>
      <c r="N252" s="330"/>
      <c r="O252" s="252"/>
      <c r="P252"/>
      <c r="Q252" s="251"/>
      <c r="R252" s="253"/>
    </row>
    <row r="253" spans="1:19" s="303" customFormat="1" ht="20.100000000000001" hidden="1" customHeight="1" x14ac:dyDescent="0.2">
      <c r="A253" s="240">
        <v>57</v>
      </c>
      <c r="B253" s="241" t="s">
        <v>414</v>
      </c>
      <c r="C253" s="242" t="s">
        <v>426</v>
      </c>
      <c r="D253" s="242" t="s">
        <v>438</v>
      </c>
      <c r="E253" s="241">
        <v>4701.4525862763294</v>
      </c>
      <c r="F253" s="242">
        <v>4691.227734419389</v>
      </c>
      <c r="G253" s="243" t="s">
        <v>967</v>
      </c>
      <c r="H253" s="243">
        <v>11.0961</v>
      </c>
      <c r="I253" s="240" t="s">
        <v>429</v>
      </c>
      <c r="J253" s="243" t="s">
        <v>975</v>
      </c>
      <c r="K253" s="243" t="s">
        <v>971</v>
      </c>
      <c r="M253" s="301"/>
      <c r="N253" s="330"/>
      <c r="O253" s="252"/>
      <c r="P253"/>
      <c r="Q253" s="251"/>
      <c r="R253" s="253"/>
    </row>
    <row r="254" spans="1:19" ht="79.900000000000006" customHeight="1" x14ac:dyDescent="0.25">
      <c r="L254" s="303"/>
      <c r="M254" s="301"/>
      <c r="N254" s="330"/>
      <c r="O254" s="252"/>
      <c r="P254"/>
      <c r="Q254" s="251"/>
      <c r="R254" s="253"/>
      <c r="S254" s="303"/>
    </row>
    <row r="255" spans="1:19" ht="79.900000000000006" customHeight="1" x14ac:dyDescent="0.25">
      <c r="L255" s="303"/>
      <c r="M255" s="301"/>
      <c r="N255" s="330"/>
      <c r="O255" s="252"/>
      <c r="P255"/>
      <c r="Q255" s="251"/>
      <c r="R255" s="253"/>
      <c r="S255" s="303"/>
    </row>
    <row r="256" spans="1:19" ht="79.900000000000006" customHeight="1" x14ac:dyDescent="0.25">
      <c r="L256" s="303"/>
      <c r="M256" s="301"/>
      <c r="N256" s="330"/>
      <c r="O256" s="252"/>
      <c r="P256"/>
      <c r="Q256" s="251"/>
      <c r="R256" s="253"/>
      <c r="S256" s="303"/>
    </row>
    <row r="257" spans="12:19" ht="79.900000000000006" customHeight="1" x14ac:dyDescent="0.25">
      <c r="L257" s="303"/>
      <c r="M257" s="301"/>
      <c r="N257" s="330"/>
      <c r="O257" s="252"/>
      <c r="P257"/>
      <c r="Q257" s="251"/>
      <c r="R257" s="253"/>
      <c r="S257" s="303"/>
    </row>
    <row r="258" spans="12:19" ht="79.900000000000006" customHeight="1" x14ac:dyDescent="0.25">
      <c r="L258" s="303"/>
      <c r="M258" s="301"/>
      <c r="N258" s="330"/>
      <c r="O258" s="252"/>
      <c r="P258"/>
      <c r="Q258" s="251"/>
      <c r="R258" s="253"/>
      <c r="S258" s="303"/>
    </row>
    <row r="259" spans="12:19" ht="79.900000000000006" customHeight="1" x14ac:dyDescent="0.25">
      <c r="L259" s="303"/>
      <c r="M259" s="301"/>
      <c r="N259" s="330"/>
      <c r="O259" s="252"/>
      <c r="P259"/>
      <c r="Q259" s="251"/>
      <c r="R259" s="253"/>
      <c r="S259" s="303"/>
    </row>
    <row r="260" spans="12:19" ht="79.900000000000006" customHeight="1" x14ac:dyDescent="0.25">
      <c r="L260" s="303"/>
      <c r="M260" s="301"/>
      <c r="N260" s="330"/>
      <c r="O260" s="252"/>
      <c r="P260"/>
      <c r="Q260" s="251"/>
      <c r="R260" s="253"/>
      <c r="S260" s="303"/>
    </row>
    <row r="261" spans="12:19" ht="79.900000000000006" customHeight="1" x14ac:dyDescent="0.25">
      <c r="L261" s="303"/>
      <c r="M261" s="301"/>
      <c r="N261" s="330"/>
      <c r="O261" s="252"/>
      <c r="P261"/>
      <c r="Q261" s="251"/>
      <c r="R261" s="253"/>
      <c r="S261" s="303"/>
    </row>
    <row r="262" spans="12:19" ht="79.900000000000006" customHeight="1" x14ac:dyDescent="0.25">
      <c r="L262" s="303"/>
      <c r="M262" s="301"/>
      <c r="N262" s="330"/>
      <c r="O262" s="252"/>
      <c r="P262"/>
      <c r="Q262" s="251"/>
      <c r="R262" s="253"/>
      <c r="S262" s="303"/>
    </row>
    <row r="263" spans="12:19" ht="79.900000000000006" customHeight="1" x14ac:dyDescent="0.25">
      <c r="L263" s="303"/>
      <c r="M263" s="301"/>
      <c r="N263" s="330"/>
      <c r="O263" s="252"/>
      <c r="P263"/>
      <c r="Q263" s="251"/>
      <c r="R263" s="253"/>
      <c r="S263" s="303"/>
    </row>
    <row r="264" spans="12:19" ht="79.900000000000006" customHeight="1" x14ac:dyDescent="0.25">
      <c r="L264" s="303"/>
      <c r="M264" s="301"/>
      <c r="N264" s="330"/>
      <c r="O264" s="252"/>
      <c r="P264"/>
      <c r="Q264" s="251"/>
      <c r="R264" s="253"/>
      <c r="S264" s="303"/>
    </row>
    <row r="265" spans="12:19" ht="79.900000000000006" customHeight="1" x14ac:dyDescent="0.25">
      <c r="L265" s="303"/>
      <c r="M265" s="301"/>
      <c r="N265" s="330"/>
      <c r="O265" s="252"/>
      <c r="P265"/>
      <c r="Q265" s="251"/>
      <c r="R265" s="253"/>
      <c r="S265" s="303"/>
    </row>
    <row r="266" spans="12:19" ht="79.900000000000006" customHeight="1" x14ac:dyDescent="0.25">
      <c r="L266" s="303"/>
      <c r="M266" s="301"/>
      <c r="N266" s="330"/>
      <c r="O266" s="252"/>
      <c r="P266"/>
      <c r="Q266" s="251"/>
      <c r="R266" s="253"/>
      <c r="S266" s="303"/>
    </row>
    <row r="267" spans="12:19" ht="79.900000000000006" customHeight="1" x14ac:dyDescent="0.25">
      <c r="L267" s="303"/>
      <c r="M267" s="301"/>
      <c r="N267" s="330"/>
      <c r="O267" s="252"/>
      <c r="P267"/>
      <c r="Q267" s="251"/>
      <c r="R267" s="253"/>
      <c r="S267" s="303"/>
    </row>
    <row r="268" spans="12:19" ht="79.900000000000006" customHeight="1" x14ac:dyDescent="0.25">
      <c r="L268" s="303"/>
      <c r="M268" s="301"/>
      <c r="N268" s="330"/>
      <c r="O268" s="252"/>
      <c r="P268"/>
      <c r="Q268" s="251"/>
      <c r="R268" s="253"/>
      <c r="S268" s="303"/>
    </row>
    <row r="269" spans="12:19" ht="79.900000000000006" customHeight="1" x14ac:dyDescent="0.25">
      <c r="L269" s="303"/>
      <c r="M269" s="301"/>
      <c r="N269" s="330"/>
      <c r="O269" s="252"/>
      <c r="P269"/>
      <c r="Q269" s="251"/>
      <c r="R269" s="253"/>
      <c r="S269" s="303"/>
    </row>
    <row r="270" spans="12:19" ht="79.900000000000006" customHeight="1" x14ac:dyDescent="0.25">
      <c r="L270" s="303"/>
      <c r="M270" s="301"/>
      <c r="N270" s="330"/>
      <c r="O270" s="252"/>
      <c r="P270"/>
      <c r="Q270" s="251"/>
      <c r="R270" s="253"/>
      <c r="S270" s="303"/>
    </row>
    <row r="271" spans="12:19" ht="79.900000000000006" customHeight="1" x14ac:dyDescent="0.25">
      <c r="L271" s="303"/>
      <c r="M271" s="301"/>
      <c r="N271" s="330"/>
      <c r="O271" s="252"/>
      <c r="P271"/>
      <c r="Q271" s="251"/>
      <c r="R271" s="253"/>
      <c r="S271" s="303"/>
    </row>
    <row r="272" spans="12:19" ht="79.900000000000006" customHeight="1" x14ac:dyDescent="0.25">
      <c r="L272" s="303"/>
      <c r="M272" s="301"/>
      <c r="N272" s="330"/>
      <c r="O272" s="252"/>
      <c r="P272"/>
      <c r="Q272" s="251"/>
      <c r="R272" s="253"/>
      <c r="S272" s="303"/>
    </row>
    <row r="273" spans="12:19" ht="79.900000000000006" customHeight="1" x14ac:dyDescent="0.25">
      <c r="L273" s="303"/>
      <c r="M273" s="301"/>
      <c r="N273" s="330"/>
      <c r="O273" s="252"/>
      <c r="P273"/>
      <c r="Q273" s="251"/>
      <c r="R273" s="253"/>
      <c r="S273" s="303"/>
    </row>
    <row r="274" spans="12:19" ht="79.900000000000006" customHeight="1" x14ac:dyDescent="0.25">
      <c r="L274" s="303"/>
      <c r="M274" s="301"/>
      <c r="N274" s="330"/>
      <c r="O274" s="252"/>
      <c r="P274"/>
      <c r="Q274" s="251"/>
      <c r="R274" s="253"/>
      <c r="S274" s="303"/>
    </row>
    <row r="275" spans="12:19" ht="79.900000000000006" customHeight="1" x14ac:dyDescent="0.25">
      <c r="L275" s="303"/>
      <c r="M275" s="301"/>
      <c r="N275" s="330"/>
      <c r="O275" s="252"/>
      <c r="P275"/>
      <c r="Q275" s="251"/>
      <c r="R275" s="253"/>
      <c r="S275" s="303"/>
    </row>
    <row r="276" spans="12:19" ht="79.900000000000006" customHeight="1" x14ac:dyDescent="0.25">
      <c r="L276" s="303"/>
      <c r="M276" s="301"/>
      <c r="N276" s="330"/>
      <c r="O276" s="252"/>
      <c r="P276"/>
      <c r="Q276" s="251"/>
      <c r="R276" s="253"/>
      <c r="S276" s="303"/>
    </row>
    <row r="277" spans="12:19" ht="79.900000000000006" customHeight="1" x14ac:dyDescent="0.25">
      <c r="L277" s="303"/>
      <c r="M277" s="301"/>
      <c r="N277" s="330"/>
      <c r="O277" s="252"/>
      <c r="P277"/>
      <c r="Q277" s="251"/>
      <c r="R277" s="253"/>
      <c r="S277" s="303"/>
    </row>
    <row r="278" spans="12:19" ht="79.900000000000006" customHeight="1" x14ac:dyDescent="0.25">
      <c r="L278" s="303"/>
      <c r="M278" s="301"/>
      <c r="N278" s="330"/>
      <c r="O278" s="252"/>
      <c r="P278"/>
      <c r="Q278" s="251"/>
      <c r="R278" s="253"/>
      <c r="S278" s="303"/>
    </row>
    <row r="279" spans="12:19" ht="79.900000000000006" customHeight="1" x14ac:dyDescent="0.25">
      <c r="L279" s="303"/>
      <c r="M279" s="301"/>
      <c r="N279" s="330"/>
      <c r="O279" s="252"/>
      <c r="P279"/>
      <c r="Q279" s="251"/>
      <c r="R279" s="253"/>
      <c r="S279" s="303"/>
    </row>
    <row r="280" spans="12:19" ht="79.900000000000006" customHeight="1" x14ac:dyDescent="0.25">
      <c r="L280" s="303"/>
      <c r="M280" s="301"/>
      <c r="N280" s="330"/>
      <c r="O280" s="252"/>
      <c r="P280"/>
      <c r="Q280" s="251"/>
      <c r="R280" s="253"/>
      <c r="S280" s="303"/>
    </row>
    <row r="281" spans="12:19" ht="79.900000000000006" customHeight="1" x14ac:dyDescent="0.25">
      <c r="L281" s="303"/>
      <c r="M281" s="301"/>
      <c r="N281" s="330"/>
      <c r="O281" s="252"/>
      <c r="P281"/>
      <c r="Q281" s="251"/>
      <c r="R281" s="253"/>
      <c r="S281" s="303"/>
    </row>
    <row r="282" spans="12:19" ht="79.900000000000006" customHeight="1" x14ac:dyDescent="0.25">
      <c r="L282" s="303"/>
      <c r="M282" s="301"/>
      <c r="N282" s="330"/>
      <c r="O282" s="252"/>
      <c r="P282"/>
      <c r="Q282" s="251"/>
      <c r="R282" s="253"/>
      <c r="S282" s="303"/>
    </row>
  </sheetData>
  <autoFilter ref="A1:R253" xr:uid="{C43A948E-FDEA-4348-B89B-DD1C669F6530}">
    <filterColumn colId="1">
      <filters>
        <filter val="MG-120"/>
      </filters>
    </filterColumn>
  </autoFilter>
  <mergeCells count="1">
    <mergeCell ref="P9:P10"/>
  </mergeCells>
  <pageMargins left="0.511811024" right="0.511811024" top="0.78740157499999996" bottom="0.78740157499999996" header="0.31496062000000002" footer="0.31496062000000002"/>
  <pageSetup paperSize="9" scale="2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1ECBE-F5AB-4355-8FB3-FFA136FA77DF}">
  <sheetPr filterMode="1"/>
  <dimension ref="A1:AO678"/>
  <sheetViews>
    <sheetView showGridLines="0" workbookViewId="0">
      <selection activeCell="D143" sqref="D143:D172"/>
    </sheetView>
  </sheetViews>
  <sheetFormatPr defaultColWidth="13.5703125" defaultRowHeight="11.25" x14ac:dyDescent="0.2"/>
  <cols>
    <col min="1" max="15" width="13.5703125" style="287"/>
    <col min="16" max="16" width="20" style="287" customWidth="1"/>
    <col min="17" max="16384" width="13.5703125" style="287"/>
  </cols>
  <sheetData>
    <row r="1" spans="1:17" s="290" customFormat="1" ht="24.95" customHeight="1" x14ac:dyDescent="0.2">
      <c r="A1" s="289" t="s">
        <v>832</v>
      </c>
      <c r="B1" s="289" t="s">
        <v>452</v>
      </c>
      <c r="C1" s="285" t="s">
        <v>454</v>
      </c>
      <c r="D1" s="289" t="s">
        <v>833</v>
      </c>
      <c r="E1" s="289" t="s">
        <v>834</v>
      </c>
      <c r="F1" s="285" t="s">
        <v>455</v>
      </c>
      <c r="G1" s="285" t="s">
        <v>456</v>
      </c>
      <c r="H1" s="285" t="s">
        <v>840</v>
      </c>
      <c r="J1" s="291" t="s">
        <v>457</v>
      </c>
      <c r="K1" s="289" t="s">
        <v>458</v>
      </c>
      <c r="L1" s="289" t="s">
        <v>15</v>
      </c>
      <c r="M1" s="289" t="s">
        <v>835</v>
      </c>
      <c r="N1" s="289" t="s">
        <v>459</v>
      </c>
      <c r="O1" s="289" t="s">
        <v>460</v>
      </c>
      <c r="P1" s="289" t="s">
        <v>461</v>
      </c>
    </row>
    <row r="2" spans="1:17" s="254" customFormat="1" ht="20.100000000000001" hidden="1" customHeight="1" x14ac:dyDescent="0.2">
      <c r="A2" s="297">
        <v>600</v>
      </c>
      <c r="B2" s="288" t="s">
        <v>414</v>
      </c>
      <c r="C2" s="244" t="s">
        <v>462</v>
      </c>
      <c r="D2" s="244">
        <v>0.6</v>
      </c>
      <c r="E2" s="244">
        <v>18</v>
      </c>
      <c r="F2" s="244" t="s">
        <v>463</v>
      </c>
      <c r="G2" s="286" t="s">
        <v>464</v>
      </c>
      <c r="H2" s="286">
        <v>1</v>
      </c>
      <c r="J2" s="292" t="s">
        <v>462</v>
      </c>
      <c r="K2" s="244">
        <v>0.4</v>
      </c>
      <c r="L2" s="288">
        <f t="shared" ref="L2:L30" si="0">COUNTIFS(C:C,J2,D:D,K2)</f>
        <v>76</v>
      </c>
      <c r="M2" s="293">
        <f t="shared" ref="M2:M30" si="1">SUMIFS(E:E,C:C,J2,D:D,K2)</f>
        <v>1298</v>
      </c>
      <c r="N2" s="294">
        <f>(PI()*0.4^2)/4</f>
        <v>0.12566370614359174</v>
      </c>
      <c r="O2" s="293">
        <f>M2*N2</f>
        <v>163.11149057438206</v>
      </c>
      <c r="P2" s="292">
        <f>(4*(    (    (K2+0.4)   *2)      +       (0.27*4)    *    2         ))/2</f>
        <v>7.5200000000000005</v>
      </c>
    </row>
    <row r="3" spans="1:17" s="254" customFormat="1" ht="20.100000000000001" hidden="1" customHeight="1" x14ac:dyDescent="0.2">
      <c r="A3" s="297">
        <v>750</v>
      </c>
      <c r="B3" s="288" t="s">
        <v>414</v>
      </c>
      <c r="C3" s="244" t="s">
        <v>462</v>
      </c>
      <c r="D3" s="244">
        <v>0.6</v>
      </c>
      <c r="E3" s="244">
        <v>18</v>
      </c>
      <c r="F3" s="244" t="s">
        <v>463</v>
      </c>
      <c r="G3" s="286" t="s">
        <v>464</v>
      </c>
      <c r="H3" s="286">
        <v>1</v>
      </c>
      <c r="J3" s="292" t="s">
        <v>462</v>
      </c>
      <c r="K3" s="244">
        <v>0.6</v>
      </c>
      <c r="L3" s="288">
        <f t="shared" si="0"/>
        <v>303</v>
      </c>
      <c r="M3" s="293">
        <f t="shared" si="1"/>
        <v>6210.6000000000013</v>
      </c>
      <c r="N3" s="294">
        <f>(PI()*0.6^2)/4</f>
        <v>0.28274333882308139</v>
      </c>
      <c r="O3" s="293">
        <f t="shared" ref="O3:O30" si="2">M3*N3</f>
        <v>1756.0057800946297</v>
      </c>
      <c r="P3" s="292">
        <f>(4*(    (    (K3+0.4)   *2)      +       (0.27*4)    *    2         ))/2</f>
        <v>8.32</v>
      </c>
    </row>
    <row r="4" spans="1:17" s="254" customFormat="1" ht="20.100000000000001" hidden="1" customHeight="1" x14ac:dyDescent="0.2">
      <c r="A4" s="297">
        <v>4950</v>
      </c>
      <c r="B4" s="288" t="s">
        <v>414</v>
      </c>
      <c r="C4" s="244" t="s">
        <v>462</v>
      </c>
      <c r="D4" s="244">
        <v>0.6</v>
      </c>
      <c r="E4" s="244">
        <v>18</v>
      </c>
      <c r="F4" s="244" t="s">
        <v>463</v>
      </c>
      <c r="G4" s="286" t="s">
        <v>464</v>
      </c>
      <c r="H4" s="286">
        <v>1</v>
      </c>
      <c r="J4" s="292" t="s">
        <v>462</v>
      </c>
      <c r="K4" s="244">
        <v>0.8</v>
      </c>
      <c r="L4" s="288">
        <f t="shared" si="0"/>
        <v>205</v>
      </c>
      <c r="M4" s="293">
        <f t="shared" si="1"/>
        <v>4737.5</v>
      </c>
      <c r="N4" s="294">
        <f>(PI()*0.8^2)/4</f>
        <v>0.50265482457436694</v>
      </c>
      <c r="O4" s="293">
        <f t="shared" si="2"/>
        <v>2381.3272314210635</v>
      </c>
      <c r="P4" s="292">
        <f>(4*(    (    (K4+0.4)   *2)      +       (0.27*4)    *    2         ))/2</f>
        <v>9.120000000000001</v>
      </c>
    </row>
    <row r="5" spans="1:17" s="254" customFormat="1" ht="20.100000000000001" hidden="1" customHeight="1" x14ac:dyDescent="0.2">
      <c r="A5" s="297">
        <v>5200</v>
      </c>
      <c r="B5" s="288" t="s">
        <v>414</v>
      </c>
      <c r="C5" s="244" t="s">
        <v>462</v>
      </c>
      <c r="D5" s="244">
        <v>0.6</v>
      </c>
      <c r="E5" s="244">
        <v>18</v>
      </c>
      <c r="F5" s="244" t="s">
        <v>463</v>
      </c>
      <c r="G5" s="286" t="s">
        <v>464</v>
      </c>
      <c r="H5" s="286">
        <v>1</v>
      </c>
      <c r="J5" s="292" t="s">
        <v>462</v>
      </c>
      <c r="K5" s="244">
        <v>1</v>
      </c>
      <c r="L5" s="288">
        <f t="shared" si="0"/>
        <v>34</v>
      </c>
      <c r="M5" s="293">
        <f t="shared" si="1"/>
        <v>1004</v>
      </c>
      <c r="N5" s="294">
        <f>(PI()*1^2)/4</f>
        <v>0.78539816339744828</v>
      </c>
      <c r="O5" s="293">
        <f t="shared" si="2"/>
        <v>788.53975605103813</v>
      </c>
      <c r="P5" s="292">
        <f>(4*(    (    (K5+0.4)   *2)      +       (0.27*4)    *    2         ))/2</f>
        <v>9.92</v>
      </c>
    </row>
    <row r="6" spans="1:17" s="254" customFormat="1" ht="20.100000000000001" hidden="1" customHeight="1" x14ac:dyDescent="0.2">
      <c r="A6" s="297">
        <v>8600</v>
      </c>
      <c r="B6" s="288" t="s">
        <v>414</v>
      </c>
      <c r="C6" s="244" t="s">
        <v>462</v>
      </c>
      <c r="D6" s="244">
        <v>0.6</v>
      </c>
      <c r="E6" s="244">
        <v>18</v>
      </c>
      <c r="F6" s="244" t="s">
        <v>463</v>
      </c>
      <c r="G6" s="286" t="s">
        <v>464</v>
      </c>
      <c r="H6" s="286">
        <v>1</v>
      </c>
      <c r="J6" s="292" t="s">
        <v>462</v>
      </c>
      <c r="K6" s="244">
        <v>1.2</v>
      </c>
      <c r="L6" s="288">
        <f t="shared" si="0"/>
        <v>2</v>
      </c>
      <c r="M6" s="293">
        <f t="shared" si="1"/>
        <v>50</v>
      </c>
      <c r="N6" s="294">
        <f>(PI()*1.2^2)/4</f>
        <v>1.1309733552923256</v>
      </c>
      <c r="O6" s="293">
        <f t="shared" si="2"/>
        <v>56.548667764616276</v>
      </c>
      <c r="P6" s="292">
        <f>(4*(    (    (K6+0.4)   *2)      +       (0.27*4)    *    2         ))/2</f>
        <v>10.72</v>
      </c>
    </row>
    <row r="7" spans="1:17" s="254" customFormat="1" ht="20.100000000000001" hidden="1" customHeight="1" x14ac:dyDescent="0.2">
      <c r="A7" s="297">
        <v>11800</v>
      </c>
      <c r="B7" s="288" t="s">
        <v>414</v>
      </c>
      <c r="C7" s="244" t="s">
        <v>462</v>
      </c>
      <c r="D7" s="244">
        <v>0.6</v>
      </c>
      <c r="E7" s="244">
        <v>18</v>
      </c>
      <c r="F7" s="244" t="s">
        <v>463</v>
      </c>
      <c r="G7" s="286" t="s">
        <v>464</v>
      </c>
      <c r="H7" s="286">
        <v>1</v>
      </c>
      <c r="J7" s="292" t="s">
        <v>467</v>
      </c>
      <c r="K7" s="244">
        <v>0.8</v>
      </c>
      <c r="L7" s="288">
        <f t="shared" si="0"/>
        <v>9</v>
      </c>
      <c r="M7" s="293">
        <f t="shared" si="1"/>
        <v>271</v>
      </c>
      <c r="N7" s="294">
        <f>((PI()*0.8^2)/4)*2</f>
        <v>1.0053096491487339</v>
      </c>
      <c r="O7" s="293">
        <f t="shared" si="2"/>
        <v>272.43891491930691</v>
      </c>
      <c r="P7" s="292">
        <f>((4*(    (    (K7+0.4)   *2)      +       (0.27*4)    *    2         ))/2)*2+1</f>
        <v>19.240000000000002</v>
      </c>
    </row>
    <row r="8" spans="1:17" s="254" customFormat="1" ht="20.100000000000001" hidden="1" customHeight="1" x14ac:dyDescent="0.2">
      <c r="A8" s="297">
        <v>14500</v>
      </c>
      <c r="B8" s="288" t="s">
        <v>414</v>
      </c>
      <c r="C8" s="244" t="s">
        <v>462</v>
      </c>
      <c r="D8" s="244">
        <v>0.6</v>
      </c>
      <c r="E8" s="244">
        <v>18</v>
      </c>
      <c r="F8" s="244" t="s">
        <v>463</v>
      </c>
      <c r="G8" s="286" t="s">
        <v>464</v>
      </c>
      <c r="H8" s="286">
        <v>1</v>
      </c>
      <c r="J8" s="292" t="s">
        <v>467</v>
      </c>
      <c r="K8" s="244">
        <v>1</v>
      </c>
      <c r="L8" s="288">
        <f t="shared" si="0"/>
        <v>5</v>
      </c>
      <c r="M8" s="293">
        <f t="shared" si="1"/>
        <v>140</v>
      </c>
      <c r="N8" s="294">
        <f>((PI()*1^2)/4)*2</f>
        <v>1.5707963267948966</v>
      </c>
      <c r="O8" s="293">
        <f t="shared" si="2"/>
        <v>219.91148575128551</v>
      </c>
      <c r="P8" s="292">
        <f>((4*(    (    (K8+0.4)   *2)      +       (0.27*4)    *    2         ))/2)*2+1</f>
        <v>20.84</v>
      </c>
      <c r="Q8" s="298">
        <f t="shared" ref="Q8:Q13" si="3">M8/L8</f>
        <v>28</v>
      </c>
    </row>
    <row r="9" spans="1:17" s="254" customFormat="1" ht="20.100000000000001" hidden="1" customHeight="1" x14ac:dyDescent="0.2">
      <c r="A9" s="297">
        <v>15100</v>
      </c>
      <c r="B9" s="288" t="s">
        <v>414</v>
      </c>
      <c r="C9" s="244" t="s">
        <v>462</v>
      </c>
      <c r="D9" s="244">
        <v>0.6</v>
      </c>
      <c r="E9" s="244">
        <v>100</v>
      </c>
      <c r="F9" s="244" t="s">
        <v>463</v>
      </c>
      <c r="G9" s="286" t="s">
        <v>464</v>
      </c>
      <c r="H9" s="286">
        <v>1</v>
      </c>
      <c r="J9" s="292" t="s">
        <v>467</v>
      </c>
      <c r="K9" s="244">
        <v>1.2</v>
      </c>
      <c r="L9" s="288">
        <f t="shared" si="0"/>
        <v>2</v>
      </c>
      <c r="M9" s="293">
        <f t="shared" si="1"/>
        <v>47</v>
      </c>
      <c r="N9" s="294">
        <f>((PI()*1.2^2)/4)*2</f>
        <v>2.2619467105846511</v>
      </c>
      <c r="O9" s="293">
        <f t="shared" si="2"/>
        <v>106.31149539747861</v>
      </c>
      <c r="P9" s="292">
        <f>((4*(    (    (K9+0.4)   *2)      +       (0.27*4)    *    2         ))/2)*2+1</f>
        <v>22.44</v>
      </c>
      <c r="Q9" s="298">
        <f t="shared" si="3"/>
        <v>23.5</v>
      </c>
    </row>
    <row r="10" spans="1:17" s="254" customFormat="1" ht="20.100000000000001" hidden="1" customHeight="1" x14ac:dyDescent="0.2">
      <c r="A10" s="297">
        <v>15400</v>
      </c>
      <c r="B10" s="288" t="s">
        <v>414</v>
      </c>
      <c r="C10" s="244" t="s">
        <v>462</v>
      </c>
      <c r="D10" s="244">
        <v>0.6</v>
      </c>
      <c r="E10" s="244">
        <v>28</v>
      </c>
      <c r="F10" s="244" t="s">
        <v>463</v>
      </c>
      <c r="G10" s="286" t="s">
        <v>464</v>
      </c>
      <c r="H10" s="286">
        <v>1</v>
      </c>
      <c r="J10" s="292" t="s">
        <v>469</v>
      </c>
      <c r="K10" s="244">
        <v>1</v>
      </c>
      <c r="L10" s="288">
        <f t="shared" si="0"/>
        <v>1</v>
      </c>
      <c r="M10" s="293">
        <f t="shared" si="1"/>
        <v>30</v>
      </c>
      <c r="N10" s="294">
        <f>((PI()*1^2)/4)*3</f>
        <v>2.3561944901923448</v>
      </c>
      <c r="O10" s="293">
        <f t="shared" si="2"/>
        <v>70.685834705770347</v>
      </c>
      <c r="P10" s="292">
        <f>((4*(    (    (K10+0.4)   *2)      +       (0.27*4)    *    2         ))/2)*3+1</f>
        <v>30.759999999999998</v>
      </c>
      <c r="Q10" s="298">
        <f t="shared" si="3"/>
        <v>30</v>
      </c>
    </row>
    <row r="11" spans="1:17" s="254" customFormat="1" ht="20.100000000000001" hidden="1" customHeight="1" x14ac:dyDescent="0.2">
      <c r="A11" s="297">
        <v>16200</v>
      </c>
      <c r="B11" s="288" t="s">
        <v>414</v>
      </c>
      <c r="C11" s="244" t="s">
        <v>462</v>
      </c>
      <c r="D11" s="244">
        <v>0.4</v>
      </c>
      <c r="E11" s="244">
        <v>28</v>
      </c>
      <c r="F11" s="244" t="s">
        <v>464</v>
      </c>
      <c r="G11" s="286" t="s">
        <v>464</v>
      </c>
      <c r="H11" s="286">
        <v>1</v>
      </c>
      <c r="J11" s="292" t="s">
        <v>470</v>
      </c>
      <c r="K11" s="244">
        <v>2</v>
      </c>
      <c r="L11" s="288">
        <f t="shared" si="0"/>
        <v>1</v>
      </c>
      <c r="M11" s="293">
        <f t="shared" si="1"/>
        <v>55</v>
      </c>
      <c r="N11" s="294">
        <f>((PI()*2^2)/4)*3</f>
        <v>9.4247779607693793</v>
      </c>
      <c r="O11" s="293">
        <f t="shared" si="2"/>
        <v>518.36278784231581</v>
      </c>
      <c r="P11" s="292">
        <f>((4*(    (    (K11+0.4)   *2)      +       (0.27*4)    *    2         ))/2)*3+1</f>
        <v>42.76</v>
      </c>
      <c r="Q11" s="298">
        <f t="shared" si="3"/>
        <v>55</v>
      </c>
    </row>
    <row r="12" spans="1:17" s="254" customFormat="1" ht="20.100000000000001" hidden="1" customHeight="1" x14ac:dyDescent="0.2">
      <c r="A12" s="297">
        <v>17750</v>
      </c>
      <c r="B12" s="288" t="s">
        <v>414</v>
      </c>
      <c r="C12" s="244" t="s">
        <v>462</v>
      </c>
      <c r="D12" s="244">
        <v>0.4</v>
      </c>
      <c r="E12" s="244">
        <v>30</v>
      </c>
      <c r="F12" s="244" t="s">
        <v>463</v>
      </c>
      <c r="G12" s="286" t="s">
        <v>464</v>
      </c>
      <c r="H12" s="286">
        <v>1</v>
      </c>
      <c r="J12" s="292" t="s">
        <v>471</v>
      </c>
      <c r="K12" s="244" t="s">
        <v>472</v>
      </c>
      <c r="L12" s="288">
        <f t="shared" si="0"/>
        <v>1</v>
      </c>
      <c r="M12" s="293">
        <f t="shared" si="1"/>
        <v>61</v>
      </c>
      <c r="N12" s="294">
        <f>0.8*1.1</f>
        <v>0.88000000000000012</v>
      </c>
      <c r="O12" s="293">
        <f t="shared" si="2"/>
        <v>53.680000000000007</v>
      </c>
      <c r="P12" s="292">
        <f>(4*(    (    (1.1+0.4)   *2)      +       (0.27*4)    *    2         ))/2</f>
        <v>10.32</v>
      </c>
      <c r="Q12" s="298">
        <f t="shared" si="3"/>
        <v>61</v>
      </c>
    </row>
    <row r="13" spans="1:17" s="254" customFormat="1" ht="20.100000000000001" hidden="1" customHeight="1" x14ac:dyDescent="0.2">
      <c r="A13" s="297">
        <v>17800</v>
      </c>
      <c r="B13" s="288" t="s">
        <v>414</v>
      </c>
      <c r="C13" s="244" t="s">
        <v>462</v>
      </c>
      <c r="D13" s="244">
        <v>0.4</v>
      </c>
      <c r="E13" s="244">
        <v>18</v>
      </c>
      <c r="F13" s="244" t="s">
        <v>463</v>
      </c>
      <c r="G13" s="286" t="s">
        <v>464</v>
      </c>
      <c r="H13" s="286">
        <v>1</v>
      </c>
      <c r="J13" s="292" t="s">
        <v>471</v>
      </c>
      <c r="K13" s="244" t="s">
        <v>473</v>
      </c>
      <c r="L13" s="288">
        <f t="shared" si="0"/>
        <v>1</v>
      </c>
      <c r="M13" s="293">
        <f t="shared" si="1"/>
        <v>78</v>
      </c>
      <c r="N13" s="294">
        <f>0.8*1</f>
        <v>0.8</v>
      </c>
      <c r="O13" s="293">
        <f t="shared" si="2"/>
        <v>62.400000000000006</v>
      </c>
      <c r="P13" s="292">
        <f>(4*(    (    (1+0.4)   *2)      +       (0.27*4)    *    2         ))/2</f>
        <v>9.92</v>
      </c>
      <c r="Q13" s="298">
        <f t="shared" si="3"/>
        <v>78</v>
      </c>
    </row>
    <row r="14" spans="1:17" s="254" customFormat="1" ht="20.100000000000001" hidden="1" customHeight="1" x14ac:dyDescent="0.2">
      <c r="A14" s="297">
        <v>18100</v>
      </c>
      <c r="B14" s="288" t="s">
        <v>414</v>
      </c>
      <c r="C14" s="244" t="s">
        <v>462</v>
      </c>
      <c r="D14" s="244">
        <v>0.4</v>
      </c>
      <c r="E14" s="244">
        <v>30</v>
      </c>
      <c r="F14" s="244" t="s">
        <v>463</v>
      </c>
      <c r="G14" s="286" t="s">
        <v>464</v>
      </c>
      <c r="H14" s="286">
        <v>1</v>
      </c>
      <c r="J14" s="292" t="s">
        <v>471</v>
      </c>
      <c r="K14" s="244" t="s">
        <v>474</v>
      </c>
      <c r="L14" s="288">
        <f t="shared" si="0"/>
        <v>3</v>
      </c>
      <c r="M14" s="293">
        <f t="shared" si="1"/>
        <v>118</v>
      </c>
      <c r="N14" s="294">
        <v>1</v>
      </c>
      <c r="O14" s="293">
        <f t="shared" si="2"/>
        <v>118</v>
      </c>
      <c r="P14" s="292">
        <f>(4*(    (    (1+0.4)   *2)      +       (0.27*4)    *    2         ))/2</f>
        <v>9.92</v>
      </c>
      <c r="Q14" s="298">
        <f>M14/L14</f>
        <v>39.333333333333336</v>
      </c>
    </row>
    <row r="15" spans="1:17" s="254" customFormat="1" ht="20.100000000000001" hidden="1" customHeight="1" x14ac:dyDescent="0.2">
      <c r="A15" s="297">
        <v>19100</v>
      </c>
      <c r="B15" s="288" t="s">
        <v>414</v>
      </c>
      <c r="C15" s="244" t="s">
        <v>462</v>
      </c>
      <c r="D15" s="244">
        <v>0.4</v>
      </c>
      <c r="E15" s="244">
        <v>30</v>
      </c>
      <c r="F15" s="244" t="s">
        <v>463</v>
      </c>
      <c r="G15" s="286" t="s">
        <v>464</v>
      </c>
      <c r="H15" s="286">
        <v>1</v>
      </c>
      <c r="J15" s="292" t="s">
        <v>471</v>
      </c>
      <c r="K15" s="244" t="s">
        <v>475</v>
      </c>
      <c r="L15" s="288">
        <f t="shared" si="0"/>
        <v>1</v>
      </c>
      <c r="M15" s="293">
        <f t="shared" si="1"/>
        <v>53</v>
      </c>
      <c r="N15" s="294">
        <v>1.5</v>
      </c>
      <c r="O15" s="293">
        <f t="shared" si="2"/>
        <v>79.5</v>
      </c>
      <c r="P15" s="292">
        <f>(4*(    (    (1.5+0.4)   *2)      +       (0.27*4)    *    2         ))/2</f>
        <v>11.92</v>
      </c>
      <c r="Q15" s="298">
        <f t="shared" ref="Q15:Q30" si="4">M15/L15</f>
        <v>53</v>
      </c>
    </row>
    <row r="16" spans="1:17" s="254" customFormat="1" ht="20.100000000000001" hidden="1" customHeight="1" x14ac:dyDescent="0.2">
      <c r="A16" s="297">
        <v>19200</v>
      </c>
      <c r="B16" s="288" t="s">
        <v>414</v>
      </c>
      <c r="C16" s="244" t="s">
        <v>462</v>
      </c>
      <c r="D16" s="244">
        <v>0.4</v>
      </c>
      <c r="E16" s="244">
        <v>18</v>
      </c>
      <c r="F16" s="244" t="s">
        <v>463</v>
      </c>
      <c r="G16" s="286" t="s">
        <v>464</v>
      </c>
      <c r="H16" s="286">
        <v>1</v>
      </c>
      <c r="J16" s="292" t="s">
        <v>471</v>
      </c>
      <c r="K16" s="244" t="s">
        <v>476</v>
      </c>
      <c r="L16" s="288">
        <f t="shared" si="0"/>
        <v>2</v>
      </c>
      <c r="M16" s="293">
        <f t="shared" si="1"/>
        <v>89</v>
      </c>
      <c r="N16" s="294">
        <v>1.5</v>
      </c>
      <c r="O16" s="293">
        <f t="shared" si="2"/>
        <v>133.5</v>
      </c>
      <c r="P16" s="292">
        <f>(4*(    (    (1+0.4)   *2)      +       (0.27*4)    *    2         ))/2</f>
        <v>9.92</v>
      </c>
      <c r="Q16" s="298">
        <f t="shared" si="4"/>
        <v>44.5</v>
      </c>
    </row>
    <row r="17" spans="1:17" s="254" customFormat="1" ht="20.100000000000001" hidden="1" customHeight="1" x14ac:dyDescent="0.2">
      <c r="A17" s="297">
        <v>21400</v>
      </c>
      <c r="B17" s="288" t="s">
        <v>414</v>
      </c>
      <c r="C17" s="244" t="s">
        <v>462</v>
      </c>
      <c r="D17" s="244">
        <v>0.4</v>
      </c>
      <c r="E17" s="244">
        <v>12</v>
      </c>
      <c r="F17" s="244" t="s">
        <v>463</v>
      </c>
      <c r="G17" s="286" t="s">
        <v>464</v>
      </c>
      <c r="H17" s="286">
        <v>1</v>
      </c>
      <c r="J17" s="292" t="s">
        <v>471</v>
      </c>
      <c r="K17" s="244" t="s">
        <v>477</v>
      </c>
      <c r="L17" s="288">
        <f t="shared" si="0"/>
        <v>2</v>
      </c>
      <c r="M17" s="293">
        <f t="shared" si="1"/>
        <v>38</v>
      </c>
      <c r="N17" s="294">
        <f>1.5*1.5</f>
        <v>2.25</v>
      </c>
      <c r="O17" s="293">
        <f t="shared" si="2"/>
        <v>85.5</v>
      </c>
      <c r="P17" s="292">
        <f>(4*(    (    (1.5+0.4)   *2)      +       (0.27*4)    *    2         ))/2</f>
        <v>11.92</v>
      </c>
      <c r="Q17" s="298">
        <f t="shared" si="4"/>
        <v>19</v>
      </c>
    </row>
    <row r="18" spans="1:17" s="254" customFormat="1" ht="20.100000000000001" hidden="1" customHeight="1" x14ac:dyDescent="0.2">
      <c r="A18" s="297">
        <v>21900</v>
      </c>
      <c r="B18" s="288" t="s">
        <v>414</v>
      </c>
      <c r="C18" s="244" t="s">
        <v>462</v>
      </c>
      <c r="D18" s="244">
        <v>0.6</v>
      </c>
      <c r="E18" s="244">
        <v>12</v>
      </c>
      <c r="F18" s="244" t="s">
        <v>463</v>
      </c>
      <c r="G18" s="286" t="s">
        <v>464</v>
      </c>
      <c r="H18" s="286">
        <v>1</v>
      </c>
      <c r="J18" s="292" t="s">
        <v>471</v>
      </c>
      <c r="K18" s="244" t="s">
        <v>478</v>
      </c>
      <c r="L18" s="288">
        <f t="shared" si="0"/>
        <v>2</v>
      </c>
      <c r="M18" s="293">
        <f t="shared" si="1"/>
        <v>86</v>
      </c>
      <c r="N18" s="294">
        <v>3</v>
      </c>
      <c r="O18" s="293">
        <f t="shared" si="2"/>
        <v>258</v>
      </c>
      <c r="P18" s="292">
        <f>(4*(    (    (2+0.4)   *2)      +       (0.27*4)    *    2         ))/2</f>
        <v>13.92</v>
      </c>
      <c r="Q18" s="298">
        <f t="shared" si="4"/>
        <v>43</v>
      </c>
    </row>
    <row r="19" spans="1:17" s="254" customFormat="1" ht="20.100000000000001" hidden="1" customHeight="1" x14ac:dyDescent="0.2">
      <c r="A19" s="297">
        <v>22200</v>
      </c>
      <c r="B19" s="288" t="s">
        <v>414</v>
      </c>
      <c r="C19" s="244" t="s">
        <v>462</v>
      </c>
      <c r="D19" s="244">
        <v>0.4</v>
      </c>
      <c r="E19" s="244">
        <v>18</v>
      </c>
      <c r="F19" s="244" t="s">
        <v>463</v>
      </c>
      <c r="G19" s="286" t="s">
        <v>464</v>
      </c>
      <c r="H19" s="286">
        <v>1</v>
      </c>
      <c r="J19" s="292" t="s">
        <v>471</v>
      </c>
      <c r="K19" s="244" t="s">
        <v>479</v>
      </c>
      <c r="L19" s="288">
        <f t="shared" si="0"/>
        <v>1</v>
      </c>
      <c r="M19" s="293">
        <f t="shared" si="1"/>
        <v>24</v>
      </c>
      <c r="N19" s="294">
        <f>1.5*1.7</f>
        <v>2.5499999999999998</v>
      </c>
      <c r="O19" s="293">
        <f t="shared" si="2"/>
        <v>61.199999999999996</v>
      </c>
      <c r="P19" s="292">
        <f>(4*(    (    (1.7+0.4)   *2)      +       (0.27*4)    *    2         ))/2</f>
        <v>12.72</v>
      </c>
      <c r="Q19" s="298">
        <f t="shared" si="4"/>
        <v>24</v>
      </c>
    </row>
    <row r="20" spans="1:17" s="254" customFormat="1" ht="20.100000000000001" hidden="1" customHeight="1" x14ac:dyDescent="0.2">
      <c r="A20" s="297">
        <v>22350</v>
      </c>
      <c r="B20" s="288" t="s">
        <v>414</v>
      </c>
      <c r="C20" s="244" t="s">
        <v>462</v>
      </c>
      <c r="D20" s="244">
        <v>0.4</v>
      </c>
      <c r="E20" s="244">
        <v>18</v>
      </c>
      <c r="F20" s="244" t="s">
        <v>464</v>
      </c>
      <c r="G20" s="286" t="s">
        <v>464</v>
      </c>
      <c r="H20" s="286">
        <v>1</v>
      </c>
      <c r="J20" s="292" t="s">
        <v>471</v>
      </c>
      <c r="K20" s="244" t="s">
        <v>480</v>
      </c>
      <c r="L20" s="288">
        <f t="shared" si="0"/>
        <v>1</v>
      </c>
      <c r="M20" s="293">
        <f t="shared" si="1"/>
        <v>27</v>
      </c>
      <c r="N20" s="294">
        <f>2*1.5</f>
        <v>3</v>
      </c>
      <c r="O20" s="293">
        <f t="shared" si="2"/>
        <v>81</v>
      </c>
      <c r="P20" s="292">
        <f>(4*(    (    (1.5+0.4)   *2)      +       (0.27*4)    *    2         ))/2</f>
        <v>11.92</v>
      </c>
      <c r="Q20" s="298">
        <f t="shared" si="4"/>
        <v>27</v>
      </c>
    </row>
    <row r="21" spans="1:17" s="254" customFormat="1" ht="20.100000000000001" hidden="1" customHeight="1" x14ac:dyDescent="0.2">
      <c r="A21" s="297">
        <v>22650</v>
      </c>
      <c r="B21" s="288" t="s">
        <v>414</v>
      </c>
      <c r="C21" s="244" t="s">
        <v>462</v>
      </c>
      <c r="D21" s="244">
        <v>0.4</v>
      </c>
      <c r="E21" s="244">
        <v>30</v>
      </c>
      <c r="F21" s="244" t="s">
        <v>463</v>
      </c>
      <c r="G21" s="286" t="s">
        <v>464</v>
      </c>
      <c r="H21" s="286">
        <v>1</v>
      </c>
      <c r="J21" s="292" t="s">
        <v>471</v>
      </c>
      <c r="K21" s="244" t="s">
        <v>481</v>
      </c>
      <c r="L21" s="288">
        <f t="shared" si="0"/>
        <v>1</v>
      </c>
      <c r="M21" s="293">
        <f t="shared" si="1"/>
        <v>16</v>
      </c>
      <c r="N21" s="294">
        <v>5</v>
      </c>
      <c r="O21" s="293">
        <f t="shared" si="2"/>
        <v>80</v>
      </c>
      <c r="P21" s="292">
        <f>(4*(    (    (2+0.4)   *2)      +       (0.27*4)    *    2         ))/2</f>
        <v>13.92</v>
      </c>
      <c r="Q21" s="298">
        <f t="shared" si="4"/>
        <v>16</v>
      </c>
    </row>
    <row r="22" spans="1:17" s="254" customFormat="1" ht="20.100000000000001" hidden="1" customHeight="1" x14ac:dyDescent="0.2">
      <c r="A22" s="297">
        <v>22700</v>
      </c>
      <c r="B22" s="288" t="s">
        <v>414</v>
      </c>
      <c r="C22" s="244" t="s">
        <v>462</v>
      </c>
      <c r="D22" s="244">
        <v>1</v>
      </c>
      <c r="E22" s="244">
        <v>30</v>
      </c>
      <c r="F22" s="244" t="s">
        <v>463</v>
      </c>
      <c r="G22" s="286" t="s">
        <v>464</v>
      </c>
      <c r="H22" s="286">
        <v>1</v>
      </c>
      <c r="J22" s="292" t="s">
        <v>471</v>
      </c>
      <c r="K22" s="244" t="s">
        <v>482</v>
      </c>
      <c r="L22" s="288">
        <f t="shared" si="0"/>
        <v>1</v>
      </c>
      <c r="M22" s="293">
        <f t="shared" si="1"/>
        <v>20</v>
      </c>
      <c r="N22" s="294">
        <v>7</v>
      </c>
      <c r="O22" s="293">
        <f t="shared" si="2"/>
        <v>140</v>
      </c>
      <c r="P22" s="292">
        <f>(4*(    (    (3.5+0.4)   *2)      +       (0.27*4)    *    2         ))/2</f>
        <v>19.920000000000002</v>
      </c>
      <c r="Q22" s="298">
        <f t="shared" si="4"/>
        <v>20</v>
      </c>
    </row>
    <row r="23" spans="1:17" s="254" customFormat="1" ht="20.100000000000001" hidden="1" customHeight="1" x14ac:dyDescent="0.2">
      <c r="A23" s="297">
        <v>22800</v>
      </c>
      <c r="B23" s="288" t="s">
        <v>414</v>
      </c>
      <c r="C23" s="244" t="s">
        <v>462</v>
      </c>
      <c r="D23" s="244">
        <v>1</v>
      </c>
      <c r="E23" s="244">
        <v>18</v>
      </c>
      <c r="F23" s="244" t="s">
        <v>463</v>
      </c>
      <c r="G23" s="286" t="s">
        <v>464</v>
      </c>
      <c r="H23" s="286">
        <v>1</v>
      </c>
      <c r="J23" s="292" t="s">
        <v>471</v>
      </c>
      <c r="K23" s="244" t="s">
        <v>483</v>
      </c>
      <c r="L23" s="288">
        <f t="shared" si="0"/>
        <v>2</v>
      </c>
      <c r="M23" s="293">
        <f t="shared" si="1"/>
        <v>77</v>
      </c>
      <c r="N23" s="294">
        <f>2.5*3</f>
        <v>7.5</v>
      </c>
      <c r="O23" s="293">
        <f t="shared" si="2"/>
        <v>577.5</v>
      </c>
      <c r="P23" s="292">
        <f>(4*(    (    (3+0.4)   *2)      +       (0.27*4)    *    2         ))/2</f>
        <v>17.920000000000002</v>
      </c>
      <c r="Q23" s="298">
        <f t="shared" si="4"/>
        <v>38.5</v>
      </c>
    </row>
    <row r="24" spans="1:17" s="254" customFormat="1" ht="20.100000000000001" hidden="1" customHeight="1" x14ac:dyDescent="0.2">
      <c r="A24" s="297">
        <v>23050</v>
      </c>
      <c r="B24" s="288" t="s">
        <v>414</v>
      </c>
      <c r="C24" s="244" t="s">
        <v>462</v>
      </c>
      <c r="D24" s="244">
        <v>0.4</v>
      </c>
      <c r="E24" s="244">
        <v>18</v>
      </c>
      <c r="F24" s="244" t="s">
        <v>463</v>
      </c>
      <c r="G24" s="286" t="s">
        <v>464</v>
      </c>
      <c r="H24" s="286">
        <v>1</v>
      </c>
      <c r="J24" s="292" t="s">
        <v>471</v>
      </c>
      <c r="K24" s="244" t="s">
        <v>484</v>
      </c>
      <c r="L24" s="288">
        <f t="shared" si="0"/>
        <v>1</v>
      </c>
      <c r="M24" s="293">
        <f t="shared" si="1"/>
        <v>21</v>
      </c>
      <c r="N24" s="294">
        <v>9</v>
      </c>
      <c r="O24" s="293">
        <f t="shared" si="2"/>
        <v>189</v>
      </c>
      <c r="P24" s="292">
        <f>(4*(    (    (3+0.4)   *2)      +       (0.27*4)    *    2         ))/2</f>
        <v>17.920000000000002</v>
      </c>
      <c r="Q24" s="298">
        <f t="shared" si="4"/>
        <v>21</v>
      </c>
    </row>
    <row r="25" spans="1:17" s="254" customFormat="1" ht="20.100000000000001" hidden="1" customHeight="1" x14ac:dyDescent="0.2">
      <c r="A25" s="297">
        <v>23300</v>
      </c>
      <c r="B25" s="288" t="s">
        <v>414</v>
      </c>
      <c r="C25" s="244" t="s">
        <v>462</v>
      </c>
      <c r="D25" s="244">
        <v>0.4</v>
      </c>
      <c r="E25" s="244">
        <v>18</v>
      </c>
      <c r="F25" s="244" t="s">
        <v>464</v>
      </c>
      <c r="G25" s="286" t="s">
        <v>464</v>
      </c>
      <c r="H25" s="286">
        <v>1</v>
      </c>
      <c r="J25" s="292" t="s">
        <v>471</v>
      </c>
      <c r="K25" s="244" t="s">
        <v>485</v>
      </c>
      <c r="L25" s="288">
        <f t="shared" si="0"/>
        <v>1</v>
      </c>
      <c r="M25" s="293">
        <f t="shared" si="1"/>
        <v>22</v>
      </c>
      <c r="N25" s="294">
        <v>12</v>
      </c>
      <c r="O25" s="293">
        <f t="shared" si="2"/>
        <v>264</v>
      </c>
      <c r="P25" s="292">
        <f>(4*(    (    (3+0.4)   *2)      +       (0.27*4)    *    2         ))/2</f>
        <v>17.920000000000002</v>
      </c>
      <c r="Q25" s="298">
        <f t="shared" si="4"/>
        <v>22</v>
      </c>
    </row>
    <row r="26" spans="1:17" s="254" customFormat="1" ht="20.100000000000001" hidden="1" customHeight="1" x14ac:dyDescent="0.2">
      <c r="A26" s="297">
        <v>23800</v>
      </c>
      <c r="B26" s="288" t="s">
        <v>414</v>
      </c>
      <c r="C26" s="244" t="s">
        <v>462</v>
      </c>
      <c r="D26" s="244">
        <v>0.4</v>
      </c>
      <c r="E26" s="244">
        <v>12</v>
      </c>
      <c r="F26" s="244" t="s">
        <v>463</v>
      </c>
      <c r="G26" s="286" t="s">
        <v>464</v>
      </c>
      <c r="H26" s="286">
        <v>1</v>
      </c>
      <c r="J26" s="292" t="s">
        <v>486</v>
      </c>
      <c r="K26" s="244" t="s">
        <v>487</v>
      </c>
      <c r="L26" s="288">
        <f t="shared" si="0"/>
        <v>1</v>
      </c>
      <c r="M26" s="293">
        <f t="shared" si="1"/>
        <v>18</v>
      </c>
      <c r="N26" s="294">
        <v>4</v>
      </c>
      <c r="O26" s="293">
        <f t="shared" si="2"/>
        <v>72</v>
      </c>
      <c r="P26" s="292">
        <f>(4*(    (    (2+0.4)   *2)      +       (0.27*4)    *    2         ))/2</f>
        <v>13.92</v>
      </c>
      <c r="Q26" s="298">
        <f t="shared" si="4"/>
        <v>18</v>
      </c>
    </row>
    <row r="27" spans="1:17" s="254" customFormat="1" ht="20.100000000000001" hidden="1" customHeight="1" x14ac:dyDescent="0.2">
      <c r="A27" s="297">
        <v>24200</v>
      </c>
      <c r="B27" s="288" t="s">
        <v>414</v>
      </c>
      <c r="C27" s="244" t="s">
        <v>462</v>
      </c>
      <c r="D27" s="244">
        <v>0.4</v>
      </c>
      <c r="E27" s="244">
        <v>18</v>
      </c>
      <c r="F27" s="244" t="s">
        <v>464</v>
      </c>
      <c r="G27" s="286" t="s">
        <v>464</v>
      </c>
      <c r="H27" s="286">
        <v>1</v>
      </c>
      <c r="J27" s="292" t="s">
        <v>486</v>
      </c>
      <c r="K27" s="244" t="s">
        <v>488</v>
      </c>
      <c r="L27" s="288">
        <f t="shared" si="0"/>
        <v>1</v>
      </c>
      <c r="M27" s="293">
        <f t="shared" si="1"/>
        <v>17</v>
      </c>
      <c r="N27" s="294">
        <v>8</v>
      </c>
      <c r="O27" s="293">
        <f t="shared" si="2"/>
        <v>136</v>
      </c>
      <c r="P27" s="292">
        <f>(4*(    (    (2+0.4)   *2)      +       (0.27*4)    *    2         ))/2</f>
        <v>13.92</v>
      </c>
      <c r="Q27" s="298">
        <f t="shared" si="4"/>
        <v>17</v>
      </c>
    </row>
    <row r="28" spans="1:17" s="254" customFormat="1" ht="20.100000000000001" hidden="1" customHeight="1" x14ac:dyDescent="0.2">
      <c r="A28" s="297">
        <v>24600</v>
      </c>
      <c r="B28" s="288" t="s">
        <v>414</v>
      </c>
      <c r="C28" s="244" t="s">
        <v>462</v>
      </c>
      <c r="D28" s="244">
        <v>0.4</v>
      </c>
      <c r="E28" s="244">
        <v>18</v>
      </c>
      <c r="F28" s="244" t="s">
        <v>463</v>
      </c>
      <c r="G28" s="286" t="s">
        <v>464</v>
      </c>
      <c r="H28" s="286">
        <v>1</v>
      </c>
      <c r="J28" s="292" t="s">
        <v>489</v>
      </c>
      <c r="K28" s="244">
        <v>1</v>
      </c>
      <c r="L28" s="288">
        <f t="shared" si="0"/>
        <v>1</v>
      </c>
      <c r="M28" s="293">
        <f t="shared" si="1"/>
        <v>19</v>
      </c>
      <c r="N28" s="294">
        <f>(PI()*1^2)/4</f>
        <v>0.78539816339744828</v>
      </c>
      <c r="O28" s="293">
        <f t="shared" si="2"/>
        <v>14.922565104551516</v>
      </c>
      <c r="P28" s="292">
        <f t="shared" ref="P28:P30" si="5">(4*(    (    (1+0.4)   *2)      +       (0.27*4)    *    2         ))/2</f>
        <v>9.92</v>
      </c>
      <c r="Q28" s="298">
        <f t="shared" si="4"/>
        <v>19</v>
      </c>
    </row>
    <row r="29" spans="1:17" s="254" customFormat="1" ht="20.100000000000001" hidden="1" customHeight="1" x14ac:dyDescent="0.2">
      <c r="A29" s="297">
        <v>24700</v>
      </c>
      <c r="B29" s="288" t="s">
        <v>414</v>
      </c>
      <c r="C29" s="244" t="s">
        <v>462</v>
      </c>
      <c r="D29" s="244">
        <v>0.4</v>
      </c>
      <c r="E29" s="244">
        <v>12</v>
      </c>
      <c r="F29" s="244" t="s">
        <v>463</v>
      </c>
      <c r="G29" s="286" t="s">
        <v>464</v>
      </c>
      <c r="H29" s="286">
        <v>1</v>
      </c>
      <c r="J29" s="292" t="s">
        <v>489</v>
      </c>
      <c r="K29" s="244">
        <v>1.8</v>
      </c>
      <c r="L29" s="288">
        <f t="shared" si="0"/>
        <v>1</v>
      </c>
      <c r="M29" s="293">
        <f t="shared" si="1"/>
        <v>62</v>
      </c>
      <c r="N29" s="294">
        <f>(PI()*1.8^2)/4</f>
        <v>2.5446900494077327</v>
      </c>
      <c r="O29" s="293">
        <f t="shared" si="2"/>
        <v>157.77078306327942</v>
      </c>
      <c r="P29" s="292">
        <f t="shared" si="5"/>
        <v>9.92</v>
      </c>
      <c r="Q29" s="298">
        <f t="shared" si="4"/>
        <v>62</v>
      </c>
    </row>
    <row r="30" spans="1:17" s="254" customFormat="1" ht="20.100000000000001" hidden="1" customHeight="1" x14ac:dyDescent="0.2">
      <c r="A30" s="297">
        <v>24800</v>
      </c>
      <c r="B30" s="288" t="s">
        <v>414</v>
      </c>
      <c r="C30" s="244" t="s">
        <v>462</v>
      </c>
      <c r="D30" s="244">
        <v>0.4</v>
      </c>
      <c r="E30" s="244">
        <v>12</v>
      </c>
      <c r="F30" s="244" t="s">
        <v>463</v>
      </c>
      <c r="G30" s="286" t="s">
        <v>464</v>
      </c>
      <c r="H30" s="286">
        <v>1</v>
      </c>
      <c r="J30" s="292" t="s">
        <v>489</v>
      </c>
      <c r="K30" s="244">
        <v>2</v>
      </c>
      <c r="L30" s="288">
        <f t="shared" si="0"/>
        <v>3</v>
      </c>
      <c r="M30" s="293">
        <f t="shared" si="1"/>
        <v>144</v>
      </c>
      <c r="N30" s="294">
        <f>(PI()*2^2)/4</f>
        <v>3.1415926535897931</v>
      </c>
      <c r="O30" s="293">
        <f t="shared" si="2"/>
        <v>452.38934211693021</v>
      </c>
      <c r="P30" s="292">
        <f t="shared" si="5"/>
        <v>9.92</v>
      </c>
      <c r="Q30" s="298">
        <f t="shared" si="4"/>
        <v>48</v>
      </c>
    </row>
    <row r="31" spans="1:17" s="254" customFormat="1" ht="20.100000000000001" hidden="1" customHeight="1" x14ac:dyDescent="0.2">
      <c r="A31" s="297">
        <v>25100</v>
      </c>
      <c r="B31" s="288" t="s">
        <v>414</v>
      </c>
      <c r="C31" s="244" t="s">
        <v>462</v>
      </c>
      <c r="D31" s="244">
        <v>0.4</v>
      </c>
      <c r="E31" s="244">
        <v>12</v>
      </c>
      <c r="F31" s="244" t="s">
        <v>463</v>
      </c>
      <c r="G31" s="286" t="s">
        <v>464</v>
      </c>
      <c r="H31" s="286">
        <v>1</v>
      </c>
      <c r="L31" s="173"/>
    </row>
    <row r="32" spans="1:17" s="254" customFormat="1" ht="20.100000000000001" hidden="1" customHeight="1" x14ac:dyDescent="0.2">
      <c r="A32" s="297">
        <v>26350</v>
      </c>
      <c r="B32" s="288" t="s">
        <v>414</v>
      </c>
      <c r="C32" s="244" t="s">
        <v>462</v>
      </c>
      <c r="D32" s="244">
        <v>0.4</v>
      </c>
      <c r="E32" s="244">
        <v>30</v>
      </c>
      <c r="F32" s="244" t="s">
        <v>463</v>
      </c>
      <c r="G32" s="286" t="s">
        <v>464</v>
      </c>
      <c r="H32" s="286">
        <v>1</v>
      </c>
      <c r="L32" s="173"/>
    </row>
    <row r="33" spans="1:41" s="254" customFormat="1" ht="20.100000000000001" hidden="1" customHeight="1" x14ac:dyDescent="0.2">
      <c r="A33" s="297">
        <v>26500</v>
      </c>
      <c r="B33" s="288" t="s">
        <v>414</v>
      </c>
      <c r="C33" s="244" t="s">
        <v>462</v>
      </c>
      <c r="D33" s="244">
        <v>0.4</v>
      </c>
      <c r="E33" s="244">
        <v>18</v>
      </c>
      <c r="F33" s="244" t="s">
        <v>463</v>
      </c>
      <c r="G33" s="286" t="s">
        <v>464</v>
      </c>
      <c r="H33" s="286">
        <v>1</v>
      </c>
      <c r="L33" s="173"/>
    </row>
    <row r="34" spans="1:41" s="254" customFormat="1" ht="20.100000000000001" hidden="1" customHeight="1" x14ac:dyDescent="0.2">
      <c r="A34" s="297">
        <v>26700</v>
      </c>
      <c r="B34" s="288" t="s">
        <v>414</v>
      </c>
      <c r="C34" s="244" t="s">
        <v>462</v>
      </c>
      <c r="D34" s="244">
        <v>0.6</v>
      </c>
      <c r="E34" s="244">
        <v>18</v>
      </c>
      <c r="F34" s="244" t="s">
        <v>463</v>
      </c>
      <c r="G34" s="286" t="s">
        <v>464</v>
      </c>
      <c r="H34" s="286">
        <v>1</v>
      </c>
      <c r="L34" s="173"/>
    </row>
    <row r="35" spans="1:41" s="254" customFormat="1" ht="20.100000000000001" hidden="1" customHeight="1" x14ac:dyDescent="0.2">
      <c r="A35" s="297">
        <v>27650</v>
      </c>
      <c r="B35" s="288" t="s">
        <v>414</v>
      </c>
      <c r="C35" s="244" t="s">
        <v>462</v>
      </c>
      <c r="D35" s="244">
        <v>0.4</v>
      </c>
      <c r="E35" s="244">
        <v>12</v>
      </c>
      <c r="F35" s="244" t="s">
        <v>463</v>
      </c>
      <c r="G35" s="286" t="s">
        <v>464</v>
      </c>
      <c r="H35" s="286">
        <v>1</v>
      </c>
      <c r="L35" s="173"/>
    </row>
    <row r="36" spans="1:41" s="254" customFormat="1" ht="20.100000000000001" hidden="1" customHeight="1" x14ac:dyDescent="0.2">
      <c r="A36" s="297">
        <v>28000</v>
      </c>
      <c r="B36" s="288" t="s">
        <v>414</v>
      </c>
      <c r="C36" s="244" t="s">
        <v>462</v>
      </c>
      <c r="D36" s="244">
        <v>0.4</v>
      </c>
      <c r="E36" s="244">
        <v>12</v>
      </c>
      <c r="F36" s="244" t="s">
        <v>463</v>
      </c>
      <c r="G36" s="286" t="s">
        <v>464</v>
      </c>
      <c r="H36" s="286">
        <v>1</v>
      </c>
      <c r="L36" s="173"/>
    </row>
    <row r="37" spans="1:41" s="254" customFormat="1" ht="20.100000000000001" hidden="1" customHeight="1" x14ac:dyDescent="0.2">
      <c r="A37" s="297">
        <v>28600</v>
      </c>
      <c r="B37" s="288" t="s">
        <v>414</v>
      </c>
      <c r="C37" s="244" t="s">
        <v>462</v>
      </c>
      <c r="D37" s="244">
        <v>0.6</v>
      </c>
      <c r="E37" s="244">
        <v>12</v>
      </c>
      <c r="F37" s="244" t="s">
        <v>463</v>
      </c>
      <c r="G37" s="286" t="s">
        <v>464</v>
      </c>
      <c r="H37" s="286">
        <v>1</v>
      </c>
      <c r="L37" s="173"/>
    </row>
    <row r="38" spans="1:41" s="254" customFormat="1" ht="20.100000000000001" hidden="1" customHeight="1" x14ac:dyDescent="0.2">
      <c r="A38" s="297">
        <v>28900</v>
      </c>
      <c r="B38" s="288" t="s">
        <v>414</v>
      </c>
      <c r="C38" s="244" t="s">
        <v>462</v>
      </c>
      <c r="D38" s="244">
        <v>0.6</v>
      </c>
      <c r="E38" s="244">
        <v>12</v>
      </c>
      <c r="F38" s="244" t="s">
        <v>463</v>
      </c>
      <c r="G38" s="286" t="s">
        <v>464</v>
      </c>
      <c r="H38" s="286">
        <v>1</v>
      </c>
      <c r="L38" s="173"/>
    </row>
    <row r="39" spans="1:41" s="254" customFormat="1" ht="20.100000000000001" hidden="1" customHeight="1" x14ac:dyDescent="0.2">
      <c r="A39" s="297">
        <v>30700</v>
      </c>
      <c r="B39" s="288" t="s">
        <v>414</v>
      </c>
      <c r="C39" s="244" t="s">
        <v>462</v>
      </c>
      <c r="D39" s="244">
        <v>0.6</v>
      </c>
      <c r="E39" s="244">
        <v>30</v>
      </c>
      <c r="F39" s="244" t="s">
        <v>463</v>
      </c>
      <c r="G39" s="286" t="s">
        <v>464</v>
      </c>
      <c r="H39" s="286">
        <v>1</v>
      </c>
      <c r="L39" s="173"/>
    </row>
    <row r="40" spans="1:41" s="254" customFormat="1" ht="20.100000000000001" hidden="1" customHeight="1" x14ac:dyDescent="0.2">
      <c r="A40" s="297">
        <v>31300</v>
      </c>
      <c r="B40" s="288" t="s">
        <v>414</v>
      </c>
      <c r="C40" s="244" t="s">
        <v>462</v>
      </c>
      <c r="D40" s="244">
        <v>0.6</v>
      </c>
      <c r="E40" s="244">
        <v>30</v>
      </c>
      <c r="F40" s="244" t="s">
        <v>463</v>
      </c>
      <c r="G40" s="286" t="s">
        <v>464</v>
      </c>
      <c r="H40" s="286">
        <v>1</v>
      </c>
      <c r="L40" s="173"/>
    </row>
    <row r="41" spans="1:41" s="254" customFormat="1" ht="20.100000000000001" hidden="1" customHeight="1" x14ac:dyDescent="0.2">
      <c r="A41" s="297">
        <v>31500</v>
      </c>
      <c r="B41" s="288" t="s">
        <v>414</v>
      </c>
      <c r="C41" s="244" t="s">
        <v>462</v>
      </c>
      <c r="D41" s="244">
        <v>0.4</v>
      </c>
      <c r="E41" s="244">
        <v>12</v>
      </c>
      <c r="F41" s="244" t="s">
        <v>463</v>
      </c>
      <c r="G41" s="286" t="s">
        <v>464</v>
      </c>
      <c r="H41" s="286">
        <v>1</v>
      </c>
      <c r="L41" s="173"/>
    </row>
    <row r="42" spans="1:41" s="254" customFormat="1" ht="20.100000000000001" hidden="1" customHeight="1" x14ac:dyDescent="0.2">
      <c r="A42" s="297">
        <v>31950</v>
      </c>
      <c r="B42" s="288" t="s">
        <v>414</v>
      </c>
      <c r="C42" s="244" t="s">
        <v>462</v>
      </c>
      <c r="D42" s="244">
        <v>0.6</v>
      </c>
      <c r="E42" s="244">
        <v>18</v>
      </c>
      <c r="F42" s="244" t="s">
        <v>463</v>
      </c>
      <c r="G42" s="286" t="s">
        <v>464</v>
      </c>
      <c r="H42" s="286">
        <v>1</v>
      </c>
      <c r="L42" s="173"/>
    </row>
    <row r="43" spans="1:41" s="254" customFormat="1" ht="20.100000000000001" hidden="1" customHeight="1" x14ac:dyDescent="0.2">
      <c r="A43" s="297">
        <v>32150</v>
      </c>
      <c r="B43" s="288" t="s">
        <v>414</v>
      </c>
      <c r="C43" s="244" t="s">
        <v>462</v>
      </c>
      <c r="D43" s="244">
        <v>0.6</v>
      </c>
      <c r="E43" s="244">
        <v>18</v>
      </c>
      <c r="F43" s="244" t="s">
        <v>463</v>
      </c>
      <c r="G43" s="286" t="s">
        <v>464</v>
      </c>
      <c r="H43" s="286">
        <v>1</v>
      </c>
      <c r="J43" s="295"/>
      <c r="K43" s="295"/>
      <c r="L43" s="173"/>
    </row>
    <row r="44" spans="1:41" s="254" customFormat="1" ht="20.100000000000001" hidden="1" customHeight="1" x14ac:dyDescent="0.2">
      <c r="A44" s="297">
        <v>32300</v>
      </c>
      <c r="B44" s="288" t="s">
        <v>414</v>
      </c>
      <c r="C44" s="244" t="s">
        <v>462</v>
      </c>
      <c r="D44" s="244">
        <v>0.6</v>
      </c>
      <c r="E44" s="244">
        <v>12</v>
      </c>
      <c r="F44" s="244" t="s">
        <v>463</v>
      </c>
      <c r="G44" s="286" t="s">
        <v>464</v>
      </c>
      <c r="H44" s="286">
        <v>1</v>
      </c>
      <c r="L44" s="173"/>
    </row>
    <row r="45" spans="1:41" s="254" customFormat="1" ht="20.100000000000001" hidden="1" customHeight="1" x14ac:dyDescent="0.2">
      <c r="A45" s="297">
        <v>32600</v>
      </c>
      <c r="B45" s="288" t="s">
        <v>414</v>
      </c>
      <c r="C45" s="244" t="s">
        <v>462</v>
      </c>
      <c r="D45" s="244">
        <v>0.4</v>
      </c>
      <c r="E45" s="244">
        <v>12</v>
      </c>
      <c r="F45" s="244" t="s">
        <v>463</v>
      </c>
      <c r="G45" s="286" t="s">
        <v>464</v>
      </c>
      <c r="H45" s="286">
        <v>1</v>
      </c>
      <c r="L45" s="173"/>
      <c r="M45" s="295"/>
      <c r="N45" s="295"/>
    </row>
    <row r="46" spans="1:41" s="254" customFormat="1" ht="20.100000000000001" hidden="1" customHeight="1" x14ac:dyDescent="0.2">
      <c r="A46" s="297">
        <v>35550</v>
      </c>
      <c r="B46" s="288" t="s">
        <v>414</v>
      </c>
      <c r="C46" s="244" t="s">
        <v>462</v>
      </c>
      <c r="D46" s="244">
        <v>0.4</v>
      </c>
      <c r="E46" s="244">
        <v>12</v>
      </c>
      <c r="F46" s="244" t="s">
        <v>464</v>
      </c>
      <c r="G46" s="286" t="s">
        <v>464</v>
      </c>
      <c r="H46" s="286">
        <v>1</v>
      </c>
      <c r="L46" s="173"/>
      <c r="M46" s="295"/>
      <c r="N46" s="295"/>
    </row>
    <row r="47" spans="1:41" s="254" customFormat="1" ht="20.100000000000001" hidden="1" customHeight="1" x14ac:dyDescent="0.2">
      <c r="A47" s="297">
        <v>35700</v>
      </c>
      <c r="B47" s="288" t="s">
        <v>414</v>
      </c>
      <c r="C47" s="244" t="s">
        <v>462</v>
      </c>
      <c r="D47" s="244">
        <v>0.4</v>
      </c>
      <c r="E47" s="244">
        <v>12</v>
      </c>
      <c r="F47" s="244" t="s">
        <v>463</v>
      </c>
      <c r="G47" s="286" t="s">
        <v>464</v>
      </c>
      <c r="H47" s="286">
        <v>1</v>
      </c>
      <c r="J47" s="295"/>
      <c r="K47" s="295"/>
      <c r="L47" s="173"/>
      <c r="M47" s="295"/>
      <c r="N47" s="295"/>
      <c r="AO47" s="283">
        <v>100.5</v>
      </c>
    </row>
    <row r="48" spans="1:41" s="254" customFormat="1" ht="20.100000000000001" hidden="1" customHeight="1" x14ac:dyDescent="0.2">
      <c r="A48" s="297">
        <v>35900</v>
      </c>
      <c r="B48" s="288" t="s">
        <v>414</v>
      </c>
      <c r="C48" s="244" t="s">
        <v>462</v>
      </c>
      <c r="D48" s="244">
        <v>0.4</v>
      </c>
      <c r="E48" s="244">
        <v>18</v>
      </c>
      <c r="F48" s="244" t="s">
        <v>463</v>
      </c>
      <c r="G48" s="286" t="s">
        <v>464</v>
      </c>
      <c r="H48" s="286">
        <v>1</v>
      </c>
      <c r="L48" s="173"/>
      <c r="M48" s="295"/>
      <c r="N48" s="295"/>
      <c r="AO48" s="284">
        <v>105.5</v>
      </c>
    </row>
    <row r="49" spans="1:14" s="254" customFormat="1" ht="20.100000000000001" hidden="1" customHeight="1" x14ac:dyDescent="0.2">
      <c r="A49" s="297">
        <v>37300</v>
      </c>
      <c r="B49" s="288" t="s">
        <v>414</v>
      </c>
      <c r="C49" s="244" t="s">
        <v>462</v>
      </c>
      <c r="D49" s="244">
        <v>0.4</v>
      </c>
      <c r="E49" s="244">
        <v>18</v>
      </c>
      <c r="F49" s="244" t="s">
        <v>463</v>
      </c>
      <c r="G49" s="286" t="s">
        <v>464</v>
      </c>
      <c r="H49" s="286">
        <v>1</v>
      </c>
      <c r="L49" s="173"/>
      <c r="M49" s="295"/>
      <c r="N49" s="295"/>
    </row>
    <row r="50" spans="1:14" s="254" customFormat="1" ht="20.100000000000001" hidden="1" customHeight="1" x14ac:dyDescent="0.2">
      <c r="A50" s="297">
        <v>38800</v>
      </c>
      <c r="B50" s="288" t="s">
        <v>414</v>
      </c>
      <c r="C50" s="244" t="s">
        <v>462</v>
      </c>
      <c r="D50" s="244">
        <v>0.4</v>
      </c>
      <c r="E50" s="244">
        <v>12</v>
      </c>
      <c r="F50" s="244" t="s">
        <v>463</v>
      </c>
      <c r="G50" s="286" t="s">
        <v>464</v>
      </c>
      <c r="H50" s="286">
        <v>1</v>
      </c>
      <c r="J50" s="295"/>
      <c r="K50" s="295"/>
      <c r="L50" s="173"/>
      <c r="M50" s="295"/>
      <c r="N50" s="295"/>
    </row>
    <row r="51" spans="1:14" s="254" customFormat="1" ht="20.100000000000001" hidden="1" customHeight="1" x14ac:dyDescent="0.2">
      <c r="A51" s="297">
        <v>39000</v>
      </c>
      <c r="B51" s="288" t="s">
        <v>414</v>
      </c>
      <c r="C51" s="244" t="s">
        <v>462</v>
      </c>
      <c r="D51" s="244">
        <v>0.4</v>
      </c>
      <c r="E51" s="244">
        <v>12</v>
      </c>
      <c r="F51" s="244" t="s">
        <v>463</v>
      </c>
      <c r="G51" s="286" t="s">
        <v>464</v>
      </c>
      <c r="H51" s="286">
        <v>1</v>
      </c>
      <c r="J51" s="295"/>
      <c r="K51" s="295"/>
      <c r="L51" s="173"/>
      <c r="M51" s="295"/>
      <c r="N51" s="295"/>
    </row>
    <row r="52" spans="1:14" s="254" customFormat="1" ht="20.100000000000001" hidden="1" customHeight="1" x14ac:dyDescent="0.2">
      <c r="A52" s="297">
        <v>39400</v>
      </c>
      <c r="B52" s="288" t="s">
        <v>414</v>
      </c>
      <c r="C52" s="244" t="s">
        <v>462</v>
      </c>
      <c r="D52" s="244">
        <v>0.4</v>
      </c>
      <c r="E52" s="244">
        <v>12</v>
      </c>
      <c r="F52" s="244" t="s">
        <v>463</v>
      </c>
      <c r="G52" s="286" t="s">
        <v>464</v>
      </c>
      <c r="H52" s="286">
        <v>1</v>
      </c>
      <c r="L52" s="173"/>
      <c r="M52" s="295"/>
      <c r="N52" s="295"/>
    </row>
    <row r="53" spans="1:14" s="254" customFormat="1" ht="20.100000000000001" hidden="1" customHeight="1" x14ac:dyDescent="0.2">
      <c r="A53" s="297">
        <v>39850</v>
      </c>
      <c r="B53" s="288" t="s">
        <v>414</v>
      </c>
      <c r="C53" s="244" t="s">
        <v>462</v>
      </c>
      <c r="D53" s="244">
        <v>0.8</v>
      </c>
      <c r="E53" s="244">
        <v>12</v>
      </c>
      <c r="F53" s="244" t="s">
        <v>463</v>
      </c>
      <c r="G53" s="286" t="s">
        <v>464</v>
      </c>
      <c r="H53" s="286">
        <v>1</v>
      </c>
      <c r="L53" s="173"/>
      <c r="M53" s="295"/>
      <c r="N53" s="295"/>
    </row>
    <row r="54" spans="1:14" s="254" customFormat="1" ht="20.100000000000001" hidden="1" customHeight="1" x14ac:dyDescent="0.2">
      <c r="A54" s="297">
        <v>40800</v>
      </c>
      <c r="B54" s="288" t="s">
        <v>414</v>
      </c>
      <c r="C54" s="244" t="s">
        <v>462</v>
      </c>
      <c r="D54" s="244">
        <v>0.6</v>
      </c>
      <c r="E54" s="244">
        <v>18</v>
      </c>
      <c r="F54" s="244" t="s">
        <v>463</v>
      </c>
      <c r="G54" s="286" t="s">
        <v>464</v>
      </c>
      <c r="H54" s="286">
        <v>1</v>
      </c>
      <c r="J54" s="173"/>
      <c r="K54" s="173"/>
      <c r="L54" s="173"/>
      <c r="M54" s="295"/>
      <c r="N54" s="295"/>
    </row>
    <row r="55" spans="1:14" s="254" customFormat="1" ht="20.100000000000001" hidden="1" customHeight="1" x14ac:dyDescent="0.2">
      <c r="A55" s="297">
        <v>42800</v>
      </c>
      <c r="B55" s="288" t="s">
        <v>414</v>
      </c>
      <c r="C55" s="244" t="s">
        <v>462</v>
      </c>
      <c r="D55" s="244">
        <v>0.6</v>
      </c>
      <c r="E55" s="244">
        <v>40</v>
      </c>
      <c r="F55" s="244" t="s">
        <v>463</v>
      </c>
      <c r="G55" s="286" t="s">
        <v>464</v>
      </c>
      <c r="H55" s="286">
        <v>1</v>
      </c>
      <c r="J55" s="173"/>
      <c r="K55" s="173"/>
      <c r="L55" s="173"/>
      <c r="M55" s="295"/>
      <c r="N55" s="295"/>
    </row>
    <row r="56" spans="1:14" s="254" customFormat="1" ht="20.100000000000001" hidden="1" customHeight="1" x14ac:dyDescent="0.2">
      <c r="A56" s="297">
        <v>44600</v>
      </c>
      <c r="B56" s="288" t="s">
        <v>414</v>
      </c>
      <c r="C56" s="244" t="s">
        <v>462</v>
      </c>
      <c r="D56" s="244">
        <v>0.8</v>
      </c>
      <c r="E56" s="244">
        <v>38</v>
      </c>
      <c r="F56" s="244" t="s">
        <v>463</v>
      </c>
      <c r="G56" s="286" t="s">
        <v>464</v>
      </c>
      <c r="H56" s="286">
        <v>1</v>
      </c>
      <c r="J56" s="173"/>
      <c r="K56" s="173"/>
      <c r="L56" s="173"/>
      <c r="M56" s="295"/>
      <c r="N56" s="295"/>
    </row>
    <row r="57" spans="1:14" s="254" customFormat="1" ht="20.100000000000001" hidden="1" customHeight="1" x14ac:dyDescent="0.2">
      <c r="A57" s="297">
        <v>45550</v>
      </c>
      <c r="B57" s="288" t="s">
        <v>414</v>
      </c>
      <c r="C57" s="244" t="s">
        <v>462</v>
      </c>
      <c r="D57" s="244">
        <v>0.6</v>
      </c>
      <c r="E57" s="244">
        <v>20</v>
      </c>
      <c r="F57" s="244" t="s">
        <v>463</v>
      </c>
      <c r="G57" s="286" t="s">
        <v>464</v>
      </c>
      <c r="H57" s="286">
        <v>1</v>
      </c>
      <c r="J57" s="173"/>
      <c r="K57" s="173"/>
      <c r="L57" s="173"/>
      <c r="M57" s="295"/>
      <c r="N57" s="295"/>
    </row>
    <row r="58" spans="1:14" s="254" customFormat="1" ht="20.100000000000001" hidden="1" customHeight="1" x14ac:dyDescent="0.2">
      <c r="A58" s="297">
        <v>46350</v>
      </c>
      <c r="B58" s="288" t="s">
        <v>414</v>
      </c>
      <c r="C58" s="244" t="s">
        <v>462</v>
      </c>
      <c r="D58" s="244">
        <v>0.8</v>
      </c>
      <c r="E58" s="244">
        <v>40</v>
      </c>
      <c r="F58" s="244" t="s">
        <v>464</v>
      </c>
      <c r="G58" s="286" t="s">
        <v>464</v>
      </c>
      <c r="H58" s="286">
        <v>1</v>
      </c>
      <c r="J58" s="173"/>
      <c r="K58" s="173"/>
      <c r="L58" s="173"/>
      <c r="M58" s="295"/>
      <c r="N58" s="295"/>
    </row>
    <row r="59" spans="1:14" s="254" customFormat="1" ht="20.100000000000001" hidden="1" customHeight="1" x14ac:dyDescent="0.2">
      <c r="A59" s="297">
        <v>46600</v>
      </c>
      <c r="B59" s="288" t="s">
        <v>414</v>
      </c>
      <c r="C59" s="244" t="s">
        <v>462</v>
      </c>
      <c r="D59" s="244">
        <v>0.6</v>
      </c>
      <c r="E59" s="244">
        <v>40</v>
      </c>
      <c r="F59" s="244" t="s">
        <v>463</v>
      </c>
      <c r="G59" s="286" t="s">
        <v>464</v>
      </c>
      <c r="H59" s="286">
        <v>1</v>
      </c>
      <c r="J59" s="173"/>
      <c r="K59" s="173"/>
      <c r="L59" s="173"/>
      <c r="M59" s="295"/>
      <c r="N59" s="295"/>
    </row>
    <row r="60" spans="1:14" s="254" customFormat="1" ht="20.100000000000001" hidden="1" customHeight="1" x14ac:dyDescent="0.2">
      <c r="A60" s="297">
        <v>47600</v>
      </c>
      <c r="B60" s="288" t="s">
        <v>414</v>
      </c>
      <c r="C60" s="244" t="s">
        <v>462</v>
      </c>
      <c r="D60" s="244">
        <v>0.6</v>
      </c>
      <c r="E60" s="244">
        <v>130</v>
      </c>
      <c r="F60" s="244" t="s">
        <v>491</v>
      </c>
      <c r="G60" s="286" t="s">
        <v>464</v>
      </c>
      <c r="H60" s="286">
        <v>1</v>
      </c>
      <c r="J60" s="173"/>
      <c r="K60" s="173"/>
      <c r="L60" s="173"/>
      <c r="M60" s="295"/>
      <c r="N60" s="295"/>
    </row>
    <row r="61" spans="1:14" s="254" customFormat="1" ht="20.100000000000001" hidden="1" customHeight="1" x14ac:dyDescent="0.2">
      <c r="A61" s="297">
        <v>48000</v>
      </c>
      <c r="B61" s="288" t="s">
        <v>414</v>
      </c>
      <c r="C61" s="244" t="s">
        <v>462</v>
      </c>
      <c r="D61" s="244">
        <v>0.6</v>
      </c>
      <c r="E61" s="244">
        <v>130</v>
      </c>
      <c r="F61" s="244" t="s">
        <v>463</v>
      </c>
      <c r="G61" s="286" t="s">
        <v>464</v>
      </c>
      <c r="H61" s="286">
        <v>1</v>
      </c>
      <c r="J61" s="173"/>
      <c r="K61" s="173"/>
      <c r="L61" s="173"/>
      <c r="M61" s="295"/>
      <c r="N61" s="295"/>
    </row>
    <row r="62" spans="1:14" s="254" customFormat="1" ht="20.100000000000001" hidden="1" customHeight="1" x14ac:dyDescent="0.2">
      <c r="A62" s="297">
        <v>48300</v>
      </c>
      <c r="B62" s="288" t="s">
        <v>414</v>
      </c>
      <c r="C62" s="244" t="s">
        <v>462</v>
      </c>
      <c r="D62" s="244">
        <v>0.4</v>
      </c>
      <c r="E62" s="244">
        <v>12</v>
      </c>
      <c r="F62" s="244" t="s">
        <v>463</v>
      </c>
      <c r="G62" s="286" t="s">
        <v>464</v>
      </c>
      <c r="H62" s="286">
        <v>1</v>
      </c>
      <c r="J62" s="173"/>
      <c r="K62" s="173"/>
      <c r="L62" s="173"/>
      <c r="M62" s="295"/>
      <c r="N62" s="295"/>
    </row>
    <row r="63" spans="1:14" s="254" customFormat="1" ht="20.100000000000001" hidden="1" customHeight="1" x14ac:dyDescent="0.2">
      <c r="A63" s="297">
        <v>48700</v>
      </c>
      <c r="B63" s="288" t="s">
        <v>414</v>
      </c>
      <c r="C63" s="244" t="s">
        <v>462</v>
      </c>
      <c r="D63" s="244">
        <v>0.6</v>
      </c>
      <c r="E63" s="244">
        <v>18</v>
      </c>
      <c r="F63" s="244" t="s">
        <v>463</v>
      </c>
      <c r="G63" s="286" t="s">
        <v>464</v>
      </c>
      <c r="H63" s="286">
        <v>1</v>
      </c>
      <c r="J63" s="173"/>
      <c r="K63" s="173"/>
      <c r="L63" s="173"/>
      <c r="M63" s="295"/>
      <c r="N63" s="295"/>
    </row>
    <row r="64" spans="1:14" s="254" customFormat="1" ht="20.100000000000001" hidden="1" customHeight="1" x14ac:dyDescent="0.2">
      <c r="A64" s="297">
        <v>50450</v>
      </c>
      <c r="B64" s="288" t="s">
        <v>414</v>
      </c>
      <c r="C64" s="244" t="s">
        <v>462</v>
      </c>
      <c r="D64" s="244">
        <v>0.4</v>
      </c>
      <c r="E64" s="244">
        <v>10</v>
      </c>
      <c r="F64" s="244" t="s">
        <v>463</v>
      </c>
      <c r="G64" s="286" t="s">
        <v>464</v>
      </c>
      <c r="H64" s="286">
        <v>1</v>
      </c>
      <c r="J64" s="173"/>
      <c r="K64" s="173"/>
      <c r="L64" s="173"/>
      <c r="M64" s="295"/>
      <c r="N64" s="295"/>
    </row>
    <row r="65" spans="1:14" s="254" customFormat="1" ht="20.100000000000001" hidden="1" customHeight="1" x14ac:dyDescent="0.2">
      <c r="A65" s="297">
        <v>51200</v>
      </c>
      <c r="B65" s="288" t="s">
        <v>414</v>
      </c>
      <c r="C65" s="244" t="s">
        <v>462</v>
      </c>
      <c r="D65" s="244">
        <v>0.4</v>
      </c>
      <c r="E65" s="244">
        <v>18</v>
      </c>
      <c r="F65" s="244" t="s">
        <v>463</v>
      </c>
      <c r="G65" s="286" t="s">
        <v>464</v>
      </c>
      <c r="H65" s="286">
        <v>1</v>
      </c>
      <c r="J65" s="173"/>
      <c r="K65" s="173"/>
      <c r="L65" s="173"/>
      <c r="M65" s="295"/>
      <c r="N65" s="295"/>
    </row>
    <row r="66" spans="1:14" s="254" customFormat="1" ht="20.100000000000001" hidden="1" customHeight="1" x14ac:dyDescent="0.2">
      <c r="A66" s="297">
        <v>51500</v>
      </c>
      <c r="B66" s="288" t="s">
        <v>414</v>
      </c>
      <c r="C66" s="244" t="s">
        <v>462</v>
      </c>
      <c r="D66" s="244">
        <v>0.4</v>
      </c>
      <c r="E66" s="244">
        <v>18</v>
      </c>
      <c r="F66" s="244" t="s">
        <v>463</v>
      </c>
      <c r="G66" s="286" t="s">
        <v>464</v>
      </c>
      <c r="H66" s="286">
        <v>1</v>
      </c>
      <c r="J66" s="173"/>
      <c r="K66" s="173"/>
      <c r="L66" s="173"/>
      <c r="M66" s="295"/>
      <c r="N66" s="295"/>
    </row>
    <row r="67" spans="1:14" s="254" customFormat="1" ht="20.100000000000001" hidden="1" customHeight="1" x14ac:dyDescent="0.2">
      <c r="A67" s="297">
        <v>51600</v>
      </c>
      <c r="B67" s="288" t="s">
        <v>414</v>
      </c>
      <c r="C67" s="244" t="s">
        <v>462</v>
      </c>
      <c r="D67" s="244">
        <v>0.4</v>
      </c>
      <c r="E67" s="244">
        <v>18</v>
      </c>
      <c r="F67" s="244" t="s">
        <v>463</v>
      </c>
      <c r="G67" s="286" t="s">
        <v>464</v>
      </c>
      <c r="H67" s="286">
        <v>1</v>
      </c>
      <c r="J67" s="173"/>
      <c r="K67" s="173"/>
      <c r="L67" s="173"/>
      <c r="M67" s="295"/>
      <c r="N67" s="295"/>
    </row>
    <row r="68" spans="1:14" s="254" customFormat="1" ht="20.100000000000001" hidden="1" customHeight="1" x14ac:dyDescent="0.2">
      <c r="A68" s="297">
        <v>51700</v>
      </c>
      <c r="B68" s="288" t="s">
        <v>414</v>
      </c>
      <c r="C68" s="244" t="s">
        <v>462</v>
      </c>
      <c r="D68" s="244">
        <v>0.4</v>
      </c>
      <c r="E68" s="244">
        <v>18</v>
      </c>
      <c r="F68" s="244" t="s">
        <v>463</v>
      </c>
      <c r="G68" s="286" t="s">
        <v>464</v>
      </c>
      <c r="H68" s="286">
        <v>1</v>
      </c>
      <c r="J68" s="173"/>
      <c r="K68" s="173"/>
      <c r="L68" s="173"/>
      <c r="M68" s="295"/>
      <c r="N68" s="295"/>
    </row>
    <row r="69" spans="1:14" s="254" customFormat="1" ht="20.100000000000001" hidden="1" customHeight="1" x14ac:dyDescent="0.2">
      <c r="A69" s="297">
        <v>52200</v>
      </c>
      <c r="B69" s="288" t="s">
        <v>414</v>
      </c>
      <c r="C69" s="244" t="s">
        <v>462</v>
      </c>
      <c r="D69" s="244">
        <v>0.4</v>
      </c>
      <c r="E69" s="244">
        <v>18</v>
      </c>
      <c r="F69" s="244" t="s">
        <v>463</v>
      </c>
      <c r="G69" s="286" t="s">
        <v>464</v>
      </c>
      <c r="H69" s="286">
        <v>1</v>
      </c>
      <c r="J69" s="173"/>
      <c r="K69" s="173"/>
      <c r="L69" s="173"/>
      <c r="M69" s="295"/>
      <c r="N69" s="295"/>
    </row>
    <row r="70" spans="1:14" s="254" customFormat="1" ht="20.100000000000001" hidden="1" customHeight="1" x14ac:dyDescent="0.2">
      <c r="A70" s="297">
        <v>52600</v>
      </c>
      <c r="B70" s="288" t="s">
        <v>414</v>
      </c>
      <c r="C70" s="244" t="s">
        <v>462</v>
      </c>
      <c r="D70" s="244">
        <v>0.8</v>
      </c>
      <c r="E70" s="244">
        <v>20</v>
      </c>
      <c r="F70" s="244" t="s">
        <v>463</v>
      </c>
      <c r="G70" s="286" t="s">
        <v>464</v>
      </c>
      <c r="H70" s="286">
        <v>1</v>
      </c>
      <c r="J70" s="173"/>
      <c r="K70" s="173"/>
      <c r="L70" s="173"/>
      <c r="M70" s="295"/>
      <c r="N70" s="295"/>
    </row>
    <row r="71" spans="1:14" s="254" customFormat="1" ht="20.100000000000001" hidden="1" customHeight="1" x14ac:dyDescent="0.2">
      <c r="A71" s="297">
        <v>54100</v>
      </c>
      <c r="B71" s="288" t="s">
        <v>414</v>
      </c>
      <c r="C71" s="244" t="s">
        <v>462</v>
      </c>
      <c r="D71" s="244">
        <v>0.4</v>
      </c>
      <c r="E71" s="244">
        <v>18</v>
      </c>
      <c r="F71" s="244" t="s">
        <v>463</v>
      </c>
      <c r="G71" s="286" t="s">
        <v>464</v>
      </c>
      <c r="H71" s="286">
        <v>1</v>
      </c>
      <c r="J71" s="173"/>
      <c r="K71" s="173"/>
      <c r="L71" s="173"/>
      <c r="M71" s="295"/>
      <c r="N71" s="296"/>
    </row>
    <row r="72" spans="1:14" s="254" customFormat="1" ht="20.100000000000001" hidden="1" customHeight="1" x14ac:dyDescent="0.2">
      <c r="A72" s="297">
        <v>54300</v>
      </c>
      <c r="B72" s="288" t="s">
        <v>414</v>
      </c>
      <c r="C72" s="244" t="s">
        <v>462</v>
      </c>
      <c r="D72" s="244">
        <v>0.8</v>
      </c>
      <c r="E72" s="244">
        <v>30</v>
      </c>
      <c r="F72" s="244" t="s">
        <v>463</v>
      </c>
      <c r="G72" s="286" t="s">
        <v>464</v>
      </c>
      <c r="H72" s="286">
        <v>1</v>
      </c>
      <c r="J72" s="173"/>
      <c r="K72" s="173"/>
      <c r="L72" s="173"/>
      <c r="M72" s="295"/>
      <c r="N72" s="295"/>
    </row>
    <row r="73" spans="1:14" s="254" customFormat="1" ht="20.100000000000001" hidden="1" customHeight="1" x14ac:dyDescent="0.2">
      <c r="A73" s="297">
        <v>54700</v>
      </c>
      <c r="B73" s="288" t="s">
        <v>414</v>
      </c>
      <c r="C73" s="244" t="s">
        <v>462</v>
      </c>
      <c r="D73" s="244">
        <v>0.8</v>
      </c>
      <c r="E73" s="244">
        <v>18</v>
      </c>
      <c r="F73" s="244" t="s">
        <v>463</v>
      </c>
      <c r="G73" s="286" t="s">
        <v>464</v>
      </c>
      <c r="H73" s="286">
        <v>1</v>
      </c>
      <c r="J73" s="173"/>
      <c r="K73" s="173"/>
      <c r="L73" s="173"/>
      <c r="M73" s="295"/>
      <c r="N73" s="295"/>
    </row>
    <row r="74" spans="1:14" s="254" customFormat="1" ht="20.100000000000001" hidden="1" customHeight="1" x14ac:dyDescent="0.2">
      <c r="A74" s="297">
        <v>54900</v>
      </c>
      <c r="B74" s="288" t="s">
        <v>414</v>
      </c>
      <c r="C74" s="244" t="s">
        <v>462</v>
      </c>
      <c r="D74" s="244">
        <v>0.8</v>
      </c>
      <c r="E74" s="244">
        <v>12</v>
      </c>
      <c r="F74" s="244" t="s">
        <v>463</v>
      </c>
      <c r="G74" s="286" t="s">
        <v>464</v>
      </c>
      <c r="H74" s="286">
        <v>1</v>
      </c>
      <c r="J74" s="173"/>
      <c r="K74" s="173"/>
      <c r="L74" s="173"/>
    </row>
    <row r="75" spans="1:14" s="254" customFormat="1" ht="20.100000000000001" hidden="1" customHeight="1" x14ac:dyDescent="0.2">
      <c r="A75" s="297">
        <v>54950</v>
      </c>
      <c r="B75" s="288" t="s">
        <v>414</v>
      </c>
      <c r="C75" s="244" t="s">
        <v>462</v>
      </c>
      <c r="D75" s="244">
        <v>0.8</v>
      </c>
      <c r="E75" s="244">
        <v>30</v>
      </c>
      <c r="F75" s="244" t="s">
        <v>463</v>
      </c>
      <c r="G75" s="286" t="s">
        <v>464</v>
      </c>
      <c r="H75" s="286">
        <v>1</v>
      </c>
      <c r="J75" s="173"/>
      <c r="K75" s="173"/>
      <c r="L75" s="173"/>
    </row>
    <row r="76" spans="1:14" s="254" customFormat="1" ht="20.100000000000001" hidden="1" customHeight="1" x14ac:dyDescent="0.2">
      <c r="A76" s="297">
        <v>55400</v>
      </c>
      <c r="B76" s="288" t="s">
        <v>414</v>
      </c>
      <c r="C76" s="244" t="s">
        <v>462</v>
      </c>
      <c r="D76" s="244">
        <v>0.6</v>
      </c>
      <c r="E76" s="244">
        <v>12</v>
      </c>
      <c r="F76" s="244" t="s">
        <v>463</v>
      </c>
      <c r="G76" s="286" t="s">
        <v>464</v>
      </c>
      <c r="H76" s="286">
        <v>1</v>
      </c>
      <c r="J76" s="173"/>
      <c r="K76" s="173"/>
      <c r="L76" s="173"/>
    </row>
    <row r="77" spans="1:14" s="254" customFormat="1" ht="20.100000000000001" hidden="1" customHeight="1" x14ac:dyDescent="0.2">
      <c r="A77" s="297">
        <v>56300</v>
      </c>
      <c r="B77" s="288" t="s">
        <v>414</v>
      </c>
      <c r="C77" s="244" t="s">
        <v>462</v>
      </c>
      <c r="D77" s="244">
        <v>0.4</v>
      </c>
      <c r="E77" s="244">
        <v>15</v>
      </c>
      <c r="F77" s="244" t="s">
        <v>463</v>
      </c>
      <c r="G77" s="286" t="s">
        <v>464</v>
      </c>
      <c r="H77" s="286">
        <v>1</v>
      </c>
      <c r="J77" s="173"/>
      <c r="K77" s="173"/>
      <c r="L77" s="173"/>
    </row>
    <row r="78" spans="1:14" s="254" customFormat="1" ht="20.100000000000001" hidden="1" customHeight="1" x14ac:dyDescent="0.2">
      <c r="A78" s="297">
        <v>58150</v>
      </c>
      <c r="B78" s="288" t="s">
        <v>414</v>
      </c>
      <c r="C78" s="244" t="s">
        <v>462</v>
      </c>
      <c r="D78" s="244">
        <v>0.4</v>
      </c>
      <c r="E78" s="244">
        <v>12</v>
      </c>
      <c r="F78" s="244" t="s">
        <v>463</v>
      </c>
      <c r="G78" s="286" t="s">
        <v>464</v>
      </c>
      <c r="H78" s="286">
        <v>1</v>
      </c>
      <c r="J78" s="173"/>
      <c r="K78" s="173"/>
      <c r="L78" s="173"/>
    </row>
    <row r="79" spans="1:14" s="254" customFormat="1" ht="20.100000000000001" hidden="1" customHeight="1" x14ac:dyDescent="0.2">
      <c r="A79" s="297">
        <v>58400</v>
      </c>
      <c r="B79" s="288" t="s">
        <v>414</v>
      </c>
      <c r="C79" s="244" t="s">
        <v>462</v>
      </c>
      <c r="D79" s="244">
        <v>0.4</v>
      </c>
      <c r="E79" s="244">
        <v>12</v>
      </c>
      <c r="F79" s="244" t="s">
        <v>463</v>
      </c>
      <c r="G79" s="286" t="s">
        <v>464</v>
      </c>
      <c r="H79" s="286">
        <v>1</v>
      </c>
      <c r="J79" s="173"/>
      <c r="K79" s="173"/>
      <c r="L79" s="173"/>
    </row>
    <row r="80" spans="1:14" s="254" customFormat="1" ht="20.100000000000001" hidden="1" customHeight="1" x14ac:dyDescent="0.2">
      <c r="A80" s="297">
        <v>58600</v>
      </c>
      <c r="B80" s="288" t="s">
        <v>414</v>
      </c>
      <c r="C80" s="244" t="s">
        <v>462</v>
      </c>
      <c r="D80" s="244">
        <v>0.6</v>
      </c>
      <c r="E80" s="244">
        <v>18</v>
      </c>
      <c r="F80" s="244" t="s">
        <v>463</v>
      </c>
      <c r="G80" s="286" t="s">
        <v>464</v>
      </c>
      <c r="H80" s="286">
        <v>1</v>
      </c>
      <c r="J80" s="173"/>
      <c r="K80" s="173"/>
      <c r="L80" s="173"/>
    </row>
    <row r="81" spans="1:12" s="254" customFormat="1" ht="20.100000000000001" hidden="1" customHeight="1" x14ac:dyDescent="0.2">
      <c r="A81" s="297">
        <v>60350</v>
      </c>
      <c r="B81" s="288" t="s">
        <v>414</v>
      </c>
      <c r="C81" s="244" t="s">
        <v>462</v>
      </c>
      <c r="D81" s="244">
        <v>0.4</v>
      </c>
      <c r="E81" s="244">
        <v>18</v>
      </c>
      <c r="F81" s="244" t="s">
        <v>463</v>
      </c>
      <c r="G81" s="286" t="s">
        <v>464</v>
      </c>
      <c r="H81" s="286">
        <v>1</v>
      </c>
      <c r="J81" s="173"/>
      <c r="K81" s="173"/>
      <c r="L81" s="173"/>
    </row>
    <row r="82" spans="1:12" s="254" customFormat="1" ht="20.100000000000001" hidden="1" customHeight="1" x14ac:dyDescent="0.2">
      <c r="A82" s="297">
        <v>60450</v>
      </c>
      <c r="B82" s="288" t="s">
        <v>414</v>
      </c>
      <c r="C82" s="244" t="s">
        <v>462</v>
      </c>
      <c r="D82" s="244">
        <v>0.4</v>
      </c>
      <c r="E82" s="244">
        <v>20</v>
      </c>
      <c r="F82" s="244" t="s">
        <v>463</v>
      </c>
      <c r="G82" s="286" t="s">
        <v>464</v>
      </c>
      <c r="H82" s="286">
        <v>1</v>
      </c>
      <c r="J82" s="173"/>
      <c r="K82" s="173"/>
      <c r="L82" s="173"/>
    </row>
    <row r="83" spans="1:12" s="254" customFormat="1" ht="20.100000000000001" hidden="1" customHeight="1" x14ac:dyDescent="0.2">
      <c r="A83" s="297">
        <v>62400</v>
      </c>
      <c r="B83" s="288" t="s">
        <v>414</v>
      </c>
      <c r="C83" s="244" t="s">
        <v>462</v>
      </c>
      <c r="D83" s="244">
        <v>0.6</v>
      </c>
      <c r="E83" s="244">
        <v>30</v>
      </c>
      <c r="F83" s="244" t="s">
        <v>463</v>
      </c>
      <c r="G83" s="286" t="s">
        <v>464</v>
      </c>
      <c r="H83" s="286">
        <v>1</v>
      </c>
      <c r="J83" s="173"/>
      <c r="K83" s="173"/>
      <c r="L83" s="173"/>
    </row>
    <row r="84" spans="1:12" s="254" customFormat="1" ht="20.100000000000001" hidden="1" customHeight="1" x14ac:dyDescent="0.2">
      <c r="A84" s="297">
        <v>62650</v>
      </c>
      <c r="B84" s="288" t="s">
        <v>414</v>
      </c>
      <c r="C84" s="244" t="s">
        <v>462</v>
      </c>
      <c r="D84" s="244">
        <v>0.4</v>
      </c>
      <c r="E84" s="244">
        <v>30</v>
      </c>
      <c r="F84" s="244" t="s">
        <v>463</v>
      </c>
      <c r="G84" s="286" t="s">
        <v>464</v>
      </c>
      <c r="H84" s="286">
        <v>1</v>
      </c>
      <c r="J84" s="173"/>
      <c r="K84" s="173"/>
      <c r="L84" s="173"/>
    </row>
    <row r="85" spans="1:12" s="254" customFormat="1" ht="20.100000000000001" hidden="1" customHeight="1" x14ac:dyDescent="0.2">
      <c r="A85" s="297">
        <v>62700</v>
      </c>
      <c r="B85" s="288" t="s">
        <v>414</v>
      </c>
      <c r="C85" s="244" t="s">
        <v>462</v>
      </c>
      <c r="D85" s="244">
        <v>0.4</v>
      </c>
      <c r="E85" s="244">
        <v>30</v>
      </c>
      <c r="F85" s="244" t="s">
        <v>463</v>
      </c>
      <c r="G85" s="286" t="s">
        <v>464</v>
      </c>
      <c r="H85" s="286">
        <v>1</v>
      </c>
      <c r="J85" s="173"/>
      <c r="K85" s="173"/>
      <c r="L85" s="173"/>
    </row>
    <row r="86" spans="1:12" s="254" customFormat="1" ht="20.100000000000001" hidden="1" customHeight="1" x14ac:dyDescent="0.2">
      <c r="A86" s="297">
        <v>63350</v>
      </c>
      <c r="B86" s="288" t="s">
        <v>414</v>
      </c>
      <c r="C86" s="244" t="s">
        <v>462</v>
      </c>
      <c r="D86" s="244">
        <v>0.4</v>
      </c>
      <c r="E86" s="244">
        <v>12</v>
      </c>
      <c r="F86" s="244" t="s">
        <v>463</v>
      </c>
      <c r="G86" s="286" t="s">
        <v>464</v>
      </c>
      <c r="H86" s="286">
        <v>1</v>
      </c>
      <c r="J86" s="173"/>
      <c r="K86" s="173"/>
      <c r="L86" s="173"/>
    </row>
    <row r="87" spans="1:12" s="254" customFormat="1" ht="20.100000000000001" hidden="1" customHeight="1" x14ac:dyDescent="0.2">
      <c r="A87" s="297">
        <v>63450</v>
      </c>
      <c r="B87" s="288" t="s">
        <v>414</v>
      </c>
      <c r="C87" s="244" t="s">
        <v>462</v>
      </c>
      <c r="D87" s="244">
        <v>0.4</v>
      </c>
      <c r="E87" s="244">
        <v>12</v>
      </c>
      <c r="F87" s="244" t="s">
        <v>463</v>
      </c>
      <c r="G87" s="286" t="s">
        <v>464</v>
      </c>
      <c r="H87" s="286">
        <v>1</v>
      </c>
      <c r="J87" s="173"/>
      <c r="K87" s="173"/>
      <c r="L87" s="173"/>
    </row>
    <row r="88" spans="1:12" s="254" customFormat="1" ht="20.100000000000001" hidden="1" customHeight="1" x14ac:dyDescent="0.2">
      <c r="A88" s="297">
        <v>63700</v>
      </c>
      <c r="B88" s="288" t="s">
        <v>414</v>
      </c>
      <c r="C88" s="244" t="s">
        <v>462</v>
      </c>
      <c r="D88" s="244">
        <v>0.4</v>
      </c>
      <c r="E88" s="244">
        <v>18</v>
      </c>
      <c r="F88" s="244" t="s">
        <v>463</v>
      </c>
      <c r="G88" s="286" t="s">
        <v>464</v>
      </c>
      <c r="H88" s="286">
        <v>1</v>
      </c>
      <c r="J88" s="173"/>
      <c r="K88" s="173"/>
      <c r="L88" s="173"/>
    </row>
    <row r="89" spans="1:12" s="254" customFormat="1" ht="20.100000000000001" hidden="1" customHeight="1" x14ac:dyDescent="0.2">
      <c r="A89" s="297">
        <v>64200</v>
      </c>
      <c r="B89" s="288" t="s">
        <v>414</v>
      </c>
      <c r="C89" s="244" t="s">
        <v>462</v>
      </c>
      <c r="D89" s="244">
        <v>0.8</v>
      </c>
      <c r="E89" s="244">
        <v>18</v>
      </c>
      <c r="F89" s="244" t="s">
        <v>463</v>
      </c>
      <c r="G89" s="286" t="s">
        <v>464</v>
      </c>
      <c r="H89" s="286">
        <v>1</v>
      </c>
      <c r="J89" s="173"/>
      <c r="K89" s="173"/>
      <c r="L89" s="173"/>
    </row>
    <row r="90" spans="1:12" s="254" customFormat="1" ht="20.100000000000001" hidden="1" customHeight="1" x14ac:dyDescent="0.2">
      <c r="A90" s="297">
        <v>64100</v>
      </c>
      <c r="B90" s="288" t="s">
        <v>414</v>
      </c>
      <c r="C90" s="244" t="s">
        <v>462</v>
      </c>
      <c r="D90" s="244">
        <v>0.8</v>
      </c>
      <c r="E90" s="244">
        <v>18</v>
      </c>
      <c r="F90" s="244" t="s">
        <v>463</v>
      </c>
      <c r="G90" s="286" t="s">
        <v>464</v>
      </c>
      <c r="H90" s="286">
        <v>1</v>
      </c>
      <c r="J90" s="173"/>
      <c r="K90" s="173"/>
      <c r="L90" s="173"/>
    </row>
    <row r="91" spans="1:12" s="254" customFormat="1" ht="20.100000000000001" hidden="1" customHeight="1" x14ac:dyDescent="0.2">
      <c r="A91" s="297">
        <v>67750</v>
      </c>
      <c r="B91" s="288" t="s">
        <v>414</v>
      </c>
      <c r="C91" s="244" t="s">
        <v>462</v>
      </c>
      <c r="D91" s="244">
        <v>0.8</v>
      </c>
      <c r="E91" s="244">
        <v>30</v>
      </c>
      <c r="F91" s="244" t="s">
        <v>463</v>
      </c>
      <c r="G91" s="286" t="s">
        <v>464</v>
      </c>
      <c r="H91" s="286">
        <v>1</v>
      </c>
      <c r="J91" s="173"/>
      <c r="K91" s="173"/>
      <c r="L91" s="173"/>
    </row>
    <row r="92" spans="1:12" s="254" customFormat="1" ht="20.100000000000001" hidden="1" customHeight="1" x14ac:dyDescent="0.2">
      <c r="A92" s="297">
        <v>67850</v>
      </c>
      <c r="B92" s="288" t="s">
        <v>414</v>
      </c>
      <c r="C92" s="244" t="s">
        <v>462</v>
      </c>
      <c r="D92" s="244">
        <v>0.8</v>
      </c>
      <c r="E92" s="244">
        <v>12</v>
      </c>
      <c r="F92" s="244" t="s">
        <v>463</v>
      </c>
      <c r="G92" s="286" t="s">
        <v>464</v>
      </c>
      <c r="H92" s="286">
        <v>1</v>
      </c>
      <c r="J92" s="173"/>
      <c r="K92" s="173"/>
      <c r="L92" s="173"/>
    </row>
    <row r="93" spans="1:12" s="254" customFormat="1" ht="20.100000000000001" hidden="1" customHeight="1" x14ac:dyDescent="0.2">
      <c r="A93" s="297">
        <v>67900</v>
      </c>
      <c r="B93" s="288" t="s">
        <v>414</v>
      </c>
      <c r="C93" s="244" t="s">
        <v>462</v>
      </c>
      <c r="D93" s="244">
        <v>0.4</v>
      </c>
      <c r="E93" s="244">
        <v>12</v>
      </c>
      <c r="F93" s="244" t="s">
        <v>463</v>
      </c>
      <c r="G93" s="286" t="s">
        <v>464</v>
      </c>
      <c r="H93" s="286">
        <v>1</v>
      </c>
      <c r="J93" s="173"/>
      <c r="K93" s="173"/>
      <c r="L93" s="173"/>
    </row>
    <row r="94" spans="1:12" s="254" customFormat="1" ht="20.100000000000001" hidden="1" customHeight="1" x14ac:dyDescent="0.2">
      <c r="A94" s="297">
        <v>68900</v>
      </c>
      <c r="B94" s="288" t="s">
        <v>414</v>
      </c>
      <c r="C94" s="244" t="s">
        <v>462</v>
      </c>
      <c r="D94" s="244">
        <v>0.6</v>
      </c>
      <c r="E94" s="244">
        <v>20</v>
      </c>
      <c r="F94" s="244" t="s">
        <v>463</v>
      </c>
      <c r="G94" s="286" t="s">
        <v>464</v>
      </c>
      <c r="H94" s="286">
        <v>1</v>
      </c>
      <c r="J94" s="173"/>
      <c r="K94" s="173"/>
      <c r="L94" s="173"/>
    </row>
    <row r="95" spans="1:12" s="254" customFormat="1" ht="20.100000000000001" hidden="1" customHeight="1" x14ac:dyDescent="0.2">
      <c r="A95" s="297">
        <v>69400</v>
      </c>
      <c r="B95" s="288" t="s">
        <v>414</v>
      </c>
      <c r="C95" s="244" t="s">
        <v>462</v>
      </c>
      <c r="D95" s="244">
        <v>0.8</v>
      </c>
      <c r="E95" s="244">
        <v>230</v>
      </c>
      <c r="F95" s="244" t="s">
        <v>463</v>
      </c>
      <c r="G95" s="286" t="s">
        <v>464</v>
      </c>
      <c r="H95" s="286">
        <v>1</v>
      </c>
      <c r="J95" s="173"/>
      <c r="K95" s="173"/>
      <c r="L95" s="173"/>
    </row>
    <row r="96" spans="1:12" s="254" customFormat="1" ht="20.100000000000001" hidden="1" customHeight="1" x14ac:dyDescent="0.2">
      <c r="A96" s="297">
        <v>69550</v>
      </c>
      <c r="B96" s="288" t="s">
        <v>414</v>
      </c>
      <c r="C96" s="244" t="s">
        <v>462</v>
      </c>
      <c r="D96" s="244">
        <v>0.6</v>
      </c>
      <c r="E96" s="244">
        <v>30</v>
      </c>
      <c r="F96" s="244" t="s">
        <v>463</v>
      </c>
      <c r="G96" s="286" t="s">
        <v>468</v>
      </c>
      <c r="H96" s="286">
        <v>1</v>
      </c>
      <c r="J96" s="173"/>
      <c r="K96" s="173"/>
      <c r="L96" s="173"/>
    </row>
    <row r="97" spans="1:12" s="254" customFormat="1" ht="20.100000000000001" hidden="1" customHeight="1" x14ac:dyDescent="0.2">
      <c r="A97" s="297">
        <v>69700</v>
      </c>
      <c r="B97" s="288" t="s">
        <v>414</v>
      </c>
      <c r="C97" s="244" t="s">
        <v>462</v>
      </c>
      <c r="D97" s="244">
        <v>0.6</v>
      </c>
      <c r="E97" s="244">
        <v>30</v>
      </c>
      <c r="F97" s="244" t="s">
        <v>463</v>
      </c>
      <c r="G97" s="286" t="s">
        <v>468</v>
      </c>
      <c r="H97" s="286">
        <v>1</v>
      </c>
      <c r="J97" s="173"/>
      <c r="K97" s="173"/>
      <c r="L97" s="173"/>
    </row>
    <row r="98" spans="1:12" s="254" customFormat="1" ht="20.100000000000001" hidden="1" customHeight="1" x14ac:dyDescent="0.2">
      <c r="A98" s="297">
        <v>70150</v>
      </c>
      <c r="B98" s="288" t="s">
        <v>414</v>
      </c>
      <c r="C98" s="244" t="s">
        <v>462</v>
      </c>
      <c r="D98" s="244">
        <v>0.6</v>
      </c>
      <c r="E98" s="244">
        <v>30</v>
      </c>
      <c r="F98" s="244" t="s">
        <v>463</v>
      </c>
      <c r="G98" s="286" t="s">
        <v>468</v>
      </c>
      <c r="H98" s="286">
        <v>1</v>
      </c>
      <c r="J98" s="173"/>
      <c r="K98" s="173"/>
      <c r="L98" s="173"/>
    </row>
    <row r="99" spans="1:12" s="254" customFormat="1" ht="20.100000000000001" hidden="1" customHeight="1" x14ac:dyDescent="0.2">
      <c r="A99" s="297">
        <v>70350</v>
      </c>
      <c r="B99" s="288" t="s">
        <v>414</v>
      </c>
      <c r="C99" s="244" t="s">
        <v>462</v>
      </c>
      <c r="D99" s="244">
        <v>0.6</v>
      </c>
      <c r="E99" s="244">
        <v>30</v>
      </c>
      <c r="F99" s="244" t="s">
        <v>463</v>
      </c>
      <c r="G99" s="286" t="s">
        <v>468</v>
      </c>
      <c r="H99" s="286">
        <v>1</v>
      </c>
      <c r="J99" s="173"/>
      <c r="K99" s="173"/>
      <c r="L99" s="173"/>
    </row>
    <row r="100" spans="1:12" s="254" customFormat="1" ht="20.100000000000001" hidden="1" customHeight="1" x14ac:dyDescent="0.2">
      <c r="A100" s="297">
        <v>71900</v>
      </c>
      <c r="B100" s="288" t="s">
        <v>414</v>
      </c>
      <c r="C100" s="244" t="s">
        <v>462</v>
      </c>
      <c r="D100" s="244">
        <v>0.8</v>
      </c>
      <c r="E100" s="244">
        <v>20</v>
      </c>
      <c r="F100" s="244" t="s">
        <v>463</v>
      </c>
      <c r="G100" s="286" t="s">
        <v>464</v>
      </c>
      <c r="H100" s="286">
        <v>1</v>
      </c>
      <c r="J100" s="173"/>
      <c r="K100" s="173"/>
      <c r="L100" s="173"/>
    </row>
    <row r="101" spans="1:12" s="254" customFormat="1" ht="20.100000000000001" hidden="1" customHeight="1" x14ac:dyDescent="0.2">
      <c r="A101" s="297">
        <v>72150</v>
      </c>
      <c r="B101" s="288" t="s">
        <v>414</v>
      </c>
      <c r="C101" s="244" t="s">
        <v>462</v>
      </c>
      <c r="D101" s="244">
        <v>0.8</v>
      </c>
      <c r="E101" s="244">
        <v>20</v>
      </c>
      <c r="F101" s="244" t="s">
        <v>463</v>
      </c>
      <c r="G101" s="286" t="s">
        <v>464</v>
      </c>
      <c r="H101" s="286">
        <v>1</v>
      </c>
      <c r="J101" s="173"/>
      <c r="K101" s="173"/>
      <c r="L101" s="173"/>
    </row>
    <row r="102" spans="1:12" s="254" customFormat="1" ht="20.100000000000001" hidden="1" customHeight="1" x14ac:dyDescent="0.2">
      <c r="A102" s="297">
        <v>72300</v>
      </c>
      <c r="B102" s="288" t="s">
        <v>414</v>
      </c>
      <c r="C102" s="244" t="s">
        <v>462</v>
      </c>
      <c r="D102" s="244">
        <v>0.8</v>
      </c>
      <c r="E102" s="244">
        <v>30</v>
      </c>
      <c r="F102" s="244" t="s">
        <v>463</v>
      </c>
      <c r="G102" s="286" t="s">
        <v>464</v>
      </c>
      <c r="H102" s="286">
        <v>1</v>
      </c>
      <c r="J102" s="173"/>
      <c r="K102" s="173"/>
      <c r="L102" s="173"/>
    </row>
    <row r="103" spans="1:12" s="254" customFormat="1" ht="20.100000000000001" hidden="1" customHeight="1" x14ac:dyDescent="0.2">
      <c r="A103" s="297">
        <v>100600</v>
      </c>
      <c r="B103" s="288" t="s">
        <v>425</v>
      </c>
      <c r="C103" s="244" t="s">
        <v>462</v>
      </c>
      <c r="D103" s="244">
        <v>0.6</v>
      </c>
      <c r="E103" s="244">
        <v>18</v>
      </c>
      <c r="F103" s="244" t="s">
        <v>465</v>
      </c>
      <c r="G103" s="286" t="s">
        <v>466</v>
      </c>
      <c r="H103" s="286">
        <v>1</v>
      </c>
      <c r="J103" s="173"/>
      <c r="K103" s="173"/>
      <c r="L103" s="173"/>
    </row>
    <row r="104" spans="1:12" s="254" customFormat="1" ht="20.100000000000001" hidden="1" customHeight="1" x14ac:dyDescent="0.2">
      <c r="A104" s="297">
        <v>103450</v>
      </c>
      <c r="B104" s="288" t="s">
        <v>425</v>
      </c>
      <c r="C104" s="244" t="s">
        <v>462</v>
      </c>
      <c r="D104" s="244">
        <v>0.6</v>
      </c>
      <c r="E104" s="244">
        <v>18</v>
      </c>
      <c r="F104" s="244" t="s">
        <v>465</v>
      </c>
      <c r="G104" s="286" t="s">
        <v>466</v>
      </c>
      <c r="H104" s="286">
        <v>1</v>
      </c>
      <c r="J104" s="173"/>
      <c r="K104" s="173"/>
      <c r="L104" s="173"/>
    </row>
    <row r="105" spans="1:12" s="254" customFormat="1" ht="20.100000000000001" hidden="1" customHeight="1" x14ac:dyDescent="0.2">
      <c r="A105" s="297">
        <v>104700</v>
      </c>
      <c r="B105" s="288" t="s">
        <v>425</v>
      </c>
      <c r="C105" s="244" t="s">
        <v>462</v>
      </c>
      <c r="D105" s="244">
        <v>0.8</v>
      </c>
      <c r="E105" s="244">
        <v>30</v>
      </c>
      <c r="F105" s="244" t="s">
        <v>465</v>
      </c>
      <c r="G105" s="286" t="s">
        <v>466</v>
      </c>
      <c r="H105" s="286">
        <v>1</v>
      </c>
      <c r="I105" s="254">
        <f>SUMIFS(E:E,Cadastro_Bueiro!$A:$A,"&gt;="&amp;(AO$47*1000),Cadastro_Bueiro!$A:$A,"&lt;="&amp;(AO$48*1000))</f>
        <v>81</v>
      </c>
      <c r="J105" s="173"/>
      <c r="K105" s="173"/>
      <c r="L105" s="173"/>
    </row>
    <row r="106" spans="1:12" s="254" customFormat="1" ht="20.100000000000001" hidden="1" customHeight="1" x14ac:dyDescent="0.2">
      <c r="A106" s="297">
        <v>104800</v>
      </c>
      <c r="B106" s="288" t="s">
        <v>425</v>
      </c>
      <c r="C106" s="244" t="s">
        <v>462</v>
      </c>
      <c r="D106" s="244">
        <v>0.6</v>
      </c>
      <c r="E106" s="244">
        <v>15</v>
      </c>
      <c r="F106" s="244" t="s">
        <v>465</v>
      </c>
      <c r="G106" s="286" t="s">
        <v>466</v>
      </c>
      <c r="H106" s="286">
        <v>1</v>
      </c>
      <c r="I106" s="254" cm="1">
        <f t="array" ref="I106">SUM(IF((Cadastro_Bueiro!$C:$C="BSTC")*(Cadastro_Bueiro!$D:$D=0.6)*(Cadastro_Bueiro!A:A&gt;=(AO47*1000))*(Cadastro_Bueiro!A:A&lt;=(AO48*1000))*(Cadastro_Bueiro!B:B="MG-329"),Cadastro_Bueiro!E:E))</f>
        <v>51</v>
      </c>
      <c r="J106" s="173"/>
      <c r="K106" s="173"/>
      <c r="L106" s="173"/>
    </row>
    <row r="107" spans="1:12" s="254" customFormat="1" ht="20.100000000000001" hidden="1" customHeight="1" x14ac:dyDescent="0.2">
      <c r="A107" s="297">
        <v>106200</v>
      </c>
      <c r="B107" s="288" t="s">
        <v>425</v>
      </c>
      <c r="C107" s="244" t="s">
        <v>462</v>
      </c>
      <c r="D107" s="244">
        <v>0.6</v>
      </c>
      <c r="E107" s="244">
        <v>13</v>
      </c>
      <c r="F107" s="244" t="s">
        <v>465</v>
      </c>
      <c r="G107" s="286" t="s">
        <v>466</v>
      </c>
      <c r="H107" s="286">
        <v>1</v>
      </c>
      <c r="J107" s="173"/>
      <c r="K107" s="173"/>
      <c r="L107" s="173"/>
    </row>
    <row r="108" spans="1:12" s="254" customFormat="1" ht="20.100000000000001" hidden="1" customHeight="1" x14ac:dyDescent="0.2">
      <c r="A108" s="297">
        <v>106500</v>
      </c>
      <c r="B108" s="288" t="s">
        <v>425</v>
      </c>
      <c r="C108" s="244" t="s">
        <v>462</v>
      </c>
      <c r="D108" s="244">
        <v>0.6</v>
      </c>
      <c r="E108" s="244">
        <v>18</v>
      </c>
      <c r="F108" s="244" t="s">
        <v>465</v>
      </c>
      <c r="G108" s="286" t="s">
        <v>466</v>
      </c>
      <c r="H108" s="286">
        <v>1</v>
      </c>
      <c r="I108" s="129"/>
      <c r="J108" s="173"/>
      <c r="K108" s="173"/>
      <c r="L108" s="173"/>
    </row>
    <row r="109" spans="1:12" s="254" customFormat="1" ht="20.100000000000001" hidden="1" customHeight="1" x14ac:dyDescent="0.2">
      <c r="A109" s="297">
        <v>107100</v>
      </c>
      <c r="B109" s="288" t="s">
        <v>425</v>
      </c>
      <c r="C109" s="244" t="s">
        <v>462</v>
      </c>
      <c r="D109" s="244">
        <v>0.6</v>
      </c>
      <c r="E109" s="244">
        <v>13</v>
      </c>
      <c r="F109" s="244" t="s">
        <v>465</v>
      </c>
      <c r="G109" s="286" t="s">
        <v>466</v>
      </c>
      <c r="H109" s="286">
        <v>1</v>
      </c>
      <c r="J109" s="173"/>
      <c r="K109" s="173"/>
      <c r="L109" s="173"/>
    </row>
    <row r="110" spans="1:12" s="254" customFormat="1" ht="20.100000000000001" hidden="1" customHeight="1" x14ac:dyDescent="0.2">
      <c r="A110" s="297">
        <v>109000</v>
      </c>
      <c r="B110" s="288" t="s">
        <v>425</v>
      </c>
      <c r="C110" s="244" t="s">
        <v>462</v>
      </c>
      <c r="D110" s="244">
        <v>0.6</v>
      </c>
      <c r="E110" s="244">
        <v>13</v>
      </c>
      <c r="F110" s="244" t="s">
        <v>465</v>
      </c>
      <c r="G110" s="286" t="s">
        <v>465</v>
      </c>
      <c r="H110" s="286">
        <v>1</v>
      </c>
      <c r="J110" s="173"/>
      <c r="K110" s="173"/>
      <c r="L110" s="173"/>
    </row>
    <row r="111" spans="1:12" s="254" customFormat="1" ht="20.100000000000001" hidden="1" customHeight="1" x14ac:dyDescent="0.2">
      <c r="A111" s="297">
        <v>109100</v>
      </c>
      <c r="B111" s="288" t="s">
        <v>425</v>
      </c>
      <c r="C111" s="244" t="s">
        <v>462</v>
      </c>
      <c r="D111" s="244">
        <v>0.6</v>
      </c>
      <c r="E111" s="244">
        <v>13</v>
      </c>
      <c r="F111" s="244" t="s">
        <v>465</v>
      </c>
      <c r="G111" s="286" t="s">
        <v>465</v>
      </c>
      <c r="H111" s="286">
        <v>1</v>
      </c>
      <c r="J111" s="173"/>
      <c r="K111" s="173"/>
      <c r="L111" s="173"/>
    </row>
    <row r="112" spans="1:12" s="254" customFormat="1" ht="20.100000000000001" hidden="1" customHeight="1" x14ac:dyDescent="0.2">
      <c r="A112" s="297">
        <v>109900</v>
      </c>
      <c r="B112" s="288" t="s">
        <v>425</v>
      </c>
      <c r="C112" s="244" t="s">
        <v>462</v>
      </c>
      <c r="D112" s="244">
        <v>0.6</v>
      </c>
      <c r="E112" s="244">
        <v>13</v>
      </c>
      <c r="F112" s="244" t="s">
        <v>465</v>
      </c>
      <c r="G112" s="286" t="s">
        <v>465</v>
      </c>
      <c r="H112" s="286">
        <v>1</v>
      </c>
      <c r="J112" s="173"/>
      <c r="K112" s="173"/>
      <c r="L112" s="173"/>
    </row>
    <row r="113" spans="1:12" s="254" customFormat="1" ht="20.100000000000001" hidden="1" customHeight="1" x14ac:dyDescent="0.2">
      <c r="A113" s="297">
        <v>110100</v>
      </c>
      <c r="B113" s="288" t="s">
        <v>425</v>
      </c>
      <c r="C113" s="244" t="s">
        <v>462</v>
      </c>
      <c r="D113" s="244">
        <v>0.6</v>
      </c>
      <c r="E113" s="244">
        <v>13</v>
      </c>
      <c r="F113" s="244" t="s">
        <v>465</v>
      </c>
      <c r="G113" s="286" t="s">
        <v>465</v>
      </c>
      <c r="H113" s="286">
        <v>1</v>
      </c>
      <c r="J113" s="173"/>
      <c r="K113" s="173"/>
      <c r="L113" s="173"/>
    </row>
    <row r="114" spans="1:12" s="254" customFormat="1" ht="20.100000000000001" hidden="1" customHeight="1" x14ac:dyDescent="0.2">
      <c r="A114" s="297">
        <v>111050</v>
      </c>
      <c r="B114" s="288" t="s">
        <v>425</v>
      </c>
      <c r="C114" s="244" t="s">
        <v>462</v>
      </c>
      <c r="D114" s="244">
        <v>0.4</v>
      </c>
      <c r="E114" s="244">
        <v>10</v>
      </c>
      <c r="F114" s="244" t="s">
        <v>465</v>
      </c>
      <c r="G114" s="286" t="s">
        <v>465</v>
      </c>
      <c r="H114" s="286">
        <v>1</v>
      </c>
      <c r="J114" s="173"/>
      <c r="K114" s="173"/>
      <c r="L114" s="173"/>
    </row>
    <row r="115" spans="1:12" s="254" customFormat="1" ht="20.100000000000001" hidden="1" customHeight="1" x14ac:dyDescent="0.2">
      <c r="A115" s="297">
        <v>111200</v>
      </c>
      <c r="B115" s="288" t="s">
        <v>425</v>
      </c>
      <c r="C115" s="244" t="s">
        <v>462</v>
      </c>
      <c r="D115" s="244">
        <v>0.6</v>
      </c>
      <c r="E115" s="244">
        <v>13</v>
      </c>
      <c r="F115" s="244" t="s">
        <v>465</v>
      </c>
      <c r="G115" s="286" t="s">
        <v>466</v>
      </c>
      <c r="H115" s="286">
        <v>1</v>
      </c>
      <c r="J115" s="173"/>
      <c r="K115" s="173"/>
      <c r="L115" s="173"/>
    </row>
    <row r="116" spans="1:12" s="254" customFormat="1" ht="20.100000000000001" hidden="1" customHeight="1" x14ac:dyDescent="0.2">
      <c r="A116" s="297">
        <v>112350</v>
      </c>
      <c r="B116" s="288" t="s">
        <v>425</v>
      </c>
      <c r="C116" s="244" t="s">
        <v>462</v>
      </c>
      <c r="D116" s="244">
        <v>0.6</v>
      </c>
      <c r="E116" s="244">
        <v>13</v>
      </c>
      <c r="F116" s="244" t="s">
        <v>465</v>
      </c>
      <c r="G116" s="286" t="s">
        <v>466</v>
      </c>
      <c r="H116" s="286">
        <v>1</v>
      </c>
      <c r="J116" s="173"/>
      <c r="K116" s="173"/>
      <c r="L116" s="173"/>
    </row>
    <row r="117" spans="1:12" s="254" customFormat="1" ht="20.100000000000001" hidden="1" customHeight="1" x14ac:dyDescent="0.2">
      <c r="A117" s="297">
        <v>115750</v>
      </c>
      <c r="B117" s="288" t="s">
        <v>425</v>
      </c>
      <c r="C117" s="244" t="s">
        <v>462</v>
      </c>
      <c r="D117" s="244">
        <v>0.6</v>
      </c>
      <c r="E117" s="244">
        <v>13</v>
      </c>
      <c r="F117" s="244" t="s">
        <v>466</v>
      </c>
      <c r="G117" s="286" t="s">
        <v>465</v>
      </c>
      <c r="H117" s="286">
        <v>1</v>
      </c>
      <c r="J117" s="173"/>
      <c r="K117" s="173"/>
      <c r="L117" s="173"/>
    </row>
    <row r="118" spans="1:12" s="254" customFormat="1" ht="20.100000000000001" hidden="1" customHeight="1" x14ac:dyDescent="0.2">
      <c r="A118" s="297">
        <v>118000</v>
      </c>
      <c r="B118" s="288" t="s">
        <v>425</v>
      </c>
      <c r="C118" s="244" t="s">
        <v>462</v>
      </c>
      <c r="D118" s="244">
        <v>0.6</v>
      </c>
      <c r="E118" s="244">
        <v>13</v>
      </c>
      <c r="F118" s="244" t="s">
        <v>465</v>
      </c>
      <c r="G118" s="286" t="s">
        <v>465</v>
      </c>
      <c r="H118" s="286">
        <v>1</v>
      </c>
      <c r="J118" s="173"/>
      <c r="K118" s="173"/>
      <c r="L118" s="173"/>
    </row>
    <row r="119" spans="1:12" s="254" customFormat="1" ht="20.100000000000001" hidden="1" customHeight="1" x14ac:dyDescent="0.2">
      <c r="A119" s="297">
        <v>118900</v>
      </c>
      <c r="B119" s="288" t="s">
        <v>425</v>
      </c>
      <c r="C119" s="244" t="s">
        <v>462</v>
      </c>
      <c r="D119" s="244">
        <v>0.6</v>
      </c>
      <c r="E119" s="244">
        <v>13</v>
      </c>
      <c r="F119" s="244" t="s">
        <v>465</v>
      </c>
      <c r="G119" s="286" t="s">
        <v>465</v>
      </c>
      <c r="H119" s="286">
        <v>1</v>
      </c>
      <c r="J119" s="173"/>
      <c r="K119" s="173"/>
      <c r="L119" s="173"/>
    </row>
    <row r="120" spans="1:12" s="254" customFormat="1" ht="20.100000000000001" hidden="1" customHeight="1" x14ac:dyDescent="0.2">
      <c r="A120" s="297">
        <v>121000</v>
      </c>
      <c r="B120" s="288" t="s">
        <v>425</v>
      </c>
      <c r="C120" s="244" t="s">
        <v>462</v>
      </c>
      <c r="D120" s="244">
        <v>0.6</v>
      </c>
      <c r="E120" s="244">
        <v>30</v>
      </c>
      <c r="F120" s="244" t="s">
        <v>466</v>
      </c>
      <c r="G120" s="286" t="s">
        <v>466</v>
      </c>
      <c r="H120" s="286">
        <v>1</v>
      </c>
      <c r="J120" s="173"/>
      <c r="K120" s="173"/>
      <c r="L120" s="173"/>
    </row>
    <row r="121" spans="1:12" s="254" customFormat="1" ht="20.100000000000001" hidden="1" customHeight="1" x14ac:dyDescent="0.2">
      <c r="A121" s="297">
        <v>121900</v>
      </c>
      <c r="B121" s="288" t="s">
        <v>425</v>
      </c>
      <c r="C121" s="244" t="s">
        <v>462</v>
      </c>
      <c r="D121" s="244">
        <v>0.6</v>
      </c>
      <c r="E121" s="244">
        <v>13</v>
      </c>
      <c r="F121" s="244" t="s">
        <v>465</v>
      </c>
      <c r="G121" s="286" t="s">
        <v>466</v>
      </c>
      <c r="H121" s="286">
        <v>1</v>
      </c>
      <c r="J121" s="173"/>
      <c r="K121" s="173"/>
      <c r="L121" s="173"/>
    </row>
    <row r="122" spans="1:12" s="254" customFormat="1" ht="20.100000000000001" hidden="1" customHeight="1" x14ac:dyDescent="0.2">
      <c r="A122" s="297">
        <v>122100</v>
      </c>
      <c r="B122" s="288" t="s">
        <v>425</v>
      </c>
      <c r="C122" s="244" t="s">
        <v>462</v>
      </c>
      <c r="D122" s="244">
        <v>0.6</v>
      </c>
      <c r="E122" s="244">
        <v>13</v>
      </c>
      <c r="F122" s="244" t="s">
        <v>465</v>
      </c>
      <c r="G122" s="286" t="s">
        <v>466</v>
      </c>
      <c r="H122" s="286">
        <v>1</v>
      </c>
      <c r="J122" s="173"/>
      <c r="K122" s="173"/>
      <c r="L122" s="173"/>
    </row>
    <row r="123" spans="1:12" s="254" customFormat="1" ht="20.100000000000001" hidden="1" customHeight="1" x14ac:dyDescent="0.2">
      <c r="A123" s="297">
        <v>122400</v>
      </c>
      <c r="B123" s="288" t="s">
        <v>425</v>
      </c>
      <c r="C123" s="244" t="s">
        <v>462</v>
      </c>
      <c r="D123" s="244">
        <v>0.6</v>
      </c>
      <c r="E123" s="244">
        <v>13</v>
      </c>
      <c r="F123" s="244" t="s">
        <v>465</v>
      </c>
      <c r="G123" s="286" t="s">
        <v>465</v>
      </c>
      <c r="H123" s="286">
        <v>1</v>
      </c>
      <c r="J123" s="173"/>
      <c r="K123" s="173"/>
      <c r="L123" s="173"/>
    </row>
    <row r="124" spans="1:12" s="254" customFormat="1" ht="20.100000000000001" hidden="1" customHeight="1" x14ac:dyDescent="0.2">
      <c r="A124" s="297">
        <v>121300</v>
      </c>
      <c r="B124" s="288" t="s">
        <v>425</v>
      </c>
      <c r="C124" s="244" t="s">
        <v>462</v>
      </c>
      <c r="D124" s="244">
        <v>0.6</v>
      </c>
      <c r="E124" s="244">
        <v>13</v>
      </c>
      <c r="F124" s="244" t="s">
        <v>465</v>
      </c>
      <c r="G124" s="286" t="s">
        <v>466</v>
      </c>
      <c r="H124" s="286">
        <v>1</v>
      </c>
      <c r="J124" s="173"/>
      <c r="K124" s="173"/>
      <c r="L124" s="173"/>
    </row>
    <row r="125" spans="1:12" s="254" customFormat="1" ht="20.100000000000001" hidden="1" customHeight="1" x14ac:dyDescent="0.2">
      <c r="A125" s="297">
        <v>122300</v>
      </c>
      <c r="B125" s="288" t="s">
        <v>425</v>
      </c>
      <c r="C125" s="244" t="s">
        <v>462</v>
      </c>
      <c r="D125" s="244">
        <v>0.6</v>
      </c>
      <c r="E125" s="244">
        <v>13</v>
      </c>
      <c r="F125" s="244" t="s">
        <v>465</v>
      </c>
      <c r="G125" s="286" t="s">
        <v>466</v>
      </c>
      <c r="H125" s="286">
        <v>1</v>
      </c>
      <c r="J125" s="173"/>
      <c r="K125" s="173"/>
      <c r="L125" s="173"/>
    </row>
    <row r="126" spans="1:12" s="254" customFormat="1" ht="20.100000000000001" hidden="1" customHeight="1" x14ac:dyDescent="0.2">
      <c r="A126" s="297">
        <v>122700</v>
      </c>
      <c r="B126" s="288" t="s">
        <v>425</v>
      </c>
      <c r="C126" s="244" t="s">
        <v>462</v>
      </c>
      <c r="D126" s="244">
        <v>0.6</v>
      </c>
      <c r="E126" s="244">
        <v>13</v>
      </c>
      <c r="F126" s="244" t="s">
        <v>465</v>
      </c>
      <c r="G126" s="286" t="s">
        <v>466</v>
      </c>
      <c r="H126" s="286">
        <v>1</v>
      </c>
      <c r="J126" s="173"/>
      <c r="K126" s="173"/>
      <c r="L126" s="173"/>
    </row>
    <row r="127" spans="1:12" s="254" customFormat="1" ht="20.100000000000001" hidden="1" customHeight="1" x14ac:dyDescent="0.2">
      <c r="A127" s="297">
        <v>122950</v>
      </c>
      <c r="B127" s="288" t="s">
        <v>425</v>
      </c>
      <c r="C127" s="244" t="s">
        <v>462</v>
      </c>
      <c r="D127" s="244">
        <v>0.8</v>
      </c>
      <c r="E127" s="244">
        <v>12</v>
      </c>
      <c r="F127" s="244" t="s">
        <v>466</v>
      </c>
      <c r="G127" s="286" t="s">
        <v>465</v>
      </c>
      <c r="H127" s="286">
        <v>1</v>
      </c>
      <c r="J127" s="173"/>
      <c r="K127" s="173"/>
      <c r="L127" s="173"/>
    </row>
    <row r="128" spans="1:12" s="254" customFormat="1" ht="20.100000000000001" hidden="1" customHeight="1" x14ac:dyDescent="0.2">
      <c r="A128" s="297">
        <v>123700</v>
      </c>
      <c r="B128" s="288" t="s">
        <v>425</v>
      </c>
      <c r="C128" s="244" t="s">
        <v>462</v>
      </c>
      <c r="D128" s="244">
        <v>0.8</v>
      </c>
      <c r="E128" s="244">
        <v>12</v>
      </c>
      <c r="F128" s="244" t="s">
        <v>466</v>
      </c>
      <c r="G128" s="286" t="s">
        <v>465</v>
      </c>
      <c r="H128" s="286">
        <v>1</v>
      </c>
      <c r="J128" s="173"/>
      <c r="K128" s="173"/>
      <c r="L128" s="173"/>
    </row>
    <row r="129" spans="1:12" s="254" customFormat="1" ht="20.100000000000001" hidden="1" customHeight="1" x14ac:dyDescent="0.2">
      <c r="A129" s="297">
        <v>123900</v>
      </c>
      <c r="B129" s="288" t="s">
        <v>425</v>
      </c>
      <c r="C129" s="244" t="s">
        <v>462</v>
      </c>
      <c r="D129" s="244">
        <v>0.8</v>
      </c>
      <c r="E129" s="244">
        <v>20</v>
      </c>
      <c r="F129" s="244" t="s">
        <v>465</v>
      </c>
      <c r="G129" s="286" t="s">
        <v>466</v>
      </c>
      <c r="H129" s="286">
        <v>1</v>
      </c>
      <c r="J129" s="173"/>
      <c r="K129" s="173"/>
      <c r="L129" s="173"/>
    </row>
    <row r="130" spans="1:12" s="254" customFormat="1" ht="20.100000000000001" hidden="1" customHeight="1" x14ac:dyDescent="0.2">
      <c r="A130" s="297">
        <v>125250</v>
      </c>
      <c r="B130" s="288" t="s">
        <v>425</v>
      </c>
      <c r="C130" s="244" t="s">
        <v>462</v>
      </c>
      <c r="D130" s="244">
        <v>0.6</v>
      </c>
      <c r="E130" s="244">
        <v>13</v>
      </c>
      <c r="F130" s="244" t="s">
        <v>465</v>
      </c>
      <c r="G130" s="286" t="s">
        <v>466</v>
      </c>
      <c r="H130" s="286">
        <v>1</v>
      </c>
      <c r="J130" s="173"/>
      <c r="K130" s="173"/>
      <c r="L130" s="173"/>
    </row>
    <row r="131" spans="1:12" s="254" customFormat="1" ht="20.100000000000001" hidden="1" customHeight="1" x14ac:dyDescent="0.2">
      <c r="A131" s="297">
        <v>125550</v>
      </c>
      <c r="B131" s="288" t="s">
        <v>425</v>
      </c>
      <c r="C131" s="244" t="s">
        <v>462</v>
      </c>
      <c r="D131" s="244">
        <v>0.4</v>
      </c>
      <c r="E131" s="244">
        <v>13</v>
      </c>
      <c r="F131" s="244" t="s">
        <v>465</v>
      </c>
      <c r="G131" s="286" t="s">
        <v>466</v>
      </c>
      <c r="H131" s="286">
        <v>1</v>
      </c>
      <c r="J131" s="173"/>
      <c r="K131" s="173"/>
      <c r="L131" s="173"/>
    </row>
    <row r="132" spans="1:12" s="254" customFormat="1" ht="20.100000000000001" hidden="1" customHeight="1" x14ac:dyDescent="0.2">
      <c r="A132" s="297">
        <v>126150</v>
      </c>
      <c r="B132" s="288" t="s">
        <v>425</v>
      </c>
      <c r="C132" s="244" t="s">
        <v>462</v>
      </c>
      <c r="D132" s="244">
        <v>0.4</v>
      </c>
      <c r="E132" s="244">
        <v>13</v>
      </c>
      <c r="F132" s="244" t="s">
        <v>465</v>
      </c>
      <c r="G132" s="286" t="s">
        <v>466</v>
      </c>
      <c r="H132" s="286">
        <v>1</v>
      </c>
      <c r="J132" s="173"/>
      <c r="K132" s="173"/>
      <c r="L132" s="173"/>
    </row>
    <row r="133" spans="1:12" s="254" customFormat="1" ht="20.100000000000001" hidden="1" customHeight="1" x14ac:dyDescent="0.2">
      <c r="A133" s="297">
        <v>126400</v>
      </c>
      <c r="B133" s="288" t="s">
        <v>425</v>
      </c>
      <c r="C133" s="244" t="s">
        <v>462</v>
      </c>
      <c r="D133" s="244">
        <v>0.4</v>
      </c>
      <c r="E133" s="244">
        <v>15</v>
      </c>
      <c r="F133" s="244" t="s">
        <v>465</v>
      </c>
      <c r="G133" s="286" t="s">
        <v>466</v>
      </c>
      <c r="H133" s="286">
        <v>1</v>
      </c>
      <c r="J133" s="173"/>
      <c r="K133" s="173"/>
      <c r="L133" s="173"/>
    </row>
    <row r="134" spans="1:12" s="254" customFormat="1" ht="20.100000000000001" hidden="1" customHeight="1" x14ac:dyDescent="0.2">
      <c r="A134" s="297">
        <v>126800</v>
      </c>
      <c r="B134" s="288" t="s">
        <v>425</v>
      </c>
      <c r="C134" s="244" t="s">
        <v>462</v>
      </c>
      <c r="D134" s="244">
        <v>0.4</v>
      </c>
      <c r="E134" s="244">
        <v>18</v>
      </c>
      <c r="F134" s="244" t="s">
        <v>465</v>
      </c>
      <c r="G134" s="286" t="s">
        <v>466</v>
      </c>
      <c r="H134" s="286">
        <v>1</v>
      </c>
      <c r="J134" s="173"/>
      <c r="K134" s="173"/>
      <c r="L134" s="173"/>
    </row>
    <row r="135" spans="1:12" s="254" customFormat="1" ht="20.100000000000001" hidden="1" customHeight="1" x14ac:dyDescent="0.2">
      <c r="A135" s="297">
        <v>127150</v>
      </c>
      <c r="B135" s="288" t="s">
        <v>425</v>
      </c>
      <c r="C135" s="244" t="s">
        <v>462</v>
      </c>
      <c r="D135" s="244">
        <v>0.6</v>
      </c>
      <c r="E135" s="244">
        <v>18</v>
      </c>
      <c r="F135" s="244" t="s">
        <v>465</v>
      </c>
      <c r="G135" s="286" t="s">
        <v>466</v>
      </c>
      <c r="H135" s="286">
        <v>1</v>
      </c>
      <c r="J135" s="173"/>
      <c r="K135" s="173"/>
      <c r="L135" s="173"/>
    </row>
    <row r="136" spans="1:12" s="254" customFormat="1" ht="20.100000000000001" hidden="1" customHeight="1" x14ac:dyDescent="0.2">
      <c r="A136" s="297">
        <v>128600</v>
      </c>
      <c r="B136" s="288" t="s">
        <v>425</v>
      </c>
      <c r="C136" s="244" t="s">
        <v>462</v>
      </c>
      <c r="D136" s="244">
        <v>0.6</v>
      </c>
      <c r="E136" s="244">
        <v>18</v>
      </c>
      <c r="F136" s="244" t="s">
        <v>465</v>
      </c>
      <c r="G136" s="286" t="s">
        <v>466</v>
      </c>
      <c r="H136" s="286">
        <v>1</v>
      </c>
      <c r="J136" s="173"/>
      <c r="K136" s="173"/>
      <c r="L136" s="173"/>
    </row>
    <row r="137" spans="1:12" s="254" customFormat="1" ht="20.100000000000001" hidden="1" customHeight="1" x14ac:dyDescent="0.2">
      <c r="A137" s="297">
        <v>128800</v>
      </c>
      <c r="B137" s="288" t="s">
        <v>425</v>
      </c>
      <c r="C137" s="244" t="s">
        <v>462</v>
      </c>
      <c r="D137" s="244">
        <v>0.6</v>
      </c>
      <c r="E137" s="244">
        <v>20</v>
      </c>
      <c r="F137" s="244" t="s">
        <v>465</v>
      </c>
      <c r="G137" s="286" t="s">
        <v>466</v>
      </c>
      <c r="H137" s="286">
        <v>1</v>
      </c>
      <c r="J137" s="173"/>
      <c r="K137" s="173"/>
      <c r="L137" s="173"/>
    </row>
    <row r="138" spans="1:12" s="254" customFormat="1" ht="20.100000000000001" hidden="1" customHeight="1" x14ac:dyDescent="0.2">
      <c r="A138" s="297">
        <v>132300</v>
      </c>
      <c r="B138" s="288" t="s">
        <v>425</v>
      </c>
      <c r="C138" s="244" t="s">
        <v>462</v>
      </c>
      <c r="D138" s="244">
        <v>0.4</v>
      </c>
      <c r="E138" s="244">
        <v>13</v>
      </c>
      <c r="F138" s="244" t="s">
        <v>465</v>
      </c>
      <c r="G138" s="286" t="s">
        <v>466</v>
      </c>
      <c r="H138" s="286">
        <v>1</v>
      </c>
      <c r="J138" s="173"/>
      <c r="K138" s="173"/>
      <c r="L138" s="173"/>
    </row>
    <row r="139" spans="1:12" s="254" customFormat="1" ht="20.100000000000001" hidden="1" customHeight="1" x14ac:dyDescent="0.2">
      <c r="A139" s="297">
        <v>132380</v>
      </c>
      <c r="B139" s="288" t="s">
        <v>425</v>
      </c>
      <c r="C139" s="244" t="s">
        <v>462</v>
      </c>
      <c r="D139" s="244">
        <v>0.4</v>
      </c>
      <c r="E139" s="244">
        <v>13</v>
      </c>
      <c r="F139" s="244" t="s">
        <v>465</v>
      </c>
      <c r="G139" s="286" t="s">
        <v>466</v>
      </c>
      <c r="H139" s="286">
        <v>1</v>
      </c>
      <c r="J139" s="173"/>
      <c r="K139" s="173"/>
      <c r="L139" s="173"/>
    </row>
    <row r="140" spans="1:12" s="254" customFormat="1" ht="20.100000000000001" hidden="1" customHeight="1" x14ac:dyDescent="0.2">
      <c r="A140" s="297">
        <v>132400</v>
      </c>
      <c r="B140" s="288" t="s">
        <v>425</v>
      </c>
      <c r="C140" s="244" t="s">
        <v>462</v>
      </c>
      <c r="D140" s="244">
        <v>0.4</v>
      </c>
      <c r="E140" s="244">
        <v>13</v>
      </c>
      <c r="F140" s="244" t="s">
        <v>465</v>
      </c>
      <c r="G140" s="286" t="s">
        <v>466</v>
      </c>
      <c r="H140" s="286">
        <v>1</v>
      </c>
      <c r="J140" s="173"/>
      <c r="K140" s="173"/>
      <c r="L140" s="173"/>
    </row>
    <row r="141" spans="1:12" s="254" customFormat="1" ht="20.100000000000001" hidden="1" customHeight="1" x14ac:dyDescent="0.2">
      <c r="A141" s="297">
        <v>133300</v>
      </c>
      <c r="B141" s="288" t="s">
        <v>425</v>
      </c>
      <c r="C141" s="244" t="s">
        <v>462</v>
      </c>
      <c r="D141" s="244">
        <v>0.6</v>
      </c>
      <c r="E141" s="244">
        <v>20</v>
      </c>
      <c r="F141" s="244" t="s">
        <v>465</v>
      </c>
      <c r="G141" s="286" t="s">
        <v>466</v>
      </c>
      <c r="H141" s="286">
        <v>1</v>
      </c>
      <c r="J141" s="173"/>
      <c r="K141" s="173"/>
      <c r="L141" s="173"/>
    </row>
    <row r="142" spans="1:12" s="254" customFormat="1" ht="20.100000000000001" customHeight="1" x14ac:dyDescent="0.2">
      <c r="A142" s="297">
        <v>50</v>
      </c>
      <c r="B142" s="288" t="s">
        <v>404</v>
      </c>
      <c r="C142" s="244" t="s">
        <v>462</v>
      </c>
      <c r="D142" s="244">
        <v>0.8</v>
      </c>
      <c r="E142" s="244">
        <v>12</v>
      </c>
      <c r="F142" s="244" t="s">
        <v>465</v>
      </c>
      <c r="G142" s="286" t="s">
        <v>466</v>
      </c>
      <c r="H142" s="286">
        <v>1</v>
      </c>
      <c r="J142" s="173"/>
      <c r="K142" s="173"/>
      <c r="L142" s="173"/>
    </row>
    <row r="143" spans="1:12" s="254" customFormat="1" ht="20.100000000000001" customHeight="1" x14ac:dyDescent="0.2">
      <c r="A143" s="297">
        <v>900</v>
      </c>
      <c r="B143" s="288" t="s">
        <v>404</v>
      </c>
      <c r="C143" s="244" t="s">
        <v>462</v>
      </c>
      <c r="D143" s="244">
        <v>0.8</v>
      </c>
      <c r="E143" s="244">
        <v>12</v>
      </c>
      <c r="F143" s="244" t="s">
        <v>465</v>
      </c>
      <c r="G143" s="286" t="s">
        <v>466</v>
      </c>
      <c r="H143" s="286">
        <v>1</v>
      </c>
      <c r="J143" s="173"/>
      <c r="K143" s="173"/>
      <c r="L143" s="173"/>
    </row>
    <row r="144" spans="1:12" s="254" customFormat="1" ht="20.100000000000001" customHeight="1" x14ac:dyDescent="0.2">
      <c r="A144" s="297">
        <v>2100</v>
      </c>
      <c r="B144" s="288" t="s">
        <v>404</v>
      </c>
      <c r="C144" s="244" t="s">
        <v>462</v>
      </c>
      <c r="D144" s="244">
        <v>0.8</v>
      </c>
      <c r="E144" s="244">
        <v>12</v>
      </c>
      <c r="F144" s="244" t="s">
        <v>465</v>
      </c>
      <c r="G144" s="286" t="s">
        <v>466</v>
      </c>
      <c r="H144" s="286">
        <v>1</v>
      </c>
      <c r="J144" s="173"/>
      <c r="K144" s="173"/>
      <c r="L144" s="173"/>
    </row>
    <row r="145" spans="1:12" s="254" customFormat="1" ht="20.100000000000001" customHeight="1" x14ac:dyDescent="0.2">
      <c r="A145" s="297">
        <v>2450</v>
      </c>
      <c r="B145" s="288" t="s">
        <v>404</v>
      </c>
      <c r="C145" s="244" t="s">
        <v>462</v>
      </c>
      <c r="D145" s="244">
        <v>0.8</v>
      </c>
      <c r="E145" s="244">
        <v>12</v>
      </c>
      <c r="F145" s="244" t="s">
        <v>465</v>
      </c>
      <c r="G145" s="286" t="s">
        <v>466</v>
      </c>
      <c r="H145" s="286">
        <v>1</v>
      </c>
      <c r="J145" s="173"/>
      <c r="K145" s="173"/>
      <c r="L145" s="173"/>
    </row>
    <row r="146" spans="1:12" s="254" customFormat="1" ht="20.100000000000001" customHeight="1" x14ac:dyDescent="0.2">
      <c r="A146" s="297">
        <v>2550</v>
      </c>
      <c r="B146" s="288" t="s">
        <v>404</v>
      </c>
      <c r="C146" s="244" t="s">
        <v>462</v>
      </c>
      <c r="D146" s="244">
        <v>0.8</v>
      </c>
      <c r="E146" s="244">
        <v>12</v>
      </c>
      <c r="F146" s="244" t="s">
        <v>465</v>
      </c>
      <c r="G146" s="286" t="s">
        <v>466</v>
      </c>
      <c r="H146" s="286">
        <v>1</v>
      </c>
      <c r="J146" s="173"/>
      <c r="K146" s="173"/>
      <c r="L146" s="173"/>
    </row>
    <row r="147" spans="1:12" s="254" customFormat="1" ht="20.100000000000001" customHeight="1" x14ac:dyDescent="0.2">
      <c r="A147" s="297">
        <v>2750</v>
      </c>
      <c r="B147" s="288" t="s">
        <v>404</v>
      </c>
      <c r="C147" s="244" t="s">
        <v>462</v>
      </c>
      <c r="D147" s="244">
        <v>0.8</v>
      </c>
      <c r="E147" s="244">
        <v>12</v>
      </c>
      <c r="F147" s="244" t="s">
        <v>465</v>
      </c>
      <c r="G147" s="286" t="s">
        <v>466</v>
      </c>
      <c r="H147" s="286">
        <v>1</v>
      </c>
      <c r="J147" s="173"/>
      <c r="K147" s="173"/>
      <c r="L147" s="173"/>
    </row>
    <row r="148" spans="1:12" s="254" customFormat="1" ht="20.100000000000001" customHeight="1" x14ac:dyDescent="0.2">
      <c r="A148" s="297">
        <v>2900</v>
      </c>
      <c r="B148" s="288" t="s">
        <v>404</v>
      </c>
      <c r="C148" s="244" t="s">
        <v>462</v>
      </c>
      <c r="D148" s="244">
        <v>0.8</v>
      </c>
      <c r="E148" s="244">
        <v>12</v>
      </c>
      <c r="F148" s="244" t="s">
        <v>465</v>
      </c>
      <c r="G148" s="286" t="s">
        <v>466</v>
      </c>
      <c r="H148" s="286">
        <v>1</v>
      </c>
      <c r="J148" s="173"/>
      <c r="K148" s="173"/>
      <c r="L148" s="173"/>
    </row>
    <row r="149" spans="1:12" s="254" customFormat="1" ht="20.100000000000001" customHeight="1" x14ac:dyDescent="0.2">
      <c r="A149" s="297">
        <v>3250</v>
      </c>
      <c r="B149" s="288" t="s">
        <v>404</v>
      </c>
      <c r="C149" s="244" t="s">
        <v>462</v>
      </c>
      <c r="D149" s="244">
        <v>0.8</v>
      </c>
      <c r="E149" s="244">
        <v>12</v>
      </c>
      <c r="F149" s="244" t="s">
        <v>465</v>
      </c>
      <c r="G149" s="286" t="s">
        <v>466</v>
      </c>
      <c r="H149" s="286">
        <v>1</v>
      </c>
      <c r="J149" s="173"/>
      <c r="K149" s="173"/>
      <c r="L149" s="173"/>
    </row>
    <row r="150" spans="1:12" s="254" customFormat="1" ht="20.100000000000001" customHeight="1" x14ac:dyDescent="0.2">
      <c r="A150" s="297">
        <v>3400</v>
      </c>
      <c r="B150" s="288" t="s">
        <v>404</v>
      </c>
      <c r="C150" s="244" t="s">
        <v>462</v>
      </c>
      <c r="D150" s="244">
        <v>0.8</v>
      </c>
      <c r="E150" s="244">
        <v>12</v>
      </c>
      <c r="F150" s="244" t="s">
        <v>465</v>
      </c>
      <c r="G150" s="286" t="s">
        <v>466</v>
      </c>
      <c r="H150" s="286">
        <v>1</v>
      </c>
      <c r="J150" s="173"/>
      <c r="K150" s="173"/>
      <c r="L150" s="173"/>
    </row>
    <row r="151" spans="1:12" s="254" customFormat="1" ht="20.100000000000001" customHeight="1" x14ac:dyDescent="0.2">
      <c r="A151" s="297">
        <v>3700</v>
      </c>
      <c r="B151" s="288" t="s">
        <v>404</v>
      </c>
      <c r="C151" s="244" t="s">
        <v>462</v>
      </c>
      <c r="D151" s="244">
        <v>0.8</v>
      </c>
      <c r="E151" s="244">
        <v>10</v>
      </c>
      <c r="F151" s="244" t="s">
        <v>465</v>
      </c>
      <c r="G151" s="286" t="s">
        <v>466</v>
      </c>
      <c r="H151" s="286">
        <v>1</v>
      </c>
      <c r="J151" s="173"/>
      <c r="K151" s="173"/>
      <c r="L151" s="173"/>
    </row>
    <row r="152" spans="1:12" s="254" customFormat="1" ht="20.100000000000001" hidden="1" customHeight="1" x14ac:dyDescent="0.2">
      <c r="A152" s="297">
        <v>3800</v>
      </c>
      <c r="B152" s="288" t="s">
        <v>404</v>
      </c>
      <c r="C152" s="244" t="s">
        <v>462</v>
      </c>
      <c r="D152" s="244">
        <v>1</v>
      </c>
      <c r="E152" s="244">
        <v>10</v>
      </c>
      <c r="F152" s="244" t="s">
        <v>465</v>
      </c>
      <c r="G152" s="286" t="s">
        <v>466</v>
      </c>
      <c r="H152" s="286">
        <v>1</v>
      </c>
      <c r="J152" s="173"/>
      <c r="K152" s="173"/>
      <c r="L152" s="173"/>
    </row>
    <row r="153" spans="1:12" s="254" customFormat="1" ht="20.100000000000001" customHeight="1" x14ac:dyDescent="0.2">
      <c r="A153" s="297">
        <v>4000</v>
      </c>
      <c r="B153" s="288" t="s">
        <v>404</v>
      </c>
      <c r="C153" s="244" t="s">
        <v>462</v>
      </c>
      <c r="D153" s="244">
        <v>0.8</v>
      </c>
      <c r="E153" s="244">
        <v>8</v>
      </c>
      <c r="F153" s="244" t="s">
        <v>465</v>
      </c>
      <c r="G153" s="286" t="s">
        <v>466</v>
      </c>
      <c r="H153" s="286">
        <v>1</v>
      </c>
      <c r="J153" s="173"/>
      <c r="K153" s="173"/>
      <c r="L153" s="173"/>
    </row>
    <row r="154" spans="1:12" s="254" customFormat="1" ht="20.100000000000001" customHeight="1" x14ac:dyDescent="0.2">
      <c r="A154" s="297">
        <v>4200</v>
      </c>
      <c r="B154" s="288" t="s">
        <v>404</v>
      </c>
      <c r="C154" s="244" t="s">
        <v>462</v>
      </c>
      <c r="D154" s="244">
        <v>0.8</v>
      </c>
      <c r="E154" s="244">
        <v>30</v>
      </c>
      <c r="F154" s="244" t="s">
        <v>465</v>
      </c>
      <c r="G154" s="286" t="s">
        <v>466</v>
      </c>
      <c r="H154" s="286">
        <v>1</v>
      </c>
      <c r="J154" s="173"/>
      <c r="K154" s="173"/>
      <c r="L154" s="173"/>
    </row>
    <row r="155" spans="1:12" s="254" customFormat="1" ht="20.100000000000001" customHeight="1" x14ac:dyDescent="0.2">
      <c r="A155" s="297">
        <v>4700</v>
      </c>
      <c r="B155" s="288" t="s">
        <v>404</v>
      </c>
      <c r="C155" s="244" t="s">
        <v>462</v>
      </c>
      <c r="D155" s="244">
        <v>0.8</v>
      </c>
      <c r="E155" s="244">
        <v>12</v>
      </c>
      <c r="F155" s="244" t="s">
        <v>465</v>
      </c>
      <c r="G155" s="286" t="s">
        <v>466</v>
      </c>
      <c r="H155" s="286">
        <v>1</v>
      </c>
      <c r="J155" s="173"/>
      <c r="K155" s="173"/>
      <c r="L155" s="173"/>
    </row>
    <row r="156" spans="1:12" s="254" customFormat="1" ht="20.100000000000001" hidden="1" customHeight="1" x14ac:dyDescent="0.2">
      <c r="A156" s="297">
        <v>5100</v>
      </c>
      <c r="B156" s="288" t="s">
        <v>404</v>
      </c>
      <c r="C156" s="244" t="s">
        <v>462</v>
      </c>
      <c r="D156" s="244">
        <v>0.6</v>
      </c>
      <c r="E156" s="244">
        <v>12</v>
      </c>
      <c r="F156" s="244" t="s">
        <v>465</v>
      </c>
      <c r="G156" s="286" t="s">
        <v>466</v>
      </c>
      <c r="H156" s="286">
        <v>1</v>
      </c>
      <c r="J156" s="173"/>
      <c r="K156" s="173"/>
      <c r="L156" s="173"/>
    </row>
    <row r="157" spans="1:12" s="254" customFormat="1" ht="20.100000000000001" hidden="1" customHeight="1" x14ac:dyDescent="0.2">
      <c r="A157" s="297">
        <v>5400</v>
      </c>
      <c r="B157" s="288" t="s">
        <v>404</v>
      </c>
      <c r="C157" s="244" t="s">
        <v>462</v>
      </c>
      <c r="D157" s="244">
        <v>0.6</v>
      </c>
      <c r="E157" s="244">
        <v>12</v>
      </c>
      <c r="F157" s="244" t="s">
        <v>465</v>
      </c>
      <c r="G157" s="286" t="s">
        <v>466</v>
      </c>
      <c r="H157" s="286">
        <v>1</v>
      </c>
      <c r="J157" s="173"/>
      <c r="K157" s="173"/>
      <c r="L157" s="173"/>
    </row>
    <row r="158" spans="1:12" s="254" customFormat="1" ht="20.100000000000001" hidden="1" customHeight="1" x14ac:dyDescent="0.2">
      <c r="A158" s="297">
        <v>5750</v>
      </c>
      <c r="B158" s="288" t="s">
        <v>404</v>
      </c>
      <c r="C158" s="244" t="s">
        <v>462</v>
      </c>
      <c r="D158" s="244">
        <v>0.6</v>
      </c>
      <c r="E158" s="244">
        <v>12</v>
      </c>
      <c r="F158" s="244" t="s">
        <v>465</v>
      </c>
      <c r="G158" s="286" t="s">
        <v>466</v>
      </c>
      <c r="H158" s="286">
        <v>1</v>
      </c>
      <c r="J158" s="173"/>
      <c r="K158" s="173"/>
      <c r="L158" s="173"/>
    </row>
    <row r="159" spans="1:12" s="254" customFormat="1" ht="20.100000000000001" hidden="1" customHeight="1" x14ac:dyDescent="0.2">
      <c r="A159" s="297">
        <v>6400</v>
      </c>
      <c r="B159" s="288" t="s">
        <v>404</v>
      </c>
      <c r="C159" s="244" t="s">
        <v>462</v>
      </c>
      <c r="D159" s="244">
        <v>0.6</v>
      </c>
      <c r="E159" s="244">
        <v>15</v>
      </c>
      <c r="F159" s="244" t="s">
        <v>465</v>
      </c>
      <c r="G159" s="286" t="s">
        <v>466</v>
      </c>
      <c r="H159" s="286">
        <v>1</v>
      </c>
      <c r="J159" s="173"/>
      <c r="K159" s="173"/>
      <c r="L159" s="173"/>
    </row>
    <row r="160" spans="1:12" s="254" customFormat="1" ht="20.100000000000001" hidden="1" customHeight="1" x14ac:dyDescent="0.2">
      <c r="A160" s="297">
        <v>10650</v>
      </c>
      <c r="B160" s="288" t="s">
        <v>404</v>
      </c>
      <c r="C160" s="244" t="s">
        <v>462</v>
      </c>
      <c r="D160" s="244">
        <v>0.6</v>
      </c>
      <c r="E160" s="244">
        <v>10</v>
      </c>
      <c r="F160" s="244" t="s">
        <v>465</v>
      </c>
      <c r="G160" s="286" t="s">
        <v>466</v>
      </c>
      <c r="H160" s="286">
        <v>1</v>
      </c>
      <c r="J160" s="173"/>
      <c r="K160" s="173"/>
      <c r="L160" s="173"/>
    </row>
    <row r="161" spans="1:12" s="254" customFormat="1" ht="20.100000000000001" hidden="1" customHeight="1" x14ac:dyDescent="0.2">
      <c r="A161" s="297">
        <v>11350</v>
      </c>
      <c r="B161" s="288" t="s">
        <v>404</v>
      </c>
      <c r="C161" s="244" t="s">
        <v>462</v>
      </c>
      <c r="D161" s="244">
        <v>0.6</v>
      </c>
      <c r="E161" s="244">
        <v>8</v>
      </c>
      <c r="F161" s="244" t="s">
        <v>465</v>
      </c>
      <c r="G161" s="286" t="s">
        <v>466</v>
      </c>
      <c r="H161" s="286">
        <v>1</v>
      </c>
      <c r="J161" s="173"/>
      <c r="K161" s="173"/>
      <c r="L161" s="173"/>
    </row>
    <row r="162" spans="1:12" s="254" customFormat="1" ht="20.100000000000001" hidden="1" customHeight="1" x14ac:dyDescent="0.2">
      <c r="A162" s="297">
        <v>11450</v>
      </c>
      <c r="B162" s="288" t="s">
        <v>404</v>
      </c>
      <c r="C162" s="244" t="s">
        <v>462</v>
      </c>
      <c r="D162" s="244">
        <v>0.6</v>
      </c>
      <c r="E162" s="244">
        <v>8</v>
      </c>
      <c r="F162" s="244" t="s">
        <v>465</v>
      </c>
      <c r="G162" s="286" t="s">
        <v>466</v>
      </c>
      <c r="H162" s="286">
        <v>1</v>
      </c>
      <c r="J162" s="173"/>
      <c r="K162" s="173"/>
      <c r="L162" s="173"/>
    </row>
    <row r="163" spans="1:12" s="254" customFormat="1" ht="20.100000000000001" hidden="1" customHeight="1" x14ac:dyDescent="0.2">
      <c r="A163" s="297">
        <v>19000</v>
      </c>
      <c r="B163" s="288" t="s">
        <v>404</v>
      </c>
      <c r="C163" s="244" t="s">
        <v>462</v>
      </c>
      <c r="D163" s="244">
        <v>0.6</v>
      </c>
      <c r="E163" s="244">
        <v>12</v>
      </c>
      <c r="F163" s="244" t="s">
        <v>465</v>
      </c>
      <c r="G163" s="286" t="s">
        <v>466</v>
      </c>
      <c r="H163" s="286">
        <v>1</v>
      </c>
      <c r="J163" s="173"/>
      <c r="K163" s="173"/>
      <c r="L163" s="173"/>
    </row>
    <row r="164" spans="1:12" s="254" customFormat="1" ht="20.100000000000001" customHeight="1" x14ac:dyDescent="0.2">
      <c r="A164" s="297">
        <v>19600</v>
      </c>
      <c r="B164" s="288" t="s">
        <v>404</v>
      </c>
      <c r="C164" s="244" t="s">
        <v>462</v>
      </c>
      <c r="D164" s="244">
        <v>0.8</v>
      </c>
      <c r="E164" s="244">
        <v>7</v>
      </c>
      <c r="F164" s="244" t="s">
        <v>465</v>
      </c>
      <c r="G164" s="286" t="s">
        <v>465</v>
      </c>
      <c r="H164" s="286">
        <v>1</v>
      </c>
      <c r="J164" s="173"/>
      <c r="K164" s="173"/>
      <c r="L164" s="173"/>
    </row>
    <row r="165" spans="1:12" s="254" customFormat="1" ht="20.100000000000001" hidden="1" customHeight="1" x14ac:dyDescent="0.2">
      <c r="A165" s="297">
        <v>20000</v>
      </c>
      <c r="B165" s="288" t="s">
        <v>404</v>
      </c>
      <c r="C165" s="244" t="s">
        <v>462</v>
      </c>
      <c r="D165" s="244">
        <v>0.4</v>
      </c>
      <c r="E165" s="244">
        <v>8</v>
      </c>
      <c r="F165" s="244" t="s">
        <v>465</v>
      </c>
      <c r="G165" s="286" t="s">
        <v>466</v>
      </c>
      <c r="H165" s="286">
        <v>1</v>
      </c>
      <c r="J165" s="173"/>
      <c r="K165" s="173"/>
      <c r="L165" s="173"/>
    </row>
    <row r="166" spans="1:12" s="254" customFormat="1" ht="20.100000000000001" customHeight="1" x14ac:dyDescent="0.2">
      <c r="A166" s="297">
        <v>21400</v>
      </c>
      <c r="B166" s="288" t="s">
        <v>404</v>
      </c>
      <c r="C166" s="244" t="s">
        <v>462</v>
      </c>
      <c r="D166" s="244">
        <v>0.8</v>
      </c>
      <c r="E166" s="244">
        <v>6.5</v>
      </c>
      <c r="F166" s="244" t="s">
        <v>465</v>
      </c>
      <c r="G166" s="286" t="s">
        <v>465</v>
      </c>
      <c r="H166" s="286">
        <v>1</v>
      </c>
      <c r="J166" s="173"/>
      <c r="K166" s="173"/>
      <c r="L166" s="173"/>
    </row>
    <row r="167" spans="1:12" s="254" customFormat="1" ht="20.100000000000001" hidden="1" customHeight="1" x14ac:dyDescent="0.2">
      <c r="A167" s="297">
        <v>23450</v>
      </c>
      <c r="B167" s="288" t="s">
        <v>404</v>
      </c>
      <c r="C167" s="244" t="s">
        <v>462</v>
      </c>
      <c r="D167" s="244">
        <v>0.6</v>
      </c>
      <c r="E167" s="244">
        <v>8</v>
      </c>
      <c r="F167" s="244" t="s">
        <v>465</v>
      </c>
      <c r="G167" s="286" t="s">
        <v>466</v>
      </c>
      <c r="H167" s="286">
        <v>1</v>
      </c>
      <c r="J167" s="173"/>
      <c r="K167" s="173"/>
      <c r="L167" s="173"/>
    </row>
    <row r="168" spans="1:12" s="254" customFormat="1" ht="20.100000000000001" hidden="1" customHeight="1" x14ac:dyDescent="0.2">
      <c r="A168" s="297">
        <v>27500</v>
      </c>
      <c r="B168" s="288" t="s">
        <v>404</v>
      </c>
      <c r="C168" s="244" t="s">
        <v>462</v>
      </c>
      <c r="D168" s="244">
        <v>0.6</v>
      </c>
      <c r="E168" s="244">
        <v>8</v>
      </c>
      <c r="F168" s="244" t="s">
        <v>465</v>
      </c>
      <c r="G168" s="286" t="s">
        <v>466</v>
      </c>
      <c r="H168" s="286">
        <v>1</v>
      </c>
      <c r="J168" s="173"/>
      <c r="K168" s="173"/>
      <c r="L168" s="173"/>
    </row>
    <row r="169" spans="1:12" s="254" customFormat="1" ht="20.100000000000001" customHeight="1" x14ac:dyDescent="0.2">
      <c r="A169" s="297">
        <v>29000</v>
      </c>
      <c r="B169" s="288" t="s">
        <v>404</v>
      </c>
      <c r="C169" s="244" t="s">
        <v>462</v>
      </c>
      <c r="D169" s="244">
        <v>0.8</v>
      </c>
      <c r="E169" s="244" t="s">
        <v>504</v>
      </c>
      <c r="F169" s="244" t="s">
        <v>465</v>
      </c>
      <c r="G169" s="286" t="s">
        <v>89</v>
      </c>
      <c r="H169" s="286">
        <v>1</v>
      </c>
      <c r="J169" s="173"/>
      <c r="K169" s="173"/>
      <c r="L169" s="173"/>
    </row>
    <row r="170" spans="1:12" s="254" customFormat="1" ht="20.100000000000001" hidden="1" customHeight="1" x14ac:dyDescent="0.2">
      <c r="A170" s="297">
        <v>31500</v>
      </c>
      <c r="B170" s="288" t="s">
        <v>404</v>
      </c>
      <c r="C170" s="244" t="s">
        <v>462</v>
      </c>
      <c r="D170" s="244">
        <v>0.4</v>
      </c>
      <c r="E170" s="244">
        <v>20</v>
      </c>
      <c r="F170" s="244" t="s">
        <v>466</v>
      </c>
      <c r="G170" s="286" t="s">
        <v>466</v>
      </c>
      <c r="H170" s="286">
        <v>1</v>
      </c>
      <c r="J170" s="173"/>
      <c r="K170" s="173"/>
      <c r="L170" s="173"/>
    </row>
    <row r="171" spans="1:12" s="254" customFormat="1" ht="20.100000000000001" hidden="1" customHeight="1" x14ac:dyDescent="0.2">
      <c r="A171" s="297">
        <v>32600</v>
      </c>
      <c r="B171" s="288" t="s">
        <v>404</v>
      </c>
      <c r="C171" s="244" t="s">
        <v>462</v>
      </c>
      <c r="D171" s="244">
        <v>0.4</v>
      </c>
      <c r="E171" s="244">
        <v>8</v>
      </c>
      <c r="F171" s="244" t="s">
        <v>465</v>
      </c>
      <c r="G171" s="286" t="s">
        <v>466</v>
      </c>
      <c r="H171" s="286">
        <v>1</v>
      </c>
      <c r="J171" s="173"/>
      <c r="K171" s="173"/>
      <c r="L171" s="173"/>
    </row>
    <row r="172" spans="1:12" s="254" customFormat="1" ht="20.100000000000001" customHeight="1" x14ac:dyDescent="0.2">
      <c r="A172" s="297">
        <v>33400</v>
      </c>
      <c r="B172" s="288" t="s">
        <v>404</v>
      </c>
      <c r="C172" s="244" t="s">
        <v>462</v>
      </c>
      <c r="D172" s="244">
        <v>0.8</v>
      </c>
      <c r="E172" s="244">
        <v>20</v>
      </c>
      <c r="F172" s="244" t="s">
        <v>466</v>
      </c>
      <c r="G172" s="286" t="s">
        <v>466</v>
      </c>
      <c r="H172" s="286">
        <v>1</v>
      </c>
      <c r="J172" s="173"/>
      <c r="K172" s="173"/>
      <c r="L172" s="173"/>
    </row>
    <row r="173" spans="1:12" s="254" customFormat="1" ht="20.100000000000001" hidden="1" customHeight="1" x14ac:dyDescent="0.2">
      <c r="A173" s="288" t="s">
        <v>505</v>
      </c>
      <c r="B173" s="288" t="s">
        <v>403</v>
      </c>
      <c r="C173" s="244" t="s">
        <v>462</v>
      </c>
      <c r="D173" s="244">
        <v>0.8</v>
      </c>
      <c r="E173" s="244">
        <v>22</v>
      </c>
      <c r="F173" s="244" t="s">
        <v>465</v>
      </c>
      <c r="G173" s="286" t="s">
        <v>466</v>
      </c>
      <c r="H173" s="286">
        <v>1</v>
      </c>
      <c r="J173" s="173"/>
      <c r="K173" s="173"/>
      <c r="L173" s="173"/>
    </row>
    <row r="174" spans="1:12" s="254" customFormat="1" ht="20.100000000000001" hidden="1" customHeight="1" x14ac:dyDescent="0.2">
      <c r="A174" s="288" t="s">
        <v>506</v>
      </c>
      <c r="B174" s="288" t="s">
        <v>403</v>
      </c>
      <c r="C174" s="244" t="s">
        <v>462</v>
      </c>
      <c r="D174" s="244">
        <v>0.8</v>
      </c>
      <c r="E174" s="244">
        <v>14</v>
      </c>
      <c r="F174" s="244" t="s">
        <v>465</v>
      </c>
      <c r="G174" s="286" t="s">
        <v>466</v>
      </c>
      <c r="H174" s="286">
        <v>1</v>
      </c>
      <c r="J174" s="173"/>
      <c r="K174" s="173"/>
      <c r="L174" s="173"/>
    </row>
    <row r="175" spans="1:12" s="254" customFormat="1" ht="20.100000000000001" hidden="1" customHeight="1" x14ac:dyDescent="0.2">
      <c r="A175" s="288" t="s">
        <v>507</v>
      </c>
      <c r="B175" s="288" t="s">
        <v>403</v>
      </c>
      <c r="C175" s="244" t="s">
        <v>462</v>
      </c>
      <c r="D175" s="244">
        <v>0.6</v>
      </c>
      <c r="E175" s="244">
        <v>18</v>
      </c>
      <c r="F175" s="244" t="s">
        <v>465</v>
      </c>
      <c r="G175" s="286" t="s">
        <v>465</v>
      </c>
      <c r="H175" s="286">
        <v>1</v>
      </c>
      <c r="J175" s="173"/>
      <c r="K175" s="173"/>
      <c r="L175" s="173"/>
    </row>
    <row r="176" spans="1:12" s="254" customFormat="1" ht="20.100000000000001" hidden="1" customHeight="1" x14ac:dyDescent="0.2">
      <c r="A176" s="288" t="s">
        <v>508</v>
      </c>
      <c r="B176" s="288" t="s">
        <v>403</v>
      </c>
      <c r="C176" s="244" t="s">
        <v>462</v>
      </c>
      <c r="D176" s="244">
        <v>0.4</v>
      </c>
      <c r="E176" s="244">
        <v>19</v>
      </c>
      <c r="F176" s="244" t="s">
        <v>465</v>
      </c>
      <c r="G176" s="286" t="s">
        <v>465</v>
      </c>
      <c r="H176" s="286">
        <v>1</v>
      </c>
      <c r="J176" s="173"/>
      <c r="K176" s="173"/>
      <c r="L176" s="173"/>
    </row>
    <row r="177" spans="1:12" s="254" customFormat="1" ht="20.100000000000001" hidden="1" customHeight="1" x14ac:dyDescent="0.2">
      <c r="A177" s="288" t="s">
        <v>509</v>
      </c>
      <c r="B177" s="288" t="s">
        <v>403</v>
      </c>
      <c r="C177" s="244" t="s">
        <v>462</v>
      </c>
      <c r="D177" s="244">
        <v>0.6</v>
      </c>
      <c r="E177" s="244">
        <v>14</v>
      </c>
      <c r="F177" s="244" t="s">
        <v>465</v>
      </c>
      <c r="G177" s="286" t="s">
        <v>466</v>
      </c>
      <c r="H177" s="286">
        <v>1</v>
      </c>
      <c r="J177" s="173"/>
      <c r="K177" s="173"/>
      <c r="L177" s="173"/>
    </row>
    <row r="178" spans="1:12" s="254" customFormat="1" ht="20.100000000000001" hidden="1" customHeight="1" x14ac:dyDescent="0.2">
      <c r="A178" s="288" t="s">
        <v>510</v>
      </c>
      <c r="B178" s="288" t="s">
        <v>403</v>
      </c>
      <c r="C178" s="244" t="s">
        <v>462</v>
      </c>
      <c r="D178" s="244">
        <v>0.8</v>
      </c>
      <c r="E178" s="244">
        <v>22</v>
      </c>
      <c r="F178" s="244" t="s">
        <v>465</v>
      </c>
      <c r="G178" s="286" t="s">
        <v>466</v>
      </c>
      <c r="H178" s="286">
        <v>1</v>
      </c>
      <c r="J178" s="173"/>
      <c r="K178" s="173"/>
      <c r="L178" s="173"/>
    </row>
    <row r="179" spans="1:12" s="254" customFormat="1" ht="20.100000000000001" hidden="1" customHeight="1" x14ac:dyDescent="0.2">
      <c r="A179" s="288" t="s">
        <v>511</v>
      </c>
      <c r="B179" s="288" t="s">
        <v>403</v>
      </c>
      <c r="C179" s="244" t="s">
        <v>462</v>
      </c>
      <c r="D179" s="244">
        <v>0.8</v>
      </c>
      <c r="E179" s="244">
        <v>14</v>
      </c>
      <c r="F179" s="244" t="s">
        <v>465</v>
      </c>
      <c r="G179" s="286" t="s">
        <v>466</v>
      </c>
      <c r="H179" s="286">
        <v>1</v>
      </c>
      <c r="J179" s="173"/>
      <c r="K179" s="173"/>
      <c r="L179" s="173"/>
    </row>
    <row r="180" spans="1:12" s="254" customFormat="1" ht="20.100000000000001" hidden="1" customHeight="1" x14ac:dyDescent="0.2">
      <c r="A180" s="288" t="s">
        <v>512</v>
      </c>
      <c r="B180" s="288" t="s">
        <v>403</v>
      </c>
      <c r="C180" s="244" t="s">
        <v>462</v>
      </c>
      <c r="D180" s="244">
        <v>0.8</v>
      </c>
      <c r="E180" s="244">
        <v>14</v>
      </c>
      <c r="F180" s="244" t="s">
        <v>465</v>
      </c>
      <c r="G180" s="286" t="s">
        <v>466</v>
      </c>
      <c r="H180" s="286">
        <v>1</v>
      </c>
      <c r="J180" s="173"/>
      <c r="K180" s="173"/>
      <c r="L180" s="173"/>
    </row>
    <row r="181" spans="1:12" s="254" customFormat="1" ht="20.100000000000001" hidden="1" customHeight="1" x14ac:dyDescent="0.2">
      <c r="A181" s="288" t="s">
        <v>513</v>
      </c>
      <c r="B181" s="288" t="s">
        <v>403</v>
      </c>
      <c r="C181" s="244" t="s">
        <v>462</v>
      </c>
      <c r="D181" s="244">
        <v>0.8</v>
      </c>
      <c r="E181" s="244">
        <v>14</v>
      </c>
      <c r="F181" s="244" t="s">
        <v>465</v>
      </c>
      <c r="G181" s="286" t="s">
        <v>466</v>
      </c>
      <c r="H181" s="286">
        <v>1</v>
      </c>
      <c r="J181" s="173"/>
      <c r="K181" s="173"/>
      <c r="L181" s="173"/>
    </row>
    <row r="182" spans="1:12" s="254" customFormat="1" ht="20.100000000000001" hidden="1" customHeight="1" x14ac:dyDescent="0.2">
      <c r="A182" s="288" t="s">
        <v>514</v>
      </c>
      <c r="B182" s="288" t="s">
        <v>403</v>
      </c>
      <c r="C182" s="244" t="s">
        <v>462</v>
      </c>
      <c r="D182" s="244">
        <v>0.8</v>
      </c>
      <c r="E182" s="244">
        <v>15</v>
      </c>
      <c r="F182" s="244" t="s">
        <v>466</v>
      </c>
      <c r="G182" s="286" t="s">
        <v>466</v>
      </c>
      <c r="H182" s="286">
        <v>1</v>
      </c>
      <c r="J182" s="173"/>
      <c r="K182" s="173"/>
      <c r="L182" s="173"/>
    </row>
    <row r="183" spans="1:12" s="254" customFormat="1" ht="20.100000000000001" hidden="1" customHeight="1" x14ac:dyDescent="0.2">
      <c r="A183" s="288" t="s">
        <v>515</v>
      </c>
      <c r="B183" s="288" t="s">
        <v>403</v>
      </c>
      <c r="C183" s="244" t="s">
        <v>471</v>
      </c>
      <c r="D183" s="244" t="s">
        <v>484</v>
      </c>
      <c r="E183" s="244">
        <v>21</v>
      </c>
      <c r="F183" s="244" t="s">
        <v>466</v>
      </c>
      <c r="G183" s="286" t="s">
        <v>466</v>
      </c>
      <c r="H183" s="286">
        <v>1</v>
      </c>
      <c r="J183" s="173"/>
      <c r="K183" s="173"/>
      <c r="L183" s="173"/>
    </row>
    <row r="184" spans="1:12" s="254" customFormat="1" ht="20.100000000000001" hidden="1" customHeight="1" x14ac:dyDescent="0.2">
      <c r="A184" s="288" t="s">
        <v>516</v>
      </c>
      <c r="B184" s="288" t="s">
        <v>403</v>
      </c>
      <c r="C184" s="244" t="s">
        <v>462</v>
      </c>
      <c r="D184" s="244">
        <v>0.6</v>
      </c>
      <c r="E184" s="244">
        <v>18</v>
      </c>
      <c r="F184" s="244" t="s">
        <v>466</v>
      </c>
      <c r="G184" s="286" t="s">
        <v>466</v>
      </c>
      <c r="H184" s="286">
        <v>1</v>
      </c>
      <c r="J184" s="173"/>
      <c r="K184" s="173"/>
      <c r="L184" s="173"/>
    </row>
    <row r="185" spans="1:12" s="254" customFormat="1" ht="20.100000000000001" hidden="1" customHeight="1" x14ac:dyDescent="0.2">
      <c r="A185" s="288" t="s">
        <v>517</v>
      </c>
      <c r="B185" s="288" t="s">
        <v>403</v>
      </c>
      <c r="C185" s="244" t="s">
        <v>462</v>
      </c>
      <c r="D185" s="244">
        <v>0.8</v>
      </c>
      <c r="E185" s="244">
        <v>14</v>
      </c>
      <c r="F185" s="244" t="s">
        <v>465</v>
      </c>
      <c r="G185" s="286" t="s">
        <v>466</v>
      </c>
      <c r="H185" s="286">
        <v>1</v>
      </c>
      <c r="J185" s="173"/>
      <c r="K185" s="173"/>
      <c r="L185" s="173"/>
    </row>
    <row r="186" spans="1:12" s="254" customFormat="1" ht="20.100000000000001" hidden="1" customHeight="1" x14ac:dyDescent="0.2">
      <c r="A186" s="288" t="s">
        <v>518</v>
      </c>
      <c r="B186" s="288" t="s">
        <v>403</v>
      </c>
      <c r="C186" s="244" t="s">
        <v>462</v>
      </c>
      <c r="D186" s="244">
        <v>0.8</v>
      </c>
      <c r="E186" s="244">
        <v>16</v>
      </c>
      <c r="F186" s="244" t="s">
        <v>465</v>
      </c>
      <c r="G186" s="286" t="s">
        <v>466</v>
      </c>
      <c r="H186" s="286">
        <v>1</v>
      </c>
      <c r="J186" s="173"/>
      <c r="K186" s="173"/>
      <c r="L186" s="173"/>
    </row>
    <row r="187" spans="1:12" s="254" customFormat="1" ht="20.100000000000001" hidden="1" customHeight="1" x14ac:dyDescent="0.2">
      <c r="A187" s="288" t="s">
        <v>519</v>
      </c>
      <c r="B187" s="288" t="s">
        <v>403</v>
      </c>
      <c r="C187" s="244" t="s">
        <v>462</v>
      </c>
      <c r="D187" s="244">
        <v>1</v>
      </c>
      <c r="E187" s="244">
        <v>24</v>
      </c>
      <c r="F187" s="244" t="s">
        <v>465</v>
      </c>
      <c r="G187" s="286" t="s">
        <v>466</v>
      </c>
      <c r="H187" s="286">
        <v>1</v>
      </c>
      <c r="J187" s="173"/>
      <c r="K187" s="173"/>
      <c r="L187" s="173"/>
    </row>
    <row r="188" spans="1:12" s="254" customFormat="1" ht="20.100000000000001" hidden="1" customHeight="1" x14ac:dyDescent="0.2">
      <c r="A188" s="288" t="s">
        <v>520</v>
      </c>
      <c r="B188" s="288" t="s">
        <v>403</v>
      </c>
      <c r="C188" s="244" t="s">
        <v>471</v>
      </c>
      <c r="D188" s="244" t="s">
        <v>485</v>
      </c>
      <c r="E188" s="244">
        <v>22</v>
      </c>
      <c r="F188" s="244" t="s">
        <v>466</v>
      </c>
      <c r="G188" s="286" t="s">
        <v>466</v>
      </c>
      <c r="H188" s="286">
        <v>1</v>
      </c>
      <c r="J188" s="173"/>
      <c r="K188" s="173"/>
      <c r="L188" s="173"/>
    </row>
    <row r="189" spans="1:12" s="254" customFormat="1" ht="20.100000000000001" hidden="1" customHeight="1" x14ac:dyDescent="0.2">
      <c r="A189" s="288" t="s">
        <v>521</v>
      </c>
      <c r="B189" s="288" t="s">
        <v>403</v>
      </c>
      <c r="C189" s="244" t="s">
        <v>462</v>
      </c>
      <c r="D189" s="244">
        <v>0.8</v>
      </c>
      <c r="E189" s="244">
        <v>18</v>
      </c>
      <c r="F189" s="244" t="s">
        <v>465</v>
      </c>
      <c r="G189" s="286" t="s">
        <v>466</v>
      </c>
      <c r="H189" s="286">
        <v>1</v>
      </c>
      <c r="J189" s="173"/>
      <c r="K189" s="173"/>
      <c r="L189" s="173"/>
    </row>
    <row r="190" spans="1:12" s="254" customFormat="1" ht="20.100000000000001" hidden="1" customHeight="1" x14ac:dyDescent="0.2">
      <c r="A190" s="288" t="s">
        <v>522</v>
      </c>
      <c r="B190" s="288" t="s">
        <v>403</v>
      </c>
      <c r="C190" s="244" t="s">
        <v>462</v>
      </c>
      <c r="D190" s="244">
        <v>0.6</v>
      </c>
      <c r="E190" s="244">
        <v>21</v>
      </c>
      <c r="F190" s="244" t="s">
        <v>466</v>
      </c>
      <c r="G190" s="286" t="s">
        <v>466</v>
      </c>
      <c r="H190" s="286">
        <v>1</v>
      </c>
      <c r="J190" s="173"/>
      <c r="K190" s="173"/>
      <c r="L190" s="173"/>
    </row>
    <row r="191" spans="1:12" s="254" customFormat="1" ht="20.100000000000001" hidden="1" customHeight="1" x14ac:dyDescent="0.2">
      <c r="A191" s="288" t="s">
        <v>523</v>
      </c>
      <c r="B191" s="288" t="s">
        <v>403</v>
      </c>
      <c r="C191" s="244" t="s">
        <v>467</v>
      </c>
      <c r="D191" s="244">
        <v>1</v>
      </c>
      <c r="E191" s="244">
        <v>17</v>
      </c>
      <c r="F191" s="244" t="s">
        <v>466</v>
      </c>
      <c r="G191" s="286" t="s">
        <v>466</v>
      </c>
      <c r="H191" s="286">
        <v>1</v>
      </c>
      <c r="J191" s="173"/>
      <c r="K191" s="173"/>
      <c r="L191" s="173"/>
    </row>
    <row r="192" spans="1:12" s="254" customFormat="1" ht="20.100000000000001" hidden="1" customHeight="1" x14ac:dyDescent="0.2">
      <c r="A192" s="288" t="s">
        <v>524</v>
      </c>
      <c r="B192" s="288" t="s">
        <v>403</v>
      </c>
      <c r="C192" s="244" t="s">
        <v>462</v>
      </c>
      <c r="D192" s="244">
        <v>0.6</v>
      </c>
      <c r="E192" s="244">
        <v>19</v>
      </c>
      <c r="F192" s="244" t="s">
        <v>465</v>
      </c>
      <c r="G192" s="286" t="s">
        <v>466</v>
      </c>
      <c r="H192" s="286">
        <v>1</v>
      </c>
      <c r="J192" s="173"/>
      <c r="K192" s="173"/>
      <c r="L192" s="173"/>
    </row>
    <row r="193" spans="1:12" s="254" customFormat="1" ht="20.100000000000001" hidden="1" customHeight="1" x14ac:dyDescent="0.2">
      <c r="A193" s="288" t="s">
        <v>525</v>
      </c>
      <c r="B193" s="288" t="s">
        <v>403</v>
      </c>
      <c r="C193" s="244" t="s">
        <v>462</v>
      </c>
      <c r="D193" s="244">
        <v>0.8</v>
      </c>
      <c r="E193" s="244">
        <v>18</v>
      </c>
      <c r="F193" s="244" t="s">
        <v>465</v>
      </c>
      <c r="G193" s="286" t="s">
        <v>466</v>
      </c>
      <c r="H193" s="286">
        <v>1</v>
      </c>
      <c r="J193" s="173"/>
      <c r="K193" s="173"/>
      <c r="L193" s="173"/>
    </row>
    <row r="194" spans="1:12" s="254" customFormat="1" ht="20.100000000000001" hidden="1" customHeight="1" x14ac:dyDescent="0.2">
      <c r="A194" s="288" t="s">
        <v>526</v>
      </c>
      <c r="B194" s="288" t="s">
        <v>403</v>
      </c>
      <c r="C194" s="244" t="s">
        <v>462</v>
      </c>
      <c r="D194" s="244">
        <v>0.6</v>
      </c>
      <c r="E194" s="244">
        <v>21</v>
      </c>
      <c r="F194" s="244" t="s">
        <v>465</v>
      </c>
      <c r="G194" s="286" t="s">
        <v>466</v>
      </c>
      <c r="H194" s="286">
        <v>1</v>
      </c>
      <c r="J194" s="173"/>
      <c r="K194" s="173"/>
      <c r="L194" s="173"/>
    </row>
    <row r="195" spans="1:12" s="254" customFormat="1" ht="20.100000000000001" hidden="1" customHeight="1" x14ac:dyDescent="0.2">
      <c r="A195" s="288" t="s">
        <v>527</v>
      </c>
      <c r="B195" s="288" t="s">
        <v>403</v>
      </c>
      <c r="C195" s="244" t="s">
        <v>467</v>
      </c>
      <c r="D195" s="244">
        <v>1</v>
      </c>
      <c r="E195" s="244">
        <v>40</v>
      </c>
      <c r="F195" s="244" t="s">
        <v>466</v>
      </c>
      <c r="G195" s="286" t="s">
        <v>466</v>
      </c>
      <c r="H195" s="286">
        <v>1</v>
      </c>
      <c r="J195" s="173"/>
      <c r="K195" s="173"/>
      <c r="L195" s="173"/>
    </row>
    <row r="196" spans="1:12" s="254" customFormat="1" ht="20.100000000000001" hidden="1" customHeight="1" x14ac:dyDescent="0.2">
      <c r="A196" s="288" t="s">
        <v>528</v>
      </c>
      <c r="B196" s="288" t="s">
        <v>403</v>
      </c>
      <c r="C196" s="244" t="s">
        <v>462</v>
      </c>
      <c r="D196" s="244">
        <v>0.6</v>
      </c>
      <c r="E196" s="244">
        <v>14</v>
      </c>
      <c r="F196" s="244" t="s">
        <v>465</v>
      </c>
      <c r="G196" s="286" t="s">
        <v>466</v>
      </c>
      <c r="H196" s="286">
        <v>1</v>
      </c>
      <c r="J196" s="173"/>
      <c r="K196" s="173"/>
      <c r="L196" s="173"/>
    </row>
    <row r="197" spans="1:12" s="254" customFormat="1" ht="20.100000000000001" hidden="1" customHeight="1" x14ac:dyDescent="0.2">
      <c r="A197" s="288" t="s">
        <v>529</v>
      </c>
      <c r="B197" s="288" t="s">
        <v>403</v>
      </c>
      <c r="C197" s="244" t="s">
        <v>462</v>
      </c>
      <c r="D197" s="244">
        <v>0.8</v>
      </c>
      <c r="E197" s="244">
        <v>14</v>
      </c>
      <c r="F197" s="244" t="s">
        <v>465</v>
      </c>
      <c r="G197" s="286" t="s">
        <v>466</v>
      </c>
      <c r="H197" s="286">
        <v>1</v>
      </c>
      <c r="J197" s="173"/>
      <c r="K197" s="173"/>
      <c r="L197" s="173"/>
    </row>
    <row r="198" spans="1:12" s="254" customFormat="1" ht="20.100000000000001" hidden="1" customHeight="1" x14ac:dyDescent="0.2">
      <c r="A198" s="288" t="s">
        <v>530</v>
      </c>
      <c r="B198" s="288" t="s">
        <v>403</v>
      </c>
      <c r="C198" s="244" t="s">
        <v>462</v>
      </c>
      <c r="D198" s="244">
        <v>0.8</v>
      </c>
      <c r="E198" s="244">
        <v>16</v>
      </c>
      <c r="F198" s="244" t="s">
        <v>465</v>
      </c>
      <c r="G198" s="286" t="s">
        <v>466</v>
      </c>
      <c r="H198" s="286">
        <v>1</v>
      </c>
      <c r="J198" s="173"/>
      <c r="K198" s="173"/>
      <c r="L198" s="173"/>
    </row>
    <row r="199" spans="1:12" s="254" customFormat="1" ht="20.100000000000001" hidden="1" customHeight="1" x14ac:dyDescent="0.2">
      <c r="A199" s="288" t="s">
        <v>531</v>
      </c>
      <c r="B199" s="288" t="s">
        <v>403</v>
      </c>
      <c r="C199" s="244" t="s">
        <v>462</v>
      </c>
      <c r="D199" s="244">
        <v>0.8</v>
      </c>
      <c r="E199" s="244">
        <v>22</v>
      </c>
      <c r="F199" s="244" t="s">
        <v>465</v>
      </c>
      <c r="G199" s="286" t="s">
        <v>466</v>
      </c>
      <c r="H199" s="286">
        <v>1</v>
      </c>
      <c r="J199" s="173"/>
      <c r="K199" s="173"/>
      <c r="L199" s="173"/>
    </row>
    <row r="200" spans="1:12" s="254" customFormat="1" ht="20.100000000000001" hidden="1" customHeight="1" x14ac:dyDescent="0.2">
      <c r="A200" s="288" t="s">
        <v>532</v>
      </c>
      <c r="B200" s="288" t="s">
        <v>403</v>
      </c>
      <c r="C200" s="244" t="s">
        <v>462</v>
      </c>
      <c r="D200" s="244">
        <v>0.8</v>
      </c>
      <c r="E200" s="244">
        <v>31</v>
      </c>
      <c r="F200" s="244" t="s">
        <v>465</v>
      </c>
      <c r="G200" s="286" t="s">
        <v>466</v>
      </c>
      <c r="H200" s="286">
        <v>1</v>
      </c>
      <c r="J200" s="173"/>
      <c r="K200" s="173"/>
      <c r="L200" s="173"/>
    </row>
    <row r="201" spans="1:12" s="254" customFormat="1" ht="20.100000000000001" hidden="1" customHeight="1" x14ac:dyDescent="0.2">
      <c r="A201" s="288" t="s">
        <v>533</v>
      </c>
      <c r="B201" s="288" t="s">
        <v>403</v>
      </c>
      <c r="C201" s="244" t="s">
        <v>462</v>
      </c>
      <c r="D201" s="244">
        <v>0.8</v>
      </c>
      <c r="E201" s="244">
        <v>23</v>
      </c>
      <c r="F201" s="244" t="s">
        <v>465</v>
      </c>
      <c r="G201" s="286" t="s">
        <v>466</v>
      </c>
      <c r="H201" s="286">
        <v>1</v>
      </c>
      <c r="J201" s="173"/>
      <c r="K201" s="173"/>
      <c r="L201" s="173"/>
    </row>
    <row r="202" spans="1:12" s="254" customFormat="1" ht="20.100000000000001" hidden="1" customHeight="1" x14ac:dyDescent="0.2">
      <c r="A202" s="288" t="s">
        <v>534</v>
      </c>
      <c r="B202" s="288" t="s">
        <v>403</v>
      </c>
      <c r="C202" s="244" t="s">
        <v>462</v>
      </c>
      <c r="D202" s="244">
        <v>0.8</v>
      </c>
      <c r="E202" s="244">
        <v>14</v>
      </c>
      <c r="F202" s="244" t="s">
        <v>465</v>
      </c>
      <c r="G202" s="286" t="s">
        <v>466</v>
      </c>
      <c r="H202" s="286">
        <v>1</v>
      </c>
      <c r="J202" s="173"/>
      <c r="K202" s="173"/>
      <c r="L202" s="173"/>
    </row>
    <row r="203" spans="1:12" s="254" customFormat="1" ht="20.100000000000001" hidden="1" customHeight="1" x14ac:dyDescent="0.2">
      <c r="A203" s="288" t="s">
        <v>535</v>
      </c>
      <c r="B203" s="288" t="s">
        <v>403</v>
      </c>
      <c r="C203" s="244" t="s">
        <v>462</v>
      </c>
      <c r="D203" s="244">
        <v>0.8</v>
      </c>
      <c r="E203" s="244">
        <v>24</v>
      </c>
      <c r="F203" s="244" t="s">
        <v>465</v>
      </c>
      <c r="G203" s="286" t="s">
        <v>465</v>
      </c>
      <c r="H203" s="286">
        <v>1</v>
      </c>
      <c r="J203" s="173"/>
      <c r="K203" s="173"/>
      <c r="L203" s="173"/>
    </row>
    <row r="204" spans="1:12" s="254" customFormat="1" ht="20.100000000000001" hidden="1" customHeight="1" x14ac:dyDescent="0.2">
      <c r="A204" s="288" t="s">
        <v>536</v>
      </c>
      <c r="B204" s="288" t="s">
        <v>403</v>
      </c>
      <c r="C204" s="244" t="s">
        <v>462</v>
      </c>
      <c r="D204" s="244">
        <v>0.8</v>
      </c>
      <c r="E204" s="244">
        <v>30</v>
      </c>
      <c r="F204" s="244" t="s">
        <v>465</v>
      </c>
      <c r="G204" s="286" t="s">
        <v>466</v>
      </c>
      <c r="H204" s="286">
        <v>1</v>
      </c>
      <c r="J204" s="173"/>
      <c r="K204" s="173"/>
      <c r="L204" s="173"/>
    </row>
    <row r="205" spans="1:12" s="254" customFormat="1" ht="20.100000000000001" hidden="1" customHeight="1" x14ac:dyDescent="0.2">
      <c r="A205" s="288" t="s">
        <v>537</v>
      </c>
      <c r="B205" s="288" t="s">
        <v>403</v>
      </c>
      <c r="C205" s="244" t="s">
        <v>462</v>
      </c>
      <c r="D205" s="244">
        <v>0.6</v>
      </c>
      <c r="E205" s="244">
        <v>15</v>
      </c>
      <c r="F205" s="244" t="s">
        <v>466</v>
      </c>
      <c r="G205" s="286" t="s">
        <v>466</v>
      </c>
      <c r="H205" s="286">
        <v>1</v>
      </c>
      <c r="J205" s="173"/>
      <c r="K205" s="173"/>
      <c r="L205" s="173"/>
    </row>
    <row r="206" spans="1:12" s="254" customFormat="1" ht="20.100000000000001" hidden="1" customHeight="1" x14ac:dyDescent="0.2">
      <c r="A206" s="288" t="s">
        <v>538</v>
      </c>
      <c r="B206" s="288" t="s">
        <v>403</v>
      </c>
      <c r="C206" s="244" t="s">
        <v>462</v>
      </c>
      <c r="D206" s="244">
        <v>0.8</v>
      </c>
      <c r="E206" s="244">
        <v>18</v>
      </c>
      <c r="F206" s="244" t="s">
        <v>465</v>
      </c>
      <c r="G206" s="286" t="s">
        <v>466</v>
      </c>
      <c r="H206" s="286">
        <v>1</v>
      </c>
      <c r="J206" s="173"/>
      <c r="K206" s="173"/>
      <c r="L206" s="173"/>
    </row>
    <row r="207" spans="1:12" s="254" customFormat="1" ht="20.100000000000001" hidden="1" customHeight="1" x14ac:dyDescent="0.2">
      <c r="A207" s="288" t="s">
        <v>539</v>
      </c>
      <c r="B207" s="288" t="s">
        <v>403</v>
      </c>
      <c r="C207" s="244" t="s">
        <v>462</v>
      </c>
      <c r="D207" s="244">
        <v>0.6</v>
      </c>
      <c r="E207" s="244">
        <v>31</v>
      </c>
      <c r="F207" s="244" t="s">
        <v>466</v>
      </c>
      <c r="G207" s="286" t="s">
        <v>466</v>
      </c>
      <c r="H207" s="286">
        <v>1</v>
      </c>
      <c r="J207" s="173"/>
      <c r="K207" s="173"/>
      <c r="L207" s="173"/>
    </row>
    <row r="208" spans="1:12" s="254" customFormat="1" ht="20.100000000000001" hidden="1" customHeight="1" x14ac:dyDescent="0.2">
      <c r="A208" s="288" t="s">
        <v>540</v>
      </c>
      <c r="B208" s="288" t="s">
        <v>403</v>
      </c>
      <c r="C208" s="244" t="s">
        <v>467</v>
      </c>
      <c r="D208" s="244">
        <v>0.8</v>
      </c>
      <c r="E208" s="244">
        <v>28</v>
      </c>
      <c r="F208" s="244" t="s">
        <v>466</v>
      </c>
      <c r="G208" s="286" t="s">
        <v>466</v>
      </c>
      <c r="H208" s="286">
        <v>1</v>
      </c>
      <c r="J208" s="173"/>
      <c r="K208" s="173"/>
      <c r="L208" s="173"/>
    </row>
    <row r="209" spans="1:12" s="254" customFormat="1" ht="20.100000000000001" hidden="1" customHeight="1" x14ac:dyDescent="0.2">
      <c r="A209" s="288" t="s">
        <v>541</v>
      </c>
      <c r="B209" s="288" t="s">
        <v>403</v>
      </c>
      <c r="C209" s="244" t="s">
        <v>462</v>
      </c>
      <c r="D209" s="244">
        <v>0.6</v>
      </c>
      <c r="E209" s="244">
        <v>35</v>
      </c>
      <c r="F209" s="244" t="s">
        <v>466</v>
      </c>
      <c r="G209" s="286" t="s">
        <v>466</v>
      </c>
      <c r="H209" s="286">
        <v>1</v>
      </c>
      <c r="J209" s="173"/>
      <c r="K209" s="173"/>
      <c r="L209" s="173"/>
    </row>
    <row r="210" spans="1:12" s="254" customFormat="1" ht="20.100000000000001" hidden="1" customHeight="1" x14ac:dyDescent="0.2">
      <c r="A210" s="288" t="s">
        <v>542</v>
      </c>
      <c r="B210" s="288" t="s">
        <v>403</v>
      </c>
      <c r="C210" s="244" t="s">
        <v>462</v>
      </c>
      <c r="D210" s="244">
        <v>0.6</v>
      </c>
      <c r="E210" s="244">
        <v>15</v>
      </c>
      <c r="F210" s="244" t="s">
        <v>465</v>
      </c>
      <c r="G210" s="286" t="s">
        <v>466</v>
      </c>
      <c r="H210" s="286">
        <v>1</v>
      </c>
      <c r="J210" s="173"/>
      <c r="K210" s="173"/>
      <c r="L210" s="173"/>
    </row>
    <row r="211" spans="1:12" s="254" customFormat="1" ht="20.100000000000001" hidden="1" customHeight="1" x14ac:dyDescent="0.2">
      <c r="A211" s="288" t="s">
        <v>543</v>
      </c>
      <c r="B211" s="288" t="s">
        <v>403</v>
      </c>
      <c r="C211" s="244" t="s">
        <v>462</v>
      </c>
      <c r="D211" s="244">
        <v>0.8</v>
      </c>
      <c r="E211" s="244">
        <v>15</v>
      </c>
      <c r="F211" s="244" t="s">
        <v>465</v>
      </c>
      <c r="G211" s="286" t="s">
        <v>466</v>
      </c>
      <c r="H211" s="286">
        <v>1</v>
      </c>
      <c r="J211" s="173"/>
      <c r="K211" s="173"/>
      <c r="L211" s="173"/>
    </row>
    <row r="212" spans="1:12" s="254" customFormat="1" ht="20.100000000000001" hidden="1" customHeight="1" x14ac:dyDescent="0.2">
      <c r="A212" s="288" t="s">
        <v>490</v>
      </c>
      <c r="B212" s="288" t="s">
        <v>403</v>
      </c>
      <c r="C212" s="244" t="s">
        <v>462</v>
      </c>
      <c r="D212" s="244">
        <v>0.6</v>
      </c>
      <c r="E212" s="244">
        <v>37</v>
      </c>
      <c r="F212" s="244" t="s">
        <v>466</v>
      </c>
      <c r="G212" s="286" t="s">
        <v>466</v>
      </c>
      <c r="H212" s="286">
        <v>1</v>
      </c>
      <c r="J212" s="173"/>
      <c r="K212" s="173"/>
      <c r="L212" s="173"/>
    </row>
    <row r="213" spans="1:12" s="254" customFormat="1" ht="20.100000000000001" hidden="1" customHeight="1" x14ac:dyDescent="0.2">
      <c r="A213" s="288" t="s">
        <v>544</v>
      </c>
      <c r="B213" s="288" t="s">
        <v>403</v>
      </c>
      <c r="C213" s="244" t="s">
        <v>469</v>
      </c>
      <c r="D213" s="244">
        <v>1</v>
      </c>
      <c r="E213" s="244">
        <v>30</v>
      </c>
      <c r="F213" s="244" t="s">
        <v>466</v>
      </c>
      <c r="G213" s="286" t="s">
        <v>466</v>
      </c>
      <c r="H213" s="286">
        <v>1</v>
      </c>
      <c r="J213" s="173"/>
      <c r="K213" s="173"/>
      <c r="L213" s="173"/>
    </row>
    <row r="214" spans="1:12" s="254" customFormat="1" ht="20.100000000000001" hidden="1" customHeight="1" x14ac:dyDescent="0.2">
      <c r="A214" s="288" t="s">
        <v>545</v>
      </c>
      <c r="B214" s="288" t="s">
        <v>403</v>
      </c>
      <c r="C214" s="244" t="s">
        <v>462</v>
      </c>
      <c r="D214" s="244">
        <v>0.6</v>
      </c>
      <c r="E214" s="244">
        <v>15</v>
      </c>
      <c r="F214" s="244" t="s">
        <v>465</v>
      </c>
      <c r="G214" s="286" t="s">
        <v>466</v>
      </c>
      <c r="H214" s="286">
        <v>1</v>
      </c>
      <c r="J214" s="173"/>
      <c r="K214" s="173"/>
      <c r="L214" s="173"/>
    </row>
    <row r="215" spans="1:12" s="254" customFormat="1" ht="20.100000000000001" hidden="1" customHeight="1" x14ac:dyDescent="0.2">
      <c r="A215" s="288" t="s">
        <v>546</v>
      </c>
      <c r="B215" s="288" t="s">
        <v>403</v>
      </c>
      <c r="C215" s="244" t="s">
        <v>462</v>
      </c>
      <c r="D215" s="244">
        <v>0.6</v>
      </c>
      <c r="E215" s="244">
        <v>31</v>
      </c>
      <c r="F215" s="244" t="s">
        <v>465</v>
      </c>
      <c r="G215" s="286" t="s">
        <v>466</v>
      </c>
      <c r="H215" s="286">
        <v>1</v>
      </c>
      <c r="J215" s="173"/>
      <c r="K215" s="173"/>
      <c r="L215" s="173"/>
    </row>
    <row r="216" spans="1:12" s="254" customFormat="1" ht="20.100000000000001" hidden="1" customHeight="1" x14ac:dyDescent="0.2">
      <c r="A216" s="288" t="s">
        <v>547</v>
      </c>
      <c r="B216" s="288" t="s">
        <v>403</v>
      </c>
      <c r="C216" s="244" t="s">
        <v>462</v>
      </c>
      <c r="D216" s="244">
        <v>0.8</v>
      </c>
      <c r="E216" s="244">
        <v>14</v>
      </c>
      <c r="F216" s="244" t="s">
        <v>465</v>
      </c>
      <c r="G216" s="286" t="s">
        <v>466</v>
      </c>
      <c r="H216" s="286">
        <v>1</v>
      </c>
      <c r="J216" s="173"/>
      <c r="K216" s="173"/>
      <c r="L216" s="173"/>
    </row>
    <row r="217" spans="1:12" s="254" customFormat="1" ht="20.100000000000001" hidden="1" customHeight="1" x14ac:dyDescent="0.2">
      <c r="A217" s="288" t="s">
        <v>548</v>
      </c>
      <c r="B217" s="288" t="s">
        <v>403</v>
      </c>
      <c r="C217" s="244" t="s">
        <v>462</v>
      </c>
      <c r="D217" s="244">
        <v>0.8</v>
      </c>
      <c r="E217" s="244">
        <v>20</v>
      </c>
      <c r="F217" s="244" t="s">
        <v>465</v>
      </c>
      <c r="G217" s="286" t="s">
        <v>466</v>
      </c>
      <c r="H217" s="286">
        <v>1</v>
      </c>
      <c r="J217" s="173"/>
      <c r="K217" s="173"/>
      <c r="L217" s="173"/>
    </row>
    <row r="218" spans="1:12" s="254" customFormat="1" ht="20.100000000000001" hidden="1" customHeight="1" x14ac:dyDescent="0.2">
      <c r="A218" s="288" t="s">
        <v>549</v>
      </c>
      <c r="B218" s="288" t="s">
        <v>403</v>
      </c>
      <c r="C218" s="244" t="s">
        <v>462</v>
      </c>
      <c r="D218" s="244">
        <v>0.6</v>
      </c>
      <c r="E218" s="244">
        <v>14</v>
      </c>
      <c r="F218" s="244" t="s">
        <v>466</v>
      </c>
      <c r="G218" s="286" t="s">
        <v>466</v>
      </c>
      <c r="H218" s="286">
        <v>1</v>
      </c>
      <c r="J218" s="173"/>
      <c r="K218" s="173"/>
      <c r="L218" s="173"/>
    </row>
    <row r="219" spans="1:12" s="254" customFormat="1" ht="20.100000000000001" hidden="1" customHeight="1" x14ac:dyDescent="0.2">
      <c r="A219" s="288" t="s">
        <v>550</v>
      </c>
      <c r="B219" s="288" t="s">
        <v>403</v>
      </c>
      <c r="C219" s="244" t="s">
        <v>462</v>
      </c>
      <c r="D219" s="244">
        <v>0.8</v>
      </c>
      <c r="E219" s="244">
        <v>25</v>
      </c>
      <c r="F219" s="244" t="s">
        <v>465</v>
      </c>
      <c r="G219" s="286" t="s">
        <v>466</v>
      </c>
      <c r="H219" s="286">
        <v>1</v>
      </c>
      <c r="J219" s="173"/>
      <c r="K219" s="173"/>
      <c r="L219" s="173"/>
    </row>
    <row r="220" spans="1:12" s="254" customFormat="1" ht="20.100000000000001" hidden="1" customHeight="1" x14ac:dyDescent="0.2">
      <c r="A220" s="288" t="s">
        <v>551</v>
      </c>
      <c r="B220" s="288" t="s">
        <v>403</v>
      </c>
      <c r="C220" s="244" t="s">
        <v>462</v>
      </c>
      <c r="D220" s="244">
        <v>0.8</v>
      </c>
      <c r="E220" s="244">
        <v>14</v>
      </c>
      <c r="F220" s="244" t="s">
        <v>465</v>
      </c>
      <c r="G220" s="286" t="s">
        <v>466</v>
      </c>
      <c r="H220" s="286">
        <v>1</v>
      </c>
      <c r="J220" s="173"/>
      <c r="K220" s="173"/>
      <c r="L220" s="173"/>
    </row>
    <row r="221" spans="1:12" s="254" customFormat="1" ht="20.100000000000001" hidden="1" customHeight="1" x14ac:dyDescent="0.2">
      <c r="A221" s="288" t="s">
        <v>552</v>
      </c>
      <c r="B221" s="288" t="s">
        <v>403</v>
      </c>
      <c r="C221" s="244" t="s">
        <v>462</v>
      </c>
      <c r="D221" s="244">
        <v>0.8</v>
      </c>
      <c r="E221" s="244">
        <v>23</v>
      </c>
      <c r="F221" s="244" t="s">
        <v>465</v>
      </c>
      <c r="G221" s="286" t="s">
        <v>466</v>
      </c>
      <c r="H221" s="286">
        <v>1</v>
      </c>
      <c r="J221" s="173"/>
      <c r="K221" s="173"/>
      <c r="L221" s="173"/>
    </row>
    <row r="222" spans="1:12" s="254" customFormat="1" ht="20.100000000000001" hidden="1" customHeight="1" x14ac:dyDescent="0.2">
      <c r="A222" s="288" t="s">
        <v>553</v>
      </c>
      <c r="B222" s="288" t="s">
        <v>403</v>
      </c>
      <c r="C222" s="244" t="s">
        <v>462</v>
      </c>
      <c r="D222" s="244">
        <v>1</v>
      </c>
      <c r="E222" s="244">
        <v>51</v>
      </c>
      <c r="F222" s="244" t="s">
        <v>466</v>
      </c>
      <c r="G222" s="286" t="s">
        <v>466</v>
      </c>
      <c r="H222" s="286">
        <v>1</v>
      </c>
      <c r="J222" s="173"/>
      <c r="K222" s="173"/>
      <c r="L222" s="173"/>
    </row>
    <row r="223" spans="1:12" s="254" customFormat="1" ht="20.100000000000001" hidden="1" customHeight="1" x14ac:dyDescent="0.2">
      <c r="A223" s="288" t="s">
        <v>554</v>
      </c>
      <c r="B223" s="288" t="s">
        <v>403</v>
      </c>
      <c r="C223" s="244" t="s">
        <v>462</v>
      </c>
      <c r="D223" s="244">
        <v>0.6</v>
      </c>
      <c r="E223" s="244">
        <v>35</v>
      </c>
      <c r="F223" s="244" t="s">
        <v>465</v>
      </c>
      <c r="G223" s="286" t="s">
        <v>466</v>
      </c>
      <c r="H223" s="286">
        <v>1</v>
      </c>
      <c r="J223" s="173"/>
      <c r="K223" s="173"/>
      <c r="L223" s="173"/>
    </row>
    <row r="224" spans="1:12" s="254" customFormat="1" ht="20.100000000000001" hidden="1" customHeight="1" x14ac:dyDescent="0.2">
      <c r="A224" s="288" t="s">
        <v>555</v>
      </c>
      <c r="B224" s="288" t="s">
        <v>403</v>
      </c>
      <c r="C224" s="244" t="s">
        <v>462</v>
      </c>
      <c r="D224" s="244">
        <v>0.8</v>
      </c>
      <c r="E224" s="244">
        <v>23</v>
      </c>
      <c r="F224" s="244" t="s">
        <v>466</v>
      </c>
      <c r="G224" s="286" t="s">
        <v>466</v>
      </c>
      <c r="H224" s="286">
        <v>1</v>
      </c>
      <c r="J224" s="173"/>
      <c r="K224" s="173"/>
      <c r="L224" s="173"/>
    </row>
    <row r="225" spans="1:12" s="254" customFormat="1" ht="20.100000000000001" hidden="1" customHeight="1" x14ac:dyDescent="0.2">
      <c r="A225" s="288" t="s">
        <v>556</v>
      </c>
      <c r="B225" s="288" t="s">
        <v>403</v>
      </c>
      <c r="C225" s="244" t="s">
        <v>462</v>
      </c>
      <c r="D225" s="244">
        <v>1</v>
      </c>
      <c r="E225" s="244">
        <v>18</v>
      </c>
      <c r="F225" s="244" t="s">
        <v>465</v>
      </c>
      <c r="G225" s="286" t="s">
        <v>466</v>
      </c>
      <c r="H225" s="286">
        <v>1</v>
      </c>
      <c r="J225" s="173"/>
      <c r="K225" s="173"/>
      <c r="L225" s="173"/>
    </row>
    <row r="226" spans="1:12" s="254" customFormat="1" ht="20.100000000000001" hidden="1" customHeight="1" x14ac:dyDescent="0.2">
      <c r="A226" s="288" t="s">
        <v>557</v>
      </c>
      <c r="B226" s="288" t="s">
        <v>403</v>
      </c>
      <c r="C226" s="244" t="s">
        <v>462</v>
      </c>
      <c r="D226" s="244">
        <v>0.6</v>
      </c>
      <c r="E226" s="244">
        <v>20</v>
      </c>
      <c r="F226" s="244" t="s">
        <v>465</v>
      </c>
      <c r="G226" s="286" t="s">
        <v>466</v>
      </c>
      <c r="H226" s="286">
        <v>1</v>
      </c>
      <c r="J226" s="173"/>
      <c r="K226" s="173"/>
      <c r="L226" s="173"/>
    </row>
    <row r="227" spans="1:12" s="254" customFormat="1" ht="20.100000000000001" hidden="1" customHeight="1" x14ac:dyDescent="0.2">
      <c r="A227" s="288" t="s">
        <v>558</v>
      </c>
      <c r="B227" s="288" t="s">
        <v>403</v>
      </c>
      <c r="C227" s="244" t="s">
        <v>462</v>
      </c>
      <c r="D227" s="244">
        <v>1</v>
      </c>
      <c r="E227" s="244">
        <v>20</v>
      </c>
      <c r="F227" s="244" t="s">
        <v>465</v>
      </c>
      <c r="G227" s="286" t="s">
        <v>466</v>
      </c>
      <c r="H227" s="286">
        <v>1</v>
      </c>
      <c r="J227" s="173"/>
      <c r="K227" s="173"/>
      <c r="L227" s="173"/>
    </row>
    <row r="228" spans="1:12" s="254" customFormat="1" ht="20.100000000000001" hidden="1" customHeight="1" x14ac:dyDescent="0.2">
      <c r="A228" s="288" t="s">
        <v>559</v>
      </c>
      <c r="B228" s="288" t="s">
        <v>403</v>
      </c>
      <c r="C228" s="244" t="s">
        <v>462</v>
      </c>
      <c r="D228" s="244">
        <v>0.6</v>
      </c>
      <c r="E228" s="244">
        <v>24</v>
      </c>
      <c r="F228" s="244" t="s">
        <v>466</v>
      </c>
      <c r="G228" s="286" t="s">
        <v>466</v>
      </c>
      <c r="H228" s="286">
        <v>1</v>
      </c>
      <c r="J228" s="173"/>
      <c r="K228" s="173"/>
      <c r="L228" s="173"/>
    </row>
    <row r="229" spans="1:12" s="254" customFormat="1" ht="20.100000000000001" hidden="1" customHeight="1" x14ac:dyDescent="0.2">
      <c r="A229" s="288" t="s">
        <v>560</v>
      </c>
      <c r="B229" s="288" t="s">
        <v>403</v>
      </c>
      <c r="C229" s="244" t="s">
        <v>462</v>
      </c>
      <c r="D229" s="244">
        <v>0.6</v>
      </c>
      <c r="E229" s="244">
        <v>19</v>
      </c>
      <c r="F229" s="244" t="s">
        <v>466</v>
      </c>
      <c r="G229" s="286" t="s">
        <v>466</v>
      </c>
      <c r="H229" s="286">
        <v>1</v>
      </c>
      <c r="J229" s="173"/>
      <c r="K229" s="173"/>
      <c r="L229" s="173"/>
    </row>
    <row r="230" spans="1:12" s="254" customFormat="1" ht="20.100000000000001" hidden="1" customHeight="1" x14ac:dyDescent="0.2">
      <c r="A230" s="288" t="s">
        <v>561</v>
      </c>
      <c r="B230" s="288" t="s">
        <v>403</v>
      </c>
      <c r="C230" s="244" t="s">
        <v>462</v>
      </c>
      <c r="D230" s="244">
        <v>0.6</v>
      </c>
      <c r="E230" s="244">
        <v>27</v>
      </c>
      <c r="F230" s="244" t="s">
        <v>466</v>
      </c>
      <c r="G230" s="286" t="s">
        <v>466</v>
      </c>
      <c r="H230" s="286">
        <v>1</v>
      </c>
      <c r="J230" s="173"/>
      <c r="K230" s="173"/>
      <c r="L230" s="173"/>
    </row>
    <row r="231" spans="1:12" s="254" customFormat="1" ht="20.100000000000001" hidden="1" customHeight="1" x14ac:dyDescent="0.2">
      <c r="A231" s="288" t="s">
        <v>562</v>
      </c>
      <c r="B231" s="288" t="s">
        <v>403</v>
      </c>
      <c r="C231" s="244" t="s">
        <v>462</v>
      </c>
      <c r="D231" s="244">
        <v>0.6</v>
      </c>
      <c r="E231" s="244">
        <v>14</v>
      </c>
      <c r="F231" s="244" t="s">
        <v>465</v>
      </c>
      <c r="G231" s="286" t="s">
        <v>466</v>
      </c>
      <c r="H231" s="286">
        <v>1</v>
      </c>
      <c r="J231" s="173"/>
      <c r="K231" s="173"/>
      <c r="L231" s="173"/>
    </row>
    <row r="232" spans="1:12" s="254" customFormat="1" ht="20.100000000000001" hidden="1" customHeight="1" x14ac:dyDescent="0.2">
      <c r="A232" s="288" t="s">
        <v>563</v>
      </c>
      <c r="B232" s="288" t="s">
        <v>403</v>
      </c>
      <c r="C232" s="244" t="s">
        <v>462</v>
      </c>
      <c r="D232" s="244">
        <v>0.8</v>
      </c>
      <c r="E232" s="244">
        <v>19</v>
      </c>
      <c r="F232" s="244" t="s">
        <v>465</v>
      </c>
      <c r="G232" s="286" t="s">
        <v>466</v>
      </c>
      <c r="H232" s="286">
        <v>1</v>
      </c>
      <c r="J232" s="173"/>
      <c r="K232" s="173"/>
      <c r="L232" s="173"/>
    </row>
    <row r="233" spans="1:12" s="254" customFormat="1" ht="20.100000000000001" hidden="1" customHeight="1" x14ac:dyDescent="0.2">
      <c r="A233" s="288" t="s">
        <v>564</v>
      </c>
      <c r="B233" s="288" t="s">
        <v>403</v>
      </c>
      <c r="C233" s="244" t="s">
        <v>462</v>
      </c>
      <c r="D233" s="244">
        <v>0.8</v>
      </c>
      <c r="E233" s="244">
        <v>17</v>
      </c>
      <c r="F233" s="244" t="s">
        <v>466</v>
      </c>
      <c r="G233" s="286" t="s">
        <v>466</v>
      </c>
      <c r="H233" s="286">
        <v>1</v>
      </c>
      <c r="J233" s="173"/>
      <c r="K233" s="173"/>
      <c r="L233" s="173"/>
    </row>
    <row r="234" spans="1:12" s="254" customFormat="1" ht="20.100000000000001" hidden="1" customHeight="1" x14ac:dyDescent="0.2">
      <c r="A234" s="288" t="s">
        <v>565</v>
      </c>
      <c r="B234" s="288" t="s">
        <v>403</v>
      </c>
      <c r="C234" s="244" t="s">
        <v>462</v>
      </c>
      <c r="D234" s="244">
        <v>0.8</v>
      </c>
      <c r="E234" s="244">
        <v>16</v>
      </c>
      <c r="F234" s="244" t="s">
        <v>465</v>
      </c>
      <c r="G234" s="286" t="s">
        <v>466</v>
      </c>
      <c r="H234" s="286">
        <v>1</v>
      </c>
      <c r="J234" s="173"/>
      <c r="K234" s="173"/>
      <c r="L234" s="173"/>
    </row>
    <row r="235" spans="1:12" s="254" customFormat="1" ht="20.100000000000001" hidden="1" customHeight="1" x14ac:dyDescent="0.2">
      <c r="A235" s="288" t="s">
        <v>566</v>
      </c>
      <c r="B235" s="288" t="s">
        <v>403</v>
      </c>
      <c r="C235" s="244" t="s">
        <v>462</v>
      </c>
      <c r="D235" s="244">
        <v>0.8</v>
      </c>
      <c r="E235" s="244">
        <v>16</v>
      </c>
      <c r="F235" s="244" t="s">
        <v>465</v>
      </c>
      <c r="G235" s="286" t="s">
        <v>466</v>
      </c>
      <c r="H235" s="286">
        <v>1</v>
      </c>
      <c r="J235" s="173"/>
      <c r="K235" s="173"/>
      <c r="L235" s="173"/>
    </row>
    <row r="236" spans="1:12" s="254" customFormat="1" ht="20.100000000000001" hidden="1" customHeight="1" x14ac:dyDescent="0.2">
      <c r="A236" s="288" t="s">
        <v>567</v>
      </c>
      <c r="B236" s="288" t="s">
        <v>403</v>
      </c>
      <c r="C236" s="244" t="s">
        <v>462</v>
      </c>
      <c r="D236" s="244">
        <v>0.4</v>
      </c>
      <c r="E236" s="244">
        <v>20</v>
      </c>
      <c r="F236" s="244" t="s">
        <v>465</v>
      </c>
      <c r="G236" s="286" t="s">
        <v>466</v>
      </c>
      <c r="H236" s="286">
        <v>1</v>
      </c>
      <c r="J236" s="173"/>
      <c r="K236" s="173"/>
      <c r="L236" s="173"/>
    </row>
    <row r="237" spans="1:12" s="254" customFormat="1" ht="20.100000000000001" hidden="1" customHeight="1" x14ac:dyDescent="0.2">
      <c r="A237" s="288" t="s">
        <v>568</v>
      </c>
      <c r="B237" s="288" t="s">
        <v>403</v>
      </c>
      <c r="C237" s="244" t="s">
        <v>462</v>
      </c>
      <c r="D237" s="244">
        <v>0.8</v>
      </c>
      <c r="E237" s="244">
        <v>19</v>
      </c>
      <c r="F237" s="244" t="s">
        <v>465</v>
      </c>
      <c r="G237" s="286" t="s">
        <v>466</v>
      </c>
      <c r="H237" s="286">
        <v>1</v>
      </c>
      <c r="J237" s="173"/>
      <c r="K237" s="173"/>
      <c r="L237" s="173"/>
    </row>
    <row r="238" spans="1:12" s="254" customFormat="1" ht="20.100000000000001" hidden="1" customHeight="1" x14ac:dyDescent="0.2">
      <c r="A238" s="288" t="s">
        <v>569</v>
      </c>
      <c r="B238" s="288" t="s">
        <v>403</v>
      </c>
      <c r="C238" s="244" t="s">
        <v>462</v>
      </c>
      <c r="D238" s="244">
        <v>0.8</v>
      </c>
      <c r="E238" s="244">
        <v>15</v>
      </c>
      <c r="F238" s="244" t="s">
        <v>465</v>
      </c>
      <c r="G238" s="286" t="s">
        <v>465</v>
      </c>
      <c r="H238" s="286">
        <v>1</v>
      </c>
      <c r="J238" s="173"/>
      <c r="K238" s="173"/>
      <c r="L238" s="173"/>
    </row>
    <row r="239" spans="1:12" s="254" customFormat="1" ht="20.100000000000001" hidden="1" customHeight="1" x14ac:dyDescent="0.2">
      <c r="A239" s="288" t="s">
        <v>570</v>
      </c>
      <c r="B239" s="288" t="s">
        <v>403</v>
      </c>
      <c r="C239" s="244" t="s">
        <v>462</v>
      </c>
      <c r="D239" s="244">
        <v>0.8</v>
      </c>
      <c r="E239" s="244">
        <v>15</v>
      </c>
      <c r="F239" s="244" t="s">
        <v>465</v>
      </c>
      <c r="G239" s="286" t="s">
        <v>465</v>
      </c>
      <c r="H239" s="286">
        <v>1</v>
      </c>
      <c r="J239" s="173"/>
      <c r="K239" s="173"/>
      <c r="L239" s="173"/>
    </row>
    <row r="240" spans="1:12" s="254" customFormat="1" ht="20.100000000000001" hidden="1" customHeight="1" x14ac:dyDescent="0.2">
      <c r="A240" s="288" t="s">
        <v>571</v>
      </c>
      <c r="B240" s="288" t="s">
        <v>403</v>
      </c>
      <c r="C240" s="244" t="s">
        <v>462</v>
      </c>
      <c r="D240" s="244">
        <v>0.8</v>
      </c>
      <c r="E240" s="244">
        <v>18</v>
      </c>
      <c r="F240" s="244" t="s">
        <v>465</v>
      </c>
      <c r="G240" s="286" t="s">
        <v>465</v>
      </c>
      <c r="H240" s="286">
        <v>1</v>
      </c>
      <c r="J240" s="173"/>
      <c r="K240" s="173"/>
      <c r="L240" s="173"/>
    </row>
    <row r="241" spans="1:12" s="254" customFormat="1" ht="20.100000000000001" hidden="1" customHeight="1" x14ac:dyDescent="0.2">
      <c r="A241" s="288" t="s">
        <v>572</v>
      </c>
      <c r="B241" s="288" t="s">
        <v>403</v>
      </c>
      <c r="C241" s="244" t="s">
        <v>462</v>
      </c>
      <c r="D241" s="244">
        <v>0.8</v>
      </c>
      <c r="E241" s="244">
        <v>15</v>
      </c>
      <c r="F241" s="244" t="s">
        <v>465</v>
      </c>
      <c r="G241" s="286" t="s">
        <v>466</v>
      </c>
      <c r="H241" s="286">
        <v>1</v>
      </c>
      <c r="J241" s="173"/>
      <c r="K241" s="173"/>
      <c r="L241" s="173"/>
    </row>
    <row r="242" spans="1:12" s="254" customFormat="1" ht="20.100000000000001" hidden="1" customHeight="1" x14ac:dyDescent="0.2">
      <c r="A242" s="288" t="s">
        <v>573</v>
      </c>
      <c r="B242" s="288" t="s">
        <v>403</v>
      </c>
      <c r="C242" s="244" t="s">
        <v>462</v>
      </c>
      <c r="D242" s="244">
        <v>0.6</v>
      </c>
      <c r="E242" s="244">
        <v>16</v>
      </c>
      <c r="F242" s="244" t="s">
        <v>465</v>
      </c>
      <c r="G242" s="286" t="s">
        <v>465</v>
      </c>
      <c r="H242" s="286">
        <v>1</v>
      </c>
      <c r="J242" s="173"/>
      <c r="K242" s="173"/>
      <c r="L242" s="173"/>
    </row>
    <row r="243" spans="1:12" s="254" customFormat="1" ht="20.100000000000001" hidden="1" customHeight="1" x14ac:dyDescent="0.2">
      <c r="A243" s="288" t="s">
        <v>574</v>
      </c>
      <c r="B243" s="288" t="s">
        <v>403</v>
      </c>
      <c r="C243" s="244" t="s">
        <v>462</v>
      </c>
      <c r="D243" s="244">
        <v>0.8</v>
      </c>
      <c r="E243" s="244">
        <v>22</v>
      </c>
      <c r="F243" s="244" t="s">
        <v>466</v>
      </c>
      <c r="G243" s="286" t="s">
        <v>466</v>
      </c>
      <c r="H243" s="286">
        <v>1</v>
      </c>
      <c r="J243" s="173"/>
      <c r="K243" s="173"/>
      <c r="L243" s="173"/>
    </row>
    <row r="244" spans="1:12" s="254" customFormat="1" ht="20.100000000000001" hidden="1" customHeight="1" x14ac:dyDescent="0.2">
      <c r="A244" s="288" t="s">
        <v>575</v>
      </c>
      <c r="B244" s="288" t="s">
        <v>403</v>
      </c>
      <c r="C244" s="244" t="s">
        <v>462</v>
      </c>
      <c r="D244" s="244">
        <v>0.8</v>
      </c>
      <c r="E244" s="244">
        <v>29</v>
      </c>
      <c r="F244" s="244" t="s">
        <v>465</v>
      </c>
      <c r="G244" s="286" t="s">
        <v>466</v>
      </c>
      <c r="H244" s="286">
        <v>1</v>
      </c>
      <c r="J244" s="173"/>
      <c r="K244" s="173"/>
      <c r="L244" s="173"/>
    </row>
    <row r="245" spans="1:12" s="254" customFormat="1" ht="20.100000000000001" hidden="1" customHeight="1" x14ac:dyDescent="0.2">
      <c r="A245" s="288" t="s">
        <v>576</v>
      </c>
      <c r="B245" s="288" t="s">
        <v>403</v>
      </c>
      <c r="C245" s="244" t="s">
        <v>462</v>
      </c>
      <c r="D245" s="244">
        <v>0.8</v>
      </c>
      <c r="E245" s="244">
        <v>19</v>
      </c>
      <c r="F245" s="244" t="s">
        <v>465</v>
      </c>
      <c r="G245" s="286" t="s">
        <v>466</v>
      </c>
      <c r="H245" s="286">
        <v>1</v>
      </c>
      <c r="J245" s="173"/>
      <c r="K245" s="173"/>
      <c r="L245" s="173"/>
    </row>
    <row r="246" spans="1:12" s="254" customFormat="1" ht="20.100000000000001" hidden="1" customHeight="1" x14ac:dyDescent="0.2">
      <c r="A246" s="288" t="s">
        <v>577</v>
      </c>
      <c r="B246" s="288" t="s">
        <v>403</v>
      </c>
      <c r="C246" s="244" t="s">
        <v>462</v>
      </c>
      <c r="D246" s="244">
        <v>0.8</v>
      </c>
      <c r="E246" s="244">
        <v>34</v>
      </c>
      <c r="F246" s="244" t="s">
        <v>465</v>
      </c>
      <c r="G246" s="286" t="s">
        <v>466</v>
      </c>
      <c r="H246" s="286">
        <v>1</v>
      </c>
      <c r="J246" s="173"/>
      <c r="K246" s="173"/>
      <c r="L246" s="173"/>
    </row>
    <row r="247" spans="1:12" s="254" customFormat="1" ht="20.100000000000001" hidden="1" customHeight="1" x14ac:dyDescent="0.2">
      <c r="A247" s="288" t="s">
        <v>578</v>
      </c>
      <c r="B247" s="288" t="s">
        <v>403</v>
      </c>
      <c r="C247" s="244" t="s">
        <v>462</v>
      </c>
      <c r="D247" s="244">
        <v>0.8</v>
      </c>
      <c r="E247" s="244">
        <v>15</v>
      </c>
      <c r="F247" s="244" t="s">
        <v>465</v>
      </c>
      <c r="G247" s="286" t="s">
        <v>466</v>
      </c>
      <c r="H247" s="286">
        <v>1</v>
      </c>
      <c r="J247" s="173"/>
      <c r="K247" s="173"/>
      <c r="L247" s="173"/>
    </row>
    <row r="248" spans="1:12" s="254" customFormat="1" ht="20.100000000000001" hidden="1" customHeight="1" x14ac:dyDescent="0.2">
      <c r="A248" s="288" t="s">
        <v>579</v>
      </c>
      <c r="B248" s="288" t="s">
        <v>403</v>
      </c>
      <c r="C248" s="244" t="s">
        <v>462</v>
      </c>
      <c r="D248" s="244">
        <v>0.8</v>
      </c>
      <c r="E248" s="244">
        <v>25</v>
      </c>
      <c r="F248" s="244" t="s">
        <v>465</v>
      </c>
      <c r="G248" s="286" t="s">
        <v>466</v>
      </c>
      <c r="H248" s="286">
        <v>1</v>
      </c>
      <c r="J248" s="173"/>
      <c r="K248" s="173"/>
      <c r="L248" s="173"/>
    </row>
    <row r="249" spans="1:12" s="254" customFormat="1" ht="20.100000000000001" hidden="1" customHeight="1" x14ac:dyDescent="0.2">
      <c r="A249" s="288" t="s">
        <v>580</v>
      </c>
      <c r="B249" s="288" t="s">
        <v>403</v>
      </c>
      <c r="C249" s="244" t="s">
        <v>462</v>
      </c>
      <c r="D249" s="244">
        <v>0.6</v>
      </c>
      <c r="E249" s="244">
        <v>24</v>
      </c>
      <c r="F249" s="244" t="s">
        <v>465</v>
      </c>
      <c r="G249" s="286" t="s">
        <v>466</v>
      </c>
      <c r="H249" s="286">
        <v>1</v>
      </c>
      <c r="J249" s="173"/>
      <c r="K249" s="173"/>
      <c r="L249" s="173"/>
    </row>
    <row r="250" spans="1:12" s="254" customFormat="1" ht="20.100000000000001" hidden="1" customHeight="1" x14ac:dyDescent="0.2">
      <c r="A250" s="288" t="s">
        <v>581</v>
      </c>
      <c r="B250" s="288" t="s">
        <v>403</v>
      </c>
      <c r="C250" s="244" t="s">
        <v>462</v>
      </c>
      <c r="D250" s="244">
        <v>0.8</v>
      </c>
      <c r="E250" s="244">
        <v>24</v>
      </c>
      <c r="F250" s="244" t="s">
        <v>466</v>
      </c>
      <c r="G250" s="286" t="s">
        <v>466</v>
      </c>
      <c r="H250" s="286">
        <v>1</v>
      </c>
      <c r="J250" s="173"/>
      <c r="K250" s="173"/>
      <c r="L250" s="173"/>
    </row>
    <row r="251" spans="1:12" s="254" customFormat="1" ht="20.100000000000001" hidden="1" customHeight="1" x14ac:dyDescent="0.2">
      <c r="A251" s="288" t="s">
        <v>582</v>
      </c>
      <c r="B251" s="288" t="s">
        <v>403</v>
      </c>
      <c r="C251" s="244" t="s">
        <v>462</v>
      </c>
      <c r="D251" s="244">
        <v>0.8</v>
      </c>
      <c r="E251" s="244">
        <v>18</v>
      </c>
      <c r="F251" s="244" t="s">
        <v>465</v>
      </c>
      <c r="G251" s="286" t="s">
        <v>466</v>
      </c>
      <c r="H251" s="286">
        <v>1</v>
      </c>
      <c r="J251" s="173"/>
      <c r="K251" s="173"/>
      <c r="L251" s="173"/>
    </row>
    <row r="252" spans="1:12" s="254" customFormat="1" ht="20.100000000000001" hidden="1" customHeight="1" x14ac:dyDescent="0.2">
      <c r="A252" s="288" t="s">
        <v>583</v>
      </c>
      <c r="B252" s="288" t="s">
        <v>403</v>
      </c>
      <c r="C252" s="244" t="s">
        <v>462</v>
      </c>
      <c r="D252" s="244">
        <v>0.6</v>
      </c>
      <c r="E252" s="244">
        <v>15</v>
      </c>
      <c r="F252" s="244" t="s">
        <v>465</v>
      </c>
      <c r="G252" s="286" t="s">
        <v>466</v>
      </c>
      <c r="H252" s="286">
        <v>1</v>
      </c>
      <c r="J252" s="173"/>
      <c r="K252" s="173"/>
      <c r="L252" s="173"/>
    </row>
    <row r="253" spans="1:12" s="254" customFormat="1" ht="20.100000000000001" hidden="1" customHeight="1" x14ac:dyDescent="0.2">
      <c r="A253" s="288" t="s">
        <v>584</v>
      </c>
      <c r="B253" s="288" t="s">
        <v>403</v>
      </c>
      <c r="C253" s="244" t="s">
        <v>462</v>
      </c>
      <c r="D253" s="244">
        <v>0.8</v>
      </c>
      <c r="E253" s="244">
        <v>20</v>
      </c>
      <c r="F253" s="244" t="s">
        <v>465</v>
      </c>
      <c r="G253" s="286" t="s">
        <v>466</v>
      </c>
      <c r="H253" s="286">
        <v>1</v>
      </c>
      <c r="J253" s="173"/>
      <c r="K253" s="173"/>
      <c r="L253" s="173"/>
    </row>
    <row r="254" spans="1:12" s="254" customFormat="1" ht="20.100000000000001" hidden="1" customHeight="1" x14ac:dyDescent="0.2">
      <c r="A254" s="288" t="s">
        <v>585</v>
      </c>
      <c r="B254" s="288" t="s">
        <v>403</v>
      </c>
      <c r="C254" s="244" t="s">
        <v>462</v>
      </c>
      <c r="D254" s="244">
        <v>1</v>
      </c>
      <c r="E254" s="244">
        <v>21</v>
      </c>
      <c r="F254" s="244" t="s">
        <v>465</v>
      </c>
      <c r="G254" s="286" t="s">
        <v>466</v>
      </c>
      <c r="H254" s="286">
        <v>1</v>
      </c>
      <c r="J254" s="173"/>
      <c r="K254" s="173"/>
      <c r="L254" s="173"/>
    </row>
    <row r="255" spans="1:12" s="254" customFormat="1" ht="20.100000000000001" hidden="1" customHeight="1" x14ac:dyDescent="0.2">
      <c r="A255" s="288" t="s">
        <v>586</v>
      </c>
      <c r="B255" s="288" t="s">
        <v>403</v>
      </c>
      <c r="C255" s="244" t="s">
        <v>462</v>
      </c>
      <c r="D255" s="244">
        <v>0.8</v>
      </c>
      <c r="E255" s="244">
        <v>15</v>
      </c>
      <c r="F255" s="244" t="s">
        <v>465</v>
      </c>
      <c r="G255" s="286" t="s">
        <v>466</v>
      </c>
      <c r="H255" s="286">
        <v>1</v>
      </c>
      <c r="J255" s="173"/>
      <c r="K255" s="173"/>
      <c r="L255" s="173"/>
    </row>
    <row r="256" spans="1:12" s="254" customFormat="1" ht="20.100000000000001" hidden="1" customHeight="1" x14ac:dyDescent="0.2">
      <c r="A256" s="288" t="s">
        <v>587</v>
      </c>
      <c r="B256" s="288" t="s">
        <v>403</v>
      </c>
      <c r="C256" s="244" t="s">
        <v>462</v>
      </c>
      <c r="D256" s="244">
        <v>0.8</v>
      </c>
      <c r="E256" s="244">
        <v>16</v>
      </c>
      <c r="F256" s="244" t="s">
        <v>465</v>
      </c>
      <c r="G256" s="286" t="s">
        <v>465</v>
      </c>
      <c r="H256" s="286">
        <v>1</v>
      </c>
      <c r="J256" s="173"/>
      <c r="K256" s="173"/>
      <c r="L256" s="173"/>
    </row>
    <row r="257" spans="1:12" s="254" customFormat="1" ht="20.100000000000001" hidden="1" customHeight="1" x14ac:dyDescent="0.2">
      <c r="A257" s="288" t="s">
        <v>588</v>
      </c>
      <c r="B257" s="288" t="s">
        <v>403</v>
      </c>
      <c r="C257" s="244" t="s">
        <v>462</v>
      </c>
      <c r="D257" s="244">
        <v>0.8</v>
      </c>
      <c r="E257" s="244">
        <v>18</v>
      </c>
      <c r="F257" s="244" t="s">
        <v>465</v>
      </c>
      <c r="G257" s="286" t="s">
        <v>466</v>
      </c>
      <c r="H257" s="286">
        <v>1</v>
      </c>
      <c r="J257" s="173"/>
      <c r="K257" s="173"/>
      <c r="L257" s="173"/>
    </row>
    <row r="258" spans="1:12" s="254" customFormat="1" ht="20.100000000000001" hidden="1" customHeight="1" x14ac:dyDescent="0.2">
      <c r="A258" s="288" t="s">
        <v>589</v>
      </c>
      <c r="B258" s="288" t="s">
        <v>403</v>
      </c>
      <c r="C258" s="244" t="s">
        <v>462</v>
      </c>
      <c r="D258" s="244">
        <v>0.8</v>
      </c>
      <c r="E258" s="244">
        <v>23</v>
      </c>
      <c r="F258" s="244" t="s">
        <v>465</v>
      </c>
      <c r="G258" s="286" t="s">
        <v>466</v>
      </c>
      <c r="H258" s="286">
        <v>1</v>
      </c>
      <c r="J258" s="173"/>
      <c r="K258" s="173"/>
      <c r="L258" s="173"/>
    </row>
    <row r="259" spans="1:12" s="254" customFormat="1" ht="20.100000000000001" hidden="1" customHeight="1" x14ac:dyDescent="0.2">
      <c r="A259" s="288" t="s">
        <v>590</v>
      </c>
      <c r="B259" s="288" t="s">
        <v>403</v>
      </c>
      <c r="C259" s="244" t="s">
        <v>462</v>
      </c>
      <c r="D259" s="244">
        <v>0.8</v>
      </c>
      <c r="E259" s="244">
        <v>25</v>
      </c>
      <c r="F259" s="244" t="s">
        <v>465</v>
      </c>
      <c r="G259" s="286" t="s">
        <v>466</v>
      </c>
      <c r="H259" s="286">
        <v>1</v>
      </c>
      <c r="J259" s="173"/>
      <c r="K259" s="173"/>
      <c r="L259" s="173"/>
    </row>
    <row r="260" spans="1:12" s="254" customFormat="1" ht="20.100000000000001" hidden="1" customHeight="1" x14ac:dyDescent="0.2">
      <c r="A260" s="288" t="s">
        <v>591</v>
      </c>
      <c r="B260" s="288" t="s">
        <v>403</v>
      </c>
      <c r="C260" s="244" t="s">
        <v>462</v>
      </c>
      <c r="D260" s="244">
        <v>0.8</v>
      </c>
      <c r="E260" s="244">
        <v>24</v>
      </c>
      <c r="F260" s="244" t="s">
        <v>465</v>
      </c>
      <c r="G260" s="286" t="s">
        <v>466</v>
      </c>
      <c r="H260" s="286">
        <v>1</v>
      </c>
      <c r="J260" s="173"/>
      <c r="K260" s="173"/>
      <c r="L260" s="173"/>
    </row>
    <row r="261" spans="1:12" s="254" customFormat="1" ht="20.100000000000001" hidden="1" customHeight="1" x14ac:dyDescent="0.2">
      <c r="A261" s="288" t="s">
        <v>592</v>
      </c>
      <c r="B261" s="288" t="s">
        <v>403</v>
      </c>
      <c r="C261" s="244" t="s">
        <v>462</v>
      </c>
      <c r="D261" s="244">
        <v>0.8</v>
      </c>
      <c r="E261" s="244">
        <v>16</v>
      </c>
      <c r="F261" s="244" t="s">
        <v>465</v>
      </c>
      <c r="G261" s="286" t="s">
        <v>465</v>
      </c>
      <c r="H261" s="286">
        <v>1</v>
      </c>
      <c r="J261" s="173"/>
      <c r="K261" s="173"/>
      <c r="L261" s="173"/>
    </row>
    <row r="262" spans="1:12" s="254" customFormat="1" ht="20.100000000000001" hidden="1" customHeight="1" x14ac:dyDescent="0.2">
      <c r="A262" s="288" t="s">
        <v>593</v>
      </c>
      <c r="B262" s="288" t="s">
        <v>403</v>
      </c>
      <c r="C262" s="244" t="s">
        <v>486</v>
      </c>
      <c r="D262" s="244" t="s">
        <v>487</v>
      </c>
      <c r="E262" s="244">
        <v>18</v>
      </c>
      <c r="F262" s="244" t="s">
        <v>466</v>
      </c>
      <c r="G262" s="286" t="s">
        <v>466</v>
      </c>
      <c r="H262" s="286">
        <v>1</v>
      </c>
      <c r="J262" s="173"/>
      <c r="K262" s="173"/>
      <c r="L262" s="173"/>
    </row>
    <row r="263" spans="1:12" s="254" customFormat="1" ht="20.100000000000001" hidden="1" customHeight="1" x14ac:dyDescent="0.2">
      <c r="A263" s="288" t="s">
        <v>594</v>
      </c>
      <c r="B263" s="288" t="s">
        <v>403</v>
      </c>
      <c r="C263" s="244" t="s">
        <v>467</v>
      </c>
      <c r="D263" s="244">
        <v>1</v>
      </c>
      <c r="E263" s="244">
        <v>24</v>
      </c>
      <c r="F263" s="244" t="s">
        <v>465</v>
      </c>
      <c r="G263" s="286" t="s">
        <v>466</v>
      </c>
      <c r="H263" s="286">
        <v>1</v>
      </c>
      <c r="J263" s="173"/>
      <c r="K263" s="173"/>
      <c r="L263" s="173"/>
    </row>
    <row r="264" spans="1:12" s="254" customFormat="1" ht="20.100000000000001" hidden="1" customHeight="1" x14ac:dyDescent="0.2">
      <c r="A264" s="288" t="s">
        <v>595</v>
      </c>
      <c r="B264" s="288" t="s">
        <v>403</v>
      </c>
      <c r="C264" s="244" t="s">
        <v>462</v>
      </c>
      <c r="D264" s="244">
        <v>0.8</v>
      </c>
      <c r="E264" s="244">
        <v>17</v>
      </c>
      <c r="F264" s="244" t="s">
        <v>466</v>
      </c>
      <c r="G264" s="286" t="s">
        <v>466</v>
      </c>
      <c r="H264" s="286">
        <v>1</v>
      </c>
      <c r="J264" s="173"/>
      <c r="K264" s="173"/>
      <c r="L264" s="173"/>
    </row>
    <row r="265" spans="1:12" s="254" customFormat="1" ht="20.100000000000001" hidden="1" customHeight="1" x14ac:dyDescent="0.2">
      <c r="A265" s="288" t="s">
        <v>596</v>
      </c>
      <c r="B265" s="288" t="s">
        <v>403</v>
      </c>
      <c r="C265" s="244" t="s">
        <v>462</v>
      </c>
      <c r="D265" s="244">
        <v>1</v>
      </c>
      <c r="E265" s="244">
        <v>50</v>
      </c>
      <c r="F265" s="244" t="s">
        <v>466</v>
      </c>
      <c r="G265" s="286" t="s">
        <v>466</v>
      </c>
      <c r="H265" s="286">
        <v>1</v>
      </c>
      <c r="J265" s="173"/>
      <c r="K265" s="173"/>
      <c r="L265" s="173"/>
    </row>
    <row r="266" spans="1:12" s="254" customFormat="1" ht="20.100000000000001" hidden="1" customHeight="1" x14ac:dyDescent="0.2">
      <c r="A266" s="288" t="s">
        <v>597</v>
      </c>
      <c r="B266" s="288" t="s">
        <v>403</v>
      </c>
      <c r="C266" s="244" t="s">
        <v>462</v>
      </c>
      <c r="D266" s="244">
        <v>0.8</v>
      </c>
      <c r="E266" s="244">
        <v>23</v>
      </c>
      <c r="F266" s="244" t="s">
        <v>465</v>
      </c>
      <c r="G266" s="286" t="s">
        <v>466</v>
      </c>
      <c r="H266" s="286">
        <v>1</v>
      </c>
      <c r="J266" s="173"/>
      <c r="K266" s="173"/>
      <c r="L266" s="173"/>
    </row>
    <row r="267" spans="1:12" s="254" customFormat="1" ht="20.100000000000001" hidden="1" customHeight="1" x14ac:dyDescent="0.2">
      <c r="A267" s="288" t="s">
        <v>598</v>
      </c>
      <c r="B267" s="288" t="s">
        <v>403</v>
      </c>
      <c r="C267" s="244" t="s">
        <v>462</v>
      </c>
      <c r="D267" s="244">
        <v>0.8</v>
      </c>
      <c r="E267" s="244">
        <v>15</v>
      </c>
      <c r="F267" s="244" t="s">
        <v>465</v>
      </c>
      <c r="G267" s="286" t="s">
        <v>466</v>
      </c>
      <c r="H267" s="286">
        <v>1</v>
      </c>
      <c r="J267" s="173"/>
      <c r="K267" s="173"/>
      <c r="L267" s="173"/>
    </row>
    <row r="268" spans="1:12" s="254" customFormat="1" ht="20.100000000000001" hidden="1" customHeight="1" x14ac:dyDescent="0.2">
      <c r="A268" s="288" t="s">
        <v>599</v>
      </c>
      <c r="B268" s="288" t="s">
        <v>403</v>
      </c>
      <c r="C268" s="244" t="s">
        <v>462</v>
      </c>
      <c r="D268" s="244">
        <v>0.8</v>
      </c>
      <c r="E268" s="244">
        <v>34</v>
      </c>
      <c r="F268" s="244" t="s">
        <v>466</v>
      </c>
      <c r="G268" s="286" t="s">
        <v>466</v>
      </c>
      <c r="H268" s="286">
        <v>1</v>
      </c>
      <c r="J268" s="173"/>
      <c r="K268" s="173"/>
      <c r="L268" s="173"/>
    </row>
    <row r="269" spans="1:12" s="254" customFormat="1" ht="20.100000000000001" hidden="1" customHeight="1" x14ac:dyDescent="0.2">
      <c r="A269" s="288" t="s">
        <v>600</v>
      </c>
      <c r="B269" s="288" t="s">
        <v>403</v>
      </c>
      <c r="C269" s="244" t="s">
        <v>462</v>
      </c>
      <c r="D269" s="244">
        <v>0.6</v>
      </c>
      <c r="E269" s="244">
        <v>18</v>
      </c>
      <c r="F269" s="244" t="s">
        <v>465</v>
      </c>
      <c r="G269" s="286" t="s">
        <v>466</v>
      </c>
      <c r="H269" s="286">
        <v>1</v>
      </c>
      <c r="J269" s="173"/>
      <c r="K269" s="173"/>
      <c r="L269" s="173"/>
    </row>
    <row r="270" spans="1:12" s="254" customFormat="1" ht="20.100000000000001" hidden="1" customHeight="1" x14ac:dyDescent="0.2">
      <c r="A270" s="288" t="s">
        <v>601</v>
      </c>
      <c r="B270" s="288" t="s">
        <v>403</v>
      </c>
      <c r="C270" s="244" t="s">
        <v>462</v>
      </c>
      <c r="D270" s="244">
        <v>0.6</v>
      </c>
      <c r="E270" s="244">
        <v>21</v>
      </c>
      <c r="F270" s="244" t="s">
        <v>465</v>
      </c>
      <c r="G270" s="286" t="s">
        <v>466</v>
      </c>
      <c r="H270" s="286">
        <v>1</v>
      </c>
      <c r="J270" s="173"/>
      <c r="K270" s="173"/>
      <c r="L270" s="173"/>
    </row>
    <row r="271" spans="1:12" s="254" customFormat="1" ht="20.100000000000001" hidden="1" customHeight="1" x14ac:dyDescent="0.2">
      <c r="A271" s="288" t="s">
        <v>602</v>
      </c>
      <c r="B271" s="288" t="s">
        <v>403</v>
      </c>
      <c r="C271" s="244" t="s">
        <v>462</v>
      </c>
      <c r="D271" s="244">
        <v>0.6</v>
      </c>
      <c r="E271" s="244">
        <v>15</v>
      </c>
      <c r="F271" s="244" t="s">
        <v>465</v>
      </c>
      <c r="G271" s="286" t="s">
        <v>466</v>
      </c>
      <c r="H271" s="286">
        <v>1</v>
      </c>
      <c r="J271" s="173"/>
      <c r="K271" s="173"/>
      <c r="L271" s="173"/>
    </row>
    <row r="272" spans="1:12" s="254" customFormat="1" ht="20.100000000000001" hidden="1" customHeight="1" x14ac:dyDescent="0.2">
      <c r="A272" s="288" t="s">
        <v>603</v>
      </c>
      <c r="B272" s="288" t="s">
        <v>403</v>
      </c>
      <c r="C272" s="244" t="s">
        <v>462</v>
      </c>
      <c r="D272" s="244">
        <v>0.6</v>
      </c>
      <c r="E272" s="244">
        <v>17</v>
      </c>
      <c r="F272" s="244" t="s">
        <v>466</v>
      </c>
      <c r="G272" s="286" t="s">
        <v>466</v>
      </c>
      <c r="H272" s="286">
        <v>1</v>
      </c>
      <c r="J272" s="173"/>
      <c r="K272" s="173"/>
      <c r="L272" s="173"/>
    </row>
    <row r="273" spans="1:12" s="254" customFormat="1" ht="20.100000000000001" hidden="1" customHeight="1" x14ac:dyDescent="0.2">
      <c r="A273" s="288" t="s">
        <v>604</v>
      </c>
      <c r="B273" s="288" t="s">
        <v>403</v>
      </c>
      <c r="C273" s="244" t="s">
        <v>471</v>
      </c>
      <c r="D273" s="244" t="s">
        <v>483</v>
      </c>
      <c r="E273" s="244">
        <v>12</v>
      </c>
      <c r="F273" s="244" t="s">
        <v>466</v>
      </c>
      <c r="G273" s="286" t="s">
        <v>466</v>
      </c>
      <c r="H273" s="286">
        <v>1</v>
      </c>
      <c r="J273" s="173"/>
      <c r="K273" s="173"/>
      <c r="L273" s="173"/>
    </row>
    <row r="274" spans="1:12" s="254" customFormat="1" ht="20.100000000000001" hidden="1" customHeight="1" x14ac:dyDescent="0.2">
      <c r="A274" s="288" t="s">
        <v>605</v>
      </c>
      <c r="B274" s="288" t="s">
        <v>403</v>
      </c>
      <c r="C274" s="244" t="s">
        <v>462</v>
      </c>
      <c r="D274" s="244">
        <v>1</v>
      </c>
      <c r="E274" s="244">
        <v>26</v>
      </c>
      <c r="F274" s="244" t="s">
        <v>466</v>
      </c>
      <c r="G274" s="286" t="s">
        <v>466</v>
      </c>
      <c r="H274" s="286">
        <v>1</v>
      </c>
      <c r="J274" s="173"/>
      <c r="K274" s="173"/>
      <c r="L274" s="173"/>
    </row>
    <row r="275" spans="1:12" s="254" customFormat="1" ht="20.100000000000001" hidden="1" customHeight="1" x14ac:dyDescent="0.2">
      <c r="A275" s="288" t="s">
        <v>606</v>
      </c>
      <c r="B275" s="288" t="s">
        <v>403</v>
      </c>
      <c r="C275" s="244" t="s">
        <v>462</v>
      </c>
      <c r="D275" s="244">
        <v>0.6</v>
      </c>
      <c r="E275" s="244">
        <v>16</v>
      </c>
      <c r="F275" s="244" t="s">
        <v>465</v>
      </c>
      <c r="G275" s="286" t="s">
        <v>466</v>
      </c>
      <c r="H275" s="286">
        <v>1</v>
      </c>
      <c r="J275" s="173"/>
      <c r="K275" s="173"/>
      <c r="L275" s="173"/>
    </row>
    <row r="276" spans="1:12" s="254" customFormat="1" ht="20.100000000000001" hidden="1" customHeight="1" x14ac:dyDescent="0.2">
      <c r="A276" s="288" t="s">
        <v>607</v>
      </c>
      <c r="B276" s="288" t="s">
        <v>403</v>
      </c>
      <c r="C276" s="244" t="s">
        <v>462</v>
      </c>
      <c r="D276" s="244">
        <v>0.6</v>
      </c>
      <c r="E276" s="244">
        <v>20</v>
      </c>
      <c r="F276" s="244" t="s">
        <v>466</v>
      </c>
      <c r="G276" s="286" t="s">
        <v>466</v>
      </c>
      <c r="H276" s="286">
        <v>1</v>
      </c>
      <c r="J276" s="173"/>
      <c r="K276" s="173"/>
      <c r="L276" s="173"/>
    </row>
    <row r="277" spans="1:12" s="254" customFormat="1" ht="20.100000000000001" hidden="1" customHeight="1" x14ac:dyDescent="0.2">
      <c r="A277" s="288" t="s">
        <v>608</v>
      </c>
      <c r="B277" s="288" t="s">
        <v>403</v>
      </c>
      <c r="C277" s="244" t="s">
        <v>471</v>
      </c>
      <c r="D277" s="244" t="s">
        <v>474</v>
      </c>
      <c r="E277" s="244">
        <v>53</v>
      </c>
      <c r="F277" s="244" t="s">
        <v>466</v>
      </c>
      <c r="G277" s="286" t="s">
        <v>466</v>
      </c>
      <c r="H277" s="286">
        <v>1</v>
      </c>
      <c r="J277" s="173"/>
      <c r="K277" s="173"/>
      <c r="L277" s="173"/>
    </row>
    <row r="278" spans="1:12" s="254" customFormat="1" ht="20.100000000000001" hidden="1" customHeight="1" x14ac:dyDescent="0.2">
      <c r="A278" s="288" t="s">
        <v>609</v>
      </c>
      <c r="B278" s="288" t="s">
        <v>403</v>
      </c>
      <c r="C278" s="244" t="s">
        <v>462</v>
      </c>
      <c r="D278" s="244">
        <v>0.8</v>
      </c>
      <c r="E278" s="244">
        <v>32</v>
      </c>
      <c r="F278" s="244" t="s">
        <v>465</v>
      </c>
      <c r="G278" s="286" t="s">
        <v>466</v>
      </c>
      <c r="H278" s="286">
        <v>1</v>
      </c>
      <c r="J278" s="173"/>
      <c r="K278" s="173"/>
      <c r="L278" s="173"/>
    </row>
    <row r="279" spans="1:12" s="254" customFormat="1" ht="20.100000000000001" hidden="1" customHeight="1" x14ac:dyDescent="0.2">
      <c r="A279" s="288" t="s">
        <v>610</v>
      </c>
      <c r="B279" s="288" t="s">
        <v>403</v>
      </c>
      <c r="C279" s="244" t="s">
        <v>462</v>
      </c>
      <c r="D279" s="244">
        <v>0.6</v>
      </c>
      <c r="E279" s="244">
        <v>14</v>
      </c>
      <c r="F279" s="244" t="s">
        <v>465</v>
      </c>
      <c r="G279" s="286" t="s">
        <v>466</v>
      </c>
      <c r="H279" s="286">
        <v>1</v>
      </c>
      <c r="J279" s="173"/>
      <c r="K279" s="173"/>
      <c r="L279" s="173"/>
    </row>
    <row r="280" spans="1:12" s="254" customFormat="1" ht="20.100000000000001" hidden="1" customHeight="1" x14ac:dyDescent="0.2">
      <c r="A280" s="288" t="s">
        <v>611</v>
      </c>
      <c r="B280" s="288" t="s">
        <v>403</v>
      </c>
      <c r="C280" s="244" t="s">
        <v>462</v>
      </c>
      <c r="D280" s="244">
        <v>0.8</v>
      </c>
      <c r="E280" s="244">
        <v>15</v>
      </c>
      <c r="F280" s="244" t="s">
        <v>465</v>
      </c>
      <c r="G280" s="286" t="s">
        <v>466</v>
      </c>
      <c r="H280" s="286">
        <v>1</v>
      </c>
      <c r="J280" s="173"/>
      <c r="K280" s="173"/>
      <c r="L280" s="173"/>
    </row>
    <row r="281" spans="1:12" s="254" customFormat="1" ht="20.100000000000001" hidden="1" customHeight="1" x14ac:dyDescent="0.2">
      <c r="A281" s="288" t="s">
        <v>612</v>
      </c>
      <c r="B281" s="288" t="s">
        <v>403</v>
      </c>
      <c r="C281" s="244" t="s">
        <v>462</v>
      </c>
      <c r="D281" s="244">
        <v>0.8</v>
      </c>
      <c r="E281" s="244">
        <v>20</v>
      </c>
      <c r="F281" s="244" t="s">
        <v>465</v>
      </c>
      <c r="G281" s="286" t="s">
        <v>466</v>
      </c>
      <c r="H281" s="286">
        <v>1</v>
      </c>
      <c r="J281" s="173"/>
      <c r="K281" s="173"/>
      <c r="L281" s="173"/>
    </row>
    <row r="282" spans="1:12" s="254" customFormat="1" ht="20.100000000000001" hidden="1" customHeight="1" x14ac:dyDescent="0.2">
      <c r="A282" s="288" t="s">
        <v>613</v>
      </c>
      <c r="B282" s="288" t="s">
        <v>403</v>
      </c>
      <c r="C282" s="244" t="s">
        <v>462</v>
      </c>
      <c r="D282" s="244">
        <v>0.8</v>
      </c>
      <c r="E282" s="244">
        <v>18</v>
      </c>
      <c r="F282" s="244" t="s">
        <v>465</v>
      </c>
      <c r="G282" s="286" t="s">
        <v>466</v>
      </c>
      <c r="H282" s="286">
        <v>1</v>
      </c>
      <c r="J282" s="173"/>
      <c r="K282" s="173"/>
      <c r="L282" s="173"/>
    </row>
    <row r="283" spans="1:12" s="254" customFormat="1" ht="20.100000000000001" hidden="1" customHeight="1" x14ac:dyDescent="0.2">
      <c r="A283" s="288" t="s">
        <v>614</v>
      </c>
      <c r="B283" s="288" t="s">
        <v>403</v>
      </c>
      <c r="C283" s="244" t="s">
        <v>462</v>
      </c>
      <c r="D283" s="244">
        <v>0.6</v>
      </c>
      <c r="E283" s="244">
        <v>28</v>
      </c>
      <c r="F283" s="244" t="s">
        <v>465</v>
      </c>
      <c r="G283" s="286" t="s">
        <v>466</v>
      </c>
      <c r="H283" s="286">
        <v>1</v>
      </c>
      <c r="J283" s="173"/>
      <c r="K283" s="173"/>
      <c r="L283" s="173"/>
    </row>
    <row r="284" spans="1:12" s="254" customFormat="1" ht="20.100000000000001" hidden="1" customHeight="1" x14ac:dyDescent="0.2">
      <c r="A284" s="288" t="s">
        <v>615</v>
      </c>
      <c r="B284" s="288" t="s">
        <v>403</v>
      </c>
      <c r="C284" s="244" t="s">
        <v>462</v>
      </c>
      <c r="D284" s="244">
        <v>0.6</v>
      </c>
      <c r="E284" s="244">
        <v>25</v>
      </c>
      <c r="F284" s="244" t="s">
        <v>466</v>
      </c>
      <c r="G284" s="286" t="s">
        <v>466</v>
      </c>
      <c r="H284" s="286">
        <v>1</v>
      </c>
      <c r="J284" s="173"/>
      <c r="K284" s="173"/>
      <c r="L284" s="173"/>
    </row>
    <row r="285" spans="1:12" s="254" customFormat="1" ht="20.100000000000001" hidden="1" customHeight="1" x14ac:dyDescent="0.2">
      <c r="A285" s="288" t="s">
        <v>616</v>
      </c>
      <c r="B285" s="288" t="s">
        <v>403</v>
      </c>
      <c r="C285" s="244" t="s">
        <v>471</v>
      </c>
      <c r="D285" s="244" t="s">
        <v>472</v>
      </c>
      <c r="E285" s="244">
        <v>61</v>
      </c>
      <c r="F285" s="244" t="s">
        <v>466</v>
      </c>
      <c r="G285" s="286" t="s">
        <v>466</v>
      </c>
      <c r="H285" s="286">
        <v>1</v>
      </c>
      <c r="J285" s="173"/>
      <c r="K285" s="173"/>
      <c r="L285" s="173"/>
    </row>
    <row r="286" spans="1:12" s="254" customFormat="1" ht="20.100000000000001" hidden="1" customHeight="1" x14ac:dyDescent="0.2">
      <c r="A286" s="288" t="s">
        <v>617</v>
      </c>
      <c r="B286" s="288" t="s">
        <v>403</v>
      </c>
      <c r="C286" s="244" t="s">
        <v>471</v>
      </c>
      <c r="D286" s="244" t="s">
        <v>481</v>
      </c>
      <c r="E286" s="244">
        <v>16</v>
      </c>
      <c r="F286" s="244" t="s">
        <v>466</v>
      </c>
      <c r="G286" s="286" t="s">
        <v>466</v>
      </c>
      <c r="H286" s="286">
        <v>1</v>
      </c>
      <c r="J286" s="173"/>
      <c r="K286" s="173"/>
      <c r="L286" s="173"/>
    </row>
    <row r="287" spans="1:12" s="254" customFormat="1" ht="20.100000000000001" hidden="1" customHeight="1" x14ac:dyDescent="0.2">
      <c r="A287" s="288" t="s">
        <v>618</v>
      </c>
      <c r="B287" s="288" t="s">
        <v>403</v>
      </c>
      <c r="C287" s="244" t="s">
        <v>471</v>
      </c>
      <c r="D287" s="244" t="s">
        <v>476</v>
      </c>
      <c r="E287" s="244">
        <v>38</v>
      </c>
      <c r="F287" s="244" t="s">
        <v>466</v>
      </c>
      <c r="G287" s="286" t="s">
        <v>466</v>
      </c>
      <c r="H287" s="286">
        <v>1</v>
      </c>
      <c r="J287" s="173"/>
      <c r="K287" s="173"/>
      <c r="L287" s="173"/>
    </row>
    <row r="288" spans="1:12" s="254" customFormat="1" ht="20.100000000000001" hidden="1" customHeight="1" x14ac:dyDescent="0.2">
      <c r="A288" s="288" t="s">
        <v>619</v>
      </c>
      <c r="B288" s="288" t="s">
        <v>403</v>
      </c>
      <c r="C288" s="244" t="s">
        <v>462</v>
      </c>
      <c r="D288" s="244">
        <v>0.6</v>
      </c>
      <c r="E288" s="244">
        <v>19</v>
      </c>
      <c r="F288" s="244" t="s">
        <v>465</v>
      </c>
      <c r="G288" s="286" t="s">
        <v>466</v>
      </c>
      <c r="H288" s="286">
        <v>1</v>
      </c>
      <c r="J288" s="173"/>
      <c r="K288" s="173"/>
      <c r="L288" s="173"/>
    </row>
    <row r="289" spans="1:12" s="254" customFormat="1" ht="20.100000000000001" hidden="1" customHeight="1" x14ac:dyDescent="0.2">
      <c r="A289" s="288" t="s">
        <v>620</v>
      </c>
      <c r="B289" s="288" t="s">
        <v>403</v>
      </c>
      <c r="C289" s="244" t="s">
        <v>471</v>
      </c>
      <c r="D289" s="244" t="s">
        <v>478</v>
      </c>
      <c r="E289" s="244">
        <v>18</v>
      </c>
      <c r="F289" s="244" t="s">
        <v>466</v>
      </c>
      <c r="G289" s="286" t="s">
        <v>466</v>
      </c>
      <c r="H289" s="286">
        <v>1</v>
      </c>
      <c r="J289" s="173"/>
      <c r="K289" s="173"/>
      <c r="L289" s="173"/>
    </row>
    <row r="290" spans="1:12" s="254" customFormat="1" ht="20.100000000000001" hidden="1" customHeight="1" x14ac:dyDescent="0.2">
      <c r="A290" s="288" t="s">
        <v>621</v>
      </c>
      <c r="B290" s="288" t="s">
        <v>403</v>
      </c>
      <c r="C290" s="244" t="s">
        <v>462</v>
      </c>
      <c r="D290" s="244">
        <v>0.6</v>
      </c>
      <c r="E290" s="244">
        <v>24</v>
      </c>
      <c r="F290" s="244" t="s">
        <v>466</v>
      </c>
      <c r="G290" s="286" t="s">
        <v>466</v>
      </c>
      <c r="H290" s="286">
        <v>1</v>
      </c>
      <c r="J290" s="173"/>
      <c r="K290" s="173"/>
      <c r="L290" s="173"/>
    </row>
    <row r="291" spans="1:12" s="254" customFormat="1" ht="20.100000000000001" hidden="1" customHeight="1" x14ac:dyDescent="0.2">
      <c r="A291" s="288" t="s">
        <v>622</v>
      </c>
      <c r="B291" s="288" t="s">
        <v>403</v>
      </c>
      <c r="C291" s="244" t="s">
        <v>471</v>
      </c>
      <c r="D291" s="244" t="s">
        <v>477</v>
      </c>
      <c r="E291" s="244">
        <v>12</v>
      </c>
      <c r="F291" s="244" t="s">
        <v>466</v>
      </c>
      <c r="G291" s="286" t="s">
        <v>466</v>
      </c>
      <c r="H291" s="286">
        <v>1</v>
      </c>
      <c r="J291" s="173"/>
      <c r="K291" s="173"/>
      <c r="L291" s="173"/>
    </row>
    <row r="292" spans="1:12" s="254" customFormat="1" ht="20.100000000000001" hidden="1" customHeight="1" x14ac:dyDescent="0.2">
      <c r="A292" s="288" t="s">
        <v>623</v>
      </c>
      <c r="B292" s="288" t="s">
        <v>403</v>
      </c>
      <c r="C292" s="244" t="s">
        <v>462</v>
      </c>
      <c r="D292" s="244">
        <v>0.6</v>
      </c>
      <c r="E292" s="244">
        <v>41</v>
      </c>
      <c r="F292" s="244" t="s">
        <v>466</v>
      </c>
      <c r="G292" s="286" t="s">
        <v>466</v>
      </c>
      <c r="H292" s="286">
        <v>1</v>
      </c>
      <c r="J292" s="173"/>
      <c r="K292" s="173"/>
      <c r="L292" s="173"/>
    </row>
    <row r="293" spans="1:12" s="254" customFormat="1" ht="20.100000000000001" hidden="1" customHeight="1" x14ac:dyDescent="0.2">
      <c r="A293" s="288" t="s">
        <v>624</v>
      </c>
      <c r="B293" s="288" t="s">
        <v>403</v>
      </c>
      <c r="C293" s="244" t="s">
        <v>462</v>
      </c>
      <c r="D293" s="244">
        <v>0.6</v>
      </c>
      <c r="E293" s="244">
        <v>17</v>
      </c>
      <c r="F293" s="244" t="s">
        <v>466</v>
      </c>
      <c r="G293" s="286" t="s">
        <v>466</v>
      </c>
      <c r="H293" s="286">
        <v>1</v>
      </c>
      <c r="J293" s="173"/>
      <c r="K293" s="173"/>
      <c r="L293" s="173"/>
    </row>
    <row r="294" spans="1:12" s="254" customFormat="1" ht="20.100000000000001" hidden="1" customHeight="1" x14ac:dyDescent="0.2">
      <c r="A294" s="288" t="s">
        <v>625</v>
      </c>
      <c r="B294" s="288" t="s">
        <v>403</v>
      </c>
      <c r="C294" s="244" t="s">
        <v>462</v>
      </c>
      <c r="D294" s="244">
        <v>0.6</v>
      </c>
      <c r="E294" s="244">
        <v>18</v>
      </c>
      <c r="F294" s="244" t="s">
        <v>466</v>
      </c>
      <c r="G294" s="286" t="s">
        <v>466</v>
      </c>
      <c r="H294" s="286">
        <v>1</v>
      </c>
      <c r="J294" s="173"/>
      <c r="K294" s="173"/>
      <c r="L294" s="173"/>
    </row>
    <row r="295" spans="1:12" s="254" customFormat="1" ht="20.100000000000001" hidden="1" customHeight="1" x14ac:dyDescent="0.2">
      <c r="A295" s="288" t="s">
        <v>626</v>
      </c>
      <c r="B295" s="288" t="s">
        <v>403</v>
      </c>
      <c r="C295" s="244" t="s">
        <v>462</v>
      </c>
      <c r="D295" s="244">
        <v>0.6</v>
      </c>
      <c r="E295" s="244">
        <v>56</v>
      </c>
      <c r="F295" s="244" t="s">
        <v>465</v>
      </c>
      <c r="G295" s="286" t="s">
        <v>465</v>
      </c>
      <c r="H295" s="286">
        <v>1</v>
      </c>
      <c r="J295" s="173"/>
      <c r="K295" s="173"/>
      <c r="L295" s="173"/>
    </row>
    <row r="296" spans="1:12" s="254" customFormat="1" ht="20.100000000000001" hidden="1" customHeight="1" x14ac:dyDescent="0.2">
      <c r="A296" s="288" t="s">
        <v>627</v>
      </c>
      <c r="B296" s="288" t="s">
        <v>403</v>
      </c>
      <c r="C296" s="244" t="s">
        <v>462</v>
      </c>
      <c r="D296" s="244">
        <v>0.6</v>
      </c>
      <c r="E296" s="244">
        <v>25</v>
      </c>
      <c r="F296" s="244" t="s">
        <v>465</v>
      </c>
      <c r="G296" s="286" t="s">
        <v>466</v>
      </c>
      <c r="H296" s="286">
        <v>1</v>
      </c>
      <c r="J296" s="173"/>
      <c r="K296" s="173"/>
      <c r="L296" s="173"/>
    </row>
    <row r="297" spans="1:12" s="254" customFormat="1" ht="20.100000000000001" hidden="1" customHeight="1" x14ac:dyDescent="0.2">
      <c r="A297" s="288" t="s">
        <v>628</v>
      </c>
      <c r="B297" s="288" t="s">
        <v>403</v>
      </c>
      <c r="C297" s="244" t="s">
        <v>462</v>
      </c>
      <c r="D297" s="244">
        <v>0.6</v>
      </c>
      <c r="E297" s="244">
        <v>16</v>
      </c>
      <c r="F297" s="244" t="s">
        <v>465</v>
      </c>
      <c r="G297" s="286" t="s">
        <v>466</v>
      </c>
      <c r="H297" s="286">
        <v>1</v>
      </c>
      <c r="J297" s="173"/>
      <c r="K297" s="173"/>
      <c r="L297" s="173"/>
    </row>
    <row r="298" spans="1:12" s="254" customFormat="1" ht="20.100000000000001" hidden="1" customHeight="1" x14ac:dyDescent="0.2">
      <c r="A298" s="288" t="s">
        <v>629</v>
      </c>
      <c r="B298" s="288" t="s">
        <v>403</v>
      </c>
      <c r="C298" s="244" t="s">
        <v>462</v>
      </c>
      <c r="D298" s="244">
        <v>0.6</v>
      </c>
      <c r="E298" s="244">
        <v>16</v>
      </c>
      <c r="F298" s="244" t="s">
        <v>465</v>
      </c>
      <c r="G298" s="286" t="s">
        <v>466</v>
      </c>
      <c r="H298" s="286">
        <v>1</v>
      </c>
      <c r="J298" s="173"/>
      <c r="K298" s="173"/>
      <c r="L298" s="173"/>
    </row>
    <row r="299" spans="1:12" s="254" customFormat="1" ht="20.100000000000001" hidden="1" customHeight="1" x14ac:dyDescent="0.2">
      <c r="A299" s="288" t="s">
        <v>630</v>
      </c>
      <c r="B299" s="288" t="s">
        <v>403</v>
      </c>
      <c r="C299" s="244" t="s">
        <v>462</v>
      </c>
      <c r="D299" s="244">
        <v>0.6</v>
      </c>
      <c r="E299" s="244">
        <v>15</v>
      </c>
      <c r="F299" s="244" t="s">
        <v>465</v>
      </c>
      <c r="G299" s="286" t="s">
        <v>466</v>
      </c>
      <c r="H299" s="286">
        <v>1</v>
      </c>
      <c r="J299" s="173"/>
      <c r="K299" s="173"/>
      <c r="L299" s="173"/>
    </row>
    <row r="300" spans="1:12" s="254" customFormat="1" ht="20.100000000000001" hidden="1" customHeight="1" x14ac:dyDescent="0.2">
      <c r="A300" s="288" t="s">
        <v>631</v>
      </c>
      <c r="B300" s="288" t="s">
        <v>403</v>
      </c>
      <c r="C300" s="244" t="s">
        <v>462</v>
      </c>
      <c r="D300" s="244">
        <v>0.6</v>
      </c>
      <c r="E300" s="244">
        <v>44</v>
      </c>
      <c r="F300" s="244" t="s">
        <v>465</v>
      </c>
      <c r="G300" s="286" t="s">
        <v>466</v>
      </c>
      <c r="H300" s="286">
        <v>1</v>
      </c>
      <c r="J300" s="173"/>
      <c r="K300" s="173"/>
      <c r="L300" s="173"/>
    </row>
    <row r="301" spans="1:12" s="254" customFormat="1" ht="20.100000000000001" hidden="1" customHeight="1" x14ac:dyDescent="0.2">
      <c r="A301" s="288" t="s">
        <v>632</v>
      </c>
      <c r="B301" s="288" t="s">
        <v>403</v>
      </c>
      <c r="C301" s="244" t="s">
        <v>462</v>
      </c>
      <c r="D301" s="244">
        <v>0.6</v>
      </c>
      <c r="E301" s="244">
        <v>28</v>
      </c>
      <c r="F301" s="244" t="s">
        <v>465</v>
      </c>
      <c r="G301" s="286" t="s">
        <v>465</v>
      </c>
      <c r="H301" s="286">
        <v>1</v>
      </c>
      <c r="J301" s="173"/>
      <c r="K301" s="173"/>
      <c r="L301" s="173"/>
    </row>
    <row r="302" spans="1:12" s="254" customFormat="1" ht="20.100000000000001" hidden="1" customHeight="1" x14ac:dyDescent="0.2">
      <c r="A302" s="288" t="s">
        <v>633</v>
      </c>
      <c r="B302" s="288" t="s">
        <v>403</v>
      </c>
      <c r="C302" s="244" t="s">
        <v>462</v>
      </c>
      <c r="D302" s="244">
        <v>0.8</v>
      </c>
      <c r="E302" s="244">
        <v>14</v>
      </c>
      <c r="F302" s="244" t="s">
        <v>466</v>
      </c>
      <c r="G302" s="286" t="s">
        <v>466</v>
      </c>
      <c r="H302" s="286">
        <v>1</v>
      </c>
      <c r="J302" s="173"/>
      <c r="K302" s="173"/>
      <c r="L302" s="173"/>
    </row>
    <row r="303" spans="1:12" s="254" customFormat="1" ht="20.100000000000001" hidden="1" customHeight="1" x14ac:dyDescent="0.2">
      <c r="A303" s="288" t="s">
        <v>634</v>
      </c>
      <c r="B303" s="288" t="s">
        <v>403</v>
      </c>
      <c r="C303" s="244" t="s">
        <v>462</v>
      </c>
      <c r="D303" s="244">
        <v>0.6</v>
      </c>
      <c r="E303" s="244">
        <v>15</v>
      </c>
      <c r="F303" s="244" t="s">
        <v>465</v>
      </c>
      <c r="G303" s="286" t="s">
        <v>466</v>
      </c>
      <c r="H303" s="286">
        <v>1</v>
      </c>
      <c r="J303" s="173"/>
      <c r="K303" s="173"/>
      <c r="L303" s="173"/>
    </row>
    <row r="304" spans="1:12" s="254" customFormat="1" ht="20.100000000000001" hidden="1" customHeight="1" x14ac:dyDescent="0.2">
      <c r="A304" s="288" t="s">
        <v>635</v>
      </c>
      <c r="B304" s="288" t="s">
        <v>403</v>
      </c>
      <c r="C304" s="244" t="s">
        <v>462</v>
      </c>
      <c r="D304" s="244">
        <v>0.8</v>
      </c>
      <c r="E304" s="244">
        <v>16</v>
      </c>
      <c r="F304" s="244" t="s">
        <v>465</v>
      </c>
      <c r="G304" s="286" t="s">
        <v>466</v>
      </c>
      <c r="H304" s="286">
        <v>1</v>
      </c>
      <c r="J304" s="173"/>
      <c r="K304" s="173"/>
      <c r="L304" s="173"/>
    </row>
    <row r="305" spans="1:12" s="254" customFormat="1" ht="20.100000000000001" hidden="1" customHeight="1" x14ac:dyDescent="0.2">
      <c r="A305" s="288" t="s">
        <v>636</v>
      </c>
      <c r="B305" s="288" t="s">
        <v>403</v>
      </c>
      <c r="C305" s="244" t="s">
        <v>467</v>
      </c>
      <c r="D305" s="244">
        <v>0.8</v>
      </c>
      <c r="E305" s="244">
        <v>23</v>
      </c>
      <c r="F305" s="244" t="s">
        <v>465</v>
      </c>
      <c r="G305" s="286" t="s">
        <v>466</v>
      </c>
      <c r="H305" s="286">
        <v>1</v>
      </c>
      <c r="J305" s="173"/>
      <c r="K305" s="173"/>
      <c r="L305" s="173"/>
    </row>
    <row r="306" spans="1:12" s="254" customFormat="1" ht="20.100000000000001" hidden="1" customHeight="1" x14ac:dyDescent="0.2">
      <c r="A306" s="288" t="s">
        <v>637</v>
      </c>
      <c r="B306" s="288" t="s">
        <v>403</v>
      </c>
      <c r="C306" s="244" t="s">
        <v>462</v>
      </c>
      <c r="D306" s="244">
        <v>0.8</v>
      </c>
      <c r="E306" s="244">
        <v>23</v>
      </c>
      <c r="F306" s="244" t="s">
        <v>465</v>
      </c>
      <c r="G306" s="286" t="s">
        <v>466</v>
      </c>
      <c r="H306" s="286">
        <v>1</v>
      </c>
      <c r="J306" s="173"/>
      <c r="K306" s="173"/>
      <c r="L306" s="173"/>
    </row>
    <row r="307" spans="1:12" s="254" customFormat="1" ht="20.100000000000001" hidden="1" customHeight="1" x14ac:dyDescent="0.2">
      <c r="A307" s="288" t="s">
        <v>638</v>
      </c>
      <c r="B307" s="288" t="s">
        <v>403</v>
      </c>
      <c r="C307" s="244" t="s">
        <v>462</v>
      </c>
      <c r="D307" s="244">
        <v>0.6</v>
      </c>
      <c r="E307" s="244">
        <v>34</v>
      </c>
      <c r="F307" s="244" t="s">
        <v>466</v>
      </c>
      <c r="G307" s="286" t="s">
        <v>466</v>
      </c>
      <c r="H307" s="286">
        <v>1</v>
      </c>
      <c r="J307" s="173"/>
      <c r="K307" s="173"/>
      <c r="L307" s="173"/>
    </row>
    <row r="308" spans="1:12" s="254" customFormat="1" ht="20.100000000000001" hidden="1" customHeight="1" x14ac:dyDescent="0.2">
      <c r="A308" s="288" t="s">
        <v>639</v>
      </c>
      <c r="B308" s="288" t="s">
        <v>403</v>
      </c>
      <c r="C308" s="244" t="s">
        <v>462</v>
      </c>
      <c r="D308" s="244">
        <v>0.6</v>
      </c>
      <c r="E308" s="244">
        <v>22</v>
      </c>
      <c r="F308" s="244" t="s">
        <v>465</v>
      </c>
      <c r="G308" s="286" t="s">
        <v>466</v>
      </c>
      <c r="H308" s="286">
        <v>1</v>
      </c>
      <c r="J308" s="173"/>
      <c r="K308" s="173"/>
      <c r="L308" s="173"/>
    </row>
    <row r="309" spans="1:12" s="254" customFormat="1" ht="20.100000000000001" hidden="1" customHeight="1" x14ac:dyDescent="0.2">
      <c r="A309" s="288" t="s">
        <v>640</v>
      </c>
      <c r="B309" s="288" t="s">
        <v>403</v>
      </c>
      <c r="C309" s="244" t="s">
        <v>462</v>
      </c>
      <c r="D309" s="244">
        <v>0.4</v>
      </c>
      <c r="E309" s="244">
        <v>19</v>
      </c>
      <c r="F309" s="244" t="s">
        <v>465</v>
      </c>
      <c r="G309" s="286" t="s">
        <v>466</v>
      </c>
      <c r="H309" s="286">
        <v>1</v>
      </c>
      <c r="J309" s="173"/>
      <c r="K309" s="173"/>
      <c r="L309" s="173"/>
    </row>
    <row r="310" spans="1:12" s="254" customFormat="1" ht="20.100000000000001" hidden="1" customHeight="1" x14ac:dyDescent="0.2">
      <c r="A310" s="288" t="s">
        <v>641</v>
      </c>
      <c r="B310" s="288" t="s">
        <v>403</v>
      </c>
      <c r="C310" s="244" t="s">
        <v>462</v>
      </c>
      <c r="D310" s="244">
        <v>0.6</v>
      </c>
      <c r="E310" s="244">
        <v>29</v>
      </c>
      <c r="F310" s="244" t="s">
        <v>466</v>
      </c>
      <c r="G310" s="286" t="s">
        <v>466</v>
      </c>
      <c r="H310" s="286">
        <v>1</v>
      </c>
      <c r="J310" s="173"/>
      <c r="K310" s="173"/>
      <c r="L310" s="173"/>
    </row>
    <row r="311" spans="1:12" s="254" customFormat="1" ht="20.100000000000001" hidden="1" customHeight="1" x14ac:dyDescent="0.2">
      <c r="A311" s="288" t="s">
        <v>642</v>
      </c>
      <c r="B311" s="288" t="s">
        <v>403</v>
      </c>
      <c r="C311" s="244" t="s">
        <v>462</v>
      </c>
      <c r="D311" s="244">
        <v>0.6</v>
      </c>
      <c r="E311" s="244">
        <v>18</v>
      </c>
      <c r="F311" s="244" t="s">
        <v>465</v>
      </c>
      <c r="G311" s="286" t="s">
        <v>466</v>
      </c>
      <c r="H311" s="286">
        <v>1</v>
      </c>
      <c r="J311" s="173"/>
      <c r="K311" s="173"/>
      <c r="L311" s="173"/>
    </row>
    <row r="312" spans="1:12" s="254" customFormat="1" ht="20.100000000000001" hidden="1" customHeight="1" x14ac:dyDescent="0.2">
      <c r="A312" s="288" t="s">
        <v>643</v>
      </c>
      <c r="B312" s="288" t="s">
        <v>403</v>
      </c>
      <c r="C312" s="244" t="s">
        <v>462</v>
      </c>
      <c r="D312" s="244">
        <v>0.6</v>
      </c>
      <c r="E312" s="244">
        <v>15</v>
      </c>
      <c r="F312" s="244" t="s">
        <v>465</v>
      </c>
      <c r="G312" s="286" t="s">
        <v>466</v>
      </c>
      <c r="H312" s="286">
        <v>1</v>
      </c>
      <c r="J312" s="173"/>
      <c r="K312" s="173"/>
      <c r="L312" s="173"/>
    </row>
    <row r="313" spans="1:12" s="254" customFormat="1" ht="20.100000000000001" hidden="1" customHeight="1" x14ac:dyDescent="0.2">
      <c r="A313" s="288" t="s">
        <v>644</v>
      </c>
      <c r="B313" s="288" t="s">
        <v>403</v>
      </c>
      <c r="C313" s="244" t="s">
        <v>462</v>
      </c>
      <c r="D313" s="244">
        <v>0.8</v>
      </c>
      <c r="E313" s="244">
        <v>27</v>
      </c>
      <c r="F313" s="244" t="s">
        <v>466</v>
      </c>
      <c r="G313" s="286" t="s">
        <v>466</v>
      </c>
      <c r="H313" s="286">
        <v>1</v>
      </c>
      <c r="J313" s="173"/>
      <c r="K313" s="173"/>
      <c r="L313" s="173"/>
    </row>
    <row r="314" spans="1:12" s="254" customFormat="1" ht="20.100000000000001" hidden="1" customHeight="1" x14ac:dyDescent="0.2">
      <c r="A314" s="288" t="s">
        <v>645</v>
      </c>
      <c r="B314" s="288" t="s">
        <v>403</v>
      </c>
      <c r="C314" s="244" t="s">
        <v>462</v>
      </c>
      <c r="D314" s="244">
        <v>0.6</v>
      </c>
      <c r="E314" s="244">
        <v>12</v>
      </c>
      <c r="F314" s="244" t="s">
        <v>465</v>
      </c>
      <c r="G314" s="286" t="s">
        <v>466</v>
      </c>
      <c r="H314" s="286">
        <v>1</v>
      </c>
      <c r="J314" s="173"/>
      <c r="K314" s="173"/>
      <c r="L314" s="173"/>
    </row>
    <row r="315" spans="1:12" s="254" customFormat="1" ht="20.100000000000001" hidden="1" customHeight="1" x14ac:dyDescent="0.2">
      <c r="A315" s="288" t="s">
        <v>646</v>
      </c>
      <c r="B315" s="288" t="s">
        <v>403</v>
      </c>
      <c r="C315" s="244" t="s">
        <v>462</v>
      </c>
      <c r="D315" s="244">
        <v>0.6</v>
      </c>
      <c r="E315" s="244">
        <v>14</v>
      </c>
      <c r="F315" s="244" t="s">
        <v>465</v>
      </c>
      <c r="G315" s="286" t="s">
        <v>466</v>
      </c>
      <c r="H315" s="286">
        <v>1</v>
      </c>
      <c r="J315" s="173"/>
      <c r="K315" s="173"/>
      <c r="L315" s="173"/>
    </row>
    <row r="316" spans="1:12" s="254" customFormat="1" ht="20.100000000000001" hidden="1" customHeight="1" x14ac:dyDescent="0.2">
      <c r="A316" s="288" t="s">
        <v>647</v>
      </c>
      <c r="B316" s="288" t="s">
        <v>403</v>
      </c>
      <c r="C316" s="244" t="s">
        <v>462</v>
      </c>
      <c r="D316" s="244">
        <v>0.6</v>
      </c>
      <c r="E316" s="244">
        <v>14</v>
      </c>
      <c r="F316" s="244" t="s">
        <v>465</v>
      </c>
      <c r="G316" s="286" t="s">
        <v>466</v>
      </c>
      <c r="H316" s="286">
        <v>1</v>
      </c>
      <c r="J316" s="173"/>
      <c r="K316" s="173"/>
      <c r="L316" s="173"/>
    </row>
    <row r="317" spans="1:12" s="254" customFormat="1" ht="20.100000000000001" hidden="1" customHeight="1" x14ac:dyDescent="0.2">
      <c r="A317" s="288" t="s">
        <v>648</v>
      </c>
      <c r="B317" s="288" t="s">
        <v>403</v>
      </c>
      <c r="C317" s="244" t="s">
        <v>462</v>
      </c>
      <c r="D317" s="244">
        <v>0.6</v>
      </c>
      <c r="E317" s="244">
        <v>14</v>
      </c>
      <c r="F317" s="244" t="s">
        <v>466</v>
      </c>
      <c r="G317" s="286" t="s">
        <v>466</v>
      </c>
      <c r="H317" s="286">
        <v>1</v>
      </c>
      <c r="J317" s="173"/>
      <c r="K317" s="173"/>
      <c r="L317" s="173"/>
    </row>
    <row r="318" spans="1:12" s="254" customFormat="1" ht="20.100000000000001" hidden="1" customHeight="1" x14ac:dyDescent="0.2">
      <c r="A318" s="288" t="s">
        <v>649</v>
      </c>
      <c r="B318" s="288" t="s">
        <v>403</v>
      </c>
      <c r="C318" s="244" t="s">
        <v>462</v>
      </c>
      <c r="D318" s="244">
        <v>0.4</v>
      </c>
      <c r="E318" s="244">
        <v>38</v>
      </c>
      <c r="F318" s="244" t="s">
        <v>465</v>
      </c>
      <c r="G318" s="286" t="s">
        <v>466</v>
      </c>
      <c r="H318" s="286">
        <v>1</v>
      </c>
      <c r="J318" s="173"/>
      <c r="K318" s="173"/>
      <c r="L318" s="173"/>
    </row>
    <row r="319" spans="1:12" s="254" customFormat="1" ht="20.100000000000001" hidden="1" customHeight="1" x14ac:dyDescent="0.2">
      <c r="A319" s="288" t="s">
        <v>650</v>
      </c>
      <c r="B319" s="288" t="s">
        <v>403</v>
      </c>
      <c r="C319" s="244" t="s">
        <v>471</v>
      </c>
      <c r="D319" s="244" t="s">
        <v>477</v>
      </c>
      <c r="E319" s="244">
        <v>26</v>
      </c>
      <c r="F319" s="244" t="s">
        <v>466</v>
      </c>
      <c r="G319" s="286" t="s">
        <v>466</v>
      </c>
      <c r="H319" s="286">
        <v>1</v>
      </c>
      <c r="J319" s="173"/>
      <c r="K319" s="173"/>
      <c r="L319" s="173"/>
    </row>
    <row r="320" spans="1:12" s="254" customFormat="1" ht="20.100000000000001" hidden="1" customHeight="1" x14ac:dyDescent="0.2">
      <c r="A320" s="288" t="s">
        <v>651</v>
      </c>
      <c r="B320" s="288" t="s">
        <v>403</v>
      </c>
      <c r="C320" s="244" t="s">
        <v>462</v>
      </c>
      <c r="D320" s="244">
        <v>0.6</v>
      </c>
      <c r="E320" s="244">
        <v>13</v>
      </c>
      <c r="F320" s="244" t="s">
        <v>465</v>
      </c>
      <c r="G320" s="286" t="s">
        <v>466</v>
      </c>
      <c r="H320" s="286">
        <v>1</v>
      </c>
      <c r="J320" s="173"/>
      <c r="K320" s="173"/>
      <c r="L320" s="173"/>
    </row>
    <row r="321" spans="1:12" s="254" customFormat="1" ht="20.100000000000001" hidden="1" customHeight="1" x14ac:dyDescent="0.2">
      <c r="A321" s="288" t="s">
        <v>652</v>
      </c>
      <c r="B321" s="288" t="s">
        <v>403</v>
      </c>
      <c r="C321" s="244" t="s">
        <v>462</v>
      </c>
      <c r="D321" s="244">
        <v>0.6</v>
      </c>
      <c r="E321" s="244">
        <v>14</v>
      </c>
      <c r="F321" s="244" t="s">
        <v>465</v>
      </c>
      <c r="G321" s="286" t="s">
        <v>466</v>
      </c>
      <c r="H321" s="286">
        <v>1</v>
      </c>
      <c r="J321" s="173"/>
      <c r="K321" s="173"/>
      <c r="L321" s="173"/>
    </row>
    <row r="322" spans="1:12" s="254" customFormat="1" ht="20.100000000000001" hidden="1" customHeight="1" x14ac:dyDescent="0.2">
      <c r="A322" s="288" t="s">
        <v>653</v>
      </c>
      <c r="B322" s="288" t="s">
        <v>403</v>
      </c>
      <c r="C322" s="244" t="s">
        <v>462</v>
      </c>
      <c r="D322" s="244">
        <v>0.6</v>
      </c>
      <c r="E322" s="244">
        <v>18</v>
      </c>
      <c r="F322" s="244" t="s">
        <v>465</v>
      </c>
      <c r="G322" s="286" t="s">
        <v>466</v>
      </c>
      <c r="H322" s="286">
        <v>1</v>
      </c>
      <c r="J322" s="173"/>
      <c r="K322" s="173"/>
      <c r="L322" s="173"/>
    </row>
    <row r="323" spans="1:12" s="254" customFormat="1" ht="20.100000000000001" hidden="1" customHeight="1" x14ac:dyDescent="0.2">
      <c r="A323" s="288" t="s">
        <v>654</v>
      </c>
      <c r="B323" s="288" t="s">
        <v>403</v>
      </c>
      <c r="C323" s="244" t="s">
        <v>471</v>
      </c>
      <c r="D323" s="244" t="s">
        <v>480</v>
      </c>
      <c r="E323" s="244">
        <v>27</v>
      </c>
      <c r="F323" s="244" t="s">
        <v>466</v>
      </c>
      <c r="G323" s="286" t="s">
        <v>466</v>
      </c>
      <c r="H323" s="286">
        <v>1</v>
      </c>
      <c r="J323" s="173"/>
      <c r="K323" s="173"/>
      <c r="L323" s="173"/>
    </row>
    <row r="324" spans="1:12" s="254" customFormat="1" ht="20.100000000000001" hidden="1" customHeight="1" x14ac:dyDescent="0.2">
      <c r="A324" s="288" t="s">
        <v>655</v>
      </c>
      <c r="B324" s="288" t="s">
        <v>403</v>
      </c>
      <c r="C324" s="244" t="s">
        <v>462</v>
      </c>
      <c r="D324" s="244">
        <v>0.6</v>
      </c>
      <c r="E324" s="244">
        <v>15</v>
      </c>
      <c r="F324" s="244" t="s">
        <v>465</v>
      </c>
      <c r="G324" s="286" t="s">
        <v>466</v>
      </c>
      <c r="H324" s="286">
        <v>1</v>
      </c>
      <c r="J324" s="173"/>
      <c r="K324" s="173"/>
      <c r="L324" s="173"/>
    </row>
    <row r="325" spans="1:12" s="254" customFormat="1" ht="20.100000000000001" hidden="1" customHeight="1" x14ac:dyDescent="0.2">
      <c r="A325" s="288" t="s">
        <v>656</v>
      </c>
      <c r="B325" s="288" t="s">
        <v>403</v>
      </c>
      <c r="C325" s="244" t="s">
        <v>462</v>
      </c>
      <c r="D325" s="244">
        <v>0.4</v>
      </c>
      <c r="E325" s="244">
        <v>15</v>
      </c>
      <c r="F325" s="244" t="s">
        <v>465</v>
      </c>
      <c r="G325" s="286" t="s">
        <v>466</v>
      </c>
      <c r="H325" s="286">
        <v>1</v>
      </c>
      <c r="J325" s="173"/>
      <c r="K325" s="173"/>
      <c r="L325" s="173"/>
    </row>
    <row r="326" spans="1:12" s="254" customFormat="1" ht="20.100000000000001" hidden="1" customHeight="1" x14ac:dyDescent="0.2">
      <c r="A326" s="288" t="s">
        <v>657</v>
      </c>
      <c r="B326" s="288" t="s">
        <v>403</v>
      </c>
      <c r="C326" s="244" t="s">
        <v>462</v>
      </c>
      <c r="D326" s="244">
        <v>0.6</v>
      </c>
      <c r="E326" s="244">
        <v>16</v>
      </c>
      <c r="F326" s="244" t="s">
        <v>465</v>
      </c>
      <c r="G326" s="286" t="s">
        <v>466</v>
      </c>
      <c r="H326" s="286">
        <v>1</v>
      </c>
      <c r="J326" s="173"/>
      <c r="K326" s="173"/>
      <c r="L326" s="173"/>
    </row>
    <row r="327" spans="1:12" s="254" customFormat="1" ht="20.100000000000001" hidden="1" customHeight="1" x14ac:dyDescent="0.2">
      <c r="A327" s="288" t="s">
        <v>658</v>
      </c>
      <c r="B327" s="288" t="s">
        <v>403</v>
      </c>
      <c r="C327" s="244" t="s">
        <v>462</v>
      </c>
      <c r="D327" s="244">
        <v>0.6</v>
      </c>
      <c r="E327" s="244">
        <v>18</v>
      </c>
      <c r="F327" s="244" t="s">
        <v>465</v>
      </c>
      <c r="G327" s="286" t="s">
        <v>466</v>
      </c>
      <c r="H327" s="286">
        <v>1</v>
      </c>
      <c r="J327" s="173"/>
      <c r="K327" s="173"/>
      <c r="L327" s="173"/>
    </row>
    <row r="328" spans="1:12" s="254" customFormat="1" ht="20.100000000000001" hidden="1" customHeight="1" x14ac:dyDescent="0.2">
      <c r="A328" s="288" t="s">
        <v>659</v>
      </c>
      <c r="B328" s="288" t="s">
        <v>403</v>
      </c>
      <c r="C328" s="244" t="s">
        <v>462</v>
      </c>
      <c r="D328" s="244">
        <v>0.6</v>
      </c>
      <c r="E328" s="244">
        <v>19</v>
      </c>
      <c r="F328" s="244" t="s">
        <v>466</v>
      </c>
      <c r="G328" s="286" t="s">
        <v>466</v>
      </c>
      <c r="H328" s="286">
        <v>1</v>
      </c>
      <c r="J328" s="173"/>
      <c r="K328" s="173"/>
      <c r="L328" s="173"/>
    </row>
    <row r="329" spans="1:12" s="254" customFormat="1" ht="20.100000000000001" hidden="1" customHeight="1" x14ac:dyDescent="0.2">
      <c r="A329" s="288" t="s">
        <v>660</v>
      </c>
      <c r="B329" s="288" t="s">
        <v>403</v>
      </c>
      <c r="C329" s="244" t="s">
        <v>462</v>
      </c>
      <c r="D329" s="244">
        <v>0.6</v>
      </c>
      <c r="E329" s="244">
        <v>40</v>
      </c>
      <c r="F329" s="244" t="s">
        <v>466</v>
      </c>
      <c r="G329" s="286" t="s">
        <v>466</v>
      </c>
      <c r="H329" s="286">
        <v>1</v>
      </c>
      <c r="J329" s="173"/>
      <c r="K329" s="173"/>
      <c r="L329" s="173"/>
    </row>
    <row r="330" spans="1:12" s="254" customFormat="1" ht="20.100000000000001" hidden="1" customHeight="1" x14ac:dyDescent="0.2">
      <c r="A330" s="288" t="s">
        <v>661</v>
      </c>
      <c r="B330" s="288" t="s">
        <v>403</v>
      </c>
      <c r="C330" s="244" t="s">
        <v>462</v>
      </c>
      <c r="D330" s="244">
        <v>0.6</v>
      </c>
      <c r="E330" s="244">
        <v>24</v>
      </c>
      <c r="F330" s="244" t="s">
        <v>465</v>
      </c>
      <c r="G330" s="286" t="s">
        <v>466</v>
      </c>
      <c r="H330" s="286">
        <v>1</v>
      </c>
      <c r="J330" s="173"/>
      <c r="K330" s="173"/>
      <c r="L330" s="173"/>
    </row>
    <row r="331" spans="1:12" s="254" customFormat="1" ht="20.100000000000001" hidden="1" customHeight="1" x14ac:dyDescent="0.2">
      <c r="A331" s="288" t="s">
        <v>662</v>
      </c>
      <c r="B331" s="288" t="s">
        <v>403</v>
      </c>
      <c r="C331" s="244" t="s">
        <v>462</v>
      </c>
      <c r="D331" s="244">
        <v>0.8</v>
      </c>
      <c r="E331" s="244">
        <v>21</v>
      </c>
      <c r="F331" s="244" t="s">
        <v>465</v>
      </c>
      <c r="G331" s="286" t="s">
        <v>466</v>
      </c>
      <c r="H331" s="286">
        <v>1</v>
      </c>
      <c r="J331" s="173"/>
      <c r="K331" s="173"/>
      <c r="L331" s="173"/>
    </row>
    <row r="332" spans="1:12" s="254" customFormat="1" ht="20.100000000000001" hidden="1" customHeight="1" x14ac:dyDescent="0.2">
      <c r="A332" s="288" t="s">
        <v>663</v>
      </c>
      <c r="B332" s="288" t="s">
        <v>403</v>
      </c>
      <c r="C332" s="244" t="s">
        <v>462</v>
      </c>
      <c r="D332" s="244">
        <v>0.6</v>
      </c>
      <c r="E332" s="244">
        <v>25</v>
      </c>
      <c r="F332" s="244" t="s">
        <v>465</v>
      </c>
      <c r="G332" s="286" t="s">
        <v>466</v>
      </c>
      <c r="H332" s="286">
        <v>1</v>
      </c>
      <c r="J332" s="173"/>
      <c r="K332" s="173"/>
      <c r="L332" s="173"/>
    </row>
    <row r="333" spans="1:12" s="254" customFormat="1" ht="20.100000000000001" hidden="1" customHeight="1" x14ac:dyDescent="0.2">
      <c r="A333" s="288" t="s">
        <v>664</v>
      </c>
      <c r="B333" s="288" t="s">
        <v>403</v>
      </c>
      <c r="C333" s="244" t="s">
        <v>462</v>
      </c>
      <c r="D333" s="244">
        <v>0.8</v>
      </c>
      <c r="E333" s="244">
        <v>15</v>
      </c>
      <c r="F333" s="244" t="s">
        <v>465</v>
      </c>
      <c r="G333" s="286" t="s">
        <v>466</v>
      </c>
      <c r="H333" s="286">
        <v>1</v>
      </c>
      <c r="J333" s="173"/>
      <c r="K333" s="173"/>
      <c r="L333" s="173"/>
    </row>
    <row r="334" spans="1:12" s="254" customFormat="1" ht="20.100000000000001" hidden="1" customHeight="1" x14ac:dyDescent="0.2">
      <c r="A334" s="288" t="s">
        <v>665</v>
      </c>
      <c r="B334" s="288" t="s">
        <v>403</v>
      </c>
      <c r="C334" s="244" t="s">
        <v>462</v>
      </c>
      <c r="D334" s="244">
        <v>0.6</v>
      </c>
      <c r="E334" s="244">
        <v>19</v>
      </c>
      <c r="F334" s="244" t="s">
        <v>466</v>
      </c>
      <c r="G334" s="286" t="s">
        <v>466</v>
      </c>
      <c r="H334" s="286">
        <v>1</v>
      </c>
      <c r="J334" s="173"/>
      <c r="K334" s="173"/>
      <c r="L334" s="173"/>
    </row>
    <row r="335" spans="1:12" s="254" customFormat="1" ht="20.100000000000001" hidden="1" customHeight="1" x14ac:dyDescent="0.2">
      <c r="A335" s="288" t="s">
        <v>666</v>
      </c>
      <c r="B335" s="288" t="s">
        <v>403</v>
      </c>
      <c r="C335" s="244" t="s">
        <v>486</v>
      </c>
      <c r="D335" s="244" t="s">
        <v>488</v>
      </c>
      <c r="E335" s="244">
        <v>17</v>
      </c>
      <c r="F335" s="244" t="s">
        <v>466</v>
      </c>
      <c r="G335" s="286" t="s">
        <v>466</v>
      </c>
      <c r="H335" s="286">
        <v>1</v>
      </c>
      <c r="J335" s="173"/>
      <c r="K335" s="173"/>
      <c r="L335" s="173"/>
    </row>
    <row r="336" spans="1:12" s="254" customFormat="1" ht="20.100000000000001" hidden="1" customHeight="1" x14ac:dyDescent="0.2">
      <c r="A336" s="288" t="s">
        <v>667</v>
      </c>
      <c r="B336" s="288" t="s">
        <v>403</v>
      </c>
      <c r="C336" s="244" t="s">
        <v>462</v>
      </c>
      <c r="D336" s="244">
        <v>0.8</v>
      </c>
      <c r="E336" s="244">
        <v>39</v>
      </c>
      <c r="F336" s="244" t="s">
        <v>465</v>
      </c>
      <c r="G336" s="286" t="s">
        <v>466</v>
      </c>
      <c r="H336" s="286">
        <v>1</v>
      </c>
      <c r="J336" s="173"/>
      <c r="K336" s="173"/>
      <c r="L336" s="173"/>
    </row>
    <row r="337" spans="1:12" s="254" customFormat="1" ht="20.100000000000001" hidden="1" customHeight="1" x14ac:dyDescent="0.2">
      <c r="A337" s="288" t="s">
        <v>668</v>
      </c>
      <c r="B337" s="288" t="s">
        <v>403</v>
      </c>
      <c r="C337" s="244" t="s">
        <v>462</v>
      </c>
      <c r="D337" s="244">
        <v>0.6</v>
      </c>
      <c r="E337" s="244">
        <v>41</v>
      </c>
      <c r="F337" s="244" t="s">
        <v>465</v>
      </c>
      <c r="G337" s="286" t="s">
        <v>466</v>
      </c>
      <c r="H337" s="286">
        <v>1</v>
      </c>
      <c r="J337" s="173"/>
      <c r="K337" s="173"/>
      <c r="L337" s="173"/>
    </row>
    <row r="338" spans="1:12" s="254" customFormat="1" ht="20.100000000000001" hidden="1" customHeight="1" x14ac:dyDescent="0.2">
      <c r="A338" s="288" t="s">
        <v>669</v>
      </c>
      <c r="B338" s="288" t="s">
        <v>403</v>
      </c>
      <c r="C338" s="244" t="s">
        <v>462</v>
      </c>
      <c r="D338" s="244">
        <v>0.6</v>
      </c>
      <c r="E338" s="244">
        <v>36</v>
      </c>
      <c r="F338" s="244" t="s">
        <v>465</v>
      </c>
      <c r="G338" s="286" t="s">
        <v>466</v>
      </c>
      <c r="H338" s="286">
        <v>1</v>
      </c>
      <c r="J338" s="173"/>
      <c r="K338" s="173"/>
      <c r="L338" s="173"/>
    </row>
    <row r="339" spans="1:12" s="254" customFormat="1" ht="20.100000000000001" hidden="1" customHeight="1" x14ac:dyDescent="0.2">
      <c r="A339" s="288" t="s">
        <v>670</v>
      </c>
      <c r="B339" s="288" t="s">
        <v>403</v>
      </c>
      <c r="C339" s="244" t="s">
        <v>462</v>
      </c>
      <c r="D339" s="244">
        <v>0.6</v>
      </c>
      <c r="E339" s="244">
        <v>21</v>
      </c>
      <c r="F339" s="244" t="s">
        <v>465</v>
      </c>
      <c r="G339" s="286" t="s">
        <v>466</v>
      </c>
      <c r="H339" s="286">
        <v>1</v>
      </c>
      <c r="J339" s="173"/>
      <c r="K339" s="173"/>
      <c r="L339" s="173"/>
    </row>
    <row r="340" spans="1:12" s="254" customFormat="1" ht="20.100000000000001" hidden="1" customHeight="1" x14ac:dyDescent="0.2">
      <c r="A340" s="288" t="s">
        <v>492</v>
      </c>
      <c r="B340" s="288" t="s">
        <v>403</v>
      </c>
      <c r="C340" s="244" t="s">
        <v>462</v>
      </c>
      <c r="D340" s="244">
        <v>0.6</v>
      </c>
      <c r="E340" s="244">
        <v>14</v>
      </c>
      <c r="F340" s="244" t="s">
        <v>465</v>
      </c>
      <c r="G340" s="286" t="s">
        <v>466</v>
      </c>
      <c r="H340" s="286">
        <v>1</v>
      </c>
      <c r="J340" s="173"/>
      <c r="K340" s="173"/>
      <c r="L340" s="173"/>
    </row>
    <row r="341" spans="1:12" s="254" customFormat="1" ht="20.100000000000001" hidden="1" customHeight="1" x14ac:dyDescent="0.2">
      <c r="A341" s="288" t="s">
        <v>671</v>
      </c>
      <c r="B341" s="288" t="s">
        <v>403</v>
      </c>
      <c r="C341" s="244" t="s">
        <v>471</v>
      </c>
      <c r="D341" s="244" t="s">
        <v>482</v>
      </c>
      <c r="E341" s="244">
        <v>20</v>
      </c>
      <c r="F341" s="244" t="s">
        <v>466</v>
      </c>
      <c r="G341" s="286" t="s">
        <v>466</v>
      </c>
      <c r="H341" s="286">
        <v>1</v>
      </c>
      <c r="J341" s="173"/>
      <c r="K341" s="173"/>
      <c r="L341" s="173"/>
    </row>
    <row r="342" spans="1:12" s="254" customFormat="1" ht="20.100000000000001" hidden="1" customHeight="1" x14ac:dyDescent="0.2">
      <c r="A342" s="288" t="s">
        <v>672</v>
      </c>
      <c r="B342" s="288" t="s">
        <v>403</v>
      </c>
      <c r="C342" s="244" t="s">
        <v>462</v>
      </c>
      <c r="D342" s="244">
        <v>1</v>
      </c>
      <c r="E342" s="244">
        <v>20</v>
      </c>
      <c r="F342" s="244" t="s">
        <v>465</v>
      </c>
      <c r="G342" s="286" t="s">
        <v>466</v>
      </c>
      <c r="H342" s="286">
        <v>1</v>
      </c>
      <c r="J342" s="173"/>
      <c r="K342" s="173"/>
      <c r="L342" s="173"/>
    </row>
    <row r="343" spans="1:12" s="254" customFormat="1" ht="20.100000000000001" hidden="1" customHeight="1" x14ac:dyDescent="0.2">
      <c r="A343" s="288" t="s">
        <v>673</v>
      </c>
      <c r="B343" s="288" t="s">
        <v>403</v>
      </c>
      <c r="C343" s="244" t="s">
        <v>462</v>
      </c>
      <c r="D343" s="244">
        <v>0.6</v>
      </c>
      <c r="E343" s="244">
        <v>19</v>
      </c>
      <c r="F343" s="244" t="s">
        <v>465</v>
      </c>
      <c r="G343" s="286" t="s">
        <v>466</v>
      </c>
      <c r="H343" s="286">
        <v>1</v>
      </c>
      <c r="J343" s="173"/>
      <c r="K343" s="173"/>
      <c r="L343" s="173"/>
    </row>
    <row r="344" spans="1:12" s="254" customFormat="1" ht="20.100000000000001" hidden="1" customHeight="1" x14ac:dyDescent="0.2">
      <c r="A344" s="288" t="s">
        <v>674</v>
      </c>
      <c r="B344" s="288" t="s">
        <v>403</v>
      </c>
      <c r="C344" s="244" t="s">
        <v>467</v>
      </c>
      <c r="D344" s="244">
        <v>1</v>
      </c>
      <c r="E344" s="244">
        <v>33</v>
      </c>
      <c r="F344" s="244" t="s">
        <v>466</v>
      </c>
      <c r="G344" s="286" t="s">
        <v>466</v>
      </c>
      <c r="H344" s="286">
        <v>1</v>
      </c>
      <c r="J344" s="173"/>
      <c r="K344" s="173"/>
      <c r="L344" s="173"/>
    </row>
    <row r="345" spans="1:12" s="254" customFormat="1" ht="20.100000000000001" hidden="1" customHeight="1" x14ac:dyDescent="0.2">
      <c r="A345" s="288" t="s">
        <v>675</v>
      </c>
      <c r="B345" s="288" t="s">
        <v>403</v>
      </c>
      <c r="C345" s="244" t="s">
        <v>462</v>
      </c>
      <c r="D345" s="244">
        <v>0.6</v>
      </c>
      <c r="E345" s="244">
        <v>24</v>
      </c>
      <c r="F345" s="244" t="s">
        <v>465</v>
      </c>
      <c r="G345" s="286" t="s">
        <v>466</v>
      </c>
      <c r="H345" s="286">
        <v>1</v>
      </c>
      <c r="J345" s="173"/>
      <c r="K345" s="173"/>
      <c r="L345" s="173"/>
    </row>
    <row r="346" spans="1:12" s="254" customFormat="1" ht="20.100000000000001" hidden="1" customHeight="1" x14ac:dyDescent="0.2">
      <c r="A346" s="288" t="s">
        <v>676</v>
      </c>
      <c r="B346" s="288" t="s">
        <v>403</v>
      </c>
      <c r="C346" s="244" t="s">
        <v>462</v>
      </c>
      <c r="D346" s="244">
        <v>0.8</v>
      </c>
      <c r="E346" s="244">
        <v>49</v>
      </c>
      <c r="F346" s="244" t="s">
        <v>465</v>
      </c>
      <c r="G346" s="286" t="s">
        <v>466</v>
      </c>
      <c r="H346" s="286">
        <v>1</v>
      </c>
      <c r="J346" s="173"/>
      <c r="K346" s="173"/>
      <c r="L346" s="173"/>
    </row>
    <row r="347" spans="1:12" s="254" customFormat="1" ht="20.100000000000001" hidden="1" customHeight="1" x14ac:dyDescent="0.2">
      <c r="A347" s="288" t="s">
        <v>677</v>
      </c>
      <c r="B347" s="288" t="s">
        <v>403</v>
      </c>
      <c r="C347" s="244" t="s">
        <v>462</v>
      </c>
      <c r="D347" s="244">
        <v>0.8</v>
      </c>
      <c r="E347" s="244">
        <v>50</v>
      </c>
      <c r="F347" s="244" t="s">
        <v>465</v>
      </c>
      <c r="G347" s="286" t="s">
        <v>466</v>
      </c>
      <c r="H347" s="286">
        <v>1</v>
      </c>
      <c r="J347" s="173"/>
      <c r="K347" s="173"/>
      <c r="L347" s="173"/>
    </row>
    <row r="348" spans="1:12" s="254" customFormat="1" ht="20.100000000000001" hidden="1" customHeight="1" x14ac:dyDescent="0.2">
      <c r="A348" s="288" t="s">
        <v>678</v>
      </c>
      <c r="B348" s="288" t="s">
        <v>403</v>
      </c>
      <c r="C348" s="244" t="s">
        <v>462</v>
      </c>
      <c r="D348" s="244">
        <v>0.6</v>
      </c>
      <c r="E348" s="244">
        <v>16</v>
      </c>
      <c r="F348" s="244" t="s">
        <v>465</v>
      </c>
      <c r="G348" s="286" t="s">
        <v>466</v>
      </c>
      <c r="H348" s="286">
        <v>1</v>
      </c>
      <c r="J348" s="173"/>
      <c r="K348" s="173"/>
      <c r="L348" s="173"/>
    </row>
    <row r="349" spans="1:12" s="254" customFormat="1" ht="20.100000000000001" hidden="1" customHeight="1" x14ac:dyDescent="0.2">
      <c r="A349" s="288" t="s">
        <v>679</v>
      </c>
      <c r="B349" s="288" t="s">
        <v>403</v>
      </c>
      <c r="C349" s="244" t="s">
        <v>462</v>
      </c>
      <c r="D349" s="244">
        <v>0.8</v>
      </c>
      <c r="E349" s="244">
        <v>42</v>
      </c>
      <c r="F349" s="244" t="s">
        <v>465</v>
      </c>
      <c r="G349" s="286" t="s">
        <v>466</v>
      </c>
      <c r="H349" s="286">
        <v>1</v>
      </c>
      <c r="J349" s="173"/>
      <c r="K349" s="173"/>
      <c r="L349" s="173"/>
    </row>
    <row r="350" spans="1:12" s="254" customFormat="1" ht="20.100000000000001" hidden="1" customHeight="1" x14ac:dyDescent="0.2">
      <c r="A350" s="288" t="s">
        <v>680</v>
      </c>
      <c r="B350" s="288" t="s">
        <v>403</v>
      </c>
      <c r="C350" s="244" t="s">
        <v>462</v>
      </c>
      <c r="D350" s="244">
        <v>0.6</v>
      </c>
      <c r="E350" s="244">
        <v>41</v>
      </c>
      <c r="F350" s="244" t="s">
        <v>465</v>
      </c>
      <c r="G350" s="286" t="s">
        <v>466</v>
      </c>
      <c r="H350" s="286">
        <v>1</v>
      </c>
      <c r="J350" s="173"/>
      <c r="K350" s="173"/>
      <c r="L350" s="173"/>
    </row>
    <row r="351" spans="1:12" s="254" customFormat="1" ht="20.100000000000001" hidden="1" customHeight="1" x14ac:dyDescent="0.2">
      <c r="A351" s="288" t="s">
        <v>681</v>
      </c>
      <c r="B351" s="288" t="s">
        <v>403</v>
      </c>
      <c r="C351" s="244" t="s">
        <v>462</v>
      </c>
      <c r="D351" s="244">
        <v>0.8</v>
      </c>
      <c r="E351" s="244">
        <v>24</v>
      </c>
      <c r="F351" s="244" t="s">
        <v>465</v>
      </c>
      <c r="G351" s="286" t="s">
        <v>465</v>
      </c>
      <c r="H351" s="286">
        <v>1</v>
      </c>
      <c r="J351" s="173"/>
      <c r="K351" s="173"/>
      <c r="L351" s="173"/>
    </row>
    <row r="352" spans="1:12" s="254" customFormat="1" ht="20.100000000000001" hidden="1" customHeight="1" x14ac:dyDescent="0.2">
      <c r="A352" s="288" t="s">
        <v>682</v>
      </c>
      <c r="B352" s="288" t="s">
        <v>403</v>
      </c>
      <c r="C352" s="244" t="s">
        <v>462</v>
      </c>
      <c r="D352" s="244">
        <v>0.8</v>
      </c>
      <c r="E352" s="244">
        <v>28</v>
      </c>
      <c r="F352" s="244" t="s">
        <v>465</v>
      </c>
      <c r="G352" s="286" t="s">
        <v>465</v>
      </c>
      <c r="H352" s="286">
        <v>1</v>
      </c>
      <c r="J352" s="173"/>
      <c r="K352" s="173"/>
      <c r="L352" s="173"/>
    </row>
    <row r="353" spans="1:12" s="254" customFormat="1" ht="20.100000000000001" hidden="1" customHeight="1" x14ac:dyDescent="0.2">
      <c r="A353" s="288" t="s">
        <v>683</v>
      </c>
      <c r="B353" s="288" t="s">
        <v>403</v>
      </c>
      <c r="C353" s="244" t="s">
        <v>462</v>
      </c>
      <c r="D353" s="244">
        <v>0.8</v>
      </c>
      <c r="E353" s="244">
        <v>46</v>
      </c>
      <c r="F353" s="244" t="s">
        <v>465</v>
      </c>
      <c r="G353" s="286" t="s">
        <v>466</v>
      </c>
      <c r="H353" s="286">
        <v>1</v>
      </c>
      <c r="J353" s="173"/>
      <c r="K353" s="173"/>
      <c r="L353" s="173"/>
    </row>
    <row r="354" spans="1:12" s="254" customFormat="1" ht="20.100000000000001" hidden="1" customHeight="1" x14ac:dyDescent="0.2">
      <c r="A354" s="288" t="s">
        <v>684</v>
      </c>
      <c r="B354" s="288" t="s">
        <v>403</v>
      </c>
      <c r="C354" s="244" t="s">
        <v>462</v>
      </c>
      <c r="D354" s="244">
        <v>0.8</v>
      </c>
      <c r="E354" s="244">
        <v>15</v>
      </c>
      <c r="F354" s="244" t="s">
        <v>465</v>
      </c>
      <c r="G354" s="286" t="s">
        <v>465</v>
      </c>
      <c r="H354" s="286">
        <v>1</v>
      </c>
      <c r="J354" s="173"/>
      <c r="K354" s="173"/>
      <c r="L354" s="173"/>
    </row>
    <row r="355" spans="1:12" s="254" customFormat="1" ht="20.100000000000001" hidden="1" customHeight="1" x14ac:dyDescent="0.2">
      <c r="A355" s="288" t="s">
        <v>685</v>
      </c>
      <c r="B355" s="288" t="s">
        <v>403</v>
      </c>
      <c r="C355" s="244" t="s">
        <v>462</v>
      </c>
      <c r="D355" s="244">
        <v>0.8</v>
      </c>
      <c r="E355" s="244">
        <v>14</v>
      </c>
      <c r="F355" s="244" t="s">
        <v>465</v>
      </c>
      <c r="G355" s="286" t="s">
        <v>465</v>
      </c>
      <c r="H355" s="286">
        <v>1</v>
      </c>
      <c r="J355" s="173"/>
      <c r="K355" s="173"/>
      <c r="L355" s="173"/>
    </row>
    <row r="356" spans="1:12" s="254" customFormat="1" ht="20.100000000000001" hidden="1" customHeight="1" x14ac:dyDescent="0.2">
      <c r="A356" s="288" t="s">
        <v>686</v>
      </c>
      <c r="B356" s="288" t="s">
        <v>403</v>
      </c>
      <c r="C356" s="244" t="s">
        <v>489</v>
      </c>
      <c r="D356" s="244">
        <v>2</v>
      </c>
      <c r="E356" s="244">
        <v>23</v>
      </c>
      <c r="F356" s="244" t="s">
        <v>466</v>
      </c>
      <c r="G356" s="286" t="s">
        <v>466</v>
      </c>
      <c r="H356" s="286">
        <v>1</v>
      </c>
      <c r="J356" s="173"/>
      <c r="K356" s="173"/>
      <c r="L356" s="173"/>
    </row>
    <row r="357" spans="1:12" s="254" customFormat="1" ht="20.100000000000001" hidden="1" customHeight="1" x14ac:dyDescent="0.2">
      <c r="A357" s="288" t="s">
        <v>687</v>
      </c>
      <c r="B357" s="288" t="s">
        <v>403</v>
      </c>
      <c r="C357" s="244" t="s">
        <v>467</v>
      </c>
      <c r="D357" s="244">
        <v>1.2</v>
      </c>
      <c r="E357" s="244">
        <v>14</v>
      </c>
      <c r="F357" s="244" t="s">
        <v>465</v>
      </c>
      <c r="G357" s="286" t="s">
        <v>688</v>
      </c>
      <c r="H357" s="286">
        <v>1</v>
      </c>
      <c r="J357" s="173"/>
      <c r="K357" s="173"/>
      <c r="L357" s="173"/>
    </row>
    <row r="358" spans="1:12" s="254" customFormat="1" ht="20.100000000000001" hidden="1" customHeight="1" x14ac:dyDescent="0.2">
      <c r="A358" s="288" t="s">
        <v>689</v>
      </c>
      <c r="B358" s="288" t="s">
        <v>403</v>
      </c>
      <c r="C358" s="244" t="s">
        <v>462</v>
      </c>
      <c r="D358" s="244">
        <v>0.8</v>
      </c>
      <c r="E358" s="244">
        <v>17</v>
      </c>
      <c r="F358" s="244" t="s">
        <v>465</v>
      </c>
      <c r="G358" s="286" t="s">
        <v>466</v>
      </c>
      <c r="H358" s="286">
        <v>1</v>
      </c>
      <c r="J358" s="173"/>
      <c r="K358" s="173"/>
      <c r="L358" s="173"/>
    </row>
    <row r="359" spans="1:12" s="254" customFormat="1" ht="20.100000000000001" hidden="1" customHeight="1" x14ac:dyDescent="0.2">
      <c r="A359" s="288" t="s">
        <v>690</v>
      </c>
      <c r="B359" s="288" t="s">
        <v>403</v>
      </c>
      <c r="C359" s="244" t="s">
        <v>467</v>
      </c>
      <c r="D359" s="244">
        <v>1.2</v>
      </c>
      <c r="E359" s="244">
        <v>33</v>
      </c>
      <c r="F359" s="244" t="s">
        <v>466</v>
      </c>
      <c r="G359" s="286" t="s">
        <v>466</v>
      </c>
      <c r="H359" s="286">
        <v>1</v>
      </c>
      <c r="J359" s="173"/>
      <c r="K359" s="173"/>
      <c r="L359" s="173"/>
    </row>
    <row r="360" spans="1:12" s="254" customFormat="1" ht="20.100000000000001" hidden="1" customHeight="1" x14ac:dyDescent="0.2">
      <c r="A360" s="288" t="s">
        <v>691</v>
      </c>
      <c r="B360" s="288" t="s">
        <v>403</v>
      </c>
      <c r="C360" s="244" t="s">
        <v>462</v>
      </c>
      <c r="D360" s="244">
        <v>0.8</v>
      </c>
      <c r="E360" s="244">
        <v>14</v>
      </c>
      <c r="F360" s="244" t="s">
        <v>465</v>
      </c>
      <c r="G360" s="286" t="s">
        <v>466</v>
      </c>
      <c r="H360" s="286">
        <v>1</v>
      </c>
      <c r="J360" s="173"/>
      <c r="K360" s="173"/>
      <c r="L360" s="173"/>
    </row>
    <row r="361" spans="1:12" s="254" customFormat="1" ht="20.100000000000001" hidden="1" customHeight="1" x14ac:dyDescent="0.2">
      <c r="A361" s="288" t="s">
        <v>692</v>
      </c>
      <c r="B361" s="288" t="s">
        <v>403</v>
      </c>
      <c r="C361" s="244" t="s">
        <v>462</v>
      </c>
      <c r="D361" s="244">
        <v>0.8</v>
      </c>
      <c r="E361" s="244">
        <v>23</v>
      </c>
      <c r="F361" s="244" t="s">
        <v>465</v>
      </c>
      <c r="G361" s="286" t="s">
        <v>466</v>
      </c>
      <c r="H361" s="286">
        <v>1</v>
      </c>
      <c r="J361" s="173"/>
      <c r="K361" s="173"/>
      <c r="L361" s="173"/>
    </row>
    <row r="362" spans="1:12" s="254" customFormat="1" ht="20.100000000000001" hidden="1" customHeight="1" x14ac:dyDescent="0.2">
      <c r="A362" s="288" t="s">
        <v>693</v>
      </c>
      <c r="B362" s="288" t="s">
        <v>403</v>
      </c>
      <c r="C362" s="244" t="s">
        <v>462</v>
      </c>
      <c r="D362" s="244">
        <v>0.6</v>
      </c>
      <c r="E362" s="244">
        <v>14</v>
      </c>
      <c r="F362" s="244" t="s">
        <v>465</v>
      </c>
      <c r="G362" s="286" t="s">
        <v>465</v>
      </c>
      <c r="H362" s="286">
        <v>1</v>
      </c>
      <c r="J362" s="173"/>
      <c r="K362" s="173"/>
      <c r="L362" s="173"/>
    </row>
    <row r="363" spans="1:12" s="254" customFormat="1" ht="20.100000000000001" hidden="1" customHeight="1" x14ac:dyDescent="0.2">
      <c r="A363" s="288" t="s">
        <v>694</v>
      </c>
      <c r="B363" s="288" t="s">
        <v>403</v>
      </c>
      <c r="C363" s="244" t="s">
        <v>462</v>
      </c>
      <c r="D363" s="244">
        <v>0.6</v>
      </c>
      <c r="E363" s="244">
        <v>14</v>
      </c>
      <c r="F363" s="244" t="s">
        <v>465</v>
      </c>
      <c r="G363" s="286" t="s">
        <v>466</v>
      </c>
      <c r="H363" s="286">
        <v>1</v>
      </c>
      <c r="J363" s="173"/>
      <c r="K363" s="173"/>
      <c r="L363" s="173"/>
    </row>
    <row r="364" spans="1:12" s="254" customFormat="1" ht="20.100000000000001" hidden="1" customHeight="1" x14ac:dyDescent="0.2">
      <c r="A364" s="288" t="s">
        <v>695</v>
      </c>
      <c r="B364" s="288" t="s">
        <v>403</v>
      </c>
      <c r="C364" s="244" t="s">
        <v>462</v>
      </c>
      <c r="D364" s="244">
        <v>0.8</v>
      </c>
      <c r="E364" s="244">
        <v>18</v>
      </c>
      <c r="F364" s="244" t="s">
        <v>465</v>
      </c>
      <c r="G364" s="286" t="s">
        <v>466</v>
      </c>
      <c r="H364" s="286">
        <v>1</v>
      </c>
      <c r="J364" s="173"/>
      <c r="K364" s="173"/>
      <c r="L364" s="173"/>
    </row>
    <row r="365" spans="1:12" s="254" customFormat="1" ht="20.100000000000001" hidden="1" customHeight="1" x14ac:dyDescent="0.2">
      <c r="A365" s="288" t="s">
        <v>696</v>
      </c>
      <c r="B365" s="288" t="s">
        <v>403</v>
      </c>
      <c r="C365" s="244" t="s">
        <v>467</v>
      </c>
      <c r="D365" s="244">
        <v>1</v>
      </c>
      <c r="E365" s="244">
        <v>26</v>
      </c>
      <c r="F365" s="244" t="s">
        <v>466</v>
      </c>
      <c r="G365" s="286" t="s">
        <v>466</v>
      </c>
      <c r="H365" s="286">
        <v>1</v>
      </c>
      <c r="J365" s="173"/>
      <c r="K365" s="173"/>
      <c r="L365" s="173"/>
    </row>
    <row r="366" spans="1:12" s="254" customFormat="1" ht="20.100000000000001" hidden="1" customHeight="1" x14ac:dyDescent="0.2">
      <c r="A366" s="288" t="s">
        <v>697</v>
      </c>
      <c r="B366" s="288" t="s">
        <v>403</v>
      </c>
      <c r="C366" s="244" t="s">
        <v>462</v>
      </c>
      <c r="D366" s="244">
        <v>1</v>
      </c>
      <c r="E366" s="244">
        <v>22</v>
      </c>
      <c r="F366" s="244" t="s">
        <v>466</v>
      </c>
      <c r="G366" s="286" t="s">
        <v>466</v>
      </c>
      <c r="H366" s="286">
        <v>1</v>
      </c>
      <c r="J366" s="173"/>
      <c r="K366" s="173"/>
      <c r="L366" s="173"/>
    </row>
    <row r="367" spans="1:12" s="254" customFormat="1" ht="20.100000000000001" hidden="1" customHeight="1" x14ac:dyDescent="0.2">
      <c r="A367" s="288" t="s">
        <v>698</v>
      </c>
      <c r="B367" s="288" t="s">
        <v>403</v>
      </c>
      <c r="C367" s="244" t="s">
        <v>462</v>
      </c>
      <c r="D367" s="244">
        <v>0.8</v>
      </c>
      <c r="E367" s="244">
        <v>20</v>
      </c>
      <c r="F367" s="244" t="s">
        <v>465</v>
      </c>
      <c r="G367" s="286" t="s">
        <v>466</v>
      </c>
      <c r="H367" s="286">
        <v>1</v>
      </c>
      <c r="J367" s="173"/>
      <c r="K367" s="173"/>
      <c r="L367" s="173"/>
    </row>
    <row r="368" spans="1:12" s="254" customFormat="1" ht="20.100000000000001" hidden="1" customHeight="1" x14ac:dyDescent="0.2">
      <c r="A368" s="288" t="s">
        <v>699</v>
      </c>
      <c r="B368" s="288" t="s">
        <v>403</v>
      </c>
      <c r="C368" s="244" t="s">
        <v>462</v>
      </c>
      <c r="D368" s="244">
        <v>0.8</v>
      </c>
      <c r="E368" s="244">
        <v>29</v>
      </c>
      <c r="F368" s="244" t="s">
        <v>465</v>
      </c>
      <c r="G368" s="286" t="s">
        <v>466</v>
      </c>
      <c r="H368" s="286">
        <v>1</v>
      </c>
      <c r="J368" s="173"/>
      <c r="K368" s="173"/>
      <c r="L368" s="173"/>
    </row>
    <row r="369" spans="1:12" s="254" customFormat="1" ht="20.100000000000001" hidden="1" customHeight="1" x14ac:dyDescent="0.2">
      <c r="A369" s="288" t="s">
        <v>700</v>
      </c>
      <c r="B369" s="288" t="s">
        <v>403</v>
      </c>
      <c r="C369" s="244" t="s">
        <v>462</v>
      </c>
      <c r="D369" s="244">
        <v>0.8</v>
      </c>
      <c r="E369" s="244">
        <v>16</v>
      </c>
      <c r="F369" s="244" t="s">
        <v>465</v>
      </c>
      <c r="G369" s="286" t="s">
        <v>466</v>
      </c>
      <c r="H369" s="286">
        <v>1</v>
      </c>
      <c r="J369" s="173"/>
      <c r="K369" s="173"/>
      <c r="L369" s="173"/>
    </row>
    <row r="370" spans="1:12" s="254" customFormat="1" ht="20.100000000000001" hidden="1" customHeight="1" x14ac:dyDescent="0.2">
      <c r="A370" s="288" t="s">
        <v>701</v>
      </c>
      <c r="B370" s="288" t="s">
        <v>403</v>
      </c>
      <c r="C370" s="244" t="s">
        <v>471</v>
      </c>
      <c r="D370" s="244" t="s">
        <v>475</v>
      </c>
      <c r="E370" s="244">
        <v>53</v>
      </c>
      <c r="F370" s="244" t="s">
        <v>466</v>
      </c>
      <c r="G370" s="286" t="s">
        <v>466</v>
      </c>
      <c r="H370" s="286">
        <v>1</v>
      </c>
      <c r="J370" s="173"/>
      <c r="K370" s="173"/>
      <c r="L370" s="173"/>
    </row>
    <row r="371" spans="1:12" s="254" customFormat="1" ht="20.100000000000001" hidden="1" customHeight="1" x14ac:dyDescent="0.2">
      <c r="A371" s="288" t="s">
        <v>702</v>
      </c>
      <c r="B371" s="288" t="s">
        <v>403</v>
      </c>
      <c r="C371" s="244" t="s">
        <v>462</v>
      </c>
      <c r="D371" s="244">
        <v>0.8</v>
      </c>
      <c r="E371" s="244">
        <v>21</v>
      </c>
      <c r="F371" s="244" t="s">
        <v>465</v>
      </c>
      <c r="G371" s="286" t="s">
        <v>466</v>
      </c>
      <c r="H371" s="286">
        <v>1</v>
      </c>
      <c r="J371" s="173"/>
      <c r="K371" s="173"/>
      <c r="L371" s="173"/>
    </row>
    <row r="372" spans="1:12" s="254" customFormat="1" ht="20.100000000000001" hidden="1" customHeight="1" x14ac:dyDescent="0.2">
      <c r="A372" s="288" t="s">
        <v>703</v>
      </c>
      <c r="B372" s="288" t="s">
        <v>403</v>
      </c>
      <c r="C372" s="244" t="s">
        <v>462</v>
      </c>
      <c r="D372" s="244">
        <v>1</v>
      </c>
      <c r="E372" s="244">
        <v>20</v>
      </c>
      <c r="F372" s="244" t="s">
        <v>465</v>
      </c>
      <c r="G372" s="286" t="s">
        <v>466</v>
      </c>
      <c r="H372" s="286">
        <v>1</v>
      </c>
      <c r="J372" s="173"/>
      <c r="K372" s="173"/>
      <c r="L372" s="173"/>
    </row>
    <row r="373" spans="1:12" s="254" customFormat="1" ht="20.100000000000001" hidden="1" customHeight="1" x14ac:dyDescent="0.2">
      <c r="A373" s="288" t="s">
        <v>704</v>
      </c>
      <c r="B373" s="288" t="s">
        <v>403</v>
      </c>
      <c r="C373" s="244" t="s">
        <v>471</v>
      </c>
      <c r="D373" s="244" t="s">
        <v>473</v>
      </c>
      <c r="E373" s="244">
        <v>78</v>
      </c>
      <c r="F373" s="244" t="s">
        <v>466</v>
      </c>
      <c r="G373" s="286" t="s">
        <v>466</v>
      </c>
      <c r="H373" s="286">
        <v>1</v>
      </c>
      <c r="J373" s="173"/>
      <c r="K373" s="173"/>
      <c r="L373" s="173"/>
    </row>
    <row r="374" spans="1:12" s="254" customFormat="1" ht="20.100000000000001" hidden="1" customHeight="1" x14ac:dyDescent="0.2">
      <c r="A374" s="288" t="s">
        <v>705</v>
      </c>
      <c r="B374" s="288" t="s">
        <v>403</v>
      </c>
      <c r="C374" s="244" t="s">
        <v>462</v>
      </c>
      <c r="D374" s="244">
        <v>1</v>
      </c>
      <c r="E374" s="244">
        <v>30</v>
      </c>
      <c r="F374" s="244" t="s">
        <v>465</v>
      </c>
      <c r="G374" s="286" t="s">
        <v>466</v>
      </c>
      <c r="H374" s="286">
        <v>1</v>
      </c>
      <c r="J374" s="173"/>
      <c r="K374" s="173"/>
      <c r="L374" s="173"/>
    </row>
    <row r="375" spans="1:12" s="254" customFormat="1" ht="20.100000000000001" hidden="1" customHeight="1" x14ac:dyDescent="0.2">
      <c r="A375" s="288" t="s">
        <v>706</v>
      </c>
      <c r="B375" s="288" t="s">
        <v>403</v>
      </c>
      <c r="C375" s="244" t="s">
        <v>462</v>
      </c>
      <c r="D375" s="244">
        <v>1</v>
      </c>
      <c r="E375" s="244">
        <v>30</v>
      </c>
      <c r="F375" s="244" t="s">
        <v>465</v>
      </c>
      <c r="G375" s="286" t="s">
        <v>466</v>
      </c>
      <c r="H375" s="286">
        <v>1</v>
      </c>
      <c r="J375" s="173"/>
      <c r="K375" s="173"/>
      <c r="L375" s="173"/>
    </row>
    <row r="376" spans="1:12" s="254" customFormat="1" ht="20.100000000000001" hidden="1" customHeight="1" x14ac:dyDescent="0.2">
      <c r="A376" s="288" t="s">
        <v>707</v>
      </c>
      <c r="B376" s="288" t="s">
        <v>403</v>
      </c>
      <c r="C376" s="244" t="s">
        <v>462</v>
      </c>
      <c r="D376" s="244">
        <v>1</v>
      </c>
      <c r="E376" s="244">
        <v>49</v>
      </c>
      <c r="F376" s="244" t="s">
        <v>466</v>
      </c>
      <c r="G376" s="286" t="s">
        <v>466</v>
      </c>
      <c r="H376" s="286">
        <v>1</v>
      </c>
      <c r="J376" s="173"/>
      <c r="K376" s="173"/>
      <c r="L376" s="173"/>
    </row>
    <row r="377" spans="1:12" s="254" customFormat="1" ht="20.100000000000001" hidden="1" customHeight="1" x14ac:dyDescent="0.2">
      <c r="A377" s="288" t="s">
        <v>708</v>
      </c>
      <c r="B377" s="288" t="s">
        <v>403</v>
      </c>
      <c r="C377" s="244" t="s">
        <v>462</v>
      </c>
      <c r="D377" s="244">
        <v>1</v>
      </c>
      <c r="E377" s="244">
        <v>23</v>
      </c>
      <c r="F377" s="244" t="s">
        <v>465</v>
      </c>
      <c r="G377" s="286" t="s">
        <v>466</v>
      </c>
      <c r="H377" s="286">
        <v>1</v>
      </c>
      <c r="J377" s="173"/>
      <c r="K377" s="173"/>
      <c r="L377" s="173"/>
    </row>
    <row r="378" spans="1:12" s="254" customFormat="1" ht="20.100000000000001" hidden="1" customHeight="1" x14ac:dyDescent="0.2">
      <c r="A378" s="288" t="s">
        <v>709</v>
      </c>
      <c r="B378" s="288" t="s">
        <v>403</v>
      </c>
      <c r="C378" s="244" t="s">
        <v>462</v>
      </c>
      <c r="D378" s="244">
        <v>0.8</v>
      </c>
      <c r="E378" s="244">
        <v>36</v>
      </c>
      <c r="F378" s="244" t="s">
        <v>465</v>
      </c>
      <c r="G378" s="286" t="s">
        <v>466</v>
      </c>
      <c r="H378" s="286">
        <v>1</v>
      </c>
      <c r="J378" s="173"/>
      <c r="K378" s="173"/>
      <c r="L378" s="173"/>
    </row>
    <row r="379" spans="1:12" s="254" customFormat="1" ht="20.100000000000001" hidden="1" customHeight="1" x14ac:dyDescent="0.2">
      <c r="A379" s="288" t="s">
        <v>710</v>
      </c>
      <c r="B379" s="288" t="s">
        <v>403</v>
      </c>
      <c r="C379" s="244" t="s">
        <v>462</v>
      </c>
      <c r="D379" s="244">
        <v>0.8</v>
      </c>
      <c r="E379" s="244">
        <v>20</v>
      </c>
      <c r="F379" s="244" t="s">
        <v>465</v>
      </c>
      <c r="G379" s="286" t="s">
        <v>466</v>
      </c>
      <c r="H379" s="286">
        <v>1</v>
      </c>
      <c r="J379" s="173"/>
      <c r="K379" s="173"/>
      <c r="L379" s="173"/>
    </row>
    <row r="380" spans="1:12" s="254" customFormat="1" ht="20.100000000000001" hidden="1" customHeight="1" x14ac:dyDescent="0.2">
      <c r="A380" s="288" t="s">
        <v>711</v>
      </c>
      <c r="B380" s="288" t="s">
        <v>403</v>
      </c>
      <c r="C380" s="244" t="s">
        <v>462</v>
      </c>
      <c r="D380" s="244">
        <v>0.4</v>
      </c>
      <c r="E380" s="244">
        <v>24</v>
      </c>
      <c r="F380" s="244" t="s">
        <v>465</v>
      </c>
      <c r="G380" s="286" t="s">
        <v>466</v>
      </c>
      <c r="H380" s="286">
        <v>1</v>
      </c>
      <c r="J380" s="173"/>
      <c r="K380" s="173"/>
      <c r="L380" s="173"/>
    </row>
    <row r="381" spans="1:12" s="254" customFormat="1" ht="20.100000000000001" hidden="1" customHeight="1" x14ac:dyDescent="0.2">
      <c r="A381" s="288" t="s">
        <v>712</v>
      </c>
      <c r="B381" s="288" t="s">
        <v>403</v>
      </c>
      <c r="C381" s="244" t="s">
        <v>462</v>
      </c>
      <c r="D381" s="244">
        <v>0.6</v>
      </c>
      <c r="E381" s="244">
        <v>24</v>
      </c>
      <c r="F381" s="244" t="s">
        <v>466</v>
      </c>
      <c r="G381" s="286" t="s">
        <v>466</v>
      </c>
      <c r="H381" s="286">
        <v>1</v>
      </c>
      <c r="J381" s="173"/>
      <c r="K381" s="173"/>
      <c r="L381" s="173"/>
    </row>
    <row r="382" spans="1:12" s="254" customFormat="1" ht="20.100000000000001" hidden="1" customHeight="1" x14ac:dyDescent="0.2">
      <c r="A382" s="288" t="s">
        <v>713</v>
      </c>
      <c r="B382" s="288" t="s">
        <v>403</v>
      </c>
      <c r="C382" s="244" t="s">
        <v>462</v>
      </c>
      <c r="D382" s="244">
        <v>0.4</v>
      </c>
      <c r="E382" s="244">
        <v>18</v>
      </c>
      <c r="F382" s="244" t="s">
        <v>465</v>
      </c>
      <c r="G382" s="286" t="s">
        <v>466</v>
      </c>
      <c r="H382" s="286">
        <v>1</v>
      </c>
      <c r="J382" s="173"/>
      <c r="K382" s="173"/>
      <c r="L382" s="173"/>
    </row>
    <row r="383" spans="1:12" s="254" customFormat="1" ht="20.100000000000001" hidden="1" customHeight="1" x14ac:dyDescent="0.2">
      <c r="A383" s="288" t="s">
        <v>714</v>
      </c>
      <c r="B383" s="288" t="s">
        <v>403</v>
      </c>
      <c r="C383" s="244" t="s">
        <v>462</v>
      </c>
      <c r="D383" s="244">
        <v>0.6</v>
      </c>
      <c r="E383" s="244">
        <v>16</v>
      </c>
      <c r="F383" s="244" t="s">
        <v>465</v>
      </c>
      <c r="G383" s="286" t="s">
        <v>466</v>
      </c>
      <c r="H383" s="286">
        <v>1</v>
      </c>
      <c r="J383" s="173"/>
      <c r="K383" s="173"/>
      <c r="L383" s="173"/>
    </row>
    <row r="384" spans="1:12" s="254" customFormat="1" ht="20.100000000000001" hidden="1" customHeight="1" x14ac:dyDescent="0.2">
      <c r="A384" s="288" t="s">
        <v>715</v>
      </c>
      <c r="B384" s="288" t="s">
        <v>403</v>
      </c>
      <c r="C384" s="244" t="s">
        <v>462</v>
      </c>
      <c r="D384" s="244">
        <v>0.8</v>
      </c>
      <c r="E384" s="244">
        <v>27</v>
      </c>
      <c r="F384" s="244" t="s">
        <v>465</v>
      </c>
      <c r="G384" s="286" t="s">
        <v>466</v>
      </c>
      <c r="H384" s="286">
        <v>1</v>
      </c>
      <c r="J384" s="173"/>
      <c r="K384" s="173"/>
      <c r="L384" s="173"/>
    </row>
    <row r="385" spans="1:12" s="254" customFormat="1" ht="20.100000000000001" hidden="1" customHeight="1" x14ac:dyDescent="0.2">
      <c r="A385" s="288" t="s">
        <v>716</v>
      </c>
      <c r="B385" s="288" t="s">
        <v>403</v>
      </c>
      <c r="C385" s="244" t="s">
        <v>462</v>
      </c>
      <c r="D385" s="244">
        <v>0.6</v>
      </c>
      <c r="E385" s="244">
        <v>33</v>
      </c>
      <c r="F385" s="244" t="s">
        <v>465</v>
      </c>
      <c r="G385" s="286" t="s">
        <v>466</v>
      </c>
      <c r="H385" s="286">
        <v>1</v>
      </c>
      <c r="J385" s="173"/>
      <c r="K385" s="173"/>
      <c r="L385" s="173"/>
    </row>
    <row r="386" spans="1:12" s="254" customFormat="1" ht="20.100000000000001" hidden="1" customHeight="1" x14ac:dyDescent="0.2">
      <c r="A386" s="288" t="s">
        <v>717</v>
      </c>
      <c r="B386" s="288" t="s">
        <v>403</v>
      </c>
      <c r="C386" s="244" t="s">
        <v>462</v>
      </c>
      <c r="D386" s="244">
        <v>0.6</v>
      </c>
      <c r="E386" s="244">
        <v>30</v>
      </c>
      <c r="F386" s="244" t="s">
        <v>465</v>
      </c>
      <c r="G386" s="286" t="s">
        <v>466</v>
      </c>
      <c r="H386" s="286">
        <v>1</v>
      </c>
      <c r="J386" s="173"/>
      <c r="K386" s="173"/>
      <c r="L386" s="173"/>
    </row>
    <row r="387" spans="1:12" s="254" customFormat="1" ht="20.100000000000001" hidden="1" customHeight="1" x14ac:dyDescent="0.2">
      <c r="A387" s="288" t="s">
        <v>718</v>
      </c>
      <c r="B387" s="288" t="s">
        <v>403</v>
      </c>
      <c r="C387" s="244" t="s">
        <v>462</v>
      </c>
      <c r="D387" s="244">
        <v>1.2</v>
      </c>
      <c r="E387" s="244">
        <v>28</v>
      </c>
      <c r="F387" s="244" t="s">
        <v>465</v>
      </c>
      <c r="G387" s="286" t="s">
        <v>466</v>
      </c>
      <c r="H387" s="286">
        <v>1</v>
      </c>
      <c r="J387" s="173"/>
      <c r="K387" s="173"/>
      <c r="L387" s="173"/>
    </row>
    <row r="388" spans="1:12" s="254" customFormat="1" ht="20.100000000000001" hidden="1" customHeight="1" x14ac:dyDescent="0.2">
      <c r="A388" s="288" t="s">
        <v>719</v>
      </c>
      <c r="B388" s="288" t="s">
        <v>403</v>
      </c>
      <c r="C388" s="244" t="s">
        <v>462</v>
      </c>
      <c r="D388" s="244">
        <v>0.8</v>
      </c>
      <c r="E388" s="244">
        <v>14</v>
      </c>
      <c r="F388" s="244" t="s">
        <v>465</v>
      </c>
      <c r="G388" s="286" t="s">
        <v>466</v>
      </c>
      <c r="H388" s="286">
        <v>1</v>
      </c>
      <c r="J388" s="173"/>
      <c r="K388" s="173"/>
      <c r="L388" s="173"/>
    </row>
    <row r="389" spans="1:12" s="254" customFormat="1" ht="20.100000000000001" hidden="1" customHeight="1" x14ac:dyDescent="0.2">
      <c r="A389" s="288" t="s">
        <v>720</v>
      </c>
      <c r="B389" s="288" t="s">
        <v>403</v>
      </c>
      <c r="C389" s="244" t="s">
        <v>462</v>
      </c>
      <c r="D389" s="244">
        <v>0.8</v>
      </c>
      <c r="E389" s="244">
        <v>16</v>
      </c>
      <c r="F389" s="244" t="s">
        <v>465</v>
      </c>
      <c r="G389" s="286" t="s">
        <v>466</v>
      </c>
      <c r="H389" s="286">
        <v>1</v>
      </c>
      <c r="J389" s="173"/>
      <c r="K389" s="173"/>
      <c r="L389" s="173"/>
    </row>
    <row r="390" spans="1:12" s="254" customFormat="1" ht="20.100000000000001" hidden="1" customHeight="1" x14ac:dyDescent="0.2">
      <c r="A390" s="288" t="s">
        <v>721</v>
      </c>
      <c r="B390" s="288" t="s">
        <v>403</v>
      </c>
      <c r="C390" s="244" t="s">
        <v>462</v>
      </c>
      <c r="D390" s="244">
        <v>1</v>
      </c>
      <c r="E390" s="244">
        <v>28</v>
      </c>
      <c r="F390" s="244" t="s">
        <v>465</v>
      </c>
      <c r="G390" s="286" t="s">
        <v>466</v>
      </c>
      <c r="H390" s="286">
        <v>1</v>
      </c>
      <c r="J390" s="173"/>
      <c r="K390" s="173"/>
      <c r="L390" s="173"/>
    </row>
    <row r="391" spans="1:12" s="254" customFormat="1" ht="20.100000000000001" hidden="1" customHeight="1" x14ac:dyDescent="0.2">
      <c r="A391" s="288" t="s">
        <v>722</v>
      </c>
      <c r="B391" s="288" t="s">
        <v>403</v>
      </c>
      <c r="C391" s="244" t="s">
        <v>462</v>
      </c>
      <c r="D391" s="244">
        <v>0.6</v>
      </c>
      <c r="E391" s="244">
        <v>27</v>
      </c>
      <c r="F391" s="244" t="s">
        <v>465</v>
      </c>
      <c r="G391" s="286" t="s">
        <v>466</v>
      </c>
      <c r="H391" s="286">
        <v>1</v>
      </c>
      <c r="J391" s="173"/>
      <c r="K391" s="173"/>
      <c r="L391" s="173"/>
    </row>
    <row r="392" spans="1:12" s="254" customFormat="1" ht="20.100000000000001" hidden="1" customHeight="1" x14ac:dyDescent="0.2">
      <c r="A392" s="288" t="s">
        <v>723</v>
      </c>
      <c r="B392" s="288" t="s">
        <v>403</v>
      </c>
      <c r="C392" s="244" t="s">
        <v>462</v>
      </c>
      <c r="D392" s="244">
        <v>0.8</v>
      </c>
      <c r="E392" s="244">
        <v>24</v>
      </c>
      <c r="F392" s="244" t="s">
        <v>466</v>
      </c>
      <c r="G392" s="286" t="s">
        <v>466</v>
      </c>
      <c r="H392" s="286">
        <v>1</v>
      </c>
      <c r="J392" s="173"/>
      <c r="K392" s="173"/>
      <c r="L392" s="173"/>
    </row>
    <row r="393" spans="1:12" s="254" customFormat="1" ht="20.100000000000001" hidden="1" customHeight="1" x14ac:dyDescent="0.2">
      <c r="A393" s="288" t="s">
        <v>724</v>
      </c>
      <c r="B393" s="288" t="s">
        <v>403</v>
      </c>
      <c r="C393" s="244" t="s">
        <v>462</v>
      </c>
      <c r="D393" s="244">
        <v>0.8</v>
      </c>
      <c r="E393" s="244">
        <v>28</v>
      </c>
      <c r="F393" s="244" t="s">
        <v>466</v>
      </c>
      <c r="G393" s="286" t="s">
        <v>466</v>
      </c>
      <c r="H393" s="286">
        <v>1</v>
      </c>
      <c r="J393" s="173"/>
      <c r="K393" s="173"/>
      <c r="L393" s="173"/>
    </row>
    <row r="394" spans="1:12" s="254" customFormat="1" ht="20.100000000000001" hidden="1" customHeight="1" x14ac:dyDescent="0.2">
      <c r="A394" s="288" t="s">
        <v>725</v>
      </c>
      <c r="B394" s="288" t="s">
        <v>403</v>
      </c>
      <c r="C394" s="244" t="s">
        <v>462</v>
      </c>
      <c r="D394" s="244">
        <v>0.8</v>
      </c>
      <c r="E394" s="244">
        <v>17</v>
      </c>
      <c r="F394" s="244" t="s">
        <v>465</v>
      </c>
      <c r="G394" s="286" t="s">
        <v>466</v>
      </c>
      <c r="H394" s="286">
        <v>1</v>
      </c>
      <c r="J394" s="173"/>
      <c r="K394" s="173"/>
      <c r="L394" s="173"/>
    </row>
    <row r="395" spans="1:12" s="254" customFormat="1" ht="20.100000000000001" hidden="1" customHeight="1" x14ac:dyDescent="0.2">
      <c r="A395" s="288" t="s">
        <v>726</v>
      </c>
      <c r="B395" s="288" t="s">
        <v>403</v>
      </c>
      <c r="C395" s="244" t="s">
        <v>462</v>
      </c>
      <c r="D395" s="244">
        <v>0.8</v>
      </c>
      <c r="E395" s="244">
        <v>26</v>
      </c>
      <c r="F395" s="244" t="s">
        <v>465</v>
      </c>
      <c r="G395" s="286" t="s">
        <v>465</v>
      </c>
      <c r="H395" s="286">
        <v>1</v>
      </c>
      <c r="J395" s="173"/>
      <c r="K395" s="173"/>
      <c r="L395" s="173"/>
    </row>
    <row r="396" spans="1:12" s="254" customFormat="1" ht="20.100000000000001" hidden="1" customHeight="1" x14ac:dyDescent="0.2">
      <c r="A396" s="288" t="s">
        <v>727</v>
      </c>
      <c r="B396" s="288" t="s">
        <v>403</v>
      </c>
      <c r="C396" s="244" t="s">
        <v>471</v>
      </c>
      <c r="D396" s="244" t="s">
        <v>728</v>
      </c>
      <c r="E396" s="244">
        <v>40</v>
      </c>
      <c r="F396" s="244" t="s">
        <v>466</v>
      </c>
      <c r="G396" s="286" t="s">
        <v>466</v>
      </c>
      <c r="H396" s="286">
        <v>1</v>
      </c>
      <c r="J396" s="173"/>
      <c r="K396" s="173"/>
      <c r="L396" s="173"/>
    </row>
    <row r="397" spans="1:12" s="254" customFormat="1" ht="20.100000000000001" hidden="1" customHeight="1" x14ac:dyDescent="0.2">
      <c r="A397" s="288" t="s">
        <v>729</v>
      </c>
      <c r="B397" s="288" t="s">
        <v>403</v>
      </c>
      <c r="C397" s="244" t="s">
        <v>471</v>
      </c>
      <c r="D397" s="244" t="s">
        <v>730</v>
      </c>
      <c r="E397" s="244">
        <v>51</v>
      </c>
      <c r="F397" s="244" t="s">
        <v>466</v>
      </c>
      <c r="G397" s="286" t="s">
        <v>466</v>
      </c>
      <c r="H397" s="286">
        <v>1</v>
      </c>
      <c r="J397" s="173"/>
      <c r="K397" s="173"/>
      <c r="L397" s="173"/>
    </row>
    <row r="398" spans="1:12" s="254" customFormat="1" ht="20.100000000000001" hidden="1" customHeight="1" x14ac:dyDescent="0.2">
      <c r="A398" s="288" t="s">
        <v>731</v>
      </c>
      <c r="B398" s="288" t="s">
        <v>403</v>
      </c>
      <c r="C398" s="244" t="s">
        <v>462</v>
      </c>
      <c r="D398" s="244">
        <v>0.6</v>
      </c>
      <c r="E398" s="244">
        <v>29</v>
      </c>
      <c r="F398" s="244" t="s">
        <v>465</v>
      </c>
      <c r="G398" s="286" t="s">
        <v>466</v>
      </c>
      <c r="H398" s="286">
        <v>1</v>
      </c>
      <c r="J398" s="173"/>
      <c r="K398" s="173"/>
      <c r="L398" s="173"/>
    </row>
    <row r="399" spans="1:12" s="254" customFormat="1" ht="20.100000000000001" hidden="1" customHeight="1" x14ac:dyDescent="0.2">
      <c r="A399" s="288" t="s">
        <v>732</v>
      </c>
      <c r="B399" s="288" t="s">
        <v>403</v>
      </c>
      <c r="C399" s="244" t="s">
        <v>462</v>
      </c>
      <c r="D399" s="244">
        <v>0.8</v>
      </c>
      <c r="E399" s="244">
        <v>30</v>
      </c>
      <c r="F399" s="244" t="s">
        <v>465</v>
      </c>
      <c r="G399" s="286" t="s">
        <v>466</v>
      </c>
      <c r="H399" s="286">
        <v>1</v>
      </c>
      <c r="J399" s="173"/>
      <c r="K399" s="173"/>
      <c r="L399" s="173"/>
    </row>
    <row r="400" spans="1:12" s="254" customFormat="1" ht="20.100000000000001" hidden="1" customHeight="1" x14ac:dyDescent="0.2">
      <c r="A400" s="288" t="s">
        <v>733</v>
      </c>
      <c r="B400" s="288" t="s">
        <v>403</v>
      </c>
      <c r="C400" s="244" t="s">
        <v>462</v>
      </c>
      <c r="D400" s="244">
        <v>0.6</v>
      </c>
      <c r="E400" s="244">
        <v>15</v>
      </c>
      <c r="F400" s="244" t="s">
        <v>465</v>
      </c>
      <c r="G400" s="286" t="s">
        <v>466</v>
      </c>
      <c r="H400" s="286">
        <v>1</v>
      </c>
      <c r="J400" s="173"/>
      <c r="K400" s="173"/>
      <c r="L400" s="173"/>
    </row>
    <row r="401" spans="1:12" s="254" customFormat="1" ht="20.100000000000001" hidden="1" customHeight="1" x14ac:dyDescent="0.2">
      <c r="A401" s="288" t="s">
        <v>734</v>
      </c>
      <c r="B401" s="288" t="s">
        <v>403</v>
      </c>
      <c r="C401" s="244" t="s">
        <v>462</v>
      </c>
      <c r="D401" s="244">
        <v>1</v>
      </c>
      <c r="E401" s="244">
        <v>33</v>
      </c>
      <c r="F401" s="244" t="s">
        <v>465</v>
      </c>
      <c r="G401" s="286" t="s">
        <v>466</v>
      </c>
      <c r="H401" s="286">
        <v>1</v>
      </c>
      <c r="J401" s="173"/>
      <c r="K401" s="173"/>
      <c r="L401" s="173"/>
    </row>
    <row r="402" spans="1:12" s="254" customFormat="1" ht="20.100000000000001" hidden="1" customHeight="1" x14ac:dyDescent="0.2">
      <c r="A402" s="288" t="s">
        <v>735</v>
      </c>
      <c r="B402" s="288" t="s">
        <v>403</v>
      </c>
      <c r="C402" s="244" t="s">
        <v>462</v>
      </c>
      <c r="D402" s="244">
        <v>0.8</v>
      </c>
      <c r="E402" s="244">
        <v>41</v>
      </c>
      <c r="F402" s="244" t="s">
        <v>465</v>
      </c>
      <c r="G402" s="286" t="s">
        <v>466</v>
      </c>
      <c r="H402" s="286">
        <v>1</v>
      </c>
      <c r="J402" s="173"/>
      <c r="K402" s="173"/>
      <c r="L402" s="173"/>
    </row>
    <row r="403" spans="1:12" s="254" customFormat="1" ht="20.100000000000001" hidden="1" customHeight="1" x14ac:dyDescent="0.2">
      <c r="A403" s="288" t="s">
        <v>736</v>
      </c>
      <c r="B403" s="288" t="s">
        <v>403</v>
      </c>
      <c r="C403" s="244" t="s">
        <v>462</v>
      </c>
      <c r="D403" s="244">
        <v>0.8</v>
      </c>
      <c r="E403" s="244">
        <v>18</v>
      </c>
      <c r="F403" s="244" t="s">
        <v>465</v>
      </c>
      <c r="G403" s="286" t="s">
        <v>466</v>
      </c>
      <c r="H403" s="286">
        <v>1</v>
      </c>
      <c r="J403" s="173"/>
      <c r="K403" s="173"/>
      <c r="L403" s="173"/>
    </row>
    <row r="404" spans="1:12" s="254" customFormat="1" ht="20.100000000000001" hidden="1" customHeight="1" x14ac:dyDescent="0.2">
      <c r="A404" s="288" t="s">
        <v>737</v>
      </c>
      <c r="B404" s="288" t="s">
        <v>403</v>
      </c>
      <c r="C404" s="244" t="s">
        <v>462</v>
      </c>
      <c r="D404" s="244">
        <v>1</v>
      </c>
      <c r="E404" s="244">
        <v>25</v>
      </c>
      <c r="F404" s="244" t="s">
        <v>465</v>
      </c>
      <c r="G404" s="286" t="s">
        <v>466</v>
      </c>
      <c r="H404" s="286">
        <v>1</v>
      </c>
      <c r="J404" s="173"/>
      <c r="K404" s="173"/>
      <c r="L404" s="173"/>
    </row>
    <row r="405" spans="1:12" s="254" customFormat="1" ht="20.100000000000001" hidden="1" customHeight="1" x14ac:dyDescent="0.2">
      <c r="A405" s="288" t="s">
        <v>738</v>
      </c>
      <c r="B405" s="288" t="s">
        <v>403</v>
      </c>
      <c r="C405" s="244" t="s">
        <v>462</v>
      </c>
      <c r="D405" s="244">
        <v>0.8</v>
      </c>
      <c r="E405" s="244">
        <v>22</v>
      </c>
      <c r="F405" s="244" t="s">
        <v>465</v>
      </c>
      <c r="G405" s="286" t="s">
        <v>466</v>
      </c>
      <c r="H405" s="286">
        <v>1</v>
      </c>
      <c r="J405" s="173"/>
      <c r="K405" s="173"/>
      <c r="L405" s="173"/>
    </row>
    <row r="406" spans="1:12" s="254" customFormat="1" ht="20.100000000000001" hidden="1" customHeight="1" x14ac:dyDescent="0.2">
      <c r="A406" s="288" t="s">
        <v>739</v>
      </c>
      <c r="B406" s="288" t="s">
        <v>403</v>
      </c>
      <c r="C406" s="244" t="s">
        <v>462</v>
      </c>
      <c r="D406" s="244">
        <v>0.8</v>
      </c>
      <c r="E406" s="244">
        <v>18</v>
      </c>
      <c r="F406" s="244" t="s">
        <v>465</v>
      </c>
      <c r="G406" s="286" t="s">
        <v>466</v>
      </c>
      <c r="H406" s="286">
        <v>1</v>
      </c>
      <c r="J406" s="173"/>
      <c r="K406" s="173"/>
      <c r="L406" s="173"/>
    </row>
    <row r="407" spans="1:12" s="254" customFormat="1" ht="20.100000000000001" hidden="1" customHeight="1" x14ac:dyDescent="0.2">
      <c r="A407" s="288" t="s">
        <v>740</v>
      </c>
      <c r="B407" s="288" t="s">
        <v>403</v>
      </c>
      <c r="C407" s="244" t="s">
        <v>462</v>
      </c>
      <c r="D407" s="244">
        <v>0.8</v>
      </c>
      <c r="E407" s="244">
        <v>18</v>
      </c>
      <c r="F407" s="244" t="s">
        <v>465</v>
      </c>
      <c r="G407" s="286" t="s">
        <v>465</v>
      </c>
      <c r="H407" s="286">
        <v>1</v>
      </c>
      <c r="J407" s="173"/>
      <c r="K407" s="173"/>
      <c r="L407" s="173"/>
    </row>
    <row r="408" spans="1:12" s="254" customFormat="1" ht="20.100000000000001" hidden="1" customHeight="1" x14ac:dyDescent="0.2">
      <c r="A408" s="288" t="s">
        <v>741</v>
      </c>
      <c r="B408" s="288" t="s">
        <v>403</v>
      </c>
      <c r="C408" s="244" t="s">
        <v>462</v>
      </c>
      <c r="D408" s="244">
        <v>0.8</v>
      </c>
      <c r="E408" s="244">
        <v>45</v>
      </c>
      <c r="F408" s="244" t="s">
        <v>465</v>
      </c>
      <c r="G408" s="286" t="s">
        <v>466</v>
      </c>
      <c r="H408" s="286">
        <v>1</v>
      </c>
      <c r="J408" s="173"/>
      <c r="K408" s="173"/>
      <c r="L408" s="173"/>
    </row>
    <row r="409" spans="1:12" s="254" customFormat="1" ht="20.100000000000001" hidden="1" customHeight="1" x14ac:dyDescent="0.2">
      <c r="A409" s="288" t="s">
        <v>742</v>
      </c>
      <c r="B409" s="288" t="s">
        <v>403</v>
      </c>
      <c r="C409" s="244" t="s">
        <v>462</v>
      </c>
      <c r="D409" s="244">
        <v>0.8</v>
      </c>
      <c r="E409" s="244">
        <v>25</v>
      </c>
      <c r="F409" s="244" t="s">
        <v>465</v>
      </c>
      <c r="G409" s="286" t="s">
        <v>466</v>
      </c>
      <c r="H409" s="286">
        <v>1</v>
      </c>
      <c r="J409" s="173"/>
      <c r="K409" s="173"/>
      <c r="L409" s="173"/>
    </row>
    <row r="410" spans="1:12" s="254" customFormat="1" ht="20.100000000000001" hidden="1" customHeight="1" x14ac:dyDescent="0.2">
      <c r="A410" s="288" t="s">
        <v>743</v>
      </c>
      <c r="B410" s="288" t="s">
        <v>403</v>
      </c>
      <c r="C410" s="244" t="s">
        <v>462</v>
      </c>
      <c r="D410" s="244">
        <v>0.8</v>
      </c>
      <c r="E410" s="244">
        <v>23</v>
      </c>
      <c r="F410" s="244" t="s">
        <v>465</v>
      </c>
      <c r="G410" s="286" t="s">
        <v>466</v>
      </c>
      <c r="H410" s="286">
        <v>1</v>
      </c>
      <c r="J410" s="173"/>
      <c r="K410" s="173"/>
      <c r="L410" s="173"/>
    </row>
    <row r="411" spans="1:12" s="254" customFormat="1" ht="20.100000000000001" hidden="1" customHeight="1" x14ac:dyDescent="0.2">
      <c r="A411" s="288" t="s">
        <v>744</v>
      </c>
      <c r="B411" s="288" t="s">
        <v>403</v>
      </c>
      <c r="C411" s="244" t="s">
        <v>462</v>
      </c>
      <c r="D411" s="244">
        <v>0.8</v>
      </c>
      <c r="E411" s="244">
        <v>21</v>
      </c>
      <c r="F411" s="244" t="s">
        <v>465</v>
      </c>
      <c r="G411" s="286" t="s">
        <v>466</v>
      </c>
      <c r="H411" s="286">
        <v>1</v>
      </c>
      <c r="J411" s="173"/>
      <c r="K411" s="173"/>
      <c r="L411" s="173"/>
    </row>
    <row r="412" spans="1:12" s="254" customFormat="1" ht="20.100000000000001" hidden="1" customHeight="1" x14ac:dyDescent="0.2">
      <c r="A412" s="288" t="s">
        <v>745</v>
      </c>
      <c r="B412" s="288" t="s">
        <v>403</v>
      </c>
      <c r="C412" s="244" t="s">
        <v>471</v>
      </c>
      <c r="D412" s="244" t="s">
        <v>746</v>
      </c>
      <c r="E412" s="244">
        <v>65</v>
      </c>
      <c r="F412" s="244" t="s">
        <v>465</v>
      </c>
      <c r="G412" s="286" t="s">
        <v>466</v>
      </c>
      <c r="H412" s="286">
        <v>1</v>
      </c>
      <c r="J412" s="173"/>
      <c r="K412" s="173"/>
      <c r="L412" s="173"/>
    </row>
    <row r="413" spans="1:12" s="254" customFormat="1" ht="20.100000000000001" hidden="1" customHeight="1" x14ac:dyDescent="0.2">
      <c r="A413" s="288" t="s">
        <v>747</v>
      </c>
      <c r="B413" s="288" t="s">
        <v>403</v>
      </c>
      <c r="C413" s="244" t="s">
        <v>462</v>
      </c>
      <c r="D413" s="244">
        <v>0.8</v>
      </c>
      <c r="E413" s="244">
        <v>16</v>
      </c>
      <c r="F413" s="244" t="s">
        <v>466</v>
      </c>
      <c r="G413" s="286" t="s">
        <v>466</v>
      </c>
      <c r="H413" s="286">
        <v>1</v>
      </c>
      <c r="J413" s="173"/>
      <c r="K413" s="173"/>
      <c r="L413" s="173"/>
    </row>
    <row r="414" spans="1:12" s="254" customFormat="1" ht="20.100000000000001" hidden="1" customHeight="1" x14ac:dyDescent="0.2">
      <c r="A414" s="288" t="s">
        <v>748</v>
      </c>
      <c r="B414" s="288" t="s">
        <v>403</v>
      </c>
      <c r="C414" s="244" t="s">
        <v>462</v>
      </c>
      <c r="D414" s="244">
        <v>0.6</v>
      </c>
      <c r="E414" s="244">
        <v>21</v>
      </c>
      <c r="F414" s="244" t="s">
        <v>466</v>
      </c>
      <c r="G414" s="286" t="s">
        <v>466</v>
      </c>
      <c r="H414" s="286">
        <v>1</v>
      </c>
      <c r="J414" s="173"/>
      <c r="K414" s="173"/>
      <c r="L414" s="173"/>
    </row>
    <row r="415" spans="1:12" s="254" customFormat="1" ht="20.100000000000001" hidden="1" customHeight="1" x14ac:dyDescent="0.2">
      <c r="A415" s="288" t="s">
        <v>749</v>
      </c>
      <c r="B415" s="288" t="s">
        <v>403</v>
      </c>
      <c r="C415" s="244" t="s">
        <v>462</v>
      </c>
      <c r="D415" s="244">
        <v>0.8</v>
      </c>
      <c r="E415" s="244">
        <v>24</v>
      </c>
      <c r="F415" s="244" t="s">
        <v>465</v>
      </c>
      <c r="G415" s="286" t="s">
        <v>466</v>
      </c>
      <c r="H415" s="286">
        <v>1</v>
      </c>
      <c r="J415" s="173"/>
      <c r="K415" s="173"/>
      <c r="L415" s="173"/>
    </row>
    <row r="416" spans="1:12" s="254" customFormat="1" ht="20.100000000000001" hidden="1" customHeight="1" x14ac:dyDescent="0.2">
      <c r="A416" s="288" t="s">
        <v>750</v>
      </c>
      <c r="B416" s="288" t="s">
        <v>403</v>
      </c>
      <c r="C416" s="244" t="s">
        <v>471</v>
      </c>
      <c r="D416" s="244" t="s">
        <v>479</v>
      </c>
      <c r="E416" s="244">
        <v>24</v>
      </c>
      <c r="F416" s="244" t="s">
        <v>466</v>
      </c>
      <c r="G416" s="286" t="s">
        <v>466</v>
      </c>
      <c r="H416" s="286">
        <v>1</v>
      </c>
      <c r="J416" s="173"/>
      <c r="K416" s="173"/>
      <c r="L416" s="173"/>
    </row>
    <row r="417" spans="1:12" s="254" customFormat="1" ht="20.100000000000001" hidden="1" customHeight="1" x14ac:dyDescent="0.2">
      <c r="A417" s="288" t="s">
        <v>751</v>
      </c>
      <c r="B417" s="288" t="s">
        <v>403</v>
      </c>
      <c r="C417" s="244" t="s">
        <v>462</v>
      </c>
      <c r="D417" s="244">
        <v>1</v>
      </c>
      <c r="E417" s="244">
        <v>30</v>
      </c>
      <c r="F417" s="244" t="s">
        <v>466</v>
      </c>
      <c r="G417" s="286" t="s">
        <v>466</v>
      </c>
      <c r="H417" s="286">
        <v>1</v>
      </c>
      <c r="J417" s="173"/>
      <c r="K417" s="173"/>
      <c r="L417" s="173"/>
    </row>
    <row r="418" spans="1:12" s="254" customFormat="1" ht="20.100000000000001" hidden="1" customHeight="1" x14ac:dyDescent="0.2">
      <c r="A418" s="288" t="s">
        <v>752</v>
      </c>
      <c r="B418" s="288" t="s">
        <v>403</v>
      </c>
      <c r="C418" s="244" t="s">
        <v>462</v>
      </c>
      <c r="D418" s="244">
        <v>0.8</v>
      </c>
      <c r="E418" s="244">
        <v>26</v>
      </c>
      <c r="F418" s="244" t="s">
        <v>465</v>
      </c>
      <c r="G418" s="286" t="s">
        <v>466</v>
      </c>
      <c r="H418" s="286">
        <v>1</v>
      </c>
      <c r="J418" s="173"/>
      <c r="K418" s="173"/>
      <c r="L418" s="173"/>
    </row>
    <row r="419" spans="1:12" s="254" customFormat="1" ht="20.100000000000001" hidden="1" customHeight="1" x14ac:dyDescent="0.2">
      <c r="A419" s="288" t="s">
        <v>753</v>
      </c>
      <c r="B419" s="288" t="s">
        <v>403</v>
      </c>
      <c r="C419" s="244" t="s">
        <v>462</v>
      </c>
      <c r="D419" s="244">
        <v>0.8</v>
      </c>
      <c r="E419" s="244">
        <v>32</v>
      </c>
      <c r="F419" s="244" t="s">
        <v>465</v>
      </c>
      <c r="G419" s="286" t="s">
        <v>466</v>
      </c>
      <c r="H419" s="286">
        <v>1</v>
      </c>
      <c r="J419" s="173"/>
      <c r="K419" s="173"/>
      <c r="L419" s="173"/>
    </row>
    <row r="420" spans="1:12" s="254" customFormat="1" ht="20.100000000000001" hidden="1" customHeight="1" x14ac:dyDescent="0.2">
      <c r="A420" s="288" t="s">
        <v>754</v>
      </c>
      <c r="B420" s="288" t="s">
        <v>403</v>
      </c>
      <c r="C420" s="244" t="s">
        <v>462</v>
      </c>
      <c r="D420" s="244">
        <v>1</v>
      </c>
      <c r="E420" s="244">
        <v>85</v>
      </c>
      <c r="F420" s="244" t="s">
        <v>465</v>
      </c>
      <c r="G420" s="286" t="s">
        <v>466</v>
      </c>
      <c r="H420" s="286">
        <v>1</v>
      </c>
      <c r="J420" s="173"/>
      <c r="K420" s="173"/>
      <c r="L420" s="173"/>
    </row>
    <row r="421" spans="1:12" s="254" customFormat="1" ht="20.100000000000001" hidden="1" customHeight="1" x14ac:dyDescent="0.2">
      <c r="A421" s="288" t="s">
        <v>755</v>
      </c>
      <c r="B421" s="288" t="s">
        <v>403</v>
      </c>
      <c r="C421" s="244" t="s">
        <v>462</v>
      </c>
      <c r="D421" s="244">
        <v>1.2</v>
      </c>
      <c r="E421" s="244">
        <v>22</v>
      </c>
      <c r="F421" s="244" t="s">
        <v>465</v>
      </c>
      <c r="G421" s="286" t="s">
        <v>466</v>
      </c>
      <c r="H421" s="286">
        <v>1</v>
      </c>
      <c r="J421" s="173"/>
      <c r="K421" s="173"/>
      <c r="L421" s="173"/>
    </row>
    <row r="422" spans="1:12" s="254" customFormat="1" ht="20.100000000000001" hidden="1" customHeight="1" x14ac:dyDescent="0.2">
      <c r="A422" s="288" t="s">
        <v>756</v>
      </c>
      <c r="B422" s="288" t="s">
        <v>403</v>
      </c>
      <c r="C422" s="244" t="s">
        <v>462</v>
      </c>
      <c r="D422" s="244">
        <v>1</v>
      </c>
      <c r="E422" s="244">
        <v>24</v>
      </c>
      <c r="F422" s="244" t="s">
        <v>465</v>
      </c>
      <c r="G422" s="286" t="s">
        <v>466</v>
      </c>
      <c r="H422" s="286">
        <v>1</v>
      </c>
      <c r="J422" s="173"/>
      <c r="K422" s="173"/>
      <c r="L422" s="173"/>
    </row>
    <row r="423" spans="1:12" s="254" customFormat="1" ht="20.100000000000001" hidden="1" customHeight="1" x14ac:dyDescent="0.2">
      <c r="A423" s="288" t="s">
        <v>757</v>
      </c>
      <c r="B423" s="288" t="s">
        <v>403</v>
      </c>
      <c r="C423" s="244" t="s">
        <v>462</v>
      </c>
      <c r="D423" s="244">
        <v>0.8</v>
      </c>
      <c r="E423" s="244">
        <v>15</v>
      </c>
      <c r="F423" s="244" t="s">
        <v>465</v>
      </c>
      <c r="G423" s="286" t="s">
        <v>466</v>
      </c>
      <c r="H423" s="286">
        <v>1</v>
      </c>
      <c r="J423" s="173"/>
      <c r="K423" s="173"/>
      <c r="L423" s="173"/>
    </row>
    <row r="424" spans="1:12" s="254" customFormat="1" ht="20.100000000000001" hidden="1" customHeight="1" x14ac:dyDescent="0.2">
      <c r="A424" s="288" t="s">
        <v>758</v>
      </c>
      <c r="B424" s="288" t="s">
        <v>403</v>
      </c>
      <c r="C424" s="244" t="s">
        <v>462</v>
      </c>
      <c r="D424" s="244">
        <v>1</v>
      </c>
      <c r="E424" s="244">
        <v>35</v>
      </c>
      <c r="F424" s="244" t="s">
        <v>465</v>
      </c>
      <c r="G424" s="286" t="s">
        <v>466</v>
      </c>
      <c r="H424" s="286">
        <v>1</v>
      </c>
      <c r="J424" s="173"/>
      <c r="K424" s="173"/>
      <c r="L424" s="173"/>
    </row>
    <row r="425" spans="1:12" s="254" customFormat="1" ht="20.100000000000001" hidden="1" customHeight="1" x14ac:dyDescent="0.2">
      <c r="A425" s="288" t="s">
        <v>759</v>
      </c>
      <c r="B425" s="288" t="s">
        <v>403</v>
      </c>
      <c r="C425" s="244" t="s">
        <v>471</v>
      </c>
      <c r="D425" s="244" t="s">
        <v>474</v>
      </c>
      <c r="E425" s="244">
        <v>25</v>
      </c>
      <c r="F425" s="244" t="s">
        <v>466</v>
      </c>
      <c r="G425" s="286" t="s">
        <v>466</v>
      </c>
      <c r="H425" s="286">
        <v>1</v>
      </c>
      <c r="J425" s="173"/>
      <c r="K425" s="173"/>
      <c r="L425" s="173"/>
    </row>
    <row r="426" spans="1:12" s="254" customFormat="1" ht="20.100000000000001" hidden="1" customHeight="1" x14ac:dyDescent="0.2">
      <c r="A426" s="288" t="s">
        <v>760</v>
      </c>
      <c r="B426" s="288" t="s">
        <v>403</v>
      </c>
      <c r="C426" s="244" t="s">
        <v>462</v>
      </c>
      <c r="D426" s="244">
        <v>0.6</v>
      </c>
      <c r="E426" s="244">
        <v>16</v>
      </c>
      <c r="F426" s="244" t="s">
        <v>465</v>
      </c>
      <c r="G426" s="286" t="s">
        <v>466</v>
      </c>
      <c r="H426" s="286">
        <v>1</v>
      </c>
      <c r="J426" s="173"/>
      <c r="K426" s="173"/>
      <c r="L426" s="173"/>
    </row>
    <row r="427" spans="1:12" s="254" customFormat="1" ht="20.100000000000001" hidden="1" customHeight="1" x14ac:dyDescent="0.2">
      <c r="A427" s="288" t="s">
        <v>761</v>
      </c>
      <c r="B427" s="288" t="s">
        <v>403</v>
      </c>
      <c r="C427" s="244" t="s">
        <v>462</v>
      </c>
      <c r="D427" s="244">
        <v>0.6</v>
      </c>
      <c r="E427" s="244">
        <v>15</v>
      </c>
      <c r="F427" s="244" t="s">
        <v>465</v>
      </c>
      <c r="G427" s="286" t="s">
        <v>466</v>
      </c>
      <c r="H427" s="286">
        <v>1</v>
      </c>
      <c r="J427" s="173"/>
      <c r="K427" s="173"/>
      <c r="L427" s="173"/>
    </row>
    <row r="428" spans="1:12" s="254" customFormat="1" ht="20.100000000000001" hidden="1" customHeight="1" x14ac:dyDescent="0.2">
      <c r="A428" s="288" t="s">
        <v>762</v>
      </c>
      <c r="B428" s="288" t="s">
        <v>403</v>
      </c>
      <c r="C428" s="244" t="s">
        <v>462</v>
      </c>
      <c r="D428" s="244">
        <v>0.8</v>
      </c>
      <c r="E428" s="244">
        <v>24</v>
      </c>
      <c r="F428" s="244" t="s">
        <v>465</v>
      </c>
      <c r="G428" s="286" t="s">
        <v>466</v>
      </c>
      <c r="H428" s="286">
        <v>1</v>
      </c>
      <c r="J428" s="173"/>
      <c r="K428" s="173"/>
      <c r="L428" s="173"/>
    </row>
    <row r="429" spans="1:12" s="254" customFormat="1" ht="20.100000000000001" hidden="1" customHeight="1" x14ac:dyDescent="0.2">
      <c r="A429" s="288" t="s">
        <v>763</v>
      </c>
      <c r="B429" s="288" t="s">
        <v>403</v>
      </c>
      <c r="C429" s="244" t="s">
        <v>462</v>
      </c>
      <c r="D429" s="244">
        <v>0.8</v>
      </c>
      <c r="E429" s="244">
        <v>55</v>
      </c>
      <c r="F429" s="244" t="s">
        <v>465</v>
      </c>
      <c r="G429" s="286" t="s">
        <v>466</v>
      </c>
      <c r="H429" s="286">
        <v>1</v>
      </c>
      <c r="J429" s="173"/>
      <c r="K429" s="173"/>
      <c r="L429" s="173"/>
    </row>
    <row r="430" spans="1:12" s="254" customFormat="1" ht="20.100000000000001" hidden="1" customHeight="1" x14ac:dyDescent="0.2">
      <c r="A430" s="288" t="s">
        <v>764</v>
      </c>
      <c r="B430" s="288" t="s">
        <v>403</v>
      </c>
      <c r="C430" s="244" t="s">
        <v>462</v>
      </c>
      <c r="D430" s="244">
        <v>0.6</v>
      </c>
      <c r="E430" s="244">
        <v>21</v>
      </c>
      <c r="F430" s="244" t="s">
        <v>465</v>
      </c>
      <c r="G430" s="286" t="s">
        <v>466</v>
      </c>
      <c r="H430" s="286">
        <v>1</v>
      </c>
      <c r="J430" s="173"/>
      <c r="K430" s="173"/>
      <c r="L430" s="173"/>
    </row>
    <row r="431" spans="1:12" s="254" customFormat="1" ht="20.100000000000001" hidden="1" customHeight="1" x14ac:dyDescent="0.2">
      <c r="A431" s="288" t="s">
        <v>765</v>
      </c>
      <c r="B431" s="288" t="s">
        <v>403</v>
      </c>
      <c r="C431" s="244" t="s">
        <v>462</v>
      </c>
      <c r="D431" s="244">
        <v>0.6</v>
      </c>
      <c r="E431" s="244">
        <v>26</v>
      </c>
      <c r="F431" s="244" t="s">
        <v>465</v>
      </c>
      <c r="G431" s="286" t="s">
        <v>466</v>
      </c>
      <c r="H431" s="286">
        <v>1</v>
      </c>
      <c r="J431" s="173"/>
      <c r="K431" s="173"/>
      <c r="L431" s="173"/>
    </row>
    <row r="432" spans="1:12" s="254" customFormat="1" ht="20.100000000000001" hidden="1" customHeight="1" x14ac:dyDescent="0.2">
      <c r="A432" s="288" t="s">
        <v>766</v>
      </c>
      <c r="B432" s="288" t="s">
        <v>403</v>
      </c>
      <c r="C432" s="244" t="s">
        <v>462</v>
      </c>
      <c r="D432" s="244">
        <v>0.6</v>
      </c>
      <c r="E432" s="244">
        <v>14</v>
      </c>
      <c r="F432" s="244" t="s">
        <v>465</v>
      </c>
      <c r="G432" s="286" t="s">
        <v>466</v>
      </c>
      <c r="H432" s="286">
        <v>1</v>
      </c>
      <c r="J432" s="173"/>
      <c r="K432" s="173"/>
      <c r="L432" s="173"/>
    </row>
    <row r="433" spans="1:12" s="254" customFormat="1" ht="20.100000000000001" hidden="1" customHeight="1" x14ac:dyDescent="0.2">
      <c r="A433" s="288" t="s">
        <v>767</v>
      </c>
      <c r="B433" s="288" t="s">
        <v>403</v>
      </c>
      <c r="C433" s="244" t="s">
        <v>462</v>
      </c>
      <c r="D433" s="244">
        <v>0.8</v>
      </c>
      <c r="E433" s="244">
        <v>23</v>
      </c>
      <c r="F433" s="244" t="s">
        <v>465</v>
      </c>
      <c r="G433" s="286" t="s">
        <v>466</v>
      </c>
      <c r="H433" s="286">
        <v>1</v>
      </c>
      <c r="J433" s="173"/>
      <c r="K433" s="173"/>
      <c r="L433" s="173"/>
    </row>
    <row r="434" spans="1:12" s="254" customFormat="1" ht="20.100000000000001" hidden="1" customHeight="1" x14ac:dyDescent="0.2">
      <c r="A434" s="288" t="s">
        <v>768</v>
      </c>
      <c r="B434" s="288" t="s">
        <v>403</v>
      </c>
      <c r="C434" s="244" t="s">
        <v>462</v>
      </c>
      <c r="D434" s="244">
        <v>0.6</v>
      </c>
      <c r="E434" s="244">
        <v>18</v>
      </c>
      <c r="F434" s="244" t="s">
        <v>465</v>
      </c>
      <c r="G434" s="286" t="s">
        <v>466</v>
      </c>
      <c r="H434" s="286">
        <v>1</v>
      </c>
      <c r="J434" s="173"/>
      <c r="K434" s="173"/>
      <c r="L434" s="173"/>
    </row>
    <row r="435" spans="1:12" s="254" customFormat="1" ht="20.100000000000001" hidden="1" customHeight="1" x14ac:dyDescent="0.2">
      <c r="A435" s="288" t="s">
        <v>769</v>
      </c>
      <c r="B435" s="288" t="s">
        <v>403</v>
      </c>
      <c r="C435" s="244" t="s">
        <v>462</v>
      </c>
      <c r="D435" s="244">
        <v>0.6</v>
      </c>
      <c r="E435" s="244">
        <v>44</v>
      </c>
      <c r="F435" s="244" t="s">
        <v>465</v>
      </c>
      <c r="G435" s="286" t="s">
        <v>466</v>
      </c>
      <c r="H435" s="286">
        <v>1</v>
      </c>
      <c r="J435" s="173"/>
      <c r="K435" s="173"/>
      <c r="L435" s="173"/>
    </row>
    <row r="436" spans="1:12" s="254" customFormat="1" ht="20.100000000000001" hidden="1" customHeight="1" x14ac:dyDescent="0.2">
      <c r="A436" s="288" t="s">
        <v>770</v>
      </c>
      <c r="B436" s="288" t="s">
        <v>403</v>
      </c>
      <c r="C436" s="244" t="s">
        <v>462</v>
      </c>
      <c r="D436" s="244">
        <v>0.6</v>
      </c>
      <c r="E436" s="244">
        <v>20</v>
      </c>
      <c r="F436" s="244" t="s">
        <v>465</v>
      </c>
      <c r="G436" s="286" t="s">
        <v>466</v>
      </c>
      <c r="H436" s="286">
        <v>1</v>
      </c>
      <c r="J436" s="173"/>
      <c r="K436" s="173"/>
      <c r="L436" s="173"/>
    </row>
    <row r="437" spans="1:12" s="254" customFormat="1" ht="20.100000000000001" hidden="1" customHeight="1" x14ac:dyDescent="0.2">
      <c r="A437" s="288" t="s">
        <v>771</v>
      </c>
      <c r="B437" s="288" t="s">
        <v>403</v>
      </c>
      <c r="C437" s="244" t="s">
        <v>462</v>
      </c>
      <c r="D437" s="244">
        <v>0.6</v>
      </c>
      <c r="E437" s="244">
        <v>22</v>
      </c>
      <c r="F437" s="244" t="s">
        <v>465</v>
      </c>
      <c r="G437" s="286" t="s">
        <v>466</v>
      </c>
      <c r="H437" s="286">
        <v>1</v>
      </c>
      <c r="J437" s="173"/>
      <c r="K437" s="173"/>
      <c r="L437" s="173"/>
    </row>
    <row r="438" spans="1:12" s="254" customFormat="1" ht="20.100000000000001" hidden="1" customHeight="1" x14ac:dyDescent="0.2">
      <c r="A438" s="288" t="s">
        <v>772</v>
      </c>
      <c r="B438" s="288" t="s">
        <v>403</v>
      </c>
      <c r="C438" s="244" t="s">
        <v>470</v>
      </c>
      <c r="D438" s="244">
        <v>2</v>
      </c>
      <c r="E438" s="244">
        <v>55</v>
      </c>
      <c r="F438" s="244" t="s">
        <v>466</v>
      </c>
      <c r="G438" s="286" t="s">
        <v>466</v>
      </c>
      <c r="H438" s="286">
        <v>1</v>
      </c>
      <c r="J438" s="173"/>
      <c r="K438" s="173"/>
      <c r="L438" s="173"/>
    </row>
    <row r="439" spans="1:12" s="254" customFormat="1" ht="20.100000000000001" hidden="1" customHeight="1" x14ac:dyDescent="0.2">
      <c r="A439" s="288" t="s">
        <v>773</v>
      </c>
      <c r="B439" s="288" t="s">
        <v>403</v>
      </c>
      <c r="C439" s="244" t="s">
        <v>462</v>
      </c>
      <c r="D439" s="244">
        <v>0.6</v>
      </c>
      <c r="E439" s="244">
        <v>36</v>
      </c>
      <c r="F439" s="244" t="s">
        <v>465</v>
      </c>
      <c r="G439" s="286" t="s">
        <v>465</v>
      </c>
      <c r="H439" s="286">
        <v>1</v>
      </c>
      <c r="J439" s="173"/>
      <c r="K439" s="173"/>
      <c r="L439" s="173"/>
    </row>
    <row r="440" spans="1:12" s="254" customFormat="1" ht="20.100000000000001" hidden="1" customHeight="1" x14ac:dyDescent="0.2">
      <c r="A440" s="288" t="s">
        <v>774</v>
      </c>
      <c r="B440" s="288" t="s">
        <v>403</v>
      </c>
      <c r="C440" s="244" t="s">
        <v>462</v>
      </c>
      <c r="D440" s="244">
        <v>1</v>
      </c>
      <c r="E440" s="244">
        <v>32</v>
      </c>
      <c r="F440" s="244" t="s">
        <v>465</v>
      </c>
      <c r="G440" s="286" t="s">
        <v>466</v>
      </c>
      <c r="H440" s="286">
        <v>1</v>
      </c>
      <c r="J440" s="173"/>
      <c r="K440" s="173"/>
      <c r="L440" s="173"/>
    </row>
    <row r="441" spans="1:12" s="254" customFormat="1" ht="20.100000000000001" hidden="1" customHeight="1" x14ac:dyDescent="0.2">
      <c r="A441" s="288" t="s">
        <v>775</v>
      </c>
      <c r="B441" s="288" t="s">
        <v>403</v>
      </c>
      <c r="C441" s="244" t="s">
        <v>467</v>
      </c>
      <c r="D441" s="244">
        <v>0.8</v>
      </c>
      <c r="E441" s="244">
        <v>35</v>
      </c>
      <c r="F441" s="244" t="s">
        <v>466</v>
      </c>
      <c r="G441" s="286" t="s">
        <v>466</v>
      </c>
      <c r="H441" s="286">
        <v>1</v>
      </c>
      <c r="J441" s="173"/>
      <c r="K441" s="173"/>
      <c r="L441" s="173"/>
    </row>
    <row r="442" spans="1:12" s="254" customFormat="1" ht="20.100000000000001" hidden="1" customHeight="1" x14ac:dyDescent="0.2">
      <c r="A442" s="288" t="s">
        <v>776</v>
      </c>
      <c r="B442" s="288" t="s">
        <v>403</v>
      </c>
      <c r="C442" s="244" t="s">
        <v>489</v>
      </c>
      <c r="D442" s="244">
        <v>2</v>
      </c>
      <c r="E442" s="244">
        <v>45</v>
      </c>
      <c r="F442" s="244" t="s">
        <v>466</v>
      </c>
      <c r="G442" s="286" t="s">
        <v>466</v>
      </c>
      <c r="H442" s="286">
        <v>1</v>
      </c>
      <c r="J442" s="173"/>
      <c r="K442" s="173"/>
      <c r="L442" s="173"/>
    </row>
    <row r="443" spans="1:12" s="254" customFormat="1" ht="20.100000000000001" hidden="1" customHeight="1" x14ac:dyDescent="0.2">
      <c r="A443" s="288" t="s">
        <v>777</v>
      </c>
      <c r="B443" s="288" t="s">
        <v>403</v>
      </c>
      <c r="C443" s="244" t="s">
        <v>462</v>
      </c>
      <c r="D443" s="244">
        <v>0.6</v>
      </c>
      <c r="E443" s="244">
        <v>31</v>
      </c>
      <c r="F443" s="244" t="s">
        <v>465</v>
      </c>
      <c r="G443" s="286" t="s">
        <v>466</v>
      </c>
      <c r="H443" s="286">
        <v>1</v>
      </c>
      <c r="J443" s="173"/>
      <c r="K443" s="173"/>
      <c r="L443" s="173"/>
    </row>
    <row r="444" spans="1:12" s="254" customFormat="1" ht="20.100000000000001" hidden="1" customHeight="1" x14ac:dyDescent="0.2">
      <c r="A444" s="288" t="s">
        <v>778</v>
      </c>
      <c r="B444" s="288" t="s">
        <v>403</v>
      </c>
      <c r="C444" s="244" t="s">
        <v>462</v>
      </c>
      <c r="D444" s="244">
        <v>0.8</v>
      </c>
      <c r="E444" s="244">
        <v>26</v>
      </c>
      <c r="F444" s="244" t="s">
        <v>465</v>
      </c>
      <c r="G444" s="286" t="s">
        <v>466</v>
      </c>
      <c r="H444" s="286">
        <v>1</v>
      </c>
      <c r="J444" s="173"/>
      <c r="K444" s="173"/>
      <c r="L444" s="173"/>
    </row>
    <row r="445" spans="1:12" s="254" customFormat="1" ht="20.100000000000001" hidden="1" customHeight="1" x14ac:dyDescent="0.2">
      <c r="A445" s="288" t="s">
        <v>779</v>
      </c>
      <c r="B445" s="288" t="s">
        <v>403</v>
      </c>
      <c r="C445" s="244" t="s">
        <v>462</v>
      </c>
      <c r="D445" s="244">
        <v>0.6</v>
      </c>
      <c r="E445" s="244">
        <v>16</v>
      </c>
      <c r="F445" s="244" t="s">
        <v>465</v>
      </c>
      <c r="G445" s="286" t="s">
        <v>466</v>
      </c>
      <c r="H445" s="286">
        <v>1</v>
      </c>
      <c r="J445" s="173"/>
      <c r="K445" s="173"/>
      <c r="L445" s="173"/>
    </row>
    <row r="446" spans="1:12" s="254" customFormat="1" ht="20.100000000000001" hidden="1" customHeight="1" x14ac:dyDescent="0.2">
      <c r="A446" s="288" t="s">
        <v>780</v>
      </c>
      <c r="B446" s="288" t="s">
        <v>403</v>
      </c>
      <c r="C446" s="244" t="s">
        <v>462</v>
      </c>
      <c r="D446" s="244">
        <v>1</v>
      </c>
      <c r="E446" s="244">
        <v>18</v>
      </c>
      <c r="F446" s="244" t="s">
        <v>465</v>
      </c>
      <c r="G446" s="286" t="s">
        <v>466</v>
      </c>
      <c r="H446" s="286">
        <v>1</v>
      </c>
      <c r="J446" s="173"/>
      <c r="K446" s="173"/>
      <c r="L446" s="173"/>
    </row>
    <row r="447" spans="1:12" s="254" customFormat="1" ht="20.100000000000001" hidden="1" customHeight="1" x14ac:dyDescent="0.2">
      <c r="A447" s="288" t="s">
        <v>781</v>
      </c>
      <c r="B447" s="288" t="s">
        <v>403</v>
      </c>
      <c r="C447" s="244" t="s">
        <v>462</v>
      </c>
      <c r="D447" s="244">
        <v>0.8</v>
      </c>
      <c r="E447" s="244">
        <v>20</v>
      </c>
      <c r="F447" s="244" t="s">
        <v>465</v>
      </c>
      <c r="G447" s="286" t="s">
        <v>466</v>
      </c>
      <c r="H447" s="286">
        <v>1</v>
      </c>
      <c r="J447" s="173"/>
      <c r="K447" s="173"/>
      <c r="L447" s="173"/>
    </row>
    <row r="448" spans="1:12" s="254" customFormat="1" ht="20.100000000000001" hidden="1" customHeight="1" x14ac:dyDescent="0.2">
      <c r="A448" s="288" t="s">
        <v>782</v>
      </c>
      <c r="B448" s="288" t="s">
        <v>403</v>
      </c>
      <c r="C448" s="244" t="s">
        <v>462</v>
      </c>
      <c r="D448" s="244">
        <v>0.6</v>
      </c>
      <c r="E448" s="244">
        <v>36</v>
      </c>
      <c r="F448" s="244" t="s">
        <v>465</v>
      </c>
      <c r="G448" s="286" t="s">
        <v>466</v>
      </c>
      <c r="H448" s="286">
        <v>1</v>
      </c>
      <c r="J448" s="173"/>
      <c r="K448" s="173"/>
      <c r="L448" s="173"/>
    </row>
    <row r="449" spans="1:12" s="254" customFormat="1" ht="20.100000000000001" hidden="1" customHeight="1" x14ac:dyDescent="0.2">
      <c r="A449" s="288" t="s">
        <v>783</v>
      </c>
      <c r="B449" s="288" t="s">
        <v>403</v>
      </c>
      <c r="C449" s="244" t="s">
        <v>462</v>
      </c>
      <c r="D449" s="244">
        <v>0.8</v>
      </c>
      <c r="E449" s="244">
        <v>22</v>
      </c>
      <c r="F449" s="244" t="s">
        <v>466</v>
      </c>
      <c r="G449" s="286" t="s">
        <v>466</v>
      </c>
      <c r="H449" s="286">
        <v>1</v>
      </c>
      <c r="J449" s="173"/>
      <c r="K449" s="173"/>
      <c r="L449" s="173"/>
    </row>
    <row r="450" spans="1:12" s="254" customFormat="1" ht="20.100000000000001" hidden="1" customHeight="1" x14ac:dyDescent="0.2">
      <c r="A450" s="288" t="s">
        <v>784</v>
      </c>
      <c r="B450" s="288" t="s">
        <v>403</v>
      </c>
      <c r="C450" s="244" t="s">
        <v>462</v>
      </c>
      <c r="D450" s="244">
        <v>0.6</v>
      </c>
      <c r="E450" s="244">
        <v>15</v>
      </c>
      <c r="F450" s="244" t="s">
        <v>465</v>
      </c>
      <c r="G450" s="286" t="s">
        <v>465</v>
      </c>
      <c r="H450" s="286">
        <v>1</v>
      </c>
      <c r="J450" s="173"/>
      <c r="K450" s="173"/>
      <c r="L450" s="173"/>
    </row>
    <row r="451" spans="1:12" s="254" customFormat="1" ht="20.100000000000001" hidden="1" customHeight="1" x14ac:dyDescent="0.2">
      <c r="A451" s="288" t="s">
        <v>785</v>
      </c>
      <c r="B451" s="288" t="s">
        <v>403</v>
      </c>
      <c r="C451" s="244" t="s">
        <v>462</v>
      </c>
      <c r="D451" s="244">
        <v>0.6</v>
      </c>
      <c r="E451" s="244">
        <v>14</v>
      </c>
      <c r="F451" s="244" t="s">
        <v>465</v>
      </c>
      <c r="G451" s="286" t="s">
        <v>466</v>
      </c>
      <c r="H451" s="286">
        <v>1</v>
      </c>
      <c r="J451" s="173"/>
      <c r="K451" s="173"/>
      <c r="L451" s="173"/>
    </row>
    <row r="452" spans="1:12" s="254" customFormat="1" ht="20.100000000000001" hidden="1" customHeight="1" x14ac:dyDescent="0.2">
      <c r="A452" s="288" t="s">
        <v>786</v>
      </c>
      <c r="B452" s="288" t="s">
        <v>403</v>
      </c>
      <c r="C452" s="244" t="s">
        <v>467</v>
      </c>
      <c r="D452" s="244">
        <v>0.8</v>
      </c>
      <c r="E452" s="244">
        <v>33</v>
      </c>
      <c r="F452" s="244" t="s">
        <v>466</v>
      </c>
      <c r="G452" s="286" t="s">
        <v>466</v>
      </c>
      <c r="H452" s="286">
        <v>1</v>
      </c>
      <c r="J452" s="173"/>
      <c r="K452" s="173"/>
      <c r="L452" s="173"/>
    </row>
    <row r="453" spans="1:12" s="254" customFormat="1" ht="20.100000000000001" hidden="1" customHeight="1" x14ac:dyDescent="0.2">
      <c r="A453" s="288" t="s">
        <v>787</v>
      </c>
      <c r="B453" s="288" t="s">
        <v>403</v>
      </c>
      <c r="C453" s="244" t="s">
        <v>462</v>
      </c>
      <c r="D453" s="244">
        <v>0.8</v>
      </c>
      <c r="E453" s="244">
        <v>28</v>
      </c>
      <c r="F453" s="244" t="s">
        <v>466</v>
      </c>
      <c r="G453" s="286" t="s">
        <v>466</v>
      </c>
      <c r="H453" s="286">
        <v>1</v>
      </c>
      <c r="J453" s="173"/>
      <c r="K453" s="173"/>
      <c r="L453" s="173"/>
    </row>
    <row r="454" spans="1:12" s="254" customFormat="1" ht="20.100000000000001" hidden="1" customHeight="1" x14ac:dyDescent="0.2">
      <c r="A454" s="288" t="s">
        <v>788</v>
      </c>
      <c r="B454" s="288" t="s">
        <v>403</v>
      </c>
      <c r="C454" s="244" t="s">
        <v>462</v>
      </c>
      <c r="D454" s="244">
        <v>0.8</v>
      </c>
      <c r="E454" s="244">
        <v>18</v>
      </c>
      <c r="F454" s="244" t="s">
        <v>465</v>
      </c>
      <c r="G454" s="286" t="s">
        <v>466</v>
      </c>
      <c r="H454" s="286">
        <v>1</v>
      </c>
      <c r="J454" s="173"/>
      <c r="K454" s="173"/>
      <c r="L454" s="173"/>
    </row>
    <row r="455" spans="1:12" s="254" customFormat="1" ht="20.100000000000001" hidden="1" customHeight="1" x14ac:dyDescent="0.2">
      <c r="A455" s="288" t="s">
        <v>789</v>
      </c>
      <c r="B455" s="288" t="s">
        <v>403</v>
      </c>
      <c r="C455" s="244" t="s">
        <v>462</v>
      </c>
      <c r="D455" s="244">
        <v>0.8</v>
      </c>
      <c r="E455" s="244">
        <v>48</v>
      </c>
      <c r="F455" s="244" t="s">
        <v>465</v>
      </c>
      <c r="G455" s="286" t="s">
        <v>466</v>
      </c>
      <c r="H455" s="286">
        <v>1</v>
      </c>
      <c r="J455" s="173"/>
      <c r="K455" s="173"/>
      <c r="L455" s="173"/>
    </row>
    <row r="456" spans="1:12" s="254" customFormat="1" ht="20.100000000000001" hidden="1" customHeight="1" x14ac:dyDescent="0.2">
      <c r="A456" s="288" t="s">
        <v>790</v>
      </c>
      <c r="B456" s="288" t="s">
        <v>403</v>
      </c>
      <c r="C456" s="244" t="s">
        <v>462</v>
      </c>
      <c r="D456" s="244">
        <v>0.6</v>
      </c>
      <c r="E456" s="244">
        <v>16</v>
      </c>
      <c r="F456" s="244" t="s">
        <v>465</v>
      </c>
      <c r="G456" s="286" t="s">
        <v>465</v>
      </c>
      <c r="H456" s="286">
        <v>1</v>
      </c>
      <c r="J456" s="173"/>
      <c r="K456" s="173"/>
      <c r="L456" s="173"/>
    </row>
    <row r="457" spans="1:12" s="254" customFormat="1" ht="20.100000000000001" hidden="1" customHeight="1" x14ac:dyDescent="0.2">
      <c r="A457" s="288" t="s">
        <v>791</v>
      </c>
      <c r="B457" s="288" t="s">
        <v>403</v>
      </c>
      <c r="C457" s="244" t="s">
        <v>462</v>
      </c>
      <c r="D457" s="244">
        <v>0.6</v>
      </c>
      <c r="E457" s="244">
        <v>18</v>
      </c>
      <c r="F457" s="244" t="s">
        <v>465</v>
      </c>
      <c r="G457" s="286" t="s">
        <v>465</v>
      </c>
      <c r="H457" s="286">
        <v>1</v>
      </c>
      <c r="J457" s="173"/>
      <c r="K457" s="173"/>
      <c r="L457" s="173"/>
    </row>
    <row r="458" spans="1:12" s="254" customFormat="1" ht="20.100000000000001" hidden="1" customHeight="1" x14ac:dyDescent="0.2">
      <c r="A458" s="288" t="s">
        <v>792</v>
      </c>
      <c r="B458" s="288" t="s">
        <v>403</v>
      </c>
      <c r="C458" s="244" t="s">
        <v>462</v>
      </c>
      <c r="D458" s="244">
        <v>1</v>
      </c>
      <c r="E458" s="244">
        <v>17</v>
      </c>
      <c r="F458" s="244" t="s">
        <v>466</v>
      </c>
      <c r="G458" s="286" t="s">
        <v>466</v>
      </c>
      <c r="H458" s="286">
        <v>1</v>
      </c>
      <c r="J458" s="173"/>
      <c r="K458" s="173"/>
      <c r="L458" s="173"/>
    </row>
    <row r="459" spans="1:12" s="254" customFormat="1" ht="20.100000000000001" hidden="1" customHeight="1" x14ac:dyDescent="0.2">
      <c r="A459" s="288" t="s">
        <v>793</v>
      </c>
      <c r="B459" s="288" t="s">
        <v>403</v>
      </c>
      <c r="C459" s="244" t="s">
        <v>462</v>
      </c>
      <c r="D459" s="244">
        <v>1</v>
      </c>
      <c r="E459" s="244">
        <v>25</v>
      </c>
      <c r="F459" s="244" t="s">
        <v>465</v>
      </c>
      <c r="G459" s="286" t="s">
        <v>466</v>
      </c>
      <c r="H459" s="286">
        <v>1</v>
      </c>
      <c r="J459" s="173"/>
      <c r="K459" s="173"/>
      <c r="L459" s="173"/>
    </row>
    <row r="460" spans="1:12" s="254" customFormat="1" ht="20.100000000000001" hidden="1" customHeight="1" x14ac:dyDescent="0.2">
      <c r="A460" s="288" t="s">
        <v>794</v>
      </c>
      <c r="B460" s="288" t="s">
        <v>403</v>
      </c>
      <c r="C460" s="244" t="s">
        <v>462</v>
      </c>
      <c r="D460" s="244">
        <v>0.8</v>
      </c>
      <c r="E460" s="244">
        <v>46</v>
      </c>
      <c r="F460" s="244" t="s">
        <v>465</v>
      </c>
      <c r="G460" s="286" t="s">
        <v>466</v>
      </c>
      <c r="H460" s="286">
        <v>1</v>
      </c>
      <c r="J460" s="173"/>
      <c r="K460" s="173"/>
      <c r="L460" s="173"/>
    </row>
    <row r="461" spans="1:12" s="254" customFormat="1" ht="20.100000000000001" hidden="1" customHeight="1" x14ac:dyDescent="0.2">
      <c r="A461" s="288" t="s">
        <v>795</v>
      </c>
      <c r="B461" s="288" t="s">
        <v>403</v>
      </c>
      <c r="C461" s="244" t="s">
        <v>462</v>
      </c>
      <c r="D461" s="244">
        <v>0.6</v>
      </c>
      <c r="E461" s="244">
        <v>24</v>
      </c>
      <c r="F461" s="244" t="s">
        <v>465</v>
      </c>
      <c r="G461" s="286" t="s">
        <v>466</v>
      </c>
      <c r="H461" s="286">
        <v>1</v>
      </c>
      <c r="J461" s="173"/>
      <c r="K461" s="173"/>
      <c r="L461" s="173"/>
    </row>
    <row r="462" spans="1:12" s="254" customFormat="1" ht="20.100000000000001" hidden="1" customHeight="1" x14ac:dyDescent="0.2">
      <c r="A462" s="288" t="s">
        <v>796</v>
      </c>
      <c r="B462" s="288" t="s">
        <v>403</v>
      </c>
      <c r="C462" s="244" t="s">
        <v>462</v>
      </c>
      <c r="D462" s="244">
        <v>0.8</v>
      </c>
      <c r="E462" s="244">
        <v>45</v>
      </c>
      <c r="F462" s="244" t="s">
        <v>466</v>
      </c>
      <c r="G462" s="286" t="s">
        <v>466</v>
      </c>
      <c r="H462" s="286">
        <v>1</v>
      </c>
      <c r="J462" s="173"/>
      <c r="K462" s="173"/>
      <c r="L462" s="173"/>
    </row>
    <row r="463" spans="1:12" s="254" customFormat="1" ht="20.100000000000001" hidden="1" customHeight="1" x14ac:dyDescent="0.2">
      <c r="A463" s="288" t="s">
        <v>797</v>
      </c>
      <c r="B463" s="288" t="s">
        <v>403</v>
      </c>
      <c r="C463" s="244" t="s">
        <v>798</v>
      </c>
      <c r="D463" s="244">
        <v>1.8</v>
      </c>
      <c r="E463" s="244">
        <v>70</v>
      </c>
      <c r="F463" s="244" t="s">
        <v>466</v>
      </c>
      <c r="G463" s="286" t="s">
        <v>466</v>
      </c>
      <c r="H463" s="286">
        <v>1</v>
      </c>
      <c r="J463" s="173"/>
      <c r="K463" s="173"/>
      <c r="L463" s="173"/>
    </row>
    <row r="464" spans="1:12" s="254" customFormat="1" ht="20.100000000000001" hidden="1" customHeight="1" x14ac:dyDescent="0.2">
      <c r="A464" s="288" t="s">
        <v>799</v>
      </c>
      <c r="B464" s="288" t="s">
        <v>403</v>
      </c>
      <c r="C464" s="244" t="s">
        <v>798</v>
      </c>
      <c r="D464" s="244">
        <v>1.8</v>
      </c>
      <c r="E464" s="244">
        <v>58</v>
      </c>
      <c r="F464" s="244" t="s">
        <v>466</v>
      </c>
      <c r="G464" s="286" t="s">
        <v>466</v>
      </c>
      <c r="H464" s="286">
        <v>1</v>
      </c>
      <c r="J464" s="173"/>
      <c r="K464" s="173"/>
      <c r="L464" s="173"/>
    </row>
    <row r="465" spans="1:12" s="254" customFormat="1" ht="20.100000000000001" hidden="1" customHeight="1" x14ac:dyDescent="0.2">
      <c r="A465" s="288" t="s">
        <v>800</v>
      </c>
      <c r="B465" s="288" t="s">
        <v>403</v>
      </c>
      <c r="C465" s="244" t="s">
        <v>462</v>
      </c>
      <c r="D465" s="244">
        <v>1</v>
      </c>
      <c r="E465" s="244">
        <v>50</v>
      </c>
      <c r="F465" s="244" t="s">
        <v>465</v>
      </c>
      <c r="G465" s="286" t="s">
        <v>466</v>
      </c>
      <c r="H465" s="286">
        <v>1</v>
      </c>
      <c r="J465" s="173"/>
      <c r="K465" s="173"/>
      <c r="L465" s="173"/>
    </row>
    <row r="466" spans="1:12" s="254" customFormat="1" ht="20.100000000000001" hidden="1" customHeight="1" x14ac:dyDescent="0.2">
      <c r="A466" s="288" t="s">
        <v>801</v>
      </c>
      <c r="B466" s="288" t="s">
        <v>403</v>
      </c>
      <c r="C466" s="244" t="s">
        <v>489</v>
      </c>
      <c r="D466" s="244">
        <v>1.8</v>
      </c>
      <c r="E466" s="244">
        <v>62</v>
      </c>
      <c r="F466" s="244" t="s">
        <v>466</v>
      </c>
      <c r="G466" s="286" t="s">
        <v>466</v>
      </c>
      <c r="H466" s="286">
        <v>1</v>
      </c>
      <c r="J466" s="173"/>
      <c r="K466" s="173"/>
      <c r="L466" s="173"/>
    </row>
    <row r="467" spans="1:12" s="254" customFormat="1" ht="20.100000000000001" hidden="1" customHeight="1" x14ac:dyDescent="0.2">
      <c r="A467" s="288" t="s">
        <v>802</v>
      </c>
      <c r="B467" s="288" t="s">
        <v>403</v>
      </c>
      <c r="C467" s="244" t="s">
        <v>462</v>
      </c>
      <c r="D467" s="244">
        <v>0.6</v>
      </c>
      <c r="E467" s="244">
        <v>25</v>
      </c>
      <c r="F467" s="244" t="s">
        <v>465</v>
      </c>
      <c r="G467" s="286" t="s">
        <v>466</v>
      </c>
      <c r="H467" s="286">
        <v>1</v>
      </c>
      <c r="J467" s="173"/>
      <c r="K467" s="173"/>
      <c r="L467" s="173"/>
    </row>
    <row r="468" spans="1:12" s="254" customFormat="1" ht="20.100000000000001" hidden="1" customHeight="1" x14ac:dyDescent="0.2">
      <c r="A468" s="288" t="s">
        <v>494</v>
      </c>
      <c r="B468" s="288" t="s">
        <v>403</v>
      </c>
      <c r="C468" s="244" t="s">
        <v>471</v>
      </c>
      <c r="D468" s="244" t="s">
        <v>478</v>
      </c>
      <c r="E468" s="244">
        <v>68</v>
      </c>
      <c r="F468" s="244" t="s">
        <v>466</v>
      </c>
      <c r="G468" s="286" t="s">
        <v>466</v>
      </c>
      <c r="H468" s="286">
        <v>1</v>
      </c>
      <c r="J468" s="173"/>
      <c r="K468" s="173"/>
      <c r="L468" s="173"/>
    </row>
    <row r="469" spans="1:12" s="254" customFormat="1" ht="20.100000000000001" hidden="1" customHeight="1" x14ac:dyDescent="0.2">
      <c r="A469" s="288" t="s">
        <v>803</v>
      </c>
      <c r="B469" s="288" t="s">
        <v>403</v>
      </c>
      <c r="C469" s="244" t="s">
        <v>462</v>
      </c>
      <c r="D469" s="244">
        <v>0.6</v>
      </c>
      <c r="E469" s="244">
        <v>25</v>
      </c>
      <c r="F469" s="244" t="s">
        <v>466</v>
      </c>
      <c r="G469" s="286" t="s">
        <v>466</v>
      </c>
      <c r="H469" s="286">
        <v>1</v>
      </c>
      <c r="J469" s="173"/>
      <c r="K469" s="173"/>
      <c r="L469" s="173"/>
    </row>
    <row r="470" spans="1:12" s="254" customFormat="1" ht="20.100000000000001" hidden="1" customHeight="1" x14ac:dyDescent="0.2">
      <c r="A470" s="288" t="s">
        <v>804</v>
      </c>
      <c r="B470" s="288" t="s">
        <v>403</v>
      </c>
      <c r="C470" s="244" t="s">
        <v>462</v>
      </c>
      <c r="D470" s="244">
        <v>0.8</v>
      </c>
      <c r="E470" s="244">
        <v>125</v>
      </c>
      <c r="F470" s="244" t="s">
        <v>466</v>
      </c>
      <c r="G470" s="286" t="s">
        <v>466</v>
      </c>
      <c r="H470" s="286">
        <v>1</v>
      </c>
      <c r="J470" s="173"/>
      <c r="K470" s="173"/>
      <c r="L470" s="173"/>
    </row>
    <row r="471" spans="1:12" s="254" customFormat="1" ht="20.100000000000001" hidden="1" customHeight="1" x14ac:dyDescent="0.2">
      <c r="A471" s="288" t="s">
        <v>805</v>
      </c>
      <c r="B471" s="288" t="s">
        <v>403</v>
      </c>
      <c r="C471" s="244" t="s">
        <v>462</v>
      </c>
      <c r="D471" s="244">
        <v>0.6</v>
      </c>
      <c r="E471" s="244">
        <v>15</v>
      </c>
      <c r="F471" s="244" t="s">
        <v>465</v>
      </c>
      <c r="G471" s="286" t="s">
        <v>466</v>
      </c>
      <c r="H471" s="286">
        <v>1</v>
      </c>
      <c r="J471" s="173"/>
      <c r="K471" s="173"/>
      <c r="L471" s="173"/>
    </row>
    <row r="472" spans="1:12" s="254" customFormat="1" ht="20.100000000000001" hidden="1" customHeight="1" x14ac:dyDescent="0.2">
      <c r="A472" s="288" t="s">
        <v>806</v>
      </c>
      <c r="B472" s="288" t="s">
        <v>403</v>
      </c>
      <c r="C472" s="244" t="s">
        <v>462</v>
      </c>
      <c r="D472" s="244">
        <v>1</v>
      </c>
      <c r="E472" s="244">
        <v>28</v>
      </c>
      <c r="F472" s="244" t="s">
        <v>466</v>
      </c>
      <c r="G472" s="286" t="s">
        <v>466</v>
      </c>
      <c r="H472" s="286">
        <v>1</v>
      </c>
      <c r="J472" s="173"/>
      <c r="K472" s="173"/>
      <c r="L472" s="173"/>
    </row>
    <row r="473" spans="1:12" s="254" customFormat="1" ht="20.100000000000001" hidden="1" customHeight="1" x14ac:dyDescent="0.2">
      <c r="A473" s="288" t="s">
        <v>807</v>
      </c>
      <c r="B473" s="288" t="s">
        <v>403</v>
      </c>
      <c r="C473" s="244" t="s">
        <v>467</v>
      </c>
      <c r="D473" s="244">
        <v>0.8</v>
      </c>
      <c r="E473" s="244">
        <v>75</v>
      </c>
      <c r="F473" s="244" t="s">
        <v>466</v>
      </c>
      <c r="G473" s="286" t="s">
        <v>466</v>
      </c>
      <c r="H473" s="286">
        <v>1</v>
      </c>
      <c r="J473" s="173"/>
      <c r="K473" s="173"/>
      <c r="L473" s="173"/>
    </row>
    <row r="474" spans="1:12" s="254" customFormat="1" ht="20.100000000000001" hidden="1" customHeight="1" x14ac:dyDescent="0.2">
      <c r="A474" s="288" t="s">
        <v>808</v>
      </c>
      <c r="B474" s="288" t="s">
        <v>403</v>
      </c>
      <c r="C474" s="244" t="s">
        <v>462</v>
      </c>
      <c r="D474" s="244">
        <v>1</v>
      </c>
      <c r="E474" s="244">
        <v>33</v>
      </c>
      <c r="F474" s="244" t="s">
        <v>466</v>
      </c>
      <c r="G474" s="286" t="s">
        <v>466</v>
      </c>
      <c r="H474" s="286">
        <v>1</v>
      </c>
      <c r="J474" s="173"/>
      <c r="K474" s="173"/>
      <c r="L474" s="173"/>
    </row>
    <row r="475" spans="1:12" s="254" customFormat="1" ht="20.100000000000001" hidden="1" customHeight="1" x14ac:dyDescent="0.2">
      <c r="A475" s="288" t="s">
        <v>809</v>
      </c>
      <c r="B475" s="288" t="s">
        <v>403</v>
      </c>
      <c r="C475" s="244" t="s">
        <v>462</v>
      </c>
      <c r="D475" s="244">
        <v>0.6</v>
      </c>
      <c r="E475" s="244">
        <v>15</v>
      </c>
      <c r="F475" s="244" t="s">
        <v>466</v>
      </c>
      <c r="G475" s="286" t="s">
        <v>466</v>
      </c>
      <c r="H475" s="286">
        <v>1</v>
      </c>
      <c r="J475" s="173"/>
      <c r="K475" s="173"/>
      <c r="L475" s="173"/>
    </row>
    <row r="476" spans="1:12" s="254" customFormat="1" ht="20.100000000000001" hidden="1" customHeight="1" x14ac:dyDescent="0.2">
      <c r="A476" s="288" t="s">
        <v>810</v>
      </c>
      <c r="B476" s="288" t="s">
        <v>403</v>
      </c>
      <c r="C476" s="244" t="s">
        <v>462</v>
      </c>
      <c r="D476" s="244">
        <v>0.6</v>
      </c>
      <c r="E476" s="244">
        <v>22</v>
      </c>
      <c r="F476" s="244" t="s">
        <v>465</v>
      </c>
      <c r="G476" s="286" t="s">
        <v>466</v>
      </c>
      <c r="H476" s="286">
        <v>1</v>
      </c>
      <c r="J476" s="173"/>
      <c r="K476" s="173"/>
      <c r="L476" s="173"/>
    </row>
    <row r="477" spans="1:12" s="254" customFormat="1" ht="20.100000000000001" hidden="1" customHeight="1" x14ac:dyDescent="0.2">
      <c r="A477" s="288" t="s">
        <v>811</v>
      </c>
      <c r="B477" s="288" t="s">
        <v>403</v>
      </c>
      <c r="C477" s="244" t="s">
        <v>462</v>
      </c>
      <c r="D477" s="244">
        <v>0.8</v>
      </c>
      <c r="E477" s="244">
        <v>32</v>
      </c>
      <c r="F477" s="244" t="s">
        <v>466</v>
      </c>
      <c r="G477" s="286" t="s">
        <v>466</v>
      </c>
      <c r="H477" s="286">
        <v>1</v>
      </c>
      <c r="J477" s="173"/>
      <c r="K477" s="173"/>
      <c r="L477" s="173"/>
    </row>
    <row r="478" spans="1:12" s="254" customFormat="1" ht="20.100000000000001" hidden="1" customHeight="1" x14ac:dyDescent="0.2">
      <c r="A478" s="288" t="s">
        <v>812</v>
      </c>
      <c r="B478" s="288" t="s">
        <v>403</v>
      </c>
      <c r="C478" s="244" t="s">
        <v>462</v>
      </c>
      <c r="D478" s="244">
        <v>0.8</v>
      </c>
      <c r="E478" s="244">
        <v>37</v>
      </c>
      <c r="F478" s="244" t="s">
        <v>466</v>
      </c>
      <c r="G478" s="286" t="s">
        <v>466</v>
      </c>
      <c r="H478" s="286">
        <v>1</v>
      </c>
      <c r="J478" s="173"/>
      <c r="K478" s="173"/>
      <c r="L478" s="173"/>
    </row>
    <row r="479" spans="1:12" s="254" customFormat="1" ht="20.100000000000001" hidden="1" customHeight="1" x14ac:dyDescent="0.2">
      <c r="A479" s="288" t="s">
        <v>813</v>
      </c>
      <c r="B479" s="288" t="s">
        <v>403</v>
      </c>
      <c r="C479" s="244" t="s">
        <v>462</v>
      </c>
      <c r="D479" s="244">
        <v>0.8</v>
      </c>
      <c r="E479" s="244">
        <v>19</v>
      </c>
      <c r="F479" s="244" t="s">
        <v>465</v>
      </c>
      <c r="G479" s="286" t="s">
        <v>466</v>
      </c>
      <c r="H479" s="286">
        <v>1</v>
      </c>
      <c r="J479" s="173"/>
      <c r="K479" s="173"/>
      <c r="L479" s="173"/>
    </row>
    <row r="480" spans="1:12" s="254" customFormat="1" ht="20.100000000000001" hidden="1" customHeight="1" x14ac:dyDescent="0.2">
      <c r="A480" s="288" t="s">
        <v>814</v>
      </c>
      <c r="B480" s="288" t="s">
        <v>403</v>
      </c>
      <c r="C480" s="244" t="s">
        <v>489</v>
      </c>
      <c r="D480" s="244">
        <v>1</v>
      </c>
      <c r="E480" s="244">
        <v>19</v>
      </c>
      <c r="F480" s="244" t="s">
        <v>466</v>
      </c>
      <c r="G480" s="286" t="s">
        <v>466</v>
      </c>
      <c r="H480" s="286">
        <v>1</v>
      </c>
      <c r="J480" s="173"/>
      <c r="K480" s="173"/>
      <c r="L480" s="173"/>
    </row>
    <row r="481" spans="1:12" s="254" customFormat="1" ht="20.100000000000001" hidden="1" customHeight="1" x14ac:dyDescent="0.2">
      <c r="A481" s="288" t="s">
        <v>815</v>
      </c>
      <c r="B481" s="288" t="s">
        <v>403</v>
      </c>
      <c r="C481" s="244" t="s">
        <v>462</v>
      </c>
      <c r="D481" s="244">
        <v>0.6</v>
      </c>
      <c r="E481" s="244">
        <v>26</v>
      </c>
      <c r="F481" s="244" t="s">
        <v>465</v>
      </c>
      <c r="G481" s="286" t="s">
        <v>466</v>
      </c>
      <c r="H481" s="286">
        <v>1</v>
      </c>
      <c r="J481" s="173"/>
      <c r="K481" s="173"/>
      <c r="L481" s="173"/>
    </row>
    <row r="482" spans="1:12" s="254" customFormat="1" ht="20.100000000000001" hidden="1" customHeight="1" x14ac:dyDescent="0.2">
      <c r="A482" s="288" t="s">
        <v>816</v>
      </c>
      <c r="B482" s="288" t="s">
        <v>403</v>
      </c>
      <c r="C482" s="244" t="s">
        <v>462</v>
      </c>
      <c r="D482" s="244">
        <v>0.6</v>
      </c>
      <c r="E482" s="244">
        <v>23</v>
      </c>
      <c r="F482" s="244" t="s">
        <v>465</v>
      </c>
      <c r="G482" s="286" t="s">
        <v>466</v>
      </c>
      <c r="H482" s="286">
        <v>1</v>
      </c>
      <c r="J482" s="173"/>
      <c r="K482" s="173"/>
      <c r="L482" s="173"/>
    </row>
    <row r="483" spans="1:12" s="254" customFormat="1" ht="20.100000000000001" hidden="1" customHeight="1" x14ac:dyDescent="0.2">
      <c r="A483" s="288" t="s">
        <v>817</v>
      </c>
      <c r="B483" s="288" t="s">
        <v>403</v>
      </c>
      <c r="C483" s="244" t="s">
        <v>462</v>
      </c>
      <c r="D483" s="244">
        <v>0.8</v>
      </c>
      <c r="E483" s="244">
        <v>24</v>
      </c>
      <c r="F483" s="244" t="s">
        <v>465</v>
      </c>
      <c r="G483" s="286" t="s">
        <v>466</v>
      </c>
      <c r="H483" s="286">
        <v>1</v>
      </c>
      <c r="J483" s="173"/>
      <c r="K483" s="173"/>
      <c r="L483" s="173"/>
    </row>
    <row r="484" spans="1:12" s="254" customFormat="1" ht="20.100000000000001" hidden="1" customHeight="1" x14ac:dyDescent="0.2">
      <c r="A484" s="288" t="s">
        <v>818</v>
      </c>
      <c r="B484" s="288" t="s">
        <v>403</v>
      </c>
      <c r="C484" s="244" t="s">
        <v>489</v>
      </c>
      <c r="D484" s="244">
        <v>2</v>
      </c>
      <c r="E484" s="244">
        <v>76</v>
      </c>
      <c r="F484" s="244" t="s">
        <v>466</v>
      </c>
      <c r="G484" s="286" t="s">
        <v>466</v>
      </c>
      <c r="H484" s="286">
        <v>1</v>
      </c>
      <c r="J484" s="173"/>
      <c r="K484" s="173"/>
      <c r="L484" s="173"/>
    </row>
    <row r="485" spans="1:12" s="254" customFormat="1" ht="20.100000000000001" hidden="1" customHeight="1" x14ac:dyDescent="0.2">
      <c r="A485" s="288" t="s">
        <v>819</v>
      </c>
      <c r="B485" s="288" t="s">
        <v>403</v>
      </c>
      <c r="C485" s="244" t="s">
        <v>462</v>
      </c>
      <c r="D485" s="244">
        <v>1</v>
      </c>
      <c r="E485" s="244">
        <v>19</v>
      </c>
      <c r="F485" s="244" t="s">
        <v>466</v>
      </c>
      <c r="G485" s="286" t="s">
        <v>466</v>
      </c>
      <c r="H485" s="286">
        <v>1</v>
      </c>
      <c r="J485" s="173"/>
      <c r="K485" s="173"/>
      <c r="L485" s="173"/>
    </row>
    <row r="486" spans="1:12" s="254" customFormat="1" ht="20.100000000000001" hidden="1" customHeight="1" x14ac:dyDescent="0.2">
      <c r="A486" s="288" t="s">
        <v>820</v>
      </c>
      <c r="B486" s="288" t="s">
        <v>403</v>
      </c>
      <c r="C486" s="244" t="s">
        <v>462</v>
      </c>
      <c r="D486" s="244">
        <v>0.6</v>
      </c>
      <c r="E486" s="244">
        <v>47</v>
      </c>
      <c r="F486" s="244" t="s">
        <v>466</v>
      </c>
      <c r="G486" s="286" t="s">
        <v>465</v>
      </c>
      <c r="H486" s="286">
        <v>1</v>
      </c>
      <c r="J486" s="173"/>
      <c r="K486" s="173"/>
      <c r="L486" s="173"/>
    </row>
    <row r="487" spans="1:12" s="254" customFormat="1" ht="20.100000000000001" hidden="1" customHeight="1" x14ac:dyDescent="0.2">
      <c r="A487" s="288" t="s">
        <v>821</v>
      </c>
      <c r="B487" s="288" t="s">
        <v>403</v>
      </c>
      <c r="C487" s="244" t="s">
        <v>462</v>
      </c>
      <c r="D487" s="244">
        <v>0.6</v>
      </c>
      <c r="E487" s="244">
        <v>24</v>
      </c>
      <c r="F487" s="244" t="s">
        <v>465</v>
      </c>
      <c r="G487" s="286" t="s">
        <v>466</v>
      </c>
      <c r="H487" s="286">
        <v>1</v>
      </c>
      <c r="J487" s="173"/>
      <c r="K487" s="173"/>
      <c r="L487" s="173"/>
    </row>
    <row r="488" spans="1:12" s="254" customFormat="1" ht="20.100000000000001" hidden="1" customHeight="1" x14ac:dyDescent="0.2">
      <c r="A488" s="288" t="s">
        <v>822</v>
      </c>
      <c r="B488" s="288" t="s">
        <v>403</v>
      </c>
      <c r="C488" s="244" t="s">
        <v>462</v>
      </c>
      <c r="D488" s="244">
        <v>0.6</v>
      </c>
      <c r="E488" s="244">
        <v>17</v>
      </c>
      <c r="F488" s="244" t="s">
        <v>465</v>
      </c>
      <c r="G488" s="286" t="s">
        <v>466</v>
      </c>
      <c r="H488" s="286">
        <v>1</v>
      </c>
      <c r="J488" s="173"/>
      <c r="K488" s="173"/>
      <c r="L488" s="173"/>
    </row>
    <row r="489" spans="1:12" s="254" customFormat="1" ht="20.100000000000001" hidden="1" customHeight="1" x14ac:dyDescent="0.2">
      <c r="A489" s="288" t="s">
        <v>823</v>
      </c>
      <c r="B489" s="288" t="s">
        <v>403</v>
      </c>
      <c r="C489" s="244" t="s">
        <v>462</v>
      </c>
      <c r="D489" s="244">
        <v>0.4</v>
      </c>
      <c r="E489" s="244">
        <v>24</v>
      </c>
      <c r="F489" s="244" t="s">
        <v>466</v>
      </c>
      <c r="G489" s="286" t="s">
        <v>466</v>
      </c>
      <c r="H489" s="286">
        <v>1</v>
      </c>
      <c r="J489" s="173"/>
      <c r="K489" s="173"/>
      <c r="L489" s="173"/>
    </row>
    <row r="490" spans="1:12" s="254" customFormat="1" ht="20.100000000000001" hidden="1" customHeight="1" x14ac:dyDescent="0.2">
      <c r="A490" s="288" t="s">
        <v>824</v>
      </c>
      <c r="B490" s="288" t="s">
        <v>403</v>
      </c>
      <c r="C490" s="244" t="s">
        <v>462</v>
      </c>
      <c r="D490" s="244">
        <v>0.4</v>
      </c>
      <c r="E490" s="244">
        <v>19</v>
      </c>
      <c r="F490" s="244" t="s">
        <v>465</v>
      </c>
      <c r="G490" s="286" t="s">
        <v>466</v>
      </c>
      <c r="H490" s="286">
        <v>1</v>
      </c>
      <c r="J490" s="173"/>
      <c r="K490" s="173"/>
      <c r="L490" s="173"/>
    </row>
    <row r="491" spans="1:12" s="254" customFormat="1" ht="20.100000000000001" hidden="1" customHeight="1" x14ac:dyDescent="0.2">
      <c r="A491" s="288" t="s">
        <v>495</v>
      </c>
      <c r="B491" s="288" t="s">
        <v>403</v>
      </c>
      <c r="C491" s="244" t="s">
        <v>462</v>
      </c>
      <c r="D491" s="244">
        <v>0.6</v>
      </c>
      <c r="E491" s="244">
        <v>19</v>
      </c>
      <c r="F491" s="244" t="s">
        <v>466</v>
      </c>
      <c r="G491" s="286" t="s">
        <v>466</v>
      </c>
      <c r="H491" s="286">
        <v>1</v>
      </c>
      <c r="J491" s="173"/>
      <c r="K491" s="173"/>
      <c r="L491" s="173"/>
    </row>
    <row r="492" spans="1:12" s="254" customFormat="1" ht="20.100000000000001" hidden="1" customHeight="1" x14ac:dyDescent="0.2">
      <c r="A492" s="288" t="s">
        <v>825</v>
      </c>
      <c r="B492" s="288" t="s">
        <v>403</v>
      </c>
      <c r="C492" s="244" t="s">
        <v>462</v>
      </c>
      <c r="D492" s="244">
        <v>0.6</v>
      </c>
      <c r="E492" s="244">
        <v>21</v>
      </c>
      <c r="F492" s="244" t="s">
        <v>465</v>
      </c>
      <c r="G492" s="286" t="s">
        <v>466</v>
      </c>
      <c r="H492" s="286">
        <v>1</v>
      </c>
      <c r="J492" s="173"/>
      <c r="K492" s="173"/>
      <c r="L492" s="173"/>
    </row>
    <row r="493" spans="1:12" s="254" customFormat="1" ht="20.100000000000001" hidden="1" customHeight="1" x14ac:dyDescent="0.2">
      <c r="A493" s="288" t="s">
        <v>826</v>
      </c>
      <c r="B493" s="288" t="s">
        <v>403</v>
      </c>
      <c r="C493" s="244" t="s">
        <v>462</v>
      </c>
      <c r="D493" s="244">
        <v>0.4</v>
      </c>
      <c r="E493" s="244">
        <v>17</v>
      </c>
      <c r="F493" s="244" t="s">
        <v>465</v>
      </c>
      <c r="G493" s="286" t="s">
        <v>466</v>
      </c>
      <c r="H493" s="286">
        <v>1</v>
      </c>
      <c r="J493" s="173"/>
      <c r="K493" s="173"/>
      <c r="L493" s="173"/>
    </row>
    <row r="494" spans="1:12" s="254" customFormat="1" ht="20.100000000000001" hidden="1" customHeight="1" x14ac:dyDescent="0.2">
      <c r="A494" s="288" t="s">
        <v>827</v>
      </c>
      <c r="B494" s="288" t="s">
        <v>403</v>
      </c>
      <c r="C494" s="244" t="s">
        <v>462</v>
      </c>
      <c r="D494" s="244">
        <v>0.6</v>
      </c>
      <c r="E494" s="244">
        <v>18</v>
      </c>
      <c r="F494" s="244" t="s">
        <v>465</v>
      </c>
      <c r="G494" s="286" t="s">
        <v>466</v>
      </c>
      <c r="H494" s="286">
        <v>1</v>
      </c>
      <c r="J494" s="173"/>
      <c r="K494" s="173"/>
      <c r="L494" s="173"/>
    </row>
    <row r="495" spans="1:12" s="254" customFormat="1" ht="20.100000000000001" hidden="1" customHeight="1" x14ac:dyDescent="0.2">
      <c r="A495" s="288" t="s">
        <v>828</v>
      </c>
      <c r="B495" s="288" t="s">
        <v>403</v>
      </c>
      <c r="C495" s="244" t="s">
        <v>462</v>
      </c>
      <c r="D495" s="244">
        <v>0.6</v>
      </c>
      <c r="E495" s="244">
        <v>20</v>
      </c>
      <c r="F495" s="244" t="s">
        <v>465</v>
      </c>
      <c r="G495" s="286" t="s">
        <v>466</v>
      </c>
      <c r="H495" s="286">
        <v>1</v>
      </c>
      <c r="J495" s="173"/>
      <c r="K495" s="173"/>
      <c r="L495" s="173"/>
    </row>
    <row r="496" spans="1:12" s="254" customFormat="1" ht="20.100000000000001" hidden="1" customHeight="1" x14ac:dyDescent="0.2">
      <c r="A496" s="288" t="s">
        <v>829</v>
      </c>
      <c r="B496" s="288" t="s">
        <v>403</v>
      </c>
      <c r="C496" s="244" t="s">
        <v>462</v>
      </c>
      <c r="D496" s="244">
        <v>0.6</v>
      </c>
      <c r="E496" s="244">
        <v>15</v>
      </c>
      <c r="F496" s="244" t="s">
        <v>465</v>
      </c>
      <c r="G496" s="286" t="s">
        <v>466</v>
      </c>
      <c r="H496" s="286">
        <v>1</v>
      </c>
      <c r="J496" s="173"/>
      <c r="K496" s="173"/>
      <c r="L496" s="173"/>
    </row>
    <row r="497" spans="1:14" s="254" customFormat="1" ht="20.100000000000001" hidden="1" customHeight="1" x14ac:dyDescent="0.2">
      <c r="A497" s="288" t="s">
        <v>830</v>
      </c>
      <c r="B497" s="288" t="s">
        <v>403</v>
      </c>
      <c r="C497" s="244" t="s">
        <v>462</v>
      </c>
      <c r="D497" s="244">
        <v>0.6</v>
      </c>
      <c r="E497" s="244">
        <v>14</v>
      </c>
      <c r="F497" s="244" t="s">
        <v>465</v>
      </c>
      <c r="G497" s="286" t="s">
        <v>493</v>
      </c>
      <c r="H497" s="286">
        <v>1</v>
      </c>
      <c r="J497" s="173"/>
      <c r="K497" s="173"/>
      <c r="L497" s="173"/>
    </row>
    <row r="498" spans="1:14" s="254" customFormat="1" ht="20.100000000000001" hidden="1" customHeight="1" x14ac:dyDescent="0.2">
      <c r="A498" s="288" t="s">
        <v>831</v>
      </c>
      <c r="B498" s="288" t="s">
        <v>403</v>
      </c>
      <c r="C498" s="244" t="s">
        <v>462</v>
      </c>
      <c r="D498" s="244">
        <v>0.4</v>
      </c>
      <c r="E498" s="244">
        <v>20</v>
      </c>
      <c r="F498" s="244" t="s">
        <v>465</v>
      </c>
      <c r="G498" s="286" t="s">
        <v>466</v>
      </c>
      <c r="H498" s="286">
        <v>1</v>
      </c>
      <c r="J498" s="173"/>
      <c r="K498" s="173"/>
      <c r="L498" s="173"/>
    </row>
    <row r="499" spans="1:14" s="254" customFormat="1" ht="20.100000000000001" hidden="1" customHeight="1" x14ac:dyDescent="0.2">
      <c r="A499" s="309">
        <v>628902</v>
      </c>
      <c r="B499" s="288" t="s">
        <v>12</v>
      </c>
      <c r="C499" s="244" t="s">
        <v>462</v>
      </c>
      <c r="D499" s="244">
        <v>0.6</v>
      </c>
      <c r="E499" s="244">
        <v>19</v>
      </c>
      <c r="F499" s="244" t="s">
        <v>466</v>
      </c>
      <c r="G499" s="286" t="s">
        <v>466</v>
      </c>
      <c r="H499" s="286">
        <v>1</v>
      </c>
      <c r="J499" s="288">
        <v>2090</v>
      </c>
      <c r="K499" s="173">
        <v>10</v>
      </c>
      <c r="L499" s="173"/>
      <c r="N499" s="342"/>
    </row>
    <row r="500" spans="1:14" s="254" customFormat="1" ht="20.100000000000001" hidden="1" customHeight="1" x14ac:dyDescent="0.2">
      <c r="A500" s="309">
        <v>629009</v>
      </c>
      <c r="B500" s="288" t="s">
        <v>12</v>
      </c>
      <c r="C500" s="244" t="s">
        <v>462</v>
      </c>
      <c r="D500" s="244">
        <v>0.8</v>
      </c>
      <c r="E500" s="244">
        <v>22</v>
      </c>
      <c r="F500" s="244" t="s">
        <v>465</v>
      </c>
      <c r="G500" s="286" t="s">
        <v>466</v>
      </c>
      <c r="H500" s="286">
        <v>1</v>
      </c>
      <c r="J500" s="288">
        <v>2095</v>
      </c>
      <c r="K500" s="173">
        <v>17</v>
      </c>
      <c r="L500" s="173"/>
      <c r="N500" s="342"/>
    </row>
    <row r="501" spans="1:14" s="254" customFormat="1" ht="20.100000000000001" hidden="1" customHeight="1" x14ac:dyDescent="0.2">
      <c r="A501" s="309">
        <v>629115</v>
      </c>
      <c r="B501" s="288" t="s">
        <v>12</v>
      </c>
      <c r="C501" s="244" t="s">
        <v>462</v>
      </c>
      <c r="D501" s="244">
        <v>0.6</v>
      </c>
      <c r="E501" s="244">
        <v>21</v>
      </c>
      <c r="F501" s="244" t="s">
        <v>465</v>
      </c>
      <c r="G501" s="286" t="s">
        <v>466</v>
      </c>
      <c r="H501" s="286">
        <v>1</v>
      </c>
      <c r="J501" s="288">
        <v>2101</v>
      </c>
      <c r="K501" s="173">
        <v>3</v>
      </c>
      <c r="L501" s="173"/>
      <c r="N501" s="342"/>
    </row>
    <row r="502" spans="1:14" s="254" customFormat="1" ht="20.100000000000001" hidden="1" customHeight="1" x14ac:dyDescent="0.2">
      <c r="A502" s="309">
        <v>629202</v>
      </c>
      <c r="B502" s="288" t="s">
        <v>12</v>
      </c>
      <c r="C502" s="244" t="s">
        <v>462</v>
      </c>
      <c r="D502" s="244">
        <v>0.6</v>
      </c>
      <c r="E502" s="244">
        <v>34</v>
      </c>
      <c r="F502" s="244" t="s">
        <v>465</v>
      </c>
      <c r="G502" s="286" t="s">
        <v>466</v>
      </c>
      <c r="H502" s="286">
        <v>1</v>
      </c>
      <c r="J502" s="288">
        <v>2105</v>
      </c>
      <c r="K502" s="173">
        <v>10</v>
      </c>
      <c r="L502" s="173"/>
      <c r="N502" s="342"/>
    </row>
    <row r="503" spans="1:14" s="254" customFormat="1" ht="20.100000000000001" hidden="1" customHeight="1" x14ac:dyDescent="0.2">
      <c r="A503" s="309">
        <v>629302</v>
      </c>
      <c r="B503" s="288" t="s">
        <v>12</v>
      </c>
      <c r="C503" s="244" t="s">
        <v>462</v>
      </c>
      <c r="D503" s="244">
        <v>0.6</v>
      </c>
      <c r="E503" s="244">
        <v>18</v>
      </c>
      <c r="F503" s="244" t="s">
        <v>465</v>
      </c>
      <c r="G503" s="286" t="s">
        <v>466</v>
      </c>
      <c r="H503" s="286">
        <v>1</v>
      </c>
      <c r="J503" s="288">
        <v>2110</v>
      </c>
      <c r="K503" s="173">
        <v>10</v>
      </c>
      <c r="L503" s="173"/>
      <c r="N503" s="342"/>
    </row>
    <row r="504" spans="1:14" s="254" customFormat="1" ht="20.100000000000001" hidden="1" customHeight="1" x14ac:dyDescent="0.2">
      <c r="A504" s="309">
        <v>629472</v>
      </c>
      <c r="B504" s="288" t="s">
        <v>12</v>
      </c>
      <c r="C504" s="244" t="s">
        <v>462</v>
      </c>
      <c r="D504" s="244">
        <v>0.6</v>
      </c>
      <c r="E504" s="244">
        <v>19</v>
      </c>
      <c r="F504" s="244" t="s">
        <v>465</v>
      </c>
      <c r="G504" s="286" t="s">
        <v>466</v>
      </c>
      <c r="H504" s="286">
        <v>1</v>
      </c>
      <c r="J504" s="288">
        <v>2119</v>
      </c>
      <c r="K504" s="173"/>
      <c r="L504" s="173"/>
      <c r="N504" s="342"/>
    </row>
    <row r="505" spans="1:14" s="254" customFormat="1" ht="20.100000000000001" hidden="1" customHeight="1" x14ac:dyDescent="0.2">
      <c r="A505" s="309">
        <v>629732</v>
      </c>
      <c r="B505" s="288" t="s">
        <v>12</v>
      </c>
      <c r="C505" s="244" t="s">
        <v>462</v>
      </c>
      <c r="D505" s="244">
        <v>0.8</v>
      </c>
      <c r="E505" s="244">
        <v>80</v>
      </c>
      <c r="F505" s="244" t="s">
        <v>466</v>
      </c>
      <c r="G505" s="286" t="s">
        <v>466</v>
      </c>
      <c r="H505" s="286">
        <v>1</v>
      </c>
      <c r="J505" s="288">
        <v>2132</v>
      </c>
      <c r="K505" s="173"/>
      <c r="L505" s="173"/>
      <c r="N505" s="342"/>
    </row>
    <row r="506" spans="1:14" s="254" customFormat="1" ht="20.100000000000001" hidden="1" customHeight="1" x14ac:dyDescent="0.2">
      <c r="A506" s="309">
        <v>629832</v>
      </c>
      <c r="B506" s="288" t="s">
        <v>12</v>
      </c>
      <c r="C506" s="244" t="s">
        <v>462</v>
      </c>
      <c r="D506" s="244">
        <v>0.8</v>
      </c>
      <c r="E506" s="244">
        <v>50</v>
      </c>
      <c r="F506" s="244" t="s">
        <v>466</v>
      </c>
      <c r="G506" s="286" t="s">
        <v>466</v>
      </c>
      <c r="H506" s="286">
        <v>1</v>
      </c>
      <c r="J506" s="288">
        <v>2137</v>
      </c>
      <c r="K506" s="173"/>
      <c r="L506" s="173"/>
      <c r="N506" s="342"/>
    </row>
    <row r="507" spans="1:14" s="254" customFormat="1" ht="20.100000000000001" hidden="1" customHeight="1" x14ac:dyDescent="0.2">
      <c r="A507" s="309">
        <v>629937</v>
      </c>
      <c r="B507" s="288" t="s">
        <v>12</v>
      </c>
      <c r="C507" s="244" t="s">
        <v>462</v>
      </c>
      <c r="D507" s="244">
        <v>0.6</v>
      </c>
      <c r="E507" s="244">
        <v>21</v>
      </c>
      <c r="F507" s="244" t="s">
        <v>466</v>
      </c>
      <c r="G507" s="286" t="s">
        <v>466</v>
      </c>
      <c r="H507" s="286">
        <v>1</v>
      </c>
      <c r="J507" s="288">
        <v>2142</v>
      </c>
      <c r="K507" s="173">
        <v>5</v>
      </c>
      <c r="L507" s="173"/>
      <c r="N507" s="342"/>
    </row>
    <row r="508" spans="1:14" s="254" customFormat="1" ht="20.100000000000001" hidden="1" customHeight="1" x14ac:dyDescent="0.2">
      <c r="A508" s="309">
        <v>630114</v>
      </c>
      <c r="B508" s="288" t="s">
        <v>12</v>
      </c>
      <c r="C508" s="244" t="s">
        <v>462</v>
      </c>
      <c r="D508" s="244">
        <v>0.6</v>
      </c>
      <c r="E508" s="244">
        <v>21</v>
      </c>
      <c r="F508" s="244" t="s">
        <v>465</v>
      </c>
      <c r="G508" s="286" t="s">
        <v>465</v>
      </c>
      <c r="H508" s="286">
        <v>1</v>
      </c>
      <c r="J508" s="288">
        <v>2151</v>
      </c>
      <c r="K508" s="173">
        <v>2</v>
      </c>
      <c r="L508" s="173"/>
      <c r="N508" s="342"/>
    </row>
    <row r="509" spans="1:14" s="254" customFormat="1" ht="20.100000000000001" hidden="1" customHeight="1" x14ac:dyDescent="0.2">
      <c r="A509" s="309">
        <v>630248</v>
      </c>
      <c r="B509" s="288" t="s">
        <v>12</v>
      </c>
      <c r="C509" s="244" t="s">
        <v>462</v>
      </c>
      <c r="D509" s="244">
        <v>0.6</v>
      </c>
      <c r="E509" s="244">
        <v>7</v>
      </c>
      <c r="F509" s="244" t="s">
        <v>465</v>
      </c>
      <c r="G509" s="286" t="s">
        <v>466</v>
      </c>
      <c r="H509" s="286">
        <v>1</v>
      </c>
      <c r="J509" s="288">
        <v>2157</v>
      </c>
      <c r="K509" s="173">
        <v>16</v>
      </c>
      <c r="L509" s="173"/>
      <c r="N509" s="342"/>
    </row>
    <row r="510" spans="1:14" s="254" customFormat="1" ht="20.100000000000001" hidden="1" customHeight="1" x14ac:dyDescent="0.2">
      <c r="A510" s="309">
        <v>630317</v>
      </c>
      <c r="B510" s="288" t="s">
        <v>12</v>
      </c>
      <c r="C510" s="244" t="s">
        <v>462</v>
      </c>
      <c r="D510" s="244">
        <v>0.6</v>
      </c>
      <c r="E510" s="244">
        <v>15</v>
      </c>
      <c r="F510" s="244" t="s">
        <v>465</v>
      </c>
      <c r="G510" s="286" t="s">
        <v>465</v>
      </c>
      <c r="H510" s="286">
        <v>1</v>
      </c>
      <c r="J510" s="288">
        <v>2161</v>
      </c>
      <c r="K510" s="173">
        <v>5</v>
      </c>
      <c r="L510" s="173"/>
      <c r="N510" s="342"/>
    </row>
    <row r="511" spans="1:14" s="254" customFormat="1" ht="20.100000000000001" hidden="1" customHeight="1" x14ac:dyDescent="0.2">
      <c r="A511" s="309">
        <v>587142</v>
      </c>
      <c r="B511" s="288" t="s">
        <v>12</v>
      </c>
      <c r="C511" s="244" t="s">
        <v>462</v>
      </c>
      <c r="D511" s="244">
        <v>0.4</v>
      </c>
      <c r="E511" s="244">
        <v>14</v>
      </c>
      <c r="F511" s="244" t="s">
        <v>465</v>
      </c>
      <c r="G511" s="286" t="s">
        <v>466</v>
      </c>
      <c r="H511" s="286">
        <v>1</v>
      </c>
      <c r="J511" s="288">
        <v>2</v>
      </c>
      <c r="K511" s="173">
        <v>10</v>
      </c>
      <c r="L511" s="173"/>
      <c r="N511" s="342"/>
    </row>
    <row r="512" spans="1:14" s="254" customFormat="1" ht="20.100000000000001" hidden="1" customHeight="1" x14ac:dyDescent="0.2">
      <c r="A512" s="309">
        <v>587280</v>
      </c>
      <c r="B512" s="288" t="s">
        <v>12</v>
      </c>
      <c r="C512" s="244" t="s">
        <v>462</v>
      </c>
      <c r="D512" s="244">
        <v>0.4</v>
      </c>
      <c r="E512" s="244">
        <v>6</v>
      </c>
      <c r="F512" s="244" t="s">
        <v>465</v>
      </c>
      <c r="G512" s="286" t="s">
        <v>466</v>
      </c>
      <c r="H512" s="286">
        <v>1</v>
      </c>
      <c r="J512" s="288">
        <v>9</v>
      </c>
      <c r="K512" s="173">
        <v>8</v>
      </c>
      <c r="L512" s="173"/>
      <c r="N512" s="342"/>
    </row>
    <row r="513" spans="1:14" s="254" customFormat="1" ht="20.100000000000001" hidden="1" customHeight="1" x14ac:dyDescent="0.2">
      <c r="A513" s="309">
        <v>587464.6</v>
      </c>
      <c r="B513" s="288" t="s">
        <v>12</v>
      </c>
      <c r="C513" s="244" t="s">
        <v>462</v>
      </c>
      <c r="D513" s="244">
        <v>0.8</v>
      </c>
      <c r="E513" s="244">
        <v>6</v>
      </c>
      <c r="F513" s="244" t="s">
        <v>465</v>
      </c>
      <c r="G513" s="286" t="s">
        <v>466</v>
      </c>
      <c r="H513" s="286">
        <v>1</v>
      </c>
      <c r="J513" s="288">
        <v>18</v>
      </c>
      <c r="K513" s="173">
        <v>12.6</v>
      </c>
      <c r="L513" s="173"/>
      <c r="N513" s="342"/>
    </row>
    <row r="514" spans="1:14" s="254" customFormat="1" ht="20.100000000000001" hidden="1" customHeight="1" x14ac:dyDescent="0.2">
      <c r="A514" s="309">
        <v>587515</v>
      </c>
      <c r="B514" s="288" t="s">
        <v>12</v>
      </c>
      <c r="C514" s="244" t="s">
        <v>462</v>
      </c>
      <c r="D514" s="244">
        <v>0.8</v>
      </c>
      <c r="E514" s="244">
        <v>19</v>
      </c>
      <c r="F514" s="244" t="s">
        <v>465</v>
      </c>
      <c r="G514" s="286" t="s">
        <v>466</v>
      </c>
      <c r="H514" s="286">
        <v>1</v>
      </c>
      <c r="J514" s="288">
        <v>21</v>
      </c>
      <c r="K514" s="173">
        <v>3</v>
      </c>
      <c r="L514" s="173"/>
      <c r="N514" s="342"/>
    </row>
    <row r="515" spans="1:14" s="254" customFormat="1" ht="20.100000000000001" hidden="1" customHeight="1" x14ac:dyDescent="0.2">
      <c r="A515" s="309">
        <v>587792</v>
      </c>
      <c r="B515" s="288" t="s">
        <v>12</v>
      </c>
      <c r="C515" s="244" t="s">
        <v>462</v>
      </c>
      <c r="D515" s="244">
        <v>0.8</v>
      </c>
      <c r="E515" s="244">
        <v>15</v>
      </c>
      <c r="F515" s="244" t="s">
        <v>465</v>
      </c>
      <c r="G515" s="286" t="s">
        <v>466</v>
      </c>
      <c r="H515" s="286">
        <v>1</v>
      </c>
      <c r="J515" s="288">
        <v>35</v>
      </c>
      <c r="K515" s="173">
        <v>0</v>
      </c>
      <c r="L515" s="173"/>
      <c r="N515" s="342"/>
    </row>
    <row r="516" spans="1:14" s="254" customFormat="1" ht="20.100000000000001" hidden="1" customHeight="1" x14ac:dyDescent="0.2">
      <c r="A516" s="309">
        <v>588184</v>
      </c>
      <c r="B516" s="288" t="s">
        <v>12</v>
      </c>
      <c r="C516" s="244" t="s">
        <v>462</v>
      </c>
      <c r="D516" s="244">
        <v>0.8</v>
      </c>
      <c r="E516" s="244">
        <v>19</v>
      </c>
      <c r="F516" s="244" t="s">
        <v>465</v>
      </c>
      <c r="G516" s="286" t="s">
        <v>466</v>
      </c>
      <c r="H516" s="286">
        <v>1</v>
      </c>
      <c r="J516" s="288">
        <v>54</v>
      </c>
      <c r="K516" s="173">
        <v>12</v>
      </c>
      <c r="L516" s="173"/>
      <c r="N516" s="342"/>
    </row>
    <row r="517" spans="1:14" s="254" customFormat="1" ht="20.100000000000001" hidden="1" customHeight="1" x14ac:dyDescent="0.2">
      <c r="A517" s="309">
        <v>588372</v>
      </c>
      <c r="B517" s="288" t="s">
        <v>12</v>
      </c>
      <c r="C517" s="244" t="s">
        <v>462</v>
      </c>
      <c r="D517" s="244">
        <v>0.8</v>
      </c>
      <c r="E517" s="244">
        <v>24</v>
      </c>
      <c r="F517" s="244" t="s">
        <v>465</v>
      </c>
      <c r="G517" s="286" t="s">
        <v>466</v>
      </c>
      <c r="H517" s="286">
        <v>1</v>
      </c>
      <c r="J517" s="288">
        <v>64</v>
      </c>
      <c r="K517" s="173">
        <v>0</v>
      </c>
      <c r="L517" s="173"/>
      <c r="N517" s="342"/>
    </row>
    <row r="518" spans="1:14" s="254" customFormat="1" ht="20.100000000000001" hidden="1" customHeight="1" x14ac:dyDescent="0.2">
      <c r="A518" s="309">
        <v>588672</v>
      </c>
      <c r="B518" s="288" t="s">
        <v>12</v>
      </c>
      <c r="C518" s="244" t="s">
        <v>462</v>
      </c>
      <c r="D518" s="244">
        <v>0.8</v>
      </c>
      <c r="E518" s="244">
        <v>18</v>
      </c>
      <c r="F518" s="244" t="s">
        <v>465</v>
      </c>
      <c r="G518" s="286" t="s">
        <v>466</v>
      </c>
      <c r="H518" s="286">
        <v>1</v>
      </c>
      <c r="J518" s="288">
        <v>79</v>
      </c>
      <c r="K518" s="173">
        <v>0</v>
      </c>
      <c r="L518" s="173"/>
      <c r="N518" s="342"/>
    </row>
    <row r="519" spans="1:14" s="254" customFormat="1" ht="20.100000000000001" hidden="1" customHeight="1" x14ac:dyDescent="0.2">
      <c r="A519" s="309">
        <v>588802</v>
      </c>
      <c r="B519" s="288" t="s">
        <v>12</v>
      </c>
      <c r="C519" s="244" t="s">
        <v>462</v>
      </c>
      <c r="D519" s="244">
        <v>0.8</v>
      </c>
      <c r="E519" s="244">
        <v>18</v>
      </c>
      <c r="F519" s="244" t="s">
        <v>465</v>
      </c>
      <c r="G519" s="286" t="s">
        <v>466</v>
      </c>
      <c r="H519" s="286">
        <v>1</v>
      </c>
      <c r="J519" s="288">
        <v>85</v>
      </c>
      <c r="K519" s="173">
        <v>10</v>
      </c>
      <c r="L519" s="173"/>
      <c r="N519" s="342"/>
    </row>
    <row r="520" spans="1:14" s="254" customFormat="1" ht="20.100000000000001" hidden="1" customHeight="1" x14ac:dyDescent="0.2">
      <c r="A520" s="309">
        <v>590112</v>
      </c>
      <c r="B520" s="288" t="s">
        <v>12</v>
      </c>
      <c r="C520" s="244" t="s">
        <v>462</v>
      </c>
      <c r="D520" s="244">
        <v>0.6</v>
      </c>
      <c r="E520" s="244">
        <v>16.600000000000001</v>
      </c>
      <c r="F520" s="244" t="s">
        <v>465</v>
      </c>
      <c r="G520" s="286" t="s">
        <v>466</v>
      </c>
      <c r="H520" s="286">
        <v>1</v>
      </c>
      <c r="J520" s="288">
        <v>151</v>
      </c>
      <c r="K520" s="173">
        <v>0</v>
      </c>
      <c r="L520" s="173"/>
      <c r="N520" s="342"/>
    </row>
    <row r="521" spans="1:14" s="254" customFormat="1" ht="20.100000000000001" hidden="1" customHeight="1" x14ac:dyDescent="0.2">
      <c r="A521" s="309">
        <v>590372</v>
      </c>
      <c r="B521" s="288" t="s">
        <v>12</v>
      </c>
      <c r="C521" s="244" t="s">
        <v>462</v>
      </c>
      <c r="D521" s="244">
        <v>0.6</v>
      </c>
      <c r="E521" s="244">
        <v>15.1</v>
      </c>
      <c r="F521" s="244" t="s">
        <v>465</v>
      </c>
      <c r="G521" s="286" t="s">
        <v>466</v>
      </c>
      <c r="H521" s="286">
        <v>1</v>
      </c>
      <c r="J521" s="288">
        <v>164</v>
      </c>
      <c r="K521" s="173">
        <v>0</v>
      </c>
      <c r="L521" s="173"/>
      <c r="N521" s="342"/>
    </row>
    <row r="522" spans="1:14" s="254" customFormat="1" ht="20.100000000000001" hidden="1" customHeight="1" x14ac:dyDescent="0.2">
      <c r="A522" s="309">
        <v>590549</v>
      </c>
      <c r="B522" s="288" t="s">
        <v>12</v>
      </c>
      <c r="C522" s="244" t="s">
        <v>486</v>
      </c>
      <c r="D522" s="244" t="s">
        <v>503</v>
      </c>
      <c r="E522" s="244">
        <v>16</v>
      </c>
      <c r="F522" s="244" t="s">
        <v>466</v>
      </c>
      <c r="G522" s="286" t="s">
        <v>466</v>
      </c>
      <c r="H522" s="286">
        <v>1</v>
      </c>
      <c r="J522" s="288">
        <v>172</v>
      </c>
      <c r="K522" s="173">
        <v>17</v>
      </c>
      <c r="L522" s="173"/>
      <c r="N522" s="342"/>
    </row>
    <row r="523" spans="1:14" s="254" customFormat="1" ht="20.100000000000001" hidden="1" customHeight="1" x14ac:dyDescent="0.2">
      <c r="A523" s="309">
        <v>590720</v>
      </c>
      <c r="B523" s="288" t="s">
        <v>12</v>
      </c>
      <c r="C523" s="244" t="s">
        <v>467</v>
      </c>
      <c r="D523" s="244">
        <v>0.8</v>
      </c>
      <c r="E523" s="244">
        <v>27</v>
      </c>
      <c r="F523" s="244" t="s">
        <v>466</v>
      </c>
      <c r="G523" s="286" t="s">
        <v>466</v>
      </c>
      <c r="H523" s="286">
        <v>1</v>
      </c>
      <c r="J523" s="288">
        <v>181</v>
      </c>
      <c r="K523" s="173">
        <v>8</v>
      </c>
      <c r="L523" s="173"/>
      <c r="N523" s="342"/>
    </row>
    <row r="524" spans="1:14" s="254" customFormat="1" ht="20.100000000000001" hidden="1" customHeight="1" x14ac:dyDescent="0.2">
      <c r="A524" s="309">
        <v>590815</v>
      </c>
      <c r="B524" s="288" t="s">
        <v>12</v>
      </c>
      <c r="C524" s="244" t="s">
        <v>462</v>
      </c>
      <c r="D524" s="244">
        <v>0.6</v>
      </c>
      <c r="E524" s="244">
        <v>14.3</v>
      </c>
      <c r="F524" s="244" t="s">
        <v>465</v>
      </c>
      <c r="G524" s="286" t="s">
        <v>466</v>
      </c>
      <c r="H524" s="286">
        <v>1</v>
      </c>
      <c r="J524" s="288">
        <v>186</v>
      </c>
      <c r="K524" s="173">
        <v>3</v>
      </c>
      <c r="L524" s="173"/>
      <c r="N524" s="342"/>
    </row>
    <row r="525" spans="1:14" s="254" customFormat="1" ht="20.100000000000001" hidden="1" customHeight="1" x14ac:dyDescent="0.2">
      <c r="A525" s="309">
        <v>590876</v>
      </c>
      <c r="B525" s="288" t="s">
        <v>12</v>
      </c>
      <c r="C525" s="244" t="s">
        <v>462</v>
      </c>
      <c r="D525" s="244">
        <v>0.6</v>
      </c>
      <c r="E525" s="244">
        <v>14.6</v>
      </c>
      <c r="F525" s="244" t="s">
        <v>465</v>
      </c>
      <c r="G525" s="286" t="s">
        <v>466</v>
      </c>
      <c r="H525" s="286">
        <v>1</v>
      </c>
      <c r="J525" s="288">
        <v>189</v>
      </c>
      <c r="K525" s="173">
        <v>4</v>
      </c>
      <c r="L525" s="173"/>
      <c r="N525" s="342"/>
    </row>
    <row r="526" spans="1:14" s="254" customFormat="1" ht="20.100000000000001" hidden="1" customHeight="1" x14ac:dyDescent="0.2">
      <c r="A526" s="309">
        <v>590994</v>
      </c>
      <c r="B526" s="288" t="s">
        <v>12</v>
      </c>
      <c r="C526" s="244" t="s">
        <v>462</v>
      </c>
      <c r="D526" s="244">
        <v>0.6</v>
      </c>
      <c r="E526" s="244">
        <v>24</v>
      </c>
      <c r="F526" s="244" t="s">
        <v>465</v>
      </c>
      <c r="G526" s="286" t="s">
        <v>466</v>
      </c>
      <c r="H526" s="286">
        <v>1</v>
      </c>
      <c r="J526" s="288">
        <v>195</v>
      </c>
      <c r="K526" s="173">
        <v>2</v>
      </c>
      <c r="L526" s="173"/>
      <c r="N526" s="342"/>
    </row>
    <row r="527" spans="1:14" s="254" customFormat="1" ht="20.100000000000001" hidden="1" customHeight="1" x14ac:dyDescent="0.2">
      <c r="A527" s="309">
        <v>591152</v>
      </c>
      <c r="B527" s="288" t="s">
        <v>12</v>
      </c>
      <c r="C527" s="244" t="s">
        <v>462</v>
      </c>
      <c r="D527" s="244">
        <v>0.6</v>
      </c>
      <c r="E527" s="244">
        <v>17</v>
      </c>
      <c r="F527" s="244" t="s">
        <v>465</v>
      </c>
      <c r="G527" s="286" t="s">
        <v>466</v>
      </c>
      <c r="H527" s="286">
        <v>1</v>
      </c>
      <c r="J527" s="288">
        <v>203</v>
      </c>
      <c r="K527" s="173">
        <v>0</v>
      </c>
      <c r="L527" s="173"/>
      <c r="N527" s="342"/>
    </row>
    <row r="528" spans="1:14" s="254" customFormat="1" ht="20.100000000000001" hidden="1" customHeight="1" x14ac:dyDescent="0.2">
      <c r="A528" s="309">
        <v>591252</v>
      </c>
      <c r="B528" s="288" t="s">
        <v>12</v>
      </c>
      <c r="C528" s="244" t="s">
        <v>462</v>
      </c>
      <c r="D528" s="244">
        <v>0.6</v>
      </c>
      <c r="E528" s="244">
        <v>18</v>
      </c>
      <c r="F528" s="244" t="s">
        <v>465</v>
      </c>
      <c r="G528" s="286" t="s">
        <v>466</v>
      </c>
      <c r="H528" s="286">
        <v>1</v>
      </c>
      <c r="J528" s="288">
        <v>208</v>
      </c>
      <c r="K528" s="173">
        <v>0</v>
      </c>
      <c r="L528" s="173"/>
      <c r="N528" s="342"/>
    </row>
    <row r="529" spans="1:14" s="254" customFormat="1" ht="20.100000000000001" hidden="1" customHeight="1" x14ac:dyDescent="0.2">
      <c r="A529" s="309">
        <v>591412</v>
      </c>
      <c r="B529" s="288" t="s">
        <v>12</v>
      </c>
      <c r="C529" s="244" t="s">
        <v>462</v>
      </c>
      <c r="D529" s="244">
        <v>0.8</v>
      </c>
      <c r="E529" s="244">
        <v>20</v>
      </c>
      <c r="F529" s="244" t="s">
        <v>466</v>
      </c>
      <c r="G529" s="286" t="s">
        <v>466</v>
      </c>
      <c r="H529" s="286">
        <v>1</v>
      </c>
      <c r="J529" s="288">
        <v>216</v>
      </c>
      <c r="K529" s="173">
        <v>0</v>
      </c>
      <c r="L529" s="173"/>
      <c r="N529" s="342"/>
    </row>
    <row r="530" spans="1:14" s="254" customFormat="1" ht="20.100000000000001" hidden="1" customHeight="1" x14ac:dyDescent="0.2">
      <c r="A530" s="309">
        <v>591507</v>
      </c>
      <c r="B530" s="288" t="s">
        <v>12</v>
      </c>
      <c r="C530" s="244" t="s">
        <v>462</v>
      </c>
      <c r="D530" s="244">
        <v>0.6</v>
      </c>
      <c r="E530" s="244">
        <v>18</v>
      </c>
      <c r="F530" s="244" t="s">
        <v>465</v>
      </c>
      <c r="G530" s="286" t="s">
        <v>466</v>
      </c>
      <c r="H530" s="286">
        <v>1</v>
      </c>
      <c r="J530" s="288">
        <v>220</v>
      </c>
      <c r="K530" s="173">
        <v>15</v>
      </c>
      <c r="L530" s="173"/>
      <c r="N530" s="342"/>
    </row>
    <row r="531" spans="1:14" s="254" customFormat="1" ht="20.100000000000001" hidden="1" customHeight="1" x14ac:dyDescent="0.2">
      <c r="A531" s="309">
        <v>591594</v>
      </c>
      <c r="B531" s="288" t="s">
        <v>12</v>
      </c>
      <c r="C531" s="244" t="s">
        <v>462</v>
      </c>
      <c r="D531" s="244">
        <v>0.8</v>
      </c>
      <c r="E531" s="244">
        <v>19</v>
      </c>
      <c r="F531" s="244" t="s">
        <v>465</v>
      </c>
      <c r="G531" s="286" t="s">
        <v>466</v>
      </c>
      <c r="H531" s="286">
        <v>1</v>
      </c>
      <c r="J531" s="288">
        <v>225</v>
      </c>
      <c r="K531" s="173">
        <v>2</v>
      </c>
      <c r="L531" s="173"/>
      <c r="N531" s="342"/>
    </row>
    <row r="532" spans="1:14" s="254" customFormat="1" ht="20.100000000000001" hidden="1" customHeight="1" x14ac:dyDescent="0.2">
      <c r="A532" s="309">
        <v>591732</v>
      </c>
      <c r="B532" s="288" t="s">
        <v>12</v>
      </c>
      <c r="C532" s="244" t="s">
        <v>471</v>
      </c>
      <c r="D532" s="244" t="s">
        <v>501</v>
      </c>
      <c r="E532" s="244">
        <v>16</v>
      </c>
      <c r="F532" s="244" t="s">
        <v>466</v>
      </c>
      <c r="G532" s="286" t="s">
        <v>466</v>
      </c>
      <c r="H532" s="286">
        <v>1</v>
      </c>
      <c r="J532" s="288">
        <v>232</v>
      </c>
      <c r="K532" s="173">
        <v>0</v>
      </c>
      <c r="L532" s="173"/>
      <c r="N532" s="342"/>
    </row>
    <row r="533" spans="1:14" s="254" customFormat="1" ht="20.100000000000001" hidden="1" customHeight="1" x14ac:dyDescent="0.2">
      <c r="A533" s="309">
        <v>592012</v>
      </c>
      <c r="B533" s="288" t="s">
        <v>12</v>
      </c>
      <c r="C533" s="244" t="s">
        <v>462</v>
      </c>
      <c r="D533" s="244">
        <v>0.8</v>
      </c>
      <c r="E533" s="244">
        <v>19</v>
      </c>
      <c r="F533" s="244" t="s">
        <v>466</v>
      </c>
      <c r="G533" s="286" t="s">
        <v>466</v>
      </c>
      <c r="H533" s="286">
        <v>1</v>
      </c>
      <c r="J533" s="288">
        <v>246</v>
      </c>
      <c r="K533" s="173">
        <v>0</v>
      </c>
      <c r="L533" s="173"/>
      <c r="N533" s="342"/>
    </row>
    <row r="534" spans="1:14" s="254" customFormat="1" ht="20.100000000000001" hidden="1" customHeight="1" x14ac:dyDescent="0.2">
      <c r="A534" s="309">
        <v>592272</v>
      </c>
      <c r="B534" s="288" t="s">
        <v>12</v>
      </c>
      <c r="C534" s="244" t="s">
        <v>462</v>
      </c>
      <c r="D534" s="244">
        <v>0.6</v>
      </c>
      <c r="E534" s="244">
        <v>20</v>
      </c>
      <c r="F534" s="244" t="s">
        <v>465</v>
      </c>
      <c r="G534" s="286" t="s">
        <v>466</v>
      </c>
      <c r="H534" s="286">
        <v>1</v>
      </c>
      <c r="J534" s="288">
        <v>259</v>
      </c>
      <c r="K534" s="173">
        <v>0</v>
      </c>
      <c r="L534" s="173"/>
      <c r="N534" s="342"/>
    </row>
    <row r="535" spans="1:14" s="254" customFormat="1" ht="20.100000000000001" hidden="1" customHeight="1" x14ac:dyDescent="0.2">
      <c r="A535" s="309">
        <v>592532</v>
      </c>
      <c r="B535" s="288" t="s">
        <v>12</v>
      </c>
      <c r="C535" s="244" t="s">
        <v>462</v>
      </c>
      <c r="D535" s="244">
        <v>0.6</v>
      </c>
      <c r="E535" s="244">
        <v>15</v>
      </c>
      <c r="F535" s="244" t="s">
        <v>465</v>
      </c>
      <c r="G535" s="286" t="s">
        <v>466</v>
      </c>
      <c r="H535" s="286">
        <v>1</v>
      </c>
      <c r="J535" s="288">
        <v>272</v>
      </c>
      <c r="K535" s="173">
        <v>0</v>
      </c>
      <c r="L535" s="173"/>
      <c r="N535" s="342"/>
    </row>
    <row r="536" spans="1:14" s="254" customFormat="1" ht="20.100000000000001" hidden="1" customHeight="1" x14ac:dyDescent="0.2">
      <c r="A536" s="309">
        <v>592632</v>
      </c>
      <c r="B536" s="288" t="s">
        <v>12</v>
      </c>
      <c r="C536" s="244" t="s">
        <v>462</v>
      </c>
      <c r="D536" s="244">
        <v>0.6</v>
      </c>
      <c r="E536" s="244">
        <v>26</v>
      </c>
      <c r="F536" s="244" t="s">
        <v>465</v>
      </c>
      <c r="G536" s="286" t="s">
        <v>466</v>
      </c>
      <c r="H536" s="286">
        <v>1</v>
      </c>
      <c r="J536" s="288">
        <v>277</v>
      </c>
      <c r="K536" s="173">
        <v>0</v>
      </c>
      <c r="L536" s="173"/>
      <c r="N536" s="342"/>
    </row>
    <row r="537" spans="1:14" s="254" customFormat="1" ht="20.100000000000001" hidden="1" customHeight="1" x14ac:dyDescent="0.2">
      <c r="A537" s="309">
        <v>592735</v>
      </c>
      <c r="B537" s="288" t="s">
        <v>12</v>
      </c>
      <c r="C537" s="244" t="s">
        <v>462</v>
      </c>
      <c r="D537" s="244">
        <v>0.6</v>
      </c>
      <c r="E537" s="244">
        <v>24</v>
      </c>
      <c r="F537" s="244" t="s">
        <v>465</v>
      </c>
      <c r="G537" s="286" t="s">
        <v>466</v>
      </c>
      <c r="H537" s="286">
        <v>1</v>
      </c>
      <c r="J537" s="288">
        <v>282</v>
      </c>
      <c r="K537" s="173">
        <v>3</v>
      </c>
      <c r="L537" s="173"/>
      <c r="N537" s="342"/>
    </row>
    <row r="538" spans="1:14" s="254" customFormat="1" ht="20.100000000000001" hidden="1" customHeight="1" x14ac:dyDescent="0.2">
      <c r="A538" s="309">
        <v>593426</v>
      </c>
      <c r="B538" s="288" t="s">
        <v>12</v>
      </c>
      <c r="C538" s="244" t="s">
        <v>462</v>
      </c>
      <c r="D538" s="244">
        <v>0.8</v>
      </c>
      <c r="E538" s="244">
        <v>31</v>
      </c>
      <c r="F538" s="244" t="s">
        <v>465</v>
      </c>
      <c r="G538" s="286" t="s">
        <v>466</v>
      </c>
      <c r="H538" s="286">
        <v>1</v>
      </c>
      <c r="J538" s="288">
        <v>316</v>
      </c>
      <c r="K538" s="173">
        <v>14</v>
      </c>
      <c r="L538" s="173"/>
      <c r="N538" s="342"/>
    </row>
    <row r="539" spans="1:14" s="254" customFormat="1" ht="20.100000000000001" hidden="1" customHeight="1" x14ac:dyDescent="0.2">
      <c r="A539" s="309">
        <v>593614</v>
      </c>
      <c r="B539" s="288" t="s">
        <v>12</v>
      </c>
      <c r="C539" s="244" t="s">
        <v>462</v>
      </c>
      <c r="D539" s="244">
        <v>0.8</v>
      </c>
      <c r="E539" s="244">
        <v>26</v>
      </c>
      <c r="F539" s="244" t="s">
        <v>465</v>
      </c>
      <c r="G539" s="286" t="s">
        <v>466</v>
      </c>
      <c r="H539" s="286">
        <v>1</v>
      </c>
      <c r="J539" s="288">
        <v>326</v>
      </c>
      <c r="K539" s="173">
        <v>2</v>
      </c>
      <c r="L539" s="173"/>
      <c r="N539" s="342"/>
    </row>
    <row r="540" spans="1:14" s="254" customFormat="1" ht="20.100000000000001" hidden="1" customHeight="1" x14ac:dyDescent="0.2">
      <c r="A540" s="309">
        <v>593682</v>
      </c>
      <c r="B540" s="288" t="s">
        <v>12</v>
      </c>
      <c r="C540" s="244" t="s">
        <v>471</v>
      </c>
      <c r="D540" s="244" t="s">
        <v>499</v>
      </c>
      <c r="E540" s="244">
        <v>15</v>
      </c>
      <c r="F540" s="244" t="s">
        <v>466</v>
      </c>
      <c r="G540" s="286" t="s">
        <v>466</v>
      </c>
      <c r="H540" s="286">
        <v>1</v>
      </c>
      <c r="J540" s="288">
        <v>329</v>
      </c>
      <c r="K540" s="173">
        <v>10</v>
      </c>
      <c r="L540" s="173"/>
      <c r="N540" s="342"/>
    </row>
    <row r="541" spans="1:14" s="254" customFormat="1" ht="20.100000000000001" hidden="1" customHeight="1" x14ac:dyDescent="0.2">
      <c r="A541" s="309">
        <v>594400</v>
      </c>
      <c r="B541" s="288" t="s">
        <v>12</v>
      </c>
      <c r="C541" s="244" t="s">
        <v>462</v>
      </c>
      <c r="D541" s="244">
        <v>0.6</v>
      </c>
      <c r="E541" s="244">
        <v>18</v>
      </c>
      <c r="F541" s="244" t="s">
        <v>466</v>
      </c>
      <c r="G541" s="286" t="s">
        <v>466</v>
      </c>
      <c r="H541" s="286">
        <v>1</v>
      </c>
      <c r="J541" s="288">
        <v>365</v>
      </c>
      <c r="K541" s="173">
        <v>8</v>
      </c>
      <c r="L541" s="173"/>
      <c r="N541" s="342"/>
    </row>
    <row r="542" spans="1:14" s="254" customFormat="1" ht="20.100000000000001" hidden="1" customHeight="1" x14ac:dyDescent="0.2">
      <c r="A542" s="309">
        <v>594740</v>
      </c>
      <c r="B542" s="288" t="s">
        <v>12</v>
      </c>
      <c r="C542" s="244" t="s">
        <v>462</v>
      </c>
      <c r="D542" s="244">
        <v>0.6</v>
      </c>
      <c r="E542" s="244">
        <v>22</v>
      </c>
      <c r="F542" s="244" t="s">
        <v>466</v>
      </c>
      <c r="G542" s="286" t="s">
        <v>466</v>
      </c>
      <c r="H542" s="286">
        <v>1</v>
      </c>
      <c r="J542" s="288">
        <v>382</v>
      </c>
      <c r="K542" s="173">
        <v>8</v>
      </c>
      <c r="L542" s="173"/>
      <c r="N542" s="342"/>
    </row>
    <row r="543" spans="1:14" s="254" customFormat="1" ht="20.100000000000001" hidden="1" customHeight="1" x14ac:dyDescent="0.2">
      <c r="A543" s="309">
        <v>594870</v>
      </c>
      <c r="B543" s="288" t="s">
        <v>12</v>
      </c>
      <c r="C543" s="244" t="s">
        <v>462</v>
      </c>
      <c r="D543" s="244">
        <v>0.6</v>
      </c>
      <c r="E543" s="244">
        <v>18</v>
      </c>
      <c r="F543" s="244" t="s">
        <v>466</v>
      </c>
      <c r="G543" s="286" t="s">
        <v>466</v>
      </c>
      <c r="H543" s="286">
        <v>1</v>
      </c>
      <c r="J543" s="288">
        <v>388</v>
      </c>
      <c r="K543" s="173">
        <v>18</v>
      </c>
      <c r="L543" s="173"/>
      <c r="N543" s="342"/>
    </row>
    <row r="544" spans="1:14" s="254" customFormat="1" ht="20.100000000000001" hidden="1" customHeight="1" x14ac:dyDescent="0.2">
      <c r="A544" s="309">
        <v>594972</v>
      </c>
      <c r="B544" s="288" t="s">
        <v>12</v>
      </c>
      <c r="C544" s="244" t="s">
        <v>462</v>
      </c>
      <c r="D544" s="244" t="s">
        <v>496</v>
      </c>
      <c r="E544" s="244">
        <v>21</v>
      </c>
      <c r="F544" s="244" t="s">
        <v>465</v>
      </c>
      <c r="G544" s="286" t="s">
        <v>466</v>
      </c>
      <c r="H544" s="286">
        <v>1</v>
      </c>
      <c r="J544" s="288">
        <v>394</v>
      </c>
      <c r="K544" s="173">
        <v>0</v>
      </c>
      <c r="L544" s="173"/>
      <c r="N544" s="342"/>
    </row>
    <row r="545" spans="1:14" s="254" customFormat="1" ht="20.100000000000001" hidden="1" customHeight="1" x14ac:dyDescent="0.2">
      <c r="A545" s="309">
        <v>595199</v>
      </c>
      <c r="B545" s="288" t="s">
        <v>12</v>
      </c>
      <c r="C545" s="244" t="s">
        <v>471</v>
      </c>
      <c r="D545" s="244" t="s">
        <v>497</v>
      </c>
      <c r="E545" s="244">
        <v>12</v>
      </c>
      <c r="F545" s="244" t="s">
        <v>465</v>
      </c>
      <c r="G545" s="286" t="s">
        <v>466</v>
      </c>
      <c r="H545" s="286">
        <v>1</v>
      </c>
      <c r="J545" s="288">
        <v>405</v>
      </c>
      <c r="K545" s="173">
        <v>7</v>
      </c>
      <c r="L545" s="173"/>
      <c r="N545" s="342"/>
    </row>
    <row r="546" spans="1:14" s="254" customFormat="1" ht="20.100000000000001" hidden="1" customHeight="1" x14ac:dyDescent="0.2">
      <c r="A546" s="309">
        <v>595287</v>
      </c>
      <c r="B546" s="288" t="s">
        <v>12</v>
      </c>
      <c r="C546" s="244" t="s">
        <v>462</v>
      </c>
      <c r="D546" s="244">
        <v>0.8</v>
      </c>
      <c r="E546" s="244">
        <v>18</v>
      </c>
      <c r="F546" s="244" t="s">
        <v>466</v>
      </c>
      <c r="G546" s="286" t="s">
        <v>466</v>
      </c>
      <c r="H546" s="286">
        <v>1</v>
      </c>
      <c r="J546" s="288">
        <v>409</v>
      </c>
      <c r="K546" s="173">
        <v>15</v>
      </c>
      <c r="L546" s="173"/>
      <c r="N546" s="342"/>
    </row>
    <row r="547" spans="1:14" s="254" customFormat="1" ht="20.100000000000001" hidden="1" customHeight="1" x14ac:dyDescent="0.2">
      <c r="A547" s="309">
        <v>595455</v>
      </c>
      <c r="B547" s="288" t="s">
        <v>12</v>
      </c>
      <c r="C547" s="244" t="s">
        <v>462</v>
      </c>
      <c r="D547" s="244">
        <v>0.8</v>
      </c>
      <c r="E547" s="244">
        <v>20</v>
      </c>
      <c r="F547" s="244" t="s">
        <v>466</v>
      </c>
      <c r="G547" s="286" t="s">
        <v>466</v>
      </c>
      <c r="H547" s="286">
        <v>1</v>
      </c>
      <c r="J547" s="288">
        <v>418</v>
      </c>
      <c r="K547" s="173">
        <v>3</v>
      </c>
      <c r="L547" s="173"/>
      <c r="N547" s="342"/>
    </row>
    <row r="548" spans="1:14" s="254" customFormat="1" ht="20.100000000000001" hidden="1" customHeight="1" x14ac:dyDescent="0.2">
      <c r="A548" s="309">
        <v>595992</v>
      </c>
      <c r="B548" s="288" t="s">
        <v>12</v>
      </c>
      <c r="C548" s="244" t="s">
        <v>462</v>
      </c>
      <c r="D548" s="244">
        <v>0.6</v>
      </c>
      <c r="E548" s="244">
        <v>22</v>
      </c>
      <c r="F548" s="244" t="s">
        <v>466</v>
      </c>
      <c r="G548" s="286" t="s">
        <v>466</v>
      </c>
      <c r="H548" s="286">
        <v>1</v>
      </c>
      <c r="J548" s="288">
        <v>445</v>
      </c>
      <c r="K548" s="173">
        <v>0</v>
      </c>
      <c r="L548" s="173"/>
      <c r="N548" s="342"/>
    </row>
    <row r="549" spans="1:14" s="254" customFormat="1" ht="20.100000000000001" hidden="1" customHeight="1" x14ac:dyDescent="0.2">
      <c r="A549" s="309">
        <v>596412</v>
      </c>
      <c r="B549" s="288" t="s">
        <v>12</v>
      </c>
      <c r="C549" s="244" t="s">
        <v>462</v>
      </c>
      <c r="D549" s="244">
        <v>0.6</v>
      </c>
      <c r="E549" s="244">
        <v>14</v>
      </c>
      <c r="F549" s="244" t="s">
        <v>465</v>
      </c>
      <c r="G549" s="286" t="s">
        <v>466</v>
      </c>
      <c r="H549" s="286">
        <v>1</v>
      </c>
      <c r="J549" s="288">
        <v>466</v>
      </c>
      <c r="K549" s="173">
        <v>0</v>
      </c>
      <c r="L549" s="173"/>
      <c r="N549" s="342"/>
    </row>
    <row r="550" spans="1:14" s="254" customFormat="1" ht="20.100000000000001" hidden="1" customHeight="1" x14ac:dyDescent="0.2">
      <c r="A550" s="309">
        <v>596672</v>
      </c>
      <c r="B550" s="288" t="s">
        <v>12</v>
      </c>
      <c r="C550" s="244" t="s">
        <v>489</v>
      </c>
      <c r="D550" s="244">
        <v>2.5</v>
      </c>
      <c r="E550" s="244">
        <v>15</v>
      </c>
      <c r="F550" s="244" t="s">
        <v>466</v>
      </c>
      <c r="G550" s="286" t="s">
        <v>466</v>
      </c>
      <c r="H550" s="286">
        <v>1</v>
      </c>
      <c r="J550" s="288">
        <v>479</v>
      </c>
      <c r="K550" s="173">
        <v>0</v>
      </c>
      <c r="L550" s="173"/>
      <c r="N550" s="342"/>
    </row>
    <row r="551" spans="1:14" s="254" customFormat="1" ht="20.100000000000001" hidden="1" customHeight="1" x14ac:dyDescent="0.2">
      <c r="A551" s="309">
        <v>597370</v>
      </c>
      <c r="B551" s="288" t="s">
        <v>12</v>
      </c>
      <c r="C551" s="244" t="s">
        <v>462</v>
      </c>
      <c r="D551" s="244">
        <v>0.6</v>
      </c>
      <c r="E551" s="244">
        <v>19</v>
      </c>
      <c r="F551" s="244" t="s">
        <v>465</v>
      </c>
      <c r="G551" s="286" t="s">
        <v>466</v>
      </c>
      <c r="H551" s="286">
        <v>1</v>
      </c>
      <c r="J551" s="288">
        <v>513</v>
      </c>
      <c r="K551" s="173">
        <v>18</v>
      </c>
      <c r="L551" s="173"/>
      <c r="N551" s="342"/>
    </row>
    <row r="552" spans="1:14" s="254" customFormat="1" ht="20.100000000000001" hidden="1" customHeight="1" x14ac:dyDescent="0.2">
      <c r="A552" s="309">
        <v>597554</v>
      </c>
      <c r="B552" s="288" t="s">
        <v>12</v>
      </c>
      <c r="C552" s="244" t="s">
        <v>471</v>
      </c>
      <c r="D552" s="244" t="s">
        <v>500</v>
      </c>
      <c r="E552" s="244">
        <v>12</v>
      </c>
      <c r="F552" s="244" t="s">
        <v>466</v>
      </c>
      <c r="G552" s="286" t="s">
        <v>466</v>
      </c>
      <c r="H552" s="286">
        <v>1</v>
      </c>
      <c r="J552" s="288">
        <v>523</v>
      </c>
      <c r="K552" s="173">
        <v>2</v>
      </c>
      <c r="L552" s="173"/>
      <c r="N552" s="342"/>
    </row>
    <row r="553" spans="1:14" s="254" customFormat="1" ht="20.100000000000001" hidden="1" customHeight="1" x14ac:dyDescent="0.2">
      <c r="A553" s="309">
        <v>597717</v>
      </c>
      <c r="B553" s="288" t="s">
        <v>12</v>
      </c>
      <c r="C553" s="244" t="s">
        <v>467</v>
      </c>
      <c r="D553" s="244">
        <v>0.8</v>
      </c>
      <c r="E553" s="244">
        <v>18</v>
      </c>
      <c r="F553" s="244" t="s">
        <v>466</v>
      </c>
      <c r="G553" s="286" t="s">
        <v>466</v>
      </c>
      <c r="H553" s="286">
        <v>1</v>
      </c>
      <c r="J553" s="288">
        <v>531</v>
      </c>
      <c r="K553" s="173">
        <v>5</v>
      </c>
      <c r="L553" s="173"/>
      <c r="N553" s="342"/>
    </row>
    <row r="554" spans="1:14" s="254" customFormat="1" ht="20.100000000000001" hidden="1" customHeight="1" x14ac:dyDescent="0.2">
      <c r="A554" s="309">
        <v>597913</v>
      </c>
      <c r="B554" s="288" t="s">
        <v>12</v>
      </c>
      <c r="C554" s="244" t="s">
        <v>462</v>
      </c>
      <c r="D554" s="244">
        <v>0.6</v>
      </c>
      <c r="E554" s="244">
        <v>21</v>
      </c>
      <c r="F554" s="244" t="s">
        <v>465</v>
      </c>
      <c r="G554" s="286" t="s">
        <v>466</v>
      </c>
      <c r="H554" s="286">
        <v>1</v>
      </c>
      <c r="J554" s="288">
        <v>541</v>
      </c>
      <c r="K554" s="173">
        <v>1</v>
      </c>
      <c r="L554" s="173"/>
      <c r="N554" s="342"/>
    </row>
    <row r="555" spans="1:14" s="254" customFormat="1" ht="20.100000000000001" hidden="1" customHeight="1" x14ac:dyDescent="0.2">
      <c r="A555" s="309">
        <v>598037</v>
      </c>
      <c r="B555" s="288" t="s">
        <v>12</v>
      </c>
      <c r="C555" s="244" t="s">
        <v>462</v>
      </c>
      <c r="D555" s="244">
        <v>0.6</v>
      </c>
      <c r="E555" s="244">
        <v>18</v>
      </c>
      <c r="F555" s="244" t="s">
        <v>465</v>
      </c>
      <c r="G555" s="286" t="s">
        <v>466</v>
      </c>
      <c r="H555" s="286">
        <v>1</v>
      </c>
      <c r="J555" s="288">
        <v>547</v>
      </c>
      <c r="K555" s="173">
        <v>5</v>
      </c>
      <c r="L555" s="173"/>
      <c r="N555" s="342"/>
    </row>
    <row r="556" spans="1:14" s="254" customFormat="1" ht="20.100000000000001" hidden="1" customHeight="1" x14ac:dyDescent="0.2">
      <c r="A556" s="309">
        <v>598124</v>
      </c>
      <c r="B556" s="288" t="s">
        <v>12</v>
      </c>
      <c r="C556" s="244" t="s">
        <v>462</v>
      </c>
      <c r="D556" s="244">
        <v>0.6</v>
      </c>
      <c r="E556" s="244">
        <v>18</v>
      </c>
      <c r="F556" s="244" t="s">
        <v>465</v>
      </c>
      <c r="G556" s="286" t="s">
        <v>466</v>
      </c>
      <c r="H556" s="286">
        <v>1</v>
      </c>
      <c r="J556" s="288">
        <v>551</v>
      </c>
      <c r="K556" s="173">
        <v>12</v>
      </c>
      <c r="L556" s="173"/>
      <c r="N556" s="342"/>
    </row>
    <row r="557" spans="1:14" s="254" customFormat="1" ht="20.100000000000001" hidden="1" customHeight="1" x14ac:dyDescent="0.2">
      <c r="A557" s="309">
        <v>598337</v>
      </c>
      <c r="B557" s="288" t="s">
        <v>12</v>
      </c>
      <c r="C557" s="244" t="s">
        <v>462</v>
      </c>
      <c r="D557" s="244">
        <v>0.6</v>
      </c>
      <c r="E557" s="244">
        <v>16</v>
      </c>
      <c r="F557" s="244" t="s">
        <v>465</v>
      </c>
      <c r="G557" s="286" t="s">
        <v>466</v>
      </c>
      <c r="H557" s="286">
        <v>1</v>
      </c>
      <c r="J557" s="288">
        <v>562</v>
      </c>
      <c r="K557" s="173">
        <v>5</v>
      </c>
      <c r="L557" s="173"/>
      <c r="N557" s="342"/>
    </row>
    <row r="558" spans="1:14" s="254" customFormat="1" ht="20.100000000000001" hidden="1" customHeight="1" x14ac:dyDescent="0.2">
      <c r="A558" s="309">
        <v>598760</v>
      </c>
      <c r="B558" s="288" t="s">
        <v>12</v>
      </c>
      <c r="C558" s="244" t="s">
        <v>462</v>
      </c>
      <c r="D558" s="244">
        <v>0.8</v>
      </c>
      <c r="E558" s="244">
        <v>16</v>
      </c>
      <c r="F558" s="244" t="s">
        <v>465</v>
      </c>
      <c r="G558" s="286" t="s">
        <v>466</v>
      </c>
      <c r="H558" s="286">
        <v>1</v>
      </c>
      <c r="J558" s="288">
        <v>583</v>
      </c>
      <c r="K558" s="173">
        <v>8</v>
      </c>
      <c r="L558" s="173"/>
      <c r="N558" s="342"/>
    </row>
    <row r="559" spans="1:14" s="254" customFormat="1" ht="20.100000000000001" hidden="1" customHeight="1" x14ac:dyDescent="0.2">
      <c r="A559" s="309">
        <v>599172</v>
      </c>
      <c r="B559" s="288" t="s">
        <v>12</v>
      </c>
      <c r="C559" s="244" t="s">
        <v>462</v>
      </c>
      <c r="D559" s="244">
        <v>0.6</v>
      </c>
      <c r="E559" s="244">
        <v>14</v>
      </c>
      <c r="F559" s="244" t="s">
        <v>465</v>
      </c>
      <c r="G559" s="286" t="s">
        <v>466</v>
      </c>
      <c r="H559" s="286">
        <v>1</v>
      </c>
      <c r="J559" s="288">
        <v>604</v>
      </c>
      <c r="K559" s="173">
        <v>0</v>
      </c>
      <c r="L559" s="173"/>
      <c r="N559" s="342"/>
    </row>
    <row r="560" spans="1:14" s="254" customFormat="1" ht="20.100000000000001" hidden="1" customHeight="1" x14ac:dyDescent="0.2">
      <c r="A560" s="309">
        <v>599772</v>
      </c>
      <c r="B560" s="288" t="s">
        <v>12</v>
      </c>
      <c r="C560" s="244" t="s">
        <v>462</v>
      </c>
      <c r="D560" s="244">
        <v>0.6</v>
      </c>
      <c r="E560" s="244">
        <v>20</v>
      </c>
      <c r="F560" s="244" t="s">
        <v>466</v>
      </c>
      <c r="G560" s="286" t="s">
        <v>466</v>
      </c>
      <c r="H560" s="286">
        <v>1</v>
      </c>
      <c r="J560" s="288">
        <v>634</v>
      </c>
      <c r="K560" s="173">
        <v>0</v>
      </c>
      <c r="L560" s="173"/>
      <c r="N560" s="342"/>
    </row>
    <row r="561" spans="1:14" s="254" customFormat="1" ht="20.100000000000001" hidden="1" customHeight="1" x14ac:dyDescent="0.2">
      <c r="A561" s="309">
        <v>599952</v>
      </c>
      <c r="B561" s="288" t="s">
        <v>12</v>
      </c>
      <c r="C561" s="244" t="s">
        <v>462</v>
      </c>
      <c r="D561" s="244">
        <v>0.6</v>
      </c>
      <c r="E561" s="244">
        <v>16</v>
      </c>
      <c r="F561" s="244" t="s">
        <v>465</v>
      </c>
      <c r="G561" s="286" t="s">
        <v>466</v>
      </c>
      <c r="H561" s="286">
        <v>1</v>
      </c>
      <c r="J561" s="288">
        <v>643</v>
      </c>
      <c r="K561" s="173">
        <v>0</v>
      </c>
      <c r="L561" s="173"/>
      <c r="N561" s="342"/>
    </row>
    <row r="562" spans="1:14" s="254" customFormat="1" ht="20.100000000000001" hidden="1" customHeight="1" x14ac:dyDescent="0.2">
      <c r="A562" s="309">
        <v>600052</v>
      </c>
      <c r="B562" s="288" t="s">
        <v>12</v>
      </c>
      <c r="C562" s="244" t="s">
        <v>462</v>
      </c>
      <c r="D562" s="244">
        <v>0.6</v>
      </c>
      <c r="E562" s="244">
        <v>15</v>
      </c>
      <c r="F562" s="244" t="s">
        <v>465</v>
      </c>
      <c r="G562" s="286" t="s">
        <v>466</v>
      </c>
      <c r="H562" s="286">
        <v>1</v>
      </c>
      <c r="J562" s="288">
        <v>648</v>
      </c>
      <c r="K562" s="173">
        <v>0</v>
      </c>
      <c r="L562" s="173"/>
      <c r="N562" s="342"/>
    </row>
    <row r="563" spans="1:14" s="254" customFormat="1" ht="20.100000000000001" hidden="1" customHeight="1" x14ac:dyDescent="0.2">
      <c r="A563" s="309">
        <v>600280</v>
      </c>
      <c r="B563" s="288" t="s">
        <v>12</v>
      </c>
      <c r="C563" s="244" t="s">
        <v>462</v>
      </c>
      <c r="D563" s="244">
        <v>0.6</v>
      </c>
      <c r="E563" s="244">
        <v>16</v>
      </c>
      <c r="F563" s="244" t="s">
        <v>465</v>
      </c>
      <c r="G563" s="286" t="s">
        <v>466</v>
      </c>
      <c r="H563" s="286">
        <v>1</v>
      </c>
      <c r="J563" s="288">
        <v>659</v>
      </c>
      <c r="K563" s="173">
        <v>8</v>
      </c>
      <c r="L563" s="173"/>
      <c r="N563" s="342"/>
    </row>
    <row r="564" spans="1:14" s="254" customFormat="1" ht="20.100000000000001" hidden="1" customHeight="1" x14ac:dyDescent="0.2">
      <c r="A564" s="309">
        <v>600392</v>
      </c>
      <c r="B564" s="288" t="s">
        <v>12</v>
      </c>
      <c r="C564" s="244" t="s">
        <v>462</v>
      </c>
      <c r="D564" s="244">
        <v>0.6</v>
      </c>
      <c r="E564" s="244">
        <v>17</v>
      </c>
      <c r="F564" s="244" t="s">
        <v>465</v>
      </c>
      <c r="G564" s="286" t="s">
        <v>466</v>
      </c>
      <c r="H564" s="286">
        <v>1</v>
      </c>
      <c r="J564" s="288">
        <v>665</v>
      </c>
      <c r="K564" s="173">
        <v>0</v>
      </c>
      <c r="L564" s="173"/>
      <c r="N564" s="342"/>
    </row>
    <row r="565" spans="1:14" s="254" customFormat="1" ht="20.100000000000001" hidden="1" customHeight="1" x14ac:dyDescent="0.2">
      <c r="A565" s="309">
        <v>600532</v>
      </c>
      <c r="B565" s="288" t="s">
        <v>12</v>
      </c>
      <c r="C565" s="244" t="s">
        <v>462</v>
      </c>
      <c r="D565" s="244">
        <v>0.6</v>
      </c>
      <c r="E565" s="244">
        <v>16</v>
      </c>
      <c r="F565" s="244" t="s">
        <v>465</v>
      </c>
      <c r="G565" s="286" t="s">
        <v>466</v>
      </c>
      <c r="H565" s="286">
        <v>1</v>
      </c>
      <c r="J565" s="288">
        <v>672</v>
      </c>
      <c r="K565" s="173">
        <v>0</v>
      </c>
      <c r="L565" s="173"/>
      <c r="N565" s="342"/>
    </row>
    <row r="566" spans="1:14" s="254" customFormat="1" ht="20.100000000000001" hidden="1" customHeight="1" x14ac:dyDescent="0.2">
      <c r="A566" s="309">
        <v>600722</v>
      </c>
      <c r="B566" s="288" t="s">
        <v>12</v>
      </c>
      <c r="C566" s="244" t="s">
        <v>462</v>
      </c>
      <c r="D566" s="244">
        <v>0.6</v>
      </c>
      <c r="E566" s="244">
        <v>18</v>
      </c>
      <c r="F566" s="244" t="s">
        <v>465</v>
      </c>
      <c r="G566" s="286" t="s">
        <v>466</v>
      </c>
      <c r="H566" s="286">
        <v>1</v>
      </c>
      <c r="J566" s="288">
        <v>681</v>
      </c>
      <c r="K566" s="173">
        <v>10</v>
      </c>
      <c r="L566" s="173"/>
      <c r="N566" s="342"/>
    </row>
    <row r="567" spans="1:14" s="254" customFormat="1" ht="20.100000000000001" hidden="1" customHeight="1" x14ac:dyDescent="0.2">
      <c r="A567" s="309">
        <v>600797</v>
      </c>
      <c r="B567" s="288" t="s">
        <v>12</v>
      </c>
      <c r="C567" s="244" t="s">
        <v>462</v>
      </c>
      <c r="D567" s="244">
        <v>0.6</v>
      </c>
      <c r="E567" s="244">
        <v>16</v>
      </c>
      <c r="F567" s="244" t="s">
        <v>465</v>
      </c>
      <c r="G567" s="286" t="s">
        <v>466</v>
      </c>
      <c r="H567" s="286">
        <v>1</v>
      </c>
      <c r="J567" s="288">
        <v>685</v>
      </c>
      <c r="K567" s="173">
        <v>5</v>
      </c>
      <c r="L567" s="173"/>
      <c r="N567" s="342"/>
    </row>
    <row r="568" spans="1:14" s="254" customFormat="1" ht="20.100000000000001" hidden="1" customHeight="1" x14ac:dyDescent="0.2">
      <c r="A568" s="309">
        <v>600900</v>
      </c>
      <c r="B568" s="288" t="s">
        <v>12</v>
      </c>
      <c r="C568" s="244" t="s">
        <v>462</v>
      </c>
      <c r="D568" s="244">
        <v>0.6</v>
      </c>
      <c r="E568" s="244">
        <v>15</v>
      </c>
      <c r="F568" s="244" t="s">
        <v>465</v>
      </c>
      <c r="G568" s="286" t="s">
        <v>466</v>
      </c>
      <c r="H568" s="286">
        <v>1</v>
      </c>
      <c r="J568" s="288">
        <v>690</v>
      </c>
      <c r="K568" s="173">
        <v>8</v>
      </c>
      <c r="L568" s="173"/>
      <c r="N568" s="342"/>
    </row>
    <row r="569" spans="1:14" s="254" customFormat="1" ht="20.100000000000001" hidden="1" customHeight="1" x14ac:dyDescent="0.2">
      <c r="A569" s="309">
        <v>601203</v>
      </c>
      <c r="B569" s="288" t="s">
        <v>12</v>
      </c>
      <c r="C569" s="244" t="s">
        <v>462</v>
      </c>
      <c r="D569" s="244">
        <v>0.8</v>
      </c>
      <c r="E569" s="244">
        <v>26</v>
      </c>
      <c r="F569" s="244" t="s">
        <v>465</v>
      </c>
      <c r="G569" s="286" t="s">
        <v>466</v>
      </c>
      <c r="H569" s="286">
        <v>1</v>
      </c>
      <c r="J569" s="288">
        <v>705</v>
      </c>
      <c r="K569" s="173">
        <v>11</v>
      </c>
      <c r="L569" s="173"/>
      <c r="N569" s="342"/>
    </row>
    <row r="570" spans="1:14" s="254" customFormat="1" ht="20.100000000000001" hidden="1" customHeight="1" x14ac:dyDescent="0.2">
      <c r="A570" s="309">
        <v>601337</v>
      </c>
      <c r="B570" s="288" t="s">
        <v>12</v>
      </c>
      <c r="C570" s="244" t="s">
        <v>486</v>
      </c>
      <c r="D570" s="244" t="s">
        <v>502</v>
      </c>
      <c r="E570" s="244">
        <v>18</v>
      </c>
      <c r="F570" s="244" t="s">
        <v>466</v>
      </c>
      <c r="G570" s="286" t="s">
        <v>466</v>
      </c>
      <c r="H570" s="286">
        <v>1</v>
      </c>
      <c r="J570" s="288">
        <v>712</v>
      </c>
      <c r="K570" s="173">
        <v>5</v>
      </c>
      <c r="L570" s="173"/>
      <c r="N570" s="342"/>
    </row>
    <row r="571" spans="1:14" s="254" customFormat="1" ht="20.100000000000001" hidden="1" customHeight="1" x14ac:dyDescent="0.2">
      <c r="A571" s="309">
        <v>601512</v>
      </c>
      <c r="B571" s="288" t="s">
        <v>12</v>
      </c>
      <c r="C571" s="244" t="s">
        <v>462</v>
      </c>
      <c r="D571" s="244">
        <v>0.6</v>
      </c>
      <c r="E571" s="244">
        <v>15</v>
      </c>
      <c r="F571" s="244" t="s">
        <v>465</v>
      </c>
      <c r="G571" s="286" t="s">
        <v>466</v>
      </c>
      <c r="H571" s="286">
        <v>1</v>
      </c>
      <c r="J571" s="288">
        <v>721</v>
      </c>
      <c r="K571" s="173">
        <v>0</v>
      </c>
      <c r="L571" s="173"/>
      <c r="N571" s="342"/>
    </row>
    <row r="572" spans="1:14" s="254" customFormat="1" ht="20.100000000000001" hidden="1" customHeight="1" x14ac:dyDescent="0.2">
      <c r="A572" s="309">
        <v>601552</v>
      </c>
      <c r="B572" s="288" t="s">
        <v>12</v>
      </c>
      <c r="C572" s="244" t="s">
        <v>462</v>
      </c>
      <c r="D572" s="244">
        <v>0.6</v>
      </c>
      <c r="E572" s="244">
        <v>15</v>
      </c>
      <c r="F572" s="244" t="s">
        <v>465</v>
      </c>
      <c r="G572" s="286" t="s">
        <v>466</v>
      </c>
      <c r="H572" s="286">
        <v>1</v>
      </c>
      <c r="J572" s="288">
        <v>723</v>
      </c>
      <c r="K572" s="173">
        <v>0</v>
      </c>
      <c r="L572" s="173"/>
      <c r="N572" s="342"/>
    </row>
    <row r="573" spans="1:14" s="254" customFormat="1" ht="20.100000000000001" hidden="1" customHeight="1" x14ac:dyDescent="0.2">
      <c r="A573" s="309">
        <v>601634</v>
      </c>
      <c r="B573" s="288" t="s">
        <v>12</v>
      </c>
      <c r="C573" s="244" t="s">
        <v>462</v>
      </c>
      <c r="D573" s="244">
        <v>0.6</v>
      </c>
      <c r="E573" s="244">
        <v>15</v>
      </c>
      <c r="F573" s="244" t="s">
        <v>465</v>
      </c>
      <c r="G573" s="286" t="s">
        <v>466</v>
      </c>
      <c r="H573" s="286">
        <v>1</v>
      </c>
      <c r="J573" s="288">
        <v>727</v>
      </c>
      <c r="K573" s="173">
        <v>2</v>
      </c>
      <c r="L573" s="173"/>
      <c r="N573" s="342"/>
    </row>
    <row r="574" spans="1:14" s="254" customFormat="1" ht="20.100000000000001" hidden="1" customHeight="1" x14ac:dyDescent="0.2">
      <c r="A574" s="309">
        <v>601752</v>
      </c>
      <c r="B574" s="288" t="s">
        <v>12</v>
      </c>
      <c r="C574" s="244" t="s">
        <v>462</v>
      </c>
      <c r="D574" s="244">
        <v>0.8</v>
      </c>
      <c r="E574" s="244">
        <v>15</v>
      </c>
      <c r="F574" s="244" t="s">
        <v>465</v>
      </c>
      <c r="G574" s="286" t="s">
        <v>466</v>
      </c>
      <c r="H574" s="286">
        <v>1</v>
      </c>
      <c r="J574" s="288">
        <v>733</v>
      </c>
      <c r="K574" s="173">
        <v>0</v>
      </c>
      <c r="L574" s="173"/>
      <c r="N574" s="342"/>
    </row>
    <row r="575" spans="1:14" s="254" customFormat="1" ht="20.100000000000001" hidden="1" customHeight="1" x14ac:dyDescent="0.2">
      <c r="A575" s="309">
        <v>602052</v>
      </c>
      <c r="B575" s="288" t="s">
        <v>12</v>
      </c>
      <c r="C575" s="244" t="s">
        <v>462</v>
      </c>
      <c r="D575" s="244">
        <v>0.8</v>
      </c>
      <c r="E575" s="244">
        <v>15</v>
      </c>
      <c r="F575" s="244" t="s">
        <v>465</v>
      </c>
      <c r="G575" s="286" t="s">
        <v>466</v>
      </c>
      <c r="H575" s="286">
        <v>1</v>
      </c>
      <c r="J575" s="288">
        <v>748</v>
      </c>
      <c r="K575" s="173">
        <v>0</v>
      </c>
      <c r="L575" s="173"/>
      <c r="N575" s="342"/>
    </row>
    <row r="576" spans="1:14" s="254" customFormat="1" ht="20.100000000000001" hidden="1" customHeight="1" x14ac:dyDescent="0.2">
      <c r="A576" s="309">
        <v>602164</v>
      </c>
      <c r="B576" s="288" t="s">
        <v>12</v>
      </c>
      <c r="C576" s="244" t="s">
        <v>462</v>
      </c>
      <c r="D576" s="244">
        <v>0.6</v>
      </c>
      <c r="E576" s="244">
        <v>19</v>
      </c>
      <c r="F576" s="244" t="s">
        <v>465</v>
      </c>
      <c r="G576" s="286" t="s">
        <v>466</v>
      </c>
      <c r="H576" s="286">
        <v>1</v>
      </c>
      <c r="J576" s="288">
        <v>753</v>
      </c>
      <c r="K576" s="173">
        <v>12</v>
      </c>
      <c r="L576" s="173"/>
      <c r="N576" s="342"/>
    </row>
    <row r="577" spans="1:14" s="254" customFormat="1" ht="20.100000000000001" hidden="1" customHeight="1" x14ac:dyDescent="0.2">
      <c r="A577" s="309">
        <v>602312</v>
      </c>
      <c r="B577" s="288" t="s">
        <v>12</v>
      </c>
      <c r="C577" s="244" t="s">
        <v>462</v>
      </c>
      <c r="D577" s="244">
        <v>0.6</v>
      </c>
      <c r="E577" s="244">
        <v>15</v>
      </c>
      <c r="F577" s="244" t="s">
        <v>465</v>
      </c>
      <c r="G577" s="286"/>
      <c r="H577" s="286">
        <v>1</v>
      </c>
      <c r="J577" s="288">
        <v>761</v>
      </c>
      <c r="K577" s="173">
        <v>0</v>
      </c>
      <c r="L577" s="173"/>
      <c r="N577" s="342"/>
    </row>
    <row r="578" spans="1:14" s="254" customFormat="1" ht="20.100000000000001" hidden="1" customHeight="1" x14ac:dyDescent="0.2">
      <c r="A578" s="309">
        <v>602542</v>
      </c>
      <c r="B578" s="288" t="s">
        <v>12</v>
      </c>
      <c r="C578" s="244" t="s">
        <v>462</v>
      </c>
      <c r="D578" s="244">
        <v>0.8</v>
      </c>
      <c r="E578" s="244">
        <v>15</v>
      </c>
      <c r="F578" s="244" t="s">
        <v>465</v>
      </c>
      <c r="G578" s="286" t="s">
        <v>466</v>
      </c>
      <c r="H578" s="286">
        <v>1</v>
      </c>
      <c r="J578" s="288">
        <v>772</v>
      </c>
      <c r="K578" s="173">
        <v>10</v>
      </c>
      <c r="L578" s="173"/>
      <c r="N578" s="342"/>
    </row>
    <row r="579" spans="1:14" s="254" customFormat="1" ht="20.100000000000001" hidden="1" customHeight="1" x14ac:dyDescent="0.2">
      <c r="A579" s="309">
        <v>603032</v>
      </c>
      <c r="B579" s="288" t="s">
        <v>12</v>
      </c>
      <c r="C579" s="244" t="s">
        <v>462</v>
      </c>
      <c r="D579" s="244">
        <v>0.6</v>
      </c>
      <c r="E579" s="244">
        <v>16</v>
      </c>
      <c r="F579" s="244" t="s">
        <v>465</v>
      </c>
      <c r="G579" s="286" t="s">
        <v>466</v>
      </c>
      <c r="H579" s="286">
        <v>1</v>
      </c>
      <c r="J579" s="288">
        <v>797</v>
      </c>
      <c r="K579" s="173">
        <v>0</v>
      </c>
      <c r="L579" s="173"/>
      <c r="N579" s="342"/>
    </row>
    <row r="580" spans="1:14" s="254" customFormat="1" ht="20.100000000000001" hidden="1" customHeight="1" x14ac:dyDescent="0.2">
      <c r="A580" s="309">
        <v>603287</v>
      </c>
      <c r="B580" s="288" t="s">
        <v>12</v>
      </c>
      <c r="C580" s="244" t="s">
        <v>462</v>
      </c>
      <c r="D580" s="244">
        <v>0.8</v>
      </c>
      <c r="E580" s="244">
        <v>14</v>
      </c>
      <c r="F580" s="244" t="s">
        <v>465</v>
      </c>
      <c r="G580" s="286" t="s">
        <v>466</v>
      </c>
      <c r="H580" s="286">
        <v>1</v>
      </c>
      <c r="J580" s="288">
        <v>809</v>
      </c>
      <c r="K580" s="173">
        <v>15</v>
      </c>
      <c r="L580" s="173"/>
      <c r="N580" s="342"/>
    </row>
    <row r="581" spans="1:14" s="254" customFormat="1" ht="20.100000000000001" hidden="1" customHeight="1" x14ac:dyDescent="0.2">
      <c r="A581" s="309">
        <v>603610</v>
      </c>
      <c r="B581" s="288" t="s">
        <v>12</v>
      </c>
      <c r="C581" s="244" t="s">
        <v>462</v>
      </c>
      <c r="D581" s="244">
        <v>0.8</v>
      </c>
      <c r="E581" s="244">
        <v>18</v>
      </c>
      <c r="F581" s="244" t="s">
        <v>465</v>
      </c>
      <c r="G581" s="286" t="s">
        <v>466</v>
      </c>
      <c r="H581" s="286">
        <v>1</v>
      </c>
      <c r="J581" s="288">
        <v>825</v>
      </c>
      <c r="K581" s="173">
        <v>18</v>
      </c>
      <c r="L581" s="173"/>
      <c r="N581" s="342"/>
    </row>
    <row r="582" spans="1:14" s="254" customFormat="1" ht="20.100000000000001" hidden="1" customHeight="1" x14ac:dyDescent="0.2">
      <c r="A582" s="309">
        <v>603772</v>
      </c>
      <c r="B582" s="288" t="s">
        <v>12</v>
      </c>
      <c r="C582" s="244" t="s">
        <v>462</v>
      </c>
      <c r="D582" s="244">
        <v>1</v>
      </c>
      <c r="E582" s="244">
        <v>32</v>
      </c>
      <c r="F582" s="244" t="s">
        <v>466</v>
      </c>
      <c r="G582" s="286" t="s">
        <v>466</v>
      </c>
      <c r="H582" s="286">
        <v>1</v>
      </c>
      <c r="J582" s="288">
        <v>834</v>
      </c>
      <c r="K582" s="173">
        <v>0</v>
      </c>
      <c r="L582" s="173"/>
      <c r="N582" s="342"/>
    </row>
    <row r="583" spans="1:14" s="254" customFormat="1" ht="20.100000000000001" hidden="1" customHeight="1" x14ac:dyDescent="0.2">
      <c r="A583" s="309">
        <v>604526</v>
      </c>
      <c r="B583" s="288" t="s">
        <v>12</v>
      </c>
      <c r="C583" s="244" t="s">
        <v>462</v>
      </c>
      <c r="D583" s="244">
        <v>0.6</v>
      </c>
      <c r="E583" s="244">
        <v>19</v>
      </c>
      <c r="F583" s="244" t="s">
        <v>465</v>
      </c>
      <c r="G583" s="286" t="s">
        <v>466</v>
      </c>
      <c r="H583" s="286">
        <v>1</v>
      </c>
      <c r="J583" s="288">
        <v>871</v>
      </c>
      <c r="K583" s="173">
        <v>14</v>
      </c>
      <c r="L583" s="173"/>
      <c r="N583" s="342"/>
    </row>
    <row r="584" spans="1:14" s="254" customFormat="1" ht="20.100000000000001" hidden="1" customHeight="1" x14ac:dyDescent="0.2">
      <c r="A584" s="309">
        <v>604854</v>
      </c>
      <c r="B584" s="288" t="s">
        <v>12</v>
      </c>
      <c r="C584" s="244" t="s">
        <v>462</v>
      </c>
      <c r="D584" s="244">
        <v>0.6</v>
      </c>
      <c r="E584" s="244">
        <v>15</v>
      </c>
      <c r="F584" s="244" t="s">
        <v>465</v>
      </c>
      <c r="G584" s="286" t="s">
        <v>466</v>
      </c>
      <c r="H584" s="286">
        <v>1</v>
      </c>
      <c r="J584" s="288">
        <v>888</v>
      </c>
      <c r="K584" s="173">
        <v>2</v>
      </c>
      <c r="L584" s="173"/>
      <c r="N584" s="342"/>
    </row>
    <row r="585" spans="1:14" s="254" customFormat="1" ht="20.100000000000001" hidden="1" customHeight="1" x14ac:dyDescent="0.2">
      <c r="A585" s="309">
        <v>605092</v>
      </c>
      <c r="B585" s="288" t="s">
        <v>12</v>
      </c>
      <c r="C585" s="244" t="s">
        <v>462</v>
      </c>
      <c r="D585" s="244">
        <v>0.6</v>
      </c>
      <c r="E585" s="244">
        <v>14</v>
      </c>
      <c r="F585" s="244" t="s">
        <v>465</v>
      </c>
      <c r="G585" s="286" t="s">
        <v>466</v>
      </c>
      <c r="H585" s="286">
        <v>1</v>
      </c>
      <c r="J585" s="288">
        <v>900</v>
      </c>
      <c r="K585" s="173">
        <v>0</v>
      </c>
      <c r="L585" s="173"/>
      <c r="N585" s="342"/>
    </row>
    <row r="586" spans="1:14" s="254" customFormat="1" ht="20.100000000000001" hidden="1" customHeight="1" x14ac:dyDescent="0.2">
      <c r="A586" s="309">
        <v>606197</v>
      </c>
      <c r="B586" s="288" t="s">
        <v>12</v>
      </c>
      <c r="C586" s="244" t="s">
        <v>462</v>
      </c>
      <c r="D586" s="244">
        <v>0.6</v>
      </c>
      <c r="E586" s="244">
        <v>16</v>
      </c>
      <c r="F586" s="244" t="s">
        <v>465</v>
      </c>
      <c r="G586" s="286" t="s">
        <v>466</v>
      </c>
      <c r="H586" s="286">
        <v>1</v>
      </c>
      <c r="J586" s="288">
        <v>955</v>
      </c>
      <c r="K586" s="173">
        <v>5</v>
      </c>
      <c r="L586" s="173"/>
      <c r="N586" s="342"/>
    </row>
    <row r="587" spans="1:14" s="254" customFormat="1" ht="20.100000000000001" hidden="1" customHeight="1" x14ac:dyDescent="0.2">
      <c r="A587" s="309">
        <v>606334</v>
      </c>
      <c r="B587" s="288" t="s">
        <v>12</v>
      </c>
      <c r="C587" s="244" t="s">
        <v>462</v>
      </c>
      <c r="D587" s="244">
        <v>0.6</v>
      </c>
      <c r="E587" s="244">
        <v>17</v>
      </c>
      <c r="F587" s="244" t="s">
        <v>465</v>
      </c>
      <c r="G587" s="286" t="s">
        <v>466</v>
      </c>
      <c r="H587" s="286">
        <v>1</v>
      </c>
      <c r="J587" s="288">
        <v>962</v>
      </c>
      <c r="K587" s="173">
        <v>2</v>
      </c>
      <c r="L587" s="173"/>
      <c r="N587" s="342"/>
    </row>
    <row r="588" spans="1:14" s="254" customFormat="1" ht="20.100000000000001" hidden="1" customHeight="1" x14ac:dyDescent="0.2">
      <c r="A588" s="309">
        <v>606792</v>
      </c>
      <c r="B588" s="288" t="s">
        <v>12</v>
      </c>
      <c r="C588" s="244" t="s">
        <v>462</v>
      </c>
      <c r="D588" s="244">
        <v>0.6</v>
      </c>
      <c r="E588" s="244">
        <v>6</v>
      </c>
      <c r="F588" s="244" t="s">
        <v>465</v>
      </c>
      <c r="G588" s="286" t="s">
        <v>466</v>
      </c>
      <c r="H588" s="286">
        <v>1</v>
      </c>
      <c r="J588" s="288">
        <v>985</v>
      </c>
      <c r="K588" s="173">
        <v>0</v>
      </c>
      <c r="L588" s="173"/>
      <c r="N588" s="342"/>
    </row>
    <row r="589" spans="1:14" s="254" customFormat="1" ht="20.100000000000001" hidden="1" customHeight="1" x14ac:dyDescent="0.2">
      <c r="A589" s="309">
        <v>607215</v>
      </c>
      <c r="B589" s="288" t="s">
        <v>12</v>
      </c>
      <c r="C589" s="244" t="s">
        <v>462</v>
      </c>
      <c r="D589" s="244">
        <v>0.6</v>
      </c>
      <c r="E589" s="244">
        <v>15</v>
      </c>
      <c r="F589" s="244" t="s">
        <v>465</v>
      </c>
      <c r="G589" s="286" t="s">
        <v>466</v>
      </c>
      <c r="H589" s="286">
        <v>1</v>
      </c>
      <c r="J589" s="288">
        <v>1006</v>
      </c>
      <c r="K589" s="173">
        <v>3</v>
      </c>
      <c r="L589" s="173"/>
      <c r="N589" s="342"/>
    </row>
    <row r="590" spans="1:14" s="254" customFormat="1" ht="20.100000000000001" hidden="1" customHeight="1" x14ac:dyDescent="0.2">
      <c r="A590" s="309">
        <v>607282</v>
      </c>
      <c r="B590" s="288" t="s">
        <v>12</v>
      </c>
      <c r="C590" s="244" t="s">
        <v>462</v>
      </c>
      <c r="D590" s="244">
        <v>0.6</v>
      </c>
      <c r="E590" s="244">
        <v>20</v>
      </c>
      <c r="F590" s="244" t="s">
        <v>465</v>
      </c>
      <c r="G590" s="286" t="s">
        <v>466</v>
      </c>
      <c r="H590" s="286">
        <v>1</v>
      </c>
      <c r="J590" s="288">
        <v>1009</v>
      </c>
      <c r="K590" s="173">
        <v>10</v>
      </c>
      <c r="L590" s="173"/>
      <c r="N590" s="342"/>
    </row>
    <row r="591" spans="1:14" s="254" customFormat="1" ht="20.100000000000001" hidden="1" customHeight="1" x14ac:dyDescent="0.2">
      <c r="A591" s="309">
        <v>607369</v>
      </c>
      <c r="B591" s="288" t="s">
        <v>12</v>
      </c>
      <c r="C591" s="244" t="s">
        <v>462</v>
      </c>
      <c r="D591" s="244">
        <v>0.6</v>
      </c>
      <c r="E591" s="244">
        <v>16</v>
      </c>
      <c r="F591" s="244" t="s">
        <v>465</v>
      </c>
      <c r="G591" s="286" t="s">
        <v>466</v>
      </c>
      <c r="H591" s="286">
        <v>1</v>
      </c>
      <c r="J591" s="288">
        <v>1013</v>
      </c>
      <c r="K591" s="173">
        <v>17</v>
      </c>
      <c r="L591" s="173"/>
      <c r="N591" s="342"/>
    </row>
    <row r="592" spans="1:14" s="254" customFormat="1" ht="20.100000000000001" hidden="1" customHeight="1" x14ac:dyDescent="0.2">
      <c r="A592" s="309">
        <v>607832</v>
      </c>
      <c r="B592" s="288" t="s">
        <v>12</v>
      </c>
      <c r="C592" s="244" t="s">
        <v>462</v>
      </c>
      <c r="D592" s="244">
        <v>0.6</v>
      </c>
      <c r="E592" s="244">
        <v>16</v>
      </c>
      <c r="F592" s="244" t="s">
        <v>465</v>
      </c>
      <c r="G592" s="286" t="s">
        <v>466</v>
      </c>
      <c r="H592" s="286">
        <v>1</v>
      </c>
      <c r="J592" s="288">
        <v>1037</v>
      </c>
      <c r="K592" s="173">
        <v>0</v>
      </c>
      <c r="L592" s="173"/>
      <c r="N592" s="342"/>
    </row>
    <row r="593" spans="1:14" s="254" customFormat="1" ht="20.100000000000001" hidden="1" customHeight="1" x14ac:dyDescent="0.2">
      <c r="A593" s="309">
        <v>608432</v>
      </c>
      <c r="B593" s="288" t="s">
        <v>12</v>
      </c>
      <c r="C593" s="244" t="s">
        <v>462</v>
      </c>
      <c r="D593" s="244">
        <v>0.6</v>
      </c>
      <c r="E593" s="244">
        <v>16</v>
      </c>
      <c r="F593" s="244" t="s">
        <v>465</v>
      </c>
      <c r="G593" s="286" t="s">
        <v>466</v>
      </c>
      <c r="H593" s="286">
        <v>1</v>
      </c>
      <c r="J593" s="288">
        <v>1067</v>
      </c>
      <c r="K593" s="173">
        <v>0</v>
      </c>
      <c r="L593" s="173"/>
      <c r="N593" s="342"/>
    </row>
    <row r="594" spans="1:14" s="254" customFormat="1" ht="20.100000000000001" hidden="1" customHeight="1" x14ac:dyDescent="0.2">
      <c r="A594" s="309">
        <v>609317</v>
      </c>
      <c r="B594" s="288" t="s">
        <v>12</v>
      </c>
      <c r="C594" s="244" t="s">
        <v>462</v>
      </c>
      <c r="D594" s="244">
        <v>0.6</v>
      </c>
      <c r="E594" s="244">
        <v>19</v>
      </c>
      <c r="F594" s="244" t="s">
        <v>465</v>
      </c>
      <c r="G594" s="286" t="s">
        <v>466</v>
      </c>
      <c r="H594" s="286">
        <v>1</v>
      </c>
      <c r="J594" s="288">
        <v>1111</v>
      </c>
      <c r="K594" s="173">
        <v>5</v>
      </c>
      <c r="L594" s="173"/>
      <c r="N594" s="342"/>
    </row>
    <row r="595" spans="1:14" s="254" customFormat="1" ht="20.100000000000001" hidden="1" customHeight="1" x14ac:dyDescent="0.2">
      <c r="A595" s="309">
        <v>609782</v>
      </c>
      <c r="B595" s="288" t="s">
        <v>12</v>
      </c>
      <c r="C595" s="244" t="s">
        <v>462</v>
      </c>
      <c r="D595" s="244">
        <v>0.6</v>
      </c>
      <c r="E595" s="244">
        <v>22</v>
      </c>
      <c r="F595" s="244" t="s">
        <v>466</v>
      </c>
      <c r="G595" s="286" t="s">
        <v>466</v>
      </c>
      <c r="H595" s="286">
        <v>1</v>
      </c>
      <c r="J595" s="288">
        <v>1134</v>
      </c>
      <c r="K595" s="173">
        <v>10</v>
      </c>
      <c r="L595" s="173"/>
      <c r="N595" s="342"/>
    </row>
    <row r="596" spans="1:14" s="254" customFormat="1" ht="20.100000000000001" hidden="1" customHeight="1" x14ac:dyDescent="0.2">
      <c r="A596" s="309">
        <v>609975</v>
      </c>
      <c r="B596" s="288" t="s">
        <v>12</v>
      </c>
      <c r="C596" s="244" t="s">
        <v>462</v>
      </c>
      <c r="D596" s="244">
        <v>0.6</v>
      </c>
      <c r="E596" s="244">
        <v>28</v>
      </c>
      <c r="F596" s="244" t="s">
        <v>465</v>
      </c>
      <c r="G596" s="286" t="s">
        <v>466</v>
      </c>
      <c r="H596" s="286">
        <v>1</v>
      </c>
      <c r="J596" s="288">
        <v>1144</v>
      </c>
      <c r="K596" s="173">
        <v>3</v>
      </c>
      <c r="L596" s="173"/>
      <c r="N596" s="342"/>
    </row>
    <row r="597" spans="1:14" s="254" customFormat="1" ht="20.100000000000001" hidden="1" customHeight="1" x14ac:dyDescent="0.2">
      <c r="A597" s="309">
        <v>610022</v>
      </c>
      <c r="B597" s="288" t="s">
        <v>12</v>
      </c>
      <c r="C597" s="244" t="s">
        <v>462</v>
      </c>
      <c r="D597" s="244">
        <v>0.6</v>
      </c>
      <c r="E597" s="244">
        <v>16</v>
      </c>
      <c r="F597" s="244" t="s">
        <v>465</v>
      </c>
      <c r="G597" s="286" t="s">
        <v>466</v>
      </c>
      <c r="H597" s="286">
        <v>1</v>
      </c>
      <c r="J597" s="288">
        <v>1146</v>
      </c>
      <c r="K597" s="173">
        <v>10</v>
      </c>
      <c r="L597" s="173"/>
      <c r="N597" s="342"/>
    </row>
    <row r="598" spans="1:14" s="254" customFormat="1" ht="20.100000000000001" hidden="1" customHeight="1" x14ac:dyDescent="0.2">
      <c r="A598" s="309">
        <v>610187</v>
      </c>
      <c r="B598" s="288" t="s">
        <v>12</v>
      </c>
      <c r="C598" s="244" t="s">
        <v>471</v>
      </c>
      <c r="D598" s="244" t="s">
        <v>498</v>
      </c>
      <c r="E598" s="244">
        <v>12</v>
      </c>
      <c r="F598" s="244" t="s">
        <v>466</v>
      </c>
      <c r="G598" s="286" t="s">
        <v>466</v>
      </c>
      <c r="H598" s="286">
        <v>1</v>
      </c>
      <c r="J598" s="288">
        <v>1154</v>
      </c>
      <c r="K598" s="173">
        <v>15</v>
      </c>
      <c r="L598" s="173"/>
      <c r="N598" s="342"/>
    </row>
    <row r="599" spans="1:14" s="254" customFormat="1" ht="20.100000000000001" hidden="1" customHeight="1" x14ac:dyDescent="0.2">
      <c r="A599" s="309">
        <v>610582</v>
      </c>
      <c r="B599" s="288" t="s">
        <v>12</v>
      </c>
      <c r="C599" s="244" t="s">
        <v>462</v>
      </c>
      <c r="D599" s="244">
        <v>0.6</v>
      </c>
      <c r="E599" s="244">
        <v>20</v>
      </c>
      <c r="F599" s="244" t="s">
        <v>465</v>
      </c>
      <c r="G599" s="286" t="s">
        <v>466</v>
      </c>
      <c r="H599" s="286">
        <v>1</v>
      </c>
      <c r="J599" s="288">
        <v>1174</v>
      </c>
      <c r="K599" s="173">
        <v>10</v>
      </c>
      <c r="L599" s="173"/>
      <c r="N599" s="342"/>
    </row>
    <row r="600" spans="1:14" s="254" customFormat="1" ht="20.100000000000001" hidden="1" customHeight="1" x14ac:dyDescent="0.2">
      <c r="A600" s="309">
        <v>610767</v>
      </c>
      <c r="B600" s="288" t="s">
        <v>12</v>
      </c>
      <c r="C600" s="244" t="s">
        <v>462</v>
      </c>
      <c r="D600" s="244">
        <v>0.8</v>
      </c>
      <c r="E600" s="244">
        <v>16</v>
      </c>
      <c r="F600" s="244" t="s">
        <v>465</v>
      </c>
      <c r="G600" s="286" t="s">
        <v>466</v>
      </c>
      <c r="H600" s="286">
        <v>1</v>
      </c>
      <c r="J600" s="288">
        <v>1183</v>
      </c>
      <c r="K600" s="173">
        <v>15</v>
      </c>
      <c r="L600" s="173"/>
      <c r="N600" s="342"/>
    </row>
    <row r="601" spans="1:14" s="254" customFormat="1" ht="20.100000000000001" hidden="1" customHeight="1" x14ac:dyDescent="0.2">
      <c r="A601" s="309">
        <v>611062</v>
      </c>
      <c r="B601" s="288" t="s">
        <v>12</v>
      </c>
      <c r="C601" s="244" t="s">
        <v>462</v>
      </c>
      <c r="D601" s="244">
        <v>0.8</v>
      </c>
      <c r="E601" s="244">
        <v>24</v>
      </c>
      <c r="F601" s="244" t="s">
        <v>465</v>
      </c>
      <c r="G601" s="286" t="s">
        <v>466</v>
      </c>
      <c r="H601" s="286">
        <v>1</v>
      </c>
      <c r="J601" s="288">
        <v>1198</v>
      </c>
      <c r="K601" s="173">
        <v>10</v>
      </c>
      <c r="L601" s="173"/>
      <c r="N601" s="342"/>
    </row>
    <row r="602" spans="1:14" s="254" customFormat="1" ht="20.100000000000001" hidden="1" customHeight="1" x14ac:dyDescent="0.2">
      <c r="A602" s="309">
        <v>611149</v>
      </c>
      <c r="B602" s="288" t="s">
        <v>12</v>
      </c>
      <c r="C602" s="244" t="s">
        <v>462</v>
      </c>
      <c r="D602" s="244">
        <v>0.6</v>
      </c>
      <c r="E602" s="244">
        <v>17</v>
      </c>
      <c r="F602" s="244" t="s">
        <v>465</v>
      </c>
      <c r="G602" s="286" t="s">
        <v>466</v>
      </c>
      <c r="H602" s="286">
        <v>1</v>
      </c>
      <c r="J602" s="288">
        <v>1202</v>
      </c>
      <c r="K602" s="173">
        <v>17</v>
      </c>
      <c r="L602" s="173"/>
      <c r="N602" s="342"/>
    </row>
    <row r="603" spans="1:14" s="254" customFormat="1" ht="20.100000000000001" hidden="1" customHeight="1" x14ac:dyDescent="0.2">
      <c r="A603" s="309">
        <v>611472</v>
      </c>
      <c r="B603" s="288" t="s">
        <v>12</v>
      </c>
      <c r="C603" s="244" t="s">
        <v>462</v>
      </c>
      <c r="D603" s="244">
        <v>0.6</v>
      </c>
      <c r="E603" s="244">
        <v>15</v>
      </c>
      <c r="F603" s="244" t="s">
        <v>465</v>
      </c>
      <c r="G603" s="286" t="s">
        <v>466</v>
      </c>
      <c r="H603" s="286">
        <v>1</v>
      </c>
      <c r="J603" s="288">
        <v>1219</v>
      </c>
      <c r="K603" s="173">
        <v>0</v>
      </c>
      <c r="L603" s="173"/>
      <c r="N603" s="342"/>
    </row>
    <row r="604" spans="1:14" s="254" customFormat="1" ht="20.100000000000001" hidden="1" customHeight="1" x14ac:dyDescent="0.2">
      <c r="A604" s="309">
        <v>612112</v>
      </c>
      <c r="B604" s="288" t="s">
        <v>12</v>
      </c>
      <c r="C604" s="244" t="s">
        <v>462</v>
      </c>
      <c r="D604" s="244">
        <v>0.6</v>
      </c>
      <c r="E604" s="244">
        <v>15</v>
      </c>
      <c r="F604" s="244" t="s">
        <v>465</v>
      </c>
      <c r="G604" s="286" t="s">
        <v>466</v>
      </c>
      <c r="H604" s="286">
        <v>1</v>
      </c>
      <c r="J604" s="288">
        <v>1251</v>
      </c>
      <c r="K604" s="173">
        <v>0</v>
      </c>
      <c r="L604" s="173"/>
      <c r="N604" s="342"/>
    </row>
    <row r="605" spans="1:14" s="254" customFormat="1" ht="20.100000000000001" hidden="1" customHeight="1" x14ac:dyDescent="0.2">
      <c r="A605" s="309">
        <v>612289</v>
      </c>
      <c r="B605" s="288" t="s">
        <v>12</v>
      </c>
      <c r="C605" s="244" t="s">
        <v>462</v>
      </c>
      <c r="D605" s="244">
        <v>0.6</v>
      </c>
      <c r="E605" s="244">
        <v>14</v>
      </c>
      <c r="F605" s="244" t="s">
        <v>465</v>
      </c>
      <c r="G605" s="286" t="s">
        <v>466</v>
      </c>
      <c r="H605" s="286">
        <v>1</v>
      </c>
      <c r="J605" s="288">
        <v>1259</v>
      </c>
      <c r="K605" s="173">
        <v>17</v>
      </c>
      <c r="L605" s="173"/>
      <c r="N605" s="342"/>
    </row>
    <row r="606" spans="1:14" s="254" customFormat="1" ht="20.100000000000001" hidden="1" customHeight="1" x14ac:dyDescent="0.2">
      <c r="A606" s="309">
        <v>612532</v>
      </c>
      <c r="B606" s="288" t="s">
        <v>12</v>
      </c>
      <c r="C606" s="244" t="s">
        <v>462</v>
      </c>
      <c r="D606" s="244">
        <v>0.6</v>
      </c>
      <c r="E606" s="244">
        <v>14</v>
      </c>
      <c r="F606" s="244" t="s">
        <v>465</v>
      </c>
      <c r="G606" s="286" t="s">
        <v>466</v>
      </c>
      <c r="H606" s="286">
        <v>1</v>
      </c>
      <c r="J606" s="288">
        <v>1272</v>
      </c>
      <c r="K606" s="173">
        <v>0</v>
      </c>
      <c r="L606" s="173"/>
      <c r="N606" s="342"/>
    </row>
    <row r="607" spans="1:14" s="254" customFormat="1" ht="20.100000000000001" hidden="1" customHeight="1" x14ac:dyDescent="0.2">
      <c r="A607" s="309">
        <v>612799</v>
      </c>
      <c r="B607" s="288" t="s">
        <v>12</v>
      </c>
      <c r="C607" s="244" t="s">
        <v>462</v>
      </c>
      <c r="D607" s="244">
        <v>0.6</v>
      </c>
      <c r="E607" s="244">
        <v>16</v>
      </c>
      <c r="F607" s="244" t="s">
        <v>465</v>
      </c>
      <c r="G607" s="286" t="s">
        <v>466</v>
      </c>
      <c r="H607" s="286">
        <v>1</v>
      </c>
      <c r="J607" s="288">
        <v>1285</v>
      </c>
      <c r="K607" s="173">
        <v>7</v>
      </c>
      <c r="L607" s="173"/>
      <c r="N607" s="342"/>
    </row>
    <row r="608" spans="1:14" s="254" customFormat="1" ht="20.100000000000001" hidden="1" customHeight="1" x14ac:dyDescent="0.2">
      <c r="A608" s="309">
        <v>612897</v>
      </c>
      <c r="B608" s="288" t="s">
        <v>12</v>
      </c>
      <c r="C608" s="244" t="s">
        <v>462</v>
      </c>
      <c r="D608" s="244">
        <v>0.8</v>
      </c>
      <c r="E608" s="244">
        <v>15</v>
      </c>
      <c r="F608" s="244" t="s">
        <v>465</v>
      </c>
      <c r="G608" s="286" t="s">
        <v>466</v>
      </c>
      <c r="H608" s="286">
        <v>1</v>
      </c>
      <c r="J608" s="288">
        <v>1290</v>
      </c>
      <c r="K608" s="173">
        <v>5</v>
      </c>
      <c r="L608" s="173"/>
      <c r="N608" s="342"/>
    </row>
    <row r="609" spans="1:14" s="254" customFormat="1" ht="20.100000000000001" hidden="1" customHeight="1" x14ac:dyDescent="0.2">
      <c r="A609" s="309">
        <v>613492</v>
      </c>
      <c r="B609" s="288" t="s">
        <v>12</v>
      </c>
      <c r="C609" s="244" t="s">
        <v>462</v>
      </c>
      <c r="D609" s="244">
        <v>0.6</v>
      </c>
      <c r="E609" s="244">
        <v>17</v>
      </c>
      <c r="F609" s="244" t="s">
        <v>465</v>
      </c>
      <c r="G609" s="286" t="s">
        <v>466</v>
      </c>
      <c r="H609" s="286">
        <v>1</v>
      </c>
      <c r="J609" s="288">
        <v>1320</v>
      </c>
      <c r="K609" s="173">
        <v>0</v>
      </c>
      <c r="L609" s="173"/>
      <c r="N609" s="342"/>
    </row>
    <row r="610" spans="1:14" s="254" customFormat="1" ht="20.100000000000001" hidden="1" customHeight="1" x14ac:dyDescent="0.2">
      <c r="A610" s="309">
        <v>613586</v>
      </c>
      <c r="B610" s="288" t="s">
        <v>12</v>
      </c>
      <c r="C610" s="244" t="s">
        <v>462</v>
      </c>
      <c r="D610" s="244">
        <v>0.6</v>
      </c>
      <c r="E610" s="244">
        <v>18</v>
      </c>
      <c r="F610" s="244" t="s">
        <v>465</v>
      </c>
      <c r="G610" s="286" t="s">
        <v>466</v>
      </c>
      <c r="H610" s="286">
        <v>1</v>
      </c>
      <c r="J610" s="288">
        <v>1324</v>
      </c>
      <c r="K610" s="173">
        <v>14</v>
      </c>
      <c r="L610" s="173"/>
      <c r="N610" s="342"/>
    </row>
    <row r="611" spans="1:14" s="254" customFormat="1" ht="20.100000000000001" hidden="1" customHeight="1" x14ac:dyDescent="0.2">
      <c r="A611" s="309">
        <v>613948</v>
      </c>
      <c r="B611" s="288" t="s">
        <v>12</v>
      </c>
      <c r="C611" s="244" t="s">
        <v>462</v>
      </c>
      <c r="D611" s="244">
        <v>0.6</v>
      </c>
      <c r="E611" s="244">
        <v>19</v>
      </c>
      <c r="F611" s="244" t="s">
        <v>465</v>
      </c>
      <c r="G611" s="286" t="s">
        <v>466</v>
      </c>
      <c r="H611" s="286">
        <v>1</v>
      </c>
      <c r="J611" s="288">
        <v>1342</v>
      </c>
      <c r="K611" s="173">
        <v>16</v>
      </c>
      <c r="L611" s="173"/>
      <c r="N611" s="342"/>
    </row>
    <row r="612" spans="1:14" s="254" customFormat="1" ht="20.100000000000001" hidden="1" customHeight="1" x14ac:dyDescent="0.2">
      <c r="A612" s="309">
        <v>614127</v>
      </c>
      <c r="B612" s="288" t="s">
        <v>12</v>
      </c>
      <c r="C612" s="244" t="s">
        <v>462</v>
      </c>
      <c r="D612" s="244">
        <v>0.6</v>
      </c>
      <c r="E612" s="244">
        <v>24</v>
      </c>
      <c r="F612" s="244" t="s">
        <v>465</v>
      </c>
      <c r="G612" s="286" t="s">
        <v>466</v>
      </c>
      <c r="H612" s="286">
        <v>1</v>
      </c>
      <c r="J612" s="288">
        <v>1351</v>
      </c>
      <c r="K612" s="173">
        <v>15</v>
      </c>
      <c r="L612" s="173"/>
      <c r="N612" s="342"/>
    </row>
    <row r="613" spans="1:14" s="254" customFormat="1" ht="20.100000000000001" hidden="1" customHeight="1" x14ac:dyDescent="0.2">
      <c r="A613" s="309">
        <v>614216</v>
      </c>
      <c r="B613" s="288" t="s">
        <v>12</v>
      </c>
      <c r="C613" s="244" t="s">
        <v>462</v>
      </c>
      <c r="D613" s="244">
        <v>0.6</v>
      </c>
      <c r="E613" s="244">
        <v>15</v>
      </c>
      <c r="F613" s="244" t="s">
        <v>465</v>
      </c>
      <c r="G613" s="286" t="s">
        <v>466</v>
      </c>
      <c r="H613" s="286">
        <v>1</v>
      </c>
      <c r="J613" s="288">
        <v>1356</v>
      </c>
      <c r="K613" s="173">
        <v>4</v>
      </c>
      <c r="L613" s="173"/>
      <c r="N613" s="342"/>
    </row>
    <row r="614" spans="1:14" s="254" customFormat="1" ht="20.100000000000001" hidden="1" customHeight="1" x14ac:dyDescent="0.2">
      <c r="A614" s="309">
        <v>614594</v>
      </c>
      <c r="B614" s="288" t="s">
        <v>12</v>
      </c>
      <c r="C614" s="244" t="s">
        <v>462</v>
      </c>
      <c r="D614" s="244">
        <v>0.6</v>
      </c>
      <c r="E614" s="244">
        <v>34</v>
      </c>
      <c r="F614" s="244" t="s">
        <v>465</v>
      </c>
      <c r="G614" s="286" t="s">
        <v>466</v>
      </c>
      <c r="H614" s="286">
        <v>1</v>
      </c>
      <c r="J614" s="288">
        <v>1375</v>
      </c>
      <c r="K614" s="173">
        <v>2</v>
      </c>
      <c r="L614" s="173"/>
      <c r="N614" s="342"/>
    </row>
    <row r="615" spans="1:14" s="254" customFormat="1" ht="20.100000000000001" hidden="1" customHeight="1" x14ac:dyDescent="0.2">
      <c r="A615" s="309">
        <v>614772</v>
      </c>
      <c r="B615" s="288" t="s">
        <v>12</v>
      </c>
      <c r="C615" s="244" t="s">
        <v>462</v>
      </c>
      <c r="D615" s="244">
        <v>0.6</v>
      </c>
      <c r="E615" s="244">
        <v>20</v>
      </c>
      <c r="F615" s="244" t="s">
        <v>465</v>
      </c>
      <c r="G615" s="286" t="s">
        <v>466</v>
      </c>
      <c r="H615" s="286">
        <v>1</v>
      </c>
      <c r="J615" s="288">
        <v>1384</v>
      </c>
      <c r="K615" s="173">
        <v>0</v>
      </c>
      <c r="L615" s="173"/>
      <c r="N615" s="342"/>
    </row>
    <row r="616" spans="1:14" s="254" customFormat="1" ht="20.100000000000001" hidden="1" customHeight="1" x14ac:dyDescent="0.2">
      <c r="A616" s="309">
        <v>614889</v>
      </c>
      <c r="B616" s="288" t="s">
        <v>12</v>
      </c>
      <c r="C616" s="244" t="s">
        <v>462</v>
      </c>
      <c r="D616" s="244">
        <v>0.6</v>
      </c>
      <c r="E616" s="244">
        <v>30</v>
      </c>
      <c r="F616" s="244" t="s">
        <v>466</v>
      </c>
      <c r="G616" s="286" t="s">
        <v>466</v>
      </c>
      <c r="H616" s="286">
        <v>1</v>
      </c>
      <c r="J616" s="288">
        <v>1389</v>
      </c>
      <c r="K616" s="173">
        <v>17</v>
      </c>
      <c r="L616" s="173"/>
      <c r="N616" s="342"/>
    </row>
    <row r="617" spans="1:14" s="254" customFormat="1" ht="20.100000000000001" hidden="1" customHeight="1" x14ac:dyDescent="0.2">
      <c r="A617" s="309">
        <v>615584</v>
      </c>
      <c r="B617" s="288" t="s">
        <v>12</v>
      </c>
      <c r="C617" s="244" t="s">
        <v>462</v>
      </c>
      <c r="D617" s="244">
        <v>0.6</v>
      </c>
      <c r="E617" s="244">
        <v>15</v>
      </c>
      <c r="F617" s="244" t="s">
        <v>465</v>
      </c>
      <c r="G617" s="286" t="s">
        <v>466</v>
      </c>
      <c r="H617" s="286">
        <v>1</v>
      </c>
      <c r="J617" s="288">
        <v>1424</v>
      </c>
      <c r="K617" s="173">
        <v>12</v>
      </c>
      <c r="L617" s="173"/>
      <c r="N617" s="342"/>
    </row>
    <row r="618" spans="1:14" s="254" customFormat="1" ht="20.100000000000001" hidden="1" customHeight="1" x14ac:dyDescent="0.2">
      <c r="A618" s="309">
        <v>615700</v>
      </c>
      <c r="B618" s="288" t="s">
        <v>12</v>
      </c>
      <c r="C618" s="244" t="s">
        <v>462</v>
      </c>
      <c r="D618" s="244">
        <v>0.6</v>
      </c>
      <c r="E618" s="244">
        <v>18</v>
      </c>
      <c r="F618" s="244" t="s">
        <v>465</v>
      </c>
      <c r="G618" s="286" t="s">
        <v>466</v>
      </c>
      <c r="H618" s="286">
        <v>1</v>
      </c>
      <c r="J618" s="288">
        <v>1430</v>
      </c>
      <c r="K618" s="173">
        <v>8</v>
      </c>
      <c r="L618" s="173"/>
      <c r="N618" s="342"/>
    </row>
    <row r="619" spans="1:14" s="254" customFormat="1" ht="20.100000000000001" hidden="1" customHeight="1" x14ac:dyDescent="0.2">
      <c r="A619" s="309">
        <v>615802</v>
      </c>
      <c r="B619" s="288" t="s">
        <v>12</v>
      </c>
      <c r="C619" s="244" t="s">
        <v>462</v>
      </c>
      <c r="D619" s="244">
        <v>0.6</v>
      </c>
      <c r="E619" s="244">
        <v>19</v>
      </c>
      <c r="F619" s="244" t="s">
        <v>465</v>
      </c>
      <c r="G619" s="286" t="s">
        <v>466</v>
      </c>
      <c r="H619" s="286">
        <v>1</v>
      </c>
      <c r="J619" s="288">
        <v>1435</v>
      </c>
      <c r="K619" s="173">
        <v>10</v>
      </c>
      <c r="L619" s="173"/>
      <c r="N619" s="342"/>
    </row>
    <row r="620" spans="1:14" s="254" customFormat="1" ht="20.100000000000001" hidden="1" customHeight="1" x14ac:dyDescent="0.2">
      <c r="A620" s="309">
        <v>616002</v>
      </c>
      <c r="B620" s="288" t="s">
        <v>12</v>
      </c>
      <c r="C620" s="244" t="s">
        <v>462</v>
      </c>
      <c r="D620" s="244">
        <v>0.6</v>
      </c>
      <c r="E620" s="244">
        <v>22</v>
      </c>
      <c r="F620" s="244" t="s">
        <v>465</v>
      </c>
      <c r="G620" s="286" t="s">
        <v>466</v>
      </c>
      <c r="H620" s="286">
        <v>1</v>
      </c>
      <c r="J620" s="288">
        <v>1445</v>
      </c>
      <c r="K620" s="173">
        <v>10</v>
      </c>
      <c r="L620" s="173"/>
      <c r="N620" s="342"/>
    </row>
    <row r="621" spans="1:14" s="254" customFormat="1" ht="20.100000000000001" hidden="1" customHeight="1" x14ac:dyDescent="0.2">
      <c r="A621" s="309">
        <v>616735</v>
      </c>
      <c r="B621" s="288" t="s">
        <v>12</v>
      </c>
      <c r="C621" s="244" t="s">
        <v>462</v>
      </c>
      <c r="D621" s="244">
        <v>0.6</v>
      </c>
      <c r="E621" s="244">
        <v>16</v>
      </c>
      <c r="F621" s="244" t="s">
        <v>465</v>
      </c>
      <c r="G621" s="286" t="s">
        <v>466</v>
      </c>
      <c r="H621" s="286">
        <v>1</v>
      </c>
      <c r="J621" s="288">
        <v>1482</v>
      </c>
      <c r="K621" s="173">
        <v>3</v>
      </c>
      <c r="L621" s="173"/>
      <c r="N621" s="342"/>
    </row>
    <row r="622" spans="1:14" s="254" customFormat="1" ht="20.100000000000001" hidden="1" customHeight="1" x14ac:dyDescent="0.2">
      <c r="A622" s="309">
        <v>616900</v>
      </c>
      <c r="B622" s="288" t="s">
        <v>12</v>
      </c>
      <c r="C622" s="244" t="s">
        <v>462</v>
      </c>
      <c r="D622" s="244">
        <v>0.6</v>
      </c>
      <c r="E622" s="244">
        <v>21</v>
      </c>
      <c r="F622" s="244" t="s">
        <v>465</v>
      </c>
      <c r="G622" s="286" t="s">
        <v>466</v>
      </c>
      <c r="H622" s="286">
        <v>1</v>
      </c>
      <c r="J622" s="288">
        <v>1490</v>
      </c>
      <c r="K622" s="173">
        <v>8</v>
      </c>
      <c r="L622" s="173"/>
      <c r="N622" s="342"/>
    </row>
    <row r="623" spans="1:14" s="254" customFormat="1" ht="20.100000000000001" hidden="1" customHeight="1" x14ac:dyDescent="0.2">
      <c r="A623" s="309">
        <v>617062</v>
      </c>
      <c r="B623" s="288" t="s">
        <v>12</v>
      </c>
      <c r="C623" s="244" t="s">
        <v>462</v>
      </c>
      <c r="D623" s="244">
        <v>0.8</v>
      </c>
      <c r="E623" s="244">
        <v>15</v>
      </c>
      <c r="F623" s="244" t="s">
        <v>465</v>
      </c>
      <c r="G623" s="286" t="s">
        <v>466</v>
      </c>
      <c r="H623" s="286">
        <v>1</v>
      </c>
      <c r="J623" s="288">
        <v>1498</v>
      </c>
      <c r="K623" s="173">
        <v>10</v>
      </c>
      <c r="L623" s="173"/>
      <c r="N623" s="342"/>
    </row>
    <row r="624" spans="1:14" s="254" customFormat="1" ht="20.100000000000001" hidden="1" customHeight="1" x14ac:dyDescent="0.2">
      <c r="A624" s="309">
        <v>617787</v>
      </c>
      <c r="B624" s="288" t="s">
        <v>12</v>
      </c>
      <c r="C624" s="244" t="s">
        <v>462</v>
      </c>
      <c r="D624" s="244">
        <v>0.6</v>
      </c>
      <c r="E624" s="244">
        <v>6</v>
      </c>
      <c r="F624" s="244" t="s">
        <v>466</v>
      </c>
      <c r="G624" s="286" t="s">
        <v>466</v>
      </c>
      <c r="H624" s="286">
        <v>1</v>
      </c>
      <c r="J624" s="288">
        <v>1534</v>
      </c>
      <c r="K624" s="173">
        <v>15</v>
      </c>
      <c r="L624" s="173"/>
      <c r="N624" s="342"/>
    </row>
    <row r="625" spans="1:14" s="254" customFormat="1" ht="20.100000000000001" hidden="1" customHeight="1" x14ac:dyDescent="0.2">
      <c r="A625" s="309">
        <v>617987</v>
      </c>
      <c r="B625" s="288" t="s">
        <v>12</v>
      </c>
      <c r="C625" s="244" t="s">
        <v>462</v>
      </c>
      <c r="D625" s="244">
        <v>0.6</v>
      </c>
      <c r="E625" s="244">
        <v>23</v>
      </c>
      <c r="F625" s="244" t="s">
        <v>465</v>
      </c>
      <c r="G625" s="286" t="s">
        <v>466</v>
      </c>
      <c r="H625" s="286">
        <v>1</v>
      </c>
      <c r="J625" s="288">
        <v>1544</v>
      </c>
      <c r="K625" s="173">
        <v>15</v>
      </c>
      <c r="L625" s="173"/>
      <c r="N625" s="342"/>
    </row>
    <row r="626" spans="1:14" s="254" customFormat="1" ht="20.100000000000001" hidden="1" customHeight="1" x14ac:dyDescent="0.2">
      <c r="A626" s="309">
        <v>618332</v>
      </c>
      <c r="B626" s="288" t="s">
        <v>12</v>
      </c>
      <c r="C626" s="244" t="s">
        <v>462</v>
      </c>
      <c r="D626" s="244">
        <v>0.6</v>
      </c>
      <c r="E626" s="244">
        <v>9</v>
      </c>
      <c r="F626" s="244" t="s">
        <v>465</v>
      </c>
      <c r="G626" s="286" t="s">
        <v>466</v>
      </c>
      <c r="H626" s="286">
        <v>1</v>
      </c>
      <c r="J626" s="288">
        <v>1562</v>
      </c>
      <c r="K626" s="173">
        <v>0</v>
      </c>
      <c r="L626" s="173"/>
      <c r="N626" s="342"/>
    </row>
    <row r="627" spans="1:14" s="254" customFormat="1" ht="20.100000000000001" hidden="1" customHeight="1" x14ac:dyDescent="0.2">
      <c r="A627" s="309">
        <v>619087</v>
      </c>
      <c r="B627" s="288" t="s">
        <v>12</v>
      </c>
      <c r="C627" s="244" t="s">
        <v>462</v>
      </c>
      <c r="D627" s="244">
        <v>0.6</v>
      </c>
      <c r="E627" s="244">
        <v>25</v>
      </c>
      <c r="F627" s="244" t="s">
        <v>465</v>
      </c>
      <c r="G627" s="286" t="s">
        <v>466</v>
      </c>
      <c r="H627" s="286">
        <v>1</v>
      </c>
      <c r="J627" s="288">
        <v>1599</v>
      </c>
      <c r="K627" s="173">
        <v>15</v>
      </c>
      <c r="L627" s="173"/>
      <c r="N627" s="342"/>
    </row>
    <row r="628" spans="1:14" s="254" customFormat="1" ht="20.100000000000001" hidden="1" customHeight="1" x14ac:dyDescent="0.2">
      <c r="A628" s="309">
        <v>619112</v>
      </c>
      <c r="B628" s="288" t="s">
        <v>12</v>
      </c>
      <c r="C628" s="244" t="s">
        <v>462</v>
      </c>
      <c r="D628" s="244">
        <v>0.8</v>
      </c>
      <c r="E628" s="244">
        <v>38</v>
      </c>
      <c r="F628" s="244" t="s">
        <v>466</v>
      </c>
      <c r="G628" s="286" t="s">
        <v>466</v>
      </c>
      <c r="H628" s="286">
        <v>1</v>
      </c>
      <c r="J628" s="288">
        <v>1601</v>
      </c>
      <c r="K628" s="173">
        <v>0</v>
      </c>
      <c r="L628" s="173"/>
      <c r="N628" s="342"/>
    </row>
    <row r="629" spans="1:14" s="254" customFormat="1" ht="20.100000000000001" hidden="1" customHeight="1" x14ac:dyDescent="0.2">
      <c r="A629" s="309">
        <v>619157</v>
      </c>
      <c r="B629" s="288" t="s">
        <v>12</v>
      </c>
      <c r="C629" s="244" t="s">
        <v>462</v>
      </c>
      <c r="D629" s="244">
        <v>0.6</v>
      </c>
      <c r="E629" s="244">
        <v>20</v>
      </c>
      <c r="F629" s="244" t="s">
        <v>465</v>
      </c>
      <c r="G629" s="286" t="s">
        <v>466</v>
      </c>
      <c r="H629" s="286">
        <v>1</v>
      </c>
      <c r="J629" s="288">
        <v>1603</v>
      </c>
      <c r="K629" s="173">
        <v>5</v>
      </c>
      <c r="L629" s="173"/>
      <c r="N629" s="342"/>
    </row>
    <row r="630" spans="1:14" s="254" customFormat="1" ht="20.100000000000001" hidden="1" customHeight="1" x14ac:dyDescent="0.2">
      <c r="A630" s="309">
        <v>619682</v>
      </c>
      <c r="B630" s="288" t="s">
        <v>12</v>
      </c>
      <c r="C630" s="244" t="s">
        <v>462</v>
      </c>
      <c r="D630" s="244">
        <v>0.8</v>
      </c>
      <c r="E630" s="244">
        <v>18</v>
      </c>
      <c r="F630" s="244" t="s">
        <v>465</v>
      </c>
      <c r="G630" s="286" t="s">
        <v>466</v>
      </c>
      <c r="H630" s="286">
        <v>1</v>
      </c>
      <c r="J630" s="288">
        <v>1629</v>
      </c>
      <c r="K630" s="173">
        <v>10</v>
      </c>
      <c r="L630" s="173"/>
      <c r="N630" s="342"/>
    </row>
    <row r="631" spans="1:14" s="254" customFormat="1" ht="20.100000000000001" hidden="1" customHeight="1" x14ac:dyDescent="0.2">
      <c r="A631" s="309">
        <v>619895</v>
      </c>
      <c r="B631" s="288" t="s">
        <v>12</v>
      </c>
      <c r="C631" s="244" t="s">
        <v>462</v>
      </c>
      <c r="D631" s="244">
        <v>0.6</v>
      </c>
      <c r="E631" s="244">
        <v>14</v>
      </c>
      <c r="F631" s="244" t="s">
        <v>465</v>
      </c>
      <c r="G631" s="286" t="s">
        <v>466</v>
      </c>
      <c r="H631" s="286">
        <v>1</v>
      </c>
      <c r="J631" s="288">
        <v>1640</v>
      </c>
      <c r="K631" s="173">
        <v>3</v>
      </c>
      <c r="L631" s="173"/>
      <c r="N631" s="342"/>
    </row>
    <row r="632" spans="1:14" s="254" customFormat="1" ht="20.100000000000001" hidden="1" customHeight="1" x14ac:dyDescent="0.2">
      <c r="A632" s="309">
        <v>620038</v>
      </c>
      <c r="B632" s="288" t="s">
        <v>12</v>
      </c>
      <c r="C632" s="244" t="s">
        <v>462</v>
      </c>
      <c r="D632" s="244">
        <v>0.8</v>
      </c>
      <c r="E632" s="244">
        <v>12</v>
      </c>
      <c r="F632" s="244" t="s">
        <v>465</v>
      </c>
      <c r="G632" s="286" t="s">
        <v>466</v>
      </c>
      <c r="H632" s="286">
        <v>1</v>
      </c>
      <c r="J632" s="288">
        <v>1647</v>
      </c>
      <c r="K632" s="173">
        <v>6</v>
      </c>
      <c r="L632" s="173"/>
      <c r="N632" s="342"/>
    </row>
    <row r="633" spans="1:14" s="254" customFormat="1" ht="20.100000000000001" hidden="1" customHeight="1" x14ac:dyDescent="0.2">
      <c r="A633" s="309">
        <v>620172</v>
      </c>
      <c r="B633" s="288" t="s">
        <v>12</v>
      </c>
      <c r="C633" s="244" t="s">
        <v>467</v>
      </c>
      <c r="D633" s="244">
        <v>0.8</v>
      </c>
      <c r="E633" s="244">
        <v>14</v>
      </c>
      <c r="F633" s="244" t="s">
        <v>466</v>
      </c>
      <c r="G633" s="286" t="s">
        <v>466</v>
      </c>
      <c r="H633" s="286">
        <v>1</v>
      </c>
      <c r="J633" s="288">
        <v>1654</v>
      </c>
      <c r="K633" s="173">
        <v>0</v>
      </c>
      <c r="L633" s="173"/>
      <c r="N633" s="342"/>
    </row>
    <row r="634" spans="1:14" s="254" customFormat="1" ht="20.100000000000001" hidden="1" customHeight="1" x14ac:dyDescent="0.2">
      <c r="A634" s="309">
        <v>620272</v>
      </c>
      <c r="B634" s="288" t="s">
        <v>12</v>
      </c>
      <c r="C634" s="244" t="s">
        <v>462</v>
      </c>
      <c r="D634" s="244">
        <v>0.6</v>
      </c>
      <c r="E634" s="244">
        <v>18</v>
      </c>
      <c r="F634" s="244" t="s">
        <v>465</v>
      </c>
      <c r="G634" s="286" t="s">
        <v>466</v>
      </c>
      <c r="H634" s="286">
        <v>1</v>
      </c>
      <c r="J634" s="288">
        <v>1659</v>
      </c>
      <c r="K634" s="173">
        <v>0</v>
      </c>
      <c r="L634" s="173"/>
      <c r="N634" s="342"/>
    </row>
    <row r="635" spans="1:14" s="254" customFormat="1" ht="20.100000000000001" hidden="1" customHeight="1" x14ac:dyDescent="0.2">
      <c r="A635" s="309">
        <v>621120</v>
      </c>
      <c r="B635" s="288" t="s">
        <v>12</v>
      </c>
      <c r="C635" s="244" t="s">
        <v>462</v>
      </c>
      <c r="D635" s="244">
        <v>0.6</v>
      </c>
      <c r="E635" s="244">
        <v>16</v>
      </c>
      <c r="F635" s="244" t="s">
        <v>466</v>
      </c>
      <c r="G635" s="286" t="s">
        <v>466</v>
      </c>
      <c r="H635" s="286">
        <v>1</v>
      </c>
      <c r="J635" s="288">
        <v>1701</v>
      </c>
      <c r="K635" s="173">
        <v>8</v>
      </c>
      <c r="L635" s="173"/>
      <c r="N635" s="342"/>
    </row>
    <row r="636" spans="1:14" s="254" customFormat="1" ht="20.100000000000001" hidden="1" customHeight="1" x14ac:dyDescent="0.2">
      <c r="A636" s="309">
        <v>621852</v>
      </c>
      <c r="B636" s="288" t="s">
        <v>12</v>
      </c>
      <c r="C636" s="244" t="s">
        <v>467</v>
      </c>
      <c r="D636" s="244">
        <v>0.8</v>
      </c>
      <c r="E636" s="244">
        <v>18</v>
      </c>
      <c r="F636" s="244" t="s">
        <v>466</v>
      </c>
      <c r="G636" s="286" t="s">
        <v>466</v>
      </c>
      <c r="H636" s="286">
        <v>1</v>
      </c>
      <c r="J636" s="288">
        <v>1738</v>
      </c>
      <c r="K636" s="173">
        <v>0</v>
      </c>
      <c r="L636" s="173"/>
      <c r="N636" s="342"/>
    </row>
    <row r="637" spans="1:14" s="254" customFormat="1" ht="20.100000000000001" hidden="1" customHeight="1" x14ac:dyDescent="0.2">
      <c r="A637" s="309">
        <v>622228</v>
      </c>
      <c r="B637" s="288" t="s">
        <v>12</v>
      </c>
      <c r="C637" s="244" t="s">
        <v>462</v>
      </c>
      <c r="D637" s="244">
        <v>0.6</v>
      </c>
      <c r="E637" s="244">
        <v>18</v>
      </c>
      <c r="F637" s="244" t="s">
        <v>465</v>
      </c>
      <c r="G637" s="286" t="s">
        <v>466</v>
      </c>
      <c r="H637" s="286">
        <v>1</v>
      </c>
      <c r="J637" s="288">
        <v>1756</v>
      </c>
      <c r="K637" s="173">
        <v>16</v>
      </c>
      <c r="L637" s="173"/>
      <c r="N637" s="342"/>
    </row>
    <row r="638" spans="1:14" s="254" customFormat="1" ht="20.100000000000001" hidden="1" customHeight="1" x14ac:dyDescent="0.2">
      <c r="A638" s="309">
        <v>622322</v>
      </c>
      <c r="B638" s="288" t="s">
        <v>12</v>
      </c>
      <c r="C638" s="244" t="s">
        <v>462</v>
      </c>
      <c r="D638" s="244">
        <v>0.4</v>
      </c>
      <c r="E638" s="244">
        <v>16</v>
      </c>
      <c r="F638" s="244" t="s">
        <v>465</v>
      </c>
      <c r="G638" s="286" t="s">
        <v>466</v>
      </c>
      <c r="H638" s="286">
        <v>1</v>
      </c>
      <c r="J638" s="288">
        <v>1761</v>
      </c>
      <c r="K638" s="173">
        <v>10</v>
      </c>
      <c r="L638" s="173"/>
      <c r="N638" s="342"/>
    </row>
    <row r="639" spans="1:14" s="254" customFormat="1" ht="20.100000000000001" hidden="1" customHeight="1" x14ac:dyDescent="0.2">
      <c r="A639" s="309">
        <v>622484</v>
      </c>
      <c r="B639" s="288" t="s">
        <v>12</v>
      </c>
      <c r="C639" s="244" t="s">
        <v>462</v>
      </c>
      <c r="D639" s="244">
        <v>0.8</v>
      </c>
      <c r="E639" s="244">
        <v>17</v>
      </c>
      <c r="F639" s="244" t="s">
        <v>466</v>
      </c>
      <c r="G639" s="286" t="s">
        <v>466</v>
      </c>
      <c r="H639" s="286">
        <v>1</v>
      </c>
      <c r="J639" s="288">
        <v>1769</v>
      </c>
      <c r="K639" s="173">
        <v>12</v>
      </c>
      <c r="L639" s="173"/>
      <c r="N639" s="342"/>
    </row>
    <row r="640" spans="1:14" s="254" customFormat="1" ht="20.100000000000001" hidden="1" customHeight="1" x14ac:dyDescent="0.2">
      <c r="A640" s="309">
        <v>622792</v>
      </c>
      <c r="B640" s="288" t="s">
        <v>12</v>
      </c>
      <c r="C640" s="244" t="s">
        <v>462</v>
      </c>
      <c r="D640" s="244">
        <v>0.6</v>
      </c>
      <c r="E640" s="244">
        <v>22</v>
      </c>
      <c r="F640" s="244" t="s">
        <v>466</v>
      </c>
      <c r="G640" s="286" t="s">
        <v>466</v>
      </c>
      <c r="H640" s="286">
        <v>1</v>
      </c>
      <c r="J640" s="288">
        <v>1785</v>
      </c>
      <c r="K640" s="173">
        <v>0</v>
      </c>
      <c r="L640" s="173"/>
      <c r="N640" s="342"/>
    </row>
    <row r="641" spans="1:14" s="254" customFormat="1" ht="20.100000000000001" hidden="1" customHeight="1" x14ac:dyDescent="0.2">
      <c r="A641" s="309">
        <v>623112</v>
      </c>
      <c r="B641" s="288" t="s">
        <v>12</v>
      </c>
      <c r="C641" s="244" t="s">
        <v>462</v>
      </c>
      <c r="D641" s="244">
        <v>0.6</v>
      </c>
      <c r="E641" s="244">
        <v>14</v>
      </c>
      <c r="F641" s="244" t="s">
        <v>465</v>
      </c>
      <c r="G641" s="286" t="s">
        <v>466</v>
      </c>
      <c r="H641" s="286">
        <v>1</v>
      </c>
      <c r="J641" s="288">
        <v>1801</v>
      </c>
      <c r="K641" s="173">
        <v>0</v>
      </c>
      <c r="L641" s="173"/>
      <c r="N641" s="342"/>
    </row>
    <row r="642" spans="1:14" s="254" customFormat="1" ht="20.100000000000001" hidden="1" customHeight="1" x14ac:dyDescent="0.2">
      <c r="A642" s="309">
        <v>623427</v>
      </c>
      <c r="B642" s="288" t="s">
        <v>12</v>
      </c>
      <c r="C642" s="244" t="s">
        <v>462</v>
      </c>
      <c r="D642" s="244">
        <v>0.8</v>
      </c>
      <c r="E642" s="244">
        <v>17</v>
      </c>
      <c r="F642" s="244" t="s">
        <v>465</v>
      </c>
      <c r="G642" s="286" t="s">
        <v>466</v>
      </c>
      <c r="H642" s="286">
        <v>1</v>
      </c>
      <c r="J642" s="288">
        <v>1816</v>
      </c>
      <c r="K642" s="173">
        <v>15</v>
      </c>
      <c r="L642" s="173"/>
      <c r="N642" s="342"/>
    </row>
    <row r="643" spans="1:14" s="254" customFormat="1" ht="20.100000000000001" hidden="1" customHeight="1" x14ac:dyDescent="0.2">
      <c r="A643" s="309">
        <v>623582</v>
      </c>
      <c r="B643" s="288" t="s">
        <v>12</v>
      </c>
      <c r="C643" s="244" t="s">
        <v>462</v>
      </c>
      <c r="D643" s="244">
        <v>0.8</v>
      </c>
      <c r="E643" s="244">
        <v>36</v>
      </c>
      <c r="F643" s="244" t="s">
        <v>465</v>
      </c>
      <c r="G643" s="286" t="s">
        <v>466</v>
      </c>
      <c r="H643" s="286">
        <v>1</v>
      </c>
      <c r="J643" s="288">
        <v>1824</v>
      </c>
      <c r="K643" s="173">
        <v>10</v>
      </c>
      <c r="L643" s="173"/>
      <c r="N643" s="342"/>
    </row>
    <row r="644" spans="1:14" s="254" customFormat="1" ht="20.100000000000001" hidden="1" customHeight="1" x14ac:dyDescent="0.2">
      <c r="A644" s="309">
        <v>623627</v>
      </c>
      <c r="B644" s="288" t="s">
        <v>12</v>
      </c>
      <c r="C644" s="244" t="s">
        <v>462</v>
      </c>
      <c r="D644" s="244">
        <v>0.6</v>
      </c>
      <c r="E644" s="244">
        <v>24</v>
      </c>
      <c r="F644" s="244" t="s">
        <v>465</v>
      </c>
      <c r="G644" s="286" t="s">
        <v>466</v>
      </c>
      <c r="H644" s="286">
        <v>1</v>
      </c>
      <c r="J644" s="288">
        <v>1826</v>
      </c>
      <c r="K644" s="173">
        <v>15</v>
      </c>
      <c r="L644" s="173"/>
      <c r="N644" s="342"/>
    </row>
    <row r="645" spans="1:14" s="254" customFormat="1" ht="20.100000000000001" hidden="1" customHeight="1" x14ac:dyDescent="0.2">
      <c r="A645" s="309">
        <v>623692</v>
      </c>
      <c r="B645" s="288" t="s">
        <v>12</v>
      </c>
      <c r="C645" s="244" t="s">
        <v>462</v>
      </c>
      <c r="D645" s="244">
        <v>0.6</v>
      </c>
      <c r="E645" s="244">
        <v>26</v>
      </c>
      <c r="F645" s="244" t="s">
        <v>466</v>
      </c>
      <c r="G645" s="286" t="s">
        <v>466</v>
      </c>
      <c r="H645" s="286">
        <v>1</v>
      </c>
      <c r="J645" s="288">
        <v>1830</v>
      </c>
      <c r="K645" s="173">
        <v>0</v>
      </c>
      <c r="L645" s="173"/>
      <c r="N645" s="342"/>
    </row>
    <row r="646" spans="1:14" s="254" customFormat="1" ht="20.100000000000001" hidden="1" customHeight="1" x14ac:dyDescent="0.2">
      <c r="A646" s="309">
        <v>623817</v>
      </c>
      <c r="B646" s="288" t="s">
        <v>12</v>
      </c>
      <c r="C646" s="244" t="s">
        <v>462</v>
      </c>
      <c r="D646" s="244">
        <v>0.6</v>
      </c>
      <c r="E646" s="244">
        <v>24</v>
      </c>
      <c r="F646" s="244" t="s">
        <v>466</v>
      </c>
      <c r="G646" s="286" t="s">
        <v>466</v>
      </c>
      <c r="H646" s="286">
        <v>1</v>
      </c>
      <c r="J646" s="288">
        <v>1836</v>
      </c>
      <c r="K646" s="173">
        <v>5</v>
      </c>
      <c r="L646" s="173"/>
      <c r="N646" s="342"/>
    </row>
    <row r="647" spans="1:14" s="254" customFormat="1" ht="20.100000000000001" hidden="1" customHeight="1" x14ac:dyDescent="0.2">
      <c r="A647" s="309">
        <v>624217</v>
      </c>
      <c r="B647" s="288" t="s">
        <v>12</v>
      </c>
      <c r="C647" s="244" t="s">
        <v>462</v>
      </c>
      <c r="D647" s="244">
        <v>0.8</v>
      </c>
      <c r="E647" s="244">
        <v>24</v>
      </c>
      <c r="F647" s="244" t="s">
        <v>465</v>
      </c>
      <c r="G647" s="286" t="s">
        <v>466</v>
      </c>
      <c r="H647" s="286">
        <v>1</v>
      </c>
      <c r="J647" s="288">
        <v>1856</v>
      </c>
      <c r="K647" s="173">
        <v>5</v>
      </c>
      <c r="L647" s="173"/>
      <c r="N647" s="342"/>
    </row>
    <row r="648" spans="1:14" s="254" customFormat="1" ht="20.100000000000001" hidden="1" customHeight="1" x14ac:dyDescent="0.2">
      <c r="A648" s="309">
        <v>624732</v>
      </c>
      <c r="B648" s="288" t="s">
        <v>12</v>
      </c>
      <c r="C648" s="244" t="s">
        <v>462</v>
      </c>
      <c r="D648" s="244">
        <v>0.6</v>
      </c>
      <c r="E648" s="244">
        <v>15</v>
      </c>
      <c r="F648" s="244" t="s">
        <v>465</v>
      </c>
      <c r="G648" s="286" t="s">
        <v>466</v>
      </c>
      <c r="H648" s="286">
        <v>1</v>
      </c>
      <c r="J648" s="288">
        <v>1882</v>
      </c>
      <c r="K648" s="173">
        <v>0</v>
      </c>
      <c r="L648" s="173"/>
      <c r="N648" s="342"/>
    </row>
    <row r="649" spans="1:14" s="254" customFormat="1" ht="20.100000000000001" hidden="1" customHeight="1" x14ac:dyDescent="0.2">
      <c r="A649" s="309">
        <v>625012</v>
      </c>
      <c r="B649" s="288" t="s">
        <v>12</v>
      </c>
      <c r="C649" s="244" t="s">
        <v>462</v>
      </c>
      <c r="D649" s="244">
        <v>0.8</v>
      </c>
      <c r="E649" s="244">
        <v>25</v>
      </c>
      <c r="F649" s="244" t="s">
        <v>465</v>
      </c>
      <c r="G649" s="286" t="s">
        <v>466</v>
      </c>
      <c r="H649" s="286">
        <v>1</v>
      </c>
      <c r="J649" s="288">
        <v>1896</v>
      </c>
      <c r="K649" s="173">
        <v>0</v>
      </c>
      <c r="L649" s="173"/>
      <c r="N649" s="342"/>
    </row>
    <row r="650" spans="1:14" s="254" customFormat="1" ht="20.100000000000001" hidden="1" customHeight="1" x14ac:dyDescent="0.2">
      <c r="A650" s="309">
        <v>625092</v>
      </c>
      <c r="B650" s="288" t="s">
        <v>12</v>
      </c>
      <c r="C650" s="244" t="s">
        <v>462</v>
      </c>
      <c r="D650" s="244">
        <v>0.6</v>
      </c>
      <c r="E650" s="244">
        <v>18</v>
      </c>
      <c r="F650" s="244" t="s">
        <v>465</v>
      </c>
      <c r="G650" s="286" t="s">
        <v>466</v>
      </c>
      <c r="H650" s="286">
        <v>1</v>
      </c>
      <c r="J650" s="288">
        <v>1900</v>
      </c>
      <c r="K650" s="173">
        <v>0</v>
      </c>
      <c r="L650" s="173"/>
      <c r="N650" s="342"/>
    </row>
    <row r="651" spans="1:14" s="254" customFormat="1" ht="20.100000000000001" hidden="1" customHeight="1" x14ac:dyDescent="0.2">
      <c r="A651" s="309">
        <v>625220</v>
      </c>
      <c r="B651" s="288" t="s">
        <v>12</v>
      </c>
      <c r="C651" s="244" t="s">
        <v>462</v>
      </c>
      <c r="D651" s="244">
        <v>0.8</v>
      </c>
      <c r="E651" s="244">
        <v>36</v>
      </c>
      <c r="F651" s="244" t="s">
        <v>465</v>
      </c>
      <c r="G651" s="286" t="s">
        <v>466</v>
      </c>
      <c r="H651" s="286">
        <v>1</v>
      </c>
      <c r="J651" s="288">
        <v>1906</v>
      </c>
      <c r="K651" s="173">
        <v>8</v>
      </c>
      <c r="L651" s="173"/>
      <c r="N651" s="342"/>
    </row>
    <row r="652" spans="1:14" s="254" customFormat="1" ht="20.100000000000001" hidden="1" customHeight="1" x14ac:dyDescent="0.2">
      <c r="A652" s="309">
        <v>625432</v>
      </c>
      <c r="B652" s="288" t="s">
        <v>12</v>
      </c>
      <c r="C652" s="244" t="s">
        <v>462</v>
      </c>
      <c r="D652" s="244">
        <v>0.6</v>
      </c>
      <c r="E652" s="244">
        <v>41</v>
      </c>
      <c r="F652" s="244" t="s">
        <v>465</v>
      </c>
      <c r="G652" s="286" t="s">
        <v>466</v>
      </c>
      <c r="H652" s="286">
        <v>1</v>
      </c>
      <c r="J652" s="288">
        <v>1917</v>
      </c>
      <c r="K652" s="173">
        <v>0</v>
      </c>
      <c r="L652" s="173"/>
      <c r="N652" s="342"/>
    </row>
    <row r="653" spans="1:14" s="254" customFormat="1" ht="20.100000000000001" hidden="1" customHeight="1" x14ac:dyDescent="0.2">
      <c r="A653" s="309">
        <v>625522</v>
      </c>
      <c r="B653" s="288" t="s">
        <v>12</v>
      </c>
      <c r="C653" s="244" t="s">
        <v>462</v>
      </c>
      <c r="D653" s="244">
        <v>0.4</v>
      </c>
      <c r="E653" s="244">
        <v>20</v>
      </c>
      <c r="F653" s="244" t="s">
        <v>465</v>
      </c>
      <c r="G653" s="286" t="s">
        <v>466</v>
      </c>
      <c r="H653" s="286">
        <v>1</v>
      </c>
      <c r="J653" s="288">
        <v>1921</v>
      </c>
      <c r="K653" s="173">
        <v>10</v>
      </c>
      <c r="L653" s="173"/>
      <c r="N653" s="342"/>
    </row>
    <row r="654" spans="1:14" s="254" customFormat="1" ht="20.100000000000001" hidden="1" customHeight="1" x14ac:dyDescent="0.2">
      <c r="A654" s="309">
        <v>625772</v>
      </c>
      <c r="B654" s="288" t="s">
        <v>12</v>
      </c>
      <c r="C654" s="244" t="s">
        <v>467</v>
      </c>
      <c r="D654" s="244">
        <v>0.6</v>
      </c>
      <c r="E654" s="244">
        <v>30</v>
      </c>
      <c r="F654" s="244" t="s">
        <v>466</v>
      </c>
      <c r="G654" s="286" t="s">
        <v>466</v>
      </c>
      <c r="H654" s="286">
        <v>1</v>
      </c>
      <c r="J654" s="288">
        <v>1934</v>
      </c>
      <c r="K654" s="173">
        <v>0</v>
      </c>
      <c r="L654" s="173"/>
      <c r="N654" s="342"/>
    </row>
    <row r="655" spans="1:14" s="254" customFormat="1" ht="20.100000000000001" hidden="1" customHeight="1" x14ac:dyDescent="0.2">
      <c r="A655" s="309">
        <v>625990</v>
      </c>
      <c r="B655" s="288" t="s">
        <v>12</v>
      </c>
      <c r="C655" s="244" t="s">
        <v>462</v>
      </c>
      <c r="D655" s="244">
        <v>0.6</v>
      </c>
      <c r="E655" s="244">
        <v>15</v>
      </c>
      <c r="F655" s="244" t="s">
        <v>466</v>
      </c>
      <c r="G655" s="286" t="s">
        <v>466</v>
      </c>
      <c r="H655" s="286">
        <v>1</v>
      </c>
      <c r="J655" s="288">
        <v>1944</v>
      </c>
      <c r="K655" s="173">
        <v>18</v>
      </c>
      <c r="L655" s="341"/>
      <c r="N655" s="342"/>
    </row>
    <row r="656" spans="1:14" s="254" customFormat="1" ht="20.100000000000001" hidden="1" customHeight="1" x14ac:dyDescent="0.2">
      <c r="A656" s="309">
        <v>626312</v>
      </c>
      <c r="B656" s="288" t="s">
        <v>12</v>
      </c>
      <c r="C656" s="244" t="s">
        <v>462</v>
      </c>
      <c r="D656" s="244">
        <v>0.8</v>
      </c>
      <c r="E656" s="244">
        <v>15</v>
      </c>
      <c r="F656" s="244" t="s">
        <v>465</v>
      </c>
      <c r="G656" s="286" t="s">
        <v>466</v>
      </c>
      <c r="H656" s="286">
        <v>1</v>
      </c>
      <c r="J656" s="288">
        <v>1961</v>
      </c>
      <c r="K656" s="173">
        <v>0</v>
      </c>
      <c r="L656" s="173"/>
      <c r="N656" s="342"/>
    </row>
    <row r="657" spans="1:14" s="254" customFormat="1" ht="20.100000000000001" hidden="1" customHeight="1" x14ac:dyDescent="0.2">
      <c r="A657" s="309">
        <v>626494</v>
      </c>
      <c r="B657" s="288" t="s">
        <v>12</v>
      </c>
      <c r="C657" s="244" t="s">
        <v>462</v>
      </c>
      <c r="D657" s="244">
        <v>0.6</v>
      </c>
      <c r="E657" s="244">
        <v>22</v>
      </c>
      <c r="F657" s="244" t="s">
        <v>465</v>
      </c>
      <c r="G657" s="286" t="s">
        <v>89</v>
      </c>
      <c r="H657" s="286">
        <v>1</v>
      </c>
      <c r="J657" s="288">
        <v>1970</v>
      </c>
      <c r="K657" s="173">
        <v>2</v>
      </c>
      <c r="L657" s="173"/>
      <c r="N657" s="342"/>
    </row>
    <row r="658" spans="1:14" s="254" customFormat="1" ht="20.100000000000001" hidden="1" customHeight="1" x14ac:dyDescent="0.2">
      <c r="A658" s="309">
        <v>626632</v>
      </c>
      <c r="B658" s="288" t="s">
        <v>12</v>
      </c>
      <c r="C658" s="244" t="s">
        <v>462</v>
      </c>
      <c r="D658" s="244">
        <v>0.8</v>
      </c>
      <c r="E658" s="244">
        <v>13</v>
      </c>
      <c r="F658" s="244" t="s">
        <v>465</v>
      </c>
      <c r="G658" s="286" t="s">
        <v>466</v>
      </c>
      <c r="H658" s="286">
        <v>1</v>
      </c>
      <c r="J658" s="288">
        <v>1977</v>
      </c>
      <c r="K658" s="173">
        <v>0</v>
      </c>
      <c r="L658" s="173"/>
      <c r="N658" s="342"/>
    </row>
    <row r="659" spans="1:14" s="254" customFormat="1" ht="20.100000000000001" hidden="1" customHeight="1" x14ac:dyDescent="0.2">
      <c r="A659" s="309">
        <v>626832</v>
      </c>
      <c r="B659" s="288" t="s">
        <v>12</v>
      </c>
      <c r="C659" s="244" t="s">
        <v>462</v>
      </c>
      <c r="D659" s="244">
        <v>0.8</v>
      </c>
      <c r="E659" s="244">
        <v>19</v>
      </c>
      <c r="F659" s="244" t="s">
        <v>466</v>
      </c>
      <c r="G659" s="286" t="s">
        <v>466</v>
      </c>
      <c r="H659" s="286">
        <v>1</v>
      </c>
      <c r="J659" s="288">
        <v>1987</v>
      </c>
      <c r="K659" s="173">
        <v>0</v>
      </c>
      <c r="L659" s="173"/>
      <c r="N659" s="342"/>
    </row>
    <row r="660" spans="1:14" s="254" customFormat="1" ht="20.100000000000001" hidden="1" customHeight="1" x14ac:dyDescent="0.2">
      <c r="A660" s="309">
        <v>627072</v>
      </c>
      <c r="B660" s="288" t="s">
        <v>12</v>
      </c>
      <c r="C660" s="244" t="s">
        <v>462</v>
      </c>
      <c r="D660" s="244">
        <v>0.8</v>
      </c>
      <c r="E660" s="244">
        <v>26</v>
      </c>
      <c r="F660" s="244" t="s">
        <v>465</v>
      </c>
      <c r="G660" s="286" t="s">
        <v>466</v>
      </c>
      <c r="H660" s="286">
        <v>1</v>
      </c>
      <c r="J660" s="288">
        <v>1999</v>
      </c>
      <c r="K660" s="173">
        <v>0</v>
      </c>
      <c r="L660" s="173"/>
      <c r="N660" s="342"/>
    </row>
    <row r="661" spans="1:14" s="254" customFormat="1" ht="20.100000000000001" hidden="1" customHeight="1" x14ac:dyDescent="0.2">
      <c r="A661" s="309">
        <v>627212</v>
      </c>
      <c r="B661" s="288" t="s">
        <v>12</v>
      </c>
      <c r="C661" s="244" t="s">
        <v>462</v>
      </c>
      <c r="D661" s="244">
        <v>0.8</v>
      </c>
      <c r="E661" s="244">
        <v>10</v>
      </c>
      <c r="F661" s="244" t="s">
        <v>465</v>
      </c>
      <c r="G661" s="286" t="s">
        <v>466</v>
      </c>
      <c r="H661" s="286">
        <v>1</v>
      </c>
      <c r="J661" s="288">
        <v>2006</v>
      </c>
      <c r="K661" s="173">
        <v>0</v>
      </c>
      <c r="L661" s="173"/>
      <c r="N661" s="342"/>
    </row>
    <row r="662" spans="1:14" s="254" customFormat="1" ht="20.100000000000001" hidden="1" customHeight="1" x14ac:dyDescent="0.2">
      <c r="A662" s="309">
        <v>627372</v>
      </c>
      <c r="B662" s="288" t="s">
        <v>12</v>
      </c>
      <c r="C662" s="244" t="s">
        <v>462</v>
      </c>
      <c r="D662" s="244">
        <v>0.6</v>
      </c>
      <c r="E662" s="244">
        <v>30</v>
      </c>
      <c r="F662" s="244" t="s">
        <v>465</v>
      </c>
      <c r="G662" s="286" t="s">
        <v>466</v>
      </c>
      <c r="H662" s="286">
        <v>1</v>
      </c>
      <c r="J662" s="288">
        <v>2014</v>
      </c>
      <c r="K662" s="173">
        <v>0</v>
      </c>
      <c r="L662" s="173"/>
      <c r="N662" s="342"/>
    </row>
    <row r="663" spans="1:14" s="254" customFormat="1" ht="20.100000000000001" hidden="1" customHeight="1" x14ac:dyDescent="0.2">
      <c r="A663" s="309">
        <v>627652</v>
      </c>
      <c r="B663" s="288" t="s">
        <v>12</v>
      </c>
      <c r="C663" s="244" t="s">
        <v>462</v>
      </c>
      <c r="D663" s="244">
        <v>0.6</v>
      </c>
      <c r="E663" s="244">
        <v>15</v>
      </c>
      <c r="F663" s="244" t="s">
        <v>465</v>
      </c>
      <c r="G663" s="286" t="s">
        <v>466</v>
      </c>
      <c r="H663" s="286">
        <v>1</v>
      </c>
      <c r="J663" s="288">
        <v>2028</v>
      </c>
      <c r="K663" s="173">
        <v>0</v>
      </c>
      <c r="L663" s="173"/>
      <c r="N663" s="342"/>
    </row>
    <row r="664" spans="1:14" s="254" customFormat="1" ht="20.100000000000001" hidden="1" customHeight="1" x14ac:dyDescent="0.2">
      <c r="A664" s="309">
        <v>628092</v>
      </c>
      <c r="B664" s="288" t="s">
        <v>12</v>
      </c>
      <c r="C664" s="244" t="s">
        <v>462</v>
      </c>
      <c r="D664" s="244">
        <v>0.6</v>
      </c>
      <c r="E664" s="244">
        <v>16</v>
      </c>
      <c r="F664" s="244" t="s">
        <v>465</v>
      </c>
      <c r="G664" s="286" t="s">
        <v>466</v>
      </c>
      <c r="H664" s="286">
        <v>1</v>
      </c>
      <c r="J664" s="288">
        <v>2050</v>
      </c>
      <c r="K664" s="173">
        <v>0</v>
      </c>
      <c r="L664" s="173"/>
      <c r="N664" s="342"/>
    </row>
    <row r="665" spans="1:14" s="254" customFormat="1" ht="20.100000000000001" hidden="1" customHeight="1" x14ac:dyDescent="0.2">
      <c r="A665" s="309">
        <v>628212</v>
      </c>
      <c r="B665" s="288" t="s">
        <v>12</v>
      </c>
      <c r="C665" s="244" t="s">
        <v>462</v>
      </c>
      <c r="D665" s="244">
        <v>0.6</v>
      </c>
      <c r="E665" s="244">
        <v>16</v>
      </c>
      <c r="F665" s="244" t="s">
        <v>465</v>
      </c>
      <c r="G665" s="286" t="s">
        <v>466</v>
      </c>
      <c r="H665" s="286">
        <v>1</v>
      </c>
      <c r="J665" s="288">
        <v>2056</v>
      </c>
      <c r="K665" s="173">
        <v>0</v>
      </c>
      <c r="L665" s="173"/>
      <c r="N665" s="342"/>
    </row>
    <row r="666" spans="1:14" s="254" customFormat="1" ht="20.100000000000001" hidden="1" customHeight="1" x14ac:dyDescent="0.2">
      <c r="A666" s="309">
        <v>628352</v>
      </c>
      <c r="B666" s="288" t="s">
        <v>12</v>
      </c>
      <c r="C666" s="244" t="s">
        <v>462</v>
      </c>
      <c r="D666" s="244">
        <v>0.6</v>
      </c>
      <c r="E666" s="244">
        <v>6</v>
      </c>
      <c r="F666" s="244" t="s">
        <v>465</v>
      </c>
      <c r="G666" s="286" t="s">
        <v>466</v>
      </c>
      <c r="H666" s="286">
        <v>1</v>
      </c>
      <c r="J666" s="288">
        <v>2063</v>
      </c>
      <c r="K666" s="173">
        <v>0</v>
      </c>
      <c r="L666" s="173"/>
      <c r="N666" s="342"/>
    </row>
    <row r="667" spans="1:14" s="254" customFormat="1" ht="20.100000000000001" hidden="1" customHeight="1" x14ac:dyDescent="0.2">
      <c r="A667" s="309">
        <v>628772</v>
      </c>
      <c r="B667" s="288" t="s">
        <v>12</v>
      </c>
      <c r="C667" s="244" t="s">
        <v>462</v>
      </c>
      <c r="D667" s="244">
        <v>0.8</v>
      </c>
      <c r="E667" s="244">
        <v>6</v>
      </c>
      <c r="F667" s="244" t="s">
        <v>465</v>
      </c>
      <c r="G667" s="286" t="s">
        <v>466</v>
      </c>
      <c r="H667" s="286">
        <v>1</v>
      </c>
      <c r="J667" s="288">
        <v>2084</v>
      </c>
      <c r="K667" s="173">
        <v>0</v>
      </c>
      <c r="L667" s="173"/>
      <c r="N667" s="342"/>
    </row>
    <row r="668" spans="1:14" s="254" customFormat="1" ht="20.100000000000001" hidden="1" customHeight="1" x14ac:dyDescent="0.2">
      <c r="A668" s="309">
        <v>629472</v>
      </c>
      <c r="B668" s="288" t="s">
        <v>12</v>
      </c>
      <c r="C668" s="244" t="s">
        <v>462</v>
      </c>
      <c r="D668" s="244">
        <v>1</v>
      </c>
      <c r="E668" s="244">
        <v>28</v>
      </c>
      <c r="F668" s="244" t="s">
        <v>465</v>
      </c>
      <c r="G668" s="286" t="s">
        <v>466</v>
      </c>
      <c r="H668" s="286">
        <v>1</v>
      </c>
      <c r="J668" s="288">
        <v>2119</v>
      </c>
      <c r="K668" s="173">
        <v>0</v>
      </c>
      <c r="L668" s="173"/>
      <c r="N668" s="342"/>
    </row>
    <row r="669" spans="1:14" s="254" customFormat="1" ht="20.100000000000001" hidden="1" customHeight="1" x14ac:dyDescent="0.2">
      <c r="A669" s="309">
        <v>629572</v>
      </c>
      <c r="B669" s="288" t="s">
        <v>12</v>
      </c>
      <c r="C669" s="244" t="s">
        <v>462</v>
      </c>
      <c r="D669" s="244">
        <v>0.6</v>
      </c>
      <c r="E669" s="244">
        <v>16</v>
      </c>
      <c r="F669" s="244" t="s">
        <v>465</v>
      </c>
      <c r="G669" s="286" t="s">
        <v>466</v>
      </c>
      <c r="H669" s="286">
        <v>1</v>
      </c>
      <c r="J669" s="288">
        <v>2124</v>
      </c>
      <c r="K669" s="173">
        <v>0</v>
      </c>
      <c r="L669" s="173"/>
      <c r="N669" s="342"/>
    </row>
    <row r="670" spans="1:14" s="254" customFormat="1" ht="20.100000000000001" hidden="1" customHeight="1" x14ac:dyDescent="0.2">
      <c r="A670" s="309">
        <v>629812</v>
      </c>
      <c r="B670" s="288" t="s">
        <v>12</v>
      </c>
      <c r="C670" s="244" t="s">
        <v>462</v>
      </c>
      <c r="D670" s="244">
        <v>0.6</v>
      </c>
      <c r="E670" s="244">
        <v>14</v>
      </c>
      <c r="F670" s="244" t="s">
        <v>465</v>
      </c>
      <c r="G670" s="286" t="s">
        <v>466</v>
      </c>
      <c r="H670" s="286">
        <v>1</v>
      </c>
      <c r="J670" s="288">
        <v>2136</v>
      </c>
      <c r="K670" s="173">
        <v>0</v>
      </c>
      <c r="L670" s="173"/>
      <c r="N670" s="342"/>
    </row>
    <row r="671" spans="1:14" s="254" customFormat="1" ht="20.100000000000001" hidden="1" customHeight="1" x14ac:dyDescent="0.2">
      <c r="A671" s="309">
        <v>629940</v>
      </c>
      <c r="B671" s="288" t="s">
        <v>12</v>
      </c>
      <c r="C671" s="244" t="s">
        <v>462</v>
      </c>
      <c r="D671" s="244">
        <v>0.6</v>
      </c>
      <c r="E671" s="244">
        <v>17</v>
      </c>
      <c r="F671" s="244" t="s">
        <v>465</v>
      </c>
      <c r="G671" s="286" t="s">
        <v>466</v>
      </c>
      <c r="H671" s="286">
        <v>1</v>
      </c>
      <c r="J671" s="288">
        <v>2142</v>
      </c>
      <c r="K671" s="173">
        <v>8</v>
      </c>
      <c r="L671" s="173"/>
      <c r="N671" s="342"/>
    </row>
    <row r="672" spans="1:14" s="254" customFormat="1" ht="20.100000000000001" hidden="1" customHeight="1" x14ac:dyDescent="0.2">
      <c r="A672" s="309">
        <v>630232</v>
      </c>
      <c r="B672" s="288" t="s">
        <v>12</v>
      </c>
      <c r="C672" s="244" t="s">
        <v>462</v>
      </c>
      <c r="D672" s="244">
        <v>0.6</v>
      </c>
      <c r="E672" s="244">
        <v>15</v>
      </c>
      <c r="F672" s="244" t="s">
        <v>465</v>
      </c>
      <c r="G672" s="286" t="s">
        <v>466</v>
      </c>
      <c r="H672" s="286">
        <v>1</v>
      </c>
      <c r="J672" s="288">
        <v>2157</v>
      </c>
      <c r="K672" s="173">
        <v>0</v>
      </c>
      <c r="L672" s="173"/>
      <c r="N672" s="342"/>
    </row>
    <row r="673" spans="1:14" s="254" customFormat="1" ht="20.100000000000001" hidden="1" customHeight="1" x14ac:dyDescent="0.2">
      <c r="A673" s="309">
        <v>630612</v>
      </c>
      <c r="B673" s="288" t="s">
        <v>12</v>
      </c>
      <c r="C673" s="244" t="s">
        <v>462</v>
      </c>
      <c r="D673" s="244">
        <v>0.6</v>
      </c>
      <c r="E673" s="244">
        <v>13</v>
      </c>
      <c r="F673" s="244" t="s">
        <v>465</v>
      </c>
      <c r="G673" s="286" t="s">
        <v>466</v>
      </c>
      <c r="H673" s="286">
        <v>1</v>
      </c>
      <c r="J673" s="288">
        <v>2176</v>
      </c>
      <c r="K673" s="173">
        <v>0</v>
      </c>
      <c r="L673" s="173"/>
      <c r="N673" s="342"/>
    </row>
    <row r="674" spans="1:14" s="254" customFormat="1" ht="20.100000000000001" hidden="1" customHeight="1" x14ac:dyDescent="0.2">
      <c r="A674" s="309">
        <v>630848</v>
      </c>
      <c r="B674" s="288" t="s">
        <v>12</v>
      </c>
      <c r="C674" s="244" t="s">
        <v>462</v>
      </c>
      <c r="D674" s="244">
        <v>0.8</v>
      </c>
      <c r="E674" s="244">
        <v>12</v>
      </c>
      <c r="F674" s="244" t="s">
        <v>465</v>
      </c>
      <c r="G674" s="286" t="s">
        <v>466</v>
      </c>
      <c r="H674" s="286">
        <v>1</v>
      </c>
      <c r="J674" s="288">
        <v>2187</v>
      </c>
      <c r="K674" s="173">
        <v>16</v>
      </c>
      <c r="L674" s="173"/>
      <c r="N674" s="342"/>
    </row>
    <row r="675" spans="1:14" s="254" customFormat="1" ht="20.100000000000001" hidden="1" customHeight="1" x14ac:dyDescent="0.2">
      <c r="A675" s="309">
        <v>631452</v>
      </c>
      <c r="B675" s="288" t="s">
        <v>12</v>
      </c>
      <c r="C675" s="244" t="s">
        <v>462</v>
      </c>
      <c r="D675" s="244">
        <v>0.8</v>
      </c>
      <c r="E675" s="244">
        <v>18</v>
      </c>
      <c r="F675" s="244" t="s">
        <v>465</v>
      </c>
      <c r="G675" s="286" t="s">
        <v>466</v>
      </c>
      <c r="H675" s="286">
        <v>1</v>
      </c>
      <c r="J675" s="288">
        <v>2218</v>
      </c>
      <c r="K675" s="173">
        <v>0</v>
      </c>
      <c r="L675" s="173"/>
      <c r="N675" s="342"/>
    </row>
    <row r="676" spans="1:14" s="254" customFormat="1" ht="20.100000000000001" hidden="1" customHeight="1" x14ac:dyDescent="0.2">
      <c r="A676" s="309">
        <v>631672</v>
      </c>
      <c r="B676" s="288" t="s">
        <v>12</v>
      </c>
      <c r="C676" s="244" t="s">
        <v>462</v>
      </c>
      <c r="D676" s="244">
        <v>0.6</v>
      </c>
      <c r="E676" s="244">
        <v>34</v>
      </c>
      <c r="F676" s="244" t="s">
        <v>465</v>
      </c>
      <c r="G676" s="286" t="s">
        <v>466</v>
      </c>
      <c r="H676" s="286">
        <v>1</v>
      </c>
      <c r="J676" s="288">
        <v>2229</v>
      </c>
      <c r="K676" s="173">
        <v>0</v>
      </c>
      <c r="L676" s="173"/>
      <c r="N676" s="342"/>
    </row>
    <row r="677" spans="1:14" s="254" customFormat="1" ht="20.100000000000001" hidden="1" customHeight="1" x14ac:dyDescent="0.2">
      <c r="A677" s="309">
        <v>632687</v>
      </c>
      <c r="B677" s="288" t="s">
        <v>12</v>
      </c>
      <c r="C677" s="244" t="s">
        <v>462</v>
      </c>
      <c r="D677" s="244">
        <v>0.6</v>
      </c>
      <c r="E677" s="244">
        <v>15</v>
      </c>
      <c r="F677" s="244" t="s">
        <v>465</v>
      </c>
      <c r="G677" s="286" t="s">
        <v>466</v>
      </c>
      <c r="H677" s="286">
        <v>1</v>
      </c>
      <c r="J677" s="288">
        <v>2279</v>
      </c>
      <c r="K677" s="173">
        <v>15</v>
      </c>
      <c r="L677" s="173"/>
      <c r="N677" s="342"/>
    </row>
    <row r="678" spans="1:14" s="254" customFormat="1" ht="20.100000000000001" hidden="1" customHeight="1" x14ac:dyDescent="0.2">
      <c r="A678" s="309">
        <v>633070</v>
      </c>
      <c r="B678" s="288" t="s">
        <v>12</v>
      </c>
      <c r="C678" s="244" t="s">
        <v>462</v>
      </c>
      <c r="D678" s="244">
        <v>0.6</v>
      </c>
      <c r="E678" s="244">
        <v>16</v>
      </c>
      <c r="F678" s="244" t="s">
        <v>465</v>
      </c>
      <c r="G678" s="286" t="s">
        <v>466</v>
      </c>
      <c r="H678" s="286">
        <v>1</v>
      </c>
      <c r="J678" s="288">
        <v>2298</v>
      </c>
      <c r="K678" s="173">
        <v>18</v>
      </c>
      <c r="L678" s="173"/>
      <c r="N678" s="342"/>
    </row>
  </sheetData>
  <autoFilter ref="A1:G678" xr:uid="{405C75CF-CB60-4961-AEDB-A313C48F8B52}">
    <filterColumn colId="1">
      <filters>
        <filter val="LMG-813"/>
      </filters>
    </filterColumn>
    <filterColumn colId="3">
      <filters>
        <filter val="0,80"/>
      </filters>
    </filterColumn>
  </autoFilter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F576D-2E5B-4AF2-A52C-58E174F40C0D}">
  <dimension ref="A1:DV1481"/>
  <sheetViews>
    <sheetView showGridLines="0" tabSelected="1" topLeftCell="CF179" zoomScale="85" zoomScaleNormal="85" workbookViewId="0">
      <selection activeCell="CO265" sqref="CO265"/>
    </sheetView>
  </sheetViews>
  <sheetFormatPr defaultRowHeight="12.75" outlineLevelRow="1" x14ac:dyDescent="0.2"/>
  <cols>
    <col min="1" max="1" width="9.7109375" style="5" bestFit="1" customWidth="1"/>
    <col min="2" max="2" width="7.42578125" style="5" customWidth="1"/>
    <col min="3" max="3" width="20.28515625" style="5" customWidth="1"/>
    <col min="4" max="4" width="95.42578125" style="5" customWidth="1"/>
    <col min="5" max="5" width="14.28515625" style="5" customWidth="1"/>
    <col min="6" max="23" width="17.28515625" style="6" hidden="1" customWidth="1"/>
    <col min="24" max="25" width="17.28515625" style="6" customWidth="1"/>
    <col min="26" max="27" width="17.28515625" style="6" hidden="1" customWidth="1"/>
    <col min="28" max="28" width="17.28515625" style="6" customWidth="1"/>
    <col min="29" max="29" width="17.28515625" style="6" hidden="1" customWidth="1"/>
    <col min="30" max="57" width="17.28515625" style="6" customWidth="1"/>
    <col min="58" max="58" width="16.5703125" style="5" bestFit="1" customWidth="1"/>
    <col min="59" max="59" width="17.140625" style="7" customWidth="1"/>
    <col min="60" max="60" width="4.5703125" style="5" customWidth="1"/>
    <col min="61" max="61" width="7.42578125" style="8" customWidth="1"/>
    <col min="62" max="62" width="14.5703125" style="8" customWidth="1"/>
    <col min="63" max="63" width="95.42578125" style="9" customWidth="1"/>
    <col min="64" max="64" width="14.28515625" style="8" customWidth="1"/>
    <col min="65" max="91" width="14.5703125" style="10" customWidth="1"/>
    <col min="92" max="93" width="9.28515625" style="5"/>
    <col min="94" max="94" width="7.42578125" style="6" customWidth="1"/>
    <col min="95" max="95" width="14.5703125" style="6" customWidth="1"/>
    <col min="96" max="96" width="95.42578125" style="11" customWidth="1"/>
    <col min="97" max="97" width="14.28515625" style="6" customWidth="1"/>
    <col min="98" max="98" width="14.5703125" style="12" hidden="1" customWidth="1"/>
    <col min="99" max="107" width="15.7109375" style="5" hidden="1" customWidth="1"/>
    <col min="108" max="124" width="15.7109375" style="5" customWidth="1"/>
    <col min="125" max="125" width="10.140625" bestFit="1" customWidth="1"/>
  </cols>
  <sheetData>
    <row r="1" spans="1:124" x14ac:dyDescent="0.2">
      <c r="A1" s="4"/>
      <c r="E1" s="18"/>
      <c r="F1" s="18"/>
      <c r="G1" s="18"/>
      <c r="H1" s="18"/>
    </row>
    <row r="2" spans="1:124" ht="14.1" customHeight="1" x14ac:dyDescent="0.2">
      <c r="A2" s="6"/>
      <c r="B2" s="13" t="s">
        <v>1040</v>
      </c>
      <c r="C2" s="14"/>
      <c r="D2" s="15"/>
      <c r="E2" s="18"/>
      <c r="F2" s="18"/>
      <c r="G2" s="18"/>
      <c r="H2" s="18"/>
      <c r="I2" s="16"/>
      <c r="BF2" s="6"/>
      <c r="BG2" s="6"/>
      <c r="BH2" s="6"/>
      <c r="BI2" s="17"/>
      <c r="BJ2" s="6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6"/>
      <c r="CO2" s="6"/>
      <c r="CP2" s="17"/>
      <c r="CR2" s="18"/>
      <c r="CS2" s="18"/>
      <c r="CT2" s="18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</row>
    <row r="3" spans="1:124" ht="14.1" customHeight="1" x14ac:dyDescent="0.2">
      <c r="A3" s="6"/>
      <c r="B3" s="6"/>
      <c r="C3" s="6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BE3" s="20"/>
      <c r="BF3" s="6"/>
      <c r="BG3" s="6"/>
      <c r="BH3" s="6"/>
      <c r="BI3" s="6"/>
      <c r="BJ3" s="6"/>
      <c r="BK3" s="18"/>
      <c r="BL3" s="19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R3" s="18"/>
      <c r="CS3" s="19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</row>
    <row r="4" spans="1:124" ht="14.1" customHeight="1" x14ac:dyDescent="0.2">
      <c r="A4" s="6"/>
      <c r="B4" s="21" t="s">
        <v>0</v>
      </c>
      <c r="C4" s="6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BF4" s="6"/>
      <c r="BG4" s="6"/>
      <c r="BH4" s="6"/>
      <c r="BI4" s="6"/>
      <c r="BJ4" s="6"/>
      <c r="BK4" s="18"/>
      <c r="BL4" s="19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R4" s="18"/>
      <c r="CS4" s="19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</row>
    <row r="5" spans="1:124" ht="14.1" customHeight="1" x14ac:dyDescent="0.2">
      <c r="A5" s="22"/>
      <c r="B5" s="23" t="s">
        <v>2</v>
      </c>
      <c r="C5" s="23" t="s">
        <v>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BF5" s="22"/>
      <c r="BG5" s="24"/>
      <c r="BH5" s="24"/>
      <c r="BI5" s="25"/>
      <c r="BJ5" s="26"/>
      <c r="BK5" s="27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2"/>
      <c r="CO5" s="22"/>
      <c r="CP5" s="25"/>
      <c r="CQ5" s="26"/>
      <c r="CR5" s="27"/>
      <c r="CS5" s="28"/>
      <c r="CT5" s="28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</row>
    <row r="6" spans="1:124" ht="14.1" hidden="1" customHeight="1" outlineLevel="1" x14ac:dyDescent="0.2">
      <c r="A6" s="22"/>
      <c r="B6" s="29">
        <v>1</v>
      </c>
      <c r="C6" s="343" t="s">
        <v>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BF6" s="22"/>
      <c r="BG6" s="6"/>
      <c r="BH6" s="6"/>
      <c r="BI6" s="30"/>
      <c r="BJ6" s="22"/>
      <c r="BK6" s="31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22"/>
      <c r="CO6" s="22"/>
      <c r="CP6" s="30"/>
      <c r="CQ6" s="22"/>
      <c r="CR6" s="31"/>
      <c r="CS6" s="5"/>
      <c r="CT6" s="5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</row>
    <row r="7" spans="1:124" ht="14.1" hidden="1" customHeight="1" outlineLevel="1" x14ac:dyDescent="0.2">
      <c r="A7" s="22"/>
      <c r="B7" s="29">
        <v>2</v>
      </c>
      <c r="C7" s="343" t="s">
        <v>4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BF7" s="22"/>
      <c r="BG7" s="6"/>
      <c r="BH7" s="6"/>
      <c r="BI7" s="30"/>
      <c r="BJ7" s="22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22"/>
      <c r="CO7" s="22"/>
      <c r="CP7" s="30"/>
      <c r="CQ7" s="22"/>
      <c r="CR7" s="31"/>
      <c r="CS7" s="31"/>
      <c r="CT7" s="31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</row>
    <row r="8" spans="1:124" ht="14.1" hidden="1" customHeight="1" outlineLevel="1" x14ac:dyDescent="0.2">
      <c r="A8" s="22"/>
      <c r="B8" s="29">
        <v>3</v>
      </c>
      <c r="C8" s="230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BF8" s="22"/>
      <c r="BG8" s="6"/>
      <c r="BH8" s="6"/>
      <c r="BI8" s="30"/>
      <c r="BJ8" s="22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22"/>
      <c r="CO8" s="22"/>
      <c r="CP8" s="30"/>
      <c r="CQ8" s="22"/>
      <c r="CR8" s="31"/>
      <c r="CS8" s="31"/>
      <c r="CT8" s="31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</row>
    <row r="9" spans="1:124" ht="14.1" hidden="1" customHeight="1" outlineLevel="1" x14ac:dyDescent="0.2">
      <c r="A9" s="22"/>
      <c r="B9" s="29">
        <v>4</v>
      </c>
      <c r="C9" s="230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BF9" s="22"/>
      <c r="BG9" s="6"/>
      <c r="BH9" s="6"/>
      <c r="BI9" s="30"/>
      <c r="BJ9" s="22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22"/>
      <c r="CO9" s="22"/>
      <c r="CP9" s="30"/>
      <c r="CQ9" s="22"/>
      <c r="CR9" s="31"/>
      <c r="CS9" s="31"/>
      <c r="CT9" s="31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</row>
    <row r="10" spans="1:124" ht="14.1" hidden="1" customHeight="1" outlineLevel="1" x14ac:dyDescent="0.2">
      <c r="A10" s="22"/>
      <c r="B10" s="29">
        <v>5</v>
      </c>
      <c r="C10" s="230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BF10" s="22"/>
      <c r="BG10" s="6"/>
      <c r="BH10" s="6"/>
      <c r="BI10" s="30"/>
      <c r="BJ10" s="22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22"/>
      <c r="CO10" s="22"/>
      <c r="CP10" s="30"/>
      <c r="CQ10" s="22"/>
      <c r="CR10" s="31"/>
      <c r="CS10" s="31"/>
      <c r="CT10" s="31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</row>
    <row r="11" spans="1:124" ht="14.1" hidden="1" customHeight="1" outlineLevel="1" x14ac:dyDescent="0.2">
      <c r="A11" s="22"/>
      <c r="B11" s="29">
        <v>6</v>
      </c>
      <c r="C11" s="230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BF11" s="22"/>
      <c r="BG11" s="6"/>
      <c r="BH11" s="6"/>
      <c r="BI11" s="30"/>
      <c r="BJ11" s="22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22"/>
      <c r="CO11" s="22"/>
      <c r="CP11" s="30"/>
      <c r="CQ11" s="22"/>
      <c r="CR11" s="31"/>
      <c r="CS11" s="31"/>
      <c r="CT11" s="31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</row>
    <row r="12" spans="1:124" ht="14.1" hidden="1" customHeight="1" outlineLevel="1" x14ac:dyDescent="0.2">
      <c r="A12" s="22"/>
      <c r="B12" s="29">
        <v>7</v>
      </c>
      <c r="C12" s="230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BF12" s="22"/>
      <c r="BG12" s="6"/>
      <c r="BH12" s="6"/>
      <c r="BI12" s="30"/>
      <c r="BJ12" s="22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22"/>
      <c r="CO12" s="22"/>
      <c r="CP12" s="30"/>
      <c r="CQ12" s="22"/>
      <c r="CR12" s="31"/>
      <c r="CS12" s="31"/>
      <c r="CT12" s="31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</row>
    <row r="13" spans="1:124" ht="14.1" hidden="1" customHeight="1" outlineLevel="1" x14ac:dyDescent="0.2">
      <c r="A13" s="22"/>
      <c r="B13" s="29">
        <v>8</v>
      </c>
      <c r="C13" s="230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BF13" s="22"/>
      <c r="BG13" s="6"/>
      <c r="BH13" s="6"/>
      <c r="BI13" s="30"/>
      <c r="BJ13" s="22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22"/>
      <c r="CO13" s="22"/>
      <c r="CP13" s="30"/>
      <c r="CQ13" s="22"/>
      <c r="CR13" s="31"/>
      <c r="CS13" s="31"/>
      <c r="CT13" s="31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</row>
    <row r="14" spans="1:124" ht="14.1" hidden="1" customHeight="1" outlineLevel="1" x14ac:dyDescent="0.2">
      <c r="A14" s="22"/>
      <c r="B14" s="29">
        <v>9</v>
      </c>
      <c r="C14" s="230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BF14" s="22"/>
      <c r="BG14" s="6"/>
      <c r="BH14" s="6"/>
      <c r="BI14" s="30"/>
      <c r="BJ14" s="22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22"/>
      <c r="CO14" s="22"/>
      <c r="CP14" s="30"/>
      <c r="CQ14" s="22"/>
      <c r="CR14" s="31"/>
      <c r="CS14" s="31"/>
      <c r="CT14" s="31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</row>
    <row r="15" spans="1:124" ht="14.1" hidden="1" customHeight="1" outlineLevel="1" x14ac:dyDescent="0.2">
      <c r="A15" s="22"/>
      <c r="B15" s="29">
        <v>10</v>
      </c>
      <c r="C15" s="230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BF15" s="22"/>
      <c r="BG15" s="6"/>
      <c r="BH15" s="6"/>
      <c r="BI15" s="30"/>
      <c r="BJ15" s="22"/>
      <c r="BK15" s="31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22"/>
      <c r="CO15" s="22"/>
      <c r="CP15" s="30"/>
      <c r="CQ15" s="22"/>
      <c r="CR15" s="31"/>
      <c r="CS15" s="5"/>
      <c r="CT15" s="5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</row>
    <row r="16" spans="1:124" ht="14.1" hidden="1" customHeight="1" outlineLevel="1" x14ac:dyDescent="0.2">
      <c r="A16" s="22"/>
      <c r="B16" s="29">
        <v>11</v>
      </c>
      <c r="C16" s="230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6"/>
      <c r="BH16" s="6"/>
      <c r="BI16" s="30"/>
      <c r="BJ16" s="22"/>
      <c r="BK16" s="22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22"/>
      <c r="CO16" s="22"/>
      <c r="CP16" s="30"/>
      <c r="CQ16" s="22"/>
      <c r="CR16" s="22"/>
      <c r="CS16" s="5"/>
      <c r="CT16" s="5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</row>
    <row r="17" spans="1:124" ht="14.1" hidden="1" customHeight="1" outlineLevel="1" x14ac:dyDescent="0.2">
      <c r="A17" s="22"/>
      <c r="B17" s="29">
        <v>12</v>
      </c>
      <c r="C17" s="230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6"/>
      <c r="BH17" s="6"/>
      <c r="BI17" s="30"/>
      <c r="BJ17" s="22"/>
      <c r="BK17" s="22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22"/>
      <c r="CO17" s="22"/>
      <c r="CP17" s="30"/>
      <c r="CQ17" s="22"/>
      <c r="CR17" s="22"/>
      <c r="CS17" s="5"/>
      <c r="CT17" s="5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</row>
    <row r="18" spans="1:124" ht="14.1" hidden="1" customHeight="1" outlineLevel="1" x14ac:dyDescent="0.2">
      <c r="A18" s="22"/>
      <c r="B18" s="29">
        <v>13</v>
      </c>
      <c r="C18" s="230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6"/>
      <c r="BH18" s="6"/>
      <c r="BI18" s="30"/>
      <c r="BJ18" s="22"/>
      <c r="BK18" s="22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22"/>
      <c r="CO18" s="22"/>
      <c r="CP18" s="30"/>
      <c r="CQ18" s="22"/>
      <c r="CR18" s="22"/>
      <c r="CS18" s="5"/>
      <c r="CT18" s="5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</row>
    <row r="19" spans="1:124" ht="14.1" hidden="1" customHeight="1" outlineLevel="1" x14ac:dyDescent="0.2">
      <c r="A19" s="32"/>
      <c r="B19" s="29">
        <v>14</v>
      </c>
      <c r="C19" s="230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6"/>
      <c r="BH19" s="6"/>
      <c r="BI19" s="30"/>
      <c r="BJ19" s="22"/>
      <c r="BK19" s="22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22"/>
      <c r="CO19" s="22"/>
      <c r="CP19" s="30"/>
      <c r="CQ19" s="22"/>
      <c r="CR19" s="22"/>
      <c r="CS19" s="5"/>
      <c r="CT19" s="5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</row>
    <row r="20" spans="1:124" ht="14.1" hidden="1" customHeight="1" outlineLevel="1" x14ac:dyDescent="0.2">
      <c r="A20" s="32"/>
      <c r="B20" s="29">
        <v>15</v>
      </c>
      <c r="C20" s="230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6"/>
      <c r="BH20" s="6"/>
      <c r="BI20" s="30"/>
      <c r="BJ20" s="22"/>
      <c r="BK20" s="22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22"/>
      <c r="CO20" s="22"/>
      <c r="CP20" s="30"/>
      <c r="CQ20" s="22"/>
      <c r="CR20" s="22"/>
      <c r="CS20" s="5"/>
      <c r="CT20" s="5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</row>
    <row r="21" spans="1:124" ht="14.1" hidden="1" customHeight="1" outlineLevel="1" x14ac:dyDescent="0.2">
      <c r="A21" s="32"/>
      <c r="B21" s="29">
        <v>16</v>
      </c>
      <c r="C21" s="230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6"/>
      <c r="BH21" s="6"/>
      <c r="BI21" s="30"/>
      <c r="BJ21" s="22"/>
      <c r="BK21" s="33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22"/>
      <c r="CO21" s="22"/>
      <c r="CP21" s="30"/>
      <c r="CQ21" s="22"/>
      <c r="CR21" s="33"/>
      <c r="CS21" s="5"/>
      <c r="CT21" s="5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</row>
    <row r="22" spans="1:124" ht="14.1" hidden="1" customHeight="1" outlineLevel="1" x14ac:dyDescent="0.2">
      <c r="A22" s="32"/>
      <c r="B22" s="29">
        <v>17</v>
      </c>
      <c r="C22" s="230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6"/>
      <c r="BH22" s="6"/>
      <c r="BI22" s="30"/>
      <c r="BJ22" s="22"/>
      <c r="BK22" s="22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22"/>
      <c r="CO22" s="22"/>
      <c r="CP22" s="30"/>
      <c r="CQ22" s="22"/>
      <c r="CR22" s="22"/>
      <c r="CS22" s="5"/>
      <c r="CT22" s="5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</row>
    <row r="23" spans="1:124" ht="14.1" hidden="1" customHeight="1" outlineLevel="1" x14ac:dyDescent="0.2">
      <c r="A23" s="32"/>
      <c r="B23" s="29">
        <v>18</v>
      </c>
      <c r="C23" s="230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6"/>
      <c r="BH23" s="6"/>
      <c r="BI23" s="30"/>
      <c r="BJ23" s="22"/>
      <c r="BK23" s="33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22"/>
      <c r="CO23" s="22"/>
      <c r="CP23" s="30"/>
      <c r="CQ23" s="22"/>
      <c r="CR23" s="33"/>
      <c r="CS23" s="5"/>
      <c r="CT23" s="5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</row>
    <row r="24" spans="1:124" ht="14.1" hidden="1" customHeight="1" outlineLevel="1" x14ac:dyDescent="0.2">
      <c r="A24" s="22"/>
      <c r="B24" s="29">
        <v>19</v>
      </c>
      <c r="C24" s="230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6"/>
      <c r="BH24" s="6"/>
      <c r="BI24" s="30"/>
      <c r="BJ24" s="22"/>
      <c r="BK24" s="31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22"/>
      <c r="CO24" s="22"/>
      <c r="CP24" s="30"/>
      <c r="CQ24" s="22"/>
      <c r="CR24" s="31"/>
      <c r="CS24" s="5"/>
      <c r="CT24" s="5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</row>
    <row r="25" spans="1:124" ht="14.1" hidden="1" customHeight="1" outlineLevel="1" x14ac:dyDescent="0.2">
      <c r="A25" s="22"/>
      <c r="B25" s="29">
        <v>20</v>
      </c>
      <c r="C25" s="230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6"/>
      <c r="BH25" s="6"/>
      <c r="BI25" s="30"/>
      <c r="BJ25" s="22"/>
      <c r="BK25" s="22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22"/>
      <c r="CO25" s="22"/>
      <c r="CP25" s="30"/>
      <c r="CQ25" s="22"/>
      <c r="CR25" s="22"/>
      <c r="CS25" s="5"/>
      <c r="CT25" s="5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</row>
    <row r="26" spans="1:124" ht="14.1" hidden="1" customHeight="1" outlineLevel="1" x14ac:dyDescent="0.2">
      <c r="A26" s="22"/>
      <c r="B26" s="29">
        <v>21</v>
      </c>
      <c r="C26" s="230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6"/>
      <c r="BH26" s="6"/>
      <c r="BI26" s="30"/>
      <c r="BJ26" s="22"/>
      <c r="BK26" s="22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22"/>
      <c r="CO26" s="22"/>
      <c r="CP26" s="30"/>
      <c r="CQ26" s="22"/>
      <c r="CR26" s="22"/>
      <c r="CS26" s="5"/>
      <c r="CT26" s="5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</row>
    <row r="27" spans="1:124" ht="14.1" hidden="1" customHeight="1" outlineLevel="1" x14ac:dyDescent="0.2">
      <c r="A27" s="22"/>
      <c r="B27" s="29">
        <v>22</v>
      </c>
      <c r="C27" s="230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6"/>
      <c r="BH27" s="6"/>
      <c r="BI27" s="30"/>
      <c r="BJ27" s="22"/>
      <c r="BK27" s="22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22"/>
      <c r="CO27" s="22"/>
      <c r="CP27" s="30"/>
      <c r="CQ27" s="22"/>
      <c r="CR27" s="22"/>
      <c r="CS27" s="5"/>
      <c r="CT27" s="5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</row>
    <row r="28" spans="1:124" ht="14.1" hidden="1" customHeight="1" outlineLevel="1" x14ac:dyDescent="0.2">
      <c r="A28" s="32"/>
      <c r="B28" s="29">
        <v>23</v>
      </c>
      <c r="C28" s="230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6"/>
      <c r="BH28" s="6"/>
      <c r="BI28" s="30"/>
      <c r="BJ28" s="22"/>
      <c r="BK28" s="22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22"/>
      <c r="CO28" s="22"/>
      <c r="CP28" s="30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</row>
    <row r="29" spans="1:124" ht="14.1" hidden="1" customHeight="1" outlineLevel="1" x14ac:dyDescent="0.2">
      <c r="A29" s="32"/>
      <c r="B29" s="29">
        <v>24</v>
      </c>
      <c r="C29" s="230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6"/>
      <c r="BH29" s="6"/>
      <c r="BI29" s="30"/>
      <c r="BJ29" s="22"/>
      <c r="BK29" s="22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22"/>
      <c r="CO29" s="22"/>
      <c r="CP29" s="30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</row>
    <row r="30" spans="1:124" ht="14.1" hidden="1" customHeight="1" outlineLevel="1" x14ac:dyDescent="0.2">
      <c r="A30" s="32"/>
      <c r="B30" s="29">
        <v>25</v>
      </c>
      <c r="C30" s="230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34"/>
      <c r="BG30" s="6"/>
      <c r="BH30" s="6"/>
      <c r="BI30" s="30"/>
      <c r="BJ30" s="22"/>
      <c r="BK30" s="33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22"/>
      <c r="CO30" s="22"/>
      <c r="CP30" s="30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</row>
    <row r="31" spans="1:124" ht="14.1" customHeight="1" collapsed="1" x14ac:dyDescent="0.2">
      <c r="A31" s="22"/>
      <c r="B31" s="22"/>
      <c r="C31" s="22"/>
      <c r="D31" s="31"/>
      <c r="E31" s="18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34"/>
      <c r="BG31" s="35"/>
      <c r="BH31" s="35"/>
      <c r="BI31" s="22"/>
      <c r="BJ31" s="22"/>
      <c r="BK31" s="31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</row>
    <row r="32" spans="1:124" ht="14.1" customHeight="1" x14ac:dyDescent="0.2">
      <c r="A32" s="22"/>
      <c r="B32" s="22"/>
      <c r="C32" s="22"/>
      <c r="D32" s="22"/>
      <c r="E32" s="18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4"/>
      <c r="BG32" s="8"/>
      <c r="BH32" s="36"/>
      <c r="BI32" s="30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22"/>
      <c r="CO32" s="22"/>
      <c r="CP32" s="30"/>
      <c r="CQ32" s="31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</row>
    <row r="33" spans="1:124" ht="14.1" customHeight="1" x14ac:dyDescent="0.2">
      <c r="A33" s="22"/>
      <c r="B33" s="22"/>
      <c r="C33" s="22"/>
      <c r="D33" s="22"/>
      <c r="E33" s="18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4"/>
      <c r="BG33" s="37"/>
      <c r="BH33" s="36"/>
      <c r="BI33" s="30"/>
      <c r="BJ33" s="31"/>
      <c r="BK33" s="31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22"/>
      <c r="CO33" s="22"/>
      <c r="CP33" s="30"/>
      <c r="CQ33" s="31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</row>
    <row r="34" spans="1:124" ht="14.1" customHeight="1" x14ac:dyDescent="0.2">
      <c r="A34" s="7"/>
      <c r="B34" s="6"/>
      <c r="C34" s="6"/>
      <c r="D34" s="38"/>
      <c r="E34" s="6"/>
      <c r="L34" s="6" t="s">
        <v>875</v>
      </c>
      <c r="BF34" s="7"/>
      <c r="BG34" s="37"/>
      <c r="BH34" s="36"/>
      <c r="BI34" s="30"/>
      <c r="BJ34" s="6"/>
      <c r="BK34" s="38"/>
      <c r="BL34" s="6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R34" s="22"/>
      <c r="CS34" s="22"/>
      <c r="CT34" s="22"/>
      <c r="CU34" s="22"/>
      <c r="CV34" s="22"/>
      <c r="CW34" s="22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</row>
    <row r="35" spans="1:124" ht="11.25" customHeight="1" x14ac:dyDescent="0.2">
      <c r="A35" s="7"/>
      <c r="B35" s="39" t="s">
        <v>7</v>
      </c>
      <c r="C35" s="40"/>
      <c r="D35" s="41"/>
      <c r="E35" s="42" t="s">
        <v>8</v>
      </c>
      <c r="F35" s="43" t="s">
        <v>9</v>
      </c>
      <c r="G35" s="43" t="s">
        <v>9</v>
      </c>
      <c r="H35" s="43" t="s">
        <v>9</v>
      </c>
      <c r="I35" s="43" t="s">
        <v>9</v>
      </c>
      <c r="J35" s="43" t="s">
        <v>9</v>
      </c>
      <c r="K35" s="43" t="s">
        <v>9</v>
      </c>
      <c r="L35" s="43" t="s">
        <v>9</v>
      </c>
      <c r="M35" s="43" t="s">
        <v>9</v>
      </c>
      <c r="N35" s="43" t="s">
        <v>9</v>
      </c>
      <c r="O35" s="43" t="s">
        <v>9</v>
      </c>
      <c r="P35" s="43" t="s">
        <v>9</v>
      </c>
      <c r="Q35" s="43" t="s">
        <v>9</v>
      </c>
      <c r="R35" s="43" t="s">
        <v>9</v>
      </c>
      <c r="S35" s="43" t="s">
        <v>9</v>
      </c>
      <c r="T35" s="43" t="s">
        <v>9</v>
      </c>
      <c r="U35" s="43" t="s">
        <v>9</v>
      </c>
      <c r="V35" s="43" t="s">
        <v>9</v>
      </c>
      <c r="W35" s="43" t="s">
        <v>9</v>
      </c>
      <c r="X35" s="43" t="s">
        <v>9</v>
      </c>
      <c r="Y35" s="43" t="s">
        <v>9</v>
      </c>
      <c r="Z35" s="43" t="s">
        <v>9</v>
      </c>
      <c r="AA35" s="43"/>
      <c r="AB35" s="43" t="s">
        <v>9</v>
      </c>
      <c r="AC35" s="43"/>
      <c r="AD35" s="43" t="s">
        <v>9</v>
      </c>
      <c r="AE35" s="43" t="s">
        <v>9</v>
      </c>
      <c r="AF35" s="43" t="s">
        <v>9</v>
      </c>
      <c r="AG35" s="43" t="s">
        <v>9</v>
      </c>
      <c r="AH35" s="43" t="s">
        <v>9</v>
      </c>
      <c r="AI35" s="43" t="s">
        <v>9</v>
      </c>
      <c r="AJ35" s="43" t="s">
        <v>9</v>
      </c>
      <c r="AK35" s="43" t="s">
        <v>9</v>
      </c>
      <c r="AL35" s="43" t="s">
        <v>9</v>
      </c>
      <c r="AM35" s="43" t="s">
        <v>9</v>
      </c>
      <c r="AN35" s="43" t="s">
        <v>9</v>
      </c>
      <c r="AO35" s="43" t="s">
        <v>9</v>
      </c>
      <c r="AP35" s="43" t="s">
        <v>9</v>
      </c>
      <c r="AQ35" s="43" t="s">
        <v>9</v>
      </c>
      <c r="AR35" s="43" t="s">
        <v>9</v>
      </c>
      <c r="AS35" s="43" t="s">
        <v>9</v>
      </c>
      <c r="AT35" s="43" t="s">
        <v>9</v>
      </c>
      <c r="AU35" s="43" t="s">
        <v>9</v>
      </c>
      <c r="AV35" s="43" t="s">
        <v>9</v>
      </c>
      <c r="AW35" s="43" t="s">
        <v>9</v>
      </c>
      <c r="AX35" s="43" t="s">
        <v>9</v>
      </c>
      <c r="AY35" s="43" t="s">
        <v>9</v>
      </c>
      <c r="AZ35" s="43" t="s">
        <v>9</v>
      </c>
      <c r="BA35" s="43" t="s">
        <v>9</v>
      </c>
      <c r="BB35" s="43" t="s">
        <v>9</v>
      </c>
      <c r="BC35" s="43"/>
      <c r="BD35" s="43"/>
      <c r="BE35" s="43" t="s">
        <v>9</v>
      </c>
      <c r="BF35" s="8"/>
      <c r="BG35" s="37"/>
      <c r="BH35" s="36"/>
      <c r="BI35" s="30"/>
      <c r="BJ35" s="7"/>
      <c r="BK35" s="44"/>
      <c r="BL35" s="45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7"/>
      <c r="CO35" s="7"/>
      <c r="CP35" s="39"/>
      <c r="CQ35" s="7"/>
      <c r="CR35" s="22"/>
      <c r="CS35" s="22"/>
      <c r="CT35" s="22"/>
      <c r="CU35" s="22"/>
      <c r="CV35" s="22"/>
      <c r="CW35" s="22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</row>
    <row r="36" spans="1:124" ht="11.25" customHeight="1" x14ac:dyDescent="0.2">
      <c r="A36" s="7"/>
      <c r="B36" s="18"/>
      <c r="C36" s="40"/>
      <c r="D36" s="41"/>
      <c r="E36" s="42" t="s">
        <v>11</v>
      </c>
      <c r="F36" s="46" t="s">
        <v>12</v>
      </c>
      <c r="G36" s="46" t="s">
        <v>12</v>
      </c>
      <c r="H36" s="46" t="s">
        <v>12</v>
      </c>
      <c r="I36" s="46" t="s">
        <v>12</v>
      </c>
      <c r="J36" s="46" t="s">
        <v>12</v>
      </c>
      <c r="K36" s="46" t="s">
        <v>12</v>
      </c>
      <c r="L36" s="46" t="s">
        <v>12</v>
      </c>
      <c r="M36" s="46" t="s">
        <v>404</v>
      </c>
      <c r="N36" s="46" t="s">
        <v>404</v>
      </c>
      <c r="O36" s="46" t="s">
        <v>404</v>
      </c>
      <c r="P36" s="46" t="s">
        <v>404</v>
      </c>
      <c r="Q36" s="46" t="s">
        <v>404</v>
      </c>
      <c r="R36" s="46" t="s">
        <v>404</v>
      </c>
      <c r="S36" s="46" t="s">
        <v>404</v>
      </c>
      <c r="T36" s="46" t="s">
        <v>404</v>
      </c>
      <c r="U36" s="46" t="s">
        <v>404</v>
      </c>
      <c r="V36" s="345" t="s">
        <v>425</v>
      </c>
      <c r="W36" s="345" t="s">
        <v>425</v>
      </c>
      <c r="X36" s="46" t="s">
        <v>425</v>
      </c>
      <c r="Y36" s="46" t="s">
        <v>425</v>
      </c>
      <c r="Z36" s="345" t="s">
        <v>425</v>
      </c>
      <c r="AA36" s="46"/>
      <c r="AB36" s="46" t="s">
        <v>403</v>
      </c>
      <c r="AC36" s="46"/>
      <c r="AD36" s="46" t="s">
        <v>403</v>
      </c>
      <c r="AE36" s="46" t="s">
        <v>403</v>
      </c>
      <c r="AF36" s="46" t="s">
        <v>403</v>
      </c>
      <c r="AG36" s="46" t="s">
        <v>403</v>
      </c>
      <c r="AH36" s="46" t="s">
        <v>403</v>
      </c>
      <c r="AI36" s="46" t="s">
        <v>403</v>
      </c>
      <c r="AJ36" s="46" t="s">
        <v>403</v>
      </c>
      <c r="AK36" s="46" t="s">
        <v>403</v>
      </c>
      <c r="AL36" s="46" t="s">
        <v>403</v>
      </c>
      <c r="AM36" s="46" t="s">
        <v>403</v>
      </c>
      <c r="AN36" s="46" t="s">
        <v>403</v>
      </c>
      <c r="AO36" s="46" t="s">
        <v>403</v>
      </c>
      <c r="AP36" s="46" t="s">
        <v>403</v>
      </c>
      <c r="AQ36" s="46" t="s">
        <v>403</v>
      </c>
      <c r="AR36" s="46" t="s">
        <v>403</v>
      </c>
      <c r="AS36" s="46" t="s">
        <v>403</v>
      </c>
      <c r="AT36" s="46" t="s">
        <v>403</v>
      </c>
      <c r="AU36" s="46" t="s">
        <v>403</v>
      </c>
      <c r="AV36" s="46" t="s">
        <v>414</v>
      </c>
      <c r="AW36" s="46" t="s">
        <v>414</v>
      </c>
      <c r="AX36" s="46" t="s">
        <v>414</v>
      </c>
      <c r="AY36" s="46" t="s">
        <v>414</v>
      </c>
      <c r="AZ36" s="46" t="s">
        <v>414</v>
      </c>
      <c r="BA36" s="46" t="s">
        <v>414</v>
      </c>
      <c r="BB36" s="46" t="s">
        <v>414</v>
      </c>
      <c r="BC36" s="46"/>
      <c r="BD36" s="46"/>
      <c r="BE36" s="46"/>
      <c r="BF36" s="47"/>
      <c r="BG36" s="37"/>
      <c r="BH36" s="36"/>
      <c r="BI36" s="30"/>
      <c r="BJ36" s="7"/>
      <c r="BK36" s="44"/>
      <c r="BL36" s="45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7"/>
      <c r="CO36" s="7"/>
      <c r="CP36" s="18"/>
      <c r="CQ36" s="7"/>
      <c r="CR36" s="22"/>
      <c r="CS36" s="22"/>
      <c r="CT36" s="22"/>
      <c r="CU36" s="22"/>
      <c r="CV36" s="22"/>
      <c r="CW36" s="22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</row>
    <row r="37" spans="1:124" ht="24.95" customHeight="1" x14ac:dyDescent="0.2">
      <c r="A37" s="7"/>
      <c r="B37" s="48"/>
      <c r="C37" s="40"/>
      <c r="D37" s="41"/>
      <c r="E37" s="42" t="s">
        <v>13</v>
      </c>
      <c r="F37" s="239" t="s">
        <v>1026</v>
      </c>
      <c r="G37" s="239" t="s">
        <v>1026</v>
      </c>
      <c r="H37" s="239" t="s">
        <v>1026</v>
      </c>
      <c r="I37" s="239" t="s">
        <v>1026</v>
      </c>
      <c r="J37" s="239" t="s">
        <v>1026</v>
      </c>
      <c r="K37" s="239" t="s">
        <v>1026</v>
      </c>
      <c r="L37" s="239" t="s">
        <v>1026</v>
      </c>
      <c r="M37" s="239" t="s">
        <v>1029</v>
      </c>
      <c r="N37" s="239" t="s">
        <v>1028</v>
      </c>
      <c r="O37" s="239" t="s">
        <v>1028</v>
      </c>
      <c r="P37" s="239" t="s">
        <v>1028</v>
      </c>
      <c r="Q37" s="239" t="s">
        <v>1028</v>
      </c>
      <c r="R37" s="239" t="s">
        <v>1028</v>
      </c>
      <c r="S37" s="239" t="s">
        <v>1028</v>
      </c>
      <c r="T37" s="239" t="s">
        <v>1028</v>
      </c>
      <c r="U37" s="239" t="s">
        <v>1028</v>
      </c>
      <c r="V37" s="239" t="s">
        <v>1026</v>
      </c>
      <c r="W37" s="239" t="s">
        <v>1026</v>
      </c>
      <c r="X37" s="239" t="s">
        <v>1026</v>
      </c>
      <c r="Y37" s="239" t="s">
        <v>1026</v>
      </c>
      <c r="Z37" s="239" t="s">
        <v>1026</v>
      </c>
      <c r="AA37" s="239"/>
      <c r="AB37" s="239" t="s">
        <v>1027</v>
      </c>
      <c r="AC37" s="239"/>
      <c r="AD37" s="239" t="s">
        <v>1027</v>
      </c>
      <c r="AE37" s="239" t="s">
        <v>1027</v>
      </c>
      <c r="AF37" s="239" t="s">
        <v>1027</v>
      </c>
      <c r="AG37" s="239" t="s">
        <v>1027</v>
      </c>
      <c r="AH37" s="239" t="s">
        <v>1027</v>
      </c>
      <c r="AI37" s="239" t="s">
        <v>1027</v>
      </c>
      <c r="AJ37" s="239" t="s">
        <v>1027</v>
      </c>
      <c r="AK37" s="239" t="s">
        <v>1027</v>
      </c>
      <c r="AL37" s="239" t="s">
        <v>1027</v>
      </c>
      <c r="AM37" s="239" t="s">
        <v>1027</v>
      </c>
      <c r="AN37" s="239" t="s">
        <v>1027</v>
      </c>
      <c r="AO37" s="239" t="s">
        <v>1027</v>
      </c>
      <c r="AP37" s="239" t="s">
        <v>1027</v>
      </c>
      <c r="AQ37" s="239" t="s">
        <v>1027</v>
      </c>
      <c r="AR37" s="239" t="s">
        <v>1026</v>
      </c>
      <c r="AS37" s="239" t="s">
        <v>1027</v>
      </c>
      <c r="AT37" s="239" t="s">
        <v>1027</v>
      </c>
      <c r="AU37" s="239" t="s">
        <v>1027</v>
      </c>
      <c r="AV37" s="239" t="s">
        <v>1026</v>
      </c>
      <c r="AW37" s="239" t="s">
        <v>1026</v>
      </c>
      <c r="AX37" s="239" t="s">
        <v>1026</v>
      </c>
      <c r="AY37" s="239" t="s">
        <v>1026</v>
      </c>
      <c r="AZ37" s="239" t="s">
        <v>1026</v>
      </c>
      <c r="BA37" s="239" t="s">
        <v>1026</v>
      </c>
      <c r="BB37" s="239" t="s">
        <v>1027</v>
      </c>
      <c r="BC37" s="239"/>
      <c r="BD37" s="239"/>
      <c r="BE37" s="46"/>
      <c r="BF37" s="8"/>
      <c r="BG37" s="37"/>
      <c r="BH37" s="36"/>
      <c r="BI37" s="30"/>
      <c r="BJ37" s="7"/>
      <c r="BK37" s="44"/>
      <c r="BL37" s="45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7"/>
      <c r="CO37" s="7"/>
      <c r="CP37" s="7"/>
      <c r="CQ37" s="7"/>
      <c r="CR37" s="22"/>
      <c r="CS37" s="22"/>
      <c r="CT37" s="22"/>
      <c r="CU37" s="22"/>
      <c r="CV37" s="22"/>
      <c r="CW37" s="22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</row>
    <row r="38" spans="1:124" ht="11.25" customHeight="1" thickBot="1" x14ac:dyDescent="0.25">
      <c r="A38" s="7"/>
      <c r="B38" s="48"/>
      <c r="C38" s="48"/>
      <c r="D38" s="48"/>
      <c r="E38" s="42" t="s">
        <v>1032</v>
      </c>
      <c r="F38" s="43" t="s">
        <v>1034</v>
      </c>
      <c r="G38" s="43"/>
      <c r="H38" s="43"/>
      <c r="I38" s="43"/>
      <c r="J38" s="43"/>
      <c r="K38" s="43" t="s">
        <v>1031</v>
      </c>
      <c r="L38" s="43" t="s">
        <v>1031</v>
      </c>
      <c r="M38" s="43"/>
      <c r="N38" s="43" t="s">
        <v>1033</v>
      </c>
      <c r="O38" s="43" t="s">
        <v>1033</v>
      </c>
      <c r="P38" s="43"/>
      <c r="Q38" s="43"/>
      <c r="R38" s="43" t="s">
        <v>1035</v>
      </c>
      <c r="S38" s="43" t="s">
        <v>1035</v>
      </c>
      <c r="T38" s="43"/>
      <c r="U38" s="43"/>
      <c r="V38" s="43"/>
      <c r="W38" s="43"/>
      <c r="X38" s="43"/>
      <c r="Y38" s="43"/>
      <c r="Z38" s="43" t="s">
        <v>1034</v>
      </c>
      <c r="AA38" s="43"/>
      <c r="AB38" s="43"/>
      <c r="AC38" s="43"/>
      <c r="AD38" s="43"/>
      <c r="AE38" s="43" t="s">
        <v>1036</v>
      </c>
      <c r="AF38" s="43" t="s">
        <v>1036</v>
      </c>
      <c r="AG38" s="43"/>
      <c r="AH38" s="43"/>
      <c r="AI38" s="43"/>
      <c r="AJ38" s="43"/>
      <c r="AK38" s="43"/>
      <c r="AL38" s="43" t="s">
        <v>1037</v>
      </c>
      <c r="AM38" s="43" t="s">
        <v>1037</v>
      </c>
      <c r="AN38" s="43"/>
      <c r="AO38" s="43"/>
      <c r="AP38" s="43"/>
      <c r="AQ38" s="43"/>
      <c r="AR38" s="43"/>
      <c r="AS38" s="43" t="s">
        <v>1046</v>
      </c>
      <c r="AT38" s="43" t="s">
        <v>1046</v>
      </c>
      <c r="AU38" s="43" t="s">
        <v>1044</v>
      </c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8"/>
      <c r="BG38" s="49"/>
      <c r="BH38" s="8"/>
      <c r="BI38" s="7"/>
      <c r="BJ38" s="7"/>
      <c r="BK38" s="7"/>
      <c r="BL38" s="45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7"/>
      <c r="CO38" s="7"/>
      <c r="CP38" s="7"/>
      <c r="CQ38" s="7"/>
      <c r="CR38" s="22"/>
      <c r="CS38" s="22"/>
      <c r="CT38" s="22"/>
      <c r="CU38" s="22"/>
      <c r="CV38" s="22"/>
      <c r="CW38" s="22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</row>
    <row r="39" spans="1:124" ht="11.25" customHeight="1" thickBot="1" x14ac:dyDescent="0.25">
      <c r="A39" s="7"/>
      <c r="B39" s="48"/>
      <c r="C39" s="48"/>
      <c r="D39" s="48"/>
      <c r="E39" s="42" t="s">
        <v>15</v>
      </c>
      <c r="F39" s="50">
        <v>1</v>
      </c>
      <c r="G39" s="50">
        <v>1</v>
      </c>
      <c r="H39" s="50">
        <v>1</v>
      </c>
      <c r="I39" s="50">
        <v>1</v>
      </c>
      <c r="J39" s="50">
        <v>1</v>
      </c>
      <c r="K39" s="50">
        <v>1</v>
      </c>
      <c r="L39" s="50">
        <v>1</v>
      </c>
      <c r="M39" s="50">
        <v>1</v>
      </c>
      <c r="N39" s="50">
        <v>1</v>
      </c>
      <c r="O39" s="50">
        <v>1</v>
      </c>
      <c r="P39" s="50">
        <v>1</v>
      </c>
      <c r="Q39" s="50">
        <v>1</v>
      </c>
      <c r="R39" s="50">
        <v>1</v>
      </c>
      <c r="S39" s="50">
        <v>1</v>
      </c>
      <c r="T39" s="50">
        <v>1</v>
      </c>
      <c r="U39" s="50">
        <v>1</v>
      </c>
      <c r="V39" s="50">
        <v>1</v>
      </c>
      <c r="W39" s="50">
        <v>1</v>
      </c>
      <c r="X39" s="50">
        <v>1</v>
      </c>
      <c r="Y39" s="50">
        <v>1</v>
      </c>
      <c r="Z39" s="50"/>
      <c r="AA39" s="50"/>
      <c r="AB39" s="50">
        <v>1</v>
      </c>
      <c r="AC39" s="50"/>
      <c r="AD39" s="50">
        <v>1</v>
      </c>
      <c r="AE39" s="50">
        <v>1</v>
      </c>
      <c r="AF39" s="50">
        <v>1</v>
      </c>
      <c r="AG39" s="50">
        <v>1</v>
      </c>
      <c r="AH39" s="50">
        <v>1</v>
      </c>
      <c r="AI39" s="50">
        <v>1</v>
      </c>
      <c r="AJ39" s="50">
        <v>1</v>
      </c>
      <c r="AK39" s="50">
        <v>1</v>
      </c>
      <c r="AL39" s="50">
        <v>1</v>
      </c>
      <c r="AM39" s="50">
        <v>1</v>
      </c>
      <c r="AN39" s="50">
        <v>1</v>
      </c>
      <c r="AO39" s="50">
        <v>1</v>
      </c>
      <c r="AP39" s="50">
        <v>1</v>
      </c>
      <c r="AQ39" s="50">
        <v>1</v>
      </c>
      <c r="AR39" s="50">
        <v>1</v>
      </c>
      <c r="AS39" s="50">
        <v>1</v>
      </c>
      <c r="AT39" s="50">
        <v>1</v>
      </c>
      <c r="AU39" s="50">
        <v>1</v>
      </c>
      <c r="AV39" s="50">
        <v>1</v>
      </c>
      <c r="AW39" s="50">
        <v>1</v>
      </c>
      <c r="AX39" s="50">
        <v>1</v>
      </c>
      <c r="AY39" s="50">
        <v>1</v>
      </c>
      <c r="AZ39" s="50">
        <v>1</v>
      </c>
      <c r="BA39" s="50">
        <v>1</v>
      </c>
      <c r="BB39" s="50">
        <v>1</v>
      </c>
      <c r="BC39" s="50"/>
      <c r="BD39" s="50"/>
      <c r="BE39" s="50"/>
      <c r="BF39" s="8"/>
      <c r="BG39" s="51" t="s">
        <v>16</v>
      </c>
      <c r="BH39" s="6"/>
      <c r="BI39" s="7"/>
      <c r="BJ39" s="7"/>
      <c r="BK39" s="7"/>
      <c r="BL39" s="45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7"/>
      <c r="CO39" s="7"/>
      <c r="CP39" s="7"/>
      <c r="CQ39" s="7"/>
      <c r="CR39" s="22"/>
      <c r="CS39" s="22"/>
      <c r="CT39" s="22"/>
      <c r="CU39" s="22"/>
      <c r="CV39" s="22"/>
      <c r="CW39" s="22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340"/>
      <c r="DP39" s="7"/>
      <c r="DQ39" s="7"/>
      <c r="DR39" s="7"/>
      <c r="DS39" s="7"/>
      <c r="DT39" s="7"/>
    </row>
    <row r="40" spans="1:124" ht="11.25" customHeight="1" thickBot="1" x14ac:dyDescent="0.25">
      <c r="A40" s="7"/>
      <c r="B40" s="52" t="s">
        <v>1039</v>
      </c>
      <c r="C40" s="48"/>
      <c r="D40" s="48"/>
      <c r="E40" s="53" t="s">
        <v>17</v>
      </c>
      <c r="F40" s="54">
        <f t="shared" ref="F40:Z40" ca="1" si="0">SUMPRODUCT(F$53:F$2166,$BG$53:$BG$2166)</f>
        <v>0</v>
      </c>
      <c r="G40" s="54">
        <f t="shared" ca="1" si="0"/>
        <v>0</v>
      </c>
      <c r="H40" s="54">
        <f t="shared" ca="1" si="0"/>
        <v>0</v>
      </c>
      <c r="I40" s="54">
        <f t="shared" ca="1" si="0"/>
        <v>0</v>
      </c>
      <c r="J40" s="54">
        <f t="shared" ca="1" si="0"/>
        <v>0</v>
      </c>
      <c r="K40" s="54">
        <f t="shared" ca="1" si="0"/>
        <v>0</v>
      </c>
      <c r="L40" s="54">
        <f t="shared" ca="1" si="0"/>
        <v>0</v>
      </c>
      <c r="M40" s="54">
        <f t="shared" ca="1" si="0"/>
        <v>0</v>
      </c>
      <c r="N40" s="54">
        <f t="shared" ca="1" si="0"/>
        <v>0</v>
      </c>
      <c r="O40" s="54">
        <f t="shared" ca="1" si="0"/>
        <v>0</v>
      </c>
      <c r="P40" s="54">
        <f t="shared" ca="1" si="0"/>
        <v>0</v>
      </c>
      <c r="Q40" s="54">
        <f t="shared" ca="1" si="0"/>
        <v>0</v>
      </c>
      <c r="R40" s="54">
        <f t="shared" ca="1" si="0"/>
        <v>0</v>
      </c>
      <c r="S40" s="54">
        <f t="shared" ca="1" si="0"/>
        <v>0</v>
      </c>
      <c r="T40" s="54">
        <f t="shared" ca="1" si="0"/>
        <v>0</v>
      </c>
      <c r="U40" s="54">
        <f t="shared" ca="1" si="0"/>
        <v>0</v>
      </c>
      <c r="V40" s="54">
        <f t="shared" ca="1" si="0"/>
        <v>0</v>
      </c>
      <c r="W40" s="54">
        <f t="shared" ca="1" si="0"/>
        <v>0</v>
      </c>
      <c r="X40" s="54">
        <f t="shared" ca="1" si="0"/>
        <v>4524413.9165848428</v>
      </c>
      <c r="Y40" s="54">
        <f t="shared" ca="1" si="0"/>
        <v>4524413.9165848428</v>
      </c>
      <c r="Z40" s="54">
        <f t="shared" ca="1" si="0"/>
        <v>0</v>
      </c>
      <c r="AA40" s="54"/>
      <c r="AB40" s="54">
        <f ca="1">SUMPRODUCT(AB$53:AB$2166,$BG$53:$BG$2166)</f>
        <v>6517851.4353199536</v>
      </c>
      <c r="AC40" s="54"/>
      <c r="AD40" s="54">
        <f t="shared" ref="AD40:BB40" ca="1" si="1">SUMPRODUCT(AD$53:AD$2166,$BG$53:$BG$2166)</f>
        <v>6517851.4353199536</v>
      </c>
      <c r="AE40" s="54">
        <f t="shared" ca="1" si="1"/>
        <v>6517851.4353199536</v>
      </c>
      <c r="AF40" s="54">
        <f t="shared" ca="1" si="1"/>
        <v>6517851.4353199536</v>
      </c>
      <c r="AG40" s="54">
        <f t="shared" ca="1" si="1"/>
        <v>6517851.4353199536</v>
      </c>
      <c r="AH40" s="54">
        <f t="shared" ca="1" si="1"/>
        <v>6517851.4353199536</v>
      </c>
      <c r="AI40" s="54">
        <f t="shared" ca="1" si="1"/>
        <v>6517851.4353199536</v>
      </c>
      <c r="AJ40" s="54">
        <f t="shared" ca="1" si="1"/>
        <v>6517851.4353199536</v>
      </c>
      <c r="AK40" s="54">
        <f t="shared" ca="1" si="1"/>
        <v>6517851.4353199536</v>
      </c>
      <c r="AL40" s="54">
        <f t="shared" ca="1" si="1"/>
        <v>6517851.4353199536</v>
      </c>
      <c r="AM40" s="54">
        <f t="shared" ca="1" si="1"/>
        <v>6517851.4353199536</v>
      </c>
      <c r="AN40" s="54">
        <f t="shared" ca="1" si="1"/>
        <v>6517851.4353199536</v>
      </c>
      <c r="AO40" s="54">
        <f t="shared" ca="1" si="1"/>
        <v>6517851.4353199536</v>
      </c>
      <c r="AP40" s="54">
        <f t="shared" ca="1" si="1"/>
        <v>6517851.4353199536</v>
      </c>
      <c r="AQ40" s="54">
        <f t="shared" ca="1" si="1"/>
        <v>6517851.4353199536</v>
      </c>
      <c r="AR40" s="54">
        <f t="shared" ca="1" si="1"/>
        <v>5797065.1685031531</v>
      </c>
      <c r="AS40" s="54">
        <f t="shared" ca="1" si="1"/>
        <v>1744088.9218989166</v>
      </c>
      <c r="AT40" s="54">
        <f t="shared" ca="1" si="1"/>
        <v>1744088.9218989166</v>
      </c>
      <c r="AU40" s="54">
        <f t="shared" ca="1" si="1"/>
        <v>6517851.4353199536</v>
      </c>
      <c r="AV40" s="54">
        <f t="shared" ca="1" si="1"/>
        <v>4524413.9165848428</v>
      </c>
      <c r="AW40" s="54">
        <f t="shared" ca="1" si="1"/>
        <v>4524413.9165848428</v>
      </c>
      <c r="AX40" s="54">
        <f t="shared" ca="1" si="1"/>
        <v>4524413.9165848428</v>
      </c>
      <c r="AY40" s="54">
        <f t="shared" ca="1" si="1"/>
        <v>4524413.9165848428</v>
      </c>
      <c r="AZ40" s="54">
        <f t="shared" ca="1" si="1"/>
        <v>4524413.9165848428</v>
      </c>
      <c r="BA40" s="54">
        <f t="shared" ca="1" si="1"/>
        <v>4524413.9165848428</v>
      </c>
      <c r="BB40" s="54">
        <f t="shared" ca="1" si="1"/>
        <v>4681082.1456599087</v>
      </c>
      <c r="BC40" s="54"/>
      <c r="BD40" s="54"/>
      <c r="BE40" s="54"/>
      <c r="BF40" s="55"/>
      <c r="BG40" s="51">
        <f ca="1">SUM(F40:BE40)</f>
        <v>154447259.45575899</v>
      </c>
      <c r="BH40" s="7"/>
      <c r="BI40" s="56"/>
      <c r="BJ40" s="7"/>
      <c r="BK40" s="7"/>
      <c r="BL40" s="4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7"/>
      <c r="CO40" s="7"/>
      <c r="CP40" s="56"/>
      <c r="CQ40" s="7"/>
      <c r="CR40" s="22"/>
      <c r="CS40" s="22"/>
      <c r="CT40" s="22"/>
      <c r="CU40" s="22"/>
      <c r="CV40" s="22"/>
      <c r="CW40" s="22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</row>
    <row r="41" spans="1:124" ht="11.25" customHeight="1" thickBot="1" x14ac:dyDescent="0.25">
      <c r="A41" s="7"/>
      <c r="B41" s="57"/>
      <c r="C41" s="48"/>
      <c r="D41" s="48"/>
      <c r="E41" s="48"/>
      <c r="F41" s="58"/>
      <c r="G41" s="335"/>
      <c r="H41" s="59" t="str">
        <f t="shared" ref="H41:V41" si="2">H32&amp;H33</f>
        <v/>
      </c>
      <c r="I41" s="59" t="str">
        <f t="shared" si="2"/>
        <v/>
      </c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 t="str">
        <f t="shared" si="2"/>
        <v/>
      </c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367" t="s">
        <v>1045</v>
      </c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 t="str">
        <f t="shared" ref="BE41" si="3">BE32&amp;BE33</f>
        <v/>
      </c>
      <c r="BF41" s="55"/>
      <c r="BG41" s="51">
        <f ca="1">BG40/SUM(F39:BE39)</f>
        <v>3357549.1186034563</v>
      </c>
      <c r="BH41" s="7"/>
      <c r="BI41" s="56"/>
      <c r="BJ41" s="7"/>
      <c r="BK41" s="7"/>
      <c r="BL41" s="4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7"/>
      <c r="CO41" s="7"/>
      <c r="CP41" s="56"/>
      <c r="CQ41" s="7"/>
      <c r="CR41" s="22"/>
      <c r="CS41" s="22"/>
      <c r="CT41" s="22"/>
      <c r="CU41" s="22"/>
      <c r="CV41" s="22"/>
      <c r="CW41" s="22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</row>
    <row r="42" spans="1:124" ht="11.25" customHeight="1" x14ac:dyDescent="0.2">
      <c r="A42" s="7"/>
      <c r="B42" s="7"/>
      <c r="C42" s="7"/>
      <c r="D42" s="7"/>
      <c r="E42" s="7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339"/>
      <c r="AX42" s="60"/>
      <c r="AY42" s="60"/>
      <c r="AZ42" s="60"/>
      <c r="BA42" s="60"/>
      <c r="BB42" s="60"/>
      <c r="BC42" s="60"/>
      <c r="BD42" s="60"/>
      <c r="BE42" s="60"/>
      <c r="BF42" s="61"/>
      <c r="BG42" s="62"/>
      <c r="BH42" s="22"/>
      <c r="BI42" s="7"/>
      <c r="BJ42" s="7"/>
      <c r="BK42" s="7"/>
      <c r="BL42" s="7"/>
      <c r="BM42" s="344" t="s">
        <v>12</v>
      </c>
      <c r="BN42" s="344" t="s">
        <v>12</v>
      </c>
      <c r="BO42" s="344" t="s">
        <v>12</v>
      </c>
      <c r="BP42" s="344" t="s">
        <v>12</v>
      </c>
      <c r="BQ42" s="344" t="s">
        <v>12</v>
      </c>
      <c r="BR42" s="344" t="s">
        <v>404</v>
      </c>
      <c r="BS42" s="344" t="s">
        <v>404</v>
      </c>
      <c r="BT42" s="344" t="s">
        <v>404</v>
      </c>
      <c r="BU42" s="344" t="s">
        <v>404</v>
      </c>
      <c r="BV42" s="344" t="s">
        <v>404</v>
      </c>
      <c r="BW42" s="344" t="s">
        <v>425</v>
      </c>
      <c r="BX42" s="344" t="s">
        <v>425</v>
      </c>
      <c r="BY42" s="344" t="s">
        <v>425</v>
      </c>
      <c r="BZ42" s="344" t="s">
        <v>425</v>
      </c>
      <c r="CA42" s="344" t="s">
        <v>425</v>
      </c>
      <c r="CB42" s="344" t="s">
        <v>403</v>
      </c>
      <c r="CC42" s="344" t="s">
        <v>403</v>
      </c>
      <c r="CD42" s="344" t="s">
        <v>403</v>
      </c>
      <c r="CE42" s="344" t="s">
        <v>403</v>
      </c>
      <c r="CF42" s="344" t="s">
        <v>403</v>
      </c>
      <c r="CG42" s="344" t="s">
        <v>414</v>
      </c>
      <c r="CH42" s="344" t="s">
        <v>414</v>
      </c>
      <c r="CI42" s="344" t="s">
        <v>414</v>
      </c>
      <c r="CJ42" s="344" t="s">
        <v>414</v>
      </c>
      <c r="CK42" s="344" t="s">
        <v>414</v>
      </c>
      <c r="CL42" s="334"/>
      <c r="CM42" s="334"/>
      <c r="CN42" s="7"/>
      <c r="CO42" s="7"/>
      <c r="CP42" s="7"/>
      <c r="CQ42" s="7"/>
      <c r="CR42" s="22"/>
      <c r="CS42" s="22"/>
      <c r="CT42" s="27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</row>
    <row r="43" spans="1:124" ht="11.25" customHeight="1" x14ac:dyDescent="0.2">
      <c r="A43" s="7"/>
      <c r="B43" s="63"/>
      <c r="C43" s="63"/>
      <c r="D43" s="63"/>
      <c r="E43" s="64"/>
      <c r="F43" s="235">
        <v>0</v>
      </c>
      <c r="G43" s="235">
        <v>0</v>
      </c>
      <c r="H43" s="235">
        <v>0</v>
      </c>
      <c r="I43" s="235">
        <v>0</v>
      </c>
      <c r="J43" s="235">
        <v>0</v>
      </c>
      <c r="K43" s="235">
        <v>0</v>
      </c>
      <c r="L43" s="235">
        <v>0</v>
      </c>
      <c r="M43" s="235">
        <v>0</v>
      </c>
      <c r="N43" s="235">
        <v>0</v>
      </c>
      <c r="O43" s="235">
        <v>0</v>
      </c>
      <c r="P43" s="235">
        <v>0</v>
      </c>
      <c r="Q43" s="235">
        <v>0</v>
      </c>
      <c r="R43" s="235">
        <v>0</v>
      </c>
      <c r="S43" s="235">
        <v>0</v>
      </c>
      <c r="T43" s="235">
        <v>0</v>
      </c>
      <c r="U43" s="235">
        <v>0</v>
      </c>
      <c r="V43" s="235">
        <f>IF(V36="CMG-120",INDEX(#REF!,1,MATCH(V44*1000,#REF!,-1)),
IF(V36="LMG-813",INDEX(#REF!,MATCH(V44*1000,#REF!,1)),
IF(V36="MG-329",INDEX('[8]329'!$F$3:$AI$3,MATCH(V44*1000,'[8]329'!$F$4:$AI$4,1)),
IF(V36="BR-356",INDEX('[8]356'!$F$3:$AI$3,MATCH(V44*1000,'[8]356'!$F$4:$AI$4,1)),
IF(V36="MG-262",INDEX('[8]262'!$F$3:$AI$3,MATCH(V44*1000,'[8]262'!$F$4:$AI$4,1)))))))</f>
        <v>7</v>
      </c>
      <c r="W43" s="235">
        <f>IF(W36="CMG-120",INDEX(#REF!,1,MATCH(W44*1000,#REF!,-1)),
IF(W36="LMG-813",INDEX(#REF!,MATCH(W44*1000,#REF!,1)),
IF(W36="MG-329",INDEX('[8]329'!$F$3:$AI$3,MATCH(W44*1000,'[8]329'!$F$4:$AI$4,1)),
IF(W36="BR-356",INDEX('[8]356'!$F$3:$AI$3,MATCH(W44*1000,'[8]356'!$F$4:$AI$4,1)),
IF(W36="MG-262",INDEX('[8]262'!$F$3:$AI$3,MATCH(W44*1000,'[8]262'!$F$4:$AI$4,1)))))))</f>
        <v>8</v>
      </c>
      <c r="X43" s="235">
        <f>IF(X36="MG-329",IFERROR(INDEX('[9]329'!$F$3:$AI$3,MATCH(X45*1000,'[9]329'!$F$4:$AI$4,1)),INDEX('[9]329'!$F$3:$AI$3,MATCH(X44*1000,'[9]329'!$F$4:$AI$4,1))),
IF(X36="BR-356",IFERROR(INDEX('[9]356'!$F$3:$AI$3,MATCH(X45*1000,'[9]356'!$F$4:$AI$4,1)),INDEX('[9]356'!$F$3:$AI$3,MATCH(X44*1000,'[9]356'!$F$4:$AI$4,1))),
IF(X36="MG-262",IFERROR(INDEX('[9]262'!$F$3:$AI$3,MATCH(X45*1000,'[9]262'!$F$4:$AI$4,-1)),INDEX('[9]262'!$F$3:$AI$3,MATCH(X44*1000,'[9]262'!$F$4:$AI$4,-1))))))</f>
        <v>4</v>
      </c>
      <c r="Y43" s="235">
        <f>IF(Y36="MG-329",IFERROR(INDEX('[9]329'!$F$3:$AI$3,MATCH(Y45*1000,'[9]329'!$F$4:$AI$4,1)),INDEX('[9]329'!$F$3:$AI$3,MATCH(Y44*1000,'[9]329'!$F$4:$AI$4,1))),
IF(Y36="BR-356",IFERROR(INDEX('[9]356'!$F$3:$AI$3,MATCH(Y45*1000,'[9]356'!$F$4:$AI$4,1)),INDEX('[9]356'!$F$3:$AI$3,MATCH(Y44*1000,'[9]356'!$F$4:$AI$4,1))),
IF(Y36="MG-262",IFERROR(INDEX('[9]262'!$F$3:$AI$3,MATCH(Y45*1000,'[9]262'!$F$4:$AI$4,-1)),INDEX('[9]262'!$F$3:$AI$3,MATCH(Y44*1000,'[9]262'!$F$4:$AI$4,-1))))))</f>
        <v>4</v>
      </c>
      <c r="Z43" s="235">
        <f>IF(Z36="MG-329",IFERROR(INDEX('[9]329'!$F$3:$AI$3,MATCH(Z45*1000,'[9]329'!$F$4:$AI$4,1)),INDEX('[9]329'!$F$3:$AI$3,MATCH(Z44*1000,'[9]329'!$F$4:$AI$4,1))),
IF(Z36="BR-356",IFERROR(INDEX('[9]356'!$F$3:$AI$3,MATCH(Z45*1000,'[9]356'!$F$4:$AI$4,1)),INDEX('[9]356'!$F$3:$AI$3,MATCH(Z44*1000,'[9]356'!$F$4:$AI$4,1))),
IF(Z36="MG-262",IFERROR(INDEX('[9]262'!$F$3:$AI$3,MATCH(Z45*1000,'[9]262'!$F$4:$AI$4,-1)),INDEX('[9]262'!$F$3:$AI$3,MATCH(Z44*1000,'[9]262'!$F$4:$AI$4,-1))))))</f>
        <v>4</v>
      </c>
      <c r="AA43" s="235" t="b">
        <f>IF(AA36="MG-329",IFERROR(INDEX('[9]329'!$F$3:$AI$3,MATCH(AA45*1000,'[9]329'!$F$4:$AI$4,1)),INDEX('[9]329'!$F$3:$AI$3,MATCH(AA44*1000,'[9]329'!$F$4:$AI$4,1))),
IF(AA36="BR-356",IFERROR(INDEX('[9]356'!$F$3:$AI$3,MATCH(AA45*1000,'[9]356'!$F$4:$AI$4,1)),INDEX('[9]356'!$F$3:$AI$3,MATCH(AA44*1000,'[9]356'!$F$4:$AI$4,1))),
IF(AA36="MG-262",IFERROR(INDEX('[9]262'!$F$3:$AI$3,MATCH(AA45*1000,'[9]262'!$F$4:$AI$4,-1)),INDEX('[9]262'!$F$3:$AI$3,MATCH(AA44*1000,'[9]262'!$F$4:$AI$4,-1))))))</f>
        <v>0</v>
      </c>
      <c r="AB43" s="235">
        <f>IF(AB36="MG-329",IFERROR(INDEX('[9]329'!$F$3:$AI$3,MATCH(AB45*1000,'[9]329'!$F$4:$AI$4,1)),INDEX('[9]329'!$F$3:$AI$3,MATCH(AB44*1000,'[9]329'!$F$4:$AI$4,1))),
IF(AB36="BR-356",IFERROR(INDEX('[9]356'!$F$3:$AI$3,MATCH(AB45*1000,'[9]356'!$F$4:$AI$4,1)),INDEX('[9]356'!$F$3:$AI$3,MATCH(AB44*1000,'[9]356'!$F$4:$AI$4,1))),
IF(AB36="MG-262",IFERROR(INDEX('[9]262'!$F$3:$AI$3,MATCH(AB45*1000,'[9]262'!$F$4:$AI$4,-1)),INDEX('[9]262'!$F$3:$AI$3,MATCH(AB44*1000,'[9]262'!$F$4:$AI$4,-1))))))</f>
        <v>3</v>
      </c>
      <c r="AC43" s="235" t="b">
        <f>IF(AC36="MG-329",IFERROR(INDEX('[9]329'!$F$3:$AI$3,MATCH(AC45*1000,'[9]329'!$F$4:$AI$4,1)),INDEX('[9]329'!$F$3:$AI$3,MATCH(AC44*1000,'[9]329'!$F$4:$AI$4,1))),
IF(AC36="BR-356",IFERROR(INDEX('[9]356'!$F$3:$AI$3,MATCH(AC45*1000,'[9]356'!$F$4:$AI$4,1)),INDEX('[9]356'!$F$3:$AI$3,MATCH(AC44*1000,'[9]356'!$F$4:$AI$4,1))),
IF(AC36="MG-262",IFERROR(INDEX('[9]262'!$F$3:$AI$3,MATCH(AC45*1000,'[9]262'!$F$4:$AI$4,-1)),INDEX('[9]262'!$F$3:$AI$3,MATCH(AC44*1000,'[9]262'!$F$4:$AI$4,-1))))))</f>
        <v>0</v>
      </c>
      <c r="AD43" s="235">
        <f>IF(AD36="MG-329",IFERROR(INDEX('[9]329'!$F$3:$AI$3,MATCH(AD45*1000,'[9]329'!$F$4:$AI$4,1)),INDEX('[9]329'!$F$3:$AI$3,MATCH(AD44*1000,'[9]329'!$F$4:$AI$4,1))),
IF(AD36="BR-356",IFERROR(INDEX('[9]356'!$F$3:$AI$3,MATCH(AD45*1000,'[9]356'!$F$4:$AI$4,1)),INDEX('[9]356'!$F$3:$AI$3,MATCH(AD44*1000,'[9]356'!$F$4:$AI$4,1))),
IF(AD36="MG-262",IFERROR(INDEX('[9]262'!$F$3:$AI$3,MATCH(AD45*1000,'[9]262'!$F$4:$AI$4,-1)),INDEX('[9]262'!$F$3:$AI$3,MATCH(AD44*1000,'[9]262'!$F$4:$AI$4,-1))))))</f>
        <v>3</v>
      </c>
      <c r="AE43" s="235">
        <f>IF(AE36="MG-329",IFERROR(INDEX('[9]329'!$F$3:$AI$3,MATCH(AE45*1000,'[9]329'!$F$4:$AI$4,1)),INDEX('[9]329'!$F$3:$AI$3,MATCH(AE44*1000,'[9]329'!$F$4:$AI$4,1))),
IF(AE36="BR-356",IFERROR(INDEX('[9]356'!$F$3:$AI$3,MATCH(AE45*1000,'[9]356'!$F$4:$AI$4,1)),INDEX('[9]356'!$F$3:$AI$3,MATCH(AE44*1000,'[9]356'!$F$4:$AI$4,1))),
IF(AE36="MG-262",IFERROR(INDEX('[9]262'!$F$3:$AI$3,MATCH(AE45*1000,'[9]262'!$F$4:$AI$4,-1)),INDEX('[9]262'!$F$3:$AI$3,MATCH(AE44*1000,'[9]262'!$F$4:$AI$4,-1))))))</f>
        <v>4</v>
      </c>
      <c r="AF43" s="235">
        <f>IF(AF36="MG-329",IFERROR(INDEX('[9]329'!$F$3:$AI$3,MATCH(AF45*1000,'[9]329'!$F$4:$AI$4,1)),INDEX('[9]329'!$F$3:$AI$3,MATCH(AF44*1000,'[9]329'!$F$4:$AI$4,1))),
IF(AF36="BR-356",IFERROR(INDEX('[9]356'!$F$3:$AI$3,MATCH(AF45*1000,'[9]356'!$F$4:$AI$4,1)),INDEX('[9]356'!$F$3:$AI$3,MATCH(AF44*1000,'[9]356'!$F$4:$AI$4,1))),
IF(AF36="MG-262",IFERROR(INDEX('[9]262'!$F$3:$AI$3,MATCH(AF45*1000,'[9]262'!$F$4:$AI$4,-1)),INDEX('[9]262'!$F$3:$AI$3,MATCH(AF44*1000,'[9]262'!$F$4:$AI$4,-1))))))</f>
        <v>4</v>
      </c>
      <c r="AG43" s="235">
        <f>IF(AG36="MG-329",IFERROR(INDEX('[9]329'!$F$3:$AI$3,MATCH(AG45*1000,'[9]329'!$F$4:$AI$4,1)),INDEX('[9]329'!$F$3:$AI$3,MATCH(AG44*1000,'[9]329'!$F$4:$AI$4,1))),
IF(AG36="BR-356",IFERROR(INDEX('[9]356'!$F$3:$AI$3,MATCH(AG45*1000,'[9]356'!$F$4:$AI$4,1)),INDEX('[9]356'!$F$3:$AI$3,MATCH(AG44*1000,'[9]356'!$F$4:$AI$4,1))),
IF(AG36="MG-262",IFERROR(INDEX('[9]262'!$F$3:$AI$3,MATCH(AG45*1000,'[9]262'!$F$4:$AI$4,-1)),INDEX('[9]262'!$F$3:$AI$3,MATCH(AG44*1000,'[9]262'!$F$4:$AI$4,-1))))))</f>
        <v>4</v>
      </c>
      <c r="AH43" s="235">
        <f>IF(AH36="MG-329",IFERROR(INDEX('[9]329'!$F$3:$AI$3,MATCH(AH45*1000,'[9]329'!$F$4:$AI$4,1)),INDEX('[9]329'!$F$3:$AI$3,MATCH(AH44*1000,'[9]329'!$F$4:$AI$4,1))),
IF(AH36="BR-356",IFERROR(INDEX('[9]356'!$F$3:$AI$3,MATCH(AH45*1000,'[9]356'!$F$4:$AI$4,1)),INDEX('[9]356'!$F$3:$AI$3,MATCH(AH44*1000,'[9]356'!$F$4:$AI$4,1))),
IF(AH36="MG-262",IFERROR(INDEX('[9]262'!$F$3:$AI$3,MATCH(AH45*1000,'[9]262'!$F$4:$AI$4,-1)),INDEX('[9]262'!$F$3:$AI$3,MATCH(AH44*1000,'[9]262'!$F$4:$AI$4,-1))))))</f>
        <v>4</v>
      </c>
      <c r="AI43" s="235">
        <f>IF(AI36="MG-329",IFERROR(INDEX('[9]329'!$F$3:$AI$3,MATCH(AI45*1000,'[9]329'!$F$4:$AI$4,1)),INDEX('[9]329'!$F$3:$AI$3,MATCH(AI44*1000,'[9]329'!$F$4:$AI$4,1))),
IF(AI36="BR-356",IFERROR(INDEX('[9]356'!$F$3:$AI$3,MATCH(AI45*1000,'[9]356'!$F$4:$AI$4,1)),INDEX('[9]356'!$F$3:$AI$3,MATCH(AI44*1000,'[9]356'!$F$4:$AI$4,1))),
IF(AI36="MG-262",IFERROR(INDEX('[9]262'!$F$3:$AI$3,MATCH(AI45*1000,'[9]262'!$F$4:$AI$4,-1)),INDEX('[9]262'!$F$3:$AI$3,MATCH(AI44*1000,'[9]262'!$F$4:$AI$4,-1))))))</f>
        <v>4</v>
      </c>
      <c r="AJ43" s="235">
        <f>IF(AJ36="MG-329",IFERROR(INDEX('[9]329'!$F$3:$AI$3,MATCH(AJ45*1000,'[9]329'!$F$4:$AI$4,1)),INDEX('[9]329'!$F$3:$AI$3,MATCH(AJ44*1000,'[9]329'!$F$4:$AI$4,1))),
IF(AJ36="BR-356",IFERROR(INDEX('[9]356'!$F$3:$AI$3,MATCH(AJ45*1000,'[9]356'!$F$4:$AI$4,1)),INDEX('[9]356'!$F$3:$AI$3,MATCH(AJ44*1000,'[9]356'!$F$4:$AI$4,1))),
IF(AJ36="MG-262",IFERROR(INDEX('[9]262'!$F$3:$AI$3,MATCH(AJ45*1000,'[9]262'!$F$4:$AI$4,-1)),INDEX('[9]262'!$F$3:$AI$3,MATCH(AJ44*1000,'[9]262'!$F$4:$AI$4,-1))))))</f>
        <v>5</v>
      </c>
      <c r="AK43" s="235">
        <f>IF(AK36="MG-329",IFERROR(INDEX('[9]329'!$F$3:$AI$3,MATCH(AK45*1000,'[9]329'!$F$4:$AI$4,1)),INDEX('[9]329'!$F$3:$AI$3,MATCH(AK44*1000,'[9]329'!$F$4:$AI$4,1))),
IF(AK36="BR-356",IFERROR(INDEX('[9]356'!$F$3:$AI$3,MATCH(AK45*1000,'[9]356'!$F$4:$AI$4,1)),INDEX('[9]356'!$F$3:$AI$3,MATCH(AK44*1000,'[9]356'!$F$4:$AI$4,1))),
IF(AK36="MG-262",IFERROR(INDEX('[9]262'!$F$3:$AI$3,MATCH(AK45*1000,'[9]262'!$F$4:$AI$4,-1)),INDEX('[9]262'!$F$3:$AI$3,MATCH(AK44*1000,'[9]262'!$F$4:$AI$4,-1))))))</f>
        <v>5</v>
      </c>
      <c r="AL43" s="235">
        <f>IF(AL36="MG-329",IFERROR(INDEX('[9]329'!$F$3:$AI$3,MATCH(AL45*1000,'[9]329'!$F$4:$AI$4,1)),INDEX('[9]329'!$F$3:$AI$3,MATCH(AL44*1000,'[9]329'!$F$4:$AI$4,1))),
IF(AL36="BR-356",IFERROR(INDEX('[9]356'!$F$3:$AI$3,MATCH(AL45*1000,'[9]356'!$F$4:$AI$4,1)),INDEX('[9]356'!$F$3:$AI$3,MATCH(AL44*1000,'[9]356'!$F$4:$AI$4,1))),
IF(AL36="MG-262",IFERROR(INDEX('[9]262'!$F$3:$AI$3,MATCH(AL45*1000,'[9]262'!$F$4:$AI$4,-1)),INDEX('[9]262'!$F$3:$AI$3,MATCH(AL44*1000,'[9]262'!$F$4:$AI$4,-1))))))</f>
        <v>5</v>
      </c>
      <c r="AM43" s="235">
        <f>IF(AM36="MG-329",IFERROR(INDEX('[9]329'!$F$3:$AI$3,MATCH(AM45*1000,'[9]329'!$F$4:$AI$4,1)),INDEX('[9]329'!$F$3:$AI$3,MATCH(AM44*1000,'[9]329'!$F$4:$AI$4,1))),
IF(AM36="BR-356",IFERROR(INDEX('[9]356'!$F$3:$AI$3,MATCH(AM45*1000,'[9]356'!$F$4:$AI$4,1)),INDEX('[9]356'!$F$3:$AI$3,MATCH(AM44*1000,'[9]356'!$F$4:$AI$4,1))),
IF(AM36="MG-262",IFERROR(INDEX('[9]262'!$F$3:$AI$3,MATCH(AM45*1000,'[9]262'!$F$4:$AI$4,-1)),INDEX('[9]262'!$F$3:$AI$3,MATCH(AM44*1000,'[9]262'!$F$4:$AI$4,-1))))))</f>
        <v>5</v>
      </c>
      <c r="AN43" s="235">
        <f>IF(AN36="MG-329",IFERROR(INDEX('[9]329'!$F$3:$AI$3,MATCH(AN45*1000,'[9]329'!$F$4:$AI$4,1)),INDEX('[9]329'!$F$3:$AI$3,MATCH(AN44*1000,'[9]329'!$F$4:$AI$4,1))),
IF(AN36="BR-356",IFERROR(INDEX('[9]356'!$F$3:$AI$3,MATCH(AN45*1000,'[9]356'!$F$4:$AI$4,1)),INDEX('[9]356'!$F$3:$AI$3,MATCH(AN44*1000,'[9]356'!$F$4:$AI$4,1))),
IF(AN36="MG-262",IFERROR(INDEX('[9]262'!$F$3:$AI$3,MATCH(AN45*1000,'[9]262'!$F$4:$AI$4,-1)),INDEX('[9]262'!$F$3:$AI$3,MATCH(AN44*1000,'[9]262'!$F$4:$AI$4,-1))))))</f>
        <v>5</v>
      </c>
      <c r="AO43" s="235">
        <f>IF(AO36="MG-329",IFERROR(INDEX('[9]329'!$F$3:$AI$3,MATCH(AO45*1000,'[9]329'!$F$4:$AI$4,1)),INDEX('[9]329'!$F$3:$AI$3,MATCH(AO44*1000,'[9]329'!$F$4:$AI$4,1))),
IF(AO36="BR-356",IFERROR(INDEX('[9]356'!$F$3:$AI$3,MATCH(AO45*1000,'[9]356'!$F$4:$AI$4,1)),INDEX('[9]356'!$F$3:$AI$3,MATCH(AO44*1000,'[9]356'!$F$4:$AI$4,1))),
IF(AO36="MG-262",IFERROR(INDEX('[9]262'!$F$3:$AI$3,MATCH(AO45*1000,'[9]262'!$F$4:$AI$4,-1)),INDEX('[9]262'!$F$3:$AI$3,MATCH(AO44*1000,'[9]262'!$F$4:$AI$4,-1))))))</f>
        <v>5</v>
      </c>
      <c r="AP43" s="235">
        <f>IF(AP36="MG-329",IFERROR(INDEX('[9]329'!$F$3:$AI$3,MATCH(AP45*1000,'[9]329'!$F$4:$AI$4,1)),INDEX('[9]329'!$F$3:$AI$3,MATCH(AP44*1000,'[9]329'!$F$4:$AI$4,1))),
IF(AP36="BR-356",IFERROR(INDEX('[9]356'!$F$3:$AI$3,MATCH(AP45*1000,'[9]356'!$F$4:$AI$4,1)),INDEX('[9]356'!$F$3:$AI$3,MATCH(AP44*1000,'[9]356'!$F$4:$AI$4,1))),
IF(AP36="MG-262",IFERROR(INDEX('[9]262'!$F$3:$AI$3,MATCH(AP45*1000,'[9]262'!$F$4:$AI$4,-1)),INDEX('[9]262'!$F$3:$AI$3,MATCH(AP44*1000,'[9]262'!$F$4:$AI$4,-1))))))</f>
        <v>6</v>
      </c>
      <c r="AQ43" s="235">
        <f>IF(AQ36="MG-329",IFERROR(INDEX('[9]329'!$F$3:$AI$3,MATCH(AQ45*1000,'[9]329'!$F$4:$AI$4,1)),INDEX('[9]329'!$F$3:$AI$3,MATCH(AQ44*1000,'[9]329'!$F$4:$AI$4,1))),
IF(AQ36="BR-356",IFERROR(INDEX('[9]356'!$F$3:$AI$3,MATCH(AQ45*1000,'[9]356'!$F$4:$AI$4,1)),INDEX('[9]356'!$F$3:$AI$3,MATCH(AQ44*1000,'[9]356'!$F$4:$AI$4,1))),
IF(AQ36="MG-262",IFERROR(INDEX('[9]262'!$F$3:$AI$3,MATCH(AQ45*1000,'[9]262'!$F$4:$AI$4,-1)),INDEX('[9]262'!$F$3:$AI$3,MATCH(AQ44*1000,'[9]262'!$F$4:$AI$4,-1))))))</f>
        <v>6</v>
      </c>
      <c r="AR43" s="235">
        <f>IF(AR36="MG-329",IFERROR(INDEX('[9]329'!$F$3:$AI$3,MATCH(AR45*1000,'[9]329'!$F$4:$AI$4,1)),INDEX('[9]329'!$F$3:$AI$3,MATCH(AR44*1000,'[9]329'!$F$4:$AI$4,1))),
IF(AR36="BR-356",IFERROR(INDEX('[9]356'!$F$3:$AI$3,MATCH(AR45*1000,'[9]356'!$F$4:$AI$4,1)),INDEX('[9]356'!$F$3:$AI$3,MATCH(AR44*1000,'[9]356'!$F$4:$AI$4,1))),
IF(AR36="MG-262",IFERROR(INDEX('[9]262'!$F$3:$AI$3,MATCH(AR45*1000,'[9]262'!$F$4:$AI$4,-1)),INDEX('[9]262'!$F$3:$AI$3,MATCH(AR44*1000,'[9]262'!$F$4:$AI$4,-1))))))</f>
        <v>6</v>
      </c>
      <c r="AS43" s="235">
        <f>IF(AS36="MG-329",IFERROR(INDEX('[9]329'!$F$3:$AI$3,MATCH(AS45*1000,'[9]329'!$F$4:$AI$4,1)),INDEX('[9]329'!$F$3:$AI$3,MATCH(AS44*1000,'[9]329'!$F$4:$AI$4,1))),
IF(AS36="BR-356",IFERROR(INDEX('[9]356'!$F$3:$AI$3,MATCH(AS45*1000,'[9]356'!$F$4:$AI$4,1)),INDEX('[9]356'!$F$3:$AI$3,MATCH(AS44*1000,'[9]356'!$F$4:$AI$4,1))),
IF(AS36="MG-262",IFERROR(INDEX('[9]262'!$F$3:$AI$3,MATCH(AS45*1000,'[9]262'!$F$4:$AI$4,-1)),INDEX('[9]262'!$F$3:$AI$3,MATCH(AS44*1000,'[9]262'!$F$4:$AI$4,-1))))))</f>
        <v>6</v>
      </c>
      <c r="AT43" s="235">
        <f>IF(AT36="MG-329",IFERROR(INDEX('[9]329'!$F$3:$AI$3,MATCH(AT45*1000,'[9]329'!$F$4:$AI$4,1)),INDEX('[9]329'!$F$3:$AI$3,MATCH(AT44*1000,'[9]329'!$F$4:$AI$4,1))),
IF(AT36="BR-356",IFERROR(INDEX('[9]356'!$F$3:$AI$3,MATCH(AT45*1000,'[9]356'!$F$4:$AI$4,1)),INDEX('[9]356'!$F$3:$AI$3,MATCH(AT44*1000,'[9]356'!$F$4:$AI$4,1))),
IF(AT36="MG-262",IFERROR(INDEX('[9]262'!$F$3:$AI$3,MATCH(AT45*1000,'[9]262'!$F$4:$AI$4,-1)),INDEX('[9]262'!$F$3:$AI$3,MATCH(AT44*1000,'[9]262'!$F$4:$AI$4,-1))))))</f>
        <v>6</v>
      </c>
      <c r="AU43" s="235">
        <f>IF(AU36="MG-329",IFERROR(INDEX('[9]329'!$F$3:$AI$3,MATCH(AU45*1000,'[9]329'!$F$4:$AI$4,1)),INDEX('[9]329'!$F$3:$AI$3,MATCH(AU44*1000,'[9]329'!$F$4:$AI$4,1))),
IF(AU36="BR-356",IFERROR(INDEX('[9]356'!$F$3:$AI$3,MATCH(AU45*1000,'[9]356'!$F$4:$AI$4,1)),INDEX('[9]356'!$F$3:$AI$3,MATCH(AU44*1000,'[9]356'!$F$4:$AI$4,1))),
IF(AU36="MG-262",IFERROR(INDEX('[9]262'!$F$3:$AI$3,MATCH(AU45*1000,'[9]262'!$F$4:$AI$4,-1)),INDEX('[9]262'!$F$3:$AI$3,MATCH(AU44*1000,'[9]262'!$F$4:$AI$4,-1))))))</f>
        <v>5</v>
      </c>
      <c r="AV43" s="235">
        <f>IF(AV36="MG-329",IFERROR(INDEX('[9]329'!$F$3:$AI$3,MATCH(AV45*1000,'[9]329'!$F$4:$AI$4,1)),INDEX('[9]329'!$F$3:$AI$3,MATCH(AV44*1000,'[9]329'!$F$4:$AI$4,1))),
IF(AV36="BR-356",IFERROR(INDEX('[9]356'!$F$3:$AI$3,MATCH(AV45*1000,'[9]356'!$F$4:$AI$4,1)),INDEX('[9]356'!$F$3:$AI$3,MATCH(AV44*1000,'[9]356'!$F$4:$AI$4,1))),
IF(AV36="MG-262",IFERROR(INDEX('[9]262'!$F$3:$AI$3,MATCH(AV45*1000,'[9]262'!$F$4:$AI$4,-1)),INDEX('[9]262'!$F$3:$AI$3,MATCH(AV44*1000,'[9]262'!$F$4:$AI$4,-1))))))</f>
        <v>6</v>
      </c>
      <c r="AW43" s="235">
        <f>IF(AW36="MG-329",IFERROR(INDEX('[9]329'!$F$3:$AI$3,MATCH(AW45*1000,'[9]329'!$F$4:$AI$4,1)),INDEX('[9]329'!$F$3:$AI$3,MATCH(AW44*1000,'[9]329'!$F$4:$AI$4,1))),
IF(AW36="BR-356",IFERROR(INDEX('[9]356'!$F$3:$AI$3,MATCH(AW45*1000,'[9]356'!$F$4:$AI$4,1)),INDEX('[9]356'!$F$3:$AI$3,MATCH(AW44*1000,'[9]356'!$F$4:$AI$4,1))),
IF(AW36="MG-262",IFERROR(INDEX('[9]262'!$F$3:$AI$3,MATCH(AW45*1000,'[9]262'!$F$4:$AI$4,-1)),INDEX('[9]262'!$F$3:$AI$3,MATCH(AW44*1000,'[9]262'!$F$4:$AI$4,-1))))))</f>
        <v>5</v>
      </c>
      <c r="AX43" s="235">
        <f>IF(AX36="MG-329",IFERROR(INDEX('[9]329'!$F$3:$AI$3,MATCH(AX45*1000,'[9]329'!$F$4:$AI$4,1)),INDEX('[9]329'!$F$3:$AI$3,MATCH(AX44*1000,'[9]329'!$F$4:$AI$4,1))),
IF(AX36="BR-356",IFERROR(INDEX('[9]356'!$F$3:$AI$3,MATCH(AX45*1000,'[9]356'!$F$4:$AI$4,1)),INDEX('[9]356'!$F$3:$AI$3,MATCH(AX44*1000,'[9]356'!$F$4:$AI$4,1))),
IF(AX36="MG-262",IFERROR(INDEX('[9]262'!$F$3:$AI$3,MATCH(AX45*1000,'[9]262'!$F$4:$AI$4,-1)),INDEX('[9]262'!$F$3:$AI$3,MATCH(AX44*1000,'[9]262'!$F$4:$AI$4,-1))))))</f>
        <v>5</v>
      </c>
      <c r="AY43" s="235">
        <f>IF(AY36="MG-329",IFERROR(INDEX('[9]329'!$F$3:$AI$3,MATCH(AY45*1000,'[9]329'!$F$4:$AI$4,1)),INDEX('[9]329'!$F$3:$AI$3,MATCH(AY44*1000,'[9]329'!$F$4:$AI$4,1))),
IF(AY36="BR-356",IFERROR(INDEX('[9]356'!$F$3:$AI$3,MATCH(AY45*1000,'[9]356'!$F$4:$AI$4,1)),INDEX('[9]356'!$F$3:$AI$3,MATCH(AY44*1000,'[9]356'!$F$4:$AI$4,1))),
IF(AY36="MG-262",IFERROR(INDEX('[9]262'!$F$3:$AI$3,MATCH(AY45*1000,'[9]262'!$F$4:$AI$4,-1)),INDEX('[9]262'!$F$3:$AI$3,MATCH(AY44*1000,'[9]262'!$F$4:$AI$4,-1))))))</f>
        <v>4</v>
      </c>
      <c r="AZ43" s="235">
        <f>IF(AZ36="MG-329",IFERROR(INDEX('[9]329'!$F$3:$AI$3,MATCH(AZ45*1000,'[9]329'!$F$4:$AI$4,1)),INDEX('[9]329'!$F$3:$AI$3,MATCH(AZ44*1000,'[9]329'!$F$4:$AI$4,1))),
IF(AZ36="BR-356",IFERROR(INDEX('[9]356'!$F$3:$AI$3,MATCH(AZ45*1000,'[9]356'!$F$4:$AI$4,1)),INDEX('[9]356'!$F$3:$AI$3,MATCH(AZ44*1000,'[9]356'!$F$4:$AI$4,1))),
IF(AZ36="MG-262",IFERROR(INDEX('[9]262'!$F$3:$AI$3,MATCH(AZ45*1000,'[9]262'!$F$4:$AI$4,-1)),INDEX('[9]262'!$F$3:$AI$3,MATCH(AZ44*1000,'[9]262'!$F$4:$AI$4,-1))))))</f>
        <v>3</v>
      </c>
      <c r="BA43" s="235">
        <f>IF(BA36="MG-329",IFERROR(INDEX('[9]329'!$F$3:$AI$3,MATCH(BA45*1000,'[9]329'!$F$4:$AI$4,1)),INDEX('[9]329'!$F$3:$AI$3,MATCH(BA44*1000,'[9]329'!$F$4:$AI$4,1))),
IF(BA36="BR-356",IFERROR(INDEX('[9]356'!$F$3:$AI$3,MATCH(BA45*1000,'[9]356'!$F$4:$AI$4,1)),INDEX('[9]356'!$F$3:$AI$3,MATCH(BA44*1000,'[9]356'!$F$4:$AI$4,1))),
IF(BA36="MG-262",IFERROR(INDEX('[9]262'!$F$3:$AI$3,MATCH(BA45*1000,'[9]262'!$F$4:$AI$4,-1)),INDEX('[9]262'!$F$3:$AI$3,MATCH(BA44*1000,'[9]262'!$F$4:$AI$4,-1))))))</f>
        <v>3</v>
      </c>
      <c r="BB43" s="235">
        <f>IF(BB36="MG-329",IFERROR(INDEX('[9]329'!$F$3:$AI$3,MATCH(BB45*1000,'[9]329'!$F$4:$AI$4,1)),INDEX('[9]329'!$F$3:$AI$3,MATCH(BB44*1000,'[9]329'!$F$4:$AI$4,1))),
IF(BB36="BR-356",IFERROR(INDEX('[9]356'!$F$3:$AI$3,MATCH(BB45*1000,'[9]356'!$F$4:$AI$4,1)),INDEX('[9]356'!$F$3:$AI$3,MATCH(BB44*1000,'[9]356'!$F$4:$AI$4,1))),
IF(BB36="MG-262",IFERROR(INDEX('[9]262'!$F$3:$AI$3,MATCH(BB45*1000,'[9]262'!$F$4:$AI$4,-1)),INDEX('[9]262'!$F$3:$AI$3,MATCH(BB44*1000,'[9]262'!$F$4:$AI$4,-1))))))</f>
        <v>3</v>
      </c>
      <c r="BC43" s="235"/>
      <c r="BD43" s="235"/>
      <c r="BE43" s="235"/>
      <c r="BF43" s="65"/>
      <c r="BG43" s="65"/>
      <c r="BH43" s="66"/>
      <c r="BI43" s="387" t="s">
        <v>18</v>
      </c>
      <c r="BJ43" s="388"/>
      <c r="BK43" s="388"/>
      <c r="BL43" s="388"/>
      <c r="BM43" s="67" t="s">
        <v>1026</v>
      </c>
      <c r="BN43" s="67" t="s">
        <v>1027</v>
      </c>
      <c r="BO43" s="67" t="s">
        <v>1028</v>
      </c>
      <c r="BP43" s="67" t="s">
        <v>1029</v>
      </c>
      <c r="BQ43" s="67" t="s">
        <v>1030</v>
      </c>
      <c r="BR43" s="67" t="s">
        <v>1026</v>
      </c>
      <c r="BS43" s="67" t="s">
        <v>1027</v>
      </c>
      <c r="BT43" s="67" t="s">
        <v>1028</v>
      </c>
      <c r="BU43" s="67" t="s">
        <v>1029</v>
      </c>
      <c r="BV43" s="67" t="s">
        <v>1030</v>
      </c>
      <c r="BW43" s="67" t="s">
        <v>1026</v>
      </c>
      <c r="BX43" s="67" t="s">
        <v>1027</v>
      </c>
      <c r="BY43" s="67" t="s">
        <v>1028</v>
      </c>
      <c r="BZ43" s="67" t="s">
        <v>1029</v>
      </c>
      <c r="CA43" s="67" t="s">
        <v>1030</v>
      </c>
      <c r="CB43" s="67" t="s">
        <v>1026</v>
      </c>
      <c r="CC43" s="67" t="s">
        <v>1027</v>
      </c>
      <c r="CD43" s="67" t="s">
        <v>1028</v>
      </c>
      <c r="CE43" s="67" t="s">
        <v>1029</v>
      </c>
      <c r="CF43" s="67" t="s">
        <v>1030</v>
      </c>
      <c r="CG43" s="67" t="s">
        <v>1026</v>
      </c>
      <c r="CH43" s="67" t="s">
        <v>1027</v>
      </c>
      <c r="CI43" s="67" t="s">
        <v>1028</v>
      </c>
      <c r="CJ43" s="67" t="s">
        <v>1029</v>
      </c>
      <c r="CK43" s="67" t="s">
        <v>1030</v>
      </c>
      <c r="CL43" s="67"/>
      <c r="CM43" s="67"/>
      <c r="CN43" s="7"/>
      <c r="CO43" s="7"/>
      <c r="CP43" s="68"/>
      <c r="CQ43" s="68"/>
      <c r="CR43" s="68"/>
      <c r="CS43" s="68"/>
      <c r="CT43" s="336">
        <v>5</v>
      </c>
      <c r="CU43" s="336">
        <f>CT43+1</f>
        <v>6</v>
      </c>
      <c r="CV43" s="336">
        <f t="shared" ref="CV43:CW43" si="4">CU43+1</f>
        <v>7</v>
      </c>
      <c r="CW43" s="336">
        <f t="shared" si="4"/>
        <v>8</v>
      </c>
      <c r="CX43" s="336">
        <f t="shared" ref="CX43" si="5">CW43+1</f>
        <v>9</v>
      </c>
      <c r="CY43" s="336">
        <f t="shared" ref="CY43" si="6">CX43+1</f>
        <v>10</v>
      </c>
      <c r="CZ43" s="336">
        <f t="shared" ref="CZ43" si="7">CY43+1</f>
        <v>11</v>
      </c>
      <c r="DA43" s="336">
        <f t="shared" ref="DA43" si="8">CZ43+1</f>
        <v>12</v>
      </c>
      <c r="DB43" s="336">
        <f t="shared" ref="DB43" si="9">DA43+1</f>
        <v>13</v>
      </c>
      <c r="DC43" s="336">
        <f t="shared" ref="DC43" si="10">DB43+1</f>
        <v>14</v>
      </c>
      <c r="DD43" s="336">
        <f t="shared" ref="DD43" si="11">DC43+1</f>
        <v>15</v>
      </c>
      <c r="DE43" s="336">
        <f t="shared" ref="DE43" si="12">DD43+1</f>
        <v>16</v>
      </c>
      <c r="DF43" s="336">
        <f t="shared" ref="DF43" si="13">DE43+1</f>
        <v>17</v>
      </c>
      <c r="DG43" s="336">
        <f t="shared" ref="DG43" si="14">DF43+1</f>
        <v>18</v>
      </c>
      <c r="DH43" s="336">
        <f t="shared" ref="DH43" si="15">DG43+1</f>
        <v>19</v>
      </c>
      <c r="DI43" s="336">
        <f t="shared" ref="DI43" si="16">DH43+1</f>
        <v>20</v>
      </c>
      <c r="DJ43" s="336">
        <f t="shared" ref="DJ43" si="17">DI43+1</f>
        <v>21</v>
      </c>
      <c r="DK43" s="336">
        <f t="shared" ref="DK43" si="18">DJ43+1</f>
        <v>22</v>
      </c>
      <c r="DL43" s="336">
        <f t="shared" ref="DL43" si="19">DK43+1</f>
        <v>23</v>
      </c>
      <c r="DM43" s="336">
        <f t="shared" ref="DM43" si="20">DL43+1</f>
        <v>24</v>
      </c>
      <c r="DN43" s="336">
        <f t="shared" ref="DN43" si="21">DM43+1</f>
        <v>25</v>
      </c>
      <c r="DO43" s="336">
        <f t="shared" ref="DO43" si="22">DN43+1</f>
        <v>26</v>
      </c>
      <c r="DP43" s="336">
        <f t="shared" ref="DP43" si="23">DO43+1</f>
        <v>27</v>
      </c>
      <c r="DQ43" s="336">
        <f t="shared" ref="DQ43" si="24">DP43+1</f>
        <v>28</v>
      </c>
      <c r="DR43" s="336">
        <f t="shared" ref="DR43" si="25">DQ43+1</f>
        <v>29</v>
      </c>
      <c r="DS43" s="336">
        <f t="shared" ref="DS43:DT43" si="26">DR43+1</f>
        <v>30</v>
      </c>
      <c r="DT43" s="336">
        <f t="shared" si="26"/>
        <v>31</v>
      </c>
    </row>
    <row r="44" spans="1:124" ht="11.25" customHeight="1" x14ac:dyDescent="0.2">
      <c r="A44" s="7"/>
      <c r="B44" s="69" t="s">
        <v>19</v>
      </c>
      <c r="C44" s="69" t="s">
        <v>20</v>
      </c>
      <c r="D44" s="69" t="s">
        <v>21</v>
      </c>
      <c r="E44" s="70" t="s">
        <v>22</v>
      </c>
      <c r="F44" s="71">
        <v>575.20000000000005</v>
      </c>
      <c r="G44" s="71">
        <v>581.9</v>
      </c>
      <c r="H44" s="71">
        <v>587.70000000000005</v>
      </c>
      <c r="I44" s="71">
        <v>597.29999999999995</v>
      </c>
      <c r="J44" s="71">
        <v>604.29999999999995</v>
      </c>
      <c r="K44" s="71">
        <v>613.6</v>
      </c>
      <c r="L44" s="71">
        <v>619</v>
      </c>
      <c r="M44" s="71">
        <v>0</v>
      </c>
      <c r="N44" s="71">
        <v>6.6</v>
      </c>
      <c r="O44" s="71">
        <v>9</v>
      </c>
      <c r="P44" s="71">
        <v>12.7</v>
      </c>
      <c r="Q44" s="71">
        <v>13.1</v>
      </c>
      <c r="R44" s="71">
        <v>18.7</v>
      </c>
      <c r="S44" s="71">
        <v>22</v>
      </c>
      <c r="T44" s="71">
        <v>29.5</v>
      </c>
      <c r="U44" s="71">
        <v>35.5</v>
      </c>
      <c r="V44" s="71">
        <v>100</v>
      </c>
      <c r="W44" s="71">
        <v>111.6</v>
      </c>
      <c r="X44" s="71">
        <v>117.4</v>
      </c>
      <c r="Y44" s="71">
        <v>124.5</v>
      </c>
      <c r="Z44" s="71">
        <v>134.1</v>
      </c>
      <c r="AA44" s="71"/>
      <c r="AB44" s="71">
        <v>32.799999999999997</v>
      </c>
      <c r="AC44" s="71"/>
      <c r="AD44" s="71">
        <v>42.5</v>
      </c>
      <c r="AE44" s="71">
        <v>52.2</v>
      </c>
      <c r="AF44" s="71">
        <v>55.4</v>
      </c>
      <c r="AG44" s="71">
        <v>57.6</v>
      </c>
      <c r="AH44" s="71">
        <v>60.4</v>
      </c>
      <c r="AI44" s="71">
        <v>62.8</v>
      </c>
      <c r="AJ44" s="71">
        <v>65.8</v>
      </c>
      <c r="AK44" s="71">
        <v>68.099999999999994</v>
      </c>
      <c r="AL44" s="71">
        <v>71.8</v>
      </c>
      <c r="AM44" s="71">
        <v>75</v>
      </c>
      <c r="AN44" s="71">
        <v>78.7</v>
      </c>
      <c r="AO44" s="71">
        <v>83.5</v>
      </c>
      <c r="AP44" s="71">
        <v>89.4</v>
      </c>
      <c r="AQ44" s="71">
        <v>94</v>
      </c>
      <c r="AR44" s="71">
        <v>108.5</v>
      </c>
      <c r="AS44" s="71">
        <v>106</v>
      </c>
      <c r="AT44" s="71">
        <v>100.5</v>
      </c>
      <c r="AU44" s="71">
        <v>73</v>
      </c>
      <c r="AV44" s="71">
        <v>14.98</v>
      </c>
      <c r="AW44" s="71">
        <v>24.9</v>
      </c>
      <c r="AX44" s="71">
        <v>38</v>
      </c>
      <c r="AY44" s="71">
        <v>47.2</v>
      </c>
      <c r="AZ44" s="71">
        <v>58.4</v>
      </c>
      <c r="BA44" s="71">
        <v>66</v>
      </c>
      <c r="BB44" s="71">
        <v>72.3</v>
      </c>
      <c r="BC44" s="71"/>
      <c r="BD44" s="71"/>
      <c r="BE44" s="71"/>
      <c r="BF44" s="72"/>
      <c r="BG44" s="73"/>
      <c r="BH44" s="72"/>
      <c r="BI44" s="74" t="s">
        <v>19</v>
      </c>
      <c r="BJ44" s="74" t="s">
        <v>20</v>
      </c>
      <c r="BK44" s="74" t="s">
        <v>21</v>
      </c>
      <c r="BL44" s="74" t="s">
        <v>22</v>
      </c>
      <c r="BM44" s="75" t="s">
        <v>23</v>
      </c>
      <c r="BN44" s="67" t="s">
        <v>23</v>
      </c>
      <c r="BO44" s="67" t="s">
        <v>23</v>
      </c>
      <c r="BP44" s="67" t="s">
        <v>23</v>
      </c>
      <c r="BQ44" s="75" t="s">
        <v>23</v>
      </c>
      <c r="BR44" s="67" t="s">
        <v>23</v>
      </c>
      <c r="BS44" s="67" t="s">
        <v>23</v>
      </c>
      <c r="BT44" s="67" t="s">
        <v>23</v>
      </c>
      <c r="BU44" s="67" t="s">
        <v>23</v>
      </c>
      <c r="BV44" s="67" t="s">
        <v>23</v>
      </c>
      <c r="BW44" s="67" t="s">
        <v>23</v>
      </c>
      <c r="BX44" s="67" t="s">
        <v>23</v>
      </c>
      <c r="BY44" s="67" t="s">
        <v>23</v>
      </c>
      <c r="BZ44" s="67" t="s">
        <v>23</v>
      </c>
      <c r="CA44" s="67" t="s">
        <v>23</v>
      </c>
      <c r="CB44" s="67" t="s">
        <v>23</v>
      </c>
      <c r="CC44" s="67" t="s">
        <v>23</v>
      </c>
      <c r="CD44" s="67" t="s">
        <v>23</v>
      </c>
      <c r="CE44" s="67" t="s">
        <v>23</v>
      </c>
      <c r="CF44" s="67" t="s">
        <v>23</v>
      </c>
      <c r="CG44" s="67" t="s">
        <v>23</v>
      </c>
      <c r="CH44" s="67" t="s">
        <v>23</v>
      </c>
      <c r="CI44" s="67" t="s">
        <v>23</v>
      </c>
      <c r="CJ44" s="67" t="s">
        <v>23</v>
      </c>
      <c r="CK44" s="67" t="s">
        <v>23</v>
      </c>
      <c r="CL44" s="67"/>
      <c r="CM44" s="67"/>
      <c r="CP44" s="76"/>
      <c r="CQ44" s="77"/>
      <c r="CR44" s="78" t="s">
        <v>24</v>
      </c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9"/>
    </row>
    <row r="45" spans="1:124" ht="11.25" customHeight="1" x14ac:dyDescent="0.2">
      <c r="A45" s="7"/>
      <c r="B45" s="80"/>
      <c r="C45" s="80"/>
      <c r="D45" s="69"/>
      <c r="E45" s="70"/>
      <c r="F45" s="81">
        <v>576</v>
      </c>
      <c r="G45" s="81">
        <v>582.54999999999995</v>
      </c>
      <c r="H45" s="81">
        <v>588.29999999999995</v>
      </c>
      <c r="I45" s="81">
        <v>598</v>
      </c>
      <c r="J45" s="81">
        <v>605</v>
      </c>
      <c r="K45" s="81">
        <v>614.5</v>
      </c>
      <c r="L45" s="81">
        <v>619</v>
      </c>
      <c r="M45" s="81">
        <v>0</v>
      </c>
      <c r="N45" s="81">
        <v>7.3</v>
      </c>
      <c r="O45" s="81">
        <v>9.5</v>
      </c>
      <c r="P45" s="81">
        <v>12.7</v>
      </c>
      <c r="Q45" s="81">
        <v>13.1</v>
      </c>
      <c r="R45" s="81">
        <v>18.7</v>
      </c>
      <c r="S45" s="81">
        <v>22</v>
      </c>
      <c r="T45" s="81">
        <v>29.5</v>
      </c>
      <c r="U45" s="81">
        <v>35.5</v>
      </c>
      <c r="V45" s="81">
        <v>100</v>
      </c>
      <c r="W45" s="81">
        <v>112.3</v>
      </c>
      <c r="X45" s="81">
        <v>118</v>
      </c>
      <c r="Y45" s="81">
        <v>125</v>
      </c>
      <c r="Z45" s="81">
        <v>134.9</v>
      </c>
      <c r="AA45" s="81"/>
      <c r="AB45" s="81">
        <f>AB44+AB46</f>
        <v>33.5</v>
      </c>
      <c r="AC45" s="81"/>
      <c r="AD45" s="81">
        <v>43</v>
      </c>
      <c r="AE45" s="81">
        <v>52.6</v>
      </c>
      <c r="AF45" s="81">
        <v>56.3</v>
      </c>
      <c r="AG45" s="81">
        <v>58.4</v>
      </c>
      <c r="AH45" s="81">
        <v>61</v>
      </c>
      <c r="AI45" s="81">
        <v>63.3</v>
      </c>
      <c r="AJ45" s="81">
        <v>66.3</v>
      </c>
      <c r="AK45" s="81">
        <v>69.099999999999994</v>
      </c>
      <c r="AL45" s="81">
        <v>72.400000000000006</v>
      </c>
      <c r="AM45" s="81">
        <v>75.599999999999994</v>
      </c>
      <c r="AN45" s="81">
        <v>79.400000000000006</v>
      </c>
      <c r="AO45" s="81">
        <v>84</v>
      </c>
      <c r="AP45" s="81">
        <v>90</v>
      </c>
      <c r="AQ45" s="81">
        <v>94.6</v>
      </c>
      <c r="AR45" s="81">
        <v>109</v>
      </c>
      <c r="AS45" s="81">
        <v>106.5</v>
      </c>
      <c r="AT45" s="81">
        <v>101</v>
      </c>
      <c r="AU45" s="81">
        <v>73.5</v>
      </c>
      <c r="AV45" s="81">
        <v>15.2</v>
      </c>
      <c r="AW45" s="81">
        <v>25.5</v>
      </c>
      <c r="AX45" s="81">
        <v>38.6</v>
      </c>
      <c r="AY45" s="81">
        <v>47.9</v>
      </c>
      <c r="AZ45" s="81">
        <v>59</v>
      </c>
      <c r="BA45" s="81">
        <v>66.599999999999994</v>
      </c>
      <c r="BB45" s="81">
        <v>73.099999999999994</v>
      </c>
      <c r="BC45" s="81"/>
      <c r="BD45" s="81"/>
      <c r="BE45" s="81"/>
      <c r="BF45" s="72"/>
      <c r="BG45" s="82" t="s">
        <v>25</v>
      </c>
      <c r="BH45" s="72"/>
      <c r="BI45" s="83"/>
      <c r="BJ45" s="83"/>
      <c r="BK45" s="84"/>
      <c r="BL45" s="83"/>
      <c r="BM45" s="336">
        <v>5</v>
      </c>
      <c r="BN45" s="336">
        <f>BM45+1</f>
        <v>6</v>
      </c>
      <c r="BO45" s="336">
        <f t="shared" ref="BO45:CM45" si="27">BN45+1</f>
        <v>7</v>
      </c>
      <c r="BP45" s="336">
        <f t="shared" si="27"/>
        <v>8</v>
      </c>
      <c r="BQ45" s="336">
        <f t="shared" si="27"/>
        <v>9</v>
      </c>
      <c r="BR45" s="336">
        <f t="shared" si="27"/>
        <v>10</v>
      </c>
      <c r="BS45" s="336">
        <f t="shared" si="27"/>
        <v>11</v>
      </c>
      <c r="BT45" s="336">
        <f t="shared" si="27"/>
        <v>12</v>
      </c>
      <c r="BU45" s="336">
        <f t="shared" si="27"/>
        <v>13</v>
      </c>
      <c r="BV45" s="336">
        <f t="shared" si="27"/>
        <v>14</v>
      </c>
      <c r="BW45" s="336">
        <f t="shared" si="27"/>
        <v>15</v>
      </c>
      <c r="BX45" s="336">
        <f t="shared" si="27"/>
        <v>16</v>
      </c>
      <c r="BY45" s="336">
        <f t="shared" si="27"/>
        <v>17</v>
      </c>
      <c r="BZ45" s="336">
        <f t="shared" si="27"/>
        <v>18</v>
      </c>
      <c r="CA45" s="336">
        <f t="shared" si="27"/>
        <v>19</v>
      </c>
      <c r="CB45" s="336">
        <f t="shared" si="27"/>
        <v>20</v>
      </c>
      <c r="CC45" s="336">
        <f t="shared" si="27"/>
        <v>21</v>
      </c>
      <c r="CD45" s="336">
        <f t="shared" si="27"/>
        <v>22</v>
      </c>
      <c r="CE45" s="336">
        <f t="shared" si="27"/>
        <v>23</v>
      </c>
      <c r="CF45" s="336">
        <f t="shared" si="27"/>
        <v>24</v>
      </c>
      <c r="CG45" s="336">
        <f t="shared" si="27"/>
        <v>25</v>
      </c>
      <c r="CH45" s="336">
        <f t="shared" si="27"/>
        <v>26</v>
      </c>
      <c r="CI45" s="336">
        <f t="shared" si="27"/>
        <v>27</v>
      </c>
      <c r="CJ45" s="336">
        <f t="shared" si="27"/>
        <v>28</v>
      </c>
      <c r="CK45" s="336">
        <f t="shared" si="27"/>
        <v>29</v>
      </c>
      <c r="CL45" s="336">
        <f t="shared" si="27"/>
        <v>30</v>
      </c>
      <c r="CM45" s="336">
        <f t="shared" si="27"/>
        <v>31</v>
      </c>
      <c r="CT45" s="12" t="s">
        <v>12</v>
      </c>
      <c r="CU45" s="12" t="s">
        <v>12</v>
      </c>
      <c r="CV45" s="12" t="s">
        <v>12</v>
      </c>
      <c r="CW45" s="12" t="s">
        <v>12</v>
      </c>
      <c r="CX45" s="12" t="s">
        <v>12</v>
      </c>
      <c r="CY45" s="12" t="s">
        <v>404</v>
      </c>
      <c r="CZ45" s="12" t="s">
        <v>404</v>
      </c>
      <c r="DA45" s="12" t="s">
        <v>404</v>
      </c>
      <c r="DB45" s="12" t="s">
        <v>404</v>
      </c>
      <c r="DC45" s="12" t="s">
        <v>404</v>
      </c>
      <c r="DD45" s="12" t="s">
        <v>425</v>
      </c>
      <c r="DE45" s="12" t="s">
        <v>425</v>
      </c>
      <c r="DF45" s="12" t="s">
        <v>425</v>
      </c>
      <c r="DG45" s="12" t="s">
        <v>425</v>
      </c>
      <c r="DH45" s="12" t="s">
        <v>425</v>
      </c>
      <c r="DI45" s="12" t="s">
        <v>403</v>
      </c>
      <c r="DJ45" s="12" t="s">
        <v>403</v>
      </c>
      <c r="DK45" s="12" t="s">
        <v>403</v>
      </c>
      <c r="DL45" s="12" t="s">
        <v>403</v>
      </c>
      <c r="DM45" s="12" t="s">
        <v>403</v>
      </c>
      <c r="DN45" s="12" t="s">
        <v>414</v>
      </c>
      <c r="DO45" s="12" t="s">
        <v>414</v>
      </c>
      <c r="DP45" s="12" t="s">
        <v>414</v>
      </c>
      <c r="DQ45" s="12" t="s">
        <v>414</v>
      </c>
      <c r="DR45" s="12" t="s">
        <v>414</v>
      </c>
      <c r="DS45" s="12"/>
      <c r="DT45" s="22"/>
    </row>
    <row r="46" spans="1:124" ht="20.100000000000001" customHeight="1" x14ac:dyDescent="0.2">
      <c r="A46" s="6"/>
      <c r="B46" s="86"/>
      <c r="C46" s="86"/>
      <c r="D46" s="86"/>
      <c r="E46" s="87"/>
      <c r="F46" s="88">
        <f>F45-F44</f>
        <v>0.79999999999995453</v>
      </c>
      <c r="G46" s="88">
        <f t="shared" ref="G46:V46" si="28">G45-G44</f>
        <v>0.64999999999997726</v>
      </c>
      <c r="H46" s="88">
        <f t="shared" si="28"/>
        <v>0.59999999999990905</v>
      </c>
      <c r="I46" s="88">
        <f t="shared" si="28"/>
        <v>0.70000000000004547</v>
      </c>
      <c r="J46" s="88">
        <f t="shared" si="28"/>
        <v>0.70000000000004547</v>
      </c>
      <c r="K46" s="88">
        <f t="shared" ref="K46:L46" si="29">K45-K44</f>
        <v>0.89999999999997726</v>
      </c>
      <c r="L46" s="88">
        <f t="shared" si="29"/>
        <v>0</v>
      </c>
      <c r="M46" s="88">
        <f t="shared" si="28"/>
        <v>0</v>
      </c>
      <c r="N46" s="88">
        <f t="shared" si="28"/>
        <v>0.70000000000000018</v>
      </c>
      <c r="O46" s="88">
        <f t="shared" si="28"/>
        <v>0.5</v>
      </c>
      <c r="P46" s="88">
        <f t="shared" si="28"/>
        <v>0</v>
      </c>
      <c r="Q46" s="88">
        <f t="shared" si="28"/>
        <v>0</v>
      </c>
      <c r="R46" s="88">
        <f t="shared" ref="R46:U46" si="30">R45-R44</f>
        <v>0</v>
      </c>
      <c r="S46" s="88">
        <f t="shared" si="30"/>
        <v>0</v>
      </c>
      <c r="T46" s="88">
        <f t="shared" si="30"/>
        <v>0</v>
      </c>
      <c r="U46" s="88">
        <f t="shared" si="30"/>
        <v>0</v>
      </c>
      <c r="V46" s="88">
        <f t="shared" si="28"/>
        <v>0</v>
      </c>
      <c r="W46" s="88">
        <f t="shared" ref="W46:Y46" si="31">W45-W44</f>
        <v>0.70000000000000284</v>
      </c>
      <c r="X46" s="88">
        <f t="shared" si="31"/>
        <v>0.59999999999999432</v>
      </c>
      <c r="Y46" s="88">
        <f t="shared" si="31"/>
        <v>0.5</v>
      </c>
      <c r="Z46" s="88">
        <f t="shared" ref="Z46" si="32">Z45-Z44</f>
        <v>0.80000000000001137</v>
      </c>
      <c r="AA46" s="88"/>
      <c r="AB46" s="88">
        <v>0.7</v>
      </c>
      <c r="AC46" s="88"/>
      <c r="AD46" s="88">
        <f>AD45-AD44</f>
        <v>0.5</v>
      </c>
      <c r="AE46" s="88">
        <f t="shared" ref="AE46:AV46" si="33">AE45-AE44</f>
        <v>0.39999999999999858</v>
      </c>
      <c r="AF46" s="88">
        <f t="shared" si="33"/>
        <v>0.89999999999999858</v>
      </c>
      <c r="AG46" s="88">
        <f t="shared" si="33"/>
        <v>0.79999999999999716</v>
      </c>
      <c r="AH46" s="88">
        <f t="shared" si="33"/>
        <v>0.60000000000000142</v>
      </c>
      <c r="AI46" s="88">
        <f t="shared" si="33"/>
        <v>0.5</v>
      </c>
      <c r="AJ46" s="88">
        <f t="shared" ref="AJ46:AT46" si="34">AJ45-AJ44</f>
        <v>0.5</v>
      </c>
      <c r="AK46" s="88">
        <f t="shared" si="34"/>
        <v>1</v>
      </c>
      <c r="AL46" s="88">
        <f t="shared" si="34"/>
        <v>0.60000000000000853</v>
      </c>
      <c r="AM46" s="88">
        <f t="shared" si="34"/>
        <v>0.59999999999999432</v>
      </c>
      <c r="AN46" s="88">
        <f t="shared" si="34"/>
        <v>0.70000000000000284</v>
      </c>
      <c r="AO46" s="88">
        <f t="shared" si="34"/>
        <v>0.5</v>
      </c>
      <c r="AP46" s="88">
        <f t="shared" si="34"/>
        <v>0.59999999999999432</v>
      </c>
      <c r="AQ46" s="88">
        <f t="shared" si="34"/>
        <v>0.59999999999999432</v>
      </c>
      <c r="AR46" s="88">
        <f t="shared" si="34"/>
        <v>0.5</v>
      </c>
      <c r="AS46" s="88">
        <f t="shared" si="34"/>
        <v>0.5</v>
      </c>
      <c r="AT46" s="88">
        <f t="shared" si="34"/>
        <v>0.5</v>
      </c>
      <c r="AU46" s="88">
        <f t="shared" ref="AU46" si="35">AU45-AU44</f>
        <v>0.5</v>
      </c>
      <c r="AV46" s="88">
        <f t="shared" si="33"/>
        <v>0.21999999999999886</v>
      </c>
      <c r="AW46" s="88">
        <f>AW45-AW44</f>
        <v>0.60000000000000142</v>
      </c>
      <c r="AX46" s="88">
        <f t="shared" ref="AX46:AZ46" si="36">AX45-AX44</f>
        <v>0.60000000000000142</v>
      </c>
      <c r="AY46" s="88">
        <f t="shared" si="36"/>
        <v>0.69999999999999574</v>
      </c>
      <c r="AZ46" s="88">
        <f t="shared" si="36"/>
        <v>0.60000000000000142</v>
      </c>
      <c r="BA46" s="88">
        <f t="shared" ref="BA46:BB46" si="37">BA45-BA44</f>
        <v>0.59999999999999432</v>
      </c>
      <c r="BB46" s="88">
        <f t="shared" si="37"/>
        <v>0.79999999999999716</v>
      </c>
      <c r="BC46" s="88"/>
      <c r="BD46" s="88"/>
      <c r="BE46" s="88"/>
      <c r="BF46" s="89"/>
      <c r="BG46" s="73"/>
      <c r="BH46" s="89"/>
      <c r="BI46" s="90">
        <v>1</v>
      </c>
      <c r="BJ46" s="90"/>
      <c r="BK46" s="91" t="s">
        <v>26</v>
      </c>
      <c r="BL46" s="90"/>
      <c r="BM46" s="92"/>
      <c r="BN46" s="92"/>
      <c r="BO46" s="92"/>
      <c r="BP46" s="92"/>
      <c r="BQ46" s="92"/>
      <c r="BR46" s="92"/>
      <c r="BS46" s="92"/>
      <c r="BT46" s="92"/>
      <c r="BU46" s="92"/>
      <c r="BV46" s="92"/>
      <c r="BW46" s="92"/>
      <c r="BX46" s="92"/>
      <c r="BY46" s="92"/>
      <c r="BZ46" s="92"/>
      <c r="CA46" s="92"/>
      <c r="CB46" s="92"/>
      <c r="CC46" s="92"/>
      <c r="CD46" s="92"/>
      <c r="CE46" s="92"/>
      <c r="CF46" s="92"/>
      <c r="CG46" s="92"/>
      <c r="CH46" s="92"/>
      <c r="CI46" s="92"/>
      <c r="CJ46" s="92"/>
      <c r="CK46" s="92"/>
      <c r="CL46" s="92"/>
      <c r="CM46" s="92"/>
      <c r="CN46" s="22"/>
      <c r="CO46" s="22"/>
      <c r="CP46" s="90">
        <v>1</v>
      </c>
      <c r="CQ46" s="90"/>
      <c r="CR46" s="93" t="s">
        <v>26</v>
      </c>
      <c r="CS46" s="92"/>
      <c r="CT46" s="91" t="s">
        <v>1026</v>
      </c>
      <c r="CU46" s="91" t="s">
        <v>1027</v>
      </c>
      <c r="CV46" s="91" t="s">
        <v>1028</v>
      </c>
      <c r="CW46" s="91" t="s">
        <v>1029</v>
      </c>
      <c r="CX46" s="91" t="s">
        <v>1030</v>
      </c>
      <c r="CY46" s="91" t="s">
        <v>1026</v>
      </c>
      <c r="CZ46" s="91" t="s">
        <v>1027</v>
      </c>
      <c r="DA46" s="91" t="s">
        <v>1028</v>
      </c>
      <c r="DB46" s="91" t="s">
        <v>1029</v>
      </c>
      <c r="DC46" s="91" t="s">
        <v>1030</v>
      </c>
      <c r="DD46" s="91" t="s">
        <v>1026</v>
      </c>
      <c r="DE46" s="91" t="s">
        <v>1027</v>
      </c>
      <c r="DF46" s="91" t="s">
        <v>1028</v>
      </c>
      <c r="DG46" s="91" t="s">
        <v>1029</v>
      </c>
      <c r="DH46" s="91" t="s">
        <v>1030</v>
      </c>
      <c r="DI46" s="91" t="s">
        <v>1026</v>
      </c>
      <c r="DJ46" s="91" t="s">
        <v>1027</v>
      </c>
      <c r="DK46" s="91" t="s">
        <v>1028</v>
      </c>
      <c r="DL46" s="91" t="s">
        <v>1029</v>
      </c>
      <c r="DM46" s="91" t="s">
        <v>1030</v>
      </c>
      <c r="DN46" s="91" t="s">
        <v>1026</v>
      </c>
      <c r="DO46" s="91" t="s">
        <v>1027</v>
      </c>
      <c r="DP46" s="91" t="s">
        <v>1028</v>
      </c>
      <c r="DQ46" s="91" t="s">
        <v>1029</v>
      </c>
      <c r="DR46" s="91" t="s">
        <v>1030</v>
      </c>
      <c r="DS46" s="91"/>
      <c r="DT46" s="91"/>
    </row>
    <row r="47" spans="1:124" ht="20.100000000000001" customHeight="1" x14ac:dyDescent="0.2">
      <c r="A47" s="7"/>
      <c r="B47" s="7"/>
      <c r="C47" s="7"/>
      <c r="D47" s="94"/>
      <c r="E47" s="7"/>
      <c r="F47" s="336" cm="1">
        <f t="array" ref="F47">SUM(IF(($BM$43:$CK$43=F37)*($BM$42:$CK$42=F36),$BM$45:$CK$45))</f>
        <v>5</v>
      </c>
      <c r="G47" s="336" cm="1">
        <f t="array" ref="G47">SUM(IF(($BM$43:$CK$43=G37)*($BM$42:$CK$42=G36),$BM$45:$CK$45))</f>
        <v>5</v>
      </c>
      <c r="H47" s="336" cm="1">
        <f t="array" ref="H47">SUM(IF(($BM$43:$CK$43=H37)*($BM$42:$CK$42=H36),$BM$45:$CK$45))</f>
        <v>5</v>
      </c>
      <c r="I47" s="336" cm="1">
        <f t="array" ref="I47">SUM(IF(($BM$43:$CK$43=I37)*($BM$42:$CK$42=I36),$BM$45:$CK$45))</f>
        <v>5</v>
      </c>
      <c r="J47" s="336" cm="1">
        <f t="array" ref="J47">SUM(IF(($BM$43:$CK$43=J37)*($BM$42:$CK$42=J36),$BM$45:$CK$45))</f>
        <v>5</v>
      </c>
      <c r="K47" s="336" cm="1">
        <f t="array" ref="K47">SUM(IF(($BM$43:$CK$43=K37)*($BM$42:$CK$42=K36),$BM$45:$CK$45))</f>
        <v>5</v>
      </c>
      <c r="L47" s="336" cm="1">
        <f t="array" ref="L47">SUM(IF(($BM$43:$CK$43=L37)*($BM$42:$CK$42=L36),$BM$45:$CK$45))</f>
        <v>5</v>
      </c>
      <c r="M47" s="336" cm="1">
        <f t="array" ref="M47">SUM(IF(($BM$43:$CK$43=M37)*($BM$42:$CK$42=M36),$BM$45:$CK$45))</f>
        <v>13</v>
      </c>
      <c r="N47" s="336" cm="1">
        <f t="array" ref="N47">SUM(IF(($BM$43:$CK$43=N37)*($BM$42:$CK$42=N36),$BM$45:$CK$45))</f>
        <v>12</v>
      </c>
      <c r="O47" s="336" cm="1">
        <f t="array" ref="O47">SUM(IF(($BM$43:$CK$43=O37)*($BM$42:$CK$42=O36),$BM$45:$CK$45))</f>
        <v>12</v>
      </c>
      <c r="P47" s="336" cm="1">
        <f t="array" ref="P47">SUM(IF(($BM$43:$CK$43=P37)*($BM$42:$CK$42=P36),$BM$45:$CK$45))</f>
        <v>12</v>
      </c>
      <c r="Q47" s="336" cm="1">
        <f t="array" ref="Q47">SUM(IF(($BM$43:$CK$43=Q37)*($BM$42:$CK$42=Q36),$BM$45:$CK$45))</f>
        <v>12</v>
      </c>
      <c r="R47" s="336" cm="1">
        <f t="array" ref="R47">SUM(IF(($BM$43:$CK$43=R37)*($BM$42:$CK$42=R36),$BM$45:$CK$45))</f>
        <v>12</v>
      </c>
      <c r="S47" s="336" cm="1">
        <f t="array" ref="S47">SUM(IF(($BM$43:$CK$43=S37)*($BM$42:$CK$42=S36),$BM$45:$CK$45))</f>
        <v>12</v>
      </c>
      <c r="T47" s="336" cm="1">
        <f t="array" ref="T47">SUM(IF(($BM$43:$CK$43=T37)*($BM$42:$CK$42=T36),$BM$45:$CK$45))</f>
        <v>12</v>
      </c>
      <c r="U47" s="336" cm="1">
        <f t="array" ref="U47">SUM(IF(($BM$43:$CK$43=U37)*($BM$42:$CK$42=U36),$BM$45:$CK$45))</f>
        <v>12</v>
      </c>
      <c r="V47" s="336" cm="1">
        <f t="array" ref="V47">SUM(IF(($BM$43:$CK$43=V37)*($BM$42:$CK$42=V36),$BM$45:$CK$45))</f>
        <v>15</v>
      </c>
      <c r="W47" s="336" cm="1">
        <f t="array" ref="W47">SUM(IF(($BM$43:$CK$43=W37)*($BM$42:$CK$42=W36),$BM$45:$CK$45))</f>
        <v>15</v>
      </c>
      <c r="X47" s="336" cm="1">
        <f t="array" ref="X47">SUM(IF(($BM$43:$CK$43=X37)*($BM$42:$CK$42=X36),$BM$45:$CK$45))</f>
        <v>15</v>
      </c>
      <c r="Y47" s="336" cm="1">
        <f t="array" ref="Y47">SUM(IF(($BM$43:$CK$43=Y37)*($BM$42:$CK$42=Y36),$BM$45:$CK$45))</f>
        <v>15</v>
      </c>
      <c r="Z47" s="336" cm="1">
        <f t="array" ref="Z47">SUM(IF(($BM$43:$CK$43=Z37)*($BM$42:$CK$42=Z36),$BM$45:$CK$45))</f>
        <v>15</v>
      </c>
      <c r="AA47" s="336"/>
      <c r="AB47" s="336" cm="1">
        <f t="array" ref="AB47">SUM(IF(($BM$43:$CK$43=AB37)*($BM$42:$CK$42=AB36),$BM$45:$CK$45))</f>
        <v>21</v>
      </c>
      <c r="AC47" s="336"/>
      <c r="AD47" s="336" cm="1">
        <f t="array" ref="AD47">SUM(IF(($BM$43:$CK$43=AD37)*($BM$42:$CK$42=AD36),$BM$45:$CK$45))</f>
        <v>21</v>
      </c>
      <c r="AE47" s="336" cm="1">
        <f t="array" ref="AE47">SUM(IF(($BM$43:$CK$43=AE37)*($BM$42:$CK$42=AE36),$BM$45:$CK$45))</f>
        <v>21</v>
      </c>
      <c r="AF47" s="336" cm="1">
        <f t="array" ref="AF47">SUM(IF(($BM$43:$CK$43=AF37)*($BM$42:$CK$42=AF36),$BM$45:$CK$45))</f>
        <v>21</v>
      </c>
      <c r="AG47" s="336" cm="1">
        <f t="array" ref="AG47">SUM(IF(($BM$43:$CK$43=AG37)*($BM$42:$CK$42=AG36),$BM$45:$CK$45))</f>
        <v>21</v>
      </c>
      <c r="AH47" s="336" cm="1">
        <f t="array" ref="AH47">SUM(IF(($BM$43:$CK$43=AH37)*($BM$42:$CK$42=AH36),$BM$45:$CK$45))</f>
        <v>21</v>
      </c>
      <c r="AI47" s="336" cm="1">
        <f t="array" ref="AI47">SUM(IF(($BM$43:$CK$43=AI37)*($BM$42:$CK$42=AI36),$BM$45:$CK$45))</f>
        <v>21</v>
      </c>
      <c r="AJ47" s="336" cm="1">
        <f t="array" ref="AJ47">SUM(IF(($BM$43:$CK$43=AJ37)*($BM$42:$CK$42=AJ36),$BM$45:$CK$45))</f>
        <v>21</v>
      </c>
      <c r="AK47" s="336" cm="1">
        <f t="array" ref="AK47">SUM(IF(($BM$43:$CK$43=AK37)*($BM$42:$CK$42=AK36),$BM$45:$CK$45))</f>
        <v>21</v>
      </c>
      <c r="AL47" s="336" cm="1">
        <f t="array" ref="AL47">SUM(IF(($BM$43:$CK$43=AL37)*($BM$42:$CK$42=AL36),$BM$45:$CK$45))</f>
        <v>21</v>
      </c>
      <c r="AM47" s="336" cm="1">
        <f t="array" ref="AM47">SUM(IF(($BM$43:$CK$43=AM37)*($BM$42:$CK$42=AM36),$BM$45:$CK$45))</f>
        <v>21</v>
      </c>
      <c r="AN47" s="336" cm="1">
        <f t="array" ref="AN47">SUM(IF(($BM$43:$CK$43=AN37)*($BM$42:$CK$42=AN36),$BM$45:$CK$45))</f>
        <v>21</v>
      </c>
      <c r="AO47" s="336" cm="1">
        <f t="array" ref="AO47">SUM(IF(($BM$43:$CK$43=AO37)*($BM$42:$CK$42=AO36),$BM$45:$CK$45))</f>
        <v>21</v>
      </c>
      <c r="AP47" s="336" cm="1">
        <f t="array" ref="AP47">SUM(IF(($BM$43:$CK$43=AP37)*($BM$42:$CK$42=AP36),$BM$45:$CK$45))</f>
        <v>21</v>
      </c>
      <c r="AQ47" s="336" cm="1">
        <f t="array" ref="AQ47">SUM(IF(($BM$43:$CK$43=AQ37)*($BM$42:$CK$42=AQ36),$BM$45:$CK$45))</f>
        <v>21</v>
      </c>
      <c r="AR47" s="336" cm="1">
        <f t="array" ref="AR47">SUM(IF(($BM$43:$CK$43=AR37)*($BM$42:$CK$42=AR36),$BM$45:$CK$45))</f>
        <v>20</v>
      </c>
      <c r="AS47" s="336" cm="1">
        <f t="array" ref="AS47">SUM(IF(($BM$43:$CK$43=AS37)*($BM$42:$CK$42=AS36),$BM$45:$CK$45))</f>
        <v>21</v>
      </c>
      <c r="AT47" s="336" cm="1">
        <f t="array" ref="AT47">SUM(IF(($BM$43:$CK$43=AT37)*($BM$42:$CK$42=AT36),$BM$45:$CK$45))</f>
        <v>21</v>
      </c>
      <c r="AU47" s="336" cm="1">
        <f t="array" ref="AU47">SUM(IF(($BM$43:$CK$43=AU37)*($BM$42:$CK$42=AU36),$BM$45:$CK$45))</f>
        <v>21</v>
      </c>
      <c r="AV47" s="336" cm="1">
        <f t="array" ref="AV47">SUM(IF(($BM$43:$CK$43=AV37)*($BM$42:$CK$42=AV36),$BM$45:$CK$45))</f>
        <v>25</v>
      </c>
      <c r="AW47" s="336" cm="1">
        <f t="array" ref="AW47">SUM(IF(($BM$43:$CK$43=AW37)*($BM$42:$CK$42=AW36),$BM$45:$CK$45))</f>
        <v>25</v>
      </c>
      <c r="AX47" s="336" cm="1">
        <f t="array" ref="AX47">SUM(IF(($BM$43:$CK$43=AX37)*($BM$42:$CK$42=AX36),$BM$45:$CK$45))</f>
        <v>25</v>
      </c>
      <c r="AY47" s="336" cm="1">
        <f t="array" ref="AY47">SUM(IF(($BM$43:$CK$43=AY37)*($BM$42:$CK$42=AY36),$BM$45:$CK$45))</f>
        <v>25</v>
      </c>
      <c r="AZ47" s="336" cm="1">
        <f t="array" ref="AZ47">SUM(IF(($BM$43:$CK$43=AZ37)*($BM$42:$CK$42=AZ36),$BM$45:$CK$45))</f>
        <v>25</v>
      </c>
      <c r="BA47" s="336" cm="1">
        <f t="array" ref="BA47">SUM(IF(($BM$43:$CK$43=BA37)*($BM$42:$CK$42=BA36),$BM$45:$CK$45))</f>
        <v>25</v>
      </c>
      <c r="BB47" s="336" cm="1">
        <f t="array" ref="BB47">SUM(IF(($BM$43:$CK$43=BB37)*($BM$42:$CK$42=BB36),$BM$45:$CK$45))</f>
        <v>26</v>
      </c>
      <c r="BC47" s="336"/>
      <c r="BD47" s="336"/>
      <c r="BE47" s="336">
        <f t="shared" ref="BE47" si="38">BC47+1</f>
        <v>1</v>
      </c>
      <c r="BF47" s="95"/>
      <c r="BH47" s="7"/>
      <c r="BI47" s="83" t="s">
        <v>27</v>
      </c>
      <c r="BJ47" s="83" t="str">
        <f ca="1">INDEX(INDIRECT("memória_cálculo"),MATCH(BI47,INDIRECT("indice_cáculo"),0),2)</f>
        <v>ED-50702</v>
      </c>
      <c r="BK47" s="84" t="str">
        <f ca="1">INDEX(INDIRECT("memória_cálculo"),MATCH(BI47,INDIRECT("indice_cáculo"),0),3)</f>
        <v>desmatamento, destocamento e limpeza, inclusive transporte até cinquenta (50) metros</v>
      </c>
      <c r="BL47" s="83" t="str">
        <f ca="1">INDEX(INDIRECT("memória_cálculo"),MATCH(BI47,INDIRECT("indice_cáculo"),0),4)</f>
        <v>m2</v>
      </c>
      <c r="BM47" s="96" cm="1">
        <f t="array" aca="1" ref="BM47" ca="1">INDEX(INDIRECT("memória_cálculo"),MATCH($BI47,INDIRECT("indice_cáculo"),0),BM$45)</f>
        <v>41659.023000000001</v>
      </c>
      <c r="BN47" s="96" cm="1">
        <f t="array" aca="1" ref="BN47" ca="1">INDEX(INDIRECT("memória_cálculo"),MATCH($BI47,INDIRECT("indice_cáculo"),0),BN$45)</f>
        <v>34397.466</v>
      </c>
      <c r="BO47" s="96" cm="1">
        <f t="array" aca="1" ref="BO47" ca="1">INDEX(INDIRECT("memória_cálculo"),MATCH($BI47,INDIRECT("indice_cáculo"),0),BO$45)</f>
        <v>4381.3</v>
      </c>
      <c r="BP47" s="96" cm="1">
        <f t="array" aca="1" ref="BP47" ca="1">INDEX(INDIRECT("memória_cálculo"),MATCH($BI47,INDIRECT("indice_cáculo"),0),BP$45)</f>
        <v>24105.493000000002</v>
      </c>
      <c r="BQ47" s="96" cm="1">
        <f t="array" aca="1" ref="BQ47" ca="1">INDEX(INDIRECT("memória_cálculo"),MATCH($BI47,INDIRECT("indice_cáculo"),0),BQ$45)</f>
        <v>29045.998000000003</v>
      </c>
      <c r="BR47" s="96" cm="1">
        <f t="array" aca="1" ref="BR47" ca="1">INDEX(INDIRECT("memória_cálculo"),MATCH($BI47,INDIRECT("indice_cáculo"),0),BR$45)</f>
        <v>41659.023000000001</v>
      </c>
      <c r="BS47" s="96" cm="1">
        <f t="array" aca="1" ref="BS47" ca="1">INDEX(INDIRECT("memória_cálculo"),MATCH($BI47,INDIRECT("indice_cáculo"),0),BS$45)</f>
        <v>34397.466</v>
      </c>
      <c r="BT47" s="96" cm="1">
        <f t="array" aca="1" ref="BT47" ca="1">INDEX(INDIRECT("memória_cálculo"),MATCH($BI47,INDIRECT("indice_cáculo"),0),BT$45)</f>
        <v>4381.3</v>
      </c>
      <c r="BU47" s="96" cm="1">
        <f t="array" aca="1" ref="BU47" ca="1">INDEX(INDIRECT("memória_cálculo"),MATCH($BI47,INDIRECT("indice_cáculo"),0),BU$45)</f>
        <v>24105.493000000002</v>
      </c>
      <c r="BV47" s="96" cm="1">
        <f t="array" aca="1" ref="BV47" ca="1">INDEX(INDIRECT("memória_cálculo"),MATCH($BI47,INDIRECT("indice_cáculo"),0),BV$45)</f>
        <v>29045.998000000003</v>
      </c>
      <c r="BW47" s="96" cm="1">
        <f t="array" aca="1" ref="BW47" ca="1">INDEX(INDIRECT("memória_cálculo"),MATCH($BI47,INDIRECT("indice_cáculo"),0),BW$45)</f>
        <v>41659.023000000001</v>
      </c>
      <c r="BX47" s="96" cm="1">
        <f t="array" aca="1" ref="BX47" ca="1">INDEX(INDIRECT("memória_cálculo"),MATCH($BI47,INDIRECT("indice_cáculo"),0),BX$45)</f>
        <v>34397.466</v>
      </c>
      <c r="BY47" s="96" cm="1">
        <f t="array" aca="1" ref="BY47" ca="1">INDEX(INDIRECT("memória_cálculo"),MATCH($BI47,INDIRECT("indice_cáculo"),0),BY$45)</f>
        <v>4381.3</v>
      </c>
      <c r="BZ47" s="96" cm="1">
        <f t="array" aca="1" ref="BZ47" ca="1">INDEX(INDIRECT("memória_cálculo"),MATCH($BI47,INDIRECT("indice_cáculo"),0),BZ$45)</f>
        <v>24105.493000000002</v>
      </c>
      <c r="CA47" s="96" cm="1">
        <f t="array" aca="1" ref="CA47" ca="1">INDEX(INDIRECT("memória_cálculo"),MATCH($BI47,INDIRECT("indice_cáculo"),0),CA$45)</f>
        <v>29045.998000000003</v>
      </c>
      <c r="CB47" s="96" cm="1">
        <f t="array" aca="1" ref="CB47" ca="1">INDEX(INDIRECT("memória_cálculo"),MATCH($BI47,INDIRECT("indice_cáculo"),0),CB$45)</f>
        <v>41659.023000000001</v>
      </c>
      <c r="CC47" s="96" cm="1">
        <f t="array" aca="1" ref="CC47" ca="1">INDEX(INDIRECT("memória_cálculo"),MATCH($BI47,INDIRECT("indice_cáculo"),0),CC$45)</f>
        <v>34397.466</v>
      </c>
      <c r="CD47" s="96" cm="1">
        <f t="array" aca="1" ref="CD47" ca="1">INDEX(INDIRECT("memória_cálculo"),MATCH($BI47,INDIRECT("indice_cáculo"),0),CD$45)</f>
        <v>4381.3</v>
      </c>
      <c r="CE47" s="96" cm="1">
        <f t="array" aca="1" ref="CE47" ca="1">INDEX(INDIRECT("memória_cálculo"),MATCH($BI47,INDIRECT("indice_cáculo"),0),CE$45)</f>
        <v>24105.493000000002</v>
      </c>
      <c r="CF47" s="96" cm="1">
        <f t="array" aca="1" ref="CF47" ca="1">INDEX(INDIRECT("memória_cálculo"),MATCH($BI47,INDIRECT("indice_cáculo"),0),CF$45)</f>
        <v>29045.998000000003</v>
      </c>
      <c r="CG47" s="96" cm="1">
        <f t="array" aca="1" ref="CG47" ca="1">INDEX(INDIRECT("memória_cálculo"),MATCH($BI47,INDIRECT("indice_cáculo"),0),CG$45)</f>
        <v>41659.023000000001</v>
      </c>
      <c r="CH47" s="96" cm="1">
        <f t="array" aca="1" ref="CH47" ca="1">INDEX(INDIRECT("memória_cálculo"),MATCH($BI47,INDIRECT("indice_cáculo"),0),CH$45)</f>
        <v>34397.466</v>
      </c>
      <c r="CI47" s="96" cm="1">
        <f t="array" aca="1" ref="CI47" ca="1">INDEX(INDIRECT("memória_cálculo"),MATCH($BI47,INDIRECT("indice_cáculo"),0),CI$45)</f>
        <v>4381.3</v>
      </c>
      <c r="CJ47" s="96" cm="1">
        <f t="array" aca="1" ref="CJ47" ca="1">INDEX(INDIRECT("memória_cálculo"),MATCH($BI47,INDIRECT("indice_cáculo"),0),CJ$45)</f>
        <v>24105.493000000002</v>
      </c>
      <c r="CK47" s="96" cm="1">
        <f t="array" aca="1" ref="CK47" ca="1">INDEX(INDIRECT("memória_cálculo"),MATCH($BI47,INDIRECT("indice_cáculo"),0),CK$45)</f>
        <v>29045.998000000003</v>
      </c>
      <c r="CL47" s="96" cm="1">
        <f t="array" aca="1" ref="CL47" ca="1">INDEX(INDIRECT("memória_cálculo"),MATCH($BI47,INDIRECT("indice_cáculo"),0),CL$45)</f>
        <v>0</v>
      </c>
      <c r="CM47" s="96"/>
      <c r="CN47" s="7"/>
      <c r="CO47" s="7"/>
      <c r="CP47" s="97"/>
      <c r="CQ47" s="7"/>
      <c r="CR47" s="7"/>
      <c r="CS47" s="276"/>
      <c r="CT47" s="276">
        <v>0</v>
      </c>
      <c r="CU47" s="276">
        <v>0</v>
      </c>
      <c r="CV47" s="276">
        <v>0</v>
      </c>
      <c r="CW47" s="276">
        <v>0</v>
      </c>
      <c r="CX47" s="276">
        <v>0</v>
      </c>
      <c r="CY47" s="276">
        <v>0</v>
      </c>
      <c r="CZ47" s="276">
        <v>0</v>
      </c>
      <c r="DA47" s="276">
        <v>0</v>
      </c>
      <c r="DB47" s="276">
        <v>0</v>
      </c>
      <c r="DC47" s="276">
        <v>0</v>
      </c>
      <c r="DD47" s="276">
        <v>0</v>
      </c>
      <c r="DE47" s="276">
        <v>0</v>
      </c>
      <c r="DF47" s="276">
        <v>0</v>
      </c>
      <c r="DG47" s="276">
        <v>0</v>
      </c>
      <c r="DH47" s="276">
        <v>0</v>
      </c>
      <c r="DI47" s="276">
        <v>0</v>
      </c>
      <c r="DJ47" s="276">
        <v>0</v>
      </c>
      <c r="DK47" s="276">
        <v>0</v>
      </c>
      <c r="DL47" s="276">
        <v>0</v>
      </c>
      <c r="DM47" s="276">
        <v>0</v>
      </c>
      <c r="DN47" s="276">
        <v>0</v>
      </c>
      <c r="DO47" s="276">
        <v>0</v>
      </c>
      <c r="DP47" s="276">
        <v>0</v>
      </c>
      <c r="DQ47" s="276">
        <v>0</v>
      </c>
      <c r="DR47" s="276">
        <v>0</v>
      </c>
      <c r="DS47" s="276"/>
      <c r="DT47" s="276"/>
    </row>
    <row r="48" spans="1:124" ht="20.100000000000001" customHeight="1" x14ac:dyDescent="0.2">
      <c r="A48" s="7"/>
      <c r="B48" s="99"/>
      <c r="C48" s="99"/>
      <c r="D48" s="99"/>
      <c r="E48" s="100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95"/>
      <c r="BG48" s="90"/>
      <c r="BH48" s="7"/>
      <c r="BI48" s="83" t="s">
        <v>28</v>
      </c>
      <c r="BJ48" s="83" t="str">
        <f ca="1">INDEX(INDIRECT("memória_cálculo"),MATCH($BI48,INDIRECT("indice_cáculo"),0),2)</f>
        <v>ED-51132</v>
      </c>
      <c r="BK48" s="84" t="str">
        <f ca="1">INDEX(INDIRECT("memória_cálculo"),MATCH($BI48,INDIRECT("indice_cáculo"),0),3)</f>
        <v>carga mecânica de material de qualquer natureza sobre caminhão, exclusive transporte</v>
      </c>
      <c r="BL48" s="83" t="str">
        <f t="shared" ref="BL48:BL52" ca="1" si="39">INDEX(INDIRECT("memória_cálculo"),MATCH($BI48,INDIRECT("indice_cáculo"),0),4)</f>
        <v>m3</v>
      </c>
      <c r="BM48" s="96" cm="1">
        <f t="array" aca="1" ref="BM48" ca="1">INDEX(INDIRECT("memória_cálculo"),MATCH($BI48,INDIRECT("indice_cáculo"),0),BM$45)</f>
        <v>8331.8046000000013</v>
      </c>
      <c r="BN48" s="96" cm="1">
        <f t="array" aca="1" ref="BN48" ca="1">INDEX(INDIRECT("memória_cálculo"),MATCH($BI48,INDIRECT("indice_cáculo"),0),BN$45)</f>
        <v>6879.4932000000008</v>
      </c>
      <c r="BO48" s="96" cm="1">
        <f t="array" aca="1" ref="BO48" ca="1">INDEX(INDIRECT("memória_cálculo"),MATCH($BI48,INDIRECT("indice_cáculo"),0),BO$45)</f>
        <v>876.2600000000001</v>
      </c>
      <c r="BP48" s="96" cm="1">
        <f t="array" aca="1" ref="BP48" ca="1">INDEX(INDIRECT("memória_cálculo"),MATCH($BI48,INDIRECT("indice_cáculo"),0),BP$45)</f>
        <v>4821.0986000000003</v>
      </c>
      <c r="BQ48" s="96" cm="1">
        <f t="array" aca="1" ref="BQ48" ca="1">INDEX(INDIRECT("memória_cálculo"),MATCH($BI48,INDIRECT("indice_cáculo"),0),BQ$45)</f>
        <v>5809.1996000000008</v>
      </c>
      <c r="BR48" s="96" cm="1">
        <f t="array" aca="1" ref="BR48" ca="1">INDEX(INDIRECT("memória_cálculo"),MATCH($BI48,INDIRECT("indice_cáculo"),0),BR$45)</f>
        <v>8331.8046000000013</v>
      </c>
      <c r="BS48" s="96" cm="1">
        <f t="array" aca="1" ref="BS48" ca="1">INDEX(INDIRECT("memória_cálculo"),MATCH($BI48,INDIRECT("indice_cáculo"),0),BS$45)</f>
        <v>6879.4932000000008</v>
      </c>
      <c r="BT48" s="96" cm="1">
        <f t="array" aca="1" ref="BT48" ca="1">INDEX(INDIRECT("memória_cálculo"),MATCH($BI48,INDIRECT("indice_cáculo"),0),BT$45)</f>
        <v>876.2600000000001</v>
      </c>
      <c r="BU48" s="96" cm="1">
        <f t="array" aca="1" ref="BU48" ca="1">INDEX(INDIRECT("memória_cálculo"),MATCH($BI48,INDIRECT("indice_cáculo"),0),BU$45)</f>
        <v>4821.0986000000003</v>
      </c>
      <c r="BV48" s="96" cm="1">
        <f t="array" aca="1" ref="BV48" ca="1">INDEX(INDIRECT("memória_cálculo"),MATCH($BI48,INDIRECT("indice_cáculo"),0),BV$45)</f>
        <v>5809.1996000000008</v>
      </c>
      <c r="BW48" s="96" cm="1">
        <f t="array" aca="1" ref="BW48" ca="1">INDEX(INDIRECT("memória_cálculo"),MATCH($BI48,INDIRECT("indice_cáculo"),0),BW$45)</f>
        <v>8331.8046000000013</v>
      </c>
      <c r="BX48" s="96" cm="1">
        <f t="array" aca="1" ref="BX48" ca="1">INDEX(INDIRECT("memória_cálculo"),MATCH($BI48,INDIRECT("indice_cáculo"),0),BX$45)</f>
        <v>6879.4932000000008</v>
      </c>
      <c r="BY48" s="96" cm="1">
        <f t="array" aca="1" ref="BY48" ca="1">INDEX(INDIRECT("memória_cálculo"),MATCH($BI48,INDIRECT("indice_cáculo"),0),BY$45)</f>
        <v>876.2600000000001</v>
      </c>
      <c r="BZ48" s="96" cm="1">
        <f t="array" aca="1" ref="BZ48" ca="1">INDEX(INDIRECT("memória_cálculo"),MATCH($BI48,INDIRECT("indice_cáculo"),0),BZ$45)</f>
        <v>4821.0986000000003</v>
      </c>
      <c r="CA48" s="96" cm="1">
        <f t="array" aca="1" ref="CA48" ca="1">INDEX(INDIRECT("memória_cálculo"),MATCH($BI48,INDIRECT("indice_cáculo"),0),CA$45)</f>
        <v>5809.1996000000008</v>
      </c>
      <c r="CB48" s="96" cm="1">
        <f t="array" aca="1" ref="CB48" ca="1">INDEX(INDIRECT("memória_cálculo"),MATCH($BI48,INDIRECT("indice_cáculo"),0),CB$45)</f>
        <v>8331.8046000000013</v>
      </c>
      <c r="CC48" s="96" cm="1">
        <f t="array" aca="1" ref="CC48" ca="1">INDEX(INDIRECT("memória_cálculo"),MATCH($BI48,INDIRECT("indice_cáculo"),0),CC$45)</f>
        <v>6879.4932000000008</v>
      </c>
      <c r="CD48" s="96" cm="1">
        <f t="array" aca="1" ref="CD48" ca="1">INDEX(INDIRECT("memória_cálculo"),MATCH($BI48,INDIRECT("indice_cáculo"),0),CD$45)</f>
        <v>876.2600000000001</v>
      </c>
      <c r="CE48" s="96" cm="1">
        <f t="array" aca="1" ref="CE48" ca="1">INDEX(INDIRECT("memória_cálculo"),MATCH($BI48,INDIRECT("indice_cáculo"),0),CE$45)</f>
        <v>4821.0986000000003</v>
      </c>
      <c r="CF48" s="96" cm="1">
        <f t="array" aca="1" ref="CF48" ca="1">INDEX(INDIRECT("memória_cálculo"),MATCH($BI48,INDIRECT("indice_cáculo"),0),CF$45)</f>
        <v>5809.1996000000008</v>
      </c>
      <c r="CG48" s="96" cm="1">
        <f t="array" aca="1" ref="CG48" ca="1">INDEX(INDIRECT("memória_cálculo"),MATCH($BI48,INDIRECT("indice_cáculo"),0),CG$45)</f>
        <v>8331.8046000000013</v>
      </c>
      <c r="CH48" s="96" cm="1">
        <f t="array" aca="1" ref="CH48" ca="1">INDEX(INDIRECT("memória_cálculo"),MATCH($BI48,INDIRECT("indice_cáculo"),0),CH$45)</f>
        <v>6879.4932000000008</v>
      </c>
      <c r="CI48" s="96" cm="1">
        <f t="array" aca="1" ref="CI48" ca="1">INDEX(INDIRECT("memória_cálculo"),MATCH($BI48,INDIRECT("indice_cáculo"),0),CI$45)</f>
        <v>876.2600000000001</v>
      </c>
      <c r="CJ48" s="96" cm="1">
        <f t="array" aca="1" ref="CJ48" ca="1">INDEX(INDIRECT("memória_cálculo"),MATCH($BI48,INDIRECT("indice_cáculo"),0),CJ$45)</f>
        <v>4821.0986000000003</v>
      </c>
      <c r="CK48" s="96" cm="1">
        <f t="array" aca="1" ref="CK48" ca="1">INDEX(INDIRECT("memória_cálculo"),MATCH($BI48,INDIRECT("indice_cáculo"),0),CK$45)</f>
        <v>5809.1996000000008</v>
      </c>
      <c r="CL48" s="96" cm="1">
        <f t="array" aca="1" ref="CL48" ca="1">INDEX(INDIRECT("memória_cálculo"),MATCH($BI48,INDIRECT("indice_cáculo"),0),CL$45)</f>
        <v>0</v>
      </c>
      <c r="CM48" s="96"/>
      <c r="CN48" s="7"/>
      <c r="CO48" s="7"/>
      <c r="CP48" s="97"/>
      <c r="CQ48" s="7"/>
      <c r="CR48" s="7"/>
      <c r="CS48" s="276"/>
      <c r="CT48" s="276">
        <v>1000</v>
      </c>
      <c r="CU48" s="276">
        <v>1000</v>
      </c>
      <c r="CV48" s="276">
        <v>100</v>
      </c>
      <c r="CW48" s="276">
        <v>1000</v>
      </c>
      <c r="CX48" s="276">
        <v>1000</v>
      </c>
      <c r="CY48" s="276">
        <v>1000</v>
      </c>
      <c r="CZ48" s="276">
        <v>1000</v>
      </c>
      <c r="DA48" s="276">
        <v>100</v>
      </c>
      <c r="DB48" s="276">
        <v>1000</v>
      </c>
      <c r="DC48" s="276">
        <v>1000</v>
      </c>
      <c r="DD48" s="276">
        <v>1000</v>
      </c>
      <c r="DE48" s="276">
        <v>1000</v>
      </c>
      <c r="DF48" s="276">
        <v>100</v>
      </c>
      <c r="DG48" s="276">
        <v>1000</v>
      </c>
      <c r="DH48" s="276">
        <v>1000</v>
      </c>
      <c r="DI48" s="276">
        <v>1000</v>
      </c>
      <c r="DJ48" s="276">
        <v>1000</v>
      </c>
      <c r="DK48" s="276">
        <v>100</v>
      </c>
      <c r="DL48" s="276">
        <v>1000</v>
      </c>
      <c r="DM48" s="276">
        <v>1000</v>
      </c>
      <c r="DN48" s="276">
        <v>1000</v>
      </c>
      <c r="DO48" s="276">
        <v>1000</v>
      </c>
      <c r="DP48" s="276">
        <v>100</v>
      </c>
      <c r="DQ48" s="276">
        <v>1000</v>
      </c>
      <c r="DR48" s="276">
        <v>1000</v>
      </c>
      <c r="DS48" s="276"/>
      <c r="DT48" s="276"/>
    </row>
    <row r="49" spans="1:126" ht="20.100000000000001" customHeight="1" x14ac:dyDescent="0.2">
      <c r="A49" s="7"/>
      <c r="B49" s="104"/>
      <c r="C49" s="104"/>
      <c r="D49" s="105"/>
      <c r="E49" s="106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  <c r="AN49" s="107"/>
      <c r="AO49" s="107"/>
      <c r="AP49" s="107"/>
      <c r="AQ49" s="107"/>
      <c r="AR49" s="107"/>
      <c r="AS49" s="107"/>
      <c r="AT49" s="107"/>
      <c r="AU49" s="107"/>
      <c r="AV49" s="107"/>
      <c r="AW49" s="107"/>
      <c r="AX49" s="107"/>
      <c r="AY49" s="107"/>
      <c r="AZ49" s="107"/>
      <c r="BA49" s="107"/>
      <c r="BB49" s="107"/>
      <c r="BC49" s="107"/>
      <c r="BD49" s="107"/>
      <c r="BE49" s="107"/>
      <c r="BF49" s="95"/>
      <c r="BG49" s="85"/>
      <c r="BH49" s="7"/>
      <c r="BI49" s="83" t="s">
        <v>30</v>
      </c>
      <c r="BJ49" s="83" t="str">
        <f ca="1">INDEX(INDIRECT("memória_cálculo"),MATCH($BI49,INDIRECT("indice_cáculo"),0),2)</f>
        <v>RO-00881</v>
      </c>
      <c r="BK49" s="84" t="str">
        <f ca="1">INDEX(INDIRECT("memória_cálculo"),MATCH($BI49,INDIRECT("indice_cáculo"),0),3)</f>
        <v>Transporte com caminhão basculante de 6 m³ - rodovia pavimentada</v>
      </c>
      <c r="BL49" s="83" t="str">
        <f t="shared" ca="1" si="39"/>
        <v>txkm</v>
      </c>
      <c r="BM49" s="96" cm="1">
        <f t="array" aca="1" ref="BM49" ca="1">INDEX(INDIRECT("memória_cálculo"),MATCH($BI49,INDIRECT("indice_cáculo"),0),BM$45)</f>
        <v>133308.87360000002</v>
      </c>
      <c r="BN49" s="96" cm="1">
        <f t="array" aca="1" ref="BN49" ca="1">INDEX(INDIRECT("memória_cálculo"),MATCH($BI49,INDIRECT("indice_cáculo"),0),BN$45)</f>
        <v>110071.89120000001</v>
      </c>
      <c r="BO49" s="96" cm="1">
        <f t="array" aca="1" ref="BO49" ca="1">INDEX(INDIRECT("memória_cálculo"),MATCH($BI49,INDIRECT("indice_cáculo"),0),BO$45)</f>
        <v>14020.160000000002</v>
      </c>
      <c r="BP49" s="96" cm="1">
        <f t="array" aca="1" ref="BP49" ca="1">INDEX(INDIRECT("memória_cálculo"),MATCH($BI49,INDIRECT("indice_cáculo"),0),BP$45)</f>
        <v>77137.577600000004</v>
      </c>
      <c r="BQ49" s="96" cm="1">
        <f t="array" aca="1" ref="BQ49" ca="1">INDEX(INDIRECT("memória_cálculo"),MATCH($BI49,INDIRECT("indice_cáculo"),0),BQ$45)</f>
        <v>92947.193600000013</v>
      </c>
      <c r="BR49" s="96" cm="1">
        <f t="array" aca="1" ref="BR49" ca="1">INDEX(INDIRECT("memória_cálculo"),MATCH($BI49,INDIRECT("indice_cáculo"),0),BR$45)</f>
        <v>133308.87360000002</v>
      </c>
      <c r="BS49" s="96" cm="1">
        <f t="array" aca="1" ref="BS49" ca="1">INDEX(INDIRECT("memória_cálculo"),MATCH($BI49,INDIRECT("indice_cáculo"),0),BS$45)</f>
        <v>110071.89120000001</v>
      </c>
      <c r="BT49" s="96" cm="1">
        <f t="array" aca="1" ref="BT49" ca="1">INDEX(INDIRECT("memória_cálculo"),MATCH($BI49,INDIRECT("indice_cáculo"),0),BT$45)</f>
        <v>14020.160000000002</v>
      </c>
      <c r="BU49" s="96" cm="1">
        <f t="array" aca="1" ref="BU49" ca="1">INDEX(INDIRECT("memória_cálculo"),MATCH($BI49,INDIRECT("indice_cáculo"),0),BU$45)</f>
        <v>77137.577600000004</v>
      </c>
      <c r="BV49" s="96" cm="1">
        <f t="array" aca="1" ref="BV49" ca="1">INDEX(INDIRECT("memória_cálculo"),MATCH($BI49,INDIRECT("indice_cáculo"),0),BV$45)</f>
        <v>92947.193600000013</v>
      </c>
      <c r="BW49" s="96" cm="1">
        <f t="array" aca="1" ref="BW49" ca="1">INDEX(INDIRECT("memória_cálculo"),MATCH($BI49,INDIRECT("indice_cáculo"),0),BW$45)</f>
        <v>133308.87360000002</v>
      </c>
      <c r="BX49" s="96" cm="1">
        <f t="array" aca="1" ref="BX49" ca="1">INDEX(INDIRECT("memória_cálculo"),MATCH($BI49,INDIRECT("indice_cáculo"),0),BX$45)</f>
        <v>110071.89120000001</v>
      </c>
      <c r="BY49" s="96" cm="1">
        <f t="array" aca="1" ref="BY49" ca="1">INDEX(INDIRECT("memória_cálculo"),MATCH($BI49,INDIRECT("indice_cáculo"),0),BY$45)</f>
        <v>14020.160000000002</v>
      </c>
      <c r="BZ49" s="96" cm="1">
        <f t="array" aca="1" ref="BZ49" ca="1">INDEX(INDIRECT("memória_cálculo"),MATCH($BI49,INDIRECT("indice_cáculo"),0),BZ$45)</f>
        <v>77137.577600000004</v>
      </c>
      <c r="CA49" s="96" cm="1">
        <f t="array" aca="1" ref="CA49" ca="1">INDEX(INDIRECT("memória_cálculo"),MATCH($BI49,INDIRECT("indice_cáculo"),0),CA$45)</f>
        <v>92947.193600000013</v>
      </c>
      <c r="CB49" s="96" cm="1">
        <f t="array" aca="1" ref="CB49" ca="1">INDEX(INDIRECT("memória_cálculo"),MATCH($BI49,INDIRECT("indice_cáculo"),0),CB$45)</f>
        <v>133308.87360000002</v>
      </c>
      <c r="CC49" s="96" cm="1">
        <f t="array" aca="1" ref="CC49" ca="1">INDEX(INDIRECT("memória_cálculo"),MATCH($BI49,INDIRECT("indice_cáculo"),0),CC$45)</f>
        <v>110071.89120000001</v>
      </c>
      <c r="CD49" s="96" cm="1">
        <f t="array" aca="1" ref="CD49" ca="1">INDEX(INDIRECT("memória_cálculo"),MATCH($BI49,INDIRECT("indice_cáculo"),0),CD$45)</f>
        <v>14020.160000000002</v>
      </c>
      <c r="CE49" s="96" cm="1">
        <f t="array" aca="1" ref="CE49" ca="1">INDEX(INDIRECT("memória_cálculo"),MATCH($BI49,INDIRECT("indice_cáculo"),0),CE$45)</f>
        <v>77137.577600000004</v>
      </c>
      <c r="CF49" s="96" cm="1">
        <f t="array" aca="1" ref="CF49" ca="1">INDEX(INDIRECT("memória_cálculo"),MATCH($BI49,INDIRECT("indice_cáculo"),0),CF$45)</f>
        <v>92947.193600000013</v>
      </c>
      <c r="CG49" s="96" cm="1">
        <f t="array" aca="1" ref="CG49" ca="1">INDEX(INDIRECT("memória_cálculo"),MATCH($BI49,INDIRECT("indice_cáculo"),0),CG$45)</f>
        <v>133308.87360000002</v>
      </c>
      <c r="CH49" s="96" cm="1">
        <f t="array" aca="1" ref="CH49" ca="1">INDEX(INDIRECT("memória_cálculo"),MATCH($BI49,INDIRECT("indice_cáculo"),0),CH$45)</f>
        <v>110071.89120000001</v>
      </c>
      <c r="CI49" s="96" cm="1">
        <f t="array" aca="1" ref="CI49" ca="1">INDEX(INDIRECT("memória_cálculo"),MATCH($BI49,INDIRECT("indice_cáculo"),0),CI$45)</f>
        <v>14020.160000000002</v>
      </c>
      <c r="CJ49" s="96" cm="1">
        <f t="array" aca="1" ref="CJ49" ca="1">INDEX(INDIRECT("memória_cálculo"),MATCH($BI49,INDIRECT("indice_cáculo"),0),CJ$45)</f>
        <v>77137.577600000004</v>
      </c>
      <c r="CK49" s="96" cm="1">
        <f t="array" aca="1" ref="CK49" ca="1">INDEX(INDIRECT("memória_cálculo"),MATCH($BI49,INDIRECT("indice_cáculo"),0),CK$45)</f>
        <v>92947.193600000013</v>
      </c>
      <c r="CL49" s="96" cm="1">
        <f t="array" aca="1" ref="CL49" ca="1">INDEX(INDIRECT("memória_cálculo"),MATCH($BI49,INDIRECT("indice_cáculo"),0),CL$45)</f>
        <v>0</v>
      </c>
      <c r="CM49" s="96"/>
      <c r="CN49" s="7"/>
      <c r="CO49" s="7"/>
      <c r="CP49" s="83" t="s">
        <v>27</v>
      </c>
      <c r="CQ49" s="83" t="str">
        <f>INDEX([10]TPU!$A:$A,MATCH($DV49,[10]TPU!$P:$P,0))</f>
        <v>ED-50702</v>
      </c>
      <c r="CR49" s="366" t="str">
        <f>INDEX([10]TPU!$C:$C,MATCH($DV49,[10]TPU!$P:$P,0))</f>
        <v>desmatamento, destocamento e limpeza, inclusive transporte até cinquenta (50) metros</v>
      </c>
      <c r="CS49" s="83" t="str">
        <f>INDEX([10]TPU!$D:$D,MATCH($DV49,[10]TPU!$P:$P,0))</f>
        <v>m2</v>
      </c>
      <c r="CT49" s="103">
        <f>CT53</f>
        <v>41659.023000000001</v>
      </c>
      <c r="CU49" s="103">
        <f>CU53</f>
        <v>34397.466</v>
      </c>
      <c r="CV49" s="103">
        <f>CV53</f>
        <v>4381.3</v>
      </c>
      <c r="CW49" s="103">
        <f t="shared" ref="CW49:CX49" si="40">CW53</f>
        <v>24105.493000000002</v>
      </c>
      <c r="CX49" s="103">
        <f t="shared" si="40"/>
        <v>29045.998000000003</v>
      </c>
      <c r="CY49" s="103">
        <f>CY53</f>
        <v>41659.023000000001</v>
      </c>
      <c r="CZ49" s="103">
        <f>CZ53</f>
        <v>34397.466</v>
      </c>
      <c r="DA49" s="103">
        <f>DA53</f>
        <v>4381.3</v>
      </c>
      <c r="DB49" s="103">
        <f t="shared" ref="DB49:DC49" si="41">DB53</f>
        <v>24105.493000000002</v>
      </c>
      <c r="DC49" s="103">
        <f t="shared" si="41"/>
        <v>29045.998000000003</v>
      </c>
      <c r="DD49" s="103">
        <f>DD53</f>
        <v>41659.023000000001</v>
      </c>
      <c r="DE49" s="103">
        <f>DE53</f>
        <v>34397.466</v>
      </c>
      <c r="DF49" s="103">
        <f>DF53</f>
        <v>4381.3</v>
      </c>
      <c r="DG49" s="103">
        <f t="shared" ref="DG49:DH49" si="42">DG53</f>
        <v>24105.493000000002</v>
      </c>
      <c r="DH49" s="103">
        <f t="shared" si="42"/>
        <v>29045.998000000003</v>
      </c>
      <c r="DI49" s="103">
        <f>DI53</f>
        <v>41659.023000000001</v>
      </c>
      <c r="DJ49" s="103">
        <f>DJ53</f>
        <v>34397.466</v>
      </c>
      <c r="DK49" s="103">
        <f>DK53</f>
        <v>4381.3</v>
      </c>
      <c r="DL49" s="103">
        <f t="shared" ref="DL49:DM49" si="43">DL53</f>
        <v>24105.493000000002</v>
      </c>
      <c r="DM49" s="103">
        <f t="shared" si="43"/>
        <v>29045.998000000003</v>
      </c>
      <c r="DN49" s="103">
        <f>DN53</f>
        <v>41659.023000000001</v>
      </c>
      <c r="DO49" s="103">
        <f>DO53</f>
        <v>34397.466</v>
      </c>
      <c r="DP49" s="103">
        <f>DP53</f>
        <v>4381.3</v>
      </c>
      <c r="DQ49" s="103">
        <f t="shared" ref="DQ49:DR49" si="44">DQ53</f>
        <v>24105.493000000002</v>
      </c>
      <c r="DR49" s="103">
        <f t="shared" si="44"/>
        <v>29045.998000000003</v>
      </c>
      <c r="DS49" s="103">
        <f t="shared" ref="DS49" si="45">DS53</f>
        <v>0</v>
      </c>
      <c r="DT49" s="103">
        <f t="shared" ref="DT49" si="46">DT53</f>
        <v>0</v>
      </c>
      <c r="DV49" t="s">
        <v>29</v>
      </c>
    </row>
    <row r="50" spans="1:126" ht="20.100000000000001" customHeight="1" x14ac:dyDescent="0.2">
      <c r="A50" s="7"/>
      <c r="B50" s="104"/>
      <c r="C50" s="104"/>
      <c r="D50" s="105"/>
      <c r="E50" s="106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>
        <f>L47+1</f>
        <v>6</v>
      </c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7"/>
      <c r="BB50" s="107"/>
      <c r="BC50" s="107"/>
      <c r="BD50" s="107"/>
      <c r="BE50" s="107"/>
      <c r="BF50" s="95"/>
      <c r="BG50" s="112"/>
      <c r="BH50" s="7"/>
      <c r="BI50" s="83" t="s">
        <v>31</v>
      </c>
      <c r="BJ50" s="83">
        <f ca="1">INDEX(INDIRECT("memória_cálculo"),MATCH($BI50,INDIRECT("indice_cáculo"),0),2)</f>
        <v>4413942</v>
      </c>
      <c r="BK50" s="84" t="str">
        <f ca="1">INDEX(INDIRECT("memória_cálculo"),MATCH($BI50,INDIRECT("indice_cáculo"),0),3)</f>
        <v>Espalhamento de material em bota-fora</v>
      </c>
      <c r="BL50" s="83" t="str">
        <f t="shared" ca="1" si="39"/>
        <v>m³</v>
      </c>
      <c r="BM50" s="96" cm="1">
        <f t="array" aca="1" ref="BM50" ca="1">INDEX(INDIRECT("memória_cálculo"),MATCH($BI50,INDIRECT("indice_cáculo"),0),BM$45)</f>
        <v>8331.8046000000013</v>
      </c>
      <c r="BN50" s="96" cm="1">
        <f t="array" aca="1" ref="BN50" ca="1">INDEX(INDIRECT("memória_cálculo"),MATCH($BI50,INDIRECT("indice_cáculo"),0),BN$45)</f>
        <v>6879.4932000000008</v>
      </c>
      <c r="BO50" s="96" cm="1">
        <f t="array" aca="1" ref="BO50" ca="1">INDEX(INDIRECT("memória_cálculo"),MATCH($BI50,INDIRECT("indice_cáculo"),0),BO$45)</f>
        <v>876.2600000000001</v>
      </c>
      <c r="BP50" s="96" cm="1">
        <f t="array" aca="1" ref="BP50" ca="1">INDEX(INDIRECT("memória_cálculo"),MATCH($BI50,INDIRECT("indice_cáculo"),0),BP$45)</f>
        <v>4821.0986000000003</v>
      </c>
      <c r="BQ50" s="96" cm="1">
        <f t="array" aca="1" ref="BQ50" ca="1">INDEX(INDIRECT("memória_cálculo"),MATCH($BI50,INDIRECT("indice_cáculo"),0),BQ$45)</f>
        <v>5809.1996000000008</v>
      </c>
      <c r="BR50" s="96" cm="1">
        <f t="array" aca="1" ref="BR50" ca="1">INDEX(INDIRECT("memória_cálculo"),MATCH($BI50,INDIRECT("indice_cáculo"),0),BR$45)</f>
        <v>8331.8046000000013</v>
      </c>
      <c r="BS50" s="96" cm="1">
        <f t="array" aca="1" ref="BS50" ca="1">INDEX(INDIRECT("memória_cálculo"),MATCH($BI50,INDIRECT("indice_cáculo"),0),BS$45)</f>
        <v>6879.4932000000008</v>
      </c>
      <c r="BT50" s="96" cm="1">
        <f t="array" aca="1" ref="BT50" ca="1">INDEX(INDIRECT("memória_cálculo"),MATCH($BI50,INDIRECT("indice_cáculo"),0),BT$45)</f>
        <v>876.2600000000001</v>
      </c>
      <c r="BU50" s="96" cm="1">
        <f t="array" aca="1" ref="BU50" ca="1">INDEX(INDIRECT("memória_cálculo"),MATCH($BI50,INDIRECT("indice_cáculo"),0),BU$45)</f>
        <v>4821.0986000000003</v>
      </c>
      <c r="BV50" s="96" cm="1">
        <f t="array" aca="1" ref="BV50" ca="1">INDEX(INDIRECT("memória_cálculo"),MATCH($BI50,INDIRECT("indice_cáculo"),0),BV$45)</f>
        <v>5809.1996000000008</v>
      </c>
      <c r="BW50" s="96" cm="1">
        <f t="array" aca="1" ref="BW50" ca="1">INDEX(INDIRECT("memória_cálculo"),MATCH($BI50,INDIRECT("indice_cáculo"),0),BW$45)</f>
        <v>8331.8046000000013</v>
      </c>
      <c r="BX50" s="96" cm="1">
        <f t="array" aca="1" ref="BX50" ca="1">INDEX(INDIRECT("memória_cálculo"),MATCH($BI50,INDIRECT("indice_cáculo"),0),BX$45)</f>
        <v>6879.4932000000008</v>
      </c>
      <c r="BY50" s="96" cm="1">
        <f t="array" aca="1" ref="BY50" ca="1">INDEX(INDIRECT("memória_cálculo"),MATCH($BI50,INDIRECT("indice_cáculo"),0),BY$45)</f>
        <v>876.2600000000001</v>
      </c>
      <c r="BZ50" s="96" cm="1">
        <f t="array" aca="1" ref="BZ50" ca="1">INDEX(INDIRECT("memória_cálculo"),MATCH($BI50,INDIRECT("indice_cáculo"),0),BZ$45)</f>
        <v>4821.0986000000003</v>
      </c>
      <c r="CA50" s="96" cm="1">
        <f t="array" aca="1" ref="CA50" ca="1">INDEX(INDIRECT("memória_cálculo"),MATCH($BI50,INDIRECT("indice_cáculo"),0),CA$45)</f>
        <v>5809.1996000000008</v>
      </c>
      <c r="CB50" s="96" cm="1">
        <f t="array" aca="1" ref="CB50" ca="1">INDEX(INDIRECT("memória_cálculo"),MATCH($BI50,INDIRECT("indice_cáculo"),0),CB$45)</f>
        <v>8331.8046000000013</v>
      </c>
      <c r="CC50" s="96" cm="1">
        <f t="array" aca="1" ref="CC50" ca="1">INDEX(INDIRECT("memória_cálculo"),MATCH($BI50,INDIRECT("indice_cáculo"),0),CC$45)</f>
        <v>6879.4932000000008</v>
      </c>
      <c r="CD50" s="96" cm="1">
        <f t="array" aca="1" ref="CD50" ca="1">INDEX(INDIRECT("memória_cálculo"),MATCH($BI50,INDIRECT("indice_cáculo"),0),CD$45)</f>
        <v>876.2600000000001</v>
      </c>
      <c r="CE50" s="96" cm="1">
        <f t="array" aca="1" ref="CE50" ca="1">INDEX(INDIRECT("memória_cálculo"),MATCH($BI50,INDIRECT("indice_cáculo"),0),CE$45)</f>
        <v>4821.0986000000003</v>
      </c>
      <c r="CF50" s="96" cm="1">
        <f t="array" aca="1" ref="CF50" ca="1">INDEX(INDIRECT("memória_cálculo"),MATCH($BI50,INDIRECT("indice_cáculo"),0),CF$45)</f>
        <v>5809.1996000000008</v>
      </c>
      <c r="CG50" s="96" cm="1">
        <f t="array" aca="1" ref="CG50" ca="1">INDEX(INDIRECT("memória_cálculo"),MATCH($BI50,INDIRECT("indice_cáculo"),0),CG$45)</f>
        <v>8331.8046000000013</v>
      </c>
      <c r="CH50" s="96" cm="1">
        <f t="array" aca="1" ref="CH50" ca="1">INDEX(INDIRECT("memória_cálculo"),MATCH($BI50,INDIRECT("indice_cáculo"),0),CH$45)</f>
        <v>6879.4932000000008</v>
      </c>
      <c r="CI50" s="96" cm="1">
        <f t="array" aca="1" ref="CI50" ca="1">INDEX(INDIRECT("memória_cálculo"),MATCH($BI50,INDIRECT("indice_cáculo"),0),CI$45)</f>
        <v>876.2600000000001</v>
      </c>
      <c r="CJ50" s="96" cm="1">
        <f t="array" aca="1" ref="CJ50" ca="1">INDEX(INDIRECT("memória_cálculo"),MATCH($BI50,INDIRECT("indice_cáculo"),0),CJ$45)</f>
        <v>4821.0986000000003</v>
      </c>
      <c r="CK50" s="96" cm="1">
        <f t="array" aca="1" ref="CK50" ca="1">INDEX(INDIRECT("memória_cálculo"),MATCH($BI50,INDIRECT("indice_cáculo"),0),CK$45)</f>
        <v>5809.1996000000008</v>
      </c>
      <c r="CL50" s="96" cm="1">
        <f t="array" aca="1" ref="CL50" ca="1">INDEX(INDIRECT("memória_cálculo"),MATCH($BI50,INDIRECT("indice_cáculo"),0),CL$45)</f>
        <v>0</v>
      </c>
      <c r="CM50" s="96"/>
      <c r="CN50" s="7"/>
      <c r="CO50" s="7"/>
      <c r="CP50" s="108"/>
      <c r="CS50" s="109"/>
      <c r="CT50" s="110"/>
      <c r="CU50" s="111"/>
      <c r="CV50" s="111"/>
      <c r="CW50" s="111"/>
      <c r="CX50" s="111"/>
      <c r="CY50" s="110"/>
      <c r="CZ50" s="111"/>
      <c r="DA50" s="111"/>
      <c r="DB50" s="111"/>
      <c r="DC50" s="111"/>
      <c r="DD50" s="110"/>
      <c r="DE50" s="111"/>
      <c r="DF50" s="111"/>
      <c r="DG50" s="111"/>
      <c r="DH50" s="111"/>
      <c r="DI50" s="111"/>
      <c r="DJ50" s="111"/>
      <c r="DK50" s="111"/>
      <c r="DL50" s="111"/>
      <c r="DM50" s="111"/>
      <c r="DN50" s="110"/>
      <c r="DO50" s="111"/>
      <c r="DP50" s="111"/>
      <c r="DQ50" s="111"/>
      <c r="DR50" s="111"/>
      <c r="DS50" s="111"/>
      <c r="DT50" s="111"/>
    </row>
    <row r="51" spans="1:126" ht="20.100000000000001" customHeight="1" x14ac:dyDescent="0.2">
      <c r="A51" s="7"/>
      <c r="B51" s="104"/>
      <c r="C51" s="104"/>
      <c r="D51" s="105"/>
      <c r="E51" s="106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  <c r="AJ51" s="107"/>
      <c r="AK51" s="107"/>
      <c r="AL51" s="107"/>
      <c r="AM51" s="107"/>
      <c r="AN51" s="107"/>
      <c r="AO51" s="107"/>
      <c r="AP51" s="107"/>
      <c r="AQ51" s="107"/>
      <c r="AR51" s="107"/>
      <c r="AS51" s="107"/>
      <c r="AT51" s="107"/>
      <c r="AU51" s="107"/>
      <c r="AV51" s="107"/>
      <c r="AW51" s="107"/>
      <c r="AX51" s="107"/>
      <c r="AY51" s="107"/>
      <c r="AZ51" s="107"/>
      <c r="BA51" s="107"/>
      <c r="BB51" s="107"/>
      <c r="BC51" s="107"/>
      <c r="BD51" s="107"/>
      <c r="BE51" s="107"/>
      <c r="BF51" s="95"/>
      <c r="BG51" s="85"/>
      <c r="BH51" s="7"/>
      <c r="BI51" s="83" t="s">
        <v>33</v>
      </c>
      <c r="BJ51" s="83" t="str">
        <f ca="1">INDEX(INDIRECT("memória_cálculo"),MATCH($BI51,INDIRECT("indice_cáculo"),0),2)</f>
        <v>ED-50697</v>
      </c>
      <c r="BK51" s="84" t="str">
        <f ca="1">INDEX(INDIRECT("memória_cálculo"),MATCH($BI51,INDIRECT("indice_cáculo"),0),3)</f>
        <v>corte de árvore com motosserra, diâmetro do tronco de quinze (15) centímetros até trinta (30) centímetros, exclusive destocamento e afastamento</v>
      </c>
      <c r="BL51" s="83" t="str">
        <f t="shared" ca="1" si="39"/>
        <v>un</v>
      </c>
      <c r="BM51" s="96" cm="1">
        <f t="array" aca="1" ref="BM51" ca="1">INDEX(INDIRECT("memória_cálculo"),MATCH($BI51,INDIRECT("indice_cáculo"),0),BM$45)</f>
        <v>100</v>
      </c>
      <c r="BN51" s="96" cm="1">
        <f t="array" aca="1" ref="BN51" ca="1">INDEX(INDIRECT("memória_cálculo"),MATCH($BI51,INDIRECT("indice_cáculo"),0),BN$45)</f>
        <v>100</v>
      </c>
      <c r="BO51" s="96" cm="1">
        <f t="array" aca="1" ref="BO51" ca="1">INDEX(INDIRECT("memória_cálculo"),MATCH($BI51,INDIRECT("indice_cáculo"),0),BO$45)</f>
        <v>4</v>
      </c>
      <c r="BP51" s="96" cm="1">
        <f t="array" aca="1" ref="BP51" ca="1">INDEX(INDIRECT("memória_cálculo"),MATCH($BI51,INDIRECT("indice_cáculo"),0),BP$45)</f>
        <v>100</v>
      </c>
      <c r="BQ51" s="96" cm="1">
        <f t="array" aca="1" ref="BQ51" ca="1">INDEX(INDIRECT("memória_cálculo"),MATCH($BI51,INDIRECT("indice_cáculo"),0),BQ$45)</f>
        <v>100</v>
      </c>
      <c r="BR51" s="96" cm="1">
        <f t="array" aca="1" ref="BR51" ca="1">INDEX(INDIRECT("memória_cálculo"),MATCH($BI51,INDIRECT("indice_cáculo"),0),BR$45)</f>
        <v>100</v>
      </c>
      <c r="BS51" s="96" cm="1">
        <f t="array" aca="1" ref="BS51" ca="1">INDEX(INDIRECT("memória_cálculo"),MATCH($BI51,INDIRECT("indice_cáculo"),0),BS$45)</f>
        <v>100</v>
      </c>
      <c r="BT51" s="96" cm="1">
        <f t="array" aca="1" ref="BT51" ca="1">INDEX(INDIRECT("memória_cálculo"),MATCH($BI51,INDIRECT("indice_cáculo"),0),BT$45)</f>
        <v>4</v>
      </c>
      <c r="BU51" s="96" cm="1">
        <f t="array" aca="1" ref="BU51" ca="1">INDEX(INDIRECT("memória_cálculo"),MATCH($BI51,INDIRECT("indice_cáculo"),0),BU$45)</f>
        <v>100</v>
      </c>
      <c r="BV51" s="96" cm="1">
        <f t="array" aca="1" ref="BV51" ca="1">INDEX(INDIRECT("memória_cálculo"),MATCH($BI51,INDIRECT("indice_cáculo"),0),BV$45)</f>
        <v>100</v>
      </c>
      <c r="BW51" s="96" cm="1">
        <f t="array" aca="1" ref="BW51" ca="1">INDEX(INDIRECT("memória_cálculo"),MATCH($BI51,INDIRECT("indice_cáculo"),0),BW$45)</f>
        <v>100</v>
      </c>
      <c r="BX51" s="96" cm="1">
        <f t="array" aca="1" ref="BX51" ca="1">INDEX(INDIRECT("memória_cálculo"),MATCH($BI51,INDIRECT("indice_cáculo"),0),BX$45)</f>
        <v>100</v>
      </c>
      <c r="BY51" s="96" cm="1">
        <f t="array" aca="1" ref="BY51" ca="1">INDEX(INDIRECT("memória_cálculo"),MATCH($BI51,INDIRECT("indice_cáculo"),0),BY$45)</f>
        <v>4</v>
      </c>
      <c r="BZ51" s="96" cm="1">
        <f t="array" aca="1" ref="BZ51" ca="1">INDEX(INDIRECT("memória_cálculo"),MATCH($BI51,INDIRECT("indice_cáculo"),0),BZ$45)</f>
        <v>100</v>
      </c>
      <c r="CA51" s="96" cm="1">
        <f t="array" aca="1" ref="CA51" ca="1">INDEX(INDIRECT("memória_cálculo"),MATCH($BI51,INDIRECT("indice_cáculo"),0),CA$45)</f>
        <v>100</v>
      </c>
      <c r="CB51" s="96" cm="1">
        <f t="array" aca="1" ref="CB51" ca="1">INDEX(INDIRECT("memória_cálculo"),MATCH($BI51,INDIRECT("indice_cáculo"),0),CB$45)</f>
        <v>100</v>
      </c>
      <c r="CC51" s="96" cm="1">
        <f t="array" aca="1" ref="CC51" ca="1">INDEX(INDIRECT("memória_cálculo"),MATCH($BI51,INDIRECT("indice_cáculo"),0),CC$45)</f>
        <v>100</v>
      </c>
      <c r="CD51" s="96" cm="1">
        <f t="array" aca="1" ref="CD51" ca="1">INDEX(INDIRECT("memória_cálculo"),MATCH($BI51,INDIRECT("indice_cáculo"),0),CD$45)</f>
        <v>4</v>
      </c>
      <c r="CE51" s="96" cm="1">
        <f t="array" aca="1" ref="CE51" ca="1">INDEX(INDIRECT("memória_cálculo"),MATCH($BI51,INDIRECT("indice_cáculo"),0),CE$45)</f>
        <v>100</v>
      </c>
      <c r="CF51" s="96" cm="1">
        <f t="array" aca="1" ref="CF51" ca="1">INDEX(INDIRECT("memória_cálculo"),MATCH($BI51,INDIRECT("indice_cáculo"),0),CF$45)</f>
        <v>100</v>
      </c>
      <c r="CG51" s="96" cm="1">
        <f t="array" aca="1" ref="CG51" ca="1">INDEX(INDIRECT("memória_cálculo"),MATCH($BI51,INDIRECT("indice_cáculo"),0),CG$45)</f>
        <v>100</v>
      </c>
      <c r="CH51" s="96" cm="1">
        <f t="array" aca="1" ref="CH51" ca="1">INDEX(INDIRECT("memória_cálculo"),MATCH($BI51,INDIRECT("indice_cáculo"),0),CH$45)</f>
        <v>100</v>
      </c>
      <c r="CI51" s="96" cm="1">
        <f t="array" aca="1" ref="CI51" ca="1">INDEX(INDIRECT("memória_cálculo"),MATCH($BI51,INDIRECT("indice_cáculo"),0),CI$45)</f>
        <v>4</v>
      </c>
      <c r="CJ51" s="96" cm="1">
        <f t="array" aca="1" ref="CJ51" ca="1">INDEX(INDIRECT("memória_cálculo"),MATCH($BI51,INDIRECT("indice_cáculo"),0),CJ$45)</f>
        <v>100</v>
      </c>
      <c r="CK51" s="96" cm="1">
        <f t="array" aca="1" ref="CK51" ca="1">INDEX(INDIRECT("memória_cálculo"),MATCH($BI51,INDIRECT("indice_cáculo"),0),CK$45)</f>
        <v>100</v>
      </c>
      <c r="CL51" s="96" cm="1">
        <f t="array" aca="1" ref="CL51" ca="1">INDEX(INDIRECT("memória_cálculo"),MATCH($BI51,INDIRECT("indice_cáculo"),0),CL$45)</f>
        <v>0</v>
      </c>
      <c r="CM51" s="96"/>
      <c r="CN51" s="7"/>
      <c r="CO51" s="7"/>
      <c r="CP51" s="108"/>
      <c r="CR51" s="11" t="s">
        <v>32</v>
      </c>
      <c r="CS51" s="109" t="s">
        <v>5</v>
      </c>
      <c r="CT51" s="113">
        <f>CT48</f>
        <v>1000</v>
      </c>
      <c r="CU51" s="113">
        <f t="shared" ref="CU51:DT51" si="47">CU48</f>
        <v>1000</v>
      </c>
      <c r="CV51" s="113">
        <f t="shared" si="47"/>
        <v>100</v>
      </c>
      <c r="CW51" s="113">
        <f t="shared" si="47"/>
        <v>1000</v>
      </c>
      <c r="CX51" s="113">
        <f t="shared" si="47"/>
        <v>1000</v>
      </c>
      <c r="CY51" s="113">
        <f>CY48</f>
        <v>1000</v>
      </c>
      <c r="CZ51" s="113">
        <f t="shared" ref="CZ51:DC51" si="48">CZ48</f>
        <v>1000</v>
      </c>
      <c r="DA51" s="113">
        <f t="shared" si="48"/>
        <v>100</v>
      </c>
      <c r="DB51" s="113">
        <f t="shared" si="48"/>
        <v>1000</v>
      </c>
      <c r="DC51" s="113">
        <f t="shared" si="48"/>
        <v>1000</v>
      </c>
      <c r="DD51" s="113">
        <f>DD48</f>
        <v>1000</v>
      </c>
      <c r="DE51" s="113">
        <f t="shared" ref="DE51:DH51" si="49">DE48</f>
        <v>1000</v>
      </c>
      <c r="DF51" s="113">
        <f t="shared" si="49"/>
        <v>100</v>
      </c>
      <c r="DG51" s="113">
        <f t="shared" si="49"/>
        <v>1000</v>
      </c>
      <c r="DH51" s="113">
        <f t="shared" si="49"/>
        <v>1000</v>
      </c>
      <c r="DI51" s="113">
        <f>DI48</f>
        <v>1000</v>
      </c>
      <c r="DJ51" s="113">
        <f t="shared" ref="DJ51:DM51" si="50">DJ48</f>
        <v>1000</v>
      </c>
      <c r="DK51" s="113">
        <f t="shared" si="50"/>
        <v>100</v>
      </c>
      <c r="DL51" s="113">
        <f t="shared" si="50"/>
        <v>1000</v>
      </c>
      <c r="DM51" s="113">
        <f t="shared" si="50"/>
        <v>1000</v>
      </c>
      <c r="DN51" s="113">
        <f>DN48</f>
        <v>1000</v>
      </c>
      <c r="DO51" s="113">
        <f t="shared" ref="DO51:DR51" si="51">DO48</f>
        <v>1000</v>
      </c>
      <c r="DP51" s="113">
        <f t="shared" si="51"/>
        <v>100</v>
      </c>
      <c r="DQ51" s="113">
        <f t="shared" si="51"/>
        <v>1000</v>
      </c>
      <c r="DR51" s="113">
        <f t="shared" si="51"/>
        <v>1000</v>
      </c>
      <c r="DS51" s="113">
        <f t="shared" si="47"/>
        <v>0</v>
      </c>
      <c r="DT51" s="113">
        <f t="shared" si="47"/>
        <v>0</v>
      </c>
    </row>
    <row r="52" spans="1:126" ht="20.100000000000001" customHeight="1" x14ac:dyDescent="0.2">
      <c r="A52" s="7"/>
      <c r="B52" s="83"/>
      <c r="C52" s="83"/>
      <c r="D52" s="117"/>
      <c r="E52" s="118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  <c r="BD52" s="107"/>
      <c r="BE52" s="107"/>
      <c r="BF52" s="95"/>
      <c r="BG52" s="85"/>
      <c r="BH52" s="7"/>
      <c r="BI52" s="83" t="s">
        <v>35</v>
      </c>
      <c r="BJ52" s="83" t="str">
        <f ca="1">INDEX(INDIRECT("memória_cálculo"),MATCH($BI52,INDIRECT("indice_cáculo"),0),2)</f>
        <v>ED-50699</v>
      </c>
      <c r="BK52" s="84" t="str">
        <f ca="1">INDEX(INDIRECT("memória_cálculo"),MATCH($BI52,INDIRECT("indice_cáculo"),0),3)</f>
        <v>corte de árvore com motosserra, diâmetro do tronco acima de trinta (30) centímetros até cinquenta (50) centímetros, exclusive destocamento e afastamento</v>
      </c>
      <c r="BL52" s="83" t="str">
        <f t="shared" ca="1" si="39"/>
        <v>un</v>
      </c>
      <c r="BM52" s="96" cm="1">
        <f t="array" aca="1" ref="BM52" ca="1">INDEX(INDIRECT("memória_cálculo"),MATCH($BI52,INDIRECT("indice_cáculo"),0),BM$45)</f>
        <v>50</v>
      </c>
      <c r="BN52" s="96" cm="1">
        <f t="array" aca="1" ref="BN52" ca="1">INDEX(INDIRECT("memória_cálculo"),MATCH($BI52,INDIRECT("indice_cáculo"),0),BN$45)</f>
        <v>50</v>
      </c>
      <c r="BO52" s="96" cm="1">
        <f t="array" aca="1" ref="BO52" ca="1">INDEX(INDIRECT("memória_cálculo"),MATCH($BI52,INDIRECT("indice_cáculo"),0),BO$45)</f>
        <v>2</v>
      </c>
      <c r="BP52" s="96" cm="1">
        <f t="array" aca="1" ref="BP52" ca="1">INDEX(INDIRECT("memória_cálculo"),MATCH($BI52,INDIRECT("indice_cáculo"),0),BP$45)</f>
        <v>50</v>
      </c>
      <c r="BQ52" s="96" cm="1">
        <f t="array" aca="1" ref="BQ52" ca="1">INDEX(INDIRECT("memória_cálculo"),MATCH($BI52,INDIRECT("indice_cáculo"),0),BQ$45)</f>
        <v>50</v>
      </c>
      <c r="BR52" s="96" cm="1">
        <f t="array" aca="1" ref="BR52" ca="1">INDEX(INDIRECT("memória_cálculo"),MATCH($BI52,INDIRECT("indice_cáculo"),0),BR$45)</f>
        <v>50</v>
      </c>
      <c r="BS52" s="96" cm="1">
        <f t="array" aca="1" ref="BS52" ca="1">INDEX(INDIRECT("memória_cálculo"),MATCH($BI52,INDIRECT("indice_cáculo"),0),BS$45)</f>
        <v>50</v>
      </c>
      <c r="BT52" s="96" cm="1">
        <f t="array" aca="1" ref="BT52" ca="1">INDEX(INDIRECT("memória_cálculo"),MATCH($BI52,INDIRECT("indice_cáculo"),0),BT$45)</f>
        <v>2</v>
      </c>
      <c r="BU52" s="96" cm="1">
        <f t="array" aca="1" ref="BU52" ca="1">INDEX(INDIRECT("memória_cálculo"),MATCH($BI52,INDIRECT("indice_cáculo"),0),BU$45)</f>
        <v>50</v>
      </c>
      <c r="BV52" s="96" cm="1">
        <f t="array" aca="1" ref="BV52" ca="1">INDEX(INDIRECT("memória_cálculo"),MATCH($BI52,INDIRECT("indice_cáculo"),0),BV$45)</f>
        <v>50</v>
      </c>
      <c r="BW52" s="96" cm="1">
        <f t="array" aca="1" ref="BW52" ca="1">INDEX(INDIRECT("memória_cálculo"),MATCH($BI52,INDIRECT("indice_cáculo"),0),BW$45)</f>
        <v>50</v>
      </c>
      <c r="BX52" s="96" cm="1">
        <f t="array" aca="1" ref="BX52" ca="1">INDEX(INDIRECT("memória_cálculo"),MATCH($BI52,INDIRECT("indice_cáculo"),0),BX$45)</f>
        <v>50</v>
      </c>
      <c r="BY52" s="96" cm="1">
        <f t="array" aca="1" ref="BY52" ca="1">INDEX(INDIRECT("memória_cálculo"),MATCH($BI52,INDIRECT("indice_cáculo"),0),BY$45)</f>
        <v>2</v>
      </c>
      <c r="BZ52" s="96" cm="1">
        <f t="array" aca="1" ref="BZ52" ca="1">INDEX(INDIRECT("memória_cálculo"),MATCH($BI52,INDIRECT("indice_cáculo"),0),BZ$45)</f>
        <v>50</v>
      </c>
      <c r="CA52" s="96" cm="1">
        <f t="array" aca="1" ref="CA52" ca="1">INDEX(INDIRECT("memória_cálculo"),MATCH($BI52,INDIRECT("indice_cáculo"),0),CA$45)</f>
        <v>50</v>
      </c>
      <c r="CB52" s="96" cm="1">
        <f t="array" aca="1" ref="CB52" ca="1">INDEX(INDIRECT("memória_cálculo"),MATCH($BI52,INDIRECT("indice_cáculo"),0),CB$45)</f>
        <v>50</v>
      </c>
      <c r="CC52" s="96" cm="1">
        <f t="array" aca="1" ref="CC52" ca="1">INDEX(INDIRECT("memória_cálculo"),MATCH($BI52,INDIRECT("indice_cáculo"),0),CC$45)</f>
        <v>50</v>
      </c>
      <c r="CD52" s="96" cm="1">
        <f t="array" aca="1" ref="CD52" ca="1">INDEX(INDIRECT("memória_cálculo"),MATCH($BI52,INDIRECT("indice_cáculo"),0),CD$45)</f>
        <v>2</v>
      </c>
      <c r="CE52" s="96" cm="1">
        <f t="array" aca="1" ref="CE52" ca="1">INDEX(INDIRECT("memória_cálculo"),MATCH($BI52,INDIRECT("indice_cáculo"),0),CE$45)</f>
        <v>50</v>
      </c>
      <c r="CF52" s="96" cm="1">
        <f t="array" aca="1" ref="CF52" ca="1">INDEX(INDIRECT("memória_cálculo"),MATCH($BI52,INDIRECT("indice_cáculo"),0),CF$45)</f>
        <v>50</v>
      </c>
      <c r="CG52" s="96" cm="1">
        <f t="array" aca="1" ref="CG52" ca="1">INDEX(INDIRECT("memória_cálculo"),MATCH($BI52,INDIRECT("indice_cáculo"),0),CG$45)</f>
        <v>50</v>
      </c>
      <c r="CH52" s="96" cm="1">
        <f t="array" aca="1" ref="CH52" ca="1">INDEX(INDIRECT("memória_cálculo"),MATCH($BI52,INDIRECT("indice_cáculo"),0),CH$45)</f>
        <v>50</v>
      </c>
      <c r="CI52" s="96" cm="1">
        <f t="array" aca="1" ref="CI52" ca="1">INDEX(INDIRECT("memória_cálculo"),MATCH($BI52,INDIRECT("indice_cáculo"),0),CI$45)</f>
        <v>2</v>
      </c>
      <c r="CJ52" s="96" cm="1">
        <f t="array" aca="1" ref="CJ52" ca="1">INDEX(INDIRECT("memória_cálculo"),MATCH($BI52,INDIRECT("indice_cáculo"),0),CJ$45)</f>
        <v>50</v>
      </c>
      <c r="CK52" s="96" cm="1">
        <f t="array" aca="1" ref="CK52" ca="1">INDEX(INDIRECT("memória_cálculo"),MATCH($BI52,INDIRECT("indice_cáculo"),0),CK$45)</f>
        <v>50</v>
      </c>
      <c r="CL52" s="96" cm="1">
        <f t="array" aca="1" ref="CL52" ca="1">INDEX(INDIRECT("memória_cálculo"),MATCH($BI52,INDIRECT("indice_cáculo"),0),CL$45)</f>
        <v>0</v>
      </c>
      <c r="CM52" s="96"/>
      <c r="CN52" s="7"/>
      <c r="CO52" s="7"/>
      <c r="CP52" s="108"/>
      <c r="CR52" s="9" t="s">
        <v>34</v>
      </c>
      <c r="CS52" s="109" t="s">
        <v>5</v>
      </c>
      <c r="CT52" s="115">
        <f>CT53/CT51</f>
        <v>41.659022999999998</v>
      </c>
      <c r="CU52" s="115">
        <f>CU53/CU51</f>
        <v>34.397466000000001</v>
      </c>
      <c r="CV52" s="115">
        <f t="shared" ref="CV52:CW52" si="52">CV53/CV51</f>
        <v>43.813000000000002</v>
      </c>
      <c r="CW52" s="115">
        <f t="shared" si="52"/>
        <v>24.105493000000003</v>
      </c>
      <c r="CX52" s="115">
        <f>CX53/CX51</f>
        <v>29.045998000000004</v>
      </c>
      <c r="CY52" s="115">
        <f>CY53/CY51</f>
        <v>41.659022999999998</v>
      </c>
      <c r="CZ52" s="115">
        <f>CZ53/CZ51</f>
        <v>34.397466000000001</v>
      </c>
      <c r="DA52" s="115">
        <f t="shared" ref="DA52:DB52" si="53">DA53/DA51</f>
        <v>43.813000000000002</v>
      </c>
      <c r="DB52" s="115">
        <f t="shared" si="53"/>
        <v>24.105493000000003</v>
      </c>
      <c r="DC52" s="115">
        <f>DC53/DC51</f>
        <v>29.045998000000004</v>
      </c>
      <c r="DD52" s="115">
        <f>DD53/DD51</f>
        <v>41.659022999999998</v>
      </c>
      <c r="DE52" s="115">
        <f>DE53/DE51</f>
        <v>34.397466000000001</v>
      </c>
      <c r="DF52" s="115">
        <f t="shared" ref="DF52:DG52" si="54">DF53/DF51</f>
        <v>43.813000000000002</v>
      </c>
      <c r="DG52" s="115">
        <f t="shared" si="54"/>
        <v>24.105493000000003</v>
      </c>
      <c r="DH52" s="115">
        <f>DH53/DH51</f>
        <v>29.045998000000004</v>
      </c>
      <c r="DI52" s="115">
        <f>DI53/DI51</f>
        <v>41.659022999999998</v>
      </c>
      <c r="DJ52" s="115">
        <f>DJ53/DJ51</f>
        <v>34.397466000000001</v>
      </c>
      <c r="DK52" s="115">
        <f t="shared" ref="DK52:DL52" si="55">DK53/DK51</f>
        <v>43.813000000000002</v>
      </c>
      <c r="DL52" s="115">
        <f t="shared" si="55"/>
        <v>24.105493000000003</v>
      </c>
      <c r="DM52" s="115">
        <f>DM53/DM51</f>
        <v>29.045998000000004</v>
      </c>
      <c r="DN52" s="115">
        <f>DN53/DN51</f>
        <v>41.659022999999998</v>
      </c>
      <c r="DO52" s="115">
        <f>DO53/DO51</f>
        <v>34.397466000000001</v>
      </c>
      <c r="DP52" s="115">
        <f t="shared" ref="DP52:DQ52" si="56">DP53/DP51</f>
        <v>43.813000000000002</v>
      </c>
      <c r="DQ52" s="115">
        <f t="shared" si="56"/>
        <v>24.105493000000003</v>
      </c>
      <c r="DR52" s="115">
        <f>DR53/DR51</f>
        <v>29.045998000000004</v>
      </c>
      <c r="DS52" s="115"/>
      <c r="DT52" s="115"/>
    </row>
    <row r="53" spans="1:126" ht="20.100000000000001" customHeight="1" x14ac:dyDescent="0.2">
      <c r="A53" s="7"/>
      <c r="B53" s="121">
        <v>1</v>
      </c>
      <c r="C53" s="121"/>
      <c r="D53" s="93" t="s">
        <v>26</v>
      </c>
      <c r="E53" s="121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  <c r="BB53" s="122"/>
      <c r="BC53" s="122"/>
      <c r="BD53" s="122"/>
      <c r="BE53" s="122"/>
      <c r="BF53" s="95"/>
      <c r="BG53" s="123"/>
      <c r="BH53" s="7"/>
      <c r="BI53" s="90">
        <v>2</v>
      </c>
      <c r="BJ53" s="90"/>
      <c r="BK53" s="93" t="s">
        <v>38</v>
      </c>
      <c r="BL53" s="90"/>
      <c r="BM53" s="92"/>
      <c r="BN53" s="92"/>
      <c r="BO53" s="92"/>
      <c r="BP53" s="92"/>
      <c r="BQ53" s="92"/>
      <c r="BR53" s="92"/>
      <c r="BS53" s="92"/>
      <c r="BT53" s="92"/>
      <c r="BU53" s="92"/>
      <c r="BV53" s="92"/>
      <c r="BW53" s="92"/>
      <c r="BX53" s="92"/>
      <c r="BY53" s="92"/>
      <c r="BZ53" s="92"/>
      <c r="CA53" s="92"/>
      <c r="CB53" s="92"/>
      <c r="CC53" s="92"/>
      <c r="CD53" s="92"/>
      <c r="CE53" s="92"/>
      <c r="CF53" s="92"/>
      <c r="CG53" s="92"/>
      <c r="CH53" s="92"/>
      <c r="CI53" s="92"/>
      <c r="CJ53" s="92"/>
      <c r="CK53" s="92"/>
      <c r="CL53" s="92"/>
      <c r="CM53" s="92"/>
      <c r="CN53" s="7"/>
      <c r="CO53" s="7"/>
      <c r="CP53" s="108"/>
      <c r="CR53" s="9" t="s">
        <v>36</v>
      </c>
      <c r="CS53" s="109" t="s">
        <v>37</v>
      </c>
      <c r="CT53" s="119">
        <v>41659.023000000001</v>
      </c>
      <c r="CU53" s="120">
        <v>34397.466</v>
      </c>
      <c r="CV53" s="120">
        <v>4381.3</v>
      </c>
      <c r="CW53" s="120">
        <v>24105.493000000002</v>
      </c>
      <c r="CX53" s="120">
        <v>29045.998000000003</v>
      </c>
      <c r="CY53" s="119">
        <v>41659.023000000001</v>
      </c>
      <c r="CZ53" s="120">
        <v>34397.466</v>
      </c>
      <c r="DA53" s="120">
        <v>4381.3</v>
      </c>
      <c r="DB53" s="120">
        <v>24105.493000000002</v>
      </c>
      <c r="DC53" s="120">
        <v>29045.998000000003</v>
      </c>
      <c r="DD53" s="119">
        <v>41659.023000000001</v>
      </c>
      <c r="DE53" s="120">
        <v>34397.466</v>
      </c>
      <c r="DF53" s="120">
        <v>4381.3</v>
      </c>
      <c r="DG53" s="120">
        <v>24105.493000000002</v>
      </c>
      <c r="DH53" s="120">
        <v>29045.998000000003</v>
      </c>
      <c r="DI53" s="120">
        <v>41659.023000000001</v>
      </c>
      <c r="DJ53" s="120">
        <v>34397.466</v>
      </c>
      <c r="DK53" s="120">
        <v>4381.3</v>
      </c>
      <c r="DL53" s="120">
        <v>24105.493000000002</v>
      </c>
      <c r="DM53" s="120">
        <v>29045.998000000003</v>
      </c>
      <c r="DN53" s="119">
        <v>41659.023000000001</v>
      </c>
      <c r="DO53" s="120">
        <v>34397.466</v>
      </c>
      <c r="DP53" s="120">
        <v>4381.3</v>
      </c>
      <c r="DQ53" s="120">
        <v>24105.493000000002</v>
      </c>
      <c r="DR53" s="120">
        <v>29045.998000000003</v>
      </c>
      <c r="DS53" s="120">
        <f t="shared" ref="DS53" si="57">DS51*DS52</f>
        <v>0</v>
      </c>
      <c r="DT53" s="120">
        <f t="shared" ref="DT53" si="58">DT51*DT52</f>
        <v>0</v>
      </c>
    </row>
    <row r="54" spans="1:126" ht="20.100000000000001" customHeight="1" x14ac:dyDescent="0.2">
      <c r="A54" s="7"/>
      <c r="B54" s="83" t="s">
        <v>27</v>
      </c>
      <c r="C54" s="83" t="str">
        <f ca="1">INDEX(INDIRECT("memória_cálculo"),MATCH($B54,INDIRECT("indice_cáculo"),0),2)</f>
        <v>ED-50702</v>
      </c>
      <c r="D54" s="84" t="str">
        <f ca="1">INDEX(INDIRECT("memória_cálculo"),MATCH($B54,INDIRECT("indice_cáculo"),0),3)</f>
        <v>desmatamento, destocamento e limpeza, inclusive transporte até cinquenta (50) metros</v>
      </c>
      <c r="E54" s="83" t="str">
        <f ca="1">INDEX(INDIRECT("memória_cálculo"),MATCH($B54,INDIRECT("indice_cáculo"),0),4)</f>
        <v>m2</v>
      </c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 cm="1">
        <f t="array" aca="1" ref="X54" ca="1">INDEX($BI$46:$CM$192,MATCH($B54,$BI$46:$BI$192,0),X$47)*X$39</f>
        <v>41659.023000000001</v>
      </c>
      <c r="Y54" s="85" cm="1">
        <f t="array" aca="1" ref="Y54" ca="1">INDEX($BI$46:$CM$192,MATCH($B54,$BI$46:$BI$192,0),Y$47)*Y$39</f>
        <v>41659.023000000001</v>
      </c>
      <c r="Z54" s="85" cm="1">
        <f t="array" aca="1" ref="Z54" ca="1">INDEX($BI$46:$CM$192,MATCH($B54,$BI$46:$BI$192,0),Z$47)*Z$39</f>
        <v>0</v>
      </c>
      <c r="AA54" s="85"/>
      <c r="AB54" s="85" cm="1">
        <f t="array" aca="1" ref="AB54" ca="1">INDEX($BI$46:$CM$192,MATCH($B54,$BI$46:$BI$192,0),AB$47)*AB$39</f>
        <v>34397.466</v>
      </c>
      <c r="AC54" s="85"/>
      <c r="AD54" s="85" cm="1">
        <f t="array" aca="1" ref="AD54" ca="1">INDEX($BI$46:$CM$192,MATCH($B54,$BI$46:$BI$192,0),AD$47)*AD$39</f>
        <v>34397.466</v>
      </c>
      <c r="AE54" s="85" cm="1">
        <f t="array" aca="1" ref="AE54" ca="1">INDEX($BI$46:$CM$192,MATCH($B54,$BI$46:$BI$192,0),AE$47)*AE$39</f>
        <v>34397.466</v>
      </c>
      <c r="AF54" s="85" cm="1">
        <f t="array" aca="1" ref="AF54" ca="1">INDEX($BI$46:$CM$192,MATCH($B54,$BI$46:$BI$192,0),AF$47)*AF$39</f>
        <v>34397.466</v>
      </c>
      <c r="AG54" s="85" cm="1">
        <f t="array" aca="1" ref="AG54" ca="1">INDEX($BI$46:$CM$192,MATCH($B54,$BI$46:$BI$192,0),AG$47)*AG$39</f>
        <v>34397.466</v>
      </c>
      <c r="AH54" s="85" cm="1">
        <f t="array" aca="1" ref="AH54" ca="1">INDEX($BI$46:$CM$192,MATCH($B54,$BI$46:$BI$192,0),AH$47)*AH$39</f>
        <v>34397.466</v>
      </c>
      <c r="AI54" s="85" cm="1">
        <f t="array" aca="1" ref="AI54" ca="1">INDEX($BI$46:$CM$192,MATCH($B54,$BI$46:$BI$192,0),AI$47)*AI$39</f>
        <v>34397.466</v>
      </c>
      <c r="AJ54" s="85" cm="1">
        <f t="array" aca="1" ref="AJ54" ca="1">INDEX($BI$46:$CM$192,MATCH($B54,$BI$46:$BI$192,0),AJ$47)*AJ$39</f>
        <v>34397.466</v>
      </c>
      <c r="AK54" s="85" cm="1">
        <f t="array" aca="1" ref="AK54" ca="1">INDEX($BI$46:$CM$192,MATCH($B54,$BI$46:$BI$192,0),AK$47)*AK$39</f>
        <v>34397.466</v>
      </c>
      <c r="AL54" s="85" cm="1">
        <f t="array" aca="1" ref="AL54" ca="1">INDEX($BI$46:$CM$192,MATCH($B54,$BI$46:$BI$192,0),AL$47)*AL$39</f>
        <v>34397.466</v>
      </c>
      <c r="AM54" s="85" cm="1">
        <f t="array" aca="1" ref="AM54" ca="1">INDEX($BI$46:$CM$192,MATCH($B54,$BI$46:$BI$192,0),AM$47)*AM$39</f>
        <v>34397.466</v>
      </c>
      <c r="AN54" s="85" cm="1">
        <f t="array" aca="1" ref="AN54" ca="1">INDEX($BI$46:$CM$192,MATCH($B54,$BI$46:$BI$192,0),AN$47)*AN$39</f>
        <v>34397.466</v>
      </c>
      <c r="AO54" s="85" cm="1">
        <f t="array" aca="1" ref="AO54" ca="1">INDEX($BI$46:$CM$192,MATCH($B54,$BI$46:$BI$192,0),AO$47)*AO$39</f>
        <v>34397.466</v>
      </c>
      <c r="AP54" s="85" cm="1">
        <f t="array" aca="1" ref="AP54" ca="1">INDEX($BI$46:$CM$192,MATCH($B54,$BI$46:$BI$192,0),AP$47)*AP$39</f>
        <v>34397.466</v>
      </c>
      <c r="AQ54" s="85" cm="1">
        <f t="array" aca="1" ref="AQ54" ca="1">INDEX($BI$46:$CM$192,MATCH($B54,$BI$46:$BI$192,0),AQ$47)*AQ$39</f>
        <v>34397.466</v>
      </c>
      <c r="AR54" s="85" cm="1">
        <f t="array" aca="1" ref="AR54" ca="1">INDEX($BI$46:$CM$192,MATCH($B54,$BI$46:$BI$192,0),AR$47)*AR$39</f>
        <v>41659.023000000001</v>
      </c>
      <c r="AS54" s="85"/>
      <c r="AT54" s="85"/>
      <c r="AU54" s="85" cm="1">
        <f t="array" aca="1" ref="AU54" ca="1">INDEX($BI$46:$CM$192,MATCH($B54,$BI$46:$BI$192,0),AU$47)*AU$39</f>
        <v>34397.466</v>
      </c>
      <c r="AV54" s="85" cm="1">
        <f t="array" aca="1" ref="AV54" ca="1">INDEX($BI$46:$CM$192,MATCH($B54,$BI$46:$BI$192,0),AV$47)*AV$39</f>
        <v>41659.023000000001</v>
      </c>
      <c r="AW54" s="85" cm="1">
        <f t="array" aca="1" ref="AW54" ca="1">INDEX($BI$46:$CM$192,MATCH($B54,$BI$46:$BI$192,0),AW$47)*AW$39</f>
        <v>41659.023000000001</v>
      </c>
      <c r="AX54" s="85" cm="1">
        <f t="array" aca="1" ref="AX54" ca="1">INDEX($BI$46:$CM$192,MATCH($B54,$BI$46:$BI$192,0),AX$47)*AX$39</f>
        <v>41659.023000000001</v>
      </c>
      <c r="AY54" s="85" cm="1">
        <f t="array" aca="1" ref="AY54" ca="1">INDEX($BI$46:$CM$192,MATCH($B54,$BI$46:$BI$192,0),AY$47)*AY$39</f>
        <v>41659.023000000001</v>
      </c>
      <c r="AZ54" s="85" cm="1">
        <f t="array" aca="1" ref="AZ54" ca="1">INDEX($BI$46:$CM$192,MATCH($B54,$BI$46:$BI$192,0),AZ$47)*AZ$39</f>
        <v>41659.023000000001</v>
      </c>
      <c r="BA54" s="85" cm="1">
        <f t="array" aca="1" ref="BA54" ca="1">INDEX($BI$46:$CM$192,MATCH($B54,$BI$46:$BI$192,0),BA$47)*BA$39</f>
        <v>41659.023000000001</v>
      </c>
      <c r="BB54" s="85" cm="1">
        <f t="array" aca="1" ref="BB54" ca="1">INDEX($BI$46:$CM$192,MATCH($B54,$BI$46:$BI$192,0),BB$47)*BB$39</f>
        <v>34397.466</v>
      </c>
      <c r="BC54" s="85"/>
      <c r="BD54" s="85"/>
      <c r="BE54" s="85"/>
      <c r="BF54" s="95"/>
      <c r="BG54" s="125">
        <f ca="1">IF(C54="","",INDEX([10]TPU!$G:$G,MATCH($C54,[10]TPU!$A:$A,0)))</f>
        <v>0.69</v>
      </c>
      <c r="BH54" s="7"/>
      <c r="BI54" s="83" t="s">
        <v>39</v>
      </c>
      <c r="BJ54" s="83" t="str">
        <f t="shared" ref="BJ54:BJ72" ca="1" si="59">INDEX(INDIRECT("memória_cálculo"),MATCH($BI54,INDIRECT("indice_cáculo"),0),2)</f>
        <v>RO-00072</v>
      </c>
      <c r="BK54" s="84" t="str">
        <f t="shared" ref="BK54:BK72" ca="1" si="60">INDEX(INDIRECT("memória_cálculo"),MATCH($BI54,INDIRECT("indice_cáculo"),0),3)</f>
        <v>escavação, carga e transporte de material de 1ª categoria - executado com escavadeira de 1,40 m3 e caminhão basculante de 12 m3 e com caminho de serviço pavimentado - dmt de      50 a    200 m</v>
      </c>
      <c r="BL54" s="83" t="str">
        <f t="shared" ref="BL54:BL72" ca="1" si="61">INDEX(INDIRECT("memória_cálculo"),MATCH($BI54,INDIRECT("indice_cáculo"),0),4)</f>
        <v>m3</v>
      </c>
      <c r="BM54" s="96" cm="1">
        <f t="array" aca="1" ref="BM54" ca="1">INDEX(INDIRECT("memória_cálculo"),MATCH($BI54,INDIRECT("indice_cáculo"),0),BM$45)</f>
        <v>61701.857999999993</v>
      </c>
      <c r="BN54" s="96" cm="1">
        <f t="array" aca="1" ref="BN54" ca="1">INDEX(INDIRECT("memória_cálculo"),MATCH($BI54,INDIRECT("indice_cáculo"),0),BN$45)</f>
        <v>14574.133800000003</v>
      </c>
      <c r="BO54" s="96" cm="1">
        <f t="array" aca="1" ref="BO54" ca="1">INDEX(INDIRECT("memória_cálculo"),MATCH($BI54,INDIRECT("indice_cáculo"),0),BO$45)</f>
        <v>565.95779999999991</v>
      </c>
      <c r="BP54" s="96" cm="1">
        <f t="array" aca="1" ref="BP54" ca="1">INDEX(INDIRECT("memória_cálculo"),MATCH($BI54,INDIRECT("indice_cáculo"),0),BP$45)</f>
        <v>1261.2060000000001</v>
      </c>
      <c r="BQ54" s="96" cm="1">
        <f t="array" aca="1" ref="BQ54" ca="1">INDEX(INDIRECT("memória_cálculo"),MATCH($BI54,INDIRECT("indice_cáculo"),0),BQ$45)</f>
        <v>1945.4382000000003</v>
      </c>
      <c r="BR54" s="96" cm="1">
        <f t="array" aca="1" ref="BR54" ca="1">INDEX(INDIRECT("memória_cálculo"),MATCH($BI54,INDIRECT("indice_cáculo"),0),BR$45)</f>
        <v>61701.857999999993</v>
      </c>
      <c r="BS54" s="96" cm="1">
        <f t="array" aca="1" ref="BS54" ca="1">INDEX(INDIRECT("memória_cálculo"),MATCH($BI54,INDIRECT("indice_cáculo"),0),BS$45)</f>
        <v>14574.133800000003</v>
      </c>
      <c r="BT54" s="96" cm="1">
        <f t="array" aca="1" ref="BT54" ca="1">INDEX(INDIRECT("memória_cálculo"),MATCH($BI54,INDIRECT("indice_cáculo"),0),BT$45)</f>
        <v>565.95779999999991</v>
      </c>
      <c r="BU54" s="96" cm="1">
        <f t="array" aca="1" ref="BU54" ca="1">INDEX(INDIRECT("memória_cálculo"),MATCH($BI54,INDIRECT("indice_cáculo"),0),BU$45)</f>
        <v>1261.2060000000001</v>
      </c>
      <c r="BV54" s="96" cm="1">
        <f t="array" aca="1" ref="BV54" ca="1">INDEX(INDIRECT("memória_cálculo"),MATCH($BI54,INDIRECT("indice_cáculo"),0),BV$45)</f>
        <v>1945.4382000000003</v>
      </c>
      <c r="BW54" s="96" cm="1">
        <f t="array" aca="1" ref="BW54" ca="1">INDEX(INDIRECT("memória_cálculo"),MATCH($BI54,INDIRECT("indice_cáculo"),0),BW$45)</f>
        <v>61701.857999999993</v>
      </c>
      <c r="BX54" s="96" cm="1">
        <f t="array" aca="1" ref="BX54" ca="1">INDEX(INDIRECT("memória_cálculo"),MATCH($BI54,INDIRECT("indice_cáculo"),0),BX$45)</f>
        <v>14574.133800000003</v>
      </c>
      <c r="BY54" s="96" cm="1">
        <f t="array" aca="1" ref="BY54" ca="1">INDEX(INDIRECT("memória_cálculo"),MATCH($BI54,INDIRECT("indice_cáculo"),0),BY$45)</f>
        <v>565.95779999999991</v>
      </c>
      <c r="BZ54" s="96" cm="1">
        <f t="array" aca="1" ref="BZ54" ca="1">INDEX(INDIRECT("memória_cálculo"),MATCH($BI54,INDIRECT("indice_cáculo"),0),BZ$45)</f>
        <v>1261.2060000000001</v>
      </c>
      <c r="CA54" s="96" cm="1">
        <f t="array" aca="1" ref="CA54" ca="1">INDEX(INDIRECT("memória_cálculo"),MATCH($BI54,INDIRECT("indice_cáculo"),0),CA$45)</f>
        <v>1945.4382000000003</v>
      </c>
      <c r="CB54" s="96" cm="1">
        <f t="array" aca="1" ref="CB54" ca="1">INDEX(INDIRECT("memória_cálculo"),MATCH($BI54,INDIRECT("indice_cáculo"),0),CB$45)</f>
        <v>61701.857999999993</v>
      </c>
      <c r="CC54" s="96" cm="1">
        <f t="array" aca="1" ref="CC54" ca="1">INDEX(INDIRECT("memória_cálculo"),MATCH($BI54,INDIRECT("indice_cáculo"),0),CC$45)</f>
        <v>14574.133800000003</v>
      </c>
      <c r="CD54" s="96" cm="1">
        <f t="array" aca="1" ref="CD54" ca="1">INDEX(INDIRECT("memória_cálculo"),MATCH($BI54,INDIRECT("indice_cáculo"),0),CD$45)</f>
        <v>565.95779999999991</v>
      </c>
      <c r="CE54" s="96" cm="1">
        <f t="array" aca="1" ref="CE54" ca="1">INDEX(INDIRECT("memória_cálculo"),MATCH($BI54,INDIRECT("indice_cáculo"),0),CE$45)</f>
        <v>1261.2060000000001</v>
      </c>
      <c r="CF54" s="96" cm="1">
        <f t="array" aca="1" ref="CF54" ca="1">INDEX(INDIRECT("memória_cálculo"),MATCH($BI54,INDIRECT("indice_cáculo"),0),CF$45)</f>
        <v>1945.4382000000003</v>
      </c>
      <c r="CG54" s="96" cm="1">
        <f t="array" aca="1" ref="CG54" ca="1">INDEX(INDIRECT("memória_cálculo"),MATCH($BI54,INDIRECT("indice_cáculo"),0),CG$45)</f>
        <v>61701.857999999993</v>
      </c>
      <c r="CH54" s="96" cm="1">
        <f t="array" aca="1" ref="CH54" ca="1">INDEX(INDIRECT("memória_cálculo"),MATCH($BI54,INDIRECT("indice_cáculo"),0),CH$45)</f>
        <v>14574.133800000003</v>
      </c>
      <c r="CI54" s="96" cm="1">
        <f t="array" aca="1" ref="CI54" ca="1">INDEX(INDIRECT("memória_cálculo"),MATCH($BI54,INDIRECT("indice_cáculo"),0),CI$45)</f>
        <v>565.95779999999991</v>
      </c>
      <c r="CJ54" s="96" cm="1">
        <f t="array" aca="1" ref="CJ54" ca="1">INDEX(INDIRECT("memória_cálculo"),MATCH($BI54,INDIRECT("indice_cáculo"),0),CJ$45)</f>
        <v>1261.2060000000001</v>
      </c>
      <c r="CK54" s="96" cm="1">
        <f t="array" aca="1" ref="CK54" ca="1">INDEX(INDIRECT("memória_cálculo"),MATCH($BI54,INDIRECT("indice_cáculo"),0),CK$45)</f>
        <v>1945.4382000000003</v>
      </c>
      <c r="CL54" s="96" cm="1">
        <f t="array" aca="1" ref="CL54" ca="1">INDEX(INDIRECT("memória_cálculo"),MATCH($BI54,INDIRECT("indice_cáculo"),0),CL$45)</f>
        <v>0</v>
      </c>
      <c r="CM54" s="96"/>
      <c r="CN54" s="7"/>
      <c r="CO54" s="7"/>
      <c r="CP54" s="108"/>
      <c r="CS54" s="109"/>
      <c r="CT54" s="124"/>
      <c r="CU54" s="111"/>
      <c r="CV54" s="111"/>
      <c r="CW54" s="111"/>
      <c r="CX54" s="111"/>
      <c r="CY54" s="124"/>
      <c r="CZ54" s="111"/>
      <c r="DA54" s="111"/>
      <c r="DB54" s="111"/>
      <c r="DC54" s="111"/>
      <c r="DD54" s="124"/>
      <c r="DE54" s="111"/>
      <c r="DF54" s="111"/>
      <c r="DG54" s="111"/>
      <c r="DH54" s="111"/>
      <c r="DI54" s="111"/>
      <c r="DJ54" s="111"/>
      <c r="DK54" s="111"/>
      <c r="DL54" s="111"/>
      <c r="DM54" s="111"/>
      <c r="DN54" s="124"/>
      <c r="DO54" s="111"/>
      <c r="DP54" s="111"/>
      <c r="DQ54" s="111"/>
      <c r="DR54" s="111"/>
      <c r="DS54" s="111"/>
      <c r="DT54" s="111"/>
    </row>
    <row r="55" spans="1:126" ht="20.100000000000001" customHeight="1" x14ac:dyDescent="0.2">
      <c r="A55" s="7"/>
      <c r="B55" s="83" t="s">
        <v>28</v>
      </c>
      <c r="C55" s="83" t="str">
        <f t="shared" ref="C55:C59" ca="1" si="62">INDEX(INDIRECT("memória_cálculo"),MATCH($B55,INDIRECT("indice_cáculo"),0),2)</f>
        <v>ED-51132</v>
      </c>
      <c r="D55" s="84" t="str">
        <f t="shared" ref="D55:D59" ca="1" si="63">INDEX(INDIRECT("memória_cálculo"),MATCH($B55,INDIRECT("indice_cáculo"),0),3)</f>
        <v>carga mecânica de material de qualquer natureza sobre caminhão, exclusive transporte</v>
      </c>
      <c r="E55" s="83" t="str">
        <f t="shared" ref="E55:E59" ca="1" si="64">INDEX(INDIRECT("memória_cálculo"),MATCH($B55,INDIRECT("indice_cáculo"),0),4)</f>
        <v>m3</v>
      </c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 cm="1">
        <f t="array" aca="1" ref="X55" ca="1">INDEX($BI$46:$CM$192,MATCH($B55,$BI$46:$BI$192,0),X$47)*X$39</f>
        <v>8331.8046000000013</v>
      </c>
      <c r="Y55" s="85" cm="1">
        <f t="array" aca="1" ref="Y55" ca="1">INDEX($BI$46:$CM$192,MATCH($B55,$BI$46:$BI$192,0),Y$47)*Y$39</f>
        <v>8331.8046000000013</v>
      </c>
      <c r="Z55" s="85" cm="1">
        <f t="array" aca="1" ref="Z55" ca="1">INDEX($BI$46:$CM$192,MATCH($B55,$BI$46:$BI$192,0),Z$47)*Z$39</f>
        <v>0</v>
      </c>
      <c r="AA55" s="85"/>
      <c r="AB55" s="85" cm="1">
        <f t="array" aca="1" ref="AB55" ca="1">INDEX($BI$46:$CM$192,MATCH($B55,$BI$46:$BI$192,0),AB$47)*AB$39</f>
        <v>6879.4932000000008</v>
      </c>
      <c r="AC55" s="85"/>
      <c r="AD55" s="85" cm="1">
        <f t="array" aca="1" ref="AD55" ca="1">INDEX($BI$46:$CM$192,MATCH($B55,$BI$46:$BI$192,0),AD$47)*AD$39</f>
        <v>6879.4932000000008</v>
      </c>
      <c r="AE55" s="85" cm="1">
        <f t="array" aca="1" ref="AE55" ca="1">INDEX($BI$46:$CM$192,MATCH($B55,$BI$46:$BI$192,0),AE$47)*AE$39</f>
        <v>6879.4932000000008</v>
      </c>
      <c r="AF55" s="85" cm="1">
        <f t="array" aca="1" ref="AF55" ca="1">INDEX($BI$46:$CM$192,MATCH($B55,$BI$46:$BI$192,0),AF$47)*AF$39</f>
        <v>6879.4932000000008</v>
      </c>
      <c r="AG55" s="85" cm="1">
        <f t="array" aca="1" ref="AG55" ca="1">INDEX($BI$46:$CM$192,MATCH($B55,$BI$46:$BI$192,0),AG$47)*AG$39</f>
        <v>6879.4932000000008</v>
      </c>
      <c r="AH55" s="85" cm="1">
        <f t="array" aca="1" ref="AH55" ca="1">INDEX($BI$46:$CM$192,MATCH($B55,$BI$46:$BI$192,0),AH$47)*AH$39</f>
        <v>6879.4932000000008</v>
      </c>
      <c r="AI55" s="85" cm="1">
        <f t="array" aca="1" ref="AI55" ca="1">INDEX($BI$46:$CM$192,MATCH($B55,$BI$46:$BI$192,0),AI$47)*AI$39</f>
        <v>6879.4932000000008</v>
      </c>
      <c r="AJ55" s="85" cm="1">
        <f t="array" aca="1" ref="AJ55" ca="1">INDEX($BI$46:$CM$192,MATCH($B55,$BI$46:$BI$192,0),AJ$47)*AJ$39</f>
        <v>6879.4932000000008</v>
      </c>
      <c r="AK55" s="85" cm="1">
        <f t="array" aca="1" ref="AK55" ca="1">INDEX($BI$46:$CM$192,MATCH($B55,$BI$46:$BI$192,0),AK$47)*AK$39</f>
        <v>6879.4932000000008</v>
      </c>
      <c r="AL55" s="85" cm="1">
        <f t="array" aca="1" ref="AL55" ca="1">INDEX($BI$46:$CM$192,MATCH($B55,$BI$46:$BI$192,0),AL$47)*AL$39</f>
        <v>6879.4932000000008</v>
      </c>
      <c r="AM55" s="85" cm="1">
        <f t="array" aca="1" ref="AM55" ca="1">INDEX($BI$46:$CM$192,MATCH($B55,$BI$46:$BI$192,0),AM$47)*AM$39</f>
        <v>6879.4932000000008</v>
      </c>
      <c r="AN55" s="85" cm="1">
        <f t="array" aca="1" ref="AN55" ca="1">INDEX($BI$46:$CM$192,MATCH($B55,$BI$46:$BI$192,0),AN$47)*AN$39</f>
        <v>6879.4932000000008</v>
      </c>
      <c r="AO55" s="85" cm="1">
        <f t="array" aca="1" ref="AO55" ca="1">INDEX($BI$46:$CM$192,MATCH($B55,$BI$46:$BI$192,0),AO$47)*AO$39</f>
        <v>6879.4932000000008</v>
      </c>
      <c r="AP55" s="85" cm="1">
        <f t="array" aca="1" ref="AP55" ca="1">INDEX($BI$46:$CM$192,MATCH($B55,$BI$46:$BI$192,0),AP$47)*AP$39</f>
        <v>6879.4932000000008</v>
      </c>
      <c r="AQ55" s="85" cm="1">
        <f t="array" aca="1" ref="AQ55" ca="1">INDEX($BI$46:$CM$192,MATCH($B55,$BI$46:$BI$192,0),AQ$47)*AQ$39</f>
        <v>6879.4932000000008</v>
      </c>
      <c r="AR55" s="85" cm="1">
        <f t="array" aca="1" ref="AR55" ca="1">INDEX($BI$46:$CM$192,MATCH($B55,$BI$46:$BI$192,0),AR$47)*AR$39</f>
        <v>8331.8046000000013</v>
      </c>
      <c r="AS55" s="85"/>
      <c r="AT55" s="85"/>
      <c r="AU55" s="85" cm="1">
        <f t="array" aca="1" ref="AU55" ca="1">INDEX($BI$46:$CM$192,MATCH($B55,$BI$46:$BI$192,0),AU$47)*AU$39</f>
        <v>6879.4932000000008</v>
      </c>
      <c r="AV55" s="85" cm="1">
        <f t="array" aca="1" ref="AV55" ca="1">INDEX($BI$46:$CM$192,MATCH($B55,$BI$46:$BI$192,0),AV$47)*AV$39</f>
        <v>8331.8046000000013</v>
      </c>
      <c r="AW55" s="85" cm="1">
        <f t="array" aca="1" ref="AW55" ca="1">INDEX($BI$46:$CM$192,MATCH($B55,$BI$46:$BI$192,0),AW$47)*AW$39</f>
        <v>8331.8046000000013</v>
      </c>
      <c r="AX55" s="85" cm="1">
        <f t="array" aca="1" ref="AX55" ca="1">INDEX($BI$46:$CM$192,MATCH($B55,$BI$46:$BI$192,0),AX$47)*AX$39</f>
        <v>8331.8046000000013</v>
      </c>
      <c r="AY55" s="85" cm="1">
        <f t="array" aca="1" ref="AY55" ca="1">INDEX($BI$46:$CM$192,MATCH($B55,$BI$46:$BI$192,0),AY$47)*AY$39</f>
        <v>8331.8046000000013</v>
      </c>
      <c r="AZ55" s="85" cm="1">
        <f t="array" aca="1" ref="AZ55" ca="1">INDEX($BI$46:$CM$192,MATCH($B55,$BI$46:$BI$192,0),AZ$47)*AZ$39</f>
        <v>8331.8046000000013</v>
      </c>
      <c r="BA55" s="85" cm="1">
        <f t="array" aca="1" ref="BA55" ca="1">INDEX($BI$46:$CM$192,MATCH($B55,$BI$46:$BI$192,0),BA$47)*BA$39</f>
        <v>8331.8046000000013</v>
      </c>
      <c r="BB55" s="85" cm="1">
        <f t="array" aca="1" ref="BB55" ca="1">INDEX($BI$46:$CM$192,MATCH($B55,$BI$46:$BI$192,0),BB$47)*BB$39</f>
        <v>6879.4932000000008</v>
      </c>
      <c r="BC55" s="85"/>
      <c r="BD55" s="85"/>
      <c r="BE55" s="85"/>
      <c r="BF55" s="95"/>
      <c r="BG55" s="125">
        <f ca="1">IF(C55="","",INDEX([10]TPU!$G:$G,MATCH($C55,[10]TPU!$A:$A,0)))</f>
        <v>3.98</v>
      </c>
      <c r="BH55" s="7"/>
      <c r="BI55" s="83" t="s">
        <v>41</v>
      </c>
      <c r="BJ55" s="83" t="str">
        <f t="shared" ca="1" si="59"/>
        <v>RO-00077</v>
      </c>
      <c r="BK55" s="84" t="str">
        <f t="shared" ca="1" si="60"/>
        <v>escavação, carga e transporte de material de 1ª categoria - executado com escavadeira de 1,40 m3 e caminhão basculante de 12 m3 e com caminho de serviço pavimentado - dmt de 1.000 a 1.200 m</v>
      </c>
      <c r="BL55" s="83" t="str">
        <f t="shared" ca="1" si="61"/>
        <v>m3</v>
      </c>
      <c r="BM55" s="96" cm="1">
        <f t="array" aca="1" ref="BM55" ca="1">INDEX(INDIRECT("memória_cálculo"),MATCH($BI55,INDIRECT("indice_cáculo"),0),BM$45)</f>
        <v>41134.572</v>
      </c>
      <c r="BN55" s="96" cm="1">
        <f t="array" aca="1" ref="BN55" ca="1">INDEX(INDIRECT("memória_cálculo"),MATCH($BI55,INDIRECT("indice_cáculo"),0),BN$45)</f>
        <v>58296.535200000013</v>
      </c>
      <c r="BO55" s="96" cm="1">
        <f t="array" aca="1" ref="BO55" ca="1">INDEX(INDIRECT("memória_cálculo"),MATCH($BI55,INDIRECT("indice_cáculo"),0),BO$45)</f>
        <v>3207.0941999999995</v>
      </c>
      <c r="BP55" s="96" cm="1">
        <f t="array" aca="1" ref="BP55" ca="1">INDEX(INDIRECT("memória_cálculo"),MATCH($BI55,INDIRECT("indice_cáculo"),0),BP$45)</f>
        <v>5044.8240000000005</v>
      </c>
      <c r="BQ55" s="96" cm="1">
        <f t="array" aca="1" ref="BQ55" ca="1">INDEX(INDIRECT("memória_cálculo"),MATCH($BI55,INDIRECT("indice_cáculo"),0),BQ$45)</f>
        <v>7781.7528000000011</v>
      </c>
      <c r="BR55" s="96" cm="1">
        <f t="array" aca="1" ref="BR55" ca="1">INDEX(INDIRECT("memória_cálculo"),MATCH($BI55,INDIRECT("indice_cáculo"),0),BR$45)</f>
        <v>41134.572</v>
      </c>
      <c r="BS55" s="96" cm="1">
        <f t="array" aca="1" ref="BS55" ca="1">INDEX(INDIRECT("memória_cálculo"),MATCH($BI55,INDIRECT("indice_cáculo"),0),BS$45)</f>
        <v>58296.535200000013</v>
      </c>
      <c r="BT55" s="96" cm="1">
        <f t="array" aca="1" ref="BT55" ca="1">INDEX(INDIRECT("memória_cálculo"),MATCH($BI55,INDIRECT("indice_cáculo"),0),BT$45)</f>
        <v>3207.0941999999995</v>
      </c>
      <c r="BU55" s="96" cm="1">
        <f t="array" aca="1" ref="BU55" ca="1">INDEX(INDIRECT("memória_cálculo"),MATCH($BI55,INDIRECT("indice_cáculo"),0),BU$45)</f>
        <v>5044.8240000000005</v>
      </c>
      <c r="BV55" s="96" cm="1">
        <f t="array" aca="1" ref="BV55" ca="1">INDEX(INDIRECT("memória_cálculo"),MATCH($BI55,INDIRECT("indice_cáculo"),0),BV$45)</f>
        <v>7781.7528000000011</v>
      </c>
      <c r="BW55" s="96" cm="1">
        <f t="array" aca="1" ref="BW55" ca="1">INDEX(INDIRECT("memória_cálculo"),MATCH($BI55,INDIRECT("indice_cáculo"),0),BW$45)</f>
        <v>41134.572</v>
      </c>
      <c r="BX55" s="96" cm="1">
        <f t="array" aca="1" ref="BX55" ca="1">INDEX(INDIRECT("memória_cálculo"),MATCH($BI55,INDIRECT("indice_cáculo"),0),BX$45)</f>
        <v>58296.535200000013</v>
      </c>
      <c r="BY55" s="96" cm="1">
        <f t="array" aca="1" ref="BY55" ca="1">INDEX(INDIRECT("memória_cálculo"),MATCH($BI55,INDIRECT("indice_cáculo"),0),BY$45)</f>
        <v>3207.0941999999995</v>
      </c>
      <c r="BZ55" s="96" cm="1">
        <f t="array" aca="1" ref="BZ55" ca="1">INDEX(INDIRECT("memória_cálculo"),MATCH($BI55,INDIRECT("indice_cáculo"),0),BZ$45)</f>
        <v>5044.8240000000005</v>
      </c>
      <c r="CA55" s="96" cm="1">
        <f t="array" aca="1" ref="CA55" ca="1">INDEX(INDIRECT("memória_cálculo"),MATCH($BI55,INDIRECT("indice_cáculo"),0),CA$45)</f>
        <v>7781.7528000000011</v>
      </c>
      <c r="CB55" s="96" cm="1">
        <f t="array" aca="1" ref="CB55" ca="1">INDEX(INDIRECT("memória_cálculo"),MATCH($BI55,INDIRECT("indice_cáculo"),0),CB$45)</f>
        <v>41134.572</v>
      </c>
      <c r="CC55" s="96" cm="1">
        <f t="array" aca="1" ref="CC55" ca="1">INDEX(INDIRECT("memória_cálculo"),MATCH($BI55,INDIRECT("indice_cáculo"),0),CC$45)</f>
        <v>58296.535200000013</v>
      </c>
      <c r="CD55" s="96" cm="1">
        <f t="array" aca="1" ref="CD55" ca="1">INDEX(INDIRECT("memória_cálculo"),MATCH($BI55,INDIRECT("indice_cáculo"),0),CD$45)</f>
        <v>3207.0941999999995</v>
      </c>
      <c r="CE55" s="96" cm="1">
        <f t="array" aca="1" ref="CE55" ca="1">INDEX(INDIRECT("memória_cálculo"),MATCH($BI55,INDIRECT("indice_cáculo"),0),CE$45)</f>
        <v>5044.8240000000005</v>
      </c>
      <c r="CF55" s="96" cm="1">
        <f t="array" aca="1" ref="CF55" ca="1">INDEX(INDIRECT("memória_cálculo"),MATCH($BI55,INDIRECT("indice_cáculo"),0),CF$45)</f>
        <v>7781.7528000000011</v>
      </c>
      <c r="CG55" s="96" cm="1">
        <f t="array" aca="1" ref="CG55" ca="1">INDEX(INDIRECT("memória_cálculo"),MATCH($BI55,INDIRECT("indice_cáculo"),0),CG$45)</f>
        <v>41134.572</v>
      </c>
      <c r="CH55" s="96" cm="1">
        <f t="array" aca="1" ref="CH55" ca="1">INDEX(INDIRECT("memória_cálculo"),MATCH($BI55,INDIRECT("indice_cáculo"),0),CH$45)</f>
        <v>58296.535200000013</v>
      </c>
      <c r="CI55" s="96" cm="1">
        <f t="array" aca="1" ref="CI55" ca="1">INDEX(INDIRECT("memória_cálculo"),MATCH($BI55,INDIRECT("indice_cáculo"),0),CI$45)</f>
        <v>3207.0941999999995</v>
      </c>
      <c r="CJ55" s="96" cm="1">
        <f t="array" aca="1" ref="CJ55" ca="1">INDEX(INDIRECT("memória_cálculo"),MATCH($BI55,INDIRECT("indice_cáculo"),0),CJ$45)</f>
        <v>5044.8240000000005</v>
      </c>
      <c r="CK55" s="96" cm="1">
        <f t="array" aca="1" ref="CK55" ca="1">INDEX(INDIRECT("memória_cálculo"),MATCH($BI55,INDIRECT("indice_cáculo"),0),CK$45)</f>
        <v>7781.7528000000011</v>
      </c>
      <c r="CL55" s="96" cm="1">
        <f t="array" aca="1" ref="CL55" ca="1">INDEX(INDIRECT("memória_cálculo"),MATCH($BI55,INDIRECT("indice_cáculo"),0),CL$45)</f>
        <v>0</v>
      </c>
      <c r="CM55" s="96"/>
      <c r="CN55" s="7"/>
      <c r="CO55" s="7"/>
      <c r="CP55" s="83" t="s">
        <v>28</v>
      </c>
      <c r="CQ55" s="83" t="str">
        <f>INDEX([10]TPU!$A:$A,MATCH($DV55,[10]TPU!$P:$P,0))</f>
        <v>ED-51132</v>
      </c>
      <c r="CR55" s="366" t="str">
        <f>INDEX([10]TPU!$C:$C,MATCH($DV55,[10]TPU!$P:$P,0))</f>
        <v>carga mecânica de material de qualquer natureza sobre caminhão, exclusive transporte</v>
      </c>
      <c r="CS55" s="83" t="str">
        <f>INDEX([10]TPU!$D:$D,MATCH($DV55,[10]TPU!$P:$P,0))</f>
        <v>m3</v>
      </c>
      <c r="CT55" s="126">
        <f t="shared" ref="CT55:CX55" si="65">CT57*CT58</f>
        <v>8331.8046000000013</v>
      </c>
      <c r="CU55" s="103">
        <f t="shared" si="65"/>
        <v>6879.4932000000008</v>
      </c>
      <c r="CV55" s="103">
        <f t="shared" si="65"/>
        <v>876.2600000000001</v>
      </c>
      <c r="CW55" s="103">
        <f t="shared" si="65"/>
        <v>4821.0986000000003</v>
      </c>
      <c r="CX55" s="103">
        <f t="shared" si="65"/>
        <v>5809.1996000000008</v>
      </c>
      <c r="CY55" s="126">
        <f t="shared" ref="CY55:DR55" si="66">CY57*CY58</f>
        <v>8331.8046000000013</v>
      </c>
      <c r="CZ55" s="103">
        <f t="shared" si="66"/>
        <v>6879.4932000000008</v>
      </c>
      <c r="DA55" s="103">
        <f t="shared" si="66"/>
        <v>876.2600000000001</v>
      </c>
      <c r="DB55" s="103">
        <f t="shared" si="66"/>
        <v>4821.0986000000003</v>
      </c>
      <c r="DC55" s="103">
        <f t="shared" si="66"/>
        <v>5809.1996000000008</v>
      </c>
      <c r="DD55" s="126">
        <f t="shared" si="66"/>
        <v>8331.8046000000013</v>
      </c>
      <c r="DE55" s="103">
        <f t="shared" si="66"/>
        <v>6879.4932000000008</v>
      </c>
      <c r="DF55" s="103">
        <f t="shared" si="66"/>
        <v>876.2600000000001</v>
      </c>
      <c r="DG55" s="103">
        <f t="shared" si="66"/>
        <v>4821.0986000000003</v>
      </c>
      <c r="DH55" s="103">
        <f t="shared" si="66"/>
        <v>5809.1996000000008</v>
      </c>
      <c r="DI55" s="103">
        <f t="shared" si="66"/>
        <v>8331.8046000000013</v>
      </c>
      <c r="DJ55" s="103">
        <f t="shared" si="66"/>
        <v>6879.4932000000008</v>
      </c>
      <c r="DK55" s="103">
        <f t="shared" si="66"/>
        <v>876.2600000000001</v>
      </c>
      <c r="DL55" s="103">
        <f t="shared" si="66"/>
        <v>4821.0986000000003</v>
      </c>
      <c r="DM55" s="103">
        <f t="shared" si="66"/>
        <v>5809.1996000000008</v>
      </c>
      <c r="DN55" s="126">
        <f t="shared" si="66"/>
        <v>8331.8046000000013</v>
      </c>
      <c r="DO55" s="103">
        <f t="shared" si="66"/>
        <v>6879.4932000000008</v>
      </c>
      <c r="DP55" s="103">
        <f t="shared" si="66"/>
        <v>876.2600000000001</v>
      </c>
      <c r="DQ55" s="103">
        <f t="shared" si="66"/>
        <v>4821.0986000000003</v>
      </c>
      <c r="DR55" s="103">
        <f t="shared" si="66"/>
        <v>5809.1996000000008</v>
      </c>
      <c r="DS55" s="103">
        <f t="shared" ref="DS55" si="67">DS57*DS58</f>
        <v>0</v>
      </c>
      <c r="DT55" s="103">
        <f t="shared" ref="DT55" si="68">DT57*DT58</f>
        <v>0</v>
      </c>
      <c r="DV55" t="s">
        <v>40</v>
      </c>
    </row>
    <row r="56" spans="1:126" ht="20.100000000000001" customHeight="1" x14ac:dyDescent="0.2">
      <c r="A56" s="7"/>
      <c r="B56" s="83" t="s">
        <v>30</v>
      </c>
      <c r="C56" s="83" t="str">
        <f t="shared" ca="1" si="62"/>
        <v>RO-00881</v>
      </c>
      <c r="D56" s="84" t="str">
        <f t="shared" ca="1" si="63"/>
        <v>Transporte com caminhão basculante de 6 m³ - rodovia pavimentada</v>
      </c>
      <c r="E56" s="83" t="str">
        <f t="shared" ca="1" si="64"/>
        <v>txkm</v>
      </c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 cm="1">
        <f t="array" aca="1" ref="X56" ca="1">INDEX($BI$46:$CM$192,MATCH($B56,$BI$46:$BI$192,0),X$47)*X$39</f>
        <v>133308.87360000002</v>
      </c>
      <c r="Y56" s="85" cm="1">
        <f t="array" aca="1" ref="Y56" ca="1">INDEX($BI$46:$CM$192,MATCH($B56,$BI$46:$BI$192,0),Y$47)*Y$39</f>
        <v>133308.87360000002</v>
      </c>
      <c r="Z56" s="85" cm="1">
        <f t="array" aca="1" ref="Z56" ca="1">INDEX($BI$46:$CM$192,MATCH($B56,$BI$46:$BI$192,0),Z$47)*Z$39</f>
        <v>0</v>
      </c>
      <c r="AA56" s="85"/>
      <c r="AB56" s="85" cm="1">
        <f t="array" aca="1" ref="AB56" ca="1">INDEX($BI$46:$CM$192,MATCH($B56,$BI$46:$BI$192,0),AB$47)*AB$39</f>
        <v>110071.89120000001</v>
      </c>
      <c r="AC56" s="85"/>
      <c r="AD56" s="85" cm="1">
        <f t="array" aca="1" ref="AD56" ca="1">INDEX($BI$46:$CM$192,MATCH($B56,$BI$46:$BI$192,0),AD$47)*AD$39</f>
        <v>110071.89120000001</v>
      </c>
      <c r="AE56" s="85" cm="1">
        <f t="array" aca="1" ref="AE56" ca="1">INDEX($BI$46:$CM$192,MATCH($B56,$BI$46:$BI$192,0),AE$47)*AE$39</f>
        <v>110071.89120000001</v>
      </c>
      <c r="AF56" s="85" cm="1">
        <f t="array" aca="1" ref="AF56" ca="1">INDEX($BI$46:$CM$192,MATCH($B56,$BI$46:$BI$192,0),AF$47)*AF$39</f>
        <v>110071.89120000001</v>
      </c>
      <c r="AG56" s="85" cm="1">
        <f t="array" aca="1" ref="AG56" ca="1">INDEX($BI$46:$CM$192,MATCH($B56,$BI$46:$BI$192,0),AG$47)*AG$39</f>
        <v>110071.89120000001</v>
      </c>
      <c r="AH56" s="85" cm="1">
        <f t="array" aca="1" ref="AH56" ca="1">INDEX($BI$46:$CM$192,MATCH($B56,$BI$46:$BI$192,0),AH$47)*AH$39</f>
        <v>110071.89120000001</v>
      </c>
      <c r="AI56" s="85" cm="1">
        <f t="array" aca="1" ref="AI56" ca="1">INDEX($BI$46:$CM$192,MATCH($B56,$BI$46:$BI$192,0),AI$47)*AI$39</f>
        <v>110071.89120000001</v>
      </c>
      <c r="AJ56" s="85" cm="1">
        <f t="array" aca="1" ref="AJ56" ca="1">INDEX($BI$46:$CM$192,MATCH($B56,$BI$46:$BI$192,0),AJ$47)*AJ$39</f>
        <v>110071.89120000001</v>
      </c>
      <c r="AK56" s="85" cm="1">
        <f t="array" aca="1" ref="AK56" ca="1">INDEX($BI$46:$CM$192,MATCH($B56,$BI$46:$BI$192,0),AK$47)*AK$39</f>
        <v>110071.89120000001</v>
      </c>
      <c r="AL56" s="85" cm="1">
        <f t="array" aca="1" ref="AL56" ca="1">INDEX($BI$46:$CM$192,MATCH($B56,$BI$46:$BI$192,0),AL$47)*AL$39</f>
        <v>110071.89120000001</v>
      </c>
      <c r="AM56" s="85" cm="1">
        <f t="array" aca="1" ref="AM56" ca="1">INDEX($BI$46:$CM$192,MATCH($B56,$BI$46:$BI$192,0),AM$47)*AM$39</f>
        <v>110071.89120000001</v>
      </c>
      <c r="AN56" s="85" cm="1">
        <f t="array" aca="1" ref="AN56" ca="1">INDEX($BI$46:$CM$192,MATCH($B56,$BI$46:$BI$192,0),AN$47)*AN$39</f>
        <v>110071.89120000001</v>
      </c>
      <c r="AO56" s="85" cm="1">
        <f t="array" aca="1" ref="AO56" ca="1">INDEX($BI$46:$CM$192,MATCH($B56,$BI$46:$BI$192,0),AO$47)*AO$39</f>
        <v>110071.89120000001</v>
      </c>
      <c r="AP56" s="85" cm="1">
        <f t="array" aca="1" ref="AP56" ca="1">INDEX($BI$46:$CM$192,MATCH($B56,$BI$46:$BI$192,0),AP$47)*AP$39</f>
        <v>110071.89120000001</v>
      </c>
      <c r="AQ56" s="85" cm="1">
        <f t="array" aca="1" ref="AQ56" ca="1">INDEX($BI$46:$CM$192,MATCH($B56,$BI$46:$BI$192,0),AQ$47)*AQ$39</f>
        <v>110071.89120000001</v>
      </c>
      <c r="AR56" s="85" cm="1">
        <f t="array" aca="1" ref="AR56" ca="1">INDEX($BI$46:$CM$192,MATCH($B56,$BI$46:$BI$192,0),AR$47)*AR$39</f>
        <v>133308.87360000002</v>
      </c>
      <c r="AS56" s="85"/>
      <c r="AT56" s="85"/>
      <c r="AU56" s="85" cm="1">
        <f t="array" aca="1" ref="AU56" ca="1">INDEX($BI$46:$CM$192,MATCH($B56,$BI$46:$BI$192,0),AU$47)*AU$39</f>
        <v>110071.89120000001</v>
      </c>
      <c r="AV56" s="85" cm="1">
        <f t="array" aca="1" ref="AV56" ca="1">INDEX($BI$46:$CM$192,MATCH($B56,$BI$46:$BI$192,0),AV$47)*AV$39</f>
        <v>133308.87360000002</v>
      </c>
      <c r="AW56" s="85" cm="1">
        <f t="array" aca="1" ref="AW56" ca="1">INDEX($BI$46:$CM$192,MATCH($B56,$BI$46:$BI$192,0),AW$47)*AW$39</f>
        <v>133308.87360000002</v>
      </c>
      <c r="AX56" s="85" cm="1">
        <f t="array" aca="1" ref="AX56" ca="1">INDEX($BI$46:$CM$192,MATCH($B56,$BI$46:$BI$192,0),AX$47)*AX$39</f>
        <v>133308.87360000002</v>
      </c>
      <c r="AY56" s="85" cm="1">
        <f t="array" aca="1" ref="AY56" ca="1">INDEX($BI$46:$CM$192,MATCH($B56,$BI$46:$BI$192,0),AY$47)*AY$39</f>
        <v>133308.87360000002</v>
      </c>
      <c r="AZ56" s="85" cm="1">
        <f t="array" aca="1" ref="AZ56" ca="1">INDEX($BI$46:$CM$192,MATCH($B56,$BI$46:$BI$192,0),AZ$47)*AZ$39</f>
        <v>133308.87360000002</v>
      </c>
      <c r="BA56" s="85" cm="1">
        <f t="array" aca="1" ref="BA56" ca="1">INDEX($BI$46:$CM$192,MATCH($B56,$BI$46:$BI$192,0),BA$47)*BA$39</f>
        <v>133308.87360000002</v>
      </c>
      <c r="BB56" s="85" cm="1">
        <f t="array" aca="1" ref="BB56" ca="1">INDEX($BI$46:$CM$192,MATCH($B56,$BI$46:$BI$192,0),BB$47)*BB$39</f>
        <v>110071.89120000001</v>
      </c>
      <c r="BC56" s="85"/>
      <c r="BD56" s="85"/>
      <c r="BE56" s="85"/>
      <c r="BF56" s="95"/>
      <c r="BG56" s="125">
        <f ca="1">IF(C56="","",INDEX([10]TPU!$G:$G,MATCH($C56,[10]TPU!$A:$A,0)))</f>
        <v>0.96</v>
      </c>
      <c r="BH56" s="7"/>
      <c r="BI56" s="83" t="s">
        <v>42</v>
      </c>
      <c r="BJ56" s="83" t="str">
        <f t="shared" ca="1" si="59"/>
        <v>RO-00084</v>
      </c>
      <c r="BK56" s="84" t="str">
        <f t="shared" ca="1" si="60"/>
        <v>escavação, carga e transporte de material de 1ª categoria - executado com escavadeira de 1,40 m3 e caminhão basculante de 12 m3 e com caminho de serviço pavimentado - dmt de 3.000 m</v>
      </c>
      <c r="BL56" s="83" t="str">
        <f t="shared" ca="1" si="61"/>
        <v>m3</v>
      </c>
      <c r="BM56" s="96" cm="1">
        <f t="array" aca="1" ref="BM56" ca="1">INDEX(INDIRECT("memória_cálculo"),MATCH($BI56,INDIRECT("indice_cáculo"),0),BM$45)</f>
        <v>0</v>
      </c>
      <c r="BN56" s="96" cm="1">
        <f t="array" aca="1" ref="BN56" ca="1">INDEX(INDIRECT("memória_cálculo"),MATCH($BI56,INDIRECT("indice_cáculo"),0),BN$45)</f>
        <v>0</v>
      </c>
      <c r="BO56" s="96" cm="1">
        <f t="array" aca="1" ref="BO56" ca="1">INDEX(INDIRECT("memória_cálculo"),MATCH($BI56,INDIRECT("indice_cáculo"),0),BO$45)</f>
        <v>0</v>
      </c>
      <c r="BP56" s="96" cm="1">
        <f t="array" aca="1" ref="BP56" ca="1">INDEX(INDIRECT("memória_cálculo"),MATCH($BI56,INDIRECT("indice_cáculo"),0),BP$45)</f>
        <v>0</v>
      </c>
      <c r="BQ56" s="96" cm="1">
        <f t="array" aca="1" ref="BQ56" ca="1">INDEX(INDIRECT("memória_cálculo"),MATCH($BI56,INDIRECT("indice_cáculo"),0),BQ$45)</f>
        <v>0</v>
      </c>
      <c r="BR56" s="96" cm="1">
        <f t="array" aca="1" ref="BR56" ca="1">INDEX(INDIRECT("memória_cálculo"),MATCH($BI56,INDIRECT("indice_cáculo"),0),BR$45)</f>
        <v>0</v>
      </c>
      <c r="BS56" s="96" cm="1">
        <f t="array" aca="1" ref="BS56" ca="1">INDEX(INDIRECT("memória_cálculo"),MATCH($BI56,INDIRECT("indice_cáculo"),0),BS$45)</f>
        <v>0</v>
      </c>
      <c r="BT56" s="96" cm="1">
        <f t="array" aca="1" ref="BT56" ca="1">INDEX(INDIRECT("memória_cálculo"),MATCH($BI56,INDIRECT("indice_cáculo"),0),BT$45)</f>
        <v>0</v>
      </c>
      <c r="BU56" s="96" cm="1">
        <f t="array" aca="1" ref="BU56" ca="1">INDEX(INDIRECT("memória_cálculo"),MATCH($BI56,INDIRECT("indice_cáculo"),0),BU$45)</f>
        <v>0</v>
      </c>
      <c r="BV56" s="96" cm="1">
        <f t="array" aca="1" ref="BV56" ca="1">INDEX(INDIRECT("memória_cálculo"),MATCH($BI56,INDIRECT("indice_cáculo"),0),BV$45)</f>
        <v>0</v>
      </c>
      <c r="BW56" s="96" cm="1">
        <f t="array" aca="1" ref="BW56" ca="1">INDEX(INDIRECT("memória_cálculo"),MATCH($BI56,INDIRECT("indice_cáculo"),0),BW$45)</f>
        <v>0</v>
      </c>
      <c r="BX56" s="96" cm="1">
        <f t="array" aca="1" ref="BX56" ca="1">INDEX(INDIRECT("memória_cálculo"),MATCH($BI56,INDIRECT("indice_cáculo"),0),BX$45)</f>
        <v>0</v>
      </c>
      <c r="BY56" s="96" cm="1">
        <f t="array" aca="1" ref="BY56" ca="1">INDEX(INDIRECT("memória_cálculo"),MATCH($BI56,INDIRECT("indice_cáculo"),0),BY$45)</f>
        <v>0</v>
      </c>
      <c r="BZ56" s="96" cm="1">
        <f t="array" aca="1" ref="BZ56" ca="1">INDEX(INDIRECT("memória_cálculo"),MATCH($BI56,INDIRECT("indice_cáculo"),0),BZ$45)</f>
        <v>0</v>
      </c>
      <c r="CA56" s="96" cm="1">
        <f t="array" aca="1" ref="CA56" ca="1">INDEX(INDIRECT("memória_cálculo"),MATCH($BI56,INDIRECT("indice_cáculo"),0),CA$45)</f>
        <v>0</v>
      </c>
      <c r="CB56" s="96" cm="1">
        <f t="array" aca="1" ref="CB56" ca="1">INDEX(INDIRECT("memória_cálculo"),MATCH($BI56,INDIRECT("indice_cáculo"),0),CB$45)</f>
        <v>0</v>
      </c>
      <c r="CC56" s="96" cm="1">
        <f t="array" aca="1" ref="CC56" ca="1">INDEX(INDIRECT("memória_cálculo"),MATCH($BI56,INDIRECT("indice_cáculo"),0),CC$45)</f>
        <v>0</v>
      </c>
      <c r="CD56" s="96" cm="1">
        <f t="array" aca="1" ref="CD56" ca="1">INDEX(INDIRECT("memória_cálculo"),MATCH($BI56,INDIRECT("indice_cáculo"),0),CD$45)</f>
        <v>0</v>
      </c>
      <c r="CE56" s="96" cm="1">
        <f t="array" aca="1" ref="CE56" ca="1">INDEX(INDIRECT("memória_cálculo"),MATCH($BI56,INDIRECT("indice_cáculo"),0),CE$45)</f>
        <v>0</v>
      </c>
      <c r="CF56" s="96" cm="1">
        <f t="array" aca="1" ref="CF56" ca="1">INDEX(INDIRECT("memória_cálculo"),MATCH($BI56,INDIRECT("indice_cáculo"),0),CF$45)</f>
        <v>0</v>
      </c>
      <c r="CG56" s="96" cm="1">
        <f t="array" aca="1" ref="CG56" ca="1">INDEX(INDIRECT("memória_cálculo"),MATCH($BI56,INDIRECT("indice_cáculo"),0),CG$45)</f>
        <v>0</v>
      </c>
      <c r="CH56" s="96" cm="1">
        <f t="array" aca="1" ref="CH56" ca="1">INDEX(INDIRECT("memória_cálculo"),MATCH($BI56,INDIRECT("indice_cáculo"),0),CH$45)</f>
        <v>0</v>
      </c>
      <c r="CI56" s="96" cm="1">
        <f t="array" aca="1" ref="CI56" ca="1">INDEX(INDIRECT("memória_cálculo"),MATCH($BI56,INDIRECT("indice_cáculo"),0),CI$45)</f>
        <v>0</v>
      </c>
      <c r="CJ56" s="96" cm="1">
        <f t="array" aca="1" ref="CJ56" ca="1">INDEX(INDIRECT("memória_cálculo"),MATCH($BI56,INDIRECT("indice_cáculo"),0),CJ$45)</f>
        <v>0</v>
      </c>
      <c r="CK56" s="96" cm="1">
        <f t="array" aca="1" ref="CK56" ca="1">INDEX(INDIRECT("memória_cálculo"),MATCH($BI56,INDIRECT("indice_cáculo"),0),CK$45)</f>
        <v>0</v>
      </c>
      <c r="CL56" s="96" cm="1">
        <f t="array" aca="1" ref="CL56" ca="1">INDEX(INDIRECT("memória_cálculo"),MATCH($BI56,INDIRECT("indice_cáculo"),0),CL$45)</f>
        <v>0</v>
      </c>
      <c r="CM56" s="96"/>
      <c r="CN56" s="7"/>
      <c r="CO56" s="7"/>
      <c r="CP56" s="108"/>
      <c r="CS56" s="109"/>
      <c r="CT56" s="124"/>
      <c r="CU56" s="111"/>
      <c r="CV56" s="111"/>
      <c r="CW56" s="111"/>
      <c r="CX56" s="111"/>
      <c r="CY56" s="124"/>
      <c r="CZ56" s="111"/>
      <c r="DA56" s="111"/>
      <c r="DB56" s="111"/>
      <c r="DC56" s="111"/>
      <c r="DD56" s="124"/>
      <c r="DE56" s="111"/>
      <c r="DF56" s="111"/>
      <c r="DG56" s="111"/>
      <c r="DH56" s="111"/>
      <c r="DI56" s="111"/>
      <c r="DJ56" s="111"/>
      <c r="DK56" s="111"/>
      <c r="DL56" s="111"/>
      <c r="DM56" s="111"/>
      <c r="DN56" s="124"/>
      <c r="DO56" s="111"/>
      <c r="DP56" s="111"/>
      <c r="DQ56" s="111"/>
      <c r="DR56" s="111"/>
      <c r="DS56" s="111"/>
      <c r="DT56" s="111"/>
    </row>
    <row r="57" spans="1:126" ht="20.100000000000001" customHeight="1" x14ac:dyDescent="0.2">
      <c r="A57" s="7"/>
      <c r="B57" s="83" t="s">
        <v>31</v>
      </c>
      <c r="C57" s="83">
        <f t="shared" ca="1" si="62"/>
        <v>4413942</v>
      </c>
      <c r="D57" s="84" t="str">
        <f t="shared" ca="1" si="63"/>
        <v>Espalhamento de material em bota-fora</v>
      </c>
      <c r="E57" s="83" t="str">
        <f t="shared" ca="1" si="64"/>
        <v>m³</v>
      </c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 cm="1">
        <f t="array" aca="1" ref="X57" ca="1">INDEX($BI$46:$CM$192,MATCH($B57,$BI$46:$BI$192,0),X$47)*X$39</f>
        <v>8331.8046000000013</v>
      </c>
      <c r="Y57" s="85" cm="1">
        <f t="array" aca="1" ref="Y57" ca="1">INDEX($BI$46:$CM$192,MATCH($B57,$BI$46:$BI$192,0),Y$47)*Y$39</f>
        <v>8331.8046000000013</v>
      </c>
      <c r="Z57" s="85" cm="1">
        <f t="array" aca="1" ref="Z57" ca="1">INDEX($BI$46:$CM$192,MATCH($B57,$BI$46:$BI$192,0),Z$47)*Z$39</f>
        <v>0</v>
      </c>
      <c r="AA57" s="85"/>
      <c r="AB57" s="85" cm="1">
        <f t="array" aca="1" ref="AB57" ca="1">INDEX($BI$46:$CM$192,MATCH($B57,$BI$46:$BI$192,0),AB$47)*AB$39</f>
        <v>6879.4932000000008</v>
      </c>
      <c r="AC57" s="85"/>
      <c r="AD57" s="85" cm="1">
        <f t="array" aca="1" ref="AD57" ca="1">INDEX($BI$46:$CM$192,MATCH($B57,$BI$46:$BI$192,0),AD$47)*AD$39</f>
        <v>6879.4932000000008</v>
      </c>
      <c r="AE57" s="85" cm="1">
        <f t="array" aca="1" ref="AE57" ca="1">INDEX($BI$46:$CM$192,MATCH($B57,$BI$46:$BI$192,0),AE$47)*AE$39</f>
        <v>6879.4932000000008</v>
      </c>
      <c r="AF57" s="85" cm="1">
        <f t="array" aca="1" ref="AF57" ca="1">INDEX($BI$46:$CM$192,MATCH($B57,$BI$46:$BI$192,0),AF$47)*AF$39</f>
        <v>6879.4932000000008</v>
      </c>
      <c r="AG57" s="85" cm="1">
        <f t="array" aca="1" ref="AG57" ca="1">INDEX($BI$46:$CM$192,MATCH($B57,$BI$46:$BI$192,0),AG$47)*AG$39</f>
        <v>6879.4932000000008</v>
      </c>
      <c r="AH57" s="85" cm="1">
        <f t="array" aca="1" ref="AH57" ca="1">INDEX($BI$46:$CM$192,MATCH($B57,$BI$46:$BI$192,0),AH$47)*AH$39</f>
        <v>6879.4932000000008</v>
      </c>
      <c r="AI57" s="85" cm="1">
        <f t="array" aca="1" ref="AI57" ca="1">INDEX($BI$46:$CM$192,MATCH($B57,$BI$46:$BI$192,0),AI$47)*AI$39</f>
        <v>6879.4932000000008</v>
      </c>
      <c r="AJ57" s="85" cm="1">
        <f t="array" aca="1" ref="AJ57" ca="1">INDEX($BI$46:$CM$192,MATCH($B57,$BI$46:$BI$192,0),AJ$47)*AJ$39</f>
        <v>6879.4932000000008</v>
      </c>
      <c r="AK57" s="85" cm="1">
        <f t="array" aca="1" ref="AK57" ca="1">INDEX($BI$46:$CM$192,MATCH($B57,$BI$46:$BI$192,0),AK$47)*AK$39</f>
        <v>6879.4932000000008</v>
      </c>
      <c r="AL57" s="85" cm="1">
        <f t="array" aca="1" ref="AL57" ca="1">INDEX($BI$46:$CM$192,MATCH($B57,$BI$46:$BI$192,0),AL$47)*AL$39</f>
        <v>6879.4932000000008</v>
      </c>
      <c r="AM57" s="85" cm="1">
        <f t="array" aca="1" ref="AM57" ca="1">INDEX($BI$46:$CM$192,MATCH($B57,$BI$46:$BI$192,0),AM$47)*AM$39</f>
        <v>6879.4932000000008</v>
      </c>
      <c r="AN57" s="85" cm="1">
        <f t="array" aca="1" ref="AN57" ca="1">INDEX($BI$46:$CM$192,MATCH($B57,$BI$46:$BI$192,0),AN$47)*AN$39</f>
        <v>6879.4932000000008</v>
      </c>
      <c r="AO57" s="85" cm="1">
        <f t="array" aca="1" ref="AO57" ca="1">INDEX($BI$46:$CM$192,MATCH($B57,$BI$46:$BI$192,0),AO$47)*AO$39</f>
        <v>6879.4932000000008</v>
      </c>
      <c r="AP57" s="85" cm="1">
        <f t="array" aca="1" ref="AP57" ca="1">INDEX($BI$46:$CM$192,MATCH($B57,$BI$46:$BI$192,0),AP$47)*AP$39</f>
        <v>6879.4932000000008</v>
      </c>
      <c r="AQ57" s="85" cm="1">
        <f t="array" aca="1" ref="AQ57" ca="1">INDEX($BI$46:$CM$192,MATCH($B57,$BI$46:$BI$192,0),AQ$47)*AQ$39</f>
        <v>6879.4932000000008</v>
      </c>
      <c r="AR57" s="85" cm="1">
        <f t="array" aca="1" ref="AR57" ca="1">INDEX($BI$46:$CM$192,MATCH($B57,$BI$46:$BI$192,0),AR$47)*AR$39</f>
        <v>8331.8046000000013</v>
      </c>
      <c r="AS57" s="85"/>
      <c r="AT57" s="85"/>
      <c r="AU57" s="85" cm="1">
        <f t="array" aca="1" ref="AU57" ca="1">INDEX($BI$46:$CM$192,MATCH($B57,$BI$46:$BI$192,0),AU$47)*AU$39</f>
        <v>6879.4932000000008</v>
      </c>
      <c r="AV57" s="85" cm="1">
        <f t="array" aca="1" ref="AV57" ca="1">INDEX($BI$46:$CM$192,MATCH($B57,$BI$46:$BI$192,0),AV$47)*AV$39</f>
        <v>8331.8046000000013</v>
      </c>
      <c r="AW57" s="85" cm="1">
        <f t="array" aca="1" ref="AW57" ca="1">INDEX($BI$46:$CM$192,MATCH($B57,$BI$46:$BI$192,0),AW$47)*AW$39</f>
        <v>8331.8046000000013</v>
      </c>
      <c r="AX57" s="85" cm="1">
        <f t="array" aca="1" ref="AX57" ca="1">INDEX($BI$46:$CM$192,MATCH($B57,$BI$46:$BI$192,0),AX$47)*AX$39</f>
        <v>8331.8046000000013</v>
      </c>
      <c r="AY57" s="85" cm="1">
        <f t="array" aca="1" ref="AY57" ca="1">INDEX($BI$46:$CM$192,MATCH($B57,$BI$46:$BI$192,0),AY$47)*AY$39</f>
        <v>8331.8046000000013</v>
      </c>
      <c r="AZ57" s="85" cm="1">
        <f t="array" aca="1" ref="AZ57" ca="1">INDEX($BI$46:$CM$192,MATCH($B57,$BI$46:$BI$192,0),AZ$47)*AZ$39</f>
        <v>8331.8046000000013</v>
      </c>
      <c r="BA57" s="85" cm="1">
        <f t="array" aca="1" ref="BA57" ca="1">INDEX($BI$46:$CM$192,MATCH($B57,$BI$46:$BI$192,0),BA$47)*BA$39</f>
        <v>8331.8046000000013</v>
      </c>
      <c r="BB57" s="85" cm="1">
        <f t="array" aca="1" ref="BB57" ca="1">INDEX($BI$46:$CM$192,MATCH($B57,$BI$46:$BI$192,0),BB$47)*BB$39</f>
        <v>6879.4932000000008</v>
      </c>
      <c r="BC57" s="85"/>
      <c r="BD57" s="85"/>
      <c r="BE57" s="85"/>
      <c r="BF57" s="95"/>
      <c r="BG57" s="125">
        <f ca="1">IF(C57="","",INDEX([10]TPU!$G:$G,MATCH($C57,[10]TPU!$A:$A,0)))</f>
        <v>2.44</v>
      </c>
      <c r="BH57" s="7"/>
      <c r="BI57" s="83" t="s">
        <v>44</v>
      </c>
      <c r="BJ57" s="83" t="str">
        <f t="shared" ca="1" si="59"/>
        <v>RO-00881</v>
      </c>
      <c r="BK57" s="84" t="str">
        <f t="shared" ca="1" si="60"/>
        <v>Transporte com caminhão basculante de 6 m³ - rodovia pavimentada</v>
      </c>
      <c r="BL57" s="83" t="str">
        <f t="shared" ca="1" si="61"/>
        <v>txkm</v>
      </c>
      <c r="BM57" s="96" cm="1">
        <f t="array" aca="1" ref="BM57" ca="1">INDEX(INDIRECT("memória_cálculo"),MATCH($BI57,INDIRECT("indice_cáculo"),0),BM$45)</f>
        <v>0</v>
      </c>
      <c r="BN57" s="96" cm="1">
        <f t="array" aca="1" ref="BN57" ca="1">INDEX(INDIRECT("memória_cálculo"),MATCH($BI57,INDIRECT("indice_cáculo"),0),BN$45)</f>
        <v>0</v>
      </c>
      <c r="BO57" s="96" cm="1">
        <f t="array" aca="1" ref="BO57" ca="1">INDEX(INDIRECT("memória_cálculo"),MATCH($BI57,INDIRECT("indice_cáculo"),0),BO$45)</f>
        <v>0</v>
      </c>
      <c r="BP57" s="96" cm="1">
        <f t="array" aca="1" ref="BP57" ca="1">INDEX(INDIRECT("memória_cálculo"),MATCH($BI57,INDIRECT("indice_cáculo"),0),BP$45)</f>
        <v>0</v>
      </c>
      <c r="BQ57" s="96" cm="1">
        <f t="array" aca="1" ref="BQ57" ca="1">INDEX(INDIRECT("memória_cálculo"),MATCH($BI57,INDIRECT("indice_cáculo"),0),BQ$45)</f>
        <v>0</v>
      </c>
      <c r="BR57" s="96" cm="1">
        <f t="array" aca="1" ref="BR57" ca="1">INDEX(INDIRECT("memória_cálculo"),MATCH($BI57,INDIRECT("indice_cáculo"),0),BR$45)</f>
        <v>0</v>
      </c>
      <c r="BS57" s="96" cm="1">
        <f t="array" aca="1" ref="BS57" ca="1">INDEX(INDIRECT("memória_cálculo"),MATCH($BI57,INDIRECT("indice_cáculo"),0),BS$45)</f>
        <v>0</v>
      </c>
      <c r="BT57" s="96" cm="1">
        <f t="array" aca="1" ref="BT57" ca="1">INDEX(INDIRECT("memória_cálculo"),MATCH($BI57,INDIRECT("indice_cáculo"),0),BT$45)</f>
        <v>0</v>
      </c>
      <c r="BU57" s="96" cm="1">
        <f t="array" aca="1" ref="BU57" ca="1">INDEX(INDIRECT("memória_cálculo"),MATCH($BI57,INDIRECT("indice_cáculo"),0),BU$45)</f>
        <v>0</v>
      </c>
      <c r="BV57" s="96" cm="1">
        <f t="array" aca="1" ref="BV57" ca="1">INDEX(INDIRECT("memória_cálculo"),MATCH($BI57,INDIRECT("indice_cáculo"),0),BV$45)</f>
        <v>0</v>
      </c>
      <c r="BW57" s="96" cm="1">
        <f t="array" aca="1" ref="BW57" ca="1">INDEX(INDIRECT("memória_cálculo"),MATCH($BI57,INDIRECT("indice_cáculo"),0),BW$45)</f>
        <v>0</v>
      </c>
      <c r="BX57" s="96" cm="1">
        <f t="array" aca="1" ref="BX57" ca="1">INDEX(INDIRECT("memória_cálculo"),MATCH($BI57,INDIRECT("indice_cáculo"),0),BX$45)</f>
        <v>0</v>
      </c>
      <c r="BY57" s="96" cm="1">
        <f t="array" aca="1" ref="BY57" ca="1">INDEX(INDIRECT("memória_cálculo"),MATCH($BI57,INDIRECT("indice_cáculo"),0),BY$45)</f>
        <v>0</v>
      </c>
      <c r="BZ57" s="96" cm="1">
        <f t="array" aca="1" ref="BZ57" ca="1">INDEX(INDIRECT("memória_cálculo"),MATCH($BI57,INDIRECT("indice_cáculo"),0),BZ$45)</f>
        <v>0</v>
      </c>
      <c r="CA57" s="96" cm="1">
        <f t="array" aca="1" ref="CA57" ca="1">INDEX(INDIRECT("memória_cálculo"),MATCH($BI57,INDIRECT("indice_cáculo"),0),CA$45)</f>
        <v>0</v>
      </c>
      <c r="CB57" s="96" cm="1">
        <f t="array" aca="1" ref="CB57" ca="1">INDEX(INDIRECT("memória_cálculo"),MATCH($BI57,INDIRECT("indice_cáculo"),0),CB$45)</f>
        <v>0</v>
      </c>
      <c r="CC57" s="96" cm="1">
        <f t="array" aca="1" ref="CC57" ca="1">INDEX(INDIRECT("memória_cálculo"),MATCH($BI57,INDIRECT("indice_cáculo"),0),CC$45)</f>
        <v>0</v>
      </c>
      <c r="CD57" s="96" cm="1">
        <f t="array" aca="1" ref="CD57" ca="1">INDEX(INDIRECT("memória_cálculo"),MATCH($BI57,INDIRECT("indice_cáculo"),0),CD$45)</f>
        <v>0</v>
      </c>
      <c r="CE57" s="96" cm="1">
        <f t="array" aca="1" ref="CE57" ca="1">INDEX(INDIRECT("memória_cálculo"),MATCH($BI57,INDIRECT("indice_cáculo"),0),CE$45)</f>
        <v>0</v>
      </c>
      <c r="CF57" s="96" cm="1">
        <f t="array" aca="1" ref="CF57" ca="1">INDEX(INDIRECT("memória_cálculo"),MATCH($BI57,INDIRECT("indice_cáculo"),0),CF$45)</f>
        <v>0</v>
      </c>
      <c r="CG57" s="96" cm="1">
        <f t="array" aca="1" ref="CG57" ca="1">INDEX(INDIRECT("memória_cálculo"),MATCH($BI57,INDIRECT("indice_cáculo"),0),CG$45)</f>
        <v>0</v>
      </c>
      <c r="CH57" s="96" cm="1">
        <f t="array" aca="1" ref="CH57" ca="1">INDEX(INDIRECT("memória_cálculo"),MATCH($BI57,INDIRECT("indice_cáculo"),0),CH$45)</f>
        <v>0</v>
      </c>
      <c r="CI57" s="96" cm="1">
        <f t="array" aca="1" ref="CI57" ca="1">INDEX(INDIRECT("memória_cálculo"),MATCH($BI57,INDIRECT("indice_cáculo"),0),CI$45)</f>
        <v>0</v>
      </c>
      <c r="CJ57" s="96" cm="1">
        <f t="array" aca="1" ref="CJ57" ca="1">INDEX(INDIRECT("memória_cálculo"),MATCH($BI57,INDIRECT("indice_cáculo"),0),CJ$45)</f>
        <v>0</v>
      </c>
      <c r="CK57" s="96" cm="1">
        <f t="array" aca="1" ref="CK57" ca="1">INDEX(INDIRECT("memória_cálculo"),MATCH($BI57,INDIRECT("indice_cáculo"),0),CK$45)</f>
        <v>0</v>
      </c>
      <c r="CL57" s="96" cm="1">
        <f t="array" aca="1" ref="CL57" ca="1">INDEX(INDIRECT("memória_cálculo"),MATCH($BI57,INDIRECT("indice_cáculo"),0),CL$45)</f>
        <v>0</v>
      </c>
      <c r="CM57" s="96"/>
      <c r="CN57" s="7"/>
      <c r="CO57" s="7"/>
      <c r="CP57" s="108"/>
      <c r="CR57" s="9" t="s">
        <v>43</v>
      </c>
      <c r="CS57" s="6" t="s">
        <v>37</v>
      </c>
      <c r="CT57" s="124">
        <f>CT53</f>
        <v>41659.023000000001</v>
      </c>
      <c r="CU57" s="111">
        <f>CU53</f>
        <v>34397.466</v>
      </c>
      <c r="CV57" s="111">
        <f t="shared" ref="CV57:CX57" si="69">CV53</f>
        <v>4381.3</v>
      </c>
      <c r="CW57" s="111">
        <f t="shared" si="69"/>
        <v>24105.493000000002</v>
      </c>
      <c r="CX57" s="111">
        <f t="shared" si="69"/>
        <v>29045.998000000003</v>
      </c>
      <c r="CY57" s="124">
        <f>CY53</f>
        <v>41659.023000000001</v>
      </c>
      <c r="CZ57" s="111">
        <f>CZ53</f>
        <v>34397.466</v>
      </c>
      <c r="DA57" s="111">
        <f t="shared" ref="DA57:DC57" si="70">DA53</f>
        <v>4381.3</v>
      </c>
      <c r="DB57" s="111">
        <f t="shared" si="70"/>
        <v>24105.493000000002</v>
      </c>
      <c r="DC57" s="111">
        <f t="shared" si="70"/>
        <v>29045.998000000003</v>
      </c>
      <c r="DD57" s="124">
        <f>DD53</f>
        <v>41659.023000000001</v>
      </c>
      <c r="DE57" s="111">
        <f>DE53</f>
        <v>34397.466</v>
      </c>
      <c r="DF57" s="111">
        <f t="shared" ref="DF57:DH57" si="71">DF53</f>
        <v>4381.3</v>
      </c>
      <c r="DG57" s="111">
        <f t="shared" si="71"/>
        <v>24105.493000000002</v>
      </c>
      <c r="DH57" s="111">
        <f t="shared" si="71"/>
        <v>29045.998000000003</v>
      </c>
      <c r="DI57" s="111">
        <f>DI53</f>
        <v>41659.023000000001</v>
      </c>
      <c r="DJ57" s="111">
        <f>DJ53</f>
        <v>34397.466</v>
      </c>
      <c r="DK57" s="111">
        <f t="shared" ref="DK57:DM57" si="72">DK53</f>
        <v>4381.3</v>
      </c>
      <c r="DL57" s="111">
        <f t="shared" si="72"/>
        <v>24105.493000000002</v>
      </c>
      <c r="DM57" s="111">
        <f t="shared" si="72"/>
        <v>29045.998000000003</v>
      </c>
      <c r="DN57" s="124">
        <f>DN53</f>
        <v>41659.023000000001</v>
      </c>
      <c r="DO57" s="111">
        <f>DO53</f>
        <v>34397.466</v>
      </c>
      <c r="DP57" s="111">
        <f t="shared" ref="DP57:DR57" si="73">DP53</f>
        <v>4381.3</v>
      </c>
      <c r="DQ57" s="111">
        <f t="shared" si="73"/>
        <v>24105.493000000002</v>
      </c>
      <c r="DR57" s="111">
        <f t="shared" si="73"/>
        <v>29045.998000000003</v>
      </c>
      <c r="DS57" s="111">
        <f t="shared" ref="DS57" si="74">DS53</f>
        <v>0</v>
      </c>
      <c r="DT57" s="111">
        <f t="shared" ref="DT57" si="75">DT53</f>
        <v>0</v>
      </c>
    </row>
    <row r="58" spans="1:126" ht="20.100000000000001" customHeight="1" x14ac:dyDescent="0.2">
      <c r="A58" s="7"/>
      <c r="B58" s="83" t="s">
        <v>33</v>
      </c>
      <c r="C58" s="83" t="str">
        <f t="shared" ca="1" si="62"/>
        <v>ED-50697</v>
      </c>
      <c r="D58" s="84" t="str">
        <f t="shared" ca="1" si="63"/>
        <v>corte de árvore com motosserra, diâmetro do tronco de quinze (15) centímetros até trinta (30) centímetros, exclusive destocamento e afastamento</v>
      </c>
      <c r="E58" s="83" t="str">
        <f t="shared" ca="1" si="64"/>
        <v>un</v>
      </c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 cm="1">
        <f t="array" aca="1" ref="X58" ca="1">INDEX($BI$46:$CM$192,MATCH($B58,$BI$46:$BI$192,0),X$47)*X$39</f>
        <v>100</v>
      </c>
      <c r="Y58" s="85" cm="1">
        <f t="array" aca="1" ref="Y58" ca="1">INDEX($BI$46:$CM$192,MATCH($B58,$BI$46:$BI$192,0),Y$47)*Y$39</f>
        <v>100</v>
      </c>
      <c r="Z58" s="85" cm="1">
        <f t="array" aca="1" ref="Z58" ca="1">INDEX($BI$46:$CM$192,MATCH($B58,$BI$46:$BI$192,0),Z$47)*Z$39</f>
        <v>0</v>
      </c>
      <c r="AA58" s="85"/>
      <c r="AB58" s="85" cm="1">
        <f t="array" aca="1" ref="AB58" ca="1">INDEX($BI$46:$CM$192,MATCH($B58,$BI$46:$BI$192,0),AB$47)*AB$39</f>
        <v>100</v>
      </c>
      <c r="AC58" s="85"/>
      <c r="AD58" s="85" cm="1">
        <f t="array" aca="1" ref="AD58" ca="1">INDEX($BI$46:$CM$192,MATCH($B58,$BI$46:$BI$192,0),AD$47)*AD$39</f>
        <v>100</v>
      </c>
      <c r="AE58" s="85" cm="1">
        <f t="array" aca="1" ref="AE58" ca="1">INDEX($BI$46:$CM$192,MATCH($B58,$BI$46:$BI$192,0),AE$47)*AE$39</f>
        <v>100</v>
      </c>
      <c r="AF58" s="85" cm="1">
        <f t="array" aca="1" ref="AF58" ca="1">INDEX($BI$46:$CM$192,MATCH($B58,$BI$46:$BI$192,0),AF$47)*AF$39</f>
        <v>100</v>
      </c>
      <c r="AG58" s="85" cm="1">
        <f t="array" aca="1" ref="AG58" ca="1">INDEX($BI$46:$CM$192,MATCH($B58,$BI$46:$BI$192,0),AG$47)*AG$39</f>
        <v>100</v>
      </c>
      <c r="AH58" s="85" cm="1">
        <f t="array" aca="1" ref="AH58" ca="1">INDEX($BI$46:$CM$192,MATCH($B58,$BI$46:$BI$192,0),AH$47)*AH$39</f>
        <v>100</v>
      </c>
      <c r="AI58" s="85" cm="1">
        <f t="array" aca="1" ref="AI58" ca="1">INDEX($BI$46:$CM$192,MATCH($B58,$BI$46:$BI$192,0),AI$47)*AI$39</f>
        <v>100</v>
      </c>
      <c r="AJ58" s="85" cm="1">
        <f t="array" aca="1" ref="AJ58" ca="1">INDEX($BI$46:$CM$192,MATCH($B58,$BI$46:$BI$192,0),AJ$47)*AJ$39</f>
        <v>100</v>
      </c>
      <c r="AK58" s="85" cm="1">
        <f t="array" aca="1" ref="AK58" ca="1">INDEX($BI$46:$CM$192,MATCH($B58,$BI$46:$BI$192,0),AK$47)*AK$39</f>
        <v>100</v>
      </c>
      <c r="AL58" s="85" cm="1">
        <f t="array" aca="1" ref="AL58" ca="1">INDEX($BI$46:$CM$192,MATCH($B58,$BI$46:$BI$192,0),AL$47)*AL$39</f>
        <v>100</v>
      </c>
      <c r="AM58" s="85" cm="1">
        <f t="array" aca="1" ref="AM58" ca="1">INDEX($BI$46:$CM$192,MATCH($B58,$BI$46:$BI$192,0),AM$47)*AM$39</f>
        <v>100</v>
      </c>
      <c r="AN58" s="85" cm="1">
        <f t="array" aca="1" ref="AN58" ca="1">INDEX($BI$46:$CM$192,MATCH($B58,$BI$46:$BI$192,0),AN$47)*AN$39</f>
        <v>100</v>
      </c>
      <c r="AO58" s="85" cm="1">
        <f t="array" aca="1" ref="AO58" ca="1">INDEX($BI$46:$CM$192,MATCH($B58,$BI$46:$BI$192,0),AO$47)*AO$39</f>
        <v>100</v>
      </c>
      <c r="AP58" s="85" cm="1">
        <f t="array" aca="1" ref="AP58" ca="1">INDEX($BI$46:$CM$192,MATCH($B58,$BI$46:$BI$192,0),AP$47)*AP$39</f>
        <v>100</v>
      </c>
      <c r="AQ58" s="85" cm="1">
        <f t="array" aca="1" ref="AQ58" ca="1">INDEX($BI$46:$CM$192,MATCH($B58,$BI$46:$BI$192,0),AQ$47)*AQ$39</f>
        <v>100</v>
      </c>
      <c r="AR58" s="85" cm="1">
        <f t="array" aca="1" ref="AR58" ca="1">INDEX($BI$46:$CM$192,MATCH($B58,$BI$46:$BI$192,0),AR$47)*AR$39</f>
        <v>100</v>
      </c>
      <c r="AS58" s="85"/>
      <c r="AT58" s="85"/>
      <c r="AU58" s="85" cm="1">
        <f t="array" aca="1" ref="AU58" ca="1">INDEX($BI$46:$CM$192,MATCH($B58,$BI$46:$BI$192,0),AU$47)*AU$39</f>
        <v>100</v>
      </c>
      <c r="AV58" s="85" cm="1">
        <f t="array" aca="1" ref="AV58" ca="1">INDEX($BI$46:$CM$192,MATCH($B58,$BI$46:$BI$192,0),AV$47)*AV$39</f>
        <v>100</v>
      </c>
      <c r="AW58" s="85" cm="1">
        <f t="array" aca="1" ref="AW58" ca="1">INDEX($BI$46:$CM$192,MATCH($B58,$BI$46:$BI$192,0),AW$47)*AW$39</f>
        <v>100</v>
      </c>
      <c r="AX58" s="85" cm="1">
        <f t="array" aca="1" ref="AX58" ca="1">INDEX($BI$46:$CM$192,MATCH($B58,$BI$46:$BI$192,0),AX$47)*AX$39</f>
        <v>100</v>
      </c>
      <c r="AY58" s="85" cm="1">
        <f t="array" aca="1" ref="AY58" ca="1">INDEX($BI$46:$CM$192,MATCH($B58,$BI$46:$BI$192,0),AY$47)*AY$39</f>
        <v>100</v>
      </c>
      <c r="AZ58" s="85" cm="1">
        <f t="array" aca="1" ref="AZ58" ca="1">INDEX($BI$46:$CM$192,MATCH($B58,$BI$46:$BI$192,0),AZ$47)*AZ$39</f>
        <v>100</v>
      </c>
      <c r="BA58" s="85" cm="1">
        <f t="array" aca="1" ref="BA58" ca="1">INDEX($BI$46:$CM$192,MATCH($B58,$BI$46:$BI$192,0),BA$47)*BA$39</f>
        <v>100</v>
      </c>
      <c r="BB58" s="85" cm="1">
        <f t="array" aca="1" ref="BB58" ca="1">INDEX($BI$46:$CM$192,MATCH($B58,$BI$46:$BI$192,0),BB$47)*BB$39</f>
        <v>100</v>
      </c>
      <c r="BC58" s="85"/>
      <c r="BD58" s="85"/>
      <c r="BE58" s="85"/>
      <c r="BF58" s="95"/>
      <c r="BG58" s="125">
        <f ca="1">IF(C58="","",INDEX([10]TPU!$G:$G,MATCH($C58,[10]TPU!$A:$A,0)))</f>
        <v>70.180000000000007</v>
      </c>
      <c r="BH58" s="7"/>
      <c r="BI58" s="83" t="s">
        <v>46</v>
      </c>
      <c r="BJ58" s="83" t="str">
        <f t="shared" ca="1" si="59"/>
        <v>RO-00112</v>
      </c>
      <c r="BK58" s="84" t="str">
        <f t="shared" ca="1" si="60"/>
        <v>escavação, carga e transporte de material de 2ª categoria - executado com escavadeira de 1,40 m3 e caminhão basculante de 12 m3 e com caminho de serviço pavimentado - dmt de      50 a    200 m</v>
      </c>
      <c r="BL58" s="83" t="str">
        <f t="shared" ca="1" si="61"/>
        <v>m3</v>
      </c>
      <c r="BM58" s="96" cm="1">
        <f t="array" aca="1" ref="BM58" ca="1">INDEX(INDIRECT("memória_cálculo"),MATCH($BI58,INDIRECT("indice_cáculo"),0),BM$45)</f>
        <v>6855.7619999999997</v>
      </c>
      <c r="BN58" s="96" cm="1">
        <f t="array" aca="1" ref="BN58" ca="1">INDEX(INDIRECT("memória_cálculo"),MATCH($BI58,INDIRECT("indice_cáculo"),0),BN$45)</f>
        <v>1619.3482000000004</v>
      </c>
      <c r="BO58" s="96" cm="1">
        <f t="array" aca="1" ref="BO58" ca="1">INDEX(INDIRECT("memória_cálculo"),MATCH($BI58,INDIRECT("indice_cáculo"),0),BO$45)</f>
        <v>62.8842</v>
      </c>
      <c r="BP58" s="96" cm="1">
        <f t="array" aca="1" ref="BP58" ca="1">INDEX(INDIRECT("memória_cálculo"),MATCH($BI58,INDIRECT("indice_cáculo"),0),BP$45)</f>
        <v>140.13400000000001</v>
      </c>
      <c r="BQ58" s="96" cm="1">
        <f t="array" aca="1" ref="BQ58" ca="1">INDEX(INDIRECT("memória_cálculo"),MATCH($BI58,INDIRECT("indice_cáculo"),0),BQ$45)</f>
        <v>216.15980000000002</v>
      </c>
      <c r="BR58" s="96" cm="1">
        <f t="array" aca="1" ref="BR58" ca="1">INDEX(INDIRECT("memória_cálculo"),MATCH($BI58,INDIRECT("indice_cáculo"),0),BR$45)</f>
        <v>6855.7619999999997</v>
      </c>
      <c r="BS58" s="96" cm="1">
        <f t="array" aca="1" ref="BS58" ca="1">INDEX(INDIRECT("memória_cálculo"),MATCH($BI58,INDIRECT("indice_cáculo"),0),BS$45)</f>
        <v>1619.3482000000004</v>
      </c>
      <c r="BT58" s="96" cm="1">
        <f t="array" aca="1" ref="BT58" ca="1">INDEX(INDIRECT("memória_cálculo"),MATCH($BI58,INDIRECT("indice_cáculo"),0),BT$45)</f>
        <v>62.8842</v>
      </c>
      <c r="BU58" s="96" cm="1">
        <f t="array" aca="1" ref="BU58" ca="1">INDEX(INDIRECT("memória_cálculo"),MATCH($BI58,INDIRECT("indice_cáculo"),0),BU$45)</f>
        <v>140.13400000000001</v>
      </c>
      <c r="BV58" s="96" cm="1">
        <f t="array" aca="1" ref="BV58" ca="1">INDEX(INDIRECT("memória_cálculo"),MATCH($BI58,INDIRECT("indice_cáculo"),0),BV$45)</f>
        <v>216.15980000000002</v>
      </c>
      <c r="BW58" s="96" cm="1">
        <f t="array" aca="1" ref="BW58" ca="1">INDEX(INDIRECT("memória_cálculo"),MATCH($BI58,INDIRECT("indice_cáculo"),0),BW$45)</f>
        <v>6855.7619999999997</v>
      </c>
      <c r="BX58" s="96" cm="1">
        <f t="array" aca="1" ref="BX58" ca="1">INDEX(INDIRECT("memória_cálculo"),MATCH($BI58,INDIRECT("indice_cáculo"),0),BX$45)</f>
        <v>1619.3482000000004</v>
      </c>
      <c r="BY58" s="96" cm="1">
        <f t="array" aca="1" ref="BY58" ca="1">INDEX(INDIRECT("memória_cálculo"),MATCH($BI58,INDIRECT("indice_cáculo"),0),BY$45)</f>
        <v>62.8842</v>
      </c>
      <c r="BZ58" s="96" cm="1">
        <f t="array" aca="1" ref="BZ58" ca="1">INDEX(INDIRECT("memória_cálculo"),MATCH($BI58,INDIRECT("indice_cáculo"),0),BZ$45)</f>
        <v>140.13400000000001</v>
      </c>
      <c r="CA58" s="96" cm="1">
        <f t="array" aca="1" ref="CA58" ca="1">INDEX(INDIRECT("memória_cálculo"),MATCH($BI58,INDIRECT("indice_cáculo"),0),CA$45)</f>
        <v>216.15980000000002</v>
      </c>
      <c r="CB58" s="96" cm="1">
        <f t="array" aca="1" ref="CB58" ca="1">INDEX(INDIRECT("memória_cálculo"),MATCH($BI58,INDIRECT("indice_cáculo"),0),CB$45)</f>
        <v>6855.7619999999997</v>
      </c>
      <c r="CC58" s="96" cm="1">
        <f t="array" aca="1" ref="CC58" ca="1">INDEX(INDIRECT("memória_cálculo"),MATCH($BI58,INDIRECT("indice_cáculo"),0),CC$45)</f>
        <v>1619.3482000000004</v>
      </c>
      <c r="CD58" s="96" cm="1">
        <f t="array" aca="1" ref="CD58" ca="1">INDEX(INDIRECT("memória_cálculo"),MATCH($BI58,INDIRECT("indice_cáculo"),0),CD$45)</f>
        <v>62.8842</v>
      </c>
      <c r="CE58" s="96" cm="1">
        <f t="array" aca="1" ref="CE58" ca="1">INDEX(INDIRECT("memória_cálculo"),MATCH($BI58,INDIRECT("indice_cáculo"),0),CE$45)</f>
        <v>140.13400000000001</v>
      </c>
      <c r="CF58" s="96" cm="1">
        <f t="array" aca="1" ref="CF58" ca="1">INDEX(INDIRECT("memória_cálculo"),MATCH($BI58,INDIRECT("indice_cáculo"),0),CF$45)</f>
        <v>216.15980000000002</v>
      </c>
      <c r="CG58" s="96" cm="1">
        <f t="array" aca="1" ref="CG58" ca="1">INDEX(INDIRECT("memória_cálculo"),MATCH($BI58,INDIRECT("indice_cáculo"),0),CG$45)</f>
        <v>6855.7619999999997</v>
      </c>
      <c r="CH58" s="96" cm="1">
        <f t="array" aca="1" ref="CH58" ca="1">INDEX(INDIRECT("memória_cálculo"),MATCH($BI58,INDIRECT("indice_cáculo"),0),CH$45)</f>
        <v>1619.3482000000004</v>
      </c>
      <c r="CI58" s="96" cm="1">
        <f t="array" aca="1" ref="CI58" ca="1">INDEX(INDIRECT("memória_cálculo"),MATCH($BI58,INDIRECT("indice_cáculo"),0),CI$45)</f>
        <v>62.8842</v>
      </c>
      <c r="CJ58" s="96" cm="1">
        <f t="array" aca="1" ref="CJ58" ca="1">INDEX(INDIRECT("memória_cálculo"),MATCH($BI58,INDIRECT("indice_cáculo"),0),CJ$45)</f>
        <v>140.13400000000001</v>
      </c>
      <c r="CK58" s="96" cm="1">
        <f t="array" aca="1" ref="CK58" ca="1">INDEX(INDIRECT("memória_cálculo"),MATCH($BI58,INDIRECT("indice_cáculo"),0),CK$45)</f>
        <v>216.15980000000002</v>
      </c>
      <c r="CL58" s="96" cm="1">
        <f t="array" aca="1" ref="CL58" ca="1">INDEX(INDIRECT("memória_cálculo"),MATCH($BI58,INDIRECT("indice_cáculo"),0),CL$45)</f>
        <v>0</v>
      </c>
      <c r="CM58" s="96"/>
      <c r="CN58" s="7"/>
      <c r="CO58" s="7"/>
      <c r="CP58" s="108"/>
      <c r="CR58" s="7" t="s">
        <v>45</v>
      </c>
      <c r="CS58" s="6" t="s">
        <v>5</v>
      </c>
      <c r="CT58" s="113">
        <v>0.2</v>
      </c>
      <c r="CU58" s="114">
        <v>0.2</v>
      </c>
      <c r="CV58" s="114">
        <v>0.2</v>
      </c>
      <c r="CW58" s="114">
        <v>0.2</v>
      </c>
      <c r="CX58" s="114">
        <v>0.2</v>
      </c>
      <c r="CY58" s="113">
        <v>0.2</v>
      </c>
      <c r="CZ58" s="114">
        <v>0.2</v>
      </c>
      <c r="DA58" s="114">
        <v>0.2</v>
      </c>
      <c r="DB58" s="114">
        <v>0.2</v>
      </c>
      <c r="DC58" s="114">
        <v>0.2</v>
      </c>
      <c r="DD58" s="113">
        <v>0.2</v>
      </c>
      <c r="DE58" s="114">
        <v>0.2</v>
      </c>
      <c r="DF58" s="114">
        <v>0.2</v>
      </c>
      <c r="DG58" s="114">
        <v>0.2</v>
      </c>
      <c r="DH58" s="114">
        <v>0.2</v>
      </c>
      <c r="DI58" s="114">
        <v>0.2</v>
      </c>
      <c r="DJ58" s="114">
        <v>0.2</v>
      </c>
      <c r="DK58" s="114">
        <v>0.2</v>
      </c>
      <c r="DL58" s="114">
        <v>0.2</v>
      </c>
      <c r="DM58" s="114">
        <v>0.2</v>
      </c>
      <c r="DN58" s="113">
        <v>0.2</v>
      </c>
      <c r="DO58" s="114">
        <v>0.2</v>
      </c>
      <c r="DP58" s="114">
        <v>0.2</v>
      </c>
      <c r="DQ58" s="114">
        <v>0.2</v>
      </c>
      <c r="DR58" s="114">
        <v>0.2</v>
      </c>
      <c r="DS58" s="114">
        <v>0.2</v>
      </c>
      <c r="DT58" s="114">
        <v>0.2</v>
      </c>
    </row>
    <row r="59" spans="1:126" ht="20.100000000000001" customHeight="1" x14ac:dyDescent="0.2">
      <c r="A59" s="7"/>
      <c r="B59" s="83" t="s">
        <v>35</v>
      </c>
      <c r="C59" s="83" t="str">
        <f t="shared" ca="1" si="62"/>
        <v>ED-50699</v>
      </c>
      <c r="D59" s="84" t="str">
        <f t="shared" ca="1" si="63"/>
        <v>corte de árvore com motosserra, diâmetro do tronco acima de trinta (30) centímetros até cinquenta (50) centímetros, exclusive destocamento e afastamento</v>
      </c>
      <c r="E59" s="83" t="str">
        <f t="shared" ca="1" si="64"/>
        <v>un</v>
      </c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 cm="1">
        <f t="array" aca="1" ref="X59" ca="1">INDEX($BI$46:$CM$192,MATCH($B59,$BI$46:$BI$192,0),X$47)*X$39</f>
        <v>50</v>
      </c>
      <c r="Y59" s="85" cm="1">
        <f t="array" aca="1" ref="Y59" ca="1">INDEX($BI$46:$CM$192,MATCH($B59,$BI$46:$BI$192,0),Y$47)*Y$39</f>
        <v>50</v>
      </c>
      <c r="Z59" s="85" cm="1">
        <f t="array" aca="1" ref="Z59" ca="1">INDEX($BI$46:$CM$192,MATCH($B59,$BI$46:$BI$192,0),Z$47)*Z$39</f>
        <v>0</v>
      </c>
      <c r="AA59" s="85"/>
      <c r="AB59" s="85" cm="1">
        <f t="array" aca="1" ref="AB59" ca="1">INDEX($BI$46:$CM$192,MATCH($B59,$BI$46:$BI$192,0),AB$47)*AB$39</f>
        <v>50</v>
      </c>
      <c r="AC59" s="85"/>
      <c r="AD59" s="85" cm="1">
        <f t="array" aca="1" ref="AD59" ca="1">INDEX($BI$46:$CM$192,MATCH($B59,$BI$46:$BI$192,0),AD$47)*AD$39</f>
        <v>50</v>
      </c>
      <c r="AE59" s="85" cm="1">
        <f t="array" aca="1" ref="AE59" ca="1">INDEX($BI$46:$CM$192,MATCH($B59,$BI$46:$BI$192,0),AE$47)*AE$39</f>
        <v>50</v>
      </c>
      <c r="AF59" s="85" cm="1">
        <f t="array" aca="1" ref="AF59" ca="1">INDEX($BI$46:$CM$192,MATCH($B59,$BI$46:$BI$192,0),AF$47)*AF$39</f>
        <v>50</v>
      </c>
      <c r="AG59" s="85" cm="1">
        <f t="array" aca="1" ref="AG59" ca="1">INDEX($BI$46:$CM$192,MATCH($B59,$BI$46:$BI$192,0),AG$47)*AG$39</f>
        <v>50</v>
      </c>
      <c r="AH59" s="85" cm="1">
        <f t="array" aca="1" ref="AH59" ca="1">INDEX($BI$46:$CM$192,MATCH($B59,$BI$46:$BI$192,0),AH$47)*AH$39</f>
        <v>50</v>
      </c>
      <c r="AI59" s="85" cm="1">
        <f t="array" aca="1" ref="AI59" ca="1">INDEX($BI$46:$CM$192,MATCH($B59,$BI$46:$BI$192,0),AI$47)*AI$39</f>
        <v>50</v>
      </c>
      <c r="AJ59" s="85" cm="1">
        <f t="array" aca="1" ref="AJ59" ca="1">INDEX($BI$46:$CM$192,MATCH($B59,$BI$46:$BI$192,0),AJ$47)*AJ$39</f>
        <v>50</v>
      </c>
      <c r="AK59" s="85" cm="1">
        <f t="array" aca="1" ref="AK59" ca="1">INDEX($BI$46:$CM$192,MATCH($B59,$BI$46:$BI$192,0),AK$47)*AK$39</f>
        <v>50</v>
      </c>
      <c r="AL59" s="85" cm="1">
        <f t="array" aca="1" ref="AL59" ca="1">INDEX($BI$46:$CM$192,MATCH($B59,$BI$46:$BI$192,0),AL$47)*AL$39</f>
        <v>50</v>
      </c>
      <c r="AM59" s="85" cm="1">
        <f t="array" aca="1" ref="AM59" ca="1">INDEX($BI$46:$CM$192,MATCH($B59,$BI$46:$BI$192,0),AM$47)*AM$39</f>
        <v>50</v>
      </c>
      <c r="AN59" s="85" cm="1">
        <f t="array" aca="1" ref="AN59" ca="1">INDEX($BI$46:$CM$192,MATCH($B59,$BI$46:$BI$192,0),AN$47)*AN$39</f>
        <v>50</v>
      </c>
      <c r="AO59" s="85" cm="1">
        <f t="array" aca="1" ref="AO59" ca="1">INDEX($BI$46:$CM$192,MATCH($B59,$BI$46:$BI$192,0),AO$47)*AO$39</f>
        <v>50</v>
      </c>
      <c r="AP59" s="85" cm="1">
        <f t="array" aca="1" ref="AP59" ca="1">INDEX($BI$46:$CM$192,MATCH($B59,$BI$46:$BI$192,0),AP$47)*AP$39</f>
        <v>50</v>
      </c>
      <c r="AQ59" s="85" cm="1">
        <f t="array" aca="1" ref="AQ59" ca="1">INDEX($BI$46:$CM$192,MATCH($B59,$BI$46:$BI$192,0),AQ$47)*AQ$39</f>
        <v>50</v>
      </c>
      <c r="AR59" s="85" cm="1">
        <f t="array" aca="1" ref="AR59" ca="1">INDEX($BI$46:$CM$192,MATCH($B59,$BI$46:$BI$192,0),AR$47)*AR$39</f>
        <v>50</v>
      </c>
      <c r="AS59" s="85"/>
      <c r="AT59" s="85"/>
      <c r="AU59" s="85" cm="1">
        <f t="array" aca="1" ref="AU59" ca="1">INDEX($BI$46:$CM$192,MATCH($B59,$BI$46:$BI$192,0),AU$47)*AU$39</f>
        <v>50</v>
      </c>
      <c r="AV59" s="85" cm="1">
        <f t="array" aca="1" ref="AV59" ca="1">INDEX($BI$46:$CM$192,MATCH($B59,$BI$46:$BI$192,0),AV$47)*AV$39</f>
        <v>50</v>
      </c>
      <c r="AW59" s="85" cm="1">
        <f t="array" aca="1" ref="AW59" ca="1">INDEX($BI$46:$CM$192,MATCH($B59,$BI$46:$BI$192,0),AW$47)*AW$39</f>
        <v>50</v>
      </c>
      <c r="AX59" s="85" cm="1">
        <f t="array" aca="1" ref="AX59" ca="1">INDEX($BI$46:$CM$192,MATCH($B59,$BI$46:$BI$192,0),AX$47)*AX$39</f>
        <v>50</v>
      </c>
      <c r="AY59" s="85" cm="1">
        <f t="array" aca="1" ref="AY59" ca="1">INDEX($BI$46:$CM$192,MATCH($B59,$BI$46:$BI$192,0),AY$47)*AY$39</f>
        <v>50</v>
      </c>
      <c r="AZ59" s="85" cm="1">
        <f t="array" aca="1" ref="AZ59" ca="1">INDEX($BI$46:$CM$192,MATCH($B59,$BI$46:$BI$192,0),AZ$47)*AZ$39</f>
        <v>50</v>
      </c>
      <c r="BA59" s="85" cm="1">
        <f t="array" aca="1" ref="BA59" ca="1">INDEX($BI$46:$CM$192,MATCH($B59,$BI$46:$BI$192,0),BA$47)*BA$39</f>
        <v>50</v>
      </c>
      <c r="BB59" s="85" cm="1">
        <f t="array" aca="1" ref="BB59" ca="1">INDEX($BI$46:$CM$192,MATCH($B59,$BI$46:$BI$192,0),BB$47)*BB$39</f>
        <v>50</v>
      </c>
      <c r="BC59" s="85"/>
      <c r="BD59" s="85"/>
      <c r="BE59" s="85"/>
      <c r="BF59" s="95"/>
      <c r="BG59" s="125">
        <f ca="1">IF(C59="","",INDEX([10]TPU!$G:$G,MATCH($C59,[10]TPU!$A:$A,0)))</f>
        <v>116.96</v>
      </c>
      <c r="BH59" s="7"/>
      <c r="BI59" s="83" t="s">
        <v>49</v>
      </c>
      <c r="BJ59" s="83" t="str">
        <f t="shared" ca="1" si="59"/>
        <v>RO-00117</v>
      </c>
      <c r="BK59" s="84" t="str">
        <f t="shared" ca="1" si="60"/>
        <v>escavação, carga e transporte de material de 2ª categoria - executado com escavadeira de 1,40 m3 e caminhão basculante de 12 m3 e com caminho de serviço pavimentado - dmt de 1.000 a 1.200 m</v>
      </c>
      <c r="BL59" s="83" t="str">
        <f t="shared" ca="1" si="61"/>
        <v>m3</v>
      </c>
      <c r="BM59" s="96" cm="1">
        <f t="array" aca="1" ref="BM59" ca="1">INDEX(INDIRECT("memória_cálculo"),MATCH($BI59,INDIRECT("indice_cáculo"),0),BM$45)</f>
        <v>4570.5080000000007</v>
      </c>
      <c r="BN59" s="96" cm="1">
        <f t="array" aca="1" ref="BN59" ca="1">INDEX(INDIRECT("memória_cálculo"),MATCH($BI59,INDIRECT("indice_cáculo"),0),BN$45)</f>
        <v>6477.3928000000014</v>
      </c>
      <c r="BO59" s="96" cm="1">
        <f t="array" aca="1" ref="BO59" ca="1">INDEX(INDIRECT("memória_cálculo"),MATCH($BI59,INDIRECT("indice_cáculo"),0),BO$45)</f>
        <v>356.34379999999999</v>
      </c>
      <c r="BP59" s="96" cm="1">
        <f t="array" aca="1" ref="BP59" ca="1">INDEX(INDIRECT("memória_cálculo"),MATCH($BI59,INDIRECT("indice_cáculo"),0),BP$45)</f>
        <v>560.53600000000006</v>
      </c>
      <c r="BQ59" s="96" cm="1">
        <f t="array" aca="1" ref="BQ59" ca="1">INDEX(INDIRECT("memória_cálculo"),MATCH($BI59,INDIRECT("indice_cáculo"),0),BQ$45)</f>
        <v>864.63920000000007</v>
      </c>
      <c r="BR59" s="96" cm="1">
        <f t="array" aca="1" ref="BR59" ca="1">INDEX(INDIRECT("memória_cálculo"),MATCH($BI59,INDIRECT("indice_cáculo"),0),BR$45)</f>
        <v>4570.5080000000007</v>
      </c>
      <c r="BS59" s="96" cm="1">
        <f t="array" aca="1" ref="BS59" ca="1">INDEX(INDIRECT("memória_cálculo"),MATCH($BI59,INDIRECT("indice_cáculo"),0),BS$45)</f>
        <v>6477.3928000000014</v>
      </c>
      <c r="BT59" s="96" cm="1">
        <f t="array" aca="1" ref="BT59" ca="1">INDEX(INDIRECT("memória_cálculo"),MATCH($BI59,INDIRECT("indice_cáculo"),0),BT$45)</f>
        <v>356.34379999999999</v>
      </c>
      <c r="BU59" s="96" cm="1">
        <f t="array" aca="1" ref="BU59" ca="1">INDEX(INDIRECT("memória_cálculo"),MATCH($BI59,INDIRECT("indice_cáculo"),0),BU$45)</f>
        <v>560.53600000000006</v>
      </c>
      <c r="BV59" s="96" cm="1">
        <f t="array" aca="1" ref="BV59" ca="1">INDEX(INDIRECT("memória_cálculo"),MATCH($BI59,INDIRECT("indice_cáculo"),0),BV$45)</f>
        <v>864.63920000000007</v>
      </c>
      <c r="BW59" s="96" cm="1">
        <f t="array" aca="1" ref="BW59" ca="1">INDEX(INDIRECT("memória_cálculo"),MATCH($BI59,INDIRECT("indice_cáculo"),0),BW$45)</f>
        <v>4570.5080000000007</v>
      </c>
      <c r="BX59" s="96" cm="1">
        <f t="array" aca="1" ref="BX59" ca="1">INDEX(INDIRECT("memória_cálculo"),MATCH($BI59,INDIRECT("indice_cáculo"),0),BX$45)</f>
        <v>6477.3928000000014</v>
      </c>
      <c r="BY59" s="96" cm="1">
        <f t="array" aca="1" ref="BY59" ca="1">INDEX(INDIRECT("memória_cálculo"),MATCH($BI59,INDIRECT("indice_cáculo"),0),BY$45)</f>
        <v>356.34379999999999</v>
      </c>
      <c r="BZ59" s="96" cm="1">
        <f t="array" aca="1" ref="BZ59" ca="1">INDEX(INDIRECT("memória_cálculo"),MATCH($BI59,INDIRECT("indice_cáculo"),0),BZ$45)</f>
        <v>560.53600000000006</v>
      </c>
      <c r="CA59" s="96" cm="1">
        <f t="array" aca="1" ref="CA59" ca="1">INDEX(INDIRECT("memória_cálculo"),MATCH($BI59,INDIRECT("indice_cáculo"),0),CA$45)</f>
        <v>864.63920000000007</v>
      </c>
      <c r="CB59" s="96" cm="1">
        <f t="array" aca="1" ref="CB59" ca="1">INDEX(INDIRECT("memória_cálculo"),MATCH($BI59,INDIRECT("indice_cáculo"),0),CB$45)</f>
        <v>4570.5080000000007</v>
      </c>
      <c r="CC59" s="96" cm="1">
        <f t="array" aca="1" ref="CC59" ca="1">INDEX(INDIRECT("memória_cálculo"),MATCH($BI59,INDIRECT("indice_cáculo"),0),CC$45)</f>
        <v>6477.3928000000014</v>
      </c>
      <c r="CD59" s="96" cm="1">
        <f t="array" aca="1" ref="CD59" ca="1">INDEX(INDIRECT("memória_cálculo"),MATCH($BI59,INDIRECT("indice_cáculo"),0),CD$45)</f>
        <v>356.34379999999999</v>
      </c>
      <c r="CE59" s="96" cm="1">
        <f t="array" aca="1" ref="CE59" ca="1">INDEX(INDIRECT("memória_cálculo"),MATCH($BI59,INDIRECT("indice_cáculo"),0),CE$45)</f>
        <v>560.53600000000006</v>
      </c>
      <c r="CF59" s="96" cm="1">
        <f t="array" aca="1" ref="CF59" ca="1">INDEX(INDIRECT("memória_cálculo"),MATCH($BI59,INDIRECT("indice_cáculo"),0),CF$45)</f>
        <v>864.63920000000007</v>
      </c>
      <c r="CG59" s="96" cm="1">
        <f t="array" aca="1" ref="CG59" ca="1">INDEX(INDIRECT("memória_cálculo"),MATCH($BI59,INDIRECT("indice_cáculo"),0),CG$45)</f>
        <v>4570.5080000000007</v>
      </c>
      <c r="CH59" s="96" cm="1">
        <f t="array" aca="1" ref="CH59" ca="1">INDEX(INDIRECT("memória_cálculo"),MATCH($BI59,INDIRECT("indice_cáculo"),0),CH$45)</f>
        <v>6477.3928000000014</v>
      </c>
      <c r="CI59" s="96" cm="1">
        <f t="array" aca="1" ref="CI59" ca="1">INDEX(INDIRECT("memória_cálculo"),MATCH($BI59,INDIRECT("indice_cáculo"),0),CI$45)</f>
        <v>356.34379999999999</v>
      </c>
      <c r="CJ59" s="96" cm="1">
        <f t="array" aca="1" ref="CJ59" ca="1">INDEX(INDIRECT("memória_cálculo"),MATCH($BI59,INDIRECT("indice_cáculo"),0),CJ$45)</f>
        <v>560.53600000000006</v>
      </c>
      <c r="CK59" s="96" cm="1">
        <f t="array" aca="1" ref="CK59" ca="1">INDEX(INDIRECT("memória_cálculo"),MATCH($BI59,INDIRECT("indice_cáculo"),0),CK$45)</f>
        <v>864.63920000000007</v>
      </c>
      <c r="CL59" s="96" cm="1">
        <f t="array" aca="1" ref="CL59" ca="1">INDEX(INDIRECT("memória_cálculo"),MATCH($BI59,INDIRECT("indice_cáculo"),0),CL$45)</f>
        <v>0</v>
      </c>
      <c r="CM59" s="96"/>
      <c r="CN59" s="7"/>
      <c r="CO59" s="7"/>
      <c r="CP59" s="108"/>
      <c r="CR59" s="7" t="s">
        <v>47</v>
      </c>
      <c r="CS59" s="6" t="s">
        <v>48</v>
      </c>
      <c r="CT59" s="113">
        <v>1.6</v>
      </c>
      <c r="CU59" s="114">
        <v>1.6</v>
      </c>
      <c r="CV59" s="114">
        <v>1.6</v>
      </c>
      <c r="CW59" s="114">
        <v>1.6</v>
      </c>
      <c r="CX59" s="114">
        <v>1.6</v>
      </c>
      <c r="CY59" s="113">
        <v>1.6</v>
      </c>
      <c r="CZ59" s="114">
        <v>1.6</v>
      </c>
      <c r="DA59" s="114">
        <v>1.6</v>
      </c>
      <c r="DB59" s="114">
        <v>1.6</v>
      </c>
      <c r="DC59" s="114">
        <v>1.6</v>
      </c>
      <c r="DD59" s="113">
        <v>1.6</v>
      </c>
      <c r="DE59" s="114">
        <v>1.6</v>
      </c>
      <c r="DF59" s="114">
        <v>1.6</v>
      </c>
      <c r="DG59" s="114">
        <v>1.6</v>
      </c>
      <c r="DH59" s="114">
        <v>1.6</v>
      </c>
      <c r="DI59" s="114">
        <v>1.6</v>
      </c>
      <c r="DJ59" s="114">
        <v>1.6</v>
      </c>
      <c r="DK59" s="114">
        <v>1.6</v>
      </c>
      <c r="DL59" s="114">
        <v>1.6</v>
      </c>
      <c r="DM59" s="114">
        <v>1.6</v>
      </c>
      <c r="DN59" s="113">
        <v>1.6</v>
      </c>
      <c r="DO59" s="114">
        <v>1.6</v>
      </c>
      <c r="DP59" s="114">
        <v>1.6</v>
      </c>
      <c r="DQ59" s="114">
        <v>1.6</v>
      </c>
      <c r="DR59" s="114">
        <v>1.6</v>
      </c>
      <c r="DS59" s="114">
        <v>1.6</v>
      </c>
      <c r="DT59" s="114">
        <v>1.6</v>
      </c>
    </row>
    <row r="60" spans="1:126" ht="20.100000000000001" customHeight="1" x14ac:dyDescent="0.2">
      <c r="A60" s="7"/>
      <c r="B60" s="121">
        <v>2</v>
      </c>
      <c r="C60" s="121"/>
      <c r="D60" s="93" t="s">
        <v>38</v>
      </c>
      <c r="E60" s="121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95"/>
      <c r="BG60" s="123" t="str" cm="1">
        <f t="array" ref="BG60">IF(C60="","",INDEX([10]TPU!$A:$G,MATCH(C60,[10]TPU!$A:$A,0),COLUMN([10]TPU!$G$3)))</f>
        <v/>
      </c>
      <c r="BH60" s="7"/>
      <c r="BI60" s="83" t="s">
        <v>50</v>
      </c>
      <c r="BJ60" s="83" t="str">
        <f t="shared" ca="1" si="59"/>
        <v>RO-00124</v>
      </c>
      <c r="BK60" s="84" t="str">
        <f t="shared" ca="1" si="60"/>
        <v>escavação, carga e transporte de material de 2ª categoria - executado com escavadeira de 1,40 m3 e caminhão basculante de 12 m3 e com caminho de serviço pavimentado - dmt de 3.000 m</v>
      </c>
      <c r="BL60" s="83" t="str">
        <f t="shared" ca="1" si="61"/>
        <v>m3</v>
      </c>
      <c r="BM60" s="96" cm="1">
        <f t="array" aca="1" ref="BM60" ca="1">INDEX(INDIRECT("memória_cálculo"),MATCH($BI60,INDIRECT("indice_cáculo"),0),BM$45)</f>
        <v>0</v>
      </c>
      <c r="BN60" s="96" cm="1">
        <f t="array" aca="1" ref="BN60" ca="1">INDEX(INDIRECT("memória_cálculo"),MATCH($BI60,INDIRECT("indice_cáculo"),0),BN$45)</f>
        <v>0</v>
      </c>
      <c r="BO60" s="96" cm="1">
        <f t="array" aca="1" ref="BO60" ca="1">INDEX(INDIRECT("memória_cálculo"),MATCH($BI60,INDIRECT("indice_cáculo"),0),BO$45)</f>
        <v>0</v>
      </c>
      <c r="BP60" s="96" cm="1">
        <f t="array" aca="1" ref="BP60" ca="1">INDEX(INDIRECT("memória_cálculo"),MATCH($BI60,INDIRECT("indice_cáculo"),0),BP$45)</f>
        <v>0</v>
      </c>
      <c r="BQ60" s="96" cm="1">
        <f t="array" aca="1" ref="BQ60" ca="1">INDEX(INDIRECT("memória_cálculo"),MATCH($BI60,INDIRECT("indice_cáculo"),0),BQ$45)</f>
        <v>0</v>
      </c>
      <c r="BR60" s="96" cm="1">
        <f t="array" aca="1" ref="BR60" ca="1">INDEX(INDIRECT("memória_cálculo"),MATCH($BI60,INDIRECT("indice_cáculo"),0),BR$45)</f>
        <v>0</v>
      </c>
      <c r="BS60" s="96" cm="1">
        <f t="array" aca="1" ref="BS60" ca="1">INDEX(INDIRECT("memória_cálculo"),MATCH($BI60,INDIRECT("indice_cáculo"),0),BS$45)</f>
        <v>0</v>
      </c>
      <c r="BT60" s="96" cm="1">
        <f t="array" aca="1" ref="BT60" ca="1">INDEX(INDIRECT("memória_cálculo"),MATCH($BI60,INDIRECT("indice_cáculo"),0),BT$45)</f>
        <v>0</v>
      </c>
      <c r="BU60" s="96" cm="1">
        <f t="array" aca="1" ref="BU60" ca="1">INDEX(INDIRECT("memória_cálculo"),MATCH($BI60,INDIRECT("indice_cáculo"),0),BU$45)</f>
        <v>0</v>
      </c>
      <c r="BV60" s="96" cm="1">
        <f t="array" aca="1" ref="BV60" ca="1">INDEX(INDIRECT("memória_cálculo"),MATCH($BI60,INDIRECT("indice_cáculo"),0),BV$45)</f>
        <v>0</v>
      </c>
      <c r="BW60" s="96" cm="1">
        <f t="array" aca="1" ref="BW60" ca="1">INDEX(INDIRECT("memória_cálculo"),MATCH($BI60,INDIRECT("indice_cáculo"),0),BW$45)</f>
        <v>0</v>
      </c>
      <c r="BX60" s="96" cm="1">
        <f t="array" aca="1" ref="BX60" ca="1">INDEX(INDIRECT("memória_cálculo"),MATCH($BI60,INDIRECT("indice_cáculo"),0),BX$45)</f>
        <v>0</v>
      </c>
      <c r="BY60" s="96" cm="1">
        <f t="array" aca="1" ref="BY60" ca="1">INDEX(INDIRECT("memória_cálculo"),MATCH($BI60,INDIRECT("indice_cáculo"),0),BY$45)</f>
        <v>0</v>
      </c>
      <c r="BZ60" s="96" cm="1">
        <f t="array" aca="1" ref="BZ60" ca="1">INDEX(INDIRECT("memória_cálculo"),MATCH($BI60,INDIRECT("indice_cáculo"),0),BZ$45)</f>
        <v>0</v>
      </c>
      <c r="CA60" s="96" cm="1">
        <f t="array" aca="1" ref="CA60" ca="1">INDEX(INDIRECT("memória_cálculo"),MATCH($BI60,INDIRECT("indice_cáculo"),0),CA$45)</f>
        <v>0</v>
      </c>
      <c r="CB60" s="96" cm="1">
        <f t="array" aca="1" ref="CB60" ca="1">INDEX(INDIRECT("memória_cálculo"),MATCH($BI60,INDIRECT("indice_cáculo"),0),CB$45)</f>
        <v>0</v>
      </c>
      <c r="CC60" s="96" cm="1">
        <f t="array" aca="1" ref="CC60" ca="1">INDEX(INDIRECT("memória_cálculo"),MATCH($BI60,INDIRECT("indice_cáculo"),0),CC$45)</f>
        <v>0</v>
      </c>
      <c r="CD60" s="96" cm="1">
        <f t="array" aca="1" ref="CD60" ca="1">INDEX(INDIRECT("memória_cálculo"),MATCH($BI60,INDIRECT("indice_cáculo"),0),CD$45)</f>
        <v>0</v>
      </c>
      <c r="CE60" s="96" cm="1">
        <f t="array" aca="1" ref="CE60" ca="1">INDEX(INDIRECT("memória_cálculo"),MATCH($BI60,INDIRECT("indice_cáculo"),0),CE$45)</f>
        <v>0</v>
      </c>
      <c r="CF60" s="96" cm="1">
        <f t="array" aca="1" ref="CF60" ca="1">INDEX(INDIRECT("memória_cálculo"),MATCH($BI60,INDIRECT("indice_cáculo"),0),CF$45)</f>
        <v>0</v>
      </c>
      <c r="CG60" s="96" cm="1">
        <f t="array" aca="1" ref="CG60" ca="1">INDEX(INDIRECT("memória_cálculo"),MATCH($BI60,INDIRECT("indice_cáculo"),0),CG$45)</f>
        <v>0</v>
      </c>
      <c r="CH60" s="96" cm="1">
        <f t="array" aca="1" ref="CH60" ca="1">INDEX(INDIRECT("memória_cálculo"),MATCH($BI60,INDIRECT("indice_cáculo"),0),CH$45)</f>
        <v>0</v>
      </c>
      <c r="CI60" s="96" cm="1">
        <f t="array" aca="1" ref="CI60" ca="1">INDEX(INDIRECT("memória_cálculo"),MATCH($BI60,INDIRECT("indice_cáculo"),0),CI$45)</f>
        <v>0</v>
      </c>
      <c r="CJ60" s="96" cm="1">
        <f t="array" aca="1" ref="CJ60" ca="1">INDEX(INDIRECT("memória_cálculo"),MATCH($BI60,INDIRECT("indice_cáculo"),0),CJ$45)</f>
        <v>0</v>
      </c>
      <c r="CK60" s="96" cm="1">
        <f t="array" aca="1" ref="CK60" ca="1">INDEX(INDIRECT("memória_cálculo"),MATCH($BI60,INDIRECT("indice_cáculo"),0),CK$45)</f>
        <v>0</v>
      </c>
      <c r="CL60" s="96" cm="1">
        <f t="array" aca="1" ref="CL60" ca="1">INDEX(INDIRECT("memória_cálculo"),MATCH($BI60,INDIRECT("indice_cáculo"),0),CL$45)</f>
        <v>0</v>
      </c>
      <c r="CM60" s="96"/>
      <c r="CN60" s="7"/>
      <c r="CO60" s="7"/>
      <c r="CP60" s="108"/>
      <c r="CS60" s="109"/>
      <c r="CT60" s="127"/>
      <c r="CU60" s="111"/>
      <c r="CV60" s="111"/>
      <c r="CW60" s="111"/>
      <c r="CX60" s="111"/>
      <c r="CY60" s="127"/>
      <c r="CZ60" s="111"/>
      <c r="DA60" s="111"/>
      <c r="DB60" s="111"/>
      <c r="DC60" s="111"/>
      <c r="DD60" s="127"/>
      <c r="DE60" s="111"/>
      <c r="DF60" s="111"/>
      <c r="DG60" s="111"/>
      <c r="DH60" s="111"/>
      <c r="DI60" s="111"/>
      <c r="DJ60" s="111"/>
      <c r="DK60" s="111"/>
      <c r="DL60" s="111"/>
      <c r="DM60" s="111"/>
      <c r="DN60" s="127"/>
      <c r="DO60" s="111"/>
      <c r="DP60" s="111"/>
      <c r="DQ60" s="111"/>
      <c r="DR60" s="111"/>
      <c r="DS60" s="111"/>
      <c r="DT60" s="111"/>
    </row>
    <row r="61" spans="1:126" ht="20.100000000000001" customHeight="1" x14ac:dyDescent="0.2">
      <c r="A61" s="7"/>
      <c r="B61" s="83" t="s">
        <v>39</v>
      </c>
      <c r="C61" s="83" t="str">
        <f t="shared" ref="C61:C79" ca="1" si="76">INDEX(INDIRECT("memória_cálculo"),MATCH($B61,INDIRECT("indice_cáculo"),0),2)</f>
        <v>RO-00072</v>
      </c>
      <c r="D61" s="84" t="str">
        <f t="shared" ref="D61:D79" ca="1" si="77">INDEX(INDIRECT("memória_cálculo"),MATCH($B61,INDIRECT("indice_cáculo"),0),3)</f>
        <v>escavação, carga e transporte de material de 1ª categoria - executado com escavadeira de 1,40 m3 e caminhão basculante de 12 m3 e com caminho de serviço pavimentado - dmt de      50 a    200 m</v>
      </c>
      <c r="E61" s="83" t="str">
        <f t="shared" ref="E61:E79" ca="1" si="78">INDEX(INDIRECT("memória_cálculo"),MATCH($B61,INDIRECT("indice_cáculo"),0),4)</f>
        <v>m3</v>
      </c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 cm="1">
        <f t="array" aca="1" ref="X61" ca="1">INDEX($BI$46:$CM$192,MATCH($B61,$BI$46:$BI$192,0),X$47)*X$39</f>
        <v>61701.857999999993</v>
      </c>
      <c r="Y61" s="85" cm="1">
        <f t="array" aca="1" ref="Y61" ca="1">INDEX($BI$46:$CM$192,MATCH($B61,$BI$46:$BI$192,0),Y$47)*Y$39</f>
        <v>61701.857999999993</v>
      </c>
      <c r="Z61" s="85" cm="1">
        <f t="array" aca="1" ref="Z61" ca="1">INDEX($BI$46:$CM$192,MATCH($B61,$BI$46:$BI$192,0),Z$47)*Z$39</f>
        <v>0</v>
      </c>
      <c r="AA61" s="85"/>
      <c r="AB61" s="85" cm="1">
        <f t="array" aca="1" ref="AB61" ca="1">INDEX($BI$46:$CM$192,MATCH($B61,$BI$46:$BI$192,0),AB$47)*AB$39</f>
        <v>14574.133800000003</v>
      </c>
      <c r="AC61" s="85"/>
      <c r="AD61" s="85" cm="1">
        <f t="array" aca="1" ref="AD61" ca="1">INDEX($BI$46:$CM$192,MATCH($B61,$BI$46:$BI$192,0),AD$47)*AD$39</f>
        <v>14574.133800000003</v>
      </c>
      <c r="AE61" s="85" cm="1">
        <f t="array" aca="1" ref="AE61" ca="1">INDEX($BI$46:$CM$192,MATCH($B61,$BI$46:$BI$192,0),AE$47)*AE$39</f>
        <v>14574.133800000003</v>
      </c>
      <c r="AF61" s="85" cm="1">
        <f t="array" aca="1" ref="AF61" ca="1">INDEX($BI$46:$CM$192,MATCH($B61,$BI$46:$BI$192,0),AF$47)*AF$39</f>
        <v>14574.133800000003</v>
      </c>
      <c r="AG61" s="85" cm="1">
        <f t="array" aca="1" ref="AG61" ca="1">INDEX($BI$46:$CM$192,MATCH($B61,$BI$46:$BI$192,0),AG$47)*AG$39</f>
        <v>14574.133800000003</v>
      </c>
      <c r="AH61" s="85" cm="1">
        <f t="array" aca="1" ref="AH61" ca="1">INDEX($BI$46:$CM$192,MATCH($B61,$BI$46:$BI$192,0),AH$47)*AH$39</f>
        <v>14574.133800000003</v>
      </c>
      <c r="AI61" s="85" cm="1">
        <f t="array" aca="1" ref="AI61" ca="1">INDEX($BI$46:$CM$192,MATCH($B61,$BI$46:$BI$192,0),AI$47)*AI$39</f>
        <v>14574.133800000003</v>
      </c>
      <c r="AJ61" s="85" cm="1">
        <f t="array" aca="1" ref="AJ61" ca="1">INDEX($BI$46:$CM$192,MATCH($B61,$BI$46:$BI$192,0),AJ$47)*AJ$39</f>
        <v>14574.133800000003</v>
      </c>
      <c r="AK61" s="85" cm="1">
        <f t="array" aca="1" ref="AK61" ca="1">INDEX($BI$46:$CM$192,MATCH($B61,$BI$46:$BI$192,0),AK$47)*AK$39</f>
        <v>14574.133800000003</v>
      </c>
      <c r="AL61" s="85" cm="1">
        <f t="array" aca="1" ref="AL61" ca="1">INDEX($BI$46:$CM$192,MATCH($B61,$BI$46:$BI$192,0),AL$47)*AL$39</f>
        <v>14574.133800000003</v>
      </c>
      <c r="AM61" s="85" cm="1">
        <f t="array" aca="1" ref="AM61" ca="1">INDEX($BI$46:$CM$192,MATCH($B61,$BI$46:$BI$192,0),AM$47)*AM$39</f>
        <v>14574.133800000003</v>
      </c>
      <c r="AN61" s="85" cm="1">
        <f t="array" aca="1" ref="AN61" ca="1">INDEX($BI$46:$CM$192,MATCH($B61,$BI$46:$BI$192,0),AN$47)*AN$39</f>
        <v>14574.133800000003</v>
      </c>
      <c r="AO61" s="85" cm="1">
        <f t="array" aca="1" ref="AO61" ca="1">INDEX($BI$46:$CM$192,MATCH($B61,$BI$46:$BI$192,0),AO$47)*AO$39</f>
        <v>14574.133800000003</v>
      </c>
      <c r="AP61" s="85" cm="1">
        <f t="array" aca="1" ref="AP61" ca="1">INDEX($BI$46:$CM$192,MATCH($B61,$BI$46:$BI$192,0),AP$47)*AP$39</f>
        <v>14574.133800000003</v>
      </c>
      <c r="AQ61" s="85" cm="1">
        <f t="array" aca="1" ref="AQ61" ca="1">INDEX($BI$46:$CM$192,MATCH($B61,$BI$46:$BI$192,0),AQ$47)*AQ$39</f>
        <v>14574.133800000003</v>
      </c>
      <c r="AR61" s="85" cm="1">
        <f t="array" aca="1" ref="AR61" ca="1">INDEX($BI$46:$CM$192,MATCH($B61,$BI$46:$BI$192,0),AR$47)*AR$39</f>
        <v>61701.857999999993</v>
      </c>
      <c r="AS61" s="85"/>
      <c r="AT61" s="85"/>
      <c r="AU61" s="85" cm="1">
        <f t="array" aca="1" ref="AU61" ca="1">INDEX($BI$46:$CM$192,MATCH($B61,$BI$46:$BI$192,0),AU$47)*AU$39</f>
        <v>14574.133800000003</v>
      </c>
      <c r="AV61" s="85" cm="1">
        <f t="array" aca="1" ref="AV61" ca="1">INDEX($BI$46:$CM$192,MATCH($B61,$BI$46:$BI$192,0),AV$47)*AV$39</f>
        <v>61701.857999999993</v>
      </c>
      <c r="AW61" s="85" cm="1">
        <f t="array" aca="1" ref="AW61" ca="1">INDEX($BI$46:$CM$192,MATCH($B61,$BI$46:$BI$192,0),AW$47)*AW$39</f>
        <v>61701.857999999993</v>
      </c>
      <c r="AX61" s="85" cm="1">
        <f t="array" aca="1" ref="AX61" ca="1">INDEX($BI$46:$CM$192,MATCH($B61,$BI$46:$BI$192,0),AX$47)*AX$39</f>
        <v>61701.857999999993</v>
      </c>
      <c r="AY61" s="85" cm="1">
        <f t="array" aca="1" ref="AY61" ca="1">INDEX($BI$46:$CM$192,MATCH($B61,$BI$46:$BI$192,0),AY$47)*AY$39</f>
        <v>61701.857999999993</v>
      </c>
      <c r="AZ61" s="85" cm="1">
        <f t="array" aca="1" ref="AZ61" ca="1">INDEX($BI$46:$CM$192,MATCH($B61,$BI$46:$BI$192,0),AZ$47)*AZ$39</f>
        <v>61701.857999999993</v>
      </c>
      <c r="BA61" s="85" cm="1">
        <f t="array" aca="1" ref="BA61" ca="1">INDEX($BI$46:$CM$192,MATCH($B61,$BI$46:$BI$192,0),BA$47)*BA$39</f>
        <v>61701.857999999993</v>
      </c>
      <c r="BB61" s="85" cm="1">
        <f t="array" aca="1" ref="BB61" ca="1">INDEX($BI$46:$CM$192,MATCH($B61,$BI$46:$BI$192,0),BB$47)*BB$39</f>
        <v>14574.133800000003</v>
      </c>
      <c r="BC61" s="85"/>
      <c r="BD61" s="85"/>
      <c r="BE61" s="85"/>
      <c r="BF61" s="95"/>
      <c r="BG61" s="125">
        <f ca="1">IF(C61="","",INDEX([10]TPU!$G:$G,MATCH($C61,[10]TPU!$A:$A,0)))</f>
        <v>6.72</v>
      </c>
      <c r="BH61" s="7"/>
      <c r="BI61" s="83" t="s">
        <v>52</v>
      </c>
      <c r="BJ61" s="83" t="str">
        <f t="shared" ca="1" si="59"/>
        <v>RO-00881</v>
      </c>
      <c r="BK61" s="84" t="str">
        <f t="shared" ca="1" si="60"/>
        <v>Transporte com caminhão basculante de 6 m³ - rodovia pavimentada</v>
      </c>
      <c r="BL61" s="83" t="str">
        <f t="shared" ca="1" si="61"/>
        <v>txkm</v>
      </c>
      <c r="BM61" s="96" cm="1">
        <f t="array" aca="1" ref="BM61" ca="1">INDEX(INDIRECT("memória_cálculo"),MATCH($BI61,INDIRECT("indice_cáculo"),0),BM$45)</f>
        <v>0</v>
      </c>
      <c r="BN61" s="96" cm="1">
        <f t="array" aca="1" ref="BN61" ca="1">INDEX(INDIRECT("memória_cálculo"),MATCH($BI61,INDIRECT("indice_cáculo"),0),BN$45)</f>
        <v>0</v>
      </c>
      <c r="BO61" s="96" cm="1">
        <f t="array" aca="1" ref="BO61" ca="1">INDEX(INDIRECT("memória_cálculo"),MATCH($BI61,INDIRECT("indice_cáculo"),0),BO$45)</f>
        <v>0</v>
      </c>
      <c r="BP61" s="96" cm="1">
        <f t="array" aca="1" ref="BP61" ca="1">INDEX(INDIRECT("memória_cálculo"),MATCH($BI61,INDIRECT("indice_cáculo"),0),BP$45)</f>
        <v>0</v>
      </c>
      <c r="BQ61" s="96" cm="1">
        <f t="array" aca="1" ref="BQ61" ca="1">INDEX(INDIRECT("memória_cálculo"),MATCH($BI61,INDIRECT("indice_cáculo"),0),BQ$45)</f>
        <v>0</v>
      </c>
      <c r="BR61" s="96" cm="1">
        <f t="array" aca="1" ref="BR61" ca="1">INDEX(INDIRECT("memória_cálculo"),MATCH($BI61,INDIRECT("indice_cáculo"),0),BR$45)</f>
        <v>0</v>
      </c>
      <c r="BS61" s="96" cm="1">
        <f t="array" aca="1" ref="BS61" ca="1">INDEX(INDIRECT("memória_cálculo"),MATCH($BI61,INDIRECT("indice_cáculo"),0),BS$45)</f>
        <v>0</v>
      </c>
      <c r="BT61" s="96" cm="1">
        <f t="array" aca="1" ref="BT61" ca="1">INDEX(INDIRECT("memória_cálculo"),MATCH($BI61,INDIRECT("indice_cáculo"),0),BT$45)</f>
        <v>0</v>
      </c>
      <c r="BU61" s="96" cm="1">
        <f t="array" aca="1" ref="BU61" ca="1">INDEX(INDIRECT("memória_cálculo"),MATCH($BI61,INDIRECT("indice_cáculo"),0),BU$45)</f>
        <v>0</v>
      </c>
      <c r="BV61" s="96" cm="1">
        <f t="array" aca="1" ref="BV61" ca="1">INDEX(INDIRECT("memória_cálculo"),MATCH($BI61,INDIRECT("indice_cáculo"),0),BV$45)</f>
        <v>0</v>
      </c>
      <c r="BW61" s="96" cm="1">
        <f t="array" aca="1" ref="BW61" ca="1">INDEX(INDIRECT("memória_cálculo"),MATCH($BI61,INDIRECT("indice_cáculo"),0),BW$45)</f>
        <v>0</v>
      </c>
      <c r="BX61" s="96" cm="1">
        <f t="array" aca="1" ref="BX61" ca="1">INDEX(INDIRECT("memória_cálculo"),MATCH($BI61,INDIRECT("indice_cáculo"),0),BX$45)</f>
        <v>0</v>
      </c>
      <c r="BY61" s="96" cm="1">
        <f t="array" aca="1" ref="BY61" ca="1">INDEX(INDIRECT("memória_cálculo"),MATCH($BI61,INDIRECT("indice_cáculo"),0),BY$45)</f>
        <v>0</v>
      </c>
      <c r="BZ61" s="96" cm="1">
        <f t="array" aca="1" ref="BZ61" ca="1">INDEX(INDIRECT("memória_cálculo"),MATCH($BI61,INDIRECT("indice_cáculo"),0),BZ$45)</f>
        <v>0</v>
      </c>
      <c r="CA61" s="96" cm="1">
        <f t="array" aca="1" ref="CA61" ca="1">INDEX(INDIRECT("memória_cálculo"),MATCH($BI61,INDIRECT("indice_cáculo"),0),CA$45)</f>
        <v>0</v>
      </c>
      <c r="CB61" s="96" cm="1">
        <f t="array" aca="1" ref="CB61" ca="1">INDEX(INDIRECT("memória_cálculo"),MATCH($BI61,INDIRECT("indice_cáculo"),0),CB$45)</f>
        <v>0</v>
      </c>
      <c r="CC61" s="96" cm="1">
        <f t="array" aca="1" ref="CC61" ca="1">INDEX(INDIRECT("memória_cálculo"),MATCH($BI61,INDIRECT("indice_cáculo"),0),CC$45)</f>
        <v>0</v>
      </c>
      <c r="CD61" s="96" cm="1">
        <f t="array" aca="1" ref="CD61" ca="1">INDEX(INDIRECT("memória_cálculo"),MATCH($BI61,INDIRECT("indice_cáculo"),0),CD$45)</f>
        <v>0</v>
      </c>
      <c r="CE61" s="96" cm="1">
        <f t="array" aca="1" ref="CE61" ca="1">INDEX(INDIRECT("memória_cálculo"),MATCH($BI61,INDIRECT("indice_cáculo"),0),CE$45)</f>
        <v>0</v>
      </c>
      <c r="CF61" s="96" cm="1">
        <f t="array" aca="1" ref="CF61" ca="1">INDEX(INDIRECT("memória_cálculo"),MATCH($BI61,INDIRECT("indice_cáculo"),0),CF$45)</f>
        <v>0</v>
      </c>
      <c r="CG61" s="96" cm="1">
        <f t="array" aca="1" ref="CG61" ca="1">INDEX(INDIRECT("memória_cálculo"),MATCH($BI61,INDIRECT("indice_cáculo"),0),CG$45)</f>
        <v>0</v>
      </c>
      <c r="CH61" s="96" cm="1">
        <f t="array" aca="1" ref="CH61" ca="1">INDEX(INDIRECT("memória_cálculo"),MATCH($BI61,INDIRECT("indice_cáculo"),0),CH$45)</f>
        <v>0</v>
      </c>
      <c r="CI61" s="96" cm="1">
        <f t="array" aca="1" ref="CI61" ca="1">INDEX(INDIRECT("memória_cálculo"),MATCH($BI61,INDIRECT("indice_cáculo"),0),CI$45)</f>
        <v>0</v>
      </c>
      <c r="CJ61" s="96" cm="1">
        <f t="array" aca="1" ref="CJ61" ca="1">INDEX(INDIRECT("memória_cálculo"),MATCH($BI61,INDIRECT("indice_cáculo"),0),CJ$45)</f>
        <v>0</v>
      </c>
      <c r="CK61" s="96" cm="1">
        <f t="array" aca="1" ref="CK61" ca="1">INDEX(INDIRECT("memória_cálculo"),MATCH($BI61,INDIRECT("indice_cáculo"),0),CK$45)</f>
        <v>0</v>
      </c>
      <c r="CL61" s="96" cm="1">
        <f t="array" aca="1" ref="CL61" ca="1">INDEX(INDIRECT("memória_cálculo"),MATCH($BI61,INDIRECT("indice_cáculo"),0),CL$45)</f>
        <v>0</v>
      </c>
      <c r="CM61" s="96"/>
      <c r="CN61" s="7"/>
      <c r="CO61" s="7"/>
      <c r="CP61" s="83" t="s">
        <v>30</v>
      </c>
      <c r="CQ61" s="83" t="str">
        <f>INDEX([10]TPU!$A:$A,MATCH($DV61,[10]TPU!$P:$P,0))</f>
        <v>RO-00881</v>
      </c>
      <c r="CR61" s="366" t="str">
        <f>INDEX([10]TPU!$C:$C,MATCH($DV61,[10]TPU!$P:$P,0))</f>
        <v>Transporte com caminhão basculante de 6 m³ - rodovia pavimentada</v>
      </c>
      <c r="CS61" s="83" t="str">
        <f>INDEX([10]TPU!$D:$D,MATCH($DV61,[10]TPU!$P:$P,0))</f>
        <v>txkm</v>
      </c>
      <c r="CT61" s="103">
        <f t="shared" ref="CT61:CX61" si="79">CT63*CT64*CT65</f>
        <v>133308.87360000002</v>
      </c>
      <c r="CU61" s="103">
        <f t="shared" si="79"/>
        <v>110071.89120000001</v>
      </c>
      <c r="CV61" s="103">
        <f t="shared" si="79"/>
        <v>14020.160000000002</v>
      </c>
      <c r="CW61" s="103">
        <f t="shared" si="79"/>
        <v>77137.577600000004</v>
      </c>
      <c r="CX61" s="103">
        <f t="shared" si="79"/>
        <v>92947.193600000013</v>
      </c>
      <c r="CY61" s="103">
        <f t="shared" ref="CY61:DR61" si="80">CY63*CY64*CY65</f>
        <v>133308.87360000002</v>
      </c>
      <c r="CZ61" s="103">
        <f t="shared" si="80"/>
        <v>110071.89120000001</v>
      </c>
      <c r="DA61" s="103">
        <f t="shared" si="80"/>
        <v>14020.160000000002</v>
      </c>
      <c r="DB61" s="103">
        <f t="shared" si="80"/>
        <v>77137.577600000004</v>
      </c>
      <c r="DC61" s="103">
        <f t="shared" si="80"/>
        <v>92947.193600000013</v>
      </c>
      <c r="DD61" s="103">
        <f t="shared" si="80"/>
        <v>133308.87360000002</v>
      </c>
      <c r="DE61" s="103">
        <f t="shared" si="80"/>
        <v>110071.89120000001</v>
      </c>
      <c r="DF61" s="103">
        <f t="shared" si="80"/>
        <v>14020.160000000002</v>
      </c>
      <c r="DG61" s="103">
        <f t="shared" si="80"/>
        <v>77137.577600000004</v>
      </c>
      <c r="DH61" s="103">
        <f t="shared" si="80"/>
        <v>92947.193600000013</v>
      </c>
      <c r="DI61" s="103">
        <f t="shared" si="80"/>
        <v>133308.87360000002</v>
      </c>
      <c r="DJ61" s="103">
        <f t="shared" si="80"/>
        <v>110071.89120000001</v>
      </c>
      <c r="DK61" s="103">
        <f t="shared" si="80"/>
        <v>14020.160000000002</v>
      </c>
      <c r="DL61" s="103">
        <f t="shared" si="80"/>
        <v>77137.577600000004</v>
      </c>
      <c r="DM61" s="103">
        <f t="shared" si="80"/>
        <v>92947.193600000013</v>
      </c>
      <c r="DN61" s="103">
        <f t="shared" si="80"/>
        <v>133308.87360000002</v>
      </c>
      <c r="DO61" s="103">
        <f t="shared" si="80"/>
        <v>110071.89120000001</v>
      </c>
      <c r="DP61" s="103">
        <f t="shared" si="80"/>
        <v>14020.160000000002</v>
      </c>
      <c r="DQ61" s="103">
        <f t="shared" si="80"/>
        <v>77137.577600000004</v>
      </c>
      <c r="DR61" s="103">
        <f t="shared" si="80"/>
        <v>92947.193600000013</v>
      </c>
      <c r="DS61" s="103">
        <f t="shared" ref="DS61" si="81">DS63*DS64*DS65</f>
        <v>0</v>
      </c>
      <c r="DT61" s="103">
        <f t="shared" ref="DT61" si="82">DT63*DT64*DT65</f>
        <v>0</v>
      </c>
      <c r="DV61" t="s">
        <v>51</v>
      </c>
    </row>
    <row r="62" spans="1:126" ht="20.100000000000001" customHeight="1" x14ac:dyDescent="0.2">
      <c r="A62" s="7"/>
      <c r="B62" s="83" t="s">
        <v>41</v>
      </c>
      <c r="C62" s="83" t="str">
        <f t="shared" ca="1" si="76"/>
        <v>RO-00077</v>
      </c>
      <c r="D62" s="84" t="str">
        <f t="shared" ca="1" si="77"/>
        <v>escavação, carga e transporte de material de 1ª categoria - executado com escavadeira de 1,40 m3 e caminhão basculante de 12 m3 e com caminho de serviço pavimentado - dmt de 1.000 a 1.200 m</v>
      </c>
      <c r="E62" s="83" t="str">
        <f t="shared" ca="1" si="78"/>
        <v>m3</v>
      </c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 cm="1">
        <f t="array" aca="1" ref="X62" ca="1">INDEX($BI$46:$CM$192,MATCH($B62,$BI$46:$BI$192,0),X$47)*X$39</f>
        <v>41134.572</v>
      </c>
      <c r="Y62" s="85" cm="1">
        <f t="array" aca="1" ref="Y62" ca="1">INDEX($BI$46:$CM$192,MATCH($B62,$BI$46:$BI$192,0),Y$47)*Y$39</f>
        <v>41134.572</v>
      </c>
      <c r="Z62" s="85" cm="1">
        <f t="array" aca="1" ref="Z62" ca="1">INDEX($BI$46:$CM$192,MATCH($B62,$BI$46:$BI$192,0),Z$47)*Z$39</f>
        <v>0</v>
      </c>
      <c r="AA62" s="85"/>
      <c r="AB62" s="85" cm="1">
        <f t="array" aca="1" ref="AB62" ca="1">INDEX($BI$46:$CM$192,MATCH($B62,$BI$46:$BI$192,0),AB$47)*AB$39</f>
        <v>58296.535200000013</v>
      </c>
      <c r="AC62" s="85"/>
      <c r="AD62" s="85" cm="1">
        <f t="array" aca="1" ref="AD62" ca="1">INDEX($BI$46:$CM$192,MATCH($B62,$BI$46:$BI$192,0),AD$47)*AD$39</f>
        <v>58296.535200000013</v>
      </c>
      <c r="AE62" s="85" cm="1">
        <f t="array" aca="1" ref="AE62" ca="1">INDEX($BI$46:$CM$192,MATCH($B62,$BI$46:$BI$192,0),AE$47)*AE$39</f>
        <v>58296.535200000013</v>
      </c>
      <c r="AF62" s="85" cm="1">
        <f t="array" aca="1" ref="AF62" ca="1">INDEX($BI$46:$CM$192,MATCH($B62,$BI$46:$BI$192,0),AF$47)*AF$39</f>
        <v>58296.535200000013</v>
      </c>
      <c r="AG62" s="85" cm="1">
        <f t="array" aca="1" ref="AG62" ca="1">INDEX($BI$46:$CM$192,MATCH($B62,$BI$46:$BI$192,0),AG$47)*AG$39</f>
        <v>58296.535200000013</v>
      </c>
      <c r="AH62" s="85" cm="1">
        <f t="array" aca="1" ref="AH62" ca="1">INDEX($BI$46:$CM$192,MATCH($B62,$BI$46:$BI$192,0),AH$47)*AH$39</f>
        <v>58296.535200000013</v>
      </c>
      <c r="AI62" s="85" cm="1">
        <f t="array" aca="1" ref="AI62" ca="1">INDEX($BI$46:$CM$192,MATCH($B62,$BI$46:$BI$192,0),AI$47)*AI$39</f>
        <v>58296.535200000013</v>
      </c>
      <c r="AJ62" s="85" cm="1">
        <f t="array" aca="1" ref="AJ62" ca="1">INDEX($BI$46:$CM$192,MATCH($B62,$BI$46:$BI$192,0),AJ$47)*AJ$39</f>
        <v>58296.535200000013</v>
      </c>
      <c r="AK62" s="85" cm="1">
        <f t="array" aca="1" ref="AK62" ca="1">INDEX($BI$46:$CM$192,MATCH($B62,$BI$46:$BI$192,0),AK$47)*AK$39</f>
        <v>58296.535200000013</v>
      </c>
      <c r="AL62" s="85" cm="1">
        <f t="array" aca="1" ref="AL62" ca="1">INDEX($BI$46:$CM$192,MATCH($B62,$BI$46:$BI$192,0),AL$47)*AL$39</f>
        <v>58296.535200000013</v>
      </c>
      <c r="AM62" s="85" cm="1">
        <f t="array" aca="1" ref="AM62" ca="1">INDEX($BI$46:$CM$192,MATCH($B62,$BI$46:$BI$192,0),AM$47)*AM$39</f>
        <v>58296.535200000013</v>
      </c>
      <c r="AN62" s="85" cm="1">
        <f t="array" aca="1" ref="AN62" ca="1">INDEX($BI$46:$CM$192,MATCH($B62,$BI$46:$BI$192,0),AN$47)*AN$39</f>
        <v>58296.535200000013</v>
      </c>
      <c r="AO62" s="85" cm="1">
        <f t="array" aca="1" ref="AO62" ca="1">INDEX($BI$46:$CM$192,MATCH($B62,$BI$46:$BI$192,0),AO$47)*AO$39</f>
        <v>58296.535200000013</v>
      </c>
      <c r="AP62" s="85" cm="1">
        <f t="array" aca="1" ref="AP62" ca="1">INDEX($BI$46:$CM$192,MATCH($B62,$BI$46:$BI$192,0),AP$47)*AP$39</f>
        <v>58296.535200000013</v>
      </c>
      <c r="AQ62" s="85" cm="1">
        <f t="array" aca="1" ref="AQ62" ca="1">INDEX($BI$46:$CM$192,MATCH($B62,$BI$46:$BI$192,0),AQ$47)*AQ$39</f>
        <v>58296.535200000013</v>
      </c>
      <c r="AR62" s="85" cm="1">
        <f t="array" aca="1" ref="AR62" ca="1">INDEX($BI$46:$CM$192,MATCH($B62,$BI$46:$BI$192,0),AR$47)*AR$39</f>
        <v>41134.572</v>
      </c>
      <c r="AS62" s="85"/>
      <c r="AT62" s="85"/>
      <c r="AU62" s="85" cm="1">
        <f t="array" aca="1" ref="AU62" ca="1">INDEX($BI$46:$CM$192,MATCH($B62,$BI$46:$BI$192,0),AU$47)*AU$39</f>
        <v>58296.535200000013</v>
      </c>
      <c r="AV62" s="85" cm="1">
        <f t="array" aca="1" ref="AV62" ca="1">INDEX($BI$46:$CM$192,MATCH($B62,$BI$46:$BI$192,0),AV$47)*AV$39</f>
        <v>41134.572</v>
      </c>
      <c r="AW62" s="85" cm="1">
        <f t="array" aca="1" ref="AW62" ca="1">INDEX($BI$46:$CM$192,MATCH($B62,$BI$46:$BI$192,0),AW$47)*AW$39</f>
        <v>41134.572</v>
      </c>
      <c r="AX62" s="85" cm="1">
        <f t="array" aca="1" ref="AX62" ca="1">INDEX($BI$46:$CM$192,MATCH($B62,$BI$46:$BI$192,0),AX$47)*AX$39</f>
        <v>41134.572</v>
      </c>
      <c r="AY62" s="85" cm="1">
        <f t="array" aca="1" ref="AY62" ca="1">INDEX($BI$46:$CM$192,MATCH($B62,$BI$46:$BI$192,0),AY$47)*AY$39</f>
        <v>41134.572</v>
      </c>
      <c r="AZ62" s="85" cm="1">
        <f t="array" aca="1" ref="AZ62" ca="1">INDEX($BI$46:$CM$192,MATCH($B62,$BI$46:$BI$192,0),AZ$47)*AZ$39</f>
        <v>41134.572</v>
      </c>
      <c r="BA62" s="85" cm="1">
        <f t="array" aca="1" ref="BA62" ca="1">INDEX($BI$46:$CM$192,MATCH($B62,$BI$46:$BI$192,0),BA$47)*BA$39</f>
        <v>41134.572</v>
      </c>
      <c r="BB62" s="85" cm="1">
        <f t="array" aca="1" ref="BB62" ca="1">INDEX($BI$46:$CM$192,MATCH($B62,$BI$46:$BI$192,0),BB$47)*BB$39</f>
        <v>58296.535200000013</v>
      </c>
      <c r="BC62" s="85"/>
      <c r="BD62" s="85"/>
      <c r="BE62" s="85"/>
      <c r="BF62" s="95"/>
      <c r="BG62" s="125">
        <f ca="1">IF(C62="","",INDEX([10]TPU!$G:$G,MATCH($C62,[10]TPU!$A:$A,0)))</f>
        <v>8.48</v>
      </c>
      <c r="BH62" s="7"/>
      <c r="BI62" s="83" t="s">
        <v>53</v>
      </c>
      <c r="BJ62" s="83" t="str">
        <f t="shared" ca="1" si="59"/>
        <v>RO-00190</v>
      </c>
      <c r="BK62" s="84" t="str">
        <f t="shared" ca="1" si="60"/>
        <v>escavação, carga e transporte de material de 3ª categoria - executado com escavadeira de 1,40 m3 e caminhão basculante de 12 m3 e com caminho de serviço pavimentado - dmt de      50 a    200 m</v>
      </c>
      <c r="BL62" s="83" t="str">
        <f t="shared" ca="1" si="61"/>
        <v>m3</v>
      </c>
      <c r="BM62" s="96" cm="1">
        <f t="array" aca="1" ref="BM62" ca="1">INDEX(INDIRECT("memória_cálculo"),MATCH($BI62,INDIRECT("indice_cáculo"),0),BM$45)</f>
        <v>0</v>
      </c>
      <c r="BN62" s="96" cm="1">
        <f t="array" aca="1" ref="BN62" ca="1">INDEX(INDIRECT("memória_cálculo"),MATCH($BI62,INDIRECT("indice_cáculo"),0),BN$45)</f>
        <v>0</v>
      </c>
      <c r="BO62" s="96" cm="1">
        <f t="array" aca="1" ref="BO62" ca="1">INDEX(INDIRECT("memória_cálculo"),MATCH($BI62,INDIRECT("indice_cáculo"),0),BO$45)</f>
        <v>0</v>
      </c>
      <c r="BP62" s="96" cm="1">
        <f t="array" aca="1" ref="BP62" ca="1">INDEX(INDIRECT("memória_cálculo"),MATCH($BI62,INDIRECT("indice_cáculo"),0),BP$45)</f>
        <v>0</v>
      </c>
      <c r="BQ62" s="96" cm="1">
        <f t="array" aca="1" ref="BQ62" ca="1">INDEX(INDIRECT("memória_cálculo"),MATCH($BI62,INDIRECT("indice_cáculo"),0),BQ$45)</f>
        <v>0</v>
      </c>
      <c r="BR62" s="96" cm="1">
        <f t="array" aca="1" ref="BR62" ca="1">INDEX(INDIRECT("memória_cálculo"),MATCH($BI62,INDIRECT("indice_cáculo"),0),BR$45)</f>
        <v>0</v>
      </c>
      <c r="BS62" s="96" cm="1">
        <f t="array" aca="1" ref="BS62" ca="1">INDEX(INDIRECT("memória_cálculo"),MATCH($BI62,INDIRECT("indice_cáculo"),0),BS$45)</f>
        <v>0</v>
      </c>
      <c r="BT62" s="96" cm="1">
        <f t="array" aca="1" ref="BT62" ca="1">INDEX(INDIRECT("memória_cálculo"),MATCH($BI62,INDIRECT("indice_cáculo"),0),BT$45)</f>
        <v>0</v>
      </c>
      <c r="BU62" s="96" cm="1">
        <f t="array" aca="1" ref="BU62" ca="1">INDEX(INDIRECT("memória_cálculo"),MATCH($BI62,INDIRECT("indice_cáculo"),0),BU$45)</f>
        <v>0</v>
      </c>
      <c r="BV62" s="96" cm="1">
        <f t="array" aca="1" ref="BV62" ca="1">INDEX(INDIRECT("memória_cálculo"),MATCH($BI62,INDIRECT("indice_cáculo"),0),BV$45)</f>
        <v>0</v>
      </c>
      <c r="BW62" s="96" cm="1">
        <f t="array" aca="1" ref="BW62" ca="1">INDEX(INDIRECT("memória_cálculo"),MATCH($BI62,INDIRECT("indice_cáculo"),0),BW$45)</f>
        <v>0</v>
      </c>
      <c r="BX62" s="96" cm="1">
        <f t="array" aca="1" ref="BX62" ca="1">INDEX(INDIRECT("memória_cálculo"),MATCH($BI62,INDIRECT("indice_cáculo"),0),BX$45)</f>
        <v>0</v>
      </c>
      <c r="BY62" s="96" cm="1">
        <f t="array" aca="1" ref="BY62" ca="1">INDEX(INDIRECT("memória_cálculo"),MATCH($BI62,INDIRECT("indice_cáculo"),0),BY$45)</f>
        <v>0</v>
      </c>
      <c r="BZ62" s="96" cm="1">
        <f t="array" aca="1" ref="BZ62" ca="1">INDEX(INDIRECT("memória_cálculo"),MATCH($BI62,INDIRECT("indice_cáculo"),0),BZ$45)</f>
        <v>0</v>
      </c>
      <c r="CA62" s="96" cm="1">
        <f t="array" aca="1" ref="CA62" ca="1">INDEX(INDIRECT("memória_cálculo"),MATCH($BI62,INDIRECT("indice_cáculo"),0),CA$45)</f>
        <v>0</v>
      </c>
      <c r="CB62" s="96" cm="1">
        <f t="array" aca="1" ref="CB62" ca="1">INDEX(INDIRECT("memória_cálculo"),MATCH($BI62,INDIRECT("indice_cáculo"),0),CB$45)</f>
        <v>0</v>
      </c>
      <c r="CC62" s="96" cm="1">
        <f t="array" aca="1" ref="CC62" ca="1">INDEX(INDIRECT("memória_cálculo"),MATCH($BI62,INDIRECT("indice_cáculo"),0),CC$45)</f>
        <v>0</v>
      </c>
      <c r="CD62" s="96" cm="1">
        <f t="array" aca="1" ref="CD62" ca="1">INDEX(INDIRECT("memória_cálculo"),MATCH($BI62,INDIRECT("indice_cáculo"),0),CD$45)</f>
        <v>0</v>
      </c>
      <c r="CE62" s="96" cm="1">
        <f t="array" aca="1" ref="CE62" ca="1">INDEX(INDIRECT("memória_cálculo"),MATCH($BI62,INDIRECT("indice_cáculo"),0),CE$45)</f>
        <v>0</v>
      </c>
      <c r="CF62" s="96" cm="1">
        <f t="array" aca="1" ref="CF62" ca="1">INDEX(INDIRECT("memória_cálculo"),MATCH($BI62,INDIRECT("indice_cáculo"),0),CF$45)</f>
        <v>0</v>
      </c>
      <c r="CG62" s="96" cm="1">
        <f t="array" aca="1" ref="CG62" ca="1">INDEX(INDIRECT("memória_cálculo"),MATCH($BI62,INDIRECT("indice_cáculo"),0),CG$45)</f>
        <v>0</v>
      </c>
      <c r="CH62" s="96" cm="1">
        <f t="array" aca="1" ref="CH62" ca="1">INDEX(INDIRECT("memória_cálculo"),MATCH($BI62,INDIRECT("indice_cáculo"),0),CH$45)</f>
        <v>0</v>
      </c>
      <c r="CI62" s="96" cm="1">
        <f t="array" aca="1" ref="CI62" ca="1">INDEX(INDIRECT("memória_cálculo"),MATCH($BI62,INDIRECT("indice_cáculo"),0),CI$45)</f>
        <v>0</v>
      </c>
      <c r="CJ62" s="96" cm="1">
        <f t="array" aca="1" ref="CJ62" ca="1">INDEX(INDIRECT("memória_cálculo"),MATCH($BI62,INDIRECT("indice_cáculo"),0),CJ$45)</f>
        <v>0</v>
      </c>
      <c r="CK62" s="96" cm="1">
        <f t="array" aca="1" ref="CK62" ca="1">INDEX(INDIRECT("memória_cálculo"),MATCH($BI62,INDIRECT("indice_cáculo"),0),CK$45)</f>
        <v>0</v>
      </c>
      <c r="CL62" s="96" cm="1">
        <f t="array" aca="1" ref="CL62" ca="1">INDEX(INDIRECT("memória_cálculo"),MATCH($BI62,INDIRECT("indice_cáculo"),0),CL$45)</f>
        <v>0</v>
      </c>
      <c r="CM62" s="96"/>
      <c r="CN62" s="7"/>
      <c r="CO62" s="7"/>
      <c r="CP62" s="108"/>
      <c r="CS62" s="109"/>
      <c r="CT62" s="127"/>
      <c r="CU62" s="111"/>
      <c r="CV62" s="111"/>
      <c r="CW62" s="111"/>
      <c r="CX62" s="111"/>
      <c r="CY62" s="127"/>
      <c r="CZ62" s="111"/>
      <c r="DA62" s="111"/>
      <c r="DB62" s="111"/>
      <c r="DC62" s="111"/>
      <c r="DD62" s="127"/>
      <c r="DE62" s="111"/>
      <c r="DF62" s="111"/>
      <c r="DG62" s="111"/>
      <c r="DH62" s="111"/>
      <c r="DI62" s="111"/>
      <c r="DJ62" s="111"/>
      <c r="DK62" s="111"/>
      <c r="DL62" s="111"/>
      <c r="DM62" s="111"/>
      <c r="DN62" s="127"/>
      <c r="DO62" s="111"/>
      <c r="DP62" s="111"/>
      <c r="DQ62" s="111"/>
      <c r="DR62" s="111"/>
      <c r="DS62" s="111"/>
      <c r="DT62" s="111"/>
    </row>
    <row r="63" spans="1:126" ht="20.100000000000001" customHeight="1" x14ac:dyDescent="0.2">
      <c r="A63" s="7"/>
      <c r="B63" s="83" t="s">
        <v>42</v>
      </c>
      <c r="C63" s="83" t="str">
        <f t="shared" ca="1" si="76"/>
        <v>RO-00084</v>
      </c>
      <c r="D63" s="84" t="str">
        <f t="shared" ca="1" si="77"/>
        <v>escavação, carga e transporte de material de 1ª categoria - executado com escavadeira de 1,40 m3 e caminhão basculante de 12 m3 e com caminho de serviço pavimentado - dmt de 3.000 m</v>
      </c>
      <c r="E63" s="83" t="str">
        <f t="shared" ca="1" si="78"/>
        <v>m3</v>
      </c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 cm="1">
        <f t="array" aca="1" ref="X63" ca="1">INDEX($BI$46:$CM$192,MATCH($B63,$BI$46:$BI$192,0),X$47)*X$39</f>
        <v>0</v>
      </c>
      <c r="Y63" s="85" cm="1">
        <f t="array" aca="1" ref="Y63" ca="1">INDEX($BI$46:$CM$192,MATCH($B63,$BI$46:$BI$192,0),Y$47)*Y$39</f>
        <v>0</v>
      </c>
      <c r="Z63" s="85" cm="1">
        <f t="array" aca="1" ref="Z63" ca="1">INDEX($BI$46:$CM$192,MATCH($B63,$BI$46:$BI$192,0),Z$47)*Z$39</f>
        <v>0</v>
      </c>
      <c r="AA63" s="85"/>
      <c r="AB63" s="85" cm="1">
        <f t="array" aca="1" ref="AB63" ca="1">INDEX($BI$46:$CM$192,MATCH($B63,$BI$46:$BI$192,0),AB$47)*AB$39</f>
        <v>0</v>
      </c>
      <c r="AC63" s="85"/>
      <c r="AD63" s="85" cm="1">
        <f t="array" aca="1" ref="AD63" ca="1">INDEX($BI$46:$CM$192,MATCH($B63,$BI$46:$BI$192,0),AD$47)*AD$39</f>
        <v>0</v>
      </c>
      <c r="AE63" s="85" cm="1">
        <f t="array" aca="1" ref="AE63" ca="1">INDEX($BI$46:$CM$192,MATCH($B63,$BI$46:$BI$192,0),AE$47)*AE$39</f>
        <v>0</v>
      </c>
      <c r="AF63" s="85" cm="1">
        <f t="array" aca="1" ref="AF63" ca="1">INDEX($BI$46:$CM$192,MATCH($B63,$BI$46:$BI$192,0),AF$47)*AF$39</f>
        <v>0</v>
      </c>
      <c r="AG63" s="85" cm="1">
        <f t="array" aca="1" ref="AG63" ca="1">INDEX($BI$46:$CM$192,MATCH($B63,$BI$46:$BI$192,0),AG$47)*AG$39</f>
        <v>0</v>
      </c>
      <c r="AH63" s="85" cm="1">
        <f t="array" aca="1" ref="AH63" ca="1">INDEX($BI$46:$CM$192,MATCH($B63,$BI$46:$BI$192,0),AH$47)*AH$39</f>
        <v>0</v>
      </c>
      <c r="AI63" s="85" cm="1">
        <f t="array" aca="1" ref="AI63" ca="1">INDEX($BI$46:$CM$192,MATCH($B63,$BI$46:$BI$192,0),AI$47)*AI$39</f>
        <v>0</v>
      </c>
      <c r="AJ63" s="85" cm="1">
        <f t="array" aca="1" ref="AJ63" ca="1">INDEX($BI$46:$CM$192,MATCH($B63,$BI$46:$BI$192,0),AJ$47)*AJ$39</f>
        <v>0</v>
      </c>
      <c r="AK63" s="85" cm="1">
        <f t="array" aca="1" ref="AK63" ca="1">INDEX($BI$46:$CM$192,MATCH($B63,$BI$46:$BI$192,0),AK$47)*AK$39</f>
        <v>0</v>
      </c>
      <c r="AL63" s="85" cm="1">
        <f t="array" aca="1" ref="AL63" ca="1">INDEX($BI$46:$CM$192,MATCH($B63,$BI$46:$BI$192,0),AL$47)*AL$39</f>
        <v>0</v>
      </c>
      <c r="AM63" s="85" cm="1">
        <f t="array" aca="1" ref="AM63" ca="1">INDEX($BI$46:$CM$192,MATCH($B63,$BI$46:$BI$192,0),AM$47)*AM$39</f>
        <v>0</v>
      </c>
      <c r="AN63" s="85" cm="1">
        <f t="array" aca="1" ref="AN63" ca="1">INDEX($BI$46:$CM$192,MATCH($B63,$BI$46:$BI$192,0),AN$47)*AN$39</f>
        <v>0</v>
      </c>
      <c r="AO63" s="85" cm="1">
        <f t="array" aca="1" ref="AO63" ca="1">INDEX($BI$46:$CM$192,MATCH($B63,$BI$46:$BI$192,0),AO$47)*AO$39</f>
        <v>0</v>
      </c>
      <c r="AP63" s="85" cm="1">
        <f t="array" aca="1" ref="AP63" ca="1">INDEX($BI$46:$CM$192,MATCH($B63,$BI$46:$BI$192,0),AP$47)*AP$39</f>
        <v>0</v>
      </c>
      <c r="AQ63" s="85" cm="1">
        <f t="array" aca="1" ref="AQ63" ca="1">INDEX($BI$46:$CM$192,MATCH($B63,$BI$46:$BI$192,0),AQ$47)*AQ$39</f>
        <v>0</v>
      </c>
      <c r="AR63" s="85" cm="1">
        <f t="array" aca="1" ref="AR63" ca="1">INDEX($BI$46:$CM$192,MATCH($B63,$BI$46:$BI$192,0),AR$47)*AR$39</f>
        <v>0</v>
      </c>
      <c r="AS63" s="85"/>
      <c r="AT63" s="85"/>
      <c r="AU63" s="85" cm="1">
        <f t="array" aca="1" ref="AU63" ca="1">INDEX($BI$46:$CM$192,MATCH($B63,$BI$46:$BI$192,0),AU$47)*AU$39</f>
        <v>0</v>
      </c>
      <c r="AV63" s="85" cm="1">
        <f t="array" aca="1" ref="AV63" ca="1">INDEX($BI$46:$CM$192,MATCH($B63,$BI$46:$BI$192,0),AV$47)*AV$39</f>
        <v>0</v>
      </c>
      <c r="AW63" s="85" cm="1">
        <f t="array" aca="1" ref="AW63" ca="1">INDEX($BI$46:$CM$192,MATCH($B63,$BI$46:$BI$192,0),AW$47)*AW$39</f>
        <v>0</v>
      </c>
      <c r="AX63" s="85" cm="1">
        <f t="array" aca="1" ref="AX63" ca="1">INDEX($BI$46:$CM$192,MATCH($B63,$BI$46:$BI$192,0),AX$47)*AX$39</f>
        <v>0</v>
      </c>
      <c r="AY63" s="85" cm="1">
        <f t="array" aca="1" ref="AY63" ca="1">INDEX($BI$46:$CM$192,MATCH($B63,$BI$46:$BI$192,0),AY$47)*AY$39</f>
        <v>0</v>
      </c>
      <c r="AZ63" s="85" cm="1">
        <f t="array" aca="1" ref="AZ63" ca="1">INDEX($BI$46:$CM$192,MATCH($B63,$BI$46:$BI$192,0),AZ$47)*AZ$39</f>
        <v>0</v>
      </c>
      <c r="BA63" s="85" cm="1">
        <f t="array" aca="1" ref="BA63" ca="1">INDEX($BI$46:$CM$192,MATCH($B63,$BI$46:$BI$192,0),BA$47)*BA$39</f>
        <v>0</v>
      </c>
      <c r="BB63" s="85" cm="1">
        <f t="array" aca="1" ref="BB63" ca="1">INDEX($BI$46:$CM$192,MATCH($B63,$BI$46:$BI$192,0),BB$47)*BB$39</f>
        <v>0</v>
      </c>
      <c r="BC63" s="85"/>
      <c r="BD63" s="85"/>
      <c r="BE63" s="85"/>
      <c r="BF63" s="95"/>
      <c r="BG63" s="125">
        <f ca="1">IF(C63="","",INDEX([10]TPU!$G:$G,MATCH($C63,[10]TPU!$A:$A,0)))</f>
        <v>11.5</v>
      </c>
      <c r="BH63" s="7"/>
      <c r="BI63" s="83" t="s">
        <v>56</v>
      </c>
      <c r="BJ63" s="83" t="str">
        <f t="shared" ca="1" si="59"/>
        <v>RO-00195</v>
      </c>
      <c r="BK63" s="84" t="str">
        <f t="shared" ca="1" si="60"/>
        <v>escavação, carga e transporte de material de 3ª categoria - executado com escavadeira de 1,40 m3 e caminhão basculante de 12 m3 e com caminho de serviço pavimentado - dmt de 1.000 a 1.200 m</v>
      </c>
      <c r="BL63" s="83" t="str">
        <f t="shared" ca="1" si="61"/>
        <v>m3</v>
      </c>
      <c r="BM63" s="96" cm="1">
        <f t="array" aca="1" ref="BM63" ca="1">INDEX(INDIRECT("memória_cálculo"),MATCH($BI63,INDIRECT("indice_cáculo"),0),BM$45)</f>
        <v>0</v>
      </c>
      <c r="BN63" s="96" cm="1">
        <f t="array" aca="1" ref="BN63" ca="1">INDEX(INDIRECT("memória_cálculo"),MATCH($BI63,INDIRECT("indice_cáculo"),0),BN$45)</f>
        <v>0</v>
      </c>
      <c r="BO63" s="96" cm="1">
        <f t="array" aca="1" ref="BO63" ca="1">INDEX(INDIRECT("memória_cálculo"),MATCH($BI63,INDIRECT("indice_cáculo"),0),BO$45)</f>
        <v>0</v>
      </c>
      <c r="BP63" s="96" cm="1">
        <f t="array" aca="1" ref="BP63" ca="1">INDEX(INDIRECT("memória_cálculo"),MATCH($BI63,INDIRECT("indice_cáculo"),0),BP$45)</f>
        <v>0</v>
      </c>
      <c r="BQ63" s="96" cm="1">
        <f t="array" aca="1" ref="BQ63" ca="1">INDEX(INDIRECT("memória_cálculo"),MATCH($BI63,INDIRECT("indice_cáculo"),0),BQ$45)</f>
        <v>0</v>
      </c>
      <c r="BR63" s="96" cm="1">
        <f t="array" aca="1" ref="BR63" ca="1">INDEX(INDIRECT("memória_cálculo"),MATCH($BI63,INDIRECT("indice_cáculo"),0),BR$45)</f>
        <v>0</v>
      </c>
      <c r="BS63" s="96" cm="1">
        <f t="array" aca="1" ref="BS63" ca="1">INDEX(INDIRECT("memória_cálculo"),MATCH($BI63,INDIRECT("indice_cáculo"),0),BS$45)</f>
        <v>0</v>
      </c>
      <c r="BT63" s="96" cm="1">
        <f t="array" aca="1" ref="BT63" ca="1">INDEX(INDIRECT("memória_cálculo"),MATCH($BI63,INDIRECT("indice_cáculo"),0),BT$45)</f>
        <v>0</v>
      </c>
      <c r="BU63" s="96" cm="1">
        <f t="array" aca="1" ref="BU63" ca="1">INDEX(INDIRECT("memória_cálculo"),MATCH($BI63,INDIRECT("indice_cáculo"),0),BU$45)</f>
        <v>0</v>
      </c>
      <c r="BV63" s="96" cm="1">
        <f t="array" aca="1" ref="BV63" ca="1">INDEX(INDIRECT("memória_cálculo"),MATCH($BI63,INDIRECT("indice_cáculo"),0),BV$45)</f>
        <v>0</v>
      </c>
      <c r="BW63" s="96" cm="1">
        <f t="array" aca="1" ref="BW63" ca="1">INDEX(INDIRECT("memória_cálculo"),MATCH($BI63,INDIRECT("indice_cáculo"),0),BW$45)</f>
        <v>0</v>
      </c>
      <c r="BX63" s="96" cm="1">
        <f t="array" aca="1" ref="BX63" ca="1">INDEX(INDIRECT("memória_cálculo"),MATCH($BI63,INDIRECT("indice_cáculo"),0),BX$45)</f>
        <v>0</v>
      </c>
      <c r="BY63" s="96" cm="1">
        <f t="array" aca="1" ref="BY63" ca="1">INDEX(INDIRECT("memória_cálculo"),MATCH($BI63,INDIRECT("indice_cáculo"),0),BY$45)</f>
        <v>0</v>
      </c>
      <c r="BZ63" s="96" cm="1">
        <f t="array" aca="1" ref="BZ63" ca="1">INDEX(INDIRECT("memória_cálculo"),MATCH($BI63,INDIRECT("indice_cáculo"),0),BZ$45)</f>
        <v>0</v>
      </c>
      <c r="CA63" s="96" cm="1">
        <f t="array" aca="1" ref="CA63" ca="1">INDEX(INDIRECT("memória_cálculo"),MATCH($BI63,INDIRECT("indice_cáculo"),0),CA$45)</f>
        <v>0</v>
      </c>
      <c r="CB63" s="96" cm="1">
        <f t="array" aca="1" ref="CB63" ca="1">INDEX(INDIRECT("memória_cálculo"),MATCH($BI63,INDIRECT("indice_cáculo"),0),CB$45)</f>
        <v>0</v>
      </c>
      <c r="CC63" s="96" cm="1">
        <f t="array" aca="1" ref="CC63" ca="1">INDEX(INDIRECT("memória_cálculo"),MATCH($BI63,INDIRECT("indice_cáculo"),0),CC$45)</f>
        <v>0</v>
      </c>
      <c r="CD63" s="96" cm="1">
        <f t="array" aca="1" ref="CD63" ca="1">INDEX(INDIRECT("memória_cálculo"),MATCH($BI63,INDIRECT("indice_cáculo"),0),CD$45)</f>
        <v>0</v>
      </c>
      <c r="CE63" s="96" cm="1">
        <f t="array" aca="1" ref="CE63" ca="1">INDEX(INDIRECT("memória_cálculo"),MATCH($BI63,INDIRECT("indice_cáculo"),0),CE$45)</f>
        <v>0</v>
      </c>
      <c r="CF63" s="96" cm="1">
        <f t="array" aca="1" ref="CF63" ca="1">INDEX(INDIRECT("memória_cálculo"),MATCH($BI63,INDIRECT("indice_cáculo"),0),CF$45)</f>
        <v>0</v>
      </c>
      <c r="CG63" s="96" cm="1">
        <f t="array" aca="1" ref="CG63" ca="1">INDEX(INDIRECT("memória_cálculo"),MATCH($BI63,INDIRECT("indice_cáculo"),0),CG$45)</f>
        <v>0</v>
      </c>
      <c r="CH63" s="96" cm="1">
        <f t="array" aca="1" ref="CH63" ca="1">INDEX(INDIRECT("memória_cálculo"),MATCH($BI63,INDIRECT("indice_cáculo"),0),CH$45)</f>
        <v>0</v>
      </c>
      <c r="CI63" s="96" cm="1">
        <f t="array" aca="1" ref="CI63" ca="1">INDEX(INDIRECT("memória_cálculo"),MATCH($BI63,INDIRECT("indice_cáculo"),0),CI$45)</f>
        <v>0</v>
      </c>
      <c r="CJ63" s="96" cm="1">
        <f t="array" aca="1" ref="CJ63" ca="1">INDEX(INDIRECT("memória_cálculo"),MATCH($BI63,INDIRECT("indice_cáculo"),0),CJ$45)</f>
        <v>0</v>
      </c>
      <c r="CK63" s="96" cm="1">
        <f t="array" aca="1" ref="CK63" ca="1">INDEX(INDIRECT("memória_cálculo"),MATCH($BI63,INDIRECT("indice_cáculo"),0),CK$45)</f>
        <v>0</v>
      </c>
      <c r="CL63" s="96" cm="1">
        <f t="array" aca="1" ref="CL63" ca="1">INDEX(INDIRECT("memória_cálculo"),MATCH($BI63,INDIRECT("indice_cáculo"),0),CL$45)</f>
        <v>0</v>
      </c>
      <c r="CM63" s="96"/>
      <c r="CN63" s="7"/>
      <c r="CO63" s="7"/>
      <c r="CP63" s="108"/>
      <c r="CR63" s="11" t="s">
        <v>54</v>
      </c>
      <c r="CS63" s="6" t="s">
        <v>55</v>
      </c>
      <c r="CT63" s="127">
        <f>CT$55</f>
        <v>8331.8046000000013</v>
      </c>
      <c r="CU63" s="127">
        <f t="shared" ref="CU63:DT63" si="83">CU$55</f>
        <v>6879.4932000000008</v>
      </c>
      <c r="CV63" s="127">
        <f t="shared" si="83"/>
        <v>876.2600000000001</v>
      </c>
      <c r="CW63" s="127">
        <f t="shared" si="83"/>
        <v>4821.0986000000003</v>
      </c>
      <c r="CX63" s="127">
        <f t="shared" si="83"/>
        <v>5809.1996000000008</v>
      </c>
      <c r="CY63" s="127">
        <f>CY$55</f>
        <v>8331.8046000000013</v>
      </c>
      <c r="CZ63" s="127">
        <f t="shared" si="83"/>
        <v>6879.4932000000008</v>
      </c>
      <c r="DA63" s="127">
        <f t="shared" si="83"/>
        <v>876.2600000000001</v>
      </c>
      <c r="DB63" s="127">
        <f t="shared" si="83"/>
        <v>4821.0986000000003</v>
      </c>
      <c r="DC63" s="127">
        <f t="shared" si="83"/>
        <v>5809.1996000000008</v>
      </c>
      <c r="DD63" s="127">
        <f>DD$55</f>
        <v>8331.8046000000013</v>
      </c>
      <c r="DE63" s="127">
        <f t="shared" si="83"/>
        <v>6879.4932000000008</v>
      </c>
      <c r="DF63" s="127">
        <f t="shared" si="83"/>
        <v>876.2600000000001</v>
      </c>
      <c r="DG63" s="127">
        <f t="shared" si="83"/>
        <v>4821.0986000000003</v>
      </c>
      <c r="DH63" s="127">
        <f t="shared" si="83"/>
        <v>5809.1996000000008</v>
      </c>
      <c r="DI63" s="127">
        <f>DI$55</f>
        <v>8331.8046000000013</v>
      </c>
      <c r="DJ63" s="127">
        <f t="shared" si="83"/>
        <v>6879.4932000000008</v>
      </c>
      <c r="DK63" s="127">
        <f t="shared" si="83"/>
        <v>876.2600000000001</v>
      </c>
      <c r="DL63" s="127">
        <f t="shared" si="83"/>
        <v>4821.0986000000003</v>
      </c>
      <c r="DM63" s="127">
        <f t="shared" si="83"/>
        <v>5809.1996000000008</v>
      </c>
      <c r="DN63" s="127">
        <f>DN$55</f>
        <v>8331.8046000000013</v>
      </c>
      <c r="DO63" s="127">
        <f t="shared" si="83"/>
        <v>6879.4932000000008</v>
      </c>
      <c r="DP63" s="127">
        <f t="shared" si="83"/>
        <v>876.2600000000001</v>
      </c>
      <c r="DQ63" s="127">
        <f t="shared" si="83"/>
        <v>4821.0986000000003</v>
      </c>
      <c r="DR63" s="127">
        <f t="shared" si="83"/>
        <v>5809.1996000000008</v>
      </c>
      <c r="DS63" s="127">
        <f t="shared" si="83"/>
        <v>0</v>
      </c>
      <c r="DT63" s="127">
        <f t="shared" si="83"/>
        <v>0</v>
      </c>
    </row>
    <row r="64" spans="1:126" ht="20.100000000000001" customHeight="1" x14ac:dyDescent="0.2">
      <c r="A64" s="7"/>
      <c r="B64" s="83" t="s">
        <v>44</v>
      </c>
      <c r="C64" s="83" t="str">
        <f t="shared" ca="1" si="76"/>
        <v>RO-00881</v>
      </c>
      <c r="D64" s="84" t="str">
        <f t="shared" ca="1" si="77"/>
        <v>Transporte com caminhão basculante de 6 m³ - rodovia pavimentada</v>
      </c>
      <c r="E64" s="83" t="str">
        <f t="shared" ca="1" si="78"/>
        <v>txkm</v>
      </c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 cm="1">
        <f t="array" aca="1" ref="X64" ca="1">INDEX($BI$46:$CM$192,MATCH($B64,$BI$46:$BI$192,0),X$47)*X$39</f>
        <v>0</v>
      </c>
      <c r="Y64" s="85" cm="1">
        <f t="array" aca="1" ref="Y64" ca="1">INDEX($BI$46:$CM$192,MATCH($B64,$BI$46:$BI$192,0),Y$47)*Y$39</f>
        <v>0</v>
      </c>
      <c r="Z64" s="85" cm="1">
        <f t="array" aca="1" ref="Z64" ca="1">INDEX($BI$46:$CM$192,MATCH($B64,$BI$46:$BI$192,0),Z$47)*Z$39</f>
        <v>0</v>
      </c>
      <c r="AA64" s="85"/>
      <c r="AB64" s="85" cm="1">
        <f t="array" aca="1" ref="AB64" ca="1">INDEX($BI$46:$CM$192,MATCH($B64,$BI$46:$BI$192,0),AB$47)*AB$39</f>
        <v>0</v>
      </c>
      <c r="AC64" s="85"/>
      <c r="AD64" s="85" cm="1">
        <f t="array" aca="1" ref="AD64" ca="1">INDEX($BI$46:$CM$192,MATCH($B64,$BI$46:$BI$192,0),AD$47)*AD$39</f>
        <v>0</v>
      </c>
      <c r="AE64" s="85" cm="1">
        <f t="array" aca="1" ref="AE64" ca="1">INDEX($BI$46:$CM$192,MATCH($B64,$BI$46:$BI$192,0),AE$47)*AE$39</f>
        <v>0</v>
      </c>
      <c r="AF64" s="85" cm="1">
        <f t="array" aca="1" ref="AF64" ca="1">INDEX($BI$46:$CM$192,MATCH($B64,$BI$46:$BI$192,0),AF$47)*AF$39</f>
        <v>0</v>
      </c>
      <c r="AG64" s="85" cm="1">
        <f t="array" aca="1" ref="AG64" ca="1">INDEX($BI$46:$CM$192,MATCH($B64,$BI$46:$BI$192,0),AG$47)*AG$39</f>
        <v>0</v>
      </c>
      <c r="AH64" s="85" cm="1">
        <f t="array" aca="1" ref="AH64" ca="1">INDEX($BI$46:$CM$192,MATCH($B64,$BI$46:$BI$192,0),AH$47)*AH$39</f>
        <v>0</v>
      </c>
      <c r="AI64" s="85" cm="1">
        <f t="array" aca="1" ref="AI64" ca="1">INDEX($BI$46:$CM$192,MATCH($B64,$BI$46:$BI$192,0),AI$47)*AI$39</f>
        <v>0</v>
      </c>
      <c r="AJ64" s="85" cm="1">
        <f t="array" aca="1" ref="AJ64" ca="1">INDEX($BI$46:$CM$192,MATCH($B64,$BI$46:$BI$192,0),AJ$47)*AJ$39</f>
        <v>0</v>
      </c>
      <c r="AK64" s="85" cm="1">
        <f t="array" aca="1" ref="AK64" ca="1">INDEX($BI$46:$CM$192,MATCH($B64,$BI$46:$BI$192,0),AK$47)*AK$39</f>
        <v>0</v>
      </c>
      <c r="AL64" s="85" cm="1">
        <f t="array" aca="1" ref="AL64" ca="1">INDEX($BI$46:$CM$192,MATCH($B64,$BI$46:$BI$192,0),AL$47)*AL$39</f>
        <v>0</v>
      </c>
      <c r="AM64" s="85" cm="1">
        <f t="array" aca="1" ref="AM64" ca="1">INDEX($BI$46:$CM$192,MATCH($B64,$BI$46:$BI$192,0),AM$47)*AM$39</f>
        <v>0</v>
      </c>
      <c r="AN64" s="85" cm="1">
        <f t="array" aca="1" ref="AN64" ca="1">INDEX($BI$46:$CM$192,MATCH($B64,$BI$46:$BI$192,0),AN$47)*AN$39</f>
        <v>0</v>
      </c>
      <c r="AO64" s="85" cm="1">
        <f t="array" aca="1" ref="AO64" ca="1">INDEX($BI$46:$CM$192,MATCH($B64,$BI$46:$BI$192,0),AO$47)*AO$39</f>
        <v>0</v>
      </c>
      <c r="AP64" s="85" cm="1">
        <f t="array" aca="1" ref="AP64" ca="1">INDEX($BI$46:$CM$192,MATCH($B64,$BI$46:$BI$192,0),AP$47)*AP$39</f>
        <v>0</v>
      </c>
      <c r="AQ64" s="85" cm="1">
        <f t="array" aca="1" ref="AQ64" ca="1">INDEX($BI$46:$CM$192,MATCH($B64,$BI$46:$BI$192,0),AQ$47)*AQ$39</f>
        <v>0</v>
      </c>
      <c r="AR64" s="85" cm="1">
        <f t="array" aca="1" ref="AR64" ca="1">INDEX($BI$46:$CM$192,MATCH($B64,$BI$46:$BI$192,0),AR$47)*AR$39</f>
        <v>0</v>
      </c>
      <c r="AS64" s="85"/>
      <c r="AT64" s="85"/>
      <c r="AU64" s="85" cm="1">
        <f t="array" aca="1" ref="AU64" ca="1">INDEX($BI$46:$CM$192,MATCH($B64,$BI$46:$BI$192,0),AU$47)*AU$39</f>
        <v>0</v>
      </c>
      <c r="AV64" s="85" cm="1">
        <f t="array" aca="1" ref="AV64" ca="1">INDEX($BI$46:$CM$192,MATCH($B64,$BI$46:$BI$192,0),AV$47)*AV$39</f>
        <v>0</v>
      </c>
      <c r="AW64" s="85" cm="1">
        <f t="array" aca="1" ref="AW64" ca="1">INDEX($BI$46:$CM$192,MATCH($B64,$BI$46:$BI$192,0),AW$47)*AW$39</f>
        <v>0</v>
      </c>
      <c r="AX64" s="85" cm="1">
        <f t="array" aca="1" ref="AX64" ca="1">INDEX($BI$46:$CM$192,MATCH($B64,$BI$46:$BI$192,0),AX$47)*AX$39</f>
        <v>0</v>
      </c>
      <c r="AY64" s="85" cm="1">
        <f t="array" aca="1" ref="AY64" ca="1">INDEX($BI$46:$CM$192,MATCH($B64,$BI$46:$BI$192,0),AY$47)*AY$39</f>
        <v>0</v>
      </c>
      <c r="AZ64" s="85" cm="1">
        <f t="array" aca="1" ref="AZ64" ca="1">INDEX($BI$46:$CM$192,MATCH($B64,$BI$46:$BI$192,0),AZ$47)*AZ$39</f>
        <v>0</v>
      </c>
      <c r="BA64" s="85" cm="1">
        <f t="array" aca="1" ref="BA64" ca="1">INDEX($BI$46:$CM$192,MATCH($B64,$BI$46:$BI$192,0),BA$47)*BA$39</f>
        <v>0</v>
      </c>
      <c r="BB64" s="85" cm="1">
        <f t="array" aca="1" ref="BB64" ca="1">INDEX($BI$46:$CM$192,MATCH($B64,$BI$46:$BI$192,0),BB$47)*BB$39</f>
        <v>0</v>
      </c>
      <c r="BC64" s="85"/>
      <c r="BD64" s="85"/>
      <c r="BE64" s="85"/>
      <c r="BF64" s="95"/>
      <c r="BG64" s="125">
        <f ca="1">IF(C64="","",INDEX([10]TPU!$G:$G,MATCH($C64,[10]TPU!$A:$A,0)))</f>
        <v>0.96</v>
      </c>
      <c r="BH64" s="7"/>
      <c r="BI64" s="83" t="s">
        <v>58</v>
      </c>
      <c r="BJ64" s="83" t="str">
        <f t="shared" ca="1" si="59"/>
        <v>RO-00202</v>
      </c>
      <c r="BK64" s="84" t="str">
        <f t="shared" ca="1" si="60"/>
        <v>escavação, carga e transporte de material de 3ª categoria - executado com escavadeira de 1,40 m3 e caminhão basculante de 12 m3 e com caminho de serviço pavimentado - dmt de 3.000 m</v>
      </c>
      <c r="BL64" s="83" t="str">
        <f t="shared" ca="1" si="61"/>
        <v>m3</v>
      </c>
      <c r="BM64" s="96" cm="1">
        <f t="array" aca="1" ref="BM64" ca="1">INDEX(INDIRECT("memória_cálculo"),MATCH($BI64,INDIRECT("indice_cáculo"),0),BM$45)</f>
        <v>0</v>
      </c>
      <c r="BN64" s="96" cm="1">
        <f t="array" aca="1" ref="BN64" ca="1">INDEX(INDIRECT("memória_cálculo"),MATCH($BI64,INDIRECT("indice_cáculo"),0),BN$45)</f>
        <v>0</v>
      </c>
      <c r="BO64" s="96" cm="1">
        <f t="array" aca="1" ref="BO64" ca="1">INDEX(INDIRECT("memória_cálculo"),MATCH($BI64,INDIRECT("indice_cáculo"),0),BO$45)</f>
        <v>0</v>
      </c>
      <c r="BP64" s="96" cm="1">
        <f t="array" aca="1" ref="BP64" ca="1">INDEX(INDIRECT("memória_cálculo"),MATCH($BI64,INDIRECT("indice_cáculo"),0),BP$45)</f>
        <v>0</v>
      </c>
      <c r="BQ64" s="96" cm="1">
        <f t="array" aca="1" ref="BQ64" ca="1">INDEX(INDIRECT("memória_cálculo"),MATCH($BI64,INDIRECT("indice_cáculo"),0),BQ$45)</f>
        <v>0</v>
      </c>
      <c r="BR64" s="96" cm="1">
        <f t="array" aca="1" ref="BR64" ca="1">INDEX(INDIRECT("memória_cálculo"),MATCH($BI64,INDIRECT("indice_cáculo"),0),BR$45)</f>
        <v>0</v>
      </c>
      <c r="BS64" s="96" cm="1">
        <f t="array" aca="1" ref="BS64" ca="1">INDEX(INDIRECT("memória_cálculo"),MATCH($BI64,INDIRECT("indice_cáculo"),0),BS$45)</f>
        <v>0</v>
      </c>
      <c r="BT64" s="96" cm="1">
        <f t="array" aca="1" ref="BT64" ca="1">INDEX(INDIRECT("memória_cálculo"),MATCH($BI64,INDIRECT("indice_cáculo"),0),BT$45)</f>
        <v>0</v>
      </c>
      <c r="BU64" s="96" cm="1">
        <f t="array" aca="1" ref="BU64" ca="1">INDEX(INDIRECT("memória_cálculo"),MATCH($BI64,INDIRECT("indice_cáculo"),0),BU$45)</f>
        <v>0</v>
      </c>
      <c r="BV64" s="96" cm="1">
        <f t="array" aca="1" ref="BV64" ca="1">INDEX(INDIRECT("memória_cálculo"),MATCH($BI64,INDIRECT("indice_cáculo"),0),BV$45)</f>
        <v>0</v>
      </c>
      <c r="BW64" s="96" cm="1">
        <f t="array" aca="1" ref="BW64" ca="1">INDEX(INDIRECT("memória_cálculo"),MATCH($BI64,INDIRECT("indice_cáculo"),0),BW$45)</f>
        <v>0</v>
      </c>
      <c r="BX64" s="96" cm="1">
        <f t="array" aca="1" ref="BX64" ca="1">INDEX(INDIRECT("memória_cálculo"),MATCH($BI64,INDIRECT("indice_cáculo"),0),BX$45)</f>
        <v>0</v>
      </c>
      <c r="BY64" s="96" cm="1">
        <f t="array" aca="1" ref="BY64" ca="1">INDEX(INDIRECT("memória_cálculo"),MATCH($BI64,INDIRECT("indice_cáculo"),0),BY$45)</f>
        <v>0</v>
      </c>
      <c r="BZ64" s="96" cm="1">
        <f t="array" aca="1" ref="BZ64" ca="1">INDEX(INDIRECT("memória_cálculo"),MATCH($BI64,INDIRECT("indice_cáculo"),0),BZ$45)</f>
        <v>0</v>
      </c>
      <c r="CA64" s="96" cm="1">
        <f t="array" aca="1" ref="CA64" ca="1">INDEX(INDIRECT("memória_cálculo"),MATCH($BI64,INDIRECT("indice_cáculo"),0),CA$45)</f>
        <v>0</v>
      </c>
      <c r="CB64" s="96" cm="1">
        <f t="array" aca="1" ref="CB64" ca="1">INDEX(INDIRECT("memória_cálculo"),MATCH($BI64,INDIRECT("indice_cáculo"),0),CB$45)</f>
        <v>0</v>
      </c>
      <c r="CC64" s="96" cm="1">
        <f t="array" aca="1" ref="CC64" ca="1">INDEX(INDIRECT("memória_cálculo"),MATCH($BI64,INDIRECT("indice_cáculo"),0),CC$45)</f>
        <v>0</v>
      </c>
      <c r="CD64" s="96" cm="1">
        <f t="array" aca="1" ref="CD64" ca="1">INDEX(INDIRECT("memória_cálculo"),MATCH($BI64,INDIRECT("indice_cáculo"),0),CD$45)</f>
        <v>0</v>
      </c>
      <c r="CE64" s="96" cm="1">
        <f t="array" aca="1" ref="CE64" ca="1">INDEX(INDIRECT("memória_cálculo"),MATCH($BI64,INDIRECT("indice_cáculo"),0),CE$45)</f>
        <v>0</v>
      </c>
      <c r="CF64" s="96" cm="1">
        <f t="array" aca="1" ref="CF64" ca="1">INDEX(INDIRECT("memória_cálculo"),MATCH($BI64,INDIRECT("indice_cáculo"),0),CF$45)</f>
        <v>0</v>
      </c>
      <c r="CG64" s="96" cm="1">
        <f t="array" aca="1" ref="CG64" ca="1">INDEX(INDIRECT("memória_cálculo"),MATCH($BI64,INDIRECT("indice_cáculo"),0),CG$45)</f>
        <v>0</v>
      </c>
      <c r="CH64" s="96" cm="1">
        <f t="array" aca="1" ref="CH64" ca="1">INDEX(INDIRECT("memória_cálculo"),MATCH($BI64,INDIRECT("indice_cáculo"),0),CH$45)</f>
        <v>0</v>
      </c>
      <c r="CI64" s="96" cm="1">
        <f t="array" aca="1" ref="CI64" ca="1">INDEX(INDIRECT("memória_cálculo"),MATCH($BI64,INDIRECT("indice_cáculo"),0),CI$45)</f>
        <v>0</v>
      </c>
      <c r="CJ64" s="96" cm="1">
        <f t="array" aca="1" ref="CJ64" ca="1">INDEX(INDIRECT("memória_cálculo"),MATCH($BI64,INDIRECT("indice_cáculo"),0),CJ$45)</f>
        <v>0</v>
      </c>
      <c r="CK64" s="96" cm="1">
        <f t="array" aca="1" ref="CK64" ca="1">INDEX(INDIRECT("memória_cálculo"),MATCH($BI64,INDIRECT("indice_cáculo"),0),CK$45)</f>
        <v>0</v>
      </c>
      <c r="CL64" s="96" cm="1">
        <f t="array" aca="1" ref="CL64" ca="1">INDEX(INDIRECT("memória_cálculo"),MATCH($BI64,INDIRECT("indice_cáculo"),0),CL$45)</f>
        <v>0</v>
      </c>
      <c r="CM64" s="96"/>
      <c r="CN64" s="7"/>
      <c r="CO64" s="7"/>
      <c r="CP64" s="108"/>
      <c r="CR64" s="11" t="s">
        <v>57</v>
      </c>
      <c r="CS64" s="6" t="s">
        <v>10</v>
      </c>
      <c r="CT64" s="129">
        <v>10</v>
      </c>
      <c r="CU64" s="114">
        <v>10</v>
      </c>
      <c r="CV64" s="114">
        <v>10</v>
      </c>
      <c r="CW64" s="114">
        <v>10</v>
      </c>
      <c r="CX64" s="114">
        <v>10</v>
      </c>
      <c r="CY64" s="129">
        <v>10</v>
      </c>
      <c r="CZ64" s="114">
        <v>10</v>
      </c>
      <c r="DA64" s="114">
        <v>10</v>
      </c>
      <c r="DB64" s="114">
        <v>10</v>
      </c>
      <c r="DC64" s="114">
        <v>10</v>
      </c>
      <c r="DD64" s="129">
        <v>10</v>
      </c>
      <c r="DE64" s="114">
        <v>10</v>
      </c>
      <c r="DF64" s="114">
        <v>10</v>
      </c>
      <c r="DG64" s="114">
        <v>10</v>
      </c>
      <c r="DH64" s="114">
        <v>10</v>
      </c>
      <c r="DI64" s="114">
        <v>10</v>
      </c>
      <c r="DJ64" s="114">
        <v>10</v>
      </c>
      <c r="DK64" s="114">
        <v>10</v>
      </c>
      <c r="DL64" s="114">
        <v>10</v>
      </c>
      <c r="DM64" s="114">
        <v>10</v>
      </c>
      <c r="DN64" s="129">
        <v>10</v>
      </c>
      <c r="DO64" s="114">
        <v>10</v>
      </c>
      <c r="DP64" s="114">
        <v>10</v>
      </c>
      <c r="DQ64" s="114">
        <v>10</v>
      </c>
      <c r="DR64" s="114">
        <v>10</v>
      </c>
      <c r="DS64" s="114">
        <v>10</v>
      </c>
      <c r="DT64" s="114">
        <v>10</v>
      </c>
    </row>
    <row r="65" spans="1:126" ht="20.100000000000001" customHeight="1" x14ac:dyDescent="0.2">
      <c r="A65" s="7"/>
      <c r="B65" s="83" t="s">
        <v>46</v>
      </c>
      <c r="C65" s="83" t="str">
        <f t="shared" ca="1" si="76"/>
        <v>RO-00112</v>
      </c>
      <c r="D65" s="84" t="str">
        <f t="shared" ca="1" si="77"/>
        <v>escavação, carga e transporte de material de 2ª categoria - executado com escavadeira de 1,40 m3 e caminhão basculante de 12 m3 e com caminho de serviço pavimentado - dmt de      50 a    200 m</v>
      </c>
      <c r="E65" s="83" t="str">
        <f t="shared" ca="1" si="78"/>
        <v>m3</v>
      </c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 cm="1">
        <f t="array" aca="1" ref="X65" ca="1">INDEX($BI$46:$CM$192,MATCH($B65,$BI$46:$BI$192,0),X$47)*X$39</f>
        <v>6855.7619999999997</v>
      </c>
      <c r="Y65" s="85" cm="1">
        <f t="array" aca="1" ref="Y65" ca="1">INDEX($BI$46:$CM$192,MATCH($B65,$BI$46:$BI$192,0),Y$47)*Y$39</f>
        <v>6855.7619999999997</v>
      </c>
      <c r="Z65" s="85" cm="1">
        <f t="array" aca="1" ref="Z65" ca="1">INDEX($BI$46:$CM$192,MATCH($B65,$BI$46:$BI$192,0),Z$47)*Z$39</f>
        <v>0</v>
      </c>
      <c r="AA65" s="85"/>
      <c r="AB65" s="85" cm="1">
        <f t="array" aca="1" ref="AB65" ca="1">INDEX($BI$46:$CM$192,MATCH($B65,$BI$46:$BI$192,0),AB$47)*AB$39</f>
        <v>1619.3482000000004</v>
      </c>
      <c r="AC65" s="85"/>
      <c r="AD65" s="85" cm="1">
        <f t="array" aca="1" ref="AD65" ca="1">INDEX($BI$46:$CM$192,MATCH($B65,$BI$46:$BI$192,0),AD$47)*AD$39</f>
        <v>1619.3482000000004</v>
      </c>
      <c r="AE65" s="85" cm="1">
        <f t="array" aca="1" ref="AE65" ca="1">INDEX($BI$46:$CM$192,MATCH($B65,$BI$46:$BI$192,0),AE$47)*AE$39</f>
        <v>1619.3482000000004</v>
      </c>
      <c r="AF65" s="85" cm="1">
        <f t="array" aca="1" ref="AF65" ca="1">INDEX($BI$46:$CM$192,MATCH($B65,$BI$46:$BI$192,0),AF$47)*AF$39</f>
        <v>1619.3482000000004</v>
      </c>
      <c r="AG65" s="85" cm="1">
        <f t="array" aca="1" ref="AG65" ca="1">INDEX($BI$46:$CM$192,MATCH($B65,$BI$46:$BI$192,0),AG$47)*AG$39</f>
        <v>1619.3482000000004</v>
      </c>
      <c r="AH65" s="85" cm="1">
        <f t="array" aca="1" ref="AH65" ca="1">INDEX($BI$46:$CM$192,MATCH($B65,$BI$46:$BI$192,0),AH$47)*AH$39</f>
        <v>1619.3482000000004</v>
      </c>
      <c r="AI65" s="85" cm="1">
        <f t="array" aca="1" ref="AI65" ca="1">INDEX($BI$46:$CM$192,MATCH($B65,$BI$46:$BI$192,0),AI$47)*AI$39</f>
        <v>1619.3482000000004</v>
      </c>
      <c r="AJ65" s="85" cm="1">
        <f t="array" aca="1" ref="AJ65" ca="1">INDEX($BI$46:$CM$192,MATCH($B65,$BI$46:$BI$192,0),AJ$47)*AJ$39</f>
        <v>1619.3482000000004</v>
      </c>
      <c r="AK65" s="85" cm="1">
        <f t="array" aca="1" ref="AK65" ca="1">INDEX($BI$46:$CM$192,MATCH($B65,$BI$46:$BI$192,0),AK$47)*AK$39</f>
        <v>1619.3482000000004</v>
      </c>
      <c r="AL65" s="85" cm="1">
        <f t="array" aca="1" ref="AL65" ca="1">INDEX($BI$46:$CM$192,MATCH($B65,$BI$46:$BI$192,0),AL$47)*AL$39</f>
        <v>1619.3482000000004</v>
      </c>
      <c r="AM65" s="85" cm="1">
        <f t="array" aca="1" ref="AM65" ca="1">INDEX($BI$46:$CM$192,MATCH($B65,$BI$46:$BI$192,0),AM$47)*AM$39</f>
        <v>1619.3482000000004</v>
      </c>
      <c r="AN65" s="85" cm="1">
        <f t="array" aca="1" ref="AN65" ca="1">INDEX($BI$46:$CM$192,MATCH($B65,$BI$46:$BI$192,0),AN$47)*AN$39</f>
        <v>1619.3482000000004</v>
      </c>
      <c r="AO65" s="85" cm="1">
        <f t="array" aca="1" ref="AO65" ca="1">INDEX($BI$46:$CM$192,MATCH($B65,$BI$46:$BI$192,0),AO$47)*AO$39</f>
        <v>1619.3482000000004</v>
      </c>
      <c r="AP65" s="85" cm="1">
        <f t="array" aca="1" ref="AP65" ca="1">INDEX($BI$46:$CM$192,MATCH($B65,$BI$46:$BI$192,0),AP$47)*AP$39</f>
        <v>1619.3482000000004</v>
      </c>
      <c r="AQ65" s="85" cm="1">
        <f t="array" aca="1" ref="AQ65" ca="1">INDEX($BI$46:$CM$192,MATCH($B65,$BI$46:$BI$192,0),AQ$47)*AQ$39</f>
        <v>1619.3482000000004</v>
      </c>
      <c r="AR65" s="85" cm="1">
        <f t="array" aca="1" ref="AR65" ca="1">INDEX($BI$46:$CM$192,MATCH($B65,$BI$46:$BI$192,0),AR$47)*AR$39</f>
        <v>6855.7619999999997</v>
      </c>
      <c r="AS65" s="85"/>
      <c r="AT65" s="85"/>
      <c r="AU65" s="85" cm="1">
        <f t="array" aca="1" ref="AU65" ca="1">INDEX($BI$46:$CM$192,MATCH($B65,$BI$46:$BI$192,0),AU$47)*AU$39</f>
        <v>1619.3482000000004</v>
      </c>
      <c r="AV65" s="85" cm="1">
        <f t="array" aca="1" ref="AV65" ca="1">INDEX($BI$46:$CM$192,MATCH($B65,$BI$46:$BI$192,0),AV$47)*AV$39</f>
        <v>6855.7619999999997</v>
      </c>
      <c r="AW65" s="85" cm="1">
        <f t="array" aca="1" ref="AW65" ca="1">INDEX($BI$46:$CM$192,MATCH($B65,$BI$46:$BI$192,0),AW$47)*AW$39</f>
        <v>6855.7619999999997</v>
      </c>
      <c r="AX65" s="85" cm="1">
        <f t="array" aca="1" ref="AX65" ca="1">INDEX($BI$46:$CM$192,MATCH($B65,$BI$46:$BI$192,0),AX$47)*AX$39</f>
        <v>6855.7619999999997</v>
      </c>
      <c r="AY65" s="85" cm="1">
        <f t="array" aca="1" ref="AY65" ca="1">INDEX($BI$46:$CM$192,MATCH($B65,$BI$46:$BI$192,0),AY$47)*AY$39</f>
        <v>6855.7619999999997</v>
      </c>
      <c r="AZ65" s="85" cm="1">
        <f t="array" aca="1" ref="AZ65" ca="1">INDEX($BI$46:$CM$192,MATCH($B65,$BI$46:$BI$192,0),AZ$47)*AZ$39</f>
        <v>6855.7619999999997</v>
      </c>
      <c r="BA65" s="85" cm="1">
        <f t="array" aca="1" ref="BA65" ca="1">INDEX($BI$46:$CM$192,MATCH($B65,$BI$46:$BI$192,0),BA$47)*BA$39</f>
        <v>6855.7619999999997</v>
      </c>
      <c r="BB65" s="85" cm="1">
        <f t="array" aca="1" ref="BB65" ca="1">INDEX($BI$46:$CM$192,MATCH($B65,$BI$46:$BI$192,0),BB$47)*BB$39</f>
        <v>1619.3482000000004</v>
      </c>
      <c r="BC65" s="85"/>
      <c r="BD65" s="85"/>
      <c r="BE65" s="85"/>
      <c r="BF65" s="95"/>
      <c r="BG65" s="125">
        <f ca="1">IF(C65="","",INDEX([10]TPU!$G:$G,MATCH($C65,[10]TPU!$A:$A,0)))</f>
        <v>10.33</v>
      </c>
      <c r="BH65" s="7"/>
      <c r="BI65" s="83" t="s">
        <v>59</v>
      </c>
      <c r="BJ65" s="83" t="str">
        <f t="shared" ca="1" si="59"/>
        <v>RO-00881</v>
      </c>
      <c r="BK65" s="84" t="str">
        <f t="shared" ca="1" si="60"/>
        <v>Transporte com caminhão basculante de 6 m³ - rodovia pavimentada</v>
      </c>
      <c r="BL65" s="83" t="str">
        <f t="shared" ca="1" si="61"/>
        <v>txkm</v>
      </c>
      <c r="BM65" s="96" cm="1">
        <f t="array" aca="1" ref="BM65" ca="1">INDEX(INDIRECT("memória_cálculo"),MATCH($BI65,INDIRECT("indice_cáculo"),0),BM$45)</f>
        <v>0</v>
      </c>
      <c r="BN65" s="96" cm="1">
        <f t="array" aca="1" ref="BN65" ca="1">INDEX(INDIRECT("memória_cálculo"),MATCH($BI65,INDIRECT("indice_cáculo"),0),BN$45)</f>
        <v>0</v>
      </c>
      <c r="BO65" s="96" cm="1">
        <f t="array" aca="1" ref="BO65" ca="1">INDEX(INDIRECT("memória_cálculo"),MATCH($BI65,INDIRECT("indice_cáculo"),0),BO$45)</f>
        <v>0</v>
      </c>
      <c r="BP65" s="96" cm="1">
        <f t="array" aca="1" ref="BP65" ca="1">INDEX(INDIRECT("memória_cálculo"),MATCH($BI65,INDIRECT("indice_cáculo"),0),BP$45)</f>
        <v>0</v>
      </c>
      <c r="BQ65" s="96" cm="1">
        <f t="array" aca="1" ref="BQ65" ca="1">INDEX(INDIRECT("memória_cálculo"),MATCH($BI65,INDIRECT("indice_cáculo"),0),BQ$45)</f>
        <v>0</v>
      </c>
      <c r="BR65" s="96" cm="1">
        <f t="array" aca="1" ref="BR65" ca="1">INDEX(INDIRECT("memória_cálculo"),MATCH($BI65,INDIRECT("indice_cáculo"),0),BR$45)</f>
        <v>0</v>
      </c>
      <c r="BS65" s="96" cm="1">
        <f t="array" aca="1" ref="BS65" ca="1">INDEX(INDIRECT("memória_cálculo"),MATCH($BI65,INDIRECT("indice_cáculo"),0),BS$45)</f>
        <v>0</v>
      </c>
      <c r="BT65" s="96" cm="1">
        <f t="array" aca="1" ref="BT65" ca="1">INDEX(INDIRECT("memória_cálculo"),MATCH($BI65,INDIRECT("indice_cáculo"),0),BT$45)</f>
        <v>0</v>
      </c>
      <c r="BU65" s="96" cm="1">
        <f t="array" aca="1" ref="BU65" ca="1">INDEX(INDIRECT("memória_cálculo"),MATCH($BI65,INDIRECT("indice_cáculo"),0),BU$45)</f>
        <v>0</v>
      </c>
      <c r="BV65" s="96" cm="1">
        <f t="array" aca="1" ref="BV65" ca="1">INDEX(INDIRECT("memória_cálculo"),MATCH($BI65,INDIRECT("indice_cáculo"),0),BV$45)</f>
        <v>0</v>
      </c>
      <c r="BW65" s="96" cm="1">
        <f t="array" aca="1" ref="BW65" ca="1">INDEX(INDIRECT("memória_cálculo"),MATCH($BI65,INDIRECT("indice_cáculo"),0),BW$45)</f>
        <v>0</v>
      </c>
      <c r="BX65" s="96" cm="1">
        <f t="array" aca="1" ref="BX65" ca="1">INDEX(INDIRECT("memória_cálculo"),MATCH($BI65,INDIRECT("indice_cáculo"),0),BX$45)</f>
        <v>0</v>
      </c>
      <c r="BY65" s="96" cm="1">
        <f t="array" aca="1" ref="BY65" ca="1">INDEX(INDIRECT("memória_cálculo"),MATCH($BI65,INDIRECT("indice_cáculo"),0),BY$45)</f>
        <v>0</v>
      </c>
      <c r="BZ65" s="96" cm="1">
        <f t="array" aca="1" ref="BZ65" ca="1">INDEX(INDIRECT("memória_cálculo"),MATCH($BI65,INDIRECT("indice_cáculo"),0),BZ$45)</f>
        <v>0</v>
      </c>
      <c r="CA65" s="96" cm="1">
        <f t="array" aca="1" ref="CA65" ca="1">INDEX(INDIRECT("memória_cálculo"),MATCH($BI65,INDIRECT("indice_cáculo"),0),CA$45)</f>
        <v>0</v>
      </c>
      <c r="CB65" s="96" cm="1">
        <f t="array" aca="1" ref="CB65" ca="1">INDEX(INDIRECT("memória_cálculo"),MATCH($BI65,INDIRECT("indice_cáculo"),0),CB$45)</f>
        <v>0</v>
      </c>
      <c r="CC65" s="96" cm="1">
        <f t="array" aca="1" ref="CC65" ca="1">INDEX(INDIRECT("memória_cálculo"),MATCH($BI65,INDIRECT("indice_cáculo"),0),CC$45)</f>
        <v>0</v>
      </c>
      <c r="CD65" s="96" cm="1">
        <f t="array" aca="1" ref="CD65" ca="1">INDEX(INDIRECT("memória_cálculo"),MATCH($BI65,INDIRECT("indice_cáculo"),0),CD$45)</f>
        <v>0</v>
      </c>
      <c r="CE65" s="96" cm="1">
        <f t="array" aca="1" ref="CE65" ca="1">INDEX(INDIRECT("memória_cálculo"),MATCH($BI65,INDIRECT("indice_cáculo"),0),CE$45)</f>
        <v>0</v>
      </c>
      <c r="CF65" s="96" cm="1">
        <f t="array" aca="1" ref="CF65" ca="1">INDEX(INDIRECT("memória_cálculo"),MATCH($BI65,INDIRECT("indice_cáculo"),0),CF$45)</f>
        <v>0</v>
      </c>
      <c r="CG65" s="96" cm="1">
        <f t="array" aca="1" ref="CG65" ca="1">INDEX(INDIRECT("memória_cálculo"),MATCH($BI65,INDIRECT("indice_cáculo"),0),CG$45)</f>
        <v>0</v>
      </c>
      <c r="CH65" s="96" cm="1">
        <f t="array" aca="1" ref="CH65" ca="1">INDEX(INDIRECT("memória_cálculo"),MATCH($BI65,INDIRECT("indice_cáculo"),0),CH$45)</f>
        <v>0</v>
      </c>
      <c r="CI65" s="96" cm="1">
        <f t="array" aca="1" ref="CI65" ca="1">INDEX(INDIRECT("memória_cálculo"),MATCH($BI65,INDIRECT("indice_cáculo"),0),CI$45)</f>
        <v>0</v>
      </c>
      <c r="CJ65" s="96" cm="1">
        <f t="array" aca="1" ref="CJ65" ca="1">INDEX(INDIRECT("memória_cálculo"),MATCH($BI65,INDIRECT("indice_cáculo"),0),CJ$45)</f>
        <v>0</v>
      </c>
      <c r="CK65" s="96" cm="1">
        <f t="array" aca="1" ref="CK65" ca="1">INDEX(INDIRECT("memória_cálculo"),MATCH($BI65,INDIRECT("indice_cáculo"),0),CK$45)</f>
        <v>0</v>
      </c>
      <c r="CL65" s="96" cm="1">
        <f t="array" aca="1" ref="CL65" ca="1">INDEX(INDIRECT("memória_cálculo"),MATCH($BI65,INDIRECT("indice_cáculo"),0),CL$45)</f>
        <v>0</v>
      </c>
      <c r="CM65" s="96"/>
      <c r="CN65" s="7"/>
      <c r="CO65" s="7"/>
      <c r="CP65" s="108"/>
      <c r="CR65" s="7" t="s">
        <v>47</v>
      </c>
      <c r="CS65" s="6" t="s">
        <v>48</v>
      </c>
      <c r="CT65" s="129">
        <v>1.6</v>
      </c>
      <c r="CU65" s="114">
        <v>1.6</v>
      </c>
      <c r="CV65" s="114">
        <v>1.6</v>
      </c>
      <c r="CW65" s="114">
        <v>1.6</v>
      </c>
      <c r="CX65" s="114">
        <v>1.6</v>
      </c>
      <c r="CY65" s="129">
        <v>1.6</v>
      </c>
      <c r="CZ65" s="114">
        <v>1.6</v>
      </c>
      <c r="DA65" s="114">
        <v>1.6</v>
      </c>
      <c r="DB65" s="114">
        <v>1.6</v>
      </c>
      <c r="DC65" s="114">
        <v>1.6</v>
      </c>
      <c r="DD65" s="129">
        <v>1.6</v>
      </c>
      <c r="DE65" s="114">
        <v>1.6</v>
      </c>
      <c r="DF65" s="114">
        <v>1.6</v>
      </c>
      <c r="DG65" s="114">
        <v>1.6</v>
      </c>
      <c r="DH65" s="114">
        <v>1.6</v>
      </c>
      <c r="DI65" s="114">
        <v>1.6</v>
      </c>
      <c r="DJ65" s="114">
        <v>1.6</v>
      </c>
      <c r="DK65" s="114">
        <v>1.6</v>
      </c>
      <c r="DL65" s="114">
        <v>1.6</v>
      </c>
      <c r="DM65" s="114">
        <v>1.6</v>
      </c>
      <c r="DN65" s="129">
        <v>1.6</v>
      </c>
      <c r="DO65" s="114">
        <v>1.6</v>
      </c>
      <c r="DP65" s="114">
        <v>1.6</v>
      </c>
      <c r="DQ65" s="114">
        <v>1.6</v>
      </c>
      <c r="DR65" s="114">
        <v>1.6</v>
      </c>
      <c r="DS65" s="114">
        <v>1.6</v>
      </c>
      <c r="DT65" s="114">
        <v>1.6</v>
      </c>
    </row>
    <row r="66" spans="1:126" ht="20.100000000000001" customHeight="1" x14ac:dyDescent="0.2">
      <c r="A66" s="7"/>
      <c r="B66" s="83" t="s">
        <v>49</v>
      </c>
      <c r="C66" s="83" t="str">
        <f t="shared" ca="1" si="76"/>
        <v>RO-00117</v>
      </c>
      <c r="D66" s="84" t="str">
        <f t="shared" ca="1" si="77"/>
        <v>escavação, carga e transporte de material de 2ª categoria - executado com escavadeira de 1,40 m3 e caminhão basculante de 12 m3 e com caminho de serviço pavimentado - dmt de 1.000 a 1.200 m</v>
      </c>
      <c r="E66" s="83" t="str">
        <f t="shared" ca="1" si="78"/>
        <v>m3</v>
      </c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 cm="1">
        <f t="array" aca="1" ref="X66" ca="1">INDEX($BI$46:$CM$192,MATCH($B66,$BI$46:$BI$192,0),X$47)*X$39</f>
        <v>4570.5080000000007</v>
      </c>
      <c r="Y66" s="85" cm="1">
        <f t="array" aca="1" ref="Y66" ca="1">INDEX($BI$46:$CM$192,MATCH($B66,$BI$46:$BI$192,0),Y$47)*Y$39</f>
        <v>4570.5080000000007</v>
      </c>
      <c r="Z66" s="85" cm="1">
        <f t="array" aca="1" ref="Z66" ca="1">INDEX($BI$46:$CM$192,MATCH($B66,$BI$46:$BI$192,0),Z$47)*Z$39</f>
        <v>0</v>
      </c>
      <c r="AA66" s="85"/>
      <c r="AB66" s="85" cm="1">
        <f t="array" aca="1" ref="AB66" ca="1">INDEX($BI$46:$CM$192,MATCH($B66,$BI$46:$BI$192,0),AB$47)*AB$39</f>
        <v>6477.3928000000014</v>
      </c>
      <c r="AC66" s="85"/>
      <c r="AD66" s="85" cm="1">
        <f t="array" aca="1" ref="AD66" ca="1">INDEX($BI$46:$CM$192,MATCH($B66,$BI$46:$BI$192,0),AD$47)*AD$39</f>
        <v>6477.3928000000014</v>
      </c>
      <c r="AE66" s="85" cm="1">
        <f t="array" aca="1" ref="AE66" ca="1">INDEX($BI$46:$CM$192,MATCH($B66,$BI$46:$BI$192,0),AE$47)*AE$39</f>
        <v>6477.3928000000014</v>
      </c>
      <c r="AF66" s="85" cm="1">
        <f t="array" aca="1" ref="AF66" ca="1">INDEX($BI$46:$CM$192,MATCH($B66,$BI$46:$BI$192,0),AF$47)*AF$39</f>
        <v>6477.3928000000014</v>
      </c>
      <c r="AG66" s="85" cm="1">
        <f t="array" aca="1" ref="AG66" ca="1">INDEX($BI$46:$CM$192,MATCH($B66,$BI$46:$BI$192,0),AG$47)*AG$39</f>
        <v>6477.3928000000014</v>
      </c>
      <c r="AH66" s="85" cm="1">
        <f t="array" aca="1" ref="AH66" ca="1">INDEX($BI$46:$CM$192,MATCH($B66,$BI$46:$BI$192,0),AH$47)*AH$39</f>
        <v>6477.3928000000014</v>
      </c>
      <c r="AI66" s="85" cm="1">
        <f t="array" aca="1" ref="AI66" ca="1">INDEX($BI$46:$CM$192,MATCH($B66,$BI$46:$BI$192,0),AI$47)*AI$39</f>
        <v>6477.3928000000014</v>
      </c>
      <c r="AJ66" s="85" cm="1">
        <f t="array" aca="1" ref="AJ66" ca="1">INDEX($BI$46:$CM$192,MATCH($B66,$BI$46:$BI$192,0),AJ$47)*AJ$39</f>
        <v>6477.3928000000014</v>
      </c>
      <c r="AK66" s="85" cm="1">
        <f t="array" aca="1" ref="AK66" ca="1">INDEX($BI$46:$CM$192,MATCH($B66,$BI$46:$BI$192,0),AK$47)*AK$39</f>
        <v>6477.3928000000014</v>
      </c>
      <c r="AL66" s="85" cm="1">
        <f t="array" aca="1" ref="AL66" ca="1">INDEX($BI$46:$CM$192,MATCH($B66,$BI$46:$BI$192,0),AL$47)*AL$39</f>
        <v>6477.3928000000014</v>
      </c>
      <c r="AM66" s="85" cm="1">
        <f t="array" aca="1" ref="AM66" ca="1">INDEX($BI$46:$CM$192,MATCH($B66,$BI$46:$BI$192,0),AM$47)*AM$39</f>
        <v>6477.3928000000014</v>
      </c>
      <c r="AN66" s="85" cm="1">
        <f t="array" aca="1" ref="AN66" ca="1">INDEX($BI$46:$CM$192,MATCH($B66,$BI$46:$BI$192,0),AN$47)*AN$39</f>
        <v>6477.3928000000014</v>
      </c>
      <c r="AO66" s="85" cm="1">
        <f t="array" aca="1" ref="AO66" ca="1">INDEX($BI$46:$CM$192,MATCH($B66,$BI$46:$BI$192,0),AO$47)*AO$39</f>
        <v>6477.3928000000014</v>
      </c>
      <c r="AP66" s="85" cm="1">
        <f t="array" aca="1" ref="AP66" ca="1">INDEX($BI$46:$CM$192,MATCH($B66,$BI$46:$BI$192,0),AP$47)*AP$39</f>
        <v>6477.3928000000014</v>
      </c>
      <c r="AQ66" s="85" cm="1">
        <f t="array" aca="1" ref="AQ66" ca="1">INDEX($BI$46:$CM$192,MATCH($B66,$BI$46:$BI$192,0),AQ$47)*AQ$39</f>
        <v>6477.3928000000014</v>
      </c>
      <c r="AR66" s="85" cm="1">
        <f t="array" aca="1" ref="AR66" ca="1">INDEX($BI$46:$CM$192,MATCH($B66,$BI$46:$BI$192,0),AR$47)*AR$39</f>
        <v>4570.5080000000007</v>
      </c>
      <c r="AS66" s="85"/>
      <c r="AT66" s="85"/>
      <c r="AU66" s="85" cm="1">
        <f t="array" aca="1" ref="AU66" ca="1">INDEX($BI$46:$CM$192,MATCH($B66,$BI$46:$BI$192,0),AU$47)*AU$39</f>
        <v>6477.3928000000014</v>
      </c>
      <c r="AV66" s="85" cm="1">
        <f t="array" aca="1" ref="AV66" ca="1">INDEX($BI$46:$CM$192,MATCH($B66,$BI$46:$BI$192,0),AV$47)*AV$39</f>
        <v>4570.5080000000007</v>
      </c>
      <c r="AW66" s="85" cm="1">
        <f t="array" aca="1" ref="AW66" ca="1">INDEX($BI$46:$CM$192,MATCH($B66,$BI$46:$BI$192,0),AW$47)*AW$39</f>
        <v>4570.5080000000007</v>
      </c>
      <c r="AX66" s="85" cm="1">
        <f t="array" aca="1" ref="AX66" ca="1">INDEX($BI$46:$CM$192,MATCH($B66,$BI$46:$BI$192,0),AX$47)*AX$39</f>
        <v>4570.5080000000007</v>
      </c>
      <c r="AY66" s="85" cm="1">
        <f t="array" aca="1" ref="AY66" ca="1">INDEX($BI$46:$CM$192,MATCH($B66,$BI$46:$BI$192,0),AY$47)*AY$39</f>
        <v>4570.5080000000007</v>
      </c>
      <c r="AZ66" s="85" cm="1">
        <f t="array" aca="1" ref="AZ66" ca="1">INDEX($BI$46:$CM$192,MATCH($B66,$BI$46:$BI$192,0),AZ$47)*AZ$39</f>
        <v>4570.5080000000007</v>
      </c>
      <c r="BA66" s="85" cm="1">
        <f t="array" aca="1" ref="BA66" ca="1">INDEX($BI$46:$CM$192,MATCH($B66,$BI$46:$BI$192,0),BA$47)*BA$39</f>
        <v>4570.5080000000007</v>
      </c>
      <c r="BB66" s="85" cm="1">
        <f t="array" aca="1" ref="BB66" ca="1">INDEX($BI$46:$CM$192,MATCH($B66,$BI$46:$BI$192,0),BB$47)*BB$39</f>
        <v>6477.3928000000014</v>
      </c>
      <c r="BC66" s="85"/>
      <c r="BD66" s="85"/>
      <c r="BE66" s="85"/>
      <c r="BF66" s="95"/>
      <c r="BG66" s="125">
        <f ca="1">IF(C66="","",INDEX([10]TPU!$G:$G,MATCH($C66,[10]TPU!$A:$A,0)))</f>
        <v>11.66</v>
      </c>
      <c r="BH66" s="7"/>
      <c r="BI66" s="83" t="s">
        <v>60</v>
      </c>
      <c r="BJ66" s="83" t="str">
        <f t="shared" ca="1" si="59"/>
        <v>RO-00215</v>
      </c>
      <c r="BK66" s="84" t="str">
        <f t="shared" ca="1" si="60"/>
        <v>compactação de aterros a 100% do proctor normal (inclui espalhamento)</v>
      </c>
      <c r="BL66" s="83" t="str">
        <f t="shared" ca="1" si="61"/>
        <v>m3</v>
      </c>
      <c r="BM66" s="96" cm="1">
        <f t="array" aca="1" ref="BM66" ca="1">INDEX(INDIRECT("memória_cálculo"),MATCH($BI66,INDIRECT("indice_cáculo"),0),BM$45)</f>
        <v>39189.903999999995</v>
      </c>
      <c r="BN66" s="96" cm="1">
        <f t="array" aca="1" ref="BN66" ca="1">INDEX(INDIRECT("memória_cálculo"),MATCH($BI66,INDIRECT("indice_cáculo"),0),BN$45)</f>
        <v>15480.951999999997</v>
      </c>
      <c r="BO66" s="96" cm="1">
        <f t="array" aca="1" ref="BO66" ca="1">INDEX(INDIRECT("memória_cálculo"),MATCH($BI66,INDIRECT("indice_cáculo"),0),BO$45)</f>
        <v>203.792</v>
      </c>
      <c r="BP66" s="96" cm="1">
        <f t="array" aca="1" ref="BP66" ca="1">INDEX(INDIRECT("memória_cálculo"),MATCH($BI66,INDIRECT("indice_cáculo"),0),BP$45)</f>
        <v>48523.871999999996</v>
      </c>
      <c r="BQ66" s="96" cm="1">
        <f t="array" aca="1" ref="BQ66" ca="1">INDEX(INDIRECT("memória_cálculo"),MATCH($BI66,INDIRECT("indice_cáculo"),0),BQ$45)</f>
        <v>92419.415999999997</v>
      </c>
      <c r="BR66" s="96" cm="1">
        <f t="array" aca="1" ref="BR66" ca="1">INDEX(INDIRECT("memória_cálculo"),MATCH($BI66,INDIRECT("indice_cáculo"),0),BR$45)</f>
        <v>39189.903999999995</v>
      </c>
      <c r="BS66" s="96" cm="1">
        <f t="array" aca="1" ref="BS66" ca="1">INDEX(INDIRECT("memória_cálculo"),MATCH($BI66,INDIRECT("indice_cáculo"),0),BS$45)</f>
        <v>15480.951999999997</v>
      </c>
      <c r="BT66" s="96" cm="1">
        <f t="array" aca="1" ref="BT66" ca="1">INDEX(INDIRECT("memória_cálculo"),MATCH($BI66,INDIRECT("indice_cáculo"),0),BT$45)</f>
        <v>203.792</v>
      </c>
      <c r="BU66" s="96" cm="1">
        <f t="array" aca="1" ref="BU66" ca="1">INDEX(INDIRECT("memória_cálculo"),MATCH($BI66,INDIRECT("indice_cáculo"),0),BU$45)</f>
        <v>48523.871999999996</v>
      </c>
      <c r="BV66" s="96" cm="1">
        <f t="array" aca="1" ref="BV66" ca="1">INDEX(INDIRECT("memória_cálculo"),MATCH($BI66,INDIRECT("indice_cáculo"),0),BV$45)</f>
        <v>92419.415999999997</v>
      </c>
      <c r="BW66" s="96" cm="1">
        <f t="array" aca="1" ref="BW66" ca="1">INDEX(INDIRECT("memória_cálculo"),MATCH($BI66,INDIRECT("indice_cáculo"),0),BW$45)</f>
        <v>39189.903999999995</v>
      </c>
      <c r="BX66" s="96" cm="1">
        <f t="array" aca="1" ref="BX66" ca="1">INDEX(INDIRECT("memória_cálculo"),MATCH($BI66,INDIRECT("indice_cáculo"),0),BX$45)</f>
        <v>15480.951999999997</v>
      </c>
      <c r="BY66" s="96" cm="1">
        <f t="array" aca="1" ref="BY66" ca="1">INDEX(INDIRECT("memória_cálculo"),MATCH($BI66,INDIRECT("indice_cáculo"),0),BY$45)</f>
        <v>203.792</v>
      </c>
      <c r="BZ66" s="96" cm="1">
        <f t="array" aca="1" ref="BZ66" ca="1">INDEX(INDIRECT("memória_cálculo"),MATCH($BI66,INDIRECT("indice_cáculo"),0),BZ$45)</f>
        <v>48523.871999999996</v>
      </c>
      <c r="CA66" s="96" cm="1">
        <f t="array" aca="1" ref="CA66" ca="1">INDEX(INDIRECT("memória_cálculo"),MATCH($BI66,INDIRECT("indice_cáculo"),0),CA$45)</f>
        <v>92419.415999999997</v>
      </c>
      <c r="CB66" s="96" cm="1">
        <f t="array" aca="1" ref="CB66" ca="1">INDEX(INDIRECT("memória_cálculo"),MATCH($BI66,INDIRECT("indice_cáculo"),0),CB$45)</f>
        <v>39189.903999999995</v>
      </c>
      <c r="CC66" s="96" cm="1">
        <f t="array" aca="1" ref="CC66" ca="1">INDEX(INDIRECT("memória_cálculo"),MATCH($BI66,INDIRECT("indice_cáculo"),0),CC$45)</f>
        <v>15480.951999999997</v>
      </c>
      <c r="CD66" s="96" cm="1">
        <f t="array" aca="1" ref="CD66" ca="1">INDEX(INDIRECT("memória_cálculo"),MATCH($BI66,INDIRECT("indice_cáculo"),0),CD$45)</f>
        <v>203.792</v>
      </c>
      <c r="CE66" s="96" cm="1">
        <f t="array" aca="1" ref="CE66" ca="1">INDEX(INDIRECT("memória_cálculo"),MATCH($BI66,INDIRECT("indice_cáculo"),0),CE$45)</f>
        <v>48523.871999999996</v>
      </c>
      <c r="CF66" s="96" cm="1">
        <f t="array" aca="1" ref="CF66" ca="1">INDEX(INDIRECT("memória_cálculo"),MATCH($BI66,INDIRECT("indice_cáculo"),0),CF$45)</f>
        <v>92419.415999999997</v>
      </c>
      <c r="CG66" s="96" cm="1">
        <f t="array" aca="1" ref="CG66" ca="1">INDEX(INDIRECT("memória_cálculo"),MATCH($BI66,INDIRECT("indice_cáculo"),0),CG$45)</f>
        <v>39189.903999999995</v>
      </c>
      <c r="CH66" s="96" cm="1">
        <f t="array" aca="1" ref="CH66" ca="1">INDEX(INDIRECT("memória_cálculo"),MATCH($BI66,INDIRECT("indice_cáculo"),0),CH$45)</f>
        <v>15480.951999999997</v>
      </c>
      <c r="CI66" s="96" cm="1">
        <f t="array" aca="1" ref="CI66" ca="1">INDEX(INDIRECT("memória_cálculo"),MATCH($BI66,INDIRECT("indice_cáculo"),0),CI$45)</f>
        <v>203.792</v>
      </c>
      <c r="CJ66" s="96" cm="1">
        <f t="array" aca="1" ref="CJ66" ca="1">INDEX(INDIRECT("memória_cálculo"),MATCH($BI66,INDIRECT("indice_cáculo"),0),CJ$45)</f>
        <v>48523.871999999996</v>
      </c>
      <c r="CK66" s="96" cm="1">
        <f t="array" aca="1" ref="CK66" ca="1">INDEX(INDIRECT("memória_cálculo"),MATCH($BI66,INDIRECT("indice_cáculo"),0),CK$45)</f>
        <v>92419.415999999997</v>
      </c>
      <c r="CL66" s="96" cm="1">
        <f t="array" aca="1" ref="CL66" ca="1">INDEX(INDIRECT("memória_cálculo"),MATCH($BI66,INDIRECT("indice_cáculo"),0),CL$45)</f>
        <v>0</v>
      </c>
      <c r="CM66" s="96"/>
      <c r="CN66" s="7"/>
      <c r="CO66" s="7"/>
      <c r="CP66" s="108"/>
      <c r="CS66" s="109"/>
      <c r="CT66" s="127"/>
      <c r="CU66" s="111"/>
      <c r="CV66" s="111"/>
      <c r="CW66" s="111"/>
      <c r="CX66" s="111"/>
      <c r="CY66" s="127"/>
      <c r="CZ66" s="111"/>
      <c r="DA66" s="111"/>
      <c r="DB66" s="111"/>
      <c r="DC66" s="111"/>
      <c r="DD66" s="127"/>
      <c r="DE66" s="111"/>
      <c r="DF66" s="111"/>
      <c r="DG66" s="111"/>
      <c r="DH66" s="111"/>
      <c r="DI66" s="111"/>
      <c r="DJ66" s="111"/>
      <c r="DK66" s="111"/>
      <c r="DL66" s="111"/>
      <c r="DM66" s="111"/>
      <c r="DN66" s="127"/>
      <c r="DO66" s="111"/>
      <c r="DP66" s="111"/>
      <c r="DQ66" s="111"/>
      <c r="DR66" s="111"/>
      <c r="DS66" s="111"/>
      <c r="DT66" s="111"/>
    </row>
    <row r="67" spans="1:126" ht="20.100000000000001" customHeight="1" x14ac:dyDescent="0.2">
      <c r="A67" s="7"/>
      <c r="B67" s="83" t="s">
        <v>50</v>
      </c>
      <c r="C67" s="83" t="str">
        <f t="shared" ca="1" si="76"/>
        <v>RO-00124</v>
      </c>
      <c r="D67" s="84" t="str">
        <f t="shared" ca="1" si="77"/>
        <v>escavação, carga e transporte de material de 2ª categoria - executado com escavadeira de 1,40 m3 e caminhão basculante de 12 m3 e com caminho de serviço pavimentado - dmt de 3.000 m</v>
      </c>
      <c r="E67" s="83" t="str">
        <f t="shared" ca="1" si="78"/>
        <v>m3</v>
      </c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 cm="1">
        <f t="array" aca="1" ref="X67" ca="1">INDEX($BI$46:$CM$192,MATCH($B67,$BI$46:$BI$192,0),X$47)*X$39</f>
        <v>0</v>
      </c>
      <c r="Y67" s="85" cm="1">
        <f t="array" aca="1" ref="Y67" ca="1">INDEX($BI$46:$CM$192,MATCH($B67,$BI$46:$BI$192,0),Y$47)*Y$39</f>
        <v>0</v>
      </c>
      <c r="Z67" s="85" cm="1">
        <f t="array" aca="1" ref="Z67" ca="1">INDEX($BI$46:$CM$192,MATCH($B67,$BI$46:$BI$192,0),Z$47)*Z$39</f>
        <v>0</v>
      </c>
      <c r="AA67" s="85"/>
      <c r="AB67" s="85" cm="1">
        <f t="array" aca="1" ref="AB67" ca="1">INDEX($BI$46:$CM$192,MATCH($B67,$BI$46:$BI$192,0),AB$47)*AB$39</f>
        <v>0</v>
      </c>
      <c r="AC67" s="85"/>
      <c r="AD67" s="85" cm="1">
        <f t="array" aca="1" ref="AD67" ca="1">INDEX($BI$46:$CM$192,MATCH($B67,$BI$46:$BI$192,0),AD$47)*AD$39</f>
        <v>0</v>
      </c>
      <c r="AE67" s="85" cm="1">
        <f t="array" aca="1" ref="AE67" ca="1">INDEX($BI$46:$CM$192,MATCH($B67,$BI$46:$BI$192,0),AE$47)*AE$39</f>
        <v>0</v>
      </c>
      <c r="AF67" s="85" cm="1">
        <f t="array" aca="1" ref="AF67" ca="1">INDEX($BI$46:$CM$192,MATCH($B67,$BI$46:$BI$192,0),AF$47)*AF$39</f>
        <v>0</v>
      </c>
      <c r="AG67" s="85" cm="1">
        <f t="array" aca="1" ref="AG67" ca="1">INDEX($BI$46:$CM$192,MATCH($B67,$BI$46:$BI$192,0),AG$47)*AG$39</f>
        <v>0</v>
      </c>
      <c r="AH67" s="85" cm="1">
        <f t="array" aca="1" ref="AH67" ca="1">INDEX($BI$46:$CM$192,MATCH($B67,$BI$46:$BI$192,0),AH$47)*AH$39</f>
        <v>0</v>
      </c>
      <c r="AI67" s="85" cm="1">
        <f t="array" aca="1" ref="AI67" ca="1">INDEX($BI$46:$CM$192,MATCH($B67,$BI$46:$BI$192,0),AI$47)*AI$39</f>
        <v>0</v>
      </c>
      <c r="AJ67" s="85" cm="1">
        <f t="array" aca="1" ref="AJ67" ca="1">INDEX($BI$46:$CM$192,MATCH($B67,$BI$46:$BI$192,0),AJ$47)*AJ$39</f>
        <v>0</v>
      </c>
      <c r="AK67" s="85" cm="1">
        <f t="array" aca="1" ref="AK67" ca="1">INDEX($BI$46:$CM$192,MATCH($B67,$BI$46:$BI$192,0),AK$47)*AK$39</f>
        <v>0</v>
      </c>
      <c r="AL67" s="85" cm="1">
        <f t="array" aca="1" ref="AL67" ca="1">INDEX($BI$46:$CM$192,MATCH($B67,$BI$46:$BI$192,0),AL$47)*AL$39</f>
        <v>0</v>
      </c>
      <c r="AM67" s="85" cm="1">
        <f t="array" aca="1" ref="AM67" ca="1">INDEX($BI$46:$CM$192,MATCH($B67,$BI$46:$BI$192,0),AM$47)*AM$39</f>
        <v>0</v>
      </c>
      <c r="AN67" s="85" cm="1">
        <f t="array" aca="1" ref="AN67" ca="1">INDEX($BI$46:$CM$192,MATCH($B67,$BI$46:$BI$192,0),AN$47)*AN$39</f>
        <v>0</v>
      </c>
      <c r="AO67" s="85" cm="1">
        <f t="array" aca="1" ref="AO67" ca="1">INDEX($BI$46:$CM$192,MATCH($B67,$BI$46:$BI$192,0),AO$47)*AO$39</f>
        <v>0</v>
      </c>
      <c r="AP67" s="85" cm="1">
        <f t="array" aca="1" ref="AP67" ca="1">INDEX($BI$46:$CM$192,MATCH($B67,$BI$46:$BI$192,0),AP$47)*AP$39</f>
        <v>0</v>
      </c>
      <c r="AQ67" s="85" cm="1">
        <f t="array" aca="1" ref="AQ67" ca="1">INDEX($BI$46:$CM$192,MATCH($B67,$BI$46:$BI$192,0),AQ$47)*AQ$39</f>
        <v>0</v>
      </c>
      <c r="AR67" s="85" cm="1">
        <f t="array" aca="1" ref="AR67" ca="1">INDEX($BI$46:$CM$192,MATCH($B67,$BI$46:$BI$192,0),AR$47)*AR$39</f>
        <v>0</v>
      </c>
      <c r="AS67" s="85"/>
      <c r="AT67" s="85"/>
      <c r="AU67" s="85" cm="1">
        <f t="array" aca="1" ref="AU67" ca="1">INDEX($BI$46:$CM$192,MATCH($B67,$BI$46:$BI$192,0),AU$47)*AU$39</f>
        <v>0</v>
      </c>
      <c r="AV67" s="85" cm="1">
        <f t="array" aca="1" ref="AV67" ca="1">INDEX($BI$46:$CM$192,MATCH($B67,$BI$46:$BI$192,0),AV$47)*AV$39</f>
        <v>0</v>
      </c>
      <c r="AW67" s="85" cm="1">
        <f t="array" aca="1" ref="AW67" ca="1">INDEX($BI$46:$CM$192,MATCH($B67,$BI$46:$BI$192,0),AW$47)*AW$39</f>
        <v>0</v>
      </c>
      <c r="AX67" s="85" cm="1">
        <f t="array" aca="1" ref="AX67" ca="1">INDEX($BI$46:$CM$192,MATCH($B67,$BI$46:$BI$192,0),AX$47)*AX$39</f>
        <v>0</v>
      </c>
      <c r="AY67" s="85" cm="1">
        <f t="array" aca="1" ref="AY67" ca="1">INDEX($BI$46:$CM$192,MATCH($B67,$BI$46:$BI$192,0),AY$47)*AY$39</f>
        <v>0</v>
      </c>
      <c r="AZ67" s="85" cm="1">
        <f t="array" aca="1" ref="AZ67" ca="1">INDEX($BI$46:$CM$192,MATCH($B67,$BI$46:$BI$192,0),AZ$47)*AZ$39</f>
        <v>0</v>
      </c>
      <c r="BA67" s="85" cm="1">
        <f t="array" aca="1" ref="BA67" ca="1">INDEX($BI$46:$CM$192,MATCH($B67,$BI$46:$BI$192,0),BA$47)*BA$39</f>
        <v>0</v>
      </c>
      <c r="BB67" s="85" cm="1">
        <f t="array" aca="1" ref="BB67" ca="1">INDEX($BI$46:$CM$192,MATCH($B67,$BI$46:$BI$192,0),BB$47)*BB$39</f>
        <v>0</v>
      </c>
      <c r="BC67" s="85"/>
      <c r="BD67" s="85"/>
      <c r="BE67" s="85"/>
      <c r="BF67" s="95"/>
      <c r="BG67" s="125">
        <f ca="1">IF(C67="","",INDEX([10]TPU!$G:$G,MATCH($C67,[10]TPU!$A:$A,0)))</f>
        <v>14.74</v>
      </c>
      <c r="BH67" s="7"/>
      <c r="BI67" s="83" t="s">
        <v>61</v>
      </c>
      <c r="BJ67" s="83" t="str">
        <f t="shared" ca="1" si="59"/>
        <v>RO-00217</v>
      </c>
      <c r="BK67" s="84" t="str">
        <f t="shared" ca="1" si="60"/>
        <v>compactação de aterros a 100% do proctor intermediário (inclui espalhamento)</v>
      </c>
      <c r="BL67" s="83" t="str">
        <f t="shared" ca="1" si="61"/>
        <v>m3</v>
      </c>
      <c r="BM67" s="96" cm="1">
        <f t="array" aca="1" ref="BM67" ca="1">INDEX(INDIRECT("memória_cálculo"),MATCH($BI67,INDIRECT("indice_cáculo"),0),BM$45)</f>
        <v>2196</v>
      </c>
      <c r="BN67" s="96" cm="1">
        <f t="array" aca="1" ref="BN67" ca="1">INDEX(INDIRECT("memória_cálculo"),MATCH($BI67,INDIRECT("indice_cáculo"),0),BN$45)</f>
        <v>3960</v>
      </c>
      <c r="BO67" s="96" cm="1">
        <f t="array" aca="1" ref="BO67" ca="1">INDEX(INDIRECT("memória_cálculo"),MATCH($BI67,INDIRECT("indice_cáculo"),0),BO$45)</f>
        <v>219.6</v>
      </c>
      <c r="BP67" s="96" cm="1">
        <f t="array" aca="1" ref="BP67" ca="1">INDEX(INDIRECT("memória_cálculo"),MATCH($BI67,INDIRECT("indice_cáculo"),0),BP$45)</f>
        <v>4392</v>
      </c>
      <c r="BQ67" s="96" cm="1">
        <f t="array" aca="1" ref="BQ67" ca="1">INDEX(INDIRECT("memória_cálculo"),MATCH($BI67,INDIRECT("indice_cáculo"),0),BQ$45)</f>
        <v>2196</v>
      </c>
      <c r="BR67" s="96" cm="1">
        <f t="array" aca="1" ref="BR67" ca="1">INDEX(INDIRECT("memória_cálculo"),MATCH($BI67,INDIRECT("indice_cáculo"),0),BR$45)</f>
        <v>2196</v>
      </c>
      <c r="BS67" s="96" cm="1">
        <f t="array" aca="1" ref="BS67" ca="1">INDEX(INDIRECT("memória_cálculo"),MATCH($BI67,INDIRECT("indice_cáculo"),0),BS$45)</f>
        <v>3960</v>
      </c>
      <c r="BT67" s="96" cm="1">
        <f t="array" aca="1" ref="BT67" ca="1">INDEX(INDIRECT("memória_cálculo"),MATCH($BI67,INDIRECT("indice_cáculo"),0),BT$45)</f>
        <v>219.6</v>
      </c>
      <c r="BU67" s="96" cm="1">
        <f t="array" aca="1" ref="BU67" ca="1">INDEX(INDIRECT("memória_cálculo"),MATCH($BI67,INDIRECT("indice_cáculo"),0),BU$45)</f>
        <v>4392</v>
      </c>
      <c r="BV67" s="96" cm="1">
        <f t="array" aca="1" ref="BV67" ca="1">INDEX(INDIRECT("memória_cálculo"),MATCH($BI67,INDIRECT("indice_cáculo"),0),BV$45)</f>
        <v>2196</v>
      </c>
      <c r="BW67" s="96" cm="1">
        <f t="array" aca="1" ref="BW67" ca="1">INDEX(INDIRECT("memória_cálculo"),MATCH($BI67,INDIRECT("indice_cáculo"),0),BW$45)</f>
        <v>2196</v>
      </c>
      <c r="BX67" s="96" cm="1">
        <f t="array" aca="1" ref="BX67" ca="1">INDEX(INDIRECT("memória_cálculo"),MATCH($BI67,INDIRECT("indice_cáculo"),0),BX$45)</f>
        <v>3960</v>
      </c>
      <c r="BY67" s="96" cm="1">
        <f t="array" aca="1" ref="BY67" ca="1">INDEX(INDIRECT("memória_cálculo"),MATCH($BI67,INDIRECT("indice_cáculo"),0),BY$45)</f>
        <v>219.6</v>
      </c>
      <c r="BZ67" s="96" cm="1">
        <f t="array" aca="1" ref="BZ67" ca="1">INDEX(INDIRECT("memória_cálculo"),MATCH($BI67,INDIRECT("indice_cáculo"),0),BZ$45)</f>
        <v>4392</v>
      </c>
      <c r="CA67" s="96" cm="1">
        <f t="array" aca="1" ref="CA67" ca="1">INDEX(INDIRECT("memória_cálculo"),MATCH($BI67,INDIRECT("indice_cáculo"),0),CA$45)</f>
        <v>2196</v>
      </c>
      <c r="CB67" s="96" cm="1">
        <f t="array" aca="1" ref="CB67" ca="1">INDEX(INDIRECT("memória_cálculo"),MATCH($BI67,INDIRECT("indice_cáculo"),0),CB$45)</f>
        <v>2196</v>
      </c>
      <c r="CC67" s="96" cm="1">
        <f t="array" aca="1" ref="CC67" ca="1">INDEX(INDIRECT("memória_cálculo"),MATCH($BI67,INDIRECT("indice_cáculo"),0),CC$45)</f>
        <v>3960</v>
      </c>
      <c r="CD67" s="96" cm="1">
        <f t="array" aca="1" ref="CD67" ca="1">INDEX(INDIRECT("memória_cálculo"),MATCH($BI67,INDIRECT("indice_cáculo"),0),CD$45)</f>
        <v>219.6</v>
      </c>
      <c r="CE67" s="96" cm="1">
        <f t="array" aca="1" ref="CE67" ca="1">INDEX(INDIRECT("memória_cálculo"),MATCH($BI67,INDIRECT("indice_cáculo"),0),CE$45)</f>
        <v>4392</v>
      </c>
      <c r="CF67" s="96" cm="1">
        <f t="array" aca="1" ref="CF67" ca="1">INDEX(INDIRECT("memória_cálculo"),MATCH($BI67,INDIRECT("indice_cáculo"),0),CF$45)</f>
        <v>2196</v>
      </c>
      <c r="CG67" s="96" cm="1">
        <f t="array" aca="1" ref="CG67" ca="1">INDEX(INDIRECT("memória_cálculo"),MATCH($BI67,INDIRECT("indice_cáculo"),0),CG$45)</f>
        <v>2196</v>
      </c>
      <c r="CH67" s="96" cm="1">
        <f t="array" aca="1" ref="CH67" ca="1">INDEX(INDIRECT("memória_cálculo"),MATCH($BI67,INDIRECT("indice_cáculo"),0),CH$45)</f>
        <v>3960</v>
      </c>
      <c r="CI67" s="96" cm="1">
        <f t="array" aca="1" ref="CI67" ca="1">INDEX(INDIRECT("memória_cálculo"),MATCH($BI67,INDIRECT("indice_cáculo"),0),CI$45)</f>
        <v>219.6</v>
      </c>
      <c r="CJ67" s="96" cm="1">
        <f t="array" aca="1" ref="CJ67" ca="1">INDEX(INDIRECT("memória_cálculo"),MATCH($BI67,INDIRECT("indice_cáculo"),0),CJ$45)</f>
        <v>4392</v>
      </c>
      <c r="CK67" s="96" cm="1">
        <f t="array" aca="1" ref="CK67" ca="1">INDEX(INDIRECT("memória_cálculo"),MATCH($BI67,INDIRECT("indice_cáculo"),0),CK$45)</f>
        <v>2196</v>
      </c>
      <c r="CL67" s="96" cm="1">
        <f t="array" aca="1" ref="CL67" ca="1">INDEX(INDIRECT("memória_cálculo"),MATCH($BI67,INDIRECT("indice_cáculo"),0),CL$45)</f>
        <v>0</v>
      </c>
      <c r="CM67" s="96"/>
      <c r="CN67" s="7"/>
      <c r="CO67" s="7"/>
      <c r="CP67" s="83" t="s">
        <v>31</v>
      </c>
      <c r="CQ67" s="83">
        <f>INDEX([10]TPU!$A:$A,MATCH($DV67,[10]TPU!$P:$P,0))</f>
        <v>4413942</v>
      </c>
      <c r="CR67" s="366" t="str">
        <f>INDEX([10]TPU!$C:$C,MATCH($DV67,[10]TPU!$P:$P,0))</f>
        <v>Espalhamento de material em bota-fora</v>
      </c>
      <c r="CS67" s="83" t="str">
        <f>INDEX([10]TPU!$D:$D,MATCH($DV67,[10]TPU!$P:$P,0))</f>
        <v>m³</v>
      </c>
      <c r="CT67" s="103">
        <f t="shared" ref="CT67:CX67" si="84">CT69*CT70</f>
        <v>8331.8046000000013</v>
      </c>
      <c r="CU67" s="103">
        <f t="shared" si="84"/>
        <v>6879.4932000000008</v>
      </c>
      <c r="CV67" s="103">
        <f t="shared" si="84"/>
        <v>876.2600000000001</v>
      </c>
      <c r="CW67" s="103">
        <f t="shared" si="84"/>
        <v>4821.0986000000003</v>
      </c>
      <c r="CX67" s="103">
        <f t="shared" si="84"/>
        <v>5809.1996000000008</v>
      </c>
      <c r="CY67" s="103">
        <f t="shared" ref="CY67:DR67" si="85">CY69*CY70</f>
        <v>8331.8046000000013</v>
      </c>
      <c r="CZ67" s="103">
        <f t="shared" si="85"/>
        <v>6879.4932000000008</v>
      </c>
      <c r="DA67" s="103">
        <f t="shared" si="85"/>
        <v>876.2600000000001</v>
      </c>
      <c r="DB67" s="103">
        <f t="shared" si="85"/>
        <v>4821.0986000000003</v>
      </c>
      <c r="DC67" s="103">
        <f t="shared" si="85"/>
        <v>5809.1996000000008</v>
      </c>
      <c r="DD67" s="103">
        <f t="shared" si="85"/>
        <v>8331.8046000000013</v>
      </c>
      <c r="DE67" s="103">
        <f t="shared" si="85"/>
        <v>6879.4932000000008</v>
      </c>
      <c r="DF67" s="103">
        <f t="shared" si="85"/>
        <v>876.2600000000001</v>
      </c>
      <c r="DG67" s="103">
        <f t="shared" si="85"/>
        <v>4821.0986000000003</v>
      </c>
      <c r="DH67" s="103">
        <f t="shared" si="85"/>
        <v>5809.1996000000008</v>
      </c>
      <c r="DI67" s="103">
        <f t="shared" si="85"/>
        <v>8331.8046000000013</v>
      </c>
      <c r="DJ67" s="103">
        <f t="shared" si="85"/>
        <v>6879.4932000000008</v>
      </c>
      <c r="DK67" s="103">
        <f t="shared" si="85"/>
        <v>876.2600000000001</v>
      </c>
      <c r="DL67" s="103">
        <f t="shared" si="85"/>
        <v>4821.0986000000003</v>
      </c>
      <c r="DM67" s="103">
        <f t="shared" si="85"/>
        <v>5809.1996000000008</v>
      </c>
      <c r="DN67" s="103">
        <f t="shared" si="85"/>
        <v>8331.8046000000013</v>
      </c>
      <c r="DO67" s="103">
        <f t="shared" si="85"/>
        <v>6879.4932000000008</v>
      </c>
      <c r="DP67" s="103">
        <f t="shared" si="85"/>
        <v>876.2600000000001</v>
      </c>
      <c r="DQ67" s="103">
        <f t="shared" si="85"/>
        <v>4821.0986000000003</v>
      </c>
      <c r="DR67" s="103">
        <f t="shared" si="85"/>
        <v>5809.1996000000008</v>
      </c>
      <c r="DS67" s="103">
        <f t="shared" ref="DS67" si="86">DS69*DS70</f>
        <v>0</v>
      </c>
      <c r="DT67" s="103">
        <f t="shared" ref="DT67" si="87">DT69*DT70</f>
        <v>0</v>
      </c>
      <c r="DV67">
        <v>4413942</v>
      </c>
    </row>
    <row r="68" spans="1:126" ht="20.100000000000001" customHeight="1" x14ac:dyDescent="0.2">
      <c r="A68" s="7"/>
      <c r="B68" s="83" t="s">
        <v>52</v>
      </c>
      <c r="C68" s="83" t="str">
        <f t="shared" ca="1" si="76"/>
        <v>RO-00881</v>
      </c>
      <c r="D68" s="84" t="str">
        <f t="shared" ca="1" si="77"/>
        <v>Transporte com caminhão basculante de 6 m³ - rodovia pavimentada</v>
      </c>
      <c r="E68" s="83" t="str">
        <f t="shared" ca="1" si="78"/>
        <v>txkm</v>
      </c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 cm="1">
        <f t="array" aca="1" ref="X68" ca="1">INDEX($BI$46:$CM$192,MATCH($B68,$BI$46:$BI$192,0),X$47)*X$39</f>
        <v>0</v>
      </c>
      <c r="Y68" s="85" cm="1">
        <f t="array" aca="1" ref="Y68" ca="1">INDEX($BI$46:$CM$192,MATCH($B68,$BI$46:$BI$192,0),Y$47)*Y$39</f>
        <v>0</v>
      </c>
      <c r="Z68" s="85" cm="1">
        <f t="array" aca="1" ref="Z68" ca="1">INDEX($BI$46:$CM$192,MATCH($B68,$BI$46:$BI$192,0),Z$47)*Z$39</f>
        <v>0</v>
      </c>
      <c r="AA68" s="85"/>
      <c r="AB68" s="85" cm="1">
        <f t="array" aca="1" ref="AB68" ca="1">INDEX($BI$46:$CM$192,MATCH($B68,$BI$46:$BI$192,0),AB$47)*AB$39</f>
        <v>0</v>
      </c>
      <c r="AC68" s="85"/>
      <c r="AD68" s="85" cm="1">
        <f t="array" aca="1" ref="AD68" ca="1">INDEX($BI$46:$CM$192,MATCH($B68,$BI$46:$BI$192,0),AD$47)*AD$39</f>
        <v>0</v>
      </c>
      <c r="AE68" s="85" cm="1">
        <f t="array" aca="1" ref="AE68" ca="1">INDEX($BI$46:$CM$192,MATCH($B68,$BI$46:$BI$192,0),AE$47)*AE$39</f>
        <v>0</v>
      </c>
      <c r="AF68" s="85" cm="1">
        <f t="array" aca="1" ref="AF68" ca="1">INDEX($BI$46:$CM$192,MATCH($B68,$BI$46:$BI$192,0),AF$47)*AF$39</f>
        <v>0</v>
      </c>
      <c r="AG68" s="85" cm="1">
        <f t="array" aca="1" ref="AG68" ca="1">INDEX($BI$46:$CM$192,MATCH($B68,$BI$46:$BI$192,0),AG$47)*AG$39</f>
        <v>0</v>
      </c>
      <c r="AH68" s="85" cm="1">
        <f t="array" aca="1" ref="AH68" ca="1">INDEX($BI$46:$CM$192,MATCH($B68,$BI$46:$BI$192,0),AH$47)*AH$39</f>
        <v>0</v>
      </c>
      <c r="AI68" s="85" cm="1">
        <f t="array" aca="1" ref="AI68" ca="1">INDEX($BI$46:$CM$192,MATCH($B68,$BI$46:$BI$192,0),AI$47)*AI$39</f>
        <v>0</v>
      </c>
      <c r="AJ68" s="85" cm="1">
        <f t="array" aca="1" ref="AJ68" ca="1">INDEX($BI$46:$CM$192,MATCH($B68,$BI$46:$BI$192,0),AJ$47)*AJ$39</f>
        <v>0</v>
      </c>
      <c r="AK68" s="85" cm="1">
        <f t="array" aca="1" ref="AK68" ca="1">INDEX($BI$46:$CM$192,MATCH($B68,$BI$46:$BI$192,0),AK$47)*AK$39</f>
        <v>0</v>
      </c>
      <c r="AL68" s="85" cm="1">
        <f t="array" aca="1" ref="AL68" ca="1">INDEX($BI$46:$CM$192,MATCH($B68,$BI$46:$BI$192,0),AL$47)*AL$39</f>
        <v>0</v>
      </c>
      <c r="AM68" s="85" cm="1">
        <f t="array" aca="1" ref="AM68" ca="1">INDEX($BI$46:$CM$192,MATCH($B68,$BI$46:$BI$192,0),AM$47)*AM$39</f>
        <v>0</v>
      </c>
      <c r="AN68" s="85" cm="1">
        <f t="array" aca="1" ref="AN68" ca="1">INDEX($BI$46:$CM$192,MATCH($B68,$BI$46:$BI$192,0),AN$47)*AN$39</f>
        <v>0</v>
      </c>
      <c r="AO68" s="85" cm="1">
        <f t="array" aca="1" ref="AO68" ca="1">INDEX($BI$46:$CM$192,MATCH($B68,$BI$46:$BI$192,0),AO$47)*AO$39</f>
        <v>0</v>
      </c>
      <c r="AP68" s="85" cm="1">
        <f t="array" aca="1" ref="AP68" ca="1">INDEX($BI$46:$CM$192,MATCH($B68,$BI$46:$BI$192,0),AP$47)*AP$39</f>
        <v>0</v>
      </c>
      <c r="AQ68" s="85" cm="1">
        <f t="array" aca="1" ref="AQ68" ca="1">INDEX($BI$46:$CM$192,MATCH($B68,$BI$46:$BI$192,0),AQ$47)*AQ$39</f>
        <v>0</v>
      </c>
      <c r="AR68" s="85" cm="1">
        <f t="array" aca="1" ref="AR68" ca="1">INDEX($BI$46:$CM$192,MATCH($B68,$BI$46:$BI$192,0),AR$47)*AR$39</f>
        <v>0</v>
      </c>
      <c r="AS68" s="85"/>
      <c r="AT68" s="85"/>
      <c r="AU68" s="85" cm="1">
        <f t="array" aca="1" ref="AU68" ca="1">INDEX($BI$46:$CM$192,MATCH($B68,$BI$46:$BI$192,0),AU$47)*AU$39</f>
        <v>0</v>
      </c>
      <c r="AV68" s="85" cm="1">
        <f t="array" aca="1" ref="AV68" ca="1">INDEX($BI$46:$CM$192,MATCH($B68,$BI$46:$BI$192,0),AV$47)*AV$39</f>
        <v>0</v>
      </c>
      <c r="AW68" s="85" cm="1">
        <f t="array" aca="1" ref="AW68" ca="1">INDEX($BI$46:$CM$192,MATCH($B68,$BI$46:$BI$192,0),AW$47)*AW$39</f>
        <v>0</v>
      </c>
      <c r="AX68" s="85" cm="1">
        <f t="array" aca="1" ref="AX68" ca="1">INDEX($BI$46:$CM$192,MATCH($B68,$BI$46:$BI$192,0),AX$47)*AX$39</f>
        <v>0</v>
      </c>
      <c r="AY68" s="85" cm="1">
        <f t="array" aca="1" ref="AY68" ca="1">INDEX($BI$46:$CM$192,MATCH($B68,$BI$46:$BI$192,0),AY$47)*AY$39</f>
        <v>0</v>
      </c>
      <c r="AZ68" s="85" cm="1">
        <f t="array" aca="1" ref="AZ68" ca="1">INDEX($BI$46:$CM$192,MATCH($B68,$BI$46:$BI$192,0),AZ$47)*AZ$39</f>
        <v>0</v>
      </c>
      <c r="BA68" s="85" cm="1">
        <f t="array" aca="1" ref="BA68" ca="1">INDEX($BI$46:$CM$192,MATCH($B68,$BI$46:$BI$192,0),BA$47)*BA$39</f>
        <v>0</v>
      </c>
      <c r="BB68" s="85" cm="1">
        <f t="array" aca="1" ref="BB68" ca="1">INDEX($BI$46:$CM$192,MATCH($B68,$BI$46:$BI$192,0),BB$47)*BB$39</f>
        <v>0</v>
      </c>
      <c r="BC68" s="85"/>
      <c r="BD68" s="85"/>
      <c r="BE68" s="85"/>
      <c r="BF68" s="95"/>
      <c r="BG68" s="125">
        <f ca="1">IF(C68="","",INDEX([10]TPU!$G:$G,MATCH($C68,[10]TPU!$A:$A,0)))</f>
        <v>0.96</v>
      </c>
      <c r="BH68" s="7"/>
      <c r="BI68" s="83" t="s">
        <v>62</v>
      </c>
      <c r="BJ68" s="83">
        <f t="shared" ca="1" si="59"/>
        <v>5502979</v>
      </c>
      <c r="BK68" s="84" t="str">
        <f t="shared" ca="1" si="60"/>
        <v>Construção de corpo de aterro com material de 3ª categoria oriundo de corte</v>
      </c>
      <c r="BL68" s="83" t="str">
        <f t="shared" ca="1" si="61"/>
        <v>m³</v>
      </c>
      <c r="BM68" s="96" cm="1">
        <f t="array" aca="1" ref="BM68" ca="1">INDEX(INDIRECT("memória_cálculo"),MATCH($BI68,INDIRECT("indice_cáculo"),0),BM$45)</f>
        <v>0</v>
      </c>
      <c r="BN68" s="96" cm="1">
        <f t="array" aca="1" ref="BN68" ca="1">INDEX(INDIRECT("memória_cálculo"),MATCH($BI68,INDIRECT("indice_cáculo"),0),BN$45)</f>
        <v>0</v>
      </c>
      <c r="BO68" s="96" cm="1">
        <f t="array" aca="1" ref="BO68" ca="1">INDEX(INDIRECT("memória_cálculo"),MATCH($BI68,INDIRECT("indice_cáculo"),0),BO$45)</f>
        <v>0</v>
      </c>
      <c r="BP68" s="96" cm="1">
        <f t="array" aca="1" ref="BP68" ca="1">INDEX(INDIRECT("memória_cálculo"),MATCH($BI68,INDIRECT("indice_cáculo"),0),BP$45)</f>
        <v>0</v>
      </c>
      <c r="BQ68" s="96" cm="1">
        <f t="array" aca="1" ref="BQ68" ca="1">INDEX(INDIRECT("memória_cálculo"),MATCH($BI68,INDIRECT("indice_cáculo"),0),BQ$45)</f>
        <v>0</v>
      </c>
      <c r="BR68" s="96" cm="1">
        <f t="array" aca="1" ref="BR68" ca="1">INDEX(INDIRECT("memória_cálculo"),MATCH($BI68,INDIRECT("indice_cáculo"),0),BR$45)</f>
        <v>0</v>
      </c>
      <c r="BS68" s="96" cm="1">
        <f t="array" aca="1" ref="BS68" ca="1">INDEX(INDIRECT("memória_cálculo"),MATCH($BI68,INDIRECT("indice_cáculo"),0),BS$45)</f>
        <v>0</v>
      </c>
      <c r="BT68" s="96" cm="1">
        <f t="array" aca="1" ref="BT68" ca="1">INDEX(INDIRECT("memória_cálculo"),MATCH($BI68,INDIRECT("indice_cáculo"),0),BT$45)</f>
        <v>0</v>
      </c>
      <c r="BU68" s="96" cm="1">
        <f t="array" aca="1" ref="BU68" ca="1">INDEX(INDIRECT("memória_cálculo"),MATCH($BI68,INDIRECT("indice_cáculo"),0),BU$45)</f>
        <v>0</v>
      </c>
      <c r="BV68" s="96" cm="1">
        <f t="array" aca="1" ref="BV68" ca="1">INDEX(INDIRECT("memória_cálculo"),MATCH($BI68,INDIRECT("indice_cáculo"),0),BV$45)</f>
        <v>0</v>
      </c>
      <c r="BW68" s="96" cm="1">
        <f t="array" aca="1" ref="BW68" ca="1">INDEX(INDIRECT("memória_cálculo"),MATCH($BI68,INDIRECT("indice_cáculo"),0),BW$45)</f>
        <v>0</v>
      </c>
      <c r="BX68" s="96" cm="1">
        <f t="array" aca="1" ref="BX68" ca="1">INDEX(INDIRECT("memória_cálculo"),MATCH($BI68,INDIRECT("indice_cáculo"),0),BX$45)</f>
        <v>0</v>
      </c>
      <c r="BY68" s="96" cm="1">
        <f t="array" aca="1" ref="BY68" ca="1">INDEX(INDIRECT("memória_cálculo"),MATCH($BI68,INDIRECT("indice_cáculo"),0),BY$45)</f>
        <v>0</v>
      </c>
      <c r="BZ68" s="96" cm="1">
        <f t="array" aca="1" ref="BZ68" ca="1">INDEX(INDIRECT("memória_cálculo"),MATCH($BI68,INDIRECT("indice_cáculo"),0),BZ$45)</f>
        <v>0</v>
      </c>
      <c r="CA68" s="96" cm="1">
        <f t="array" aca="1" ref="CA68" ca="1">INDEX(INDIRECT("memória_cálculo"),MATCH($BI68,INDIRECT("indice_cáculo"),0),CA$45)</f>
        <v>0</v>
      </c>
      <c r="CB68" s="96" cm="1">
        <f t="array" aca="1" ref="CB68" ca="1">INDEX(INDIRECT("memória_cálculo"),MATCH($BI68,INDIRECT("indice_cáculo"),0),CB$45)</f>
        <v>0</v>
      </c>
      <c r="CC68" s="96" cm="1">
        <f t="array" aca="1" ref="CC68" ca="1">INDEX(INDIRECT("memória_cálculo"),MATCH($BI68,INDIRECT("indice_cáculo"),0),CC$45)</f>
        <v>0</v>
      </c>
      <c r="CD68" s="96" cm="1">
        <f t="array" aca="1" ref="CD68" ca="1">INDEX(INDIRECT("memória_cálculo"),MATCH($BI68,INDIRECT("indice_cáculo"),0),CD$45)</f>
        <v>0</v>
      </c>
      <c r="CE68" s="96" cm="1">
        <f t="array" aca="1" ref="CE68" ca="1">INDEX(INDIRECT("memória_cálculo"),MATCH($BI68,INDIRECT("indice_cáculo"),0),CE$45)</f>
        <v>0</v>
      </c>
      <c r="CF68" s="96" cm="1">
        <f t="array" aca="1" ref="CF68" ca="1">INDEX(INDIRECT("memória_cálculo"),MATCH($BI68,INDIRECT("indice_cáculo"),0),CF$45)</f>
        <v>0</v>
      </c>
      <c r="CG68" s="96" cm="1">
        <f t="array" aca="1" ref="CG68" ca="1">INDEX(INDIRECT("memória_cálculo"),MATCH($BI68,INDIRECT("indice_cáculo"),0),CG$45)</f>
        <v>0</v>
      </c>
      <c r="CH68" s="96" cm="1">
        <f t="array" aca="1" ref="CH68" ca="1">INDEX(INDIRECT("memória_cálculo"),MATCH($BI68,INDIRECT("indice_cáculo"),0),CH$45)</f>
        <v>0</v>
      </c>
      <c r="CI68" s="96" cm="1">
        <f t="array" aca="1" ref="CI68" ca="1">INDEX(INDIRECT("memória_cálculo"),MATCH($BI68,INDIRECT("indice_cáculo"),0),CI$45)</f>
        <v>0</v>
      </c>
      <c r="CJ68" s="96" cm="1">
        <f t="array" aca="1" ref="CJ68" ca="1">INDEX(INDIRECT("memória_cálculo"),MATCH($BI68,INDIRECT("indice_cáculo"),0),CJ$45)</f>
        <v>0</v>
      </c>
      <c r="CK68" s="96" cm="1">
        <f t="array" aca="1" ref="CK68" ca="1">INDEX(INDIRECT("memória_cálculo"),MATCH($BI68,INDIRECT("indice_cáculo"),0),CK$45)</f>
        <v>0</v>
      </c>
      <c r="CL68" s="96" cm="1">
        <f t="array" aca="1" ref="CL68" ca="1">INDEX(INDIRECT("memória_cálculo"),MATCH($BI68,INDIRECT("indice_cáculo"),0),CL$45)</f>
        <v>0</v>
      </c>
      <c r="CM68" s="96"/>
      <c r="CN68" s="7"/>
      <c r="CO68" s="7"/>
      <c r="CP68" s="108"/>
      <c r="CS68" s="109"/>
      <c r="CT68" s="127"/>
      <c r="CU68" s="111"/>
      <c r="CV68" s="111"/>
      <c r="CW68" s="111"/>
      <c r="CX68" s="111"/>
      <c r="CY68" s="127"/>
      <c r="CZ68" s="111"/>
      <c r="DA68" s="111"/>
      <c r="DB68" s="111"/>
      <c r="DC68" s="111"/>
      <c r="DD68" s="127"/>
      <c r="DE68" s="111"/>
      <c r="DF68" s="111"/>
      <c r="DG68" s="111"/>
      <c r="DH68" s="111"/>
      <c r="DI68" s="111"/>
      <c r="DJ68" s="111"/>
      <c r="DK68" s="111"/>
      <c r="DL68" s="111"/>
      <c r="DM68" s="111"/>
      <c r="DN68" s="127"/>
      <c r="DO68" s="111"/>
      <c r="DP68" s="111"/>
      <c r="DQ68" s="111"/>
      <c r="DR68" s="111"/>
      <c r="DS68" s="111"/>
      <c r="DT68" s="111"/>
    </row>
    <row r="69" spans="1:126" ht="20.100000000000001" customHeight="1" x14ac:dyDescent="0.2">
      <c r="A69" s="7"/>
      <c r="B69" s="83" t="s">
        <v>53</v>
      </c>
      <c r="C69" s="83" t="str">
        <f t="shared" ca="1" si="76"/>
        <v>RO-00190</v>
      </c>
      <c r="D69" s="84" t="str">
        <f t="shared" ca="1" si="77"/>
        <v>escavação, carga e transporte de material de 3ª categoria - executado com escavadeira de 1,40 m3 e caminhão basculante de 12 m3 e com caminho de serviço pavimentado - dmt de      50 a    200 m</v>
      </c>
      <c r="E69" s="83" t="str">
        <f t="shared" ca="1" si="78"/>
        <v>m3</v>
      </c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 cm="1">
        <f t="array" aca="1" ref="X69" ca="1">INDEX($BI$46:$CM$192,MATCH($B69,$BI$46:$BI$192,0),X$47)*X$39</f>
        <v>0</v>
      </c>
      <c r="Y69" s="85" cm="1">
        <f t="array" aca="1" ref="Y69" ca="1">INDEX($BI$46:$CM$192,MATCH($B69,$BI$46:$BI$192,0),Y$47)*Y$39</f>
        <v>0</v>
      </c>
      <c r="Z69" s="85" cm="1">
        <f t="array" aca="1" ref="Z69" ca="1">INDEX($BI$46:$CM$192,MATCH($B69,$BI$46:$BI$192,0),Z$47)*Z$39</f>
        <v>0</v>
      </c>
      <c r="AA69" s="85"/>
      <c r="AB69" s="85" cm="1">
        <f t="array" aca="1" ref="AB69" ca="1">INDEX($BI$46:$CM$192,MATCH($B69,$BI$46:$BI$192,0),AB$47)*AB$39</f>
        <v>0</v>
      </c>
      <c r="AC69" s="85"/>
      <c r="AD69" s="85" cm="1">
        <f t="array" aca="1" ref="AD69" ca="1">INDEX($BI$46:$CM$192,MATCH($B69,$BI$46:$BI$192,0),AD$47)*AD$39</f>
        <v>0</v>
      </c>
      <c r="AE69" s="85" cm="1">
        <f t="array" aca="1" ref="AE69" ca="1">INDEX($BI$46:$CM$192,MATCH($B69,$BI$46:$BI$192,0),AE$47)*AE$39</f>
        <v>0</v>
      </c>
      <c r="AF69" s="85" cm="1">
        <f t="array" aca="1" ref="AF69" ca="1">INDEX($BI$46:$CM$192,MATCH($B69,$BI$46:$BI$192,0),AF$47)*AF$39</f>
        <v>0</v>
      </c>
      <c r="AG69" s="85" cm="1">
        <f t="array" aca="1" ref="AG69" ca="1">INDEX($BI$46:$CM$192,MATCH($B69,$BI$46:$BI$192,0),AG$47)*AG$39</f>
        <v>0</v>
      </c>
      <c r="AH69" s="85" cm="1">
        <f t="array" aca="1" ref="AH69" ca="1">INDEX($BI$46:$CM$192,MATCH($B69,$BI$46:$BI$192,0),AH$47)*AH$39</f>
        <v>0</v>
      </c>
      <c r="AI69" s="85" cm="1">
        <f t="array" aca="1" ref="AI69" ca="1">INDEX($BI$46:$CM$192,MATCH($B69,$BI$46:$BI$192,0),AI$47)*AI$39</f>
        <v>0</v>
      </c>
      <c r="AJ69" s="85" cm="1">
        <f t="array" aca="1" ref="AJ69" ca="1">INDEX($BI$46:$CM$192,MATCH($B69,$BI$46:$BI$192,0),AJ$47)*AJ$39</f>
        <v>0</v>
      </c>
      <c r="AK69" s="85" cm="1">
        <f t="array" aca="1" ref="AK69" ca="1">INDEX($BI$46:$CM$192,MATCH($B69,$BI$46:$BI$192,0),AK$47)*AK$39</f>
        <v>0</v>
      </c>
      <c r="AL69" s="85" cm="1">
        <f t="array" aca="1" ref="AL69" ca="1">INDEX($BI$46:$CM$192,MATCH($B69,$BI$46:$BI$192,0),AL$47)*AL$39</f>
        <v>0</v>
      </c>
      <c r="AM69" s="85" cm="1">
        <f t="array" aca="1" ref="AM69" ca="1">INDEX($BI$46:$CM$192,MATCH($B69,$BI$46:$BI$192,0),AM$47)*AM$39</f>
        <v>0</v>
      </c>
      <c r="AN69" s="85" cm="1">
        <f t="array" aca="1" ref="AN69" ca="1">INDEX($BI$46:$CM$192,MATCH($B69,$BI$46:$BI$192,0),AN$47)*AN$39</f>
        <v>0</v>
      </c>
      <c r="AO69" s="85" cm="1">
        <f t="array" aca="1" ref="AO69" ca="1">INDEX($BI$46:$CM$192,MATCH($B69,$BI$46:$BI$192,0),AO$47)*AO$39</f>
        <v>0</v>
      </c>
      <c r="AP69" s="85" cm="1">
        <f t="array" aca="1" ref="AP69" ca="1">INDEX($BI$46:$CM$192,MATCH($B69,$BI$46:$BI$192,0),AP$47)*AP$39</f>
        <v>0</v>
      </c>
      <c r="AQ69" s="85" cm="1">
        <f t="array" aca="1" ref="AQ69" ca="1">INDEX($BI$46:$CM$192,MATCH($B69,$BI$46:$BI$192,0),AQ$47)*AQ$39</f>
        <v>0</v>
      </c>
      <c r="AR69" s="85" cm="1">
        <f t="array" aca="1" ref="AR69" ca="1">INDEX($BI$46:$CM$192,MATCH($B69,$BI$46:$BI$192,0),AR$47)*AR$39</f>
        <v>0</v>
      </c>
      <c r="AS69" s="85"/>
      <c r="AT69" s="85"/>
      <c r="AU69" s="85" cm="1">
        <f t="array" aca="1" ref="AU69" ca="1">INDEX($BI$46:$CM$192,MATCH($B69,$BI$46:$BI$192,0),AU$47)*AU$39</f>
        <v>0</v>
      </c>
      <c r="AV69" s="85" cm="1">
        <f t="array" aca="1" ref="AV69" ca="1">INDEX($BI$46:$CM$192,MATCH($B69,$BI$46:$BI$192,0),AV$47)*AV$39</f>
        <v>0</v>
      </c>
      <c r="AW69" s="85" cm="1">
        <f t="array" aca="1" ref="AW69" ca="1">INDEX($BI$46:$CM$192,MATCH($B69,$BI$46:$BI$192,0),AW$47)*AW$39</f>
        <v>0</v>
      </c>
      <c r="AX69" s="85" cm="1">
        <f t="array" aca="1" ref="AX69" ca="1">INDEX($BI$46:$CM$192,MATCH($B69,$BI$46:$BI$192,0),AX$47)*AX$39</f>
        <v>0</v>
      </c>
      <c r="AY69" s="85" cm="1">
        <f t="array" aca="1" ref="AY69" ca="1">INDEX($BI$46:$CM$192,MATCH($B69,$BI$46:$BI$192,0),AY$47)*AY$39</f>
        <v>0</v>
      </c>
      <c r="AZ69" s="85" cm="1">
        <f t="array" aca="1" ref="AZ69" ca="1">INDEX($BI$46:$CM$192,MATCH($B69,$BI$46:$BI$192,0),AZ$47)*AZ$39</f>
        <v>0</v>
      </c>
      <c r="BA69" s="85" cm="1">
        <f t="array" aca="1" ref="BA69" ca="1">INDEX($BI$46:$CM$192,MATCH($B69,$BI$46:$BI$192,0),BA$47)*BA$39</f>
        <v>0</v>
      </c>
      <c r="BB69" s="85" cm="1">
        <f t="array" aca="1" ref="BB69" ca="1">INDEX($BI$46:$CM$192,MATCH($B69,$BI$46:$BI$192,0),BB$47)*BB$39</f>
        <v>0</v>
      </c>
      <c r="BC69" s="85"/>
      <c r="BD69" s="85"/>
      <c r="BE69" s="85"/>
      <c r="BF69" s="95"/>
      <c r="BG69" s="125">
        <f ca="1">IF(C69="","",INDEX([10]TPU!$G:$G,MATCH($C69,[10]TPU!$A:$A,0)))</f>
        <v>48.43</v>
      </c>
      <c r="BH69" s="7"/>
      <c r="BI69" s="83" t="s">
        <v>64</v>
      </c>
      <c r="BJ69" s="83">
        <f t="shared" ca="1" si="59"/>
        <v>4016008</v>
      </c>
      <c r="BK69" s="84" t="str">
        <f t="shared" ca="1" si="60"/>
        <v>Escavação e carga de material de jazida com trator de 127 kW e carregadeira de 3,4 m³</v>
      </c>
      <c r="BL69" s="83" t="str">
        <f t="shared" ca="1" si="61"/>
        <v>m³</v>
      </c>
      <c r="BM69" s="96" cm="1">
        <f t="array" aca="1" ref="BM69" ca="1">INDEX(INDIRECT("memória_cálculo"),MATCH($BI69,INDIRECT("indice_cáculo"),0),BM$45)</f>
        <v>0</v>
      </c>
      <c r="BN69" s="96" cm="1">
        <f t="array" aca="1" ref="BN69" ca="1">INDEX(INDIRECT("memória_cálculo"),MATCH($BI69,INDIRECT("indice_cáculo"),0),BN$45)</f>
        <v>0</v>
      </c>
      <c r="BO69" s="96" cm="1">
        <f t="array" aca="1" ref="BO69" ca="1">INDEX(INDIRECT("memória_cálculo"),MATCH($BI69,INDIRECT("indice_cáculo"),0),BO$45)</f>
        <v>0</v>
      </c>
      <c r="BP69" s="96" cm="1">
        <f t="array" aca="1" ref="BP69" ca="1">INDEX(INDIRECT("memória_cálculo"),MATCH($BI69,INDIRECT("indice_cáculo"),0),BP$45)</f>
        <v>59045.071919999995</v>
      </c>
      <c r="BQ69" s="96" cm="1">
        <f t="array" aca="1" ref="BQ69" ca="1">INDEX(INDIRECT("memória_cálculo"),MATCH($BI69,INDIRECT("indice_cáculo"),0),BQ$45)</f>
        <v>107122.84775999999</v>
      </c>
      <c r="BR69" s="96" cm="1">
        <f t="array" aca="1" ref="BR69" ca="1">INDEX(INDIRECT("memória_cálculo"),MATCH($BI69,INDIRECT("indice_cáculo"),0),BR$45)</f>
        <v>0</v>
      </c>
      <c r="BS69" s="96" cm="1">
        <f t="array" aca="1" ref="BS69" ca="1">INDEX(INDIRECT("memória_cálculo"),MATCH($BI69,INDIRECT("indice_cáculo"),0),BS$45)</f>
        <v>0</v>
      </c>
      <c r="BT69" s="96" cm="1">
        <f t="array" aca="1" ref="BT69" ca="1">INDEX(INDIRECT("memória_cálculo"),MATCH($BI69,INDIRECT("indice_cáculo"),0),BT$45)</f>
        <v>0</v>
      </c>
      <c r="BU69" s="96" cm="1">
        <f t="array" aca="1" ref="BU69" ca="1">INDEX(INDIRECT("memória_cálculo"),MATCH($BI69,INDIRECT("indice_cáculo"),0),BU$45)</f>
        <v>59045.071919999995</v>
      </c>
      <c r="BV69" s="96" cm="1">
        <f t="array" aca="1" ref="BV69" ca="1">INDEX(INDIRECT("memória_cálculo"),MATCH($BI69,INDIRECT("indice_cáculo"),0),BV$45)</f>
        <v>107122.84775999999</v>
      </c>
      <c r="BW69" s="96" cm="1">
        <f t="array" aca="1" ref="BW69" ca="1">INDEX(INDIRECT("memória_cálculo"),MATCH($BI69,INDIRECT("indice_cáculo"),0),BW$45)</f>
        <v>0</v>
      </c>
      <c r="BX69" s="96" cm="1">
        <f t="array" aca="1" ref="BX69" ca="1">INDEX(INDIRECT("memória_cálculo"),MATCH($BI69,INDIRECT("indice_cáculo"),0),BX$45)</f>
        <v>0</v>
      </c>
      <c r="BY69" s="96" cm="1">
        <f t="array" aca="1" ref="BY69" ca="1">INDEX(INDIRECT("memória_cálculo"),MATCH($BI69,INDIRECT("indice_cáculo"),0),BY$45)</f>
        <v>0</v>
      </c>
      <c r="BZ69" s="96" cm="1">
        <f t="array" aca="1" ref="BZ69" ca="1">INDEX(INDIRECT("memória_cálculo"),MATCH($BI69,INDIRECT("indice_cáculo"),0),BZ$45)</f>
        <v>59045.071919999995</v>
      </c>
      <c r="CA69" s="96" cm="1">
        <f t="array" aca="1" ref="CA69" ca="1">INDEX(INDIRECT("memória_cálculo"),MATCH($BI69,INDIRECT("indice_cáculo"),0),CA$45)</f>
        <v>107122.84775999999</v>
      </c>
      <c r="CB69" s="96" cm="1">
        <f t="array" aca="1" ref="CB69" ca="1">INDEX(INDIRECT("memória_cálculo"),MATCH($BI69,INDIRECT("indice_cáculo"),0),CB$45)</f>
        <v>0</v>
      </c>
      <c r="CC69" s="96" cm="1">
        <f t="array" aca="1" ref="CC69" ca="1">INDEX(INDIRECT("memória_cálculo"),MATCH($BI69,INDIRECT("indice_cáculo"),0),CC$45)</f>
        <v>0</v>
      </c>
      <c r="CD69" s="96" cm="1">
        <f t="array" aca="1" ref="CD69" ca="1">INDEX(INDIRECT("memória_cálculo"),MATCH($BI69,INDIRECT("indice_cáculo"),0),CD$45)</f>
        <v>0</v>
      </c>
      <c r="CE69" s="96" cm="1">
        <f t="array" aca="1" ref="CE69" ca="1">INDEX(INDIRECT("memória_cálculo"),MATCH($BI69,INDIRECT("indice_cáculo"),0),CE$45)</f>
        <v>59045.071919999995</v>
      </c>
      <c r="CF69" s="96" cm="1">
        <f t="array" aca="1" ref="CF69" ca="1">INDEX(INDIRECT("memória_cálculo"),MATCH($BI69,INDIRECT("indice_cáculo"),0),CF$45)</f>
        <v>107122.84775999999</v>
      </c>
      <c r="CG69" s="96" cm="1">
        <f t="array" aca="1" ref="CG69" ca="1">INDEX(INDIRECT("memória_cálculo"),MATCH($BI69,INDIRECT("indice_cáculo"),0),CG$45)</f>
        <v>0</v>
      </c>
      <c r="CH69" s="96" cm="1">
        <f t="array" aca="1" ref="CH69" ca="1">INDEX(INDIRECT("memória_cálculo"),MATCH($BI69,INDIRECT("indice_cáculo"),0),CH$45)</f>
        <v>0</v>
      </c>
      <c r="CI69" s="96" cm="1">
        <f t="array" aca="1" ref="CI69" ca="1">INDEX(INDIRECT("memória_cálculo"),MATCH($BI69,INDIRECT("indice_cáculo"),0),CI$45)</f>
        <v>0</v>
      </c>
      <c r="CJ69" s="96" cm="1">
        <f t="array" aca="1" ref="CJ69" ca="1">INDEX(INDIRECT("memória_cálculo"),MATCH($BI69,INDIRECT("indice_cáculo"),0),CJ$45)</f>
        <v>59045.071919999995</v>
      </c>
      <c r="CK69" s="96" cm="1">
        <f t="array" aca="1" ref="CK69" ca="1">INDEX(INDIRECT("memória_cálculo"),MATCH($BI69,INDIRECT("indice_cáculo"),0),CK$45)</f>
        <v>107122.84775999999</v>
      </c>
      <c r="CL69" s="96" cm="1">
        <f t="array" aca="1" ref="CL69" ca="1">INDEX(INDIRECT("memória_cálculo"),MATCH($BI69,INDIRECT("indice_cáculo"),0),CL$45)</f>
        <v>0</v>
      </c>
      <c r="CM69" s="96"/>
      <c r="CN69" s="7"/>
      <c r="CO69" s="7"/>
      <c r="CP69" s="108"/>
      <c r="CR69" s="11" t="s">
        <v>63</v>
      </c>
      <c r="CS69" s="6" t="s">
        <v>37</v>
      </c>
      <c r="CT69" s="127">
        <f>CT49</f>
        <v>41659.023000000001</v>
      </c>
      <c r="CU69" s="127">
        <f t="shared" ref="CU69:CX69" si="88">CU49</f>
        <v>34397.466</v>
      </c>
      <c r="CV69" s="127">
        <f t="shared" si="88"/>
        <v>4381.3</v>
      </c>
      <c r="CW69" s="127">
        <f t="shared" si="88"/>
        <v>24105.493000000002</v>
      </c>
      <c r="CX69" s="127">
        <f t="shared" si="88"/>
        <v>29045.998000000003</v>
      </c>
      <c r="CY69" s="127">
        <f>CY49</f>
        <v>41659.023000000001</v>
      </c>
      <c r="CZ69" s="127">
        <f t="shared" ref="CZ69:DC69" si="89">CZ49</f>
        <v>34397.466</v>
      </c>
      <c r="DA69" s="127">
        <f t="shared" si="89"/>
        <v>4381.3</v>
      </c>
      <c r="DB69" s="127">
        <f t="shared" si="89"/>
        <v>24105.493000000002</v>
      </c>
      <c r="DC69" s="127">
        <f t="shared" si="89"/>
        <v>29045.998000000003</v>
      </c>
      <c r="DD69" s="127">
        <f>DD49</f>
        <v>41659.023000000001</v>
      </c>
      <c r="DE69" s="127">
        <f t="shared" ref="DE69:DH69" si="90">DE49</f>
        <v>34397.466</v>
      </c>
      <c r="DF69" s="127">
        <f t="shared" si="90"/>
        <v>4381.3</v>
      </c>
      <c r="DG69" s="127">
        <f t="shared" si="90"/>
        <v>24105.493000000002</v>
      </c>
      <c r="DH69" s="127">
        <f t="shared" si="90"/>
        <v>29045.998000000003</v>
      </c>
      <c r="DI69" s="127">
        <f>DI49</f>
        <v>41659.023000000001</v>
      </c>
      <c r="DJ69" s="127">
        <f t="shared" ref="DJ69:DM69" si="91">DJ49</f>
        <v>34397.466</v>
      </c>
      <c r="DK69" s="127">
        <f t="shared" si="91"/>
        <v>4381.3</v>
      </c>
      <c r="DL69" s="127">
        <f t="shared" si="91"/>
        <v>24105.493000000002</v>
      </c>
      <c r="DM69" s="127">
        <f t="shared" si="91"/>
        <v>29045.998000000003</v>
      </c>
      <c r="DN69" s="127">
        <f>DN49</f>
        <v>41659.023000000001</v>
      </c>
      <c r="DO69" s="127">
        <f t="shared" ref="DO69:DR69" si="92">DO49</f>
        <v>34397.466</v>
      </c>
      <c r="DP69" s="127">
        <f t="shared" si="92"/>
        <v>4381.3</v>
      </c>
      <c r="DQ69" s="127">
        <f t="shared" si="92"/>
        <v>24105.493000000002</v>
      </c>
      <c r="DR69" s="127">
        <f t="shared" si="92"/>
        <v>29045.998000000003</v>
      </c>
      <c r="DS69" s="127">
        <f t="shared" ref="DS69" si="93">DS49</f>
        <v>0</v>
      </c>
      <c r="DT69" s="127">
        <f t="shared" ref="DT69" si="94">DT49</f>
        <v>0</v>
      </c>
    </row>
    <row r="70" spans="1:126" ht="20.100000000000001" customHeight="1" x14ac:dyDescent="0.2">
      <c r="A70" s="7"/>
      <c r="B70" s="83" t="s">
        <v>56</v>
      </c>
      <c r="C70" s="83" t="str">
        <f t="shared" ca="1" si="76"/>
        <v>RO-00195</v>
      </c>
      <c r="D70" s="84" t="str">
        <f t="shared" ca="1" si="77"/>
        <v>escavação, carga e transporte de material de 3ª categoria - executado com escavadeira de 1,40 m3 e caminhão basculante de 12 m3 e com caminho de serviço pavimentado - dmt de 1.000 a 1.200 m</v>
      </c>
      <c r="E70" s="83" t="str">
        <f t="shared" ca="1" si="78"/>
        <v>m3</v>
      </c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 cm="1">
        <f t="array" aca="1" ref="X70" ca="1">INDEX($BI$46:$CM$192,MATCH($B70,$BI$46:$BI$192,0),X$47)*X$39</f>
        <v>0</v>
      </c>
      <c r="Y70" s="85" cm="1">
        <f t="array" aca="1" ref="Y70" ca="1">INDEX($BI$46:$CM$192,MATCH($B70,$BI$46:$BI$192,0),Y$47)*Y$39</f>
        <v>0</v>
      </c>
      <c r="Z70" s="85" cm="1">
        <f t="array" aca="1" ref="Z70" ca="1">INDEX($BI$46:$CM$192,MATCH($B70,$BI$46:$BI$192,0),Z$47)*Z$39</f>
        <v>0</v>
      </c>
      <c r="AA70" s="85"/>
      <c r="AB70" s="85" cm="1">
        <f t="array" aca="1" ref="AB70" ca="1">INDEX($BI$46:$CM$192,MATCH($B70,$BI$46:$BI$192,0),AB$47)*AB$39</f>
        <v>0</v>
      </c>
      <c r="AC70" s="85"/>
      <c r="AD70" s="85" cm="1">
        <f t="array" aca="1" ref="AD70" ca="1">INDEX($BI$46:$CM$192,MATCH($B70,$BI$46:$BI$192,0),AD$47)*AD$39</f>
        <v>0</v>
      </c>
      <c r="AE70" s="85" cm="1">
        <f t="array" aca="1" ref="AE70" ca="1">INDEX($BI$46:$CM$192,MATCH($B70,$BI$46:$BI$192,0),AE$47)*AE$39</f>
        <v>0</v>
      </c>
      <c r="AF70" s="85" cm="1">
        <f t="array" aca="1" ref="AF70" ca="1">INDEX($BI$46:$CM$192,MATCH($B70,$BI$46:$BI$192,0),AF$47)*AF$39</f>
        <v>0</v>
      </c>
      <c r="AG70" s="85" cm="1">
        <f t="array" aca="1" ref="AG70" ca="1">INDEX($BI$46:$CM$192,MATCH($B70,$BI$46:$BI$192,0),AG$47)*AG$39</f>
        <v>0</v>
      </c>
      <c r="AH70" s="85" cm="1">
        <f t="array" aca="1" ref="AH70" ca="1">INDEX($BI$46:$CM$192,MATCH($B70,$BI$46:$BI$192,0),AH$47)*AH$39</f>
        <v>0</v>
      </c>
      <c r="AI70" s="85" cm="1">
        <f t="array" aca="1" ref="AI70" ca="1">INDEX($BI$46:$CM$192,MATCH($B70,$BI$46:$BI$192,0),AI$47)*AI$39</f>
        <v>0</v>
      </c>
      <c r="AJ70" s="85" cm="1">
        <f t="array" aca="1" ref="AJ70" ca="1">INDEX($BI$46:$CM$192,MATCH($B70,$BI$46:$BI$192,0),AJ$47)*AJ$39</f>
        <v>0</v>
      </c>
      <c r="AK70" s="85" cm="1">
        <f t="array" aca="1" ref="AK70" ca="1">INDEX($BI$46:$CM$192,MATCH($B70,$BI$46:$BI$192,0),AK$47)*AK$39</f>
        <v>0</v>
      </c>
      <c r="AL70" s="85" cm="1">
        <f t="array" aca="1" ref="AL70" ca="1">INDEX($BI$46:$CM$192,MATCH($B70,$BI$46:$BI$192,0),AL$47)*AL$39</f>
        <v>0</v>
      </c>
      <c r="AM70" s="85" cm="1">
        <f t="array" aca="1" ref="AM70" ca="1">INDEX($BI$46:$CM$192,MATCH($B70,$BI$46:$BI$192,0),AM$47)*AM$39</f>
        <v>0</v>
      </c>
      <c r="AN70" s="85" cm="1">
        <f t="array" aca="1" ref="AN70" ca="1">INDEX($BI$46:$CM$192,MATCH($B70,$BI$46:$BI$192,0),AN$47)*AN$39</f>
        <v>0</v>
      </c>
      <c r="AO70" s="85" cm="1">
        <f t="array" aca="1" ref="AO70" ca="1">INDEX($BI$46:$CM$192,MATCH($B70,$BI$46:$BI$192,0),AO$47)*AO$39</f>
        <v>0</v>
      </c>
      <c r="AP70" s="85" cm="1">
        <f t="array" aca="1" ref="AP70" ca="1">INDEX($BI$46:$CM$192,MATCH($B70,$BI$46:$BI$192,0),AP$47)*AP$39</f>
        <v>0</v>
      </c>
      <c r="AQ70" s="85" cm="1">
        <f t="array" aca="1" ref="AQ70" ca="1">INDEX($BI$46:$CM$192,MATCH($B70,$BI$46:$BI$192,0),AQ$47)*AQ$39</f>
        <v>0</v>
      </c>
      <c r="AR70" s="85" cm="1">
        <f t="array" aca="1" ref="AR70" ca="1">INDEX($BI$46:$CM$192,MATCH($B70,$BI$46:$BI$192,0),AR$47)*AR$39</f>
        <v>0</v>
      </c>
      <c r="AS70" s="85"/>
      <c r="AT70" s="85"/>
      <c r="AU70" s="85" cm="1">
        <f t="array" aca="1" ref="AU70" ca="1">INDEX($BI$46:$CM$192,MATCH($B70,$BI$46:$BI$192,0),AU$47)*AU$39</f>
        <v>0</v>
      </c>
      <c r="AV70" s="85" cm="1">
        <f t="array" aca="1" ref="AV70" ca="1">INDEX($BI$46:$CM$192,MATCH($B70,$BI$46:$BI$192,0),AV$47)*AV$39</f>
        <v>0</v>
      </c>
      <c r="AW70" s="85" cm="1">
        <f t="array" aca="1" ref="AW70" ca="1">INDEX($BI$46:$CM$192,MATCH($B70,$BI$46:$BI$192,0),AW$47)*AW$39</f>
        <v>0</v>
      </c>
      <c r="AX70" s="85" cm="1">
        <f t="array" aca="1" ref="AX70" ca="1">INDEX($BI$46:$CM$192,MATCH($B70,$BI$46:$BI$192,0),AX$47)*AX$39</f>
        <v>0</v>
      </c>
      <c r="AY70" s="85" cm="1">
        <f t="array" aca="1" ref="AY70" ca="1">INDEX($BI$46:$CM$192,MATCH($B70,$BI$46:$BI$192,0),AY$47)*AY$39</f>
        <v>0</v>
      </c>
      <c r="AZ70" s="85" cm="1">
        <f t="array" aca="1" ref="AZ70" ca="1">INDEX($BI$46:$CM$192,MATCH($B70,$BI$46:$BI$192,0),AZ$47)*AZ$39</f>
        <v>0</v>
      </c>
      <c r="BA70" s="85" cm="1">
        <f t="array" aca="1" ref="BA70" ca="1">INDEX($BI$46:$CM$192,MATCH($B70,$BI$46:$BI$192,0),BA$47)*BA$39</f>
        <v>0</v>
      </c>
      <c r="BB70" s="85" cm="1">
        <f t="array" aca="1" ref="BB70" ca="1">INDEX($BI$46:$CM$192,MATCH($B70,$BI$46:$BI$192,0),BB$47)*BB$39</f>
        <v>0</v>
      </c>
      <c r="BC70" s="85"/>
      <c r="BD70" s="85"/>
      <c r="BE70" s="85"/>
      <c r="BF70" s="95"/>
      <c r="BG70" s="125">
        <f ca="1">IF(C70="","",INDEX([10]TPU!$G:$G,MATCH($C70,[10]TPU!$A:$A,0)))</f>
        <v>51.52</v>
      </c>
      <c r="BH70" s="7"/>
      <c r="BI70" s="83" t="s">
        <v>66</v>
      </c>
      <c r="BJ70" s="83" t="str">
        <f t="shared" ca="1" si="59"/>
        <v>RO-00881</v>
      </c>
      <c r="BK70" s="84" t="str">
        <f t="shared" ca="1" si="60"/>
        <v>Transporte com caminhão basculante de 6 m³ - rodovia pavimentada</v>
      </c>
      <c r="BL70" s="83" t="str">
        <f t="shared" ca="1" si="61"/>
        <v>txkm</v>
      </c>
      <c r="BM70" s="96" cm="1">
        <f t="array" aca="1" ref="BM70" ca="1">INDEX(INDIRECT("memória_cálculo"),MATCH($BI70,INDIRECT("indice_cáculo"),0),BM$45)</f>
        <v>0</v>
      </c>
      <c r="BN70" s="96" cm="1">
        <f t="array" aca="1" ref="BN70" ca="1">INDEX(INDIRECT("memória_cálculo"),MATCH($BI70,INDIRECT("indice_cáculo"),0),BN$45)</f>
        <v>0</v>
      </c>
      <c r="BO70" s="96" cm="1">
        <f t="array" aca="1" ref="BO70" ca="1">INDEX(INDIRECT("memória_cálculo"),MATCH($BI70,INDIRECT("indice_cáculo"),0),BO$45)</f>
        <v>0</v>
      </c>
      <c r="BP70" s="96" cm="1">
        <f t="array" aca="1" ref="BP70" ca="1">INDEX(INDIRECT("memória_cálculo"),MATCH($BI70,INDIRECT("indice_cáculo"),0),BP$45)</f>
        <v>531405.64727999992</v>
      </c>
      <c r="BQ70" s="96" cm="1">
        <f t="array" aca="1" ref="BQ70" ca="1">INDEX(INDIRECT("memória_cálculo"),MATCH($BI70,INDIRECT("indice_cáculo"),0),BQ$45)</f>
        <v>964105.62983999995</v>
      </c>
      <c r="BR70" s="96" cm="1">
        <f t="array" aca="1" ref="BR70" ca="1">INDEX(INDIRECT("memória_cálculo"),MATCH($BI70,INDIRECT("indice_cáculo"),0),BR$45)</f>
        <v>0</v>
      </c>
      <c r="BS70" s="96" cm="1">
        <f t="array" aca="1" ref="BS70" ca="1">INDEX(INDIRECT("memória_cálculo"),MATCH($BI70,INDIRECT("indice_cáculo"),0),BS$45)</f>
        <v>0</v>
      </c>
      <c r="BT70" s="96" cm="1">
        <f t="array" aca="1" ref="BT70" ca="1">INDEX(INDIRECT("memória_cálculo"),MATCH($BI70,INDIRECT("indice_cáculo"),0),BT$45)</f>
        <v>0</v>
      </c>
      <c r="BU70" s="96" cm="1">
        <f t="array" aca="1" ref="BU70" ca="1">INDEX(INDIRECT("memória_cálculo"),MATCH($BI70,INDIRECT("indice_cáculo"),0),BU$45)</f>
        <v>531405.64727999992</v>
      </c>
      <c r="BV70" s="96" cm="1">
        <f t="array" aca="1" ref="BV70" ca="1">INDEX(INDIRECT("memória_cálculo"),MATCH($BI70,INDIRECT("indice_cáculo"),0),BV$45)</f>
        <v>964105.62983999995</v>
      </c>
      <c r="BW70" s="96" cm="1">
        <f t="array" aca="1" ref="BW70" ca="1">INDEX(INDIRECT("memória_cálculo"),MATCH($BI70,INDIRECT("indice_cáculo"),0),BW$45)</f>
        <v>0</v>
      </c>
      <c r="BX70" s="96" cm="1">
        <f t="array" aca="1" ref="BX70" ca="1">INDEX(INDIRECT("memória_cálculo"),MATCH($BI70,INDIRECT("indice_cáculo"),0),BX$45)</f>
        <v>0</v>
      </c>
      <c r="BY70" s="96" cm="1">
        <f t="array" aca="1" ref="BY70" ca="1">INDEX(INDIRECT("memória_cálculo"),MATCH($BI70,INDIRECT("indice_cáculo"),0),BY$45)</f>
        <v>0</v>
      </c>
      <c r="BZ70" s="96" cm="1">
        <f t="array" aca="1" ref="BZ70" ca="1">INDEX(INDIRECT("memória_cálculo"),MATCH($BI70,INDIRECT("indice_cáculo"),0),BZ$45)</f>
        <v>531405.64727999992</v>
      </c>
      <c r="CA70" s="96" cm="1">
        <f t="array" aca="1" ref="CA70" ca="1">INDEX(INDIRECT("memória_cálculo"),MATCH($BI70,INDIRECT("indice_cáculo"),0),CA$45)</f>
        <v>964105.62983999995</v>
      </c>
      <c r="CB70" s="96" cm="1">
        <f t="array" aca="1" ref="CB70" ca="1">INDEX(INDIRECT("memória_cálculo"),MATCH($BI70,INDIRECT("indice_cáculo"),0),CB$45)</f>
        <v>0</v>
      </c>
      <c r="CC70" s="96" cm="1">
        <f t="array" aca="1" ref="CC70" ca="1">INDEX(INDIRECT("memória_cálculo"),MATCH($BI70,INDIRECT("indice_cáculo"),0),CC$45)</f>
        <v>0</v>
      </c>
      <c r="CD70" s="96" cm="1">
        <f t="array" aca="1" ref="CD70" ca="1">INDEX(INDIRECT("memória_cálculo"),MATCH($BI70,INDIRECT("indice_cáculo"),0),CD$45)</f>
        <v>0</v>
      </c>
      <c r="CE70" s="96" cm="1">
        <f t="array" aca="1" ref="CE70" ca="1">INDEX(INDIRECT("memória_cálculo"),MATCH($BI70,INDIRECT("indice_cáculo"),0),CE$45)</f>
        <v>531405.64727999992</v>
      </c>
      <c r="CF70" s="96" cm="1">
        <f t="array" aca="1" ref="CF70" ca="1">INDEX(INDIRECT("memória_cálculo"),MATCH($BI70,INDIRECT("indice_cáculo"),0),CF$45)</f>
        <v>964105.62983999995</v>
      </c>
      <c r="CG70" s="96" cm="1">
        <f t="array" aca="1" ref="CG70" ca="1">INDEX(INDIRECT("memória_cálculo"),MATCH($BI70,INDIRECT("indice_cáculo"),0),CG$45)</f>
        <v>0</v>
      </c>
      <c r="CH70" s="96" cm="1">
        <f t="array" aca="1" ref="CH70" ca="1">INDEX(INDIRECT("memória_cálculo"),MATCH($BI70,INDIRECT("indice_cáculo"),0),CH$45)</f>
        <v>0</v>
      </c>
      <c r="CI70" s="96" cm="1">
        <f t="array" aca="1" ref="CI70" ca="1">INDEX(INDIRECT("memória_cálculo"),MATCH($BI70,INDIRECT("indice_cáculo"),0),CI$45)</f>
        <v>0</v>
      </c>
      <c r="CJ70" s="96" cm="1">
        <f t="array" aca="1" ref="CJ70" ca="1">INDEX(INDIRECT("memória_cálculo"),MATCH($BI70,INDIRECT("indice_cáculo"),0),CJ$45)</f>
        <v>531405.64727999992</v>
      </c>
      <c r="CK70" s="96" cm="1">
        <f t="array" aca="1" ref="CK70" ca="1">INDEX(INDIRECT("memória_cálculo"),MATCH($BI70,INDIRECT("indice_cáculo"),0),CK$45)</f>
        <v>964105.62983999995</v>
      </c>
      <c r="CL70" s="96" cm="1">
        <f t="array" aca="1" ref="CL70" ca="1">INDEX(INDIRECT("memória_cálculo"),MATCH($BI70,INDIRECT("indice_cáculo"),0),CL$45)</f>
        <v>0</v>
      </c>
      <c r="CM70" s="96"/>
      <c r="CN70" s="7"/>
      <c r="CO70" s="7"/>
      <c r="CP70" s="108"/>
      <c r="CR70" s="7" t="s">
        <v>65</v>
      </c>
      <c r="CS70" s="6" t="s">
        <v>5</v>
      </c>
      <c r="CT70" s="129">
        <f t="shared" ref="CT70:CX70" si="95">CT58</f>
        <v>0.2</v>
      </c>
      <c r="CU70" s="114">
        <f t="shared" si="95"/>
        <v>0.2</v>
      </c>
      <c r="CV70" s="114">
        <f t="shared" si="95"/>
        <v>0.2</v>
      </c>
      <c r="CW70" s="114">
        <f t="shared" si="95"/>
        <v>0.2</v>
      </c>
      <c r="CX70" s="114">
        <f t="shared" si="95"/>
        <v>0.2</v>
      </c>
      <c r="CY70" s="129">
        <f t="shared" ref="CY70:DR70" si="96">CY58</f>
        <v>0.2</v>
      </c>
      <c r="CZ70" s="114">
        <f t="shared" si="96"/>
        <v>0.2</v>
      </c>
      <c r="DA70" s="114">
        <f t="shared" si="96"/>
        <v>0.2</v>
      </c>
      <c r="DB70" s="114">
        <f t="shared" si="96"/>
        <v>0.2</v>
      </c>
      <c r="DC70" s="114">
        <f t="shared" si="96"/>
        <v>0.2</v>
      </c>
      <c r="DD70" s="129">
        <f t="shared" si="96"/>
        <v>0.2</v>
      </c>
      <c r="DE70" s="114">
        <f t="shared" si="96"/>
        <v>0.2</v>
      </c>
      <c r="DF70" s="114">
        <f t="shared" si="96"/>
        <v>0.2</v>
      </c>
      <c r="DG70" s="114">
        <f t="shared" si="96"/>
        <v>0.2</v>
      </c>
      <c r="DH70" s="114">
        <f t="shared" si="96"/>
        <v>0.2</v>
      </c>
      <c r="DI70" s="114">
        <f t="shared" si="96"/>
        <v>0.2</v>
      </c>
      <c r="DJ70" s="114">
        <f t="shared" si="96"/>
        <v>0.2</v>
      </c>
      <c r="DK70" s="114">
        <f t="shared" si="96"/>
        <v>0.2</v>
      </c>
      <c r="DL70" s="114">
        <f t="shared" si="96"/>
        <v>0.2</v>
      </c>
      <c r="DM70" s="114">
        <f t="shared" si="96"/>
        <v>0.2</v>
      </c>
      <c r="DN70" s="129">
        <f t="shared" si="96"/>
        <v>0.2</v>
      </c>
      <c r="DO70" s="114">
        <f t="shared" si="96"/>
        <v>0.2</v>
      </c>
      <c r="DP70" s="114">
        <f t="shared" si="96"/>
        <v>0.2</v>
      </c>
      <c r="DQ70" s="114">
        <f t="shared" si="96"/>
        <v>0.2</v>
      </c>
      <c r="DR70" s="114">
        <f t="shared" si="96"/>
        <v>0.2</v>
      </c>
      <c r="DS70" s="114">
        <f t="shared" ref="DS70" si="97">DS58</f>
        <v>0.2</v>
      </c>
      <c r="DT70" s="114">
        <f t="shared" ref="DT70" si="98">DT58</f>
        <v>0.2</v>
      </c>
    </row>
    <row r="71" spans="1:126" ht="20.100000000000001" customHeight="1" x14ac:dyDescent="0.2">
      <c r="A71" s="7"/>
      <c r="B71" s="83" t="s">
        <v>58</v>
      </c>
      <c r="C71" s="83" t="str">
        <f t="shared" ca="1" si="76"/>
        <v>RO-00202</v>
      </c>
      <c r="D71" s="84" t="str">
        <f t="shared" ca="1" si="77"/>
        <v>escavação, carga e transporte de material de 3ª categoria - executado com escavadeira de 1,40 m3 e caminhão basculante de 12 m3 e com caminho de serviço pavimentado - dmt de 3.000 m</v>
      </c>
      <c r="E71" s="83" t="str">
        <f t="shared" ca="1" si="78"/>
        <v>m3</v>
      </c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 cm="1">
        <f t="array" aca="1" ref="X71" ca="1">INDEX($BI$46:$CM$192,MATCH($B71,$BI$46:$BI$192,0),X$47)*X$39</f>
        <v>0</v>
      </c>
      <c r="Y71" s="85" cm="1">
        <f t="array" aca="1" ref="Y71" ca="1">INDEX($BI$46:$CM$192,MATCH($B71,$BI$46:$BI$192,0),Y$47)*Y$39</f>
        <v>0</v>
      </c>
      <c r="Z71" s="85" cm="1">
        <f t="array" aca="1" ref="Z71" ca="1">INDEX($BI$46:$CM$192,MATCH($B71,$BI$46:$BI$192,0),Z$47)*Z$39</f>
        <v>0</v>
      </c>
      <c r="AA71" s="85"/>
      <c r="AB71" s="85" cm="1">
        <f t="array" aca="1" ref="AB71" ca="1">INDEX($BI$46:$CM$192,MATCH($B71,$BI$46:$BI$192,0),AB$47)*AB$39</f>
        <v>0</v>
      </c>
      <c r="AC71" s="85"/>
      <c r="AD71" s="85" cm="1">
        <f t="array" aca="1" ref="AD71" ca="1">INDEX($BI$46:$CM$192,MATCH($B71,$BI$46:$BI$192,0),AD$47)*AD$39</f>
        <v>0</v>
      </c>
      <c r="AE71" s="85" cm="1">
        <f t="array" aca="1" ref="AE71" ca="1">INDEX($BI$46:$CM$192,MATCH($B71,$BI$46:$BI$192,0),AE$47)*AE$39</f>
        <v>0</v>
      </c>
      <c r="AF71" s="85" cm="1">
        <f t="array" aca="1" ref="AF71" ca="1">INDEX($BI$46:$CM$192,MATCH($B71,$BI$46:$BI$192,0),AF$47)*AF$39</f>
        <v>0</v>
      </c>
      <c r="AG71" s="85" cm="1">
        <f t="array" aca="1" ref="AG71" ca="1">INDEX($BI$46:$CM$192,MATCH($B71,$BI$46:$BI$192,0),AG$47)*AG$39</f>
        <v>0</v>
      </c>
      <c r="AH71" s="85" cm="1">
        <f t="array" aca="1" ref="AH71" ca="1">INDEX($BI$46:$CM$192,MATCH($B71,$BI$46:$BI$192,0),AH$47)*AH$39</f>
        <v>0</v>
      </c>
      <c r="AI71" s="85" cm="1">
        <f t="array" aca="1" ref="AI71" ca="1">INDEX($BI$46:$CM$192,MATCH($B71,$BI$46:$BI$192,0),AI$47)*AI$39</f>
        <v>0</v>
      </c>
      <c r="AJ71" s="85" cm="1">
        <f t="array" aca="1" ref="AJ71" ca="1">INDEX($BI$46:$CM$192,MATCH($B71,$BI$46:$BI$192,0),AJ$47)*AJ$39</f>
        <v>0</v>
      </c>
      <c r="AK71" s="85" cm="1">
        <f t="array" aca="1" ref="AK71" ca="1">INDEX($BI$46:$CM$192,MATCH($B71,$BI$46:$BI$192,0),AK$47)*AK$39</f>
        <v>0</v>
      </c>
      <c r="AL71" s="85" cm="1">
        <f t="array" aca="1" ref="AL71" ca="1">INDEX($BI$46:$CM$192,MATCH($B71,$BI$46:$BI$192,0),AL$47)*AL$39</f>
        <v>0</v>
      </c>
      <c r="AM71" s="85" cm="1">
        <f t="array" aca="1" ref="AM71" ca="1">INDEX($BI$46:$CM$192,MATCH($B71,$BI$46:$BI$192,0),AM$47)*AM$39</f>
        <v>0</v>
      </c>
      <c r="AN71" s="85" cm="1">
        <f t="array" aca="1" ref="AN71" ca="1">INDEX($BI$46:$CM$192,MATCH($B71,$BI$46:$BI$192,0),AN$47)*AN$39</f>
        <v>0</v>
      </c>
      <c r="AO71" s="85" cm="1">
        <f t="array" aca="1" ref="AO71" ca="1">INDEX($BI$46:$CM$192,MATCH($B71,$BI$46:$BI$192,0),AO$47)*AO$39</f>
        <v>0</v>
      </c>
      <c r="AP71" s="85" cm="1">
        <f t="array" aca="1" ref="AP71" ca="1">INDEX($BI$46:$CM$192,MATCH($B71,$BI$46:$BI$192,0),AP$47)*AP$39</f>
        <v>0</v>
      </c>
      <c r="AQ71" s="85" cm="1">
        <f t="array" aca="1" ref="AQ71" ca="1">INDEX($BI$46:$CM$192,MATCH($B71,$BI$46:$BI$192,0),AQ$47)*AQ$39</f>
        <v>0</v>
      </c>
      <c r="AR71" s="85" cm="1">
        <f t="array" aca="1" ref="AR71" ca="1">INDEX($BI$46:$CM$192,MATCH($B71,$BI$46:$BI$192,0),AR$47)*AR$39</f>
        <v>0</v>
      </c>
      <c r="AS71" s="85"/>
      <c r="AT71" s="85"/>
      <c r="AU71" s="85" cm="1">
        <f t="array" aca="1" ref="AU71" ca="1">INDEX($BI$46:$CM$192,MATCH($B71,$BI$46:$BI$192,0),AU$47)*AU$39</f>
        <v>0</v>
      </c>
      <c r="AV71" s="85" cm="1">
        <f t="array" aca="1" ref="AV71" ca="1">INDEX($BI$46:$CM$192,MATCH($B71,$BI$46:$BI$192,0),AV$47)*AV$39</f>
        <v>0</v>
      </c>
      <c r="AW71" s="85" cm="1">
        <f t="array" aca="1" ref="AW71" ca="1">INDEX($BI$46:$CM$192,MATCH($B71,$BI$46:$BI$192,0),AW$47)*AW$39</f>
        <v>0</v>
      </c>
      <c r="AX71" s="85" cm="1">
        <f t="array" aca="1" ref="AX71" ca="1">INDEX($BI$46:$CM$192,MATCH($B71,$BI$46:$BI$192,0),AX$47)*AX$39</f>
        <v>0</v>
      </c>
      <c r="AY71" s="85" cm="1">
        <f t="array" aca="1" ref="AY71" ca="1">INDEX($BI$46:$CM$192,MATCH($B71,$BI$46:$BI$192,0),AY$47)*AY$39</f>
        <v>0</v>
      </c>
      <c r="AZ71" s="85" cm="1">
        <f t="array" aca="1" ref="AZ71" ca="1">INDEX($BI$46:$CM$192,MATCH($B71,$BI$46:$BI$192,0),AZ$47)*AZ$39</f>
        <v>0</v>
      </c>
      <c r="BA71" s="85" cm="1">
        <f t="array" aca="1" ref="BA71" ca="1">INDEX($BI$46:$CM$192,MATCH($B71,$BI$46:$BI$192,0),BA$47)*BA$39</f>
        <v>0</v>
      </c>
      <c r="BB71" s="85" cm="1">
        <f t="array" aca="1" ref="BB71" ca="1">INDEX($BI$46:$CM$192,MATCH($B71,$BI$46:$BI$192,0),BB$47)*BB$39</f>
        <v>0</v>
      </c>
      <c r="BC71" s="85"/>
      <c r="BD71" s="85"/>
      <c r="BE71" s="85"/>
      <c r="BF71" s="95"/>
      <c r="BG71" s="125">
        <f ca="1">IF(C71="","",INDEX([10]TPU!$G:$G,MATCH($C71,[10]TPU!$A:$A,0)))</f>
        <v>55.87</v>
      </c>
      <c r="BH71" s="7"/>
      <c r="BI71" s="83" t="s">
        <v>67</v>
      </c>
      <c r="BJ71" s="83">
        <f t="shared" ca="1" si="59"/>
        <v>4413984</v>
      </c>
      <c r="BK71" s="84" t="str">
        <f t="shared" ca="1" si="60"/>
        <v>Regularização de bota-fora com espalhamento e compactação</v>
      </c>
      <c r="BL71" s="83" t="str">
        <f t="shared" ca="1" si="61"/>
        <v>m³</v>
      </c>
      <c r="BM71" s="96" cm="1">
        <f t="array" aca="1" ref="BM71" ca="1">INDEX(INDIRECT("memória_cálculo"),MATCH($BI71,INDIRECT("indice_cáculo"),0),BM$45)</f>
        <v>63151.108560000008</v>
      </c>
      <c r="BN71" s="96" cm="1">
        <f t="array" aca="1" ref="BN71" ca="1">INDEX(INDIRECT("memória_cálculo"),MATCH($BI71,INDIRECT("indice_cáculo"),0),BN$45)</f>
        <v>56957.834280000017</v>
      </c>
      <c r="BO71" s="96" cm="1">
        <f t="array" aca="1" ref="BO71" ca="1">INDEX(INDIRECT("memória_cálculo"),MATCH($BI71,INDIRECT("indice_cáculo"),0),BO$45)</f>
        <v>3669.3908799999999</v>
      </c>
      <c r="BP71" s="96" cm="1">
        <f t="array" aca="1" ref="BP71" ca="1">INDEX(INDIRECT("memória_cálculo"),MATCH($BI71,INDIRECT("indice_cáculo"),0),BP$45)</f>
        <v>700.67000000000007</v>
      </c>
      <c r="BQ71" s="96" cm="1">
        <f t="array" aca="1" ref="BQ71" ca="1">INDEX(INDIRECT("memória_cálculo"),MATCH($BI71,INDIRECT("indice_cáculo"),0),BQ$45)</f>
        <v>1080.799</v>
      </c>
      <c r="BR71" s="96" cm="1">
        <f t="array" aca="1" ref="BR71" ca="1">INDEX(INDIRECT("memória_cálculo"),MATCH($BI71,INDIRECT("indice_cáculo"),0),BR$45)</f>
        <v>63151.108560000008</v>
      </c>
      <c r="BS71" s="96" cm="1">
        <f t="array" aca="1" ref="BS71" ca="1">INDEX(INDIRECT("memória_cálculo"),MATCH($BI71,INDIRECT("indice_cáculo"),0),BS$45)</f>
        <v>56957.834280000017</v>
      </c>
      <c r="BT71" s="96" cm="1">
        <f t="array" aca="1" ref="BT71" ca="1">INDEX(INDIRECT("memória_cálculo"),MATCH($BI71,INDIRECT("indice_cáculo"),0),BT$45)</f>
        <v>3669.3908799999999</v>
      </c>
      <c r="BU71" s="96" cm="1">
        <f t="array" aca="1" ref="BU71" ca="1">INDEX(INDIRECT("memória_cálculo"),MATCH($BI71,INDIRECT("indice_cáculo"),0),BU$45)</f>
        <v>700.67000000000007</v>
      </c>
      <c r="BV71" s="96" cm="1">
        <f t="array" aca="1" ref="BV71" ca="1">INDEX(INDIRECT("memória_cálculo"),MATCH($BI71,INDIRECT("indice_cáculo"),0),BV$45)</f>
        <v>1080.799</v>
      </c>
      <c r="BW71" s="96" cm="1">
        <f t="array" aca="1" ref="BW71" ca="1">INDEX(INDIRECT("memória_cálculo"),MATCH($BI71,INDIRECT("indice_cáculo"),0),BW$45)</f>
        <v>63151.108560000008</v>
      </c>
      <c r="BX71" s="96" cm="1">
        <f t="array" aca="1" ref="BX71" ca="1">INDEX(INDIRECT("memória_cálculo"),MATCH($BI71,INDIRECT("indice_cáculo"),0),BX$45)</f>
        <v>56957.834280000017</v>
      </c>
      <c r="BY71" s="96" cm="1">
        <f t="array" aca="1" ref="BY71" ca="1">INDEX(INDIRECT("memória_cálculo"),MATCH($BI71,INDIRECT("indice_cáculo"),0),BY$45)</f>
        <v>3669.3908799999999</v>
      </c>
      <c r="BZ71" s="96" cm="1">
        <f t="array" aca="1" ref="BZ71" ca="1">INDEX(INDIRECT("memória_cálculo"),MATCH($BI71,INDIRECT("indice_cáculo"),0),BZ$45)</f>
        <v>700.67000000000007</v>
      </c>
      <c r="CA71" s="96" cm="1">
        <f t="array" aca="1" ref="CA71" ca="1">INDEX(INDIRECT("memória_cálculo"),MATCH($BI71,INDIRECT("indice_cáculo"),0),CA$45)</f>
        <v>1080.799</v>
      </c>
      <c r="CB71" s="96" cm="1">
        <f t="array" aca="1" ref="CB71" ca="1">INDEX(INDIRECT("memória_cálculo"),MATCH($BI71,INDIRECT("indice_cáculo"),0),CB$45)</f>
        <v>63151.108560000008</v>
      </c>
      <c r="CC71" s="96" cm="1">
        <f t="array" aca="1" ref="CC71" ca="1">INDEX(INDIRECT("memória_cálculo"),MATCH($BI71,INDIRECT("indice_cáculo"),0),CC$45)</f>
        <v>56957.834280000017</v>
      </c>
      <c r="CD71" s="96" cm="1">
        <f t="array" aca="1" ref="CD71" ca="1">INDEX(INDIRECT("memória_cálculo"),MATCH($BI71,INDIRECT("indice_cáculo"),0),CD$45)</f>
        <v>3669.3908799999999</v>
      </c>
      <c r="CE71" s="96" cm="1">
        <f t="array" aca="1" ref="CE71" ca="1">INDEX(INDIRECT("memória_cálculo"),MATCH($BI71,INDIRECT("indice_cáculo"),0),CE$45)</f>
        <v>700.67000000000007</v>
      </c>
      <c r="CF71" s="96" cm="1">
        <f t="array" aca="1" ref="CF71" ca="1">INDEX(INDIRECT("memória_cálculo"),MATCH($BI71,INDIRECT("indice_cáculo"),0),CF$45)</f>
        <v>1080.799</v>
      </c>
      <c r="CG71" s="96" cm="1">
        <f t="array" aca="1" ref="CG71" ca="1">INDEX(INDIRECT("memória_cálculo"),MATCH($BI71,INDIRECT("indice_cáculo"),0),CG$45)</f>
        <v>63151.108560000008</v>
      </c>
      <c r="CH71" s="96" cm="1">
        <f t="array" aca="1" ref="CH71" ca="1">INDEX(INDIRECT("memória_cálculo"),MATCH($BI71,INDIRECT("indice_cáculo"),0),CH$45)</f>
        <v>56957.834280000017</v>
      </c>
      <c r="CI71" s="96" cm="1">
        <f t="array" aca="1" ref="CI71" ca="1">INDEX(INDIRECT("memória_cálculo"),MATCH($BI71,INDIRECT("indice_cáculo"),0),CI$45)</f>
        <v>3669.3908799999999</v>
      </c>
      <c r="CJ71" s="96" cm="1">
        <f t="array" aca="1" ref="CJ71" ca="1">INDEX(INDIRECT("memória_cálculo"),MATCH($BI71,INDIRECT("indice_cáculo"),0),CJ$45)</f>
        <v>700.67000000000007</v>
      </c>
      <c r="CK71" s="96" cm="1">
        <f t="array" aca="1" ref="CK71" ca="1">INDEX(INDIRECT("memória_cálculo"),MATCH($BI71,INDIRECT("indice_cáculo"),0),CK$45)</f>
        <v>1080.799</v>
      </c>
      <c r="CL71" s="96" cm="1">
        <f t="array" aca="1" ref="CL71" ca="1">INDEX(INDIRECT("memória_cálculo"),MATCH($BI71,INDIRECT("indice_cáculo"),0),CL$45)</f>
        <v>0</v>
      </c>
      <c r="CM71" s="96"/>
      <c r="CN71" s="7"/>
      <c r="CO71" s="7"/>
      <c r="CP71" s="108"/>
      <c r="CS71" s="109"/>
      <c r="CT71" s="127"/>
      <c r="CU71" s="111"/>
      <c r="CV71" s="111"/>
      <c r="CW71" s="111"/>
      <c r="CX71" s="111"/>
      <c r="CY71" s="127"/>
      <c r="CZ71" s="111"/>
      <c r="DA71" s="111"/>
      <c r="DB71" s="111"/>
      <c r="DC71" s="111"/>
      <c r="DD71" s="127"/>
      <c r="DE71" s="111"/>
      <c r="DF71" s="111"/>
      <c r="DG71" s="111"/>
      <c r="DH71" s="111"/>
      <c r="DI71" s="111"/>
      <c r="DJ71" s="111"/>
      <c r="DK71" s="111"/>
      <c r="DL71" s="111"/>
      <c r="DM71" s="111"/>
      <c r="DN71" s="127"/>
      <c r="DO71" s="111"/>
      <c r="DP71" s="111"/>
      <c r="DQ71" s="111"/>
      <c r="DR71" s="111"/>
      <c r="DS71" s="111"/>
      <c r="DT71" s="111"/>
    </row>
    <row r="72" spans="1:126" ht="20.100000000000001" customHeight="1" x14ac:dyDescent="0.2">
      <c r="A72" s="7"/>
      <c r="B72" s="83" t="s">
        <v>59</v>
      </c>
      <c r="C72" s="83" t="str">
        <f t="shared" ca="1" si="76"/>
        <v>RO-00881</v>
      </c>
      <c r="D72" s="84" t="str">
        <f t="shared" ca="1" si="77"/>
        <v>Transporte com caminhão basculante de 6 m³ - rodovia pavimentada</v>
      </c>
      <c r="E72" s="83" t="str">
        <f t="shared" ca="1" si="78"/>
        <v>txkm</v>
      </c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 cm="1">
        <f t="array" aca="1" ref="X72" ca="1">INDEX($BI$46:$CM$192,MATCH($B72,$BI$46:$BI$192,0),X$47)*X$39</f>
        <v>0</v>
      </c>
      <c r="Y72" s="85" cm="1">
        <f t="array" aca="1" ref="Y72" ca="1">INDEX($BI$46:$CM$192,MATCH($B72,$BI$46:$BI$192,0),Y$47)*Y$39</f>
        <v>0</v>
      </c>
      <c r="Z72" s="85" cm="1">
        <f t="array" aca="1" ref="Z72" ca="1">INDEX($BI$46:$CM$192,MATCH($B72,$BI$46:$BI$192,0),Z$47)*Z$39</f>
        <v>0</v>
      </c>
      <c r="AA72" s="85"/>
      <c r="AB72" s="85" cm="1">
        <f t="array" aca="1" ref="AB72" ca="1">INDEX($BI$46:$CM$192,MATCH($B72,$BI$46:$BI$192,0),AB$47)*AB$39</f>
        <v>0</v>
      </c>
      <c r="AC72" s="85"/>
      <c r="AD72" s="85" cm="1">
        <f t="array" aca="1" ref="AD72" ca="1">INDEX($BI$46:$CM$192,MATCH($B72,$BI$46:$BI$192,0),AD$47)*AD$39</f>
        <v>0</v>
      </c>
      <c r="AE72" s="85" cm="1">
        <f t="array" aca="1" ref="AE72" ca="1">INDEX($BI$46:$CM$192,MATCH($B72,$BI$46:$BI$192,0),AE$47)*AE$39</f>
        <v>0</v>
      </c>
      <c r="AF72" s="85" cm="1">
        <f t="array" aca="1" ref="AF72" ca="1">INDEX($BI$46:$CM$192,MATCH($B72,$BI$46:$BI$192,0),AF$47)*AF$39</f>
        <v>0</v>
      </c>
      <c r="AG72" s="85" cm="1">
        <f t="array" aca="1" ref="AG72" ca="1">INDEX($BI$46:$CM$192,MATCH($B72,$BI$46:$BI$192,0),AG$47)*AG$39</f>
        <v>0</v>
      </c>
      <c r="AH72" s="85" cm="1">
        <f t="array" aca="1" ref="AH72" ca="1">INDEX($BI$46:$CM$192,MATCH($B72,$BI$46:$BI$192,0),AH$47)*AH$39</f>
        <v>0</v>
      </c>
      <c r="AI72" s="85" cm="1">
        <f t="array" aca="1" ref="AI72" ca="1">INDEX($BI$46:$CM$192,MATCH($B72,$BI$46:$BI$192,0),AI$47)*AI$39</f>
        <v>0</v>
      </c>
      <c r="AJ72" s="85" cm="1">
        <f t="array" aca="1" ref="AJ72" ca="1">INDEX($BI$46:$CM$192,MATCH($B72,$BI$46:$BI$192,0),AJ$47)*AJ$39</f>
        <v>0</v>
      </c>
      <c r="AK72" s="85" cm="1">
        <f t="array" aca="1" ref="AK72" ca="1">INDEX($BI$46:$CM$192,MATCH($B72,$BI$46:$BI$192,0),AK$47)*AK$39</f>
        <v>0</v>
      </c>
      <c r="AL72" s="85" cm="1">
        <f t="array" aca="1" ref="AL72" ca="1">INDEX($BI$46:$CM$192,MATCH($B72,$BI$46:$BI$192,0),AL$47)*AL$39</f>
        <v>0</v>
      </c>
      <c r="AM72" s="85" cm="1">
        <f t="array" aca="1" ref="AM72" ca="1">INDEX($BI$46:$CM$192,MATCH($B72,$BI$46:$BI$192,0),AM$47)*AM$39</f>
        <v>0</v>
      </c>
      <c r="AN72" s="85" cm="1">
        <f t="array" aca="1" ref="AN72" ca="1">INDEX($BI$46:$CM$192,MATCH($B72,$BI$46:$BI$192,0),AN$47)*AN$39</f>
        <v>0</v>
      </c>
      <c r="AO72" s="85" cm="1">
        <f t="array" aca="1" ref="AO72" ca="1">INDEX($BI$46:$CM$192,MATCH($B72,$BI$46:$BI$192,0),AO$47)*AO$39</f>
        <v>0</v>
      </c>
      <c r="AP72" s="85" cm="1">
        <f t="array" aca="1" ref="AP72" ca="1">INDEX($BI$46:$CM$192,MATCH($B72,$BI$46:$BI$192,0),AP$47)*AP$39</f>
        <v>0</v>
      </c>
      <c r="AQ72" s="85" cm="1">
        <f t="array" aca="1" ref="AQ72" ca="1">INDEX($BI$46:$CM$192,MATCH($B72,$BI$46:$BI$192,0),AQ$47)*AQ$39</f>
        <v>0</v>
      </c>
      <c r="AR72" s="85" cm="1">
        <f t="array" aca="1" ref="AR72" ca="1">INDEX($BI$46:$CM$192,MATCH($B72,$BI$46:$BI$192,0),AR$47)*AR$39</f>
        <v>0</v>
      </c>
      <c r="AS72" s="85"/>
      <c r="AT72" s="85"/>
      <c r="AU72" s="85" cm="1">
        <f t="array" aca="1" ref="AU72" ca="1">INDEX($BI$46:$CM$192,MATCH($B72,$BI$46:$BI$192,0),AU$47)*AU$39</f>
        <v>0</v>
      </c>
      <c r="AV72" s="85" cm="1">
        <f t="array" aca="1" ref="AV72" ca="1">INDEX($BI$46:$CM$192,MATCH($B72,$BI$46:$BI$192,0),AV$47)*AV$39</f>
        <v>0</v>
      </c>
      <c r="AW72" s="85" cm="1">
        <f t="array" aca="1" ref="AW72" ca="1">INDEX($BI$46:$CM$192,MATCH($B72,$BI$46:$BI$192,0),AW$47)*AW$39</f>
        <v>0</v>
      </c>
      <c r="AX72" s="85" cm="1">
        <f t="array" aca="1" ref="AX72" ca="1">INDEX($BI$46:$CM$192,MATCH($B72,$BI$46:$BI$192,0),AX$47)*AX$39</f>
        <v>0</v>
      </c>
      <c r="AY72" s="85" cm="1">
        <f t="array" aca="1" ref="AY72" ca="1">INDEX($BI$46:$CM$192,MATCH($B72,$BI$46:$BI$192,0),AY$47)*AY$39</f>
        <v>0</v>
      </c>
      <c r="AZ72" s="85" cm="1">
        <f t="array" aca="1" ref="AZ72" ca="1">INDEX($BI$46:$CM$192,MATCH($B72,$BI$46:$BI$192,0),AZ$47)*AZ$39</f>
        <v>0</v>
      </c>
      <c r="BA72" s="85" cm="1">
        <f t="array" aca="1" ref="BA72" ca="1">INDEX($BI$46:$CM$192,MATCH($B72,$BI$46:$BI$192,0),BA$47)*BA$39</f>
        <v>0</v>
      </c>
      <c r="BB72" s="85" cm="1">
        <f t="array" aca="1" ref="BB72" ca="1">INDEX($BI$46:$CM$192,MATCH($B72,$BI$46:$BI$192,0),BB$47)*BB$39</f>
        <v>0</v>
      </c>
      <c r="BC72" s="85"/>
      <c r="BD72" s="85"/>
      <c r="BE72" s="85"/>
      <c r="BF72" s="95"/>
      <c r="BG72" s="125">
        <f ca="1">IF(C72="","",INDEX([10]TPU!$G:$G,MATCH($C72,[10]TPU!$A:$A,0)))</f>
        <v>0.96</v>
      </c>
      <c r="BH72" s="7"/>
      <c r="BI72" s="83" t="s">
        <v>69</v>
      </c>
      <c r="BJ72" s="83" t="str">
        <f t="shared" ca="1" si="59"/>
        <v>RO-00881</v>
      </c>
      <c r="BK72" s="84" t="str">
        <f t="shared" ca="1" si="60"/>
        <v>Transporte com caminhão basculante de 6 m³ - rodovia pavimentada</v>
      </c>
      <c r="BL72" s="83" t="str">
        <f t="shared" ca="1" si="61"/>
        <v>txkm</v>
      </c>
      <c r="BM72" s="96" cm="1">
        <f t="array" aca="1" ref="BM72" ca="1">INDEX(INDIRECT("memória_cálculo"),MATCH($BI72,INDIRECT("indice_cáculo"),0),BM$45)</f>
        <v>568359.97704000014</v>
      </c>
      <c r="BN72" s="96" cm="1">
        <f t="array" aca="1" ref="BN72" ca="1">INDEX(INDIRECT("memória_cálculo"),MATCH($BI72,INDIRECT("indice_cáculo"),0),BN$45)</f>
        <v>512620.50852000021</v>
      </c>
      <c r="BO72" s="96" cm="1">
        <f t="array" aca="1" ref="BO72" ca="1">INDEX(INDIRECT("memória_cálculo"),MATCH($BI72,INDIRECT("indice_cáculo"),0),BO$45)</f>
        <v>33024.517919999998</v>
      </c>
      <c r="BP72" s="96" cm="1">
        <f t="array" aca="1" ref="BP72" ca="1">INDEX(INDIRECT("memória_cálculo"),MATCH($BI72,INDIRECT("indice_cáculo"),0),BP$45)</f>
        <v>6306.0300000000007</v>
      </c>
      <c r="BQ72" s="96" cm="1">
        <f t="array" aca="1" ref="BQ72" ca="1">INDEX(INDIRECT("memória_cálculo"),MATCH($BI72,INDIRECT("indice_cáculo"),0),BQ$45)</f>
        <v>9727.1910000000007</v>
      </c>
      <c r="BR72" s="96" cm="1">
        <f t="array" aca="1" ref="BR72" ca="1">INDEX(INDIRECT("memória_cálculo"),MATCH($BI72,INDIRECT("indice_cáculo"),0),BR$45)</f>
        <v>568359.97704000014</v>
      </c>
      <c r="BS72" s="96" cm="1">
        <f t="array" aca="1" ref="BS72" ca="1">INDEX(INDIRECT("memória_cálculo"),MATCH($BI72,INDIRECT("indice_cáculo"),0),BS$45)</f>
        <v>512620.50852000021</v>
      </c>
      <c r="BT72" s="96" cm="1">
        <f t="array" aca="1" ref="BT72" ca="1">INDEX(INDIRECT("memória_cálculo"),MATCH($BI72,INDIRECT("indice_cáculo"),0),BT$45)</f>
        <v>33024.517919999998</v>
      </c>
      <c r="BU72" s="96" cm="1">
        <f t="array" aca="1" ref="BU72" ca="1">INDEX(INDIRECT("memória_cálculo"),MATCH($BI72,INDIRECT("indice_cáculo"),0),BU$45)</f>
        <v>6306.0300000000007</v>
      </c>
      <c r="BV72" s="96" cm="1">
        <f t="array" aca="1" ref="BV72" ca="1">INDEX(INDIRECT("memória_cálculo"),MATCH($BI72,INDIRECT("indice_cáculo"),0),BV$45)</f>
        <v>9727.1910000000007</v>
      </c>
      <c r="BW72" s="96" cm="1">
        <f t="array" aca="1" ref="BW72" ca="1">INDEX(INDIRECT("memória_cálculo"),MATCH($BI72,INDIRECT("indice_cáculo"),0),BW$45)</f>
        <v>568359.97704000014</v>
      </c>
      <c r="BX72" s="96" cm="1">
        <f t="array" aca="1" ref="BX72" ca="1">INDEX(INDIRECT("memória_cálculo"),MATCH($BI72,INDIRECT("indice_cáculo"),0),BX$45)</f>
        <v>512620.50852000021</v>
      </c>
      <c r="BY72" s="96" cm="1">
        <f t="array" aca="1" ref="BY72" ca="1">INDEX(INDIRECT("memória_cálculo"),MATCH($BI72,INDIRECT("indice_cáculo"),0),BY$45)</f>
        <v>33024.517919999998</v>
      </c>
      <c r="BZ72" s="96" cm="1">
        <f t="array" aca="1" ref="BZ72" ca="1">INDEX(INDIRECT("memória_cálculo"),MATCH($BI72,INDIRECT("indice_cáculo"),0),BZ$45)</f>
        <v>6306.0300000000007</v>
      </c>
      <c r="CA72" s="96" cm="1">
        <f t="array" aca="1" ref="CA72" ca="1">INDEX(INDIRECT("memória_cálculo"),MATCH($BI72,INDIRECT("indice_cáculo"),0),CA$45)</f>
        <v>9727.1910000000007</v>
      </c>
      <c r="CB72" s="96" cm="1">
        <f t="array" aca="1" ref="CB72" ca="1">INDEX(INDIRECT("memória_cálculo"),MATCH($BI72,INDIRECT("indice_cáculo"),0),CB$45)</f>
        <v>568359.97704000014</v>
      </c>
      <c r="CC72" s="96" cm="1">
        <f t="array" aca="1" ref="CC72" ca="1">INDEX(INDIRECT("memória_cálculo"),MATCH($BI72,INDIRECT("indice_cáculo"),0),CC$45)</f>
        <v>512620.50852000021</v>
      </c>
      <c r="CD72" s="96" cm="1">
        <f t="array" aca="1" ref="CD72" ca="1">INDEX(INDIRECT("memória_cálculo"),MATCH($BI72,INDIRECT("indice_cáculo"),0),CD$45)</f>
        <v>33024.517919999998</v>
      </c>
      <c r="CE72" s="96" cm="1">
        <f t="array" aca="1" ref="CE72" ca="1">INDEX(INDIRECT("memória_cálculo"),MATCH($BI72,INDIRECT("indice_cáculo"),0),CE$45)</f>
        <v>6306.0300000000007</v>
      </c>
      <c r="CF72" s="96" cm="1">
        <f t="array" aca="1" ref="CF72" ca="1">INDEX(INDIRECT("memória_cálculo"),MATCH($BI72,INDIRECT("indice_cáculo"),0),CF$45)</f>
        <v>9727.1910000000007</v>
      </c>
      <c r="CG72" s="96" cm="1">
        <f t="array" aca="1" ref="CG72" ca="1">INDEX(INDIRECT("memória_cálculo"),MATCH($BI72,INDIRECT("indice_cáculo"),0),CG$45)</f>
        <v>568359.97704000014</v>
      </c>
      <c r="CH72" s="96" cm="1">
        <f t="array" aca="1" ref="CH72" ca="1">INDEX(INDIRECT("memória_cálculo"),MATCH($BI72,INDIRECT("indice_cáculo"),0),CH$45)</f>
        <v>512620.50852000021</v>
      </c>
      <c r="CI72" s="96" cm="1">
        <f t="array" aca="1" ref="CI72" ca="1">INDEX(INDIRECT("memória_cálculo"),MATCH($BI72,INDIRECT("indice_cáculo"),0),CI$45)</f>
        <v>33024.517919999998</v>
      </c>
      <c r="CJ72" s="96" cm="1">
        <f t="array" aca="1" ref="CJ72" ca="1">INDEX(INDIRECT("memória_cálculo"),MATCH($BI72,INDIRECT("indice_cáculo"),0),CJ$45)</f>
        <v>6306.0300000000007</v>
      </c>
      <c r="CK72" s="96" cm="1">
        <f t="array" aca="1" ref="CK72" ca="1">INDEX(INDIRECT("memória_cálculo"),MATCH($BI72,INDIRECT("indice_cáculo"),0),CK$45)</f>
        <v>9727.1910000000007</v>
      </c>
      <c r="CL72" s="96" cm="1">
        <f t="array" aca="1" ref="CL72" ca="1">INDEX(INDIRECT("memória_cálculo"),MATCH($BI72,INDIRECT("indice_cáculo"),0),CL$45)</f>
        <v>0</v>
      </c>
      <c r="CM72" s="96"/>
      <c r="CN72" s="7"/>
      <c r="CO72" s="7"/>
      <c r="CP72" s="83" t="s">
        <v>33</v>
      </c>
      <c r="CQ72" s="83" t="str">
        <f>INDEX([10]TPU!$A:$A,MATCH($DV72,[10]TPU!$P:$P,0))</f>
        <v>ED-50697</v>
      </c>
      <c r="CR72" s="366" t="str">
        <f>INDEX([10]TPU!$C:$C,MATCH($DV72,[10]TPU!$P:$P,0))</f>
        <v>corte de árvore com motosserra, diâmetro do tronco de quinze (15) centímetros até trinta (30) centímetros, exclusive destocamento e afastamento</v>
      </c>
      <c r="CS72" s="83" t="str">
        <f>INDEX([10]TPU!$D:$D,MATCH($DV72,[10]TPU!$P:$P,0))</f>
        <v>un</v>
      </c>
      <c r="CT72" s="103">
        <f t="shared" ref="CT72:CX72" si="99">ROUND(CT74*CT75,0)</f>
        <v>100</v>
      </c>
      <c r="CU72" s="103">
        <f t="shared" si="99"/>
        <v>100</v>
      </c>
      <c r="CV72" s="103">
        <f t="shared" si="99"/>
        <v>4</v>
      </c>
      <c r="CW72" s="103">
        <f t="shared" si="99"/>
        <v>100</v>
      </c>
      <c r="CX72" s="103">
        <f t="shared" si="99"/>
        <v>100</v>
      </c>
      <c r="CY72" s="103">
        <f t="shared" ref="CY72:DR72" si="100">ROUND(CY74*CY75,0)</f>
        <v>100</v>
      </c>
      <c r="CZ72" s="103">
        <f t="shared" si="100"/>
        <v>100</v>
      </c>
      <c r="DA72" s="103">
        <f t="shared" si="100"/>
        <v>4</v>
      </c>
      <c r="DB72" s="103">
        <f t="shared" si="100"/>
        <v>100</v>
      </c>
      <c r="DC72" s="103">
        <f t="shared" si="100"/>
        <v>100</v>
      </c>
      <c r="DD72" s="103">
        <f t="shared" si="100"/>
        <v>100</v>
      </c>
      <c r="DE72" s="103">
        <f t="shared" si="100"/>
        <v>100</v>
      </c>
      <c r="DF72" s="103">
        <f t="shared" si="100"/>
        <v>4</v>
      </c>
      <c r="DG72" s="103">
        <f t="shared" si="100"/>
        <v>100</v>
      </c>
      <c r="DH72" s="103">
        <f t="shared" si="100"/>
        <v>100</v>
      </c>
      <c r="DI72" s="103">
        <f t="shared" si="100"/>
        <v>100</v>
      </c>
      <c r="DJ72" s="103">
        <f t="shared" si="100"/>
        <v>100</v>
      </c>
      <c r="DK72" s="103">
        <f t="shared" si="100"/>
        <v>4</v>
      </c>
      <c r="DL72" s="103">
        <f t="shared" si="100"/>
        <v>100</v>
      </c>
      <c r="DM72" s="103">
        <f t="shared" si="100"/>
        <v>100</v>
      </c>
      <c r="DN72" s="103">
        <f t="shared" si="100"/>
        <v>100</v>
      </c>
      <c r="DO72" s="103">
        <f t="shared" si="100"/>
        <v>100</v>
      </c>
      <c r="DP72" s="103">
        <f t="shared" si="100"/>
        <v>4</v>
      </c>
      <c r="DQ72" s="103">
        <f t="shared" si="100"/>
        <v>100</v>
      </c>
      <c r="DR72" s="103">
        <f t="shared" si="100"/>
        <v>100</v>
      </c>
      <c r="DS72" s="103">
        <f t="shared" ref="DS72" si="101">ROUND(DS74*DS75,0)</f>
        <v>0</v>
      </c>
      <c r="DT72" s="103">
        <f t="shared" ref="DT72" si="102">ROUND(DT74*DT75,0)</f>
        <v>0</v>
      </c>
      <c r="DV72" t="s">
        <v>68</v>
      </c>
    </row>
    <row r="73" spans="1:126" ht="20.100000000000001" customHeight="1" x14ac:dyDescent="0.2">
      <c r="A73" s="7"/>
      <c r="B73" s="83" t="s">
        <v>60</v>
      </c>
      <c r="C73" s="83" t="str">
        <f t="shared" ca="1" si="76"/>
        <v>RO-00215</v>
      </c>
      <c r="D73" s="84" t="str">
        <f t="shared" ca="1" si="77"/>
        <v>compactação de aterros a 100% do proctor normal (inclui espalhamento)</v>
      </c>
      <c r="E73" s="83" t="str">
        <f t="shared" ca="1" si="78"/>
        <v>m3</v>
      </c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 cm="1">
        <f t="array" aca="1" ref="X73" ca="1">INDEX($BI$46:$CM$192,MATCH($B73,$BI$46:$BI$192,0),X$47)*X$39</f>
        <v>39189.903999999995</v>
      </c>
      <c r="Y73" s="85" cm="1">
        <f t="array" aca="1" ref="Y73" ca="1">INDEX($BI$46:$CM$192,MATCH($B73,$BI$46:$BI$192,0),Y$47)*Y$39</f>
        <v>39189.903999999995</v>
      </c>
      <c r="Z73" s="85" cm="1">
        <f t="array" aca="1" ref="Z73" ca="1">INDEX($BI$46:$CM$192,MATCH($B73,$BI$46:$BI$192,0),Z$47)*Z$39</f>
        <v>0</v>
      </c>
      <c r="AA73" s="85"/>
      <c r="AB73" s="85" cm="1">
        <f t="array" aca="1" ref="AB73" ca="1">INDEX($BI$46:$CM$192,MATCH($B73,$BI$46:$BI$192,0),AB$47)*AB$39</f>
        <v>15480.951999999997</v>
      </c>
      <c r="AC73" s="85"/>
      <c r="AD73" s="85" cm="1">
        <f t="array" aca="1" ref="AD73" ca="1">INDEX($BI$46:$CM$192,MATCH($B73,$BI$46:$BI$192,0),AD$47)*AD$39</f>
        <v>15480.951999999997</v>
      </c>
      <c r="AE73" s="85" cm="1">
        <f t="array" aca="1" ref="AE73" ca="1">INDEX($BI$46:$CM$192,MATCH($B73,$BI$46:$BI$192,0),AE$47)*AE$39</f>
        <v>15480.951999999997</v>
      </c>
      <c r="AF73" s="85" cm="1">
        <f t="array" aca="1" ref="AF73" ca="1">INDEX($BI$46:$CM$192,MATCH($B73,$BI$46:$BI$192,0),AF$47)*AF$39</f>
        <v>15480.951999999997</v>
      </c>
      <c r="AG73" s="85" cm="1">
        <f t="array" aca="1" ref="AG73" ca="1">INDEX($BI$46:$CM$192,MATCH($B73,$BI$46:$BI$192,0),AG$47)*AG$39</f>
        <v>15480.951999999997</v>
      </c>
      <c r="AH73" s="85" cm="1">
        <f t="array" aca="1" ref="AH73" ca="1">INDEX($BI$46:$CM$192,MATCH($B73,$BI$46:$BI$192,0),AH$47)*AH$39</f>
        <v>15480.951999999997</v>
      </c>
      <c r="AI73" s="85" cm="1">
        <f t="array" aca="1" ref="AI73" ca="1">INDEX($BI$46:$CM$192,MATCH($B73,$BI$46:$BI$192,0),AI$47)*AI$39</f>
        <v>15480.951999999997</v>
      </c>
      <c r="AJ73" s="85" cm="1">
        <f t="array" aca="1" ref="AJ73" ca="1">INDEX($BI$46:$CM$192,MATCH($B73,$BI$46:$BI$192,0),AJ$47)*AJ$39</f>
        <v>15480.951999999997</v>
      </c>
      <c r="AK73" s="85" cm="1">
        <f t="array" aca="1" ref="AK73" ca="1">INDEX($BI$46:$CM$192,MATCH($B73,$BI$46:$BI$192,0),AK$47)*AK$39</f>
        <v>15480.951999999997</v>
      </c>
      <c r="AL73" s="85" cm="1">
        <f t="array" aca="1" ref="AL73" ca="1">INDEX($BI$46:$CM$192,MATCH($B73,$BI$46:$BI$192,0),AL$47)*AL$39</f>
        <v>15480.951999999997</v>
      </c>
      <c r="AM73" s="85" cm="1">
        <f t="array" aca="1" ref="AM73" ca="1">INDEX($BI$46:$CM$192,MATCH($B73,$BI$46:$BI$192,0),AM$47)*AM$39</f>
        <v>15480.951999999997</v>
      </c>
      <c r="AN73" s="85" cm="1">
        <f t="array" aca="1" ref="AN73" ca="1">INDEX($BI$46:$CM$192,MATCH($B73,$BI$46:$BI$192,0),AN$47)*AN$39</f>
        <v>15480.951999999997</v>
      </c>
      <c r="AO73" s="85" cm="1">
        <f t="array" aca="1" ref="AO73" ca="1">INDEX($BI$46:$CM$192,MATCH($B73,$BI$46:$BI$192,0),AO$47)*AO$39</f>
        <v>15480.951999999997</v>
      </c>
      <c r="AP73" s="85" cm="1">
        <f t="array" aca="1" ref="AP73" ca="1">INDEX($BI$46:$CM$192,MATCH($B73,$BI$46:$BI$192,0),AP$47)*AP$39</f>
        <v>15480.951999999997</v>
      </c>
      <c r="AQ73" s="85" cm="1">
        <f t="array" aca="1" ref="AQ73" ca="1">INDEX($BI$46:$CM$192,MATCH($B73,$BI$46:$BI$192,0),AQ$47)*AQ$39</f>
        <v>15480.951999999997</v>
      </c>
      <c r="AR73" s="85" cm="1">
        <f t="array" aca="1" ref="AR73" ca="1">INDEX($BI$46:$CM$192,MATCH($B73,$BI$46:$BI$192,0),AR$47)*AR$39</f>
        <v>39189.903999999995</v>
      </c>
      <c r="AS73" s="85"/>
      <c r="AT73" s="85"/>
      <c r="AU73" s="85" cm="1">
        <f t="array" aca="1" ref="AU73" ca="1">INDEX($BI$46:$CM$192,MATCH($B73,$BI$46:$BI$192,0),AU$47)*AU$39</f>
        <v>15480.951999999997</v>
      </c>
      <c r="AV73" s="85" cm="1">
        <f t="array" aca="1" ref="AV73" ca="1">INDEX($BI$46:$CM$192,MATCH($B73,$BI$46:$BI$192,0),AV$47)*AV$39</f>
        <v>39189.903999999995</v>
      </c>
      <c r="AW73" s="85" cm="1">
        <f t="array" aca="1" ref="AW73" ca="1">INDEX($BI$46:$CM$192,MATCH($B73,$BI$46:$BI$192,0),AW$47)*AW$39</f>
        <v>39189.903999999995</v>
      </c>
      <c r="AX73" s="85" cm="1">
        <f t="array" aca="1" ref="AX73" ca="1">INDEX($BI$46:$CM$192,MATCH($B73,$BI$46:$BI$192,0),AX$47)*AX$39</f>
        <v>39189.903999999995</v>
      </c>
      <c r="AY73" s="85" cm="1">
        <f t="array" aca="1" ref="AY73" ca="1">INDEX($BI$46:$CM$192,MATCH($B73,$BI$46:$BI$192,0),AY$47)*AY$39</f>
        <v>39189.903999999995</v>
      </c>
      <c r="AZ73" s="85" cm="1">
        <f t="array" aca="1" ref="AZ73" ca="1">INDEX($BI$46:$CM$192,MATCH($B73,$BI$46:$BI$192,0),AZ$47)*AZ$39</f>
        <v>39189.903999999995</v>
      </c>
      <c r="BA73" s="85" cm="1">
        <f t="array" aca="1" ref="BA73" ca="1">INDEX($BI$46:$CM$192,MATCH($B73,$BI$46:$BI$192,0),BA$47)*BA$39</f>
        <v>39189.903999999995</v>
      </c>
      <c r="BB73" s="85" cm="1">
        <f t="array" aca="1" ref="BB73" ca="1">INDEX($BI$46:$CM$192,MATCH($B73,$BI$46:$BI$192,0),BB$47)*BB$39</f>
        <v>15480.951999999997</v>
      </c>
      <c r="BC73" s="85"/>
      <c r="BD73" s="85"/>
      <c r="BE73" s="85"/>
      <c r="BF73" s="95"/>
      <c r="BG73" s="125">
        <f ca="1">IF(C73="","",INDEX([10]TPU!$G:$G,MATCH($C73,[10]TPU!$A:$A,0)))</f>
        <v>6.34</v>
      </c>
      <c r="BH73" s="7"/>
      <c r="BI73" s="90">
        <v>3</v>
      </c>
      <c r="BJ73" s="90"/>
      <c r="BK73" s="93" t="s">
        <v>70</v>
      </c>
      <c r="BL73" s="90"/>
      <c r="BM73" s="92"/>
      <c r="BN73" s="92"/>
      <c r="BO73" s="92"/>
      <c r="BP73" s="92"/>
      <c r="BQ73" s="92"/>
      <c r="BR73" s="92"/>
      <c r="BS73" s="92"/>
      <c r="BT73" s="92"/>
      <c r="BU73" s="92"/>
      <c r="BV73" s="92"/>
      <c r="BW73" s="92"/>
      <c r="BX73" s="92"/>
      <c r="BY73" s="92"/>
      <c r="BZ73" s="92"/>
      <c r="CA73" s="92"/>
      <c r="CB73" s="92"/>
      <c r="CC73" s="92"/>
      <c r="CD73" s="92"/>
      <c r="CE73" s="92"/>
      <c r="CF73" s="92"/>
      <c r="CG73" s="92"/>
      <c r="CH73" s="92"/>
      <c r="CI73" s="92"/>
      <c r="CJ73" s="92"/>
      <c r="CK73" s="92"/>
      <c r="CL73" s="92"/>
      <c r="CM73" s="92"/>
      <c r="CN73" s="7"/>
      <c r="CO73" s="7"/>
      <c r="CP73" s="108"/>
      <c r="CS73" s="109"/>
      <c r="CT73" s="127"/>
      <c r="CU73" s="111"/>
      <c r="CV73" s="111"/>
      <c r="CW73" s="111"/>
      <c r="CX73" s="111"/>
      <c r="CY73" s="127"/>
      <c r="CZ73" s="111"/>
      <c r="DA73" s="111"/>
      <c r="DB73" s="111"/>
      <c r="DC73" s="111"/>
      <c r="DD73" s="127"/>
      <c r="DE73" s="111"/>
      <c r="DF73" s="111"/>
      <c r="DG73" s="111"/>
      <c r="DH73" s="111"/>
      <c r="DI73" s="111"/>
      <c r="DJ73" s="111"/>
      <c r="DK73" s="111"/>
      <c r="DL73" s="111"/>
      <c r="DM73" s="111"/>
      <c r="DN73" s="127"/>
      <c r="DO73" s="111"/>
      <c r="DP73" s="111"/>
      <c r="DQ73" s="111"/>
      <c r="DR73" s="111"/>
      <c r="DS73" s="111"/>
      <c r="DT73" s="111"/>
    </row>
    <row r="74" spans="1:126" ht="20.100000000000001" customHeight="1" x14ac:dyDescent="0.2">
      <c r="A74" s="7"/>
      <c r="B74" s="83" t="s">
        <v>61</v>
      </c>
      <c r="C74" s="83" t="str">
        <f t="shared" ca="1" si="76"/>
        <v>RO-00217</v>
      </c>
      <c r="D74" s="84" t="str">
        <f t="shared" ca="1" si="77"/>
        <v>compactação de aterros a 100% do proctor intermediário (inclui espalhamento)</v>
      </c>
      <c r="E74" s="83" t="str">
        <f t="shared" ca="1" si="78"/>
        <v>m3</v>
      </c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 cm="1">
        <f t="array" aca="1" ref="X74" ca="1">INDEX($BI$46:$CM$192,MATCH($B74,$BI$46:$BI$192,0),X$47)*X$39</f>
        <v>2196</v>
      </c>
      <c r="Y74" s="85" cm="1">
        <f t="array" aca="1" ref="Y74" ca="1">INDEX($BI$46:$CM$192,MATCH($B74,$BI$46:$BI$192,0),Y$47)*Y$39</f>
        <v>2196</v>
      </c>
      <c r="Z74" s="85" cm="1">
        <f t="array" aca="1" ref="Z74" ca="1">INDEX($BI$46:$CM$192,MATCH($B74,$BI$46:$BI$192,0),Z$47)*Z$39</f>
        <v>0</v>
      </c>
      <c r="AA74" s="85"/>
      <c r="AB74" s="85" cm="1">
        <f t="array" aca="1" ref="AB74" ca="1">INDEX($BI$46:$CM$192,MATCH($B74,$BI$46:$BI$192,0),AB$47)*AB$39</f>
        <v>3960</v>
      </c>
      <c r="AC74" s="85"/>
      <c r="AD74" s="85" cm="1">
        <f t="array" aca="1" ref="AD74" ca="1">INDEX($BI$46:$CM$192,MATCH($B74,$BI$46:$BI$192,0),AD$47)*AD$39</f>
        <v>3960</v>
      </c>
      <c r="AE74" s="85" cm="1">
        <f t="array" aca="1" ref="AE74" ca="1">INDEX($BI$46:$CM$192,MATCH($B74,$BI$46:$BI$192,0),AE$47)*AE$39</f>
        <v>3960</v>
      </c>
      <c r="AF74" s="85" cm="1">
        <f t="array" aca="1" ref="AF74" ca="1">INDEX($BI$46:$CM$192,MATCH($B74,$BI$46:$BI$192,0),AF$47)*AF$39</f>
        <v>3960</v>
      </c>
      <c r="AG74" s="85" cm="1">
        <f t="array" aca="1" ref="AG74" ca="1">INDEX($BI$46:$CM$192,MATCH($B74,$BI$46:$BI$192,0),AG$47)*AG$39</f>
        <v>3960</v>
      </c>
      <c r="AH74" s="85" cm="1">
        <f t="array" aca="1" ref="AH74" ca="1">INDEX($BI$46:$CM$192,MATCH($B74,$BI$46:$BI$192,0),AH$47)*AH$39</f>
        <v>3960</v>
      </c>
      <c r="AI74" s="85" cm="1">
        <f t="array" aca="1" ref="AI74" ca="1">INDEX($BI$46:$CM$192,MATCH($B74,$BI$46:$BI$192,0),AI$47)*AI$39</f>
        <v>3960</v>
      </c>
      <c r="AJ74" s="85" cm="1">
        <f t="array" aca="1" ref="AJ74" ca="1">INDEX($BI$46:$CM$192,MATCH($B74,$BI$46:$BI$192,0),AJ$47)*AJ$39</f>
        <v>3960</v>
      </c>
      <c r="AK74" s="85" cm="1">
        <f t="array" aca="1" ref="AK74" ca="1">INDEX($BI$46:$CM$192,MATCH($B74,$BI$46:$BI$192,0),AK$47)*AK$39</f>
        <v>3960</v>
      </c>
      <c r="AL74" s="85" cm="1">
        <f t="array" aca="1" ref="AL74" ca="1">INDEX($BI$46:$CM$192,MATCH($B74,$BI$46:$BI$192,0),AL$47)*AL$39</f>
        <v>3960</v>
      </c>
      <c r="AM74" s="85" cm="1">
        <f t="array" aca="1" ref="AM74" ca="1">INDEX($BI$46:$CM$192,MATCH($B74,$BI$46:$BI$192,0),AM$47)*AM$39</f>
        <v>3960</v>
      </c>
      <c r="AN74" s="85" cm="1">
        <f t="array" aca="1" ref="AN74" ca="1">INDEX($BI$46:$CM$192,MATCH($B74,$BI$46:$BI$192,0),AN$47)*AN$39</f>
        <v>3960</v>
      </c>
      <c r="AO74" s="85" cm="1">
        <f t="array" aca="1" ref="AO74" ca="1">INDEX($BI$46:$CM$192,MATCH($B74,$BI$46:$BI$192,0),AO$47)*AO$39</f>
        <v>3960</v>
      </c>
      <c r="AP74" s="85" cm="1">
        <f t="array" aca="1" ref="AP74" ca="1">INDEX($BI$46:$CM$192,MATCH($B74,$BI$46:$BI$192,0),AP$47)*AP$39</f>
        <v>3960</v>
      </c>
      <c r="AQ74" s="85" cm="1">
        <f t="array" aca="1" ref="AQ74" ca="1">INDEX($BI$46:$CM$192,MATCH($B74,$BI$46:$BI$192,0),AQ$47)*AQ$39</f>
        <v>3960</v>
      </c>
      <c r="AR74" s="85" cm="1">
        <f t="array" aca="1" ref="AR74" ca="1">INDEX($BI$46:$CM$192,MATCH($B74,$BI$46:$BI$192,0),AR$47)*AR$39</f>
        <v>2196</v>
      </c>
      <c r="AS74" s="85"/>
      <c r="AT74" s="85"/>
      <c r="AU74" s="85" cm="1">
        <f t="array" aca="1" ref="AU74" ca="1">INDEX($BI$46:$CM$192,MATCH($B74,$BI$46:$BI$192,0),AU$47)*AU$39</f>
        <v>3960</v>
      </c>
      <c r="AV74" s="85" cm="1">
        <f t="array" aca="1" ref="AV74" ca="1">INDEX($BI$46:$CM$192,MATCH($B74,$BI$46:$BI$192,0),AV$47)*AV$39</f>
        <v>2196</v>
      </c>
      <c r="AW74" s="85" cm="1">
        <f t="array" aca="1" ref="AW74" ca="1">INDEX($BI$46:$CM$192,MATCH($B74,$BI$46:$BI$192,0),AW$47)*AW$39</f>
        <v>2196</v>
      </c>
      <c r="AX74" s="85" cm="1">
        <f t="array" aca="1" ref="AX74" ca="1">INDEX($BI$46:$CM$192,MATCH($B74,$BI$46:$BI$192,0),AX$47)*AX$39</f>
        <v>2196</v>
      </c>
      <c r="AY74" s="85" cm="1">
        <f t="array" aca="1" ref="AY74" ca="1">INDEX($BI$46:$CM$192,MATCH($B74,$BI$46:$BI$192,0),AY$47)*AY$39</f>
        <v>2196</v>
      </c>
      <c r="AZ74" s="85" cm="1">
        <f t="array" aca="1" ref="AZ74" ca="1">INDEX($BI$46:$CM$192,MATCH($B74,$BI$46:$BI$192,0),AZ$47)*AZ$39</f>
        <v>2196</v>
      </c>
      <c r="BA74" s="85" cm="1">
        <f t="array" aca="1" ref="BA74" ca="1">INDEX($BI$46:$CM$192,MATCH($B74,$BI$46:$BI$192,0),BA$47)*BA$39</f>
        <v>2196</v>
      </c>
      <c r="BB74" s="85" cm="1">
        <f t="array" aca="1" ref="BB74" ca="1">INDEX($BI$46:$CM$192,MATCH($B74,$BI$46:$BI$192,0),BB$47)*BB$39</f>
        <v>3960</v>
      </c>
      <c r="BC74" s="85"/>
      <c r="BD74" s="85"/>
      <c r="BE74" s="85"/>
      <c r="BF74" s="95"/>
      <c r="BG74" s="125">
        <f ca="1">IF(C74="","",INDEX([10]TPU!$G:$G,MATCH($C74,[10]TPU!$A:$A,0)))</f>
        <v>10.94</v>
      </c>
      <c r="BH74" s="7"/>
      <c r="BI74" s="83" t="s">
        <v>73</v>
      </c>
      <c r="BJ74" s="83">
        <f t="shared" ref="BJ74:BJ92" ca="1" si="103">INDEX(INDIRECT("memória_cálculo"),MATCH($BI74,INDIRECT("indice_cáculo"),0),2)</f>
        <v>4011463</v>
      </c>
      <c r="BK74" s="84" t="str">
        <f t="shared" ref="BK74:BK92" ca="1" si="104">INDEX(INDIRECT("memória_cálculo"),MATCH($BI74,INDIRECT("indice_cáculo"),0),3)</f>
        <v>Concreto asfáltico - faixa C - areia e brita comerciais</v>
      </c>
      <c r="BL74" s="83" t="str">
        <f t="shared" ref="BL74:BL92" ca="1" si="105">INDEX(INDIRECT("memória_cálculo"),MATCH($BI74,INDIRECT("indice_cáculo"),0),4)</f>
        <v>t</v>
      </c>
      <c r="BM74" s="96" cm="1">
        <f t="array" aca="1" ref="BM74" ca="1">INDEX(INDIRECT("memória_cálculo"),MATCH($BI74,INDIRECT("indice_cáculo"),0),BM$45)</f>
        <v>0</v>
      </c>
      <c r="BN74" s="96" cm="1">
        <f t="array" aca="1" ref="BN74" ca="1">INDEX(INDIRECT("memória_cálculo"),MATCH($BI74,INDIRECT("indice_cáculo"),0),BN$45)</f>
        <v>0</v>
      </c>
      <c r="BO74" s="96" cm="1">
        <f t="array" aca="1" ref="BO74" ca="1">INDEX(INDIRECT("memória_cálculo"),MATCH($BI74,INDIRECT("indice_cáculo"),0),BO$45)</f>
        <v>0</v>
      </c>
      <c r="BP74" s="96" cm="1">
        <f t="array" aca="1" ref="BP74" ca="1">INDEX(INDIRECT("memória_cálculo"),MATCH($BI74,INDIRECT("indice_cáculo"),0),BP$45)</f>
        <v>0</v>
      </c>
      <c r="BQ74" s="96" cm="1">
        <f t="array" aca="1" ref="BQ74" ca="1">INDEX(INDIRECT("memória_cálculo"),MATCH($BI74,INDIRECT("indice_cáculo"),0),BQ$45)</f>
        <v>0</v>
      </c>
      <c r="BR74" s="96" cm="1">
        <f t="array" aca="1" ref="BR74" ca="1">INDEX(INDIRECT("memória_cálculo"),MATCH($BI74,INDIRECT("indice_cáculo"),0),BR$45)</f>
        <v>0</v>
      </c>
      <c r="BS74" s="96" cm="1">
        <f t="array" aca="1" ref="BS74" ca="1">INDEX(INDIRECT("memória_cálculo"),MATCH($BI74,INDIRECT("indice_cáculo"),0),BS$45)</f>
        <v>0</v>
      </c>
      <c r="BT74" s="96" cm="1">
        <f t="array" aca="1" ref="BT74" ca="1">INDEX(INDIRECT("memória_cálculo"),MATCH($BI74,INDIRECT("indice_cáculo"),0),BT$45)</f>
        <v>0</v>
      </c>
      <c r="BU74" s="96" cm="1">
        <f t="array" aca="1" ref="BU74" ca="1">INDEX(INDIRECT("memória_cálculo"),MATCH($BI74,INDIRECT("indice_cáculo"),0),BU$45)</f>
        <v>0</v>
      </c>
      <c r="BV74" s="96" cm="1">
        <f t="array" aca="1" ref="BV74" ca="1">INDEX(INDIRECT("memória_cálculo"),MATCH($BI74,INDIRECT("indice_cáculo"),0),BV$45)</f>
        <v>0</v>
      </c>
      <c r="BW74" s="96" cm="1">
        <f t="array" aca="1" ref="BW74" ca="1">INDEX(INDIRECT("memória_cálculo"),MATCH($BI74,INDIRECT("indice_cáculo"),0),BW$45)</f>
        <v>0</v>
      </c>
      <c r="BX74" s="96" cm="1">
        <f t="array" aca="1" ref="BX74" ca="1">INDEX(INDIRECT("memória_cálculo"),MATCH($BI74,INDIRECT("indice_cáculo"),0),BX$45)</f>
        <v>0</v>
      </c>
      <c r="BY74" s="96" cm="1">
        <f t="array" aca="1" ref="BY74" ca="1">INDEX(INDIRECT("memória_cálculo"),MATCH($BI74,INDIRECT("indice_cáculo"),0),BY$45)</f>
        <v>0</v>
      </c>
      <c r="BZ74" s="96" cm="1">
        <f t="array" aca="1" ref="BZ74" ca="1">INDEX(INDIRECT("memória_cálculo"),MATCH($BI74,INDIRECT("indice_cáculo"),0),BZ$45)</f>
        <v>0</v>
      </c>
      <c r="CA74" s="96" cm="1">
        <f t="array" aca="1" ref="CA74" ca="1">INDEX(INDIRECT("memória_cálculo"),MATCH($BI74,INDIRECT("indice_cáculo"),0),CA$45)</f>
        <v>0</v>
      </c>
      <c r="CB74" s="96" cm="1">
        <f t="array" aca="1" ref="CB74" ca="1">INDEX(INDIRECT("memória_cálculo"),MATCH($BI74,INDIRECT("indice_cáculo"),0),CB$45)</f>
        <v>1061.9000000000001</v>
      </c>
      <c r="CC74" s="96" cm="1">
        <f t="array" aca="1" ref="CC74" ca="1">INDEX(INDIRECT("memória_cálculo"),MATCH($BI74,INDIRECT("indice_cáculo"),0),CC$45)</f>
        <v>1532.6000000000001</v>
      </c>
      <c r="CD74" s="96" cm="1">
        <f t="array" aca="1" ref="CD74" ca="1">INDEX(INDIRECT("memória_cálculo"),MATCH($BI74,INDIRECT("indice_cáculo"),0),CD$45)</f>
        <v>36.6</v>
      </c>
      <c r="CE74" s="96" cm="1">
        <f t="array" aca="1" ref="CE74" ca="1">INDEX(INDIRECT("memória_cálculo"),MATCH($BI74,INDIRECT("indice_cáculo"),0),CE$45)</f>
        <v>892.30000000000007</v>
      </c>
      <c r="CF74" s="96" cm="1">
        <f t="array" aca="1" ref="CF74" ca="1">INDEX(INDIRECT("memória_cálculo"),MATCH($BI74,INDIRECT("indice_cáculo"),0),CF$45)</f>
        <v>1035.3200000000002</v>
      </c>
      <c r="CG74" s="96" cm="1">
        <f t="array" aca="1" ref="CG74" ca="1">INDEX(INDIRECT("memória_cálculo"),MATCH($BI74,INDIRECT("indice_cáculo"),0),CG$45)</f>
        <v>0</v>
      </c>
      <c r="CH74" s="96" cm="1">
        <f t="array" aca="1" ref="CH74" ca="1">INDEX(INDIRECT("memória_cálculo"),MATCH($BI74,INDIRECT("indice_cáculo"),0),CH$45)</f>
        <v>0</v>
      </c>
      <c r="CI74" s="96" cm="1">
        <f t="array" aca="1" ref="CI74" ca="1">INDEX(INDIRECT("memória_cálculo"),MATCH($BI74,INDIRECT("indice_cáculo"),0),CI$45)</f>
        <v>0</v>
      </c>
      <c r="CJ74" s="96" cm="1">
        <f t="array" aca="1" ref="CJ74" ca="1">INDEX(INDIRECT("memória_cálculo"),MATCH($BI74,INDIRECT("indice_cáculo"),0),CJ$45)</f>
        <v>0</v>
      </c>
      <c r="CK74" s="96" cm="1">
        <f t="array" aca="1" ref="CK74" ca="1">INDEX(INDIRECT("memória_cálculo"),MATCH($BI74,INDIRECT("indice_cáculo"),0),CK$45)</f>
        <v>0</v>
      </c>
      <c r="CL74" s="96" cm="1">
        <f t="array" aca="1" ref="CL74" ca="1">INDEX(INDIRECT("memória_cálculo"),MATCH($BI74,INDIRECT("indice_cáculo"),0),CL$45)</f>
        <v>0</v>
      </c>
      <c r="CM74" s="96"/>
      <c r="CN74" s="7"/>
      <c r="CO74" s="7"/>
      <c r="CP74" s="108"/>
      <c r="CR74" s="11" t="s">
        <v>71</v>
      </c>
      <c r="CS74" s="6" t="s">
        <v>72</v>
      </c>
      <c r="CT74" s="114">
        <v>100</v>
      </c>
      <c r="CU74" s="114">
        <v>100</v>
      </c>
      <c r="CV74" s="114">
        <v>40</v>
      </c>
      <c r="CW74" s="114">
        <v>100</v>
      </c>
      <c r="CX74" s="114">
        <v>100</v>
      </c>
      <c r="CY74" s="114">
        <v>100</v>
      </c>
      <c r="CZ74" s="114">
        <v>100</v>
      </c>
      <c r="DA74" s="114">
        <v>40</v>
      </c>
      <c r="DB74" s="114">
        <v>100</v>
      </c>
      <c r="DC74" s="114">
        <v>100</v>
      </c>
      <c r="DD74" s="114">
        <v>100</v>
      </c>
      <c r="DE74" s="114">
        <v>100</v>
      </c>
      <c r="DF74" s="114">
        <v>40</v>
      </c>
      <c r="DG74" s="114">
        <v>100</v>
      </c>
      <c r="DH74" s="114">
        <v>100</v>
      </c>
      <c r="DI74" s="114">
        <v>100</v>
      </c>
      <c r="DJ74" s="114">
        <v>100</v>
      </c>
      <c r="DK74" s="114">
        <v>40</v>
      </c>
      <c r="DL74" s="114">
        <v>100</v>
      </c>
      <c r="DM74" s="114">
        <v>100</v>
      </c>
      <c r="DN74" s="114">
        <v>100</v>
      </c>
      <c r="DO74" s="114">
        <v>100</v>
      </c>
      <c r="DP74" s="114">
        <v>40</v>
      </c>
      <c r="DQ74" s="114">
        <v>100</v>
      </c>
      <c r="DR74" s="114">
        <v>100</v>
      </c>
      <c r="DS74" s="114">
        <v>100</v>
      </c>
      <c r="DT74" s="114"/>
    </row>
    <row r="75" spans="1:126" ht="20.100000000000001" customHeight="1" x14ac:dyDescent="0.2">
      <c r="A75" s="7"/>
      <c r="B75" s="83" t="s">
        <v>62</v>
      </c>
      <c r="C75" s="83">
        <f t="shared" ca="1" si="76"/>
        <v>5502979</v>
      </c>
      <c r="D75" s="84" t="str">
        <f t="shared" ca="1" si="77"/>
        <v>Construção de corpo de aterro com material de 3ª categoria oriundo de corte</v>
      </c>
      <c r="E75" s="83" t="str">
        <f t="shared" ca="1" si="78"/>
        <v>m³</v>
      </c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 cm="1">
        <f t="array" aca="1" ref="X75" ca="1">INDEX($BI$46:$CM$192,MATCH($B75,$BI$46:$BI$192,0),X$47)*X$39</f>
        <v>0</v>
      </c>
      <c r="Y75" s="85" cm="1">
        <f t="array" aca="1" ref="Y75" ca="1">INDEX($BI$46:$CM$192,MATCH($B75,$BI$46:$BI$192,0),Y$47)*Y$39</f>
        <v>0</v>
      </c>
      <c r="Z75" s="85" cm="1">
        <f t="array" aca="1" ref="Z75" ca="1">INDEX($BI$46:$CM$192,MATCH($B75,$BI$46:$BI$192,0),Z$47)*Z$39</f>
        <v>0</v>
      </c>
      <c r="AA75" s="85"/>
      <c r="AB75" s="85" cm="1">
        <f t="array" aca="1" ref="AB75" ca="1">INDEX($BI$46:$CM$192,MATCH($B75,$BI$46:$BI$192,0),AB$47)*AB$39</f>
        <v>0</v>
      </c>
      <c r="AC75" s="85"/>
      <c r="AD75" s="85" cm="1">
        <f t="array" aca="1" ref="AD75" ca="1">INDEX($BI$46:$CM$192,MATCH($B75,$BI$46:$BI$192,0),AD$47)*AD$39</f>
        <v>0</v>
      </c>
      <c r="AE75" s="85" cm="1">
        <f t="array" aca="1" ref="AE75" ca="1">INDEX($BI$46:$CM$192,MATCH($B75,$BI$46:$BI$192,0),AE$47)*AE$39</f>
        <v>0</v>
      </c>
      <c r="AF75" s="85" cm="1">
        <f t="array" aca="1" ref="AF75" ca="1">INDEX($BI$46:$CM$192,MATCH($B75,$BI$46:$BI$192,0),AF$47)*AF$39</f>
        <v>0</v>
      </c>
      <c r="AG75" s="85" cm="1">
        <f t="array" aca="1" ref="AG75" ca="1">INDEX($BI$46:$CM$192,MATCH($B75,$BI$46:$BI$192,0),AG$47)*AG$39</f>
        <v>0</v>
      </c>
      <c r="AH75" s="85" cm="1">
        <f t="array" aca="1" ref="AH75" ca="1">INDEX($BI$46:$CM$192,MATCH($B75,$BI$46:$BI$192,0),AH$47)*AH$39</f>
        <v>0</v>
      </c>
      <c r="AI75" s="85" cm="1">
        <f t="array" aca="1" ref="AI75" ca="1">INDEX($BI$46:$CM$192,MATCH($B75,$BI$46:$BI$192,0),AI$47)*AI$39</f>
        <v>0</v>
      </c>
      <c r="AJ75" s="85" cm="1">
        <f t="array" aca="1" ref="AJ75" ca="1">INDEX($BI$46:$CM$192,MATCH($B75,$BI$46:$BI$192,0),AJ$47)*AJ$39</f>
        <v>0</v>
      </c>
      <c r="AK75" s="85" cm="1">
        <f t="array" aca="1" ref="AK75" ca="1">INDEX($BI$46:$CM$192,MATCH($B75,$BI$46:$BI$192,0),AK$47)*AK$39</f>
        <v>0</v>
      </c>
      <c r="AL75" s="85" cm="1">
        <f t="array" aca="1" ref="AL75" ca="1">INDEX($BI$46:$CM$192,MATCH($B75,$BI$46:$BI$192,0),AL$47)*AL$39</f>
        <v>0</v>
      </c>
      <c r="AM75" s="85" cm="1">
        <f t="array" aca="1" ref="AM75" ca="1">INDEX($BI$46:$CM$192,MATCH($B75,$BI$46:$BI$192,0),AM$47)*AM$39</f>
        <v>0</v>
      </c>
      <c r="AN75" s="85" cm="1">
        <f t="array" aca="1" ref="AN75" ca="1">INDEX($BI$46:$CM$192,MATCH($B75,$BI$46:$BI$192,0),AN$47)*AN$39</f>
        <v>0</v>
      </c>
      <c r="AO75" s="85" cm="1">
        <f t="array" aca="1" ref="AO75" ca="1">INDEX($BI$46:$CM$192,MATCH($B75,$BI$46:$BI$192,0),AO$47)*AO$39</f>
        <v>0</v>
      </c>
      <c r="AP75" s="85" cm="1">
        <f t="array" aca="1" ref="AP75" ca="1">INDEX($BI$46:$CM$192,MATCH($B75,$BI$46:$BI$192,0),AP$47)*AP$39</f>
        <v>0</v>
      </c>
      <c r="AQ75" s="85" cm="1">
        <f t="array" aca="1" ref="AQ75" ca="1">INDEX($BI$46:$CM$192,MATCH($B75,$BI$46:$BI$192,0),AQ$47)*AQ$39</f>
        <v>0</v>
      </c>
      <c r="AR75" s="85" cm="1">
        <f t="array" aca="1" ref="AR75" ca="1">INDEX($BI$46:$CM$192,MATCH($B75,$BI$46:$BI$192,0),AR$47)*AR$39</f>
        <v>0</v>
      </c>
      <c r="AS75" s="85"/>
      <c r="AT75" s="85"/>
      <c r="AU75" s="85" cm="1">
        <f t="array" aca="1" ref="AU75" ca="1">INDEX($BI$46:$CM$192,MATCH($B75,$BI$46:$BI$192,0),AU$47)*AU$39</f>
        <v>0</v>
      </c>
      <c r="AV75" s="85" cm="1">
        <f t="array" aca="1" ref="AV75" ca="1">INDEX($BI$46:$CM$192,MATCH($B75,$BI$46:$BI$192,0),AV$47)*AV$39</f>
        <v>0</v>
      </c>
      <c r="AW75" s="85" cm="1">
        <f t="array" aca="1" ref="AW75" ca="1">INDEX($BI$46:$CM$192,MATCH($B75,$BI$46:$BI$192,0),AW$47)*AW$39</f>
        <v>0</v>
      </c>
      <c r="AX75" s="85" cm="1">
        <f t="array" aca="1" ref="AX75" ca="1">INDEX($BI$46:$CM$192,MATCH($B75,$BI$46:$BI$192,0),AX$47)*AX$39</f>
        <v>0</v>
      </c>
      <c r="AY75" s="85" cm="1">
        <f t="array" aca="1" ref="AY75" ca="1">INDEX($BI$46:$CM$192,MATCH($B75,$BI$46:$BI$192,0),AY$47)*AY$39</f>
        <v>0</v>
      </c>
      <c r="AZ75" s="85" cm="1">
        <f t="array" aca="1" ref="AZ75" ca="1">INDEX($BI$46:$CM$192,MATCH($B75,$BI$46:$BI$192,0),AZ$47)*AZ$39</f>
        <v>0</v>
      </c>
      <c r="BA75" s="85" cm="1">
        <f t="array" aca="1" ref="BA75" ca="1">INDEX($BI$46:$CM$192,MATCH($B75,$BI$46:$BI$192,0),BA$47)*BA$39</f>
        <v>0</v>
      </c>
      <c r="BB75" s="85" cm="1">
        <f t="array" aca="1" ref="BB75" ca="1">INDEX($BI$46:$CM$192,MATCH($B75,$BI$46:$BI$192,0),BB$47)*BB$39</f>
        <v>0</v>
      </c>
      <c r="BC75" s="85"/>
      <c r="BD75" s="85"/>
      <c r="BE75" s="85"/>
      <c r="BF75" s="95"/>
      <c r="BG75" s="125">
        <f ca="1">IF(C75="","",INDEX([10]TPU!$G:$G,MATCH($C75,[10]TPU!$A:$A,0)))</f>
        <v>20.55</v>
      </c>
      <c r="BH75" s="7"/>
      <c r="BI75" s="83" t="s">
        <v>74</v>
      </c>
      <c r="BJ75" s="83" t="str">
        <f t="shared" ca="1" si="103"/>
        <v>CA0004</v>
      </c>
      <c r="BK75" s="84" t="str">
        <f t="shared" ca="1" si="104"/>
        <v>Cimentos asfálticos CAP-50-70</v>
      </c>
      <c r="BL75" s="83" t="str">
        <f t="shared" ca="1" si="105"/>
        <v>T</v>
      </c>
      <c r="BM75" s="96" cm="1">
        <f t="array" aca="1" ref="BM75" ca="1">INDEX(INDIRECT("memória_cálculo"),MATCH($BI75,INDIRECT("indice_cáculo"),0),BM$45)</f>
        <v>0</v>
      </c>
      <c r="BN75" s="96" cm="1">
        <f t="array" aca="1" ref="BN75" ca="1">INDEX(INDIRECT("memória_cálculo"),MATCH($BI75,INDIRECT("indice_cáculo"),0),BN$45)</f>
        <v>0</v>
      </c>
      <c r="BO75" s="96" cm="1">
        <f t="array" aca="1" ref="BO75" ca="1">INDEX(INDIRECT("memória_cálculo"),MATCH($BI75,INDIRECT("indice_cáculo"),0),BO$45)</f>
        <v>0</v>
      </c>
      <c r="BP75" s="96" cm="1">
        <f t="array" aca="1" ref="BP75" ca="1">INDEX(INDIRECT("memória_cálculo"),MATCH($BI75,INDIRECT("indice_cáculo"),0),BP$45)</f>
        <v>0</v>
      </c>
      <c r="BQ75" s="96" cm="1">
        <f t="array" aca="1" ref="BQ75" ca="1">INDEX(INDIRECT("memória_cálculo"),MATCH($BI75,INDIRECT("indice_cáculo"),0),BQ$45)</f>
        <v>0</v>
      </c>
      <c r="BR75" s="96" cm="1">
        <f t="array" aca="1" ref="BR75" ca="1">INDEX(INDIRECT("memória_cálculo"),MATCH($BI75,INDIRECT("indice_cáculo"),0),BR$45)</f>
        <v>0</v>
      </c>
      <c r="BS75" s="96" cm="1">
        <f t="array" aca="1" ref="BS75" ca="1">INDEX(INDIRECT("memória_cálculo"),MATCH($BI75,INDIRECT("indice_cáculo"),0),BS$45)</f>
        <v>0</v>
      </c>
      <c r="BT75" s="96" cm="1">
        <f t="array" aca="1" ref="BT75" ca="1">INDEX(INDIRECT("memória_cálculo"),MATCH($BI75,INDIRECT("indice_cáculo"),0),BT$45)</f>
        <v>0</v>
      </c>
      <c r="BU75" s="96" cm="1">
        <f t="array" aca="1" ref="BU75" ca="1">INDEX(INDIRECT("memória_cálculo"),MATCH($BI75,INDIRECT("indice_cáculo"),0),BU$45)</f>
        <v>0</v>
      </c>
      <c r="BV75" s="96" cm="1">
        <f t="array" aca="1" ref="BV75" ca="1">INDEX(INDIRECT("memória_cálculo"),MATCH($BI75,INDIRECT("indice_cáculo"),0),BV$45)</f>
        <v>0</v>
      </c>
      <c r="BW75" s="96" cm="1">
        <f t="array" aca="1" ref="BW75" ca="1">INDEX(INDIRECT("memória_cálculo"),MATCH($BI75,INDIRECT("indice_cáculo"),0),BW$45)</f>
        <v>0</v>
      </c>
      <c r="BX75" s="96" cm="1">
        <f t="array" aca="1" ref="BX75" ca="1">INDEX(INDIRECT("memória_cálculo"),MATCH($BI75,INDIRECT("indice_cáculo"),0),BX$45)</f>
        <v>0</v>
      </c>
      <c r="BY75" s="96" cm="1">
        <f t="array" aca="1" ref="BY75" ca="1">INDEX(INDIRECT("memória_cálculo"),MATCH($BI75,INDIRECT("indice_cáculo"),0),BY$45)</f>
        <v>0</v>
      </c>
      <c r="BZ75" s="96" cm="1">
        <f t="array" aca="1" ref="BZ75" ca="1">INDEX(INDIRECT("memória_cálculo"),MATCH($BI75,INDIRECT("indice_cáculo"),0),BZ$45)</f>
        <v>0</v>
      </c>
      <c r="CA75" s="96" cm="1">
        <f t="array" aca="1" ref="CA75" ca="1">INDEX(INDIRECT("memória_cálculo"),MATCH($BI75,INDIRECT("indice_cáculo"),0),CA$45)</f>
        <v>0</v>
      </c>
      <c r="CB75" s="96" cm="1">
        <f t="array" aca="1" ref="CB75" ca="1">INDEX(INDIRECT("memória_cálculo"),MATCH($BI75,INDIRECT("indice_cáculo"),0),CB$45)</f>
        <v>164.35663440000002</v>
      </c>
      <c r="CC75" s="96" cm="1">
        <f t="array" aca="1" ref="CC75" ca="1">INDEX(INDIRECT("memória_cálculo"),MATCH($BI75,INDIRECT("indice_cáculo"),0),CC$45)</f>
        <v>237.20969760000003</v>
      </c>
      <c r="CD75" s="96" cm="1">
        <f t="array" aca="1" ref="CD75" ca="1">INDEX(INDIRECT("memória_cálculo"),MATCH($BI75,INDIRECT("indice_cáculo"),0),CD$45)</f>
        <v>5.6648016000000005</v>
      </c>
      <c r="CE75" s="96" cm="1">
        <f t="array" aca="1" ref="CE75" ca="1">INDEX(INDIRECT("memória_cálculo"),MATCH($BI75,INDIRECT("indice_cáculo"),0),CE$45)</f>
        <v>138.10662480000002</v>
      </c>
      <c r="CF75" s="96" cm="1">
        <f t="array" aca="1" ref="CF75" ca="1">INDEX(INDIRECT("memória_cálculo"),MATCH($BI75,INDIRECT("indice_cáculo"),0),CF$45)</f>
        <v>160.24268832000004</v>
      </c>
      <c r="CG75" s="96" cm="1">
        <f t="array" aca="1" ref="CG75" ca="1">INDEX(INDIRECT("memória_cálculo"),MATCH($BI75,INDIRECT("indice_cáculo"),0),CG$45)</f>
        <v>0</v>
      </c>
      <c r="CH75" s="96" cm="1">
        <f t="array" aca="1" ref="CH75" ca="1">INDEX(INDIRECT("memória_cálculo"),MATCH($BI75,INDIRECT("indice_cáculo"),0),CH$45)</f>
        <v>0</v>
      </c>
      <c r="CI75" s="96" cm="1">
        <f t="array" aca="1" ref="CI75" ca="1">INDEX(INDIRECT("memória_cálculo"),MATCH($BI75,INDIRECT("indice_cáculo"),0),CI$45)</f>
        <v>0</v>
      </c>
      <c r="CJ75" s="96" cm="1">
        <f t="array" aca="1" ref="CJ75" ca="1">INDEX(INDIRECT("memória_cálculo"),MATCH($BI75,INDIRECT("indice_cáculo"),0),CJ$45)</f>
        <v>0</v>
      </c>
      <c r="CK75" s="96" cm="1">
        <f t="array" aca="1" ref="CK75" ca="1">INDEX(INDIRECT("memória_cálculo"),MATCH($BI75,INDIRECT("indice_cáculo"),0),CK$45)</f>
        <v>0</v>
      </c>
      <c r="CL75" s="96" cm="1">
        <f t="array" aca="1" ref="CL75" ca="1">INDEX(INDIRECT("memória_cálculo"),MATCH($BI75,INDIRECT("indice_cáculo"),0),CL$45)</f>
        <v>0</v>
      </c>
      <c r="CM75" s="96"/>
      <c r="CN75" s="7"/>
      <c r="CO75" s="7"/>
      <c r="CP75" s="108"/>
      <c r="CR75" s="11" t="s">
        <v>32</v>
      </c>
      <c r="CS75" s="6" t="s">
        <v>10</v>
      </c>
      <c r="CT75" s="129">
        <f t="shared" ref="CT75:CX75" si="106">CT51/1000</f>
        <v>1</v>
      </c>
      <c r="CU75" s="114">
        <f t="shared" si="106"/>
        <v>1</v>
      </c>
      <c r="CV75" s="114">
        <f t="shared" si="106"/>
        <v>0.1</v>
      </c>
      <c r="CW75" s="114">
        <f t="shared" si="106"/>
        <v>1</v>
      </c>
      <c r="CX75" s="114">
        <f t="shared" si="106"/>
        <v>1</v>
      </c>
      <c r="CY75" s="129">
        <f t="shared" ref="CY75:DR75" si="107">CY51/1000</f>
        <v>1</v>
      </c>
      <c r="CZ75" s="114">
        <f t="shared" si="107"/>
        <v>1</v>
      </c>
      <c r="DA75" s="114">
        <f t="shared" si="107"/>
        <v>0.1</v>
      </c>
      <c r="DB75" s="114">
        <f t="shared" si="107"/>
        <v>1</v>
      </c>
      <c r="DC75" s="114">
        <f t="shared" si="107"/>
        <v>1</v>
      </c>
      <c r="DD75" s="129">
        <f t="shared" si="107"/>
        <v>1</v>
      </c>
      <c r="DE75" s="114">
        <f t="shared" si="107"/>
        <v>1</v>
      </c>
      <c r="DF75" s="114">
        <f t="shared" si="107"/>
        <v>0.1</v>
      </c>
      <c r="DG75" s="114">
        <f t="shared" si="107"/>
        <v>1</v>
      </c>
      <c r="DH75" s="114">
        <f t="shared" si="107"/>
        <v>1</v>
      </c>
      <c r="DI75" s="114">
        <f t="shared" si="107"/>
        <v>1</v>
      </c>
      <c r="DJ75" s="114">
        <f t="shared" si="107"/>
        <v>1</v>
      </c>
      <c r="DK75" s="114">
        <f t="shared" si="107"/>
        <v>0.1</v>
      </c>
      <c r="DL75" s="114">
        <f t="shared" si="107"/>
        <v>1</v>
      </c>
      <c r="DM75" s="114">
        <f t="shared" si="107"/>
        <v>1</v>
      </c>
      <c r="DN75" s="129">
        <f t="shared" si="107"/>
        <v>1</v>
      </c>
      <c r="DO75" s="114">
        <f t="shared" si="107"/>
        <v>1</v>
      </c>
      <c r="DP75" s="114">
        <f t="shared" si="107"/>
        <v>0.1</v>
      </c>
      <c r="DQ75" s="114">
        <f t="shared" si="107"/>
        <v>1</v>
      </c>
      <c r="DR75" s="114">
        <f t="shared" si="107"/>
        <v>1</v>
      </c>
      <c r="DS75" s="114">
        <f t="shared" ref="DS75" si="108">DS51/1000</f>
        <v>0</v>
      </c>
      <c r="DT75" s="114">
        <f t="shared" ref="DT75" si="109">DT51/1000</f>
        <v>0</v>
      </c>
    </row>
    <row r="76" spans="1:126" ht="20.100000000000001" customHeight="1" x14ac:dyDescent="0.2">
      <c r="A76" s="7"/>
      <c r="B76" s="83" t="s">
        <v>64</v>
      </c>
      <c r="C76" s="83">
        <f t="shared" ca="1" si="76"/>
        <v>4016008</v>
      </c>
      <c r="D76" s="84" t="str">
        <f t="shared" ca="1" si="77"/>
        <v>Escavação e carga de material de jazida com trator de 127 kW e carregadeira de 3,4 m³</v>
      </c>
      <c r="E76" s="83" t="str">
        <f t="shared" ca="1" si="78"/>
        <v>m³</v>
      </c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 cm="1">
        <f t="array" aca="1" ref="X76" ca="1">INDEX($BI$46:$CM$192,MATCH($B76,$BI$46:$BI$192,0),X$47)*X$39</f>
        <v>0</v>
      </c>
      <c r="Y76" s="85" cm="1">
        <f t="array" aca="1" ref="Y76" ca="1">INDEX($BI$46:$CM$192,MATCH($B76,$BI$46:$BI$192,0),Y$47)*Y$39</f>
        <v>0</v>
      </c>
      <c r="Z76" s="85" cm="1">
        <f t="array" aca="1" ref="Z76" ca="1">INDEX($BI$46:$CM$192,MATCH($B76,$BI$46:$BI$192,0),Z$47)*Z$39</f>
        <v>0</v>
      </c>
      <c r="AA76" s="85"/>
      <c r="AB76" s="85" cm="1">
        <f t="array" aca="1" ref="AB76" ca="1">INDEX($BI$46:$CM$192,MATCH($B76,$BI$46:$BI$192,0),AB$47)*AB$39</f>
        <v>0</v>
      </c>
      <c r="AC76" s="85"/>
      <c r="AD76" s="85" cm="1">
        <f t="array" aca="1" ref="AD76" ca="1">INDEX($BI$46:$CM$192,MATCH($B76,$BI$46:$BI$192,0),AD$47)*AD$39</f>
        <v>0</v>
      </c>
      <c r="AE76" s="85" cm="1">
        <f t="array" aca="1" ref="AE76" ca="1">INDEX($BI$46:$CM$192,MATCH($B76,$BI$46:$BI$192,0),AE$47)*AE$39</f>
        <v>0</v>
      </c>
      <c r="AF76" s="85" cm="1">
        <f t="array" aca="1" ref="AF76" ca="1">INDEX($BI$46:$CM$192,MATCH($B76,$BI$46:$BI$192,0),AF$47)*AF$39</f>
        <v>0</v>
      </c>
      <c r="AG76" s="85" cm="1">
        <f t="array" aca="1" ref="AG76" ca="1">INDEX($BI$46:$CM$192,MATCH($B76,$BI$46:$BI$192,0),AG$47)*AG$39</f>
        <v>0</v>
      </c>
      <c r="AH76" s="85" cm="1">
        <f t="array" aca="1" ref="AH76" ca="1">INDEX($BI$46:$CM$192,MATCH($B76,$BI$46:$BI$192,0),AH$47)*AH$39</f>
        <v>0</v>
      </c>
      <c r="AI76" s="85" cm="1">
        <f t="array" aca="1" ref="AI76" ca="1">INDEX($BI$46:$CM$192,MATCH($B76,$BI$46:$BI$192,0),AI$47)*AI$39</f>
        <v>0</v>
      </c>
      <c r="AJ76" s="85" cm="1">
        <f t="array" aca="1" ref="AJ76" ca="1">INDEX($BI$46:$CM$192,MATCH($B76,$BI$46:$BI$192,0),AJ$47)*AJ$39</f>
        <v>0</v>
      </c>
      <c r="AK76" s="85" cm="1">
        <f t="array" aca="1" ref="AK76" ca="1">INDEX($BI$46:$CM$192,MATCH($B76,$BI$46:$BI$192,0),AK$47)*AK$39</f>
        <v>0</v>
      </c>
      <c r="AL76" s="85" cm="1">
        <f t="array" aca="1" ref="AL76" ca="1">INDEX($BI$46:$CM$192,MATCH($B76,$BI$46:$BI$192,0),AL$47)*AL$39</f>
        <v>0</v>
      </c>
      <c r="AM76" s="85" cm="1">
        <f t="array" aca="1" ref="AM76" ca="1">INDEX($BI$46:$CM$192,MATCH($B76,$BI$46:$BI$192,0),AM$47)*AM$39</f>
        <v>0</v>
      </c>
      <c r="AN76" s="85" cm="1">
        <f t="array" aca="1" ref="AN76" ca="1">INDEX($BI$46:$CM$192,MATCH($B76,$BI$46:$BI$192,0),AN$47)*AN$39</f>
        <v>0</v>
      </c>
      <c r="AO76" s="85" cm="1">
        <f t="array" aca="1" ref="AO76" ca="1">INDEX($BI$46:$CM$192,MATCH($B76,$BI$46:$BI$192,0),AO$47)*AO$39</f>
        <v>0</v>
      </c>
      <c r="AP76" s="85" cm="1">
        <f t="array" aca="1" ref="AP76" ca="1">INDEX($BI$46:$CM$192,MATCH($B76,$BI$46:$BI$192,0),AP$47)*AP$39</f>
        <v>0</v>
      </c>
      <c r="AQ76" s="85" cm="1">
        <f t="array" aca="1" ref="AQ76" ca="1">INDEX($BI$46:$CM$192,MATCH($B76,$BI$46:$BI$192,0),AQ$47)*AQ$39</f>
        <v>0</v>
      </c>
      <c r="AR76" s="85" cm="1">
        <f t="array" aca="1" ref="AR76" ca="1">INDEX($BI$46:$CM$192,MATCH($B76,$BI$46:$BI$192,0),AR$47)*AR$39</f>
        <v>0</v>
      </c>
      <c r="AS76" s="85"/>
      <c r="AT76" s="85"/>
      <c r="AU76" s="85" cm="1">
        <f t="array" aca="1" ref="AU76" ca="1">INDEX($BI$46:$CM$192,MATCH($B76,$BI$46:$BI$192,0),AU$47)*AU$39</f>
        <v>0</v>
      </c>
      <c r="AV76" s="85" cm="1">
        <f t="array" aca="1" ref="AV76" ca="1">INDEX($BI$46:$CM$192,MATCH($B76,$BI$46:$BI$192,0),AV$47)*AV$39</f>
        <v>0</v>
      </c>
      <c r="AW76" s="85" cm="1">
        <f t="array" aca="1" ref="AW76" ca="1">INDEX($BI$46:$CM$192,MATCH($B76,$BI$46:$BI$192,0),AW$47)*AW$39</f>
        <v>0</v>
      </c>
      <c r="AX76" s="85" cm="1">
        <f t="array" aca="1" ref="AX76" ca="1">INDEX($BI$46:$CM$192,MATCH($B76,$BI$46:$BI$192,0),AX$47)*AX$39</f>
        <v>0</v>
      </c>
      <c r="AY76" s="85" cm="1">
        <f t="array" aca="1" ref="AY76" ca="1">INDEX($BI$46:$CM$192,MATCH($B76,$BI$46:$BI$192,0),AY$47)*AY$39</f>
        <v>0</v>
      </c>
      <c r="AZ76" s="85" cm="1">
        <f t="array" aca="1" ref="AZ76" ca="1">INDEX($BI$46:$CM$192,MATCH($B76,$BI$46:$BI$192,0),AZ$47)*AZ$39</f>
        <v>0</v>
      </c>
      <c r="BA76" s="85" cm="1">
        <f t="array" aca="1" ref="BA76" ca="1">INDEX($BI$46:$CM$192,MATCH($B76,$BI$46:$BI$192,0),BA$47)*BA$39</f>
        <v>0</v>
      </c>
      <c r="BB76" s="85" cm="1">
        <f t="array" aca="1" ref="BB76" ca="1">INDEX($BI$46:$CM$192,MATCH($B76,$BI$46:$BI$192,0),BB$47)*BB$39</f>
        <v>0</v>
      </c>
      <c r="BC76" s="85"/>
      <c r="BD76" s="85"/>
      <c r="BE76" s="85"/>
      <c r="BF76" s="95"/>
      <c r="BG76" s="125">
        <f ca="1">IF(C76="","",INDEX([10]TPU!$G:$G,MATCH($C76,[10]TPU!$A:$A,0)))</f>
        <v>5.44</v>
      </c>
      <c r="BH76" s="7"/>
      <c r="BI76" s="83" t="s">
        <v>75</v>
      </c>
      <c r="BJ76" s="83" t="str">
        <f t="shared" ca="1" si="103"/>
        <v>ED-7623</v>
      </c>
      <c r="BK76" s="84" t="str">
        <f t="shared" ca="1" si="104"/>
        <v>Execução e aplicação de concreto betuminoso usinado a quente (cbuq), massa comercial, incluindo fornecimento e transporte dos agregados e material betuminoso, exclusive transporte da massa asfáltica até a pista</v>
      </c>
      <c r="BL76" s="83" t="str">
        <f t="shared" ca="1" si="105"/>
        <v>m³</v>
      </c>
      <c r="BM76" s="96" cm="1">
        <f t="array" aca="1" ref="BM76" ca="1">INDEX(INDIRECT("memória_cálculo"),MATCH($BI76,INDIRECT("indice_cáculo"),0),BM$45)</f>
        <v>796.42499999999995</v>
      </c>
      <c r="BN76" s="96" cm="1">
        <f t="array" aca="1" ref="BN76" ca="1">INDEX(INDIRECT("memória_cálculo"),MATCH($BI76,INDIRECT("indice_cáculo"),0),BN$45)</f>
        <v>1149.45</v>
      </c>
      <c r="BO76" s="96" cm="1">
        <f t="array" aca="1" ref="BO76" ca="1">INDEX(INDIRECT("memória_cálculo"),MATCH($BI76,INDIRECT("indice_cáculo"),0),BO$45)</f>
        <v>27.45</v>
      </c>
      <c r="BP76" s="96" cm="1">
        <f t="array" aca="1" ref="BP76" ca="1">INDEX(INDIRECT("memória_cálculo"),MATCH($BI76,INDIRECT("indice_cáculo"),0),BP$45)</f>
        <v>669.22500000000002</v>
      </c>
      <c r="BQ76" s="96" cm="1">
        <f t="array" aca="1" ref="BQ76" ca="1">INDEX(INDIRECT("memória_cálculo"),MATCH($BI76,INDIRECT("indice_cáculo"),0),BQ$45)</f>
        <v>776.49</v>
      </c>
      <c r="BR76" s="96" cm="1">
        <f t="array" aca="1" ref="BR76" ca="1">INDEX(INDIRECT("memória_cálculo"),MATCH($BI76,INDIRECT("indice_cáculo"),0),BR$45)</f>
        <v>584.04499999999996</v>
      </c>
      <c r="BS76" s="96" cm="1">
        <f t="array" aca="1" ref="BS76" ca="1">INDEX(INDIRECT("memória_cálculo"),MATCH($BI76,INDIRECT("indice_cáculo"),0),BS$45)</f>
        <v>842.93</v>
      </c>
      <c r="BT76" s="96" cm="1">
        <f t="array" aca="1" ref="BT76" ca="1">INDEX(INDIRECT("memória_cálculo"),MATCH($BI76,INDIRECT("indice_cáculo"),0),BT$45)</f>
        <v>20.13</v>
      </c>
      <c r="BU76" s="96" cm="1">
        <f t="array" aca="1" ref="BU76" ca="1">INDEX(INDIRECT("memória_cálculo"),MATCH($BI76,INDIRECT("indice_cáculo"),0),BU$45)</f>
        <v>490.76499999999999</v>
      </c>
      <c r="BV76" s="96" cm="1">
        <f t="array" aca="1" ref="BV76" ca="1">INDEX(INDIRECT("memória_cálculo"),MATCH($BI76,INDIRECT("indice_cáculo"),0),BV$45)</f>
        <v>569.42600000000004</v>
      </c>
      <c r="BW76" s="96" cm="1">
        <f t="array" aca="1" ref="BW76" ca="1">INDEX(INDIRECT("memória_cálculo"),MATCH($BI76,INDIRECT("indice_cáculo"),0),BW$45)</f>
        <v>0</v>
      </c>
      <c r="BX76" s="96" cm="1">
        <f t="array" aca="1" ref="BX76" ca="1">INDEX(INDIRECT("memória_cálculo"),MATCH($BI76,INDIRECT("indice_cáculo"),0),BX$45)</f>
        <v>0</v>
      </c>
      <c r="BY76" s="96" cm="1">
        <f t="array" aca="1" ref="BY76" ca="1">INDEX(INDIRECT("memória_cálculo"),MATCH($BI76,INDIRECT("indice_cáculo"),0),BY$45)</f>
        <v>0</v>
      </c>
      <c r="BZ76" s="96" cm="1">
        <f t="array" aca="1" ref="BZ76" ca="1">INDEX(INDIRECT("memória_cálculo"),MATCH($BI76,INDIRECT("indice_cáculo"),0),BZ$45)</f>
        <v>0</v>
      </c>
      <c r="CA76" s="96" cm="1">
        <f t="array" aca="1" ref="CA76" ca="1">INDEX(INDIRECT("memória_cálculo"),MATCH($BI76,INDIRECT("indice_cáculo"),0),CA$45)</f>
        <v>0</v>
      </c>
      <c r="CB76" s="96" cm="1">
        <f t="array" aca="1" ref="CB76" ca="1">INDEX(INDIRECT("memória_cálculo"),MATCH($BI76,INDIRECT("indice_cáculo"),0),CB$45)</f>
        <v>0</v>
      </c>
      <c r="CC76" s="96" cm="1">
        <f t="array" aca="1" ref="CC76" ca="1">INDEX(INDIRECT("memória_cálculo"),MATCH($BI76,INDIRECT("indice_cáculo"),0),CC$45)</f>
        <v>0</v>
      </c>
      <c r="CD76" s="96" cm="1">
        <f t="array" aca="1" ref="CD76" ca="1">INDEX(INDIRECT("memória_cálculo"),MATCH($BI76,INDIRECT("indice_cáculo"),0),CD$45)</f>
        <v>0</v>
      </c>
      <c r="CE76" s="96" cm="1">
        <f t="array" aca="1" ref="CE76" ca="1">INDEX(INDIRECT("memória_cálculo"),MATCH($BI76,INDIRECT("indice_cáculo"),0),CE$45)</f>
        <v>0</v>
      </c>
      <c r="CF76" s="96" cm="1">
        <f t="array" aca="1" ref="CF76" ca="1">INDEX(INDIRECT("memória_cálculo"),MATCH($BI76,INDIRECT("indice_cáculo"),0),CF$45)</f>
        <v>0</v>
      </c>
      <c r="CG76" s="96" cm="1">
        <f t="array" aca="1" ref="CG76" ca="1">INDEX(INDIRECT("memória_cálculo"),MATCH($BI76,INDIRECT("indice_cáculo"),0),CG$45)</f>
        <v>0</v>
      </c>
      <c r="CH76" s="96" cm="1">
        <f t="array" aca="1" ref="CH76" ca="1">INDEX(INDIRECT("memória_cálculo"),MATCH($BI76,INDIRECT("indice_cáculo"),0),CH$45)</f>
        <v>0</v>
      </c>
      <c r="CI76" s="96" cm="1">
        <f t="array" aca="1" ref="CI76" ca="1">INDEX(INDIRECT("memória_cálculo"),MATCH($BI76,INDIRECT("indice_cáculo"),0),CI$45)</f>
        <v>0</v>
      </c>
      <c r="CJ76" s="96" cm="1">
        <f t="array" aca="1" ref="CJ76" ca="1">INDEX(INDIRECT("memória_cálculo"),MATCH($BI76,INDIRECT("indice_cáculo"),0),CJ$45)</f>
        <v>0</v>
      </c>
      <c r="CK76" s="96" cm="1">
        <f t="array" aca="1" ref="CK76" ca="1">INDEX(INDIRECT("memória_cálculo"),MATCH($BI76,INDIRECT("indice_cáculo"),0),CK$45)</f>
        <v>0</v>
      </c>
      <c r="CL76" s="96" cm="1">
        <f t="array" aca="1" ref="CL76" ca="1">INDEX(INDIRECT("memória_cálculo"),MATCH($BI76,INDIRECT("indice_cáculo"),0),CL$45)</f>
        <v>0</v>
      </c>
      <c r="CM76" s="96"/>
      <c r="CN76" s="7"/>
      <c r="CO76" s="7"/>
      <c r="CP76" s="108"/>
      <c r="CS76" s="109"/>
      <c r="CT76" s="127"/>
      <c r="CU76" s="111"/>
      <c r="CV76" s="111"/>
      <c r="CW76" s="111"/>
      <c r="CX76" s="111"/>
      <c r="CY76" s="127"/>
      <c r="CZ76" s="111"/>
      <c r="DA76" s="111"/>
      <c r="DB76" s="111"/>
      <c r="DC76" s="111"/>
      <c r="DD76" s="127"/>
      <c r="DE76" s="111"/>
      <c r="DF76" s="111"/>
      <c r="DG76" s="111"/>
      <c r="DH76" s="111"/>
      <c r="DI76" s="111"/>
      <c r="DJ76" s="111"/>
      <c r="DK76" s="111"/>
      <c r="DL76" s="111"/>
      <c r="DM76" s="111"/>
      <c r="DN76" s="127"/>
      <c r="DO76" s="111"/>
      <c r="DP76" s="111"/>
      <c r="DQ76" s="111"/>
      <c r="DR76" s="111"/>
      <c r="DS76" s="111"/>
      <c r="DT76" s="111"/>
    </row>
    <row r="77" spans="1:126" ht="20.100000000000001" customHeight="1" x14ac:dyDescent="0.2">
      <c r="A77" s="7"/>
      <c r="B77" s="83" t="s">
        <v>66</v>
      </c>
      <c r="C77" s="83" t="str">
        <f t="shared" ca="1" si="76"/>
        <v>RO-00881</v>
      </c>
      <c r="D77" s="84" t="str">
        <f t="shared" ca="1" si="77"/>
        <v>Transporte com caminhão basculante de 6 m³ - rodovia pavimentada</v>
      </c>
      <c r="E77" s="83" t="str">
        <f t="shared" ca="1" si="78"/>
        <v>txkm</v>
      </c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 cm="1">
        <f t="array" aca="1" ref="X77" ca="1">INDEX($BI$46:$CM$192,MATCH($B77,$BI$46:$BI$192,0),X$47)*X$39</f>
        <v>0</v>
      </c>
      <c r="Y77" s="85" cm="1">
        <f t="array" aca="1" ref="Y77" ca="1">INDEX($BI$46:$CM$192,MATCH($B77,$BI$46:$BI$192,0),Y$47)*Y$39</f>
        <v>0</v>
      </c>
      <c r="Z77" s="85" cm="1">
        <f t="array" aca="1" ref="Z77" ca="1">INDEX($BI$46:$CM$192,MATCH($B77,$BI$46:$BI$192,0),Z$47)*Z$39</f>
        <v>0</v>
      </c>
      <c r="AA77" s="85"/>
      <c r="AB77" s="85" cm="1">
        <f t="array" aca="1" ref="AB77" ca="1">INDEX($BI$46:$CM$192,MATCH($B77,$BI$46:$BI$192,0),AB$47)*AB$39</f>
        <v>0</v>
      </c>
      <c r="AC77" s="85"/>
      <c r="AD77" s="85" cm="1">
        <f t="array" aca="1" ref="AD77" ca="1">INDEX($BI$46:$CM$192,MATCH($B77,$BI$46:$BI$192,0),AD$47)*AD$39</f>
        <v>0</v>
      </c>
      <c r="AE77" s="85" cm="1">
        <f t="array" aca="1" ref="AE77" ca="1">INDEX($BI$46:$CM$192,MATCH($B77,$BI$46:$BI$192,0),AE$47)*AE$39</f>
        <v>0</v>
      </c>
      <c r="AF77" s="85" cm="1">
        <f t="array" aca="1" ref="AF77" ca="1">INDEX($BI$46:$CM$192,MATCH($B77,$BI$46:$BI$192,0),AF$47)*AF$39</f>
        <v>0</v>
      </c>
      <c r="AG77" s="85" cm="1">
        <f t="array" aca="1" ref="AG77" ca="1">INDEX($BI$46:$CM$192,MATCH($B77,$BI$46:$BI$192,0),AG$47)*AG$39</f>
        <v>0</v>
      </c>
      <c r="AH77" s="85" cm="1">
        <f t="array" aca="1" ref="AH77" ca="1">INDEX($BI$46:$CM$192,MATCH($B77,$BI$46:$BI$192,0),AH$47)*AH$39</f>
        <v>0</v>
      </c>
      <c r="AI77" s="85" cm="1">
        <f t="array" aca="1" ref="AI77" ca="1">INDEX($BI$46:$CM$192,MATCH($B77,$BI$46:$BI$192,0),AI$47)*AI$39</f>
        <v>0</v>
      </c>
      <c r="AJ77" s="85" cm="1">
        <f t="array" aca="1" ref="AJ77" ca="1">INDEX($BI$46:$CM$192,MATCH($B77,$BI$46:$BI$192,0),AJ$47)*AJ$39</f>
        <v>0</v>
      </c>
      <c r="AK77" s="85" cm="1">
        <f t="array" aca="1" ref="AK77" ca="1">INDEX($BI$46:$CM$192,MATCH($B77,$BI$46:$BI$192,0),AK$47)*AK$39</f>
        <v>0</v>
      </c>
      <c r="AL77" s="85" cm="1">
        <f t="array" aca="1" ref="AL77" ca="1">INDEX($BI$46:$CM$192,MATCH($B77,$BI$46:$BI$192,0),AL$47)*AL$39</f>
        <v>0</v>
      </c>
      <c r="AM77" s="85" cm="1">
        <f t="array" aca="1" ref="AM77" ca="1">INDEX($BI$46:$CM$192,MATCH($B77,$BI$46:$BI$192,0),AM$47)*AM$39</f>
        <v>0</v>
      </c>
      <c r="AN77" s="85" cm="1">
        <f t="array" aca="1" ref="AN77" ca="1">INDEX($BI$46:$CM$192,MATCH($B77,$BI$46:$BI$192,0),AN$47)*AN$39</f>
        <v>0</v>
      </c>
      <c r="AO77" s="85" cm="1">
        <f t="array" aca="1" ref="AO77" ca="1">INDEX($BI$46:$CM$192,MATCH($B77,$BI$46:$BI$192,0),AO$47)*AO$39</f>
        <v>0</v>
      </c>
      <c r="AP77" s="85" cm="1">
        <f t="array" aca="1" ref="AP77" ca="1">INDEX($BI$46:$CM$192,MATCH($B77,$BI$46:$BI$192,0),AP$47)*AP$39</f>
        <v>0</v>
      </c>
      <c r="AQ77" s="85" cm="1">
        <f t="array" aca="1" ref="AQ77" ca="1">INDEX($BI$46:$CM$192,MATCH($B77,$BI$46:$BI$192,0),AQ$47)*AQ$39</f>
        <v>0</v>
      </c>
      <c r="AR77" s="85" cm="1">
        <f t="array" aca="1" ref="AR77" ca="1">INDEX($BI$46:$CM$192,MATCH($B77,$BI$46:$BI$192,0),AR$47)*AR$39</f>
        <v>0</v>
      </c>
      <c r="AS77" s="85"/>
      <c r="AT77" s="85"/>
      <c r="AU77" s="85" cm="1">
        <f t="array" aca="1" ref="AU77" ca="1">INDEX($BI$46:$CM$192,MATCH($B77,$BI$46:$BI$192,0),AU$47)*AU$39</f>
        <v>0</v>
      </c>
      <c r="AV77" s="85" cm="1">
        <f t="array" aca="1" ref="AV77" ca="1">INDEX($BI$46:$CM$192,MATCH($B77,$BI$46:$BI$192,0),AV$47)*AV$39</f>
        <v>0</v>
      </c>
      <c r="AW77" s="85" cm="1">
        <f t="array" aca="1" ref="AW77" ca="1">INDEX($BI$46:$CM$192,MATCH($B77,$BI$46:$BI$192,0),AW$47)*AW$39</f>
        <v>0</v>
      </c>
      <c r="AX77" s="85" cm="1">
        <f t="array" aca="1" ref="AX77" ca="1">INDEX($BI$46:$CM$192,MATCH($B77,$BI$46:$BI$192,0),AX$47)*AX$39</f>
        <v>0</v>
      </c>
      <c r="AY77" s="85" cm="1">
        <f t="array" aca="1" ref="AY77" ca="1">INDEX($BI$46:$CM$192,MATCH($B77,$BI$46:$BI$192,0),AY$47)*AY$39</f>
        <v>0</v>
      </c>
      <c r="AZ77" s="85" cm="1">
        <f t="array" aca="1" ref="AZ77" ca="1">INDEX($BI$46:$CM$192,MATCH($B77,$BI$46:$BI$192,0),AZ$47)*AZ$39</f>
        <v>0</v>
      </c>
      <c r="BA77" s="85" cm="1">
        <f t="array" aca="1" ref="BA77" ca="1">INDEX($BI$46:$CM$192,MATCH($B77,$BI$46:$BI$192,0),BA$47)*BA$39</f>
        <v>0</v>
      </c>
      <c r="BB77" s="85" cm="1">
        <f t="array" aca="1" ref="BB77" ca="1">INDEX($BI$46:$CM$192,MATCH($B77,$BI$46:$BI$192,0),BB$47)*BB$39</f>
        <v>0</v>
      </c>
      <c r="BC77" s="85"/>
      <c r="BD77" s="85"/>
      <c r="BE77" s="85"/>
      <c r="BF77" s="95"/>
      <c r="BG77" s="125">
        <f ca="1">IF(C77="","",INDEX([10]TPU!$G:$G,MATCH($C77,[10]TPU!$A:$A,0)))</f>
        <v>0.96</v>
      </c>
      <c r="BH77" s="7"/>
      <c r="BI77" s="83" t="s">
        <v>76</v>
      </c>
      <c r="BJ77" s="83" t="str">
        <f t="shared" ca="1" si="103"/>
        <v>RO-00388</v>
      </c>
      <c r="BK77" s="84" t="str">
        <f t="shared" ca="1" si="104"/>
        <v>imprimação com emulsão asfáltica (execução, exclui fornecimento e transporte do material betuminoso até a obra)</v>
      </c>
      <c r="BL77" s="83" t="str">
        <f t="shared" ca="1" si="105"/>
        <v>m2</v>
      </c>
      <c r="BM77" s="96" cm="1">
        <f t="array" aca="1" ref="BM77" ca="1">INDEX(INDIRECT("memória_cálculo"),MATCH($BI77,INDIRECT("indice_cáculo"),0),BM$45)</f>
        <v>10619</v>
      </c>
      <c r="BN77" s="96" cm="1">
        <f t="array" aca="1" ref="BN77" ca="1">INDEX(INDIRECT("memória_cálculo"),MATCH($BI77,INDIRECT("indice_cáculo"),0),BN$45)</f>
        <v>15326</v>
      </c>
      <c r="BO77" s="96" cm="1">
        <f t="array" aca="1" ref="BO77" ca="1">INDEX(INDIRECT("memória_cálculo"),MATCH($BI77,INDIRECT("indice_cáculo"),0),BO$45)</f>
        <v>366</v>
      </c>
      <c r="BP77" s="96" cm="1">
        <f t="array" aca="1" ref="BP77" ca="1">INDEX(INDIRECT("memória_cálculo"),MATCH($BI77,INDIRECT("indice_cáculo"),0),BP$45)</f>
        <v>8923</v>
      </c>
      <c r="BQ77" s="96" cm="1">
        <f t="array" aca="1" ref="BQ77" ca="1">INDEX(INDIRECT("memória_cálculo"),MATCH($BI77,INDIRECT("indice_cáculo"),0),BQ$45)</f>
        <v>10353.200000000001</v>
      </c>
      <c r="BR77" s="96" cm="1">
        <f t="array" aca="1" ref="BR77" ca="1">INDEX(INDIRECT("memória_cálculo"),MATCH($BI77,INDIRECT("indice_cáculo"),0),BR$45)</f>
        <v>10619</v>
      </c>
      <c r="BS77" s="96" cm="1">
        <f t="array" aca="1" ref="BS77" ca="1">INDEX(INDIRECT("memória_cálculo"),MATCH($BI77,INDIRECT("indice_cáculo"),0),BS$45)</f>
        <v>15326</v>
      </c>
      <c r="BT77" s="96" cm="1">
        <f t="array" aca="1" ref="BT77" ca="1">INDEX(INDIRECT("memória_cálculo"),MATCH($BI77,INDIRECT("indice_cáculo"),0),BT$45)</f>
        <v>366</v>
      </c>
      <c r="BU77" s="96" cm="1">
        <f t="array" aca="1" ref="BU77" ca="1">INDEX(INDIRECT("memória_cálculo"),MATCH($BI77,INDIRECT("indice_cáculo"),0),BU$45)</f>
        <v>8923</v>
      </c>
      <c r="BV77" s="96" cm="1">
        <f t="array" aca="1" ref="BV77" ca="1">INDEX(INDIRECT("memória_cálculo"),MATCH($BI77,INDIRECT("indice_cáculo"),0),BV$45)</f>
        <v>10353.200000000001</v>
      </c>
      <c r="BW77" s="96" cm="1">
        <f t="array" aca="1" ref="BW77" ca="1">INDEX(INDIRECT("memória_cálculo"),MATCH($BI77,INDIRECT("indice_cáculo"),0),BW$45)</f>
        <v>10619</v>
      </c>
      <c r="BX77" s="96" cm="1">
        <f t="array" aca="1" ref="BX77" ca="1">INDEX(INDIRECT("memória_cálculo"),MATCH($BI77,INDIRECT("indice_cáculo"),0),BX$45)</f>
        <v>15326</v>
      </c>
      <c r="BY77" s="96" cm="1">
        <f t="array" aca="1" ref="BY77" ca="1">INDEX(INDIRECT("memória_cálculo"),MATCH($BI77,INDIRECT("indice_cáculo"),0),BY$45)</f>
        <v>366</v>
      </c>
      <c r="BZ77" s="96" cm="1">
        <f t="array" aca="1" ref="BZ77" ca="1">INDEX(INDIRECT("memória_cálculo"),MATCH($BI77,INDIRECT("indice_cáculo"),0),BZ$45)</f>
        <v>8923</v>
      </c>
      <c r="CA77" s="96" cm="1">
        <f t="array" aca="1" ref="CA77" ca="1">INDEX(INDIRECT("memória_cálculo"),MATCH($BI77,INDIRECT("indice_cáculo"),0),CA$45)</f>
        <v>10353.200000000001</v>
      </c>
      <c r="CB77" s="96" cm="1">
        <f t="array" aca="1" ref="CB77" ca="1">INDEX(INDIRECT("memória_cálculo"),MATCH($BI77,INDIRECT("indice_cáculo"),0),CB$45)</f>
        <v>10619</v>
      </c>
      <c r="CC77" s="96" cm="1">
        <f t="array" aca="1" ref="CC77" ca="1">INDEX(INDIRECT("memória_cálculo"),MATCH($BI77,INDIRECT("indice_cáculo"),0),CC$45)</f>
        <v>15326</v>
      </c>
      <c r="CD77" s="96" cm="1">
        <f t="array" aca="1" ref="CD77" ca="1">INDEX(INDIRECT("memória_cálculo"),MATCH($BI77,INDIRECT("indice_cáculo"),0),CD$45)</f>
        <v>366</v>
      </c>
      <c r="CE77" s="96" cm="1">
        <f t="array" aca="1" ref="CE77" ca="1">INDEX(INDIRECT("memória_cálculo"),MATCH($BI77,INDIRECT("indice_cáculo"),0),CE$45)</f>
        <v>8923</v>
      </c>
      <c r="CF77" s="96" cm="1">
        <f t="array" aca="1" ref="CF77" ca="1">INDEX(INDIRECT("memória_cálculo"),MATCH($BI77,INDIRECT("indice_cáculo"),0),CF$45)</f>
        <v>10353.200000000001</v>
      </c>
      <c r="CG77" s="96" cm="1">
        <f t="array" aca="1" ref="CG77" ca="1">INDEX(INDIRECT("memória_cálculo"),MATCH($BI77,INDIRECT("indice_cáculo"),0),CG$45)</f>
        <v>10619</v>
      </c>
      <c r="CH77" s="96" cm="1">
        <f t="array" aca="1" ref="CH77" ca="1">INDEX(INDIRECT("memória_cálculo"),MATCH($BI77,INDIRECT("indice_cáculo"),0),CH$45)</f>
        <v>15326</v>
      </c>
      <c r="CI77" s="96" cm="1">
        <f t="array" aca="1" ref="CI77" ca="1">INDEX(INDIRECT("memória_cálculo"),MATCH($BI77,INDIRECT("indice_cáculo"),0),CI$45)</f>
        <v>366</v>
      </c>
      <c r="CJ77" s="96" cm="1">
        <f t="array" aca="1" ref="CJ77" ca="1">INDEX(INDIRECT("memória_cálculo"),MATCH($BI77,INDIRECT("indice_cáculo"),0),CJ$45)</f>
        <v>8923</v>
      </c>
      <c r="CK77" s="96" cm="1">
        <f t="array" aca="1" ref="CK77" ca="1">INDEX(INDIRECT("memória_cálculo"),MATCH($BI77,INDIRECT("indice_cáculo"),0),CK$45)</f>
        <v>10353.200000000001</v>
      </c>
      <c r="CL77" s="96" cm="1">
        <f t="array" aca="1" ref="CL77" ca="1">INDEX(INDIRECT("memória_cálculo"),MATCH($BI77,INDIRECT("indice_cáculo"),0),CL$45)</f>
        <v>0</v>
      </c>
      <c r="CM77" s="96"/>
      <c r="CN77" s="7"/>
      <c r="CO77" s="7"/>
      <c r="CP77" s="108"/>
      <c r="CS77" s="109"/>
      <c r="CT77" s="127"/>
      <c r="CU77" s="111"/>
      <c r="CV77" s="111"/>
      <c r="CW77" s="111"/>
      <c r="CX77" s="111"/>
      <c r="CY77" s="127"/>
      <c r="CZ77" s="111"/>
      <c r="DA77" s="111"/>
      <c r="DB77" s="111"/>
      <c r="DC77" s="111"/>
      <c r="DD77" s="127"/>
      <c r="DE77" s="111"/>
      <c r="DF77" s="111"/>
      <c r="DG77" s="111"/>
      <c r="DH77" s="111"/>
      <c r="DI77" s="111"/>
      <c r="DJ77" s="111"/>
      <c r="DK77" s="111"/>
      <c r="DL77" s="111"/>
      <c r="DM77" s="111"/>
      <c r="DN77" s="127"/>
      <c r="DO77" s="111"/>
      <c r="DP77" s="111"/>
      <c r="DQ77" s="111"/>
      <c r="DR77" s="111"/>
      <c r="DS77" s="111"/>
      <c r="DT77" s="111"/>
    </row>
    <row r="78" spans="1:126" ht="20.100000000000001" customHeight="1" x14ac:dyDescent="0.2">
      <c r="A78" s="7"/>
      <c r="B78" s="83" t="s">
        <v>67</v>
      </c>
      <c r="C78" s="83">
        <f t="shared" ca="1" si="76"/>
        <v>4413984</v>
      </c>
      <c r="D78" s="84" t="str">
        <f t="shared" ca="1" si="77"/>
        <v>Regularização de bota-fora com espalhamento e compactação</v>
      </c>
      <c r="E78" s="83" t="str">
        <f t="shared" ca="1" si="78"/>
        <v>m³</v>
      </c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 cm="1">
        <f t="array" aca="1" ref="X78" ca="1">INDEX($BI$46:$CM$192,MATCH($B78,$BI$46:$BI$192,0),X$47)*X$39</f>
        <v>63151.108560000008</v>
      </c>
      <c r="Y78" s="85" cm="1">
        <f t="array" aca="1" ref="Y78" ca="1">INDEX($BI$46:$CM$192,MATCH($B78,$BI$46:$BI$192,0),Y$47)*Y$39</f>
        <v>63151.108560000008</v>
      </c>
      <c r="Z78" s="85" cm="1">
        <f t="array" aca="1" ref="Z78" ca="1">INDEX($BI$46:$CM$192,MATCH($B78,$BI$46:$BI$192,0),Z$47)*Z$39</f>
        <v>0</v>
      </c>
      <c r="AA78" s="85"/>
      <c r="AB78" s="85" cm="1">
        <f t="array" aca="1" ref="AB78" ca="1">INDEX($BI$46:$CM$192,MATCH($B78,$BI$46:$BI$192,0),AB$47)*AB$39</f>
        <v>56957.834280000017</v>
      </c>
      <c r="AC78" s="85"/>
      <c r="AD78" s="85" cm="1">
        <f t="array" aca="1" ref="AD78" ca="1">INDEX($BI$46:$CM$192,MATCH($B78,$BI$46:$BI$192,0),AD$47)*AD$39</f>
        <v>56957.834280000017</v>
      </c>
      <c r="AE78" s="85" cm="1">
        <f t="array" aca="1" ref="AE78" ca="1">INDEX($BI$46:$CM$192,MATCH($B78,$BI$46:$BI$192,0),AE$47)*AE$39</f>
        <v>56957.834280000017</v>
      </c>
      <c r="AF78" s="85" cm="1">
        <f t="array" aca="1" ref="AF78" ca="1">INDEX($BI$46:$CM$192,MATCH($B78,$BI$46:$BI$192,0),AF$47)*AF$39</f>
        <v>56957.834280000017</v>
      </c>
      <c r="AG78" s="85" cm="1">
        <f t="array" aca="1" ref="AG78" ca="1">INDEX($BI$46:$CM$192,MATCH($B78,$BI$46:$BI$192,0),AG$47)*AG$39</f>
        <v>56957.834280000017</v>
      </c>
      <c r="AH78" s="85" cm="1">
        <f t="array" aca="1" ref="AH78" ca="1">INDEX($BI$46:$CM$192,MATCH($B78,$BI$46:$BI$192,0),AH$47)*AH$39</f>
        <v>56957.834280000017</v>
      </c>
      <c r="AI78" s="85" cm="1">
        <f t="array" aca="1" ref="AI78" ca="1">INDEX($BI$46:$CM$192,MATCH($B78,$BI$46:$BI$192,0),AI$47)*AI$39</f>
        <v>56957.834280000017</v>
      </c>
      <c r="AJ78" s="85" cm="1">
        <f t="array" aca="1" ref="AJ78" ca="1">INDEX($BI$46:$CM$192,MATCH($B78,$BI$46:$BI$192,0),AJ$47)*AJ$39</f>
        <v>56957.834280000017</v>
      </c>
      <c r="AK78" s="85" cm="1">
        <f t="array" aca="1" ref="AK78" ca="1">INDEX($BI$46:$CM$192,MATCH($B78,$BI$46:$BI$192,0),AK$47)*AK$39</f>
        <v>56957.834280000017</v>
      </c>
      <c r="AL78" s="85" cm="1">
        <f t="array" aca="1" ref="AL78" ca="1">INDEX($BI$46:$CM$192,MATCH($B78,$BI$46:$BI$192,0),AL$47)*AL$39</f>
        <v>56957.834280000017</v>
      </c>
      <c r="AM78" s="85" cm="1">
        <f t="array" aca="1" ref="AM78" ca="1">INDEX($BI$46:$CM$192,MATCH($B78,$BI$46:$BI$192,0),AM$47)*AM$39</f>
        <v>56957.834280000017</v>
      </c>
      <c r="AN78" s="85" cm="1">
        <f t="array" aca="1" ref="AN78" ca="1">INDEX($BI$46:$CM$192,MATCH($B78,$BI$46:$BI$192,0),AN$47)*AN$39</f>
        <v>56957.834280000017</v>
      </c>
      <c r="AO78" s="85" cm="1">
        <f t="array" aca="1" ref="AO78" ca="1">INDEX($BI$46:$CM$192,MATCH($B78,$BI$46:$BI$192,0),AO$47)*AO$39</f>
        <v>56957.834280000017</v>
      </c>
      <c r="AP78" s="85" cm="1">
        <f t="array" aca="1" ref="AP78" ca="1">INDEX($BI$46:$CM$192,MATCH($B78,$BI$46:$BI$192,0),AP$47)*AP$39</f>
        <v>56957.834280000017</v>
      </c>
      <c r="AQ78" s="85" cm="1">
        <f t="array" aca="1" ref="AQ78" ca="1">INDEX($BI$46:$CM$192,MATCH($B78,$BI$46:$BI$192,0),AQ$47)*AQ$39</f>
        <v>56957.834280000017</v>
      </c>
      <c r="AR78" s="85" cm="1">
        <f t="array" aca="1" ref="AR78" ca="1">INDEX($BI$46:$CM$192,MATCH($B78,$BI$46:$BI$192,0),AR$47)*AR$39</f>
        <v>63151.108560000008</v>
      </c>
      <c r="AS78" s="85"/>
      <c r="AT78" s="85"/>
      <c r="AU78" s="85" cm="1">
        <f t="array" aca="1" ref="AU78" ca="1">INDEX($BI$46:$CM$192,MATCH($B78,$BI$46:$BI$192,0),AU$47)*AU$39</f>
        <v>56957.834280000017</v>
      </c>
      <c r="AV78" s="85" cm="1">
        <f t="array" aca="1" ref="AV78" ca="1">INDEX($BI$46:$CM$192,MATCH($B78,$BI$46:$BI$192,0),AV$47)*AV$39</f>
        <v>63151.108560000008</v>
      </c>
      <c r="AW78" s="85" cm="1">
        <f t="array" aca="1" ref="AW78" ca="1">INDEX($BI$46:$CM$192,MATCH($B78,$BI$46:$BI$192,0),AW$47)*AW$39</f>
        <v>63151.108560000008</v>
      </c>
      <c r="AX78" s="85" cm="1">
        <f t="array" aca="1" ref="AX78" ca="1">INDEX($BI$46:$CM$192,MATCH($B78,$BI$46:$BI$192,0),AX$47)*AX$39</f>
        <v>63151.108560000008</v>
      </c>
      <c r="AY78" s="85" cm="1">
        <f t="array" aca="1" ref="AY78" ca="1">INDEX($BI$46:$CM$192,MATCH($B78,$BI$46:$BI$192,0),AY$47)*AY$39</f>
        <v>63151.108560000008</v>
      </c>
      <c r="AZ78" s="85" cm="1">
        <f t="array" aca="1" ref="AZ78" ca="1">INDEX($BI$46:$CM$192,MATCH($B78,$BI$46:$BI$192,0),AZ$47)*AZ$39</f>
        <v>63151.108560000008</v>
      </c>
      <c r="BA78" s="85" cm="1">
        <f t="array" aca="1" ref="BA78" ca="1">INDEX($BI$46:$CM$192,MATCH($B78,$BI$46:$BI$192,0),BA$47)*BA$39</f>
        <v>63151.108560000008</v>
      </c>
      <c r="BB78" s="85" cm="1">
        <f t="array" aca="1" ref="BB78" ca="1">INDEX($BI$46:$CM$192,MATCH($B78,$BI$46:$BI$192,0),BB$47)*BB$39</f>
        <v>56957.834280000017</v>
      </c>
      <c r="BC78" s="85"/>
      <c r="BD78" s="85"/>
      <c r="BE78" s="85"/>
      <c r="BF78" s="95"/>
      <c r="BG78" s="125">
        <f ca="1">IF(C78="","",INDEX([10]TPU!$G:$G,MATCH($C78,[10]TPU!$A:$A,0)))</f>
        <v>4.74</v>
      </c>
      <c r="BH78" s="7"/>
      <c r="BI78" s="83" t="s">
        <v>78</v>
      </c>
      <c r="BJ78" s="83" t="str">
        <f t="shared" ca="1" si="103"/>
        <v>RO-51229</v>
      </c>
      <c r="BK78" s="84" t="str">
        <f t="shared" ca="1" si="104"/>
        <v>pintura de ligação (execução e fornecimento do material betuminoso, exclusive transporte do material betuminoso)</v>
      </c>
      <c r="BL78" s="83" t="str">
        <f t="shared" ca="1" si="105"/>
        <v>m2</v>
      </c>
      <c r="BM78" s="96" cm="1">
        <f t="array" aca="1" ref="BM78" ca="1">INDEX(INDIRECT("memória_cálculo"),MATCH($BI78,INDIRECT("indice_cáculo"),0),BM$45)</f>
        <v>21238</v>
      </c>
      <c r="BN78" s="96" cm="1">
        <f t="array" aca="1" ref="BN78" ca="1">INDEX(INDIRECT("memória_cálculo"),MATCH($BI78,INDIRECT("indice_cáculo"),0),BN$45)</f>
        <v>30652</v>
      </c>
      <c r="BO78" s="96" cm="1">
        <f t="array" aca="1" ref="BO78" ca="1">INDEX(INDIRECT("memória_cálculo"),MATCH($BI78,INDIRECT("indice_cáculo"),0),BO$45)</f>
        <v>732</v>
      </c>
      <c r="BP78" s="96" cm="1">
        <f t="array" aca="1" ref="BP78" ca="1">INDEX(INDIRECT("memória_cálculo"),MATCH($BI78,INDIRECT("indice_cáculo"),0),BP$45)</f>
        <v>17846</v>
      </c>
      <c r="BQ78" s="96" cm="1">
        <f t="array" aca="1" ref="BQ78" ca="1">INDEX(INDIRECT("memória_cálculo"),MATCH($BI78,INDIRECT("indice_cáculo"),0),BQ$45)</f>
        <v>20706.400000000001</v>
      </c>
      <c r="BR78" s="96" cm="1">
        <f t="array" aca="1" ref="BR78" ca="1">INDEX(INDIRECT("memória_cálculo"),MATCH($BI78,INDIRECT("indice_cáculo"),0),BR$45)</f>
        <v>21238</v>
      </c>
      <c r="BS78" s="96" cm="1">
        <f t="array" aca="1" ref="BS78" ca="1">INDEX(INDIRECT("memória_cálculo"),MATCH($BI78,INDIRECT("indice_cáculo"),0),BS$45)</f>
        <v>30652</v>
      </c>
      <c r="BT78" s="96" cm="1">
        <f t="array" aca="1" ref="BT78" ca="1">INDEX(INDIRECT("memória_cálculo"),MATCH($BI78,INDIRECT("indice_cáculo"),0),BT$45)</f>
        <v>732</v>
      </c>
      <c r="BU78" s="96" cm="1">
        <f t="array" aca="1" ref="BU78" ca="1">INDEX(INDIRECT("memória_cálculo"),MATCH($BI78,INDIRECT("indice_cáculo"),0),BU$45)</f>
        <v>17846</v>
      </c>
      <c r="BV78" s="96" cm="1">
        <f t="array" aca="1" ref="BV78" ca="1">INDEX(INDIRECT("memória_cálculo"),MATCH($BI78,INDIRECT("indice_cáculo"),0),BV$45)</f>
        <v>20706.400000000001</v>
      </c>
      <c r="BW78" s="96" cm="1">
        <f t="array" aca="1" ref="BW78" ca="1">INDEX(INDIRECT("memória_cálculo"),MATCH($BI78,INDIRECT("indice_cáculo"),0),BW$45)</f>
        <v>21238</v>
      </c>
      <c r="BX78" s="96" cm="1">
        <f t="array" aca="1" ref="BX78" ca="1">INDEX(INDIRECT("memória_cálculo"),MATCH($BI78,INDIRECT("indice_cáculo"),0),BX$45)</f>
        <v>30652</v>
      </c>
      <c r="BY78" s="96" cm="1">
        <f t="array" aca="1" ref="BY78" ca="1">INDEX(INDIRECT("memória_cálculo"),MATCH($BI78,INDIRECT("indice_cáculo"),0),BY$45)</f>
        <v>732</v>
      </c>
      <c r="BZ78" s="96" cm="1">
        <f t="array" aca="1" ref="BZ78" ca="1">INDEX(INDIRECT("memória_cálculo"),MATCH($BI78,INDIRECT("indice_cáculo"),0),BZ$45)</f>
        <v>17846</v>
      </c>
      <c r="CA78" s="96" cm="1">
        <f t="array" aca="1" ref="CA78" ca="1">INDEX(INDIRECT("memória_cálculo"),MATCH($BI78,INDIRECT("indice_cáculo"),0),CA$45)</f>
        <v>20706.400000000001</v>
      </c>
      <c r="CB78" s="96" cm="1">
        <f t="array" aca="1" ref="CB78" ca="1">INDEX(INDIRECT("memória_cálculo"),MATCH($BI78,INDIRECT("indice_cáculo"),0),CB$45)</f>
        <v>31857</v>
      </c>
      <c r="CC78" s="96" cm="1">
        <f t="array" aca="1" ref="CC78" ca="1">INDEX(INDIRECT("memória_cálculo"),MATCH($BI78,INDIRECT("indice_cáculo"),0),CC$45)</f>
        <v>45978</v>
      </c>
      <c r="CD78" s="96" cm="1">
        <f t="array" aca="1" ref="CD78" ca="1">INDEX(INDIRECT("memória_cálculo"),MATCH($BI78,INDIRECT("indice_cáculo"),0),CD$45)</f>
        <v>1098</v>
      </c>
      <c r="CE78" s="96" cm="1">
        <f t="array" aca="1" ref="CE78" ca="1">INDEX(INDIRECT("memória_cálculo"),MATCH($BI78,INDIRECT("indice_cáculo"),0),CE$45)</f>
        <v>26769</v>
      </c>
      <c r="CF78" s="96" cm="1">
        <f t="array" aca="1" ref="CF78" ca="1">INDEX(INDIRECT("memória_cálculo"),MATCH($BI78,INDIRECT("indice_cáculo"),0),CF$45)</f>
        <v>31059.600000000002</v>
      </c>
      <c r="CG78" s="96" cm="1">
        <f t="array" aca="1" ref="CG78" ca="1">INDEX(INDIRECT("memória_cálculo"),MATCH($BI78,INDIRECT("indice_cáculo"),0),CG$45)</f>
        <v>21238</v>
      </c>
      <c r="CH78" s="96" cm="1">
        <f t="array" aca="1" ref="CH78" ca="1">INDEX(INDIRECT("memória_cálculo"),MATCH($BI78,INDIRECT("indice_cáculo"),0),CH$45)</f>
        <v>30652</v>
      </c>
      <c r="CI78" s="96" cm="1">
        <f t="array" aca="1" ref="CI78" ca="1">INDEX(INDIRECT("memória_cálculo"),MATCH($BI78,INDIRECT("indice_cáculo"),0),CI$45)</f>
        <v>732</v>
      </c>
      <c r="CJ78" s="96" cm="1">
        <f t="array" aca="1" ref="CJ78" ca="1">INDEX(INDIRECT("memória_cálculo"),MATCH($BI78,INDIRECT("indice_cáculo"),0),CJ$45)</f>
        <v>17846</v>
      </c>
      <c r="CK78" s="96" cm="1">
        <f t="array" aca="1" ref="CK78" ca="1">INDEX(INDIRECT("memória_cálculo"),MATCH($BI78,INDIRECT("indice_cáculo"),0),CK$45)</f>
        <v>20706.400000000001</v>
      </c>
      <c r="CL78" s="96" cm="1">
        <f t="array" aca="1" ref="CL78" ca="1">INDEX(INDIRECT("memória_cálculo"),MATCH($BI78,INDIRECT("indice_cáculo"),0),CL$45)</f>
        <v>0</v>
      </c>
      <c r="CM78" s="96"/>
      <c r="CN78" s="7"/>
      <c r="CO78" s="7"/>
      <c r="CP78" s="83" t="s">
        <v>35</v>
      </c>
      <c r="CQ78" s="83" t="str">
        <f>INDEX([10]TPU!$A:$A,MATCH($DV78,[10]TPU!$P:$P,0))</f>
        <v>ED-50699</v>
      </c>
      <c r="CR78" s="366" t="str">
        <f>INDEX([10]TPU!$C:$C,MATCH($DV78,[10]TPU!$P:$P,0))</f>
        <v>corte de árvore com motosserra, diâmetro do tronco acima de trinta (30) centímetros até cinquenta (50) centímetros, exclusive destocamento e afastamento</v>
      </c>
      <c r="CS78" s="83" t="str">
        <f>INDEX([10]TPU!$D:$D,MATCH($DV78,[10]TPU!$P:$P,0))</f>
        <v>un</v>
      </c>
      <c r="CT78" s="103">
        <f t="shared" ref="CT78:CX78" si="110">ROUND(CT80*CT81,0)</f>
        <v>50</v>
      </c>
      <c r="CU78" s="103">
        <f t="shared" si="110"/>
        <v>50</v>
      </c>
      <c r="CV78" s="103">
        <f t="shared" si="110"/>
        <v>2</v>
      </c>
      <c r="CW78" s="103">
        <f t="shared" si="110"/>
        <v>50</v>
      </c>
      <c r="CX78" s="103">
        <f t="shared" si="110"/>
        <v>50</v>
      </c>
      <c r="CY78" s="103">
        <f t="shared" ref="CY78:DR78" si="111">ROUND(CY80*CY81,0)</f>
        <v>50</v>
      </c>
      <c r="CZ78" s="103">
        <f t="shared" si="111"/>
        <v>50</v>
      </c>
      <c r="DA78" s="103">
        <f t="shared" si="111"/>
        <v>2</v>
      </c>
      <c r="DB78" s="103">
        <f t="shared" si="111"/>
        <v>50</v>
      </c>
      <c r="DC78" s="103">
        <f t="shared" si="111"/>
        <v>50</v>
      </c>
      <c r="DD78" s="103">
        <f t="shared" si="111"/>
        <v>50</v>
      </c>
      <c r="DE78" s="103">
        <f t="shared" si="111"/>
        <v>50</v>
      </c>
      <c r="DF78" s="103">
        <f t="shared" si="111"/>
        <v>2</v>
      </c>
      <c r="DG78" s="103">
        <f t="shared" si="111"/>
        <v>50</v>
      </c>
      <c r="DH78" s="103">
        <f t="shared" si="111"/>
        <v>50</v>
      </c>
      <c r="DI78" s="103">
        <f t="shared" si="111"/>
        <v>50</v>
      </c>
      <c r="DJ78" s="103">
        <f t="shared" si="111"/>
        <v>50</v>
      </c>
      <c r="DK78" s="103">
        <f t="shared" si="111"/>
        <v>2</v>
      </c>
      <c r="DL78" s="103">
        <f t="shared" si="111"/>
        <v>50</v>
      </c>
      <c r="DM78" s="103">
        <f t="shared" si="111"/>
        <v>50</v>
      </c>
      <c r="DN78" s="103">
        <f t="shared" si="111"/>
        <v>50</v>
      </c>
      <c r="DO78" s="103">
        <f t="shared" si="111"/>
        <v>50</v>
      </c>
      <c r="DP78" s="103">
        <f t="shared" si="111"/>
        <v>2</v>
      </c>
      <c r="DQ78" s="103">
        <f t="shared" si="111"/>
        <v>50</v>
      </c>
      <c r="DR78" s="103">
        <f t="shared" si="111"/>
        <v>50</v>
      </c>
      <c r="DS78" s="103">
        <f t="shared" ref="DS78" si="112">ROUND(DS80*DS81,0)</f>
        <v>0</v>
      </c>
      <c r="DT78" s="103">
        <f t="shared" ref="DT78" si="113">ROUND(DT80*DT81,0)</f>
        <v>0</v>
      </c>
      <c r="DV78" t="s">
        <v>77</v>
      </c>
    </row>
    <row r="79" spans="1:126" ht="20.100000000000001" customHeight="1" x14ac:dyDescent="0.2">
      <c r="A79" s="7"/>
      <c r="B79" s="83" t="s">
        <v>69</v>
      </c>
      <c r="C79" s="83" t="str">
        <f t="shared" ca="1" si="76"/>
        <v>RO-00881</v>
      </c>
      <c r="D79" s="84" t="str">
        <f t="shared" ca="1" si="77"/>
        <v>Transporte com caminhão basculante de 6 m³ - rodovia pavimentada</v>
      </c>
      <c r="E79" s="83" t="str">
        <f t="shared" ca="1" si="78"/>
        <v>txkm</v>
      </c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 cm="1">
        <f t="array" aca="1" ref="X79" ca="1">INDEX($BI$46:$CM$192,MATCH($B79,$BI$46:$BI$192,0),X$47)*X$39</f>
        <v>568359.97704000014</v>
      </c>
      <c r="Y79" s="85" cm="1">
        <f t="array" aca="1" ref="Y79" ca="1">INDEX($BI$46:$CM$192,MATCH($B79,$BI$46:$BI$192,0),Y$47)*Y$39</f>
        <v>568359.97704000014</v>
      </c>
      <c r="Z79" s="85" cm="1">
        <f t="array" aca="1" ref="Z79" ca="1">INDEX($BI$46:$CM$192,MATCH($B79,$BI$46:$BI$192,0),Z$47)*Z$39</f>
        <v>0</v>
      </c>
      <c r="AA79" s="85"/>
      <c r="AB79" s="85" cm="1">
        <f t="array" aca="1" ref="AB79" ca="1">INDEX($BI$46:$CM$192,MATCH($B79,$BI$46:$BI$192,0),AB$47)*AB$39</f>
        <v>512620.50852000021</v>
      </c>
      <c r="AC79" s="85"/>
      <c r="AD79" s="85" cm="1">
        <f t="array" aca="1" ref="AD79" ca="1">INDEX($BI$46:$CM$192,MATCH($B79,$BI$46:$BI$192,0),AD$47)*AD$39</f>
        <v>512620.50852000021</v>
      </c>
      <c r="AE79" s="85" cm="1">
        <f t="array" aca="1" ref="AE79" ca="1">INDEX($BI$46:$CM$192,MATCH($B79,$BI$46:$BI$192,0),AE$47)*AE$39</f>
        <v>512620.50852000021</v>
      </c>
      <c r="AF79" s="85" cm="1">
        <f t="array" aca="1" ref="AF79" ca="1">INDEX($BI$46:$CM$192,MATCH($B79,$BI$46:$BI$192,0),AF$47)*AF$39</f>
        <v>512620.50852000021</v>
      </c>
      <c r="AG79" s="85" cm="1">
        <f t="array" aca="1" ref="AG79" ca="1">INDEX($BI$46:$CM$192,MATCH($B79,$BI$46:$BI$192,0),AG$47)*AG$39</f>
        <v>512620.50852000021</v>
      </c>
      <c r="AH79" s="85" cm="1">
        <f t="array" aca="1" ref="AH79" ca="1">INDEX($BI$46:$CM$192,MATCH($B79,$BI$46:$BI$192,0),AH$47)*AH$39</f>
        <v>512620.50852000021</v>
      </c>
      <c r="AI79" s="85" cm="1">
        <f t="array" aca="1" ref="AI79" ca="1">INDEX($BI$46:$CM$192,MATCH($B79,$BI$46:$BI$192,0),AI$47)*AI$39</f>
        <v>512620.50852000021</v>
      </c>
      <c r="AJ79" s="85" cm="1">
        <f t="array" aca="1" ref="AJ79" ca="1">INDEX($BI$46:$CM$192,MATCH($B79,$BI$46:$BI$192,0),AJ$47)*AJ$39</f>
        <v>512620.50852000021</v>
      </c>
      <c r="AK79" s="85" cm="1">
        <f t="array" aca="1" ref="AK79" ca="1">INDEX($BI$46:$CM$192,MATCH($B79,$BI$46:$BI$192,0),AK$47)*AK$39</f>
        <v>512620.50852000021</v>
      </c>
      <c r="AL79" s="85" cm="1">
        <f t="array" aca="1" ref="AL79" ca="1">INDEX($BI$46:$CM$192,MATCH($B79,$BI$46:$BI$192,0),AL$47)*AL$39</f>
        <v>512620.50852000021</v>
      </c>
      <c r="AM79" s="85" cm="1">
        <f t="array" aca="1" ref="AM79" ca="1">INDEX($BI$46:$CM$192,MATCH($B79,$BI$46:$BI$192,0),AM$47)*AM$39</f>
        <v>512620.50852000021</v>
      </c>
      <c r="AN79" s="85" cm="1">
        <f t="array" aca="1" ref="AN79" ca="1">INDEX($BI$46:$CM$192,MATCH($B79,$BI$46:$BI$192,0),AN$47)*AN$39</f>
        <v>512620.50852000021</v>
      </c>
      <c r="AO79" s="85" cm="1">
        <f t="array" aca="1" ref="AO79" ca="1">INDEX($BI$46:$CM$192,MATCH($B79,$BI$46:$BI$192,0),AO$47)*AO$39</f>
        <v>512620.50852000021</v>
      </c>
      <c r="AP79" s="85" cm="1">
        <f t="array" aca="1" ref="AP79" ca="1">INDEX($BI$46:$CM$192,MATCH($B79,$BI$46:$BI$192,0),AP$47)*AP$39</f>
        <v>512620.50852000021</v>
      </c>
      <c r="AQ79" s="85" cm="1">
        <f t="array" aca="1" ref="AQ79" ca="1">INDEX($BI$46:$CM$192,MATCH($B79,$BI$46:$BI$192,0),AQ$47)*AQ$39</f>
        <v>512620.50852000021</v>
      </c>
      <c r="AR79" s="85" cm="1">
        <f t="array" aca="1" ref="AR79" ca="1">INDEX($BI$46:$CM$192,MATCH($B79,$BI$46:$BI$192,0),AR$47)*AR$39</f>
        <v>568359.97704000014</v>
      </c>
      <c r="AS79" s="85"/>
      <c r="AT79" s="85"/>
      <c r="AU79" s="85" cm="1">
        <f t="array" aca="1" ref="AU79" ca="1">INDEX($BI$46:$CM$192,MATCH($B79,$BI$46:$BI$192,0),AU$47)*AU$39</f>
        <v>512620.50852000021</v>
      </c>
      <c r="AV79" s="85" cm="1">
        <f t="array" aca="1" ref="AV79" ca="1">INDEX($BI$46:$CM$192,MATCH($B79,$BI$46:$BI$192,0),AV$47)*AV$39</f>
        <v>568359.97704000014</v>
      </c>
      <c r="AW79" s="85" cm="1">
        <f t="array" aca="1" ref="AW79" ca="1">INDEX($BI$46:$CM$192,MATCH($B79,$BI$46:$BI$192,0),AW$47)*AW$39</f>
        <v>568359.97704000014</v>
      </c>
      <c r="AX79" s="85" cm="1">
        <f t="array" aca="1" ref="AX79" ca="1">INDEX($BI$46:$CM$192,MATCH($B79,$BI$46:$BI$192,0),AX$47)*AX$39</f>
        <v>568359.97704000014</v>
      </c>
      <c r="AY79" s="85" cm="1">
        <f t="array" aca="1" ref="AY79" ca="1">INDEX($BI$46:$CM$192,MATCH($B79,$BI$46:$BI$192,0),AY$47)*AY$39</f>
        <v>568359.97704000014</v>
      </c>
      <c r="AZ79" s="85" cm="1">
        <f t="array" aca="1" ref="AZ79" ca="1">INDEX($BI$46:$CM$192,MATCH($B79,$BI$46:$BI$192,0),AZ$47)*AZ$39</f>
        <v>568359.97704000014</v>
      </c>
      <c r="BA79" s="85" cm="1">
        <f t="array" aca="1" ref="BA79" ca="1">INDEX($BI$46:$CM$192,MATCH($B79,$BI$46:$BI$192,0),BA$47)*BA$39</f>
        <v>568359.97704000014</v>
      </c>
      <c r="BB79" s="85" cm="1">
        <f t="array" aca="1" ref="BB79" ca="1">INDEX($BI$46:$CM$192,MATCH($B79,$BI$46:$BI$192,0),BB$47)*BB$39</f>
        <v>512620.50852000021</v>
      </c>
      <c r="BC79" s="85"/>
      <c r="BD79" s="85"/>
      <c r="BE79" s="85"/>
      <c r="BF79" s="95"/>
      <c r="BG79" s="125">
        <f ca="1">IF(C79="","",INDEX([10]TPU!$G:$G,MATCH($C79,[10]TPU!$A:$A,0)))</f>
        <v>0.96</v>
      </c>
      <c r="BH79" s="7"/>
      <c r="BI79" s="83" t="s">
        <v>79</v>
      </c>
      <c r="BJ79" s="83">
        <f t="shared" ca="1" si="103"/>
        <v>4011240</v>
      </c>
      <c r="BK79" s="84" t="str">
        <f t="shared" ca="1" si="104"/>
        <v>Base estabilizada granulometricamente com mistura solo brita (70% - 30%) com 3% de cimento em usina com material de jazida e brita comercial</v>
      </c>
      <c r="BL79" s="83" t="str">
        <f t="shared" ca="1" si="105"/>
        <v>m³</v>
      </c>
      <c r="BM79" s="96" cm="1">
        <f t="array" aca="1" ref="BM79" ca="1">INDEX(INDIRECT("memória_cálculo"),MATCH($BI79,INDIRECT("indice_cáculo"),0),BM$45)</f>
        <v>1936.62</v>
      </c>
      <c r="BN79" s="96" cm="1">
        <f t="array" aca="1" ref="BN79" ca="1">INDEX(INDIRECT("memória_cálculo"),MATCH($BI79,INDIRECT("indice_cáculo"),0),BN$45)</f>
        <v>2783.88</v>
      </c>
      <c r="BO79" s="96" cm="1">
        <f t="array" aca="1" ref="BO79" ca="1">INDEX(INDIRECT("memória_cálculo"),MATCH($BI79,INDIRECT("indice_cáculo"),0),BO$45)</f>
        <v>68.399999999999991</v>
      </c>
      <c r="BP79" s="96" cm="1">
        <f t="array" aca="1" ref="BP79" ca="1">INDEX(INDIRECT("memória_cálculo"),MATCH($BI79,INDIRECT("indice_cáculo"),0),BP$45)</f>
        <v>1631.34</v>
      </c>
      <c r="BQ79" s="96" cm="1">
        <f t="array" aca="1" ref="BQ79" ca="1">INDEX(INDIRECT("memória_cálculo"),MATCH($BI79,INDIRECT("indice_cáculo"),0),BQ$45)</f>
        <v>1888.7760000000001</v>
      </c>
      <c r="BR79" s="96" cm="1">
        <f t="array" aca="1" ref="BR79" ca="1">INDEX(INDIRECT("memória_cálculo"),MATCH($BI79,INDIRECT("indice_cáculo"),0),BR$45)</f>
        <v>2045.16</v>
      </c>
      <c r="BS79" s="96" cm="1">
        <f t="array" aca="1" ref="BS79" ca="1">INDEX(INDIRECT("memória_cálculo"),MATCH($BI79,INDIRECT("indice_cáculo"),0),BS$45)</f>
        <v>2939.4900000000002</v>
      </c>
      <c r="BT79" s="96" cm="1">
        <f t="array" aca="1" ref="BT79" ca="1">INDEX(INDIRECT("memória_cálculo"),MATCH($BI79,INDIRECT("indice_cáculo"),0),BT$45)</f>
        <v>72.295000000000002</v>
      </c>
      <c r="BU79" s="96" cm="1">
        <f t="array" aca="1" ref="BU79" ca="1">INDEX(INDIRECT("memória_cálculo"),MATCH($BI79,INDIRECT("indice_cáculo"),0),BU$45)</f>
        <v>1722.92</v>
      </c>
      <c r="BV79" s="96" cm="1">
        <f t="array" aca="1" ref="BV79" ca="1">INDEX(INDIRECT("memória_cálculo"),MATCH($BI79,INDIRECT("indice_cáculo"),0),BV$45)</f>
        <v>1994.6580000000001</v>
      </c>
      <c r="BW79" s="96" cm="1">
        <f t="array" aca="1" ref="BW79" ca="1">INDEX(INDIRECT("memória_cálculo"),MATCH($BI79,INDIRECT("indice_cáculo"),0),BW$45)</f>
        <v>1936.62</v>
      </c>
      <c r="BX79" s="96" cm="1">
        <f t="array" aca="1" ref="BX79" ca="1">INDEX(INDIRECT("memória_cálculo"),MATCH($BI79,INDIRECT("indice_cáculo"),0),BX$45)</f>
        <v>2783.88</v>
      </c>
      <c r="BY79" s="96" cm="1">
        <f t="array" aca="1" ref="BY79" ca="1">INDEX(INDIRECT("memória_cálculo"),MATCH($BI79,INDIRECT("indice_cáculo"),0),BY$45)</f>
        <v>68.399999999999991</v>
      </c>
      <c r="BZ79" s="96" cm="1">
        <f t="array" aca="1" ref="BZ79" ca="1">INDEX(INDIRECT("memória_cálculo"),MATCH($BI79,INDIRECT("indice_cáculo"),0),BZ$45)</f>
        <v>1631.34</v>
      </c>
      <c r="CA79" s="96" cm="1">
        <f t="array" aca="1" ref="CA79" ca="1">INDEX(INDIRECT("memória_cálculo"),MATCH($BI79,INDIRECT("indice_cáculo"),0),CA$45)</f>
        <v>1888.7760000000001</v>
      </c>
      <c r="CB79" s="96" cm="1">
        <f t="array" aca="1" ref="CB79" ca="1">INDEX(INDIRECT("memória_cálculo"),MATCH($BI79,INDIRECT("indice_cáculo"),0),CB$45)</f>
        <v>1936.62</v>
      </c>
      <c r="CC79" s="96" cm="1">
        <f t="array" aca="1" ref="CC79" ca="1">INDEX(INDIRECT("memória_cálculo"),MATCH($BI79,INDIRECT("indice_cáculo"),0),CC$45)</f>
        <v>2783.88</v>
      </c>
      <c r="CD79" s="96" cm="1">
        <f t="array" aca="1" ref="CD79" ca="1">INDEX(INDIRECT("memória_cálculo"),MATCH($BI79,INDIRECT("indice_cáculo"),0),CD$45)</f>
        <v>68.399999999999991</v>
      </c>
      <c r="CE79" s="96" cm="1">
        <f t="array" aca="1" ref="CE79" ca="1">INDEX(INDIRECT("memória_cálculo"),MATCH($BI79,INDIRECT("indice_cáculo"),0),CE$45)</f>
        <v>1631.34</v>
      </c>
      <c r="CF79" s="96" cm="1">
        <f t="array" aca="1" ref="CF79" ca="1">INDEX(INDIRECT("memória_cálculo"),MATCH($BI79,INDIRECT("indice_cáculo"),0),CF$45)</f>
        <v>1888.7760000000001</v>
      </c>
      <c r="CG79" s="96" cm="1">
        <f t="array" aca="1" ref="CG79" ca="1">INDEX(INDIRECT("memória_cálculo"),MATCH($BI79,INDIRECT("indice_cáculo"),0),CG$45)</f>
        <v>1936.62</v>
      </c>
      <c r="CH79" s="96" cm="1">
        <f t="array" aca="1" ref="CH79" ca="1">INDEX(INDIRECT("memória_cálculo"),MATCH($BI79,INDIRECT("indice_cáculo"),0),CH$45)</f>
        <v>2783.88</v>
      </c>
      <c r="CI79" s="96" cm="1">
        <f t="array" aca="1" ref="CI79" ca="1">INDEX(INDIRECT("memória_cálculo"),MATCH($BI79,INDIRECT("indice_cáculo"),0),CI$45)</f>
        <v>68.399999999999991</v>
      </c>
      <c r="CJ79" s="96" cm="1">
        <f t="array" aca="1" ref="CJ79" ca="1">INDEX(INDIRECT("memória_cálculo"),MATCH($BI79,INDIRECT("indice_cáculo"),0),CJ$45)</f>
        <v>1631.34</v>
      </c>
      <c r="CK79" s="96" cm="1">
        <f t="array" aca="1" ref="CK79" ca="1">INDEX(INDIRECT("memória_cálculo"),MATCH($BI79,INDIRECT("indice_cáculo"),0),CK$45)</f>
        <v>1888.7760000000001</v>
      </c>
      <c r="CL79" s="96" cm="1">
        <f t="array" aca="1" ref="CL79" ca="1">INDEX(INDIRECT("memória_cálculo"),MATCH($BI79,INDIRECT("indice_cáculo"),0),CL$45)</f>
        <v>0</v>
      </c>
      <c r="CM79" s="96"/>
      <c r="CN79" s="7"/>
      <c r="CO79" s="7"/>
      <c r="CP79" s="108"/>
      <c r="CS79" s="109"/>
      <c r="CT79" s="127"/>
      <c r="CU79" s="111"/>
      <c r="CV79" s="111"/>
      <c r="CW79" s="111"/>
      <c r="CX79" s="111"/>
      <c r="CY79" s="127"/>
      <c r="CZ79" s="111"/>
      <c r="DA79" s="111"/>
      <c r="DB79" s="111"/>
      <c r="DC79" s="111"/>
      <c r="DD79" s="127"/>
      <c r="DE79" s="111"/>
      <c r="DF79" s="111"/>
      <c r="DG79" s="111"/>
      <c r="DH79" s="111"/>
      <c r="DI79" s="111"/>
      <c r="DJ79" s="111"/>
      <c r="DK79" s="111"/>
      <c r="DL79" s="111"/>
      <c r="DM79" s="111"/>
      <c r="DN79" s="127"/>
      <c r="DO79" s="111"/>
      <c r="DP79" s="111"/>
      <c r="DQ79" s="111"/>
      <c r="DR79" s="111"/>
      <c r="DS79" s="111"/>
      <c r="DT79" s="111"/>
    </row>
    <row r="80" spans="1:126" ht="20.100000000000001" customHeight="1" x14ac:dyDescent="0.2">
      <c r="A80" s="7"/>
      <c r="B80" s="121">
        <v>3</v>
      </c>
      <c r="C80" s="121"/>
      <c r="D80" s="93" t="s">
        <v>70</v>
      </c>
      <c r="E80" s="121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95"/>
      <c r="BG80" s="123" t="str" cm="1">
        <f t="array" ref="BG80">IF(C80="","",INDEX([10]TPU!$A:$G,MATCH(C80,[10]TPU!$A:$A,0),COLUMN([10]TPU!$G$3)))</f>
        <v/>
      </c>
      <c r="BH80" s="7"/>
      <c r="BI80" s="83" t="s">
        <v>80</v>
      </c>
      <c r="BJ80" s="83" t="str">
        <f t="shared" ca="1" si="103"/>
        <v>RO-00312</v>
      </c>
      <c r="BK80" s="84" t="str">
        <f t="shared" ca="1" si="104"/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BL80" s="83" t="str">
        <f t="shared" ca="1" si="105"/>
        <v>m³</v>
      </c>
      <c r="BM80" s="96" cm="1">
        <f t="array" aca="1" ref="BM80" ca="1">INDEX(INDIRECT("memória_cálculo"),MATCH($BI80,INDIRECT("indice_cáculo"),0),BM$45)</f>
        <v>3287.7</v>
      </c>
      <c r="BN80" s="96" cm="1">
        <f t="array" aca="1" ref="BN80" ca="1">INDEX(INDIRECT("memória_cálculo"),MATCH($BI80,INDIRECT("indice_cáculo"),0),BN$45)</f>
        <v>4699.8</v>
      </c>
      <c r="BO80" s="96" cm="1">
        <f t="array" aca="1" ref="BO80" ca="1">INDEX(INDIRECT("memória_cálculo"),MATCH($BI80,INDIRECT("indice_cáculo"),0),BO$45)</f>
        <v>120</v>
      </c>
      <c r="BP80" s="96" cm="1">
        <f t="array" aca="1" ref="BP80" ca="1">INDEX(INDIRECT("memória_cálculo"),MATCH($BI80,INDIRECT("indice_cáculo"),0),BP$45)</f>
        <v>2778.9</v>
      </c>
      <c r="BQ80" s="96" cm="1">
        <f t="array" aca="1" ref="BQ80" ca="1">INDEX(INDIRECT("memória_cálculo"),MATCH($BI80,INDIRECT("indice_cáculo"),0),BQ$45)</f>
        <v>3207.96</v>
      </c>
      <c r="BR80" s="96" cm="1">
        <f t="array" aca="1" ref="BR80" ca="1">INDEX(INDIRECT("memória_cálculo"),MATCH($BI80,INDIRECT("indice_cáculo"),0),BR$45)</f>
        <v>3289.2</v>
      </c>
      <c r="BS80" s="96" cm="1">
        <f t="array" aca="1" ref="BS80" ca="1">INDEX(INDIRECT("memória_cálculo"),MATCH($BI80,INDIRECT("indice_cáculo"),0),BS$45)</f>
        <v>4701.3</v>
      </c>
      <c r="BT80" s="96" cm="1">
        <f t="array" aca="1" ref="BT80" ca="1">INDEX(INDIRECT("memória_cálculo"),MATCH($BI80,INDIRECT("indice_cáculo"),0),BT$45)</f>
        <v>120.14999999999999</v>
      </c>
      <c r="BU80" s="96" cm="1">
        <f t="array" aca="1" ref="BU80" ca="1">INDEX(INDIRECT("memória_cálculo"),MATCH($BI80,INDIRECT("indice_cáculo"),0),BU$45)</f>
        <v>2780.4</v>
      </c>
      <c r="BV80" s="96" cm="1">
        <f t="array" aca="1" ref="BV80" ca="1">INDEX(INDIRECT("memória_cálculo"),MATCH($BI80,INDIRECT("indice_cáculo"),0),BV$45)</f>
        <v>3209.4600000000005</v>
      </c>
      <c r="BW80" s="96" cm="1">
        <f t="array" aca="1" ref="BW80" ca="1">INDEX(INDIRECT("memória_cálculo"),MATCH($BI80,INDIRECT("indice_cáculo"),0),BW$45)</f>
        <v>3287.7</v>
      </c>
      <c r="BX80" s="96" cm="1">
        <f t="array" aca="1" ref="BX80" ca="1">INDEX(INDIRECT("memória_cálculo"),MATCH($BI80,INDIRECT("indice_cáculo"),0),BX$45)</f>
        <v>4699.8</v>
      </c>
      <c r="BY80" s="96" cm="1">
        <f t="array" aca="1" ref="BY80" ca="1">INDEX(INDIRECT("memória_cálculo"),MATCH($BI80,INDIRECT("indice_cáculo"),0),BY$45)</f>
        <v>120</v>
      </c>
      <c r="BZ80" s="96" cm="1">
        <f t="array" aca="1" ref="BZ80" ca="1">INDEX(INDIRECT("memória_cálculo"),MATCH($BI80,INDIRECT("indice_cáculo"),0),BZ$45)</f>
        <v>2778.9</v>
      </c>
      <c r="CA80" s="96" cm="1">
        <f t="array" aca="1" ref="CA80" ca="1">INDEX(INDIRECT("memória_cálculo"),MATCH($BI80,INDIRECT("indice_cáculo"),0),CA$45)</f>
        <v>3207.96</v>
      </c>
      <c r="CB80" s="96" cm="1">
        <f t="array" aca="1" ref="CB80" ca="1">INDEX(INDIRECT("memória_cálculo"),MATCH($BI80,INDIRECT("indice_cáculo"),0),CB$45)</f>
        <v>3287.7</v>
      </c>
      <c r="CC80" s="96" cm="1">
        <f t="array" aca="1" ref="CC80" ca="1">INDEX(INDIRECT("memória_cálculo"),MATCH($BI80,INDIRECT("indice_cáculo"),0),CC$45)</f>
        <v>4699.8</v>
      </c>
      <c r="CD80" s="96" cm="1">
        <f t="array" aca="1" ref="CD80" ca="1">INDEX(INDIRECT("memória_cálculo"),MATCH($BI80,INDIRECT("indice_cáculo"),0),CD$45)</f>
        <v>120</v>
      </c>
      <c r="CE80" s="96" cm="1">
        <f t="array" aca="1" ref="CE80" ca="1">INDEX(INDIRECT("memória_cálculo"),MATCH($BI80,INDIRECT("indice_cáculo"),0),CE$45)</f>
        <v>2778.9</v>
      </c>
      <c r="CF80" s="96" cm="1">
        <f t="array" aca="1" ref="CF80" ca="1">INDEX(INDIRECT("memória_cálculo"),MATCH($BI80,INDIRECT("indice_cáculo"),0),CF$45)</f>
        <v>3207.96</v>
      </c>
      <c r="CG80" s="96" cm="1">
        <f t="array" aca="1" ref="CG80" ca="1">INDEX(INDIRECT("memória_cálculo"),MATCH($BI80,INDIRECT("indice_cáculo"),0),CG$45)</f>
        <v>3287.7</v>
      </c>
      <c r="CH80" s="96" cm="1">
        <f t="array" aca="1" ref="CH80" ca="1">INDEX(INDIRECT("memória_cálculo"),MATCH($BI80,INDIRECT("indice_cáculo"),0),CH$45)</f>
        <v>4699.8</v>
      </c>
      <c r="CI80" s="96" cm="1">
        <f t="array" aca="1" ref="CI80" ca="1">INDEX(INDIRECT("memória_cálculo"),MATCH($BI80,INDIRECT("indice_cáculo"),0),CI$45)</f>
        <v>120</v>
      </c>
      <c r="CJ80" s="96" cm="1">
        <f t="array" aca="1" ref="CJ80" ca="1">INDEX(INDIRECT("memória_cálculo"),MATCH($BI80,INDIRECT("indice_cáculo"),0),CJ$45)</f>
        <v>2778.9</v>
      </c>
      <c r="CK80" s="96" cm="1">
        <f t="array" aca="1" ref="CK80" ca="1">INDEX(INDIRECT("memória_cálculo"),MATCH($BI80,INDIRECT("indice_cáculo"),0),CK$45)</f>
        <v>3207.96</v>
      </c>
      <c r="CL80" s="96" cm="1">
        <f t="array" aca="1" ref="CL80" ca="1">INDEX(INDIRECT("memória_cálculo"),MATCH($BI80,INDIRECT("indice_cáculo"),0),CL$45)</f>
        <v>0</v>
      </c>
      <c r="CM80" s="96"/>
      <c r="CN80" s="7"/>
      <c r="CO80" s="7"/>
      <c r="CP80" s="108"/>
      <c r="CR80" s="11" t="s">
        <v>71</v>
      </c>
      <c r="CS80" s="6" t="s">
        <v>72</v>
      </c>
      <c r="CT80" s="114">
        <f>CT74/2</f>
        <v>50</v>
      </c>
      <c r="CU80" s="114">
        <f t="shared" ref="CU80:DS80" si="114">CU74/2</f>
        <v>50</v>
      </c>
      <c r="CV80" s="114">
        <f t="shared" si="114"/>
        <v>20</v>
      </c>
      <c r="CW80" s="114">
        <f t="shared" si="114"/>
        <v>50</v>
      </c>
      <c r="CX80" s="114">
        <f t="shared" si="114"/>
        <v>50</v>
      </c>
      <c r="CY80" s="114">
        <f>CY74/2</f>
        <v>50</v>
      </c>
      <c r="CZ80" s="114">
        <f t="shared" ref="CZ80:DC80" si="115">CZ74/2</f>
        <v>50</v>
      </c>
      <c r="DA80" s="114">
        <f t="shared" si="115"/>
        <v>20</v>
      </c>
      <c r="DB80" s="114">
        <f t="shared" si="115"/>
        <v>50</v>
      </c>
      <c r="DC80" s="114">
        <f t="shared" si="115"/>
        <v>50</v>
      </c>
      <c r="DD80" s="114">
        <f>DD74/2</f>
        <v>50</v>
      </c>
      <c r="DE80" s="114">
        <f t="shared" ref="DE80:DH80" si="116">DE74/2</f>
        <v>50</v>
      </c>
      <c r="DF80" s="114">
        <f t="shared" si="116"/>
        <v>20</v>
      </c>
      <c r="DG80" s="114">
        <f t="shared" si="116"/>
        <v>50</v>
      </c>
      <c r="DH80" s="114">
        <f t="shared" si="116"/>
        <v>50</v>
      </c>
      <c r="DI80" s="114">
        <f>DI74/2</f>
        <v>50</v>
      </c>
      <c r="DJ80" s="114">
        <f t="shared" ref="DJ80:DM80" si="117">DJ74/2</f>
        <v>50</v>
      </c>
      <c r="DK80" s="114">
        <f t="shared" si="117"/>
        <v>20</v>
      </c>
      <c r="DL80" s="114">
        <f t="shared" si="117"/>
        <v>50</v>
      </c>
      <c r="DM80" s="114">
        <f t="shared" si="117"/>
        <v>50</v>
      </c>
      <c r="DN80" s="114">
        <f>DN74/2</f>
        <v>50</v>
      </c>
      <c r="DO80" s="114">
        <f t="shared" ref="DO80:DR80" si="118">DO74/2</f>
        <v>50</v>
      </c>
      <c r="DP80" s="114">
        <f t="shared" si="118"/>
        <v>20</v>
      </c>
      <c r="DQ80" s="114">
        <f t="shared" si="118"/>
        <v>50</v>
      </c>
      <c r="DR80" s="114">
        <f t="shared" si="118"/>
        <v>50</v>
      </c>
      <c r="DS80" s="114">
        <f t="shared" si="114"/>
        <v>50</v>
      </c>
      <c r="DT80" s="114"/>
    </row>
    <row r="81" spans="1:126" ht="20.100000000000001" customHeight="1" x14ac:dyDescent="0.2">
      <c r="A81" s="7"/>
      <c r="B81" s="83" t="s">
        <v>73</v>
      </c>
      <c r="C81" s="83">
        <f t="shared" ref="C81:C99" ca="1" si="119">INDEX(INDIRECT("memória_cálculo"),MATCH($B81,INDIRECT("indice_cáculo"),0),2)</f>
        <v>4011463</v>
      </c>
      <c r="D81" s="84" t="str">
        <f t="shared" ref="D81:D99" ca="1" si="120">INDEX(INDIRECT("memória_cálculo"),MATCH($B81,INDIRECT("indice_cáculo"),0),3)</f>
        <v>Concreto asfáltico - faixa C - areia e brita comerciais</v>
      </c>
      <c r="E81" s="83" t="str">
        <f t="shared" ref="E81:E99" ca="1" si="121">INDEX(INDIRECT("memória_cálculo"),MATCH($B81,INDIRECT("indice_cáculo"),0),4)</f>
        <v>t</v>
      </c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 cm="1">
        <f t="array" aca="1" ref="X81" ca="1">INDEX($BI$46:$CM$192,MATCH($B81,$BI$46:$BI$192,0),X$47)*X$39</f>
        <v>0</v>
      </c>
      <c r="Y81" s="85" cm="1">
        <f t="array" aca="1" ref="Y81" ca="1">INDEX($BI$46:$CM$192,MATCH($B81,$BI$46:$BI$192,0),Y$47)*Y$39</f>
        <v>0</v>
      </c>
      <c r="Z81" s="85" cm="1">
        <f t="array" aca="1" ref="Z81" ca="1">INDEX($BI$46:$CM$192,MATCH($B81,$BI$46:$BI$192,0),Z$47)*Z$39</f>
        <v>0</v>
      </c>
      <c r="AA81" s="85"/>
      <c r="AB81" s="85" cm="1">
        <f t="array" aca="1" ref="AB81" ca="1">INDEX($BI$46:$CM$192,MATCH($B81,$BI$46:$BI$192,0),AB$47)*AB$39</f>
        <v>1532.6000000000001</v>
      </c>
      <c r="AC81" s="85"/>
      <c r="AD81" s="85" cm="1">
        <f t="array" aca="1" ref="AD81" ca="1">INDEX($BI$46:$CM$192,MATCH($B81,$BI$46:$BI$192,0),AD$47)*AD$39</f>
        <v>1532.6000000000001</v>
      </c>
      <c r="AE81" s="85" cm="1">
        <f t="array" aca="1" ref="AE81" ca="1">INDEX($BI$46:$CM$192,MATCH($B81,$BI$46:$BI$192,0),AE$47)*AE$39</f>
        <v>1532.6000000000001</v>
      </c>
      <c r="AF81" s="85" cm="1">
        <f t="array" aca="1" ref="AF81" ca="1">INDEX($BI$46:$CM$192,MATCH($B81,$BI$46:$BI$192,0),AF$47)*AF$39</f>
        <v>1532.6000000000001</v>
      </c>
      <c r="AG81" s="85" cm="1">
        <f t="array" aca="1" ref="AG81" ca="1">INDEX($BI$46:$CM$192,MATCH($B81,$BI$46:$BI$192,0),AG$47)*AG$39</f>
        <v>1532.6000000000001</v>
      </c>
      <c r="AH81" s="85" cm="1">
        <f t="array" aca="1" ref="AH81" ca="1">INDEX($BI$46:$CM$192,MATCH($B81,$BI$46:$BI$192,0),AH$47)*AH$39</f>
        <v>1532.6000000000001</v>
      </c>
      <c r="AI81" s="85" cm="1">
        <f t="array" aca="1" ref="AI81" ca="1">INDEX($BI$46:$CM$192,MATCH($B81,$BI$46:$BI$192,0),AI$47)*AI$39</f>
        <v>1532.6000000000001</v>
      </c>
      <c r="AJ81" s="85" cm="1">
        <f t="array" aca="1" ref="AJ81" ca="1">INDEX($BI$46:$CM$192,MATCH($B81,$BI$46:$BI$192,0),AJ$47)*AJ$39</f>
        <v>1532.6000000000001</v>
      </c>
      <c r="AK81" s="85" cm="1">
        <f t="array" aca="1" ref="AK81" ca="1">INDEX($BI$46:$CM$192,MATCH($B81,$BI$46:$BI$192,0),AK$47)*AK$39</f>
        <v>1532.6000000000001</v>
      </c>
      <c r="AL81" s="85" cm="1">
        <f t="array" aca="1" ref="AL81" ca="1">INDEX($BI$46:$CM$192,MATCH($B81,$BI$46:$BI$192,0),AL$47)*AL$39</f>
        <v>1532.6000000000001</v>
      </c>
      <c r="AM81" s="85" cm="1">
        <f t="array" aca="1" ref="AM81" ca="1">INDEX($BI$46:$CM$192,MATCH($B81,$BI$46:$BI$192,0),AM$47)*AM$39</f>
        <v>1532.6000000000001</v>
      </c>
      <c r="AN81" s="85" cm="1">
        <f t="array" aca="1" ref="AN81" ca="1">INDEX($BI$46:$CM$192,MATCH($B81,$BI$46:$BI$192,0),AN$47)*AN$39</f>
        <v>1532.6000000000001</v>
      </c>
      <c r="AO81" s="85" cm="1">
        <f t="array" aca="1" ref="AO81" ca="1">INDEX($BI$46:$CM$192,MATCH($B81,$BI$46:$BI$192,0),AO$47)*AO$39</f>
        <v>1532.6000000000001</v>
      </c>
      <c r="AP81" s="85" cm="1">
        <f t="array" aca="1" ref="AP81" ca="1">INDEX($BI$46:$CM$192,MATCH($B81,$BI$46:$BI$192,0),AP$47)*AP$39</f>
        <v>1532.6000000000001</v>
      </c>
      <c r="AQ81" s="85" cm="1">
        <f t="array" aca="1" ref="AQ81" ca="1">INDEX($BI$46:$CM$192,MATCH($B81,$BI$46:$BI$192,0),AQ$47)*AQ$39</f>
        <v>1532.6000000000001</v>
      </c>
      <c r="AR81" s="85" cm="1">
        <f t="array" aca="1" ref="AR81" ca="1">INDEX($BI$46:$CM$192,MATCH($B81,$BI$46:$BI$192,0),AR$47)*AR$39</f>
        <v>1061.9000000000001</v>
      </c>
      <c r="AS81" s="85"/>
      <c r="AT81" s="85"/>
      <c r="AU81" s="85" cm="1">
        <f t="array" aca="1" ref="AU81" ca="1">INDEX($BI$46:$CM$192,MATCH($B81,$BI$46:$BI$192,0),AU$47)*AU$39</f>
        <v>1532.6000000000001</v>
      </c>
      <c r="AV81" s="85" cm="1">
        <f t="array" aca="1" ref="AV81" ca="1">INDEX($BI$46:$CM$192,MATCH($B81,$BI$46:$BI$192,0),AV$47)*AV$39</f>
        <v>0</v>
      </c>
      <c r="AW81" s="85" cm="1">
        <f t="array" aca="1" ref="AW81" ca="1">INDEX($BI$46:$CM$192,MATCH($B81,$BI$46:$BI$192,0),AW$47)*AW$39</f>
        <v>0</v>
      </c>
      <c r="AX81" s="85" cm="1">
        <f t="array" aca="1" ref="AX81" ca="1">INDEX($BI$46:$CM$192,MATCH($B81,$BI$46:$BI$192,0),AX$47)*AX$39</f>
        <v>0</v>
      </c>
      <c r="AY81" s="85" cm="1">
        <f t="array" aca="1" ref="AY81" ca="1">INDEX($BI$46:$CM$192,MATCH($B81,$BI$46:$BI$192,0),AY$47)*AY$39</f>
        <v>0</v>
      </c>
      <c r="AZ81" s="85" cm="1">
        <f t="array" aca="1" ref="AZ81" ca="1">INDEX($BI$46:$CM$192,MATCH($B81,$BI$46:$BI$192,0),AZ$47)*AZ$39</f>
        <v>0</v>
      </c>
      <c r="BA81" s="85" cm="1">
        <f t="array" aca="1" ref="BA81" ca="1">INDEX($BI$46:$CM$192,MATCH($B81,$BI$46:$BI$192,0),BA$47)*BA$39</f>
        <v>0</v>
      </c>
      <c r="BB81" s="85" cm="1">
        <f t="array" aca="1" ref="BB81" ca="1">INDEX($BI$46:$CM$192,MATCH($B81,$BI$46:$BI$192,0),BB$47)*BB$39</f>
        <v>0</v>
      </c>
      <c r="BC81" s="85"/>
      <c r="BD81" s="85"/>
      <c r="BE81" s="85"/>
      <c r="BF81" s="95"/>
      <c r="BG81" s="125">
        <f ca="1">IF(C81="","",INDEX([10]TPU!$G:$G,MATCH($C81,[10]TPU!$A:$A,0)))</f>
        <v>362.8</v>
      </c>
      <c r="BH81" s="7"/>
      <c r="BI81" s="83" t="s">
        <v>81</v>
      </c>
      <c r="BJ81" s="83">
        <f t="shared" ca="1" si="103"/>
        <v>4011463</v>
      </c>
      <c r="BK81" s="84" t="str">
        <f t="shared" ca="1" si="104"/>
        <v>Concreto asfáltico - faixa C - areia e brita comerciais</v>
      </c>
      <c r="BL81" s="83" t="str">
        <f t="shared" ca="1" si="105"/>
        <v>t</v>
      </c>
      <c r="BM81" s="96" cm="1">
        <f t="array" aca="1" ref="BM81" ca="1">INDEX(INDIRECT("memória_cálculo"),MATCH($BI81,INDIRECT("indice_cáculo"),0),BM$45)</f>
        <v>0</v>
      </c>
      <c r="BN81" s="96" cm="1">
        <f t="array" aca="1" ref="BN81" ca="1">INDEX(INDIRECT("memória_cálculo"),MATCH($BI81,INDIRECT("indice_cáculo"),0),BN$45)</f>
        <v>0</v>
      </c>
      <c r="BO81" s="96" cm="1">
        <f t="array" aca="1" ref="BO81" ca="1">INDEX(INDIRECT("memória_cálculo"),MATCH($BI81,INDIRECT("indice_cáculo"),0),BO$45)</f>
        <v>0</v>
      </c>
      <c r="BP81" s="96" cm="1">
        <f t="array" aca="1" ref="BP81" ca="1">INDEX(INDIRECT("memória_cálculo"),MATCH($BI81,INDIRECT("indice_cáculo"),0),BP$45)</f>
        <v>0</v>
      </c>
      <c r="BQ81" s="96" cm="1">
        <f t="array" aca="1" ref="BQ81" ca="1">INDEX(INDIRECT("memória_cálculo"),MATCH($BI81,INDIRECT("indice_cáculo"),0),BQ$45)</f>
        <v>0</v>
      </c>
      <c r="BR81" s="96" cm="1">
        <f t="array" aca="1" ref="BR81" ca="1">INDEX(INDIRECT("memória_cálculo"),MATCH($BI81,INDIRECT("indice_cáculo"),0),BR$45)</f>
        <v>0</v>
      </c>
      <c r="BS81" s="96" cm="1">
        <f t="array" aca="1" ref="BS81" ca="1">INDEX(INDIRECT("memória_cálculo"),MATCH($BI81,INDIRECT("indice_cáculo"),0),BS$45)</f>
        <v>0</v>
      </c>
      <c r="BT81" s="96" cm="1">
        <f t="array" aca="1" ref="BT81" ca="1">INDEX(INDIRECT("memória_cálculo"),MATCH($BI81,INDIRECT("indice_cáculo"),0),BT$45)</f>
        <v>0</v>
      </c>
      <c r="BU81" s="96" cm="1">
        <f t="array" aca="1" ref="BU81" ca="1">INDEX(INDIRECT("memória_cálculo"),MATCH($BI81,INDIRECT("indice_cáculo"),0),BU$45)</f>
        <v>0</v>
      </c>
      <c r="BV81" s="96" cm="1">
        <f t="array" aca="1" ref="BV81" ca="1">INDEX(INDIRECT("memória_cálculo"),MATCH($BI81,INDIRECT("indice_cáculo"),0),BV$45)</f>
        <v>0</v>
      </c>
      <c r="BW81" s="96" cm="1">
        <f t="array" aca="1" ref="BW81" ca="1">INDEX(INDIRECT("memória_cálculo"),MATCH($BI81,INDIRECT("indice_cáculo"),0),BW$45)</f>
        <v>118.845</v>
      </c>
      <c r="BX81" s="96" cm="1">
        <f t="array" aca="1" ref="BX81" ca="1">INDEX(INDIRECT("memória_cálculo"),MATCH($BI81,INDIRECT("indice_cáculo"),0),BX$45)</f>
        <v>115.065</v>
      </c>
      <c r="BY81" s="96" cm="1">
        <f t="array" aca="1" ref="BY81" ca="1">INDEX(INDIRECT("memória_cálculo"),MATCH($BI81,INDIRECT("indice_cáculo"),0),BY$45)</f>
        <v>0</v>
      </c>
      <c r="BZ81" s="96" cm="1">
        <f t="array" aca="1" ref="BZ81" ca="1">INDEX(INDIRECT("memória_cálculo"),MATCH($BI81,INDIRECT("indice_cáculo"),0),BZ$45)</f>
        <v>0</v>
      </c>
      <c r="CA81" s="96" cm="1">
        <f t="array" aca="1" ref="CA81" ca="1">INDEX(INDIRECT("memória_cálculo"),MATCH($BI81,INDIRECT("indice_cáculo"),0),CA$45)</f>
        <v>0</v>
      </c>
      <c r="CB81" s="96" cm="1">
        <f t="array" aca="1" ref="CB81" ca="1">INDEX(INDIRECT("memória_cálculo"),MATCH($BI81,INDIRECT("indice_cáculo"),0),CB$45)</f>
        <v>118.845</v>
      </c>
      <c r="CC81" s="96" cm="1">
        <f t="array" aca="1" ref="CC81" ca="1">INDEX(INDIRECT("memória_cálculo"),MATCH($BI81,INDIRECT("indice_cáculo"),0),CC$45)</f>
        <v>115.065</v>
      </c>
      <c r="CD81" s="96" cm="1">
        <f t="array" aca="1" ref="CD81" ca="1">INDEX(INDIRECT("memória_cálculo"),MATCH($BI81,INDIRECT("indice_cáculo"),0),CD$45)</f>
        <v>0</v>
      </c>
      <c r="CE81" s="96" cm="1">
        <f t="array" aca="1" ref="CE81" ca="1">INDEX(INDIRECT("memória_cálculo"),MATCH($BI81,INDIRECT("indice_cáculo"),0),CE$45)</f>
        <v>0</v>
      </c>
      <c r="CF81" s="96" cm="1">
        <f t="array" aca="1" ref="CF81" ca="1">INDEX(INDIRECT("memória_cálculo"),MATCH($BI81,INDIRECT("indice_cáculo"),0),CF$45)</f>
        <v>0</v>
      </c>
      <c r="CG81" s="96" cm="1">
        <f t="array" aca="1" ref="CG81" ca="1">INDEX(INDIRECT("memória_cálculo"),MATCH($BI81,INDIRECT("indice_cáculo"),0),CG$45)</f>
        <v>118.845</v>
      </c>
      <c r="CH81" s="96" cm="1">
        <f t="array" aca="1" ref="CH81" ca="1">INDEX(INDIRECT("memória_cálculo"),MATCH($BI81,INDIRECT("indice_cáculo"),0),CH$45)</f>
        <v>115.065</v>
      </c>
      <c r="CI81" s="96" cm="1">
        <f t="array" aca="1" ref="CI81" ca="1">INDEX(INDIRECT("memória_cálculo"),MATCH($BI81,INDIRECT("indice_cáculo"),0),CI$45)</f>
        <v>0</v>
      </c>
      <c r="CJ81" s="96" cm="1">
        <f t="array" aca="1" ref="CJ81" ca="1">INDEX(INDIRECT("memória_cálculo"),MATCH($BI81,INDIRECT("indice_cáculo"),0),CJ$45)</f>
        <v>0</v>
      </c>
      <c r="CK81" s="96" cm="1">
        <f t="array" aca="1" ref="CK81" ca="1">INDEX(INDIRECT("memória_cálculo"),MATCH($BI81,INDIRECT("indice_cáculo"),0),CK$45)</f>
        <v>0</v>
      </c>
      <c r="CL81" s="96" cm="1">
        <f t="array" aca="1" ref="CL81" ca="1">INDEX(INDIRECT("memória_cálculo"),MATCH($BI81,INDIRECT("indice_cáculo"),0),CL$45)</f>
        <v>0</v>
      </c>
      <c r="CM81" s="96"/>
      <c r="CN81" s="7"/>
      <c r="CO81" s="7"/>
      <c r="CP81" s="108"/>
      <c r="CR81" s="11" t="s">
        <v>32</v>
      </c>
      <c r="CS81" s="6" t="s">
        <v>10</v>
      </c>
      <c r="CT81" s="129">
        <f>CT51/1000</f>
        <v>1</v>
      </c>
      <c r="CU81" s="129">
        <f>CU51/1000</f>
        <v>1</v>
      </c>
      <c r="CV81" s="129">
        <f t="shared" ref="CV81:CX81" si="122">CV51/1000</f>
        <v>0.1</v>
      </c>
      <c r="CW81" s="129">
        <f t="shared" si="122"/>
        <v>1</v>
      </c>
      <c r="CX81" s="129">
        <f t="shared" si="122"/>
        <v>1</v>
      </c>
      <c r="CY81" s="129">
        <f>CY51/1000</f>
        <v>1</v>
      </c>
      <c r="CZ81" s="129">
        <f>CZ51/1000</f>
        <v>1</v>
      </c>
      <c r="DA81" s="129">
        <f t="shared" ref="DA81:DC81" si="123">DA51/1000</f>
        <v>0.1</v>
      </c>
      <c r="DB81" s="129">
        <f t="shared" si="123"/>
        <v>1</v>
      </c>
      <c r="DC81" s="129">
        <f t="shared" si="123"/>
        <v>1</v>
      </c>
      <c r="DD81" s="129">
        <f>DD51/1000</f>
        <v>1</v>
      </c>
      <c r="DE81" s="129">
        <f>DE51/1000</f>
        <v>1</v>
      </c>
      <c r="DF81" s="129">
        <f t="shared" ref="DF81:DH81" si="124">DF51/1000</f>
        <v>0.1</v>
      </c>
      <c r="DG81" s="129">
        <f t="shared" si="124"/>
        <v>1</v>
      </c>
      <c r="DH81" s="129">
        <f t="shared" si="124"/>
        <v>1</v>
      </c>
      <c r="DI81" s="129">
        <f>DI51/1000</f>
        <v>1</v>
      </c>
      <c r="DJ81" s="129">
        <f>DJ51/1000</f>
        <v>1</v>
      </c>
      <c r="DK81" s="129">
        <f t="shared" ref="DK81:DM81" si="125">DK51/1000</f>
        <v>0.1</v>
      </c>
      <c r="DL81" s="129">
        <f t="shared" si="125"/>
        <v>1</v>
      </c>
      <c r="DM81" s="129">
        <f t="shared" si="125"/>
        <v>1</v>
      </c>
      <c r="DN81" s="129">
        <f>DN51/1000</f>
        <v>1</v>
      </c>
      <c r="DO81" s="129">
        <f>DO51/1000</f>
        <v>1</v>
      </c>
      <c r="DP81" s="129">
        <f t="shared" ref="DP81:DR81" si="126">DP51/1000</f>
        <v>0.1</v>
      </c>
      <c r="DQ81" s="129">
        <f t="shared" si="126"/>
        <v>1</v>
      </c>
      <c r="DR81" s="129">
        <f t="shared" si="126"/>
        <v>1</v>
      </c>
      <c r="DS81" s="129">
        <f t="shared" ref="DS81" si="127">DS51/1000</f>
        <v>0</v>
      </c>
      <c r="DT81" s="129">
        <f t="shared" ref="DT81" si="128">DT51/1000</f>
        <v>0</v>
      </c>
    </row>
    <row r="82" spans="1:126" ht="20.100000000000001" customHeight="1" x14ac:dyDescent="0.2">
      <c r="A82" s="7"/>
      <c r="B82" s="83" t="s">
        <v>74</v>
      </c>
      <c r="C82" s="83" t="str">
        <f t="shared" ca="1" si="119"/>
        <v>CA0004</v>
      </c>
      <c r="D82" s="84" t="str">
        <f t="shared" ca="1" si="120"/>
        <v>Cimentos asfálticos CAP-50-70</v>
      </c>
      <c r="E82" s="83" t="str">
        <f t="shared" ca="1" si="121"/>
        <v>T</v>
      </c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 cm="1">
        <f t="array" aca="1" ref="X82" ca="1">INDEX($BI$46:$CM$192,MATCH($B82,$BI$46:$BI$192,0),X$47)*X$39</f>
        <v>0</v>
      </c>
      <c r="Y82" s="85" cm="1">
        <f t="array" aca="1" ref="Y82" ca="1">INDEX($BI$46:$CM$192,MATCH($B82,$BI$46:$BI$192,0),Y$47)*Y$39</f>
        <v>0</v>
      </c>
      <c r="Z82" s="85" cm="1">
        <f t="array" aca="1" ref="Z82" ca="1">INDEX($BI$46:$CM$192,MATCH($B82,$BI$46:$BI$192,0),Z$47)*Z$39</f>
        <v>0</v>
      </c>
      <c r="AA82" s="85"/>
      <c r="AB82" s="85" cm="1">
        <f t="array" aca="1" ref="AB82" ca="1">INDEX($BI$46:$CM$192,MATCH($B82,$BI$46:$BI$192,0),AB$47)*AB$39</f>
        <v>237.20969760000003</v>
      </c>
      <c r="AC82" s="85"/>
      <c r="AD82" s="85" cm="1">
        <f t="array" aca="1" ref="AD82" ca="1">INDEX($BI$46:$CM$192,MATCH($B82,$BI$46:$BI$192,0),AD$47)*AD$39</f>
        <v>237.20969760000003</v>
      </c>
      <c r="AE82" s="85" cm="1">
        <f t="array" aca="1" ref="AE82" ca="1">INDEX($BI$46:$CM$192,MATCH($B82,$BI$46:$BI$192,0),AE$47)*AE$39</f>
        <v>237.20969760000003</v>
      </c>
      <c r="AF82" s="85" cm="1">
        <f t="array" aca="1" ref="AF82" ca="1">INDEX($BI$46:$CM$192,MATCH($B82,$BI$46:$BI$192,0),AF$47)*AF$39</f>
        <v>237.20969760000003</v>
      </c>
      <c r="AG82" s="85" cm="1">
        <f t="array" aca="1" ref="AG82" ca="1">INDEX($BI$46:$CM$192,MATCH($B82,$BI$46:$BI$192,0),AG$47)*AG$39</f>
        <v>237.20969760000003</v>
      </c>
      <c r="AH82" s="85" cm="1">
        <f t="array" aca="1" ref="AH82" ca="1">INDEX($BI$46:$CM$192,MATCH($B82,$BI$46:$BI$192,0),AH$47)*AH$39</f>
        <v>237.20969760000003</v>
      </c>
      <c r="AI82" s="85" cm="1">
        <f t="array" aca="1" ref="AI82" ca="1">INDEX($BI$46:$CM$192,MATCH($B82,$BI$46:$BI$192,0),AI$47)*AI$39</f>
        <v>237.20969760000003</v>
      </c>
      <c r="AJ82" s="85" cm="1">
        <f t="array" aca="1" ref="AJ82" ca="1">INDEX($BI$46:$CM$192,MATCH($B82,$BI$46:$BI$192,0),AJ$47)*AJ$39</f>
        <v>237.20969760000003</v>
      </c>
      <c r="AK82" s="85" cm="1">
        <f t="array" aca="1" ref="AK82" ca="1">INDEX($BI$46:$CM$192,MATCH($B82,$BI$46:$BI$192,0),AK$47)*AK$39</f>
        <v>237.20969760000003</v>
      </c>
      <c r="AL82" s="85" cm="1">
        <f t="array" aca="1" ref="AL82" ca="1">INDEX($BI$46:$CM$192,MATCH($B82,$BI$46:$BI$192,0),AL$47)*AL$39</f>
        <v>237.20969760000003</v>
      </c>
      <c r="AM82" s="85" cm="1">
        <f t="array" aca="1" ref="AM82" ca="1">INDEX($BI$46:$CM$192,MATCH($B82,$BI$46:$BI$192,0),AM$47)*AM$39</f>
        <v>237.20969760000003</v>
      </c>
      <c r="AN82" s="85" cm="1">
        <f t="array" aca="1" ref="AN82" ca="1">INDEX($BI$46:$CM$192,MATCH($B82,$BI$46:$BI$192,0),AN$47)*AN$39</f>
        <v>237.20969760000003</v>
      </c>
      <c r="AO82" s="85" cm="1">
        <f t="array" aca="1" ref="AO82" ca="1">INDEX($BI$46:$CM$192,MATCH($B82,$BI$46:$BI$192,0),AO$47)*AO$39</f>
        <v>237.20969760000003</v>
      </c>
      <c r="AP82" s="85" cm="1">
        <f t="array" aca="1" ref="AP82" ca="1">INDEX($BI$46:$CM$192,MATCH($B82,$BI$46:$BI$192,0),AP$47)*AP$39</f>
        <v>237.20969760000003</v>
      </c>
      <c r="AQ82" s="85" cm="1">
        <f t="array" aca="1" ref="AQ82" ca="1">INDEX($BI$46:$CM$192,MATCH($B82,$BI$46:$BI$192,0),AQ$47)*AQ$39</f>
        <v>237.20969760000003</v>
      </c>
      <c r="AR82" s="85" cm="1">
        <f t="array" aca="1" ref="AR82" ca="1">INDEX($BI$46:$CM$192,MATCH($B82,$BI$46:$BI$192,0),AR$47)*AR$39</f>
        <v>164.35663440000002</v>
      </c>
      <c r="AS82" s="85"/>
      <c r="AT82" s="85"/>
      <c r="AU82" s="85" cm="1">
        <f t="array" aca="1" ref="AU82" ca="1">INDEX($BI$46:$CM$192,MATCH($B82,$BI$46:$BI$192,0),AU$47)*AU$39</f>
        <v>237.20969760000003</v>
      </c>
      <c r="AV82" s="85" cm="1">
        <f t="array" aca="1" ref="AV82" ca="1">INDEX($BI$46:$CM$192,MATCH($B82,$BI$46:$BI$192,0),AV$47)*AV$39</f>
        <v>0</v>
      </c>
      <c r="AW82" s="85" cm="1">
        <f t="array" aca="1" ref="AW82" ca="1">INDEX($BI$46:$CM$192,MATCH($B82,$BI$46:$BI$192,0),AW$47)*AW$39</f>
        <v>0</v>
      </c>
      <c r="AX82" s="85" cm="1">
        <f t="array" aca="1" ref="AX82" ca="1">INDEX($BI$46:$CM$192,MATCH($B82,$BI$46:$BI$192,0),AX$47)*AX$39</f>
        <v>0</v>
      </c>
      <c r="AY82" s="85" cm="1">
        <f t="array" aca="1" ref="AY82" ca="1">INDEX($BI$46:$CM$192,MATCH($B82,$BI$46:$BI$192,0),AY$47)*AY$39</f>
        <v>0</v>
      </c>
      <c r="AZ82" s="85" cm="1">
        <f t="array" aca="1" ref="AZ82" ca="1">INDEX($BI$46:$CM$192,MATCH($B82,$BI$46:$BI$192,0),AZ$47)*AZ$39</f>
        <v>0</v>
      </c>
      <c r="BA82" s="85" cm="1">
        <f t="array" aca="1" ref="BA82" ca="1">INDEX($BI$46:$CM$192,MATCH($B82,$BI$46:$BI$192,0),BA$47)*BA$39</f>
        <v>0</v>
      </c>
      <c r="BB82" s="85" cm="1">
        <f t="array" aca="1" ref="BB82" ca="1">INDEX($BI$46:$CM$192,MATCH($B82,$BI$46:$BI$192,0),BB$47)*BB$39</f>
        <v>0</v>
      </c>
      <c r="BC82" s="85"/>
      <c r="BD82" s="85"/>
      <c r="BE82" s="85"/>
      <c r="BF82" s="95"/>
      <c r="BG82" s="125">
        <f ca="1">IF(C82="","",INDEX([10]TPU!$G:$G,MATCH($C82,[10]TPU!$A:$A,0)))</f>
        <v>4855.1499999999996</v>
      </c>
      <c r="BH82" s="7"/>
      <c r="BI82" s="83" t="s">
        <v>82</v>
      </c>
      <c r="BJ82" s="83" t="str">
        <f t="shared" ca="1" si="103"/>
        <v>CA0004</v>
      </c>
      <c r="BK82" s="84" t="str">
        <f t="shared" ca="1" si="104"/>
        <v>Cimentos asfálticos CAP-50-70</v>
      </c>
      <c r="BL82" s="83" t="str">
        <f t="shared" ca="1" si="105"/>
        <v>T</v>
      </c>
      <c r="BM82" s="96" cm="1">
        <f t="array" aca="1" ref="BM82" ca="1">INDEX(INDIRECT("memória_cálculo"),MATCH($BI82,INDIRECT("indice_cáculo"),0),BM$45)</f>
        <v>0</v>
      </c>
      <c r="BN82" s="96" cm="1">
        <f t="array" aca="1" ref="BN82" ca="1">INDEX(INDIRECT("memória_cálculo"),MATCH($BI82,INDIRECT("indice_cáculo"),0),BN$45)</f>
        <v>0</v>
      </c>
      <c r="BO82" s="96" cm="1">
        <f t="array" aca="1" ref="BO82" ca="1">INDEX(INDIRECT("memória_cálculo"),MATCH($BI82,INDIRECT("indice_cáculo"),0),BO$45)</f>
        <v>0</v>
      </c>
      <c r="BP82" s="96" cm="1">
        <f t="array" aca="1" ref="BP82" ca="1">INDEX(INDIRECT("memória_cálculo"),MATCH($BI82,INDIRECT("indice_cáculo"),0),BP$45)</f>
        <v>0</v>
      </c>
      <c r="BQ82" s="96" cm="1">
        <f t="array" aca="1" ref="BQ82" ca="1">INDEX(INDIRECT("memória_cálculo"),MATCH($BI82,INDIRECT("indice_cáculo"),0),BQ$45)</f>
        <v>0</v>
      </c>
      <c r="BR82" s="96" cm="1">
        <f t="array" aca="1" ref="BR82" ca="1">INDEX(INDIRECT("memória_cálculo"),MATCH($BI82,INDIRECT("indice_cáculo"),0),BR$45)</f>
        <v>0</v>
      </c>
      <c r="BS82" s="96" cm="1">
        <f t="array" aca="1" ref="BS82" ca="1">INDEX(INDIRECT("memória_cálculo"),MATCH($BI82,INDIRECT("indice_cáculo"),0),BS$45)</f>
        <v>0</v>
      </c>
      <c r="BT82" s="96" cm="1">
        <f t="array" aca="1" ref="BT82" ca="1">INDEX(INDIRECT("memória_cálculo"),MATCH($BI82,INDIRECT("indice_cáculo"),0),BT$45)</f>
        <v>0</v>
      </c>
      <c r="BU82" s="96" cm="1">
        <f t="array" aca="1" ref="BU82" ca="1">INDEX(INDIRECT("memória_cálculo"),MATCH($BI82,INDIRECT("indice_cáculo"),0),BU$45)</f>
        <v>0</v>
      </c>
      <c r="BV82" s="96" cm="1">
        <f t="array" aca="1" ref="BV82" ca="1">INDEX(INDIRECT("memória_cálculo"),MATCH($BI82,INDIRECT("indice_cáculo"),0),BV$45)</f>
        <v>0</v>
      </c>
      <c r="BW82" s="96" cm="1">
        <f t="array" aca="1" ref="BW82" ca="1">INDEX(INDIRECT("memória_cálculo"),MATCH($BI82,INDIRECT("indice_cáculo"),0),BW$45)</f>
        <v>18.394353720000002</v>
      </c>
      <c r="BX82" s="96" cm="1">
        <f t="array" aca="1" ref="BX82" ca="1">INDEX(INDIRECT("memória_cálculo"),MATCH($BI82,INDIRECT("indice_cáculo"),0),BX$45)</f>
        <v>17.809300440000001</v>
      </c>
      <c r="BY82" s="96" cm="1">
        <f t="array" aca="1" ref="BY82" ca="1">INDEX(INDIRECT("memória_cálculo"),MATCH($BI82,INDIRECT("indice_cáculo"),0),BY$45)</f>
        <v>0</v>
      </c>
      <c r="BZ82" s="96" cm="1">
        <f t="array" aca="1" ref="BZ82" ca="1">INDEX(INDIRECT("memória_cálculo"),MATCH($BI82,INDIRECT("indice_cáculo"),0),BZ$45)</f>
        <v>0</v>
      </c>
      <c r="CA82" s="96" cm="1">
        <f t="array" aca="1" ref="CA82" ca="1">INDEX(INDIRECT("memória_cálculo"),MATCH($BI82,INDIRECT("indice_cáculo"),0),CA$45)</f>
        <v>0</v>
      </c>
      <c r="CB82" s="96" cm="1">
        <f t="array" aca="1" ref="CB82" ca="1">INDEX(INDIRECT("memória_cálculo"),MATCH($BI82,INDIRECT("indice_cáculo"),0),CB$45)</f>
        <v>18.394353720000002</v>
      </c>
      <c r="CC82" s="96" cm="1">
        <f t="array" aca="1" ref="CC82" ca="1">INDEX(INDIRECT("memória_cálculo"),MATCH($BI82,INDIRECT("indice_cáculo"),0),CC$45)</f>
        <v>17.809300440000001</v>
      </c>
      <c r="CD82" s="96" cm="1">
        <f t="array" aca="1" ref="CD82" ca="1">INDEX(INDIRECT("memória_cálculo"),MATCH($BI82,INDIRECT("indice_cáculo"),0),CD$45)</f>
        <v>0</v>
      </c>
      <c r="CE82" s="96" cm="1">
        <f t="array" aca="1" ref="CE82" ca="1">INDEX(INDIRECT("memória_cálculo"),MATCH($BI82,INDIRECT("indice_cáculo"),0),CE$45)</f>
        <v>0</v>
      </c>
      <c r="CF82" s="96" cm="1">
        <f t="array" aca="1" ref="CF82" ca="1">INDEX(INDIRECT("memória_cálculo"),MATCH($BI82,INDIRECT("indice_cáculo"),0),CF$45)</f>
        <v>0</v>
      </c>
      <c r="CG82" s="96" cm="1">
        <f t="array" aca="1" ref="CG82" ca="1">INDEX(INDIRECT("memória_cálculo"),MATCH($BI82,INDIRECT("indice_cáculo"),0),CG$45)</f>
        <v>18.394353720000002</v>
      </c>
      <c r="CH82" s="96" cm="1">
        <f t="array" aca="1" ref="CH82" ca="1">INDEX(INDIRECT("memória_cálculo"),MATCH($BI82,INDIRECT("indice_cáculo"),0),CH$45)</f>
        <v>17.809300440000001</v>
      </c>
      <c r="CI82" s="96" cm="1">
        <f t="array" aca="1" ref="CI82" ca="1">INDEX(INDIRECT("memória_cálculo"),MATCH($BI82,INDIRECT("indice_cáculo"),0),CI$45)</f>
        <v>0</v>
      </c>
      <c r="CJ82" s="96" cm="1">
        <f t="array" aca="1" ref="CJ82" ca="1">INDEX(INDIRECT("memória_cálculo"),MATCH($BI82,INDIRECT("indice_cáculo"),0),CJ$45)</f>
        <v>0</v>
      </c>
      <c r="CK82" s="96" cm="1">
        <f t="array" aca="1" ref="CK82" ca="1">INDEX(INDIRECT("memória_cálculo"),MATCH($BI82,INDIRECT("indice_cáculo"),0),CK$45)</f>
        <v>0</v>
      </c>
      <c r="CL82" s="96" cm="1">
        <f t="array" aca="1" ref="CL82" ca="1">INDEX(INDIRECT("memória_cálculo"),MATCH($BI82,INDIRECT("indice_cáculo"),0),CL$45)</f>
        <v>0</v>
      </c>
      <c r="CM82" s="96"/>
      <c r="CN82" s="7"/>
      <c r="CO82" s="7"/>
      <c r="CP82" s="108"/>
      <c r="CS82" s="109"/>
      <c r="CT82" s="127"/>
      <c r="CU82" s="111"/>
      <c r="CV82" s="111"/>
      <c r="CW82" s="111"/>
      <c r="CX82" s="111"/>
      <c r="CY82" s="127"/>
      <c r="CZ82" s="111"/>
      <c r="DA82" s="111"/>
      <c r="DB82" s="111"/>
      <c r="DC82" s="111"/>
      <c r="DD82" s="127"/>
      <c r="DE82" s="111"/>
      <c r="DF82" s="111"/>
      <c r="DG82" s="111"/>
      <c r="DH82" s="111"/>
      <c r="DI82" s="111"/>
      <c r="DJ82" s="111"/>
      <c r="DK82" s="111"/>
      <c r="DL82" s="111"/>
      <c r="DM82" s="111"/>
      <c r="DN82" s="127"/>
      <c r="DO82" s="111"/>
      <c r="DP82" s="111"/>
      <c r="DQ82" s="111"/>
      <c r="DR82" s="111"/>
      <c r="DS82" s="111"/>
      <c r="DT82" s="111"/>
    </row>
    <row r="83" spans="1:126" ht="20.100000000000001" customHeight="1" x14ac:dyDescent="0.2">
      <c r="A83" s="7"/>
      <c r="B83" s="83" t="s">
        <v>75</v>
      </c>
      <c r="C83" s="83" t="str">
        <f t="shared" ca="1" si="119"/>
        <v>ED-7623</v>
      </c>
      <c r="D83" s="84" t="str">
        <f t="shared" ca="1" si="120"/>
        <v>Execução e aplicação de concreto betuminoso usinado a quente (cbuq), massa comercial, incluindo fornecimento e transporte dos agregados e material betuminoso, exclusive transporte da massa asfáltica até a pista</v>
      </c>
      <c r="E83" s="83" t="str">
        <f t="shared" ca="1" si="121"/>
        <v>m³</v>
      </c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 cm="1">
        <f t="array" aca="1" ref="X83" ca="1">INDEX($BI$46:$CM$192,MATCH($B83,$BI$46:$BI$192,0),X$47)*X$39</f>
        <v>0</v>
      </c>
      <c r="Y83" s="85" cm="1">
        <f t="array" aca="1" ref="Y83" ca="1">INDEX($BI$46:$CM$192,MATCH($B83,$BI$46:$BI$192,0),Y$47)*Y$39</f>
        <v>0</v>
      </c>
      <c r="Z83" s="85" cm="1">
        <f t="array" aca="1" ref="Z83" ca="1">INDEX($BI$46:$CM$192,MATCH($B83,$BI$46:$BI$192,0),Z$47)*Z$39</f>
        <v>0</v>
      </c>
      <c r="AA83" s="85"/>
      <c r="AB83" s="85" cm="1">
        <f t="array" aca="1" ref="AB83" ca="1">INDEX($BI$46:$CM$192,MATCH($B83,$BI$46:$BI$192,0),AB$47)*AB$39</f>
        <v>0</v>
      </c>
      <c r="AC83" s="85"/>
      <c r="AD83" s="85" cm="1">
        <f t="array" aca="1" ref="AD83" ca="1">INDEX($BI$46:$CM$192,MATCH($B83,$BI$46:$BI$192,0),AD$47)*AD$39</f>
        <v>0</v>
      </c>
      <c r="AE83" s="85" cm="1">
        <f t="array" aca="1" ref="AE83" ca="1">INDEX($BI$46:$CM$192,MATCH($B83,$BI$46:$BI$192,0),AE$47)*AE$39</f>
        <v>0</v>
      </c>
      <c r="AF83" s="85" cm="1">
        <f t="array" aca="1" ref="AF83" ca="1">INDEX($BI$46:$CM$192,MATCH($B83,$BI$46:$BI$192,0),AF$47)*AF$39</f>
        <v>0</v>
      </c>
      <c r="AG83" s="85" cm="1">
        <f t="array" aca="1" ref="AG83" ca="1">INDEX($BI$46:$CM$192,MATCH($B83,$BI$46:$BI$192,0),AG$47)*AG$39</f>
        <v>0</v>
      </c>
      <c r="AH83" s="85" cm="1">
        <f t="array" aca="1" ref="AH83" ca="1">INDEX($BI$46:$CM$192,MATCH($B83,$BI$46:$BI$192,0),AH$47)*AH$39</f>
        <v>0</v>
      </c>
      <c r="AI83" s="85" cm="1">
        <f t="array" aca="1" ref="AI83" ca="1">INDEX($BI$46:$CM$192,MATCH($B83,$BI$46:$BI$192,0),AI$47)*AI$39</f>
        <v>0</v>
      </c>
      <c r="AJ83" s="85" cm="1">
        <f t="array" aca="1" ref="AJ83" ca="1">INDEX($BI$46:$CM$192,MATCH($B83,$BI$46:$BI$192,0),AJ$47)*AJ$39</f>
        <v>0</v>
      </c>
      <c r="AK83" s="85" cm="1">
        <f t="array" aca="1" ref="AK83" ca="1">INDEX($BI$46:$CM$192,MATCH($B83,$BI$46:$BI$192,0),AK$47)*AK$39</f>
        <v>0</v>
      </c>
      <c r="AL83" s="85" cm="1">
        <f t="array" aca="1" ref="AL83" ca="1">INDEX($BI$46:$CM$192,MATCH($B83,$BI$46:$BI$192,0),AL$47)*AL$39</f>
        <v>0</v>
      </c>
      <c r="AM83" s="85" cm="1">
        <f t="array" aca="1" ref="AM83" ca="1">INDEX($BI$46:$CM$192,MATCH($B83,$BI$46:$BI$192,0),AM$47)*AM$39</f>
        <v>0</v>
      </c>
      <c r="AN83" s="85" cm="1">
        <f t="array" aca="1" ref="AN83" ca="1">INDEX($BI$46:$CM$192,MATCH($B83,$BI$46:$BI$192,0),AN$47)*AN$39</f>
        <v>0</v>
      </c>
      <c r="AO83" s="85" cm="1">
        <f t="array" aca="1" ref="AO83" ca="1">INDEX($BI$46:$CM$192,MATCH($B83,$BI$46:$BI$192,0),AO$47)*AO$39</f>
        <v>0</v>
      </c>
      <c r="AP83" s="85" cm="1">
        <f t="array" aca="1" ref="AP83" ca="1">INDEX($BI$46:$CM$192,MATCH($B83,$BI$46:$BI$192,0),AP$47)*AP$39</f>
        <v>0</v>
      </c>
      <c r="AQ83" s="85" cm="1">
        <f t="array" aca="1" ref="AQ83" ca="1">INDEX($BI$46:$CM$192,MATCH($B83,$BI$46:$BI$192,0),AQ$47)*AQ$39</f>
        <v>0</v>
      </c>
      <c r="AR83" s="85" cm="1">
        <f t="array" aca="1" ref="AR83" ca="1">INDEX($BI$46:$CM$192,MATCH($B83,$BI$46:$BI$192,0),AR$47)*AR$39</f>
        <v>0</v>
      </c>
      <c r="AS83" s="85"/>
      <c r="AT83" s="85"/>
      <c r="AU83" s="85" cm="1">
        <f t="array" aca="1" ref="AU83" ca="1">INDEX($BI$46:$CM$192,MATCH($B83,$BI$46:$BI$192,0),AU$47)*AU$39</f>
        <v>0</v>
      </c>
      <c r="AV83" s="85" cm="1">
        <f t="array" aca="1" ref="AV83" ca="1">INDEX($BI$46:$CM$192,MATCH($B83,$BI$46:$BI$192,0),AV$47)*AV$39</f>
        <v>0</v>
      </c>
      <c r="AW83" s="85" cm="1">
        <f t="array" aca="1" ref="AW83" ca="1">INDEX($BI$46:$CM$192,MATCH($B83,$BI$46:$BI$192,0),AW$47)*AW$39</f>
        <v>0</v>
      </c>
      <c r="AX83" s="85" cm="1">
        <f t="array" aca="1" ref="AX83" ca="1">INDEX($BI$46:$CM$192,MATCH($B83,$BI$46:$BI$192,0),AX$47)*AX$39</f>
        <v>0</v>
      </c>
      <c r="AY83" s="85" cm="1">
        <f t="array" aca="1" ref="AY83" ca="1">INDEX($BI$46:$CM$192,MATCH($B83,$BI$46:$BI$192,0),AY$47)*AY$39</f>
        <v>0</v>
      </c>
      <c r="AZ83" s="85" cm="1">
        <f t="array" aca="1" ref="AZ83" ca="1">INDEX($BI$46:$CM$192,MATCH($B83,$BI$46:$BI$192,0),AZ$47)*AZ$39</f>
        <v>0</v>
      </c>
      <c r="BA83" s="85" cm="1">
        <f t="array" aca="1" ref="BA83" ca="1">INDEX($BI$46:$CM$192,MATCH($B83,$BI$46:$BI$192,0),BA$47)*BA$39</f>
        <v>0</v>
      </c>
      <c r="BB83" s="85" cm="1">
        <f t="array" aca="1" ref="BB83" ca="1">INDEX($BI$46:$CM$192,MATCH($B83,$BI$46:$BI$192,0),BB$47)*BB$39</f>
        <v>0</v>
      </c>
      <c r="BC83" s="85"/>
      <c r="BD83" s="85"/>
      <c r="BE83" s="85"/>
      <c r="BF83" s="95"/>
      <c r="BG83" s="125">
        <f ca="1">IF(C83="","",INDEX([10]TPU!$G:$G,MATCH($C83,[10]TPU!$A:$A,0)))</f>
        <v>2126.9499999999998</v>
      </c>
      <c r="BH83" s="7"/>
      <c r="BI83" s="83" t="s">
        <v>83</v>
      </c>
      <c r="BJ83" s="83" t="str">
        <f t="shared" ca="1" si="103"/>
        <v>ED-7623</v>
      </c>
      <c r="BK83" s="84" t="str">
        <f t="shared" ca="1" si="104"/>
        <v>Execução e aplicação de concreto betuminoso usinado a quente (cbuq), massa comercial, incluindo fornecimento e transporte dos agregados e material betuminoso, exclusive transporte da massa asfáltica até a pista</v>
      </c>
      <c r="BL83" s="83" t="str">
        <f t="shared" ca="1" si="105"/>
        <v>m³</v>
      </c>
      <c r="BM83" s="96" cm="1">
        <f t="array" aca="1" ref="BM83" ca="1">INDEX(INDIRECT("memória_cálculo"),MATCH($BI83,INDIRECT("indice_cáculo"),0),BM$45)</f>
        <v>118.845</v>
      </c>
      <c r="BN83" s="96" cm="1">
        <f t="array" aca="1" ref="BN83" ca="1">INDEX(INDIRECT("memória_cálculo"),MATCH($BI83,INDIRECT("indice_cáculo"),0),BN$45)</f>
        <v>115.065</v>
      </c>
      <c r="BO83" s="96" cm="1">
        <f t="array" aca="1" ref="BO83" ca="1">INDEX(INDIRECT("memória_cálculo"),MATCH($BI83,INDIRECT("indice_cáculo"),0),BO$45)</f>
        <v>0</v>
      </c>
      <c r="BP83" s="96" cm="1">
        <f t="array" aca="1" ref="BP83" ca="1">INDEX(INDIRECT("memória_cálculo"),MATCH($BI83,INDIRECT("indice_cáculo"),0),BP$45)</f>
        <v>0</v>
      </c>
      <c r="BQ83" s="96" cm="1">
        <f t="array" aca="1" ref="BQ83" ca="1">INDEX(INDIRECT("memória_cálculo"),MATCH($BI83,INDIRECT("indice_cáculo"),0),BQ$45)</f>
        <v>0</v>
      </c>
      <c r="BR83" s="96" cm="1">
        <f t="array" aca="1" ref="BR83" ca="1">INDEX(INDIRECT("memória_cálculo"),MATCH($BI83,INDIRECT("indice_cáculo"),0),BR$45)</f>
        <v>105.64</v>
      </c>
      <c r="BS83" s="96" cm="1">
        <f t="array" aca="1" ref="BS83" ca="1">INDEX(INDIRECT("memória_cálculo"),MATCH($BI83,INDIRECT("indice_cáculo"),0),BS$45)</f>
        <v>102.28</v>
      </c>
      <c r="BT83" s="96" cm="1">
        <f t="array" aca="1" ref="BT83" ca="1">INDEX(INDIRECT("memória_cálculo"),MATCH($BI83,INDIRECT("indice_cáculo"),0),BT$45)</f>
        <v>0</v>
      </c>
      <c r="BU83" s="96" cm="1">
        <f t="array" aca="1" ref="BU83" ca="1">INDEX(INDIRECT("memória_cálculo"),MATCH($BI83,INDIRECT("indice_cáculo"),0),BU$45)</f>
        <v>0</v>
      </c>
      <c r="BV83" s="96" cm="1">
        <f t="array" aca="1" ref="BV83" ca="1">INDEX(INDIRECT("memória_cálculo"),MATCH($BI83,INDIRECT("indice_cáculo"),0),BV$45)</f>
        <v>0</v>
      </c>
      <c r="BW83" s="96" cm="1">
        <f t="array" aca="1" ref="BW83" ca="1">INDEX(INDIRECT("memória_cálculo"),MATCH($BI83,INDIRECT("indice_cáculo"),0),BW$45)</f>
        <v>118.845</v>
      </c>
      <c r="BX83" s="96" cm="1">
        <f t="array" aca="1" ref="BX83" ca="1">INDEX(INDIRECT("memória_cálculo"),MATCH($BI83,INDIRECT("indice_cáculo"),0),BX$45)</f>
        <v>115.065</v>
      </c>
      <c r="BY83" s="96" cm="1">
        <f t="array" aca="1" ref="BY83" ca="1">INDEX(INDIRECT("memória_cálculo"),MATCH($BI83,INDIRECT("indice_cáculo"),0),BY$45)</f>
        <v>0</v>
      </c>
      <c r="BZ83" s="96" cm="1">
        <f t="array" aca="1" ref="BZ83" ca="1">INDEX(INDIRECT("memória_cálculo"),MATCH($BI83,INDIRECT("indice_cáculo"),0),BZ$45)</f>
        <v>0</v>
      </c>
      <c r="CA83" s="96" cm="1">
        <f t="array" aca="1" ref="CA83" ca="1">INDEX(INDIRECT("memória_cálculo"),MATCH($BI83,INDIRECT("indice_cáculo"),0),CA$45)</f>
        <v>0</v>
      </c>
      <c r="CB83" s="96" cm="1">
        <f t="array" aca="1" ref="CB83" ca="1">INDEX(INDIRECT("memória_cálculo"),MATCH($BI83,INDIRECT("indice_cáculo"),0),CB$45)</f>
        <v>118.845</v>
      </c>
      <c r="CC83" s="96" cm="1">
        <f t="array" aca="1" ref="CC83" ca="1">INDEX(INDIRECT("memória_cálculo"),MATCH($BI83,INDIRECT("indice_cáculo"),0),CC$45)</f>
        <v>115.065</v>
      </c>
      <c r="CD83" s="96" cm="1">
        <f t="array" aca="1" ref="CD83" ca="1">INDEX(INDIRECT("memória_cálculo"),MATCH($BI83,INDIRECT("indice_cáculo"),0),CD$45)</f>
        <v>0</v>
      </c>
      <c r="CE83" s="96" cm="1">
        <f t="array" aca="1" ref="CE83" ca="1">INDEX(INDIRECT("memória_cálculo"),MATCH($BI83,INDIRECT("indice_cáculo"),0),CE$45)</f>
        <v>0</v>
      </c>
      <c r="CF83" s="96" cm="1">
        <f t="array" aca="1" ref="CF83" ca="1">INDEX(INDIRECT("memória_cálculo"),MATCH($BI83,INDIRECT("indice_cáculo"),0),CF$45)</f>
        <v>0</v>
      </c>
      <c r="CG83" s="96" cm="1">
        <f t="array" aca="1" ref="CG83" ca="1">INDEX(INDIRECT("memória_cálculo"),MATCH($BI83,INDIRECT("indice_cáculo"),0),CG$45)</f>
        <v>118.845</v>
      </c>
      <c r="CH83" s="96" cm="1">
        <f t="array" aca="1" ref="CH83" ca="1">INDEX(INDIRECT("memória_cálculo"),MATCH($BI83,INDIRECT("indice_cáculo"),0),CH$45)</f>
        <v>115.065</v>
      </c>
      <c r="CI83" s="96" cm="1">
        <f t="array" aca="1" ref="CI83" ca="1">INDEX(INDIRECT("memória_cálculo"),MATCH($BI83,INDIRECT("indice_cáculo"),0),CI$45)</f>
        <v>0</v>
      </c>
      <c r="CJ83" s="96" cm="1">
        <f t="array" aca="1" ref="CJ83" ca="1">INDEX(INDIRECT("memória_cálculo"),MATCH($BI83,INDIRECT("indice_cáculo"),0),CJ$45)</f>
        <v>0</v>
      </c>
      <c r="CK83" s="96" cm="1">
        <f t="array" aca="1" ref="CK83" ca="1">INDEX(INDIRECT("memória_cálculo"),MATCH($BI83,INDIRECT("indice_cáculo"),0),CK$45)</f>
        <v>0</v>
      </c>
      <c r="CL83" s="96" cm="1">
        <f t="array" aca="1" ref="CL83" ca="1">INDEX(INDIRECT("memória_cálculo"),MATCH($BI83,INDIRECT("indice_cáculo"),0),CL$45)</f>
        <v>0</v>
      </c>
      <c r="CM83" s="96"/>
      <c r="CN83" s="7"/>
      <c r="CO83" s="7"/>
      <c r="CP83" s="90">
        <v>2</v>
      </c>
      <c r="CQ83" s="90"/>
      <c r="CR83" s="93" t="s">
        <v>38</v>
      </c>
      <c r="CS83" s="130"/>
      <c r="CT83" s="131"/>
      <c r="CU83" s="92"/>
      <c r="CV83" s="92"/>
      <c r="CW83" s="92"/>
      <c r="CX83" s="92"/>
      <c r="CY83" s="131"/>
      <c r="CZ83" s="92"/>
      <c r="DA83" s="92"/>
      <c r="DB83" s="92"/>
      <c r="DC83" s="92"/>
      <c r="DD83" s="131"/>
      <c r="DE83" s="92"/>
      <c r="DF83" s="92"/>
      <c r="DG83" s="92"/>
      <c r="DH83" s="92"/>
      <c r="DI83" s="92"/>
      <c r="DJ83" s="92"/>
      <c r="DK83" s="92"/>
      <c r="DL83" s="92"/>
      <c r="DM83" s="92"/>
      <c r="DN83" s="131"/>
      <c r="DO83" s="92"/>
      <c r="DP83" s="92"/>
      <c r="DQ83" s="92"/>
      <c r="DR83" s="92"/>
      <c r="DS83" s="92"/>
      <c r="DT83" s="92"/>
    </row>
    <row r="84" spans="1:126" ht="20.100000000000001" customHeight="1" x14ac:dyDescent="0.2">
      <c r="A84" s="7"/>
      <c r="B84" s="83" t="s">
        <v>76</v>
      </c>
      <c r="C84" s="83" t="str">
        <f t="shared" ca="1" si="119"/>
        <v>RO-00388</v>
      </c>
      <c r="D84" s="84" t="str">
        <f t="shared" ca="1" si="120"/>
        <v>imprimação com emulsão asfáltica (execução, exclui fornecimento e transporte do material betuminoso até a obra)</v>
      </c>
      <c r="E84" s="83" t="str">
        <f t="shared" ca="1" si="121"/>
        <v>m2</v>
      </c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 cm="1">
        <f t="array" aca="1" ref="X84" ca="1">INDEX($BI$46:$CM$192,MATCH($B84,$BI$46:$BI$192,0),X$47)*X$39</f>
        <v>10619</v>
      </c>
      <c r="Y84" s="85" cm="1">
        <f t="array" aca="1" ref="Y84" ca="1">INDEX($BI$46:$CM$192,MATCH($B84,$BI$46:$BI$192,0),Y$47)*Y$39</f>
        <v>10619</v>
      </c>
      <c r="Z84" s="85" cm="1">
        <f t="array" aca="1" ref="Z84" ca="1">INDEX($BI$46:$CM$192,MATCH($B84,$BI$46:$BI$192,0),Z$47)*Z$39</f>
        <v>0</v>
      </c>
      <c r="AA84" s="85"/>
      <c r="AB84" s="85" cm="1">
        <f t="array" aca="1" ref="AB84" ca="1">INDEX($BI$46:$CM$192,MATCH($B84,$BI$46:$BI$192,0),AB$47)*AB$39</f>
        <v>15326</v>
      </c>
      <c r="AC84" s="85"/>
      <c r="AD84" s="85" cm="1">
        <f t="array" aca="1" ref="AD84" ca="1">INDEX($BI$46:$CM$192,MATCH($B84,$BI$46:$BI$192,0),AD$47)*AD$39</f>
        <v>15326</v>
      </c>
      <c r="AE84" s="85" cm="1">
        <f t="array" aca="1" ref="AE84" ca="1">INDEX($BI$46:$CM$192,MATCH($B84,$BI$46:$BI$192,0),AE$47)*AE$39</f>
        <v>15326</v>
      </c>
      <c r="AF84" s="85" cm="1">
        <f t="array" aca="1" ref="AF84" ca="1">INDEX($BI$46:$CM$192,MATCH($B84,$BI$46:$BI$192,0),AF$47)*AF$39</f>
        <v>15326</v>
      </c>
      <c r="AG84" s="85" cm="1">
        <f t="array" aca="1" ref="AG84" ca="1">INDEX($BI$46:$CM$192,MATCH($B84,$BI$46:$BI$192,0),AG$47)*AG$39</f>
        <v>15326</v>
      </c>
      <c r="AH84" s="85" cm="1">
        <f t="array" aca="1" ref="AH84" ca="1">INDEX($BI$46:$CM$192,MATCH($B84,$BI$46:$BI$192,0),AH$47)*AH$39</f>
        <v>15326</v>
      </c>
      <c r="AI84" s="85" cm="1">
        <f t="array" aca="1" ref="AI84" ca="1">INDEX($BI$46:$CM$192,MATCH($B84,$BI$46:$BI$192,0),AI$47)*AI$39</f>
        <v>15326</v>
      </c>
      <c r="AJ84" s="85" cm="1">
        <f t="array" aca="1" ref="AJ84" ca="1">INDEX($BI$46:$CM$192,MATCH($B84,$BI$46:$BI$192,0),AJ$47)*AJ$39</f>
        <v>15326</v>
      </c>
      <c r="AK84" s="85" cm="1">
        <f t="array" aca="1" ref="AK84" ca="1">INDEX($BI$46:$CM$192,MATCH($B84,$BI$46:$BI$192,0),AK$47)*AK$39</f>
        <v>15326</v>
      </c>
      <c r="AL84" s="85" cm="1">
        <f t="array" aca="1" ref="AL84" ca="1">INDEX($BI$46:$CM$192,MATCH($B84,$BI$46:$BI$192,0),AL$47)*AL$39</f>
        <v>15326</v>
      </c>
      <c r="AM84" s="85" cm="1">
        <f t="array" aca="1" ref="AM84" ca="1">INDEX($BI$46:$CM$192,MATCH($B84,$BI$46:$BI$192,0),AM$47)*AM$39</f>
        <v>15326</v>
      </c>
      <c r="AN84" s="85" cm="1">
        <f t="array" aca="1" ref="AN84" ca="1">INDEX($BI$46:$CM$192,MATCH($B84,$BI$46:$BI$192,0),AN$47)*AN$39</f>
        <v>15326</v>
      </c>
      <c r="AO84" s="85" cm="1">
        <f t="array" aca="1" ref="AO84" ca="1">INDEX($BI$46:$CM$192,MATCH($B84,$BI$46:$BI$192,0),AO$47)*AO$39</f>
        <v>15326</v>
      </c>
      <c r="AP84" s="85" cm="1">
        <f t="array" aca="1" ref="AP84" ca="1">INDEX($BI$46:$CM$192,MATCH($B84,$BI$46:$BI$192,0),AP$47)*AP$39</f>
        <v>15326</v>
      </c>
      <c r="AQ84" s="85" cm="1">
        <f t="array" aca="1" ref="AQ84" ca="1">INDEX($BI$46:$CM$192,MATCH($B84,$BI$46:$BI$192,0),AQ$47)*AQ$39</f>
        <v>15326</v>
      </c>
      <c r="AR84" s="85" cm="1">
        <f t="array" aca="1" ref="AR84" ca="1">INDEX($BI$46:$CM$192,MATCH($B84,$BI$46:$BI$192,0),AR$47)*AR$39</f>
        <v>10619</v>
      </c>
      <c r="AS84" s="85"/>
      <c r="AT84" s="85"/>
      <c r="AU84" s="85" cm="1">
        <f t="array" aca="1" ref="AU84" ca="1">INDEX($BI$46:$CM$192,MATCH($B84,$BI$46:$BI$192,0),AU$47)*AU$39</f>
        <v>15326</v>
      </c>
      <c r="AV84" s="85" cm="1">
        <f t="array" aca="1" ref="AV84" ca="1">INDEX($BI$46:$CM$192,MATCH($B84,$BI$46:$BI$192,0),AV$47)*AV$39</f>
        <v>10619</v>
      </c>
      <c r="AW84" s="85" cm="1">
        <f t="array" aca="1" ref="AW84" ca="1">INDEX($BI$46:$CM$192,MATCH($B84,$BI$46:$BI$192,0),AW$47)*AW$39</f>
        <v>10619</v>
      </c>
      <c r="AX84" s="85" cm="1">
        <f t="array" aca="1" ref="AX84" ca="1">INDEX($BI$46:$CM$192,MATCH($B84,$BI$46:$BI$192,0),AX$47)*AX$39</f>
        <v>10619</v>
      </c>
      <c r="AY84" s="85" cm="1">
        <f t="array" aca="1" ref="AY84" ca="1">INDEX($BI$46:$CM$192,MATCH($B84,$BI$46:$BI$192,0),AY$47)*AY$39</f>
        <v>10619</v>
      </c>
      <c r="AZ84" s="85" cm="1">
        <f t="array" aca="1" ref="AZ84" ca="1">INDEX($BI$46:$CM$192,MATCH($B84,$BI$46:$BI$192,0),AZ$47)*AZ$39</f>
        <v>10619</v>
      </c>
      <c r="BA84" s="85" cm="1">
        <f t="array" aca="1" ref="BA84" ca="1">INDEX($BI$46:$CM$192,MATCH($B84,$BI$46:$BI$192,0),BA$47)*BA$39</f>
        <v>10619</v>
      </c>
      <c r="BB84" s="85" cm="1">
        <f t="array" aca="1" ref="BB84" ca="1">INDEX($BI$46:$CM$192,MATCH($B84,$BI$46:$BI$192,0),BB$47)*BB$39</f>
        <v>15326</v>
      </c>
      <c r="BC84" s="85"/>
      <c r="BD84" s="85"/>
      <c r="BE84" s="85"/>
      <c r="BF84" s="95"/>
      <c r="BG84" s="125">
        <f ca="1">IF(C84="","",INDEX([10]TPU!$G:$G,MATCH($C84,[10]TPU!$A:$A,0)))</f>
        <v>5.58</v>
      </c>
      <c r="BH84" s="7"/>
      <c r="BI84" s="83" t="s">
        <v>85</v>
      </c>
      <c r="BJ84" s="83" t="str">
        <f t="shared" ca="1" si="103"/>
        <v>RO-00388</v>
      </c>
      <c r="BK84" s="84" t="str">
        <f t="shared" ca="1" si="104"/>
        <v>imprimação com emulsão asfáltica (execução, exclui fornecimento e transporte do material betuminoso até a obra)</v>
      </c>
      <c r="BL84" s="83" t="str">
        <f t="shared" ca="1" si="105"/>
        <v>m2</v>
      </c>
      <c r="BM84" s="96" cm="1">
        <f t="array" aca="1" ref="BM84" ca="1">INDEX(INDIRECT("memória_cálculo"),MATCH($BI84,INDIRECT("indice_cáculo"),0),BM$45)</f>
        <v>2641</v>
      </c>
      <c r="BN84" s="96" cm="1">
        <f t="array" aca="1" ref="BN84" ca="1">INDEX(INDIRECT("memória_cálculo"),MATCH($BI84,INDIRECT("indice_cáculo"),0),BN$45)</f>
        <v>2557</v>
      </c>
      <c r="BO84" s="96" cm="1">
        <f t="array" aca="1" ref="BO84" ca="1">INDEX(INDIRECT("memória_cálculo"),MATCH($BI84,INDIRECT("indice_cáculo"),0),BO$45)</f>
        <v>0</v>
      </c>
      <c r="BP84" s="96" cm="1">
        <f t="array" aca="1" ref="BP84" ca="1">INDEX(INDIRECT("memória_cálculo"),MATCH($BI84,INDIRECT("indice_cáculo"),0),BP$45)</f>
        <v>0</v>
      </c>
      <c r="BQ84" s="96" cm="1">
        <f t="array" aca="1" ref="BQ84" ca="1">INDEX(INDIRECT("memória_cálculo"),MATCH($BI84,INDIRECT("indice_cáculo"),0),BQ$45)</f>
        <v>0</v>
      </c>
      <c r="BR84" s="96" cm="1">
        <f t="array" aca="1" ref="BR84" ca="1">INDEX(INDIRECT("memória_cálculo"),MATCH($BI84,INDIRECT("indice_cáculo"),0),BR$45)</f>
        <v>2641</v>
      </c>
      <c r="BS84" s="96" cm="1">
        <f t="array" aca="1" ref="BS84" ca="1">INDEX(INDIRECT("memória_cálculo"),MATCH($BI84,INDIRECT("indice_cáculo"),0),BS$45)</f>
        <v>2557</v>
      </c>
      <c r="BT84" s="96" cm="1">
        <f t="array" aca="1" ref="BT84" ca="1">INDEX(INDIRECT("memória_cálculo"),MATCH($BI84,INDIRECT("indice_cáculo"),0),BT$45)</f>
        <v>0</v>
      </c>
      <c r="BU84" s="96" cm="1">
        <f t="array" aca="1" ref="BU84" ca="1">INDEX(INDIRECT("memória_cálculo"),MATCH($BI84,INDIRECT("indice_cáculo"),0),BU$45)</f>
        <v>0</v>
      </c>
      <c r="BV84" s="96" cm="1">
        <f t="array" aca="1" ref="BV84" ca="1">INDEX(INDIRECT("memória_cálculo"),MATCH($BI84,INDIRECT("indice_cáculo"),0),BV$45)</f>
        <v>0</v>
      </c>
      <c r="BW84" s="96" cm="1">
        <f t="array" aca="1" ref="BW84" ca="1">INDEX(INDIRECT("memória_cálculo"),MATCH($BI84,INDIRECT("indice_cáculo"),0),BW$45)</f>
        <v>2641</v>
      </c>
      <c r="BX84" s="96" cm="1">
        <f t="array" aca="1" ref="BX84" ca="1">INDEX(INDIRECT("memória_cálculo"),MATCH($BI84,INDIRECT("indice_cáculo"),0),BX$45)</f>
        <v>2557</v>
      </c>
      <c r="BY84" s="96" cm="1">
        <f t="array" aca="1" ref="BY84" ca="1">INDEX(INDIRECT("memória_cálculo"),MATCH($BI84,INDIRECT("indice_cáculo"),0),BY$45)</f>
        <v>0</v>
      </c>
      <c r="BZ84" s="96" cm="1">
        <f t="array" aca="1" ref="BZ84" ca="1">INDEX(INDIRECT("memória_cálculo"),MATCH($BI84,INDIRECT("indice_cáculo"),0),BZ$45)</f>
        <v>0</v>
      </c>
      <c r="CA84" s="96" cm="1">
        <f t="array" aca="1" ref="CA84" ca="1">INDEX(INDIRECT("memória_cálculo"),MATCH($BI84,INDIRECT("indice_cáculo"),0),CA$45)</f>
        <v>0</v>
      </c>
      <c r="CB84" s="96" cm="1">
        <f t="array" aca="1" ref="CB84" ca="1">INDEX(INDIRECT("memória_cálculo"),MATCH($BI84,INDIRECT("indice_cáculo"),0),CB$45)</f>
        <v>2641</v>
      </c>
      <c r="CC84" s="96" cm="1">
        <f t="array" aca="1" ref="CC84" ca="1">INDEX(INDIRECT("memória_cálculo"),MATCH($BI84,INDIRECT("indice_cáculo"),0),CC$45)</f>
        <v>2557</v>
      </c>
      <c r="CD84" s="96" cm="1">
        <f t="array" aca="1" ref="CD84" ca="1">INDEX(INDIRECT("memória_cálculo"),MATCH($BI84,INDIRECT("indice_cáculo"),0),CD$45)</f>
        <v>0</v>
      </c>
      <c r="CE84" s="96" cm="1">
        <f t="array" aca="1" ref="CE84" ca="1">INDEX(INDIRECT("memória_cálculo"),MATCH($BI84,INDIRECT("indice_cáculo"),0),CE$45)</f>
        <v>0</v>
      </c>
      <c r="CF84" s="96" cm="1">
        <f t="array" aca="1" ref="CF84" ca="1">INDEX(INDIRECT("memória_cálculo"),MATCH($BI84,INDIRECT("indice_cáculo"),0),CF$45)</f>
        <v>0</v>
      </c>
      <c r="CG84" s="96" cm="1">
        <f t="array" aca="1" ref="CG84" ca="1">INDEX(INDIRECT("memória_cálculo"),MATCH($BI84,INDIRECT("indice_cáculo"),0),CG$45)</f>
        <v>2641</v>
      </c>
      <c r="CH84" s="96" cm="1">
        <f t="array" aca="1" ref="CH84" ca="1">INDEX(INDIRECT("memória_cálculo"),MATCH($BI84,INDIRECT("indice_cáculo"),0),CH$45)</f>
        <v>2557</v>
      </c>
      <c r="CI84" s="96" cm="1">
        <f t="array" aca="1" ref="CI84" ca="1">INDEX(INDIRECT("memória_cálculo"),MATCH($BI84,INDIRECT("indice_cáculo"),0),CI$45)</f>
        <v>0</v>
      </c>
      <c r="CJ84" s="96" cm="1">
        <f t="array" aca="1" ref="CJ84" ca="1">INDEX(INDIRECT("memória_cálculo"),MATCH($BI84,INDIRECT("indice_cáculo"),0),CJ$45)</f>
        <v>0</v>
      </c>
      <c r="CK84" s="96" cm="1">
        <f t="array" aca="1" ref="CK84" ca="1">INDEX(INDIRECT("memória_cálculo"),MATCH($BI84,INDIRECT("indice_cáculo"),0),CK$45)</f>
        <v>0</v>
      </c>
      <c r="CL84" s="96" cm="1">
        <f t="array" aca="1" ref="CL84" ca="1">INDEX(INDIRECT("memória_cálculo"),MATCH($BI84,INDIRECT("indice_cáculo"),0),CL$45)</f>
        <v>0</v>
      </c>
      <c r="CM84" s="96"/>
      <c r="CN84" s="7"/>
      <c r="CO84" s="7"/>
      <c r="CP84" s="97"/>
      <c r="CQ84" s="7"/>
      <c r="CR84" s="11" t="s">
        <v>84</v>
      </c>
      <c r="CS84" s="109" t="s">
        <v>55</v>
      </c>
      <c r="CT84" s="132">
        <v>114262.7</v>
      </c>
      <c r="CU84" s="111">
        <v>80967.41</v>
      </c>
      <c r="CV84" s="111">
        <v>4192.28</v>
      </c>
      <c r="CW84" s="111">
        <v>7006.7</v>
      </c>
      <c r="CX84" s="111">
        <v>10807.99</v>
      </c>
      <c r="CY84" s="132">
        <v>114262.7</v>
      </c>
      <c r="CZ84" s="111">
        <v>80967.41</v>
      </c>
      <c r="DA84" s="111">
        <v>4192.28</v>
      </c>
      <c r="DB84" s="111">
        <v>7006.7</v>
      </c>
      <c r="DC84" s="111">
        <v>10807.99</v>
      </c>
      <c r="DD84" s="132">
        <v>114262.7</v>
      </c>
      <c r="DE84" s="111">
        <v>80967.41</v>
      </c>
      <c r="DF84" s="111">
        <v>4192.28</v>
      </c>
      <c r="DG84" s="111">
        <v>7006.7</v>
      </c>
      <c r="DH84" s="111">
        <v>10807.99</v>
      </c>
      <c r="DI84" s="111">
        <v>114262.7</v>
      </c>
      <c r="DJ84" s="111">
        <v>80967.41</v>
      </c>
      <c r="DK84" s="111">
        <v>4192.28</v>
      </c>
      <c r="DL84" s="111">
        <v>7006.7</v>
      </c>
      <c r="DM84" s="111">
        <v>10807.99</v>
      </c>
      <c r="DN84" s="132">
        <v>114262.7</v>
      </c>
      <c r="DO84" s="111">
        <v>80967.41</v>
      </c>
      <c r="DP84" s="111">
        <v>4192.28</v>
      </c>
      <c r="DQ84" s="111">
        <v>7006.7</v>
      </c>
      <c r="DR84" s="111">
        <v>10807.99</v>
      </c>
      <c r="DS84" s="111"/>
      <c r="DT84" s="111"/>
      <c r="DU84" s="231"/>
    </row>
    <row r="85" spans="1:126" ht="20.100000000000001" customHeight="1" x14ac:dyDescent="0.2">
      <c r="A85" s="7"/>
      <c r="B85" s="83" t="s">
        <v>78</v>
      </c>
      <c r="C85" s="83" t="str">
        <f t="shared" ca="1" si="119"/>
        <v>RO-51229</v>
      </c>
      <c r="D85" s="84" t="str">
        <f t="shared" ca="1" si="120"/>
        <v>pintura de ligação (execução e fornecimento do material betuminoso, exclusive transporte do material betuminoso)</v>
      </c>
      <c r="E85" s="83" t="str">
        <f t="shared" ca="1" si="121"/>
        <v>m2</v>
      </c>
      <c r="F85" s="85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 cm="1">
        <f t="array" aca="1" ref="X85" ca="1">INDEX($BI$46:$CM$192,MATCH($B85,$BI$46:$BI$192,0),X$47)*X$39</f>
        <v>21238</v>
      </c>
      <c r="Y85" s="85" cm="1">
        <f t="array" aca="1" ref="Y85" ca="1">INDEX($BI$46:$CM$192,MATCH($B85,$BI$46:$BI$192,0),Y$47)*Y$39</f>
        <v>21238</v>
      </c>
      <c r="Z85" s="85" cm="1">
        <f t="array" aca="1" ref="Z85" ca="1">INDEX($BI$46:$CM$192,MATCH($B85,$BI$46:$BI$192,0),Z$47)*Z$39</f>
        <v>0</v>
      </c>
      <c r="AA85" s="85"/>
      <c r="AB85" s="85" cm="1">
        <f t="array" aca="1" ref="AB85" ca="1">INDEX($BI$46:$CM$192,MATCH($B85,$BI$46:$BI$192,0),AB$47)*AB$39</f>
        <v>45978</v>
      </c>
      <c r="AC85" s="85"/>
      <c r="AD85" s="85" cm="1">
        <f t="array" aca="1" ref="AD85" ca="1">INDEX($BI$46:$CM$192,MATCH($B85,$BI$46:$BI$192,0),AD$47)*AD$39</f>
        <v>45978</v>
      </c>
      <c r="AE85" s="85" cm="1">
        <f t="array" aca="1" ref="AE85" ca="1">INDEX($BI$46:$CM$192,MATCH($B85,$BI$46:$BI$192,0),AE$47)*AE$39</f>
        <v>45978</v>
      </c>
      <c r="AF85" s="85" cm="1">
        <f t="array" aca="1" ref="AF85" ca="1">INDEX($BI$46:$CM$192,MATCH($B85,$BI$46:$BI$192,0),AF$47)*AF$39</f>
        <v>45978</v>
      </c>
      <c r="AG85" s="85" cm="1">
        <f t="array" aca="1" ref="AG85" ca="1">INDEX($BI$46:$CM$192,MATCH($B85,$BI$46:$BI$192,0),AG$47)*AG$39</f>
        <v>45978</v>
      </c>
      <c r="AH85" s="85" cm="1">
        <f t="array" aca="1" ref="AH85" ca="1">INDEX($BI$46:$CM$192,MATCH($B85,$BI$46:$BI$192,0),AH$47)*AH$39</f>
        <v>45978</v>
      </c>
      <c r="AI85" s="85" cm="1">
        <f t="array" aca="1" ref="AI85" ca="1">INDEX($BI$46:$CM$192,MATCH($B85,$BI$46:$BI$192,0),AI$47)*AI$39</f>
        <v>45978</v>
      </c>
      <c r="AJ85" s="85" cm="1">
        <f t="array" aca="1" ref="AJ85" ca="1">INDEX($BI$46:$CM$192,MATCH($B85,$BI$46:$BI$192,0),AJ$47)*AJ$39</f>
        <v>45978</v>
      </c>
      <c r="AK85" s="85" cm="1">
        <f t="array" aca="1" ref="AK85" ca="1">INDEX($BI$46:$CM$192,MATCH($B85,$BI$46:$BI$192,0),AK$47)*AK$39</f>
        <v>45978</v>
      </c>
      <c r="AL85" s="85" cm="1">
        <f t="array" aca="1" ref="AL85" ca="1">INDEX($BI$46:$CM$192,MATCH($B85,$BI$46:$BI$192,0),AL$47)*AL$39</f>
        <v>45978</v>
      </c>
      <c r="AM85" s="85" cm="1">
        <f t="array" aca="1" ref="AM85" ca="1">INDEX($BI$46:$CM$192,MATCH($B85,$BI$46:$BI$192,0),AM$47)*AM$39</f>
        <v>45978</v>
      </c>
      <c r="AN85" s="85" cm="1">
        <f t="array" aca="1" ref="AN85" ca="1">INDEX($BI$46:$CM$192,MATCH($B85,$BI$46:$BI$192,0),AN$47)*AN$39</f>
        <v>45978</v>
      </c>
      <c r="AO85" s="85" cm="1">
        <f t="array" aca="1" ref="AO85" ca="1">INDEX($BI$46:$CM$192,MATCH($B85,$BI$46:$BI$192,0),AO$47)*AO$39</f>
        <v>45978</v>
      </c>
      <c r="AP85" s="85" cm="1">
        <f t="array" aca="1" ref="AP85" ca="1">INDEX($BI$46:$CM$192,MATCH($B85,$BI$46:$BI$192,0),AP$47)*AP$39</f>
        <v>45978</v>
      </c>
      <c r="AQ85" s="85" cm="1">
        <f t="array" aca="1" ref="AQ85" ca="1">INDEX($BI$46:$CM$192,MATCH($B85,$BI$46:$BI$192,0),AQ$47)*AQ$39</f>
        <v>45978</v>
      </c>
      <c r="AR85" s="85" cm="1">
        <f t="array" aca="1" ref="AR85" ca="1">INDEX($BI$46:$CM$192,MATCH($B85,$BI$46:$BI$192,0),AR$47)*AR$39</f>
        <v>31857</v>
      </c>
      <c r="AS85" s="85"/>
      <c r="AT85" s="85"/>
      <c r="AU85" s="85" cm="1">
        <f t="array" aca="1" ref="AU85" ca="1">INDEX($BI$46:$CM$192,MATCH($B85,$BI$46:$BI$192,0),AU$47)*AU$39</f>
        <v>45978</v>
      </c>
      <c r="AV85" s="85" cm="1">
        <f t="array" aca="1" ref="AV85" ca="1">INDEX($BI$46:$CM$192,MATCH($B85,$BI$46:$BI$192,0),AV$47)*AV$39</f>
        <v>21238</v>
      </c>
      <c r="AW85" s="85" cm="1">
        <f t="array" aca="1" ref="AW85" ca="1">INDEX($BI$46:$CM$192,MATCH($B85,$BI$46:$BI$192,0),AW$47)*AW$39</f>
        <v>21238</v>
      </c>
      <c r="AX85" s="85" cm="1">
        <f t="array" aca="1" ref="AX85" ca="1">INDEX($BI$46:$CM$192,MATCH($B85,$BI$46:$BI$192,0),AX$47)*AX$39</f>
        <v>21238</v>
      </c>
      <c r="AY85" s="85" cm="1">
        <f t="array" aca="1" ref="AY85" ca="1">INDEX($BI$46:$CM$192,MATCH($B85,$BI$46:$BI$192,0),AY$47)*AY$39</f>
        <v>21238</v>
      </c>
      <c r="AZ85" s="85" cm="1">
        <f t="array" aca="1" ref="AZ85" ca="1">INDEX($BI$46:$CM$192,MATCH($B85,$BI$46:$BI$192,0),AZ$47)*AZ$39</f>
        <v>21238</v>
      </c>
      <c r="BA85" s="85" cm="1">
        <f t="array" aca="1" ref="BA85" ca="1">INDEX($BI$46:$CM$192,MATCH($B85,$BI$46:$BI$192,0),BA$47)*BA$39</f>
        <v>21238</v>
      </c>
      <c r="BB85" s="85" cm="1">
        <f t="array" aca="1" ref="BB85" ca="1">INDEX($BI$46:$CM$192,MATCH($B85,$BI$46:$BI$192,0),BB$47)*BB$39</f>
        <v>30652</v>
      </c>
      <c r="BC85" s="85"/>
      <c r="BD85" s="85"/>
      <c r="BE85" s="85"/>
      <c r="BF85" s="95"/>
      <c r="BG85" s="125">
        <f ca="1">IF(C85="","",INDEX([10]TPU!$G:$G,MATCH($C85,[10]TPU!$A:$A,0)))</f>
        <v>2.61</v>
      </c>
      <c r="BH85" s="7"/>
      <c r="BI85" s="83" t="s">
        <v>87</v>
      </c>
      <c r="BJ85" s="83" t="str">
        <f t="shared" ca="1" si="103"/>
        <v>RO-51229</v>
      </c>
      <c r="BK85" s="84" t="str">
        <f t="shared" ca="1" si="104"/>
        <v>pintura de ligação (execução e fornecimento do material betuminoso, exclusive transporte do material betuminoso)</v>
      </c>
      <c r="BL85" s="83" t="str">
        <f t="shared" ca="1" si="105"/>
        <v>m2</v>
      </c>
      <c r="BM85" s="96" cm="1">
        <f t="array" aca="1" ref="BM85" ca="1">INDEX(INDIRECT("memória_cálculo"),MATCH($BI85,INDIRECT("indice_cáculo"),0),BM$45)</f>
        <v>2641</v>
      </c>
      <c r="BN85" s="96" cm="1">
        <f t="array" aca="1" ref="BN85" ca="1">INDEX(INDIRECT("memória_cálculo"),MATCH($BI85,INDIRECT("indice_cáculo"),0),BN$45)</f>
        <v>2557</v>
      </c>
      <c r="BO85" s="96" cm="1">
        <f t="array" aca="1" ref="BO85" ca="1">INDEX(INDIRECT("memória_cálculo"),MATCH($BI85,INDIRECT("indice_cáculo"),0),BO$45)</f>
        <v>0</v>
      </c>
      <c r="BP85" s="96" cm="1">
        <f t="array" aca="1" ref="BP85" ca="1">INDEX(INDIRECT("memória_cálculo"),MATCH($BI85,INDIRECT("indice_cáculo"),0),BP$45)</f>
        <v>0</v>
      </c>
      <c r="BQ85" s="96" cm="1">
        <f t="array" aca="1" ref="BQ85" ca="1">INDEX(INDIRECT("memória_cálculo"),MATCH($BI85,INDIRECT("indice_cáculo"),0),BQ$45)</f>
        <v>0</v>
      </c>
      <c r="BR85" s="96" cm="1">
        <f t="array" aca="1" ref="BR85" ca="1">INDEX(INDIRECT("memória_cálculo"),MATCH($BI85,INDIRECT("indice_cáculo"),0),BR$45)</f>
        <v>2641</v>
      </c>
      <c r="BS85" s="96" cm="1">
        <f t="array" aca="1" ref="BS85" ca="1">INDEX(INDIRECT("memória_cálculo"),MATCH($BI85,INDIRECT("indice_cáculo"),0),BS$45)</f>
        <v>2557</v>
      </c>
      <c r="BT85" s="96" cm="1">
        <f t="array" aca="1" ref="BT85" ca="1">INDEX(INDIRECT("memória_cálculo"),MATCH($BI85,INDIRECT("indice_cáculo"),0),BT$45)</f>
        <v>0</v>
      </c>
      <c r="BU85" s="96" cm="1">
        <f t="array" aca="1" ref="BU85" ca="1">INDEX(INDIRECT("memória_cálculo"),MATCH($BI85,INDIRECT("indice_cáculo"),0),BU$45)</f>
        <v>0</v>
      </c>
      <c r="BV85" s="96" cm="1">
        <f t="array" aca="1" ref="BV85" ca="1">INDEX(INDIRECT("memória_cálculo"),MATCH($BI85,INDIRECT("indice_cáculo"),0),BV$45)</f>
        <v>0</v>
      </c>
      <c r="BW85" s="96" cm="1">
        <f t="array" aca="1" ref="BW85" ca="1">INDEX(INDIRECT("memória_cálculo"),MATCH($BI85,INDIRECT("indice_cáculo"),0),BW$45)</f>
        <v>2641</v>
      </c>
      <c r="BX85" s="96" cm="1">
        <f t="array" aca="1" ref="BX85" ca="1">INDEX(INDIRECT("memória_cálculo"),MATCH($BI85,INDIRECT("indice_cáculo"),0),BX$45)</f>
        <v>2557</v>
      </c>
      <c r="BY85" s="96" cm="1">
        <f t="array" aca="1" ref="BY85" ca="1">INDEX(INDIRECT("memória_cálculo"),MATCH($BI85,INDIRECT("indice_cáculo"),0),BY$45)</f>
        <v>0</v>
      </c>
      <c r="BZ85" s="96" cm="1">
        <f t="array" aca="1" ref="BZ85" ca="1">INDEX(INDIRECT("memória_cálculo"),MATCH($BI85,INDIRECT("indice_cáculo"),0),BZ$45)</f>
        <v>0</v>
      </c>
      <c r="CA85" s="96" cm="1">
        <f t="array" aca="1" ref="CA85" ca="1">INDEX(INDIRECT("memória_cálculo"),MATCH($BI85,INDIRECT("indice_cáculo"),0),CA$45)</f>
        <v>0</v>
      </c>
      <c r="CB85" s="96" cm="1">
        <f t="array" aca="1" ref="CB85" ca="1">INDEX(INDIRECT("memória_cálculo"),MATCH($BI85,INDIRECT("indice_cáculo"),0),CB$45)</f>
        <v>2641</v>
      </c>
      <c r="CC85" s="96" cm="1">
        <f t="array" aca="1" ref="CC85" ca="1">INDEX(INDIRECT("memória_cálculo"),MATCH($BI85,INDIRECT("indice_cáculo"),0),CC$45)</f>
        <v>2557</v>
      </c>
      <c r="CD85" s="96" cm="1">
        <f t="array" aca="1" ref="CD85" ca="1">INDEX(INDIRECT("memória_cálculo"),MATCH($BI85,INDIRECT("indice_cáculo"),0),CD$45)</f>
        <v>0</v>
      </c>
      <c r="CE85" s="96" cm="1">
        <f t="array" aca="1" ref="CE85" ca="1">INDEX(INDIRECT("memória_cálculo"),MATCH($BI85,INDIRECT("indice_cáculo"),0),CE$45)</f>
        <v>0</v>
      </c>
      <c r="CF85" s="96" cm="1">
        <f t="array" aca="1" ref="CF85" ca="1">INDEX(INDIRECT("memória_cálculo"),MATCH($BI85,INDIRECT("indice_cáculo"),0),CF$45)</f>
        <v>0</v>
      </c>
      <c r="CG85" s="96" cm="1">
        <f t="array" aca="1" ref="CG85" ca="1">INDEX(INDIRECT("memória_cálculo"),MATCH($BI85,INDIRECT("indice_cáculo"),0),CG$45)</f>
        <v>2641</v>
      </c>
      <c r="CH85" s="96" cm="1">
        <f t="array" aca="1" ref="CH85" ca="1">INDEX(INDIRECT("memória_cálculo"),MATCH($BI85,INDIRECT("indice_cáculo"),0),CH$45)</f>
        <v>2557</v>
      </c>
      <c r="CI85" s="96" cm="1">
        <f t="array" aca="1" ref="CI85" ca="1">INDEX(INDIRECT("memória_cálculo"),MATCH($BI85,INDIRECT("indice_cáculo"),0),CI$45)</f>
        <v>0</v>
      </c>
      <c r="CJ85" s="96" cm="1">
        <f t="array" aca="1" ref="CJ85" ca="1">INDEX(INDIRECT("memória_cálculo"),MATCH($BI85,INDIRECT("indice_cáculo"),0),CJ$45)</f>
        <v>0</v>
      </c>
      <c r="CK85" s="96" cm="1">
        <f t="array" aca="1" ref="CK85" ca="1">INDEX(INDIRECT("memória_cálculo"),MATCH($BI85,INDIRECT("indice_cáculo"),0),CK$45)</f>
        <v>0</v>
      </c>
      <c r="CL85" s="96" cm="1">
        <f t="array" aca="1" ref="CL85" ca="1">INDEX(INDIRECT("memória_cálculo"),MATCH($BI85,INDIRECT("indice_cáculo"),0),CL$45)</f>
        <v>0</v>
      </c>
      <c r="CM85" s="96"/>
      <c r="CN85" s="7"/>
      <c r="CO85" s="7"/>
      <c r="CP85" s="97"/>
      <c r="CQ85" s="7"/>
      <c r="CR85" s="11" t="s">
        <v>86</v>
      </c>
      <c r="CS85" s="109" t="s">
        <v>55</v>
      </c>
      <c r="CT85" s="124">
        <f>51732.38/CT86</f>
        <v>41385.903999999995</v>
      </c>
      <c r="CU85" s="111">
        <f>24301.19/CU86</f>
        <v>19440.951999999997</v>
      </c>
      <c r="CV85" s="111">
        <f>529.24/CV86</f>
        <v>423.392</v>
      </c>
      <c r="CW85" s="111">
        <f>66144.84/CW86</f>
        <v>52915.871999999996</v>
      </c>
      <c r="CX85" s="111">
        <f>118269.27/CX86</f>
        <v>94615.415999999997</v>
      </c>
      <c r="CY85" s="124">
        <f>51732.38/CY86</f>
        <v>41385.903999999995</v>
      </c>
      <c r="CZ85" s="111">
        <f>24301.19/CZ86</f>
        <v>19440.951999999997</v>
      </c>
      <c r="DA85" s="111">
        <f>529.24/DA86</f>
        <v>423.392</v>
      </c>
      <c r="DB85" s="111">
        <f>66144.84/DB86</f>
        <v>52915.871999999996</v>
      </c>
      <c r="DC85" s="111">
        <f>118269.27/DC86</f>
        <v>94615.415999999997</v>
      </c>
      <c r="DD85" s="124">
        <f>51732.38/DD86</f>
        <v>41385.903999999995</v>
      </c>
      <c r="DE85" s="111">
        <f>24301.19/DE86</f>
        <v>19440.951999999997</v>
      </c>
      <c r="DF85" s="111">
        <f>529.24/DF86</f>
        <v>423.392</v>
      </c>
      <c r="DG85" s="111">
        <f>66144.84/DG86</f>
        <v>52915.871999999996</v>
      </c>
      <c r="DH85" s="111">
        <f>118269.27/DH86</f>
        <v>94615.415999999997</v>
      </c>
      <c r="DI85" s="111">
        <f>51732.38/DI86</f>
        <v>41385.903999999995</v>
      </c>
      <c r="DJ85" s="111">
        <f>24301.19/DJ86</f>
        <v>19440.951999999997</v>
      </c>
      <c r="DK85" s="111">
        <f>529.24/DK86</f>
        <v>423.392</v>
      </c>
      <c r="DL85" s="111">
        <f>66144.84/DL86</f>
        <v>52915.871999999996</v>
      </c>
      <c r="DM85" s="111">
        <f>118269.27/DM86</f>
        <v>94615.415999999997</v>
      </c>
      <c r="DN85" s="124">
        <f>51732.38/DN86</f>
        <v>41385.903999999995</v>
      </c>
      <c r="DO85" s="111">
        <f>24301.19/DO86</f>
        <v>19440.951999999997</v>
      </c>
      <c r="DP85" s="111">
        <f>529.24/DP86</f>
        <v>423.392</v>
      </c>
      <c r="DQ85" s="111">
        <f>66144.84/DQ86</f>
        <v>52915.871999999996</v>
      </c>
      <c r="DR85" s="111">
        <f>118269.27/DR86</f>
        <v>94615.415999999997</v>
      </c>
      <c r="DS85" s="111"/>
      <c r="DT85" s="111"/>
    </row>
    <row r="86" spans="1:126" ht="20.100000000000001" customHeight="1" x14ac:dyDescent="0.2">
      <c r="A86" s="7"/>
      <c r="B86" s="83" t="s">
        <v>79</v>
      </c>
      <c r="C86" s="83">
        <f t="shared" ca="1" si="119"/>
        <v>4011240</v>
      </c>
      <c r="D86" s="84" t="str">
        <f t="shared" ca="1" si="120"/>
        <v>Base estabilizada granulometricamente com mistura solo brita (70% - 30%) com 3% de cimento em usina com material de jazida e brita comercial</v>
      </c>
      <c r="E86" s="83" t="str">
        <f t="shared" ca="1" si="121"/>
        <v>m³</v>
      </c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 cm="1">
        <f t="array" aca="1" ref="X86" ca="1">INDEX($BI$46:$CM$192,MATCH($B86,$BI$46:$BI$192,0),X$47)*X$39</f>
        <v>1936.62</v>
      </c>
      <c r="Y86" s="85" cm="1">
        <f t="array" aca="1" ref="Y86" ca="1">INDEX($BI$46:$CM$192,MATCH($B86,$BI$46:$BI$192,0),Y$47)*Y$39</f>
        <v>1936.62</v>
      </c>
      <c r="Z86" s="85" cm="1">
        <f t="array" aca="1" ref="Z86" ca="1">INDEX($BI$46:$CM$192,MATCH($B86,$BI$46:$BI$192,0),Z$47)*Z$39</f>
        <v>0</v>
      </c>
      <c r="AA86" s="85"/>
      <c r="AB86" s="85" cm="1">
        <f t="array" aca="1" ref="AB86" ca="1">INDEX($BI$46:$CM$192,MATCH($B86,$BI$46:$BI$192,0),AB$47)*AB$39</f>
        <v>2783.88</v>
      </c>
      <c r="AC86" s="85"/>
      <c r="AD86" s="85" cm="1">
        <f t="array" aca="1" ref="AD86" ca="1">INDEX($BI$46:$CM$192,MATCH($B86,$BI$46:$BI$192,0),AD$47)*AD$39</f>
        <v>2783.88</v>
      </c>
      <c r="AE86" s="85" cm="1">
        <f t="array" aca="1" ref="AE86" ca="1">INDEX($BI$46:$CM$192,MATCH($B86,$BI$46:$BI$192,0),AE$47)*AE$39</f>
        <v>2783.88</v>
      </c>
      <c r="AF86" s="85" cm="1">
        <f t="array" aca="1" ref="AF86" ca="1">INDEX($BI$46:$CM$192,MATCH($B86,$BI$46:$BI$192,0),AF$47)*AF$39</f>
        <v>2783.88</v>
      </c>
      <c r="AG86" s="85" cm="1">
        <f t="array" aca="1" ref="AG86" ca="1">INDEX($BI$46:$CM$192,MATCH($B86,$BI$46:$BI$192,0),AG$47)*AG$39</f>
        <v>2783.88</v>
      </c>
      <c r="AH86" s="85" cm="1">
        <f t="array" aca="1" ref="AH86" ca="1">INDEX($BI$46:$CM$192,MATCH($B86,$BI$46:$BI$192,0),AH$47)*AH$39</f>
        <v>2783.88</v>
      </c>
      <c r="AI86" s="85" cm="1">
        <f t="array" aca="1" ref="AI86" ca="1">INDEX($BI$46:$CM$192,MATCH($B86,$BI$46:$BI$192,0),AI$47)*AI$39</f>
        <v>2783.88</v>
      </c>
      <c r="AJ86" s="85" cm="1">
        <f t="array" aca="1" ref="AJ86" ca="1">INDEX($BI$46:$CM$192,MATCH($B86,$BI$46:$BI$192,0),AJ$47)*AJ$39</f>
        <v>2783.88</v>
      </c>
      <c r="AK86" s="85" cm="1">
        <f t="array" aca="1" ref="AK86" ca="1">INDEX($BI$46:$CM$192,MATCH($B86,$BI$46:$BI$192,0),AK$47)*AK$39</f>
        <v>2783.88</v>
      </c>
      <c r="AL86" s="85" cm="1">
        <f t="array" aca="1" ref="AL86" ca="1">INDEX($BI$46:$CM$192,MATCH($B86,$BI$46:$BI$192,0),AL$47)*AL$39</f>
        <v>2783.88</v>
      </c>
      <c r="AM86" s="85" cm="1">
        <f t="array" aca="1" ref="AM86" ca="1">INDEX($BI$46:$CM$192,MATCH($B86,$BI$46:$BI$192,0),AM$47)*AM$39</f>
        <v>2783.88</v>
      </c>
      <c r="AN86" s="85" cm="1">
        <f t="array" aca="1" ref="AN86" ca="1">INDEX($BI$46:$CM$192,MATCH($B86,$BI$46:$BI$192,0),AN$47)*AN$39</f>
        <v>2783.88</v>
      </c>
      <c r="AO86" s="85" cm="1">
        <f t="array" aca="1" ref="AO86" ca="1">INDEX($BI$46:$CM$192,MATCH($B86,$BI$46:$BI$192,0),AO$47)*AO$39</f>
        <v>2783.88</v>
      </c>
      <c r="AP86" s="85" cm="1">
        <f t="array" aca="1" ref="AP86" ca="1">INDEX($BI$46:$CM$192,MATCH($B86,$BI$46:$BI$192,0),AP$47)*AP$39</f>
        <v>2783.88</v>
      </c>
      <c r="AQ86" s="85" cm="1">
        <f t="array" aca="1" ref="AQ86" ca="1">INDEX($BI$46:$CM$192,MATCH($B86,$BI$46:$BI$192,0),AQ$47)*AQ$39</f>
        <v>2783.88</v>
      </c>
      <c r="AR86" s="85" cm="1">
        <f t="array" aca="1" ref="AR86" ca="1">INDEX($BI$46:$CM$192,MATCH($B86,$BI$46:$BI$192,0),AR$47)*AR$39</f>
        <v>1936.62</v>
      </c>
      <c r="AS86" s="85"/>
      <c r="AT86" s="85"/>
      <c r="AU86" s="85" cm="1">
        <f t="array" aca="1" ref="AU86" ca="1">INDEX($BI$46:$CM$192,MATCH($B86,$BI$46:$BI$192,0),AU$47)*AU$39</f>
        <v>2783.88</v>
      </c>
      <c r="AV86" s="85" cm="1">
        <f t="array" aca="1" ref="AV86" ca="1">INDEX($BI$46:$CM$192,MATCH($B86,$BI$46:$BI$192,0),AV$47)*AV$39</f>
        <v>1936.62</v>
      </c>
      <c r="AW86" s="85" cm="1">
        <f t="array" aca="1" ref="AW86" ca="1">INDEX($BI$46:$CM$192,MATCH($B86,$BI$46:$BI$192,0),AW$47)*AW$39</f>
        <v>1936.62</v>
      </c>
      <c r="AX86" s="85" cm="1">
        <f t="array" aca="1" ref="AX86" ca="1">INDEX($BI$46:$CM$192,MATCH($B86,$BI$46:$BI$192,0),AX$47)*AX$39</f>
        <v>1936.62</v>
      </c>
      <c r="AY86" s="85" cm="1">
        <f t="array" aca="1" ref="AY86" ca="1">INDEX($BI$46:$CM$192,MATCH($B86,$BI$46:$BI$192,0),AY$47)*AY$39</f>
        <v>1936.62</v>
      </c>
      <c r="AZ86" s="85" cm="1">
        <f t="array" aca="1" ref="AZ86" ca="1">INDEX($BI$46:$CM$192,MATCH($B86,$BI$46:$BI$192,0),AZ$47)*AZ$39</f>
        <v>1936.62</v>
      </c>
      <c r="BA86" s="85" cm="1">
        <f t="array" aca="1" ref="BA86" ca="1">INDEX($BI$46:$CM$192,MATCH($B86,$BI$46:$BI$192,0),BA$47)*BA$39</f>
        <v>1936.62</v>
      </c>
      <c r="BB86" s="85" cm="1">
        <f t="array" aca="1" ref="BB86" ca="1">INDEX($BI$46:$CM$192,MATCH($B86,$BI$46:$BI$192,0),BB$47)*BB$39</f>
        <v>2783.88</v>
      </c>
      <c r="BC86" s="85"/>
      <c r="BD86" s="85"/>
      <c r="BE86" s="85"/>
      <c r="BF86" s="95"/>
      <c r="BG86" s="125">
        <f ca="1">IF(C86="","",INDEX([10]TPU!$G:$G,MATCH($C86,[10]TPU!$A:$A,0)))</f>
        <v>164.38</v>
      </c>
      <c r="BH86" s="7"/>
      <c r="BI86" s="83" t="s">
        <v>90</v>
      </c>
      <c r="BJ86" s="83">
        <f t="shared" ca="1" si="103"/>
        <v>4011240</v>
      </c>
      <c r="BK86" s="84" t="str">
        <f t="shared" ca="1" si="104"/>
        <v>Base estabilizada granulometricamente com mistura solo brita (70% - 30%) com 3% de cimento em usina com material de jazida e brita comercial</v>
      </c>
      <c r="BL86" s="83" t="str">
        <f t="shared" ca="1" si="105"/>
        <v>m³</v>
      </c>
      <c r="BM86" s="96" cm="1">
        <f t="array" aca="1" ref="BM86" ca="1">INDEX(INDIRECT("memória_cálculo"),MATCH($BI86,INDIRECT("indice_cáculo"),0),BM$45)</f>
        <v>587.16</v>
      </c>
      <c r="BN86" s="96" cm="1">
        <f t="array" aca="1" ref="BN86" ca="1">INDEX(INDIRECT("memória_cálculo"),MATCH($BI86,INDIRECT("indice_cáculo"),0),BN$45)</f>
        <v>569.51999999999987</v>
      </c>
      <c r="BO86" s="96" cm="1">
        <f t="array" aca="1" ref="BO86" ca="1">INDEX(INDIRECT("memória_cálculo"),MATCH($BI86,INDIRECT("indice_cáculo"),0),BO$45)</f>
        <v>3.2549999999999999</v>
      </c>
      <c r="BP86" s="96" cm="1">
        <f t="array" aca="1" ref="BP86" ca="1">INDEX(INDIRECT("memória_cálculo"),MATCH($BI86,INDIRECT("indice_cáculo"),0),BP$45)</f>
        <v>32.549999999999997</v>
      </c>
      <c r="BQ86" s="96" cm="1">
        <f t="array" aca="1" ref="BQ86" ca="1">INDEX(INDIRECT("memória_cálculo"),MATCH($BI86,INDIRECT("indice_cáculo"),0),BQ$45)</f>
        <v>32.549999999999997</v>
      </c>
      <c r="BR86" s="96" cm="1">
        <f t="array" aca="1" ref="BR86" ca="1">INDEX(INDIRECT("memória_cálculo"),MATCH($BI86,INDIRECT("indice_cáculo"),0),BR$45)</f>
        <v>572.66750000000002</v>
      </c>
      <c r="BS86" s="96" cm="1">
        <f t="array" aca="1" ref="BS86" ca="1">INDEX(INDIRECT("memória_cálculo"),MATCH($BI86,INDIRECT("indice_cáculo"),0),BS$45)</f>
        <v>555.44749999999999</v>
      </c>
      <c r="BT86" s="96" cm="1">
        <f t="array" aca="1" ref="BT86" ca="1">INDEX(INDIRECT("memória_cálculo"),MATCH($BI86,INDIRECT("indice_cáculo"),0),BT$45)</f>
        <v>3.1262499999999998</v>
      </c>
      <c r="BU86" s="96" cm="1">
        <f t="array" aca="1" ref="BU86" ca="1">INDEX(INDIRECT("memória_cálculo"),MATCH($BI86,INDIRECT("indice_cáculo"),0),BU$45)</f>
        <v>31.262499999999999</v>
      </c>
      <c r="BV86" s="96" cm="1">
        <f t="array" aca="1" ref="BV86" ca="1">INDEX(INDIRECT("memória_cálculo"),MATCH($BI86,INDIRECT("indice_cáculo"),0),BV$45)</f>
        <v>31.262499999999999</v>
      </c>
      <c r="BW86" s="96" cm="1">
        <f t="array" aca="1" ref="BW86" ca="1">INDEX(INDIRECT("memória_cálculo"),MATCH($BI86,INDIRECT("indice_cáculo"),0),BW$45)</f>
        <v>587.16</v>
      </c>
      <c r="BX86" s="96" cm="1">
        <f t="array" aca="1" ref="BX86" ca="1">INDEX(INDIRECT("memória_cálculo"),MATCH($BI86,INDIRECT("indice_cáculo"),0),BX$45)</f>
        <v>569.51999999999987</v>
      </c>
      <c r="BY86" s="96" cm="1">
        <f t="array" aca="1" ref="BY86" ca="1">INDEX(INDIRECT("memória_cálculo"),MATCH($BI86,INDIRECT("indice_cáculo"),0),BY$45)</f>
        <v>3.2549999999999999</v>
      </c>
      <c r="BZ86" s="96" cm="1">
        <f t="array" aca="1" ref="BZ86" ca="1">INDEX(INDIRECT("memória_cálculo"),MATCH($BI86,INDIRECT("indice_cáculo"),0),BZ$45)</f>
        <v>32.549999999999997</v>
      </c>
      <c r="CA86" s="96" cm="1">
        <f t="array" aca="1" ref="CA86" ca="1">INDEX(INDIRECT("memória_cálculo"),MATCH($BI86,INDIRECT("indice_cáculo"),0),CA$45)</f>
        <v>32.549999999999997</v>
      </c>
      <c r="CB86" s="96" cm="1">
        <f t="array" aca="1" ref="CB86" ca="1">INDEX(INDIRECT("memória_cálculo"),MATCH($BI86,INDIRECT("indice_cáculo"),0),CB$45)</f>
        <v>587.16</v>
      </c>
      <c r="CC86" s="96" cm="1">
        <f t="array" aca="1" ref="CC86" ca="1">INDEX(INDIRECT("memória_cálculo"),MATCH($BI86,INDIRECT("indice_cáculo"),0),CC$45)</f>
        <v>569.51999999999987</v>
      </c>
      <c r="CD86" s="96" cm="1">
        <f t="array" aca="1" ref="CD86" ca="1">INDEX(INDIRECT("memória_cálculo"),MATCH($BI86,INDIRECT("indice_cáculo"),0),CD$45)</f>
        <v>3.2549999999999999</v>
      </c>
      <c r="CE86" s="96" cm="1">
        <f t="array" aca="1" ref="CE86" ca="1">INDEX(INDIRECT("memória_cálculo"),MATCH($BI86,INDIRECT("indice_cáculo"),0),CE$45)</f>
        <v>32.549999999999997</v>
      </c>
      <c r="CF86" s="96" cm="1">
        <f t="array" aca="1" ref="CF86" ca="1">INDEX(INDIRECT("memória_cálculo"),MATCH($BI86,INDIRECT("indice_cáculo"),0),CF$45)</f>
        <v>32.549999999999997</v>
      </c>
      <c r="CG86" s="96" cm="1">
        <f t="array" aca="1" ref="CG86" ca="1">INDEX(INDIRECT("memória_cálculo"),MATCH($BI86,INDIRECT("indice_cáculo"),0),CG$45)</f>
        <v>587.16</v>
      </c>
      <c r="CH86" s="96" cm="1">
        <f t="array" aca="1" ref="CH86" ca="1">INDEX(INDIRECT("memória_cálculo"),MATCH($BI86,INDIRECT("indice_cáculo"),0),CH$45)</f>
        <v>569.51999999999987</v>
      </c>
      <c r="CI86" s="96" cm="1">
        <f t="array" aca="1" ref="CI86" ca="1">INDEX(INDIRECT("memória_cálculo"),MATCH($BI86,INDIRECT("indice_cáculo"),0),CI$45)</f>
        <v>3.2549999999999999</v>
      </c>
      <c r="CJ86" s="96" cm="1">
        <f t="array" aca="1" ref="CJ86" ca="1">INDEX(INDIRECT("memória_cálculo"),MATCH($BI86,INDIRECT("indice_cáculo"),0),CJ$45)</f>
        <v>32.549999999999997</v>
      </c>
      <c r="CK86" s="96" cm="1">
        <f t="array" aca="1" ref="CK86" ca="1">INDEX(INDIRECT("memória_cálculo"),MATCH($BI86,INDIRECT("indice_cáculo"),0),CK$45)</f>
        <v>32.549999999999997</v>
      </c>
      <c r="CL86" s="96" cm="1">
        <f t="array" aca="1" ref="CL86" ca="1">INDEX(INDIRECT("memória_cálculo"),MATCH($BI86,INDIRECT("indice_cáculo"),0),CL$45)</f>
        <v>0</v>
      </c>
      <c r="CM86" s="96"/>
      <c r="CN86" s="7"/>
      <c r="CO86" s="7"/>
      <c r="CP86" s="97"/>
      <c r="CQ86" s="7"/>
      <c r="CR86" s="11" t="s">
        <v>88</v>
      </c>
      <c r="CS86" s="109" t="s">
        <v>89</v>
      </c>
      <c r="CT86" s="124">
        <v>1.25</v>
      </c>
      <c r="CU86" s="111">
        <v>1.25</v>
      </c>
      <c r="CV86" s="111">
        <v>1.25</v>
      </c>
      <c r="CW86" s="111">
        <v>1.25</v>
      </c>
      <c r="CX86" s="111">
        <v>1.25</v>
      </c>
      <c r="CY86" s="124">
        <v>1.25</v>
      </c>
      <c r="CZ86" s="111">
        <v>1.25</v>
      </c>
      <c r="DA86" s="111">
        <v>1.25</v>
      </c>
      <c r="DB86" s="111">
        <v>1.25</v>
      </c>
      <c r="DC86" s="111">
        <v>1.25</v>
      </c>
      <c r="DD86" s="124">
        <v>1.25</v>
      </c>
      <c r="DE86" s="111">
        <v>1.25</v>
      </c>
      <c r="DF86" s="111">
        <v>1.25</v>
      </c>
      <c r="DG86" s="111">
        <v>1.25</v>
      </c>
      <c r="DH86" s="111">
        <v>1.25</v>
      </c>
      <c r="DI86" s="111">
        <v>1.25</v>
      </c>
      <c r="DJ86" s="111">
        <v>1.25</v>
      </c>
      <c r="DK86" s="111">
        <v>1.25</v>
      </c>
      <c r="DL86" s="111">
        <v>1.25</v>
      </c>
      <c r="DM86" s="111">
        <v>1.25</v>
      </c>
      <c r="DN86" s="124">
        <v>1.25</v>
      </c>
      <c r="DO86" s="111">
        <v>1.25</v>
      </c>
      <c r="DP86" s="111">
        <v>1.25</v>
      </c>
      <c r="DQ86" s="111">
        <v>1.25</v>
      </c>
      <c r="DR86" s="111">
        <v>1.25</v>
      </c>
      <c r="DS86" s="111">
        <v>1.25</v>
      </c>
      <c r="DT86" s="111">
        <v>1.25</v>
      </c>
    </row>
    <row r="87" spans="1:126" ht="20.100000000000001" customHeight="1" x14ac:dyDescent="0.2">
      <c r="A87" s="7"/>
      <c r="B87" s="83" t="s">
        <v>80</v>
      </c>
      <c r="C87" s="83" t="str">
        <f t="shared" ca="1" si="119"/>
        <v>RO-00312</v>
      </c>
      <c r="D87" s="84" t="str">
        <f t="shared" ca="1" si="120"/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87" s="83" t="str">
        <f t="shared" ca="1" si="121"/>
        <v>m³</v>
      </c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 cm="1">
        <f t="array" aca="1" ref="X87" ca="1">INDEX($BI$46:$CM$192,MATCH($B87,$BI$46:$BI$192,0),X$47)*X$39</f>
        <v>3287.7</v>
      </c>
      <c r="Y87" s="85" cm="1">
        <f t="array" aca="1" ref="Y87" ca="1">INDEX($BI$46:$CM$192,MATCH($B87,$BI$46:$BI$192,0),Y$47)*Y$39</f>
        <v>3287.7</v>
      </c>
      <c r="Z87" s="85" cm="1">
        <f t="array" aca="1" ref="Z87" ca="1">INDEX($BI$46:$CM$192,MATCH($B87,$BI$46:$BI$192,0),Z$47)*Z$39</f>
        <v>0</v>
      </c>
      <c r="AA87" s="85"/>
      <c r="AB87" s="85" cm="1">
        <f t="array" aca="1" ref="AB87" ca="1">INDEX($BI$46:$CM$192,MATCH($B87,$BI$46:$BI$192,0),AB$47)*AB$39</f>
        <v>4699.8</v>
      </c>
      <c r="AC87" s="85"/>
      <c r="AD87" s="85" cm="1">
        <f t="array" aca="1" ref="AD87" ca="1">INDEX($BI$46:$CM$192,MATCH($B87,$BI$46:$BI$192,0),AD$47)*AD$39</f>
        <v>4699.8</v>
      </c>
      <c r="AE87" s="85" cm="1">
        <f t="array" aca="1" ref="AE87" ca="1">INDEX($BI$46:$CM$192,MATCH($B87,$BI$46:$BI$192,0),AE$47)*AE$39</f>
        <v>4699.8</v>
      </c>
      <c r="AF87" s="85" cm="1">
        <f t="array" aca="1" ref="AF87" ca="1">INDEX($BI$46:$CM$192,MATCH($B87,$BI$46:$BI$192,0),AF$47)*AF$39</f>
        <v>4699.8</v>
      </c>
      <c r="AG87" s="85" cm="1">
        <f t="array" aca="1" ref="AG87" ca="1">INDEX($BI$46:$CM$192,MATCH($B87,$BI$46:$BI$192,0),AG$47)*AG$39</f>
        <v>4699.8</v>
      </c>
      <c r="AH87" s="85" cm="1">
        <f t="array" aca="1" ref="AH87" ca="1">INDEX($BI$46:$CM$192,MATCH($B87,$BI$46:$BI$192,0),AH$47)*AH$39</f>
        <v>4699.8</v>
      </c>
      <c r="AI87" s="85" cm="1">
        <f t="array" aca="1" ref="AI87" ca="1">INDEX($BI$46:$CM$192,MATCH($B87,$BI$46:$BI$192,0),AI$47)*AI$39</f>
        <v>4699.8</v>
      </c>
      <c r="AJ87" s="85" cm="1">
        <f t="array" aca="1" ref="AJ87" ca="1">INDEX($BI$46:$CM$192,MATCH($B87,$BI$46:$BI$192,0),AJ$47)*AJ$39</f>
        <v>4699.8</v>
      </c>
      <c r="AK87" s="85" cm="1">
        <f t="array" aca="1" ref="AK87" ca="1">INDEX($BI$46:$CM$192,MATCH($B87,$BI$46:$BI$192,0),AK$47)*AK$39</f>
        <v>4699.8</v>
      </c>
      <c r="AL87" s="85" cm="1">
        <f t="array" aca="1" ref="AL87" ca="1">INDEX($BI$46:$CM$192,MATCH($B87,$BI$46:$BI$192,0),AL$47)*AL$39</f>
        <v>4699.8</v>
      </c>
      <c r="AM87" s="85" cm="1">
        <f t="array" aca="1" ref="AM87" ca="1">INDEX($BI$46:$CM$192,MATCH($B87,$BI$46:$BI$192,0),AM$47)*AM$39</f>
        <v>4699.8</v>
      </c>
      <c r="AN87" s="85" cm="1">
        <f t="array" aca="1" ref="AN87" ca="1">INDEX($BI$46:$CM$192,MATCH($B87,$BI$46:$BI$192,0),AN$47)*AN$39</f>
        <v>4699.8</v>
      </c>
      <c r="AO87" s="85" cm="1">
        <f t="array" aca="1" ref="AO87" ca="1">INDEX($BI$46:$CM$192,MATCH($B87,$BI$46:$BI$192,0),AO$47)*AO$39</f>
        <v>4699.8</v>
      </c>
      <c r="AP87" s="85" cm="1">
        <f t="array" aca="1" ref="AP87" ca="1">INDEX($BI$46:$CM$192,MATCH($B87,$BI$46:$BI$192,0),AP$47)*AP$39</f>
        <v>4699.8</v>
      </c>
      <c r="AQ87" s="85" cm="1">
        <f t="array" aca="1" ref="AQ87" ca="1">INDEX($BI$46:$CM$192,MATCH($B87,$BI$46:$BI$192,0),AQ$47)*AQ$39</f>
        <v>4699.8</v>
      </c>
      <c r="AR87" s="85" cm="1">
        <f t="array" aca="1" ref="AR87" ca="1">INDEX($BI$46:$CM$192,MATCH($B87,$BI$46:$BI$192,0),AR$47)*AR$39</f>
        <v>3287.7</v>
      </c>
      <c r="AS87" s="85"/>
      <c r="AT87" s="85"/>
      <c r="AU87" s="85" cm="1">
        <f t="array" aca="1" ref="AU87" ca="1">INDEX($BI$46:$CM$192,MATCH($B87,$BI$46:$BI$192,0),AU$47)*AU$39</f>
        <v>4699.8</v>
      </c>
      <c r="AV87" s="85" cm="1">
        <f t="array" aca="1" ref="AV87" ca="1">INDEX($BI$46:$CM$192,MATCH($B87,$BI$46:$BI$192,0),AV$47)*AV$39</f>
        <v>3287.7</v>
      </c>
      <c r="AW87" s="85" cm="1">
        <f t="array" aca="1" ref="AW87" ca="1">INDEX($BI$46:$CM$192,MATCH($B87,$BI$46:$BI$192,0),AW$47)*AW$39</f>
        <v>3287.7</v>
      </c>
      <c r="AX87" s="85" cm="1">
        <f t="array" aca="1" ref="AX87" ca="1">INDEX($BI$46:$CM$192,MATCH($B87,$BI$46:$BI$192,0),AX$47)*AX$39</f>
        <v>3287.7</v>
      </c>
      <c r="AY87" s="85" cm="1">
        <f t="array" aca="1" ref="AY87" ca="1">INDEX($BI$46:$CM$192,MATCH($B87,$BI$46:$BI$192,0),AY$47)*AY$39</f>
        <v>3287.7</v>
      </c>
      <c r="AZ87" s="85" cm="1">
        <f t="array" aca="1" ref="AZ87" ca="1">INDEX($BI$46:$CM$192,MATCH($B87,$BI$46:$BI$192,0),AZ$47)*AZ$39</f>
        <v>3287.7</v>
      </c>
      <c r="BA87" s="85" cm="1">
        <f t="array" aca="1" ref="BA87" ca="1">INDEX($BI$46:$CM$192,MATCH($B87,$BI$46:$BI$192,0),BA$47)*BA$39</f>
        <v>3287.7</v>
      </c>
      <c r="BB87" s="85" cm="1">
        <f t="array" aca="1" ref="BB87" ca="1">INDEX($BI$46:$CM$192,MATCH($B87,$BI$46:$BI$192,0),BB$47)*BB$39</f>
        <v>4699.8</v>
      </c>
      <c r="BC87" s="85"/>
      <c r="BD87" s="85"/>
      <c r="BE87" s="85"/>
      <c r="BF87" s="95"/>
      <c r="BG87" s="125">
        <f ca="1">IF(C87="","",INDEX([10]TPU!$G:$G,MATCH($C87,[10]TPU!$A:$A,0)))</f>
        <v>57.25</v>
      </c>
      <c r="BH87" s="7"/>
      <c r="BI87" s="83" t="s">
        <v>93</v>
      </c>
      <c r="BJ87" s="83" t="str">
        <f t="shared" ca="1" si="103"/>
        <v>RO-00312</v>
      </c>
      <c r="BK87" s="84" t="str">
        <f t="shared" ca="1" si="104"/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BL87" s="83" t="str">
        <f t="shared" ca="1" si="105"/>
        <v>m³</v>
      </c>
      <c r="BM87" s="96" cm="1">
        <f t="array" aca="1" ref="BM87" ca="1">INDEX(INDIRECT("memória_cálculo"),MATCH($BI87,INDIRECT("indice_cáculo"),0),BM$45)</f>
        <v>898.8</v>
      </c>
      <c r="BN87" s="96" cm="1">
        <f t="array" aca="1" ref="BN87" ca="1">INDEX(INDIRECT("memória_cálculo"),MATCH($BI87,INDIRECT("indice_cáculo"),0),BN$45)</f>
        <v>873.6</v>
      </c>
      <c r="BO87" s="96" cm="1">
        <f t="array" aca="1" ref="BO87" ca="1">INDEX(INDIRECT("memória_cálculo"),MATCH($BI87,INDIRECT("indice_cáculo"),0),BO$45)</f>
        <v>10.65</v>
      </c>
      <c r="BP87" s="96" cm="1">
        <f t="array" aca="1" ref="BP87" ca="1">INDEX(INDIRECT("memória_cálculo"),MATCH($BI87,INDIRECT("indice_cáculo"),0),BP$45)</f>
        <v>106.5</v>
      </c>
      <c r="BQ87" s="96" cm="1">
        <f t="array" aca="1" ref="BQ87" ca="1">INDEX(INDIRECT("memória_cálculo"),MATCH($BI87,INDIRECT("indice_cáculo"),0),BQ$45)</f>
        <v>106.5</v>
      </c>
      <c r="BR87" s="96" cm="1">
        <f t="array" aca="1" ref="BR87" ca="1">INDEX(INDIRECT("memória_cálculo"),MATCH($BI87,INDIRECT("indice_cáculo"),0),BR$45)</f>
        <v>898.05</v>
      </c>
      <c r="BS87" s="96" cm="1">
        <f t="array" aca="1" ref="BS87" ca="1">INDEX(INDIRECT("memória_cálculo"),MATCH($BI87,INDIRECT("indice_cáculo"),0),BS$45)</f>
        <v>872.85</v>
      </c>
      <c r="BT87" s="96" cm="1">
        <f t="array" aca="1" ref="BT87" ca="1">INDEX(INDIRECT("memória_cálculo"),MATCH($BI87,INDIRECT("indice_cáculo"),0),BT$45)</f>
        <v>10.574999999999999</v>
      </c>
      <c r="BU87" s="96" cm="1">
        <f t="array" aca="1" ref="BU87" ca="1">INDEX(INDIRECT("memória_cálculo"),MATCH($BI87,INDIRECT("indice_cáculo"),0),BU$45)</f>
        <v>105.75000000000001</v>
      </c>
      <c r="BV87" s="96" cm="1">
        <f t="array" aca="1" ref="BV87" ca="1">INDEX(INDIRECT("memória_cálculo"),MATCH($BI87,INDIRECT("indice_cáculo"),0),BV$45)</f>
        <v>105.75000000000001</v>
      </c>
      <c r="BW87" s="96" cm="1">
        <f t="array" aca="1" ref="BW87" ca="1">INDEX(INDIRECT("memória_cálculo"),MATCH($BI87,INDIRECT("indice_cáculo"),0),BW$45)</f>
        <v>898.8</v>
      </c>
      <c r="BX87" s="96" cm="1">
        <f t="array" aca="1" ref="BX87" ca="1">INDEX(INDIRECT("memória_cálculo"),MATCH($BI87,INDIRECT("indice_cáculo"),0),BX$45)</f>
        <v>873.6</v>
      </c>
      <c r="BY87" s="96" cm="1">
        <f t="array" aca="1" ref="BY87" ca="1">INDEX(INDIRECT("memória_cálculo"),MATCH($BI87,INDIRECT("indice_cáculo"),0),BY$45)</f>
        <v>10.65</v>
      </c>
      <c r="BZ87" s="96" cm="1">
        <f t="array" aca="1" ref="BZ87" ca="1">INDEX(INDIRECT("memória_cálculo"),MATCH($BI87,INDIRECT("indice_cáculo"),0),BZ$45)</f>
        <v>106.5</v>
      </c>
      <c r="CA87" s="96" cm="1">
        <f t="array" aca="1" ref="CA87" ca="1">INDEX(INDIRECT("memória_cálculo"),MATCH($BI87,INDIRECT("indice_cáculo"),0),CA$45)</f>
        <v>106.5</v>
      </c>
      <c r="CB87" s="96" cm="1">
        <f t="array" aca="1" ref="CB87" ca="1">INDEX(INDIRECT("memória_cálculo"),MATCH($BI87,INDIRECT("indice_cáculo"),0),CB$45)</f>
        <v>898.8</v>
      </c>
      <c r="CC87" s="96" cm="1">
        <f t="array" aca="1" ref="CC87" ca="1">INDEX(INDIRECT("memória_cálculo"),MATCH($BI87,INDIRECT("indice_cáculo"),0),CC$45)</f>
        <v>873.6</v>
      </c>
      <c r="CD87" s="96" cm="1">
        <f t="array" aca="1" ref="CD87" ca="1">INDEX(INDIRECT("memória_cálculo"),MATCH($BI87,INDIRECT("indice_cáculo"),0),CD$45)</f>
        <v>10.65</v>
      </c>
      <c r="CE87" s="96" cm="1">
        <f t="array" aca="1" ref="CE87" ca="1">INDEX(INDIRECT("memória_cálculo"),MATCH($BI87,INDIRECT("indice_cáculo"),0),CE$45)</f>
        <v>106.5</v>
      </c>
      <c r="CF87" s="96" cm="1">
        <f t="array" aca="1" ref="CF87" ca="1">INDEX(INDIRECT("memória_cálculo"),MATCH($BI87,INDIRECT("indice_cáculo"),0),CF$45)</f>
        <v>106.5</v>
      </c>
      <c r="CG87" s="96" cm="1">
        <f t="array" aca="1" ref="CG87" ca="1">INDEX(INDIRECT("memória_cálculo"),MATCH($BI87,INDIRECT("indice_cáculo"),0),CG$45)</f>
        <v>898.8</v>
      </c>
      <c r="CH87" s="96" cm="1">
        <f t="array" aca="1" ref="CH87" ca="1">INDEX(INDIRECT("memória_cálculo"),MATCH($BI87,INDIRECT("indice_cáculo"),0),CH$45)</f>
        <v>873.6</v>
      </c>
      <c r="CI87" s="96" cm="1">
        <f t="array" aca="1" ref="CI87" ca="1">INDEX(INDIRECT("memória_cálculo"),MATCH($BI87,INDIRECT("indice_cáculo"),0),CI$45)</f>
        <v>10.65</v>
      </c>
      <c r="CJ87" s="96" cm="1">
        <f t="array" aca="1" ref="CJ87" ca="1">INDEX(INDIRECT("memória_cálculo"),MATCH($BI87,INDIRECT("indice_cáculo"),0),CJ$45)</f>
        <v>106.5</v>
      </c>
      <c r="CK87" s="96" cm="1">
        <f t="array" aca="1" ref="CK87" ca="1">INDEX(INDIRECT("memória_cálculo"),MATCH($BI87,INDIRECT("indice_cáculo"),0),CK$45)</f>
        <v>106.5</v>
      </c>
      <c r="CL87" s="96" cm="1">
        <f t="array" aca="1" ref="CL87" ca="1">INDEX(INDIRECT("memória_cálculo"),MATCH($BI87,INDIRECT("indice_cáculo"),0),CL$45)</f>
        <v>0</v>
      </c>
      <c r="CM87" s="96"/>
      <c r="CN87" s="7"/>
      <c r="CO87" s="7"/>
      <c r="CP87" s="97"/>
      <c r="CQ87" s="7"/>
      <c r="CR87" s="7" t="s">
        <v>91</v>
      </c>
      <c r="CS87" s="109" t="s">
        <v>92</v>
      </c>
      <c r="CT87" s="133">
        <v>0.9</v>
      </c>
      <c r="CU87" s="133">
        <v>0.9</v>
      </c>
      <c r="CV87" s="133">
        <v>0.9</v>
      </c>
      <c r="CW87" s="133">
        <v>0.9</v>
      </c>
      <c r="CX87" s="133">
        <v>0.9</v>
      </c>
      <c r="CY87" s="133">
        <v>0.9</v>
      </c>
      <c r="CZ87" s="133">
        <v>0.9</v>
      </c>
      <c r="DA87" s="133">
        <v>0.9</v>
      </c>
      <c r="DB87" s="133">
        <v>0.9</v>
      </c>
      <c r="DC87" s="133">
        <v>0.9</v>
      </c>
      <c r="DD87" s="133">
        <v>0.9</v>
      </c>
      <c r="DE87" s="133">
        <v>0.9</v>
      </c>
      <c r="DF87" s="133">
        <v>0.9</v>
      </c>
      <c r="DG87" s="133">
        <v>0.9</v>
      </c>
      <c r="DH87" s="133">
        <v>0.9</v>
      </c>
      <c r="DI87" s="133">
        <v>0.9</v>
      </c>
      <c r="DJ87" s="133">
        <v>0.9</v>
      </c>
      <c r="DK87" s="133">
        <v>0.9</v>
      </c>
      <c r="DL87" s="133">
        <v>0.9</v>
      </c>
      <c r="DM87" s="133">
        <v>0.9</v>
      </c>
      <c r="DN87" s="133">
        <v>0.9</v>
      </c>
      <c r="DO87" s="133">
        <v>0.9</v>
      </c>
      <c r="DP87" s="133">
        <v>0.9</v>
      </c>
      <c r="DQ87" s="133">
        <v>0.9</v>
      </c>
      <c r="DR87" s="133">
        <v>0.9</v>
      </c>
      <c r="DS87" s="134"/>
      <c r="DT87" s="134"/>
    </row>
    <row r="88" spans="1:126" ht="20.100000000000001" customHeight="1" x14ac:dyDescent="0.2">
      <c r="A88" s="7"/>
      <c r="B88" s="83" t="s">
        <v>81</v>
      </c>
      <c r="C88" s="83">
        <f t="shared" ca="1" si="119"/>
        <v>4011463</v>
      </c>
      <c r="D88" s="84" t="str">
        <f t="shared" ca="1" si="120"/>
        <v>Concreto asfáltico - faixa C - areia e brita comerciais</v>
      </c>
      <c r="E88" s="83" t="str">
        <f t="shared" ca="1" si="121"/>
        <v>t</v>
      </c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 cm="1">
        <f t="array" aca="1" ref="X88" ca="1">INDEX($BI$46:$CM$192,MATCH($B88,$BI$46:$BI$192,0),X$47)*X$39</f>
        <v>118.845</v>
      </c>
      <c r="Y88" s="85" cm="1">
        <f t="array" aca="1" ref="Y88" ca="1">INDEX($BI$46:$CM$192,MATCH($B88,$BI$46:$BI$192,0),Y$47)*Y$39</f>
        <v>118.845</v>
      </c>
      <c r="Z88" s="85" cm="1">
        <f t="array" aca="1" ref="Z88" ca="1">INDEX($BI$46:$CM$192,MATCH($B88,$BI$46:$BI$192,0),Z$47)*Z$39</f>
        <v>0</v>
      </c>
      <c r="AA88" s="85"/>
      <c r="AB88" s="85" cm="1">
        <f t="array" aca="1" ref="AB88" ca="1">INDEX($BI$46:$CM$192,MATCH($B88,$BI$46:$BI$192,0),AB$47)*AB$39</f>
        <v>115.065</v>
      </c>
      <c r="AC88" s="85"/>
      <c r="AD88" s="85" cm="1">
        <f t="array" aca="1" ref="AD88" ca="1">INDEX($BI$46:$CM$192,MATCH($B88,$BI$46:$BI$192,0),AD$47)*AD$39</f>
        <v>115.065</v>
      </c>
      <c r="AE88" s="85" cm="1">
        <f t="array" aca="1" ref="AE88" ca="1">INDEX($BI$46:$CM$192,MATCH($B88,$BI$46:$BI$192,0),AE$47)*AE$39</f>
        <v>115.065</v>
      </c>
      <c r="AF88" s="85" cm="1">
        <f t="array" aca="1" ref="AF88" ca="1">INDEX($BI$46:$CM$192,MATCH($B88,$BI$46:$BI$192,0),AF$47)*AF$39</f>
        <v>115.065</v>
      </c>
      <c r="AG88" s="85" cm="1">
        <f t="array" aca="1" ref="AG88" ca="1">INDEX($BI$46:$CM$192,MATCH($B88,$BI$46:$BI$192,0),AG$47)*AG$39</f>
        <v>115.065</v>
      </c>
      <c r="AH88" s="85" cm="1">
        <f t="array" aca="1" ref="AH88" ca="1">INDEX($BI$46:$CM$192,MATCH($B88,$BI$46:$BI$192,0),AH$47)*AH$39</f>
        <v>115.065</v>
      </c>
      <c r="AI88" s="85" cm="1">
        <f t="array" aca="1" ref="AI88" ca="1">INDEX($BI$46:$CM$192,MATCH($B88,$BI$46:$BI$192,0),AI$47)*AI$39</f>
        <v>115.065</v>
      </c>
      <c r="AJ88" s="85" cm="1">
        <f t="array" aca="1" ref="AJ88" ca="1">INDEX($BI$46:$CM$192,MATCH($B88,$BI$46:$BI$192,0),AJ$47)*AJ$39</f>
        <v>115.065</v>
      </c>
      <c r="AK88" s="85" cm="1">
        <f t="array" aca="1" ref="AK88" ca="1">INDEX($BI$46:$CM$192,MATCH($B88,$BI$46:$BI$192,0),AK$47)*AK$39</f>
        <v>115.065</v>
      </c>
      <c r="AL88" s="85" cm="1">
        <f t="array" aca="1" ref="AL88" ca="1">INDEX($BI$46:$CM$192,MATCH($B88,$BI$46:$BI$192,0),AL$47)*AL$39</f>
        <v>115.065</v>
      </c>
      <c r="AM88" s="85" cm="1">
        <f t="array" aca="1" ref="AM88" ca="1">INDEX($BI$46:$CM$192,MATCH($B88,$BI$46:$BI$192,0),AM$47)*AM$39</f>
        <v>115.065</v>
      </c>
      <c r="AN88" s="85" cm="1">
        <f t="array" aca="1" ref="AN88" ca="1">INDEX($BI$46:$CM$192,MATCH($B88,$BI$46:$BI$192,0),AN$47)*AN$39</f>
        <v>115.065</v>
      </c>
      <c r="AO88" s="85" cm="1">
        <f t="array" aca="1" ref="AO88" ca="1">INDEX($BI$46:$CM$192,MATCH($B88,$BI$46:$BI$192,0),AO$47)*AO$39</f>
        <v>115.065</v>
      </c>
      <c r="AP88" s="85" cm="1">
        <f t="array" aca="1" ref="AP88" ca="1">INDEX($BI$46:$CM$192,MATCH($B88,$BI$46:$BI$192,0),AP$47)*AP$39</f>
        <v>115.065</v>
      </c>
      <c r="AQ88" s="85" cm="1">
        <f t="array" aca="1" ref="AQ88" ca="1">INDEX($BI$46:$CM$192,MATCH($B88,$BI$46:$BI$192,0),AQ$47)*AQ$39</f>
        <v>115.065</v>
      </c>
      <c r="AR88" s="85" cm="1">
        <f t="array" aca="1" ref="AR88" ca="1">INDEX($BI$46:$CM$192,MATCH($B88,$BI$46:$BI$192,0),AR$47)*AR$39</f>
        <v>118.845</v>
      </c>
      <c r="AS88" s="85" cm="1">
        <f t="array" aca="1" ref="AS88" ca="1">INDEX($BI$46:$CM$192,MATCH($B88,$BI$46:$BI$192,0),AS$47)*AS$39</f>
        <v>115.065</v>
      </c>
      <c r="AT88" s="85" cm="1">
        <f t="array" aca="1" ref="AT88" ca="1">INDEX($BI$46:$CM$192,MATCH($B88,$BI$46:$BI$192,0),AT$47)*AT$39</f>
        <v>115.065</v>
      </c>
      <c r="AU88" s="85" cm="1">
        <f t="array" aca="1" ref="AU88" ca="1">INDEX($BI$46:$CM$192,MATCH($B88,$BI$46:$BI$192,0),AU$47)*AU$39</f>
        <v>115.065</v>
      </c>
      <c r="AV88" s="85" cm="1">
        <f t="array" aca="1" ref="AV88" ca="1">INDEX($BI$46:$CM$192,MATCH($B88,$BI$46:$BI$192,0),AV$47)*AV$39</f>
        <v>118.845</v>
      </c>
      <c r="AW88" s="85" cm="1">
        <f t="array" aca="1" ref="AW88" ca="1">INDEX($BI$46:$CM$192,MATCH($B88,$BI$46:$BI$192,0),AW$47)*AW$39</f>
        <v>118.845</v>
      </c>
      <c r="AX88" s="85" cm="1">
        <f t="array" aca="1" ref="AX88" ca="1">INDEX($BI$46:$CM$192,MATCH($B88,$BI$46:$BI$192,0),AX$47)*AX$39</f>
        <v>118.845</v>
      </c>
      <c r="AY88" s="85" cm="1">
        <f t="array" aca="1" ref="AY88" ca="1">INDEX($BI$46:$CM$192,MATCH($B88,$BI$46:$BI$192,0),AY$47)*AY$39</f>
        <v>118.845</v>
      </c>
      <c r="AZ88" s="85" cm="1">
        <f t="array" aca="1" ref="AZ88" ca="1">INDEX($BI$46:$CM$192,MATCH($B88,$BI$46:$BI$192,0),AZ$47)*AZ$39</f>
        <v>118.845</v>
      </c>
      <c r="BA88" s="85" cm="1">
        <f t="array" aca="1" ref="BA88" ca="1">INDEX($BI$46:$CM$192,MATCH($B88,$BI$46:$BI$192,0),BA$47)*BA$39</f>
        <v>118.845</v>
      </c>
      <c r="BB88" s="85" cm="1">
        <f t="array" aca="1" ref="BB88" ca="1">INDEX($BI$46:$CM$192,MATCH($B88,$BI$46:$BI$192,0),BB$47)*BB$39</f>
        <v>115.065</v>
      </c>
      <c r="BC88" s="85"/>
      <c r="BD88" s="85"/>
      <c r="BE88" s="85"/>
      <c r="BF88" s="95"/>
      <c r="BG88" s="125">
        <f ca="1">IF(C88="","",INDEX([10]TPU!$G:$G,MATCH($C88,[10]TPU!$A:$A,0)))</f>
        <v>362.8</v>
      </c>
      <c r="BH88" s="7"/>
      <c r="BI88" s="83" t="s">
        <v>95</v>
      </c>
      <c r="BJ88" s="83">
        <f t="shared" ca="1" si="103"/>
        <v>5914622</v>
      </c>
      <c r="BK88" s="84" t="str">
        <f t="shared" ca="1" si="104"/>
        <v>Transporte de material betuminoso com caminhão tanque distribuidor - rodovia pavimentada</v>
      </c>
      <c r="BL88" s="83" t="str">
        <f t="shared" ca="1" si="105"/>
        <v>tkm</v>
      </c>
      <c r="BM88" s="96" cm="1">
        <f t="array" aca="1" ref="BM88" ca="1">INDEX(INDIRECT("memória_cálculo"),MATCH($BI88,INDIRECT("indice_cáculo"),0),BM$45)</f>
        <v>9152.7000000000007</v>
      </c>
      <c r="BN88" s="96" cm="1">
        <f t="array" aca="1" ref="BN88" ca="1">INDEX(INDIRECT("memória_cálculo"),MATCH($BI88,INDIRECT("indice_cáculo"),0),BN$45)</f>
        <v>12645.150000000001</v>
      </c>
      <c r="BO88" s="96" cm="1">
        <f t="array" aca="1" ref="BO88" ca="1">INDEX(INDIRECT("memória_cálculo"),MATCH($BI88,INDIRECT("indice_cáculo"),0),BO$45)</f>
        <v>274.5</v>
      </c>
      <c r="BP88" s="96" cm="1">
        <f t="array" aca="1" ref="BP88" ca="1">INDEX(INDIRECT("memória_cálculo"),MATCH($BI88,INDIRECT("indice_cáculo"),0),BP$45)</f>
        <v>6692.25</v>
      </c>
      <c r="BQ88" s="96" cm="1">
        <f t="array" aca="1" ref="BQ88" ca="1">INDEX(INDIRECT("memória_cálculo"),MATCH($BI88,INDIRECT("indice_cáculo"),0),BQ$45)</f>
        <v>7764.9</v>
      </c>
      <c r="BR88" s="96" cm="1">
        <f t="array" aca="1" ref="BR88" ca="1">INDEX(INDIRECT("memória_cálculo"),MATCH($BI88,INDIRECT("indice_cáculo"),0),BR$45)</f>
        <v>6896.8499999999995</v>
      </c>
      <c r="BS88" s="96" cm="1">
        <f t="array" aca="1" ref="BS88" ca="1">INDEX(INDIRECT("memória_cálculo"),MATCH($BI88,INDIRECT("indice_cáculo"),0),BS$45)</f>
        <v>9452.0999999999985</v>
      </c>
      <c r="BT88" s="96" cm="1">
        <f t="array" aca="1" ref="BT88" ca="1">INDEX(INDIRECT("memória_cálculo"),MATCH($BI88,INDIRECT("indice_cáculo"),0),BT$45)</f>
        <v>201.29999999999998</v>
      </c>
      <c r="BU88" s="96" cm="1">
        <f t="array" aca="1" ref="BU88" ca="1">INDEX(INDIRECT("memória_cálculo"),MATCH($BI88,INDIRECT("indice_cáculo"),0),BU$45)</f>
        <v>4907.6499999999996</v>
      </c>
      <c r="BV88" s="96" cm="1">
        <f t="array" aca="1" ref="BV88" ca="1">INDEX(INDIRECT("memória_cálculo"),MATCH($BI88,INDIRECT("indice_cáculo"),0),BV$45)</f>
        <v>5694.26</v>
      </c>
      <c r="BW88" s="96" cm="1">
        <f t="array" aca="1" ref="BW88" ca="1">INDEX(INDIRECT("memória_cálculo"),MATCH($BI88,INDIRECT("indice_cáculo"),0),BW$45)</f>
        <v>2376.9</v>
      </c>
      <c r="BX88" s="96" cm="1">
        <f t="array" aca="1" ref="BX88" ca="1">INDEX(INDIRECT("memória_cálculo"),MATCH($BI88,INDIRECT("indice_cáculo"),0),BX$45)</f>
        <v>2301.3000000000002</v>
      </c>
      <c r="BY88" s="96" cm="1">
        <f t="array" aca="1" ref="BY88" ca="1">INDEX(INDIRECT("memória_cálculo"),MATCH($BI88,INDIRECT("indice_cáculo"),0),BY$45)</f>
        <v>0</v>
      </c>
      <c r="BZ88" s="96" cm="1">
        <f t="array" aca="1" ref="BZ88" ca="1">INDEX(INDIRECT("memória_cálculo"),MATCH($BI88,INDIRECT("indice_cáculo"),0),BZ$45)</f>
        <v>0</v>
      </c>
      <c r="CA88" s="96" cm="1">
        <f t="array" aca="1" ref="CA88" ca="1">INDEX(INDIRECT("memória_cálculo"),MATCH($BI88,INDIRECT("indice_cáculo"),0),CA$45)</f>
        <v>0</v>
      </c>
      <c r="CB88" s="96" cm="1">
        <f t="array" aca="1" ref="CB88" ca="1">INDEX(INDIRECT("memória_cálculo"),MATCH($BI88,INDIRECT("indice_cáculo"),0),CB$45)</f>
        <v>12995.900000000001</v>
      </c>
      <c r="CC88" s="96" cm="1">
        <f t="array" aca="1" ref="CC88" ca="1">INDEX(INDIRECT("memória_cálculo"),MATCH($BI88,INDIRECT("indice_cáculo"),0),CC$45)</f>
        <v>17627.3</v>
      </c>
      <c r="CD88" s="96" cm="1">
        <f t="array" aca="1" ref="CD88" ca="1">INDEX(INDIRECT("memória_cálculo"),MATCH($BI88,INDIRECT("indice_cáculo"),0),CD$45)</f>
        <v>366</v>
      </c>
      <c r="CE88" s="96" cm="1">
        <f t="array" aca="1" ref="CE88" ca="1">INDEX(INDIRECT("memória_cálculo"),MATCH($BI88,INDIRECT("indice_cáculo"),0),CE$45)</f>
        <v>8923</v>
      </c>
      <c r="CF88" s="96" cm="1">
        <f t="array" aca="1" ref="CF88" ca="1">INDEX(INDIRECT("memória_cálculo"),MATCH($BI88,INDIRECT("indice_cáculo"),0),CF$45)</f>
        <v>10353.200000000001</v>
      </c>
      <c r="CG88" s="96" cm="1">
        <f t="array" aca="1" ref="CG88" ca="1">INDEX(INDIRECT("memória_cálculo"),MATCH($BI88,INDIRECT("indice_cáculo"),0),CG$45)</f>
        <v>2376.9</v>
      </c>
      <c r="CH88" s="96" cm="1">
        <f t="array" aca="1" ref="CH88" ca="1">INDEX(INDIRECT("memória_cálculo"),MATCH($BI88,INDIRECT("indice_cáculo"),0),CH$45)</f>
        <v>2301.3000000000002</v>
      </c>
      <c r="CI88" s="96" cm="1">
        <f t="array" aca="1" ref="CI88" ca="1">INDEX(INDIRECT("memória_cálculo"),MATCH($BI88,INDIRECT("indice_cáculo"),0),CI$45)</f>
        <v>0</v>
      </c>
      <c r="CJ88" s="96" cm="1">
        <f t="array" aca="1" ref="CJ88" ca="1">INDEX(INDIRECT("memória_cálculo"),MATCH($BI88,INDIRECT("indice_cáculo"),0),CJ$45)</f>
        <v>0</v>
      </c>
      <c r="CK88" s="96" cm="1">
        <f t="array" aca="1" ref="CK88" ca="1">INDEX(INDIRECT("memória_cálculo"),MATCH($BI88,INDIRECT("indice_cáculo"),0),CK$45)</f>
        <v>0</v>
      </c>
      <c r="CL88" s="96" cm="1">
        <f t="array" aca="1" ref="CL88" ca="1">INDEX(INDIRECT("memória_cálculo"),MATCH($BI88,INDIRECT("indice_cáculo"),0),CL$45)</f>
        <v>0</v>
      </c>
      <c r="CM88" s="96"/>
      <c r="CN88" s="7"/>
      <c r="CO88" s="7"/>
      <c r="CP88" s="97"/>
      <c r="CQ88" s="7"/>
      <c r="CR88" s="7" t="s">
        <v>94</v>
      </c>
      <c r="CS88" s="109" t="s">
        <v>92</v>
      </c>
      <c r="CT88" s="133">
        <v>0.1</v>
      </c>
      <c r="CU88" s="133">
        <v>0.1</v>
      </c>
      <c r="CV88" s="133">
        <v>0.1</v>
      </c>
      <c r="CW88" s="133">
        <v>0.1</v>
      </c>
      <c r="CX88" s="133">
        <v>0.1</v>
      </c>
      <c r="CY88" s="133">
        <v>0.1</v>
      </c>
      <c r="CZ88" s="133">
        <v>0.1</v>
      </c>
      <c r="DA88" s="133">
        <v>0.1</v>
      </c>
      <c r="DB88" s="133">
        <v>0.1</v>
      </c>
      <c r="DC88" s="133">
        <v>0.1</v>
      </c>
      <c r="DD88" s="133">
        <v>0.1</v>
      </c>
      <c r="DE88" s="133">
        <v>0.1</v>
      </c>
      <c r="DF88" s="133">
        <v>0.1</v>
      </c>
      <c r="DG88" s="133">
        <v>0.1</v>
      </c>
      <c r="DH88" s="133">
        <v>0.1</v>
      </c>
      <c r="DI88" s="133">
        <v>0.1</v>
      </c>
      <c r="DJ88" s="133">
        <v>0.1</v>
      </c>
      <c r="DK88" s="133">
        <v>0.1</v>
      </c>
      <c r="DL88" s="133">
        <v>0.1</v>
      </c>
      <c r="DM88" s="133">
        <v>0.1</v>
      </c>
      <c r="DN88" s="133">
        <v>0.1</v>
      </c>
      <c r="DO88" s="133">
        <v>0.1</v>
      </c>
      <c r="DP88" s="133">
        <v>0.1</v>
      </c>
      <c r="DQ88" s="133">
        <v>0.1</v>
      </c>
      <c r="DR88" s="133">
        <v>0.1</v>
      </c>
      <c r="DS88" s="134"/>
      <c r="DT88" s="134"/>
    </row>
    <row r="89" spans="1:126" ht="20.100000000000001" customHeight="1" x14ac:dyDescent="0.2">
      <c r="A89" s="7"/>
      <c r="B89" s="83" t="s">
        <v>82</v>
      </c>
      <c r="C89" s="83" t="str">
        <f t="shared" ca="1" si="119"/>
        <v>CA0004</v>
      </c>
      <c r="D89" s="84" t="str">
        <f t="shared" ca="1" si="120"/>
        <v>Cimentos asfálticos CAP-50-70</v>
      </c>
      <c r="E89" s="83" t="str">
        <f t="shared" ca="1" si="121"/>
        <v>T</v>
      </c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 cm="1">
        <f t="array" aca="1" ref="X89" ca="1">INDEX($BI$46:$CM$192,MATCH($B89,$BI$46:$BI$192,0),X$47)*X$39</f>
        <v>18.394353720000002</v>
      </c>
      <c r="Y89" s="85" cm="1">
        <f t="array" aca="1" ref="Y89" ca="1">INDEX($BI$46:$CM$192,MATCH($B89,$BI$46:$BI$192,0),Y$47)*Y$39</f>
        <v>18.394353720000002</v>
      </c>
      <c r="Z89" s="85" cm="1">
        <f t="array" aca="1" ref="Z89" ca="1">INDEX($BI$46:$CM$192,MATCH($B89,$BI$46:$BI$192,0),Z$47)*Z$39</f>
        <v>0</v>
      </c>
      <c r="AA89" s="85"/>
      <c r="AB89" s="85" cm="1">
        <f t="array" aca="1" ref="AB89" ca="1">INDEX($BI$46:$CM$192,MATCH($B89,$BI$46:$BI$192,0),AB$47)*AB$39</f>
        <v>17.809300440000001</v>
      </c>
      <c r="AC89" s="85"/>
      <c r="AD89" s="85" cm="1">
        <f t="array" aca="1" ref="AD89" ca="1">INDEX($BI$46:$CM$192,MATCH($B89,$BI$46:$BI$192,0),AD$47)*AD$39</f>
        <v>17.809300440000001</v>
      </c>
      <c r="AE89" s="85" cm="1">
        <f t="array" aca="1" ref="AE89" ca="1">INDEX($BI$46:$CM$192,MATCH($B89,$BI$46:$BI$192,0),AE$47)*AE$39</f>
        <v>17.809300440000001</v>
      </c>
      <c r="AF89" s="85" cm="1">
        <f t="array" aca="1" ref="AF89" ca="1">INDEX($BI$46:$CM$192,MATCH($B89,$BI$46:$BI$192,0),AF$47)*AF$39</f>
        <v>17.809300440000001</v>
      </c>
      <c r="AG89" s="85" cm="1">
        <f t="array" aca="1" ref="AG89" ca="1">INDEX($BI$46:$CM$192,MATCH($B89,$BI$46:$BI$192,0),AG$47)*AG$39</f>
        <v>17.809300440000001</v>
      </c>
      <c r="AH89" s="85" cm="1">
        <f t="array" aca="1" ref="AH89" ca="1">INDEX($BI$46:$CM$192,MATCH($B89,$BI$46:$BI$192,0),AH$47)*AH$39</f>
        <v>17.809300440000001</v>
      </c>
      <c r="AI89" s="85" cm="1">
        <f t="array" aca="1" ref="AI89" ca="1">INDEX($BI$46:$CM$192,MATCH($B89,$BI$46:$BI$192,0),AI$47)*AI$39</f>
        <v>17.809300440000001</v>
      </c>
      <c r="AJ89" s="85" cm="1">
        <f t="array" aca="1" ref="AJ89" ca="1">INDEX($BI$46:$CM$192,MATCH($B89,$BI$46:$BI$192,0),AJ$47)*AJ$39</f>
        <v>17.809300440000001</v>
      </c>
      <c r="AK89" s="85" cm="1">
        <f t="array" aca="1" ref="AK89" ca="1">INDEX($BI$46:$CM$192,MATCH($B89,$BI$46:$BI$192,0),AK$47)*AK$39</f>
        <v>17.809300440000001</v>
      </c>
      <c r="AL89" s="85" cm="1">
        <f t="array" aca="1" ref="AL89" ca="1">INDEX($BI$46:$CM$192,MATCH($B89,$BI$46:$BI$192,0),AL$47)*AL$39</f>
        <v>17.809300440000001</v>
      </c>
      <c r="AM89" s="85" cm="1">
        <f t="array" aca="1" ref="AM89" ca="1">INDEX($BI$46:$CM$192,MATCH($B89,$BI$46:$BI$192,0),AM$47)*AM$39</f>
        <v>17.809300440000001</v>
      </c>
      <c r="AN89" s="85" cm="1">
        <f t="array" aca="1" ref="AN89" ca="1">INDEX($BI$46:$CM$192,MATCH($B89,$BI$46:$BI$192,0),AN$47)*AN$39</f>
        <v>17.809300440000001</v>
      </c>
      <c r="AO89" s="85" cm="1">
        <f t="array" aca="1" ref="AO89" ca="1">INDEX($BI$46:$CM$192,MATCH($B89,$BI$46:$BI$192,0),AO$47)*AO$39</f>
        <v>17.809300440000001</v>
      </c>
      <c r="AP89" s="85" cm="1">
        <f t="array" aca="1" ref="AP89" ca="1">INDEX($BI$46:$CM$192,MATCH($B89,$BI$46:$BI$192,0),AP$47)*AP$39</f>
        <v>17.809300440000001</v>
      </c>
      <c r="AQ89" s="85" cm="1">
        <f t="array" aca="1" ref="AQ89" ca="1">INDEX($BI$46:$CM$192,MATCH($B89,$BI$46:$BI$192,0),AQ$47)*AQ$39</f>
        <v>17.809300440000001</v>
      </c>
      <c r="AR89" s="85" cm="1">
        <f t="array" aca="1" ref="AR89" ca="1">INDEX($BI$46:$CM$192,MATCH($B89,$BI$46:$BI$192,0),AR$47)*AR$39</f>
        <v>18.394353720000002</v>
      </c>
      <c r="AS89" s="85" cm="1">
        <f t="array" aca="1" ref="AS89" ca="1">INDEX($BI$46:$CM$192,MATCH($B89,$BI$46:$BI$192,0),AS$47)*AS$39</f>
        <v>17.809300440000001</v>
      </c>
      <c r="AT89" s="85" cm="1">
        <f t="array" aca="1" ref="AT89" ca="1">INDEX($BI$46:$CM$192,MATCH($B89,$BI$46:$BI$192,0),AT$47)*AT$39</f>
        <v>17.809300440000001</v>
      </c>
      <c r="AU89" s="85" cm="1">
        <f t="array" aca="1" ref="AU89" ca="1">INDEX($BI$46:$CM$192,MATCH($B89,$BI$46:$BI$192,0),AU$47)*AU$39</f>
        <v>17.809300440000001</v>
      </c>
      <c r="AV89" s="85" cm="1">
        <f t="array" aca="1" ref="AV89" ca="1">INDEX($BI$46:$CM$192,MATCH($B89,$BI$46:$BI$192,0),AV$47)*AV$39</f>
        <v>18.394353720000002</v>
      </c>
      <c r="AW89" s="85" cm="1">
        <f t="array" aca="1" ref="AW89" ca="1">INDEX($BI$46:$CM$192,MATCH($B89,$BI$46:$BI$192,0),AW$47)*AW$39</f>
        <v>18.394353720000002</v>
      </c>
      <c r="AX89" s="85" cm="1">
        <f t="array" aca="1" ref="AX89" ca="1">INDEX($BI$46:$CM$192,MATCH($B89,$BI$46:$BI$192,0),AX$47)*AX$39</f>
        <v>18.394353720000002</v>
      </c>
      <c r="AY89" s="85" cm="1">
        <f t="array" aca="1" ref="AY89" ca="1">INDEX($BI$46:$CM$192,MATCH($B89,$BI$46:$BI$192,0),AY$47)*AY$39</f>
        <v>18.394353720000002</v>
      </c>
      <c r="AZ89" s="85" cm="1">
        <f t="array" aca="1" ref="AZ89" ca="1">INDEX($BI$46:$CM$192,MATCH($B89,$BI$46:$BI$192,0),AZ$47)*AZ$39</f>
        <v>18.394353720000002</v>
      </c>
      <c r="BA89" s="85" cm="1">
        <f t="array" aca="1" ref="BA89" ca="1">INDEX($BI$46:$CM$192,MATCH($B89,$BI$46:$BI$192,0),BA$47)*BA$39</f>
        <v>18.394353720000002</v>
      </c>
      <c r="BB89" s="85" cm="1">
        <f t="array" aca="1" ref="BB89" ca="1">INDEX($BI$46:$CM$192,MATCH($B89,$BI$46:$BI$192,0),BB$47)*BB$39</f>
        <v>17.809300440000001</v>
      </c>
      <c r="BC89" s="85"/>
      <c r="BD89" s="85"/>
      <c r="BE89" s="85"/>
      <c r="BF89" s="95"/>
      <c r="BG89" s="125">
        <f ca="1">IF(C89="","",INDEX([10]TPU!$G:$G,MATCH($C89,[10]TPU!$A:$A,0)))</f>
        <v>4855.1499999999996</v>
      </c>
      <c r="BH89" s="7"/>
      <c r="BI89" s="83" t="s">
        <v>97</v>
      </c>
      <c r="BJ89" s="83" t="str">
        <f t="shared" ca="1" si="103"/>
        <v>CA0003</v>
      </c>
      <c r="BK89" s="84" t="str">
        <f t="shared" ca="1" si="104"/>
        <v>Transporte de material betuminoso</v>
      </c>
      <c r="BL89" s="83" t="str">
        <f t="shared" ca="1" si="105"/>
        <v>Txkm</v>
      </c>
      <c r="BM89" s="96" cm="1">
        <f t="array" aca="1" ref="BM89" ca="1">INDEX(INDIRECT("memória_cálculo"),MATCH($BI89,INDIRECT("indice_cáculo"),0),BM$45)</f>
        <v>153.47443233599995</v>
      </c>
      <c r="BN89" s="96" cm="1">
        <f t="array" aca="1" ref="BN89" ca="1">INDEX(INDIRECT("memória_cálculo"),MATCH($BI89,INDIRECT("indice_cáculo"),0),BN$45)</f>
        <v>211.61080195199997</v>
      </c>
      <c r="BO89" s="96" cm="1">
        <f t="array" aca="1" ref="BO89" ca="1">INDEX(INDIRECT("memória_cálculo"),MATCH($BI89,INDIRECT("indice_cáculo"),0),BO$45)</f>
        <v>4.5719841599999986</v>
      </c>
      <c r="BP89" s="96" cm="1">
        <f t="array" aca="1" ref="BP89" ca="1">INDEX(INDIRECT("memória_cálculo"),MATCH($BI89,INDIRECT("indice_cáculo"),0),BP$45)</f>
        <v>111.46397447999999</v>
      </c>
      <c r="BQ89" s="96" cm="1">
        <f t="array" aca="1" ref="BQ89" ca="1">INDEX(INDIRECT("memória_cálculo"),MATCH($BI89,INDIRECT("indice_cáculo"),0),BQ$45)</f>
        <v>129.329689632</v>
      </c>
      <c r="BR89" s="96" cm="1">
        <f t="array" aca="1" ref="BR89" ca="1">INDEX(INDIRECT("memória_cálculo"),MATCH($BI89,INDIRECT("indice_cáculo"),0),BR$45)</f>
        <v>122.21809660800001</v>
      </c>
      <c r="BS89" s="96" cm="1">
        <f t="array" aca="1" ref="BS89" ca="1">INDEX(INDIRECT("memória_cálculo"),MATCH($BI89,INDIRECT("indice_cáculo"),0),BS$45)</f>
        <v>167.36892292799996</v>
      </c>
      <c r="BT89" s="96" cm="1">
        <f t="array" aca="1" ref="BT89" ca="1">INDEX(INDIRECT("memória_cálculo"),MATCH($BI89,INDIRECT("indice_cáculo"),0),BT$45)</f>
        <v>3.5577483839999999</v>
      </c>
      <c r="BU89" s="96" cm="1">
        <f t="array" aca="1" ref="BU89" ca="1">INDEX(INDIRECT("memória_cálculo"),MATCH($BI89,INDIRECT("indice_cáculo"),0),BU$45)</f>
        <v>86.737127951999994</v>
      </c>
      <c r="BV89" s="96" cm="1">
        <f t="array" aca="1" ref="BV89" ca="1">INDEX(INDIRECT("memória_cálculo"),MATCH($BI89,INDIRECT("indice_cáculo"),0),BV$45)</f>
        <v>100.6395643968</v>
      </c>
      <c r="BW89" s="96" cm="1">
        <f t="array" aca="1" ref="BW89" ca="1">INDEX(INDIRECT("memória_cálculo"),MATCH($BI89,INDIRECT("indice_cáculo"),0),BW$45)</f>
        <v>61.518686616000004</v>
      </c>
      <c r="BX89" s="96" cm="1">
        <f t="array" aca="1" ref="BX89" ca="1">INDEX(INDIRECT("memória_cálculo"),MATCH($BI89,INDIRECT("indice_cáculo"),0),BX$45)</f>
        <v>70.155988631999989</v>
      </c>
      <c r="BY89" s="96" cm="1">
        <f t="array" aca="1" ref="BY89" ca="1">INDEX(INDIRECT("memória_cálculo"),MATCH($BI89,INDIRECT("indice_cáculo"),0),BY$45)</f>
        <v>0.76859999999999995</v>
      </c>
      <c r="BZ89" s="96" cm="1">
        <f t="array" aca="1" ref="BZ89" ca="1">INDEX(INDIRECT("memória_cálculo"),MATCH($BI89,INDIRECT("indice_cáculo"),0),BZ$45)</f>
        <v>18.738299999999999</v>
      </c>
      <c r="CA89" s="96" cm="1">
        <f t="array" aca="1" ref="CA89" ca="1">INDEX(INDIRECT("memória_cálculo"),MATCH($BI89,INDIRECT("indice_cáculo"),0),CA$45)</f>
        <v>21.741720000000001</v>
      </c>
      <c r="CB89" s="96" cm="1">
        <f t="array" aca="1" ref="CB89" ca="1">INDEX(INDIRECT("memória_cálculo"),MATCH($BI89,INDIRECT("indice_cáculo"),0),CB$45)</f>
        <v>230.65387101599998</v>
      </c>
      <c r="CC89" s="96" cm="1">
        <f t="array" aca="1" ref="CC89" ca="1">INDEX(INDIRECT("memória_cálculo"),MATCH($BI89,INDIRECT("indice_cáculo"),0),CC$45)</f>
        <v>314.26238623200004</v>
      </c>
      <c r="CD89" s="96" cm="1">
        <f t="array" aca="1" ref="CD89" ca="1">INDEX(INDIRECT("memória_cálculo"),MATCH($BI89,INDIRECT("indice_cáculo"),0),CD$45)</f>
        <v>6.5981015999999997</v>
      </c>
      <c r="CE89" s="96" cm="1">
        <f t="array" aca="1" ref="CE89" ca="1">INDEX(INDIRECT("memória_cálculo"),MATCH($BI89,INDIRECT("indice_cáculo"),0),CE$45)</f>
        <v>160.86027480000004</v>
      </c>
      <c r="CF89" s="96" cm="1">
        <f t="array" aca="1" ref="CF89" ca="1">INDEX(INDIRECT("memória_cálculo"),MATCH($BI89,INDIRECT("indice_cáculo"),0),CF$45)</f>
        <v>186.64334832000006</v>
      </c>
      <c r="CG89" s="96" cm="1">
        <f t="array" aca="1" ref="CG89" ca="1">INDEX(INDIRECT("memória_cálculo"),MATCH($BI89,INDIRECT("indice_cáculo"),0),CG$45)</f>
        <v>61.518686616000004</v>
      </c>
      <c r="CH89" s="96" cm="1">
        <f t="array" aca="1" ref="CH89" ca="1">INDEX(INDIRECT("memória_cálculo"),MATCH($BI89,INDIRECT("indice_cáculo"),0),CH$45)</f>
        <v>70.155988631999989</v>
      </c>
      <c r="CI89" s="96" cm="1">
        <f t="array" aca="1" ref="CI89" ca="1">INDEX(INDIRECT("memória_cálculo"),MATCH($BI89,INDIRECT("indice_cáculo"),0),CI$45)</f>
        <v>0.76859999999999995</v>
      </c>
      <c r="CJ89" s="96" cm="1">
        <f t="array" aca="1" ref="CJ89" ca="1">INDEX(INDIRECT("memória_cálculo"),MATCH($BI89,INDIRECT("indice_cáculo"),0),CJ$45)</f>
        <v>18.738299999999999</v>
      </c>
      <c r="CK89" s="96" cm="1">
        <f t="array" aca="1" ref="CK89" ca="1">INDEX(INDIRECT("memória_cálculo"),MATCH($BI89,INDIRECT("indice_cáculo"),0),CK$45)</f>
        <v>21.741720000000001</v>
      </c>
      <c r="CL89" s="96" cm="1">
        <f t="array" aca="1" ref="CL89" ca="1">INDEX(INDIRECT("memória_cálculo"),MATCH($BI89,INDIRECT("indice_cáculo"),0),CL$45)</f>
        <v>0</v>
      </c>
      <c r="CM89" s="96"/>
      <c r="CN89" s="7"/>
      <c r="CO89" s="7"/>
      <c r="CP89" s="97"/>
      <c r="CQ89" s="7"/>
      <c r="CR89" s="7" t="s">
        <v>96</v>
      </c>
      <c r="CS89" s="109" t="s">
        <v>92</v>
      </c>
      <c r="CT89" s="133">
        <v>0</v>
      </c>
      <c r="CU89" s="134">
        <v>0</v>
      </c>
      <c r="CV89" s="133">
        <v>0</v>
      </c>
      <c r="CW89" s="134">
        <v>0</v>
      </c>
      <c r="CX89" s="134">
        <v>0</v>
      </c>
      <c r="CY89" s="133">
        <v>0</v>
      </c>
      <c r="CZ89" s="134">
        <v>0</v>
      </c>
      <c r="DA89" s="133">
        <v>0</v>
      </c>
      <c r="DB89" s="134">
        <v>0</v>
      </c>
      <c r="DC89" s="134">
        <v>0</v>
      </c>
      <c r="DD89" s="133">
        <v>0</v>
      </c>
      <c r="DE89" s="134">
        <v>0</v>
      </c>
      <c r="DF89" s="133">
        <v>0</v>
      </c>
      <c r="DG89" s="134">
        <v>0</v>
      </c>
      <c r="DH89" s="134">
        <v>0</v>
      </c>
      <c r="DI89" s="134">
        <v>0</v>
      </c>
      <c r="DJ89" s="134">
        <v>0</v>
      </c>
      <c r="DK89" s="134">
        <v>0</v>
      </c>
      <c r="DL89" s="134">
        <v>0</v>
      </c>
      <c r="DM89" s="134">
        <v>0</v>
      </c>
      <c r="DN89" s="133">
        <v>0</v>
      </c>
      <c r="DO89" s="134">
        <v>0</v>
      </c>
      <c r="DP89" s="133">
        <v>0</v>
      </c>
      <c r="DQ89" s="134">
        <v>0</v>
      </c>
      <c r="DR89" s="134">
        <v>0</v>
      </c>
      <c r="DS89" s="134"/>
      <c r="DT89" s="134"/>
    </row>
    <row r="90" spans="1:126" ht="20.100000000000001" customHeight="1" x14ac:dyDescent="0.2">
      <c r="A90" s="7"/>
      <c r="B90" s="83" t="s">
        <v>83</v>
      </c>
      <c r="C90" s="83" t="str">
        <f t="shared" ca="1" si="119"/>
        <v>ED-7623</v>
      </c>
      <c r="D90" s="84" t="str">
        <f t="shared" ca="1" si="120"/>
        <v>Execução e aplicação de concreto betuminoso usinado a quente (cbuq), massa comercial, incluindo fornecimento e transporte dos agregados e material betuminoso, exclusive transporte da massa asfáltica até a pista</v>
      </c>
      <c r="E90" s="83" t="str">
        <f t="shared" ca="1" si="121"/>
        <v>m³</v>
      </c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 cm="1">
        <f t="array" aca="1" ref="X90" ca="1">INDEX($BI$46:$CM$192,MATCH($B90,$BI$46:$BI$192,0),X$47)*X$39</f>
        <v>118.845</v>
      </c>
      <c r="Y90" s="85" cm="1">
        <f t="array" aca="1" ref="Y90" ca="1">INDEX($BI$46:$CM$192,MATCH($B90,$BI$46:$BI$192,0),Y$47)*Y$39</f>
        <v>118.845</v>
      </c>
      <c r="Z90" s="85" cm="1">
        <f t="array" aca="1" ref="Z90" ca="1">INDEX($BI$46:$CM$192,MATCH($B90,$BI$46:$BI$192,0),Z$47)*Z$39</f>
        <v>0</v>
      </c>
      <c r="AA90" s="85"/>
      <c r="AB90" s="85" cm="1">
        <f t="array" aca="1" ref="AB90" ca="1">INDEX($BI$46:$CM$192,MATCH($B90,$BI$46:$BI$192,0),AB$47)*AB$39</f>
        <v>115.065</v>
      </c>
      <c r="AC90" s="85"/>
      <c r="AD90" s="85" cm="1">
        <f t="array" aca="1" ref="AD90" ca="1">INDEX($BI$46:$CM$192,MATCH($B90,$BI$46:$BI$192,0),AD$47)*AD$39</f>
        <v>115.065</v>
      </c>
      <c r="AE90" s="85" cm="1">
        <f t="array" aca="1" ref="AE90" ca="1">INDEX($BI$46:$CM$192,MATCH($B90,$BI$46:$BI$192,0),AE$47)*AE$39</f>
        <v>115.065</v>
      </c>
      <c r="AF90" s="85" cm="1">
        <f t="array" aca="1" ref="AF90" ca="1">INDEX($BI$46:$CM$192,MATCH($B90,$BI$46:$BI$192,0),AF$47)*AF$39</f>
        <v>115.065</v>
      </c>
      <c r="AG90" s="85" cm="1">
        <f t="array" aca="1" ref="AG90" ca="1">INDEX($BI$46:$CM$192,MATCH($B90,$BI$46:$BI$192,0),AG$47)*AG$39</f>
        <v>115.065</v>
      </c>
      <c r="AH90" s="85" cm="1">
        <f t="array" aca="1" ref="AH90" ca="1">INDEX($BI$46:$CM$192,MATCH($B90,$BI$46:$BI$192,0),AH$47)*AH$39</f>
        <v>115.065</v>
      </c>
      <c r="AI90" s="85" cm="1">
        <f t="array" aca="1" ref="AI90" ca="1">INDEX($BI$46:$CM$192,MATCH($B90,$BI$46:$BI$192,0),AI$47)*AI$39</f>
        <v>115.065</v>
      </c>
      <c r="AJ90" s="85" cm="1">
        <f t="array" aca="1" ref="AJ90" ca="1">INDEX($BI$46:$CM$192,MATCH($B90,$BI$46:$BI$192,0),AJ$47)*AJ$39</f>
        <v>115.065</v>
      </c>
      <c r="AK90" s="85" cm="1">
        <f t="array" aca="1" ref="AK90" ca="1">INDEX($BI$46:$CM$192,MATCH($B90,$BI$46:$BI$192,0),AK$47)*AK$39</f>
        <v>115.065</v>
      </c>
      <c r="AL90" s="85" cm="1">
        <f t="array" aca="1" ref="AL90" ca="1">INDEX($BI$46:$CM$192,MATCH($B90,$BI$46:$BI$192,0),AL$47)*AL$39</f>
        <v>115.065</v>
      </c>
      <c r="AM90" s="85" cm="1">
        <f t="array" aca="1" ref="AM90" ca="1">INDEX($BI$46:$CM$192,MATCH($B90,$BI$46:$BI$192,0),AM$47)*AM$39</f>
        <v>115.065</v>
      </c>
      <c r="AN90" s="85" cm="1">
        <f t="array" aca="1" ref="AN90" ca="1">INDEX($BI$46:$CM$192,MATCH($B90,$BI$46:$BI$192,0),AN$47)*AN$39</f>
        <v>115.065</v>
      </c>
      <c r="AO90" s="85" cm="1">
        <f t="array" aca="1" ref="AO90" ca="1">INDEX($BI$46:$CM$192,MATCH($B90,$BI$46:$BI$192,0),AO$47)*AO$39</f>
        <v>115.065</v>
      </c>
      <c r="AP90" s="85" cm="1">
        <f t="array" aca="1" ref="AP90" ca="1">INDEX($BI$46:$CM$192,MATCH($B90,$BI$46:$BI$192,0),AP$47)*AP$39</f>
        <v>115.065</v>
      </c>
      <c r="AQ90" s="85" cm="1">
        <f t="array" aca="1" ref="AQ90" ca="1">INDEX($BI$46:$CM$192,MATCH($B90,$BI$46:$BI$192,0),AQ$47)*AQ$39</f>
        <v>115.065</v>
      </c>
      <c r="AR90" s="85" cm="1">
        <f t="array" aca="1" ref="AR90" ca="1">INDEX($BI$46:$CM$192,MATCH($B90,$BI$46:$BI$192,0),AR$47)*AR$39</f>
        <v>118.845</v>
      </c>
      <c r="AS90" s="85"/>
      <c r="AT90" s="85"/>
      <c r="AU90" s="85" cm="1">
        <f t="array" aca="1" ref="AU90" ca="1">INDEX($BI$46:$CM$192,MATCH($B90,$BI$46:$BI$192,0),AU$47)*AU$39</f>
        <v>115.065</v>
      </c>
      <c r="AV90" s="85" cm="1">
        <f t="array" aca="1" ref="AV90" ca="1">INDEX($BI$46:$CM$192,MATCH($B90,$BI$46:$BI$192,0),AV$47)*AV$39</f>
        <v>118.845</v>
      </c>
      <c r="AW90" s="85" cm="1">
        <f t="array" aca="1" ref="AW90" ca="1">INDEX($BI$46:$CM$192,MATCH($B90,$BI$46:$BI$192,0),AW$47)*AW$39</f>
        <v>118.845</v>
      </c>
      <c r="AX90" s="85" cm="1">
        <f t="array" aca="1" ref="AX90" ca="1">INDEX($BI$46:$CM$192,MATCH($B90,$BI$46:$BI$192,0),AX$47)*AX$39</f>
        <v>118.845</v>
      </c>
      <c r="AY90" s="85" cm="1">
        <f t="array" aca="1" ref="AY90" ca="1">INDEX($BI$46:$CM$192,MATCH($B90,$BI$46:$BI$192,0),AY$47)*AY$39</f>
        <v>118.845</v>
      </c>
      <c r="AZ90" s="85" cm="1">
        <f t="array" aca="1" ref="AZ90" ca="1">INDEX($BI$46:$CM$192,MATCH($B90,$BI$46:$BI$192,0),AZ$47)*AZ$39</f>
        <v>118.845</v>
      </c>
      <c r="BA90" s="85" cm="1">
        <f t="array" aca="1" ref="BA90" ca="1">INDEX($BI$46:$CM$192,MATCH($B90,$BI$46:$BI$192,0),BA$47)*BA$39</f>
        <v>118.845</v>
      </c>
      <c r="BB90" s="85" cm="1">
        <f t="array" aca="1" ref="BB90" ca="1">INDEX($BI$46:$CM$192,MATCH($B90,$BI$46:$BI$192,0),BB$47)*BB$39</f>
        <v>115.065</v>
      </c>
      <c r="BC90" s="85"/>
      <c r="BD90" s="85"/>
      <c r="BE90" s="85"/>
      <c r="BF90" s="95"/>
      <c r="BG90" s="125">
        <f ca="1">IF(C90="","",INDEX([10]TPU!$G:$G,MATCH($C90,[10]TPU!$A:$A,0)))</f>
        <v>2126.9499999999998</v>
      </c>
      <c r="BH90" s="7"/>
      <c r="BI90" s="83" t="s">
        <v>100</v>
      </c>
      <c r="BJ90" s="83" t="str">
        <f t="shared" ca="1" si="103"/>
        <v>RO-00881</v>
      </c>
      <c r="BK90" s="84" t="str">
        <f t="shared" ca="1" si="104"/>
        <v>Transporte com caminhão basculante de 6 m³ - rodovia pavimentada</v>
      </c>
      <c r="BL90" s="83" t="str">
        <f t="shared" ca="1" si="105"/>
        <v>txkm</v>
      </c>
      <c r="BM90" s="96" cm="1">
        <f t="array" aca="1" ref="BM90" ca="1">INDEX(INDIRECT("memória_cálculo"),MATCH($BI90,INDIRECT("indice_cáculo"),0),BM$45)</f>
        <v>127554.72</v>
      </c>
      <c r="BN90" s="96" cm="1">
        <f t="array" aca="1" ref="BN90" ca="1">INDEX(INDIRECT("memória_cálculo"),MATCH($BI90,INDIRECT("indice_cáculo"),0),BN$45)</f>
        <v>169656</v>
      </c>
      <c r="BO90" s="96" cm="1">
        <f t="array" aca="1" ref="BO90" ca="1">INDEX(INDIRECT("memória_cálculo"),MATCH($BI90,INDIRECT("indice_cáculo"),0),BO$45)</f>
        <v>3810.1199999999994</v>
      </c>
      <c r="BP90" s="96" cm="1">
        <f t="array" aca="1" ref="BP90" ca="1">INDEX(INDIRECT("memória_cálculo"),MATCH($BI90,INDIRECT("indice_cáculo"),0),BP$45)</f>
        <v>86099.75999999998</v>
      </c>
      <c r="BQ90" s="96" cm="1">
        <f t="array" aca="1" ref="BQ90" ca="1">INDEX(INDIRECT("memória_cálculo"),MATCH($BI90,INDIRECT("indice_cáculo"),0),BQ$45)</f>
        <v>99143.184000000008</v>
      </c>
      <c r="BR90" s="96" cm="1">
        <f t="array" aca="1" ref="BR90" ca="1">INDEX(INDIRECT("memória_cálculo"),MATCH($BI90,INDIRECT("indice_cáculo"),0),BR$45)</f>
        <v>129823.86000000002</v>
      </c>
      <c r="BS90" s="96" cm="1">
        <f t="array" aca="1" ref="BS90" ca="1">INDEX(INDIRECT("memória_cálculo"),MATCH($BI90,INDIRECT("indice_cáculo"),0),BS$45)</f>
        <v>173064.90000000002</v>
      </c>
      <c r="BT90" s="96" cm="1">
        <f t="array" aca="1" ref="BT90" ca="1">INDEX(INDIRECT("memória_cálculo"),MATCH($BI90,INDIRECT("indice_cáculo"),0),BT$45)</f>
        <v>3901.71</v>
      </c>
      <c r="BU90" s="96" cm="1">
        <f t="array" aca="1" ref="BU90" ca="1">INDEX(INDIRECT("memória_cálculo"),MATCH($BI90,INDIRECT("indice_cáculo"),0),BU$45)</f>
        <v>88278.78</v>
      </c>
      <c r="BV90" s="96" cm="1">
        <f t="array" aca="1" ref="BV90" ca="1">INDEX(INDIRECT("memória_cálculo"),MATCH($BI90,INDIRECT("indice_cáculo"),0),BV$45)</f>
        <v>101665.452</v>
      </c>
      <c r="BW90" s="96" cm="1">
        <f t="array" aca="1" ref="BW90" ca="1">INDEX(INDIRECT("memória_cálculo"),MATCH($BI90,INDIRECT("indice_cáculo"),0),BW$45)</f>
        <v>127554.72</v>
      </c>
      <c r="BX90" s="96" cm="1">
        <f t="array" aca="1" ref="BX90" ca="1">INDEX(INDIRECT("memória_cálculo"),MATCH($BI90,INDIRECT("indice_cáculo"),0),BX$45)</f>
        <v>169656</v>
      </c>
      <c r="BY90" s="96" cm="1">
        <f t="array" aca="1" ref="BY90" ca="1">INDEX(INDIRECT("memória_cálculo"),MATCH($BI90,INDIRECT("indice_cáculo"),0),BY$45)</f>
        <v>3810.1199999999994</v>
      </c>
      <c r="BZ90" s="96" cm="1">
        <f t="array" aca="1" ref="BZ90" ca="1">INDEX(INDIRECT("memória_cálculo"),MATCH($BI90,INDIRECT("indice_cáculo"),0),BZ$45)</f>
        <v>86099.75999999998</v>
      </c>
      <c r="CA90" s="96" cm="1">
        <f t="array" aca="1" ref="CA90" ca="1">INDEX(INDIRECT("memória_cálculo"),MATCH($BI90,INDIRECT("indice_cáculo"),0),CA$45)</f>
        <v>99143.184000000008</v>
      </c>
      <c r="CB90" s="96" cm="1">
        <f t="array" aca="1" ref="CB90" ca="1">INDEX(INDIRECT("memória_cálculo"),MATCH($BI90,INDIRECT("indice_cáculo"),0),CB$45)</f>
        <v>127554.72</v>
      </c>
      <c r="CC90" s="96" cm="1">
        <f t="array" aca="1" ref="CC90" ca="1">INDEX(INDIRECT("memória_cálculo"),MATCH($BI90,INDIRECT("indice_cáculo"),0),CC$45)</f>
        <v>169656</v>
      </c>
      <c r="CD90" s="96" cm="1">
        <f t="array" aca="1" ref="CD90" ca="1">INDEX(INDIRECT("memória_cálculo"),MATCH($BI90,INDIRECT("indice_cáculo"),0),CD$45)</f>
        <v>3810.1199999999994</v>
      </c>
      <c r="CE90" s="96" cm="1">
        <f t="array" aca="1" ref="CE90" ca="1">INDEX(INDIRECT("memória_cálculo"),MATCH($BI90,INDIRECT("indice_cáculo"),0),CE$45)</f>
        <v>86099.75999999998</v>
      </c>
      <c r="CF90" s="96" cm="1">
        <f t="array" aca="1" ref="CF90" ca="1">INDEX(INDIRECT("memória_cálculo"),MATCH($BI90,INDIRECT("indice_cáculo"),0),CF$45)</f>
        <v>99143.184000000008</v>
      </c>
      <c r="CG90" s="96" cm="1">
        <f t="array" aca="1" ref="CG90" ca="1">INDEX(INDIRECT("memória_cálculo"),MATCH($BI90,INDIRECT("indice_cáculo"),0),CG$45)</f>
        <v>127554.72</v>
      </c>
      <c r="CH90" s="96" cm="1">
        <f t="array" aca="1" ref="CH90" ca="1">INDEX(INDIRECT("memória_cálculo"),MATCH($BI90,INDIRECT("indice_cáculo"),0),CH$45)</f>
        <v>169656</v>
      </c>
      <c r="CI90" s="96" cm="1">
        <f t="array" aca="1" ref="CI90" ca="1">INDEX(INDIRECT("memória_cálculo"),MATCH($BI90,INDIRECT("indice_cáculo"),0),CI$45)</f>
        <v>3810.1199999999994</v>
      </c>
      <c r="CJ90" s="96" cm="1">
        <f t="array" aca="1" ref="CJ90" ca="1">INDEX(INDIRECT("memória_cálculo"),MATCH($BI90,INDIRECT("indice_cáculo"),0),CJ$45)</f>
        <v>86099.75999999998</v>
      </c>
      <c r="CK90" s="96" cm="1">
        <f t="array" aca="1" ref="CK90" ca="1">INDEX(INDIRECT("memória_cálculo"),MATCH($BI90,INDIRECT("indice_cáculo"),0),CK$45)</f>
        <v>99143.184000000008</v>
      </c>
      <c r="CL90" s="96" cm="1">
        <f t="array" aca="1" ref="CL90" ca="1">INDEX(INDIRECT("memória_cálculo"),MATCH($BI90,INDIRECT("indice_cáculo"),0),CL$45)</f>
        <v>0</v>
      </c>
      <c r="CM90" s="96"/>
      <c r="CN90" s="7"/>
      <c r="CO90" s="7"/>
      <c r="CP90" s="97"/>
      <c r="CQ90" s="7"/>
      <c r="CR90" s="11" t="s">
        <v>98</v>
      </c>
      <c r="CS90" s="109" t="s">
        <v>99</v>
      </c>
      <c r="CT90" s="135">
        <v>1.25</v>
      </c>
      <c r="CU90" s="136">
        <v>1.25</v>
      </c>
      <c r="CV90" s="136">
        <v>1.25</v>
      </c>
      <c r="CW90" s="136">
        <v>1.25</v>
      </c>
      <c r="CX90" s="136">
        <v>1.25</v>
      </c>
      <c r="CY90" s="135">
        <v>1.25</v>
      </c>
      <c r="CZ90" s="136">
        <v>1.25</v>
      </c>
      <c r="DA90" s="136">
        <v>1.25</v>
      </c>
      <c r="DB90" s="136">
        <v>1.25</v>
      </c>
      <c r="DC90" s="136">
        <v>1.25</v>
      </c>
      <c r="DD90" s="135">
        <v>1.25</v>
      </c>
      <c r="DE90" s="136">
        <v>1.25</v>
      </c>
      <c r="DF90" s="136">
        <v>1.25</v>
      </c>
      <c r="DG90" s="136">
        <v>1.25</v>
      </c>
      <c r="DH90" s="136">
        <v>1.25</v>
      </c>
      <c r="DI90" s="136">
        <v>1.25</v>
      </c>
      <c r="DJ90" s="136">
        <v>1.25</v>
      </c>
      <c r="DK90" s="136">
        <v>1.25</v>
      </c>
      <c r="DL90" s="136">
        <v>1.25</v>
      </c>
      <c r="DM90" s="136">
        <v>1.25</v>
      </c>
      <c r="DN90" s="135">
        <v>1.25</v>
      </c>
      <c r="DO90" s="136">
        <v>1.25</v>
      </c>
      <c r="DP90" s="136">
        <v>1.25</v>
      </c>
      <c r="DQ90" s="136">
        <v>1.25</v>
      </c>
      <c r="DR90" s="136">
        <v>1.25</v>
      </c>
      <c r="DS90" s="136">
        <v>1.25</v>
      </c>
      <c r="DT90" s="136">
        <v>1.25</v>
      </c>
    </row>
    <row r="91" spans="1:126" ht="20.100000000000001" customHeight="1" x14ac:dyDescent="0.2">
      <c r="A91" s="7"/>
      <c r="B91" s="83" t="s">
        <v>85</v>
      </c>
      <c r="C91" s="83" t="str">
        <f t="shared" ca="1" si="119"/>
        <v>RO-00388</v>
      </c>
      <c r="D91" s="84" t="str">
        <f t="shared" ca="1" si="120"/>
        <v>imprimação com emulsão asfáltica (execução, exclui fornecimento e transporte do material betuminoso até a obra)</v>
      </c>
      <c r="E91" s="83" t="str">
        <f t="shared" ca="1" si="121"/>
        <v>m2</v>
      </c>
      <c r="F91" s="85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 cm="1">
        <f t="array" aca="1" ref="X91" ca="1">INDEX($BI$46:$CM$192,MATCH($B91,$BI$46:$BI$192,0),X$47)*X$39</f>
        <v>2641</v>
      </c>
      <c r="Y91" s="85" cm="1">
        <f t="array" aca="1" ref="Y91" ca="1">INDEX($BI$46:$CM$192,MATCH($B91,$BI$46:$BI$192,0),Y$47)*Y$39</f>
        <v>2641</v>
      </c>
      <c r="Z91" s="85" cm="1">
        <f t="array" aca="1" ref="Z91" ca="1">INDEX($BI$46:$CM$192,MATCH($B91,$BI$46:$BI$192,0),Z$47)*Z$39</f>
        <v>0</v>
      </c>
      <c r="AA91" s="85"/>
      <c r="AB91" s="85" cm="1">
        <f t="array" aca="1" ref="AB91" ca="1">INDEX($BI$46:$CM$192,MATCH($B91,$BI$46:$BI$192,0),AB$47)*AB$39</f>
        <v>2557</v>
      </c>
      <c r="AC91" s="85"/>
      <c r="AD91" s="85" cm="1">
        <f t="array" aca="1" ref="AD91" ca="1">INDEX($BI$46:$CM$192,MATCH($B91,$BI$46:$BI$192,0),AD$47)*AD$39</f>
        <v>2557</v>
      </c>
      <c r="AE91" s="85" cm="1">
        <f t="array" aca="1" ref="AE91" ca="1">INDEX($BI$46:$CM$192,MATCH($B91,$BI$46:$BI$192,0),AE$47)*AE$39</f>
        <v>2557</v>
      </c>
      <c r="AF91" s="85" cm="1">
        <f t="array" aca="1" ref="AF91" ca="1">INDEX($BI$46:$CM$192,MATCH($B91,$BI$46:$BI$192,0),AF$47)*AF$39</f>
        <v>2557</v>
      </c>
      <c r="AG91" s="85" cm="1">
        <f t="array" aca="1" ref="AG91" ca="1">INDEX($BI$46:$CM$192,MATCH($B91,$BI$46:$BI$192,0),AG$47)*AG$39</f>
        <v>2557</v>
      </c>
      <c r="AH91" s="85" cm="1">
        <f t="array" aca="1" ref="AH91" ca="1">INDEX($BI$46:$CM$192,MATCH($B91,$BI$46:$BI$192,0),AH$47)*AH$39</f>
        <v>2557</v>
      </c>
      <c r="AI91" s="85" cm="1">
        <f t="array" aca="1" ref="AI91" ca="1">INDEX($BI$46:$CM$192,MATCH($B91,$BI$46:$BI$192,0),AI$47)*AI$39</f>
        <v>2557</v>
      </c>
      <c r="AJ91" s="85" cm="1">
        <f t="array" aca="1" ref="AJ91" ca="1">INDEX($BI$46:$CM$192,MATCH($B91,$BI$46:$BI$192,0),AJ$47)*AJ$39</f>
        <v>2557</v>
      </c>
      <c r="AK91" s="85" cm="1">
        <f t="array" aca="1" ref="AK91" ca="1">INDEX($BI$46:$CM$192,MATCH($B91,$BI$46:$BI$192,0),AK$47)*AK$39</f>
        <v>2557</v>
      </c>
      <c r="AL91" s="85" cm="1">
        <f t="array" aca="1" ref="AL91" ca="1">INDEX($BI$46:$CM$192,MATCH($B91,$BI$46:$BI$192,0),AL$47)*AL$39</f>
        <v>2557</v>
      </c>
      <c r="AM91" s="85" cm="1">
        <f t="array" aca="1" ref="AM91" ca="1">INDEX($BI$46:$CM$192,MATCH($B91,$BI$46:$BI$192,0),AM$47)*AM$39</f>
        <v>2557</v>
      </c>
      <c r="AN91" s="85" cm="1">
        <f t="array" aca="1" ref="AN91" ca="1">INDEX($BI$46:$CM$192,MATCH($B91,$BI$46:$BI$192,0),AN$47)*AN$39</f>
        <v>2557</v>
      </c>
      <c r="AO91" s="85" cm="1">
        <f t="array" aca="1" ref="AO91" ca="1">INDEX($BI$46:$CM$192,MATCH($B91,$BI$46:$BI$192,0),AO$47)*AO$39</f>
        <v>2557</v>
      </c>
      <c r="AP91" s="85" cm="1">
        <f t="array" aca="1" ref="AP91" ca="1">INDEX($BI$46:$CM$192,MATCH($B91,$BI$46:$BI$192,0),AP$47)*AP$39</f>
        <v>2557</v>
      </c>
      <c r="AQ91" s="85" cm="1">
        <f t="array" aca="1" ref="AQ91" ca="1">INDEX($BI$46:$CM$192,MATCH($B91,$BI$46:$BI$192,0),AQ$47)*AQ$39</f>
        <v>2557</v>
      </c>
      <c r="AR91" s="85" cm="1">
        <f t="array" aca="1" ref="AR91" ca="1">INDEX($BI$46:$CM$192,MATCH($B91,$BI$46:$BI$192,0),AR$47)*AR$39</f>
        <v>2641</v>
      </c>
      <c r="AS91" s="85"/>
      <c r="AT91" s="85"/>
      <c r="AU91" s="85" cm="1">
        <f t="array" aca="1" ref="AU91" ca="1">INDEX($BI$46:$CM$192,MATCH($B91,$BI$46:$BI$192,0),AU$47)*AU$39</f>
        <v>2557</v>
      </c>
      <c r="AV91" s="85" cm="1">
        <f t="array" aca="1" ref="AV91" ca="1">INDEX($BI$46:$CM$192,MATCH($B91,$BI$46:$BI$192,0),AV$47)*AV$39</f>
        <v>2641</v>
      </c>
      <c r="AW91" s="85" cm="1">
        <f t="array" aca="1" ref="AW91" ca="1">INDEX($BI$46:$CM$192,MATCH($B91,$BI$46:$BI$192,0),AW$47)*AW$39</f>
        <v>2641</v>
      </c>
      <c r="AX91" s="85" cm="1">
        <f t="array" aca="1" ref="AX91" ca="1">INDEX($BI$46:$CM$192,MATCH($B91,$BI$46:$BI$192,0),AX$47)*AX$39</f>
        <v>2641</v>
      </c>
      <c r="AY91" s="85" cm="1">
        <f t="array" aca="1" ref="AY91" ca="1">INDEX($BI$46:$CM$192,MATCH($B91,$BI$46:$BI$192,0),AY$47)*AY$39</f>
        <v>2641</v>
      </c>
      <c r="AZ91" s="85" cm="1">
        <f t="array" aca="1" ref="AZ91" ca="1">INDEX($BI$46:$CM$192,MATCH($B91,$BI$46:$BI$192,0),AZ$47)*AZ$39</f>
        <v>2641</v>
      </c>
      <c r="BA91" s="85" cm="1">
        <f t="array" aca="1" ref="BA91" ca="1">INDEX($BI$46:$CM$192,MATCH($B91,$BI$46:$BI$192,0),BA$47)*BA$39</f>
        <v>2641</v>
      </c>
      <c r="BB91" s="85" cm="1">
        <f t="array" aca="1" ref="BB91" ca="1">INDEX($BI$46:$CM$192,MATCH($B91,$BI$46:$BI$192,0),BB$47)*BB$39</f>
        <v>2557</v>
      </c>
      <c r="BC91" s="85"/>
      <c r="BD91" s="85"/>
      <c r="BE91" s="85"/>
      <c r="BF91" s="95"/>
      <c r="BG91" s="125">
        <f ca="1">IF(C91="","",INDEX([10]TPU!$G:$G,MATCH($C91,[10]TPU!$A:$A,0)))</f>
        <v>5.58</v>
      </c>
      <c r="BH91" s="7"/>
      <c r="BI91" s="83" t="s">
        <v>102</v>
      </c>
      <c r="BJ91" s="83" t="str">
        <f t="shared" ca="1" si="103"/>
        <v>ED-48492</v>
      </c>
      <c r="BK91" s="84" t="str">
        <f t="shared" ca="1" si="104"/>
        <v>demolição mecanizada de revestimento asfáltico, com equipamento pneumático, inclusive afastamento e empilhamento, exclusive transporte e retirada do material demolido</v>
      </c>
      <c r="BL91" s="83" t="str">
        <f t="shared" ca="1" si="105"/>
        <v>m2</v>
      </c>
      <c r="BM91" s="96" cm="1">
        <f t="array" aca="1" ref="BM91" ca="1">INDEX(INDIRECT("memória_cálculo"),MATCH($BI91,INDIRECT("indice_cáculo"),0),BM$45)</f>
        <v>0</v>
      </c>
      <c r="BN91" s="96" cm="1">
        <f t="array" aca="1" ref="BN91" ca="1">INDEX(INDIRECT("memória_cálculo"),MATCH($BI91,INDIRECT("indice_cáculo"),0),BN$45)</f>
        <v>0</v>
      </c>
      <c r="BO91" s="96" cm="1">
        <f t="array" aca="1" ref="BO91" ca="1">INDEX(INDIRECT("memória_cálculo"),MATCH($BI91,INDIRECT("indice_cáculo"),0),BO$45)</f>
        <v>0</v>
      </c>
      <c r="BP91" s="96" cm="1">
        <f t="array" aca="1" ref="BP91" ca="1">INDEX(INDIRECT("memória_cálculo"),MATCH($BI91,INDIRECT("indice_cáculo"),0),BP$45)</f>
        <v>0</v>
      </c>
      <c r="BQ91" s="96" cm="1">
        <f t="array" aca="1" ref="BQ91" ca="1">INDEX(INDIRECT("memória_cálculo"),MATCH($BI91,INDIRECT("indice_cáculo"),0),BQ$45)</f>
        <v>0</v>
      </c>
      <c r="BR91" s="96" cm="1">
        <f t="array" aca="1" ref="BR91" ca="1">INDEX(INDIRECT("memória_cálculo"),MATCH($BI91,INDIRECT("indice_cáculo"),0),BR$45)</f>
        <v>0</v>
      </c>
      <c r="BS91" s="96" cm="1">
        <f t="array" aca="1" ref="BS91" ca="1">INDEX(INDIRECT("memória_cálculo"),MATCH($BI91,INDIRECT("indice_cáculo"),0),BS$45)</f>
        <v>0</v>
      </c>
      <c r="BT91" s="96" cm="1">
        <f t="array" aca="1" ref="BT91" ca="1">INDEX(INDIRECT("memória_cálculo"),MATCH($BI91,INDIRECT("indice_cáculo"),0),BT$45)</f>
        <v>0</v>
      </c>
      <c r="BU91" s="96" cm="1">
        <f t="array" aca="1" ref="BU91" ca="1">INDEX(INDIRECT("memória_cálculo"),MATCH($BI91,INDIRECT("indice_cáculo"),0),BU$45)</f>
        <v>0</v>
      </c>
      <c r="BV91" s="96" cm="1">
        <f t="array" aca="1" ref="BV91" ca="1">INDEX(INDIRECT("memória_cálculo"),MATCH($BI91,INDIRECT("indice_cáculo"),0),BV$45)</f>
        <v>0</v>
      </c>
      <c r="BW91" s="96" cm="1">
        <f t="array" aca="1" ref="BW91" ca="1">INDEX(INDIRECT("memória_cálculo"),MATCH($BI91,INDIRECT("indice_cáculo"),0),BW$45)</f>
        <v>0</v>
      </c>
      <c r="BX91" s="96" cm="1">
        <f t="array" aca="1" ref="BX91" ca="1">INDEX(INDIRECT("memória_cálculo"),MATCH($BI91,INDIRECT("indice_cáculo"),0),BX$45)</f>
        <v>0</v>
      </c>
      <c r="BY91" s="96" cm="1">
        <f t="array" aca="1" ref="BY91" ca="1">INDEX(INDIRECT("memória_cálculo"),MATCH($BI91,INDIRECT("indice_cáculo"),0),BY$45)</f>
        <v>0</v>
      </c>
      <c r="BZ91" s="96" cm="1">
        <f t="array" aca="1" ref="BZ91" ca="1">INDEX(INDIRECT("memória_cálculo"),MATCH($BI91,INDIRECT("indice_cáculo"),0),BZ$45)</f>
        <v>0</v>
      </c>
      <c r="CA91" s="96" cm="1">
        <f t="array" aca="1" ref="CA91" ca="1">INDEX(INDIRECT("memória_cálculo"),MATCH($BI91,INDIRECT("indice_cáculo"),0),CA$45)</f>
        <v>0</v>
      </c>
      <c r="CB91" s="96" cm="1">
        <f t="array" aca="1" ref="CB91" ca="1">INDEX(INDIRECT("memória_cálculo"),MATCH($BI91,INDIRECT("indice_cáculo"),0),CB$45)</f>
        <v>0</v>
      </c>
      <c r="CC91" s="96" cm="1">
        <f t="array" aca="1" ref="CC91" ca="1">INDEX(INDIRECT("memória_cálculo"),MATCH($BI91,INDIRECT("indice_cáculo"),0),CC$45)</f>
        <v>0</v>
      </c>
      <c r="CD91" s="96" cm="1">
        <f t="array" aca="1" ref="CD91" ca="1">INDEX(INDIRECT("memória_cálculo"),MATCH($BI91,INDIRECT("indice_cáculo"),0),CD$45)</f>
        <v>0</v>
      </c>
      <c r="CE91" s="96" cm="1">
        <f t="array" aca="1" ref="CE91" ca="1">INDEX(INDIRECT("memória_cálculo"),MATCH($BI91,INDIRECT("indice_cáculo"),0),CE$45)</f>
        <v>0</v>
      </c>
      <c r="CF91" s="96" cm="1">
        <f t="array" aca="1" ref="CF91" ca="1">INDEX(INDIRECT("memória_cálculo"),MATCH($BI91,INDIRECT("indice_cáculo"),0),CF$45)</f>
        <v>0</v>
      </c>
      <c r="CG91" s="96" cm="1">
        <f t="array" aca="1" ref="CG91" ca="1">INDEX(INDIRECT("memória_cálculo"),MATCH($BI91,INDIRECT("indice_cáculo"),0),CG$45)</f>
        <v>0</v>
      </c>
      <c r="CH91" s="96" cm="1">
        <f t="array" aca="1" ref="CH91" ca="1">INDEX(INDIRECT("memória_cálculo"),MATCH($BI91,INDIRECT("indice_cáculo"),0),CH$45)</f>
        <v>0</v>
      </c>
      <c r="CI91" s="96" cm="1">
        <f t="array" aca="1" ref="CI91" ca="1">INDEX(INDIRECT("memória_cálculo"),MATCH($BI91,INDIRECT("indice_cáculo"),0),CI$45)</f>
        <v>0</v>
      </c>
      <c r="CJ91" s="96" cm="1">
        <f t="array" aca="1" ref="CJ91" ca="1">INDEX(INDIRECT("memória_cálculo"),MATCH($BI91,INDIRECT("indice_cáculo"),0),CJ$45)</f>
        <v>0</v>
      </c>
      <c r="CK91" s="96" cm="1">
        <f t="array" aca="1" ref="CK91" ca="1">INDEX(INDIRECT("memória_cálculo"),MATCH($BI91,INDIRECT("indice_cáculo"),0),CK$45)</f>
        <v>0</v>
      </c>
      <c r="CL91" s="96" cm="1">
        <f t="array" aca="1" ref="CL91" ca="1">INDEX(INDIRECT("memória_cálculo"),MATCH($BI91,INDIRECT("indice_cáculo"),0),CL$45)</f>
        <v>0</v>
      </c>
      <c r="CM91" s="96"/>
      <c r="CN91" s="7"/>
      <c r="CO91" s="7"/>
      <c r="CP91" s="97"/>
      <c r="CQ91" s="7"/>
      <c r="CR91" s="11" t="s">
        <v>101</v>
      </c>
      <c r="CS91" s="109" t="s">
        <v>99</v>
      </c>
      <c r="CT91" s="135">
        <v>1.1000000000000001</v>
      </c>
      <c r="CU91" s="136">
        <v>1.1000000000000001</v>
      </c>
      <c r="CV91" s="136">
        <v>1.1000000000000001</v>
      </c>
      <c r="CW91" s="136">
        <v>1.1000000000000001</v>
      </c>
      <c r="CX91" s="136">
        <v>1.1000000000000001</v>
      </c>
      <c r="CY91" s="135">
        <v>1.1000000000000001</v>
      </c>
      <c r="CZ91" s="136">
        <v>1.1000000000000001</v>
      </c>
      <c r="DA91" s="136">
        <v>1.1000000000000001</v>
      </c>
      <c r="DB91" s="136">
        <v>1.1000000000000001</v>
      </c>
      <c r="DC91" s="136">
        <v>1.1000000000000001</v>
      </c>
      <c r="DD91" s="135">
        <v>1.1000000000000001</v>
      </c>
      <c r="DE91" s="136">
        <v>1.1000000000000001</v>
      </c>
      <c r="DF91" s="136">
        <v>1.1000000000000001</v>
      </c>
      <c r="DG91" s="136">
        <v>1.1000000000000001</v>
      </c>
      <c r="DH91" s="136">
        <v>1.1000000000000001</v>
      </c>
      <c r="DI91" s="136">
        <v>1.1000000000000001</v>
      </c>
      <c r="DJ91" s="136">
        <v>1.1000000000000001</v>
      </c>
      <c r="DK91" s="136">
        <v>1.1000000000000001</v>
      </c>
      <c r="DL91" s="136">
        <v>1.1000000000000001</v>
      </c>
      <c r="DM91" s="136">
        <v>1.1000000000000001</v>
      </c>
      <c r="DN91" s="135">
        <v>1.1000000000000001</v>
      </c>
      <c r="DO91" s="136">
        <v>1.1000000000000001</v>
      </c>
      <c r="DP91" s="136">
        <v>1.1000000000000001</v>
      </c>
      <c r="DQ91" s="136">
        <v>1.1000000000000001</v>
      </c>
      <c r="DR91" s="136">
        <v>1.1000000000000001</v>
      </c>
      <c r="DS91" s="136">
        <v>1.1000000000000001</v>
      </c>
      <c r="DT91" s="136">
        <v>1.1000000000000001</v>
      </c>
    </row>
    <row r="92" spans="1:126" ht="20.100000000000001" customHeight="1" x14ac:dyDescent="0.2">
      <c r="A92" s="7"/>
      <c r="B92" s="83" t="s">
        <v>87</v>
      </c>
      <c r="C92" s="83" t="str">
        <f t="shared" ca="1" si="119"/>
        <v>RO-51229</v>
      </c>
      <c r="D92" s="84" t="str">
        <f t="shared" ca="1" si="120"/>
        <v>pintura de ligação (execução e fornecimento do material betuminoso, exclusive transporte do material betuminoso)</v>
      </c>
      <c r="E92" s="83" t="str">
        <f t="shared" ca="1" si="121"/>
        <v>m2</v>
      </c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 cm="1">
        <f t="array" aca="1" ref="X92" ca="1">INDEX($BI$46:$CM$192,MATCH($B92,$BI$46:$BI$192,0),X$47)*X$39</f>
        <v>2641</v>
      </c>
      <c r="Y92" s="85" cm="1">
        <f t="array" aca="1" ref="Y92" ca="1">INDEX($BI$46:$CM$192,MATCH($B92,$BI$46:$BI$192,0),Y$47)*Y$39</f>
        <v>2641</v>
      </c>
      <c r="Z92" s="85" cm="1">
        <f t="array" aca="1" ref="Z92" ca="1">INDEX($BI$46:$CM$192,MATCH($B92,$BI$46:$BI$192,0),Z$47)*Z$39</f>
        <v>0</v>
      </c>
      <c r="AA92" s="85"/>
      <c r="AB92" s="85" cm="1">
        <f t="array" aca="1" ref="AB92" ca="1">INDEX($BI$46:$CM$192,MATCH($B92,$BI$46:$BI$192,0),AB$47)*AB$39</f>
        <v>2557</v>
      </c>
      <c r="AC92" s="85"/>
      <c r="AD92" s="85" cm="1">
        <f t="array" aca="1" ref="AD92" ca="1">INDEX($BI$46:$CM$192,MATCH($B92,$BI$46:$BI$192,0),AD$47)*AD$39</f>
        <v>2557</v>
      </c>
      <c r="AE92" s="85" cm="1">
        <f t="array" aca="1" ref="AE92" ca="1">INDEX($BI$46:$CM$192,MATCH($B92,$BI$46:$BI$192,0),AE$47)*AE$39</f>
        <v>2557</v>
      </c>
      <c r="AF92" s="85" cm="1">
        <f t="array" aca="1" ref="AF92" ca="1">INDEX($BI$46:$CM$192,MATCH($B92,$BI$46:$BI$192,0),AF$47)*AF$39</f>
        <v>2557</v>
      </c>
      <c r="AG92" s="85" cm="1">
        <f t="array" aca="1" ref="AG92" ca="1">INDEX($BI$46:$CM$192,MATCH($B92,$BI$46:$BI$192,0),AG$47)*AG$39</f>
        <v>2557</v>
      </c>
      <c r="AH92" s="85" cm="1">
        <f t="array" aca="1" ref="AH92" ca="1">INDEX($BI$46:$CM$192,MATCH($B92,$BI$46:$BI$192,0),AH$47)*AH$39</f>
        <v>2557</v>
      </c>
      <c r="AI92" s="85" cm="1">
        <f t="array" aca="1" ref="AI92" ca="1">INDEX($BI$46:$CM$192,MATCH($B92,$BI$46:$BI$192,0),AI$47)*AI$39</f>
        <v>2557</v>
      </c>
      <c r="AJ92" s="85" cm="1">
        <f t="array" aca="1" ref="AJ92" ca="1">INDEX($BI$46:$CM$192,MATCH($B92,$BI$46:$BI$192,0),AJ$47)*AJ$39</f>
        <v>2557</v>
      </c>
      <c r="AK92" s="85" cm="1">
        <f t="array" aca="1" ref="AK92" ca="1">INDEX($BI$46:$CM$192,MATCH($B92,$BI$46:$BI$192,0),AK$47)*AK$39</f>
        <v>2557</v>
      </c>
      <c r="AL92" s="85" cm="1">
        <f t="array" aca="1" ref="AL92" ca="1">INDEX($BI$46:$CM$192,MATCH($B92,$BI$46:$BI$192,0),AL$47)*AL$39</f>
        <v>2557</v>
      </c>
      <c r="AM92" s="85" cm="1">
        <f t="array" aca="1" ref="AM92" ca="1">INDEX($BI$46:$CM$192,MATCH($B92,$BI$46:$BI$192,0),AM$47)*AM$39</f>
        <v>2557</v>
      </c>
      <c r="AN92" s="85" cm="1">
        <f t="array" aca="1" ref="AN92" ca="1">INDEX($BI$46:$CM$192,MATCH($B92,$BI$46:$BI$192,0),AN$47)*AN$39</f>
        <v>2557</v>
      </c>
      <c r="AO92" s="85" cm="1">
        <f t="array" aca="1" ref="AO92" ca="1">INDEX($BI$46:$CM$192,MATCH($B92,$BI$46:$BI$192,0),AO$47)*AO$39</f>
        <v>2557</v>
      </c>
      <c r="AP92" s="85" cm="1">
        <f t="array" aca="1" ref="AP92" ca="1">INDEX($BI$46:$CM$192,MATCH($B92,$BI$46:$BI$192,0),AP$47)*AP$39</f>
        <v>2557</v>
      </c>
      <c r="AQ92" s="85" cm="1">
        <f t="array" aca="1" ref="AQ92" ca="1">INDEX($BI$46:$CM$192,MATCH($B92,$BI$46:$BI$192,0),AQ$47)*AQ$39</f>
        <v>2557</v>
      </c>
      <c r="AR92" s="85" cm="1">
        <f t="array" aca="1" ref="AR92" ca="1">INDEX($BI$46:$CM$192,MATCH($B92,$BI$46:$BI$192,0),AR$47)*AR$39</f>
        <v>2641</v>
      </c>
      <c r="AS92" s="85"/>
      <c r="AT92" s="85"/>
      <c r="AU92" s="85" cm="1">
        <f t="array" aca="1" ref="AU92" ca="1">INDEX($BI$46:$CM$192,MATCH($B92,$BI$46:$BI$192,0),AU$47)*AU$39</f>
        <v>2557</v>
      </c>
      <c r="AV92" s="85" cm="1">
        <f t="array" aca="1" ref="AV92" ca="1">INDEX($BI$46:$CM$192,MATCH($B92,$BI$46:$BI$192,0),AV$47)*AV$39</f>
        <v>2641</v>
      </c>
      <c r="AW92" s="85" cm="1">
        <f t="array" aca="1" ref="AW92" ca="1">INDEX($BI$46:$CM$192,MATCH($B92,$BI$46:$BI$192,0),AW$47)*AW$39</f>
        <v>2641</v>
      </c>
      <c r="AX92" s="85" cm="1">
        <f t="array" aca="1" ref="AX92" ca="1">INDEX($BI$46:$CM$192,MATCH($B92,$BI$46:$BI$192,0),AX$47)*AX$39</f>
        <v>2641</v>
      </c>
      <c r="AY92" s="85" cm="1">
        <f t="array" aca="1" ref="AY92" ca="1">INDEX($BI$46:$CM$192,MATCH($B92,$BI$46:$BI$192,0),AY$47)*AY$39</f>
        <v>2641</v>
      </c>
      <c r="AZ92" s="85" cm="1">
        <f t="array" aca="1" ref="AZ92" ca="1">INDEX($BI$46:$CM$192,MATCH($B92,$BI$46:$BI$192,0),AZ$47)*AZ$39</f>
        <v>2641</v>
      </c>
      <c r="BA92" s="85" cm="1">
        <f t="array" aca="1" ref="BA92" ca="1">INDEX($BI$46:$CM$192,MATCH($B92,$BI$46:$BI$192,0),BA$47)*BA$39</f>
        <v>2641</v>
      </c>
      <c r="BB92" s="85" cm="1">
        <f t="array" aca="1" ref="BB92" ca="1">INDEX($BI$46:$CM$192,MATCH($B92,$BI$46:$BI$192,0),BB$47)*BB$39</f>
        <v>2557</v>
      </c>
      <c r="BC92" s="85"/>
      <c r="BD92" s="85"/>
      <c r="BE92" s="85"/>
      <c r="BF92" s="95"/>
      <c r="BG92" s="125">
        <f ca="1">IF(C92="","",INDEX([10]TPU!$G:$G,MATCH($C92,[10]TPU!$A:$A,0)))</f>
        <v>2.61</v>
      </c>
      <c r="BH92" s="7"/>
      <c r="BI92" s="83" t="s">
        <v>383</v>
      </c>
      <c r="BJ92" s="83">
        <f t="shared" ca="1" si="103"/>
        <v>4915669</v>
      </c>
      <c r="BK92" s="84" t="str">
        <f t="shared" ca="1" si="104"/>
        <v>Remoção mecanizada de camada granular do pavimento</v>
      </c>
      <c r="BL92" s="83" t="str">
        <f t="shared" ca="1" si="105"/>
        <v>m³</v>
      </c>
      <c r="BM92" s="96" cm="1">
        <f t="array" aca="1" ref="BM92" ca="1">INDEX(INDIRECT("memória_cálculo"),MATCH($BI92,INDIRECT("indice_cáculo"),0),BM$45)</f>
        <v>0</v>
      </c>
      <c r="BN92" s="96" cm="1">
        <f t="array" aca="1" ref="BN92" ca="1">INDEX(INDIRECT("memória_cálculo"),MATCH($BI92,INDIRECT("indice_cáculo"),0),BN$45)</f>
        <v>0</v>
      </c>
      <c r="BO92" s="96" cm="1">
        <f t="array" aca="1" ref="BO92" ca="1">INDEX(INDIRECT("memória_cálculo"),MATCH($BI92,INDIRECT("indice_cáculo"),0),BO$45)</f>
        <v>0</v>
      </c>
      <c r="BP92" s="96" cm="1">
        <f t="array" aca="1" ref="BP92" ca="1">INDEX(INDIRECT("memória_cálculo"),MATCH($BI92,INDIRECT("indice_cáculo"),0),BP$45)</f>
        <v>0</v>
      </c>
      <c r="BQ92" s="96" cm="1">
        <f t="array" aca="1" ref="BQ92" ca="1">INDEX(INDIRECT("memória_cálculo"),MATCH($BI92,INDIRECT("indice_cáculo"),0),BQ$45)</f>
        <v>0</v>
      </c>
      <c r="BR92" s="96" cm="1">
        <f t="array" aca="1" ref="BR92" ca="1">INDEX(INDIRECT("memória_cálculo"),MATCH($BI92,INDIRECT("indice_cáculo"),0),BR$45)</f>
        <v>0</v>
      </c>
      <c r="BS92" s="96" cm="1">
        <f t="array" aca="1" ref="BS92" ca="1">INDEX(INDIRECT("memória_cálculo"),MATCH($BI92,INDIRECT("indice_cáculo"),0),BS$45)</f>
        <v>0</v>
      </c>
      <c r="BT92" s="96" cm="1">
        <f t="array" aca="1" ref="BT92" ca="1">INDEX(INDIRECT("memória_cálculo"),MATCH($BI92,INDIRECT("indice_cáculo"),0),BT$45)</f>
        <v>0</v>
      </c>
      <c r="BU92" s="96" cm="1">
        <f t="array" aca="1" ref="BU92" ca="1">INDEX(INDIRECT("memória_cálculo"),MATCH($BI92,INDIRECT("indice_cáculo"),0),BU$45)</f>
        <v>0</v>
      </c>
      <c r="BV92" s="96" cm="1">
        <f t="array" aca="1" ref="BV92" ca="1">INDEX(INDIRECT("memória_cálculo"),MATCH($BI92,INDIRECT("indice_cáculo"),0),BV$45)</f>
        <v>0</v>
      </c>
      <c r="BW92" s="96" cm="1">
        <f t="array" aca="1" ref="BW92" ca="1">INDEX(INDIRECT("memória_cálculo"),MATCH($BI92,INDIRECT("indice_cáculo"),0),BW$45)</f>
        <v>0</v>
      </c>
      <c r="BX92" s="96" cm="1">
        <f t="array" aca="1" ref="BX92" ca="1">INDEX(INDIRECT("memória_cálculo"),MATCH($BI92,INDIRECT("indice_cáculo"),0),BX$45)</f>
        <v>0</v>
      </c>
      <c r="BY92" s="96" cm="1">
        <f t="array" aca="1" ref="BY92" ca="1">INDEX(INDIRECT("memória_cálculo"),MATCH($BI92,INDIRECT("indice_cáculo"),0),BY$45)</f>
        <v>0</v>
      </c>
      <c r="BZ92" s="96" cm="1">
        <f t="array" aca="1" ref="BZ92" ca="1">INDEX(INDIRECT("memória_cálculo"),MATCH($BI92,INDIRECT("indice_cáculo"),0),BZ$45)</f>
        <v>0</v>
      </c>
      <c r="CA92" s="96" cm="1">
        <f t="array" aca="1" ref="CA92" ca="1">INDEX(INDIRECT("memória_cálculo"),MATCH($BI92,INDIRECT("indice_cáculo"),0),CA$45)</f>
        <v>0</v>
      </c>
      <c r="CB92" s="96" cm="1">
        <f t="array" aca="1" ref="CB92" ca="1">INDEX(INDIRECT("memória_cálculo"),MATCH($BI92,INDIRECT("indice_cáculo"),0),CB$45)</f>
        <v>0</v>
      </c>
      <c r="CC92" s="96" cm="1">
        <f t="array" aca="1" ref="CC92" ca="1">INDEX(INDIRECT("memória_cálculo"),MATCH($BI92,INDIRECT("indice_cáculo"),0),CC$45)</f>
        <v>0</v>
      </c>
      <c r="CD92" s="96" cm="1">
        <f t="array" aca="1" ref="CD92" ca="1">INDEX(INDIRECT("memória_cálculo"),MATCH($BI92,INDIRECT("indice_cáculo"),0),CD$45)</f>
        <v>0</v>
      </c>
      <c r="CE92" s="96" cm="1">
        <f t="array" aca="1" ref="CE92" ca="1">INDEX(INDIRECT("memória_cálculo"),MATCH($BI92,INDIRECT("indice_cáculo"),0),CE$45)</f>
        <v>0</v>
      </c>
      <c r="CF92" s="96" cm="1">
        <f t="array" aca="1" ref="CF92" ca="1">INDEX(INDIRECT("memória_cálculo"),MATCH($BI92,INDIRECT("indice_cáculo"),0),CF$45)</f>
        <v>0</v>
      </c>
      <c r="CG92" s="96" cm="1">
        <f t="array" aca="1" ref="CG92" ca="1">INDEX(INDIRECT("memória_cálculo"),MATCH($BI92,INDIRECT("indice_cáculo"),0),CG$45)</f>
        <v>0</v>
      </c>
      <c r="CH92" s="96" cm="1">
        <f t="array" aca="1" ref="CH92" ca="1">INDEX(INDIRECT("memória_cálculo"),MATCH($BI92,INDIRECT("indice_cáculo"),0),CH$45)</f>
        <v>0</v>
      </c>
      <c r="CI92" s="96" cm="1">
        <f t="array" aca="1" ref="CI92" ca="1">INDEX(INDIRECT("memória_cálculo"),MATCH($BI92,INDIRECT("indice_cáculo"),0),CI$45)</f>
        <v>0</v>
      </c>
      <c r="CJ92" s="96" cm="1">
        <f t="array" aca="1" ref="CJ92" ca="1">INDEX(INDIRECT("memória_cálculo"),MATCH($BI92,INDIRECT("indice_cáculo"),0),CJ$45)</f>
        <v>0</v>
      </c>
      <c r="CK92" s="96" cm="1">
        <f t="array" aca="1" ref="CK92" ca="1">INDEX(INDIRECT("memória_cálculo"),MATCH($BI92,INDIRECT("indice_cáculo"),0),CK$45)</f>
        <v>0</v>
      </c>
      <c r="CL92" s="96" cm="1">
        <f t="array" aca="1" ref="CL92" ca="1">INDEX(INDIRECT("memória_cálculo"),MATCH($BI92,INDIRECT("indice_cáculo"),0),CL$45)</f>
        <v>0</v>
      </c>
      <c r="CM92" s="96"/>
      <c r="CN92" s="7"/>
      <c r="CO92" s="7"/>
      <c r="CP92" s="97"/>
      <c r="CQ92" s="7"/>
      <c r="CR92" s="11" t="s">
        <v>103</v>
      </c>
      <c r="CS92" s="109" t="s">
        <v>99</v>
      </c>
      <c r="CT92" s="135">
        <v>0.9</v>
      </c>
      <c r="CU92" s="136">
        <v>0.9</v>
      </c>
      <c r="CV92" s="136">
        <v>0.9</v>
      </c>
      <c r="CW92" s="136">
        <v>0.9</v>
      </c>
      <c r="CX92" s="136">
        <v>0.9</v>
      </c>
      <c r="CY92" s="135">
        <v>0.9</v>
      </c>
      <c r="CZ92" s="136">
        <v>0.9</v>
      </c>
      <c r="DA92" s="136">
        <v>0.9</v>
      </c>
      <c r="DB92" s="136">
        <v>0.9</v>
      </c>
      <c r="DC92" s="136">
        <v>0.9</v>
      </c>
      <c r="DD92" s="135">
        <v>0.9</v>
      </c>
      <c r="DE92" s="136">
        <v>0.9</v>
      </c>
      <c r="DF92" s="136">
        <v>0.9</v>
      </c>
      <c r="DG92" s="136">
        <v>0.9</v>
      </c>
      <c r="DH92" s="136">
        <v>0.9</v>
      </c>
      <c r="DI92" s="136">
        <v>0.9</v>
      </c>
      <c r="DJ92" s="136">
        <v>0.9</v>
      </c>
      <c r="DK92" s="136">
        <v>0.9</v>
      </c>
      <c r="DL92" s="136">
        <v>0.9</v>
      </c>
      <c r="DM92" s="136">
        <v>0.9</v>
      </c>
      <c r="DN92" s="135">
        <v>0.9</v>
      </c>
      <c r="DO92" s="136">
        <v>0.9</v>
      </c>
      <c r="DP92" s="136">
        <v>0.9</v>
      </c>
      <c r="DQ92" s="136">
        <v>0.9</v>
      </c>
      <c r="DR92" s="136">
        <v>0.9</v>
      </c>
      <c r="DS92" s="136">
        <v>0.9</v>
      </c>
      <c r="DT92" s="136">
        <v>0.9</v>
      </c>
    </row>
    <row r="93" spans="1:126" ht="20.100000000000001" customHeight="1" x14ac:dyDescent="0.2">
      <c r="A93" s="7"/>
      <c r="B93" s="83" t="s">
        <v>90</v>
      </c>
      <c r="C93" s="83">
        <f t="shared" ca="1" si="119"/>
        <v>4011240</v>
      </c>
      <c r="D93" s="84" t="str">
        <f t="shared" ca="1" si="120"/>
        <v>Base estabilizada granulometricamente com mistura solo brita (70% - 30%) com 3% de cimento em usina com material de jazida e brita comercial</v>
      </c>
      <c r="E93" s="83" t="str">
        <f t="shared" ca="1" si="121"/>
        <v>m³</v>
      </c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 cm="1">
        <f t="array" aca="1" ref="X93" ca="1">INDEX($BI$46:$CM$192,MATCH($B93,$BI$46:$BI$192,0),X$47)*X$39</f>
        <v>587.16</v>
      </c>
      <c r="Y93" s="85" cm="1">
        <f t="array" aca="1" ref="Y93" ca="1">INDEX($BI$46:$CM$192,MATCH($B93,$BI$46:$BI$192,0),Y$47)*Y$39</f>
        <v>587.16</v>
      </c>
      <c r="Z93" s="85" cm="1">
        <f t="array" aca="1" ref="Z93" ca="1">INDEX($BI$46:$CM$192,MATCH($B93,$BI$46:$BI$192,0),Z$47)*Z$39</f>
        <v>0</v>
      </c>
      <c r="AA93" s="85"/>
      <c r="AB93" s="85" cm="1">
        <f t="array" aca="1" ref="AB93" ca="1">INDEX($BI$46:$CM$192,MATCH($B93,$BI$46:$BI$192,0),AB$47)*AB$39</f>
        <v>569.51999999999987</v>
      </c>
      <c r="AC93" s="85"/>
      <c r="AD93" s="85" cm="1">
        <f t="array" aca="1" ref="AD93" ca="1">INDEX($BI$46:$CM$192,MATCH($B93,$BI$46:$BI$192,0),AD$47)*AD$39</f>
        <v>569.51999999999987</v>
      </c>
      <c r="AE93" s="85" cm="1">
        <f t="array" aca="1" ref="AE93" ca="1">INDEX($BI$46:$CM$192,MATCH($B93,$BI$46:$BI$192,0),AE$47)*AE$39</f>
        <v>569.51999999999987</v>
      </c>
      <c r="AF93" s="85" cm="1">
        <f t="array" aca="1" ref="AF93" ca="1">INDEX($BI$46:$CM$192,MATCH($B93,$BI$46:$BI$192,0),AF$47)*AF$39</f>
        <v>569.51999999999987</v>
      </c>
      <c r="AG93" s="85" cm="1">
        <f t="array" aca="1" ref="AG93" ca="1">INDEX($BI$46:$CM$192,MATCH($B93,$BI$46:$BI$192,0),AG$47)*AG$39</f>
        <v>569.51999999999987</v>
      </c>
      <c r="AH93" s="85" cm="1">
        <f t="array" aca="1" ref="AH93" ca="1">INDEX($BI$46:$CM$192,MATCH($B93,$BI$46:$BI$192,0),AH$47)*AH$39</f>
        <v>569.51999999999987</v>
      </c>
      <c r="AI93" s="85" cm="1">
        <f t="array" aca="1" ref="AI93" ca="1">INDEX($BI$46:$CM$192,MATCH($B93,$BI$46:$BI$192,0),AI$47)*AI$39</f>
        <v>569.51999999999987</v>
      </c>
      <c r="AJ93" s="85" cm="1">
        <f t="array" aca="1" ref="AJ93" ca="1">INDEX($BI$46:$CM$192,MATCH($B93,$BI$46:$BI$192,0),AJ$47)*AJ$39</f>
        <v>569.51999999999987</v>
      </c>
      <c r="AK93" s="85" cm="1">
        <f t="array" aca="1" ref="AK93" ca="1">INDEX($BI$46:$CM$192,MATCH($B93,$BI$46:$BI$192,0),AK$47)*AK$39</f>
        <v>569.51999999999987</v>
      </c>
      <c r="AL93" s="85" cm="1">
        <f t="array" aca="1" ref="AL93" ca="1">INDEX($BI$46:$CM$192,MATCH($B93,$BI$46:$BI$192,0),AL$47)*AL$39</f>
        <v>569.51999999999987</v>
      </c>
      <c r="AM93" s="85" cm="1">
        <f t="array" aca="1" ref="AM93" ca="1">INDEX($BI$46:$CM$192,MATCH($B93,$BI$46:$BI$192,0),AM$47)*AM$39</f>
        <v>569.51999999999987</v>
      </c>
      <c r="AN93" s="85" cm="1">
        <f t="array" aca="1" ref="AN93" ca="1">INDEX($BI$46:$CM$192,MATCH($B93,$BI$46:$BI$192,0),AN$47)*AN$39</f>
        <v>569.51999999999987</v>
      </c>
      <c r="AO93" s="85" cm="1">
        <f t="array" aca="1" ref="AO93" ca="1">INDEX($BI$46:$CM$192,MATCH($B93,$BI$46:$BI$192,0),AO$47)*AO$39</f>
        <v>569.51999999999987</v>
      </c>
      <c r="AP93" s="85" cm="1">
        <f t="array" aca="1" ref="AP93" ca="1">INDEX($BI$46:$CM$192,MATCH($B93,$BI$46:$BI$192,0),AP$47)*AP$39</f>
        <v>569.51999999999987</v>
      </c>
      <c r="AQ93" s="85" cm="1">
        <f t="array" aca="1" ref="AQ93" ca="1">INDEX($BI$46:$CM$192,MATCH($B93,$BI$46:$BI$192,0),AQ$47)*AQ$39</f>
        <v>569.51999999999987</v>
      </c>
      <c r="AR93" s="85" cm="1">
        <f t="array" aca="1" ref="AR93" ca="1">INDEX($BI$46:$CM$192,MATCH($B93,$BI$46:$BI$192,0),AR$47)*AR$39</f>
        <v>587.16</v>
      </c>
      <c r="AS93" s="85"/>
      <c r="AT93" s="85"/>
      <c r="AU93" s="85" cm="1">
        <f t="array" aca="1" ref="AU93" ca="1">INDEX($BI$46:$CM$192,MATCH($B93,$BI$46:$BI$192,0),AU$47)*AU$39</f>
        <v>569.51999999999987</v>
      </c>
      <c r="AV93" s="85" cm="1">
        <f t="array" aca="1" ref="AV93" ca="1">INDEX($BI$46:$CM$192,MATCH($B93,$BI$46:$BI$192,0),AV$47)*AV$39</f>
        <v>587.16</v>
      </c>
      <c r="AW93" s="85" cm="1">
        <f t="array" aca="1" ref="AW93" ca="1">INDEX($BI$46:$CM$192,MATCH($B93,$BI$46:$BI$192,0),AW$47)*AW$39</f>
        <v>587.16</v>
      </c>
      <c r="AX93" s="85" cm="1">
        <f t="array" aca="1" ref="AX93" ca="1">INDEX($BI$46:$CM$192,MATCH($B93,$BI$46:$BI$192,0),AX$47)*AX$39</f>
        <v>587.16</v>
      </c>
      <c r="AY93" s="85" cm="1">
        <f t="array" aca="1" ref="AY93" ca="1">INDEX($BI$46:$CM$192,MATCH($B93,$BI$46:$BI$192,0),AY$47)*AY$39</f>
        <v>587.16</v>
      </c>
      <c r="AZ93" s="85" cm="1">
        <f t="array" aca="1" ref="AZ93" ca="1">INDEX($BI$46:$CM$192,MATCH($B93,$BI$46:$BI$192,0),AZ$47)*AZ$39</f>
        <v>587.16</v>
      </c>
      <c r="BA93" s="85" cm="1">
        <f t="array" aca="1" ref="BA93" ca="1">INDEX($BI$46:$CM$192,MATCH($B93,$BI$46:$BI$192,0),BA$47)*BA$39</f>
        <v>587.16</v>
      </c>
      <c r="BB93" s="85" cm="1">
        <f t="array" aca="1" ref="BB93" ca="1">INDEX($BI$46:$CM$192,MATCH($B93,$BI$46:$BI$192,0),BB$47)*BB$39</f>
        <v>569.51999999999987</v>
      </c>
      <c r="BC93" s="85"/>
      <c r="BD93" s="85"/>
      <c r="BE93" s="85"/>
      <c r="BF93" s="95"/>
      <c r="BG93" s="125">
        <f ca="1">IF(C93="","",INDEX([10]TPU!$G:$G,MATCH($C93,[10]TPU!$A:$A,0)))</f>
        <v>164.38</v>
      </c>
      <c r="BH93" s="7"/>
      <c r="BI93" s="90">
        <v>4</v>
      </c>
      <c r="BJ93" s="90"/>
      <c r="BK93" s="93" t="s">
        <v>104</v>
      </c>
      <c r="BL93" s="90"/>
      <c r="BM93" s="92"/>
      <c r="BN93" s="92"/>
      <c r="BO93" s="92"/>
      <c r="BP93" s="92"/>
      <c r="BQ93" s="92"/>
      <c r="BR93" s="92"/>
      <c r="BS93" s="92"/>
      <c r="BT93" s="92"/>
      <c r="BU93" s="92"/>
      <c r="BV93" s="92"/>
      <c r="BW93" s="92"/>
      <c r="BX93" s="92"/>
      <c r="BY93" s="92"/>
      <c r="BZ93" s="92"/>
      <c r="CA93" s="92"/>
      <c r="CB93" s="92"/>
      <c r="CC93" s="92"/>
      <c r="CD93" s="92"/>
      <c r="CE93" s="92"/>
      <c r="CF93" s="92"/>
      <c r="CG93" s="92"/>
      <c r="CH93" s="92"/>
      <c r="CI93" s="92"/>
      <c r="CJ93" s="92"/>
      <c r="CK93" s="92"/>
      <c r="CL93" s="92"/>
      <c r="CM93" s="92"/>
      <c r="CN93" s="7"/>
      <c r="CO93" s="7"/>
      <c r="CP93" s="97"/>
      <c r="CQ93" s="7"/>
      <c r="CR93" s="7" t="s">
        <v>105</v>
      </c>
      <c r="CS93" s="109" t="s">
        <v>92</v>
      </c>
      <c r="CT93" s="133">
        <v>0.1</v>
      </c>
      <c r="CU93" s="134">
        <v>0.1</v>
      </c>
      <c r="CV93" s="134">
        <v>0.1</v>
      </c>
      <c r="CW93" s="134">
        <v>0.1</v>
      </c>
      <c r="CX93" s="134">
        <v>0.1</v>
      </c>
      <c r="CY93" s="133">
        <v>0.1</v>
      </c>
      <c r="CZ93" s="134">
        <v>0.1</v>
      </c>
      <c r="DA93" s="134">
        <v>0.1</v>
      </c>
      <c r="DB93" s="134">
        <v>0.1</v>
      </c>
      <c r="DC93" s="134">
        <v>0.1</v>
      </c>
      <c r="DD93" s="133">
        <v>0.1</v>
      </c>
      <c r="DE93" s="134">
        <v>0.1</v>
      </c>
      <c r="DF93" s="134">
        <v>0.1</v>
      </c>
      <c r="DG93" s="134">
        <v>0.1</v>
      </c>
      <c r="DH93" s="134">
        <v>0.1</v>
      </c>
      <c r="DI93" s="134">
        <v>0.1</v>
      </c>
      <c r="DJ93" s="134">
        <v>0.1</v>
      </c>
      <c r="DK93" s="134">
        <v>0.1</v>
      </c>
      <c r="DL93" s="134">
        <v>0.1</v>
      </c>
      <c r="DM93" s="134">
        <v>0.1</v>
      </c>
      <c r="DN93" s="133">
        <v>0.1</v>
      </c>
      <c r="DO93" s="134">
        <v>0.1</v>
      </c>
      <c r="DP93" s="134">
        <v>0.1</v>
      </c>
      <c r="DQ93" s="134">
        <v>0.1</v>
      </c>
      <c r="DR93" s="134">
        <v>0.1</v>
      </c>
      <c r="DS93" s="134">
        <v>0.1</v>
      </c>
      <c r="DT93" s="134">
        <v>0.1</v>
      </c>
    </row>
    <row r="94" spans="1:126" ht="20.100000000000001" customHeight="1" x14ac:dyDescent="0.2">
      <c r="A94" s="7"/>
      <c r="B94" s="83" t="s">
        <v>93</v>
      </c>
      <c r="C94" s="83" t="str">
        <f t="shared" ca="1" si="119"/>
        <v>RO-00312</v>
      </c>
      <c r="D94" s="84" t="str">
        <f t="shared" ca="1" si="120"/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94" s="83" t="str">
        <f t="shared" ca="1" si="121"/>
        <v>m³</v>
      </c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 cm="1">
        <f t="array" aca="1" ref="X94" ca="1">INDEX($BI$46:$CM$192,MATCH($B94,$BI$46:$BI$192,0),X$47)*X$39</f>
        <v>898.8</v>
      </c>
      <c r="Y94" s="85" cm="1">
        <f t="array" aca="1" ref="Y94" ca="1">INDEX($BI$46:$CM$192,MATCH($B94,$BI$46:$BI$192,0),Y$47)*Y$39</f>
        <v>898.8</v>
      </c>
      <c r="Z94" s="85" cm="1">
        <f t="array" aca="1" ref="Z94" ca="1">INDEX($BI$46:$CM$192,MATCH($B94,$BI$46:$BI$192,0),Z$47)*Z$39</f>
        <v>0</v>
      </c>
      <c r="AA94" s="85"/>
      <c r="AB94" s="85" cm="1">
        <f t="array" aca="1" ref="AB94" ca="1">INDEX($BI$46:$CM$192,MATCH($B94,$BI$46:$BI$192,0),AB$47)*AB$39</f>
        <v>873.6</v>
      </c>
      <c r="AC94" s="85"/>
      <c r="AD94" s="85" cm="1">
        <f t="array" aca="1" ref="AD94" ca="1">INDEX($BI$46:$CM$192,MATCH($B94,$BI$46:$BI$192,0),AD$47)*AD$39</f>
        <v>873.6</v>
      </c>
      <c r="AE94" s="85" cm="1">
        <f t="array" aca="1" ref="AE94" ca="1">INDEX($BI$46:$CM$192,MATCH($B94,$BI$46:$BI$192,0),AE$47)*AE$39</f>
        <v>873.6</v>
      </c>
      <c r="AF94" s="85" cm="1">
        <f t="array" aca="1" ref="AF94" ca="1">INDEX($BI$46:$CM$192,MATCH($B94,$BI$46:$BI$192,0),AF$47)*AF$39</f>
        <v>873.6</v>
      </c>
      <c r="AG94" s="85" cm="1">
        <f t="array" aca="1" ref="AG94" ca="1">INDEX($BI$46:$CM$192,MATCH($B94,$BI$46:$BI$192,0),AG$47)*AG$39</f>
        <v>873.6</v>
      </c>
      <c r="AH94" s="85" cm="1">
        <f t="array" aca="1" ref="AH94" ca="1">INDEX($BI$46:$CM$192,MATCH($B94,$BI$46:$BI$192,0),AH$47)*AH$39</f>
        <v>873.6</v>
      </c>
      <c r="AI94" s="85" cm="1">
        <f t="array" aca="1" ref="AI94" ca="1">INDEX($BI$46:$CM$192,MATCH($B94,$BI$46:$BI$192,0),AI$47)*AI$39</f>
        <v>873.6</v>
      </c>
      <c r="AJ94" s="85" cm="1">
        <f t="array" aca="1" ref="AJ94" ca="1">INDEX($BI$46:$CM$192,MATCH($B94,$BI$46:$BI$192,0),AJ$47)*AJ$39</f>
        <v>873.6</v>
      </c>
      <c r="AK94" s="85" cm="1">
        <f t="array" aca="1" ref="AK94" ca="1">INDEX($BI$46:$CM$192,MATCH($B94,$BI$46:$BI$192,0),AK$47)*AK$39</f>
        <v>873.6</v>
      </c>
      <c r="AL94" s="85" cm="1">
        <f t="array" aca="1" ref="AL94" ca="1">INDEX($BI$46:$CM$192,MATCH($B94,$BI$46:$BI$192,0),AL$47)*AL$39</f>
        <v>873.6</v>
      </c>
      <c r="AM94" s="85" cm="1">
        <f t="array" aca="1" ref="AM94" ca="1">INDEX($BI$46:$CM$192,MATCH($B94,$BI$46:$BI$192,0),AM$47)*AM$39</f>
        <v>873.6</v>
      </c>
      <c r="AN94" s="85" cm="1">
        <f t="array" aca="1" ref="AN94" ca="1">INDEX($BI$46:$CM$192,MATCH($B94,$BI$46:$BI$192,0),AN$47)*AN$39</f>
        <v>873.6</v>
      </c>
      <c r="AO94" s="85" cm="1">
        <f t="array" aca="1" ref="AO94" ca="1">INDEX($BI$46:$CM$192,MATCH($B94,$BI$46:$BI$192,0),AO$47)*AO$39</f>
        <v>873.6</v>
      </c>
      <c r="AP94" s="85" cm="1">
        <f t="array" aca="1" ref="AP94" ca="1">INDEX($BI$46:$CM$192,MATCH($B94,$BI$46:$BI$192,0),AP$47)*AP$39</f>
        <v>873.6</v>
      </c>
      <c r="AQ94" s="85" cm="1">
        <f t="array" aca="1" ref="AQ94" ca="1">INDEX($BI$46:$CM$192,MATCH($B94,$BI$46:$BI$192,0),AQ$47)*AQ$39</f>
        <v>873.6</v>
      </c>
      <c r="AR94" s="85" cm="1">
        <f t="array" aca="1" ref="AR94" ca="1">INDEX($BI$46:$CM$192,MATCH($B94,$BI$46:$BI$192,0),AR$47)*AR$39</f>
        <v>898.8</v>
      </c>
      <c r="AS94" s="85" cm="1">
        <f t="array" aca="1" ref="AS94" ca="1">INDEX($BI$46:$CM$192,MATCH($B94,$BI$46:$BI$192,0),AS$47)*AS$39</f>
        <v>873.6</v>
      </c>
      <c r="AT94" s="85" cm="1">
        <f t="array" aca="1" ref="AT94" ca="1">INDEX($BI$46:$CM$192,MATCH($B94,$BI$46:$BI$192,0),AT$47)*AT$39</f>
        <v>873.6</v>
      </c>
      <c r="AU94" s="85" cm="1">
        <f t="array" aca="1" ref="AU94" ca="1">INDEX($BI$46:$CM$192,MATCH($B94,$BI$46:$BI$192,0),AU$47)*AU$39</f>
        <v>873.6</v>
      </c>
      <c r="AV94" s="85" cm="1">
        <f t="array" aca="1" ref="AV94" ca="1">INDEX($BI$46:$CM$192,MATCH($B94,$BI$46:$BI$192,0),AV$47)*AV$39</f>
        <v>898.8</v>
      </c>
      <c r="AW94" s="85" cm="1">
        <f t="array" aca="1" ref="AW94" ca="1">INDEX($BI$46:$CM$192,MATCH($B94,$BI$46:$BI$192,0),AW$47)*AW$39</f>
        <v>898.8</v>
      </c>
      <c r="AX94" s="85" cm="1">
        <f t="array" aca="1" ref="AX94" ca="1">INDEX($BI$46:$CM$192,MATCH($B94,$BI$46:$BI$192,0),AX$47)*AX$39</f>
        <v>898.8</v>
      </c>
      <c r="AY94" s="85" cm="1">
        <f t="array" aca="1" ref="AY94" ca="1">INDEX($BI$46:$CM$192,MATCH($B94,$BI$46:$BI$192,0),AY$47)*AY$39</f>
        <v>898.8</v>
      </c>
      <c r="AZ94" s="85" cm="1">
        <f t="array" aca="1" ref="AZ94" ca="1">INDEX($BI$46:$CM$192,MATCH($B94,$BI$46:$BI$192,0),AZ$47)*AZ$39</f>
        <v>898.8</v>
      </c>
      <c r="BA94" s="85" cm="1">
        <f t="array" aca="1" ref="BA94" ca="1">INDEX($BI$46:$CM$192,MATCH($B94,$BI$46:$BI$192,0),BA$47)*BA$39</f>
        <v>898.8</v>
      </c>
      <c r="BB94" s="85" cm="1">
        <f t="array" aca="1" ref="BB94" ca="1">INDEX($BI$46:$CM$192,MATCH($B94,$BI$46:$BI$192,0),BB$47)*BB$39</f>
        <v>873.6</v>
      </c>
      <c r="BC94" s="85"/>
      <c r="BD94" s="85"/>
      <c r="BE94" s="85"/>
      <c r="BF94" s="95"/>
      <c r="BG94" s="125">
        <f ca="1">IF(C94="","",INDEX([10]TPU!$G:$G,MATCH($C94,[10]TPU!$A:$A,0)))</f>
        <v>57.25</v>
      </c>
      <c r="BH94" s="7"/>
      <c r="BI94" s="83" t="s">
        <v>106</v>
      </c>
      <c r="BJ94" s="83">
        <f t="shared" ref="BJ94:BJ121" ca="1" si="129">INDEX(INDIRECT("memória_cálculo"),MATCH($BI94,INDIRECT("indice_cáculo"),0),2)</f>
        <v>2003265</v>
      </c>
      <c r="BK94" s="84" t="str">
        <f t="shared" ref="BK94:BK121" ca="1" si="130">INDEX(INDIRECT("memória_cálculo"),MATCH($BI94,INDIRECT("indice_cáculo"),0),3)</f>
        <v>Sarjeta triangular de concreto - STC 88-20 - escavação mecânica - areia e brita comerciais</v>
      </c>
      <c r="BL94" s="83" t="str">
        <f t="shared" ref="BL94:BL121" ca="1" si="131">INDEX(INDIRECT("memória_cálculo"),MATCH($BI94,INDIRECT("indice_cáculo"),0),4)</f>
        <v>m</v>
      </c>
      <c r="BM94" s="96" cm="1">
        <f t="array" aca="1" ref="BM94" ca="1">INDEX(INDIRECT("memória_cálculo"),MATCH($BI94,INDIRECT("indice_cáculo"),0),BM$45)</f>
        <v>1300</v>
      </c>
      <c r="BN94" s="96" cm="1">
        <f t="array" aca="1" ref="BN94" ca="1">INDEX(INDIRECT("memória_cálculo"),MATCH($BI94,INDIRECT("indice_cáculo"),0),BN$45)</f>
        <v>1300</v>
      </c>
      <c r="BO94" s="96" cm="1">
        <f t="array" aca="1" ref="BO94" ca="1">INDEX(INDIRECT("memória_cálculo"),MATCH($BI94,INDIRECT("indice_cáculo"),0),BO$45)</f>
        <v>180</v>
      </c>
      <c r="BP94" s="96" cm="1">
        <f t="array" aca="1" ref="BP94" ca="1">INDEX(INDIRECT("memória_cálculo"),MATCH($BI94,INDIRECT("indice_cáculo"),0),BP$45)</f>
        <v>1540</v>
      </c>
      <c r="BQ94" s="96" cm="1">
        <f t="array" aca="1" ref="BQ94" ca="1">INDEX(INDIRECT("memória_cálculo"),MATCH($BI94,INDIRECT("indice_cáculo"),0),BQ$45)</f>
        <v>1200</v>
      </c>
      <c r="BR94" s="96" cm="1">
        <f t="array" aca="1" ref="BR94" ca="1">INDEX(INDIRECT("memória_cálculo"),MATCH($BI94,INDIRECT("indice_cáculo"),0),BR$45)</f>
        <v>1300</v>
      </c>
      <c r="BS94" s="96" cm="1">
        <f t="array" aca="1" ref="BS94" ca="1">INDEX(INDIRECT("memória_cálculo"),MATCH($BI94,INDIRECT("indice_cáculo"),0),BS$45)</f>
        <v>1300</v>
      </c>
      <c r="BT94" s="96" cm="1">
        <f t="array" aca="1" ref="BT94" ca="1">INDEX(INDIRECT("memória_cálculo"),MATCH($BI94,INDIRECT("indice_cáculo"),0),BT$45)</f>
        <v>180</v>
      </c>
      <c r="BU94" s="96" cm="1">
        <f t="array" aca="1" ref="BU94" ca="1">INDEX(INDIRECT("memória_cálculo"),MATCH($BI94,INDIRECT("indice_cáculo"),0),BU$45)</f>
        <v>1540</v>
      </c>
      <c r="BV94" s="96" cm="1">
        <f t="array" aca="1" ref="BV94" ca="1">INDEX(INDIRECT("memória_cálculo"),MATCH($BI94,INDIRECT("indice_cáculo"),0),BV$45)</f>
        <v>1200</v>
      </c>
      <c r="BW94" s="96" cm="1">
        <f t="array" aca="1" ref="BW94" ca="1">INDEX(INDIRECT("memória_cálculo"),MATCH($BI94,INDIRECT("indice_cáculo"),0),BW$45)</f>
        <v>1300</v>
      </c>
      <c r="BX94" s="96" cm="1">
        <f t="array" aca="1" ref="BX94" ca="1">INDEX(INDIRECT("memória_cálculo"),MATCH($BI94,INDIRECT("indice_cáculo"),0),BX$45)</f>
        <v>1300</v>
      </c>
      <c r="BY94" s="96" cm="1">
        <f t="array" aca="1" ref="BY94" ca="1">INDEX(INDIRECT("memória_cálculo"),MATCH($BI94,INDIRECT("indice_cáculo"),0),BY$45)</f>
        <v>180</v>
      </c>
      <c r="BZ94" s="96" cm="1">
        <f t="array" aca="1" ref="BZ94" ca="1">INDEX(INDIRECT("memória_cálculo"),MATCH($BI94,INDIRECT("indice_cáculo"),0),BZ$45)</f>
        <v>1540</v>
      </c>
      <c r="CA94" s="96" cm="1">
        <f t="array" aca="1" ref="CA94" ca="1">INDEX(INDIRECT("memória_cálculo"),MATCH($BI94,INDIRECT("indice_cáculo"),0),CA$45)</f>
        <v>1200</v>
      </c>
      <c r="CB94" s="96" cm="1">
        <f t="array" aca="1" ref="CB94" ca="1">INDEX(INDIRECT("memória_cálculo"),MATCH($BI94,INDIRECT("indice_cáculo"),0),CB$45)</f>
        <v>1300</v>
      </c>
      <c r="CC94" s="96" cm="1">
        <f t="array" aca="1" ref="CC94" ca="1">INDEX(INDIRECT("memória_cálculo"),MATCH($BI94,INDIRECT("indice_cáculo"),0),CC$45)</f>
        <v>1300</v>
      </c>
      <c r="CD94" s="96" cm="1">
        <f t="array" aca="1" ref="CD94" ca="1">INDEX(INDIRECT("memória_cálculo"),MATCH($BI94,INDIRECT("indice_cáculo"),0),CD$45)</f>
        <v>180</v>
      </c>
      <c r="CE94" s="96" cm="1">
        <f t="array" aca="1" ref="CE94" ca="1">INDEX(INDIRECT("memória_cálculo"),MATCH($BI94,INDIRECT("indice_cáculo"),0),CE$45)</f>
        <v>1540</v>
      </c>
      <c r="CF94" s="96" cm="1">
        <f t="array" aca="1" ref="CF94" ca="1">INDEX(INDIRECT("memória_cálculo"),MATCH($BI94,INDIRECT("indice_cáculo"),0),CF$45)</f>
        <v>1200</v>
      </c>
      <c r="CG94" s="96" cm="1">
        <f t="array" aca="1" ref="CG94" ca="1">INDEX(INDIRECT("memória_cálculo"),MATCH($BI94,INDIRECT("indice_cáculo"),0),CG$45)</f>
        <v>1300</v>
      </c>
      <c r="CH94" s="96" cm="1">
        <f t="array" aca="1" ref="CH94" ca="1">INDEX(INDIRECT("memória_cálculo"),MATCH($BI94,INDIRECT("indice_cáculo"),0),CH$45)</f>
        <v>1300</v>
      </c>
      <c r="CI94" s="96" cm="1">
        <f t="array" aca="1" ref="CI94" ca="1">INDEX(INDIRECT("memória_cálculo"),MATCH($BI94,INDIRECT("indice_cáculo"),0),CI$45)</f>
        <v>180</v>
      </c>
      <c r="CJ94" s="96" cm="1">
        <f t="array" aca="1" ref="CJ94" ca="1">INDEX(INDIRECT("memória_cálculo"),MATCH($BI94,INDIRECT("indice_cáculo"),0),CJ$45)</f>
        <v>1540</v>
      </c>
      <c r="CK94" s="96" cm="1">
        <f t="array" aca="1" ref="CK94" ca="1">INDEX(INDIRECT("memória_cálculo"),MATCH($BI94,INDIRECT("indice_cáculo"),0),CK$45)</f>
        <v>1200</v>
      </c>
      <c r="CL94" s="96" cm="1">
        <f t="array" aca="1" ref="CL94" ca="1">INDEX(INDIRECT("memória_cálculo"),MATCH($BI94,INDIRECT("indice_cáculo"),0),CL$45)</f>
        <v>0</v>
      </c>
      <c r="CM94" s="96"/>
      <c r="CN94" s="7"/>
      <c r="CO94" s="7"/>
      <c r="CP94" s="97"/>
      <c r="CQ94" s="7"/>
      <c r="CR94" s="7"/>
      <c r="CS94" s="109"/>
      <c r="CT94" s="137"/>
      <c r="CU94" s="111"/>
      <c r="CV94" s="111"/>
      <c r="CW94" s="111"/>
      <c r="CX94" s="111"/>
      <c r="CY94" s="137"/>
      <c r="CZ94" s="111"/>
      <c r="DA94" s="111"/>
      <c r="DB94" s="111"/>
      <c r="DC94" s="111"/>
      <c r="DD94" s="137"/>
      <c r="DE94" s="111"/>
      <c r="DF94" s="111"/>
      <c r="DG94" s="111"/>
      <c r="DH94" s="111"/>
      <c r="DI94" s="111"/>
      <c r="DJ94" s="111"/>
      <c r="DK94" s="111"/>
      <c r="DL94" s="111"/>
      <c r="DM94" s="111"/>
      <c r="DN94" s="137"/>
      <c r="DO94" s="111"/>
      <c r="DP94" s="111"/>
      <c r="DQ94" s="111"/>
      <c r="DR94" s="111"/>
      <c r="DS94" s="111"/>
      <c r="DT94" s="111"/>
    </row>
    <row r="95" spans="1:126" ht="20.100000000000001" customHeight="1" x14ac:dyDescent="0.2">
      <c r="A95" s="7"/>
      <c r="B95" s="83" t="s">
        <v>95</v>
      </c>
      <c r="C95" s="83">
        <f t="shared" ca="1" si="119"/>
        <v>5914622</v>
      </c>
      <c r="D95" s="84" t="str">
        <f t="shared" ca="1" si="120"/>
        <v>Transporte de material betuminoso com caminhão tanque distribuidor - rodovia pavimentada</v>
      </c>
      <c r="E95" s="83" t="str">
        <f t="shared" ca="1" si="121"/>
        <v>tkm</v>
      </c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 cm="1">
        <f t="array" aca="1" ref="X95" ca="1">INDEX($BI$46:$CM$192,MATCH($B95,$BI$46:$BI$192,0),X$47)*X$39</f>
        <v>2376.9</v>
      </c>
      <c r="Y95" s="85" cm="1">
        <f t="array" aca="1" ref="Y95" ca="1">INDEX($BI$46:$CM$192,MATCH($B95,$BI$46:$BI$192,0),Y$47)*Y$39</f>
        <v>2376.9</v>
      </c>
      <c r="Z95" s="85" cm="1">
        <f t="array" aca="1" ref="Z95" ca="1">INDEX($BI$46:$CM$192,MATCH($B95,$BI$46:$BI$192,0),Z$47)*Z$39</f>
        <v>0</v>
      </c>
      <c r="AA95" s="85"/>
      <c r="AB95" s="85" cm="1">
        <f t="array" aca="1" ref="AB95" ca="1">INDEX($BI$46:$CM$192,MATCH($B95,$BI$46:$BI$192,0),AB$47)*AB$39</f>
        <v>17627.3</v>
      </c>
      <c r="AC95" s="85"/>
      <c r="AD95" s="85" cm="1">
        <f t="array" aca="1" ref="AD95" ca="1">INDEX($BI$46:$CM$192,MATCH($B95,$BI$46:$BI$192,0),AD$47)*AD$39</f>
        <v>17627.3</v>
      </c>
      <c r="AE95" s="85" cm="1">
        <f t="array" aca="1" ref="AE95" ca="1">INDEX($BI$46:$CM$192,MATCH($B95,$BI$46:$BI$192,0),AE$47)*AE$39</f>
        <v>17627.3</v>
      </c>
      <c r="AF95" s="85" cm="1">
        <f t="array" aca="1" ref="AF95" ca="1">INDEX($BI$46:$CM$192,MATCH($B95,$BI$46:$BI$192,0),AF$47)*AF$39</f>
        <v>17627.3</v>
      </c>
      <c r="AG95" s="85" cm="1">
        <f t="array" aca="1" ref="AG95" ca="1">INDEX($BI$46:$CM$192,MATCH($B95,$BI$46:$BI$192,0),AG$47)*AG$39</f>
        <v>17627.3</v>
      </c>
      <c r="AH95" s="85" cm="1">
        <f t="array" aca="1" ref="AH95" ca="1">INDEX($BI$46:$CM$192,MATCH($B95,$BI$46:$BI$192,0),AH$47)*AH$39</f>
        <v>17627.3</v>
      </c>
      <c r="AI95" s="85" cm="1">
        <f t="array" aca="1" ref="AI95" ca="1">INDEX($BI$46:$CM$192,MATCH($B95,$BI$46:$BI$192,0),AI$47)*AI$39</f>
        <v>17627.3</v>
      </c>
      <c r="AJ95" s="85" cm="1">
        <f t="array" aca="1" ref="AJ95" ca="1">INDEX($BI$46:$CM$192,MATCH($B95,$BI$46:$BI$192,0),AJ$47)*AJ$39</f>
        <v>17627.3</v>
      </c>
      <c r="AK95" s="85" cm="1">
        <f t="array" aca="1" ref="AK95" ca="1">INDEX($BI$46:$CM$192,MATCH($B95,$BI$46:$BI$192,0),AK$47)*AK$39</f>
        <v>17627.3</v>
      </c>
      <c r="AL95" s="85" cm="1">
        <f t="array" aca="1" ref="AL95" ca="1">INDEX($BI$46:$CM$192,MATCH($B95,$BI$46:$BI$192,0),AL$47)*AL$39</f>
        <v>17627.3</v>
      </c>
      <c r="AM95" s="85" cm="1">
        <f t="array" aca="1" ref="AM95" ca="1">INDEX($BI$46:$CM$192,MATCH($B95,$BI$46:$BI$192,0),AM$47)*AM$39</f>
        <v>17627.3</v>
      </c>
      <c r="AN95" s="85" cm="1">
        <f t="array" aca="1" ref="AN95" ca="1">INDEX($BI$46:$CM$192,MATCH($B95,$BI$46:$BI$192,0),AN$47)*AN$39</f>
        <v>17627.3</v>
      </c>
      <c r="AO95" s="85" cm="1">
        <f t="array" aca="1" ref="AO95" ca="1">INDEX($BI$46:$CM$192,MATCH($B95,$BI$46:$BI$192,0),AO$47)*AO$39</f>
        <v>17627.3</v>
      </c>
      <c r="AP95" s="85" cm="1">
        <f t="array" aca="1" ref="AP95" ca="1">INDEX($BI$46:$CM$192,MATCH($B95,$BI$46:$BI$192,0),AP$47)*AP$39</f>
        <v>17627.3</v>
      </c>
      <c r="AQ95" s="85" cm="1">
        <f t="array" aca="1" ref="AQ95" ca="1">INDEX($BI$46:$CM$192,MATCH($B95,$BI$46:$BI$192,0),AQ$47)*AQ$39</f>
        <v>17627.3</v>
      </c>
      <c r="AR95" s="85" cm="1">
        <f t="array" aca="1" ref="AR95" ca="1">INDEX($BI$46:$CM$192,MATCH($B95,$BI$46:$BI$192,0),AR$47)*AR$39</f>
        <v>12995.900000000001</v>
      </c>
      <c r="AS95" s="85" cm="1">
        <f t="array" aca="1" ref="AS95" ca="1">INDEX($BI$46:$CM$192,MATCH($B95,$BI$46:$BI$192,0),AS$47)*AS$39</f>
        <v>17627.3</v>
      </c>
      <c r="AT95" s="85" cm="1">
        <f t="array" aca="1" ref="AT95" ca="1">INDEX($BI$46:$CM$192,MATCH($B95,$BI$46:$BI$192,0),AT$47)*AT$39</f>
        <v>17627.3</v>
      </c>
      <c r="AU95" s="85" cm="1">
        <f t="array" aca="1" ref="AU95" ca="1">INDEX($BI$46:$CM$192,MATCH($B95,$BI$46:$BI$192,0),AU$47)*AU$39</f>
        <v>17627.3</v>
      </c>
      <c r="AV95" s="85" cm="1">
        <f t="array" aca="1" ref="AV95" ca="1">INDEX($BI$46:$CM$192,MATCH($B95,$BI$46:$BI$192,0),AV$47)*AV$39</f>
        <v>2376.9</v>
      </c>
      <c r="AW95" s="85" cm="1">
        <f t="array" aca="1" ref="AW95" ca="1">INDEX($BI$46:$CM$192,MATCH($B95,$BI$46:$BI$192,0),AW$47)*AW$39</f>
        <v>2376.9</v>
      </c>
      <c r="AX95" s="85" cm="1">
        <f t="array" aca="1" ref="AX95" ca="1">INDEX($BI$46:$CM$192,MATCH($B95,$BI$46:$BI$192,0),AX$47)*AX$39</f>
        <v>2376.9</v>
      </c>
      <c r="AY95" s="85" cm="1">
        <f t="array" aca="1" ref="AY95" ca="1">INDEX($BI$46:$CM$192,MATCH($B95,$BI$46:$BI$192,0),AY$47)*AY$39</f>
        <v>2376.9</v>
      </c>
      <c r="AZ95" s="85" cm="1">
        <f t="array" aca="1" ref="AZ95" ca="1">INDEX($BI$46:$CM$192,MATCH($B95,$BI$46:$BI$192,0),AZ$47)*AZ$39</f>
        <v>2376.9</v>
      </c>
      <c r="BA95" s="85" cm="1">
        <f t="array" aca="1" ref="BA95" ca="1">INDEX($BI$46:$CM$192,MATCH($B95,$BI$46:$BI$192,0),BA$47)*BA$39</f>
        <v>2376.9</v>
      </c>
      <c r="BB95" s="85" cm="1">
        <f t="array" aca="1" ref="BB95" ca="1">INDEX($BI$46:$CM$192,MATCH($B95,$BI$46:$BI$192,0),BB$47)*BB$39</f>
        <v>2301.3000000000002</v>
      </c>
      <c r="BC95" s="85"/>
      <c r="BD95" s="85"/>
      <c r="BE95" s="85"/>
      <c r="BF95" s="95"/>
      <c r="BG95" s="125">
        <f ca="1">IF(C95="","",INDEX([10]TPU!$G:$G,MATCH($C95,[10]TPU!$A:$A,0)))</f>
        <v>2.13</v>
      </c>
      <c r="BH95" s="7"/>
      <c r="BI95" s="83" t="s">
        <v>107</v>
      </c>
      <c r="BJ95" s="83" t="str">
        <f t="shared" ca="1" si="129"/>
        <v>ED-51139</v>
      </c>
      <c r="BK95" s="84" t="str">
        <f t="shared" ca="1" si="130"/>
        <v>guia de meio-fio, em concreto com fck 20mpa, pré-moldada, mfc-01 padrão der-mg, dimensões (12x16,7x35)cm, exclusive sarjeta, inclusive escavação, apiloamento e transporte com retirada do material escavado (em caçamba)</v>
      </c>
      <c r="BL95" s="83" t="str">
        <f t="shared" ca="1" si="131"/>
        <v>m</v>
      </c>
      <c r="BM95" s="96" cm="1">
        <f t="array" aca="1" ref="BM95" ca="1">INDEX(INDIRECT("memória_cálculo"),MATCH($BI95,INDIRECT("indice_cáculo"),0),BM$45)</f>
        <v>1100</v>
      </c>
      <c r="BN95" s="96" cm="1">
        <f t="array" aca="1" ref="BN95" ca="1">INDEX(INDIRECT("memória_cálculo"),MATCH($BI95,INDIRECT("indice_cáculo"),0),BN$45)</f>
        <v>1100</v>
      </c>
      <c r="BO95" s="96" cm="1">
        <f t="array" aca="1" ref="BO95" ca="1">INDEX(INDIRECT("memória_cálculo"),MATCH($BI95,INDIRECT("indice_cáculo"),0),BO$45)</f>
        <v>100</v>
      </c>
      <c r="BP95" s="96" cm="1">
        <f t="array" aca="1" ref="BP95" ca="1">INDEX(INDIRECT("memória_cálculo"),MATCH($BI95,INDIRECT("indice_cáculo"),0),BP$45)</f>
        <v>920</v>
      </c>
      <c r="BQ95" s="96" cm="1">
        <f t="array" aca="1" ref="BQ95" ca="1">INDEX(INDIRECT("memória_cálculo"),MATCH($BI95,INDIRECT("indice_cáculo"),0),BQ$45)</f>
        <v>1200</v>
      </c>
      <c r="BR95" s="96" cm="1">
        <f t="array" aca="1" ref="BR95" ca="1">INDEX(INDIRECT("memória_cálculo"),MATCH($BI95,INDIRECT("indice_cáculo"),0),BR$45)</f>
        <v>1100</v>
      </c>
      <c r="BS95" s="96" cm="1">
        <f t="array" aca="1" ref="BS95" ca="1">INDEX(INDIRECT("memória_cálculo"),MATCH($BI95,INDIRECT("indice_cáculo"),0),BS$45)</f>
        <v>1100</v>
      </c>
      <c r="BT95" s="96" cm="1">
        <f t="array" aca="1" ref="BT95" ca="1">INDEX(INDIRECT("memória_cálculo"),MATCH($BI95,INDIRECT("indice_cáculo"),0),BT$45)</f>
        <v>100</v>
      </c>
      <c r="BU95" s="96" cm="1">
        <f t="array" aca="1" ref="BU95" ca="1">INDEX(INDIRECT("memória_cálculo"),MATCH($BI95,INDIRECT("indice_cáculo"),0),BU$45)</f>
        <v>920</v>
      </c>
      <c r="BV95" s="96" cm="1">
        <f t="array" aca="1" ref="BV95" ca="1">INDEX(INDIRECT("memória_cálculo"),MATCH($BI95,INDIRECT("indice_cáculo"),0),BV$45)</f>
        <v>1200</v>
      </c>
      <c r="BW95" s="96" cm="1">
        <f t="array" aca="1" ref="BW95" ca="1">INDEX(INDIRECT("memória_cálculo"),MATCH($BI95,INDIRECT("indice_cáculo"),0),BW$45)</f>
        <v>1100</v>
      </c>
      <c r="BX95" s="96" cm="1">
        <f t="array" aca="1" ref="BX95" ca="1">INDEX(INDIRECT("memória_cálculo"),MATCH($BI95,INDIRECT("indice_cáculo"),0),BX$45)</f>
        <v>1100</v>
      </c>
      <c r="BY95" s="96" cm="1">
        <f t="array" aca="1" ref="BY95" ca="1">INDEX(INDIRECT("memória_cálculo"),MATCH($BI95,INDIRECT("indice_cáculo"),0),BY$45)</f>
        <v>100</v>
      </c>
      <c r="BZ95" s="96" cm="1">
        <f t="array" aca="1" ref="BZ95" ca="1">INDEX(INDIRECT("memória_cálculo"),MATCH($BI95,INDIRECT("indice_cáculo"),0),BZ$45)</f>
        <v>920</v>
      </c>
      <c r="CA95" s="96" cm="1">
        <f t="array" aca="1" ref="CA95" ca="1">INDEX(INDIRECT("memória_cálculo"),MATCH($BI95,INDIRECT("indice_cáculo"),0),CA$45)</f>
        <v>1200</v>
      </c>
      <c r="CB95" s="96" cm="1">
        <f t="array" aca="1" ref="CB95" ca="1">INDEX(INDIRECT("memória_cálculo"),MATCH($BI95,INDIRECT("indice_cáculo"),0),CB$45)</f>
        <v>1100</v>
      </c>
      <c r="CC95" s="96" cm="1">
        <f t="array" aca="1" ref="CC95" ca="1">INDEX(INDIRECT("memória_cálculo"),MATCH($BI95,INDIRECT("indice_cáculo"),0),CC$45)</f>
        <v>1100</v>
      </c>
      <c r="CD95" s="96" cm="1">
        <f t="array" aca="1" ref="CD95" ca="1">INDEX(INDIRECT("memória_cálculo"),MATCH($BI95,INDIRECT("indice_cáculo"),0),CD$45)</f>
        <v>100</v>
      </c>
      <c r="CE95" s="96" cm="1">
        <f t="array" aca="1" ref="CE95" ca="1">INDEX(INDIRECT("memória_cálculo"),MATCH($BI95,INDIRECT("indice_cáculo"),0),CE$45)</f>
        <v>920</v>
      </c>
      <c r="CF95" s="96" cm="1">
        <f t="array" aca="1" ref="CF95" ca="1">INDEX(INDIRECT("memória_cálculo"),MATCH($BI95,INDIRECT("indice_cáculo"),0),CF$45)</f>
        <v>1200</v>
      </c>
      <c r="CG95" s="96" cm="1">
        <f t="array" aca="1" ref="CG95" ca="1">INDEX(INDIRECT("memória_cálculo"),MATCH($BI95,INDIRECT("indice_cáculo"),0),CG$45)</f>
        <v>1100</v>
      </c>
      <c r="CH95" s="96" cm="1">
        <f t="array" aca="1" ref="CH95" ca="1">INDEX(INDIRECT("memória_cálculo"),MATCH($BI95,INDIRECT("indice_cáculo"),0),CH$45)</f>
        <v>1100</v>
      </c>
      <c r="CI95" s="96" cm="1">
        <f t="array" aca="1" ref="CI95" ca="1">INDEX(INDIRECT("memória_cálculo"),MATCH($BI95,INDIRECT("indice_cáculo"),0),CI$45)</f>
        <v>100</v>
      </c>
      <c r="CJ95" s="96" cm="1">
        <f t="array" aca="1" ref="CJ95" ca="1">INDEX(INDIRECT("memória_cálculo"),MATCH($BI95,INDIRECT("indice_cáculo"),0),CJ$45)</f>
        <v>920</v>
      </c>
      <c r="CK95" s="96" cm="1">
        <f t="array" aca="1" ref="CK95" ca="1">INDEX(INDIRECT("memória_cálculo"),MATCH($BI95,INDIRECT("indice_cáculo"),0),CK$45)</f>
        <v>1200</v>
      </c>
      <c r="CL95" s="96" cm="1">
        <f t="array" aca="1" ref="CL95" ca="1">INDEX(INDIRECT("memória_cálculo"),MATCH($BI95,INDIRECT("indice_cáculo"),0),CL$45)</f>
        <v>0</v>
      </c>
      <c r="CM95" s="96"/>
      <c r="CN95" s="7"/>
      <c r="CO95" s="7"/>
      <c r="CP95" s="83" t="s">
        <v>39</v>
      </c>
      <c r="CQ95" s="83" t="str">
        <f>INDEX([10]TPU!$A:$A,MATCH($DV95,[10]TPU!$P:$P,0))</f>
        <v>RO-00072</v>
      </c>
      <c r="CR95" s="366" t="str">
        <f>INDEX([10]TPU!$C:$C,MATCH($DV95,[10]TPU!$P:$P,0))</f>
        <v>escavação, carga e transporte de material de 1ª categoria - executado com escavadeira de 1,40 m3 e caminhão basculante de 12 m3 e com caminho de serviço pavimentado - dmt de      50 a    200 m</v>
      </c>
      <c r="CS95" s="83" t="str">
        <f>INDEX([10]TPU!$D:$D,MATCH($DV95,[10]TPU!$P:$P,0))</f>
        <v>m3</v>
      </c>
      <c r="CT95" s="103">
        <f>CT97*CT98</f>
        <v>61701.857999999993</v>
      </c>
      <c r="CU95" s="103">
        <f t="shared" ref="CU95:CX95" si="132">CU97*CU98</f>
        <v>14574.133800000003</v>
      </c>
      <c r="CV95" s="103">
        <f t="shared" si="132"/>
        <v>565.95779999999991</v>
      </c>
      <c r="CW95" s="103">
        <f t="shared" si="132"/>
        <v>1261.2060000000001</v>
      </c>
      <c r="CX95" s="103">
        <f t="shared" si="132"/>
        <v>1945.4382000000003</v>
      </c>
      <c r="CY95" s="103">
        <f>CY97*CY98</f>
        <v>61701.857999999993</v>
      </c>
      <c r="CZ95" s="103">
        <f t="shared" ref="CZ95:DC95" si="133">CZ97*CZ98</f>
        <v>14574.133800000003</v>
      </c>
      <c r="DA95" s="103">
        <f t="shared" si="133"/>
        <v>565.95779999999991</v>
      </c>
      <c r="DB95" s="103">
        <f t="shared" si="133"/>
        <v>1261.2060000000001</v>
      </c>
      <c r="DC95" s="103">
        <f t="shared" si="133"/>
        <v>1945.4382000000003</v>
      </c>
      <c r="DD95" s="103">
        <f>DD97*DD98</f>
        <v>61701.857999999993</v>
      </c>
      <c r="DE95" s="103">
        <f t="shared" ref="DE95:DH95" si="134">DE97*DE98</f>
        <v>14574.133800000003</v>
      </c>
      <c r="DF95" s="103">
        <f t="shared" si="134"/>
        <v>565.95779999999991</v>
      </c>
      <c r="DG95" s="103">
        <f t="shared" si="134"/>
        <v>1261.2060000000001</v>
      </c>
      <c r="DH95" s="103">
        <f t="shared" si="134"/>
        <v>1945.4382000000003</v>
      </c>
      <c r="DI95" s="103">
        <f>DI97*DI98</f>
        <v>61701.857999999993</v>
      </c>
      <c r="DJ95" s="103">
        <f t="shared" ref="DJ95:DM95" si="135">DJ97*DJ98</f>
        <v>14574.133800000003</v>
      </c>
      <c r="DK95" s="103">
        <f t="shared" si="135"/>
        <v>565.95779999999991</v>
      </c>
      <c r="DL95" s="103">
        <f t="shared" si="135"/>
        <v>1261.2060000000001</v>
      </c>
      <c r="DM95" s="103">
        <f t="shared" si="135"/>
        <v>1945.4382000000003</v>
      </c>
      <c r="DN95" s="103">
        <f>DN97*DN98</f>
        <v>61701.857999999993</v>
      </c>
      <c r="DO95" s="103">
        <f t="shared" ref="DO95:DR95" si="136">DO97*DO98</f>
        <v>14574.133800000003</v>
      </c>
      <c r="DP95" s="103">
        <f t="shared" si="136"/>
        <v>565.95779999999991</v>
      </c>
      <c r="DQ95" s="103">
        <f t="shared" si="136"/>
        <v>1261.2060000000001</v>
      </c>
      <c r="DR95" s="103">
        <f t="shared" si="136"/>
        <v>1945.4382000000003</v>
      </c>
      <c r="DS95" s="103"/>
      <c r="DT95" s="103">
        <f t="shared" ref="DT95" si="137">DT97*DT98</f>
        <v>0</v>
      </c>
      <c r="DV95" t="s">
        <v>108</v>
      </c>
    </row>
    <row r="96" spans="1:126" ht="20.100000000000001" customHeight="1" x14ac:dyDescent="0.2">
      <c r="A96" s="7"/>
      <c r="B96" s="83" t="s">
        <v>97</v>
      </c>
      <c r="C96" s="83" t="str">
        <f t="shared" ca="1" si="119"/>
        <v>CA0003</v>
      </c>
      <c r="D96" s="84" t="str">
        <f t="shared" ca="1" si="120"/>
        <v>Transporte de material betuminoso</v>
      </c>
      <c r="E96" s="83" t="str">
        <f t="shared" ca="1" si="121"/>
        <v>Txkm</v>
      </c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 cm="1">
        <f t="array" aca="1" ref="X96" ca="1">INDEX($BI$46:$CM$192,MATCH($B96,$BI$46:$BI$192,0),X$47)*X$39</f>
        <v>61.518686616000004</v>
      </c>
      <c r="Y96" s="85" cm="1">
        <f t="array" aca="1" ref="Y96" ca="1">INDEX($BI$46:$CM$192,MATCH($B96,$BI$46:$BI$192,0),Y$47)*Y$39</f>
        <v>61.518686616000004</v>
      </c>
      <c r="Z96" s="85" cm="1">
        <f t="array" aca="1" ref="Z96" ca="1">INDEX($BI$46:$CM$192,MATCH($B96,$BI$46:$BI$192,0),Z$47)*Z$39</f>
        <v>0</v>
      </c>
      <c r="AA96" s="85"/>
      <c r="AB96" s="85" cm="1">
        <f t="array" aca="1" ref="AB96" ca="1">INDEX($BI$46:$CM$192,MATCH($B96,$BI$46:$BI$192,0),AB$47)*AB$39</f>
        <v>314.26238623200004</v>
      </c>
      <c r="AC96" s="85"/>
      <c r="AD96" s="85" cm="1">
        <f t="array" aca="1" ref="AD96" ca="1">INDEX($BI$46:$CM$192,MATCH($B96,$BI$46:$BI$192,0),AD$47)*AD$39</f>
        <v>314.26238623200004</v>
      </c>
      <c r="AE96" s="85" cm="1">
        <f t="array" aca="1" ref="AE96" ca="1">INDEX($BI$46:$CM$192,MATCH($B96,$BI$46:$BI$192,0),AE$47)*AE$39</f>
        <v>314.26238623200004</v>
      </c>
      <c r="AF96" s="85" cm="1">
        <f t="array" aca="1" ref="AF96" ca="1">INDEX($BI$46:$CM$192,MATCH($B96,$BI$46:$BI$192,0),AF$47)*AF$39</f>
        <v>314.26238623200004</v>
      </c>
      <c r="AG96" s="85" cm="1">
        <f t="array" aca="1" ref="AG96" ca="1">INDEX($BI$46:$CM$192,MATCH($B96,$BI$46:$BI$192,0),AG$47)*AG$39</f>
        <v>314.26238623200004</v>
      </c>
      <c r="AH96" s="85" cm="1">
        <f t="array" aca="1" ref="AH96" ca="1">INDEX($BI$46:$CM$192,MATCH($B96,$BI$46:$BI$192,0),AH$47)*AH$39</f>
        <v>314.26238623200004</v>
      </c>
      <c r="AI96" s="85" cm="1">
        <f t="array" aca="1" ref="AI96" ca="1">INDEX($BI$46:$CM$192,MATCH($B96,$BI$46:$BI$192,0),AI$47)*AI$39</f>
        <v>314.26238623200004</v>
      </c>
      <c r="AJ96" s="85" cm="1">
        <f t="array" aca="1" ref="AJ96" ca="1">INDEX($BI$46:$CM$192,MATCH($B96,$BI$46:$BI$192,0),AJ$47)*AJ$39</f>
        <v>314.26238623200004</v>
      </c>
      <c r="AK96" s="85" cm="1">
        <f t="array" aca="1" ref="AK96" ca="1">INDEX($BI$46:$CM$192,MATCH($B96,$BI$46:$BI$192,0),AK$47)*AK$39</f>
        <v>314.26238623200004</v>
      </c>
      <c r="AL96" s="85" cm="1">
        <f t="array" aca="1" ref="AL96" ca="1">INDEX($BI$46:$CM$192,MATCH($B96,$BI$46:$BI$192,0),AL$47)*AL$39</f>
        <v>314.26238623200004</v>
      </c>
      <c r="AM96" s="85" cm="1">
        <f t="array" aca="1" ref="AM96" ca="1">INDEX($BI$46:$CM$192,MATCH($B96,$BI$46:$BI$192,0),AM$47)*AM$39</f>
        <v>314.26238623200004</v>
      </c>
      <c r="AN96" s="85" cm="1">
        <f t="array" aca="1" ref="AN96" ca="1">INDEX($BI$46:$CM$192,MATCH($B96,$BI$46:$BI$192,0),AN$47)*AN$39</f>
        <v>314.26238623200004</v>
      </c>
      <c r="AO96" s="85" cm="1">
        <f t="array" aca="1" ref="AO96" ca="1">INDEX($BI$46:$CM$192,MATCH($B96,$BI$46:$BI$192,0),AO$47)*AO$39</f>
        <v>314.26238623200004</v>
      </c>
      <c r="AP96" s="85" cm="1">
        <f t="array" aca="1" ref="AP96" ca="1">INDEX($BI$46:$CM$192,MATCH($B96,$BI$46:$BI$192,0),AP$47)*AP$39</f>
        <v>314.26238623200004</v>
      </c>
      <c r="AQ96" s="85" cm="1">
        <f t="array" aca="1" ref="AQ96" ca="1">INDEX($BI$46:$CM$192,MATCH($B96,$BI$46:$BI$192,0),AQ$47)*AQ$39</f>
        <v>314.26238623200004</v>
      </c>
      <c r="AR96" s="85" cm="1">
        <f t="array" aca="1" ref="AR96" ca="1">INDEX($BI$46:$CM$192,MATCH($B96,$BI$46:$BI$192,0),AR$47)*AR$39</f>
        <v>230.65387101599998</v>
      </c>
      <c r="AS96" s="85" cm="1">
        <f t="array" aca="1" ref="AS96" ca="1">INDEX($BI$46:$CM$192,MATCH($B96,$BI$46:$BI$192,0),AS$47)*AS$39</f>
        <v>314.26238623200004</v>
      </c>
      <c r="AT96" s="85" cm="1">
        <f t="array" aca="1" ref="AT96" ca="1">INDEX($BI$46:$CM$192,MATCH($B96,$BI$46:$BI$192,0),AT$47)*AT$39</f>
        <v>314.26238623200004</v>
      </c>
      <c r="AU96" s="85" cm="1">
        <f t="array" aca="1" ref="AU96" ca="1">INDEX($BI$46:$CM$192,MATCH($B96,$BI$46:$BI$192,0),AU$47)*AU$39</f>
        <v>314.26238623200004</v>
      </c>
      <c r="AV96" s="85" cm="1">
        <f t="array" aca="1" ref="AV96" ca="1">INDEX($BI$46:$CM$192,MATCH($B96,$BI$46:$BI$192,0),AV$47)*AV$39</f>
        <v>61.518686616000004</v>
      </c>
      <c r="AW96" s="85" cm="1">
        <f t="array" aca="1" ref="AW96" ca="1">INDEX($BI$46:$CM$192,MATCH($B96,$BI$46:$BI$192,0),AW$47)*AW$39</f>
        <v>61.518686616000004</v>
      </c>
      <c r="AX96" s="85" cm="1">
        <f t="array" aca="1" ref="AX96" ca="1">INDEX($BI$46:$CM$192,MATCH($B96,$BI$46:$BI$192,0),AX$47)*AX$39</f>
        <v>61.518686616000004</v>
      </c>
      <c r="AY96" s="85" cm="1">
        <f t="array" aca="1" ref="AY96" ca="1">INDEX($BI$46:$CM$192,MATCH($B96,$BI$46:$BI$192,0),AY$47)*AY$39</f>
        <v>61.518686616000004</v>
      </c>
      <c r="AZ96" s="85" cm="1">
        <f t="array" aca="1" ref="AZ96" ca="1">INDEX($BI$46:$CM$192,MATCH($B96,$BI$46:$BI$192,0),AZ$47)*AZ$39</f>
        <v>61.518686616000004</v>
      </c>
      <c r="BA96" s="85" cm="1">
        <f t="array" aca="1" ref="BA96" ca="1">INDEX($BI$46:$CM$192,MATCH($B96,$BI$46:$BI$192,0),BA$47)*BA$39</f>
        <v>61.518686616000004</v>
      </c>
      <c r="BB96" s="85" cm="1">
        <f t="array" aca="1" ref="BB96" ca="1">INDEX($BI$46:$CM$192,MATCH($B96,$BI$46:$BI$192,0),BB$47)*BB$39</f>
        <v>70.155988631999989</v>
      </c>
      <c r="BC96" s="85"/>
      <c r="BD96" s="85"/>
      <c r="BE96" s="85"/>
      <c r="BF96" s="95"/>
      <c r="BG96" s="125">
        <f ca="1">IF(C96="","",INDEX([10]TPU!$G:$G,MATCH($C96,[10]TPU!$A:$A,0)))</f>
        <v>231.08</v>
      </c>
      <c r="BH96" s="7"/>
      <c r="BI96" s="83" t="s">
        <v>109</v>
      </c>
      <c r="BJ96" s="83">
        <f t="shared" ca="1" si="129"/>
        <v>2003103</v>
      </c>
      <c r="BK96" s="84" t="str">
        <f t="shared" ca="1" si="130"/>
        <v>Entrada para descida d'água - EDA 01 A - areia e brita comerciais</v>
      </c>
      <c r="BL96" s="83" t="str">
        <f t="shared" ca="1" si="131"/>
        <v>un</v>
      </c>
      <c r="BM96" s="96" cm="1">
        <f t="array" aca="1" ref="BM96" ca="1">INDEX(INDIRECT("memória_cálculo"),MATCH($BI96,INDIRECT("indice_cáculo"),0),BM$45)</f>
        <v>5</v>
      </c>
      <c r="BN96" s="96" cm="1">
        <f t="array" aca="1" ref="BN96" ca="1">INDEX(INDIRECT("memória_cálculo"),MATCH($BI96,INDIRECT("indice_cáculo"),0),BN$45)</f>
        <v>5</v>
      </c>
      <c r="BO96" s="96" cm="1">
        <f t="array" aca="1" ref="BO96" ca="1">INDEX(INDIRECT("memória_cálculo"),MATCH($BI96,INDIRECT("indice_cáculo"),0),BO$45)</f>
        <v>1</v>
      </c>
      <c r="BP96" s="96" cm="1">
        <f t="array" aca="1" ref="BP96" ca="1">INDEX(INDIRECT("memória_cálculo"),MATCH($BI96,INDIRECT("indice_cáculo"),0),BP$45)</f>
        <v>3</v>
      </c>
      <c r="BQ96" s="96" cm="1">
        <f t="array" aca="1" ref="BQ96" ca="1">INDEX(INDIRECT("memória_cálculo"),MATCH($BI96,INDIRECT("indice_cáculo"),0),BQ$45)</f>
        <v>6</v>
      </c>
      <c r="BR96" s="96" cm="1">
        <f t="array" aca="1" ref="BR96" ca="1">INDEX(INDIRECT("memória_cálculo"),MATCH($BI96,INDIRECT("indice_cáculo"),0),BR$45)</f>
        <v>5</v>
      </c>
      <c r="BS96" s="96" cm="1">
        <f t="array" aca="1" ref="BS96" ca="1">INDEX(INDIRECT("memória_cálculo"),MATCH($BI96,INDIRECT("indice_cáculo"),0),BS$45)</f>
        <v>5</v>
      </c>
      <c r="BT96" s="96" cm="1">
        <f t="array" aca="1" ref="BT96" ca="1">INDEX(INDIRECT("memória_cálculo"),MATCH($BI96,INDIRECT("indice_cáculo"),0),BT$45)</f>
        <v>1</v>
      </c>
      <c r="BU96" s="96" cm="1">
        <f t="array" aca="1" ref="BU96" ca="1">INDEX(INDIRECT("memória_cálculo"),MATCH($BI96,INDIRECT("indice_cáculo"),0),BU$45)</f>
        <v>3</v>
      </c>
      <c r="BV96" s="96" cm="1">
        <f t="array" aca="1" ref="BV96" ca="1">INDEX(INDIRECT("memória_cálculo"),MATCH($BI96,INDIRECT("indice_cáculo"),0),BV$45)</f>
        <v>6</v>
      </c>
      <c r="BW96" s="96" cm="1">
        <f t="array" aca="1" ref="BW96" ca="1">INDEX(INDIRECT("memória_cálculo"),MATCH($BI96,INDIRECT("indice_cáculo"),0),BW$45)</f>
        <v>5</v>
      </c>
      <c r="BX96" s="96" cm="1">
        <f t="array" aca="1" ref="BX96" ca="1">INDEX(INDIRECT("memória_cálculo"),MATCH($BI96,INDIRECT("indice_cáculo"),0),BX$45)</f>
        <v>5</v>
      </c>
      <c r="BY96" s="96" cm="1">
        <f t="array" aca="1" ref="BY96" ca="1">INDEX(INDIRECT("memória_cálculo"),MATCH($BI96,INDIRECT("indice_cáculo"),0),BY$45)</f>
        <v>1</v>
      </c>
      <c r="BZ96" s="96" cm="1">
        <f t="array" aca="1" ref="BZ96" ca="1">INDEX(INDIRECT("memória_cálculo"),MATCH($BI96,INDIRECT("indice_cáculo"),0),BZ$45)</f>
        <v>3</v>
      </c>
      <c r="CA96" s="96" cm="1">
        <f t="array" aca="1" ref="CA96" ca="1">INDEX(INDIRECT("memória_cálculo"),MATCH($BI96,INDIRECT("indice_cáculo"),0),CA$45)</f>
        <v>6</v>
      </c>
      <c r="CB96" s="96" cm="1">
        <f t="array" aca="1" ref="CB96" ca="1">INDEX(INDIRECT("memória_cálculo"),MATCH($BI96,INDIRECT("indice_cáculo"),0),CB$45)</f>
        <v>5</v>
      </c>
      <c r="CC96" s="96" cm="1">
        <f t="array" aca="1" ref="CC96" ca="1">INDEX(INDIRECT("memória_cálculo"),MATCH($BI96,INDIRECT("indice_cáculo"),0),CC$45)</f>
        <v>5</v>
      </c>
      <c r="CD96" s="96" cm="1">
        <f t="array" aca="1" ref="CD96" ca="1">INDEX(INDIRECT("memória_cálculo"),MATCH($BI96,INDIRECT("indice_cáculo"),0),CD$45)</f>
        <v>1</v>
      </c>
      <c r="CE96" s="96" cm="1">
        <f t="array" aca="1" ref="CE96" ca="1">INDEX(INDIRECT("memória_cálculo"),MATCH($BI96,INDIRECT("indice_cáculo"),0),CE$45)</f>
        <v>3</v>
      </c>
      <c r="CF96" s="96" cm="1">
        <f t="array" aca="1" ref="CF96" ca="1">INDEX(INDIRECT("memória_cálculo"),MATCH($BI96,INDIRECT("indice_cáculo"),0),CF$45)</f>
        <v>6</v>
      </c>
      <c r="CG96" s="96" cm="1">
        <f t="array" aca="1" ref="CG96" ca="1">INDEX(INDIRECT("memória_cálculo"),MATCH($BI96,INDIRECT("indice_cáculo"),0),CG$45)</f>
        <v>5</v>
      </c>
      <c r="CH96" s="96" cm="1">
        <f t="array" aca="1" ref="CH96" ca="1">INDEX(INDIRECT("memória_cálculo"),MATCH($BI96,INDIRECT("indice_cáculo"),0),CH$45)</f>
        <v>5</v>
      </c>
      <c r="CI96" s="96" cm="1">
        <f t="array" aca="1" ref="CI96" ca="1">INDEX(INDIRECT("memória_cálculo"),MATCH($BI96,INDIRECT("indice_cáculo"),0),CI$45)</f>
        <v>1</v>
      </c>
      <c r="CJ96" s="96" cm="1">
        <f t="array" aca="1" ref="CJ96" ca="1">INDEX(INDIRECT("memória_cálculo"),MATCH($BI96,INDIRECT("indice_cáculo"),0),CJ$45)</f>
        <v>3</v>
      </c>
      <c r="CK96" s="96" cm="1">
        <f t="array" aca="1" ref="CK96" ca="1">INDEX(INDIRECT("memória_cálculo"),MATCH($BI96,INDIRECT("indice_cáculo"),0),CK$45)</f>
        <v>6</v>
      </c>
      <c r="CL96" s="96" cm="1">
        <f t="array" aca="1" ref="CL96" ca="1">INDEX(INDIRECT("memória_cálculo"),MATCH($BI96,INDIRECT("indice_cáculo"),0),CL$45)</f>
        <v>0</v>
      </c>
      <c r="CM96" s="96"/>
      <c r="CN96" s="7"/>
      <c r="CO96" s="7"/>
      <c r="CP96" s="108"/>
      <c r="CS96" s="109"/>
      <c r="CT96" s="127"/>
      <c r="CU96" s="111"/>
      <c r="CV96" s="111"/>
      <c r="CW96" s="111"/>
      <c r="CX96" s="111"/>
      <c r="CY96" s="127"/>
      <c r="CZ96" s="111"/>
      <c r="DA96" s="111"/>
      <c r="DB96" s="111"/>
      <c r="DC96" s="111"/>
      <c r="DD96" s="127"/>
      <c r="DE96" s="111"/>
      <c r="DF96" s="111"/>
      <c r="DG96" s="111"/>
      <c r="DH96" s="111"/>
      <c r="DI96" s="111"/>
      <c r="DJ96" s="111"/>
      <c r="DK96" s="111"/>
      <c r="DL96" s="111"/>
      <c r="DM96" s="111"/>
      <c r="DN96" s="127"/>
      <c r="DO96" s="111"/>
      <c r="DP96" s="111"/>
      <c r="DQ96" s="111"/>
      <c r="DR96" s="111"/>
      <c r="DS96" s="111"/>
      <c r="DT96" s="111"/>
    </row>
    <row r="97" spans="1:126" ht="20.100000000000001" customHeight="1" x14ac:dyDescent="0.2">
      <c r="A97" s="7"/>
      <c r="B97" s="83" t="s">
        <v>100</v>
      </c>
      <c r="C97" s="83" t="str">
        <f t="shared" ca="1" si="119"/>
        <v>RO-00881</v>
      </c>
      <c r="D97" s="84" t="str">
        <f t="shared" ca="1" si="120"/>
        <v>Transporte com caminhão basculante de 6 m³ - rodovia pavimentada</v>
      </c>
      <c r="E97" s="83" t="str">
        <f t="shared" ca="1" si="121"/>
        <v>txkm</v>
      </c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 cm="1">
        <f t="array" aca="1" ref="X97" ca="1">INDEX($BI$46:$CM$192,MATCH($B97,$BI$46:$BI$192,0),X$47)*X$39</f>
        <v>127554.72</v>
      </c>
      <c r="Y97" s="85" cm="1">
        <f t="array" aca="1" ref="Y97" ca="1">INDEX($BI$46:$CM$192,MATCH($B97,$BI$46:$BI$192,0),Y$47)*Y$39</f>
        <v>127554.72</v>
      </c>
      <c r="Z97" s="85" cm="1">
        <f t="array" aca="1" ref="Z97" ca="1">INDEX($BI$46:$CM$192,MATCH($B97,$BI$46:$BI$192,0),Z$47)*Z$39</f>
        <v>0</v>
      </c>
      <c r="AA97" s="85"/>
      <c r="AB97" s="85" cm="1">
        <f t="array" aca="1" ref="AB97" ca="1">INDEX($BI$46:$CM$192,MATCH($B97,$BI$46:$BI$192,0),AB$47)*AB$39</f>
        <v>169656</v>
      </c>
      <c r="AC97" s="85"/>
      <c r="AD97" s="85" cm="1">
        <f t="array" aca="1" ref="AD97" ca="1">INDEX($BI$46:$CM$192,MATCH($B97,$BI$46:$BI$192,0),AD$47)*AD$39</f>
        <v>169656</v>
      </c>
      <c r="AE97" s="85" cm="1">
        <f t="array" aca="1" ref="AE97" ca="1">INDEX($BI$46:$CM$192,MATCH($B97,$BI$46:$BI$192,0),AE$47)*AE$39</f>
        <v>169656</v>
      </c>
      <c r="AF97" s="85" cm="1">
        <f t="array" aca="1" ref="AF97" ca="1">INDEX($BI$46:$CM$192,MATCH($B97,$BI$46:$BI$192,0),AF$47)*AF$39</f>
        <v>169656</v>
      </c>
      <c r="AG97" s="85" cm="1">
        <f t="array" aca="1" ref="AG97" ca="1">INDEX($BI$46:$CM$192,MATCH($B97,$BI$46:$BI$192,0),AG$47)*AG$39</f>
        <v>169656</v>
      </c>
      <c r="AH97" s="85" cm="1">
        <f t="array" aca="1" ref="AH97" ca="1">INDEX($BI$46:$CM$192,MATCH($B97,$BI$46:$BI$192,0),AH$47)*AH$39</f>
        <v>169656</v>
      </c>
      <c r="AI97" s="85" cm="1">
        <f t="array" aca="1" ref="AI97" ca="1">INDEX($BI$46:$CM$192,MATCH($B97,$BI$46:$BI$192,0),AI$47)*AI$39</f>
        <v>169656</v>
      </c>
      <c r="AJ97" s="85" cm="1">
        <f t="array" aca="1" ref="AJ97" ca="1">INDEX($BI$46:$CM$192,MATCH($B97,$BI$46:$BI$192,0),AJ$47)*AJ$39</f>
        <v>169656</v>
      </c>
      <c r="AK97" s="85" cm="1">
        <f t="array" aca="1" ref="AK97" ca="1">INDEX($BI$46:$CM$192,MATCH($B97,$BI$46:$BI$192,0),AK$47)*AK$39</f>
        <v>169656</v>
      </c>
      <c r="AL97" s="85" cm="1">
        <f t="array" aca="1" ref="AL97" ca="1">INDEX($BI$46:$CM$192,MATCH($B97,$BI$46:$BI$192,0),AL$47)*AL$39</f>
        <v>169656</v>
      </c>
      <c r="AM97" s="85" cm="1">
        <f t="array" aca="1" ref="AM97" ca="1">INDEX($BI$46:$CM$192,MATCH($B97,$BI$46:$BI$192,0),AM$47)*AM$39</f>
        <v>169656</v>
      </c>
      <c r="AN97" s="85" cm="1">
        <f t="array" aca="1" ref="AN97" ca="1">INDEX($BI$46:$CM$192,MATCH($B97,$BI$46:$BI$192,0),AN$47)*AN$39</f>
        <v>169656</v>
      </c>
      <c r="AO97" s="85" cm="1">
        <f t="array" aca="1" ref="AO97" ca="1">INDEX($BI$46:$CM$192,MATCH($B97,$BI$46:$BI$192,0),AO$47)*AO$39</f>
        <v>169656</v>
      </c>
      <c r="AP97" s="85" cm="1">
        <f t="array" aca="1" ref="AP97" ca="1">INDEX($BI$46:$CM$192,MATCH($B97,$BI$46:$BI$192,0),AP$47)*AP$39</f>
        <v>169656</v>
      </c>
      <c r="AQ97" s="85" cm="1">
        <f t="array" aca="1" ref="AQ97" ca="1">INDEX($BI$46:$CM$192,MATCH($B97,$BI$46:$BI$192,0),AQ$47)*AQ$39</f>
        <v>169656</v>
      </c>
      <c r="AR97" s="85" cm="1">
        <f t="array" aca="1" ref="AR97" ca="1">INDEX($BI$46:$CM$192,MATCH($B97,$BI$46:$BI$192,0),AR$47)*AR$39</f>
        <v>127554.72</v>
      </c>
      <c r="AS97" s="85" cm="1">
        <f t="array" aca="1" ref="AS97" ca="1">INDEX($BI$46:$CM$192,MATCH($B97,$BI$46:$BI$192,0),AS$47)*AS$39</f>
        <v>169656</v>
      </c>
      <c r="AT97" s="85" cm="1">
        <f t="array" aca="1" ref="AT97" ca="1">INDEX($BI$46:$CM$192,MATCH($B97,$BI$46:$BI$192,0),AT$47)*AT$39</f>
        <v>169656</v>
      </c>
      <c r="AU97" s="85" cm="1">
        <f t="array" aca="1" ref="AU97" ca="1">INDEX($BI$46:$CM$192,MATCH($B97,$BI$46:$BI$192,0),AU$47)*AU$39</f>
        <v>169656</v>
      </c>
      <c r="AV97" s="85" cm="1">
        <f t="array" aca="1" ref="AV97" ca="1">INDEX($BI$46:$CM$192,MATCH($B97,$BI$46:$BI$192,0),AV$47)*AV$39</f>
        <v>127554.72</v>
      </c>
      <c r="AW97" s="85" cm="1">
        <f t="array" aca="1" ref="AW97" ca="1">INDEX($BI$46:$CM$192,MATCH($B97,$BI$46:$BI$192,0),AW$47)*AW$39</f>
        <v>127554.72</v>
      </c>
      <c r="AX97" s="85" cm="1">
        <f t="array" aca="1" ref="AX97" ca="1">INDEX($BI$46:$CM$192,MATCH($B97,$BI$46:$BI$192,0),AX$47)*AX$39</f>
        <v>127554.72</v>
      </c>
      <c r="AY97" s="85" cm="1">
        <f t="array" aca="1" ref="AY97" ca="1">INDEX($BI$46:$CM$192,MATCH($B97,$BI$46:$BI$192,0),AY$47)*AY$39</f>
        <v>127554.72</v>
      </c>
      <c r="AZ97" s="85" cm="1">
        <f t="array" aca="1" ref="AZ97" ca="1">INDEX($BI$46:$CM$192,MATCH($B97,$BI$46:$BI$192,0),AZ$47)*AZ$39</f>
        <v>127554.72</v>
      </c>
      <c r="BA97" s="85" cm="1">
        <f t="array" aca="1" ref="BA97" ca="1">INDEX($BI$46:$CM$192,MATCH($B97,$BI$46:$BI$192,0),BA$47)*BA$39</f>
        <v>127554.72</v>
      </c>
      <c r="BB97" s="85" cm="1">
        <f t="array" aca="1" ref="BB97" ca="1">INDEX($BI$46:$CM$192,MATCH($B97,$BI$46:$BI$192,0),BB$47)*BB$39</f>
        <v>169656</v>
      </c>
      <c r="BC97" s="85"/>
      <c r="BD97" s="85"/>
      <c r="BE97" s="85"/>
      <c r="BF97" s="95"/>
      <c r="BG97" s="125">
        <f ca="1">IF(C97="","",INDEX([10]TPU!$G:$G,MATCH($C97,[10]TPU!$A:$A,0)))</f>
        <v>0.96</v>
      </c>
      <c r="BH97" s="7"/>
      <c r="BI97" s="83" t="s">
        <v>110</v>
      </c>
      <c r="BJ97" s="83" t="str">
        <f t="shared" ca="1" si="129"/>
        <v>ED-48603</v>
      </c>
      <c r="BK97" s="84" t="str">
        <f t="shared" ca="1" si="130"/>
        <v>descida d´água tipo calha dn 1000, exclusive bota fora</v>
      </c>
      <c r="BL97" s="83" t="str">
        <f t="shared" ca="1" si="131"/>
        <v>m</v>
      </c>
      <c r="BM97" s="96" cm="1">
        <f t="array" aca="1" ref="BM97" ca="1">INDEX(INDIRECT("memória_cálculo"),MATCH($BI97,INDIRECT("indice_cáculo"),0),BM$45)</f>
        <v>22.5</v>
      </c>
      <c r="BN97" s="96" cm="1">
        <f t="array" aca="1" ref="BN97" ca="1">INDEX(INDIRECT("memória_cálculo"),MATCH($BI97,INDIRECT("indice_cáculo"),0),BN$45)</f>
        <v>22.5</v>
      </c>
      <c r="BO97" s="96" cm="1">
        <f t="array" aca="1" ref="BO97" ca="1">INDEX(INDIRECT("memória_cálculo"),MATCH($BI97,INDIRECT("indice_cáculo"),0),BO$45)</f>
        <v>4.5</v>
      </c>
      <c r="BP97" s="96" cm="1">
        <f t="array" aca="1" ref="BP97" ca="1">INDEX(INDIRECT("memória_cálculo"),MATCH($BI97,INDIRECT("indice_cáculo"),0),BP$45)</f>
        <v>13.5</v>
      </c>
      <c r="BQ97" s="96" cm="1">
        <f t="array" aca="1" ref="BQ97" ca="1">INDEX(INDIRECT("memória_cálculo"),MATCH($BI97,INDIRECT("indice_cáculo"),0),BQ$45)</f>
        <v>27</v>
      </c>
      <c r="BR97" s="96" cm="1">
        <f t="array" aca="1" ref="BR97" ca="1">INDEX(INDIRECT("memória_cálculo"),MATCH($BI97,INDIRECT("indice_cáculo"),0),BR$45)</f>
        <v>22.5</v>
      </c>
      <c r="BS97" s="96" cm="1">
        <f t="array" aca="1" ref="BS97" ca="1">INDEX(INDIRECT("memória_cálculo"),MATCH($BI97,INDIRECT("indice_cáculo"),0),BS$45)</f>
        <v>22.5</v>
      </c>
      <c r="BT97" s="96" cm="1">
        <f t="array" aca="1" ref="BT97" ca="1">INDEX(INDIRECT("memória_cálculo"),MATCH($BI97,INDIRECT("indice_cáculo"),0),BT$45)</f>
        <v>4.5</v>
      </c>
      <c r="BU97" s="96" cm="1">
        <f t="array" aca="1" ref="BU97" ca="1">INDEX(INDIRECT("memória_cálculo"),MATCH($BI97,INDIRECT("indice_cáculo"),0),BU$45)</f>
        <v>13.5</v>
      </c>
      <c r="BV97" s="96" cm="1">
        <f t="array" aca="1" ref="BV97" ca="1">INDEX(INDIRECT("memória_cálculo"),MATCH($BI97,INDIRECT("indice_cáculo"),0),BV$45)</f>
        <v>27</v>
      </c>
      <c r="BW97" s="96" cm="1">
        <f t="array" aca="1" ref="BW97" ca="1">INDEX(INDIRECT("memória_cálculo"),MATCH($BI97,INDIRECT("indice_cáculo"),0),BW$45)</f>
        <v>22.5</v>
      </c>
      <c r="BX97" s="96" cm="1">
        <f t="array" aca="1" ref="BX97" ca="1">INDEX(INDIRECT("memória_cálculo"),MATCH($BI97,INDIRECT("indice_cáculo"),0),BX$45)</f>
        <v>22.5</v>
      </c>
      <c r="BY97" s="96" cm="1">
        <f t="array" aca="1" ref="BY97" ca="1">INDEX(INDIRECT("memória_cálculo"),MATCH($BI97,INDIRECT("indice_cáculo"),0),BY$45)</f>
        <v>4.5</v>
      </c>
      <c r="BZ97" s="96" cm="1">
        <f t="array" aca="1" ref="BZ97" ca="1">INDEX(INDIRECT("memória_cálculo"),MATCH($BI97,INDIRECT("indice_cáculo"),0),BZ$45)</f>
        <v>13.5</v>
      </c>
      <c r="CA97" s="96" cm="1">
        <f t="array" aca="1" ref="CA97" ca="1">INDEX(INDIRECT("memória_cálculo"),MATCH($BI97,INDIRECT("indice_cáculo"),0),CA$45)</f>
        <v>27</v>
      </c>
      <c r="CB97" s="96" cm="1">
        <f t="array" aca="1" ref="CB97" ca="1">INDEX(INDIRECT("memória_cálculo"),MATCH($BI97,INDIRECT("indice_cáculo"),0),CB$45)</f>
        <v>22.5</v>
      </c>
      <c r="CC97" s="96" cm="1">
        <f t="array" aca="1" ref="CC97" ca="1">INDEX(INDIRECT("memória_cálculo"),MATCH($BI97,INDIRECT("indice_cáculo"),0),CC$45)</f>
        <v>22.5</v>
      </c>
      <c r="CD97" s="96" cm="1">
        <f t="array" aca="1" ref="CD97" ca="1">INDEX(INDIRECT("memória_cálculo"),MATCH($BI97,INDIRECT("indice_cáculo"),0),CD$45)</f>
        <v>4.5</v>
      </c>
      <c r="CE97" s="96" cm="1">
        <f t="array" aca="1" ref="CE97" ca="1">INDEX(INDIRECT("memória_cálculo"),MATCH($BI97,INDIRECT("indice_cáculo"),0),CE$45)</f>
        <v>13.5</v>
      </c>
      <c r="CF97" s="96" cm="1">
        <f t="array" aca="1" ref="CF97" ca="1">INDEX(INDIRECT("memória_cálculo"),MATCH($BI97,INDIRECT("indice_cáculo"),0),CF$45)</f>
        <v>27</v>
      </c>
      <c r="CG97" s="96" cm="1">
        <f t="array" aca="1" ref="CG97" ca="1">INDEX(INDIRECT("memória_cálculo"),MATCH($BI97,INDIRECT("indice_cáculo"),0),CG$45)</f>
        <v>22.5</v>
      </c>
      <c r="CH97" s="96" cm="1">
        <f t="array" aca="1" ref="CH97" ca="1">INDEX(INDIRECT("memória_cálculo"),MATCH($BI97,INDIRECT("indice_cáculo"),0),CH$45)</f>
        <v>22.5</v>
      </c>
      <c r="CI97" s="96" cm="1">
        <f t="array" aca="1" ref="CI97" ca="1">INDEX(INDIRECT("memória_cálculo"),MATCH($BI97,INDIRECT("indice_cáculo"),0),CI$45)</f>
        <v>4.5</v>
      </c>
      <c r="CJ97" s="96" cm="1">
        <f t="array" aca="1" ref="CJ97" ca="1">INDEX(INDIRECT("memória_cálculo"),MATCH($BI97,INDIRECT("indice_cáculo"),0),CJ$45)</f>
        <v>13.5</v>
      </c>
      <c r="CK97" s="96" cm="1">
        <f t="array" aca="1" ref="CK97" ca="1">INDEX(INDIRECT("memória_cálculo"),MATCH($BI97,INDIRECT("indice_cáculo"),0),CK$45)</f>
        <v>27</v>
      </c>
      <c r="CL97" s="96" cm="1">
        <f t="array" aca="1" ref="CL97" ca="1">INDEX(INDIRECT("memória_cálculo"),MATCH($BI97,INDIRECT("indice_cáculo"),0),CL$45)</f>
        <v>0</v>
      </c>
      <c r="CM97" s="96"/>
      <c r="CN97" s="7"/>
      <c r="CO97" s="7"/>
      <c r="CP97" s="108"/>
      <c r="CR97" s="11" t="s">
        <v>84</v>
      </c>
      <c r="CS97" s="7"/>
      <c r="CT97" s="129">
        <f>CT$84*CT$87</f>
        <v>102836.43</v>
      </c>
      <c r="CU97" s="129">
        <f>CU$84*CU$87</f>
        <v>72870.669000000009</v>
      </c>
      <c r="CV97" s="129">
        <f t="shared" ref="CV97:DT97" si="138">CV$84*CV$87</f>
        <v>3773.0519999999997</v>
      </c>
      <c r="CW97" s="129">
        <f t="shared" si="138"/>
        <v>6306.03</v>
      </c>
      <c r="CX97" s="129">
        <f t="shared" si="138"/>
        <v>9727.1910000000007</v>
      </c>
      <c r="CY97" s="129">
        <f>CY$84*CY$87</f>
        <v>102836.43</v>
      </c>
      <c r="CZ97" s="129">
        <f>CZ$84*CZ$87</f>
        <v>72870.669000000009</v>
      </c>
      <c r="DA97" s="129">
        <f t="shared" si="138"/>
        <v>3773.0519999999997</v>
      </c>
      <c r="DB97" s="129">
        <f t="shared" si="138"/>
        <v>6306.03</v>
      </c>
      <c r="DC97" s="129">
        <f t="shared" si="138"/>
        <v>9727.1910000000007</v>
      </c>
      <c r="DD97" s="129">
        <f>DD$84*DD$87</f>
        <v>102836.43</v>
      </c>
      <c r="DE97" s="129">
        <f>DE$84*DE$87</f>
        <v>72870.669000000009</v>
      </c>
      <c r="DF97" s="129">
        <f t="shared" si="138"/>
        <v>3773.0519999999997</v>
      </c>
      <c r="DG97" s="129">
        <f t="shared" si="138"/>
        <v>6306.03</v>
      </c>
      <c r="DH97" s="129">
        <f t="shared" si="138"/>
        <v>9727.1910000000007</v>
      </c>
      <c r="DI97" s="129">
        <f>DI$84*DI$87</f>
        <v>102836.43</v>
      </c>
      <c r="DJ97" s="129">
        <f>DJ$84*DJ$87</f>
        <v>72870.669000000009</v>
      </c>
      <c r="DK97" s="129">
        <f t="shared" si="138"/>
        <v>3773.0519999999997</v>
      </c>
      <c r="DL97" s="129">
        <f t="shared" si="138"/>
        <v>6306.03</v>
      </c>
      <c r="DM97" s="129">
        <f t="shared" si="138"/>
        <v>9727.1910000000007</v>
      </c>
      <c r="DN97" s="129">
        <f>DN$84*DN$87</f>
        <v>102836.43</v>
      </c>
      <c r="DO97" s="129">
        <f>DO$84*DO$87</f>
        <v>72870.669000000009</v>
      </c>
      <c r="DP97" s="129">
        <f t="shared" si="138"/>
        <v>3773.0519999999997</v>
      </c>
      <c r="DQ97" s="129">
        <f t="shared" si="138"/>
        <v>6306.03</v>
      </c>
      <c r="DR97" s="129">
        <f t="shared" si="138"/>
        <v>9727.1910000000007</v>
      </c>
      <c r="DS97" s="129">
        <f t="shared" si="138"/>
        <v>0</v>
      </c>
      <c r="DT97" s="129">
        <f t="shared" si="138"/>
        <v>0</v>
      </c>
    </row>
    <row r="98" spans="1:126" ht="20.100000000000001" customHeight="1" x14ac:dyDescent="0.2">
      <c r="A98" s="7"/>
      <c r="B98" s="83" t="s">
        <v>102</v>
      </c>
      <c r="C98" s="83" t="str">
        <f t="shared" ca="1" si="119"/>
        <v>ED-48492</v>
      </c>
      <c r="D98" s="84" t="str">
        <f t="shared" ca="1" si="120"/>
        <v>demolição mecanizada de revestimento asfáltico, com equipamento pneumático, inclusive afastamento e empilhamento, exclusive transporte e retirada do material demolido</v>
      </c>
      <c r="E98" s="83" t="str">
        <f t="shared" ca="1" si="121"/>
        <v>m2</v>
      </c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 cm="1">
        <f t="array" aca="1" ref="X98" ca="1">INDEX($BI$46:$CM$192,MATCH($B98,$BI$46:$BI$192,0),X$47)*X$39</f>
        <v>0</v>
      </c>
      <c r="Y98" s="85" cm="1">
        <f t="array" aca="1" ref="Y98" ca="1">INDEX($BI$46:$CM$192,MATCH($B98,$BI$46:$BI$192,0),Y$47)*Y$39</f>
        <v>0</v>
      </c>
      <c r="Z98" s="85" cm="1">
        <f t="array" aca="1" ref="Z98" ca="1">INDEX($BI$46:$CM$192,MATCH($B98,$BI$46:$BI$192,0),Z$47)*Z$39</f>
        <v>0</v>
      </c>
      <c r="AA98" s="85"/>
      <c r="AB98" s="85" cm="1">
        <f t="array" aca="1" ref="AB98" ca="1">INDEX($BI$46:$CM$192,MATCH($B98,$BI$46:$BI$192,0),AB$47)*AB$39</f>
        <v>0</v>
      </c>
      <c r="AC98" s="85"/>
      <c r="AD98" s="85" cm="1">
        <f t="array" aca="1" ref="AD98" ca="1">INDEX($BI$46:$CM$192,MATCH($B98,$BI$46:$BI$192,0),AD$47)*AD$39</f>
        <v>0</v>
      </c>
      <c r="AE98" s="85" cm="1">
        <f t="array" aca="1" ref="AE98" ca="1">INDEX($BI$46:$CM$192,MATCH($B98,$BI$46:$BI$192,0),AE$47)*AE$39</f>
        <v>0</v>
      </c>
      <c r="AF98" s="85" cm="1">
        <f t="array" aca="1" ref="AF98" ca="1">INDEX($BI$46:$CM$192,MATCH($B98,$BI$46:$BI$192,0),AF$47)*AF$39</f>
        <v>0</v>
      </c>
      <c r="AG98" s="85" cm="1">
        <f t="array" aca="1" ref="AG98" ca="1">INDEX($BI$46:$CM$192,MATCH($B98,$BI$46:$BI$192,0),AG$47)*AG$39</f>
        <v>0</v>
      </c>
      <c r="AH98" s="85" cm="1">
        <f t="array" aca="1" ref="AH98" ca="1">INDEX($BI$46:$CM$192,MATCH($B98,$BI$46:$BI$192,0),AH$47)*AH$39</f>
        <v>0</v>
      </c>
      <c r="AI98" s="85" cm="1">
        <f t="array" aca="1" ref="AI98" ca="1">INDEX($BI$46:$CM$192,MATCH($B98,$BI$46:$BI$192,0),AI$47)*AI$39</f>
        <v>0</v>
      </c>
      <c r="AJ98" s="85" cm="1">
        <f t="array" aca="1" ref="AJ98" ca="1">INDEX($BI$46:$CM$192,MATCH($B98,$BI$46:$BI$192,0),AJ$47)*AJ$39</f>
        <v>0</v>
      </c>
      <c r="AK98" s="85" cm="1">
        <f t="array" aca="1" ref="AK98" ca="1">INDEX($BI$46:$CM$192,MATCH($B98,$BI$46:$BI$192,0),AK$47)*AK$39</f>
        <v>0</v>
      </c>
      <c r="AL98" s="85" cm="1">
        <f t="array" aca="1" ref="AL98" ca="1">INDEX($BI$46:$CM$192,MATCH($B98,$BI$46:$BI$192,0),AL$47)*AL$39</f>
        <v>0</v>
      </c>
      <c r="AM98" s="85" cm="1">
        <f t="array" aca="1" ref="AM98" ca="1">INDEX($BI$46:$CM$192,MATCH($B98,$BI$46:$BI$192,0),AM$47)*AM$39</f>
        <v>0</v>
      </c>
      <c r="AN98" s="85" cm="1">
        <f t="array" aca="1" ref="AN98" ca="1">INDEX($BI$46:$CM$192,MATCH($B98,$BI$46:$BI$192,0),AN$47)*AN$39</f>
        <v>0</v>
      </c>
      <c r="AO98" s="85" cm="1">
        <f t="array" aca="1" ref="AO98" ca="1">INDEX($BI$46:$CM$192,MATCH($B98,$BI$46:$BI$192,0),AO$47)*AO$39</f>
        <v>0</v>
      </c>
      <c r="AP98" s="85" cm="1">
        <f t="array" aca="1" ref="AP98" ca="1">INDEX($BI$46:$CM$192,MATCH($B98,$BI$46:$BI$192,0),AP$47)*AP$39</f>
        <v>0</v>
      </c>
      <c r="AQ98" s="85" cm="1">
        <f t="array" aca="1" ref="AQ98" ca="1">INDEX($BI$46:$CM$192,MATCH($B98,$BI$46:$BI$192,0),AQ$47)*AQ$39</f>
        <v>0</v>
      </c>
      <c r="AR98" s="85" cm="1">
        <f t="array" aca="1" ref="AR98" ca="1">INDEX($BI$46:$CM$192,MATCH($B98,$BI$46:$BI$192,0),AR$47)*AR$39</f>
        <v>0</v>
      </c>
      <c r="AS98" s="85" cm="1">
        <f t="array" aca="1" ref="AS98" ca="1">INDEX($BI$46:$CM$192,MATCH($B98,$BI$46:$BI$192,0),AS$47)*AS$39</f>
        <v>0</v>
      </c>
      <c r="AT98" s="85" cm="1">
        <f t="array" aca="1" ref="AT98" ca="1">INDEX($BI$46:$CM$192,MATCH($B98,$BI$46:$BI$192,0),AT$47)*AT$39</f>
        <v>0</v>
      </c>
      <c r="AU98" s="85" cm="1">
        <f t="array" aca="1" ref="AU98" ca="1">INDEX($BI$46:$CM$192,MATCH($B98,$BI$46:$BI$192,0),AU$47)*AU$39</f>
        <v>0</v>
      </c>
      <c r="AV98" s="85" cm="1">
        <f t="array" aca="1" ref="AV98" ca="1">INDEX($BI$46:$CM$192,MATCH($B98,$BI$46:$BI$192,0),AV$47)*AV$39</f>
        <v>0</v>
      </c>
      <c r="AW98" s="85" cm="1">
        <f t="array" aca="1" ref="AW98" ca="1">INDEX($BI$46:$CM$192,MATCH($B98,$BI$46:$BI$192,0),AW$47)*AW$39</f>
        <v>0</v>
      </c>
      <c r="AX98" s="85" cm="1">
        <f t="array" aca="1" ref="AX98" ca="1">INDEX($BI$46:$CM$192,MATCH($B98,$BI$46:$BI$192,0),AX$47)*AX$39</f>
        <v>0</v>
      </c>
      <c r="AY98" s="85" cm="1">
        <f t="array" aca="1" ref="AY98" ca="1">INDEX($BI$46:$CM$192,MATCH($B98,$BI$46:$BI$192,0),AY$47)*AY$39</f>
        <v>0</v>
      </c>
      <c r="AZ98" s="85" cm="1">
        <f t="array" aca="1" ref="AZ98" ca="1">INDEX($BI$46:$CM$192,MATCH($B98,$BI$46:$BI$192,0),AZ$47)*AZ$39</f>
        <v>0</v>
      </c>
      <c r="BA98" s="85" cm="1">
        <f t="array" aca="1" ref="BA98" ca="1">INDEX($BI$46:$CM$192,MATCH($B98,$BI$46:$BI$192,0),BA$47)*BA$39</f>
        <v>0</v>
      </c>
      <c r="BB98" s="85" cm="1">
        <f t="array" aca="1" ref="BB98" ca="1">INDEX($BI$46:$CM$192,MATCH($B98,$BI$46:$BI$192,0),BB$47)*BB$39</f>
        <v>0</v>
      </c>
      <c r="BC98" s="85"/>
      <c r="BD98" s="85"/>
      <c r="BE98" s="85"/>
      <c r="BF98" s="95"/>
      <c r="BG98" s="125">
        <f ca="1">IF(C98="","",INDEX([10]TPU!$G:$G,MATCH($C98,[10]TPU!$A:$A,0)))</f>
        <v>109.87</v>
      </c>
      <c r="BH98" s="7"/>
      <c r="BI98" s="83" t="s">
        <v>111</v>
      </c>
      <c r="BJ98" s="83">
        <f t="shared" ca="1" si="129"/>
        <v>2003307</v>
      </c>
      <c r="BK98" s="84" t="str">
        <f t="shared" ca="1" si="130"/>
        <v>Valeta de proteção de cortes com revestimento de concreto - VPCC 160-30 - escavação mecânica - areia e brita comerciais</v>
      </c>
      <c r="BL98" s="83" t="str">
        <f t="shared" ca="1" si="131"/>
        <v>m</v>
      </c>
      <c r="BM98" s="96" cm="1">
        <f t="array" aca="1" ref="BM98" ca="1">INDEX(INDIRECT("memória_cálculo"),MATCH($BI98,INDIRECT("indice_cáculo"),0),BM$45)</f>
        <v>195</v>
      </c>
      <c r="BN98" s="96" cm="1">
        <f t="array" aca="1" ref="BN98" ca="1">INDEX(INDIRECT("memória_cálculo"),MATCH($BI98,INDIRECT("indice_cáculo"),0),BN$45)</f>
        <v>195</v>
      </c>
      <c r="BO98" s="96" cm="1">
        <f t="array" aca="1" ref="BO98" ca="1">INDEX(INDIRECT("memória_cálculo"),MATCH($BI98,INDIRECT("indice_cáculo"),0),BO$45)</f>
        <v>27</v>
      </c>
      <c r="BP98" s="96" cm="1">
        <f t="array" aca="1" ref="BP98" ca="1">INDEX(INDIRECT("memória_cálculo"),MATCH($BI98,INDIRECT("indice_cáculo"),0),BP$45)</f>
        <v>231</v>
      </c>
      <c r="BQ98" s="96" cm="1">
        <f t="array" aca="1" ref="BQ98" ca="1">INDEX(INDIRECT("memória_cálculo"),MATCH($BI98,INDIRECT("indice_cáculo"),0),BQ$45)</f>
        <v>180</v>
      </c>
      <c r="BR98" s="96" cm="1">
        <f t="array" aca="1" ref="BR98" ca="1">INDEX(INDIRECT("memória_cálculo"),MATCH($BI98,INDIRECT("indice_cáculo"),0),BR$45)</f>
        <v>195</v>
      </c>
      <c r="BS98" s="96" cm="1">
        <f t="array" aca="1" ref="BS98" ca="1">INDEX(INDIRECT("memória_cálculo"),MATCH($BI98,INDIRECT("indice_cáculo"),0),BS$45)</f>
        <v>195</v>
      </c>
      <c r="BT98" s="96" cm="1">
        <f t="array" aca="1" ref="BT98" ca="1">INDEX(INDIRECT("memória_cálculo"),MATCH($BI98,INDIRECT("indice_cáculo"),0),BT$45)</f>
        <v>27</v>
      </c>
      <c r="BU98" s="96" cm="1">
        <f t="array" aca="1" ref="BU98" ca="1">INDEX(INDIRECT("memória_cálculo"),MATCH($BI98,INDIRECT("indice_cáculo"),0),BU$45)</f>
        <v>231</v>
      </c>
      <c r="BV98" s="96" cm="1">
        <f t="array" aca="1" ref="BV98" ca="1">INDEX(INDIRECT("memória_cálculo"),MATCH($BI98,INDIRECT("indice_cáculo"),0),BV$45)</f>
        <v>180</v>
      </c>
      <c r="BW98" s="96" cm="1">
        <f t="array" aca="1" ref="BW98" ca="1">INDEX(INDIRECT("memória_cálculo"),MATCH($BI98,INDIRECT("indice_cáculo"),0),BW$45)</f>
        <v>195</v>
      </c>
      <c r="BX98" s="96" cm="1">
        <f t="array" aca="1" ref="BX98" ca="1">INDEX(INDIRECT("memória_cálculo"),MATCH($BI98,INDIRECT("indice_cáculo"),0),BX$45)</f>
        <v>195</v>
      </c>
      <c r="BY98" s="96" cm="1">
        <f t="array" aca="1" ref="BY98" ca="1">INDEX(INDIRECT("memória_cálculo"),MATCH($BI98,INDIRECT("indice_cáculo"),0),BY$45)</f>
        <v>27</v>
      </c>
      <c r="BZ98" s="96" cm="1">
        <f t="array" aca="1" ref="BZ98" ca="1">INDEX(INDIRECT("memória_cálculo"),MATCH($BI98,INDIRECT("indice_cáculo"),0),BZ$45)</f>
        <v>231</v>
      </c>
      <c r="CA98" s="96" cm="1">
        <f t="array" aca="1" ref="CA98" ca="1">INDEX(INDIRECT("memória_cálculo"),MATCH($BI98,INDIRECT("indice_cáculo"),0),CA$45)</f>
        <v>180</v>
      </c>
      <c r="CB98" s="96" cm="1">
        <f t="array" aca="1" ref="CB98" ca="1">INDEX(INDIRECT("memória_cálculo"),MATCH($BI98,INDIRECT("indice_cáculo"),0),CB$45)</f>
        <v>195</v>
      </c>
      <c r="CC98" s="96" cm="1">
        <f t="array" aca="1" ref="CC98" ca="1">INDEX(INDIRECT("memória_cálculo"),MATCH($BI98,INDIRECT("indice_cáculo"),0),CC$45)</f>
        <v>195</v>
      </c>
      <c r="CD98" s="96" cm="1">
        <f t="array" aca="1" ref="CD98" ca="1">INDEX(INDIRECT("memória_cálculo"),MATCH($BI98,INDIRECT("indice_cáculo"),0),CD$45)</f>
        <v>27</v>
      </c>
      <c r="CE98" s="96" cm="1">
        <f t="array" aca="1" ref="CE98" ca="1">INDEX(INDIRECT("memória_cálculo"),MATCH($BI98,INDIRECT("indice_cáculo"),0),CE$45)</f>
        <v>231</v>
      </c>
      <c r="CF98" s="96" cm="1">
        <f t="array" aca="1" ref="CF98" ca="1">INDEX(INDIRECT("memória_cálculo"),MATCH($BI98,INDIRECT("indice_cáculo"),0),CF$45)</f>
        <v>180</v>
      </c>
      <c r="CG98" s="96" cm="1">
        <f t="array" aca="1" ref="CG98" ca="1">INDEX(INDIRECT("memória_cálculo"),MATCH($BI98,INDIRECT("indice_cáculo"),0),CG$45)</f>
        <v>195</v>
      </c>
      <c r="CH98" s="96" cm="1">
        <f t="array" aca="1" ref="CH98" ca="1">INDEX(INDIRECT("memória_cálculo"),MATCH($BI98,INDIRECT("indice_cáculo"),0),CH$45)</f>
        <v>195</v>
      </c>
      <c r="CI98" s="96" cm="1">
        <f t="array" aca="1" ref="CI98" ca="1">INDEX(INDIRECT("memória_cálculo"),MATCH($BI98,INDIRECT("indice_cáculo"),0),CI$45)</f>
        <v>27</v>
      </c>
      <c r="CJ98" s="96" cm="1">
        <f t="array" aca="1" ref="CJ98" ca="1">INDEX(INDIRECT("memória_cálculo"),MATCH($BI98,INDIRECT("indice_cáculo"),0),CJ$45)</f>
        <v>231</v>
      </c>
      <c r="CK98" s="96" cm="1">
        <f t="array" aca="1" ref="CK98" ca="1">INDEX(INDIRECT("memória_cálculo"),MATCH($BI98,INDIRECT("indice_cáculo"),0),CK$45)</f>
        <v>180</v>
      </c>
      <c r="CL98" s="96" cm="1">
        <f t="array" aca="1" ref="CL98" ca="1">INDEX(INDIRECT("memória_cálculo"),MATCH($BI98,INDIRECT("indice_cáculo"),0),CL$45)</f>
        <v>0</v>
      </c>
      <c r="CM98" s="96"/>
      <c r="CN98" s="7"/>
      <c r="CO98" s="7"/>
      <c r="CP98" s="108"/>
      <c r="CR98" s="11" t="s">
        <v>112</v>
      </c>
      <c r="CS98" s="109" t="s">
        <v>92</v>
      </c>
      <c r="CT98" s="138">
        <v>0.6</v>
      </c>
      <c r="CU98" s="138">
        <v>0.2</v>
      </c>
      <c r="CV98" s="138">
        <v>0.15</v>
      </c>
      <c r="CW98" s="138">
        <v>0.2</v>
      </c>
      <c r="CX98" s="138">
        <v>0.2</v>
      </c>
      <c r="CY98" s="138">
        <v>0.6</v>
      </c>
      <c r="CZ98" s="138">
        <v>0.2</v>
      </c>
      <c r="DA98" s="138">
        <v>0.15</v>
      </c>
      <c r="DB98" s="138">
        <v>0.2</v>
      </c>
      <c r="DC98" s="138">
        <v>0.2</v>
      </c>
      <c r="DD98" s="138">
        <v>0.6</v>
      </c>
      <c r="DE98" s="138">
        <v>0.2</v>
      </c>
      <c r="DF98" s="138">
        <v>0.15</v>
      </c>
      <c r="DG98" s="138">
        <v>0.2</v>
      </c>
      <c r="DH98" s="138">
        <v>0.2</v>
      </c>
      <c r="DI98" s="138">
        <v>0.6</v>
      </c>
      <c r="DJ98" s="138">
        <v>0.2</v>
      </c>
      <c r="DK98" s="138">
        <v>0.15</v>
      </c>
      <c r="DL98" s="138">
        <v>0.2</v>
      </c>
      <c r="DM98" s="138">
        <v>0.2</v>
      </c>
      <c r="DN98" s="138">
        <v>0.6</v>
      </c>
      <c r="DO98" s="138">
        <v>0.2</v>
      </c>
      <c r="DP98" s="138">
        <v>0.15</v>
      </c>
      <c r="DQ98" s="138">
        <v>0.2</v>
      </c>
      <c r="DR98" s="138">
        <v>0.2</v>
      </c>
      <c r="DS98" s="138">
        <v>0.2</v>
      </c>
      <c r="DT98" s="138">
        <v>0.2</v>
      </c>
    </row>
    <row r="99" spans="1:126" ht="20.100000000000001" customHeight="1" x14ac:dyDescent="0.2">
      <c r="A99" s="7"/>
      <c r="B99" s="83" t="s">
        <v>383</v>
      </c>
      <c r="C99" s="83">
        <f t="shared" ca="1" si="119"/>
        <v>4915669</v>
      </c>
      <c r="D99" s="84" t="str">
        <f t="shared" ca="1" si="120"/>
        <v>Remoção mecanizada de camada granular do pavimento</v>
      </c>
      <c r="E99" s="83" t="str">
        <f t="shared" ca="1" si="121"/>
        <v>m³</v>
      </c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 cm="1">
        <f t="array" aca="1" ref="X99" ca="1">INDEX($BI$46:$CM$192,MATCH($B99,$BI$46:$BI$192,0),X$47)*X$39</f>
        <v>0</v>
      </c>
      <c r="Y99" s="85" cm="1">
        <f t="array" aca="1" ref="Y99" ca="1">INDEX($BI$46:$CM$192,MATCH($B99,$BI$46:$BI$192,0),Y$47)*Y$39</f>
        <v>0</v>
      </c>
      <c r="Z99" s="85" cm="1">
        <f t="array" aca="1" ref="Z99" ca="1">INDEX($BI$46:$CM$192,MATCH($B99,$BI$46:$BI$192,0),Z$47)*Z$39</f>
        <v>0</v>
      </c>
      <c r="AA99" s="85"/>
      <c r="AB99" s="85" cm="1">
        <f t="array" aca="1" ref="AB99" ca="1">INDEX($BI$46:$CM$192,MATCH($B99,$BI$46:$BI$192,0),AB$47)*AB$39</f>
        <v>0</v>
      </c>
      <c r="AC99" s="85"/>
      <c r="AD99" s="85" cm="1">
        <f t="array" aca="1" ref="AD99" ca="1">INDEX($BI$46:$CM$192,MATCH($B99,$BI$46:$BI$192,0),AD$47)*AD$39</f>
        <v>0</v>
      </c>
      <c r="AE99" s="85" cm="1">
        <f t="array" aca="1" ref="AE99" ca="1">INDEX($BI$46:$CM$192,MATCH($B99,$BI$46:$BI$192,0),AE$47)*AE$39</f>
        <v>0</v>
      </c>
      <c r="AF99" s="85" cm="1">
        <f t="array" aca="1" ref="AF99" ca="1">INDEX($BI$46:$CM$192,MATCH($B99,$BI$46:$BI$192,0),AF$47)*AF$39</f>
        <v>0</v>
      </c>
      <c r="AG99" s="85" cm="1">
        <f t="array" aca="1" ref="AG99" ca="1">INDEX($BI$46:$CM$192,MATCH($B99,$BI$46:$BI$192,0),AG$47)*AG$39</f>
        <v>0</v>
      </c>
      <c r="AH99" s="85" cm="1">
        <f t="array" aca="1" ref="AH99" ca="1">INDEX($BI$46:$CM$192,MATCH($B99,$BI$46:$BI$192,0),AH$47)*AH$39</f>
        <v>0</v>
      </c>
      <c r="AI99" s="85" cm="1">
        <f t="array" aca="1" ref="AI99" ca="1">INDEX($BI$46:$CM$192,MATCH($B99,$BI$46:$BI$192,0),AI$47)*AI$39</f>
        <v>0</v>
      </c>
      <c r="AJ99" s="85" cm="1">
        <f t="array" aca="1" ref="AJ99" ca="1">INDEX($BI$46:$CM$192,MATCH($B99,$BI$46:$BI$192,0),AJ$47)*AJ$39</f>
        <v>0</v>
      </c>
      <c r="AK99" s="85" cm="1">
        <f t="array" aca="1" ref="AK99" ca="1">INDEX($BI$46:$CM$192,MATCH($B99,$BI$46:$BI$192,0),AK$47)*AK$39</f>
        <v>0</v>
      </c>
      <c r="AL99" s="85" cm="1">
        <f t="array" aca="1" ref="AL99" ca="1">INDEX($BI$46:$CM$192,MATCH($B99,$BI$46:$BI$192,0),AL$47)*AL$39</f>
        <v>0</v>
      </c>
      <c r="AM99" s="85" cm="1">
        <f t="array" aca="1" ref="AM99" ca="1">INDEX($BI$46:$CM$192,MATCH($B99,$BI$46:$BI$192,0),AM$47)*AM$39</f>
        <v>0</v>
      </c>
      <c r="AN99" s="85" cm="1">
        <f t="array" aca="1" ref="AN99" ca="1">INDEX($BI$46:$CM$192,MATCH($B99,$BI$46:$BI$192,0),AN$47)*AN$39</f>
        <v>0</v>
      </c>
      <c r="AO99" s="85" cm="1">
        <f t="array" aca="1" ref="AO99" ca="1">INDEX($BI$46:$CM$192,MATCH($B99,$BI$46:$BI$192,0),AO$47)*AO$39</f>
        <v>0</v>
      </c>
      <c r="AP99" s="85" cm="1">
        <f t="array" aca="1" ref="AP99" ca="1">INDEX($BI$46:$CM$192,MATCH($B99,$BI$46:$BI$192,0),AP$47)*AP$39</f>
        <v>0</v>
      </c>
      <c r="AQ99" s="85" cm="1">
        <f t="array" aca="1" ref="AQ99" ca="1">INDEX($BI$46:$CM$192,MATCH($B99,$BI$46:$BI$192,0),AQ$47)*AQ$39</f>
        <v>0</v>
      </c>
      <c r="AR99" s="85" cm="1">
        <f t="array" aca="1" ref="AR99" ca="1">INDEX($BI$46:$CM$192,MATCH($B99,$BI$46:$BI$192,0),AR$47)*AR$39</f>
        <v>0</v>
      </c>
      <c r="AS99" s="85" cm="1">
        <f t="array" aca="1" ref="AS99" ca="1">INDEX($BI$46:$CM$192,MATCH($B99,$BI$46:$BI$192,0),AS$47)*AS$39</f>
        <v>0</v>
      </c>
      <c r="AT99" s="85" cm="1">
        <f t="array" aca="1" ref="AT99" ca="1">INDEX($BI$46:$CM$192,MATCH($B99,$BI$46:$BI$192,0),AT$47)*AT$39</f>
        <v>0</v>
      </c>
      <c r="AU99" s="85" cm="1">
        <f t="array" aca="1" ref="AU99" ca="1">INDEX($BI$46:$CM$192,MATCH($B99,$BI$46:$BI$192,0),AU$47)*AU$39</f>
        <v>0</v>
      </c>
      <c r="AV99" s="85" cm="1">
        <f t="array" aca="1" ref="AV99" ca="1">INDEX($BI$46:$CM$192,MATCH($B99,$BI$46:$BI$192,0),AV$47)*AV$39</f>
        <v>0</v>
      </c>
      <c r="AW99" s="85" cm="1">
        <f t="array" aca="1" ref="AW99" ca="1">INDEX($BI$46:$CM$192,MATCH($B99,$BI$46:$BI$192,0),AW$47)*AW$39</f>
        <v>0</v>
      </c>
      <c r="AX99" s="85" cm="1">
        <f t="array" aca="1" ref="AX99" ca="1">INDEX($BI$46:$CM$192,MATCH($B99,$BI$46:$BI$192,0),AX$47)*AX$39</f>
        <v>0</v>
      </c>
      <c r="AY99" s="85" cm="1">
        <f t="array" aca="1" ref="AY99" ca="1">INDEX($BI$46:$CM$192,MATCH($B99,$BI$46:$BI$192,0),AY$47)*AY$39</f>
        <v>0</v>
      </c>
      <c r="AZ99" s="85" cm="1">
        <f t="array" aca="1" ref="AZ99" ca="1">INDEX($BI$46:$CM$192,MATCH($B99,$BI$46:$BI$192,0),AZ$47)*AZ$39</f>
        <v>0</v>
      </c>
      <c r="BA99" s="85" cm="1">
        <f t="array" aca="1" ref="BA99" ca="1">INDEX($BI$46:$CM$192,MATCH($B99,$BI$46:$BI$192,0),BA$47)*BA$39</f>
        <v>0</v>
      </c>
      <c r="BB99" s="85" cm="1">
        <f t="array" aca="1" ref="BB99" ca="1">INDEX($BI$46:$CM$192,MATCH($B99,$BI$46:$BI$192,0),BB$47)*BB$39</f>
        <v>0</v>
      </c>
      <c r="BC99" s="85"/>
      <c r="BD99" s="85"/>
      <c r="BE99" s="85"/>
      <c r="BF99" s="95"/>
      <c r="BG99" s="125">
        <f ca="1">IF(C99="","",INDEX([10]TPU!$G:$G,MATCH($C99,[10]TPU!$A:$A,0)))</f>
        <v>57.67</v>
      </c>
      <c r="BH99" s="7"/>
      <c r="BI99" s="83" t="s">
        <v>113</v>
      </c>
      <c r="BJ99" s="83">
        <f t="shared" ca="1" si="129"/>
        <v>2003313</v>
      </c>
      <c r="BK99" s="84" t="str">
        <f t="shared" ca="1" si="130"/>
        <v>Valeta de proteção de aterros com revestimento de concreto - VPAC 160-30 - escavação mecânica - areia e brita comerciais</v>
      </c>
      <c r="BL99" s="83" t="str">
        <f t="shared" ca="1" si="131"/>
        <v>m</v>
      </c>
      <c r="BM99" s="96" cm="1">
        <f t="array" aca="1" ref="BM99" ca="1">INDEX(INDIRECT("memória_cálculo"),MATCH($BI99,INDIRECT("indice_cáculo"),0),BM$45)</f>
        <v>390</v>
      </c>
      <c r="BN99" s="96" cm="1">
        <f t="array" aca="1" ref="BN99" ca="1">INDEX(INDIRECT("memória_cálculo"),MATCH($BI99,INDIRECT("indice_cáculo"),0),BN$45)</f>
        <v>390</v>
      </c>
      <c r="BO99" s="96" cm="1">
        <f t="array" aca="1" ref="BO99" ca="1">INDEX(INDIRECT("memória_cálculo"),MATCH($BI99,INDIRECT("indice_cáculo"),0),BO$45)</f>
        <v>54</v>
      </c>
      <c r="BP99" s="96" cm="1">
        <f t="array" aca="1" ref="BP99" ca="1">INDEX(INDIRECT("memória_cálculo"),MATCH($BI99,INDIRECT("indice_cáculo"),0),BP$45)</f>
        <v>462</v>
      </c>
      <c r="BQ99" s="96" cm="1">
        <f t="array" aca="1" ref="BQ99" ca="1">INDEX(INDIRECT("memória_cálculo"),MATCH($BI99,INDIRECT("indice_cáculo"),0),BQ$45)</f>
        <v>360</v>
      </c>
      <c r="BR99" s="96" cm="1">
        <f t="array" aca="1" ref="BR99" ca="1">INDEX(INDIRECT("memória_cálculo"),MATCH($BI99,INDIRECT("indice_cáculo"),0),BR$45)</f>
        <v>390</v>
      </c>
      <c r="BS99" s="96" cm="1">
        <f t="array" aca="1" ref="BS99" ca="1">INDEX(INDIRECT("memória_cálculo"),MATCH($BI99,INDIRECT("indice_cáculo"),0),BS$45)</f>
        <v>390</v>
      </c>
      <c r="BT99" s="96" cm="1">
        <f t="array" aca="1" ref="BT99" ca="1">INDEX(INDIRECT("memória_cálculo"),MATCH($BI99,INDIRECT("indice_cáculo"),0),BT$45)</f>
        <v>54</v>
      </c>
      <c r="BU99" s="96" cm="1">
        <f t="array" aca="1" ref="BU99" ca="1">INDEX(INDIRECT("memória_cálculo"),MATCH($BI99,INDIRECT("indice_cáculo"),0),BU$45)</f>
        <v>462</v>
      </c>
      <c r="BV99" s="96" cm="1">
        <f t="array" aca="1" ref="BV99" ca="1">INDEX(INDIRECT("memória_cálculo"),MATCH($BI99,INDIRECT("indice_cáculo"),0),BV$45)</f>
        <v>360</v>
      </c>
      <c r="BW99" s="96" cm="1">
        <f t="array" aca="1" ref="BW99" ca="1">INDEX(INDIRECT("memória_cálculo"),MATCH($BI99,INDIRECT("indice_cáculo"),0),BW$45)</f>
        <v>390</v>
      </c>
      <c r="BX99" s="96" cm="1">
        <f t="array" aca="1" ref="BX99" ca="1">INDEX(INDIRECT("memória_cálculo"),MATCH($BI99,INDIRECT("indice_cáculo"),0),BX$45)</f>
        <v>390</v>
      </c>
      <c r="BY99" s="96" cm="1">
        <f t="array" aca="1" ref="BY99" ca="1">INDEX(INDIRECT("memória_cálculo"),MATCH($BI99,INDIRECT("indice_cáculo"),0),BY$45)</f>
        <v>54</v>
      </c>
      <c r="BZ99" s="96" cm="1">
        <f t="array" aca="1" ref="BZ99" ca="1">INDEX(INDIRECT("memória_cálculo"),MATCH($BI99,INDIRECT("indice_cáculo"),0),BZ$45)</f>
        <v>462</v>
      </c>
      <c r="CA99" s="96" cm="1">
        <f t="array" aca="1" ref="CA99" ca="1">INDEX(INDIRECT("memória_cálculo"),MATCH($BI99,INDIRECT("indice_cáculo"),0),CA$45)</f>
        <v>360</v>
      </c>
      <c r="CB99" s="96" cm="1">
        <f t="array" aca="1" ref="CB99" ca="1">INDEX(INDIRECT("memória_cálculo"),MATCH($BI99,INDIRECT("indice_cáculo"),0),CB$45)</f>
        <v>390</v>
      </c>
      <c r="CC99" s="96" cm="1">
        <f t="array" aca="1" ref="CC99" ca="1">INDEX(INDIRECT("memória_cálculo"),MATCH($BI99,INDIRECT("indice_cáculo"),0),CC$45)</f>
        <v>390</v>
      </c>
      <c r="CD99" s="96" cm="1">
        <f t="array" aca="1" ref="CD99" ca="1">INDEX(INDIRECT("memória_cálculo"),MATCH($BI99,INDIRECT("indice_cáculo"),0),CD$45)</f>
        <v>54</v>
      </c>
      <c r="CE99" s="96" cm="1">
        <f t="array" aca="1" ref="CE99" ca="1">INDEX(INDIRECT("memória_cálculo"),MATCH($BI99,INDIRECT("indice_cáculo"),0),CE$45)</f>
        <v>462</v>
      </c>
      <c r="CF99" s="96" cm="1">
        <f t="array" aca="1" ref="CF99" ca="1">INDEX(INDIRECT("memória_cálculo"),MATCH($BI99,INDIRECT("indice_cáculo"),0),CF$45)</f>
        <v>360</v>
      </c>
      <c r="CG99" s="96" cm="1">
        <f t="array" aca="1" ref="CG99" ca="1">INDEX(INDIRECT("memória_cálculo"),MATCH($BI99,INDIRECT("indice_cáculo"),0),CG$45)</f>
        <v>390</v>
      </c>
      <c r="CH99" s="96" cm="1">
        <f t="array" aca="1" ref="CH99" ca="1">INDEX(INDIRECT("memória_cálculo"),MATCH($BI99,INDIRECT("indice_cáculo"),0),CH$45)</f>
        <v>390</v>
      </c>
      <c r="CI99" s="96" cm="1">
        <f t="array" aca="1" ref="CI99" ca="1">INDEX(INDIRECT("memória_cálculo"),MATCH($BI99,INDIRECT("indice_cáculo"),0),CI$45)</f>
        <v>54</v>
      </c>
      <c r="CJ99" s="96" cm="1">
        <f t="array" aca="1" ref="CJ99" ca="1">INDEX(INDIRECT("memória_cálculo"),MATCH($BI99,INDIRECT("indice_cáculo"),0),CJ$45)</f>
        <v>462</v>
      </c>
      <c r="CK99" s="96" cm="1">
        <f t="array" aca="1" ref="CK99" ca="1">INDEX(INDIRECT("memória_cálculo"),MATCH($BI99,INDIRECT("indice_cáculo"),0),CK$45)</f>
        <v>360</v>
      </c>
      <c r="CL99" s="96" cm="1">
        <f t="array" aca="1" ref="CL99" ca="1">INDEX(INDIRECT("memória_cálculo"),MATCH($BI99,INDIRECT("indice_cáculo"),0),CL$45)</f>
        <v>0</v>
      </c>
      <c r="CM99" s="96"/>
      <c r="CN99" s="7"/>
      <c r="CO99" s="7"/>
      <c r="CP99" s="97"/>
      <c r="CQ99" s="7"/>
      <c r="CR99" s="7"/>
      <c r="CS99" s="98"/>
      <c r="CT99" s="127"/>
      <c r="CU99" s="111"/>
      <c r="CV99" s="111"/>
      <c r="CW99" s="111"/>
      <c r="CX99" s="111"/>
      <c r="CY99" s="127"/>
      <c r="CZ99" s="111"/>
      <c r="DA99" s="111"/>
      <c r="DB99" s="111"/>
      <c r="DC99" s="111"/>
      <c r="DD99" s="127"/>
      <c r="DE99" s="111"/>
      <c r="DF99" s="111"/>
      <c r="DG99" s="111"/>
      <c r="DH99" s="111"/>
      <c r="DI99" s="111"/>
      <c r="DJ99" s="111"/>
      <c r="DK99" s="111"/>
      <c r="DL99" s="111"/>
      <c r="DM99" s="111"/>
      <c r="DN99" s="127"/>
      <c r="DO99" s="111"/>
      <c r="DP99" s="111"/>
      <c r="DQ99" s="111"/>
      <c r="DR99" s="111"/>
      <c r="DS99" s="111"/>
      <c r="DT99" s="111"/>
    </row>
    <row r="100" spans="1:126" ht="20.100000000000001" customHeight="1" x14ac:dyDescent="0.2">
      <c r="A100" s="7"/>
      <c r="B100" s="121">
        <v>4</v>
      </c>
      <c r="C100" s="121"/>
      <c r="D100" s="93" t="s">
        <v>104</v>
      </c>
      <c r="E100" s="121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H100" s="122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95"/>
      <c r="BG100" s="123" t="str" cm="1">
        <f t="array" ref="BG100">IF(C100="","",INDEX([10]TPU!$A:$G,MATCH(C100,[10]TPU!$A:$A,0),COLUMN([10]TPU!$G$3)))</f>
        <v/>
      </c>
      <c r="BH100" s="7"/>
      <c r="BI100" s="83" t="s">
        <v>114</v>
      </c>
      <c r="BJ100" s="83">
        <f t="shared" ca="1" si="129"/>
        <v>2003343</v>
      </c>
      <c r="BK100" s="84" t="str">
        <f t="shared" ca="1" si="130"/>
        <v>Sarjeta trapezoidal de concreto - SZC 90-30 - escavação mecânica - areia e brita comerciais</v>
      </c>
      <c r="BL100" s="83" t="str">
        <f t="shared" ca="1" si="131"/>
        <v>m</v>
      </c>
      <c r="BM100" s="96" cm="1">
        <f t="array" aca="1" ref="BM100" ca="1">INDEX(INDIRECT("memória_cálculo"),MATCH($BI100,INDIRECT("indice_cáculo"),0),BM$45)</f>
        <v>0</v>
      </c>
      <c r="BN100" s="96" cm="1">
        <f t="array" aca="1" ref="BN100" ca="1">INDEX(INDIRECT("memória_cálculo"),MATCH($BI100,INDIRECT("indice_cáculo"),0),BN$45)</f>
        <v>0</v>
      </c>
      <c r="BO100" s="96" cm="1">
        <f t="array" aca="1" ref="BO100" ca="1">INDEX(INDIRECT("memória_cálculo"),MATCH($BI100,INDIRECT("indice_cáculo"),0),BO$45)</f>
        <v>0</v>
      </c>
      <c r="BP100" s="96" cm="1">
        <f t="array" aca="1" ref="BP100" ca="1">INDEX(INDIRECT("memória_cálculo"),MATCH($BI100,INDIRECT("indice_cáculo"),0),BP$45)</f>
        <v>0</v>
      </c>
      <c r="BQ100" s="96" cm="1">
        <f t="array" aca="1" ref="BQ100" ca="1">INDEX(INDIRECT("memória_cálculo"),MATCH($BI100,INDIRECT("indice_cáculo"),0),BQ$45)</f>
        <v>0</v>
      </c>
      <c r="BR100" s="96" cm="1">
        <f t="array" aca="1" ref="BR100" ca="1">INDEX(INDIRECT("memória_cálculo"),MATCH($BI100,INDIRECT("indice_cáculo"),0),BR$45)</f>
        <v>0</v>
      </c>
      <c r="BS100" s="96" cm="1">
        <f t="array" aca="1" ref="BS100" ca="1">INDEX(INDIRECT("memória_cálculo"),MATCH($BI100,INDIRECT("indice_cáculo"),0),BS$45)</f>
        <v>0</v>
      </c>
      <c r="BT100" s="96" cm="1">
        <f t="array" aca="1" ref="BT100" ca="1">INDEX(INDIRECT("memória_cálculo"),MATCH($BI100,INDIRECT("indice_cáculo"),0),BT$45)</f>
        <v>0</v>
      </c>
      <c r="BU100" s="96" cm="1">
        <f t="array" aca="1" ref="BU100" ca="1">INDEX(INDIRECT("memória_cálculo"),MATCH($BI100,INDIRECT("indice_cáculo"),0),BU$45)</f>
        <v>0</v>
      </c>
      <c r="BV100" s="96" cm="1">
        <f t="array" aca="1" ref="BV100" ca="1">INDEX(INDIRECT("memória_cálculo"),MATCH($BI100,INDIRECT("indice_cáculo"),0),BV$45)</f>
        <v>0</v>
      </c>
      <c r="BW100" s="96" cm="1">
        <f t="array" aca="1" ref="BW100" ca="1">INDEX(INDIRECT("memória_cálculo"),MATCH($BI100,INDIRECT("indice_cáculo"),0),BW$45)</f>
        <v>0</v>
      </c>
      <c r="BX100" s="96" cm="1">
        <f t="array" aca="1" ref="BX100" ca="1">INDEX(INDIRECT("memória_cálculo"),MATCH($BI100,INDIRECT("indice_cáculo"),0),BX$45)</f>
        <v>0</v>
      </c>
      <c r="BY100" s="96" cm="1">
        <f t="array" aca="1" ref="BY100" ca="1">INDEX(INDIRECT("memória_cálculo"),MATCH($BI100,INDIRECT("indice_cáculo"),0),BY$45)</f>
        <v>0</v>
      </c>
      <c r="BZ100" s="96" cm="1">
        <f t="array" aca="1" ref="BZ100" ca="1">INDEX(INDIRECT("memória_cálculo"),MATCH($BI100,INDIRECT("indice_cáculo"),0),BZ$45)</f>
        <v>0</v>
      </c>
      <c r="CA100" s="96" cm="1">
        <f t="array" aca="1" ref="CA100" ca="1">INDEX(INDIRECT("memória_cálculo"),MATCH($BI100,INDIRECT("indice_cáculo"),0),CA$45)</f>
        <v>0</v>
      </c>
      <c r="CB100" s="96" cm="1">
        <f t="array" aca="1" ref="CB100" ca="1">INDEX(INDIRECT("memória_cálculo"),MATCH($BI100,INDIRECT("indice_cáculo"),0),CB$45)</f>
        <v>0</v>
      </c>
      <c r="CC100" s="96" cm="1">
        <f t="array" aca="1" ref="CC100" ca="1">INDEX(INDIRECT("memória_cálculo"),MATCH($BI100,INDIRECT("indice_cáculo"),0),CC$45)</f>
        <v>0</v>
      </c>
      <c r="CD100" s="96" cm="1">
        <f t="array" aca="1" ref="CD100" ca="1">INDEX(INDIRECT("memória_cálculo"),MATCH($BI100,INDIRECT("indice_cáculo"),0),CD$45)</f>
        <v>0</v>
      </c>
      <c r="CE100" s="96" cm="1">
        <f t="array" aca="1" ref="CE100" ca="1">INDEX(INDIRECT("memória_cálculo"),MATCH($BI100,INDIRECT("indice_cáculo"),0),CE$45)</f>
        <v>0</v>
      </c>
      <c r="CF100" s="96" cm="1">
        <f t="array" aca="1" ref="CF100" ca="1">INDEX(INDIRECT("memória_cálculo"),MATCH($BI100,INDIRECT("indice_cáculo"),0),CF$45)</f>
        <v>0</v>
      </c>
      <c r="CG100" s="96" cm="1">
        <f t="array" aca="1" ref="CG100" ca="1">INDEX(INDIRECT("memória_cálculo"),MATCH($BI100,INDIRECT("indice_cáculo"),0),CG$45)</f>
        <v>0</v>
      </c>
      <c r="CH100" s="96" cm="1">
        <f t="array" aca="1" ref="CH100" ca="1">INDEX(INDIRECT("memória_cálculo"),MATCH($BI100,INDIRECT("indice_cáculo"),0),CH$45)</f>
        <v>0</v>
      </c>
      <c r="CI100" s="96" cm="1">
        <f t="array" aca="1" ref="CI100" ca="1">INDEX(INDIRECT("memória_cálculo"),MATCH($BI100,INDIRECT("indice_cáculo"),0),CI$45)</f>
        <v>0</v>
      </c>
      <c r="CJ100" s="96" cm="1">
        <f t="array" aca="1" ref="CJ100" ca="1">INDEX(INDIRECT("memória_cálculo"),MATCH($BI100,INDIRECT("indice_cáculo"),0),CJ$45)</f>
        <v>0</v>
      </c>
      <c r="CK100" s="96" cm="1">
        <f t="array" aca="1" ref="CK100" ca="1">INDEX(INDIRECT("memória_cálculo"),MATCH($BI100,INDIRECT("indice_cáculo"),0),CK$45)</f>
        <v>0</v>
      </c>
      <c r="CL100" s="96" cm="1">
        <f t="array" aca="1" ref="CL100" ca="1">INDEX(INDIRECT("memória_cálculo"),MATCH($BI100,INDIRECT("indice_cáculo"),0),CL$45)</f>
        <v>0</v>
      </c>
      <c r="CM100" s="96"/>
      <c r="CN100" s="7"/>
      <c r="CO100" s="7"/>
      <c r="CP100" s="83" t="s">
        <v>41</v>
      </c>
      <c r="CQ100" s="83" t="str">
        <f>INDEX([10]TPU!$A:$A,MATCH($DV100,[10]TPU!$P:$P,0))</f>
        <v>RO-00077</v>
      </c>
      <c r="CR100" s="366" t="str">
        <f>INDEX([10]TPU!$C:$C,MATCH($DV100,[10]TPU!$P:$P,0))</f>
        <v>escavação, carga e transporte de material de 1ª categoria - executado com escavadeira de 1,40 m3 e caminhão basculante de 12 m3 e com caminho de serviço pavimentado - dmt de 1.000 a 1.200 m</v>
      </c>
      <c r="CS100" s="83" t="str">
        <f>INDEX([10]TPU!$D:$D,MATCH($DV100,[10]TPU!$P:$P,0))</f>
        <v>m3</v>
      </c>
      <c r="CT100" s="103">
        <f t="shared" ref="CT100:CX100" si="139">CT102*CT103</f>
        <v>41134.572</v>
      </c>
      <c r="CU100" s="103">
        <f t="shared" si="139"/>
        <v>58296.535200000013</v>
      </c>
      <c r="CV100" s="103">
        <f t="shared" si="139"/>
        <v>3207.0941999999995</v>
      </c>
      <c r="CW100" s="103">
        <f t="shared" si="139"/>
        <v>5044.8240000000005</v>
      </c>
      <c r="CX100" s="103">
        <f t="shared" si="139"/>
        <v>7781.7528000000011</v>
      </c>
      <c r="CY100" s="103">
        <f t="shared" ref="CY100:DR100" si="140">CY102*CY103</f>
        <v>41134.572</v>
      </c>
      <c r="CZ100" s="103">
        <f t="shared" si="140"/>
        <v>58296.535200000013</v>
      </c>
      <c r="DA100" s="103">
        <f t="shared" si="140"/>
        <v>3207.0941999999995</v>
      </c>
      <c r="DB100" s="103">
        <f t="shared" si="140"/>
        <v>5044.8240000000005</v>
      </c>
      <c r="DC100" s="103">
        <f t="shared" si="140"/>
        <v>7781.7528000000011</v>
      </c>
      <c r="DD100" s="103">
        <f t="shared" si="140"/>
        <v>41134.572</v>
      </c>
      <c r="DE100" s="103">
        <f t="shared" si="140"/>
        <v>58296.535200000013</v>
      </c>
      <c r="DF100" s="103">
        <f t="shared" si="140"/>
        <v>3207.0941999999995</v>
      </c>
      <c r="DG100" s="103">
        <f t="shared" si="140"/>
        <v>5044.8240000000005</v>
      </c>
      <c r="DH100" s="103">
        <f t="shared" si="140"/>
        <v>7781.7528000000011</v>
      </c>
      <c r="DI100" s="103">
        <f t="shared" si="140"/>
        <v>41134.572</v>
      </c>
      <c r="DJ100" s="103">
        <f t="shared" si="140"/>
        <v>58296.535200000013</v>
      </c>
      <c r="DK100" s="103">
        <f t="shared" si="140"/>
        <v>3207.0941999999995</v>
      </c>
      <c r="DL100" s="103">
        <f t="shared" si="140"/>
        <v>5044.8240000000005</v>
      </c>
      <c r="DM100" s="103">
        <f t="shared" si="140"/>
        <v>7781.7528000000011</v>
      </c>
      <c r="DN100" s="103">
        <f t="shared" si="140"/>
        <v>41134.572</v>
      </c>
      <c r="DO100" s="103">
        <f t="shared" si="140"/>
        <v>58296.535200000013</v>
      </c>
      <c r="DP100" s="103">
        <f t="shared" si="140"/>
        <v>3207.0941999999995</v>
      </c>
      <c r="DQ100" s="103">
        <f t="shared" si="140"/>
        <v>5044.8240000000005</v>
      </c>
      <c r="DR100" s="103">
        <f t="shared" si="140"/>
        <v>7781.7528000000011</v>
      </c>
      <c r="DS100" s="103"/>
      <c r="DT100" s="103">
        <f t="shared" ref="DT100" si="141">DT102*DT103</f>
        <v>0</v>
      </c>
      <c r="DV100" t="s">
        <v>115</v>
      </c>
    </row>
    <row r="101" spans="1:126" ht="20.100000000000001" customHeight="1" x14ac:dyDescent="0.2">
      <c r="A101" s="7"/>
      <c r="B101" s="83" t="s">
        <v>106</v>
      </c>
      <c r="C101" s="83">
        <f t="shared" ref="C101:C128" ca="1" si="142">INDEX(INDIRECT("memória_cálculo"),MATCH($B101,INDIRECT("indice_cáculo"),0),2)</f>
        <v>2003265</v>
      </c>
      <c r="D101" s="84" t="str">
        <f t="shared" ref="D101:D128" ca="1" si="143">INDEX(INDIRECT("memória_cálculo"),MATCH($B101,INDIRECT("indice_cáculo"),0),3)</f>
        <v>Sarjeta triangular de concreto - STC 88-20 - escavação mecânica - areia e brita comerciais</v>
      </c>
      <c r="E101" s="83" t="str">
        <f t="shared" ref="E101:E128" ca="1" si="144">INDEX(INDIRECT("memória_cálculo"),MATCH($B101,INDIRECT("indice_cáculo"),0),4)</f>
        <v>m</v>
      </c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 cm="1">
        <f t="array" aca="1" ref="X101" ca="1">INDEX($BI$46:$CM$192,MATCH($B101,$BI$46:$BI$192,0),X$47)*X$39</f>
        <v>1300</v>
      </c>
      <c r="Y101" s="85" cm="1">
        <f t="array" aca="1" ref="Y101" ca="1">INDEX($BI$46:$CM$192,MATCH($B101,$BI$46:$BI$192,0),Y$47)*Y$39</f>
        <v>1300</v>
      </c>
      <c r="Z101" s="85" cm="1">
        <f t="array" aca="1" ref="Z101" ca="1">INDEX($BI$46:$CM$192,MATCH($B101,$BI$46:$BI$192,0),Z$47)*Z$39</f>
        <v>0</v>
      </c>
      <c r="AA101" s="85"/>
      <c r="AB101" s="85" cm="1">
        <f t="array" aca="1" ref="AB101" ca="1">INDEX($BI$46:$CM$192,MATCH($B101,$BI$46:$BI$192,0),AB$47)*AB$39</f>
        <v>1300</v>
      </c>
      <c r="AC101" s="85"/>
      <c r="AD101" s="85" cm="1">
        <f t="array" aca="1" ref="AD101" ca="1">INDEX($BI$46:$CM$192,MATCH($B101,$BI$46:$BI$192,0),AD$47)*AD$39</f>
        <v>1300</v>
      </c>
      <c r="AE101" s="85" cm="1">
        <f t="array" aca="1" ref="AE101" ca="1">INDEX($BI$46:$CM$192,MATCH($B101,$BI$46:$BI$192,0),AE$47)*AE$39</f>
        <v>1300</v>
      </c>
      <c r="AF101" s="85" cm="1">
        <f t="array" aca="1" ref="AF101" ca="1">INDEX($BI$46:$CM$192,MATCH($B101,$BI$46:$BI$192,0),AF$47)*AF$39</f>
        <v>1300</v>
      </c>
      <c r="AG101" s="85" cm="1">
        <f t="array" aca="1" ref="AG101" ca="1">INDEX($BI$46:$CM$192,MATCH($B101,$BI$46:$BI$192,0),AG$47)*AG$39</f>
        <v>1300</v>
      </c>
      <c r="AH101" s="85" cm="1">
        <f t="array" aca="1" ref="AH101" ca="1">INDEX($BI$46:$CM$192,MATCH($B101,$BI$46:$BI$192,0),AH$47)*AH$39</f>
        <v>1300</v>
      </c>
      <c r="AI101" s="85" cm="1">
        <f t="array" aca="1" ref="AI101" ca="1">INDEX($BI$46:$CM$192,MATCH($B101,$BI$46:$BI$192,0),AI$47)*AI$39</f>
        <v>1300</v>
      </c>
      <c r="AJ101" s="85" cm="1">
        <f t="array" aca="1" ref="AJ101" ca="1">INDEX($BI$46:$CM$192,MATCH($B101,$BI$46:$BI$192,0),AJ$47)*AJ$39</f>
        <v>1300</v>
      </c>
      <c r="AK101" s="85" cm="1">
        <f t="array" aca="1" ref="AK101" ca="1">INDEX($BI$46:$CM$192,MATCH($B101,$BI$46:$BI$192,0),AK$47)*AK$39</f>
        <v>1300</v>
      </c>
      <c r="AL101" s="85" cm="1">
        <f t="array" aca="1" ref="AL101" ca="1">INDEX($BI$46:$CM$192,MATCH($B101,$BI$46:$BI$192,0),AL$47)*AL$39</f>
        <v>1300</v>
      </c>
      <c r="AM101" s="85" cm="1">
        <f t="array" aca="1" ref="AM101" ca="1">INDEX($BI$46:$CM$192,MATCH($B101,$BI$46:$BI$192,0),AM$47)*AM$39</f>
        <v>1300</v>
      </c>
      <c r="AN101" s="85" cm="1">
        <f t="array" aca="1" ref="AN101" ca="1">INDEX($BI$46:$CM$192,MATCH($B101,$BI$46:$BI$192,0),AN$47)*AN$39</f>
        <v>1300</v>
      </c>
      <c r="AO101" s="85" cm="1">
        <f t="array" aca="1" ref="AO101" ca="1">INDEX($BI$46:$CM$192,MATCH($B101,$BI$46:$BI$192,0),AO$47)*AO$39</f>
        <v>1300</v>
      </c>
      <c r="AP101" s="85" cm="1">
        <f t="array" aca="1" ref="AP101" ca="1">INDEX($BI$46:$CM$192,MATCH($B101,$BI$46:$BI$192,0),AP$47)*AP$39</f>
        <v>1300</v>
      </c>
      <c r="AQ101" s="85" cm="1">
        <f t="array" aca="1" ref="AQ101" ca="1">INDEX($BI$46:$CM$192,MATCH($B101,$BI$46:$BI$192,0),AQ$47)*AQ$39</f>
        <v>1300</v>
      </c>
      <c r="AR101" s="85" cm="1">
        <f t="array" aca="1" ref="AR101" ca="1">INDEX($BI$46:$CM$192,MATCH($B101,$BI$46:$BI$192,0),AR$47)*AR$39</f>
        <v>1300</v>
      </c>
      <c r="AS101" s="85" cm="1">
        <f t="array" aca="1" ref="AS101" ca="1">INDEX($BI$46:$CM$192,MATCH($B101,$BI$46:$BI$192,0),AS$47)*AS$39</f>
        <v>1300</v>
      </c>
      <c r="AT101" s="85" cm="1">
        <f t="array" aca="1" ref="AT101" ca="1">INDEX($BI$46:$CM$192,MATCH($B101,$BI$46:$BI$192,0),AT$47)*AT$39</f>
        <v>1300</v>
      </c>
      <c r="AU101" s="85" cm="1">
        <f t="array" aca="1" ref="AU101" ca="1">INDEX($BI$46:$CM$192,MATCH($B101,$BI$46:$BI$192,0),AU$47)*AU$39</f>
        <v>1300</v>
      </c>
      <c r="AV101" s="85" cm="1">
        <f t="array" aca="1" ref="AV101" ca="1">INDEX($BI$46:$CM$192,MATCH($B101,$BI$46:$BI$192,0),AV$47)*AV$39</f>
        <v>1300</v>
      </c>
      <c r="AW101" s="85" cm="1">
        <f t="array" aca="1" ref="AW101" ca="1">INDEX($BI$46:$CM$192,MATCH($B101,$BI$46:$BI$192,0),AW$47)*AW$39</f>
        <v>1300</v>
      </c>
      <c r="AX101" s="85" cm="1">
        <f t="array" aca="1" ref="AX101" ca="1">INDEX($BI$46:$CM$192,MATCH($B101,$BI$46:$BI$192,0),AX$47)*AX$39</f>
        <v>1300</v>
      </c>
      <c r="AY101" s="85" cm="1">
        <f t="array" aca="1" ref="AY101" ca="1">INDEX($BI$46:$CM$192,MATCH($B101,$BI$46:$BI$192,0),AY$47)*AY$39</f>
        <v>1300</v>
      </c>
      <c r="AZ101" s="85" cm="1">
        <f t="array" aca="1" ref="AZ101" ca="1">INDEX($BI$46:$CM$192,MATCH($B101,$BI$46:$BI$192,0),AZ$47)*AZ$39</f>
        <v>1300</v>
      </c>
      <c r="BA101" s="85" cm="1">
        <f t="array" aca="1" ref="BA101" ca="1">INDEX($BI$46:$CM$192,MATCH($B101,$BI$46:$BI$192,0),BA$47)*BA$39</f>
        <v>1300</v>
      </c>
      <c r="BB101" s="85" cm="1">
        <f t="array" aca="1" ref="BB101" ca="1">INDEX($BI$46:$CM$192,MATCH($B101,$BI$46:$BI$192,0),BB$47)*BB$39</f>
        <v>1300</v>
      </c>
      <c r="BC101" s="85"/>
      <c r="BD101" s="85"/>
      <c r="BE101" s="85"/>
      <c r="BF101" s="95"/>
      <c r="BG101" s="125">
        <f ca="1">IF(C101="","",INDEX([10]TPU!$G:$G,MATCH($C101,[10]TPU!$A:$A,0)))</f>
        <v>78.569999999999993</v>
      </c>
      <c r="BH101" s="7"/>
      <c r="BI101" s="83" t="s">
        <v>116</v>
      </c>
      <c r="BJ101" s="83" t="str">
        <f t="shared" ca="1" si="129"/>
        <v>ED-48593</v>
      </c>
      <c r="BK101" s="84" t="str">
        <f t="shared" ca="1" si="130"/>
        <v>descida d´água tipo degrau dn 1000, exclusive bota fora</v>
      </c>
      <c r="BL101" s="83" t="str">
        <f t="shared" ca="1" si="131"/>
        <v>m</v>
      </c>
      <c r="BM101" s="96" cm="1">
        <f t="array" aca="1" ref="BM101" ca="1">INDEX(INDIRECT("memória_cálculo"),MATCH($BI101,INDIRECT("indice_cáculo"),0),BM$45)</f>
        <v>0</v>
      </c>
      <c r="BN101" s="96" cm="1">
        <f t="array" aca="1" ref="BN101" ca="1">INDEX(INDIRECT("memória_cálculo"),MATCH($BI101,INDIRECT("indice_cáculo"),0),BN$45)</f>
        <v>0</v>
      </c>
      <c r="BO101" s="96" cm="1">
        <f t="array" aca="1" ref="BO101" ca="1">INDEX(INDIRECT("memória_cálculo"),MATCH($BI101,INDIRECT("indice_cáculo"),0),BO$45)</f>
        <v>0</v>
      </c>
      <c r="BP101" s="96" cm="1">
        <f t="array" aca="1" ref="BP101" ca="1">INDEX(INDIRECT("memória_cálculo"),MATCH($BI101,INDIRECT("indice_cáculo"),0),BP$45)</f>
        <v>0</v>
      </c>
      <c r="BQ101" s="96" cm="1">
        <f t="array" aca="1" ref="BQ101" ca="1">INDEX(INDIRECT("memória_cálculo"),MATCH($BI101,INDIRECT("indice_cáculo"),0),BQ$45)</f>
        <v>0</v>
      </c>
      <c r="BR101" s="96" cm="1">
        <f t="array" aca="1" ref="BR101" ca="1">INDEX(INDIRECT("memória_cálculo"),MATCH($BI101,INDIRECT("indice_cáculo"),0),BR$45)</f>
        <v>0</v>
      </c>
      <c r="BS101" s="96" cm="1">
        <f t="array" aca="1" ref="BS101" ca="1">INDEX(INDIRECT("memória_cálculo"),MATCH($BI101,INDIRECT("indice_cáculo"),0),BS$45)</f>
        <v>0</v>
      </c>
      <c r="BT101" s="96" cm="1">
        <f t="array" aca="1" ref="BT101" ca="1">INDEX(INDIRECT("memória_cálculo"),MATCH($BI101,INDIRECT("indice_cáculo"),0),BT$45)</f>
        <v>0</v>
      </c>
      <c r="BU101" s="96" cm="1">
        <f t="array" aca="1" ref="BU101" ca="1">INDEX(INDIRECT("memória_cálculo"),MATCH($BI101,INDIRECT("indice_cáculo"),0),BU$45)</f>
        <v>0</v>
      </c>
      <c r="BV101" s="96" cm="1">
        <f t="array" aca="1" ref="BV101" ca="1">INDEX(INDIRECT("memória_cálculo"),MATCH($BI101,INDIRECT("indice_cáculo"),0),BV$45)</f>
        <v>0</v>
      </c>
      <c r="BW101" s="96" cm="1">
        <f t="array" aca="1" ref="BW101" ca="1">INDEX(INDIRECT("memória_cálculo"),MATCH($BI101,INDIRECT("indice_cáculo"),0),BW$45)</f>
        <v>0</v>
      </c>
      <c r="BX101" s="96" cm="1">
        <f t="array" aca="1" ref="BX101" ca="1">INDEX(INDIRECT("memória_cálculo"),MATCH($BI101,INDIRECT("indice_cáculo"),0),BX$45)</f>
        <v>0</v>
      </c>
      <c r="BY101" s="96" cm="1">
        <f t="array" aca="1" ref="BY101" ca="1">INDEX(INDIRECT("memória_cálculo"),MATCH($BI101,INDIRECT("indice_cáculo"),0),BY$45)</f>
        <v>0</v>
      </c>
      <c r="BZ101" s="96" cm="1">
        <f t="array" aca="1" ref="BZ101" ca="1">INDEX(INDIRECT("memória_cálculo"),MATCH($BI101,INDIRECT("indice_cáculo"),0),BZ$45)</f>
        <v>0</v>
      </c>
      <c r="CA101" s="96" cm="1">
        <f t="array" aca="1" ref="CA101" ca="1">INDEX(INDIRECT("memória_cálculo"),MATCH($BI101,INDIRECT("indice_cáculo"),0),CA$45)</f>
        <v>0</v>
      </c>
      <c r="CB101" s="96" cm="1">
        <f t="array" aca="1" ref="CB101" ca="1">INDEX(INDIRECT("memória_cálculo"),MATCH($BI101,INDIRECT("indice_cáculo"),0),CB$45)</f>
        <v>0</v>
      </c>
      <c r="CC101" s="96" cm="1">
        <f t="array" aca="1" ref="CC101" ca="1">INDEX(INDIRECT("memória_cálculo"),MATCH($BI101,INDIRECT("indice_cáculo"),0),CC$45)</f>
        <v>0</v>
      </c>
      <c r="CD101" s="96" cm="1">
        <f t="array" aca="1" ref="CD101" ca="1">INDEX(INDIRECT("memória_cálculo"),MATCH($BI101,INDIRECT("indice_cáculo"),0),CD$45)</f>
        <v>0</v>
      </c>
      <c r="CE101" s="96" cm="1">
        <f t="array" aca="1" ref="CE101" ca="1">INDEX(INDIRECT("memória_cálculo"),MATCH($BI101,INDIRECT("indice_cáculo"),0),CE$45)</f>
        <v>0</v>
      </c>
      <c r="CF101" s="96" cm="1">
        <f t="array" aca="1" ref="CF101" ca="1">INDEX(INDIRECT("memória_cálculo"),MATCH($BI101,INDIRECT("indice_cáculo"),0),CF$45)</f>
        <v>0</v>
      </c>
      <c r="CG101" s="96" cm="1">
        <f t="array" aca="1" ref="CG101" ca="1">INDEX(INDIRECT("memória_cálculo"),MATCH($BI101,INDIRECT("indice_cáculo"),0),CG$45)</f>
        <v>0</v>
      </c>
      <c r="CH101" s="96" cm="1">
        <f t="array" aca="1" ref="CH101" ca="1">INDEX(INDIRECT("memória_cálculo"),MATCH($BI101,INDIRECT("indice_cáculo"),0),CH$45)</f>
        <v>0</v>
      </c>
      <c r="CI101" s="96" cm="1">
        <f t="array" aca="1" ref="CI101" ca="1">INDEX(INDIRECT("memória_cálculo"),MATCH($BI101,INDIRECT("indice_cáculo"),0),CI$45)</f>
        <v>0</v>
      </c>
      <c r="CJ101" s="96" cm="1">
        <f t="array" aca="1" ref="CJ101" ca="1">INDEX(INDIRECT("memória_cálculo"),MATCH($BI101,INDIRECT("indice_cáculo"),0),CJ$45)</f>
        <v>0</v>
      </c>
      <c r="CK101" s="96" cm="1">
        <f t="array" aca="1" ref="CK101" ca="1">INDEX(INDIRECT("memória_cálculo"),MATCH($BI101,INDIRECT("indice_cáculo"),0),CK$45)</f>
        <v>0</v>
      </c>
      <c r="CL101" s="96" cm="1">
        <f t="array" aca="1" ref="CL101" ca="1">INDEX(INDIRECT("memória_cálculo"),MATCH($BI101,INDIRECT("indice_cáculo"),0),CL$45)</f>
        <v>0</v>
      </c>
      <c r="CM101" s="96"/>
      <c r="CN101" s="7"/>
      <c r="CO101" s="7"/>
      <c r="CP101" s="108"/>
      <c r="CS101" s="109"/>
      <c r="CT101" s="127"/>
      <c r="CU101" s="111"/>
      <c r="CV101" s="111"/>
      <c r="CW101" s="111"/>
      <c r="CX101" s="111"/>
      <c r="CY101" s="127"/>
      <c r="CZ101" s="111"/>
      <c r="DA101" s="111"/>
      <c r="DB101" s="111"/>
      <c r="DC101" s="111"/>
      <c r="DD101" s="127"/>
      <c r="DE101" s="111"/>
      <c r="DF101" s="111"/>
      <c r="DG101" s="111"/>
      <c r="DH101" s="111"/>
      <c r="DI101" s="111"/>
      <c r="DJ101" s="111"/>
      <c r="DK101" s="111"/>
      <c r="DL101" s="111"/>
      <c r="DM101" s="111"/>
      <c r="DN101" s="127"/>
      <c r="DO101" s="111"/>
      <c r="DP101" s="111"/>
      <c r="DQ101" s="111"/>
      <c r="DR101" s="111"/>
      <c r="DS101" s="111"/>
      <c r="DT101" s="111"/>
    </row>
    <row r="102" spans="1:126" ht="20.100000000000001" customHeight="1" x14ac:dyDescent="0.2">
      <c r="A102" s="7"/>
      <c r="B102" s="83" t="s">
        <v>107</v>
      </c>
      <c r="C102" s="83" t="str">
        <f t="shared" ca="1" si="142"/>
        <v>ED-51139</v>
      </c>
      <c r="D102" s="84" t="str">
        <f t="shared" ca="1" si="143"/>
        <v>guia de meio-fio, em concreto com fck 20mpa, pré-moldada, mfc-01 padrão der-mg, dimensões (12x16,7x35)cm, exclusive sarjeta, inclusive escavação, apiloamento e transporte com retirada do material escavado (em caçamba)</v>
      </c>
      <c r="E102" s="83" t="str">
        <f t="shared" ca="1" si="144"/>
        <v>m</v>
      </c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 cm="1">
        <f t="array" aca="1" ref="X102" ca="1">INDEX($BI$46:$CM$192,MATCH($B102,$BI$46:$BI$192,0),X$47)*X$39</f>
        <v>1100</v>
      </c>
      <c r="Y102" s="85" cm="1">
        <f t="array" aca="1" ref="Y102" ca="1">INDEX($BI$46:$CM$192,MATCH($B102,$BI$46:$BI$192,0),Y$47)*Y$39</f>
        <v>1100</v>
      </c>
      <c r="Z102" s="85" cm="1">
        <f t="array" aca="1" ref="Z102" ca="1">INDEX($BI$46:$CM$192,MATCH($B102,$BI$46:$BI$192,0),Z$47)*Z$39</f>
        <v>0</v>
      </c>
      <c r="AA102" s="85"/>
      <c r="AB102" s="85" cm="1">
        <f t="array" aca="1" ref="AB102" ca="1">INDEX($BI$46:$CM$192,MATCH($B102,$BI$46:$BI$192,0),AB$47)*AB$39</f>
        <v>1100</v>
      </c>
      <c r="AC102" s="85"/>
      <c r="AD102" s="85" cm="1">
        <f t="array" aca="1" ref="AD102" ca="1">INDEX($BI$46:$CM$192,MATCH($B102,$BI$46:$BI$192,0),AD$47)*AD$39</f>
        <v>1100</v>
      </c>
      <c r="AE102" s="85" cm="1">
        <f t="array" aca="1" ref="AE102" ca="1">INDEX($BI$46:$CM$192,MATCH($B102,$BI$46:$BI$192,0),AE$47)*AE$39</f>
        <v>1100</v>
      </c>
      <c r="AF102" s="85" cm="1">
        <f t="array" aca="1" ref="AF102" ca="1">INDEX($BI$46:$CM$192,MATCH($B102,$BI$46:$BI$192,0),AF$47)*AF$39</f>
        <v>1100</v>
      </c>
      <c r="AG102" s="85" cm="1">
        <f t="array" aca="1" ref="AG102" ca="1">INDEX($BI$46:$CM$192,MATCH($B102,$BI$46:$BI$192,0),AG$47)*AG$39</f>
        <v>1100</v>
      </c>
      <c r="AH102" s="85" cm="1">
        <f t="array" aca="1" ref="AH102" ca="1">INDEX($BI$46:$CM$192,MATCH($B102,$BI$46:$BI$192,0),AH$47)*AH$39</f>
        <v>1100</v>
      </c>
      <c r="AI102" s="85" cm="1">
        <f t="array" aca="1" ref="AI102" ca="1">INDEX($BI$46:$CM$192,MATCH($B102,$BI$46:$BI$192,0),AI$47)*AI$39</f>
        <v>1100</v>
      </c>
      <c r="AJ102" s="85" cm="1">
        <f t="array" aca="1" ref="AJ102" ca="1">INDEX($BI$46:$CM$192,MATCH($B102,$BI$46:$BI$192,0),AJ$47)*AJ$39</f>
        <v>1100</v>
      </c>
      <c r="AK102" s="85" cm="1">
        <f t="array" aca="1" ref="AK102" ca="1">INDEX($BI$46:$CM$192,MATCH($B102,$BI$46:$BI$192,0),AK$47)*AK$39</f>
        <v>1100</v>
      </c>
      <c r="AL102" s="85" cm="1">
        <f t="array" aca="1" ref="AL102" ca="1">INDEX($BI$46:$CM$192,MATCH($B102,$BI$46:$BI$192,0),AL$47)*AL$39</f>
        <v>1100</v>
      </c>
      <c r="AM102" s="85" cm="1">
        <f t="array" aca="1" ref="AM102" ca="1">INDEX($BI$46:$CM$192,MATCH($B102,$BI$46:$BI$192,0),AM$47)*AM$39</f>
        <v>1100</v>
      </c>
      <c r="AN102" s="85" cm="1">
        <f t="array" aca="1" ref="AN102" ca="1">INDEX($BI$46:$CM$192,MATCH($B102,$BI$46:$BI$192,0),AN$47)*AN$39</f>
        <v>1100</v>
      </c>
      <c r="AO102" s="85" cm="1">
        <f t="array" aca="1" ref="AO102" ca="1">INDEX($BI$46:$CM$192,MATCH($B102,$BI$46:$BI$192,0),AO$47)*AO$39</f>
        <v>1100</v>
      </c>
      <c r="AP102" s="85" cm="1">
        <f t="array" aca="1" ref="AP102" ca="1">INDEX($BI$46:$CM$192,MATCH($B102,$BI$46:$BI$192,0),AP$47)*AP$39</f>
        <v>1100</v>
      </c>
      <c r="AQ102" s="85" cm="1">
        <f t="array" aca="1" ref="AQ102" ca="1">INDEX($BI$46:$CM$192,MATCH($B102,$BI$46:$BI$192,0),AQ$47)*AQ$39</f>
        <v>1100</v>
      </c>
      <c r="AR102" s="85" cm="1">
        <f t="array" aca="1" ref="AR102" ca="1">INDEX($BI$46:$CM$192,MATCH($B102,$BI$46:$BI$192,0),AR$47)*AR$39</f>
        <v>1100</v>
      </c>
      <c r="AS102" s="85" cm="1">
        <f t="array" aca="1" ref="AS102" ca="1">INDEX($BI$46:$CM$192,MATCH($B102,$BI$46:$BI$192,0),AS$47)*AS$39</f>
        <v>1100</v>
      </c>
      <c r="AT102" s="85" cm="1">
        <f t="array" aca="1" ref="AT102" ca="1">INDEX($BI$46:$CM$192,MATCH($B102,$BI$46:$BI$192,0),AT$47)*AT$39</f>
        <v>1100</v>
      </c>
      <c r="AU102" s="85" cm="1">
        <f t="array" aca="1" ref="AU102" ca="1">INDEX($BI$46:$CM$192,MATCH($B102,$BI$46:$BI$192,0),AU$47)*AU$39</f>
        <v>1100</v>
      </c>
      <c r="AV102" s="85" cm="1">
        <f t="array" aca="1" ref="AV102" ca="1">INDEX($BI$46:$CM$192,MATCH($B102,$BI$46:$BI$192,0),AV$47)*AV$39</f>
        <v>1100</v>
      </c>
      <c r="AW102" s="85" cm="1">
        <f t="array" aca="1" ref="AW102" ca="1">INDEX($BI$46:$CM$192,MATCH($B102,$BI$46:$BI$192,0),AW$47)*AW$39</f>
        <v>1100</v>
      </c>
      <c r="AX102" s="85" cm="1">
        <f t="array" aca="1" ref="AX102" ca="1">INDEX($BI$46:$CM$192,MATCH($B102,$BI$46:$BI$192,0),AX$47)*AX$39</f>
        <v>1100</v>
      </c>
      <c r="AY102" s="85" cm="1">
        <f t="array" aca="1" ref="AY102" ca="1">INDEX($BI$46:$CM$192,MATCH($B102,$BI$46:$BI$192,0),AY$47)*AY$39</f>
        <v>1100</v>
      </c>
      <c r="AZ102" s="85" cm="1">
        <f t="array" aca="1" ref="AZ102" ca="1">INDEX($BI$46:$CM$192,MATCH($B102,$BI$46:$BI$192,0),AZ$47)*AZ$39</f>
        <v>1100</v>
      </c>
      <c r="BA102" s="85" cm="1">
        <f t="array" aca="1" ref="BA102" ca="1">INDEX($BI$46:$CM$192,MATCH($B102,$BI$46:$BI$192,0),BA$47)*BA$39</f>
        <v>1100</v>
      </c>
      <c r="BB102" s="85" cm="1">
        <f t="array" aca="1" ref="BB102" ca="1">INDEX($BI$46:$CM$192,MATCH($B102,$BI$46:$BI$192,0),BB$47)*BB$39</f>
        <v>1100</v>
      </c>
      <c r="BC102" s="85"/>
      <c r="BD102" s="85"/>
      <c r="BE102" s="85"/>
      <c r="BF102" s="95"/>
      <c r="BG102" s="125">
        <f ca="1">IF(C102="","",INDEX([10]TPU!$G:$G,MATCH($C102,[10]TPU!$A:$A,0)))</f>
        <v>79.72</v>
      </c>
      <c r="BH102" s="7"/>
      <c r="BI102" s="83" t="s">
        <v>117</v>
      </c>
      <c r="BJ102" s="83" t="str">
        <f t="shared" ca="1" si="129"/>
        <v>ED-48585</v>
      </c>
      <c r="BK102" s="84" t="str">
        <f t="shared" ca="1" si="130"/>
        <v>caixa de captação e drenagem tipo f (120 x 120 x 150 cm), d = 500 mm a 1500mm, inclusive escavação, reaterro e bota fora</v>
      </c>
      <c r="BL102" s="83" t="str">
        <f t="shared" ca="1" si="131"/>
        <v>u</v>
      </c>
      <c r="BM102" s="96" cm="1">
        <f t="array" aca="1" ref="BM102" ca="1">INDEX(INDIRECT("memória_cálculo"),MATCH($BI102,INDIRECT("indice_cáculo"),0),BM$45)</f>
        <v>1</v>
      </c>
      <c r="BN102" s="96" cm="1">
        <f t="array" aca="1" ref="BN102" ca="1">INDEX(INDIRECT("memória_cálculo"),MATCH($BI102,INDIRECT("indice_cáculo"),0),BN$45)</f>
        <v>1</v>
      </c>
      <c r="BO102" s="96" cm="1">
        <f t="array" aca="1" ref="BO102" ca="1">INDEX(INDIRECT("memória_cálculo"),MATCH($BI102,INDIRECT("indice_cáculo"),0),BO$45)</f>
        <v>1</v>
      </c>
      <c r="BP102" s="96" cm="1">
        <f t="array" aca="1" ref="BP102" ca="1">INDEX(INDIRECT("memória_cálculo"),MATCH($BI102,INDIRECT("indice_cáculo"),0),BP$45)</f>
        <v>2</v>
      </c>
      <c r="BQ102" s="96" cm="1">
        <f t="array" aca="1" ref="BQ102" ca="1">INDEX(INDIRECT("memória_cálculo"),MATCH($BI102,INDIRECT("indice_cáculo"),0),BQ$45)</f>
        <v>2</v>
      </c>
      <c r="BR102" s="96" cm="1">
        <f t="array" aca="1" ref="BR102" ca="1">INDEX(INDIRECT("memória_cálculo"),MATCH($BI102,INDIRECT("indice_cáculo"),0),BR$45)</f>
        <v>1</v>
      </c>
      <c r="BS102" s="96" cm="1">
        <f t="array" aca="1" ref="BS102" ca="1">INDEX(INDIRECT("memória_cálculo"),MATCH($BI102,INDIRECT("indice_cáculo"),0),BS$45)</f>
        <v>1</v>
      </c>
      <c r="BT102" s="96" cm="1">
        <f t="array" aca="1" ref="BT102" ca="1">INDEX(INDIRECT("memória_cálculo"),MATCH($BI102,INDIRECT("indice_cáculo"),0),BT$45)</f>
        <v>1</v>
      </c>
      <c r="BU102" s="96" cm="1">
        <f t="array" aca="1" ref="BU102" ca="1">INDEX(INDIRECT("memória_cálculo"),MATCH($BI102,INDIRECT("indice_cáculo"),0),BU$45)</f>
        <v>2</v>
      </c>
      <c r="BV102" s="96" cm="1">
        <f t="array" aca="1" ref="BV102" ca="1">INDEX(INDIRECT("memória_cálculo"),MATCH($BI102,INDIRECT("indice_cáculo"),0),BV$45)</f>
        <v>2</v>
      </c>
      <c r="BW102" s="96" cm="1">
        <f t="array" aca="1" ref="BW102" ca="1">INDEX(INDIRECT("memória_cálculo"),MATCH($BI102,INDIRECT("indice_cáculo"),0),BW$45)</f>
        <v>1</v>
      </c>
      <c r="BX102" s="96" cm="1">
        <f t="array" aca="1" ref="BX102" ca="1">INDEX(INDIRECT("memória_cálculo"),MATCH($BI102,INDIRECT("indice_cáculo"),0),BX$45)</f>
        <v>1</v>
      </c>
      <c r="BY102" s="96" cm="1">
        <f t="array" aca="1" ref="BY102" ca="1">INDEX(INDIRECT("memória_cálculo"),MATCH($BI102,INDIRECT("indice_cáculo"),0),BY$45)</f>
        <v>1</v>
      </c>
      <c r="BZ102" s="96" cm="1">
        <f t="array" aca="1" ref="BZ102" ca="1">INDEX(INDIRECT("memória_cálculo"),MATCH($BI102,INDIRECT("indice_cáculo"),0),BZ$45)</f>
        <v>2</v>
      </c>
      <c r="CA102" s="96" cm="1">
        <f t="array" aca="1" ref="CA102" ca="1">INDEX(INDIRECT("memória_cálculo"),MATCH($BI102,INDIRECT("indice_cáculo"),0),CA$45)</f>
        <v>2</v>
      </c>
      <c r="CB102" s="96" cm="1">
        <f t="array" aca="1" ref="CB102" ca="1">INDEX(INDIRECT("memória_cálculo"),MATCH($BI102,INDIRECT("indice_cáculo"),0),CB$45)</f>
        <v>1</v>
      </c>
      <c r="CC102" s="96" cm="1">
        <f t="array" aca="1" ref="CC102" ca="1">INDEX(INDIRECT("memória_cálculo"),MATCH($BI102,INDIRECT("indice_cáculo"),0),CC$45)</f>
        <v>1</v>
      </c>
      <c r="CD102" s="96" cm="1">
        <f t="array" aca="1" ref="CD102" ca="1">INDEX(INDIRECT("memória_cálculo"),MATCH($BI102,INDIRECT("indice_cáculo"),0),CD$45)</f>
        <v>1</v>
      </c>
      <c r="CE102" s="96" cm="1">
        <f t="array" aca="1" ref="CE102" ca="1">INDEX(INDIRECT("memória_cálculo"),MATCH($BI102,INDIRECT("indice_cáculo"),0),CE$45)</f>
        <v>2</v>
      </c>
      <c r="CF102" s="96" cm="1">
        <f t="array" aca="1" ref="CF102" ca="1">INDEX(INDIRECT("memória_cálculo"),MATCH($BI102,INDIRECT("indice_cáculo"),0),CF$45)</f>
        <v>2</v>
      </c>
      <c r="CG102" s="96" cm="1">
        <f t="array" aca="1" ref="CG102" ca="1">INDEX(INDIRECT("memória_cálculo"),MATCH($BI102,INDIRECT("indice_cáculo"),0),CG$45)</f>
        <v>1</v>
      </c>
      <c r="CH102" s="96" cm="1">
        <f t="array" aca="1" ref="CH102" ca="1">INDEX(INDIRECT("memória_cálculo"),MATCH($BI102,INDIRECT("indice_cáculo"),0),CH$45)</f>
        <v>1</v>
      </c>
      <c r="CI102" s="96" cm="1">
        <f t="array" aca="1" ref="CI102" ca="1">INDEX(INDIRECT("memória_cálculo"),MATCH($BI102,INDIRECT("indice_cáculo"),0),CI$45)</f>
        <v>1</v>
      </c>
      <c r="CJ102" s="96" cm="1">
        <f t="array" aca="1" ref="CJ102" ca="1">INDEX(INDIRECT("memória_cálculo"),MATCH($BI102,INDIRECT("indice_cáculo"),0),CJ$45)</f>
        <v>2</v>
      </c>
      <c r="CK102" s="96" cm="1">
        <f t="array" aca="1" ref="CK102" ca="1">INDEX(INDIRECT("memória_cálculo"),MATCH($BI102,INDIRECT("indice_cáculo"),0),CK$45)</f>
        <v>2</v>
      </c>
      <c r="CL102" s="96" cm="1">
        <f t="array" aca="1" ref="CL102" ca="1">INDEX(INDIRECT("memória_cálculo"),MATCH($BI102,INDIRECT("indice_cáculo"),0),CL$45)</f>
        <v>0</v>
      </c>
      <c r="CM102" s="96"/>
      <c r="CN102" s="7"/>
      <c r="CO102" s="7"/>
      <c r="CP102" s="108"/>
      <c r="CR102" s="11" t="s">
        <v>84</v>
      </c>
      <c r="CS102" s="109" t="s">
        <v>55</v>
      </c>
      <c r="CT102" s="129">
        <f>CT$84*CT$87</f>
        <v>102836.43</v>
      </c>
      <c r="CU102" s="129">
        <f>CU$84*CU$87</f>
        <v>72870.669000000009</v>
      </c>
      <c r="CV102" s="129">
        <f t="shared" ref="CV102:DT102" si="145">CV$84*CV$87</f>
        <v>3773.0519999999997</v>
      </c>
      <c r="CW102" s="129">
        <f t="shared" si="145"/>
        <v>6306.03</v>
      </c>
      <c r="CX102" s="129">
        <f t="shared" si="145"/>
        <v>9727.1910000000007</v>
      </c>
      <c r="CY102" s="129">
        <f>CY$84*CY$87</f>
        <v>102836.43</v>
      </c>
      <c r="CZ102" s="129">
        <f>CZ$84*CZ$87</f>
        <v>72870.669000000009</v>
      </c>
      <c r="DA102" s="129">
        <f t="shared" si="145"/>
        <v>3773.0519999999997</v>
      </c>
      <c r="DB102" s="129">
        <f t="shared" si="145"/>
        <v>6306.03</v>
      </c>
      <c r="DC102" s="129">
        <f t="shared" si="145"/>
        <v>9727.1910000000007</v>
      </c>
      <c r="DD102" s="129">
        <f>DD$84*DD$87</f>
        <v>102836.43</v>
      </c>
      <c r="DE102" s="129">
        <f>DE$84*DE$87</f>
        <v>72870.669000000009</v>
      </c>
      <c r="DF102" s="129">
        <f t="shared" si="145"/>
        <v>3773.0519999999997</v>
      </c>
      <c r="DG102" s="129">
        <f t="shared" si="145"/>
        <v>6306.03</v>
      </c>
      <c r="DH102" s="129">
        <f t="shared" si="145"/>
        <v>9727.1910000000007</v>
      </c>
      <c r="DI102" s="129">
        <f>DI$84*DI$87</f>
        <v>102836.43</v>
      </c>
      <c r="DJ102" s="129">
        <f>DJ$84*DJ$87</f>
        <v>72870.669000000009</v>
      </c>
      <c r="DK102" s="129">
        <f t="shared" si="145"/>
        <v>3773.0519999999997</v>
      </c>
      <c r="DL102" s="129">
        <f t="shared" si="145"/>
        <v>6306.03</v>
      </c>
      <c r="DM102" s="129">
        <f t="shared" si="145"/>
        <v>9727.1910000000007</v>
      </c>
      <c r="DN102" s="129">
        <f>DN$84*DN$87</f>
        <v>102836.43</v>
      </c>
      <c r="DO102" s="129">
        <f>DO$84*DO$87</f>
        <v>72870.669000000009</v>
      </c>
      <c r="DP102" s="129">
        <f t="shared" si="145"/>
        <v>3773.0519999999997</v>
      </c>
      <c r="DQ102" s="129">
        <f t="shared" si="145"/>
        <v>6306.03</v>
      </c>
      <c r="DR102" s="129">
        <f t="shared" si="145"/>
        <v>9727.1910000000007</v>
      </c>
      <c r="DS102" s="129">
        <f t="shared" si="145"/>
        <v>0</v>
      </c>
      <c r="DT102" s="129">
        <f t="shared" si="145"/>
        <v>0</v>
      </c>
    </row>
    <row r="103" spans="1:126" ht="20.100000000000001" customHeight="1" x14ac:dyDescent="0.2">
      <c r="A103" s="7"/>
      <c r="B103" s="83" t="s">
        <v>109</v>
      </c>
      <c r="C103" s="83">
        <f t="shared" ca="1" si="142"/>
        <v>2003103</v>
      </c>
      <c r="D103" s="84" t="str">
        <f t="shared" ca="1" si="143"/>
        <v>Entrada para descida d'água - EDA 01 A - areia e brita comerciais</v>
      </c>
      <c r="E103" s="83" t="str">
        <f t="shared" ca="1" si="144"/>
        <v>un</v>
      </c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 cm="1">
        <f t="array" aca="1" ref="X103" ca="1">INDEX($BI$46:$CM$192,MATCH($B103,$BI$46:$BI$192,0),X$47)*X$39</f>
        <v>5</v>
      </c>
      <c r="Y103" s="85" cm="1">
        <f t="array" aca="1" ref="Y103" ca="1">INDEX($BI$46:$CM$192,MATCH($B103,$BI$46:$BI$192,0),Y$47)*Y$39</f>
        <v>5</v>
      </c>
      <c r="Z103" s="85" cm="1">
        <f t="array" aca="1" ref="Z103" ca="1">INDEX($BI$46:$CM$192,MATCH($B103,$BI$46:$BI$192,0),Z$47)*Z$39</f>
        <v>0</v>
      </c>
      <c r="AA103" s="85"/>
      <c r="AB103" s="85" cm="1">
        <f t="array" aca="1" ref="AB103" ca="1">INDEX($BI$46:$CM$192,MATCH($B103,$BI$46:$BI$192,0),AB$47)*AB$39</f>
        <v>5</v>
      </c>
      <c r="AC103" s="85"/>
      <c r="AD103" s="85" cm="1">
        <f t="array" aca="1" ref="AD103" ca="1">INDEX($BI$46:$CM$192,MATCH($B103,$BI$46:$BI$192,0),AD$47)*AD$39</f>
        <v>5</v>
      </c>
      <c r="AE103" s="85" cm="1">
        <f t="array" aca="1" ref="AE103" ca="1">INDEX($BI$46:$CM$192,MATCH($B103,$BI$46:$BI$192,0),AE$47)*AE$39</f>
        <v>5</v>
      </c>
      <c r="AF103" s="85" cm="1">
        <f t="array" aca="1" ref="AF103" ca="1">INDEX($BI$46:$CM$192,MATCH($B103,$BI$46:$BI$192,0),AF$47)*AF$39</f>
        <v>5</v>
      </c>
      <c r="AG103" s="85" cm="1">
        <f t="array" aca="1" ref="AG103" ca="1">INDEX($BI$46:$CM$192,MATCH($B103,$BI$46:$BI$192,0),AG$47)*AG$39</f>
        <v>5</v>
      </c>
      <c r="AH103" s="85" cm="1">
        <f t="array" aca="1" ref="AH103" ca="1">INDEX($BI$46:$CM$192,MATCH($B103,$BI$46:$BI$192,0),AH$47)*AH$39</f>
        <v>5</v>
      </c>
      <c r="AI103" s="85" cm="1">
        <f t="array" aca="1" ref="AI103" ca="1">INDEX($BI$46:$CM$192,MATCH($B103,$BI$46:$BI$192,0),AI$47)*AI$39</f>
        <v>5</v>
      </c>
      <c r="AJ103" s="85" cm="1">
        <f t="array" aca="1" ref="AJ103" ca="1">INDEX($BI$46:$CM$192,MATCH($B103,$BI$46:$BI$192,0),AJ$47)*AJ$39</f>
        <v>5</v>
      </c>
      <c r="AK103" s="85" cm="1">
        <f t="array" aca="1" ref="AK103" ca="1">INDEX($BI$46:$CM$192,MATCH($B103,$BI$46:$BI$192,0),AK$47)*AK$39</f>
        <v>5</v>
      </c>
      <c r="AL103" s="85" cm="1">
        <f t="array" aca="1" ref="AL103" ca="1">INDEX($BI$46:$CM$192,MATCH($B103,$BI$46:$BI$192,0),AL$47)*AL$39</f>
        <v>5</v>
      </c>
      <c r="AM103" s="85" cm="1">
        <f t="array" aca="1" ref="AM103" ca="1">INDEX($BI$46:$CM$192,MATCH($B103,$BI$46:$BI$192,0),AM$47)*AM$39</f>
        <v>5</v>
      </c>
      <c r="AN103" s="85" cm="1">
        <f t="array" aca="1" ref="AN103" ca="1">INDEX($BI$46:$CM$192,MATCH($B103,$BI$46:$BI$192,0),AN$47)*AN$39</f>
        <v>5</v>
      </c>
      <c r="AO103" s="85" cm="1">
        <f t="array" aca="1" ref="AO103" ca="1">INDEX($BI$46:$CM$192,MATCH($B103,$BI$46:$BI$192,0),AO$47)*AO$39</f>
        <v>5</v>
      </c>
      <c r="AP103" s="85" cm="1">
        <f t="array" aca="1" ref="AP103" ca="1">INDEX($BI$46:$CM$192,MATCH($B103,$BI$46:$BI$192,0),AP$47)*AP$39</f>
        <v>5</v>
      </c>
      <c r="AQ103" s="85" cm="1">
        <f t="array" aca="1" ref="AQ103" ca="1">INDEX($BI$46:$CM$192,MATCH($B103,$BI$46:$BI$192,0),AQ$47)*AQ$39</f>
        <v>5</v>
      </c>
      <c r="AR103" s="85" cm="1">
        <f t="array" aca="1" ref="AR103" ca="1">INDEX($BI$46:$CM$192,MATCH($B103,$BI$46:$BI$192,0),AR$47)*AR$39</f>
        <v>5</v>
      </c>
      <c r="AS103" s="85" cm="1">
        <f t="array" aca="1" ref="AS103" ca="1">INDEX($BI$46:$CM$192,MATCH($B103,$BI$46:$BI$192,0),AS$47)*AS$39</f>
        <v>5</v>
      </c>
      <c r="AT103" s="85" cm="1">
        <f t="array" aca="1" ref="AT103" ca="1">INDEX($BI$46:$CM$192,MATCH($B103,$BI$46:$BI$192,0),AT$47)*AT$39</f>
        <v>5</v>
      </c>
      <c r="AU103" s="85" cm="1">
        <f t="array" aca="1" ref="AU103" ca="1">INDEX($BI$46:$CM$192,MATCH($B103,$BI$46:$BI$192,0),AU$47)*AU$39</f>
        <v>5</v>
      </c>
      <c r="AV103" s="85" cm="1">
        <f t="array" aca="1" ref="AV103" ca="1">INDEX($BI$46:$CM$192,MATCH($B103,$BI$46:$BI$192,0),AV$47)*AV$39</f>
        <v>5</v>
      </c>
      <c r="AW103" s="85" cm="1">
        <f t="array" aca="1" ref="AW103" ca="1">INDEX($BI$46:$CM$192,MATCH($B103,$BI$46:$BI$192,0),AW$47)*AW$39</f>
        <v>5</v>
      </c>
      <c r="AX103" s="85" cm="1">
        <f t="array" aca="1" ref="AX103" ca="1">INDEX($BI$46:$CM$192,MATCH($B103,$BI$46:$BI$192,0),AX$47)*AX$39</f>
        <v>5</v>
      </c>
      <c r="AY103" s="85" cm="1">
        <f t="array" aca="1" ref="AY103" ca="1">INDEX($BI$46:$CM$192,MATCH($B103,$BI$46:$BI$192,0),AY$47)*AY$39</f>
        <v>5</v>
      </c>
      <c r="AZ103" s="85" cm="1">
        <f t="array" aca="1" ref="AZ103" ca="1">INDEX($BI$46:$CM$192,MATCH($B103,$BI$46:$BI$192,0),AZ$47)*AZ$39</f>
        <v>5</v>
      </c>
      <c r="BA103" s="85" cm="1">
        <f t="array" aca="1" ref="BA103" ca="1">INDEX($BI$46:$CM$192,MATCH($B103,$BI$46:$BI$192,0),BA$47)*BA$39</f>
        <v>5</v>
      </c>
      <c r="BB103" s="85" cm="1">
        <f t="array" aca="1" ref="BB103" ca="1">INDEX($BI$46:$CM$192,MATCH($B103,$BI$46:$BI$192,0),BB$47)*BB$39</f>
        <v>5</v>
      </c>
      <c r="BC103" s="85"/>
      <c r="BD103" s="85"/>
      <c r="BE103" s="85"/>
      <c r="BF103" s="95"/>
      <c r="BG103" s="125">
        <f ca="1">IF(C103="","",INDEX([10]TPU!$G:$G,MATCH($C103,[10]TPU!$A:$A,0)))</f>
        <v>234.35</v>
      </c>
      <c r="BH103" s="7"/>
      <c r="BI103" s="83" t="s">
        <v>118</v>
      </c>
      <c r="BJ103" s="83" t="str">
        <f t="shared" ca="1" si="129"/>
        <v>RO-00637</v>
      </c>
      <c r="BK103" s="84" t="str">
        <f t="shared" ca="1" si="130"/>
        <v xml:space="preserve">corpo de bstc d = 0,60 m pa2 - areia, brita e pedra de mão comerciais (execução, incluindo fornecimento, carga e transporte de todos os materiais, exclui escavação) </v>
      </c>
      <c r="BL103" s="83" t="str">
        <f t="shared" ca="1" si="131"/>
        <v>m</v>
      </c>
      <c r="BM103" s="96" cm="1">
        <f t="array" aca="1" ref="BM103" ca="1">INDEX(INDIRECT("memória_cálculo"),MATCH($BI103,INDIRECT("indice_cáculo"),0),BM$45)</f>
        <v>50</v>
      </c>
      <c r="BN103" s="96" cm="1">
        <f t="array" aca="1" ref="BN103" ca="1">INDEX(INDIRECT("memória_cálculo"),MATCH($BI103,INDIRECT("indice_cáculo"),0),BN$45)</f>
        <v>80</v>
      </c>
      <c r="BO103" s="96" cm="1">
        <f t="array" aca="1" ref="BO103" ca="1">INDEX(INDIRECT("memória_cálculo"),MATCH($BI103,INDIRECT("indice_cáculo"),0),BO$45)</f>
        <v>25</v>
      </c>
      <c r="BP103" s="96" cm="1">
        <f t="array" aca="1" ref="BP103" ca="1">INDEX(INDIRECT("memória_cálculo"),MATCH($BI103,INDIRECT("indice_cáculo"),0),BP$45)</f>
        <v>50</v>
      </c>
      <c r="BQ103" s="96" cm="1">
        <f t="array" aca="1" ref="BQ103" ca="1">INDEX(INDIRECT("memória_cálculo"),MATCH($BI103,INDIRECT("indice_cáculo"),0),BQ$45)</f>
        <v>50</v>
      </c>
      <c r="BR103" s="96" cm="1">
        <f t="array" aca="1" ref="BR103" ca="1">INDEX(INDIRECT("memória_cálculo"),MATCH($BI103,INDIRECT("indice_cáculo"),0),BR$45)</f>
        <v>50</v>
      </c>
      <c r="BS103" s="96" cm="1">
        <f t="array" aca="1" ref="BS103" ca="1">INDEX(INDIRECT("memória_cálculo"),MATCH($BI103,INDIRECT("indice_cáculo"),0),BS$45)</f>
        <v>80</v>
      </c>
      <c r="BT103" s="96" cm="1">
        <f t="array" aca="1" ref="BT103" ca="1">INDEX(INDIRECT("memória_cálculo"),MATCH($BI103,INDIRECT("indice_cáculo"),0),BT$45)</f>
        <v>25</v>
      </c>
      <c r="BU103" s="96" cm="1">
        <f t="array" aca="1" ref="BU103" ca="1">INDEX(INDIRECT("memória_cálculo"),MATCH($BI103,INDIRECT("indice_cáculo"),0),BU$45)</f>
        <v>50</v>
      </c>
      <c r="BV103" s="96" cm="1">
        <f t="array" aca="1" ref="BV103" ca="1">INDEX(INDIRECT("memória_cálculo"),MATCH($BI103,INDIRECT("indice_cáculo"),0),BV$45)</f>
        <v>50</v>
      </c>
      <c r="BW103" s="96" cm="1">
        <f t="array" aca="1" ref="BW103" ca="1">INDEX(INDIRECT("memória_cálculo"),MATCH($BI103,INDIRECT("indice_cáculo"),0),BW$45)</f>
        <v>50</v>
      </c>
      <c r="BX103" s="96" cm="1">
        <f t="array" aca="1" ref="BX103" ca="1">INDEX(INDIRECT("memória_cálculo"),MATCH($BI103,INDIRECT("indice_cáculo"),0),BX$45)</f>
        <v>80</v>
      </c>
      <c r="BY103" s="96" cm="1">
        <f t="array" aca="1" ref="BY103" ca="1">INDEX(INDIRECT("memória_cálculo"),MATCH($BI103,INDIRECT("indice_cáculo"),0),BY$45)</f>
        <v>25</v>
      </c>
      <c r="BZ103" s="96" cm="1">
        <f t="array" aca="1" ref="BZ103" ca="1">INDEX(INDIRECT("memória_cálculo"),MATCH($BI103,INDIRECT("indice_cáculo"),0),BZ$45)</f>
        <v>50</v>
      </c>
      <c r="CA103" s="96" cm="1">
        <f t="array" aca="1" ref="CA103" ca="1">INDEX(INDIRECT("memória_cálculo"),MATCH($BI103,INDIRECT("indice_cáculo"),0),CA$45)</f>
        <v>50</v>
      </c>
      <c r="CB103" s="96" cm="1">
        <f t="array" aca="1" ref="CB103" ca="1">INDEX(INDIRECT("memória_cálculo"),MATCH($BI103,INDIRECT("indice_cáculo"),0),CB$45)</f>
        <v>50</v>
      </c>
      <c r="CC103" s="96" cm="1">
        <f t="array" aca="1" ref="CC103" ca="1">INDEX(INDIRECT("memória_cálculo"),MATCH($BI103,INDIRECT("indice_cáculo"),0),CC$45)</f>
        <v>80</v>
      </c>
      <c r="CD103" s="96" cm="1">
        <f t="array" aca="1" ref="CD103" ca="1">INDEX(INDIRECT("memória_cálculo"),MATCH($BI103,INDIRECT("indice_cáculo"),0),CD$45)</f>
        <v>25</v>
      </c>
      <c r="CE103" s="96" cm="1">
        <f t="array" aca="1" ref="CE103" ca="1">INDEX(INDIRECT("memória_cálculo"),MATCH($BI103,INDIRECT("indice_cáculo"),0),CE$45)</f>
        <v>50</v>
      </c>
      <c r="CF103" s="96" cm="1">
        <f t="array" aca="1" ref="CF103" ca="1">INDEX(INDIRECT("memória_cálculo"),MATCH($BI103,INDIRECT("indice_cáculo"),0),CF$45)</f>
        <v>50</v>
      </c>
      <c r="CG103" s="96" cm="1">
        <f t="array" aca="1" ref="CG103" ca="1">INDEX(INDIRECT("memória_cálculo"),MATCH($BI103,INDIRECT("indice_cáculo"),0),CG$45)</f>
        <v>50</v>
      </c>
      <c r="CH103" s="96" cm="1">
        <f t="array" aca="1" ref="CH103" ca="1">INDEX(INDIRECT("memória_cálculo"),MATCH($BI103,INDIRECT("indice_cáculo"),0),CH$45)</f>
        <v>80</v>
      </c>
      <c r="CI103" s="96" cm="1">
        <f t="array" aca="1" ref="CI103" ca="1">INDEX(INDIRECT("memória_cálculo"),MATCH($BI103,INDIRECT("indice_cáculo"),0),CI$45)</f>
        <v>25</v>
      </c>
      <c r="CJ103" s="96" cm="1">
        <f t="array" aca="1" ref="CJ103" ca="1">INDEX(INDIRECT("memória_cálculo"),MATCH($BI103,INDIRECT("indice_cáculo"),0),CJ$45)</f>
        <v>50</v>
      </c>
      <c r="CK103" s="96" cm="1">
        <f t="array" aca="1" ref="CK103" ca="1">INDEX(INDIRECT("memória_cálculo"),MATCH($BI103,INDIRECT("indice_cáculo"),0),CK$45)</f>
        <v>50</v>
      </c>
      <c r="CL103" s="96" cm="1">
        <f t="array" aca="1" ref="CL103" ca="1">INDEX(INDIRECT("memória_cálculo"),MATCH($BI103,INDIRECT("indice_cáculo"),0),CL$45)</f>
        <v>0</v>
      </c>
      <c r="CM103" s="96"/>
      <c r="CN103" s="7"/>
      <c r="CO103" s="7"/>
      <c r="CP103" s="108"/>
      <c r="CR103" s="11" t="s">
        <v>119</v>
      </c>
      <c r="CS103" s="109" t="s">
        <v>92</v>
      </c>
      <c r="CT103" s="138">
        <f>1-CT98</f>
        <v>0.4</v>
      </c>
      <c r="CU103" s="138">
        <f>1-CU98</f>
        <v>0.8</v>
      </c>
      <c r="CV103" s="138">
        <f t="shared" ref="CV103:CX103" si="146">1-CV98</f>
        <v>0.85</v>
      </c>
      <c r="CW103" s="138">
        <f t="shared" si="146"/>
        <v>0.8</v>
      </c>
      <c r="CX103" s="138">
        <f t="shared" si="146"/>
        <v>0.8</v>
      </c>
      <c r="CY103" s="138">
        <f>1-CY98</f>
        <v>0.4</v>
      </c>
      <c r="CZ103" s="138">
        <f>1-CZ98</f>
        <v>0.8</v>
      </c>
      <c r="DA103" s="138">
        <f t="shared" ref="DA103:DC103" si="147">1-DA98</f>
        <v>0.85</v>
      </c>
      <c r="DB103" s="138">
        <f t="shared" si="147"/>
        <v>0.8</v>
      </c>
      <c r="DC103" s="138">
        <f t="shared" si="147"/>
        <v>0.8</v>
      </c>
      <c r="DD103" s="138">
        <f>1-DD98</f>
        <v>0.4</v>
      </c>
      <c r="DE103" s="138">
        <f>1-DE98</f>
        <v>0.8</v>
      </c>
      <c r="DF103" s="138">
        <f t="shared" ref="DF103:DH103" si="148">1-DF98</f>
        <v>0.85</v>
      </c>
      <c r="DG103" s="138">
        <f t="shared" si="148"/>
        <v>0.8</v>
      </c>
      <c r="DH103" s="138">
        <f t="shared" si="148"/>
        <v>0.8</v>
      </c>
      <c r="DI103" s="138">
        <f>1-DI98</f>
        <v>0.4</v>
      </c>
      <c r="DJ103" s="138">
        <f>1-DJ98</f>
        <v>0.8</v>
      </c>
      <c r="DK103" s="138">
        <f t="shared" ref="DK103:DM103" si="149">1-DK98</f>
        <v>0.85</v>
      </c>
      <c r="DL103" s="138">
        <f t="shared" si="149"/>
        <v>0.8</v>
      </c>
      <c r="DM103" s="138">
        <f t="shared" si="149"/>
        <v>0.8</v>
      </c>
      <c r="DN103" s="138">
        <f>1-DN98</f>
        <v>0.4</v>
      </c>
      <c r="DO103" s="138">
        <f>1-DO98</f>
        <v>0.8</v>
      </c>
      <c r="DP103" s="138">
        <f t="shared" ref="DP103:DR103" si="150">1-DP98</f>
        <v>0.85</v>
      </c>
      <c r="DQ103" s="138">
        <f t="shared" si="150"/>
        <v>0.8</v>
      </c>
      <c r="DR103" s="138">
        <f t="shared" si="150"/>
        <v>0.8</v>
      </c>
      <c r="DS103" s="138">
        <f t="shared" ref="DS103" si="151">1-DS98</f>
        <v>0.8</v>
      </c>
      <c r="DT103" s="138">
        <f t="shared" ref="DT103" si="152">1-DT98</f>
        <v>0.8</v>
      </c>
    </row>
    <row r="104" spans="1:126" ht="20.100000000000001" customHeight="1" x14ac:dyDescent="0.2">
      <c r="A104" s="7"/>
      <c r="B104" s="83" t="s">
        <v>110</v>
      </c>
      <c r="C104" s="83" t="str">
        <f t="shared" ca="1" si="142"/>
        <v>ED-48603</v>
      </c>
      <c r="D104" s="84" t="str">
        <f t="shared" ca="1" si="143"/>
        <v>descida d´água tipo calha dn 1000, exclusive bota fora</v>
      </c>
      <c r="E104" s="83" t="str">
        <f t="shared" ca="1" si="144"/>
        <v>m</v>
      </c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 cm="1">
        <f t="array" aca="1" ref="X104" ca="1">INDEX($BI$46:$CM$192,MATCH($B104,$BI$46:$BI$192,0),X$47)*X$39</f>
        <v>22.5</v>
      </c>
      <c r="Y104" s="85" cm="1">
        <f t="array" aca="1" ref="Y104" ca="1">INDEX($BI$46:$CM$192,MATCH($B104,$BI$46:$BI$192,0),Y$47)*Y$39</f>
        <v>22.5</v>
      </c>
      <c r="Z104" s="85" cm="1">
        <f t="array" aca="1" ref="Z104" ca="1">INDEX($BI$46:$CM$192,MATCH($B104,$BI$46:$BI$192,0),Z$47)*Z$39</f>
        <v>0</v>
      </c>
      <c r="AA104" s="85"/>
      <c r="AB104" s="85" cm="1">
        <f t="array" aca="1" ref="AB104" ca="1">INDEX($BI$46:$CM$192,MATCH($B104,$BI$46:$BI$192,0),AB$47)*AB$39</f>
        <v>22.5</v>
      </c>
      <c r="AC104" s="85"/>
      <c r="AD104" s="85" cm="1">
        <f t="array" aca="1" ref="AD104" ca="1">INDEX($BI$46:$CM$192,MATCH($B104,$BI$46:$BI$192,0),AD$47)*AD$39</f>
        <v>22.5</v>
      </c>
      <c r="AE104" s="85" cm="1">
        <f t="array" aca="1" ref="AE104" ca="1">INDEX($BI$46:$CM$192,MATCH($B104,$BI$46:$BI$192,0),AE$47)*AE$39</f>
        <v>22.5</v>
      </c>
      <c r="AF104" s="85" cm="1">
        <f t="array" aca="1" ref="AF104" ca="1">INDEX($BI$46:$CM$192,MATCH($B104,$BI$46:$BI$192,0),AF$47)*AF$39</f>
        <v>22.5</v>
      </c>
      <c r="AG104" s="85" cm="1">
        <f t="array" aca="1" ref="AG104" ca="1">INDEX($BI$46:$CM$192,MATCH($B104,$BI$46:$BI$192,0),AG$47)*AG$39</f>
        <v>22.5</v>
      </c>
      <c r="AH104" s="85" cm="1">
        <f t="array" aca="1" ref="AH104" ca="1">INDEX($BI$46:$CM$192,MATCH($B104,$BI$46:$BI$192,0),AH$47)*AH$39</f>
        <v>22.5</v>
      </c>
      <c r="AI104" s="85" cm="1">
        <f t="array" aca="1" ref="AI104" ca="1">INDEX($BI$46:$CM$192,MATCH($B104,$BI$46:$BI$192,0),AI$47)*AI$39</f>
        <v>22.5</v>
      </c>
      <c r="AJ104" s="85" cm="1">
        <f t="array" aca="1" ref="AJ104" ca="1">INDEX($BI$46:$CM$192,MATCH($B104,$BI$46:$BI$192,0),AJ$47)*AJ$39</f>
        <v>22.5</v>
      </c>
      <c r="AK104" s="85" cm="1">
        <f t="array" aca="1" ref="AK104" ca="1">INDEX($BI$46:$CM$192,MATCH($B104,$BI$46:$BI$192,0),AK$47)*AK$39</f>
        <v>22.5</v>
      </c>
      <c r="AL104" s="85" cm="1">
        <f t="array" aca="1" ref="AL104" ca="1">INDEX($BI$46:$CM$192,MATCH($B104,$BI$46:$BI$192,0),AL$47)*AL$39</f>
        <v>22.5</v>
      </c>
      <c r="AM104" s="85" cm="1">
        <f t="array" aca="1" ref="AM104" ca="1">INDEX($BI$46:$CM$192,MATCH($B104,$BI$46:$BI$192,0),AM$47)*AM$39</f>
        <v>22.5</v>
      </c>
      <c r="AN104" s="85" cm="1">
        <f t="array" aca="1" ref="AN104" ca="1">INDEX($BI$46:$CM$192,MATCH($B104,$BI$46:$BI$192,0),AN$47)*AN$39</f>
        <v>22.5</v>
      </c>
      <c r="AO104" s="85" cm="1">
        <f t="array" aca="1" ref="AO104" ca="1">INDEX($BI$46:$CM$192,MATCH($B104,$BI$46:$BI$192,0),AO$47)*AO$39</f>
        <v>22.5</v>
      </c>
      <c r="AP104" s="85" cm="1">
        <f t="array" aca="1" ref="AP104" ca="1">INDEX($BI$46:$CM$192,MATCH($B104,$BI$46:$BI$192,0),AP$47)*AP$39</f>
        <v>22.5</v>
      </c>
      <c r="AQ104" s="85" cm="1">
        <f t="array" aca="1" ref="AQ104" ca="1">INDEX($BI$46:$CM$192,MATCH($B104,$BI$46:$BI$192,0),AQ$47)*AQ$39</f>
        <v>22.5</v>
      </c>
      <c r="AR104" s="85" cm="1">
        <f t="array" aca="1" ref="AR104" ca="1">INDEX($BI$46:$CM$192,MATCH($B104,$BI$46:$BI$192,0),AR$47)*AR$39</f>
        <v>22.5</v>
      </c>
      <c r="AS104" s="85" cm="1">
        <f t="array" aca="1" ref="AS104" ca="1">INDEX($BI$46:$CM$192,MATCH($B104,$BI$46:$BI$192,0),AS$47)*AS$39</f>
        <v>22.5</v>
      </c>
      <c r="AT104" s="85" cm="1">
        <f t="array" aca="1" ref="AT104" ca="1">INDEX($BI$46:$CM$192,MATCH($B104,$BI$46:$BI$192,0),AT$47)*AT$39</f>
        <v>22.5</v>
      </c>
      <c r="AU104" s="85" cm="1">
        <f t="array" aca="1" ref="AU104" ca="1">INDEX($BI$46:$CM$192,MATCH($B104,$BI$46:$BI$192,0),AU$47)*AU$39</f>
        <v>22.5</v>
      </c>
      <c r="AV104" s="85" cm="1">
        <f t="array" aca="1" ref="AV104" ca="1">INDEX($BI$46:$CM$192,MATCH($B104,$BI$46:$BI$192,0),AV$47)*AV$39</f>
        <v>22.5</v>
      </c>
      <c r="AW104" s="85" cm="1">
        <f t="array" aca="1" ref="AW104" ca="1">INDEX($BI$46:$CM$192,MATCH($B104,$BI$46:$BI$192,0),AW$47)*AW$39</f>
        <v>22.5</v>
      </c>
      <c r="AX104" s="85" cm="1">
        <f t="array" aca="1" ref="AX104" ca="1">INDEX($BI$46:$CM$192,MATCH($B104,$BI$46:$BI$192,0),AX$47)*AX$39</f>
        <v>22.5</v>
      </c>
      <c r="AY104" s="85" cm="1">
        <f t="array" aca="1" ref="AY104" ca="1">INDEX($BI$46:$CM$192,MATCH($B104,$BI$46:$BI$192,0),AY$47)*AY$39</f>
        <v>22.5</v>
      </c>
      <c r="AZ104" s="85" cm="1">
        <f t="array" aca="1" ref="AZ104" ca="1">INDEX($BI$46:$CM$192,MATCH($B104,$BI$46:$BI$192,0),AZ$47)*AZ$39</f>
        <v>22.5</v>
      </c>
      <c r="BA104" s="85" cm="1">
        <f t="array" aca="1" ref="BA104" ca="1">INDEX($BI$46:$CM$192,MATCH($B104,$BI$46:$BI$192,0),BA$47)*BA$39</f>
        <v>22.5</v>
      </c>
      <c r="BB104" s="85" cm="1">
        <f t="array" aca="1" ref="BB104" ca="1">INDEX($BI$46:$CM$192,MATCH($B104,$BI$46:$BI$192,0),BB$47)*BB$39</f>
        <v>22.5</v>
      </c>
      <c r="BC104" s="85"/>
      <c r="BD104" s="85"/>
      <c r="BE104" s="85"/>
      <c r="BF104" s="95"/>
      <c r="BG104" s="125">
        <f ca="1">IF(C104="","",INDEX([10]TPU!$G:$G,MATCH($C104,[10]TPU!$A:$A,0)))</f>
        <v>1215.1099999999999</v>
      </c>
      <c r="BH104" s="7"/>
      <c r="BI104" s="83" t="s">
        <v>120</v>
      </c>
      <c r="BJ104" s="83" t="str">
        <f t="shared" ca="1" si="129"/>
        <v>ED-48540</v>
      </c>
      <c r="BK104" s="84" t="str">
        <f t="shared" ca="1" si="130"/>
        <v>ala de rede tubular dn 600, exclusive bota fora</v>
      </c>
      <c r="BL104" s="83" t="str">
        <f t="shared" ca="1" si="131"/>
        <v>u</v>
      </c>
      <c r="BM104" s="96" cm="1">
        <f t="array" aca="1" ref="BM104" ca="1">INDEX(INDIRECT("memória_cálculo"),MATCH($BI104,INDIRECT("indice_cáculo"),0),BM$45)</f>
        <v>4</v>
      </c>
      <c r="BN104" s="96" cm="1">
        <f t="array" aca="1" ref="BN104" ca="1">INDEX(INDIRECT("memória_cálculo"),MATCH($BI104,INDIRECT("indice_cáculo"),0),BN$45)</f>
        <v>4</v>
      </c>
      <c r="BO104" s="96" cm="1">
        <f t="array" aca="1" ref="BO104" ca="1">INDEX(INDIRECT("memória_cálculo"),MATCH($BI104,INDIRECT("indice_cáculo"),0),BO$45)</f>
        <v>2</v>
      </c>
      <c r="BP104" s="96" cm="1">
        <f t="array" aca="1" ref="BP104" ca="1">INDEX(INDIRECT("memória_cálculo"),MATCH($BI104,INDIRECT("indice_cáculo"),0),BP$45)</f>
        <v>4</v>
      </c>
      <c r="BQ104" s="96" cm="1">
        <f t="array" aca="1" ref="BQ104" ca="1">INDEX(INDIRECT("memória_cálculo"),MATCH($BI104,INDIRECT("indice_cáculo"),0),BQ$45)</f>
        <v>4</v>
      </c>
      <c r="BR104" s="96" cm="1">
        <f t="array" aca="1" ref="BR104" ca="1">INDEX(INDIRECT("memória_cálculo"),MATCH($BI104,INDIRECT("indice_cáculo"),0),BR$45)</f>
        <v>4</v>
      </c>
      <c r="BS104" s="96" cm="1">
        <f t="array" aca="1" ref="BS104" ca="1">INDEX(INDIRECT("memória_cálculo"),MATCH($BI104,INDIRECT("indice_cáculo"),0),BS$45)</f>
        <v>4</v>
      </c>
      <c r="BT104" s="96" cm="1">
        <f t="array" aca="1" ref="BT104" ca="1">INDEX(INDIRECT("memória_cálculo"),MATCH($BI104,INDIRECT("indice_cáculo"),0),BT$45)</f>
        <v>2</v>
      </c>
      <c r="BU104" s="96" cm="1">
        <f t="array" aca="1" ref="BU104" ca="1">INDEX(INDIRECT("memória_cálculo"),MATCH($BI104,INDIRECT("indice_cáculo"),0),BU$45)</f>
        <v>4</v>
      </c>
      <c r="BV104" s="96" cm="1">
        <f t="array" aca="1" ref="BV104" ca="1">INDEX(INDIRECT("memória_cálculo"),MATCH($BI104,INDIRECT("indice_cáculo"),0),BV$45)</f>
        <v>4</v>
      </c>
      <c r="BW104" s="96" cm="1">
        <f t="array" aca="1" ref="BW104" ca="1">INDEX(INDIRECT("memória_cálculo"),MATCH($BI104,INDIRECT("indice_cáculo"),0),BW$45)</f>
        <v>4</v>
      </c>
      <c r="BX104" s="96" cm="1">
        <f t="array" aca="1" ref="BX104" ca="1">INDEX(INDIRECT("memória_cálculo"),MATCH($BI104,INDIRECT("indice_cáculo"),0),BX$45)</f>
        <v>4</v>
      </c>
      <c r="BY104" s="96" cm="1">
        <f t="array" aca="1" ref="BY104" ca="1">INDEX(INDIRECT("memória_cálculo"),MATCH($BI104,INDIRECT("indice_cáculo"),0),BY$45)</f>
        <v>2</v>
      </c>
      <c r="BZ104" s="96" cm="1">
        <f t="array" aca="1" ref="BZ104" ca="1">INDEX(INDIRECT("memória_cálculo"),MATCH($BI104,INDIRECT("indice_cáculo"),0),BZ$45)</f>
        <v>4</v>
      </c>
      <c r="CA104" s="96" cm="1">
        <f t="array" aca="1" ref="CA104" ca="1">INDEX(INDIRECT("memória_cálculo"),MATCH($BI104,INDIRECT("indice_cáculo"),0),CA$45)</f>
        <v>4</v>
      </c>
      <c r="CB104" s="96" cm="1">
        <f t="array" aca="1" ref="CB104" ca="1">INDEX(INDIRECT("memória_cálculo"),MATCH($BI104,INDIRECT("indice_cáculo"),0),CB$45)</f>
        <v>4</v>
      </c>
      <c r="CC104" s="96" cm="1">
        <f t="array" aca="1" ref="CC104" ca="1">INDEX(INDIRECT("memória_cálculo"),MATCH($BI104,INDIRECT("indice_cáculo"),0),CC$45)</f>
        <v>4</v>
      </c>
      <c r="CD104" s="96" cm="1">
        <f t="array" aca="1" ref="CD104" ca="1">INDEX(INDIRECT("memória_cálculo"),MATCH($BI104,INDIRECT("indice_cáculo"),0),CD$45)</f>
        <v>2</v>
      </c>
      <c r="CE104" s="96" cm="1">
        <f t="array" aca="1" ref="CE104" ca="1">INDEX(INDIRECT("memória_cálculo"),MATCH($BI104,INDIRECT("indice_cáculo"),0),CE$45)</f>
        <v>4</v>
      </c>
      <c r="CF104" s="96" cm="1">
        <f t="array" aca="1" ref="CF104" ca="1">INDEX(INDIRECT("memória_cálculo"),MATCH($BI104,INDIRECT("indice_cáculo"),0),CF$45)</f>
        <v>4</v>
      </c>
      <c r="CG104" s="96" cm="1">
        <f t="array" aca="1" ref="CG104" ca="1">INDEX(INDIRECT("memória_cálculo"),MATCH($BI104,INDIRECT("indice_cáculo"),0),CG$45)</f>
        <v>4</v>
      </c>
      <c r="CH104" s="96" cm="1">
        <f t="array" aca="1" ref="CH104" ca="1">INDEX(INDIRECT("memória_cálculo"),MATCH($BI104,INDIRECT("indice_cáculo"),0),CH$45)</f>
        <v>4</v>
      </c>
      <c r="CI104" s="96" cm="1">
        <f t="array" aca="1" ref="CI104" ca="1">INDEX(INDIRECT("memória_cálculo"),MATCH($BI104,INDIRECT("indice_cáculo"),0),CI$45)</f>
        <v>2</v>
      </c>
      <c r="CJ104" s="96" cm="1">
        <f t="array" aca="1" ref="CJ104" ca="1">INDEX(INDIRECT("memória_cálculo"),MATCH($BI104,INDIRECT("indice_cáculo"),0),CJ$45)</f>
        <v>4</v>
      </c>
      <c r="CK104" s="96" cm="1">
        <f t="array" aca="1" ref="CK104" ca="1">INDEX(INDIRECT("memória_cálculo"),MATCH($BI104,INDIRECT("indice_cáculo"),0),CK$45)</f>
        <v>4</v>
      </c>
      <c r="CL104" s="96" cm="1">
        <f t="array" aca="1" ref="CL104" ca="1">INDEX(INDIRECT("memória_cálculo"),MATCH($BI104,INDIRECT("indice_cáculo"),0),CL$45)</f>
        <v>0</v>
      </c>
      <c r="CM104" s="96"/>
      <c r="CN104" s="7"/>
      <c r="CO104" s="7"/>
      <c r="CP104" s="97"/>
      <c r="CQ104" s="7"/>
      <c r="CR104" s="7"/>
      <c r="CS104" s="98"/>
      <c r="CT104" s="127"/>
      <c r="CU104" s="111"/>
      <c r="CV104" s="111"/>
      <c r="CW104" s="111"/>
      <c r="CX104" s="111"/>
      <c r="CY104" s="127"/>
      <c r="CZ104" s="111"/>
      <c r="DA104" s="111"/>
      <c r="DB104" s="111"/>
      <c r="DC104" s="111"/>
      <c r="DD104" s="127"/>
      <c r="DE104" s="111"/>
      <c r="DF104" s="111"/>
      <c r="DG104" s="111"/>
      <c r="DH104" s="111"/>
      <c r="DI104" s="111"/>
      <c r="DJ104" s="111"/>
      <c r="DK104" s="111"/>
      <c r="DL104" s="111"/>
      <c r="DM104" s="111"/>
      <c r="DN104" s="127"/>
      <c r="DO104" s="111"/>
      <c r="DP104" s="111"/>
      <c r="DQ104" s="111"/>
      <c r="DR104" s="111"/>
      <c r="DS104" s="111"/>
      <c r="DT104" s="111"/>
    </row>
    <row r="105" spans="1:126" ht="20.100000000000001" customHeight="1" x14ac:dyDescent="0.2">
      <c r="A105" s="7"/>
      <c r="B105" s="83" t="s">
        <v>111</v>
      </c>
      <c r="C105" s="83">
        <f t="shared" ca="1" si="142"/>
        <v>2003307</v>
      </c>
      <c r="D105" s="84" t="str">
        <f t="shared" ca="1" si="143"/>
        <v>Valeta de proteção de cortes com revestimento de concreto - VPCC 160-30 - escavação mecânica - areia e brita comerciais</v>
      </c>
      <c r="E105" s="83" t="str">
        <f t="shared" ca="1" si="144"/>
        <v>m</v>
      </c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 cm="1">
        <f t="array" aca="1" ref="X105" ca="1">INDEX($BI$46:$CM$192,MATCH($B105,$BI$46:$BI$192,0),X$47)*X$39</f>
        <v>195</v>
      </c>
      <c r="Y105" s="85" cm="1">
        <f t="array" aca="1" ref="Y105" ca="1">INDEX($BI$46:$CM$192,MATCH($B105,$BI$46:$BI$192,0),Y$47)*Y$39</f>
        <v>195</v>
      </c>
      <c r="Z105" s="85" cm="1">
        <f t="array" aca="1" ref="Z105" ca="1">INDEX($BI$46:$CM$192,MATCH($B105,$BI$46:$BI$192,0),Z$47)*Z$39</f>
        <v>0</v>
      </c>
      <c r="AA105" s="85"/>
      <c r="AB105" s="85" cm="1">
        <f t="array" aca="1" ref="AB105" ca="1">INDEX($BI$46:$CM$192,MATCH($B105,$BI$46:$BI$192,0),AB$47)*AB$39</f>
        <v>195</v>
      </c>
      <c r="AC105" s="85"/>
      <c r="AD105" s="85" cm="1">
        <f t="array" aca="1" ref="AD105" ca="1">INDEX($BI$46:$CM$192,MATCH($B105,$BI$46:$BI$192,0),AD$47)*AD$39</f>
        <v>195</v>
      </c>
      <c r="AE105" s="85" cm="1">
        <f t="array" aca="1" ref="AE105" ca="1">INDEX($BI$46:$CM$192,MATCH($B105,$BI$46:$BI$192,0),AE$47)*AE$39</f>
        <v>195</v>
      </c>
      <c r="AF105" s="85" cm="1">
        <f t="array" aca="1" ref="AF105" ca="1">INDEX($BI$46:$CM$192,MATCH($B105,$BI$46:$BI$192,0),AF$47)*AF$39</f>
        <v>195</v>
      </c>
      <c r="AG105" s="85" cm="1">
        <f t="array" aca="1" ref="AG105" ca="1">INDEX($BI$46:$CM$192,MATCH($B105,$BI$46:$BI$192,0),AG$47)*AG$39</f>
        <v>195</v>
      </c>
      <c r="AH105" s="85" cm="1">
        <f t="array" aca="1" ref="AH105" ca="1">INDEX($BI$46:$CM$192,MATCH($B105,$BI$46:$BI$192,0),AH$47)*AH$39</f>
        <v>195</v>
      </c>
      <c r="AI105" s="85" cm="1">
        <f t="array" aca="1" ref="AI105" ca="1">INDEX($BI$46:$CM$192,MATCH($B105,$BI$46:$BI$192,0),AI$47)*AI$39</f>
        <v>195</v>
      </c>
      <c r="AJ105" s="85" cm="1">
        <f t="array" aca="1" ref="AJ105" ca="1">INDEX($BI$46:$CM$192,MATCH($B105,$BI$46:$BI$192,0),AJ$47)*AJ$39</f>
        <v>195</v>
      </c>
      <c r="AK105" s="85" cm="1">
        <f t="array" aca="1" ref="AK105" ca="1">INDEX($BI$46:$CM$192,MATCH($B105,$BI$46:$BI$192,0),AK$47)*AK$39</f>
        <v>195</v>
      </c>
      <c r="AL105" s="85" cm="1">
        <f t="array" aca="1" ref="AL105" ca="1">INDEX($BI$46:$CM$192,MATCH($B105,$BI$46:$BI$192,0),AL$47)*AL$39</f>
        <v>195</v>
      </c>
      <c r="AM105" s="85" cm="1">
        <f t="array" aca="1" ref="AM105" ca="1">INDEX($BI$46:$CM$192,MATCH($B105,$BI$46:$BI$192,0),AM$47)*AM$39</f>
        <v>195</v>
      </c>
      <c r="AN105" s="85" cm="1">
        <f t="array" aca="1" ref="AN105" ca="1">INDEX($BI$46:$CM$192,MATCH($B105,$BI$46:$BI$192,0),AN$47)*AN$39</f>
        <v>195</v>
      </c>
      <c r="AO105" s="85" cm="1">
        <f t="array" aca="1" ref="AO105" ca="1">INDEX($BI$46:$CM$192,MATCH($B105,$BI$46:$BI$192,0),AO$47)*AO$39</f>
        <v>195</v>
      </c>
      <c r="AP105" s="85" cm="1">
        <f t="array" aca="1" ref="AP105" ca="1">INDEX($BI$46:$CM$192,MATCH($B105,$BI$46:$BI$192,0),AP$47)*AP$39</f>
        <v>195</v>
      </c>
      <c r="AQ105" s="85" cm="1">
        <f t="array" aca="1" ref="AQ105" ca="1">INDEX($BI$46:$CM$192,MATCH($B105,$BI$46:$BI$192,0),AQ$47)*AQ$39</f>
        <v>195</v>
      </c>
      <c r="AR105" s="85" cm="1">
        <f t="array" aca="1" ref="AR105" ca="1">INDEX($BI$46:$CM$192,MATCH($B105,$BI$46:$BI$192,0),AR$47)*AR$39</f>
        <v>195</v>
      </c>
      <c r="AS105" s="85" cm="1">
        <f t="array" aca="1" ref="AS105" ca="1">INDEX($BI$46:$CM$192,MATCH($B105,$BI$46:$BI$192,0),AS$47)*AS$39</f>
        <v>195</v>
      </c>
      <c r="AT105" s="85" cm="1">
        <f t="array" aca="1" ref="AT105" ca="1">INDEX($BI$46:$CM$192,MATCH($B105,$BI$46:$BI$192,0),AT$47)*AT$39</f>
        <v>195</v>
      </c>
      <c r="AU105" s="85" cm="1">
        <f t="array" aca="1" ref="AU105" ca="1">INDEX($BI$46:$CM$192,MATCH($B105,$BI$46:$BI$192,0),AU$47)*AU$39</f>
        <v>195</v>
      </c>
      <c r="AV105" s="85" cm="1">
        <f t="array" aca="1" ref="AV105" ca="1">INDEX($BI$46:$CM$192,MATCH($B105,$BI$46:$BI$192,0),AV$47)*AV$39</f>
        <v>195</v>
      </c>
      <c r="AW105" s="85" cm="1">
        <f t="array" aca="1" ref="AW105" ca="1">INDEX($BI$46:$CM$192,MATCH($B105,$BI$46:$BI$192,0),AW$47)*AW$39</f>
        <v>195</v>
      </c>
      <c r="AX105" s="85" cm="1">
        <f t="array" aca="1" ref="AX105" ca="1">INDEX($BI$46:$CM$192,MATCH($B105,$BI$46:$BI$192,0),AX$47)*AX$39</f>
        <v>195</v>
      </c>
      <c r="AY105" s="85" cm="1">
        <f t="array" aca="1" ref="AY105" ca="1">INDEX($BI$46:$CM$192,MATCH($B105,$BI$46:$BI$192,0),AY$47)*AY$39</f>
        <v>195</v>
      </c>
      <c r="AZ105" s="85" cm="1">
        <f t="array" aca="1" ref="AZ105" ca="1">INDEX($BI$46:$CM$192,MATCH($B105,$BI$46:$BI$192,0),AZ$47)*AZ$39</f>
        <v>195</v>
      </c>
      <c r="BA105" s="85" cm="1">
        <f t="array" aca="1" ref="BA105" ca="1">INDEX($BI$46:$CM$192,MATCH($B105,$BI$46:$BI$192,0),BA$47)*BA$39</f>
        <v>195</v>
      </c>
      <c r="BB105" s="85" cm="1">
        <f t="array" aca="1" ref="BB105" ca="1">INDEX($BI$46:$CM$192,MATCH($B105,$BI$46:$BI$192,0),BB$47)*BB$39</f>
        <v>195</v>
      </c>
      <c r="BC105" s="85"/>
      <c r="BD105" s="85"/>
      <c r="BE105" s="85"/>
      <c r="BF105" s="95"/>
      <c r="BG105" s="125">
        <f ca="1">IF(C105="","",INDEX([10]TPU!$G:$G,MATCH($C105,[10]TPU!$A:$A,0)))</f>
        <v>150.31</v>
      </c>
      <c r="BH105" s="7"/>
      <c r="BI105" s="83" t="s">
        <v>121</v>
      </c>
      <c r="BJ105" s="83" t="str">
        <f t="shared" ca="1" si="129"/>
        <v>RO-00639</v>
      </c>
      <c r="BK105" s="84" t="str">
        <f t="shared" ca="1" si="130"/>
        <v xml:space="preserve">corpo de bstc d = 0,80 m pa2 - areia, brita e pedra de mão comerciais (execução, incluindo fornecimento, carga e transporte de todos os materiais, exclui escavação) </v>
      </c>
      <c r="BL105" s="83" t="str">
        <f t="shared" ca="1" si="131"/>
        <v>m</v>
      </c>
      <c r="BM105" s="96" cm="1">
        <f t="array" aca="1" ref="BM105" ca="1">INDEX(INDIRECT("memória_cálculo"),MATCH($BI105,INDIRECT("indice_cáculo"),0),BM$45)</f>
        <v>25</v>
      </c>
      <c r="BN105" s="96" cm="1">
        <f t="array" aca="1" ref="BN105" ca="1">INDEX(INDIRECT("memória_cálculo"),MATCH($BI105,INDIRECT("indice_cáculo"),0),BN$45)</f>
        <v>40</v>
      </c>
      <c r="BO105" s="96" cm="1">
        <f t="array" aca="1" ref="BO105" ca="1">INDEX(INDIRECT("memória_cálculo"),MATCH($BI105,INDIRECT("indice_cáculo"),0),BO$45)</f>
        <v>0</v>
      </c>
      <c r="BP105" s="96" cm="1">
        <f t="array" aca="1" ref="BP105" ca="1">INDEX(INDIRECT("memória_cálculo"),MATCH($BI105,INDIRECT("indice_cáculo"),0),BP$45)</f>
        <v>25</v>
      </c>
      <c r="BQ105" s="96" cm="1">
        <f t="array" aca="1" ref="BQ105" ca="1">INDEX(INDIRECT("memória_cálculo"),MATCH($BI105,INDIRECT("indice_cáculo"),0),BQ$45)</f>
        <v>25</v>
      </c>
      <c r="BR105" s="96" cm="1">
        <f t="array" aca="1" ref="BR105" ca="1">INDEX(INDIRECT("memória_cálculo"),MATCH($BI105,INDIRECT("indice_cáculo"),0),BR$45)</f>
        <v>25</v>
      </c>
      <c r="BS105" s="96" cm="1">
        <f t="array" aca="1" ref="BS105" ca="1">INDEX(INDIRECT("memória_cálculo"),MATCH($BI105,INDIRECT("indice_cáculo"),0),BS$45)</f>
        <v>40</v>
      </c>
      <c r="BT105" s="96" cm="1">
        <f t="array" aca="1" ref="BT105" ca="1">INDEX(INDIRECT("memória_cálculo"),MATCH($BI105,INDIRECT("indice_cáculo"),0),BT$45)</f>
        <v>0</v>
      </c>
      <c r="BU105" s="96" cm="1">
        <f t="array" aca="1" ref="BU105" ca="1">INDEX(INDIRECT("memória_cálculo"),MATCH($BI105,INDIRECT("indice_cáculo"),0),BU$45)</f>
        <v>25</v>
      </c>
      <c r="BV105" s="96" cm="1">
        <f t="array" aca="1" ref="BV105" ca="1">INDEX(INDIRECT("memória_cálculo"),MATCH($BI105,INDIRECT("indice_cáculo"),0),BV$45)</f>
        <v>25</v>
      </c>
      <c r="BW105" s="96" cm="1">
        <f t="array" aca="1" ref="BW105" ca="1">INDEX(INDIRECT("memória_cálculo"),MATCH($BI105,INDIRECT("indice_cáculo"),0),BW$45)</f>
        <v>25</v>
      </c>
      <c r="BX105" s="96" cm="1">
        <f t="array" aca="1" ref="BX105" ca="1">INDEX(INDIRECT("memória_cálculo"),MATCH($BI105,INDIRECT("indice_cáculo"),0),BX$45)</f>
        <v>40</v>
      </c>
      <c r="BY105" s="96" cm="1">
        <f t="array" aca="1" ref="BY105" ca="1">INDEX(INDIRECT("memória_cálculo"),MATCH($BI105,INDIRECT("indice_cáculo"),0),BY$45)</f>
        <v>0</v>
      </c>
      <c r="BZ105" s="96" cm="1">
        <f t="array" aca="1" ref="BZ105" ca="1">INDEX(INDIRECT("memória_cálculo"),MATCH($BI105,INDIRECT("indice_cáculo"),0),BZ$45)</f>
        <v>25</v>
      </c>
      <c r="CA105" s="96" cm="1">
        <f t="array" aca="1" ref="CA105" ca="1">INDEX(INDIRECT("memória_cálculo"),MATCH($BI105,INDIRECT("indice_cáculo"),0),CA$45)</f>
        <v>25</v>
      </c>
      <c r="CB105" s="96" cm="1">
        <f t="array" aca="1" ref="CB105" ca="1">INDEX(INDIRECT("memória_cálculo"),MATCH($BI105,INDIRECT("indice_cáculo"),0),CB$45)</f>
        <v>25</v>
      </c>
      <c r="CC105" s="96" cm="1">
        <f t="array" aca="1" ref="CC105" ca="1">INDEX(INDIRECT("memória_cálculo"),MATCH($BI105,INDIRECT("indice_cáculo"),0),CC$45)</f>
        <v>40</v>
      </c>
      <c r="CD105" s="96" cm="1">
        <f t="array" aca="1" ref="CD105" ca="1">INDEX(INDIRECT("memória_cálculo"),MATCH($BI105,INDIRECT("indice_cáculo"),0),CD$45)</f>
        <v>0</v>
      </c>
      <c r="CE105" s="96" cm="1">
        <f t="array" aca="1" ref="CE105" ca="1">INDEX(INDIRECT("memória_cálculo"),MATCH($BI105,INDIRECT("indice_cáculo"),0),CE$45)</f>
        <v>25</v>
      </c>
      <c r="CF105" s="96" cm="1">
        <f t="array" aca="1" ref="CF105" ca="1">INDEX(INDIRECT("memória_cálculo"),MATCH($BI105,INDIRECT("indice_cáculo"),0),CF$45)</f>
        <v>25</v>
      </c>
      <c r="CG105" s="96" cm="1">
        <f t="array" aca="1" ref="CG105" ca="1">INDEX(INDIRECT("memória_cálculo"),MATCH($BI105,INDIRECT("indice_cáculo"),0),CG$45)</f>
        <v>25</v>
      </c>
      <c r="CH105" s="96" cm="1">
        <f t="array" aca="1" ref="CH105" ca="1">INDEX(INDIRECT("memória_cálculo"),MATCH($BI105,INDIRECT("indice_cáculo"),0),CH$45)</f>
        <v>40</v>
      </c>
      <c r="CI105" s="96" cm="1">
        <f t="array" aca="1" ref="CI105" ca="1">INDEX(INDIRECT("memória_cálculo"),MATCH($BI105,INDIRECT("indice_cáculo"),0),CI$45)</f>
        <v>0</v>
      </c>
      <c r="CJ105" s="96" cm="1">
        <f t="array" aca="1" ref="CJ105" ca="1">INDEX(INDIRECT("memória_cálculo"),MATCH($BI105,INDIRECT("indice_cáculo"),0),CJ$45)</f>
        <v>25</v>
      </c>
      <c r="CK105" s="96" cm="1">
        <f t="array" aca="1" ref="CK105" ca="1">INDEX(INDIRECT("memória_cálculo"),MATCH($BI105,INDIRECT("indice_cáculo"),0),CK$45)</f>
        <v>25</v>
      </c>
      <c r="CL105" s="96" cm="1">
        <f t="array" aca="1" ref="CL105" ca="1">INDEX(INDIRECT("memória_cálculo"),MATCH($BI105,INDIRECT("indice_cáculo"),0),CL$45)</f>
        <v>0</v>
      </c>
      <c r="CM105" s="96"/>
      <c r="CN105" s="7"/>
      <c r="CO105" s="7"/>
      <c r="CP105" s="83" t="s">
        <v>42</v>
      </c>
      <c r="CQ105" s="83" t="str">
        <f>INDEX([10]TPU!$A:$A,MATCH($DV105,[10]TPU!$P:$P,0))</f>
        <v>RO-00084</v>
      </c>
      <c r="CR105" s="366" t="str">
        <f>INDEX([10]TPU!$C:$C,MATCH($DV105,[10]TPU!$P:$P,0))</f>
        <v>escavação, carga e transporte de material de 1ª categoria - executado com escavadeira de 1,40 m3 e caminhão basculante de 12 m3 e com caminho de serviço pavimentado - dmt de 3.000 m</v>
      </c>
      <c r="CS105" s="83" t="str">
        <f>INDEX([10]TPU!$D:$D,MATCH($DV105,[10]TPU!$P:$P,0))</f>
        <v>m3</v>
      </c>
      <c r="CT105" s="103">
        <f t="shared" ref="CT105:CX105" si="153">CT107*CT108</f>
        <v>0</v>
      </c>
      <c r="CU105" s="103">
        <f t="shared" si="153"/>
        <v>0</v>
      </c>
      <c r="CV105" s="103">
        <f t="shared" si="153"/>
        <v>0</v>
      </c>
      <c r="CW105" s="103">
        <f t="shared" si="153"/>
        <v>0</v>
      </c>
      <c r="CX105" s="103">
        <f t="shared" si="153"/>
        <v>0</v>
      </c>
      <c r="CY105" s="103">
        <f t="shared" ref="CY105:DR105" si="154">CY107*CY108</f>
        <v>0</v>
      </c>
      <c r="CZ105" s="103">
        <f t="shared" si="154"/>
        <v>0</v>
      </c>
      <c r="DA105" s="103">
        <f t="shared" si="154"/>
        <v>0</v>
      </c>
      <c r="DB105" s="103">
        <f t="shared" si="154"/>
        <v>0</v>
      </c>
      <c r="DC105" s="103">
        <f t="shared" si="154"/>
        <v>0</v>
      </c>
      <c r="DD105" s="103">
        <f t="shared" si="154"/>
        <v>0</v>
      </c>
      <c r="DE105" s="103">
        <f t="shared" si="154"/>
        <v>0</v>
      </c>
      <c r="DF105" s="103">
        <f t="shared" si="154"/>
        <v>0</v>
      </c>
      <c r="DG105" s="103">
        <f t="shared" si="154"/>
        <v>0</v>
      </c>
      <c r="DH105" s="103">
        <f t="shared" si="154"/>
        <v>0</v>
      </c>
      <c r="DI105" s="103">
        <f t="shared" si="154"/>
        <v>0</v>
      </c>
      <c r="DJ105" s="103">
        <f t="shared" si="154"/>
        <v>0</v>
      </c>
      <c r="DK105" s="103">
        <f t="shared" si="154"/>
        <v>0</v>
      </c>
      <c r="DL105" s="103">
        <f t="shared" si="154"/>
        <v>0</v>
      </c>
      <c r="DM105" s="103">
        <f t="shared" si="154"/>
        <v>0</v>
      </c>
      <c r="DN105" s="103">
        <f t="shared" si="154"/>
        <v>0</v>
      </c>
      <c r="DO105" s="103">
        <f t="shared" si="154"/>
        <v>0</v>
      </c>
      <c r="DP105" s="103">
        <f t="shared" si="154"/>
        <v>0</v>
      </c>
      <c r="DQ105" s="103">
        <f t="shared" si="154"/>
        <v>0</v>
      </c>
      <c r="DR105" s="103">
        <f t="shared" si="154"/>
        <v>0</v>
      </c>
      <c r="DS105" s="103">
        <f t="shared" ref="DS105" si="155">DS107*DS108</f>
        <v>0</v>
      </c>
      <c r="DT105" s="103">
        <f t="shared" ref="DT105" si="156">DT107*DT108</f>
        <v>0</v>
      </c>
      <c r="DV105" t="s">
        <v>122</v>
      </c>
    </row>
    <row r="106" spans="1:126" ht="20.100000000000001" customHeight="1" x14ac:dyDescent="0.2">
      <c r="A106" s="7"/>
      <c r="B106" s="83" t="s">
        <v>113</v>
      </c>
      <c r="C106" s="83">
        <f t="shared" ca="1" si="142"/>
        <v>2003313</v>
      </c>
      <c r="D106" s="84" t="str">
        <f t="shared" ca="1" si="143"/>
        <v>Valeta de proteção de aterros com revestimento de concreto - VPAC 160-30 - escavação mecânica - areia e brita comerciais</v>
      </c>
      <c r="E106" s="83" t="str">
        <f t="shared" ca="1" si="144"/>
        <v>m</v>
      </c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 cm="1">
        <f t="array" aca="1" ref="X106" ca="1">INDEX($BI$46:$CM$192,MATCH($B106,$BI$46:$BI$192,0),X$47)*X$39</f>
        <v>390</v>
      </c>
      <c r="Y106" s="85" cm="1">
        <f t="array" aca="1" ref="Y106" ca="1">INDEX($BI$46:$CM$192,MATCH($B106,$BI$46:$BI$192,0),Y$47)*Y$39</f>
        <v>390</v>
      </c>
      <c r="Z106" s="85" cm="1">
        <f t="array" aca="1" ref="Z106" ca="1">INDEX($BI$46:$CM$192,MATCH($B106,$BI$46:$BI$192,0),Z$47)*Z$39</f>
        <v>0</v>
      </c>
      <c r="AA106" s="85"/>
      <c r="AB106" s="85" cm="1">
        <f t="array" aca="1" ref="AB106" ca="1">INDEX($BI$46:$CM$192,MATCH($B106,$BI$46:$BI$192,0),AB$47)*AB$39</f>
        <v>390</v>
      </c>
      <c r="AC106" s="85"/>
      <c r="AD106" s="85" cm="1">
        <f t="array" aca="1" ref="AD106" ca="1">INDEX($BI$46:$CM$192,MATCH($B106,$BI$46:$BI$192,0),AD$47)*AD$39</f>
        <v>390</v>
      </c>
      <c r="AE106" s="85" cm="1">
        <f t="array" aca="1" ref="AE106" ca="1">INDEX($BI$46:$CM$192,MATCH($B106,$BI$46:$BI$192,0),AE$47)*AE$39</f>
        <v>390</v>
      </c>
      <c r="AF106" s="85" cm="1">
        <f t="array" aca="1" ref="AF106" ca="1">INDEX($BI$46:$CM$192,MATCH($B106,$BI$46:$BI$192,0),AF$47)*AF$39</f>
        <v>390</v>
      </c>
      <c r="AG106" s="85" cm="1">
        <f t="array" aca="1" ref="AG106" ca="1">INDEX($BI$46:$CM$192,MATCH($B106,$BI$46:$BI$192,0),AG$47)*AG$39</f>
        <v>390</v>
      </c>
      <c r="AH106" s="85" cm="1">
        <f t="array" aca="1" ref="AH106" ca="1">INDEX($BI$46:$CM$192,MATCH($B106,$BI$46:$BI$192,0),AH$47)*AH$39</f>
        <v>390</v>
      </c>
      <c r="AI106" s="85" cm="1">
        <f t="array" aca="1" ref="AI106" ca="1">INDEX($BI$46:$CM$192,MATCH($B106,$BI$46:$BI$192,0),AI$47)*AI$39</f>
        <v>390</v>
      </c>
      <c r="AJ106" s="85" cm="1">
        <f t="array" aca="1" ref="AJ106" ca="1">INDEX($BI$46:$CM$192,MATCH($B106,$BI$46:$BI$192,0),AJ$47)*AJ$39</f>
        <v>390</v>
      </c>
      <c r="AK106" s="85" cm="1">
        <f t="array" aca="1" ref="AK106" ca="1">INDEX($BI$46:$CM$192,MATCH($B106,$BI$46:$BI$192,0),AK$47)*AK$39</f>
        <v>390</v>
      </c>
      <c r="AL106" s="85" cm="1">
        <f t="array" aca="1" ref="AL106" ca="1">INDEX($BI$46:$CM$192,MATCH($B106,$BI$46:$BI$192,0),AL$47)*AL$39</f>
        <v>390</v>
      </c>
      <c r="AM106" s="85" cm="1">
        <f t="array" aca="1" ref="AM106" ca="1">INDEX($BI$46:$CM$192,MATCH($B106,$BI$46:$BI$192,0),AM$47)*AM$39</f>
        <v>390</v>
      </c>
      <c r="AN106" s="85" cm="1">
        <f t="array" aca="1" ref="AN106" ca="1">INDEX($BI$46:$CM$192,MATCH($B106,$BI$46:$BI$192,0),AN$47)*AN$39</f>
        <v>390</v>
      </c>
      <c r="AO106" s="85" cm="1">
        <f t="array" aca="1" ref="AO106" ca="1">INDEX($BI$46:$CM$192,MATCH($B106,$BI$46:$BI$192,0),AO$47)*AO$39</f>
        <v>390</v>
      </c>
      <c r="AP106" s="85" cm="1">
        <f t="array" aca="1" ref="AP106" ca="1">INDEX($BI$46:$CM$192,MATCH($B106,$BI$46:$BI$192,0),AP$47)*AP$39</f>
        <v>390</v>
      </c>
      <c r="AQ106" s="85" cm="1">
        <f t="array" aca="1" ref="AQ106" ca="1">INDEX($BI$46:$CM$192,MATCH($B106,$BI$46:$BI$192,0),AQ$47)*AQ$39</f>
        <v>390</v>
      </c>
      <c r="AR106" s="85" cm="1">
        <f t="array" aca="1" ref="AR106" ca="1">INDEX($BI$46:$CM$192,MATCH($B106,$BI$46:$BI$192,0),AR$47)*AR$39</f>
        <v>390</v>
      </c>
      <c r="AS106" s="85" cm="1">
        <f t="array" aca="1" ref="AS106" ca="1">INDEX($BI$46:$CM$192,MATCH($B106,$BI$46:$BI$192,0),AS$47)*AS$39</f>
        <v>390</v>
      </c>
      <c r="AT106" s="85" cm="1">
        <f t="array" aca="1" ref="AT106" ca="1">INDEX($BI$46:$CM$192,MATCH($B106,$BI$46:$BI$192,0),AT$47)*AT$39</f>
        <v>390</v>
      </c>
      <c r="AU106" s="85" cm="1">
        <f t="array" aca="1" ref="AU106" ca="1">INDEX($BI$46:$CM$192,MATCH($B106,$BI$46:$BI$192,0),AU$47)*AU$39</f>
        <v>390</v>
      </c>
      <c r="AV106" s="85" cm="1">
        <f t="array" aca="1" ref="AV106" ca="1">INDEX($BI$46:$CM$192,MATCH($B106,$BI$46:$BI$192,0),AV$47)*AV$39</f>
        <v>390</v>
      </c>
      <c r="AW106" s="85" cm="1">
        <f t="array" aca="1" ref="AW106" ca="1">INDEX($BI$46:$CM$192,MATCH($B106,$BI$46:$BI$192,0),AW$47)*AW$39</f>
        <v>390</v>
      </c>
      <c r="AX106" s="85" cm="1">
        <f t="array" aca="1" ref="AX106" ca="1">INDEX($BI$46:$CM$192,MATCH($B106,$BI$46:$BI$192,0),AX$47)*AX$39</f>
        <v>390</v>
      </c>
      <c r="AY106" s="85" cm="1">
        <f t="array" aca="1" ref="AY106" ca="1">INDEX($BI$46:$CM$192,MATCH($B106,$BI$46:$BI$192,0),AY$47)*AY$39</f>
        <v>390</v>
      </c>
      <c r="AZ106" s="85" cm="1">
        <f t="array" aca="1" ref="AZ106" ca="1">INDEX($BI$46:$CM$192,MATCH($B106,$BI$46:$BI$192,0),AZ$47)*AZ$39</f>
        <v>390</v>
      </c>
      <c r="BA106" s="85" cm="1">
        <f t="array" aca="1" ref="BA106" ca="1">INDEX($BI$46:$CM$192,MATCH($B106,$BI$46:$BI$192,0),BA$47)*BA$39</f>
        <v>390</v>
      </c>
      <c r="BB106" s="85" cm="1">
        <f t="array" aca="1" ref="BB106" ca="1">INDEX($BI$46:$CM$192,MATCH($B106,$BI$46:$BI$192,0),BB$47)*BB$39</f>
        <v>390</v>
      </c>
      <c r="BC106" s="85"/>
      <c r="BD106" s="85"/>
      <c r="BE106" s="85"/>
      <c r="BF106" s="95"/>
      <c r="BG106" s="125">
        <f ca="1">IF(C106="","",INDEX([10]TPU!$G:$G,MATCH($C106,[10]TPU!$A:$A,0)))</f>
        <v>150.31</v>
      </c>
      <c r="BH106" s="7"/>
      <c r="BI106" s="83" t="s">
        <v>123</v>
      </c>
      <c r="BJ106" s="83" t="str">
        <f t="shared" ca="1" si="129"/>
        <v>ED-48542</v>
      </c>
      <c r="BK106" s="84" t="str">
        <f t="shared" ca="1" si="130"/>
        <v>ala de rede tubular dn 800, exclusive bota fora</v>
      </c>
      <c r="BL106" s="83" t="str">
        <f t="shared" ca="1" si="131"/>
        <v>u</v>
      </c>
      <c r="BM106" s="96" cm="1">
        <f t="array" aca="1" ref="BM106" ca="1">INDEX(INDIRECT("memória_cálculo"),MATCH($BI106,INDIRECT("indice_cáculo"),0),BM$45)</f>
        <v>1</v>
      </c>
      <c r="BN106" s="96" cm="1">
        <f t="array" aca="1" ref="BN106" ca="1">INDEX(INDIRECT("memória_cálculo"),MATCH($BI106,INDIRECT("indice_cáculo"),0),BN$45)</f>
        <v>1</v>
      </c>
      <c r="BO106" s="96" cm="1">
        <f t="array" aca="1" ref="BO106" ca="1">INDEX(INDIRECT("memória_cálculo"),MATCH($BI106,INDIRECT("indice_cáculo"),0),BO$45)</f>
        <v>0</v>
      </c>
      <c r="BP106" s="96" cm="1">
        <f t="array" aca="1" ref="BP106" ca="1">INDEX(INDIRECT("memória_cálculo"),MATCH($BI106,INDIRECT("indice_cáculo"),0),BP$45)</f>
        <v>1</v>
      </c>
      <c r="BQ106" s="96" cm="1">
        <f t="array" aca="1" ref="BQ106" ca="1">INDEX(INDIRECT("memória_cálculo"),MATCH($BI106,INDIRECT("indice_cáculo"),0),BQ$45)</f>
        <v>1</v>
      </c>
      <c r="BR106" s="96" cm="1">
        <f t="array" aca="1" ref="BR106" ca="1">INDEX(INDIRECT("memória_cálculo"),MATCH($BI106,INDIRECT("indice_cáculo"),0),BR$45)</f>
        <v>1</v>
      </c>
      <c r="BS106" s="96" cm="1">
        <f t="array" aca="1" ref="BS106" ca="1">INDEX(INDIRECT("memória_cálculo"),MATCH($BI106,INDIRECT("indice_cáculo"),0),BS$45)</f>
        <v>1</v>
      </c>
      <c r="BT106" s="96" cm="1">
        <f t="array" aca="1" ref="BT106" ca="1">INDEX(INDIRECT("memória_cálculo"),MATCH($BI106,INDIRECT("indice_cáculo"),0),BT$45)</f>
        <v>0</v>
      </c>
      <c r="BU106" s="96" cm="1">
        <f t="array" aca="1" ref="BU106" ca="1">INDEX(INDIRECT("memória_cálculo"),MATCH($BI106,INDIRECT("indice_cáculo"),0),BU$45)</f>
        <v>1</v>
      </c>
      <c r="BV106" s="96" cm="1">
        <f t="array" aca="1" ref="BV106" ca="1">INDEX(INDIRECT("memória_cálculo"),MATCH($BI106,INDIRECT("indice_cáculo"),0),BV$45)</f>
        <v>1</v>
      </c>
      <c r="BW106" s="96" cm="1">
        <f t="array" aca="1" ref="BW106" ca="1">INDEX(INDIRECT("memória_cálculo"),MATCH($BI106,INDIRECT("indice_cáculo"),0),BW$45)</f>
        <v>1</v>
      </c>
      <c r="BX106" s="96" cm="1">
        <f t="array" aca="1" ref="BX106" ca="1">INDEX(INDIRECT("memória_cálculo"),MATCH($BI106,INDIRECT("indice_cáculo"),0),BX$45)</f>
        <v>1</v>
      </c>
      <c r="BY106" s="96" cm="1">
        <f t="array" aca="1" ref="BY106" ca="1">INDEX(INDIRECT("memória_cálculo"),MATCH($BI106,INDIRECT("indice_cáculo"),0),BY$45)</f>
        <v>0</v>
      </c>
      <c r="BZ106" s="96" cm="1">
        <f t="array" aca="1" ref="BZ106" ca="1">INDEX(INDIRECT("memória_cálculo"),MATCH($BI106,INDIRECT("indice_cáculo"),0),BZ$45)</f>
        <v>1</v>
      </c>
      <c r="CA106" s="96" cm="1">
        <f t="array" aca="1" ref="CA106" ca="1">INDEX(INDIRECT("memória_cálculo"),MATCH($BI106,INDIRECT("indice_cáculo"),0),CA$45)</f>
        <v>1</v>
      </c>
      <c r="CB106" s="96" cm="1">
        <f t="array" aca="1" ref="CB106" ca="1">INDEX(INDIRECT("memória_cálculo"),MATCH($BI106,INDIRECT("indice_cáculo"),0),CB$45)</f>
        <v>1</v>
      </c>
      <c r="CC106" s="96" cm="1">
        <f t="array" aca="1" ref="CC106" ca="1">INDEX(INDIRECT("memória_cálculo"),MATCH($BI106,INDIRECT("indice_cáculo"),0),CC$45)</f>
        <v>1</v>
      </c>
      <c r="CD106" s="96" cm="1">
        <f t="array" aca="1" ref="CD106" ca="1">INDEX(INDIRECT("memória_cálculo"),MATCH($BI106,INDIRECT("indice_cáculo"),0),CD$45)</f>
        <v>0</v>
      </c>
      <c r="CE106" s="96" cm="1">
        <f t="array" aca="1" ref="CE106" ca="1">INDEX(INDIRECT("memória_cálculo"),MATCH($BI106,INDIRECT("indice_cáculo"),0),CE$45)</f>
        <v>1</v>
      </c>
      <c r="CF106" s="96" cm="1">
        <f t="array" aca="1" ref="CF106" ca="1">INDEX(INDIRECT("memória_cálculo"),MATCH($BI106,INDIRECT("indice_cáculo"),0),CF$45)</f>
        <v>1</v>
      </c>
      <c r="CG106" s="96" cm="1">
        <f t="array" aca="1" ref="CG106" ca="1">INDEX(INDIRECT("memória_cálculo"),MATCH($BI106,INDIRECT("indice_cáculo"),0),CG$45)</f>
        <v>1</v>
      </c>
      <c r="CH106" s="96" cm="1">
        <f t="array" aca="1" ref="CH106" ca="1">INDEX(INDIRECT("memória_cálculo"),MATCH($BI106,INDIRECT("indice_cáculo"),0),CH$45)</f>
        <v>1</v>
      </c>
      <c r="CI106" s="96" cm="1">
        <f t="array" aca="1" ref="CI106" ca="1">INDEX(INDIRECT("memória_cálculo"),MATCH($BI106,INDIRECT("indice_cáculo"),0),CI$45)</f>
        <v>0</v>
      </c>
      <c r="CJ106" s="96" cm="1">
        <f t="array" aca="1" ref="CJ106" ca="1">INDEX(INDIRECT("memória_cálculo"),MATCH($BI106,INDIRECT("indice_cáculo"),0),CJ$45)</f>
        <v>1</v>
      </c>
      <c r="CK106" s="96" cm="1">
        <f t="array" aca="1" ref="CK106" ca="1">INDEX(INDIRECT("memória_cálculo"),MATCH($BI106,INDIRECT("indice_cáculo"),0),CK$45)</f>
        <v>1</v>
      </c>
      <c r="CL106" s="96" cm="1">
        <f t="array" aca="1" ref="CL106" ca="1">INDEX(INDIRECT("memória_cálculo"),MATCH($BI106,INDIRECT("indice_cáculo"),0),CL$45)</f>
        <v>0</v>
      </c>
      <c r="CM106" s="96"/>
      <c r="CN106" s="7"/>
      <c r="CO106" s="7"/>
      <c r="CP106" s="108"/>
      <c r="CS106" s="109"/>
      <c r="CT106" s="127"/>
      <c r="CU106" s="111"/>
      <c r="CV106" s="111"/>
      <c r="CW106" s="111"/>
      <c r="CX106" s="111"/>
      <c r="CY106" s="127"/>
      <c r="CZ106" s="111"/>
      <c r="DA106" s="111"/>
      <c r="DB106" s="111"/>
      <c r="DC106" s="111"/>
      <c r="DD106" s="127"/>
      <c r="DE106" s="111"/>
      <c r="DF106" s="111"/>
      <c r="DG106" s="111"/>
      <c r="DH106" s="111"/>
      <c r="DI106" s="111"/>
      <c r="DJ106" s="111"/>
      <c r="DK106" s="111"/>
      <c r="DL106" s="111"/>
      <c r="DM106" s="111"/>
      <c r="DN106" s="127"/>
      <c r="DO106" s="111"/>
      <c r="DP106" s="111"/>
      <c r="DQ106" s="111"/>
      <c r="DR106" s="111"/>
      <c r="DS106" s="111"/>
      <c r="DT106" s="111"/>
    </row>
    <row r="107" spans="1:126" ht="20.100000000000001" customHeight="1" x14ac:dyDescent="0.2">
      <c r="A107" s="7"/>
      <c r="B107" s="83" t="s">
        <v>114</v>
      </c>
      <c r="C107" s="83">
        <f t="shared" ca="1" si="142"/>
        <v>2003343</v>
      </c>
      <c r="D107" s="84" t="str">
        <f t="shared" ca="1" si="143"/>
        <v>Sarjeta trapezoidal de concreto - SZC 90-30 - escavação mecânica - areia e brita comerciais</v>
      </c>
      <c r="E107" s="83" t="str">
        <f t="shared" ca="1" si="144"/>
        <v>m</v>
      </c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 cm="1">
        <f t="array" aca="1" ref="X107" ca="1">INDEX($BI$46:$CM$192,MATCH($B107,$BI$46:$BI$192,0),X$47)*X$39</f>
        <v>0</v>
      </c>
      <c r="Y107" s="85" cm="1">
        <f t="array" aca="1" ref="Y107" ca="1">INDEX($BI$46:$CM$192,MATCH($B107,$BI$46:$BI$192,0),Y$47)*Y$39</f>
        <v>0</v>
      </c>
      <c r="Z107" s="85" cm="1">
        <f t="array" aca="1" ref="Z107" ca="1">INDEX($BI$46:$CM$192,MATCH($B107,$BI$46:$BI$192,0),Z$47)*Z$39</f>
        <v>0</v>
      </c>
      <c r="AA107" s="85"/>
      <c r="AB107" s="85" cm="1">
        <f t="array" aca="1" ref="AB107" ca="1">INDEX($BI$46:$CM$192,MATCH($B107,$BI$46:$BI$192,0),AB$47)*AB$39</f>
        <v>0</v>
      </c>
      <c r="AC107" s="85"/>
      <c r="AD107" s="85" cm="1">
        <f t="array" aca="1" ref="AD107" ca="1">INDEX($BI$46:$CM$192,MATCH($B107,$BI$46:$BI$192,0),AD$47)*AD$39</f>
        <v>0</v>
      </c>
      <c r="AE107" s="85" cm="1">
        <f t="array" aca="1" ref="AE107" ca="1">INDEX($BI$46:$CM$192,MATCH($B107,$BI$46:$BI$192,0),AE$47)*AE$39</f>
        <v>0</v>
      </c>
      <c r="AF107" s="85" cm="1">
        <f t="array" aca="1" ref="AF107" ca="1">INDEX($BI$46:$CM$192,MATCH($B107,$BI$46:$BI$192,0),AF$47)*AF$39</f>
        <v>0</v>
      </c>
      <c r="AG107" s="85" cm="1">
        <f t="array" aca="1" ref="AG107" ca="1">INDEX($BI$46:$CM$192,MATCH($B107,$BI$46:$BI$192,0),AG$47)*AG$39</f>
        <v>0</v>
      </c>
      <c r="AH107" s="85" cm="1">
        <f t="array" aca="1" ref="AH107" ca="1">INDEX($BI$46:$CM$192,MATCH($B107,$BI$46:$BI$192,0),AH$47)*AH$39</f>
        <v>0</v>
      </c>
      <c r="AI107" s="85" cm="1">
        <f t="array" aca="1" ref="AI107" ca="1">INDEX($BI$46:$CM$192,MATCH($B107,$BI$46:$BI$192,0),AI$47)*AI$39</f>
        <v>0</v>
      </c>
      <c r="AJ107" s="85" cm="1">
        <f t="array" aca="1" ref="AJ107" ca="1">INDEX($BI$46:$CM$192,MATCH($B107,$BI$46:$BI$192,0),AJ$47)*AJ$39</f>
        <v>0</v>
      </c>
      <c r="AK107" s="85" cm="1">
        <f t="array" aca="1" ref="AK107" ca="1">INDEX($BI$46:$CM$192,MATCH($B107,$BI$46:$BI$192,0),AK$47)*AK$39</f>
        <v>0</v>
      </c>
      <c r="AL107" s="85" cm="1">
        <f t="array" aca="1" ref="AL107" ca="1">INDEX($BI$46:$CM$192,MATCH($B107,$BI$46:$BI$192,0),AL$47)*AL$39</f>
        <v>0</v>
      </c>
      <c r="AM107" s="85" cm="1">
        <f t="array" aca="1" ref="AM107" ca="1">INDEX($BI$46:$CM$192,MATCH($B107,$BI$46:$BI$192,0),AM$47)*AM$39</f>
        <v>0</v>
      </c>
      <c r="AN107" s="85" cm="1">
        <f t="array" aca="1" ref="AN107" ca="1">INDEX($BI$46:$CM$192,MATCH($B107,$BI$46:$BI$192,0),AN$47)*AN$39</f>
        <v>0</v>
      </c>
      <c r="AO107" s="85" cm="1">
        <f t="array" aca="1" ref="AO107" ca="1">INDEX($BI$46:$CM$192,MATCH($B107,$BI$46:$BI$192,0),AO$47)*AO$39</f>
        <v>0</v>
      </c>
      <c r="AP107" s="85" cm="1">
        <f t="array" aca="1" ref="AP107" ca="1">INDEX($BI$46:$CM$192,MATCH($B107,$BI$46:$BI$192,0),AP$47)*AP$39</f>
        <v>0</v>
      </c>
      <c r="AQ107" s="85" cm="1">
        <f t="array" aca="1" ref="AQ107" ca="1">INDEX($BI$46:$CM$192,MATCH($B107,$BI$46:$BI$192,0),AQ$47)*AQ$39</f>
        <v>0</v>
      </c>
      <c r="AR107" s="85" cm="1">
        <f t="array" aca="1" ref="AR107" ca="1">INDEX($BI$46:$CM$192,MATCH($B107,$BI$46:$BI$192,0),AR$47)*AR$39</f>
        <v>0</v>
      </c>
      <c r="AS107" s="85" cm="1">
        <f t="array" aca="1" ref="AS107" ca="1">INDEX($BI$46:$CM$192,MATCH($B107,$BI$46:$BI$192,0),AS$47)*AS$39</f>
        <v>0</v>
      </c>
      <c r="AT107" s="85" cm="1">
        <f t="array" aca="1" ref="AT107" ca="1">INDEX($BI$46:$CM$192,MATCH($B107,$BI$46:$BI$192,0),AT$47)*AT$39</f>
        <v>0</v>
      </c>
      <c r="AU107" s="85" cm="1">
        <f t="array" aca="1" ref="AU107" ca="1">INDEX($BI$46:$CM$192,MATCH($B107,$BI$46:$BI$192,0),AU$47)*AU$39</f>
        <v>0</v>
      </c>
      <c r="AV107" s="85" cm="1">
        <f t="array" aca="1" ref="AV107" ca="1">INDEX($BI$46:$CM$192,MATCH($B107,$BI$46:$BI$192,0),AV$47)*AV$39</f>
        <v>0</v>
      </c>
      <c r="AW107" s="85" cm="1">
        <f t="array" aca="1" ref="AW107" ca="1">INDEX($BI$46:$CM$192,MATCH($B107,$BI$46:$BI$192,0),AW$47)*AW$39</f>
        <v>0</v>
      </c>
      <c r="AX107" s="85" cm="1">
        <f t="array" aca="1" ref="AX107" ca="1">INDEX($BI$46:$CM$192,MATCH($B107,$BI$46:$BI$192,0),AX$47)*AX$39</f>
        <v>0</v>
      </c>
      <c r="AY107" s="85" cm="1">
        <f t="array" aca="1" ref="AY107" ca="1">INDEX($BI$46:$CM$192,MATCH($B107,$BI$46:$BI$192,0),AY$47)*AY$39</f>
        <v>0</v>
      </c>
      <c r="AZ107" s="85" cm="1">
        <f t="array" aca="1" ref="AZ107" ca="1">INDEX($BI$46:$CM$192,MATCH($B107,$BI$46:$BI$192,0),AZ$47)*AZ$39</f>
        <v>0</v>
      </c>
      <c r="BA107" s="85" cm="1">
        <f t="array" aca="1" ref="BA107" ca="1">INDEX($BI$46:$CM$192,MATCH($B107,$BI$46:$BI$192,0),BA$47)*BA$39</f>
        <v>0</v>
      </c>
      <c r="BB107" s="85" cm="1">
        <f t="array" aca="1" ref="BB107" ca="1">INDEX($BI$46:$CM$192,MATCH($B107,$BI$46:$BI$192,0),BB$47)*BB$39</f>
        <v>0</v>
      </c>
      <c r="BC107" s="85"/>
      <c r="BD107" s="85"/>
      <c r="BE107" s="85"/>
      <c r="BF107" s="95"/>
      <c r="BG107" s="125">
        <f ca="1">IF(C107="","",INDEX([10]TPU!$G:$G,MATCH($C107,[10]TPU!$A:$A,0)))</f>
        <v>96.58</v>
      </c>
      <c r="BH107" s="7"/>
      <c r="BI107" s="83" t="s">
        <v>124</v>
      </c>
      <c r="BJ107" s="83" t="str">
        <f t="shared" ca="1" si="129"/>
        <v>RO-00641</v>
      </c>
      <c r="BK107" s="84" t="str">
        <f t="shared" ca="1" si="130"/>
        <v xml:space="preserve">corpo de bstc d = 1,00 m pa2 - areia, brita e pedra de mão comerciais (execução, incluindo fornecimento, carga e transporte de todos os materiais, exclui escavação) </v>
      </c>
      <c r="BL107" s="83" t="str">
        <f t="shared" ca="1" si="131"/>
        <v>m</v>
      </c>
      <c r="BM107" s="96" cm="1">
        <f t="array" aca="1" ref="BM107" ca="1">INDEX(INDIRECT("memória_cálculo"),MATCH($BI107,INDIRECT("indice_cáculo"),0),BM$45)</f>
        <v>0</v>
      </c>
      <c r="BN107" s="96" cm="1">
        <f t="array" aca="1" ref="BN107" ca="1">INDEX(INDIRECT("memória_cálculo"),MATCH($BI107,INDIRECT("indice_cáculo"),0),BN$45)</f>
        <v>0</v>
      </c>
      <c r="BO107" s="96" cm="1">
        <f t="array" aca="1" ref="BO107" ca="1">INDEX(INDIRECT("memória_cálculo"),MATCH($BI107,INDIRECT("indice_cáculo"),0),BO$45)</f>
        <v>0</v>
      </c>
      <c r="BP107" s="96" cm="1">
        <f t="array" aca="1" ref="BP107" ca="1">INDEX(INDIRECT("memória_cálculo"),MATCH($BI107,INDIRECT("indice_cáculo"),0),BP$45)</f>
        <v>0</v>
      </c>
      <c r="BQ107" s="96" cm="1">
        <f t="array" aca="1" ref="BQ107" ca="1">INDEX(INDIRECT("memória_cálculo"),MATCH($BI107,INDIRECT("indice_cáculo"),0),BQ$45)</f>
        <v>0</v>
      </c>
      <c r="BR107" s="96" cm="1">
        <f t="array" aca="1" ref="BR107" ca="1">INDEX(INDIRECT("memória_cálculo"),MATCH($BI107,INDIRECT("indice_cáculo"),0),BR$45)</f>
        <v>0</v>
      </c>
      <c r="BS107" s="96" cm="1">
        <f t="array" aca="1" ref="BS107" ca="1">INDEX(INDIRECT("memória_cálculo"),MATCH($BI107,INDIRECT("indice_cáculo"),0),BS$45)</f>
        <v>0</v>
      </c>
      <c r="BT107" s="96" cm="1">
        <f t="array" aca="1" ref="BT107" ca="1">INDEX(INDIRECT("memória_cálculo"),MATCH($BI107,INDIRECT("indice_cáculo"),0),BT$45)</f>
        <v>0</v>
      </c>
      <c r="BU107" s="96" cm="1">
        <f t="array" aca="1" ref="BU107" ca="1">INDEX(INDIRECT("memória_cálculo"),MATCH($BI107,INDIRECT("indice_cáculo"),0),BU$45)</f>
        <v>0</v>
      </c>
      <c r="BV107" s="96" cm="1">
        <f t="array" aca="1" ref="BV107" ca="1">INDEX(INDIRECT("memória_cálculo"),MATCH($BI107,INDIRECT("indice_cáculo"),0),BV$45)</f>
        <v>0</v>
      </c>
      <c r="BW107" s="96" cm="1">
        <f t="array" aca="1" ref="BW107" ca="1">INDEX(INDIRECT("memória_cálculo"),MATCH($BI107,INDIRECT("indice_cáculo"),0),BW$45)</f>
        <v>0</v>
      </c>
      <c r="BX107" s="96" cm="1">
        <f t="array" aca="1" ref="BX107" ca="1">INDEX(INDIRECT("memória_cálculo"),MATCH($BI107,INDIRECT("indice_cáculo"),0),BX$45)</f>
        <v>0</v>
      </c>
      <c r="BY107" s="96" cm="1">
        <f t="array" aca="1" ref="BY107" ca="1">INDEX(INDIRECT("memória_cálculo"),MATCH($BI107,INDIRECT("indice_cáculo"),0),BY$45)</f>
        <v>0</v>
      </c>
      <c r="BZ107" s="96" cm="1">
        <f t="array" aca="1" ref="BZ107" ca="1">INDEX(INDIRECT("memória_cálculo"),MATCH($BI107,INDIRECT("indice_cáculo"),0),BZ$45)</f>
        <v>0</v>
      </c>
      <c r="CA107" s="96" cm="1">
        <f t="array" aca="1" ref="CA107" ca="1">INDEX(INDIRECT("memória_cálculo"),MATCH($BI107,INDIRECT("indice_cáculo"),0),CA$45)</f>
        <v>0</v>
      </c>
      <c r="CB107" s="96" cm="1">
        <f t="array" aca="1" ref="CB107" ca="1">INDEX(INDIRECT("memória_cálculo"),MATCH($BI107,INDIRECT("indice_cáculo"),0),CB$45)</f>
        <v>0</v>
      </c>
      <c r="CC107" s="96" cm="1">
        <f t="array" aca="1" ref="CC107" ca="1">INDEX(INDIRECT("memória_cálculo"),MATCH($BI107,INDIRECT("indice_cáculo"),0),CC$45)</f>
        <v>0</v>
      </c>
      <c r="CD107" s="96" cm="1">
        <f t="array" aca="1" ref="CD107" ca="1">INDEX(INDIRECT("memória_cálculo"),MATCH($BI107,INDIRECT("indice_cáculo"),0),CD$45)</f>
        <v>0</v>
      </c>
      <c r="CE107" s="96" cm="1">
        <f t="array" aca="1" ref="CE107" ca="1">INDEX(INDIRECT("memória_cálculo"),MATCH($BI107,INDIRECT("indice_cáculo"),0),CE$45)</f>
        <v>0</v>
      </c>
      <c r="CF107" s="96" cm="1">
        <f t="array" aca="1" ref="CF107" ca="1">INDEX(INDIRECT("memória_cálculo"),MATCH($BI107,INDIRECT("indice_cáculo"),0),CF$45)</f>
        <v>0</v>
      </c>
      <c r="CG107" s="96" cm="1">
        <f t="array" aca="1" ref="CG107" ca="1">INDEX(INDIRECT("memória_cálculo"),MATCH($BI107,INDIRECT("indice_cáculo"),0),CG$45)</f>
        <v>0</v>
      </c>
      <c r="CH107" s="96" cm="1">
        <f t="array" aca="1" ref="CH107" ca="1">INDEX(INDIRECT("memória_cálculo"),MATCH($BI107,INDIRECT("indice_cáculo"),0),CH$45)</f>
        <v>0</v>
      </c>
      <c r="CI107" s="96" cm="1">
        <f t="array" aca="1" ref="CI107" ca="1">INDEX(INDIRECT("memória_cálculo"),MATCH($BI107,INDIRECT("indice_cáculo"),0),CI$45)</f>
        <v>0</v>
      </c>
      <c r="CJ107" s="96" cm="1">
        <f t="array" aca="1" ref="CJ107" ca="1">INDEX(INDIRECT("memória_cálculo"),MATCH($BI107,INDIRECT("indice_cáculo"),0),CJ$45)</f>
        <v>0</v>
      </c>
      <c r="CK107" s="96" cm="1">
        <f t="array" aca="1" ref="CK107" ca="1">INDEX(INDIRECT("memória_cálculo"),MATCH($BI107,INDIRECT("indice_cáculo"),0),CK$45)</f>
        <v>0</v>
      </c>
      <c r="CL107" s="96" cm="1">
        <f t="array" aca="1" ref="CL107" ca="1">INDEX(INDIRECT("memória_cálculo"),MATCH($BI107,INDIRECT("indice_cáculo"),0),CL$45)</f>
        <v>0</v>
      </c>
      <c r="CM107" s="96"/>
      <c r="CN107" s="7"/>
      <c r="CO107" s="7"/>
      <c r="CP107" s="108"/>
      <c r="CR107" s="11" t="s">
        <v>84</v>
      </c>
      <c r="CS107" s="109" t="s">
        <v>55</v>
      </c>
      <c r="CT107" s="129"/>
      <c r="CU107" s="129"/>
      <c r="CV107" s="129"/>
      <c r="CW107" s="129"/>
      <c r="CX107" s="129"/>
      <c r="CY107" s="129"/>
      <c r="CZ107" s="129"/>
      <c r="DA107" s="129"/>
      <c r="DB107" s="129"/>
      <c r="DC107" s="129"/>
      <c r="DD107" s="129"/>
      <c r="DE107" s="129"/>
      <c r="DF107" s="129"/>
      <c r="DG107" s="129"/>
      <c r="DH107" s="129"/>
      <c r="DI107" s="129"/>
      <c r="DJ107" s="129"/>
      <c r="DK107" s="129"/>
      <c r="DL107" s="129"/>
      <c r="DM107" s="129"/>
      <c r="DN107" s="129"/>
      <c r="DO107" s="129"/>
      <c r="DP107" s="129"/>
      <c r="DQ107" s="129"/>
      <c r="DR107" s="129"/>
      <c r="DS107" s="129"/>
      <c r="DT107" s="129"/>
    </row>
    <row r="108" spans="1:126" ht="20.100000000000001" customHeight="1" x14ac:dyDescent="0.2">
      <c r="A108" s="7"/>
      <c r="B108" s="83" t="s">
        <v>116</v>
      </c>
      <c r="C108" s="83" t="str">
        <f t="shared" ca="1" si="142"/>
        <v>ED-48593</v>
      </c>
      <c r="D108" s="84" t="str">
        <f t="shared" ca="1" si="143"/>
        <v>descida d´água tipo degrau dn 1000, exclusive bota fora</v>
      </c>
      <c r="E108" s="83" t="str">
        <f t="shared" ca="1" si="144"/>
        <v>m</v>
      </c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 cm="1">
        <f t="array" aca="1" ref="X108" ca="1">INDEX($BI$46:$CM$192,MATCH($B108,$BI$46:$BI$192,0),X$47)*X$39</f>
        <v>0</v>
      </c>
      <c r="Y108" s="85" cm="1">
        <f t="array" aca="1" ref="Y108" ca="1">INDEX($BI$46:$CM$192,MATCH($B108,$BI$46:$BI$192,0),Y$47)*Y$39</f>
        <v>0</v>
      </c>
      <c r="Z108" s="85" cm="1">
        <f t="array" aca="1" ref="Z108" ca="1">INDEX($BI$46:$CM$192,MATCH($B108,$BI$46:$BI$192,0),Z$47)*Z$39</f>
        <v>0</v>
      </c>
      <c r="AA108" s="85"/>
      <c r="AB108" s="85" cm="1">
        <f t="array" aca="1" ref="AB108" ca="1">INDEX($BI$46:$CM$192,MATCH($B108,$BI$46:$BI$192,0),AB$47)*AB$39</f>
        <v>0</v>
      </c>
      <c r="AC108" s="85"/>
      <c r="AD108" s="85" cm="1">
        <f t="array" aca="1" ref="AD108" ca="1">INDEX($BI$46:$CM$192,MATCH($B108,$BI$46:$BI$192,0),AD$47)*AD$39</f>
        <v>0</v>
      </c>
      <c r="AE108" s="85" cm="1">
        <f t="array" aca="1" ref="AE108" ca="1">INDEX($BI$46:$CM$192,MATCH($B108,$BI$46:$BI$192,0),AE$47)*AE$39</f>
        <v>0</v>
      </c>
      <c r="AF108" s="85" cm="1">
        <f t="array" aca="1" ref="AF108" ca="1">INDEX($BI$46:$CM$192,MATCH($B108,$BI$46:$BI$192,0),AF$47)*AF$39</f>
        <v>0</v>
      </c>
      <c r="AG108" s="85" cm="1">
        <f t="array" aca="1" ref="AG108" ca="1">INDEX($BI$46:$CM$192,MATCH($B108,$BI$46:$BI$192,0),AG$47)*AG$39</f>
        <v>0</v>
      </c>
      <c r="AH108" s="85" cm="1">
        <f t="array" aca="1" ref="AH108" ca="1">INDEX($BI$46:$CM$192,MATCH($B108,$BI$46:$BI$192,0),AH$47)*AH$39</f>
        <v>0</v>
      </c>
      <c r="AI108" s="85" cm="1">
        <f t="array" aca="1" ref="AI108" ca="1">INDEX($BI$46:$CM$192,MATCH($B108,$BI$46:$BI$192,0),AI$47)*AI$39</f>
        <v>0</v>
      </c>
      <c r="AJ108" s="85" cm="1">
        <f t="array" aca="1" ref="AJ108" ca="1">INDEX($BI$46:$CM$192,MATCH($B108,$BI$46:$BI$192,0),AJ$47)*AJ$39</f>
        <v>0</v>
      </c>
      <c r="AK108" s="85" cm="1">
        <f t="array" aca="1" ref="AK108" ca="1">INDEX($BI$46:$CM$192,MATCH($B108,$BI$46:$BI$192,0),AK$47)*AK$39</f>
        <v>0</v>
      </c>
      <c r="AL108" s="85" cm="1">
        <f t="array" aca="1" ref="AL108" ca="1">INDEX($BI$46:$CM$192,MATCH($B108,$BI$46:$BI$192,0),AL$47)*AL$39</f>
        <v>0</v>
      </c>
      <c r="AM108" s="85" cm="1">
        <f t="array" aca="1" ref="AM108" ca="1">INDEX($BI$46:$CM$192,MATCH($B108,$BI$46:$BI$192,0),AM$47)*AM$39</f>
        <v>0</v>
      </c>
      <c r="AN108" s="85" cm="1">
        <f t="array" aca="1" ref="AN108" ca="1">INDEX($BI$46:$CM$192,MATCH($B108,$BI$46:$BI$192,0),AN$47)*AN$39</f>
        <v>0</v>
      </c>
      <c r="AO108" s="85" cm="1">
        <f t="array" aca="1" ref="AO108" ca="1">INDEX($BI$46:$CM$192,MATCH($B108,$BI$46:$BI$192,0),AO$47)*AO$39</f>
        <v>0</v>
      </c>
      <c r="AP108" s="85" cm="1">
        <f t="array" aca="1" ref="AP108" ca="1">INDEX($BI$46:$CM$192,MATCH($B108,$BI$46:$BI$192,0),AP$47)*AP$39</f>
        <v>0</v>
      </c>
      <c r="AQ108" s="85" cm="1">
        <f t="array" aca="1" ref="AQ108" ca="1">INDEX($BI$46:$CM$192,MATCH($B108,$BI$46:$BI$192,0),AQ$47)*AQ$39</f>
        <v>0</v>
      </c>
      <c r="AR108" s="85" cm="1">
        <f t="array" aca="1" ref="AR108" ca="1">INDEX($BI$46:$CM$192,MATCH($B108,$BI$46:$BI$192,0),AR$47)*AR$39</f>
        <v>0</v>
      </c>
      <c r="AS108" s="85" cm="1">
        <f t="array" aca="1" ref="AS108" ca="1">INDEX($BI$46:$CM$192,MATCH($B108,$BI$46:$BI$192,0),AS$47)*AS$39</f>
        <v>0</v>
      </c>
      <c r="AT108" s="85" cm="1">
        <f t="array" aca="1" ref="AT108" ca="1">INDEX($BI$46:$CM$192,MATCH($B108,$BI$46:$BI$192,0),AT$47)*AT$39</f>
        <v>0</v>
      </c>
      <c r="AU108" s="85" cm="1">
        <f t="array" aca="1" ref="AU108" ca="1">INDEX($BI$46:$CM$192,MATCH($B108,$BI$46:$BI$192,0),AU$47)*AU$39</f>
        <v>0</v>
      </c>
      <c r="AV108" s="85" cm="1">
        <f t="array" aca="1" ref="AV108" ca="1">INDEX($BI$46:$CM$192,MATCH($B108,$BI$46:$BI$192,0),AV$47)*AV$39</f>
        <v>0</v>
      </c>
      <c r="AW108" s="85" cm="1">
        <f t="array" aca="1" ref="AW108" ca="1">INDEX($BI$46:$CM$192,MATCH($B108,$BI$46:$BI$192,0),AW$47)*AW$39</f>
        <v>0</v>
      </c>
      <c r="AX108" s="85" cm="1">
        <f t="array" aca="1" ref="AX108" ca="1">INDEX($BI$46:$CM$192,MATCH($B108,$BI$46:$BI$192,0),AX$47)*AX$39</f>
        <v>0</v>
      </c>
      <c r="AY108" s="85" cm="1">
        <f t="array" aca="1" ref="AY108" ca="1">INDEX($BI$46:$CM$192,MATCH($B108,$BI$46:$BI$192,0),AY$47)*AY$39</f>
        <v>0</v>
      </c>
      <c r="AZ108" s="85" cm="1">
        <f t="array" aca="1" ref="AZ108" ca="1">INDEX($BI$46:$CM$192,MATCH($B108,$BI$46:$BI$192,0),AZ$47)*AZ$39</f>
        <v>0</v>
      </c>
      <c r="BA108" s="85" cm="1">
        <f t="array" aca="1" ref="BA108" ca="1">INDEX($BI$46:$CM$192,MATCH($B108,$BI$46:$BI$192,0),BA$47)*BA$39</f>
        <v>0</v>
      </c>
      <c r="BB108" s="85" cm="1">
        <f t="array" aca="1" ref="BB108" ca="1">INDEX($BI$46:$CM$192,MATCH($B108,$BI$46:$BI$192,0),BB$47)*BB$39</f>
        <v>0</v>
      </c>
      <c r="BC108" s="85"/>
      <c r="BD108" s="85"/>
      <c r="BE108" s="85"/>
      <c r="BF108" s="95"/>
      <c r="BG108" s="125">
        <f ca="1">IF(C108="","",INDEX([10]TPU!$G:$G,MATCH($C108,[10]TPU!$A:$A,0)))</f>
        <v>1567.03</v>
      </c>
      <c r="BH108" s="7"/>
      <c r="BI108" s="83" t="s">
        <v>125</v>
      </c>
      <c r="BJ108" s="83" t="str">
        <f t="shared" ca="1" si="129"/>
        <v>ED-48544</v>
      </c>
      <c r="BK108" s="84" t="str">
        <f t="shared" ca="1" si="130"/>
        <v>ala de rede tubular dn 1000, exclusive bota fora</v>
      </c>
      <c r="BL108" s="83" t="str">
        <f t="shared" ca="1" si="131"/>
        <v>u</v>
      </c>
      <c r="BM108" s="96" cm="1">
        <f t="array" aca="1" ref="BM108" ca="1">INDEX(INDIRECT("memória_cálculo"),MATCH($BI108,INDIRECT("indice_cáculo"),0),BM$45)</f>
        <v>0</v>
      </c>
      <c r="BN108" s="96" cm="1">
        <f t="array" aca="1" ref="BN108" ca="1">INDEX(INDIRECT("memória_cálculo"),MATCH($BI108,INDIRECT("indice_cáculo"),0),BN$45)</f>
        <v>0</v>
      </c>
      <c r="BO108" s="96" cm="1">
        <f t="array" aca="1" ref="BO108" ca="1">INDEX(INDIRECT("memória_cálculo"),MATCH($BI108,INDIRECT("indice_cáculo"),0),BO$45)</f>
        <v>0</v>
      </c>
      <c r="BP108" s="96" cm="1">
        <f t="array" aca="1" ref="BP108" ca="1">INDEX(INDIRECT("memória_cálculo"),MATCH($BI108,INDIRECT("indice_cáculo"),0),BP$45)</f>
        <v>0</v>
      </c>
      <c r="BQ108" s="96" cm="1">
        <f t="array" aca="1" ref="BQ108" ca="1">INDEX(INDIRECT("memória_cálculo"),MATCH($BI108,INDIRECT("indice_cáculo"),0),BQ$45)</f>
        <v>0</v>
      </c>
      <c r="BR108" s="96" cm="1">
        <f t="array" aca="1" ref="BR108" ca="1">INDEX(INDIRECT("memória_cálculo"),MATCH($BI108,INDIRECT("indice_cáculo"),0),BR$45)</f>
        <v>0</v>
      </c>
      <c r="BS108" s="96" cm="1">
        <f t="array" aca="1" ref="BS108" ca="1">INDEX(INDIRECT("memória_cálculo"),MATCH($BI108,INDIRECT("indice_cáculo"),0),BS$45)</f>
        <v>0</v>
      </c>
      <c r="BT108" s="96" cm="1">
        <f t="array" aca="1" ref="BT108" ca="1">INDEX(INDIRECT("memória_cálculo"),MATCH($BI108,INDIRECT("indice_cáculo"),0),BT$45)</f>
        <v>0</v>
      </c>
      <c r="BU108" s="96" cm="1">
        <f t="array" aca="1" ref="BU108" ca="1">INDEX(INDIRECT("memória_cálculo"),MATCH($BI108,INDIRECT("indice_cáculo"),0),BU$45)</f>
        <v>0</v>
      </c>
      <c r="BV108" s="96" cm="1">
        <f t="array" aca="1" ref="BV108" ca="1">INDEX(INDIRECT("memória_cálculo"),MATCH($BI108,INDIRECT("indice_cáculo"),0),BV$45)</f>
        <v>0</v>
      </c>
      <c r="BW108" s="96" cm="1">
        <f t="array" aca="1" ref="BW108" ca="1">INDEX(INDIRECT("memória_cálculo"),MATCH($BI108,INDIRECT("indice_cáculo"),0),BW$45)</f>
        <v>0</v>
      </c>
      <c r="BX108" s="96" cm="1">
        <f t="array" aca="1" ref="BX108" ca="1">INDEX(INDIRECT("memória_cálculo"),MATCH($BI108,INDIRECT("indice_cáculo"),0),BX$45)</f>
        <v>0</v>
      </c>
      <c r="BY108" s="96" cm="1">
        <f t="array" aca="1" ref="BY108" ca="1">INDEX(INDIRECT("memória_cálculo"),MATCH($BI108,INDIRECT("indice_cáculo"),0),BY$45)</f>
        <v>0</v>
      </c>
      <c r="BZ108" s="96" cm="1">
        <f t="array" aca="1" ref="BZ108" ca="1">INDEX(INDIRECT("memória_cálculo"),MATCH($BI108,INDIRECT("indice_cáculo"),0),BZ$45)</f>
        <v>0</v>
      </c>
      <c r="CA108" s="96" cm="1">
        <f t="array" aca="1" ref="CA108" ca="1">INDEX(INDIRECT("memória_cálculo"),MATCH($BI108,INDIRECT("indice_cáculo"),0),CA$45)</f>
        <v>0</v>
      </c>
      <c r="CB108" s="96" cm="1">
        <f t="array" aca="1" ref="CB108" ca="1">INDEX(INDIRECT("memória_cálculo"),MATCH($BI108,INDIRECT("indice_cáculo"),0),CB$45)</f>
        <v>0</v>
      </c>
      <c r="CC108" s="96" cm="1">
        <f t="array" aca="1" ref="CC108" ca="1">INDEX(INDIRECT("memória_cálculo"),MATCH($BI108,INDIRECT("indice_cáculo"),0),CC$45)</f>
        <v>0</v>
      </c>
      <c r="CD108" s="96" cm="1">
        <f t="array" aca="1" ref="CD108" ca="1">INDEX(INDIRECT("memória_cálculo"),MATCH($BI108,INDIRECT("indice_cáculo"),0),CD$45)</f>
        <v>0</v>
      </c>
      <c r="CE108" s="96" cm="1">
        <f t="array" aca="1" ref="CE108" ca="1">INDEX(INDIRECT("memória_cálculo"),MATCH($BI108,INDIRECT("indice_cáculo"),0),CE$45)</f>
        <v>0</v>
      </c>
      <c r="CF108" s="96" cm="1">
        <f t="array" aca="1" ref="CF108" ca="1">INDEX(INDIRECT("memória_cálculo"),MATCH($BI108,INDIRECT("indice_cáculo"),0),CF$45)</f>
        <v>0</v>
      </c>
      <c r="CG108" s="96" cm="1">
        <f t="array" aca="1" ref="CG108" ca="1">INDEX(INDIRECT("memória_cálculo"),MATCH($BI108,INDIRECT("indice_cáculo"),0),CG$45)</f>
        <v>0</v>
      </c>
      <c r="CH108" s="96" cm="1">
        <f t="array" aca="1" ref="CH108" ca="1">INDEX(INDIRECT("memória_cálculo"),MATCH($BI108,INDIRECT("indice_cáculo"),0),CH$45)</f>
        <v>0</v>
      </c>
      <c r="CI108" s="96" cm="1">
        <f t="array" aca="1" ref="CI108" ca="1">INDEX(INDIRECT("memória_cálculo"),MATCH($BI108,INDIRECT("indice_cáculo"),0),CI$45)</f>
        <v>0</v>
      </c>
      <c r="CJ108" s="96" cm="1">
        <f t="array" aca="1" ref="CJ108" ca="1">INDEX(INDIRECT("memória_cálculo"),MATCH($BI108,INDIRECT("indice_cáculo"),0),CJ$45)</f>
        <v>0</v>
      </c>
      <c r="CK108" s="96" cm="1">
        <f t="array" aca="1" ref="CK108" ca="1">INDEX(INDIRECT("memória_cálculo"),MATCH($BI108,INDIRECT("indice_cáculo"),0),CK$45)</f>
        <v>0</v>
      </c>
      <c r="CL108" s="96" cm="1">
        <f t="array" aca="1" ref="CL108" ca="1">INDEX(INDIRECT("memória_cálculo"),MATCH($BI108,INDIRECT("indice_cáculo"),0),CL$45)</f>
        <v>0</v>
      </c>
      <c r="CM108" s="96"/>
      <c r="CN108" s="7"/>
      <c r="CO108" s="7"/>
      <c r="CP108" s="108"/>
      <c r="CR108" s="11" t="s">
        <v>126</v>
      </c>
      <c r="CS108" s="109" t="s">
        <v>92</v>
      </c>
      <c r="CT108" s="139"/>
      <c r="CU108" s="139"/>
      <c r="CV108" s="139"/>
      <c r="CW108" s="139"/>
      <c r="CX108" s="139"/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39"/>
      <c r="DQ108" s="139"/>
      <c r="DR108" s="139"/>
      <c r="DS108" s="139"/>
      <c r="DT108" s="139"/>
    </row>
    <row r="109" spans="1:126" ht="20.100000000000001" customHeight="1" x14ac:dyDescent="0.2">
      <c r="A109" s="7"/>
      <c r="B109" s="83" t="s">
        <v>117</v>
      </c>
      <c r="C109" s="83" t="str">
        <f t="shared" ca="1" si="142"/>
        <v>ED-48585</v>
      </c>
      <c r="D109" s="84" t="str">
        <f t="shared" ca="1" si="143"/>
        <v>caixa de captação e drenagem tipo f (120 x 120 x 150 cm), d = 500 mm a 1500mm, inclusive escavação, reaterro e bota fora</v>
      </c>
      <c r="E109" s="83" t="str">
        <f t="shared" ca="1" si="144"/>
        <v>u</v>
      </c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 cm="1">
        <f t="array" aca="1" ref="X109" ca="1">INDEX($BI$46:$CM$192,MATCH($B109,$BI$46:$BI$192,0),X$47)*X$39</f>
        <v>1</v>
      </c>
      <c r="Y109" s="85" cm="1">
        <f t="array" aca="1" ref="Y109" ca="1">INDEX($BI$46:$CM$192,MATCH($B109,$BI$46:$BI$192,0),Y$47)*Y$39</f>
        <v>1</v>
      </c>
      <c r="Z109" s="85" cm="1">
        <f t="array" aca="1" ref="Z109" ca="1">INDEX($BI$46:$CM$192,MATCH($B109,$BI$46:$BI$192,0),Z$47)*Z$39</f>
        <v>0</v>
      </c>
      <c r="AA109" s="85"/>
      <c r="AB109" s="85" cm="1">
        <f t="array" aca="1" ref="AB109" ca="1">INDEX($BI$46:$CM$192,MATCH($B109,$BI$46:$BI$192,0),AB$47)*AB$39</f>
        <v>1</v>
      </c>
      <c r="AC109" s="85"/>
      <c r="AD109" s="85" cm="1">
        <f t="array" aca="1" ref="AD109" ca="1">INDEX($BI$46:$CM$192,MATCH($B109,$BI$46:$BI$192,0),AD$47)*AD$39</f>
        <v>1</v>
      </c>
      <c r="AE109" s="85" cm="1">
        <f t="array" aca="1" ref="AE109" ca="1">INDEX($BI$46:$CM$192,MATCH($B109,$BI$46:$BI$192,0),AE$47)*AE$39</f>
        <v>1</v>
      </c>
      <c r="AF109" s="85" cm="1">
        <f t="array" aca="1" ref="AF109" ca="1">INDEX($BI$46:$CM$192,MATCH($B109,$BI$46:$BI$192,0),AF$47)*AF$39</f>
        <v>1</v>
      </c>
      <c r="AG109" s="85" cm="1">
        <f t="array" aca="1" ref="AG109" ca="1">INDEX($BI$46:$CM$192,MATCH($B109,$BI$46:$BI$192,0),AG$47)*AG$39</f>
        <v>1</v>
      </c>
      <c r="AH109" s="85" cm="1">
        <f t="array" aca="1" ref="AH109" ca="1">INDEX($BI$46:$CM$192,MATCH($B109,$BI$46:$BI$192,0),AH$47)*AH$39</f>
        <v>1</v>
      </c>
      <c r="AI109" s="85" cm="1">
        <f t="array" aca="1" ref="AI109" ca="1">INDEX($BI$46:$CM$192,MATCH($B109,$BI$46:$BI$192,0),AI$47)*AI$39</f>
        <v>1</v>
      </c>
      <c r="AJ109" s="85" cm="1">
        <f t="array" aca="1" ref="AJ109" ca="1">INDEX($BI$46:$CM$192,MATCH($B109,$BI$46:$BI$192,0),AJ$47)*AJ$39</f>
        <v>1</v>
      </c>
      <c r="AK109" s="85" cm="1">
        <f t="array" aca="1" ref="AK109" ca="1">INDEX($BI$46:$CM$192,MATCH($B109,$BI$46:$BI$192,0),AK$47)*AK$39</f>
        <v>1</v>
      </c>
      <c r="AL109" s="85" cm="1">
        <f t="array" aca="1" ref="AL109" ca="1">INDEX($BI$46:$CM$192,MATCH($B109,$BI$46:$BI$192,0),AL$47)*AL$39</f>
        <v>1</v>
      </c>
      <c r="AM109" s="85" cm="1">
        <f t="array" aca="1" ref="AM109" ca="1">INDEX($BI$46:$CM$192,MATCH($B109,$BI$46:$BI$192,0),AM$47)*AM$39</f>
        <v>1</v>
      </c>
      <c r="AN109" s="85" cm="1">
        <f t="array" aca="1" ref="AN109" ca="1">INDEX($BI$46:$CM$192,MATCH($B109,$BI$46:$BI$192,0),AN$47)*AN$39</f>
        <v>1</v>
      </c>
      <c r="AO109" s="85" cm="1">
        <f t="array" aca="1" ref="AO109" ca="1">INDEX($BI$46:$CM$192,MATCH($B109,$BI$46:$BI$192,0),AO$47)*AO$39</f>
        <v>1</v>
      </c>
      <c r="AP109" s="85" cm="1">
        <f t="array" aca="1" ref="AP109" ca="1">INDEX($BI$46:$CM$192,MATCH($B109,$BI$46:$BI$192,0),AP$47)*AP$39</f>
        <v>1</v>
      </c>
      <c r="AQ109" s="85" cm="1">
        <f t="array" aca="1" ref="AQ109" ca="1">INDEX($BI$46:$CM$192,MATCH($B109,$BI$46:$BI$192,0),AQ$47)*AQ$39</f>
        <v>1</v>
      </c>
      <c r="AR109" s="85" cm="1">
        <f t="array" aca="1" ref="AR109" ca="1">INDEX($BI$46:$CM$192,MATCH($B109,$BI$46:$BI$192,0),AR$47)*AR$39</f>
        <v>1</v>
      </c>
      <c r="AS109" s="85" cm="1">
        <f t="array" aca="1" ref="AS109" ca="1">INDEX($BI$46:$CM$192,MATCH($B109,$BI$46:$BI$192,0),AS$47)*AS$39</f>
        <v>1</v>
      </c>
      <c r="AT109" s="85" cm="1">
        <f t="array" aca="1" ref="AT109" ca="1">INDEX($BI$46:$CM$192,MATCH($B109,$BI$46:$BI$192,0),AT$47)*AT$39</f>
        <v>1</v>
      </c>
      <c r="AU109" s="85" cm="1">
        <f t="array" aca="1" ref="AU109" ca="1">INDEX($BI$46:$CM$192,MATCH($B109,$BI$46:$BI$192,0),AU$47)*AU$39</f>
        <v>1</v>
      </c>
      <c r="AV109" s="85" cm="1">
        <f t="array" aca="1" ref="AV109" ca="1">INDEX($BI$46:$CM$192,MATCH($B109,$BI$46:$BI$192,0),AV$47)*AV$39</f>
        <v>1</v>
      </c>
      <c r="AW109" s="85" cm="1">
        <f t="array" aca="1" ref="AW109" ca="1">INDEX($BI$46:$CM$192,MATCH($B109,$BI$46:$BI$192,0),AW$47)*AW$39</f>
        <v>1</v>
      </c>
      <c r="AX109" s="85" cm="1">
        <f t="array" aca="1" ref="AX109" ca="1">INDEX($BI$46:$CM$192,MATCH($B109,$BI$46:$BI$192,0),AX$47)*AX$39</f>
        <v>1</v>
      </c>
      <c r="AY109" s="85" cm="1">
        <f t="array" aca="1" ref="AY109" ca="1">INDEX($BI$46:$CM$192,MATCH($B109,$BI$46:$BI$192,0),AY$47)*AY$39</f>
        <v>1</v>
      </c>
      <c r="AZ109" s="85" cm="1">
        <f t="array" aca="1" ref="AZ109" ca="1">INDEX($BI$46:$CM$192,MATCH($B109,$BI$46:$BI$192,0),AZ$47)*AZ$39</f>
        <v>1</v>
      </c>
      <c r="BA109" s="85" cm="1">
        <f t="array" aca="1" ref="BA109" ca="1">INDEX($BI$46:$CM$192,MATCH($B109,$BI$46:$BI$192,0),BA$47)*BA$39</f>
        <v>1</v>
      </c>
      <c r="BB109" s="85" cm="1">
        <f t="array" aca="1" ref="BB109" ca="1">INDEX($BI$46:$CM$192,MATCH($B109,$BI$46:$BI$192,0),BB$47)*BB$39</f>
        <v>1</v>
      </c>
      <c r="BC109" s="85"/>
      <c r="BD109" s="85"/>
      <c r="BE109" s="85"/>
      <c r="BF109" s="95"/>
      <c r="BG109" s="125">
        <f ca="1">IF(C109="","",INDEX([10]TPU!$G:$G,MATCH($C109,[10]TPU!$A:$A,0)))</f>
        <v>4011.08</v>
      </c>
      <c r="BH109" s="7"/>
      <c r="BI109" s="83" t="s">
        <v>127</v>
      </c>
      <c r="BJ109" s="83" t="str">
        <f t="shared" ca="1" si="129"/>
        <v>RO-00643</v>
      </c>
      <c r="BK109" s="84" t="str">
        <f t="shared" ca="1" si="130"/>
        <v xml:space="preserve">corpo de bstc d = 1,20 m pa2 - areia, brita e pedra de mão comerciais (execução, incluindo fornecimento, carga e transporte de todos os materiais, exclui escavação) </v>
      </c>
      <c r="BL109" s="83" t="str">
        <f t="shared" ca="1" si="131"/>
        <v>m</v>
      </c>
      <c r="BM109" s="96" cm="1">
        <f t="array" aca="1" ref="BM109" ca="1">INDEX(INDIRECT("memória_cálculo"),MATCH($BI109,INDIRECT("indice_cáculo"),0),BM$45)</f>
        <v>0</v>
      </c>
      <c r="BN109" s="96" cm="1">
        <f t="array" aca="1" ref="BN109" ca="1">INDEX(INDIRECT("memória_cálculo"),MATCH($BI109,INDIRECT("indice_cáculo"),0),BN$45)</f>
        <v>0</v>
      </c>
      <c r="BO109" s="96" cm="1">
        <f t="array" aca="1" ref="BO109" ca="1">INDEX(INDIRECT("memória_cálculo"),MATCH($BI109,INDIRECT("indice_cáculo"),0),BO$45)</f>
        <v>0</v>
      </c>
      <c r="BP109" s="96" cm="1">
        <f t="array" aca="1" ref="BP109" ca="1">INDEX(INDIRECT("memória_cálculo"),MATCH($BI109,INDIRECT("indice_cáculo"),0),BP$45)</f>
        <v>0</v>
      </c>
      <c r="BQ109" s="96" cm="1">
        <f t="array" aca="1" ref="BQ109" ca="1">INDEX(INDIRECT("memória_cálculo"),MATCH($BI109,INDIRECT("indice_cáculo"),0),BQ$45)</f>
        <v>0</v>
      </c>
      <c r="BR109" s="96" cm="1">
        <f t="array" aca="1" ref="BR109" ca="1">INDEX(INDIRECT("memória_cálculo"),MATCH($BI109,INDIRECT("indice_cáculo"),0),BR$45)</f>
        <v>0</v>
      </c>
      <c r="BS109" s="96" cm="1">
        <f t="array" aca="1" ref="BS109" ca="1">INDEX(INDIRECT("memória_cálculo"),MATCH($BI109,INDIRECT("indice_cáculo"),0),BS$45)</f>
        <v>0</v>
      </c>
      <c r="BT109" s="96" cm="1">
        <f t="array" aca="1" ref="BT109" ca="1">INDEX(INDIRECT("memória_cálculo"),MATCH($BI109,INDIRECT("indice_cáculo"),0),BT$45)</f>
        <v>0</v>
      </c>
      <c r="BU109" s="96" cm="1">
        <f t="array" aca="1" ref="BU109" ca="1">INDEX(INDIRECT("memória_cálculo"),MATCH($BI109,INDIRECT("indice_cáculo"),0),BU$45)</f>
        <v>0</v>
      </c>
      <c r="BV109" s="96" cm="1">
        <f t="array" aca="1" ref="BV109" ca="1">INDEX(INDIRECT("memória_cálculo"),MATCH($BI109,INDIRECT("indice_cáculo"),0),BV$45)</f>
        <v>0</v>
      </c>
      <c r="BW109" s="96" cm="1">
        <f t="array" aca="1" ref="BW109" ca="1">INDEX(INDIRECT("memória_cálculo"),MATCH($BI109,INDIRECT("indice_cáculo"),0),BW$45)</f>
        <v>0</v>
      </c>
      <c r="BX109" s="96" cm="1">
        <f t="array" aca="1" ref="BX109" ca="1">INDEX(INDIRECT("memória_cálculo"),MATCH($BI109,INDIRECT("indice_cáculo"),0),BX$45)</f>
        <v>0</v>
      </c>
      <c r="BY109" s="96" cm="1">
        <f t="array" aca="1" ref="BY109" ca="1">INDEX(INDIRECT("memória_cálculo"),MATCH($BI109,INDIRECT("indice_cáculo"),0),BY$45)</f>
        <v>0</v>
      </c>
      <c r="BZ109" s="96" cm="1">
        <f t="array" aca="1" ref="BZ109" ca="1">INDEX(INDIRECT("memória_cálculo"),MATCH($BI109,INDIRECT("indice_cáculo"),0),BZ$45)</f>
        <v>0</v>
      </c>
      <c r="CA109" s="96" cm="1">
        <f t="array" aca="1" ref="CA109" ca="1">INDEX(INDIRECT("memória_cálculo"),MATCH($BI109,INDIRECT("indice_cáculo"),0),CA$45)</f>
        <v>0</v>
      </c>
      <c r="CB109" s="96" cm="1">
        <f t="array" aca="1" ref="CB109" ca="1">INDEX(INDIRECT("memória_cálculo"),MATCH($BI109,INDIRECT("indice_cáculo"),0),CB$45)</f>
        <v>0</v>
      </c>
      <c r="CC109" s="96" cm="1">
        <f t="array" aca="1" ref="CC109" ca="1">INDEX(INDIRECT("memória_cálculo"),MATCH($BI109,INDIRECT("indice_cáculo"),0),CC$45)</f>
        <v>0</v>
      </c>
      <c r="CD109" s="96" cm="1">
        <f t="array" aca="1" ref="CD109" ca="1">INDEX(INDIRECT("memória_cálculo"),MATCH($BI109,INDIRECT("indice_cáculo"),0),CD$45)</f>
        <v>0</v>
      </c>
      <c r="CE109" s="96" cm="1">
        <f t="array" aca="1" ref="CE109" ca="1">INDEX(INDIRECT("memória_cálculo"),MATCH($BI109,INDIRECT("indice_cáculo"),0),CE$45)</f>
        <v>0</v>
      </c>
      <c r="CF109" s="96" cm="1">
        <f t="array" aca="1" ref="CF109" ca="1">INDEX(INDIRECT("memória_cálculo"),MATCH($BI109,INDIRECT("indice_cáculo"),0),CF$45)</f>
        <v>0</v>
      </c>
      <c r="CG109" s="96" cm="1">
        <f t="array" aca="1" ref="CG109" ca="1">INDEX(INDIRECT("memória_cálculo"),MATCH($BI109,INDIRECT("indice_cáculo"),0),CG$45)</f>
        <v>0</v>
      </c>
      <c r="CH109" s="96" cm="1">
        <f t="array" aca="1" ref="CH109" ca="1">INDEX(INDIRECT("memória_cálculo"),MATCH($BI109,INDIRECT("indice_cáculo"),0),CH$45)</f>
        <v>0</v>
      </c>
      <c r="CI109" s="96" cm="1">
        <f t="array" aca="1" ref="CI109" ca="1">INDEX(INDIRECT("memória_cálculo"),MATCH($BI109,INDIRECT("indice_cáculo"),0),CI$45)</f>
        <v>0</v>
      </c>
      <c r="CJ109" s="96" cm="1">
        <f t="array" aca="1" ref="CJ109" ca="1">INDEX(INDIRECT("memória_cálculo"),MATCH($BI109,INDIRECT("indice_cáculo"),0),CJ$45)</f>
        <v>0</v>
      </c>
      <c r="CK109" s="96" cm="1">
        <f t="array" aca="1" ref="CK109" ca="1">INDEX(INDIRECT("memória_cálculo"),MATCH($BI109,INDIRECT("indice_cáculo"),0),CK$45)</f>
        <v>0</v>
      </c>
      <c r="CL109" s="96" cm="1">
        <f t="array" aca="1" ref="CL109" ca="1">INDEX(INDIRECT("memória_cálculo"),MATCH($BI109,INDIRECT("indice_cáculo"),0),CL$45)</f>
        <v>0</v>
      </c>
      <c r="CM109" s="96"/>
      <c r="CN109" s="7"/>
      <c r="CO109" s="7"/>
      <c r="CP109" s="97"/>
      <c r="CQ109" s="7"/>
      <c r="CR109" s="7"/>
      <c r="CS109" s="98"/>
      <c r="CT109" s="127"/>
      <c r="CU109" s="111"/>
      <c r="CV109" s="111"/>
      <c r="CW109" s="111"/>
      <c r="CX109" s="111"/>
      <c r="CY109" s="127"/>
      <c r="CZ109" s="111"/>
      <c r="DA109" s="111"/>
      <c r="DB109" s="111"/>
      <c r="DC109" s="111"/>
      <c r="DD109" s="127"/>
      <c r="DE109" s="111"/>
      <c r="DF109" s="111"/>
      <c r="DG109" s="111"/>
      <c r="DH109" s="111"/>
      <c r="DI109" s="111"/>
      <c r="DJ109" s="111"/>
      <c r="DK109" s="111"/>
      <c r="DL109" s="111"/>
      <c r="DM109" s="111"/>
      <c r="DN109" s="127"/>
      <c r="DO109" s="111"/>
      <c r="DP109" s="111"/>
      <c r="DQ109" s="111"/>
      <c r="DR109" s="111"/>
      <c r="DS109" s="111"/>
      <c r="DT109" s="111"/>
    </row>
    <row r="110" spans="1:126" ht="20.100000000000001" customHeight="1" x14ac:dyDescent="0.2">
      <c r="A110" s="7"/>
      <c r="B110" s="83" t="s">
        <v>118</v>
      </c>
      <c r="C110" s="83" t="str">
        <f t="shared" ca="1" si="142"/>
        <v>RO-00637</v>
      </c>
      <c r="D110" s="84" t="str">
        <f t="shared" ca="1" si="143"/>
        <v xml:space="preserve">corpo de bstc d = 0,60 m pa2 - areia, brita e pedra de mão comerciais (execução, incluindo fornecimento, carga e transporte de todos os materiais, exclui escavação) </v>
      </c>
      <c r="E110" s="83" t="str">
        <f t="shared" ca="1" si="144"/>
        <v>m</v>
      </c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 cm="1">
        <f t="array" aca="1" ref="X110" ca="1">INDEX($BI$46:$CM$192,MATCH($B110,$BI$46:$BI$192,0),X$47)*X$39</f>
        <v>50</v>
      </c>
      <c r="Y110" s="85" cm="1">
        <f t="array" aca="1" ref="Y110" ca="1">INDEX($BI$46:$CM$192,MATCH($B110,$BI$46:$BI$192,0),Y$47)*Y$39</f>
        <v>50</v>
      </c>
      <c r="Z110" s="85" cm="1">
        <f t="array" aca="1" ref="Z110" ca="1">INDEX($BI$46:$CM$192,MATCH($B110,$BI$46:$BI$192,0),Z$47)*Z$39</f>
        <v>0</v>
      </c>
      <c r="AA110" s="85"/>
      <c r="AB110" s="85" cm="1">
        <f t="array" aca="1" ref="AB110" ca="1">INDEX($BI$46:$CM$192,MATCH($B110,$BI$46:$BI$192,0),AB$47)*AB$39</f>
        <v>80</v>
      </c>
      <c r="AC110" s="85"/>
      <c r="AD110" s="85" cm="1">
        <f t="array" aca="1" ref="AD110" ca="1">INDEX($BI$46:$CM$192,MATCH($B110,$BI$46:$BI$192,0),AD$47)*AD$39</f>
        <v>80</v>
      </c>
      <c r="AE110" s="85" cm="1">
        <f t="array" aca="1" ref="AE110" ca="1">INDEX($BI$46:$CM$192,MATCH($B110,$BI$46:$BI$192,0),AE$47)*AE$39</f>
        <v>80</v>
      </c>
      <c r="AF110" s="85" cm="1">
        <f t="array" aca="1" ref="AF110" ca="1">INDEX($BI$46:$CM$192,MATCH($B110,$BI$46:$BI$192,0),AF$47)*AF$39</f>
        <v>80</v>
      </c>
      <c r="AG110" s="85" cm="1">
        <f t="array" aca="1" ref="AG110" ca="1">INDEX($BI$46:$CM$192,MATCH($B110,$BI$46:$BI$192,0),AG$47)*AG$39</f>
        <v>80</v>
      </c>
      <c r="AH110" s="85" cm="1">
        <f t="array" aca="1" ref="AH110" ca="1">INDEX($BI$46:$CM$192,MATCH($B110,$BI$46:$BI$192,0),AH$47)*AH$39</f>
        <v>80</v>
      </c>
      <c r="AI110" s="85" cm="1">
        <f t="array" aca="1" ref="AI110" ca="1">INDEX($BI$46:$CM$192,MATCH($B110,$BI$46:$BI$192,0),AI$47)*AI$39</f>
        <v>80</v>
      </c>
      <c r="AJ110" s="85" cm="1">
        <f t="array" aca="1" ref="AJ110" ca="1">INDEX($BI$46:$CM$192,MATCH($B110,$BI$46:$BI$192,0),AJ$47)*AJ$39</f>
        <v>80</v>
      </c>
      <c r="AK110" s="85" cm="1">
        <f t="array" aca="1" ref="AK110" ca="1">INDEX($BI$46:$CM$192,MATCH($B110,$BI$46:$BI$192,0),AK$47)*AK$39</f>
        <v>80</v>
      </c>
      <c r="AL110" s="85" cm="1">
        <f t="array" aca="1" ref="AL110" ca="1">INDEX($BI$46:$CM$192,MATCH($B110,$BI$46:$BI$192,0),AL$47)*AL$39</f>
        <v>80</v>
      </c>
      <c r="AM110" s="85" cm="1">
        <f t="array" aca="1" ref="AM110" ca="1">INDEX($BI$46:$CM$192,MATCH($B110,$BI$46:$BI$192,0),AM$47)*AM$39</f>
        <v>80</v>
      </c>
      <c r="AN110" s="85" cm="1">
        <f t="array" aca="1" ref="AN110" ca="1">INDEX($BI$46:$CM$192,MATCH($B110,$BI$46:$BI$192,0),AN$47)*AN$39</f>
        <v>80</v>
      </c>
      <c r="AO110" s="85" cm="1">
        <f t="array" aca="1" ref="AO110" ca="1">INDEX($BI$46:$CM$192,MATCH($B110,$BI$46:$BI$192,0),AO$47)*AO$39</f>
        <v>80</v>
      </c>
      <c r="AP110" s="85" cm="1">
        <f t="array" aca="1" ref="AP110" ca="1">INDEX($BI$46:$CM$192,MATCH($B110,$BI$46:$BI$192,0),AP$47)*AP$39</f>
        <v>80</v>
      </c>
      <c r="AQ110" s="85" cm="1">
        <f t="array" aca="1" ref="AQ110" ca="1">INDEX($BI$46:$CM$192,MATCH($B110,$BI$46:$BI$192,0),AQ$47)*AQ$39</f>
        <v>80</v>
      </c>
      <c r="AR110" s="85" cm="1">
        <f t="array" aca="1" ref="AR110" ca="1">INDEX($BI$46:$CM$192,MATCH($B110,$BI$46:$BI$192,0),AR$47)*AR$39</f>
        <v>50</v>
      </c>
      <c r="AS110" s="85" cm="1">
        <f t="array" aca="1" ref="AS110" ca="1">INDEX($BI$46:$CM$192,MATCH($B110,$BI$46:$BI$192,0),AS$47)*AS$39</f>
        <v>80</v>
      </c>
      <c r="AT110" s="85" cm="1">
        <f t="array" aca="1" ref="AT110" ca="1">INDEX($BI$46:$CM$192,MATCH($B110,$BI$46:$BI$192,0),AT$47)*AT$39</f>
        <v>80</v>
      </c>
      <c r="AU110" s="85" cm="1">
        <f t="array" aca="1" ref="AU110" ca="1">INDEX($BI$46:$CM$192,MATCH($B110,$BI$46:$BI$192,0),AU$47)*AU$39</f>
        <v>80</v>
      </c>
      <c r="AV110" s="85" cm="1">
        <f t="array" aca="1" ref="AV110" ca="1">INDEX($BI$46:$CM$192,MATCH($B110,$BI$46:$BI$192,0),AV$47)*AV$39</f>
        <v>50</v>
      </c>
      <c r="AW110" s="85" cm="1">
        <f t="array" aca="1" ref="AW110" ca="1">INDEX($BI$46:$CM$192,MATCH($B110,$BI$46:$BI$192,0),AW$47)*AW$39</f>
        <v>50</v>
      </c>
      <c r="AX110" s="85" cm="1">
        <f t="array" aca="1" ref="AX110" ca="1">INDEX($BI$46:$CM$192,MATCH($B110,$BI$46:$BI$192,0),AX$47)*AX$39</f>
        <v>50</v>
      </c>
      <c r="AY110" s="85" cm="1">
        <f t="array" aca="1" ref="AY110" ca="1">INDEX($BI$46:$CM$192,MATCH($B110,$BI$46:$BI$192,0),AY$47)*AY$39</f>
        <v>50</v>
      </c>
      <c r="AZ110" s="85" cm="1">
        <f t="array" aca="1" ref="AZ110" ca="1">INDEX($BI$46:$CM$192,MATCH($B110,$BI$46:$BI$192,0),AZ$47)*AZ$39</f>
        <v>50</v>
      </c>
      <c r="BA110" s="85" cm="1">
        <f t="array" aca="1" ref="BA110" ca="1">INDEX($BI$46:$CM$192,MATCH($B110,$BI$46:$BI$192,0),BA$47)*BA$39</f>
        <v>50</v>
      </c>
      <c r="BB110" s="85" cm="1">
        <f t="array" aca="1" ref="BB110" ca="1">INDEX($BI$46:$CM$192,MATCH($B110,$BI$46:$BI$192,0),BB$47)*BB$39</f>
        <v>80</v>
      </c>
      <c r="BC110" s="85"/>
      <c r="BD110" s="85"/>
      <c r="BE110" s="85"/>
      <c r="BF110" s="95"/>
      <c r="BG110" s="125">
        <f ca="1">IF(C110="","",INDEX([10]TPU!$G:$G,MATCH($C110,[10]TPU!$A:$A,0)))</f>
        <v>491.44</v>
      </c>
      <c r="BH110" s="7"/>
      <c r="BI110" s="83" t="s">
        <v>128</v>
      </c>
      <c r="BJ110" s="83" t="str">
        <f t="shared" ca="1" si="129"/>
        <v>ED-48546</v>
      </c>
      <c r="BK110" s="84" t="str">
        <f t="shared" ca="1" si="130"/>
        <v>ala de rede tubular dn 1200, exclusive bota fora</v>
      </c>
      <c r="BL110" s="83" t="str">
        <f t="shared" ca="1" si="131"/>
        <v>u</v>
      </c>
      <c r="BM110" s="96" cm="1">
        <f t="array" aca="1" ref="BM110" ca="1">INDEX(INDIRECT("memória_cálculo"),MATCH($BI110,INDIRECT("indice_cáculo"),0),BM$45)</f>
        <v>0</v>
      </c>
      <c r="BN110" s="96" cm="1">
        <f t="array" aca="1" ref="BN110" ca="1">INDEX(INDIRECT("memória_cálculo"),MATCH($BI110,INDIRECT("indice_cáculo"),0),BN$45)</f>
        <v>0</v>
      </c>
      <c r="BO110" s="96" cm="1">
        <f t="array" aca="1" ref="BO110" ca="1">INDEX(INDIRECT("memória_cálculo"),MATCH($BI110,INDIRECT("indice_cáculo"),0),BO$45)</f>
        <v>0</v>
      </c>
      <c r="BP110" s="96" cm="1">
        <f t="array" aca="1" ref="BP110" ca="1">INDEX(INDIRECT("memória_cálculo"),MATCH($BI110,INDIRECT("indice_cáculo"),0),BP$45)</f>
        <v>0</v>
      </c>
      <c r="BQ110" s="96" cm="1">
        <f t="array" aca="1" ref="BQ110" ca="1">INDEX(INDIRECT("memória_cálculo"),MATCH($BI110,INDIRECT("indice_cáculo"),0),BQ$45)</f>
        <v>0</v>
      </c>
      <c r="BR110" s="96" cm="1">
        <f t="array" aca="1" ref="BR110" ca="1">INDEX(INDIRECT("memória_cálculo"),MATCH($BI110,INDIRECT("indice_cáculo"),0),BR$45)</f>
        <v>0</v>
      </c>
      <c r="BS110" s="96" cm="1">
        <f t="array" aca="1" ref="BS110" ca="1">INDEX(INDIRECT("memória_cálculo"),MATCH($BI110,INDIRECT("indice_cáculo"),0),BS$45)</f>
        <v>0</v>
      </c>
      <c r="BT110" s="96" cm="1">
        <f t="array" aca="1" ref="BT110" ca="1">INDEX(INDIRECT("memória_cálculo"),MATCH($BI110,INDIRECT("indice_cáculo"),0),BT$45)</f>
        <v>0</v>
      </c>
      <c r="BU110" s="96" cm="1">
        <f t="array" aca="1" ref="BU110" ca="1">INDEX(INDIRECT("memória_cálculo"),MATCH($BI110,INDIRECT("indice_cáculo"),0),BU$45)</f>
        <v>0</v>
      </c>
      <c r="BV110" s="96" cm="1">
        <f t="array" aca="1" ref="BV110" ca="1">INDEX(INDIRECT("memória_cálculo"),MATCH($BI110,INDIRECT("indice_cáculo"),0),BV$45)</f>
        <v>0</v>
      </c>
      <c r="BW110" s="96" cm="1">
        <f t="array" aca="1" ref="BW110" ca="1">INDEX(INDIRECT("memória_cálculo"),MATCH($BI110,INDIRECT("indice_cáculo"),0),BW$45)</f>
        <v>0</v>
      </c>
      <c r="BX110" s="96" cm="1">
        <f t="array" aca="1" ref="BX110" ca="1">INDEX(INDIRECT("memória_cálculo"),MATCH($BI110,INDIRECT("indice_cáculo"),0),BX$45)</f>
        <v>0</v>
      </c>
      <c r="BY110" s="96" cm="1">
        <f t="array" aca="1" ref="BY110" ca="1">INDEX(INDIRECT("memória_cálculo"),MATCH($BI110,INDIRECT("indice_cáculo"),0),BY$45)</f>
        <v>0</v>
      </c>
      <c r="BZ110" s="96" cm="1">
        <f t="array" aca="1" ref="BZ110" ca="1">INDEX(INDIRECT("memória_cálculo"),MATCH($BI110,INDIRECT("indice_cáculo"),0),BZ$45)</f>
        <v>0</v>
      </c>
      <c r="CA110" s="96" cm="1">
        <f t="array" aca="1" ref="CA110" ca="1">INDEX(INDIRECT("memória_cálculo"),MATCH($BI110,INDIRECT("indice_cáculo"),0),CA$45)</f>
        <v>0</v>
      </c>
      <c r="CB110" s="96" cm="1">
        <f t="array" aca="1" ref="CB110" ca="1">INDEX(INDIRECT("memória_cálculo"),MATCH($BI110,INDIRECT("indice_cáculo"),0),CB$45)</f>
        <v>0</v>
      </c>
      <c r="CC110" s="96" cm="1">
        <f t="array" aca="1" ref="CC110" ca="1">INDEX(INDIRECT("memória_cálculo"),MATCH($BI110,INDIRECT("indice_cáculo"),0),CC$45)</f>
        <v>0</v>
      </c>
      <c r="CD110" s="96" cm="1">
        <f t="array" aca="1" ref="CD110" ca="1">INDEX(INDIRECT("memória_cálculo"),MATCH($BI110,INDIRECT("indice_cáculo"),0),CD$45)</f>
        <v>0</v>
      </c>
      <c r="CE110" s="96" cm="1">
        <f t="array" aca="1" ref="CE110" ca="1">INDEX(INDIRECT("memória_cálculo"),MATCH($BI110,INDIRECT("indice_cáculo"),0),CE$45)</f>
        <v>0</v>
      </c>
      <c r="CF110" s="96" cm="1">
        <f t="array" aca="1" ref="CF110" ca="1">INDEX(INDIRECT("memória_cálculo"),MATCH($BI110,INDIRECT("indice_cáculo"),0),CF$45)</f>
        <v>0</v>
      </c>
      <c r="CG110" s="96" cm="1">
        <f t="array" aca="1" ref="CG110" ca="1">INDEX(INDIRECT("memória_cálculo"),MATCH($BI110,INDIRECT("indice_cáculo"),0),CG$45)</f>
        <v>0</v>
      </c>
      <c r="CH110" s="96" cm="1">
        <f t="array" aca="1" ref="CH110" ca="1">INDEX(INDIRECT("memória_cálculo"),MATCH($BI110,INDIRECT("indice_cáculo"),0),CH$45)</f>
        <v>0</v>
      </c>
      <c r="CI110" s="96" cm="1">
        <f t="array" aca="1" ref="CI110" ca="1">INDEX(INDIRECT("memória_cálculo"),MATCH($BI110,INDIRECT("indice_cáculo"),0),CI$45)</f>
        <v>0</v>
      </c>
      <c r="CJ110" s="96" cm="1">
        <f t="array" aca="1" ref="CJ110" ca="1">INDEX(INDIRECT("memória_cálculo"),MATCH($BI110,INDIRECT("indice_cáculo"),0),CJ$45)</f>
        <v>0</v>
      </c>
      <c r="CK110" s="96" cm="1">
        <f t="array" aca="1" ref="CK110" ca="1">INDEX(INDIRECT("memória_cálculo"),MATCH($BI110,INDIRECT("indice_cáculo"),0),CK$45)</f>
        <v>0</v>
      </c>
      <c r="CL110" s="96" cm="1">
        <f t="array" aca="1" ref="CL110" ca="1">INDEX(INDIRECT("memória_cálculo"),MATCH($BI110,INDIRECT("indice_cáculo"),0),CL$45)</f>
        <v>0</v>
      </c>
      <c r="CM110" s="96"/>
      <c r="CN110" s="7"/>
      <c r="CO110" s="7"/>
      <c r="CP110" s="83" t="s">
        <v>44</v>
      </c>
      <c r="CQ110" s="83" t="str">
        <f>INDEX([10]TPU!$A:$A,MATCH($DV110,[10]TPU!$P:$P,0))</f>
        <v>RO-00881</v>
      </c>
      <c r="CR110" s="366" t="str">
        <f>INDEX([10]TPU!$C:$C,MATCH($DV110,[10]TPU!$P:$P,0))</f>
        <v>Transporte com caminhão basculante de 6 m³ - rodovia pavimentada</v>
      </c>
      <c r="CS110" s="83" t="str">
        <f>INDEX([10]TPU!$D:$D,MATCH($DV110,[10]TPU!$P:$P,0))</f>
        <v>txkm</v>
      </c>
      <c r="CT110" s="103">
        <f t="shared" ref="CT110:CX110" si="157">CT112*CT113</f>
        <v>0</v>
      </c>
      <c r="CU110" s="103">
        <f t="shared" si="157"/>
        <v>0</v>
      </c>
      <c r="CV110" s="103">
        <f t="shared" si="157"/>
        <v>0</v>
      </c>
      <c r="CW110" s="103">
        <f t="shared" si="157"/>
        <v>0</v>
      </c>
      <c r="CX110" s="103">
        <f t="shared" si="157"/>
        <v>0</v>
      </c>
      <c r="CY110" s="103">
        <f t="shared" ref="CY110:DR110" si="158">CY112*CY113</f>
        <v>0</v>
      </c>
      <c r="CZ110" s="103">
        <f t="shared" si="158"/>
        <v>0</v>
      </c>
      <c r="DA110" s="103">
        <f t="shared" si="158"/>
        <v>0</v>
      </c>
      <c r="DB110" s="103">
        <f t="shared" si="158"/>
        <v>0</v>
      </c>
      <c r="DC110" s="103">
        <f t="shared" si="158"/>
        <v>0</v>
      </c>
      <c r="DD110" s="103">
        <f t="shared" si="158"/>
        <v>0</v>
      </c>
      <c r="DE110" s="103">
        <f t="shared" si="158"/>
        <v>0</v>
      </c>
      <c r="DF110" s="103">
        <f t="shared" si="158"/>
        <v>0</v>
      </c>
      <c r="DG110" s="103">
        <f t="shared" si="158"/>
        <v>0</v>
      </c>
      <c r="DH110" s="103">
        <f t="shared" si="158"/>
        <v>0</v>
      </c>
      <c r="DI110" s="103">
        <f t="shared" si="158"/>
        <v>0</v>
      </c>
      <c r="DJ110" s="103">
        <f t="shared" si="158"/>
        <v>0</v>
      </c>
      <c r="DK110" s="103">
        <f t="shared" si="158"/>
        <v>0</v>
      </c>
      <c r="DL110" s="103">
        <f t="shared" si="158"/>
        <v>0</v>
      </c>
      <c r="DM110" s="103">
        <f t="shared" si="158"/>
        <v>0</v>
      </c>
      <c r="DN110" s="103">
        <f t="shared" si="158"/>
        <v>0</v>
      </c>
      <c r="DO110" s="103">
        <f t="shared" si="158"/>
        <v>0</v>
      </c>
      <c r="DP110" s="103">
        <f t="shared" si="158"/>
        <v>0</v>
      </c>
      <c r="DQ110" s="103">
        <f t="shared" si="158"/>
        <v>0</v>
      </c>
      <c r="DR110" s="103">
        <f t="shared" si="158"/>
        <v>0</v>
      </c>
      <c r="DS110" s="103">
        <f t="shared" ref="DS110" si="159">DS112*DS113</f>
        <v>0</v>
      </c>
      <c r="DT110" s="103">
        <f t="shared" ref="DT110" si="160">DT112*DT113</f>
        <v>0</v>
      </c>
      <c r="DV110" t="s">
        <v>51</v>
      </c>
    </row>
    <row r="111" spans="1:126" ht="20.100000000000001" customHeight="1" x14ac:dyDescent="0.2">
      <c r="A111" s="7"/>
      <c r="B111" s="83" t="s">
        <v>120</v>
      </c>
      <c r="C111" s="83" t="str">
        <f t="shared" ca="1" si="142"/>
        <v>ED-48540</v>
      </c>
      <c r="D111" s="84" t="str">
        <f t="shared" ca="1" si="143"/>
        <v>ala de rede tubular dn 600, exclusive bota fora</v>
      </c>
      <c r="E111" s="83" t="str">
        <f t="shared" ca="1" si="144"/>
        <v>u</v>
      </c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 cm="1">
        <f t="array" aca="1" ref="X111" ca="1">INDEX($BI$46:$CM$192,MATCH($B111,$BI$46:$BI$192,0),X$47)*X$39</f>
        <v>4</v>
      </c>
      <c r="Y111" s="85" cm="1">
        <f t="array" aca="1" ref="Y111" ca="1">INDEX($BI$46:$CM$192,MATCH($B111,$BI$46:$BI$192,0),Y$47)*Y$39</f>
        <v>4</v>
      </c>
      <c r="Z111" s="85" cm="1">
        <f t="array" aca="1" ref="Z111" ca="1">INDEX($BI$46:$CM$192,MATCH($B111,$BI$46:$BI$192,0),Z$47)*Z$39</f>
        <v>0</v>
      </c>
      <c r="AA111" s="85"/>
      <c r="AB111" s="85" cm="1">
        <f t="array" aca="1" ref="AB111" ca="1">INDEX($BI$46:$CM$192,MATCH($B111,$BI$46:$BI$192,0),AB$47)*AB$39</f>
        <v>4</v>
      </c>
      <c r="AC111" s="85"/>
      <c r="AD111" s="85" cm="1">
        <f t="array" aca="1" ref="AD111" ca="1">INDEX($BI$46:$CM$192,MATCH($B111,$BI$46:$BI$192,0),AD$47)*AD$39</f>
        <v>4</v>
      </c>
      <c r="AE111" s="85" cm="1">
        <f t="array" aca="1" ref="AE111" ca="1">INDEX($BI$46:$CM$192,MATCH($B111,$BI$46:$BI$192,0),AE$47)*AE$39</f>
        <v>4</v>
      </c>
      <c r="AF111" s="85" cm="1">
        <f t="array" aca="1" ref="AF111" ca="1">INDEX($BI$46:$CM$192,MATCH($B111,$BI$46:$BI$192,0),AF$47)*AF$39</f>
        <v>4</v>
      </c>
      <c r="AG111" s="85" cm="1">
        <f t="array" aca="1" ref="AG111" ca="1">INDEX($BI$46:$CM$192,MATCH($B111,$BI$46:$BI$192,0),AG$47)*AG$39</f>
        <v>4</v>
      </c>
      <c r="AH111" s="85" cm="1">
        <f t="array" aca="1" ref="AH111" ca="1">INDEX($BI$46:$CM$192,MATCH($B111,$BI$46:$BI$192,0),AH$47)*AH$39</f>
        <v>4</v>
      </c>
      <c r="AI111" s="85" cm="1">
        <f t="array" aca="1" ref="AI111" ca="1">INDEX($BI$46:$CM$192,MATCH($B111,$BI$46:$BI$192,0),AI$47)*AI$39</f>
        <v>4</v>
      </c>
      <c r="AJ111" s="85" cm="1">
        <f t="array" aca="1" ref="AJ111" ca="1">INDEX($BI$46:$CM$192,MATCH($B111,$BI$46:$BI$192,0),AJ$47)*AJ$39</f>
        <v>4</v>
      </c>
      <c r="AK111" s="85" cm="1">
        <f t="array" aca="1" ref="AK111" ca="1">INDEX($BI$46:$CM$192,MATCH($B111,$BI$46:$BI$192,0),AK$47)*AK$39</f>
        <v>4</v>
      </c>
      <c r="AL111" s="85" cm="1">
        <f t="array" aca="1" ref="AL111" ca="1">INDEX($BI$46:$CM$192,MATCH($B111,$BI$46:$BI$192,0),AL$47)*AL$39</f>
        <v>4</v>
      </c>
      <c r="AM111" s="85" cm="1">
        <f t="array" aca="1" ref="AM111" ca="1">INDEX($BI$46:$CM$192,MATCH($B111,$BI$46:$BI$192,0),AM$47)*AM$39</f>
        <v>4</v>
      </c>
      <c r="AN111" s="85" cm="1">
        <f t="array" aca="1" ref="AN111" ca="1">INDEX($BI$46:$CM$192,MATCH($B111,$BI$46:$BI$192,0),AN$47)*AN$39</f>
        <v>4</v>
      </c>
      <c r="AO111" s="85" cm="1">
        <f t="array" aca="1" ref="AO111" ca="1">INDEX($BI$46:$CM$192,MATCH($B111,$BI$46:$BI$192,0),AO$47)*AO$39</f>
        <v>4</v>
      </c>
      <c r="AP111" s="85" cm="1">
        <f t="array" aca="1" ref="AP111" ca="1">INDEX($BI$46:$CM$192,MATCH($B111,$BI$46:$BI$192,0),AP$47)*AP$39</f>
        <v>4</v>
      </c>
      <c r="AQ111" s="85" cm="1">
        <f t="array" aca="1" ref="AQ111" ca="1">INDEX($BI$46:$CM$192,MATCH($B111,$BI$46:$BI$192,0),AQ$47)*AQ$39</f>
        <v>4</v>
      </c>
      <c r="AR111" s="85" cm="1">
        <f t="array" aca="1" ref="AR111" ca="1">INDEX($BI$46:$CM$192,MATCH($B111,$BI$46:$BI$192,0),AR$47)*AR$39</f>
        <v>4</v>
      </c>
      <c r="AS111" s="85" cm="1">
        <f t="array" aca="1" ref="AS111" ca="1">INDEX($BI$46:$CM$192,MATCH($B111,$BI$46:$BI$192,0),AS$47)*AS$39</f>
        <v>4</v>
      </c>
      <c r="AT111" s="85" cm="1">
        <f t="array" aca="1" ref="AT111" ca="1">INDEX($BI$46:$CM$192,MATCH($B111,$BI$46:$BI$192,0),AT$47)*AT$39</f>
        <v>4</v>
      </c>
      <c r="AU111" s="85" cm="1">
        <f t="array" aca="1" ref="AU111" ca="1">INDEX($BI$46:$CM$192,MATCH($B111,$BI$46:$BI$192,0),AU$47)*AU$39</f>
        <v>4</v>
      </c>
      <c r="AV111" s="85" cm="1">
        <f t="array" aca="1" ref="AV111" ca="1">INDEX($BI$46:$CM$192,MATCH($B111,$BI$46:$BI$192,0),AV$47)*AV$39</f>
        <v>4</v>
      </c>
      <c r="AW111" s="85" cm="1">
        <f t="array" aca="1" ref="AW111" ca="1">INDEX($BI$46:$CM$192,MATCH($B111,$BI$46:$BI$192,0),AW$47)*AW$39</f>
        <v>4</v>
      </c>
      <c r="AX111" s="85" cm="1">
        <f t="array" aca="1" ref="AX111" ca="1">INDEX($BI$46:$CM$192,MATCH($B111,$BI$46:$BI$192,0),AX$47)*AX$39</f>
        <v>4</v>
      </c>
      <c r="AY111" s="85" cm="1">
        <f t="array" aca="1" ref="AY111" ca="1">INDEX($BI$46:$CM$192,MATCH($B111,$BI$46:$BI$192,0),AY$47)*AY$39</f>
        <v>4</v>
      </c>
      <c r="AZ111" s="85" cm="1">
        <f t="array" aca="1" ref="AZ111" ca="1">INDEX($BI$46:$CM$192,MATCH($B111,$BI$46:$BI$192,0),AZ$47)*AZ$39</f>
        <v>4</v>
      </c>
      <c r="BA111" s="85" cm="1">
        <f t="array" aca="1" ref="BA111" ca="1">INDEX($BI$46:$CM$192,MATCH($B111,$BI$46:$BI$192,0),BA$47)*BA$39</f>
        <v>4</v>
      </c>
      <c r="BB111" s="85" cm="1">
        <f t="array" aca="1" ref="BB111" ca="1">INDEX($BI$46:$CM$192,MATCH($B111,$BI$46:$BI$192,0),BB$47)*BB$39</f>
        <v>4</v>
      </c>
      <c r="BC111" s="85"/>
      <c r="BD111" s="85"/>
      <c r="BE111" s="85"/>
      <c r="BF111" s="95"/>
      <c r="BG111" s="125">
        <f ca="1">IF(C111="","",INDEX([10]TPU!$G:$G,MATCH($C111,[10]TPU!$A:$A,0)))</f>
        <v>1646.97</v>
      </c>
      <c r="BH111" s="7"/>
      <c r="BI111" s="83" t="s">
        <v>129</v>
      </c>
      <c r="BJ111" s="83" t="str">
        <f t="shared" ca="1" si="129"/>
        <v>RO-00645</v>
      </c>
      <c r="BK111" s="84" t="str">
        <f t="shared" ca="1" si="130"/>
        <v xml:space="preserve">corpo de bstc d = 1,50 m pa2 - areia, brita e pedra de mão comerciais (execução, incluindo fornecimento, carga e transporte de todos os materiais, exclui escavação) </v>
      </c>
      <c r="BL111" s="83" t="str">
        <f t="shared" ca="1" si="131"/>
        <v>m</v>
      </c>
      <c r="BM111" s="96" cm="1">
        <f t="array" aca="1" ref="BM111" ca="1">INDEX(INDIRECT("memória_cálculo"),MATCH($BI111,INDIRECT("indice_cáculo"),0),BM$45)</f>
        <v>0</v>
      </c>
      <c r="BN111" s="96" cm="1">
        <f t="array" aca="1" ref="BN111" ca="1">INDEX(INDIRECT("memória_cálculo"),MATCH($BI111,INDIRECT("indice_cáculo"),0),BN$45)</f>
        <v>0</v>
      </c>
      <c r="BO111" s="96" cm="1">
        <f t="array" aca="1" ref="BO111" ca="1">INDEX(INDIRECT("memória_cálculo"),MATCH($BI111,INDIRECT("indice_cáculo"),0),BO$45)</f>
        <v>0</v>
      </c>
      <c r="BP111" s="96" cm="1">
        <f t="array" aca="1" ref="BP111" ca="1">INDEX(INDIRECT("memória_cálculo"),MATCH($BI111,INDIRECT("indice_cáculo"),0),BP$45)</f>
        <v>0</v>
      </c>
      <c r="BQ111" s="96" cm="1">
        <f t="array" aca="1" ref="BQ111" ca="1">INDEX(INDIRECT("memória_cálculo"),MATCH($BI111,INDIRECT("indice_cáculo"),0),BQ$45)</f>
        <v>0</v>
      </c>
      <c r="BR111" s="96" cm="1">
        <f t="array" aca="1" ref="BR111" ca="1">INDEX(INDIRECT("memória_cálculo"),MATCH($BI111,INDIRECT("indice_cáculo"),0),BR$45)</f>
        <v>0</v>
      </c>
      <c r="BS111" s="96" cm="1">
        <f t="array" aca="1" ref="BS111" ca="1">INDEX(INDIRECT("memória_cálculo"),MATCH($BI111,INDIRECT("indice_cáculo"),0),BS$45)</f>
        <v>0</v>
      </c>
      <c r="BT111" s="96" cm="1">
        <f t="array" aca="1" ref="BT111" ca="1">INDEX(INDIRECT("memória_cálculo"),MATCH($BI111,INDIRECT("indice_cáculo"),0),BT$45)</f>
        <v>0</v>
      </c>
      <c r="BU111" s="96" cm="1">
        <f t="array" aca="1" ref="BU111" ca="1">INDEX(INDIRECT("memória_cálculo"),MATCH($BI111,INDIRECT("indice_cáculo"),0),BU$45)</f>
        <v>0</v>
      </c>
      <c r="BV111" s="96" cm="1">
        <f t="array" aca="1" ref="BV111" ca="1">INDEX(INDIRECT("memória_cálculo"),MATCH($BI111,INDIRECT("indice_cáculo"),0),BV$45)</f>
        <v>0</v>
      </c>
      <c r="BW111" s="96" cm="1">
        <f t="array" aca="1" ref="BW111" ca="1">INDEX(INDIRECT("memória_cálculo"),MATCH($BI111,INDIRECT("indice_cáculo"),0),BW$45)</f>
        <v>0</v>
      </c>
      <c r="BX111" s="96" cm="1">
        <f t="array" aca="1" ref="BX111" ca="1">INDEX(INDIRECT("memória_cálculo"),MATCH($BI111,INDIRECT("indice_cáculo"),0),BX$45)</f>
        <v>0</v>
      </c>
      <c r="BY111" s="96" cm="1">
        <f t="array" aca="1" ref="BY111" ca="1">INDEX(INDIRECT("memória_cálculo"),MATCH($BI111,INDIRECT("indice_cáculo"),0),BY$45)</f>
        <v>0</v>
      </c>
      <c r="BZ111" s="96" cm="1">
        <f t="array" aca="1" ref="BZ111" ca="1">INDEX(INDIRECT("memória_cálculo"),MATCH($BI111,INDIRECT("indice_cáculo"),0),BZ$45)</f>
        <v>0</v>
      </c>
      <c r="CA111" s="96" cm="1">
        <f t="array" aca="1" ref="CA111" ca="1">INDEX(INDIRECT("memória_cálculo"),MATCH($BI111,INDIRECT("indice_cáculo"),0),CA$45)</f>
        <v>0</v>
      </c>
      <c r="CB111" s="96" cm="1">
        <f t="array" aca="1" ref="CB111" ca="1">INDEX(INDIRECT("memória_cálculo"),MATCH($BI111,INDIRECT("indice_cáculo"),0),CB$45)</f>
        <v>0</v>
      </c>
      <c r="CC111" s="96" cm="1">
        <f t="array" aca="1" ref="CC111" ca="1">INDEX(INDIRECT("memória_cálculo"),MATCH($BI111,INDIRECT("indice_cáculo"),0),CC$45)</f>
        <v>0</v>
      </c>
      <c r="CD111" s="96" cm="1">
        <f t="array" aca="1" ref="CD111" ca="1">INDEX(INDIRECT("memória_cálculo"),MATCH($BI111,INDIRECT("indice_cáculo"),0),CD$45)</f>
        <v>0</v>
      </c>
      <c r="CE111" s="96" cm="1">
        <f t="array" aca="1" ref="CE111" ca="1">INDEX(INDIRECT("memória_cálculo"),MATCH($BI111,INDIRECT("indice_cáculo"),0),CE$45)</f>
        <v>0</v>
      </c>
      <c r="CF111" s="96" cm="1">
        <f t="array" aca="1" ref="CF111" ca="1">INDEX(INDIRECT("memória_cálculo"),MATCH($BI111,INDIRECT("indice_cáculo"),0),CF$45)</f>
        <v>0</v>
      </c>
      <c r="CG111" s="96" cm="1">
        <f t="array" aca="1" ref="CG111" ca="1">INDEX(INDIRECT("memória_cálculo"),MATCH($BI111,INDIRECT("indice_cáculo"),0),CG$45)</f>
        <v>0</v>
      </c>
      <c r="CH111" s="96" cm="1">
        <f t="array" aca="1" ref="CH111" ca="1">INDEX(INDIRECT("memória_cálculo"),MATCH($BI111,INDIRECT("indice_cáculo"),0),CH$45)</f>
        <v>0</v>
      </c>
      <c r="CI111" s="96" cm="1">
        <f t="array" aca="1" ref="CI111" ca="1">INDEX(INDIRECT("memória_cálculo"),MATCH($BI111,INDIRECT("indice_cáculo"),0),CI$45)</f>
        <v>0</v>
      </c>
      <c r="CJ111" s="96" cm="1">
        <f t="array" aca="1" ref="CJ111" ca="1">INDEX(INDIRECT("memória_cálculo"),MATCH($BI111,INDIRECT("indice_cáculo"),0),CJ$45)</f>
        <v>0</v>
      </c>
      <c r="CK111" s="96" cm="1">
        <f t="array" aca="1" ref="CK111" ca="1">INDEX(INDIRECT("memória_cálculo"),MATCH($BI111,INDIRECT("indice_cáculo"),0),CK$45)</f>
        <v>0</v>
      </c>
      <c r="CL111" s="96" cm="1">
        <f t="array" aca="1" ref="CL111" ca="1">INDEX(INDIRECT("memória_cálculo"),MATCH($BI111,INDIRECT("indice_cáculo"),0),CL$45)</f>
        <v>0</v>
      </c>
      <c r="CM111" s="96"/>
      <c r="CN111" s="7"/>
      <c r="CO111" s="7"/>
      <c r="CP111" s="108"/>
      <c r="CS111" s="109"/>
      <c r="CT111" s="127"/>
      <c r="CU111" s="127"/>
      <c r="CV111" s="127"/>
      <c r="CW111" s="127"/>
      <c r="CX111" s="127"/>
      <c r="CY111" s="127"/>
      <c r="CZ111" s="127"/>
      <c r="DA111" s="127"/>
      <c r="DB111" s="127"/>
      <c r="DC111" s="127"/>
      <c r="DD111" s="127"/>
      <c r="DE111" s="127"/>
      <c r="DF111" s="127"/>
      <c r="DG111" s="127"/>
      <c r="DH111" s="127"/>
      <c r="DI111" s="127"/>
      <c r="DJ111" s="127"/>
      <c r="DK111" s="127"/>
      <c r="DL111" s="127"/>
      <c r="DM111" s="127"/>
      <c r="DN111" s="127"/>
      <c r="DO111" s="127"/>
      <c r="DP111" s="127"/>
      <c r="DQ111" s="127"/>
      <c r="DR111" s="127"/>
      <c r="DS111" s="127"/>
      <c r="DT111" s="127"/>
    </row>
    <row r="112" spans="1:126" ht="20.100000000000001" customHeight="1" x14ac:dyDescent="0.2">
      <c r="A112" s="7"/>
      <c r="B112" s="83" t="s">
        <v>121</v>
      </c>
      <c r="C112" s="83" t="str">
        <f t="shared" ca="1" si="142"/>
        <v>RO-00639</v>
      </c>
      <c r="D112" s="84" t="str">
        <f t="shared" ca="1" si="143"/>
        <v xml:space="preserve">corpo de bstc d = 0,80 m pa2 - areia, brita e pedra de mão comerciais (execução, incluindo fornecimento, carga e transporte de todos os materiais, exclui escavação) </v>
      </c>
      <c r="E112" s="83" t="str">
        <f t="shared" ca="1" si="144"/>
        <v>m</v>
      </c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 cm="1">
        <f t="array" aca="1" ref="X112" ca="1">INDEX($BI$46:$CM$192,MATCH($B112,$BI$46:$BI$192,0),X$47)*X$39</f>
        <v>25</v>
      </c>
      <c r="Y112" s="85" cm="1">
        <f t="array" aca="1" ref="Y112" ca="1">INDEX($BI$46:$CM$192,MATCH($B112,$BI$46:$BI$192,0),Y$47)*Y$39</f>
        <v>25</v>
      </c>
      <c r="Z112" s="85" cm="1">
        <f t="array" aca="1" ref="Z112" ca="1">INDEX($BI$46:$CM$192,MATCH($B112,$BI$46:$BI$192,0),Z$47)*Z$39</f>
        <v>0</v>
      </c>
      <c r="AA112" s="85"/>
      <c r="AB112" s="85" cm="1">
        <f t="array" aca="1" ref="AB112" ca="1">INDEX($BI$46:$CM$192,MATCH($B112,$BI$46:$BI$192,0),AB$47)*AB$39</f>
        <v>40</v>
      </c>
      <c r="AC112" s="85"/>
      <c r="AD112" s="85" cm="1">
        <f t="array" aca="1" ref="AD112" ca="1">INDEX($BI$46:$CM$192,MATCH($B112,$BI$46:$BI$192,0),AD$47)*AD$39</f>
        <v>40</v>
      </c>
      <c r="AE112" s="85" cm="1">
        <f t="array" aca="1" ref="AE112" ca="1">INDEX($BI$46:$CM$192,MATCH($B112,$BI$46:$BI$192,0),AE$47)*AE$39</f>
        <v>40</v>
      </c>
      <c r="AF112" s="85" cm="1">
        <f t="array" aca="1" ref="AF112" ca="1">INDEX($BI$46:$CM$192,MATCH($B112,$BI$46:$BI$192,0),AF$47)*AF$39</f>
        <v>40</v>
      </c>
      <c r="AG112" s="85" cm="1">
        <f t="array" aca="1" ref="AG112" ca="1">INDEX($BI$46:$CM$192,MATCH($B112,$BI$46:$BI$192,0),AG$47)*AG$39</f>
        <v>40</v>
      </c>
      <c r="AH112" s="85" cm="1">
        <f t="array" aca="1" ref="AH112" ca="1">INDEX($BI$46:$CM$192,MATCH($B112,$BI$46:$BI$192,0),AH$47)*AH$39</f>
        <v>40</v>
      </c>
      <c r="AI112" s="85" cm="1">
        <f t="array" aca="1" ref="AI112" ca="1">INDEX($BI$46:$CM$192,MATCH($B112,$BI$46:$BI$192,0),AI$47)*AI$39</f>
        <v>40</v>
      </c>
      <c r="AJ112" s="85" cm="1">
        <f t="array" aca="1" ref="AJ112" ca="1">INDEX($BI$46:$CM$192,MATCH($B112,$BI$46:$BI$192,0),AJ$47)*AJ$39</f>
        <v>40</v>
      </c>
      <c r="AK112" s="85" cm="1">
        <f t="array" aca="1" ref="AK112" ca="1">INDEX($BI$46:$CM$192,MATCH($B112,$BI$46:$BI$192,0),AK$47)*AK$39</f>
        <v>40</v>
      </c>
      <c r="AL112" s="85" cm="1">
        <f t="array" aca="1" ref="AL112" ca="1">INDEX($BI$46:$CM$192,MATCH($B112,$BI$46:$BI$192,0),AL$47)*AL$39</f>
        <v>40</v>
      </c>
      <c r="AM112" s="85" cm="1">
        <f t="array" aca="1" ref="AM112" ca="1">INDEX($BI$46:$CM$192,MATCH($B112,$BI$46:$BI$192,0),AM$47)*AM$39</f>
        <v>40</v>
      </c>
      <c r="AN112" s="85" cm="1">
        <f t="array" aca="1" ref="AN112" ca="1">INDEX($BI$46:$CM$192,MATCH($B112,$BI$46:$BI$192,0),AN$47)*AN$39</f>
        <v>40</v>
      </c>
      <c r="AO112" s="85" cm="1">
        <f t="array" aca="1" ref="AO112" ca="1">INDEX($BI$46:$CM$192,MATCH($B112,$BI$46:$BI$192,0),AO$47)*AO$39</f>
        <v>40</v>
      </c>
      <c r="AP112" s="85" cm="1">
        <f t="array" aca="1" ref="AP112" ca="1">INDEX($BI$46:$CM$192,MATCH($B112,$BI$46:$BI$192,0),AP$47)*AP$39</f>
        <v>40</v>
      </c>
      <c r="AQ112" s="85" cm="1">
        <f t="array" aca="1" ref="AQ112" ca="1">INDEX($BI$46:$CM$192,MATCH($B112,$BI$46:$BI$192,0),AQ$47)*AQ$39</f>
        <v>40</v>
      </c>
      <c r="AR112" s="85" cm="1">
        <f t="array" aca="1" ref="AR112" ca="1">INDEX($BI$46:$CM$192,MATCH($B112,$BI$46:$BI$192,0),AR$47)*AR$39</f>
        <v>25</v>
      </c>
      <c r="AS112" s="85" cm="1">
        <f t="array" aca="1" ref="AS112" ca="1">INDEX($BI$46:$CM$192,MATCH($B112,$BI$46:$BI$192,0),AS$47)*AS$39</f>
        <v>40</v>
      </c>
      <c r="AT112" s="85" cm="1">
        <f t="array" aca="1" ref="AT112" ca="1">INDEX($BI$46:$CM$192,MATCH($B112,$BI$46:$BI$192,0),AT$47)*AT$39</f>
        <v>40</v>
      </c>
      <c r="AU112" s="85" cm="1">
        <f t="array" aca="1" ref="AU112" ca="1">INDEX($BI$46:$CM$192,MATCH($B112,$BI$46:$BI$192,0),AU$47)*AU$39</f>
        <v>40</v>
      </c>
      <c r="AV112" s="85" cm="1">
        <f t="array" aca="1" ref="AV112" ca="1">INDEX($BI$46:$CM$192,MATCH($B112,$BI$46:$BI$192,0),AV$47)*AV$39</f>
        <v>25</v>
      </c>
      <c r="AW112" s="85" cm="1">
        <f t="array" aca="1" ref="AW112" ca="1">INDEX($BI$46:$CM$192,MATCH($B112,$BI$46:$BI$192,0),AW$47)*AW$39</f>
        <v>25</v>
      </c>
      <c r="AX112" s="85" cm="1">
        <f t="array" aca="1" ref="AX112" ca="1">INDEX($BI$46:$CM$192,MATCH($B112,$BI$46:$BI$192,0),AX$47)*AX$39</f>
        <v>25</v>
      </c>
      <c r="AY112" s="85" cm="1">
        <f t="array" aca="1" ref="AY112" ca="1">INDEX($BI$46:$CM$192,MATCH($B112,$BI$46:$BI$192,0),AY$47)*AY$39</f>
        <v>25</v>
      </c>
      <c r="AZ112" s="85" cm="1">
        <f t="array" aca="1" ref="AZ112" ca="1">INDEX($BI$46:$CM$192,MATCH($B112,$BI$46:$BI$192,0),AZ$47)*AZ$39</f>
        <v>25</v>
      </c>
      <c r="BA112" s="85" cm="1">
        <f t="array" aca="1" ref="BA112" ca="1">INDEX($BI$46:$CM$192,MATCH($B112,$BI$46:$BI$192,0),BA$47)*BA$39</f>
        <v>25</v>
      </c>
      <c r="BB112" s="85" cm="1">
        <f t="array" aca="1" ref="BB112" ca="1">INDEX($BI$46:$CM$192,MATCH($B112,$BI$46:$BI$192,0),BB$47)*BB$39</f>
        <v>40</v>
      </c>
      <c r="BC112" s="85"/>
      <c r="BD112" s="85"/>
      <c r="BE112" s="85"/>
      <c r="BF112" s="95"/>
      <c r="BG112" s="125">
        <f ca="1">IF(C112="","",INDEX([10]TPU!$G:$G,MATCH($C112,[10]TPU!$A:$A,0)))</f>
        <v>821.72</v>
      </c>
      <c r="BH112" s="7"/>
      <c r="BI112" s="83" t="s">
        <v>130</v>
      </c>
      <c r="BJ112" s="83" t="str">
        <f t="shared" ca="1" si="129"/>
        <v>ED-48548</v>
      </c>
      <c r="BK112" s="84" t="str">
        <f t="shared" ca="1" si="130"/>
        <v>ala de rede tubular dn 1500, exclusive bota fora</v>
      </c>
      <c r="BL112" s="83" t="str">
        <f t="shared" ca="1" si="131"/>
        <v>u</v>
      </c>
      <c r="BM112" s="96" cm="1">
        <f t="array" aca="1" ref="BM112" ca="1">INDEX(INDIRECT("memória_cálculo"),MATCH($BI112,INDIRECT("indice_cáculo"),0),BM$45)</f>
        <v>0</v>
      </c>
      <c r="BN112" s="96" cm="1">
        <f t="array" aca="1" ref="BN112" ca="1">INDEX(INDIRECT("memória_cálculo"),MATCH($BI112,INDIRECT("indice_cáculo"),0),BN$45)</f>
        <v>0</v>
      </c>
      <c r="BO112" s="96" cm="1">
        <f t="array" aca="1" ref="BO112" ca="1">INDEX(INDIRECT("memória_cálculo"),MATCH($BI112,INDIRECT("indice_cáculo"),0),BO$45)</f>
        <v>0</v>
      </c>
      <c r="BP112" s="96" cm="1">
        <f t="array" aca="1" ref="BP112" ca="1">INDEX(INDIRECT("memória_cálculo"),MATCH($BI112,INDIRECT("indice_cáculo"),0),BP$45)</f>
        <v>0</v>
      </c>
      <c r="BQ112" s="96" cm="1">
        <f t="array" aca="1" ref="BQ112" ca="1">INDEX(INDIRECT("memória_cálculo"),MATCH($BI112,INDIRECT("indice_cáculo"),0),BQ$45)</f>
        <v>0</v>
      </c>
      <c r="BR112" s="96" cm="1">
        <f t="array" aca="1" ref="BR112" ca="1">INDEX(INDIRECT("memória_cálculo"),MATCH($BI112,INDIRECT("indice_cáculo"),0),BR$45)</f>
        <v>0</v>
      </c>
      <c r="BS112" s="96" cm="1">
        <f t="array" aca="1" ref="BS112" ca="1">INDEX(INDIRECT("memória_cálculo"),MATCH($BI112,INDIRECT("indice_cáculo"),0),BS$45)</f>
        <v>0</v>
      </c>
      <c r="BT112" s="96" cm="1">
        <f t="array" aca="1" ref="BT112" ca="1">INDEX(INDIRECT("memória_cálculo"),MATCH($BI112,INDIRECT("indice_cáculo"),0),BT$45)</f>
        <v>0</v>
      </c>
      <c r="BU112" s="96" cm="1">
        <f t="array" aca="1" ref="BU112" ca="1">INDEX(INDIRECT("memória_cálculo"),MATCH($BI112,INDIRECT("indice_cáculo"),0),BU$45)</f>
        <v>0</v>
      </c>
      <c r="BV112" s="96" cm="1">
        <f t="array" aca="1" ref="BV112" ca="1">INDEX(INDIRECT("memória_cálculo"),MATCH($BI112,INDIRECT("indice_cáculo"),0),BV$45)</f>
        <v>0</v>
      </c>
      <c r="BW112" s="96" cm="1">
        <f t="array" aca="1" ref="BW112" ca="1">INDEX(INDIRECT("memória_cálculo"),MATCH($BI112,INDIRECT("indice_cáculo"),0),BW$45)</f>
        <v>0</v>
      </c>
      <c r="BX112" s="96" cm="1">
        <f t="array" aca="1" ref="BX112" ca="1">INDEX(INDIRECT("memória_cálculo"),MATCH($BI112,INDIRECT("indice_cáculo"),0),BX$45)</f>
        <v>0</v>
      </c>
      <c r="BY112" s="96" cm="1">
        <f t="array" aca="1" ref="BY112" ca="1">INDEX(INDIRECT("memória_cálculo"),MATCH($BI112,INDIRECT("indice_cáculo"),0),BY$45)</f>
        <v>0</v>
      </c>
      <c r="BZ112" s="96" cm="1">
        <f t="array" aca="1" ref="BZ112" ca="1">INDEX(INDIRECT("memória_cálculo"),MATCH($BI112,INDIRECT("indice_cáculo"),0),BZ$45)</f>
        <v>0</v>
      </c>
      <c r="CA112" s="96" cm="1">
        <f t="array" aca="1" ref="CA112" ca="1">INDEX(INDIRECT("memória_cálculo"),MATCH($BI112,INDIRECT("indice_cáculo"),0),CA$45)</f>
        <v>0</v>
      </c>
      <c r="CB112" s="96" cm="1">
        <f t="array" aca="1" ref="CB112" ca="1">INDEX(INDIRECT("memória_cálculo"),MATCH($BI112,INDIRECT("indice_cáculo"),0),CB$45)</f>
        <v>0</v>
      </c>
      <c r="CC112" s="96" cm="1">
        <f t="array" aca="1" ref="CC112" ca="1">INDEX(INDIRECT("memória_cálculo"),MATCH($BI112,INDIRECT("indice_cáculo"),0),CC$45)</f>
        <v>0</v>
      </c>
      <c r="CD112" s="96" cm="1">
        <f t="array" aca="1" ref="CD112" ca="1">INDEX(INDIRECT("memória_cálculo"),MATCH($BI112,INDIRECT("indice_cáculo"),0),CD$45)</f>
        <v>0</v>
      </c>
      <c r="CE112" s="96" cm="1">
        <f t="array" aca="1" ref="CE112" ca="1">INDEX(INDIRECT("memória_cálculo"),MATCH($BI112,INDIRECT("indice_cáculo"),0),CE$45)</f>
        <v>0</v>
      </c>
      <c r="CF112" s="96" cm="1">
        <f t="array" aca="1" ref="CF112" ca="1">INDEX(INDIRECT("memória_cálculo"),MATCH($BI112,INDIRECT("indice_cáculo"),0),CF$45)</f>
        <v>0</v>
      </c>
      <c r="CG112" s="96" cm="1">
        <f t="array" aca="1" ref="CG112" ca="1">INDEX(INDIRECT("memória_cálculo"),MATCH($BI112,INDIRECT("indice_cáculo"),0),CG$45)</f>
        <v>0</v>
      </c>
      <c r="CH112" s="96" cm="1">
        <f t="array" aca="1" ref="CH112" ca="1">INDEX(INDIRECT("memória_cálculo"),MATCH($BI112,INDIRECT("indice_cáculo"),0),CH$45)</f>
        <v>0</v>
      </c>
      <c r="CI112" s="96" cm="1">
        <f t="array" aca="1" ref="CI112" ca="1">INDEX(INDIRECT("memória_cálculo"),MATCH($BI112,INDIRECT("indice_cáculo"),0),CI$45)</f>
        <v>0</v>
      </c>
      <c r="CJ112" s="96" cm="1">
        <f t="array" aca="1" ref="CJ112" ca="1">INDEX(INDIRECT("memória_cálculo"),MATCH($BI112,INDIRECT("indice_cáculo"),0),CJ$45)</f>
        <v>0</v>
      </c>
      <c r="CK112" s="96" cm="1">
        <f t="array" aca="1" ref="CK112" ca="1">INDEX(INDIRECT("memória_cálculo"),MATCH($BI112,INDIRECT("indice_cáculo"),0),CK$45)</f>
        <v>0</v>
      </c>
      <c r="CL112" s="96" cm="1">
        <f t="array" aca="1" ref="CL112" ca="1">INDEX(INDIRECT("memória_cálculo"),MATCH($BI112,INDIRECT("indice_cáculo"),0),CL$45)</f>
        <v>0</v>
      </c>
      <c r="CM112" s="96"/>
      <c r="CN112" s="7"/>
      <c r="CO112" s="7"/>
      <c r="CP112" s="108"/>
      <c r="CR112" s="11" t="s">
        <v>131</v>
      </c>
      <c r="CS112" s="6" t="s">
        <v>55</v>
      </c>
      <c r="CT112" s="140">
        <f t="shared" ref="CT112:CX112" si="161">CT105</f>
        <v>0</v>
      </c>
      <c r="CU112" s="140">
        <f t="shared" si="161"/>
        <v>0</v>
      </c>
      <c r="CV112" s="140">
        <f t="shared" si="161"/>
        <v>0</v>
      </c>
      <c r="CW112" s="140">
        <f t="shared" si="161"/>
        <v>0</v>
      </c>
      <c r="CX112" s="140">
        <f t="shared" si="161"/>
        <v>0</v>
      </c>
      <c r="CY112" s="140">
        <f t="shared" ref="CY112:DR112" si="162">CY105</f>
        <v>0</v>
      </c>
      <c r="CZ112" s="140">
        <f t="shared" si="162"/>
        <v>0</v>
      </c>
      <c r="DA112" s="140">
        <f t="shared" si="162"/>
        <v>0</v>
      </c>
      <c r="DB112" s="140">
        <f t="shared" si="162"/>
        <v>0</v>
      </c>
      <c r="DC112" s="140">
        <f t="shared" si="162"/>
        <v>0</v>
      </c>
      <c r="DD112" s="140">
        <f t="shared" si="162"/>
        <v>0</v>
      </c>
      <c r="DE112" s="140">
        <f t="shared" si="162"/>
        <v>0</v>
      </c>
      <c r="DF112" s="140">
        <f t="shared" si="162"/>
        <v>0</v>
      </c>
      <c r="DG112" s="140">
        <f t="shared" si="162"/>
        <v>0</v>
      </c>
      <c r="DH112" s="140">
        <f t="shared" si="162"/>
        <v>0</v>
      </c>
      <c r="DI112" s="140">
        <f t="shared" si="162"/>
        <v>0</v>
      </c>
      <c r="DJ112" s="140">
        <f t="shared" si="162"/>
        <v>0</v>
      </c>
      <c r="DK112" s="140">
        <f t="shared" si="162"/>
        <v>0</v>
      </c>
      <c r="DL112" s="140">
        <f t="shared" si="162"/>
        <v>0</v>
      </c>
      <c r="DM112" s="140">
        <f t="shared" si="162"/>
        <v>0</v>
      </c>
      <c r="DN112" s="140">
        <f t="shared" si="162"/>
        <v>0</v>
      </c>
      <c r="DO112" s="140">
        <f t="shared" si="162"/>
        <v>0</v>
      </c>
      <c r="DP112" s="140">
        <f t="shared" si="162"/>
        <v>0</v>
      </c>
      <c r="DQ112" s="140">
        <f t="shared" si="162"/>
        <v>0</v>
      </c>
      <c r="DR112" s="140">
        <f t="shared" si="162"/>
        <v>0</v>
      </c>
      <c r="DS112" s="140">
        <f t="shared" ref="DS112" si="163">DS105</f>
        <v>0</v>
      </c>
      <c r="DT112" s="140">
        <f t="shared" ref="DT112" si="164">DT105</f>
        <v>0</v>
      </c>
    </row>
    <row r="113" spans="1:126" ht="20.100000000000001" customHeight="1" x14ac:dyDescent="0.2">
      <c r="A113" s="7"/>
      <c r="B113" s="83" t="s">
        <v>123</v>
      </c>
      <c r="C113" s="83" t="str">
        <f t="shared" ca="1" si="142"/>
        <v>ED-48542</v>
      </c>
      <c r="D113" s="84" t="str">
        <f t="shared" ca="1" si="143"/>
        <v>ala de rede tubular dn 800, exclusive bota fora</v>
      </c>
      <c r="E113" s="83" t="str">
        <f t="shared" ca="1" si="144"/>
        <v>u</v>
      </c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 cm="1">
        <f t="array" aca="1" ref="X113" ca="1">INDEX($BI$46:$CM$192,MATCH($B113,$BI$46:$BI$192,0),X$47)*X$39</f>
        <v>1</v>
      </c>
      <c r="Y113" s="85" cm="1">
        <f t="array" aca="1" ref="Y113" ca="1">INDEX($BI$46:$CM$192,MATCH($B113,$BI$46:$BI$192,0),Y$47)*Y$39</f>
        <v>1</v>
      </c>
      <c r="Z113" s="85" cm="1">
        <f t="array" aca="1" ref="Z113" ca="1">INDEX($BI$46:$CM$192,MATCH($B113,$BI$46:$BI$192,0),Z$47)*Z$39</f>
        <v>0</v>
      </c>
      <c r="AA113" s="85"/>
      <c r="AB113" s="85" cm="1">
        <f t="array" aca="1" ref="AB113" ca="1">INDEX($BI$46:$CM$192,MATCH($B113,$BI$46:$BI$192,0),AB$47)*AB$39</f>
        <v>1</v>
      </c>
      <c r="AC113" s="85"/>
      <c r="AD113" s="85" cm="1">
        <f t="array" aca="1" ref="AD113" ca="1">INDEX($BI$46:$CM$192,MATCH($B113,$BI$46:$BI$192,0),AD$47)*AD$39</f>
        <v>1</v>
      </c>
      <c r="AE113" s="85" cm="1">
        <f t="array" aca="1" ref="AE113" ca="1">INDEX($BI$46:$CM$192,MATCH($B113,$BI$46:$BI$192,0),AE$47)*AE$39</f>
        <v>1</v>
      </c>
      <c r="AF113" s="85" cm="1">
        <f t="array" aca="1" ref="AF113" ca="1">INDEX($BI$46:$CM$192,MATCH($B113,$BI$46:$BI$192,0),AF$47)*AF$39</f>
        <v>1</v>
      </c>
      <c r="AG113" s="85" cm="1">
        <f t="array" aca="1" ref="AG113" ca="1">INDEX($BI$46:$CM$192,MATCH($B113,$BI$46:$BI$192,0),AG$47)*AG$39</f>
        <v>1</v>
      </c>
      <c r="AH113" s="85" cm="1">
        <f t="array" aca="1" ref="AH113" ca="1">INDEX($BI$46:$CM$192,MATCH($B113,$BI$46:$BI$192,0),AH$47)*AH$39</f>
        <v>1</v>
      </c>
      <c r="AI113" s="85" cm="1">
        <f t="array" aca="1" ref="AI113" ca="1">INDEX($BI$46:$CM$192,MATCH($B113,$BI$46:$BI$192,0),AI$47)*AI$39</f>
        <v>1</v>
      </c>
      <c r="AJ113" s="85" cm="1">
        <f t="array" aca="1" ref="AJ113" ca="1">INDEX($BI$46:$CM$192,MATCH($B113,$BI$46:$BI$192,0),AJ$47)*AJ$39</f>
        <v>1</v>
      </c>
      <c r="AK113" s="85" cm="1">
        <f t="array" aca="1" ref="AK113" ca="1">INDEX($BI$46:$CM$192,MATCH($B113,$BI$46:$BI$192,0),AK$47)*AK$39</f>
        <v>1</v>
      </c>
      <c r="AL113" s="85" cm="1">
        <f t="array" aca="1" ref="AL113" ca="1">INDEX($BI$46:$CM$192,MATCH($B113,$BI$46:$BI$192,0),AL$47)*AL$39</f>
        <v>1</v>
      </c>
      <c r="AM113" s="85" cm="1">
        <f t="array" aca="1" ref="AM113" ca="1">INDEX($BI$46:$CM$192,MATCH($B113,$BI$46:$BI$192,0),AM$47)*AM$39</f>
        <v>1</v>
      </c>
      <c r="AN113" s="85" cm="1">
        <f t="array" aca="1" ref="AN113" ca="1">INDEX($BI$46:$CM$192,MATCH($B113,$BI$46:$BI$192,0),AN$47)*AN$39</f>
        <v>1</v>
      </c>
      <c r="AO113" s="85" cm="1">
        <f t="array" aca="1" ref="AO113" ca="1">INDEX($BI$46:$CM$192,MATCH($B113,$BI$46:$BI$192,0),AO$47)*AO$39</f>
        <v>1</v>
      </c>
      <c r="AP113" s="85" cm="1">
        <f t="array" aca="1" ref="AP113" ca="1">INDEX($BI$46:$CM$192,MATCH($B113,$BI$46:$BI$192,0),AP$47)*AP$39</f>
        <v>1</v>
      </c>
      <c r="AQ113" s="85" cm="1">
        <f t="array" aca="1" ref="AQ113" ca="1">INDEX($BI$46:$CM$192,MATCH($B113,$BI$46:$BI$192,0),AQ$47)*AQ$39</f>
        <v>1</v>
      </c>
      <c r="AR113" s="85" cm="1">
        <f t="array" aca="1" ref="AR113" ca="1">INDEX($BI$46:$CM$192,MATCH($B113,$BI$46:$BI$192,0),AR$47)*AR$39</f>
        <v>1</v>
      </c>
      <c r="AS113" s="85" cm="1">
        <f t="array" aca="1" ref="AS113" ca="1">INDEX($BI$46:$CM$192,MATCH($B113,$BI$46:$BI$192,0),AS$47)*AS$39</f>
        <v>1</v>
      </c>
      <c r="AT113" s="85" cm="1">
        <f t="array" aca="1" ref="AT113" ca="1">INDEX($BI$46:$CM$192,MATCH($B113,$BI$46:$BI$192,0),AT$47)*AT$39</f>
        <v>1</v>
      </c>
      <c r="AU113" s="85" cm="1">
        <f t="array" aca="1" ref="AU113" ca="1">INDEX($BI$46:$CM$192,MATCH($B113,$BI$46:$BI$192,0),AU$47)*AU$39</f>
        <v>1</v>
      </c>
      <c r="AV113" s="85" cm="1">
        <f t="array" aca="1" ref="AV113" ca="1">INDEX($BI$46:$CM$192,MATCH($B113,$BI$46:$BI$192,0),AV$47)*AV$39</f>
        <v>1</v>
      </c>
      <c r="AW113" s="85" cm="1">
        <f t="array" aca="1" ref="AW113" ca="1">INDEX($BI$46:$CM$192,MATCH($B113,$BI$46:$BI$192,0),AW$47)*AW$39</f>
        <v>1</v>
      </c>
      <c r="AX113" s="85" cm="1">
        <f t="array" aca="1" ref="AX113" ca="1">INDEX($BI$46:$CM$192,MATCH($B113,$BI$46:$BI$192,0),AX$47)*AX$39</f>
        <v>1</v>
      </c>
      <c r="AY113" s="85" cm="1">
        <f t="array" aca="1" ref="AY113" ca="1">INDEX($BI$46:$CM$192,MATCH($B113,$BI$46:$BI$192,0),AY$47)*AY$39</f>
        <v>1</v>
      </c>
      <c r="AZ113" s="85" cm="1">
        <f t="array" aca="1" ref="AZ113" ca="1">INDEX($BI$46:$CM$192,MATCH($B113,$BI$46:$BI$192,0),AZ$47)*AZ$39</f>
        <v>1</v>
      </c>
      <c r="BA113" s="85" cm="1">
        <f t="array" aca="1" ref="BA113" ca="1">INDEX($BI$46:$CM$192,MATCH($B113,$BI$46:$BI$192,0),BA$47)*BA$39</f>
        <v>1</v>
      </c>
      <c r="BB113" s="85" cm="1">
        <f t="array" aca="1" ref="BB113" ca="1">INDEX($BI$46:$CM$192,MATCH($B113,$BI$46:$BI$192,0),BB$47)*BB$39</f>
        <v>1</v>
      </c>
      <c r="BC113" s="85"/>
      <c r="BD113" s="85"/>
      <c r="BE113" s="85"/>
      <c r="BF113" s="95"/>
      <c r="BG113" s="125">
        <f ca="1">IF(C113="","",INDEX([10]TPU!$G:$G,MATCH($C113,[10]TPU!$A:$A,0)))</f>
        <v>1947.88</v>
      </c>
      <c r="BH113" s="7"/>
      <c r="BI113" s="83" t="s">
        <v>132</v>
      </c>
      <c r="BJ113" s="83">
        <f t="shared" ca="1" si="129"/>
        <v>2003453</v>
      </c>
      <c r="BK113" s="84" t="str">
        <f t="shared" ca="1" si="130"/>
        <v>Dissipador de energia - DEB 180-263 - areia, brita e pedra de mão comerciais</v>
      </c>
      <c r="BL113" s="83" t="str">
        <f t="shared" ca="1" si="131"/>
        <v>un</v>
      </c>
      <c r="BM113" s="96" cm="1">
        <f t="array" aca="1" ref="BM113" ca="1">INDEX(INDIRECT("memória_cálculo"),MATCH($BI113,INDIRECT("indice_cáculo"),0),BM$45)</f>
        <v>2</v>
      </c>
      <c r="BN113" s="96" cm="1">
        <f t="array" aca="1" ref="BN113" ca="1">INDEX(INDIRECT("memória_cálculo"),MATCH($BI113,INDIRECT("indice_cáculo"),0),BN$45)</f>
        <v>2</v>
      </c>
      <c r="BO113" s="96" cm="1">
        <f t="array" aca="1" ref="BO113" ca="1">INDEX(INDIRECT("memória_cálculo"),MATCH($BI113,INDIRECT("indice_cáculo"),0),BO$45)</f>
        <v>1</v>
      </c>
      <c r="BP113" s="96" cm="1">
        <f t="array" aca="1" ref="BP113" ca="1">INDEX(INDIRECT("memória_cálculo"),MATCH($BI113,INDIRECT("indice_cáculo"),0),BP$45)</f>
        <v>2</v>
      </c>
      <c r="BQ113" s="96" cm="1">
        <f t="array" aca="1" ref="BQ113" ca="1">INDEX(INDIRECT("memória_cálculo"),MATCH($BI113,INDIRECT("indice_cáculo"),0),BQ$45)</f>
        <v>2</v>
      </c>
      <c r="BR113" s="96" cm="1">
        <f t="array" aca="1" ref="BR113" ca="1">INDEX(INDIRECT("memória_cálculo"),MATCH($BI113,INDIRECT("indice_cáculo"),0),BR$45)</f>
        <v>2</v>
      </c>
      <c r="BS113" s="96" cm="1">
        <f t="array" aca="1" ref="BS113" ca="1">INDEX(INDIRECT("memória_cálculo"),MATCH($BI113,INDIRECT("indice_cáculo"),0),BS$45)</f>
        <v>2</v>
      </c>
      <c r="BT113" s="96" cm="1">
        <f t="array" aca="1" ref="BT113" ca="1">INDEX(INDIRECT("memória_cálculo"),MATCH($BI113,INDIRECT("indice_cáculo"),0),BT$45)</f>
        <v>1</v>
      </c>
      <c r="BU113" s="96" cm="1">
        <f t="array" aca="1" ref="BU113" ca="1">INDEX(INDIRECT("memória_cálculo"),MATCH($BI113,INDIRECT("indice_cáculo"),0),BU$45)</f>
        <v>2</v>
      </c>
      <c r="BV113" s="96" cm="1">
        <f t="array" aca="1" ref="BV113" ca="1">INDEX(INDIRECT("memória_cálculo"),MATCH($BI113,INDIRECT("indice_cáculo"),0),BV$45)</f>
        <v>2</v>
      </c>
      <c r="BW113" s="96" cm="1">
        <f t="array" aca="1" ref="BW113" ca="1">INDEX(INDIRECT("memória_cálculo"),MATCH($BI113,INDIRECT("indice_cáculo"),0),BW$45)</f>
        <v>2</v>
      </c>
      <c r="BX113" s="96" cm="1">
        <f t="array" aca="1" ref="BX113" ca="1">INDEX(INDIRECT("memória_cálculo"),MATCH($BI113,INDIRECT("indice_cáculo"),0),BX$45)</f>
        <v>2</v>
      </c>
      <c r="BY113" s="96" cm="1">
        <f t="array" aca="1" ref="BY113" ca="1">INDEX(INDIRECT("memória_cálculo"),MATCH($BI113,INDIRECT("indice_cáculo"),0),BY$45)</f>
        <v>1</v>
      </c>
      <c r="BZ113" s="96" cm="1">
        <f t="array" aca="1" ref="BZ113" ca="1">INDEX(INDIRECT("memória_cálculo"),MATCH($BI113,INDIRECT("indice_cáculo"),0),BZ$45)</f>
        <v>2</v>
      </c>
      <c r="CA113" s="96" cm="1">
        <f t="array" aca="1" ref="CA113" ca="1">INDEX(INDIRECT("memória_cálculo"),MATCH($BI113,INDIRECT("indice_cáculo"),0),CA$45)</f>
        <v>2</v>
      </c>
      <c r="CB113" s="96" cm="1">
        <f t="array" aca="1" ref="CB113" ca="1">INDEX(INDIRECT("memória_cálculo"),MATCH($BI113,INDIRECT("indice_cáculo"),0),CB$45)</f>
        <v>2</v>
      </c>
      <c r="CC113" s="96" cm="1">
        <f t="array" aca="1" ref="CC113" ca="1">INDEX(INDIRECT("memória_cálculo"),MATCH($BI113,INDIRECT("indice_cáculo"),0),CC$45)</f>
        <v>2</v>
      </c>
      <c r="CD113" s="96" cm="1">
        <f t="array" aca="1" ref="CD113" ca="1">INDEX(INDIRECT("memória_cálculo"),MATCH($BI113,INDIRECT("indice_cáculo"),0),CD$45)</f>
        <v>1</v>
      </c>
      <c r="CE113" s="96" cm="1">
        <f t="array" aca="1" ref="CE113" ca="1">INDEX(INDIRECT("memória_cálculo"),MATCH($BI113,INDIRECT("indice_cáculo"),0),CE$45)</f>
        <v>2</v>
      </c>
      <c r="CF113" s="96" cm="1">
        <f t="array" aca="1" ref="CF113" ca="1">INDEX(INDIRECT("memória_cálculo"),MATCH($BI113,INDIRECT("indice_cáculo"),0),CF$45)</f>
        <v>2</v>
      </c>
      <c r="CG113" s="96" cm="1">
        <f t="array" aca="1" ref="CG113" ca="1">INDEX(INDIRECT("memória_cálculo"),MATCH($BI113,INDIRECT("indice_cáculo"),0),CG$45)</f>
        <v>2</v>
      </c>
      <c r="CH113" s="96" cm="1">
        <f t="array" aca="1" ref="CH113" ca="1">INDEX(INDIRECT("memória_cálculo"),MATCH($BI113,INDIRECT("indice_cáculo"),0),CH$45)</f>
        <v>2</v>
      </c>
      <c r="CI113" s="96" cm="1">
        <f t="array" aca="1" ref="CI113" ca="1">INDEX(INDIRECT("memória_cálculo"),MATCH($BI113,INDIRECT("indice_cáculo"),0),CI$45)</f>
        <v>1</v>
      </c>
      <c r="CJ113" s="96" cm="1">
        <f t="array" aca="1" ref="CJ113" ca="1">INDEX(INDIRECT("memória_cálculo"),MATCH($BI113,INDIRECT("indice_cáculo"),0),CJ$45)</f>
        <v>2</v>
      </c>
      <c r="CK113" s="96" cm="1">
        <f t="array" aca="1" ref="CK113" ca="1">INDEX(INDIRECT("memória_cálculo"),MATCH($BI113,INDIRECT("indice_cáculo"),0),CK$45)</f>
        <v>2</v>
      </c>
      <c r="CL113" s="96" cm="1">
        <f t="array" aca="1" ref="CL113" ca="1">INDEX(INDIRECT("memória_cálculo"),MATCH($BI113,INDIRECT("indice_cáculo"),0),CL$45)</f>
        <v>0</v>
      </c>
      <c r="CM113" s="96"/>
      <c r="CN113" s="7"/>
      <c r="CO113" s="7"/>
      <c r="CP113" s="108"/>
      <c r="CR113" s="9" t="s">
        <v>57</v>
      </c>
      <c r="CS113" s="6" t="s">
        <v>10</v>
      </c>
      <c r="CT113" s="140">
        <v>10</v>
      </c>
      <c r="CU113" s="140">
        <v>10</v>
      </c>
      <c r="CV113" s="140">
        <v>10</v>
      </c>
      <c r="CW113" s="140">
        <v>10</v>
      </c>
      <c r="CX113" s="140">
        <v>10</v>
      </c>
      <c r="CY113" s="140">
        <v>10</v>
      </c>
      <c r="CZ113" s="140">
        <v>10</v>
      </c>
      <c r="DA113" s="140">
        <v>10</v>
      </c>
      <c r="DB113" s="140">
        <v>10</v>
      </c>
      <c r="DC113" s="140">
        <v>10</v>
      </c>
      <c r="DD113" s="140">
        <v>10</v>
      </c>
      <c r="DE113" s="140">
        <v>10</v>
      </c>
      <c r="DF113" s="140">
        <v>10</v>
      </c>
      <c r="DG113" s="140">
        <v>10</v>
      </c>
      <c r="DH113" s="140">
        <v>10</v>
      </c>
      <c r="DI113" s="140">
        <v>10</v>
      </c>
      <c r="DJ113" s="140">
        <v>10</v>
      </c>
      <c r="DK113" s="140">
        <v>10</v>
      </c>
      <c r="DL113" s="140">
        <v>10</v>
      </c>
      <c r="DM113" s="140">
        <v>10</v>
      </c>
      <c r="DN113" s="140">
        <v>10</v>
      </c>
      <c r="DO113" s="140">
        <v>10</v>
      </c>
      <c r="DP113" s="140">
        <v>10</v>
      </c>
      <c r="DQ113" s="140">
        <v>10</v>
      </c>
      <c r="DR113" s="140">
        <v>10</v>
      </c>
      <c r="DS113" s="140">
        <v>10</v>
      </c>
      <c r="DT113" s="140">
        <v>10</v>
      </c>
    </row>
    <row r="114" spans="1:126" ht="20.100000000000001" customHeight="1" x14ac:dyDescent="0.2">
      <c r="A114" s="7"/>
      <c r="B114" s="83" t="s">
        <v>124</v>
      </c>
      <c r="C114" s="83" t="str">
        <f t="shared" ca="1" si="142"/>
        <v>RO-00641</v>
      </c>
      <c r="D114" s="84" t="str">
        <f t="shared" ca="1" si="143"/>
        <v xml:space="preserve">corpo de bstc d = 1,00 m pa2 - areia, brita e pedra de mão comerciais (execução, incluindo fornecimento, carga e transporte de todos os materiais, exclui escavação) </v>
      </c>
      <c r="E114" s="83" t="str">
        <f t="shared" ca="1" si="144"/>
        <v>m</v>
      </c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 cm="1">
        <f t="array" aca="1" ref="X114" ca="1">INDEX($BI$46:$CM$192,MATCH($B114,$BI$46:$BI$192,0),X$47)*X$39</f>
        <v>0</v>
      </c>
      <c r="Y114" s="85" cm="1">
        <f t="array" aca="1" ref="Y114" ca="1">INDEX($BI$46:$CM$192,MATCH($B114,$BI$46:$BI$192,0),Y$47)*Y$39</f>
        <v>0</v>
      </c>
      <c r="Z114" s="85" cm="1">
        <f t="array" aca="1" ref="Z114" ca="1">INDEX($BI$46:$CM$192,MATCH($B114,$BI$46:$BI$192,0),Z$47)*Z$39</f>
        <v>0</v>
      </c>
      <c r="AA114" s="85"/>
      <c r="AB114" s="85" cm="1">
        <f t="array" aca="1" ref="AB114" ca="1">INDEX($BI$46:$CM$192,MATCH($B114,$BI$46:$BI$192,0),AB$47)*AB$39</f>
        <v>0</v>
      </c>
      <c r="AC114" s="85"/>
      <c r="AD114" s="85" cm="1">
        <f t="array" aca="1" ref="AD114" ca="1">INDEX($BI$46:$CM$192,MATCH($B114,$BI$46:$BI$192,0),AD$47)*AD$39</f>
        <v>0</v>
      </c>
      <c r="AE114" s="85" cm="1">
        <f t="array" aca="1" ref="AE114" ca="1">INDEX($BI$46:$CM$192,MATCH($B114,$BI$46:$BI$192,0),AE$47)*AE$39</f>
        <v>0</v>
      </c>
      <c r="AF114" s="85" cm="1">
        <f t="array" aca="1" ref="AF114" ca="1">INDEX($BI$46:$CM$192,MATCH($B114,$BI$46:$BI$192,0),AF$47)*AF$39</f>
        <v>0</v>
      </c>
      <c r="AG114" s="85" cm="1">
        <f t="array" aca="1" ref="AG114" ca="1">INDEX($BI$46:$CM$192,MATCH($B114,$BI$46:$BI$192,0),AG$47)*AG$39</f>
        <v>0</v>
      </c>
      <c r="AH114" s="85" cm="1">
        <f t="array" aca="1" ref="AH114" ca="1">INDEX($BI$46:$CM$192,MATCH($B114,$BI$46:$BI$192,0),AH$47)*AH$39</f>
        <v>0</v>
      </c>
      <c r="AI114" s="85" cm="1">
        <f t="array" aca="1" ref="AI114" ca="1">INDEX($BI$46:$CM$192,MATCH($B114,$BI$46:$BI$192,0),AI$47)*AI$39</f>
        <v>0</v>
      </c>
      <c r="AJ114" s="85" cm="1">
        <f t="array" aca="1" ref="AJ114" ca="1">INDEX($BI$46:$CM$192,MATCH($B114,$BI$46:$BI$192,0),AJ$47)*AJ$39</f>
        <v>0</v>
      </c>
      <c r="AK114" s="85" cm="1">
        <f t="array" aca="1" ref="AK114" ca="1">INDEX($BI$46:$CM$192,MATCH($B114,$BI$46:$BI$192,0),AK$47)*AK$39</f>
        <v>0</v>
      </c>
      <c r="AL114" s="85" cm="1">
        <f t="array" aca="1" ref="AL114" ca="1">INDEX($BI$46:$CM$192,MATCH($B114,$BI$46:$BI$192,0),AL$47)*AL$39</f>
        <v>0</v>
      </c>
      <c r="AM114" s="85" cm="1">
        <f t="array" aca="1" ref="AM114" ca="1">INDEX($BI$46:$CM$192,MATCH($B114,$BI$46:$BI$192,0),AM$47)*AM$39</f>
        <v>0</v>
      </c>
      <c r="AN114" s="85" cm="1">
        <f t="array" aca="1" ref="AN114" ca="1">INDEX($BI$46:$CM$192,MATCH($B114,$BI$46:$BI$192,0),AN$47)*AN$39</f>
        <v>0</v>
      </c>
      <c r="AO114" s="85" cm="1">
        <f t="array" aca="1" ref="AO114" ca="1">INDEX($BI$46:$CM$192,MATCH($B114,$BI$46:$BI$192,0),AO$47)*AO$39</f>
        <v>0</v>
      </c>
      <c r="AP114" s="85" cm="1">
        <f t="array" aca="1" ref="AP114" ca="1">INDEX($BI$46:$CM$192,MATCH($B114,$BI$46:$BI$192,0),AP$47)*AP$39</f>
        <v>0</v>
      </c>
      <c r="AQ114" s="85" cm="1">
        <f t="array" aca="1" ref="AQ114" ca="1">INDEX($BI$46:$CM$192,MATCH($B114,$BI$46:$BI$192,0),AQ$47)*AQ$39</f>
        <v>0</v>
      </c>
      <c r="AR114" s="85" cm="1">
        <f t="array" aca="1" ref="AR114" ca="1">INDEX($BI$46:$CM$192,MATCH($B114,$BI$46:$BI$192,0),AR$47)*AR$39</f>
        <v>0</v>
      </c>
      <c r="AS114" s="85" cm="1">
        <f t="array" aca="1" ref="AS114" ca="1">INDEX($BI$46:$CM$192,MATCH($B114,$BI$46:$BI$192,0),AS$47)*AS$39</f>
        <v>0</v>
      </c>
      <c r="AT114" s="85" cm="1">
        <f t="array" aca="1" ref="AT114" ca="1">INDEX($BI$46:$CM$192,MATCH($B114,$BI$46:$BI$192,0),AT$47)*AT$39</f>
        <v>0</v>
      </c>
      <c r="AU114" s="85" cm="1">
        <f t="array" aca="1" ref="AU114" ca="1">INDEX($BI$46:$CM$192,MATCH($B114,$BI$46:$BI$192,0),AU$47)*AU$39</f>
        <v>0</v>
      </c>
      <c r="AV114" s="85" cm="1">
        <f t="array" aca="1" ref="AV114" ca="1">INDEX($BI$46:$CM$192,MATCH($B114,$BI$46:$BI$192,0),AV$47)*AV$39</f>
        <v>0</v>
      </c>
      <c r="AW114" s="85" cm="1">
        <f t="array" aca="1" ref="AW114" ca="1">INDEX($BI$46:$CM$192,MATCH($B114,$BI$46:$BI$192,0),AW$47)*AW$39</f>
        <v>0</v>
      </c>
      <c r="AX114" s="85" cm="1">
        <f t="array" aca="1" ref="AX114" ca="1">INDEX($BI$46:$CM$192,MATCH($B114,$BI$46:$BI$192,0),AX$47)*AX$39</f>
        <v>0</v>
      </c>
      <c r="AY114" s="85" cm="1">
        <f t="array" aca="1" ref="AY114" ca="1">INDEX($BI$46:$CM$192,MATCH($B114,$BI$46:$BI$192,0),AY$47)*AY$39</f>
        <v>0</v>
      </c>
      <c r="AZ114" s="85" cm="1">
        <f t="array" aca="1" ref="AZ114" ca="1">INDEX($BI$46:$CM$192,MATCH($B114,$BI$46:$BI$192,0),AZ$47)*AZ$39</f>
        <v>0</v>
      </c>
      <c r="BA114" s="85" cm="1">
        <f t="array" aca="1" ref="BA114" ca="1">INDEX($BI$46:$CM$192,MATCH($B114,$BI$46:$BI$192,0),BA$47)*BA$39</f>
        <v>0</v>
      </c>
      <c r="BB114" s="85" cm="1">
        <f t="array" aca="1" ref="BB114" ca="1">INDEX($BI$46:$CM$192,MATCH($B114,$BI$46:$BI$192,0),BB$47)*BB$39</f>
        <v>0</v>
      </c>
      <c r="BC114" s="85"/>
      <c r="BD114" s="85"/>
      <c r="BE114" s="85"/>
      <c r="BF114" s="95"/>
      <c r="BG114" s="125">
        <f ca="1">IF(C114="","",INDEX([10]TPU!$G:$G,MATCH($C114,[10]TPU!$A:$A,0)))</f>
        <v>1158</v>
      </c>
      <c r="BH114" s="7"/>
      <c r="BI114" s="83" t="s">
        <v>133</v>
      </c>
      <c r="BJ114" s="83">
        <f t="shared" ca="1" si="129"/>
        <v>2003455</v>
      </c>
      <c r="BK114" s="84" t="str">
        <f t="shared" ca="1" si="130"/>
        <v>Dissipador de energia - DEB 240-316 - areia, brita e pedra de mão comerciais</v>
      </c>
      <c r="BL114" s="83" t="str">
        <f t="shared" ca="1" si="131"/>
        <v>un</v>
      </c>
      <c r="BM114" s="96" cm="1">
        <f t="array" aca="1" ref="BM114" ca="1">INDEX(INDIRECT("memória_cálculo"),MATCH($BI114,INDIRECT("indice_cáculo"),0),BM$45)</f>
        <v>1</v>
      </c>
      <c r="BN114" s="96" cm="1">
        <f t="array" aca="1" ref="BN114" ca="1">INDEX(INDIRECT("memória_cálculo"),MATCH($BI114,INDIRECT("indice_cáculo"),0),BN$45)</f>
        <v>1</v>
      </c>
      <c r="BO114" s="96" cm="1">
        <f t="array" aca="1" ref="BO114" ca="1">INDEX(INDIRECT("memória_cálculo"),MATCH($BI114,INDIRECT("indice_cáculo"),0),BO$45)</f>
        <v>0</v>
      </c>
      <c r="BP114" s="96" cm="1">
        <f t="array" aca="1" ref="BP114" ca="1">INDEX(INDIRECT("memória_cálculo"),MATCH($BI114,INDIRECT("indice_cáculo"),0),BP$45)</f>
        <v>1</v>
      </c>
      <c r="BQ114" s="96" cm="1">
        <f t="array" aca="1" ref="BQ114" ca="1">INDEX(INDIRECT("memória_cálculo"),MATCH($BI114,INDIRECT("indice_cáculo"),0),BQ$45)</f>
        <v>1</v>
      </c>
      <c r="BR114" s="96" cm="1">
        <f t="array" aca="1" ref="BR114" ca="1">INDEX(INDIRECT("memória_cálculo"),MATCH($BI114,INDIRECT("indice_cáculo"),0),BR$45)</f>
        <v>1</v>
      </c>
      <c r="BS114" s="96" cm="1">
        <f t="array" aca="1" ref="BS114" ca="1">INDEX(INDIRECT("memória_cálculo"),MATCH($BI114,INDIRECT("indice_cáculo"),0),BS$45)</f>
        <v>1</v>
      </c>
      <c r="BT114" s="96" cm="1">
        <f t="array" aca="1" ref="BT114" ca="1">INDEX(INDIRECT("memória_cálculo"),MATCH($BI114,INDIRECT("indice_cáculo"),0),BT$45)</f>
        <v>0</v>
      </c>
      <c r="BU114" s="96" cm="1">
        <f t="array" aca="1" ref="BU114" ca="1">INDEX(INDIRECT("memória_cálculo"),MATCH($BI114,INDIRECT("indice_cáculo"),0),BU$45)</f>
        <v>1</v>
      </c>
      <c r="BV114" s="96" cm="1">
        <f t="array" aca="1" ref="BV114" ca="1">INDEX(INDIRECT("memória_cálculo"),MATCH($BI114,INDIRECT("indice_cáculo"),0),BV$45)</f>
        <v>1</v>
      </c>
      <c r="BW114" s="96" cm="1">
        <f t="array" aca="1" ref="BW114" ca="1">INDEX(INDIRECT("memória_cálculo"),MATCH($BI114,INDIRECT("indice_cáculo"),0),BW$45)</f>
        <v>1</v>
      </c>
      <c r="BX114" s="96" cm="1">
        <f t="array" aca="1" ref="BX114" ca="1">INDEX(INDIRECT("memória_cálculo"),MATCH($BI114,INDIRECT("indice_cáculo"),0),BX$45)</f>
        <v>1</v>
      </c>
      <c r="BY114" s="96" cm="1">
        <f t="array" aca="1" ref="BY114" ca="1">INDEX(INDIRECT("memória_cálculo"),MATCH($BI114,INDIRECT("indice_cáculo"),0),BY$45)</f>
        <v>0</v>
      </c>
      <c r="BZ114" s="96" cm="1">
        <f t="array" aca="1" ref="BZ114" ca="1">INDEX(INDIRECT("memória_cálculo"),MATCH($BI114,INDIRECT("indice_cáculo"),0),BZ$45)</f>
        <v>1</v>
      </c>
      <c r="CA114" s="96" cm="1">
        <f t="array" aca="1" ref="CA114" ca="1">INDEX(INDIRECT("memória_cálculo"),MATCH($BI114,INDIRECT("indice_cáculo"),0),CA$45)</f>
        <v>1</v>
      </c>
      <c r="CB114" s="96" cm="1">
        <f t="array" aca="1" ref="CB114" ca="1">INDEX(INDIRECT("memória_cálculo"),MATCH($BI114,INDIRECT("indice_cáculo"),0),CB$45)</f>
        <v>1</v>
      </c>
      <c r="CC114" s="96" cm="1">
        <f t="array" aca="1" ref="CC114" ca="1">INDEX(INDIRECT("memória_cálculo"),MATCH($BI114,INDIRECT("indice_cáculo"),0),CC$45)</f>
        <v>1</v>
      </c>
      <c r="CD114" s="96" cm="1">
        <f t="array" aca="1" ref="CD114" ca="1">INDEX(INDIRECT("memória_cálculo"),MATCH($BI114,INDIRECT("indice_cáculo"),0),CD$45)</f>
        <v>0</v>
      </c>
      <c r="CE114" s="96" cm="1">
        <f t="array" aca="1" ref="CE114" ca="1">INDEX(INDIRECT("memória_cálculo"),MATCH($BI114,INDIRECT("indice_cáculo"),0),CE$45)</f>
        <v>1</v>
      </c>
      <c r="CF114" s="96" cm="1">
        <f t="array" aca="1" ref="CF114" ca="1">INDEX(INDIRECT("memória_cálculo"),MATCH($BI114,INDIRECT("indice_cáculo"),0),CF$45)</f>
        <v>1</v>
      </c>
      <c r="CG114" s="96" cm="1">
        <f t="array" aca="1" ref="CG114" ca="1">INDEX(INDIRECT("memória_cálculo"),MATCH($BI114,INDIRECT("indice_cáculo"),0),CG$45)</f>
        <v>1</v>
      </c>
      <c r="CH114" s="96" cm="1">
        <f t="array" aca="1" ref="CH114" ca="1">INDEX(INDIRECT("memória_cálculo"),MATCH($BI114,INDIRECT("indice_cáculo"),0),CH$45)</f>
        <v>1</v>
      </c>
      <c r="CI114" s="96" cm="1">
        <f t="array" aca="1" ref="CI114" ca="1">INDEX(INDIRECT("memória_cálculo"),MATCH($BI114,INDIRECT("indice_cáculo"),0),CI$45)</f>
        <v>0</v>
      </c>
      <c r="CJ114" s="96" cm="1">
        <f t="array" aca="1" ref="CJ114" ca="1">INDEX(INDIRECT("memória_cálculo"),MATCH($BI114,INDIRECT("indice_cáculo"),0),CJ$45)</f>
        <v>1</v>
      </c>
      <c r="CK114" s="96" cm="1">
        <f t="array" aca="1" ref="CK114" ca="1">INDEX(INDIRECT("memória_cálculo"),MATCH($BI114,INDIRECT("indice_cáculo"),0),CK$45)</f>
        <v>1</v>
      </c>
      <c r="CL114" s="96" cm="1">
        <f t="array" aca="1" ref="CL114" ca="1">INDEX(INDIRECT("memória_cálculo"),MATCH($BI114,INDIRECT("indice_cáculo"),0),CL$45)</f>
        <v>0</v>
      </c>
      <c r="CM114" s="96"/>
      <c r="CN114" s="7"/>
      <c r="CO114" s="7"/>
      <c r="CP114" s="97"/>
      <c r="CQ114" s="7"/>
      <c r="CR114" s="7"/>
      <c r="CS114" s="98"/>
      <c r="CT114" s="127"/>
      <c r="CU114" s="111"/>
      <c r="CV114" s="111"/>
      <c r="CW114" s="111"/>
      <c r="CX114" s="111"/>
      <c r="CY114" s="127"/>
      <c r="CZ114" s="111"/>
      <c r="DA114" s="111"/>
      <c r="DB114" s="111"/>
      <c r="DC114" s="111"/>
      <c r="DD114" s="127"/>
      <c r="DE114" s="111"/>
      <c r="DF114" s="111"/>
      <c r="DG114" s="111"/>
      <c r="DH114" s="111"/>
      <c r="DI114" s="111"/>
      <c r="DJ114" s="111"/>
      <c r="DK114" s="111"/>
      <c r="DL114" s="111"/>
      <c r="DM114" s="111"/>
      <c r="DN114" s="127"/>
      <c r="DO114" s="111"/>
      <c r="DP114" s="111"/>
      <c r="DQ114" s="111"/>
      <c r="DR114" s="111"/>
      <c r="DS114" s="111"/>
      <c r="DT114" s="111"/>
    </row>
    <row r="115" spans="1:126" ht="20.100000000000001" customHeight="1" x14ac:dyDescent="0.2">
      <c r="A115" s="7"/>
      <c r="B115" s="83" t="s">
        <v>125</v>
      </c>
      <c r="C115" s="83" t="str">
        <f t="shared" ca="1" si="142"/>
        <v>ED-48544</v>
      </c>
      <c r="D115" s="84" t="str">
        <f t="shared" ca="1" si="143"/>
        <v>ala de rede tubular dn 1000, exclusive bota fora</v>
      </c>
      <c r="E115" s="83" t="str">
        <f t="shared" ca="1" si="144"/>
        <v>u</v>
      </c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 cm="1">
        <f t="array" aca="1" ref="X115" ca="1">INDEX($BI$46:$CM$192,MATCH($B115,$BI$46:$BI$192,0),X$47)*X$39</f>
        <v>0</v>
      </c>
      <c r="Y115" s="85" cm="1">
        <f t="array" aca="1" ref="Y115" ca="1">INDEX($BI$46:$CM$192,MATCH($B115,$BI$46:$BI$192,0),Y$47)*Y$39</f>
        <v>0</v>
      </c>
      <c r="Z115" s="85" cm="1">
        <f t="array" aca="1" ref="Z115" ca="1">INDEX($BI$46:$CM$192,MATCH($B115,$BI$46:$BI$192,0),Z$47)*Z$39</f>
        <v>0</v>
      </c>
      <c r="AA115" s="85"/>
      <c r="AB115" s="85" cm="1">
        <f t="array" aca="1" ref="AB115" ca="1">INDEX($BI$46:$CM$192,MATCH($B115,$BI$46:$BI$192,0),AB$47)*AB$39</f>
        <v>0</v>
      </c>
      <c r="AC115" s="85"/>
      <c r="AD115" s="85" cm="1">
        <f t="array" aca="1" ref="AD115" ca="1">INDEX($BI$46:$CM$192,MATCH($B115,$BI$46:$BI$192,0),AD$47)*AD$39</f>
        <v>0</v>
      </c>
      <c r="AE115" s="85" cm="1">
        <f t="array" aca="1" ref="AE115" ca="1">INDEX($BI$46:$CM$192,MATCH($B115,$BI$46:$BI$192,0),AE$47)*AE$39</f>
        <v>0</v>
      </c>
      <c r="AF115" s="85" cm="1">
        <f t="array" aca="1" ref="AF115" ca="1">INDEX($BI$46:$CM$192,MATCH($B115,$BI$46:$BI$192,0),AF$47)*AF$39</f>
        <v>0</v>
      </c>
      <c r="AG115" s="85" cm="1">
        <f t="array" aca="1" ref="AG115" ca="1">INDEX($BI$46:$CM$192,MATCH($B115,$BI$46:$BI$192,0),AG$47)*AG$39</f>
        <v>0</v>
      </c>
      <c r="AH115" s="85" cm="1">
        <f t="array" aca="1" ref="AH115" ca="1">INDEX($BI$46:$CM$192,MATCH($B115,$BI$46:$BI$192,0),AH$47)*AH$39</f>
        <v>0</v>
      </c>
      <c r="AI115" s="85" cm="1">
        <f t="array" aca="1" ref="AI115" ca="1">INDEX($BI$46:$CM$192,MATCH($B115,$BI$46:$BI$192,0),AI$47)*AI$39</f>
        <v>0</v>
      </c>
      <c r="AJ115" s="85" cm="1">
        <f t="array" aca="1" ref="AJ115" ca="1">INDEX($BI$46:$CM$192,MATCH($B115,$BI$46:$BI$192,0),AJ$47)*AJ$39</f>
        <v>0</v>
      </c>
      <c r="AK115" s="85" cm="1">
        <f t="array" aca="1" ref="AK115" ca="1">INDEX($BI$46:$CM$192,MATCH($B115,$BI$46:$BI$192,0),AK$47)*AK$39</f>
        <v>0</v>
      </c>
      <c r="AL115" s="85" cm="1">
        <f t="array" aca="1" ref="AL115" ca="1">INDEX($BI$46:$CM$192,MATCH($B115,$BI$46:$BI$192,0),AL$47)*AL$39</f>
        <v>0</v>
      </c>
      <c r="AM115" s="85" cm="1">
        <f t="array" aca="1" ref="AM115" ca="1">INDEX($BI$46:$CM$192,MATCH($B115,$BI$46:$BI$192,0),AM$47)*AM$39</f>
        <v>0</v>
      </c>
      <c r="AN115" s="85" cm="1">
        <f t="array" aca="1" ref="AN115" ca="1">INDEX($BI$46:$CM$192,MATCH($B115,$BI$46:$BI$192,0),AN$47)*AN$39</f>
        <v>0</v>
      </c>
      <c r="AO115" s="85" cm="1">
        <f t="array" aca="1" ref="AO115" ca="1">INDEX($BI$46:$CM$192,MATCH($B115,$BI$46:$BI$192,0),AO$47)*AO$39</f>
        <v>0</v>
      </c>
      <c r="AP115" s="85" cm="1">
        <f t="array" aca="1" ref="AP115" ca="1">INDEX($BI$46:$CM$192,MATCH($B115,$BI$46:$BI$192,0),AP$47)*AP$39</f>
        <v>0</v>
      </c>
      <c r="AQ115" s="85" cm="1">
        <f t="array" aca="1" ref="AQ115" ca="1">INDEX($BI$46:$CM$192,MATCH($B115,$BI$46:$BI$192,0),AQ$47)*AQ$39</f>
        <v>0</v>
      </c>
      <c r="AR115" s="85" cm="1">
        <f t="array" aca="1" ref="AR115" ca="1">INDEX($BI$46:$CM$192,MATCH($B115,$BI$46:$BI$192,0),AR$47)*AR$39</f>
        <v>0</v>
      </c>
      <c r="AS115" s="85" cm="1">
        <f t="array" aca="1" ref="AS115" ca="1">INDEX($BI$46:$CM$192,MATCH($B115,$BI$46:$BI$192,0),AS$47)*AS$39</f>
        <v>0</v>
      </c>
      <c r="AT115" s="85" cm="1">
        <f t="array" aca="1" ref="AT115" ca="1">INDEX($BI$46:$CM$192,MATCH($B115,$BI$46:$BI$192,0),AT$47)*AT$39</f>
        <v>0</v>
      </c>
      <c r="AU115" s="85" cm="1">
        <f t="array" aca="1" ref="AU115" ca="1">INDEX($BI$46:$CM$192,MATCH($B115,$BI$46:$BI$192,0),AU$47)*AU$39</f>
        <v>0</v>
      </c>
      <c r="AV115" s="85" cm="1">
        <f t="array" aca="1" ref="AV115" ca="1">INDEX($BI$46:$CM$192,MATCH($B115,$BI$46:$BI$192,0),AV$47)*AV$39</f>
        <v>0</v>
      </c>
      <c r="AW115" s="85" cm="1">
        <f t="array" aca="1" ref="AW115" ca="1">INDEX($BI$46:$CM$192,MATCH($B115,$BI$46:$BI$192,0),AW$47)*AW$39</f>
        <v>0</v>
      </c>
      <c r="AX115" s="85" cm="1">
        <f t="array" aca="1" ref="AX115" ca="1">INDEX($BI$46:$CM$192,MATCH($B115,$BI$46:$BI$192,0),AX$47)*AX$39</f>
        <v>0</v>
      </c>
      <c r="AY115" s="85" cm="1">
        <f t="array" aca="1" ref="AY115" ca="1">INDEX($BI$46:$CM$192,MATCH($B115,$BI$46:$BI$192,0),AY$47)*AY$39</f>
        <v>0</v>
      </c>
      <c r="AZ115" s="85" cm="1">
        <f t="array" aca="1" ref="AZ115" ca="1">INDEX($BI$46:$CM$192,MATCH($B115,$BI$46:$BI$192,0),AZ$47)*AZ$39</f>
        <v>0</v>
      </c>
      <c r="BA115" s="85" cm="1">
        <f t="array" aca="1" ref="BA115" ca="1">INDEX($BI$46:$CM$192,MATCH($B115,$BI$46:$BI$192,0),BA$47)*BA$39</f>
        <v>0</v>
      </c>
      <c r="BB115" s="85" cm="1">
        <f t="array" aca="1" ref="BB115" ca="1">INDEX($BI$46:$CM$192,MATCH($B115,$BI$46:$BI$192,0),BB$47)*BB$39</f>
        <v>0</v>
      </c>
      <c r="BC115" s="85"/>
      <c r="BD115" s="85"/>
      <c r="BE115" s="85"/>
      <c r="BF115" s="95"/>
      <c r="BG115" s="125">
        <f ca="1">IF(C115="","",INDEX([10]TPU!$G:$G,MATCH($C115,[10]TPU!$A:$A,0)))</f>
        <v>2306.31</v>
      </c>
      <c r="BH115" s="7"/>
      <c r="BI115" s="83" t="s">
        <v>134</v>
      </c>
      <c r="BJ115" s="83">
        <f t="shared" ca="1" si="129"/>
        <v>2003457</v>
      </c>
      <c r="BK115" s="84" t="str">
        <f t="shared" ca="1" si="130"/>
        <v>Dissipador de energia - DEB 300-366 - areia, brita e pedra de mão comerciais</v>
      </c>
      <c r="BL115" s="83" t="str">
        <f t="shared" ca="1" si="131"/>
        <v>un</v>
      </c>
      <c r="BM115" s="96" cm="1">
        <f t="array" aca="1" ref="BM115" ca="1">INDEX(INDIRECT("memória_cálculo"),MATCH($BI115,INDIRECT("indice_cáculo"),0),BM$45)</f>
        <v>0</v>
      </c>
      <c r="BN115" s="96" cm="1">
        <f t="array" aca="1" ref="BN115" ca="1">INDEX(INDIRECT("memória_cálculo"),MATCH($BI115,INDIRECT("indice_cáculo"),0),BN$45)</f>
        <v>0</v>
      </c>
      <c r="BO115" s="96" cm="1">
        <f t="array" aca="1" ref="BO115" ca="1">INDEX(INDIRECT("memória_cálculo"),MATCH($BI115,INDIRECT("indice_cáculo"),0),BO$45)</f>
        <v>0</v>
      </c>
      <c r="BP115" s="96" cm="1">
        <f t="array" aca="1" ref="BP115" ca="1">INDEX(INDIRECT("memória_cálculo"),MATCH($BI115,INDIRECT("indice_cáculo"),0),BP$45)</f>
        <v>0</v>
      </c>
      <c r="BQ115" s="96" cm="1">
        <f t="array" aca="1" ref="BQ115" ca="1">INDEX(INDIRECT("memória_cálculo"),MATCH($BI115,INDIRECT("indice_cáculo"),0),BQ$45)</f>
        <v>0</v>
      </c>
      <c r="BR115" s="96" cm="1">
        <f t="array" aca="1" ref="BR115" ca="1">INDEX(INDIRECT("memória_cálculo"),MATCH($BI115,INDIRECT("indice_cáculo"),0),BR$45)</f>
        <v>0</v>
      </c>
      <c r="BS115" s="96" cm="1">
        <f t="array" aca="1" ref="BS115" ca="1">INDEX(INDIRECT("memória_cálculo"),MATCH($BI115,INDIRECT("indice_cáculo"),0),BS$45)</f>
        <v>0</v>
      </c>
      <c r="BT115" s="96" cm="1">
        <f t="array" aca="1" ref="BT115" ca="1">INDEX(INDIRECT("memória_cálculo"),MATCH($BI115,INDIRECT("indice_cáculo"),0),BT$45)</f>
        <v>0</v>
      </c>
      <c r="BU115" s="96" cm="1">
        <f t="array" aca="1" ref="BU115" ca="1">INDEX(INDIRECT("memória_cálculo"),MATCH($BI115,INDIRECT("indice_cáculo"),0),BU$45)</f>
        <v>0</v>
      </c>
      <c r="BV115" s="96" cm="1">
        <f t="array" aca="1" ref="BV115" ca="1">INDEX(INDIRECT("memória_cálculo"),MATCH($BI115,INDIRECT("indice_cáculo"),0),BV$45)</f>
        <v>0</v>
      </c>
      <c r="BW115" s="96" cm="1">
        <f t="array" aca="1" ref="BW115" ca="1">INDEX(INDIRECT("memória_cálculo"),MATCH($BI115,INDIRECT("indice_cáculo"),0),BW$45)</f>
        <v>0</v>
      </c>
      <c r="BX115" s="96" cm="1">
        <f t="array" aca="1" ref="BX115" ca="1">INDEX(INDIRECT("memória_cálculo"),MATCH($BI115,INDIRECT("indice_cáculo"),0),BX$45)</f>
        <v>0</v>
      </c>
      <c r="BY115" s="96" cm="1">
        <f t="array" aca="1" ref="BY115" ca="1">INDEX(INDIRECT("memória_cálculo"),MATCH($BI115,INDIRECT("indice_cáculo"),0),BY$45)</f>
        <v>0</v>
      </c>
      <c r="BZ115" s="96" cm="1">
        <f t="array" aca="1" ref="BZ115" ca="1">INDEX(INDIRECT("memória_cálculo"),MATCH($BI115,INDIRECT("indice_cáculo"),0),BZ$45)</f>
        <v>0</v>
      </c>
      <c r="CA115" s="96" cm="1">
        <f t="array" aca="1" ref="CA115" ca="1">INDEX(INDIRECT("memória_cálculo"),MATCH($BI115,INDIRECT("indice_cáculo"),0),CA$45)</f>
        <v>0</v>
      </c>
      <c r="CB115" s="96" cm="1">
        <f t="array" aca="1" ref="CB115" ca="1">INDEX(INDIRECT("memória_cálculo"),MATCH($BI115,INDIRECT("indice_cáculo"),0),CB$45)</f>
        <v>0</v>
      </c>
      <c r="CC115" s="96" cm="1">
        <f t="array" aca="1" ref="CC115" ca="1">INDEX(INDIRECT("memória_cálculo"),MATCH($BI115,INDIRECT("indice_cáculo"),0),CC$45)</f>
        <v>0</v>
      </c>
      <c r="CD115" s="96" cm="1">
        <f t="array" aca="1" ref="CD115" ca="1">INDEX(INDIRECT("memória_cálculo"),MATCH($BI115,INDIRECT("indice_cáculo"),0),CD$45)</f>
        <v>0</v>
      </c>
      <c r="CE115" s="96" cm="1">
        <f t="array" aca="1" ref="CE115" ca="1">INDEX(INDIRECT("memória_cálculo"),MATCH($BI115,INDIRECT("indice_cáculo"),0),CE$45)</f>
        <v>0</v>
      </c>
      <c r="CF115" s="96" cm="1">
        <f t="array" aca="1" ref="CF115" ca="1">INDEX(INDIRECT("memória_cálculo"),MATCH($BI115,INDIRECT("indice_cáculo"),0),CF$45)</f>
        <v>0</v>
      </c>
      <c r="CG115" s="96" cm="1">
        <f t="array" aca="1" ref="CG115" ca="1">INDEX(INDIRECT("memória_cálculo"),MATCH($BI115,INDIRECT("indice_cáculo"),0),CG$45)</f>
        <v>0</v>
      </c>
      <c r="CH115" s="96" cm="1">
        <f t="array" aca="1" ref="CH115" ca="1">INDEX(INDIRECT("memória_cálculo"),MATCH($BI115,INDIRECT("indice_cáculo"),0),CH$45)</f>
        <v>0</v>
      </c>
      <c r="CI115" s="96" cm="1">
        <f t="array" aca="1" ref="CI115" ca="1">INDEX(INDIRECT("memória_cálculo"),MATCH($BI115,INDIRECT("indice_cáculo"),0),CI$45)</f>
        <v>0</v>
      </c>
      <c r="CJ115" s="96" cm="1">
        <f t="array" aca="1" ref="CJ115" ca="1">INDEX(INDIRECT("memória_cálculo"),MATCH($BI115,INDIRECT("indice_cáculo"),0),CJ$45)</f>
        <v>0</v>
      </c>
      <c r="CK115" s="96" cm="1">
        <f t="array" aca="1" ref="CK115" ca="1">INDEX(INDIRECT("memória_cálculo"),MATCH($BI115,INDIRECT("indice_cáculo"),0),CK$45)</f>
        <v>0</v>
      </c>
      <c r="CL115" s="96" cm="1">
        <f t="array" aca="1" ref="CL115" ca="1">INDEX(INDIRECT("memória_cálculo"),MATCH($BI115,INDIRECT("indice_cáculo"),0),CL$45)</f>
        <v>0</v>
      </c>
      <c r="CM115" s="96"/>
      <c r="CN115" s="7"/>
      <c r="CO115" s="7"/>
      <c r="CP115" s="83" t="s">
        <v>46</v>
      </c>
      <c r="CQ115" s="83" t="str">
        <f>INDEX([10]TPU!$A:$A,MATCH($DV115,[10]TPU!$P:$P,0))</f>
        <v>RO-00112</v>
      </c>
      <c r="CR115" s="366" t="str">
        <f>INDEX([10]TPU!$C:$C,MATCH($DV115,[10]TPU!$P:$P,0))</f>
        <v>escavação, carga e transporte de material de 2ª categoria - executado com escavadeira de 1,40 m3 e caminhão basculante de 12 m3 e com caminho de serviço pavimentado - dmt de      50 a    200 m</v>
      </c>
      <c r="CS115" s="83" t="str">
        <f>INDEX([10]TPU!$D:$D,MATCH($DV115,[10]TPU!$P:$P,0))</f>
        <v>m3</v>
      </c>
      <c r="CT115" s="103">
        <f>CT117*CT118</f>
        <v>6855.7619999999997</v>
      </c>
      <c r="CU115" s="103">
        <f t="shared" ref="CU115:CX115" si="165">CU117*CU118</f>
        <v>1619.3482000000004</v>
      </c>
      <c r="CV115" s="103">
        <f t="shared" si="165"/>
        <v>62.8842</v>
      </c>
      <c r="CW115" s="103">
        <f t="shared" si="165"/>
        <v>140.13400000000001</v>
      </c>
      <c r="CX115" s="103">
        <f t="shared" si="165"/>
        <v>216.15980000000002</v>
      </c>
      <c r="CY115" s="103">
        <f>CY117*CY118</f>
        <v>6855.7619999999997</v>
      </c>
      <c r="CZ115" s="103">
        <f t="shared" ref="CZ115:DC115" si="166">CZ117*CZ118</f>
        <v>1619.3482000000004</v>
      </c>
      <c r="DA115" s="103">
        <f t="shared" si="166"/>
        <v>62.8842</v>
      </c>
      <c r="DB115" s="103">
        <f t="shared" si="166"/>
        <v>140.13400000000001</v>
      </c>
      <c r="DC115" s="103">
        <f t="shared" si="166"/>
        <v>216.15980000000002</v>
      </c>
      <c r="DD115" s="103">
        <f>DD117*DD118</f>
        <v>6855.7619999999997</v>
      </c>
      <c r="DE115" s="103">
        <f t="shared" ref="DE115:DH115" si="167">DE117*DE118</f>
        <v>1619.3482000000004</v>
      </c>
      <c r="DF115" s="103">
        <f t="shared" si="167"/>
        <v>62.8842</v>
      </c>
      <c r="DG115" s="103">
        <f t="shared" si="167"/>
        <v>140.13400000000001</v>
      </c>
      <c r="DH115" s="103">
        <f t="shared" si="167"/>
        <v>216.15980000000002</v>
      </c>
      <c r="DI115" s="103">
        <f>DI117*DI118</f>
        <v>6855.7619999999997</v>
      </c>
      <c r="DJ115" s="103">
        <f t="shared" ref="DJ115:DM115" si="168">DJ117*DJ118</f>
        <v>1619.3482000000004</v>
      </c>
      <c r="DK115" s="103">
        <f t="shared" si="168"/>
        <v>62.8842</v>
      </c>
      <c r="DL115" s="103">
        <f t="shared" si="168"/>
        <v>140.13400000000001</v>
      </c>
      <c r="DM115" s="103">
        <f t="shared" si="168"/>
        <v>216.15980000000002</v>
      </c>
      <c r="DN115" s="103">
        <f>DN117*DN118</f>
        <v>6855.7619999999997</v>
      </c>
      <c r="DO115" s="103">
        <f t="shared" ref="DO115:DR115" si="169">DO117*DO118</f>
        <v>1619.3482000000004</v>
      </c>
      <c r="DP115" s="103">
        <f t="shared" si="169"/>
        <v>62.8842</v>
      </c>
      <c r="DQ115" s="103">
        <f t="shared" si="169"/>
        <v>140.13400000000001</v>
      </c>
      <c r="DR115" s="103">
        <f t="shared" si="169"/>
        <v>216.15980000000002</v>
      </c>
      <c r="DS115" s="103">
        <f t="shared" ref="DS115" si="170">DS117*DS118</f>
        <v>0</v>
      </c>
      <c r="DT115" s="103">
        <f t="shared" ref="DT115" si="171">DT117*DT118</f>
        <v>0</v>
      </c>
      <c r="DV115" t="s">
        <v>135</v>
      </c>
    </row>
    <row r="116" spans="1:126" ht="20.100000000000001" customHeight="1" x14ac:dyDescent="0.2">
      <c r="A116" s="7"/>
      <c r="B116" s="83" t="s">
        <v>127</v>
      </c>
      <c r="C116" s="83" t="str">
        <f t="shared" ca="1" si="142"/>
        <v>RO-00643</v>
      </c>
      <c r="D116" s="84" t="str">
        <f t="shared" ca="1" si="143"/>
        <v xml:space="preserve">corpo de bstc d = 1,20 m pa2 - areia, brita e pedra de mão comerciais (execução, incluindo fornecimento, carga e transporte de todos os materiais, exclui escavação) </v>
      </c>
      <c r="E116" s="83" t="str">
        <f t="shared" ca="1" si="144"/>
        <v>m</v>
      </c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 cm="1">
        <f t="array" aca="1" ref="X116" ca="1">INDEX($BI$46:$CM$192,MATCH($B116,$BI$46:$BI$192,0),X$47)*X$39</f>
        <v>0</v>
      </c>
      <c r="Y116" s="85" cm="1">
        <f t="array" aca="1" ref="Y116" ca="1">INDEX($BI$46:$CM$192,MATCH($B116,$BI$46:$BI$192,0),Y$47)*Y$39</f>
        <v>0</v>
      </c>
      <c r="Z116" s="85" cm="1">
        <f t="array" aca="1" ref="Z116" ca="1">INDEX($BI$46:$CM$192,MATCH($B116,$BI$46:$BI$192,0),Z$47)*Z$39</f>
        <v>0</v>
      </c>
      <c r="AA116" s="85"/>
      <c r="AB116" s="85" cm="1">
        <f t="array" aca="1" ref="AB116" ca="1">INDEX($BI$46:$CM$192,MATCH($B116,$BI$46:$BI$192,0),AB$47)*AB$39</f>
        <v>0</v>
      </c>
      <c r="AC116" s="85"/>
      <c r="AD116" s="85" cm="1">
        <f t="array" aca="1" ref="AD116" ca="1">INDEX($BI$46:$CM$192,MATCH($B116,$BI$46:$BI$192,0),AD$47)*AD$39</f>
        <v>0</v>
      </c>
      <c r="AE116" s="85" cm="1">
        <f t="array" aca="1" ref="AE116" ca="1">INDEX($BI$46:$CM$192,MATCH($B116,$BI$46:$BI$192,0),AE$47)*AE$39</f>
        <v>0</v>
      </c>
      <c r="AF116" s="85" cm="1">
        <f t="array" aca="1" ref="AF116" ca="1">INDEX($BI$46:$CM$192,MATCH($B116,$BI$46:$BI$192,0),AF$47)*AF$39</f>
        <v>0</v>
      </c>
      <c r="AG116" s="85" cm="1">
        <f t="array" aca="1" ref="AG116" ca="1">INDEX($BI$46:$CM$192,MATCH($B116,$BI$46:$BI$192,0),AG$47)*AG$39</f>
        <v>0</v>
      </c>
      <c r="AH116" s="85" cm="1">
        <f t="array" aca="1" ref="AH116" ca="1">INDEX($BI$46:$CM$192,MATCH($B116,$BI$46:$BI$192,0),AH$47)*AH$39</f>
        <v>0</v>
      </c>
      <c r="AI116" s="85" cm="1">
        <f t="array" aca="1" ref="AI116" ca="1">INDEX($BI$46:$CM$192,MATCH($B116,$BI$46:$BI$192,0),AI$47)*AI$39</f>
        <v>0</v>
      </c>
      <c r="AJ116" s="85" cm="1">
        <f t="array" aca="1" ref="AJ116" ca="1">INDEX($BI$46:$CM$192,MATCH($B116,$BI$46:$BI$192,0),AJ$47)*AJ$39</f>
        <v>0</v>
      </c>
      <c r="AK116" s="85" cm="1">
        <f t="array" aca="1" ref="AK116" ca="1">INDEX($BI$46:$CM$192,MATCH($B116,$BI$46:$BI$192,0),AK$47)*AK$39</f>
        <v>0</v>
      </c>
      <c r="AL116" s="85" cm="1">
        <f t="array" aca="1" ref="AL116" ca="1">INDEX($BI$46:$CM$192,MATCH($B116,$BI$46:$BI$192,0),AL$47)*AL$39</f>
        <v>0</v>
      </c>
      <c r="AM116" s="85" cm="1">
        <f t="array" aca="1" ref="AM116" ca="1">INDEX($BI$46:$CM$192,MATCH($B116,$BI$46:$BI$192,0),AM$47)*AM$39</f>
        <v>0</v>
      </c>
      <c r="AN116" s="85" cm="1">
        <f t="array" aca="1" ref="AN116" ca="1">INDEX($BI$46:$CM$192,MATCH($B116,$BI$46:$BI$192,0),AN$47)*AN$39</f>
        <v>0</v>
      </c>
      <c r="AO116" s="85" cm="1">
        <f t="array" aca="1" ref="AO116" ca="1">INDEX($BI$46:$CM$192,MATCH($B116,$BI$46:$BI$192,0),AO$47)*AO$39</f>
        <v>0</v>
      </c>
      <c r="AP116" s="85" cm="1">
        <f t="array" aca="1" ref="AP116" ca="1">INDEX($BI$46:$CM$192,MATCH($B116,$BI$46:$BI$192,0),AP$47)*AP$39</f>
        <v>0</v>
      </c>
      <c r="AQ116" s="85" cm="1">
        <f t="array" aca="1" ref="AQ116" ca="1">INDEX($BI$46:$CM$192,MATCH($B116,$BI$46:$BI$192,0),AQ$47)*AQ$39</f>
        <v>0</v>
      </c>
      <c r="AR116" s="85" cm="1">
        <f t="array" aca="1" ref="AR116" ca="1">INDEX($BI$46:$CM$192,MATCH($B116,$BI$46:$BI$192,0),AR$47)*AR$39</f>
        <v>0</v>
      </c>
      <c r="AS116" s="85" cm="1">
        <f t="array" aca="1" ref="AS116" ca="1">INDEX($BI$46:$CM$192,MATCH($B116,$BI$46:$BI$192,0),AS$47)*AS$39</f>
        <v>0</v>
      </c>
      <c r="AT116" s="85" cm="1">
        <f t="array" aca="1" ref="AT116" ca="1">INDEX($BI$46:$CM$192,MATCH($B116,$BI$46:$BI$192,0),AT$47)*AT$39</f>
        <v>0</v>
      </c>
      <c r="AU116" s="85" cm="1">
        <f t="array" aca="1" ref="AU116" ca="1">INDEX($BI$46:$CM$192,MATCH($B116,$BI$46:$BI$192,0),AU$47)*AU$39</f>
        <v>0</v>
      </c>
      <c r="AV116" s="85" cm="1">
        <f t="array" aca="1" ref="AV116" ca="1">INDEX($BI$46:$CM$192,MATCH($B116,$BI$46:$BI$192,0),AV$47)*AV$39</f>
        <v>0</v>
      </c>
      <c r="AW116" s="85" cm="1">
        <f t="array" aca="1" ref="AW116" ca="1">INDEX($BI$46:$CM$192,MATCH($B116,$BI$46:$BI$192,0),AW$47)*AW$39</f>
        <v>0</v>
      </c>
      <c r="AX116" s="85" cm="1">
        <f t="array" aca="1" ref="AX116" ca="1">INDEX($BI$46:$CM$192,MATCH($B116,$BI$46:$BI$192,0),AX$47)*AX$39</f>
        <v>0</v>
      </c>
      <c r="AY116" s="85" cm="1">
        <f t="array" aca="1" ref="AY116" ca="1">INDEX($BI$46:$CM$192,MATCH($B116,$BI$46:$BI$192,0),AY$47)*AY$39</f>
        <v>0</v>
      </c>
      <c r="AZ116" s="85" cm="1">
        <f t="array" aca="1" ref="AZ116" ca="1">INDEX($BI$46:$CM$192,MATCH($B116,$BI$46:$BI$192,0),AZ$47)*AZ$39</f>
        <v>0</v>
      </c>
      <c r="BA116" s="85" cm="1">
        <f t="array" aca="1" ref="BA116" ca="1">INDEX($BI$46:$CM$192,MATCH($B116,$BI$46:$BI$192,0),BA$47)*BA$39</f>
        <v>0</v>
      </c>
      <c r="BB116" s="85" cm="1">
        <f t="array" aca="1" ref="BB116" ca="1">INDEX($BI$46:$CM$192,MATCH($B116,$BI$46:$BI$192,0),BB$47)*BB$39</f>
        <v>0</v>
      </c>
      <c r="BC116" s="85"/>
      <c r="BD116" s="85"/>
      <c r="BE116" s="85"/>
      <c r="BF116" s="95"/>
      <c r="BG116" s="125">
        <f ca="1">IF(C116="","",INDEX([10]TPU!$G:$G,MATCH($C116,[10]TPU!$A:$A,0)))</f>
        <v>1576.61</v>
      </c>
      <c r="BH116" s="7"/>
      <c r="BI116" s="83" t="s">
        <v>136</v>
      </c>
      <c r="BJ116" s="83">
        <f t="shared" ca="1" si="129"/>
        <v>2003459</v>
      </c>
      <c r="BK116" s="84" t="str">
        <f t="shared" ca="1" si="130"/>
        <v>Dissipador de energia - DEB 360-414 - areia, brita e pedra de mão comerciais</v>
      </c>
      <c r="BL116" s="83" t="str">
        <f t="shared" ca="1" si="131"/>
        <v>un</v>
      </c>
      <c r="BM116" s="96" cm="1">
        <f t="array" aca="1" ref="BM116" ca="1">INDEX(INDIRECT("memória_cálculo"),MATCH($BI116,INDIRECT("indice_cáculo"),0),BM$45)</f>
        <v>0</v>
      </c>
      <c r="BN116" s="96" cm="1">
        <f t="array" aca="1" ref="BN116" ca="1">INDEX(INDIRECT("memória_cálculo"),MATCH($BI116,INDIRECT("indice_cáculo"),0),BN$45)</f>
        <v>0</v>
      </c>
      <c r="BO116" s="96" cm="1">
        <f t="array" aca="1" ref="BO116" ca="1">INDEX(INDIRECT("memória_cálculo"),MATCH($BI116,INDIRECT("indice_cáculo"),0),BO$45)</f>
        <v>0</v>
      </c>
      <c r="BP116" s="96" cm="1">
        <f t="array" aca="1" ref="BP116" ca="1">INDEX(INDIRECT("memória_cálculo"),MATCH($BI116,INDIRECT("indice_cáculo"),0),BP$45)</f>
        <v>0</v>
      </c>
      <c r="BQ116" s="96" cm="1">
        <f t="array" aca="1" ref="BQ116" ca="1">INDEX(INDIRECT("memória_cálculo"),MATCH($BI116,INDIRECT("indice_cáculo"),0),BQ$45)</f>
        <v>0</v>
      </c>
      <c r="BR116" s="96" cm="1">
        <f t="array" aca="1" ref="BR116" ca="1">INDEX(INDIRECT("memória_cálculo"),MATCH($BI116,INDIRECT("indice_cáculo"),0),BR$45)</f>
        <v>0</v>
      </c>
      <c r="BS116" s="96" cm="1">
        <f t="array" aca="1" ref="BS116" ca="1">INDEX(INDIRECT("memória_cálculo"),MATCH($BI116,INDIRECT("indice_cáculo"),0),BS$45)</f>
        <v>0</v>
      </c>
      <c r="BT116" s="96" cm="1">
        <f t="array" aca="1" ref="BT116" ca="1">INDEX(INDIRECT("memória_cálculo"),MATCH($BI116,INDIRECT("indice_cáculo"),0),BT$45)</f>
        <v>0</v>
      </c>
      <c r="BU116" s="96" cm="1">
        <f t="array" aca="1" ref="BU116" ca="1">INDEX(INDIRECT("memória_cálculo"),MATCH($BI116,INDIRECT("indice_cáculo"),0),BU$45)</f>
        <v>0</v>
      </c>
      <c r="BV116" s="96" cm="1">
        <f t="array" aca="1" ref="BV116" ca="1">INDEX(INDIRECT("memória_cálculo"),MATCH($BI116,INDIRECT("indice_cáculo"),0),BV$45)</f>
        <v>0</v>
      </c>
      <c r="BW116" s="96" cm="1">
        <f t="array" aca="1" ref="BW116" ca="1">INDEX(INDIRECT("memória_cálculo"),MATCH($BI116,INDIRECT("indice_cáculo"),0),BW$45)</f>
        <v>0</v>
      </c>
      <c r="BX116" s="96" cm="1">
        <f t="array" aca="1" ref="BX116" ca="1">INDEX(INDIRECT("memória_cálculo"),MATCH($BI116,INDIRECT("indice_cáculo"),0),BX$45)</f>
        <v>0</v>
      </c>
      <c r="BY116" s="96" cm="1">
        <f t="array" aca="1" ref="BY116" ca="1">INDEX(INDIRECT("memória_cálculo"),MATCH($BI116,INDIRECT("indice_cáculo"),0),BY$45)</f>
        <v>0</v>
      </c>
      <c r="BZ116" s="96" cm="1">
        <f t="array" aca="1" ref="BZ116" ca="1">INDEX(INDIRECT("memória_cálculo"),MATCH($BI116,INDIRECT("indice_cáculo"),0),BZ$45)</f>
        <v>0</v>
      </c>
      <c r="CA116" s="96" cm="1">
        <f t="array" aca="1" ref="CA116" ca="1">INDEX(INDIRECT("memória_cálculo"),MATCH($BI116,INDIRECT("indice_cáculo"),0),CA$45)</f>
        <v>0</v>
      </c>
      <c r="CB116" s="96" cm="1">
        <f t="array" aca="1" ref="CB116" ca="1">INDEX(INDIRECT("memória_cálculo"),MATCH($BI116,INDIRECT("indice_cáculo"),0),CB$45)</f>
        <v>0</v>
      </c>
      <c r="CC116" s="96" cm="1">
        <f t="array" aca="1" ref="CC116" ca="1">INDEX(INDIRECT("memória_cálculo"),MATCH($BI116,INDIRECT("indice_cáculo"),0),CC$45)</f>
        <v>0</v>
      </c>
      <c r="CD116" s="96" cm="1">
        <f t="array" aca="1" ref="CD116" ca="1">INDEX(INDIRECT("memória_cálculo"),MATCH($BI116,INDIRECT("indice_cáculo"),0),CD$45)</f>
        <v>0</v>
      </c>
      <c r="CE116" s="96" cm="1">
        <f t="array" aca="1" ref="CE116" ca="1">INDEX(INDIRECT("memória_cálculo"),MATCH($BI116,INDIRECT("indice_cáculo"),0),CE$45)</f>
        <v>0</v>
      </c>
      <c r="CF116" s="96" cm="1">
        <f t="array" aca="1" ref="CF116" ca="1">INDEX(INDIRECT("memória_cálculo"),MATCH($BI116,INDIRECT("indice_cáculo"),0),CF$45)</f>
        <v>0</v>
      </c>
      <c r="CG116" s="96" cm="1">
        <f t="array" aca="1" ref="CG116" ca="1">INDEX(INDIRECT("memória_cálculo"),MATCH($BI116,INDIRECT("indice_cáculo"),0),CG$45)</f>
        <v>0</v>
      </c>
      <c r="CH116" s="96" cm="1">
        <f t="array" aca="1" ref="CH116" ca="1">INDEX(INDIRECT("memória_cálculo"),MATCH($BI116,INDIRECT("indice_cáculo"),0),CH$45)</f>
        <v>0</v>
      </c>
      <c r="CI116" s="96" cm="1">
        <f t="array" aca="1" ref="CI116" ca="1">INDEX(INDIRECT("memória_cálculo"),MATCH($BI116,INDIRECT("indice_cáculo"),0),CI$45)</f>
        <v>0</v>
      </c>
      <c r="CJ116" s="96" cm="1">
        <f t="array" aca="1" ref="CJ116" ca="1">INDEX(INDIRECT("memória_cálculo"),MATCH($BI116,INDIRECT("indice_cáculo"),0),CJ$45)</f>
        <v>0</v>
      </c>
      <c r="CK116" s="96" cm="1">
        <f t="array" aca="1" ref="CK116" ca="1">INDEX(INDIRECT("memória_cálculo"),MATCH($BI116,INDIRECT("indice_cáculo"),0),CK$45)</f>
        <v>0</v>
      </c>
      <c r="CL116" s="96" cm="1">
        <f t="array" aca="1" ref="CL116" ca="1">INDEX(INDIRECT("memória_cálculo"),MATCH($BI116,INDIRECT("indice_cáculo"),0),CL$45)</f>
        <v>0</v>
      </c>
      <c r="CM116" s="96"/>
      <c r="CN116" s="7"/>
      <c r="CO116" s="7"/>
      <c r="CP116" s="108"/>
      <c r="CS116" s="109"/>
      <c r="CT116" s="127"/>
      <c r="CU116" s="111"/>
      <c r="CV116" s="111"/>
      <c r="CW116" s="111"/>
      <c r="CX116" s="111"/>
      <c r="CY116" s="127"/>
      <c r="CZ116" s="111"/>
      <c r="DA116" s="111"/>
      <c r="DB116" s="111"/>
      <c r="DC116" s="111"/>
      <c r="DD116" s="127"/>
      <c r="DE116" s="111"/>
      <c r="DF116" s="111"/>
      <c r="DG116" s="111"/>
      <c r="DH116" s="111"/>
      <c r="DI116" s="111"/>
      <c r="DJ116" s="111"/>
      <c r="DK116" s="111"/>
      <c r="DL116" s="111"/>
      <c r="DM116" s="111"/>
      <c r="DN116" s="127"/>
      <c r="DO116" s="111"/>
      <c r="DP116" s="111"/>
      <c r="DQ116" s="111"/>
      <c r="DR116" s="111"/>
      <c r="DS116" s="111"/>
      <c r="DT116" s="111"/>
    </row>
    <row r="117" spans="1:126" ht="20.100000000000001" customHeight="1" x14ac:dyDescent="0.2">
      <c r="A117" s="7"/>
      <c r="B117" s="83" t="s">
        <v>128</v>
      </c>
      <c r="C117" s="83" t="str">
        <f t="shared" ca="1" si="142"/>
        <v>ED-48546</v>
      </c>
      <c r="D117" s="84" t="str">
        <f t="shared" ca="1" si="143"/>
        <v>ala de rede tubular dn 1200, exclusive bota fora</v>
      </c>
      <c r="E117" s="83" t="str">
        <f t="shared" ca="1" si="144"/>
        <v>u</v>
      </c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 cm="1">
        <f t="array" aca="1" ref="X117" ca="1">INDEX($BI$46:$CM$192,MATCH($B117,$BI$46:$BI$192,0),X$47)*X$39</f>
        <v>0</v>
      </c>
      <c r="Y117" s="85" cm="1">
        <f t="array" aca="1" ref="Y117" ca="1">INDEX($BI$46:$CM$192,MATCH($B117,$BI$46:$BI$192,0),Y$47)*Y$39</f>
        <v>0</v>
      </c>
      <c r="Z117" s="85" cm="1">
        <f t="array" aca="1" ref="Z117" ca="1">INDEX($BI$46:$CM$192,MATCH($B117,$BI$46:$BI$192,0),Z$47)*Z$39</f>
        <v>0</v>
      </c>
      <c r="AA117" s="85"/>
      <c r="AB117" s="85" cm="1">
        <f t="array" aca="1" ref="AB117" ca="1">INDEX($BI$46:$CM$192,MATCH($B117,$BI$46:$BI$192,0),AB$47)*AB$39</f>
        <v>0</v>
      </c>
      <c r="AC117" s="85"/>
      <c r="AD117" s="85" cm="1">
        <f t="array" aca="1" ref="AD117" ca="1">INDEX($BI$46:$CM$192,MATCH($B117,$BI$46:$BI$192,0),AD$47)*AD$39</f>
        <v>0</v>
      </c>
      <c r="AE117" s="85" cm="1">
        <f t="array" aca="1" ref="AE117" ca="1">INDEX($BI$46:$CM$192,MATCH($B117,$BI$46:$BI$192,0),AE$47)*AE$39</f>
        <v>0</v>
      </c>
      <c r="AF117" s="85" cm="1">
        <f t="array" aca="1" ref="AF117" ca="1">INDEX($BI$46:$CM$192,MATCH($B117,$BI$46:$BI$192,0),AF$47)*AF$39</f>
        <v>0</v>
      </c>
      <c r="AG117" s="85" cm="1">
        <f t="array" aca="1" ref="AG117" ca="1">INDEX($BI$46:$CM$192,MATCH($B117,$BI$46:$BI$192,0),AG$47)*AG$39</f>
        <v>0</v>
      </c>
      <c r="AH117" s="85" cm="1">
        <f t="array" aca="1" ref="AH117" ca="1">INDEX($BI$46:$CM$192,MATCH($B117,$BI$46:$BI$192,0),AH$47)*AH$39</f>
        <v>0</v>
      </c>
      <c r="AI117" s="85" cm="1">
        <f t="array" aca="1" ref="AI117" ca="1">INDEX($BI$46:$CM$192,MATCH($B117,$BI$46:$BI$192,0),AI$47)*AI$39</f>
        <v>0</v>
      </c>
      <c r="AJ117" s="85" cm="1">
        <f t="array" aca="1" ref="AJ117" ca="1">INDEX($BI$46:$CM$192,MATCH($B117,$BI$46:$BI$192,0),AJ$47)*AJ$39</f>
        <v>0</v>
      </c>
      <c r="AK117" s="85" cm="1">
        <f t="array" aca="1" ref="AK117" ca="1">INDEX($BI$46:$CM$192,MATCH($B117,$BI$46:$BI$192,0),AK$47)*AK$39</f>
        <v>0</v>
      </c>
      <c r="AL117" s="85" cm="1">
        <f t="array" aca="1" ref="AL117" ca="1">INDEX($BI$46:$CM$192,MATCH($B117,$BI$46:$BI$192,0),AL$47)*AL$39</f>
        <v>0</v>
      </c>
      <c r="AM117" s="85" cm="1">
        <f t="array" aca="1" ref="AM117" ca="1">INDEX($BI$46:$CM$192,MATCH($B117,$BI$46:$BI$192,0),AM$47)*AM$39</f>
        <v>0</v>
      </c>
      <c r="AN117" s="85" cm="1">
        <f t="array" aca="1" ref="AN117" ca="1">INDEX($BI$46:$CM$192,MATCH($B117,$BI$46:$BI$192,0),AN$47)*AN$39</f>
        <v>0</v>
      </c>
      <c r="AO117" s="85" cm="1">
        <f t="array" aca="1" ref="AO117" ca="1">INDEX($BI$46:$CM$192,MATCH($B117,$BI$46:$BI$192,0),AO$47)*AO$39</f>
        <v>0</v>
      </c>
      <c r="AP117" s="85" cm="1">
        <f t="array" aca="1" ref="AP117" ca="1">INDEX($BI$46:$CM$192,MATCH($B117,$BI$46:$BI$192,0),AP$47)*AP$39</f>
        <v>0</v>
      </c>
      <c r="AQ117" s="85" cm="1">
        <f t="array" aca="1" ref="AQ117" ca="1">INDEX($BI$46:$CM$192,MATCH($B117,$BI$46:$BI$192,0),AQ$47)*AQ$39</f>
        <v>0</v>
      </c>
      <c r="AR117" s="85" cm="1">
        <f t="array" aca="1" ref="AR117" ca="1">INDEX($BI$46:$CM$192,MATCH($B117,$BI$46:$BI$192,0),AR$47)*AR$39</f>
        <v>0</v>
      </c>
      <c r="AS117" s="85" cm="1">
        <f t="array" aca="1" ref="AS117" ca="1">INDEX($BI$46:$CM$192,MATCH($B117,$BI$46:$BI$192,0),AS$47)*AS$39</f>
        <v>0</v>
      </c>
      <c r="AT117" s="85" cm="1">
        <f t="array" aca="1" ref="AT117" ca="1">INDEX($BI$46:$CM$192,MATCH($B117,$BI$46:$BI$192,0),AT$47)*AT$39</f>
        <v>0</v>
      </c>
      <c r="AU117" s="85" cm="1">
        <f t="array" aca="1" ref="AU117" ca="1">INDEX($BI$46:$CM$192,MATCH($B117,$BI$46:$BI$192,0),AU$47)*AU$39</f>
        <v>0</v>
      </c>
      <c r="AV117" s="85" cm="1">
        <f t="array" aca="1" ref="AV117" ca="1">INDEX($BI$46:$CM$192,MATCH($B117,$BI$46:$BI$192,0),AV$47)*AV$39</f>
        <v>0</v>
      </c>
      <c r="AW117" s="85" cm="1">
        <f t="array" aca="1" ref="AW117" ca="1">INDEX($BI$46:$CM$192,MATCH($B117,$BI$46:$BI$192,0),AW$47)*AW$39</f>
        <v>0</v>
      </c>
      <c r="AX117" s="85" cm="1">
        <f t="array" aca="1" ref="AX117" ca="1">INDEX($BI$46:$CM$192,MATCH($B117,$BI$46:$BI$192,0),AX$47)*AX$39</f>
        <v>0</v>
      </c>
      <c r="AY117" s="85" cm="1">
        <f t="array" aca="1" ref="AY117" ca="1">INDEX($BI$46:$CM$192,MATCH($B117,$BI$46:$BI$192,0),AY$47)*AY$39</f>
        <v>0</v>
      </c>
      <c r="AZ117" s="85" cm="1">
        <f t="array" aca="1" ref="AZ117" ca="1">INDEX($BI$46:$CM$192,MATCH($B117,$BI$46:$BI$192,0),AZ$47)*AZ$39</f>
        <v>0</v>
      </c>
      <c r="BA117" s="85" cm="1">
        <f t="array" aca="1" ref="BA117" ca="1">INDEX($BI$46:$CM$192,MATCH($B117,$BI$46:$BI$192,0),BA$47)*BA$39</f>
        <v>0</v>
      </c>
      <c r="BB117" s="85" cm="1">
        <f t="array" aca="1" ref="BB117" ca="1">INDEX($BI$46:$CM$192,MATCH($B117,$BI$46:$BI$192,0),BB$47)*BB$39</f>
        <v>0</v>
      </c>
      <c r="BC117" s="85"/>
      <c r="BD117" s="85"/>
      <c r="BE117" s="85"/>
      <c r="BF117" s="95"/>
      <c r="BG117" s="125">
        <f ca="1">IF(C117="","",INDEX([10]TPU!$G:$G,MATCH($C117,[10]TPU!$A:$A,0)))</f>
        <v>3312.13</v>
      </c>
      <c r="BH117" s="7"/>
      <c r="BI117" s="83" t="s">
        <v>137</v>
      </c>
      <c r="BJ117" s="83">
        <f t="shared" ca="1" si="129"/>
        <v>2003461</v>
      </c>
      <c r="BK117" s="84" t="str">
        <f t="shared" ca="1" si="130"/>
        <v>Dissipador de energia - DEB 450-551 - areia, brita e pedra de mão comerciais</v>
      </c>
      <c r="BL117" s="83" t="str">
        <f t="shared" ca="1" si="131"/>
        <v>un</v>
      </c>
      <c r="BM117" s="96" cm="1">
        <f t="array" aca="1" ref="BM117" ca="1">INDEX(INDIRECT("memória_cálculo"),MATCH($BI117,INDIRECT("indice_cáculo"),0),BM$45)</f>
        <v>0</v>
      </c>
      <c r="BN117" s="96" cm="1">
        <f t="array" aca="1" ref="BN117" ca="1">INDEX(INDIRECT("memória_cálculo"),MATCH($BI117,INDIRECT("indice_cáculo"),0),BN$45)</f>
        <v>0</v>
      </c>
      <c r="BO117" s="96" cm="1">
        <f t="array" aca="1" ref="BO117" ca="1">INDEX(INDIRECT("memória_cálculo"),MATCH($BI117,INDIRECT("indice_cáculo"),0),BO$45)</f>
        <v>0</v>
      </c>
      <c r="BP117" s="96" cm="1">
        <f t="array" aca="1" ref="BP117" ca="1">INDEX(INDIRECT("memória_cálculo"),MATCH($BI117,INDIRECT("indice_cáculo"),0),BP$45)</f>
        <v>0</v>
      </c>
      <c r="BQ117" s="96" cm="1">
        <f t="array" aca="1" ref="BQ117" ca="1">INDEX(INDIRECT("memória_cálculo"),MATCH($BI117,INDIRECT("indice_cáculo"),0),BQ$45)</f>
        <v>0</v>
      </c>
      <c r="BR117" s="96" cm="1">
        <f t="array" aca="1" ref="BR117" ca="1">INDEX(INDIRECT("memória_cálculo"),MATCH($BI117,INDIRECT("indice_cáculo"),0),BR$45)</f>
        <v>0</v>
      </c>
      <c r="BS117" s="96" cm="1">
        <f t="array" aca="1" ref="BS117" ca="1">INDEX(INDIRECT("memória_cálculo"),MATCH($BI117,INDIRECT("indice_cáculo"),0),BS$45)</f>
        <v>0</v>
      </c>
      <c r="BT117" s="96" cm="1">
        <f t="array" aca="1" ref="BT117" ca="1">INDEX(INDIRECT("memória_cálculo"),MATCH($BI117,INDIRECT("indice_cáculo"),0),BT$45)</f>
        <v>0</v>
      </c>
      <c r="BU117" s="96" cm="1">
        <f t="array" aca="1" ref="BU117" ca="1">INDEX(INDIRECT("memória_cálculo"),MATCH($BI117,INDIRECT("indice_cáculo"),0),BU$45)</f>
        <v>0</v>
      </c>
      <c r="BV117" s="96" cm="1">
        <f t="array" aca="1" ref="BV117" ca="1">INDEX(INDIRECT("memória_cálculo"),MATCH($BI117,INDIRECT("indice_cáculo"),0),BV$45)</f>
        <v>0</v>
      </c>
      <c r="BW117" s="96" cm="1">
        <f t="array" aca="1" ref="BW117" ca="1">INDEX(INDIRECT("memória_cálculo"),MATCH($BI117,INDIRECT("indice_cáculo"),0),BW$45)</f>
        <v>0</v>
      </c>
      <c r="BX117" s="96" cm="1">
        <f t="array" aca="1" ref="BX117" ca="1">INDEX(INDIRECT("memória_cálculo"),MATCH($BI117,INDIRECT("indice_cáculo"),0),BX$45)</f>
        <v>0</v>
      </c>
      <c r="BY117" s="96" cm="1">
        <f t="array" aca="1" ref="BY117" ca="1">INDEX(INDIRECT("memória_cálculo"),MATCH($BI117,INDIRECT("indice_cáculo"),0),BY$45)</f>
        <v>0</v>
      </c>
      <c r="BZ117" s="96" cm="1">
        <f t="array" aca="1" ref="BZ117" ca="1">INDEX(INDIRECT("memória_cálculo"),MATCH($BI117,INDIRECT("indice_cáculo"),0),BZ$45)</f>
        <v>0</v>
      </c>
      <c r="CA117" s="96" cm="1">
        <f t="array" aca="1" ref="CA117" ca="1">INDEX(INDIRECT("memória_cálculo"),MATCH($BI117,INDIRECT("indice_cáculo"),0),CA$45)</f>
        <v>0</v>
      </c>
      <c r="CB117" s="96" cm="1">
        <f t="array" aca="1" ref="CB117" ca="1">INDEX(INDIRECT("memória_cálculo"),MATCH($BI117,INDIRECT("indice_cáculo"),0),CB$45)</f>
        <v>0</v>
      </c>
      <c r="CC117" s="96" cm="1">
        <f t="array" aca="1" ref="CC117" ca="1">INDEX(INDIRECT("memória_cálculo"),MATCH($BI117,INDIRECT("indice_cáculo"),0),CC$45)</f>
        <v>0</v>
      </c>
      <c r="CD117" s="96" cm="1">
        <f t="array" aca="1" ref="CD117" ca="1">INDEX(INDIRECT("memória_cálculo"),MATCH($BI117,INDIRECT("indice_cáculo"),0),CD$45)</f>
        <v>0</v>
      </c>
      <c r="CE117" s="96" cm="1">
        <f t="array" aca="1" ref="CE117" ca="1">INDEX(INDIRECT("memória_cálculo"),MATCH($BI117,INDIRECT("indice_cáculo"),0),CE$45)</f>
        <v>0</v>
      </c>
      <c r="CF117" s="96" cm="1">
        <f t="array" aca="1" ref="CF117" ca="1">INDEX(INDIRECT("memória_cálculo"),MATCH($BI117,INDIRECT("indice_cáculo"),0),CF$45)</f>
        <v>0</v>
      </c>
      <c r="CG117" s="96" cm="1">
        <f t="array" aca="1" ref="CG117" ca="1">INDEX(INDIRECT("memória_cálculo"),MATCH($BI117,INDIRECT("indice_cáculo"),0),CG$45)</f>
        <v>0</v>
      </c>
      <c r="CH117" s="96" cm="1">
        <f t="array" aca="1" ref="CH117" ca="1">INDEX(INDIRECT("memória_cálculo"),MATCH($BI117,INDIRECT("indice_cáculo"),0),CH$45)</f>
        <v>0</v>
      </c>
      <c r="CI117" s="96" cm="1">
        <f t="array" aca="1" ref="CI117" ca="1">INDEX(INDIRECT("memória_cálculo"),MATCH($BI117,INDIRECT("indice_cáculo"),0),CI$45)</f>
        <v>0</v>
      </c>
      <c r="CJ117" s="96" cm="1">
        <f t="array" aca="1" ref="CJ117" ca="1">INDEX(INDIRECT("memória_cálculo"),MATCH($BI117,INDIRECT("indice_cáculo"),0),CJ$45)</f>
        <v>0</v>
      </c>
      <c r="CK117" s="96" cm="1">
        <f t="array" aca="1" ref="CK117" ca="1">INDEX(INDIRECT("memória_cálculo"),MATCH($BI117,INDIRECT("indice_cáculo"),0),CK$45)</f>
        <v>0</v>
      </c>
      <c r="CL117" s="96" cm="1">
        <f t="array" aca="1" ref="CL117" ca="1">INDEX(INDIRECT("memória_cálculo"),MATCH($BI117,INDIRECT("indice_cáculo"),0),CL$45)</f>
        <v>0</v>
      </c>
      <c r="CM117" s="96"/>
      <c r="CN117" s="7"/>
      <c r="CO117" s="7"/>
      <c r="CP117" s="108"/>
      <c r="CR117" s="11" t="s">
        <v>138</v>
      </c>
      <c r="CS117" s="109" t="s">
        <v>55</v>
      </c>
      <c r="CT117" s="129">
        <f t="shared" ref="CT117:DT117" si="172">CT$84*CT$88</f>
        <v>11426.27</v>
      </c>
      <c r="CU117" s="129">
        <f t="shared" si="172"/>
        <v>8096.7410000000009</v>
      </c>
      <c r="CV117" s="129">
        <f t="shared" si="172"/>
        <v>419.22800000000001</v>
      </c>
      <c r="CW117" s="129">
        <f t="shared" si="172"/>
        <v>700.67000000000007</v>
      </c>
      <c r="CX117" s="129">
        <f t="shared" si="172"/>
        <v>1080.799</v>
      </c>
      <c r="CY117" s="129">
        <f t="shared" si="172"/>
        <v>11426.27</v>
      </c>
      <c r="CZ117" s="129">
        <f t="shared" si="172"/>
        <v>8096.7410000000009</v>
      </c>
      <c r="DA117" s="129">
        <f t="shared" si="172"/>
        <v>419.22800000000001</v>
      </c>
      <c r="DB117" s="129">
        <f t="shared" si="172"/>
        <v>700.67000000000007</v>
      </c>
      <c r="DC117" s="129">
        <f t="shared" si="172"/>
        <v>1080.799</v>
      </c>
      <c r="DD117" s="129">
        <f t="shared" si="172"/>
        <v>11426.27</v>
      </c>
      <c r="DE117" s="129">
        <f t="shared" si="172"/>
        <v>8096.7410000000009</v>
      </c>
      <c r="DF117" s="129">
        <f t="shared" si="172"/>
        <v>419.22800000000001</v>
      </c>
      <c r="DG117" s="129">
        <f t="shared" si="172"/>
        <v>700.67000000000007</v>
      </c>
      <c r="DH117" s="129">
        <f t="shared" si="172"/>
        <v>1080.799</v>
      </c>
      <c r="DI117" s="129">
        <f t="shared" si="172"/>
        <v>11426.27</v>
      </c>
      <c r="DJ117" s="129">
        <f t="shared" si="172"/>
        <v>8096.7410000000009</v>
      </c>
      <c r="DK117" s="129">
        <f t="shared" si="172"/>
        <v>419.22800000000001</v>
      </c>
      <c r="DL117" s="129">
        <f t="shared" si="172"/>
        <v>700.67000000000007</v>
      </c>
      <c r="DM117" s="129">
        <f t="shared" si="172"/>
        <v>1080.799</v>
      </c>
      <c r="DN117" s="129">
        <f t="shared" si="172"/>
        <v>11426.27</v>
      </c>
      <c r="DO117" s="129">
        <f t="shared" si="172"/>
        <v>8096.7410000000009</v>
      </c>
      <c r="DP117" s="129">
        <f t="shared" si="172"/>
        <v>419.22800000000001</v>
      </c>
      <c r="DQ117" s="129">
        <f t="shared" si="172"/>
        <v>700.67000000000007</v>
      </c>
      <c r="DR117" s="129">
        <f t="shared" si="172"/>
        <v>1080.799</v>
      </c>
      <c r="DS117" s="129">
        <f t="shared" si="172"/>
        <v>0</v>
      </c>
      <c r="DT117" s="129">
        <f t="shared" si="172"/>
        <v>0</v>
      </c>
    </row>
    <row r="118" spans="1:126" ht="20.100000000000001" customHeight="1" x14ac:dyDescent="0.2">
      <c r="A118" s="7"/>
      <c r="B118" s="83" t="s">
        <v>129</v>
      </c>
      <c r="C118" s="83" t="str">
        <f t="shared" ca="1" si="142"/>
        <v>RO-00645</v>
      </c>
      <c r="D118" s="84" t="str">
        <f t="shared" ca="1" si="143"/>
        <v xml:space="preserve">corpo de bstc d = 1,50 m pa2 - areia, brita e pedra de mão comerciais (execução, incluindo fornecimento, carga e transporte de todos os materiais, exclui escavação) </v>
      </c>
      <c r="E118" s="83" t="str">
        <f t="shared" ca="1" si="144"/>
        <v>m</v>
      </c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 cm="1">
        <f t="array" aca="1" ref="X118" ca="1">INDEX($BI$46:$CM$192,MATCH($B118,$BI$46:$BI$192,0),X$47)*X$39</f>
        <v>0</v>
      </c>
      <c r="Y118" s="85" cm="1">
        <f t="array" aca="1" ref="Y118" ca="1">INDEX($BI$46:$CM$192,MATCH($B118,$BI$46:$BI$192,0),Y$47)*Y$39</f>
        <v>0</v>
      </c>
      <c r="Z118" s="85" cm="1">
        <f t="array" aca="1" ref="Z118" ca="1">INDEX($BI$46:$CM$192,MATCH($B118,$BI$46:$BI$192,0),Z$47)*Z$39</f>
        <v>0</v>
      </c>
      <c r="AA118" s="85"/>
      <c r="AB118" s="85" cm="1">
        <f t="array" aca="1" ref="AB118" ca="1">INDEX($BI$46:$CM$192,MATCH($B118,$BI$46:$BI$192,0),AB$47)*AB$39</f>
        <v>0</v>
      </c>
      <c r="AC118" s="85"/>
      <c r="AD118" s="85" cm="1">
        <f t="array" aca="1" ref="AD118" ca="1">INDEX($BI$46:$CM$192,MATCH($B118,$BI$46:$BI$192,0),AD$47)*AD$39</f>
        <v>0</v>
      </c>
      <c r="AE118" s="85" cm="1">
        <f t="array" aca="1" ref="AE118" ca="1">INDEX($BI$46:$CM$192,MATCH($B118,$BI$46:$BI$192,0),AE$47)*AE$39</f>
        <v>0</v>
      </c>
      <c r="AF118" s="85" cm="1">
        <f t="array" aca="1" ref="AF118" ca="1">INDEX($BI$46:$CM$192,MATCH($B118,$BI$46:$BI$192,0),AF$47)*AF$39</f>
        <v>0</v>
      </c>
      <c r="AG118" s="85" cm="1">
        <f t="array" aca="1" ref="AG118" ca="1">INDEX($BI$46:$CM$192,MATCH($B118,$BI$46:$BI$192,0),AG$47)*AG$39</f>
        <v>0</v>
      </c>
      <c r="AH118" s="85" cm="1">
        <f t="array" aca="1" ref="AH118" ca="1">INDEX($BI$46:$CM$192,MATCH($B118,$BI$46:$BI$192,0),AH$47)*AH$39</f>
        <v>0</v>
      </c>
      <c r="AI118" s="85" cm="1">
        <f t="array" aca="1" ref="AI118" ca="1">INDEX($BI$46:$CM$192,MATCH($B118,$BI$46:$BI$192,0),AI$47)*AI$39</f>
        <v>0</v>
      </c>
      <c r="AJ118" s="85" cm="1">
        <f t="array" aca="1" ref="AJ118" ca="1">INDEX($BI$46:$CM$192,MATCH($B118,$BI$46:$BI$192,0),AJ$47)*AJ$39</f>
        <v>0</v>
      </c>
      <c r="AK118" s="85" cm="1">
        <f t="array" aca="1" ref="AK118" ca="1">INDEX($BI$46:$CM$192,MATCH($B118,$BI$46:$BI$192,0),AK$47)*AK$39</f>
        <v>0</v>
      </c>
      <c r="AL118" s="85" cm="1">
        <f t="array" aca="1" ref="AL118" ca="1">INDEX($BI$46:$CM$192,MATCH($B118,$BI$46:$BI$192,0),AL$47)*AL$39</f>
        <v>0</v>
      </c>
      <c r="AM118" s="85" cm="1">
        <f t="array" aca="1" ref="AM118" ca="1">INDEX($BI$46:$CM$192,MATCH($B118,$BI$46:$BI$192,0),AM$47)*AM$39</f>
        <v>0</v>
      </c>
      <c r="AN118" s="85" cm="1">
        <f t="array" aca="1" ref="AN118" ca="1">INDEX($BI$46:$CM$192,MATCH($B118,$BI$46:$BI$192,0),AN$47)*AN$39</f>
        <v>0</v>
      </c>
      <c r="AO118" s="85" cm="1">
        <f t="array" aca="1" ref="AO118" ca="1">INDEX($BI$46:$CM$192,MATCH($B118,$BI$46:$BI$192,0),AO$47)*AO$39</f>
        <v>0</v>
      </c>
      <c r="AP118" s="85" cm="1">
        <f t="array" aca="1" ref="AP118" ca="1">INDEX($BI$46:$CM$192,MATCH($B118,$BI$46:$BI$192,0),AP$47)*AP$39</f>
        <v>0</v>
      </c>
      <c r="AQ118" s="85" cm="1">
        <f t="array" aca="1" ref="AQ118" ca="1">INDEX($BI$46:$CM$192,MATCH($B118,$BI$46:$BI$192,0),AQ$47)*AQ$39</f>
        <v>0</v>
      </c>
      <c r="AR118" s="85" cm="1">
        <f t="array" aca="1" ref="AR118" ca="1">INDEX($BI$46:$CM$192,MATCH($B118,$BI$46:$BI$192,0),AR$47)*AR$39</f>
        <v>0</v>
      </c>
      <c r="AS118" s="85" cm="1">
        <f t="array" aca="1" ref="AS118" ca="1">INDEX($BI$46:$CM$192,MATCH($B118,$BI$46:$BI$192,0),AS$47)*AS$39</f>
        <v>0</v>
      </c>
      <c r="AT118" s="85" cm="1">
        <f t="array" aca="1" ref="AT118" ca="1">INDEX($BI$46:$CM$192,MATCH($B118,$BI$46:$BI$192,0),AT$47)*AT$39</f>
        <v>0</v>
      </c>
      <c r="AU118" s="85" cm="1">
        <f t="array" aca="1" ref="AU118" ca="1">INDEX($BI$46:$CM$192,MATCH($B118,$BI$46:$BI$192,0),AU$47)*AU$39</f>
        <v>0</v>
      </c>
      <c r="AV118" s="85" cm="1">
        <f t="array" aca="1" ref="AV118" ca="1">INDEX($BI$46:$CM$192,MATCH($B118,$BI$46:$BI$192,0),AV$47)*AV$39</f>
        <v>0</v>
      </c>
      <c r="AW118" s="85" cm="1">
        <f t="array" aca="1" ref="AW118" ca="1">INDEX($BI$46:$CM$192,MATCH($B118,$BI$46:$BI$192,0),AW$47)*AW$39</f>
        <v>0</v>
      </c>
      <c r="AX118" s="85" cm="1">
        <f t="array" aca="1" ref="AX118" ca="1">INDEX($BI$46:$CM$192,MATCH($B118,$BI$46:$BI$192,0),AX$47)*AX$39</f>
        <v>0</v>
      </c>
      <c r="AY118" s="85" cm="1">
        <f t="array" aca="1" ref="AY118" ca="1">INDEX($BI$46:$CM$192,MATCH($B118,$BI$46:$BI$192,0),AY$47)*AY$39</f>
        <v>0</v>
      </c>
      <c r="AZ118" s="85" cm="1">
        <f t="array" aca="1" ref="AZ118" ca="1">INDEX($BI$46:$CM$192,MATCH($B118,$BI$46:$BI$192,0),AZ$47)*AZ$39</f>
        <v>0</v>
      </c>
      <c r="BA118" s="85" cm="1">
        <f t="array" aca="1" ref="BA118" ca="1">INDEX($BI$46:$CM$192,MATCH($B118,$BI$46:$BI$192,0),BA$47)*BA$39</f>
        <v>0</v>
      </c>
      <c r="BB118" s="85" cm="1">
        <f t="array" aca="1" ref="BB118" ca="1">INDEX($BI$46:$CM$192,MATCH($B118,$BI$46:$BI$192,0),BB$47)*BB$39</f>
        <v>0</v>
      </c>
      <c r="BC118" s="85"/>
      <c r="BD118" s="85"/>
      <c r="BE118" s="85"/>
      <c r="BF118" s="95"/>
      <c r="BG118" s="125">
        <f ca="1">IF(C118="","",INDEX([10]TPU!$G:$G,MATCH($C118,[10]TPU!$A:$A,0)))</f>
        <v>2308.9699999999998</v>
      </c>
      <c r="BH118" s="7"/>
      <c r="BI118" s="83" t="s">
        <v>139</v>
      </c>
      <c r="BJ118" s="83" t="str">
        <f t="shared" ca="1" si="129"/>
        <v>ED-51106</v>
      </c>
      <c r="BK118" s="84" t="str">
        <f t="shared" ca="1" si="130"/>
        <v>escavação mecânica em material de 2ª categoria, inclusive carga em caminhão, exclusive transporte e descarga</v>
      </c>
      <c r="BL118" s="83" t="str">
        <f t="shared" ca="1" si="131"/>
        <v>m3</v>
      </c>
      <c r="BM118" s="96" cm="1">
        <f t="array" aca="1" ref="BM118" ca="1">INDEX(INDIRECT("memória_cálculo"),MATCH($BI118,INDIRECT("indice_cáculo"),0),BM$45)</f>
        <v>277.5</v>
      </c>
      <c r="BN118" s="96" cm="1">
        <f t="array" aca="1" ref="BN118" ca="1">INDEX(INDIRECT("memória_cálculo"),MATCH($BI118,INDIRECT("indice_cáculo"),0),BN$45)</f>
        <v>444</v>
      </c>
      <c r="BO118" s="96" cm="1">
        <f t="array" aca="1" ref="BO118" ca="1">INDEX(INDIRECT("memória_cálculo"),MATCH($BI118,INDIRECT("indice_cáculo"),0),BO$45)</f>
        <v>92.5</v>
      </c>
      <c r="BP118" s="96" cm="1">
        <f t="array" aca="1" ref="BP118" ca="1">INDEX(INDIRECT("memória_cálculo"),MATCH($BI118,INDIRECT("indice_cáculo"),0),BP$45)</f>
        <v>277.5</v>
      </c>
      <c r="BQ118" s="96" cm="1">
        <f t="array" aca="1" ref="BQ118" ca="1">INDEX(INDIRECT("memória_cálculo"),MATCH($BI118,INDIRECT("indice_cáculo"),0),BQ$45)</f>
        <v>277.5</v>
      </c>
      <c r="BR118" s="96" cm="1">
        <f t="array" aca="1" ref="BR118" ca="1">INDEX(INDIRECT("memória_cálculo"),MATCH($BI118,INDIRECT("indice_cáculo"),0),BR$45)</f>
        <v>277.5</v>
      </c>
      <c r="BS118" s="96" cm="1">
        <f t="array" aca="1" ref="BS118" ca="1">INDEX(INDIRECT("memória_cálculo"),MATCH($BI118,INDIRECT("indice_cáculo"),0),BS$45)</f>
        <v>444</v>
      </c>
      <c r="BT118" s="96" cm="1">
        <f t="array" aca="1" ref="BT118" ca="1">INDEX(INDIRECT("memória_cálculo"),MATCH($BI118,INDIRECT("indice_cáculo"),0),BT$45)</f>
        <v>92.5</v>
      </c>
      <c r="BU118" s="96" cm="1">
        <f t="array" aca="1" ref="BU118" ca="1">INDEX(INDIRECT("memória_cálculo"),MATCH($BI118,INDIRECT("indice_cáculo"),0),BU$45)</f>
        <v>277.5</v>
      </c>
      <c r="BV118" s="96" cm="1">
        <f t="array" aca="1" ref="BV118" ca="1">INDEX(INDIRECT("memória_cálculo"),MATCH($BI118,INDIRECT("indice_cáculo"),0),BV$45)</f>
        <v>277.5</v>
      </c>
      <c r="BW118" s="96" cm="1">
        <f t="array" aca="1" ref="BW118" ca="1">INDEX(INDIRECT("memória_cálculo"),MATCH($BI118,INDIRECT("indice_cáculo"),0),BW$45)</f>
        <v>277.5</v>
      </c>
      <c r="BX118" s="96" cm="1">
        <f t="array" aca="1" ref="BX118" ca="1">INDEX(INDIRECT("memória_cálculo"),MATCH($BI118,INDIRECT("indice_cáculo"),0),BX$45)</f>
        <v>444</v>
      </c>
      <c r="BY118" s="96" cm="1">
        <f t="array" aca="1" ref="BY118" ca="1">INDEX(INDIRECT("memória_cálculo"),MATCH($BI118,INDIRECT("indice_cáculo"),0),BY$45)</f>
        <v>92.5</v>
      </c>
      <c r="BZ118" s="96" cm="1">
        <f t="array" aca="1" ref="BZ118" ca="1">INDEX(INDIRECT("memória_cálculo"),MATCH($BI118,INDIRECT("indice_cáculo"),0),BZ$45)</f>
        <v>277.5</v>
      </c>
      <c r="CA118" s="96" cm="1">
        <f t="array" aca="1" ref="CA118" ca="1">INDEX(INDIRECT("memória_cálculo"),MATCH($BI118,INDIRECT("indice_cáculo"),0),CA$45)</f>
        <v>277.5</v>
      </c>
      <c r="CB118" s="96" cm="1">
        <f t="array" aca="1" ref="CB118" ca="1">INDEX(INDIRECT("memória_cálculo"),MATCH($BI118,INDIRECT("indice_cáculo"),0),CB$45)</f>
        <v>277.5</v>
      </c>
      <c r="CC118" s="96" cm="1">
        <f t="array" aca="1" ref="CC118" ca="1">INDEX(INDIRECT("memória_cálculo"),MATCH($BI118,INDIRECT("indice_cáculo"),0),CC$45)</f>
        <v>444</v>
      </c>
      <c r="CD118" s="96" cm="1">
        <f t="array" aca="1" ref="CD118" ca="1">INDEX(INDIRECT("memória_cálculo"),MATCH($BI118,INDIRECT("indice_cáculo"),0),CD$45)</f>
        <v>92.5</v>
      </c>
      <c r="CE118" s="96" cm="1">
        <f t="array" aca="1" ref="CE118" ca="1">INDEX(INDIRECT("memória_cálculo"),MATCH($BI118,INDIRECT("indice_cáculo"),0),CE$45)</f>
        <v>277.5</v>
      </c>
      <c r="CF118" s="96" cm="1">
        <f t="array" aca="1" ref="CF118" ca="1">INDEX(INDIRECT("memória_cálculo"),MATCH($BI118,INDIRECT("indice_cáculo"),0),CF$45)</f>
        <v>277.5</v>
      </c>
      <c r="CG118" s="96" cm="1">
        <f t="array" aca="1" ref="CG118" ca="1">INDEX(INDIRECT("memória_cálculo"),MATCH($BI118,INDIRECT("indice_cáculo"),0),CG$45)</f>
        <v>277.5</v>
      </c>
      <c r="CH118" s="96" cm="1">
        <f t="array" aca="1" ref="CH118" ca="1">INDEX(INDIRECT("memória_cálculo"),MATCH($BI118,INDIRECT("indice_cáculo"),0),CH$45)</f>
        <v>444</v>
      </c>
      <c r="CI118" s="96" cm="1">
        <f t="array" aca="1" ref="CI118" ca="1">INDEX(INDIRECT("memória_cálculo"),MATCH($BI118,INDIRECT("indice_cáculo"),0),CI$45)</f>
        <v>92.5</v>
      </c>
      <c r="CJ118" s="96" cm="1">
        <f t="array" aca="1" ref="CJ118" ca="1">INDEX(INDIRECT("memória_cálculo"),MATCH($BI118,INDIRECT("indice_cáculo"),0),CJ$45)</f>
        <v>277.5</v>
      </c>
      <c r="CK118" s="96" cm="1">
        <f t="array" aca="1" ref="CK118" ca="1">INDEX(INDIRECT("memória_cálculo"),MATCH($BI118,INDIRECT("indice_cáculo"),0),CK$45)</f>
        <v>277.5</v>
      </c>
      <c r="CL118" s="96" cm="1">
        <f t="array" aca="1" ref="CL118" ca="1">INDEX(INDIRECT("memória_cálculo"),MATCH($BI118,INDIRECT("indice_cáculo"),0),CL$45)</f>
        <v>0</v>
      </c>
      <c r="CM118" s="96"/>
      <c r="CN118" s="7"/>
      <c r="CO118" s="7"/>
      <c r="CP118" s="108"/>
      <c r="CR118" s="11" t="s">
        <v>112</v>
      </c>
      <c r="CS118" s="109" t="s">
        <v>92</v>
      </c>
      <c r="CT118" s="138">
        <f t="shared" ref="CT118:CX118" si="173">CT98</f>
        <v>0.6</v>
      </c>
      <c r="CU118" s="138">
        <f t="shared" si="173"/>
        <v>0.2</v>
      </c>
      <c r="CV118" s="138">
        <f t="shared" si="173"/>
        <v>0.15</v>
      </c>
      <c r="CW118" s="138">
        <f t="shared" si="173"/>
        <v>0.2</v>
      </c>
      <c r="CX118" s="138">
        <f t="shared" si="173"/>
        <v>0.2</v>
      </c>
      <c r="CY118" s="138">
        <f t="shared" ref="CY118:DR118" si="174">CY98</f>
        <v>0.6</v>
      </c>
      <c r="CZ118" s="138">
        <f t="shared" si="174"/>
        <v>0.2</v>
      </c>
      <c r="DA118" s="138">
        <f t="shared" si="174"/>
        <v>0.15</v>
      </c>
      <c r="DB118" s="138">
        <f t="shared" si="174"/>
        <v>0.2</v>
      </c>
      <c r="DC118" s="138">
        <f t="shared" si="174"/>
        <v>0.2</v>
      </c>
      <c r="DD118" s="138">
        <f t="shared" si="174"/>
        <v>0.6</v>
      </c>
      <c r="DE118" s="138">
        <f t="shared" si="174"/>
        <v>0.2</v>
      </c>
      <c r="DF118" s="138">
        <f t="shared" si="174"/>
        <v>0.15</v>
      </c>
      <c r="DG118" s="138">
        <f t="shared" si="174"/>
        <v>0.2</v>
      </c>
      <c r="DH118" s="138">
        <f t="shared" si="174"/>
        <v>0.2</v>
      </c>
      <c r="DI118" s="138">
        <f t="shared" si="174"/>
        <v>0.6</v>
      </c>
      <c r="DJ118" s="138">
        <f t="shared" si="174"/>
        <v>0.2</v>
      </c>
      <c r="DK118" s="138">
        <f t="shared" si="174"/>
        <v>0.15</v>
      </c>
      <c r="DL118" s="138">
        <f t="shared" si="174"/>
        <v>0.2</v>
      </c>
      <c r="DM118" s="138">
        <f t="shared" si="174"/>
        <v>0.2</v>
      </c>
      <c r="DN118" s="138">
        <f t="shared" si="174"/>
        <v>0.6</v>
      </c>
      <c r="DO118" s="138">
        <f t="shared" si="174"/>
        <v>0.2</v>
      </c>
      <c r="DP118" s="138">
        <f t="shared" si="174"/>
        <v>0.15</v>
      </c>
      <c r="DQ118" s="138">
        <f t="shared" si="174"/>
        <v>0.2</v>
      </c>
      <c r="DR118" s="138">
        <f t="shared" si="174"/>
        <v>0.2</v>
      </c>
      <c r="DS118" s="138">
        <f t="shared" ref="DS118" si="175">DS98</f>
        <v>0.2</v>
      </c>
      <c r="DT118" s="138">
        <f t="shared" ref="DT118" si="176">DT98</f>
        <v>0.2</v>
      </c>
    </row>
    <row r="119" spans="1:126" ht="20.100000000000001" customHeight="1" x14ac:dyDescent="0.2">
      <c r="A119" s="7"/>
      <c r="B119" s="83" t="s">
        <v>130</v>
      </c>
      <c r="C119" s="83" t="str">
        <f t="shared" ca="1" si="142"/>
        <v>ED-48548</v>
      </c>
      <c r="D119" s="84" t="str">
        <f t="shared" ca="1" si="143"/>
        <v>ala de rede tubular dn 1500, exclusive bota fora</v>
      </c>
      <c r="E119" s="83" t="str">
        <f t="shared" ca="1" si="144"/>
        <v>u</v>
      </c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 cm="1">
        <f t="array" aca="1" ref="X119" ca="1">INDEX($BI$46:$CM$192,MATCH($B119,$BI$46:$BI$192,0),X$47)*X$39</f>
        <v>0</v>
      </c>
      <c r="Y119" s="85" cm="1">
        <f t="array" aca="1" ref="Y119" ca="1">INDEX($BI$46:$CM$192,MATCH($B119,$BI$46:$BI$192,0),Y$47)*Y$39</f>
        <v>0</v>
      </c>
      <c r="Z119" s="85" cm="1">
        <f t="array" aca="1" ref="Z119" ca="1">INDEX($BI$46:$CM$192,MATCH($B119,$BI$46:$BI$192,0),Z$47)*Z$39</f>
        <v>0</v>
      </c>
      <c r="AA119" s="85"/>
      <c r="AB119" s="85" cm="1">
        <f t="array" aca="1" ref="AB119" ca="1">INDEX($BI$46:$CM$192,MATCH($B119,$BI$46:$BI$192,0),AB$47)*AB$39</f>
        <v>0</v>
      </c>
      <c r="AC119" s="85"/>
      <c r="AD119" s="85" cm="1">
        <f t="array" aca="1" ref="AD119" ca="1">INDEX($BI$46:$CM$192,MATCH($B119,$BI$46:$BI$192,0),AD$47)*AD$39</f>
        <v>0</v>
      </c>
      <c r="AE119" s="85" cm="1">
        <f t="array" aca="1" ref="AE119" ca="1">INDEX($BI$46:$CM$192,MATCH($B119,$BI$46:$BI$192,0),AE$47)*AE$39</f>
        <v>0</v>
      </c>
      <c r="AF119" s="85" cm="1">
        <f t="array" aca="1" ref="AF119" ca="1">INDEX($BI$46:$CM$192,MATCH($B119,$BI$46:$BI$192,0),AF$47)*AF$39</f>
        <v>0</v>
      </c>
      <c r="AG119" s="85" cm="1">
        <f t="array" aca="1" ref="AG119" ca="1">INDEX($BI$46:$CM$192,MATCH($B119,$BI$46:$BI$192,0),AG$47)*AG$39</f>
        <v>0</v>
      </c>
      <c r="AH119" s="85" cm="1">
        <f t="array" aca="1" ref="AH119" ca="1">INDEX($BI$46:$CM$192,MATCH($B119,$BI$46:$BI$192,0),AH$47)*AH$39</f>
        <v>0</v>
      </c>
      <c r="AI119" s="85" cm="1">
        <f t="array" aca="1" ref="AI119" ca="1">INDEX($BI$46:$CM$192,MATCH($B119,$BI$46:$BI$192,0),AI$47)*AI$39</f>
        <v>0</v>
      </c>
      <c r="AJ119" s="85" cm="1">
        <f t="array" aca="1" ref="AJ119" ca="1">INDEX($BI$46:$CM$192,MATCH($B119,$BI$46:$BI$192,0),AJ$47)*AJ$39</f>
        <v>0</v>
      </c>
      <c r="AK119" s="85" cm="1">
        <f t="array" aca="1" ref="AK119" ca="1">INDEX($BI$46:$CM$192,MATCH($B119,$BI$46:$BI$192,0),AK$47)*AK$39</f>
        <v>0</v>
      </c>
      <c r="AL119" s="85" cm="1">
        <f t="array" aca="1" ref="AL119" ca="1">INDEX($BI$46:$CM$192,MATCH($B119,$BI$46:$BI$192,0),AL$47)*AL$39</f>
        <v>0</v>
      </c>
      <c r="AM119" s="85" cm="1">
        <f t="array" aca="1" ref="AM119" ca="1">INDEX($BI$46:$CM$192,MATCH($B119,$BI$46:$BI$192,0),AM$47)*AM$39</f>
        <v>0</v>
      </c>
      <c r="AN119" s="85" cm="1">
        <f t="array" aca="1" ref="AN119" ca="1">INDEX($BI$46:$CM$192,MATCH($B119,$BI$46:$BI$192,0),AN$47)*AN$39</f>
        <v>0</v>
      </c>
      <c r="AO119" s="85" cm="1">
        <f t="array" aca="1" ref="AO119" ca="1">INDEX($BI$46:$CM$192,MATCH($B119,$BI$46:$BI$192,0),AO$47)*AO$39</f>
        <v>0</v>
      </c>
      <c r="AP119" s="85" cm="1">
        <f t="array" aca="1" ref="AP119" ca="1">INDEX($BI$46:$CM$192,MATCH($B119,$BI$46:$BI$192,0),AP$47)*AP$39</f>
        <v>0</v>
      </c>
      <c r="AQ119" s="85" cm="1">
        <f t="array" aca="1" ref="AQ119" ca="1">INDEX($BI$46:$CM$192,MATCH($B119,$BI$46:$BI$192,0),AQ$47)*AQ$39</f>
        <v>0</v>
      </c>
      <c r="AR119" s="85" cm="1">
        <f t="array" aca="1" ref="AR119" ca="1">INDEX($BI$46:$CM$192,MATCH($B119,$BI$46:$BI$192,0),AR$47)*AR$39</f>
        <v>0</v>
      </c>
      <c r="AS119" s="85" cm="1">
        <f t="array" aca="1" ref="AS119" ca="1">INDEX($BI$46:$CM$192,MATCH($B119,$BI$46:$BI$192,0),AS$47)*AS$39</f>
        <v>0</v>
      </c>
      <c r="AT119" s="85" cm="1">
        <f t="array" aca="1" ref="AT119" ca="1">INDEX($BI$46:$CM$192,MATCH($B119,$BI$46:$BI$192,0),AT$47)*AT$39</f>
        <v>0</v>
      </c>
      <c r="AU119" s="85" cm="1">
        <f t="array" aca="1" ref="AU119" ca="1">INDEX($BI$46:$CM$192,MATCH($B119,$BI$46:$BI$192,0),AU$47)*AU$39</f>
        <v>0</v>
      </c>
      <c r="AV119" s="85" cm="1">
        <f t="array" aca="1" ref="AV119" ca="1">INDEX($BI$46:$CM$192,MATCH($B119,$BI$46:$BI$192,0),AV$47)*AV$39</f>
        <v>0</v>
      </c>
      <c r="AW119" s="85" cm="1">
        <f t="array" aca="1" ref="AW119" ca="1">INDEX($BI$46:$CM$192,MATCH($B119,$BI$46:$BI$192,0),AW$47)*AW$39</f>
        <v>0</v>
      </c>
      <c r="AX119" s="85" cm="1">
        <f t="array" aca="1" ref="AX119" ca="1">INDEX($BI$46:$CM$192,MATCH($B119,$BI$46:$BI$192,0),AX$47)*AX$39</f>
        <v>0</v>
      </c>
      <c r="AY119" s="85" cm="1">
        <f t="array" aca="1" ref="AY119" ca="1">INDEX($BI$46:$CM$192,MATCH($B119,$BI$46:$BI$192,0),AY$47)*AY$39</f>
        <v>0</v>
      </c>
      <c r="AZ119" s="85" cm="1">
        <f t="array" aca="1" ref="AZ119" ca="1">INDEX($BI$46:$CM$192,MATCH($B119,$BI$46:$BI$192,0),AZ$47)*AZ$39</f>
        <v>0</v>
      </c>
      <c r="BA119" s="85" cm="1">
        <f t="array" aca="1" ref="BA119" ca="1">INDEX($BI$46:$CM$192,MATCH($B119,$BI$46:$BI$192,0),BA$47)*BA$39</f>
        <v>0</v>
      </c>
      <c r="BB119" s="85" cm="1">
        <f t="array" aca="1" ref="BB119" ca="1">INDEX($BI$46:$CM$192,MATCH($B119,$BI$46:$BI$192,0),BB$47)*BB$39</f>
        <v>0</v>
      </c>
      <c r="BC119" s="85"/>
      <c r="BD119" s="85"/>
      <c r="BE119" s="85"/>
      <c r="BF119" s="95"/>
      <c r="BG119" s="125">
        <f ca="1">IF(C119="","",INDEX([10]TPU!$G:$G,MATCH($C119,[10]TPU!$A:$A,0)))</f>
        <v>4591.72</v>
      </c>
      <c r="BH119" s="7"/>
      <c r="BI119" s="83" t="s">
        <v>140</v>
      </c>
      <c r="BJ119" s="83" t="str">
        <f t="shared" ca="1" si="129"/>
        <v>RO-00215</v>
      </c>
      <c r="BK119" s="84" t="str">
        <f t="shared" ca="1" si="130"/>
        <v>compactação de aterros a 100% do proctor normal (inclui espalhamento)</v>
      </c>
      <c r="BL119" s="83" t="str">
        <f t="shared" ca="1" si="131"/>
        <v>m3</v>
      </c>
      <c r="BM119" s="96" cm="1">
        <f t="array" aca="1" ref="BM119" ca="1">INDEX(INDIRECT("memória_cálculo"),MATCH($BI119,INDIRECT("indice_cáculo"),0),BM$45)</f>
        <v>277.5</v>
      </c>
      <c r="BN119" s="96" cm="1">
        <f t="array" aca="1" ref="BN119" ca="1">INDEX(INDIRECT("memória_cálculo"),MATCH($BI119,INDIRECT("indice_cáculo"),0),BN$45)</f>
        <v>444</v>
      </c>
      <c r="BO119" s="96" cm="1">
        <f t="array" aca="1" ref="BO119" ca="1">INDEX(INDIRECT("memória_cálculo"),MATCH($BI119,INDIRECT("indice_cáculo"),0),BO$45)</f>
        <v>92.5</v>
      </c>
      <c r="BP119" s="96" cm="1">
        <f t="array" aca="1" ref="BP119" ca="1">INDEX(INDIRECT("memória_cálculo"),MATCH($BI119,INDIRECT("indice_cáculo"),0),BP$45)</f>
        <v>277.5</v>
      </c>
      <c r="BQ119" s="96" cm="1">
        <f t="array" aca="1" ref="BQ119" ca="1">INDEX(INDIRECT("memória_cálculo"),MATCH($BI119,INDIRECT("indice_cáculo"),0),BQ$45)</f>
        <v>277.5</v>
      </c>
      <c r="BR119" s="96" cm="1">
        <f t="array" aca="1" ref="BR119" ca="1">INDEX(INDIRECT("memória_cálculo"),MATCH($BI119,INDIRECT("indice_cáculo"),0),BR$45)</f>
        <v>277.5</v>
      </c>
      <c r="BS119" s="96" cm="1">
        <f t="array" aca="1" ref="BS119" ca="1">INDEX(INDIRECT("memória_cálculo"),MATCH($BI119,INDIRECT("indice_cáculo"),0),BS$45)</f>
        <v>444</v>
      </c>
      <c r="BT119" s="96" cm="1">
        <f t="array" aca="1" ref="BT119" ca="1">INDEX(INDIRECT("memória_cálculo"),MATCH($BI119,INDIRECT("indice_cáculo"),0),BT$45)</f>
        <v>92.5</v>
      </c>
      <c r="BU119" s="96" cm="1">
        <f t="array" aca="1" ref="BU119" ca="1">INDEX(INDIRECT("memória_cálculo"),MATCH($BI119,INDIRECT("indice_cáculo"),0),BU$45)</f>
        <v>277.5</v>
      </c>
      <c r="BV119" s="96" cm="1">
        <f t="array" aca="1" ref="BV119" ca="1">INDEX(INDIRECT("memória_cálculo"),MATCH($BI119,INDIRECT("indice_cáculo"),0),BV$45)</f>
        <v>277.5</v>
      </c>
      <c r="BW119" s="96" cm="1">
        <f t="array" aca="1" ref="BW119" ca="1">INDEX(INDIRECT("memória_cálculo"),MATCH($BI119,INDIRECT("indice_cáculo"),0),BW$45)</f>
        <v>277.5</v>
      </c>
      <c r="BX119" s="96" cm="1">
        <f t="array" aca="1" ref="BX119" ca="1">INDEX(INDIRECT("memória_cálculo"),MATCH($BI119,INDIRECT("indice_cáculo"),0),BX$45)</f>
        <v>444</v>
      </c>
      <c r="BY119" s="96" cm="1">
        <f t="array" aca="1" ref="BY119" ca="1">INDEX(INDIRECT("memória_cálculo"),MATCH($BI119,INDIRECT("indice_cáculo"),0),BY$45)</f>
        <v>92.5</v>
      </c>
      <c r="BZ119" s="96" cm="1">
        <f t="array" aca="1" ref="BZ119" ca="1">INDEX(INDIRECT("memória_cálculo"),MATCH($BI119,INDIRECT("indice_cáculo"),0),BZ$45)</f>
        <v>277.5</v>
      </c>
      <c r="CA119" s="96" cm="1">
        <f t="array" aca="1" ref="CA119" ca="1">INDEX(INDIRECT("memória_cálculo"),MATCH($BI119,INDIRECT("indice_cáculo"),0),CA$45)</f>
        <v>277.5</v>
      </c>
      <c r="CB119" s="96" cm="1">
        <f t="array" aca="1" ref="CB119" ca="1">INDEX(INDIRECT("memória_cálculo"),MATCH($BI119,INDIRECT("indice_cáculo"),0),CB$45)</f>
        <v>277.5</v>
      </c>
      <c r="CC119" s="96" cm="1">
        <f t="array" aca="1" ref="CC119" ca="1">INDEX(INDIRECT("memória_cálculo"),MATCH($BI119,INDIRECT("indice_cáculo"),0),CC$45)</f>
        <v>444</v>
      </c>
      <c r="CD119" s="96" cm="1">
        <f t="array" aca="1" ref="CD119" ca="1">INDEX(INDIRECT("memória_cálculo"),MATCH($BI119,INDIRECT("indice_cáculo"),0),CD$45)</f>
        <v>92.5</v>
      </c>
      <c r="CE119" s="96" cm="1">
        <f t="array" aca="1" ref="CE119" ca="1">INDEX(INDIRECT("memória_cálculo"),MATCH($BI119,INDIRECT("indice_cáculo"),0),CE$45)</f>
        <v>277.5</v>
      </c>
      <c r="CF119" s="96" cm="1">
        <f t="array" aca="1" ref="CF119" ca="1">INDEX(INDIRECT("memória_cálculo"),MATCH($BI119,INDIRECT("indice_cáculo"),0),CF$45)</f>
        <v>277.5</v>
      </c>
      <c r="CG119" s="96" cm="1">
        <f t="array" aca="1" ref="CG119" ca="1">INDEX(INDIRECT("memória_cálculo"),MATCH($BI119,INDIRECT("indice_cáculo"),0),CG$45)</f>
        <v>277.5</v>
      </c>
      <c r="CH119" s="96" cm="1">
        <f t="array" aca="1" ref="CH119" ca="1">INDEX(INDIRECT("memória_cálculo"),MATCH($BI119,INDIRECT("indice_cáculo"),0),CH$45)</f>
        <v>444</v>
      </c>
      <c r="CI119" s="96" cm="1">
        <f t="array" aca="1" ref="CI119" ca="1">INDEX(INDIRECT("memória_cálculo"),MATCH($BI119,INDIRECT("indice_cáculo"),0),CI$45)</f>
        <v>92.5</v>
      </c>
      <c r="CJ119" s="96" cm="1">
        <f t="array" aca="1" ref="CJ119" ca="1">INDEX(INDIRECT("memória_cálculo"),MATCH($BI119,INDIRECT("indice_cáculo"),0),CJ$45)</f>
        <v>277.5</v>
      </c>
      <c r="CK119" s="96" cm="1">
        <f t="array" aca="1" ref="CK119" ca="1">INDEX(INDIRECT("memória_cálculo"),MATCH($BI119,INDIRECT("indice_cáculo"),0),CK$45)</f>
        <v>277.5</v>
      </c>
      <c r="CL119" s="96" cm="1">
        <f t="array" aca="1" ref="CL119" ca="1">INDEX(INDIRECT("memória_cálculo"),MATCH($BI119,INDIRECT("indice_cáculo"),0),CL$45)</f>
        <v>0</v>
      </c>
      <c r="CM119" s="96"/>
      <c r="CN119" s="7"/>
      <c r="CO119" s="7"/>
      <c r="CP119" s="97"/>
      <c r="CQ119" s="7"/>
      <c r="CR119" s="7"/>
      <c r="CS119" s="98"/>
      <c r="CT119" s="127"/>
      <c r="CU119" s="111"/>
      <c r="CV119" s="111"/>
      <c r="CW119" s="111"/>
      <c r="CX119" s="111"/>
      <c r="CY119" s="127"/>
      <c r="CZ119" s="111"/>
      <c r="DA119" s="111"/>
      <c r="DB119" s="111"/>
      <c r="DC119" s="111"/>
      <c r="DD119" s="127"/>
      <c r="DE119" s="111"/>
      <c r="DF119" s="111"/>
      <c r="DG119" s="111"/>
      <c r="DH119" s="111"/>
      <c r="DI119" s="111"/>
      <c r="DJ119" s="111"/>
      <c r="DK119" s="111"/>
      <c r="DL119" s="111"/>
      <c r="DM119" s="111"/>
      <c r="DN119" s="127"/>
      <c r="DO119" s="111"/>
      <c r="DP119" s="111"/>
      <c r="DQ119" s="111"/>
      <c r="DR119" s="111"/>
      <c r="DS119" s="111"/>
      <c r="DT119" s="111"/>
    </row>
    <row r="120" spans="1:126" ht="20.100000000000001" customHeight="1" x14ac:dyDescent="0.2">
      <c r="A120" s="7"/>
      <c r="B120" s="83" t="s">
        <v>132</v>
      </c>
      <c r="C120" s="83">
        <f t="shared" ca="1" si="142"/>
        <v>2003453</v>
      </c>
      <c r="D120" s="84" t="str">
        <f t="shared" ca="1" si="143"/>
        <v>Dissipador de energia - DEB 180-263 - areia, brita e pedra de mão comerciais</v>
      </c>
      <c r="E120" s="83" t="str">
        <f t="shared" ca="1" si="144"/>
        <v>un</v>
      </c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 cm="1">
        <f t="array" aca="1" ref="X120" ca="1">INDEX($BI$46:$CM$192,MATCH($B120,$BI$46:$BI$192,0),X$47)*X$39</f>
        <v>2</v>
      </c>
      <c r="Y120" s="85" cm="1">
        <f t="array" aca="1" ref="Y120" ca="1">INDEX($BI$46:$CM$192,MATCH($B120,$BI$46:$BI$192,0),Y$47)*Y$39</f>
        <v>2</v>
      </c>
      <c r="Z120" s="85" cm="1">
        <f t="array" aca="1" ref="Z120" ca="1">INDEX($BI$46:$CM$192,MATCH($B120,$BI$46:$BI$192,0),Z$47)*Z$39</f>
        <v>0</v>
      </c>
      <c r="AA120" s="85"/>
      <c r="AB120" s="85" cm="1">
        <f t="array" aca="1" ref="AB120" ca="1">INDEX($BI$46:$CM$192,MATCH($B120,$BI$46:$BI$192,0),AB$47)*AB$39</f>
        <v>2</v>
      </c>
      <c r="AC120" s="85"/>
      <c r="AD120" s="85" cm="1">
        <f t="array" aca="1" ref="AD120" ca="1">INDEX($BI$46:$CM$192,MATCH($B120,$BI$46:$BI$192,0),AD$47)*AD$39</f>
        <v>2</v>
      </c>
      <c r="AE120" s="85" cm="1">
        <f t="array" aca="1" ref="AE120" ca="1">INDEX($BI$46:$CM$192,MATCH($B120,$BI$46:$BI$192,0),AE$47)*AE$39</f>
        <v>2</v>
      </c>
      <c r="AF120" s="85" cm="1">
        <f t="array" aca="1" ref="AF120" ca="1">INDEX($BI$46:$CM$192,MATCH($B120,$BI$46:$BI$192,0),AF$47)*AF$39</f>
        <v>2</v>
      </c>
      <c r="AG120" s="85" cm="1">
        <f t="array" aca="1" ref="AG120" ca="1">INDEX($BI$46:$CM$192,MATCH($B120,$BI$46:$BI$192,0),AG$47)*AG$39</f>
        <v>2</v>
      </c>
      <c r="AH120" s="85" cm="1">
        <f t="array" aca="1" ref="AH120" ca="1">INDEX($BI$46:$CM$192,MATCH($B120,$BI$46:$BI$192,0),AH$47)*AH$39</f>
        <v>2</v>
      </c>
      <c r="AI120" s="85" cm="1">
        <f t="array" aca="1" ref="AI120" ca="1">INDEX($BI$46:$CM$192,MATCH($B120,$BI$46:$BI$192,0),AI$47)*AI$39</f>
        <v>2</v>
      </c>
      <c r="AJ120" s="85" cm="1">
        <f t="array" aca="1" ref="AJ120" ca="1">INDEX($BI$46:$CM$192,MATCH($B120,$BI$46:$BI$192,0),AJ$47)*AJ$39</f>
        <v>2</v>
      </c>
      <c r="AK120" s="85" cm="1">
        <f t="array" aca="1" ref="AK120" ca="1">INDEX($BI$46:$CM$192,MATCH($B120,$BI$46:$BI$192,0),AK$47)*AK$39</f>
        <v>2</v>
      </c>
      <c r="AL120" s="85" cm="1">
        <f t="array" aca="1" ref="AL120" ca="1">INDEX($BI$46:$CM$192,MATCH($B120,$BI$46:$BI$192,0),AL$47)*AL$39</f>
        <v>2</v>
      </c>
      <c r="AM120" s="85" cm="1">
        <f t="array" aca="1" ref="AM120" ca="1">INDEX($BI$46:$CM$192,MATCH($B120,$BI$46:$BI$192,0),AM$47)*AM$39</f>
        <v>2</v>
      </c>
      <c r="AN120" s="85" cm="1">
        <f t="array" aca="1" ref="AN120" ca="1">INDEX($BI$46:$CM$192,MATCH($B120,$BI$46:$BI$192,0),AN$47)*AN$39</f>
        <v>2</v>
      </c>
      <c r="AO120" s="85" cm="1">
        <f t="array" aca="1" ref="AO120" ca="1">INDEX($BI$46:$CM$192,MATCH($B120,$BI$46:$BI$192,0),AO$47)*AO$39</f>
        <v>2</v>
      </c>
      <c r="AP120" s="85" cm="1">
        <f t="array" aca="1" ref="AP120" ca="1">INDEX($BI$46:$CM$192,MATCH($B120,$BI$46:$BI$192,0),AP$47)*AP$39</f>
        <v>2</v>
      </c>
      <c r="AQ120" s="85" cm="1">
        <f t="array" aca="1" ref="AQ120" ca="1">INDEX($BI$46:$CM$192,MATCH($B120,$BI$46:$BI$192,0),AQ$47)*AQ$39</f>
        <v>2</v>
      </c>
      <c r="AR120" s="85" cm="1">
        <f t="array" aca="1" ref="AR120" ca="1">INDEX($BI$46:$CM$192,MATCH($B120,$BI$46:$BI$192,0),AR$47)*AR$39</f>
        <v>2</v>
      </c>
      <c r="AS120" s="85" cm="1">
        <f t="array" aca="1" ref="AS120" ca="1">INDEX($BI$46:$CM$192,MATCH($B120,$BI$46:$BI$192,0),AS$47)*AS$39</f>
        <v>2</v>
      </c>
      <c r="AT120" s="85" cm="1">
        <f t="array" aca="1" ref="AT120" ca="1">INDEX($BI$46:$CM$192,MATCH($B120,$BI$46:$BI$192,0),AT$47)*AT$39</f>
        <v>2</v>
      </c>
      <c r="AU120" s="85" cm="1">
        <f t="array" aca="1" ref="AU120" ca="1">INDEX($BI$46:$CM$192,MATCH($B120,$BI$46:$BI$192,0),AU$47)*AU$39</f>
        <v>2</v>
      </c>
      <c r="AV120" s="85" cm="1">
        <f t="array" aca="1" ref="AV120" ca="1">INDEX($BI$46:$CM$192,MATCH($B120,$BI$46:$BI$192,0),AV$47)*AV$39</f>
        <v>2</v>
      </c>
      <c r="AW120" s="85" cm="1">
        <f t="array" aca="1" ref="AW120" ca="1">INDEX($BI$46:$CM$192,MATCH($B120,$BI$46:$BI$192,0),AW$47)*AW$39</f>
        <v>2</v>
      </c>
      <c r="AX120" s="85" cm="1">
        <f t="array" aca="1" ref="AX120" ca="1">INDEX($BI$46:$CM$192,MATCH($B120,$BI$46:$BI$192,0),AX$47)*AX$39</f>
        <v>2</v>
      </c>
      <c r="AY120" s="85" cm="1">
        <f t="array" aca="1" ref="AY120" ca="1">INDEX($BI$46:$CM$192,MATCH($B120,$BI$46:$BI$192,0),AY$47)*AY$39</f>
        <v>2</v>
      </c>
      <c r="AZ120" s="85" cm="1">
        <f t="array" aca="1" ref="AZ120" ca="1">INDEX($BI$46:$CM$192,MATCH($B120,$BI$46:$BI$192,0),AZ$47)*AZ$39</f>
        <v>2</v>
      </c>
      <c r="BA120" s="85" cm="1">
        <f t="array" aca="1" ref="BA120" ca="1">INDEX($BI$46:$CM$192,MATCH($B120,$BI$46:$BI$192,0),BA$47)*BA$39</f>
        <v>2</v>
      </c>
      <c r="BB120" s="85" cm="1">
        <f t="array" aca="1" ref="BB120" ca="1">INDEX($BI$46:$CM$192,MATCH($B120,$BI$46:$BI$192,0),BB$47)*BB$39</f>
        <v>2</v>
      </c>
      <c r="BC120" s="85"/>
      <c r="BD120" s="85"/>
      <c r="BE120" s="85"/>
      <c r="BF120" s="95"/>
      <c r="BG120" s="125">
        <f ca="1">IF(C120="","",INDEX([10]TPU!$G:$G,MATCH($C120,[10]TPU!$A:$A,0)))</f>
        <v>1172.9000000000001</v>
      </c>
      <c r="BH120" s="7"/>
      <c r="BI120" s="83" t="s">
        <v>141</v>
      </c>
      <c r="BJ120" s="83">
        <f t="shared" ca="1" si="129"/>
        <v>2003097</v>
      </c>
      <c r="BK120" s="84" t="str">
        <f t="shared" ca="1" si="130"/>
        <v>Transposição de segmentos de sarjeta - TSS 130 - areia e brita comerciais</v>
      </c>
      <c r="BL120" s="83" t="str">
        <f t="shared" ca="1" si="131"/>
        <v>m</v>
      </c>
      <c r="BM120" s="96" cm="1">
        <f t="array" aca="1" ref="BM120" ca="1">INDEX(INDIRECT("memória_cálculo"),MATCH($BI120,INDIRECT("indice_cáculo"),0),BM$45)</f>
        <v>0</v>
      </c>
      <c r="BN120" s="96" cm="1">
        <f t="array" aca="1" ref="BN120" ca="1">INDEX(INDIRECT("memória_cálculo"),MATCH($BI120,INDIRECT("indice_cáculo"),0),BN$45)</f>
        <v>0</v>
      </c>
      <c r="BO120" s="96" cm="1">
        <f t="array" aca="1" ref="BO120" ca="1">INDEX(INDIRECT("memória_cálculo"),MATCH($BI120,INDIRECT("indice_cáculo"),0),BO$45)</f>
        <v>0</v>
      </c>
      <c r="BP120" s="96" cm="1">
        <f t="array" aca="1" ref="BP120" ca="1">INDEX(INDIRECT("memória_cálculo"),MATCH($BI120,INDIRECT("indice_cáculo"),0),BP$45)</f>
        <v>0</v>
      </c>
      <c r="BQ120" s="96" cm="1">
        <f t="array" aca="1" ref="BQ120" ca="1">INDEX(INDIRECT("memória_cálculo"),MATCH($BI120,INDIRECT("indice_cáculo"),0),BQ$45)</f>
        <v>0</v>
      </c>
      <c r="BR120" s="96" cm="1">
        <f t="array" aca="1" ref="BR120" ca="1">INDEX(INDIRECT("memória_cálculo"),MATCH($BI120,INDIRECT("indice_cáculo"),0),BR$45)</f>
        <v>0</v>
      </c>
      <c r="BS120" s="96" cm="1">
        <f t="array" aca="1" ref="BS120" ca="1">INDEX(INDIRECT("memória_cálculo"),MATCH($BI120,INDIRECT("indice_cáculo"),0),BS$45)</f>
        <v>0</v>
      </c>
      <c r="BT120" s="96" cm="1">
        <f t="array" aca="1" ref="BT120" ca="1">INDEX(INDIRECT("memória_cálculo"),MATCH($BI120,INDIRECT("indice_cáculo"),0),BT$45)</f>
        <v>0</v>
      </c>
      <c r="BU120" s="96" cm="1">
        <f t="array" aca="1" ref="BU120" ca="1">INDEX(INDIRECT("memória_cálculo"),MATCH($BI120,INDIRECT("indice_cáculo"),0),BU$45)</f>
        <v>0</v>
      </c>
      <c r="BV120" s="96" cm="1">
        <f t="array" aca="1" ref="BV120" ca="1">INDEX(INDIRECT("memória_cálculo"),MATCH($BI120,INDIRECT("indice_cáculo"),0),BV$45)</f>
        <v>0</v>
      </c>
      <c r="BW120" s="96" cm="1">
        <f t="array" aca="1" ref="BW120" ca="1">INDEX(INDIRECT("memória_cálculo"),MATCH($BI120,INDIRECT("indice_cáculo"),0),BW$45)</f>
        <v>0</v>
      </c>
      <c r="BX120" s="96" cm="1">
        <f t="array" aca="1" ref="BX120" ca="1">INDEX(INDIRECT("memória_cálculo"),MATCH($BI120,INDIRECT("indice_cáculo"),0),BX$45)</f>
        <v>0</v>
      </c>
      <c r="BY120" s="96" cm="1">
        <f t="array" aca="1" ref="BY120" ca="1">INDEX(INDIRECT("memória_cálculo"),MATCH($BI120,INDIRECT("indice_cáculo"),0),BY$45)</f>
        <v>0</v>
      </c>
      <c r="BZ120" s="96" cm="1">
        <f t="array" aca="1" ref="BZ120" ca="1">INDEX(INDIRECT("memória_cálculo"),MATCH($BI120,INDIRECT("indice_cáculo"),0),BZ$45)</f>
        <v>0</v>
      </c>
      <c r="CA120" s="96" cm="1">
        <f t="array" aca="1" ref="CA120" ca="1">INDEX(INDIRECT("memória_cálculo"),MATCH($BI120,INDIRECT("indice_cáculo"),0),CA$45)</f>
        <v>0</v>
      </c>
      <c r="CB120" s="96" cm="1">
        <f t="array" aca="1" ref="CB120" ca="1">INDEX(INDIRECT("memória_cálculo"),MATCH($BI120,INDIRECT("indice_cáculo"),0),CB$45)</f>
        <v>0</v>
      </c>
      <c r="CC120" s="96" cm="1">
        <f t="array" aca="1" ref="CC120" ca="1">INDEX(INDIRECT("memória_cálculo"),MATCH($BI120,INDIRECT("indice_cáculo"),0),CC$45)</f>
        <v>0</v>
      </c>
      <c r="CD120" s="96" cm="1">
        <f t="array" aca="1" ref="CD120" ca="1">INDEX(INDIRECT("memória_cálculo"),MATCH($BI120,INDIRECT("indice_cáculo"),0),CD$45)</f>
        <v>0</v>
      </c>
      <c r="CE120" s="96" cm="1">
        <f t="array" aca="1" ref="CE120" ca="1">INDEX(INDIRECT("memória_cálculo"),MATCH($BI120,INDIRECT("indice_cáculo"),0),CE$45)</f>
        <v>0</v>
      </c>
      <c r="CF120" s="96" cm="1">
        <f t="array" aca="1" ref="CF120" ca="1">INDEX(INDIRECT("memória_cálculo"),MATCH($BI120,INDIRECT("indice_cáculo"),0),CF$45)</f>
        <v>0</v>
      </c>
      <c r="CG120" s="96" cm="1">
        <f t="array" aca="1" ref="CG120" ca="1">INDEX(INDIRECT("memória_cálculo"),MATCH($BI120,INDIRECT("indice_cáculo"),0),CG$45)</f>
        <v>0</v>
      </c>
      <c r="CH120" s="96" cm="1">
        <f t="array" aca="1" ref="CH120" ca="1">INDEX(INDIRECT("memória_cálculo"),MATCH($BI120,INDIRECT("indice_cáculo"),0),CH$45)</f>
        <v>0</v>
      </c>
      <c r="CI120" s="96" cm="1">
        <f t="array" aca="1" ref="CI120" ca="1">INDEX(INDIRECT("memória_cálculo"),MATCH($BI120,INDIRECT("indice_cáculo"),0),CI$45)</f>
        <v>0</v>
      </c>
      <c r="CJ120" s="96" cm="1">
        <f t="array" aca="1" ref="CJ120" ca="1">INDEX(INDIRECT("memória_cálculo"),MATCH($BI120,INDIRECT("indice_cáculo"),0),CJ$45)</f>
        <v>0</v>
      </c>
      <c r="CK120" s="96" cm="1">
        <f t="array" aca="1" ref="CK120" ca="1">INDEX(INDIRECT("memória_cálculo"),MATCH($BI120,INDIRECT("indice_cáculo"),0),CK$45)</f>
        <v>0</v>
      </c>
      <c r="CL120" s="96" cm="1">
        <f t="array" aca="1" ref="CL120" ca="1">INDEX(INDIRECT("memória_cálculo"),MATCH($BI120,INDIRECT("indice_cáculo"),0),CL$45)</f>
        <v>0</v>
      </c>
      <c r="CM120" s="96"/>
      <c r="CN120" s="7"/>
      <c r="CO120" s="7"/>
      <c r="CP120" s="83" t="s">
        <v>49</v>
      </c>
      <c r="CQ120" s="83" t="str">
        <f>INDEX([10]TPU!$A:$A,MATCH($DV120,[10]TPU!$P:$P,0))</f>
        <v>RO-00117</v>
      </c>
      <c r="CR120" s="366" t="str">
        <f>INDEX([10]TPU!$C:$C,MATCH($DV120,[10]TPU!$P:$P,0))</f>
        <v>escavação, carga e transporte de material de 2ª categoria - executado com escavadeira de 1,40 m3 e caminhão basculante de 12 m3 e com caminho de serviço pavimentado - dmt de 1.000 a 1.200 m</v>
      </c>
      <c r="CS120" s="83" t="str">
        <f>INDEX([10]TPU!$D:$D,MATCH($DV120,[10]TPU!$P:$P,0))</f>
        <v>m3</v>
      </c>
      <c r="CT120" s="103">
        <f>CT122*CT123</f>
        <v>4570.5080000000007</v>
      </c>
      <c r="CU120" s="103">
        <f t="shared" ref="CU120:CX120" si="177">CU122*CU123</f>
        <v>6477.3928000000014</v>
      </c>
      <c r="CV120" s="103">
        <f t="shared" si="177"/>
        <v>356.34379999999999</v>
      </c>
      <c r="CW120" s="103">
        <f t="shared" si="177"/>
        <v>560.53600000000006</v>
      </c>
      <c r="CX120" s="103">
        <f t="shared" si="177"/>
        <v>864.63920000000007</v>
      </c>
      <c r="CY120" s="103">
        <f>CY122*CY123</f>
        <v>4570.5080000000007</v>
      </c>
      <c r="CZ120" s="103">
        <f t="shared" ref="CZ120:DC120" si="178">CZ122*CZ123</f>
        <v>6477.3928000000014</v>
      </c>
      <c r="DA120" s="103">
        <f t="shared" si="178"/>
        <v>356.34379999999999</v>
      </c>
      <c r="DB120" s="103">
        <f t="shared" si="178"/>
        <v>560.53600000000006</v>
      </c>
      <c r="DC120" s="103">
        <f t="shared" si="178"/>
        <v>864.63920000000007</v>
      </c>
      <c r="DD120" s="103">
        <f>DD122*DD123</f>
        <v>4570.5080000000007</v>
      </c>
      <c r="DE120" s="103">
        <f t="shared" ref="DE120:DH120" si="179">DE122*DE123</f>
        <v>6477.3928000000014</v>
      </c>
      <c r="DF120" s="103">
        <f t="shared" si="179"/>
        <v>356.34379999999999</v>
      </c>
      <c r="DG120" s="103">
        <f t="shared" si="179"/>
        <v>560.53600000000006</v>
      </c>
      <c r="DH120" s="103">
        <f t="shared" si="179"/>
        <v>864.63920000000007</v>
      </c>
      <c r="DI120" s="103">
        <f>DI122*DI123</f>
        <v>4570.5080000000007</v>
      </c>
      <c r="DJ120" s="103">
        <f t="shared" ref="DJ120:DM120" si="180">DJ122*DJ123</f>
        <v>6477.3928000000014</v>
      </c>
      <c r="DK120" s="103">
        <f t="shared" si="180"/>
        <v>356.34379999999999</v>
      </c>
      <c r="DL120" s="103">
        <f t="shared" si="180"/>
        <v>560.53600000000006</v>
      </c>
      <c r="DM120" s="103">
        <f t="shared" si="180"/>
        <v>864.63920000000007</v>
      </c>
      <c r="DN120" s="103">
        <f>DN122*DN123</f>
        <v>4570.5080000000007</v>
      </c>
      <c r="DO120" s="103">
        <f t="shared" ref="DO120:DR120" si="181">DO122*DO123</f>
        <v>6477.3928000000014</v>
      </c>
      <c r="DP120" s="103">
        <f t="shared" si="181"/>
        <v>356.34379999999999</v>
      </c>
      <c r="DQ120" s="103">
        <f t="shared" si="181"/>
        <v>560.53600000000006</v>
      </c>
      <c r="DR120" s="103">
        <f t="shared" si="181"/>
        <v>864.63920000000007</v>
      </c>
      <c r="DS120" s="103">
        <f t="shared" ref="DS120" si="182">DS122*DS123</f>
        <v>0</v>
      </c>
      <c r="DT120" s="103">
        <f t="shared" ref="DT120" si="183">DT122*DT123</f>
        <v>0</v>
      </c>
      <c r="DV120" t="s">
        <v>142</v>
      </c>
    </row>
    <row r="121" spans="1:126" ht="20.100000000000001" customHeight="1" x14ac:dyDescent="0.2">
      <c r="A121" s="7"/>
      <c r="B121" s="83" t="s">
        <v>133</v>
      </c>
      <c r="C121" s="83">
        <f t="shared" ca="1" si="142"/>
        <v>2003455</v>
      </c>
      <c r="D121" s="84" t="str">
        <f t="shared" ca="1" si="143"/>
        <v>Dissipador de energia - DEB 240-316 - areia, brita e pedra de mão comerciais</v>
      </c>
      <c r="E121" s="83" t="str">
        <f t="shared" ca="1" si="144"/>
        <v>un</v>
      </c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 cm="1">
        <f t="array" aca="1" ref="X121" ca="1">INDEX($BI$46:$CM$192,MATCH($B121,$BI$46:$BI$192,0),X$47)*X$39</f>
        <v>1</v>
      </c>
      <c r="Y121" s="85" cm="1">
        <f t="array" aca="1" ref="Y121" ca="1">INDEX($BI$46:$CM$192,MATCH($B121,$BI$46:$BI$192,0),Y$47)*Y$39</f>
        <v>1</v>
      </c>
      <c r="Z121" s="85" cm="1">
        <f t="array" aca="1" ref="Z121" ca="1">INDEX($BI$46:$CM$192,MATCH($B121,$BI$46:$BI$192,0),Z$47)*Z$39</f>
        <v>0</v>
      </c>
      <c r="AA121" s="85"/>
      <c r="AB121" s="85" cm="1">
        <f t="array" aca="1" ref="AB121" ca="1">INDEX($BI$46:$CM$192,MATCH($B121,$BI$46:$BI$192,0),AB$47)*AB$39</f>
        <v>1</v>
      </c>
      <c r="AC121" s="85"/>
      <c r="AD121" s="85" cm="1">
        <f t="array" aca="1" ref="AD121" ca="1">INDEX($BI$46:$CM$192,MATCH($B121,$BI$46:$BI$192,0),AD$47)*AD$39</f>
        <v>1</v>
      </c>
      <c r="AE121" s="85" cm="1">
        <f t="array" aca="1" ref="AE121" ca="1">INDEX($BI$46:$CM$192,MATCH($B121,$BI$46:$BI$192,0),AE$47)*AE$39</f>
        <v>1</v>
      </c>
      <c r="AF121" s="85" cm="1">
        <f t="array" aca="1" ref="AF121" ca="1">INDEX($BI$46:$CM$192,MATCH($B121,$BI$46:$BI$192,0),AF$47)*AF$39</f>
        <v>1</v>
      </c>
      <c r="AG121" s="85" cm="1">
        <f t="array" aca="1" ref="AG121" ca="1">INDEX($BI$46:$CM$192,MATCH($B121,$BI$46:$BI$192,0),AG$47)*AG$39</f>
        <v>1</v>
      </c>
      <c r="AH121" s="85" cm="1">
        <f t="array" aca="1" ref="AH121" ca="1">INDEX($BI$46:$CM$192,MATCH($B121,$BI$46:$BI$192,0),AH$47)*AH$39</f>
        <v>1</v>
      </c>
      <c r="AI121" s="85" cm="1">
        <f t="array" aca="1" ref="AI121" ca="1">INDEX($BI$46:$CM$192,MATCH($B121,$BI$46:$BI$192,0),AI$47)*AI$39</f>
        <v>1</v>
      </c>
      <c r="AJ121" s="85" cm="1">
        <f t="array" aca="1" ref="AJ121" ca="1">INDEX($BI$46:$CM$192,MATCH($B121,$BI$46:$BI$192,0),AJ$47)*AJ$39</f>
        <v>1</v>
      </c>
      <c r="AK121" s="85" cm="1">
        <f t="array" aca="1" ref="AK121" ca="1">INDEX($BI$46:$CM$192,MATCH($B121,$BI$46:$BI$192,0),AK$47)*AK$39</f>
        <v>1</v>
      </c>
      <c r="AL121" s="85" cm="1">
        <f t="array" aca="1" ref="AL121" ca="1">INDEX($BI$46:$CM$192,MATCH($B121,$BI$46:$BI$192,0),AL$47)*AL$39</f>
        <v>1</v>
      </c>
      <c r="AM121" s="85" cm="1">
        <f t="array" aca="1" ref="AM121" ca="1">INDEX($BI$46:$CM$192,MATCH($B121,$BI$46:$BI$192,0),AM$47)*AM$39</f>
        <v>1</v>
      </c>
      <c r="AN121" s="85" cm="1">
        <f t="array" aca="1" ref="AN121" ca="1">INDEX($BI$46:$CM$192,MATCH($B121,$BI$46:$BI$192,0),AN$47)*AN$39</f>
        <v>1</v>
      </c>
      <c r="AO121" s="85" cm="1">
        <f t="array" aca="1" ref="AO121" ca="1">INDEX($BI$46:$CM$192,MATCH($B121,$BI$46:$BI$192,0),AO$47)*AO$39</f>
        <v>1</v>
      </c>
      <c r="AP121" s="85" cm="1">
        <f t="array" aca="1" ref="AP121" ca="1">INDEX($BI$46:$CM$192,MATCH($B121,$BI$46:$BI$192,0),AP$47)*AP$39</f>
        <v>1</v>
      </c>
      <c r="AQ121" s="85" cm="1">
        <f t="array" aca="1" ref="AQ121" ca="1">INDEX($BI$46:$CM$192,MATCH($B121,$BI$46:$BI$192,0),AQ$47)*AQ$39</f>
        <v>1</v>
      </c>
      <c r="AR121" s="85" cm="1">
        <f t="array" aca="1" ref="AR121" ca="1">INDEX($BI$46:$CM$192,MATCH($B121,$BI$46:$BI$192,0),AR$47)*AR$39</f>
        <v>1</v>
      </c>
      <c r="AS121" s="85" cm="1">
        <f t="array" aca="1" ref="AS121" ca="1">INDEX($BI$46:$CM$192,MATCH($B121,$BI$46:$BI$192,0),AS$47)*AS$39</f>
        <v>1</v>
      </c>
      <c r="AT121" s="85" cm="1">
        <f t="array" aca="1" ref="AT121" ca="1">INDEX($BI$46:$CM$192,MATCH($B121,$BI$46:$BI$192,0),AT$47)*AT$39</f>
        <v>1</v>
      </c>
      <c r="AU121" s="85" cm="1">
        <f t="array" aca="1" ref="AU121" ca="1">INDEX($BI$46:$CM$192,MATCH($B121,$BI$46:$BI$192,0),AU$47)*AU$39</f>
        <v>1</v>
      </c>
      <c r="AV121" s="85" cm="1">
        <f t="array" aca="1" ref="AV121" ca="1">INDEX($BI$46:$CM$192,MATCH($B121,$BI$46:$BI$192,0),AV$47)*AV$39</f>
        <v>1</v>
      </c>
      <c r="AW121" s="85" cm="1">
        <f t="array" aca="1" ref="AW121" ca="1">INDEX($BI$46:$CM$192,MATCH($B121,$BI$46:$BI$192,0),AW$47)*AW$39</f>
        <v>1</v>
      </c>
      <c r="AX121" s="85" cm="1">
        <f t="array" aca="1" ref="AX121" ca="1">INDEX($BI$46:$CM$192,MATCH($B121,$BI$46:$BI$192,0),AX$47)*AX$39</f>
        <v>1</v>
      </c>
      <c r="AY121" s="85" cm="1">
        <f t="array" aca="1" ref="AY121" ca="1">INDEX($BI$46:$CM$192,MATCH($B121,$BI$46:$BI$192,0),AY$47)*AY$39</f>
        <v>1</v>
      </c>
      <c r="AZ121" s="85" cm="1">
        <f t="array" aca="1" ref="AZ121" ca="1">INDEX($BI$46:$CM$192,MATCH($B121,$BI$46:$BI$192,0),AZ$47)*AZ$39</f>
        <v>1</v>
      </c>
      <c r="BA121" s="85" cm="1">
        <f t="array" aca="1" ref="BA121" ca="1">INDEX($BI$46:$CM$192,MATCH($B121,$BI$46:$BI$192,0),BA$47)*BA$39</f>
        <v>1</v>
      </c>
      <c r="BB121" s="85" cm="1">
        <f t="array" aca="1" ref="BB121" ca="1">INDEX($BI$46:$CM$192,MATCH($B121,$BI$46:$BI$192,0),BB$47)*BB$39</f>
        <v>1</v>
      </c>
      <c r="BC121" s="85"/>
      <c r="BD121" s="85"/>
      <c r="BE121" s="85"/>
      <c r="BF121" s="95"/>
      <c r="BG121" s="125">
        <f ca="1">IF(C121="","",INDEX([10]TPU!$G:$G,MATCH($C121,[10]TPU!$A:$A,0)))</f>
        <v>1682.56</v>
      </c>
      <c r="BH121" s="7"/>
      <c r="BI121" s="83" t="s">
        <v>143</v>
      </c>
      <c r="BJ121" s="83" t="str">
        <f t="shared" ca="1" si="129"/>
        <v>ED-48444</v>
      </c>
      <c r="BK121" s="84" t="str">
        <f t="shared" ca="1" si="130"/>
        <v>demolição mecanizada de concreto, sem armação, com equipamento pneumático, inclusive afastamento e empilhamento, exclusive transporte e retirada do material demolido</v>
      </c>
      <c r="BL121" s="83" t="str">
        <f t="shared" ca="1" si="131"/>
        <v>m3</v>
      </c>
      <c r="BM121" s="96" cm="1">
        <f t="array" aca="1" ref="BM121" ca="1">INDEX(INDIRECT("memória_cálculo"),MATCH($BI121,INDIRECT("indice_cáculo"),0),BM$45)</f>
        <v>0</v>
      </c>
      <c r="BN121" s="96" cm="1">
        <f t="array" aca="1" ref="BN121" ca="1">INDEX(INDIRECT("memória_cálculo"),MATCH($BI121,INDIRECT("indice_cáculo"),0),BN$45)</f>
        <v>0</v>
      </c>
      <c r="BO121" s="96" cm="1">
        <f t="array" aca="1" ref="BO121" ca="1">INDEX(INDIRECT("memória_cálculo"),MATCH($BI121,INDIRECT("indice_cáculo"),0),BO$45)</f>
        <v>0</v>
      </c>
      <c r="BP121" s="96" cm="1">
        <f t="array" aca="1" ref="BP121" ca="1">INDEX(INDIRECT("memória_cálculo"),MATCH($BI121,INDIRECT("indice_cáculo"),0),BP$45)</f>
        <v>0</v>
      </c>
      <c r="BQ121" s="96" cm="1">
        <f t="array" aca="1" ref="BQ121" ca="1">INDEX(INDIRECT("memória_cálculo"),MATCH($BI121,INDIRECT("indice_cáculo"),0),BQ$45)</f>
        <v>0</v>
      </c>
      <c r="BR121" s="96" cm="1">
        <f t="array" aca="1" ref="BR121" ca="1">INDEX(INDIRECT("memória_cálculo"),MATCH($BI121,INDIRECT("indice_cáculo"),0),BR$45)</f>
        <v>0</v>
      </c>
      <c r="BS121" s="96" cm="1">
        <f t="array" aca="1" ref="BS121" ca="1">INDEX(INDIRECT("memória_cálculo"),MATCH($BI121,INDIRECT("indice_cáculo"),0),BS$45)</f>
        <v>0</v>
      </c>
      <c r="BT121" s="96" cm="1">
        <f t="array" aca="1" ref="BT121" ca="1">INDEX(INDIRECT("memória_cálculo"),MATCH($BI121,INDIRECT("indice_cáculo"),0),BT$45)</f>
        <v>0</v>
      </c>
      <c r="BU121" s="96" cm="1">
        <f t="array" aca="1" ref="BU121" ca="1">INDEX(INDIRECT("memória_cálculo"),MATCH($BI121,INDIRECT("indice_cáculo"),0),BU$45)</f>
        <v>0</v>
      </c>
      <c r="BV121" s="96" cm="1">
        <f t="array" aca="1" ref="BV121" ca="1">INDEX(INDIRECT("memória_cálculo"),MATCH($BI121,INDIRECT("indice_cáculo"),0),BV$45)</f>
        <v>0</v>
      </c>
      <c r="BW121" s="96" cm="1">
        <f t="array" aca="1" ref="BW121" ca="1">INDEX(INDIRECT("memória_cálculo"),MATCH($BI121,INDIRECT("indice_cáculo"),0),BW$45)</f>
        <v>0</v>
      </c>
      <c r="BX121" s="96" cm="1">
        <f t="array" aca="1" ref="BX121" ca="1">INDEX(INDIRECT("memória_cálculo"),MATCH($BI121,INDIRECT("indice_cáculo"),0),BX$45)</f>
        <v>0</v>
      </c>
      <c r="BY121" s="96" cm="1">
        <f t="array" aca="1" ref="BY121" ca="1">INDEX(INDIRECT("memória_cálculo"),MATCH($BI121,INDIRECT("indice_cáculo"),0),BY$45)</f>
        <v>0</v>
      </c>
      <c r="BZ121" s="96" cm="1">
        <f t="array" aca="1" ref="BZ121" ca="1">INDEX(INDIRECT("memória_cálculo"),MATCH($BI121,INDIRECT("indice_cáculo"),0),BZ$45)</f>
        <v>0</v>
      </c>
      <c r="CA121" s="96" cm="1">
        <f t="array" aca="1" ref="CA121" ca="1">INDEX(INDIRECT("memória_cálculo"),MATCH($BI121,INDIRECT("indice_cáculo"),0),CA$45)</f>
        <v>0</v>
      </c>
      <c r="CB121" s="96" cm="1">
        <f t="array" aca="1" ref="CB121" ca="1">INDEX(INDIRECT("memória_cálculo"),MATCH($BI121,INDIRECT("indice_cáculo"),0),CB$45)</f>
        <v>0</v>
      </c>
      <c r="CC121" s="96" cm="1">
        <f t="array" aca="1" ref="CC121" ca="1">INDEX(INDIRECT("memória_cálculo"),MATCH($BI121,INDIRECT("indice_cáculo"),0),CC$45)</f>
        <v>0</v>
      </c>
      <c r="CD121" s="96" cm="1">
        <f t="array" aca="1" ref="CD121" ca="1">INDEX(INDIRECT("memória_cálculo"),MATCH($BI121,INDIRECT("indice_cáculo"),0),CD$45)</f>
        <v>0</v>
      </c>
      <c r="CE121" s="96" cm="1">
        <f t="array" aca="1" ref="CE121" ca="1">INDEX(INDIRECT("memória_cálculo"),MATCH($BI121,INDIRECT("indice_cáculo"),0),CE$45)</f>
        <v>0</v>
      </c>
      <c r="CF121" s="96" cm="1">
        <f t="array" aca="1" ref="CF121" ca="1">INDEX(INDIRECT("memória_cálculo"),MATCH($BI121,INDIRECT("indice_cáculo"),0),CF$45)</f>
        <v>0</v>
      </c>
      <c r="CG121" s="96" cm="1">
        <f t="array" aca="1" ref="CG121" ca="1">INDEX(INDIRECT("memória_cálculo"),MATCH($BI121,INDIRECT("indice_cáculo"),0),CG$45)</f>
        <v>0</v>
      </c>
      <c r="CH121" s="96" cm="1">
        <f t="array" aca="1" ref="CH121" ca="1">INDEX(INDIRECT("memória_cálculo"),MATCH($BI121,INDIRECT("indice_cáculo"),0),CH$45)</f>
        <v>0</v>
      </c>
      <c r="CI121" s="96" cm="1">
        <f t="array" aca="1" ref="CI121" ca="1">INDEX(INDIRECT("memória_cálculo"),MATCH($BI121,INDIRECT("indice_cáculo"),0),CI$45)</f>
        <v>0</v>
      </c>
      <c r="CJ121" s="96" cm="1">
        <f t="array" aca="1" ref="CJ121" ca="1">INDEX(INDIRECT("memória_cálculo"),MATCH($BI121,INDIRECT("indice_cáculo"),0),CJ$45)</f>
        <v>0</v>
      </c>
      <c r="CK121" s="96" cm="1">
        <f t="array" aca="1" ref="CK121" ca="1">INDEX(INDIRECT("memória_cálculo"),MATCH($BI121,INDIRECT("indice_cáculo"),0),CK$45)</f>
        <v>0</v>
      </c>
      <c r="CL121" s="96" cm="1">
        <f t="array" aca="1" ref="CL121" ca="1">INDEX(INDIRECT("memória_cálculo"),MATCH($BI121,INDIRECT("indice_cáculo"),0),CL$45)</f>
        <v>0</v>
      </c>
      <c r="CM121" s="96"/>
      <c r="CN121" s="7"/>
      <c r="CO121" s="7"/>
      <c r="CP121" s="108"/>
      <c r="CS121" s="109"/>
      <c r="CT121" s="127"/>
      <c r="CU121" s="111"/>
      <c r="CV121" s="111"/>
      <c r="CW121" s="111"/>
      <c r="CX121" s="111"/>
      <c r="CY121" s="127"/>
      <c r="CZ121" s="111"/>
      <c r="DA121" s="111"/>
      <c r="DB121" s="111"/>
      <c r="DC121" s="111"/>
      <c r="DD121" s="127"/>
      <c r="DE121" s="111"/>
      <c r="DF121" s="111"/>
      <c r="DG121" s="111"/>
      <c r="DH121" s="111"/>
      <c r="DI121" s="111"/>
      <c r="DJ121" s="111"/>
      <c r="DK121" s="111"/>
      <c r="DL121" s="111"/>
      <c r="DM121" s="111"/>
      <c r="DN121" s="127"/>
      <c r="DO121" s="111"/>
      <c r="DP121" s="111"/>
      <c r="DQ121" s="111"/>
      <c r="DR121" s="111"/>
      <c r="DS121" s="111"/>
      <c r="DT121" s="111"/>
    </row>
    <row r="122" spans="1:126" ht="20.100000000000001" customHeight="1" x14ac:dyDescent="0.2">
      <c r="A122" s="7"/>
      <c r="B122" s="83" t="s">
        <v>134</v>
      </c>
      <c r="C122" s="83">
        <f t="shared" ca="1" si="142"/>
        <v>2003457</v>
      </c>
      <c r="D122" s="84" t="str">
        <f t="shared" ca="1" si="143"/>
        <v>Dissipador de energia - DEB 300-366 - areia, brita e pedra de mão comerciais</v>
      </c>
      <c r="E122" s="83" t="str">
        <f t="shared" ca="1" si="144"/>
        <v>un</v>
      </c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 cm="1">
        <f t="array" aca="1" ref="X122" ca="1">INDEX($BI$46:$CM$192,MATCH($B122,$BI$46:$BI$192,0),X$47)*X$39</f>
        <v>0</v>
      </c>
      <c r="Y122" s="85" cm="1">
        <f t="array" aca="1" ref="Y122" ca="1">INDEX($BI$46:$CM$192,MATCH($B122,$BI$46:$BI$192,0),Y$47)*Y$39</f>
        <v>0</v>
      </c>
      <c r="Z122" s="85" cm="1">
        <f t="array" aca="1" ref="Z122" ca="1">INDEX($BI$46:$CM$192,MATCH($B122,$BI$46:$BI$192,0),Z$47)*Z$39</f>
        <v>0</v>
      </c>
      <c r="AA122" s="85"/>
      <c r="AB122" s="85" cm="1">
        <f t="array" aca="1" ref="AB122" ca="1">INDEX($BI$46:$CM$192,MATCH($B122,$BI$46:$BI$192,0),AB$47)*AB$39</f>
        <v>0</v>
      </c>
      <c r="AC122" s="85"/>
      <c r="AD122" s="85" cm="1">
        <f t="array" aca="1" ref="AD122" ca="1">INDEX($BI$46:$CM$192,MATCH($B122,$BI$46:$BI$192,0),AD$47)*AD$39</f>
        <v>0</v>
      </c>
      <c r="AE122" s="85" cm="1">
        <f t="array" aca="1" ref="AE122" ca="1">INDEX($BI$46:$CM$192,MATCH($B122,$BI$46:$BI$192,0),AE$47)*AE$39</f>
        <v>0</v>
      </c>
      <c r="AF122" s="85" cm="1">
        <f t="array" aca="1" ref="AF122" ca="1">INDEX($BI$46:$CM$192,MATCH($B122,$BI$46:$BI$192,0),AF$47)*AF$39</f>
        <v>0</v>
      </c>
      <c r="AG122" s="85" cm="1">
        <f t="array" aca="1" ref="AG122" ca="1">INDEX($BI$46:$CM$192,MATCH($B122,$BI$46:$BI$192,0),AG$47)*AG$39</f>
        <v>0</v>
      </c>
      <c r="AH122" s="85" cm="1">
        <f t="array" aca="1" ref="AH122" ca="1">INDEX($BI$46:$CM$192,MATCH($B122,$BI$46:$BI$192,0),AH$47)*AH$39</f>
        <v>0</v>
      </c>
      <c r="AI122" s="85" cm="1">
        <f t="array" aca="1" ref="AI122" ca="1">INDEX($BI$46:$CM$192,MATCH($B122,$BI$46:$BI$192,0),AI$47)*AI$39</f>
        <v>0</v>
      </c>
      <c r="AJ122" s="85" cm="1">
        <f t="array" aca="1" ref="AJ122" ca="1">INDEX($BI$46:$CM$192,MATCH($B122,$BI$46:$BI$192,0),AJ$47)*AJ$39</f>
        <v>0</v>
      </c>
      <c r="AK122" s="85" cm="1">
        <f t="array" aca="1" ref="AK122" ca="1">INDEX($BI$46:$CM$192,MATCH($B122,$BI$46:$BI$192,0),AK$47)*AK$39</f>
        <v>0</v>
      </c>
      <c r="AL122" s="85" cm="1">
        <f t="array" aca="1" ref="AL122" ca="1">INDEX($BI$46:$CM$192,MATCH($B122,$BI$46:$BI$192,0),AL$47)*AL$39</f>
        <v>0</v>
      </c>
      <c r="AM122" s="85" cm="1">
        <f t="array" aca="1" ref="AM122" ca="1">INDEX($BI$46:$CM$192,MATCH($B122,$BI$46:$BI$192,0),AM$47)*AM$39</f>
        <v>0</v>
      </c>
      <c r="AN122" s="85" cm="1">
        <f t="array" aca="1" ref="AN122" ca="1">INDEX($BI$46:$CM$192,MATCH($B122,$BI$46:$BI$192,0),AN$47)*AN$39</f>
        <v>0</v>
      </c>
      <c r="AO122" s="85" cm="1">
        <f t="array" aca="1" ref="AO122" ca="1">INDEX($BI$46:$CM$192,MATCH($B122,$BI$46:$BI$192,0),AO$47)*AO$39</f>
        <v>0</v>
      </c>
      <c r="AP122" s="85" cm="1">
        <f t="array" aca="1" ref="AP122" ca="1">INDEX($BI$46:$CM$192,MATCH($B122,$BI$46:$BI$192,0),AP$47)*AP$39</f>
        <v>0</v>
      </c>
      <c r="AQ122" s="85" cm="1">
        <f t="array" aca="1" ref="AQ122" ca="1">INDEX($BI$46:$CM$192,MATCH($B122,$BI$46:$BI$192,0),AQ$47)*AQ$39</f>
        <v>0</v>
      </c>
      <c r="AR122" s="85" cm="1">
        <f t="array" aca="1" ref="AR122" ca="1">INDEX($BI$46:$CM$192,MATCH($B122,$BI$46:$BI$192,0),AR$47)*AR$39</f>
        <v>0</v>
      </c>
      <c r="AS122" s="85" cm="1">
        <f t="array" aca="1" ref="AS122" ca="1">INDEX($BI$46:$CM$192,MATCH($B122,$BI$46:$BI$192,0),AS$47)*AS$39</f>
        <v>0</v>
      </c>
      <c r="AT122" s="85" cm="1">
        <f t="array" aca="1" ref="AT122" ca="1">INDEX($BI$46:$CM$192,MATCH($B122,$BI$46:$BI$192,0),AT$47)*AT$39</f>
        <v>0</v>
      </c>
      <c r="AU122" s="85" cm="1">
        <f t="array" aca="1" ref="AU122" ca="1">INDEX($BI$46:$CM$192,MATCH($B122,$BI$46:$BI$192,0),AU$47)*AU$39</f>
        <v>0</v>
      </c>
      <c r="AV122" s="85" cm="1">
        <f t="array" aca="1" ref="AV122" ca="1">INDEX($BI$46:$CM$192,MATCH($B122,$BI$46:$BI$192,0),AV$47)*AV$39</f>
        <v>0</v>
      </c>
      <c r="AW122" s="85" cm="1">
        <f t="array" aca="1" ref="AW122" ca="1">INDEX($BI$46:$CM$192,MATCH($B122,$BI$46:$BI$192,0),AW$47)*AW$39</f>
        <v>0</v>
      </c>
      <c r="AX122" s="85" cm="1">
        <f t="array" aca="1" ref="AX122" ca="1">INDEX($BI$46:$CM$192,MATCH($B122,$BI$46:$BI$192,0),AX$47)*AX$39</f>
        <v>0</v>
      </c>
      <c r="AY122" s="85" cm="1">
        <f t="array" aca="1" ref="AY122" ca="1">INDEX($BI$46:$CM$192,MATCH($B122,$BI$46:$BI$192,0),AY$47)*AY$39</f>
        <v>0</v>
      </c>
      <c r="AZ122" s="85" cm="1">
        <f t="array" aca="1" ref="AZ122" ca="1">INDEX($BI$46:$CM$192,MATCH($B122,$BI$46:$BI$192,0),AZ$47)*AZ$39</f>
        <v>0</v>
      </c>
      <c r="BA122" s="85" cm="1">
        <f t="array" aca="1" ref="BA122" ca="1">INDEX($BI$46:$CM$192,MATCH($B122,$BI$46:$BI$192,0),BA$47)*BA$39</f>
        <v>0</v>
      </c>
      <c r="BB122" s="85" cm="1">
        <f t="array" aca="1" ref="BB122" ca="1">INDEX($BI$46:$CM$192,MATCH($B122,$BI$46:$BI$192,0),BB$47)*BB$39</f>
        <v>0</v>
      </c>
      <c r="BC122" s="85"/>
      <c r="BD122" s="85"/>
      <c r="BE122" s="85"/>
      <c r="BF122" s="95"/>
      <c r="BG122" s="125">
        <f ca="1">IF(C122="","",INDEX([10]TPU!$G:$G,MATCH($C122,[10]TPU!$A:$A,0)))</f>
        <v>2263</v>
      </c>
      <c r="BH122" s="7"/>
      <c r="BI122" s="90">
        <v>5</v>
      </c>
      <c r="BJ122" s="90"/>
      <c r="BK122" s="93" t="s">
        <v>147</v>
      </c>
      <c r="BL122" s="90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7"/>
      <c r="CO122" s="7"/>
      <c r="CP122" s="108"/>
      <c r="CR122" s="11" t="s">
        <v>138</v>
      </c>
      <c r="CS122" s="109" t="s">
        <v>55</v>
      </c>
      <c r="CT122" s="129">
        <f t="shared" ref="CT122:DT122" si="184">CT$84*CT$88</f>
        <v>11426.27</v>
      </c>
      <c r="CU122" s="129">
        <f t="shared" si="184"/>
        <v>8096.7410000000009</v>
      </c>
      <c r="CV122" s="129">
        <f t="shared" si="184"/>
        <v>419.22800000000001</v>
      </c>
      <c r="CW122" s="129">
        <f t="shared" si="184"/>
        <v>700.67000000000007</v>
      </c>
      <c r="CX122" s="129">
        <f t="shared" si="184"/>
        <v>1080.799</v>
      </c>
      <c r="CY122" s="129">
        <f t="shared" si="184"/>
        <v>11426.27</v>
      </c>
      <c r="CZ122" s="129">
        <f t="shared" si="184"/>
        <v>8096.7410000000009</v>
      </c>
      <c r="DA122" s="129">
        <f t="shared" si="184"/>
        <v>419.22800000000001</v>
      </c>
      <c r="DB122" s="129">
        <f t="shared" si="184"/>
        <v>700.67000000000007</v>
      </c>
      <c r="DC122" s="129">
        <f t="shared" si="184"/>
        <v>1080.799</v>
      </c>
      <c r="DD122" s="129">
        <f t="shared" si="184"/>
        <v>11426.27</v>
      </c>
      <c r="DE122" s="129">
        <f t="shared" si="184"/>
        <v>8096.7410000000009</v>
      </c>
      <c r="DF122" s="129">
        <f t="shared" si="184"/>
        <v>419.22800000000001</v>
      </c>
      <c r="DG122" s="129">
        <f t="shared" si="184"/>
        <v>700.67000000000007</v>
      </c>
      <c r="DH122" s="129">
        <f t="shared" si="184"/>
        <v>1080.799</v>
      </c>
      <c r="DI122" s="129">
        <f t="shared" si="184"/>
        <v>11426.27</v>
      </c>
      <c r="DJ122" s="129">
        <f t="shared" si="184"/>
        <v>8096.7410000000009</v>
      </c>
      <c r="DK122" s="129">
        <f t="shared" si="184"/>
        <v>419.22800000000001</v>
      </c>
      <c r="DL122" s="129">
        <f t="shared" si="184"/>
        <v>700.67000000000007</v>
      </c>
      <c r="DM122" s="129">
        <f t="shared" si="184"/>
        <v>1080.799</v>
      </c>
      <c r="DN122" s="129">
        <f t="shared" si="184"/>
        <v>11426.27</v>
      </c>
      <c r="DO122" s="129">
        <f t="shared" si="184"/>
        <v>8096.7410000000009</v>
      </c>
      <c r="DP122" s="129">
        <f t="shared" si="184"/>
        <v>419.22800000000001</v>
      </c>
      <c r="DQ122" s="129">
        <f t="shared" si="184"/>
        <v>700.67000000000007</v>
      </c>
      <c r="DR122" s="129">
        <f t="shared" si="184"/>
        <v>1080.799</v>
      </c>
      <c r="DS122" s="129">
        <f t="shared" si="184"/>
        <v>0</v>
      </c>
      <c r="DT122" s="129">
        <f t="shared" si="184"/>
        <v>0</v>
      </c>
    </row>
    <row r="123" spans="1:126" ht="20.100000000000001" customHeight="1" x14ac:dyDescent="0.2">
      <c r="A123" s="7"/>
      <c r="B123" s="83" t="s">
        <v>136</v>
      </c>
      <c r="C123" s="83">
        <f t="shared" ca="1" si="142"/>
        <v>2003459</v>
      </c>
      <c r="D123" s="84" t="str">
        <f t="shared" ca="1" si="143"/>
        <v>Dissipador de energia - DEB 360-414 - areia, brita e pedra de mão comerciais</v>
      </c>
      <c r="E123" s="83" t="str">
        <f t="shared" ca="1" si="144"/>
        <v>un</v>
      </c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 cm="1">
        <f t="array" aca="1" ref="X123" ca="1">INDEX($BI$46:$CM$192,MATCH($B123,$BI$46:$BI$192,0),X$47)*X$39</f>
        <v>0</v>
      </c>
      <c r="Y123" s="85" cm="1">
        <f t="array" aca="1" ref="Y123" ca="1">INDEX($BI$46:$CM$192,MATCH($B123,$BI$46:$BI$192,0),Y$47)*Y$39</f>
        <v>0</v>
      </c>
      <c r="Z123" s="85" cm="1">
        <f t="array" aca="1" ref="Z123" ca="1">INDEX($BI$46:$CM$192,MATCH($B123,$BI$46:$BI$192,0),Z$47)*Z$39</f>
        <v>0</v>
      </c>
      <c r="AA123" s="85"/>
      <c r="AB123" s="85" cm="1">
        <f t="array" aca="1" ref="AB123" ca="1">INDEX($BI$46:$CM$192,MATCH($B123,$BI$46:$BI$192,0),AB$47)*AB$39</f>
        <v>0</v>
      </c>
      <c r="AC123" s="85"/>
      <c r="AD123" s="85" cm="1">
        <f t="array" aca="1" ref="AD123" ca="1">INDEX($BI$46:$CM$192,MATCH($B123,$BI$46:$BI$192,0),AD$47)*AD$39</f>
        <v>0</v>
      </c>
      <c r="AE123" s="85" cm="1">
        <f t="array" aca="1" ref="AE123" ca="1">INDEX($BI$46:$CM$192,MATCH($B123,$BI$46:$BI$192,0),AE$47)*AE$39</f>
        <v>0</v>
      </c>
      <c r="AF123" s="85" cm="1">
        <f t="array" aca="1" ref="AF123" ca="1">INDEX($BI$46:$CM$192,MATCH($B123,$BI$46:$BI$192,0),AF$47)*AF$39</f>
        <v>0</v>
      </c>
      <c r="AG123" s="85" cm="1">
        <f t="array" aca="1" ref="AG123" ca="1">INDEX($BI$46:$CM$192,MATCH($B123,$BI$46:$BI$192,0),AG$47)*AG$39</f>
        <v>0</v>
      </c>
      <c r="AH123" s="85" cm="1">
        <f t="array" aca="1" ref="AH123" ca="1">INDEX($BI$46:$CM$192,MATCH($B123,$BI$46:$BI$192,0),AH$47)*AH$39</f>
        <v>0</v>
      </c>
      <c r="AI123" s="85" cm="1">
        <f t="array" aca="1" ref="AI123" ca="1">INDEX($BI$46:$CM$192,MATCH($B123,$BI$46:$BI$192,0),AI$47)*AI$39</f>
        <v>0</v>
      </c>
      <c r="AJ123" s="85" cm="1">
        <f t="array" aca="1" ref="AJ123" ca="1">INDEX($BI$46:$CM$192,MATCH($B123,$BI$46:$BI$192,0),AJ$47)*AJ$39</f>
        <v>0</v>
      </c>
      <c r="AK123" s="85" cm="1">
        <f t="array" aca="1" ref="AK123" ca="1">INDEX($BI$46:$CM$192,MATCH($B123,$BI$46:$BI$192,0),AK$47)*AK$39</f>
        <v>0</v>
      </c>
      <c r="AL123" s="85" cm="1">
        <f t="array" aca="1" ref="AL123" ca="1">INDEX($BI$46:$CM$192,MATCH($B123,$BI$46:$BI$192,0),AL$47)*AL$39</f>
        <v>0</v>
      </c>
      <c r="AM123" s="85" cm="1">
        <f t="array" aca="1" ref="AM123" ca="1">INDEX($BI$46:$CM$192,MATCH($B123,$BI$46:$BI$192,0),AM$47)*AM$39</f>
        <v>0</v>
      </c>
      <c r="AN123" s="85" cm="1">
        <f t="array" aca="1" ref="AN123" ca="1">INDEX($BI$46:$CM$192,MATCH($B123,$BI$46:$BI$192,0),AN$47)*AN$39</f>
        <v>0</v>
      </c>
      <c r="AO123" s="85" cm="1">
        <f t="array" aca="1" ref="AO123" ca="1">INDEX($BI$46:$CM$192,MATCH($B123,$BI$46:$BI$192,0),AO$47)*AO$39</f>
        <v>0</v>
      </c>
      <c r="AP123" s="85" cm="1">
        <f t="array" aca="1" ref="AP123" ca="1">INDEX($BI$46:$CM$192,MATCH($B123,$BI$46:$BI$192,0),AP$47)*AP$39</f>
        <v>0</v>
      </c>
      <c r="AQ123" s="85" cm="1">
        <f t="array" aca="1" ref="AQ123" ca="1">INDEX($BI$46:$CM$192,MATCH($B123,$BI$46:$BI$192,0),AQ$47)*AQ$39</f>
        <v>0</v>
      </c>
      <c r="AR123" s="85" cm="1">
        <f t="array" aca="1" ref="AR123" ca="1">INDEX($BI$46:$CM$192,MATCH($B123,$BI$46:$BI$192,0),AR$47)*AR$39</f>
        <v>0</v>
      </c>
      <c r="AS123" s="85" cm="1">
        <f t="array" aca="1" ref="AS123" ca="1">INDEX($BI$46:$CM$192,MATCH($B123,$BI$46:$BI$192,0),AS$47)*AS$39</f>
        <v>0</v>
      </c>
      <c r="AT123" s="85" cm="1">
        <f t="array" aca="1" ref="AT123" ca="1">INDEX($BI$46:$CM$192,MATCH($B123,$BI$46:$BI$192,0),AT$47)*AT$39</f>
        <v>0</v>
      </c>
      <c r="AU123" s="85" cm="1">
        <f t="array" aca="1" ref="AU123" ca="1">INDEX($BI$46:$CM$192,MATCH($B123,$BI$46:$BI$192,0),AU$47)*AU$39</f>
        <v>0</v>
      </c>
      <c r="AV123" s="85" cm="1">
        <f t="array" aca="1" ref="AV123" ca="1">INDEX($BI$46:$CM$192,MATCH($B123,$BI$46:$BI$192,0),AV$47)*AV$39</f>
        <v>0</v>
      </c>
      <c r="AW123" s="85" cm="1">
        <f t="array" aca="1" ref="AW123" ca="1">INDEX($BI$46:$CM$192,MATCH($B123,$BI$46:$BI$192,0),AW$47)*AW$39</f>
        <v>0</v>
      </c>
      <c r="AX123" s="85" cm="1">
        <f t="array" aca="1" ref="AX123" ca="1">INDEX($BI$46:$CM$192,MATCH($B123,$BI$46:$BI$192,0),AX$47)*AX$39</f>
        <v>0</v>
      </c>
      <c r="AY123" s="85" cm="1">
        <f t="array" aca="1" ref="AY123" ca="1">INDEX($BI$46:$CM$192,MATCH($B123,$BI$46:$BI$192,0),AY$47)*AY$39</f>
        <v>0</v>
      </c>
      <c r="AZ123" s="85" cm="1">
        <f t="array" aca="1" ref="AZ123" ca="1">INDEX($BI$46:$CM$192,MATCH($B123,$BI$46:$BI$192,0),AZ$47)*AZ$39</f>
        <v>0</v>
      </c>
      <c r="BA123" s="85" cm="1">
        <f t="array" aca="1" ref="BA123" ca="1">INDEX($BI$46:$CM$192,MATCH($B123,$BI$46:$BI$192,0),BA$47)*BA$39</f>
        <v>0</v>
      </c>
      <c r="BB123" s="85" cm="1">
        <f t="array" aca="1" ref="BB123" ca="1">INDEX($BI$46:$CM$192,MATCH($B123,$BI$46:$BI$192,0),BB$47)*BB$39</f>
        <v>0</v>
      </c>
      <c r="BC123" s="85"/>
      <c r="BD123" s="85"/>
      <c r="BE123" s="85"/>
      <c r="BF123" s="95"/>
      <c r="BG123" s="125">
        <f ca="1">IF(C123="","",INDEX([10]TPU!$G:$G,MATCH($C123,[10]TPU!$A:$A,0)))</f>
        <v>2909.46</v>
      </c>
      <c r="BH123" s="7"/>
      <c r="BI123" s="83" t="s">
        <v>148</v>
      </c>
      <c r="BJ123" s="83" t="str">
        <f ca="1">INDEX(INDIRECT("memória_cálculo"),MATCH($BI123,INDIRECT("indice_cáculo"),0),2)</f>
        <v>RO-41239</v>
      </c>
      <c r="BK123" s="84" t="str">
        <f ca="1">INDEX(INDIRECT("memória_cálculo"),MATCH($BI123,INDIRECT("indice_cáculo"),0),3)</f>
        <v>linhas de resina acrilica 0,6mm de espessura e largura = 0,20m (execução, inclusive pré-marcação, fornecimento e transporte de todos os materiais)</v>
      </c>
      <c r="BL123" s="83" t="str">
        <f t="shared" ref="BL123:BL126" ca="1" si="185">INDEX(INDIRECT("memória_cálculo"),MATCH($BI123,INDIRECT("indice_cáculo"),0),4)</f>
        <v>m</v>
      </c>
      <c r="BM123" s="96" cm="1">
        <f t="array" aca="1" ref="BM123" ca="1">INDEX(INDIRECT("memória_cálculo"),MATCH($BI123,INDIRECT("indice_cáculo"),0),BM$45)</f>
        <v>3000</v>
      </c>
      <c r="BN123" s="96" cm="1">
        <f t="array" aca="1" ref="BN123" ca="1">INDEX(INDIRECT("memória_cálculo"),MATCH($BI123,INDIRECT("indice_cáculo"),0),BN$45)</f>
        <v>6000</v>
      </c>
      <c r="BO123" s="96" cm="1">
        <f t="array" aca="1" ref="BO123" ca="1">INDEX(INDIRECT("memória_cálculo"),MATCH($BI123,INDIRECT("indice_cáculo"),0),BO$45)</f>
        <v>300</v>
      </c>
      <c r="BP123" s="96" cm="1">
        <f t="array" aca="1" ref="BP123" ca="1">INDEX(INDIRECT("memória_cálculo"),MATCH($BI123,INDIRECT("indice_cáculo"),0),BP$45)</f>
        <v>6000</v>
      </c>
      <c r="BQ123" s="96" cm="1">
        <f t="array" aca="1" ref="BQ123" ca="1">INDEX(INDIRECT("memória_cálculo"),MATCH($BI123,INDIRECT("indice_cáculo"),0),BQ$45)</f>
        <v>6000</v>
      </c>
      <c r="BR123" s="96" cm="1">
        <f t="array" aca="1" ref="BR123" ca="1">INDEX(INDIRECT("memória_cálculo"),MATCH($BI123,INDIRECT("indice_cáculo"),0),BR$45)</f>
        <v>3000</v>
      </c>
      <c r="BS123" s="96" cm="1">
        <f t="array" aca="1" ref="BS123" ca="1">INDEX(INDIRECT("memória_cálculo"),MATCH($BI123,INDIRECT("indice_cáculo"),0),BS$45)</f>
        <v>6000</v>
      </c>
      <c r="BT123" s="96" cm="1">
        <f t="array" aca="1" ref="BT123" ca="1">INDEX(INDIRECT("memória_cálculo"),MATCH($BI123,INDIRECT("indice_cáculo"),0),BT$45)</f>
        <v>300</v>
      </c>
      <c r="BU123" s="96" cm="1">
        <f t="array" aca="1" ref="BU123" ca="1">INDEX(INDIRECT("memória_cálculo"),MATCH($BI123,INDIRECT("indice_cáculo"),0),BU$45)</f>
        <v>6000</v>
      </c>
      <c r="BV123" s="96" cm="1">
        <f t="array" aca="1" ref="BV123" ca="1">INDEX(INDIRECT("memória_cálculo"),MATCH($BI123,INDIRECT("indice_cáculo"),0),BV$45)</f>
        <v>6000</v>
      </c>
      <c r="BW123" s="96" cm="1">
        <f t="array" aca="1" ref="BW123" ca="1">INDEX(INDIRECT("memória_cálculo"),MATCH($BI123,INDIRECT("indice_cáculo"),0),BW$45)</f>
        <v>3000</v>
      </c>
      <c r="BX123" s="96" cm="1">
        <f t="array" aca="1" ref="BX123" ca="1">INDEX(INDIRECT("memória_cálculo"),MATCH($BI123,INDIRECT("indice_cáculo"),0),BX$45)</f>
        <v>6000</v>
      </c>
      <c r="BY123" s="96" cm="1">
        <f t="array" aca="1" ref="BY123" ca="1">INDEX(INDIRECT("memória_cálculo"),MATCH($BI123,INDIRECT("indice_cáculo"),0),BY$45)</f>
        <v>300</v>
      </c>
      <c r="BZ123" s="96" cm="1">
        <f t="array" aca="1" ref="BZ123" ca="1">INDEX(INDIRECT("memória_cálculo"),MATCH($BI123,INDIRECT("indice_cáculo"),0),BZ$45)</f>
        <v>6000</v>
      </c>
      <c r="CA123" s="96" cm="1">
        <f t="array" aca="1" ref="CA123" ca="1">INDEX(INDIRECT("memória_cálculo"),MATCH($BI123,INDIRECT("indice_cáculo"),0),CA$45)</f>
        <v>6000</v>
      </c>
      <c r="CB123" s="96" cm="1">
        <f t="array" aca="1" ref="CB123" ca="1">INDEX(INDIRECT("memória_cálculo"),MATCH($BI123,INDIRECT("indice_cáculo"),0),CB$45)</f>
        <v>3000</v>
      </c>
      <c r="CC123" s="96" cm="1">
        <f t="array" aca="1" ref="CC123" ca="1">INDEX(INDIRECT("memória_cálculo"),MATCH($BI123,INDIRECT("indice_cáculo"),0),CC$45)</f>
        <v>6000</v>
      </c>
      <c r="CD123" s="96" cm="1">
        <f t="array" aca="1" ref="CD123" ca="1">INDEX(INDIRECT("memória_cálculo"),MATCH($BI123,INDIRECT("indice_cáculo"),0),CD$45)</f>
        <v>300</v>
      </c>
      <c r="CE123" s="96" cm="1">
        <f t="array" aca="1" ref="CE123" ca="1">INDEX(INDIRECT("memória_cálculo"),MATCH($BI123,INDIRECT("indice_cáculo"),0),CE$45)</f>
        <v>6000</v>
      </c>
      <c r="CF123" s="96" cm="1">
        <f t="array" aca="1" ref="CF123" ca="1">INDEX(INDIRECT("memória_cálculo"),MATCH($BI123,INDIRECT("indice_cáculo"),0),CF$45)</f>
        <v>6000</v>
      </c>
      <c r="CG123" s="96" cm="1">
        <f t="array" aca="1" ref="CG123" ca="1">INDEX(INDIRECT("memória_cálculo"),MATCH($BI123,INDIRECT("indice_cáculo"),0),CG$45)</f>
        <v>3000</v>
      </c>
      <c r="CH123" s="96" cm="1">
        <f t="array" aca="1" ref="CH123" ca="1">INDEX(INDIRECT("memória_cálculo"),MATCH($BI123,INDIRECT("indice_cáculo"),0),CH$45)</f>
        <v>6000</v>
      </c>
      <c r="CI123" s="96" cm="1">
        <f t="array" aca="1" ref="CI123" ca="1">INDEX(INDIRECT("memória_cálculo"),MATCH($BI123,INDIRECT("indice_cáculo"),0),CI$45)</f>
        <v>300</v>
      </c>
      <c r="CJ123" s="96" cm="1">
        <f t="array" aca="1" ref="CJ123" ca="1">INDEX(INDIRECT("memória_cálculo"),MATCH($BI123,INDIRECT("indice_cáculo"),0),CJ$45)</f>
        <v>6000</v>
      </c>
      <c r="CK123" s="96" cm="1">
        <f t="array" aca="1" ref="CK123" ca="1">INDEX(INDIRECT("memória_cálculo"),MATCH($BI123,INDIRECT("indice_cáculo"),0),CK$45)</f>
        <v>6000</v>
      </c>
      <c r="CL123" s="96" cm="1">
        <f t="array" aca="1" ref="CL123" ca="1">INDEX(INDIRECT("memória_cálculo"),MATCH($BI123,INDIRECT("indice_cáculo"),0),CL$45)</f>
        <v>0</v>
      </c>
      <c r="CM123" s="96"/>
      <c r="CN123" s="7"/>
      <c r="CO123" s="7"/>
      <c r="CP123" s="108"/>
      <c r="CR123" s="11" t="s">
        <v>119</v>
      </c>
      <c r="CS123" s="109" t="s">
        <v>92</v>
      </c>
      <c r="CT123" s="138">
        <f t="shared" ref="CT123:CX123" si="186">CT103</f>
        <v>0.4</v>
      </c>
      <c r="CU123" s="138">
        <f t="shared" si="186"/>
        <v>0.8</v>
      </c>
      <c r="CV123" s="138">
        <f t="shared" si="186"/>
        <v>0.85</v>
      </c>
      <c r="CW123" s="138">
        <f t="shared" si="186"/>
        <v>0.8</v>
      </c>
      <c r="CX123" s="138">
        <f t="shared" si="186"/>
        <v>0.8</v>
      </c>
      <c r="CY123" s="138">
        <f t="shared" ref="CY123:DR123" si="187">CY103</f>
        <v>0.4</v>
      </c>
      <c r="CZ123" s="138">
        <f t="shared" si="187"/>
        <v>0.8</v>
      </c>
      <c r="DA123" s="138">
        <f t="shared" si="187"/>
        <v>0.85</v>
      </c>
      <c r="DB123" s="138">
        <f t="shared" si="187"/>
        <v>0.8</v>
      </c>
      <c r="DC123" s="138">
        <f t="shared" si="187"/>
        <v>0.8</v>
      </c>
      <c r="DD123" s="138">
        <f t="shared" si="187"/>
        <v>0.4</v>
      </c>
      <c r="DE123" s="138">
        <f t="shared" si="187"/>
        <v>0.8</v>
      </c>
      <c r="DF123" s="138">
        <f t="shared" si="187"/>
        <v>0.85</v>
      </c>
      <c r="DG123" s="138">
        <f t="shared" si="187"/>
        <v>0.8</v>
      </c>
      <c r="DH123" s="138">
        <f t="shared" si="187"/>
        <v>0.8</v>
      </c>
      <c r="DI123" s="138">
        <f t="shared" si="187"/>
        <v>0.4</v>
      </c>
      <c r="DJ123" s="138">
        <f t="shared" si="187"/>
        <v>0.8</v>
      </c>
      <c r="DK123" s="138">
        <f t="shared" si="187"/>
        <v>0.85</v>
      </c>
      <c r="DL123" s="138">
        <f t="shared" si="187"/>
        <v>0.8</v>
      </c>
      <c r="DM123" s="138">
        <f t="shared" si="187"/>
        <v>0.8</v>
      </c>
      <c r="DN123" s="138">
        <f t="shared" si="187"/>
        <v>0.4</v>
      </c>
      <c r="DO123" s="138">
        <f t="shared" si="187"/>
        <v>0.8</v>
      </c>
      <c r="DP123" s="138">
        <f t="shared" si="187"/>
        <v>0.85</v>
      </c>
      <c r="DQ123" s="138">
        <f t="shared" si="187"/>
        <v>0.8</v>
      </c>
      <c r="DR123" s="138">
        <f t="shared" si="187"/>
        <v>0.8</v>
      </c>
      <c r="DS123" s="138">
        <f t="shared" ref="DS123" si="188">DS103</f>
        <v>0.8</v>
      </c>
      <c r="DT123" s="138">
        <f t="shared" ref="DT123" si="189">DT103</f>
        <v>0.8</v>
      </c>
    </row>
    <row r="124" spans="1:126" ht="20.100000000000001" customHeight="1" x14ac:dyDescent="0.2">
      <c r="A124" s="7"/>
      <c r="B124" s="83" t="s">
        <v>137</v>
      </c>
      <c r="C124" s="83">
        <f t="shared" ca="1" si="142"/>
        <v>2003461</v>
      </c>
      <c r="D124" s="84" t="str">
        <f t="shared" ca="1" si="143"/>
        <v>Dissipador de energia - DEB 450-551 - areia, brita e pedra de mão comerciais</v>
      </c>
      <c r="E124" s="83" t="str">
        <f t="shared" ca="1" si="144"/>
        <v>un</v>
      </c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 cm="1">
        <f t="array" aca="1" ref="X124" ca="1">INDEX($BI$46:$CM$192,MATCH($B124,$BI$46:$BI$192,0),X$47)*X$39</f>
        <v>0</v>
      </c>
      <c r="Y124" s="85" cm="1">
        <f t="array" aca="1" ref="Y124" ca="1">INDEX($BI$46:$CM$192,MATCH($B124,$BI$46:$BI$192,0),Y$47)*Y$39</f>
        <v>0</v>
      </c>
      <c r="Z124" s="85" cm="1">
        <f t="array" aca="1" ref="Z124" ca="1">INDEX($BI$46:$CM$192,MATCH($B124,$BI$46:$BI$192,0),Z$47)*Z$39</f>
        <v>0</v>
      </c>
      <c r="AA124" s="85"/>
      <c r="AB124" s="85" cm="1">
        <f t="array" aca="1" ref="AB124" ca="1">INDEX($BI$46:$CM$192,MATCH($B124,$BI$46:$BI$192,0),AB$47)*AB$39</f>
        <v>0</v>
      </c>
      <c r="AC124" s="85"/>
      <c r="AD124" s="85" cm="1">
        <f t="array" aca="1" ref="AD124" ca="1">INDEX($BI$46:$CM$192,MATCH($B124,$BI$46:$BI$192,0),AD$47)*AD$39</f>
        <v>0</v>
      </c>
      <c r="AE124" s="85" cm="1">
        <f t="array" aca="1" ref="AE124" ca="1">INDEX($BI$46:$CM$192,MATCH($B124,$BI$46:$BI$192,0),AE$47)*AE$39</f>
        <v>0</v>
      </c>
      <c r="AF124" s="85" cm="1">
        <f t="array" aca="1" ref="AF124" ca="1">INDEX($BI$46:$CM$192,MATCH($B124,$BI$46:$BI$192,0),AF$47)*AF$39</f>
        <v>0</v>
      </c>
      <c r="AG124" s="85" cm="1">
        <f t="array" aca="1" ref="AG124" ca="1">INDEX($BI$46:$CM$192,MATCH($B124,$BI$46:$BI$192,0),AG$47)*AG$39</f>
        <v>0</v>
      </c>
      <c r="AH124" s="85" cm="1">
        <f t="array" aca="1" ref="AH124" ca="1">INDEX($BI$46:$CM$192,MATCH($B124,$BI$46:$BI$192,0),AH$47)*AH$39</f>
        <v>0</v>
      </c>
      <c r="AI124" s="85" cm="1">
        <f t="array" aca="1" ref="AI124" ca="1">INDEX($BI$46:$CM$192,MATCH($B124,$BI$46:$BI$192,0),AI$47)*AI$39</f>
        <v>0</v>
      </c>
      <c r="AJ124" s="85" cm="1">
        <f t="array" aca="1" ref="AJ124" ca="1">INDEX($BI$46:$CM$192,MATCH($B124,$BI$46:$BI$192,0),AJ$47)*AJ$39</f>
        <v>0</v>
      </c>
      <c r="AK124" s="85" cm="1">
        <f t="array" aca="1" ref="AK124" ca="1">INDEX($BI$46:$CM$192,MATCH($B124,$BI$46:$BI$192,0),AK$47)*AK$39</f>
        <v>0</v>
      </c>
      <c r="AL124" s="85" cm="1">
        <f t="array" aca="1" ref="AL124" ca="1">INDEX($BI$46:$CM$192,MATCH($B124,$BI$46:$BI$192,0),AL$47)*AL$39</f>
        <v>0</v>
      </c>
      <c r="AM124" s="85" cm="1">
        <f t="array" aca="1" ref="AM124" ca="1">INDEX($BI$46:$CM$192,MATCH($B124,$BI$46:$BI$192,0),AM$47)*AM$39</f>
        <v>0</v>
      </c>
      <c r="AN124" s="85" cm="1">
        <f t="array" aca="1" ref="AN124" ca="1">INDEX($BI$46:$CM$192,MATCH($B124,$BI$46:$BI$192,0),AN$47)*AN$39</f>
        <v>0</v>
      </c>
      <c r="AO124" s="85" cm="1">
        <f t="array" aca="1" ref="AO124" ca="1">INDEX($BI$46:$CM$192,MATCH($B124,$BI$46:$BI$192,0),AO$47)*AO$39</f>
        <v>0</v>
      </c>
      <c r="AP124" s="85" cm="1">
        <f t="array" aca="1" ref="AP124" ca="1">INDEX($BI$46:$CM$192,MATCH($B124,$BI$46:$BI$192,0),AP$47)*AP$39</f>
        <v>0</v>
      </c>
      <c r="AQ124" s="85" cm="1">
        <f t="array" aca="1" ref="AQ124" ca="1">INDEX($BI$46:$CM$192,MATCH($B124,$BI$46:$BI$192,0),AQ$47)*AQ$39</f>
        <v>0</v>
      </c>
      <c r="AR124" s="85" cm="1">
        <f t="array" aca="1" ref="AR124" ca="1">INDEX($BI$46:$CM$192,MATCH($B124,$BI$46:$BI$192,0),AR$47)*AR$39</f>
        <v>0</v>
      </c>
      <c r="AS124" s="85" cm="1">
        <f t="array" aca="1" ref="AS124" ca="1">INDEX($BI$46:$CM$192,MATCH($B124,$BI$46:$BI$192,0),AS$47)*AS$39</f>
        <v>0</v>
      </c>
      <c r="AT124" s="85" cm="1">
        <f t="array" aca="1" ref="AT124" ca="1">INDEX($BI$46:$CM$192,MATCH($B124,$BI$46:$BI$192,0),AT$47)*AT$39</f>
        <v>0</v>
      </c>
      <c r="AU124" s="85" cm="1">
        <f t="array" aca="1" ref="AU124" ca="1">INDEX($BI$46:$CM$192,MATCH($B124,$BI$46:$BI$192,0),AU$47)*AU$39</f>
        <v>0</v>
      </c>
      <c r="AV124" s="85" cm="1">
        <f t="array" aca="1" ref="AV124" ca="1">INDEX($BI$46:$CM$192,MATCH($B124,$BI$46:$BI$192,0),AV$47)*AV$39</f>
        <v>0</v>
      </c>
      <c r="AW124" s="85" cm="1">
        <f t="array" aca="1" ref="AW124" ca="1">INDEX($BI$46:$CM$192,MATCH($B124,$BI$46:$BI$192,0),AW$47)*AW$39</f>
        <v>0</v>
      </c>
      <c r="AX124" s="85" cm="1">
        <f t="array" aca="1" ref="AX124" ca="1">INDEX($BI$46:$CM$192,MATCH($B124,$BI$46:$BI$192,0),AX$47)*AX$39</f>
        <v>0</v>
      </c>
      <c r="AY124" s="85" cm="1">
        <f t="array" aca="1" ref="AY124" ca="1">INDEX($BI$46:$CM$192,MATCH($B124,$BI$46:$BI$192,0),AY$47)*AY$39</f>
        <v>0</v>
      </c>
      <c r="AZ124" s="85" cm="1">
        <f t="array" aca="1" ref="AZ124" ca="1">INDEX($BI$46:$CM$192,MATCH($B124,$BI$46:$BI$192,0),AZ$47)*AZ$39</f>
        <v>0</v>
      </c>
      <c r="BA124" s="85" cm="1">
        <f t="array" aca="1" ref="BA124" ca="1">INDEX($BI$46:$CM$192,MATCH($B124,$BI$46:$BI$192,0),BA$47)*BA$39</f>
        <v>0</v>
      </c>
      <c r="BB124" s="85" cm="1">
        <f t="array" aca="1" ref="BB124" ca="1">INDEX($BI$46:$CM$192,MATCH($B124,$BI$46:$BI$192,0),BB$47)*BB$39</f>
        <v>0</v>
      </c>
      <c r="BC124" s="85"/>
      <c r="BD124" s="85"/>
      <c r="BE124" s="85"/>
      <c r="BF124" s="95"/>
      <c r="BG124" s="125">
        <f ca="1">IF(C124="","",INDEX([10]TPU!$G:$G,MATCH($C124,[10]TPU!$A:$A,0)))</f>
        <v>4462.3500000000004</v>
      </c>
      <c r="BH124" s="7"/>
      <c r="BI124" s="83" t="s">
        <v>150</v>
      </c>
      <c r="BJ124" s="83">
        <f ca="1">INDEX(INDIRECT("memória_cálculo"),MATCH($BI124,INDIRECT("indice_cáculo"),0),2)</f>
        <v>5213405</v>
      </c>
      <c r="BK124" s="84" t="str">
        <f ca="1">INDEX(INDIRECT("memória_cálculo"),MATCH($BI124,INDIRECT("indice_cáculo"),0),3)</f>
        <v>Pintura de setas e zebrados com tinta acrílica - espessura de 0,6 mm</v>
      </c>
      <c r="BL124" s="83" t="str">
        <f t="shared" ca="1" si="185"/>
        <v>m²</v>
      </c>
      <c r="BM124" s="96" cm="1">
        <f t="array" aca="1" ref="BM124" ca="1">INDEX(INDIRECT("memória_cálculo"),MATCH($BI124,INDIRECT("indice_cáculo"),0),BM$45)</f>
        <v>300</v>
      </c>
      <c r="BN124" s="96" cm="1">
        <f t="array" aca="1" ref="BN124" ca="1">INDEX(INDIRECT("memória_cálculo"),MATCH($BI124,INDIRECT("indice_cáculo"),0),BN$45)</f>
        <v>300</v>
      </c>
      <c r="BO124" s="96" cm="1">
        <f t="array" aca="1" ref="BO124" ca="1">INDEX(INDIRECT("memória_cálculo"),MATCH($BI124,INDIRECT("indice_cáculo"),0),BO$45)</f>
        <v>30</v>
      </c>
      <c r="BP124" s="96" cm="1">
        <f t="array" aca="1" ref="BP124" ca="1">INDEX(INDIRECT("memória_cálculo"),MATCH($BI124,INDIRECT("indice_cáculo"),0),BP$45)</f>
        <v>300</v>
      </c>
      <c r="BQ124" s="96" cm="1">
        <f t="array" aca="1" ref="BQ124" ca="1">INDEX(INDIRECT("memória_cálculo"),MATCH($BI124,INDIRECT("indice_cáculo"),0),BQ$45)</f>
        <v>300</v>
      </c>
      <c r="BR124" s="96" cm="1">
        <f t="array" aca="1" ref="BR124" ca="1">INDEX(INDIRECT("memória_cálculo"),MATCH($BI124,INDIRECT("indice_cáculo"),0),BR$45)</f>
        <v>300</v>
      </c>
      <c r="BS124" s="96" cm="1">
        <f t="array" aca="1" ref="BS124" ca="1">INDEX(INDIRECT("memória_cálculo"),MATCH($BI124,INDIRECT("indice_cáculo"),0),BS$45)</f>
        <v>300</v>
      </c>
      <c r="BT124" s="96" cm="1">
        <f t="array" aca="1" ref="BT124" ca="1">INDEX(INDIRECT("memória_cálculo"),MATCH($BI124,INDIRECT("indice_cáculo"),0),BT$45)</f>
        <v>30</v>
      </c>
      <c r="BU124" s="96" cm="1">
        <f t="array" aca="1" ref="BU124" ca="1">INDEX(INDIRECT("memória_cálculo"),MATCH($BI124,INDIRECT("indice_cáculo"),0),BU$45)</f>
        <v>300</v>
      </c>
      <c r="BV124" s="96" cm="1">
        <f t="array" aca="1" ref="BV124" ca="1">INDEX(INDIRECT("memória_cálculo"),MATCH($BI124,INDIRECT("indice_cáculo"),0),BV$45)</f>
        <v>300</v>
      </c>
      <c r="BW124" s="96" cm="1">
        <f t="array" aca="1" ref="BW124" ca="1">INDEX(INDIRECT("memória_cálculo"),MATCH($BI124,INDIRECT("indice_cáculo"),0),BW$45)</f>
        <v>300</v>
      </c>
      <c r="BX124" s="96" cm="1">
        <f t="array" aca="1" ref="BX124" ca="1">INDEX(INDIRECT("memória_cálculo"),MATCH($BI124,INDIRECT("indice_cáculo"),0),BX$45)</f>
        <v>300</v>
      </c>
      <c r="BY124" s="96" cm="1">
        <f t="array" aca="1" ref="BY124" ca="1">INDEX(INDIRECT("memória_cálculo"),MATCH($BI124,INDIRECT("indice_cáculo"),0),BY$45)</f>
        <v>30</v>
      </c>
      <c r="BZ124" s="96" cm="1">
        <f t="array" aca="1" ref="BZ124" ca="1">INDEX(INDIRECT("memória_cálculo"),MATCH($BI124,INDIRECT("indice_cáculo"),0),BZ$45)</f>
        <v>300</v>
      </c>
      <c r="CA124" s="96" cm="1">
        <f t="array" aca="1" ref="CA124" ca="1">INDEX(INDIRECT("memória_cálculo"),MATCH($BI124,INDIRECT("indice_cáculo"),0),CA$45)</f>
        <v>300</v>
      </c>
      <c r="CB124" s="96" cm="1">
        <f t="array" aca="1" ref="CB124" ca="1">INDEX(INDIRECT("memória_cálculo"),MATCH($BI124,INDIRECT("indice_cáculo"),0),CB$45)</f>
        <v>300</v>
      </c>
      <c r="CC124" s="96" cm="1">
        <f t="array" aca="1" ref="CC124" ca="1">INDEX(INDIRECT("memória_cálculo"),MATCH($BI124,INDIRECT("indice_cáculo"),0),CC$45)</f>
        <v>300</v>
      </c>
      <c r="CD124" s="96" cm="1">
        <f t="array" aca="1" ref="CD124" ca="1">INDEX(INDIRECT("memória_cálculo"),MATCH($BI124,INDIRECT("indice_cáculo"),0),CD$45)</f>
        <v>30</v>
      </c>
      <c r="CE124" s="96" cm="1">
        <f t="array" aca="1" ref="CE124" ca="1">INDEX(INDIRECT("memória_cálculo"),MATCH($BI124,INDIRECT("indice_cáculo"),0),CE$45)</f>
        <v>300</v>
      </c>
      <c r="CF124" s="96" cm="1">
        <f t="array" aca="1" ref="CF124" ca="1">INDEX(INDIRECT("memória_cálculo"),MATCH($BI124,INDIRECT("indice_cáculo"),0),CF$45)</f>
        <v>300</v>
      </c>
      <c r="CG124" s="96" cm="1">
        <f t="array" aca="1" ref="CG124" ca="1">INDEX(INDIRECT("memória_cálculo"),MATCH($BI124,INDIRECT("indice_cáculo"),0),CG$45)</f>
        <v>300</v>
      </c>
      <c r="CH124" s="96" cm="1">
        <f t="array" aca="1" ref="CH124" ca="1">INDEX(INDIRECT("memória_cálculo"),MATCH($BI124,INDIRECT("indice_cáculo"),0),CH$45)</f>
        <v>300</v>
      </c>
      <c r="CI124" s="96" cm="1">
        <f t="array" aca="1" ref="CI124" ca="1">INDEX(INDIRECT("memória_cálculo"),MATCH($BI124,INDIRECT("indice_cáculo"),0),CI$45)</f>
        <v>30</v>
      </c>
      <c r="CJ124" s="96" cm="1">
        <f t="array" aca="1" ref="CJ124" ca="1">INDEX(INDIRECT("memória_cálculo"),MATCH($BI124,INDIRECT("indice_cáculo"),0),CJ$45)</f>
        <v>300</v>
      </c>
      <c r="CK124" s="96" cm="1">
        <f t="array" aca="1" ref="CK124" ca="1">INDEX(INDIRECT("memória_cálculo"),MATCH($BI124,INDIRECT("indice_cáculo"),0),CK$45)</f>
        <v>300</v>
      </c>
      <c r="CL124" s="96" cm="1">
        <f t="array" aca="1" ref="CL124" ca="1">INDEX(INDIRECT("memória_cálculo"),MATCH($BI124,INDIRECT("indice_cáculo"),0),CL$45)</f>
        <v>0</v>
      </c>
      <c r="CM124" s="96"/>
      <c r="CN124" s="7"/>
      <c r="CO124" s="7"/>
      <c r="CP124" s="97"/>
      <c r="CQ124" s="7"/>
      <c r="CR124" s="7"/>
      <c r="CS124" s="98"/>
      <c r="CT124" s="127"/>
      <c r="CU124" s="111"/>
      <c r="CV124" s="111"/>
      <c r="CW124" s="111"/>
      <c r="CX124" s="111"/>
      <c r="CY124" s="127"/>
      <c r="CZ124" s="111"/>
      <c r="DA124" s="111"/>
      <c r="DB124" s="111"/>
      <c r="DC124" s="111"/>
      <c r="DD124" s="127"/>
      <c r="DE124" s="111"/>
      <c r="DF124" s="111"/>
      <c r="DG124" s="111"/>
      <c r="DH124" s="111"/>
      <c r="DI124" s="111"/>
      <c r="DJ124" s="111"/>
      <c r="DK124" s="111"/>
      <c r="DL124" s="111"/>
      <c r="DM124" s="111"/>
      <c r="DN124" s="127"/>
      <c r="DO124" s="111"/>
      <c r="DP124" s="111"/>
      <c r="DQ124" s="111"/>
      <c r="DR124" s="111"/>
      <c r="DS124" s="111"/>
      <c r="DT124" s="111"/>
    </row>
    <row r="125" spans="1:126" ht="20.100000000000001" customHeight="1" x14ac:dyDescent="0.2">
      <c r="A125" s="7"/>
      <c r="B125" s="83" t="s">
        <v>139</v>
      </c>
      <c r="C125" s="83" t="str">
        <f t="shared" ca="1" si="142"/>
        <v>ED-51106</v>
      </c>
      <c r="D125" s="84" t="str">
        <f t="shared" ca="1" si="143"/>
        <v>escavação mecânica em material de 2ª categoria, inclusive carga em caminhão, exclusive transporte e descarga</v>
      </c>
      <c r="E125" s="83" t="str">
        <f t="shared" ca="1" si="144"/>
        <v>m3</v>
      </c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 cm="1">
        <f t="array" aca="1" ref="X125" ca="1">INDEX($BI$46:$CM$192,MATCH($B125,$BI$46:$BI$192,0),X$47)*X$39</f>
        <v>277.5</v>
      </c>
      <c r="Y125" s="85" cm="1">
        <f t="array" aca="1" ref="Y125" ca="1">INDEX($BI$46:$CM$192,MATCH($B125,$BI$46:$BI$192,0),Y$47)*Y$39</f>
        <v>277.5</v>
      </c>
      <c r="Z125" s="85" cm="1">
        <f t="array" aca="1" ref="Z125" ca="1">INDEX($BI$46:$CM$192,MATCH($B125,$BI$46:$BI$192,0),Z$47)*Z$39</f>
        <v>0</v>
      </c>
      <c r="AA125" s="85"/>
      <c r="AB125" s="85" cm="1">
        <f t="array" aca="1" ref="AB125" ca="1">INDEX($BI$46:$CM$192,MATCH($B125,$BI$46:$BI$192,0),AB$47)*AB$39</f>
        <v>444</v>
      </c>
      <c r="AC125" s="85"/>
      <c r="AD125" s="85" cm="1">
        <f t="array" aca="1" ref="AD125" ca="1">INDEX($BI$46:$CM$192,MATCH($B125,$BI$46:$BI$192,0),AD$47)*AD$39</f>
        <v>444</v>
      </c>
      <c r="AE125" s="85" cm="1">
        <f t="array" aca="1" ref="AE125" ca="1">INDEX($BI$46:$CM$192,MATCH($B125,$BI$46:$BI$192,0),AE$47)*AE$39</f>
        <v>444</v>
      </c>
      <c r="AF125" s="85" cm="1">
        <f t="array" aca="1" ref="AF125" ca="1">INDEX($BI$46:$CM$192,MATCH($B125,$BI$46:$BI$192,0),AF$47)*AF$39</f>
        <v>444</v>
      </c>
      <c r="AG125" s="85" cm="1">
        <f t="array" aca="1" ref="AG125" ca="1">INDEX($BI$46:$CM$192,MATCH($B125,$BI$46:$BI$192,0),AG$47)*AG$39</f>
        <v>444</v>
      </c>
      <c r="AH125" s="85" cm="1">
        <f t="array" aca="1" ref="AH125" ca="1">INDEX($BI$46:$CM$192,MATCH($B125,$BI$46:$BI$192,0),AH$47)*AH$39</f>
        <v>444</v>
      </c>
      <c r="AI125" s="85" cm="1">
        <f t="array" aca="1" ref="AI125" ca="1">INDEX($BI$46:$CM$192,MATCH($B125,$BI$46:$BI$192,0),AI$47)*AI$39</f>
        <v>444</v>
      </c>
      <c r="AJ125" s="85" cm="1">
        <f t="array" aca="1" ref="AJ125" ca="1">INDEX($BI$46:$CM$192,MATCH($B125,$BI$46:$BI$192,0),AJ$47)*AJ$39</f>
        <v>444</v>
      </c>
      <c r="AK125" s="85" cm="1">
        <f t="array" aca="1" ref="AK125" ca="1">INDEX($BI$46:$CM$192,MATCH($B125,$BI$46:$BI$192,0),AK$47)*AK$39</f>
        <v>444</v>
      </c>
      <c r="AL125" s="85" cm="1">
        <f t="array" aca="1" ref="AL125" ca="1">INDEX($BI$46:$CM$192,MATCH($B125,$BI$46:$BI$192,0),AL$47)*AL$39</f>
        <v>444</v>
      </c>
      <c r="AM125" s="85" cm="1">
        <f t="array" aca="1" ref="AM125" ca="1">INDEX($BI$46:$CM$192,MATCH($B125,$BI$46:$BI$192,0),AM$47)*AM$39</f>
        <v>444</v>
      </c>
      <c r="AN125" s="85" cm="1">
        <f t="array" aca="1" ref="AN125" ca="1">INDEX($BI$46:$CM$192,MATCH($B125,$BI$46:$BI$192,0),AN$47)*AN$39</f>
        <v>444</v>
      </c>
      <c r="AO125" s="85" cm="1">
        <f t="array" aca="1" ref="AO125" ca="1">INDEX($BI$46:$CM$192,MATCH($B125,$BI$46:$BI$192,0),AO$47)*AO$39</f>
        <v>444</v>
      </c>
      <c r="AP125" s="85" cm="1">
        <f t="array" aca="1" ref="AP125" ca="1">INDEX($BI$46:$CM$192,MATCH($B125,$BI$46:$BI$192,0),AP$47)*AP$39</f>
        <v>444</v>
      </c>
      <c r="AQ125" s="85" cm="1">
        <f t="array" aca="1" ref="AQ125" ca="1">INDEX($BI$46:$CM$192,MATCH($B125,$BI$46:$BI$192,0),AQ$47)*AQ$39</f>
        <v>444</v>
      </c>
      <c r="AR125" s="85" cm="1">
        <f t="array" aca="1" ref="AR125" ca="1">INDEX($BI$46:$CM$192,MATCH($B125,$BI$46:$BI$192,0),AR$47)*AR$39</f>
        <v>277.5</v>
      </c>
      <c r="AS125" s="85" cm="1">
        <f t="array" aca="1" ref="AS125" ca="1">INDEX($BI$46:$CM$192,MATCH($B125,$BI$46:$BI$192,0),AS$47)*AS$39</f>
        <v>444</v>
      </c>
      <c r="AT125" s="85" cm="1">
        <f t="array" aca="1" ref="AT125" ca="1">INDEX($BI$46:$CM$192,MATCH($B125,$BI$46:$BI$192,0),AT$47)*AT$39</f>
        <v>444</v>
      </c>
      <c r="AU125" s="85" cm="1">
        <f t="array" aca="1" ref="AU125" ca="1">INDEX($BI$46:$CM$192,MATCH($B125,$BI$46:$BI$192,0),AU$47)*AU$39</f>
        <v>444</v>
      </c>
      <c r="AV125" s="85" cm="1">
        <f t="array" aca="1" ref="AV125" ca="1">INDEX($BI$46:$CM$192,MATCH($B125,$BI$46:$BI$192,0),AV$47)*AV$39</f>
        <v>277.5</v>
      </c>
      <c r="AW125" s="85" cm="1">
        <f t="array" aca="1" ref="AW125" ca="1">INDEX($BI$46:$CM$192,MATCH($B125,$BI$46:$BI$192,0),AW$47)*AW$39</f>
        <v>277.5</v>
      </c>
      <c r="AX125" s="85" cm="1">
        <f t="array" aca="1" ref="AX125" ca="1">INDEX($BI$46:$CM$192,MATCH($B125,$BI$46:$BI$192,0),AX$47)*AX$39</f>
        <v>277.5</v>
      </c>
      <c r="AY125" s="85" cm="1">
        <f t="array" aca="1" ref="AY125" ca="1">INDEX($BI$46:$CM$192,MATCH($B125,$BI$46:$BI$192,0),AY$47)*AY$39</f>
        <v>277.5</v>
      </c>
      <c r="AZ125" s="85" cm="1">
        <f t="array" aca="1" ref="AZ125" ca="1">INDEX($BI$46:$CM$192,MATCH($B125,$BI$46:$BI$192,0),AZ$47)*AZ$39</f>
        <v>277.5</v>
      </c>
      <c r="BA125" s="85" cm="1">
        <f t="array" aca="1" ref="BA125" ca="1">INDEX($BI$46:$CM$192,MATCH($B125,$BI$46:$BI$192,0),BA$47)*BA$39</f>
        <v>277.5</v>
      </c>
      <c r="BB125" s="85" cm="1">
        <f t="array" aca="1" ref="BB125" ca="1">INDEX($BI$46:$CM$192,MATCH($B125,$BI$46:$BI$192,0),BB$47)*BB$39</f>
        <v>444</v>
      </c>
      <c r="BC125" s="85"/>
      <c r="BD125" s="85"/>
      <c r="BE125" s="85"/>
      <c r="BF125" s="95"/>
      <c r="BG125" s="125">
        <f ca="1">IF(C125="","",INDEX([10]TPU!$G:$G,MATCH($C125,[10]TPU!$A:$A,0)))</f>
        <v>11.05</v>
      </c>
      <c r="BH125" s="7"/>
      <c r="BI125" s="83" t="s">
        <v>151</v>
      </c>
      <c r="BJ125" s="83">
        <f ca="1">INDEX(INDIRECT("memória_cálculo"),MATCH($BI125,INDIRECT("indice_cáculo"),0),2)</f>
        <v>5219612</v>
      </c>
      <c r="BK125" s="84" t="str">
        <f ca="1">INDEX(INDIRECT("memória_cálculo"),MATCH($BI125,INDIRECT("indice_cáculo"),0),3)</f>
        <v>Tacha refletiva em plástico injetado - monodirecional tipo I - fornecimento e colocação</v>
      </c>
      <c r="BL125" s="83" t="str">
        <f t="shared" ca="1" si="185"/>
        <v>un</v>
      </c>
      <c r="BM125" s="96" cm="1">
        <f t="array" aca="1" ref="BM125" ca="1">INDEX(INDIRECT("memória_cálculo"),MATCH($BI125,INDIRECT("indice_cáculo"),0),BM$45)</f>
        <v>378</v>
      </c>
      <c r="BN125" s="96" cm="1">
        <f t="array" aca="1" ref="BN125" ca="1">INDEX(INDIRECT("memória_cálculo"),MATCH($BI125,INDIRECT("indice_cáculo"),0),BN$45)</f>
        <v>630</v>
      </c>
      <c r="BO125" s="96" cm="1">
        <f t="array" aca="1" ref="BO125" ca="1">INDEX(INDIRECT("memória_cálculo"),MATCH($BI125,INDIRECT("indice_cáculo"),0),BO$45)</f>
        <v>0</v>
      </c>
      <c r="BP125" s="96" cm="1">
        <f t="array" aca="1" ref="BP125" ca="1">INDEX(INDIRECT("memória_cálculo"),MATCH($BI125,INDIRECT("indice_cáculo"),0),BP$45)</f>
        <v>378</v>
      </c>
      <c r="BQ125" s="96" cm="1">
        <f t="array" aca="1" ref="BQ125" ca="1">INDEX(INDIRECT("memória_cálculo"),MATCH($BI125,INDIRECT("indice_cáculo"),0),BQ$45)</f>
        <v>378</v>
      </c>
      <c r="BR125" s="96" cm="1">
        <f t="array" aca="1" ref="BR125" ca="1">INDEX(INDIRECT("memória_cálculo"),MATCH($BI125,INDIRECT("indice_cáculo"),0),BR$45)</f>
        <v>378</v>
      </c>
      <c r="BS125" s="96" cm="1">
        <f t="array" aca="1" ref="BS125" ca="1">INDEX(INDIRECT("memória_cálculo"),MATCH($BI125,INDIRECT("indice_cáculo"),0),BS$45)</f>
        <v>630</v>
      </c>
      <c r="BT125" s="96" cm="1">
        <f t="array" aca="1" ref="BT125" ca="1">INDEX(INDIRECT("memória_cálculo"),MATCH($BI125,INDIRECT("indice_cáculo"),0),BT$45)</f>
        <v>0</v>
      </c>
      <c r="BU125" s="96" cm="1">
        <f t="array" aca="1" ref="BU125" ca="1">INDEX(INDIRECT("memória_cálculo"),MATCH($BI125,INDIRECT("indice_cáculo"),0),BU$45)</f>
        <v>378</v>
      </c>
      <c r="BV125" s="96" cm="1">
        <f t="array" aca="1" ref="BV125" ca="1">INDEX(INDIRECT("memória_cálculo"),MATCH($BI125,INDIRECT("indice_cáculo"),0),BV$45)</f>
        <v>378</v>
      </c>
      <c r="BW125" s="96" cm="1">
        <f t="array" aca="1" ref="BW125" ca="1">INDEX(INDIRECT("memória_cálculo"),MATCH($BI125,INDIRECT("indice_cáculo"),0),BW$45)</f>
        <v>378</v>
      </c>
      <c r="BX125" s="96" cm="1">
        <f t="array" aca="1" ref="BX125" ca="1">INDEX(INDIRECT("memória_cálculo"),MATCH($BI125,INDIRECT("indice_cáculo"),0),BX$45)</f>
        <v>630</v>
      </c>
      <c r="BY125" s="96" cm="1">
        <f t="array" aca="1" ref="BY125" ca="1">INDEX(INDIRECT("memória_cálculo"),MATCH($BI125,INDIRECT("indice_cáculo"),0),BY$45)</f>
        <v>0</v>
      </c>
      <c r="BZ125" s="96" cm="1">
        <f t="array" aca="1" ref="BZ125" ca="1">INDEX(INDIRECT("memória_cálculo"),MATCH($BI125,INDIRECT("indice_cáculo"),0),BZ$45)</f>
        <v>378</v>
      </c>
      <c r="CA125" s="96" cm="1">
        <f t="array" aca="1" ref="CA125" ca="1">INDEX(INDIRECT("memória_cálculo"),MATCH($BI125,INDIRECT("indice_cáculo"),0),CA$45)</f>
        <v>378</v>
      </c>
      <c r="CB125" s="96" cm="1">
        <f t="array" aca="1" ref="CB125" ca="1">INDEX(INDIRECT("memória_cálculo"),MATCH($BI125,INDIRECT("indice_cáculo"),0),CB$45)</f>
        <v>378</v>
      </c>
      <c r="CC125" s="96" cm="1">
        <f t="array" aca="1" ref="CC125" ca="1">INDEX(INDIRECT("memória_cálculo"),MATCH($BI125,INDIRECT("indice_cáculo"),0),CC$45)</f>
        <v>630</v>
      </c>
      <c r="CD125" s="96" cm="1">
        <f t="array" aca="1" ref="CD125" ca="1">INDEX(INDIRECT("memória_cálculo"),MATCH($BI125,INDIRECT("indice_cáculo"),0),CD$45)</f>
        <v>0</v>
      </c>
      <c r="CE125" s="96" cm="1">
        <f t="array" aca="1" ref="CE125" ca="1">INDEX(INDIRECT("memória_cálculo"),MATCH($BI125,INDIRECT("indice_cáculo"),0),CE$45)</f>
        <v>378</v>
      </c>
      <c r="CF125" s="96" cm="1">
        <f t="array" aca="1" ref="CF125" ca="1">INDEX(INDIRECT("memória_cálculo"),MATCH($BI125,INDIRECT("indice_cáculo"),0),CF$45)</f>
        <v>378</v>
      </c>
      <c r="CG125" s="96" cm="1">
        <f t="array" aca="1" ref="CG125" ca="1">INDEX(INDIRECT("memória_cálculo"),MATCH($BI125,INDIRECT("indice_cáculo"),0),CG$45)</f>
        <v>378</v>
      </c>
      <c r="CH125" s="96" cm="1">
        <f t="array" aca="1" ref="CH125" ca="1">INDEX(INDIRECT("memória_cálculo"),MATCH($BI125,INDIRECT("indice_cáculo"),0),CH$45)</f>
        <v>630</v>
      </c>
      <c r="CI125" s="96" cm="1">
        <f t="array" aca="1" ref="CI125" ca="1">INDEX(INDIRECT("memória_cálculo"),MATCH($BI125,INDIRECT("indice_cáculo"),0),CI$45)</f>
        <v>0</v>
      </c>
      <c r="CJ125" s="96" cm="1">
        <f t="array" aca="1" ref="CJ125" ca="1">INDEX(INDIRECT("memória_cálculo"),MATCH($BI125,INDIRECT("indice_cáculo"),0),CJ$45)</f>
        <v>378</v>
      </c>
      <c r="CK125" s="96" cm="1">
        <f t="array" aca="1" ref="CK125" ca="1">INDEX(INDIRECT("memória_cálculo"),MATCH($BI125,INDIRECT("indice_cáculo"),0),CK$45)</f>
        <v>378</v>
      </c>
      <c r="CL125" s="96" cm="1">
        <f t="array" aca="1" ref="CL125" ca="1">INDEX(INDIRECT("memória_cálculo"),MATCH($BI125,INDIRECT("indice_cáculo"),0),CL$45)</f>
        <v>0</v>
      </c>
      <c r="CM125" s="96"/>
      <c r="CN125" s="7"/>
      <c r="CO125" s="7"/>
      <c r="CP125" s="83" t="s">
        <v>50</v>
      </c>
      <c r="CQ125" s="83" t="str">
        <f>INDEX([10]TPU!$A:$A,MATCH($DV125,[10]TPU!$P:$P,0))</f>
        <v>RO-00124</v>
      </c>
      <c r="CR125" s="366" t="str">
        <f>INDEX([10]TPU!$C:$C,MATCH($DV125,[10]TPU!$P:$P,0))</f>
        <v>escavação, carga e transporte de material de 2ª categoria - executado com escavadeira de 1,40 m3 e caminhão basculante de 12 m3 e com caminho de serviço pavimentado - dmt de 3.000 m</v>
      </c>
      <c r="CS125" s="83" t="str">
        <f>INDEX([10]TPU!$D:$D,MATCH($DV125,[10]TPU!$P:$P,0))</f>
        <v>m3</v>
      </c>
      <c r="CT125" s="103">
        <f t="shared" ref="CT125:CX125" si="190">CT127*CT128</f>
        <v>0</v>
      </c>
      <c r="CU125" s="103">
        <f t="shared" si="190"/>
        <v>0</v>
      </c>
      <c r="CV125" s="103">
        <f t="shared" si="190"/>
        <v>0</v>
      </c>
      <c r="CW125" s="103">
        <f t="shared" si="190"/>
        <v>0</v>
      </c>
      <c r="CX125" s="103">
        <f t="shared" si="190"/>
        <v>0</v>
      </c>
      <c r="CY125" s="103">
        <f t="shared" ref="CY125:DR125" si="191">CY127*CY128</f>
        <v>0</v>
      </c>
      <c r="CZ125" s="103">
        <f t="shared" si="191"/>
        <v>0</v>
      </c>
      <c r="DA125" s="103">
        <f t="shared" si="191"/>
        <v>0</v>
      </c>
      <c r="DB125" s="103">
        <f t="shared" si="191"/>
        <v>0</v>
      </c>
      <c r="DC125" s="103">
        <f t="shared" si="191"/>
        <v>0</v>
      </c>
      <c r="DD125" s="103">
        <f t="shared" si="191"/>
        <v>0</v>
      </c>
      <c r="DE125" s="103">
        <f t="shared" si="191"/>
        <v>0</v>
      </c>
      <c r="DF125" s="103">
        <f t="shared" si="191"/>
        <v>0</v>
      </c>
      <c r="DG125" s="103">
        <f t="shared" si="191"/>
        <v>0</v>
      </c>
      <c r="DH125" s="103">
        <f t="shared" si="191"/>
        <v>0</v>
      </c>
      <c r="DI125" s="103">
        <f t="shared" si="191"/>
        <v>0</v>
      </c>
      <c r="DJ125" s="103">
        <f t="shared" si="191"/>
        <v>0</v>
      </c>
      <c r="DK125" s="103">
        <f t="shared" si="191"/>
        <v>0</v>
      </c>
      <c r="DL125" s="103">
        <f t="shared" si="191"/>
        <v>0</v>
      </c>
      <c r="DM125" s="103">
        <f t="shared" si="191"/>
        <v>0</v>
      </c>
      <c r="DN125" s="103">
        <f t="shared" si="191"/>
        <v>0</v>
      </c>
      <c r="DO125" s="103">
        <f t="shared" si="191"/>
        <v>0</v>
      </c>
      <c r="DP125" s="103">
        <f t="shared" si="191"/>
        <v>0</v>
      </c>
      <c r="DQ125" s="103">
        <f t="shared" si="191"/>
        <v>0</v>
      </c>
      <c r="DR125" s="103">
        <f t="shared" si="191"/>
        <v>0</v>
      </c>
      <c r="DS125" s="103">
        <f t="shared" ref="DS125" si="192">DS127*DS128</f>
        <v>0</v>
      </c>
      <c r="DT125" s="103">
        <f t="shared" ref="DT125" si="193">DT127*DT128</f>
        <v>0</v>
      </c>
      <c r="DV125" t="s">
        <v>144</v>
      </c>
    </row>
    <row r="126" spans="1:126" ht="20.100000000000001" customHeight="1" x14ac:dyDescent="0.2">
      <c r="A126" s="7"/>
      <c r="B126" s="83" t="s">
        <v>140</v>
      </c>
      <c r="C126" s="83" t="str">
        <f t="shared" ca="1" si="142"/>
        <v>RO-00215</v>
      </c>
      <c r="D126" s="84" t="str">
        <f t="shared" ca="1" si="143"/>
        <v>compactação de aterros a 100% do proctor normal (inclui espalhamento)</v>
      </c>
      <c r="E126" s="83" t="str">
        <f t="shared" ca="1" si="144"/>
        <v>m3</v>
      </c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 cm="1">
        <f t="array" aca="1" ref="X126" ca="1">INDEX($BI$46:$CM$192,MATCH($B126,$BI$46:$BI$192,0),X$47)*X$39</f>
        <v>277.5</v>
      </c>
      <c r="Y126" s="85" cm="1">
        <f t="array" aca="1" ref="Y126" ca="1">INDEX($BI$46:$CM$192,MATCH($B126,$BI$46:$BI$192,0),Y$47)*Y$39</f>
        <v>277.5</v>
      </c>
      <c r="Z126" s="85" cm="1">
        <f t="array" aca="1" ref="Z126" ca="1">INDEX($BI$46:$CM$192,MATCH($B126,$BI$46:$BI$192,0),Z$47)*Z$39</f>
        <v>0</v>
      </c>
      <c r="AA126" s="85"/>
      <c r="AB126" s="85" cm="1">
        <f t="array" aca="1" ref="AB126" ca="1">INDEX($BI$46:$CM$192,MATCH($B126,$BI$46:$BI$192,0),AB$47)*AB$39</f>
        <v>444</v>
      </c>
      <c r="AC126" s="85"/>
      <c r="AD126" s="85" cm="1">
        <f t="array" aca="1" ref="AD126" ca="1">INDEX($BI$46:$CM$192,MATCH($B126,$BI$46:$BI$192,0),AD$47)*AD$39</f>
        <v>444</v>
      </c>
      <c r="AE126" s="85" cm="1">
        <f t="array" aca="1" ref="AE126" ca="1">INDEX($BI$46:$CM$192,MATCH($B126,$BI$46:$BI$192,0),AE$47)*AE$39</f>
        <v>444</v>
      </c>
      <c r="AF126" s="85" cm="1">
        <f t="array" aca="1" ref="AF126" ca="1">INDEX($BI$46:$CM$192,MATCH($B126,$BI$46:$BI$192,0),AF$47)*AF$39</f>
        <v>444</v>
      </c>
      <c r="AG126" s="85" cm="1">
        <f t="array" aca="1" ref="AG126" ca="1">INDEX($BI$46:$CM$192,MATCH($B126,$BI$46:$BI$192,0),AG$47)*AG$39</f>
        <v>444</v>
      </c>
      <c r="AH126" s="85" cm="1">
        <f t="array" aca="1" ref="AH126" ca="1">INDEX($BI$46:$CM$192,MATCH($B126,$BI$46:$BI$192,0),AH$47)*AH$39</f>
        <v>444</v>
      </c>
      <c r="AI126" s="85" cm="1">
        <f t="array" aca="1" ref="AI126" ca="1">INDEX($BI$46:$CM$192,MATCH($B126,$BI$46:$BI$192,0),AI$47)*AI$39</f>
        <v>444</v>
      </c>
      <c r="AJ126" s="85" cm="1">
        <f t="array" aca="1" ref="AJ126" ca="1">INDEX($BI$46:$CM$192,MATCH($B126,$BI$46:$BI$192,0),AJ$47)*AJ$39</f>
        <v>444</v>
      </c>
      <c r="AK126" s="85" cm="1">
        <f t="array" aca="1" ref="AK126" ca="1">INDEX($BI$46:$CM$192,MATCH($B126,$BI$46:$BI$192,0),AK$47)*AK$39</f>
        <v>444</v>
      </c>
      <c r="AL126" s="85" cm="1">
        <f t="array" aca="1" ref="AL126" ca="1">INDEX($BI$46:$CM$192,MATCH($B126,$BI$46:$BI$192,0),AL$47)*AL$39</f>
        <v>444</v>
      </c>
      <c r="AM126" s="85" cm="1">
        <f t="array" aca="1" ref="AM126" ca="1">INDEX($BI$46:$CM$192,MATCH($B126,$BI$46:$BI$192,0),AM$47)*AM$39</f>
        <v>444</v>
      </c>
      <c r="AN126" s="85" cm="1">
        <f t="array" aca="1" ref="AN126" ca="1">INDEX($BI$46:$CM$192,MATCH($B126,$BI$46:$BI$192,0),AN$47)*AN$39</f>
        <v>444</v>
      </c>
      <c r="AO126" s="85" cm="1">
        <f t="array" aca="1" ref="AO126" ca="1">INDEX($BI$46:$CM$192,MATCH($B126,$BI$46:$BI$192,0),AO$47)*AO$39</f>
        <v>444</v>
      </c>
      <c r="AP126" s="85" cm="1">
        <f t="array" aca="1" ref="AP126" ca="1">INDEX($BI$46:$CM$192,MATCH($B126,$BI$46:$BI$192,0),AP$47)*AP$39</f>
        <v>444</v>
      </c>
      <c r="AQ126" s="85" cm="1">
        <f t="array" aca="1" ref="AQ126" ca="1">INDEX($BI$46:$CM$192,MATCH($B126,$BI$46:$BI$192,0),AQ$47)*AQ$39</f>
        <v>444</v>
      </c>
      <c r="AR126" s="85" cm="1">
        <f t="array" aca="1" ref="AR126" ca="1">INDEX($BI$46:$CM$192,MATCH($B126,$BI$46:$BI$192,0),AR$47)*AR$39</f>
        <v>277.5</v>
      </c>
      <c r="AS126" s="85" cm="1">
        <f t="array" aca="1" ref="AS126" ca="1">INDEX($BI$46:$CM$192,MATCH($B126,$BI$46:$BI$192,0),AS$47)*AS$39</f>
        <v>444</v>
      </c>
      <c r="AT126" s="85" cm="1">
        <f t="array" aca="1" ref="AT126" ca="1">INDEX($BI$46:$CM$192,MATCH($B126,$BI$46:$BI$192,0),AT$47)*AT$39</f>
        <v>444</v>
      </c>
      <c r="AU126" s="85" cm="1">
        <f t="array" aca="1" ref="AU126" ca="1">INDEX($BI$46:$CM$192,MATCH($B126,$BI$46:$BI$192,0),AU$47)*AU$39</f>
        <v>444</v>
      </c>
      <c r="AV126" s="85" cm="1">
        <f t="array" aca="1" ref="AV126" ca="1">INDEX($BI$46:$CM$192,MATCH($B126,$BI$46:$BI$192,0),AV$47)*AV$39</f>
        <v>277.5</v>
      </c>
      <c r="AW126" s="85" cm="1">
        <f t="array" aca="1" ref="AW126" ca="1">INDEX($BI$46:$CM$192,MATCH($B126,$BI$46:$BI$192,0),AW$47)*AW$39</f>
        <v>277.5</v>
      </c>
      <c r="AX126" s="85" cm="1">
        <f t="array" aca="1" ref="AX126" ca="1">INDEX($BI$46:$CM$192,MATCH($B126,$BI$46:$BI$192,0),AX$47)*AX$39</f>
        <v>277.5</v>
      </c>
      <c r="AY126" s="85" cm="1">
        <f t="array" aca="1" ref="AY126" ca="1">INDEX($BI$46:$CM$192,MATCH($B126,$BI$46:$BI$192,0),AY$47)*AY$39</f>
        <v>277.5</v>
      </c>
      <c r="AZ126" s="85" cm="1">
        <f t="array" aca="1" ref="AZ126" ca="1">INDEX($BI$46:$CM$192,MATCH($B126,$BI$46:$BI$192,0),AZ$47)*AZ$39</f>
        <v>277.5</v>
      </c>
      <c r="BA126" s="85" cm="1">
        <f t="array" aca="1" ref="BA126" ca="1">INDEX($BI$46:$CM$192,MATCH($B126,$BI$46:$BI$192,0),BA$47)*BA$39</f>
        <v>277.5</v>
      </c>
      <c r="BB126" s="85" cm="1">
        <f t="array" aca="1" ref="BB126" ca="1">INDEX($BI$46:$CM$192,MATCH($B126,$BI$46:$BI$192,0),BB$47)*BB$39</f>
        <v>444</v>
      </c>
      <c r="BC126" s="85"/>
      <c r="BD126" s="85"/>
      <c r="BE126" s="85"/>
      <c r="BF126" s="95"/>
      <c r="BG126" s="125">
        <f ca="1">IF(C126="","",INDEX([10]TPU!$G:$G,MATCH($C126,[10]TPU!$A:$A,0)))</f>
        <v>6.34</v>
      </c>
      <c r="BH126" s="7"/>
      <c r="BI126" s="83" t="s">
        <v>391</v>
      </c>
      <c r="BJ126" s="83">
        <f ca="1">INDEX(INDIRECT("memória_cálculo"),MATCH($BI126,INDIRECT("indice_cáculo"),0),2)</f>
        <v>5219620</v>
      </c>
      <c r="BK126" s="84" t="str">
        <f ca="1">INDEX(INDIRECT("memória_cálculo"),MATCH($BI126,INDIRECT("indice_cáculo"),0),3)</f>
        <v>Tacha refletiva em resina sintética - bidirecional tipo I - fornecimento e colocação</v>
      </c>
      <c r="BL126" s="83" t="str">
        <f t="shared" ca="1" si="185"/>
        <v>un</v>
      </c>
      <c r="BM126" s="96" cm="1">
        <f t="array" aca="1" ref="BM126" ca="1">INDEX(INDIRECT("memória_cálculo"),MATCH($BI126,INDIRECT("indice_cáculo"),0),BM$45)</f>
        <v>75</v>
      </c>
      <c r="BN126" s="96" cm="1">
        <f t="array" aca="1" ref="BN126" ca="1">INDEX(INDIRECT("memória_cálculo"),MATCH($BI126,INDIRECT("indice_cáculo"),0),BN$45)</f>
        <v>75</v>
      </c>
      <c r="BO126" s="96" cm="1">
        <f t="array" aca="1" ref="BO126" ca="1">INDEX(INDIRECT("memória_cálculo"),MATCH($BI126,INDIRECT("indice_cáculo"),0),BO$45)</f>
        <v>26</v>
      </c>
      <c r="BP126" s="96" cm="1">
        <f t="array" aca="1" ref="BP126" ca="1">INDEX(INDIRECT("memória_cálculo"),MATCH($BI126,INDIRECT("indice_cáculo"),0),BP$45)</f>
        <v>201</v>
      </c>
      <c r="BQ126" s="96" cm="1">
        <f t="array" aca="1" ref="BQ126" ca="1">INDEX(INDIRECT("memória_cálculo"),MATCH($BI126,INDIRECT("indice_cáculo"),0),BQ$45)</f>
        <v>201</v>
      </c>
      <c r="BR126" s="96" cm="1">
        <f t="array" aca="1" ref="BR126" ca="1">INDEX(INDIRECT("memória_cálculo"),MATCH($BI126,INDIRECT("indice_cáculo"),0),BR$45)</f>
        <v>75</v>
      </c>
      <c r="BS126" s="96" cm="1">
        <f t="array" aca="1" ref="BS126" ca="1">INDEX(INDIRECT("memória_cálculo"),MATCH($BI126,INDIRECT("indice_cáculo"),0),BS$45)</f>
        <v>75</v>
      </c>
      <c r="BT126" s="96" cm="1">
        <f t="array" aca="1" ref="BT126" ca="1">INDEX(INDIRECT("memória_cálculo"),MATCH($BI126,INDIRECT("indice_cáculo"),0),BT$45)</f>
        <v>26</v>
      </c>
      <c r="BU126" s="96" cm="1">
        <f t="array" aca="1" ref="BU126" ca="1">INDEX(INDIRECT("memória_cálculo"),MATCH($BI126,INDIRECT("indice_cáculo"),0),BU$45)</f>
        <v>201</v>
      </c>
      <c r="BV126" s="96" cm="1">
        <f t="array" aca="1" ref="BV126" ca="1">INDEX(INDIRECT("memória_cálculo"),MATCH($BI126,INDIRECT("indice_cáculo"),0),BV$45)</f>
        <v>201</v>
      </c>
      <c r="BW126" s="96" cm="1">
        <f t="array" aca="1" ref="BW126" ca="1">INDEX(INDIRECT("memória_cálculo"),MATCH($BI126,INDIRECT("indice_cáculo"),0),BW$45)</f>
        <v>75</v>
      </c>
      <c r="BX126" s="96" cm="1">
        <f t="array" aca="1" ref="BX126" ca="1">INDEX(INDIRECT("memória_cálculo"),MATCH($BI126,INDIRECT("indice_cáculo"),0),BX$45)</f>
        <v>75</v>
      </c>
      <c r="BY126" s="96" cm="1">
        <f t="array" aca="1" ref="BY126" ca="1">INDEX(INDIRECT("memória_cálculo"),MATCH($BI126,INDIRECT("indice_cáculo"),0),BY$45)</f>
        <v>26</v>
      </c>
      <c r="BZ126" s="96" cm="1">
        <f t="array" aca="1" ref="BZ126" ca="1">INDEX(INDIRECT("memória_cálculo"),MATCH($BI126,INDIRECT("indice_cáculo"),0),BZ$45)</f>
        <v>201</v>
      </c>
      <c r="CA126" s="96" cm="1">
        <f t="array" aca="1" ref="CA126" ca="1">INDEX(INDIRECT("memória_cálculo"),MATCH($BI126,INDIRECT("indice_cáculo"),0),CA$45)</f>
        <v>201</v>
      </c>
      <c r="CB126" s="96" cm="1">
        <f t="array" aca="1" ref="CB126" ca="1">INDEX(INDIRECT("memória_cálculo"),MATCH($BI126,INDIRECT("indice_cáculo"),0),CB$45)</f>
        <v>75</v>
      </c>
      <c r="CC126" s="96" cm="1">
        <f t="array" aca="1" ref="CC126" ca="1">INDEX(INDIRECT("memória_cálculo"),MATCH($BI126,INDIRECT("indice_cáculo"),0),CC$45)</f>
        <v>75</v>
      </c>
      <c r="CD126" s="96" cm="1">
        <f t="array" aca="1" ref="CD126" ca="1">INDEX(INDIRECT("memória_cálculo"),MATCH($BI126,INDIRECT("indice_cáculo"),0),CD$45)</f>
        <v>26</v>
      </c>
      <c r="CE126" s="96" cm="1">
        <f t="array" aca="1" ref="CE126" ca="1">INDEX(INDIRECT("memória_cálculo"),MATCH($BI126,INDIRECT("indice_cáculo"),0),CE$45)</f>
        <v>201</v>
      </c>
      <c r="CF126" s="96" cm="1">
        <f t="array" aca="1" ref="CF126" ca="1">INDEX(INDIRECT("memória_cálculo"),MATCH($BI126,INDIRECT("indice_cáculo"),0),CF$45)</f>
        <v>201</v>
      </c>
      <c r="CG126" s="96" cm="1">
        <f t="array" aca="1" ref="CG126" ca="1">INDEX(INDIRECT("memória_cálculo"),MATCH($BI126,INDIRECT("indice_cáculo"),0),CG$45)</f>
        <v>75</v>
      </c>
      <c r="CH126" s="96" cm="1">
        <f t="array" aca="1" ref="CH126" ca="1">INDEX(INDIRECT("memória_cálculo"),MATCH($BI126,INDIRECT("indice_cáculo"),0),CH$45)</f>
        <v>75</v>
      </c>
      <c r="CI126" s="96" cm="1">
        <f t="array" aca="1" ref="CI126" ca="1">INDEX(INDIRECT("memória_cálculo"),MATCH($BI126,INDIRECT("indice_cáculo"),0),CI$45)</f>
        <v>26</v>
      </c>
      <c r="CJ126" s="96" cm="1">
        <f t="array" aca="1" ref="CJ126" ca="1">INDEX(INDIRECT("memória_cálculo"),MATCH($BI126,INDIRECT("indice_cáculo"),0),CJ$45)</f>
        <v>201</v>
      </c>
      <c r="CK126" s="96" cm="1">
        <f t="array" aca="1" ref="CK126" ca="1">INDEX(INDIRECT("memória_cálculo"),MATCH($BI126,INDIRECT("indice_cáculo"),0),CK$45)</f>
        <v>201</v>
      </c>
      <c r="CL126" s="96" cm="1">
        <f t="array" aca="1" ref="CL126" ca="1">INDEX(INDIRECT("memória_cálculo"),MATCH($BI126,INDIRECT("indice_cáculo"),0),CL$45)</f>
        <v>0</v>
      </c>
      <c r="CM126" s="96"/>
      <c r="CN126" s="7"/>
      <c r="CO126" s="7"/>
      <c r="CP126" s="108"/>
      <c r="CS126" s="109"/>
      <c r="CT126" s="127"/>
      <c r="CU126" s="111"/>
      <c r="CV126" s="111"/>
      <c r="CW126" s="111"/>
      <c r="CX126" s="111"/>
      <c r="CY126" s="127"/>
      <c r="CZ126" s="111"/>
      <c r="DA126" s="111"/>
      <c r="DB126" s="111"/>
      <c r="DC126" s="111"/>
      <c r="DD126" s="127"/>
      <c r="DE126" s="111"/>
      <c r="DF126" s="111"/>
      <c r="DG126" s="111"/>
      <c r="DH126" s="111"/>
      <c r="DI126" s="111"/>
      <c r="DJ126" s="111"/>
      <c r="DK126" s="111"/>
      <c r="DL126" s="111"/>
      <c r="DM126" s="111"/>
      <c r="DN126" s="127"/>
      <c r="DO126" s="111"/>
      <c r="DP126" s="111"/>
      <c r="DQ126" s="111"/>
      <c r="DR126" s="111"/>
      <c r="DS126" s="111"/>
      <c r="DT126" s="111"/>
    </row>
    <row r="127" spans="1:126" ht="20.100000000000001" customHeight="1" x14ac:dyDescent="0.2">
      <c r="A127" s="7"/>
      <c r="B127" s="83" t="s">
        <v>141</v>
      </c>
      <c r="C127" s="83">
        <f t="shared" ca="1" si="142"/>
        <v>2003097</v>
      </c>
      <c r="D127" s="84" t="str">
        <f t="shared" ca="1" si="143"/>
        <v>Transposição de segmentos de sarjeta - TSS 130 - areia e brita comerciais</v>
      </c>
      <c r="E127" s="83" t="str">
        <f t="shared" ca="1" si="144"/>
        <v>m</v>
      </c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 cm="1">
        <f t="array" aca="1" ref="X127" ca="1">INDEX($BI$46:$CM$192,MATCH($B127,$BI$46:$BI$192,0),X$47)*X$39</f>
        <v>0</v>
      </c>
      <c r="Y127" s="85" cm="1">
        <f t="array" aca="1" ref="Y127" ca="1">INDEX($BI$46:$CM$192,MATCH($B127,$BI$46:$BI$192,0),Y$47)*Y$39</f>
        <v>0</v>
      </c>
      <c r="Z127" s="85" cm="1">
        <f t="array" aca="1" ref="Z127" ca="1">INDEX($BI$46:$CM$192,MATCH($B127,$BI$46:$BI$192,0),Z$47)*Z$39</f>
        <v>0</v>
      </c>
      <c r="AA127" s="85"/>
      <c r="AB127" s="85" cm="1">
        <f t="array" aca="1" ref="AB127" ca="1">INDEX($BI$46:$CM$192,MATCH($B127,$BI$46:$BI$192,0),AB$47)*AB$39</f>
        <v>0</v>
      </c>
      <c r="AC127" s="85"/>
      <c r="AD127" s="85" cm="1">
        <f t="array" aca="1" ref="AD127" ca="1">INDEX($BI$46:$CM$192,MATCH($B127,$BI$46:$BI$192,0),AD$47)*AD$39</f>
        <v>0</v>
      </c>
      <c r="AE127" s="85" cm="1">
        <f t="array" aca="1" ref="AE127" ca="1">INDEX($BI$46:$CM$192,MATCH($B127,$BI$46:$BI$192,0),AE$47)*AE$39</f>
        <v>0</v>
      </c>
      <c r="AF127" s="85" cm="1">
        <f t="array" aca="1" ref="AF127" ca="1">INDEX($BI$46:$CM$192,MATCH($B127,$BI$46:$BI$192,0),AF$47)*AF$39</f>
        <v>0</v>
      </c>
      <c r="AG127" s="85" cm="1">
        <f t="array" aca="1" ref="AG127" ca="1">INDEX($BI$46:$CM$192,MATCH($B127,$BI$46:$BI$192,0),AG$47)*AG$39</f>
        <v>0</v>
      </c>
      <c r="AH127" s="85" cm="1">
        <f t="array" aca="1" ref="AH127" ca="1">INDEX($BI$46:$CM$192,MATCH($B127,$BI$46:$BI$192,0),AH$47)*AH$39</f>
        <v>0</v>
      </c>
      <c r="AI127" s="85" cm="1">
        <f t="array" aca="1" ref="AI127" ca="1">INDEX($BI$46:$CM$192,MATCH($B127,$BI$46:$BI$192,0),AI$47)*AI$39</f>
        <v>0</v>
      </c>
      <c r="AJ127" s="85" cm="1">
        <f t="array" aca="1" ref="AJ127" ca="1">INDEX($BI$46:$CM$192,MATCH($B127,$BI$46:$BI$192,0),AJ$47)*AJ$39</f>
        <v>0</v>
      </c>
      <c r="AK127" s="85" cm="1">
        <f t="array" aca="1" ref="AK127" ca="1">INDEX($BI$46:$CM$192,MATCH($B127,$BI$46:$BI$192,0),AK$47)*AK$39</f>
        <v>0</v>
      </c>
      <c r="AL127" s="85" cm="1">
        <f t="array" aca="1" ref="AL127" ca="1">INDEX($BI$46:$CM$192,MATCH($B127,$BI$46:$BI$192,0),AL$47)*AL$39</f>
        <v>0</v>
      </c>
      <c r="AM127" s="85" cm="1">
        <f t="array" aca="1" ref="AM127" ca="1">INDEX($BI$46:$CM$192,MATCH($B127,$BI$46:$BI$192,0),AM$47)*AM$39</f>
        <v>0</v>
      </c>
      <c r="AN127" s="85" cm="1">
        <f t="array" aca="1" ref="AN127" ca="1">INDEX($BI$46:$CM$192,MATCH($B127,$BI$46:$BI$192,0),AN$47)*AN$39</f>
        <v>0</v>
      </c>
      <c r="AO127" s="85" cm="1">
        <f t="array" aca="1" ref="AO127" ca="1">INDEX($BI$46:$CM$192,MATCH($B127,$BI$46:$BI$192,0),AO$47)*AO$39</f>
        <v>0</v>
      </c>
      <c r="AP127" s="85" cm="1">
        <f t="array" aca="1" ref="AP127" ca="1">INDEX($BI$46:$CM$192,MATCH($B127,$BI$46:$BI$192,0),AP$47)*AP$39</f>
        <v>0</v>
      </c>
      <c r="AQ127" s="85" cm="1">
        <f t="array" aca="1" ref="AQ127" ca="1">INDEX($BI$46:$CM$192,MATCH($B127,$BI$46:$BI$192,0),AQ$47)*AQ$39</f>
        <v>0</v>
      </c>
      <c r="AR127" s="85" cm="1">
        <f t="array" aca="1" ref="AR127" ca="1">INDEX($BI$46:$CM$192,MATCH($B127,$BI$46:$BI$192,0),AR$47)*AR$39</f>
        <v>0</v>
      </c>
      <c r="AS127" s="85" cm="1">
        <f t="array" aca="1" ref="AS127" ca="1">INDEX($BI$46:$CM$192,MATCH($B127,$BI$46:$BI$192,0),AS$47)*AS$39</f>
        <v>0</v>
      </c>
      <c r="AT127" s="85" cm="1">
        <f t="array" aca="1" ref="AT127" ca="1">INDEX($BI$46:$CM$192,MATCH($B127,$BI$46:$BI$192,0),AT$47)*AT$39</f>
        <v>0</v>
      </c>
      <c r="AU127" s="85" cm="1">
        <f t="array" aca="1" ref="AU127" ca="1">INDEX($BI$46:$CM$192,MATCH($B127,$BI$46:$BI$192,0),AU$47)*AU$39</f>
        <v>0</v>
      </c>
      <c r="AV127" s="85" cm="1">
        <f t="array" aca="1" ref="AV127" ca="1">INDEX($BI$46:$CM$192,MATCH($B127,$BI$46:$BI$192,0),AV$47)*AV$39</f>
        <v>0</v>
      </c>
      <c r="AW127" s="85" cm="1">
        <f t="array" aca="1" ref="AW127" ca="1">INDEX($BI$46:$CM$192,MATCH($B127,$BI$46:$BI$192,0),AW$47)*AW$39</f>
        <v>0</v>
      </c>
      <c r="AX127" s="85" cm="1">
        <f t="array" aca="1" ref="AX127" ca="1">INDEX($BI$46:$CM$192,MATCH($B127,$BI$46:$BI$192,0),AX$47)*AX$39</f>
        <v>0</v>
      </c>
      <c r="AY127" s="85" cm="1">
        <f t="array" aca="1" ref="AY127" ca="1">INDEX($BI$46:$CM$192,MATCH($B127,$BI$46:$BI$192,0),AY$47)*AY$39</f>
        <v>0</v>
      </c>
      <c r="AZ127" s="85" cm="1">
        <f t="array" aca="1" ref="AZ127" ca="1">INDEX($BI$46:$CM$192,MATCH($B127,$BI$46:$BI$192,0),AZ$47)*AZ$39</f>
        <v>0</v>
      </c>
      <c r="BA127" s="85" cm="1">
        <f t="array" aca="1" ref="BA127" ca="1">INDEX($BI$46:$CM$192,MATCH($B127,$BI$46:$BI$192,0),BA$47)*BA$39</f>
        <v>0</v>
      </c>
      <c r="BB127" s="85" cm="1">
        <f t="array" aca="1" ref="BB127" ca="1">INDEX($BI$46:$CM$192,MATCH($B127,$BI$46:$BI$192,0),BB$47)*BB$39</f>
        <v>0</v>
      </c>
      <c r="BC127" s="85"/>
      <c r="BD127" s="85"/>
      <c r="BE127" s="85"/>
      <c r="BF127" s="95"/>
      <c r="BG127" s="125">
        <f ca="1">IF(C127="","",INDEX([10]TPU!$G:$G,MATCH($C127,[10]TPU!$A:$A,0)))</f>
        <v>1333.39</v>
      </c>
      <c r="BH127" s="7"/>
      <c r="BI127" s="90">
        <v>6</v>
      </c>
      <c r="BJ127" s="90"/>
      <c r="BK127" s="93" t="s">
        <v>152</v>
      </c>
      <c r="BL127" s="90"/>
      <c r="BM127" s="92"/>
      <c r="BN127" s="92"/>
      <c r="BO127" s="92"/>
      <c r="BP127" s="92"/>
      <c r="BQ127" s="92"/>
      <c r="BR127" s="92"/>
      <c r="BS127" s="92"/>
      <c r="BT127" s="92"/>
      <c r="BU127" s="92"/>
      <c r="BV127" s="92"/>
      <c r="BW127" s="92"/>
      <c r="BX127" s="92"/>
      <c r="BY127" s="92"/>
      <c r="BZ127" s="92"/>
      <c r="CA127" s="92"/>
      <c r="CB127" s="92"/>
      <c r="CC127" s="92"/>
      <c r="CD127" s="92"/>
      <c r="CE127" s="92"/>
      <c r="CF127" s="92"/>
      <c r="CG127" s="92"/>
      <c r="CH127" s="92"/>
      <c r="CI127" s="92"/>
      <c r="CJ127" s="92"/>
      <c r="CK127" s="92"/>
      <c r="CL127" s="92"/>
      <c r="CM127" s="92"/>
      <c r="CN127" s="7"/>
      <c r="CO127" s="7"/>
      <c r="CP127" s="108"/>
      <c r="CR127" s="11" t="s">
        <v>138</v>
      </c>
      <c r="CS127" s="109" t="s">
        <v>55</v>
      </c>
      <c r="CT127" s="129"/>
      <c r="CU127" s="129"/>
      <c r="CV127" s="129"/>
      <c r="CW127" s="129"/>
      <c r="CX127" s="129"/>
      <c r="CY127" s="129"/>
      <c r="CZ127" s="129"/>
      <c r="DA127" s="129"/>
      <c r="DB127" s="129"/>
      <c r="DC127" s="129"/>
      <c r="DD127" s="129"/>
      <c r="DE127" s="129"/>
      <c r="DF127" s="129"/>
      <c r="DG127" s="129"/>
      <c r="DH127" s="129"/>
      <c r="DI127" s="129"/>
      <c r="DJ127" s="129"/>
      <c r="DK127" s="129"/>
      <c r="DL127" s="129"/>
      <c r="DM127" s="129"/>
      <c r="DN127" s="129"/>
      <c r="DO127" s="129"/>
      <c r="DP127" s="129"/>
      <c r="DQ127" s="129"/>
      <c r="DR127" s="129"/>
      <c r="DS127" s="129"/>
      <c r="DT127" s="129"/>
    </row>
    <row r="128" spans="1:126" ht="20.100000000000001" customHeight="1" x14ac:dyDescent="0.2">
      <c r="A128" s="7"/>
      <c r="B128" s="83" t="s">
        <v>143</v>
      </c>
      <c r="C128" s="83" t="str">
        <f t="shared" ca="1" si="142"/>
        <v>ED-48444</v>
      </c>
      <c r="D128" s="84" t="str">
        <f t="shared" ca="1" si="143"/>
        <v>demolição mecanizada de concreto, sem armação, com equipamento pneumático, inclusive afastamento e empilhamento, exclusive transporte e retirada do material demolido</v>
      </c>
      <c r="E128" s="83" t="str">
        <f t="shared" ca="1" si="144"/>
        <v>m3</v>
      </c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 cm="1">
        <f t="array" aca="1" ref="X128" ca="1">INDEX($BI$46:$CM$192,MATCH($B128,$BI$46:$BI$192,0),X$47)*X$39</f>
        <v>0</v>
      </c>
      <c r="Y128" s="85" cm="1">
        <f t="array" aca="1" ref="Y128" ca="1">INDEX($BI$46:$CM$192,MATCH($B128,$BI$46:$BI$192,0),Y$47)*Y$39</f>
        <v>0</v>
      </c>
      <c r="Z128" s="85" cm="1">
        <f t="array" aca="1" ref="Z128" ca="1">INDEX($BI$46:$CM$192,MATCH($B128,$BI$46:$BI$192,0),Z$47)*Z$39</f>
        <v>0</v>
      </c>
      <c r="AA128" s="85"/>
      <c r="AB128" s="85" cm="1">
        <f t="array" aca="1" ref="AB128" ca="1">INDEX($BI$46:$CM$192,MATCH($B128,$BI$46:$BI$192,0),AB$47)*AB$39</f>
        <v>0</v>
      </c>
      <c r="AC128" s="85"/>
      <c r="AD128" s="85" cm="1">
        <f t="array" aca="1" ref="AD128" ca="1">INDEX($BI$46:$CM$192,MATCH($B128,$BI$46:$BI$192,0),AD$47)*AD$39</f>
        <v>0</v>
      </c>
      <c r="AE128" s="85" cm="1">
        <f t="array" aca="1" ref="AE128" ca="1">INDEX($BI$46:$CM$192,MATCH($B128,$BI$46:$BI$192,0),AE$47)*AE$39</f>
        <v>0</v>
      </c>
      <c r="AF128" s="85" cm="1">
        <f t="array" aca="1" ref="AF128" ca="1">INDEX($BI$46:$CM$192,MATCH($B128,$BI$46:$BI$192,0),AF$47)*AF$39</f>
        <v>0</v>
      </c>
      <c r="AG128" s="85" cm="1">
        <f t="array" aca="1" ref="AG128" ca="1">INDEX($BI$46:$CM$192,MATCH($B128,$BI$46:$BI$192,0),AG$47)*AG$39</f>
        <v>0</v>
      </c>
      <c r="AH128" s="85" cm="1">
        <f t="array" aca="1" ref="AH128" ca="1">INDEX($BI$46:$CM$192,MATCH($B128,$BI$46:$BI$192,0),AH$47)*AH$39</f>
        <v>0</v>
      </c>
      <c r="AI128" s="85" cm="1">
        <f t="array" aca="1" ref="AI128" ca="1">INDEX($BI$46:$CM$192,MATCH($B128,$BI$46:$BI$192,0),AI$47)*AI$39</f>
        <v>0</v>
      </c>
      <c r="AJ128" s="85" cm="1">
        <f t="array" aca="1" ref="AJ128" ca="1">INDEX($BI$46:$CM$192,MATCH($B128,$BI$46:$BI$192,0),AJ$47)*AJ$39</f>
        <v>0</v>
      </c>
      <c r="AK128" s="85" cm="1">
        <f t="array" aca="1" ref="AK128" ca="1">INDEX($BI$46:$CM$192,MATCH($B128,$BI$46:$BI$192,0),AK$47)*AK$39</f>
        <v>0</v>
      </c>
      <c r="AL128" s="85" cm="1">
        <f t="array" aca="1" ref="AL128" ca="1">INDEX($BI$46:$CM$192,MATCH($B128,$BI$46:$BI$192,0),AL$47)*AL$39</f>
        <v>0</v>
      </c>
      <c r="AM128" s="85" cm="1">
        <f t="array" aca="1" ref="AM128" ca="1">INDEX($BI$46:$CM$192,MATCH($B128,$BI$46:$BI$192,0),AM$47)*AM$39</f>
        <v>0</v>
      </c>
      <c r="AN128" s="85" cm="1">
        <f t="array" aca="1" ref="AN128" ca="1">INDEX($BI$46:$CM$192,MATCH($B128,$BI$46:$BI$192,0),AN$47)*AN$39</f>
        <v>0</v>
      </c>
      <c r="AO128" s="85" cm="1">
        <f t="array" aca="1" ref="AO128" ca="1">INDEX($BI$46:$CM$192,MATCH($B128,$BI$46:$BI$192,0),AO$47)*AO$39</f>
        <v>0</v>
      </c>
      <c r="AP128" s="85" cm="1">
        <f t="array" aca="1" ref="AP128" ca="1">INDEX($BI$46:$CM$192,MATCH($B128,$BI$46:$BI$192,0),AP$47)*AP$39</f>
        <v>0</v>
      </c>
      <c r="AQ128" s="85" cm="1">
        <f t="array" aca="1" ref="AQ128" ca="1">INDEX($BI$46:$CM$192,MATCH($B128,$BI$46:$BI$192,0),AQ$47)*AQ$39</f>
        <v>0</v>
      </c>
      <c r="AR128" s="85" cm="1">
        <f t="array" aca="1" ref="AR128" ca="1">INDEX($BI$46:$CM$192,MATCH($B128,$BI$46:$BI$192,0),AR$47)*AR$39</f>
        <v>0</v>
      </c>
      <c r="AS128" s="85" cm="1">
        <f t="array" aca="1" ref="AS128" ca="1">INDEX($BI$46:$CM$192,MATCH($B128,$BI$46:$BI$192,0),AS$47)*AS$39</f>
        <v>0</v>
      </c>
      <c r="AT128" s="85" cm="1">
        <f t="array" aca="1" ref="AT128" ca="1">INDEX($BI$46:$CM$192,MATCH($B128,$BI$46:$BI$192,0),AT$47)*AT$39</f>
        <v>0</v>
      </c>
      <c r="AU128" s="85" cm="1">
        <f t="array" aca="1" ref="AU128" ca="1">INDEX($BI$46:$CM$192,MATCH($B128,$BI$46:$BI$192,0),AU$47)*AU$39</f>
        <v>0</v>
      </c>
      <c r="AV128" s="85" cm="1">
        <f t="array" aca="1" ref="AV128" ca="1">INDEX($BI$46:$CM$192,MATCH($B128,$BI$46:$BI$192,0),AV$47)*AV$39</f>
        <v>0</v>
      </c>
      <c r="AW128" s="85" cm="1">
        <f t="array" aca="1" ref="AW128" ca="1">INDEX($BI$46:$CM$192,MATCH($B128,$BI$46:$BI$192,0),AW$47)*AW$39</f>
        <v>0</v>
      </c>
      <c r="AX128" s="85" cm="1">
        <f t="array" aca="1" ref="AX128" ca="1">INDEX($BI$46:$CM$192,MATCH($B128,$BI$46:$BI$192,0),AX$47)*AX$39</f>
        <v>0</v>
      </c>
      <c r="AY128" s="85" cm="1">
        <f t="array" aca="1" ref="AY128" ca="1">INDEX($BI$46:$CM$192,MATCH($B128,$BI$46:$BI$192,0),AY$47)*AY$39</f>
        <v>0</v>
      </c>
      <c r="AZ128" s="85" cm="1">
        <f t="array" aca="1" ref="AZ128" ca="1">INDEX($BI$46:$CM$192,MATCH($B128,$BI$46:$BI$192,0),AZ$47)*AZ$39</f>
        <v>0</v>
      </c>
      <c r="BA128" s="85" cm="1">
        <f t="array" aca="1" ref="BA128" ca="1">INDEX($BI$46:$CM$192,MATCH($B128,$BI$46:$BI$192,0),BA$47)*BA$39</f>
        <v>0</v>
      </c>
      <c r="BB128" s="85" cm="1">
        <f t="array" aca="1" ref="BB128" ca="1">INDEX($BI$46:$CM$192,MATCH($B128,$BI$46:$BI$192,0),BB$47)*BB$39</f>
        <v>0</v>
      </c>
      <c r="BC128" s="85"/>
      <c r="BD128" s="85"/>
      <c r="BE128" s="85"/>
      <c r="BF128" s="95"/>
      <c r="BG128" s="125">
        <f ca="1">IF(C128="","",INDEX([10]TPU!$G:$G,MATCH($C128,[10]TPU!$A:$A,0)))</f>
        <v>309.93</v>
      </c>
      <c r="BH128" s="7"/>
      <c r="BI128" s="83" t="s">
        <v>154</v>
      </c>
      <c r="BJ128" s="83">
        <f t="shared" ref="BJ128:BJ137" ca="1" si="194">INDEX(INDIRECT("memória_cálculo"),MATCH($BI128,INDIRECT("indice_cáculo"),0),2)</f>
        <v>5213420</v>
      </c>
      <c r="BK128" s="84" t="str">
        <f t="shared" ref="BK128:BK137" ca="1" si="195">INDEX(INDIRECT("memória_cálculo"),MATCH($BI128,INDIRECT("indice_cáculo"),0),3)</f>
        <v>Placa em aço nº 16 galvanizado com película retrorrefletiva tipo III + X - confecção</v>
      </c>
      <c r="BL128" s="83" t="str">
        <f t="shared" ref="BL128:BL137" ca="1" si="196">INDEX(INDIRECT("memória_cálculo"),MATCH($BI128,INDIRECT("indice_cáculo"),0),4)</f>
        <v>m²</v>
      </c>
      <c r="BM128" s="96" cm="1">
        <f t="array" aca="1" ref="BM128" ca="1">INDEX(INDIRECT("memória_cálculo"),MATCH($BI128,INDIRECT("indice_cáculo"),0),BM$45)</f>
        <v>56</v>
      </c>
      <c r="BN128" s="96" cm="1">
        <f t="array" aca="1" ref="BN128" ca="1">INDEX(INDIRECT("memória_cálculo"),MATCH($BI128,INDIRECT("indice_cáculo"),0),BN$45)</f>
        <v>56</v>
      </c>
      <c r="BO128" s="96" cm="1">
        <f t="array" aca="1" ref="BO128" ca="1">INDEX(INDIRECT("memória_cálculo"),MATCH($BI128,INDIRECT("indice_cáculo"),0),BO$45)</f>
        <v>0</v>
      </c>
      <c r="BP128" s="96" cm="1">
        <f t="array" aca="1" ref="BP128" ca="1">INDEX(INDIRECT("memória_cálculo"),MATCH($BI128,INDIRECT("indice_cáculo"),0),BP$45)</f>
        <v>48</v>
      </c>
      <c r="BQ128" s="96" cm="1">
        <f t="array" aca="1" ref="BQ128" ca="1">INDEX(INDIRECT("memória_cálculo"),MATCH($BI128,INDIRECT("indice_cáculo"),0),BQ$45)</f>
        <v>32</v>
      </c>
      <c r="BR128" s="96" cm="1">
        <f t="array" aca="1" ref="BR128" ca="1">INDEX(INDIRECT("memória_cálculo"),MATCH($BI128,INDIRECT("indice_cáculo"),0),BR$45)</f>
        <v>56</v>
      </c>
      <c r="BS128" s="96" cm="1">
        <f t="array" aca="1" ref="BS128" ca="1">INDEX(INDIRECT("memória_cálculo"),MATCH($BI128,INDIRECT("indice_cáculo"),0),BS$45)</f>
        <v>56</v>
      </c>
      <c r="BT128" s="96" cm="1">
        <f t="array" aca="1" ref="BT128" ca="1">INDEX(INDIRECT("memória_cálculo"),MATCH($BI128,INDIRECT("indice_cáculo"),0),BT$45)</f>
        <v>0</v>
      </c>
      <c r="BU128" s="96" cm="1">
        <f t="array" aca="1" ref="BU128" ca="1">INDEX(INDIRECT("memória_cálculo"),MATCH($BI128,INDIRECT("indice_cáculo"),0),BU$45)</f>
        <v>48</v>
      </c>
      <c r="BV128" s="96" cm="1">
        <f t="array" aca="1" ref="BV128" ca="1">INDEX(INDIRECT("memória_cálculo"),MATCH($BI128,INDIRECT("indice_cáculo"),0),BV$45)</f>
        <v>32</v>
      </c>
      <c r="BW128" s="96" cm="1">
        <f t="array" aca="1" ref="BW128" ca="1">INDEX(INDIRECT("memória_cálculo"),MATCH($BI128,INDIRECT("indice_cáculo"),0),BW$45)</f>
        <v>56</v>
      </c>
      <c r="BX128" s="96" cm="1">
        <f t="array" aca="1" ref="BX128" ca="1">INDEX(INDIRECT("memória_cálculo"),MATCH($BI128,INDIRECT("indice_cáculo"),0),BX$45)</f>
        <v>56</v>
      </c>
      <c r="BY128" s="96" cm="1">
        <f t="array" aca="1" ref="BY128" ca="1">INDEX(INDIRECT("memória_cálculo"),MATCH($BI128,INDIRECT("indice_cáculo"),0),BY$45)</f>
        <v>0</v>
      </c>
      <c r="BZ128" s="96" cm="1">
        <f t="array" aca="1" ref="BZ128" ca="1">INDEX(INDIRECT("memória_cálculo"),MATCH($BI128,INDIRECT("indice_cáculo"),0),BZ$45)</f>
        <v>48</v>
      </c>
      <c r="CA128" s="96" cm="1">
        <f t="array" aca="1" ref="CA128" ca="1">INDEX(INDIRECT("memória_cálculo"),MATCH($BI128,INDIRECT("indice_cáculo"),0),CA$45)</f>
        <v>32</v>
      </c>
      <c r="CB128" s="96" cm="1">
        <f t="array" aca="1" ref="CB128" ca="1">INDEX(INDIRECT("memória_cálculo"),MATCH($BI128,INDIRECT("indice_cáculo"),0),CB$45)</f>
        <v>56</v>
      </c>
      <c r="CC128" s="96" cm="1">
        <f t="array" aca="1" ref="CC128" ca="1">INDEX(INDIRECT("memória_cálculo"),MATCH($BI128,INDIRECT("indice_cáculo"),0),CC$45)</f>
        <v>56</v>
      </c>
      <c r="CD128" s="96" cm="1">
        <f t="array" aca="1" ref="CD128" ca="1">INDEX(INDIRECT("memória_cálculo"),MATCH($BI128,INDIRECT("indice_cáculo"),0),CD$45)</f>
        <v>0</v>
      </c>
      <c r="CE128" s="96" cm="1">
        <f t="array" aca="1" ref="CE128" ca="1">INDEX(INDIRECT("memória_cálculo"),MATCH($BI128,INDIRECT("indice_cáculo"),0),CE$45)</f>
        <v>48</v>
      </c>
      <c r="CF128" s="96" cm="1">
        <f t="array" aca="1" ref="CF128" ca="1">INDEX(INDIRECT("memória_cálculo"),MATCH($BI128,INDIRECT("indice_cáculo"),0),CF$45)</f>
        <v>32</v>
      </c>
      <c r="CG128" s="96" cm="1">
        <f t="array" aca="1" ref="CG128" ca="1">INDEX(INDIRECT("memória_cálculo"),MATCH($BI128,INDIRECT("indice_cáculo"),0),CG$45)</f>
        <v>56</v>
      </c>
      <c r="CH128" s="96" cm="1">
        <f t="array" aca="1" ref="CH128" ca="1">INDEX(INDIRECT("memória_cálculo"),MATCH($BI128,INDIRECT("indice_cáculo"),0),CH$45)</f>
        <v>56</v>
      </c>
      <c r="CI128" s="96" cm="1">
        <f t="array" aca="1" ref="CI128" ca="1">INDEX(INDIRECT("memória_cálculo"),MATCH($BI128,INDIRECT("indice_cáculo"),0),CI$45)</f>
        <v>0</v>
      </c>
      <c r="CJ128" s="96" cm="1">
        <f t="array" aca="1" ref="CJ128" ca="1">INDEX(INDIRECT("memória_cálculo"),MATCH($BI128,INDIRECT("indice_cáculo"),0),CJ$45)</f>
        <v>48</v>
      </c>
      <c r="CK128" s="96" cm="1">
        <f t="array" aca="1" ref="CK128" ca="1">INDEX(INDIRECT("memória_cálculo"),MATCH($BI128,INDIRECT("indice_cáculo"),0),CK$45)</f>
        <v>32</v>
      </c>
      <c r="CL128" s="96" cm="1">
        <f t="array" aca="1" ref="CL128" ca="1">INDEX(INDIRECT("memória_cálculo"),MATCH($BI128,INDIRECT("indice_cáculo"),0),CL$45)</f>
        <v>0</v>
      </c>
      <c r="CM128" s="96"/>
      <c r="CN128" s="7"/>
      <c r="CO128" s="7"/>
      <c r="CP128" s="108"/>
      <c r="CR128" s="11" t="s">
        <v>126</v>
      </c>
      <c r="CS128" s="109" t="s">
        <v>92</v>
      </c>
      <c r="CT128" s="139"/>
      <c r="CU128" s="139"/>
      <c r="CV128" s="139"/>
      <c r="CW128" s="139"/>
      <c r="CX128" s="139"/>
      <c r="CY128" s="139"/>
      <c r="CZ128" s="139"/>
      <c r="DA128" s="139"/>
      <c r="DB128" s="139"/>
      <c r="DC128" s="139"/>
      <c r="DD128" s="139"/>
      <c r="DE128" s="139"/>
      <c r="DF128" s="139"/>
      <c r="DG128" s="139"/>
      <c r="DH128" s="139"/>
      <c r="DI128" s="139"/>
      <c r="DJ128" s="139"/>
      <c r="DK128" s="139"/>
      <c r="DL128" s="139"/>
      <c r="DM128" s="139"/>
      <c r="DN128" s="139"/>
      <c r="DO128" s="139"/>
      <c r="DP128" s="139"/>
      <c r="DQ128" s="139"/>
      <c r="DR128" s="139"/>
      <c r="DS128" s="139"/>
      <c r="DT128" s="139"/>
    </row>
    <row r="129" spans="1:126" ht="20.100000000000001" customHeight="1" x14ac:dyDescent="0.2">
      <c r="A129" s="7"/>
      <c r="B129" s="121">
        <v>5</v>
      </c>
      <c r="C129" s="121"/>
      <c r="D129" s="93" t="s">
        <v>147</v>
      </c>
      <c r="E129" s="121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/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/>
      <c r="BB129" s="122"/>
      <c r="BC129" s="122"/>
      <c r="BD129" s="122"/>
      <c r="BE129" s="122"/>
      <c r="BF129" s="95"/>
      <c r="BG129" s="123" t="str" cm="1">
        <f t="array" ref="BG129">IF(C129="","",INDEX([10]TPU!$A:$G,MATCH(C129,[10]TPU!$A:$A,0),COLUMN([10]TPU!$G$3)))</f>
        <v/>
      </c>
      <c r="BH129" s="7"/>
      <c r="BI129" s="83" t="s">
        <v>155</v>
      </c>
      <c r="BJ129" s="83">
        <f t="shared" ca="1" si="194"/>
        <v>5213420</v>
      </c>
      <c r="BK129" s="84" t="str">
        <f t="shared" ca="1" si="195"/>
        <v>Placa em aço nº 16 galvanizado com película retrorrefletiva tipo III + X - confecção</v>
      </c>
      <c r="BL129" s="83" t="str">
        <f t="shared" ca="1" si="196"/>
        <v>m²</v>
      </c>
      <c r="BM129" s="96" cm="1">
        <f t="array" aca="1" ref="BM129" ca="1">INDEX(INDIRECT("memória_cálculo"),MATCH($BI129,INDIRECT("indice_cáculo"),0),BM$45)</f>
        <v>2</v>
      </c>
      <c r="BN129" s="96" cm="1">
        <f t="array" aca="1" ref="BN129" ca="1">INDEX(INDIRECT("memória_cálculo"),MATCH($BI129,INDIRECT("indice_cáculo"),0),BN$45)</f>
        <v>2</v>
      </c>
      <c r="BO129" s="96" cm="1">
        <f t="array" aca="1" ref="BO129" ca="1">INDEX(INDIRECT("memória_cálculo"),MATCH($BI129,INDIRECT("indice_cáculo"),0),BO$45)</f>
        <v>0</v>
      </c>
      <c r="BP129" s="96" cm="1">
        <f t="array" aca="1" ref="BP129" ca="1">INDEX(INDIRECT("memória_cálculo"),MATCH($BI129,INDIRECT("indice_cáculo"),0),BP$45)</f>
        <v>0</v>
      </c>
      <c r="BQ129" s="96" cm="1">
        <f t="array" aca="1" ref="BQ129" ca="1">INDEX(INDIRECT("memória_cálculo"),MATCH($BI129,INDIRECT("indice_cáculo"),0),BQ$45)</f>
        <v>0</v>
      </c>
      <c r="BR129" s="96" cm="1">
        <f t="array" aca="1" ref="BR129" ca="1">INDEX(INDIRECT("memória_cálculo"),MATCH($BI129,INDIRECT("indice_cáculo"),0),BR$45)</f>
        <v>2</v>
      </c>
      <c r="BS129" s="96" cm="1">
        <f t="array" aca="1" ref="BS129" ca="1">INDEX(INDIRECT("memória_cálculo"),MATCH($BI129,INDIRECT("indice_cáculo"),0),BS$45)</f>
        <v>2</v>
      </c>
      <c r="BT129" s="96" cm="1">
        <f t="array" aca="1" ref="BT129" ca="1">INDEX(INDIRECT("memória_cálculo"),MATCH($BI129,INDIRECT("indice_cáculo"),0),BT$45)</f>
        <v>0</v>
      </c>
      <c r="BU129" s="96" cm="1">
        <f t="array" aca="1" ref="BU129" ca="1">INDEX(INDIRECT("memória_cálculo"),MATCH($BI129,INDIRECT("indice_cáculo"),0),BU$45)</f>
        <v>0</v>
      </c>
      <c r="BV129" s="96" cm="1">
        <f t="array" aca="1" ref="BV129" ca="1">INDEX(INDIRECT("memória_cálculo"),MATCH($BI129,INDIRECT("indice_cáculo"),0),BV$45)</f>
        <v>0</v>
      </c>
      <c r="BW129" s="96" cm="1">
        <f t="array" aca="1" ref="BW129" ca="1">INDEX(INDIRECT("memória_cálculo"),MATCH($BI129,INDIRECT("indice_cáculo"),0),BW$45)</f>
        <v>2</v>
      </c>
      <c r="BX129" s="96" cm="1">
        <f t="array" aca="1" ref="BX129" ca="1">INDEX(INDIRECT("memória_cálculo"),MATCH($BI129,INDIRECT("indice_cáculo"),0),BX$45)</f>
        <v>2</v>
      </c>
      <c r="BY129" s="96" cm="1">
        <f t="array" aca="1" ref="BY129" ca="1">INDEX(INDIRECT("memória_cálculo"),MATCH($BI129,INDIRECT("indice_cáculo"),0),BY$45)</f>
        <v>0</v>
      </c>
      <c r="BZ129" s="96" cm="1">
        <f t="array" aca="1" ref="BZ129" ca="1">INDEX(INDIRECT("memória_cálculo"),MATCH($BI129,INDIRECT("indice_cáculo"),0),BZ$45)</f>
        <v>0</v>
      </c>
      <c r="CA129" s="96" cm="1">
        <f t="array" aca="1" ref="CA129" ca="1">INDEX(INDIRECT("memória_cálculo"),MATCH($BI129,INDIRECT("indice_cáculo"),0),CA$45)</f>
        <v>0</v>
      </c>
      <c r="CB129" s="96" cm="1">
        <f t="array" aca="1" ref="CB129" ca="1">INDEX(INDIRECT("memória_cálculo"),MATCH($BI129,INDIRECT("indice_cáculo"),0),CB$45)</f>
        <v>2</v>
      </c>
      <c r="CC129" s="96" cm="1">
        <f t="array" aca="1" ref="CC129" ca="1">INDEX(INDIRECT("memória_cálculo"),MATCH($BI129,INDIRECT("indice_cáculo"),0),CC$45)</f>
        <v>2</v>
      </c>
      <c r="CD129" s="96" cm="1">
        <f t="array" aca="1" ref="CD129" ca="1">INDEX(INDIRECT("memória_cálculo"),MATCH($BI129,INDIRECT("indice_cáculo"),0),CD$45)</f>
        <v>0</v>
      </c>
      <c r="CE129" s="96" cm="1">
        <f t="array" aca="1" ref="CE129" ca="1">INDEX(INDIRECT("memória_cálculo"),MATCH($BI129,INDIRECT("indice_cáculo"),0),CE$45)</f>
        <v>0</v>
      </c>
      <c r="CF129" s="96" cm="1">
        <f t="array" aca="1" ref="CF129" ca="1">INDEX(INDIRECT("memória_cálculo"),MATCH($BI129,INDIRECT("indice_cáculo"),0),CF$45)</f>
        <v>0</v>
      </c>
      <c r="CG129" s="96" cm="1">
        <f t="array" aca="1" ref="CG129" ca="1">INDEX(INDIRECT("memória_cálculo"),MATCH($BI129,INDIRECT("indice_cáculo"),0),CG$45)</f>
        <v>2</v>
      </c>
      <c r="CH129" s="96" cm="1">
        <f t="array" aca="1" ref="CH129" ca="1">INDEX(INDIRECT("memória_cálculo"),MATCH($BI129,INDIRECT("indice_cáculo"),0),CH$45)</f>
        <v>2</v>
      </c>
      <c r="CI129" s="96" cm="1">
        <f t="array" aca="1" ref="CI129" ca="1">INDEX(INDIRECT("memória_cálculo"),MATCH($BI129,INDIRECT("indice_cáculo"),0),CI$45)</f>
        <v>0</v>
      </c>
      <c r="CJ129" s="96" cm="1">
        <f t="array" aca="1" ref="CJ129" ca="1">INDEX(INDIRECT("memória_cálculo"),MATCH($BI129,INDIRECT("indice_cáculo"),0),CJ$45)</f>
        <v>0</v>
      </c>
      <c r="CK129" s="96" cm="1">
        <f t="array" aca="1" ref="CK129" ca="1">INDEX(INDIRECT("memória_cálculo"),MATCH($BI129,INDIRECT("indice_cáculo"),0),CK$45)</f>
        <v>0</v>
      </c>
      <c r="CL129" s="96" cm="1">
        <f t="array" aca="1" ref="CL129" ca="1">INDEX(INDIRECT("memória_cálculo"),MATCH($BI129,INDIRECT("indice_cáculo"),0),CL$45)</f>
        <v>0</v>
      </c>
      <c r="CM129" s="96"/>
      <c r="CN129" s="7"/>
      <c r="CO129" s="7"/>
      <c r="CP129" s="97"/>
      <c r="CQ129" s="7"/>
      <c r="CR129" s="7"/>
      <c r="CS129" s="98"/>
      <c r="CT129" s="127"/>
      <c r="CU129" s="111"/>
      <c r="CV129" s="111"/>
      <c r="CW129" s="111"/>
      <c r="CX129" s="111"/>
      <c r="CY129" s="127"/>
      <c r="CZ129" s="111"/>
      <c r="DA129" s="111"/>
      <c r="DB129" s="111"/>
      <c r="DC129" s="111"/>
      <c r="DD129" s="127"/>
      <c r="DE129" s="111"/>
      <c r="DF129" s="111"/>
      <c r="DG129" s="111"/>
      <c r="DH129" s="111"/>
      <c r="DI129" s="111"/>
      <c r="DJ129" s="111"/>
      <c r="DK129" s="111"/>
      <c r="DL129" s="111"/>
      <c r="DM129" s="111"/>
      <c r="DN129" s="127"/>
      <c r="DO129" s="111"/>
      <c r="DP129" s="111"/>
      <c r="DQ129" s="111"/>
      <c r="DR129" s="111"/>
      <c r="DS129" s="111"/>
      <c r="DT129" s="111"/>
    </row>
    <row r="130" spans="1:126" ht="20.100000000000001" customHeight="1" x14ac:dyDescent="0.2">
      <c r="A130" s="7"/>
      <c r="B130" s="83" t="s">
        <v>148</v>
      </c>
      <c r="C130" s="83" t="str">
        <f t="shared" ref="C130:C133" ca="1" si="197">INDEX(INDIRECT("memória_cálculo"),MATCH($B130,INDIRECT("indice_cáculo"),0),2)</f>
        <v>RO-41239</v>
      </c>
      <c r="D130" s="84" t="str">
        <f t="shared" ref="D130:D132" ca="1" si="198">INDEX(INDIRECT("memória_cálculo"),MATCH($B130,INDIRECT("indice_cáculo"),0),3)</f>
        <v>linhas de resina acrilica 0,6mm de espessura e largura = 0,20m (execução, inclusive pré-marcação, fornecimento e transporte de todos os materiais)</v>
      </c>
      <c r="E130" s="83" t="str">
        <f t="shared" ref="E130:E133" ca="1" si="199">INDEX(INDIRECT("memória_cálculo"),MATCH($B130,INDIRECT("indice_cáculo"),0),4)</f>
        <v>m</v>
      </c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 cm="1">
        <f t="array" aca="1" ref="X130" ca="1">INDEX($BI$46:$CM$192,MATCH($B130,$BI$46:$BI$192,0),X$47)*X$39</f>
        <v>3000</v>
      </c>
      <c r="Y130" s="85" cm="1">
        <f t="array" aca="1" ref="Y130" ca="1">INDEX($BI$46:$CM$192,MATCH($B130,$BI$46:$BI$192,0),Y$47)*Y$39</f>
        <v>3000</v>
      </c>
      <c r="Z130" s="85" cm="1">
        <f t="array" aca="1" ref="Z130" ca="1">INDEX($BI$46:$CM$192,MATCH($B130,$BI$46:$BI$192,0),Z$47)*Z$39</f>
        <v>0</v>
      </c>
      <c r="AA130" s="85"/>
      <c r="AB130" s="85" cm="1">
        <f t="array" aca="1" ref="AB130" ca="1">INDEX($BI$46:$CM$192,MATCH($B130,$BI$46:$BI$192,0),AB$47)*AB$39</f>
        <v>6000</v>
      </c>
      <c r="AC130" s="85"/>
      <c r="AD130" s="85" cm="1">
        <f t="array" aca="1" ref="AD130" ca="1">INDEX($BI$46:$CM$192,MATCH($B130,$BI$46:$BI$192,0),AD$47)*AD$39</f>
        <v>6000</v>
      </c>
      <c r="AE130" s="85" cm="1">
        <f t="array" aca="1" ref="AE130" ca="1">INDEX($BI$46:$CM$192,MATCH($B130,$BI$46:$BI$192,0),AE$47)*AE$39</f>
        <v>6000</v>
      </c>
      <c r="AF130" s="85" cm="1">
        <f t="array" aca="1" ref="AF130" ca="1">INDEX($BI$46:$CM$192,MATCH($B130,$BI$46:$BI$192,0),AF$47)*AF$39</f>
        <v>6000</v>
      </c>
      <c r="AG130" s="85" cm="1">
        <f t="array" aca="1" ref="AG130" ca="1">INDEX($BI$46:$CM$192,MATCH($B130,$BI$46:$BI$192,0),AG$47)*AG$39</f>
        <v>6000</v>
      </c>
      <c r="AH130" s="85" cm="1">
        <f t="array" aca="1" ref="AH130" ca="1">INDEX($BI$46:$CM$192,MATCH($B130,$BI$46:$BI$192,0),AH$47)*AH$39</f>
        <v>6000</v>
      </c>
      <c r="AI130" s="85" cm="1">
        <f t="array" aca="1" ref="AI130" ca="1">INDEX($BI$46:$CM$192,MATCH($B130,$BI$46:$BI$192,0),AI$47)*AI$39</f>
        <v>6000</v>
      </c>
      <c r="AJ130" s="85" cm="1">
        <f t="array" aca="1" ref="AJ130" ca="1">INDEX($BI$46:$CM$192,MATCH($B130,$BI$46:$BI$192,0),AJ$47)*AJ$39</f>
        <v>6000</v>
      </c>
      <c r="AK130" s="85" cm="1">
        <f t="array" aca="1" ref="AK130" ca="1">INDEX($BI$46:$CM$192,MATCH($B130,$BI$46:$BI$192,0),AK$47)*AK$39</f>
        <v>6000</v>
      </c>
      <c r="AL130" s="85" cm="1">
        <f t="array" aca="1" ref="AL130" ca="1">INDEX($BI$46:$CM$192,MATCH($B130,$BI$46:$BI$192,0),AL$47)*AL$39</f>
        <v>6000</v>
      </c>
      <c r="AM130" s="85" cm="1">
        <f t="array" aca="1" ref="AM130" ca="1">INDEX($BI$46:$CM$192,MATCH($B130,$BI$46:$BI$192,0),AM$47)*AM$39</f>
        <v>6000</v>
      </c>
      <c r="AN130" s="85" cm="1">
        <f t="array" aca="1" ref="AN130" ca="1">INDEX($BI$46:$CM$192,MATCH($B130,$BI$46:$BI$192,0),AN$47)*AN$39</f>
        <v>6000</v>
      </c>
      <c r="AO130" s="85" cm="1">
        <f t="array" aca="1" ref="AO130" ca="1">INDEX($BI$46:$CM$192,MATCH($B130,$BI$46:$BI$192,0),AO$47)*AO$39</f>
        <v>6000</v>
      </c>
      <c r="AP130" s="85" cm="1">
        <f t="array" aca="1" ref="AP130" ca="1">INDEX($BI$46:$CM$192,MATCH($B130,$BI$46:$BI$192,0),AP$47)*AP$39</f>
        <v>6000</v>
      </c>
      <c r="AQ130" s="85" cm="1">
        <f t="array" aca="1" ref="AQ130" ca="1">INDEX($BI$46:$CM$192,MATCH($B130,$BI$46:$BI$192,0),AQ$47)*AQ$39</f>
        <v>6000</v>
      </c>
      <c r="AR130" s="85" cm="1">
        <f t="array" aca="1" ref="AR130" ca="1">INDEX($BI$46:$CM$192,MATCH($B130,$BI$46:$BI$192,0),AR$47)*AR$39</f>
        <v>3000</v>
      </c>
      <c r="AS130" s="85" cm="1">
        <f t="array" aca="1" ref="AS130" ca="1">INDEX($BI$46:$CM$192,MATCH($B130,$BI$46:$BI$192,0),AS$47)*AS$39</f>
        <v>6000</v>
      </c>
      <c r="AT130" s="85" cm="1">
        <f t="array" aca="1" ref="AT130" ca="1">INDEX($BI$46:$CM$192,MATCH($B130,$BI$46:$BI$192,0),AT$47)*AT$39</f>
        <v>6000</v>
      </c>
      <c r="AU130" s="85" cm="1">
        <f t="array" aca="1" ref="AU130" ca="1">INDEX($BI$46:$CM$192,MATCH($B130,$BI$46:$BI$192,0),AU$47)*AU$39</f>
        <v>6000</v>
      </c>
      <c r="AV130" s="85" cm="1">
        <f t="array" aca="1" ref="AV130" ca="1">INDEX($BI$46:$CM$192,MATCH($B130,$BI$46:$BI$192,0),AV$47)*AV$39</f>
        <v>3000</v>
      </c>
      <c r="AW130" s="85" cm="1">
        <f t="array" aca="1" ref="AW130" ca="1">INDEX($BI$46:$CM$192,MATCH($B130,$BI$46:$BI$192,0),AW$47)*AW$39</f>
        <v>3000</v>
      </c>
      <c r="AX130" s="85" cm="1">
        <f t="array" aca="1" ref="AX130" ca="1">INDEX($BI$46:$CM$192,MATCH($B130,$BI$46:$BI$192,0),AX$47)*AX$39</f>
        <v>3000</v>
      </c>
      <c r="AY130" s="85" cm="1">
        <f t="array" aca="1" ref="AY130" ca="1">INDEX($BI$46:$CM$192,MATCH($B130,$BI$46:$BI$192,0),AY$47)*AY$39</f>
        <v>3000</v>
      </c>
      <c r="AZ130" s="85" cm="1">
        <f t="array" aca="1" ref="AZ130" ca="1">INDEX($BI$46:$CM$192,MATCH($B130,$BI$46:$BI$192,0),AZ$47)*AZ$39</f>
        <v>3000</v>
      </c>
      <c r="BA130" s="85" cm="1">
        <f t="array" aca="1" ref="BA130" ca="1">INDEX($BI$46:$CM$192,MATCH($B130,$BI$46:$BI$192,0),BA$47)*BA$39</f>
        <v>3000</v>
      </c>
      <c r="BB130" s="85" cm="1">
        <f t="array" aca="1" ref="BB130" ca="1">INDEX($BI$46:$CM$192,MATCH($B130,$BI$46:$BI$192,0),BB$47)*BB$39</f>
        <v>6000</v>
      </c>
      <c r="BC130" s="85"/>
      <c r="BD130" s="85"/>
      <c r="BE130" s="85"/>
      <c r="BF130" s="95"/>
      <c r="BG130" s="125">
        <f ca="1">IF(C130="","",INDEX([10]TPU!$G:$G,MATCH($C130,[10]TPU!$A:$A,0)))</f>
        <v>5.95</v>
      </c>
      <c r="BH130" s="7"/>
      <c r="BI130" s="83" t="s">
        <v>156</v>
      </c>
      <c r="BJ130" s="83">
        <f t="shared" ca="1" si="194"/>
        <v>5213420</v>
      </c>
      <c r="BK130" s="84" t="str">
        <f t="shared" ca="1" si="195"/>
        <v>Placa em aço nº 16 galvanizado com película retrorrefletiva tipo III + X - confecção</v>
      </c>
      <c r="BL130" s="83" t="str">
        <f t="shared" ca="1" si="196"/>
        <v>m²</v>
      </c>
      <c r="BM130" s="96" cm="1">
        <f t="array" aca="1" ref="BM130" ca="1">INDEX(INDIRECT("memória_cálculo"),MATCH($BI130,INDIRECT("indice_cáculo"),0),BM$45)</f>
        <v>1.5707963267948966</v>
      </c>
      <c r="BN130" s="96" cm="1">
        <f t="array" aca="1" ref="BN130" ca="1">INDEX(INDIRECT("memória_cálculo"),MATCH($BI130,INDIRECT("indice_cáculo"),0),BN$45)</f>
        <v>1.5707963267948966</v>
      </c>
      <c r="BO130" s="96" cm="1">
        <f t="array" aca="1" ref="BO130" ca="1">INDEX(INDIRECT("memória_cálculo"),MATCH($BI130,INDIRECT("indice_cáculo"),0),BO$45)</f>
        <v>0</v>
      </c>
      <c r="BP130" s="96" cm="1">
        <f t="array" aca="1" ref="BP130" ca="1">INDEX(INDIRECT("memória_cálculo"),MATCH($BI130,INDIRECT("indice_cáculo"),0),BP$45)</f>
        <v>4.7123889803846897</v>
      </c>
      <c r="BQ130" s="96" cm="1">
        <f t="array" aca="1" ref="BQ130" ca="1">INDEX(INDIRECT("memória_cálculo"),MATCH($BI130,INDIRECT("indice_cáculo"),0),BQ$45)</f>
        <v>3.1415926535897931</v>
      </c>
      <c r="BR130" s="96" cm="1">
        <f t="array" aca="1" ref="BR130" ca="1">INDEX(INDIRECT("memória_cálculo"),MATCH($BI130,INDIRECT("indice_cáculo"),0),BR$45)</f>
        <v>1.5707963267948966</v>
      </c>
      <c r="BS130" s="96" cm="1">
        <f t="array" aca="1" ref="BS130" ca="1">INDEX(INDIRECT("memória_cálculo"),MATCH($BI130,INDIRECT("indice_cáculo"),0),BS$45)</f>
        <v>1.5707963267948966</v>
      </c>
      <c r="BT130" s="96" cm="1">
        <f t="array" aca="1" ref="BT130" ca="1">INDEX(INDIRECT("memória_cálculo"),MATCH($BI130,INDIRECT("indice_cáculo"),0),BT$45)</f>
        <v>0</v>
      </c>
      <c r="BU130" s="96" cm="1">
        <f t="array" aca="1" ref="BU130" ca="1">INDEX(INDIRECT("memória_cálculo"),MATCH($BI130,INDIRECT("indice_cáculo"),0),BU$45)</f>
        <v>4.7123889803846897</v>
      </c>
      <c r="BV130" s="96" cm="1">
        <f t="array" aca="1" ref="BV130" ca="1">INDEX(INDIRECT("memória_cálculo"),MATCH($BI130,INDIRECT("indice_cáculo"),0),BV$45)</f>
        <v>3.1415926535897931</v>
      </c>
      <c r="BW130" s="96" cm="1">
        <f t="array" aca="1" ref="BW130" ca="1">INDEX(INDIRECT("memória_cálculo"),MATCH($BI130,INDIRECT("indice_cáculo"),0),BW$45)</f>
        <v>1.5707963267948966</v>
      </c>
      <c r="BX130" s="96" cm="1">
        <f t="array" aca="1" ref="BX130" ca="1">INDEX(INDIRECT("memória_cálculo"),MATCH($BI130,INDIRECT("indice_cáculo"),0),BX$45)</f>
        <v>1.5707963267948966</v>
      </c>
      <c r="BY130" s="96" cm="1">
        <f t="array" aca="1" ref="BY130" ca="1">INDEX(INDIRECT("memória_cálculo"),MATCH($BI130,INDIRECT("indice_cáculo"),0),BY$45)</f>
        <v>0</v>
      </c>
      <c r="BZ130" s="96" cm="1">
        <f t="array" aca="1" ref="BZ130" ca="1">INDEX(INDIRECT("memória_cálculo"),MATCH($BI130,INDIRECT("indice_cáculo"),0),BZ$45)</f>
        <v>4.7123889803846897</v>
      </c>
      <c r="CA130" s="96" cm="1">
        <f t="array" aca="1" ref="CA130" ca="1">INDEX(INDIRECT("memória_cálculo"),MATCH($BI130,INDIRECT("indice_cáculo"),0),CA$45)</f>
        <v>3.1415926535897931</v>
      </c>
      <c r="CB130" s="96" cm="1">
        <f t="array" aca="1" ref="CB130" ca="1">INDEX(INDIRECT("memória_cálculo"),MATCH($BI130,INDIRECT("indice_cáculo"),0),CB$45)</f>
        <v>1.5707963267948966</v>
      </c>
      <c r="CC130" s="96" cm="1">
        <f t="array" aca="1" ref="CC130" ca="1">INDEX(INDIRECT("memória_cálculo"),MATCH($BI130,INDIRECT("indice_cáculo"),0),CC$45)</f>
        <v>1.5707963267948966</v>
      </c>
      <c r="CD130" s="96" cm="1">
        <f t="array" aca="1" ref="CD130" ca="1">INDEX(INDIRECT("memória_cálculo"),MATCH($BI130,INDIRECT("indice_cáculo"),0),CD$45)</f>
        <v>0</v>
      </c>
      <c r="CE130" s="96" cm="1">
        <f t="array" aca="1" ref="CE130" ca="1">INDEX(INDIRECT("memória_cálculo"),MATCH($BI130,INDIRECT("indice_cáculo"),0),CE$45)</f>
        <v>4.7123889803846897</v>
      </c>
      <c r="CF130" s="96" cm="1">
        <f t="array" aca="1" ref="CF130" ca="1">INDEX(INDIRECT("memória_cálculo"),MATCH($BI130,INDIRECT("indice_cáculo"),0),CF$45)</f>
        <v>3.1415926535897931</v>
      </c>
      <c r="CG130" s="96" cm="1">
        <f t="array" aca="1" ref="CG130" ca="1">INDEX(INDIRECT("memória_cálculo"),MATCH($BI130,INDIRECT("indice_cáculo"),0),CG$45)</f>
        <v>1.5707963267948966</v>
      </c>
      <c r="CH130" s="96" cm="1">
        <f t="array" aca="1" ref="CH130" ca="1">INDEX(INDIRECT("memória_cálculo"),MATCH($BI130,INDIRECT("indice_cáculo"),0),CH$45)</f>
        <v>1.5707963267948966</v>
      </c>
      <c r="CI130" s="96" cm="1">
        <f t="array" aca="1" ref="CI130" ca="1">INDEX(INDIRECT("memória_cálculo"),MATCH($BI130,INDIRECT("indice_cáculo"),0),CI$45)</f>
        <v>0</v>
      </c>
      <c r="CJ130" s="96" cm="1">
        <f t="array" aca="1" ref="CJ130" ca="1">INDEX(INDIRECT("memória_cálculo"),MATCH($BI130,INDIRECT("indice_cáculo"),0),CJ$45)</f>
        <v>4.7123889803846897</v>
      </c>
      <c r="CK130" s="96" cm="1">
        <f t="array" aca="1" ref="CK130" ca="1">INDEX(INDIRECT("memória_cálculo"),MATCH($BI130,INDIRECT("indice_cáculo"),0),CK$45)</f>
        <v>3.1415926535897931</v>
      </c>
      <c r="CL130" s="96" cm="1">
        <f t="array" aca="1" ref="CL130" ca="1">INDEX(INDIRECT("memória_cálculo"),MATCH($BI130,INDIRECT("indice_cáculo"),0),CL$45)</f>
        <v>0</v>
      </c>
      <c r="CM130" s="96"/>
      <c r="CN130" s="7"/>
      <c r="CO130" s="7"/>
      <c r="CP130" s="83" t="s">
        <v>52</v>
      </c>
      <c r="CQ130" s="83" t="str">
        <f>INDEX([10]TPU!$A:$A,MATCH($DV130,[10]TPU!$P:$P,0))</f>
        <v>RO-00881</v>
      </c>
      <c r="CR130" s="366" t="str">
        <f>INDEX([10]TPU!$C:$C,MATCH($DV130,[10]TPU!$P:$P,0))</f>
        <v>Transporte com caminhão basculante de 6 m³ - rodovia pavimentada</v>
      </c>
      <c r="CS130" s="83" t="str">
        <f>INDEX([10]TPU!$D:$D,MATCH($DV130,[10]TPU!$P:$P,0))</f>
        <v>txkm</v>
      </c>
      <c r="CT130" s="103">
        <f>CT132*CT133</f>
        <v>0</v>
      </c>
      <c r="CU130" s="103">
        <f t="shared" ref="CU130:CX130" si="200">CU132*CU133</f>
        <v>0</v>
      </c>
      <c r="CV130" s="103">
        <f t="shared" si="200"/>
        <v>0</v>
      </c>
      <c r="CW130" s="103">
        <f t="shared" si="200"/>
        <v>0</v>
      </c>
      <c r="CX130" s="103">
        <f t="shared" si="200"/>
        <v>0</v>
      </c>
      <c r="CY130" s="103">
        <f>CY132*CY133</f>
        <v>0</v>
      </c>
      <c r="CZ130" s="103">
        <f t="shared" ref="CZ130:DC130" si="201">CZ132*CZ133</f>
        <v>0</v>
      </c>
      <c r="DA130" s="103">
        <f t="shared" si="201"/>
        <v>0</v>
      </c>
      <c r="DB130" s="103">
        <f t="shared" si="201"/>
        <v>0</v>
      </c>
      <c r="DC130" s="103">
        <f t="shared" si="201"/>
        <v>0</v>
      </c>
      <c r="DD130" s="103">
        <f>DD132*DD133</f>
        <v>0</v>
      </c>
      <c r="DE130" s="103">
        <f t="shared" ref="DE130:DH130" si="202">DE132*DE133</f>
        <v>0</v>
      </c>
      <c r="DF130" s="103">
        <f t="shared" si="202"/>
        <v>0</v>
      </c>
      <c r="DG130" s="103">
        <f t="shared" si="202"/>
        <v>0</v>
      </c>
      <c r="DH130" s="103">
        <f t="shared" si="202"/>
        <v>0</v>
      </c>
      <c r="DI130" s="103">
        <f>DI132*DI133</f>
        <v>0</v>
      </c>
      <c r="DJ130" s="103">
        <f t="shared" ref="DJ130:DM130" si="203">DJ132*DJ133</f>
        <v>0</v>
      </c>
      <c r="DK130" s="103">
        <f t="shared" si="203"/>
        <v>0</v>
      </c>
      <c r="DL130" s="103">
        <f t="shared" si="203"/>
        <v>0</v>
      </c>
      <c r="DM130" s="103">
        <f t="shared" si="203"/>
        <v>0</v>
      </c>
      <c r="DN130" s="103">
        <f>DN132*DN133</f>
        <v>0</v>
      </c>
      <c r="DO130" s="103">
        <f t="shared" ref="DO130:DR130" si="204">DO132*DO133</f>
        <v>0</v>
      </c>
      <c r="DP130" s="103">
        <f t="shared" si="204"/>
        <v>0</v>
      </c>
      <c r="DQ130" s="103">
        <f t="shared" si="204"/>
        <v>0</v>
      </c>
      <c r="DR130" s="103">
        <f t="shared" si="204"/>
        <v>0</v>
      </c>
      <c r="DS130" s="103">
        <f t="shared" ref="DS130" si="205">DS132*DS133</f>
        <v>0</v>
      </c>
      <c r="DT130" s="103">
        <f t="shared" ref="DT130" si="206">DT132*DT133</f>
        <v>0</v>
      </c>
      <c r="DV130" t="s">
        <v>51</v>
      </c>
    </row>
    <row r="131" spans="1:126" ht="20.100000000000001" customHeight="1" x14ac:dyDescent="0.2">
      <c r="A131" s="7"/>
      <c r="B131" s="83" t="s">
        <v>150</v>
      </c>
      <c r="C131" s="83">
        <f t="shared" ca="1" si="197"/>
        <v>5213405</v>
      </c>
      <c r="D131" s="84" t="str">
        <f t="shared" ca="1" si="198"/>
        <v>Pintura de setas e zebrados com tinta acrílica - espessura de 0,6 mm</v>
      </c>
      <c r="E131" s="83" t="str">
        <f t="shared" ca="1" si="199"/>
        <v>m²</v>
      </c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 cm="1">
        <f t="array" aca="1" ref="X131" ca="1">INDEX($BI$46:$CM$192,MATCH($B131,$BI$46:$BI$192,0),X$47)*X$39</f>
        <v>300</v>
      </c>
      <c r="Y131" s="85" cm="1">
        <f t="array" aca="1" ref="Y131" ca="1">INDEX($BI$46:$CM$192,MATCH($B131,$BI$46:$BI$192,0),Y$47)*Y$39</f>
        <v>300</v>
      </c>
      <c r="Z131" s="85" cm="1">
        <f t="array" aca="1" ref="Z131" ca="1">INDEX($BI$46:$CM$192,MATCH($B131,$BI$46:$BI$192,0),Z$47)*Z$39</f>
        <v>0</v>
      </c>
      <c r="AA131" s="85"/>
      <c r="AB131" s="85" cm="1">
        <f t="array" aca="1" ref="AB131" ca="1">INDEX($BI$46:$CM$192,MATCH($B131,$BI$46:$BI$192,0),AB$47)*AB$39</f>
        <v>300</v>
      </c>
      <c r="AC131" s="85"/>
      <c r="AD131" s="85" cm="1">
        <f t="array" aca="1" ref="AD131" ca="1">INDEX($BI$46:$CM$192,MATCH($B131,$BI$46:$BI$192,0),AD$47)*AD$39</f>
        <v>300</v>
      </c>
      <c r="AE131" s="85" cm="1">
        <f t="array" aca="1" ref="AE131" ca="1">INDEX($BI$46:$CM$192,MATCH($B131,$BI$46:$BI$192,0),AE$47)*AE$39</f>
        <v>300</v>
      </c>
      <c r="AF131" s="85" cm="1">
        <f t="array" aca="1" ref="AF131" ca="1">INDEX($BI$46:$CM$192,MATCH($B131,$BI$46:$BI$192,0),AF$47)*AF$39</f>
        <v>300</v>
      </c>
      <c r="AG131" s="85" cm="1">
        <f t="array" aca="1" ref="AG131" ca="1">INDEX($BI$46:$CM$192,MATCH($B131,$BI$46:$BI$192,0),AG$47)*AG$39</f>
        <v>300</v>
      </c>
      <c r="AH131" s="85" cm="1">
        <f t="array" aca="1" ref="AH131" ca="1">INDEX($BI$46:$CM$192,MATCH($B131,$BI$46:$BI$192,0),AH$47)*AH$39</f>
        <v>300</v>
      </c>
      <c r="AI131" s="85" cm="1">
        <f t="array" aca="1" ref="AI131" ca="1">INDEX($BI$46:$CM$192,MATCH($B131,$BI$46:$BI$192,0),AI$47)*AI$39</f>
        <v>300</v>
      </c>
      <c r="AJ131" s="85" cm="1">
        <f t="array" aca="1" ref="AJ131" ca="1">INDEX($BI$46:$CM$192,MATCH($B131,$BI$46:$BI$192,0),AJ$47)*AJ$39</f>
        <v>300</v>
      </c>
      <c r="AK131" s="85" cm="1">
        <f t="array" aca="1" ref="AK131" ca="1">INDEX($BI$46:$CM$192,MATCH($B131,$BI$46:$BI$192,0),AK$47)*AK$39</f>
        <v>300</v>
      </c>
      <c r="AL131" s="85" cm="1">
        <f t="array" aca="1" ref="AL131" ca="1">INDEX($BI$46:$CM$192,MATCH($B131,$BI$46:$BI$192,0),AL$47)*AL$39</f>
        <v>300</v>
      </c>
      <c r="AM131" s="85" cm="1">
        <f t="array" aca="1" ref="AM131" ca="1">INDEX($BI$46:$CM$192,MATCH($B131,$BI$46:$BI$192,0),AM$47)*AM$39</f>
        <v>300</v>
      </c>
      <c r="AN131" s="85" cm="1">
        <f t="array" aca="1" ref="AN131" ca="1">INDEX($BI$46:$CM$192,MATCH($B131,$BI$46:$BI$192,0),AN$47)*AN$39</f>
        <v>300</v>
      </c>
      <c r="AO131" s="85" cm="1">
        <f t="array" aca="1" ref="AO131" ca="1">INDEX($BI$46:$CM$192,MATCH($B131,$BI$46:$BI$192,0),AO$47)*AO$39</f>
        <v>300</v>
      </c>
      <c r="AP131" s="85" cm="1">
        <f t="array" aca="1" ref="AP131" ca="1">INDEX($BI$46:$CM$192,MATCH($B131,$BI$46:$BI$192,0),AP$47)*AP$39</f>
        <v>300</v>
      </c>
      <c r="AQ131" s="85" cm="1">
        <f t="array" aca="1" ref="AQ131" ca="1">INDEX($BI$46:$CM$192,MATCH($B131,$BI$46:$BI$192,0),AQ$47)*AQ$39</f>
        <v>300</v>
      </c>
      <c r="AR131" s="85" cm="1">
        <f t="array" aca="1" ref="AR131" ca="1">INDEX($BI$46:$CM$192,MATCH($B131,$BI$46:$BI$192,0),AR$47)*AR$39</f>
        <v>300</v>
      </c>
      <c r="AS131" s="85" cm="1">
        <f t="array" aca="1" ref="AS131" ca="1">INDEX($BI$46:$CM$192,MATCH($B131,$BI$46:$BI$192,0),AS$47)*AS$39</f>
        <v>300</v>
      </c>
      <c r="AT131" s="85" cm="1">
        <f t="array" aca="1" ref="AT131" ca="1">INDEX($BI$46:$CM$192,MATCH($B131,$BI$46:$BI$192,0),AT$47)*AT$39</f>
        <v>300</v>
      </c>
      <c r="AU131" s="85" cm="1">
        <f t="array" aca="1" ref="AU131" ca="1">INDEX($BI$46:$CM$192,MATCH($B131,$BI$46:$BI$192,0),AU$47)*AU$39</f>
        <v>300</v>
      </c>
      <c r="AV131" s="85" cm="1">
        <f t="array" aca="1" ref="AV131" ca="1">INDEX($BI$46:$CM$192,MATCH($B131,$BI$46:$BI$192,0),AV$47)*AV$39</f>
        <v>300</v>
      </c>
      <c r="AW131" s="85" cm="1">
        <f t="array" aca="1" ref="AW131" ca="1">INDEX($BI$46:$CM$192,MATCH($B131,$BI$46:$BI$192,0),AW$47)*AW$39</f>
        <v>300</v>
      </c>
      <c r="AX131" s="85" cm="1">
        <f t="array" aca="1" ref="AX131" ca="1">INDEX($BI$46:$CM$192,MATCH($B131,$BI$46:$BI$192,0),AX$47)*AX$39</f>
        <v>300</v>
      </c>
      <c r="AY131" s="85" cm="1">
        <f t="array" aca="1" ref="AY131" ca="1">INDEX($BI$46:$CM$192,MATCH($B131,$BI$46:$BI$192,0),AY$47)*AY$39</f>
        <v>300</v>
      </c>
      <c r="AZ131" s="85" cm="1">
        <f t="array" aca="1" ref="AZ131" ca="1">INDEX($BI$46:$CM$192,MATCH($B131,$BI$46:$BI$192,0),AZ$47)*AZ$39</f>
        <v>300</v>
      </c>
      <c r="BA131" s="85" cm="1">
        <f t="array" aca="1" ref="BA131" ca="1">INDEX($BI$46:$CM$192,MATCH($B131,$BI$46:$BI$192,0),BA$47)*BA$39</f>
        <v>300</v>
      </c>
      <c r="BB131" s="85" cm="1">
        <f t="array" aca="1" ref="BB131" ca="1">INDEX($BI$46:$CM$192,MATCH($B131,$BI$46:$BI$192,0),BB$47)*BB$39</f>
        <v>300</v>
      </c>
      <c r="BC131" s="85"/>
      <c r="BD131" s="85"/>
      <c r="BE131" s="85"/>
      <c r="BF131" s="95"/>
      <c r="BG131" s="125">
        <f ca="1">IF(C131="","",INDEX([10]TPU!$G:$G,MATCH($C131,[10]TPU!$A:$A,0)))</f>
        <v>55.74</v>
      </c>
      <c r="BH131" s="7"/>
      <c r="BI131" s="83" t="s">
        <v>157</v>
      </c>
      <c r="BJ131" s="83">
        <f t="shared" ca="1" si="194"/>
        <v>5213420</v>
      </c>
      <c r="BK131" s="84" t="str">
        <f t="shared" ca="1" si="195"/>
        <v>Placa em aço nº 16 galvanizado com película retrorrefletiva tipo III + X - confecção</v>
      </c>
      <c r="BL131" s="83" t="str">
        <f t="shared" ca="1" si="196"/>
        <v>m²</v>
      </c>
      <c r="BM131" s="96" cm="1">
        <f t="array" aca="1" ref="BM131" ca="1">INDEX(INDIRECT("memória_cálculo"),MATCH($BI131,INDIRECT("indice_cáculo"),0),BM$45)</f>
        <v>0</v>
      </c>
      <c r="BN131" s="96" cm="1">
        <f t="array" aca="1" ref="BN131" ca="1">INDEX(INDIRECT("memória_cálculo"),MATCH($BI131,INDIRECT("indice_cáculo"),0),BN$45)</f>
        <v>0</v>
      </c>
      <c r="BO131" s="96" cm="1">
        <f t="array" aca="1" ref="BO131" ca="1">INDEX(INDIRECT("memória_cálculo"),MATCH($BI131,INDIRECT("indice_cáculo"),0),BO$45)</f>
        <v>0</v>
      </c>
      <c r="BP131" s="96" cm="1">
        <f t="array" aca="1" ref="BP131" ca="1">INDEX(INDIRECT("memória_cálculo"),MATCH($BI131,INDIRECT("indice_cáculo"),0),BP$45)</f>
        <v>0</v>
      </c>
      <c r="BQ131" s="96" cm="1">
        <f t="array" aca="1" ref="BQ131" ca="1">INDEX(INDIRECT("memória_cálculo"),MATCH($BI131,INDIRECT("indice_cáculo"),0),BQ$45)</f>
        <v>0</v>
      </c>
      <c r="BR131" s="96" cm="1">
        <f t="array" aca="1" ref="BR131" ca="1">INDEX(INDIRECT("memória_cálculo"),MATCH($BI131,INDIRECT("indice_cáculo"),0),BR$45)</f>
        <v>0</v>
      </c>
      <c r="BS131" s="96" cm="1">
        <f t="array" aca="1" ref="BS131" ca="1">INDEX(INDIRECT("memória_cálculo"),MATCH($BI131,INDIRECT("indice_cáculo"),0),BS$45)</f>
        <v>0</v>
      </c>
      <c r="BT131" s="96" cm="1">
        <f t="array" aca="1" ref="BT131" ca="1">INDEX(INDIRECT("memória_cálculo"),MATCH($BI131,INDIRECT("indice_cáculo"),0),BT$45)</f>
        <v>0</v>
      </c>
      <c r="BU131" s="96" cm="1">
        <f t="array" aca="1" ref="BU131" ca="1">INDEX(INDIRECT("memória_cálculo"),MATCH($BI131,INDIRECT("indice_cáculo"),0),BU$45)</f>
        <v>0</v>
      </c>
      <c r="BV131" s="96" cm="1">
        <f t="array" aca="1" ref="BV131" ca="1">INDEX(INDIRECT("memória_cálculo"),MATCH($BI131,INDIRECT("indice_cáculo"),0),BV$45)</f>
        <v>0</v>
      </c>
      <c r="BW131" s="96" cm="1">
        <f t="array" aca="1" ref="BW131" ca="1">INDEX(INDIRECT("memória_cálculo"),MATCH($BI131,INDIRECT("indice_cáculo"),0),BW$45)</f>
        <v>0</v>
      </c>
      <c r="BX131" s="96" cm="1">
        <f t="array" aca="1" ref="BX131" ca="1">INDEX(INDIRECT("memória_cálculo"),MATCH($BI131,INDIRECT("indice_cáculo"),0),BX$45)</f>
        <v>0</v>
      </c>
      <c r="BY131" s="96" cm="1">
        <f t="array" aca="1" ref="BY131" ca="1">INDEX(INDIRECT("memória_cálculo"),MATCH($BI131,INDIRECT("indice_cáculo"),0),BY$45)</f>
        <v>0</v>
      </c>
      <c r="BZ131" s="96" cm="1">
        <f t="array" aca="1" ref="BZ131" ca="1">INDEX(INDIRECT("memória_cálculo"),MATCH($BI131,INDIRECT("indice_cáculo"),0),BZ$45)</f>
        <v>0</v>
      </c>
      <c r="CA131" s="96" cm="1">
        <f t="array" aca="1" ref="CA131" ca="1">INDEX(INDIRECT("memória_cálculo"),MATCH($BI131,INDIRECT("indice_cáculo"),0),CA$45)</f>
        <v>0</v>
      </c>
      <c r="CB131" s="96" cm="1">
        <f t="array" aca="1" ref="CB131" ca="1">INDEX(INDIRECT("memória_cálculo"),MATCH($BI131,INDIRECT("indice_cáculo"),0),CB$45)</f>
        <v>0</v>
      </c>
      <c r="CC131" s="96" cm="1">
        <f t="array" aca="1" ref="CC131" ca="1">INDEX(INDIRECT("memória_cálculo"),MATCH($BI131,INDIRECT("indice_cáculo"),0),CC$45)</f>
        <v>0</v>
      </c>
      <c r="CD131" s="96" cm="1">
        <f t="array" aca="1" ref="CD131" ca="1">INDEX(INDIRECT("memória_cálculo"),MATCH($BI131,INDIRECT("indice_cáculo"),0),CD$45)</f>
        <v>0</v>
      </c>
      <c r="CE131" s="96" cm="1">
        <f t="array" aca="1" ref="CE131" ca="1">INDEX(INDIRECT("memória_cálculo"),MATCH($BI131,INDIRECT("indice_cáculo"),0),CE$45)</f>
        <v>0</v>
      </c>
      <c r="CF131" s="96" cm="1">
        <f t="array" aca="1" ref="CF131" ca="1">INDEX(INDIRECT("memória_cálculo"),MATCH($BI131,INDIRECT("indice_cáculo"),0),CF$45)</f>
        <v>0</v>
      </c>
      <c r="CG131" s="96" cm="1">
        <f t="array" aca="1" ref="CG131" ca="1">INDEX(INDIRECT("memória_cálculo"),MATCH($BI131,INDIRECT("indice_cáculo"),0),CG$45)</f>
        <v>0</v>
      </c>
      <c r="CH131" s="96" cm="1">
        <f t="array" aca="1" ref="CH131" ca="1">INDEX(INDIRECT("memória_cálculo"),MATCH($BI131,INDIRECT("indice_cáculo"),0),CH$45)</f>
        <v>0</v>
      </c>
      <c r="CI131" s="96" cm="1">
        <f t="array" aca="1" ref="CI131" ca="1">INDEX(INDIRECT("memória_cálculo"),MATCH($BI131,INDIRECT("indice_cáculo"),0),CI$45)</f>
        <v>0</v>
      </c>
      <c r="CJ131" s="96" cm="1">
        <f t="array" aca="1" ref="CJ131" ca="1">INDEX(INDIRECT("memória_cálculo"),MATCH($BI131,INDIRECT("indice_cáculo"),0),CJ$45)</f>
        <v>0</v>
      </c>
      <c r="CK131" s="96" cm="1">
        <f t="array" aca="1" ref="CK131" ca="1">INDEX(INDIRECT("memória_cálculo"),MATCH($BI131,INDIRECT("indice_cáculo"),0),CK$45)</f>
        <v>0</v>
      </c>
      <c r="CL131" s="96" cm="1">
        <f t="array" aca="1" ref="CL131" ca="1">INDEX(INDIRECT("memória_cálculo"),MATCH($BI131,INDIRECT("indice_cáculo"),0),CL$45)</f>
        <v>0</v>
      </c>
      <c r="CM131" s="96"/>
      <c r="CN131" s="7"/>
      <c r="CO131" s="7"/>
      <c r="CP131" s="108"/>
      <c r="CS131" s="109"/>
      <c r="CT131" s="127"/>
      <c r="CU131" s="127"/>
      <c r="CV131" s="127"/>
      <c r="CW131" s="127"/>
      <c r="CX131" s="127"/>
      <c r="CY131" s="127"/>
      <c r="CZ131" s="127"/>
      <c r="DA131" s="127"/>
      <c r="DB131" s="127"/>
      <c r="DC131" s="127"/>
      <c r="DD131" s="127"/>
      <c r="DE131" s="127"/>
      <c r="DF131" s="127"/>
      <c r="DG131" s="127"/>
      <c r="DH131" s="127"/>
      <c r="DI131" s="127"/>
      <c r="DJ131" s="127"/>
      <c r="DK131" s="127"/>
      <c r="DL131" s="127"/>
      <c r="DM131" s="127"/>
      <c r="DN131" s="127"/>
      <c r="DO131" s="127"/>
      <c r="DP131" s="127"/>
      <c r="DQ131" s="127"/>
      <c r="DR131" s="127"/>
      <c r="DS131" s="127"/>
      <c r="DT131" s="127"/>
    </row>
    <row r="132" spans="1:126" ht="20.100000000000001" customHeight="1" x14ac:dyDescent="0.2">
      <c r="A132" s="7"/>
      <c r="B132" s="83" t="s">
        <v>151</v>
      </c>
      <c r="C132" s="83">
        <f t="shared" ca="1" si="197"/>
        <v>5219612</v>
      </c>
      <c r="D132" s="84" t="str">
        <f t="shared" ca="1" si="198"/>
        <v>Tacha refletiva em plástico injetado - monodirecional tipo I - fornecimento e colocação</v>
      </c>
      <c r="E132" s="83" t="str">
        <f t="shared" ca="1" si="199"/>
        <v>un</v>
      </c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 cm="1">
        <f t="array" aca="1" ref="X132" ca="1">INDEX($BI$46:$CM$192,MATCH($B132,$BI$46:$BI$192,0),X$47)*X$39</f>
        <v>378</v>
      </c>
      <c r="Y132" s="85" cm="1">
        <f t="array" aca="1" ref="Y132" ca="1">INDEX($BI$46:$CM$192,MATCH($B132,$BI$46:$BI$192,0),Y$47)*Y$39</f>
        <v>378</v>
      </c>
      <c r="Z132" s="85" cm="1">
        <f t="array" aca="1" ref="Z132" ca="1">INDEX($BI$46:$CM$192,MATCH($B132,$BI$46:$BI$192,0),Z$47)*Z$39</f>
        <v>0</v>
      </c>
      <c r="AA132" s="85"/>
      <c r="AB132" s="85" cm="1">
        <f t="array" aca="1" ref="AB132" ca="1">INDEX($BI$46:$CM$192,MATCH($B132,$BI$46:$BI$192,0),AB$47)*AB$39</f>
        <v>630</v>
      </c>
      <c r="AC132" s="85"/>
      <c r="AD132" s="85" cm="1">
        <f t="array" aca="1" ref="AD132" ca="1">INDEX($BI$46:$CM$192,MATCH($B132,$BI$46:$BI$192,0),AD$47)*AD$39</f>
        <v>630</v>
      </c>
      <c r="AE132" s="85" cm="1">
        <f t="array" aca="1" ref="AE132" ca="1">INDEX($BI$46:$CM$192,MATCH($B132,$BI$46:$BI$192,0),AE$47)*AE$39</f>
        <v>630</v>
      </c>
      <c r="AF132" s="85" cm="1">
        <f t="array" aca="1" ref="AF132" ca="1">INDEX($BI$46:$CM$192,MATCH($B132,$BI$46:$BI$192,0),AF$47)*AF$39</f>
        <v>630</v>
      </c>
      <c r="AG132" s="85" cm="1">
        <f t="array" aca="1" ref="AG132" ca="1">INDEX($BI$46:$CM$192,MATCH($B132,$BI$46:$BI$192,0),AG$47)*AG$39</f>
        <v>630</v>
      </c>
      <c r="AH132" s="85" cm="1">
        <f t="array" aca="1" ref="AH132" ca="1">INDEX($BI$46:$CM$192,MATCH($B132,$BI$46:$BI$192,0),AH$47)*AH$39</f>
        <v>630</v>
      </c>
      <c r="AI132" s="85" cm="1">
        <f t="array" aca="1" ref="AI132" ca="1">INDEX($BI$46:$CM$192,MATCH($B132,$BI$46:$BI$192,0),AI$47)*AI$39</f>
        <v>630</v>
      </c>
      <c r="AJ132" s="85" cm="1">
        <f t="array" aca="1" ref="AJ132" ca="1">INDEX($BI$46:$CM$192,MATCH($B132,$BI$46:$BI$192,0),AJ$47)*AJ$39</f>
        <v>630</v>
      </c>
      <c r="AK132" s="85" cm="1">
        <f t="array" aca="1" ref="AK132" ca="1">INDEX($BI$46:$CM$192,MATCH($B132,$BI$46:$BI$192,0),AK$47)*AK$39</f>
        <v>630</v>
      </c>
      <c r="AL132" s="85" cm="1">
        <f t="array" aca="1" ref="AL132" ca="1">INDEX($BI$46:$CM$192,MATCH($B132,$BI$46:$BI$192,0),AL$47)*AL$39</f>
        <v>630</v>
      </c>
      <c r="AM132" s="85" cm="1">
        <f t="array" aca="1" ref="AM132" ca="1">INDEX($BI$46:$CM$192,MATCH($B132,$BI$46:$BI$192,0),AM$47)*AM$39</f>
        <v>630</v>
      </c>
      <c r="AN132" s="85" cm="1">
        <f t="array" aca="1" ref="AN132" ca="1">INDEX($BI$46:$CM$192,MATCH($B132,$BI$46:$BI$192,0),AN$47)*AN$39</f>
        <v>630</v>
      </c>
      <c r="AO132" s="85" cm="1">
        <f t="array" aca="1" ref="AO132" ca="1">INDEX($BI$46:$CM$192,MATCH($B132,$BI$46:$BI$192,0),AO$47)*AO$39</f>
        <v>630</v>
      </c>
      <c r="AP132" s="85" cm="1">
        <f t="array" aca="1" ref="AP132" ca="1">INDEX($BI$46:$CM$192,MATCH($B132,$BI$46:$BI$192,0),AP$47)*AP$39</f>
        <v>630</v>
      </c>
      <c r="AQ132" s="85" cm="1">
        <f t="array" aca="1" ref="AQ132" ca="1">INDEX($BI$46:$CM$192,MATCH($B132,$BI$46:$BI$192,0),AQ$47)*AQ$39</f>
        <v>630</v>
      </c>
      <c r="AR132" s="85" cm="1">
        <f t="array" aca="1" ref="AR132" ca="1">INDEX($BI$46:$CM$192,MATCH($B132,$BI$46:$BI$192,0),AR$47)*AR$39</f>
        <v>378</v>
      </c>
      <c r="AS132" s="85" cm="1">
        <f t="array" aca="1" ref="AS132" ca="1">INDEX($BI$46:$CM$192,MATCH($B132,$BI$46:$BI$192,0),AS$47)*AS$39</f>
        <v>630</v>
      </c>
      <c r="AT132" s="85" cm="1">
        <f t="array" aca="1" ref="AT132" ca="1">INDEX($BI$46:$CM$192,MATCH($B132,$BI$46:$BI$192,0),AT$47)*AT$39</f>
        <v>630</v>
      </c>
      <c r="AU132" s="85" cm="1">
        <f t="array" aca="1" ref="AU132" ca="1">INDEX($BI$46:$CM$192,MATCH($B132,$BI$46:$BI$192,0),AU$47)*AU$39</f>
        <v>630</v>
      </c>
      <c r="AV132" s="85" cm="1">
        <f t="array" aca="1" ref="AV132" ca="1">INDEX($BI$46:$CM$192,MATCH($B132,$BI$46:$BI$192,0),AV$47)*AV$39</f>
        <v>378</v>
      </c>
      <c r="AW132" s="85" cm="1">
        <f t="array" aca="1" ref="AW132" ca="1">INDEX($BI$46:$CM$192,MATCH($B132,$BI$46:$BI$192,0),AW$47)*AW$39</f>
        <v>378</v>
      </c>
      <c r="AX132" s="85" cm="1">
        <f t="array" aca="1" ref="AX132" ca="1">INDEX($BI$46:$CM$192,MATCH($B132,$BI$46:$BI$192,0),AX$47)*AX$39</f>
        <v>378</v>
      </c>
      <c r="AY132" s="85" cm="1">
        <f t="array" aca="1" ref="AY132" ca="1">INDEX($BI$46:$CM$192,MATCH($B132,$BI$46:$BI$192,0),AY$47)*AY$39</f>
        <v>378</v>
      </c>
      <c r="AZ132" s="85" cm="1">
        <f t="array" aca="1" ref="AZ132" ca="1">INDEX($BI$46:$CM$192,MATCH($B132,$BI$46:$BI$192,0),AZ$47)*AZ$39</f>
        <v>378</v>
      </c>
      <c r="BA132" s="85" cm="1">
        <f t="array" aca="1" ref="BA132" ca="1">INDEX($BI$46:$CM$192,MATCH($B132,$BI$46:$BI$192,0),BA$47)*BA$39</f>
        <v>378</v>
      </c>
      <c r="BB132" s="85" cm="1">
        <f t="array" aca="1" ref="BB132" ca="1">INDEX($BI$46:$CM$192,MATCH($B132,$BI$46:$BI$192,0),BB$47)*BB$39</f>
        <v>630</v>
      </c>
      <c r="BC132" s="85"/>
      <c r="BD132" s="85"/>
      <c r="BE132" s="85"/>
      <c r="BF132" s="95"/>
      <c r="BG132" s="125">
        <f ca="1">IF(C132="","",INDEX([10]TPU!$G:$G,MATCH($C132,[10]TPU!$A:$A,0)))</f>
        <v>34.11</v>
      </c>
      <c r="BH132" s="7"/>
      <c r="BI132" s="83" t="s">
        <v>158</v>
      </c>
      <c r="BJ132" s="83">
        <f t="shared" ca="1" si="194"/>
        <v>5213420</v>
      </c>
      <c r="BK132" s="84" t="str">
        <f t="shared" ca="1" si="195"/>
        <v>Placa em aço nº 16 galvanizado com película retrorrefletiva tipo III + X - confecção</v>
      </c>
      <c r="BL132" s="83" t="str">
        <f t="shared" ca="1" si="196"/>
        <v>m²</v>
      </c>
      <c r="BM132" s="96" cm="1">
        <f t="array" aca="1" ref="BM132" ca="1">INDEX(INDIRECT("memória_cálculo"),MATCH($BI132,INDIRECT("indice_cáculo"),0),BM$45)</f>
        <v>1</v>
      </c>
      <c r="BN132" s="96" cm="1">
        <f t="array" aca="1" ref="BN132" ca="1">INDEX(INDIRECT("memória_cálculo"),MATCH($BI132,INDIRECT("indice_cáculo"),0),BN$45)</f>
        <v>1</v>
      </c>
      <c r="BO132" s="96" cm="1">
        <f t="array" aca="1" ref="BO132" ca="1">INDEX(INDIRECT("memória_cálculo"),MATCH($BI132,INDIRECT("indice_cáculo"),0),BO$45)</f>
        <v>0</v>
      </c>
      <c r="BP132" s="96" cm="1">
        <f t="array" aca="1" ref="BP132" ca="1">INDEX(INDIRECT("memória_cálculo"),MATCH($BI132,INDIRECT("indice_cáculo"),0),BP$45)</f>
        <v>1.5</v>
      </c>
      <c r="BQ132" s="96" cm="1">
        <f t="array" aca="1" ref="BQ132" ca="1">INDEX(INDIRECT("memória_cálculo"),MATCH($BI132,INDIRECT("indice_cáculo"),0),BQ$45)</f>
        <v>1</v>
      </c>
      <c r="BR132" s="96" cm="1">
        <f t="array" aca="1" ref="BR132" ca="1">INDEX(INDIRECT("memória_cálculo"),MATCH($BI132,INDIRECT("indice_cáculo"),0),BR$45)</f>
        <v>1</v>
      </c>
      <c r="BS132" s="96" cm="1">
        <f t="array" aca="1" ref="BS132" ca="1">INDEX(INDIRECT("memória_cálculo"),MATCH($BI132,INDIRECT("indice_cáculo"),0),BS$45)</f>
        <v>1</v>
      </c>
      <c r="BT132" s="96" cm="1">
        <f t="array" aca="1" ref="BT132" ca="1">INDEX(INDIRECT("memória_cálculo"),MATCH($BI132,INDIRECT("indice_cáculo"),0),BT$45)</f>
        <v>0</v>
      </c>
      <c r="BU132" s="96" cm="1">
        <f t="array" aca="1" ref="BU132" ca="1">INDEX(INDIRECT("memória_cálculo"),MATCH($BI132,INDIRECT("indice_cáculo"),0),BU$45)</f>
        <v>1.5</v>
      </c>
      <c r="BV132" s="96" cm="1">
        <f t="array" aca="1" ref="BV132" ca="1">INDEX(INDIRECT("memória_cálculo"),MATCH($BI132,INDIRECT("indice_cáculo"),0),BV$45)</f>
        <v>1</v>
      </c>
      <c r="BW132" s="96" cm="1">
        <f t="array" aca="1" ref="BW132" ca="1">INDEX(INDIRECT("memória_cálculo"),MATCH($BI132,INDIRECT("indice_cáculo"),0),BW$45)</f>
        <v>1</v>
      </c>
      <c r="BX132" s="96" cm="1">
        <f t="array" aca="1" ref="BX132" ca="1">INDEX(INDIRECT("memória_cálculo"),MATCH($BI132,INDIRECT("indice_cáculo"),0),BX$45)</f>
        <v>1</v>
      </c>
      <c r="BY132" s="96" cm="1">
        <f t="array" aca="1" ref="BY132" ca="1">INDEX(INDIRECT("memória_cálculo"),MATCH($BI132,INDIRECT("indice_cáculo"),0),BY$45)</f>
        <v>0</v>
      </c>
      <c r="BZ132" s="96" cm="1">
        <f t="array" aca="1" ref="BZ132" ca="1">INDEX(INDIRECT("memória_cálculo"),MATCH($BI132,INDIRECT("indice_cáculo"),0),BZ$45)</f>
        <v>1.5</v>
      </c>
      <c r="CA132" s="96" cm="1">
        <f t="array" aca="1" ref="CA132" ca="1">INDEX(INDIRECT("memória_cálculo"),MATCH($BI132,INDIRECT("indice_cáculo"),0),CA$45)</f>
        <v>1</v>
      </c>
      <c r="CB132" s="96" cm="1">
        <f t="array" aca="1" ref="CB132" ca="1">INDEX(INDIRECT("memória_cálculo"),MATCH($BI132,INDIRECT("indice_cáculo"),0),CB$45)</f>
        <v>1</v>
      </c>
      <c r="CC132" s="96" cm="1">
        <f t="array" aca="1" ref="CC132" ca="1">INDEX(INDIRECT("memória_cálculo"),MATCH($BI132,INDIRECT("indice_cáculo"),0),CC$45)</f>
        <v>1</v>
      </c>
      <c r="CD132" s="96" cm="1">
        <f t="array" aca="1" ref="CD132" ca="1">INDEX(INDIRECT("memória_cálculo"),MATCH($BI132,INDIRECT("indice_cáculo"),0),CD$45)</f>
        <v>0</v>
      </c>
      <c r="CE132" s="96" cm="1">
        <f t="array" aca="1" ref="CE132" ca="1">INDEX(INDIRECT("memória_cálculo"),MATCH($BI132,INDIRECT("indice_cáculo"),0),CE$45)</f>
        <v>1.5</v>
      </c>
      <c r="CF132" s="96" cm="1">
        <f t="array" aca="1" ref="CF132" ca="1">INDEX(INDIRECT("memória_cálculo"),MATCH($BI132,INDIRECT("indice_cáculo"),0),CF$45)</f>
        <v>1</v>
      </c>
      <c r="CG132" s="96" cm="1">
        <f t="array" aca="1" ref="CG132" ca="1">INDEX(INDIRECT("memória_cálculo"),MATCH($BI132,INDIRECT("indice_cáculo"),0),CG$45)</f>
        <v>1</v>
      </c>
      <c r="CH132" s="96" cm="1">
        <f t="array" aca="1" ref="CH132" ca="1">INDEX(INDIRECT("memória_cálculo"),MATCH($BI132,INDIRECT("indice_cáculo"),0),CH$45)</f>
        <v>1</v>
      </c>
      <c r="CI132" s="96" cm="1">
        <f t="array" aca="1" ref="CI132" ca="1">INDEX(INDIRECT("memória_cálculo"),MATCH($BI132,INDIRECT("indice_cáculo"),0),CI$45)</f>
        <v>0</v>
      </c>
      <c r="CJ132" s="96" cm="1">
        <f t="array" aca="1" ref="CJ132" ca="1">INDEX(INDIRECT("memória_cálculo"),MATCH($BI132,INDIRECT("indice_cáculo"),0),CJ$45)</f>
        <v>1.5</v>
      </c>
      <c r="CK132" s="96" cm="1">
        <f t="array" aca="1" ref="CK132" ca="1">INDEX(INDIRECT("memória_cálculo"),MATCH($BI132,INDIRECT("indice_cáculo"),0),CK$45)</f>
        <v>1</v>
      </c>
      <c r="CL132" s="96" cm="1">
        <f t="array" aca="1" ref="CL132" ca="1">INDEX(INDIRECT("memória_cálculo"),MATCH($BI132,INDIRECT("indice_cáculo"),0),CL$45)</f>
        <v>0</v>
      </c>
      <c r="CM132" s="96"/>
      <c r="CN132" s="7"/>
      <c r="CO132" s="7"/>
      <c r="CP132" s="108"/>
      <c r="CR132" s="11" t="s">
        <v>145</v>
      </c>
      <c r="CS132" s="6" t="s">
        <v>55</v>
      </c>
      <c r="CT132" s="140">
        <f t="shared" ref="CT132:CX132" si="207">CT125</f>
        <v>0</v>
      </c>
      <c r="CU132" s="140">
        <f t="shared" si="207"/>
        <v>0</v>
      </c>
      <c r="CV132" s="140">
        <f t="shared" si="207"/>
        <v>0</v>
      </c>
      <c r="CW132" s="140">
        <f t="shared" si="207"/>
        <v>0</v>
      </c>
      <c r="CX132" s="140">
        <f t="shared" si="207"/>
        <v>0</v>
      </c>
      <c r="CY132" s="140">
        <f t="shared" ref="CY132:DR132" si="208">CY125</f>
        <v>0</v>
      </c>
      <c r="CZ132" s="140">
        <f t="shared" si="208"/>
        <v>0</v>
      </c>
      <c r="DA132" s="140">
        <f t="shared" si="208"/>
        <v>0</v>
      </c>
      <c r="DB132" s="140">
        <f t="shared" si="208"/>
        <v>0</v>
      </c>
      <c r="DC132" s="140">
        <f t="shared" si="208"/>
        <v>0</v>
      </c>
      <c r="DD132" s="140">
        <f t="shared" si="208"/>
        <v>0</v>
      </c>
      <c r="DE132" s="140">
        <f t="shared" si="208"/>
        <v>0</v>
      </c>
      <c r="DF132" s="140">
        <f t="shared" si="208"/>
        <v>0</v>
      </c>
      <c r="DG132" s="140">
        <f t="shared" si="208"/>
        <v>0</v>
      </c>
      <c r="DH132" s="140">
        <f t="shared" si="208"/>
        <v>0</v>
      </c>
      <c r="DI132" s="140">
        <f t="shared" si="208"/>
        <v>0</v>
      </c>
      <c r="DJ132" s="140">
        <f t="shared" si="208"/>
        <v>0</v>
      </c>
      <c r="DK132" s="140">
        <f t="shared" si="208"/>
        <v>0</v>
      </c>
      <c r="DL132" s="140">
        <f t="shared" si="208"/>
        <v>0</v>
      </c>
      <c r="DM132" s="140">
        <f t="shared" si="208"/>
        <v>0</v>
      </c>
      <c r="DN132" s="140">
        <f t="shared" si="208"/>
        <v>0</v>
      </c>
      <c r="DO132" s="140">
        <f t="shared" si="208"/>
        <v>0</v>
      </c>
      <c r="DP132" s="140">
        <f t="shared" si="208"/>
        <v>0</v>
      </c>
      <c r="DQ132" s="140">
        <f t="shared" si="208"/>
        <v>0</v>
      </c>
      <c r="DR132" s="140">
        <f t="shared" si="208"/>
        <v>0</v>
      </c>
      <c r="DS132" s="140">
        <f t="shared" ref="DS132" si="209">DS125</f>
        <v>0</v>
      </c>
      <c r="DT132" s="140">
        <f t="shared" ref="DT132" si="210">DT125</f>
        <v>0</v>
      </c>
    </row>
    <row r="133" spans="1:126" ht="20.100000000000001" customHeight="1" x14ac:dyDescent="0.2">
      <c r="A133" s="7"/>
      <c r="B133" s="83" t="s">
        <v>391</v>
      </c>
      <c r="C133" s="83">
        <f t="shared" ca="1" si="197"/>
        <v>5219620</v>
      </c>
      <c r="D133" s="84" t="str">
        <f ca="1">INDEX(INDIRECT("memória_cálculo"),MATCH($B133,INDIRECT("indice_cáculo"),0),3)</f>
        <v>Tacha refletiva em resina sintética - bidirecional tipo I - fornecimento e colocação</v>
      </c>
      <c r="E133" s="83" t="str">
        <f t="shared" ca="1" si="199"/>
        <v>un</v>
      </c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 cm="1">
        <f t="array" aca="1" ref="X133" ca="1">INDEX($BI$46:$CM$192,MATCH($B133,$BI$46:$BI$192,0),X$47)*X$39</f>
        <v>75</v>
      </c>
      <c r="Y133" s="85" cm="1">
        <f t="array" aca="1" ref="Y133" ca="1">INDEX($BI$46:$CM$192,MATCH($B133,$BI$46:$BI$192,0),Y$47)*Y$39</f>
        <v>75</v>
      </c>
      <c r="Z133" s="85" cm="1">
        <f t="array" aca="1" ref="Z133" ca="1">INDEX($BI$46:$CM$192,MATCH($B133,$BI$46:$BI$192,0),Z$47)*Z$39</f>
        <v>0</v>
      </c>
      <c r="AA133" s="85"/>
      <c r="AB133" s="85" cm="1">
        <f t="array" aca="1" ref="AB133" ca="1">INDEX($BI$46:$CM$192,MATCH($B133,$BI$46:$BI$192,0),AB$47)*AB$39</f>
        <v>75</v>
      </c>
      <c r="AC133" s="85"/>
      <c r="AD133" s="85" cm="1">
        <f t="array" aca="1" ref="AD133" ca="1">INDEX($BI$46:$CM$192,MATCH($B133,$BI$46:$BI$192,0),AD$47)*AD$39</f>
        <v>75</v>
      </c>
      <c r="AE133" s="85" cm="1">
        <f t="array" aca="1" ref="AE133" ca="1">INDEX($BI$46:$CM$192,MATCH($B133,$BI$46:$BI$192,0),AE$47)*AE$39</f>
        <v>75</v>
      </c>
      <c r="AF133" s="85" cm="1">
        <f t="array" aca="1" ref="AF133" ca="1">INDEX($BI$46:$CM$192,MATCH($B133,$BI$46:$BI$192,0),AF$47)*AF$39</f>
        <v>75</v>
      </c>
      <c r="AG133" s="85" cm="1">
        <f t="array" aca="1" ref="AG133" ca="1">INDEX($BI$46:$CM$192,MATCH($B133,$BI$46:$BI$192,0),AG$47)*AG$39</f>
        <v>75</v>
      </c>
      <c r="AH133" s="85" cm="1">
        <f t="array" aca="1" ref="AH133" ca="1">INDEX($BI$46:$CM$192,MATCH($B133,$BI$46:$BI$192,0),AH$47)*AH$39</f>
        <v>75</v>
      </c>
      <c r="AI133" s="85" cm="1">
        <f t="array" aca="1" ref="AI133" ca="1">INDEX($BI$46:$CM$192,MATCH($B133,$BI$46:$BI$192,0),AI$47)*AI$39</f>
        <v>75</v>
      </c>
      <c r="AJ133" s="85" cm="1">
        <f t="array" aca="1" ref="AJ133" ca="1">INDEX($BI$46:$CM$192,MATCH($B133,$BI$46:$BI$192,0),AJ$47)*AJ$39</f>
        <v>75</v>
      </c>
      <c r="AK133" s="85" cm="1">
        <f t="array" aca="1" ref="AK133" ca="1">INDEX($BI$46:$CM$192,MATCH($B133,$BI$46:$BI$192,0),AK$47)*AK$39</f>
        <v>75</v>
      </c>
      <c r="AL133" s="85" cm="1">
        <f t="array" aca="1" ref="AL133" ca="1">INDEX($BI$46:$CM$192,MATCH($B133,$BI$46:$BI$192,0),AL$47)*AL$39</f>
        <v>75</v>
      </c>
      <c r="AM133" s="85" cm="1">
        <f t="array" aca="1" ref="AM133" ca="1">INDEX($BI$46:$CM$192,MATCH($B133,$BI$46:$BI$192,0),AM$47)*AM$39</f>
        <v>75</v>
      </c>
      <c r="AN133" s="85" cm="1">
        <f t="array" aca="1" ref="AN133" ca="1">INDEX($BI$46:$CM$192,MATCH($B133,$BI$46:$BI$192,0),AN$47)*AN$39</f>
        <v>75</v>
      </c>
      <c r="AO133" s="85" cm="1">
        <f t="array" aca="1" ref="AO133" ca="1">INDEX($BI$46:$CM$192,MATCH($B133,$BI$46:$BI$192,0),AO$47)*AO$39</f>
        <v>75</v>
      </c>
      <c r="AP133" s="85" cm="1">
        <f t="array" aca="1" ref="AP133" ca="1">INDEX($BI$46:$CM$192,MATCH($B133,$BI$46:$BI$192,0),AP$47)*AP$39</f>
        <v>75</v>
      </c>
      <c r="AQ133" s="85" cm="1">
        <f t="array" aca="1" ref="AQ133" ca="1">INDEX($BI$46:$CM$192,MATCH($B133,$BI$46:$BI$192,0),AQ$47)*AQ$39</f>
        <v>75</v>
      </c>
      <c r="AR133" s="85" cm="1">
        <f t="array" aca="1" ref="AR133" ca="1">INDEX($BI$46:$CM$192,MATCH($B133,$BI$46:$BI$192,0),AR$47)*AR$39</f>
        <v>75</v>
      </c>
      <c r="AS133" s="85" cm="1">
        <f t="array" aca="1" ref="AS133" ca="1">INDEX($BI$46:$CM$192,MATCH($B133,$BI$46:$BI$192,0),AS$47)*AS$39</f>
        <v>75</v>
      </c>
      <c r="AT133" s="85" cm="1">
        <f t="array" aca="1" ref="AT133" ca="1">INDEX($BI$46:$CM$192,MATCH($B133,$BI$46:$BI$192,0),AT$47)*AT$39</f>
        <v>75</v>
      </c>
      <c r="AU133" s="85" cm="1">
        <f t="array" aca="1" ref="AU133" ca="1">INDEX($BI$46:$CM$192,MATCH($B133,$BI$46:$BI$192,0),AU$47)*AU$39</f>
        <v>75</v>
      </c>
      <c r="AV133" s="85" cm="1">
        <f t="array" aca="1" ref="AV133" ca="1">INDEX($BI$46:$CM$192,MATCH($B133,$BI$46:$BI$192,0),AV$47)*AV$39</f>
        <v>75</v>
      </c>
      <c r="AW133" s="85" cm="1">
        <f t="array" aca="1" ref="AW133" ca="1">INDEX($BI$46:$CM$192,MATCH($B133,$BI$46:$BI$192,0),AW$47)*AW$39</f>
        <v>75</v>
      </c>
      <c r="AX133" s="85" cm="1">
        <f t="array" aca="1" ref="AX133" ca="1">INDEX($BI$46:$CM$192,MATCH($B133,$BI$46:$BI$192,0),AX$47)*AX$39</f>
        <v>75</v>
      </c>
      <c r="AY133" s="85" cm="1">
        <f t="array" aca="1" ref="AY133" ca="1">INDEX($BI$46:$CM$192,MATCH($B133,$BI$46:$BI$192,0),AY$47)*AY$39</f>
        <v>75</v>
      </c>
      <c r="AZ133" s="85" cm="1">
        <f t="array" aca="1" ref="AZ133" ca="1">INDEX($BI$46:$CM$192,MATCH($B133,$BI$46:$BI$192,0),AZ$47)*AZ$39</f>
        <v>75</v>
      </c>
      <c r="BA133" s="85" cm="1">
        <f t="array" aca="1" ref="BA133" ca="1">INDEX($BI$46:$CM$192,MATCH($B133,$BI$46:$BI$192,0),BA$47)*BA$39</f>
        <v>75</v>
      </c>
      <c r="BB133" s="85" cm="1">
        <f t="array" aca="1" ref="BB133" ca="1">INDEX($BI$46:$CM$192,MATCH($B133,$BI$46:$BI$192,0),BB$47)*BB$39</f>
        <v>75</v>
      </c>
      <c r="BC133" s="85"/>
      <c r="BD133" s="85"/>
      <c r="BE133" s="85"/>
      <c r="BF133" s="95"/>
      <c r="BG133" s="125">
        <f ca="1">IF(C133="","",INDEX([10]TPU!$G:$G,MATCH($C133,[10]TPU!$A:$A,0)))</f>
        <v>53.3</v>
      </c>
      <c r="BH133" s="7"/>
      <c r="BI133" s="83" t="s">
        <v>160</v>
      </c>
      <c r="BJ133" s="83">
        <f t="shared" ca="1" si="194"/>
        <v>5213420</v>
      </c>
      <c r="BK133" s="84" t="str">
        <f t="shared" ca="1" si="195"/>
        <v>Placa em aço nº 16 galvanizado com película retrorrefletiva tipo III + X - confecção</v>
      </c>
      <c r="BL133" s="83" t="str">
        <f t="shared" ca="1" si="196"/>
        <v>m²</v>
      </c>
      <c r="BM133" s="96" cm="1">
        <f t="array" aca="1" ref="BM133" ca="1">INDEX(INDIRECT("memória_cálculo"),MATCH($BI133,INDIRECT("indice_cáculo"),0),BM$45)</f>
        <v>0.54</v>
      </c>
      <c r="BN133" s="96" cm="1">
        <f t="array" aca="1" ref="BN133" ca="1">INDEX(INDIRECT("memória_cálculo"),MATCH($BI133,INDIRECT("indice_cáculo"),0),BN$45)</f>
        <v>0.54</v>
      </c>
      <c r="BO133" s="96" cm="1">
        <f t="array" aca="1" ref="BO133" ca="1">INDEX(INDIRECT("memória_cálculo"),MATCH($BI133,INDIRECT("indice_cáculo"),0),BO$45)</f>
        <v>0</v>
      </c>
      <c r="BP133" s="96" cm="1">
        <f t="array" aca="1" ref="BP133" ca="1">INDEX(INDIRECT("memória_cálculo"),MATCH($BI133,INDIRECT("indice_cáculo"),0),BP$45)</f>
        <v>0</v>
      </c>
      <c r="BQ133" s="96" cm="1">
        <f t="array" aca="1" ref="BQ133" ca="1">INDEX(INDIRECT("memória_cálculo"),MATCH($BI133,INDIRECT("indice_cáculo"),0),BQ$45)</f>
        <v>0</v>
      </c>
      <c r="BR133" s="96" cm="1">
        <f t="array" aca="1" ref="BR133" ca="1">INDEX(INDIRECT("memória_cálculo"),MATCH($BI133,INDIRECT("indice_cáculo"),0),BR$45)</f>
        <v>0.54</v>
      </c>
      <c r="BS133" s="96" cm="1">
        <f t="array" aca="1" ref="BS133" ca="1">INDEX(INDIRECT("memória_cálculo"),MATCH($BI133,INDIRECT("indice_cáculo"),0),BS$45)</f>
        <v>0.54</v>
      </c>
      <c r="BT133" s="96" cm="1">
        <f t="array" aca="1" ref="BT133" ca="1">INDEX(INDIRECT("memória_cálculo"),MATCH($BI133,INDIRECT("indice_cáculo"),0),BT$45)</f>
        <v>0</v>
      </c>
      <c r="BU133" s="96" cm="1">
        <f t="array" aca="1" ref="BU133" ca="1">INDEX(INDIRECT("memória_cálculo"),MATCH($BI133,INDIRECT("indice_cáculo"),0),BU$45)</f>
        <v>0</v>
      </c>
      <c r="BV133" s="96" cm="1">
        <f t="array" aca="1" ref="BV133" ca="1">INDEX(INDIRECT("memória_cálculo"),MATCH($BI133,INDIRECT("indice_cáculo"),0),BV$45)</f>
        <v>0</v>
      </c>
      <c r="BW133" s="96" cm="1">
        <f t="array" aca="1" ref="BW133" ca="1">INDEX(INDIRECT("memória_cálculo"),MATCH($BI133,INDIRECT("indice_cáculo"),0),BW$45)</f>
        <v>0.54</v>
      </c>
      <c r="BX133" s="96" cm="1">
        <f t="array" aca="1" ref="BX133" ca="1">INDEX(INDIRECT("memória_cálculo"),MATCH($BI133,INDIRECT("indice_cáculo"),0),BX$45)</f>
        <v>0.54</v>
      </c>
      <c r="BY133" s="96" cm="1">
        <f t="array" aca="1" ref="BY133" ca="1">INDEX(INDIRECT("memória_cálculo"),MATCH($BI133,INDIRECT("indice_cáculo"),0),BY$45)</f>
        <v>0</v>
      </c>
      <c r="BZ133" s="96" cm="1">
        <f t="array" aca="1" ref="BZ133" ca="1">INDEX(INDIRECT("memória_cálculo"),MATCH($BI133,INDIRECT("indice_cáculo"),0),BZ$45)</f>
        <v>0</v>
      </c>
      <c r="CA133" s="96" cm="1">
        <f t="array" aca="1" ref="CA133" ca="1">INDEX(INDIRECT("memória_cálculo"),MATCH($BI133,INDIRECT("indice_cáculo"),0),CA$45)</f>
        <v>0</v>
      </c>
      <c r="CB133" s="96" cm="1">
        <f t="array" aca="1" ref="CB133" ca="1">INDEX(INDIRECT("memória_cálculo"),MATCH($BI133,INDIRECT("indice_cáculo"),0),CB$45)</f>
        <v>0.54</v>
      </c>
      <c r="CC133" s="96" cm="1">
        <f t="array" aca="1" ref="CC133" ca="1">INDEX(INDIRECT("memória_cálculo"),MATCH($BI133,INDIRECT("indice_cáculo"),0),CC$45)</f>
        <v>0.54</v>
      </c>
      <c r="CD133" s="96" cm="1">
        <f t="array" aca="1" ref="CD133" ca="1">INDEX(INDIRECT("memória_cálculo"),MATCH($BI133,INDIRECT("indice_cáculo"),0),CD$45)</f>
        <v>0</v>
      </c>
      <c r="CE133" s="96" cm="1">
        <f t="array" aca="1" ref="CE133" ca="1">INDEX(INDIRECT("memória_cálculo"),MATCH($BI133,INDIRECT("indice_cáculo"),0),CE$45)</f>
        <v>0</v>
      </c>
      <c r="CF133" s="96" cm="1">
        <f t="array" aca="1" ref="CF133" ca="1">INDEX(INDIRECT("memória_cálculo"),MATCH($BI133,INDIRECT("indice_cáculo"),0),CF$45)</f>
        <v>0</v>
      </c>
      <c r="CG133" s="96" cm="1">
        <f t="array" aca="1" ref="CG133" ca="1">INDEX(INDIRECT("memória_cálculo"),MATCH($BI133,INDIRECT("indice_cáculo"),0),CG$45)</f>
        <v>0.54</v>
      </c>
      <c r="CH133" s="96" cm="1">
        <f t="array" aca="1" ref="CH133" ca="1">INDEX(INDIRECT("memória_cálculo"),MATCH($BI133,INDIRECT("indice_cáculo"),0),CH$45)</f>
        <v>0.54</v>
      </c>
      <c r="CI133" s="96" cm="1">
        <f t="array" aca="1" ref="CI133" ca="1">INDEX(INDIRECT("memória_cálculo"),MATCH($BI133,INDIRECT("indice_cáculo"),0),CI$45)</f>
        <v>0</v>
      </c>
      <c r="CJ133" s="96" cm="1">
        <f t="array" aca="1" ref="CJ133" ca="1">INDEX(INDIRECT("memória_cálculo"),MATCH($BI133,INDIRECT("indice_cáculo"),0),CJ$45)</f>
        <v>0</v>
      </c>
      <c r="CK133" s="96" cm="1">
        <f t="array" aca="1" ref="CK133" ca="1">INDEX(INDIRECT("memória_cálculo"),MATCH($BI133,INDIRECT("indice_cáculo"),0),CK$45)</f>
        <v>0</v>
      </c>
      <c r="CL133" s="96" cm="1">
        <f t="array" aca="1" ref="CL133" ca="1">INDEX(INDIRECT("memória_cálculo"),MATCH($BI133,INDIRECT("indice_cáculo"),0),CL$45)</f>
        <v>0</v>
      </c>
      <c r="CM133" s="96"/>
      <c r="CN133" s="7"/>
      <c r="CO133" s="7"/>
      <c r="CP133" s="108"/>
      <c r="CR133" s="9" t="s">
        <v>57</v>
      </c>
      <c r="CS133" s="6" t="s">
        <v>10</v>
      </c>
      <c r="CT133" s="140">
        <v>10</v>
      </c>
      <c r="CU133" s="140">
        <v>10</v>
      </c>
      <c r="CV133" s="140">
        <v>10</v>
      </c>
      <c r="CW133" s="140">
        <v>10</v>
      </c>
      <c r="CX133" s="140">
        <v>10</v>
      </c>
      <c r="CY133" s="140">
        <v>10</v>
      </c>
      <c r="CZ133" s="140">
        <v>10</v>
      </c>
      <c r="DA133" s="140">
        <v>10</v>
      </c>
      <c r="DB133" s="140">
        <v>10</v>
      </c>
      <c r="DC133" s="140">
        <v>10</v>
      </c>
      <c r="DD133" s="140">
        <v>10</v>
      </c>
      <c r="DE133" s="140">
        <v>10</v>
      </c>
      <c r="DF133" s="140">
        <v>10</v>
      </c>
      <c r="DG133" s="140">
        <v>10</v>
      </c>
      <c r="DH133" s="140">
        <v>10</v>
      </c>
      <c r="DI133" s="140">
        <v>10</v>
      </c>
      <c r="DJ133" s="140">
        <v>10</v>
      </c>
      <c r="DK133" s="140">
        <v>10</v>
      </c>
      <c r="DL133" s="140">
        <v>10</v>
      </c>
      <c r="DM133" s="140">
        <v>10</v>
      </c>
      <c r="DN133" s="140">
        <v>10</v>
      </c>
      <c r="DO133" s="140">
        <v>10</v>
      </c>
      <c r="DP133" s="140">
        <v>10</v>
      </c>
      <c r="DQ133" s="140">
        <v>10</v>
      </c>
      <c r="DR133" s="140">
        <v>10</v>
      </c>
      <c r="DS133" s="140">
        <v>10</v>
      </c>
      <c r="DT133" s="140">
        <v>10</v>
      </c>
    </row>
    <row r="134" spans="1:126" ht="20.100000000000001" customHeight="1" x14ac:dyDescent="0.2">
      <c r="A134" s="7"/>
      <c r="B134" s="121">
        <v>6</v>
      </c>
      <c r="C134" s="121"/>
      <c r="D134" s="93" t="s">
        <v>152</v>
      </c>
      <c r="E134" s="121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2"/>
      <c r="AE134" s="122"/>
      <c r="AF134" s="122"/>
      <c r="AG134" s="122"/>
      <c r="AH134" s="122"/>
      <c r="AI134" s="122"/>
      <c r="AJ134" s="122"/>
      <c r="AK134" s="122"/>
      <c r="AL134" s="122"/>
      <c r="AM134" s="122"/>
      <c r="AN134" s="122"/>
      <c r="AO134" s="122"/>
      <c r="AP134" s="122"/>
      <c r="AQ134" s="122"/>
      <c r="AR134" s="122"/>
      <c r="AS134" s="122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95"/>
      <c r="BG134" s="123" t="str" cm="1">
        <f t="array" ref="BG134">IF(C134="","",INDEX([10]TPU!$A:$G,MATCH(C134,[10]TPU!$A:$A,0),COLUMN([10]TPU!$G$3)))</f>
        <v/>
      </c>
      <c r="BH134" s="7"/>
      <c r="BI134" s="83" t="s">
        <v>161</v>
      </c>
      <c r="BJ134" s="83">
        <f t="shared" ca="1" si="194"/>
        <v>5213420</v>
      </c>
      <c r="BK134" s="84" t="str">
        <f t="shared" ca="1" si="195"/>
        <v>Placa em aço nº 16 galvanizado com película retrorrefletiva tipo III + X - confecção</v>
      </c>
      <c r="BL134" s="83" t="str">
        <f t="shared" ca="1" si="196"/>
        <v>m²</v>
      </c>
      <c r="BM134" s="96" cm="1">
        <f t="array" aca="1" ref="BM134" ca="1">INDEX(INDIRECT("memória_cálculo"),MATCH($BI134,INDIRECT("indice_cáculo"),0),BM$45)</f>
        <v>0</v>
      </c>
      <c r="BN134" s="96" cm="1">
        <f t="array" aca="1" ref="BN134" ca="1">INDEX(INDIRECT("memória_cálculo"),MATCH($BI134,INDIRECT("indice_cáculo"),0),BN$45)</f>
        <v>0</v>
      </c>
      <c r="BO134" s="96" cm="1">
        <f t="array" aca="1" ref="BO134" ca="1">INDEX(INDIRECT("memória_cálculo"),MATCH($BI134,INDIRECT("indice_cáculo"),0),BO$45)</f>
        <v>0</v>
      </c>
      <c r="BP134" s="96" cm="1">
        <f t="array" aca="1" ref="BP134" ca="1">INDEX(INDIRECT("memória_cálculo"),MATCH($BI134,INDIRECT("indice_cáculo"),0),BP$45)</f>
        <v>0</v>
      </c>
      <c r="BQ134" s="96" cm="1">
        <f t="array" aca="1" ref="BQ134" ca="1">INDEX(INDIRECT("memória_cálculo"),MATCH($BI134,INDIRECT("indice_cáculo"),0),BQ$45)</f>
        <v>0</v>
      </c>
      <c r="BR134" s="96" cm="1">
        <f t="array" aca="1" ref="BR134" ca="1">INDEX(INDIRECT("memória_cálculo"),MATCH($BI134,INDIRECT("indice_cáculo"),0),BR$45)</f>
        <v>0</v>
      </c>
      <c r="BS134" s="96" cm="1">
        <f t="array" aca="1" ref="BS134" ca="1">INDEX(INDIRECT("memória_cálculo"),MATCH($BI134,INDIRECT("indice_cáculo"),0),BS$45)</f>
        <v>0</v>
      </c>
      <c r="BT134" s="96" cm="1">
        <f t="array" aca="1" ref="BT134" ca="1">INDEX(INDIRECT("memória_cálculo"),MATCH($BI134,INDIRECT("indice_cáculo"),0),BT$45)</f>
        <v>0</v>
      </c>
      <c r="BU134" s="96" cm="1">
        <f t="array" aca="1" ref="BU134" ca="1">INDEX(INDIRECT("memória_cálculo"),MATCH($BI134,INDIRECT("indice_cáculo"),0),BU$45)</f>
        <v>0</v>
      </c>
      <c r="BV134" s="96" cm="1">
        <f t="array" aca="1" ref="BV134" ca="1">INDEX(INDIRECT("memória_cálculo"),MATCH($BI134,INDIRECT("indice_cáculo"),0),BV$45)</f>
        <v>0</v>
      </c>
      <c r="BW134" s="96" cm="1">
        <f t="array" aca="1" ref="BW134" ca="1">INDEX(INDIRECT("memória_cálculo"),MATCH($BI134,INDIRECT("indice_cáculo"),0),BW$45)</f>
        <v>0</v>
      </c>
      <c r="BX134" s="96" cm="1">
        <f t="array" aca="1" ref="BX134" ca="1">INDEX(INDIRECT("memória_cálculo"),MATCH($BI134,INDIRECT("indice_cáculo"),0),BX$45)</f>
        <v>0</v>
      </c>
      <c r="BY134" s="96" cm="1">
        <f t="array" aca="1" ref="BY134" ca="1">INDEX(INDIRECT("memória_cálculo"),MATCH($BI134,INDIRECT("indice_cáculo"),0),BY$45)</f>
        <v>0</v>
      </c>
      <c r="BZ134" s="96" cm="1">
        <f t="array" aca="1" ref="BZ134" ca="1">INDEX(INDIRECT("memória_cálculo"),MATCH($BI134,INDIRECT("indice_cáculo"),0),BZ$45)</f>
        <v>0</v>
      </c>
      <c r="CA134" s="96" cm="1">
        <f t="array" aca="1" ref="CA134" ca="1">INDEX(INDIRECT("memória_cálculo"),MATCH($BI134,INDIRECT("indice_cáculo"),0),CA$45)</f>
        <v>0</v>
      </c>
      <c r="CB134" s="96" cm="1">
        <f t="array" aca="1" ref="CB134" ca="1">INDEX(INDIRECT("memória_cálculo"),MATCH($BI134,INDIRECT("indice_cáculo"),0),CB$45)</f>
        <v>0</v>
      </c>
      <c r="CC134" s="96" cm="1">
        <f t="array" aca="1" ref="CC134" ca="1">INDEX(INDIRECT("memória_cálculo"),MATCH($BI134,INDIRECT("indice_cáculo"),0),CC$45)</f>
        <v>0</v>
      </c>
      <c r="CD134" s="96" cm="1">
        <f t="array" aca="1" ref="CD134" ca="1">INDEX(INDIRECT("memória_cálculo"),MATCH($BI134,INDIRECT("indice_cáculo"),0),CD$45)</f>
        <v>0</v>
      </c>
      <c r="CE134" s="96" cm="1">
        <f t="array" aca="1" ref="CE134" ca="1">INDEX(INDIRECT("memória_cálculo"),MATCH($BI134,INDIRECT("indice_cáculo"),0),CE$45)</f>
        <v>0</v>
      </c>
      <c r="CF134" s="96" cm="1">
        <f t="array" aca="1" ref="CF134" ca="1">INDEX(INDIRECT("memória_cálculo"),MATCH($BI134,INDIRECT("indice_cáculo"),0),CF$45)</f>
        <v>0</v>
      </c>
      <c r="CG134" s="96" cm="1">
        <f t="array" aca="1" ref="CG134" ca="1">INDEX(INDIRECT("memória_cálculo"),MATCH($BI134,INDIRECT("indice_cáculo"),0),CG$45)</f>
        <v>0</v>
      </c>
      <c r="CH134" s="96" cm="1">
        <f t="array" aca="1" ref="CH134" ca="1">INDEX(INDIRECT("memória_cálculo"),MATCH($BI134,INDIRECT("indice_cáculo"),0),CH$45)</f>
        <v>0</v>
      </c>
      <c r="CI134" s="96" cm="1">
        <f t="array" aca="1" ref="CI134" ca="1">INDEX(INDIRECT("memória_cálculo"),MATCH($BI134,INDIRECT("indice_cáculo"),0),CI$45)</f>
        <v>0</v>
      </c>
      <c r="CJ134" s="96" cm="1">
        <f t="array" aca="1" ref="CJ134" ca="1">INDEX(INDIRECT("memória_cálculo"),MATCH($BI134,INDIRECT("indice_cáculo"),0),CJ$45)</f>
        <v>0</v>
      </c>
      <c r="CK134" s="96" cm="1">
        <f t="array" aca="1" ref="CK134" ca="1">INDEX(INDIRECT("memória_cálculo"),MATCH($BI134,INDIRECT("indice_cáculo"),0),CK$45)</f>
        <v>0</v>
      </c>
      <c r="CL134" s="96" cm="1">
        <f t="array" aca="1" ref="CL134" ca="1">INDEX(INDIRECT("memória_cálculo"),MATCH($BI134,INDIRECT("indice_cáculo"),0),CL$45)</f>
        <v>0</v>
      </c>
      <c r="CM134" s="96"/>
      <c r="CN134" s="7"/>
      <c r="CO134" s="7"/>
      <c r="CP134" s="97"/>
      <c r="CQ134" s="7"/>
      <c r="CR134" s="7"/>
      <c r="CS134" s="98"/>
      <c r="CT134" s="127"/>
      <c r="CU134" s="111"/>
      <c r="CV134" s="111"/>
      <c r="CW134" s="111"/>
      <c r="CX134" s="111"/>
      <c r="CY134" s="127"/>
      <c r="CZ134" s="111"/>
      <c r="DA134" s="111"/>
      <c r="DB134" s="111"/>
      <c r="DC134" s="111"/>
      <c r="DD134" s="127"/>
      <c r="DE134" s="111"/>
      <c r="DF134" s="111"/>
      <c r="DG134" s="111"/>
      <c r="DH134" s="111"/>
      <c r="DI134" s="111"/>
      <c r="DJ134" s="111"/>
      <c r="DK134" s="111"/>
      <c r="DL134" s="111"/>
      <c r="DM134" s="111"/>
      <c r="DN134" s="127"/>
      <c r="DO134" s="111"/>
      <c r="DP134" s="111"/>
      <c r="DQ134" s="111"/>
      <c r="DR134" s="111"/>
      <c r="DS134" s="111"/>
      <c r="DT134" s="111"/>
    </row>
    <row r="135" spans="1:126" ht="20.100000000000001" customHeight="1" x14ac:dyDescent="0.2">
      <c r="A135" s="7"/>
      <c r="B135" s="83" t="s">
        <v>154</v>
      </c>
      <c r="C135" s="83">
        <f t="shared" ref="C135:C144" ca="1" si="211">INDEX(INDIRECT("memória_cálculo"),MATCH($B135,INDIRECT("indice_cáculo"),0),2)</f>
        <v>5213420</v>
      </c>
      <c r="D135" s="84" t="str">
        <f t="shared" ref="D135:D144" ca="1" si="212">INDEX(INDIRECT("memória_cálculo"),MATCH($B135,INDIRECT("indice_cáculo"),0),3)</f>
        <v>Placa em aço nº 16 galvanizado com película retrorrefletiva tipo III + X - confecção</v>
      </c>
      <c r="E135" s="83" t="str">
        <f t="shared" ref="E135:E144" ca="1" si="213">INDEX(INDIRECT("memória_cálculo"),MATCH($B135,INDIRECT("indice_cáculo"),0),4)</f>
        <v>m²</v>
      </c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 cm="1">
        <f t="array" aca="1" ref="X135" ca="1">INDEX($BI$46:$CM$192,MATCH($B135,$BI$46:$BI$192,0),X$47)*X$39</f>
        <v>56</v>
      </c>
      <c r="Y135" s="85" cm="1">
        <f t="array" aca="1" ref="Y135" ca="1">INDEX($BI$46:$CM$192,MATCH($B135,$BI$46:$BI$192,0),Y$47)*Y$39</f>
        <v>56</v>
      </c>
      <c r="Z135" s="85" cm="1">
        <f t="array" aca="1" ref="Z135" ca="1">INDEX($BI$46:$CM$192,MATCH($B135,$BI$46:$BI$192,0),Z$47)*Z$39</f>
        <v>0</v>
      </c>
      <c r="AA135" s="85"/>
      <c r="AB135" s="85" cm="1">
        <f t="array" aca="1" ref="AB135" ca="1">INDEX($BI$46:$CM$192,MATCH($B135,$BI$46:$BI$192,0),AB$47)*AB$39</f>
        <v>56</v>
      </c>
      <c r="AC135" s="85"/>
      <c r="AD135" s="85" cm="1">
        <f t="array" aca="1" ref="AD135" ca="1">INDEX($BI$46:$CM$192,MATCH($B135,$BI$46:$BI$192,0),AD$47)*AD$39</f>
        <v>56</v>
      </c>
      <c r="AE135" s="85" cm="1">
        <f t="array" aca="1" ref="AE135" ca="1">INDEX($BI$46:$CM$192,MATCH($B135,$BI$46:$BI$192,0),AE$47)*AE$39</f>
        <v>56</v>
      </c>
      <c r="AF135" s="85" cm="1">
        <f t="array" aca="1" ref="AF135" ca="1">INDEX($BI$46:$CM$192,MATCH($B135,$BI$46:$BI$192,0),AF$47)*AF$39</f>
        <v>56</v>
      </c>
      <c r="AG135" s="85" cm="1">
        <f t="array" aca="1" ref="AG135" ca="1">INDEX($BI$46:$CM$192,MATCH($B135,$BI$46:$BI$192,0),AG$47)*AG$39</f>
        <v>56</v>
      </c>
      <c r="AH135" s="85" cm="1">
        <f t="array" aca="1" ref="AH135" ca="1">INDEX($BI$46:$CM$192,MATCH($B135,$BI$46:$BI$192,0),AH$47)*AH$39</f>
        <v>56</v>
      </c>
      <c r="AI135" s="85" cm="1">
        <f t="array" aca="1" ref="AI135" ca="1">INDEX($BI$46:$CM$192,MATCH($B135,$BI$46:$BI$192,0),AI$47)*AI$39</f>
        <v>56</v>
      </c>
      <c r="AJ135" s="85" cm="1">
        <f t="array" aca="1" ref="AJ135" ca="1">INDEX($BI$46:$CM$192,MATCH($B135,$BI$46:$BI$192,0),AJ$47)*AJ$39</f>
        <v>56</v>
      </c>
      <c r="AK135" s="85" cm="1">
        <f t="array" aca="1" ref="AK135" ca="1">INDEX($BI$46:$CM$192,MATCH($B135,$BI$46:$BI$192,0),AK$47)*AK$39</f>
        <v>56</v>
      </c>
      <c r="AL135" s="85" cm="1">
        <f t="array" aca="1" ref="AL135" ca="1">INDEX($BI$46:$CM$192,MATCH($B135,$BI$46:$BI$192,0),AL$47)*AL$39</f>
        <v>56</v>
      </c>
      <c r="AM135" s="85" cm="1">
        <f t="array" aca="1" ref="AM135" ca="1">INDEX($BI$46:$CM$192,MATCH($B135,$BI$46:$BI$192,0),AM$47)*AM$39</f>
        <v>56</v>
      </c>
      <c r="AN135" s="85" cm="1">
        <f t="array" aca="1" ref="AN135" ca="1">INDEX($BI$46:$CM$192,MATCH($B135,$BI$46:$BI$192,0),AN$47)*AN$39</f>
        <v>56</v>
      </c>
      <c r="AO135" s="85" cm="1">
        <f t="array" aca="1" ref="AO135" ca="1">INDEX($BI$46:$CM$192,MATCH($B135,$BI$46:$BI$192,0),AO$47)*AO$39</f>
        <v>56</v>
      </c>
      <c r="AP135" s="85" cm="1">
        <f t="array" aca="1" ref="AP135" ca="1">INDEX($BI$46:$CM$192,MATCH($B135,$BI$46:$BI$192,0),AP$47)*AP$39</f>
        <v>56</v>
      </c>
      <c r="AQ135" s="85" cm="1">
        <f t="array" aca="1" ref="AQ135" ca="1">INDEX($BI$46:$CM$192,MATCH($B135,$BI$46:$BI$192,0),AQ$47)*AQ$39</f>
        <v>56</v>
      </c>
      <c r="AR135" s="85" cm="1">
        <f t="array" aca="1" ref="AR135" ca="1">INDEX($BI$46:$CM$192,MATCH($B135,$BI$46:$BI$192,0),AR$47)*AR$39</f>
        <v>56</v>
      </c>
      <c r="AS135" s="85" cm="1">
        <f t="array" aca="1" ref="AS135" ca="1">INDEX($BI$46:$CM$192,MATCH($B135,$BI$46:$BI$192,0),AS$47)*AS$39</f>
        <v>56</v>
      </c>
      <c r="AT135" s="85" cm="1">
        <f t="array" aca="1" ref="AT135" ca="1">INDEX($BI$46:$CM$192,MATCH($B135,$BI$46:$BI$192,0),AT$47)*AT$39</f>
        <v>56</v>
      </c>
      <c r="AU135" s="85" cm="1">
        <f t="array" aca="1" ref="AU135" ca="1">INDEX($BI$46:$CM$192,MATCH($B135,$BI$46:$BI$192,0),AU$47)*AU$39</f>
        <v>56</v>
      </c>
      <c r="AV135" s="85" cm="1">
        <f t="array" aca="1" ref="AV135" ca="1">INDEX($BI$46:$CM$192,MATCH($B135,$BI$46:$BI$192,0),AV$47)*AV$39</f>
        <v>56</v>
      </c>
      <c r="AW135" s="85" cm="1">
        <f t="array" aca="1" ref="AW135" ca="1">INDEX($BI$46:$CM$192,MATCH($B135,$BI$46:$BI$192,0),AW$47)*AW$39</f>
        <v>56</v>
      </c>
      <c r="AX135" s="85" cm="1">
        <f t="array" aca="1" ref="AX135" ca="1">INDEX($BI$46:$CM$192,MATCH($B135,$BI$46:$BI$192,0),AX$47)*AX$39</f>
        <v>56</v>
      </c>
      <c r="AY135" s="85" cm="1">
        <f t="array" aca="1" ref="AY135" ca="1">INDEX($BI$46:$CM$192,MATCH($B135,$BI$46:$BI$192,0),AY$47)*AY$39</f>
        <v>56</v>
      </c>
      <c r="AZ135" s="85" cm="1">
        <f t="array" aca="1" ref="AZ135" ca="1">INDEX($BI$46:$CM$192,MATCH($B135,$BI$46:$BI$192,0),AZ$47)*AZ$39</f>
        <v>56</v>
      </c>
      <c r="BA135" s="85" cm="1">
        <f t="array" aca="1" ref="BA135" ca="1">INDEX($BI$46:$CM$192,MATCH($B135,$BI$46:$BI$192,0),BA$47)*BA$39</f>
        <v>56</v>
      </c>
      <c r="BB135" s="85" cm="1">
        <f t="array" aca="1" ref="BB135" ca="1">INDEX($BI$46:$CM$192,MATCH($B135,$BI$46:$BI$192,0),BB$47)*BB$39</f>
        <v>56</v>
      </c>
      <c r="BC135" s="85"/>
      <c r="BD135" s="85"/>
      <c r="BE135" s="85"/>
      <c r="BF135" s="95"/>
      <c r="BG135" s="125">
        <f ca="1">IF(C135="","",INDEX([10]TPU!$G:$G,MATCH($C135,[10]TPU!$A:$A,0)))</f>
        <v>805.52</v>
      </c>
      <c r="BH135" s="7"/>
      <c r="BI135" s="83" t="s">
        <v>162</v>
      </c>
      <c r="BJ135" s="83">
        <f t="shared" ca="1" si="194"/>
        <v>5213420</v>
      </c>
      <c r="BK135" s="84" t="str">
        <f t="shared" ca="1" si="195"/>
        <v>Placa em aço nº 16 galvanizado com película retrorrefletiva tipo III + X - confecção</v>
      </c>
      <c r="BL135" s="83" t="str">
        <f t="shared" ca="1" si="196"/>
        <v>m²</v>
      </c>
      <c r="BM135" s="96" cm="1">
        <f t="array" aca="1" ref="BM135" ca="1">INDEX(INDIRECT("memória_cálculo"),MATCH($BI135,INDIRECT("indice_cáculo"),0),BM$45)</f>
        <v>0</v>
      </c>
      <c r="BN135" s="96" cm="1">
        <f t="array" aca="1" ref="BN135" ca="1">INDEX(INDIRECT("memória_cálculo"),MATCH($BI135,INDIRECT("indice_cáculo"),0),BN$45)</f>
        <v>0</v>
      </c>
      <c r="BO135" s="96" cm="1">
        <f t="array" aca="1" ref="BO135" ca="1">INDEX(INDIRECT("memória_cálculo"),MATCH($BI135,INDIRECT("indice_cáculo"),0),BO$45)</f>
        <v>0</v>
      </c>
      <c r="BP135" s="96" cm="1">
        <f t="array" aca="1" ref="BP135" ca="1">INDEX(INDIRECT("memória_cálculo"),MATCH($BI135,INDIRECT("indice_cáculo"),0),BP$45)</f>
        <v>0</v>
      </c>
      <c r="BQ135" s="96" cm="1">
        <f t="array" aca="1" ref="BQ135" ca="1">INDEX(INDIRECT("memória_cálculo"),MATCH($BI135,INDIRECT("indice_cáculo"),0),BQ$45)</f>
        <v>0</v>
      </c>
      <c r="BR135" s="96" cm="1">
        <f t="array" aca="1" ref="BR135" ca="1">INDEX(INDIRECT("memória_cálculo"),MATCH($BI135,INDIRECT("indice_cáculo"),0),BR$45)</f>
        <v>0</v>
      </c>
      <c r="BS135" s="96" cm="1">
        <f t="array" aca="1" ref="BS135" ca="1">INDEX(INDIRECT("memória_cálculo"),MATCH($BI135,INDIRECT("indice_cáculo"),0),BS$45)</f>
        <v>0</v>
      </c>
      <c r="BT135" s="96" cm="1">
        <f t="array" aca="1" ref="BT135" ca="1">INDEX(INDIRECT("memória_cálculo"),MATCH($BI135,INDIRECT("indice_cáculo"),0),BT$45)</f>
        <v>0</v>
      </c>
      <c r="BU135" s="96" cm="1">
        <f t="array" aca="1" ref="BU135" ca="1">INDEX(INDIRECT("memória_cálculo"),MATCH($BI135,INDIRECT("indice_cáculo"),0),BU$45)</f>
        <v>0</v>
      </c>
      <c r="BV135" s="96" cm="1">
        <f t="array" aca="1" ref="BV135" ca="1">INDEX(INDIRECT("memória_cálculo"),MATCH($BI135,INDIRECT("indice_cáculo"),0),BV$45)</f>
        <v>0</v>
      </c>
      <c r="BW135" s="96" cm="1">
        <f t="array" aca="1" ref="BW135" ca="1">INDEX(INDIRECT("memória_cálculo"),MATCH($BI135,INDIRECT("indice_cáculo"),0),BW$45)</f>
        <v>0</v>
      </c>
      <c r="BX135" s="96" cm="1">
        <f t="array" aca="1" ref="BX135" ca="1">INDEX(INDIRECT("memória_cálculo"),MATCH($BI135,INDIRECT("indice_cáculo"),0),BX$45)</f>
        <v>0</v>
      </c>
      <c r="BY135" s="96" cm="1">
        <f t="array" aca="1" ref="BY135" ca="1">INDEX(INDIRECT("memória_cálculo"),MATCH($BI135,INDIRECT("indice_cáculo"),0),BY$45)</f>
        <v>0</v>
      </c>
      <c r="BZ135" s="96" cm="1">
        <f t="array" aca="1" ref="BZ135" ca="1">INDEX(INDIRECT("memória_cálculo"),MATCH($BI135,INDIRECT("indice_cáculo"),0),BZ$45)</f>
        <v>0</v>
      </c>
      <c r="CA135" s="96" cm="1">
        <f t="array" aca="1" ref="CA135" ca="1">INDEX(INDIRECT("memória_cálculo"),MATCH($BI135,INDIRECT("indice_cáculo"),0),CA$45)</f>
        <v>0</v>
      </c>
      <c r="CB135" s="96" cm="1">
        <f t="array" aca="1" ref="CB135" ca="1">INDEX(INDIRECT("memória_cálculo"),MATCH($BI135,INDIRECT("indice_cáculo"),0),CB$45)</f>
        <v>0</v>
      </c>
      <c r="CC135" s="96" cm="1">
        <f t="array" aca="1" ref="CC135" ca="1">INDEX(INDIRECT("memória_cálculo"),MATCH($BI135,INDIRECT("indice_cáculo"),0),CC$45)</f>
        <v>0</v>
      </c>
      <c r="CD135" s="96" cm="1">
        <f t="array" aca="1" ref="CD135" ca="1">INDEX(INDIRECT("memória_cálculo"),MATCH($BI135,INDIRECT("indice_cáculo"),0),CD$45)</f>
        <v>0</v>
      </c>
      <c r="CE135" s="96" cm="1">
        <f t="array" aca="1" ref="CE135" ca="1">INDEX(INDIRECT("memória_cálculo"),MATCH($BI135,INDIRECT("indice_cáculo"),0),CE$45)</f>
        <v>0</v>
      </c>
      <c r="CF135" s="96" cm="1">
        <f t="array" aca="1" ref="CF135" ca="1">INDEX(INDIRECT("memória_cálculo"),MATCH($BI135,INDIRECT("indice_cáculo"),0),CF$45)</f>
        <v>0</v>
      </c>
      <c r="CG135" s="96" cm="1">
        <f t="array" aca="1" ref="CG135" ca="1">INDEX(INDIRECT("memória_cálculo"),MATCH($BI135,INDIRECT("indice_cáculo"),0),CG$45)</f>
        <v>0</v>
      </c>
      <c r="CH135" s="96" cm="1">
        <f t="array" aca="1" ref="CH135" ca="1">INDEX(INDIRECT("memória_cálculo"),MATCH($BI135,INDIRECT("indice_cáculo"),0),CH$45)</f>
        <v>0</v>
      </c>
      <c r="CI135" s="96" cm="1">
        <f t="array" aca="1" ref="CI135" ca="1">INDEX(INDIRECT("memória_cálculo"),MATCH($BI135,INDIRECT("indice_cáculo"),0),CI$45)</f>
        <v>0</v>
      </c>
      <c r="CJ135" s="96" cm="1">
        <f t="array" aca="1" ref="CJ135" ca="1">INDEX(INDIRECT("memória_cálculo"),MATCH($BI135,INDIRECT("indice_cáculo"),0),CJ$45)</f>
        <v>0</v>
      </c>
      <c r="CK135" s="96" cm="1">
        <f t="array" aca="1" ref="CK135" ca="1">INDEX(INDIRECT("memória_cálculo"),MATCH($BI135,INDIRECT("indice_cáculo"),0),CK$45)</f>
        <v>0</v>
      </c>
      <c r="CL135" s="96" cm="1">
        <f t="array" aca="1" ref="CL135" ca="1">INDEX(INDIRECT("memória_cálculo"),MATCH($BI135,INDIRECT("indice_cáculo"),0),CL$45)</f>
        <v>0</v>
      </c>
      <c r="CM135" s="96"/>
      <c r="CN135" s="7"/>
      <c r="CO135" s="7"/>
      <c r="CP135" s="83" t="s">
        <v>53</v>
      </c>
      <c r="CQ135" s="83" t="str">
        <f>INDEX([10]TPU!$A:$A,MATCH($DV135,[10]TPU!$P:$P,0))</f>
        <v>RO-00190</v>
      </c>
      <c r="CR135" s="366" t="str">
        <f>INDEX([10]TPU!$C:$C,MATCH($DV135,[10]TPU!$P:$P,0))</f>
        <v>escavação, carga e transporte de material de 3ª categoria - executado com escavadeira de 1,40 m3 e caminhão basculante de 12 m3 e com caminho de serviço pavimentado - dmt de      50 a    200 m</v>
      </c>
      <c r="CS135" s="83" t="str">
        <f>INDEX([10]TPU!$D:$D,MATCH($DV135,[10]TPU!$P:$P,0))</f>
        <v>m3</v>
      </c>
      <c r="CT135" s="103">
        <f>CT137*CT138</f>
        <v>0</v>
      </c>
      <c r="CU135" s="103">
        <f t="shared" ref="CU135:CX135" si="214">CU137*CU138</f>
        <v>0</v>
      </c>
      <c r="CV135" s="103">
        <f t="shared" si="214"/>
        <v>0</v>
      </c>
      <c r="CW135" s="103">
        <f t="shared" si="214"/>
        <v>0</v>
      </c>
      <c r="CX135" s="103">
        <f t="shared" si="214"/>
        <v>0</v>
      </c>
      <c r="CY135" s="103">
        <f>CY137*CY138</f>
        <v>0</v>
      </c>
      <c r="CZ135" s="103">
        <f t="shared" ref="CZ135:DC135" si="215">CZ137*CZ138</f>
        <v>0</v>
      </c>
      <c r="DA135" s="103">
        <f t="shared" si="215"/>
        <v>0</v>
      </c>
      <c r="DB135" s="103">
        <f t="shared" si="215"/>
        <v>0</v>
      </c>
      <c r="DC135" s="103">
        <f t="shared" si="215"/>
        <v>0</v>
      </c>
      <c r="DD135" s="103">
        <f>DD137*DD138</f>
        <v>0</v>
      </c>
      <c r="DE135" s="103">
        <f t="shared" ref="DE135:DH135" si="216">DE137*DE138</f>
        <v>0</v>
      </c>
      <c r="DF135" s="103">
        <f t="shared" si="216"/>
        <v>0</v>
      </c>
      <c r="DG135" s="103">
        <f t="shared" si="216"/>
        <v>0</v>
      </c>
      <c r="DH135" s="103">
        <f t="shared" si="216"/>
        <v>0</v>
      </c>
      <c r="DI135" s="103">
        <f>DI137*DI138</f>
        <v>0</v>
      </c>
      <c r="DJ135" s="103">
        <f t="shared" ref="DJ135:DM135" si="217">DJ137*DJ138</f>
        <v>0</v>
      </c>
      <c r="DK135" s="103">
        <f t="shared" si="217"/>
        <v>0</v>
      </c>
      <c r="DL135" s="103">
        <f t="shared" si="217"/>
        <v>0</v>
      </c>
      <c r="DM135" s="103">
        <f t="shared" si="217"/>
        <v>0</v>
      </c>
      <c r="DN135" s="103">
        <f>DN137*DN138</f>
        <v>0</v>
      </c>
      <c r="DO135" s="103">
        <f t="shared" ref="DO135:DR135" si="218">DO137*DO138</f>
        <v>0</v>
      </c>
      <c r="DP135" s="103">
        <f t="shared" si="218"/>
        <v>0</v>
      </c>
      <c r="DQ135" s="103">
        <f t="shared" si="218"/>
        <v>0</v>
      </c>
      <c r="DR135" s="103">
        <f t="shared" si="218"/>
        <v>0</v>
      </c>
      <c r="DS135" s="103">
        <f t="shared" ref="DS135" si="219">DS137*DS138</f>
        <v>0</v>
      </c>
      <c r="DT135" s="103">
        <f t="shared" ref="DT135" si="220">DT137*DT138</f>
        <v>0</v>
      </c>
      <c r="DV135" t="s">
        <v>146</v>
      </c>
    </row>
    <row r="136" spans="1:126" ht="20.100000000000001" customHeight="1" x14ac:dyDescent="0.2">
      <c r="A136" s="7"/>
      <c r="B136" s="83" t="s">
        <v>155</v>
      </c>
      <c r="C136" s="83">
        <f t="shared" ca="1" si="211"/>
        <v>5213420</v>
      </c>
      <c r="D136" s="84" t="str">
        <f t="shared" ca="1" si="212"/>
        <v>Placa em aço nº 16 galvanizado com película retrorrefletiva tipo III + X - confecção</v>
      </c>
      <c r="E136" s="83" t="str">
        <f t="shared" ca="1" si="213"/>
        <v>m²</v>
      </c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 cm="1">
        <f t="array" aca="1" ref="X136" ca="1">INDEX($BI$46:$CM$192,MATCH($B136,$BI$46:$BI$192,0),X$47)*X$39</f>
        <v>2</v>
      </c>
      <c r="Y136" s="85" cm="1">
        <f t="array" aca="1" ref="Y136" ca="1">INDEX($BI$46:$CM$192,MATCH($B136,$BI$46:$BI$192,0),Y$47)*Y$39</f>
        <v>2</v>
      </c>
      <c r="Z136" s="85" cm="1">
        <f t="array" aca="1" ref="Z136" ca="1">INDEX($BI$46:$CM$192,MATCH($B136,$BI$46:$BI$192,0),Z$47)*Z$39</f>
        <v>0</v>
      </c>
      <c r="AA136" s="85"/>
      <c r="AB136" s="85" cm="1">
        <f t="array" aca="1" ref="AB136" ca="1">INDEX($BI$46:$CM$192,MATCH($B136,$BI$46:$BI$192,0),AB$47)*AB$39</f>
        <v>2</v>
      </c>
      <c r="AC136" s="85"/>
      <c r="AD136" s="85" cm="1">
        <f t="array" aca="1" ref="AD136" ca="1">INDEX($BI$46:$CM$192,MATCH($B136,$BI$46:$BI$192,0),AD$47)*AD$39</f>
        <v>2</v>
      </c>
      <c r="AE136" s="85" cm="1">
        <f t="array" aca="1" ref="AE136" ca="1">INDEX($BI$46:$CM$192,MATCH($B136,$BI$46:$BI$192,0),AE$47)*AE$39</f>
        <v>2</v>
      </c>
      <c r="AF136" s="85" cm="1">
        <f t="array" aca="1" ref="AF136" ca="1">INDEX($BI$46:$CM$192,MATCH($B136,$BI$46:$BI$192,0),AF$47)*AF$39</f>
        <v>2</v>
      </c>
      <c r="AG136" s="85" cm="1">
        <f t="array" aca="1" ref="AG136" ca="1">INDEX($BI$46:$CM$192,MATCH($B136,$BI$46:$BI$192,0),AG$47)*AG$39</f>
        <v>2</v>
      </c>
      <c r="AH136" s="85" cm="1">
        <f t="array" aca="1" ref="AH136" ca="1">INDEX($BI$46:$CM$192,MATCH($B136,$BI$46:$BI$192,0),AH$47)*AH$39</f>
        <v>2</v>
      </c>
      <c r="AI136" s="85" cm="1">
        <f t="array" aca="1" ref="AI136" ca="1">INDEX($BI$46:$CM$192,MATCH($B136,$BI$46:$BI$192,0),AI$47)*AI$39</f>
        <v>2</v>
      </c>
      <c r="AJ136" s="85" cm="1">
        <f t="array" aca="1" ref="AJ136" ca="1">INDEX($BI$46:$CM$192,MATCH($B136,$BI$46:$BI$192,0),AJ$47)*AJ$39</f>
        <v>2</v>
      </c>
      <c r="AK136" s="85" cm="1">
        <f t="array" aca="1" ref="AK136" ca="1">INDEX($BI$46:$CM$192,MATCH($B136,$BI$46:$BI$192,0),AK$47)*AK$39</f>
        <v>2</v>
      </c>
      <c r="AL136" s="85" cm="1">
        <f t="array" aca="1" ref="AL136" ca="1">INDEX($BI$46:$CM$192,MATCH($B136,$BI$46:$BI$192,0),AL$47)*AL$39</f>
        <v>2</v>
      </c>
      <c r="AM136" s="85" cm="1">
        <f t="array" aca="1" ref="AM136" ca="1">INDEX($BI$46:$CM$192,MATCH($B136,$BI$46:$BI$192,0),AM$47)*AM$39</f>
        <v>2</v>
      </c>
      <c r="AN136" s="85" cm="1">
        <f t="array" aca="1" ref="AN136" ca="1">INDEX($BI$46:$CM$192,MATCH($B136,$BI$46:$BI$192,0),AN$47)*AN$39</f>
        <v>2</v>
      </c>
      <c r="AO136" s="85" cm="1">
        <f t="array" aca="1" ref="AO136" ca="1">INDEX($BI$46:$CM$192,MATCH($B136,$BI$46:$BI$192,0),AO$47)*AO$39</f>
        <v>2</v>
      </c>
      <c r="AP136" s="85" cm="1">
        <f t="array" aca="1" ref="AP136" ca="1">INDEX($BI$46:$CM$192,MATCH($B136,$BI$46:$BI$192,0),AP$47)*AP$39</f>
        <v>2</v>
      </c>
      <c r="AQ136" s="85" cm="1">
        <f t="array" aca="1" ref="AQ136" ca="1">INDEX($BI$46:$CM$192,MATCH($B136,$BI$46:$BI$192,0),AQ$47)*AQ$39</f>
        <v>2</v>
      </c>
      <c r="AR136" s="85" cm="1">
        <f t="array" aca="1" ref="AR136" ca="1">INDEX($BI$46:$CM$192,MATCH($B136,$BI$46:$BI$192,0),AR$47)*AR$39</f>
        <v>2</v>
      </c>
      <c r="AS136" s="85" cm="1">
        <f t="array" aca="1" ref="AS136" ca="1">INDEX($BI$46:$CM$192,MATCH($B136,$BI$46:$BI$192,0),AS$47)*AS$39</f>
        <v>2</v>
      </c>
      <c r="AT136" s="85" cm="1">
        <f t="array" aca="1" ref="AT136" ca="1">INDEX($BI$46:$CM$192,MATCH($B136,$BI$46:$BI$192,0),AT$47)*AT$39</f>
        <v>2</v>
      </c>
      <c r="AU136" s="85" cm="1">
        <f t="array" aca="1" ref="AU136" ca="1">INDEX($BI$46:$CM$192,MATCH($B136,$BI$46:$BI$192,0),AU$47)*AU$39</f>
        <v>2</v>
      </c>
      <c r="AV136" s="85" cm="1">
        <f t="array" aca="1" ref="AV136" ca="1">INDEX($BI$46:$CM$192,MATCH($B136,$BI$46:$BI$192,0),AV$47)*AV$39</f>
        <v>2</v>
      </c>
      <c r="AW136" s="85" cm="1">
        <f t="array" aca="1" ref="AW136" ca="1">INDEX($BI$46:$CM$192,MATCH($B136,$BI$46:$BI$192,0),AW$47)*AW$39</f>
        <v>2</v>
      </c>
      <c r="AX136" s="85" cm="1">
        <f t="array" aca="1" ref="AX136" ca="1">INDEX($BI$46:$CM$192,MATCH($B136,$BI$46:$BI$192,0),AX$47)*AX$39</f>
        <v>2</v>
      </c>
      <c r="AY136" s="85" cm="1">
        <f t="array" aca="1" ref="AY136" ca="1">INDEX($BI$46:$CM$192,MATCH($B136,$BI$46:$BI$192,0),AY$47)*AY$39</f>
        <v>2</v>
      </c>
      <c r="AZ136" s="85" cm="1">
        <f t="array" aca="1" ref="AZ136" ca="1">INDEX($BI$46:$CM$192,MATCH($B136,$BI$46:$BI$192,0),AZ$47)*AZ$39</f>
        <v>2</v>
      </c>
      <c r="BA136" s="85" cm="1">
        <f t="array" aca="1" ref="BA136" ca="1">INDEX($BI$46:$CM$192,MATCH($B136,$BI$46:$BI$192,0),BA$47)*BA$39</f>
        <v>2</v>
      </c>
      <c r="BB136" s="85" cm="1">
        <f t="array" aca="1" ref="BB136" ca="1">INDEX($BI$46:$CM$192,MATCH($B136,$BI$46:$BI$192,0),BB$47)*BB$39</f>
        <v>2</v>
      </c>
      <c r="BC136" s="85"/>
      <c r="BD136" s="85"/>
      <c r="BE136" s="85"/>
      <c r="BF136" s="95"/>
      <c r="BG136" s="125">
        <f ca="1">IF(C136="","",INDEX([10]TPU!$G:$G,MATCH($C136,[10]TPU!$A:$A,0)))</f>
        <v>805.52</v>
      </c>
      <c r="BH136" s="7"/>
      <c r="BI136" s="83" t="s">
        <v>849</v>
      </c>
      <c r="BJ136" s="83">
        <f t="shared" ca="1" si="194"/>
        <v>5213364</v>
      </c>
      <c r="BK136" s="84" t="str">
        <f t="shared" ca="1" si="195"/>
        <v>Remoção de placa de sinalização</v>
      </c>
      <c r="BL136" s="83" t="str">
        <f t="shared" ca="1" si="196"/>
        <v>m²</v>
      </c>
      <c r="BM136" s="96" cm="1">
        <f t="array" aca="1" ref="BM136" ca="1">INDEX(INDIRECT("memória_cálculo"),MATCH($BI136,INDIRECT("indice_cáculo"),0),BM$45)</f>
        <v>0</v>
      </c>
      <c r="BN136" s="96" cm="1">
        <f t="array" aca="1" ref="BN136" ca="1">INDEX(INDIRECT("memória_cálculo"),MATCH($BI136,INDIRECT("indice_cáculo"),0),BN$45)</f>
        <v>0</v>
      </c>
      <c r="BO136" s="96" cm="1">
        <f t="array" aca="1" ref="BO136" ca="1">INDEX(INDIRECT("memória_cálculo"),MATCH($BI136,INDIRECT("indice_cáculo"),0),BO$45)</f>
        <v>0</v>
      </c>
      <c r="BP136" s="96" cm="1">
        <f t="array" aca="1" ref="BP136" ca="1">INDEX(INDIRECT("memória_cálculo"),MATCH($BI136,INDIRECT("indice_cáculo"),0),BP$45)</f>
        <v>0</v>
      </c>
      <c r="BQ136" s="96" cm="1">
        <f t="array" aca="1" ref="BQ136" ca="1">INDEX(INDIRECT("memória_cálculo"),MATCH($BI136,INDIRECT("indice_cáculo"),0),BQ$45)</f>
        <v>0</v>
      </c>
      <c r="BR136" s="96" cm="1">
        <f t="array" aca="1" ref="BR136" ca="1">INDEX(INDIRECT("memória_cálculo"),MATCH($BI136,INDIRECT("indice_cáculo"),0),BR$45)</f>
        <v>0</v>
      </c>
      <c r="BS136" s="96" cm="1">
        <f t="array" aca="1" ref="BS136" ca="1">INDEX(INDIRECT("memória_cálculo"),MATCH($BI136,INDIRECT("indice_cáculo"),0),BS$45)</f>
        <v>0</v>
      </c>
      <c r="BT136" s="96" cm="1">
        <f t="array" aca="1" ref="BT136" ca="1">INDEX(INDIRECT("memória_cálculo"),MATCH($BI136,INDIRECT("indice_cáculo"),0),BT$45)</f>
        <v>0</v>
      </c>
      <c r="BU136" s="96" cm="1">
        <f t="array" aca="1" ref="BU136" ca="1">INDEX(INDIRECT("memória_cálculo"),MATCH($BI136,INDIRECT("indice_cáculo"),0),BU$45)</f>
        <v>0</v>
      </c>
      <c r="BV136" s="96" cm="1">
        <f t="array" aca="1" ref="BV136" ca="1">INDEX(INDIRECT("memória_cálculo"),MATCH($BI136,INDIRECT("indice_cáculo"),0),BV$45)</f>
        <v>0</v>
      </c>
      <c r="BW136" s="96" cm="1">
        <f t="array" aca="1" ref="BW136" ca="1">INDEX(INDIRECT("memória_cálculo"),MATCH($BI136,INDIRECT("indice_cáculo"),0),BW$45)</f>
        <v>0</v>
      </c>
      <c r="BX136" s="96" cm="1">
        <f t="array" aca="1" ref="BX136" ca="1">INDEX(INDIRECT("memória_cálculo"),MATCH($BI136,INDIRECT("indice_cáculo"),0),BX$45)</f>
        <v>0</v>
      </c>
      <c r="BY136" s="96" cm="1">
        <f t="array" aca="1" ref="BY136" ca="1">INDEX(INDIRECT("memória_cálculo"),MATCH($BI136,INDIRECT("indice_cáculo"),0),BY$45)</f>
        <v>0</v>
      </c>
      <c r="BZ136" s="96" cm="1">
        <f t="array" aca="1" ref="BZ136" ca="1">INDEX(INDIRECT("memória_cálculo"),MATCH($BI136,INDIRECT("indice_cáculo"),0),BZ$45)</f>
        <v>0</v>
      </c>
      <c r="CA136" s="96" cm="1">
        <f t="array" aca="1" ref="CA136" ca="1">INDEX(INDIRECT("memória_cálculo"),MATCH($BI136,INDIRECT("indice_cáculo"),0),CA$45)</f>
        <v>0</v>
      </c>
      <c r="CB136" s="96" cm="1">
        <f t="array" aca="1" ref="CB136" ca="1">INDEX(INDIRECT("memória_cálculo"),MATCH($BI136,INDIRECT("indice_cáculo"),0),CB$45)</f>
        <v>0</v>
      </c>
      <c r="CC136" s="96" cm="1">
        <f t="array" aca="1" ref="CC136" ca="1">INDEX(INDIRECT("memória_cálculo"),MATCH($BI136,INDIRECT("indice_cáculo"),0),CC$45)</f>
        <v>0</v>
      </c>
      <c r="CD136" s="96" cm="1">
        <f t="array" aca="1" ref="CD136" ca="1">INDEX(INDIRECT("memória_cálculo"),MATCH($BI136,INDIRECT("indice_cáculo"),0),CD$45)</f>
        <v>0</v>
      </c>
      <c r="CE136" s="96" cm="1">
        <f t="array" aca="1" ref="CE136" ca="1">INDEX(INDIRECT("memória_cálculo"),MATCH($BI136,INDIRECT("indice_cáculo"),0),CE$45)</f>
        <v>0</v>
      </c>
      <c r="CF136" s="96" cm="1">
        <f t="array" aca="1" ref="CF136" ca="1">INDEX(INDIRECT("memória_cálculo"),MATCH($BI136,INDIRECT("indice_cáculo"),0),CF$45)</f>
        <v>0</v>
      </c>
      <c r="CG136" s="96" cm="1">
        <f t="array" aca="1" ref="CG136" ca="1">INDEX(INDIRECT("memória_cálculo"),MATCH($BI136,INDIRECT("indice_cáculo"),0),CG$45)</f>
        <v>0</v>
      </c>
      <c r="CH136" s="96" cm="1">
        <f t="array" aca="1" ref="CH136" ca="1">INDEX(INDIRECT("memória_cálculo"),MATCH($BI136,INDIRECT("indice_cáculo"),0),CH$45)</f>
        <v>0</v>
      </c>
      <c r="CI136" s="96" cm="1">
        <f t="array" aca="1" ref="CI136" ca="1">INDEX(INDIRECT("memória_cálculo"),MATCH($BI136,INDIRECT("indice_cáculo"),0),CI$45)</f>
        <v>0</v>
      </c>
      <c r="CJ136" s="96" cm="1">
        <f t="array" aca="1" ref="CJ136" ca="1">INDEX(INDIRECT("memória_cálculo"),MATCH($BI136,INDIRECT("indice_cáculo"),0),CJ$45)</f>
        <v>0</v>
      </c>
      <c r="CK136" s="96" cm="1">
        <f t="array" aca="1" ref="CK136" ca="1">INDEX(INDIRECT("memória_cálculo"),MATCH($BI136,INDIRECT("indice_cáculo"),0),CK$45)</f>
        <v>0</v>
      </c>
      <c r="CL136" s="96" cm="1">
        <f t="array" aca="1" ref="CL136" ca="1">INDEX(INDIRECT("memória_cálculo"),MATCH($BI136,INDIRECT("indice_cáculo"),0),CL$45)</f>
        <v>0</v>
      </c>
      <c r="CM136" s="96"/>
      <c r="CN136" s="7"/>
      <c r="CO136" s="7"/>
      <c r="CP136" s="108"/>
      <c r="CS136" s="109"/>
      <c r="CT136" s="127"/>
      <c r="CU136" s="111"/>
      <c r="CV136" s="111"/>
      <c r="CW136" s="111"/>
      <c r="CX136" s="111"/>
      <c r="CY136" s="127"/>
      <c r="CZ136" s="111"/>
      <c r="DA136" s="111"/>
      <c r="DB136" s="111"/>
      <c r="DC136" s="111"/>
      <c r="DD136" s="127"/>
      <c r="DE136" s="111"/>
      <c r="DF136" s="111"/>
      <c r="DG136" s="111"/>
      <c r="DH136" s="111"/>
      <c r="DI136" s="111"/>
      <c r="DJ136" s="111"/>
      <c r="DK136" s="111"/>
      <c r="DL136" s="111"/>
      <c r="DM136" s="111"/>
      <c r="DN136" s="127"/>
      <c r="DO136" s="111"/>
      <c r="DP136" s="111"/>
      <c r="DQ136" s="111"/>
      <c r="DR136" s="111"/>
      <c r="DS136" s="111"/>
      <c r="DT136" s="111"/>
    </row>
    <row r="137" spans="1:126" ht="20.100000000000001" customHeight="1" x14ac:dyDescent="0.2">
      <c r="A137" s="7"/>
      <c r="B137" s="83" t="s">
        <v>156</v>
      </c>
      <c r="C137" s="83">
        <f t="shared" ca="1" si="211"/>
        <v>5213420</v>
      </c>
      <c r="D137" s="84" t="str">
        <f t="shared" ca="1" si="212"/>
        <v>Placa em aço nº 16 galvanizado com película retrorrefletiva tipo III + X - confecção</v>
      </c>
      <c r="E137" s="83" t="str">
        <f t="shared" ca="1" si="213"/>
        <v>m²</v>
      </c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 cm="1">
        <f t="array" aca="1" ref="X137" ca="1">INDEX($BI$46:$CM$192,MATCH($B137,$BI$46:$BI$192,0),X$47)*X$39</f>
        <v>1.5707963267948966</v>
      </c>
      <c r="Y137" s="85" cm="1">
        <f t="array" aca="1" ref="Y137" ca="1">INDEX($BI$46:$CM$192,MATCH($B137,$BI$46:$BI$192,0),Y$47)*Y$39</f>
        <v>1.5707963267948966</v>
      </c>
      <c r="Z137" s="85" cm="1">
        <f t="array" aca="1" ref="Z137" ca="1">INDEX($BI$46:$CM$192,MATCH($B137,$BI$46:$BI$192,0),Z$47)*Z$39</f>
        <v>0</v>
      </c>
      <c r="AA137" s="85"/>
      <c r="AB137" s="85" cm="1">
        <f t="array" aca="1" ref="AB137" ca="1">INDEX($BI$46:$CM$192,MATCH($B137,$BI$46:$BI$192,0),AB$47)*AB$39</f>
        <v>1.5707963267948966</v>
      </c>
      <c r="AC137" s="85"/>
      <c r="AD137" s="85" cm="1">
        <f t="array" aca="1" ref="AD137" ca="1">INDEX($BI$46:$CM$192,MATCH($B137,$BI$46:$BI$192,0),AD$47)*AD$39</f>
        <v>1.5707963267948966</v>
      </c>
      <c r="AE137" s="85" cm="1">
        <f t="array" aca="1" ref="AE137" ca="1">INDEX($BI$46:$CM$192,MATCH($B137,$BI$46:$BI$192,0),AE$47)*AE$39</f>
        <v>1.5707963267948966</v>
      </c>
      <c r="AF137" s="85" cm="1">
        <f t="array" aca="1" ref="AF137" ca="1">INDEX($BI$46:$CM$192,MATCH($B137,$BI$46:$BI$192,0),AF$47)*AF$39</f>
        <v>1.5707963267948966</v>
      </c>
      <c r="AG137" s="85" cm="1">
        <f t="array" aca="1" ref="AG137" ca="1">INDEX($BI$46:$CM$192,MATCH($B137,$BI$46:$BI$192,0),AG$47)*AG$39</f>
        <v>1.5707963267948966</v>
      </c>
      <c r="AH137" s="85" cm="1">
        <f t="array" aca="1" ref="AH137" ca="1">INDEX($BI$46:$CM$192,MATCH($B137,$BI$46:$BI$192,0),AH$47)*AH$39</f>
        <v>1.5707963267948966</v>
      </c>
      <c r="AI137" s="85" cm="1">
        <f t="array" aca="1" ref="AI137" ca="1">INDEX($BI$46:$CM$192,MATCH($B137,$BI$46:$BI$192,0),AI$47)*AI$39</f>
        <v>1.5707963267948966</v>
      </c>
      <c r="AJ137" s="85" cm="1">
        <f t="array" aca="1" ref="AJ137" ca="1">INDEX($BI$46:$CM$192,MATCH($B137,$BI$46:$BI$192,0),AJ$47)*AJ$39</f>
        <v>1.5707963267948966</v>
      </c>
      <c r="AK137" s="85" cm="1">
        <f t="array" aca="1" ref="AK137" ca="1">INDEX($BI$46:$CM$192,MATCH($B137,$BI$46:$BI$192,0),AK$47)*AK$39</f>
        <v>1.5707963267948966</v>
      </c>
      <c r="AL137" s="85" cm="1">
        <f t="array" aca="1" ref="AL137" ca="1">INDEX($BI$46:$CM$192,MATCH($B137,$BI$46:$BI$192,0),AL$47)*AL$39</f>
        <v>1.5707963267948966</v>
      </c>
      <c r="AM137" s="85" cm="1">
        <f t="array" aca="1" ref="AM137" ca="1">INDEX($BI$46:$CM$192,MATCH($B137,$BI$46:$BI$192,0),AM$47)*AM$39</f>
        <v>1.5707963267948966</v>
      </c>
      <c r="AN137" s="85" cm="1">
        <f t="array" aca="1" ref="AN137" ca="1">INDEX($BI$46:$CM$192,MATCH($B137,$BI$46:$BI$192,0),AN$47)*AN$39</f>
        <v>1.5707963267948966</v>
      </c>
      <c r="AO137" s="85" cm="1">
        <f t="array" aca="1" ref="AO137" ca="1">INDEX($BI$46:$CM$192,MATCH($B137,$BI$46:$BI$192,0),AO$47)*AO$39</f>
        <v>1.5707963267948966</v>
      </c>
      <c r="AP137" s="85" cm="1">
        <f t="array" aca="1" ref="AP137" ca="1">INDEX($BI$46:$CM$192,MATCH($B137,$BI$46:$BI$192,0),AP$47)*AP$39</f>
        <v>1.5707963267948966</v>
      </c>
      <c r="AQ137" s="85" cm="1">
        <f t="array" aca="1" ref="AQ137" ca="1">INDEX($BI$46:$CM$192,MATCH($B137,$BI$46:$BI$192,0),AQ$47)*AQ$39</f>
        <v>1.5707963267948966</v>
      </c>
      <c r="AR137" s="85" cm="1">
        <f t="array" aca="1" ref="AR137" ca="1">INDEX($BI$46:$CM$192,MATCH($B137,$BI$46:$BI$192,0),AR$47)*AR$39</f>
        <v>1.5707963267948966</v>
      </c>
      <c r="AS137" s="85" cm="1">
        <f t="array" aca="1" ref="AS137" ca="1">INDEX($BI$46:$CM$192,MATCH($B137,$BI$46:$BI$192,0),AS$47)*AS$39</f>
        <v>1.5707963267948966</v>
      </c>
      <c r="AT137" s="85" cm="1">
        <f t="array" aca="1" ref="AT137" ca="1">INDEX($BI$46:$CM$192,MATCH($B137,$BI$46:$BI$192,0),AT$47)*AT$39</f>
        <v>1.5707963267948966</v>
      </c>
      <c r="AU137" s="85" cm="1">
        <f t="array" aca="1" ref="AU137" ca="1">INDEX($BI$46:$CM$192,MATCH($B137,$BI$46:$BI$192,0),AU$47)*AU$39</f>
        <v>1.5707963267948966</v>
      </c>
      <c r="AV137" s="85" cm="1">
        <f t="array" aca="1" ref="AV137" ca="1">INDEX($BI$46:$CM$192,MATCH($B137,$BI$46:$BI$192,0),AV$47)*AV$39</f>
        <v>1.5707963267948966</v>
      </c>
      <c r="AW137" s="85" cm="1">
        <f t="array" aca="1" ref="AW137" ca="1">INDEX($BI$46:$CM$192,MATCH($B137,$BI$46:$BI$192,0),AW$47)*AW$39</f>
        <v>1.5707963267948966</v>
      </c>
      <c r="AX137" s="85" cm="1">
        <f t="array" aca="1" ref="AX137" ca="1">INDEX($BI$46:$CM$192,MATCH($B137,$BI$46:$BI$192,0),AX$47)*AX$39</f>
        <v>1.5707963267948966</v>
      </c>
      <c r="AY137" s="85" cm="1">
        <f t="array" aca="1" ref="AY137" ca="1">INDEX($BI$46:$CM$192,MATCH($B137,$BI$46:$BI$192,0),AY$47)*AY$39</f>
        <v>1.5707963267948966</v>
      </c>
      <c r="AZ137" s="85" cm="1">
        <f t="array" aca="1" ref="AZ137" ca="1">INDEX($BI$46:$CM$192,MATCH($B137,$BI$46:$BI$192,0),AZ$47)*AZ$39</f>
        <v>1.5707963267948966</v>
      </c>
      <c r="BA137" s="85" cm="1">
        <f t="array" aca="1" ref="BA137" ca="1">INDEX($BI$46:$CM$192,MATCH($B137,$BI$46:$BI$192,0),BA$47)*BA$39</f>
        <v>1.5707963267948966</v>
      </c>
      <c r="BB137" s="85" cm="1">
        <f t="array" aca="1" ref="BB137" ca="1">INDEX($BI$46:$CM$192,MATCH($B137,$BI$46:$BI$192,0),BB$47)*BB$39</f>
        <v>1.5707963267948966</v>
      </c>
      <c r="BC137" s="85"/>
      <c r="BD137" s="85"/>
      <c r="BE137" s="85"/>
      <c r="BF137" s="95"/>
      <c r="BG137" s="125">
        <f ca="1">IF(C137="","",INDEX([10]TPU!$G:$G,MATCH($C137,[10]TPU!$A:$A,0)))</f>
        <v>805.52</v>
      </c>
      <c r="BH137" s="7"/>
      <c r="BI137" s="83" t="s">
        <v>850</v>
      </c>
      <c r="BJ137" s="83">
        <f t="shared" ca="1" si="194"/>
        <v>5213570</v>
      </c>
      <c r="BK137" s="84" t="str">
        <f t="shared" ca="1" si="195"/>
        <v>Placa em aço - película I + I - fornecimento e implantação</v>
      </c>
      <c r="BL137" s="83" t="str">
        <f t="shared" ca="1" si="196"/>
        <v>m²</v>
      </c>
      <c r="BM137" s="96" cm="1">
        <f t="array" aca="1" ref="BM137" ca="1">INDEX(INDIRECT("memória_cálculo"),MATCH($BI137,INDIRECT("indice_cáculo"),0),BM$45)</f>
        <v>0</v>
      </c>
      <c r="BN137" s="96" cm="1">
        <f t="array" aca="1" ref="BN137" ca="1">INDEX(INDIRECT("memória_cálculo"),MATCH($BI137,INDIRECT("indice_cáculo"),0),BN$45)</f>
        <v>0</v>
      </c>
      <c r="BO137" s="96" cm="1">
        <f t="array" aca="1" ref="BO137" ca="1">INDEX(INDIRECT("memória_cálculo"),MATCH($BI137,INDIRECT("indice_cáculo"),0),BO$45)</f>
        <v>0</v>
      </c>
      <c r="BP137" s="96" cm="1">
        <f t="array" aca="1" ref="BP137" ca="1">INDEX(INDIRECT("memória_cálculo"),MATCH($BI137,INDIRECT("indice_cáculo"),0),BP$45)</f>
        <v>0</v>
      </c>
      <c r="BQ137" s="96" cm="1">
        <f t="array" aca="1" ref="BQ137" ca="1">INDEX(INDIRECT("memória_cálculo"),MATCH($BI137,INDIRECT("indice_cáculo"),0),BQ$45)</f>
        <v>0</v>
      </c>
      <c r="BR137" s="96" cm="1">
        <f t="array" aca="1" ref="BR137" ca="1">INDEX(INDIRECT("memória_cálculo"),MATCH($BI137,INDIRECT("indice_cáculo"),0),BR$45)</f>
        <v>0</v>
      </c>
      <c r="BS137" s="96" cm="1">
        <f t="array" aca="1" ref="BS137" ca="1">INDEX(INDIRECT("memória_cálculo"),MATCH($BI137,INDIRECT("indice_cáculo"),0),BS$45)</f>
        <v>0</v>
      </c>
      <c r="BT137" s="96" cm="1">
        <f t="array" aca="1" ref="BT137" ca="1">INDEX(INDIRECT("memória_cálculo"),MATCH($BI137,INDIRECT("indice_cáculo"),0),BT$45)</f>
        <v>0</v>
      </c>
      <c r="BU137" s="96" cm="1">
        <f t="array" aca="1" ref="BU137" ca="1">INDEX(INDIRECT("memória_cálculo"),MATCH($BI137,INDIRECT("indice_cáculo"),0),BU$45)</f>
        <v>0</v>
      </c>
      <c r="BV137" s="96" cm="1">
        <f t="array" aca="1" ref="BV137" ca="1">INDEX(INDIRECT("memória_cálculo"),MATCH($BI137,INDIRECT("indice_cáculo"),0),BV$45)</f>
        <v>0</v>
      </c>
      <c r="BW137" s="96" cm="1">
        <f t="array" aca="1" ref="BW137" ca="1">INDEX(INDIRECT("memória_cálculo"),MATCH($BI137,INDIRECT("indice_cáculo"),0),BW$45)</f>
        <v>0</v>
      </c>
      <c r="BX137" s="96" cm="1">
        <f t="array" aca="1" ref="BX137" ca="1">INDEX(INDIRECT("memória_cálculo"),MATCH($BI137,INDIRECT("indice_cáculo"),0),BX$45)</f>
        <v>0</v>
      </c>
      <c r="BY137" s="96" cm="1">
        <f t="array" aca="1" ref="BY137" ca="1">INDEX(INDIRECT("memória_cálculo"),MATCH($BI137,INDIRECT("indice_cáculo"),0),BY$45)</f>
        <v>0</v>
      </c>
      <c r="BZ137" s="96" cm="1">
        <f t="array" aca="1" ref="BZ137" ca="1">INDEX(INDIRECT("memória_cálculo"),MATCH($BI137,INDIRECT("indice_cáculo"),0),BZ$45)</f>
        <v>0</v>
      </c>
      <c r="CA137" s="96" cm="1">
        <f t="array" aca="1" ref="CA137" ca="1">INDEX(INDIRECT("memória_cálculo"),MATCH($BI137,INDIRECT("indice_cáculo"),0),CA$45)</f>
        <v>0</v>
      </c>
      <c r="CB137" s="96" cm="1">
        <f t="array" aca="1" ref="CB137" ca="1">INDEX(INDIRECT("memória_cálculo"),MATCH($BI137,INDIRECT("indice_cáculo"),0),CB$45)</f>
        <v>0</v>
      </c>
      <c r="CC137" s="96" cm="1">
        <f t="array" aca="1" ref="CC137" ca="1">INDEX(INDIRECT("memória_cálculo"),MATCH($BI137,INDIRECT("indice_cáculo"),0),CC$45)</f>
        <v>0</v>
      </c>
      <c r="CD137" s="96" cm="1">
        <f t="array" aca="1" ref="CD137" ca="1">INDEX(INDIRECT("memória_cálculo"),MATCH($BI137,INDIRECT("indice_cáculo"),0),CD$45)</f>
        <v>0</v>
      </c>
      <c r="CE137" s="96" cm="1">
        <f t="array" aca="1" ref="CE137" ca="1">INDEX(INDIRECT("memória_cálculo"),MATCH($BI137,INDIRECT("indice_cáculo"),0),CE$45)</f>
        <v>0</v>
      </c>
      <c r="CF137" s="96" cm="1">
        <f t="array" aca="1" ref="CF137" ca="1">INDEX(INDIRECT("memória_cálculo"),MATCH($BI137,INDIRECT("indice_cáculo"),0),CF$45)</f>
        <v>0</v>
      </c>
      <c r="CG137" s="96" cm="1">
        <f t="array" aca="1" ref="CG137" ca="1">INDEX(INDIRECT("memória_cálculo"),MATCH($BI137,INDIRECT("indice_cáculo"),0),CG$45)</f>
        <v>0</v>
      </c>
      <c r="CH137" s="96" cm="1">
        <f t="array" aca="1" ref="CH137" ca="1">INDEX(INDIRECT("memória_cálculo"),MATCH($BI137,INDIRECT("indice_cáculo"),0),CH$45)</f>
        <v>0</v>
      </c>
      <c r="CI137" s="96" cm="1">
        <f t="array" aca="1" ref="CI137" ca="1">INDEX(INDIRECT("memória_cálculo"),MATCH($BI137,INDIRECT("indice_cáculo"),0),CI$45)</f>
        <v>0</v>
      </c>
      <c r="CJ137" s="96" cm="1">
        <f t="array" aca="1" ref="CJ137" ca="1">INDEX(INDIRECT("memória_cálculo"),MATCH($BI137,INDIRECT("indice_cáculo"),0),CJ$45)</f>
        <v>0</v>
      </c>
      <c r="CK137" s="96" cm="1">
        <f t="array" aca="1" ref="CK137" ca="1">INDEX(INDIRECT("memória_cálculo"),MATCH($BI137,INDIRECT("indice_cáculo"),0),CK$45)</f>
        <v>0</v>
      </c>
      <c r="CL137" s="96" cm="1">
        <f t="array" aca="1" ref="CL137" ca="1">INDEX(INDIRECT("memória_cálculo"),MATCH($BI137,INDIRECT("indice_cáculo"),0),CL$45)</f>
        <v>0</v>
      </c>
      <c r="CM137" s="96"/>
      <c r="CN137" s="7"/>
      <c r="CO137" s="7"/>
      <c r="CP137" s="108"/>
      <c r="CR137" s="11" t="s">
        <v>149</v>
      </c>
      <c r="CS137" s="109" t="s">
        <v>55</v>
      </c>
      <c r="CT137" s="129">
        <f t="shared" ref="CT137:DT137" si="221">CT$84*CT$89</f>
        <v>0</v>
      </c>
      <c r="CU137" s="129">
        <f t="shared" si="221"/>
        <v>0</v>
      </c>
      <c r="CV137" s="129">
        <f t="shared" si="221"/>
        <v>0</v>
      </c>
      <c r="CW137" s="129">
        <f t="shared" si="221"/>
        <v>0</v>
      </c>
      <c r="CX137" s="129">
        <f t="shared" si="221"/>
        <v>0</v>
      </c>
      <c r="CY137" s="129">
        <f t="shared" si="221"/>
        <v>0</v>
      </c>
      <c r="CZ137" s="129">
        <f t="shared" si="221"/>
        <v>0</v>
      </c>
      <c r="DA137" s="129">
        <f t="shared" si="221"/>
        <v>0</v>
      </c>
      <c r="DB137" s="129">
        <f t="shared" si="221"/>
        <v>0</v>
      </c>
      <c r="DC137" s="129">
        <f t="shared" si="221"/>
        <v>0</v>
      </c>
      <c r="DD137" s="129">
        <f t="shared" si="221"/>
        <v>0</v>
      </c>
      <c r="DE137" s="129">
        <f t="shared" si="221"/>
        <v>0</v>
      </c>
      <c r="DF137" s="129">
        <f t="shared" si="221"/>
        <v>0</v>
      </c>
      <c r="DG137" s="129">
        <f t="shared" si="221"/>
        <v>0</v>
      </c>
      <c r="DH137" s="129">
        <f t="shared" si="221"/>
        <v>0</v>
      </c>
      <c r="DI137" s="129">
        <f t="shared" si="221"/>
        <v>0</v>
      </c>
      <c r="DJ137" s="129">
        <f t="shared" si="221"/>
        <v>0</v>
      </c>
      <c r="DK137" s="129">
        <f t="shared" si="221"/>
        <v>0</v>
      </c>
      <c r="DL137" s="129">
        <f t="shared" si="221"/>
        <v>0</v>
      </c>
      <c r="DM137" s="129">
        <f t="shared" si="221"/>
        <v>0</v>
      </c>
      <c r="DN137" s="129">
        <f t="shared" si="221"/>
        <v>0</v>
      </c>
      <c r="DO137" s="129">
        <f t="shared" si="221"/>
        <v>0</v>
      </c>
      <c r="DP137" s="129">
        <f t="shared" si="221"/>
        <v>0</v>
      </c>
      <c r="DQ137" s="129">
        <f t="shared" si="221"/>
        <v>0</v>
      </c>
      <c r="DR137" s="129">
        <f t="shared" si="221"/>
        <v>0</v>
      </c>
      <c r="DS137" s="129">
        <f t="shared" si="221"/>
        <v>0</v>
      </c>
      <c r="DT137" s="129">
        <f t="shared" si="221"/>
        <v>0</v>
      </c>
    </row>
    <row r="138" spans="1:126" ht="20.100000000000001" customHeight="1" x14ac:dyDescent="0.2">
      <c r="A138" s="7"/>
      <c r="B138" s="83" t="s">
        <v>157</v>
      </c>
      <c r="C138" s="83">
        <f t="shared" ca="1" si="211"/>
        <v>5213420</v>
      </c>
      <c r="D138" s="84" t="str">
        <f t="shared" ca="1" si="212"/>
        <v>Placa em aço nº 16 galvanizado com película retrorrefletiva tipo III + X - confecção</v>
      </c>
      <c r="E138" s="83" t="str">
        <f t="shared" ca="1" si="213"/>
        <v>m²</v>
      </c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 cm="1">
        <f t="array" aca="1" ref="X138" ca="1">INDEX($BI$46:$CM$192,MATCH($B138,$BI$46:$BI$192,0),X$47)*X$39</f>
        <v>0</v>
      </c>
      <c r="Y138" s="85" cm="1">
        <f t="array" aca="1" ref="Y138" ca="1">INDEX($BI$46:$CM$192,MATCH($B138,$BI$46:$BI$192,0),Y$47)*Y$39</f>
        <v>0</v>
      </c>
      <c r="Z138" s="85" cm="1">
        <f t="array" aca="1" ref="Z138" ca="1">INDEX($BI$46:$CM$192,MATCH($B138,$BI$46:$BI$192,0),Z$47)*Z$39</f>
        <v>0</v>
      </c>
      <c r="AA138" s="85"/>
      <c r="AB138" s="85" cm="1">
        <f t="array" aca="1" ref="AB138" ca="1">INDEX($BI$46:$CM$192,MATCH($B138,$BI$46:$BI$192,0),AB$47)*AB$39</f>
        <v>0</v>
      </c>
      <c r="AC138" s="85"/>
      <c r="AD138" s="85" cm="1">
        <f t="array" aca="1" ref="AD138" ca="1">INDEX($BI$46:$CM$192,MATCH($B138,$BI$46:$BI$192,0),AD$47)*AD$39</f>
        <v>0</v>
      </c>
      <c r="AE138" s="85" cm="1">
        <f t="array" aca="1" ref="AE138" ca="1">INDEX($BI$46:$CM$192,MATCH($B138,$BI$46:$BI$192,0),AE$47)*AE$39</f>
        <v>0</v>
      </c>
      <c r="AF138" s="85" cm="1">
        <f t="array" aca="1" ref="AF138" ca="1">INDEX($BI$46:$CM$192,MATCH($B138,$BI$46:$BI$192,0),AF$47)*AF$39</f>
        <v>0</v>
      </c>
      <c r="AG138" s="85" cm="1">
        <f t="array" aca="1" ref="AG138" ca="1">INDEX($BI$46:$CM$192,MATCH($B138,$BI$46:$BI$192,0),AG$47)*AG$39</f>
        <v>0</v>
      </c>
      <c r="AH138" s="85" cm="1">
        <f t="array" aca="1" ref="AH138" ca="1">INDEX($BI$46:$CM$192,MATCH($B138,$BI$46:$BI$192,0),AH$47)*AH$39</f>
        <v>0</v>
      </c>
      <c r="AI138" s="85" cm="1">
        <f t="array" aca="1" ref="AI138" ca="1">INDEX($BI$46:$CM$192,MATCH($B138,$BI$46:$BI$192,0),AI$47)*AI$39</f>
        <v>0</v>
      </c>
      <c r="AJ138" s="85" cm="1">
        <f t="array" aca="1" ref="AJ138" ca="1">INDEX($BI$46:$CM$192,MATCH($B138,$BI$46:$BI$192,0),AJ$47)*AJ$39</f>
        <v>0</v>
      </c>
      <c r="AK138" s="85" cm="1">
        <f t="array" aca="1" ref="AK138" ca="1">INDEX($BI$46:$CM$192,MATCH($B138,$BI$46:$BI$192,0),AK$47)*AK$39</f>
        <v>0</v>
      </c>
      <c r="AL138" s="85" cm="1">
        <f t="array" aca="1" ref="AL138" ca="1">INDEX($BI$46:$CM$192,MATCH($B138,$BI$46:$BI$192,0),AL$47)*AL$39</f>
        <v>0</v>
      </c>
      <c r="AM138" s="85" cm="1">
        <f t="array" aca="1" ref="AM138" ca="1">INDEX($BI$46:$CM$192,MATCH($B138,$BI$46:$BI$192,0),AM$47)*AM$39</f>
        <v>0</v>
      </c>
      <c r="AN138" s="85" cm="1">
        <f t="array" aca="1" ref="AN138" ca="1">INDEX($BI$46:$CM$192,MATCH($B138,$BI$46:$BI$192,0),AN$47)*AN$39</f>
        <v>0</v>
      </c>
      <c r="AO138" s="85" cm="1">
        <f t="array" aca="1" ref="AO138" ca="1">INDEX($BI$46:$CM$192,MATCH($B138,$BI$46:$BI$192,0),AO$47)*AO$39</f>
        <v>0</v>
      </c>
      <c r="AP138" s="85" cm="1">
        <f t="array" aca="1" ref="AP138" ca="1">INDEX($BI$46:$CM$192,MATCH($B138,$BI$46:$BI$192,0),AP$47)*AP$39</f>
        <v>0</v>
      </c>
      <c r="AQ138" s="85" cm="1">
        <f t="array" aca="1" ref="AQ138" ca="1">INDEX($BI$46:$CM$192,MATCH($B138,$BI$46:$BI$192,0),AQ$47)*AQ$39</f>
        <v>0</v>
      </c>
      <c r="AR138" s="85" cm="1">
        <f t="array" aca="1" ref="AR138" ca="1">INDEX($BI$46:$CM$192,MATCH($B138,$BI$46:$BI$192,0),AR$47)*AR$39</f>
        <v>0</v>
      </c>
      <c r="AS138" s="85" cm="1">
        <f t="array" aca="1" ref="AS138" ca="1">INDEX($BI$46:$CM$192,MATCH($B138,$BI$46:$BI$192,0),AS$47)*AS$39</f>
        <v>0</v>
      </c>
      <c r="AT138" s="85" cm="1">
        <f t="array" aca="1" ref="AT138" ca="1">INDEX($BI$46:$CM$192,MATCH($B138,$BI$46:$BI$192,0),AT$47)*AT$39</f>
        <v>0</v>
      </c>
      <c r="AU138" s="85" cm="1">
        <f t="array" aca="1" ref="AU138" ca="1">INDEX($BI$46:$CM$192,MATCH($B138,$BI$46:$BI$192,0),AU$47)*AU$39</f>
        <v>0</v>
      </c>
      <c r="AV138" s="85" cm="1">
        <f t="array" aca="1" ref="AV138" ca="1">INDEX($BI$46:$CM$192,MATCH($B138,$BI$46:$BI$192,0),AV$47)*AV$39</f>
        <v>0</v>
      </c>
      <c r="AW138" s="85" cm="1">
        <f t="array" aca="1" ref="AW138" ca="1">INDEX($BI$46:$CM$192,MATCH($B138,$BI$46:$BI$192,0),AW$47)*AW$39</f>
        <v>0</v>
      </c>
      <c r="AX138" s="85" cm="1">
        <f t="array" aca="1" ref="AX138" ca="1">INDEX($BI$46:$CM$192,MATCH($B138,$BI$46:$BI$192,0),AX$47)*AX$39</f>
        <v>0</v>
      </c>
      <c r="AY138" s="85" cm="1">
        <f t="array" aca="1" ref="AY138" ca="1">INDEX($BI$46:$CM$192,MATCH($B138,$BI$46:$BI$192,0),AY$47)*AY$39</f>
        <v>0</v>
      </c>
      <c r="AZ138" s="85" cm="1">
        <f t="array" aca="1" ref="AZ138" ca="1">INDEX($BI$46:$CM$192,MATCH($B138,$BI$46:$BI$192,0),AZ$47)*AZ$39</f>
        <v>0</v>
      </c>
      <c r="BA138" s="85" cm="1">
        <f t="array" aca="1" ref="BA138" ca="1">INDEX($BI$46:$CM$192,MATCH($B138,$BI$46:$BI$192,0),BA$47)*BA$39</f>
        <v>0</v>
      </c>
      <c r="BB138" s="85" cm="1">
        <f t="array" aca="1" ref="BB138" ca="1">INDEX($BI$46:$CM$192,MATCH($B138,$BI$46:$BI$192,0),BB$47)*BB$39</f>
        <v>0</v>
      </c>
      <c r="BC138" s="85"/>
      <c r="BD138" s="85"/>
      <c r="BE138" s="85"/>
      <c r="BF138" s="95"/>
      <c r="BG138" s="125">
        <f ca="1">IF(C138="","",INDEX([10]TPU!$G:$G,MATCH($C138,[10]TPU!$A:$A,0)))</f>
        <v>805.52</v>
      </c>
      <c r="BH138" s="7"/>
      <c r="BI138" s="90">
        <v>7</v>
      </c>
      <c r="BJ138" s="90"/>
      <c r="BK138" s="93" t="s">
        <v>163</v>
      </c>
      <c r="BL138" s="90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7"/>
      <c r="CO138" s="7"/>
      <c r="CP138" s="108"/>
      <c r="CR138" s="11" t="s">
        <v>112</v>
      </c>
      <c r="CS138" s="109" t="s">
        <v>92</v>
      </c>
      <c r="CT138" s="138">
        <f t="shared" ref="CT138:CX138" si="222">CT118</f>
        <v>0.6</v>
      </c>
      <c r="CU138" s="138">
        <f t="shared" si="222"/>
        <v>0.2</v>
      </c>
      <c r="CV138" s="138">
        <f t="shared" si="222"/>
        <v>0.15</v>
      </c>
      <c r="CW138" s="138">
        <f t="shared" si="222"/>
        <v>0.2</v>
      </c>
      <c r="CX138" s="138">
        <f t="shared" si="222"/>
        <v>0.2</v>
      </c>
      <c r="CY138" s="138">
        <f t="shared" ref="CY138:DR138" si="223">CY118</f>
        <v>0.6</v>
      </c>
      <c r="CZ138" s="138">
        <f t="shared" si="223"/>
        <v>0.2</v>
      </c>
      <c r="DA138" s="138">
        <f t="shared" si="223"/>
        <v>0.15</v>
      </c>
      <c r="DB138" s="138">
        <f t="shared" si="223"/>
        <v>0.2</v>
      </c>
      <c r="DC138" s="138">
        <f t="shared" si="223"/>
        <v>0.2</v>
      </c>
      <c r="DD138" s="138">
        <f t="shared" si="223"/>
        <v>0.6</v>
      </c>
      <c r="DE138" s="138">
        <f t="shared" si="223"/>
        <v>0.2</v>
      </c>
      <c r="DF138" s="138">
        <f t="shared" si="223"/>
        <v>0.15</v>
      </c>
      <c r="DG138" s="138">
        <f t="shared" si="223"/>
        <v>0.2</v>
      </c>
      <c r="DH138" s="138">
        <f t="shared" si="223"/>
        <v>0.2</v>
      </c>
      <c r="DI138" s="138">
        <f t="shared" si="223"/>
        <v>0.6</v>
      </c>
      <c r="DJ138" s="138">
        <f t="shared" si="223"/>
        <v>0.2</v>
      </c>
      <c r="DK138" s="138">
        <f t="shared" si="223"/>
        <v>0.15</v>
      </c>
      <c r="DL138" s="138">
        <f t="shared" si="223"/>
        <v>0.2</v>
      </c>
      <c r="DM138" s="138">
        <f t="shared" si="223"/>
        <v>0.2</v>
      </c>
      <c r="DN138" s="138">
        <f t="shared" si="223"/>
        <v>0.6</v>
      </c>
      <c r="DO138" s="138">
        <f t="shared" si="223"/>
        <v>0.2</v>
      </c>
      <c r="DP138" s="138">
        <f t="shared" si="223"/>
        <v>0.15</v>
      </c>
      <c r="DQ138" s="138">
        <f t="shared" si="223"/>
        <v>0.2</v>
      </c>
      <c r="DR138" s="138">
        <f t="shared" si="223"/>
        <v>0.2</v>
      </c>
      <c r="DS138" s="138">
        <f t="shared" ref="DS138" si="224">DS118</f>
        <v>0.2</v>
      </c>
      <c r="DT138" s="138">
        <f t="shared" ref="DT138" si="225">DT118</f>
        <v>0.2</v>
      </c>
    </row>
    <row r="139" spans="1:126" ht="20.100000000000001" customHeight="1" x14ac:dyDescent="0.2">
      <c r="A139" s="7"/>
      <c r="B139" s="83" t="s">
        <v>158</v>
      </c>
      <c r="C139" s="83">
        <f t="shared" ca="1" si="211"/>
        <v>5213420</v>
      </c>
      <c r="D139" s="84" t="str">
        <f t="shared" ca="1" si="212"/>
        <v>Placa em aço nº 16 galvanizado com película retrorrefletiva tipo III + X - confecção</v>
      </c>
      <c r="E139" s="83" t="str">
        <f t="shared" ca="1" si="213"/>
        <v>m²</v>
      </c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 cm="1">
        <f t="array" aca="1" ref="X139" ca="1">INDEX($BI$46:$CM$192,MATCH($B139,$BI$46:$BI$192,0),X$47)*X$39</f>
        <v>1</v>
      </c>
      <c r="Y139" s="85" cm="1">
        <f t="array" aca="1" ref="Y139" ca="1">INDEX($BI$46:$CM$192,MATCH($B139,$BI$46:$BI$192,0),Y$47)*Y$39</f>
        <v>1</v>
      </c>
      <c r="Z139" s="85" cm="1">
        <f t="array" aca="1" ref="Z139" ca="1">INDEX($BI$46:$CM$192,MATCH($B139,$BI$46:$BI$192,0),Z$47)*Z$39</f>
        <v>0</v>
      </c>
      <c r="AA139" s="85"/>
      <c r="AB139" s="85" cm="1">
        <f t="array" aca="1" ref="AB139" ca="1">INDEX($BI$46:$CM$192,MATCH($B139,$BI$46:$BI$192,0),AB$47)*AB$39</f>
        <v>1</v>
      </c>
      <c r="AC139" s="85"/>
      <c r="AD139" s="85" cm="1">
        <f t="array" aca="1" ref="AD139" ca="1">INDEX($BI$46:$CM$192,MATCH($B139,$BI$46:$BI$192,0),AD$47)*AD$39</f>
        <v>1</v>
      </c>
      <c r="AE139" s="85" cm="1">
        <f t="array" aca="1" ref="AE139" ca="1">INDEX($BI$46:$CM$192,MATCH($B139,$BI$46:$BI$192,0),AE$47)*AE$39</f>
        <v>1</v>
      </c>
      <c r="AF139" s="85" cm="1">
        <f t="array" aca="1" ref="AF139" ca="1">INDEX($BI$46:$CM$192,MATCH($B139,$BI$46:$BI$192,0),AF$47)*AF$39</f>
        <v>1</v>
      </c>
      <c r="AG139" s="85" cm="1">
        <f t="array" aca="1" ref="AG139" ca="1">INDEX($BI$46:$CM$192,MATCH($B139,$BI$46:$BI$192,0),AG$47)*AG$39</f>
        <v>1</v>
      </c>
      <c r="AH139" s="85" cm="1">
        <f t="array" aca="1" ref="AH139" ca="1">INDEX($BI$46:$CM$192,MATCH($B139,$BI$46:$BI$192,0),AH$47)*AH$39</f>
        <v>1</v>
      </c>
      <c r="AI139" s="85" cm="1">
        <f t="array" aca="1" ref="AI139" ca="1">INDEX($BI$46:$CM$192,MATCH($B139,$BI$46:$BI$192,0),AI$47)*AI$39</f>
        <v>1</v>
      </c>
      <c r="AJ139" s="85" cm="1">
        <f t="array" aca="1" ref="AJ139" ca="1">INDEX($BI$46:$CM$192,MATCH($B139,$BI$46:$BI$192,0),AJ$47)*AJ$39</f>
        <v>1</v>
      </c>
      <c r="AK139" s="85" cm="1">
        <f t="array" aca="1" ref="AK139" ca="1">INDEX($BI$46:$CM$192,MATCH($B139,$BI$46:$BI$192,0),AK$47)*AK$39</f>
        <v>1</v>
      </c>
      <c r="AL139" s="85" cm="1">
        <f t="array" aca="1" ref="AL139" ca="1">INDEX($BI$46:$CM$192,MATCH($B139,$BI$46:$BI$192,0),AL$47)*AL$39</f>
        <v>1</v>
      </c>
      <c r="AM139" s="85" cm="1">
        <f t="array" aca="1" ref="AM139" ca="1">INDEX($BI$46:$CM$192,MATCH($B139,$BI$46:$BI$192,0),AM$47)*AM$39</f>
        <v>1</v>
      </c>
      <c r="AN139" s="85" cm="1">
        <f t="array" aca="1" ref="AN139" ca="1">INDEX($BI$46:$CM$192,MATCH($B139,$BI$46:$BI$192,0),AN$47)*AN$39</f>
        <v>1</v>
      </c>
      <c r="AO139" s="85" cm="1">
        <f t="array" aca="1" ref="AO139" ca="1">INDEX($BI$46:$CM$192,MATCH($B139,$BI$46:$BI$192,0),AO$47)*AO$39</f>
        <v>1</v>
      </c>
      <c r="AP139" s="85" cm="1">
        <f t="array" aca="1" ref="AP139" ca="1">INDEX($BI$46:$CM$192,MATCH($B139,$BI$46:$BI$192,0),AP$47)*AP$39</f>
        <v>1</v>
      </c>
      <c r="AQ139" s="85" cm="1">
        <f t="array" aca="1" ref="AQ139" ca="1">INDEX($BI$46:$CM$192,MATCH($B139,$BI$46:$BI$192,0),AQ$47)*AQ$39</f>
        <v>1</v>
      </c>
      <c r="AR139" s="85" cm="1">
        <f t="array" aca="1" ref="AR139" ca="1">INDEX($BI$46:$CM$192,MATCH($B139,$BI$46:$BI$192,0),AR$47)*AR$39</f>
        <v>1</v>
      </c>
      <c r="AS139" s="85" cm="1">
        <f t="array" aca="1" ref="AS139" ca="1">INDEX($BI$46:$CM$192,MATCH($B139,$BI$46:$BI$192,0),AS$47)*AS$39</f>
        <v>1</v>
      </c>
      <c r="AT139" s="85" cm="1">
        <f t="array" aca="1" ref="AT139" ca="1">INDEX($BI$46:$CM$192,MATCH($B139,$BI$46:$BI$192,0),AT$47)*AT$39</f>
        <v>1</v>
      </c>
      <c r="AU139" s="85" cm="1">
        <f t="array" aca="1" ref="AU139" ca="1">INDEX($BI$46:$CM$192,MATCH($B139,$BI$46:$BI$192,0),AU$47)*AU$39</f>
        <v>1</v>
      </c>
      <c r="AV139" s="85" cm="1">
        <f t="array" aca="1" ref="AV139" ca="1">INDEX($BI$46:$CM$192,MATCH($B139,$BI$46:$BI$192,0),AV$47)*AV$39</f>
        <v>1</v>
      </c>
      <c r="AW139" s="85" cm="1">
        <f t="array" aca="1" ref="AW139" ca="1">INDEX($BI$46:$CM$192,MATCH($B139,$BI$46:$BI$192,0),AW$47)*AW$39</f>
        <v>1</v>
      </c>
      <c r="AX139" s="85" cm="1">
        <f t="array" aca="1" ref="AX139" ca="1">INDEX($BI$46:$CM$192,MATCH($B139,$BI$46:$BI$192,0),AX$47)*AX$39</f>
        <v>1</v>
      </c>
      <c r="AY139" s="85" cm="1">
        <f t="array" aca="1" ref="AY139" ca="1">INDEX($BI$46:$CM$192,MATCH($B139,$BI$46:$BI$192,0),AY$47)*AY$39</f>
        <v>1</v>
      </c>
      <c r="AZ139" s="85" cm="1">
        <f t="array" aca="1" ref="AZ139" ca="1">INDEX($BI$46:$CM$192,MATCH($B139,$BI$46:$BI$192,0),AZ$47)*AZ$39</f>
        <v>1</v>
      </c>
      <c r="BA139" s="85" cm="1">
        <f t="array" aca="1" ref="BA139" ca="1">INDEX($BI$46:$CM$192,MATCH($B139,$BI$46:$BI$192,0),BA$47)*BA$39</f>
        <v>1</v>
      </c>
      <c r="BB139" s="85" cm="1">
        <f t="array" aca="1" ref="BB139" ca="1">INDEX($BI$46:$CM$192,MATCH($B139,$BI$46:$BI$192,0),BB$47)*BB$39</f>
        <v>1</v>
      </c>
      <c r="BC139" s="85"/>
      <c r="BD139" s="85"/>
      <c r="BE139" s="85"/>
      <c r="BF139" s="95"/>
      <c r="BG139" s="125">
        <f ca="1">IF(C139="","",INDEX([10]TPU!$G:$G,MATCH($C139,[10]TPU!$A:$A,0)))</f>
        <v>805.52</v>
      </c>
      <c r="BH139" s="7"/>
      <c r="BI139" s="83" t="s">
        <v>164</v>
      </c>
      <c r="BJ139" s="83">
        <f ca="1">INDEX(INDIRECT("memória_cálculo"),MATCH($BI139,INDIRECT("indice_cáculo"),0),2)</f>
        <v>3713604</v>
      </c>
      <c r="BK139" s="84" t="str">
        <f ca="1">INDEX(INDIRECT("memória_cálculo"),MATCH($BI139,INDIRECT("indice_cáculo"),0),3)</f>
        <v>Defensa semimaleável simples - fornecimento e implantação</v>
      </c>
      <c r="BL139" s="83" t="str">
        <f t="shared" ref="BL139:BL147" ca="1" si="226">INDEX(INDIRECT("memória_cálculo"),MATCH($BI139,INDIRECT("indice_cáculo"),0),4)</f>
        <v>m</v>
      </c>
      <c r="BM139" s="96" cm="1">
        <f t="array" aca="1" ref="BM139" ca="1">INDEX(INDIRECT("memória_cálculo"),MATCH($BI139,INDIRECT("indice_cáculo"),0),BM$45)</f>
        <v>40</v>
      </c>
      <c r="BN139" s="96" cm="1">
        <f t="array" aca="1" ref="BN139" ca="1">INDEX(INDIRECT("memória_cálculo"),MATCH($BI139,INDIRECT("indice_cáculo"),0),BN$45)</f>
        <v>400</v>
      </c>
      <c r="BO139" s="96" cm="1">
        <f t="array" aca="1" ref="BO139" ca="1">INDEX(INDIRECT("memória_cálculo"),MATCH($BI139,INDIRECT("indice_cáculo"),0),BO$45)</f>
        <v>0</v>
      </c>
      <c r="BP139" s="96" cm="1">
        <f t="array" aca="1" ref="BP139" ca="1">INDEX(INDIRECT("memória_cálculo"),MATCH($BI139,INDIRECT("indice_cáculo"),0),BP$45)</f>
        <v>600</v>
      </c>
      <c r="BQ139" s="96" cm="1">
        <f t="array" aca="1" ref="BQ139" ca="1">INDEX(INDIRECT("memória_cálculo"),MATCH($BI139,INDIRECT("indice_cáculo"),0),BQ$45)</f>
        <v>800</v>
      </c>
      <c r="BR139" s="96" cm="1">
        <f t="array" aca="1" ref="BR139" ca="1">INDEX(INDIRECT("memória_cálculo"),MATCH($BI139,INDIRECT("indice_cáculo"),0),BR$45)</f>
        <v>40</v>
      </c>
      <c r="BS139" s="96" cm="1">
        <f t="array" aca="1" ref="BS139" ca="1">INDEX(INDIRECT("memória_cálculo"),MATCH($BI139,INDIRECT("indice_cáculo"),0),BS$45)</f>
        <v>400</v>
      </c>
      <c r="BT139" s="96" cm="1">
        <f t="array" aca="1" ref="BT139" ca="1">INDEX(INDIRECT("memória_cálculo"),MATCH($BI139,INDIRECT("indice_cáculo"),0),BT$45)</f>
        <v>0</v>
      </c>
      <c r="BU139" s="96" cm="1">
        <f t="array" aca="1" ref="BU139" ca="1">INDEX(INDIRECT("memória_cálculo"),MATCH($BI139,INDIRECT("indice_cáculo"),0),BU$45)</f>
        <v>600</v>
      </c>
      <c r="BV139" s="96" cm="1">
        <f t="array" aca="1" ref="BV139" ca="1">INDEX(INDIRECT("memória_cálculo"),MATCH($BI139,INDIRECT("indice_cáculo"),0),BV$45)</f>
        <v>800</v>
      </c>
      <c r="BW139" s="96" cm="1">
        <f t="array" aca="1" ref="BW139" ca="1">INDEX(INDIRECT("memória_cálculo"),MATCH($BI139,INDIRECT("indice_cáculo"),0),BW$45)</f>
        <v>40</v>
      </c>
      <c r="BX139" s="96" cm="1">
        <f t="array" aca="1" ref="BX139" ca="1">INDEX(INDIRECT("memória_cálculo"),MATCH($BI139,INDIRECT("indice_cáculo"),0),BX$45)</f>
        <v>400</v>
      </c>
      <c r="BY139" s="96" cm="1">
        <f t="array" aca="1" ref="BY139" ca="1">INDEX(INDIRECT("memória_cálculo"),MATCH($BI139,INDIRECT("indice_cáculo"),0),BY$45)</f>
        <v>0</v>
      </c>
      <c r="BZ139" s="96" cm="1">
        <f t="array" aca="1" ref="BZ139" ca="1">INDEX(INDIRECT("memória_cálculo"),MATCH($BI139,INDIRECT("indice_cáculo"),0),BZ$45)</f>
        <v>600</v>
      </c>
      <c r="CA139" s="96" cm="1">
        <f t="array" aca="1" ref="CA139" ca="1">INDEX(INDIRECT("memória_cálculo"),MATCH($BI139,INDIRECT("indice_cáculo"),0),CA$45)</f>
        <v>800</v>
      </c>
      <c r="CB139" s="96" cm="1">
        <f t="array" aca="1" ref="CB139" ca="1">INDEX(INDIRECT("memória_cálculo"),MATCH($BI139,INDIRECT("indice_cáculo"),0),CB$45)</f>
        <v>40</v>
      </c>
      <c r="CC139" s="96" cm="1">
        <f t="array" aca="1" ref="CC139" ca="1">INDEX(INDIRECT("memória_cálculo"),MATCH($BI139,INDIRECT("indice_cáculo"),0),CC$45)</f>
        <v>400</v>
      </c>
      <c r="CD139" s="96" cm="1">
        <f t="array" aca="1" ref="CD139" ca="1">INDEX(INDIRECT("memória_cálculo"),MATCH($BI139,INDIRECT("indice_cáculo"),0),CD$45)</f>
        <v>0</v>
      </c>
      <c r="CE139" s="96" cm="1">
        <f t="array" aca="1" ref="CE139" ca="1">INDEX(INDIRECT("memória_cálculo"),MATCH($BI139,INDIRECT("indice_cáculo"),0),CE$45)</f>
        <v>600</v>
      </c>
      <c r="CF139" s="96" cm="1">
        <f t="array" aca="1" ref="CF139" ca="1">INDEX(INDIRECT("memória_cálculo"),MATCH($BI139,INDIRECT("indice_cáculo"),0),CF$45)</f>
        <v>800</v>
      </c>
      <c r="CG139" s="96" cm="1">
        <f t="array" aca="1" ref="CG139" ca="1">INDEX(INDIRECT("memória_cálculo"),MATCH($BI139,INDIRECT("indice_cáculo"),0),CG$45)</f>
        <v>40</v>
      </c>
      <c r="CH139" s="96" cm="1">
        <f t="array" aca="1" ref="CH139" ca="1">INDEX(INDIRECT("memória_cálculo"),MATCH($BI139,INDIRECT("indice_cáculo"),0),CH$45)</f>
        <v>400</v>
      </c>
      <c r="CI139" s="96" cm="1">
        <f t="array" aca="1" ref="CI139" ca="1">INDEX(INDIRECT("memória_cálculo"),MATCH($BI139,INDIRECT("indice_cáculo"),0),CI$45)</f>
        <v>0</v>
      </c>
      <c r="CJ139" s="96" cm="1">
        <f t="array" aca="1" ref="CJ139" ca="1">INDEX(INDIRECT("memória_cálculo"),MATCH($BI139,INDIRECT("indice_cáculo"),0),CJ$45)</f>
        <v>600</v>
      </c>
      <c r="CK139" s="96" cm="1">
        <f t="array" aca="1" ref="CK139" ca="1">INDEX(INDIRECT("memória_cálculo"),MATCH($BI139,INDIRECT("indice_cáculo"),0),CK$45)</f>
        <v>800</v>
      </c>
      <c r="CL139" s="96" cm="1">
        <f t="array" aca="1" ref="CL139" ca="1">INDEX(INDIRECT("memória_cálculo"),MATCH($BI139,INDIRECT("indice_cáculo"),0),CL$45)</f>
        <v>0</v>
      </c>
      <c r="CM139" s="96"/>
      <c r="CN139" s="7"/>
      <c r="CO139" s="7"/>
      <c r="CP139" s="97"/>
      <c r="CQ139" s="7"/>
      <c r="CR139" s="7"/>
      <c r="CS139" s="98"/>
      <c r="CT139" s="127"/>
      <c r="CU139" s="111"/>
      <c r="CV139" s="111"/>
      <c r="CW139" s="111"/>
      <c r="CX139" s="111"/>
      <c r="CY139" s="127"/>
      <c r="CZ139" s="111"/>
      <c r="DA139" s="111"/>
      <c r="DB139" s="111"/>
      <c r="DC139" s="111"/>
      <c r="DD139" s="127"/>
      <c r="DE139" s="111"/>
      <c r="DF139" s="111"/>
      <c r="DG139" s="111"/>
      <c r="DH139" s="111"/>
      <c r="DI139" s="111"/>
      <c r="DJ139" s="111"/>
      <c r="DK139" s="111"/>
      <c r="DL139" s="111"/>
      <c r="DM139" s="111"/>
      <c r="DN139" s="127"/>
      <c r="DO139" s="111"/>
      <c r="DP139" s="111"/>
      <c r="DQ139" s="111"/>
      <c r="DR139" s="111"/>
      <c r="DS139" s="111"/>
      <c r="DT139" s="111"/>
    </row>
    <row r="140" spans="1:126" ht="20.100000000000001" customHeight="1" x14ac:dyDescent="0.2">
      <c r="A140" s="7"/>
      <c r="B140" s="83" t="s">
        <v>160</v>
      </c>
      <c r="C140" s="83">
        <f t="shared" ca="1" si="211"/>
        <v>5213420</v>
      </c>
      <c r="D140" s="84" t="str">
        <f t="shared" ca="1" si="212"/>
        <v>Placa em aço nº 16 galvanizado com película retrorrefletiva tipo III + X - confecção</v>
      </c>
      <c r="E140" s="83" t="str">
        <f t="shared" ca="1" si="213"/>
        <v>m²</v>
      </c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 cm="1">
        <f t="array" aca="1" ref="X140" ca="1">INDEX($BI$46:$CM$192,MATCH($B140,$BI$46:$BI$192,0),X$47)*X$39</f>
        <v>0.54</v>
      </c>
      <c r="Y140" s="85" cm="1">
        <f t="array" aca="1" ref="Y140" ca="1">INDEX($BI$46:$CM$192,MATCH($B140,$BI$46:$BI$192,0),Y$47)*Y$39</f>
        <v>0.54</v>
      </c>
      <c r="Z140" s="85" cm="1">
        <f t="array" aca="1" ref="Z140" ca="1">INDEX($BI$46:$CM$192,MATCH($B140,$BI$46:$BI$192,0),Z$47)*Z$39</f>
        <v>0</v>
      </c>
      <c r="AA140" s="85"/>
      <c r="AB140" s="85" cm="1">
        <f t="array" aca="1" ref="AB140" ca="1">INDEX($BI$46:$CM$192,MATCH($B140,$BI$46:$BI$192,0),AB$47)*AB$39</f>
        <v>0.54</v>
      </c>
      <c r="AC140" s="85"/>
      <c r="AD140" s="85" cm="1">
        <f t="array" aca="1" ref="AD140" ca="1">INDEX($BI$46:$CM$192,MATCH($B140,$BI$46:$BI$192,0),AD$47)*AD$39</f>
        <v>0.54</v>
      </c>
      <c r="AE140" s="85" cm="1">
        <f t="array" aca="1" ref="AE140" ca="1">INDEX($BI$46:$CM$192,MATCH($B140,$BI$46:$BI$192,0),AE$47)*AE$39</f>
        <v>0.54</v>
      </c>
      <c r="AF140" s="85" cm="1">
        <f t="array" aca="1" ref="AF140" ca="1">INDEX($BI$46:$CM$192,MATCH($B140,$BI$46:$BI$192,0),AF$47)*AF$39</f>
        <v>0.54</v>
      </c>
      <c r="AG140" s="85" cm="1">
        <f t="array" aca="1" ref="AG140" ca="1">INDEX($BI$46:$CM$192,MATCH($B140,$BI$46:$BI$192,0),AG$47)*AG$39</f>
        <v>0.54</v>
      </c>
      <c r="AH140" s="85" cm="1">
        <f t="array" aca="1" ref="AH140" ca="1">INDEX($BI$46:$CM$192,MATCH($B140,$BI$46:$BI$192,0),AH$47)*AH$39</f>
        <v>0.54</v>
      </c>
      <c r="AI140" s="85" cm="1">
        <f t="array" aca="1" ref="AI140" ca="1">INDEX($BI$46:$CM$192,MATCH($B140,$BI$46:$BI$192,0),AI$47)*AI$39</f>
        <v>0.54</v>
      </c>
      <c r="AJ140" s="85" cm="1">
        <f t="array" aca="1" ref="AJ140" ca="1">INDEX($BI$46:$CM$192,MATCH($B140,$BI$46:$BI$192,0),AJ$47)*AJ$39</f>
        <v>0.54</v>
      </c>
      <c r="AK140" s="85" cm="1">
        <f t="array" aca="1" ref="AK140" ca="1">INDEX($BI$46:$CM$192,MATCH($B140,$BI$46:$BI$192,0),AK$47)*AK$39</f>
        <v>0.54</v>
      </c>
      <c r="AL140" s="85" cm="1">
        <f t="array" aca="1" ref="AL140" ca="1">INDEX($BI$46:$CM$192,MATCH($B140,$BI$46:$BI$192,0),AL$47)*AL$39</f>
        <v>0.54</v>
      </c>
      <c r="AM140" s="85" cm="1">
        <f t="array" aca="1" ref="AM140" ca="1">INDEX($BI$46:$CM$192,MATCH($B140,$BI$46:$BI$192,0),AM$47)*AM$39</f>
        <v>0.54</v>
      </c>
      <c r="AN140" s="85" cm="1">
        <f t="array" aca="1" ref="AN140" ca="1">INDEX($BI$46:$CM$192,MATCH($B140,$BI$46:$BI$192,0),AN$47)*AN$39</f>
        <v>0.54</v>
      </c>
      <c r="AO140" s="85" cm="1">
        <f t="array" aca="1" ref="AO140" ca="1">INDEX($BI$46:$CM$192,MATCH($B140,$BI$46:$BI$192,0),AO$47)*AO$39</f>
        <v>0.54</v>
      </c>
      <c r="AP140" s="85" cm="1">
        <f t="array" aca="1" ref="AP140" ca="1">INDEX($BI$46:$CM$192,MATCH($B140,$BI$46:$BI$192,0),AP$47)*AP$39</f>
        <v>0.54</v>
      </c>
      <c r="AQ140" s="85" cm="1">
        <f t="array" aca="1" ref="AQ140" ca="1">INDEX($BI$46:$CM$192,MATCH($B140,$BI$46:$BI$192,0),AQ$47)*AQ$39</f>
        <v>0.54</v>
      </c>
      <c r="AR140" s="85" cm="1">
        <f t="array" aca="1" ref="AR140" ca="1">INDEX($BI$46:$CM$192,MATCH($B140,$BI$46:$BI$192,0),AR$47)*AR$39</f>
        <v>0.54</v>
      </c>
      <c r="AS140" s="85" cm="1">
        <f t="array" aca="1" ref="AS140" ca="1">INDEX($BI$46:$CM$192,MATCH($B140,$BI$46:$BI$192,0),AS$47)*AS$39</f>
        <v>0.54</v>
      </c>
      <c r="AT140" s="85" cm="1">
        <f t="array" aca="1" ref="AT140" ca="1">INDEX($BI$46:$CM$192,MATCH($B140,$BI$46:$BI$192,0),AT$47)*AT$39</f>
        <v>0.54</v>
      </c>
      <c r="AU140" s="85" cm="1">
        <f t="array" aca="1" ref="AU140" ca="1">INDEX($BI$46:$CM$192,MATCH($B140,$BI$46:$BI$192,0),AU$47)*AU$39</f>
        <v>0.54</v>
      </c>
      <c r="AV140" s="85" cm="1">
        <f t="array" aca="1" ref="AV140" ca="1">INDEX($BI$46:$CM$192,MATCH($B140,$BI$46:$BI$192,0),AV$47)*AV$39</f>
        <v>0.54</v>
      </c>
      <c r="AW140" s="85" cm="1">
        <f t="array" aca="1" ref="AW140" ca="1">INDEX($BI$46:$CM$192,MATCH($B140,$BI$46:$BI$192,0),AW$47)*AW$39</f>
        <v>0.54</v>
      </c>
      <c r="AX140" s="85" cm="1">
        <f t="array" aca="1" ref="AX140" ca="1">INDEX($BI$46:$CM$192,MATCH($B140,$BI$46:$BI$192,0),AX$47)*AX$39</f>
        <v>0.54</v>
      </c>
      <c r="AY140" s="85" cm="1">
        <f t="array" aca="1" ref="AY140" ca="1">INDEX($BI$46:$CM$192,MATCH($B140,$BI$46:$BI$192,0),AY$47)*AY$39</f>
        <v>0.54</v>
      </c>
      <c r="AZ140" s="85" cm="1">
        <f t="array" aca="1" ref="AZ140" ca="1">INDEX($BI$46:$CM$192,MATCH($B140,$BI$46:$BI$192,0),AZ$47)*AZ$39</f>
        <v>0.54</v>
      </c>
      <c r="BA140" s="85" cm="1">
        <f t="array" aca="1" ref="BA140" ca="1">INDEX($BI$46:$CM$192,MATCH($B140,$BI$46:$BI$192,0),BA$47)*BA$39</f>
        <v>0.54</v>
      </c>
      <c r="BB140" s="85" cm="1">
        <f t="array" aca="1" ref="BB140" ca="1">INDEX($BI$46:$CM$192,MATCH($B140,$BI$46:$BI$192,0),BB$47)*BB$39</f>
        <v>0.54</v>
      </c>
      <c r="BC140" s="85"/>
      <c r="BD140" s="85"/>
      <c r="BE140" s="85"/>
      <c r="BF140" s="95"/>
      <c r="BG140" s="125">
        <f ca="1">IF(C140="","",INDEX([10]TPU!$G:$G,MATCH($C140,[10]TPU!$A:$A,0)))</f>
        <v>805.52</v>
      </c>
      <c r="BH140" s="7"/>
      <c r="BI140" s="83" t="s">
        <v>165</v>
      </c>
      <c r="BJ140" s="83">
        <f ca="1">INDEX(INDIRECT("memória_cálculo"),MATCH($BI140,INDIRECT("indice_cáculo"),0),2)</f>
        <v>3713605</v>
      </c>
      <c r="BK140" s="84" t="str">
        <f ca="1">INDEX(INDIRECT("memória_cálculo"),MATCH($BI140,INDIRECT("indice_cáculo"),0),3)</f>
        <v>Ancoragem de defensa semimaleável simples - fornecimento e implantação</v>
      </c>
      <c r="BL140" s="83" t="str">
        <f t="shared" ca="1" si="226"/>
        <v>m</v>
      </c>
      <c r="BM140" s="96" cm="1">
        <f t="array" aca="1" ref="BM140" ca="1">INDEX(INDIRECT("memória_cálculo"),MATCH($BI140,INDIRECT("indice_cáculo"),0),BM$45)</f>
        <v>0</v>
      </c>
      <c r="BN140" s="96" cm="1">
        <f t="array" aca="1" ref="BN140" ca="1">INDEX(INDIRECT("memória_cálculo"),MATCH($BI140,INDIRECT("indice_cáculo"),0),BN$45)</f>
        <v>0</v>
      </c>
      <c r="BO140" s="96" cm="1">
        <f t="array" aca="1" ref="BO140" ca="1">INDEX(INDIRECT("memória_cálculo"),MATCH($BI140,INDIRECT("indice_cáculo"),0),BO$45)</f>
        <v>0</v>
      </c>
      <c r="BP140" s="96" cm="1">
        <f t="array" aca="1" ref="BP140" ca="1">INDEX(INDIRECT("memória_cálculo"),MATCH($BI140,INDIRECT("indice_cáculo"),0),BP$45)</f>
        <v>0</v>
      </c>
      <c r="BQ140" s="96" cm="1">
        <f t="array" aca="1" ref="BQ140" ca="1">INDEX(INDIRECT("memória_cálculo"),MATCH($BI140,INDIRECT("indice_cáculo"),0),BQ$45)</f>
        <v>0</v>
      </c>
      <c r="BR140" s="96" cm="1">
        <f t="array" aca="1" ref="BR140" ca="1">INDEX(INDIRECT("memória_cálculo"),MATCH($BI140,INDIRECT("indice_cáculo"),0),BR$45)</f>
        <v>0</v>
      </c>
      <c r="BS140" s="96" cm="1">
        <f t="array" aca="1" ref="BS140" ca="1">INDEX(INDIRECT("memória_cálculo"),MATCH($BI140,INDIRECT("indice_cáculo"),0),BS$45)</f>
        <v>0</v>
      </c>
      <c r="BT140" s="96" cm="1">
        <f t="array" aca="1" ref="BT140" ca="1">INDEX(INDIRECT("memória_cálculo"),MATCH($BI140,INDIRECT("indice_cáculo"),0),BT$45)</f>
        <v>0</v>
      </c>
      <c r="BU140" s="96" cm="1">
        <f t="array" aca="1" ref="BU140" ca="1">INDEX(INDIRECT("memória_cálculo"),MATCH($BI140,INDIRECT("indice_cáculo"),0),BU$45)</f>
        <v>0</v>
      </c>
      <c r="BV140" s="96" cm="1">
        <f t="array" aca="1" ref="BV140" ca="1">INDEX(INDIRECT("memória_cálculo"),MATCH($BI140,INDIRECT("indice_cáculo"),0),BV$45)</f>
        <v>0</v>
      </c>
      <c r="BW140" s="96" cm="1">
        <f t="array" aca="1" ref="BW140" ca="1">INDEX(INDIRECT("memória_cálculo"),MATCH($BI140,INDIRECT("indice_cáculo"),0),BW$45)</f>
        <v>0</v>
      </c>
      <c r="BX140" s="96" cm="1">
        <f t="array" aca="1" ref="BX140" ca="1">INDEX(INDIRECT("memória_cálculo"),MATCH($BI140,INDIRECT("indice_cáculo"),0),BX$45)</f>
        <v>0</v>
      </c>
      <c r="BY140" s="96" cm="1">
        <f t="array" aca="1" ref="BY140" ca="1">INDEX(INDIRECT("memória_cálculo"),MATCH($BI140,INDIRECT("indice_cáculo"),0),BY$45)</f>
        <v>0</v>
      </c>
      <c r="BZ140" s="96" cm="1">
        <f t="array" aca="1" ref="BZ140" ca="1">INDEX(INDIRECT("memória_cálculo"),MATCH($BI140,INDIRECT("indice_cáculo"),0),BZ$45)</f>
        <v>0</v>
      </c>
      <c r="CA140" s="96" cm="1">
        <f t="array" aca="1" ref="CA140" ca="1">INDEX(INDIRECT("memória_cálculo"),MATCH($BI140,INDIRECT("indice_cáculo"),0),CA$45)</f>
        <v>0</v>
      </c>
      <c r="CB140" s="96" cm="1">
        <f t="array" aca="1" ref="CB140" ca="1">INDEX(INDIRECT("memória_cálculo"),MATCH($BI140,INDIRECT("indice_cáculo"),0),CB$45)</f>
        <v>0</v>
      </c>
      <c r="CC140" s="96" cm="1">
        <f t="array" aca="1" ref="CC140" ca="1">INDEX(INDIRECT("memória_cálculo"),MATCH($BI140,INDIRECT("indice_cáculo"),0),CC$45)</f>
        <v>0</v>
      </c>
      <c r="CD140" s="96" cm="1">
        <f t="array" aca="1" ref="CD140" ca="1">INDEX(INDIRECT("memória_cálculo"),MATCH($BI140,INDIRECT("indice_cáculo"),0),CD$45)</f>
        <v>0</v>
      </c>
      <c r="CE140" s="96" cm="1">
        <f t="array" aca="1" ref="CE140" ca="1">INDEX(INDIRECT("memória_cálculo"),MATCH($BI140,INDIRECT("indice_cáculo"),0),CE$45)</f>
        <v>0</v>
      </c>
      <c r="CF140" s="96" cm="1">
        <f t="array" aca="1" ref="CF140" ca="1">INDEX(INDIRECT("memória_cálculo"),MATCH($BI140,INDIRECT("indice_cáculo"),0),CF$45)</f>
        <v>0</v>
      </c>
      <c r="CG140" s="96" cm="1">
        <f t="array" aca="1" ref="CG140" ca="1">INDEX(INDIRECT("memória_cálculo"),MATCH($BI140,INDIRECT("indice_cáculo"),0),CG$45)</f>
        <v>0</v>
      </c>
      <c r="CH140" s="96" cm="1">
        <f t="array" aca="1" ref="CH140" ca="1">INDEX(INDIRECT("memória_cálculo"),MATCH($BI140,INDIRECT("indice_cáculo"),0),CH$45)</f>
        <v>0</v>
      </c>
      <c r="CI140" s="96" cm="1">
        <f t="array" aca="1" ref="CI140" ca="1">INDEX(INDIRECT("memória_cálculo"),MATCH($BI140,INDIRECT("indice_cáculo"),0),CI$45)</f>
        <v>0</v>
      </c>
      <c r="CJ140" s="96" cm="1">
        <f t="array" aca="1" ref="CJ140" ca="1">INDEX(INDIRECT("memória_cálculo"),MATCH($BI140,INDIRECT("indice_cáculo"),0),CJ$45)</f>
        <v>0</v>
      </c>
      <c r="CK140" s="96" cm="1">
        <f t="array" aca="1" ref="CK140" ca="1">INDEX(INDIRECT("memória_cálculo"),MATCH($BI140,INDIRECT("indice_cáculo"),0),CK$45)</f>
        <v>0</v>
      </c>
      <c r="CL140" s="96" cm="1">
        <f t="array" aca="1" ref="CL140" ca="1">INDEX(INDIRECT("memória_cálculo"),MATCH($BI140,INDIRECT("indice_cáculo"),0),CL$45)</f>
        <v>0</v>
      </c>
      <c r="CM140" s="96"/>
      <c r="CN140" s="7"/>
      <c r="CO140" s="7"/>
      <c r="CP140" s="83" t="s">
        <v>56</v>
      </c>
      <c r="CQ140" s="83" t="str">
        <f>INDEX([10]TPU!$A:$A,MATCH($DV140,[10]TPU!$P:$P,0))</f>
        <v>RO-00195</v>
      </c>
      <c r="CR140" s="366" t="str">
        <f>INDEX([10]TPU!$C:$C,MATCH($DV140,[10]TPU!$P:$P,0))</f>
        <v>escavação, carga e transporte de material de 3ª categoria - executado com escavadeira de 1,40 m3 e caminhão basculante de 12 m3 e com caminho de serviço pavimentado - dmt de 1.000 a 1.200 m</v>
      </c>
      <c r="CS140" s="83" t="str">
        <f>INDEX([10]TPU!$D:$D,MATCH($DV140,[10]TPU!$P:$P,0))</f>
        <v>m3</v>
      </c>
      <c r="CT140" s="103">
        <f t="shared" ref="CT140:CX140" si="227">CT142*CT143</f>
        <v>0</v>
      </c>
      <c r="CU140" s="103">
        <f t="shared" si="227"/>
        <v>0</v>
      </c>
      <c r="CV140" s="103">
        <f t="shared" si="227"/>
        <v>0</v>
      </c>
      <c r="CW140" s="103">
        <f t="shared" si="227"/>
        <v>0</v>
      </c>
      <c r="CX140" s="103">
        <f t="shared" si="227"/>
        <v>0</v>
      </c>
      <c r="CY140" s="103">
        <f t="shared" ref="CY140:DR140" si="228">CY142*CY143</f>
        <v>0</v>
      </c>
      <c r="CZ140" s="103">
        <f t="shared" si="228"/>
        <v>0</v>
      </c>
      <c r="DA140" s="103">
        <f t="shared" si="228"/>
        <v>0</v>
      </c>
      <c r="DB140" s="103">
        <f t="shared" si="228"/>
        <v>0</v>
      </c>
      <c r="DC140" s="103">
        <f t="shared" si="228"/>
        <v>0</v>
      </c>
      <c r="DD140" s="103">
        <f t="shared" si="228"/>
        <v>0</v>
      </c>
      <c r="DE140" s="103">
        <f t="shared" si="228"/>
        <v>0</v>
      </c>
      <c r="DF140" s="103">
        <f t="shared" si="228"/>
        <v>0</v>
      </c>
      <c r="DG140" s="103">
        <f t="shared" si="228"/>
        <v>0</v>
      </c>
      <c r="DH140" s="103">
        <f t="shared" si="228"/>
        <v>0</v>
      </c>
      <c r="DI140" s="103">
        <f t="shared" si="228"/>
        <v>0</v>
      </c>
      <c r="DJ140" s="103">
        <f t="shared" si="228"/>
        <v>0</v>
      </c>
      <c r="DK140" s="103">
        <f t="shared" si="228"/>
        <v>0</v>
      </c>
      <c r="DL140" s="103">
        <f t="shared" si="228"/>
        <v>0</v>
      </c>
      <c r="DM140" s="103">
        <f t="shared" si="228"/>
        <v>0</v>
      </c>
      <c r="DN140" s="103">
        <f t="shared" si="228"/>
        <v>0</v>
      </c>
      <c r="DO140" s="103">
        <f t="shared" si="228"/>
        <v>0</v>
      </c>
      <c r="DP140" s="103">
        <f t="shared" si="228"/>
        <v>0</v>
      </c>
      <c r="DQ140" s="103">
        <f t="shared" si="228"/>
        <v>0</v>
      </c>
      <c r="DR140" s="103">
        <f t="shared" si="228"/>
        <v>0</v>
      </c>
      <c r="DS140" s="103">
        <f t="shared" ref="DS140" si="229">DS142*DS143</f>
        <v>0</v>
      </c>
      <c r="DT140" s="103">
        <f t="shared" ref="DT140" si="230">DT142*DT143</f>
        <v>0</v>
      </c>
      <c r="DV140" t="s">
        <v>153</v>
      </c>
    </row>
    <row r="141" spans="1:126" ht="20.100000000000001" customHeight="1" x14ac:dyDescent="0.2">
      <c r="A141" s="7"/>
      <c r="B141" s="83" t="s">
        <v>161</v>
      </c>
      <c r="C141" s="83">
        <f t="shared" ca="1" si="211"/>
        <v>5213420</v>
      </c>
      <c r="D141" s="84" t="str">
        <f t="shared" ca="1" si="212"/>
        <v>Placa em aço nº 16 galvanizado com película retrorrefletiva tipo III + X - confecção</v>
      </c>
      <c r="E141" s="83" t="str">
        <f t="shared" ca="1" si="213"/>
        <v>m²</v>
      </c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 cm="1">
        <f t="array" aca="1" ref="X141" ca="1">INDEX($BI$46:$CM$192,MATCH($B141,$BI$46:$BI$192,0),X$47)*X$39</f>
        <v>0</v>
      </c>
      <c r="Y141" s="85" cm="1">
        <f t="array" aca="1" ref="Y141" ca="1">INDEX($BI$46:$CM$192,MATCH($B141,$BI$46:$BI$192,0),Y$47)*Y$39</f>
        <v>0</v>
      </c>
      <c r="Z141" s="85" cm="1">
        <f t="array" aca="1" ref="Z141" ca="1">INDEX($BI$46:$CM$192,MATCH($B141,$BI$46:$BI$192,0),Z$47)*Z$39</f>
        <v>0</v>
      </c>
      <c r="AA141" s="85"/>
      <c r="AB141" s="85" cm="1">
        <f t="array" aca="1" ref="AB141" ca="1">INDEX($BI$46:$CM$192,MATCH($B141,$BI$46:$BI$192,0),AB$47)*AB$39</f>
        <v>0</v>
      </c>
      <c r="AC141" s="85"/>
      <c r="AD141" s="85" cm="1">
        <f t="array" aca="1" ref="AD141" ca="1">INDEX($BI$46:$CM$192,MATCH($B141,$BI$46:$BI$192,0),AD$47)*AD$39</f>
        <v>0</v>
      </c>
      <c r="AE141" s="85" cm="1">
        <f t="array" aca="1" ref="AE141" ca="1">INDEX($BI$46:$CM$192,MATCH($B141,$BI$46:$BI$192,0),AE$47)*AE$39</f>
        <v>0</v>
      </c>
      <c r="AF141" s="85" cm="1">
        <f t="array" aca="1" ref="AF141" ca="1">INDEX($BI$46:$CM$192,MATCH($B141,$BI$46:$BI$192,0),AF$47)*AF$39</f>
        <v>0</v>
      </c>
      <c r="AG141" s="85" cm="1">
        <f t="array" aca="1" ref="AG141" ca="1">INDEX($BI$46:$CM$192,MATCH($B141,$BI$46:$BI$192,0),AG$47)*AG$39</f>
        <v>0</v>
      </c>
      <c r="AH141" s="85" cm="1">
        <f t="array" aca="1" ref="AH141" ca="1">INDEX($BI$46:$CM$192,MATCH($B141,$BI$46:$BI$192,0),AH$47)*AH$39</f>
        <v>0</v>
      </c>
      <c r="AI141" s="85" cm="1">
        <f t="array" aca="1" ref="AI141" ca="1">INDEX($BI$46:$CM$192,MATCH($B141,$BI$46:$BI$192,0),AI$47)*AI$39</f>
        <v>0</v>
      </c>
      <c r="AJ141" s="85" cm="1">
        <f t="array" aca="1" ref="AJ141" ca="1">INDEX($BI$46:$CM$192,MATCH($B141,$BI$46:$BI$192,0),AJ$47)*AJ$39</f>
        <v>0</v>
      </c>
      <c r="AK141" s="85" cm="1">
        <f t="array" aca="1" ref="AK141" ca="1">INDEX($BI$46:$CM$192,MATCH($B141,$BI$46:$BI$192,0),AK$47)*AK$39</f>
        <v>0</v>
      </c>
      <c r="AL141" s="85" cm="1">
        <f t="array" aca="1" ref="AL141" ca="1">INDEX($BI$46:$CM$192,MATCH($B141,$BI$46:$BI$192,0),AL$47)*AL$39</f>
        <v>0</v>
      </c>
      <c r="AM141" s="85" cm="1">
        <f t="array" aca="1" ref="AM141" ca="1">INDEX($BI$46:$CM$192,MATCH($B141,$BI$46:$BI$192,0),AM$47)*AM$39</f>
        <v>0</v>
      </c>
      <c r="AN141" s="85" cm="1">
        <f t="array" aca="1" ref="AN141" ca="1">INDEX($BI$46:$CM$192,MATCH($B141,$BI$46:$BI$192,0),AN$47)*AN$39</f>
        <v>0</v>
      </c>
      <c r="AO141" s="85" cm="1">
        <f t="array" aca="1" ref="AO141" ca="1">INDEX($BI$46:$CM$192,MATCH($B141,$BI$46:$BI$192,0),AO$47)*AO$39</f>
        <v>0</v>
      </c>
      <c r="AP141" s="85" cm="1">
        <f t="array" aca="1" ref="AP141" ca="1">INDEX($BI$46:$CM$192,MATCH($B141,$BI$46:$BI$192,0),AP$47)*AP$39</f>
        <v>0</v>
      </c>
      <c r="AQ141" s="85" cm="1">
        <f t="array" aca="1" ref="AQ141" ca="1">INDEX($BI$46:$CM$192,MATCH($B141,$BI$46:$BI$192,0),AQ$47)*AQ$39</f>
        <v>0</v>
      </c>
      <c r="AR141" s="85" cm="1">
        <f t="array" aca="1" ref="AR141" ca="1">INDEX($BI$46:$CM$192,MATCH($B141,$BI$46:$BI$192,0),AR$47)*AR$39</f>
        <v>0</v>
      </c>
      <c r="AS141" s="85" cm="1">
        <f t="array" aca="1" ref="AS141" ca="1">INDEX($BI$46:$CM$192,MATCH($B141,$BI$46:$BI$192,0),AS$47)*AS$39</f>
        <v>0</v>
      </c>
      <c r="AT141" s="85" cm="1">
        <f t="array" aca="1" ref="AT141" ca="1">INDEX($BI$46:$CM$192,MATCH($B141,$BI$46:$BI$192,0),AT$47)*AT$39</f>
        <v>0</v>
      </c>
      <c r="AU141" s="85" cm="1">
        <f t="array" aca="1" ref="AU141" ca="1">INDEX($BI$46:$CM$192,MATCH($B141,$BI$46:$BI$192,0),AU$47)*AU$39</f>
        <v>0</v>
      </c>
      <c r="AV141" s="85" cm="1">
        <f t="array" aca="1" ref="AV141" ca="1">INDEX($BI$46:$CM$192,MATCH($B141,$BI$46:$BI$192,0),AV$47)*AV$39</f>
        <v>0</v>
      </c>
      <c r="AW141" s="85" cm="1">
        <f t="array" aca="1" ref="AW141" ca="1">INDEX($BI$46:$CM$192,MATCH($B141,$BI$46:$BI$192,0),AW$47)*AW$39</f>
        <v>0</v>
      </c>
      <c r="AX141" s="85" cm="1">
        <f t="array" aca="1" ref="AX141" ca="1">INDEX($BI$46:$CM$192,MATCH($B141,$BI$46:$BI$192,0),AX$47)*AX$39</f>
        <v>0</v>
      </c>
      <c r="AY141" s="85" cm="1">
        <f t="array" aca="1" ref="AY141" ca="1">INDEX($BI$46:$CM$192,MATCH($B141,$BI$46:$BI$192,0),AY$47)*AY$39</f>
        <v>0</v>
      </c>
      <c r="AZ141" s="85" cm="1">
        <f t="array" aca="1" ref="AZ141" ca="1">INDEX($BI$46:$CM$192,MATCH($B141,$BI$46:$BI$192,0),AZ$47)*AZ$39</f>
        <v>0</v>
      </c>
      <c r="BA141" s="85" cm="1">
        <f t="array" aca="1" ref="BA141" ca="1">INDEX($BI$46:$CM$192,MATCH($B141,$BI$46:$BI$192,0),BA$47)*BA$39</f>
        <v>0</v>
      </c>
      <c r="BB141" s="85" cm="1">
        <f t="array" aca="1" ref="BB141" ca="1">INDEX($BI$46:$CM$192,MATCH($B141,$BI$46:$BI$192,0),BB$47)*BB$39</f>
        <v>0</v>
      </c>
      <c r="BC141" s="85"/>
      <c r="BD141" s="85"/>
      <c r="BE141" s="85"/>
      <c r="BF141" s="95"/>
      <c r="BG141" s="125">
        <f ca="1">IF(C141="","",INDEX([10]TPU!$G:$G,MATCH($C141,[10]TPU!$A:$A,0)))</f>
        <v>805.52</v>
      </c>
      <c r="BH141" s="7"/>
      <c r="BI141" s="83" t="s">
        <v>166</v>
      </c>
      <c r="BJ141" s="83" t="str">
        <f ca="1">INDEX(INDIRECT("memória_cálculo"),MATCH($BI141,INDIRECT("indice_cáculo"),0),2)</f>
        <v>28.10.01</v>
      </c>
      <c r="BK141" s="84" t="str">
        <f ca="1">INDEX(INDIRECT("memória_cálculo"),MATCH($BI141,INDIRECT("indice_cáculo"),0),3)</f>
        <v>Catadióptricos p/ defensa metálica  (un)</v>
      </c>
      <c r="BL141" s="83" t="str">
        <f t="shared" ca="1" si="226"/>
        <v>un</v>
      </c>
      <c r="BM141" s="96" cm="1">
        <f t="array" aca="1" ref="BM141" ca="1">INDEX(INDIRECT("memória_cálculo"),MATCH($BI141,INDIRECT("indice_cáculo"),0),BM$45)</f>
        <v>3</v>
      </c>
      <c r="BN141" s="96" cm="1">
        <f t="array" aca="1" ref="BN141" ca="1">INDEX(INDIRECT("memória_cálculo"),MATCH($BI141,INDIRECT("indice_cáculo"),0),BN$45)</f>
        <v>25</v>
      </c>
      <c r="BO141" s="96" cm="1">
        <f t="array" aca="1" ref="BO141" ca="1">INDEX(INDIRECT("memória_cálculo"),MATCH($BI141,INDIRECT("indice_cáculo"),0),BO$45)</f>
        <v>0</v>
      </c>
      <c r="BP141" s="96" cm="1">
        <f t="array" aca="1" ref="BP141" ca="1">INDEX(INDIRECT("memória_cálculo"),MATCH($BI141,INDIRECT("indice_cáculo"),0),BP$45)</f>
        <v>38</v>
      </c>
      <c r="BQ141" s="96" cm="1">
        <f t="array" aca="1" ref="BQ141" ca="1">INDEX(INDIRECT("memória_cálculo"),MATCH($BI141,INDIRECT("indice_cáculo"),0),BQ$45)</f>
        <v>50</v>
      </c>
      <c r="BR141" s="96" cm="1">
        <f t="array" aca="1" ref="BR141" ca="1">INDEX(INDIRECT("memória_cálculo"),MATCH($BI141,INDIRECT("indice_cáculo"),0),BR$45)</f>
        <v>3</v>
      </c>
      <c r="BS141" s="96" cm="1">
        <f t="array" aca="1" ref="BS141" ca="1">INDEX(INDIRECT("memória_cálculo"),MATCH($BI141,INDIRECT("indice_cáculo"),0),BS$45)</f>
        <v>25</v>
      </c>
      <c r="BT141" s="96" cm="1">
        <f t="array" aca="1" ref="BT141" ca="1">INDEX(INDIRECT("memória_cálculo"),MATCH($BI141,INDIRECT("indice_cáculo"),0),BT$45)</f>
        <v>0</v>
      </c>
      <c r="BU141" s="96" cm="1">
        <f t="array" aca="1" ref="BU141" ca="1">INDEX(INDIRECT("memória_cálculo"),MATCH($BI141,INDIRECT("indice_cáculo"),0),BU$45)</f>
        <v>38</v>
      </c>
      <c r="BV141" s="96" cm="1">
        <f t="array" aca="1" ref="BV141" ca="1">INDEX(INDIRECT("memória_cálculo"),MATCH($BI141,INDIRECT("indice_cáculo"),0),BV$45)</f>
        <v>50</v>
      </c>
      <c r="BW141" s="96" cm="1">
        <f t="array" aca="1" ref="BW141" ca="1">INDEX(INDIRECT("memória_cálculo"),MATCH($BI141,INDIRECT("indice_cáculo"),0),BW$45)</f>
        <v>3</v>
      </c>
      <c r="BX141" s="96" cm="1">
        <f t="array" aca="1" ref="BX141" ca="1">INDEX(INDIRECT("memória_cálculo"),MATCH($BI141,INDIRECT("indice_cáculo"),0),BX$45)</f>
        <v>25</v>
      </c>
      <c r="BY141" s="96" cm="1">
        <f t="array" aca="1" ref="BY141" ca="1">INDEX(INDIRECT("memória_cálculo"),MATCH($BI141,INDIRECT("indice_cáculo"),0),BY$45)</f>
        <v>0</v>
      </c>
      <c r="BZ141" s="96" cm="1">
        <f t="array" aca="1" ref="BZ141" ca="1">INDEX(INDIRECT("memória_cálculo"),MATCH($BI141,INDIRECT("indice_cáculo"),0),BZ$45)</f>
        <v>38</v>
      </c>
      <c r="CA141" s="96" cm="1">
        <f t="array" aca="1" ref="CA141" ca="1">INDEX(INDIRECT("memória_cálculo"),MATCH($BI141,INDIRECT("indice_cáculo"),0),CA$45)</f>
        <v>50</v>
      </c>
      <c r="CB141" s="96" cm="1">
        <f t="array" aca="1" ref="CB141" ca="1">INDEX(INDIRECT("memória_cálculo"),MATCH($BI141,INDIRECT("indice_cáculo"),0),CB$45)</f>
        <v>3</v>
      </c>
      <c r="CC141" s="96" cm="1">
        <f t="array" aca="1" ref="CC141" ca="1">INDEX(INDIRECT("memória_cálculo"),MATCH($BI141,INDIRECT("indice_cáculo"),0),CC$45)</f>
        <v>25</v>
      </c>
      <c r="CD141" s="96" cm="1">
        <f t="array" aca="1" ref="CD141" ca="1">INDEX(INDIRECT("memória_cálculo"),MATCH($BI141,INDIRECT("indice_cáculo"),0),CD$45)</f>
        <v>0</v>
      </c>
      <c r="CE141" s="96" cm="1">
        <f t="array" aca="1" ref="CE141" ca="1">INDEX(INDIRECT("memória_cálculo"),MATCH($BI141,INDIRECT("indice_cáculo"),0),CE$45)</f>
        <v>38</v>
      </c>
      <c r="CF141" s="96" cm="1">
        <f t="array" aca="1" ref="CF141" ca="1">INDEX(INDIRECT("memória_cálculo"),MATCH($BI141,INDIRECT("indice_cáculo"),0),CF$45)</f>
        <v>50</v>
      </c>
      <c r="CG141" s="96" cm="1">
        <f t="array" aca="1" ref="CG141" ca="1">INDEX(INDIRECT("memória_cálculo"),MATCH($BI141,INDIRECT("indice_cáculo"),0),CG$45)</f>
        <v>3</v>
      </c>
      <c r="CH141" s="96" cm="1">
        <f t="array" aca="1" ref="CH141" ca="1">INDEX(INDIRECT("memória_cálculo"),MATCH($BI141,INDIRECT("indice_cáculo"),0),CH$45)</f>
        <v>25</v>
      </c>
      <c r="CI141" s="96" cm="1">
        <f t="array" aca="1" ref="CI141" ca="1">INDEX(INDIRECT("memória_cálculo"),MATCH($BI141,INDIRECT("indice_cáculo"),0),CI$45)</f>
        <v>0</v>
      </c>
      <c r="CJ141" s="96" cm="1">
        <f t="array" aca="1" ref="CJ141" ca="1">INDEX(INDIRECT("memória_cálculo"),MATCH($BI141,INDIRECT("indice_cáculo"),0),CJ$45)</f>
        <v>38</v>
      </c>
      <c r="CK141" s="96" cm="1">
        <f t="array" aca="1" ref="CK141" ca="1">INDEX(INDIRECT("memória_cálculo"),MATCH($BI141,INDIRECT("indice_cáculo"),0),CK$45)</f>
        <v>50</v>
      </c>
      <c r="CL141" s="96" cm="1">
        <f t="array" aca="1" ref="CL141" ca="1">INDEX(INDIRECT("memória_cálculo"),MATCH($BI141,INDIRECT("indice_cáculo"),0),CL$45)</f>
        <v>0</v>
      </c>
      <c r="CM141" s="96"/>
      <c r="CN141" s="7"/>
      <c r="CO141" s="7"/>
      <c r="CP141" s="108"/>
      <c r="CS141" s="109"/>
      <c r="CT141" s="127"/>
      <c r="CU141" s="111"/>
      <c r="CV141" s="111"/>
      <c r="CW141" s="111"/>
      <c r="CX141" s="111"/>
      <c r="CY141" s="127"/>
      <c r="CZ141" s="111"/>
      <c r="DA141" s="111"/>
      <c r="DB141" s="111"/>
      <c r="DC141" s="111"/>
      <c r="DD141" s="127"/>
      <c r="DE141" s="111"/>
      <c r="DF141" s="111"/>
      <c r="DG141" s="111"/>
      <c r="DH141" s="111"/>
      <c r="DI141" s="111"/>
      <c r="DJ141" s="111"/>
      <c r="DK141" s="111"/>
      <c r="DL141" s="111"/>
      <c r="DM141" s="111"/>
      <c r="DN141" s="127"/>
      <c r="DO141" s="111"/>
      <c r="DP141" s="111"/>
      <c r="DQ141" s="111"/>
      <c r="DR141" s="111"/>
      <c r="DS141" s="111"/>
      <c r="DT141" s="111"/>
    </row>
    <row r="142" spans="1:126" ht="20.100000000000001" customHeight="1" x14ac:dyDescent="0.2">
      <c r="A142" s="7"/>
      <c r="B142" s="83" t="s">
        <v>162</v>
      </c>
      <c r="C142" s="83">
        <f t="shared" ca="1" si="211"/>
        <v>5213420</v>
      </c>
      <c r="D142" s="84" t="str">
        <f t="shared" ca="1" si="212"/>
        <v>Placa em aço nº 16 galvanizado com película retrorrefletiva tipo III + X - confecção</v>
      </c>
      <c r="E142" s="83" t="str">
        <f t="shared" ca="1" si="213"/>
        <v>m²</v>
      </c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 cm="1">
        <f t="array" aca="1" ref="X142" ca="1">INDEX($BI$46:$CM$192,MATCH($B142,$BI$46:$BI$192,0),X$47)*X$39</f>
        <v>0</v>
      </c>
      <c r="Y142" s="85" cm="1">
        <f t="array" aca="1" ref="Y142" ca="1">INDEX($BI$46:$CM$192,MATCH($B142,$BI$46:$BI$192,0),Y$47)*Y$39</f>
        <v>0</v>
      </c>
      <c r="Z142" s="85" cm="1">
        <f t="array" aca="1" ref="Z142" ca="1">INDEX($BI$46:$CM$192,MATCH($B142,$BI$46:$BI$192,0),Z$47)*Z$39</f>
        <v>0</v>
      </c>
      <c r="AA142" s="85"/>
      <c r="AB142" s="85" cm="1">
        <f t="array" aca="1" ref="AB142" ca="1">INDEX($BI$46:$CM$192,MATCH($B142,$BI$46:$BI$192,0),AB$47)*AB$39</f>
        <v>0</v>
      </c>
      <c r="AC142" s="85"/>
      <c r="AD142" s="85" cm="1">
        <f t="array" aca="1" ref="AD142" ca="1">INDEX($BI$46:$CM$192,MATCH($B142,$BI$46:$BI$192,0),AD$47)*AD$39</f>
        <v>0</v>
      </c>
      <c r="AE142" s="85" cm="1">
        <f t="array" aca="1" ref="AE142" ca="1">INDEX($BI$46:$CM$192,MATCH($B142,$BI$46:$BI$192,0),AE$47)*AE$39</f>
        <v>0</v>
      </c>
      <c r="AF142" s="85" cm="1">
        <f t="array" aca="1" ref="AF142" ca="1">INDEX($BI$46:$CM$192,MATCH($B142,$BI$46:$BI$192,0),AF$47)*AF$39</f>
        <v>0</v>
      </c>
      <c r="AG142" s="85" cm="1">
        <f t="array" aca="1" ref="AG142" ca="1">INDEX($BI$46:$CM$192,MATCH($B142,$BI$46:$BI$192,0),AG$47)*AG$39</f>
        <v>0</v>
      </c>
      <c r="AH142" s="85" cm="1">
        <f t="array" aca="1" ref="AH142" ca="1">INDEX($BI$46:$CM$192,MATCH($B142,$BI$46:$BI$192,0),AH$47)*AH$39</f>
        <v>0</v>
      </c>
      <c r="AI142" s="85" cm="1">
        <f t="array" aca="1" ref="AI142" ca="1">INDEX($BI$46:$CM$192,MATCH($B142,$BI$46:$BI$192,0),AI$47)*AI$39</f>
        <v>0</v>
      </c>
      <c r="AJ142" s="85" cm="1">
        <f t="array" aca="1" ref="AJ142" ca="1">INDEX($BI$46:$CM$192,MATCH($B142,$BI$46:$BI$192,0),AJ$47)*AJ$39</f>
        <v>0</v>
      </c>
      <c r="AK142" s="85" cm="1">
        <f t="array" aca="1" ref="AK142" ca="1">INDEX($BI$46:$CM$192,MATCH($B142,$BI$46:$BI$192,0),AK$47)*AK$39</f>
        <v>0</v>
      </c>
      <c r="AL142" s="85" cm="1">
        <f t="array" aca="1" ref="AL142" ca="1">INDEX($BI$46:$CM$192,MATCH($B142,$BI$46:$BI$192,0),AL$47)*AL$39</f>
        <v>0</v>
      </c>
      <c r="AM142" s="85" cm="1">
        <f t="array" aca="1" ref="AM142" ca="1">INDEX($BI$46:$CM$192,MATCH($B142,$BI$46:$BI$192,0),AM$47)*AM$39</f>
        <v>0</v>
      </c>
      <c r="AN142" s="85" cm="1">
        <f t="array" aca="1" ref="AN142" ca="1">INDEX($BI$46:$CM$192,MATCH($B142,$BI$46:$BI$192,0),AN$47)*AN$39</f>
        <v>0</v>
      </c>
      <c r="AO142" s="85" cm="1">
        <f t="array" aca="1" ref="AO142" ca="1">INDEX($BI$46:$CM$192,MATCH($B142,$BI$46:$BI$192,0),AO$47)*AO$39</f>
        <v>0</v>
      </c>
      <c r="AP142" s="85" cm="1">
        <f t="array" aca="1" ref="AP142" ca="1">INDEX($BI$46:$CM$192,MATCH($B142,$BI$46:$BI$192,0),AP$47)*AP$39</f>
        <v>0</v>
      </c>
      <c r="AQ142" s="85" cm="1">
        <f t="array" aca="1" ref="AQ142" ca="1">INDEX($BI$46:$CM$192,MATCH($B142,$BI$46:$BI$192,0),AQ$47)*AQ$39</f>
        <v>0</v>
      </c>
      <c r="AR142" s="85" cm="1">
        <f t="array" aca="1" ref="AR142" ca="1">INDEX($BI$46:$CM$192,MATCH($B142,$BI$46:$BI$192,0),AR$47)*AR$39</f>
        <v>0</v>
      </c>
      <c r="AS142" s="85" cm="1">
        <f t="array" aca="1" ref="AS142" ca="1">INDEX($BI$46:$CM$192,MATCH($B142,$BI$46:$BI$192,0),AS$47)*AS$39</f>
        <v>0</v>
      </c>
      <c r="AT142" s="85" cm="1">
        <f t="array" aca="1" ref="AT142" ca="1">INDEX($BI$46:$CM$192,MATCH($B142,$BI$46:$BI$192,0),AT$47)*AT$39</f>
        <v>0</v>
      </c>
      <c r="AU142" s="85" cm="1">
        <f t="array" aca="1" ref="AU142" ca="1">INDEX($BI$46:$CM$192,MATCH($B142,$BI$46:$BI$192,0),AU$47)*AU$39</f>
        <v>0</v>
      </c>
      <c r="AV142" s="85" cm="1">
        <f t="array" aca="1" ref="AV142" ca="1">INDEX($BI$46:$CM$192,MATCH($B142,$BI$46:$BI$192,0),AV$47)*AV$39</f>
        <v>0</v>
      </c>
      <c r="AW142" s="85" cm="1">
        <f t="array" aca="1" ref="AW142" ca="1">INDEX($BI$46:$CM$192,MATCH($B142,$BI$46:$BI$192,0),AW$47)*AW$39</f>
        <v>0</v>
      </c>
      <c r="AX142" s="85" cm="1">
        <f t="array" aca="1" ref="AX142" ca="1">INDEX($BI$46:$CM$192,MATCH($B142,$BI$46:$BI$192,0),AX$47)*AX$39</f>
        <v>0</v>
      </c>
      <c r="AY142" s="85" cm="1">
        <f t="array" aca="1" ref="AY142" ca="1">INDEX($BI$46:$CM$192,MATCH($B142,$BI$46:$BI$192,0),AY$47)*AY$39</f>
        <v>0</v>
      </c>
      <c r="AZ142" s="85" cm="1">
        <f t="array" aca="1" ref="AZ142" ca="1">INDEX($BI$46:$CM$192,MATCH($B142,$BI$46:$BI$192,0),AZ$47)*AZ$39</f>
        <v>0</v>
      </c>
      <c r="BA142" s="85" cm="1">
        <f t="array" aca="1" ref="BA142" ca="1">INDEX($BI$46:$CM$192,MATCH($B142,$BI$46:$BI$192,0),BA$47)*BA$39</f>
        <v>0</v>
      </c>
      <c r="BB142" s="85" cm="1">
        <f t="array" aca="1" ref="BB142" ca="1">INDEX($BI$46:$CM$192,MATCH($B142,$BI$46:$BI$192,0),BB$47)*BB$39</f>
        <v>0</v>
      </c>
      <c r="BC142" s="85"/>
      <c r="BD142" s="85"/>
      <c r="BE142" s="85"/>
      <c r="BF142" s="95"/>
      <c r="BG142" s="125">
        <f ca="1">IF(C142="","",INDEX([10]TPU!$G:$G,MATCH($C142,[10]TPU!$A:$A,0)))</f>
        <v>805.52</v>
      </c>
      <c r="BH142" s="7"/>
      <c r="BI142" s="83" t="s">
        <v>168</v>
      </c>
      <c r="BJ142" s="83">
        <f t="shared" ref="BJ142:BJ147" ca="1" si="231">INDEX(INDIRECT("memória_cálculo"),MATCH($BI142,INDIRECT("indice_cáculo"),0),2)</f>
        <v>3713689</v>
      </c>
      <c r="BK142" s="84" t="str">
        <f t="shared" ref="BK142:BK147" ca="1" si="232">INDEX(INDIRECT("memória_cálculo"),MATCH($BI142,INDIRECT("indice_cáculo"),0),3)</f>
        <v>Terminal aéreo de defensa metálica - tipo A - fornecimento e implantação</v>
      </c>
      <c r="BL142" s="83" t="str">
        <f t="shared" ca="1" si="226"/>
        <v>un</v>
      </c>
      <c r="BM142" s="96" cm="1">
        <f t="array" aca="1" ref="BM142" ca="1">INDEX(INDIRECT("memória_cálculo"),MATCH($BI142,INDIRECT("indice_cáculo"),0),BM$45)</f>
        <v>4</v>
      </c>
      <c r="BN142" s="96" cm="1">
        <f t="array" aca="1" ref="BN142" ca="1">INDEX(INDIRECT("memória_cálculo"),MATCH($BI142,INDIRECT("indice_cáculo"),0),BN$45)</f>
        <v>4</v>
      </c>
      <c r="BO142" s="96" cm="1">
        <f t="array" aca="1" ref="BO142" ca="1">INDEX(INDIRECT("memória_cálculo"),MATCH($BI142,INDIRECT("indice_cáculo"),0),BO$45)</f>
        <v>0</v>
      </c>
      <c r="BP142" s="96" cm="1">
        <f t="array" aca="1" ref="BP142" ca="1">INDEX(INDIRECT("memória_cálculo"),MATCH($BI142,INDIRECT("indice_cáculo"),0),BP$45)</f>
        <v>2</v>
      </c>
      <c r="BQ142" s="96" cm="1">
        <f t="array" aca="1" ref="BQ142" ca="1">INDEX(INDIRECT("memória_cálculo"),MATCH($BI142,INDIRECT("indice_cáculo"),0),BQ$45)</f>
        <v>4</v>
      </c>
      <c r="BR142" s="96" cm="1">
        <f t="array" aca="1" ref="BR142" ca="1">INDEX(INDIRECT("memória_cálculo"),MATCH($BI142,INDIRECT("indice_cáculo"),0),BR$45)</f>
        <v>4</v>
      </c>
      <c r="BS142" s="96" cm="1">
        <f t="array" aca="1" ref="BS142" ca="1">INDEX(INDIRECT("memória_cálculo"),MATCH($BI142,INDIRECT("indice_cáculo"),0),BS$45)</f>
        <v>4</v>
      </c>
      <c r="BT142" s="96" cm="1">
        <f t="array" aca="1" ref="BT142" ca="1">INDEX(INDIRECT("memória_cálculo"),MATCH($BI142,INDIRECT("indice_cáculo"),0),BT$45)</f>
        <v>0</v>
      </c>
      <c r="BU142" s="96" cm="1">
        <f t="array" aca="1" ref="BU142" ca="1">INDEX(INDIRECT("memória_cálculo"),MATCH($BI142,INDIRECT("indice_cáculo"),0),BU$45)</f>
        <v>2</v>
      </c>
      <c r="BV142" s="96" cm="1">
        <f t="array" aca="1" ref="BV142" ca="1">INDEX(INDIRECT("memória_cálculo"),MATCH($BI142,INDIRECT("indice_cáculo"),0),BV$45)</f>
        <v>4</v>
      </c>
      <c r="BW142" s="96" cm="1">
        <f t="array" aca="1" ref="BW142" ca="1">INDEX(INDIRECT("memória_cálculo"),MATCH($BI142,INDIRECT("indice_cáculo"),0),BW$45)</f>
        <v>4</v>
      </c>
      <c r="BX142" s="96" cm="1">
        <f t="array" aca="1" ref="BX142" ca="1">INDEX(INDIRECT("memória_cálculo"),MATCH($BI142,INDIRECT("indice_cáculo"),0),BX$45)</f>
        <v>4</v>
      </c>
      <c r="BY142" s="96" cm="1">
        <f t="array" aca="1" ref="BY142" ca="1">INDEX(INDIRECT("memória_cálculo"),MATCH($BI142,INDIRECT("indice_cáculo"),0),BY$45)</f>
        <v>0</v>
      </c>
      <c r="BZ142" s="96" cm="1">
        <f t="array" aca="1" ref="BZ142" ca="1">INDEX(INDIRECT("memória_cálculo"),MATCH($BI142,INDIRECT("indice_cáculo"),0),BZ$45)</f>
        <v>2</v>
      </c>
      <c r="CA142" s="96" cm="1">
        <f t="array" aca="1" ref="CA142" ca="1">INDEX(INDIRECT("memória_cálculo"),MATCH($BI142,INDIRECT("indice_cáculo"),0),CA$45)</f>
        <v>4</v>
      </c>
      <c r="CB142" s="96" cm="1">
        <f t="array" aca="1" ref="CB142" ca="1">INDEX(INDIRECT("memória_cálculo"),MATCH($BI142,INDIRECT("indice_cáculo"),0),CB$45)</f>
        <v>4</v>
      </c>
      <c r="CC142" s="96" cm="1">
        <f t="array" aca="1" ref="CC142" ca="1">INDEX(INDIRECT("memória_cálculo"),MATCH($BI142,INDIRECT("indice_cáculo"),0),CC$45)</f>
        <v>4</v>
      </c>
      <c r="CD142" s="96" cm="1">
        <f t="array" aca="1" ref="CD142" ca="1">INDEX(INDIRECT("memória_cálculo"),MATCH($BI142,INDIRECT("indice_cáculo"),0),CD$45)</f>
        <v>0</v>
      </c>
      <c r="CE142" s="96" cm="1">
        <f t="array" aca="1" ref="CE142" ca="1">INDEX(INDIRECT("memória_cálculo"),MATCH($BI142,INDIRECT("indice_cáculo"),0),CE$45)</f>
        <v>2</v>
      </c>
      <c r="CF142" s="96" cm="1">
        <f t="array" aca="1" ref="CF142" ca="1">INDEX(INDIRECT("memória_cálculo"),MATCH($BI142,INDIRECT("indice_cáculo"),0),CF$45)</f>
        <v>4</v>
      </c>
      <c r="CG142" s="96" cm="1">
        <f t="array" aca="1" ref="CG142" ca="1">INDEX(INDIRECT("memória_cálculo"),MATCH($BI142,INDIRECT("indice_cáculo"),0),CG$45)</f>
        <v>4</v>
      </c>
      <c r="CH142" s="96" cm="1">
        <f t="array" aca="1" ref="CH142" ca="1">INDEX(INDIRECT("memória_cálculo"),MATCH($BI142,INDIRECT("indice_cáculo"),0),CH$45)</f>
        <v>4</v>
      </c>
      <c r="CI142" s="96" cm="1">
        <f t="array" aca="1" ref="CI142" ca="1">INDEX(INDIRECT("memória_cálculo"),MATCH($BI142,INDIRECT("indice_cáculo"),0),CI$45)</f>
        <v>0</v>
      </c>
      <c r="CJ142" s="96" cm="1">
        <f t="array" aca="1" ref="CJ142" ca="1">INDEX(INDIRECT("memória_cálculo"),MATCH($BI142,INDIRECT("indice_cáculo"),0),CJ$45)</f>
        <v>2</v>
      </c>
      <c r="CK142" s="96" cm="1">
        <f t="array" aca="1" ref="CK142" ca="1">INDEX(INDIRECT("memória_cálculo"),MATCH($BI142,INDIRECT("indice_cáculo"),0),CK$45)</f>
        <v>4</v>
      </c>
      <c r="CL142" s="96" cm="1">
        <f t="array" aca="1" ref="CL142" ca="1">INDEX(INDIRECT("memória_cálculo"),MATCH($BI142,INDIRECT("indice_cáculo"),0),CL$45)</f>
        <v>0</v>
      </c>
      <c r="CM142" s="96"/>
      <c r="CN142" s="7"/>
      <c r="CO142" s="7"/>
      <c r="CP142" s="108"/>
      <c r="CR142" s="11" t="s">
        <v>149</v>
      </c>
      <c r="CS142" s="109" t="s">
        <v>55</v>
      </c>
      <c r="CT142" s="129">
        <f t="shared" ref="CT142:DT142" si="233">CT$84*CT$89</f>
        <v>0</v>
      </c>
      <c r="CU142" s="129">
        <f t="shared" si="233"/>
        <v>0</v>
      </c>
      <c r="CV142" s="129">
        <f t="shared" si="233"/>
        <v>0</v>
      </c>
      <c r="CW142" s="129">
        <f t="shared" si="233"/>
        <v>0</v>
      </c>
      <c r="CX142" s="129">
        <f t="shared" si="233"/>
        <v>0</v>
      </c>
      <c r="CY142" s="129">
        <f t="shared" si="233"/>
        <v>0</v>
      </c>
      <c r="CZ142" s="129">
        <f t="shared" si="233"/>
        <v>0</v>
      </c>
      <c r="DA142" s="129">
        <f t="shared" si="233"/>
        <v>0</v>
      </c>
      <c r="DB142" s="129">
        <f t="shared" si="233"/>
        <v>0</v>
      </c>
      <c r="DC142" s="129">
        <f t="shared" si="233"/>
        <v>0</v>
      </c>
      <c r="DD142" s="129">
        <f t="shared" si="233"/>
        <v>0</v>
      </c>
      <c r="DE142" s="129">
        <f t="shared" si="233"/>
        <v>0</v>
      </c>
      <c r="DF142" s="129">
        <f t="shared" si="233"/>
        <v>0</v>
      </c>
      <c r="DG142" s="129">
        <f t="shared" si="233"/>
        <v>0</v>
      </c>
      <c r="DH142" s="129">
        <f t="shared" si="233"/>
        <v>0</v>
      </c>
      <c r="DI142" s="129">
        <f t="shared" si="233"/>
        <v>0</v>
      </c>
      <c r="DJ142" s="129">
        <f t="shared" si="233"/>
        <v>0</v>
      </c>
      <c r="DK142" s="129">
        <f t="shared" si="233"/>
        <v>0</v>
      </c>
      <c r="DL142" s="129">
        <f t="shared" si="233"/>
        <v>0</v>
      </c>
      <c r="DM142" s="129">
        <f t="shared" si="233"/>
        <v>0</v>
      </c>
      <c r="DN142" s="129">
        <f t="shared" si="233"/>
        <v>0</v>
      </c>
      <c r="DO142" s="129">
        <f t="shared" si="233"/>
        <v>0</v>
      </c>
      <c r="DP142" s="129">
        <f t="shared" si="233"/>
        <v>0</v>
      </c>
      <c r="DQ142" s="129">
        <f t="shared" si="233"/>
        <v>0</v>
      </c>
      <c r="DR142" s="129">
        <f t="shared" si="233"/>
        <v>0</v>
      </c>
      <c r="DS142" s="129">
        <f t="shared" si="233"/>
        <v>0</v>
      </c>
      <c r="DT142" s="129">
        <f t="shared" si="233"/>
        <v>0</v>
      </c>
    </row>
    <row r="143" spans="1:126" ht="20.100000000000001" customHeight="1" x14ac:dyDescent="0.2">
      <c r="A143" s="7"/>
      <c r="B143" s="83" t="s">
        <v>849</v>
      </c>
      <c r="C143" s="83">
        <f t="shared" ca="1" si="211"/>
        <v>5213364</v>
      </c>
      <c r="D143" s="84" t="str">
        <f t="shared" ca="1" si="212"/>
        <v>Remoção de placa de sinalização</v>
      </c>
      <c r="E143" s="83" t="str">
        <f t="shared" ca="1" si="213"/>
        <v>m²</v>
      </c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 cm="1">
        <f t="array" aca="1" ref="X143" ca="1">INDEX($BI$46:$CM$192,MATCH($B143,$BI$46:$BI$192,0),X$47)*X$39</f>
        <v>0</v>
      </c>
      <c r="Y143" s="85" cm="1">
        <f t="array" aca="1" ref="Y143" ca="1">INDEX($BI$46:$CM$192,MATCH($B143,$BI$46:$BI$192,0),Y$47)*Y$39</f>
        <v>0</v>
      </c>
      <c r="Z143" s="85" cm="1">
        <f t="array" aca="1" ref="Z143" ca="1">INDEX($BI$46:$CM$192,MATCH($B143,$BI$46:$BI$192,0),Z$47)*Z$39</f>
        <v>0</v>
      </c>
      <c r="AA143" s="85"/>
      <c r="AB143" s="85" cm="1">
        <f t="array" aca="1" ref="AB143" ca="1">INDEX($BI$46:$CM$192,MATCH($B143,$BI$46:$BI$192,0),AB$47)*AB$39</f>
        <v>0</v>
      </c>
      <c r="AC143" s="85"/>
      <c r="AD143" s="85" cm="1">
        <f t="array" aca="1" ref="AD143" ca="1">INDEX($BI$46:$CM$192,MATCH($B143,$BI$46:$BI$192,0),AD$47)*AD$39</f>
        <v>0</v>
      </c>
      <c r="AE143" s="85" cm="1">
        <f t="array" aca="1" ref="AE143" ca="1">INDEX($BI$46:$CM$192,MATCH($B143,$BI$46:$BI$192,0),AE$47)*AE$39</f>
        <v>0</v>
      </c>
      <c r="AF143" s="85" cm="1">
        <f t="array" aca="1" ref="AF143" ca="1">INDEX($BI$46:$CM$192,MATCH($B143,$BI$46:$BI$192,0),AF$47)*AF$39</f>
        <v>0</v>
      </c>
      <c r="AG143" s="85" cm="1">
        <f t="array" aca="1" ref="AG143" ca="1">INDEX($BI$46:$CM$192,MATCH($B143,$BI$46:$BI$192,0),AG$47)*AG$39</f>
        <v>0</v>
      </c>
      <c r="AH143" s="85" cm="1">
        <f t="array" aca="1" ref="AH143" ca="1">INDEX($BI$46:$CM$192,MATCH($B143,$BI$46:$BI$192,0),AH$47)*AH$39</f>
        <v>0</v>
      </c>
      <c r="AI143" s="85" cm="1">
        <f t="array" aca="1" ref="AI143" ca="1">INDEX($BI$46:$CM$192,MATCH($B143,$BI$46:$BI$192,0),AI$47)*AI$39</f>
        <v>0</v>
      </c>
      <c r="AJ143" s="85" cm="1">
        <f t="array" aca="1" ref="AJ143" ca="1">INDEX($BI$46:$CM$192,MATCH($B143,$BI$46:$BI$192,0),AJ$47)*AJ$39</f>
        <v>0</v>
      </c>
      <c r="AK143" s="85" cm="1">
        <f t="array" aca="1" ref="AK143" ca="1">INDEX($BI$46:$CM$192,MATCH($B143,$BI$46:$BI$192,0),AK$47)*AK$39</f>
        <v>0</v>
      </c>
      <c r="AL143" s="85" cm="1">
        <f t="array" aca="1" ref="AL143" ca="1">INDEX($BI$46:$CM$192,MATCH($B143,$BI$46:$BI$192,0),AL$47)*AL$39</f>
        <v>0</v>
      </c>
      <c r="AM143" s="85" cm="1">
        <f t="array" aca="1" ref="AM143" ca="1">INDEX($BI$46:$CM$192,MATCH($B143,$BI$46:$BI$192,0),AM$47)*AM$39</f>
        <v>0</v>
      </c>
      <c r="AN143" s="85" cm="1">
        <f t="array" aca="1" ref="AN143" ca="1">INDEX($BI$46:$CM$192,MATCH($B143,$BI$46:$BI$192,0),AN$47)*AN$39</f>
        <v>0</v>
      </c>
      <c r="AO143" s="85" cm="1">
        <f t="array" aca="1" ref="AO143" ca="1">INDEX($BI$46:$CM$192,MATCH($B143,$BI$46:$BI$192,0),AO$47)*AO$39</f>
        <v>0</v>
      </c>
      <c r="AP143" s="85" cm="1">
        <f t="array" aca="1" ref="AP143" ca="1">INDEX($BI$46:$CM$192,MATCH($B143,$BI$46:$BI$192,0),AP$47)*AP$39</f>
        <v>0</v>
      </c>
      <c r="AQ143" s="85" cm="1">
        <f t="array" aca="1" ref="AQ143" ca="1">INDEX($BI$46:$CM$192,MATCH($B143,$BI$46:$BI$192,0),AQ$47)*AQ$39</f>
        <v>0</v>
      </c>
      <c r="AR143" s="85" cm="1">
        <f t="array" aca="1" ref="AR143" ca="1">INDEX($BI$46:$CM$192,MATCH($B143,$BI$46:$BI$192,0),AR$47)*AR$39</f>
        <v>0</v>
      </c>
      <c r="AS143" s="85" cm="1">
        <f t="array" aca="1" ref="AS143" ca="1">INDEX($BI$46:$CM$192,MATCH($B143,$BI$46:$BI$192,0),AS$47)*AS$39</f>
        <v>0</v>
      </c>
      <c r="AT143" s="85" cm="1">
        <f t="array" aca="1" ref="AT143" ca="1">INDEX($BI$46:$CM$192,MATCH($B143,$BI$46:$BI$192,0),AT$47)*AT$39</f>
        <v>0</v>
      </c>
      <c r="AU143" s="85" cm="1">
        <f t="array" aca="1" ref="AU143" ca="1">INDEX($BI$46:$CM$192,MATCH($B143,$BI$46:$BI$192,0),AU$47)*AU$39</f>
        <v>0</v>
      </c>
      <c r="AV143" s="85" cm="1">
        <f t="array" aca="1" ref="AV143" ca="1">INDEX($BI$46:$CM$192,MATCH($B143,$BI$46:$BI$192,0),AV$47)*AV$39</f>
        <v>0</v>
      </c>
      <c r="AW143" s="85" cm="1">
        <f t="array" aca="1" ref="AW143" ca="1">INDEX($BI$46:$CM$192,MATCH($B143,$BI$46:$BI$192,0),AW$47)*AW$39</f>
        <v>0</v>
      </c>
      <c r="AX143" s="85" cm="1">
        <f t="array" aca="1" ref="AX143" ca="1">INDEX($BI$46:$CM$192,MATCH($B143,$BI$46:$BI$192,0),AX$47)*AX$39</f>
        <v>0</v>
      </c>
      <c r="AY143" s="85" cm="1">
        <f t="array" aca="1" ref="AY143" ca="1">INDEX($BI$46:$CM$192,MATCH($B143,$BI$46:$BI$192,0),AY$47)*AY$39</f>
        <v>0</v>
      </c>
      <c r="AZ143" s="85" cm="1">
        <f t="array" aca="1" ref="AZ143" ca="1">INDEX($BI$46:$CM$192,MATCH($B143,$BI$46:$BI$192,0),AZ$47)*AZ$39</f>
        <v>0</v>
      </c>
      <c r="BA143" s="85" cm="1">
        <f t="array" aca="1" ref="BA143" ca="1">INDEX($BI$46:$CM$192,MATCH($B143,$BI$46:$BI$192,0),BA$47)*BA$39</f>
        <v>0</v>
      </c>
      <c r="BB143" s="85" cm="1">
        <f t="array" aca="1" ref="BB143" ca="1">INDEX($BI$46:$CM$192,MATCH($B143,$BI$46:$BI$192,0),BB$47)*BB$39</f>
        <v>0</v>
      </c>
      <c r="BC143" s="85"/>
      <c r="BD143" s="85"/>
      <c r="BE143" s="85"/>
      <c r="BF143" s="95"/>
      <c r="BG143" s="125">
        <f ca="1">IF(C143="","",INDEX([10]TPU!$G:$G,MATCH($C143,[10]TPU!$A:$A,0)))</f>
        <v>24.16</v>
      </c>
      <c r="BH143" s="7"/>
      <c r="BI143" s="83" t="s">
        <v>169</v>
      </c>
      <c r="BJ143" s="83">
        <f ca="1">INDEX(INDIRECT("memória_cálculo"),MATCH($BI143,INDIRECT("indice_cáculo"),0),2)</f>
        <v>3713902</v>
      </c>
      <c r="BK143" s="84" t="str">
        <f t="shared" ca="1" si="232"/>
        <v>Terminal absorvedor de energia de abertura com nível de contenção TL3 para defensa metálica - fornecimento e implantação</v>
      </c>
      <c r="BL143" s="83" t="str">
        <f t="shared" ca="1" si="226"/>
        <v>un</v>
      </c>
      <c r="BM143" s="96" cm="1">
        <f t="array" aca="1" ref="BM143" ca="1">INDEX(INDIRECT("memória_cálculo"),MATCH($BI143,INDIRECT("indice_cáculo"),0),BM$45)</f>
        <v>4</v>
      </c>
      <c r="BN143" s="96" cm="1">
        <f t="array" aca="1" ref="BN143" ca="1">INDEX(INDIRECT("memória_cálculo"),MATCH($BI143,INDIRECT("indice_cáculo"),0),BN$45)</f>
        <v>4</v>
      </c>
      <c r="BO143" s="96" cm="1">
        <f t="array" aca="1" ref="BO143" ca="1">INDEX(INDIRECT("memória_cálculo"),MATCH($BI143,INDIRECT("indice_cáculo"),0),BO$45)</f>
        <v>0</v>
      </c>
      <c r="BP143" s="96" cm="1">
        <f t="array" aca="1" ref="BP143" ca="1">INDEX(INDIRECT("memória_cálculo"),MATCH($BI143,INDIRECT("indice_cáculo"),0),BP$45)</f>
        <v>2</v>
      </c>
      <c r="BQ143" s="96" cm="1">
        <f t="array" aca="1" ref="BQ143" ca="1">INDEX(INDIRECT("memória_cálculo"),MATCH($BI143,INDIRECT("indice_cáculo"),0),BQ$45)</f>
        <v>4</v>
      </c>
      <c r="BR143" s="96" cm="1">
        <f t="array" aca="1" ref="BR143" ca="1">INDEX(INDIRECT("memória_cálculo"),MATCH($BI143,INDIRECT("indice_cáculo"),0),BR$45)</f>
        <v>4</v>
      </c>
      <c r="BS143" s="96" cm="1">
        <f t="array" aca="1" ref="BS143" ca="1">INDEX(INDIRECT("memória_cálculo"),MATCH($BI143,INDIRECT("indice_cáculo"),0),BS$45)</f>
        <v>4</v>
      </c>
      <c r="BT143" s="96" cm="1">
        <f t="array" aca="1" ref="BT143" ca="1">INDEX(INDIRECT("memória_cálculo"),MATCH($BI143,INDIRECT("indice_cáculo"),0),BT$45)</f>
        <v>0</v>
      </c>
      <c r="BU143" s="96" cm="1">
        <f t="array" aca="1" ref="BU143" ca="1">INDEX(INDIRECT("memória_cálculo"),MATCH($BI143,INDIRECT("indice_cáculo"),0),BU$45)</f>
        <v>2</v>
      </c>
      <c r="BV143" s="96" cm="1">
        <f t="array" aca="1" ref="BV143" ca="1">INDEX(INDIRECT("memória_cálculo"),MATCH($BI143,INDIRECT("indice_cáculo"),0),BV$45)</f>
        <v>4</v>
      </c>
      <c r="BW143" s="96" cm="1">
        <f t="array" aca="1" ref="BW143" ca="1">INDEX(INDIRECT("memória_cálculo"),MATCH($BI143,INDIRECT("indice_cáculo"),0),BW$45)</f>
        <v>4</v>
      </c>
      <c r="BX143" s="96" cm="1">
        <f t="array" aca="1" ref="BX143" ca="1">INDEX(INDIRECT("memória_cálculo"),MATCH($BI143,INDIRECT("indice_cáculo"),0),BX$45)</f>
        <v>4</v>
      </c>
      <c r="BY143" s="96" cm="1">
        <f t="array" aca="1" ref="BY143" ca="1">INDEX(INDIRECT("memória_cálculo"),MATCH($BI143,INDIRECT("indice_cáculo"),0),BY$45)</f>
        <v>0</v>
      </c>
      <c r="BZ143" s="96" cm="1">
        <f t="array" aca="1" ref="BZ143" ca="1">INDEX(INDIRECT("memória_cálculo"),MATCH($BI143,INDIRECT("indice_cáculo"),0),BZ$45)</f>
        <v>2</v>
      </c>
      <c r="CA143" s="96" cm="1">
        <f t="array" aca="1" ref="CA143" ca="1">INDEX(INDIRECT("memória_cálculo"),MATCH($BI143,INDIRECT("indice_cáculo"),0),CA$45)</f>
        <v>4</v>
      </c>
      <c r="CB143" s="96" cm="1">
        <f t="array" aca="1" ref="CB143" ca="1">INDEX(INDIRECT("memória_cálculo"),MATCH($BI143,INDIRECT("indice_cáculo"),0),CB$45)</f>
        <v>4</v>
      </c>
      <c r="CC143" s="96" cm="1">
        <f t="array" aca="1" ref="CC143" ca="1">INDEX(INDIRECT("memória_cálculo"),MATCH($BI143,INDIRECT("indice_cáculo"),0),CC$45)</f>
        <v>4</v>
      </c>
      <c r="CD143" s="96" cm="1">
        <f t="array" aca="1" ref="CD143" ca="1">INDEX(INDIRECT("memória_cálculo"),MATCH($BI143,INDIRECT("indice_cáculo"),0),CD$45)</f>
        <v>0</v>
      </c>
      <c r="CE143" s="96" cm="1">
        <f t="array" aca="1" ref="CE143" ca="1">INDEX(INDIRECT("memória_cálculo"),MATCH($BI143,INDIRECT("indice_cáculo"),0),CE$45)</f>
        <v>2</v>
      </c>
      <c r="CF143" s="96" cm="1">
        <f t="array" aca="1" ref="CF143" ca="1">INDEX(INDIRECT("memória_cálculo"),MATCH($BI143,INDIRECT("indice_cáculo"),0),CF$45)</f>
        <v>4</v>
      </c>
      <c r="CG143" s="96" cm="1">
        <f t="array" aca="1" ref="CG143" ca="1">INDEX(INDIRECT("memória_cálculo"),MATCH($BI143,INDIRECT("indice_cáculo"),0),CG$45)</f>
        <v>4</v>
      </c>
      <c r="CH143" s="96" cm="1">
        <f t="array" aca="1" ref="CH143" ca="1">INDEX(INDIRECT("memória_cálculo"),MATCH($BI143,INDIRECT("indice_cáculo"),0),CH$45)</f>
        <v>4</v>
      </c>
      <c r="CI143" s="96" cm="1">
        <f t="array" aca="1" ref="CI143" ca="1">INDEX(INDIRECT("memória_cálculo"),MATCH($BI143,INDIRECT("indice_cáculo"),0),CI$45)</f>
        <v>0</v>
      </c>
      <c r="CJ143" s="96" cm="1">
        <f t="array" aca="1" ref="CJ143" ca="1">INDEX(INDIRECT("memória_cálculo"),MATCH($BI143,INDIRECT("indice_cáculo"),0),CJ$45)</f>
        <v>2</v>
      </c>
      <c r="CK143" s="96" cm="1">
        <f t="array" aca="1" ref="CK143" ca="1">INDEX(INDIRECT("memória_cálculo"),MATCH($BI143,INDIRECT("indice_cáculo"),0),CK$45)</f>
        <v>4</v>
      </c>
      <c r="CL143" s="96" cm="1">
        <f t="array" aca="1" ref="CL143" ca="1">INDEX(INDIRECT("memória_cálculo"),MATCH($BI143,INDIRECT("indice_cáculo"),0),CL$45)</f>
        <v>0</v>
      </c>
      <c r="CM143" s="96"/>
      <c r="CN143" s="7"/>
      <c r="CO143" s="7"/>
      <c r="CP143" s="108"/>
      <c r="CR143" s="11" t="s">
        <v>119</v>
      </c>
      <c r="CS143" s="109" t="s">
        <v>92</v>
      </c>
      <c r="CT143" s="138">
        <f t="shared" ref="CT143:CX143" si="234">CT123</f>
        <v>0.4</v>
      </c>
      <c r="CU143" s="138">
        <f t="shared" si="234"/>
        <v>0.8</v>
      </c>
      <c r="CV143" s="138">
        <f t="shared" si="234"/>
        <v>0.85</v>
      </c>
      <c r="CW143" s="138">
        <f t="shared" si="234"/>
        <v>0.8</v>
      </c>
      <c r="CX143" s="138">
        <f t="shared" si="234"/>
        <v>0.8</v>
      </c>
      <c r="CY143" s="138">
        <f t="shared" ref="CY143:DR143" si="235">CY123</f>
        <v>0.4</v>
      </c>
      <c r="CZ143" s="138">
        <f t="shared" si="235"/>
        <v>0.8</v>
      </c>
      <c r="DA143" s="138">
        <f t="shared" si="235"/>
        <v>0.85</v>
      </c>
      <c r="DB143" s="138">
        <f t="shared" si="235"/>
        <v>0.8</v>
      </c>
      <c r="DC143" s="138">
        <f t="shared" si="235"/>
        <v>0.8</v>
      </c>
      <c r="DD143" s="138">
        <f t="shared" si="235"/>
        <v>0.4</v>
      </c>
      <c r="DE143" s="138">
        <f t="shared" si="235"/>
        <v>0.8</v>
      </c>
      <c r="DF143" s="138">
        <f t="shared" si="235"/>
        <v>0.85</v>
      </c>
      <c r="DG143" s="138">
        <f t="shared" si="235"/>
        <v>0.8</v>
      </c>
      <c r="DH143" s="138">
        <f t="shared" si="235"/>
        <v>0.8</v>
      </c>
      <c r="DI143" s="138">
        <f t="shared" si="235"/>
        <v>0.4</v>
      </c>
      <c r="DJ143" s="138">
        <f t="shared" si="235"/>
        <v>0.8</v>
      </c>
      <c r="DK143" s="138">
        <f t="shared" si="235"/>
        <v>0.85</v>
      </c>
      <c r="DL143" s="138">
        <f t="shared" si="235"/>
        <v>0.8</v>
      </c>
      <c r="DM143" s="138">
        <f t="shared" si="235"/>
        <v>0.8</v>
      </c>
      <c r="DN143" s="138">
        <f t="shared" si="235"/>
        <v>0.4</v>
      </c>
      <c r="DO143" s="138">
        <f t="shared" si="235"/>
        <v>0.8</v>
      </c>
      <c r="DP143" s="138">
        <f t="shared" si="235"/>
        <v>0.85</v>
      </c>
      <c r="DQ143" s="138">
        <f t="shared" si="235"/>
        <v>0.8</v>
      </c>
      <c r="DR143" s="138">
        <f t="shared" si="235"/>
        <v>0.8</v>
      </c>
      <c r="DS143" s="138">
        <f t="shared" ref="DS143" si="236">DS123</f>
        <v>0.8</v>
      </c>
      <c r="DT143" s="138">
        <f t="shared" ref="DT143" si="237">DT123</f>
        <v>0.8</v>
      </c>
    </row>
    <row r="144" spans="1:126" ht="20.100000000000001" customHeight="1" x14ac:dyDescent="0.2">
      <c r="A144" s="7"/>
      <c r="B144" s="83" t="s">
        <v>850</v>
      </c>
      <c r="C144" s="83">
        <f t="shared" ca="1" si="211"/>
        <v>5213570</v>
      </c>
      <c r="D144" s="84" t="str">
        <f t="shared" ca="1" si="212"/>
        <v>Placa em aço - película I + I - fornecimento e implantação</v>
      </c>
      <c r="E144" s="83" t="str">
        <f t="shared" ca="1" si="213"/>
        <v>m²</v>
      </c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 cm="1">
        <f t="array" aca="1" ref="X144" ca="1">INDEX($BI$46:$CM$192,MATCH($B144,$BI$46:$BI$192,0),X$47)*X$39</f>
        <v>0</v>
      </c>
      <c r="Y144" s="85" cm="1">
        <f t="array" aca="1" ref="Y144" ca="1">INDEX($BI$46:$CM$192,MATCH($B144,$BI$46:$BI$192,0),Y$47)*Y$39</f>
        <v>0</v>
      </c>
      <c r="Z144" s="85" cm="1">
        <f t="array" aca="1" ref="Z144" ca="1">INDEX($BI$46:$CM$192,MATCH($B144,$BI$46:$BI$192,0),Z$47)*Z$39</f>
        <v>0</v>
      </c>
      <c r="AA144" s="85"/>
      <c r="AB144" s="85" cm="1">
        <f t="array" aca="1" ref="AB144" ca="1">INDEX($BI$46:$CM$192,MATCH($B144,$BI$46:$BI$192,0),AB$47)*AB$39</f>
        <v>0</v>
      </c>
      <c r="AC144" s="85"/>
      <c r="AD144" s="85" cm="1">
        <f t="array" aca="1" ref="AD144" ca="1">INDEX($BI$46:$CM$192,MATCH($B144,$BI$46:$BI$192,0),AD$47)*AD$39</f>
        <v>0</v>
      </c>
      <c r="AE144" s="85" cm="1">
        <f t="array" aca="1" ref="AE144" ca="1">INDEX($BI$46:$CM$192,MATCH($B144,$BI$46:$BI$192,0),AE$47)*AE$39</f>
        <v>0</v>
      </c>
      <c r="AF144" s="85" cm="1">
        <f t="array" aca="1" ref="AF144" ca="1">INDEX($BI$46:$CM$192,MATCH($B144,$BI$46:$BI$192,0),AF$47)*AF$39</f>
        <v>0</v>
      </c>
      <c r="AG144" s="85" cm="1">
        <f t="array" aca="1" ref="AG144" ca="1">INDEX($BI$46:$CM$192,MATCH($B144,$BI$46:$BI$192,0),AG$47)*AG$39</f>
        <v>0</v>
      </c>
      <c r="AH144" s="85" cm="1">
        <f t="array" aca="1" ref="AH144" ca="1">INDEX($BI$46:$CM$192,MATCH($B144,$BI$46:$BI$192,0),AH$47)*AH$39</f>
        <v>0</v>
      </c>
      <c r="AI144" s="85" cm="1">
        <f t="array" aca="1" ref="AI144" ca="1">INDEX($BI$46:$CM$192,MATCH($B144,$BI$46:$BI$192,0),AI$47)*AI$39</f>
        <v>0</v>
      </c>
      <c r="AJ144" s="85" cm="1">
        <f t="array" aca="1" ref="AJ144" ca="1">INDEX($BI$46:$CM$192,MATCH($B144,$BI$46:$BI$192,0),AJ$47)*AJ$39</f>
        <v>0</v>
      </c>
      <c r="AK144" s="85" cm="1">
        <f t="array" aca="1" ref="AK144" ca="1">INDEX($BI$46:$CM$192,MATCH($B144,$BI$46:$BI$192,0),AK$47)*AK$39</f>
        <v>0</v>
      </c>
      <c r="AL144" s="85" cm="1">
        <f t="array" aca="1" ref="AL144" ca="1">INDEX($BI$46:$CM$192,MATCH($B144,$BI$46:$BI$192,0),AL$47)*AL$39</f>
        <v>0</v>
      </c>
      <c r="AM144" s="85" cm="1">
        <f t="array" aca="1" ref="AM144" ca="1">INDEX($BI$46:$CM$192,MATCH($B144,$BI$46:$BI$192,0),AM$47)*AM$39</f>
        <v>0</v>
      </c>
      <c r="AN144" s="85" cm="1">
        <f t="array" aca="1" ref="AN144" ca="1">INDEX($BI$46:$CM$192,MATCH($B144,$BI$46:$BI$192,0),AN$47)*AN$39</f>
        <v>0</v>
      </c>
      <c r="AO144" s="85" cm="1">
        <f t="array" aca="1" ref="AO144" ca="1">INDEX($BI$46:$CM$192,MATCH($B144,$BI$46:$BI$192,0),AO$47)*AO$39</f>
        <v>0</v>
      </c>
      <c r="AP144" s="85" cm="1">
        <f t="array" aca="1" ref="AP144" ca="1">INDEX($BI$46:$CM$192,MATCH($B144,$BI$46:$BI$192,0),AP$47)*AP$39</f>
        <v>0</v>
      </c>
      <c r="AQ144" s="85" cm="1">
        <f t="array" aca="1" ref="AQ144" ca="1">INDEX($BI$46:$CM$192,MATCH($B144,$BI$46:$BI$192,0),AQ$47)*AQ$39</f>
        <v>0</v>
      </c>
      <c r="AR144" s="85" cm="1">
        <f t="array" aca="1" ref="AR144" ca="1">INDEX($BI$46:$CM$192,MATCH($B144,$BI$46:$BI$192,0),AR$47)*AR$39</f>
        <v>0</v>
      </c>
      <c r="AS144" s="85" cm="1">
        <f t="array" aca="1" ref="AS144" ca="1">INDEX($BI$46:$CM$192,MATCH($B144,$BI$46:$BI$192,0),AS$47)*AS$39</f>
        <v>0</v>
      </c>
      <c r="AT144" s="85" cm="1">
        <f t="array" aca="1" ref="AT144" ca="1">INDEX($BI$46:$CM$192,MATCH($B144,$BI$46:$BI$192,0),AT$47)*AT$39</f>
        <v>0</v>
      </c>
      <c r="AU144" s="85" cm="1">
        <f t="array" aca="1" ref="AU144" ca="1">INDEX($BI$46:$CM$192,MATCH($B144,$BI$46:$BI$192,0),AU$47)*AU$39</f>
        <v>0</v>
      </c>
      <c r="AV144" s="85" cm="1">
        <f t="array" aca="1" ref="AV144" ca="1">INDEX($BI$46:$CM$192,MATCH($B144,$BI$46:$BI$192,0),AV$47)*AV$39</f>
        <v>0</v>
      </c>
      <c r="AW144" s="85" cm="1">
        <f t="array" aca="1" ref="AW144" ca="1">INDEX($BI$46:$CM$192,MATCH($B144,$BI$46:$BI$192,0),AW$47)*AW$39</f>
        <v>0</v>
      </c>
      <c r="AX144" s="85" cm="1">
        <f t="array" aca="1" ref="AX144" ca="1">INDEX($BI$46:$CM$192,MATCH($B144,$BI$46:$BI$192,0),AX$47)*AX$39</f>
        <v>0</v>
      </c>
      <c r="AY144" s="85" cm="1">
        <f t="array" aca="1" ref="AY144" ca="1">INDEX($BI$46:$CM$192,MATCH($B144,$BI$46:$BI$192,0),AY$47)*AY$39</f>
        <v>0</v>
      </c>
      <c r="AZ144" s="85" cm="1">
        <f t="array" aca="1" ref="AZ144" ca="1">INDEX($BI$46:$CM$192,MATCH($B144,$BI$46:$BI$192,0),AZ$47)*AZ$39</f>
        <v>0</v>
      </c>
      <c r="BA144" s="85" cm="1">
        <f t="array" aca="1" ref="BA144" ca="1">INDEX($BI$46:$CM$192,MATCH($B144,$BI$46:$BI$192,0),BA$47)*BA$39</f>
        <v>0</v>
      </c>
      <c r="BB144" s="85" cm="1">
        <f t="array" aca="1" ref="BB144" ca="1">INDEX($BI$46:$CM$192,MATCH($B144,$BI$46:$BI$192,0),BB$47)*BB$39</f>
        <v>0</v>
      </c>
      <c r="BC144" s="85"/>
      <c r="BD144" s="85"/>
      <c r="BE144" s="85"/>
      <c r="BF144" s="95"/>
      <c r="BG144" s="125">
        <f ca="1">IF(C144="","",INDEX([10]TPU!$G:$G,MATCH($C144,[10]TPU!$A:$A,0)))</f>
        <v>566.54999999999995</v>
      </c>
      <c r="BH144" s="7"/>
      <c r="BI144" s="83" t="s">
        <v>170</v>
      </c>
      <c r="BJ144" s="83">
        <f t="shared" ca="1" si="231"/>
        <v>3713904</v>
      </c>
      <c r="BK144" s="84" t="str">
        <f t="shared" ca="1" si="232"/>
        <v>Barreira simples de concreto, armada, pré-moldada (perfil New Jersey) - L &gt; 3,00 m e H = 1.070 mm</v>
      </c>
      <c r="BL144" s="83" t="str">
        <f t="shared" ca="1" si="226"/>
        <v>m</v>
      </c>
      <c r="BM144" s="96" cm="1">
        <f t="array" aca="1" ref="BM144" ca="1">INDEX(INDIRECT("memória_cálculo"),MATCH($BI144,INDIRECT("indice_cáculo"),0),BM$45)</f>
        <v>0</v>
      </c>
      <c r="BN144" s="96" cm="1">
        <f t="array" aca="1" ref="BN144" ca="1">INDEX(INDIRECT("memória_cálculo"),MATCH($BI144,INDIRECT("indice_cáculo"),0),BN$45)</f>
        <v>0</v>
      </c>
      <c r="BO144" s="96" cm="1">
        <f t="array" aca="1" ref="BO144" ca="1">INDEX(INDIRECT("memória_cálculo"),MATCH($BI144,INDIRECT("indice_cáculo"),0),BO$45)</f>
        <v>0</v>
      </c>
      <c r="BP144" s="96" cm="1">
        <f t="array" aca="1" ref="BP144" ca="1">INDEX(INDIRECT("memória_cálculo"),MATCH($BI144,INDIRECT("indice_cáculo"),0),BP$45)</f>
        <v>0</v>
      </c>
      <c r="BQ144" s="96" cm="1">
        <f t="array" aca="1" ref="BQ144" ca="1">INDEX(INDIRECT("memória_cálculo"),MATCH($BI144,INDIRECT("indice_cáculo"),0),BQ$45)</f>
        <v>0</v>
      </c>
      <c r="BR144" s="96" cm="1">
        <f t="array" aca="1" ref="BR144" ca="1">INDEX(INDIRECT("memória_cálculo"),MATCH($BI144,INDIRECT("indice_cáculo"),0),BR$45)</f>
        <v>0</v>
      </c>
      <c r="BS144" s="96" cm="1">
        <f t="array" aca="1" ref="BS144" ca="1">INDEX(INDIRECT("memória_cálculo"),MATCH($BI144,INDIRECT("indice_cáculo"),0),BS$45)</f>
        <v>0</v>
      </c>
      <c r="BT144" s="96" cm="1">
        <f t="array" aca="1" ref="BT144" ca="1">INDEX(INDIRECT("memória_cálculo"),MATCH($BI144,INDIRECT("indice_cáculo"),0),BT$45)</f>
        <v>0</v>
      </c>
      <c r="BU144" s="96" cm="1">
        <f t="array" aca="1" ref="BU144" ca="1">INDEX(INDIRECT("memória_cálculo"),MATCH($BI144,INDIRECT("indice_cáculo"),0),BU$45)</f>
        <v>0</v>
      </c>
      <c r="BV144" s="96" cm="1">
        <f t="array" aca="1" ref="BV144" ca="1">INDEX(INDIRECT("memória_cálculo"),MATCH($BI144,INDIRECT("indice_cáculo"),0),BV$45)</f>
        <v>0</v>
      </c>
      <c r="BW144" s="96" cm="1">
        <f t="array" aca="1" ref="BW144" ca="1">INDEX(INDIRECT("memória_cálculo"),MATCH($BI144,INDIRECT("indice_cáculo"),0),BW$45)</f>
        <v>0</v>
      </c>
      <c r="BX144" s="96" cm="1">
        <f t="array" aca="1" ref="BX144" ca="1">INDEX(INDIRECT("memória_cálculo"),MATCH($BI144,INDIRECT("indice_cáculo"),0),BX$45)</f>
        <v>0</v>
      </c>
      <c r="BY144" s="96" cm="1">
        <f t="array" aca="1" ref="BY144" ca="1">INDEX(INDIRECT("memória_cálculo"),MATCH($BI144,INDIRECT("indice_cáculo"),0),BY$45)</f>
        <v>0</v>
      </c>
      <c r="BZ144" s="96" cm="1">
        <f t="array" aca="1" ref="BZ144" ca="1">INDEX(INDIRECT("memória_cálculo"),MATCH($BI144,INDIRECT("indice_cáculo"),0),BZ$45)</f>
        <v>0</v>
      </c>
      <c r="CA144" s="96" cm="1">
        <f t="array" aca="1" ref="CA144" ca="1">INDEX(INDIRECT("memória_cálculo"),MATCH($BI144,INDIRECT("indice_cáculo"),0),CA$45)</f>
        <v>0</v>
      </c>
      <c r="CB144" s="96" cm="1">
        <f t="array" aca="1" ref="CB144" ca="1">INDEX(INDIRECT("memória_cálculo"),MATCH($BI144,INDIRECT("indice_cáculo"),0),CB$45)</f>
        <v>0</v>
      </c>
      <c r="CC144" s="96" cm="1">
        <f t="array" aca="1" ref="CC144" ca="1">INDEX(INDIRECT("memória_cálculo"),MATCH($BI144,INDIRECT("indice_cáculo"),0),CC$45)</f>
        <v>0</v>
      </c>
      <c r="CD144" s="96" cm="1">
        <f t="array" aca="1" ref="CD144" ca="1">INDEX(INDIRECT("memória_cálculo"),MATCH($BI144,INDIRECT("indice_cáculo"),0),CD$45)</f>
        <v>0</v>
      </c>
      <c r="CE144" s="96" cm="1">
        <f t="array" aca="1" ref="CE144" ca="1">INDEX(INDIRECT("memória_cálculo"),MATCH($BI144,INDIRECT("indice_cáculo"),0),CE$45)</f>
        <v>0</v>
      </c>
      <c r="CF144" s="96" cm="1">
        <f t="array" aca="1" ref="CF144" ca="1">INDEX(INDIRECT("memória_cálculo"),MATCH($BI144,INDIRECT("indice_cáculo"),0),CF$45)</f>
        <v>0</v>
      </c>
      <c r="CG144" s="96" cm="1">
        <f t="array" aca="1" ref="CG144" ca="1">INDEX(INDIRECT("memória_cálculo"),MATCH($BI144,INDIRECT("indice_cáculo"),0),CG$45)</f>
        <v>0</v>
      </c>
      <c r="CH144" s="96" cm="1">
        <f t="array" aca="1" ref="CH144" ca="1">INDEX(INDIRECT("memória_cálculo"),MATCH($BI144,INDIRECT("indice_cáculo"),0),CH$45)</f>
        <v>0</v>
      </c>
      <c r="CI144" s="96" cm="1">
        <f t="array" aca="1" ref="CI144" ca="1">INDEX(INDIRECT("memória_cálculo"),MATCH($BI144,INDIRECT("indice_cáculo"),0),CI$45)</f>
        <v>0</v>
      </c>
      <c r="CJ144" s="96" cm="1">
        <f t="array" aca="1" ref="CJ144" ca="1">INDEX(INDIRECT("memória_cálculo"),MATCH($BI144,INDIRECT("indice_cáculo"),0),CJ$45)</f>
        <v>0</v>
      </c>
      <c r="CK144" s="96" cm="1">
        <f t="array" aca="1" ref="CK144" ca="1">INDEX(INDIRECT("memória_cálculo"),MATCH($BI144,INDIRECT("indice_cáculo"),0),CK$45)</f>
        <v>0</v>
      </c>
      <c r="CL144" s="96" cm="1">
        <f t="array" aca="1" ref="CL144" ca="1">INDEX(INDIRECT("memória_cálculo"),MATCH($BI144,INDIRECT("indice_cáculo"),0),CL$45)</f>
        <v>0</v>
      </c>
      <c r="CM144" s="96"/>
      <c r="CN144" s="7"/>
      <c r="CO144" s="7"/>
      <c r="CP144" s="97"/>
      <c r="CQ144" s="7"/>
      <c r="CR144" s="7"/>
      <c r="CS144" s="98"/>
      <c r="CT144" s="127"/>
      <c r="CU144" s="111"/>
      <c r="CV144" s="111"/>
      <c r="CW144" s="111"/>
      <c r="CX144" s="111"/>
      <c r="CY144" s="127"/>
      <c r="CZ144" s="111"/>
      <c r="DA144" s="111"/>
      <c r="DB144" s="111"/>
      <c r="DC144" s="111"/>
      <c r="DD144" s="127"/>
      <c r="DE144" s="111"/>
      <c r="DF144" s="111"/>
      <c r="DG144" s="111"/>
      <c r="DH144" s="111"/>
      <c r="DI144" s="111"/>
      <c r="DJ144" s="111"/>
      <c r="DK144" s="111"/>
      <c r="DL144" s="111"/>
      <c r="DM144" s="111"/>
      <c r="DN144" s="127"/>
      <c r="DO144" s="111"/>
      <c r="DP144" s="111"/>
      <c r="DQ144" s="111"/>
      <c r="DR144" s="111"/>
      <c r="DS144" s="111"/>
      <c r="DT144" s="111"/>
    </row>
    <row r="145" spans="1:126" ht="20.100000000000001" customHeight="1" x14ac:dyDescent="0.2">
      <c r="A145" s="7"/>
      <c r="B145" s="121">
        <v>7</v>
      </c>
      <c r="C145" s="121"/>
      <c r="D145" s="93" t="s">
        <v>163</v>
      </c>
      <c r="E145" s="121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95"/>
      <c r="BG145" s="123" t="str" cm="1">
        <f t="array" ref="BG145">IF(C145="","",INDEX([10]TPU!$A:$G,MATCH(C145,[10]TPU!$A:$A,0),COLUMN([10]TPU!$G$3)))</f>
        <v/>
      </c>
      <c r="BH145" s="7"/>
      <c r="BI145" s="83" t="s">
        <v>360</v>
      </c>
      <c r="BJ145" s="83">
        <f t="shared" ca="1" si="231"/>
        <v>3719530</v>
      </c>
      <c r="BK145" s="84" t="str">
        <f t="shared" ca="1" si="232"/>
        <v>Barreira dupla de concreto, armada, pré-moldada (perfil New Jersey) - L &gt; 3,00 m e H = 1.070 mm</v>
      </c>
      <c r="BL145" s="83" t="str">
        <f t="shared" ca="1" si="226"/>
        <v>m</v>
      </c>
      <c r="BM145" s="96" cm="1">
        <f t="array" aca="1" ref="BM145" ca="1">INDEX(INDIRECT("memória_cálculo"),MATCH($BI145,INDIRECT("indice_cáculo"),0),BM$45)</f>
        <v>0</v>
      </c>
      <c r="BN145" s="96" cm="1">
        <f t="array" aca="1" ref="BN145" ca="1">INDEX(INDIRECT("memória_cálculo"),MATCH($BI145,INDIRECT("indice_cáculo"),0),BN$45)</f>
        <v>0</v>
      </c>
      <c r="BO145" s="96" cm="1">
        <f t="array" aca="1" ref="BO145" ca="1">INDEX(INDIRECT("memória_cálculo"),MATCH($BI145,INDIRECT("indice_cáculo"),0),BO$45)</f>
        <v>0</v>
      </c>
      <c r="BP145" s="96" cm="1">
        <f t="array" aca="1" ref="BP145" ca="1">INDEX(INDIRECT("memória_cálculo"),MATCH($BI145,INDIRECT("indice_cáculo"),0),BP$45)</f>
        <v>0</v>
      </c>
      <c r="BQ145" s="96" cm="1">
        <f t="array" aca="1" ref="BQ145" ca="1">INDEX(INDIRECT("memória_cálculo"),MATCH($BI145,INDIRECT("indice_cáculo"),0),BQ$45)</f>
        <v>0</v>
      </c>
      <c r="BR145" s="96" cm="1">
        <f t="array" aca="1" ref="BR145" ca="1">INDEX(INDIRECT("memória_cálculo"),MATCH($BI145,INDIRECT("indice_cáculo"),0),BR$45)</f>
        <v>0</v>
      </c>
      <c r="BS145" s="96" cm="1">
        <f t="array" aca="1" ref="BS145" ca="1">INDEX(INDIRECT("memória_cálculo"),MATCH($BI145,INDIRECT("indice_cáculo"),0),BS$45)</f>
        <v>0</v>
      </c>
      <c r="BT145" s="96" cm="1">
        <f t="array" aca="1" ref="BT145" ca="1">INDEX(INDIRECT("memória_cálculo"),MATCH($BI145,INDIRECT("indice_cáculo"),0),BT$45)</f>
        <v>0</v>
      </c>
      <c r="BU145" s="96" cm="1">
        <f t="array" aca="1" ref="BU145" ca="1">INDEX(INDIRECT("memória_cálculo"),MATCH($BI145,INDIRECT("indice_cáculo"),0),BU$45)</f>
        <v>0</v>
      </c>
      <c r="BV145" s="96" cm="1">
        <f t="array" aca="1" ref="BV145" ca="1">INDEX(INDIRECT("memória_cálculo"),MATCH($BI145,INDIRECT("indice_cáculo"),0),BV$45)</f>
        <v>0</v>
      </c>
      <c r="BW145" s="96" cm="1">
        <f t="array" aca="1" ref="BW145" ca="1">INDEX(INDIRECT("memória_cálculo"),MATCH($BI145,INDIRECT("indice_cáculo"),0),BW$45)</f>
        <v>0</v>
      </c>
      <c r="BX145" s="96" cm="1">
        <f t="array" aca="1" ref="BX145" ca="1">INDEX(INDIRECT("memória_cálculo"),MATCH($BI145,INDIRECT("indice_cáculo"),0),BX$45)</f>
        <v>0</v>
      </c>
      <c r="BY145" s="96" cm="1">
        <f t="array" aca="1" ref="BY145" ca="1">INDEX(INDIRECT("memória_cálculo"),MATCH($BI145,INDIRECT("indice_cáculo"),0),BY$45)</f>
        <v>0</v>
      </c>
      <c r="BZ145" s="96" cm="1">
        <f t="array" aca="1" ref="BZ145" ca="1">INDEX(INDIRECT("memória_cálculo"),MATCH($BI145,INDIRECT("indice_cáculo"),0),BZ$45)</f>
        <v>0</v>
      </c>
      <c r="CA145" s="96" cm="1">
        <f t="array" aca="1" ref="CA145" ca="1">INDEX(INDIRECT("memória_cálculo"),MATCH($BI145,INDIRECT("indice_cáculo"),0),CA$45)</f>
        <v>0</v>
      </c>
      <c r="CB145" s="96" cm="1">
        <f t="array" aca="1" ref="CB145" ca="1">INDEX(INDIRECT("memória_cálculo"),MATCH($BI145,INDIRECT("indice_cáculo"),0),CB$45)</f>
        <v>0</v>
      </c>
      <c r="CC145" s="96" cm="1">
        <f t="array" aca="1" ref="CC145" ca="1">INDEX(INDIRECT("memória_cálculo"),MATCH($BI145,INDIRECT("indice_cáculo"),0),CC$45)</f>
        <v>0</v>
      </c>
      <c r="CD145" s="96" cm="1">
        <f t="array" aca="1" ref="CD145" ca="1">INDEX(INDIRECT("memória_cálculo"),MATCH($BI145,INDIRECT("indice_cáculo"),0),CD$45)</f>
        <v>0</v>
      </c>
      <c r="CE145" s="96" cm="1">
        <f t="array" aca="1" ref="CE145" ca="1">INDEX(INDIRECT("memória_cálculo"),MATCH($BI145,INDIRECT("indice_cáculo"),0),CE$45)</f>
        <v>0</v>
      </c>
      <c r="CF145" s="96" cm="1">
        <f t="array" aca="1" ref="CF145" ca="1">INDEX(INDIRECT("memória_cálculo"),MATCH($BI145,INDIRECT("indice_cáculo"),0),CF$45)</f>
        <v>0</v>
      </c>
      <c r="CG145" s="96" cm="1">
        <f t="array" aca="1" ref="CG145" ca="1">INDEX(INDIRECT("memória_cálculo"),MATCH($BI145,INDIRECT("indice_cáculo"),0),CG$45)</f>
        <v>0</v>
      </c>
      <c r="CH145" s="96" cm="1">
        <f t="array" aca="1" ref="CH145" ca="1">INDEX(INDIRECT("memória_cálculo"),MATCH($BI145,INDIRECT("indice_cáculo"),0),CH$45)</f>
        <v>0</v>
      </c>
      <c r="CI145" s="96" cm="1">
        <f t="array" aca="1" ref="CI145" ca="1">INDEX(INDIRECT("memória_cálculo"),MATCH($BI145,INDIRECT("indice_cáculo"),0),CI$45)</f>
        <v>0</v>
      </c>
      <c r="CJ145" s="96" cm="1">
        <f t="array" aca="1" ref="CJ145" ca="1">INDEX(INDIRECT("memória_cálculo"),MATCH($BI145,INDIRECT("indice_cáculo"),0),CJ$45)</f>
        <v>0</v>
      </c>
      <c r="CK145" s="96" cm="1">
        <f t="array" aca="1" ref="CK145" ca="1">INDEX(INDIRECT("memória_cálculo"),MATCH($BI145,INDIRECT("indice_cáculo"),0),CK$45)</f>
        <v>0</v>
      </c>
      <c r="CL145" s="96" cm="1">
        <f t="array" aca="1" ref="CL145" ca="1">INDEX(INDIRECT("memória_cálculo"),MATCH($BI145,INDIRECT("indice_cáculo"),0),CL$45)</f>
        <v>0</v>
      </c>
      <c r="CM145" s="96"/>
      <c r="CN145" s="7"/>
      <c r="CO145" s="7"/>
      <c r="CP145" s="83" t="s">
        <v>58</v>
      </c>
      <c r="CQ145" s="83" t="str">
        <f>INDEX([10]TPU!$A:$A,MATCH($DV145,[10]TPU!$P:$P,0))</f>
        <v>RO-00202</v>
      </c>
      <c r="CR145" s="366" t="str">
        <f>INDEX([10]TPU!$C:$C,MATCH($DV145,[10]TPU!$P:$P,0))</f>
        <v>escavação, carga e transporte de material de 3ª categoria - executado com escavadeira de 1,40 m3 e caminhão basculante de 12 m3 e com caminho de serviço pavimentado - dmt de 3.000 m</v>
      </c>
      <c r="CS145" s="83" t="str">
        <f>INDEX([10]TPU!$D:$D,MATCH($DV145,[10]TPU!$P:$P,0))</f>
        <v>m3</v>
      </c>
      <c r="CT145" s="103">
        <f t="shared" ref="CT145:CX145" si="238">CT147*CT148</f>
        <v>0</v>
      </c>
      <c r="CU145" s="103">
        <f t="shared" si="238"/>
        <v>0</v>
      </c>
      <c r="CV145" s="103">
        <f t="shared" si="238"/>
        <v>0</v>
      </c>
      <c r="CW145" s="103">
        <f t="shared" si="238"/>
        <v>0</v>
      </c>
      <c r="CX145" s="103">
        <f t="shared" si="238"/>
        <v>0</v>
      </c>
      <c r="CY145" s="103">
        <f t="shared" ref="CY145:DR145" si="239">CY147*CY148</f>
        <v>0</v>
      </c>
      <c r="CZ145" s="103">
        <f t="shared" si="239"/>
        <v>0</v>
      </c>
      <c r="DA145" s="103">
        <f t="shared" si="239"/>
        <v>0</v>
      </c>
      <c r="DB145" s="103">
        <f t="shared" si="239"/>
        <v>0</v>
      </c>
      <c r="DC145" s="103">
        <f t="shared" si="239"/>
        <v>0</v>
      </c>
      <c r="DD145" s="103">
        <f t="shared" si="239"/>
        <v>0</v>
      </c>
      <c r="DE145" s="103">
        <f t="shared" si="239"/>
        <v>0</v>
      </c>
      <c r="DF145" s="103">
        <f t="shared" si="239"/>
        <v>0</v>
      </c>
      <c r="DG145" s="103">
        <f t="shared" si="239"/>
        <v>0</v>
      </c>
      <c r="DH145" s="103">
        <f t="shared" si="239"/>
        <v>0</v>
      </c>
      <c r="DI145" s="103">
        <f t="shared" si="239"/>
        <v>0</v>
      </c>
      <c r="DJ145" s="103">
        <f t="shared" si="239"/>
        <v>0</v>
      </c>
      <c r="DK145" s="103">
        <f t="shared" si="239"/>
        <v>0</v>
      </c>
      <c r="DL145" s="103">
        <f t="shared" si="239"/>
        <v>0</v>
      </c>
      <c r="DM145" s="103">
        <f t="shared" si="239"/>
        <v>0</v>
      </c>
      <c r="DN145" s="103">
        <f t="shared" si="239"/>
        <v>0</v>
      </c>
      <c r="DO145" s="103">
        <f t="shared" si="239"/>
        <v>0</v>
      </c>
      <c r="DP145" s="103">
        <f t="shared" si="239"/>
        <v>0</v>
      </c>
      <c r="DQ145" s="103">
        <f t="shared" si="239"/>
        <v>0</v>
      </c>
      <c r="DR145" s="103">
        <f t="shared" si="239"/>
        <v>0</v>
      </c>
      <c r="DS145" s="103">
        <f t="shared" ref="DS145" si="240">DS147*DS148</f>
        <v>0</v>
      </c>
      <c r="DT145" s="103">
        <f t="shared" ref="DT145" si="241">DT147*DT148</f>
        <v>0</v>
      </c>
      <c r="DV145" t="s">
        <v>159</v>
      </c>
    </row>
    <row r="146" spans="1:126" ht="20.100000000000001" customHeight="1" x14ac:dyDescent="0.2">
      <c r="A146" s="7"/>
      <c r="B146" s="83" t="s">
        <v>164</v>
      </c>
      <c r="C146" s="83">
        <f t="shared" ref="C146:C154" ca="1" si="242">INDEX(INDIRECT("memória_cálculo"),MATCH($B146,INDIRECT("indice_cáculo"),0),2)</f>
        <v>3713604</v>
      </c>
      <c r="D146" s="84" t="str">
        <f t="shared" ref="D146:D154" ca="1" si="243">INDEX(INDIRECT("memória_cálculo"),MATCH($B146,INDIRECT("indice_cáculo"),0),3)</f>
        <v>Defensa semimaleável simples - fornecimento e implantação</v>
      </c>
      <c r="E146" s="83" t="str">
        <f t="shared" ref="E146:E154" ca="1" si="244">INDEX(INDIRECT("memória_cálculo"),MATCH($B146,INDIRECT("indice_cáculo"),0),4)</f>
        <v>m</v>
      </c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 cm="1">
        <f t="array" aca="1" ref="X146" ca="1">INDEX($BI$46:$CM$192,MATCH($B146,$BI$46:$BI$192,0),X$47)*X$39</f>
        <v>40</v>
      </c>
      <c r="Y146" s="85" cm="1">
        <f t="array" aca="1" ref="Y146" ca="1">INDEX($BI$46:$CM$192,MATCH($B146,$BI$46:$BI$192,0),Y$47)*Y$39</f>
        <v>40</v>
      </c>
      <c r="Z146" s="85" cm="1">
        <f t="array" aca="1" ref="Z146" ca="1">INDEX($BI$46:$CM$192,MATCH($B146,$BI$46:$BI$192,0),Z$47)*Z$39</f>
        <v>0</v>
      </c>
      <c r="AA146" s="85"/>
      <c r="AB146" s="85" cm="1">
        <f t="array" aca="1" ref="AB146" ca="1">INDEX($BI$46:$CM$192,MATCH($B146,$BI$46:$BI$192,0),AB$47)*AB$39</f>
        <v>400</v>
      </c>
      <c r="AC146" s="85"/>
      <c r="AD146" s="85" cm="1">
        <f t="array" aca="1" ref="AD146" ca="1">INDEX($BI$46:$CM$192,MATCH($B146,$BI$46:$BI$192,0),AD$47)*AD$39</f>
        <v>400</v>
      </c>
      <c r="AE146" s="85" cm="1">
        <f t="array" aca="1" ref="AE146" ca="1">INDEX($BI$46:$CM$192,MATCH($B146,$BI$46:$BI$192,0),AE$47)*AE$39</f>
        <v>400</v>
      </c>
      <c r="AF146" s="85" cm="1">
        <f t="array" aca="1" ref="AF146" ca="1">INDEX($BI$46:$CM$192,MATCH($B146,$BI$46:$BI$192,0),AF$47)*AF$39</f>
        <v>400</v>
      </c>
      <c r="AG146" s="85" cm="1">
        <f t="array" aca="1" ref="AG146" ca="1">INDEX($BI$46:$CM$192,MATCH($B146,$BI$46:$BI$192,0),AG$47)*AG$39</f>
        <v>400</v>
      </c>
      <c r="AH146" s="85" cm="1">
        <f t="array" aca="1" ref="AH146" ca="1">INDEX($BI$46:$CM$192,MATCH($B146,$BI$46:$BI$192,0),AH$47)*AH$39</f>
        <v>400</v>
      </c>
      <c r="AI146" s="85" cm="1">
        <f t="array" aca="1" ref="AI146" ca="1">INDEX($BI$46:$CM$192,MATCH($B146,$BI$46:$BI$192,0),AI$47)*AI$39</f>
        <v>400</v>
      </c>
      <c r="AJ146" s="85" cm="1">
        <f t="array" aca="1" ref="AJ146" ca="1">INDEX($BI$46:$CM$192,MATCH($B146,$BI$46:$BI$192,0),AJ$47)*AJ$39</f>
        <v>400</v>
      </c>
      <c r="AK146" s="85" cm="1">
        <f t="array" aca="1" ref="AK146" ca="1">INDEX($BI$46:$CM$192,MATCH($B146,$BI$46:$BI$192,0),AK$47)*AK$39</f>
        <v>400</v>
      </c>
      <c r="AL146" s="85" cm="1">
        <f t="array" aca="1" ref="AL146" ca="1">INDEX($BI$46:$CM$192,MATCH($B146,$BI$46:$BI$192,0),AL$47)*AL$39</f>
        <v>400</v>
      </c>
      <c r="AM146" s="85" cm="1">
        <f t="array" aca="1" ref="AM146" ca="1">INDEX($BI$46:$CM$192,MATCH($B146,$BI$46:$BI$192,0),AM$47)*AM$39</f>
        <v>400</v>
      </c>
      <c r="AN146" s="85" cm="1">
        <f t="array" aca="1" ref="AN146" ca="1">INDEX($BI$46:$CM$192,MATCH($B146,$BI$46:$BI$192,0),AN$47)*AN$39</f>
        <v>400</v>
      </c>
      <c r="AO146" s="85" cm="1">
        <f t="array" aca="1" ref="AO146" ca="1">INDEX($BI$46:$CM$192,MATCH($B146,$BI$46:$BI$192,0),AO$47)*AO$39</f>
        <v>400</v>
      </c>
      <c r="AP146" s="85" cm="1">
        <f t="array" aca="1" ref="AP146" ca="1">INDEX($BI$46:$CM$192,MATCH($B146,$BI$46:$BI$192,0),AP$47)*AP$39</f>
        <v>400</v>
      </c>
      <c r="AQ146" s="85" cm="1">
        <f t="array" aca="1" ref="AQ146" ca="1">INDEX($BI$46:$CM$192,MATCH($B146,$BI$46:$BI$192,0),AQ$47)*AQ$39</f>
        <v>400</v>
      </c>
      <c r="AR146" s="85" cm="1">
        <f t="array" aca="1" ref="AR146" ca="1">INDEX($BI$46:$CM$192,MATCH($B146,$BI$46:$BI$192,0),AR$47)*AR$39</f>
        <v>40</v>
      </c>
      <c r="AS146" s="85" cm="1">
        <f t="array" aca="1" ref="AS146" ca="1">INDEX($BI$46:$CM$192,MATCH($B146,$BI$46:$BI$192,0),AS$47)*AS$39</f>
        <v>400</v>
      </c>
      <c r="AT146" s="85" cm="1">
        <f t="array" aca="1" ref="AT146" ca="1">INDEX($BI$46:$CM$192,MATCH($B146,$BI$46:$BI$192,0),AT$47)*AT$39</f>
        <v>400</v>
      </c>
      <c r="AU146" s="85" cm="1">
        <f t="array" aca="1" ref="AU146" ca="1">INDEX($BI$46:$CM$192,MATCH($B146,$BI$46:$BI$192,0),AU$47)*AU$39</f>
        <v>400</v>
      </c>
      <c r="AV146" s="85" cm="1">
        <f t="array" aca="1" ref="AV146" ca="1">INDEX($BI$46:$CM$192,MATCH($B146,$BI$46:$BI$192,0),AV$47)*AV$39</f>
        <v>40</v>
      </c>
      <c r="AW146" s="85" cm="1">
        <f t="array" aca="1" ref="AW146" ca="1">INDEX($BI$46:$CM$192,MATCH($B146,$BI$46:$BI$192,0),AW$47)*AW$39</f>
        <v>40</v>
      </c>
      <c r="AX146" s="85" cm="1">
        <f t="array" aca="1" ref="AX146" ca="1">INDEX($BI$46:$CM$192,MATCH($B146,$BI$46:$BI$192,0),AX$47)*AX$39</f>
        <v>40</v>
      </c>
      <c r="AY146" s="85" cm="1">
        <f t="array" aca="1" ref="AY146" ca="1">INDEX($BI$46:$CM$192,MATCH($B146,$BI$46:$BI$192,0),AY$47)*AY$39</f>
        <v>40</v>
      </c>
      <c r="AZ146" s="85" cm="1">
        <f t="array" aca="1" ref="AZ146" ca="1">INDEX($BI$46:$CM$192,MATCH($B146,$BI$46:$BI$192,0),AZ$47)*AZ$39</f>
        <v>40</v>
      </c>
      <c r="BA146" s="85" cm="1">
        <f t="array" aca="1" ref="BA146" ca="1">INDEX($BI$46:$CM$192,MATCH($B146,$BI$46:$BI$192,0),BA$47)*BA$39</f>
        <v>40</v>
      </c>
      <c r="BB146" s="85" cm="1">
        <f t="array" aca="1" ref="BB146" ca="1">INDEX($BI$46:$CM$192,MATCH($B146,$BI$46:$BI$192,0),BB$47)*BB$39</f>
        <v>400</v>
      </c>
      <c r="BC146" s="85"/>
      <c r="BD146" s="85"/>
      <c r="BE146" s="85"/>
      <c r="BF146" s="95"/>
      <c r="BG146" s="125">
        <f ca="1">IF(C146="","",INDEX([10]TPU!$G:$G,MATCH($C146,[10]TPU!$A:$A,0)))</f>
        <v>570.87</v>
      </c>
      <c r="BH146" s="7"/>
      <c r="BI146" s="83" t="s">
        <v>1021</v>
      </c>
      <c r="BJ146" s="83">
        <f t="shared" ca="1" si="231"/>
        <v>3713705</v>
      </c>
      <c r="BK146" s="84" t="str">
        <f t="shared" ca="1" si="232"/>
        <v>Remoção de defensa metálica</v>
      </c>
      <c r="BL146" s="83" t="str">
        <f t="shared" ca="1" si="226"/>
        <v>m</v>
      </c>
      <c r="BM146" s="96" cm="1">
        <f t="array" aca="1" ref="BM146" ca="1">INDEX(INDIRECT("memória_cálculo"),MATCH($BI146,INDIRECT("indice_cáculo"),0),BM$45)</f>
        <v>0</v>
      </c>
      <c r="BN146" s="96" cm="1">
        <f t="array" aca="1" ref="BN146" ca="1">INDEX(INDIRECT("memória_cálculo"),MATCH($BI146,INDIRECT("indice_cáculo"),0),BN$45)</f>
        <v>0</v>
      </c>
      <c r="BO146" s="96" cm="1">
        <f t="array" aca="1" ref="BO146" ca="1">INDEX(INDIRECT("memória_cálculo"),MATCH($BI146,INDIRECT("indice_cáculo"),0),BO$45)</f>
        <v>0</v>
      </c>
      <c r="BP146" s="96" cm="1">
        <f t="array" aca="1" ref="BP146" ca="1">INDEX(INDIRECT("memória_cálculo"),MATCH($BI146,INDIRECT("indice_cáculo"),0),BP$45)</f>
        <v>0</v>
      </c>
      <c r="BQ146" s="96" cm="1">
        <f t="array" aca="1" ref="BQ146" ca="1">INDEX(INDIRECT("memória_cálculo"),MATCH($BI146,INDIRECT("indice_cáculo"),0),BQ$45)</f>
        <v>0</v>
      </c>
      <c r="BR146" s="96" cm="1">
        <f t="array" aca="1" ref="BR146" ca="1">INDEX(INDIRECT("memória_cálculo"),MATCH($BI146,INDIRECT("indice_cáculo"),0),BR$45)</f>
        <v>0</v>
      </c>
      <c r="BS146" s="96" cm="1">
        <f t="array" aca="1" ref="BS146" ca="1">INDEX(INDIRECT("memória_cálculo"),MATCH($BI146,INDIRECT("indice_cáculo"),0),BS$45)</f>
        <v>0</v>
      </c>
      <c r="BT146" s="96" cm="1">
        <f t="array" aca="1" ref="BT146" ca="1">INDEX(INDIRECT("memória_cálculo"),MATCH($BI146,INDIRECT("indice_cáculo"),0),BT$45)</f>
        <v>0</v>
      </c>
      <c r="BU146" s="96" cm="1">
        <f t="array" aca="1" ref="BU146" ca="1">INDEX(INDIRECT("memória_cálculo"),MATCH($BI146,INDIRECT("indice_cáculo"),0),BU$45)</f>
        <v>0</v>
      </c>
      <c r="BV146" s="96" cm="1">
        <f t="array" aca="1" ref="BV146" ca="1">INDEX(INDIRECT("memória_cálculo"),MATCH($BI146,INDIRECT("indice_cáculo"),0),BV$45)</f>
        <v>0</v>
      </c>
      <c r="BW146" s="96" cm="1">
        <f t="array" aca="1" ref="BW146" ca="1">INDEX(INDIRECT("memória_cálculo"),MATCH($BI146,INDIRECT("indice_cáculo"),0),BW$45)</f>
        <v>0</v>
      </c>
      <c r="BX146" s="96" cm="1">
        <f t="array" aca="1" ref="BX146" ca="1">INDEX(INDIRECT("memória_cálculo"),MATCH($BI146,INDIRECT("indice_cáculo"),0),BX$45)</f>
        <v>0</v>
      </c>
      <c r="BY146" s="96" cm="1">
        <f t="array" aca="1" ref="BY146" ca="1">INDEX(INDIRECT("memória_cálculo"),MATCH($BI146,INDIRECT("indice_cáculo"),0),BY$45)</f>
        <v>0</v>
      </c>
      <c r="BZ146" s="96" cm="1">
        <f t="array" aca="1" ref="BZ146" ca="1">INDEX(INDIRECT("memória_cálculo"),MATCH($BI146,INDIRECT("indice_cáculo"),0),BZ$45)</f>
        <v>0</v>
      </c>
      <c r="CA146" s="96" cm="1">
        <f t="array" aca="1" ref="CA146" ca="1">INDEX(INDIRECT("memória_cálculo"),MATCH($BI146,INDIRECT("indice_cáculo"),0),CA$45)</f>
        <v>0</v>
      </c>
      <c r="CB146" s="96" cm="1">
        <f t="array" aca="1" ref="CB146" ca="1">INDEX(INDIRECT("memória_cálculo"),MATCH($BI146,INDIRECT("indice_cáculo"),0),CB$45)</f>
        <v>0</v>
      </c>
      <c r="CC146" s="96" cm="1">
        <f t="array" aca="1" ref="CC146" ca="1">INDEX(INDIRECT("memória_cálculo"),MATCH($BI146,INDIRECT("indice_cáculo"),0),CC$45)</f>
        <v>0</v>
      </c>
      <c r="CD146" s="96" cm="1">
        <f t="array" aca="1" ref="CD146" ca="1">INDEX(INDIRECT("memória_cálculo"),MATCH($BI146,INDIRECT("indice_cáculo"),0),CD$45)</f>
        <v>0</v>
      </c>
      <c r="CE146" s="96" cm="1">
        <f t="array" aca="1" ref="CE146" ca="1">INDEX(INDIRECT("memória_cálculo"),MATCH($BI146,INDIRECT("indice_cáculo"),0),CE$45)</f>
        <v>0</v>
      </c>
      <c r="CF146" s="96" cm="1">
        <f t="array" aca="1" ref="CF146" ca="1">INDEX(INDIRECT("memória_cálculo"),MATCH($BI146,INDIRECT("indice_cáculo"),0),CF$45)</f>
        <v>0</v>
      </c>
      <c r="CG146" s="96" cm="1">
        <f t="array" aca="1" ref="CG146" ca="1">INDEX(INDIRECT("memória_cálculo"),MATCH($BI146,INDIRECT("indice_cáculo"),0),CG$45)</f>
        <v>0</v>
      </c>
      <c r="CH146" s="96" cm="1">
        <f t="array" aca="1" ref="CH146" ca="1">INDEX(INDIRECT("memória_cálculo"),MATCH($BI146,INDIRECT("indice_cáculo"),0),CH$45)</f>
        <v>0</v>
      </c>
      <c r="CI146" s="96" cm="1">
        <f t="array" aca="1" ref="CI146" ca="1">INDEX(INDIRECT("memória_cálculo"),MATCH($BI146,INDIRECT("indice_cáculo"),0),CI$45)</f>
        <v>0</v>
      </c>
      <c r="CJ146" s="96" cm="1">
        <f t="array" aca="1" ref="CJ146" ca="1">INDEX(INDIRECT("memória_cálculo"),MATCH($BI146,INDIRECT("indice_cáculo"),0),CJ$45)</f>
        <v>0</v>
      </c>
      <c r="CK146" s="96" cm="1">
        <f t="array" aca="1" ref="CK146" ca="1">INDEX(INDIRECT("memória_cálculo"),MATCH($BI146,INDIRECT("indice_cáculo"),0),CK$45)</f>
        <v>0</v>
      </c>
      <c r="CL146" s="96" cm="1">
        <f t="array" aca="1" ref="CL146" ca="1">INDEX(INDIRECT("memória_cálculo"),MATCH($BI146,INDIRECT("indice_cáculo"),0),CL$45)</f>
        <v>0</v>
      </c>
      <c r="CM146" s="96"/>
      <c r="CN146" s="7"/>
      <c r="CO146" s="7"/>
      <c r="CP146" s="108"/>
      <c r="CS146" s="109"/>
      <c r="CT146" s="127"/>
      <c r="CU146" s="111"/>
      <c r="CV146" s="111"/>
      <c r="CW146" s="111"/>
      <c r="CX146" s="111"/>
      <c r="CY146" s="127"/>
      <c r="CZ146" s="111"/>
      <c r="DA146" s="111"/>
      <c r="DB146" s="111"/>
      <c r="DC146" s="111"/>
      <c r="DD146" s="127"/>
      <c r="DE146" s="111"/>
      <c r="DF146" s="111"/>
      <c r="DG146" s="111"/>
      <c r="DH146" s="111"/>
      <c r="DI146" s="111"/>
      <c r="DJ146" s="111"/>
      <c r="DK146" s="111"/>
      <c r="DL146" s="111"/>
      <c r="DM146" s="111"/>
      <c r="DN146" s="127"/>
      <c r="DO146" s="111"/>
      <c r="DP146" s="111"/>
      <c r="DQ146" s="111"/>
      <c r="DR146" s="111"/>
      <c r="DS146" s="111"/>
      <c r="DT146" s="111"/>
    </row>
    <row r="147" spans="1:126" ht="20.100000000000001" customHeight="1" x14ac:dyDescent="0.2">
      <c r="A147" s="7"/>
      <c r="B147" s="83" t="s">
        <v>165</v>
      </c>
      <c r="C147" s="83">
        <f t="shared" ca="1" si="242"/>
        <v>3713605</v>
      </c>
      <c r="D147" s="84" t="str">
        <f t="shared" ca="1" si="243"/>
        <v>Ancoragem de defensa semimaleável simples - fornecimento e implantação</v>
      </c>
      <c r="E147" s="83" t="str">
        <f t="shared" ca="1" si="244"/>
        <v>m</v>
      </c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 cm="1">
        <f t="array" aca="1" ref="X147" ca="1">INDEX($BI$46:$CM$192,MATCH($B147,$BI$46:$BI$192,0),X$47)*X$39</f>
        <v>0</v>
      </c>
      <c r="Y147" s="85" cm="1">
        <f t="array" aca="1" ref="Y147" ca="1">INDEX($BI$46:$CM$192,MATCH($B147,$BI$46:$BI$192,0),Y$47)*Y$39</f>
        <v>0</v>
      </c>
      <c r="Z147" s="85" cm="1">
        <f t="array" aca="1" ref="Z147" ca="1">INDEX($BI$46:$CM$192,MATCH($B147,$BI$46:$BI$192,0),Z$47)*Z$39</f>
        <v>0</v>
      </c>
      <c r="AA147" s="85"/>
      <c r="AB147" s="85" cm="1">
        <f t="array" aca="1" ref="AB147" ca="1">INDEX($BI$46:$CM$192,MATCH($B147,$BI$46:$BI$192,0),AB$47)*AB$39</f>
        <v>0</v>
      </c>
      <c r="AC147" s="85"/>
      <c r="AD147" s="85" cm="1">
        <f t="array" aca="1" ref="AD147" ca="1">INDEX($BI$46:$CM$192,MATCH($B147,$BI$46:$BI$192,0),AD$47)*AD$39</f>
        <v>0</v>
      </c>
      <c r="AE147" s="85" cm="1">
        <f t="array" aca="1" ref="AE147" ca="1">INDEX($BI$46:$CM$192,MATCH($B147,$BI$46:$BI$192,0),AE$47)*AE$39</f>
        <v>0</v>
      </c>
      <c r="AF147" s="85" cm="1">
        <f t="array" aca="1" ref="AF147" ca="1">INDEX($BI$46:$CM$192,MATCH($B147,$BI$46:$BI$192,0),AF$47)*AF$39</f>
        <v>0</v>
      </c>
      <c r="AG147" s="85" cm="1">
        <f t="array" aca="1" ref="AG147" ca="1">INDEX($BI$46:$CM$192,MATCH($B147,$BI$46:$BI$192,0),AG$47)*AG$39</f>
        <v>0</v>
      </c>
      <c r="AH147" s="85" cm="1">
        <f t="array" aca="1" ref="AH147" ca="1">INDEX($BI$46:$CM$192,MATCH($B147,$BI$46:$BI$192,0),AH$47)*AH$39</f>
        <v>0</v>
      </c>
      <c r="AI147" s="85" cm="1">
        <f t="array" aca="1" ref="AI147" ca="1">INDEX($BI$46:$CM$192,MATCH($B147,$BI$46:$BI$192,0),AI$47)*AI$39</f>
        <v>0</v>
      </c>
      <c r="AJ147" s="85" cm="1">
        <f t="array" aca="1" ref="AJ147" ca="1">INDEX($BI$46:$CM$192,MATCH($B147,$BI$46:$BI$192,0),AJ$47)*AJ$39</f>
        <v>0</v>
      </c>
      <c r="AK147" s="85" cm="1">
        <f t="array" aca="1" ref="AK147" ca="1">INDEX($BI$46:$CM$192,MATCH($B147,$BI$46:$BI$192,0),AK$47)*AK$39</f>
        <v>0</v>
      </c>
      <c r="AL147" s="85" cm="1">
        <f t="array" aca="1" ref="AL147" ca="1">INDEX($BI$46:$CM$192,MATCH($B147,$BI$46:$BI$192,0),AL$47)*AL$39</f>
        <v>0</v>
      </c>
      <c r="AM147" s="85" cm="1">
        <f t="array" aca="1" ref="AM147" ca="1">INDEX($BI$46:$CM$192,MATCH($B147,$BI$46:$BI$192,0),AM$47)*AM$39</f>
        <v>0</v>
      </c>
      <c r="AN147" s="85" cm="1">
        <f t="array" aca="1" ref="AN147" ca="1">INDEX($BI$46:$CM$192,MATCH($B147,$BI$46:$BI$192,0),AN$47)*AN$39</f>
        <v>0</v>
      </c>
      <c r="AO147" s="85" cm="1">
        <f t="array" aca="1" ref="AO147" ca="1">INDEX($BI$46:$CM$192,MATCH($B147,$BI$46:$BI$192,0),AO$47)*AO$39</f>
        <v>0</v>
      </c>
      <c r="AP147" s="85" cm="1">
        <f t="array" aca="1" ref="AP147" ca="1">INDEX($BI$46:$CM$192,MATCH($B147,$BI$46:$BI$192,0),AP$47)*AP$39</f>
        <v>0</v>
      </c>
      <c r="AQ147" s="85" cm="1">
        <f t="array" aca="1" ref="AQ147" ca="1">INDEX($BI$46:$CM$192,MATCH($B147,$BI$46:$BI$192,0),AQ$47)*AQ$39</f>
        <v>0</v>
      </c>
      <c r="AR147" s="85" cm="1">
        <f t="array" aca="1" ref="AR147" ca="1">INDEX($BI$46:$CM$192,MATCH($B147,$BI$46:$BI$192,0),AR$47)*AR$39</f>
        <v>0</v>
      </c>
      <c r="AS147" s="85" cm="1">
        <f t="array" aca="1" ref="AS147" ca="1">INDEX($BI$46:$CM$192,MATCH($B147,$BI$46:$BI$192,0),AS$47)*AS$39</f>
        <v>0</v>
      </c>
      <c r="AT147" s="85" cm="1">
        <f t="array" aca="1" ref="AT147" ca="1">INDEX($BI$46:$CM$192,MATCH($B147,$BI$46:$BI$192,0),AT$47)*AT$39</f>
        <v>0</v>
      </c>
      <c r="AU147" s="85" cm="1">
        <f t="array" aca="1" ref="AU147" ca="1">INDEX($BI$46:$CM$192,MATCH($B147,$BI$46:$BI$192,0),AU$47)*AU$39</f>
        <v>0</v>
      </c>
      <c r="AV147" s="85" cm="1">
        <f t="array" aca="1" ref="AV147" ca="1">INDEX($BI$46:$CM$192,MATCH($B147,$BI$46:$BI$192,0),AV$47)*AV$39</f>
        <v>0</v>
      </c>
      <c r="AW147" s="85" cm="1">
        <f t="array" aca="1" ref="AW147" ca="1">INDEX($BI$46:$CM$192,MATCH($B147,$BI$46:$BI$192,0),AW$47)*AW$39</f>
        <v>0</v>
      </c>
      <c r="AX147" s="85" cm="1">
        <f t="array" aca="1" ref="AX147" ca="1">INDEX($BI$46:$CM$192,MATCH($B147,$BI$46:$BI$192,0),AX$47)*AX$39</f>
        <v>0</v>
      </c>
      <c r="AY147" s="85" cm="1">
        <f t="array" aca="1" ref="AY147" ca="1">INDEX($BI$46:$CM$192,MATCH($B147,$BI$46:$BI$192,0),AY$47)*AY$39</f>
        <v>0</v>
      </c>
      <c r="AZ147" s="85" cm="1">
        <f t="array" aca="1" ref="AZ147" ca="1">INDEX($BI$46:$CM$192,MATCH($B147,$BI$46:$BI$192,0),AZ$47)*AZ$39</f>
        <v>0</v>
      </c>
      <c r="BA147" s="85" cm="1">
        <f t="array" aca="1" ref="BA147" ca="1">INDEX($BI$46:$CM$192,MATCH($B147,$BI$46:$BI$192,0),BA$47)*BA$39</f>
        <v>0</v>
      </c>
      <c r="BB147" s="85" cm="1">
        <f t="array" aca="1" ref="BB147" ca="1">INDEX($BI$46:$CM$192,MATCH($B147,$BI$46:$BI$192,0),BB$47)*BB$39</f>
        <v>0</v>
      </c>
      <c r="BC147" s="85"/>
      <c r="BD147" s="85"/>
      <c r="BE147" s="85"/>
      <c r="BF147" s="95"/>
      <c r="BG147" s="125">
        <f ca="1">IF(C147="","",INDEX([10]TPU!$G:$G,MATCH($C147,[10]TPU!$A:$A,0)))</f>
        <v>638.08000000000004</v>
      </c>
      <c r="BH147" s="7"/>
      <c r="BI147" s="83" t="s">
        <v>1022</v>
      </c>
      <c r="BJ147" s="83" t="str">
        <f t="shared" ca="1" si="231"/>
        <v>CA0006</v>
      </c>
      <c r="BK147" s="84" t="str">
        <f t="shared" ca="1" si="232"/>
        <v>Implantação de Defensa Metálica</v>
      </c>
      <c r="BL147" s="83" t="str">
        <f t="shared" ca="1" si="226"/>
        <v>m</v>
      </c>
      <c r="BM147" s="96" cm="1">
        <f t="array" aca="1" ref="BM147" ca="1">INDEX(INDIRECT("memória_cálculo"),MATCH($BI147,INDIRECT("indice_cáculo"),0),BM$45)</f>
        <v>0</v>
      </c>
      <c r="BN147" s="96" cm="1">
        <f t="array" aca="1" ref="BN147" ca="1">INDEX(INDIRECT("memória_cálculo"),MATCH($BI147,INDIRECT("indice_cáculo"),0),BN$45)</f>
        <v>0</v>
      </c>
      <c r="BO147" s="96" cm="1">
        <f t="array" aca="1" ref="BO147" ca="1">INDEX(INDIRECT("memória_cálculo"),MATCH($BI147,INDIRECT("indice_cáculo"),0),BO$45)</f>
        <v>0</v>
      </c>
      <c r="BP147" s="96" cm="1">
        <f t="array" aca="1" ref="BP147" ca="1">INDEX(INDIRECT("memória_cálculo"),MATCH($BI147,INDIRECT("indice_cáculo"),0),BP$45)</f>
        <v>0</v>
      </c>
      <c r="BQ147" s="96" cm="1">
        <f t="array" aca="1" ref="BQ147" ca="1">INDEX(INDIRECT("memória_cálculo"),MATCH($BI147,INDIRECT("indice_cáculo"),0),BQ$45)</f>
        <v>0</v>
      </c>
      <c r="BR147" s="96" cm="1">
        <f t="array" aca="1" ref="BR147" ca="1">INDEX(INDIRECT("memória_cálculo"),MATCH($BI147,INDIRECT("indice_cáculo"),0),BR$45)</f>
        <v>0</v>
      </c>
      <c r="BS147" s="96" cm="1">
        <f t="array" aca="1" ref="BS147" ca="1">INDEX(INDIRECT("memória_cálculo"),MATCH($BI147,INDIRECT("indice_cáculo"),0),BS$45)</f>
        <v>0</v>
      </c>
      <c r="BT147" s="96" cm="1">
        <f t="array" aca="1" ref="BT147" ca="1">INDEX(INDIRECT("memória_cálculo"),MATCH($BI147,INDIRECT("indice_cáculo"),0),BT$45)</f>
        <v>0</v>
      </c>
      <c r="BU147" s="96" cm="1">
        <f t="array" aca="1" ref="BU147" ca="1">INDEX(INDIRECT("memória_cálculo"),MATCH($BI147,INDIRECT("indice_cáculo"),0),BU$45)</f>
        <v>0</v>
      </c>
      <c r="BV147" s="96" cm="1">
        <f t="array" aca="1" ref="BV147" ca="1">INDEX(INDIRECT("memória_cálculo"),MATCH($BI147,INDIRECT("indice_cáculo"),0),BV$45)</f>
        <v>0</v>
      </c>
      <c r="BW147" s="96" cm="1">
        <f t="array" aca="1" ref="BW147" ca="1">INDEX(INDIRECT("memória_cálculo"),MATCH($BI147,INDIRECT("indice_cáculo"),0),BW$45)</f>
        <v>0</v>
      </c>
      <c r="BX147" s="96" cm="1">
        <f t="array" aca="1" ref="BX147" ca="1">INDEX(INDIRECT("memória_cálculo"),MATCH($BI147,INDIRECT("indice_cáculo"),0),BX$45)</f>
        <v>0</v>
      </c>
      <c r="BY147" s="96" cm="1">
        <f t="array" aca="1" ref="BY147" ca="1">INDEX(INDIRECT("memória_cálculo"),MATCH($BI147,INDIRECT("indice_cáculo"),0),BY$45)</f>
        <v>0</v>
      </c>
      <c r="BZ147" s="96" cm="1">
        <f t="array" aca="1" ref="BZ147" ca="1">INDEX(INDIRECT("memória_cálculo"),MATCH($BI147,INDIRECT("indice_cáculo"),0),BZ$45)</f>
        <v>0</v>
      </c>
      <c r="CA147" s="96" cm="1">
        <f t="array" aca="1" ref="CA147" ca="1">INDEX(INDIRECT("memória_cálculo"),MATCH($BI147,INDIRECT("indice_cáculo"),0),CA$45)</f>
        <v>0</v>
      </c>
      <c r="CB147" s="96" cm="1">
        <f t="array" aca="1" ref="CB147" ca="1">INDEX(INDIRECT("memória_cálculo"),MATCH($BI147,INDIRECT("indice_cáculo"),0),CB$45)</f>
        <v>0</v>
      </c>
      <c r="CC147" s="96" cm="1">
        <f t="array" aca="1" ref="CC147" ca="1">INDEX(INDIRECT("memória_cálculo"),MATCH($BI147,INDIRECT("indice_cáculo"),0),CC$45)</f>
        <v>0</v>
      </c>
      <c r="CD147" s="96" cm="1">
        <f t="array" aca="1" ref="CD147" ca="1">INDEX(INDIRECT("memória_cálculo"),MATCH($BI147,INDIRECT("indice_cáculo"),0),CD$45)</f>
        <v>0</v>
      </c>
      <c r="CE147" s="96" cm="1">
        <f t="array" aca="1" ref="CE147" ca="1">INDEX(INDIRECT("memória_cálculo"),MATCH($BI147,INDIRECT("indice_cáculo"),0),CE$45)</f>
        <v>0</v>
      </c>
      <c r="CF147" s="96" cm="1">
        <f t="array" aca="1" ref="CF147" ca="1">INDEX(INDIRECT("memória_cálculo"),MATCH($BI147,INDIRECT("indice_cáculo"),0),CF$45)</f>
        <v>0</v>
      </c>
      <c r="CG147" s="96" cm="1">
        <f t="array" aca="1" ref="CG147" ca="1">INDEX(INDIRECT("memória_cálculo"),MATCH($BI147,INDIRECT("indice_cáculo"),0),CG$45)</f>
        <v>0</v>
      </c>
      <c r="CH147" s="96" cm="1">
        <f t="array" aca="1" ref="CH147" ca="1">INDEX(INDIRECT("memória_cálculo"),MATCH($BI147,INDIRECT("indice_cáculo"),0),CH$45)</f>
        <v>0</v>
      </c>
      <c r="CI147" s="96" cm="1">
        <f t="array" aca="1" ref="CI147" ca="1">INDEX(INDIRECT("memória_cálculo"),MATCH($BI147,INDIRECT("indice_cáculo"),0),CI$45)</f>
        <v>0</v>
      </c>
      <c r="CJ147" s="96" cm="1">
        <f t="array" aca="1" ref="CJ147" ca="1">INDEX(INDIRECT("memória_cálculo"),MATCH($BI147,INDIRECT("indice_cáculo"),0),CJ$45)</f>
        <v>0</v>
      </c>
      <c r="CK147" s="96" cm="1">
        <f t="array" aca="1" ref="CK147" ca="1">INDEX(INDIRECT("memória_cálculo"),MATCH($BI147,INDIRECT("indice_cáculo"),0),CK$45)</f>
        <v>0</v>
      </c>
      <c r="CL147" s="96" cm="1">
        <f t="array" aca="1" ref="CL147" ca="1">INDEX(INDIRECT("memória_cálculo"),MATCH($BI147,INDIRECT("indice_cáculo"),0),CL$45)</f>
        <v>0</v>
      </c>
      <c r="CM147" s="96"/>
      <c r="CN147" s="7"/>
      <c r="CO147" s="7"/>
      <c r="CP147" s="108"/>
      <c r="CR147" s="11" t="s">
        <v>149</v>
      </c>
      <c r="CS147" s="109" t="s">
        <v>55</v>
      </c>
      <c r="CT147" s="129"/>
      <c r="CU147" s="129"/>
      <c r="CV147" s="129"/>
      <c r="CW147" s="129"/>
      <c r="CX147" s="129"/>
      <c r="CY147" s="129"/>
      <c r="CZ147" s="129"/>
      <c r="DA147" s="129"/>
      <c r="DB147" s="129"/>
      <c r="DC147" s="129"/>
      <c r="DD147" s="129"/>
      <c r="DE147" s="129"/>
      <c r="DF147" s="129"/>
      <c r="DG147" s="129"/>
      <c r="DH147" s="129"/>
      <c r="DI147" s="129"/>
      <c r="DJ147" s="129"/>
      <c r="DK147" s="129"/>
      <c r="DL147" s="129"/>
      <c r="DM147" s="129"/>
      <c r="DN147" s="129"/>
      <c r="DO147" s="129"/>
      <c r="DP147" s="129"/>
      <c r="DQ147" s="129"/>
      <c r="DR147" s="129"/>
      <c r="DS147" s="129"/>
      <c r="DT147" s="129"/>
    </row>
    <row r="148" spans="1:126" ht="20.100000000000001" customHeight="1" x14ac:dyDescent="0.2">
      <c r="A148" s="7"/>
      <c r="B148" s="83" t="s">
        <v>166</v>
      </c>
      <c r="C148" s="83" t="str">
        <f t="shared" ca="1" si="242"/>
        <v>28.10.01</v>
      </c>
      <c r="D148" s="84" t="str">
        <f t="shared" ca="1" si="243"/>
        <v>Catadióptricos p/ defensa metálica  (un)</v>
      </c>
      <c r="E148" s="83" t="str">
        <f t="shared" ca="1" si="244"/>
        <v>un</v>
      </c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 cm="1">
        <f t="array" aca="1" ref="X148" ca="1">INDEX($BI$46:$CM$192,MATCH($B148,$BI$46:$BI$192,0),X$47)*X$39</f>
        <v>3</v>
      </c>
      <c r="Y148" s="85" cm="1">
        <f t="array" aca="1" ref="Y148" ca="1">INDEX($BI$46:$CM$192,MATCH($B148,$BI$46:$BI$192,0),Y$47)*Y$39</f>
        <v>3</v>
      </c>
      <c r="Z148" s="85" cm="1">
        <f t="array" aca="1" ref="Z148" ca="1">INDEX($BI$46:$CM$192,MATCH($B148,$BI$46:$BI$192,0),Z$47)*Z$39</f>
        <v>0</v>
      </c>
      <c r="AA148" s="85"/>
      <c r="AB148" s="85" cm="1">
        <f t="array" aca="1" ref="AB148" ca="1">INDEX($BI$46:$CM$192,MATCH($B148,$BI$46:$BI$192,0),AB$47)*AB$39</f>
        <v>25</v>
      </c>
      <c r="AC148" s="85"/>
      <c r="AD148" s="85" cm="1">
        <f t="array" aca="1" ref="AD148" ca="1">INDEX($BI$46:$CM$192,MATCH($B148,$BI$46:$BI$192,0),AD$47)*AD$39</f>
        <v>25</v>
      </c>
      <c r="AE148" s="85" cm="1">
        <f t="array" aca="1" ref="AE148" ca="1">INDEX($BI$46:$CM$192,MATCH($B148,$BI$46:$BI$192,0),AE$47)*AE$39</f>
        <v>25</v>
      </c>
      <c r="AF148" s="85" cm="1">
        <f t="array" aca="1" ref="AF148" ca="1">INDEX($BI$46:$CM$192,MATCH($B148,$BI$46:$BI$192,0),AF$47)*AF$39</f>
        <v>25</v>
      </c>
      <c r="AG148" s="85" cm="1">
        <f t="array" aca="1" ref="AG148" ca="1">INDEX($BI$46:$CM$192,MATCH($B148,$BI$46:$BI$192,0),AG$47)*AG$39</f>
        <v>25</v>
      </c>
      <c r="AH148" s="85" cm="1">
        <f t="array" aca="1" ref="AH148" ca="1">INDEX($BI$46:$CM$192,MATCH($B148,$BI$46:$BI$192,0),AH$47)*AH$39</f>
        <v>25</v>
      </c>
      <c r="AI148" s="85" cm="1">
        <f t="array" aca="1" ref="AI148" ca="1">INDEX($BI$46:$CM$192,MATCH($B148,$BI$46:$BI$192,0),AI$47)*AI$39</f>
        <v>25</v>
      </c>
      <c r="AJ148" s="85" cm="1">
        <f t="array" aca="1" ref="AJ148" ca="1">INDEX($BI$46:$CM$192,MATCH($B148,$BI$46:$BI$192,0),AJ$47)*AJ$39</f>
        <v>25</v>
      </c>
      <c r="AK148" s="85" cm="1">
        <f t="array" aca="1" ref="AK148" ca="1">INDEX($BI$46:$CM$192,MATCH($B148,$BI$46:$BI$192,0),AK$47)*AK$39</f>
        <v>25</v>
      </c>
      <c r="AL148" s="85" cm="1">
        <f t="array" aca="1" ref="AL148" ca="1">INDEX($BI$46:$CM$192,MATCH($B148,$BI$46:$BI$192,0),AL$47)*AL$39</f>
        <v>25</v>
      </c>
      <c r="AM148" s="85" cm="1">
        <f t="array" aca="1" ref="AM148" ca="1">INDEX($BI$46:$CM$192,MATCH($B148,$BI$46:$BI$192,0),AM$47)*AM$39</f>
        <v>25</v>
      </c>
      <c r="AN148" s="85" cm="1">
        <f t="array" aca="1" ref="AN148" ca="1">INDEX($BI$46:$CM$192,MATCH($B148,$BI$46:$BI$192,0),AN$47)*AN$39</f>
        <v>25</v>
      </c>
      <c r="AO148" s="85" cm="1">
        <f t="array" aca="1" ref="AO148" ca="1">INDEX($BI$46:$CM$192,MATCH($B148,$BI$46:$BI$192,0),AO$47)*AO$39</f>
        <v>25</v>
      </c>
      <c r="AP148" s="85" cm="1">
        <f t="array" aca="1" ref="AP148" ca="1">INDEX($BI$46:$CM$192,MATCH($B148,$BI$46:$BI$192,0),AP$47)*AP$39</f>
        <v>25</v>
      </c>
      <c r="AQ148" s="85" cm="1">
        <f t="array" aca="1" ref="AQ148" ca="1">INDEX($BI$46:$CM$192,MATCH($B148,$BI$46:$BI$192,0),AQ$47)*AQ$39</f>
        <v>25</v>
      </c>
      <c r="AR148" s="85" cm="1">
        <f t="array" aca="1" ref="AR148" ca="1">INDEX($BI$46:$CM$192,MATCH($B148,$BI$46:$BI$192,0),AR$47)*AR$39</f>
        <v>3</v>
      </c>
      <c r="AS148" s="85" cm="1">
        <f t="array" aca="1" ref="AS148" ca="1">INDEX($BI$46:$CM$192,MATCH($B148,$BI$46:$BI$192,0),AS$47)*AS$39</f>
        <v>25</v>
      </c>
      <c r="AT148" s="85" cm="1">
        <f t="array" aca="1" ref="AT148" ca="1">INDEX($BI$46:$CM$192,MATCH($B148,$BI$46:$BI$192,0),AT$47)*AT$39</f>
        <v>25</v>
      </c>
      <c r="AU148" s="85" cm="1">
        <f t="array" aca="1" ref="AU148" ca="1">INDEX($BI$46:$CM$192,MATCH($B148,$BI$46:$BI$192,0),AU$47)*AU$39</f>
        <v>25</v>
      </c>
      <c r="AV148" s="85" cm="1">
        <f t="array" aca="1" ref="AV148" ca="1">INDEX($BI$46:$CM$192,MATCH($B148,$BI$46:$BI$192,0),AV$47)*AV$39</f>
        <v>3</v>
      </c>
      <c r="AW148" s="85" cm="1">
        <f t="array" aca="1" ref="AW148" ca="1">INDEX($BI$46:$CM$192,MATCH($B148,$BI$46:$BI$192,0),AW$47)*AW$39</f>
        <v>3</v>
      </c>
      <c r="AX148" s="85" cm="1">
        <f t="array" aca="1" ref="AX148" ca="1">INDEX($BI$46:$CM$192,MATCH($B148,$BI$46:$BI$192,0),AX$47)*AX$39</f>
        <v>3</v>
      </c>
      <c r="AY148" s="85" cm="1">
        <f t="array" aca="1" ref="AY148" ca="1">INDEX($BI$46:$CM$192,MATCH($B148,$BI$46:$BI$192,0),AY$47)*AY$39</f>
        <v>3</v>
      </c>
      <c r="AZ148" s="85" cm="1">
        <f t="array" aca="1" ref="AZ148" ca="1">INDEX($BI$46:$CM$192,MATCH($B148,$BI$46:$BI$192,0),AZ$47)*AZ$39</f>
        <v>3</v>
      </c>
      <c r="BA148" s="85" cm="1">
        <f t="array" aca="1" ref="BA148" ca="1">INDEX($BI$46:$CM$192,MATCH($B148,$BI$46:$BI$192,0),BA$47)*BA$39</f>
        <v>3</v>
      </c>
      <c r="BB148" s="85" cm="1">
        <f t="array" aca="1" ref="BB148" ca="1">INDEX($BI$46:$CM$192,MATCH($B148,$BI$46:$BI$192,0),BB$47)*BB$39</f>
        <v>25</v>
      </c>
      <c r="BC148" s="85"/>
      <c r="BD148" s="85"/>
      <c r="BE148" s="85"/>
      <c r="BF148" s="95"/>
      <c r="BG148" s="125">
        <f ca="1">IF(C148="","",INDEX([10]TPU!$G:$G,MATCH($C148,[10]TPU!$A:$A,0)))</f>
        <v>55.05</v>
      </c>
      <c r="BH148" s="7"/>
      <c r="BI148" s="90">
        <v>8</v>
      </c>
      <c r="BJ148" s="90"/>
      <c r="BK148" s="93" t="s">
        <v>172</v>
      </c>
      <c r="BL148" s="90"/>
      <c r="BM148" s="92"/>
      <c r="BN148" s="92"/>
      <c r="BO148" s="92"/>
      <c r="BP148" s="92"/>
      <c r="BQ148" s="92"/>
      <c r="BR148" s="92"/>
      <c r="BS148" s="92"/>
      <c r="BT148" s="92"/>
      <c r="BU148" s="92"/>
      <c r="BV148" s="92"/>
      <c r="BW148" s="92"/>
      <c r="BX148" s="92"/>
      <c r="BY148" s="92"/>
      <c r="BZ148" s="92"/>
      <c r="CA148" s="92"/>
      <c r="CB148" s="92"/>
      <c r="CC148" s="92"/>
      <c r="CD148" s="92"/>
      <c r="CE148" s="92"/>
      <c r="CF148" s="92"/>
      <c r="CG148" s="92"/>
      <c r="CH148" s="92"/>
      <c r="CI148" s="92"/>
      <c r="CJ148" s="92"/>
      <c r="CK148" s="92"/>
      <c r="CL148" s="92"/>
      <c r="CM148" s="92"/>
      <c r="CN148" s="7"/>
      <c r="CO148" s="7"/>
      <c r="CP148" s="108"/>
      <c r="CR148" s="11" t="s">
        <v>126</v>
      </c>
      <c r="CS148" s="109" t="s">
        <v>92</v>
      </c>
      <c r="CT148" s="139"/>
      <c r="CU148" s="139"/>
      <c r="CV148" s="139"/>
      <c r="CW148" s="139"/>
      <c r="CX148" s="139"/>
      <c r="CY148" s="139"/>
      <c r="CZ148" s="139"/>
      <c r="DA148" s="139"/>
      <c r="DB148" s="139"/>
      <c r="DC148" s="139"/>
      <c r="DD148" s="139"/>
      <c r="DE148" s="139"/>
      <c r="DF148" s="139"/>
      <c r="DG148" s="139"/>
      <c r="DH148" s="139"/>
      <c r="DI148" s="139"/>
      <c r="DJ148" s="139"/>
      <c r="DK148" s="139"/>
      <c r="DL148" s="139"/>
      <c r="DM148" s="139"/>
      <c r="DN148" s="139"/>
      <c r="DO148" s="139"/>
      <c r="DP148" s="139"/>
      <c r="DQ148" s="139"/>
      <c r="DR148" s="139"/>
      <c r="DS148" s="139"/>
      <c r="DT148" s="139"/>
    </row>
    <row r="149" spans="1:126" ht="20.100000000000001" customHeight="1" x14ac:dyDescent="0.2">
      <c r="A149" s="7"/>
      <c r="B149" s="83" t="s">
        <v>168</v>
      </c>
      <c r="C149" s="83">
        <f t="shared" ca="1" si="242"/>
        <v>3713689</v>
      </c>
      <c r="D149" s="84" t="str">
        <f t="shared" ca="1" si="243"/>
        <v>Terminal aéreo de defensa metálica - tipo A - fornecimento e implantação</v>
      </c>
      <c r="E149" s="83" t="str">
        <f t="shared" ca="1" si="244"/>
        <v>un</v>
      </c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 cm="1">
        <f t="array" aca="1" ref="X149" ca="1">INDEX($BI$46:$CM$192,MATCH($B149,$BI$46:$BI$192,0),X$47)*X$39</f>
        <v>4</v>
      </c>
      <c r="Y149" s="85" cm="1">
        <f t="array" aca="1" ref="Y149" ca="1">INDEX($BI$46:$CM$192,MATCH($B149,$BI$46:$BI$192,0),Y$47)*Y$39</f>
        <v>4</v>
      </c>
      <c r="Z149" s="85" cm="1">
        <f t="array" aca="1" ref="Z149" ca="1">INDEX($BI$46:$CM$192,MATCH($B149,$BI$46:$BI$192,0),Z$47)*Z$39</f>
        <v>0</v>
      </c>
      <c r="AA149" s="85"/>
      <c r="AB149" s="85" cm="1">
        <f t="array" aca="1" ref="AB149" ca="1">INDEX($BI$46:$CM$192,MATCH($B149,$BI$46:$BI$192,0),AB$47)*AB$39</f>
        <v>4</v>
      </c>
      <c r="AC149" s="85"/>
      <c r="AD149" s="85" cm="1">
        <f t="array" aca="1" ref="AD149" ca="1">INDEX($BI$46:$CM$192,MATCH($B149,$BI$46:$BI$192,0),AD$47)*AD$39</f>
        <v>4</v>
      </c>
      <c r="AE149" s="85" cm="1">
        <f t="array" aca="1" ref="AE149" ca="1">INDEX($BI$46:$CM$192,MATCH($B149,$BI$46:$BI$192,0),AE$47)*AE$39</f>
        <v>4</v>
      </c>
      <c r="AF149" s="85" cm="1">
        <f t="array" aca="1" ref="AF149" ca="1">INDEX($BI$46:$CM$192,MATCH($B149,$BI$46:$BI$192,0),AF$47)*AF$39</f>
        <v>4</v>
      </c>
      <c r="AG149" s="85" cm="1">
        <f t="array" aca="1" ref="AG149" ca="1">INDEX($BI$46:$CM$192,MATCH($B149,$BI$46:$BI$192,0),AG$47)*AG$39</f>
        <v>4</v>
      </c>
      <c r="AH149" s="85" cm="1">
        <f t="array" aca="1" ref="AH149" ca="1">INDEX($BI$46:$CM$192,MATCH($B149,$BI$46:$BI$192,0),AH$47)*AH$39</f>
        <v>4</v>
      </c>
      <c r="AI149" s="85" cm="1">
        <f t="array" aca="1" ref="AI149" ca="1">INDEX($BI$46:$CM$192,MATCH($B149,$BI$46:$BI$192,0),AI$47)*AI$39</f>
        <v>4</v>
      </c>
      <c r="AJ149" s="85" cm="1">
        <f t="array" aca="1" ref="AJ149" ca="1">INDEX($BI$46:$CM$192,MATCH($B149,$BI$46:$BI$192,0),AJ$47)*AJ$39</f>
        <v>4</v>
      </c>
      <c r="AK149" s="85" cm="1">
        <f t="array" aca="1" ref="AK149" ca="1">INDEX($BI$46:$CM$192,MATCH($B149,$BI$46:$BI$192,0),AK$47)*AK$39</f>
        <v>4</v>
      </c>
      <c r="AL149" s="85" cm="1">
        <f t="array" aca="1" ref="AL149" ca="1">INDEX($BI$46:$CM$192,MATCH($B149,$BI$46:$BI$192,0),AL$47)*AL$39</f>
        <v>4</v>
      </c>
      <c r="AM149" s="85" cm="1">
        <f t="array" aca="1" ref="AM149" ca="1">INDEX($BI$46:$CM$192,MATCH($B149,$BI$46:$BI$192,0),AM$47)*AM$39</f>
        <v>4</v>
      </c>
      <c r="AN149" s="85" cm="1">
        <f t="array" aca="1" ref="AN149" ca="1">INDEX($BI$46:$CM$192,MATCH($B149,$BI$46:$BI$192,0),AN$47)*AN$39</f>
        <v>4</v>
      </c>
      <c r="AO149" s="85" cm="1">
        <f t="array" aca="1" ref="AO149" ca="1">INDEX($BI$46:$CM$192,MATCH($B149,$BI$46:$BI$192,0),AO$47)*AO$39</f>
        <v>4</v>
      </c>
      <c r="AP149" s="85" cm="1">
        <f t="array" aca="1" ref="AP149" ca="1">INDEX($BI$46:$CM$192,MATCH($B149,$BI$46:$BI$192,0),AP$47)*AP$39</f>
        <v>4</v>
      </c>
      <c r="AQ149" s="85" cm="1">
        <f t="array" aca="1" ref="AQ149" ca="1">INDEX($BI$46:$CM$192,MATCH($B149,$BI$46:$BI$192,0),AQ$47)*AQ$39</f>
        <v>4</v>
      </c>
      <c r="AR149" s="85" cm="1">
        <f t="array" aca="1" ref="AR149" ca="1">INDEX($BI$46:$CM$192,MATCH($B149,$BI$46:$BI$192,0),AR$47)*AR$39</f>
        <v>4</v>
      </c>
      <c r="AS149" s="85" cm="1">
        <f t="array" aca="1" ref="AS149" ca="1">INDEX($BI$46:$CM$192,MATCH($B149,$BI$46:$BI$192,0),AS$47)*AS$39</f>
        <v>4</v>
      </c>
      <c r="AT149" s="85" cm="1">
        <f t="array" aca="1" ref="AT149" ca="1">INDEX($BI$46:$CM$192,MATCH($B149,$BI$46:$BI$192,0),AT$47)*AT$39</f>
        <v>4</v>
      </c>
      <c r="AU149" s="85" cm="1">
        <f t="array" aca="1" ref="AU149" ca="1">INDEX($BI$46:$CM$192,MATCH($B149,$BI$46:$BI$192,0),AU$47)*AU$39</f>
        <v>4</v>
      </c>
      <c r="AV149" s="85" cm="1">
        <f t="array" aca="1" ref="AV149" ca="1">INDEX($BI$46:$CM$192,MATCH($B149,$BI$46:$BI$192,0),AV$47)*AV$39</f>
        <v>4</v>
      </c>
      <c r="AW149" s="85" cm="1">
        <f t="array" aca="1" ref="AW149" ca="1">INDEX($BI$46:$CM$192,MATCH($B149,$BI$46:$BI$192,0),AW$47)*AW$39</f>
        <v>4</v>
      </c>
      <c r="AX149" s="85" cm="1">
        <f t="array" aca="1" ref="AX149" ca="1">INDEX($BI$46:$CM$192,MATCH($B149,$BI$46:$BI$192,0),AX$47)*AX$39</f>
        <v>4</v>
      </c>
      <c r="AY149" s="85" cm="1">
        <f t="array" aca="1" ref="AY149" ca="1">INDEX($BI$46:$CM$192,MATCH($B149,$BI$46:$BI$192,0),AY$47)*AY$39</f>
        <v>4</v>
      </c>
      <c r="AZ149" s="85" cm="1">
        <f t="array" aca="1" ref="AZ149" ca="1">INDEX($BI$46:$CM$192,MATCH($B149,$BI$46:$BI$192,0),AZ$47)*AZ$39</f>
        <v>4</v>
      </c>
      <c r="BA149" s="85" cm="1">
        <f t="array" aca="1" ref="BA149" ca="1">INDEX($BI$46:$CM$192,MATCH($B149,$BI$46:$BI$192,0),BA$47)*BA$39</f>
        <v>4</v>
      </c>
      <c r="BB149" s="85" cm="1">
        <f t="array" aca="1" ref="BB149" ca="1">INDEX($BI$46:$CM$192,MATCH($B149,$BI$46:$BI$192,0),BB$47)*BB$39</f>
        <v>4</v>
      </c>
      <c r="BC149" s="85"/>
      <c r="BD149" s="85"/>
      <c r="BE149" s="85"/>
      <c r="BF149" s="95"/>
      <c r="BG149" s="125">
        <f ca="1">IF(C149="","",INDEX([10]TPU!$G:$G,MATCH($C149,[10]TPU!$A:$A,0)))</f>
        <v>491.06</v>
      </c>
      <c r="BH149" s="7"/>
      <c r="BI149" s="83" t="s">
        <v>173</v>
      </c>
      <c r="BJ149" s="83">
        <f ca="1">INDEX(INDIRECT("memória_cálculo"),MATCH($BI149,INDIRECT("indice_cáculo"),0),2)</f>
        <v>4413996</v>
      </c>
      <c r="BK149" s="84" t="str">
        <f ca="1">INDEX(INDIRECT("memória_cálculo"),MATCH($BI149,INDIRECT("indice_cáculo"),0),3)</f>
        <v>Enleivamento</v>
      </c>
      <c r="BL149" s="83" t="str">
        <f t="shared" ref="BL149:BL150" ca="1" si="245">INDEX(INDIRECT("memória_cálculo"),MATCH($BI149,INDIRECT("indice_cáculo"),0),4)</f>
        <v>m²</v>
      </c>
      <c r="BM149" s="96" cm="1">
        <f t="array" aca="1" ref="BM149" ca="1">INDEX(INDIRECT("memória_cálculo"),MATCH($BI149,INDIRECT("indice_cáculo"),0),BM$45)</f>
        <v>5000</v>
      </c>
      <c r="BN149" s="96" cm="1">
        <f t="array" aca="1" ref="BN149" ca="1">INDEX(INDIRECT("memória_cálculo"),MATCH($BI149,INDIRECT("indice_cáculo"),0),BN$45)</f>
        <v>8000</v>
      </c>
      <c r="BO149" s="96" cm="1">
        <f t="array" aca="1" ref="BO149" ca="1">INDEX(INDIRECT("memória_cálculo"),MATCH($BI149,INDIRECT("indice_cáculo"),0),BO$45)</f>
        <v>200</v>
      </c>
      <c r="BP149" s="96" cm="1">
        <f t="array" aca="1" ref="BP149" ca="1">INDEX(INDIRECT("memória_cálculo"),MATCH($BI149,INDIRECT("indice_cáculo"),0),BP$45)</f>
        <v>14000</v>
      </c>
      <c r="BQ149" s="96" cm="1">
        <f t="array" aca="1" ref="BQ149" ca="1">INDEX(INDIRECT("memória_cálculo"),MATCH($BI149,INDIRECT("indice_cáculo"),0),BQ$45)</f>
        <v>10000</v>
      </c>
      <c r="BR149" s="96" cm="1">
        <f t="array" aca="1" ref="BR149" ca="1">INDEX(INDIRECT("memória_cálculo"),MATCH($BI149,INDIRECT("indice_cáculo"),0),BR$45)</f>
        <v>5000</v>
      </c>
      <c r="BS149" s="96" cm="1">
        <f t="array" aca="1" ref="BS149" ca="1">INDEX(INDIRECT("memória_cálculo"),MATCH($BI149,INDIRECT("indice_cáculo"),0),BS$45)</f>
        <v>8000</v>
      </c>
      <c r="BT149" s="96" cm="1">
        <f t="array" aca="1" ref="BT149" ca="1">INDEX(INDIRECT("memória_cálculo"),MATCH($BI149,INDIRECT("indice_cáculo"),0),BT$45)</f>
        <v>200</v>
      </c>
      <c r="BU149" s="96" cm="1">
        <f t="array" aca="1" ref="BU149" ca="1">INDEX(INDIRECT("memória_cálculo"),MATCH($BI149,INDIRECT("indice_cáculo"),0),BU$45)</f>
        <v>14000</v>
      </c>
      <c r="BV149" s="96" cm="1">
        <f t="array" aca="1" ref="BV149" ca="1">INDEX(INDIRECT("memória_cálculo"),MATCH($BI149,INDIRECT("indice_cáculo"),0),BV$45)</f>
        <v>10000</v>
      </c>
      <c r="BW149" s="96" cm="1">
        <f t="array" aca="1" ref="BW149" ca="1">INDEX(INDIRECT("memória_cálculo"),MATCH($BI149,INDIRECT("indice_cáculo"),0),BW$45)</f>
        <v>5000</v>
      </c>
      <c r="BX149" s="96" cm="1">
        <f t="array" aca="1" ref="BX149" ca="1">INDEX(INDIRECT("memória_cálculo"),MATCH($BI149,INDIRECT("indice_cáculo"),0),BX$45)</f>
        <v>8000</v>
      </c>
      <c r="BY149" s="96" cm="1">
        <f t="array" aca="1" ref="BY149" ca="1">INDEX(INDIRECT("memória_cálculo"),MATCH($BI149,INDIRECT("indice_cáculo"),0),BY$45)</f>
        <v>200</v>
      </c>
      <c r="BZ149" s="96" cm="1">
        <f t="array" aca="1" ref="BZ149" ca="1">INDEX(INDIRECT("memória_cálculo"),MATCH($BI149,INDIRECT("indice_cáculo"),0),BZ$45)</f>
        <v>14000</v>
      </c>
      <c r="CA149" s="96" cm="1">
        <f t="array" aca="1" ref="CA149" ca="1">INDEX(INDIRECT("memória_cálculo"),MATCH($BI149,INDIRECT("indice_cáculo"),0),CA$45)</f>
        <v>10000</v>
      </c>
      <c r="CB149" s="96" cm="1">
        <f t="array" aca="1" ref="CB149" ca="1">INDEX(INDIRECT("memória_cálculo"),MATCH($BI149,INDIRECT("indice_cáculo"),0),CB$45)</f>
        <v>5000</v>
      </c>
      <c r="CC149" s="96" cm="1">
        <f t="array" aca="1" ref="CC149" ca="1">INDEX(INDIRECT("memória_cálculo"),MATCH($BI149,INDIRECT("indice_cáculo"),0),CC$45)</f>
        <v>8000</v>
      </c>
      <c r="CD149" s="96" cm="1">
        <f t="array" aca="1" ref="CD149" ca="1">INDEX(INDIRECT("memória_cálculo"),MATCH($BI149,INDIRECT("indice_cáculo"),0),CD$45)</f>
        <v>200</v>
      </c>
      <c r="CE149" s="96" cm="1">
        <f t="array" aca="1" ref="CE149" ca="1">INDEX(INDIRECT("memória_cálculo"),MATCH($BI149,INDIRECT("indice_cáculo"),0),CE$45)</f>
        <v>14000</v>
      </c>
      <c r="CF149" s="96" cm="1">
        <f t="array" aca="1" ref="CF149" ca="1">INDEX(INDIRECT("memória_cálculo"),MATCH($BI149,INDIRECT("indice_cáculo"),0),CF$45)</f>
        <v>10000</v>
      </c>
      <c r="CG149" s="96" cm="1">
        <f t="array" aca="1" ref="CG149" ca="1">INDEX(INDIRECT("memória_cálculo"),MATCH($BI149,INDIRECT("indice_cáculo"),0),CG$45)</f>
        <v>5000</v>
      </c>
      <c r="CH149" s="96" cm="1">
        <f t="array" aca="1" ref="CH149" ca="1">INDEX(INDIRECT("memória_cálculo"),MATCH($BI149,INDIRECT("indice_cáculo"),0),CH$45)</f>
        <v>8000</v>
      </c>
      <c r="CI149" s="96" cm="1">
        <f t="array" aca="1" ref="CI149" ca="1">INDEX(INDIRECT("memória_cálculo"),MATCH($BI149,INDIRECT("indice_cáculo"),0),CI$45)</f>
        <v>200</v>
      </c>
      <c r="CJ149" s="96" cm="1">
        <f t="array" aca="1" ref="CJ149" ca="1">INDEX(INDIRECT("memória_cálculo"),MATCH($BI149,INDIRECT("indice_cáculo"),0),CJ$45)</f>
        <v>14000</v>
      </c>
      <c r="CK149" s="96" cm="1">
        <f t="array" aca="1" ref="CK149" ca="1">INDEX(INDIRECT("memória_cálculo"),MATCH($BI149,INDIRECT("indice_cáculo"),0),CK$45)</f>
        <v>10000</v>
      </c>
      <c r="CL149" s="96" cm="1">
        <f t="array" aca="1" ref="CL149" ca="1">INDEX(INDIRECT("memória_cálculo"),MATCH($BI149,INDIRECT("indice_cáculo"),0),CL$45)</f>
        <v>0</v>
      </c>
      <c r="CM149" s="96"/>
      <c r="CN149" s="7"/>
      <c r="CO149" s="7"/>
      <c r="CP149" s="97"/>
      <c r="CQ149" s="7"/>
      <c r="CR149" s="7"/>
      <c r="CS149" s="98"/>
      <c r="CT149" s="127"/>
      <c r="CU149" s="111"/>
      <c r="CV149" s="111"/>
      <c r="CW149" s="111"/>
      <c r="CX149" s="111"/>
      <c r="CY149" s="127"/>
      <c r="CZ149" s="111"/>
      <c r="DA149" s="111"/>
      <c r="DB149" s="111"/>
      <c r="DC149" s="111"/>
      <c r="DD149" s="127"/>
      <c r="DE149" s="111"/>
      <c r="DF149" s="111"/>
      <c r="DG149" s="111"/>
      <c r="DH149" s="111"/>
      <c r="DI149" s="111"/>
      <c r="DJ149" s="111"/>
      <c r="DK149" s="111"/>
      <c r="DL149" s="111"/>
      <c r="DM149" s="111"/>
      <c r="DN149" s="127"/>
      <c r="DO149" s="111"/>
      <c r="DP149" s="111"/>
      <c r="DQ149" s="111"/>
      <c r="DR149" s="111"/>
      <c r="DS149" s="111"/>
      <c r="DT149" s="111"/>
    </row>
    <row r="150" spans="1:126" ht="20.100000000000001" customHeight="1" x14ac:dyDescent="0.2">
      <c r="A150" s="7"/>
      <c r="B150" s="83" t="s">
        <v>169</v>
      </c>
      <c r="C150" s="83">
        <f t="shared" ca="1" si="242"/>
        <v>3713902</v>
      </c>
      <c r="D150" s="84" t="str">
        <f t="shared" ca="1" si="243"/>
        <v>Terminal absorvedor de energia de abertura com nível de contenção TL3 para defensa metálica - fornecimento e implantação</v>
      </c>
      <c r="E150" s="83" t="str">
        <f t="shared" ca="1" si="244"/>
        <v>un</v>
      </c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 cm="1">
        <f t="array" aca="1" ref="X150" ca="1">INDEX($BI$46:$CM$192,MATCH($B150,$BI$46:$BI$192,0),X$47)*X$39</f>
        <v>4</v>
      </c>
      <c r="Y150" s="85" cm="1">
        <f t="array" aca="1" ref="Y150" ca="1">INDEX($BI$46:$CM$192,MATCH($B150,$BI$46:$BI$192,0),Y$47)*Y$39</f>
        <v>4</v>
      </c>
      <c r="Z150" s="85" cm="1">
        <f t="array" aca="1" ref="Z150" ca="1">INDEX($BI$46:$CM$192,MATCH($B150,$BI$46:$BI$192,0),Z$47)*Z$39</f>
        <v>0</v>
      </c>
      <c r="AA150" s="85"/>
      <c r="AB150" s="85" cm="1">
        <f t="array" aca="1" ref="AB150" ca="1">INDEX($BI$46:$CM$192,MATCH($B150,$BI$46:$BI$192,0),AB$47)*AB$39</f>
        <v>4</v>
      </c>
      <c r="AC150" s="85"/>
      <c r="AD150" s="85" cm="1">
        <f t="array" aca="1" ref="AD150" ca="1">INDEX($BI$46:$CM$192,MATCH($B150,$BI$46:$BI$192,0),AD$47)*AD$39</f>
        <v>4</v>
      </c>
      <c r="AE150" s="85" cm="1">
        <f t="array" aca="1" ref="AE150" ca="1">INDEX($BI$46:$CM$192,MATCH($B150,$BI$46:$BI$192,0),AE$47)*AE$39</f>
        <v>4</v>
      </c>
      <c r="AF150" s="85" cm="1">
        <f t="array" aca="1" ref="AF150" ca="1">INDEX($BI$46:$CM$192,MATCH($B150,$BI$46:$BI$192,0),AF$47)*AF$39</f>
        <v>4</v>
      </c>
      <c r="AG150" s="85" cm="1">
        <f t="array" aca="1" ref="AG150" ca="1">INDEX($BI$46:$CM$192,MATCH($B150,$BI$46:$BI$192,0),AG$47)*AG$39</f>
        <v>4</v>
      </c>
      <c r="AH150" s="85" cm="1">
        <f t="array" aca="1" ref="AH150" ca="1">INDEX($BI$46:$CM$192,MATCH($B150,$BI$46:$BI$192,0),AH$47)*AH$39</f>
        <v>4</v>
      </c>
      <c r="AI150" s="85" cm="1">
        <f t="array" aca="1" ref="AI150" ca="1">INDEX($BI$46:$CM$192,MATCH($B150,$BI$46:$BI$192,0),AI$47)*AI$39</f>
        <v>4</v>
      </c>
      <c r="AJ150" s="85" cm="1">
        <f t="array" aca="1" ref="AJ150" ca="1">INDEX($BI$46:$CM$192,MATCH($B150,$BI$46:$BI$192,0),AJ$47)*AJ$39</f>
        <v>4</v>
      </c>
      <c r="AK150" s="85" cm="1">
        <f t="array" aca="1" ref="AK150" ca="1">INDEX($BI$46:$CM$192,MATCH($B150,$BI$46:$BI$192,0),AK$47)*AK$39</f>
        <v>4</v>
      </c>
      <c r="AL150" s="85" cm="1">
        <f t="array" aca="1" ref="AL150" ca="1">INDEX($BI$46:$CM$192,MATCH($B150,$BI$46:$BI$192,0),AL$47)*AL$39</f>
        <v>4</v>
      </c>
      <c r="AM150" s="85" cm="1">
        <f t="array" aca="1" ref="AM150" ca="1">INDEX($BI$46:$CM$192,MATCH($B150,$BI$46:$BI$192,0),AM$47)*AM$39</f>
        <v>4</v>
      </c>
      <c r="AN150" s="85" cm="1">
        <f t="array" aca="1" ref="AN150" ca="1">INDEX($BI$46:$CM$192,MATCH($B150,$BI$46:$BI$192,0),AN$47)*AN$39</f>
        <v>4</v>
      </c>
      <c r="AO150" s="85" cm="1">
        <f t="array" aca="1" ref="AO150" ca="1">INDEX($BI$46:$CM$192,MATCH($B150,$BI$46:$BI$192,0),AO$47)*AO$39</f>
        <v>4</v>
      </c>
      <c r="AP150" s="85" cm="1">
        <f t="array" aca="1" ref="AP150" ca="1">INDEX($BI$46:$CM$192,MATCH($B150,$BI$46:$BI$192,0),AP$47)*AP$39</f>
        <v>4</v>
      </c>
      <c r="AQ150" s="85" cm="1">
        <f t="array" aca="1" ref="AQ150" ca="1">INDEX($BI$46:$CM$192,MATCH($B150,$BI$46:$BI$192,0),AQ$47)*AQ$39</f>
        <v>4</v>
      </c>
      <c r="AR150" s="85" cm="1">
        <f t="array" aca="1" ref="AR150" ca="1">INDEX($BI$46:$CM$192,MATCH($B150,$BI$46:$BI$192,0),AR$47)*AR$39</f>
        <v>4</v>
      </c>
      <c r="AS150" s="85" cm="1">
        <f t="array" aca="1" ref="AS150" ca="1">INDEX($BI$46:$CM$192,MATCH($B150,$BI$46:$BI$192,0),AS$47)*AS$39</f>
        <v>4</v>
      </c>
      <c r="AT150" s="85" cm="1">
        <f t="array" aca="1" ref="AT150" ca="1">INDEX($BI$46:$CM$192,MATCH($B150,$BI$46:$BI$192,0),AT$47)*AT$39</f>
        <v>4</v>
      </c>
      <c r="AU150" s="85" cm="1">
        <f t="array" aca="1" ref="AU150" ca="1">INDEX($BI$46:$CM$192,MATCH($B150,$BI$46:$BI$192,0),AU$47)*AU$39</f>
        <v>4</v>
      </c>
      <c r="AV150" s="85" cm="1">
        <f t="array" aca="1" ref="AV150" ca="1">INDEX($BI$46:$CM$192,MATCH($B150,$BI$46:$BI$192,0),AV$47)*AV$39</f>
        <v>4</v>
      </c>
      <c r="AW150" s="85" cm="1">
        <f t="array" aca="1" ref="AW150" ca="1">INDEX($BI$46:$CM$192,MATCH($B150,$BI$46:$BI$192,0),AW$47)*AW$39</f>
        <v>4</v>
      </c>
      <c r="AX150" s="85" cm="1">
        <f t="array" aca="1" ref="AX150" ca="1">INDEX($BI$46:$CM$192,MATCH($B150,$BI$46:$BI$192,0),AX$47)*AX$39</f>
        <v>4</v>
      </c>
      <c r="AY150" s="85" cm="1">
        <f t="array" aca="1" ref="AY150" ca="1">INDEX($BI$46:$CM$192,MATCH($B150,$BI$46:$BI$192,0),AY$47)*AY$39</f>
        <v>4</v>
      </c>
      <c r="AZ150" s="85" cm="1">
        <f t="array" aca="1" ref="AZ150" ca="1">INDEX($BI$46:$CM$192,MATCH($B150,$BI$46:$BI$192,0),AZ$47)*AZ$39</f>
        <v>4</v>
      </c>
      <c r="BA150" s="85" cm="1">
        <f t="array" aca="1" ref="BA150" ca="1">INDEX($BI$46:$CM$192,MATCH($B150,$BI$46:$BI$192,0),BA$47)*BA$39</f>
        <v>4</v>
      </c>
      <c r="BB150" s="85" cm="1">
        <f t="array" aca="1" ref="BB150" ca="1">INDEX($BI$46:$CM$192,MATCH($B150,$BI$46:$BI$192,0),BB$47)*BB$39</f>
        <v>4</v>
      </c>
      <c r="BC150" s="85"/>
      <c r="BD150" s="85"/>
      <c r="BE150" s="85"/>
      <c r="BF150" s="95"/>
      <c r="BG150" s="125">
        <f ca="1">IF(C150="","",INDEX([10]TPU!$G:$G,MATCH($C150,[10]TPU!$A:$A,0)))</f>
        <v>58766.64</v>
      </c>
      <c r="BH150" s="7"/>
      <c r="BI150" s="83" t="s">
        <v>175</v>
      </c>
      <c r="BJ150" s="83">
        <f ca="1">INDEX(INDIRECT("memória_cálculo"),MATCH($BI150,INDIRECT("indice_cáculo"),0),2)</f>
        <v>4413905</v>
      </c>
      <c r="BK150" s="84" t="str">
        <f ca="1">INDEX(INDIRECT("memória_cálculo"),MATCH($BI150,INDIRECT("indice_cáculo"),0),3)</f>
        <v>Hidrossemeadura</v>
      </c>
      <c r="BL150" s="83" t="str">
        <f t="shared" ca="1" si="245"/>
        <v>m²</v>
      </c>
      <c r="BM150" s="96" cm="1">
        <f t="array" aca="1" ref="BM150" ca="1">INDEX(INDIRECT("memória_cálculo"),MATCH($BI150,INDIRECT("indice_cáculo"),0),BM$45)</f>
        <v>2000</v>
      </c>
      <c r="BN150" s="96" cm="1">
        <f t="array" aca="1" ref="BN150" ca="1">INDEX(INDIRECT("memória_cálculo"),MATCH($BI150,INDIRECT("indice_cáculo"),0),BN$45)</f>
        <v>4000</v>
      </c>
      <c r="BO150" s="96" cm="1">
        <f t="array" aca="1" ref="BO150" ca="1">INDEX(INDIRECT("memória_cálculo"),MATCH($BI150,INDIRECT("indice_cáculo"),0),BO$45)</f>
        <v>50</v>
      </c>
      <c r="BP150" s="96" cm="1">
        <f t="array" aca="1" ref="BP150" ca="1">INDEX(INDIRECT("memória_cálculo"),MATCH($BI150,INDIRECT("indice_cáculo"),0),BP$45)</f>
        <v>6000</v>
      </c>
      <c r="BQ150" s="96" cm="1">
        <f t="array" aca="1" ref="BQ150" ca="1">INDEX(INDIRECT("memória_cálculo"),MATCH($BI150,INDIRECT("indice_cáculo"),0),BQ$45)</f>
        <v>5000</v>
      </c>
      <c r="BR150" s="96" cm="1">
        <f t="array" aca="1" ref="BR150" ca="1">INDEX(INDIRECT("memória_cálculo"),MATCH($BI150,INDIRECT("indice_cáculo"),0),BR$45)</f>
        <v>2000</v>
      </c>
      <c r="BS150" s="96" cm="1">
        <f t="array" aca="1" ref="BS150" ca="1">INDEX(INDIRECT("memória_cálculo"),MATCH($BI150,INDIRECT("indice_cáculo"),0),BS$45)</f>
        <v>4000</v>
      </c>
      <c r="BT150" s="96" cm="1">
        <f t="array" aca="1" ref="BT150" ca="1">INDEX(INDIRECT("memória_cálculo"),MATCH($BI150,INDIRECT("indice_cáculo"),0),BT$45)</f>
        <v>50</v>
      </c>
      <c r="BU150" s="96" cm="1">
        <f t="array" aca="1" ref="BU150" ca="1">INDEX(INDIRECT("memória_cálculo"),MATCH($BI150,INDIRECT("indice_cáculo"),0),BU$45)</f>
        <v>6000</v>
      </c>
      <c r="BV150" s="96" cm="1">
        <f t="array" aca="1" ref="BV150" ca="1">INDEX(INDIRECT("memória_cálculo"),MATCH($BI150,INDIRECT("indice_cáculo"),0),BV$45)</f>
        <v>5000</v>
      </c>
      <c r="BW150" s="96" cm="1">
        <f t="array" aca="1" ref="BW150" ca="1">INDEX(INDIRECT("memória_cálculo"),MATCH($BI150,INDIRECT("indice_cáculo"),0),BW$45)</f>
        <v>2000</v>
      </c>
      <c r="BX150" s="96" cm="1">
        <f t="array" aca="1" ref="BX150" ca="1">INDEX(INDIRECT("memória_cálculo"),MATCH($BI150,INDIRECT("indice_cáculo"),0),BX$45)</f>
        <v>4000</v>
      </c>
      <c r="BY150" s="96" cm="1">
        <f t="array" aca="1" ref="BY150" ca="1">INDEX(INDIRECT("memória_cálculo"),MATCH($BI150,INDIRECT("indice_cáculo"),0),BY$45)</f>
        <v>50</v>
      </c>
      <c r="BZ150" s="96" cm="1">
        <f t="array" aca="1" ref="BZ150" ca="1">INDEX(INDIRECT("memória_cálculo"),MATCH($BI150,INDIRECT("indice_cáculo"),0),BZ$45)</f>
        <v>6000</v>
      </c>
      <c r="CA150" s="96" cm="1">
        <f t="array" aca="1" ref="CA150" ca="1">INDEX(INDIRECT("memória_cálculo"),MATCH($BI150,INDIRECT("indice_cáculo"),0),CA$45)</f>
        <v>5000</v>
      </c>
      <c r="CB150" s="96" cm="1">
        <f t="array" aca="1" ref="CB150" ca="1">INDEX(INDIRECT("memória_cálculo"),MATCH($BI150,INDIRECT("indice_cáculo"),0),CB$45)</f>
        <v>2000</v>
      </c>
      <c r="CC150" s="96" cm="1">
        <f t="array" aca="1" ref="CC150" ca="1">INDEX(INDIRECT("memória_cálculo"),MATCH($BI150,INDIRECT("indice_cáculo"),0),CC$45)</f>
        <v>4000</v>
      </c>
      <c r="CD150" s="96" cm="1">
        <f t="array" aca="1" ref="CD150" ca="1">INDEX(INDIRECT("memória_cálculo"),MATCH($BI150,INDIRECT("indice_cáculo"),0),CD$45)</f>
        <v>50</v>
      </c>
      <c r="CE150" s="96" cm="1">
        <f t="array" aca="1" ref="CE150" ca="1">INDEX(INDIRECT("memória_cálculo"),MATCH($BI150,INDIRECT("indice_cáculo"),0),CE$45)</f>
        <v>6000</v>
      </c>
      <c r="CF150" s="96" cm="1">
        <f t="array" aca="1" ref="CF150" ca="1">INDEX(INDIRECT("memória_cálculo"),MATCH($BI150,INDIRECT("indice_cáculo"),0),CF$45)</f>
        <v>5000</v>
      </c>
      <c r="CG150" s="96" cm="1">
        <f t="array" aca="1" ref="CG150" ca="1">INDEX(INDIRECT("memória_cálculo"),MATCH($BI150,INDIRECT("indice_cáculo"),0),CG$45)</f>
        <v>2000</v>
      </c>
      <c r="CH150" s="96" cm="1">
        <f t="array" aca="1" ref="CH150" ca="1">INDEX(INDIRECT("memória_cálculo"),MATCH($BI150,INDIRECT("indice_cáculo"),0),CH$45)</f>
        <v>4000</v>
      </c>
      <c r="CI150" s="96" cm="1">
        <f t="array" aca="1" ref="CI150" ca="1">INDEX(INDIRECT("memória_cálculo"),MATCH($BI150,INDIRECT("indice_cáculo"),0),CI$45)</f>
        <v>50</v>
      </c>
      <c r="CJ150" s="96" cm="1">
        <f t="array" aca="1" ref="CJ150" ca="1">INDEX(INDIRECT("memória_cálculo"),MATCH($BI150,INDIRECT("indice_cáculo"),0),CJ$45)</f>
        <v>6000</v>
      </c>
      <c r="CK150" s="96" cm="1">
        <f t="array" aca="1" ref="CK150" ca="1">INDEX(INDIRECT("memória_cálculo"),MATCH($BI150,INDIRECT("indice_cáculo"),0),CK$45)</f>
        <v>5000</v>
      </c>
      <c r="CL150" s="96" cm="1">
        <f t="array" aca="1" ref="CL150" ca="1">INDEX(INDIRECT("memória_cálculo"),MATCH($BI150,INDIRECT("indice_cáculo"),0),CL$45)</f>
        <v>0</v>
      </c>
      <c r="CM150" s="96"/>
      <c r="CN150" s="7"/>
      <c r="CO150" s="7"/>
      <c r="CP150" s="83" t="s">
        <v>59</v>
      </c>
      <c r="CQ150" s="83" t="str">
        <f>INDEX([10]TPU!$A:$A,MATCH($DV150,[10]TPU!$P:$P,0))</f>
        <v>RO-00881</v>
      </c>
      <c r="CR150" s="366" t="str">
        <f>INDEX([10]TPU!$C:$C,MATCH($DV150,[10]TPU!$P:$P,0))</f>
        <v>Transporte com caminhão basculante de 6 m³ - rodovia pavimentada</v>
      </c>
      <c r="CS150" s="83" t="str">
        <f>INDEX([10]TPU!$D:$D,MATCH($DV150,[10]TPU!$P:$P,0))</f>
        <v>txkm</v>
      </c>
      <c r="CT150" s="103">
        <f>CT152*CT153</f>
        <v>0</v>
      </c>
      <c r="CU150" s="103">
        <f t="shared" ref="CU150:CX150" si="246">CU152*CU153</f>
        <v>0</v>
      </c>
      <c r="CV150" s="103">
        <f t="shared" si="246"/>
        <v>0</v>
      </c>
      <c r="CW150" s="103">
        <f t="shared" si="246"/>
        <v>0</v>
      </c>
      <c r="CX150" s="103">
        <f t="shared" si="246"/>
        <v>0</v>
      </c>
      <c r="CY150" s="103">
        <f>CY152*CY153</f>
        <v>0</v>
      </c>
      <c r="CZ150" s="103">
        <f t="shared" ref="CZ150:DC150" si="247">CZ152*CZ153</f>
        <v>0</v>
      </c>
      <c r="DA150" s="103">
        <f t="shared" si="247"/>
        <v>0</v>
      </c>
      <c r="DB150" s="103">
        <f t="shared" si="247"/>
        <v>0</v>
      </c>
      <c r="DC150" s="103">
        <f t="shared" si="247"/>
        <v>0</v>
      </c>
      <c r="DD150" s="103">
        <f>DD152*DD153</f>
        <v>0</v>
      </c>
      <c r="DE150" s="103">
        <f t="shared" ref="DE150:DH150" si="248">DE152*DE153</f>
        <v>0</v>
      </c>
      <c r="DF150" s="103">
        <f t="shared" si="248"/>
        <v>0</v>
      </c>
      <c r="DG150" s="103">
        <f t="shared" si="248"/>
        <v>0</v>
      </c>
      <c r="DH150" s="103">
        <f t="shared" si="248"/>
        <v>0</v>
      </c>
      <c r="DI150" s="103">
        <f>DI152*DI153</f>
        <v>0</v>
      </c>
      <c r="DJ150" s="103">
        <f t="shared" ref="DJ150:DM150" si="249">DJ152*DJ153</f>
        <v>0</v>
      </c>
      <c r="DK150" s="103">
        <f t="shared" si="249"/>
        <v>0</v>
      </c>
      <c r="DL150" s="103">
        <f t="shared" si="249"/>
        <v>0</v>
      </c>
      <c r="DM150" s="103">
        <f t="shared" si="249"/>
        <v>0</v>
      </c>
      <c r="DN150" s="103">
        <f>DN152*DN153</f>
        <v>0</v>
      </c>
      <c r="DO150" s="103">
        <f t="shared" ref="DO150:DR150" si="250">DO152*DO153</f>
        <v>0</v>
      </c>
      <c r="DP150" s="103">
        <f t="shared" si="250"/>
        <v>0</v>
      </c>
      <c r="DQ150" s="103">
        <f t="shared" si="250"/>
        <v>0</v>
      </c>
      <c r="DR150" s="103">
        <f t="shared" si="250"/>
        <v>0</v>
      </c>
      <c r="DS150" s="103">
        <f t="shared" ref="DS150" si="251">DS152*DS153</f>
        <v>0</v>
      </c>
      <c r="DT150" s="103">
        <f t="shared" ref="DT150" si="252">DT152*DT153</f>
        <v>0</v>
      </c>
      <c r="DV150" t="s">
        <v>51</v>
      </c>
    </row>
    <row r="151" spans="1:126" ht="20.100000000000001" customHeight="1" x14ac:dyDescent="0.2">
      <c r="A151" s="7"/>
      <c r="B151" s="83" t="s">
        <v>170</v>
      </c>
      <c r="C151" s="83">
        <f t="shared" ca="1" si="242"/>
        <v>3713904</v>
      </c>
      <c r="D151" s="84" t="str">
        <f t="shared" ca="1" si="243"/>
        <v>Barreira simples de concreto, armada, pré-moldada (perfil New Jersey) - L &gt; 3,00 m e H = 1.070 mm</v>
      </c>
      <c r="E151" s="83" t="str">
        <f t="shared" ca="1" si="244"/>
        <v>m</v>
      </c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 cm="1">
        <f t="array" aca="1" ref="X151" ca="1">INDEX($BI$46:$CM$192,MATCH($B151,$BI$46:$BI$192,0),X$47)*X$39</f>
        <v>0</v>
      </c>
      <c r="Y151" s="85" cm="1">
        <f t="array" aca="1" ref="Y151" ca="1">INDEX($BI$46:$CM$192,MATCH($B151,$BI$46:$BI$192,0),Y$47)*Y$39</f>
        <v>0</v>
      </c>
      <c r="Z151" s="85" cm="1">
        <f t="array" aca="1" ref="Z151" ca="1">INDEX($BI$46:$CM$192,MATCH($B151,$BI$46:$BI$192,0),Z$47)*Z$39</f>
        <v>0</v>
      </c>
      <c r="AA151" s="85"/>
      <c r="AB151" s="85" cm="1">
        <f t="array" aca="1" ref="AB151" ca="1">INDEX($BI$46:$CM$192,MATCH($B151,$BI$46:$BI$192,0),AB$47)*AB$39</f>
        <v>0</v>
      </c>
      <c r="AC151" s="85"/>
      <c r="AD151" s="85" cm="1">
        <f t="array" aca="1" ref="AD151" ca="1">INDEX($BI$46:$CM$192,MATCH($B151,$BI$46:$BI$192,0),AD$47)*AD$39</f>
        <v>0</v>
      </c>
      <c r="AE151" s="85" cm="1">
        <f t="array" aca="1" ref="AE151" ca="1">INDEX($BI$46:$CM$192,MATCH($B151,$BI$46:$BI$192,0),AE$47)*AE$39</f>
        <v>0</v>
      </c>
      <c r="AF151" s="85" cm="1">
        <f t="array" aca="1" ref="AF151" ca="1">INDEX($BI$46:$CM$192,MATCH($B151,$BI$46:$BI$192,0),AF$47)*AF$39</f>
        <v>0</v>
      </c>
      <c r="AG151" s="85" cm="1">
        <f t="array" aca="1" ref="AG151" ca="1">INDEX($BI$46:$CM$192,MATCH($B151,$BI$46:$BI$192,0),AG$47)*AG$39</f>
        <v>0</v>
      </c>
      <c r="AH151" s="85" cm="1">
        <f t="array" aca="1" ref="AH151" ca="1">INDEX($BI$46:$CM$192,MATCH($B151,$BI$46:$BI$192,0),AH$47)*AH$39</f>
        <v>0</v>
      </c>
      <c r="AI151" s="85" cm="1">
        <f t="array" aca="1" ref="AI151" ca="1">INDEX($BI$46:$CM$192,MATCH($B151,$BI$46:$BI$192,0),AI$47)*AI$39</f>
        <v>0</v>
      </c>
      <c r="AJ151" s="85" cm="1">
        <f t="array" aca="1" ref="AJ151" ca="1">INDEX($BI$46:$CM$192,MATCH($B151,$BI$46:$BI$192,0),AJ$47)*AJ$39</f>
        <v>0</v>
      </c>
      <c r="AK151" s="85" cm="1">
        <f t="array" aca="1" ref="AK151" ca="1">INDEX($BI$46:$CM$192,MATCH($B151,$BI$46:$BI$192,0),AK$47)*AK$39</f>
        <v>0</v>
      </c>
      <c r="AL151" s="85" cm="1">
        <f t="array" aca="1" ref="AL151" ca="1">INDEX($BI$46:$CM$192,MATCH($B151,$BI$46:$BI$192,0),AL$47)*AL$39</f>
        <v>0</v>
      </c>
      <c r="AM151" s="85" cm="1">
        <f t="array" aca="1" ref="AM151" ca="1">INDEX($BI$46:$CM$192,MATCH($B151,$BI$46:$BI$192,0),AM$47)*AM$39</f>
        <v>0</v>
      </c>
      <c r="AN151" s="85" cm="1">
        <f t="array" aca="1" ref="AN151" ca="1">INDEX($BI$46:$CM$192,MATCH($B151,$BI$46:$BI$192,0),AN$47)*AN$39</f>
        <v>0</v>
      </c>
      <c r="AO151" s="85" cm="1">
        <f t="array" aca="1" ref="AO151" ca="1">INDEX($BI$46:$CM$192,MATCH($B151,$BI$46:$BI$192,0),AO$47)*AO$39</f>
        <v>0</v>
      </c>
      <c r="AP151" s="85" cm="1">
        <f t="array" aca="1" ref="AP151" ca="1">INDEX($BI$46:$CM$192,MATCH($B151,$BI$46:$BI$192,0),AP$47)*AP$39</f>
        <v>0</v>
      </c>
      <c r="AQ151" s="85" cm="1">
        <f t="array" aca="1" ref="AQ151" ca="1">INDEX($BI$46:$CM$192,MATCH($B151,$BI$46:$BI$192,0),AQ$47)*AQ$39</f>
        <v>0</v>
      </c>
      <c r="AR151" s="85" cm="1">
        <f t="array" aca="1" ref="AR151" ca="1">INDEX($BI$46:$CM$192,MATCH($B151,$BI$46:$BI$192,0),AR$47)*AR$39</f>
        <v>0</v>
      </c>
      <c r="AS151" s="85" cm="1">
        <f t="array" aca="1" ref="AS151" ca="1">INDEX($BI$46:$CM$192,MATCH($B151,$BI$46:$BI$192,0),AS$47)*AS$39</f>
        <v>0</v>
      </c>
      <c r="AT151" s="85" cm="1">
        <f t="array" aca="1" ref="AT151" ca="1">INDEX($BI$46:$CM$192,MATCH($B151,$BI$46:$BI$192,0),AT$47)*AT$39</f>
        <v>0</v>
      </c>
      <c r="AU151" s="85" cm="1">
        <f t="array" aca="1" ref="AU151" ca="1">INDEX($BI$46:$CM$192,MATCH($B151,$BI$46:$BI$192,0),AU$47)*AU$39</f>
        <v>0</v>
      </c>
      <c r="AV151" s="85" cm="1">
        <f t="array" aca="1" ref="AV151" ca="1">INDEX($BI$46:$CM$192,MATCH($B151,$BI$46:$BI$192,0),AV$47)*AV$39</f>
        <v>0</v>
      </c>
      <c r="AW151" s="85" cm="1">
        <f t="array" aca="1" ref="AW151" ca="1">INDEX($BI$46:$CM$192,MATCH($B151,$BI$46:$BI$192,0),AW$47)*AW$39</f>
        <v>0</v>
      </c>
      <c r="AX151" s="85" cm="1">
        <f t="array" aca="1" ref="AX151" ca="1">INDEX($BI$46:$CM$192,MATCH($B151,$BI$46:$BI$192,0),AX$47)*AX$39</f>
        <v>0</v>
      </c>
      <c r="AY151" s="85" cm="1">
        <f t="array" aca="1" ref="AY151" ca="1">INDEX($BI$46:$CM$192,MATCH($B151,$BI$46:$BI$192,0),AY$47)*AY$39</f>
        <v>0</v>
      </c>
      <c r="AZ151" s="85" cm="1">
        <f t="array" aca="1" ref="AZ151" ca="1">INDEX($BI$46:$CM$192,MATCH($B151,$BI$46:$BI$192,0),AZ$47)*AZ$39</f>
        <v>0</v>
      </c>
      <c r="BA151" s="85" cm="1">
        <f t="array" aca="1" ref="BA151" ca="1">INDEX($BI$46:$CM$192,MATCH($B151,$BI$46:$BI$192,0),BA$47)*BA$39</f>
        <v>0</v>
      </c>
      <c r="BB151" s="85" cm="1">
        <f t="array" aca="1" ref="BB151" ca="1">INDEX($BI$46:$CM$192,MATCH($B151,$BI$46:$BI$192,0),BB$47)*BB$39</f>
        <v>0</v>
      </c>
      <c r="BC151" s="85"/>
      <c r="BD151" s="85"/>
      <c r="BE151" s="85"/>
      <c r="BF151" s="95"/>
      <c r="BG151" s="125">
        <f ca="1">IF(C151="","",INDEX([10]TPU!$G:$G,MATCH($C151,[10]TPU!$A:$A,0)))</f>
        <v>319.62</v>
      </c>
      <c r="BH151" s="7"/>
      <c r="BI151" s="90">
        <v>9</v>
      </c>
      <c r="BJ151" s="90"/>
      <c r="BK151" s="93" t="s">
        <v>176</v>
      </c>
      <c r="BL151" s="90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7"/>
      <c r="CO151" s="7"/>
      <c r="CP151" s="108"/>
      <c r="CS151" s="109"/>
      <c r="CT151" s="127"/>
      <c r="CU151" s="127"/>
      <c r="CV151" s="127"/>
      <c r="CW151" s="127"/>
      <c r="CX151" s="127"/>
      <c r="CY151" s="127"/>
      <c r="CZ151" s="127"/>
      <c r="DA151" s="127"/>
      <c r="DB151" s="127"/>
      <c r="DC151" s="127"/>
      <c r="DD151" s="127"/>
      <c r="DE151" s="127"/>
      <c r="DF151" s="127"/>
      <c r="DG151" s="127"/>
      <c r="DH151" s="127"/>
      <c r="DI151" s="127"/>
      <c r="DJ151" s="127"/>
      <c r="DK151" s="127"/>
      <c r="DL151" s="127"/>
      <c r="DM151" s="127"/>
      <c r="DN151" s="127"/>
      <c r="DO151" s="127"/>
      <c r="DP151" s="127"/>
      <c r="DQ151" s="127"/>
      <c r="DR151" s="127"/>
      <c r="DS151" s="127"/>
      <c r="DT151" s="127"/>
    </row>
    <row r="152" spans="1:126" ht="20.100000000000001" customHeight="1" x14ac:dyDescent="0.2">
      <c r="A152" s="7"/>
      <c r="B152" s="83" t="s">
        <v>360</v>
      </c>
      <c r="C152" s="83">
        <f t="shared" ca="1" si="242"/>
        <v>3719530</v>
      </c>
      <c r="D152" s="84" t="str">
        <f t="shared" ca="1" si="243"/>
        <v>Barreira dupla de concreto, armada, pré-moldada (perfil New Jersey) - L &gt; 3,00 m e H = 1.070 mm</v>
      </c>
      <c r="E152" s="83" t="str">
        <f t="shared" ca="1" si="244"/>
        <v>m</v>
      </c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 cm="1">
        <f t="array" aca="1" ref="X152" ca="1">INDEX($BI$46:$CM$192,MATCH($B152,$BI$46:$BI$192,0),X$47)*X$39</f>
        <v>0</v>
      </c>
      <c r="Y152" s="85" cm="1">
        <f t="array" aca="1" ref="Y152" ca="1">INDEX($BI$46:$CM$192,MATCH($B152,$BI$46:$BI$192,0),Y$47)*Y$39</f>
        <v>0</v>
      </c>
      <c r="Z152" s="85" cm="1">
        <f t="array" aca="1" ref="Z152" ca="1">INDEX($BI$46:$CM$192,MATCH($B152,$BI$46:$BI$192,0),Z$47)*Z$39</f>
        <v>0</v>
      </c>
      <c r="AA152" s="85"/>
      <c r="AB152" s="85" cm="1">
        <f t="array" aca="1" ref="AB152" ca="1">INDEX($BI$46:$CM$192,MATCH($B152,$BI$46:$BI$192,0),AB$47)*AB$39</f>
        <v>0</v>
      </c>
      <c r="AC152" s="85"/>
      <c r="AD152" s="85" cm="1">
        <f t="array" aca="1" ref="AD152" ca="1">INDEX($BI$46:$CM$192,MATCH($B152,$BI$46:$BI$192,0),AD$47)*AD$39</f>
        <v>0</v>
      </c>
      <c r="AE152" s="85" cm="1">
        <f t="array" aca="1" ref="AE152" ca="1">INDEX($BI$46:$CM$192,MATCH($B152,$BI$46:$BI$192,0),AE$47)*AE$39</f>
        <v>0</v>
      </c>
      <c r="AF152" s="85" cm="1">
        <f t="array" aca="1" ref="AF152" ca="1">INDEX($BI$46:$CM$192,MATCH($B152,$BI$46:$BI$192,0),AF$47)*AF$39</f>
        <v>0</v>
      </c>
      <c r="AG152" s="85" cm="1">
        <f t="array" aca="1" ref="AG152" ca="1">INDEX($BI$46:$CM$192,MATCH($B152,$BI$46:$BI$192,0),AG$47)*AG$39</f>
        <v>0</v>
      </c>
      <c r="AH152" s="85" cm="1">
        <f t="array" aca="1" ref="AH152" ca="1">INDEX($BI$46:$CM$192,MATCH($B152,$BI$46:$BI$192,0),AH$47)*AH$39</f>
        <v>0</v>
      </c>
      <c r="AI152" s="85" cm="1">
        <f t="array" aca="1" ref="AI152" ca="1">INDEX($BI$46:$CM$192,MATCH($B152,$BI$46:$BI$192,0),AI$47)*AI$39</f>
        <v>0</v>
      </c>
      <c r="AJ152" s="85" cm="1">
        <f t="array" aca="1" ref="AJ152" ca="1">INDEX($BI$46:$CM$192,MATCH($B152,$BI$46:$BI$192,0),AJ$47)*AJ$39</f>
        <v>0</v>
      </c>
      <c r="AK152" s="85" cm="1">
        <f t="array" aca="1" ref="AK152" ca="1">INDEX($BI$46:$CM$192,MATCH($B152,$BI$46:$BI$192,0),AK$47)*AK$39</f>
        <v>0</v>
      </c>
      <c r="AL152" s="85" cm="1">
        <f t="array" aca="1" ref="AL152" ca="1">INDEX($BI$46:$CM$192,MATCH($B152,$BI$46:$BI$192,0),AL$47)*AL$39</f>
        <v>0</v>
      </c>
      <c r="AM152" s="85" cm="1">
        <f t="array" aca="1" ref="AM152" ca="1">INDEX($BI$46:$CM$192,MATCH($B152,$BI$46:$BI$192,0),AM$47)*AM$39</f>
        <v>0</v>
      </c>
      <c r="AN152" s="85" cm="1">
        <f t="array" aca="1" ref="AN152" ca="1">INDEX($BI$46:$CM$192,MATCH($B152,$BI$46:$BI$192,0),AN$47)*AN$39</f>
        <v>0</v>
      </c>
      <c r="AO152" s="85" cm="1">
        <f t="array" aca="1" ref="AO152" ca="1">INDEX($BI$46:$CM$192,MATCH($B152,$BI$46:$BI$192,0),AO$47)*AO$39</f>
        <v>0</v>
      </c>
      <c r="AP152" s="85" cm="1">
        <f t="array" aca="1" ref="AP152" ca="1">INDEX($BI$46:$CM$192,MATCH($B152,$BI$46:$BI$192,0),AP$47)*AP$39</f>
        <v>0</v>
      </c>
      <c r="AQ152" s="85" cm="1">
        <f t="array" aca="1" ref="AQ152" ca="1">INDEX($BI$46:$CM$192,MATCH($B152,$BI$46:$BI$192,0),AQ$47)*AQ$39</f>
        <v>0</v>
      </c>
      <c r="AR152" s="85" cm="1">
        <f t="array" aca="1" ref="AR152" ca="1">INDEX($BI$46:$CM$192,MATCH($B152,$BI$46:$BI$192,0),AR$47)*AR$39</f>
        <v>0</v>
      </c>
      <c r="AS152" s="85" cm="1">
        <f t="array" aca="1" ref="AS152" ca="1">INDEX($BI$46:$CM$192,MATCH($B152,$BI$46:$BI$192,0),AS$47)*AS$39</f>
        <v>0</v>
      </c>
      <c r="AT152" s="85" cm="1">
        <f t="array" aca="1" ref="AT152" ca="1">INDEX($BI$46:$CM$192,MATCH($B152,$BI$46:$BI$192,0),AT$47)*AT$39</f>
        <v>0</v>
      </c>
      <c r="AU152" s="85" cm="1">
        <f t="array" aca="1" ref="AU152" ca="1">INDEX($BI$46:$CM$192,MATCH($B152,$BI$46:$BI$192,0),AU$47)*AU$39</f>
        <v>0</v>
      </c>
      <c r="AV152" s="85" cm="1">
        <f t="array" aca="1" ref="AV152" ca="1">INDEX($BI$46:$CM$192,MATCH($B152,$BI$46:$BI$192,0),AV$47)*AV$39</f>
        <v>0</v>
      </c>
      <c r="AW152" s="85" cm="1">
        <f t="array" aca="1" ref="AW152" ca="1">INDEX($BI$46:$CM$192,MATCH($B152,$BI$46:$BI$192,0),AW$47)*AW$39</f>
        <v>0</v>
      </c>
      <c r="AX152" s="85" cm="1">
        <f t="array" aca="1" ref="AX152" ca="1">INDEX($BI$46:$CM$192,MATCH($B152,$BI$46:$BI$192,0),AX$47)*AX$39</f>
        <v>0</v>
      </c>
      <c r="AY152" s="85" cm="1">
        <f t="array" aca="1" ref="AY152" ca="1">INDEX($BI$46:$CM$192,MATCH($B152,$BI$46:$BI$192,0),AY$47)*AY$39</f>
        <v>0</v>
      </c>
      <c r="AZ152" s="85" cm="1">
        <f t="array" aca="1" ref="AZ152" ca="1">INDEX($BI$46:$CM$192,MATCH($B152,$BI$46:$BI$192,0),AZ$47)*AZ$39</f>
        <v>0</v>
      </c>
      <c r="BA152" s="85" cm="1">
        <f t="array" aca="1" ref="BA152" ca="1">INDEX($BI$46:$CM$192,MATCH($B152,$BI$46:$BI$192,0),BA$47)*BA$39</f>
        <v>0</v>
      </c>
      <c r="BB152" s="85" cm="1">
        <f t="array" aca="1" ref="BB152" ca="1">INDEX($BI$46:$CM$192,MATCH($B152,$BI$46:$BI$192,0),BB$47)*BB$39</f>
        <v>0</v>
      </c>
      <c r="BC152" s="85"/>
      <c r="BD152" s="85"/>
      <c r="BE152" s="85"/>
      <c r="BF152" s="95"/>
      <c r="BG152" s="125">
        <f ca="1">IF(C152="","",INDEX([10]TPU!$G:$G,MATCH($C152,[10]TPU!$A:$A,0)))</f>
        <v>368.98</v>
      </c>
      <c r="BH152" s="7"/>
      <c r="BI152" s="83" t="s">
        <v>178</v>
      </c>
      <c r="BJ152" s="83">
        <f ca="1">INDEX(INDIRECT("memória_cálculo"),MATCH($BI152,INDIRECT("indice_cáculo"),0),2)</f>
        <v>94992</v>
      </c>
      <c r="BK152" s="84" t="str">
        <f ca="1">INDEX(INDIRECT("memória_cálculo"),MATCH($BI152,INDIRECT("indice_cáculo"),0),3)</f>
        <v>execução de passeio (calçada) ou piso de concreto com concreto moldado in loco, feito em obra, acabamento convencional, espessura 6 cm, armado.</v>
      </c>
      <c r="BL152" s="83" t="str">
        <f t="shared" ref="BL152:BL155" ca="1" si="253">INDEX(INDIRECT("memória_cálculo"),MATCH($BI152,INDIRECT("indice_cáculo"),0),4)</f>
        <v>m²</v>
      </c>
      <c r="BM152" s="96" cm="1">
        <f t="array" aca="1" ref="BM152" ca="1">INDEX(INDIRECT("memória_cálculo"),MATCH($BI152,INDIRECT("indice_cáculo"),0),BM$45)</f>
        <v>0</v>
      </c>
      <c r="BN152" s="96" cm="1">
        <f t="array" aca="1" ref="BN152" ca="1">INDEX(INDIRECT("memória_cálculo"),MATCH($BI152,INDIRECT("indice_cáculo"),0),BN$45)</f>
        <v>0</v>
      </c>
      <c r="BO152" s="96" cm="1">
        <f t="array" aca="1" ref="BO152" ca="1">INDEX(INDIRECT("memória_cálculo"),MATCH($BI152,INDIRECT("indice_cáculo"),0),BO$45)</f>
        <v>0</v>
      </c>
      <c r="BP152" s="96" cm="1">
        <f t="array" aca="1" ref="BP152" ca="1">INDEX(INDIRECT("memória_cálculo"),MATCH($BI152,INDIRECT("indice_cáculo"),0),BP$45)</f>
        <v>0</v>
      </c>
      <c r="BQ152" s="96" cm="1">
        <f t="array" aca="1" ref="BQ152" ca="1">INDEX(INDIRECT("memória_cálculo"),MATCH($BI152,INDIRECT("indice_cáculo"),0),BQ$45)</f>
        <v>0</v>
      </c>
      <c r="BR152" s="96" cm="1">
        <f t="array" aca="1" ref="BR152" ca="1">INDEX(INDIRECT("memória_cálculo"),MATCH($BI152,INDIRECT("indice_cáculo"),0),BR$45)</f>
        <v>0</v>
      </c>
      <c r="BS152" s="96" cm="1">
        <f t="array" aca="1" ref="BS152" ca="1">INDEX(INDIRECT("memória_cálculo"),MATCH($BI152,INDIRECT("indice_cáculo"),0),BS$45)</f>
        <v>0</v>
      </c>
      <c r="BT152" s="96" cm="1">
        <f t="array" aca="1" ref="BT152" ca="1">INDEX(INDIRECT("memória_cálculo"),MATCH($BI152,INDIRECT("indice_cáculo"),0),BT$45)</f>
        <v>0</v>
      </c>
      <c r="BU152" s="96" cm="1">
        <f t="array" aca="1" ref="BU152" ca="1">INDEX(INDIRECT("memória_cálculo"),MATCH($BI152,INDIRECT("indice_cáculo"),0),BU$45)</f>
        <v>0</v>
      </c>
      <c r="BV152" s="96" cm="1">
        <f t="array" aca="1" ref="BV152" ca="1">INDEX(INDIRECT("memória_cálculo"),MATCH($BI152,INDIRECT("indice_cáculo"),0),BV$45)</f>
        <v>0</v>
      </c>
      <c r="BW152" s="96" cm="1">
        <f t="array" aca="1" ref="BW152" ca="1">INDEX(INDIRECT("memória_cálculo"),MATCH($BI152,INDIRECT("indice_cáculo"),0),BW$45)</f>
        <v>0</v>
      </c>
      <c r="BX152" s="96" cm="1">
        <f t="array" aca="1" ref="BX152" ca="1">INDEX(INDIRECT("memória_cálculo"),MATCH($BI152,INDIRECT("indice_cáculo"),0),BX$45)</f>
        <v>0</v>
      </c>
      <c r="BY152" s="96" cm="1">
        <f t="array" aca="1" ref="BY152" ca="1">INDEX(INDIRECT("memória_cálculo"),MATCH($BI152,INDIRECT("indice_cáculo"),0),BY$45)</f>
        <v>0</v>
      </c>
      <c r="BZ152" s="96" cm="1">
        <f t="array" aca="1" ref="BZ152" ca="1">INDEX(INDIRECT("memória_cálculo"),MATCH($BI152,INDIRECT("indice_cáculo"),0),BZ$45)</f>
        <v>0</v>
      </c>
      <c r="CA152" s="96" cm="1">
        <f t="array" aca="1" ref="CA152" ca="1">INDEX(INDIRECT("memória_cálculo"),MATCH($BI152,INDIRECT("indice_cáculo"),0),CA$45)</f>
        <v>0</v>
      </c>
      <c r="CB152" s="96" cm="1">
        <f t="array" aca="1" ref="CB152" ca="1">INDEX(INDIRECT("memória_cálculo"),MATCH($BI152,INDIRECT("indice_cáculo"),0),CB$45)</f>
        <v>0</v>
      </c>
      <c r="CC152" s="96" cm="1">
        <f t="array" aca="1" ref="CC152" ca="1">INDEX(INDIRECT("memória_cálculo"),MATCH($BI152,INDIRECT("indice_cáculo"),0),CC$45)</f>
        <v>0</v>
      </c>
      <c r="CD152" s="96" cm="1">
        <f t="array" aca="1" ref="CD152" ca="1">INDEX(INDIRECT("memória_cálculo"),MATCH($BI152,INDIRECT("indice_cáculo"),0),CD$45)</f>
        <v>0</v>
      </c>
      <c r="CE152" s="96" cm="1">
        <f t="array" aca="1" ref="CE152" ca="1">INDEX(INDIRECT("memória_cálculo"),MATCH($BI152,INDIRECT("indice_cáculo"),0),CE$45)</f>
        <v>0</v>
      </c>
      <c r="CF152" s="96" cm="1">
        <f t="array" aca="1" ref="CF152" ca="1">INDEX(INDIRECT("memória_cálculo"),MATCH($BI152,INDIRECT("indice_cáculo"),0),CF$45)</f>
        <v>0</v>
      </c>
      <c r="CG152" s="96" cm="1">
        <f t="array" aca="1" ref="CG152" ca="1">INDEX(INDIRECT("memória_cálculo"),MATCH($BI152,INDIRECT("indice_cáculo"),0),CG$45)</f>
        <v>0</v>
      </c>
      <c r="CH152" s="96" cm="1">
        <f t="array" aca="1" ref="CH152" ca="1">INDEX(INDIRECT("memória_cálculo"),MATCH($BI152,INDIRECT("indice_cáculo"),0),CH$45)</f>
        <v>0</v>
      </c>
      <c r="CI152" s="96" cm="1">
        <f t="array" aca="1" ref="CI152" ca="1">INDEX(INDIRECT("memória_cálculo"),MATCH($BI152,INDIRECT("indice_cáculo"),0),CI$45)</f>
        <v>0</v>
      </c>
      <c r="CJ152" s="96" cm="1">
        <f t="array" aca="1" ref="CJ152" ca="1">INDEX(INDIRECT("memória_cálculo"),MATCH($BI152,INDIRECT("indice_cáculo"),0),CJ$45)</f>
        <v>0</v>
      </c>
      <c r="CK152" s="96" cm="1">
        <f t="array" aca="1" ref="CK152" ca="1">INDEX(INDIRECT("memória_cálculo"),MATCH($BI152,INDIRECT("indice_cáculo"),0),CK$45)</f>
        <v>0</v>
      </c>
      <c r="CL152" s="96" cm="1">
        <f t="array" aca="1" ref="CL152" ca="1">INDEX(INDIRECT("memória_cálculo"),MATCH($BI152,INDIRECT("indice_cáculo"),0),CL$45)</f>
        <v>0</v>
      </c>
      <c r="CM152" s="96"/>
      <c r="CN152" s="7"/>
      <c r="CO152" s="7"/>
      <c r="CP152" s="108"/>
      <c r="CR152" s="11" t="s">
        <v>167</v>
      </c>
      <c r="CS152" s="6" t="s">
        <v>55</v>
      </c>
      <c r="CT152" s="140">
        <f t="shared" ref="CT152:CX152" si="254">CT145</f>
        <v>0</v>
      </c>
      <c r="CU152" s="140">
        <f t="shared" si="254"/>
        <v>0</v>
      </c>
      <c r="CV152" s="140">
        <f t="shared" si="254"/>
        <v>0</v>
      </c>
      <c r="CW152" s="140">
        <f t="shared" si="254"/>
        <v>0</v>
      </c>
      <c r="CX152" s="140">
        <f t="shared" si="254"/>
        <v>0</v>
      </c>
      <c r="CY152" s="140">
        <f t="shared" ref="CY152:DR152" si="255">CY145</f>
        <v>0</v>
      </c>
      <c r="CZ152" s="140">
        <f t="shared" si="255"/>
        <v>0</v>
      </c>
      <c r="DA152" s="140">
        <f t="shared" si="255"/>
        <v>0</v>
      </c>
      <c r="DB152" s="140">
        <f t="shared" si="255"/>
        <v>0</v>
      </c>
      <c r="DC152" s="140">
        <f t="shared" si="255"/>
        <v>0</v>
      </c>
      <c r="DD152" s="140">
        <f t="shared" si="255"/>
        <v>0</v>
      </c>
      <c r="DE152" s="140">
        <f t="shared" si="255"/>
        <v>0</v>
      </c>
      <c r="DF152" s="140">
        <f t="shared" si="255"/>
        <v>0</v>
      </c>
      <c r="DG152" s="140">
        <f t="shared" si="255"/>
        <v>0</v>
      </c>
      <c r="DH152" s="140">
        <f t="shared" si="255"/>
        <v>0</v>
      </c>
      <c r="DI152" s="140">
        <f t="shared" si="255"/>
        <v>0</v>
      </c>
      <c r="DJ152" s="140">
        <f t="shared" si="255"/>
        <v>0</v>
      </c>
      <c r="DK152" s="140">
        <f t="shared" si="255"/>
        <v>0</v>
      </c>
      <c r="DL152" s="140">
        <f t="shared" si="255"/>
        <v>0</v>
      </c>
      <c r="DM152" s="140">
        <f t="shared" si="255"/>
        <v>0</v>
      </c>
      <c r="DN152" s="140">
        <f t="shared" si="255"/>
        <v>0</v>
      </c>
      <c r="DO152" s="140">
        <f t="shared" si="255"/>
        <v>0</v>
      </c>
      <c r="DP152" s="140">
        <f t="shared" si="255"/>
        <v>0</v>
      </c>
      <c r="DQ152" s="140">
        <f t="shared" si="255"/>
        <v>0</v>
      </c>
      <c r="DR152" s="140">
        <f t="shared" si="255"/>
        <v>0</v>
      </c>
      <c r="DS152" s="140">
        <f t="shared" ref="DS152" si="256">DS145</f>
        <v>0</v>
      </c>
      <c r="DT152" s="140">
        <f t="shared" ref="DT152" si="257">DT145</f>
        <v>0</v>
      </c>
    </row>
    <row r="153" spans="1:126" ht="20.100000000000001" customHeight="1" x14ac:dyDescent="0.2">
      <c r="A153" s="7"/>
      <c r="B153" s="83" t="s">
        <v>1021</v>
      </c>
      <c r="C153" s="83">
        <f t="shared" ca="1" si="242"/>
        <v>3713705</v>
      </c>
      <c r="D153" s="84" t="str">
        <f t="shared" ca="1" si="243"/>
        <v>Remoção de defensa metálica</v>
      </c>
      <c r="E153" s="83" t="str">
        <f t="shared" ca="1" si="244"/>
        <v>m</v>
      </c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 cm="1">
        <f t="array" aca="1" ref="X153" ca="1">INDEX($BI$46:$CM$192,MATCH($B153,$BI$46:$BI$192,0),X$47)*X$39</f>
        <v>0</v>
      </c>
      <c r="Y153" s="85" cm="1">
        <f t="array" aca="1" ref="Y153" ca="1">INDEX($BI$46:$CM$192,MATCH($B153,$BI$46:$BI$192,0),Y$47)*Y$39</f>
        <v>0</v>
      </c>
      <c r="Z153" s="85" cm="1">
        <f t="array" aca="1" ref="Z153" ca="1">INDEX($BI$46:$CM$192,MATCH($B153,$BI$46:$BI$192,0),Z$47)*Z$39</f>
        <v>0</v>
      </c>
      <c r="AA153" s="85"/>
      <c r="AB153" s="85" cm="1">
        <f t="array" aca="1" ref="AB153" ca="1">INDEX($BI$46:$CM$192,MATCH($B153,$BI$46:$BI$192,0),AB$47)*AB$39</f>
        <v>0</v>
      </c>
      <c r="AC153" s="85"/>
      <c r="AD153" s="85" cm="1">
        <f t="array" aca="1" ref="AD153" ca="1">INDEX($BI$46:$CM$192,MATCH($B153,$BI$46:$BI$192,0),AD$47)*AD$39</f>
        <v>0</v>
      </c>
      <c r="AE153" s="85" cm="1">
        <f t="array" aca="1" ref="AE153" ca="1">INDEX($BI$46:$CM$192,MATCH($B153,$BI$46:$BI$192,0),AE$47)*AE$39</f>
        <v>0</v>
      </c>
      <c r="AF153" s="85" cm="1">
        <f t="array" aca="1" ref="AF153" ca="1">INDEX($BI$46:$CM$192,MATCH($B153,$BI$46:$BI$192,0),AF$47)*AF$39</f>
        <v>0</v>
      </c>
      <c r="AG153" s="85" cm="1">
        <f t="array" aca="1" ref="AG153" ca="1">INDEX($BI$46:$CM$192,MATCH($B153,$BI$46:$BI$192,0),AG$47)*AG$39</f>
        <v>0</v>
      </c>
      <c r="AH153" s="85" cm="1">
        <f t="array" aca="1" ref="AH153" ca="1">INDEX($BI$46:$CM$192,MATCH($B153,$BI$46:$BI$192,0),AH$47)*AH$39</f>
        <v>0</v>
      </c>
      <c r="AI153" s="85" cm="1">
        <f t="array" aca="1" ref="AI153" ca="1">INDEX($BI$46:$CM$192,MATCH($B153,$BI$46:$BI$192,0),AI$47)*AI$39</f>
        <v>0</v>
      </c>
      <c r="AJ153" s="85" cm="1">
        <f t="array" aca="1" ref="AJ153" ca="1">INDEX($BI$46:$CM$192,MATCH($B153,$BI$46:$BI$192,0),AJ$47)*AJ$39</f>
        <v>0</v>
      </c>
      <c r="AK153" s="85" cm="1">
        <f t="array" aca="1" ref="AK153" ca="1">INDEX($BI$46:$CM$192,MATCH($B153,$BI$46:$BI$192,0),AK$47)*AK$39</f>
        <v>0</v>
      </c>
      <c r="AL153" s="85" cm="1">
        <f t="array" aca="1" ref="AL153" ca="1">INDEX($BI$46:$CM$192,MATCH($B153,$BI$46:$BI$192,0),AL$47)*AL$39</f>
        <v>0</v>
      </c>
      <c r="AM153" s="85" cm="1">
        <f t="array" aca="1" ref="AM153" ca="1">INDEX($BI$46:$CM$192,MATCH($B153,$BI$46:$BI$192,0),AM$47)*AM$39</f>
        <v>0</v>
      </c>
      <c r="AN153" s="85" cm="1">
        <f t="array" aca="1" ref="AN153" ca="1">INDEX($BI$46:$CM$192,MATCH($B153,$BI$46:$BI$192,0),AN$47)*AN$39</f>
        <v>0</v>
      </c>
      <c r="AO153" s="85" cm="1">
        <f t="array" aca="1" ref="AO153" ca="1">INDEX($BI$46:$CM$192,MATCH($B153,$BI$46:$BI$192,0),AO$47)*AO$39</f>
        <v>0</v>
      </c>
      <c r="AP153" s="85" cm="1">
        <f t="array" aca="1" ref="AP153" ca="1">INDEX($BI$46:$CM$192,MATCH($B153,$BI$46:$BI$192,0),AP$47)*AP$39</f>
        <v>0</v>
      </c>
      <c r="AQ153" s="85" cm="1">
        <f t="array" aca="1" ref="AQ153" ca="1">INDEX($BI$46:$CM$192,MATCH($B153,$BI$46:$BI$192,0),AQ$47)*AQ$39</f>
        <v>0</v>
      </c>
      <c r="AR153" s="85" cm="1">
        <f t="array" aca="1" ref="AR153" ca="1">INDEX($BI$46:$CM$192,MATCH($B153,$BI$46:$BI$192,0),AR$47)*AR$39</f>
        <v>0</v>
      </c>
      <c r="AS153" s="85" cm="1">
        <f t="array" aca="1" ref="AS153" ca="1">INDEX($BI$46:$CM$192,MATCH($B153,$BI$46:$BI$192,0),AS$47)*AS$39</f>
        <v>0</v>
      </c>
      <c r="AT153" s="85" cm="1">
        <f t="array" aca="1" ref="AT153" ca="1">INDEX($BI$46:$CM$192,MATCH($B153,$BI$46:$BI$192,0),AT$47)*AT$39</f>
        <v>0</v>
      </c>
      <c r="AU153" s="85" cm="1">
        <f t="array" aca="1" ref="AU153" ca="1">INDEX($BI$46:$CM$192,MATCH($B153,$BI$46:$BI$192,0),AU$47)*AU$39</f>
        <v>0</v>
      </c>
      <c r="AV153" s="85" cm="1">
        <f t="array" aca="1" ref="AV153" ca="1">INDEX($BI$46:$CM$192,MATCH($B153,$BI$46:$BI$192,0),AV$47)*AV$39</f>
        <v>0</v>
      </c>
      <c r="AW153" s="85" cm="1">
        <f t="array" aca="1" ref="AW153" ca="1">INDEX($BI$46:$CM$192,MATCH($B153,$BI$46:$BI$192,0),AW$47)*AW$39</f>
        <v>0</v>
      </c>
      <c r="AX153" s="85" cm="1">
        <f t="array" aca="1" ref="AX153" ca="1">INDEX($BI$46:$CM$192,MATCH($B153,$BI$46:$BI$192,0),AX$47)*AX$39</f>
        <v>0</v>
      </c>
      <c r="AY153" s="85" cm="1">
        <f t="array" aca="1" ref="AY153" ca="1">INDEX($BI$46:$CM$192,MATCH($B153,$BI$46:$BI$192,0),AY$47)*AY$39</f>
        <v>0</v>
      </c>
      <c r="AZ153" s="85" cm="1">
        <f t="array" aca="1" ref="AZ153" ca="1">INDEX($BI$46:$CM$192,MATCH($B153,$BI$46:$BI$192,0),AZ$47)*AZ$39</f>
        <v>0</v>
      </c>
      <c r="BA153" s="85" cm="1">
        <f t="array" aca="1" ref="BA153" ca="1">INDEX($BI$46:$CM$192,MATCH($B153,$BI$46:$BI$192,0),BA$47)*BA$39</f>
        <v>0</v>
      </c>
      <c r="BB153" s="85" cm="1">
        <f t="array" aca="1" ref="BB153" ca="1">INDEX($BI$46:$CM$192,MATCH($B153,$BI$46:$BI$192,0),BB$47)*BB$39</f>
        <v>0</v>
      </c>
      <c r="BC153" s="85"/>
      <c r="BD153" s="85"/>
      <c r="BE153" s="85"/>
      <c r="BF153" s="95"/>
      <c r="BG153" s="125">
        <f ca="1">IF(C153="","",INDEX([10]TPU!$G:$G,MATCH($C153,[10]TPU!$A:$A,0)))</f>
        <v>28.26</v>
      </c>
      <c r="BH153" s="7"/>
      <c r="BI153" s="83" t="s">
        <v>179</v>
      </c>
      <c r="BJ153" s="83" t="str">
        <f t="shared" ref="BJ153:BJ155" ca="1" si="258">INDEX(INDIRECT("memória_cálculo"),MATCH($BI153,INDIRECT("indice_cáculo"),0),2)</f>
        <v>CA0002</v>
      </c>
      <c r="BK153" s="84" t="str">
        <f t="shared" ref="BK153:BK155" ca="1" si="259">INDEX(INDIRECT("memória_cálculo"),MATCH($BI153,INDIRECT("indice_cáculo"),0),3)</f>
        <v>Baia de Ônibus</v>
      </c>
      <c r="BL153" s="83" t="str">
        <f t="shared" ca="1" si="253"/>
        <v>u</v>
      </c>
      <c r="BM153" s="96" cm="1">
        <f t="array" aca="1" ref="BM153" ca="1">INDEX(INDIRECT("memória_cálculo"),MATCH($BI153,INDIRECT("indice_cáculo"),0),BM$45)</f>
        <v>0</v>
      </c>
      <c r="BN153" s="96" cm="1">
        <f t="array" aca="1" ref="BN153" ca="1">INDEX(INDIRECT("memória_cálculo"),MATCH($BI153,INDIRECT("indice_cáculo"),0),BN$45)</f>
        <v>0</v>
      </c>
      <c r="BO153" s="96" cm="1">
        <f t="array" aca="1" ref="BO153" ca="1">INDEX(INDIRECT("memória_cálculo"),MATCH($BI153,INDIRECT("indice_cáculo"),0),BO$45)</f>
        <v>0</v>
      </c>
      <c r="BP153" s="96" cm="1">
        <f t="array" aca="1" ref="BP153" ca="1">INDEX(INDIRECT("memória_cálculo"),MATCH($BI153,INDIRECT("indice_cáculo"),0),BP$45)</f>
        <v>0</v>
      </c>
      <c r="BQ153" s="96" cm="1">
        <f t="array" aca="1" ref="BQ153" ca="1">INDEX(INDIRECT("memória_cálculo"),MATCH($BI153,INDIRECT("indice_cáculo"),0),BQ$45)</f>
        <v>0</v>
      </c>
      <c r="BR153" s="96" cm="1">
        <f t="array" aca="1" ref="BR153" ca="1">INDEX(INDIRECT("memória_cálculo"),MATCH($BI153,INDIRECT("indice_cáculo"),0),BR$45)</f>
        <v>0</v>
      </c>
      <c r="BS153" s="96" cm="1">
        <f t="array" aca="1" ref="BS153" ca="1">INDEX(INDIRECT("memória_cálculo"),MATCH($BI153,INDIRECT("indice_cáculo"),0),BS$45)</f>
        <v>0</v>
      </c>
      <c r="BT153" s="96" cm="1">
        <f t="array" aca="1" ref="BT153" ca="1">INDEX(INDIRECT("memória_cálculo"),MATCH($BI153,INDIRECT("indice_cáculo"),0),BT$45)</f>
        <v>0</v>
      </c>
      <c r="BU153" s="96" cm="1">
        <f t="array" aca="1" ref="BU153" ca="1">INDEX(INDIRECT("memória_cálculo"),MATCH($BI153,INDIRECT("indice_cáculo"),0),BU$45)</f>
        <v>0</v>
      </c>
      <c r="BV153" s="96" cm="1">
        <f t="array" aca="1" ref="BV153" ca="1">INDEX(INDIRECT("memória_cálculo"),MATCH($BI153,INDIRECT("indice_cáculo"),0),BV$45)</f>
        <v>0</v>
      </c>
      <c r="BW153" s="96" cm="1">
        <f t="array" aca="1" ref="BW153" ca="1">INDEX(INDIRECT("memória_cálculo"),MATCH($BI153,INDIRECT("indice_cáculo"),0),BW$45)</f>
        <v>0</v>
      </c>
      <c r="BX153" s="96" cm="1">
        <f t="array" aca="1" ref="BX153" ca="1">INDEX(INDIRECT("memória_cálculo"),MATCH($BI153,INDIRECT("indice_cáculo"),0),BX$45)</f>
        <v>0</v>
      </c>
      <c r="BY153" s="96" cm="1">
        <f t="array" aca="1" ref="BY153" ca="1">INDEX(INDIRECT("memória_cálculo"),MATCH($BI153,INDIRECT("indice_cáculo"),0),BY$45)</f>
        <v>0</v>
      </c>
      <c r="BZ153" s="96" cm="1">
        <f t="array" aca="1" ref="BZ153" ca="1">INDEX(INDIRECT("memória_cálculo"),MATCH($BI153,INDIRECT("indice_cáculo"),0),BZ$45)</f>
        <v>0</v>
      </c>
      <c r="CA153" s="96" cm="1">
        <f t="array" aca="1" ref="CA153" ca="1">INDEX(INDIRECT("memória_cálculo"),MATCH($BI153,INDIRECT("indice_cáculo"),0),CA$45)</f>
        <v>0</v>
      </c>
      <c r="CB153" s="96" cm="1">
        <f t="array" aca="1" ref="CB153" ca="1">INDEX(INDIRECT("memória_cálculo"),MATCH($BI153,INDIRECT("indice_cáculo"),0),CB$45)</f>
        <v>0</v>
      </c>
      <c r="CC153" s="96" cm="1">
        <f t="array" aca="1" ref="CC153" ca="1">INDEX(INDIRECT("memória_cálculo"),MATCH($BI153,INDIRECT("indice_cáculo"),0),CC$45)</f>
        <v>0</v>
      </c>
      <c r="CD153" s="96" cm="1">
        <f t="array" aca="1" ref="CD153" ca="1">INDEX(INDIRECT("memória_cálculo"),MATCH($BI153,INDIRECT("indice_cáculo"),0),CD$45)</f>
        <v>0</v>
      </c>
      <c r="CE153" s="96" cm="1">
        <f t="array" aca="1" ref="CE153" ca="1">INDEX(INDIRECT("memória_cálculo"),MATCH($BI153,INDIRECT("indice_cáculo"),0),CE$45)</f>
        <v>0</v>
      </c>
      <c r="CF153" s="96" cm="1">
        <f t="array" aca="1" ref="CF153" ca="1">INDEX(INDIRECT("memória_cálculo"),MATCH($BI153,INDIRECT("indice_cáculo"),0),CF$45)</f>
        <v>0</v>
      </c>
      <c r="CG153" s="96" cm="1">
        <f t="array" aca="1" ref="CG153" ca="1">INDEX(INDIRECT("memória_cálculo"),MATCH($BI153,INDIRECT("indice_cáculo"),0),CG$45)</f>
        <v>0</v>
      </c>
      <c r="CH153" s="96" cm="1">
        <f t="array" aca="1" ref="CH153" ca="1">INDEX(INDIRECT("memória_cálculo"),MATCH($BI153,INDIRECT("indice_cáculo"),0),CH$45)</f>
        <v>0</v>
      </c>
      <c r="CI153" s="96" cm="1">
        <f t="array" aca="1" ref="CI153" ca="1">INDEX(INDIRECT("memória_cálculo"),MATCH($BI153,INDIRECT("indice_cáculo"),0),CI$45)</f>
        <v>0</v>
      </c>
      <c r="CJ153" s="96" cm="1">
        <f t="array" aca="1" ref="CJ153" ca="1">INDEX(INDIRECT("memória_cálculo"),MATCH($BI153,INDIRECT("indice_cáculo"),0),CJ$45)</f>
        <v>0</v>
      </c>
      <c r="CK153" s="96" cm="1">
        <f t="array" aca="1" ref="CK153" ca="1">INDEX(INDIRECT("memória_cálculo"),MATCH($BI153,INDIRECT("indice_cáculo"),0),CK$45)</f>
        <v>0</v>
      </c>
      <c r="CL153" s="96" cm="1">
        <f t="array" aca="1" ref="CL153" ca="1">INDEX(INDIRECT("memória_cálculo"),MATCH($BI153,INDIRECT("indice_cáculo"),0),CL$45)</f>
        <v>0</v>
      </c>
      <c r="CM153" s="96"/>
      <c r="CN153" s="7"/>
      <c r="CO153" s="7"/>
      <c r="CP153" s="108"/>
      <c r="CR153" s="9" t="s">
        <v>57</v>
      </c>
      <c r="CS153" s="6" t="s">
        <v>10</v>
      </c>
      <c r="CT153" s="140">
        <v>5</v>
      </c>
      <c r="CU153" s="140">
        <v>5</v>
      </c>
      <c r="CV153" s="140">
        <v>5</v>
      </c>
      <c r="CW153" s="140">
        <v>5</v>
      </c>
      <c r="CX153" s="140">
        <v>5</v>
      </c>
      <c r="CY153" s="140">
        <v>5</v>
      </c>
      <c r="CZ153" s="140">
        <v>5</v>
      </c>
      <c r="DA153" s="140">
        <v>5</v>
      </c>
      <c r="DB153" s="140">
        <v>5</v>
      </c>
      <c r="DC153" s="140">
        <v>5</v>
      </c>
      <c r="DD153" s="140">
        <v>5</v>
      </c>
      <c r="DE153" s="140">
        <v>5</v>
      </c>
      <c r="DF153" s="140">
        <v>5</v>
      </c>
      <c r="DG153" s="140">
        <v>5</v>
      </c>
      <c r="DH153" s="140">
        <v>5</v>
      </c>
      <c r="DI153" s="140">
        <v>5</v>
      </c>
      <c r="DJ153" s="140">
        <v>5</v>
      </c>
      <c r="DK153" s="140">
        <v>5</v>
      </c>
      <c r="DL153" s="140">
        <v>5</v>
      </c>
      <c r="DM153" s="140">
        <v>5</v>
      </c>
      <c r="DN153" s="140">
        <v>5</v>
      </c>
      <c r="DO153" s="140">
        <v>5</v>
      </c>
      <c r="DP153" s="140">
        <v>5</v>
      </c>
      <c r="DQ153" s="140">
        <v>5</v>
      </c>
      <c r="DR153" s="140">
        <v>5</v>
      </c>
      <c r="DS153" s="140">
        <v>5</v>
      </c>
      <c r="DT153" s="140">
        <v>5</v>
      </c>
    </row>
    <row r="154" spans="1:126" ht="20.100000000000001" customHeight="1" x14ac:dyDescent="0.2">
      <c r="A154" s="7"/>
      <c r="B154" s="83" t="s">
        <v>1022</v>
      </c>
      <c r="C154" s="83" t="str">
        <f t="shared" ca="1" si="242"/>
        <v>CA0006</v>
      </c>
      <c r="D154" s="84" t="str">
        <f t="shared" ca="1" si="243"/>
        <v>Implantação de Defensa Metálica</v>
      </c>
      <c r="E154" s="83" t="str">
        <f t="shared" ca="1" si="244"/>
        <v>m</v>
      </c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 cm="1">
        <f t="array" aca="1" ref="X154" ca="1">INDEX($BI$46:$CM$192,MATCH($B154,$BI$46:$BI$192,0),X$47)*X$39</f>
        <v>0</v>
      </c>
      <c r="Y154" s="85" cm="1">
        <f t="array" aca="1" ref="Y154" ca="1">INDEX($BI$46:$CM$192,MATCH($B154,$BI$46:$BI$192,0),Y$47)*Y$39</f>
        <v>0</v>
      </c>
      <c r="Z154" s="85" cm="1">
        <f t="array" aca="1" ref="Z154" ca="1">INDEX($BI$46:$CM$192,MATCH($B154,$BI$46:$BI$192,0),Z$47)*Z$39</f>
        <v>0</v>
      </c>
      <c r="AA154" s="85"/>
      <c r="AB154" s="85" cm="1">
        <f t="array" aca="1" ref="AB154" ca="1">INDEX($BI$46:$CM$192,MATCH($B154,$BI$46:$BI$192,0),AB$47)*AB$39</f>
        <v>0</v>
      </c>
      <c r="AC154" s="85"/>
      <c r="AD154" s="85" cm="1">
        <f t="array" aca="1" ref="AD154" ca="1">INDEX($BI$46:$CM$192,MATCH($B154,$BI$46:$BI$192,0),AD$47)*AD$39</f>
        <v>0</v>
      </c>
      <c r="AE154" s="85" cm="1">
        <f t="array" aca="1" ref="AE154" ca="1">INDEX($BI$46:$CM$192,MATCH($B154,$BI$46:$BI$192,0),AE$47)*AE$39</f>
        <v>0</v>
      </c>
      <c r="AF154" s="85" cm="1">
        <f t="array" aca="1" ref="AF154" ca="1">INDEX($BI$46:$CM$192,MATCH($B154,$BI$46:$BI$192,0),AF$47)*AF$39</f>
        <v>0</v>
      </c>
      <c r="AG154" s="85" cm="1">
        <f t="array" aca="1" ref="AG154" ca="1">INDEX($BI$46:$CM$192,MATCH($B154,$BI$46:$BI$192,0),AG$47)*AG$39</f>
        <v>0</v>
      </c>
      <c r="AH154" s="85" cm="1">
        <f t="array" aca="1" ref="AH154" ca="1">INDEX($BI$46:$CM$192,MATCH($B154,$BI$46:$BI$192,0),AH$47)*AH$39</f>
        <v>0</v>
      </c>
      <c r="AI154" s="85" cm="1">
        <f t="array" aca="1" ref="AI154" ca="1">INDEX($BI$46:$CM$192,MATCH($B154,$BI$46:$BI$192,0),AI$47)*AI$39</f>
        <v>0</v>
      </c>
      <c r="AJ154" s="85" cm="1">
        <f t="array" aca="1" ref="AJ154" ca="1">INDEX($BI$46:$CM$192,MATCH($B154,$BI$46:$BI$192,0),AJ$47)*AJ$39</f>
        <v>0</v>
      </c>
      <c r="AK154" s="85" cm="1">
        <f t="array" aca="1" ref="AK154" ca="1">INDEX($BI$46:$CM$192,MATCH($B154,$BI$46:$BI$192,0),AK$47)*AK$39</f>
        <v>0</v>
      </c>
      <c r="AL154" s="85" cm="1">
        <f t="array" aca="1" ref="AL154" ca="1">INDEX($BI$46:$CM$192,MATCH($B154,$BI$46:$BI$192,0),AL$47)*AL$39</f>
        <v>0</v>
      </c>
      <c r="AM154" s="85" cm="1">
        <f t="array" aca="1" ref="AM154" ca="1">INDEX($BI$46:$CM$192,MATCH($B154,$BI$46:$BI$192,0),AM$47)*AM$39</f>
        <v>0</v>
      </c>
      <c r="AN154" s="85" cm="1">
        <f t="array" aca="1" ref="AN154" ca="1">INDEX($BI$46:$CM$192,MATCH($B154,$BI$46:$BI$192,0),AN$47)*AN$39</f>
        <v>0</v>
      </c>
      <c r="AO154" s="85" cm="1">
        <f t="array" aca="1" ref="AO154" ca="1">INDEX($BI$46:$CM$192,MATCH($B154,$BI$46:$BI$192,0),AO$47)*AO$39</f>
        <v>0</v>
      </c>
      <c r="AP154" s="85" cm="1">
        <f t="array" aca="1" ref="AP154" ca="1">INDEX($BI$46:$CM$192,MATCH($B154,$BI$46:$BI$192,0),AP$47)*AP$39</f>
        <v>0</v>
      </c>
      <c r="AQ154" s="85" cm="1">
        <f t="array" aca="1" ref="AQ154" ca="1">INDEX($BI$46:$CM$192,MATCH($B154,$BI$46:$BI$192,0),AQ$47)*AQ$39</f>
        <v>0</v>
      </c>
      <c r="AR154" s="85" cm="1">
        <f t="array" aca="1" ref="AR154" ca="1">INDEX($BI$46:$CM$192,MATCH($B154,$BI$46:$BI$192,0),AR$47)*AR$39</f>
        <v>0</v>
      </c>
      <c r="AS154" s="85" cm="1">
        <f t="array" aca="1" ref="AS154" ca="1">INDEX($BI$46:$CM$192,MATCH($B154,$BI$46:$BI$192,0),AS$47)*AS$39</f>
        <v>0</v>
      </c>
      <c r="AT154" s="85" cm="1">
        <f t="array" aca="1" ref="AT154" ca="1">INDEX($BI$46:$CM$192,MATCH($B154,$BI$46:$BI$192,0),AT$47)*AT$39</f>
        <v>0</v>
      </c>
      <c r="AU154" s="85" cm="1">
        <f t="array" aca="1" ref="AU154" ca="1">INDEX($BI$46:$CM$192,MATCH($B154,$BI$46:$BI$192,0),AU$47)*AU$39</f>
        <v>0</v>
      </c>
      <c r="AV154" s="85" cm="1">
        <f t="array" aca="1" ref="AV154" ca="1">INDEX($BI$46:$CM$192,MATCH($B154,$BI$46:$BI$192,0),AV$47)*AV$39</f>
        <v>0</v>
      </c>
      <c r="AW154" s="85" cm="1">
        <f t="array" aca="1" ref="AW154" ca="1">INDEX($BI$46:$CM$192,MATCH($B154,$BI$46:$BI$192,0),AW$47)*AW$39</f>
        <v>0</v>
      </c>
      <c r="AX154" s="85" cm="1">
        <f t="array" aca="1" ref="AX154" ca="1">INDEX($BI$46:$CM$192,MATCH($B154,$BI$46:$BI$192,0),AX$47)*AX$39</f>
        <v>0</v>
      </c>
      <c r="AY154" s="85" cm="1">
        <f t="array" aca="1" ref="AY154" ca="1">INDEX($BI$46:$CM$192,MATCH($B154,$BI$46:$BI$192,0),AY$47)*AY$39</f>
        <v>0</v>
      </c>
      <c r="AZ154" s="85" cm="1">
        <f t="array" aca="1" ref="AZ154" ca="1">INDEX($BI$46:$CM$192,MATCH($B154,$BI$46:$BI$192,0),AZ$47)*AZ$39</f>
        <v>0</v>
      </c>
      <c r="BA154" s="85" cm="1">
        <f t="array" aca="1" ref="BA154" ca="1">INDEX($BI$46:$CM$192,MATCH($B154,$BI$46:$BI$192,0),BA$47)*BA$39</f>
        <v>0</v>
      </c>
      <c r="BB154" s="85" cm="1">
        <f t="array" aca="1" ref="BB154" ca="1">INDEX($BI$46:$CM$192,MATCH($B154,$BI$46:$BI$192,0),BB$47)*BB$39</f>
        <v>0</v>
      </c>
      <c r="BC154" s="85"/>
      <c r="BD154" s="85"/>
      <c r="BE154" s="85"/>
      <c r="BF154" s="95"/>
      <c r="BG154" s="125">
        <f ca="1">IF(C154="","",INDEX([10]TPU!$G:$G,MATCH($C154,[10]TPU!$A:$A,0)))</f>
        <v>3160.72</v>
      </c>
      <c r="BH154" s="7"/>
      <c r="BI154" s="83" t="s">
        <v>181</v>
      </c>
      <c r="BJ154" s="83">
        <f t="shared" ca="1" si="258"/>
        <v>3713608</v>
      </c>
      <c r="BK154" s="84" t="str">
        <f t="shared" ca="1" si="259"/>
        <v>Cerca com 4 fios de arame farpado e mourão de madeira a cada 2,5 m e esticador a cada 50 m</v>
      </c>
      <c r="BL154" s="83" t="str">
        <f t="shared" ca="1" si="253"/>
        <v>m</v>
      </c>
      <c r="BM154" s="96" cm="1">
        <f t="array" aca="1" ref="BM154" ca="1">INDEX(INDIRECT("memória_cálculo"),MATCH($BI154,INDIRECT("indice_cáculo"),0),BM$45)</f>
        <v>2000</v>
      </c>
      <c r="BN154" s="96" cm="1">
        <f t="array" aca="1" ref="BN154" ca="1">INDEX(INDIRECT("memória_cálculo"),MATCH($BI154,INDIRECT("indice_cáculo"),0),BN$45)</f>
        <v>2000</v>
      </c>
      <c r="BO154" s="96" cm="1">
        <f t="array" aca="1" ref="BO154" ca="1">INDEX(INDIRECT("memória_cálculo"),MATCH($BI154,INDIRECT("indice_cáculo"),0),BO$45)</f>
        <v>200</v>
      </c>
      <c r="BP154" s="96" cm="1">
        <f t="array" aca="1" ref="BP154" ca="1">INDEX(INDIRECT("memória_cálculo"),MATCH($BI154,INDIRECT("indice_cáculo"),0),BP$45)</f>
        <v>2000</v>
      </c>
      <c r="BQ154" s="96" cm="1">
        <f t="array" aca="1" ref="BQ154" ca="1">INDEX(INDIRECT("memória_cálculo"),MATCH($BI154,INDIRECT("indice_cáculo"),0),BQ$45)</f>
        <v>2000</v>
      </c>
      <c r="BR154" s="96" cm="1">
        <f t="array" aca="1" ref="BR154" ca="1">INDEX(INDIRECT("memória_cálculo"),MATCH($BI154,INDIRECT("indice_cáculo"),0),BR$45)</f>
        <v>2000</v>
      </c>
      <c r="BS154" s="96" cm="1">
        <f t="array" aca="1" ref="BS154" ca="1">INDEX(INDIRECT("memória_cálculo"),MATCH($BI154,INDIRECT("indice_cáculo"),0),BS$45)</f>
        <v>2000</v>
      </c>
      <c r="BT154" s="96" cm="1">
        <f t="array" aca="1" ref="BT154" ca="1">INDEX(INDIRECT("memória_cálculo"),MATCH($BI154,INDIRECT("indice_cáculo"),0),BT$45)</f>
        <v>200</v>
      </c>
      <c r="BU154" s="96" cm="1">
        <f t="array" aca="1" ref="BU154" ca="1">INDEX(INDIRECT("memória_cálculo"),MATCH($BI154,INDIRECT("indice_cáculo"),0),BU$45)</f>
        <v>2000</v>
      </c>
      <c r="BV154" s="96" cm="1">
        <f t="array" aca="1" ref="BV154" ca="1">INDEX(INDIRECT("memória_cálculo"),MATCH($BI154,INDIRECT("indice_cáculo"),0),BV$45)</f>
        <v>2000</v>
      </c>
      <c r="BW154" s="96" cm="1">
        <f t="array" aca="1" ref="BW154" ca="1">INDEX(INDIRECT("memória_cálculo"),MATCH($BI154,INDIRECT("indice_cáculo"),0),BW$45)</f>
        <v>2000</v>
      </c>
      <c r="BX154" s="96" cm="1">
        <f t="array" aca="1" ref="BX154" ca="1">INDEX(INDIRECT("memória_cálculo"),MATCH($BI154,INDIRECT("indice_cáculo"),0),BX$45)</f>
        <v>2000</v>
      </c>
      <c r="BY154" s="96" cm="1">
        <f t="array" aca="1" ref="BY154" ca="1">INDEX(INDIRECT("memória_cálculo"),MATCH($BI154,INDIRECT("indice_cáculo"),0),BY$45)</f>
        <v>200</v>
      </c>
      <c r="BZ154" s="96" cm="1">
        <f t="array" aca="1" ref="BZ154" ca="1">INDEX(INDIRECT("memória_cálculo"),MATCH($BI154,INDIRECT("indice_cáculo"),0),BZ$45)</f>
        <v>2000</v>
      </c>
      <c r="CA154" s="96" cm="1">
        <f t="array" aca="1" ref="CA154" ca="1">INDEX(INDIRECT("memória_cálculo"),MATCH($BI154,INDIRECT("indice_cáculo"),0),CA$45)</f>
        <v>2000</v>
      </c>
      <c r="CB154" s="96" cm="1">
        <f t="array" aca="1" ref="CB154" ca="1">INDEX(INDIRECT("memória_cálculo"),MATCH($BI154,INDIRECT("indice_cáculo"),0),CB$45)</f>
        <v>2000</v>
      </c>
      <c r="CC154" s="96" cm="1">
        <f t="array" aca="1" ref="CC154" ca="1">INDEX(INDIRECT("memória_cálculo"),MATCH($BI154,INDIRECT("indice_cáculo"),0),CC$45)</f>
        <v>2000</v>
      </c>
      <c r="CD154" s="96" cm="1">
        <f t="array" aca="1" ref="CD154" ca="1">INDEX(INDIRECT("memória_cálculo"),MATCH($BI154,INDIRECT("indice_cáculo"),0),CD$45)</f>
        <v>200</v>
      </c>
      <c r="CE154" s="96" cm="1">
        <f t="array" aca="1" ref="CE154" ca="1">INDEX(INDIRECT("memória_cálculo"),MATCH($BI154,INDIRECT("indice_cáculo"),0),CE$45)</f>
        <v>2000</v>
      </c>
      <c r="CF154" s="96" cm="1">
        <f t="array" aca="1" ref="CF154" ca="1">INDEX(INDIRECT("memória_cálculo"),MATCH($BI154,INDIRECT("indice_cáculo"),0),CF$45)</f>
        <v>2000</v>
      </c>
      <c r="CG154" s="96" cm="1">
        <f t="array" aca="1" ref="CG154" ca="1">INDEX(INDIRECT("memória_cálculo"),MATCH($BI154,INDIRECT("indice_cáculo"),0),CG$45)</f>
        <v>2000</v>
      </c>
      <c r="CH154" s="96" cm="1">
        <f t="array" aca="1" ref="CH154" ca="1">INDEX(INDIRECT("memória_cálculo"),MATCH($BI154,INDIRECT("indice_cáculo"),0),CH$45)</f>
        <v>2000</v>
      </c>
      <c r="CI154" s="96" cm="1">
        <f t="array" aca="1" ref="CI154" ca="1">INDEX(INDIRECT("memória_cálculo"),MATCH($BI154,INDIRECT("indice_cáculo"),0),CI$45)</f>
        <v>200</v>
      </c>
      <c r="CJ154" s="96" cm="1">
        <f t="array" aca="1" ref="CJ154" ca="1">INDEX(INDIRECT("memória_cálculo"),MATCH($BI154,INDIRECT("indice_cáculo"),0),CJ$45)</f>
        <v>2000</v>
      </c>
      <c r="CK154" s="96" cm="1">
        <f t="array" aca="1" ref="CK154" ca="1">INDEX(INDIRECT("memória_cálculo"),MATCH($BI154,INDIRECT("indice_cáculo"),0),CK$45)</f>
        <v>2000</v>
      </c>
      <c r="CL154" s="96" cm="1">
        <f t="array" aca="1" ref="CL154" ca="1">INDEX(INDIRECT("memória_cálculo"),MATCH($BI154,INDIRECT("indice_cáculo"),0),CL$45)</f>
        <v>0</v>
      </c>
      <c r="CM154" s="96"/>
      <c r="CN154" s="7"/>
      <c r="CO154" s="7"/>
      <c r="CP154" s="97"/>
      <c r="CQ154" s="7"/>
      <c r="CR154" s="7"/>
      <c r="CS154" s="98"/>
      <c r="CT154" s="127"/>
      <c r="CU154" s="111"/>
      <c r="CV154" s="111"/>
      <c r="CW154" s="111"/>
      <c r="CX154" s="111"/>
      <c r="CY154" s="127"/>
      <c r="CZ154" s="111"/>
      <c r="DA154" s="111"/>
      <c r="DB154" s="111"/>
      <c r="DC154" s="111"/>
      <c r="DD154" s="127"/>
      <c r="DE154" s="111"/>
      <c r="DF154" s="111"/>
      <c r="DG154" s="111"/>
      <c r="DH154" s="111"/>
      <c r="DI154" s="111"/>
      <c r="DJ154" s="111"/>
      <c r="DK154" s="111"/>
      <c r="DL154" s="111"/>
      <c r="DM154" s="111"/>
      <c r="DN154" s="127"/>
      <c r="DO154" s="111"/>
      <c r="DP154" s="111"/>
      <c r="DQ154" s="111"/>
      <c r="DR154" s="111"/>
      <c r="DS154" s="111"/>
      <c r="DT154" s="111"/>
    </row>
    <row r="155" spans="1:126" ht="20.100000000000001" customHeight="1" x14ac:dyDescent="0.2">
      <c r="A155" s="7"/>
      <c r="B155" s="121">
        <v>8</v>
      </c>
      <c r="C155" s="121"/>
      <c r="D155" s="93" t="s">
        <v>172</v>
      </c>
      <c r="E155" s="121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2"/>
      <c r="AA155" s="122"/>
      <c r="AB155" s="122"/>
      <c r="AC155" s="122"/>
      <c r="AD155" s="122"/>
      <c r="AE155" s="122"/>
      <c r="AF155" s="122"/>
      <c r="AG155" s="122"/>
      <c r="AH155" s="122"/>
      <c r="AI155" s="122"/>
      <c r="AJ155" s="122"/>
      <c r="AK155" s="122"/>
      <c r="AL155" s="122"/>
      <c r="AM155" s="122"/>
      <c r="AN155" s="122"/>
      <c r="AO155" s="122"/>
      <c r="AP155" s="122"/>
      <c r="AQ155" s="122"/>
      <c r="AR155" s="122"/>
      <c r="AS155" s="122"/>
      <c r="AT155" s="122"/>
      <c r="AU155" s="122"/>
      <c r="AV155" s="122"/>
      <c r="AW155" s="122"/>
      <c r="AX155" s="122"/>
      <c r="AY155" s="122"/>
      <c r="AZ155" s="122"/>
      <c r="BA155" s="122"/>
      <c r="BB155" s="122"/>
      <c r="BC155" s="122"/>
      <c r="BD155" s="122"/>
      <c r="BE155" s="122"/>
      <c r="BF155" s="95"/>
      <c r="BG155" s="123" t="str" cm="1">
        <f t="array" ref="BG155">IF(C155="","",INDEX([10]TPU!$A:$G,MATCH(C155,[10]TPU!$A:$A,0),COLUMN([10]TPU!$G$3)))</f>
        <v/>
      </c>
      <c r="BH155" s="7"/>
      <c r="BI155" s="83" t="s">
        <v>846</v>
      </c>
      <c r="BJ155" s="83" t="str">
        <f t="shared" ca="1" si="258"/>
        <v>ED-48439</v>
      </c>
      <c r="BK155" s="84" t="str">
        <f t="shared" ca="1" si="259"/>
        <v>remoção manual de cerca, com reaproveitamento, inclusive afastamento e empilhamento, exclusive transporte e retirada do material removido não reaproveitável</v>
      </c>
      <c r="BL155" s="83" t="str">
        <f t="shared" ca="1" si="253"/>
        <v>m2</v>
      </c>
      <c r="BM155" s="96" cm="1">
        <f t="array" aca="1" ref="BM155" ca="1">INDEX(INDIRECT("memória_cálculo"),MATCH($BI155,INDIRECT("indice_cáculo"),0),BM$45)</f>
        <v>5700</v>
      </c>
      <c r="BN155" s="96" cm="1">
        <f t="array" aca="1" ref="BN155" ca="1">INDEX(INDIRECT("memória_cálculo"),MATCH($BI155,INDIRECT("indice_cáculo"),0),BN$45)</f>
        <v>5700</v>
      </c>
      <c r="BO155" s="96" cm="1">
        <f t="array" aca="1" ref="BO155" ca="1">INDEX(INDIRECT("memória_cálculo"),MATCH($BI155,INDIRECT("indice_cáculo"),0),BO$45)</f>
        <v>570</v>
      </c>
      <c r="BP155" s="96" cm="1">
        <f t="array" aca="1" ref="BP155" ca="1">INDEX(INDIRECT("memória_cálculo"),MATCH($BI155,INDIRECT("indice_cáculo"),0),BP$45)</f>
        <v>5700</v>
      </c>
      <c r="BQ155" s="96" cm="1">
        <f t="array" aca="1" ref="BQ155" ca="1">INDEX(INDIRECT("memória_cálculo"),MATCH($BI155,INDIRECT("indice_cáculo"),0),BQ$45)</f>
        <v>5700</v>
      </c>
      <c r="BR155" s="96" cm="1">
        <f t="array" aca="1" ref="BR155" ca="1">INDEX(INDIRECT("memória_cálculo"),MATCH($BI155,INDIRECT("indice_cáculo"),0),BR$45)</f>
        <v>5700</v>
      </c>
      <c r="BS155" s="96" cm="1">
        <f t="array" aca="1" ref="BS155" ca="1">INDEX(INDIRECT("memória_cálculo"),MATCH($BI155,INDIRECT("indice_cáculo"),0),BS$45)</f>
        <v>5700</v>
      </c>
      <c r="BT155" s="96" cm="1">
        <f t="array" aca="1" ref="BT155" ca="1">INDEX(INDIRECT("memória_cálculo"),MATCH($BI155,INDIRECT("indice_cáculo"),0),BT$45)</f>
        <v>570</v>
      </c>
      <c r="BU155" s="96" cm="1">
        <f t="array" aca="1" ref="BU155" ca="1">INDEX(INDIRECT("memória_cálculo"),MATCH($BI155,INDIRECT("indice_cáculo"),0),BU$45)</f>
        <v>5700</v>
      </c>
      <c r="BV155" s="96" cm="1">
        <f t="array" aca="1" ref="BV155" ca="1">INDEX(INDIRECT("memória_cálculo"),MATCH($BI155,INDIRECT("indice_cáculo"),0),BV$45)</f>
        <v>5700</v>
      </c>
      <c r="BW155" s="96" cm="1">
        <f t="array" aca="1" ref="BW155" ca="1">INDEX(INDIRECT("memória_cálculo"),MATCH($BI155,INDIRECT("indice_cáculo"),0),BW$45)</f>
        <v>5700</v>
      </c>
      <c r="BX155" s="96" cm="1">
        <f t="array" aca="1" ref="BX155" ca="1">INDEX(INDIRECT("memória_cálculo"),MATCH($BI155,INDIRECT("indice_cáculo"),0),BX$45)</f>
        <v>5700</v>
      </c>
      <c r="BY155" s="96" cm="1">
        <f t="array" aca="1" ref="BY155" ca="1">INDEX(INDIRECT("memória_cálculo"),MATCH($BI155,INDIRECT("indice_cáculo"),0),BY$45)</f>
        <v>570</v>
      </c>
      <c r="BZ155" s="96" cm="1">
        <f t="array" aca="1" ref="BZ155" ca="1">INDEX(INDIRECT("memória_cálculo"),MATCH($BI155,INDIRECT("indice_cáculo"),0),BZ$45)</f>
        <v>5700</v>
      </c>
      <c r="CA155" s="96" cm="1">
        <f t="array" aca="1" ref="CA155" ca="1">INDEX(INDIRECT("memória_cálculo"),MATCH($BI155,INDIRECT("indice_cáculo"),0),CA$45)</f>
        <v>5700</v>
      </c>
      <c r="CB155" s="96" cm="1">
        <f t="array" aca="1" ref="CB155" ca="1">INDEX(INDIRECT("memória_cálculo"),MATCH($BI155,INDIRECT("indice_cáculo"),0),CB$45)</f>
        <v>5700</v>
      </c>
      <c r="CC155" s="96" cm="1">
        <f t="array" aca="1" ref="CC155" ca="1">INDEX(INDIRECT("memória_cálculo"),MATCH($BI155,INDIRECT("indice_cáculo"),0),CC$45)</f>
        <v>5700</v>
      </c>
      <c r="CD155" s="96" cm="1">
        <f t="array" aca="1" ref="CD155" ca="1">INDEX(INDIRECT("memória_cálculo"),MATCH($BI155,INDIRECT("indice_cáculo"),0),CD$45)</f>
        <v>570</v>
      </c>
      <c r="CE155" s="96" cm="1">
        <f t="array" aca="1" ref="CE155" ca="1">INDEX(INDIRECT("memória_cálculo"),MATCH($BI155,INDIRECT("indice_cáculo"),0),CE$45)</f>
        <v>5700</v>
      </c>
      <c r="CF155" s="96" cm="1">
        <f t="array" aca="1" ref="CF155" ca="1">INDEX(INDIRECT("memória_cálculo"),MATCH($BI155,INDIRECT("indice_cáculo"),0),CF$45)</f>
        <v>5700</v>
      </c>
      <c r="CG155" s="96" cm="1">
        <f t="array" aca="1" ref="CG155" ca="1">INDEX(INDIRECT("memória_cálculo"),MATCH($BI155,INDIRECT("indice_cáculo"),0),CG$45)</f>
        <v>5700</v>
      </c>
      <c r="CH155" s="96" cm="1">
        <f t="array" aca="1" ref="CH155" ca="1">INDEX(INDIRECT("memória_cálculo"),MATCH($BI155,INDIRECT("indice_cáculo"),0),CH$45)</f>
        <v>5700</v>
      </c>
      <c r="CI155" s="96" cm="1">
        <f t="array" aca="1" ref="CI155" ca="1">INDEX(INDIRECT("memória_cálculo"),MATCH($BI155,INDIRECT("indice_cáculo"),0),CI$45)</f>
        <v>570</v>
      </c>
      <c r="CJ155" s="96" cm="1">
        <f t="array" aca="1" ref="CJ155" ca="1">INDEX(INDIRECT("memória_cálculo"),MATCH($BI155,INDIRECT("indice_cáculo"),0),CJ$45)</f>
        <v>5700</v>
      </c>
      <c r="CK155" s="96" cm="1">
        <f t="array" aca="1" ref="CK155" ca="1">INDEX(INDIRECT("memória_cálculo"),MATCH($BI155,INDIRECT("indice_cáculo"),0),CK$45)</f>
        <v>5700</v>
      </c>
      <c r="CL155" s="96" cm="1">
        <f t="array" aca="1" ref="CL155" ca="1">INDEX(INDIRECT("memória_cálculo"),MATCH($BI155,INDIRECT("indice_cáculo"),0),CL$45)</f>
        <v>0</v>
      </c>
      <c r="CM155" s="96"/>
      <c r="CN155" s="7"/>
      <c r="CO155" s="7"/>
      <c r="CP155" s="83" t="s">
        <v>60</v>
      </c>
      <c r="CQ155" s="83" t="str">
        <f>INDEX([10]TPU!$A:$A,MATCH($DV155,[10]TPU!$P:$P,0))</f>
        <v>RO-00215</v>
      </c>
      <c r="CR155" s="366" t="str">
        <f>INDEX([10]TPU!$C:$C,MATCH($DV155,[10]TPU!$P:$P,0))</f>
        <v>compactação de aterros a 100% do proctor normal (inclui espalhamento)</v>
      </c>
      <c r="CS155" s="83" t="str">
        <f>INDEX([10]TPU!$D:$D,MATCH($DV155,[10]TPU!$P:$P,0))</f>
        <v>m3</v>
      </c>
      <c r="CT155" s="103">
        <f>IF(CT157&lt;0,0,CT157)</f>
        <v>39189.903999999995</v>
      </c>
      <c r="CU155" s="103">
        <f>IF(CU157&lt;0,0,CU157)</f>
        <v>15480.951999999997</v>
      </c>
      <c r="CV155" s="103">
        <f t="shared" ref="CV155:CX155" si="260">IF(CV157&lt;0,0,CV157)</f>
        <v>203.792</v>
      </c>
      <c r="CW155" s="103">
        <f t="shared" si="260"/>
        <v>48523.871999999996</v>
      </c>
      <c r="CX155" s="103">
        <f t="shared" si="260"/>
        <v>92419.415999999997</v>
      </c>
      <c r="CY155" s="103">
        <f>IF(CY157&lt;0,0,CY157)</f>
        <v>39189.903999999995</v>
      </c>
      <c r="CZ155" s="103">
        <f>IF(CZ157&lt;0,0,CZ157)</f>
        <v>15480.951999999997</v>
      </c>
      <c r="DA155" s="103">
        <f t="shared" ref="DA155:DC155" si="261">IF(DA157&lt;0,0,DA157)</f>
        <v>203.792</v>
      </c>
      <c r="DB155" s="103">
        <f t="shared" si="261"/>
        <v>48523.871999999996</v>
      </c>
      <c r="DC155" s="103">
        <f t="shared" si="261"/>
        <v>92419.415999999997</v>
      </c>
      <c r="DD155" s="103">
        <f>IF(DD157&lt;0,0,DD157)</f>
        <v>39189.903999999995</v>
      </c>
      <c r="DE155" s="103">
        <f>IF(DE157&lt;0,0,DE157)</f>
        <v>15480.951999999997</v>
      </c>
      <c r="DF155" s="103">
        <f t="shared" ref="DF155:DH155" si="262">IF(DF157&lt;0,0,DF157)</f>
        <v>203.792</v>
      </c>
      <c r="DG155" s="103">
        <f t="shared" si="262"/>
        <v>48523.871999999996</v>
      </c>
      <c r="DH155" s="103">
        <f t="shared" si="262"/>
        <v>92419.415999999997</v>
      </c>
      <c r="DI155" s="103">
        <f>IF(DI157&lt;0,0,DI157)</f>
        <v>39189.903999999995</v>
      </c>
      <c r="DJ155" s="103">
        <f>IF(DJ157&lt;0,0,DJ157)</f>
        <v>15480.951999999997</v>
      </c>
      <c r="DK155" s="103">
        <f t="shared" ref="DK155:DM155" si="263">IF(DK157&lt;0,0,DK157)</f>
        <v>203.792</v>
      </c>
      <c r="DL155" s="103">
        <f t="shared" si="263"/>
        <v>48523.871999999996</v>
      </c>
      <c r="DM155" s="103">
        <f t="shared" si="263"/>
        <v>92419.415999999997</v>
      </c>
      <c r="DN155" s="103">
        <f>IF(DN157&lt;0,0,DN157)</f>
        <v>39189.903999999995</v>
      </c>
      <c r="DO155" s="103">
        <f>IF(DO157&lt;0,0,DO157)</f>
        <v>15480.951999999997</v>
      </c>
      <c r="DP155" s="103">
        <f t="shared" ref="DP155:DR155" si="264">IF(DP157&lt;0,0,DP157)</f>
        <v>203.792</v>
      </c>
      <c r="DQ155" s="103">
        <f t="shared" si="264"/>
        <v>48523.871999999996</v>
      </c>
      <c r="DR155" s="103">
        <f t="shared" si="264"/>
        <v>92419.415999999997</v>
      </c>
      <c r="DS155" s="103">
        <f t="shared" ref="DS155" si="265">IF(DS157&lt;0,0,DS157)</f>
        <v>0</v>
      </c>
      <c r="DT155" s="103">
        <f t="shared" ref="DT155" si="266">IF(DT157&lt;0,0,DT157)</f>
        <v>0</v>
      </c>
      <c r="DV155" t="s">
        <v>171</v>
      </c>
    </row>
    <row r="156" spans="1:126" ht="20.100000000000001" customHeight="1" x14ac:dyDescent="0.2">
      <c r="A156" s="7"/>
      <c r="B156" s="83" t="s">
        <v>173</v>
      </c>
      <c r="C156" s="83">
        <f t="shared" ref="C156:C157" ca="1" si="267">INDEX(INDIRECT("memória_cálculo"),MATCH($B156,INDIRECT("indice_cáculo"),0),2)</f>
        <v>4413996</v>
      </c>
      <c r="D156" s="84" t="str">
        <f t="shared" ref="D156:D157" ca="1" si="268">INDEX(INDIRECT("memória_cálculo"),MATCH($B156,INDIRECT("indice_cáculo"),0),3)</f>
        <v>Enleivamento</v>
      </c>
      <c r="E156" s="83" t="str">
        <f t="shared" ref="E156:E157" ca="1" si="269">INDEX(INDIRECT("memória_cálculo"),MATCH($B156,INDIRECT("indice_cáculo"),0),4)</f>
        <v>m²</v>
      </c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 cm="1">
        <f t="array" aca="1" ref="X156" ca="1">INDEX($BI$46:$CM$192,MATCH($B156,$BI$46:$BI$192,0),X$47)*X$39</f>
        <v>5000</v>
      </c>
      <c r="Y156" s="85" cm="1">
        <f t="array" aca="1" ref="Y156" ca="1">INDEX($BI$46:$CM$192,MATCH($B156,$BI$46:$BI$192,0),Y$47)*Y$39</f>
        <v>5000</v>
      </c>
      <c r="Z156" s="85" cm="1">
        <f t="array" aca="1" ref="Z156" ca="1">INDEX($BI$46:$CM$192,MATCH($B156,$BI$46:$BI$192,0),Z$47)*Z$39</f>
        <v>0</v>
      </c>
      <c r="AA156" s="85"/>
      <c r="AB156" s="85" cm="1">
        <f t="array" aca="1" ref="AB156" ca="1">INDEX($BI$46:$CM$192,MATCH($B156,$BI$46:$BI$192,0),AB$47)*AB$39</f>
        <v>8000</v>
      </c>
      <c r="AC156" s="85"/>
      <c r="AD156" s="85" cm="1">
        <f t="array" aca="1" ref="AD156" ca="1">INDEX($BI$46:$CM$192,MATCH($B156,$BI$46:$BI$192,0),AD$47)*AD$39</f>
        <v>8000</v>
      </c>
      <c r="AE156" s="85" cm="1">
        <f t="array" aca="1" ref="AE156" ca="1">INDEX($BI$46:$CM$192,MATCH($B156,$BI$46:$BI$192,0),AE$47)*AE$39</f>
        <v>8000</v>
      </c>
      <c r="AF156" s="85" cm="1">
        <f t="array" aca="1" ref="AF156" ca="1">INDEX($BI$46:$CM$192,MATCH($B156,$BI$46:$BI$192,0),AF$47)*AF$39</f>
        <v>8000</v>
      </c>
      <c r="AG156" s="85" cm="1">
        <f t="array" aca="1" ref="AG156" ca="1">INDEX($BI$46:$CM$192,MATCH($B156,$BI$46:$BI$192,0),AG$47)*AG$39</f>
        <v>8000</v>
      </c>
      <c r="AH156" s="85" cm="1">
        <f t="array" aca="1" ref="AH156" ca="1">INDEX($BI$46:$CM$192,MATCH($B156,$BI$46:$BI$192,0),AH$47)*AH$39</f>
        <v>8000</v>
      </c>
      <c r="AI156" s="85" cm="1">
        <f t="array" aca="1" ref="AI156" ca="1">INDEX($BI$46:$CM$192,MATCH($B156,$BI$46:$BI$192,0),AI$47)*AI$39</f>
        <v>8000</v>
      </c>
      <c r="AJ156" s="85" cm="1">
        <f t="array" aca="1" ref="AJ156" ca="1">INDEX($BI$46:$CM$192,MATCH($B156,$BI$46:$BI$192,0),AJ$47)*AJ$39</f>
        <v>8000</v>
      </c>
      <c r="AK156" s="85" cm="1">
        <f t="array" aca="1" ref="AK156" ca="1">INDEX($BI$46:$CM$192,MATCH($B156,$BI$46:$BI$192,0),AK$47)*AK$39</f>
        <v>8000</v>
      </c>
      <c r="AL156" s="85" cm="1">
        <f t="array" aca="1" ref="AL156" ca="1">INDEX($BI$46:$CM$192,MATCH($B156,$BI$46:$BI$192,0),AL$47)*AL$39</f>
        <v>8000</v>
      </c>
      <c r="AM156" s="85" cm="1">
        <f t="array" aca="1" ref="AM156" ca="1">INDEX($BI$46:$CM$192,MATCH($B156,$BI$46:$BI$192,0),AM$47)*AM$39</f>
        <v>8000</v>
      </c>
      <c r="AN156" s="85" cm="1">
        <f t="array" aca="1" ref="AN156" ca="1">INDEX($BI$46:$CM$192,MATCH($B156,$BI$46:$BI$192,0),AN$47)*AN$39</f>
        <v>8000</v>
      </c>
      <c r="AO156" s="85" cm="1">
        <f t="array" aca="1" ref="AO156" ca="1">INDEX($BI$46:$CM$192,MATCH($B156,$BI$46:$BI$192,0),AO$47)*AO$39</f>
        <v>8000</v>
      </c>
      <c r="AP156" s="85" cm="1">
        <f t="array" aca="1" ref="AP156" ca="1">INDEX($BI$46:$CM$192,MATCH($B156,$BI$46:$BI$192,0),AP$47)*AP$39</f>
        <v>8000</v>
      </c>
      <c r="AQ156" s="85" cm="1">
        <f t="array" aca="1" ref="AQ156" ca="1">INDEX($BI$46:$CM$192,MATCH($B156,$BI$46:$BI$192,0),AQ$47)*AQ$39</f>
        <v>8000</v>
      </c>
      <c r="AR156" s="85" cm="1">
        <f t="array" aca="1" ref="AR156" ca="1">INDEX($BI$46:$CM$192,MATCH($B156,$BI$46:$BI$192,0),AR$47)*AR$39</f>
        <v>5000</v>
      </c>
      <c r="AS156" s="85" cm="1">
        <f t="array" aca="1" ref="AS156" ca="1">INDEX($BI$46:$CM$192,MATCH($B156,$BI$46:$BI$192,0),AS$47)*AS$39</f>
        <v>8000</v>
      </c>
      <c r="AT156" s="85" cm="1">
        <f t="array" aca="1" ref="AT156" ca="1">INDEX($BI$46:$CM$192,MATCH($B156,$BI$46:$BI$192,0),AT$47)*AT$39</f>
        <v>8000</v>
      </c>
      <c r="AU156" s="85" cm="1">
        <f t="array" aca="1" ref="AU156" ca="1">INDEX($BI$46:$CM$192,MATCH($B156,$BI$46:$BI$192,0),AU$47)*AU$39</f>
        <v>8000</v>
      </c>
      <c r="AV156" s="85" cm="1">
        <f t="array" aca="1" ref="AV156" ca="1">INDEX($BI$46:$CM$192,MATCH($B156,$BI$46:$BI$192,0),AV$47)*AV$39</f>
        <v>5000</v>
      </c>
      <c r="AW156" s="85" cm="1">
        <f t="array" aca="1" ref="AW156" ca="1">INDEX($BI$46:$CM$192,MATCH($B156,$BI$46:$BI$192,0),AW$47)*AW$39</f>
        <v>5000</v>
      </c>
      <c r="AX156" s="85" cm="1">
        <f t="array" aca="1" ref="AX156" ca="1">INDEX($BI$46:$CM$192,MATCH($B156,$BI$46:$BI$192,0),AX$47)*AX$39</f>
        <v>5000</v>
      </c>
      <c r="AY156" s="85" cm="1">
        <f t="array" aca="1" ref="AY156" ca="1">INDEX($BI$46:$CM$192,MATCH($B156,$BI$46:$BI$192,0),AY$47)*AY$39</f>
        <v>5000</v>
      </c>
      <c r="AZ156" s="85" cm="1">
        <f t="array" aca="1" ref="AZ156" ca="1">INDEX($BI$46:$CM$192,MATCH($B156,$BI$46:$BI$192,0),AZ$47)*AZ$39</f>
        <v>5000</v>
      </c>
      <c r="BA156" s="85" cm="1">
        <f t="array" aca="1" ref="BA156" ca="1">INDEX($BI$46:$CM$192,MATCH($B156,$BI$46:$BI$192,0),BA$47)*BA$39</f>
        <v>5000</v>
      </c>
      <c r="BB156" s="85" cm="1">
        <f t="array" aca="1" ref="BB156" ca="1">INDEX($BI$46:$CM$192,MATCH($B156,$BI$46:$BI$192,0),BB$47)*BB$39</f>
        <v>8000</v>
      </c>
      <c r="BC156" s="85"/>
      <c r="BD156" s="85"/>
      <c r="BE156" s="85"/>
      <c r="BF156" s="95"/>
      <c r="BG156" s="125">
        <f ca="1">IF(C156="","",INDEX([10]TPU!$G:$G,MATCH($C156,[10]TPU!$A:$A,0)))</f>
        <v>11.46</v>
      </c>
      <c r="BH156" s="7"/>
      <c r="BI156" s="90">
        <v>10</v>
      </c>
      <c r="BJ156" s="90"/>
      <c r="BK156" s="93" t="s">
        <v>182</v>
      </c>
      <c r="BL156" s="90"/>
      <c r="BM156" s="92"/>
      <c r="BN156" s="92"/>
      <c r="BO156" s="92"/>
      <c r="BP156" s="92"/>
      <c r="BQ156" s="92"/>
      <c r="BR156" s="92"/>
      <c r="BS156" s="92"/>
      <c r="BT156" s="92"/>
      <c r="BU156" s="92"/>
      <c r="BV156" s="92"/>
      <c r="BW156" s="92"/>
      <c r="BX156" s="92"/>
      <c r="BY156" s="92"/>
      <c r="BZ156" s="92"/>
      <c r="CA156" s="92"/>
      <c r="CB156" s="92"/>
      <c r="CC156" s="92"/>
      <c r="CD156" s="92"/>
      <c r="CE156" s="92"/>
      <c r="CF156" s="92"/>
      <c r="CG156" s="92"/>
      <c r="CH156" s="92"/>
      <c r="CI156" s="92"/>
      <c r="CJ156" s="92"/>
      <c r="CK156" s="92"/>
      <c r="CL156" s="92"/>
      <c r="CM156" s="92"/>
      <c r="CN156" s="7"/>
      <c r="CO156" s="7"/>
      <c r="CP156" s="108"/>
      <c r="CS156" s="109"/>
      <c r="CT156" s="127"/>
      <c r="CU156" s="127"/>
      <c r="CV156" s="127"/>
      <c r="CW156" s="127"/>
      <c r="CX156" s="127"/>
      <c r="CY156" s="127"/>
      <c r="CZ156" s="127"/>
      <c r="DA156" s="127"/>
      <c r="DB156" s="127"/>
      <c r="DC156" s="127"/>
      <c r="DD156" s="127"/>
      <c r="DE156" s="127"/>
      <c r="DF156" s="127"/>
      <c r="DG156" s="127"/>
      <c r="DH156" s="127"/>
      <c r="DI156" s="127"/>
      <c r="DJ156" s="127"/>
      <c r="DK156" s="127"/>
      <c r="DL156" s="127"/>
      <c r="DM156" s="127"/>
      <c r="DN156" s="127"/>
      <c r="DO156" s="127"/>
      <c r="DP156" s="127"/>
      <c r="DQ156" s="127"/>
      <c r="DR156" s="127"/>
      <c r="DS156" s="127"/>
      <c r="DT156" s="127"/>
    </row>
    <row r="157" spans="1:126" ht="20.100000000000001" customHeight="1" x14ac:dyDescent="0.2">
      <c r="A157" s="7"/>
      <c r="B157" s="83" t="s">
        <v>175</v>
      </c>
      <c r="C157" s="83">
        <f t="shared" ca="1" si="267"/>
        <v>4413905</v>
      </c>
      <c r="D157" s="84" t="str">
        <f t="shared" ca="1" si="268"/>
        <v>Hidrossemeadura</v>
      </c>
      <c r="E157" s="83" t="str">
        <f t="shared" ca="1" si="269"/>
        <v>m²</v>
      </c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 cm="1">
        <f t="array" aca="1" ref="X157" ca="1">INDEX($BI$46:$CM$192,MATCH($B157,$BI$46:$BI$192,0),X$47)*X$39</f>
        <v>2000</v>
      </c>
      <c r="Y157" s="85" cm="1">
        <f t="array" aca="1" ref="Y157" ca="1">INDEX($BI$46:$CM$192,MATCH($B157,$BI$46:$BI$192,0),Y$47)*Y$39</f>
        <v>2000</v>
      </c>
      <c r="Z157" s="85" cm="1">
        <f t="array" aca="1" ref="Z157" ca="1">INDEX($BI$46:$CM$192,MATCH($B157,$BI$46:$BI$192,0),Z$47)*Z$39</f>
        <v>0</v>
      </c>
      <c r="AA157" s="85"/>
      <c r="AB157" s="85" cm="1">
        <f t="array" aca="1" ref="AB157" ca="1">INDEX($BI$46:$CM$192,MATCH($B157,$BI$46:$BI$192,0),AB$47)*AB$39</f>
        <v>4000</v>
      </c>
      <c r="AC157" s="85"/>
      <c r="AD157" s="85" cm="1">
        <f t="array" aca="1" ref="AD157" ca="1">INDEX($BI$46:$CM$192,MATCH($B157,$BI$46:$BI$192,0),AD$47)*AD$39</f>
        <v>4000</v>
      </c>
      <c r="AE157" s="85" cm="1">
        <f t="array" aca="1" ref="AE157" ca="1">INDEX($BI$46:$CM$192,MATCH($B157,$BI$46:$BI$192,0),AE$47)*AE$39</f>
        <v>4000</v>
      </c>
      <c r="AF157" s="85" cm="1">
        <f t="array" aca="1" ref="AF157" ca="1">INDEX($BI$46:$CM$192,MATCH($B157,$BI$46:$BI$192,0),AF$47)*AF$39</f>
        <v>4000</v>
      </c>
      <c r="AG157" s="85" cm="1">
        <f t="array" aca="1" ref="AG157" ca="1">INDEX($BI$46:$CM$192,MATCH($B157,$BI$46:$BI$192,0),AG$47)*AG$39</f>
        <v>4000</v>
      </c>
      <c r="AH157" s="85" cm="1">
        <f t="array" aca="1" ref="AH157" ca="1">INDEX($BI$46:$CM$192,MATCH($B157,$BI$46:$BI$192,0),AH$47)*AH$39</f>
        <v>4000</v>
      </c>
      <c r="AI157" s="85" cm="1">
        <f t="array" aca="1" ref="AI157" ca="1">INDEX($BI$46:$CM$192,MATCH($B157,$BI$46:$BI$192,0),AI$47)*AI$39</f>
        <v>4000</v>
      </c>
      <c r="AJ157" s="85" cm="1">
        <f t="array" aca="1" ref="AJ157" ca="1">INDEX($BI$46:$CM$192,MATCH($B157,$BI$46:$BI$192,0),AJ$47)*AJ$39</f>
        <v>4000</v>
      </c>
      <c r="AK157" s="85" cm="1">
        <f t="array" aca="1" ref="AK157" ca="1">INDEX($BI$46:$CM$192,MATCH($B157,$BI$46:$BI$192,0),AK$47)*AK$39</f>
        <v>4000</v>
      </c>
      <c r="AL157" s="85" cm="1">
        <f t="array" aca="1" ref="AL157" ca="1">INDEX($BI$46:$CM$192,MATCH($B157,$BI$46:$BI$192,0),AL$47)*AL$39</f>
        <v>4000</v>
      </c>
      <c r="AM157" s="85" cm="1">
        <f t="array" aca="1" ref="AM157" ca="1">INDEX($BI$46:$CM$192,MATCH($B157,$BI$46:$BI$192,0),AM$47)*AM$39</f>
        <v>4000</v>
      </c>
      <c r="AN157" s="85" cm="1">
        <f t="array" aca="1" ref="AN157" ca="1">INDEX($BI$46:$CM$192,MATCH($B157,$BI$46:$BI$192,0),AN$47)*AN$39</f>
        <v>4000</v>
      </c>
      <c r="AO157" s="85" cm="1">
        <f t="array" aca="1" ref="AO157" ca="1">INDEX($BI$46:$CM$192,MATCH($B157,$BI$46:$BI$192,0),AO$47)*AO$39</f>
        <v>4000</v>
      </c>
      <c r="AP157" s="85" cm="1">
        <f t="array" aca="1" ref="AP157" ca="1">INDEX($BI$46:$CM$192,MATCH($B157,$BI$46:$BI$192,0),AP$47)*AP$39</f>
        <v>4000</v>
      </c>
      <c r="AQ157" s="85" cm="1">
        <f t="array" aca="1" ref="AQ157" ca="1">INDEX($BI$46:$CM$192,MATCH($B157,$BI$46:$BI$192,0),AQ$47)*AQ$39</f>
        <v>4000</v>
      </c>
      <c r="AR157" s="85" cm="1">
        <f t="array" aca="1" ref="AR157" ca="1">INDEX($BI$46:$CM$192,MATCH($B157,$BI$46:$BI$192,0),AR$47)*AR$39</f>
        <v>2000</v>
      </c>
      <c r="AS157" s="85" cm="1">
        <f t="array" aca="1" ref="AS157" ca="1">INDEX($BI$46:$CM$192,MATCH($B157,$BI$46:$BI$192,0),AS$47)*AS$39</f>
        <v>4000</v>
      </c>
      <c r="AT157" s="85" cm="1">
        <f t="array" aca="1" ref="AT157" ca="1">INDEX($BI$46:$CM$192,MATCH($B157,$BI$46:$BI$192,0),AT$47)*AT$39</f>
        <v>4000</v>
      </c>
      <c r="AU157" s="85" cm="1">
        <f t="array" aca="1" ref="AU157" ca="1">INDEX($BI$46:$CM$192,MATCH($B157,$BI$46:$BI$192,0),AU$47)*AU$39</f>
        <v>4000</v>
      </c>
      <c r="AV157" s="85" cm="1">
        <f t="array" aca="1" ref="AV157" ca="1">INDEX($BI$46:$CM$192,MATCH($B157,$BI$46:$BI$192,0),AV$47)*AV$39</f>
        <v>2000</v>
      </c>
      <c r="AW157" s="85" cm="1">
        <f t="array" aca="1" ref="AW157" ca="1">INDEX($BI$46:$CM$192,MATCH($B157,$BI$46:$BI$192,0),AW$47)*AW$39</f>
        <v>2000</v>
      </c>
      <c r="AX157" s="85" cm="1">
        <f t="array" aca="1" ref="AX157" ca="1">INDEX($BI$46:$CM$192,MATCH($B157,$BI$46:$BI$192,0),AX$47)*AX$39</f>
        <v>2000</v>
      </c>
      <c r="AY157" s="85" cm="1">
        <f t="array" aca="1" ref="AY157" ca="1">INDEX($BI$46:$CM$192,MATCH($B157,$BI$46:$BI$192,0),AY$47)*AY$39</f>
        <v>2000</v>
      </c>
      <c r="AZ157" s="85" cm="1">
        <f t="array" aca="1" ref="AZ157" ca="1">INDEX($BI$46:$CM$192,MATCH($B157,$BI$46:$BI$192,0),AZ$47)*AZ$39</f>
        <v>2000</v>
      </c>
      <c r="BA157" s="85" cm="1">
        <f t="array" aca="1" ref="BA157" ca="1">INDEX($BI$46:$CM$192,MATCH($B157,$BI$46:$BI$192,0),BA$47)*BA$39</f>
        <v>2000</v>
      </c>
      <c r="BB157" s="85" cm="1">
        <f t="array" aca="1" ref="BB157" ca="1">INDEX($BI$46:$CM$192,MATCH($B157,$BI$46:$BI$192,0),BB$47)*BB$39</f>
        <v>4000</v>
      </c>
      <c r="BC157" s="85"/>
      <c r="BD157" s="85"/>
      <c r="BE157" s="85"/>
      <c r="BF157" s="95"/>
      <c r="BG157" s="125">
        <f ca="1">IF(C157="","",INDEX([10]TPU!$G:$G,MATCH($C157,[10]TPU!$A:$A,0)))</f>
        <v>8.39</v>
      </c>
      <c r="BH157" s="7"/>
      <c r="BI157" s="83" t="s">
        <v>184</v>
      </c>
      <c r="BJ157" s="83">
        <f ca="1">INDEX(INDIRECT("memória_cálculo"),MATCH($BI157,INDIRECT("indice_cáculo"),0),2)</f>
        <v>4413984</v>
      </c>
      <c r="BK157" s="84" t="str">
        <f ca="1">INDEX(INDIRECT("memória_cálculo"),MATCH($BI157,INDIRECT("indice_cáculo"),0),3)</f>
        <v>Regularização de bota-fora com espalhamento e compactação</v>
      </c>
      <c r="BL157" s="83" t="str">
        <f t="shared" ref="BL157:BL175" ca="1" si="270">INDEX(INDIRECT("memória_cálculo"),MATCH($BI157,INDIRECT("indice_cáculo"),0),4)</f>
        <v>m³</v>
      </c>
      <c r="BM157" s="96" cm="1">
        <f t="array" aca="1" ref="BM157" ca="1">INDEX(INDIRECT("memória_cálculo"),MATCH($BI157,INDIRECT("indice_cáculo"),0),BM$45)</f>
        <v>0</v>
      </c>
      <c r="BN157" s="96" cm="1">
        <f t="array" aca="1" ref="BN157" ca="1">INDEX(INDIRECT("memória_cálculo"),MATCH($BI157,INDIRECT("indice_cáculo"),0),BN$45)</f>
        <v>0</v>
      </c>
      <c r="BO157" s="96" cm="1">
        <f t="array" aca="1" ref="BO157" ca="1">INDEX(INDIRECT("memória_cálculo"),MATCH($BI157,INDIRECT("indice_cáculo"),0),BO$45)</f>
        <v>0</v>
      </c>
      <c r="BP157" s="96" cm="1">
        <f t="array" aca="1" ref="BP157" ca="1">INDEX(INDIRECT("memória_cálculo"),MATCH($BI157,INDIRECT("indice_cáculo"),0),BP$45)</f>
        <v>0</v>
      </c>
      <c r="BQ157" s="96" cm="1">
        <f t="array" aca="1" ref="BQ157" ca="1">INDEX(INDIRECT("memória_cálculo"),MATCH($BI157,INDIRECT("indice_cáculo"),0),BQ$45)</f>
        <v>0</v>
      </c>
      <c r="BR157" s="96" cm="1">
        <f t="array" aca="1" ref="BR157" ca="1">INDEX(INDIRECT("memória_cálculo"),MATCH($BI157,INDIRECT("indice_cáculo"),0),BR$45)</f>
        <v>0</v>
      </c>
      <c r="BS157" s="96" cm="1">
        <f t="array" aca="1" ref="BS157" ca="1">INDEX(INDIRECT("memória_cálculo"),MATCH($BI157,INDIRECT("indice_cáculo"),0),BS$45)</f>
        <v>0</v>
      </c>
      <c r="BT157" s="96" cm="1">
        <f t="array" aca="1" ref="BT157" ca="1">INDEX(INDIRECT("memória_cálculo"),MATCH($BI157,INDIRECT("indice_cáculo"),0),BT$45)</f>
        <v>0</v>
      </c>
      <c r="BU157" s="96" cm="1">
        <f t="array" aca="1" ref="BU157" ca="1">INDEX(INDIRECT("memória_cálculo"),MATCH($BI157,INDIRECT("indice_cáculo"),0),BU$45)</f>
        <v>0</v>
      </c>
      <c r="BV157" s="96" cm="1">
        <f t="array" aca="1" ref="BV157" ca="1">INDEX(INDIRECT("memória_cálculo"),MATCH($BI157,INDIRECT("indice_cáculo"),0),BV$45)</f>
        <v>0</v>
      </c>
      <c r="BW157" s="96" cm="1">
        <f t="array" aca="1" ref="BW157" ca="1">INDEX(INDIRECT("memória_cálculo"),MATCH($BI157,INDIRECT("indice_cáculo"),0),BW$45)</f>
        <v>0</v>
      </c>
      <c r="BX157" s="96" cm="1">
        <f t="array" aca="1" ref="BX157" ca="1">INDEX(INDIRECT("memória_cálculo"),MATCH($BI157,INDIRECT("indice_cáculo"),0),BX$45)</f>
        <v>0</v>
      </c>
      <c r="BY157" s="96" cm="1">
        <f t="array" aca="1" ref="BY157" ca="1">INDEX(INDIRECT("memória_cálculo"),MATCH($BI157,INDIRECT("indice_cáculo"),0),BY$45)</f>
        <v>0</v>
      </c>
      <c r="BZ157" s="96" cm="1">
        <f t="array" aca="1" ref="BZ157" ca="1">INDEX(INDIRECT("memória_cálculo"),MATCH($BI157,INDIRECT("indice_cáculo"),0),BZ$45)</f>
        <v>0</v>
      </c>
      <c r="CA157" s="96" cm="1">
        <f t="array" aca="1" ref="CA157" ca="1">INDEX(INDIRECT("memória_cálculo"),MATCH($BI157,INDIRECT("indice_cáculo"),0),CA$45)</f>
        <v>0</v>
      </c>
      <c r="CB157" s="96" cm="1">
        <f t="array" aca="1" ref="CB157" ca="1">INDEX(INDIRECT("memória_cálculo"),MATCH($BI157,INDIRECT("indice_cáculo"),0),CB$45)</f>
        <v>0</v>
      </c>
      <c r="CC157" s="96" cm="1">
        <f t="array" aca="1" ref="CC157" ca="1">INDEX(INDIRECT("memória_cálculo"),MATCH($BI157,INDIRECT("indice_cáculo"),0),CC$45)</f>
        <v>0</v>
      </c>
      <c r="CD157" s="96" cm="1">
        <f t="array" aca="1" ref="CD157" ca="1">INDEX(INDIRECT("memória_cálculo"),MATCH($BI157,INDIRECT("indice_cáculo"),0),CD$45)</f>
        <v>0</v>
      </c>
      <c r="CE157" s="96" cm="1">
        <f t="array" aca="1" ref="CE157" ca="1">INDEX(INDIRECT("memória_cálculo"),MATCH($BI157,INDIRECT("indice_cáculo"),0),CE$45)</f>
        <v>0</v>
      </c>
      <c r="CF157" s="96" cm="1">
        <f t="array" aca="1" ref="CF157" ca="1">INDEX(INDIRECT("memória_cálculo"),MATCH($BI157,INDIRECT("indice_cáculo"),0),CF$45)</f>
        <v>0</v>
      </c>
      <c r="CG157" s="96" cm="1">
        <f t="array" aca="1" ref="CG157" ca="1">INDEX(INDIRECT("memória_cálculo"),MATCH($BI157,INDIRECT("indice_cáculo"),0),CG$45)</f>
        <v>0</v>
      </c>
      <c r="CH157" s="96" cm="1">
        <f t="array" aca="1" ref="CH157" ca="1">INDEX(INDIRECT("memória_cálculo"),MATCH($BI157,INDIRECT("indice_cáculo"),0),CH$45)</f>
        <v>0</v>
      </c>
      <c r="CI157" s="96" cm="1">
        <f t="array" aca="1" ref="CI157" ca="1">INDEX(INDIRECT("memória_cálculo"),MATCH($BI157,INDIRECT("indice_cáculo"),0),CI$45)</f>
        <v>0</v>
      </c>
      <c r="CJ157" s="96" cm="1">
        <f t="array" aca="1" ref="CJ157" ca="1">INDEX(INDIRECT("memória_cálculo"),MATCH($BI157,INDIRECT("indice_cáculo"),0),CJ$45)</f>
        <v>0</v>
      </c>
      <c r="CK157" s="96" cm="1">
        <f t="array" aca="1" ref="CK157" ca="1">INDEX(INDIRECT("memória_cálculo"),MATCH($BI157,INDIRECT("indice_cáculo"),0),CK$45)</f>
        <v>0</v>
      </c>
      <c r="CL157" s="96" cm="1">
        <f t="array" aca="1" ref="CL157" ca="1">INDEX(INDIRECT("memória_cálculo"),MATCH($BI157,INDIRECT("indice_cáculo"),0),CL$45)</f>
        <v>0</v>
      </c>
      <c r="CM157" s="96"/>
      <c r="CN157" s="7"/>
      <c r="CO157" s="7"/>
      <c r="CP157" s="108"/>
      <c r="CR157" s="11" t="s">
        <v>174</v>
      </c>
      <c r="CS157" s="109" t="s">
        <v>55</v>
      </c>
      <c r="CT157" s="140">
        <f t="shared" ref="CT157:DT157" si="271">CT$85-CT$159-CT$165</f>
        <v>39189.903999999995</v>
      </c>
      <c r="CU157" s="140">
        <f t="shared" si="271"/>
        <v>15480.951999999997</v>
      </c>
      <c r="CV157" s="140">
        <f t="shared" si="271"/>
        <v>203.792</v>
      </c>
      <c r="CW157" s="140">
        <f t="shared" si="271"/>
        <v>48523.871999999996</v>
      </c>
      <c r="CX157" s="140">
        <f t="shared" si="271"/>
        <v>92419.415999999997</v>
      </c>
      <c r="CY157" s="140">
        <f t="shared" si="271"/>
        <v>39189.903999999995</v>
      </c>
      <c r="CZ157" s="140">
        <f t="shared" si="271"/>
        <v>15480.951999999997</v>
      </c>
      <c r="DA157" s="140">
        <f t="shared" si="271"/>
        <v>203.792</v>
      </c>
      <c r="DB157" s="140">
        <f t="shared" si="271"/>
        <v>48523.871999999996</v>
      </c>
      <c r="DC157" s="140">
        <f t="shared" si="271"/>
        <v>92419.415999999997</v>
      </c>
      <c r="DD157" s="140">
        <f t="shared" si="271"/>
        <v>39189.903999999995</v>
      </c>
      <c r="DE157" s="140">
        <f t="shared" si="271"/>
        <v>15480.951999999997</v>
      </c>
      <c r="DF157" s="140">
        <f t="shared" si="271"/>
        <v>203.792</v>
      </c>
      <c r="DG157" s="140">
        <f t="shared" si="271"/>
        <v>48523.871999999996</v>
      </c>
      <c r="DH157" s="140">
        <f t="shared" si="271"/>
        <v>92419.415999999997</v>
      </c>
      <c r="DI157" s="140">
        <f t="shared" si="271"/>
        <v>39189.903999999995</v>
      </c>
      <c r="DJ157" s="140">
        <f t="shared" si="271"/>
        <v>15480.951999999997</v>
      </c>
      <c r="DK157" s="140">
        <f t="shared" si="271"/>
        <v>203.792</v>
      </c>
      <c r="DL157" s="140">
        <f t="shared" si="271"/>
        <v>48523.871999999996</v>
      </c>
      <c r="DM157" s="140">
        <f t="shared" si="271"/>
        <v>92419.415999999997</v>
      </c>
      <c r="DN157" s="140">
        <f t="shared" si="271"/>
        <v>39189.903999999995</v>
      </c>
      <c r="DO157" s="140">
        <f t="shared" si="271"/>
        <v>15480.951999999997</v>
      </c>
      <c r="DP157" s="140">
        <f t="shared" si="271"/>
        <v>203.792</v>
      </c>
      <c r="DQ157" s="140">
        <f t="shared" si="271"/>
        <v>48523.871999999996</v>
      </c>
      <c r="DR157" s="140">
        <f t="shared" si="271"/>
        <v>92419.415999999997</v>
      </c>
      <c r="DS157" s="140">
        <f t="shared" si="271"/>
        <v>0</v>
      </c>
      <c r="DT157" s="140">
        <f t="shared" si="271"/>
        <v>0</v>
      </c>
    </row>
    <row r="158" spans="1:126" ht="20.100000000000001" customHeight="1" x14ac:dyDescent="0.2">
      <c r="A158" s="7"/>
      <c r="B158" s="121">
        <v>9</v>
      </c>
      <c r="C158" s="121"/>
      <c r="D158" s="93" t="s">
        <v>176</v>
      </c>
      <c r="E158" s="121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  <c r="Z158" s="122"/>
      <c r="AA158" s="122"/>
      <c r="AB158" s="122"/>
      <c r="AC158" s="122"/>
      <c r="AD158" s="122"/>
      <c r="AE158" s="122"/>
      <c r="AF158" s="122"/>
      <c r="AG158" s="122"/>
      <c r="AH158" s="122"/>
      <c r="AI158" s="122"/>
      <c r="AJ158" s="122"/>
      <c r="AK158" s="122"/>
      <c r="AL158" s="122"/>
      <c r="AM158" s="122"/>
      <c r="AN158" s="122"/>
      <c r="AO158" s="122"/>
      <c r="AP158" s="122"/>
      <c r="AQ158" s="122"/>
      <c r="AR158" s="122"/>
      <c r="AS158" s="122"/>
      <c r="AT158" s="122"/>
      <c r="AU158" s="122"/>
      <c r="AV158" s="122"/>
      <c r="AW158" s="122"/>
      <c r="AX158" s="122"/>
      <c r="AY158" s="122"/>
      <c r="AZ158" s="122"/>
      <c r="BA158" s="122"/>
      <c r="BB158" s="122"/>
      <c r="BC158" s="122"/>
      <c r="BD158" s="122"/>
      <c r="BE158" s="122"/>
      <c r="BF158" s="95"/>
      <c r="BG158" s="123" t="str" cm="1">
        <f t="array" ref="BG158">IF(C158="","",INDEX([10]TPU!$A:$G,MATCH(C158,[10]TPU!$A:$A,0),COLUMN([10]TPU!$G$3)))</f>
        <v/>
      </c>
      <c r="BH158" s="7"/>
      <c r="BI158" s="83" t="s">
        <v>185</v>
      </c>
      <c r="BJ158" s="83" t="str">
        <f t="shared" ref="BJ158:BJ175" ca="1" si="272">INDEX(INDIRECT("memória_cálculo"),MATCH($BI158,INDIRECT("indice_cáculo"),0),2)</f>
        <v>RO-00881</v>
      </c>
      <c r="BK158" s="84" t="str">
        <f t="shared" ref="BK158:BK175" ca="1" si="273">INDEX(INDIRECT("memória_cálculo"),MATCH($BI158,INDIRECT("indice_cáculo"),0),3)</f>
        <v>Transporte com caminhão basculante de 6 m³ - rodovia pavimentada</v>
      </c>
      <c r="BL158" s="83" t="str">
        <f t="shared" ca="1" si="270"/>
        <v>txkm</v>
      </c>
      <c r="BM158" s="96" cm="1">
        <f t="array" aca="1" ref="BM158" ca="1">INDEX(INDIRECT("memória_cálculo"),MATCH($BI158,INDIRECT("indice_cáculo"),0),BM$45)</f>
        <v>0</v>
      </c>
      <c r="BN158" s="96" cm="1">
        <f t="array" aca="1" ref="BN158" ca="1">INDEX(INDIRECT("memória_cálculo"),MATCH($BI158,INDIRECT("indice_cáculo"),0),BN$45)</f>
        <v>0</v>
      </c>
      <c r="BO158" s="96" cm="1">
        <f t="array" aca="1" ref="BO158" ca="1">INDEX(INDIRECT("memória_cálculo"),MATCH($BI158,INDIRECT("indice_cáculo"),0),BO$45)</f>
        <v>0</v>
      </c>
      <c r="BP158" s="96" cm="1">
        <f t="array" aca="1" ref="BP158" ca="1">INDEX(INDIRECT("memória_cálculo"),MATCH($BI158,INDIRECT("indice_cáculo"),0),BP$45)</f>
        <v>0</v>
      </c>
      <c r="BQ158" s="96" cm="1">
        <f t="array" aca="1" ref="BQ158" ca="1">INDEX(INDIRECT("memória_cálculo"),MATCH($BI158,INDIRECT("indice_cáculo"),0),BQ$45)</f>
        <v>0</v>
      </c>
      <c r="BR158" s="96" cm="1">
        <f t="array" aca="1" ref="BR158" ca="1">INDEX(INDIRECT("memória_cálculo"),MATCH($BI158,INDIRECT("indice_cáculo"),0),BR$45)</f>
        <v>0</v>
      </c>
      <c r="BS158" s="96" cm="1">
        <f t="array" aca="1" ref="BS158" ca="1">INDEX(INDIRECT("memória_cálculo"),MATCH($BI158,INDIRECT("indice_cáculo"),0),BS$45)</f>
        <v>0</v>
      </c>
      <c r="BT158" s="96" cm="1">
        <f t="array" aca="1" ref="BT158" ca="1">INDEX(INDIRECT("memória_cálculo"),MATCH($BI158,INDIRECT("indice_cáculo"),0),BT$45)</f>
        <v>0</v>
      </c>
      <c r="BU158" s="96" cm="1">
        <f t="array" aca="1" ref="BU158" ca="1">INDEX(INDIRECT("memória_cálculo"),MATCH($BI158,INDIRECT("indice_cáculo"),0),BU$45)</f>
        <v>0</v>
      </c>
      <c r="BV158" s="96" cm="1">
        <f t="array" aca="1" ref="BV158" ca="1">INDEX(INDIRECT("memória_cálculo"),MATCH($BI158,INDIRECT("indice_cáculo"),0),BV$45)</f>
        <v>0</v>
      </c>
      <c r="BW158" s="96" cm="1">
        <f t="array" aca="1" ref="BW158" ca="1">INDEX(INDIRECT("memória_cálculo"),MATCH($BI158,INDIRECT("indice_cáculo"),0),BW$45)</f>
        <v>0</v>
      </c>
      <c r="BX158" s="96" cm="1">
        <f t="array" aca="1" ref="BX158" ca="1">INDEX(INDIRECT("memória_cálculo"),MATCH($BI158,INDIRECT("indice_cáculo"),0),BX$45)</f>
        <v>0</v>
      </c>
      <c r="BY158" s="96" cm="1">
        <f t="array" aca="1" ref="BY158" ca="1">INDEX(INDIRECT("memória_cálculo"),MATCH($BI158,INDIRECT("indice_cáculo"),0),BY$45)</f>
        <v>0</v>
      </c>
      <c r="BZ158" s="96" cm="1">
        <f t="array" aca="1" ref="BZ158" ca="1">INDEX(INDIRECT("memória_cálculo"),MATCH($BI158,INDIRECT("indice_cáculo"),0),BZ$45)</f>
        <v>0</v>
      </c>
      <c r="CA158" s="96" cm="1">
        <f t="array" aca="1" ref="CA158" ca="1">INDEX(INDIRECT("memória_cálculo"),MATCH($BI158,INDIRECT("indice_cáculo"),0),CA$45)</f>
        <v>0</v>
      </c>
      <c r="CB158" s="96" cm="1">
        <f t="array" aca="1" ref="CB158" ca="1">INDEX(INDIRECT("memória_cálculo"),MATCH($BI158,INDIRECT("indice_cáculo"),0),CB$45)</f>
        <v>0</v>
      </c>
      <c r="CC158" s="96" cm="1">
        <f t="array" aca="1" ref="CC158" ca="1">INDEX(INDIRECT("memória_cálculo"),MATCH($BI158,INDIRECT("indice_cáculo"),0),CC$45)</f>
        <v>0</v>
      </c>
      <c r="CD158" s="96" cm="1">
        <f t="array" aca="1" ref="CD158" ca="1">INDEX(INDIRECT("memória_cálculo"),MATCH($BI158,INDIRECT("indice_cáculo"),0),CD$45)</f>
        <v>0</v>
      </c>
      <c r="CE158" s="96" cm="1">
        <f t="array" aca="1" ref="CE158" ca="1">INDEX(INDIRECT("memória_cálculo"),MATCH($BI158,INDIRECT("indice_cáculo"),0),CE$45)</f>
        <v>0</v>
      </c>
      <c r="CF158" s="96" cm="1">
        <f t="array" aca="1" ref="CF158" ca="1">INDEX(INDIRECT("memória_cálculo"),MATCH($BI158,INDIRECT("indice_cáculo"),0),CF$45)</f>
        <v>0</v>
      </c>
      <c r="CG158" s="96" cm="1">
        <f t="array" aca="1" ref="CG158" ca="1">INDEX(INDIRECT("memória_cálculo"),MATCH($BI158,INDIRECT("indice_cáculo"),0),CG$45)</f>
        <v>0</v>
      </c>
      <c r="CH158" s="96" cm="1">
        <f t="array" aca="1" ref="CH158" ca="1">INDEX(INDIRECT("memória_cálculo"),MATCH($BI158,INDIRECT("indice_cáculo"),0),CH$45)</f>
        <v>0</v>
      </c>
      <c r="CI158" s="96" cm="1">
        <f t="array" aca="1" ref="CI158" ca="1">INDEX(INDIRECT("memória_cálculo"),MATCH($BI158,INDIRECT("indice_cáculo"),0),CI$45)</f>
        <v>0</v>
      </c>
      <c r="CJ158" s="96" cm="1">
        <f t="array" aca="1" ref="CJ158" ca="1">INDEX(INDIRECT("memória_cálculo"),MATCH($BI158,INDIRECT("indice_cáculo"),0),CJ$45)</f>
        <v>0</v>
      </c>
      <c r="CK158" s="96" cm="1">
        <f t="array" aca="1" ref="CK158" ca="1">INDEX(INDIRECT("memória_cálculo"),MATCH($BI158,INDIRECT("indice_cáculo"),0),CK$45)</f>
        <v>0</v>
      </c>
      <c r="CL158" s="96" cm="1">
        <f t="array" aca="1" ref="CL158" ca="1">INDEX(INDIRECT("memória_cálculo"),MATCH($BI158,INDIRECT("indice_cáculo"),0),CL$45)</f>
        <v>0</v>
      </c>
      <c r="CM158" s="96"/>
      <c r="CN158" s="7"/>
      <c r="CO158" s="7"/>
      <c r="CP158" s="108"/>
      <c r="CS158" s="109"/>
      <c r="CT158" s="127"/>
      <c r="CU158" s="111"/>
      <c r="CV158" s="111"/>
      <c r="CW158" s="111"/>
      <c r="CX158" s="111"/>
      <c r="CY158" s="127"/>
      <c r="CZ158" s="111"/>
      <c r="DA158" s="111"/>
      <c r="DB158" s="111"/>
      <c r="DC158" s="111"/>
      <c r="DD158" s="127"/>
      <c r="DE158" s="111"/>
      <c r="DF158" s="111"/>
      <c r="DG158" s="111"/>
      <c r="DH158" s="111"/>
      <c r="DI158" s="111"/>
      <c r="DJ158" s="111"/>
      <c r="DK158" s="111"/>
      <c r="DL158" s="111"/>
      <c r="DM158" s="111"/>
      <c r="DN158" s="127"/>
      <c r="DO158" s="111"/>
      <c r="DP158" s="111"/>
      <c r="DQ158" s="111"/>
      <c r="DR158" s="111"/>
      <c r="DS158" s="111"/>
      <c r="DT158" s="111"/>
      <c r="DU158" s="231"/>
    </row>
    <row r="159" spans="1:126" ht="20.100000000000001" customHeight="1" x14ac:dyDescent="0.2">
      <c r="A159" s="7"/>
      <c r="B159" s="83" t="s">
        <v>178</v>
      </c>
      <c r="C159" s="83">
        <f t="shared" ref="C159:C162" ca="1" si="274">INDEX(INDIRECT("memória_cálculo"),MATCH($B159,INDIRECT("indice_cáculo"),0),2)</f>
        <v>94992</v>
      </c>
      <c r="D159" s="84" t="str">
        <f t="shared" ref="D159:D162" ca="1" si="275">INDEX(INDIRECT("memória_cálculo"),MATCH($B159,INDIRECT("indice_cáculo"),0),3)</f>
        <v>execução de passeio (calçada) ou piso de concreto com concreto moldado in loco, feito em obra, acabamento convencional, espessura 6 cm, armado.</v>
      </c>
      <c r="E159" s="83" t="str">
        <f t="shared" ref="E159:E162" ca="1" si="276">INDEX(INDIRECT("memória_cálculo"),MATCH($B159,INDIRECT("indice_cáculo"),0),4)</f>
        <v>m²</v>
      </c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 cm="1">
        <f t="array" aca="1" ref="X159" ca="1">INDEX($BI$46:$CM$192,MATCH($B159,$BI$46:$BI$192,0),X$47)*X$39</f>
        <v>0</v>
      </c>
      <c r="Y159" s="85" cm="1">
        <f t="array" aca="1" ref="Y159" ca="1">INDEX($BI$46:$CM$192,MATCH($B159,$BI$46:$BI$192,0),Y$47)*Y$39</f>
        <v>0</v>
      </c>
      <c r="Z159" s="85" cm="1">
        <f t="array" aca="1" ref="Z159" ca="1">INDEX($BI$46:$CM$192,MATCH($B159,$BI$46:$BI$192,0),Z$47)*Z$39</f>
        <v>0</v>
      </c>
      <c r="AA159" s="85"/>
      <c r="AB159" s="85" cm="1">
        <f t="array" aca="1" ref="AB159" ca="1">INDEX($BI$46:$CM$192,MATCH($B159,$BI$46:$BI$192,0),AB$47)*AB$39</f>
        <v>0</v>
      </c>
      <c r="AC159" s="85"/>
      <c r="AD159" s="85" cm="1">
        <f t="array" aca="1" ref="AD159" ca="1">INDEX($BI$46:$CM$192,MATCH($B159,$BI$46:$BI$192,0),AD$47)*AD$39</f>
        <v>0</v>
      </c>
      <c r="AE159" s="85" cm="1">
        <f t="array" aca="1" ref="AE159" ca="1">INDEX($BI$46:$CM$192,MATCH($B159,$BI$46:$BI$192,0),AE$47)*AE$39</f>
        <v>0</v>
      </c>
      <c r="AF159" s="85" cm="1">
        <f t="array" aca="1" ref="AF159" ca="1">INDEX($BI$46:$CM$192,MATCH($B159,$BI$46:$BI$192,0),AF$47)*AF$39</f>
        <v>0</v>
      </c>
      <c r="AG159" s="85" cm="1">
        <f t="array" aca="1" ref="AG159" ca="1">INDEX($BI$46:$CM$192,MATCH($B159,$BI$46:$BI$192,0),AG$47)*AG$39</f>
        <v>0</v>
      </c>
      <c r="AH159" s="85" cm="1">
        <f t="array" aca="1" ref="AH159" ca="1">INDEX($BI$46:$CM$192,MATCH($B159,$BI$46:$BI$192,0),AH$47)*AH$39</f>
        <v>0</v>
      </c>
      <c r="AI159" s="85" cm="1">
        <f t="array" aca="1" ref="AI159" ca="1">INDEX($BI$46:$CM$192,MATCH($B159,$BI$46:$BI$192,0),AI$47)*AI$39</f>
        <v>0</v>
      </c>
      <c r="AJ159" s="85" cm="1">
        <f t="array" aca="1" ref="AJ159" ca="1">INDEX($BI$46:$CM$192,MATCH($B159,$BI$46:$BI$192,0),AJ$47)*AJ$39</f>
        <v>0</v>
      </c>
      <c r="AK159" s="85" cm="1">
        <f t="array" aca="1" ref="AK159" ca="1">INDEX($BI$46:$CM$192,MATCH($B159,$BI$46:$BI$192,0),AK$47)*AK$39</f>
        <v>0</v>
      </c>
      <c r="AL159" s="85" cm="1">
        <f t="array" aca="1" ref="AL159" ca="1">INDEX($BI$46:$CM$192,MATCH($B159,$BI$46:$BI$192,0),AL$47)*AL$39</f>
        <v>0</v>
      </c>
      <c r="AM159" s="85" cm="1">
        <f t="array" aca="1" ref="AM159" ca="1">INDEX($BI$46:$CM$192,MATCH($B159,$BI$46:$BI$192,0),AM$47)*AM$39</f>
        <v>0</v>
      </c>
      <c r="AN159" s="85" cm="1">
        <f t="array" aca="1" ref="AN159" ca="1">INDEX($BI$46:$CM$192,MATCH($B159,$BI$46:$BI$192,0),AN$47)*AN$39</f>
        <v>0</v>
      </c>
      <c r="AO159" s="85" cm="1">
        <f t="array" aca="1" ref="AO159" ca="1">INDEX($BI$46:$CM$192,MATCH($B159,$BI$46:$BI$192,0),AO$47)*AO$39</f>
        <v>0</v>
      </c>
      <c r="AP159" s="85" cm="1">
        <f t="array" aca="1" ref="AP159" ca="1">INDEX($BI$46:$CM$192,MATCH($B159,$BI$46:$BI$192,0),AP$47)*AP$39</f>
        <v>0</v>
      </c>
      <c r="AQ159" s="85" cm="1">
        <f t="array" aca="1" ref="AQ159" ca="1">INDEX($BI$46:$CM$192,MATCH($B159,$BI$46:$BI$192,0),AQ$47)*AQ$39</f>
        <v>0</v>
      </c>
      <c r="AR159" s="85" cm="1">
        <f t="array" aca="1" ref="AR159" ca="1">INDEX($BI$46:$CM$192,MATCH($B159,$BI$46:$BI$192,0),AR$47)*AR$39</f>
        <v>0</v>
      </c>
      <c r="AS159" s="85" cm="1">
        <f t="array" aca="1" ref="AS159" ca="1">INDEX($BI$46:$CM$192,MATCH($B159,$BI$46:$BI$192,0),AS$47)*AS$39</f>
        <v>0</v>
      </c>
      <c r="AT159" s="85" cm="1">
        <f t="array" aca="1" ref="AT159" ca="1">INDEX($BI$46:$CM$192,MATCH($B159,$BI$46:$BI$192,0),AT$47)*AT$39</f>
        <v>0</v>
      </c>
      <c r="AU159" s="85" cm="1">
        <f t="array" aca="1" ref="AU159" ca="1">INDEX($BI$46:$CM$192,MATCH($B159,$BI$46:$BI$192,0),AU$47)*AU$39</f>
        <v>0</v>
      </c>
      <c r="AV159" s="85" cm="1">
        <f t="array" aca="1" ref="AV159" ca="1">INDEX($BI$46:$CM$192,MATCH($B159,$BI$46:$BI$192,0),AV$47)*AV$39</f>
        <v>0</v>
      </c>
      <c r="AW159" s="85" cm="1">
        <f t="array" aca="1" ref="AW159" ca="1">INDEX($BI$46:$CM$192,MATCH($B159,$BI$46:$BI$192,0),AW$47)*AW$39</f>
        <v>0</v>
      </c>
      <c r="AX159" s="85" cm="1">
        <f t="array" aca="1" ref="AX159" ca="1">INDEX($BI$46:$CM$192,MATCH($B159,$BI$46:$BI$192,0),AX$47)*AX$39</f>
        <v>0</v>
      </c>
      <c r="AY159" s="85" cm="1">
        <f t="array" aca="1" ref="AY159" ca="1">INDEX($BI$46:$CM$192,MATCH($B159,$BI$46:$BI$192,0),AY$47)*AY$39</f>
        <v>0</v>
      </c>
      <c r="AZ159" s="85" cm="1">
        <f t="array" aca="1" ref="AZ159" ca="1">INDEX($BI$46:$CM$192,MATCH($B159,$BI$46:$BI$192,0),AZ$47)*AZ$39</f>
        <v>0</v>
      </c>
      <c r="BA159" s="85" cm="1">
        <f t="array" aca="1" ref="BA159" ca="1">INDEX($BI$46:$CM$192,MATCH($B159,$BI$46:$BI$192,0),BA$47)*BA$39</f>
        <v>0</v>
      </c>
      <c r="BB159" s="85" cm="1">
        <f t="array" aca="1" ref="BB159" ca="1">INDEX($BI$46:$CM$192,MATCH($B159,$BI$46:$BI$192,0),BB$47)*BB$39</f>
        <v>0</v>
      </c>
      <c r="BC159" s="85"/>
      <c r="BD159" s="85"/>
      <c r="BE159" s="85"/>
      <c r="BF159" s="95"/>
      <c r="BG159" s="125">
        <f ca="1">IF(C159="","",INDEX([10]TPU!$G:$G,MATCH($C159,[10]TPU!$A:$A,0)))</f>
        <v>93.24</v>
      </c>
      <c r="BH159" s="7"/>
      <c r="BI159" s="83" t="s">
        <v>187</v>
      </c>
      <c r="BJ159" s="83" t="str">
        <f t="shared" ca="1" si="272"/>
        <v>ED-51111</v>
      </c>
      <c r="BK159" s="84" t="str">
        <f t="shared" ca="1" si="273"/>
        <v>escavação mecânica de valas com profundidade menor ou igual a 1,5m, inclusive descarga lateral, exclusive carga, transporte e descarga</v>
      </c>
      <c r="BL159" s="83" t="str">
        <f t="shared" ca="1" si="270"/>
        <v>m3</v>
      </c>
      <c r="BM159" s="96" cm="1">
        <f t="array" aca="1" ref="BM159" ca="1">INDEX(INDIRECT("memória_cálculo"),MATCH($BI159,INDIRECT("indice_cáculo"),0),BM$45)</f>
        <v>0</v>
      </c>
      <c r="BN159" s="96" cm="1">
        <f t="array" aca="1" ref="BN159" ca="1">INDEX(INDIRECT("memória_cálculo"),MATCH($BI159,INDIRECT("indice_cáculo"),0),BN$45)</f>
        <v>0</v>
      </c>
      <c r="BO159" s="96" cm="1">
        <f t="array" aca="1" ref="BO159" ca="1">INDEX(INDIRECT("memória_cálculo"),MATCH($BI159,INDIRECT("indice_cáculo"),0),BO$45)</f>
        <v>0</v>
      </c>
      <c r="BP159" s="96" cm="1">
        <f t="array" aca="1" ref="BP159" ca="1">INDEX(INDIRECT("memória_cálculo"),MATCH($BI159,INDIRECT("indice_cáculo"),0),BP$45)</f>
        <v>0</v>
      </c>
      <c r="BQ159" s="96" cm="1">
        <f t="array" aca="1" ref="BQ159" ca="1">INDEX(INDIRECT("memória_cálculo"),MATCH($BI159,INDIRECT("indice_cáculo"),0),BQ$45)</f>
        <v>0</v>
      </c>
      <c r="BR159" s="96" cm="1">
        <f t="array" aca="1" ref="BR159" ca="1">INDEX(INDIRECT("memória_cálculo"),MATCH($BI159,INDIRECT("indice_cáculo"),0),BR$45)</f>
        <v>0</v>
      </c>
      <c r="BS159" s="96" cm="1">
        <f t="array" aca="1" ref="BS159" ca="1">INDEX(INDIRECT("memória_cálculo"),MATCH($BI159,INDIRECT("indice_cáculo"),0),BS$45)</f>
        <v>0</v>
      </c>
      <c r="BT159" s="96" cm="1">
        <f t="array" aca="1" ref="BT159" ca="1">INDEX(INDIRECT("memória_cálculo"),MATCH($BI159,INDIRECT("indice_cáculo"),0),BT$45)</f>
        <v>0</v>
      </c>
      <c r="BU159" s="96" cm="1">
        <f t="array" aca="1" ref="BU159" ca="1">INDEX(INDIRECT("memória_cálculo"),MATCH($BI159,INDIRECT("indice_cáculo"),0),BU$45)</f>
        <v>0</v>
      </c>
      <c r="BV159" s="96" cm="1">
        <f t="array" aca="1" ref="BV159" ca="1">INDEX(INDIRECT("memória_cálculo"),MATCH($BI159,INDIRECT("indice_cáculo"),0),BV$45)</f>
        <v>0</v>
      </c>
      <c r="BW159" s="96" cm="1">
        <f t="array" aca="1" ref="BW159" ca="1">INDEX(INDIRECT("memória_cálculo"),MATCH($BI159,INDIRECT("indice_cáculo"),0),BW$45)</f>
        <v>0</v>
      </c>
      <c r="BX159" s="96" cm="1">
        <f t="array" aca="1" ref="BX159" ca="1">INDEX(INDIRECT("memória_cálculo"),MATCH($BI159,INDIRECT("indice_cáculo"),0),BX$45)</f>
        <v>0</v>
      </c>
      <c r="BY159" s="96" cm="1">
        <f t="array" aca="1" ref="BY159" ca="1">INDEX(INDIRECT("memória_cálculo"),MATCH($BI159,INDIRECT("indice_cáculo"),0),BY$45)</f>
        <v>0</v>
      </c>
      <c r="BZ159" s="96" cm="1">
        <f t="array" aca="1" ref="BZ159" ca="1">INDEX(INDIRECT("memória_cálculo"),MATCH($BI159,INDIRECT("indice_cáculo"),0),BZ$45)</f>
        <v>0</v>
      </c>
      <c r="CA159" s="96" cm="1">
        <f t="array" aca="1" ref="CA159" ca="1">INDEX(INDIRECT("memória_cálculo"),MATCH($BI159,INDIRECT("indice_cáculo"),0),CA$45)</f>
        <v>0</v>
      </c>
      <c r="CB159" s="96" cm="1">
        <f t="array" aca="1" ref="CB159" ca="1">INDEX(INDIRECT("memória_cálculo"),MATCH($BI159,INDIRECT("indice_cáculo"),0),CB$45)</f>
        <v>0</v>
      </c>
      <c r="CC159" s="96" cm="1">
        <f t="array" aca="1" ref="CC159" ca="1">INDEX(INDIRECT("memória_cálculo"),MATCH($BI159,INDIRECT("indice_cáculo"),0),CC$45)</f>
        <v>0</v>
      </c>
      <c r="CD159" s="96" cm="1">
        <f t="array" aca="1" ref="CD159" ca="1">INDEX(INDIRECT("memória_cálculo"),MATCH($BI159,INDIRECT("indice_cáculo"),0),CD$45)</f>
        <v>0</v>
      </c>
      <c r="CE159" s="96" cm="1">
        <f t="array" aca="1" ref="CE159" ca="1">INDEX(INDIRECT("memória_cálculo"),MATCH($BI159,INDIRECT("indice_cáculo"),0),CE$45)</f>
        <v>0</v>
      </c>
      <c r="CF159" s="96" cm="1">
        <f t="array" aca="1" ref="CF159" ca="1">INDEX(INDIRECT("memória_cálculo"),MATCH($BI159,INDIRECT("indice_cáculo"),0),CF$45)</f>
        <v>0</v>
      </c>
      <c r="CG159" s="96" cm="1">
        <f t="array" aca="1" ref="CG159" ca="1">INDEX(INDIRECT("memória_cálculo"),MATCH($BI159,INDIRECT("indice_cáculo"),0),CG$45)</f>
        <v>0</v>
      </c>
      <c r="CH159" s="96" cm="1">
        <f t="array" aca="1" ref="CH159" ca="1">INDEX(INDIRECT("memória_cálculo"),MATCH($BI159,INDIRECT("indice_cáculo"),0),CH$45)</f>
        <v>0</v>
      </c>
      <c r="CI159" s="96" cm="1">
        <f t="array" aca="1" ref="CI159" ca="1">INDEX(INDIRECT("memória_cálculo"),MATCH($BI159,INDIRECT("indice_cáculo"),0),CI$45)</f>
        <v>0</v>
      </c>
      <c r="CJ159" s="96" cm="1">
        <f t="array" aca="1" ref="CJ159" ca="1">INDEX(INDIRECT("memória_cálculo"),MATCH($BI159,INDIRECT("indice_cáculo"),0),CJ$45)</f>
        <v>0</v>
      </c>
      <c r="CK159" s="96" cm="1">
        <f t="array" aca="1" ref="CK159" ca="1">INDEX(INDIRECT("memória_cálculo"),MATCH($BI159,INDIRECT("indice_cáculo"),0),CK$45)</f>
        <v>0</v>
      </c>
      <c r="CL159" s="96" cm="1">
        <f t="array" aca="1" ref="CL159" ca="1">INDEX(INDIRECT("memória_cálculo"),MATCH($BI159,INDIRECT("indice_cáculo"),0),CL$45)</f>
        <v>0</v>
      </c>
      <c r="CM159" s="96"/>
      <c r="CN159" s="7"/>
      <c r="CO159" s="7"/>
      <c r="CP159" s="83" t="s">
        <v>61</v>
      </c>
      <c r="CQ159" s="83" t="str">
        <f>INDEX([10]TPU!$A:$A,MATCH($DV159,[10]TPU!$P:$P,0))</f>
        <v>RO-00217</v>
      </c>
      <c r="CR159" s="366" t="str">
        <f>INDEX([10]TPU!$C:$C,MATCH($DV159,[10]TPU!$P:$P,0))</f>
        <v>compactação de aterros a 100% do proctor intermediário (inclui espalhamento)</v>
      </c>
      <c r="CS159" s="83" t="str">
        <f>INDEX([10]TPU!$D:$D,MATCH($DV159,[10]TPU!$P:$P,0))</f>
        <v>m3</v>
      </c>
      <c r="CT159" s="103">
        <f>CT161*CT162*CT163</f>
        <v>2196</v>
      </c>
      <c r="CU159" s="103">
        <f>CU161*CU162*CU163</f>
        <v>3960</v>
      </c>
      <c r="CV159" s="103">
        <f t="shared" ref="CV159:CX159" si="277">CV161*CV162*CV163</f>
        <v>219.6</v>
      </c>
      <c r="CW159" s="103">
        <f t="shared" si="277"/>
        <v>4392</v>
      </c>
      <c r="CX159" s="103">
        <f t="shared" si="277"/>
        <v>2196</v>
      </c>
      <c r="CY159" s="103">
        <f>CY161*CY162*CY163</f>
        <v>2196</v>
      </c>
      <c r="CZ159" s="103">
        <f>CZ161*CZ162*CZ163</f>
        <v>3960</v>
      </c>
      <c r="DA159" s="103">
        <f t="shared" ref="DA159:DC159" si="278">DA161*DA162*DA163</f>
        <v>219.6</v>
      </c>
      <c r="DB159" s="103">
        <f t="shared" si="278"/>
        <v>4392</v>
      </c>
      <c r="DC159" s="103">
        <f t="shared" si="278"/>
        <v>2196</v>
      </c>
      <c r="DD159" s="103">
        <f>DD161*DD162*DD163</f>
        <v>2196</v>
      </c>
      <c r="DE159" s="103">
        <f>DE161*DE162*DE163</f>
        <v>3960</v>
      </c>
      <c r="DF159" s="103">
        <f t="shared" ref="DF159:DH159" si="279">DF161*DF162*DF163</f>
        <v>219.6</v>
      </c>
      <c r="DG159" s="103">
        <f t="shared" si="279"/>
        <v>4392</v>
      </c>
      <c r="DH159" s="103">
        <f t="shared" si="279"/>
        <v>2196</v>
      </c>
      <c r="DI159" s="103">
        <f>DI161*DI162*DI163</f>
        <v>2196</v>
      </c>
      <c r="DJ159" s="103">
        <f>DJ161*DJ162*DJ163</f>
        <v>3960</v>
      </c>
      <c r="DK159" s="103">
        <f t="shared" ref="DK159:DM159" si="280">DK161*DK162*DK163</f>
        <v>219.6</v>
      </c>
      <c r="DL159" s="103">
        <f t="shared" si="280"/>
        <v>4392</v>
      </c>
      <c r="DM159" s="103">
        <f t="shared" si="280"/>
        <v>2196</v>
      </c>
      <c r="DN159" s="103">
        <f>DN161*DN162*DN163</f>
        <v>2196</v>
      </c>
      <c r="DO159" s="103">
        <f>DO161*DO162*DO163</f>
        <v>3960</v>
      </c>
      <c r="DP159" s="103">
        <f t="shared" ref="DP159:DR159" si="281">DP161*DP162*DP163</f>
        <v>219.6</v>
      </c>
      <c r="DQ159" s="103">
        <f t="shared" si="281"/>
        <v>4392</v>
      </c>
      <c r="DR159" s="103">
        <f t="shared" si="281"/>
        <v>2196</v>
      </c>
      <c r="DS159" s="103">
        <f t="shared" ref="DS159" si="282">DS161*DS162*DS163</f>
        <v>0</v>
      </c>
      <c r="DT159" s="103">
        <f t="shared" ref="DT159" si="283">DT161*DT162*DT163</f>
        <v>0</v>
      </c>
      <c r="DV159" t="s">
        <v>177</v>
      </c>
    </row>
    <row r="160" spans="1:126" ht="20.100000000000001" customHeight="1" x14ac:dyDescent="0.2">
      <c r="A160" s="7"/>
      <c r="B160" s="83" t="s">
        <v>179</v>
      </c>
      <c r="C160" s="83" t="str">
        <f t="shared" ca="1" si="274"/>
        <v>CA0002</v>
      </c>
      <c r="D160" s="84" t="str">
        <f t="shared" ca="1" si="275"/>
        <v>Baia de Ônibus</v>
      </c>
      <c r="E160" s="83" t="str">
        <f t="shared" ca="1" si="276"/>
        <v>u</v>
      </c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 cm="1">
        <f t="array" aca="1" ref="X160" ca="1">INDEX($BI$46:$CM$192,MATCH($B160,$BI$46:$BI$192,0),X$47)*X$39</f>
        <v>0</v>
      </c>
      <c r="Y160" s="85" cm="1">
        <f t="array" aca="1" ref="Y160" ca="1">INDEX($BI$46:$CM$192,MATCH($B160,$BI$46:$BI$192,0),Y$47)*Y$39</f>
        <v>0</v>
      </c>
      <c r="Z160" s="85" cm="1">
        <f t="array" aca="1" ref="Z160" ca="1">INDEX($BI$46:$CM$192,MATCH($B160,$BI$46:$BI$192,0),Z$47)*Z$39</f>
        <v>0</v>
      </c>
      <c r="AA160" s="85"/>
      <c r="AB160" s="85" cm="1">
        <f t="array" aca="1" ref="AB160" ca="1">INDEX($BI$46:$CM$192,MATCH($B160,$BI$46:$BI$192,0),AB$47)*AB$39</f>
        <v>0</v>
      </c>
      <c r="AC160" s="85"/>
      <c r="AD160" s="85" cm="1">
        <f t="array" aca="1" ref="AD160" ca="1">INDEX($BI$46:$CM$192,MATCH($B160,$BI$46:$BI$192,0),AD$47)*AD$39</f>
        <v>0</v>
      </c>
      <c r="AE160" s="85" cm="1">
        <f t="array" aca="1" ref="AE160" ca="1">INDEX($BI$46:$CM$192,MATCH($B160,$BI$46:$BI$192,0),AE$47)*AE$39</f>
        <v>0</v>
      </c>
      <c r="AF160" s="85" cm="1">
        <f t="array" aca="1" ref="AF160" ca="1">INDEX($BI$46:$CM$192,MATCH($B160,$BI$46:$BI$192,0),AF$47)*AF$39</f>
        <v>0</v>
      </c>
      <c r="AG160" s="85" cm="1">
        <f t="array" aca="1" ref="AG160" ca="1">INDEX($BI$46:$CM$192,MATCH($B160,$BI$46:$BI$192,0),AG$47)*AG$39</f>
        <v>0</v>
      </c>
      <c r="AH160" s="85" cm="1">
        <f t="array" aca="1" ref="AH160" ca="1">INDEX($BI$46:$CM$192,MATCH($B160,$BI$46:$BI$192,0),AH$47)*AH$39</f>
        <v>0</v>
      </c>
      <c r="AI160" s="85" cm="1">
        <f t="array" aca="1" ref="AI160" ca="1">INDEX($BI$46:$CM$192,MATCH($B160,$BI$46:$BI$192,0),AI$47)*AI$39</f>
        <v>0</v>
      </c>
      <c r="AJ160" s="85" cm="1">
        <f t="array" aca="1" ref="AJ160" ca="1">INDEX($BI$46:$CM$192,MATCH($B160,$BI$46:$BI$192,0),AJ$47)*AJ$39</f>
        <v>0</v>
      </c>
      <c r="AK160" s="85" cm="1">
        <f t="array" aca="1" ref="AK160" ca="1">INDEX($BI$46:$CM$192,MATCH($B160,$BI$46:$BI$192,0),AK$47)*AK$39</f>
        <v>0</v>
      </c>
      <c r="AL160" s="85" cm="1">
        <f t="array" aca="1" ref="AL160" ca="1">INDEX($BI$46:$CM$192,MATCH($B160,$BI$46:$BI$192,0),AL$47)*AL$39</f>
        <v>0</v>
      </c>
      <c r="AM160" s="85" cm="1">
        <f t="array" aca="1" ref="AM160" ca="1">INDEX($BI$46:$CM$192,MATCH($B160,$BI$46:$BI$192,0),AM$47)*AM$39</f>
        <v>0</v>
      </c>
      <c r="AN160" s="85" cm="1">
        <f t="array" aca="1" ref="AN160" ca="1">INDEX($BI$46:$CM$192,MATCH($B160,$BI$46:$BI$192,0),AN$47)*AN$39</f>
        <v>0</v>
      </c>
      <c r="AO160" s="85" cm="1">
        <f t="array" aca="1" ref="AO160" ca="1">INDEX($BI$46:$CM$192,MATCH($B160,$BI$46:$BI$192,0),AO$47)*AO$39</f>
        <v>0</v>
      </c>
      <c r="AP160" s="85" cm="1">
        <f t="array" aca="1" ref="AP160" ca="1">INDEX($BI$46:$CM$192,MATCH($B160,$BI$46:$BI$192,0),AP$47)*AP$39</f>
        <v>0</v>
      </c>
      <c r="AQ160" s="85" cm="1">
        <f t="array" aca="1" ref="AQ160" ca="1">INDEX($BI$46:$CM$192,MATCH($B160,$BI$46:$BI$192,0),AQ$47)*AQ$39</f>
        <v>0</v>
      </c>
      <c r="AR160" s="85" cm="1">
        <f t="array" aca="1" ref="AR160" ca="1">INDEX($BI$46:$CM$192,MATCH($B160,$BI$46:$BI$192,0),AR$47)*AR$39</f>
        <v>0</v>
      </c>
      <c r="AS160" s="85" cm="1">
        <f t="array" aca="1" ref="AS160" ca="1">INDEX($BI$46:$CM$192,MATCH($B160,$BI$46:$BI$192,0),AS$47)*AS$39</f>
        <v>0</v>
      </c>
      <c r="AT160" s="85" cm="1">
        <f t="array" aca="1" ref="AT160" ca="1">INDEX($BI$46:$CM$192,MATCH($B160,$BI$46:$BI$192,0),AT$47)*AT$39</f>
        <v>0</v>
      </c>
      <c r="AU160" s="85" cm="1">
        <f t="array" aca="1" ref="AU160" ca="1">INDEX($BI$46:$CM$192,MATCH($B160,$BI$46:$BI$192,0),AU$47)*AU$39</f>
        <v>0</v>
      </c>
      <c r="AV160" s="85" cm="1">
        <f t="array" aca="1" ref="AV160" ca="1">INDEX($BI$46:$CM$192,MATCH($B160,$BI$46:$BI$192,0),AV$47)*AV$39</f>
        <v>0</v>
      </c>
      <c r="AW160" s="85" cm="1">
        <f t="array" aca="1" ref="AW160" ca="1">INDEX($BI$46:$CM$192,MATCH($B160,$BI$46:$BI$192,0),AW$47)*AW$39</f>
        <v>0</v>
      </c>
      <c r="AX160" s="85" cm="1">
        <f t="array" aca="1" ref="AX160" ca="1">INDEX($BI$46:$CM$192,MATCH($B160,$BI$46:$BI$192,0),AX$47)*AX$39</f>
        <v>0</v>
      </c>
      <c r="AY160" s="85" cm="1">
        <f t="array" aca="1" ref="AY160" ca="1">INDEX($BI$46:$CM$192,MATCH($B160,$BI$46:$BI$192,0),AY$47)*AY$39</f>
        <v>0</v>
      </c>
      <c r="AZ160" s="85" cm="1">
        <f t="array" aca="1" ref="AZ160" ca="1">INDEX($BI$46:$CM$192,MATCH($B160,$BI$46:$BI$192,0),AZ$47)*AZ$39</f>
        <v>0</v>
      </c>
      <c r="BA160" s="85" cm="1">
        <f t="array" aca="1" ref="BA160" ca="1">INDEX($BI$46:$CM$192,MATCH($B160,$BI$46:$BI$192,0),BA$47)*BA$39</f>
        <v>0</v>
      </c>
      <c r="BB160" s="85" cm="1">
        <f t="array" aca="1" ref="BB160" ca="1">INDEX($BI$46:$CM$192,MATCH($B160,$BI$46:$BI$192,0),BB$47)*BB$39</f>
        <v>0</v>
      </c>
      <c r="BC160" s="85"/>
      <c r="BD160" s="85"/>
      <c r="BE160" s="85"/>
      <c r="BF160" s="95"/>
      <c r="BG160" s="125">
        <f ca="1">IF(C160="","",INDEX([10]TPU!$G:$G,MATCH($C160,[10]TPU!$A:$A,0)))</f>
        <v>10924.93</v>
      </c>
      <c r="BH160" s="7"/>
      <c r="BI160" s="83" t="s">
        <v>188</v>
      </c>
      <c r="BJ160" s="83">
        <f t="shared" ca="1" si="272"/>
        <v>4011240</v>
      </c>
      <c r="BK160" s="84" t="str">
        <f t="shared" ca="1" si="273"/>
        <v>Base estabilizada granulometricamente com mistura solo brita (70% - 30%) com 3% de cimento em usina com material de jazida e brita comercial</v>
      </c>
      <c r="BL160" s="83" t="str">
        <f t="shared" ca="1" si="270"/>
        <v>m³</v>
      </c>
      <c r="BM160" s="96" cm="1">
        <f t="array" aca="1" ref="BM160" ca="1">INDEX(INDIRECT("memória_cálculo"),MATCH($BI160,INDIRECT("indice_cáculo"),0),BM$45)</f>
        <v>0</v>
      </c>
      <c r="BN160" s="96" cm="1">
        <f t="array" aca="1" ref="BN160" ca="1">INDEX(INDIRECT("memória_cálculo"),MATCH($BI160,INDIRECT("indice_cáculo"),0),BN$45)</f>
        <v>0</v>
      </c>
      <c r="BO160" s="96" cm="1">
        <f t="array" aca="1" ref="BO160" ca="1">INDEX(INDIRECT("memória_cálculo"),MATCH($BI160,INDIRECT("indice_cáculo"),0),BO$45)</f>
        <v>0</v>
      </c>
      <c r="BP160" s="96" cm="1">
        <f t="array" aca="1" ref="BP160" ca="1">INDEX(INDIRECT("memória_cálculo"),MATCH($BI160,INDIRECT("indice_cáculo"),0),BP$45)</f>
        <v>0</v>
      </c>
      <c r="BQ160" s="96" cm="1">
        <f t="array" aca="1" ref="BQ160" ca="1">INDEX(INDIRECT("memória_cálculo"),MATCH($BI160,INDIRECT("indice_cáculo"),0),BQ$45)</f>
        <v>0</v>
      </c>
      <c r="BR160" s="96" cm="1">
        <f t="array" aca="1" ref="BR160" ca="1">INDEX(INDIRECT("memória_cálculo"),MATCH($BI160,INDIRECT("indice_cáculo"),0),BR$45)</f>
        <v>0</v>
      </c>
      <c r="BS160" s="96" cm="1">
        <f t="array" aca="1" ref="BS160" ca="1">INDEX(INDIRECT("memória_cálculo"),MATCH($BI160,INDIRECT("indice_cáculo"),0),BS$45)</f>
        <v>0</v>
      </c>
      <c r="BT160" s="96" cm="1">
        <f t="array" aca="1" ref="BT160" ca="1">INDEX(INDIRECT("memória_cálculo"),MATCH($BI160,INDIRECT("indice_cáculo"),0),BT$45)</f>
        <v>0</v>
      </c>
      <c r="BU160" s="96" cm="1">
        <f t="array" aca="1" ref="BU160" ca="1">INDEX(INDIRECT("memória_cálculo"),MATCH($BI160,INDIRECT("indice_cáculo"),0),BU$45)</f>
        <v>0</v>
      </c>
      <c r="BV160" s="96" cm="1">
        <f t="array" aca="1" ref="BV160" ca="1">INDEX(INDIRECT("memória_cálculo"),MATCH($BI160,INDIRECT("indice_cáculo"),0),BV$45)</f>
        <v>0</v>
      </c>
      <c r="BW160" s="96" cm="1">
        <f t="array" aca="1" ref="BW160" ca="1">INDEX(INDIRECT("memória_cálculo"),MATCH($BI160,INDIRECT("indice_cáculo"),0),BW$45)</f>
        <v>0</v>
      </c>
      <c r="BX160" s="96" cm="1">
        <f t="array" aca="1" ref="BX160" ca="1">INDEX(INDIRECT("memória_cálculo"),MATCH($BI160,INDIRECT("indice_cáculo"),0),BX$45)</f>
        <v>0</v>
      </c>
      <c r="BY160" s="96" cm="1">
        <f t="array" aca="1" ref="BY160" ca="1">INDEX(INDIRECT("memória_cálculo"),MATCH($BI160,INDIRECT("indice_cáculo"),0),BY$45)</f>
        <v>0</v>
      </c>
      <c r="BZ160" s="96" cm="1">
        <f t="array" aca="1" ref="BZ160" ca="1">INDEX(INDIRECT("memória_cálculo"),MATCH($BI160,INDIRECT("indice_cáculo"),0),BZ$45)</f>
        <v>0</v>
      </c>
      <c r="CA160" s="96" cm="1">
        <f t="array" aca="1" ref="CA160" ca="1">INDEX(INDIRECT("memória_cálculo"),MATCH($BI160,INDIRECT("indice_cáculo"),0),CA$45)</f>
        <v>0</v>
      </c>
      <c r="CB160" s="96" cm="1">
        <f t="array" aca="1" ref="CB160" ca="1">INDEX(INDIRECT("memória_cálculo"),MATCH($BI160,INDIRECT("indice_cáculo"),0),CB$45)</f>
        <v>0</v>
      </c>
      <c r="CC160" s="96" cm="1">
        <f t="array" aca="1" ref="CC160" ca="1">INDEX(INDIRECT("memória_cálculo"),MATCH($BI160,INDIRECT("indice_cáculo"),0),CC$45)</f>
        <v>0</v>
      </c>
      <c r="CD160" s="96" cm="1">
        <f t="array" aca="1" ref="CD160" ca="1">INDEX(INDIRECT("memória_cálculo"),MATCH($BI160,INDIRECT("indice_cáculo"),0),CD$45)</f>
        <v>0</v>
      </c>
      <c r="CE160" s="96" cm="1">
        <f t="array" aca="1" ref="CE160" ca="1">INDEX(INDIRECT("memória_cálculo"),MATCH($BI160,INDIRECT("indice_cáculo"),0),CE$45)</f>
        <v>0</v>
      </c>
      <c r="CF160" s="96" cm="1">
        <f t="array" aca="1" ref="CF160" ca="1">INDEX(INDIRECT("memória_cálculo"),MATCH($BI160,INDIRECT("indice_cáculo"),0),CF$45)</f>
        <v>0</v>
      </c>
      <c r="CG160" s="96" cm="1">
        <f t="array" aca="1" ref="CG160" ca="1">INDEX(INDIRECT("memória_cálculo"),MATCH($BI160,INDIRECT("indice_cáculo"),0),CG$45)</f>
        <v>0</v>
      </c>
      <c r="CH160" s="96" cm="1">
        <f t="array" aca="1" ref="CH160" ca="1">INDEX(INDIRECT("memória_cálculo"),MATCH($BI160,INDIRECT("indice_cáculo"),0),CH$45)</f>
        <v>0</v>
      </c>
      <c r="CI160" s="96" cm="1">
        <f t="array" aca="1" ref="CI160" ca="1">INDEX(INDIRECT("memória_cálculo"),MATCH($BI160,INDIRECT("indice_cáculo"),0),CI$45)</f>
        <v>0</v>
      </c>
      <c r="CJ160" s="96" cm="1">
        <f t="array" aca="1" ref="CJ160" ca="1">INDEX(INDIRECT("memória_cálculo"),MATCH($BI160,INDIRECT("indice_cáculo"),0),CJ$45)</f>
        <v>0</v>
      </c>
      <c r="CK160" s="96" cm="1">
        <f t="array" aca="1" ref="CK160" ca="1">INDEX(INDIRECT("memória_cálculo"),MATCH($BI160,INDIRECT("indice_cáculo"),0),CK$45)</f>
        <v>0</v>
      </c>
      <c r="CL160" s="96" cm="1">
        <f t="array" aca="1" ref="CL160" ca="1">INDEX(INDIRECT("memória_cálculo"),MATCH($BI160,INDIRECT("indice_cáculo"),0),CL$45)</f>
        <v>0</v>
      </c>
      <c r="CM160" s="96"/>
      <c r="CN160" s="7"/>
      <c r="CO160" s="7"/>
      <c r="CP160" s="108"/>
      <c r="CS160" s="109"/>
      <c r="CT160" s="127"/>
      <c r="CU160" s="111"/>
      <c r="CV160" s="111"/>
      <c r="CW160" s="111"/>
      <c r="CX160" s="111"/>
      <c r="CY160" s="127"/>
      <c r="CZ160" s="111"/>
      <c r="DA160" s="111"/>
      <c r="DB160" s="111"/>
      <c r="DC160" s="111"/>
      <c r="DD160" s="127"/>
      <c r="DE160" s="111"/>
      <c r="DF160" s="111"/>
      <c r="DG160" s="111"/>
      <c r="DH160" s="111"/>
      <c r="DI160" s="111"/>
      <c r="DJ160" s="111"/>
      <c r="DK160" s="111"/>
      <c r="DL160" s="111"/>
      <c r="DM160" s="111"/>
      <c r="DN160" s="127"/>
      <c r="DO160" s="111"/>
      <c r="DP160" s="111"/>
      <c r="DQ160" s="111"/>
      <c r="DR160" s="111"/>
      <c r="DS160" s="111"/>
      <c r="DT160" s="111"/>
    </row>
    <row r="161" spans="1:126" ht="20.100000000000001" customHeight="1" x14ac:dyDescent="0.2">
      <c r="A161" s="7"/>
      <c r="B161" s="83" t="s">
        <v>181</v>
      </c>
      <c r="C161" s="83">
        <f t="shared" ca="1" si="274"/>
        <v>3713608</v>
      </c>
      <c r="D161" s="84" t="str">
        <f t="shared" ca="1" si="275"/>
        <v>Cerca com 4 fios de arame farpado e mourão de madeira a cada 2,5 m e esticador a cada 50 m</v>
      </c>
      <c r="E161" s="83" t="str">
        <f t="shared" ca="1" si="276"/>
        <v>m</v>
      </c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 cm="1">
        <f t="array" aca="1" ref="X161" ca="1">INDEX($BI$46:$CM$192,MATCH($B161,$BI$46:$BI$192,0),X$47)*X$39</f>
        <v>2000</v>
      </c>
      <c r="Y161" s="85" cm="1">
        <f t="array" aca="1" ref="Y161" ca="1">INDEX($BI$46:$CM$192,MATCH($B161,$BI$46:$BI$192,0),Y$47)*Y$39</f>
        <v>2000</v>
      </c>
      <c r="Z161" s="85" cm="1">
        <f t="array" aca="1" ref="Z161" ca="1">INDEX($BI$46:$CM$192,MATCH($B161,$BI$46:$BI$192,0),Z$47)*Z$39</f>
        <v>0</v>
      </c>
      <c r="AA161" s="85"/>
      <c r="AB161" s="85" cm="1">
        <f t="array" aca="1" ref="AB161" ca="1">INDEX($BI$46:$CM$192,MATCH($B161,$BI$46:$BI$192,0),AB$47)*AB$39</f>
        <v>2000</v>
      </c>
      <c r="AC161" s="85"/>
      <c r="AD161" s="85" cm="1">
        <f t="array" aca="1" ref="AD161" ca="1">INDEX($BI$46:$CM$192,MATCH($B161,$BI$46:$BI$192,0),AD$47)*AD$39</f>
        <v>2000</v>
      </c>
      <c r="AE161" s="85" cm="1">
        <f t="array" aca="1" ref="AE161" ca="1">INDEX($BI$46:$CM$192,MATCH($B161,$BI$46:$BI$192,0),AE$47)*AE$39</f>
        <v>2000</v>
      </c>
      <c r="AF161" s="85" cm="1">
        <f t="array" aca="1" ref="AF161" ca="1">INDEX($BI$46:$CM$192,MATCH($B161,$BI$46:$BI$192,0),AF$47)*AF$39</f>
        <v>2000</v>
      </c>
      <c r="AG161" s="85" cm="1">
        <f t="array" aca="1" ref="AG161" ca="1">INDEX($BI$46:$CM$192,MATCH($B161,$BI$46:$BI$192,0),AG$47)*AG$39</f>
        <v>2000</v>
      </c>
      <c r="AH161" s="85" cm="1">
        <f t="array" aca="1" ref="AH161" ca="1">INDEX($BI$46:$CM$192,MATCH($B161,$BI$46:$BI$192,0),AH$47)*AH$39</f>
        <v>2000</v>
      </c>
      <c r="AI161" s="85" cm="1">
        <f t="array" aca="1" ref="AI161" ca="1">INDEX($BI$46:$CM$192,MATCH($B161,$BI$46:$BI$192,0),AI$47)*AI$39</f>
        <v>2000</v>
      </c>
      <c r="AJ161" s="85" cm="1">
        <f t="array" aca="1" ref="AJ161" ca="1">INDEX($BI$46:$CM$192,MATCH($B161,$BI$46:$BI$192,0),AJ$47)*AJ$39</f>
        <v>2000</v>
      </c>
      <c r="AK161" s="85" cm="1">
        <f t="array" aca="1" ref="AK161" ca="1">INDEX($BI$46:$CM$192,MATCH($B161,$BI$46:$BI$192,0),AK$47)*AK$39</f>
        <v>2000</v>
      </c>
      <c r="AL161" s="85" cm="1">
        <f t="array" aca="1" ref="AL161" ca="1">INDEX($BI$46:$CM$192,MATCH($B161,$BI$46:$BI$192,0),AL$47)*AL$39</f>
        <v>2000</v>
      </c>
      <c r="AM161" s="85" cm="1">
        <f t="array" aca="1" ref="AM161" ca="1">INDEX($BI$46:$CM$192,MATCH($B161,$BI$46:$BI$192,0),AM$47)*AM$39</f>
        <v>2000</v>
      </c>
      <c r="AN161" s="85" cm="1">
        <f t="array" aca="1" ref="AN161" ca="1">INDEX($BI$46:$CM$192,MATCH($B161,$BI$46:$BI$192,0),AN$47)*AN$39</f>
        <v>2000</v>
      </c>
      <c r="AO161" s="85" cm="1">
        <f t="array" aca="1" ref="AO161" ca="1">INDEX($BI$46:$CM$192,MATCH($B161,$BI$46:$BI$192,0),AO$47)*AO$39</f>
        <v>2000</v>
      </c>
      <c r="AP161" s="85" cm="1">
        <f t="array" aca="1" ref="AP161" ca="1">INDEX($BI$46:$CM$192,MATCH($B161,$BI$46:$BI$192,0),AP$47)*AP$39</f>
        <v>2000</v>
      </c>
      <c r="AQ161" s="85" cm="1">
        <f t="array" aca="1" ref="AQ161" ca="1">INDEX($BI$46:$CM$192,MATCH($B161,$BI$46:$BI$192,0),AQ$47)*AQ$39</f>
        <v>2000</v>
      </c>
      <c r="AR161" s="85" cm="1">
        <f t="array" aca="1" ref="AR161" ca="1">INDEX($BI$46:$CM$192,MATCH($B161,$BI$46:$BI$192,0),AR$47)*AR$39</f>
        <v>2000</v>
      </c>
      <c r="AS161" s="85" cm="1">
        <f t="array" aca="1" ref="AS161" ca="1">INDEX($BI$46:$CM$192,MATCH($B161,$BI$46:$BI$192,0),AS$47)*AS$39</f>
        <v>2000</v>
      </c>
      <c r="AT161" s="85" cm="1">
        <f t="array" aca="1" ref="AT161" ca="1">INDEX($BI$46:$CM$192,MATCH($B161,$BI$46:$BI$192,0),AT$47)*AT$39</f>
        <v>2000</v>
      </c>
      <c r="AU161" s="85" cm="1">
        <f t="array" aca="1" ref="AU161" ca="1">INDEX($BI$46:$CM$192,MATCH($B161,$BI$46:$BI$192,0),AU$47)*AU$39</f>
        <v>2000</v>
      </c>
      <c r="AV161" s="85" cm="1">
        <f t="array" aca="1" ref="AV161" ca="1">INDEX($BI$46:$CM$192,MATCH($B161,$BI$46:$BI$192,0),AV$47)*AV$39</f>
        <v>2000</v>
      </c>
      <c r="AW161" s="85" cm="1">
        <f t="array" aca="1" ref="AW161" ca="1">INDEX($BI$46:$CM$192,MATCH($B161,$BI$46:$BI$192,0),AW$47)*AW$39</f>
        <v>2000</v>
      </c>
      <c r="AX161" s="85" cm="1">
        <f t="array" aca="1" ref="AX161" ca="1">INDEX($BI$46:$CM$192,MATCH($B161,$BI$46:$BI$192,0),AX$47)*AX$39</f>
        <v>2000</v>
      </c>
      <c r="AY161" s="85" cm="1">
        <f t="array" aca="1" ref="AY161" ca="1">INDEX($BI$46:$CM$192,MATCH($B161,$BI$46:$BI$192,0),AY$47)*AY$39</f>
        <v>2000</v>
      </c>
      <c r="AZ161" s="85" cm="1">
        <f t="array" aca="1" ref="AZ161" ca="1">INDEX($BI$46:$CM$192,MATCH($B161,$BI$46:$BI$192,0),AZ$47)*AZ$39</f>
        <v>2000</v>
      </c>
      <c r="BA161" s="85" cm="1">
        <f t="array" aca="1" ref="BA161" ca="1">INDEX($BI$46:$CM$192,MATCH($B161,$BI$46:$BI$192,0),BA$47)*BA$39</f>
        <v>2000</v>
      </c>
      <c r="BB161" s="85" cm="1">
        <f t="array" aca="1" ref="BB161" ca="1">INDEX($BI$46:$CM$192,MATCH($B161,$BI$46:$BI$192,0),BB$47)*BB$39</f>
        <v>2000</v>
      </c>
      <c r="BC161" s="85"/>
      <c r="BD161" s="85"/>
      <c r="BE161" s="85"/>
      <c r="BF161" s="95"/>
      <c r="BG161" s="125">
        <f ca="1">IF(C161="","",INDEX([10]TPU!$G:$G,MATCH($C161,[10]TPU!$A:$A,0)))</f>
        <v>25.82</v>
      </c>
      <c r="BH161" s="7"/>
      <c r="BI161" s="83" t="s">
        <v>190</v>
      </c>
      <c r="BJ161" s="83" t="str">
        <f t="shared" ca="1" si="272"/>
        <v>ED-49814</v>
      </c>
      <c r="BK161" s="84" t="str">
        <f t="shared" ca="1" si="273"/>
        <v>lastro de areia, inclusive adensamento e apiloamento manual</v>
      </c>
      <c r="BL161" s="83" t="str">
        <f t="shared" ca="1" si="270"/>
        <v>m3</v>
      </c>
      <c r="BM161" s="96" cm="1">
        <f t="array" aca="1" ref="BM161" ca="1">INDEX(INDIRECT("memória_cálculo"),MATCH($BI161,INDIRECT("indice_cáculo"),0),BM$45)</f>
        <v>0</v>
      </c>
      <c r="BN161" s="96" cm="1">
        <f t="array" aca="1" ref="BN161" ca="1">INDEX(INDIRECT("memória_cálculo"),MATCH($BI161,INDIRECT("indice_cáculo"),0),BN$45)</f>
        <v>0</v>
      </c>
      <c r="BO161" s="96" cm="1">
        <f t="array" aca="1" ref="BO161" ca="1">INDEX(INDIRECT("memória_cálculo"),MATCH($BI161,INDIRECT("indice_cáculo"),0),BO$45)</f>
        <v>0</v>
      </c>
      <c r="BP161" s="96" cm="1">
        <f t="array" aca="1" ref="BP161" ca="1">INDEX(INDIRECT("memória_cálculo"),MATCH($BI161,INDIRECT("indice_cáculo"),0),BP$45)</f>
        <v>0</v>
      </c>
      <c r="BQ161" s="96" cm="1">
        <f t="array" aca="1" ref="BQ161" ca="1">INDEX(INDIRECT("memória_cálculo"),MATCH($BI161,INDIRECT("indice_cáculo"),0),BQ$45)</f>
        <v>0</v>
      </c>
      <c r="BR161" s="96" cm="1">
        <f t="array" aca="1" ref="BR161" ca="1">INDEX(INDIRECT("memória_cálculo"),MATCH($BI161,INDIRECT("indice_cáculo"),0),BR$45)</f>
        <v>0</v>
      </c>
      <c r="BS161" s="96" cm="1">
        <f t="array" aca="1" ref="BS161" ca="1">INDEX(INDIRECT("memória_cálculo"),MATCH($BI161,INDIRECT("indice_cáculo"),0),BS$45)</f>
        <v>0</v>
      </c>
      <c r="BT161" s="96" cm="1">
        <f t="array" aca="1" ref="BT161" ca="1">INDEX(INDIRECT("memória_cálculo"),MATCH($BI161,INDIRECT("indice_cáculo"),0),BT$45)</f>
        <v>0</v>
      </c>
      <c r="BU161" s="96" cm="1">
        <f t="array" aca="1" ref="BU161" ca="1">INDEX(INDIRECT("memória_cálculo"),MATCH($BI161,INDIRECT("indice_cáculo"),0),BU$45)</f>
        <v>0</v>
      </c>
      <c r="BV161" s="96" cm="1">
        <f t="array" aca="1" ref="BV161" ca="1">INDEX(INDIRECT("memória_cálculo"),MATCH($BI161,INDIRECT("indice_cáculo"),0),BV$45)</f>
        <v>0</v>
      </c>
      <c r="BW161" s="96" cm="1">
        <f t="array" aca="1" ref="BW161" ca="1">INDEX(INDIRECT("memória_cálculo"),MATCH($BI161,INDIRECT("indice_cáculo"),0),BW$45)</f>
        <v>0</v>
      </c>
      <c r="BX161" s="96" cm="1">
        <f t="array" aca="1" ref="BX161" ca="1">INDEX(INDIRECT("memória_cálculo"),MATCH($BI161,INDIRECT("indice_cáculo"),0),BX$45)</f>
        <v>0</v>
      </c>
      <c r="BY161" s="96" cm="1">
        <f t="array" aca="1" ref="BY161" ca="1">INDEX(INDIRECT("memória_cálculo"),MATCH($BI161,INDIRECT("indice_cáculo"),0),BY$45)</f>
        <v>0</v>
      </c>
      <c r="BZ161" s="96" cm="1">
        <f t="array" aca="1" ref="BZ161" ca="1">INDEX(INDIRECT("memória_cálculo"),MATCH($BI161,INDIRECT("indice_cáculo"),0),BZ$45)</f>
        <v>0</v>
      </c>
      <c r="CA161" s="96" cm="1">
        <f t="array" aca="1" ref="CA161" ca="1">INDEX(INDIRECT("memória_cálculo"),MATCH($BI161,INDIRECT("indice_cáculo"),0),CA$45)</f>
        <v>0</v>
      </c>
      <c r="CB161" s="96" cm="1">
        <f t="array" aca="1" ref="CB161" ca="1">INDEX(INDIRECT("memória_cálculo"),MATCH($BI161,INDIRECT("indice_cáculo"),0),CB$45)</f>
        <v>0</v>
      </c>
      <c r="CC161" s="96" cm="1">
        <f t="array" aca="1" ref="CC161" ca="1">INDEX(INDIRECT("memória_cálculo"),MATCH($BI161,INDIRECT("indice_cáculo"),0),CC$45)</f>
        <v>0</v>
      </c>
      <c r="CD161" s="96" cm="1">
        <f t="array" aca="1" ref="CD161" ca="1">INDEX(INDIRECT("memória_cálculo"),MATCH($BI161,INDIRECT("indice_cáculo"),0),CD$45)</f>
        <v>0</v>
      </c>
      <c r="CE161" s="96" cm="1">
        <f t="array" aca="1" ref="CE161" ca="1">INDEX(INDIRECT("memória_cálculo"),MATCH($BI161,INDIRECT("indice_cáculo"),0),CE$45)</f>
        <v>0</v>
      </c>
      <c r="CF161" s="96" cm="1">
        <f t="array" aca="1" ref="CF161" ca="1">INDEX(INDIRECT("memória_cálculo"),MATCH($BI161,INDIRECT("indice_cáculo"),0),CF$45)</f>
        <v>0</v>
      </c>
      <c r="CG161" s="96" cm="1">
        <f t="array" aca="1" ref="CG161" ca="1">INDEX(INDIRECT("memória_cálculo"),MATCH($BI161,INDIRECT("indice_cáculo"),0),CG$45)</f>
        <v>0</v>
      </c>
      <c r="CH161" s="96" cm="1">
        <f t="array" aca="1" ref="CH161" ca="1">INDEX(INDIRECT("memória_cálculo"),MATCH($BI161,INDIRECT("indice_cáculo"),0),CH$45)</f>
        <v>0</v>
      </c>
      <c r="CI161" s="96" cm="1">
        <f t="array" aca="1" ref="CI161" ca="1">INDEX(INDIRECT("memória_cálculo"),MATCH($BI161,INDIRECT("indice_cáculo"),0),CI$45)</f>
        <v>0</v>
      </c>
      <c r="CJ161" s="96" cm="1">
        <f t="array" aca="1" ref="CJ161" ca="1">INDEX(INDIRECT("memória_cálculo"),MATCH($BI161,INDIRECT("indice_cáculo"),0),CJ$45)</f>
        <v>0</v>
      </c>
      <c r="CK161" s="96" cm="1">
        <f t="array" aca="1" ref="CK161" ca="1">INDEX(INDIRECT("memória_cálculo"),MATCH($BI161,INDIRECT("indice_cáculo"),0),CK$45)</f>
        <v>0</v>
      </c>
      <c r="CL161" s="96" cm="1">
        <f t="array" aca="1" ref="CL161" ca="1">INDEX(INDIRECT("memória_cálculo"),MATCH($BI161,INDIRECT("indice_cáculo"),0),CL$45)</f>
        <v>0</v>
      </c>
      <c r="CM161" s="96"/>
      <c r="CN161" s="7"/>
      <c r="CO161" s="7"/>
      <c r="CP161" s="108"/>
      <c r="CR161" s="11" t="s">
        <v>180</v>
      </c>
      <c r="CS161" s="109" t="s">
        <v>5</v>
      </c>
      <c r="CT161" s="129">
        <v>0.6</v>
      </c>
      <c r="CU161" s="129">
        <v>0.6</v>
      </c>
      <c r="CV161" s="129">
        <v>0.6</v>
      </c>
      <c r="CW161" s="129">
        <v>0.6</v>
      </c>
      <c r="CX161" s="129">
        <v>0.6</v>
      </c>
      <c r="CY161" s="129">
        <v>0.6</v>
      </c>
      <c r="CZ161" s="129">
        <v>0.6</v>
      </c>
      <c r="DA161" s="129">
        <v>0.6</v>
      </c>
      <c r="DB161" s="129">
        <v>0.6</v>
      </c>
      <c r="DC161" s="129">
        <v>0.6</v>
      </c>
      <c r="DD161" s="129">
        <v>0.6</v>
      </c>
      <c r="DE161" s="129">
        <v>0.6</v>
      </c>
      <c r="DF161" s="129">
        <v>0.6</v>
      </c>
      <c r="DG161" s="129">
        <v>0.6</v>
      </c>
      <c r="DH161" s="129">
        <v>0.6</v>
      </c>
      <c r="DI161" s="129">
        <v>0.6</v>
      </c>
      <c r="DJ161" s="129">
        <v>0.6</v>
      </c>
      <c r="DK161" s="129">
        <v>0.6</v>
      </c>
      <c r="DL161" s="129">
        <v>0.6</v>
      </c>
      <c r="DM161" s="129">
        <v>0.6</v>
      </c>
      <c r="DN161" s="129">
        <v>0.6</v>
      </c>
      <c r="DO161" s="129">
        <v>0.6</v>
      </c>
      <c r="DP161" s="129">
        <v>0.6</v>
      </c>
      <c r="DQ161" s="129">
        <v>0.6</v>
      </c>
      <c r="DR161" s="129">
        <v>0.6</v>
      </c>
      <c r="DS161" s="129"/>
      <c r="DT161" s="129"/>
    </row>
    <row r="162" spans="1:126" ht="20.100000000000001" customHeight="1" x14ac:dyDescent="0.2">
      <c r="A162" s="7"/>
      <c r="B162" s="83" t="s">
        <v>846</v>
      </c>
      <c r="C162" s="83" t="str">
        <f t="shared" ca="1" si="274"/>
        <v>ED-48439</v>
      </c>
      <c r="D162" s="84" t="str">
        <f t="shared" ca="1" si="275"/>
        <v>remoção manual de cerca, com reaproveitamento, inclusive afastamento e empilhamento, exclusive transporte e retirada do material removido não reaproveitável</v>
      </c>
      <c r="E162" s="83" t="str">
        <f t="shared" ca="1" si="276"/>
        <v>m2</v>
      </c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 cm="1">
        <f t="array" aca="1" ref="X162" ca="1">INDEX($BI$46:$CM$192,MATCH($B162,$BI$46:$BI$192,0),X$47)*X$39</f>
        <v>5700</v>
      </c>
      <c r="Y162" s="85" cm="1">
        <f t="array" aca="1" ref="Y162" ca="1">INDEX($BI$46:$CM$192,MATCH($B162,$BI$46:$BI$192,0),Y$47)*Y$39</f>
        <v>5700</v>
      </c>
      <c r="Z162" s="85" cm="1">
        <f t="array" aca="1" ref="Z162" ca="1">INDEX($BI$46:$CM$192,MATCH($B162,$BI$46:$BI$192,0),Z$47)*Z$39</f>
        <v>0</v>
      </c>
      <c r="AA162" s="85"/>
      <c r="AB162" s="85" cm="1">
        <f t="array" aca="1" ref="AB162" ca="1">INDEX($BI$46:$CM$192,MATCH($B162,$BI$46:$BI$192,0),AB$47)*AB$39</f>
        <v>5700</v>
      </c>
      <c r="AC162" s="85"/>
      <c r="AD162" s="85" cm="1">
        <f t="array" aca="1" ref="AD162" ca="1">INDEX($BI$46:$CM$192,MATCH($B162,$BI$46:$BI$192,0),AD$47)*AD$39</f>
        <v>5700</v>
      </c>
      <c r="AE162" s="85" cm="1">
        <f t="array" aca="1" ref="AE162" ca="1">INDEX($BI$46:$CM$192,MATCH($B162,$BI$46:$BI$192,0),AE$47)*AE$39</f>
        <v>5700</v>
      </c>
      <c r="AF162" s="85" cm="1">
        <f t="array" aca="1" ref="AF162" ca="1">INDEX($BI$46:$CM$192,MATCH($B162,$BI$46:$BI$192,0),AF$47)*AF$39</f>
        <v>5700</v>
      </c>
      <c r="AG162" s="85" cm="1">
        <f t="array" aca="1" ref="AG162" ca="1">INDEX($BI$46:$CM$192,MATCH($B162,$BI$46:$BI$192,0),AG$47)*AG$39</f>
        <v>5700</v>
      </c>
      <c r="AH162" s="85" cm="1">
        <f t="array" aca="1" ref="AH162" ca="1">INDEX($BI$46:$CM$192,MATCH($B162,$BI$46:$BI$192,0),AH$47)*AH$39</f>
        <v>5700</v>
      </c>
      <c r="AI162" s="85" cm="1">
        <f t="array" aca="1" ref="AI162" ca="1">INDEX($BI$46:$CM$192,MATCH($B162,$BI$46:$BI$192,0),AI$47)*AI$39</f>
        <v>5700</v>
      </c>
      <c r="AJ162" s="85" cm="1">
        <f t="array" aca="1" ref="AJ162" ca="1">INDEX($BI$46:$CM$192,MATCH($B162,$BI$46:$BI$192,0),AJ$47)*AJ$39</f>
        <v>5700</v>
      </c>
      <c r="AK162" s="85" cm="1">
        <f t="array" aca="1" ref="AK162" ca="1">INDEX($BI$46:$CM$192,MATCH($B162,$BI$46:$BI$192,0),AK$47)*AK$39</f>
        <v>5700</v>
      </c>
      <c r="AL162" s="85" cm="1">
        <f t="array" aca="1" ref="AL162" ca="1">INDEX($BI$46:$CM$192,MATCH($B162,$BI$46:$BI$192,0),AL$47)*AL$39</f>
        <v>5700</v>
      </c>
      <c r="AM162" s="85" cm="1">
        <f t="array" aca="1" ref="AM162" ca="1">INDEX($BI$46:$CM$192,MATCH($B162,$BI$46:$BI$192,0),AM$47)*AM$39</f>
        <v>5700</v>
      </c>
      <c r="AN162" s="85" cm="1">
        <f t="array" aca="1" ref="AN162" ca="1">INDEX($BI$46:$CM$192,MATCH($B162,$BI$46:$BI$192,0),AN$47)*AN$39</f>
        <v>5700</v>
      </c>
      <c r="AO162" s="85" cm="1">
        <f t="array" aca="1" ref="AO162" ca="1">INDEX($BI$46:$CM$192,MATCH($B162,$BI$46:$BI$192,0),AO$47)*AO$39</f>
        <v>5700</v>
      </c>
      <c r="AP162" s="85" cm="1">
        <f t="array" aca="1" ref="AP162" ca="1">INDEX($BI$46:$CM$192,MATCH($B162,$BI$46:$BI$192,0),AP$47)*AP$39</f>
        <v>5700</v>
      </c>
      <c r="AQ162" s="85" cm="1">
        <f t="array" aca="1" ref="AQ162" ca="1">INDEX($BI$46:$CM$192,MATCH($B162,$BI$46:$BI$192,0),AQ$47)*AQ$39</f>
        <v>5700</v>
      </c>
      <c r="AR162" s="85" cm="1">
        <f t="array" aca="1" ref="AR162" ca="1">INDEX($BI$46:$CM$192,MATCH($B162,$BI$46:$BI$192,0),AR$47)*AR$39</f>
        <v>5700</v>
      </c>
      <c r="AS162" s="85" cm="1">
        <f t="array" aca="1" ref="AS162" ca="1">INDEX($BI$46:$CM$192,MATCH($B162,$BI$46:$BI$192,0),AS$47)*AS$39</f>
        <v>5700</v>
      </c>
      <c r="AT162" s="85" cm="1">
        <f t="array" aca="1" ref="AT162" ca="1">INDEX($BI$46:$CM$192,MATCH($B162,$BI$46:$BI$192,0),AT$47)*AT$39</f>
        <v>5700</v>
      </c>
      <c r="AU162" s="85" cm="1">
        <f t="array" aca="1" ref="AU162" ca="1">INDEX($BI$46:$CM$192,MATCH($B162,$BI$46:$BI$192,0),AU$47)*AU$39</f>
        <v>5700</v>
      </c>
      <c r="AV162" s="85" cm="1">
        <f t="array" aca="1" ref="AV162" ca="1">INDEX($BI$46:$CM$192,MATCH($B162,$BI$46:$BI$192,0),AV$47)*AV$39</f>
        <v>5700</v>
      </c>
      <c r="AW162" s="85" cm="1">
        <f t="array" aca="1" ref="AW162" ca="1">INDEX($BI$46:$CM$192,MATCH($B162,$BI$46:$BI$192,0),AW$47)*AW$39</f>
        <v>5700</v>
      </c>
      <c r="AX162" s="85" cm="1">
        <f t="array" aca="1" ref="AX162" ca="1">INDEX($BI$46:$CM$192,MATCH($B162,$BI$46:$BI$192,0),AX$47)*AX$39</f>
        <v>5700</v>
      </c>
      <c r="AY162" s="85" cm="1">
        <f t="array" aca="1" ref="AY162" ca="1">INDEX($BI$46:$CM$192,MATCH($B162,$BI$46:$BI$192,0),AY$47)*AY$39</f>
        <v>5700</v>
      </c>
      <c r="AZ162" s="85" cm="1">
        <f t="array" aca="1" ref="AZ162" ca="1">INDEX($BI$46:$CM$192,MATCH($B162,$BI$46:$BI$192,0),AZ$47)*AZ$39</f>
        <v>5700</v>
      </c>
      <c r="BA162" s="85" cm="1">
        <f t="array" aca="1" ref="BA162" ca="1">INDEX($BI$46:$CM$192,MATCH($B162,$BI$46:$BI$192,0),BA$47)*BA$39</f>
        <v>5700</v>
      </c>
      <c r="BB162" s="85" cm="1">
        <f t="array" aca="1" ref="BB162" ca="1">INDEX($BI$46:$CM$192,MATCH($B162,$BI$46:$BI$192,0),BB$47)*BB$39</f>
        <v>5700</v>
      </c>
      <c r="BC162" s="85"/>
      <c r="BD162" s="85"/>
      <c r="BE162" s="85"/>
      <c r="BF162" s="95"/>
      <c r="BG162" s="125">
        <f ca="1">IF(C162="","",INDEX([10]TPU!$G:$G,MATCH($C162,[10]TPU!$A:$A,0)))</f>
        <v>20.93</v>
      </c>
      <c r="BH162" s="7"/>
      <c r="BI162" s="83" t="s">
        <v>191</v>
      </c>
      <c r="BJ162" s="83" t="str">
        <f t="shared" ca="1" si="272"/>
        <v>ED-51122</v>
      </c>
      <c r="BK162" s="84" t="str">
        <f t="shared" ca="1" si="273"/>
        <v>regularização e compactação de terreno manual com soquete, exclusive desmatamento, destocamento, limpeza/roçada do terreno</v>
      </c>
      <c r="BL162" s="83" t="str">
        <f t="shared" ca="1" si="270"/>
        <v>m2</v>
      </c>
      <c r="BM162" s="96" cm="1">
        <f t="array" aca="1" ref="BM162" ca="1">INDEX(INDIRECT("memória_cálculo"),MATCH($BI162,INDIRECT("indice_cáculo"),0),BM$45)</f>
        <v>0</v>
      </c>
      <c r="BN162" s="96" cm="1">
        <f t="array" aca="1" ref="BN162" ca="1">INDEX(INDIRECT("memória_cálculo"),MATCH($BI162,INDIRECT("indice_cáculo"),0),BN$45)</f>
        <v>0</v>
      </c>
      <c r="BO162" s="96" cm="1">
        <f t="array" aca="1" ref="BO162" ca="1">INDEX(INDIRECT("memória_cálculo"),MATCH($BI162,INDIRECT("indice_cáculo"),0),BO$45)</f>
        <v>0</v>
      </c>
      <c r="BP162" s="96" cm="1">
        <f t="array" aca="1" ref="BP162" ca="1">INDEX(INDIRECT("memória_cálculo"),MATCH($BI162,INDIRECT("indice_cáculo"),0),BP$45)</f>
        <v>0</v>
      </c>
      <c r="BQ162" s="96" cm="1">
        <f t="array" aca="1" ref="BQ162" ca="1">INDEX(INDIRECT("memória_cálculo"),MATCH($BI162,INDIRECT("indice_cáculo"),0),BQ$45)</f>
        <v>0</v>
      </c>
      <c r="BR162" s="96" cm="1">
        <f t="array" aca="1" ref="BR162" ca="1">INDEX(INDIRECT("memória_cálculo"),MATCH($BI162,INDIRECT("indice_cáculo"),0),BR$45)</f>
        <v>0</v>
      </c>
      <c r="BS162" s="96" cm="1">
        <f t="array" aca="1" ref="BS162" ca="1">INDEX(INDIRECT("memória_cálculo"),MATCH($BI162,INDIRECT("indice_cáculo"),0),BS$45)</f>
        <v>0</v>
      </c>
      <c r="BT162" s="96" cm="1">
        <f t="array" aca="1" ref="BT162" ca="1">INDEX(INDIRECT("memória_cálculo"),MATCH($BI162,INDIRECT("indice_cáculo"),0),BT$45)</f>
        <v>0</v>
      </c>
      <c r="BU162" s="96" cm="1">
        <f t="array" aca="1" ref="BU162" ca="1">INDEX(INDIRECT("memória_cálculo"),MATCH($BI162,INDIRECT("indice_cáculo"),0),BU$45)</f>
        <v>0</v>
      </c>
      <c r="BV162" s="96" cm="1">
        <f t="array" aca="1" ref="BV162" ca="1">INDEX(INDIRECT("memória_cálculo"),MATCH($BI162,INDIRECT("indice_cáculo"),0),BV$45)</f>
        <v>0</v>
      </c>
      <c r="BW162" s="96" cm="1">
        <f t="array" aca="1" ref="BW162" ca="1">INDEX(INDIRECT("memória_cálculo"),MATCH($BI162,INDIRECT("indice_cáculo"),0),BW$45)</f>
        <v>0</v>
      </c>
      <c r="BX162" s="96" cm="1">
        <f t="array" aca="1" ref="BX162" ca="1">INDEX(INDIRECT("memória_cálculo"),MATCH($BI162,INDIRECT("indice_cáculo"),0),BX$45)</f>
        <v>0</v>
      </c>
      <c r="BY162" s="96" cm="1">
        <f t="array" aca="1" ref="BY162" ca="1">INDEX(INDIRECT("memória_cálculo"),MATCH($BI162,INDIRECT("indice_cáculo"),0),BY$45)</f>
        <v>0</v>
      </c>
      <c r="BZ162" s="96" cm="1">
        <f t="array" aca="1" ref="BZ162" ca="1">INDEX(INDIRECT("memória_cálculo"),MATCH($BI162,INDIRECT("indice_cáculo"),0),BZ$45)</f>
        <v>0</v>
      </c>
      <c r="CA162" s="96" cm="1">
        <f t="array" aca="1" ref="CA162" ca="1">INDEX(INDIRECT("memória_cálculo"),MATCH($BI162,INDIRECT("indice_cáculo"),0),CA$45)</f>
        <v>0</v>
      </c>
      <c r="CB162" s="96" cm="1">
        <f t="array" aca="1" ref="CB162" ca="1">INDEX(INDIRECT("memória_cálculo"),MATCH($BI162,INDIRECT("indice_cáculo"),0),CB$45)</f>
        <v>0</v>
      </c>
      <c r="CC162" s="96" cm="1">
        <f t="array" aca="1" ref="CC162" ca="1">INDEX(INDIRECT("memória_cálculo"),MATCH($BI162,INDIRECT("indice_cáculo"),0),CC$45)</f>
        <v>0</v>
      </c>
      <c r="CD162" s="96" cm="1">
        <f t="array" aca="1" ref="CD162" ca="1">INDEX(INDIRECT("memória_cálculo"),MATCH($BI162,INDIRECT("indice_cáculo"),0),CD$45)</f>
        <v>0</v>
      </c>
      <c r="CE162" s="96" cm="1">
        <f t="array" aca="1" ref="CE162" ca="1">INDEX(INDIRECT("memória_cálculo"),MATCH($BI162,INDIRECT("indice_cáculo"),0),CE$45)</f>
        <v>0</v>
      </c>
      <c r="CF162" s="96" cm="1">
        <f t="array" aca="1" ref="CF162" ca="1">INDEX(INDIRECT("memória_cálculo"),MATCH($BI162,INDIRECT("indice_cáculo"),0),CF$45)</f>
        <v>0</v>
      </c>
      <c r="CG162" s="96" cm="1">
        <f t="array" aca="1" ref="CG162" ca="1">INDEX(INDIRECT("memória_cálculo"),MATCH($BI162,INDIRECT("indice_cáculo"),0),CG$45)</f>
        <v>0</v>
      </c>
      <c r="CH162" s="96" cm="1">
        <f t="array" aca="1" ref="CH162" ca="1">INDEX(INDIRECT("memória_cálculo"),MATCH($BI162,INDIRECT("indice_cáculo"),0),CH$45)</f>
        <v>0</v>
      </c>
      <c r="CI162" s="96" cm="1">
        <f t="array" aca="1" ref="CI162" ca="1">INDEX(INDIRECT("memória_cálculo"),MATCH($BI162,INDIRECT("indice_cáculo"),0),CI$45)</f>
        <v>0</v>
      </c>
      <c r="CJ162" s="96" cm="1">
        <f t="array" aca="1" ref="CJ162" ca="1">INDEX(INDIRECT("memória_cálculo"),MATCH($BI162,INDIRECT("indice_cáculo"),0),CJ$45)</f>
        <v>0</v>
      </c>
      <c r="CK162" s="96" cm="1">
        <f t="array" aca="1" ref="CK162" ca="1">INDEX(INDIRECT("memória_cálculo"),MATCH($BI162,INDIRECT("indice_cáculo"),0),CK$45)</f>
        <v>0</v>
      </c>
      <c r="CL162" s="96" cm="1">
        <f t="array" aca="1" ref="CL162" ca="1">INDEX(INDIRECT("memória_cálculo"),MATCH($BI162,INDIRECT("indice_cáculo"),0),CL$45)</f>
        <v>0</v>
      </c>
      <c r="CM162" s="96"/>
      <c r="CN162" s="7"/>
      <c r="CO162" s="7"/>
      <c r="CP162" s="108"/>
      <c r="CR162" s="11" t="s">
        <v>365</v>
      </c>
      <c r="CS162" s="109" t="s">
        <v>5</v>
      </c>
      <c r="CT162" s="129">
        <f>7.2+5</f>
        <v>12.2</v>
      </c>
      <c r="CU162" s="129">
        <v>22</v>
      </c>
      <c r="CV162" s="129">
        <v>12.2</v>
      </c>
      <c r="CW162" s="129">
        <f>3.6*2+2.5*2</f>
        <v>12.2</v>
      </c>
      <c r="CX162" s="129">
        <f>7.2+5</f>
        <v>12.2</v>
      </c>
      <c r="CY162" s="129">
        <f>7.2+5</f>
        <v>12.2</v>
      </c>
      <c r="CZ162" s="129">
        <v>22</v>
      </c>
      <c r="DA162" s="129">
        <v>12.2</v>
      </c>
      <c r="DB162" s="129">
        <f>3.6*2+2.5*2</f>
        <v>12.2</v>
      </c>
      <c r="DC162" s="129">
        <f>7.2+5</f>
        <v>12.2</v>
      </c>
      <c r="DD162" s="129">
        <f>7.2+5</f>
        <v>12.2</v>
      </c>
      <c r="DE162" s="129">
        <v>22</v>
      </c>
      <c r="DF162" s="129">
        <v>12.2</v>
      </c>
      <c r="DG162" s="129">
        <f>3.6*2+2.5*2</f>
        <v>12.2</v>
      </c>
      <c r="DH162" s="129">
        <f>7.2+5</f>
        <v>12.2</v>
      </c>
      <c r="DI162" s="129">
        <f>7.2+5</f>
        <v>12.2</v>
      </c>
      <c r="DJ162" s="129">
        <v>22</v>
      </c>
      <c r="DK162" s="129">
        <v>12.2</v>
      </c>
      <c r="DL162" s="129">
        <f>3.6*2+2.5*2</f>
        <v>12.2</v>
      </c>
      <c r="DM162" s="129">
        <f>7.2+5</f>
        <v>12.2</v>
      </c>
      <c r="DN162" s="129">
        <f>7.2+5</f>
        <v>12.2</v>
      </c>
      <c r="DO162" s="129">
        <v>22</v>
      </c>
      <c r="DP162" s="129">
        <v>12.2</v>
      </c>
      <c r="DQ162" s="129">
        <f>3.6*2+2.5*2</f>
        <v>12.2</v>
      </c>
      <c r="DR162" s="129">
        <f>7.2+5</f>
        <v>12.2</v>
      </c>
      <c r="DS162" s="129"/>
      <c r="DT162" s="129"/>
    </row>
    <row r="163" spans="1:126" ht="20.100000000000001" customHeight="1" x14ac:dyDescent="0.2">
      <c r="A163" s="7"/>
      <c r="B163" s="121">
        <v>10</v>
      </c>
      <c r="C163" s="121"/>
      <c r="D163" s="93" t="s">
        <v>182</v>
      </c>
      <c r="E163" s="121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  <c r="Z163" s="122"/>
      <c r="AA163" s="122"/>
      <c r="AB163" s="122"/>
      <c r="AC163" s="122"/>
      <c r="AD163" s="122"/>
      <c r="AE163" s="122"/>
      <c r="AF163" s="122"/>
      <c r="AG163" s="122"/>
      <c r="AH163" s="122"/>
      <c r="AI163" s="122"/>
      <c r="AJ163" s="122"/>
      <c r="AK163" s="122"/>
      <c r="AL163" s="122"/>
      <c r="AM163" s="122"/>
      <c r="AN163" s="122"/>
      <c r="AO163" s="122"/>
      <c r="AP163" s="122"/>
      <c r="AQ163" s="122"/>
      <c r="AR163" s="122"/>
      <c r="AS163" s="122"/>
      <c r="AT163" s="122"/>
      <c r="AU163" s="122"/>
      <c r="AV163" s="122"/>
      <c r="AW163" s="122"/>
      <c r="AX163" s="122"/>
      <c r="AY163" s="122"/>
      <c r="AZ163" s="122"/>
      <c r="BA163" s="122"/>
      <c r="BB163" s="122"/>
      <c r="BC163" s="122"/>
      <c r="BD163" s="122"/>
      <c r="BE163" s="122"/>
      <c r="BF163" s="95"/>
      <c r="BG163" s="123" t="str" cm="1">
        <f t="array" ref="BG163">IF(C163="","",INDEX([10]TPU!$A:$G,MATCH(C163,[10]TPU!$A:$A,0),COLUMN([10]TPU!$G$3)))</f>
        <v/>
      </c>
      <c r="BH163" s="7"/>
      <c r="BI163" s="83" t="s">
        <v>193</v>
      </c>
      <c r="BJ163" s="83" t="str">
        <f t="shared" ca="1" si="272"/>
        <v>ED-51097</v>
      </c>
      <c r="BK163" s="84" t="str">
        <f t="shared" ca="1" si="273"/>
        <v>compactação manual de aterro com soquete, inclusive espalhamento manual</v>
      </c>
      <c r="BL163" s="83" t="str">
        <f t="shared" ca="1" si="270"/>
        <v>m3</v>
      </c>
      <c r="BM163" s="96" cm="1">
        <f t="array" aca="1" ref="BM163" ca="1">INDEX(INDIRECT("memória_cálculo"),MATCH($BI163,INDIRECT("indice_cáculo"),0),BM$45)</f>
        <v>0</v>
      </c>
      <c r="BN163" s="96" cm="1">
        <f t="array" aca="1" ref="BN163" ca="1">INDEX(INDIRECT("memória_cálculo"),MATCH($BI163,INDIRECT("indice_cáculo"),0),BN$45)</f>
        <v>0</v>
      </c>
      <c r="BO163" s="96" cm="1">
        <f t="array" aca="1" ref="BO163" ca="1">INDEX(INDIRECT("memória_cálculo"),MATCH($BI163,INDIRECT("indice_cáculo"),0),BO$45)</f>
        <v>0</v>
      </c>
      <c r="BP163" s="96" cm="1">
        <f t="array" aca="1" ref="BP163" ca="1">INDEX(INDIRECT("memória_cálculo"),MATCH($BI163,INDIRECT("indice_cáculo"),0),BP$45)</f>
        <v>0</v>
      </c>
      <c r="BQ163" s="96" cm="1">
        <f t="array" aca="1" ref="BQ163" ca="1">INDEX(INDIRECT("memória_cálculo"),MATCH($BI163,INDIRECT("indice_cáculo"),0),BQ$45)</f>
        <v>0</v>
      </c>
      <c r="BR163" s="96" cm="1">
        <f t="array" aca="1" ref="BR163" ca="1">INDEX(INDIRECT("memória_cálculo"),MATCH($BI163,INDIRECT("indice_cáculo"),0),BR$45)</f>
        <v>0</v>
      </c>
      <c r="BS163" s="96" cm="1">
        <f t="array" aca="1" ref="BS163" ca="1">INDEX(INDIRECT("memória_cálculo"),MATCH($BI163,INDIRECT("indice_cáculo"),0),BS$45)</f>
        <v>0</v>
      </c>
      <c r="BT163" s="96" cm="1">
        <f t="array" aca="1" ref="BT163" ca="1">INDEX(INDIRECT("memória_cálculo"),MATCH($BI163,INDIRECT("indice_cáculo"),0),BT$45)</f>
        <v>0</v>
      </c>
      <c r="BU163" s="96" cm="1">
        <f t="array" aca="1" ref="BU163" ca="1">INDEX(INDIRECT("memória_cálculo"),MATCH($BI163,INDIRECT("indice_cáculo"),0),BU$45)</f>
        <v>0</v>
      </c>
      <c r="BV163" s="96" cm="1">
        <f t="array" aca="1" ref="BV163" ca="1">INDEX(INDIRECT("memória_cálculo"),MATCH($BI163,INDIRECT("indice_cáculo"),0),BV$45)</f>
        <v>0</v>
      </c>
      <c r="BW163" s="96" cm="1">
        <f t="array" aca="1" ref="BW163" ca="1">INDEX(INDIRECT("memória_cálculo"),MATCH($BI163,INDIRECT("indice_cáculo"),0),BW$45)</f>
        <v>0</v>
      </c>
      <c r="BX163" s="96" cm="1">
        <f t="array" aca="1" ref="BX163" ca="1">INDEX(INDIRECT("memória_cálculo"),MATCH($BI163,INDIRECT("indice_cáculo"),0),BX$45)</f>
        <v>0</v>
      </c>
      <c r="BY163" s="96" cm="1">
        <f t="array" aca="1" ref="BY163" ca="1">INDEX(INDIRECT("memória_cálculo"),MATCH($BI163,INDIRECT("indice_cáculo"),0),BY$45)</f>
        <v>0</v>
      </c>
      <c r="BZ163" s="96" cm="1">
        <f t="array" aca="1" ref="BZ163" ca="1">INDEX(INDIRECT("memória_cálculo"),MATCH($BI163,INDIRECT("indice_cáculo"),0),BZ$45)</f>
        <v>0</v>
      </c>
      <c r="CA163" s="96" cm="1">
        <f t="array" aca="1" ref="CA163" ca="1">INDEX(INDIRECT("memória_cálculo"),MATCH($BI163,INDIRECT("indice_cáculo"),0),CA$45)</f>
        <v>0</v>
      </c>
      <c r="CB163" s="96" cm="1">
        <f t="array" aca="1" ref="CB163" ca="1">INDEX(INDIRECT("memória_cálculo"),MATCH($BI163,INDIRECT("indice_cáculo"),0),CB$45)</f>
        <v>0</v>
      </c>
      <c r="CC163" s="96" cm="1">
        <f t="array" aca="1" ref="CC163" ca="1">INDEX(INDIRECT("memória_cálculo"),MATCH($BI163,INDIRECT("indice_cáculo"),0),CC$45)</f>
        <v>0</v>
      </c>
      <c r="CD163" s="96" cm="1">
        <f t="array" aca="1" ref="CD163" ca="1">INDEX(INDIRECT("memória_cálculo"),MATCH($BI163,INDIRECT("indice_cáculo"),0),CD$45)</f>
        <v>0</v>
      </c>
      <c r="CE163" s="96" cm="1">
        <f t="array" aca="1" ref="CE163" ca="1">INDEX(INDIRECT("memória_cálculo"),MATCH($BI163,INDIRECT("indice_cáculo"),0),CE$45)</f>
        <v>0</v>
      </c>
      <c r="CF163" s="96" cm="1">
        <f t="array" aca="1" ref="CF163" ca="1">INDEX(INDIRECT("memória_cálculo"),MATCH($BI163,INDIRECT("indice_cáculo"),0),CF$45)</f>
        <v>0</v>
      </c>
      <c r="CG163" s="96" cm="1">
        <f t="array" aca="1" ref="CG163" ca="1">INDEX(INDIRECT("memória_cálculo"),MATCH($BI163,INDIRECT("indice_cáculo"),0),CG$45)</f>
        <v>0</v>
      </c>
      <c r="CH163" s="96" cm="1">
        <f t="array" aca="1" ref="CH163" ca="1">INDEX(INDIRECT("memória_cálculo"),MATCH($BI163,INDIRECT("indice_cáculo"),0),CH$45)</f>
        <v>0</v>
      </c>
      <c r="CI163" s="96" cm="1">
        <f t="array" aca="1" ref="CI163" ca="1">INDEX(INDIRECT("memória_cálculo"),MATCH($BI163,INDIRECT("indice_cáculo"),0),CI$45)</f>
        <v>0</v>
      </c>
      <c r="CJ163" s="96" cm="1">
        <f t="array" aca="1" ref="CJ163" ca="1">INDEX(INDIRECT("memória_cálculo"),MATCH($BI163,INDIRECT("indice_cáculo"),0),CJ$45)</f>
        <v>0</v>
      </c>
      <c r="CK163" s="96" cm="1">
        <f t="array" aca="1" ref="CK163" ca="1">INDEX(INDIRECT("memória_cálculo"),MATCH($BI163,INDIRECT("indice_cáculo"),0),CK$45)</f>
        <v>0</v>
      </c>
      <c r="CL163" s="96" cm="1">
        <f t="array" aca="1" ref="CL163" ca="1">INDEX(INDIRECT("memória_cálculo"),MATCH($BI163,INDIRECT("indice_cáculo"),0),CL$45)</f>
        <v>0</v>
      </c>
      <c r="CM163" s="96"/>
      <c r="CN163" s="7"/>
      <c r="CO163" s="7"/>
      <c r="CP163" s="108"/>
      <c r="CR163" s="11" t="s">
        <v>183</v>
      </c>
      <c r="CS163" s="109" t="s">
        <v>5</v>
      </c>
      <c r="CT163" s="129">
        <f>CT48*30%</f>
        <v>300</v>
      </c>
      <c r="CU163" s="129">
        <f>CU48*30%</f>
        <v>300</v>
      </c>
      <c r="CV163" s="129">
        <f>CV48*30%</f>
        <v>30</v>
      </c>
      <c r="CW163" s="129">
        <f>CW48*60%</f>
        <v>600</v>
      </c>
      <c r="CX163" s="129">
        <f>CX48*30%</f>
        <v>300</v>
      </c>
      <c r="CY163" s="129">
        <f>CY48*30%</f>
        <v>300</v>
      </c>
      <c r="CZ163" s="129">
        <f>CZ48*30%</f>
        <v>300</v>
      </c>
      <c r="DA163" s="129">
        <f>DA48*30%</f>
        <v>30</v>
      </c>
      <c r="DB163" s="129">
        <f>DB48*60%</f>
        <v>600</v>
      </c>
      <c r="DC163" s="129">
        <f>DC48*30%</f>
        <v>300</v>
      </c>
      <c r="DD163" s="129">
        <f>DD48*30%</f>
        <v>300</v>
      </c>
      <c r="DE163" s="129">
        <f>DE48*30%</f>
        <v>300</v>
      </c>
      <c r="DF163" s="129">
        <f>DF48*30%</f>
        <v>30</v>
      </c>
      <c r="DG163" s="129">
        <f>DG48*60%</f>
        <v>600</v>
      </c>
      <c r="DH163" s="129">
        <f>DH48*30%</f>
        <v>300</v>
      </c>
      <c r="DI163" s="129">
        <f>DI48*30%</f>
        <v>300</v>
      </c>
      <c r="DJ163" s="129">
        <f>DJ48*30%</f>
        <v>300</v>
      </c>
      <c r="DK163" s="129">
        <f>DK48*30%</f>
        <v>30</v>
      </c>
      <c r="DL163" s="129">
        <f>DL48*60%</f>
        <v>600</v>
      </c>
      <c r="DM163" s="129">
        <f>DM48*30%</f>
        <v>300</v>
      </c>
      <c r="DN163" s="129">
        <f>DN48*30%</f>
        <v>300</v>
      </c>
      <c r="DO163" s="129">
        <f>DO48*30%</f>
        <v>300</v>
      </c>
      <c r="DP163" s="129">
        <f>DP48*30%</f>
        <v>30</v>
      </c>
      <c r="DQ163" s="129">
        <f>DQ48*60%</f>
        <v>600</v>
      </c>
      <c r="DR163" s="129">
        <f>DR48*30%</f>
        <v>300</v>
      </c>
      <c r="DS163" s="129"/>
      <c r="DT163" s="129"/>
    </row>
    <row r="164" spans="1:126" ht="20.100000000000001" customHeight="1" x14ac:dyDescent="0.2">
      <c r="A164" s="7"/>
      <c r="B164" s="83" t="s">
        <v>184</v>
      </c>
      <c r="C164" s="83">
        <f t="shared" ref="C164:C189" ca="1" si="284">INDEX(INDIRECT("memória_cálculo"),MATCH($B164,INDIRECT("indice_cáculo"),0),2)</f>
        <v>4413984</v>
      </c>
      <c r="D164" s="84" t="str">
        <f t="shared" ref="D164:D189" ca="1" si="285">INDEX(INDIRECT("memória_cálculo"),MATCH($B164,INDIRECT("indice_cáculo"),0),3)</f>
        <v>Regularização de bota-fora com espalhamento e compactação</v>
      </c>
      <c r="E164" s="83" t="str">
        <f t="shared" ref="E164:E189" ca="1" si="286">INDEX(INDIRECT("memória_cálculo"),MATCH($B164,INDIRECT("indice_cáculo"),0),4)</f>
        <v>m³</v>
      </c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 cm="1">
        <f t="array" aca="1" ref="X164" ca="1">INDEX($BI$46:$CM$192,MATCH($B164,$BI$46:$BI$192,0),X$47)*X$39</f>
        <v>0</v>
      </c>
      <c r="Y164" s="85" cm="1">
        <f t="array" aca="1" ref="Y164" ca="1">INDEX($BI$46:$CM$192,MATCH($B164,$BI$46:$BI$192,0),Y$47)*Y$39</f>
        <v>0</v>
      </c>
      <c r="Z164" s="85" cm="1">
        <f t="array" aca="1" ref="Z164" ca="1">INDEX($BI$46:$CM$192,MATCH($B164,$BI$46:$BI$192,0),Z$47)*Z$39</f>
        <v>0</v>
      </c>
      <c r="AA164" s="85"/>
      <c r="AB164" s="85" cm="1">
        <f t="array" aca="1" ref="AB164" ca="1">INDEX($BI$46:$CM$192,MATCH($B164,$BI$46:$BI$192,0),AB$47)*AB$39</f>
        <v>0</v>
      </c>
      <c r="AC164" s="85"/>
      <c r="AD164" s="85" cm="1">
        <f t="array" aca="1" ref="AD164" ca="1">INDEX($BI$46:$CM$192,MATCH($B164,$BI$46:$BI$192,0),AD$47)*AD$39</f>
        <v>0</v>
      </c>
      <c r="AE164" s="85" cm="1">
        <f t="array" aca="1" ref="AE164" ca="1">INDEX($BI$46:$CM$192,MATCH($B164,$BI$46:$BI$192,0),AE$47)*AE$39</f>
        <v>0</v>
      </c>
      <c r="AF164" s="85" cm="1">
        <f t="array" aca="1" ref="AF164" ca="1">INDEX($BI$46:$CM$192,MATCH($B164,$BI$46:$BI$192,0),AF$47)*AF$39</f>
        <v>0</v>
      </c>
      <c r="AG164" s="85" cm="1">
        <f t="array" aca="1" ref="AG164" ca="1">INDEX($BI$46:$CM$192,MATCH($B164,$BI$46:$BI$192,0),AG$47)*AG$39</f>
        <v>0</v>
      </c>
      <c r="AH164" s="85" cm="1">
        <f t="array" aca="1" ref="AH164" ca="1">INDEX($BI$46:$CM$192,MATCH($B164,$BI$46:$BI$192,0),AH$47)*AH$39</f>
        <v>0</v>
      </c>
      <c r="AI164" s="85" cm="1">
        <f t="array" aca="1" ref="AI164" ca="1">INDEX($BI$46:$CM$192,MATCH($B164,$BI$46:$BI$192,0),AI$47)*AI$39</f>
        <v>0</v>
      </c>
      <c r="AJ164" s="85" cm="1">
        <f t="array" aca="1" ref="AJ164" ca="1">INDEX($BI$46:$CM$192,MATCH($B164,$BI$46:$BI$192,0),AJ$47)*AJ$39</f>
        <v>0</v>
      </c>
      <c r="AK164" s="85" cm="1">
        <f t="array" aca="1" ref="AK164" ca="1">INDEX($BI$46:$CM$192,MATCH($B164,$BI$46:$BI$192,0),AK$47)*AK$39</f>
        <v>0</v>
      </c>
      <c r="AL164" s="85" cm="1">
        <f t="array" aca="1" ref="AL164" ca="1">INDEX($BI$46:$CM$192,MATCH($B164,$BI$46:$BI$192,0),AL$47)*AL$39</f>
        <v>0</v>
      </c>
      <c r="AM164" s="85" cm="1">
        <f t="array" aca="1" ref="AM164" ca="1">INDEX($BI$46:$CM$192,MATCH($B164,$BI$46:$BI$192,0),AM$47)*AM$39</f>
        <v>0</v>
      </c>
      <c r="AN164" s="85" cm="1">
        <f t="array" aca="1" ref="AN164" ca="1">INDEX($BI$46:$CM$192,MATCH($B164,$BI$46:$BI$192,0),AN$47)*AN$39</f>
        <v>0</v>
      </c>
      <c r="AO164" s="85" cm="1">
        <f t="array" aca="1" ref="AO164" ca="1">INDEX($BI$46:$CM$192,MATCH($B164,$BI$46:$BI$192,0),AO$47)*AO$39</f>
        <v>0</v>
      </c>
      <c r="AP164" s="85" cm="1">
        <f t="array" aca="1" ref="AP164" ca="1">INDEX($BI$46:$CM$192,MATCH($B164,$BI$46:$BI$192,0),AP$47)*AP$39</f>
        <v>0</v>
      </c>
      <c r="AQ164" s="85" cm="1">
        <f t="array" aca="1" ref="AQ164" ca="1">INDEX($BI$46:$CM$192,MATCH($B164,$BI$46:$BI$192,0),AQ$47)*AQ$39</f>
        <v>0</v>
      </c>
      <c r="AR164" s="85" cm="1">
        <f t="array" aca="1" ref="AR164" ca="1">INDEX($BI$46:$CM$192,MATCH($B164,$BI$46:$BI$192,0),AR$47)*AR$39</f>
        <v>0</v>
      </c>
      <c r="AS164" s="85" cm="1">
        <f t="array" aca="1" ref="AS164" ca="1">INDEX($BI$46:$CM$192,MATCH($B164,$BI$46:$BI$192,0),AS$47)*AS$39</f>
        <v>0</v>
      </c>
      <c r="AT164" s="85" cm="1">
        <f t="array" aca="1" ref="AT164" ca="1">INDEX($BI$46:$CM$192,MATCH($B164,$BI$46:$BI$192,0),AT$47)*AT$39</f>
        <v>0</v>
      </c>
      <c r="AU164" s="85" cm="1">
        <f t="array" aca="1" ref="AU164" ca="1">INDEX($BI$46:$CM$192,MATCH($B164,$BI$46:$BI$192,0),AU$47)*AU$39</f>
        <v>0</v>
      </c>
      <c r="AV164" s="85" cm="1">
        <f t="array" aca="1" ref="AV164" ca="1">INDEX($BI$46:$CM$192,MATCH($B164,$BI$46:$BI$192,0),AV$47)*AV$39</f>
        <v>0</v>
      </c>
      <c r="AW164" s="85" cm="1">
        <f t="array" aca="1" ref="AW164" ca="1">INDEX($BI$46:$CM$192,MATCH($B164,$BI$46:$BI$192,0),AW$47)*AW$39</f>
        <v>0</v>
      </c>
      <c r="AX164" s="85" cm="1">
        <f t="array" aca="1" ref="AX164" ca="1">INDEX($BI$46:$CM$192,MATCH($B164,$BI$46:$BI$192,0),AX$47)*AX$39</f>
        <v>0</v>
      </c>
      <c r="AY164" s="85" cm="1">
        <f t="array" aca="1" ref="AY164" ca="1">INDEX($BI$46:$CM$192,MATCH($B164,$BI$46:$BI$192,0),AY$47)*AY$39</f>
        <v>0</v>
      </c>
      <c r="AZ164" s="85" cm="1">
        <f t="array" aca="1" ref="AZ164" ca="1">INDEX($BI$46:$CM$192,MATCH($B164,$BI$46:$BI$192,0),AZ$47)*AZ$39</f>
        <v>0</v>
      </c>
      <c r="BA164" s="85" cm="1">
        <f t="array" aca="1" ref="BA164" ca="1">INDEX($BI$46:$CM$192,MATCH($B164,$BI$46:$BI$192,0),BA$47)*BA$39</f>
        <v>0</v>
      </c>
      <c r="BB164" s="85" cm="1">
        <f t="array" aca="1" ref="BB164" ca="1">INDEX($BI$46:$CM$192,MATCH($B164,$BI$46:$BI$192,0),BB$47)*BB$39</f>
        <v>0</v>
      </c>
      <c r="BC164" s="85"/>
      <c r="BD164" s="85"/>
      <c r="BE164" s="85"/>
      <c r="BF164" s="95"/>
      <c r="BG164" s="125">
        <f ca="1">IF(C164="","",INDEX([10]TPU!$G:$G,MATCH($C164,[10]TPU!$A:$A,0)))</f>
        <v>4.74</v>
      </c>
      <c r="BH164" s="7"/>
      <c r="BI164" s="83" t="s">
        <v>194</v>
      </c>
      <c r="BJ164" s="83" t="str">
        <f t="shared" ca="1" si="272"/>
        <v>RO-00962</v>
      </c>
      <c r="BK164" s="84" t="str">
        <f t="shared" ca="1" si="273"/>
        <v>concreto confeccionado em betoneira e lançamento manual com fck = 20 mpa - areia extraída e brita produzida (execução, incluindo fornecimento, carga e transporte de todos os materiais)</v>
      </c>
      <c r="BL164" s="83" t="str">
        <f t="shared" ca="1" si="270"/>
        <v>m3</v>
      </c>
      <c r="BM164" s="96" cm="1">
        <f t="array" aca="1" ref="BM164" ca="1">INDEX(INDIRECT("memória_cálculo"),MATCH($BI164,INDIRECT("indice_cáculo"),0),BM$45)</f>
        <v>0</v>
      </c>
      <c r="BN164" s="96" cm="1">
        <f t="array" aca="1" ref="BN164" ca="1">INDEX(INDIRECT("memória_cálculo"),MATCH($BI164,INDIRECT("indice_cáculo"),0),BN$45)</f>
        <v>0</v>
      </c>
      <c r="BO164" s="96" cm="1">
        <f t="array" aca="1" ref="BO164" ca="1">INDEX(INDIRECT("memória_cálculo"),MATCH($BI164,INDIRECT("indice_cáculo"),0),BO$45)</f>
        <v>0</v>
      </c>
      <c r="BP164" s="96" cm="1">
        <f t="array" aca="1" ref="BP164" ca="1">INDEX(INDIRECT("memória_cálculo"),MATCH($BI164,INDIRECT("indice_cáculo"),0),BP$45)</f>
        <v>0</v>
      </c>
      <c r="BQ164" s="96" cm="1">
        <f t="array" aca="1" ref="BQ164" ca="1">INDEX(INDIRECT("memória_cálculo"),MATCH($BI164,INDIRECT("indice_cáculo"),0),BQ$45)</f>
        <v>0</v>
      </c>
      <c r="BR164" s="96" cm="1">
        <f t="array" aca="1" ref="BR164" ca="1">INDEX(INDIRECT("memória_cálculo"),MATCH($BI164,INDIRECT("indice_cáculo"),0),BR$45)</f>
        <v>0</v>
      </c>
      <c r="BS164" s="96" cm="1">
        <f t="array" aca="1" ref="BS164" ca="1">INDEX(INDIRECT("memória_cálculo"),MATCH($BI164,INDIRECT("indice_cáculo"),0),BS$45)</f>
        <v>0</v>
      </c>
      <c r="BT164" s="96" cm="1">
        <f t="array" aca="1" ref="BT164" ca="1">INDEX(INDIRECT("memória_cálculo"),MATCH($BI164,INDIRECT("indice_cáculo"),0),BT$45)</f>
        <v>0</v>
      </c>
      <c r="BU164" s="96" cm="1">
        <f t="array" aca="1" ref="BU164" ca="1">INDEX(INDIRECT("memória_cálculo"),MATCH($BI164,INDIRECT("indice_cáculo"),0),BU$45)</f>
        <v>0</v>
      </c>
      <c r="BV164" s="96" cm="1">
        <f t="array" aca="1" ref="BV164" ca="1">INDEX(INDIRECT("memória_cálculo"),MATCH($BI164,INDIRECT("indice_cáculo"),0),BV$45)</f>
        <v>0</v>
      </c>
      <c r="BW164" s="96" cm="1">
        <f t="array" aca="1" ref="BW164" ca="1">INDEX(INDIRECT("memória_cálculo"),MATCH($BI164,INDIRECT("indice_cáculo"),0),BW$45)</f>
        <v>0</v>
      </c>
      <c r="BX164" s="96" cm="1">
        <f t="array" aca="1" ref="BX164" ca="1">INDEX(INDIRECT("memória_cálculo"),MATCH($BI164,INDIRECT("indice_cáculo"),0),BX$45)</f>
        <v>0</v>
      </c>
      <c r="BY164" s="96" cm="1">
        <f t="array" aca="1" ref="BY164" ca="1">INDEX(INDIRECT("memória_cálculo"),MATCH($BI164,INDIRECT("indice_cáculo"),0),BY$45)</f>
        <v>0</v>
      </c>
      <c r="BZ164" s="96" cm="1">
        <f t="array" aca="1" ref="BZ164" ca="1">INDEX(INDIRECT("memória_cálculo"),MATCH($BI164,INDIRECT("indice_cáculo"),0),BZ$45)</f>
        <v>0</v>
      </c>
      <c r="CA164" s="96" cm="1">
        <f t="array" aca="1" ref="CA164" ca="1">INDEX(INDIRECT("memória_cálculo"),MATCH($BI164,INDIRECT("indice_cáculo"),0),CA$45)</f>
        <v>0</v>
      </c>
      <c r="CB164" s="96" cm="1">
        <f t="array" aca="1" ref="CB164" ca="1">INDEX(INDIRECT("memória_cálculo"),MATCH($BI164,INDIRECT("indice_cáculo"),0),CB$45)</f>
        <v>0</v>
      </c>
      <c r="CC164" s="96" cm="1">
        <f t="array" aca="1" ref="CC164" ca="1">INDEX(INDIRECT("memória_cálculo"),MATCH($BI164,INDIRECT("indice_cáculo"),0),CC$45)</f>
        <v>0</v>
      </c>
      <c r="CD164" s="96" cm="1">
        <f t="array" aca="1" ref="CD164" ca="1">INDEX(INDIRECT("memória_cálculo"),MATCH($BI164,INDIRECT("indice_cáculo"),0),CD$45)</f>
        <v>0</v>
      </c>
      <c r="CE164" s="96" cm="1">
        <f t="array" aca="1" ref="CE164" ca="1">INDEX(INDIRECT("memória_cálculo"),MATCH($BI164,INDIRECT("indice_cáculo"),0),CE$45)</f>
        <v>0</v>
      </c>
      <c r="CF164" s="96" cm="1">
        <f t="array" aca="1" ref="CF164" ca="1">INDEX(INDIRECT("memória_cálculo"),MATCH($BI164,INDIRECT("indice_cáculo"),0),CF$45)</f>
        <v>0</v>
      </c>
      <c r="CG164" s="96" cm="1">
        <f t="array" aca="1" ref="CG164" ca="1">INDEX(INDIRECT("memória_cálculo"),MATCH($BI164,INDIRECT("indice_cáculo"),0),CG$45)</f>
        <v>0</v>
      </c>
      <c r="CH164" s="96" cm="1">
        <f t="array" aca="1" ref="CH164" ca="1">INDEX(INDIRECT("memória_cálculo"),MATCH($BI164,INDIRECT("indice_cáculo"),0),CH$45)</f>
        <v>0</v>
      </c>
      <c r="CI164" s="96" cm="1">
        <f t="array" aca="1" ref="CI164" ca="1">INDEX(INDIRECT("memória_cálculo"),MATCH($BI164,INDIRECT("indice_cáculo"),0),CI$45)</f>
        <v>0</v>
      </c>
      <c r="CJ164" s="96" cm="1">
        <f t="array" aca="1" ref="CJ164" ca="1">INDEX(INDIRECT("memória_cálculo"),MATCH($BI164,INDIRECT("indice_cáculo"),0),CJ$45)</f>
        <v>0</v>
      </c>
      <c r="CK164" s="96" cm="1">
        <f t="array" aca="1" ref="CK164" ca="1">INDEX(INDIRECT("memória_cálculo"),MATCH($BI164,INDIRECT("indice_cáculo"),0),CK$45)</f>
        <v>0</v>
      </c>
      <c r="CL164" s="96" cm="1">
        <f t="array" aca="1" ref="CL164" ca="1">INDEX(INDIRECT("memória_cálculo"),MATCH($BI164,INDIRECT("indice_cáculo"),0),CL$45)</f>
        <v>0</v>
      </c>
      <c r="CM164" s="96"/>
      <c r="CN164" s="7"/>
      <c r="CO164" s="7"/>
      <c r="CP164" s="108"/>
      <c r="CS164" s="109"/>
      <c r="CT164" s="127"/>
      <c r="CU164" s="111"/>
      <c r="CV164" s="111"/>
      <c r="CW164" s="111"/>
      <c r="CX164" s="111"/>
      <c r="CY164" s="127"/>
      <c r="CZ164" s="111"/>
      <c r="DA164" s="111"/>
      <c r="DB164" s="111"/>
      <c r="DC164" s="111"/>
      <c r="DD164" s="127"/>
      <c r="DE164" s="111"/>
      <c r="DF164" s="111"/>
      <c r="DG164" s="111"/>
      <c r="DH164" s="111"/>
      <c r="DI164" s="111"/>
      <c r="DJ164" s="111"/>
      <c r="DK164" s="111"/>
      <c r="DL164" s="111"/>
      <c r="DM164" s="111"/>
      <c r="DN164" s="127"/>
      <c r="DO164" s="111"/>
      <c r="DP164" s="111"/>
      <c r="DQ164" s="111"/>
      <c r="DR164" s="111"/>
      <c r="DS164" s="111"/>
      <c r="DT164" s="111"/>
    </row>
    <row r="165" spans="1:126" ht="20.100000000000001" customHeight="1" x14ac:dyDescent="0.2">
      <c r="A165" s="7"/>
      <c r="B165" s="83" t="s">
        <v>185</v>
      </c>
      <c r="C165" s="83" t="str">
        <f t="shared" ca="1" si="284"/>
        <v>RO-00881</v>
      </c>
      <c r="D165" s="84" t="str">
        <f t="shared" ca="1" si="285"/>
        <v>Transporte com caminhão basculante de 6 m³ - rodovia pavimentada</v>
      </c>
      <c r="E165" s="83" t="str">
        <f t="shared" ca="1" si="286"/>
        <v>txkm</v>
      </c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 cm="1">
        <f t="array" aca="1" ref="X165" ca="1">INDEX($BI$46:$CM$192,MATCH($B165,$BI$46:$BI$192,0),X$47)*X$39</f>
        <v>0</v>
      </c>
      <c r="Y165" s="85" cm="1">
        <f t="array" aca="1" ref="Y165" ca="1">INDEX($BI$46:$CM$192,MATCH($B165,$BI$46:$BI$192,0),Y$47)*Y$39</f>
        <v>0</v>
      </c>
      <c r="Z165" s="85" cm="1">
        <f t="array" aca="1" ref="Z165" ca="1">INDEX($BI$46:$CM$192,MATCH($B165,$BI$46:$BI$192,0),Z$47)*Z$39</f>
        <v>0</v>
      </c>
      <c r="AA165" s="85"/>
      <c r="AB165" s="85" cm="1">
        <f t="array" aca="1" ref="AB165" ca="1">INDEX($BI$46:$CM$192,MATCH($B165,$BI$46:$BI$192,0),AB$47)*AB$39</f>
        <v>0</v>
      </c>
      <c r="AC165" s="85"/>
      <c r="AD165" s="85" cm="1">
        <f t="array" aca="1" ref="AD165" ca="1">INDEX($BI$46:$CM$192,MATCH($B165,$BI$46:$BI$192,0),AD$47)*AD$39</f>
        <v>0</v>
      </c>
      <c r="AE165" s="85" cm="1">
        <f t="array" aca="1" ref="AE165" ca="1">INDEX($BI$46:$CM$192,MATCH($B165,$BI$46:$BI$192,0),AE$47)*AE$39</f>
        <v>0</v>
      </c>
      <c r="AF165" s="85" cm="1">
        <f t="array" aca="1" ref="AF165" ca="1">INDEX($BI$46:$CM$192,MATCH($B165,$BI$46:$BI$192,0),AF$47)*AF$39</f>
        <v>0</v>
      </c>
      <c r="AG165" s="85" cm="1">
        <f t="array" aca="1" ref="AG165" ca="1">INDEX($BI$46:$CM$192,MATCH($B165,$BI$46:$BI$192,0),AG$47)*AG$39</f>
        <v>0</v>
      </c>
      <c r="AH165" s="85" cm="1">
        <f t="array" aca="1" ref="AH165" ca="1">INDEX($BI$46:$CM$192,MATCH($B165,$BI$46:$BI$192,0),AH$47)*AH$39</f>
        <v>0</v>
      </c>
      <c r="AI165" s="85" cm="1">
        <f t="array" aca="1" ref="AI165" ca="1">INDEX($BI$46:$CM$192,MATCH($B165,$BI$46:$BI$192,0),AI$47)*AI$39</f>
        <v>0</v>
      </c>
      <c r="AJ165" s="85" cm="1">
        <f t="array" aca="1" ref="AJ165" ca="1">INDEX($BI$46:$CM$192,MATCH($B165,$BI$46:$BI$192,0),AJ$47)*AJ$39</f>
        <v>0</v>
      </c>
      <c r="AK165" s="85" cm="1">
        <f t="array" aca="1" ref="AK165" ca="1">INDEX($BI$46:$CM$192,MATCH($B165,$BI$46:$BI$192,0),AK$47)*AK$39</f>
        <v>0</v>
      </c>
      <c r="AL165" s="85" cm="1">
        <f t="array" aca="1" ref="AL165" ca="1">INDEX($BI$46:$CM$192,MATCH($B165,$BI$46:$BI$192,0),AL$47)*AL$39</f>
        <v>0</v>
      </c>
      <c r="AM165" s="85" cm="1">
        <f t="array" aca="1" ref="AM165" ca="1">INDEX($BI$46:$CM$192,MATCH($B165,$BI$46:$BI$192,0),AM$47)*AM$39</f>
        <v>0</v>
      </c>
      <c r="AN165" s="85" cm="1">
        <f t="array" aca="1" ref="AN165" ca="1">INDEX($BI$46:$CM$192,MATCH($B165,$BI$46:$BI$192,0),AN$47)*AN$39</f>
        <v>0</v>
      </c>
      <c r="AO165" s="85" cm="1">
        <f t="array" aca="1" ref="AO165" ca="1">INDEX($BI$46:$CM$192,MATCH($B165,$BI$46:$BI$192,0),AO$47)*AO$39</f>
        <v>0</v>
      </c>
      <c r="AP165" s="85" cm="1">
        <f t="array" aca="1" ref="AP165" ca="1">INDEX($BI$46:$CM$192,MATCH($B165,$BI$46:$BI$192,0),AP$47)*AP$39</f>
        <v>0</v>
      </c>
      <c r="AQ165" s="85" cm="1">
        <f t="array" aca="1" ref="AQ165" ca="1">INDEX($BI$46:$CM$192,MATCH($B165,$BI$46:$BI$192,0),AQ$47)*AQ$39</f>
        <v>0</v>
      </c>
      <c r="AR165" s="85" cm="1">
        <f t="array" aca="1" ref="AR165" ca="1">INDEX($BI$46:$CM$192,MATCH($B165,$BI$46:$BI$192,0),AR$47)*AR$39</f>
        <v>0</v>
      </c>
      <c r="AS165" s="85" cm="1">
        <f t="array" aca="1" ref="AS165" ca="1">INDEX($BI$46:$CM$192,MATCH($B165,$BI$46:$BI$192,0),AS$47)*AS$39</f>
        <v>0</v>
      </c>
      <c r="AT165" s="85" cm="1">
        <f t="array" aca="1" ref="AT165" ca="1">INDEX($BI$46:$CM$192,MATCH($B165,$BI$46:$BI$192,0),AT$47)*AT$39</f>
        <v>0</v>
      </c>
      <c r="AU165" s="85" cm="1">
        <f t="array" aca="1" ref="AU165" ca="1">INDEX($BI$46:$CM$192,MATCH($B165,$BI$46:$BI$192,0),AU$47)*AU$39</f>
        <v>0</v>
      </c>
      <c r="AV165" s="85" cm="1">
        <f t="array" aca="1" ref="AV165" ca="1">INDEX($BI$46:$CM$192,MATCH($B165,$BI$46:$BI$192,0),AV$47)*AV$39</f>
        <v>0</v>
      </c>
      <c r="AW165" s="85" cm="1">
        <f t="array" aca="1" ref="AW165" ca="1">INDEX($BI$46:$CM$192,MATCH($B165,$BI$46:$BI$192,0),AW$47)*AW$39</f>
        <v>0</v>
      </c>
      <c r="AX165" s="85" cm="1">
        <f t="array" aca="1" ref="AX165" ca="1">INDEX($BI$46:$CM$192,MATCH($B165,$BI$46:$BI$192,0),AX$47)*AX$39</f>
        <v>0</v>
      </c>
      <c r="AY165" s="85" cm="1">
        <f t="array" aca="1" ref="AY165" ca="1">INDEX($BI$46:$CM$192,MATCH($B165,$BI$46:$BI$192,0),AY$47)*AY$39</f>
        <v>0</v>
      </c>
      <c r="AZ165" s="85" cm="1">
        <f t="array" aca="1" ref="AZ165" ca="1">INDEX($BI$46:$CM$192,MATCH($B165,$BI$46:$BI$192,0),AZ$47)*AZ$39</f>
        <v>0</v>
      </c>
      <c r="BA165" s="85" cm="1">
        <f t="array" aca="1" ref="BA165" ca="1">INDEX($BI$46:$CM$192,MATCH($B165,$BI$46:$BI$192,0),BA$47)*BA$39</f>
        <v>0</v>
      </c>
      <c r="BB165" s="85" cm="1">
        <f t="array" aca="1" ref="BB165" ca="1">INDEX($BI$46:$CM$192,MATCH($B165,$BI$46:$BI$192,0),BB$47)*BB$39</f>
        <v>0</v>
      </c>
      <c r="BC165" s="85"/>
      <c r="BD165" s="85"/>
      <c r="BE165" s="85"/>
      <c r="BF165" s="95"/>
      <c r="BG165" s="125">
        <f ca="1">IF(C165="","",INDEX([10]TPU!$G:$G,MATCH($C165,[10]TPU!$A:$A,0)))</f>
        <v>0.96</v>
      </c>
      <c r="BH165" s="7"/>
      <c r="BI165" s="83" t="s">
        <v>196</v>
      </c>
      <c r="BJ165" s="83">
        <f t="shared" ca="1" si="272"/>
        <v>857</v>
      </c>
      <c r="BK165" s="84" t="str">
        <f t="shared" ca="1" si="273"/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L165" s="83" t="str">
        <f t="shared" ca="1" si="270"/>
        <v xml:space="preserve">m     </v>
      </c>
      <c r="BM165" s="96" cm="1">
        <f t="array" aca="1" ref="BM165" ca="1">INDEX(INDIRECT("memória_cálculo"),MATCH($BI165,INDIRECT("indice_cáculo"),0),BM$45)</f>
        <v>0</v>
      </c>
      <c r="BN165" s="96" cm="1">
        <f t="array" aca="1" ref="BN165" ca="1">INDEX(INDIRECT("memória_cálculo"),MATCH($BI165,INDIRECT("indice_cáculo"),0),BN$45)</f>
        <v>0</v>
      </c>
      <c r="BO165" s="96" cm="1">
        <f t="array" aca="1" ref="BO165" ca="1">INDEX(INDIRECT("memória_cálculo"),MATCH($BI165,INDIRECT("indice_cáculo"),0),BO$45)</f>
        <v>0</v>
      </c>
      <c r="BP165" s="96" cm="1">
        <f t="array" aca="1" ref="BP165" ca="1">INDEX(INDIRECT("memória_cálculo"),MATCH($BI165,INDIRECT("indice_cáculo"),0),BP$45)</f>
        <v>0</v>
      </c>
      <c r="BQ165" s="96" cm="1">
        <f t="array" aca="1" ref="BQ165" ca="1">INDEX(INDIRECT("memória_cálculo"),MATCH($BI165,INDIRECT("indice_cáculo"),0),BQ$45)</f>
        <v>0</v>
      </c>
      <c r="BR165" s="96" cm="1">
        <f t="array" aca="1" ref="BR165" ca="1">INDEX(INDIRECT("memória_cálculo"),MATCH($BI165,INDIRECT("indice_cáculo"),0),BR$45)</f>
        <v>0</v>
      </c>
      <c r="BS165" s="96" cm="1">
        <f t="array" aca="1" ref="BS165" ca="1">INDEX(INDIRECT("memória_cálculo"),MATCH($BI165,INDIRECT("indice_cáculo"),0),BS$45)</f>
        <v>0</v>
      </c>
      <c r="BT165" s="96" cm="1">
        <f t="array" aca="1" ref="BT165" ca="1">INDEX(INDIRECT("memória_cálculo"),MATCH($BI165,INDIRECT("indice_cáculo"),0),BT$45)</f>
        <v>0</v>
      </c>
      <c r="BU165" s="96" cm="1">
        <f t="array" aca="1" ref="BU165" ca="1">INDEX(INDIRECT("memória_cálculo"),MATCH($BI165,INDIRECT("indice_cáculo"),0),BU$45)</f>
        <v>0</v>
      </c>
      <c r="BV165" s="96" cm="1">
        <f t="array" aca="1" ref="BV165" ca="1">INDEX(INDIRECT("memória_cálculo"),MATCH($BI165,INDIRECT("indice_cáculo"),0),BV$45)</f>
        <v>0</v>
      </c>
      <c r="BW165" s="96" cm="1">
        <f t="array" aca="1" ref="BW165" ca="1">INDEX(INDIRECT("memória_cálculo"),MATCH($BI165,INDIRECT("indice_cáculo"),0),BW$45)</f>
        <v>0</v>
      </c>
      <c r="BX165" s="96" cm="1">
        <f t="array" aca="1" ref="BX165" ca="1">INDEX(INDIRECT("memória_cálculo"),MATCH($BI165,INDIRECT("indice_cáculo"),0),BX$45)</f>
        <v>0</v>
      </c>
      <c r="BY165" s="96" cm="1">
        <f t="array" aca="1" ref="BY165" ca="1">INDEX(INDIRECT("memória_cálculo"),MATCH($BI165,INDIRECT("indice_cáculo"),0),BY$45)</f>
        <v>0</v>
      </c>
      <c r="BZ165" s="96" cm="1">
        <f t="array" aca="1" ref="BZ165" ca="1">INDEX(INDIRECT("memória_cálculo"),MATCH($BI165,INDIRECT("indice_cáculo"),0),BZ$45)</f>
        <v>0</v>
      </c>
      <c r="CA165" s="96" cm="1">
        <f t="array" aca="1" ref="CA165" ca="1">INDEX(INDIRECT("memória_cálculo"),MATCH($BI165,INDIRECT("indice_cáculo"),0),CA$45)</f>
        <v>0</v>
      </c>
      <c r="CB165" s="96" cm="1">
        <f t="array" aca="1" ref="CB165" ca="1">INDEX(INDIRECT("memória_cálculo"),MATCH($BI165,INDIRECT("indice_cáculo"),0),CB$45)</f>
        <v>0</v>
      </c>
      <c r="CC165" s="96" cm="1">
        <f t="array" aca="1" ref="CC165" ca="1">INDEX(INDIRECT("memória_cálculo"),MATCH($BI165,INDIRECT("indice_cáculo"),0),CC$45)</f>
        <v>0</v>
      </c>
      <c r="CD165" s="96" cm="1">
        <f t="array" aca="1" ref="CD165" ca="1">INDEX(INDIRECT("memória_cálculo"),MATCH($BI165,INDIRECT("indice_cáculo"),0),CD$45)</f>
        <v>0</v>
      </c>
      <c r="CE165" s="96" cm="1">
        <f t="array" aca="1" ref="CE165" ca="1">INDEX(INDIRECT("memória_cálculo"),MATCH($BI165,INDIRECT("indice_cáculo"),0),CE$45)</f>
        <v>0</v>
      </c>
      <c r="CF165" s="96" cm="1">
        <f t="array" aca="1" ref="CF165" ca="1">INDEX(INDIRECT("memória_cálculo"),MATCH($BI165,INDIRECT("indice_cáculo"),0),CF$45)</f>
        <v>0</v>
      </c>
      <c r="CG165" s="96" cm="1">
        <f t="array" aca="1" ref="CG165" ca="1">INDEX(INDIRECT("memória_cálculo"),MATCH($BI165,INDIRECT("indice_cáculo"),0),CG$45)</f>
        <v>0</v>
      </c>
      <c r="CH165" s="96" cm="1">
        <f t="array" aca="1" ref="CH165" ca="1">INDEX(INDIRECT("memória_cálculo"),MATCH($BI165,INDIRECT("indice_cáculo"),0),CH$45)</f>
        <v>0</v>
      </c>
      <c r="CI165" s="96" cm="1">
        <f t="array" aca="1" ref="CI165" ca="1">INDEX(INDIRECT("memória_cálculo"),MATCH($BI165,INDIRECT("indice_cáculo"),0),CI$45)</f>
        <v>0</v>
      </c>
      <c r="CJ165" s="96" cm="1">
        <f t="array" aca="1" ref="CJ165" ca="1">INDEX(INDIRECT("memória_cálculo"),MATCH($BI165,INDIRECT("indice_cáculo"),0),CJ$45)</f>
        <v>0</v>
      </c>
      <c r="CK165" s="96" cm="1">
        <f t="array" aca="1" ref="CK165" ca="1">INDEX(INDIRECT("memória_cálculo"),MATCH($BI165,INDIRECT("indice_cáculo"),0),CK$45)</f>
        <v>0</v>
      </c>
      <c r="CL165" s="96" cm="1">
        <f t="array" aca="1" ref="CL165" ca="1">INDEX(INDIRECT("memória_cálculo"),MATCH($BI165,INDIRECT("indice_cáculo"),0),CL$45)</f>
        <v>0</v>
      </c>
      <c r="CM165" s="96"/>
      <c r="CN165" s="7"/>
      <c r="CO165" s="7"/>
      <c r="CP165" s="83" t="s">
        <v>62</v>
      </c>
      <c r="CQ165" s="83">
        <f>INDEX([10]TPU!$A:$A,MATCH($DV165,[10]TPU!$P:$P,0))</f>
        <v>5502979</v>
      </c>
      <c r="CR165" s="366" t="str">
        <f>INDEX([10]TPU!$C:$C,MATCH($DV165,[10]TPU!$P:$P,0))</f>
        <v>Construção de corpo de aterro com material de 3ª categoria oriundo de corte</v>
      </c>
      <c r="CS165" s="83" t="str">
        <f>INDEX([10]TPU!$D:$D,MATCH($DV165,[10]TPU!$P:$P,0))</f>
        <v>m³</v>
      </c>
      <c r="CT165" s="103">
        <f>CT167</f>
        <v>0</v>
      </c>
      <c r="CU165" s="103">
        <f>CU167</f>
        <v>0</v>
      </c>
      <c r="CV165" s="103">
        <f t="shared" ref="CV165:CX165" si="287">CV167</f>
        <v>0</v>
      </c>
      <c r="CW165" s="103">
        <f t="shared" si="287"/>
        <v>0</v>
      </c>
      <c r="CX165" s="103">
        <f t="shared" si="287"/>
        <v>0</v>
      </c>
      <c r="CY165" s="103">
        <f>CY167</f>
        <v>0</v>
      </c>
      <c r="CZ165" s="103">
        <f>CZ167</f>
        <v>0</v>
      </c>
      <c r="DA165" s="103">
        <f t="shared" ref="DA165:DC165" si="288">DA167</f>
        <v>0</v>
      </c>
      <c r="DB165" s="103">
        <f t="shared" si="288"/>
        <v>0</v>
      </c>
      <c r="DC165" s="103">
        <f t="shared" si="288"/>
        <v>0</v>
      </c>
      <c r="DD165" s="103">
        <f>DD167</f>
        <v>0</v>
      </c>
      <c r="DE165" s="103">
        <f>DE167</f>
        <v>0</v>
      </c>
      <c r="DF165" s="103">
        <f t="shared" ref="DF165:DH165" si="289">DF167</f>
        <v>0</v>
      </c>
      <c r="DG165" s="103">
        <f t="shared" si="289"/>
        <v>0</v>
      </c>
      <c r="DH165" s="103">
        <f t="shared" si="289"/>
        <v>0</v>
      </c>
      <c r="DI165" s="103">
        <f>DI167</f>
        <v>0</v>
      </c>
      <c r="DJ165" s="103">
        <f>DJ167</f>
        <v>0</v>
      </c>
      <c r="DK165" s="103">
        <f t="shared" ref="DK165:DM165" si="290">DK167</f>
        <v>0</v>
      </c>
      <c r="DL165" s="103">
        <f t="shared" si="290"/>
        <v>0</v>
      </c>
      <c r="DM165" s="103">
        <f t="shared" si="290"/>
        <v>0</v>
      </c>
      <c r="DN165" s="103">
        <f>DN167</f>
        <v>0</v>
      </c>
      <c r="DO165" s="103">
        <f>DO167</f>
        <v>0</v>
      </c>
      <c r="DP165" s="103">
        <f t="shared" ref="DP165:DR165" si="291">DP167</f>
        <v>0</v>
      </c>
      <c r="DQ165" s="103">
        <f t="shared" si="291"/>
        <v>0</v>
      </c>
      <c r="DR165" s="103">
        <f t="shared" si="291"/>
        <v>0</v>
      </c>
      <c r="DS165" s="103">
        <f t="shared" ref="DS165" si="292">DS167</f>
        <v>0</v>
      </c>
      <c r="DT165" s="103">
        <f t="shared" ref="DT165" si="293">DT167</f>
        <v>0</v>
      </c>
      <c r="DV165">
        <v>5502979</v>
      </c>
    </row>
    <row r="166" spans="1:126" ht="20.100000000000001" customHeight="1" x14ac:dyDescent="0.2">
      <c r="A166" s="7"/>
      <c r="B166" s="83" t="s">
        <v>187</v>
      </c>
      <c r="C166" s="83" t="str">
        <f t="shared" ca="1" si="284"/>
        <v>ED-51111</v>
      </c>
      <c r="D166" s="84" t="str">
        <f t="shared" ca="1" si="285"/>
        <v>escavação mecânica de valas com profundidade menor ou igual a 1,5m, inclusive descarga lateral, exclusive carga, transporte e descarga</v>
      </c>
      <c r="E166" s="83" t="str">
        <f t="shared" ca="1" si="286"/>
        <v>m3</v>
      </c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 cm="1">
        <f t="array" aca="1" ref="X166" ca="1">INDEX($BI$46:$CM$192,MATCH($B166,$BI$46:$BI$192,0),X$47)*X$39</f>
        <v>0</v>
      </c>
      <c r="Y166" s="85" cm="1">
        <f t="array" aca="1" ref="Y166" ca="1">INDEX($BI$46:$CM$192,MATCH($B166,$BI$46:$BI$192,0),Y$47)*Y$39</f>
        <v>0</v>
      </c>
      <c r="Z166" s="85" cm="1">
        <f t="array" aca="1" ref="Z166" ca="1">INDEX($BI$46:$CM$192,MATCH($B166,$BI$46:$BI$192,0),Z$47)*Z$39</f>
        <v>0</v>
      </c>
      <c r="AA166" s="85"/>
      <c r="AB166" s="85" cm="1">
        <f t="array" aca="1" ref="AB166" ca="1">INDEX($BI$46:$CM$192,MATCH($B166,$BI$46:$BI$192,0),AB$47)*AB$39</f>
        <v>0</v>
      </c>
      <c r="AC166" s="85"/>
      <c r="AD166" s="85" cm="1">
        <f t="array" aca="1" ref="AD166" ca="1">INDEX($BI$46:$CM$192,MATCH($B166,$BI$46:$BI$192,0),AD$47)*AD$39</f>
        <v>0</v>
      </c>
      <c r="AE166" s="85" cm="1">
        <f t="array" aca="1" ref="AE166" ca="1">INDEX($BI$46:$CM$192,MATCH($B166,$BI$46:$BI$192,0),AE$47)*AE$39</f>
        <v>0</v>
      </c>
      <c r="AF166" s="85" cm="1">
        <f t="array" aca="1" ref="AF166" ca="1">INDEX($BI$46:$CM$192,MATCH($B166,$BI$46:$BI$192,0),AF$47)*AF$39</f>
        <v>0</v>
      </c>
      <c r="AG166" s="85" cm="1">
        <f t="array" aca="1" ref="AG166" ca="1">INDEX($BI$46:$CM$192,MATCH($B166,$BI$46:$BI$192,0),AG$47)*AG$39</f>
        <v>0</v>
      </c>
      <c r="AH166" s="85" cm="1">
        <f t="array" aca="1" ref="AH166" ca="1">INDEX($BI$46:$CM$192,MATCH($B166,$BI$46:$BI$192,0),AH$47)*AH$39</f>
        <v>0</v>
      </c>
      <c r="AI166" s="85" cm="1">
        <f t="array" aca="1" ref="AI166" ca="1">INDEX($BI$46:$CM$192,MATCH($B166,$BI$46:$BI$192,0),AI$47)*AI$39</f>
        <v>0</v>
      </c>
      <c r="AJ166" s="85" cm="1">
        <f t="array" aca="1" ref="AJ166" ca="1">INDEX($BI$46:$CM$192,MATCH($B166,$BI$46:$BI$192,0),AJ$47)*AJ$39</f>
        <v>0</v>
      </c>
      <c r="AK166" s="85" cm="1">
        <f t="array" aca="1" ref="AK166" ca="1">INDEX($BI$46:$CM$192,MATCH($B166,$BI$46:$BI$192,0),AK$47)*AK$39</f>
        <v>0</v>
      </c>
      <c r="AL166" s="85" cm="1">
        <f t="array" aca="1" ref="AL166" ca="1">INDEX($BI$46:$CM$192,MATCH($B166,$BI$46:$BI$192,0),AL$47)*AL$39</f>
        <v>0</v>
      </c>
      <c r="AM166" s="85" cm="1">
        <f t="array" aca="1" ref="AM166" ca="1">INDEX($BI$46:$CM$192,MATCH($B166,$BI$46:$BI$192,0),AM$47)*AM$39</f>
        <v>0</v>
      </c>
      <c r="AN166" s="85" cm="1">
        <f t="array" aca="1" ref="AN166" ca="1">INDEX($BI$46:$CM$192,MATCH($B166,$BI$46:$BI$192,0),AN$47)*AN$39</f>
        <v>0</v>
      </c>
      <c r="AO166" s="85" cm="1">
        <f t="array" aca="1" ref="AO166" ca="1">INDEX($BI$46:$CM$192,MATCH($B166,$BI$46:$BI$192,0),AO$47)*AO$39</f>
        <v>0</v>
      </c>
      <c r="AP166" s="85" cm="1">
        <f t="array" aca="1" ref="AP166" ca="1">INDEX($BI$46:$CM$192,MATCH($B166,$BI$46:$BI$192,0),AP$47)*AP$39</f>
        <v>0</v>
      </c>
      <c r="AQ166" s="85" cm="1">
        <f t="array" aca="1" ref="AQ166" ca="1">INDEX($BI$46:$CM$192,MATCH($B166,$BI$46:$BI$192,0),AQ$47)*AQ$39</f>
        <v>0</v>
      </c>
      <c r="AR166" s="85" cm="1">
        <f t="array" aca="1" ref="AR166" ca="1">INDEX($BI$46:$CM$192,MATCH($B166,$BI$46:$BI$192,0),AR$47)*AR$39</f>
        <v>0</v>
      </c>
      <c r="AS166" s="85" cm="1">
        <f t="array" aca="1" ref="AS166" ca="1">INDEX($BI$46:$CM$192,MATCH($B166,$BI$46:$BI$192,0),AS$47)*AS$39</f>
        <v>0</v>
      </c>
      <c r="AT166" s="85" cm="1">
        <f t="array" aca="1" ref="AT166" ca="1">INDEX($BI$46:$CM$192,MATCH($B166,$BI$46:$BI$192,0),AT$47)*AT$39</f>
        <v>0</v>
      </c>
      <c r="AU166" s="85" cm="1">
        <f t="array" aca="1" ref="AU166" ca="1">INDEX($BI$46:$CM$192,MATCH($B166,$BI$46:$BI$192,0),AU$47)*AU$39</f>
        <v>0</v>
      </c>
      <c r="AV166" s="85" cm="1">
        <f t="array" aca="1" ref="AV166" ca="1">INDEX($BI$46:$CM$192,MATCH($B166,$BI$46:$BI$192,0),AV$47)*AV$39</f>
        <v>0</v>
      </c>
      <c r="AW166" s="85" cm="1">
        <f t="array" aca="1" ref="AW166" ca="1">INDEX($BI$46:$CM$192,MATCH($B166,$BI$46:$BI$192,0),AW$47)*AW$39</f>
        <v>0</v>
      </c>
      <c r="AX166" s="85" cm="1">
        <f t="array" aca="1" ref="AX166" ca="1">INDEX($BI$46:$CM$192,MATCH($B166,$BI$46:$BI$192,0),AX$47)*AX$39</f>
        <v>0</v>
      </c>
      <c r="AY166" s="85" cm="1">
        <f t="array" aca="1" ref="AY166" ca="1">INDEX($BI$46:$CM$192,MATCH($B166,$BI$46:$BI$192,0),AY$47)*AY$39</f>
        <v>0</v>
      </c>
      <c r="AZ166" s="85" cm="1">
        <f t="array" aca="1" ref="AZ166" ca="1">INDEX($BI$46:$CM$192,MATCH($B166,$BI$46:$BI$192,0),AZ$47)*AZ$39</f>
        <v>0</v>
      </c>
      <c r="BA166" s="85" cm="1">
        <f t="array" aca="1" ref="BA166" ca="1">INDEX($BI$46:$CM$192,MATCH($B166,$BI$46:$BI$192,0),BA$47)*BA$39</f>
        <v>0</v>
      </c>
      <c r="BB166" s="85" cm="1">
        <f t="array" aca="1" ref="BB166" ca="1">INDEX($BI$46:$CM$192,MATCH($B166,$BI$46:$BI$192,0),BB$47)*BB$39</f>
        <v>0</v>
      </c>
      <c r="BC166" s="85"/>
      <c r="BD166" s="85"/>
      <c r="BE166" s="85"/>
      <c r="BF166" s="95"/>
      <c r="BG166" s="125">
        <f ca="1">IF(C166="","",INDEX([10]TPU!$G:$G,MATCH($C166,[10]TPU!$A:$A,0)))</f>
        <v>11.05</v>
      </c>
      <c r="BH166" s="7"/>
      <c r="BI166" s="83" t="s">
        <v>198</v>
      </c>
      <c r="BJ166" s="83">
        <f t="shared" ca="1" si="272"/>
        <v>868</v>
      </c>
      <c r="BK166" s="84" t="str">
        <f t="shared" ca="1" si="273"/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L166" s="83" t="str">
        <f t="shared" ca="1" si="270"/>
        <v xml:space="preserve">m     </v>
      </c>
      <c r="BM166" s="96" cm="1">
        <f t="array" aca="1" ref="BM166" ca="1">INDEX(INDIRECT("memória_cálculo"),MATCH($BI166,INDIRECT("indice_cáculo"),0),BM$45)</f>
        <v>0</v>
      </c>
      <c r="BN166" s="96" cm="1">
        <f t="array" aca="1" ref="BN166" ca="1">INDEX(INDIRECT("memória_cálculo"),MATCH($BI166,INDIRECT("indice_cáculo"),0),BN$45)</f>
        <v>0</v>
      </c>
      <c r="BO166" s="96" cm="1">
        <f t="array" aca="1" ref="BO166" ca="1">INDEX(INDIRECT("memória_cálculo"),MATCH($BI166,INDIRECT("indice_cáculo"),0),BO$45)</f>
        <v>0</v>
      </c>
      <c r="BP166" s="96" cm="1">
        <f t="array" aca="1" ref="BP166" ca="1">INDEX(INDIRECT("memória_cálculo"),MATCH($BI166,INDIRECT("indice_cáculo"),0),BP$45)</f>
        <v>0</v>
      </c>
      <c r="BQ166" s="96" cm="1">
        <f t="array" aca="1" ref="BQ166" ca="1">INDEX(INDIRECT("memória_cálculo"),MATCH($BI166,INDIRECT("indice_cáculo"),0),BQ$45)</f>
        <v>0</v>
      </c>
      <c r="BR166" s="96" cm="1">
        <f t="array" aca="1" ref="BR166" ca="1">INDEX(INDIRECT("memória_cálculo"),MATCH($BI166,INDIRECT("indice_cáculo"),0),BR$45)</f>
        <v>0</v>
      </c>
      <c r="BS166" s="96" cm="1">
        <f t="array" aca="1" ref="BS166" ca="1">INDEX(INDIRECT("memória_cálculo"),MATCH($BI166,INDIRECT("indice_cáculo"),0),BS$45)</f>
        <v>0</v>
      </c>
      <c r="BT166" s="96" cm="1">
        <f t="array" aca="1" ref="BT166" ca="1">INDEX(INDIRECT("memória_cálculo"),MATCH($BI166,INDIRECT("indice_cáculo"),0),BT$45)</f>
        <v>0</v>
      </c>
      <c r="BU166" s="96" cm="1">
        <f t="array" aca="1" ref="BU166" ca="1">INDEX(INDIRECT("memória_cálculo"),MATCH($BI166,INDIRECT("indice_cáculo"),0),BU$45)</f>
        <v>0</v>
      </c>
      <c r="BV166" s="96" cm="1">
        <f t="array" aca="1" ref="BV166" ca="1">INDEX(INDIRECT("memória_cálculo"),MATCH($BI166,INDIRECT("indice_cáculo"),0),BV$45)</f>
        <v>0</v>
      </c>
      <c r="BW166" s="96" cm="1">
        <f t="array" aca="1" ref="BW166" ca="1">INDEX(INDIRECT("memória_cálculo"),MATCH($BI166,INDIRECT("indice_cáculo"),0),BW$45)</f>
        <v>0</v>
      </c>
      <c r="BX166" s="96" cm="1">
        <f t="array" aca="1" ref="BX166" ca="1">INDEX(INDIRECT("memória_cálculo"),MATCH($BI166,INDIRECT("indice_cáculo"),0),BX$45)</f>
        <v>0</v>
      </c>
      <c r="BY166" s="96" cm="1">
        <f t="array" aca="1" ref="BY166" ca="1">INDEX(INDIRECT("memória_cálculo"),MATCH($BI166,INDIRECT("indice_cáculo"),0),BY$45)</f>
        <v>0</v>
      </c>
      <c r="BZ166" s="96" cm="1">
        <f t="array" aca="1" ref="BZ166" ca="1">INDEX(INDIRECT("memória_cálculo"),MATCH($BI166,INDIRECT("indice_cáculo"),0),BZ$45)</f>
        <v>0</v>
      </c>
      <c r="CA166" s="96" cm="1">
        <f t="array" aca="1" ref="CA166" ca="1">INDEX(INDIRECT("memória_cálculo"),MATCH($BI166,INDIRECT("indice_cáculo"),0),CA$45)</f>
        <v>0</v>
      </c>
      <c r="CB166" s="96" cm="1">
        <f t="array" aca="1" ref="CB166" ca="1">INDEX(INDIRECT("memória_cálculo"),MATCH($BI166,INDIRECT("indice_cáculo"),0),CB$45)</f>
        <v>0</v>
      </c>
      <c r="CC166" s="96" cm="1">
        <f t="array" aca="1" ref="CC166" ca="1">INDEX(INDIRECT("memória_cálculo"),MATCH($BI166,INDIRECT("indice_cáculo"),0),CC$45)</f>
        <v>0</v>
      </c>
      <c r="CD166" s="96" cm="1">
        <f t="array" aca="1" ref="CD166" ca="1">INDEX(INDIRECT("memória_cálculo"),MATCH($BI166,INDIRECT("indice_cáculo"),0),CD$45)</f>
        <v>0</v>
      </c>
      <c r="CE166" s="96" cm="1">
        <f t="array" aca="1" ref="CE166" ca="1">INDEX(INDIRECT("memória_cálculo"),MATCH($BI166,INDIRECT("indice_cáculo"),0),CE$45)</f>
        <v>0</v>
      </c>
      <c r="CF166" s="96" cm="1">
        <f t="array" aca="1" ref="CF166" ca="1">INDEX(INDIRECT("memória_cálculo"),MATCH($BI166,INDIRECT("indice_cáculo"),0),CF$45)</f>
        <v>0</v>
      </c>
      <c r="CG166" s="96" cm="1">
        <f t="array" aca="1" ref="CG166" ca="1">INDEX(INDIRECT("memória_cálculo"),MATCH($BI166,INDIRECT("indice_cáculo"),0),CG$45)</f>
        <v>0</v>
      </c>
      <c r="CH166" s="96" cm="1">
        <f t="array" aca="1" ref="CH166" ca="1">INDEX(INDIRECT("memória_cálculo"),MATCH($BI166,INDIRECT("indice_cáculo"),0),CH$45)</f>
        <v>0</v>
      </c>
      <c r="CI166" s="96" cm="1">
        <f t="array" aca="1" ref="CI166" ca="1">INDEX(INDIRECT("memória_cálculo"),MATCH($BI166,INDIRECT("indice_cáculo"),0),CI$45)</f>
        <v>0</v>
      </c>
      <c r="CJ166" s="96" cm="1">
        <f t="array" aca="1" ref="CJ166" ca="1">INDEX(INDIRECT("memória_cálculo"),MATCH($BI166,INDIRECT("indice_cáculo"),0),CJ$45)</f>
        <v>0</v>
      </c>
      <c r="CK166" s="96" cm="1">
        <f t="array" aca="1" ref="CK166" ca="1">INDEX(INDIRECT("memória_cálculo"),MATCH($BI166,INDIRECT("indice_cáculo"),0),CK$45)</f>
        <v>0</v>
      </c>
      <c r="CL166" s="96" cm="1">
        <f t="array" aca="1" ref="CL166" ca="1">INDEX(INDIRECT("memória_cálculo"),MATCH($BI166,INDIRECT("indice_cáculo"),0),CL$45)</f>
        <v>0</v>
      </c>
      <c r="CM166" s="96"/>
      <c r="CN166" s="7"/>
      <c r="CO166" s="7"/>
      <c r="CP166" s="108"/>
      <c r="CS166" s="109"/>
      <c r="CT166" s="127"/>
      <c r="CU166" s="111"/>
      <c r="CV166" s="111"/>
      <c r="CW166" s="111"/>
      <c r="CX166" s="111"/>
      <c r="CY166" s="127"/>
      <c r="CZ166" s="111"/>
      <c r="DA166" s="111"/>
      <c r="DB166" s="111"/>
      <c r="DC166" s="111"/>
      <c r="DD166" s="127"/>
      <c r="DE166" s="111"/>
      <c r="DF166" s="111"/>
      <c r="DG166" s="111"/>
      <c r="DH166" s="111"/>
      <c r="DI166" s="111"/>
      <c r="DJ166" s="111"/>
      <c r="DK166" s="111"/>
      <c r="DL166" s="111"/>
      <c r="DM166" s="111"/>
      <c r="DN166" s="127"/>
      <c r="DO166" s="111"/>
      <c r="DP166" s="111"/>
      <c r="DQ166" s="111"/>
      <c r="DR166" s="111"/>
      <c r="DS166" s="111"/>
      <c r="DT166" s="111"/>
    </row>
    <row r="167" spans="1:126" ht="20.100000000000001" customHeight="1" x14ac:dyDescent="0.2">
      <c r="A167" s="7"/>
      <c r="B167" s="83" t="s">
        <v>188</v>
      </c>
      <c r="C167" s="83">
        <f t="shared" ca="1" si="284"/>
        <v>4011240</v>
      </c>
      <c r="D167" s="84" t="str">
        <f t="shared" ca="1" si="285"/>
        <v>Base estabilizada granulometricamente com mistura solo brita (70% - 30%) com 3% de cimento em usina com material de jazida e brita comercial</v>
      </c>
      <c r="E167" s="83" t="str">
        <f t="shared" ca="1" si="286"/>
        <v>m³</v>
      </c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 cm="1">
        <f t="array" aca="1" ref="X167" ca="1">INDEX($BI$46:$CM$192,MATCH($B167,$BI$46:$BI$192,0),X$47)*X$39</f>
        <v>0</v>
      </c>
      <c r="Y167" s="85" cm="1">
        <f t="array" aca="1" ref="Y167" ca="1">INDEX($BI$46:$CM$192,MATCH($B167,$BI$46:$BI$192,0),Y$47)*Y$39</f>
        <v>0</v>
      </c>
      <c r="Z167" s="85" cm="1">
        <f t="array" aca="1" ref="Z167" ca="1">INDEX($BI$46:$CM$192,MATCH($B167,$BI$46:$BI$192,0),Z$47)*Z$39</f>
        <v>0</v>
      </c>
      <c r="AA167" s="85"/>
      <c r="AB167" s="85" cm="1">
        <f t="array" aca="1" ref="AB167" ca="1">INDEX($BI$46:$CM$192,MATCH($B167,$BI$46:$BI$192,0),AB$47)*AB$39</f>
        <v>0</v>
      </c>
      <c r="AC167" s="85"/>
      <c r="AD167" s="85" cm="1">
        <f t="array" aca="1" ref="AD167" ca="1">INDEX($BI$46:$CM$192,MATCH($B167,$BI$46:$BI$192,0),AD$47)*AD$39</f>
        <v>0</v>
      </c>
      <c r="AE167" s="85" cm="1">
        <f t="array" aca="1" ref="AE167" ca="1">INDEX($BI$46:$CM$192,MATCH($B167,$BI$46:$BI$192,0),AE$47)*AE$39</f>
        <v>0</v>
      </c>
      <c r="AF167" s="85" cm="1">
        <f t="array" aca="1" ref="AF167" ca="1">INDEX($BI$46:$CM$192,MATCH($B167,$BI$46:$BI$192,0),AF$47)*AF$39</f>
        <v>0</v>
      </c>
      <c r="AG167" s="85" cm="1">
        <f t="array" aca="1" ref="AG167" ca="1">INDEX($BI$46:$CM$192,MATCH($B167,$BI$46:$BI$192,0),AG$47)*AG$39</f>
        <v>0</v>
      </c>
      <c r="AH167" s="85" cm="1">
        <f t="array" aca="1" ref="AH167" ca="1">INDEX($BI$46:$CM$192,MATCH($B167,$BI$46:$BI$192,0),AH$47)*AH$39</f>
        <v>0</v>
      </c>
      <c r="AI167" s="85" cm="1">
        <f t="array" aca="1" ref="AI167" ca="1">INDEX($BI$46:$CM$192,MATCH($B167,$BI$46:$BI$192,0),AI$47)*AI$39</f>
        <v>0</v>
      </c>
      <c r="AJ167" s="85" cm="1">
        <f t="array" aca="1" ref="AJ167" ca="1">INDEX($BI$46:$CM$192,MATCH($B167,$BI$46:$BI$192,0),AJ$47)*AJ$39</f>
        <v>0</v>
      </c>
      <c r="AK167" s="85" cm="1">
        <f t="array" aca="1" ref="AK167" ca="1">INDEX($BI$46:$CM$192,MATCH($B167,$BI$46:$BI$192,0),AK$47)*AK$39</f>
        <v>0</v>
      </c>
      <c r="AL167" s="85" cm="1">
        <f t="array" aca="1" ref="AL167" ca="1">INDEX($BI$46:$CM$192,MATCH($B167,$BI$46:$BI$192,0),AL$47)*AL$39</f>
        <v>0</v>
      </c>
      <c r="AM167" s="85" cm="1">
        <f t="array" aca="1" ref="AM167" ca="1">INDEX($BI$46:$CM$192,MATCH($B167,$BI$46:$BI$192,0),AM$47)*AM$39</f>
        <v>0</v>
      </c>
      <c r="AN167" s="85" cm="1">
        <f t="array" aca="1" ref="AN167" ca="1">INDEX($BI$46:$CM$192,MATCH($B167,$BI$46:$BI$192,0),AN$47)*AN$39</f>
        <v>0</v>
      </c>
      <c r="AO167" s="85" cm="1">
        <f t="array" aca="1" ref="AO167" ca="1">INDEX($BI$46:$CM$192,MATCH($B167,$BI$46:$BI$192,0),AO$47)*AO$39</f>
        <v>0</v>
      </c>
      <c r="AP167" s="85" cm="1">
        <f t="array" aca="1" ref="AP167" ca="1">INDEX($BI$46:$CM$192,MATCH($B167,$BI$46:$BI$192,0),AP$47)*AP$39</f>
        <v>0</v>
      </c>
      <c r="AQ167" s="85" cm="1">
        <f t="array" aca="1" ref="AQ167" ca="1">INDEX($BI$46:$CM$192,MATCH($B167,$BI$46:$BI$192,0),AQ$47)*AQ$39</f>
        <v>0</v>
      </c>
      <c r="AR167" s="85" cm="1">
        <f t="array" aca="1" ref="AR167" ca="1">INDEX($BI$46:$CM$192,MATCH($B167,$BI$46:$BI$192,0),AR$47)*AR$39</f>
        <v>0</v>
      </c>
      <c r="AS167" s="85" cm="1">
        <f t="array" aca="1" ref="AS167" ca="1">INDEX($BI$46:$CM$192,MATCH($B167,$BI$46:$BI$192,0),AS$47)*AS$39</f>
        <v>0</v>
      </c>
      <c r="AT167" s="85" cm="1">
        <f t="array" aca="1" ref="AT167" ca="1">INDEX($BI$46:$CM$192,MATCH($B167,$BI$46:$BI$192,0),AT$47)*AT$39</f>
        <v>0</v>
      </c>
      <c r="AU167" s="85" cm="1">
        <f t="array" aca="1" ref="AU167" ca="1">INDEX($BI$46:$CM$192,MATCH($B167,$BI$46:$BI$192,0),AU$47)*AU$39</f>
        <v>0</v>
      </c>
      <c r="AV167" s="85" cm="1">
        <f t="array" aca="1" ref="AV167" ca="1">INDEX($BI$46:$CM$192,MATCH($B167,$BI$46:$BI$192,0),AV$47)*AV$39</f>
        <v>0</v>
      </c>
      <c r="AW167" s="85" cm="1">
        <f t="array" aca="1" ref="AW167" ca="1">INDEX($BI$46:$CM$192,MATCH($B167,$BI$46:$BI$192,0),AW$47)*AW$39</f>
        <v>0</v>
      </c>
      <c r="AX167" s="85" cm="1">
        <f t="array" aca="1" ref="AX167" ca="1">INDEX($BI$46:$CM$192,MATCH($B167,$BI$46:$BI$192,0),AX$47)*AX$39</f>
        <v>0</v>
      </c>
      <c r="AY167" s="85" cm="1">
        <f t="array" aca="1" ref="AY167" ca="1">INDEX($BI$46:$CM$192,MATCH($B167,$BI$46:$BI$192,0),AY$47)*AY$39</f>
        <v>0</v>
      </c>
      <c r="AZ167" s="85" cm="1">
        <f t="array" aca="1" ref="AZ167" ca="1">INDEX($BI$46:$CM$192,MATCH($B167,$BI$46:$BI$192,0),AZ$47)*AZ$39</f>
        <v>0</v>
      </c>
      <c r="BA167" s="85" cm="1">
        <f t="array" aca="1" ref="BA167" ca="1">INDEX($BI$46:$CM$192,MATCH($B167,$BI$46:$BI$192,0),BA$47)*BA$39</f>
        <v>0</v>
      </c>
      <c r="BB167" s="85" cm="1">
        <f t="array" aca="1" ref="BB167" ca="1">INDEX($BI$46:$CM$192,MATCH($B167,$BI$46:$BI$192,0),BB$47)*BB$39</f>
        <v>0</v>
      </c>
      <c r="BC167" s="85"/>
      <c r="BD167" s="85"/>
      <c r="BE167" s="85"/>
      <c r="BF167" s="95"/>
      <c r="BG167" s="125">
        <f ca="1">IF(C167="","",INDEX([10]TPU!$G:$G,MATCH($C167,[10]TPU!$A:$A,0)))</f>
        <v>164.38</v>
      </c>
      <c r="BH167" s="7"/>
      <c r="BI167" s="83" t="s">
        <v>199</v>
      </c>
      <c r="BJ167" s="83">
        <f t="shared" ca="1" si="272"/>
        <v>101632</v>
      </c>
      <c r="BK167" s="84" t="str">
        <f t="shared" ca="1" si="273"/>
        <v>relé fotoelétrico para comando de iluminação externa 1000 w - fornecimento e instalação. af_08/2020</v>
      </c>
      <c r="BL167" s="83" t="str">
        <f t="shared" ca="1" si="270"/>
        <v>un</v>
      </c>
      <c r="BM167" s="96" cm="1">
        <f t="array" aca="1" ref="BM167" ca="1">INDEX(INDIRECT("memória_cálculo"),MATCH($BI167,INDIRECT("indice_cáculo"),0),BM$45)</f>
        <v>0</v>
      </c>
      <c r="BN167" s="96" cm="1">
        <f t="array" aca="1" ref="BN167" ca="1">INDEX(INDIRECT("memória_cálculo"),MATCH($BI167,INDIRECT("indice_cáculo"),0),BN$45)</f>
        <v>0</v>
      </c>
      <c r="BO167" s="96" cm="1">
        <f t="array" aca="1" ref="BO167" ca="1">INDEX(INDIRECT("memória_cálculo"),MATCH($BI167,INDIRECT("indice_cáculo"),0),BO$45)</f>
        <v>0</v>
      </c>
      <c r="BP167" s="96" cm="1">
        <f t="array" aca="1" ref="BP167" ca="1">INDEX(INDIRECT("memória_cálculo"),MATCH($BI167,INDIRECT("indice_cáculo"),0),BP$45)</f>
        <v>0</v>
      </c>
      <c r="BQ167" s="96" cm="1">
        <f t="array" aca="1" ref="BQ167" ca="1">INDEX(INDIRECT("memória_cálculo"),MATCH($BI167,INDIRECT("indice_cáculo"),0),BQ$45)</f>
        <v>0</v>
      </c>
      <c r="BR167" s="96" cm="1">
        <f t="array" aca="1" ref="BR167" ca="1">INDEX(INDIRECT("memória_cálculo"),MATCH($BI167,INDIRECT("indice_cáculo"),0),BR$45)</f>
        <v>0</v>
      </c>
      <c r="BS167" s="96" cm="1">
        <f t="array" aca="1" ref="BS167" ca="1">INDEX(INDIRECT("memória_cálculo"),MATCH($BI167,INDIRECT("indice_cáculo"),0),BS$45)</f>
        <v>0</v>
      </c>
      <c r="BT167" s="96" cm="1">
        <f t="array" aca="1" ref="BT167" ca="1">INDEX(INDIRECT("memória_cálculo"),MATCH($BI167,INDIRECT("indice_cáculo"),0),BT$45)</f>
        <v>0</v>
      </c>
      <c r="BU167" s="96" cm="1">
        <f t="array" aca="1" ref="BU167" ca="1">INDEX(INDIRECT("memória_cálculo"),MATCH($BI167,INDIRECT("indice_cáculo"),0),BU$45)</f>
        <v>0</v>
      </c>
      <c r="BV167" s="96" cm="1">
        <f t="array" aca="1" ref="BV167" ca="1">INDEX(INDIRECT("memória_cálculo"),MATCH($BI167,INDIRECT("indice_cáculo"),0),BV$45)</f>
        <v>0</v>
      </c>
      <c r="BW167" s="96" cm="1">
        <f t="array" aca="1" ref="BW167" ca="1">INDEX(INDIRECT("memória_cálculo"),MATCH($BI167,INDIRECT("indice_cáculo"),0),BW$45)</f>
        <v>0</v>
      </c>
      <c r="BX167" s="96" cm="1">
        <f t="array" aca="1" ref="BX167" ca="1">INDEX(INDIRECT("memória_cálculo"),MATCH($BI167,INDIRECT("indice_cáculo"),0),BX$45)</f>
        <v>0</v>
      </c>
      <c r="BY167" s="96" cm="1">
        <f t="array" aca="1" ref="BY167" ca="1">INDEX(INDIRECT("memória_cálculo"),MATCH($BI167,INDIRECT("indice_cáculo"),0),BY$45)</f>
        <v>0</v>
      </c>
      <c r="BZ167" s="96" cm="1">
        <f t="array" aca="1" ref="BZ167" ca="1">INDEX(INDIRECT("memória_cálculo"),MATCH($BI167,INDIRECT("indice_cáculo"),0),BZ$45)</f>
        <v>0</v>
      </c>
      <c r="CA167" s="96" cm="1">
        <f t="array" aca="1" ref="CA167" ca="1">INDEX(INDIRECT("memória_cálculo"),MATCH($BI167,INDIRECT("indice_cáculo"),0),CA$45)</f>
        <v>0</v>
      </c>
      <c r="CB167" s="96" cm="1">
        <f t="array" aca="1" ref="CB167" ca="1">INDEX(INDIRECT("memória_cálculo"),MATCH($BI167,INDIRECT("indice_cáculo"),0),CB$45)</f>
        <v>0</v>
      </c>
      <c r="CC167" s="96" cm="1">
        <f t="array" aca="1" ref="CC167" ca="1">INDEX(INDIRECT("memória_cálculo"),MATCH($BI167,INDIRECT("indice_cáculo"),0),CC$45)</f>
        <v>0</v>
      </c>
      <c r="CD167" s="96" cm="1">
        <f t="array" aca="1" ref="CD167" ca="1">INDEX(INDIRECT("memória_cálculo"),MATCH($BI167,INDIRECT("indice_cáculo"),0),CD$45)</f>
        <v>0</v>
      </c>
      <c r="CE167" s="96" cm="1">
        <f t="array" aca="1" ref="CE167" ca="1">INDEX(INDIRECT("memória_cálculo"),MATCH($BI167,INDIRECT("indice_cáculo"),0),CE$45)</f>
        <v>0</v>
      </c>
      <c r="CF167" s="96" cm="1">
        <f t="array" aca="1" ref="CF167" ca="1">INDEX(INDIRECT("memória_cálculo"),MATCH($BI167,INDIRECT("indice_cáculo"),0),CF$45)</f>
        <v>0</v>
      </c>
      <c r="CG167" s="96" cm="1">
        <f t="array" aca="1" ref="CG167" ca="1">INDEX(INDIRECT("memória_cálculo"),MATCH($BI167,INDIRECT("indice_cáculo"),0),CG$45)</f>
        <v>0</v>
      </c>
      <c r="CH167" s="96" cm="1">
        <f t="array" aca="1" ref="CH167" ca="1">INDEX(INDIRECT("memória_cálculo"),MATCH($BI167,INDIRECT("indice_cáculo"),0),CH$45)</f>
        <v>0</v>
      </c>
      <c r="CI167" s="96" cm="1">
        <f t="array" aca="1" ref="CI167" ca="1">INDEX(INDIRECT("memória_cálculo"),MATCH($BI167,INDIRECT("indice_cáculo"),0),CI$45)</f>
        <v>0</v>
      </c>
      <c r="CJ167" s="96" cm="1">
        <f t="array" aca="1" ref="CJ167" ca="1">INDEX(INDIRECT("memória_cálculo"),MATCH($BI167,INDIRECT("indice_cáculo"),0),CJ$45)</f>
        <v>0</v>
      </c>
      <c r="CK167" s="96" cm="1">
        <f t="array" aca="1" ref="CK167" ca="1">INDEX(INDIRECT("memória_cálculo"),MATCH($BI167,INDIRECT("indice_cáculo"),0),CK$45)</f>
        <v>0</v>
      </c>
      <c r="CL167" s="96" cm="1">
        <f t="array" aca="1" ref="CL167" ca="1">INDEX(INDIRECT("memória_cálculo"),MATCH($BI167,INDIRECT("indice_cáculo"),0),CL$45)</f>
        <v>0</v>
      </c>
      <c r="CM167" s="96"/>
      <c r="CN167" s="7"/>
      <c r="CO167" s="7"/>
      <c r="CP167" s="108"/>
      <c r="CR167" s="11" t="s">
        <v>189</v>
      </c>
      <c r="CS167" s="109" t="s">
        <v>55</v>
      </c>
      <c r="CT167" s="140">
        <f t="shared" ref="CT167:CX167" si="294">CT85*CT89</f>
        <v>0</v>
      </c>
      <c r="CU167" s="140">
        <f t="shared" si="294"/>
        <v>0</v>
      </c>
      <c r="CV167" s="140">
        <f t="shared" si="294"/>
        <v>0</v>
      </c>
      <c r="CW167" s="140">
        <f t="shared" si="294"/>
        <v>0</v>
      </c>
      <c r="CX167" s="140">
        <f t="shared" si="294"/>
        <v>0</v>
      </c>
      <c r="CY167" s="140">
        <f t="shared" ref="CY167:DR167" si="295">CY85*CY89</f>
        <v>0</v>
      </c>
      <c r="CZ167" s="140">
        <f t="shared" si="295"/>
        <v>0</v>
      </c>
      <c r="DA167" s="140">
        <f t="shared" si="295"/>
        <v>0</v>
      </c>
      <c r="DB167" s="140">
        <f t="shared" si="295"/>
        <v>0</v>
      </c>
      <c r="DC167" s="140">
        <f t="shared" si="295"/>
        <v>0</v>
      </c>
      <c r="DD167" s="140">
        <f t="shared" si="295"/>
        <v>0</v>
      </c>
      <c r="DE167" s="140">
        <f t="shared" si="295"/>
        <v>0</v>
      </c>
      <c r="DF167" s="140">
        <f t="shared" si="295"/>
        <v>0</v>
      </c>
      <c r="DG167" s="140">
        <f t="shared" si="295"/>
        <v>0</v>
      </c>
      <c r="DH167" s="140">
        <f t="shared" si="295"/>
        <v>0</v>
      </c>
      <c r="DI167" s="140">
        <f t="shared" si="295"/>
        <v>0</v>
      </c>
      <c r="DJ167" s="140">
        <f t="shared" si="295"/>
        <v>0</v>
      </c>
      <c r="DK167" s="140">
        <f t="shared" si="295"/>
        <v>0</v>
      </c>
      <c r="DL167" s="140">
        <f t="shared" si="295"/>
        <v>0</v>
      </c>
      <c r="DM167" s="140">
        <f t="shared" si="295"/>
        <v>0</v>
      </c>
      <c r="DN167" s="140">
        <f t="shared" si="295"/>
        <v>0</v>
      </c>
      <c r="DO167" s="140">
        <f t="shared" si="295"/>
        <v>0</v>
      </c>
      <c r="DP167" s="140">
        <f t="shared" si="295"/>
        <v>0</v>
      </c>
      <c r="DQ167" s="140">
        <f t="shared" si="295"/>
        <v>0</v>
      </c>
      <c r="DR167" s="140">
        <f t="shared" si="295"/>
        <v>0</v>
      </c>
      <c r="DS167" s="140">
        <f t="shared" ref="DS167" si="296">DS85*DS89</f>
        <v>0</v>
      </c>
      <c r="DT167" s="140">
        <f t="shared" ref="DT167" si="297">DT85*DT89</f>
        <v>0</v>
      </c>
    </row>
    <row r="168" spans="1:126" ht="20.100000000000001" customHeight="1" x14ac:dyDescent="0.2">
      <c r="A168" s="7"/>
      <c r="B168" s="83" t="s">
        <v>190</v>
      </c>
      <c r="C168" s="83" t="str">
        <f t="shared" ca="1" si="284"/>
        <v>ED-49814</v>
      </c>
      <c r="D168" s="84" t="str">
        <f t="shared" ca="1" si="285"/>
        <v>lastro de areia, inclusive adensamento e apiloamento manual</v>
      </c>
      <c r="E168" s="83" t="str">
        <f t="shared" ca="1" si="286"/>
        <v>m3</v>
      </c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 cm="1">
        <f t="array" aca="1" ref="X168" ca="1">INDEX($BI$46:$CM$192,MATCH($B168,$BI$46:$BI$192,0),X$47)*X$39</f>
        <v>0</v>
      </c>
      <c r="Y168" s="85" cm="1">
        <f t="array" aca="1" ref="Y168" ca="1">INDEX($BI$46:$CM$192,MATCH($B168,$BI$46:$BI$192,0),Y$47)*Y$39</f>
        <v>0</v>
      </c>
      <c r="Z168" s="85" cm="1">
        <f t="array" aca="1" ref="Z168" ca="1">INDEX($BI$46:$CM$192,MATCH($B168,$BI$46:$BI$192,0),Z$47)*Z$39</f>
        <v>0</v>
      </c>
      <c r="AA168" s="85"/>
      <c r="AB168" s="85" cm="1">
        <f t="array" aca="1" ref="AB168" ca="1">INDEX($BI$46:$CM$192,MATCH($B168,$BI$46:$BI$192,0),AB$47)*AB$39</f>
        <v>0</v>
      </c>
      <c r="AC168" s="85"/>
      <c r="AD168" s="85" cm="1">
        <f t="array" aca="1" ref="AD168" ca="1">INDEX($BI$46:$CM$192,MATCH($B168,$BI$46:$BI$192,0),AD$47)*AD$39</f>
        <v>0</v>
      </c>
      <c r="AE168" s="85" cm="1">
        <f t="array" aca="1" ref="AE168" ca="1">INDEX($BI$46:$CM$192,MATCH($B168,$BI$46:$BI$192,0),AE$47)*AE$39</f>
        <v>0</v>
      </c>
      <c r="AF168" s="85" cm="1">
        <f t="array" aca="1" ref="AF168" ca="1">INDEX($BI$46:$CM$192,MATCH($B168,$BI$46:$BI$192,0),AF$47)*AF$39</f>
        <v>0</v>
      </c>
      <c r="AG168" s="85" cm="1">
        <f t="array" aca="1" ref="AG168" ca="1">INDEX($BI$46:$CM$192,MATCH($B168,$BI$46:$BI$192,0),AG$47)*AG$39</f>
        <v>0</v>
      </c>
      <c r="AH168" s="85" cm="1">
        <f t="array" aca="1" ref="AH168" ca="1">INDEX($BI$46:$CM$192,MATCH($B168,$BI$46:$BI$192,0),AH$47)*AH$39</f>
        <v>0</v>
      </c>
      <c r="AI168" s="85" cm="1">
        <f t="array" aca="1" ref="AI168" ca="1">INDEX($BI$46:$CM$192,MATCH($B168,$BI$46:$BI$192,0),AI$47)*AI$39</f>
        <v>0</v>
      </c>
      <c r="AJ168" s="85" cm="1">
        <f t="array" aca="1" ref="AJ168" ca="1">INDEX($BI$46:$CM$192,MATCH($B168,$BI$46:$BI$192,0),AJ$47)*AJ$39</f>
        <v>0</v>
      </c>
      <c r="AK168" s="85" cm="1">
        <f t="array" aca="1" ref="AK168" ca="1">INDEX($BI$46:$CM$192,MATCH($B168,$BI$46:$BI$192,0),AK$47)*AK$39</f>
        <v>0</v>
      </c>
      <c r="AL168" s="85" cm="1">
        <f t="array" aca="1" ref="AL168" ca="1">INDEX($BI$46:$CM$192,MATCH($B168,$BI$46:$BI$192,0),AL$47)*AL$39</f>
        <v>0</v>
      </c>
      <c r="AM168" s="85" cm="1">
        <f t="array" aca="1" ref="AM168" ca="1">INDEX($BI$46:$CM$192,MATCH($B168,$BI$46:$BI$192,0),AM$47)*AM$39</f>
        <v>0</v>
      </c>
      <c r="AN168" s="85" cm="1">
        <f t="array" aca="1" ref="AN168" ca="1">INDEX($BI$46:$CM$192,MATCH($B168,$BI$46:$BI$192,0),AN$47)*AN$39</f>
        <v>0</v>
      </c>
      <c r="AO168" s="85" cm="1">
        <f t="array" aca="1" ref="AO168" ca="1">INDEX($BI$46:$CM$192,MATCH($B168,$BI$46:$BI$192,0),AO$47)*AO$39</f>
        <v>0</v>
      </c>
      <c r="AP168" s="85" cm="1">
        <f t="array" aca="1" ref="AP168" ca="1">INDEX($BI$46:$CM$192,MATCH($B168,$BI$46:$BI$192,0),AP$47)*AP$39</f>
        <v>0</v>
      </c>
      <c r="AQ168" s="85" cm="1">
        <f t="array" aca="1" ref="AQ168" ca="1">INDEX($BI$46:$CM$192,MATCH($B168,$BI$46:$BI$192,0),AQ$47)*AQ$39</f>
        <v>0</v>
      </c>
      <c r="AR168" s="85" cm="1">
        <f t="array" aca="1" ref="AR168" ca="1">INDEX($BI$46:$CM$192,MATCH($B168,$BI$46:$BI$192,0),AR$47)*AR$39</f>
        <v>0</v>
      </c>
      <c r="AS168" s="85" cm="1">
        <f t="array" aca="1" ref="AS168" ca="1">INDEX($BI$46:$CM$192,MATCH($B168,$BI$46:$BI$192,0),AS$47)*AS$39</f>
        <v>0</v>
      </c>
      <c r="AT168" s="85" cm="1">
        <f t="array" aca="1" ref="AT168" ca="1">INDEX($BI$46:$CM$192,MATCH($B168,$BI$46:$BI$192,0),AT$47)*AT$39</f>
        <v>0</v>
      </c>
      <c r="AU168" s="85" cm="1">
        <f t="array" aca="1" ref="AU168" ca="1">INDEX($BI$46:$CM$192,MATCH($B168,$BI$46:$BI$192,0),AU$47)*AU$39</f>
        <v>0</v>
      </c>
      <c r="AV168" s="85" cm="1">
        <f t="array" aca="1" ref="AV168" ca="1">INDEX($BI$46:$CM$192,MATCH($B168,$BI$46:$BI$192,0),AV$47)*AV$39</f>
        <v>0</v>
      </c>
      <c r="AW168" s="85" cm="1">
        <f t="array" aca="1" ref="AW168" ca="1">INDEX($BI$46:$CM$192,MATCH($B168,$BI$46:$BI$192,0),AW$47)*AW$39</f>
        <v>0</v>
      </c>
      <c r="AX168" s="85" cm="1">
        <f t="array" aca="1" ref="AX168" ca="1">INDEX($BI$46:$CM$192,MATCH($B168,$BI$46:$BI$192,0),AX$47)*AX$39</f>
        <v>0</v>
      </c>
      <c r="AY168" s="85" cm="1">
        <f t="array" aca="1" ref="AY168" ca="1">INDEX($BI$46:$CM$192,MATCH($B168,$BI$46:$BI$192,0),AY$47)*AY$39</f>
        <v>0</v>
      </c>
      <c r="AZ168" s="85" cm="1">
        <f t="array" aca="1" ref="AZ168" ca="1">INDEX($BI$46:$CM$192,MATCH($B168,$BI$46:$BI$192,0),AZ$47)*AZ$39</f>
        <v>0</v>
      </c>
      <c r="BA168" s="85" cm="1">
        <f t="array" aca="1" ref="BA168" ca="1">INDEX($BI$46:$CM$192,MATCH($B168,$BI$46:$BI$192,0),BA$47)*BA$39</f>
        <v>0</v>
      </c>
      <c r="BB168" s="85" cm="1">
        <f t="array" aca="1" ref="BB168" ca="1">INDEX($BI$46:$CM$192,MATCH($B168,$BI$46:$BI$192,0),BB$47)*BB$39</f>
        <v>0</v>
      </c>
      <c r="BC168" s="85"/>
      <c r="BD168" s="85"/>
      <c r="BE168" s="85"/>
      <c r="BF168" s="95"/>
      <c r="BG168" s="125">
        <f ca="1">IF(C168="","",INDEX([10]TPU!$G:$G,MATCH($C168,[10]TPU!$A:$A,0)))</f>
        <v>208.54</v>
      </c>
      <c r="BH168" s="7"/>
      <c r="BI168" s="83" t="s">
        <v>200</v>
      </c>
      <c r="BJ168" s="83">
        <f t="shared" ca="1" si="272"/>
        <v>1579</v>
      </c>
      <c r="BK168" s="84" t="str">
        <f t="shared" ca="1" si="273"/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L168" s="83" t="str">
        <f t="shared" ca="1" si="270"/>
        <v xml:space="preserve">un    </v>
      </c>
      <c r="BM168" s="96" cm="1">
        <f t="array" aca="1" ref="BM168" ca="1">INDEX(INDIRECT("memória_cálculo"),MATCH($BI168,INDIRECT("indice_cáculo"),0),BM$45)</f>
        <v>0</v>
      </c>
      <c r="BN168" s="96" cm="1">
        <f t="array" aca="1" ref="BN168" ca="1">INDEX(INDIRECT("memória_cálculo"),MATCH($BI168,INDIRECT("indice_cáculo"),0),BN$45)</f>
        <v>0</v>
      </c>
      <c r="BO168" s="96" cm="1">
        <f t="array" aca="1" ref="BO168" ca="1">INDEX(INDIRECT("memória_cálculo"),MATCH($BI168,INDIRECT("indice_cáculo"),0),BO$45)</f>
        <v>0</v>
      </c>
      <c r="BP168" s="96" cm="1">
        <f t="array" aca="1" ref="BP168" ca="1">INDEX(INDIRECT("memória_cálculo"),MATCH($BI168,INDIRECT("indice_cáculo"),0),BP$45)</f>
        <v>0</v>
      </c>
      <c r="BQ168" s="96" cm="1">
        <f t="array" aca="1" ref="BQ168" ca="1">INDEX(INDIRECT("memória_cálculo"),MATCH($BI168,INDIRECT("indice_cáculo"),0),BQ$45)</f>
        <v>0</v>
      </c>
      <c r="BR168" s="96" cm="1">
        <f t="array" aca="1" ref="BR168" ca="1">INDEX(INDIRECT("memória_cálculo"),MATCH($BI168,INDIRECT("indice_cáculo"),0),BR$45)</f>
        <v>0</v>
      </c>
      <c r="BS168" s="96" cm="1">
        <f t="array" aca="1" ref="BS168" ca="1">INDEX(INDIRECT("memória_cálculo"),MATCH($BI168,INDIRECT("indice_cáculo"),0),BS$45)</f>
        <v>0</v>
      </c>
      <c r="BT168" s="96" cm="1">
        <f t="array" aca="1" ref="BT168" ca="1">INDEX(INDIRECT("memória_cálculo"),MATCH($BI168,INDIRECT("indice_cáculo"),0),BT$45)</f>
        <v>0</v>
      </c>
      <c r="BU168" s="96" cm="1">
        <f t="array" aca="1" ref="BU168" ca="1">INDEX(INDIRECT("memória_cálculo"),MATCH($BI168,INDIRECT("indice_cáculo"),0),BU$45)</f>
        <v>0</v>
      </c>
      <c r="BV168" s="96" cm="1">
        <f t="array" aca="1" ref="BV168" ca="1">INDEX(INDIRECT("memória_cálculo"),MATCH($BI168,INDIRECT("indice_cáculo"),0),BV$45)</f>
        <v>0</v>
      </c>
      <c r="BW168" s="96" cm="1">
        <f t="array" aca="1" ref="BW168" ca="1">INDEX(INDIRECT("memória_cálculo"),MATCH($BI168,INDIRECT("indice_cáculo"),0),BW$45)</f>
        <v>0</v>
      </c>
      <c r="BX168" s="96" cm="1">
        <f t="array" aca="1" ref="BX168" ca="1">INDEX(INDIRECT("memória_cálculo"),MATCH($BI168,INDIRECT("indice_cáculo"),0),BX$45)</f>
        <v>0</v>
      </c>
      <c r="BY168" s="96" cm="1">
        <f t="array" aca="1" ref="BY168" ca="1">INDEX(INDIRECT("memória_cálculo"),MATCH($BI168,INDIRECT("indice_cáculo"),0),BY$45)</f>
        <v>0</v>
      </c>
      <c r="BZ168" s="96" cm="1">
        <f t="array" aca="1" ref="BZ168" ca="1">INDEX(INDIRECT("memória_cálculo"),MATCH($BI168,INDIRECT("indice_cáculo"),0),BZ$45)</f>
        <v>0</v>
      </c>
      <c r="CA168" s="96" cm="1">
        <f t="array" aca="1" ref="CA168" ca="1">INDEX(INDIRECT("memória_cálculo"),MATCH($BI168,INDIRECT("indice_cáculo"),0),CA$45)</f>
        <v>0</v>
      </c>
      <c r="CB168" s="96" cm="1">
        <f t="array" aca="1" ref="CB168" ca="1">INDEX(INDIRECT("memória_cálculo"),MATCH($BI168,INDIRECT("indice_cáculo"),0),CB$45)</f>
        <v>0</v>
      </c>
      <c r="CC168" s="96" cm="1">
        <f t="array" aca="1" ref="CC168" ca="1">INDEX(INDIRECT("memória_cálculo"),MATCH($BI168,INDIRECT("indice_cáculo"),0),CC$45)</f>
        <v>0</v>
      </c>
      <c r="CD168" s="96" cm="1">
        <f t="array" aca="1" ref="CD168" ca="1">INDEX(INDIRECT("memória_cálculo"),MATCH($BI168,INDIRECT("indice_cáculo"),0),CD$45)</f>
        <v>0</v>
      </c>
      <c r="CE168" s="96" cm="1">
        <f t="array" aca="1" ref="CE168" ca="1">INDEX(INDIRECT("memória_cálculo"),MATCH($BI168,INDIRECT("indice_cáculo"),0),CE$45)</f>
        <v>0</v>
      </c>
      <c r="CF168" s="96" cm="1">
        <f t="array" aca="1" ref="CF168" ca="1">INDEX(INDIRECT("memória_cálculo"),MATCH($BI168,INDIRECT("indice_cáculo"),0),CF$45)</f>
        <v>0</v>
      </c>
      <c r="CG168" s="96" cm="1">
        <f t="array" aca="1" ref="CG168" ca="1">INDEX(INDIRECT("memória_cálculo"),MATCH($BI168,INDIRECT("indice_cáculo"),0),CG$45)</f>
        <v>0</v>
      </c>
      <c r="CH168" s="96" cm="1">
        <f t="array" aca="1" ref="CH168" ca="1">INDEX(INDIRECT("memória_cálculo"),MATCH($BI168,INDIRECT("indice_cáculo"),0),CH$45)</f>
        <v>0</v>
      </c>
      <c r="CI168" s="96" cm="1">
        <f t="array" aca="1" ref="CI168" ca="1">INDEX(INDIRECT("memória_cálculo"),MATCH($BI168,INDIRECT("indice_cáculo"),0),CI$45)</f>
        <v>0</v>
      </c>
      <c r="CJ168" s="96" cm="1">
        <f t="array" aca="1" ref="CJ168" ca="1">INDEX(INDIRECT("memória_cálculo"),MATCH($BI168,INDIRECT("indice_cáculo"),0),CJ$45)</f>
        <v>0</v>
      </c>
      <c r="CK168" s="96" cm="1">
        <f t="array" aca="1" ref="CK168" ca="1">INDEX(INDIRECT("memória_cálculo"),MATCH($BI168,INDIRECT("indice_cáculo"),0),CK$45)</f>
        <v>0</v>
      </c>
      <c r="CL168" s="96" cm="1">
        <f t="array" aca="1" ref="CL168" ca="1">INDEX(INDIRECT("memória_cálculo"),MATCH($BI168,INDIRECT("indice_cáculo"),0),CL$45)</f>
        <v>0</v>
      </c>
      <c r="CM168" s="96"/>
      <c r="CN168" s="7"/>
      <c r="CO168" s="7"/>
      <c r="CP168" s="108"/>
      <c r="CS168" s="109"/>
      <c r="CT168" s="127"/>
      <c r="CU168" s="111"/>
      <c r="CV168" s="111"/>
      <c r="CW168" s="111"/>
      <c r="CX168" s="111"/>
      <c r="CY168" s="127"/>
      <c r="CZ168" s="111"/>
      <c r="DA168" s="111"/>
      <c r="DB168" s="111"/>
      <c r="DC168" s="111"/>
      <c r="DD168" s="127"/>
      <c r="DE168" s="111"/>
      <c r="DF168" s="111"/>
      <c r="DG168" s="111"/>
      <c r="DH168" s="111"/>
      <c r="DI168" s="111"/>
      <c r="DJ168" s="111"/>
      <c r="DK168" s="111"/>
      <c r="DL168" s="111"/>
      <c r="DM168" s="111"/>
      <c r="DN168" s="127"/>
      <c r="DO168" s="111"/>
      <c r="DP168" s="111"/>
      <c r="DQ168" s="111"/>
      <c r="DR168" s="111"/>
      <c r="DS168" s="111"/>
      <c r="DT168" s="111"/>
    </row>
    <row r="169" spans="1:126" ht="20.100000000000001" customHeight="1" x14ac:dyDescent="0.2">
      <c r="A169" s="7"/>
      <c r="B169" s="83" t="s">
        <v>191</v>
      </c>
      <c r="C169" s="83" t="str">
        <f t="shared" ca="1" si="284"/>
        <v>ED-51122</v>
      </c>
      <c r="D169" s="84" t="str">
        <f t="shared" ca="1" si="285"/>
        <v>regularização e compactação de terreno manual com soquete, exclusive desmatamento, destocamento, limpeza/roçada do terreno</v>
      </c>
      <c r="E169" s="83" t="str">
        <f t="shared" ca="1" si="286"/>
        <v>m2</v>
      </c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 cm="1">
        <f t="array" aca="1" ref="X169" ca="1">INDEX($BI$46:$CM$192,MATCH($B169,$BI$46:$BI$192,0),X$47)*X$39</f>
        <v>0</v>
      </c>
      <c r="Y169" s="85" cm="1">
        <f t="array" aca="1" ref="Y169" ca="1">INDEX($BI$46:$CM$192,MATCH($B169,$BI$46:$BI$192,0),Y$47)*Y$39</f>
        <v>0</v>
      </c>
      <c r="Z169" s="85" cm="1">
        <f t="array" aca="1" ref="Z169" ca="1">INDEX($BI$46:$CM$192,MATCH($B169,$BI$46:$BI$192,0),Z$47)*Z$39</f>
        <v>0</v>
      </c>
      <c r="AA169" s="85"/>
      <c r="AB169" s="85" cm="1">
        <f t="array" aca="1" ref="AB169" ca="1">INDEX($BI$46:$CM$192,MATCH($B169,$BI$46:$BI$192,0),AB$47)*AB$39</f>
        <v>0</v>
      </c>
      <c r="AC169" s="85"/>
      <c r="AD169" s="85" cm="1">
        <f t="array" aca="1" ref="AD169" ca="1">INDEX($BI$46:$CM$192,MATCH($B169,$BI$46:$BI$192,0),AD$47)*AD$39</f>
        <v>0</v>
      </c>
      <c r="AE169" s="85" cm="1">
        <f t="array" aca="1" ref="AE169" ca="1">INDEX($BI$46:$CM$192,MATCH($B169,$BI$46:$BI$192,0),AE$47)*AE$39</f>
        <v>0</v>
      </c>
      <c r="AF169" s="85" cm="1">
        <f t="array" aca="1" ref="AF169" ca="1">INDEX($BI$46:$CM$192,MATCH($B169,$BI$46:$BI$192,0),AF$47)*AF$39</f>
        <v>0</v>
      </c>
      <c r="AG169" s="85" cm="1">
        <f t="array" aca="1" ref="AG169" ca="1">INDEX($BI$46:$CM$192,MATCH($B169,$BI$46:$BI$192,0),AG$47)*AG$39</f>
        <v>0</v>
      </c>
      <c r="AH169" s="85" cm="1">
        <f t="array" aca="1" ref="AH169" ca="1">INDEX($BI$46:$CM$192,MATCH($B169,$BI$46:$BI$192,0),AH$47)*AH$39</f>
        <v>0</v>
      </c>
      <c r="AI169" s="85" cm="1">
        <f t="array" aca="1" ref="AI169" ca="1">INDEX($BI$46:$CM$192,MATCH($B169,$BI$46:$BI$192,0),AI$47)*AI$39</f>
        <v>0</v>
      </c>
      <c r="AJ169" s="85" cm="1">
        <f t="array" aca="1" ref="AJ169" ca="1">INDEX($BI$46:$CM$192,MATCH($B169,$BI$46:$BI$192,0),AJ$47)*AJ$39</f>
        <v>0</v>
      </c>
      <c r="AK169" s="85" cm="1">
        <f t="array" aca="1" ref="AK169" ca="1">INDEX($BI$46:$CM$192,MATCH($B169,$BI$46:$BI$192,0),AK$47)*AK$39</f>
        <v>0</v>
      </c>
      <c r="AL169" s="85" cm="1">
        <f t="array" aca="1" ref="AL169" ca="1">INDEX($BI$46:$CM$192,MATCH($B169,$BI$46:$BI$192,0),AL$47)*AL$39</f>
        <v>0</v>
      </c>
      <c r="AM169" s="85" cm="1">
        <f t="array" aca="1" ref="AM169" ca="1">INDEX($BI$46:$CM$192,MATCH($B169,$BI$46:$BI$192,0),AM$47)*AM$39</f>
        <v>0</v>
      </c>
      <c r="AN169" s="85" cm="1">
        <f t="array" aca="1" ref="AN169" ca="1">INDEX($BI$46:$CM$192,MATCH($B169,$BI$46:$BI$192,0),AN$47)*AN$39</f>
        <v>0</v>
      </c>
      <c r="AO169" s="85" cm="1">
        <f t="array" aca="1" ref="AO169" ca="1">INDEX($BI$46:$CM$192,MATCH($B169,$BI$46:$BI$192,0),AO$47)*AO$39</f>
        <v>0</v>
      </c>
      <c r="AP169" s="85" cm="1">
        <f t="array" aca="1" ref="AP169" ca="1">INDEX($BI$46:$CM$192,MATCH($B169,$BI$46:$BI$192,0),AP$47)*AP$39</f>
        <v>0</v>
      </c>
      <c r="AQ169" s="85" cm="1">
        <f t="array" aca="1" ref="AQ169" ca="1">INDEX($BI$46:$CM$192,MATCH($B169,$BI$46:$BI$192,0),AQ$47)*AQ$39</f>
        <v>0</v>
      </c>
      <c r="AR169" s="85" cm="1">
        <f t="array" aca="1" ref="AR169" ca="1">INDEX($BI$46:$CM$192,MATCH($B169,$BI$46:$BI$192,0),AR$47)*AR$39</f>
        <v>0</v>
      </c>
      <c r="AS169" s="85" cm="1">
        <f t="array" aca="1" ref="AS169" ca="1">INDEX($BI$46:$CM$192,MATCH($B169,$BI$46:$BI$192,0),AS$47)*AS$39</f>
        <v>0</v>
      </c>
      <c r="AT169" s="85" cm="1">
        <f t="array" aca="1" ref="AT169" ca="1">INDEX($BI$46:$CM$192,MATCH($B169,$BI$46:$BI$192,0),AT$47)*AT$39</f>
        <v>0</v>
      </c>
      <c r="AU169" s="85" cm="1">
        <f t="array" aca="1" ref="AU169" ca="1">INDEX($BI$46:$CM$192,MATCH($B169,$BI$46:$BI$192,0),AU$47)*AU$39</f>
        <v>0</v>
      </c>
      <c r="AV169" s="85" cm="1">
        <f t="array" aca="1" ref="AV169" ca="1">INDEX($BI$46:$CM$192,MATCH($B169,$BI$46:$BI$192,0),AV$47)*AV$39</f>
        <v>0</v>
      </c>
      <c r="AW169" s="85" cm="1">
        <f t="array" aca="1" ref="AW169" ca="1">INDEX($BI$46:$CM$192,MATCH($B169,$BI$46:$BI$192,0),AW$47)*AW$39</f>
        <v>0</v>
      </c>
      <c r="AX169" s="85" cm="1">
        <f t="array" aca="1" ref="AX169" ca="1">INDEX($BI$46:$CM$192,MATCH($B169,$BI$46:$BI$192,0),AX$47)*AX$39</f>
        <v>0</v>
      </c>
      <c r="AY169" s="85" cm="1">
        <f t="array" aca="1" ref="AY169" ca="1">INDEX($BI$46:$CM$192,MATCH($B169,$BI$46:$BI$192,0),AY$47)*AY$39</f>
        <v>0</v>
      </c>
      <c r="AZ169" s="85" cm="1">
        <f t="array" aca="1" ref="AZ169" ca="1">INDEX($BI$46:$CM$192,MATCH($B169,$BI$46:$BI$192,0),AZ$47)*AZ$39</f>
        <v>0</v>
      </c>
      <c r="BA169" s="85" cm="1">
        <f t="array" aca="1" ref="BA169" ca="1">INDEX($BI$46:$CM$192,MATCH($B169,$BI$46:$BI$192,0),BA$47)*BA$39</f>
        <v>0</v>
      </c>
      <c r="BB169" s="85" cm="1">
        <f t="array" aca="1" ref="BB169" ca="1">INDEX($BI$46:$CM$192,MATCH($B169,$BI$46:$BI$192,0),BB$47)*BB$39</f>
        <v>0</v>
      </c>
      <c r="BC169" s="85"/>
      <c r="BD169" s="85"/>
      <c r="BE169" s="85"/>
      <c r="BF169" s="95"/>
      <c r="BG169" s="125">
        <f ca="1">IF(C169="","",INDEX([10]TPU!$G:$G,MATCH($C169,[10]TPU!$A:$A,0)))</f>
        <v>12.46</v>
      </c>
      <c r="BH169" s="7"/>
      <c r="BI169" s="83" t="s">
        <v>201</v>
      </c>
      <c r="BJ169" s="83" t="str">
        <f t="shared" ca="1" si="272"/>
        <v>ED-48700</v>
      </c>
      <c r="BK169" s="84" t="str">
        <f t="shared" ca="1" si="273"/>
        <v>aterramento com haste de cobre, tipo copperweld, diâmetro de  5/8", comprimento de 240cm, exclusive cabo e caixa para aterramento, inclusive grampo para haste e instalação</v>
      </c>
      <c r="BL169" s="83" t="str">
        <f t="shared" ca="1" si="270"/>
        <v>un</v>
      </c>
      <c r="BM169" s="96" cm="1">
        <f t="array" aca="1" ref="BM169" ca="1">INDEX(INDIRECT("memória_cálculo"),MATCH($BI169,INDIRECT("indice_cáculo"),0),BM$45)</f>
        <v>0</v>
      </c>
      <c r="BN169" s="96" cm="1">
        <f t="array" aca="1" ref="BN169" ca="1">INDEX(INDIRECT("memória_cálculo"),MATCH($BI169,INDIRECT("indice_cáculo"),0),BN$45)</f>
        <v>0</v>
      </c>
      <c r="BO169" s="96" cm="1">
        <f t="array" aca="1" ref="BO169" ca="1">INDEX(INDIRECT("memória_cálculo"),MATCH($BI169,INDIRECT("indice_cáculo"),0),BO$45)</f>
        <v>0</v>
      </c>
      <c r="BP169" s="96" cm="1">
        <f t="array" aca="1" ref="BP169" ca="1">INDEX(INDIRECT("memória_cálculo"),MATCH($BI169,INDIRECT("indice_cáculo"),0),BP$45)</f>
        <v>0</v>
      </c>
      <c r="BQ169" s="96" cm="1">
        <f t="array" aca="1" ref="BQ169" ca="1">INDEX(INDIRECT("memória_cálculo"),MATCH($BI169,INDIRECT("indice_cáculo"),0),BQ$45)</f>
        <v>0</v>
      </c>
      <c r="BR169" s="96" cm="1">
        <f t="array" aca="1" ref="BR169" ca="1">INDEX(INDIRECT("memória_cálculo"),MATCH($BI169,INDIRECT("indice_cáculo"),0),BR$45)</f>
        <v>0</v>
      </c>
      <c r="BS169" s="96" cm="1">
        <f t="array" aca="1" ref="BS169" ca="1">INDEX(INDIRECT("memória_cálculo"),MATCH($BI169,INDIRECT("indice_cáculo"),0),BS$45)</f>
        <v>0</v>
      </c>
      <c r="BT169" s="96" cm="1">
        <f t="array" aca="1" ref="BT169" ca="1">INDEX(INDIRECT("memória_cálculo"),MATCH($BI169,INDIRECT("indice_cáculo"),0),BT$45)</f>
        <v>0</v>
      </c>
      <c r="BU169" s="96" cm="1">
        <f t="array" aca="1" ref="BU169" ca="1">INDEX(INDIRECT("memória_cálculo"),MATCH($BI169,INDIRECT("indice_cáculo"),0),BU$45)</f>
        <v>0</v>
      </c>
      <c r="BV169" s="96" cm="1">
        <f t="array" aca="1" ref="BV169" ca="1">INDEX(INDIRECT("memória_cálculo"),MATCH($BI169,INDIRECT("indice_cáculo"),0),BV$45)</f>
        <v>0</v>
      </c>
      <c r="BW169" s="96" cm="1">
        <f t="array" aca="1" ref="BW169" ca="1">INDEX(INDIRECT("memória_cálculo"),MATCH($BI169,INDIRECT("indice_cáculo"),0),BW$45)</f>
        <v>0</v>
      </c>
      <c r="BX169" s="96" cm="1">
        <f t="array" aca="1" ref="BX169" ca="1">INDEX(INDIRECT("memória_cálculo"),MATCH($BI169,INDIRECT("indice_cáculo"),0),BX$45)</f>
        <v>0</v>
      </c>
      <c r="BY169" s="96" cm="1">
        <f t="array" aca="1" ref="BY169" ca="1">INDEX(INDIRECT("memória_cálculo"),MATCH($BI169,INDIRECT("indice_cáculo"),0),BY$45)</f>
        <v>0</v>
      </c>
      <c r="BZ169" s="96" cm="1">
        <f t="array" aca="1" ref="BZ169" ca="1">INDEX(INDIRECT("memória_cálculo"),MATCH($BI169,INDIRECT("indice_cáculo"),0),BZ$45)</f>
        <v>0</v>
      </c>
      <c r="CA169" s="96" cm="1">
        <f t="array" aca="1" ref="CA169" ca="1">INDEX(INDIRECT("memória_cálculo"),MATCH($BI169,INDIRECT("indice_cáculo"),0),CA$45)</f>
        <v>0</v>
      </c>
      <c r="CB169" s="96" cm="1">
        <f t="array" aca="1" ref="CB169" ca="1">INDEX(INDIRECT("memória_cálculo"),MATCH($BI169,INDIRECT("indice_cáculo"),0),CB$45)</f>
        <v>0</v>
      </c>
      <c r="CC169" s="96" cm="1">
        <f t="array" aca="1" ref="CC169" ca="1">INDEX(INDIRECT("memória_cálculo"),MATCH($BI169,INDIRECT("indice_cáculo"),0),CC$45)</f>
        <v>0</v>
      </c>
      <c r="CD169" s="96" cm="1">
        <f t="array" aca="1" ref="CD169" ca="1">INDEX(INDIRECT("memória_cálculo"),MATCH($BI169,INDIRECT("indice_cáculo"),0),CD$45)</f>
        <v>0</v>
      </c>
      <c r="CE169" s="96" cm="1">
        <f t="array" aca="1" ref="CE169" ca="1">INDEX(INDIRECT("memória_cálculo"),MATCH($BI169,INDIRECT("indice_cáculo"),0),CE$45)</f>
        <v>0</v>
      </c>
      <c r="CF169" s="96" cm="1">
        <f t="array" aca="1" ref="CF169" ca="1">INDEX(INDIRECT("memória_cálculo"),MATCH($BI169,INDIRECT("indice_cáculo"),0),CF$45)</f>
        <v>0</v>
      </c>
      <c r="CG169" s="96" cm="1">
        <f t="array" aca="1" ref="CG169" ca="1">INDEX(INDIRECT("memória_cálculo"),MATCH($BI169,INDIRECT("indice_cáculo"),0),CG$45)</f>
        <v>0</v>
      </c>
      <c r="CH169" s="96" cm="1">
        <f t="array" aca="1" ref="CH169" ca="1">INDEX(INDIRECT("memória_cálculo"),MATCH($BI169,INDIRECT("indice_cáculo"),0),CH$45)</f>
        <v>0</v>
      </c>
      <c r="CI169" s="96" cm="1">
        <f t="array" aca="1" ref="CI169" ca="1">INDEX(INDIRECT("memória_cálculo"),MATCH($BI169,INDIRECT("indice_cáculo"),0),CI$45)</f>
        <v>0</v>
      </c>
      <c r="CJ169" s="96" cm="1">
        <f t="array" aca="1" ref="CJ169" ca="1">INDEX(INDIRECT("memória_cálculo"),MATCH($BI169,INDIRECT("indice_cáculo"),0),CJ$45)</f>
        <v>0</v>
      </c>
      <c r="CK169" s="96" cm="1">
        <f t="array" aca="1" ref="CK169" ca="1">INDEX(INDIRECT("memória_cálculo"),MATCH($BI169,INDIRECT("indice_cáculo"),0),CK$45)</f>
        <v>0</v>
      </c>
      <c r="CL169" s="96" cm="1">
        <f t="array" aca="1" ref="CL169" ca="1">INDEX(INDIRECT("memória_cálculo"),MATCH($BI169,INDIRECT("indice_cáculo"),0),CL$45)</f>
        <v>0</v>
      </c>
      <c r="CM169" s="96"/>
      <c r="CN169" s="7"/>
      <c r="CO169" s="7"/>
      <c r="CP169" s="83" t="s">
        <v>64</v>
      </c>
      <c r="CQ169" s="83">
        <f>INDEX([10]TPU!$A:$A,MATCH($DV169,[10]TPU!$P:$P,0))</f>
        <v>4016008</v>
      </c>
      <c r="CR169" s="366" t="str">
        <f>INDEX([10]TPU!$C:$C,MATCH($DV169,[10]TPU!$P:$P,0))</f>
        <v>Escavação e carga de material de jazida com trator de 127 kW e carregadeira de 3,4 m³</v>
      </c>
      <c r="CS169" s="83" t="str">
        <f>INDEX([10]TPU!$D:$D,MATCH($DV169,[10]TPU!$P:$P,0))</f>
        <v>m³</v>
      </c>
      <c r="CT169" s="103">
        <f t="shared" ref="CT169" si="298">IF(CT171&gt;CT172,0,CT172-CT171)</f>
        <v>0</v>
      </c>
      <c r="CU169" s="103">
        <f>IF(CU171&gt;CU172,0,CU172-CU171)</f>
        <v>0</v>
      </c>
      <c r="CV169" s="103">
        <f t="shared" ref="CV169:CY169" si="299">IF(CV171&gt;CV172,0,CV172-CV171)</f>
        <v>0</v>
      </c>
      <c r="CW169" s="103">
        <f t="shared" si="299"/>
        <v>59045.071919999995</v>
      </c>
      <c r="CX169" s="103">
        <f t="shared" si="299"/>
        <v>107122.84775999999</v>
      </c>
      <c r="CY169" s="103">
        <f t="shared" si="299"/>
        <v>0</v>
      </c>
      <c r="CZ169" s="103">
        <f>IF(CZ171&gt;CZ172,0,CZ172-CZ171)</f>
        <v>0</v>
      </c>
      <c r="DA169" s="103">
        <f t="shared" ref="DA169:DD169" si="300">IF(DA171&gt;DA172,0,DA172-DA171)</f>
        <v>0</v>
      </c>
      <c r="DB169" s="103">
        <f t="shared" si="300"/>
        <v>59045.071919999995</v>
      </c>
      <c r="DC169" s="103">
        <f t="shared" si="300"/>
        <v>107122.84775999999</v>
      </c>
      <c r="DD169" s="103">
        <f t="shared" si="300"/>
        <v>0</v>
      </c>
      <c r="DE169" s="103">
        <f>IF(DE171&gt;DE172,0,DE172-DE171)</f>
        <v>0</v>
      </c>
      <c r="DF169" s="103">
        <f t="shared" ref="DF169:DI169" si="301">IF(DF171&gt;DF172,0,DF172-DF171)</f>
        <v>0</v>
      </c>
      <c r="DG169" s="103">
        <f t="shared" si="301"/>
        <v>59045.071919999995</v>
      </c>
      <c r="DH169" s="103">
        <f t="shared" si="301"/>
        <v>107122.84775999999</v>
      </c>
      <c r="DI169" s="103">
        <f t="shared" si="301"/>
        <v>0</v>
      </c>
      <c r="DJ169" s="103">
        <f>IF(DJ171&gt;DJ172,0,DJ172-DJ171)</f>
        <v>0</v>
      </c>
      <c r="DK169" s="103">
        <f t="shared" ref="DK169:DN169" si="302">IF(DK171&gt;DK172,0,DK172-DK171)</f>
        <v>0</v>
      </c>
      <c r="DL169" s="103">
        <f t="shared" si="302"/>
        <v>59045.071919999995</v>
      </c>
      <c r="DM169" s="103">
        <f t="shared" si="302"/>
        <v>107122.84775999999</v>
      </c>
      <c r="DN169" s="103">
        <f t="shared" si="302"/>
        <v>0</v>
      </c>
      <c r="DO169" s="103">
        <f>IF(DO171&gt;DO172,0,DO172-DO171)</f>
        <v>0</v>
      </c>
      <c r="DP169" s="103">
        <f t="shared" ref="DP169:DR169" si="303">IF(DP171&gt;DP172,0,DP172-DP171)</f>
        <v>0</v>
      </c>
      <c r="DQ169" s="103">
        <f t="shared" si="303"/>
        <v>59045.071919999995</v>
      </c>
      <c r="DR169" s="103">
        <f t="shared" si="303"/>
        <v>107122.84775999999</v>
      </c>
      <c r="DS169" s="103">
        <f t="shared" ref="DS169" si="304">IF(DS171&gt;DS172,0,DS172-DS171)</f>
        <v>0</v>
      </c>
      <c r="DT169" s="103">
        <f>IF(DT171&gt;DT172,0,DT172-DT171)</f>
        <v>0</v>
      </c>
      <c r="DV169" t="s">
        <v>192</v>
      </c>
    </row>
    <row r="170" spans="1:126" ht="20.100000000000001" customHeight="1" x14ac:dyDescent="0.2">
      <c r="A170" s="7"/>
      <c r="B170" s="83" t="s">
        <v>193</v>
      </c>
      <c r="C170" s="83" t="str">
        <f t="shared" ca="1" si="284"/>
        <v>ED-51097</v>
      </c>
      <c r="D170" s="84" t="str">
        <f t="shared" ca="1" si="285"/>
        <v>compactação manual de aterro com soquete, inclusive espalhamento manual</v>
      </c>
      <c r="E170" s="83" t="str">
        <f t="shared" ca="1" si="286"/>
        <v>m3</v>
      </c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 cm="1">
        <f t="array" aca="1" ref="X170" ca="1">INDEX($BI$46:$CM$192,MATCH($B170,$BI$46:$BI$192,0),X$47)*X$39</f>
        <v>0</v>
      </c>
      <c r="Y170" s="85" cm="1">
        <f t="array" aca="1" ref="Y170" ca="1">INDEX($BI$46:$CM$192,MATCH($B170,$BI$46:$BI$192,0),Y$47)*Y$39</f>
        <v>0</v>
      </c>
      <c r="Z170" s="85" cm="1">
        <f t="array" aca="1" ref="Z170" ca="1">INDEX($BI$46:$CM$192,MATCH($B170,$BI$46:$BI$192,0),Z$47)*Z$39</f>
        <v>0</v>
      </c>
      <c r="AA170" s="85"/>
      <c r="AB170" s="85" cm="1">
        <f t="array" aca="1" ref="AB170" ca="1">INDEX($BI$46:$CM$192,MATCH($B170,$BI$46:$BI$192,0),AB$47)*AB$39</f>
        <v>0</v>
      </c>
      <c r="AC170" s="85"/>
      <c r="AD170" s="85" cm="1">
        <f t="array" aca="1" ref="AD170" ca="1">INDEX($BI$46:$CM$192,MATCH($B170,$BI$46:$BI$192,0),AD$47)*AD$39</f>
        <v>0</v>
      </c>
      <c r="AE170" s="85" cm="1">
        <f t="array" aca="1" ref="AE170" ca="1">INDEX($BI$46:$CM$192,MATCH($B170,$BI$46:$BI$192,0),AE$47)*AE$39</f>
        <v>0</v>
      </c>
      <c r="AF170" s="85" cm="1">
        <f t="array" aca="1" ref="AF170" ca="1">INDEX($BI$46:$CM$192,MATCH($B170,$BI$46:$BI$192,0),AF$47)*AF$39</f>
        <v>0</v>
      </c>
      <c r="AG170" s="85" cm="1">
        <f t="array" aca="1" ref="AG170" ca="1">INDEX($BI$46:$CM$192,MATCH($B170,$BI$46:$BI$192,0),AG$47)*AG$39</f>
        <v>0</v>
      </c>
      <c r="AH170" s="85" cm="1">
        <f t="array" aca="1" ref="AH170" ca="1">INDEX($BI$46:$CM$192,MATCH($B170,$BI$46:$BI$192,0),AH$47)*AH$39</f>
        <v>0</v>
      </c>
      <c r="AI170" s="85" cm="1">
        <f t="array" aca="1" ref="AI170" ca="1">INDEX($BI$46:$CM$192,MATCH($B170,$BI$46:$BI$192,0),AI$47)*AI$39</f>
        <v>0</v>
      </c>
      <c r="AJ170" s="85" cm="1">
        <f t="array" aca="1" ref="AJ170" ca="1">INDEX($BI$46:$CM$192,MATCH($B170,$BI$46:$BI$192,0),AJ$47)*AJ$39</f>
        <v>0</v>
      </c>
      <c r="AK170" s="85" cm="1">
        <f t="array" aca="1" ref="AK170" ca="1">INDEX($BI$46:$CM$192,MATCH($B170,$BI$46:$BI$192,0),AK$47)*AK$39</f>
        <v>0</v>
      </c>
      <c r="AL170" s="85" cm="1">
        <f t="array" aca="1" ref="AL170" ca="1">INDEX($BI$46:$CM$192,MATCH($B170,$BI$46:$BI$192,0),AL$47)*AL$39</f>
        <v>0</v>
      </c>
      <c r="AM170" s="85" cm="1">
        <f t="array" aca="1" ref="AM170" ca="1">INDEX($BI$46:$CM$192,MATCH($B170,$BI$46:$BI$192,0),AM$47)*AM$39</f>
        <v>0</v>
      </c>
      <c r="AN170" s="85" cm="1">
        <f t="array" aca="1" ref="AN170" ca="1">INDEX($BI$46:$CM$192,MATCH($B170,$BI$46:$BI$192,0),AN$47)*AN$39</f>
        <v>0</v>
      </c>
      <c r="AO170" s="85" cm="1">
        <f t="array" aca="1" ref="AO170" ca="1">INDEX($BI$46:$CM$192,MATCH($B170,$BI$46:$BI$192,0),AO$47)*AO$39</f>
        <v>0</v>
      </c>
      <c r="AP170" s="85" cm="1">
        <f t="array" aca="1" ref="AP170" ca="1">INDEX($BI$46:$CM$192,MATCH($B170,$BI$46:$BI$192,0),AP$47)*AP$39</f>
        <v>0</v>
      </c>
      <c r="AQ170" s="85" cm="1">
        <f t="array" aca="1" ref="AQ170" ca="1">INDEX($BI$46:$CM$192,MATCH($B170,$BI$46:$BI$192,0),AQ$47)*AQ$39</f>
        <v>0</v>
      </c>
      <c r="AR170" s="85" cm="1">
        <f t="array" aca="1" ref="AR170" ca="1">INDEX($BI$46:$CM$192,MATCH($B170,$BI$46:$BI$192,0),AR$47)*AR$39</f>
        <v>0</v>
      </c>
      <c r="AS170" s="85" cm="1">
        <f t="array" aca="1" ref="AS170" ca="1">INDEX($BI$46:$CM$192,MATCH($B170,$BI$46:$BI$192,0),AS$47)*AS$39</f>
        <v>0</v>
      </c>
      <c r="AT170" s="85" cm="1">
        <f t="array" aca="1" ref="AT170" ca="1">INDEX($BI$46:$CM$192,MATCH($B170,$BI$46:$BI$192,0),AT$47)*AT$39</f>
        <v>0</v>
      </c>
      <c r="AU170" s="85" cm="1">
        <f t="array" aca="1" ref="AU170" ca="1">INDEX($BI$46:$CM$192,MATCH($B170,$BI$46:$BI$192,0),AU$47)*AU$39</f>
        <v>0</v>
      </c>
      <c r="AV170" s="85" cm="1">
        <f t="array" aca="1" ref="AV170" ca="1">INDEX($BI$46:$CM$192,MATCH($B170,$BI$46:$BI$192,0),AV$47)*AV$39</f>
        <v>0</v>
      </c>
      <c r="AW170" s="85" cm="1">
        <f t="array" aca="1" ref="AW170" ca="1">INDEX($BI$46:$CM$192,MATCH($B170,$BI$46:$BI$192,0),AW$47)*AW$39</f>
        <v>0</v>
      </c>
      <c r="AX170" s="85" cm="1">
        <f t="array" aca="1" ref="AX170" ca="1">INDEX($BI$46:$CM$192,MATCH($B170,$BI$46:$BI$192,0),AX$47)*AX$39</f>
        <v>0</v>
      </c>
      <c r="AY170" s="85" cm="1">
        <f t="array" aca="1" ref="AY170" ca="1">INDEX($BI$46:$CM$192,MATCH($B170,$BI$46:$BI$192,0),AY$47)*AY$39</f>
        <v>0</v>
      </c>
      <c r="AZ170" s="85" cm="1">
        <f t="array" aca="1" ref="AZ170" ca="1">INDEX($BI$46:$CM$192,MATCH($B170,$BI$46:$BI$192,0),AZ$47)*AZ$39</f>
        <v>0</v>
      </c>
      <c r="BA170" s="85" cm="1">
        <f t="array" aca="1" ref="BA170" ca="1">INDEX($BI$46:$CM$192,MATCH($B170,$BI$46:$BI$192,0),BA$47)*BA$39</f>
        <v>0</v>
      </c>
      <c r="BB170" s="85" cm="1">
        <f t="array" aca="1" ref="BB170" ca="1">INDEX($BI$46:$CM$192,MATCH($B170,$BI$46:$BI$192,0),BB$47)*BB$39</f>
        <v>0</v>
      </c>
      <c r="BC170" s="85"/>
      <c r="BD170" s="85"/>
      <c r="BE170" s="85"/>
      <c r="BF170" s="95"/>
      <c r="BG170" s="125">
        <f ca="1">IF(C170="","",INDEX([10]TPU!$G:$G,MATCH($C170,[10]TPU!$A:$A,0)))</f>
        <v>86.44</v>
      </c>
      <c r="BH170" s="7"/>
      <c r="BI170" s="83" t="s">
        <v>203</v>
      </c>
      <c r="BJ170" s="83" t="str">
        <f t="shared" ca="1" si="272"/>
        <v>ED-49222</v>
      </c>
      <c r="BK170" s="84" t="str">
        <f t="shared" ca="1" si="273"/>
        <v>caixa de telefonia/rede/cftv, dimensão (60x60)cm, em chapa de aço galvanizado, tipo de sobrepor, com fecho e acabamento em pintura eletrostática, inclusive instalação</v>
      </c>
      <c r="BL170" s="83" t="str">
        <f t="shared" ca="1" si="270"/>
        <v>un</v>
      </c>
      <c r="BM170" s="96" cm="1">
        <f t="array" aca="1" ref="BM170" ca="1">INDEX(INDIRECT("memória_cálculo"),MATCH($BI170,INDIRECT("indice_cáculo"),0),BM$45)</f>
        <v>0</v>
      </c>
      <c r="BN170" s="96" cm="1">
        <f t="array" aca="1" ref="BN170" ca="1">INDEX(INDIRECT("memória_cálculo"),MATCH($BI170,INDIRECT("indice_cáculo"),0),BN$45)</f>
        <v>0</v>
      </c>
      <c r="BO170" s="96" cm="1">
        <f t="array" aca="1" ref="BO170" ca="1">INDEX(INDIRECT("memória_cálculo"),MATCH($BI170,INDIRECT("indice_cáculo"),0),BO$45)</f>
        <v>0</v>
      </c>
      <c r="BP170" s="96" cm="1">
        <f t="array" aca="1" ref="BP170" ca="1">INDEX(INDIRECT("memória_cálculo"),MATCH($BI170,INDIRECT("indice_cáculo"),0),BP$45)</f>
        <v>0</v>
      </c>
      <c r="BQ170" s="96" cm="1">
        <f t="array" aca="1" ref="BQ170" ca="1">INDEX(INDIRECT("memória_cálculo"),MATCH($BI170,INDIRECT("indice_cáculo"),0),BQ$45)</f>
        <v>0</v>
      </c>
      <c r="BR170" s="96" cm="1">
        <f t="array" aca="1" ref="BR170" ca="1">INDEX(INDIRECT("memória_cálculo"),MATCH($BI170,INDIRECT("indice_cáculo"),0),BR$45)</f>
        <v>0</v>
      </c>
      <c r="BS170" s="96" cm="1">
        <f t="array" aca="1" ref="BS170" ca="1">INDEX(INDIRECT("memória_cálculo"),MATCH($BI170,INDIRECT("indice_cáculo"),0),BS$45)</f>
        <v>0</v>
      </c>
      <c r="BT170" s="96" cm="1">
        <f t="array" aca="1" ref="BT170" ca="1">INDEX(INDIRECT("memória_cálculo"),MATCH($BI170,INDIRECT("indice_cáculo"),0),BT$45)</f>
        <v>0</v>
      </c>
      <c r="BU170" s="96" cm="1">
        <f t="array" aca="1" ref="BU170" ca="1">INDEX(INDIRECT("memória_cálculo"),MATCH($BI170,INDIRECT("indice_cáculo"),0),BU$45)</f>
        <v>0</v>
      </c>
      <c r="BV170" s="96" cm="1">
        <f t="array" aca="1" ref="BV170" ca="1">INDEX(INDIRECT("memória_cálculo"),MATCH($BI170,INDIRECT("indice_cáculo"),0),BV$45)</f>
        <v>0</v>
      </c>
      <c r="BW170" s="96" cm="1">
        <f t="array" aca="1" ref="BW170" ca="1">INDEX(INDIRECT("memória_cálculo"),MATCH($BI170,INDIRECT("indice_cáculo"),0),BW$45)</f>
        <v>0</v>
      </c>
      <c r="BX170" s="96" cm="1">
        <f t="array" aca="1" ref="BX170" ca="1">INDEX(INDIRECT("memória_cálculo"),MATCH($BI170,INDIRECT("indice_cáculo"),0),BX$45)</f>
        <v>0</v>
      </c>
      <c r="BY170" s="96" cm="1">
        <f t="array" aca="1" ref="BY170" ca="1">INDEX(INDIRECT("memória_cálculo"),MATCH($BI170,INDIRECT("indice_cáculo"),0),BY$45)</f>
        <v>0</v>
      </c>
      <c r="BZ170" s="96" cm="1">
        <f t="array" aca="1" ref="BZ170" ca="1">INDEX(INDIRECT("memória_cálculo"),MATCH($BI170,INDIRECT("indice_cáculo"),0),BZ$45)</f>
        <v>0</v>
      </c>
      <c r="CA170" s="96" cm="1">
        <f t="array" aca="1" ref="CA170" ca="1">INDEX(INDIRECT("memória_cálculo"),MATCH($BI170,INDIRECT("indice_cáculo"),0),CA$45)</f>
        <v>0</v>
      </c>
      <c r="CB170" s="96" cm="1">
        <f t="array" aca="1" ref="CB170" ca="1">INDEX(INDIRECT("memória_cálculo"),MATCH($BI170,INDIRECT("indice_cáculo"),0),CB$45)</f>
        <v>0</v>
      </c>
      <c r="CC170" s="96" cm="1">
        <f t="array" aca="1" ref="CC170" ca="1">INDEX(INDIRECT("memória_cálculo"),MATCH($BI170,INDIRECT("indice_cáculo"),0),CC$45)</f>
        <v>0</v>
      </c>
      <c r="CD170" s="96" cm="1">
        <f t="array" aca="1" ref="CD170" ca="1">INDEX(INDIRECT("memória_cálculo"),MATCH($BI170,INDIRECT("indice_cáculo"),0),CD$45)</f>
        <v>0</v>
      </c>
      <c r="CE170" s="96" cm="1">
        <f t="array" aca="1" ref="CE170" ca="1">INDEX(INDIRECT("memória_cálculo"),MATCH($BI170,INDIRECT("indice_cáculo"),0),CE$45)</f>
        <v>0</v>
      </c>
      <c r="CF170" s="96" cm="1">
        <f t="array" aca="1" ref="CF170" ca="1">INDEX(INDIRECT("memória_cálculo"),MATCH($BI170,INDIRECT("indice_cáculo"),0),CF$45)</f>
        <v>0</v>
      </c>
      <c r="CG170" s="96" cm="1">
        <f t="array" aca="1" ref="CG170" ca="1">INDEX(INDIRECT("memória_cálculo"),MATCH($BI170,INDIRECT("indice_cáculo"),0),CG$45)</f>
        <v>0</v>
      </c>
      <c r="CH170" s="96" cm="1">
        <f t="array" aca="1" ref="CH170" ca="1">INDEX(INDIRECT("memória_cálculo"),MATCH($BI170,INDIRECT("indice_cáculo"),0),CH$45)</f>
        <v>0</v>
      </c>
      <c r="CI170" s="96" cm="1">
        <f t="array" aca="1" ref="CI170" ca="1">INDEX(INDIRECT("memória_cálculo"),MATCH($BI170,INDIRECT("indice_cáculo"),0),CI$45)</f>
        <v>0</v>
      </c>
      <c r="CJ170" s="96" cm="1">
        <f t="array" aca="1" ref="CJ170" ca="1">INDEX(INDIRECT("memória_cálculo"),MATCH($BI170,INDIRECT("indice_cáculo"),0),CJ$45)</f>
        <v>0</v>
      </c>
      <c r="CK170" s="96" cm="1">
        <f t="array" aca="1" ref="CK170" ca="1">INDEX(INDIRECT("memória_cálculo"),MATCH($BI170,INDIRECT("indice_cáculo"),0),CK$45)</f>
        <v>0</v>
      </c>
      <c r="CL170" s="96" cm="1">
        <f t="array" aca="1" ref="CL170" ca="1">INDEX(INDIRECT("memória_cálculo"),MATCH($BI170,INDIRECT("indice_cáculo"),0),CL$45)</f>
        <v>0</v>
      </c>
      <c r="CM170" s="96"/>
      <c r="CN170" s="7"/>
      <c r="CO170" s="7"/>
      <c r="CP170" s="108"/>
      <c r="CS170" s="109"/>
      <c r="CT170" s="127"/>
      <c r="CU170" s="111"/>
      <c r="CV170" s="111"/>
      <c r="CW170" s="111"/>
      <c r="CX170" s="111"/>
      <c r="CY170" s="127"/>
      <c r="CZ170" s="111"/>
      <c r="DA170" s="111"/>
      <c r="DB170" s="111"/>
      <c r="DC170" s="111"/>
      <c r="DD170" s="127"/>
      <c r="DE170" s="111"/>
      <c r="DF170" s="111"/>
      <c r="DG170" s="111"/>
      <c r="DH170" s="111"/>
      <c r="DI170" s="111"/>
      <c r="DJ170" s="111"/>
      <c r="DK170" s="111"/>
      <c r="DL170" s="111"/>
      <c r="DM170" s="111"/>
      <c r="DN170" s="127"/>
      <c r="DO170" s="111"/>
      <c r="DP170" s="111"/>
      <c r="DQ170" s="111"/>
      <c r="DR170" s="111"/>
      <c r="DS170" s="111"/>
      <c r="DT170" s="111"/>
    </row>
    <row r="171" spans="1:126" ht="20.100000000000001" customHeight="1" x14ac:dyDescent="0.2">
      <c r="A171" s="7"/>
      <c r="B171" s="83" t="s">
        <v>194</v>
      </c>
      <c r="C171" s="83" t="str">
        <f t="shared" ca="1" si="284"/>
        <v>RO-00962</v>
      </c>
      <c r="D171" s="84" t="str">
        <f t="shared" ca="1" si="285"/>
        <v>concreto confeccionado em betoneira e lançamento manual com fck = 20 mpa - areia extraída e brita produzida (execução, incluindo fornecimento, carga e transporte de todos os materiais)</v>
      </c>
      <c r="E171" s="83" t="str">
        <f t="shared" ca="1" si="286"/>
        <v>m3</v>
      </c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 cm="1">
        <f t="array" aca="1" ref="X171" ca="1">INDEX($BI$46:$CM$192,MATCH($B171,$BI$46:$BI$192,0),X$47)*X$39</f>
        <v>0</v>
      </c>
      <c r="Y171" s="85" cm="1">
        <f t="array" aca="1" ref="Y171" ca="1">INDEX($BI$46:$CM$192,MATCH($B171,$BI$46:$BI$192,0),Y$47)*Y$39</f>
        <v>0</v>
      </c>
      <c r="Z171" s="85" cm="1">
        <f t="array" aca="1" ref="Z171" ca="1">INDEX($BI$46:$CM$192,MATCH($B171,$BI$46:$BI$192,0),Z$47)*Z$39</f>
        <v>0</v>
      </c>
      <c r="AA171" s="85"/>
      <c r="AB171" s="85" cm="1">
        <f t="array" aca="1" ref="AB171" ca="1">INDEX($BI$46:$CM$192,MATCH($B171,$BI$46:$BI$192,0),AB$47)*AB$39</f>
        <v>0</v>
      </c>
      <c r="AC171" s="85"/>
      <c r="AD171" s="85" cm="1">
        <f t="array" aca="1" ref="AD171" ca="1">INDEX($BI$46:$CM$192,MATCH($B171,$BI$46:$BI$192,0),AD$47)*AD$39</f>
        <v>0</v>
      </c>
      <c r="AE171" s="85" cm="1">
        <f t="array" aca="1" ref="AE171" ca="1">INDEX($BI$46:$CM$192,MATCH($B171,$BI$46:$BI$192,0),AE$47)*AE$39</f>
        <v>0</v>
      </c>
      <c r="AF171" s="85" cm="1">
        <f t="array" aca="1" ref="AF171" ca="1">INDEX($BI$46:$CM$192,MATCH($B171,$BI$46:$BI$192,0),AF$47)*AF$39</f>
        <v>0</v>
      </c>
      <c r="AG171" s="85" cm="1">
        <f t="array" aca="1" ref="AG171" ca="1">INDEX($BI$46:$CM$192,MATCH($B171,$BI$46:$BI$192,0),AG$47)*AG$39</f>
        <v>0</v>
      </c>
      <c r="AH171" s="85" cm="1">
        <f t="array" aca="1" ref="AH171" ca="1">INDEX($BI$46:$CM$192,MATCH($B171,$BI$46:$BI$192,0),AH$47)*AH$39</f>
        <v>0</v>
      </c>
      <c r="AI171" s="85" cm="1">
        <f t="array" aca="1" ref="AI171" ca="1">INDEX($BI$46:$CM$192,MATCH($B171,$BI$46:$BI$192,0),AI$47)*AI$39</f>
        <v>0</v>
      </c>
      <c r="AJ171" s="85" cm="1">
        <f t="array" aca="1" ref="AJ171" ca="1">INDEX($BI$46:$CM$192,MATCH($B171,$BI$46:$BI$192,0),AJ$47)*AJ$39</f>
        <v>0</v>
      </c>
      <c r="AK171" s="85" cm="1">
        <f t="array" aca="1" ref="AK171" ca="1">INDEX($BI$46:$CM$192,MATCH($B171,$BI$46:$BI$192,0),AK$47)*AK$39</f>
        <v>0</v>
      </c>
      <c r="AL171" s="85" cm="1">
        <f t="array" aca="1" ref="AL171" ca="1">INDEX($BI$46:$CM$192,MATCH($B171,$BI$46:$BI$192,0),AL$47)*AL$39</f>
        <v>0</v>
      </c>
      <c r="AM171" s="85" cm="1">
        <f t="array" aca="1" ref="AM171" ca="1">INDEX($BI$46:$CM$192,MATCH($B171,$BI$46:$BI$192,0),AM$47)*AM$39</f>
        <v>0</v>
      </c>
      <c r="AN171" s="85" cm="1">
        <f t="array" aca="1" ref="AN171" ca="1">INDEX($BI$46:$CM$192,MATCH($B171,$BI$46:$BI$192,0),AN$47)*AN$39</f>
        <v>0</v>
      </c>
      <c r="AO171" s="85" cm="1">
        <f t="array" aca="1" ref="AO171" ca="1">INDEX($BI$46:$CM$192,MATCH($B171,$BI$46:$BI$192,0),AO$47)*AO$39</f>
        <v>0</v>
      </c>
      <c r="AP171" s="85" cm="1">
        <f t="array" aca="1" ref="AP171" ca="1">INDEX($BI$46:$CM$192,MATCH($B171,$BI$46:$BI$192,0),AP$47)*AP$39</f>
        <v>0</v>
      </c>
      <c r="AQ171" s="85" cm="1">
        <f t="array" aca="1" ref="AQ171" ca="1">INDEX($BI$46:$CM$192,MATCH($B171,$BI$46:$BI$192,0),AQ$47)*AQ$39</f>
        <v>0</v>
      </c>
      <c r="AR171" s="85" cm="1">
        <f t="array" aca="1" ref="AR171" ca="1">INDEX($BI$46:$CM$192,MATCH($B171,$BI$46:$BI$192,0),AR$47)*AR$39</f>
        <v>0</v>
      </c>
      <c r="AS171" s="85" cm="1">
        <f t="array" aca="1" ref="AS171" ca="1">INDEX($BI$46:$CM$192,MATCH($B171,$BI$46:$BI$192,0),AS$47)*AS$39</f>
        <v>0</v>
      </c>
      <c r="AT171" s="85" cm="1">
        <f t="array" aca="1" ref="AT171" ca="1">INDEX($BI$46:$CM$192,MATCH($B171,$BI$46:$BI$192,0),AT$47)*AT$39</f>
        <v>0</v>
      </c>
      <c r="AU171" s="85" cm="1">
        <f t="array" aca="1" ref="AU171" ca="1">INDEX($BI$46:$CM$192,MATCH($B171,$BI$46:$BI$192,0),AU$47)*AU$39</f>
        <v>0</v>
      </c>
      <c r="AV171" s="85" cm="1">
        <f t="array" aca="1" ref="AV171" ca="1">INDEX($BI$46:$CM$192,MATCH($B171,$BI$46:$BI$192,0),AV$47)*AV$39</f>
        <v>0</v>
      </c>
      <c r="AW171" s="85" cm="1">
        <f t="array" aca="1" ref="AW171" ca="1">INDEX($BI$46:$CM$192,MATCH($B171,$BI$46:$BI$192,0),AW$47)*AW$39</f>
        <v>0</v>
      </c>
      <c r="AX171" s="85" cm="1">
        <f t="array" aca="1" ref="AX171" ca="1">INDEX($BI$46:$CM$192,MATCH($B171,$BI$46:$BI$192,0),AX$47)*AX$39</f>
        <v>0</v>
      </c>
      <c r="AY171" s="85" cm="1">
        <f t="array" aca="1" ref="AY171" ca="1">INDEX($BI$46:$CM$192,MATCH($B171,$BI$46:$BI$192,0),AY$47)*AY$39</f>
        <v>0</v>
      </c>
      <c r="AZ171" s="85" cm="1">
        <f t="array" aca="1" ref="AZ171" ca="1">INDEX($BI$46:$CM$192,MATCH($B171,$BI$46:$BI$192,0),AZ$47)*AZ$39</f>
        <v>0</v>
      </c>
      <c r="BA171" s="85" cm="1">
        <f t="array" aca="1" ref="BA171" ca="1">INDEX($BI$46:$CM$192,MATCH($B171,$BI$46:$BI$192,0),BA$47)*BA$39</f>
        <v>0</v>
      </c>
      <c r="BB171" s="85" cm="1">
        <f t="array" aca="1" ref="BB171" ca="1">INDEX($BI$46:$CM$192,MATCH($B171,$BI$46:$BI$192,0),BB$47)*BB$39</f>
        <v>0</v>
      </c>
      <c r="BC171" s="85"/>
      <c r="BD171" s="85"/>
      <c r="BE171" s="85"/>
      <c r="BF171" s="95"/>
      <c r="BG171" s="125">
        <f ca="1">IF(C171="","",INDEX([10]TPU!$G:$G,MATCH($C171,[10]TPU!$A:$A,0)))</f>
        <v>333.46</v>
      </c>
      <c r="BH171" s="7"/>
      <c r="BI171" s="83" t="s">
        <v>204</v>
      </c>
      <c r="BJ171" s="83">
        <f t="shared" ca="1" si="272"/>
        <v>11855</v>
      </c>
      <c r="BK171" s="84" t="str">
        <f t="shared" ca="1" si="273"/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L171" s="83" t="str">
        <f t="shared" ca="1" si="270"/>
        <v xml:space="preserve">un    </v>
      </c>
      <c r="BM171" s="96" cm="1">
        <f t="array" aca="1" ref="BM171" ca="1">INDEX(INDIRECT("memória_cálculo"),MATCH($BI171,INDIRECT("indice_cáculo"),0),BM$45)</f>
        <v>0</v>
      </c>
      <c r="BN171" s="96" cm="1">
        <f t="array" aca="1" ref="BN171" ca="1">INDEX(INDIRECT("memória_cálculo"),MATCH($BI171,INDIRECT("indice_cáculo"),0),BN$45)</f>
        <v>0</v>
      </c>
      <c r="BO171" s="96" cm="1">
        <f t="array" aca="1" ref="BO171" ca="1">INDEX(INDIRECT("memória_cálculo"),MATCH($BI171,INDIRECT("indice_cáculo"),0),BO$45)</f>
        <v>0</v>
      </c>
      <c r="BP171" s="96" cm="1">
        <f t="array" aca="1" ref="BP171" ca="1">INDEX(INDIRECT("memória_cálculo"),MATCH($BI171,INDIRECT("indice_cáculo"),0),BP$45)</f>
        <v>0</v>
      </c>
      <c r="BQ171" s="96" cm="1">
        <f t="array" aca="1" ref="BQ171" ca="1">INDEX(INDIRECT("memória_cálculo"),MATCH($BI171,INDIRECT("indice_cáculo"),0),BQ$45)</f>
        <v>0</v>
      </c>
      <c r="BR171" s="96" cm="1">
        <f t="array" aca="1" ref="BR171" ca="1">INDEX(INDIRECT("memória_cálculo"),MATCH($BI171,INDIRECT("indice_cáculo"),0),BR$45)</f>
        <v>0</v>
      </c>
      <c r="BS171" s="96" cm="1">
        <f t="array" aca="1" ref="BS171" ca="1">INDEX(INDIRECT("memória_cálculo"),MATCH($BI171,INDIRECT("indice_cáculo"),0),BS$45)</f>
        <v>0</v>
      </c>
      <c r="BT171" s="96" cm="1">
        <f t="array" aca="1" ref="BT171" ca="1">INDEX(INDIRECT("memória_cálculo"),MATCH($BI171,INDIRECT("indice_cáculo"),0),BT$45)</f>
        <v>0</v>
      </c>
      <c r="BU171" s="96" cm="1">
        <f t="array" aca="1" ref="BU171" ca="1">INDEX(INDIRECT("memória_cálculo"),MATCH($BI171,INDIRECT("indice_cáculo"),0),BU$45)</f>
        <v>0</v>
      </c>
      <c r="BV171" s="96" cm="1">
        <f t="array" aca="1" ref="BV171" ca="1">INDEX(INDIRECT("memória_cálculo"),MATCH($BI171,INDIRECT("indice_cáculo"),0),BV$45)</f>
        <v>0</v>
      </c>
      <c r="BW171" s="96" cm="1">
        <f t="array" aca="1" ref="BW171" ca="1">INDEX(INDIRECT("memória_cálculo"),MATCH($BI171,INDIRECT("indice_cáculo"),0),BW$45)</f>
        <v>0</v>
      </c>
      <c r="BX171" s="96" cm="1">
        <f t="array" aca="1" ref="BX171" ca="1">INDEX(INDIRECT("memória_cálculo"),MATCH($BI171,INDIRECT("indice_cáculo"),0),BX$45)</f>
        <v>0</v>
      </c>
      <c r="BY171" s="96" cm="1">
        <f t="array" aca="1" ref="BY171" ca="1">INDEX(INDIRECT("memória_cálculo"),MATCH($BI171,INDIRECT("indice_cáculo"),0),BY$45)</f>
        <v>0</v>
      </c>
      <c r="BZ171" s="96" cm="1">
        <f t="array" aca="1" ref="BZ171" ca="1">INDEX(INDIRECT("memória_cálculo"),MATCH($BI171,INDIRECT("indice_cáculo"),0),BZ$45)</f>
        <v>0</v>
      </c>
      <c r="CA171" s="96" cm="1">
        <f t="array" aca="1" ref="CA171" ca="1">INDEX(INDIRECT("memória_cálculo"),MATCH($BI171,INDIRECT("indice_cáculo"),0),CA$45)</f>
        <v>0</v>
      </c>
      <c r="CB171" s="96" cm="1">
        <f t="array" aca="1" ref="CB171" ca="1">INDEX(INDIRECT("memória_cálculo"),MATCH($BI171,INDIRECT("indice_cáculo"),0),CB$45)</f>
        <v>0</v>
      </c>
      <c r="CC171" s="96" cm="1">
        <f t="array" aca="1" ref="CC171" ca="1">INDEX(INDIRECT("memória_cálculo"),MATCH($BI171,INDIRECT("indice_cáculo"),0),CC$45)</f>
        <v>0</v>
      </c>
      <c r="CD171" s="96" cm="1">
        <f t="array" aca="1" ref="CD171" ca="1">INDEX(INDIRECT("memória_cálculo"),MATCH($BI171,INDIRECT("indice_cáculo"),0),CD$45)</f>
        <v>0</v>
      </c>
      <c r="CE171" s="96" cm="1">
        <f t="array" aca="1" ref="CE171" ca="1">INDEX(INDIRECT("memória_cálculo"),MATCH($BI171,INDIRECT("indice_cáculo"),0),CE$45)</f>
        <v>0</v>
      </c>
      <c r="CF171" s="96" cm="1">
        <f t="array" aca="1" ref="CF171" ca="1">INDEX(INDIRECT("memória_cálculo"),MATCH($BI171,INDIRECT("indice_cáculo"),0),CF$45)</f>
        <v>0</v>
      </c>
      <c r="CG171" s="96" cm="1">
        <f t="array" aca="1" ref="CG171" ca="1">INDEX(INDIRECT("memória_cálculo"),MATCH($BI171,INDIRECT("indice_cáculo"),0),CG$45)</f>
        <v>0</v>
      </c>
      <c r="CH171" s="96" cm="1">
        <f t="array" aca="1" ref="CH171" ca="1">INDEX(INDIRECT("memória_cálculo"),MATCH($BI171,INDIRECT("indice_cáculo"),0),CH$45)</f>
        <v>0</v>
      </c>
      <c r="CI171" s="96" cm="1">
        <f t="array" aca="1" ref="CI171" ca="1">INDEX(INDIRECT("memória_cálculo"),MATCH($BI171,INDIRECT("indice_cáculo"),0),CI$45)</f>
        <v>0</v>
      </c>
      <c r="CJ171" s="96" cm="1">
        <f t="array" aca="1" ref="CJ171" ca="1">INDEX(INDIRECT("memória_cálculo"),MATCH($BI171,INDIRECT("indice_cáculo"),0),CJ$45)</f>
        <v>0</v>
      </c>
      <c r="CK171" s="96" cm="1">
        <f t="array" aca="1" ref="CK171" ca="1">INDEX(INDIRECT("memória_cálculo"),MATCH($BI171,INDIRECT("indice_cáculo"),0),CK$45)</f>
        <v>0</v>
      </c>
      <c r="CL171" s="96" cm="1">
        <f t="array" aca="1" ref="CL171" ca="1">INDEX(INDIRECT("memória_cálculo"),MATCH($BI171,INDIRECT("indice_cáculo"),0),CL$45)</f>
        <v>0</v>
      </c>
      <c r="CM171" s="96"/>
      <c r="CN171" s="7"/>
      <c r="CO171" s="7"/>
      <c r="CP171" s="108"/>
      <c r="CR171" s="11" t="s">
        <v>195</v>
      </c>
      <c r="CS171" s="109" t="s">
        <v>55</v>
      </c>
      <c r="CT171" s="127">
        <f t="shared" ref="CT171" si="305">((CT$84*CT$87)      +     (CT$84*CT$88)      +          (CT$84*CT$89))    *   (1-CT$93)</f>
        <v>102836.43</v>
      </c>
      <c r="CU171" s="111">
        <f>((CU$84*CU$87)      +     (CU$84*CU$88)      +          (CU$84*CU$89))    *   (1-CU$93)</f>
        <v>72870.669000000009</v>
      </c>
      <c r="CV171" s="111">
        <f t="shared" ref="CV171:DT171" si="306">((CV$84*CV$87)      +     (CV$84*CV$88)      +          (CV$84*CV$89))    *   (1-CV$93)</f>
        <v>3773.0519999999997</v>
      </c>
      <c r="CW171" s="111">
        <f t="shared" si="306"/>
        <v>6306.03</v>
      </c>
      <c r="CX171" s="111">
        <f t="shared" si="306"/>
        <v>9727.1910000000025</v>
      </c>
      <c r="CY171" s="127">
        <f t="shared" si="306"/>
        <v>102836.43</v>
      </c>
      <c r="CZ171" s="111">
        <f>((CZ$84*CZ$87)      +     (CZ$84*CZ$88)      +          (CZ$84*CZ$89))    *   (1-CZ$93)</f>
        <v>72870.669000000009</v>
      </c>
      <c r="DA171" s="111">
        <f t="shared" si="306"/>
        <v>3773.0519999999997</v>
      </c>
      <c r="DB171" s="111">
        <f t="shared" si="306"/>
        <v>6306.03</v>
      </c>
      <c r="DC171" s="111">
        <f t="shared" si="306"/>
        <v>9727.1910000000025</v>
      </c>
      <c r="DD171" s="127">
        <f t="shared" si="306"/>
        <v>102836.43</v>
      </c>
      <c r="DE171" s="111">
        <f>((DE$84*DE$87)      +     (DE$84*DE$88)      +          (DE$84*DE$89))    *   (1-DE$93)</f>
        <v>72870.669000000009</v>
      </c>
      <c r="DF171" s="111">
        <f t="shared" si="306"/>
        <v>3773.0519999999997</v>
      </c>
      <c r="DG171" s="111">
        <f t="shared" si="306"/>
        <v>6306.03</v>
      </c>
      <c r="DH171" s="111">
        <f t="shared" si="306"/>
        <v>9727.1910000000025</v>
      </c>
      <c r="DI171" s="111">
        <f t="shared" si="306"/>
        <v>102836.43</v>
      </c>
      <c r="DJ171" s="111">
        <f>((DJ$84*DJ$87)      +     (DJ$84*DJ$88)      +          (DJ$84*DJ$89))    *   (1-DJ$93)</f>
        <v>72870.669000000009</v>
      </c>
      <c r="DK171" s="111">
        <f t="shared" si="306"/>
        <v>3773.0519999999997</v>
      </c>
      <c r="DL171" s="111">
        <f t="shared" si="306"/>
        <v>6306.03</v>
      </c>
      <c r="DM171" s="111">
        <f t="shared" si="306"/>
        <v>9727.1910000000025</v>
      </c>
      <c r="DN171" s="127">
        <f t="shared" si="306"/>
        <v>102836.43</v>
      </c>
      <c r="DO171" s="111">
        <f>((DO$84*DO$87)      +     (DO$84*DO$88)      +          (DO$84*DO$89))    *   (1-DO$93)</f>
        <v>72870.669000000009</v>
      </c>
      <c r="DP171" s="111">
        <f t="shared" si="306"/>
        <v>3773.0519999999997</v>
      </c>
      <c r="DQ171" s="111">
        <f t="shared" si="306"/>
        <v>6306.03</v>
      </c>
      <c r="DR171" s="111">
        <f t="shared" si="306"/>
        <v>9727.1910000000025</v>
      </c>
      <c r="DS171" s="111">
        <f t="shared" si="306"/>
        <v>0</v>
      </c>
      <c r="DT171" s="111">
        <f t="shared" si="306"/>
        <v>0</v>
      </c>
    </row>
    <row r="172" spans="1:126" ht="20.100000000000001" customHeight="1" x14ac:dyDescent="0.2">
      <c r="A172" s="7"/>
      <c r="B172" s="83" t="s">
        <v>196</v>
      </c>
      <c r="C172" s="83">
        <f t="shared" ca="1" si="284"/>
        <v>857</v>
      </c>
      <c r="D172" s="84" t="str">
        <f t="shared" ca="1" si="285"/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72" s="83" t="str">
        <f t="shared" ca="1" si="286"/>
        <v xml:space="preserve">m     </v>
      </c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 cm="1">
        <f t="array" aca="1" ref="X172" ca="1">INDEX($BI$46:$CM$192,MATCH($B172,$BI$46:$BI$192,0),X$47)*X$39</f>
        <v>0</v>
      </c>
      <c r="Y172" s="85" cm="1">
        <f t="array" aca="1" ref="Y172" ca="1">INDEX($BI$46:$CM$192,MATCH($B172,$BI$46:$BI$192,0),Y$47)*Y$39</f>
        <v>0</v>
      </c>
      <c r="Z172" s="85" cm="1">
        <f t="array" aca="1" ref="Z172" ca="1">INDEX($BI$46:$CM$192,MATCH($B172,$BI$46:$BI$192,0),Z$47)*Z$39</f>
        <v>0</v>
      </c>
      <c r="AA172" s="85"/>
      <c r="AB172" s="85" cm="1">
        <f t="array" aca="1" ref="AB172" ca="1">INDEX($BI$46:$CM$192,MATCH($B172,$BI$46:$BI$192,0),AB$47)*AB$39</f>
        <v>0</v>
      </c>
      <c r="AC172" s="85"/>
      <c r="AD172" s="85" cm="1">
        <f t="array" aca="1" ref="AD172" ca="1">INDEX($BI$46:$CM$192,MATCH($B172,$BI$46:$BI$192,0),AD$47)*AD$39</f>
        <v>0</v>
      </c>
      <c r="AE172" s="85" cm="1">
        <f t="array" aca="1" ref="AE172" ca="1">INDEX($BI$46:$CM$192,MATCH($B172,$BI$46:$BI$192,0),AE$47)*AE$39</f>
        <v>0</v>
      </c>
      <c r="AF172" s="85" cm="1">
        <f t="array" aca="1" ref="AF172" ca="1">INDEX($BI$46:$CM$192,MATCH($B172,$BI$46:$BI$192,0),AF$47)*AF$39</f>
        <v>0</v>
      </c>
      <c r="AG172" s="85" cm="1">
        <f t="array" aca="1" ref="AG172" ca="1">INDEX($BI$46:$CM$192,MATCH($B172,$BI$46:$BI$192,0),AG$47)*AG$39</f>
        <v>0</v>
      </c>
      <c r="AH172" s="85" cm="1">
        <f t="array" aca="1" ref="AH172" ca="1">INDEX($BI$46:$CM$192,MATCH($B172,$BI$46:$BI$192,0),AH$47)*AH$39</f>
        <v>0</v>
      </c>
      <c r="AI172" s="85" cm="1">
        <f t="array" aca="1" ref="AI172" ca="1">INDEX($BI$46:$CM$192,MATCH($B172,$BI$46:$BI$192,0),AI$47)*AI$39</f>
        <v>0</v>
      </c>
      <c r="AJ172" s="85" cm="1">
        <f t="array" aca="1" ref="AJ172" ca="1">INDEX($BI$46:$CM$192,MATCH($B172,$BI$46:$BI$192,0),AJ$47)*AJ$39</f>
        <v>0</v>
      </c>
      <c r="AK172" s="85" cm="1">
        <f t="array" aca="1" ref="AK172" ca="1">INDEX($BI$46:$CM$192,MATCH($B172,$BI$46:$BI$192,0),AK$47)*AK$39</f>
        <v>0</v>
      </c>
      <c r="AL172" s="85" cm="1">
        <f t="array" aca="1" ref="AL172" ca="1">INDEX($BI$46:$CM$192,MATCH($B172,$BI$46:$BI$192,0),AL$47)*AL$39</f>
        <v>0</v>
      </c>
      <c r="AM172" s="85" cm="1">
        <f t="array" aca="1" ref="AM172" ca="1">INDEX($BI$46:$CM$192,MATCH($B172,$BI$46:$BI$192,0),AM$47)*AM$39</f>
        <v>0</v>
      </c>
      <c r="AN172" s="85" cm="1">
        <f t="array" aca="1" ref="AN172" ca="1">INDEX($BI$46:$CM$192,MATCH($B172,$BI$46:$BI$192,0),AN$47)*AN$39</f>
        <v>0</v>
      </c>
      <c r="AO172" s="85" cm="1">
        <f t="array" aca="1" ref="AO172" ca="1">INDEX($BI$46:$CM$192,MATCH($B172,$BI$46:$BI$192,0),AO$47)*AO$39</f>
        <v>0</v>
      </c>
      <c r="AP172" s="85" cm="1">
        <f t="array" aca="1" ref="AP172" ca="1">INDEX($BI$46:$CM$192,MATCH($B172,$BI$46:$BI$192,0),AP$47)*AP$39</f>
        <v>0</v>
      </c>
      <c r="AQ172" s="85" cm="1">
        <f t="array" aca="1" ref="AQ172" ca="1">INDEX($BI$46:$CM$192,MATCH($B172,$BI$46:$BI$192,0),AQ$47)*AQ$39</f>
        <v>0</v>
      </c>
      <c r="AR172" s="85" cm="1">
        <f t="array" aca="1" ref="AR172" ca="1">INDEX($BI$46:$CM$192,MATCH($B172,$BI$46:$BI$192,0),AR$47)*AR$39</f>
        <v>0</v>
      </c>
      <c r="AS172" s="85" cm="1">
        <f t="array" aca="1" ref="AS172" ca="1">INDEX($BI$46:$CM$192,MATCH($B172,$BI$46:$BI$192,0),AS$47)*AS$39</f>
        <v>0</v>
      </c>
      <c r="AT172" s="85" cm="1">
        <f t="array" aca="1" ref="AT172" ca="1">INDEX($BI$46:$CM$192,MATCH($B172,$BI$46:$BI$192,0),AT$47)*AT$39</f>
        <v>0</v>
      </c>
      <c r="AU172" s="85" cm="1">
        <f t="array" aca="1" ref="AU172" ca="1">INDEX($BI$46:$CM$192,MATCH($B172,$BI$46:$BI$192,0),AU$47)*AU$39</f>
        <v>0</v>
      </c>
      <c r="AV172" s="85" cm="1">
        <f t="array" aca="1" ref="AV172" ca="1">INDEX($BI$46:$CM$192,MATCH($B172,$BI$46:$BI$192,0),AV$47)*AV$39</f>
        <v>0</v>
      </c>
      <c r="AW172" s="85" cm="1">
        <f t="array" aca="1" ref="AW172" ca="1">INDEX($BI$46:$CM$192,MATCH($B172,$BI$46:$BI$192,0),AW$47)*AW$39</f>
        <v>0</v>
      </c>
      <c r="AX172" s="85" cm="1">
        <f t="array" aca="1" ref="AX172" ca="1">INDEX($BI$46:$CM$192,MATCH($B172,$BI$46:$BI$192,0),AX$47)*AX$39</f>
        <v>0</v>
      </c>
      <c r="AY172" s="85" cm="1">
        <f t="array" aca="1" ref="AY172" ca="1">INDEX($BI$46:$CM$192,MATCH($B172,$BI$46:$BI$192,0),AY$47)*AY$39</f>
        <v>0</v>
      </c>
      <c r="AZ172" s="85" cm="1">
        <f t="array" aca="1" ref="AZ172" ca="1">INDEX($BI$46:$CM$192,MATCH($B172,$BI$46:$BI$192,0),AZ$47)*AZ$39</f>
        <v>0</v>
      </c>
      <c r="BA172" s="85" cm="1">
        <f t="array" aca="1" ref="BA172" ca="1">INDEX($BI$46:$CM$192,MATCH($B172,$BI$46:$BI$192,0),BA$47)*BA$39</f>
        <v>0</v>
      </c>
      <c r="BB172" s="85" cm="1">
        <f t="array" aca="1" ref="BB172" ca="1">INDEX($BI$46:$CM$192,MATCH($B172,$BI$46:$BI$192,0),BB$47)*BB$39</f>
        <v>0</v>
      </c>
      <c r="BC172" s="85"/>
      <c r="BD172" s="85"/>
      <c r="BE172" s="85"/>
      <c r="BF172" s="95"/>
      <c r="BG172" s="125">
        <f ca="1">IF(C172="","",INDEX([10]TPU!$G:$G,MATCH($C172,[10]TPU!$A:$A,0)))</f>
        <v>21.28</v>
      </c>
      <c r="BH172" s="7"/>
      <c r="BI172" s="83" t="s">
        <v>207</v>
      </c>
      <c r="BJ172" s="83">
        <f t="shared" ca="1" si="272"/>
        <v>1563</v>
      </c>
      <c r="BK172" s="84" t="str">
        <f t="shared" ca="1" si="273"/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L172" s="83" t="str">
        <f t="shared" ca="1" si="270"/>
        <v xml:space="preserve">un    </v>
      </c>
      <c r="BM172" s="96" cm="1">
        <f t="array" aca="1" ref="BM172" ca="1">INDEX(INDIRECT("memória_cálculo"),MATCH($BI172,INDIRECT("indice_cáculo"),0),BM$45)</f>
        <v>0</v>
      </c>
      <c r="BN172" s="96" cm="1">
        <f t="array" aca="1" ref="BN172" ca="1">INDEX(INDIRECT("memória_cálculo"),MATCH($BI172,INDIRECT("indice_cáculo"),0),BN$45)</f>
        <v>0</v>
      </c>
      <c r="BO172" s="96" cm="1">
        <f t="array" aca="1" ref="BO172" ca="1">INDEX(INDIRECT("memória_cálculo"),MATCH($BI172,INDIRECT("indice_cáculo"),0),BO$45)</f>
        <v>0</v>
      </c>
      <c r="BP172" s="96" cm="1">
        <f t="array" aca="1" ref="BP172" ca="1">INDEX(INDIRECT("memória_cálculo"),MATCH($BI172,INDIRECT("indice_cáculo"),0),BP$45)</f>
        <v>0</v>
      </c>
      <c r="BQ172" s="96" cm="1">
        <f t="array" aca="1" ref="BQ172" ca="1">INDEX(INDIRECT("memória_cálculo"),MATCH($BI172,INDIRECT("indice_cáculo"),0),BQ$45)</f>
        <v>0</v>
      </c>
      <c r="BR172" s="96" cm="1">
        <f t="array" aca="1" ref="BR172" ca="1">INDEX(INDIRECT("memória_cálculo"),MATCH($BI172,INDIRECT("indice_cáculo"),0),BR$45)</f>
        <v>0</v>
      </c>
      <c r="BS172" s="96" cm="1">
        <f t="array" aca="1" ref="BS172" ca="1">INDEX(INDIRECT("memória_cálculo"),MATCH($BI172,INDIRECT("indice_cáculo"),0),BS$45)</f>
        <v>0</v>
      </c>
      <c r="BT172" s="96" cm="1">
        <f t="array" aca="1" ref="BT172" ca="1">INDEX(INDIRECT("memória_cálculo"),MATCH($BI172,INDIRECT("indice_cáculo"),0),BT$45)</f>
        <v>0</v>
      </c>
      <c r="BU172" s="96" cm="1">
        <f t="array" aca="1" ref="BU172" ca="1">INDEX(INDIRECT("memória_cálculo"),MATCH($BI172,INDIRECT("indice_cáculo"),0),BU$45)</f>
        <v>0</v>
      </c>
      <c r="BV172" s="96" cm="1">
        <f t="array" aca="1" ref="BV172" ca="1">INDEX(INDIRECT("memória_cálculo"),MATCH($BI172,INDIRECT("indice_cáculo"),0),BV$45)</f>
        <v>0</v>
      </c>
      <c r="BW172" s="96" cm="1">
        <f t="array" aca="1" ref="BW172" ca="1">INDEX(INDIRECT("memória_cálculo"),MATCH($BI172,INDIRECT("indice_cáculo"),0),BW$45)</f>
        <v>0</v>
      </c>
      <c r="BX172" s="96" cm="1">
        <f t="array" aca="1" ref="BX172" ca="1">INDEX(INDIRECT("memória_cálculo"),MATCH($BI172,INDIRECT("indice_cáculo"),0),BX$45)</f>
        <v>0</v>
      </c>
      <c r="BY172" s="96" cm="1">
        <f t="array" aca="1" ref="BY172" ca="1">INDEX(INDIRECT("memória_cálculo"),MATCH($BI172,INDIRECT("indice_cáculo"),0),BY$45)</f>
        <v>0</v>
      </c>
      <c r="BZ172" s="96" cm="1">
        <f t="array" aca="1" ref="BZ172" ca="1">INDEX(INDIRECT("memória_cálculo"),MATCH($BI172,INDIRECT("indice_cáculo"),0),BZ$45)</f>
        <v>0</v>
      </c>
      <c r="CA172" s="96" cm="1">
        <f t="array" aca="1" ref="CA172" ca="1">INDEX(INDIRECT("memória_cálculo"),MATCH($BI172,INDIRECT("indice_cáculo"),0),CA$45)</f>
        <v>0</v>
      </c>
      <c r="CB172" s="96" cm="1">
        <f t="array" aca="1" ref="CB172" ca="1">INDEX(INDIRECT("memória_cálculo"),MATCH($BI172,INDIRECT("indice_cáculo"),0),CB$45)</f>
        <v>0</v>
      </c>
      <c r="CC172" s="96" cm="1">
        <f t="array" aca="1" ref="CC172" ca="1">INDEX(INDIRECT("memória_cálculo"),MATCH($BI172,INDIRECT("indice_cáculo"),0),CC$45)</f>
        <v>0</v>
      </c>
      <c r="CD172" s="96" cm="1">
        <f t="array" aca="1" ref="CD172" ca="1">INDEX(INDIRECT("memória_cálculo"),MATCH($BI172,INDIRECT("indice_cáculo"),0),CD$45)</f>
        <v>0</v>
      </c>
      <c r="CE172" s="96" cm="1">
        <f t="array" aca="1" ref="CE172" ca="1">INDEX(INDIRECT("memória_cálculo"),MATCH($BI172,INDIRECT("indice_cáculo"),0),CE$45)</f>
        <v>0</v>
      </c>
      <c r="CF172" s="96" cm="1">
        <f t="array" aca="1" ref="CF172" ca="1">INDEX(INDIRECT("memória_cálculo"),MATCH($BI172,INDIRECT("indice_cáculo"),0),CF$45)</f>
        <v>0</v>
      </c>
      <c r="CG172" s="96" cm="1">
        <f t="array" aca="1" ref="CG172" ca="1">INDEX(INDIRECT("memória_cálculo"),MATCH($BI172,INDIRECT("indice_cáculo"),0),CG$45)</f>
        <v>0</v>
      </c>
      <c r="CH172" s="96" cm="1">
        <f t="array" aca="1" ref="CH172" ca="1">INDEX(INDIRECT("memória_cálculo"),MATCH($BI172,INDIRECT("indice_cáculo"),0),CH$45)</f>
        <v>0</v>
      </c>
      <c r="CI172" s="96" cm="1">
        <f t="array" aca="1" ref="CI172" ca="1">INDEX(INDIRECT("memória_cálculo"),MATCH($BI172,INDIRECT("indice_cáculo"),0),CI$45)</f>
        <v>0</v>
      </c>
      <c r="CJ172" s="96" cm="1">
        <f t="array" aca="1" ref="CJ172" ca="1">INDEX(INDIRECT("memória_cálculo"),MATCH($BI172,INDIRECT("indice_cáculo"),0),CJ$45)</f>
        <v>0</v>
      </c>
      <c r="CK172" s="96" cm="1">
        <f t="array" aca="1" ref="CK172" ca="1">INDEX(INDIRECT("memória_cálculo"),MATCH($BI172,INDIRECT("indice_cáculo"),0),CK$45)</f>
        <v>0</v>
      </c>
      <c r="CL172" s="96" cm="1">
        <f t="array" aca="1" ref="CL172" ca="1">INDEX(INDIRECT("memória_cálculo"),MATCH($BI172,INDIRECT("indice_cáculo"),0),CL$45)</f>
        <v>0</v>
      </c>
      <c r="CM172" s="96"/>
      <c r="CN172" s="7"/>
      <c r="CO172" s="7"/>
      <c r="CP172" s="108"/>
      <c r="CR172" s="9" t="s">
        <v>197</v>
      </c>
      <c r="CS172" s="109" t="s">
        <v>55</v>
      </c>
      <c r="CT172" s="127">
        <f t="shared" ref="CT172" si="307">((CT$85*CT$87*CT$90)      +     (CT$85*CT$88*CT$91)      +          (CT$85*CT$89*CT$92))</f>
        <v>51111.591439999989</v>
      </c>
      <c r="CU172" s="141">
        <f>((CU$85*CU$87*CU$90)      +     (CU$85*CU$88*CU$91)      +          (CU$85*CU$89*CU$92))</f>
        <v>24009.575719999997</v>
      </c>
      <c r="CV172" s="141">
        <f t="shared" ref="CV172:DT172" si="308">((CV$85*CV$87*CV$90)      +     (CV$85*CV$88*CV$91)      +          (CV$85*CV$89*CV$92))</f>
        <v>522.88911999999993</v>
      </c>
      <c r="CW172" s="141">
        <f t="shared" si="308"/>
        <v>65351.101919999994</v>
      </c>
      <c r="CX172" s="141">
        <f t="shared" si="308"/>
        <v>116850.03876</v>
      </c>
      <c r="CY172" s="127">
        <f t="shared" si="308"/>
        <v>51111.591439999989</v>
      </c>
      <c r="CZ172" s="141">
        <f>((CZ$85*CZ$87*CZ$90)      +     (CZ$85*CZ$88*CZ$91)      +          (CZ$85*CZ$89*CZ$92))</f>
        <v>24009.575719999997</v>
      </c>
      <c r="DA172" s="141">
        <f t="shared" si="308"/>
        <v>522.88911999999993</v>
      </c>
      <c r="DB172" s="141">
        <f t="shared" si="308"/>
        <v>65351.101919999994</v>
      </c>
      <c r="DC172" s="141">
        <f t="shared" si="308"/>
        <v>116850.03876</v>
      </c>
      <c r="DD172" s="127">
        <f t="shared" si="308"/>
        <v>51111.591439999989</v>
      </c>
      <c r="DE172" s="141">
        <f>((DE$85*DE$87*DE$90)      +     (DE$85*DE$88*DE$91)      +          (DE$85*DE$89*DE$92))</f>
        <v>24009.575719999997</v>
      </c>
      <c r="DF172" s="141">
        <f t="shared" si="308"/>
        <v>522.88911999999993</v>
      </c>
      <c r="DG172" s="141">
        <f t="shared" si="308"/>
        <v>65351.101919999994</v>
      </c>
      <c r="DH172" s="141">
        <f t="shared" si="308"/>
        <v>116850.03876</v>
      </c>
      <c r="DI172" s="141">
        <f t="shared" si="308"/>
        <v>51111.591439999989</v>
      </c>
      <c r="DJ172" s="141">
        <f>((DJ$85*DJ$87*DJ$90)      +     (DJ$85*DJ$88*DJ$91)      +          (DJ$85*DJ$89*DJ$92))</f>
        <v>24009.575719999997</v>
      </c>
      <c r="DK172" s="141">
        <f t="shared" si="308"/>
        <v>522.88911999999993</v>
      </c>
      <c r="DL172" s="141">
        <f t="shared" si="308"/>
        <v>65351.101919999994</v>
      </c>
      <c r="DM172" s="141">
        <f t="shared" si="308"/>
        <v>116850.03876</v>
      </c>
      <c r="DN172" s="127">
        <f t="shared" si="308"/>
        <v>51111.591439999989</v>
      </c>
      <c r="DO172" s="141">
        <f>((DO$85*DO$87*DO$90)      +     (DO$85*DO$88*DO$91)      +          (DO$85*DO$89*DO$92))</f>
        <v>24009.575719999997</v>
      </c>
      <c r="DP172" s="141">
        <f t="shared" si="308"/>
        <v>522.88911999999993</v>
      </c>
      <c r="DQ172" s="141">
        <f t="shared" si="308"/>
        <v>65351.101919999994</v>
      </c>
      <c r="DR172" s="141">
        <f t="shared" si="308"/>
        <v>116850.03876</v>
      </c>
      <c r="DS172" s="141">
        <f t="shared" si="308"/>
        <v>0</v>
      </c>
      <c r="DT172" s="141">
        <f t="shared" si="308"/>
        <v>0</v>
      </c>
    </row>
    <row r="173" spans="1:126" ht="20.100000000000001" customHeight="1" x14ac:dyDescent="0.2">
      <c r="A173" s="7"/>
      <c r="B173" s="83" t="s">
        <v>198</v>
      </c>
      <c r="C173" s="83">
        <f t="shared" ca="1" si="284"/>
        <v>868</v>
      </c>
      <c r="D173" s="84" t="str">
        <f t="shared" ca="1" si="285"/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73" s="83" t="str">
        <f t="shared" ca="1" si="286"/>
        <v xml:space="preserve">m     </v>
      </c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 cm="1">
        <f t="array" aca="1" ref="X173" ca="1">INDEX($BI$46:$CM$192,MATCH($B173,$BI$46:$BI$192,0),X$47)*X$39</f>
        <v>0</v>
      </c>
      <c r="Y173" s="85" cm="1">
        <f t="array" aca="1" ref="Y173" ca="1">INDEX($BI$46:$CM$192,MATCH($B173,$BI$46:$BI$192,0),Y$47)*Y$39</f>
        <v>0</v>
      </c>
      <c r="Z173" s="85" cm="1">
        <f t="array" aca="1" ref="Z173" ca="1">INDEX($BI$46:$CM$192,MATCH($B173,$BI$46:$BI$192,0),Z$47)*Z$39</f>
        <v>0</v>
      </c>
      <c r="AA173" s="85"/>
      <c r="AB173" s="85" cm="1">
        <f t="array" aca="1" ref="AB173" ca="1">INDEX($BI$46:$CM$192,MATCH($B173,$BI$46:$BI$192,0),AB$47)*AB$39</f>
        <v>0</v>
      </c>
      <c r="AC173" s="85"/>
      <c r="AD173" s="85" cm="1">
        <f t="array" aca="1" ref="AD173" ca="1">INDEX($BI$46:$CM$192,MATCH($B173,$BI$46:$BI$192,0),AD$47)*AD$39</f>
        <v>0</v>
      </c>
      <c r="AE173" s="85" cm="1">
        <f t="array" aca="1" ref="AE173" ca="1">INDEX($BI$46:$CM$192,MATCH($B173,$BI$46:$BI$192,0),AE$47)*AE$39</f>
        <v>0</v>
      </c>
      <c r="AF173" s="85" cm="1">
        <f t="array" aca="1" ref="AF173" ca="1">INDEX($BI$46:$CM$192,MATCH($B173,$BI$46:$BI$192,0),AF$47)*AF$39</f>
        <v>0</v>
      </c>
      <c r="AG173" s="85" cm="1">
        <f t="array" aca="1" ref="AG173" ca="1">INDEX($BI$46:$CM$192,MATCH($B173,$BI$46:$BI$192,0),AG$47)*AG$39</f>
        <v>0</v>
      </c>
      <c r="AH173" s="85" cm="1">
        <f t="array" aca="1" ref="AH173" ca="1">INDEX($BI$46:$CM$192,MATCH($B173,$BI$46:$BI$192,0),AH$47)*AH$39</f>
        <v>0</v>
      </c>
      <c r="AI173" s="85" cm="1">
        <f t="array" aca="1" ref="AI173" ca="1">INDEX($BI$46:$CM$192,MATCH($B173,$BI$46:$BI$192,0),AI$47)*AI$39</f>
        <v>0</v>
      </c>
      <c r="AJ173" s="85" cm="1">
        <f t="array" aca="1" ref="AJ173" ca="1">INDEX($BI$46:$CM$192,MATCH($B173,$BI$46:$BI$192,0),AJ$47)*AJ$39</f>
        <v>0</v>
      </c>
      <c r="AK173" s="85" cm="1">
        <f t="array" aca="1" ref="AK173" ca="1">INDEX($BI$46:$CM$192,MATCH($B173,$BI$46:$BI$192,0),AK$47)*AK$39</f>
        <v>0</v>
      </c>
      <c r="AL173" s="85" cm="1">
        <f t="array" aca="1" ref="AL173" ca="1">INDEX($BI$46:$CM$192,MATCH($B173,$BI$46:$BI$192,0),AL$47)*AL$39</f>
        <v>0</v>
      </c>
      <c r="AM173" s="85" cm="1">
        <f t="array" aca="1" ref="AM173" ca="1">INDEX($BI$46:$CM$192,MATCH($B173,$BI$46:$BI$192,0),AM$47)*AM$39</f>
        <v>0</v>
      </c>
      <c r="AN173" s="85" cm="1">
        <f t="array" aca="1" ref="AN173" ca="1">INDEX($BI$46:$CM$192,MATCH($B173,$BI$46:$BI$192,0),AN$47)*AN$39</f>
        <v>0</v>
      </c>
      <c r="AO173" s="85" cm="1">
        <f t="array" aca="1" ref="AO173" ca="1">INDEX($BI$46:$CM$192,MATCH($B173,$BI$46:$BI$192,0),AO$47)*AO$39</f>
        <v>0</v>
      </c>
      <c r="AP173" s="85" cm="1">
        <f t="array" aca="1" ref="AP173" ca="1">INDEX($BI$46:$CM$192,MATCH($B173,$BI$46:$BI$192,0),AP$47)*AP$39</f>
        <v>0</v>
      </c>
      <c r="AQ173" s="85" cm="1">
        <f t="array" aca="1" ref="AQ173" ca="1">INDEX($BI$46:$CM$192,MATCH($B173,$BI$46:$BI$192,0),AQ$47)*AQ$39</f>
        <v>0</v>
      </c>
      <c r="AR173" s="85" cm="1">
        <f t="array" aca="1" ref="AR173" ca="1">INDEX($BI$46:$CM$192,MATCH($B173,$BI$46:$BI$192,0),AR$47)*AR$39</f>
        <v>0</v>
      </c>
      <c r="AS173" s="85" cm="1">
        <f t="array" aca="1" ref="AS173" ca="1">INDEX($BI$46:$CM$192,MATCH($B173,$BI$46:$BI$192,0),AS$47)*AS$39</f>
        <v>0</v>
      </c>
      <c r="AT173" s="85" cm="1">
        <f t="array" aca="1" ref="AT173" ca="1">INDEX($BI$46:$CM$192,MATCH($B173,$BI$46:$BI$192,0),AT$47)*AT$39</f>
        <v>0</v>
      </c>
      <c r="AU173" s="85" cm="1">
        <f t="array" aca="1" ref="AU173" ca="1">INDEX($BI$46:$CM$192,MATCH($B173,$BI$46:$BI$192,0),AU$47)*AU$39</f>
        <v>0</v>
      </c>
      <c r="AV173" s="85" cm="1">
        <f t="array" aca="1" ref="AV173" ca="1">INDEX($BI$46:$CM$192,MATCH($B173,$BI$46:$BI$192,0),AV$47)*AV$39</f>
        <v>0</v>
      </c>
      <c r="AW173" s="85" cm="1">
        <f t="array" aca="1" ref="AW173" ca="1">INDEX($BI$46:$CM$192,MATCH($B173,$BI$46:$BI$192,0),AW$47)*AW$39</f>
        <v>0</v>
      </c>
      <c r="AX173" s="85" cm="1">
        <f t="array" aca="1" ref="AX173" ca="1">INDEX($BI$46:$CM$192,MATCH($B173,$BI$46:$BI$192,0),AX$47)*AX$39</f>
        <v>0</v>
      </c>
      <c r="AY173" s="85" cm="1">
        <f t="array" aca="1" ref="AY173" ca="1">INDEX($BI$46:$CM$192,MATCH($B173,$BI$46:$BI$192,0),AY$47)*AY$39</f>
        <v>0</v>
      </c>
      <c r="AZ173" s="85" cm="1">
        <f t="array" aca="1" ref="AZ173" ca="1">INDEX($BI$46:$CM$192,MATCH($B173,$BI$46:$BI$192,0),AZ$47)*AZ$39</f>
        <v>0</v>
      </c>
      <c r="BA173" s="85" cm="1">
        <f t="array" aca="1" ref="BA173" ca="1">INDEX($BI$46:$CM$192,MATCH($B173,$BI$46:$BI$192,0),BA$47)*BA$39</f>
        <v>0</v>
      </c>
      <c r="BB173" s="85" cm="1">
        <f t="array" aca="1" ref="BB173" ca="1">INDEX($BI$46:$CM$192,MATCH($B173,$BI$46:$BI$192,0),BB$47)*BB$39</f>
        <v>0</v>
      </c>
      <c r="BC173" s="85"/>
      <c r="BD173" s="85"/>
      <c r="BE173" s="85"/>
      <c r="BF173" s="95"/>
      <c r="BG173" s="125">
        <f ca="1">IF(C173="","",INDEX([10]TPU!$G:$G,MATCH($C173,[10]TPU!$A:$A,0)))</f>
        <v>30.34</v>
      </c>
      <c r="BH173" s="7"/>
      <c r="BI173" s="83" t="s">
        <v>208</v>
      </c>
      <c r="BJ173" s="83">
        <f t="shared" ca="1" si="272"/>
        <v>101660</v>
      </c>
      <c r="BK173" s="84" t="str">
        <f t="shared" ca="1" si="273"/>
        <v>luminária de led para iluminação pública, de 240 w até 350 w - fornecimento e instalação. af_08/2020</v>
      </c>
      <c r="BL173" s="83" t="str">
        <f t="shared" ca="1" si="270"/>
        <v>un</v>
      </c>
      <c r="BM173" s="96" cm="1">
        <f t="array" aca="1" ref="BM173" ca="1">INDEX(INDIRECT("memória_cálculo"),MATCH($BI173,INDIRECT("indice_cáculo"),0),BM$45)</f>
        <v>0</v>
      </c>
      <c r="BN173" s="96" cm="1">
        <f t="array" aca="1" ref="BN173" ca="1">INDEX(INDIRECT("memória_cálculo"),MATCH($BI173,INDIRECT("indice_cáculo"),0),BN$45)</f>
        <v>0</v>
      </c>
      <c r="BO173" s="96" cm="1">
        <f t="array" aca="1" ref="BO173" ca="1">INDEX(INDIRECT("memória_cálculo"),MATCH($BI173,INDIRECT("indice_cáculo"),0),BO$45)</f>
        <v>0</v>
      </c>
      <c r="BP173" s="96" cm="1">
        <f t="array" aca="1" ref="BP173" ca="1">INDEX(INDIRECT("memória_cálculo"),MATCH($BI173,INDIRECT("indice_cáculo"),0),BP$45)</f>
        <v>0</v>
      </c>
      <c r="BQ173" s="96" cm="1">
        <f t="array" aca="1" ref="BQ173" ca="1">INDEX(INDIRECT("memória_cálculo"),MATCH($BI173,INDIRECT("indice_cáculo"),0),BQ$45)</f>
        <v>0</v>
      </c>
      <c r="BR173" s="96" cm="1">
        <f t="array" aca="1" ref="BR173" ca="1">INDEX(INDIRECT("memória_cálculo"),MATCH($BI173,INDIRECT("indice_cáculo"),0),BR$45)</f>
        <v>0</v>
      </c>
      <c r="BS173" s="96" cm="1">
        <f t="array" aca="1" ref="BS173" ca="1">INDEX(INDIRECT("memória_cálculo"),MATCH($BI173,INDIRECT("indice_cáculo"),0),BS$45)</f>
        <v>0</v>
      </c>
      <c r="BT173" s="96" cm="1">
        <f t="array" aca="1" ref="BT173" ca="1">INDEX(INDIRECT("memória_cálculo"),MATCH($BI173,INDIRECT("indice_cáculo"),0),BT$45)</f>
        <v>0</v>
      </c>
      <c r="BU173" s="96" cm="1">
        <f t="array" aca="1" ref="BU173" ca="1">INDEX(INDIRECT("memória_cálculo"),MATCH($BI173,INDIRECT("indice_cáculo"),0),BU$45)</f>
        <v>0</v>
      </c>
      <c r="BV173" s="96" cm="1">
        <f t="array" aca="1" ref="BV173" ca="1">INDEX(INDIRECT("memória_cálculo"),MATCH($BI173,INDIRECT("indice_cáculo"),0),BV$45)</f>
        <v>0</v>
      </c>
      <c r="BW173" s="96" cm="1">
        <f t="array" aca="1" ref="BW173" ca="1">INDEX(INDIRECT("memória_cálculo"),MATCH($BI173,INDIRECT("indice_cáculo"),0),BW$45)</f>
        <v>0</v>
      </c>
      <c r="BX173" s="96" cm="1">
        <f t="array" aca="1" ref="BX173" ca="1">INDEX(INDIRECT("memória_cálculo"),MATCH($BI173,INDIRECT("indice_cáculo"),0),BX$45)</f>
        <v>0</v>
      </c>
      <c r="BY173" s="96" cm="1">
        <f t="array" aca="1" ref="BY173" ca="1">INDEX(INDIRECT("memória_cálculo"),MATCH($BI173,INDIRECT("indice_cáculo"),0),BY$45)</f>
        <v>0</v>
      </c>
      <c r="BZ173" s="96" cm="1">
        <f t="array" aca="1" ref="BZ173" ca="1">INDEX(INDIRECT("memória_cálculo"),MATCH($BI173,INDIRECT("indice_cáculo"),0),BZ$45)</f>
        <v>0</v>
      </c>
      <c r="CA173" s="96" cm="1">
        <f t="array" aca="1" ref="CA173" ca="1">INDEX(INDIRECT("memória_cálculo"),MATCH($BI173,INDIRECT("indice_cáculo"),0),CA$45)</f>
        <v>0</v>
      </c>
      <c r="CB173" s="96" cm="1">
        <f t="array" aca="1" ref="CB173" ca="1">INDEX(INDIRECT("memória_cálculo"),MATCH($BI173,INDIRECT("indice_cáculo"),0),CB$45)</f>
        <v>0</v>
      </c>
      <c r="CC173" s="96" cm="1">
        <f t="array" aca="1" ref="CC173" ca="1">INDEX(INDIRECT("memória_cálculo"),MATCH($BI173,INDIRECT("indice_cáculo"),0),CC$45)</f>
        <v>0</v>
      </c>
      <c r="CD173" s="96" cm="1">
        <f t="array" aca="1" ref="CD173" ca="1">INDEX(INDIRECT("memória_cálculo"),MATCH($BI173,INDIRECT("indice_cáculo"),0),CD$45)</f>
        <v>0</v>
      </c>
      <c r="CE173" s="96" cm="1">
        <f t="array" aca="1" ref="CE173" ca="1">INDEX(INDIRECT("memória_cálculo"),MATCH($BI173,INDIRECT("indice_cáculo"),0),CE$45)</f>
        <v>0</v>
      </c>
      <c r="CF173" s="96" cm="1">
        <f t="array" aca="1" ref="CF173" ca="1">INDEX(INDIRECT("memória_cálculo"),MATCH($BI173,INDIRECT("indice_cáculo"),0),CF$45)</f>
        <v>0</v>
      </c>
      <c r="CG173" s="96" cm="1">
        <f t="array" aca="1" ref="CG173" ca="1">INDEX(INDIRECT("memória_cálculo"),MATCH($BI173,INDIRECT("indice_cáculo"),0),CG$45)</f>
        <v>0</v>
      </c>
      <c r="CH173" s="96" cm="1">
        <f t="array" aca="1" ref="CH173" ca="1">INDEX(INDIRECT("memória_cálculo"),MATCH($BI173,INDIRECT("indice_cáculo"),0),CH$45)</f>
        <v>0</v>
      </c>
      <c r="CI173" s="96" cm="1">
        <f t="array" aca="1" ref="CI173" ca="1">INDEX(INDIRECT("memória_cálculo"),MATCH($BI173,INDIRECT("indice_cáculo"),0),CI$45)</f>
        <v>0</v>
      </c>
      <c r="CJ173" s="96" cm="1">
        <f t="array" aca="1" ref="CJ173" ca="1">INDEX(INDIRECT("memória_cálculo"),MATCH($BI173,INDIRECT("indice_cáculo"),0),CJ$45)</f>
        <v>0</v>
      </c>
      <c r="CK173" s="96" cm="1">
        <f t="array" aca="1" ref="CK173" ca="1">INDEX(INDIRECT("memória_cálculo"),MATCH($BI173,INDIRECT("indice_cáculo"),0),CK$45)</f>
        <v>0</v>
      </c>
      <c r="CL173" s="96" cm="1">
        <f t="array" aca="1" ref="CL173" ca="1">INDEX(INDIRECT("memória_cálculo"),MATCH($BI173,INDIRECT("indice_cáculo"),0),CL$45)</f>
        <v>0</v>
      </c>
      <c r="CM173" s="96"/>
      <c r="CN173" s="7"/>
      <c r="CO173" s="7"/>
      <c r="CP173" s="108"/>
      <c r="CS173" s="109"/>
      <c r="CT173" s="127"/>
      <c r="CU173" s="111"/>
      <c r="CV173" s="111"/>
      <c r="CW173" s="111"/>
      <c r="CX173" s="111"/>
      <c r="CY173" s="127"/>
      <c r="CZ173" s="111"/>
      <c r="DA173" s="111"/>
      <c r="DB173" s="111"/>
      <c r="DC173" s="111"/>
      <c r="DD173" s="127"/>
      <c r="DE173" s="111"/>
      <c r="DF173" s="111"/>
      <c r="DG173" s="111"/>
      <c r="DH173" s="111"/>
      <c r="DI173" s="111"/>
      <c r="DJ173" s="111"/>
      <c r="DK173" s="111"/>
      <c r="DL173" s="111"/>
      <c r="DM173" s="111"/>
      <c r="DN173" s="127"/>
      <c r="DO173" s="111"/>
      <c r="DP173" s="111"/>
      <c r="DQ173" s="111"/>
      <c r="DR173" s="111"/>
      <c r="DS173" s="111"/>
      <c r="DT173" s="111"/>
    </row>
    <row r="174" spans="1:126" ht="20.100000000000001" customHeight="1" x14ac:dyDescent="0.2">
      <c r="A174" s="7"/>
      <c r="B174" s="83" t="s">
        <v>199</v>
      </c>
      <c r="C174" s="83">
        <f t="shared" ca="1" si="284"/>
        <v>101632</v>
      </c>
      <c r="D174" s="84" t="str">
        <f t="shared" ca="1" si="285"/>
        <v>relé fotoelétrico para comando de iluminação externa 1000 w - fornecimento e instalação. af_08/2020</v>
      </c>
      <c r="E174" s="83" t="str">
        <f t="shared" ca="1" si="286"/>
        <v>un</v>
      </c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 cm="1">
        <f t="array" aca="1" ref="X174" ca="1">INDEX($BI$46:$CM$192,MATCH($B174,$BI$46:$BI$192,0),X$47)*X$39</f>
        <v>0</v>
      </c>
      <c r="Y174" s="85" cm="1">
        <f t="array" aca="1" ref="Y174" ca="1">INDEX($BI$46:$CM$192,MATCH($B174,$BI$46:$BI$192,0),Y$47)*Y$39</f>
        <v>0</v>
      </c>
      <c r="Z174" s="85" cm="1">
        <f t="array" aca="1" ref="Z174" ca="1">INDEX($BI$46:$CM$192,MATCH($B174,$BI$46:$BI$192,0),Z$47)*Z$39</f>
        <v>0</v>
      </c>
      <c r="AA174" s="85"/>
      <c r="AB174" s="85" cm="1">
        <f t="array" aca="1" ref="AB174" ca="1">INDEX($BI$46:$CM$192,MATCH($B174,$BI$46:$BI$192,0),AB$47)*AB$39</f>
        <v>0</v>
      </c>
      <c r="AC174" s="85"/>
      <c r="AD174" s="85" cm="1">
        <f t="array" aca="1" ref="AD174" ca="1">INDEX($BI$46:$CM$192,MATCH($B174,$BI$46:$BI$192,0),AD$47)*AD$39</f>
        <v>0</v>
      </c>
      <c r="AE174" s="85" cm="1">
        <f t="array" aca="1" ref="AE174" ca="1">INDEX($BI$46:$CM$192,MATCH($B174,$BI$46:$BI$192,0),AE$47)*AE$39</f>
        <v>0</v>
      </c>
      <c r="AF174" s="85" cm="1">
        <f t="array" aca="1" ref="AF174" ca="1">INDEX($BI$46:$CM$192,MATCH($B174,$BI$46:$BI$192,0),AF$47)*AF$39</f>
        <v>0</v>
      </c>
      <c r="AG174" s="85" cm="1">
        <f t="array" aca="1" ref="AG174" ca="1">INDEX($BI$46:$CM$192,MATCH($B174,$BI$46:$BI$192,0),AG$47)*AG$39</f>
        <v>0</v>
      </c>
      <c r="AH174" s="85" cm="1">
        <f t="array" aca="1" ref="AH174" ca="1">INDEX($BI$46:$CM$192,MATCH($B174,$BI$46:$BI$192,0),AH$47)*AH$39</f>
        <v>0</v>
      </c>
      <c r="AI174" s="85" cm="1">
        <f t="array" aca="1" ref="AI174" ca="1">INDEX($BI$46:$CM$192,MATCH($B174,$BI$46:$BI$192,0),AI$47)*AI$39</f>
        <v>0</v>
      </c>
      <c r="AJ174" s="85" cm="1">
        <f t="array" aca="1" ref="AJ174" ca="1">INDEX($BI$46:$CM$192,MATCH($B174,$BI$46:$BI$192,0),AJ$47)*AJ$39</f>
        <v>0</v>
      </c>
      <c r="AK174" s="85" cm="1">
        <f t="array" aca="1" ref="AK174" ca="1">INDEX($BI$46:$CM$192,MATCH($B174,$BI$46:$BI$192,0),AK$47)*AK$39</f>
        <v>0</v>
      </c>
      <c r="AL174" s="85" cm="1">
        <f t="array" aca="1" ref="AL174" ca="1">INDEX($BI$46:$CM$192,MATCH($B174,$BI$46:$BI$192,0),AL$47)*AL$39</f>
        <v>0</v>
      </c>
      <c r="AM174" s="85" cm="1">
        <f t="array" aca="1" ref="AM174" ca="1">INDEX($BI$46:$CM$192,MATCH($B174,$BI$46:$BI$192,0),AM$47)*AM$39</f>
        <v>0</v>
      </c>
      <c r="AN174" s="85" cm="1">
        <f t="array" aca="1" ref="AN174" ca="1">INDEX($BI$46:$CM$192,MATCH($B174,$BI$46:$BI$192,0),AN$47)*AN$39</f>
        <v>0</v>
      </c>
      <c r="AO174" s="85" cm="1">
        <f t="array" aca="1" ref="AO174" ca="1">INDEX($BI$46:$CM$192,MATCH($B174,$BI$46:$BI$192,0),AO$47)*AO$39</f>
        <v>0</v>
      </c>
      <c r="AP174" s="85" cm="1">
        <f t="array" aca="1" ref="AP174" ca="1">INDEX($BI$46:$CM$192,MATCH($B174,$BI$46:$BI$192,0),AP$47)*AP$39</f>
        <v>0</v>
      </c>
      <c r="AQ174" s="85" cm="1">
        <f t="array" aca="1" ref="AQ174" ca="1">INDEX($BI$46:$CM$192,MATCH($B174,$BI$46:$BI$192,0),AQ$47)*AQ$39</f>
        <v>0</v>
      </c>
      <c r="AR174" s="85" cm="1">
        <f t="array" aca="1" ref="AR174" ca="1">INDEX($BI$46:$CM$192,MATCH($B174,$BI$46:$BI$192,0),AR$47)*AR$39</f>
        <v>0</v>
      </c>
      <c r="AS174" s="85" cm="1">
        <f t="array" aca="1" ref="AS174" ca="1">INDEX($BI$46:$CM$192,MATCH($B174,$BI$46:$BI$192,0),AS$47)*AS$39</f>
        <v>0</v>
      </c>
      <c r="AT174" s="85" cm="1">
        <f t="array" aca="1" ref="AT174" ca="1">INDEX($BI$46:$CM$192,MATCH($B174,$BI$46:$BI$192,0),AT$47)*AT$39</f>
        <v>0</v>
      </c>
      <c r="AU174" s="85" cm="1">
        <f t="array" aca="1" ref="AU174" ca="1">INDEX($BI$46:$CM$192,MATCH($B174,$BI$46:$BI$192,0),AU$47)*AU$39</f>
        <v>0</v>
      </c>
      <c r="AV174" s="85" cm="1">
        <f t="array" aca="1" ref="AV174" ca="1">INDEX($BI$46:$CM$192,MATCH($B174,$BI$46:$BI$192,0),AV$47)*AV$39</f>
        <v>0</v>
      </c>
      <c r="AW174" s="85" cm="1">
        <f t="array" aca="1" ref="AW174" ca="1">INDEX($BI$46:$CM$192,MATCH($B174,$BI$46:$BI$192,0),AW$47)*AW$39</f>
        <v>0</v>
      </c>
      <c r="AX174" s="85" cm="1">
        <f t="array" aca="1" ref="AX174" ca="1">INDEX($BI$46:$CM$192,MATCH($B174,$BI$46:$BI$192,0),AX$47)*AX$39</f>
        <v>0</v>
      </c>
      <c r="AY174" s="85" cm="1">
        <f t="array" aca="1" ref="AY174" ca="1">INDEX($BI$46:$CM$192,MATCH($B174,$BI$46:$BI$192,0),AY$47)*AY$39</f>
        <v>0</v>
      </c>
      <c r="AZ174" s="85" cm="1">
        <f t="array" aca="1" ref="AZ174" ca="1">INDEX($BI$46:$CM$192,MATCH($B174,$BI$46:$BI$192,0),AZ$47)*AZ$39</f>
        <v>0</v>
      </c>
      <c r="BA174" s="85" cm="1">
        <f t="array" aca="1" ref="BA174" ca="1">INDEX($BI$46:$CM$192,MATCH($B174,$BI$46:$BI$192,0),BA$47)*BA$39</f>
        <v>0</v>
      </c>
      <c r="BB174" s="85" cm="1">
        <f t="array" aca="1" ref="BB174" ca="1">INDEX($BI$46:$CM$192,MATCH($B174,$BI$46:$BI$192,0),BB$47)*BB$39</f>
        <v>0</v>
      </c>
      <c r="BC174" s="85"/>
      <c r="BD174" s="85"/>
      <c r="BE174" s="85"/>
      <c r="BF174" s="95"/>
      <c r="BG174" s="125">
        <f ca="1">IF(C174="","",INDEX([10]TPU!$G:$G,MATCH($C174,[10]TPU!$A:$A,0)))</f>
        <v>47.11</v>
      </c>
      <c r="BH174" s="7"/>
      <c r="BI174" s="83" t="s">
        <v>209</v>
      </c>
      <c r="BJ174" s="83">
        <f t="shared" ca="1" si="272"/>
        <v>91933</v>
      </c>
      <c r="BK174" s="84" t="str">
        <f t="shared" ca="1" si="273"/>
        <v>cabo de cobre flexível isolado, 10 mm², anti-chama 0,6/1,0 kv, para circuitos terminais - fornecimento e instalação. af_03/2023</v>
      </c>
      <c r="BL174" s="83" t="str">
        <f t="shared" ca="1" si="270"/>
        <v>m</v>
      </c>
      <c r="BM174" s="96" cm="1">
        <f t="array" aca="1" ref="BM174" ca="1">INDEX(INDIRECT("memória_cálculo"),MATCH($BI174,INDIRECT("indice_cáculo"),0),BM$45)</f>
        <v>0</v>
      </c>
      <c r="BN174" s="96" cm="1">
        <f t="array" aca="1" ref="BN174" ca="1">INDEX(INDIRECT("memória_cálculo"),MATCH($BI174,INDIRECT("indice_cáculo"),0),BN$45)</f>
        <v>0</v>
      </c>
      <c r="BO174" s="96" cm="1">
        <f t="array" aca="1" ref="BO174" ca="1">INDEX(INDIRECT("memória_cálculo"),MATCH($BI174,INDIRECT("indice_cáculo"),0),BO$45)</f>
        <v>0</v>
      </c>
      <c r="BP174" s="96" cm="1">
        <f t="array" aca="1" ref="BP174" ca="1">INDEX(INDIRECT("memória_cálculo"),MATCH($BI174,INDIRECT("indice_cáculo"),0),BP$45)</f>
        <v>0</v>
      </c>
      <c r="BQ174" s="96" cm="1">
        <f t="array" aca="1" ref="BQ174" ca="1">INDEX(INDIRECT("memória_cálculo"),MATCH($BI174,INDIRECT("indice_cáculo"),0),BQ$45)</f>
        <v>0</v>
      </c>
      <c r="BR174" s="96" cm="1">
        <f t="array" aca="1" ref="BR174" ca="1">INDEX(INDIRECT("memória_cálculo"),MATCH($BI174,INDIRECT("indice_cáculo"),0),BR$45)</f>
        <v>0</v>
      </c>
      <c r="BS174" s="96" cm="1">
        <f t="array" aca="1" ref="BS174" ca="1">INDEX(INDIRECT("memória_cálculo"),MATCH($BI174,INDIRECT("indice_cáculo"),0),BS$45)</f>
        <v>0</v>
      </c>
      <c r="BT174" s="96" cm="1">
        <f t="array" aca="1" ref="BT174" ca="1">INDEX(INDIRECT("memória_cálculo"),MATCH($BI174,INDIRECT("indice_cáculo"),0),BT$45)</f>
        <v>0</v>
      </c>
      <c r="BU174" s="96" cm="1">
        <f t="array" aca="1" ref="BU174" ca="1">INDEX(INDIRECT("memória_cálculo"),MATCH($BI174,INDIRECT("indice_cáculo"),0),BU$45)</f>
        <v>0</v>
      </c>
      <c r="BV174" s="96" cm="1">
        <f t="array" aca="1" ref="BV174" ca="1">INDEX(INDIRECT("memória_cálculo"),MATCH($BI174,INDIRECT("indice_cáculo"),0),BV$45)</f>
        <v>0</v>
      </c>
      <c r="BW174" s="96" cm="1">
        <f t="array" aca="1" ref="BW174" ca="1">INDEX(INDIRECT("memória_cálculo"),MATCH($BI174,INDIRECT("indice_cáculo"),0),BW$45)</f>
        <v>0</v>
      </c>
      <c r="BX174" s="96" cm="1">
        <f t="array" aca="1" ref="BX174" ca="1">INDEX(INDIRECT("memória_cálculo"),MATCH($BI174,INDIRECT("indice_cáculo"),0),BX$45)</f>
        <v>0</v>
      </c>
      <c r="BY174" s="96" cm="1">
        <f t="array" aca="1" ref="BY174" ca="1">INDEX(INDIRECT("memória_cálculo"),MATCH($BI174,INDIRECT("indice_cáculo"),0),BY$45)</f>
        <v>0</v>
      </c>
      <c r="BZ174" s="96" cm="1">
        <f t="array" aca="1" ref="BZ174" ca="1">INDEX(INDIRECT("memória_cálculo"),MATCH($BI174,INDIRECT("indice_cáculo"),0),BZ$45)</f>
        <v>0</v>
      </c>
      <c r="CA174" s="96" cm="1">
        <f t="array" aca="1" ref="CA174" ca="1">INDEX(INDIRECT("memória_cálculo"),MATCH($BI174,INDIRECT("indice_cáculo"),0),CA$45)</f>
        <v>0</v>
      </c>
      <c r="CB174" s="96" cm="1">
        <f t="array" aca="1" ref="CB174" ca="1">INDEX(INDIRECT("memória_cálculo"),MATCH($BI174,INDIRECT("indice_cáculo"),0),CB$45)</f>
        <v>0</v>
      </c>
      <c r="CC174" s="96" cm="1">
        <f t="array" aca="1" ref="CC174" ca="1">INDEX(INDIRECT("memória_cálculo"),MATCH($BI174,INDIRECT("indice_cáculo"),0),CC$45)</f>
        <v>0</v>
      </c>
      <c r="CD174" s="96" cm="1">
        <f t="array" aca="1" ref="CD174" ca="1">INDEX(INDIRECT("memória_cálculo"),MATCH($BI174,INDIRECT("indice_cáculo"),0),CD$45)</f>
        <v>0</v>
      </c>
      <c r="CE174" s="96" cm="1">
        <f t="array" aca="1" ref="CE174" ca="1">INDEX(INDIRECT("memória_cálculo"),MATCH($BI174,INDIRECT("indice_cáculo"),0),CE$45)</f>
        <v>0</v>
      </c>
      <c r="CF174" s="96" cm="1">
        <f t="array" aca="1" ref="CF174" ca="1">INDEX(INDIRECT("memória_cálculo"),MATCH($BI174,INDIRECT("indice_cáculo"),0),CF$45)</f>
        <v>0</v>
      </c>
      <c r="CG174" s="96" cm="1">
        <f t="array" aca="1" ref="CG174" ca="1">INDEX(INDIRECT("memória_cálculo"),MATCH($BI174,INDIRECT("indice_cáculo"),0),CG$45)</f>
        <v>0</v>
      </c>
      <c r="CH174" s="96" cm="1">
        <f t="array" aca="1" ref="CH174" ca="1">INDEX(INDIRECT("memória_cálculo"),MATCH($BI174,INDIRECT("indice_cáculo"),0),CH$45)</f>
        <v>0</v>
      </c>
      <c r="CI174" s="96" cm="1">
        <f t="array" aca="1" ref="CI174" ca="1">INDEX(INDIRECT("memória_cálculo"),MATCH($BI174,INDIRECT("indice_cáculo"),0),CI$45)</f>
        <v>0</v>
      </c>
      <c r="CJ174" s="96" cm="1">
        <f t="array" aca="1" ref="CJ174" ca="1">INDEX(INDIRECT("memória_cálculo"),MATCH($BI174,INDIRECT("indice_cáculo"),0),CJ$45)</f>
        <v>0</v>
      </c>
      <c r="CK174" s="96" cm="1">
        <f t="array" aca="1" ref="CK174" ca="1">INDEX(INDIRECT("memória_cálculo"),MATCH($BI174,INDIRECT("indice_cáculo"),0),CK$45)</f>
        <v>0</v>
      </c>
      <c r="CL174" s="96" cm="1">
        <f t="array" aca="1" ref="CL174" ca="1">INDEX(INDIRECT("memória_cálculo"),MATCH($BI174,INDIRECT("indice_cáculo"),0),CL$45)</f>
        <v>0</v>
      </c>
      <c r="CM174" s="96"/>
      <c r="CN174" s="7"/>
      <c r="CO174" s="7"/>
      <c r="CP174" s="83" t="s">
        <v>66</v>
      </c>
      <c r="CQ174" s="83" t="str">
        <f>INDEX([10]TPU!$A:$A,MATCH($DV174,[10]TPU!$P:$P,0))</f>
        <v>RO-00881</v>
      </c>
      <c r="CR174" s="366" t="str">
        <f>INDEX([10]TPU!$C:$C,MATCH($DV174,[10]TPU!$P:$P,0))</f>
        <v>Transporte com caminhão basculante de 6 m³ - rodovia pavimentada</v>
      </c>
      <c r="CS174" s="83" t="str">
        <f>INDEX([10]TPU!$D:$D,MATCH($DV174,[10]TPU!$P:$P,0))</f>
        <v>txkm</v>
      </c>
      <c r="CT174" s="103">
        <f t="shared" ref="CT174:CX174" si="309">CT176*CT177*CT178</f>
        <v>0</v>
      </c>
      <c r="CU174" s="103">
        <f t="shared" si="309"/>
        <v>0</v>
      </c>
      <c r="CV174" s="103">
        <f t="shared" si="309"/>
        <v>0</v>
      </c>
      <c r="CW174" s="103">
        <f t="shared" si="309"/>
        <v>531405.64727999992</v>
      </c>
      <c r="CX174" s="103">
        <f t="shared" si="309"/>
        <v>964105.62983999995</v>
      </c>
      <c r="CY174" s="103">
        <f t="shared" ref="CY174:DR174" si="310">CY176*CY177*CY178</f>
        <v>0</v>
      </c>
      <c r="CZ174" s="103">
        <f t="shared" si="310"/>
        <v>0</v>
      </c>
      <c r="DA174" s="103">
        <f t="shared" si="310"/>
        <v>0</v>
      </c>
      <c r="DB174" s="103">
        <f t="shared" si="310"/>
        <v>531405.64727999992</v>
      </c>
      <c r="DC174" s="103">
        <f t="shared" si="310"/>
        <v>964105.62983999995</v>
      </c>
      <c r="DD174" s="103">
        <f t="shared" si="310"/>
        <v>0</v>
      </c>
      <c r="DE174" s="103">
        <f t="shared" si="310"/>
        <v>0</v>
      </c>
      <c r="DF174" s="103">
        <f t="shared" si="310"/>
        <v>0</v>
      </c>
      <c r="DG174" s="103">
        <f t="shared" si="310"/>
        <v>531405.64727999992</v>
      </c>
      <c r="DH174" s="103">
        <f t="shared" si="310"/>
        <v>964105.62983999995</v>
      </c>
      <c r="DI174" s="103">
        <f t="shared" si="310"/>
        <v>0</v>
      </c>
      <c r="DJ174" s="103">
        <f t="shared" si="310"/>
        <v>0</v>
      </c>
      <c r="DK174" s="103">
        <f t="shared" si="310"/>
        <v>0</v>
      </c>
      <c r="DL174" s="103">
        <f t="shared" si="310"/>
        <v>531405.64727999992</v>
      </c>
      <c r="DM174" s="103">
        <f t="shared" si="310"/>
        <v>964105.62983999995</v>
      </c>
      <c r="DN174" s="103">
        <f t="shared" si="310"/>
        <v>0</v>
      </c>
      <c r="DO174" s="103">
        <f t="shared" si="310"/>
        <v>0</v>
      </c>
      <c r="DP174" s="103">
        <f t="shared" si="310"/>
        <v>0</v>
      </c>
      <c r="DQ174" s="103">
        <f t="shared" si="310"/>
        <v>531405.64727999992</v>
      </c>
      <c r="DR174" s="103">
        <f t="shared" si="310"/>
        <v>964105.62983999995</v>
      </c>
      <c r="DS174" s="103">
        <f t="shared" ref="DS174" si="311">DS176*DS177*DS178</f>
        <v>0</v>
      </c>
      <c r="DT174" s="103">
        <f t="shared" ref="DT174" si="312">DT176*DT177*DT178</f>
        <v>0</v>
      </c>
      <c r="DV174" t="s">
        <v>51</v>
      </c>
    </row>
    <row r="175" spans="1:126" ht="20.100000000000001" customHeight="1" x14ac:dyDescent="0.2">
      <c r="A175" s="7"/>
      <c r="B175" s="83" t="s">
        <v>200</v>
      </c>
      <c r="C175" s="83">
        <f t="shared" ca="1" si="284"/>
        <v>1579</v>
      </c>
      <c r="D175" s="84" t="str">
        <f t="shared" ca="1" si="285"/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75" s="83" t="str">
        <f t="shared" ca="1" si="286"/>
        <v xml:space="preserve">un    </v>
      </c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 cm="1">
        <f t="array" aca="1" ref="X175" ca="1">INDEX($BI$46:$CM$192,MATCH($B175,$BI$46:$BI$192,0),X$47)*X$39</f>
        <v>0</v>
      </c>
      <c r="Y175" s="85" cm="1">
        <f t="array" aca="1" ref="Y175" ca="1">INDEX($BI$46:$CM$192,MATCH($B175,$BI$46:$BI$192,0),Y$47)*Y$39</f>
        <v>0</v>
      </c>
      <c r="Z175" s="85" cm="1">
        <f t="array" aca="1" ref="Z175" ca="1">INDEX($BI$46:$CM$192,MATCH($B175,$BI$46:$BI$192,0),Z$47)*Z$39</f>
        <v>0</v>
      </c>
      <c r="AA175" s="85"/>
      <c r="AB175" s="85" cm="1">
        <f t="array" aca="1" ref="AB175" ca="1">INDEX($BI$46:$CM$192,MATCH($B175,$BI$46:$BI$192,0),AB$47)*AB$39</f>
        <v>0</v>
      </c>
      <c r="AC175" s="85"/>
      <c r="AD175" s="85" cm="1">
        <f t="array" aca="1" ref="AD175" ca="1">INDEX($BI$46:$CM$192,MATCH($B175,$BI$46:$BI$192,0),AD$47)*AD$39</f>
        <v>0</v>
      </c>
      <c r="AE175" s="85" cm="1">
        <f t="array" aca="1" ref="AE175" ca="1">INDEX($BI$46:$CM$192,MATCH($B175,$BI$46:$BI$192,0),AE$47)*AE$39</f>
        <v>0</v>
      </c>
      <c r="AF175" s="85" cm="1">
        <f t="array" aca="1" ref="AF175" ca="1">INDEX($BI$46:$CM$192,MATCH($B175,$BI$46:$BI$192,0),AF$47)*AF$39</f>
        <v>0</v>
      </c>
      <c r="AG175" s="85" cm="1">
        <f t="array" aca="1" ref="AG175" ca="1">INDEX($BI$46:$CM$192,MATCH($B175,$BI$46:$BI$192,0),AG$47)*AG$39</f>
        <v>0</v>
      </c>
      <c r="AH175" s="85" cm="1">
        <f t="array" aca="1" ref="AH175" ca="1">INDEX($BI$46:$CM$192,MATCH($B175,$BI$46:$BI$192,0),AH$47)*AH$39</f>
        <v>0</v>
      </c>
      <c r="AI175" s="85" cm="1">
        <f t="array" aca="1" ref="AI175" ca="1">INDEX($BI$46:$CM$192,MATCH($B175,$BI$46:$BI$192,0),AI$47)*AI$39</f>
        <v>0</v>
      </c>
      <c r="AJ175" s="85" cm="1">
        <f t="array" aca="1" ref="AJ175" ca="1">INDEX($BI$46:$CM$192,MATCH($B175,$BI$46:$BI$192,0),AJ$47)*AJ$39</f>
        <v>0</v>
      </c>
      <c r="AK175" s="85" cm="1">
        <f t="array" aca="1" ref="AK175" ca="1">INDEX($BI$46:$CM$192,MATCH($B175,$BI$46:$BI$192,0),AK$47)*AK$39</f>
        <v>0</v>
      </c>
      <c r="AL175" s="85" cm="1">
        <f t="array" aca="1" ref="AL175" ca="1">INDEX($BI$46:$CM$192,MATCH($B175,$BI$46:$BI$192,0),AL$47)*AL$39</f>
        <v>0</v>
      </c>
      <c r="AM175" s="85" cm="1">
        <f t="array" aca="1" ref="AM175" ca="1">INDEX($BI$46:$CM$192,MATCH($B175,$BI$46:$BI$192,0),AM$47)*AM$39</f>
        <v>0</v>
      </c>
      <c r="AN175" s="85" cm="1">
        <f t="array" aca="1" ref="AN175" ca="1">INDEX($BI$46:$CM$192,MATCH($B175,$BI$46:$BI$192,0),AN$47)*AN$39</f>
        <v>0</v>
      </c>
      <c r="AO175" s="85" cm="1">
        <f t="array" aca="1" ref="AO175" ca="1">INDEX($BI$46:$CM$192,MATCH($B175,$BI$46:$BI$192,0),AO$47)*AO$39</f>
        <v>0</v>
      </c>
      <c r="AP175" s="85" cm="1">
        <f t="array" aca="1" ref="AP175" ca="1">INDEX($BI$46:$CM$192,MATCH($B175,$BI$46:$BI$192,0),AP$47)*AP$39</f>
        <v>0</v>
      </c>
      <c r="AQ175" s="85" cm="1">
        <f t="array" aca="1" ref="AQ175" ca="1">INDEX($BI$46:$CM$192,MATCH($B175,$BI$46:$BI$192,0),AQ$47)*AQ$39</f>
        <v>0</v>
      </c>
      <c r="AR175" s="85" cm="1">
        <f t="array" aca="1" ref="AR175" ca="1">INDEX($BI$46:$CM$192,MATCH($B175,$BI$46:$BI$192,0),AR$47)*AR$39</f>
        <v>0</v>
      </c>
      <c r="AS175" s="85" cm="1">
        <f t="array" aca="1" ref="AS175" ca="1">INDEX($BI$46:$CM$192,MATCH($B175,$BI$46:$BI$192,0),AS$47)*AS$39</f>
        <v>0</v>
      </c>
      <c r="AT175" s="85" cm="1">
        <f t="array" aca="1" ref="AT175" ca="1">INDEX($BI$46:$CM$192,MATCH($B175,$BI$46:$BI$192,0),AT$47)*AT$39</f>
        <v>0</v>
      </c>
      <c r="AU175" s="85" cm="1">
        <f t="array" aca="1" ref="AU175" ca="1">INDEX($BI$46:$CM$192,MATCH($B175,$BI$46:$BI$192,0),AU$47)*AU$39</f>
        <v>0</v>
      </c>
      <c r="AV175" s="85" cm="1">
        <f t="array" aca="1" ref="AV175" ca="1">INDEX($BI$46:$CM$192,MATCH($B175,$BI$46:$BI$192,0),AV$47)*AV$39</f>
        <v>0</v>
      </c>
      <c r="AW175" s="85" cm="1">
        <f t="array" aca="1" ref="AW175" ca="1">INDEX($BI$46:$CM$192,MATCH($B175,$BI$46:$BI$192,0),AW$47)*AW$39</f>
        <v>0</v>
      </c>
      <c r="AX175" s="85" cm="1">
        <f t="array" aca="1" ref="AX175" ca="1">INDEX($BI$46:$CM$192,MATCH($B175,$BI$46:$BI$192,0),AX$47)*AX$39</f>
        <v>0</v>
      </c>
      <c r="AY175" s="85" cm="1">
        <f t="array" aca="1" ref="AY175" ca="1">INDEX($BI$46:$CM$192,MATCH($B175,$BI$46:$BI$192,0),AY$47)*AY$39</f>
        <v>0</v>
      </c>
      <c r="AZ175" s="85" cm="1">
        <f t="array" aca="1" ref="AZ175" ca="1">INDEX($BI$46:$CM$192,MATCH($B175,$BI$46:$BI$192,0),AZ$47)*AZ$39</f>
        <v>0</v>
      </c>
      <c r="BA175" s="85" cm="1">
        <f t="array" aca="1" ref="BA175" ca="1">INDEX($BI$46:$CM$192,MATCH($B175,$BI$46:$BI$192,0),BA$47)*BA$39</f>
        <v>0</v>
      </c>
      <c r="BB175" s="85" cm="1">
        <f t="array" aca="1" ref="BB175" ca="1">INDEX($BI$46:$CM$192,MATCH($B175,$BI$46:$BI$192,0),BB$47)*BB$39</f>
        <v>0</v>
      </c>
      <c r="BC175" s="85"/>
      <c r="BD175" s="85"/>
      <c r="BE175" s="85"/>
      <c r="BF175" s="95"/>
      <c r="BG175" s="125">
        <f ca="1">IF(C175="","",INDEX([10]TPU!$G:$G,MATCH($C175,[10]TPU!$A:$A,0)))</f>
        <v>12.03</v>
      </c>
      <c r="BH175" s="7"/>
      <c r="BI175" s="83" t="s">
        <v>210</v>
      </c>
      <c r="BJ175" s="83">
        <f t="shared" ca="1" si="272"/>
        <v>100622</v>
      </c>
      <c r="BK175" s="84" t="str">
        <f t="shared" ca="1" si="273"/>
        <v>poste de aço conico contínuo curvo simples, engastado, h=9m, inclusive luminária, sem lâmpada - fornecimento e instalacao. af_11/2019</v>
      </c>
      <c r="BL175" s="83" t="str">
        <f t="shared" ca="1" si="270"/>
        <v>un</v>
      </c>
      <c r="BM175" s="96" cm="1">
        <f t="array" aca="1" ref="BM175" ca="1">INDEX(INDIRECT("memória_cálculo"),MATCH($BI175,INDIRECT("indice_cáculo"),0),BM$45)</f>
        <v>0</v>
      </c>
      <c r="BN175" s="96" cm="1">
        <f t="array" aca="1" ref="BN175" ca="1">INDEX(INDIRECT("memória_cálculo"),MATCH($BI175,INDIRECT("indice_cáculo"),0),BN$45)</f>
        <v>0</v>
      </c>
      <c r="BO175" s="96" cm="1">
        <f t="array" aca="1" ref="BO175" ca="1">INDEX(INDIRECT("memória_cálculo"),MATCH($BI175,INDIRECT("indice_cáculo"),0),BO$45)</f>
        <v>0</v>
      </c>
      <c r="BP175" s="96" cm="1">
        <f t="array" aca="1" ref="BP175" ca="1">INDEX(INDIRECT("memória_cálculo"),MATCH($BI175,INDIRECT("indice_cáculo"),0),BP$45)</f>
        <v>0</v>
      </c>
      <c r="BQ175" s="96" cm="1">
        <f t="array" aca="1" ref="BQ175" ca="1">INDEX(INDIRECT("memória_cálculo"),MATCH($BI175,INDIRECT("indice_cáculo"),0),BQ$45)</f>
        <v>0</v>
      </c>
      <c r="BR175" s="96" cm="1">
        <f t="array" aca="1" ref="BR175" ca="1">INDEX(INDIRECT("memória_cálculo"),MATCH($BI175,INDIRECT("indice_cáculo"),0),BR$45)</f>
        <v>0</v>
      </c>
      <c r="BS175" s="96" cm="1">
        <f t="array" aca="1" ref="BS175" ca="1">INDEX(INDIRECT("memória_cálculo"),MATCH($BI175,INDIRECT("indice_cáculo"),0),BS$45)</f>
        <v>0</v>
      </c>
      <c r="BT175" s="96" cm="1">
        <f t="array" aca="1" ref="BT175" ca="1">INDEX(INDIRECT("memória_cálculo"),MATCH($BI175,INDIRECT("indice_cáculo"),0),BT$45)</f>
        <v>0</v>
      </c>
      <c r="BU175" s="96" cm="1">
        <f t="array" aca="1" ref="BU175" ca="1">INDEX(INDIRECT("memória_cálculo"),MATCH($BI175,INDIRECT("indice_cáculo"),0),BU$45)</f>
        <v>0</v>
      </c>
      <c r="BV175" s="96" cm="1">
        <f t="array" aca="1" ref="BV175" ca="1">INDEX(INDIRECT("memória_cálculo"),MATCH($BI175,INDIRECT("indice_cáculo"),0),BV$45)</f>
        <v>0</v>
      </c>
      <c r="BW175" s="96" cm="1">
        <f t="array" aca="1" ref="BW175" ca="1">INDEX(INDIRECT("memória_cálculo"),MATCH($BI175,INDIRECT("indice_cáculo"),0),BW$45)</f>
        <v>0</v>
      </c>
      <c r="BX175" s="96" cm="1">
        <f t="array" aca="1" ref="BX175" ca="1">INDEX(INDIRECT("memória_cálculo"),MATCH($BI175,INDIRECT("indice_cáculo"),0),BX$45)</f>
        <v>0</v>
      </c>
      <c r="BY175" s="96" cm="1">
        <f t="array" aca="1" ref="BY175" ca="1">INDEX(INDIRECT("memória_cálculo"),MATCH($BI175,INDIRECT("indice_cáculo"),0),BY$45)</f>
        <v>0</v>
      </c>
      <c r="BZ175" s="96" cm="1">
        <f t="array" aca="1" ref="BZ175" ca="1">INDEX(INDIRECT("memória_cálculo"),MATCH($BI175,INDIRECT("indice_cáculo"),0),BZ$45)</f>
        <v>0</v>
      </c>
      <c r="CA175" s="96" cm="1">
        <f t="array" aca="1" ref="CA175" ca="1">INDEX(INDIRECT("memória_cálculo"),MATCH($BI175,INDIRECT("indice_cáculo"),0),CA$45)</f>
        <v>0</v>
      </c>
      <c r="CB175" s="96" cm="1">
        <f t="array" aca="1" ref="CB175" ca="1">INDEX(INDIRECT("memória_cálculo"),MATCH($BI175,INDIRECT("indice_cáculo"),0),CB$45)</f>
        <v>0</v>
      </c>
      <c r="CC175" s="96" cm="1">
        <f t="array" aca="1" ref="CC175" ca="1">INDEX(INDIRECT("memória_cálculo"),MATCH($BI175,INDIRECT("indice_cáculo"),0),CC$45)</f>
        <v>0</v>
      </c>
      <c r="CD175" s="96" cm="1">
        <f t="array" aca="1" ref="CD175" ca="1">INDEX(INDIRECT("memória_cálculo"),MATCH($BI175,INDIRECT("indice_cáculo"),0),CD$45)</f>
        <v>0</v>
      </c>
      <c r="CE175" s="96" cm="1">
        <f t="array" aca="1" ref="CE175" ca="1">INDEX(INDIRECT("memória_cálculo"),MATCH($BI175,INDIRECT("indice_cáculo"),0),CE$45)</f>
        <v>0</v>
      </c>
      <c r="CF175" s="96" cm="1">
        <f t="array" aca="1" ref="CF175" ca="1">INDEX(INDIRECT("memória_cálculo"),MATCH($BI175,INDIRECT("indice_cáculo"),0),CF$45)</f>
        <v>0</v>
      </c>
      <c r="CG175" s="96" cm="1">
        <f t="array" aca="1" ref="CG175" ca="1">INDEX(INDIRECT("memória_cálculo"),MATCH($BI175,INDIRECT("indice_cáculo"),0),CG$45)</f>
        <v>0</v>
      </c>
      <c r="CH175" s="96" cm="1">
        <f t="array" aca="1" ref="CH175" ca="1">INDEX(INDIRECT("memória_cálculo"),MATCH($BI175,INDIRECT("indice_cáculo"),0),CH$45)</f>
        <v>0</v>
      </c>
      <c r="CI175" s="96" cm="1">
        <f t="array" aca="1" ref="CI175" ca="1">INDEX(INDIRECT("memória_cálculo"),MATCH($BI175,INDIRECT("indice_cáculo"),0),CI$45)</f>
        <v>0</v>
      </c>
      <c r="CJ175" s="96" cm="1">
        <f t="array" aca="1" ref="CJ175" ca="1">INDEX(INDIRECT("memória_cálculo"),MATCH($BI175,INDIRECT("indice_cáculo"),0),CJ$45)</f>
        <v>0</v>
      </c>
      <c r="CK175" s="96" cm="1">
        <f t="array" aca="1" ref="CK175" ca="1">INDEX(INDIRECT("memória_cálculo"),MATCH($BI175,INDIRECT("indice_cáculo"),0),CK$45)</f>
        <v>0</v>
      </c>
      <c r="CL175" s="96" cm="1">
        <f t="array" aca="1" ref="CL175" ca="1">INDEX(INDIRECT("memória_cálculo"),MATCH($BI175,INDIRECT("indice_cáculo"),0),CL$45)</f>
        <v>0</v>
      </c>
      <c r="CM175" s="96"/>
      <c r="CN175" s="7"/>
      <c r="CO175" s="7"/>
      <c r="CP175" s="108"/>
      <c r="CS175" s="109"/>
      <c r="CT175" s="127"/>
      <c r="CU175" s="111"/>
      <c r="CV175" s="111"/>
      <c r="CW175" s="111"/>
      <c r="CX175" s="111"/>
      <c r="CY175" s="127"/>
      <c r="CZ175" s="111"/>
      <c r="DA175" s="111"/>
      <c r="DB175" s="111"/>
      <c r="DC175" s="111"/>
      <c r="DD175" s="127"/>
      <c r="DE175" s="111"/>
      <c r="DF175" s="111"/>
      <c r="DG175" s="111"/>
      <c r="DH175" s="111"/>
      <c r="DI175" s="111"/>
      <c r="DJ175" s="111"/>
      <c r="DK175" s="111"/>
      <c r="DL175" s="111"/>
      <c r="DM175" s="111"/>
      <c r="DN175" s="127"/>
      <c r="DO175" s="111"/>
      <c r="DP175" s="111"/>
      <c r="DQ175" s="111"/>
      <c r="DR175" s="111"/>
      <c r="DS175" s="111"/>
      <c r="DT175" s="111"/>
    </row>
    <row r="176" spans="1:126" ht="20.100000000000001" customHeight="1" x14ac:dyDescent="0.2">
      <c r="A176" s="7"/>
      <c r="B176" s="83" t="s">
        <v>201</v>
      </c>
      <c r="C176" s="83" t="str">
        <f t="shared" ca="1" si="284"/>
        <v>ED-48700</v>
      </c>
      <c r="D176" s="84" t="str">
        <f t="shared" ca="1" si="285"/>
        <v>aterramento com haste de cobre, tipo copperweld, diâmetro de  5/8", comprimento de 240cm, exclusive cabo e caixa para aterramento, inclusive grampo para haste e instalação</v>
      </c>
      <c r="E176" s="83" t="str">
        <f t="shared" ca="1" si="286"/>
        <v>un</v>
      </c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 cm="1">
        <f t="array" aca="1" ref="X176" ca="1">INDEX($BI$46:$CM$192,MATCH($B176,$BI$46:$BI$192,0),X$47)*X$39</f>
        <v>0</v>
      </c>
      <c r="Y176" s="85" cm="1">
        <f t="array" aca="1" ref="Y176" ca="1">INDEX($BI$46:$CM$192,MATCH($B176,$BI$46:$BI$192,0),Y$47)*Y$39</f>
        <v>0</v>
      </c>
      <c r="Z176" s="85" cm="1">
        <f t="array" aca="1" ref="Z176" ca="1">INDEX($BI$46:$CM$192,MATCH($B176,$BI$46:$BI$192,0),Z$47)*Z$39</f>
        <v>0</v>
      </c>
      <c r="AA176" s="85"/>
      <c r="AB176" s="85" cm="1">
        <f t="array" aca="1" ref="AB176" ca="1">INDEX($BI$46:$CM$192,MATCH($B176,$BI$46:$BI$192,0),AB$47)*AB$39</f>
        <v>0</v>
      </c>
      <c r="AC176" s="85"/>
      <c r="AD176" s="85" cm="1">
        <f t="array" aca="1" ref="AD176" ca="1">INDEX($BI$46:$CM$192,MATCH($B176,$BI$46:$BI$192,0),AD$47)*AD$39</f>
        <v>0</v>
      </c>
      <c r="AE176" s="85" cm="1">
        <f t="array" aca="1" ref="AE176" ca="1">INDEX($BI$46:$CM$192,MATCH($B176,$BI$46:$BI$192,0),AE$47)*AE$39</f>
        <v>0</v>
      </c>
      <c r="AF176" s="85" cm="1">
        <f t="array" aca="1" ref="AF176" ca="1">INDEX($BI$46:$CM$192,MATCH($B176,$BI$46:$BI$192,0),AF$47)*AF$39</f>
        <v>0</v>
      </c>
      <c r="AG176" s="85" cm="1">
        <f t="array" aca="1" ref="AG176" ca="1">INDEX($BI$46:$CM$192,MATCH($B176,$BI$46:$BI$192,0),AG$47)*AG$39</f>
        <v>0</v>
      </c>
      <c r="AH176" s="85" cm="1">
        <f t="array" aca="1" ref="AH176" ca="1">INDEX($BI$46:$CM$192,MATCH($B176,$BI$46:$BI$192,0),AH$47)*AH$39</f>
        <v>0</v>
      </c>
      <c r="AI176" s="85" cm="1">
        <f t="array" aca="1" ref="AI176" ca="1">INDEX($BI$46:$CM$192,MATCH($B176,$BI$46:$BI$192,0),AI$47)*AI$39</f>
        <v>0</v>
      </c>
      <c r="AJ176" s="85" cm="1">
        <f t="array" aca="1" ref="AJ176" ca="1">INDEX($BI$46:$CM$192,MATCH($B176,$BI$46:$BI$192,0),AJ$47)*AJ$39</f>
        <v>0</v>
      </c>
      <c r="AK176" s="85" cm="1">
        <f t="array" aca="1" ref="AK176" ca="1">INDEX($BI$46:$CM$192,MATCH($B176,$BI$46:$BI$192,0),AK$47)*AK$39</f>
        <v>0</v>
      </c>
      <c r="AL176" s="85" cm="1">
        <f t="array" aca="1" ref="AL176" ca="1">INDEX($BI$46:$CM$192,MATCH($B176,$BI$46:$BI$192,0),AL$47)*AL$39</f>
        <v>0</v>
      </c>
      <c r="AM176" s="85" cm="1">
        <f t="array" aca="1" ref="AM176" ca="1">INDEX($BI$46:$CM$192,MATCH($B176,$BI$46:$BI$192,0),AM$47)*AM$39</f>
        <v>0</v>
      </c>
      <c r="AN176" s="85" cm="1">
        <f t="array" aca="1" ref="AN176" ca="1">INDEX($BI$46:$CM$192,MATCH($B176,$BI$46:$BI$192,0),AN$47)*AN$39</f>
        <v>0</v>
      </c>
      <c r="AO176" s="85" cm="1">
        <f t="array" aca="1" ref="AO176" ca="1">INDEX($BI$46:$CM$192,MATCH($B176,$BI$46:$BI$192,0),AO$47)*AO$39</f>
        <v>0</v>
      </c>
      <c r="AP176" s="85" cm="1">
        <f t="array" aca="1" ref="AP176" ca="1">INDEX($BI$46:$CM$192,MATCH($B176,$BI$46:$BI$192,0),AP$47)*AP$39</f>
        <v>0</v>
      </c>
      <c r="AQ176" s="85" cm="1">
        <f t="array" aca="1" ref="AQ176" ca="1">INDEX($BI$46:$CM$192,MATCH($B176,$BI$46:$BI$192,0),AQ$47)*AQ$39</f>
        <v>0</v>
      </c>
      <c r="AR176" s="85" cm="1">
        <f t="array" aca="1" ref="AR176" ca="1">INDEX($BI$46:$CM$192,MATCH($B176,$BI$46:$BI$192,0),AR$47)*AR$39</f>
        <v>0</v>
      </c>
      <c r="AS176" s="85" cm="1">
        <f t="array" aca="1" ref="AS176" ca="1">INDEX($BI$46:$CM$192,MATCH($B176,$BI$46:$BI$192,0),AS$47)*AS$39</f>
        <v>0</v>
      </c>
      <c r="AT176" s="85" cm="1">
        <f t="array" aca="1" ref="AT176" ca="1">INDEX($BI$46:$CM$192,MATCH($B176,$BI$46:$BI$192,0),AT$47)*AT$39</f>
        <v>0</v>
      </c>
      <c r="AU176" s="85" cm="1">
        <f t="array" aca="1" ref="AU176" ca="1">INDEX($BI$46:$CM$192,MATCH($B176,$BI$46:$BI$192,0),AU$47)*AU$39</f>
        <v>0</v>
      </c>
      <c r="AV176" s="85" cm="1">
        <f t="array" aca="1" ref="AV176" ca="1">INDEX($BI$46:$CM$192,MATCH($B176,$BI$46:$BI$192,0),AV$47)*AV$39</f>
        <v>0</v>
      </c>
      <c r="AW176" s="85" cm="1">
        <f t="array" aca="1" ref="AW176" ca="1">INDEX($BI$46:$CM$192,MATCH($B176,$BI$46:$BI$192,0),AW$47)*AW$39</f>
        <v>0</v>
      </c>
      <c r="AX176" s="85" cm="1">
        <f t="array" aca="1" ref="AX176" ca="1">INDEX($BI$46:$CM$192,MATCH($B176,$BI$46:$BI$192,0),AX$47)*AX$39</f>
        <v>0</v>
      </c>
      <c r="AY176" s="85" cm="1">
        <f t="array" aca="1" ref="AY176" ca="1">INDEX($BI$46:$CM$192,MATCH($B176,$BI$46:$BI$192,0),AY$47)*AY$39</f>
        <v>0</v>
      </c>
      <c r="AZ176" s="85" cm="1">
        <f t="array" aca="1" ref="AZ176" ca="1">INDEX($BI$46:$CM$192,MATCH($B176,$BI$46:$BI$192,0),AZ$47)*AZ$39</f>
        <v>0</v>
      </c>
      <c r="BA176" s="85" cm="1">
        <f t="array" aca="1" ref="BA176" ca="1">INDEX($BI$46:$CM$192,MATCH($B176,$BI$46:$BI$192,0),BA$47)*BA$39</f>
        <v>0</v>
      </c>
      <c r="BB176" s="85" cm="1">
        <f t="array" aca="1" ref="BB176" ca="1">INDEX($BI$46:$CM$192,MATCH($B176,$BI$46:$BI$192,0),BB$47)*BB$39</f>
        <v>0</v>
      </c>
      <c r="BC176" s="85"/>
      <c r="BD176" s="85"/>
      <c r="BE176" s="85"/>
      <c r="BF176" s="95"/>
      <c r="BG176" s="125">
        <f ca="1">IF(C176="","",INDEX([10]TPU!$G:$G,MATCH($C176,[10]TPU!$A:$A,0)))</f>
        <v>336.86</v>
      </c>
      <c r="BH176" s="7"/>
      <c r="BI176" s="90">
        <v>11</v>
      </c>
      <c r="BJ176" s="90"/>
      <c r="BK176" s="93" t="s">
        <v>384</v>
      </c>
      <c r="BL176" s="90"/>
      <c r="BM176" s="92"/>
      <c r="BN176" s="92"/>
      <c r="BO176" s="92"/>
      <c r="BP176" s="92"/>
      <c r="BQ176" s="92"/>
      <c r="BR176" s="92"/>
      <c r="BS176" s="92"/>
      <c r="BT176" s="92"/>
      <c r="BU176" s="92"/>
      <c r="BV176" s="92"/>
      <c r="BW176" s="92"/>
      <c r="BX176" s="92"/>
      <c r="BY176" s="92"/>
      <c r="BZ176" s="92"/>
      <c r="CA176" s="92"/>
      <c r="CB176" s="92"/>
      <c r="CC176" s="92"/>
      <c r="CD176" s="92"/>
      <c r="CE176" s="92"/>
      <c r="CF176" s="92"/>
      <c r="CG176" s="92"/>
      <c r="CH176" s="92"/>
      <c r="CI176" s="92"/>
      <c r="CJ176" s="92"/>
      <c r="CK176" s="92"/>
      <c r="CL176" s="92"/>
      <c r="CM176" s="92"/>
      <c r="CN176" s="7"/>
      <c r="CO176" s="7"/>
      <c r="CP176" s="108"/>
      <c r="CR176" s="11" t="s">
        <v>202</v>
      </c>
      <c r="CS176" s="6" t="s">
        <v>55</v>
      </c>
      <c r="CT176" s="127">
        <f t="shared" ref="CT176:CX176" si="313">CT169</f>
        <v>0</v>
      </c>
      <c r="CU176" s="111">
        <f t="shared" si="313"/>
        <v>0</v>
      </c>
      <c r="CV176" s="111">
        <f t="shared" si="313"/>
        <v>0</v>
      </c>
      <c r="CW176" s="111">
        <f t="shared" si="313"/>
        <v>59045.071919999995</v>
      </c>
      <c r="CX176" s="111">
        <f t="shared" si="313"/>
        <v>107122.84775999999</v>
      </c>
      <c r="CY176" s="127">
        <f t="shared" ref="CY176:DR176" si="314">CY169</f>
        <v>0</v>
      </c>
      <c r="CZ176" s="111">
        <f t="shared" si="314"/>
        <v>0</v>
      </c>
      <c r="DA176" s="111">
        <f t="shared" si="314"/>
        <v>0</v>
      </c>
      <c r="DB176" s="111">
        <f t="shared" si="314"/>
        <v>59045.071919999995</v>
      </c>
      <c r="DC176" s="111">
        <f t="shared" si="314"/>
        <v>107122.84775999999</v>
      </c>
      <c r="DD176" s="127">
        <f t="shared" si="314"/>
        <v>0</v>
      </c>
      <c r="DE176" s="111">
        <f t="shared" si="314"/>
        <v>0</v>
      </c>
      <c r="DF176" s="111">
        <f t="shared" si="314"/>
        <v>0</v>
      </c>
      <c r="DG176" s="111">
        <f t="shared" si="314"/>
        <v>59045.071919999995</v>
      </c>
      <c r="DH176" s="111">
        <f t="shared" si="314"/>
        <v>107122.84775999999</v>
      </c>
      <c r="DI176" s="111">
        <f t="shared" si="314"/>
        <v>0</v>
      </c>
      <c r="DJ176" s="111">
        <f t="shared" si="314"/>
        <v>0</v>
      </c>
      <c r="DK176" s="111">
        <f t="shared" si="314"/>
        <v>0</v>
      </c>
      <c r="DL176" s="111">
        <f t="shared" si="314"/>
        <v>59045.071919999995</v>
      </c>
      <c r="DM176" s="111">
        <f t="shared" si="314"/>
        <v>107122.84775999999</v>
      </c>
      <c r="DN176" s="127">
        <f t="shared" si="314"/>
        <v>0</v>
      </c>
      <c r="DO176" s="111">
        <f t="shared" si="314"/>
        <v>0</v>
      </c>
      <c r="DP176" s="111">
        <f t="shared" si="314"/>
        <v>0</v>
      </c>
      <c r="DQ176" s="111">
        <f t="shared" si="314"/>
        <v>59045.071919999995</v>
      </c>
      <c r="DR176" s="111">
        <f t="shared" si="314"/>
        <v>107122.84775999999</v>
      </c>
      <c r="DS176" s="111">
        <f t="shared" ref="DS176" si="315">DS169</f>
        <v>0</v>
      </c>
      <c r="DT176" s="111">
        <f t="shared" ref="DT176" si="316">DT169</f>
        <v>0</v>
      </c>
    </row>
    <row r="177" spans="1:126" ht="20.100000000000001" customHeight="1" x14ac:dyDescent="0.2">
      <c r="A177" s="7"/>
      <c r="B177" s="83" t="s">
        <v>203</v>
      </c>
      <c r="C177" s="83" t="str">
        <f t="shared" ca="1" si="284"/>
        <v>ED-49222</v>
      </c>
      <c r="D177" s="84" t="str">
        <f t="shared" ca="1" si="285"/>
        <v>caixa de telefonia/rede/cftv, dimensão (60x60)cm, em chapa de aço galvanizado, tipo de sobrepor, com fecho e acabamento em pintura eletrostática, inclusive instalação</v>
      </c>
      <c r="E177" s="83" t="str">
        <f t="shared" ca="1" si="286"/>
        <v>un</v>
      </c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 cm="1">
        <f t="array" aca="1" ref="X177" ca="1">INDEX($BI$46:$CM$192,MATCH($B177,$BI$46:$BI$192,0),X$47)*X$39</f>
        <v>0</v>
      </c>
      <c r="Y177" s="85" cm="1">
        <f t="array" aca="1" ref="Y177" ca="1">INDEX($BI$46:$CM$192,MATCH($B177,$BI$46:$BI$192,0),Y$47)*Y$39</f>
        <v>0</v>
      </c>
      <c r="Z177" s="85" cm="1">
        <f t="array" aca="1" ref="Z177" ca="1">INDEX($BI$46:$CM$192,MATCH($B177,$BI$46:$BI$192,0),Z$47)*Z$39</f>
        <v>0</v>
      </c>
      <c r="AA177" s="85"/>
      <c r="AB177" s="85" cm="1">
        <f t="array" aca="1" ref="AB177" ca="1">INDEX($BI$46:$CM$192,MATCH($B177,$BI$46:$BI$192,0),AB$47)*AB$39</f>
        <v>0</v>
      </c>
      <c r="AC177" s="85"/>
      <c r="AD177" s="85" cm="1">
        <f t="array" aca="1" ref="AD177" ca="1">INDEX($BI$46:$CM$192,MATCH($B177,$BI$46:$BI$192,0),AD$47)*AD$39</f>
        <v>0</v>
      </c>
      <c r="AE177" s="85" cm="1">
        <f t="array" aca="1" ref="AE177" ca="1">INDEX($BI$46:$CM$192,MATCH($B177,$BI$46:$BI$192,0),AE$47)*AE$39</f>
        <v>0</v>
      </c>
      <c r="AF177" s="85" cm="1">
        <f t="array" aca="1" ref="AF177" ca="1">INDEX($BI$46:$CM$192,MATCH($B177,$BI$46:$BI$192,0),AF$47)*AF$39</f>
        <v>0</v>
      </c>
      <c r="AG177" s="85" cm="1">
        <f t="array" aca="1" ref="AG177" ca="1">INDEX($BI$46:$CM$192,MATCH($B177,$BI$46:$BI$192,0),AG$47)*AG$39</f>
        <v>0</v>
      </c>
      <c r="AH177" s="85" cm="1">
        <f t="array" aca="1" ref="AH177" ca="1">INDEX($BI$46:$CM$192,MATCH($B177,$BI$46:$BI$192,0),AH$47)*AH$39</f>
        <v>0</v>
      </c>
      <c r="AI177" s="85" cm="1">
        <f t="array" aca="1" ref="AI177" ca="1">INDEX($BI$46:$CM$192,MATCH($B177,$BI$46:$BI$192,0),AI$47)*AI$39</f>
        <v>0</v>
      </c>
      <c r="AJ177" s="85" cm="1">
        <f t="array" aca="1" ref="AJ177" ca="1">INDEX($BI$46:$CM$192,MATCH($B177,$BI$46:$BI$192,0),AJ$47)*AJ$39</f>
        <v>0</v>
      </c>
      <c r="AK177" s="85" cm="1">
        <f t="array" aca="1" ref="AK177" ca="1">INDEX($BI$46:$CM$192,MATCH($B177,$BI$46:$BI$192,0),AK$47)*AK$39</f>
        <v>0</v>
      </c>
      <c r="AL177" s="85" cm="1">
        <f t="array" aca="1" ref="AL177" ca="1">INDEX($BI$46:$CM$192,MATCH($B177,$BI$46:$BI$192,0),AL$47)*AL$39</f>
        <v>0</v>
      </c>
      <c r="AM177" s="85" cm="1">
        <f t="array" aca="1" ref="AM177" ca="1">INDEX($BI$46:$CM$192,MATCH($B177,$BI$46:$BI$192,0),AM$47)*AM$39</f>
        <v>0</v>
      </c>
      <c r="AN177" s="85" cm="1">
        <f t="array" aca="1" ref="AN177" ca="1">INDEX($BI$46:$CM$192,MATCH($B177,$BI$46:$BI$192,0),AN$47)*AN$39</f>
        <v>0</v>
      </c>
      <c r="AO177" s="85" cm="1">
        <f t="array" aca="1" ref="AO177" ca="1">INDEX($BI$46:$CM$192,MATCH($B177,$BI$46:$BI$192,0),AO$47)*AO$39</f>
        <v>0</v>
      </c>
      <c r="AP177" s="85" cm="1">
        <f t="array" aca="1" ref="AP177" ca="1">INDEX($BI$46:$CM$192,MATCH($B177,$BI$46:$BI$192,0),AP$47)*AP$39</f>
        <v>0</v>
      </c>
      <c r="AQ177" s="85" cm="1">
        <f t="array" aca="1" ref="AQ177" ca="1">INDEX($BI$46:$CM$192,MATCH($B177,$BI$46:$BI$192,0),AQ$47)*AQ$39</f>
        <v>0</v>
      </c>
      <c r="AR177" s="85" cm="1">
        <f t="array" aca="1" ref="AR177" ca="1">INDEX($BI$46:$CM$192,MATCH($B177,$BI$46:$BI$192,0),AR$47)*AR$39</f>
        <v>0</v>
      </c>
      <c r="AS177" s="85" cm="1">
        <f t="array" aca="1" ref="AS177" ca="1">INDEX($BI$46:$CM$192,MATCH($B177,$BI$46:$BI$192,0),AS$47)*AS$39</f>
        <v>0</v>
      </c>
      <c r="AT177" s="85" cm="1">
        <f t="array" aca="1" ref="AT177" ca="1">INDEX($BI$46:$CM$192,MATCH($B177,$BI$46:$BI$192,0),AT$47)*AT$39</f>
        <v>0</v>
      </c>
      <c r="AU177" s="85" cm="1">
        <f t="array" aca="1" ref="AU177" ca="1">INDEX($BI$46:$CM$192,MATCH($B177,$BI$46:$BI$192,0),AU$47)*AU$39</f>
        <v>0</v>
      </c>
      <c r="AV177" s="85" cm="1">
        <f t="array" aca="1" ref="AV177" ca="1">INDEX($BI$46:$CM$192,MATCH($B177,$BI$46:$BI$192,0),AV$47)*AV$39</f>
        <v>0</v>
      </c>
      <c r="AW177" s="85" cm="1">
        <f t="array" aca="1" ref="AW177" ca="1">INDEX($BI$46:$CM$192,MATCH($B177,$BI$46:$BI$192,0),AW$47)*AW$39</f>
        <v>0</v>
      </c>
      <c r="AX177" s="85" cm="1">
        <f t="array" aca="1" ref="AX177" ca="1">INDEX($BI$46:$CM$192,MATCH($B177,$BI$46:$BI$192,0),AX$47)*AX$39</f>
        <v>0</v>
      </c>
      <c r="AY177" s="85" cm="1">
        <f t="array" aca="1" ref="AY177" ca="1">INDEX($BI$46:$CM$192,MATCH($B177,$BI$46:$BI$192,0),AY$47)*AY$39</f>
        <v>0</v>
      </c>
      <c r="AZ177" s="85" cm="1">
        <f t="array" aca="1" ref="AZ177" ca="1">INDEX($BI$46:$CM$192,MATCH($B177,$BI$46:$BI$192,0),AZ$47)*AZ$39</f>
        <v>0</v>
      </c>
      <c r="BA177" s="85" cm="1">
        <f t="array" aca="1" ref="BA177" ca="1">INDEX($BI$46:$CM$192,MATCH($B177,$BI$46:$BI$192,0),BA$47)*BA$39</f>
        <v>0</v>
      </c>
      <c r="BB177" s="85" cm="1">
        <f t="array" aca="1" ref="BB177" ca="1">INDEX($BI$46:$CM$192,MATCH($B177,$BI$46:$BI$192,0),BB$47)*BB$39</f>
        <v>0</v>
      </c>
      <c r="BC177" s="85"/>
      <c r="BD177" s="85"/>
      <c r="BE177" s="85"/>
      <c r="BF177" s="95"/>
      <c r="BG177" s="125">
        <f ca="1">IF(C177="","",INDEX([10]TPU!$G:$G,MATCH($C177,[10]TPU!$A:$A,0)))</f>
        <v>432.98</v>
      </c>
      <c r="BH177" s="7"/>
      <c r="BI177" s="83" t="s">
        <v>385</v>
      </c>
      <c r="BJ177" s="83">
        <f t="shared" ref="BJ177:BJ182" ca="1" si="317">INDEX(INDIRECT("memória_cálculo"),MATCH($BI177,INDIRECT("indice_cáculo"),0),2)</f>
        <v>0</v>
      </c>
      <c r="BK177" s="84" t="str">
        <f t="shared" ref="BK177:BK182" ca="1" si="318">INDEX(INDIRECT("memória_cálculo"),MATCH($BI177,INDIRECT("indice_cáculo"),0),3)</f>
        <v>Área de DESAPROPRIAÇÃO Terreno</v>
      </c>
      <c r="BL177" s="83" t="str">
        <f t="shared" ref="BL177:BL182" ca="1" si="319">INDEX(INDIRECT("memória_cálculo"),MATCH($BI177,INDIRECT("indice_cáculo"),0),4)</f>
        <v>m2</v>
      </c>
      <c r="BM177" s="96" cm="1">
        <f t="array" aca="1" ref="BM177" ca="1">INDEX(INDIRECT("memória_cálculo"),MATCH($BI177,INDIRECT("indice_cáculo"),0),BM$45)</f>
        <v>0</v>
      </c>
      <c r="BN177" s="96" cm="1">
        <f t="array" aca="1" ref="BN177" ca="1">INDEX(INDIRECT("memória_cálculo"),MATCH($BI177,INDIRECT("indice_cáculo"),0),BN$45)</f>
        <v>0</v>
      </c>
      <c r="BO177" s="96" cm="1">
        <f t="array" aca="1" ref="BO177" ca="1">INDEX(INDIRECT("memória_cálculo"),MATCH($BI177,INDIRECT("indice_cáculo"),0),BO$45)</f>
        <v>0</v>
      </c>
      <c r="BP177" s="96" cm="1">
        <f t="array" aca="1" ref="BP177" ca="1">INDEX(INDIRECT("memória_cálculo"),MATCH($BI177,INDIRECT("indice_cáculo"),0),BP$45)</f>
        <v>0</v>
      </c>
      <c r="BQ177" s="96" cm="1">
        <f t="array" aca="1" ref="BQ177" ca="1">INDEX(INDIRECT("memória_cálculo"),MATCH($BI177,INDIRECT("indice_cáculo"),0),BQ$45)</f>
        <v>0</v>
      </c>
      <c r="BR177" s="96" cm="1">
        <f t="array" aca="1" ref="BR177" ca="1">INDEX(INDIRECT("memória_cálculo"),MATCH($BI177,INDIRECT("indice_cáculo"),0),BR$45)</f>
        <v>0</v>
      </c>
      <c r="BS177" s="96" cm="1">
        <f t="array" aca="1" ref="BS177" ca="1">INDEX(INDIRECT("memória_cálculo"),MATCH($BI177,INDIRECT("indice_cáculo"),0),BS$45)</f>
        <v>0</v>
      </c>
      <c r="BT177" s="96" cm="1">
        <f t="array" aca="1" ref="BT177" ca="1">INDEX(INDIRECT("memória_cálculo"),MATCH($BI177,INDIRECT("indice_cáculo"),0),BT$45)</f>
        <v>0</v>
      </c>
      <c r="BU177" s="96" cm="1">
        <f t="array" aca="1" ref="BU177" ca="1">INDEX(INDIRECT("memória_cálculo"),MATCH($BI177,INDIRECT("indice_cáculo"),0),BU$45)</f>
        <v>0</v>
      </c>
      <c r="BV177" s="96" cm="1">
        <f t="array" aca="1" ref="BV177" ca="1">INDEX(INDIRECT("memória_cálculo"),MATCH($BI177,INDIRECT("indice_cáculo"),0),BV$45)</f>
        <v>0</v>
      </c>
      <c r="BW177" s="96" cm="1">
        <f t="array" aca="1" ref="BW177" ca="1">INDEX(INDIRECT("memória_cálculo"),MATCH($BI177,INDIRECT("indice_cáculo"),0),BW$45)</f>
        <v>0</v>
      </c>
      <c r="BX177" s="96" cm="1">
        <f t="array" aca="1" ref="BX177" ca="1">INDEX(INDIRECT("memória_cálculo"),MATCH($BI177,INDIRECT("indice_cáculo"),0),BX$45)</f>
        <v>0</v>
      </c>
      <c r="BY177" s="96" cm="1">
        <f t="array" aca="1" ref="BY177" ca="1">INDEX(INDIRECT("memória_cálculo"),MATCH($BI177,INDIRECT("indice_cáculo"),0),BY$45)</f>
        <v>0</v>
      </c>
      <c r="BZ177" s="96" cm="1">
        <f t="array" aca="1" ref="BZ177" ca="1">INDEX(INDIRECT("memória_cálculo"),MATCH($BI177,INDIRECT("indice_cáculo"),0),BZ$45)</f>
        <v>0</v>
      </c>
      <c r="CA177" s="96" cm="1">
        <f t="array" aca="1" ref="CA177" ca="1">INDEX(INDIRECT("memória_cálculo"),MATCH($BI177,INDIRECT("indice_cáculo"),0),CA$45)</f>
        <v>0</v>
      </c>
      <c r="CB177" s="96" cm="1">
        <f t="array" aca="1" ref="CB177" ca="1">INDEX(INDIRECT("memória_cálculo"),MATCH($BI177,INDIRECT("indice_cáculo"),0),CB$45)</f>
        <v>0</v>
      </c>
      <c r="CC177" s="96" cm="1">
        <f t="array" aca="1" ref="CC177" ca="1">INDEX(INDIRECT("memória_cálculo"),MATCH($BI177,INDIRECT("indice_cáculo"),0),CC$45)</f>
        <v>0</v>
      </c>
      <c r="CD177" s="96" cm="1">
        <f t="array" aca="1" ref="CD177" ca="1">INDEX(INDIRECT("memória_cálculo"),MATCH($BI177,INDIRECT("indice_cáculo"),0),CD$45)</f>
        <v>0</v>
      </c>
      <c r="CE177" s="96" cm="1">
        <f t="array" aca="1" ref="CE177" ca="1">INDEX(INDIRECT("memória_cálculo"),MATCH($BI177,INDIRECT("indice_cáculo"),0),CE$45)</f>
        <v>0</v>
      </c>
      <c r="CF177" s="96" cm="1">
        <f t="array" aca="1" ref="CF177" ca="1">INDEX(INDIRECT("memória_cálculo"),MATCH($BI177,INDIRECT("indice_cáculo"),0),CF$45)</f>
        <v>0</v>
      </c>
      <c r="CG177" s="96" cm="1">
        <f t="array" aca="1" ref="CG177" ca="1">INDEX(INDIRECT("memória_cálculo"),MATCH($BI177,INDIRECT("indice_cáculo"),0),CG$45)</f>
        <v>0</v>
      </c>
      <c r="CH177" s="96" cm="1">
        <f t="array" aca="1" ref="CH177" ca="1">INDEX(INDIRECT("memória_cálculo"),MATCH($BI177,INDIRECT("indice_cáculo"),0),CH$45)</f>
        <v>0</v>
      </c>
      <c r="CI177" s="96" cm="1">
        <f t="array" aca="1" ref="CI177" ca="1">INDEX(INDIRECT("memória_cálculo"),MATCH($BI177,INDIRECT("indice_cáculo"),0),CI$45)</f>
        <v>0</v>
      </c>
      <c r="CJ177" s="96" cm="1">
        <f t="array" aca="1" ref="CJ177" ca="1">INDEX(INDIRECT("memória_cálculo"),MATCH($BI177,INDIRECT("indice_cáculo"),0),CJ$45)</f>
        <v>0</v>
      </c>
      <c r="CK177" s="96" cm="1">
        <f t="array" aca="1" ref="CK177" ca="1">INDEX(INDIRECT("memória_cálculo"),MATCH($BI177,INDIRECT("indice_cáculo"),0),CK$45)</f>
        <v>0</v>
      </c>
      <c r="CL177" s="96" cm="1">
        <f t="array" aca="1" ref="CL177" ca="1">INDEX(INDIRECT("memória_cálculo"),MATCH($BI177,INDIRECT("indice_cáculo"),0),CL$45)</f>
        <v>0</v>
      </c>
      <c r="CM177" s="96"/>
      <c r="CN177" s="7"/>
      <c r="CO177" s="7"/>
      <c r="CP177" s="108"/>
      <c r="CR177" s="11" t="s">
        <v>57</v>
      </c>
      <c r="CS177" s="6" t="s">
        <v>10</v>
      </c>
      <c r="CT177" s="140">
        <v>5</v>
      </c>
      <c r="CU177" s="141">
        <v>5</v>
      </c>
      <c r="CV177" s="141">
        <v>5</v>
      </c>
      <c r="CW177" s="141">
        <v>5</v>
      </c>
      <c r="CX177" s="141">
        <v>5</v>
      </c>
      <c r="CY177" s="140">
        <v>5</v>
      </c>
      <c r="CZ177" s="141">
        <v>5</v>
      </c>
      <c r="DA177" s="141">
        <v>5</v>
      </c>
      <c r="DB177" s="141">
        <v>5</v>
      </c>
      <c r="DC177" s="141">
        <v>5</v>
      </c>
      <c r="DD177" s="140">
        <v>5</v>
      </c>
      <c r="DE177" s="141">
        <v>5</v>
      </c>
      <c r="DF177" s="141">
        <v>5</v>
      </c>
      <c r="DG177" s="141">
        <v>5</v>
      </c>
      <c r="DH177" s="141">
        <v>5</v>
      </c>
      <c r="DI177" s="141">
        <v>5</v>
      </c>
      <c r="DJ177" s="141">
        <v>5</v>
      </c>
      <c r="DK177" s="141">
        <v>5</v>
      </c>
      <c r="DL177" s="141">
        <v>5</v>
      </c>
      <c r="DM177" s="141">
        <v>5</v>
      </c>
      <c r="DN177" s="140">
        <v>5</v>
      </c>
      <c r="DO177" s="141">
        <v>5</v>
      </c>
      <c r="DP177" s="141">
        <v>5</v>
      </c>
      <c r="DQ177" s="141">
        <v>5</v>
      </c>
      <c r="DR177" s="141">
        <v>5</v>
      </c>
      <c r="DS177" s="141">
        <v>5</v>
      </c>
      <c r="DT177" s="141">
        <v>5</v>
      </c>
    </row>
    <row r="178" spans="1:126" ht="20.100000000000001" customHeight="1" x14ac:dyDescent="0.2">
      <c r="A178" s="7"/>
      <c r="B178" s="83" t="s">
        <v>204</v>
      </c>
      <c r="C178" s="83">
        <f t="shared" ca="1" si="284"/>
        <v>11855</v>
      </c>
      <c r="D178" s="84" t="str">
        <f t="shared" ca="1" si="285"/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78" s="83" t="str">
        <f t="shared" ca="1" si="286"/>
        <v xml:space="preserve">un    </v>
      </c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 cm="1">
        <f t="array" aca="1" ref="X178" ca="1">INDEX($BI$46:$CM$192,MATCH($B178,$BI$46:$BI$192,0),X$47)*X$39</f>
        <v>0</v>
      </c>
      <c r="Y178" s="85" cm="1">
        <f t="array" aca="1" ref="Y178" ca="1">INDEX($BI$46:$CM$192,MATCH($B178,$BI$46:$BI$192,0),Y$47)*Y$39</f>
        <v>0</v>
      </c>
      <c r="Z178" s="85" cm="1">
        <f t="array" aca="1" ref="Z178" ca="1">INDEX($BI$46:$CM$192,MATCH($B178,$BI$46:$BI$192,0),Z$47)*Z$39</f>
        <v>0</v>
      </c>
      <c r="AA178" s="85"/>
      <c r="AB178" s="85" cm="1">
        <f t="array" aca="1" ref="AB178" ca="1">INDEX($BI$46:$CM$192,MATCH($B178,$BI$46:$BI$192,0),AB$47)*AB$39</f>
        <v>0</v>
      </c>
      <c r="AC178" s="85"/>
      <c r="AD178" s="85" cm="1">
        <f t="array" aca="1" ref="AD178" ca="1">INDEX($BI$46:$CM$192,MATCH($B178,$BI$46:$BI$192,0),AD$47)*AD$39</f>
        <v>0</v>
      </c>
      <c r="AE178" s="85" cm="1">
        <f t="array" aca="1" ref="AE178" ca="1">INDEX($BI$46:$CM$192,MATCH($B178,$BI$46:$BI$192,0),AE$47)*AE$39</f>
        <v>0</v>
      </c>
      <c r="AF178" s="85" cm="1">
        <f t="array" aca="1" ref="AF178" ca="1">INDEX($BI$46:$CM$192,MATCH($B178,$BI$46:$BI$192,0),AF$47)*AF$39</f>
        <v>0</v>
      </c>
      <c r="AG178" s="85" cm="1">
        <f t="array" aca="1" ref="AG178" ca="1">INDEX($BI$46:$CM$192,MATCH($B178,$BI$46:$BI$192,0),AG$47)*AG$39</f>
        <v>0</v>
      </c>
      <c r="AH178" s="85" cm="1">
        <f t="array" aca="1" ref="AH178" ca="1">INDEX($BI$46:$CM$192,MATCH($B178,$BI$46:$BI$192,0),AH$47)*AH$39</f>
        <v>0</v>
      </c>
      <c r="AI178" s="85" cm="1">
        <f t="array" aca="1" ref="AI178" ca="1">INDEX($BI$46:$CM$192,MATCH($B178,$BI$46:$BI$192,0),AI$47)*AI$39</f>
        <v>0</v>
      </c>
      <c r="AJ178" s="85" cm="1">
        <f t="array" aca="1" ref="AJ178" ca="1">INDEX($BI$46:$CM$192,MATCH($B178,$BI$46:$BI$192,0),AJ$47)*AJ$39</f>
        <v>0</v>
      </c>
      <c r="AK178" s="85" cm="1">
        <f t="array" aca="1" ref="AK178" ca="1">INDEX($BI$46:$CM$192,MATCH($B178,$BI$46:$BI$192,0),AK$47)*AK$39</f>
        <v>0</v>
      </c>
      <c r="AL178" s="85" cm="1">
        <f t="array" aca="1" ref="AL178" ca="1">INDEX($BI$46:$CM$192,MATCH($B178,$BI$46:$BI$192,0),AL$47)*AL$39</f>
        <v>0</v>
      </c>
      <c r="AM178" s="85" cm="1">
        <f t="array" aca="1" ref="AM178" ca="1">INDEX($BI$46:$CM$192,MATCH($B178,$BI$46:$BI$192,0),AM$47)*AM$39</f>
        <v>0</v>
      </c>
      <c r="AN178" s="85" cm="1">
        <f t="array" aca="1" ref="AN178" ca="1">INDEX($BI$46:$CM$192,MATCH($B178,$BI$46:$BI$192,0),AN$47)*AN$39</f>
        <v>0</v>
      </c>
      <c r="AO178" s="85" cm="1">
        <f t="array" aca="1" ref="AO178" ca="1">INDEX($BI$46:$CM$192,MATCH($B178,$BI$46:$BI$192,0),AO$47)*AO$39</f>
        <v>0</v>
      </c>
      <c r="AP178" s="85" cm="1">
        <f t="array" aca="1" ref="AP178" ca="1">INDEX($BI$46:$CM$192,MATCH($B178,$BI$46:$BI$192,0),AP$47)*AP$39</f>
        <v>0</v>
      </c>
      <c r="AQ178" s="85" cm="1">
        <f t="array" aca="1" ref="AQ178" ca="1">INDEX($BI$46:$CM$192,MATCH($B178,$BI$46:$BI$192,0),AQ$47)*AQ$39</f>
        <v>0</v>
      </c>
      <c r="AR178" s="85" cm="1">
        <f t="array" aca="1" ref="AR178" ca="1">INDEX($BI$46:$CM$192,MATCH($B178,$BI$46:$BI$192,0),AR$47)*AR$39</f>
        <v>0</v>
      </c>
      <c r="AS178" s="85" cm="1">
        <f t="array" aca="1" ref="AS178" ca="1">INDEX($BI$46:$CM$192,MATCH($B178,$BI$46:$BI$192,0),AS$47)*AS$39</f>
        <v>0</v>
      </c>
      <c r="AT178" s="85" cm="1">
        <f t="array" aca="1" ref="AT178" ca="1">INDEX($BI$46:$CM$192,MATCH($B178,$BI$46:$BI$192,0),AT$47)*AT$39</f>
        <v>0</v>
      </c>
      <c r="AU178" s="85" cm="1">
        <f t="array" aca="1" ref="AU178" ca="1">INDEX($BI$46:$CM$192,MATCH($B178,$BI$46:$BI$192,0),AU$47)*AU$39</f>
        <v>0</v>
      </c>
      <c r="AV178" s="85" cm="1">
        <f t="array" aca="1" ref="AV178" ca="1">INDEX($BI$46:$CM$192,MATCH($B178,$BI$46:$BI$192,0),AV$47)*AV$39</f>
        <v>0</v>
      </c>
      <c r="AW178" s="85" cm="1">
        <f t="array" aca="1" ref="AW178" ca="1">INDEX($BI$46:$CM$192,MATCH($B178,$BI$46:$BI$192,0),AW$47)*AW$39</f>
        <v>0</v>
      </c>
      <c r="AX178" s="85" cm="1">
        <f t="array" aca="1" ref="AX178" ca="1">INDEX($BI$46:$CM$192,MATCH($B178,$BI$46:$BI$192,0),AX$47)*AX$39</f>
        <v>0</v>
      </c>
      <c r="AY178" s="85" cm="1">
        <f t="array" aca="1" ref="AY178" ca="1">INDEX($BI$46:$CM$192,MATCH($B178,$BI$46:$BI$192,0),AY$47)*AY$39</f>
        <v>0</v>
      </c>
      <c r="AZ178" s="85" cm="1">
        <f t="array" aca="1" ref="AZ178" ca="1">INDEX($BI$46:$CM$192,MATCH($B178,$BI$46:$BI$192,0),AZ$47)*AZ$39</f>
        <v>0</v>
      </c>
      <c r="BA178" s="85" cm="1">
        <f t="array" aca="1" ref="BA178" ca="1">INDEX($BI$46:$CM$192,MATCH($B178,$BI$46:$BI$192,0),BA$47)*BA$39</f>
        <v>0</v>
      </c>
      <c r="BB178" s="85" cm="1">
        <f t="array" aca="1" ref="BB178" ca="1">INDEX($BI$46:$CM$192,MATCH($B178,$BI$46:$BI$192,0),BB$47)*BB$39</f>
        <v>0</v>
      </c>
      <c r="BC178" s="85"/>
      <c r="BD178" s="85"/>
      <c r="BE178" s="85"/>
      <c r="BF178" s="95"/>
      <c r="BG178" s="125">
        <f ca="1">IF(C178="","",INDEX([10]TPU!$G:$G,MATCH($C178,[10]TPU!$A:$A,0)))</f>
        <v>38.200000000000003</v>
      </c>
      <c r="BH178" s="7"/>
      <c r="BI178" s="83" t="s">
        <v>386</v>
      </c>
      <c r="BJ178" s="83">
        <f t="shared" ca="1" si="317"/>
        <v>0</v>
      </c>
      <c r="BK178" s="84" t="str">
        <f t="shared" ca="1" si="318"/>
        <v>Área de DESAPROPRIAÇÃO Edificios</v>
      </c>
      <c r="BL178" s="83" t="str">
        <f t="shared" ca="1" si="319"/>
        <v>m2</v>
      </c>
      <c r="BM178" s="96" cm="1">
        <f t="array" aca="1" ref="BM178" ca="1">INDEX(INDIRECT("memória_cálculo"),MATCH($BI178,INDIRECT("indice_cáculo"),0),BM$45)</f>
        <v>0</v>
      </c>
      <c r="BN178" s="96" cm="1">
        <f t="array" aca="1" ref="BN178" ca="1">INDEX(INDIRECT("memória_cálculo"),MATCH($BI178,INDIRECT("indice_cáculo"),0),BN$45)</f>
        <v>0</v>
      </c>
      <c r="BO178" s="96" cm="1">
        <f t="array" aca="1" ref="BO178" ca="1">INDEX(INDIRECT("memória_cálculo"),MATCH($BI178,INDIRECT("indice_cáculo"),0),BO$45)</f>
        <v>0</v>
      </c>
      <c r="BP178" s="96" cm="1">
        <f t="array" aca="1" ref="BP178" ca="1">INDEX(INDIRECT("memória_cálculo"),MATCH($BI178,INDIRECT("indice_cáculo"),0),BP$45)</f>
        <v>0</v>
      </c>
      <c r="BQ178" s="96" cm="1">
        <f t="array" aca="1" ref="BQ178" ca="1">INDEX(INDIRECT("memória_cálculo"),MATCH($BI178,INDIRECT("indice_cáculo"),0),BQ$45)</f>
        <v>0</v>
      </c>
      <c r="BR178" s="96" cm="1">
        <f t="array" aca="1" ref="BR178" ca="1">INDEX(INDIRECT("memória_cálculo"),MATCH($BI178,INDIRECT("indice_cáculo"),0),BR$45)</f>
        <v>0</v>
      </c>
      <c r="BS178" s="96" cm="1">
        <f t="array" aca="1" ref="BS178" ca="1">INDEX(INDIRECT("memória_cálculo"),MATCH($BI178,INDIRECT("indice_cáculo"),0),BS$45)</f>
        <v>0</v>
      </c>
      <c r="BT178" s="96" cm="1">
        <f t="array" aca="1" ref="BT178" ca="1">INDEX(INDIRECT("memória_cálculo"),MATCH($BI178,INDIRECT("indice_cáculo"),0),BT$45)</f>
        <v>0</v>
      </c>
      <c r="BU178" s="96" cm="1">
        <f t="array" aca="1" ref="BU178" ca="1">INDEX(INDIRECT("memória_cálculo"),MATCH($BI178,INDIRECT("indice_cáculo"),0),BU$45)</f>
        <v>0</v>
      </c>
      <c r="BV178" s="96" cm="1">
        <f t="array" aca="1" ref="BV178" ca="1">INDEX(INDIRECT("memória_cálculo"),MATCH($BI178,INDIRECT("indice_cáculo"),0),BV$45)</f>
        <v>0</v>
      </c>
      <c r="BW178" s="96" cm="1">
        <f t="array" aca="1" ref="BW178" ca="1">INDEX(INDIRECT("memória_cálculo"),MATCH($BI178,INDIRECT("indice_cáculo"),0),BW$45)</f>
        <v>0</v>
      </c>
      <c r="BX178" s="96" cm="1">
        <f t="array" aca="1" ref="BX178" ca="1">INDEX(INDIRECT("memória_cálculo"),MATCH($BI178,INDIRECT("indice_cáculo"),0),BX$45)</f>
        <v>0</v>
      </c>
      <c r="BY178" s="96" cm="1">
        <f t="array" aca="1" ref="BY178" ca="1">INDEX(INDIRECT("memória_cálculo"),MATCH($BI178,INDIRECT("indice_cáculo"),0),BY$45)</f>
        <v>0</v>
      </c>
      <c r="BZ178" s="96" cm="1">
        <f t="array" aca="1" ref="BZ178" ca="1">INDEX(INDIRECT("memória_cálculo"),MATCH($BI178,INDIRECT("indice_cáculo"),0),BZ$45)</f>
        <v>0</v>
      </c>
      <c r="CA178" s="96" cm="1">
        <f t="array" aca="1" ref="CA178" ca="1">INDEX(INDIRECT("memória_cálculo"),MATCH($BI178,INDIRECT("indice_cáculo"),0),CA$45)</f>
        <v>0</v>
      </c>
      <c r="CB178" s="96" cm="1">
        <f t="array" aca="1" ref="CB178" ca="1">INDEX(INDIRECT("memória_cálculo"),MATCH($BI178,INDIRECT("indice_cáculo"),0),CB$45)</f>
        <v>0</v>
      </c>
      <c r="CC178" s="96" cm="1">
        <f t="array" aca="1" ref="CC178" ca="1">INDEX(INDIRECT("memória_cálculo"),MATCH($BI178,INDIRECT("indice_cáculo"),0),CC$45)</f>
        <v>0</v>
      </c>
      <c r="CD178" s="96" cm="1">
        <f t="array" aca="1" ref="CD178" ca="1">INDEX(INDIRECT("memória_cálculo"),MATCH($BI178,INDIRECT("indice_cáculo"),0),CD$45)</f>
        <v>0</v>
      </c>
      <c r="CE178" s="96" cm="1">
        <f t="array" aca="1" ref="CE178" ca="1">INDEX(INDIRECT("memória_cálculo"),MATCH($BI178,INDIRECT("indice_cáculo"),0),CE$45)</f>
        <v>0</v>
      </c>
      <c r="CF178" s="96" cm="1">
        <f t="array" aca="1" ref="CF178" ca="1">INDEX(INDIRECT("memória_cálculo"),MATCH($BI178,INDIRECT("indice_cáculo"),0),CF$45)</f>
        <v>0</v>
      </c>
      <c r="CG178" s="96" cm="1">
        <f t="array" aca="1" ref="CG178" ca="1">INDEX(INDIRECT("memória_cálculo"),MATCH($BI178,INDIRECT("indice_cáculo"),0),CG$45)</f>
        <v>0</v>
      </c>
      <c r="CH178" s="96" cm="1">
        <f t="array" aca="1" ref="CH178" ca="1">INDEX(INDIRECT("memória_cálculo"),MATCH($BI178,INDIRECT("indice_cáculo"),0),CH$45)</f>
        <v>0</v>
      </c>
      <c r="CI178" s="96" cm="1">
        <f t="array" aca="1" ref="CI178" ca="1">INDEX(INDIRECT("memória_cálculo"),MATCH($BI178,INDIRECT("indice_cáculo"),0),CI$45)</f>
        <v>0</v>
      </c>
      <c r="CJ178" s="96" cm="1">
        <f t="array" aca="1" ref="CJ178" ca="1">INDEX(INDIRECT("memória_cálculo"),MATCH($BI178,INDIRECT("indice_cáculo"),0),CJ$45)</f>
        <v>0</v>
      </c>
      <c r="CK178" s="96" cm="1">
        <f t="array" aca="1" ref="CK178" ca="1">INDEX(INDIRECT("memória_cálculo"),MATCH($BI178,INDIRECT("indice_cáculo"),0),CK$45)</f>
        <v>0</v>
      </c>
      <c r="CL178" s="96" cm="1">
        <f t="array" aca="1" ref="CL178" ca="1">INDEX(INDIRECT("memória_cálculo"),MATCH($BI178,INDIRECT("indice_cáculo"),0),CL$45)</f>
        <v>0</v>
      </c>
      <c r="CM178" s="96"/>
      <c r="CN178" s="7"/>
      <c r="CO178" s="7"/>
      <c r="CP178" s="108"/>
      <c r="CR178" s="11" t="s">
        <v>205</v>
      </c>
      <c r="CS178" s="6" t="s">
        <v>206</v>
      </c>
      <c r="CT178" s="129">
        <v>1.8</v>
      </c>
      <c r="CU178" s="114">
        <v>1.8</v>
      </c>
      <c r="CV178" s="114">
        <v>1.8</v>
      </c>
      <c r="CW178" s="114">
        <v>1.8</v>
      </c>
      <c r="CX178" s="114">
        <v>1.8</v>
      </c>
      <c r="CY178" s="129">
        <v>1.8</v>
      </c>
      <c r="CZ178" s="114">
        <v>1.8</v>
      </c>
      <c r="DA178" s="114">
        <v>1.8</v>
      </c>
      <c r="DB178" s="114">
        <v>1.8</v>
      </c>
      <c r="DC178" s="114">
        <v>1.8</v>
      </c>
      <c r="DD178" s="129">
        <v>1.8</v>
      </c>
      <c r="DE178" s="114">
        <v>1.8</v>
      </c>
      <c r="DF178" s="114">
        <v>1.8</v>
      </c>
      <c r="DG178" s="114">
        <v>1.8</v>
      </c>
      <c r="DH178" s="114">
        <v>1.8</v>
      </c>
      <c r="DI178" s="114">
        <v>1.8</v>
      </c>
      <c r="DJ178" s="114">
        <v>1.8</v>
      </c>
      <c r="DK178" s="114">
        <v>1.8</v>
      </c>
      <c r="DL178" s="114">
        <v>1.8</v>
      </c>
      <c r="DM178" s="114">
        <v>1.8</v>
      </c>
      <c r="DN178" s="129">
        <v>1.8</v>
      </c>
      <c r="DO178" s="114">
        <v>1.8</v>
      </c>
      <c r="DP178" s="114">
        <v>1.8</v>
      </c>
      <c r="DQ178" s="114">
        <v>1.8</v>
      </c>
      <c r="DR178" s="114">
        <v>1.8</v>
      </c>
      <c r="DS178" s="114">
        <v>1.8</v>
      </c>
      <c r="DT178" s="114">
        <v>1.8</v>
      </c>
    </row>
    <row r="179" spans="1:126" ht="20.100000000000001" customHeight="1" x14ac:dyDescent="0.2">
      <c r="A179" s="7"/>
      <c r="B179" s="83" t="s">
        <v>207</v>
      </c>
      <c r="C179" s="83">
        <f t="shared" ca="1" si="284"/>
        <v>1563</v>
      </c>
      <c r="D179" s="84" t="str">
        <f t="shared" ca="1" si="285"/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79" s="83" t="str">
        <f t="shared" ca="1" si="286"/>
        <v xml:space="preserve">un    </v>
      </c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 cm="1">
        <f t="array" aca="1" ref="X179" ca="1">INDEX($BI$46:$CM$192,MATCH($B179,$BI$46:$BI$192,0),X$47)*X$39</f>
        <v>0</v>
      </c>
      <c r="Y179" s="85" cm="1">
        <f t="array" aca="1" ref="Y179" ca="1">INDEX($BI$46:$CM$192,MATCH($B179,$BI$46:$BI$192,0),Y$47)*Y$39</f>
        <v>0</v>
      </c>
      <c r="Z179" s="85" cm="1">
        <f t="array" aca="1" ref="Z179" ca="1">INDEX($BI$46:$CM$192,MATCH($B179,$BI$46:$BI$192,0),Z$47)*Z$39</f>
        <v>0</v>
      </c>
      <c r="AA179" s="85"/>
      <c r="AB179" s="85" cm="1">
        <f t="array" aca="1" ref="AB179" ca="1">INDEX($BI$46:$CM$192,MATCH($B179,$BI$46:$BI$192,0),AB$47)*AB$39</f>
        <v>0</v>
      </c>
      <c r="AC179" s="85"/>
      <c r="AD179" s="85" cm="1">
        <f t="array" aca="1" ref="AD179" ca="1">INDEX($BI$46:$CM$192,MATCH($B179,$BI$46:$BI$192,0),AD$47)*AD$39</f>
        <v>0</v>
      </c>
      <c r="AE179" s="85" cm="1">
        <f t="array" aca="1" ref="AE179" ca="1">INDEX($BI$46:$CM$192,MATCH($B179,$BI$46:$BI$192,0),AE$47)*AE$39</f>
        <v>0</v>
      </c>
      <c r="AF179" s="85" cm="1">
        <f t="array" aca="1" ref="AF179" ca="1">INDEX($BI$46:$CM$192,MATCH($B179,$BI$46:$BI$192,0),AF$47)*AF$39</f>
        <v>0</v>
      </c>
      <c r="AG179" s="85" cm="1">
        <f t="array" aca="1" ref="AG179" ca="1">INDEX($BI$46:$CM$192,MATCH($B179,$BI$46:$BI$192,0),AG$47)*AG$39</f>
        <v>0</v>
      </c>
      <c r="AH179" s="85" cm="1">
        <f t="array" aca="1" ref="AH179" ca="1">INDEX($BI$46:$CM$192,MATCH($B179,$BI$46:$BI$192,0),AH$47)*AH$39</f>
        <v>0</v>
      </c>
      <c r="AI179" s="85" cm="1">
        <f t="array" aca="1" ref="AI179" ca="1">INDEX($BI$46:$CM$192,MATCH($B179,$BI$46:$BI$192,0),AI$47)*AI$39</f>
        <v>0</v>
      </c>
      <c r="AJ179" s="85" cm="1">
        <f t="array" aca="1" ref="AJ179" ca="1">INDEX($BI$46:$CM$192,MATCH($B179,$BI$46:$BI$192,0),AJ$47)*AJ$39</f>
        <v>0</v>
      </c>
      <c r="AK179" s="85" cm="1">
        <f t="array" aca="1" ref="AK179" ca="1">INDEX($BI$46:$CM$192,MATCH($B179,$BI$46:$BI$192,0),AK$47)*AK$39</f>
        <v>0</v>
      </c>
      <c r="AL179" s="85" cm="1">
        <f t="array" aca="1" ref="AL179" ca="1">INDEX($BI$46:$CM$192,MATCH($B179,$BI$46:$BI$192,0),AL$47)*AL$39</f>
        <v>0</v>
      </c>
      <c r="AM179" s="85" cm="1">
        <f t="array" aca="1" ref="AM179" ca="1">INDEX($BI$46:$CM$192,MATCH($B179,$BI$46:$BI$192,0),AM$47)*AM$39</f>
        <v>0</v>
      </c>
      <c r="AN179" s="85" cm="1">
        <f t="array" aca="1" ref="AN179" ca="1">INDEX($BI$46:$CM$192,MATCH($B179,$BI$46:$BI$192,0),AN$47)*AN$39</f>
        <v>0</v>
      </c>
      <c r="AO179" s="85" cm="1">
        <f t="array" aca="1" ref="AO179" ca="1">INDEX($BI$46:$CM$192,MATCH($B179,$BI$46:$BI$192,0),AO$47)*AO$39</f>
        <v>0</v>
      </c>
      <c r="AP179" s="85" cm="1">
        <f t="array" aca="1" ref="AP179" ca="1">INDEX($BI$46:$CM$192,MATCH($B179,$BI$46:$BI$192,0),AP$47)*AP$39</f>
        <v>0</v>
      </c>
      <c r="AQ179" s="85" cm="1">
        <f t="array" aca="1" ref="AQ179" ca="1">INDEX($BI$46:$CM$192,MATCH($B179,$BI$46:$BI$192,0),AQ$47)*AQ$39</f>
        <v>0</v>
      </c>
      <c r="AR179" s="85" cm="1">
        <f t="array" aca="1" ref="AR179" ca="1">INDEX($BI$46:$CM$192,MATCH($B179,$BI$46:$BI$192,0),AR$47)*AR$39</f>
        <v>0</v>
      </c>
      <c r="AS179" s="85" cm="1">
        <f t="array" aca="1" ref="AS179" ca="1">INDEX($BI$46:$CM$192,MATCH($B179,$BI$46:$BI$192,0),AS$47)*AS$39</f>
        <v>0</v>
      </c>
      <c r="AT179" s="85" cm="1">
        <f t="array" aca="1" ref="AT179" ca="1">INDEX($BI$46:$CM$192,MATCH($B179,$BI$46:$BI$192,0),AT$47)*AT$39</f>
        <v>0</v>
      </c>
      <c r="AU179" s="85" cm="1">
        <f t="array" aca="1" ref="AU179" ca="1">INDEX($BI$46:$CM$192,MATCH($B179,$BI$46:$BI$192,0),AU$47)*AU$39</f>
        <v>0</v>
      </c>
      <c r="AV179" s="85" cm="1">
        <f t="array" aca="1" ref="AV179" ca="1">INDEX($BI$46:$CM$192,MATCH($B179,$BI$46:$BI$192,0),AV$47)*AV$39</f>
        <v>0</v>
      </c>
      <c r="AW179" s="85" cm="1">
        <f t="array" aca="1" ref="AW179" ca="1">INDEX($BI$46:$CM$192,MATCH($B179,$BI$46:$BI$192,0),AW$47)*AW$39</f>
        <v>0</v>
      </c>
      <c r="AX179" s="85" cm="1">
        <f t="array" aca="1" ref="AX179" ca="1">INDEX($BI$46:$CM$192,MATCH($B179,$BI$46:$BI$192,0),AX$47)*AX$39</f>
        <v>0</v>
      </c>
      <c r="AY179" s="85" cm="1">
        <f t="array" aca="1" ref="AY179" ca="1">INDEX($BI$46:$CM$192,MATCH($B179,$BI$46:$BI$192,0),AY$47)*AY$39</f>
        <v>0</v>
      </c>
      <c r="AZ179" s="85" cm="1">
        <f t="array" aca="1" ref="AZ179" ca="1">INDEX($BI$46:$CM$192,MATCH($B179,$BI$46:$BI$192,0),AZ$47)*AZ$39</f>
        <v>0</v>
      </c>
      <c r="BA179" s="85" cm="1">
        <f t="array" aca="1" ref="BA179" ca="1">INDEX($BI$46:$CM$192,MATCH($B179,$BI$46:$BI$192,0),BA$47)*BA$39</f>
        <v>0</v>
      </c>
      <c r="BB179" s="85" cm="1">
        <f t="array" aca="1" ref="BB179" ca="1">INDEX($BI$46:$CM$192,MATCH($B179,$BI$46:$BI$192,0),BB$47)*BB$39</f>
        <v>0</v>
      </c>
      <c r="BC179" s="85"/>
      <c r="BD179" s="85"/>
      <c r="BE179" s="85"/>
      <c r="BF179" s="95"/>
      <c r="BG179" s="125">
        <f ca="1">IF(C179="","",INDEX([10]TPU!$G:$G,MATCH($C179,[10]TPU!$A:$A,0)))</f>
        <v>39.5</v>
      </c>
      <c r="BH179" s="7"/>
      <c r="BI179" s="90">
        <v>12</v>
      </c>
      <c r="BJ179" s="90"/>
      <c r="BK179" s="93" t="s">
        <v>390</v>
      </c>
      <c r="BL179" s="90"/>
      <c r="BM179" s="92"/>
      <c r="BN179" s="92"/>
      <c r="BO179" s="92"/>
      <c r="BP179" s="92"/>
      <c r="BQ179" s="92"/>
      <c r="BR179" s="92"/>
      <c r="BS179" s="92"/>
      <c r="BT179" s="92"/>
      <c r="BU179" s="92"/>
      <c r="BV179" s="92"/>
      <c r="BW179" s="92"/>
      <c r="BX179" s="92"/>
      <c r="BY179" s="92"/>
      <c r="BZ179" s="92"/>
      <c r="CA179" s="92"/>
      <c r="CB179" s="92"/>
      <c r="CC179" s="92"/>
      <c r="CD179" s="92"/>
      <c r="CE179" s="92"/>
      <c r="CF179" s="92"/>
      <c r="CG179" s="92"/>
      <c r="CH179" s="92"/>
      <c r="CI179" s="92"/>
      <c r="CJ179" s="92"/>
      <c r="CK179" s="92"/>
      <c r="CL179" s="92"/>
      <c r="CM179" s="92"/>
      <c r="CN179" s="7"/>
      <c r="CO179" s="7"/>
      <c r="CP179" s="108"/>
      <c r="CS179" s="109"/>
      <c r="CT179" s="127"/>
      <c r="CU179" s="111"/>
      <c r="CV179" s="111"/>
      <c r="CW179" s="111"/>
      <c r="CX179" s="111"/>
      <c r="CY179" s="127"/>
      <c r="CZ179" s="111"/>
      <c r="DA179" s="111"/>
      <c r="DB179" s="111"/>
      <c r="DC179" s="111"/>
      <c r="DD179" s="127"/>
      <c r="DE179" s="111"/>
      <c r="DF179" s="111"/>
      <c r="DG179" s="111"/>
      <c r="DH179" s="111"/>
      <c r="DI179" s="111"/>
      <c r="DJ179" s="111"/>
      <c r="DK179" s="111"/>
      <c r="DL179" s="111"/>
      <c r="DM179" s="111"/>
      <c r="DN179" s="127"/>
      <c r="DO179" s="111"/>
      <c r="DP179" s="111"/>
      <c r="DQ179" s="111"/>
      <c r="DR179" s="111"/>
      <c r="DS179" s="111"/>
      <c r="DT179" s="111"/>
    </row>
    <row r="180" spans="1:126" ht="20.100000000000001" customHeight="1" x14ac:dyDescent="0.2">
      <c r="A180" s="7"/>
      <c r="B180" s="83" t="s">
        <v>208</v>
      </c>
      <c r="C180" s="83">
        <f t="shared" ca="1" si="284"/>
        <v>101660</v>
      </c>
      <c r="D180" s="84" t="str">
        <f t="shared" ca="1" si="285"/>
        <v>luminária de led para iluminação pública, de 240 w até 350 w - fornecimento e instalação. af_08/2020</v>
      </c>
      <c r="E180" s="83" t="str">
        <f t="shared" ca="1" si="286"/>
        <v>un</v>
      </c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 cm="1">
        <f t="array" aca="1" ref="X180" ca="1">INDEX($BI$46:$CM$192,MATCH($B180,$BI$46:$BI$192,0),X$47)*X$39</f>
        <v>0</v>
      </c>
      <c r="Y180" s="85" cm="1">
        <f t="array" aca="1" ref="Y180" ca="1">INDEX($BI$46:$CM$192,MATCH($B180,$BI$46:$BI$192,0),Y$47)*Y$39</f>
        <v>0</v>
      </c>
      <c r="Z180" s="85" cm="1">
        <f t="array" aca="1" ref="Z180" ca="1">INDEX($BI$46:$CM$192,MATCH($B180,$BI$46:$BI$192,0),Z$47)*Z$39</f>
        <v>0</v>
      </c>
      <c r="AA180" s="85"/>
      <c r="AB180" s="85" cm="1">
        <f t="array" aca="1" ref="AB180" ca="1">INDEX($BI$46:$CM$192,MATCH($B180,$BI$46:$BI$192,0),AB$47)*AB$39</f>
        <v>0</v>
      </c>
      <c r="AC180" s="85"/>
      <c r="AD180" s="85" cm="1">
        <f t="array" aca="1" ref="AD180" ca="1">INDEX($BI$46:$CM$192,MATCH($B180,$BI$46:$BI$192,0),AD$47)*AD$39</f>
        <v>0</v>
      </c>
      <c r="AE180" s="85" cm="1">
        <f t="array" aca="1" ref="AE180" ca="1">INDEX($BI$46:$CM$192,MATCH($B180,$BI$46:$BI$192,0),AE$47)*AE$39</f>
        <v>0</v>
      </c>
      <c r="AF180" s="85" cm="1">
        <f t="array" aca="1" ref="AF180" ca="1">INDEX($BI$46:$CM$192,MATCH($B180,$BI$46:$BI$192,0),AF$47)*AF$39</f>
        <v>0</v>
      </c>
      <c r="AG180" s="85" cm="1">
        <f t="array" aca="1" ref="AG180" ca="1">INDEX($BI$46:$CM$192,MATCH($B180,$BI$46:$BI$192,0),AG$47)*AG$39</f>
        <v>0</v>
      </c>
      <c r="AH180" s="85" cm="1">
        <f t="array" aca="1" ref="AH180" ca="1">INDEX($BI$46:$CM$192,MATCH($B180,$BI$46:$BI$192,0),AH$47)*AH$39</f>
        <v>0</v>
      </c>
      <c r="AI180" s="85" cm="1">
        <f t="array" aca="1" ref="AI180" ca="1">INDEX($BI$46:$CM$192,MATCH($B180,$BI$46:$BI$192,0),AI$47)*AI$39</f>
        <v>0</v>
      </c>
      <c r="AJ180" s="85" cm="1">
        <f t="array" aca="1" ref="AJ180" ca="1">INDEX($BI$46:$CM$192,MATCH($B180,$BI$46:$BI$192,0),AJ$47)*AJ$39</f>
        <v>0</v>
      </c>
      <c r="AK180" s="85" cm="1">
        <f t="array" aca="1" ref="AK180" ca="1">INDEX($BI$46:$CM$192,MATCH($B180,$BI$46:$BI$192,0),AK$47)*AK$39</f>
        <v>0</v>
      </c>
      <c r="AL180" s="85" cm="1">
        <f t="array" aca="1" ref="AL180" ca="1">INDEX($BI$46:$CM$192,MATCH($B180,$BI$46:$BI$192,0),AL$47)*AL$39</f>
        <v>0</v>
      </c>
      <c r="AM180" s="85" cm="1">
        <f t="array" aca="1" ref="AM180" ca="1">INDEX($BI$46:$CM$192,MATCH($B180,$BI$46:$BI$192,0),AM$47)*AM$39</f>
        <v>0</v>
      </c>
      <c r="AN180" s="85" cm="1">
        <f t="array" aca="1" ref="AN180" ca="1">INDEX($BI$46:$CM$192,MATCH($B180,$BI$46:$BI$192,0),AN$47)*AN$39</f>
        <v>0</v>
      </c>
      <c r="AO180" s="85" cm="1">
        <f t="array" aca="1" ref="AO180" ca="1">INDEX($BI$46:$CM$192,MATCH($B180,$BI$46:$BI$192,0),AO$47)*AO$39</f>
        <v>0</v>
      </c>
      <c r="AP180" s="85" cm="1">
        <f t="array" aca="1" ref="AP180" ca="1">INDEX($BI$46:$CM$192,MATCH($B180,$BI$46:$BI$192,0),AP$47)*AP$39</f>
        <v>0</v>
      </c>
      <c r="AQ180" s="85" cm="1">
        <f t="array" aca="1" ref="AQ180" ca="1">INDEX($BI$46:$CM$192,MATCH($B180,$BI$46:$BI$192,0),AQ$47)*AQ$39</f>
        <v>0</v>
      </c>
      <c r="AR180" s="85" cm="1">
        <f t="array" aca="1" ref="AR180" ca="1">INDEX($BI$46:$CM$192,MATCH($B180,$BI$46:$BI$192,0),AR$47)*AR$39</f>
        <v>0</v>
      </c>
      <c r="AS180" s="85" cm="1">
        <f t="array" aca="1" ref="AS180" ca="1">INDEX($BI$46:$CM$192,MATCH($B180,$BI$46:$BI$192,0),AS$47)*AS$39</f>
        <v>0</v>
      </c>
      <c r="AT180" s="85" cm="1">
        <f t="array" aca="1" ref="AT180" ca="1">INDEX($BI$46:$CM$192,MATCH($B180,$BI$46:$BI$192,0),AT$47)*AT$39</f>
        <v>0</v>
      </c>
      <c r="AU180" s="85" cm="1">
        <f t="array" aca="1" ref="AU180" ca="1">INDEX($BI$46:$CM$192,MATCH($B180,$BI$46:$BI$192,0),AU$47)*AU$39</f>
        <v>0</v>
      </c>
      <c r="AV180" s="85" cm="1">
        <f t="array" aca="1" ref="AV180" ca="1">INDEX($BI$46:$CM$192,MATCH($B180,$BI$46:$BI$192,0),AV$47)*AV$39</f>
        <v>0</v>
      </c>
      <c r="AW180" s="85" cm="1">
        <f t="array" aca="1" ref="AW180" ca="1">INDEX($BI$46:$CM$192,MATCH($B180,$BI$46:$BI$192,0),AW$47)*AW$39</f>
        <v>0</v>
      </c>
      <c r="AX180" s="85" cm="1">
        <f t="array" aca="1" ref="AX180" ca="1">INDEX($BI$46:$CM$192,MATCH($B180,$BI$46:$BI$192,0),AX$47)*AX$39</f>
        <v>0</v>
      </c>
      <c r="AY180" s="85" cm="1">
        <f t="array" aca="1" ref="AY180" ca="1">INDEX($BI$46:$CM$192,MATCH($B180,$BI$46:$BI$192,0),AY$47)*AY$39</f>
        <v>0</v>
      </c>
      <c r="AZ180" s="85" cm="1">
        <f t="array" aca="1" ref="AZ180" ca="1">INDEX($BI$46:$CM$192,MATCH($B180,$BI$46:$BI$192,0),AZ$47)*AZ$39</f>
        <v>0</v>
      </c>
      <c r="BA180" s="85" cm="1">
        <f t="array" aca="1" ref="BA180" ca="1">INDEX($BI$46:$CM$192,MATCH($B180,$BI$46:$BI$192,0),BA$47)*BA$39</f>
        <v>0</v>
      </c>
      <c r="BB180" s="85" cm="1">
        <f t="array" aca="1" ref="BB180" ca="1">INDEX($BI$46:$CM$192,MATCH($B180,$BI$46:$BI$192,0),BB$47)*BB$39</f>
        <v>0</v>
      </c>
      <c r="BC180" s="85"/>
      <c r="BD180" s="85"/>
      <c r="BE180" s="85"/>
      <c r="BF180" s="95"/>
      <c r="BG180" s="125">
        <f ca="1">IF(C180="","",INDEX([10]TPU!$G:$G,MATCH($C180,[10]TPU!$A:$A,0)))</f>
        <v>1285.44</v>
      </c>
      <c r="BH180" s="7"/>
      <c r="BI180" s="83" t="s">
        <v>387</v>
      </c>
      <c r="BJ180" s="83">
        <f t="shared" ca="1" si="317"/>
        <v>0</v>
      </c>
      <c r="BK180" s="84" t="str">
        <f t="shared" ca="1" si="318"/>
        <v>Área de contenção</v>
      </c>
      <c r="BL180" s="83" t="str">
        <f t="shared" ca="1" si="319"/>
        <v>m2</v>
      </c>
      <c r="BM180" s="96" cm="1">
        <f t="array" aca="1" ref="BM180" ca="1">INDEX(INDIRECT("memória_cálculo"),MATCH($BI180,INDIRECT("indice_cáculo"),0),BM$45)</f>
        <v>0</v>
      </c>
      <c r="BN180" s="96" cm="1">
        <f t="array" aca="1" ref="BN180" ca="1">INDEX(INDIRECT("memória_cálculo"),MATCH($BI180,INDIRECT("indice_cáculo"),0),BN$45)</f>
        <v>0</v>
      </c>
      <c r="BO180" s="96" cm="1">
        <f t="array" aca="1" ref="BO180" ca="1">INDEX(INDIRECT("memória_cálculo"),MATCH($BI180,INDIRECT("indice_cáculo"),0),BO$45)</f>
        <v>0</v>
      </c>
      <c r="BP180" s="96" cm="1">
        <f t="array" aca="1" ref="BP180" ca="1">INDEX(INDIRECT("memória_cálculo"),MATCH($BI180,INDIRECT("indice_cáculo"),0),BP$45)</f>
        <v>0</v>
      </c>
      <c r="BQ180" s="96" cm="1">
        <f t="array" aca="1" ref="BQ180" ca="1">INDEX(INDIRECT("memória_cálculo"),MATCH($BI180,INDIRECT("indice_cáculo"),0),BQ$45)</f>
        <v>0</v>
      </c>
      <c r="BR180" s="96" cm="1">
        <f t="array" aca="1" ref="BR180" ca="1">INDEX(INDIRECT("memória_cálculo"),MATCH($BI180,INDIRECT("indice_cáculo"),0),BR$45)</f>
        <v>0</v>
      </c>
      <c r="BS180" s="96" cm="1">
        <f t="array" aca="1" ref="BS180" ca="1">INDEX(INDIRECT("memória_cálculo"),MATCH($BI180,INDIRECT("indice_cáculo"),0),BS$45)</f>
        <v>0</v>
      </c>
      <c r="BT180" s="96" cm="1">
        <f t="array" aca="1" ref="BT180" ca="1">INDEX(INDIRECT("memória_cálculo"),MATCH($BI180,INDIRECT("indice_cáculo"),0),BT$45)</f>
        <v>0</v>
      </c>
      <c r="BU180" s="96" cm="1">
        <f t="array" aca="1" ref="BU180" ca="1">INDEX(INDIRECT("memória_cálculo"),MATCH($BI180,INDIRECT("indice_cáculo"),0),BU$45)</f>
        <v>0</v>
      </c>
      <c r="BV180" s="96" cm="1">
        <f t="array" aca="1" ref="BV180" ca="1">INDEX(INDIRECT("memória_cálculo"),MATCH($BI180,INDIRECT("indice_cáculo"),0),BV$45)</f>
        <v>0</v>
      </c>
      <c r="BW180" s="96" cm="1">
        <f t="array" aca="1" ref="BW180" ca="1">INDEX(INDIRECT("memória_cálculo"),MATCH($BI180,INDIRECT("indice_cáculo"),0),BW$45)</f>
        <v>0</v>
      </c>
      <c r="BX180" s="96" cm="1">
        <f t="array" aca="1" ref="BX180" ca="1">INDEX(INDIRECT("memória_cálculo"),MATCH($BI180,INDIRECT("indice_cáculo"),0),BX$45)</f>
        <v>0</v>
      </c>
      <c r="BY180" s="96" cm="1">
        <f t="array" aca="1" ref="BY180" ca="1">INDEX(INDIRECT("memória_cálculo"),MATCH($BI180,INDIRECT("indice_cáculo"),0),BY$45)</f>
        <v>0</v>
      </c>
      <c r="BZ180" s="96" cm="1">
        <f t="array" aca="1" ref="BZ180" ca="1">INDEX(INDIRECT("memória_cálculo"),MATCH($BI180,INDIRECT("indice_cáculo"),0),BZ$45)</f>
        <v>0</v>
      </c>
      <c r="CA180" s="96" cm="1">
        <f t="array" aca="1" ref="CA180" ca="1">INDEX(INDIRECT("memória_cálculo"),MATCH($BI180,INDIRECT("indice_cáculo"),0),CA$45)</f>
        <v>0</v>
      </c>
      <c r="CB180" s="96" cm="1">
        <f t="array" aca="1" ref="CB180" ca="1">INDEX(INDIRECT("memória_cálculo"),MATCH($BI180,INDIRECT("indice_cáculo"),0),CB$45)</f>
        <v>0</v>
      </c>
      <c r="CC180" s="96" cm="1">
        <f t="array" aca="1" ref="CC180" ca="1">INDEX(INDIRECT("memória_cálculo"),MATCH($BI180,INDIRECT("indice_cáculo"),0),CC$45)</f>
        <v>0</v>
      </c>
      <c r="CD180" s="96" cm="1">
        <f t="array" aca="1" ref="CD180" ca="1">INDEX(INDIRECT("memória_cálculo"),MATCH($BI180,INDIRECT("indice_cáculo"),0),CD$45)</f>
        <v>0</v>
      </c>
      <c r="CE180" s="96" cm="1">
        <f t="array" aca="1" ref="CE180" ca="1">INDEX(INDIRECT("memória_cálculo"),MATCH($BI180,INDIRECT("indice_cáculo"),0),CE$45)</f>
        <v>0</v>
      </c>
      <c r="CF180" s="96" cm="1">
        <f t="array" aca="1" ref="CF180" ca="1">INDEX(INDIRECT("memória_cálculo"),MATCH($BI180,INDIRECT("indice_cáculo"),0),CF$45)</f>
        <v>0</v>
      </c>
      <c r="CG180" s="96" cm="1">
        <f t="array" aca="1" ref="CG180" ca="1">INDEX(INDIRECT("memória_cálculo"),MATCH($BI180,INDIRECT("indice_cáculo"),0),CG$45)</f>
        <v>0</v>
      </c>
      <c r="CH180" s="96" cm="1">
        <f t="array" aca="1" ref="CH180" ca="1">INDEX(INDIRECT("memória_cálculo"),MATCH($BI180,INDIRECT("indice_cáculo"),0),CH$45)</f>
        <v>0</v>
      </c>
      <c r="CI180" s="96" cm="1">
        <f t="array" aca="1" ref="CI180" ca="1">INDEX(INDIRECT("memória_cálculo"),MATCH($BI180,INDIRECT("indice_cáculo"),0),CI$45)</f>
        <v>0</v>
      </c>
      <c r="CJ180" s="96" cm="1">
        <f t="array" aca="1" ref="CJ180" ca="1">INDEX(INDIRECT("memória_cálculo"),MATCH($BI180,INDIRECT("indice_cáculo"),0),CJ$45)</f>
        <v>0</v>
      </c>
      <c r="CK180" s="96" cm="1">
        <f t="array" aca="1" ref="CK180" ca="1">INDEX(INDIRECT("memória_cálculo"),MATCH($BI180,INDIRECT("indice_cáculo"),0),CK$45)</f>
        <v>0</v>
      </c>
      <c r="CL180" s="96" cm="1">
        <f t="array" aca="1" ref="CL180" ca="1">INDEX(INDIRECT("memória_cálculo"),MATCH($BI180,INDIRECT("indice_cáculo"),0),CL$45)</f>
        <v>0</v>
      </c>
      <c r="CM180" s="96"/>
      <c r="CN180" s="7"/>
      <c r="CO180" s="7"/>
      <c r="CP180" s="83" t="s">
        <v>67</v>
      </c>
      <c r="CQ180" s="83">
        <f>INDEX([10]TPU!$A:$A,MATCH($DV180,[10]TPU!$P:$P,0))</f>
        <v>4413984</v>
      </c>
      <c r="CR180" s="366" t="str">
        <f>INDEX([10]TPU!$C:$C,MATCH($DV180,[10]TPU!$P:$P,0))</f>
        <v>Regularização de bota-fora com espalhamento e compactação</v>
      </c>
      <c r="CS180" s="83" t="str">
        <f>INDEX([10]TPU!$D:$D,MATCH($DV180,[10]TPU!$P:$P,0))</f>
        <v>m³</v>
      </c>
      <c r="CT180" s="103">
        <f>IF(CT182&gt;CT183,CT182-CT183,0)+CT184</f>
        <v>63151.108560000008</v>
      </c>
      <c r="CU180" s="103">
        <f>IF(CU182&gt;CU183,CU182-CU183,0)+CU184</f>
        <v>56957.834280000017</v>
      </c>
      <c r="CV180" s="103">
        <f t="shared" ref="CV180:CX180" si="320">IF(CV182&gt;CV183,CV182-CV183,0)+CV184</f>
        <v>3669.3908799999999</v>
      </c>
      <c r="CW180" s="103">
        <f t="shared" si="320"/>
        <v>700.67000000000007</v>
      </c>
      <c r="CX180" s="103">
        <f t="shared" si="320"/>
        <v>1080.799</v>
      </c>
      <c r="CY180" s="103">
        <f>IF(CY182&gt;CY183,CY182-CY183,0)+CY184</f>
        <v>63151.108560000008</v>
      </c>
      <c r="CZ180" s="103">
        <f>IF(CZ182&gt;CZ183,CZ182-CZ183,0)+CZ184</f>
        <v>56957.834280000017</v>
      </c>
      <c r="DA180" s="103">
        <f t="shared" ref="DA180:DC180" si="321">IF(DA182&gt;DA183,DA182-DA183,0)+DA184</f>
        <v>3669.3908799999999</v>
      </c>
      <c r="DB180" s="103">
        <f t="shared" si="321"/>
        <v>700.67000000000007</v>
      </c>
      <c r="DC180" s="103">
        <f t="shared" si="321"/>
        <v>1080.799</v>
      </c>
      <c r="DD180" s="103">
        <f>IF(DD182&gt;DD183,DD182-DD183,0)+DD184</f>
        <v>63151.108560000008</v>
      </c>
      <c r="DE180" s="103">
        <f>IF(DE182&gt;DE183,DE182-DE183,0)+DE184</f>
        <v>56957.834280000017</v>
      </c>
      <c r="DF180" s="103">
        <f t="shared" ref="DF180:DH180" si="322">IF(DF182&gt;DF183,DF182-DF183,0)+DF184</f>
        <v>3669.3908799999999</v>
      </c>
      <c r="DG180" s="103">
        <f t="shared" si="322"/>
        <v>700.67000000000007</v>
      </c>
      <c r="DH180" s="103">
        <f t="shared" si="322"/>
        <v>1080.799</v>
      </c>
      <c r="DI180" s="103">
        <f>IF(DI182&gt;DI183,DI182-DI183,0)+DI184</f>
        <v>63151.108560000008</v>
      </c>
      <c r="DJ180" s="103">
        <f>IF(DJ182&gt;DJ183,DJ182-DJ183,0)+DJ184</f>
        <v>56957.834280000017</v>
      </c>
      <c r="DK180" s="103">
        <f t="shared" ref="DK180:DM180" si="323">IF(DK182&gt;DK183,DK182-DK183,0)+DK184</f>
        <v>3669.3908799999999</v>
      </c>
      <c r="DL180" s="103">
        <f t="shared" si="323"/>
        <v>700.67000000000007</v>
      </c>
      <c r="DM180" s="103">
        <f t="shared" si="323"/>
        <v>1080.799</v>
      </c>
      <c r="DN180" s="103">
        <f>IF(DN182&gt;DN183,DN182-DN183,0)+DN184</f>
        <v>63151.108560000008</v>
      </c>
      <c r="DO180" s="103">
        <f>IF(DO182&gt;DO183,DO182-DO183,0)+DO184</f>
        <v>56957.834280000017</v>
      </c>
      <c r="DP180" s="103">
        <f t="shared" ref="DP180:DR180" si="324">IF(DP182&gt;DP183,DP182-DP183,0)+DP184</f>
        <v>3669.3908799999999</v>
      </c>
      <c r="DQ180" s="103">
        <f t="shared" si="324"/>
        <v>700.67000000000007</v>
      </c>
      <c r="DR180" s="103">
        <f t="shared" si="324"/>
        <v>1080.799</v>
      </c>
      <c r="DS180" s="103">
        <f t="shared" ref="DS180" si="325">IF(DS182&gt;DS183,DS182-DS183,0)+DS184</f>
        <v>0</v>
      </c>
      <c r="DT180" s="103">
        <f t="shared" ref="DT180" si="326">IF(DT182&gt;DT183,DT182-DT183,0)+DT184</f>
        <v>0</v>
      </c>
      <c r="DV180">
        <v>4413984</v>
      </c>
    </row>
    <row r="181" spans="1:126" ht="20.100000000000001" customHeight="1" x14ac:dyDescent="0.2">
      <c r="A181" s="7"/>
      <c r="B181" s="83" t="s">
        <v>209</v>
      </c>
      <c r="C181" s="83">
        <f t="shared" ca="1" si="284"/>
        <v>91933</v>
      </c>
      <c r="D181" s="84" t="str">
        <f t="shared" ca="1" si="285"/>
        <v>cabo de cobre flexível isolado, 10 mm², anti-chama 0,6/1,0 kv, para circuitos terminais - fornecimento e instalação. af_03/2023</v>
      </c>
      <c r="E181" s="83" t="str">
        <f t="shared" ca="1" si="286"/>
        <v>m</v>
      </c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 cm="1">
        <f t="array" aca="1" ref="X181" ca="1">INDEX($BI$46:$CM$192,MATCH($B181,$BI$46:$BI$192,0),X$47)*X$39</f>
        <v>0</v>
      </c>
      <c r="Y181" s="85" cm="1">
        <f t="array" aca="1" ref="Y181" ca="1">INDEX($BI$46:$CM$192,MATCH($B181,$BI$46:$BI$192,0),Y$47)*Y$39</f>
        <v>0</v>
      </c>
      <c r="Z181" s="85" cm="1">
        <f t="array" aca="1" ref="Z181" ca="1">INDEX($BI$46:$CM$192,MATCH($B181,$BI$46:$BI$192,0),Z$47)*Z$39</f>
        <v>0</v>
      </c>
      <c r="AA181" s="85"/>
      <c r="AB181" s="85" cm="1">
        <f t="array" aca="1" ref="AB181" ca="1">INDEX($BI$46:$CM$192,MATCH($B181,$BI$46:$BI$192,0),AB$47)*AB$39</f>
        <v>0</v>
      </c>
      <c r="AC181" s="85"/>
      <c r="AD181" s="85" cm="1">
        <f t="array" aca="1" ref="AD181" ca="1">INDEX($BI$46:$CM$192,MATCH($B181,$BI$46:$BI$192,0),AD$47)*AD$39</f>
        <v>0</v>
      </c>
      <c r="AE181" s="85" cm="1">
        <f t="array" aca="1" ref="AE181" ca="1">INDEX($BI$46:$CM$192,MATCH($B181,$BI$46:$BI$192,0),AE$47)*AE$39</f>
        <v>0</v>
      </c>
      <c r="AF181" s="85" cm="1">
        <f t="array" aca="1" ref="AF181" ca="1">INDEX($BI$46:$CM$192,MATCH($B181,$BI$46:$BI$192,0),AF$47)*AF$39</f>
        <v>0</v>
      </c>
      <c r="AG181" s="85" cm="1">
        <f t="array" aca="1" ref="AG181" ca="1">INDEX($BI$46:$CM$192,MATCH($B181,$BI$46:$BI$192,0),AG$47)*AG$39</f>
        <v>0</v>
      </c>
      <c r="AH181" s="85" cm="1">
        <f t="array" aca="1" ref="AH181" ca="1">INDEX($BI$46:$CM$192,MATCH($B181,$BI$46:$BI$192,0),AH$47)*AH$39</f>
        <v>0</v>
      </c>
      <c r="AI181" s="85" cm="1">
        <f t="array" aca="1" ref="AI181" ca="1">INDEX($BI$46:$CM$192,MATCH($B181,$BI$46:$BI$192,0),AI$47)*AI$39</f>
        <v>0</v>
      </c>
      <c r="AJ181" s="85" cm="1">
        <f t="array" aca="1" ref="AJ181" ca="1">INDEX($BI$46:$CM$192,MATCH($B181,$BI$46:$BI$192,0),AJ$47)*AJ$39</f>
        <v>0</v>
      </c>
      <c r="AK181" s="85" cm="1">
        <f t="array" aca="1" ref="AK181" ca="1">INDEX($BI$46:$CM$192,MATCH($B181,$BI$46:$BI$192,0),AK$47)*AK$39</f>
        <v>0</v>
      </c>
      <c r="AL181" s="85" cm="1">
        <f t="array" aca="1" ref="AL181" ca="1">INDEX($BI$46:$CM$192,MATCH($B181,$BI$46:$BI$192,0),AL$47)*AL$39</f>
        <v>0</v>
      </c>
      <c r="AM181" s="85" cm="1">
        <f t="array" aca="1" ref="AM181" ca="1">INDEX($BI$46:$CM$192,MATCH($B181,$BI$46:$BI$192,0),AM$47)*AM$39</f>
        <v>0</v>
      </c>
      <c r="AN181" s="85" cm="1">
        <f t="array" aca="1" ref="AN181" ca="1">INDEX($BI$46:$CM$192,MATCH($B181,$BI$46:$BI$192,0),AN$47)*AN$39</f>
        <v>0</v>
      </c>
      <c r="AO181" s="85" cm="1">
        <f t="array" aca="1" ref="AO181" ca="1">INDEX($BI$46:$CM$192,MATCH($B181,$BI$46:$BI$192,0),AO$47)*AO$39</f>
        <v>0</v>
      </c>
      <c r="AP181" s="85" cm="1">
        <f t="array" aca="1" ref="AP181" ca="1">INDEX($BI$46:$CM$192,MATCH($B181,$BI$46:$BI$192,0),AP$47)*AP$39</f>
        <v>0</v>
      </c>
      <c r="AQ181" s="85" cm="1">
        <f t="array" aca="1" ref="AQ181" ca="1">INDEX($BI$46:$CM$192,MATCH($B181,$BI$46:$BI$192,0),AQ$47)*AQ$39</f>
        <v>0</v>
      </c>
      <c r="AR181" s="85" cm="1">
        <f t="array" aca="1" ref="AR181" ca="1">INDEX($BI$46:$CM$192,MATCH($B181,$BI$46:$BI$192,0),AR$47)*AR$39</f>
        <v>0</v>
      </c>
      <c r="AS181" s="85" cm="1">
        <f t="array" aca="1" ref="AS181" ca="1">INDEX($BI$46:$CM$192,MATCH($B181,$BI$46:$BI$192,0),AS$47)*AS$39</f>
        <v>0</v>
      </c>
      <c r="AT181" s="85" cm="1">
        <f t="array" aca="1" ref="AT181" ca="1">INDEX($BI$46:$CM$192,MATCH($B181,$BI$46:$BI$192,0),AT$47)*AT$39</f>
        <v>0</v>
      </c>
      <c r="AU181" s="85" cm="1">
        <f t="array" aca="1" ref="AU181" ca="1">INDEX($BI$46:$CM$192,MATCH($B181,$BI$46:$BI$192,0),AU$47)*AU$39</f>
        <v>0</v>
      </c>
      <c r="AV181" s="85" cm="1">
        <f t="array" aca="1" ref="AV181" ca="1">INDEX($BI$46:$CM$192,MATCH($B181,$BI$46:$BI$192,0),AV$47)*AV$39</f>
        <v>0</v>
      </c>
      <c r="AW181" s="85" cm="1">
        <f t="array" aca="1" ref="AW181" ca="1">INDEX($BI$46:$CM$192,MATCH($B181,$BI$46:$BI$192,0),AW$47)*AW$39</f>
        <v>0</v>
      </c>
      <c r="AX181" s="85" cm="1">
        <f t="array" aca="1" ref="AX181" ca="1">INDEX($BI$46:$CM$192,MATCH($B181,$BI$46:$BI$192,0),AX$47)*AX$39</f>
        <v>0</v>
      </c>
      <c r="AY181" s="85" cm="1">
        <f t="array" aca="1" ref="AY181" ca="1">INDEX($BI$46:$CM$192,MATCH($B181,$BI$46:$BI$192,0),AY$47)*AY$39</f>
        <v>0</v>
      </c>
      <c r="AZ181" s="85" cm="1">
        <f t="array" aca="1" ref="AZ181" ca="1">INDEX($BI$46:$CM$192,MATCH($B181,$BI$46:$BI$192,0),AZ$47)*AZ$39</f>
        <v>0</v>
      </c>
      <c r="BA181" s="85" cm="1">
        <f t="array" aca="1" ref="BA181" ca="1">INDEX($BI$46:$CM$192,MATCH($B181,$BI$46:$BI$192,0),BA$47)*BA$39</f>
        <v>0</v>
      </c>
      <c r="BB181" s="85" cm="1">
        <f t="array" aca="1" ref="BB181" ca="1">INDEX($BI$46:$CM$192,MATCH($B181,$BI$46:$BI$192,0),BB$47)*BB$39</f>
        <v>0</v>
      </c>
      <c r="BC181" s="85"/>
      <c r="BD181" s="85"/>
      <c r="BE181" s="85"/>
      <c r="BF181" s="95"/>
      <c r="BG181" s="125">
        <f ca="1">IF(C181="","",INDEX([10]TPU!$G:$G,MATCH($C181,[10]TPU!$A:$A,0)))</f>
        <v>19.47</v>
      </c>
      <c r="BH181" s="7"/>
      <c r="BI181" s="90">
        <v>13</v>
      </c>
      <c r="BJ181" s="90"/>
      <c r="BK181" s="93" t="s">
        <v>410</v>
      </c>
      <c r="BL181" s="90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7"/>
      <c r="CO181" s="7"/>
      <c r="CP181" s="108"/>
      <c r="CS181" s="109"/>
      <c r="CT181" s="127"/>
      <c r="CU181" s="111"/>
      <c r="CV181" s="111"/>
      <c r="CW181" s="111"/>
      <c r="CX181" s="111"/>
      <c r="CY181" s="127"/>
      <c r="CZ181" s="111"/>
      <c r="DA181" s="111"/>
      <c r="DB181" s="111"/>
      <c r="DC181" s="111"/>
      <c r="DD181" s="127"/>
      <c r="DE181" s="111"/>
      <c r="DF181" s="111"/>
      <c r="DG181" s="111"/>
      <c r="DH181" s="111"/>
      <c r="DI181" s="111"/>
      <c r="DJ181" s="111"/>
      <c r="DK181" s="111"/>
      <c r="DL181" s="111"/>
      <c r="DM181" s="111"/>
      <c r="DN181" s="127"/>
      <c r="DO181" s="111"/>
      <c r="DP181" s="111"/>
      <c r="DQ181" s="111"/>
      <c r="DR181" s="111"/>
      <c r="DS181" s="111"/>
      <c r="DT181" s="111"/>
    </row>
    <row r="182" spans="1:126" ht="20.100000000000001" customHeight="1" x14ac:dyDescent="0.2">
      <c r="A182" s="7"/>
      <c r="B182" s="83" t="s">
        <v>210</v>
      </c>
      <c r="C182" s="83">
        <f t="shared" ca="1" si="284"/>
        <v>100622</v>
      </c>
      <c r="D182" s="84" t="str">
        <f t="shared" ca="1" si="285"/>
        <v>poste de aço conico contínuo curvo simples, engastado, h=9m, inclusive luminária, sem lâmpada - fornecimento e instalacao. af_11/2019</v>
      </c>
      <c r="E182" s="83" t="str">
        <f t="shared" ca="1" si="286"/>
        <v>un</v>
      </c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 cm="1">
        <f t="array" aca="1" ref="X182" ca="1">INDEX($BI$46:$CM$192,MATCH($B182,$BI$46:$BI$192,0),X$47)*X$39</f>
        <v>0</v>
      </c>
      <c r="Y182" s="85" cm="1">
        <f t="array" aca="1" ref="Y182" ca="1">INDEX($BI$46:$CM$192,MATCH($B182,$BI$46:$BI$192,0),Y$47)*Y$39</f>
        <v>0</v>
      </c>
      <c r="Z182" s="85" cm="1">
        <f t="array" aca="1" ref="Z182" ca="1">INDEX($BI$46:$CM$192,MATCH($B182,$BI$46:$BI$192,0),Z$47)*Z$39</f>
        <v>0</v>
      </c>
      <c r="AA182" s="85"/>
      <c r="AB182" s="85" cm="1">
        <f t="array" aca="1" ref="AB182" ca="1">INDEX($BI$46:$CM$192,MATCH($B182,$BI$46:$BI$192,0),AB$47)*AB$39</f>
        <v>0</v>
      </c>
      <c r="AC182" s="85"/>
      <c r="AD182" s="85" cm="1">
        <f t="array" aca="1" ref="AD182" ca="1">INDEX($BI$46:$CM$192,MATCH($B182,$BI$46:$BI$192,0),AD$47)*AD$39</f>
        <v>0</v>
      </c>
      <c r="AE182" s="85" cm="1">
        <f t="array" aca="1" ref="AE182" ca="1">INDEX($BI$46:$CM$192,MATCH($B182,$BI$46:$BI$192,0),AE$47)*AE$39</f>
        <v>0</v>
      </c>
      <c r="AF182" s="85" cm="1">
        <f t="array" aca="1" ref="AF182" ca="1">INDEX($BI$46:$CM$192,MATCH($B182,$BI$46:$BI$192,0),AF$47)*AF$39</f>
        <v>0</v>
      </c>
      <c r="AG182" s="85" cm="1">
        <f t="array" aca="1" ref="AG182" ca="1">INDEX($BI$46:$CM$192,MATCH($B182,$BI$46:$BI$192,0),AG$47)*AG$39</f>
        <v>0</v>
      </c>
      <c r="AH182" s="85" cm="1">
        <f t="array" aca="1" ref="AH182" ca="1">INDEX($BI$46:$CM$192,MATCH($B182,$BI$46:$BI$192,0),AH$47)*AH$39</f>
        <v>0</v>
      </c>
      <c r="AI182" s="85" cm="1">
        <f t="array" aca="1" ref="AI182" ca="1">INDEX($BI$46:$CM$192,MATCH($B182,$BI$46:$BI$192,0),AI$47)*AI$39</f>
        <v>0</v>
      </c>
      <c r="AJ182" s="85" cm="1">
        <f t="array" aca="1" ref="AJ182" ca="1">INDEX($BI$46:$CM$192,MATCH($B182,$BI$46:$BI$192,0),AJ$47)*AJ$39</f>
        <v>0</v>
      </c>
      <c r="AK182" s="85" cm="1">
        <f t="array" aca="1" ref="AK182" ca="1">INDEX($BI$46:$CM$192,MATCH($B182,$BI$46:$BI$192,0),AK$47)*AK$39</f>
        <v>0</v>
      </c>
      <c r="AL182" s="85" cm="1">
        <f t="array" aca="1" ref="AL182" ca="1">INDEX($BI$46:$CM$192,MATCH($B182,$BI$46:$BI$192,0),AL$47)*AL$39</f>
        <v>0</v>
      </c>
      <c r="AM182" s="85" cm="1">
        <f t="array" aca="1" ref="AM182" ca="1">INDEX($BI$46:$CM$192,MATCH($B182,$BI$46:$BI$192,0),AM$47)*AM$39</f>
        <v>0</v>
      </c>
      <c r="AN182" s="85" cm="1">
        <f t="array" aca="1" ref="AN182" ca="1">INDEX($BI$46:$CM$192,MATCH($B182,$BI$46:$BI$192,0),AN$47)*AN$39</f>
        <v>0</v>
      </c>
      <c r="AO182" s="85" cm="1">
        <f t="array" aca="1" ref="AO182" ca="1">INDEX($BI$46:$CM$192,MATCH($B182,$BI$46:$BI$192,0),AO$47)*AO$39</f>
        <v>0</v>
      </c>
      <c r="AP182" s="85" cm="1">
        <f t="array" aca="1" ref="AP182" ca="1">INDEX($BI$46:$CM$192,MATCH($B182,$BI$46:$BI$192,0),AP$47)*AP$39</f>
        <v>0</v>
      </c>
      <c r="AQ182" s="85" cm="1">
        <f t="array" aca="1" ref="AQ182" ca="1">INDEX($BI$46:$CM$192,MATCH($B182,$BI$46:$BI$192,0),AQ$47)*AQ$39</f>
        <v>0</v>
      </c>
      <c r="AR182" s="85" cm="1">
        <f t="array" aca="1" ref="AR182" ca="1">INDEX($BI$46:$CM$192,MATCH($B182,$BI$46:$BI$192,0),AR$47)*AR$39</f>
        <v>0</v>
      </c>
      <c r="AS182" s="85" cm="1">
        <f t="array" aca="1" ref="AS182" ca="1">INDEX($BI$46:$CM$192,MATCH($B182,$BI$46:$BI$192,0),AS$47)*AS$39</f>
        <v>0</v>
      </c>
      <c r="AT182" s="85" cm="1">
        <f t="array" aca="1" ref="AT182" ca="1">INDEX($BI$46:$CM$192,MATCH($B182,$BI$46:$BI$192,0),AT$47)*AT$39</f>
        <v>0</v>
      </c>
      <c r="AU182" s="85" cm="1">
        <f t="array" aca="1" ref="AU182" ca="1">INDEX($BI$46:$CM$192,MATCH($B182,$BI$46:$BI$192,0),AU$47)*AU$39</f>
        <v>0</v>
      </c>
      <c r="AV182" s="85" cm="1">
        <f t="array" aca="1" ref="AV182" ca="1">INDEX($BI$46:$CM$192,MATCH($B182,$BI$46:$BI$192,0),AV$47)*AV$39</f>
        <v>0</v>
      </c>
      <c r="AW182" s="85" cm="1">
        <f t="array" aca="1" ref="AW182" ca="1">INDEX($BI$46:$CM$192,MATCH($B182,$BI$46:$BI$192,0),AW$47)*AW$39</f>
        <v>0</v>
      </c>
      <c r="AX182" s="85" cm="1">
        <f t="array" aca="1" ref="AX182" ca="1">INDEX($BI$46:$CM$192,MATCH($B182,$BI$46:$BI$192,0),AX$47)*AX$39</f>
        <v>0</v>
      </c>
      <c r="AY182" s="85" cm="1">
        <f t="array" aca="1" ref="AY182" ca="1">INDEX($BI$46:$CM$192,MATCH($B182,$BI$46:$BI$192,0),AY$47)*AY$39</f>
        <v>0</v>
      </c>
      <c r="AZ182" s="85" cm="1">
        <f t="array" aca="1" ref="AZ182" ca="1">INDEX($BI$46:$CM$192,MATCH($B182,$BI$46:$BI$192,0),AZ$47)*AZ$39</f>
        <v>0</v>
      </c>
      <c r="BA182" s="85" cm="1">
        <f t="array" aca="1" ref="BA182" ca="1">INDEX($BI$46:$CM$192,MATCH($B182,$BI$46:$BI$192,0),BA$47)*BA$39</f>
        <v>0</v>
      </c>
      <c r="BB182" s="85" cm="1">
        <f t="array" aca="1" ref="BB182" ca="1">INDEX($BI$46:$CM$192,MATCH($B182,$BI$46:$BI$192,0),BB$47)*BB$39</f>
        <v>0</v>
      </c>
      <c r="BC182" s="85"/>
      <c r="BD182" s="85"/>
      <c r="BE182" s="85"/>
      <c r="BF182" s="95"/>
      <c r="BG182" s="125">
        <f ca="1">IF(C182="","",INDEX([10]TPU!$G:$G,MATCH($C182,[10]TPU!$A:$A,0)))</f>
        <v>2625.16</v>
      </c>
      <c r="BH182" s="7"/>
      <c r="BI182" s="83" t="s">
        <v>412</v>
      </c>
      <c r="BJ182" s="83">
        <f t="shared" ca="1" si="317"/>
        <v>0</v>
      </c>
      <c r="BK182" s="84" t="str">
        <f t="shared" ca="1" si="318"/>
        <v>Área da OAE</v>
      </c>
      <c r="BL182" s="83" t="str">
        <f t="shared" ca="1" si="319"/>
        <v>m2</v>
      </c>
      <c r="BM182" s="96" cm="1">
        <f t="array" aca="1" ref="BM182" ca="1">INDEX(INDIRECT("memória_cálculo"),MATCH($BI182,INDIRECT("indice_cáculo"),0),BM$45)</f>
        <v>0</v>
      </c>
      <c r="BN182" s="96" cm="1">
        <f t="array" aca="1" ref="BN182" ca="1">INDEX(INDIRECT("memória_cálculo"),MATCH($BI182,INDIRECT("indice_cáculo"),0),BN$45)</f>
        <v>0</v>
      </c>
      <c r="BO182" s="96" cm="1">
        <f t="array" aca="1" ref="BO182" ca="1">INDEX(INDIRECT("memória_cálculo"),MATCH($BI182,INDIRECT("indice_cáculo"),0),BO$45)</f>
        <v>0</v>
      </c>
      <c r="BP182" s="96" cm="1">
        <f t="array" aca="1" ref="BP182" ca="1">INDEX(INDIRECT("memória_cálculo"),MATCH($BI182,INDIRECT("indice_cáculo"),0),BP$45)</f>
        <v>0</v>
      </c>
      <c r="BQ182" s="96" cm="1">
        <f t="array" aca="1" ref="BQ182" ca="1">INDEX(INDIRECT("memória_cálculo"),MATCH($BI182,INDIRECT("indice_cáculo"),0),BQ$45)</f>
        <v>0</v>
      </c>
      <c r="BR182" s="96" cm="1">
        <f t="array" aca="1" ref="BR182" ca="1">INDEX(INDIRECT("memória_cálculo"),MATCH($BI182,INDIRECT("indice_cáculo"),0),BR$45)</f>
        <v>0</v>
      </c>
      <c r="BS182" s="96" cm="1">
        <f t="array" aca="1" ref="BS182" ca="1">INDEX(INDIRECT("memória_cálculo"),MATCH($BI182,INDIRECT("indice_cáculo"),0),BS$45)</f>
        <v>0</v>
      </c>
      <c r="BT182" s="96" cm="1">
        <f t="array" aca="1" ref="BT182" ca="1">INDEX(INDIRECT("memória_cálculo"),MATCH($BI182,INDIRECT("indice_cáculo"),0),BT$45)</f>
        <v>0</v>
      </c>
      <c r="BU182" s="96" cm="1">
        <f t="array" aca="1" ref="BU182" ca="1">INDEX(INDIRECT("memória_cálculo"),MATCH($BI182,INDIRECT("indice_cáculo"),0),BU$45)</f>
        <v>0</v>
      </c>
      <c r="BV182" s="96" cm="1">
        <f t="array" aca="1" ref="BV182" ca="1">INDEX(INDIRECT("memória_cálculo"),MATCH($BI182,INDIRECT("indice_cáculo"),0),BV$45)</f>
        <v>0</v>
      </c>
      <c r="BW182" s="96" cm="1">
        <f t="array" aca="1" ref="BW182" ca="1">INDEX(INDIRECT("memória_cálculo"),MATCH($BI182,INDIRECT("indice_cáculo"),0),BW$45)</f>
        <v>0</v>
      </c>
      <c r="BX182" s="96" cm="1">
        <f t="array" aca="1" ref="BX182" ca="1">INDEX(INDIRECT("memória_cálculo"),MATCH($BI182,INDIRECT("indice_cáculo"),0),BX$45)</f>
        <v>0</v>
      </c>
      <c r="BY182" s="96" cm="1">
        <f t="array" aca="1" ref="BY182" ca="1">INDEX(INDIRECT("memória_cálculo"),MATCH($BI182,INDIRECT("indice_cáculo"),0),BY$45)</f>
        <v>0</v>
      </c>
      <c r="BZ182" s="96" cm="1">
        <f t="array" aca="1" ref="BZ182" ca="1">INDEX(INDIRECT("memória_cálculo"),MATCH($BI182,INDIRECT("indice_cáculo"),0),BZ$45)</f>
        <v>0</v>
      </c>
      <c r="CA182" s="96" cm="1">
        <f t="array" aca="1" ref="CA182" ca="1">INDEX(INDIRECT("memória_cálculo"),MATCH($BI182,INDIRECT("indice_cáculo"),0),CA$45)</f>
        <v>0</v>
      </c>
      <c r="CB182" s="96" cm="1">
        <f t="array" aca="1" ref="CB182" ca="1">INDEX(INDIRECT("memória_cálculo"),MATCH($BI182,INDIRECT("indice_cáculo"),0),CB$45)</f>
        <v>0</v>
      </c>
      <c r="CC182" s="96" cm="1">
        <f t="array" aca="1" ref="CC182" ca="1">INDEX(INDIRECT("memória_cálculo"),MATCH($BI182,INDIRECT("indice_cáculo"),0),CC$45)</f>
        <v>0</v>
      </c>
      <c r="CD182" s="96" cm="1">
        <f t="array" aca="1" ref="CD182" ca="1">INDEX(INDIRECT("memória_cálculo"),MATCH($BI182,INDIRECT("indice_cáculo"),0),CD$45)</f>
        <v>0</v>
      </c>
      <c r="CE182" s="96" cm="1">
        <f t="array" aca="1" ref="CE182" ca="1">INDEX(INDIRECT("memória_cálculo"),MATCH($BI182,INDIRECT("indice_cáculo"),0),CE$45)</f>
        <v>0</v>
      </c>
      <c r="CF182" s="96" cm="1">
        <f t="array" aca="1" ref="CF182" ca="1">INDEX(INDIRECT("memória_cálculo"),MATCH($BI182,INDIRECT("indice_cáculo"),0),CF$45)</f>
        <v>0</v>
      </c>
      <c r="CG182" s="96" cm="1">
        <f t="array" aca="1" ref="CG182" ca="1">INDEX(INDIRECT("memória_cálculo"),MATCH($BI182,INDIRECT("indice_cáculo"),0),CG$45)</f>
        <v>0</v>
      </c>
      <c r="CH182" s="96" cm="1">
        <f t="array" aca="1" ref="CH182" ca="1">INDEX(INDIRECT("memória_cálculo"),MATCH($BI182,INDIRECT("indice_cáculo"),0),CH$45)</f>
        <v>0</v>
      </c>
      <c r="CI182" s="96" cm="1">
        <f t="array" aca="1" ref="CI182" ca="1">INDEX(INDIRECT("memória_cálculo"),MATCH($BI182,INDIRECT("indice_cáculo"),0),CI$45)</f>
        <v>0</v>
      </c>
      <c r="CJ182" s="96" cm="1">
        <f t="array" aca="1" ref="CJ182" ca="1">INDEX(INDIRECT("memória_cálculo"),MATCH($BI182,INDIRECT("indice_cáculo"),0),CJ$45)</f>
        <v>0</v>
      </c>
      <c r="CK182" s="96" cm="1">
        <f t="array" aca="1" ref="CK182" ca="1">INDEX(INDIRECT("memória_cálculo"),MATCH($BI182,INDIRECT("indice_cáculo"),0),CK$45)</f>
        <v>0</v>
      </c>
      <c r="CL182" s="96" cm="1">
        <f t="array" aca="1" ref="CL182" ca="1">INDEX(INDIRECT("memória_cálculo"),MATCH($BI182,INDIRECT("indice_cáculo"),0),CL$45)</f>
        <v>0</v>
      </c>
      <c r="CM182" s="96"/>
      <c r="CN182" s="7"/>
      <c r="CO182" s="7"/>
      <c r="CP182" s="108"/>
      <c r="CR182" s="11" t="s">
        <v>195</v>
      </c>
      <c r="CS182" s="109" t="s">
        <v>55</v>
      </c>
      <c r="CT182" s="127">
        <f>((CT$84*CT$87)      +     (CT$84*CT$88)      +          (CT$84*CT$89))    *   (1-CT$93)</f>
        <v>102836.43</v>
      </c>
      <c r="CU182" s="111">
        <f>((CU$84*CU$87)      +     (CU$84*CU$88)      +          (CU$84*CU$89))    *   (1-CU$93)</f>
        <v>72870.669000000009</v>
      </c>
      <c r="CV182" s="111">
        <f t="shared" ref="CV182:DT182" si="327">((CV$84*CV$87)      +     (CV$84*CV$88)      +          (CV$84*CV$89))    *   (1-CV$93)</f>
        <v>3773.0519999999997</v>
      </c>
      <c r="CW182" s="111">
        <f t="shared" si="327"/>
        <v>6306.03</v>
      </c>
      <c r="CX182" s="111">
        <f t="shared" si="327"/>
        <v>9727.1910000000025</v>
      </c>
      <c r="CY182" s="127">
        <f>((CY$84*CY$87)      +     (CY$84*CY$88)      +          (CY$84*CY$89))    *   (1-CY$93)</f>
        <v>102836.43</v>
      </c>
      <c r="CZ182" s="111">
        <f>((CZ$84*CZ$87)      +     (CZ$84*CZ$88)      +          (CZ$84*CZ$89))    *   (1-CZ$93)</f>
        <v>72870.669000000009</v>
      </c>
      <c r="DA182" s="111">
        <f t="shared" si="327"/>
        <v>3773.0519999999997</v>
      </c>
      <c r="DB182" s="111">
        <f t="shared" si="327"/>
        <v>6306.03</v>
      </c>
      <c r="DC182" s="111">
        <f t="shared" si="327"/>
        <v>9727.1910000000025</v>
      </c>
      <c r="DD182" s="127">
        <f>((DD$84*DD$87)      +     (DD$84*DD$88)      +          (DD$84*DD$89))    *   (1-DD$93)</f>
        <v>102836.43</v>
      </c>
      <c r="DE182" s="111">
        <f>((DE$84*DE$87)      +     (DE$84*DE$88)      +          (DE$84*DE$89))    *   (1-DE$93)</f>
        <v>72870.669000000009</v>
      </c>
      <c r="DF182" s="111">
        <f t="shared" si="327"/>
        <v>3773.0519999999997</v>
      </c>
      <c r="DG182" s="111">
        <f t="shared" si="327"/>
        <v>6306.03</v>
      </c>
      <c r="DH182" s="111">
        <f t="shared" si="327"/>
        <v>9727.1910000000025</v>
      </c>
      <c r="DI182" s="111">
        <f>((DI$84*DI$87)      +     (DI$84*DI$88)      +          (DI$84*DI$89))    *   (1-DI$93)</f>
        <v>102836.43</v>
      </c>
      <c r="DJ182" s="111">
        <f>((DJ$84*DJ$87)      +     (DJ$84*DJ$88)      +          (DJ$84*DJ$89))    *   (1-DJ$93)</f>
        <v>72870.669000000009</v>
      </c>
      <c r="DK182" s="111">
        <f t="shared" si="327"/>
        <v>3773.0519999999997</v>
      </c>
      <c r="DL182" s="111">
        <f t="shared" si="327"/>
        <v>6306.03</v>
      </c>
      <c r="DM182" s="111">
        <f t="shared" si="327"/>
        <v>9727.1910000000025</v>
      </c>
      <c r="DN182" s="127">
        <f>((DN$84*DN$87)      +     (DN$84*DN$88)      +          (DN$84*DN$89))    *   (1-DN$93)</f>
        <v>102836.43</v>
      </c>
      <c r="DO182" s="111">
        <f>((DO$84*DO$87)      +     (DO$84*DO$88)      +          (DO$84*DO$89))    *   (1-DO$93)</f>
        <v>72870.669000000009</v>
      </c>
      <c r="DP182" s="111">
        <f t="shared" si="327"/>
        <v>3773.0519999999997</v>
      </c>
      <c r="DQ182" s="111">
        <f t="shared" si="327"/>
        <v>6306.03</v>
      </c>
      <c r="DR182" s="111">
        <f t="shared" si="327"/>
        <v>9727.1910000000025</v>
      </c>
      <c r="DS182" s="111">
        <f t="shared" si="327"/>
        <v>0</v>
      </c>
      <c r="DT182" s="111">
        <f t="shared" si="327"/>
        <v>0</v>
      </c>
    </row>
    <row r="183" spans="1:126" ht="20.100000000000001" customHeight="1" x14ac:dyDescent="0.2">
      <c r="A183" s="7"/>
      <c r="B183" s="121">
        <v>11</v>
      </c>
      <c r="C183" s="121"/>
      <c r="D183" s="93" t="s">
        <v>1041</v>
      </c>
      <c r="E183" s="121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  <c r="Z183" s="122"/>
      <c r="AA183" s="122"/>
      <c r="AB183" s="122"/>
      <c r="AC183" s="122"/>
      <c r="AD183" s="122"/>
      <c r="AE183" s="122"/>
      <c r="AF183" s="122"/>
      <c r="AG183" s="122"/>
      <c r="AH183" s="122"/>
      <c r="AI183" s="122"/>
      <c r="AJ183" s="122"/>
      <c r="AK183" s="122"/>
      <c r="AL183" s="122"/>
      <c r="AM183" s="122"/>
      <c r="AN183" s="122"/>
      <c r="AO183" s="122"/>
      <c r="AP183" s="122"/>
      <c r="AQ183" s="122"/>
      <c r="AR183" s="122"/>
      <c r="AS183" s="122"/>
      <c r="AT183" s="122"/>
      <c r="AU183" s="122"/>
      <c r="AV183" s="122"/>
      <c r="AW183" s="122"/>
      <c r="AX183" s="122"/>
      <c r="AY183" s="122"/>
      <c r="AZ183" s="122"/>
      <c r="BA183" s="122"/>
      <c r="BB183" s="122"/>
      <c r="BC183" s="122"/>
      <c r="BD183" s="122"/>
      <c r="BE183" s="122"/>
      <c r="BF183" s="95"/>
      <c r="BG183" s="123" t="str" cm="1">
        <f t="array" ref="BG183">IF(C183="","",INDEX([10]TPU!$A:$G,MATCH(C183,[10]TPU!$A:$A,0),COLUMN([10]TPU!$G$3)))</f>
        <v/>
      </c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108"/>
      <c r="CR183" s="9" t="s">
        <v>405</v>
      </c>
      <c r="CS183" s="109" t="s">
        <v>55</v>
      </c>
      <c r="CT183" s="127">
        <f>((CT$85*CT$87*CT$90)      +     (CT$85*CT$88*CT$91)      +          (CT$85*CT$89*CT$92))</f>
        <v>51111.591439999989</v>
      </c>
      <c r="CU183" s="141">
        <f>((CU$85*CU$87*CU$90)      +     (CU$85*CU$88*CU$91)      +          (CU$85*CU$89*CU$92))</f>
        <v>24009.575719999997</v>
      </c>
      <c r="CV183" s="141">
        <f t="shared" ref="CV183:DT183" si="328">((CV$85*CV$87*CV$90)      +     (CV$85*CV$88*CV$91)      +          (CV$85*CV$89*CV$92))</f>
        <v>522.88911999999993</v>
      </c>
      <c r="CW183" s="141">
        <f t="shared" si="328"/>
        <v>65351.101919999994</v>
      </c>
      <c r="CX183" s="141">
        <f t="shared" si="328"/>
        <v>116850.03876</v>
      </c>
      <c r="CY183" s="127">
        <f>((CY$85*CY$87*CY$90)      +     (CY$85*CY$88*CY$91)      +          (CY$85*CY$89*CY$92))</f>
        <v>51111.591439999989</v>
      </c>
      <c r="CZ183" s="141">
        <f>((CZ$85*CZ$87*CZ$90)      +     (CZ$85*CZ$88*CZ$91)      +          (CZ$85*CZ$89*CZ$92))</f>
        <v>24009.575719999997</v>
      </c>
      <c r="DA183" s="141">
        <f t="shared" si="328"/>
        <v>522.88911999999993</v>
      </c>
      <c r="DB183" s="141">
        <f t="shared" si="328"/>
        <v>65351.101919999994</v>
      </c>
      <c r="DC183" s="141">
        <f t="shared" si="328"/>
        <v>116850.03876</v>
      </c>
      <c r="DD183" s="127">
        <f>((DD$85*DD$87*DD$90)      +     (DD$85*DD$88*DD$91)      +          (DD$85*DD$89*DD$92))</f>
        <v>51111.591439999989</v>
      </c>
      <c r="DE183" s="141">
        <f>((DE$85*DE$87*DE$90)      +     (DE$85*DE$88*DE$91)      +          (DE$85*DE$89*DE$92))</f>
        <v>24009.575719999997</v>
      </c>
      <c r="DF183" s="141">
        <f t="shared" si="328"/>
        <v>522.88911999999993</v>
      </c>
      <c r="DG183" s="141">
        <f t="shared" si="328"/>
        <v>65351.101919999994</v>
      </c>
      <c r="DH183" s="141">
        <f t="shared" si="328"/>
        <v>116850.03876</v>
      </c>
      <c r="DI183" s="141">
        <f>((DI$85*DI$87*DI$90)      +     (DI$85*DI$88*DI$91)      +          (DI$85*DI$89*DI$92))</f>
        <v>51111.591439999989</v>
      </c>
      <c r="DJ183" s="141">
        <f>((DJ$85*DJ$87*DJ$90)      +     (DJ$85*DJ$88*DJ$91)      +          (DJ$85*DJ$89*DJ$92))</f>
        <v>24009.575719999997</v>
      </c>
      <c r="DK183" s="141">
        <f t="shared" si="328"/>
        <v>522.88911999999993</v>
      </c>
      <c r="DL183" s="141">
        <f t="shared" si="328"/>
        <v>65351.101919999994</v>
      </c>
      <c r="DM183" s="141">
        <f t="shared" si="328"/>
        <v>116850.03876</v>
      </c>
      <c r="DN183" s="127">
        <f>((DN$85*DN$87*DN$90)      +     (DN$85*DN$88*DN$91)      +          (DN$85*DN$89*DN$92))</f>
        <v>51111.591439999989</v>
      </c>
      <c r="DO183" s="141">
        <f>((DO$85*DO$87*DO$90)      +     (DO$85*DO$88*DO$91)      +          (DO$85*DO$89*DO$92))</f>
        <v>24009.575719999997</v>
      </c>
      <c r="DP183" s="141">
        <f t="shared" si="328"/>
        <v>522.88911999999993</v>
      </c>
      <c r="DQ183" s="141">
        <f t="shared" si="328"/>
        <v>65351.101919999994</v>
      </c>
      <c r="DR183" s="141">
        <f t="shared" si="328"/>
        <v>116850.03876</v>
      </c>
      <c r="DS183" s="141">
        <f t="shared" si="328"/>
        <v>0</v>
      </c>
      <c r="DT183" s="141">
        <f t="shared" si="328"/>
        <v>0</v>
      </c>
    </row>
    <row r="184" spans="1:126" ht="20.100000000000001" customHeight="1" x14ac:dyDescent="0.2">
      <c r="A184" s="7"/>
      <c r="B184" s="83" t="s">
        <v>385</v>
      </c>
      <c r="C184" s="83">
        <f t="shared" ca="1" si="284"/>
        <v>0</v>
      </c>
      <c r="D184" s="84" t="str">
        <f t="shared" ca="1" si="285"/>
        <v>Área de DESAPROPRIAÇÃO Terreno</v>
      </c>
      <c r="E184" s="83" t="str">
        <f t="shared" ca="1" si="286"/>
        <v>m2</v>
      </c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 cm="1">
        <f t="array" aca="1" ref="X184" ca="1">INDEX($BI$46:$CM$192,MATCH($B184,$BI$46:$BI$192,0),X$47)*X$39</f>
        <v>0</v>
      </c>
      <c r="Y184" s="85" cm="1">
        <f t="array" aca="1" ref="Y184" ca="1">INDEX($BI$46:$CM$192,MATCH($B184,$BI$46:$BI$192,0),Y$47)*Y$39</f>
        <v>0</v>
      </c>
      <c r="Z184" s="85" cm="1">
        <f t="array" aca="1" ref="Z184" ca="1">INDEX($BI$46:$CM$192,MATCH($B184,$BI$46:$BI$192,0),Z$47)*Z$39</f>
        <v>0</v>
      </c>
      <c r="AA184" s="85"/>
      <c r="AB184" s="85" cm="1">
        <f t="array" aca="1" ref="AB184" ca="1">INDEX($BI$46:$CM$192,MATCH($B184,$BI$46:$BI$192,0),AB$47)*AB$39</f>
        <v>0</v>
      </c>
      <c r="AC184" s="85"/>
      <c r="AD184" s="85" cm="1">
        <f t="array" aca="1" ref="AD184" ca="1">INDEX($BI$46:$CM$192,MATCH($B184,$BI$46:$BI$192,0),AD$47)*AD$39</f>
        <v>0</v>
      </c>
      <c r="AE184" s="85" cm="1">
        <f t="array" aca="1" ref="AE184" ca="1">INDEX($BI$46:$CM$192,MATCH($B184,$BI$46:$BI$192,0),AE$47)*AE$39</f>
        <v>0</v>
      </c>
      <c r="AF184" s="85" cm="1">
        <f t="array" aca="1" ref="AF184" ca="1">INDEX($BI$46:$CM$192,MATCH($B184,$BI$46:$BI$192,0),AF$47)*AF$39</f>
        <v>0</v>
      </c>
      <c r="AG184" s="85" cm="1">
        <f t="array" aca="1" ref="AG184" ca="1">INDEX($BI$46:$CM$192,MATCH($B184,$BI$46:$BI$192,0),AG$47)*AG$39</f>
        <v>0</v>
      </c>
      <c r="AH184" s="85" cm="1">
        <f t="array" aca="1" ref="AH184" ca="1">INDEX($BI$46:$CM$192,MATCH($B184,$BI$46:$BI$192,0),AH$47)*AH$39</f>
        <v>0</v>
      </c>
      <c r="AI184" s="85" cm="1">
        <f t="array" aca="1" ref="AI184" ca="1">INDEX($BI$46:$CM$192,MATCH($B184,$BI$46:$BI$192,0),AI$47)*AI$39</f>
        <v>0</v>
      </c>
      <c r="AJ184" s="85" cm="1">
        <f t="array" aca="1" ref="AJ184" ca="1">INDEX($BI$46:$CM$192,MATCH($B184,$BI$46:$BI$192,0),AJ$47)*AJ$39</f>
        <v>0</v>
      </c>
      <c r="AK184" s="85" cm="1">
        <f t="array" aca="1" ref="AK184" ca="1">INDEX($BI$46:$CM$192,MATCH($B184,$BI$46:$BI$192,0),AK$47)*AK$39</f>
        <v>0</v>
      </c>
      <c r="AL184" s="85" cm="1">
        <f t="array" aca="1" ref="AL184" ca="1">INDEX($BI$46:$CM$192,MATCH($B184,$BI$46:$BI$192,0),AL$47)*AL$39</f>
        <v>0</v>
      </c>
      <c r="AM184" s="85" cm="1">
        <f t="array" aca="1" ref="AM184" ca="1">INDEX($BI$46:$CM$192,MATCH($B184,$BI$46:$BI$192,0),AM$47)*AM$39</f>
        <v>0</v>
      </c>
      <c r="AN184" s="85" cm="1">
        <f t="array" aca="1" ref="AN184" ca="1">INDEX($BI$46:$CM$192,MATCH($B184,$BI$46:$BI$192,0),AN$47)*AN$39</f>
        <v>0</v>
      </c>
      <c r="AO184" s="85" cm="1">
        <f t="array" aca="1" ref="AO184" ca="1">INDEX($BI$46:$CM$192,MATCH($B184,$BI$46:$BI$192,0),AO$47)*AO$39</f>
        <v>0</v>
      </c>
      <c r="AP184" s="85" cm="1">
        <f t="array" aca="1" ref="AP184" ca="1">INDEX($BI$46:$CM$192,MATCH($B184,$BI$46:$BI$192,0),AP$47)*AP$39</f>
        <v>0</v>
      </c>
      <c r="AQ184" s="85" cm="1">
        <f t="array" aca="1" ref="AQ184" ca="1">INDEX($BI$46:$CM$192,MATCH($B184,$BI$46:$BI$192,0),AQ$47)*AQ$39</f>
        <v>0</v>
      </c>
      <c r="AR184" s="85" cm="1">
        <f t="array" aca="1" ref="AR184" ca="1">INDEX($BI$46:$CM$192,MATCH($B184,$BI$46:$BI$192,0),AR$47)*AR$39</f>
        <v>0</v>
      </c>
      <c r="AS184" s="85" cm="1">
        <f t="array" aca="1" ref="AS184" ca="1">INDEX($BI$46:$CM$192,MATCH($B184,$BI$46:$BI$192,0),AS$47)*AS$39</f>
        <v>0</v>
      </c>
      <c r="AT184" s="85" cm="1">
        <f t="array" aca="1" ref="AT184" ca="1">INDEX($BI$46:$CM$192,MATCH($B184,$BI$46:$BI$192,0),AT$47)*AT$39</f>
        <v>0</v>
      </c>
      <c r="AU184" s="85" cm="1">
        <f t="array" aca="1" ref="AU184" ca="1">INDEX($BI$46:$CM$192,MATCH($B184,$BI$46:$BI$192,0),AU$47)*AU$39</f>
        <v>0</v>
      </c>
      <c r="AV184" s="85" cm="1">
        <f t="array" aca="1" ref="AV184" ca="1">INDEX($BI$46:$CM$192,MATCH($B184,$BI$46:$BI$192,0),AV$47)*AV$39</f>
        <v>0</v>
      </c>
      <c r="AW184" s="85" cm="1">
        <f t="array" aca="1" ref="AW184" ca="1">INDEX($BI$46:$CM$192,MATCH($B184,$BI$46:$BI$192,0),AW$47)*AW$39</f>
        <v>0</v>
      </c>
      <c r="AX184" s="85" cm="1">
        <f t="array" aca="1" ref="AX184" ca="1">INDEX($BI$46:$CM$192,MATCH($B184,$BI$46:$BI$192,0),AX$47)*AX$39</f>
        <v>0</v>
      </c>
      <c r="AY184" s="85" cm="1">
        <f t="array" aca="1" ref="AY184" ca="1">INDEX($BI$46:$CM$192,MATCH($B184,$BI$46:$BI$192,0),AY$47)*AY$39</f>
        <v>0</v>
      </c>
      <c r="AZ184" s="85" cm="1">
        <f t="array" aca="1" ref="AZ184" ca="1">INDEX($BI$46:$CM$192,MATCH($B184,$BI$46:$BI$192,0),AZ$47)*AZ$39</f>
        <v>0</v>
      </c>
      <c r="BA184" s="85" cm="1">
        <f t="array" aca="1" ref="BA184" ca="1">INDEX($BI$46:$CM$192,MATCH($B184,$BI$46:$BI$192,0),BA$47)*BA$39</f>
        <v>0</v>
      </c>
      <c r="BB184" s="85" cm="1">
        <f t="array" aca="1" ref="BB184" ca="1">INDEX($BI$46:$CM$192,MATCH($B184,$BI$46:$BI$192,0),BB$47)*BB$39</f>
        <v>0</v>
      </c>
      <c r="BC184" s="85"/>
      <c r="BD184" s="85"/>
      <c r="BE184" s="85"/>
      <c r="BF184" s="95"/>
      <c r="BG184" s="125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108"/>
      <c r="CR184" s="9" t="s">
        <v>211</v>
      </c>
      <c r="CS184" s="109" t="s">
        <v>55</v>
      </c>
      <c r="CT184" s="127">
        <f>CT$84*CT$93</f>
        <v>11426.27</v>
      </c>
      <c r="CU184" s="141">
        <f>CU$84*CU$93</f>
        <v>8096.7410000000009</v>
      </c>
      <c r="CV184" s="141">
        <f t="shared" ref="CV184:DT184" si="329">CV$84*CV$93</f>
        <v>419.22800000000001</v>
      </c>
      <c r="CW184" s="141">
        <f t="shared" si="329"/>
        <v>700.67000000000007</v>
      </c>
      <c r="CX184" s="141">
        <f t="shared" si="329"/>
        <v>1080.799</v>
      </c>
      <c r="CY184" s="127">
        <f>CY$84*CY$93</f>
        <v>11426.27</v>
      </c>
      <c r="CZ184" s="141">
        <f>CZ$84*CZ$93</f>
        <v>8096.7410000000009</v>
      </c>
      <c r="DA184" s="141">
        <f t="shared" si="329"/>
        <v>419.22800000000001</v>
      </c>
      <c r="DB184" s="141">
        <f t="shared" si="329"/>
        <v>700.67000000000007</v>
      </c>
      <c r="DC184" s="141">
        <f t="shared" si="329"/>
        <v>1080.799</v>
      </c>
      <c r="DD184" s="127">
        <f>DD$84*DD$93</f>
        <v>11426.27</v>
      </c>
      <c r="DE184" s="141">
        <f>DE$84*DE$93</f>
        <v>8096.7410000000009</v>
      </c>
      <c r="DF184" s="141">
        <f t="shared" si="329"/>
        <v>419.22800000000001</v>
      </c>
      <c r="DG184" s="141">
        <f t="shared" si="329"/>
        <v>700.67000000000007</v>
      </c>
      <c r="DH184" s="141">
        <f t="shared" si="329"/>
        <v>1080.799</v>
      </c>
      <c r="DI184" s="141">
        <f>DI$84*DI$93</f>
        <v>11426.27</v>
      </c>
      <c r="DJ184" s="141">
        <f>DJ$84*DJ$93</f>
        <v>8096.7410000000009</v>
      </c>
      <c r="DK184" s="141">
        <f t="shared" si="329"/>
        <v>419.22800000000001</v>
      </c>
      <c r="DL184" s="141">
        <f t="shared" si="329"/>
        <v>700.67000000000007</v>
      </c>
      <c r="DM184" s="141">
        <f t="shared" si="329"/>
        <v>1080.799</v>
      </c>
      <c r="DN184" s="127">
        <f>DN$84*DN$93</f>
        <v>11426.27</v>
      </c>
      <c r="DO184" s="141">
        <f>DO$84*DO$93</f>
        <v>8096.7410000000009</v>
      </c>
      <c r="DP184" s="141">
        <f t="shared" si="329"/>
        <v>419.22800000000001</v>
      </c>
      <c r="DQ184" s="141">
        <f t="shared" si="329"/>
        <v>700.67000000000007</v>
      </c>
      <c r="DR184" s="141">
        <f t="shared" si="329"/>
        <v>1080.799</v>
      </c>
      <c r="DS184" s="141">
        <f t="shared" si="329"/>
        <v>0</v>
      </c>
      <c r="DT184" s="141">
        <f t="shared" si="329"/>
        <v>0</v>
      </c>
    </row>
    <row r="185" spans="1:126" ht="20.100000000000001" customHeight="1" x14ac:dyDescent="0.2">
      <c r="A185" s="7"/>
      <c r="B185" s="83" t="s">
        <v>386</v>
      </c>
      <c r="C185" s="83">
        <f t="shared" ca="1" si="284"/>
        <v>0</v>
      </c>
      <c r="D185" s="84" t="str">
        <f t="shared" ca="1" si="285"/>
        <v>Área de DESAPROPRIAÇÃO Edificios</v>
      </c>
      <c r="E185" s="83" t="str">
        <f t="shared" ca="1" si="286"/>
        <v>m2</v>
      </c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 cm="1">
        <f t="array" aca="1" ref="X185" ca="1">INDEX($BI$46:$CM$192,MATCH($B185,$BI$46:$BI$192,0),X$47)*X$39</f>
        <v>0</v>
      </c>
      <c r="Y185" s="85" cm="1">
        <f t="array" aca="1" ref="Y185" ca="1">INDEX($BI$46:$CM$192,MATCH($B185,$BI$46:$BI$192,0),Y$47)*Y$39</f>
        <v>0</v>
      </c>
      <c r="Z185" s="85" cm="1">
        <f t="array" aca="1" ref="Z185" ca="1">INDEX($BI$46:$CM$192,MATCH($B185,$BI$46:$BI$192,0),Z$47)*Z$39</f>
        <v>0</v>
      </c>
      <c r="AA185" s="85"/>
      <c r="AB185" s="85" cm="1">
        <f t="array" aca="1" ref="AB185" ca="1">INDEX($BI$46:$CM$192,MATCH($B185,$BI$46:$BI$192,0),AB$47)*AB$39</f>
        <v>0</v>
      </c>
      <c r="AC185" s="85"/>
      <c r="AD185" s="85" cm="1">
        <f t="array" aca="1" ref="AD185" ca="1">INDEX($BI$46:$CM$192,MATCH($B185,$BI$46:$BI$192,0),AD$47)*AD$39</f>
        <v>0</v>
      </c>
      <c r="AE185" s="85" cm="1">
        <f t="array" aca="1" ref="AE185" ca="1">INDEX($BI$46:$CM$192,MATCH($B185,$BI$46:$BI$192,0),AE$47)*AE$39</f>
        <v>0</v>
      </c>
      <c r="AF185" s="85" cm="1">
        <f t="array" aca="1" ref="AF185" ca="1">INDEX($BI$46:$CM$192,MATCH($B185,$BI$46:$BI$192,0),AF$47)*AF$39</f>
        <v>0</v>
      </c>
      <c r="AG185" s="85" cm="1">
        <f t="array" aca="1" ref="AG185" ca="1">INDEX($BI$46:$CM$192,MATCH($B185,$BI$46:$BI$192,0),AG$47)*AG$39</f>
        <v>0</v>
      </c>
      <c r="AH185" s="85" cm="1">
        <f t="array" aca="1" ref="AH185" ca="1">INDEX($BI$46:$CM$192,MATCH($B185,$BI$46:$BI$192,0),AH$47)*AH$39</f>
        <v>0</v>
      </c>
      <c r="AI185" s="85" cm="1">
        <f t="array" aca="1" ref="AI185" ca="1">INDEX($BI$46:$CM$192,MATCH($B185,$BI$46:$BI$192,0),AI$47)*AI$39</f>
        <v>0</v>
      </c>
      <c r="AJ185" s="85" cm="1">
        <f t="array" aca="1" ref="AJ185" ca="1">INDEX($BI$46:$CM$192,MATCH($B185,$BI$46:$BI$192,0),AJ$47)*AJ$39</f>
        <v>0</v>
      </c>
      <c r="AK185" s="85" cm="1">
        <f t="array" aca="1" ref="AK185" ca="1">INDEX($BI$46:$CM$192,MATCH($B185,$BI$46:$BI$192,0),AK$47)*AK$39</f>
        <v>0</v>
      </c>
      <c r="AL185" s="85" cm="1">
        <f t="array" aca="1" ref="AL185" ca="1">INDEX($BI$46:$CM$192,MATCH($B185,$BI$46:$BI$192,0),AL$47)*AL$39</f>
        <v>0</v>
      </c>
      <c r="AM185" s="85" cm="1">
        <f t="array" aca="1" ref="AM185" ca="1">INDEX($BI$46:$CM$192,MATCH($B185,$BI$46:$BI$192,0),AM$47)*AM$39</f>
        <v>0</v>
      </c>
      <c r="AN185" s="85" cm="1">
        <f t="array" aca="1" ref="AN185" ca="1">INDEX($BI$46:$CM$192,MATCH($B185,$BI$46:$BI$192,0),AN$47)*AN$39</f>
        <v>0</v>
      </c>
      <c r="AO185" s="85" cm="1">
        <f t="array" aca="1" ref="AO185" ca="1">INDEX($BI$46:$CM$192,MATCH($B185,$BI$46:$BI$192,0),AO$47)*AO$39</f>
        <v>0</v>
      </c>
      <c r="AP185" s="85" cm="1">
        <f t="array" aca="1" ref="AP185" ca="1">INDEX($BI$46:$CM$192,MATCH($B185,$BI$46:$BI$192,0),AP$47)*AP$39</f>
        <v>0</v>
      </c>
      <c r="AQ185" s="85" cm="1">
        <f t="array" aca="1" ref="AQ185" ca="1">INDEX($BI$46:$CM$192,MATCH($B185,$BI$46:$BI$192,0),AQ$47)*AQ$39</f>
        <v>0</v>
      </c>
      <c r="AR185" s="85" cm="1">
        <f t="array" aca="1" ref="AR185" ca="1">INDEX($BI$46:$CM$192,MATCH($B185,$BI$46:$BI$192,0),AR$47)*AR$39</f>
        <v>0</v>
      </c>
      <c r="AS185" s="85" cm="1">
        <f t="array" aca="1" ref="AS185" ca="1">INDEX($BI$46:$CM$192,MATCH($B185,$BI$46:$BI$192,0),AS$47)*AS$39</f>
        <v>0</v>
      </c>
      <c r="AT185" s="85" cm="1">
        <f t="array" aca="1" ref="AT185" ca="1">INDEX($BI$46:$CM$192,MATCH($B185,$BI$46:$BI$192,0),AT$47)*AT$39</f>
        <v>0</v>
      </c>
      <c r="AU185" s="85" cm="1">
        <f t="array" aca="1" ref="AU185" ca="1">INDEX($BI$46:$CM$192,MATCH($B185,$BI$46:$BI$192,0),AU$47)*AU$39</f>
        <v>0</v>
      </c>
      <c r="AV185" s="85" cm="1">
        <f t="array" aca="1" ref="AV185" ca="1">INDEX($BI$46:$CM$192,MATCH($B185,$BI$46:$BI$192,0),AV$47)*AV$39</f>
        <v>0</v>
      </c>
      <c r="AW185" s="85" cm="1">
        <f t="array" aca="1" ref="AW185" ca="1">INDEX($BI$46:$CM$192,MATCH($B185,$BI$46:$BI$192,0),AW$47)*AW$39</f>
        <v>0</v>
      </c>
      <c r="AX185" s="85" cm="1">
        <f t="array" aca="1" ref="AX185" ca="1">INDEX($BI$46:$CM$192,MATCH($B185,$BI$46:$BI$192,0),AX$47)*AX$39</f>
        <v>0</v>
      </c>
      <c r="AY185" s="85" cm="1">
        <f t="array" aca="1" ref="AY185" ca="1">INDEX($BI$46:$CM$192,MATCH($B185,$BI$46:$BI$192,0),AY$47)*AY$39</f>
        <v>0</v>
      </c>
      <c r="AZ185" s="85" cm="1">
        <f t="array" aca="1" ref="AZ185" ca="1">INDEX($BI$46:$CM$192,MATCH($B185,$BI$46:$BI$192,0),AZ$47)*AZ$39</f>
        <v>0</v>
      </c>
      <c r="BA185" s="85" cm="1">
        <f t="array" aca="1" ref="BA185" ca="1">INDEX($BI$46:$CM$192,MATCH($B185,$BI$46:$BI$192,0),BA$47)*BA$39</f>
        <v>0</v>
      </c>
      <c r="BB185" s="85" cm="1">
        <f t="array" aca="1" ref="BB185" ca="1">INDEX($BI$46:$CM$192,MATCH($B185,$BI$46:$BI$192,0),BB$47)*BB$39</f>
        <v>0</v>
      </c>
      <c r="BC185" s="85"/>
      <c r="BD185" s="85"/>
      <c r="BE185" s="85"/>
      <c r="BF185" s="95"/>
      <c r="BG185" s="125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108"/>
      <c r="CS185" s="109"/>
      <c r="CT185" s="127"/>
      <c r="CU185" s="111"/>
      <c r="CV185" s="111"/>
      <c r="CW185" s="111"/>
      <c r="CX185" s="111"/>
      <c r="CY185" s="127"/>
      <c r="CZ185" s="111"/>
      <c r="DA185" s="111"/>
      <c r="DB185" s="111"/>
      <c r="DC185" s="111"/>
      <c r="DD185" s="127"/>
      <c r="DE185" s="111"/>
      <c r="DF185" s="111"/>
      <c r="DG185" s="111"/>
      <c r="DH185" s="111"/>
      <c r="DI185" s="111"/>
      <c r="DJ185" s="111"/>
      <c r="DK185" s="111"/>
      <c r="DL185" s="111"/>
      <c r="DM185" s="111"/>
      <c r="DN185" s="127"/>
      <c r="DO185" s="111"/>
      <c r="DP185" s="111"/>
      <c r="DQ185" s="111"/>
      <c r="DR185" s="111"/>
      <c r="DS185" s="111"/>
      <c r="DT185" s="111"/>
    </row>
    <row r="186" spans="1:126" ht="20.100000000000001" customHeight="1" x14ac:dyDescent="0.2">
      <c r="A186" s="7"/>
      <c r="B186" s="121">
        <v>12</v>
      </c>
      <c r="C186" s="121"/>
      <c r="D186" s="93" t="s">
        <v>388</v>
      </c>
      <c r="E186" s="121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  <c r="Z186" s="122"/>
      <c r="AA186" s="122"/>
      <c r="AB186" s="122"/>
      <c r="AC186" s="122"/>
      <c r="AD186" s="122"/>
      <c r="AE186" s="122"/>
      <c r="AF186" s="122"/>
      <c r="AG186" s="122"/>
      <c r="AH186" s="122"/>
      <c r="AI186" s="122"/>
      <c r="AJ186" s="122"/>
      <c r="AK186" s="122"/>
      <c r="AL186" s="122"/>
      <c r="AM186" s="122"/>
      <c r="AN186" s="122"/>
      <c r="AO186" s="122"/>
      <c r="AP186" s="122"/>
      <c r="AQ186" s="122"/>
      <c r="AR186" s="122"/>
      <c r="AS186" s="122"/>
      <c r="AT186" s="122"/>
      <c r="AU186" s="122"/>
      <c r="AV186" s="122"/>
      <c r="AW186" s="122"/>
      <c r="AX186" s="122"/>
      <c r="AY186" s="122"/>
      <c r="AZ186" s="122"/>
      <c r="BA186" s="122"/>
      <c r="BB186" s="122"/>
      <c r="BC186" s="122"/>
      <c r="BD186" s="122"/>
      <c r="BE186" s="122"/>
      <c r="BF186" s="95"/>
      <c r="BG186" s="123" t="str" cm="1">
        <f t="array" ref="BG186">IF(C186="","",INDEX([10]TPU!$A:$G,MATCH(C186,[10]TPU!$A:$A,0),COLUMN([10]TPU!$G$3)))</f>
        <v/>
      </c>
      <c r="BH186" s="7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7"/>
      <c r="CO186" s="7"/>
      <c r="CP186" s="83" t="s">
        <v>69</v>
      </c>
      <c r="CQ186" s="83" t="str">
        <f>INDEX([10]TPU!$A:$A,MATCH($DV186,[10]TPU!$P:$P,0))</f>
        <v>RO-00881</v>
      </c>
      <c r="CR186" s="366" t="str">
        <f>INDEX([10]TPU!$C:$C,MATCH($DV186,[10]TPU!$P:$P,0))</f>
        <v>Transporte com caminhão basculante de 6 m³ - rodovia pavimentada</v>
      </c>
      <c r="CS186" s="83" t="str">
        <f>INDEX([10]TPU!$D:$D,MATCH($DV186,[10]TPU!$P:$P,0))</f>
        <v>txkm</v>
      </c>
      <c r="CT186" s="103">
        <f t="shared" ref="CT186:CX186" si="330">CT188*CT189*CT190</f>
        <v>568359.97704000014</v>
      </c>
      <c r="CU186" s="103">
        <f t="shared" si="330"/>
        <v>512620.50852000021</v>
      </c>
      <c r="CV186" s="103">
        <f t="shared" si="330"/>
        <v>33024.517919999998</v>
      </c>
      <c r="CW186" s="103">
        <f t="shared" si="330"/>
        <v>6306.0300000000007</v>
      </c>
      <c r="CX186" s="103">
        <f t="shared" si="330"/>
        <v>9727.1910000000007</v>
      </c>
      <c r="CY186" s="103">
        <f t="shared" ref="CY186:DR186" si="331">CY188*CY189*CY190</f>
        <v>568359.97704000014</v>
      </c>
      <c r="CZ186" s="103">
        <f t="shared" si="331"/>
        <v>512620.50852000021</v>
      </c>
      <c r="DA186" s="103">
        <f t="shared" si="331"/>
        <v>33024.517919999998</v>
      </c>
      <c r="DB186" s="103">
        <f t="shared" si="331"/>
        <v>6306.0300000000007</v>
      </c>
      <c r="DC186" s="103">
        <f t="shared" si="331"/>
        <v>9727.1910000000007</v>
      </c>
      <c r="DD186" s="103">
        <f t="shared" si="331"/>
        <v>568359.97704000014</v>
      </c>
      <c r="DE186" s="103">
        <f t="shared" si="331"/>
        <v>512620.50852000021</v>
      </c>
      <c r="DF186" s="103">
        <f t="shared" si="331"/>
        <v>33024.517919999998</v>
      </c>
      <c r="DG186" s="103">
        <f t="shared" si="331"/>
        <v>6306.0300000000007</v>
      </c>
      <c r="DH186" s="103">
        <f t="shared" si="331"/>
        <v>9727.1910000000007</v>
      </c>
      <c r="DI186" s="103">
        <f t="shared" si="331"/>
        <v>568359.97704000014</v>
      </c>
      <c r="DJ186" s="103">
        <f t="shared" si="331"/>
        <v>512620.50852000021</v>
      </c>
      <c r="DK186" s="103">
        <f t="shared" si="331"/>
        <v>33024.517919999998</v>
      </c>
      <c r="DL186" s="103">
        <f t="shared" si="331"/>
        <v>6306.0300000000007</v>
      </c>
      <c r="DM186" s="103">
        <f t="shared" si="331"/>
        <v>9727.1910000000007</v>
      </c>
      <c r="DN186" s="103">
        <f t="shared" si="331"/>
        <v>568359.97704000014</v>
      </c>
      <c r="DO186" s="103">
        <f t="shared" si="331"/>
        <v>512620.50852000021</v>
      </c>
      <c r="DP186" s="103">
        <f t="shared" si="331"/>
        <v>33024.517919999998</v>
      </c>
      <c r="DQ186" s="103">
        <f t="shared" si="331"/>
        <v>6306.0300000000007</v>
      </c>
      <c r="DR186" s="103">
        <f t="shared" si="331"/>
        <v>9727.1910000000007</v>
      </c>
      <c r="DS186" s="103">
        <f t="shared" ref="DS186" si="332">DS188*DS189*DS190</f>
        <v>0</v>
      </c>
      <c r="DT186" s="103">
        <f t="shared" ref="DT186" si="333">DT188*DT189*DT190</f>
        <v>0</v>
      </c>
      <c r="DV186" t="s">
        <v>51</v>
      </c>
    </row>
    <row r="187" spans="1:126" ht="20.100000000000001" customHeight="1" x14ac:dyDescent="0.2">
      <c r="A187" s="7"/>
      <c r="B187" s="83" t="s">
        <v>387</v>
      </c>
      <c r="C187" s="83">
        <f t="shared" ca="1" si="284"/>
        <v>0</v>
      </c>
      <c r="D187" s="84" t="str">
        <f t="shared" ca="1" si="285"/>
        <v>Área de contenção</v>
      </c>
      <c r="E187" s="83" t="str">
        <f t="shared" ca="1" si="286"/>
        <v>m2</v>
      </c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 cm="1">
        <f t="array" aca="1" ref="X187" ca="1">INDEX($BI$46:$CM$192,MATCH($B187,$BI$46:$BI$192,0),X$47)*X$39</f>
        <v>0</v>
      </c>
      <c r="Y187" s="85" cm="1">
        <f t="array" aca="1" ref="Y187" ca="1">INDEX($BI$46:$CM$192,MATCH($B187,$BI$46:$BI$192,0),Y$47)*Y$39</f>
        <v>0</v>
      </c>
      <c r="Z187" s="85" cm="1">
        <f t="array" aca="1" ref="Z187" ca="1">INDEX($BI$46:$CM$192,MATCH($B187,$BI$46:$BI$192,0),Z$47)*Z$39</f>
        <v>0</v>
      </c>
      <c r="AA187" s="85"/>
      <c r="AB187" s="85" cm="1">
        <f t="array" aca="1" ref="AB187" ca="1">INDEX($BI$46:$CM$192,MATCH($B187,$BI$46:$BI$192,0),AB$47)*AB$39</f>
        <v>0</v>
      </c>
      <c r="AC187" s="85"/>
      <c r="AD187" s="85" cm="1">
        <f t="array" aca="1" ref="AD187" ca="1">INDEX($BI$46:$CM$192,MATCH($B187,$BI$46:$BI$192,0),AD$47)*AD$39</f>
        <v>0</v>
      </c>
      <c r="AE187" s="85" cm="1">
        <f t="array" aca="1" ref="AE187" ca="1">INDEX($BI$46:$CM$192,MATCH($B187,$BI$46:$BI$192,0),AE$47)*AE$39</f>
        <v>0</v>
      </c>
      <c r="AF187" s="85" cm="1">
        <f t="array" aca="1" ref="AF187" ca="1">INDEX($BI$46:$CM$192,MATCH($B187,$BI$46:$BI$192,0),AF$47)*AF$39</f>
        <v>0</v>
      </c>
      <c r="AG187" s="85" cm="1">
        <f t="array" aca="1" ref="AG187" ca="1">INDEX($BI$46:$CM$192,MATCH($B187,$BI$46:$BI$192,0),AG$47)*AG$39</f>
        <v>0</v>
      </c>
      <c r="AH187" s="85" cm="1">
        <f t="array" aca="1" ref="AH187" ca="1">INDEX($BI$46:$CM$192,MATCH($B187,$BI$46:$BI$192,0),AH$47)*AH$39</f>
        <v>0</v>
      </c>
      <c r="AI187" s="85" cm="1">
        <f t="array" aca="1" ref="AI187" ca="1">INDEX($BI$46:$CM$192,MATCH($B187,$BI$46:$BI$192,0),AI$47)*AI$39</f>
        <v>0</v>
      </c>
      <c r="AJ187" s="85" cm="1">
        <f t="array" aca="1" ref="AJ187" ca="1">INDEX($BI$46:$CM$192,MATCH($B187,$BI$46:$BI$192,0),AJ$47)*AJ$39</f>
        <v>0</v>
      </c>
      <c r="AK187" s="85" cm="1">
        <f t="array" aca="1" ref="AK187" ca="1">INDEX($BI$46:$CM$192,MATCH($B187,$BI$46:$BI$192,0),AK$47)*AK$39</f>
        <v>0</v>
      </c>
      <c r="AL187" s="85" cm="1">
        <f t="array" aca="1" ref="AL187" ca="1">INDEX($BI$46:$CM$192,MATCH($B187,$BI$46:$BI$192,0),AL$47)*AL$39</f>
        <v>0</v>
      </c>
      <c r="AM187" s="85" cm="1">
        <f t="array" aca="1" ref="AM187" ca="1">INDEX($BI$46:$CM$192,MATCH($B187,$BI$46:$BI$192,0),AM$47)*AM$39</f>
        <v>0</v>
      </c>
      <c r="AN187" s="85" cm="1">
        <f t="array" aca="1" ref="AN187" ca="1">INDEX($BI$46:$CM$192,MATCH($B187,$BI$46:$BI$192,0),AN$47)*AN$39</f>
        <v>0</v>
      </c>
      <c r="AO187" s="85" cm="1">
        <f t="array" aca="1" ref="AO187" ca="1">INDEX($BI$46:$CM$192,MATCH($B187,$BI$46:$BI$192,0),AO$47)*AO$39</f>
        <v>0</v>
      </c>
      <c r="AP187" s="85" cm="1">
        <f t="array" aca="1" ref="AP187" ca="1">INDEX($BI$46:$CM$192,MATCH($B187,$BI$46:$BI$192,0),AP$47)*AP$39</f>
        <v>0</v>
      </c>
      <c r="AQ187" s="85" cm="1">
        <f t="array" aca="1" ref="AQ187" ca="1">INDEX($BI$46:$CM$192,MATCH($B187,$BI$46:$BI$192,0),AQ$47)*AQ$39</f>
        <v>0</v>
      </c>
      <c r="AR187" s="85" cm="1">
        <f t="array" aca="1" ref="AR187" ca="1">INDEX($BI$46:$CM$192,MATCH($B187,$BI$46:$BI$192,0),AR$47)*AR$39</f>
        <v>0</v>
      </c>
      <c r="AS187" s="85" cm="1">
        <f t="array" aca="1" ref="AS187" ca="1">INDEX($BI$46:$CM$192,MATCH($B187,$BI$46:$BI$192,0),AS$47)*AS$39</f>
        <v>0</v>
      </c>
      <c r="AT187" s="85" cm="1">
        <f t="array" aca="1" ref="AT187" ca="1">INDEX($BI$46:$CM$192,MATCH($B187,$BI$46:$BI$192,0),AT$47)*AT$39</f>
        <v>0</v>
      </c>
      <c r="AU187" s="85" cm="1">
        <f t="array" aca="1" ref="AU187" ca="1">INDEX($BI$46:$CM$192,MATCH($B187,$BI$46:$BI$192,0),AU$47)*AU$39</f>
        <v>0</v>
      </c>
      <c r="AV187" s="85" cm="1">
        <f t="array" aca="1" ref="AV187" ca="1">INDEX($BI$46:$CM$192,MATCH($B187,$BI$46:$BI$192,0),AV$47)*AV$39</f>
        <v>0</v>
      </c>
      <c r="AW187" s="85" cm="1">
        <f t="array" aca="1" ref="AW187" ca="1">INDEX($BI$46:$CM$192,MATCH($B187,$BI$46:$BI$192,0),AW$47)*AW$39</f>
        <v>0</v>
      </c>
      <c r="AX187" s="85" cm="1">
        <f t="array" aca="1" ref="AX187" ca="1">INDEX($BI$46:$CM$192,MATCH($B187,$BI$46:$BI$192,0),AX$47)*AX$39</f>
        <v>0</v>
      </c>
      <c r="AY187" s="85" cm="1">
        <f t="array" aca="1" ref="AY187" ca="1">INDEX($BI$46:$CM$192,MATCH($B187,$BI$46:$BI$192,0),AY$47)*AY$39</f>
        <v>0</v>
      </c>
      <c r="AZ187" s="85" cm="1">
        <f t="array" aca="1" ref="AZ187" ca="1">INDEX($BI$46:$CM$192,MATCH($B187,$BI$46:$BI$192,0),AZ$47)*AZ$39</f>
        <v>0</v>
      </c>
      <c r="BA187" s="85" cm="1">
        <f t="array" aca="1" ref="BA187" ca="1">INDEX($BI$46:$CM$192,MATCH($B187,$BI$46:$BI$192,0),BA$47)*BA$39</f>
        <v>0</v>
      </c>
      <c r="BB187" s="85" cm="1">
        <f t="array" aca="1" ref="BB187" ca="1">INDEX($BI$46:$CM$192,MATCH($B187,$BI$46:$BI$192,0),BB$47)*BB$39</f>
        <v>0</v>
      </c>
      <c r="BC187" s="85"/>
      <c r="BD187" s="85"/>
      <c r="BE187" s="85"/>
      <c r="BF187" s="95"/>
      <c r="BG187" s="125"/>
      <c r="BH187" s="7"/>
      <c r="BM187" s="143"/>
      <c r="BN187" s="143"/>
      <c r="BO187" s="143"/>
      <c r="BP187" s="143"/>
      <c r="BQ187" s="143"/>
      <c r="BR187" s="143"/>
      <c r="BS187" s="143"/>
      <c r="BT187" s="143"/>
      <c r="BU187" s="143"/>
      <c r="BV187" s="143"/>
      <c r="BW187" s="143"/>
      <c r="BX187" s="143"/>
      <c r="BY187" s="143"/>
      <c r="BZ187" s="143"/>
      <c r="CA187" s="143"/>
      <c r="CB187" s="143"/>
      <c r="CC187" s="143"/>
      <c r="CD187" s="143"/>
      <c r="CE187" s="143"/>
      <c r="CF187" s="143"/>
      <c r="CG187" s="143"/>
      <c r="CH187" s="143"/>
      <c r="CI187" s="143"/>
      <c r="CJ187" s="143"/>
      <c r="CK187" s="143"/>
      <c r="CL187" s="143"/>
      <c r="CM187" s="143"/>
      <c r="CN187" s="7"/>
      <c r="CO187" s="7"/>
      <c r="CP187" s="108"/>
      <c r="CS187" s="109"/>
      <c r="CT187" s="127"/>
      <c r="CU187" s="111"/>
      <c r="CV187" s="111"/>
      <c r="CW187" s="111"/>
      <c r="CX187" s="111"/>
      <c r="CY187" s="127"/>
      <c r="CZ187" s="111"/>
      <c r="DA187" s="111"/>
      <c r="DB187" s="111"/>
      <c r="DC187" s="111"/>
      <c r="DD187" s="127"/>
      <c r="DE187" s="111"/>
      <c r="DF187" s="111"/>
      <c r="DG187" s="111"/>
      <c r="DH187" s="111"/>
      <c r="DI187" s="111"/>
      <c r="DJ187" s="111"/>
      <c r="DK187" s="111"/>
      <c r="DL187" s="111"/>
      <c r="DM187" s="111"/>
      <c r="DN187" s="127"/>
      <c r="DO187" s="111"/>
      <c r="DP187" s="111"/>
      <c r="DQ187" s="111"/>
      <c r="DR187" s="111"/>
      <c r="DS187" s="111"/>
      <c r="DT187" s="111"/>
    </row>
    <row r="188" spans="1:126" ht="20.100000000000001" customHeight="1" x14ac:dyDescent="0.2">
      <c r="A188" s="7"/>
      <c r="B188" s="121">
        <v>13</v>
      </c>
      <c r="C188" s="121"/>
      <c r="D188" s="93" t="s">
        <v>410</v>
      </c>
      <c r="E188" s="121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  <c r="AA188" s="122"/>
      <c r="AB188" s="122"/>
      <c r="AC188" s="122"/>
      <c r="AD188" s="122"/>
      <c r="AE188" s="122"/>
      <c r="AF188" s="122"/>
      <c r="AG188" s="122"/>
      <c r="AH188" s="122"/>
      <c r="AI188" s="122"/>
      <c r="AJ188" s="122"/>
      <c r="AK188" s="122"/>
      <c r="AL188" s="122"/>
      <c r="AM188" s="122"/>
      <c r="AN188" s="122"/>
      <c r="AO188" s="122"/>
      <c r="AP188" s="122"/>
      <c r="AQ188" s="122"/>
      <c r="AR188" s="122"/>
      <c r="AS188" s="122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95"/>
      <c r="BG188" s="123" t="str" cm="1">
        <f t="array" ref="BG188">IF(C188="","",INDEX([10]TPU!$A:$G,MATCH(C188,[10]TPU!$A:$A,0),COLUMN([10]TPU!$G$3)))</f>
        <v/>
      </c>
      <c r="BH188" s="7"/>
      <c r="CN188" s="7"/>
      <c r="CO188" s="7"/>
      <c r="CP188" s="108"/>
      <c r="CR188" s="11" t="s">
        <v>54</v>
      </c>
      <c r="CS188" s="6" t="s">
        <v>55</v>
      </c>
      <c r="CT188" s="127">
        <f>CT$180</f>
        <v>63151.108560000008</v>
      </c>
      <c r="CU188" s="127">
        <f t="shared" ref="CU188:DT188" si="334">CU$180</f>
        <v>56957.834280000017</v>
      </c>
      <c r="CV188" s="127">
        <f t="shared" si="334"/>
        <v>3669.3908799999999</v>
      </c>
      <c r="CW188" s="127">
        <f t="shared" si="334"/>
        <v>700.67000000000007</v>
      </c>
      <c r="CX188" s="127">
        <f t="shared" si="334"/>
        <v>1080.799</v>
      </c>
      <c r="CY188" s="127">
        <f>CY$180</f>
        <v>63151.108560000008</v>
      </c>
      <c r="CZ188" s="127">
        <f t="shared" si="334"/>
        <v>56957.834280000017</v>
      </c>
      <c r="DA188" s="127">
        <f t="shared" si="334"/>
        <v>3669.3908799999999</v>
      </c>
      <c r="DB188" s="127">
        <f t="shared" si="334"/>
        <v>700.67000000000007</v>
      </c>
      <c r="DC188" s="127">
        <f t="shared" si="334"/>
        <v>1080.799</v>
      </c>
      <c r="DD188" s="127">
        <f>DD$180</f>
        <v>63151.108560000008</v>
      </c>
      <c r="DE188" s="127">
        <f t="shared" si="334"/>
        <v>56957.834280000017</v>
      </c>
      <c r="DF188" s="127">
        <f t="shared" si="334"/>
        <v>3669.3908799999999</v>
      </c>
      <c r="DG188" s="127">
        <f t="shared" si="334"/>
        <v>700.67000000000007</v>
      </c>
      <c r="DH188" s="127">
        <f t="shared" si="334"/>
        <v>1080.799</v>
      </c>
      <c r="DI188" s="127">
        <f>DI$180</f>
        <v>63151.108560000008</v>
      </c>
      <c r="DJ188" s="127">
        <f t="shared" si="334"/>
        <v>56957.834280000017</v>
      </c>
      <c r="DK188" s="127">
        <f t="shared" si="334"/>
        <v>3669.3908799999999</v>
      </c>
      <c r="DL188" s="127">
        <f t="shared" si="334"/>
        <v>700.67000000000007</v>
      </c>
      <c r="DM188" s="127">
        <f t="shared" si="334"/>
        <v>1080.799</v>
      </c>
      <c r="DN188" s="127">
        <f>DN$180</f>
        <v>63151.108560000008</v>
      </c>
      <c r="DO188" s="127">
        <f t="shared" si="334"/>
        <v>56957.834280000017</v>
      </c>
      <c r="DP188" s="127">
        <f t="shared" si="334"/>
        <v>3669.3908799999999</v>
      </c>
      <c r="DQ188" s="127">
        <f t="shared" si="334"/>
        <v>700.67000000000007</v>
      </c>
      <c r="DR188" s="127">
        <f t="shared" si="334"/>
        <v>1080.799</v>
      </c>
      <c r="DS188" s="127">
        <f t="shared" si="334"/>
        <v>0</v>
      </c>
      <c r="DT188" s="127">
        <f t="shared" si="334"/>
        <v>0</v>
      </c>
    </row>
    <row r="189" spans="1:126" ht="20.100000000000001" customHeight="1" x14ac:dyDescent="0.2">
      <c r="A189" s="7"/>
      <c r="B189" s="83" t="s">
        <v>412</v>
      </c>
      <c r="C189" s="83">
        <f t="shared" ca="1" si="284"/>
        <v>0</v>
      </c>
      <c r="D189" s="84" t="str">
        <f t="shared" ca="1" si="285"/>
        <v>Área da OAE</v>
      </c>
      <c r="E189" s="83" t="str">
        <f t="shared" ca="1" si="286"/>
        <v>m2</v>
      </c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 cm="1">
        <f t="array" aca="1" ref="X189" ca="1">INDEX($BI$46:$CM$192,MATCH($B189,$BI$46:$BI$192,0),X$47)*X$39</f>
        <v>0</v>
      </c>
      <c r="Y189" s="85" cm="1">
        <f t="array" aca="1" ref="Y189" ca="1">INDEX($BI$46:$CM$192,MATCH($B189,$BI$46:$BI$192,0),Y$47)*Y$39</f>
        <v>0</v>
      </c>
      <c r="Z189" s="85" cm="1">
        <f t="array" aca="1" ref="Z189" ca="1">INDEX($BI$46:$CM$192,MATCH($B189,$BI$46:$BI$192,0),Z$47)*Z$39</f>
        <v>0</v>
      </c>
      <c r="AA189" s="85"/>
      <c r="AB189" s="85" cm="1">
        <f t="array" aca="1" ref="AB189" ca="1">INDEX($BI$46:$CM$192,MATCH($B189,$BI$46:$BI$192,0),AB$47)*AB$39</f>
        <v>0</v>
      </c>
      <c r="AC189" s="85"/>
      <c r="AD189" s="85" cm="1">
        <f t="array" aca="1" ref="AD189" ca="1">INDEX($BI$46:$CM$192,MATCH($B189,$BI$46:$BI$192,0),AD$47)*AD$39</f>
        <v>0</v>
      </c>
      <c r="AE189" s="85" cm="1">
        <f t="array" aca="1" ref="AE189" ca="1">INDEX($BI$46:$CM$192,MATCH($B189,$BI$46:$BI$192,0),AE$47)*AE$39</f>
        <v>0</v>
      </c>
      <c r="AF189" s="85" cm="1">
        <f t="array" aca="1" ref="AF189" ca="1">INDEX($BI$46:$CM$192,MATCH($B189,$BI$46:$BI$192,0),AF$47)*AF$39</f>
        <v>0</v>
      </c>
      <c r="AG189" s="85" cm="1">
        <f t="array" aca="1" ref="AG189" ca="1">INDEX($BI$46:$CM$192,MATCH($B189,$BI$46:$BI$192,0),AG$47)*AG$39</f>
        <v>0</v>
      </c>
      <c r="AH189" s="85" cm="1">
        <f t="array" aca="1" ref="AH189" ca="1">INDEX($BI$46:$CM$192,MATCH($B189,$BI$46:$BI$192,0),AH$47)*AH$39</f>
        <v>0</v>
      </c>
      <c r="AI189" s="85" cm="1">
        <f t="array" aca="1" ref="AI189" ca="1">INDEX($BI$46:$CM$192,MATCH($B189,$BI$46:$BI$192,0),AI$47)*AI$39</f>
        <v>0</v>
      </c>
      <c r="AJ189" s="85" cm="1">
        <f t="array" aca="1" ref="AJ189" ca="1">INDEX($BI$46:$CM$192,MATCH($B189,$BI$46:$BI$192,0),AJ$47)*AJ$39</f>
        <v>0</v>
      </c>
      <c r="AK189" s="85" cm="1">
        <f t="array" aca="1" ref="AK189" ca="1">INDEX($BI$46:$CM$192,MATCH($B189,$BI$46:$BI$192,0),AK$47)*AK$39</f>
        <v>0</v>
      </c>
      <c r="AL189" s="85" cm="1">
        <f t="array" aca="1" ref="AL189" ca="1">INDEX($BI$46:$CM$192,MATCH($B189,$BI$46:$BI$192,0),AL$47)*AL$39</f>
        <v>0</v>
      </c>
      <c r="AM189" s="85" cm="1">
        <f t="array" aca="1" ref="AM189" ca="1">INDEX($BI$46:$CM$192,MATCH($B189,$BI$46:$BI$192,0),AM$47)*AM$39</f>
        <v>0</v>
      </c>
      <c r="AN189" s="85" cm="1">
        <f t="array" aca="1" ref="AN189" ca="1">INDEX($BI$46:$CM$192,MATCH($B189,$BI$46:$BI$192,0),AN$47)*AN$39</f>
        <v>0</v>
      </c>
      <c r="AO189" s="85" cm="1">
        <f t="array" aca="1" ref="AO189" ca="1">INDEX($BI$46:$CM$192,MATCH($B189,$BI$46:$BI$192,0),AO$47)*AO$39</f>
        <v>0</v>
      </c>
      <c r="AP189" s="85" cm="1">
        <f t="array" aca="1" ref="AP189" ca="1">INDEX($BI$46:$CM$192,MATCH($B189,$BI$46:$BI$192,0),AP$47)*AP$39</f>
        <v>0</v>
      </c>
      <c r="AQ189" s="85" cm="1">
        <f t="array" aca="1" ref="AQ189" ca="1">INDEX($BI$46:$CM$192,MATCH($B189,$BI$46:$BI$192,0),AQ$47)*AQ$39</f>
        <v>0</v>
      </c>
      <c r="AR189" s="85" cm="1">
        <f t="array" aca="1" ref="AR189" ca="1">INDEX($BI$46:$CM$192,MATCH($B189,$BI$46:$BI$192,0),AR$47)*AR$39</f>
        <v>0</v>
      </c>
      <c r="AS189" s="85" cm="1">
        <f t="array" aca="1" ref="AS189" ca="1">INDEX($BI$46:$CM$192,MATCH($B189,$BI$46:$BI$192,0),AS$47)*AS$39</f>
        <v>0</v>
      </c>
      <c r="AT189" s="85" cm="1">
        <f t="array" aca="1" ref="AT189" ca="1">INDEX($BI$46:$CM$192,MATCH($B189,$BI$46:$BI$192,0),AT$47)*AT$39</f>
        <v>0</v>
      </c>
      <c r="AU189" s="85" cm="1">
        <f t="array" aca="1" ref="AU189" ca="1">INDEX($BI$46:$CM$192,MATCH($B189,$BI$46:$BI$192,0),AU$47)*AU$39</f>
        <v>0</v>
      </c>
      <c r="AV189" s="85" cm="1">
        <f t="array" aca="1" ref="AV189" ca="1">INDEX($BI$46:$CM$192,MATCH($B189,$BI$46:$BI$192,0),AV$47)*AV$39</f>
        <v>0</v>
      </c>
      <c r="AW189" s="85" cm="1">
        <f t="array" aca="1" ref="AW189" ca="1">INDEX($BI$46:$CM$192,MATCH($B189,$BI$46:$BI$192,0),AW$47)*AW$39</f>
        <v>0</v>
      </c>
      <c r="AX189" s="85" cm="1">
        <f t="array" aca="1" ref="AX189" ca="1">INDEX($BI$46:$CM$192,MATCH($B189,$BI$46:$BI$192,0),AX$47)*AX$39</f>
        <v>0</v>
      </c>
      <c r="AY189" s="85" cm="1">
        <f t="array" aca="1" ref="AY189" ca="1">INDEX($BI$46:$CM$192,MATCH($B189,$BI$46:$BI$192,0),AY$47)*AY$39</f>
        <v>0</v>
      </c>
      <c r="AZ189" s="85" cm="1">
        <f t="array" aca="1" ref="AZ189" ca="1">INDEX($BI$46:$CM$192,MATCH($B189,$BI$46:$BI$192,0),AZ$47)*AZ$39</f>
        <v>0</v>
      </c>
      <c r="BA189" s="85" cm="1">
        <f t="array" aca="1" ref="BA189" ca="1">INDEX($BI$46:$CM$192,MATCH($B189,$BI$46:$BI$192,0),BA$47)*BA$39</f>
        <v>0</v>
      </c>
      <c r="BB189" s="85" cm="1">
        <f t="array" aca="1" ref="BB189" ca="1">INDEX($BI$46:$CM$192,MATCH($B189,$BI$46:$BI$192,0),BB$47)*BB$39</f>
        <v>0</v>
      </c>
      <c r="BC189" s="85"/>
      <c r="BD189" s="85"/>
      <c r="BE189" s="85"/>
      <c r="BF189" s="95"/>
      <c r="BG189" s="125"/>
      <c r="BH189" s="7"/>
      <c r="BL189" s="143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7"/>
      <c r="CO189" s="7"/>
      <c r="CP189" s="108"/>
      <c r="CR189" s="11" t="s">
        <v>57</v>
      </c>
      <c r="CS189" s="6" t="s">
        <v>10</v>
      </c>
      <c r="CT189" s="140">
        <v>5</v>
      </c>
      <c r="CU189" s="141">
        <v>5</v>
      </c>
      <c r="CV189" s="141">
        <v>5</v>
      </c>
      <c r="CW189" s="141">
        <v>5</v>
      </c>
      <c r="CX189" s="141">
        <v>5</v>
      </c>
      <c r="CY189" s="140">
        <v>5</v>
      </c>
      <c r="CZ189" s="141">
        <v>5</v>
      </c>
      <c r="DA189" s="141">
        <v>5</v>
      </c>
      <c r="DB189" s="141">
        <v>5</v>
      </c>
      <c r="DC189" s="141">
        <v>5</v>
      </c>
      <c r="DD189" s="140">
        <v>5</v>
      </c>
      <c r="DE189" s="141">
        <v>5</v>
      </c>
      <c r="DF189" s="141">
        <v>5</v>
      </c>
      <c r="DG189" s="141">
        <v>5</v>
      </c>
      <c r="DH189" s="141">
        <v>5</v>
      </c>
      <c r="DI189" s="141">
        <v>5</v>
      </c>
      <c r="DJ189" s="141">
        <v>5</v>
      </c>
      <c r="DK189" s="141">
        <v>5</v>
      </c>
      <c r="DL189" s="141">
        <v>5</v>
      </c>
      <c r="DM189" s="141">
        <v>5</v>
      </c>
      <c r="DN189" s="140">
        <v>5</v>
      </c>
      <c r="DO189" s="141">
        <v>5</v>
      </c>
      <c r="DP189" s="141">
        <v>5</v>
      </c>
      <c r="DQ189" s="141">
        <v>5</v>
      </c>
      <c r="DR189" s="141">
        <v>5</v>
      </c>
      <c r="DS189" s="141">
        <v>5</v>
      </c>
      <c r="DT189" s="141">
        <v>5</v>
      </c>
    </row>
    <row r="190" spans="1:126" ht="20.100000000000001" customHeight="1" x14ac:dyDescent="0.2">
      <c r="A190" s="7"/>
      <c r="B190" s="7"/>
      <c r="C190" s="7"/>
      <c r="D190" s="7"/>
      <c r="E190" s="7"/>
      <c r="F190" s="7"/>
      <c r="G190" s="142"/>
      <c r="H190" s="142"/>
      <c r="BF190" s="7"/>
      <c r="BH190" s="7"/>
      <c r="BL190" s="143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7"/>
      <c r="CO190" s="7"/>
      <c r="CP190" s="108"/>
      <c r="CR190" s="7" t="s">
        <v>47</v>
      </c>
      <c r="CS190" s="6" t="s">
        <v>48</v>
      </c>
      <c r="CT190" s="129">
        <v>1.8</v>
      </c>
      <c r="CU190" s="114">
        <v>1.8</v>
      </c>
      <c r="CV190" s="114">
        <v>1.8</v>
      </c>
      <c r="CW190" s="114">
        <v>1.8</v>
      </c>
      <c r="CX190" s="114">
        <v>1.8</v>
      </c>
      <c r="CY190" s="129">
        <v>1.8</v>
      </c>
      <c r="CZ190" s="114">
        <v>1.8</v>
      </c>
      <c r="DA190" s="114">
        <v>1.8</v>
      </c>
      <c r="DB190" s="114">
        <v>1.8</v>
      </c>
      <c r="DC190" s="114">
        <v>1.8</v>
      </c>
      <c r="DD190" s="129">
        <v>1.8</v>
      </c>
      <c r="DE190" s="114">
        <v>1.8</v>
      </c>
      <c r="DF190" s="114">
        <v>1.8</v>
      </c>
      <c r="DG190" s="114">
        <v>1.8</v>
      </c>
      <c r="DH190" s="114">
        <v>1.8</v>
      </c>
      <c r="DI190" s="114">
        <v>1.8</v>
      </c>
      <c r="DJ190" s="114">
        <v>1.8</v>
      </c>
      <c r="DK190" s="114">
        <v>1.8</v>
      </c>
      <c r="DL190" s="114">
        <v>1.8</v>
      </c>
      <c r="DM190" s="114">
        <v>1.8</v>
      </c>
      <c r="DN190" s="129">
        <v>1.8</v>
      </c>
      <c r="DO190" s="114">
        <v>1.8</v>
      </c>
      <c r="DP190" s="114">
        <v>1.8</v>
      </c>
      <c r="DQ190" s="114">
        <v>1.8</v>
      </c>
      <c r="DR190" s="114">
        <v>1.8</v>
      </c>
      <c r="DS190" s="114">
        <v>1.8</v>
      </c>
      <c r="DT190" s="114">
        <v>1.8</v>
      </c>
    </row>
    <row r="191" spans="1:126" ht="20.100000000000001" customHeight="1" x14ac:dyDescent="0.2">
      <c r="A191" s="7"/>
      <c r="B191" s="7"/>
      <c r="C191" s="7"/>
      <c r="D191" s="7"/>
      <c r="E191" s="7"/>
      <c r="F191" s="7"/>
      <c r="G191" s="142"/>
      <c r="H191" s="142"/>
      <c r="BF191" s="7"/>
      <c r="BH191" s="7"/>
      <c r="BL191" s="143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7"/>
      <c r="CO191" s="7"/>
      <c r="CP191" s="108"/>
      <c r="CS191" s="109"/>
      <c r="CT191" s="127"/>
      <c r="CU191" s="111"/>
      <c r="CV191" s="111"/>
      <c r="CW191" s="111"/>
      <c r="CX191" s="111"/>
      <c r="CY191" s="127"/>
      <c r="CZ191" s="111"/>
      <c r="DA191" s="111"/>
      <c r="DB191" s="111"/>
      <c r="DC191" s="111"/>
      <c r="DD191" s="127"/>
      <c r="DE191" s="111"/>
      <c r="DF191" s="111"/>
      <c r="DG191" s="111"/>
      <c r="DH191" s="111"/>
      <c r="DI191" s="111"/>
      <c r="DJ191" s="111"/>
      <c r="DK191" s="111"/>
      <c r="DL191" s="111"/>
      <c r="DM191" s="111"/>
      <c r="DN191" s="127"/>
      <c r="DO191" s="111"/>
      <c r="DP191" s="111"/>
      <c r="DQ191" s="111"/>
      <c r="DR191" s="111"/>
      <c r="DS191" s="111"/>
      <c r="DT191" s="111"/>
    </row>
    <row r="192" spans="1:126" ht="20.100000000000001" customHeight="1" x14ac:dyDescent="0.2">
      <c r="A192" s="7"/>
      <c r="B192" s="7"/>
      <c r="C192" s="7"/>
      <c r="D192" s="7"/>
      <c r="E192" s="7"/>
      <c r="F192" s="7"/>
      <c r="G192" s="142"/>
      <c r="H192" s="142"/>
      <c r="BF192" s="7"/>
      <c r="BH192" s="7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7"/>
      <c r="CO192" s="7"/>
      <c r="CP192" s="108"/>
      <c r="CS192" s="109"/>
      <c r="CT192" s="127"/>
      <c r="CU192" s="111"/>
      <c r="CV192" s="111"/>
      <c r="CW192" s="111"/>
      <c r="CX192" s="111"/>
      <c r="CY192" s="127"/>
      <c r="CZ192" s="111"/>
      <c r="DA192" s="111"/>
      <c r="DB192" s="111"/>
      <c r="DC192" s="111"/>
      <c r="DD192" s="127"/>
      <c r="DE192" s="111"/>
      <c r="DF192" s="111"/>
      <c r="DG192" s="111"/>
      <c r="DH192" s="111"/>
      <c r="DI192" s="111"/>
      <c r="DJ192" s="111"/>
      <c r="DK192" s="111"/>
      <c r="DL192" s="111"/>
      <c r="DM192" s="111"/>
      <c r="DN192" s="127"/>
      <c r="DO192" s="111"/>
      <c r="DP192" s="111"/>
      <c r="DQ192" s="111"/>
      <c r="DR192" s="111"/>
      <c r="DS192" s="111"/>
      <c r="DT192" s="111"/>
    </row>
    <row r="193" spans="1:126" ht="20.100000000000001" customHeight="1" x14ac:dyDescent="0.2">
      <c r="A193" s="7"/>
      <c r="B193" s="7"/>
      <c r="C193" s="7"/>
      <c r="D193" s="7"/>
      <c r="E193" s="7"/>
      <c r="F193" s="7"/>
      <c r="G193" s="142"/>
      <c r="H193" s="142"/>
      <c r="BF193" s="7"/>
      <c r="BH193" s="7"/>
      <c r="BM193" s="143"/>
      <c r="BN193" s="143"/>
      <c r="BO193" s="143"/>
      <c r="BP193" s="143"/>
      <c r="BQ193" s="143"/>
      <c r="BR193" s="143"/>
      <c r="BS193" s="143"/>
      <c r="BT193" s="143"/>
      <c r="BU193" s="143"/>
      <c r="BV193" s="143"/>
      <c r="BW193" s="143"/>
      <c r="BX193" s="143"/>
      <c r="BY193" s="143"/>
      <c r="BZ193" s="143"/>
      <c r="CA193" s="143"/>
      <c r="CB193" s="143"/>
      <c r="CC193" s="143"/>
      <c r="CD193" s="143"/>
      <c r="CE193" s="143"/>
      <c r="CF193" s="143"/>
      <c r="CG193" s="143"/>
      <c r="CH193" s="143"/>
      <c r="CI193" s="143"/>
      <c r="CJ193" s="143"/>
      <c r="CK193" s="143"/>
      <c r="CL193" s="143"/>
      <c r="CM193" s="143"/>
      <c r="CN193" s="7"/>
      <c r="CO193" s="7"/>
      <c r="CP193" s="90">
        <v>3</v>
      </c>
      <c r="CQ193" s="90"/>
      <c r="CR193" s="93" t="s">
        <v>70</v>
      </c>
      <c r="CS193" s="130"/>
      <c r="CT193" s="131"/>
      <c r="CU193" s="92"/>
      <c r="CV193" s="92"/>
      <c r="CW193" s="92"/>
      <c r="CX193" s="92"/>
      <c r="CY193" s="92"/>
      <c r="CZ193" s="92"/>
      <c r="DA193" s="92"/>
      <c r="DB193" s="92"/>
      <c r="DC193" s="92"/>
      <c r="DD193" s="92"/>
      <c r="DE193" s="92"/>
      <c r="DF193" s="92"/>
      <c r="DG193" s="92"/>
      <c r="DH193" s="92"/>
      <c r="DI193" s="92"/>
      <c r="DJ193" s="92"/>
      <c r="DK193" s="92"/>
      <c r="DL193" s="92"/>
      <c r="DM193" s="92"/>
      <c r="DN193" s="92"/>
      <c r="DO193" s="92"/>
      <c r="DP193" s="92"/>
      <c r="DQ193" s="92"/>
      <c r="DR193" s="92"/>
      <c r="DS193" s="92"/>
      <c r="DT193" s="92"/>
    </row>
    <row r="194" spans="1:126" ht="20.100000000000001" customHeight="1" x14ac:dyDescent="0.2">
      <c r="A194" s="7"/>
      <c r="B194" s="7"/>
      <c r="C194" s="7"/>
      <c r="D194" s="7"/>
      <c r="E194" s="7"/>
      <c r="F194" s="7"/>
      <c r="G194" s="142"/>
      <c r="H194" s="142"/>
      <c r="BF194" s="7"/>
      <c r="BH194" s="7"/>
      <c r="CN194" s="7"/>
      <c r="CO194" s="7"/>
      <c r="CP194" s="108"/>
      <c r="CR194" s="11" t="s">
        <v>415</v>
      </c>
      <c r="CS194" s="6" t="s">
        <v>5</v>
      </c>
      <c r="CT194" s="127">
        <v>0</v>
      </c>
      <c r="CU194" s="127">
        <v>0</v>
      </c>
      <c r="CV194" s="127">
        <v>0</v>
      </c>
      <c r="CW194" s="127">
        <v>0</v>
      </c>
      <c r="CX194" s="127">
        <v>0</v>
      </c>
      <c r="CY194" s="111">
        <v>0</v>
      </c>
      <c r="CZ194" s="111">
        <v>0</v>
      </c>
      <c r="DA194" s="111">
        <v>0</v>
      </c>
      <c r="DB194" s="111">
        <v>0</v>
      </c>
      <c r="DC194" s="111">
        <v>0</v>
      </c>
      <c r="DD194" s="111">
        <v>0</v>
      </c>
      <c r="DE194" s="111">
        <v>0</v>
      </c>
      <c r="DF194" s="111">
        <v>0</v>
      </c>
      <c r="DG194" s="111">
        <v>0</v>
      </c>
      <c r="DH194" s="111">
        <v>0</v>
      </c>
      <c r="DI194" s="111">
        <v>0.1</v>
      </c>
      <c r="DJ194" s="111">
        <v>0.1</v>
      </c>
      <c r="DK194" s="111">
        <v>0.1</v>
      </c>
      <c r="DL194" s="111">
        <v>0.1</v>
      </c>
      <c r="DM194" s="111">
        <v>0.1</v>
      </c>
      <c r="DN194" s="111">
        <v>0</v>
      </c>
      <c r="DO194" s="111">
        <v>0</v>
      </c>
      <c r="DP194" s="111">
        <v>0</v>
      </c>
      <c r="DQ194" s="111">
        <v>0</v>
      </c>
      <c r="DR194" s="111">
        <v>0</v>
      </c>
      <c r="DS194" s="111">
        <v>0</v>
      </c>
      <c r="DT194" s="111"/>
    </row>
    <row r="195" spans="1:126" ht="20.100000000000001" customHeight="1" x14ac:dyDescent="0.2">
      <c r="A195" s="7"/>
      <c r="B195" s="7"/>
      <c r="C195" s="7"/>
      <c r="D195" s="7"/>
      <c r="E195" s="7"/>
      <c r="F195" s="7"/>
      <c r="G195" s="142"/>
      <c r="H195" s="142"/>
      <c r="BF195" s="7"/>
      <c r="BH195" s="7"/>
      <c r="CN195" s="7"/>
      <c r="CO195" s="7"/>
      <c r="CP195" s="108"/>
      <c r="CR195" s="11" t="s">
        <v>416</v>
      </c>
      <c r="CS195" s="6" t="s">
        <v>5</v>
      </c>
      <c r="CT195" s="337">
        <v>7.4999999999999997E-2</v>
      </c>
      <c r="CU195" s="337">
        <v>7.4999999999999997E-2</v>
      </c>
      <c r="CV195" s="337">
        <v>7.4999999999999997E-2</v>
      </c>
      <c r="CW195" s="337">
        <v>7.4999999999999997E-2</v>
      </c>
      <c r="CX195" s="337">
        <v>7.4999999999999997E-2</v>
      </c>
      <c r="CY195" s="338">
        <v>5.5E-2</v>
      </c>
      <c r="CZ195" s="338">
        <v>5.5E-2</v>
      </c>
      <c r="DA195" s="338">
        <v>5.5E-2</v>
      </c>
      <c r="DB195" s="338">
        <v>5.5E-2</v>
      </c>
      <c r="DC195" s="338">
        <v>5.5E-2</v>
      </c>
      <c r="DD195" s="338">
        <v>7.4999999999999997E-2</v>
      </c>
      <c r="DE195" s="338">
        <v>7.4999999999999997E-2</v>
      </c>
      <c r="DF195" s="338">
        <v>7.4999999999999997E-2</v>
      </c>
      <c r="DG195" s="338">
        <v>7.4999999999999997E-2</v>
      </c>
      <c r="DH195" s="338">
        <v>7.4999999999999997E-2</v>
      </c>
      <c r="DI195" s="338">
        <v>7.4999999999999997E-2</v>
      </c>
      <c r="DJ195" s="338">
        <v>7.4999999999999997E-2</v>
      </c>
      <c r="DK195" s="338">
        <v>7.4999999999999997E-2</v>
      </c>
      <c r="DL195" s="338">
        <v>7.4999999999999997E-2</v>
      </c>
      <c r="DM195" s="338">
        <v>7.4999999999999997E-2</v>
      </c>
      <c r="DN195" s="338">
        <v>7.4999999999999997E-2</v>
      </c>
      <c r="DO195" s="338">
        <v>7.4999999999999997E-2</v>
      </c>
      <c r="DP195" s="338">
        <v>7.4999999999999997E-2</v>
      </c>
      <c r="DQ195" s="338">
        <v>7.4999999999999997E-2</v>
      </c>
      <c r="DR195" s="338">
        <v>7.4999999999999997E-2</v>
      </c>
      <c r="DS195" s="338"/>
      <c r="DT195" s="111"/>
    </row>
    <row r="196" spans="1:126" ht="20.100000000000001" customHeight="1" x14ac:dyDescent="0.2">
      <c r="A196" s="7"/>
      <c r="B196" s="7"/>
      <c r="C196" s="7"/>
      <c r="D196" s="7"/>
      <c r="E196" s="7"/>
      <c r="F196" s="7"/>
      <c r="G196" s="142"/>
      <c r="H196" s="142"/>
      <c r="BF196" s="7"/>
      <c r="BH196" s="7"/>
      <c r="CN196" s="7"/>
      <c r="CO196" s="7"/>
      <c r="CP196" s="108"/>
      <c r="CR196" s="11" t="s">
        <v>417</v>
      </c>
      <c r="CS196" s="6" t="s">
        <v>5</v>
      </c>
      <c r="CT196" s="337">
        <v>0.18</v>
      </c>
      <c r="CU196" s="337">
        <v>0.18</v>
      </c>
      <c r="CV196" s="337">
        <v>0.18</v>
      </c>
      <c r="CW196" s="337">
        <v>0.18</v>
      </c>
      <c r="CX196" s="337">
        <v>0.18</v>
      </c>
      <c r="CY196" s="338">
        <v>0.19</v>
      </c>
      <c r="CZ196" s="338">
        <v>0.19</v>
      </c>
      <c r="DA196" s="338">
        <v>0.19</v>
      </c>
      <c r="DB196" s="338">
        <v>0.19</v>
      </c>
      <c r="DC196" s="338">
        <v>0.19</v>
      </c>
      <c r="DD196" s="338">
        <v>0.18</v>
      </c>
      <c r="DE196" s="338">
        <v>0.18</v>
      </c>
      <c r="DF196" s="338">
        <v>0.18</v>
      </c>
      <c r="DG196" s="338">
        <v>0.18</v>
      </c>
      <c r="DH196" s="338">
        <v>0.18</v>
      </c>
      <c r="DI196" s="338">
        <v>0.18</v>
      </c>
      <c r="DJ196" s="338">
        <v>0.18</v>
      </c>
      <c r="DK196" s="338">
        <v>0.18</v>
      </c>
      <c r="DL196" s="338">
        <v>0.18</v>
      </c>
      <c r="DM196" s="338">
        <v>0.18</v>
      </c>
      <c r="DN196" s="338">
        <v>0.18</v>
      </c>
      <c r="DO196" s="338">
        <v>0.18</v>
      </c>
      <c r="DP196" s="338">
        <v>0.18</v>
      </c>
      <c r="DQ196" s="338">
        <v>0.18</v>
      </c>
      <c r="DR196" s="338">
        <v>0.18</v>
      </c>
      <c r="DS196" s="338"/>
      <c r="DT196" s="111"/>
    </row>
    <row r="197" spans="1:126" ht="20.100000000000001" customHeight="1" x14ac:dyDescent="0.2">
      <c r="A197" s="7"/>
      <c r="B197" s="7"/>
      <c r="C197" s="7"/>
      <c r="D197" s="7"/>
      <c r="E197" s="7"/>
      <c r="F197" s="7"/>
      <c r="G197" s="142"/>
      <c r="H197" s="142"/>
      <c r="BF197" s="7"/>
      <c r="BH197" s="7"/>
      <c r="CN197" s="7"/>
      <c r="CO197" s="7"/>
      <c r="CP197" s="108"/>
      <c r="CR197" s="11" t="s">
        <v>418</v>
      </c>
      <c r="CS197" s="6" t="s">
        <v>5</v>
      </c>
      <c r="CT197" s="337">
        <v>0.3</v>
      </c>
      <c r="CU197" s="337">
        <v>0.3</v>
      </c>
      <c r="CV197" s="337">
        <v>0.3</v>
      </c>
      <c r="CW197" s="337">
        <v>0.3</v>
      </c>
      <c r="CX197" s="337">
        <v>0.3</v>
      </c>
      <c r="CY197" s="338">
        <v>0.3</v>
      </c>
      <c r="CZ197" s="338">
        <v>0.3</v>
      </c>
      <c r="DA197" s="338">
        <v>0.3</v>
      </c>
      <c r="DB197" s="338">
        <v>0.3</v>
      </c>
      <c r="DC197" s="338">
        <v>0.3</v>
      </c>
      <c r="DD197" s="338">
        <v>0.3</v>
      </c>
      <c r="DE197" s="338">
        <v>0.3</v>
      </c>
      <c r="DF197" s="338">
        <v>0.3</v>
      </c>
      <c r="DG197" s="338">
        <v>0.3</v>
      </c>
      <c r="DH197" s="338">
        <v>0.3</v>
      </c>
      <c r="DI197" s="338">
        <v>0.3</v>
      </c>
      <c r="DJ197" s="338">
        <v>0.3</v>
      </c>
      <c r="DK197" s="338">
        <v>0.3</v>
      </c>
      <c r="DL197" s="338">
        <v>0.3</v>
      </c>
      <c r="DM197" s="338">
        <v>0.3</v>
      </c>
      <c r="DN197" s="338">
        <v>0.3</v>
      </c>
      <c r="DO197" s="338">
        <v>0.3</v>
      </c>
      <c r="DP197" s="338">
        <v>0.3</v>
      </c>
      <c r="DQ197" s="338">
        <v>0.3</v>
      </c>
      <c r="DR197" s="338">
        <v>0.3</v>
      </c>
      <c r="DS197" s="338"/>
      <c r="DT197" s="111"/>
    </row>
    <row r="198" spans="1:126" ht="20.100000000000001" customHeight="1" x14ac:dyDescent="0.2">
      <c r="A198" s="7"/>
      <c r="B198" s="7"/>
      <c r="C198" s="7"/>
      <c r="D198" s="7"/>
      <c r="E198" s="7"/>
      <c r="F198" s="7"/>
      <c r="G198" s="142"/>
      <c r="H198" s="142"/>
      <c r="BF198" s="7"/>
      <c r="BH198" s="7"/>
      <c r="CN198" s="7"/>
      <c r="CO198" s="7"/>
      <c r="CP198" s="108"/>
      <c r="CR198" s="11" t="s">
        <v>423</v>
      </c>
      <c r="CS198" s="6" t="s">
        <v>5</v>
      </c>
      <c r="CT198" s="337">
        <v>0</v>
      </c>
      <c r="CU198" s="337">
        <v>0</v>
      </c>
      <c r="CV198" s="337">
        <v>0</v>
      </c>
      <c r="CW198" s="337">
        <v>0</v>
      </c>
      <c r="CX198" s="337">
        <v>0</v>
      </c>
      <c r="CY198" s="338">
        <v>0</v>
      </c>
      <c r="CZ198" s="338">
        <v>0</v>
      </c>
      <c r="DA198" s="338">
        <v>0</v>
      </c>
      <c r="DB198" s="338">
        <v>0</v>
      </c>
      <c r="DC198" s="338">
        <v>0</v>
      </c>
      <c r="DD198" s="338">
        <v>0</v>
      </c>
      <c r="DE198" s="338">
        <v>0</v>
      </c>
      <c r="DF198" s="338">
        <v>0</v>
      </c>
      <c r="DG198" s="338">
        <v>0</v>
      </c>
      <c r="DH198" s="338">
        <v>0</v>
      </c>
      <c r="DI198" s="338">
        <v>0</v>
      </c>
      <c r="DJ198" s="338">
        <v>0</v>
      </c>
      <c r="DK198" s="338">
        <v>0</v>
      </c>
      <c r="DL198" s="338">
        <v>0</v>
      </c>
      <c r="DM198" s="338">
        <v>0</v>
      </c>
      <c r="DN198" s="338">
        <v>0</v>
      </c>
      <c r="DO198" s="338">
        <v>0</v>
      </c>
      <c r="DP198" s="338">
        <v>0</v>
      </c>
      <c r="DQ198" s="338">
        <v>0</v>
      </c>
      <c r="DR198" s="338">
        <v>0</v>
      </c>
      <c r="DS198" s="338"/>
      <c r="DT198" s="111"/>
    </row>
    <row r="199" spans="1:126" ht="20.100000000000001" customHeight="1" x14ac:dyDescent="0.2">
      <c r="A199" s="7"/>
      <c r="B199" s="7"/>
      <c r="C199" s="7"/>
      <c r="D199" s="7"/>
      <c r="E199" s="7"/>
      <c r="F199" s="7"/>
      <c r="G199" s="142"/>
      <c r="H199" s="142"/>
      <c r="BF199" s="7"/>
      <c r="BH199" s="7"/>
      <c r="CN199" s="7"/>
      <c r="CO199" s="7"/>
      <c r="CP199" s="108"/>
      <c r="CR199" s="11" t="s">
        <v>447</v>
      </c>
      <c r="CS199" s="6" t="s">
        <v>5</v>
      </c>
      <c r="CT199" s="337">
        <v>0</v>
      </c>
      <c r="CU199" s="337">
        <v>0</v>
      </c>
      <c r="CV199" s="337">
        <v>0</v>
      </c>
      <c r="CW199" s="337">
        <v>0</v>
      </c>
      <c r="CX199" s="337">
        <v>0</v>
      </c>
      <c r="CY199" s="338">
        <v>0</v>
      </c>
      <c r="CZ199" s="338">
        <v>0</v>
      </c>
      <c r="DA199" s="338">
        <v>0</v>
      </c>
      <c r="DB199" s="338">
        <v>0</v>
      </c>
      <c r="DC199" s="338">
        <v>0</v>
      </c>
      <c r="DD199" s="338">
        <v>0</v>
      </c>
      <c r="DE199" s="338">
        <v>0</v>
      </c>
      <c r="DF199" s="338">
        <v>0</v>
      </c>
      <c r="DG199" s="338">
        <v>0</v>
      </c>
      <c r="DH199" s="338">
        <v>0</v>
      </c>
      <c r="DI199" s="338">
        <v>0</v>
      </c>
      <c r="DJ199" s="338">
        <v>0</v>
      </c>
      <c r="DK199" s="338">
        <v>0</v>
      </c>
      <c r="DL199" s="338">
        <v>0</v>
      </c>
      <c r="DM199" s="338">
        <v>0</v>
      </c>
      <c r="DN199" s="338">
        <v>0</v>
      </c>
      <c r="DO199" s="338">
        <v>0</v>
      </c>
      <c r="DP199" s="338">
        <v>0</v>
      </c>
      <c r="DQ199" s="338">
        <v>0</v>
      </c>
      <c r="DR199" s="338">
        <v>0</v>
      </c>
      <c r="DS199" s="338">
        <v>0</v>
      </c>
      <c r="DT199" s="111"/>
    </row>
    <row r="200" spans="1:126" ht="20.100000000000001" customHeight="1" x14ac:dyDescent="0.2">
      <c r="A200" s="7"/>
      <c r="B200" s="7"/>
      <c r="C200" s="7"/>
      <c r="D200" s="7"/>
      <c r="E200" s="7"/>
      <c r="F200" s="7"/>
      <c r="G200" s="142"/>
      <c r="H200" s="142"/>
      <c r="BF200" s="7"/>
      <c r="BH200" s="7"/>
      <c r="CN200" s="7"/>
      <c r="CO200" s="7"/>
      <c r="CP200" s="108"/>
      <c r="CR200" s="11" t="s">
        <v>419</v>
      </c>
      <c r="CS200" s="6" t="s">
        <v>5</v>
      </c>
      <c r="CT200" s="337">
        <v>0</v>
      </c>
      <c r="CU200" s="337">
        <v>0</v>
      </c>
      <c r="CV200" s="337">
        <v>0</v>
      </c>
      <c r="CW200" s="337">
        <v>0</v>
      </c>
      <c r="CX200" s="337">
        <v>0</v>
      </c>
      <c r="CY200" s="338">
        <v>0</v>
      </c>
      <c r="CZ200" s="338">
        <v>0</v>
      </c>
      <c r="DA200" s="338">
        <v>0</v>
      </c>
      <c r="DB200" s="338">
        <v>0</v>
      </c>
      <c r="DC200" s="338">
        <v>0</v>
      </c>
      <c r="DD200" s="338">
        <v>0</v>
      </c>
      <c r="DE200" s="338">
        <v>0</v>
      </c>
      <c r="DF200" s="338">
        <v>0</v>
      </c>
      <c r="DG200" s="338">
        <v>0</v>
      </c>
      <c r="DH200" s="338">
        <v>0</v>
      </c>
      <c r="DI200" s="338">
        <v>0</v>
      </c>
      <c r="DJ200" s="338">
        <v>0</v>
      </c>
      <c r="DK200" s="338">
        <v>0</v>
      </c>
      <c r="DL200" s="338">
        <v>0</v>
      </c>
      <c r="DM200" s="338">
        <v>0</v>
      </c>
      <c r="DN200" s="338">
        <v>0</v>
      </c>
      <c r="DO200" s="338">
        <v>0</v>
      </c>
      <c r="DP200" s="338">
        <v>0</v>
      </c>
      <c r="DQ200" s="338">
        <v>0</v>
      </c>
      <c r="DR200" s="338">
        <v>0</v>
      </c>
      <c r="DS200" s="338">
        <v>0</v>
      </c>
      <c r="DT200" s="111"/>
    </row>
    <row r="201" spans="1:126" ht="20.100000000000001" customHeight="1" x14ac:dyDescent="0.2">
      <c r="A201" s="7"/>
      <c r="B201" s="7"/>
      <c r="C201" s="7"/>
      <c r="D201" s="7"/>
      <c r="E201" s="7"/>
      <c r="F201" s="7"/>
      <c r="G201" s="142"/>
      <c r="H201" s="142"/>
      <c r="BF201" s="7"/>
      <c r="BH201" s="7"/>
      <c r="CN201" s="7"/>
      <c r="CO201" s="7"/>
      <c r="CP201" s="108"/>
      <c r="CR201" s="11" t="s">
        <v>420</v>
      </c>
      <c r="CS201" s="6" t="s">
        <v>5</v>
      </c>
      <c r="CT201" s="337">
        <v>4.4999999999999998E-2</v>
      </c>
      <c r="CU201" s="337">
        <v>4.4999999999999998E-2</v>
      </c>
      <c r="CV201" s="337">
        <v>4.4999999999999998E-2</v>
      </c>
      <c r="CW201" s="337">
        <v>4.4999999999999998E-2</v>
      </c>
      <c r="CX201" s="337">
        <v>4.4999999999999998E-2</v>
      </c>
      <c r="CY201" s="338">
        <v>0.04</v>
      </c>
      <c r="CZ201" s="338">
        <v>0.04</v>
      </c>
      <c r="DA201" s="338">
        <v>0.04</v>
      </c>
      <c r="DB201" s="338">
        <v>0.04</v>
      </c>
      <c r="DC201" s="338">
        <v>0.04</v>
      </c>
      <c r="DD201" s="338">
        <v>4.4999999999999998E-2</v>
      </c>
      <c r="DE201" s="338">
        <v>4.4999999999999998E-2</v>
      </c>
      <c r="DF201" s="338">
        <v>4.4999999999999998E-2</v>
      </c>
      <c r="DG201" s="338">
        <v>4.4999999999999998E-2</v>
      </c>
      <c r="DH201" s="338">
        <v>4.4999999999999998E-2</v>
      </c>
      <c r="DI201" s="338">
        <v>4.4999999999999998E-2</v>
      </c>
      <c r="DJ201" s="338">
        <v>4.4999999999999998E-2</v>
      </c>
      <c r="DK201" s="338">
        <v>4.4999999999999998E-2</v>
      </c>
      <c r="DL201" s="338">
        <v>4.4999999999999998E-2</v>
      </c>
      <c r="DM201" s="338">
        <v>4.4999999999999998E-2</v>
      </c>
      <c r="DN201" s="338">
        <v>4.4999999999999998E-2</v>
      </c>
      <c r="DO201" s="338">
        <v>4.4999999999999998E-2</v>
      </c>
      <c r="DP201" s="338">
        <v>4.4999999999999998E-2</v>
      </c>
      <c r="DQ201" s="338">
        <v>4.4999999999999998E-2</v>
      </c>
      <c r="DR201" s="338">
        <v>4.4999999999999998E-2</v>
      </c>
      <c r="DS201" s="338"/>
      <c r="DT201" s="111"/>
    </row>
    <row r="202" spans="1:126" ht="20.100000000000001" customHeight="1" x14ac:dyDescent="0.2">
      <c r="A202" s="7"/>
      <c r="B202" s="7"/>
      <c r="C202" s="7"/>
      <c r="D202" s="7"/>
      <c r="E202" s="7"/>
      <c r="F202" s="7"/>
      <c r="G202" s="142"/>
      <c r="H202" s="142"/>
      <c r="BF202" s="7"/>
      <c r="BH202" s="7"/>
      <c r="CN202" s="7"/>
      <c r="CO202" s="7"/>
      <c r="CP202" s="108"/>
      <c r="CR202" s="11" t="s">
        <v>421</v>
      </c>
      <c r="CS202" s="6" t="s">
        <v>5</v>
      </c>
      <c r="CT202" s="337">
        <v>0.21</v>
      </c>
      <c r="CU202" s="337">
        <v>0.21</v>
      </c>
      <c r="CV202" s="337">
        <v>0.21</v>
      </c>
      <c r="CW202" s="337">
        <v>0.21</v>
      </c>
      <c r="CX202" s="337">
        <v>0.21</v>
      </c>
      <c r="CY202" s="338">
        <v>0.20499999999999999</v>
      </c>
      <c r="CZ202" s="338">
        <v>0.20499999999999999</v>
      </c>
      <c r="DA202" s="338">
        <v>0.20499999999999999</v>
      </c>
      <c r="DB202" s="338">
        <v>0.20499999999999999</v>
      </c>
      <c r="DC202" s="338">
        <v>0.20499999999999999</v>
      </c>
      <c r="DD202" s="338">
        <v>0.21</v>
      </c>
      <c r="DE202" s="338">
        <v>0.21</v>
      </c>
      <c r="DF202" s="338">
        <v>0.21</v>
      </c>
      <c r="DG202" s="338">
        <v>0.21</v>
      </c>
      <c r="DH202" s="338">
        <v>0.21</v>
      </c>
      <c r="DI202" s="338">
        <v>0.21</v>
      </c>
      <c r="DJ202" s="338">
        <v>0.21</v>
      </c>
      <c r="DK202" s="338">
        <v>0.21</v>
      </c>
      <c r="DL202" s="338">
        <v>0.21</v>
      </c>
      <c r="DM202" s="338">
        <v>0.21</v>
      </c>
      <c r="DN202" s="338">
        <v>0.21</v>
      </c>
      <c r="DO202" s="338">
        <v>0.21</v>
      </c>
      <c r="DP202" s="338">
        <v>0.21</v>
      </c>
      <c r="DQ202" s="338">
        <v>0.21</v>
      </c>
      <c r="DR202" s="338">
        <v>0.21</v>
      </c>
      <c r="DS202" s="338"/>
      <c r="DT202" s="111"/>
    </row>
    <row r="203" spans="1:126" ht="20.100000000000001" customHeight="1" x14ac:dyDescent="0.2">
      <c r="A203" s="7"/>
      <c r="B203" s="7"/>
      <c r="C203" s="7"/>
      <c r="D203" s="7"/>
      <c r="E203" s="7"/>
      <c r="F203" s="7"/>
      <c r="G203" s="142"/>
      <c r="H203" s="142"/>
      <c r="BF203" s="7"/>
      <c r="BH203" s="7"/>
      <c r="CN203" s="7"/>
      <c r="CO203" s="7"/>
      <c r="CP203" s="108"/>
      <c r="CR203" s="11" t="s">
        <v>422</v>
      </c>
      <c r="CS203" s="6" t="s">
        <v>5</v>
      </c>
      <c r="CT203" s="337">
        <v>0.3</v>
      </c>
      <c r="CU203" s="337">
        <v>0.3</v>
      </c>
      <c r="CV203" s="337">
        <v>0.3</v>
      </c>
      <c r="CW203" s="337">
        <v>0.3</v>
      </c>
      <c r="CX203" s="337">
        <v>0.3</v>
      </c>
      <c r="CY203" s="338">
        <v>0.3</v>
      </c>
      <c r="CZ203" s="338">
        <v>0.3</v>
      </c>
      <c r="DA203" s="338">
        <v>0.3</v>
      </c>
      <c r="DB203" s="338">
        <v>0.3</v>
      </c>
      <c r="DC203" s="338">
        <v>0.3</v>
      </c>
      <c r="DD203" s="338">
        <v>0.3</v>
      </c>
      <c r="DE203" s="338">
        <v>0.3</v>
      </c>
      <c r="DF203" s="338">
        <v>0.3</v>
      </c>
      <c r="DG203" s="338">
        <v>0.3</v>
      </c>
      <c r="DH203" s="338">
        <v>0.3</v>
      </c>
      <c r="DI203" s="338">
        <v>0.3</v>
      </c>
      <c r="DJ203" s="338">
        <v>0.3</v>
      </c>
      <c r="DK203" s="338">
        <v>0.3</v>
      </c>
      <c r="DL203" s="338">
        <v>0.3</v>
      </c>
      <c r="DM203" s="338">
        <v>0.3</v>
      </c>
      <c r="DN203" s="338">
        <v>0.3</v>
      </c>
      <c r="DO203" s="338">
        <v>0.3</v>
      </c>
      <c r="DP203" s="338">
        <v>0.3</v>
      </c>
      <c r="DQ203" s="338">
        <v>0.3</v>
      </c>
      <c r="DR203" s="338">
        <v>0.3</v>
      </c>
      <c r="DS203" s="338"/>
      <c r="DT203" s="111"/>
    </row>
    <row r="204" spans="1:126" ht="20.100000000000001" customHeight="1" x14ac:dyDescent="0.2">
      <c r="A204" s="7"/>
      <c r="B204" s="7"/>
      <c r="C204" s="7"/>
      <c r="D204" s="7"/>
      <c r="E204" s="7"/>
      <c r="F204" s="7"/>
      <c r="G204" s="142"/>
      <c r="H204" s="142"/>
      <c r="BF204" s="7"/>
      <c r="BH204" s="7"/>
      <c r="CN204" s="7"/>
      <c r="CO204" s="7"/>
      <c r="CP204" s="108"/>
      <c r="CR204" s="11" t="s">
        <v>424</v>
      </c>
      <c r="CS204" s="6" t="s">
        <v>5</v>
      </c>
      <c r="CT204" s="337">
        <v>0</v>
      </c>
      <c r="CU204" s="337">
        <v>0</v>
      </c>
      <c r="CV204" s="337">
        <v>0</v>
      </c>
      <c r="CW204" s="337">
        <v>0</v>
      </c>
      <c r="CX204" s="337">
        <v>0</v>
      </c>
      <c r="CY204" s="338">
        <v>0</v>
      </c>
      <c r="CZ204" s="338">
        <v>0</v>
      </c>
      <c r="DA204" s="338">
        <v>0</v>
      </c>
      <c r="DB204" s="338">
        <v>0</v>
      </c>
      <c r="DC204" s="338">
        <v>0</v>
      </c>
      <c r="DD204" s="338">
        <v>0</v>
      </c>
      <c r="DE204" s="338">
        <v>0</v>
      </c>
      <c r="DF204" s="338">
        <v>0</v>
      </c>
      <c r="DG204" s="338">
        <v>0</v>
      </c>
      <c r="DH204" s="338">
        <v>0</v>
      </c>
      <c r="DI204" s="338">
        <v>0</v>
      </c>
      <c r="DJ204" s="338">
        <v>0</v>
      </c>
      <c r="DK204" s="338">
        <v>0</v>
      </c>
      <c r="DL204" s="338">
        <v>0</v>
      </c>
      <c r="DM204" s="338">
        <v>0</v>
      </c>
      <c r="DN204" s="338">
        <v>0</v>
      </c>
      <c r="DO204" s="338">
        <v>0</v>
      </c>
      <c r="DP204" s="338">
        <v>0</v>
      </c>
      <c r="DQ204" s="338">
        <v>0</v>
      </c>
      <c r="DR204" s="338">
        <v>0</v>
      </c>
      <c r="DS204" s="338">
        <v>0</v>
      </c>
      <c r="DT204" s="111"/>
    </row>
    <row r="205" spans="1:126" ht="20.100000000000001" customHeight="1" x14ac:dyDescent="0.2">
      <c r="A205" s="7"/>
      <c r="B205" s="7"/>
      <c r="C205" s="7"/>
      <c r="D205" s="7"/>
      <c r="E205" s="7"/>
      <c r="F205" s="7"/>
      <c r="G205" s="142"/>
      <c r="H205" s="142"/>
      <c r="BF205" s="7"/>
      <c r="BL205" s="143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7"/>
      <c r="CO205" s="7"/>
      <c r="CP205" s="108"/>
      <c r="CR205" s="11" t="s">
        <v>448</v>
      </c>
      <c r="CS205" s="6" t="s">
        <v>5</v>
      </c>
      <c r="CT205" s="337"/>
      <c r="CU205" s="337"/>
      <c r="CV205" s="337"/>
      <c r="CW205" s="337"/>
      <c r="CX205" s="338"/>
      <c r="CY205" s="338"/>
      <c r="CZ205" s="338"/>
      <c r="DA205" s="338"/>
      <c r="DB205" s="338"/>
      <c r="DC205" s="338"/>
      <c r="DD205" s="338"/>
      <c r="DE205" s="338"/>
      <c r="DF205" s="338"/>
      <c r="DG205" s="338"/>
      <c r="DH205" s="338"/>
      <c r="DI205" s="338"/>
      <c r="DJ205" s="338"/>
      <c r="DK205" s="338"/>
      <c r="DL205" s="338"/>
      <c r="DM205" s="338"/>
      <c r="DN205" s="338"/>
      <c r="DO205" s="338"/>
      <c r="DP205" s="338"/>
      <c r="DQ205" s="338"/>
      <c r="DR205" s="338"/>
      <c r="DS205" s="338"/>
      <c r="DT205" s="111"/>
    </row>
    <row r="206" spans="1:126" ht="20.100000000000001" customHeight="1" x14ac:dyDescent="0.2">
      <c r="A206" s="7"/>
      <c r="B206" s="7"/>
      <c r="C206" s="7"/>
      <c r="D206" s="7"/>
      <c r="E206" s="7"/>
      <c r="F206" s="7"/>
      <c r="G206" s="142"/>
      <c r="H206" s="142"/>
      <c r="BF206" s="7"/>
      <c r="BL206" s="143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7"/>
      <c r="CO206" s="7"/>
      <c r="CP206" s="144"/>
      <c r="CQ206" s="145"/>
      <c r="CR206" s="146" t="s">
        <v>212</v>
      </c>
      <c r="CS206" s="147"/>
      <c r="CT206" s="129"/>
      <c r="CU206" s="114"/>
      <c r="CV206" s="114"/>
      <c r="CW206" s="114"/>
      <c r="CX206" s="114"/>
      <c r="CY206" s="114"/>
      <c r="CZ206" s="114"/>
      <c r="DA206" s="114"/>
      <c r="DB206" s="114"/>
      <c r="DC206" s="114"/>
      <c r="DD206" s="114"/>
      <c r="DE206" s="114"/>
      <c r="DF206" s="114"/>
      <c r="DG206" s="114"/>
      <c r="DH206" s="114"/>
      <c r="DI206" s="114"/>
      <c r="DJ206" s="114"/>
      <c r="DK206" s="114"/>
      <c r="DL206" s="114"/>
      <c r="DM206" s="114"/>
      <c r="DN206" s="114"/>
      <c r="DO206" s="114"/>
      <c r="DP206" s="114"/>
      <c r="DQ206" s="114"/>
      <c r="DR206" s="114"/>
      <c r="DS206" s="114"/>
      <c r="DT206" s="114"/>
    </row>
    <row r="207" spans="1:126" ht="20.100000000000001" customHeight="1" x14ac:dyDescent="0.2">
      <c r="A207" s="7"/>
      <c r="B207" s="7"/>
      <c r="C207" s="7"/>
      <c r="D207" s="7"/>
      <c r="E207" s="7"/>
      <c r="F207" s="7"/>
      <c r="G207" s="142"/>
      <c r="H207" s="142"/>
      <c r="BF207" s="7"/>
      <c r="BL207" s="143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7"/>
      <c r="CO207" s="7"/>
      <c r="CP207" s="148" t="s">
        <v>73</v>
      </c>
      <c r="CQ207" s="83">
        <f>INDEX([10]TPU!$A:$A,MATCH($DV207,[10]TPU!$P:$P,0))</f>
        <v>4011463</v>
      </c>
      <c r="CR207" s="366" t="str">
        <f>INDEX([10]TPU!$C:$C,MATCH($DV207,[10]TPU!$P:$P,0))</f>
        <v>Concreto asfáltico - faixa C - areia e brita comerciais</v>
      </c>
      <c r="CS207" s="83" t="str">
        <f>INDEX([10]TPU!$D:$D,MATCH($DV207,[10]TPU!$P:$P,0))</f>
        <v>t</v>
      </c>
      <c r="CT207" s="103">
        <f>CT211*CT212</f>
        <v>0</v>
      </c>
      <c r="CU207" s="103">
        <f>CU211*CU212</f>
        <v>0</v>
      </c>
      <c r="CV207" s="103">
        <f t="shared" ref="CV207:CX207" si="335">CV211*CV212</f>
        <v>0</v>
      </c>
      <c r="CW207" s="103">
        <f t="shared" si="335"/>
        <v>0</v>
      </c>
      <c r="CX207" s="103">
        <f t="shared" si="335"/>
        <v>0</v>
      </c>
      <c r="CY207" s="103">
        <f t="shared" ref="CY207:DL207" si="336">CY211*CY212</f>
        <v>0</v>
      </c>
      <c r="CZ207" s="103">
        <f t="shared" si="336"/>
        <v>0</v>
      </c>
      <c r="DA207" s="103">
        <f t="shared" si="336"/>
        <v>0</v>
      </c>
      <c r="DB207" s="103">
        <f t="shared" si="336"/>
        <v>0</v>
      </c>
      <c r="DC207" s="103">
        <f t="shared" si="336"/>
        <v>0</v>
      </c>
      <c r="DD207" s="103">
        <f t="shared" si="336"/>
        <v>0</v>
      </c>
      <c r="DE207" s="103">
        <f t="shared" si="336"/>
        <v>0</v>
      </c>
      <c r="DF207" s="103">
        <f t="shared" si="336"/>
        <v>0</v>
      </c>
      <c r="DG207" s="103">
        <f t="shared" si="336"/>
        <v>0</v>
      </c>
      <c r="DH207" s="103">
        <f t="shared" si="336"/>
        <v>0</v>
      </c>
      <c r="DI207" s="103">
        <f t="shared" si="336"/>
        <v>1061.9000000000001</v>
      </c>
      <c r="DJ207" s="103">
        <f t="shared" si="336"/>
        <v>1532.6000000000001</v>
      </c>
      <c r="DK207" s="103">
        <f t="shared" si="336"/>
        <v>36.6</v>
      </c>
      <c r="DL207" s="103">
        <f t="shared" si="336"/>
        <v>892.30000000000007</v>
      </c>
      <c r="DM207" s="103">
        <f t="shared" ref="DM207:DN207" si="337">DM211*DM212</f>
        <v>1035.3200000000002</v>
      </c>
      <c r="DN207" s="103">
        <f t="shared" si="337"/>
        <v>0</v>
      </c>
      <c r="DO207" s="103">
        <f t="shared" ref="DO207:DP207" si="338">DO211*DO212</f>
        <v>0</v>
      </c>
      <c r="DP207" s="103">
        <f t="shared" si="338"/>
        <v>0</v>
      </c>
      <c r="DQ207" s="103">
        <f t="shared" ref="DQ207:DR207" si="339">DQ211*DQ212</f>
        <v>0</v>
      </c>
      <c r="DR207" s="103">
        <f t="shared" si="339"/>
        <v>0</v>
      </c>
      <c r="DS207" s="103">
        <f t="shared" ref="DS207" si="340">DS211*DS212</f>
        <v>0</v>
      </c>
      <c r="DT207" s="103">
        <f t="shared" ref="DT207" si="341">DT211*DT212</f>
        <v>0</v>
      </c>
      <c r="DV207" t="s">
        <v>213</v>
      </c>
    </row>
    <row r="208" spans="1:126" ht="20.100000000000001" customHeight="1" x14ac:dyDescent="0.2">
      <c r="A208" s="7"/>
      <c r="B208" s="7"/>
      <c r="C208" s="7"/>
      <c r="D208" s="7"/>
      <c r="E208" s="7"/>
      <c r="F208" s="7"/>
      <c r="G208" s="142"/>
      <c r="H208" s="142"/>
      <c r="BF208" s="7"/>
      <c r="BL208" s="143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7"/>
      <c r="CO208" s="7"/>
      <c r="CP208" s="108"/>
      <c r="CS208" s="109"/>
      <c r="CT208" s="127"/>
      <c r="CU208" s="111"/>
      <c r="CV208" s="111"/>
      <c r="CW208" s="111"/>
      <c r="CX208" s="111"/>
      <c r="CY208" s="111"/>
      <c r="CZ208" s="111"/>
      <c r="DA208" s="111"/>
      <c r="DB208" s="111"/>
      <c r="DC208" s="111"/>
      <c r="DD208" s="111"/>
      <c r="DE208" s="111"/>
      <c r="DF208" s="111"/>
      <c r="DG208" s="111"/>
      <c r="DH208" s="111"/>
      <c r="DI208" s="111"/>
      <c r="DJ208" s="111"/>
      <c r="DK208" s="111"/>
      <c r="DL208" s="111"/>
      <c r="DM208" s="111"/>
      <c r="DN208" s="111"/>
      <c r="DO208" s="111"/>
      <c r="DP208" s="111"/>
      <c r="DQ208" s="111"/>
      <c r="DR208" s="111"/>
      <c r="DS208" s="111"/>
      <c r="DT208" s="111"/>
    </row>
    <row r="209" spans="1:126" ht="20.100000000000001" customHeight="1" x14ac:dyDescent="0.2">
      <c r="A209" s="7"/>
      <c r="B209" s="7"/>
      <c r="C209" s="7"/>
      <c r="D209" s="7"/>
      <c r="E209" s="7"/>
      <c r="F209" s="7"/>
      <c r="G209" s="142"/>
      <c r="H209" s="142"/>
      <c r="BF209" s="7"/>
      <c r="BL209" s="143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7"/>
      <c r="CO209" s="7"/>
      <c r="CP209" s="108"/>
      <c r="CR209" s="11" t="s">
        <v>32</v>
      </c>
      <c r="CS209" s="6" t="s">
        <v>5</v>
      </c>
      <c r="CT209" s="114">
        <f t="shared" ref="CT209:DT209" si="342">CT$51</f>
        <v>1000</v>
      </c>
      <c r="CU209" s="114">
        <f t="shared" si="342"/>
        <v>1000</v>
      </c>
      <c r="CV209" s="114">
        <f t="shared" si="342"/>
        <v>100</v>
      </c>
      <c r="CW209" s="114">
        <f t="shared" si="342"/>
        <v>1000</v>
      </c>
      <c r="CX209" s="114">
        <f t="shared" si="342"/>
        <v>1000</v>
      </c>
      <c r="CY209" s="114">
        <f t="shared" si="342"/>
        <v>1000</v>
      </c>
      <c r="CZ209" s="114">
        <f t="shared" si="342"/>
        <v>1000</v>
      </c>
      <c r="DA209" s="114">
        <f t="shared" si="342"/>
        <v>100</v>
      </c>
      <c r="DB209" s="114">
        <f t="shared" si="342"/>
        <v>1000</v>
      </c>
      <c r="DC209" s="114">
        <f t="shared" si="342"/>
        <v>1000</v>
      </c>
      <c r="DD209" s="114">
        <f t="shared" si="342"/>
        <v>1000</v>
      </c>
      <c r="DE209" s="114">
        <f t="shared" si="342"/>
        <v>1000</v>
      </c>
      <c r="DF209" s="114">
        <f t="shared" si="342"/>
        <v>100</v>
      </c>
      <c r="DG209" s="114">
        <f t="shared" si="342"/>
        <v>1000</v>
      </c>
      <c r="DH209" s="114">
        <f t="shared" si="342"/>
        <v>1000</v>
      </c>
      <c r="DI209" s="114">
        <f t="shared" si="342"/>
        <v>1000</v>
      </c>
      <c r="DJ209" s="114">
        <f t="shared" si="342"/>
        <v>1000</v>
      </c>
      <c r="DK209" s="114">
        <f t="shared" si="342"/>
        <v>100</v>
      </c>
      <c r="DL209" s="114">
        <f t="shared" si="342"/>
        <v>1000</v>
      </c>
      <c r="DM209" s="114">
        <f t="shared" si="342"/>
        <v>1000</v>
      </c>
      <c r="DN209" s="114">
        <f t="shared" si="342"/>
        <v>1000</v>
      </c>
      <c r="DO209" s="114">
        <f t="shared" si="342"/>
        <v>1000</v>
      </c>
      <c r="DP209" s="114">
        <f t="shared" si="342"/>
        <v>100</v>
      </c>
      <c r="DQ209" s="114">
        <f t="shared" si="342"/>
        <v>1000</v>
      </c>
      <c r="DR209" s="114">
        <f t="shared" si="342"/>
        <v>1000</v>
      </c>
      <c r="DS209" s="114">
        <f t="shared" si="342"/>
        <v>0</v>
      </c>
      <c r="DT209" s="114">
        <f t="shared" si="342"/>
        <v>0</v>
      </c>
    </row>
    <row r="210" spans="1:126" ht="20.100000000000001" customHeight="1" x14ac:dyDescent="0.2">
      <c r="A210" s="7"/>
      <c r="B210" s="7"/>
      <c r="C210" s="7"/>
      <c r="D210" s="7"/>
      <c r="E210" s="7"/>
      <c r="F210" s="7"/>
      <c r="G210" s="142"/>
      <c r="H210" s="142"/>
      <c r="BF210" s="7"/>
      <c r="BL210" s="143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7"/>
      <c r="CO210" s="7"/>
      <c r="CP210" s="108"/>
      <c r="CR210" s="11" t="s">
        <v>214</v>
      </c>
      <c r="CS210" s="6" t="s">
        <v>5</v>
      </c>
      <c r="CT210" s="114">
        <f>CT211/CT209</f>
        <v>10.619</v>
      </c>
      <c r="CU210" s="114">
        <f t="shared" ref="CU210:DR210" si="343">CU211/CU209</f>
        <v>15.326000000000001</v>
      </c>
      <c r="CV210" s="114">
        <f t="shared" si="343"/>
        <v>3.66</v>
      </c>
      <c r="CW210" s="114">
        <f t="shared" si="343"/>
        <v>8.923</v>
      </c>
      <c r="CX210" s="114">
        <f t="shared" si="343"/>
        <v>10.353200000000001</v>
      </c>
      <c r="CY210" s="114">
        <f t="shared" si="343"/>
        <v>10.619</v>
      </c>
      <c r="CZ210" s="114">
        <f t="shared" si="343"/>
        <v>15.326000000000001</v>
      </c>
      <c r="DA210" s="114">
        <f t="shared" si="343"/>
        <v>3.66</v>
      </c>
      <c r="DB210" s="114">
        <f t="shared" si="343"/>
        <v>8.923</v>
      </c>
      <c r="DC210" s="114">
        <f t="shared" si="343"/>
        <v>10.353200000000001</v>
      </c>
      <c r="DD210" s="114">
        <f t="shared" si="343"/>
        <v>10.619</v>
      </c>
      <c r="DE210" s="114">
        <f t="shared" si="343"/>
        <v>15.326000000000001</v>
      </c>
      <c r="DF210" s="114">
        <f t="shared" si="343"/>
        <v>3.66</v>
      </c>
      <c r="DG210" s="114">
        <f t="shared" si="343"/>
        <v>8.923</v>
      </c>
      <c r="DH210" s="114">
        <f t="shared" si="343"/>
        <v>10.353200000000001</v>
      </c>
      <c r="DI210" s="114">
        <f t="shared" si="343"/>
        <v>10.619</v>
      </c>
      <c r="DJ210" s="114">
        <f t="shared" si="343"/>
        <v>15.326000000000001</v>
      </c>
      <c r="DK210" s="114">
        <f t="shared" si="343"/>
        <v>3.66</v>
      </c>
      <c r="DL210" s="114">
        <f t="shared" si="343"/>
        <v>8.923</v>
      </c>
      <c r="DM210" s="114">
        <f t="shared" si="343"/>
        <v>10.353200000000001</v>
      </c>
      <c r="DN210" s="114">
        <f t="shared" si="343"/>
        <v>10.619</v>
      </c>
      <c r="DO210" s="114">
        <f t="shared" si="343"/>
        <v>15.326000000000001</v>
      </c>
      <c r="DP210" s="114">
        <f t="shared" si="343"/>
        <v>3.66</v>
      </c>
      <c r="DQ210" s="114">
        <f t="shared" si="343"/>
        <v>8.923</v>
      </c>
      <c r="DR210" s="114">
        <f t="shared" si="343"/>
        <v>10.353200000000001</v>
      </c>
      <c r="DS210" s="114">
        <f t="shared" ref="DS210:DT210" si="344">DS$198</f>
        <v>0</v>
      </c>
      <c r="DT210" s="114">
        <f t="shared" si="344"/>
        <v>0</v>
      </c>
    </row>
    <row r="211" spans="1:126" ht="20.100000000000001" customHeight="1" x14ac:dyDescent="0.2">
      <c r="A211" s="7"/>
      <c r="B211" s="7"/>
      <c r="C211" s="7"/>
      <c r="D211" s="7"/>
      <c r="E211" s="7"/>
      <c r="F211" s="7"/>
      <c r="G211" s="142"/>
      <c r="H211" s="142"/>
      <c r="BF211" s="7"/>
      <c r="BL211" s="143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8"/>
      <c r="CL211" s="8"/>
      <c r="CM211" s="8"/>
      <c r="CN211" s="7"/>
      <c r="CO211" s="7"/>
      <c r="CP211" s="108"/>
      <c r="CR211" s="11" t="s">
        <v>215</v>
      </c>
      <c r="CS211" s="6" t="s">
        <v>37</v>
      </c>
      <c r="CT211" s="129">
        <v>10619</v>
      </c>
      <c r="CU211" s="129">
        <v>15326</v>
      </c>
      <c r="CV211" s="129">
        <v>366</v>
      </c>
      <c r="CW211" s="129">
        <v>8923</v>
      </c>
      <c r="CX211" s="129">
        <v>10353.200000000001</v>
      </c>
      <c r="CY211" s="129">
        <v>10619</v>
      </c>
      <c r="CZ211" s="129">
        <v>15326</v>
      </c>
      <c r="DA211" s="129">
        <v>366</v>
      </c>
      <c r="DB211" s="129">
        <v>8923</v>
      </c>
      <c r="DC211" s="129">
        <v>10353.200000000001</v>
      </c>
      <c r="DD211" s="129">
        <v>10619</v>
      </c>
      <c r="DE211" s="129">
        <v>15326</v>
      </c>
      <c r="DF211" s="129">
        <v>366</v>
      </c>
      <c r="DG211" s="129">
        <v>8923</v>
      </c>
      <c r="DH211" s="129">
        <v>10353.200000000001</v>
      </c>
      <c r="DI211" s="129">
        <v>10619</v>
      </c>
      <c r="DJ211" s="129">
        <v>15326</v>
      </c>
      <c r="DK211" s="129">
        <v>366</v>
      </c>
      <c r="DL211" s="129">
        <v>8923</v>
      </c>
      <c r="DM211" s="129">
        <v>10353.200000000001</v>
      </c>
      <c r="DN211" s="129">
        <v>10619</v>
      </c>
      <c r="DO211" s="129">
        <v>15326</v>
      </c>
      <c r="DP211" s="129">
        <v>366</v>
      </c>
      <c r="DQ211" s="129">
        <v>8923</v>
      </c>
      <c r="DR211" s="129">
        <v>10353.200000000001</v>
      </c>
      <c r="DS211" s="129">
        <f t="shared" ref="DS211" si="345">DS209*DS210</f>
        <v>0</v>
      </c>
      <c r="DT211" s="129">
        <f t="shared" ref="DT211" si="346">DT209*DT210</f>
        <v>0</v>
      </c>
    </row>
    <row r="212" spans="1:126" ht="20.100000000000001" customHeight="1" x14ac:dyDescent="0.2">
      <c r="A212" s="7"/>
      <c r="B212" s="7"/>
      <c r="C212" s="7"/>
      <c r="D212" s="7"/>
      <c r="E212" s="7"/>
      <c r="F212" s="7"/>
      <c r="G212" s="142"/>
      <c r="H212" s="142"/>
      <c r="BF212" s="7"/>
      <c r="BL212" s="143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7"/>
      <c r="CO212" s="7"/>
      <c r="CP212" s="108"/>
      <c r="CR212" s="11" t="s">
        <v>216</v>
      </c>
      <c r="CS212" s="6" t="s">
        <v>5</v>
      </c>
      <c r="CT212" s="149">
        <f>CT$194</f>
        <v>0</v>
      </c>
      <c r="CU212" s="149">
        <f t="shared" ref="CU212:DC212" si="347">CU$194</f>
        <v>0</v>
      </c>
      <c r="CV212" s="149">
        <f t="shared" si="347"/>
        <v>0</v>
      </c>
      <c r="CW212" s="149">
        <f t="shared" si="347"/>
        <v>0</v>
      </c>
      <c r="CX212" s="149">
        <f t="shared" si="347"/>
        <v>0</v>
      </c>
      <c r="CY212" s="149">
        <f t="shared" si="347"/>
        <v>0</v>
      </c>
      <c r="CZ212" s="149">
        <f t="shared" si="347"/>
        <v>0</v>
      </c>
      <c r="DA212" s="149">
        <f t="shared" si="347"/>
        <v>0</v>
      </c>
      <c r="DB212" s="149">
        <f t="shared" si="347"/>
        <v>0</v>
      </c>
      <c r="DC212" s="149">
        <f t="shared" si="347"/>
        <v>0</v>
      </c>
      <c r="DD212" s="149">
        <f>DD194</f>
        <v>0</v>
      </c>
      <c r="DE212" s="149">
        <f t="shared" ref="DE212:DT212" si="348">DE194</f>
        <v>0</v>
      </c>
      <c r="DF212" s="149">
        <f t="shared" si="348"/>
        <v>0</v>
      </c>
      <c r="DG212" s="149">
        <f t="shared" si="348"/>
        <v>0</v>
      </c>
      <c r="DH212" s="149">
        <f t="shared" si="348"/>
        <v>0</v>
      </c>
      <c r="DI212" s="149">
        <f t="shared" si="348"/>
        <v>0.1</v>
      </c>
      <c r="DJ212" s="149">
        <f t="shared" si="348"/>
        <v>0.1</v>
      </c>
      <c r="DK212" s="149">
        <f t="shared" si="348"/>
        <v>0.1</v>
      </c>
      <c r="DL212" s="149">
        <f t="shared" si="348"/>
        <v>0.1</v>
      </c>
      <c r="DM212" s="149">
        <f t="shared" si="348"/>
        <v>0.1</v>
      </c>
      <c r="DN212" s="149">
        <f t="shared" si="348"/>
        <v>0</v>
      </c>
      <c r="DO212" s="149">
        <f t="shared" si="348"/>
        <v>0</v>
      </c>
      <c r="DP212" s="149">
        <f t="shared" si="348"/>
        <v>0</v>
      </c>
      <c r="DQ212" s="149">
        <f t="shared" si="348"/>
        <v>0</v>
      </c>
      <c r="DR212" s="149">
        <f t="shared" si="348"/>
        <v>0</v>
      </c>
      <c r="DS212" s="149">
        <f t="shared" si="348"/>
        <v>0</v>
      </c>
      <c r="DT212" s="149">
        <f t="shared" si="348"/>
        <v>0</v>
      </c>
    </row>
    <row r="213" spans="1:126" ht="20.100000000000001" customHeight="1" x14ac:dyDescent="0.2">
      <c r="A213" s="7"/>
      <c r="B213" s="7"/>
      <c r="C213" s="7"/>
      <c r="D213" s="7"/>
      <c r="E213" s="7"/>
      <c r="F213" s="7"/>
      <c r="G213" s="142"/>
      <c r="H213" s="142"/>
      <c r="BF213" s="7"/>
      <c r="BL213" s="143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7"/>
      <c r="CO213" s="7"/>
      <c r="CP213" s="108"/>
      <c r="CR213" s="7" t="s">
        <v>47</v>
      </c>
      <c r="CS213" s="6" t="s">
        <v>48</v>
      </c>
      <c r="CT213" s="129">
        <v>2.4</v>
      </c>
      <c r="CU213" s="114">
        <v>2.4</v>
      </c>
      <c r="CV213" s="114">
        <v>2.4</v>
      </c>
      <c r="CW213" s="114">
        <v>2.4</v>
      </c>
      <c r="CX213" s="114">
        <v>2.4</v>
      </c>
      <c r="CY213" s="114">
        <v>2.4</v>
      </c>
      <c r="CZ213" s="114">
        <v>2.4</v>
      </c>
      <c r="DA213" s="114">
        <v>2.4</v>
      </c>
      <c r="DB213" s="114">
        <v>2.4</v>
      </c>
      <c r="DC213" s="114">
        <v>2.4</v>
      </c>
      <c r="DD213" s="114">
        <v>2.4</v>
      </c>
      <c r="DE213" s="114">
        <v>2.4</v>
      </c>
      <c r="DF213" s="114">
        <v>2.4</v>
      </c>
      <c r="DG213" s="114">
        <v>2.4</v>
      </c>
      <c r="DH213" s="114">
        <v>2.4</v>
      </c>
      <c r="DI213" s="114">
        <v>2.4</v>
      </c>
      <c r="DJ213" s="114">
        <v>2.4</v>
      </c>
      <c r="DK213" s="114">
        <v>2.4</v>
      </c>
      <c r="DL213" s="114">
        <v>2.4</v>
      </c>
      <c r="DM213" s="114">
        <v>2.4</v>
      </c>
      <c r="DN213" s="114">
        <v>2.4</v>
      </c>
      <c r="DO213" s="114">
        <v>2.4</v>
      </c>
      <c r="DP213" s="114">
        <v>2.4</v>
      </c>
      <c r="DQ213" s="114">
        <v>2.4</v>
      </c>
      <c r="DR213" s="114">
        <v>2.4</v>
      </c>
      <c r="DS213" s="114">
        <v>2.4</v>
      </c>
      <c r="DT213" s="114">
        <v>2.4</v>
      </c>
    </row>
    <row r="214" spans="1:126" ht="20.100000000000001" customHeight="1" x14ac:dyDescent="0.2">
      <c r="B214" s="7"/>
      <c r="C214" s="7"/>
      <c r="D214" s="7"/>
      <c r="E214" s="7"/>
      <c r="F214" s="7"/>
      <c r="G214" s="142"/>
      <c r="H214" s="142"/>
      <c r="BF214" s="7"/>
      <c r="BL214" s="143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O214" s="7"/>
      <c r="CP214" s="108"/>
      <c r="CS214" s="109"/>
      <c r="CT214" s="127"/>
      <c r="CU214" s="111"/>
      <c r="CV214" s="111"/>
      <c r="CW214" s="111"/>
      <c r="CX214" s="111"/>
      <c r="CY214" s="111"/>
      <c r="CZ214" s="111"/>
      <c r="DA214" s="111"/>
      <c r="DB214" s="111"/>
      <c r="DC214" s="111"/>
      <c r="DD214" s="111"/>
      <c r="DE214" s="111"/>
      <c r="DF214" s="111"/>
      <c r="DG214" s="111"/>
      <c r="DH214" s="111"/>
      <c r="DI214" s="111"/>
      <c r="DJ214" s="111"/>
      <c r="DK214" s="111"/>
      <c r="DL214" s="111"/>
      <c r="DM214" s="111"/>
      <c r="DN214" s="111"/>
      <c r="DO214" s="111"/>
      <c r="DP214" s="111"/>
      <c r="DQ214" s="111"/>
      <c r="DR214" s="111"/>
      <c r="DS214" s="111"/>
      <c r="DT214" s="111"/>
    </row>
    <row r="215" spans="1:126" ht="20.100000000000001" customHeight="1" x14ac:dyDescent="0.2">
      <c r="B215" s="7"/>
      <c r="C215" s="7"/>
      <c r="D215" s="7"/>
      <c r="E215" s="7"/>
      <c r="F215" s="7"/>
      <c r="G215" s="142"/>
      <c r="H215" s="142"/>
      <c r="BF215" s="7"/>
      <c r="BL215" s="143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8"/>
      <c r="CL215" s="8"/>
      <c r="CM215" s="8"/>
      <c r="CP215" s="148" t="s">
        <v>74</v>
      </c>
      <c r="CQ215" s="83" t="str">
        <f>INDEX([10]TPU!$A:$A,MATCH($DV215,[10]TPU!$P:$P,0))</f>
        <v>CA0004</v>
      </c>
      <c r="CR215" s="366" t="str">
        <f>INDEX([10]TPU!$C:$C,MATCH($DV215,[10]TPU!$P:$P,0))</f>
        <v>Cimentos asfálticos CAP-50-70</v>
      </c>
      <c r="CS215" s="83" t="str">
        <f>INDEX([10]TPU!$D:$D,MATCH($DV215,[10]TPU!$P:$P,0))</f>
        <v>T</v>
      </c>
      <c r="CT215" s="103">
        <f>CT217*CT218*CT219</f>
        <v>0</v>
      </c>
      <c r="CU215" s="103">
        <f t="shared" ref="CU215:CX215" si="349">CU217*CU218*CU219</f>
        <v>0</v>
      </c>
      <c r="CV215" s="103">
        <f t="shared" si="349"/>
        <v>0</v>
      </c>
      <c r="CW215" s="103">
        <f t="shared" si="349"/>
        <v>0</v>
      </c>
      <c r="CX215" s="103">
        <f t="shared" si="349"/>
        <v>0</v>
      </c>
      <c r="CY215" s="103">
        <f t="shared" ref="CY215:DL215" si="350">CY217*CY218*CY219</f>
        <v>0</v>
      </c>
      <c r="CZ215" s="103">
        <f t="shared" si="350"/>
        <v>0</v>
      </c>
      <c r="DA215" s="103">
        <f t="shared" si="350"/>
        <v>0</v>
      </c>
      <c r="DB215" s="103">
        <f t="shared" si="350"/>
        <v>0</v>
      </c>
      <c r="DC215" s="103">
        <f t="shared" si="350"/>
        <v>0</v>
      </c>
      <c r="DD215" s="103">
        <f t="shared" si="350"/>
        <v>0</v>
      </c>
      <c r="DE215" s="103">
        <f t="shared" si="350"/>
        <v>0</v>
      </c>
      <c r="DF215" s="103">
        <f t="shared" si="350"/>
        <v>0</v>
      </c>
      <c r="DG215" s="103">
        <f t="shared" si="350"/>
        <v>0</v>
      </c>
      <c r="DH215" s="103">
        <f t="shared" si="350"/>
        <v>0</v>
      </c>
      <c r="DI215" s="103">
        <f t="shared" si="350"/>
        <v>164.35663440000002</v>
      </c>
      <c r="DJ215" s="103">
        <f t="shared" si="350"/>
        <v>237.20969760000003</v>
      </c>
      <c r="DK215" s="103">
        <f t="shared" si="350"/>
        <v>5.6648016000000005</v>
      </c>
      <c r="DL215" s="103">
        <f t="shared" si="350"/>
        <v>138.10662480000002</v>
      </c>
      <c r="DM215" s="103">
        <f t="shared" ref="DM215:DN215" si="351">DM217*DM218*DM219</f>
        <v>160.24268832000004</v>
      </c>
      <c r="DN215" s="103">
        <f t="shared" si="351"/>
        <v>0</v>
      </c>
      <c r="DO215" s="103">
        <f t="shared" ref="DO215:DP215" si="352">DO217*DO218*DO219</f>
        <v>0</v>
      </c>
      <c r="DP215" s="103">
        <f t="shared" si="352"/>
        <v>0</v>
      </c>
      <c r="DQ215" s="103">
        <f t="shared" ref="DQ215:DR215" si="353">DQ217*DQ218*DQ219</f>
        <v>0</v>
      </c>
      <c r="DR215" s="103">
        <f t="shared" si="353"/>
        <v>0</v>
      </c>
      <c r="DS215" s="103">
        <f t="shared" ref="DS215" si="354">DS217*DS218*DS219</f>
        <v>0</v>
      </c>
      <c r="DT215" s="103">
        <f t="shared" ref="DT215" si="355">DT217*DT218*DT219</f>
        <v>0</v>
      </c>
      <c r="DV215" t="s">
        <v>1047</v>
      </c>
    </row>
    <row r="216" spans="1:126" ht="20.100000000000001" customHeight="1" x14ac:dyDescent="0.2">
      <c r="B216" s="7"/>
      <c r="C216" s="7"/>
      <c r="D216" s="7"/>
      <c r="E216" s="7"/>
      <c r="F216" s="7"/>
      <c r="G216" s="142"/>
      <c r="H216" s="142"/>
      <c r="BF216" s="7"/>
      <c r="BL216" s="143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P216" s="108"/>
      <c r="CS216" s="109"/>
      <c r="CT216" s="127"/>
      <c r="CU216" s="111"/>
      <c r="CV216" s="111"/>
      <c r="CW216" s="111"/>
      <c r="CX216" s="111"/>
      <c r="CY216" s="111"/>
      <c r="CZ216" s="111"/>
      <c r="DA216" s="111"/>
      <c r="DB216" s="111"/>
      <c r="DC216" s="111"/>
      <c r="DD216" s="111"/>
      <c r="DE216" s="111"/>
      <c r="DF216" s="111"/>
      <c r="DG216" s="111"/>
      <c r="DH216" s="111"/>
      <c r="DI216" s="111"/>
      <c r="DJ216" s="111"/>
      <c r="DK216" s="111"/>
      <c r="DL216" s="111"/>
      <c r="DM216" s="111"/>
      <c r="DN216" s="111"/>
      <c r="DO216" s="111"/>
      <c r="DP216" s="111"/>
      <c r="DQ216" s="111"/>
      <c r="DR216" s="111"/>
      <c r="DS216" s="111"/>
      <c r="DT216" s="111"/>
    </row>
    <row r="217" spans="1:126" ht="20.100000000000001" customHeight="1" x14ac:dyDescent="0.2">
      <c r="B217" s="7"/>
      <c r="C217" s="7"/>
      <c r="D217" s="7"/>
      <c r="E217" s="7"/>
      <c r="F217" s="7"/>
      <c r="G217" s="142"/>
      <c r="H217" s="142"/>
      <c r="BF217" s="7"/>
      <c r="BL217" s="143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8"/>
      <c r="CL217" s="8"/>
      <c r="CM217" s="8"/>
      <c r="CP217" s="108"/>
      <c r="CR217" s="11" t="s">
        <v>218</v>
      </c>
      <c r="CS217" s="6" t="s">
        <v>55</v>
      </c>
      <c r="CT217" s="129">
        <f t="shared" ref="CT217:CX217" si="356">CT207</f>
        <v>0</v>
      </c>
      <c r="CU217" s="114">
        <f t="shared" si="356"/>
        <v>0</v>
      </c>
      <c r="CV217" s="114">
        <f t="shared" si="356"/>
        <v>0</v>
      </c>
      <c r="CW217" s="114">
        <f t="shared" si="356"/>
        <v>0</v>
      </c>
      <c r="CX217" s="114">
        <f t="shared" si="356"/>
        <v>0</v>
      </c>
      <c r="CY217" s="114">
        <f t="shared" ref="CY217:DL217" si="357">CY207</f>
        <v>0</v>
      </c>
      <c r="CZ217" s="114">
        <f t="shared" si="357"/>
        <v>0</v>
      </c>
      <c r="DA217" s="114">
        <f t="shared" si="357"/>
        <v>0</v>
      </c>
      <c r="DB217" s="114">
        <f t="shared" si="357"/>
        <v>0</v>
      </c>
      <c r="DC217" s="114">
        <f t="shared" si="357"/>
        <v>0</v>
      </c>
      <c r="DD217" s="114">
        <f t="shared" si="357"/>
        <v>0</v>
      </c>
      <c r="DE217" s="114">
        <f t="shared" si="357"/>
        <v>0</v>
      </c>
      <c r="DF217" s="114">
        <f t="shared" si="357"/>
        <v>0</v>
      </c>
      <c r="DG217" s="114">
        <f t="shared" si="357"/>
        <v>0</v>
      </c>
      <c r="DH217" s="114">
        <f t="shared" si="357"/>
        <v>0</v>
      </c>
      <c r="DI217" s="114">
        <f t="shared" si="357"/>
        <v>1061.9000000000001</v>
      </c>
      <c r="DJ217" s="114">
        <f t="shared" si="357"/>
        <v>1532.6000000000001</v>
      </c>
      <c r="DK217" s="114">
        <f t="shared" si="357"/>
        <v>36.6</v>
      </c>
      <c r="DL217" s="114">
        <f t="shared" si="357"/>
        <v>892.30000000000007</v>
      </c>
      <c r="DM217" s="114">
        <f t="shared" ref="DM217:DN217" si="358">DM207</f>
        <v>1035.3200000000002</v>
      </c>
      <c r="DN217" s="114">
        <f t="shared" si="358"/>
        <v>0</v>
      </c>
      <c r="DO217" s="114">
        <f t="shared" ref="DO217:DP217" si="359">DO207</f>
        <v>0</v>
      </c>
      <c r="DP217" s="114">
        <f t="shared" si="359"/>
        <v>0</v>
      </c>
      <c r="DQ217" s="114">
        <f t="shared" ref="DQ217:DR217" si="360">DQ207</f>
        <v>0</v>
      </c>
      <c r="DR217" s="114">
        <f t="shared" si="360"/>
        <v>0</v>
      </c>
      <c r="DS217" s="114">
        <f t="shared" ref="DS217" si="361">DS207</f>
        <v>0</v>
      </c>
      <c r="DT217" s="114">
        <f t="shared" ref="DT217" si="362">DT207</f>
        <v>0</v>
      </c>
    </row>
    <row r="218" spans="1:126" ht="20.100000000000001" customHeight="1" x14ac:dyDescent="0.2">
      <c r="B218" s="7"/>
      <c r="C218" s="7"/>
      <c r="D218" s="7"/>
      <c r="E218" s="7"/>
      <c r="F218" s="7"/>
      <c r="G218" s="142"/>
      <c r="H218" s="142"/>
      <c r="BF218" s="7"/>
      <c r="BL218" s="143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P218" s="108"/>
      <c r="CR218" s="7" t="s">
        <v>47</v>
      </c>
      <c r="CS218" s="6" t="s">
        <v>48</v>
      </c>
      <c r="CT218" s="129">
        <v>2.4</v>
      </c>
      <c r="CU218" s="114">
        <v>2.4</v>
      </c>
      <c r="CV218" s="114">
        <v>2.4</v>
      </c>
      <c r="CW218" s="114">
        <v>2.4</v>
      </c>
      <c r="CX218" s="114">
        <v>2.4</v>
      </c>
      <c r="CY218" s="114">
        <v>2.4</v>
      </c>
      <c r="CZ218" s="114">
        <v>2.4</v>
      </c>
      <c r="DA218" s="114">
        <v>2.4</v>
      </c>
      <c r="DB218" s="114">
        <v>2.4</v>
      </c>
      <c r="DC218" s="114">
        <v>2.4</v>
      </c>
      <c r="DD218" s="114">
        <v>2.4</v>
      </c>
      <c r="DE218" s="114">
        <v>2.4</v>
      </c>
      <c r="DF218" s="114">
        <v>2.4</v>
      </c>
      <c r="DG218" s="114">
        <v>2.4</v>
      </c>
      <c r="DH218" s="114">
        <v>2.4</v>
      </c>
      <c r="DI218" s="114">
        <v>2.4</v>
      </c>
      <c r="DJ218" s="114">
        <v>2.4</v>
      </c>
      <c r="DK218" s="114">
        <v>2.4</v>
      </c>
      <c r="DL218" s="114">
        <v>2.4</v>
      </c>
      <c r="DM218" s="114">
        <v>2.4</v>
      </c>
      <c r="DN218" s="114">
        <v>2.4</v>
      </c>
      <c r="DO218" s="114">
        <v>2.4</v>
      </c>
      <c r="DP218" s="114">
        <v>2.4</v>
      </c>
      <c r="DQ218" s="114">
        <v>2.4</v>
      </c>
      <c r="DR218" s="114">
        <v>2.4</v>
      </c>
      <c r="DS218" s="114">
        <v>2.4</v>
      </c>
      <c r="DT218" s="114">
        <v>2.4</v>
      </c>
    </row>
    <row r="219" spans="1:126" ht="20.100000000000001" customHeight="1" x14ac:dyDescent="0.2">
      <c r="B219" s="7"/>
      <c r="C219" s="7"/>
      <c r="D219" s="7"/>
      <c r="E219" s="7"/>
      <c r="F219" s="7"/>
      <c r="G219" s="142"/>
      <c r="H219" s="142"/>
      <c r="BF219" s="7"/>
      <c r="BL219" s="143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8"/>
      <c r="CL219" s="8"/>
      <c r="CM219" s="8"/>
      <c r="CP219" s="108"/>
      <c r="CR219" s="7" t="s">
        <v>382</v>
      </c>
      <c r="CS219" s="6" t="s">
        <v>206</v>
      </c>
      <c r="CT219" s="213">
        <f>[11]Planilha1!$B$3</f>
        <v>0.06</v>
      </c>
      <c r="CU219" s="213">
        <f>[11]Planilha1!$B$3</f>
        <v>0.06</v>
      </c>
      <c r="CV219" s="213">
        <f>[11]Planilha1!$B$3</f>
        <v>0.06</v>
      </c>
      <c r="CW219" s="213">
        <f>[11]Planilha1!$B$3</f>
        <v>0.06</v>
      </c>
      <c r="CX219" s="213">
        <f>[11]Planilha1!$B$3</f>
        <v>0.06</v>
      </c>
      <c r="CY219" s="213">
        <f>[11]Planilha1!$B$3</f>
        <v>0.06</v>
      </c>
      <c r="CZ219" s="213">
        <f>[11]Planilha1!$B$3</f>
        <v>0.06</v>
      </c>
      <c r="DA219" s="213">
        <f>[11]Planilha1!$B$3</f>
        <v>0.06</v>
      </c>
      <c r="DB219" s="213">
        <f>[11]Planilha1!$B$3</f>
        <v>0.06</v>
      </c>
      <c r="DC219" s="213">
        <f>[11]Planilha1!$B$3</f>
        <v>0.06</v>
      </c>
      <c r="DD219" s="213">
        <v>6.4490000000000006E-2</v>
      </c>
      <c r="DE219" s="213">
        <v>6.4490000000000006E-2</v>
      </c>
      <c r="DF219" s="213">
        <v>6.4490000000000006E-2</v>
      </c>
      <c r="DG219" s="213">
        <v>6.4490000000000006E-2</v>
      </c>
      <c r="DH219" s="213">
        <v>6.4490000000000006E-2</v>
      </c>
      <c r="DI219" s="213">
        <v>6.4490000000000006E-2</v>
      </c>
      <c r="DJ219" s="213">
        <v>6.4490000000000006E-2</v>
      </c>
      <c r="DK219" s="213">
        <v>6.4490000000000006E-2</v>
      </c>
      <c r="DL219" s="213">
        <v>6.4490000000000006E-2</v>
      </c>
      <c r="DM219" s="213">
        <v>6.4490000000000006E-2</v>
      </c>
      <c r="DN219" s="213">
        <v>6.4490000000000006E-2</v>
      </c>
      <c r="DO219" s="213">
        <v>6.4490000000000006E-2</v>
      </c>
      <c r="DP219" s="213">
        <v>6.4490000000000006E-2</v>
      </c>
      <c r="DQ219" s="213">
        <v>6.4490000000000006E-2</v>
      </c>
      <c r="DR219" s="213">
        <v>6.4490000000000006E-2</v>
      </c>
      <c r="DS219" s="213">
        <v>6.4490000000000006E-2</v>
      </c>
      <c r="DT219" s="213">
        <v>6.4490000000000006E-2</v>
      </c>
    </row>
    <row r="220" spans="1:126" ht="20.100000000000001" customHeight="1" x14ac:dyDescent="0.2">
      <c r="B220" s="7"/>
      <c r="C220" s="7"/>
      <c r="D220" s="7"/>
      <c r="E220" s="7"/>
      <c r="F220" s="7"/>
      <c r="G220" s="142"/>
      <c r="H220" s="142"/>
      <c r="BF220" s="7"/>
      <c r="BL220" s="143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P220" s="108"/>
      <c r="CS220" s="109"/>
      <c r="CT220" s="127"/>
      <c r="CU220" s="111"/>
      <c r="CV220" s="111"/>
      <c r="CW220" s="111"/>
      <c r="CX220" s="111"/>
      <c r="CY220" s="111"/>
      <c r="CZ220" s="111"/>
      <c r="DA220" s="111"/>
      <c r="DB220" s="111"/>
      <c r="DC220" s="111"/>
      <c r="DD220" s="111"/>
      <c r="DE220" s="111"/>
      <c r="DF220" s="111"/>
      <c r="DG220" s="111"/>
      <c r="DH220" s="111"/>
      <c r="DI220" s="111"/>
      <c r="DJ220" s="111"/>
      <c r="DK220" s="111"/>
      <c r="DL220" s="111"/>
      <c r="DM220" s="111"/>
      <c r="DN220" s="111"/>
      <c r="DO220" s="111"/>
      <c r="DP220" s="111"/>
      <c r="DQ220" s="111"/>
      <c r="DR220" s="111"/>
      <c r="DS220" s="111"/>
      <c r="DT220" s="111"/>
    </row>
    <row r="221" spans="1:126" ht="20.100000000000001" customHeight="1" x14ac:dyDescent="0.2">
      <c r="B221" s="7"/>
      <c r="C221" s="7"/>
      <c r="D221" s="7"/>
      <c r="E221" s="7"/>
      <c r="F221" s="7"/>
      <c r="G221" s="142"/>
      <c r="H221" s="142"/>
      <c r="BF221" s="7"/>
      <c r="BL221" s="143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8"/>
      <c r="CL221" s="8"/>
      <c r="CM221" s="8"/>
      <c r="CP221" s="148" t="s">
        <v>75</v>
      </c>
      <c r="CQ221" s="83" t="str">
        <f>INDEX([10]TPU!$A:$A,MATCH($DV221,[10]TPU!$P:$P,0))</f>
        <v>ED-7623</v>
      </c>
      <c r="CR221" s="366" t="str">
        <f>INDEX([10]TPU!$C:$C,MATCH($DV221,[10]TPU!$P:$P,0))</f>
        <v>Execução e aplicação de concreto betuminoso usinado a quente (cbuq), massa comercial, incluindo fornecimento e transporte dos agregados e material betuminoso, exclusive transporte da massa asfáltica até a pista</v>
      </c>
      <c r="CS221" s="83" t="str">
        <f>INDEX([10]TPU!$D:$D,MATCH($DV221,[10]TPU!$P:$P,0))</f>
        <v>m³</v>
      </c>
      <c r="CT221" s="103">
        <f t="shared" ref="CT221:CX221" si="363">CT223*CT224*CT225</f>
        <v>796.42499999999995</v>
      </c>
      <c r="CU221" s="103">
        <f t="shared" si="363"/>
        <v>1149.45</v>
      </c>
      <c r="CV221" s="103">
        <f t="shared" si="363"/>
        <v>27.45</v>
      </c>
      <c r="CW221" s="103">
        <f t="shared" si="363"/>
        <v>669.22500000000002</v>
      </c>
      <c r="CX221" s="103">
        <f t="shared" si="363"/>
        <v>776.49</v>
      </c>
      <c r="CY221" s="103">
        <f t="shared" ref="CY221:DL221" si="364">CY223*CY224*CY225</f>
        <v>584.04499999999996</v>
      </c>
      <c r="CZ221" s="103">
        <f t="shared" si="364"/>
        <v>842.93</v>
      </c>
      <c r="DA221" s="103">
        <f t="shared" si="364"/>
        <v>20.13</v>
      </c>
      <c r="DB221" s="103">
        <f t="shared" si="364"/>
        <v>490.76499999999999</v>
      </c>
      <c r="DC221" s="103">
        <f t="shared" si="364"/>
        <v>569.42600000000004</v>
      </c>
      <c r="DD221" s="103">
        <f t="shared" si="364"/>
        <v>0</v>
      </c>
      <c r="DE221" s="103">
        <f t="shared" si="364"/>
        <v>0</v>
      </c>
      <c r="DF221" s="103">
        <f t="shared" si="364"/>
        <v>0</v>
      </c>
      <c r="DG221" s="103">
        <f t="shared" si="364"/>
        <v>0</v>
      </c>
      <c r="DH221" s="103">
        <f t="shared" si="364"/>
        <v>0</v>
      </c>
      <c r="DI221" s="103">
        <f t="shared" si="364"/>
        <v>0</v>
      </c>
      <c r="DJ221" s="103">
        <f t="shared" si="364"/>
        <v>0</v>
      </c>
      <c r="DK221" s="103">
        <f t="shared" si="364"/>
        <v>0</v>
      </c>
      <c r="DL221" s="103">
        <f t="shared" si="364"/>
        <v>0</v>
      </c>
      <c r="DM221" s="103">
        <f t="shared" ref="DM221:DN221" si="365">DM223*DM224*DM225</f>
        <v>0</v>
      </c>
      <c r="DN221" s="103">
        <f t="shared" si="365"/>
        <v>0</v>
      </c>
      <c r="DO221" s="103">
        <f t="shared" ref="DO221:DP221" si="366">DO223*DO224*DO225</f>
        <v>0</v>
      </c>
      <c r="DP221" s="103">
        <f t="shared" si="366"/>
        <v>0</v>
      </c>
      <c r="DQ221" s="103">
        <f t="shared" ref="DQ221:DR221" si="367">DQ223*DQ224*DQ225</f>
        <v>0</v>
      </c>
      <c r="DR221" s="103">
        <f t="shared" si="367"/>
        <v>0</v>
      </c>
      <c r="DS221" s="103">
        <f t="shared" ref="DS221" si="368">DS223*DS224*DS225</f>
        <v>0</v>
      </c>
      <c r="DT221" s="103">
        <f t="shared" ref="DT221" si="369">DT223*DT224*DT225</f>
        <v>0</v>
      </c>
      <c r="DV221" t="s">
        <v>219</v>
      </c>
    </row>
    <row r="222" spans="1:126" ht="20.100000000000001" customHeight="1" x14ac:dyDescent="0.2">
      <c r="B222" s="7"/>
      <c r="C222" s="7"/>
      <c r="D222" s="7"/>
      <c r="E222" s="7"/>
      <c r="F222" s="7"/>
      <c r="G222" s="142"/>
      <c r="H222" s="142"/>
      <c r="BF222" s="7"/>
      <c r="BL222" s="143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P222" s="108"/>
      <c r="CS222" s="109"/>
      <c r="CT222" s="127"/>
      <c r="CU222" s="111"/>
      <c r="CV222" s="111"/>
      <c r="CW222" s="111"/>
      <c r="CX222" s="111"/>
      <c r="CY222" s="111"/>
      <c r="CZ222" s="111"/>
      <c r="DA222" s="111"/>
      <c r="DB222" s="111"/>
      <c r="DC222" s="111"/>
      <c r="DD222" s="111"/>
      <c r="DE222" s="111"/>
      <c r="DF222" s="111"/>
      <c r="DG222" s="111"/>
      <c r="DH222" s="111"/>
      <c r="DI222" s="111"/>
      <c r="DJ222" s="111"/>
      <c r="DK222" s="111"/>
      <c r="DL222" s="111"/>
      <c r="DM222" s="111"/>
      <c r="DN222" s="111"/>
      <c r="DO222" s="111"/>
      <c r="DP222" s="111"/>
      <c r="DQ222" s="111"/>
      <c r="DR222" s="111"/>
      <c r="DS222" s="111"/>
      <c r="DT222" s="111"/>
    </row>
    <row r="223" spans="1:126" ht="20.100000000000001" customHeight="1" x14ac:dyDescent="0.2">
      <c r="B223" s="7"/>
      <c r="C223" s="7"/>
      <c r="D223" s="7"/>
      <c r="E223" s="7"/>
      <c r="F223" s="7"/>
      <c r="G223" s="142"/>
      <c r="H223" s="142"/>
      <c r="BF223" s="7"/>
      <c r="BL223" s="143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P223" s="108"/>
      <c r="CR223" s="11" t="s">
        <v>32</v>
      </c>
      <c r="CS223" s="6" t="s">
        <v>5</v>
      </c>
      <c r="CT223" s="114">
        <f>CT209</f>
        <v>1000</v>
      </c>
      <c r="CU223" s="114">
        <f>CU$209</f>
        <v>1000</v>
      </c>
      <c r="CV223" s="114">
        <f t="shared" ref="CV223:CX224" si="370">CV209</f>
        <v>100</v>
      </c>
      <c r="CW223" s="114">
        <f t="shared" si="370"/>
        <v>1000</v>
      </c>
      <c r="CX223" s="114">
        <f t="shared" si="370"/>
        <v>1000</v>
      </c>
      <c r="CY223" s="114">
        <f t="shared" ref="CY223:DL223" si="371">CY209</f>
        <v>1000</v>
      </c>
      <c r="CZ223" s="114">
        <f t="shared" si="371"/>
        <v>1000</v>
      </c>
      <c r="DA223" s="114">
        <f t="shared" si="371"/>
        <v>100</v>
      </c>
      <c r="DB223" s="114">
        <f t="shared" si="371"/>
        <v>1000</v>
      </c>
      <c r="DC223" s="114">
        <f t="shared" si="371"/>
        <v>1000</v>
      </c>
      <c r="DD223" s="114">
        <f t="shared" si="371"/>
        <v>1000</v>
      </c>
      <c r="DE223" s="114">
        <f t="shared" si="371"/>
        <v>1000</v>
      </c>
      <c r="DF223" s="114">
        <f t="shared" si="371"/>
        <v>100</v>
      </c>
      <c r="DG223" s="114">
        <f t="shared" si="371"/>
        <v>1000</v>
      </c>
      <c r="DH223" s="114">
        <f t="shared" si="371"/>
        <v>1000</v>
      </c>
      <c r="DI223" s="114">
        <f t="shared" si="371"/>
        <v>1000</v>
      </c>
      <c r="DJ223" s="114">
        <f t="shared" si="371"/>
        <v>1000</v>
      </c>
      <c r="DK223" s="114">
        <f t="shared" si="371"/>
        <v>100</v>
      </c>
      <c r="DL223" s="114">
        <f t="shared" si="371"/>
        <v>1000</v>
      </c>
      <c r="DM223" s="114">
        <f t="shared" ref="DM223:DN223" si="372">DM209</f>
        <v>1000</v>
      </c>
      <c r="DN223" s="114">
        <f t="shared" si="372"/>
        <v>1000</v>
      </c>
      <c r="DO223" s="114">
        <f t="shared" ref="DO223:DP223" si="373">DO209</f>
        <v>1000</v>
      </c>
      <c r="DP223" s="114">
        <f t="shared" si="373"/>
        <v>100</v>
      </c>
      <c r="DQ223" s="114">
        <f t="shared" ref="DQ223:DR223" si="374">DQ209</f>
        <v>1000</v>
      </c>
      <c r="DR223" s="114">
        <f t="shared" si="374"/>
        <v>1000</v>
      </c>
      <c r="DS223" s="114">
        <f t="shared" ref="DS223" si="375">DS209</f>
        <v>0</v>
      </c>
      <c r="DT223" s="114">
        <f t="shared" ref="DT223" si="376">DT209</f>
        <v>0</v>
      </c>
    </row>
    <row r="224" spans="1:126" ht="20.100000000000001" customHeight="1" x14ac:dyDescent="0.2">
      <c r="B224" s="7"/>
      <c r="C224" s="7"/>
      <c r="D224" s="7"/>
      <c r="E224" s="7"/>
      <c r="F224" s="7"/>
      <c r="G224" s="142"/>
      <c r="H224" s="142"/>
      <c r="BF224" s="7"/>
      <c r="BL224" s="143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P224" s="108"/>
      <c r="CR224" s="11" t="s">
        <v>214</v>
      </c>
      <c r="CS224" s="6" t="s">
        <v>5</v>
      </c>
      <c r="CT224" s="114">
        <f>CT210</f>
        <v>10.619</v>
      </c>
      <c r="CU224" s="114">
        <f>CU$210</f>
        <v>15.326000000000001</v>
      </c>
      <c r="CV224" s="114">
        <f t="shared" si="370"/>
        <v>3.66</v>
      </c>
      <c r="CW224" s="114">
        <f t="shared" si="370"/>
        <v>8.923</v>
      </c>
      <c r="CX224" s="114">
        <f t="shared" si="370"/>
        <v>10.353200000000001</v>
      </c>
      <c r="CY224" s="114">
        <f t="shared" ref="CY224:DL224" si="377">CY210</f>
        <v>10.619</v>
      </c>
      <c r="CZ224" s="114">
        <f t="shared" si="377"/>
        <v>15.326000000000001</v>
      </c>
      <c r="DA224" s="114">
        <f t="shared" si="377"/>
        <v>3.66</v>
      </c>
      <c r="DB224" s="114">
        <f t="shared" si="377"/>
        <v>8.923</v>
      </c>
      <c r="DC224" s="114">
        <f t="shared" si="377"/>
        <v>10.353200000000001</v>
      </c>
      <c r="DD224" s="114">
        <f t="shared" si="377"/>
        <v>10.619</v>
      </c>
      <c r="DE224" s="114">
        <f t="shared" si="377"/>
        <v>15.326000000000001</v>
      </c>
      <c r="DF224" s="114">
        <f t="shared" si="377"/>
        <v>3.66</v>
      </c>
      <c r="DG224" s="114">
        <f t="shared" si="377"/>
        <v>8.923</v>
      </c>
      <c r="DH224" s="114">
        <f t="shared" si="377"/>
        <v>10.353200000000001</v>
      </c>
      <c r="DI224" s="114">
        <f t="shared" si="377"/>
        <v>10.619</v>
      </c>
      <c r="DJ224" s="114">
        <f t="shared" si="377"/>
        <v>15.326000000000001</v>
      </c>
      <c r="DK224" s="114">
        <f t="shared" si="377"/>
        <v>3.66</v>
      </c>
      <c r="DL224" s="114">
        <f t="shared" si="377"/>
        <v>8.923</v>
      </c>
      <c r="DM224" s="114">
        <f t="shared" ref="DM224:DN224" si="378">DM210</f>
        <v>10.353200000000001</v>
      </c>
      <c r="DN224" s="114">
        <f t="shared" si="378"/>
        <v>10.619</v>
      </c>
      <c r="DO224" s="114">
        <f t="shared" ref="DO224:DP224" si="379">DO210</f>
        <v>15.326000000000001</v>
      </c>
      <c r="DP224" s="114">
        <f t="shared" si="379"/>
        <v>3.66</v>
      </c>
      <c r="DQ224" s="114">
        <f t="shared" ref="DQ224:DR224" si="380">DQ210</f>
        <v>8.923</v>
      </c>
      <c r="DR224" s="114">
        <f t="shared" si="380"/>
        <v>10.353200000000001</v>
      </c>
      <c r="DS224" s="114">
        <f t="shared" ref="DS224" si="381">DS210</f>
        <v>0</v>
      </c>
      <c r="DT224" s="114">
        <f t="shared" ref="DT224" si="382">DT210</f>
        <v>0</v>
      </c>
    </row>
    <row r="225" spans="2:126" ht="20.100000000000001" customHeight="1" x14ac:dyDescent="0.2">
      <c r="B225" s="7"/>
      <c r="C225" s="7"/>
      <c r="D225" s="7"/>
      <c r="E225" s="7"/>
      <c r="F225" s="7"/>
      <c r="G225" s="142"/>
      <c r="H225" s="142"/>
      <c r="BF225" s="7"/>
      <c r="BL225" s="143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8"/>
      <c r="CA225" s="8"/>
      <c r="CB225" s="8"/>
      <c r="CC225" s="8"/>
      <c r="CD225" s="8"/>
      <c r="CE225" s="8"/>
      <c r="CF225" s="8"/>
      <c r="CG225" s="8"/>
      <c r="CH225" s="8"/>
      <c r="CI225" s="8"/>
      <c r="CJ225" s="8"/>
      <c r="CK225" s="8"/>
      <c r="CL225" s="8"/>
      <c r="CM225" s="8"/>
      <c r="CP225" s="108"/>
      <c r="CR225" s="11" t="s">
        <v>216</v>
      </c>
      <c r="CS225" s="6" t="s">
        <v>5</v>
      </c>
      <c r="CT225" s="149">
        <f>CT$195</f>
        <v>7.4999999999999997E-2</v>
      </c>
      <c r="CU225" s="149">
        <f t="shared" ref="CU225:DT225" si="383">CU$195</f>
        <v>7.4999999999999997E-2</v>
      </c>
      <c r="CV225" s="149">
        <f t="shared" si="383"/>
        <v>7.4999999999999997E-2</v>
      </c>
      <c r="CW225" s="149">
        <f t="shared" si="383"/>
        <v>7.4999999999999997E-2</v>
      </c>
      <c r="CX225" s="149">
        <f t="shared" si="383"/>
        <v>7.4999999999999997E-2</v>
      </c>
      <c r="CY225" s="149">
        <f t="shared" si="383"/>
        <v>5.5E-2</v>
      </c>
      <c r="CZ225" s="149">
        <f t="shared" si="383"/>
        <v>5.5E-2</v>
      </c>
      <c r="DA225" s="149">
        <f t="shared" si="383"/>
        <v>5.5E-2</v>
      </c>
      <c r="DB225" s="149">
        <f t="shared" si="383"/>
        <v>5.5E-2</v>
      </c>
      <c r="DC225" s="149">
        <f t="shared" si="383"/>
        <v>5.5E-2</v>
      </c>
      <c r="DD225" s="149"/>
      <c r="DE225" s="149"/>
      <c r="DF225" s="149"/>
      <c r="DG225" s="149"/>
      <c r="DH225" s="149"/>
      <c r="DI225" s="149"/>
      <c r="DJ225" s="149"/>
      <c r="DK225" s="149"/>
      <c r="DL225" s="149"/>
      <c r="DM225" s="149"/>
      <c r="DN225" s="149"/>
      <c r="DO225" s="149"/>
      <c r="DP225" s="149"/>
      <c r="DQ225" s="149"/>
      <c r="DR225" s="149"/>
      <c r="DS225" s="149">
        <f t="shared" si="383"/>
        <v>0</v>
      </c>
      <c r="DT225" s="149">
        <f t="shared" si="383"/>
        <v>0</v>
      </c>
    </row>
    <row r="226" spans="2:126" ht="20.100000000000001" customHeight="1" x14ac:dyDescent="0.2">
      <c r="B226" s="7"/>
      <c r="C226" s="7"/>
      <c r="D226" s="7"/>
      <c r="E226" s="7"/>
      <c r="F226" s="7"/>
      <c r="G226" s="142"/>
      <c r="H226" s="142"/>
      <c r="BF226" s="7"/>
      <c r="BL226" s="143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P226" s="108"/>
      <c r="CR226" s="7" t="s">
        <v>47</v>
      </c>
      <c r="CS226" s="6" t="s">
        <v>48</v>
      </c>
      <c r="CT226" s="114">
        <v>2.4</v>
      </c>
      <c r="CU226" s="114">
        <v>2.4</v>
      </c>
      <c r="CV226" s="114">
        <v>2.4</v>
      </c>
      <c r="CW226" s="114">
        <v>2.4</v>
      </c>
      <c r="CX226" s="114">
        <v>2.4</v>
      </c>
      <c r="CY226" s="114">
        <v>2.4</v>
      </c>
      <c r="CZ226" s="114">
        <v>2.4</v>
      </c>
      <c r="DA226" s="114">
        <v>2.4</v>
      </c>
      <c r="DB226" s="114">
        <v>2.4</v>
      </c>
      <c r="DC226" s="114">
        <v>2.4</v>
      </c>
      <c r="DD226" s="114">
        <v>2.4</v>
      </c>
      <c r="DE226" s="114">
        <v>2.4</v>
      </c>
      <c r="DF226" s="114">
        <v>2.4</v>
      </c>
      <c r="DG226" s="114">
        <v>2.4</v>
      </c>
      <c r="DH226" s="114">
        <v>2.4</v>
      </c>
      <c r="DI226" s="114">
        <v>2.4</v>
      </c>
      <c r="DJ226" s="114">
        <v>2.4</v>
      </c>
      <c r="DK226" s="114">
        <v>2.4</v>
      </c>
      <c r="DL226" s="114">
        <v>2.4</v>
      </c>
      <c r="DM226" s="114">
        <v>2.4</v>
      </c>
      <c r="DN226" s="114">
        <v>2.4</v>
      </c>
      <c r="DO226" s="114">
        <v>2.4</v>
      </c>
      <c r="DP226" s="114">
        <v>2.4</v>
      </c>
      <c r="DQ226" s="114">
        <v>2.4</v>
      </c>
      <c r="DR226" s="114">
        <v>2.4</v>
      </c>
      <c r="DS226" s="114">
        <v>2.4</v>
      </c>
      <c r="DT226" s="114">
        <v>2.4</v>
      </c>
    </row>
    <row r="227" spans="2:126" ht="20.100000000000001" customHeight="1" x14ac:dyDescent="0.2">
      <c r="B227" s="7"/>
      <c r="C227" s="7"/>
      <c r="D227" s="7"/>
      <c r="E227" s="7"/>
      <c r="F227" s="7"/>
      <c r="G227" s="142"/>
      <c r="H227" s="142"/>
      <c r="BF227" s="7"/>
      <c r="BL227" s="143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P227" s="108"/>
      <c r="CS227" s="109"/>
      <c r="CT227" s="127"/>
      <c r="CU227" s="111"/>
      <c r="CV227" s="111"/>
      <c r="CW227" s="111"/>
      <c r="CX227" s="111"/>
      <c r="CY227" s="111"/>
      <c r="CZ227" s="111"/>
      <c r="DA227" s="111"/>
      <c r="DB227" s="111"/>
      <c r="DC227" s="111"/>
      <c r="DD227" s="111"/>
      <c r="DE227" s="111"/>
      <c r="DF227" s="111"/>
      <c r="DG227" s="111"/>
      <c r="DH227" s="111"/>
      <c r="DI227" s="111"/>
      <c r="DJ227" s="111"/>
      <c r="DK227" s="111"/>
      <c r="DL227" s="111"/>
      <c r="DM227" s="111"/>
      <c r="DN227" s="111"/>
      <c r="DO227" s="111"/>
      <c r="DP227" s="111"/>
      <c r="DQ227" s="111"/>
      <c r="DR227" s="111"/>
      <c r="DS227" s="111"/>
      <c r="DT227" s="111"/>
    </row>
    <row r="228" spans="2:126" ht="20.100000000000001" customHeight="1" x14ac:dyDescent="0.2">
      <c r="B228" s="7"/>
      <c r="C228" s="7"/>
      <c r="D228" s="7"/>
      <c r="E228" s="7"/>
      <c r="F228" s="7"/>
      <c r="G228" s="142"/>
      <c r="H228" s="142"/>
      <c r="BF228" s="7"/>
      <c r="BL228" s="143"/>
      <c r="BM228" s="8"/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P228" s="148" t="s">
        <v>76</v>
      </c>
      <c r="CQ228" s="83" t="str">
        <f>INDEX([10]TPU!$A:$A,MATCH($DV228,[10]TPU!$P:$P,0))</f>
        <v>RO-00388</v>
      </c>
      <c r="CR228" s="366" t="str">
        <f>INDEX([10]TPU!$C:$C,MATCH($DV228,[10]TPU!$P:$P,0))</f>
        <v>imprimação com emulsão asfáltica (execução, exclui fornecimento e transporte do material betuminoso até a obra)</v>
      </c>
      <c r="CS228" s="83" t="str">
        <f>INDEX([10]TPU!$D:$D,MATCH($DV228,[10]TPU!$P:$P,0))</f>
        <v>m2</v>
      </c>
      <c r="CT228" s="103">
        <f t="shared" ref="CT228:CX228" si="384">CT230*CT231*CT232</f>
        <v>10619</v>
      </c>
      <c r="CU228" s="103">
        <f t="shared" si="384"/>
        <v>15326</v>
      </c>
      <c r="CV228" s="103">
        <f t="shared" si="384"/>
        <v>366</v>
      </c>
      <c r="CW228" s="103">
        <f t="shared" si="384"/>
        <v>8923</v>
      </c>
      <c r="CX228" s="103">
        <f t="shared" si="384"/>
        <v>10353.200000000001</v>
      </c>
      <c r="CY228" s="103">
        <f t="shared" ref="CY228:DL228" si="385">CY230*CY231*CY232</f>
        <v>10619</v>
      </c>
      <c r="CZ228" s="103">
        <f t="shared" si="385"/>
        <v>15326</v>
      </c>
      <c r="DA228" s="103">
        <f t="shared" si="385"/>
        <v>366</v>
      </c>
      <c r="DB228" s="103">
        <f t="shared" si="385"/>
        <v>8923</v>
      </c>
      <c r="DC228" s="103">
        <f t="shared" si="385"/>
        <v>10353.200000000001</v>
      </c>
      <c r="DD228" s="103">
        <f t="shared" si="385"/>
        <v>10619</v>
      </c>
      <c r="DE228" s="103">
        <f t="shared" si="385"/>
        <v>15326</v>
      </c>
      <c r="DF228" s="103">
        <f t="shared" si="385"/>
        <v>366</v>
      </c>
      <c r="DG228" s="103">
        <f t="shared" si="385"/>
        <v>8923</v>
      </c>
      <c r="DH228" s="103">
        <f t="shared" si="385"/>
        <v>10353.200000000001</v>
      </c>
      <c r="DI228" s="103">
        <f t="shared" si="385"/>
        <v>10619</v>
      </c>
      <c r="DJ228" s="103">
        <f t="shared" si="385"/>
        <v>15326</v>
      </c>
      <c r="DK228" s="103">
        <f t="shared" si="385"/>
        <v>366</v>
      </c>
      <c r="DL228" s="103">
        <f t="shared" si="385"/>
        <v>8923</v>
      </c>
      <c r="DM228" s="103">
        <f t="shared" ref="DM228:DN228" si="386">DM230*DM231*DM232</f>
        <v>10353.200000000001</v>
      </c>
      <c r="DN228" s="103">
        <f t="shared" si="386"/>
        <v>10619</v>
      </c>
      <c r="DO228" s="103">
        <f t="shared" ref="DO228:DP228" si="387">DO230*DO231*DO232</f>
        <v>15326</v>
      </c>
      <c r="DP228" s="103">
        <f t="shared" si="387"/>
        <v>366</v>
      </c>
      <c r="DQ228" s="103">
        <f t="shared" ref="DQ228:DR228" si="388">DQ230*DQ231*DQ232</f>
        <v>8923</v>
      </c>
      <c r="DR228" s="103">
        <f t="shared" si="388"/>
        <v>10353.200000000001</v>
      </c>
      <c r="DS228" s="103">
        <f t="shared" ref="DS228" si="389">DS230*DS231*DS232</f>
        <v>0</v>
      </c>
      <c r="DT228" s="103">
        <f t="shared" ref="DT228" si="390">DT230*DT231*DT232</f>
        <v>0</v>
      </c>
      <c r="DV228" t="s">
        <v>220</v>
      </c>
    </row>
    <row r="229" spans="2:126" ht="20.100000000000001" customHeight="1" x14ac:dyDescent="0.2">
      <c r="B229" s="7"/>
      <c r="C229" s="7"/>
      <c r="D229" s="7"/>
      <c r="E229" s="7"/>
      <c r="F229" s="7"/>
      <c r="G229" s="142"/>
      <c r="H229" s="142"/>
      <c r="BF229" s="7"/>
      <c r="BL229" s="143"/>
      <c r="BM229" s="8"/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8"/>
      <c r="CL229" s="8"/>
      <c r="CM229" s="8"/>
      <c r="CP229" s="108"/>
      <c r="CS229" s="109"/>
      <c r="CT229" s="127"/>
      <c r="CU229" s="111"/>
      <c r="CV229" s="111"/>
      <c r="CW229" s="111"/>
      <c r="CX229" s="111"/>
      <c r="CY229" s="111"/>
      <c r="CZ229" s="111"/>
      <c r="DA229" s="111"/>
      <c r="DB229" s="111"/>
      <c r="DC229" s="111"/>
      <c r="DD229" s="111"/>
      <c r="DE229" s="111"/>
      <c r="DF229" s="111"/>
      <c r="DG229" s="111"/>
      <c r="DH229" s="111"/>
      <c r="DI229" s="111"/>
      <c r="DJ229" s="111"/>
      <c r="DK229" s="111"/>
      <c r="DL229" s="111"/>
      <c r="DM229" s="111"/>
      <c r="DN229" s="111"/>
      <c r="DO229" s="111"/>
      <c r="DP229" s="111"/>
      <c r="DQ229" s="111"/>
      <c r="DR229" s="111"/>
      <c r="DS229" s="111"/>
      <c r="DT229" s="111"/>
    </row>
    <row r="230" spans="2:126" ht="20.100000000000001" customHeight="1" x14ac:dyDescent="0.2">
      <c r="B230" s="7"/>
      <c r="C230" s="7"/>
      <c r="D230" s="7"/>
      <c r="E230" s="7"/>
      <c r="F230" s="7"/>
      <c r="G230" s="142"/>
      <c r="H230" s="142"/>
      <c r="BF230" s="7"/>
      <c r="BL230" s="143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P230" s="108"/>
      <c r="CR230" s="11" t="s">
        <v>32</v>
      </c>
      <c r="CS230" s="6" t="s">
        <v>5</v>
      </c>
      <c r="CT230" s="129">
        <f>$CT$51</f>
        <v>1000</v>
      </c>
      <c r="CU230" s="114">
        <f>CU$209</f>
        <v>1000</v>
      </c>
      <c r="CV230" s="114">
        <f>CV$209</f>
        <v>100</v>
      </c>
      <c r="CW230" s="114">
        <f t="shared" ref="CW230:DT230" si="391">CW$209</f>
        <v>1000</v>
      </c>
      <c r="CX230" s="114">
        <f t="shared" si="391"/>
        <v>1000</v>
      </c>
      <c r="CY230" s="114">
        <f t="shared" si="391"/>
        <v>1000</v>
      </c>
      <c r="CZ230" s="114">
        <f t="shared" si="391"/>
        <v>1000</v>
      </c>
      <c r="DA230" s="114">
        <f t="shared" si="391"/>
        <v>100</v>
      </c>
      <c r="DB230" s="114">
        <f t="shared" si="391"/>
        <v>1000</v>
      </c>
      <c r="DC230" s="114">
        <f t="shared" si="391"/>
        <v>1000</v>
      </c>
      <c r="DD230" s="114">
        <f t="shared" si="391"/>
        <v>1000</v>
      </c>
      <c r="DE230" s="114">
        <f t="shared" si="391"/>
        <v>1000</v>
      </c>
      <c r="DF230" s="114">
        <f t="shared" si="391"/>
        <v>100</v>
      </c>
      <c r="DG230" s="114">
        <f t="shared" si="391"/>
        <v>1000</v>
      </c>
      <c r="DH230" s="114">
        <f t="shared" si="391"/>
        <v>1000</v>
      </c>
      <c r="DI230" s="114">
        <f t="shared" si="391"/>
        <v>1000</v>
      </c>
      <c r="DJ230" s="114">
        <f t="shared" si="391"/>
        <v>1000</v>
      </c>
      <c r="DK230" s="114">
        <f t="shared" si="391"/>
        <v>100</v>
      </c>
      <c r="DL230" s="114">
        <f t="shared" si="391"/>
        <v>1000</v>
      </c>
      <c r="DM230" s="114">
        <f t="shared" si="391"/>
        <v>1000</v>
      </c>
      <c r="DN230" s="114">
        <f t="shared" si="391"/>
        <v>1000</v>
      </c>
      <c r="DO230" s="114">
        <f t="shared" si="391"/>
        <v>1000</v>
      </c>
      <c r="DP230" s="114">
        <f t="shared" si="391"/>
        <v>100</v>
      </c>
      <c r="DQ230" s="114">
        <f t="shared" si="391"/>
        <v>1000</v>
      </c>
      <c r="DR230" s="114">
        <f t="shared" si="391"/>
        <v>1000</v>
      </c>
      <c r="DS230" s="114">
        <f t="shared" si="391"/>
        <v>0</v>
      </c>
      <c r="DT230" s="114">
        <f t="shared" si="391"/>
        <v>0</v>
      </c>
    </row>
    <row r="231" spans="2:126" ht="20.100000000000001" customHeight="1" x14ac:dyDescent="0.2">
      <c r="B231" s="7"/>
      <c r="C231" s="7"/>
      <c r="D231" s="7"/>
      <c r="E231" s="7"/>
      <c r="F231" s="7"/>
      <c r="G231" s="142"/>
      <c r="H231" s="142"/>
      <c r="BF231" s="7"/>
      <c r="BL231" s="143"/>
      <c r="BM231" s="8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P231" s="108"/>
      <c r="CR231" s="11" t="s">
        <v>214</v>
      </c>
      <c r="CS231" s="6" t="s">
        <v>5</v>
      </c>
      <c r="CT231" s="114">
        <f>CT$210</f>
        <v>10.619</v>
      </c>
      <c r="CU231" s="114">
        <f>CU$210</f>
        <v>15.326000000000001</v>
      </c>
      <c r="CV231" s="114">
        <f>CV$210</f>
        <v>3.66</v>
      </c>
      <c r="CW231" s="114">
        <f t="shared" ref="CW231:DT231" si="392">CW$210</f>
        <v>8.923</v>
      </c>
      <c r="CX231" s="114">
        <f t="shared" si="392"/>
        <v>10.353200000000001</v>
      </c>
      <c r="CY231" s="114">
        <f t="shared" si="392"/>
        <v>10.619</v>
      </c>
      <c r="CZ231" s="114">
        <f t="shared" si="392"/>
        <v>15.326000000000001</v>
      </c>
      <c r="DA231" s="114">
        <f t="shared" si="392"/>
        <v>3.66</v>
      </c>
      <c r="DB231" s="114">
        <f t="shared" si="392"/>
        <v>8.923</v>
      </c>
      <c r="DC231" s="114">
        <f t="shared" si="392"/>
        <v>10.353200000000001</v>
      </c>
      <c r="DD231" s="114">
        <f t="shared" si="392"/>
        <v>10.619</v>
      </c>
      <c r="DE231" s="114">
        <f t="shared" si="392"/>
        <v>15.326000000000001</v>
      </c>
      <c r="DF231" s="114">
        <f t="shared" si="392"/>
        <v>3.66</v>
      </c>
      <c r="DG231" s="114">
        <f t="shared" si="392"/>
        <v>8.923</v>
      </c>
      <c r="DH231" s="114">
        <f t="shared" si="392"/>
        <v>10.353200000000001</v>
      </c>
      <c r="DI231" s="114">
        <f t="shared" si="392"/>
        <v>10.619</v>
      </c>
      <c r="DJ231" s="114">
        <f t="shared" si="392"/>
        <v>15.326000000000001</v>
      </c>
      <c r="DK231" s="114">
        <f t="shared" si="392"/>
        <v>3.66</v>
      </c>
      <c r="DL231" s="114">
        <f t="shared" si="392"/>
        <v>8.923</v>
      </c>
      <c r="DM231" s="114">
        <f t="shared" si="392"/>
        <v>10.353200000000001</v>
      </c>
      <c r="DN231" s="114">
        <f t="shared" si="392"/>
        <v>10.619</v>
      </c>
      <c r="DO231" s="114">
        <f t="shared" si="392"/>
        <v>15.326000000000001</v>
      </c>
      <c r="DP231" s="114">
        <f t="shared" si="392"/>
        <v>3.66</v>
      </c>
      <c r="DQ231" s="114">
        <f t="shared" si="392"/>
        <v>8.923</v>
      </c>
      <c r="DR231" s="114">
        <f t="shared" si="392"/>
        <v>10.353200000000001</v>
      </c>
      <c r="DS231" s="114">
        <f t="shared" si="392"/>
        <v>0</v>
      </c>
      <c r="DT231" s="114">
        <f t="shared" si="392"/>
        <v>0</v>
      </c>
    </row>
    <row r="232" spans="2:126" ht="20.100000000000001" customHeight="1" x14ac:dyDescent="0.2">
      <c r="B232" s="7"/>
      <c r="C232" s="7"/>
      <c r="D232" s="7"/>
      <c r="E232" s="7"/>
      <c r="F232" s="7"/>
      <c r="G232" s="142"/>
      <c r="H232" s="142"/>
      <c r="BF232" s="7"/>
      <c r="BL232" s="143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P232" s="108"/>
      <c r="CR232" s="11" t="s">
        <v>221</v>
      </c>
      <c r="CS232" s="6" t="s">
        <v>222</v>
      </c>
      <c r="CT232" s="129">
        <v>1</v>
      </c>
      <c r="CU232" s="114">
        <v>1</v>
      </c>
      <c r="CV232" s="114">
        <v>1</v>
      </c>
      <c r="CW232" s="114">
        <v>1</v>
      </c>
      <c r="CX232" s="114">
        <v>1</v>
      </c>
      <c r="CY232" s="114">
        <v>1</v>
      </c>
      <c r="CZ232" s="114">
        <v>1</v>
      </c>
      <c r="DA232" s="114">
        <v>1</v>
      </c>
      <c r="DB232" s="114">
        <v>1</v>
      </c>
      <c r="DC232" s="114">
        <v>1</v>
      </c>
      <c r="DD232" s="114">
        <v>1</v>
      </c>
      <c r="DE232" s="114">
        <v>1</v>
      </c>
      <c r="DF232" s="114">
        <v>1</v>
      </c>
      <c r="DG232" s="114">
        <v>1</v>
      </c>
      <c r="DH232" s="114">
        <v>1</v>
      </c>
      <c r="DI232" s="114">
        <v>1</v>
      </c>
      <c r="DJ232" s="114">
        <v>1</v>
      </c>
      <c r="DK232" s="114">
        <v>1</v>
      </c>
      <c r="DL232" s="114">
        <v>1</v>
      </c>
      <c r="DM232" s="114">
        <v>1</v>
      </c>
      <c r="DN232" s="114">
        <v>1</v>
      </c>
      <c r="DO232" s="114">
        <v>1</v>
      </c>
      <c r="DP232" s="114">
        <v>1</v>
      </c>
      <c r="DQ232" s="114">
        <v>1</v>
      </c>
      <c r="DR232" s="114">
        <v>1</v>
      </c>
      <c r="DS232" s="114">
        <v>1</v>
      </c>
      <c r="DT232" s="114">
        <v>1</v>
      </c>
    </row>
    <row r="233" spans="2:126" ht="20.100000000000001" customHeight="1" x14ac:dyDescent="0.2">
      <c r="B233" s="7"/>
      <c r="C233" s="7"/>
      <c r="D233" s="7"/>
      <c r="E233" s="7"/>
      <c r="F233" s="7"/>
      <c r="G233" s="142"/>
      <c r="H233" s="142"/>
      <c r="BF233" s="7"/>
      <c r="BL233" s="143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P233" s="108"/>
      <c r="CS233" s="109"/>
      <c r="CT233" s="127"/>
      <c r="CU233" s="111"/>
      <c r="CV233" s="111"/>
      <c r="CW233" s="111"/>
      <c r="CX233" s="111"/>
      <c r="CY233" s="111"/>
      <c r="CZ233" s="111"/>
      <c r="DA233" s="111"/>
      <c r="DB233" s="111"/>
      <c r="DC233" s="111"/>
      <c r="DD233" s="111"/>
      <c r="DE233" s="111"/>
      <c r="DF233" s="111"/>
      <c r="DG233" s="111"/>
      <c r="DH233" s="111"/>
      <c r="DI233" s="111"/>
      <c r="DJ233" s="111"/>
      <c r="DK233" s="111"/>
      <c r="DL233" s="111"/>
      <c r="DM233" s="111"/>
      <c r="DN233" s="111"/>
      <c r="DO233" s="111"/>
      <c r="DP233" s="111"/>
      <c r="DQ233" s="111"/>
      <c r="DR233" s="111"/>
      <c r="DS233" s="111"/>
      <c r="DT233" s="111"/>
    </row>
    <row r="234" spans="2:126" ht="20.100000000000001" customHeight="1" x14ac:dyDescent="0.2">
      <c r="B234" s="7"/>
      <c r="C234" s="7"/>
      <c r="D234" s="7"/>
      <c r="E234" s="7"/>
      <c r="F234" s="7"/>
      <c r="G234" s="142"/>
      <c r="H234" s="142"/>
      <c r="BF234" s="7"/>
      <c r="BL234" s="143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P234" s="148" t="s">
        <v>78</v>
      </c>
      <c r="CQ234" s="83" t="str">
        <f>INDEX([10]TPU!$A:$A,MATCH($DV234,[10]TPU!$P:$P,0))</f>
        <v>RO-51229</v>
      </c>
      <c r="CR234" s="366" t="str">
        <f>INDEX([10]TPU!$C:$C,MATCH($DV234,[10]TPU!$P:$P,0))</f>
        <v>pintura de ligação (execução e fornecimento do material betuminoso, exclusive transporte do material betuminoso)</v>
      </c>
      <c r="CS234" s="83" t="str">
        <f>INDEX([10]TPU!$D:$D,MATCH($DV234,[10]TPU!$P:$P,0))</f>
        <v>m2</v>
      </c>
      <c r="CT234" s="103">
        <f t="shared" ref="CT234:CX234" si="393">CT236*CT237*CT238</f>
        <v>21238</v>
      </c>
      <c r="CU234" s="103">
        <f t="shared" si="393"/>
        <v>30652</v>
      </c>
      <c r="CV234" s="103">
        <f t="shared" si="393"/>
        <v>732</v>
      </c>
      <c r="CW234" s="103">
        <f t="shared" si="393"/>
        <v>17846</v>
      </c>
      <c r="CX234" s="103">
        <f t="shared" si="393"/>
        <v>20706.400000000001</v>
      </c>
      <c r="CY234" s="103">
        <f t="shared" ref="CY234:DL234" si="394">CY236*CY237*CY238</f>
        <v>21238</v>
      </c>
      <c r="CZ234" s="103">
        <f t="shared" si="394"/>
        <v>30652</v>
      </c>
      <c r="DA234" s="103">
        <f t="shared" si="394"/>
        <v>732</v>
      </c>
      <c r="DB234" s="103">
        <f t="shared" si="394"/>
        <v>17846</v>
      </c>
      <c r="DC234" s="103">
        <f t="shared" si="394"/>
        <v>20706.400000000001</v>
      </c>
      <c r="DD234" s="103">
        <f t="shared" si="394"/>
        <v>21238</v>
      </c>
      <c r="DE234" s="103">
        <f t="shared" si="394"/>
        <v>30652</v>
      </c>
      <c r="DF234" s="103">
        <f t="shared" si="394"/>
        <v>732</v>
      </c>
      <c r="DG234" s="103">
        <f t="shared" si="394"/>
        <v>17846</v>
      </c>
      <c r="DH234" s="103">
        <f t="shared" si="394"/>
        <v>20706.400000000001</v>
      </c>
      <c r="DI234" s="103">
        <f t="shared" si="394"/>
        <v>31857</v>
      </c>
      <c r="DJ234" s="103">
        <f t="shared" si="394"/>
        <v>45978</v>
      </c>
      <c r="DK234" s="103">
        <f t="shared" si="394"/>
        <v>1098</v>
      </c>
      <c r="DL234" s="103">
        <f t="shared" si="394"/>
        <v>26769</v>
      </c>
      <c r="DM234" s="103">
        <f t="shared" ref="DM234:DN234" si="395">DM236*DM237*DM238</f>
        <v>31059.600000000002</v>
      </c>
      <c r="DN234" s="103">
        <f t="shared" si="395"/>
        <v>21238</v>
      </c>
      <c r="DO234" s="103">
        <f t="shared" ref="DO234:DP234" si="396">DO236*DO237*DO238</f>
        <v>30652</v>
      </c>
      <c r="DP234" s="103">
        <f t="shared" si="396"/>
        <v>732</v>
      </c>
      <c r="DQ234" s="103">
        <f t="shared" ref="DQ234:DR234" si="397">DQ236*DQ237*DQ238</f>
        <v>17846</v>
      </c>
      <c r="DR234" s="103">
        <f t="shared" si="397"/>
        <v>20706.400000000001</v>
      </c>
      <c r="DS234" s="103">
        <f t="shared" ref="DS234" si="398">DS236*DS237*DS238</f>
        <v>0</v>
      </c>
      <c r="DT234" s="103">
        <f t="shared" ref="DT234" si="399">DT236*DT237*DT238</f>
        <v>0</v>
      </c>
      <c r="DV234" t="s">
        <v>223</v>
      </c>
    </row>
    <row r="235" spans="2:126" ht="20.100000000000001" customHeight="1" x14ac:dyDescent="0.2">
      <c r="B235" s="7"/>
      <c r="C235" s="7"/>
      <c r="D235" s="7"/>
      <c r="E235" s="7"/>
      <c r="F235" s="7"/>
      <c r="G235" s="142"/>
      <c r="H235" s="142"/>
      <c r="BF235" s="7"/>
      <c r="BL235" s="143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8"/>
      <c r="CL235" s="8"/>
      <c r="CM235" s="8"/>
      <c r="CP235" s="108"/>
      <c r="CS235" s="109"/>
      <c r="CT235" s="127"/>
      <c r="CU235" s="111"/>
      <c r="CV235" s="111"/>
      <c r="CW235" s="111"/>
      <c r="CX235" s="111"/>
      <c r="CY235" s="111"/>
      <c r="CZ235" s="111"/>
      <c r="DA235" s="111"/>
      <c r="DB235" s="111"/>
      <c r="DC235" s="111"/>
      <c r="DD235" s="111"/>
      <c r="DE235" s="111"/>
      <c r="DF235" s="111"/>
      <c r="DG235" s="111"/>
      <c r="DH235" s="111"/>
      <c r="DI235" s="111"/>
      <c r="DJ235" s="111"/>
      <c r="DK235" s="111"/>
      <c r="DL235" s="111"/>
      <c r="DM235" s="111"/>
      <c r="DN235" s="111"/>
      <c r="DO235" s="111"/>
      <c r="DP235" s="111"/>
      <c r="DQ235" s="111"/>
      <c r="DR235" s="111"/>
      <c r="DS235" s="111"/>
      <c r="DT235" s="111"/>
    </row>
    <row r="236" spans="2:126" ht="20.100000000000001" customHeight="1" x14ac:dyDescent="0.2">
      <c r="B236" s="7"/>
      <c r="C236" s="7"/>
      <c r="D236" s="7"/>
      <c r="E236" s="7"/>
      <c r="F236" s="7"/>
      <c r="G236" s="142"/>
      <c r="H236" s="142"/>
      <c r="BF236" s="7"/>
      <c r="BL236" s="143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P236" s="108"/>
      <c r="CR236" s="11" t="s">
        <v>32</v>
      </c>
      <c r="CS236" s="6" t="s">
        <v>5</v>
      </c>
      <c r="CT236" s="129">
        <f>$CT$51</f>
        <v>1000</v>
      </c>
      <c r="CU236" s="114">
        <f>CU$209</f>
        <v>1000</v>
      </c>
      <c r="CV236" s="114">
        <f>CV$209</f>
        <v>100</v>
      </c>
      <c r="CW236" s="114">
        <f t="shared" ref="CW236:DT236" si="400">CW$209</f>
        <v>1000</v>
      </c>
      <c r="CX236" s="114">
        <f t="shared" si="400"/>
        <v>1000</v>
      </c>
      <c r="CY236" s="114">
        <f t="shared" si="400"/>
        <v>1000</v>
      </c>
      <c r="CZ236" s="114">
        <f t="shared" si="400"/>
        <v>1000</v>
      </c>
      <c r="DA236" s="114">
        <f t="shared" si="400"/>
        <v>100</v>
      </c>
      <c r="DB236" s="114">
        <f t="shared" si="400"/>
        <v>1000</v>
      </c>
      <c r="DC236" s="114">
        <f t="shared" si="400"/>
        <v>1000</v>
      </c>
      <c r="DD236" s="114">
        <f t="shared" si="400"/>
        <v>1000</v>
      </c>
      <c r="DE236" s="114">
        <f t="shared" si="400"/>
        <v>1000</v>
      </c>
      <c r="DF236" s="114">
        <f t="shared" si="400"/>
        <v>100</v>
      </c>
      <c r="DG236" s="114">
        <f t="shared" si="400"/>
        <v>1000</v>
      </c>
      <c r="DH236" s="114">
        <f t="shared" si="400"/>
        <v>1000</v>
      </c>
      <c r="DI236" s="114">
        <f t="shared" si="400"/>
        <v>1000</v>
      </c>
      <c r="DJ236" s="114">
        <f t="shared" si="400"/>
        <v>1000</v>
      </c>
      <c r="DK236" s="114">
        <f t="shared" si="400"/>
        <v>100</v>
      </c>
      <c r="DL236" s="114">
        <f t="shared" si="400"/>
        <v>1000</v>
      </c>
      <c r="DM236" s="114">
        <f t="shared" si="400"/>
        <v>1000</v>
      </c>
      <c r="DN236" s="114">
        <f t="shared" si="400"/>
        <v>1000</v>
      </c>
      <c r="DO236" s="114">
        <f t="shared" si="400"/>
        <v>1000</v>
      </c>
      <c r="DP236" s="114">
        <f t="shared" si="400"/>
        <v>100</v>
      </c>
      <c r="DQ236" s="114">
        <f t="shared" si="400"/>
        <v>1000</v>
      </c>
      <c r="DR236" s="114">
        <f t="shared" si="400"/>
        <v>1000</v>
      </c>
      <c r="DS236" s="114">
        <f t="shared" si="400"/>
        <v>0</v>
      </c>
      <c r="DT236" s="114">
        <f t="shared" si="400"/>
        <v>0</v>
      </c>
    </row>
    <row r="237" spans="2:126" ht="20.100000000000001" customHeight="1" x14ac:dyDescent="0.2">
      <c r="B237" s="7"/>
      <c r="C237" s="7"/>
      <c r="D237" s="7"/>
      <c r="E237" s="7"/>
      <c r="F237" s="7"/>
      <c r="G237" s="142"/>
      <c r="H237" s="142"/>
      <c r="BF237" s="7"/>
      <c r="BL237" s="143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8"/>
      <c r="CL237" s="8"/>
      <c r="CM237" s="8"/>
      <c r="CP237" s="108"/>
      <c r="CR237" s="11" t="s">
        <v>214</v>
      </c>
      <c r="CS237" s="6" t="s">
        <v>5</v>
      </c>
      <c r="CT237" s="114">
        <f t="shared" ref="CT237" si="401">CT$210</f>
        <v>10.619</v>
      </c>
      <c r="CU237" s="114">
        <f>CU$210</f>
        <v>15.326000000000001</v>
      </c>
      <c r="CV237" s="114">
        <f t="shared" ref="CV237:DT237" si="402">CV$210</f>
        <v>3.66</v>
      </c>
      <c r="CW237" s="114">
        <f t="shared" si="402"/>
        <v>8.923</v>
      </c>
      <c r="CX237" s="114">
        <f t="shared" si="402"/>
        <v>10.353200000000001</v>
      </c>
      <c r="CY237" s="114">
        <f t="shared" si="402"/>
        <v>10.619</v>
      </c>
      <c r="CZ237" s="114">
        <f t="shared" si="402"/>
        <v>15.326000000000001</v>
      </c>
      <c r="DA237" s="114">
        <f t="shared" si="402"/>
        <v>3.66</v>
      </c>
      <c r="DB237" s="114">
        <f t="shared" si="402"/>
        <v>8.923</v>
      </c>
      <c r="DC237" s="114">
        <f t="shared" si="402"/>
        <v>10.353200000000001</v>
      </c>
      <c r="DD237" s="114">
        <f t="shared" si="402"/>
        <v>10.619</v>
      </c>
      <c r="DE237" s="114">
        <f t="shared" si="402"/>
        <v>15.326000000000001</v>
      </c>
      <c r="DF237" s="114">
        <f t="shared" si="402"/>
        <v>3.66</v>
      </c>
      <c r="DG237" s="114">
        <f t="shared" si="402"/>
        <v>8.923</v>
      </c>
      <c r="DH237" s="114">
        <f t="shared" si="402"/>
        <v>10.353200000000001</v>
      </c>
      <c r="DI237" s="114">
        <f t="shared" si="402"/>
        <v>10.619</v>
      </c>
      <c r="DJ237" s="114">
        <f t="shared" si="402"/>
        <v>15.326000000000001</v>
      </c>
      <c r="DK237" s="114">
        <f t="shared" si="402"/>
        <v>3.66</v>
      </c>
      <c r="DL237" s="114">
        <f t="shared" si="402"/>
        <v>8.923</v>
      </c>
      <c r="DM237" s="114">
        <f t="shared" si="402"/>
        <v>10.353200000000001</v>
      </c>
      <c r="DN237" s="114">
        <f t="shared" si="402"/>
        <v>10.619</v>
      </c>
      <c r="DO237" s="114">
        <f t="shared" si="402"/>
        <v>15.326000000000001</v>
      </c>
      <c r="DP237" s="114">
        <f t="shared" si="402"/>
        <v>3.66</v>
      </c>
      <c r="DQ237" s="114">
        <f t="shared" si="402"/>
        <v>8.923</v>
      </c>
      <c r="DR237" s="114">
        <f t="shared" si="402"/>
        <v>10.353200000000001</v>
      </c>
      <c r="DS237" s="114">
        <f t="shared" si="402"/>
        <v>0</v>
      </c>
      <c r="DT237" s="114">
        <f t="shared" si="402"/>
        <v>0</v>
      </c>
    </row>
    <row r="238" spans="2:126" ht="20.100000000000001" customHeight="1" x14ac:dyDescent="0.2">
      <c r="B238" s="7"/>
      <c r="C238" s="7"/>
      <c r="D238" s="7"/>
      <c r="E238" s="7"/>
      <c r="F238" s="7"/>
      <c r="G238" s="142"/>
      <c r="H238" s="142"/>
      <c r="BF238" s="7"/>
      <c r="BL238" s="143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P238" s="108"/>
      <c r="CR238" s="11" t="s">
        <v>224</v>
      </c>
      <c r="CS238" s="6" t="s">
        <v>222</v>
      </c>
      <c r="CT238" s="129">
        <f>IF(SUM(CT$194:CT$195)&lt;=0.1,2,3)</f>
        <v>2</v>
      </c>
      <c r="CU238" s="129">
        <f t="shared" ref="CU238:DT238" si="403">IF(SUM(CU$194:CU$195)&lt;=0.1,2,3)</f>
        <v>2</v>
      </c>
      <c r="CV238" s="129">
        <f t="shared" si="403"/>
        <v>2</v>
      </c>
      <c r="CW238" s="129">
        <f t="shared" si="403"/>
        <v>2</v>
      </c>
      <c r="CX238" s="129">
        <f t="shared" si="403"/>
        <v>2</v>
      </c>
      <c r="CY238" s="129">
        <f t="shared" si="403"/>
        <v>2</v>
      </c>
      <c r="CZ238" s="129">
        <f t="shared" si="403"/>
        <v>2</v>
      </c>
      <c r="DA238" s="129">
        <f t="shared" si="403"/>
        <v>2</v>
      </c>
      <c r="DB238" s="129">
        <f t="shared" si="403"/>
        <v>2</v>
      </c>
      <c r="DC238" s="129">
        <f t="shared" si="403"/>
        <v>2</v>
      </c>
      <c r="DD238" s="129">
        <f t="shared" si="403"/>
        <v>2</v>
      </c>
      <c r="DE238" s="129">
        <f t="shared" si="403"/>
        <v>2</v>
      </c>
      <c r="DF238" s="129">
        <f t="shared" si="403"/>
        <v>2</v>
      </c>
      <c r="DG238" s="129">
        <f t="shared" si="403"/>
        <v>2</v>
      </c>
      <c r="DH238" s="129">
        <f t="shared" si="403"/>
        <v>2</v>
      </c>
      <c r="DI238" s="129">
        <f t="shared" si="403"/>
        <v>3</v>
      </c>
      <c r="DJ238" s="129">
        <f t="shared" si="403"/>
        <v>3</v>
      </c>
      <c r="DK238" s="129">
        <f t="shared" si="403"/>
        <v>3</v>
      </c>
      <c r="DL238" s="129">
        <f t="shared" si="403"/>
        <v>3</v>
      </c>
      <c r="DM238" s="129">
        <f t="shared" si="403"/>
        <v>3</v>
      </c>
      <c r="DN238" s="129">
        <f t="shared" si="403"/>
        <v>2</v>
      </c>
      <c r="DO238" s="129">
        <f t="shared" si="403"/>
        <v>2</v>
      </c>
      <c r="DP238" s="129">
        <f t="shared" si="403"/>
        <v>2</v>
      </c>
      <c r="DQ238" s="129">
        <f t="shared" si="403"/>
        <v>2</v>
      </c>
      <c r="DR238" s="129">
        <f t="shared" si="403"/>
        <v>2</v>
      </c>
      <c r="DS238" s="129">
        <f t="shared" si="403"/>
        <v>2</v>
      </c>
      <c r="DT238" s="129">
        <f t="shared" si="403"/>
        <v>2</v>
      </c>
    </row>
    <row r="239" spans="2:126" ht="20.100000000000001" customHeight="1" x14ac:dyDescent="0.2">
      <c r="B239" s="7"/>
      <c r="C239" s="7"/>
      <c r="D239" s="7"/>
      <c r="E239" s="7"/>
      <c r="F239" s="7"/>
      <c r="G239" s="142"/>
      <c r="H239" s="142"/>
      <c r="BF239" s="7"/>
      <c r="BL239" s="143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P239" s="108"/>
      <c r="CS239" s="109"/>
      <c r="CT239" s="127"/>
      <c r="CU239" s="111"/>
      <c r="CV239" s="111"/>
      <c r="CW239" s="111"/>
      <c r="CX239" s="111"/>
      <c r="CY239" s="111"/>
      <c r="CZ239" s="111"/>
      <c r="DA239" s="111"/>
      <c r="DB239" s="111"/>
      <c r="DC239" s="111"/>
      <c r="DD239" s="111"/>
      <c r="DE239" s="111"/>
      <c r="DF239" s="111"/>
      <c r="DG239" s="111"/>
      <c r="DH239" s="111"/>
      <c r="DI239" s="111"/>
      <c r="DJ239" s="111"/>
      <c r="DK239" s="111"/>
      <c r="DL239" s="111"/>
      <c r="DM239" s="111"/>
      <c r="DN239" s="111"/>
      <c r="DO239" s="111"/>
      <c r="DP239" s="111"/>
      <c r="DQ239" s="111"/>
      <c r="DR239" s="111"/>
      <c r="DS239" s="111"/>
      <c r="DT239" s="111"/>
    </row>
    <row r="240" spans="2:126" ht="20.100000000000001" customHeight="1" x14ac:dyDescent="0.2">
      <c r="B240" s="7"/>
      <c r="C240" s="7"/>
      <c r="D240" s="7"/>
      <c r="E240" s="7"/>
      <c r="F240" s="7"/>
      <c r="G240" s="142"/>
      <c r="H240" s="142"/>
      <c r="BF240" s="7"/>
      <c r="BL240" s="143"/>
      <c r="BM240" s="8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8"/>
      <c r="BY240" s="8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8"/>
      <c r="CL240" s="8"/>
      <c r="CM240" s="8"/>
      <c r="CP240" s="148" t="s">
        <v>79</v>
      </c>
      <c r="CQ240" s="83">
        <f>INDEX([10]TPU!$A:$A,MATCH($DV240,[10]TPU!$P:$P,0))</f>
        <v>4011240</v>
      </c>
      <c r="CR240" s="366" t="str">
        <f>INDEX([10]TPU!$C:$C,MATCH($DV240,[10]TPU!$P:$P,0))</f>
        <v>Base estabilizada granulometricamente com mistura solo brita (70% - 30%) com 3% de cimento em usina com material de jazida e brita comercial</v>
      </c>
      <c r="CS240" s="83" t="str">
        <f>INDEX([10]TPU!$D:$D,MATCH($DV240,[10]TPU!$P:$P,0))</f>
        <v>m³</v>
      </c>
      <c r="CT240" s="103">
        <f>CT242*(CT243+CT244)*CT245</f>
        <v>1936.62</v>
      </c>
      <c r="CU240" s="103">
        <f t="shared" ref="CU240:DT240" si="404">CU242*(CU243+CU244)*CU245</f>
        <v>2783.88</v>
      </c>
      <c r="CV240" s="103">
        <f t="shared" si="404"/>
        <v>68.399999999999991</v>
      </c>
      <c r="CW240" s="103">
        <f t="shared" si="404"/>
        <v>1631.34</v>
      </c>
      <c r="CX240" s="103">
        <f t="shared" si="404"/>
        <v>1888.7760000000001</v>
      </c>
      <c r="CY240" s="103">
        <f t="shared" si="404"/>
        <v>2045.16</v>
      </c>
      <c r="CZ240" s="103">
        <f t="shared" si="404"/>
        <v>2939.4900000000002</v>
      </c>
      <c r="DA240" s="103">
        <f t="shared" si="404"/>
        <v>72.295000000000002</v>
      </c>
      <c r="DB240" s="103">
        <f t="shared" si="404"/>
        <v>1722.92</v>
      </c>
      <c r="DC240" s="103">
        <f t="shared" si="404"/>
        <v>1994.6580000000001</v>
      </c>
      <c r="DD240" s="103">
        <f t="shared" si="404"/>
        <v>1936.62</v>
      </c>
      <c r="DE240" s="103">
        <f t="shared" si="404"/>
        <v>2783.88</v>
      </c>
      <c r="DF240" s="103">
        <f t="shared" si="404"/>
        <v>68.399999999999991</v>
      </c>
      <c r="DG240" s="103">
        <f t="shared" si="404"/>
        <v>1631.34</v>
      </c>
      <c r="DH240" s="103">
        <f t="shared" si="404"/>
        <v>1888.7760000000001</v>
      </c>
      <c r="DI240" s="103">
        <f t="shared" si="404"/>
        <v>1936.62</v>
      </c>
      <c r="DJ240" s="103">
        <f t="shared" si="404"/>
        <v>2783.88</v>
      </c>
      <c r="DK240" s="103">
        <f t="shared" si="404"/>
        <v>68.399999999999991</v>
      </c>
      <c r="DL240" s="103">
        <f t="shared" si="404"/>
        <v>1631.34</v>
      </c>
      <c r="DM240" s="103">
        <f t="shared" si="404"/>
        <v>1888.7760000000001</v>
      </c>
      <c r="DN240" s="103">
        <f t="shared" si="404"/>
        <v>1936.62</v>
      </c>
      <c r="DO240" s="103">
        <f t="shared" si="404"/>
        <v>2783.88</v>
      </c>
      <c r="DP240" s="103">
        <f t="shared" si="404"/>
        <v>68.399999999999991</v>
      </c>
      <c r="DQ240" s="103">
        <f t="shared" si="404"/>
        <v>1631.34</v>
      </c>
      <c r="DR240" s="103">
        <f t="shared" si="404"/>
        <v>1888.7760000000001</v>
      </c>
      <c r="DS240" s="103">
        <f t="shared" si="404"/>
        <v>0</v>
      </c>
      <c r="DT240" s="103">
        <f t="shared" si="404"/>
        <v>0</v>
      </c>
      <c r="DV240" t="s">
        <v>225</v>
      </c>
    </row>
    <row r="241" spans="2:126" ht="20.100000000000001" customHeight="1" x14ac:dyDescent="0.2">
      <c r="B241" s="7"/>
      <c r="C241" s="7"/>
      <c r="D241" s="7"/>
      <c r="E241" s="7"/>
      <c r="F241" s="7"/>
      <c r="G241" s="142"/>
      <c r="H241" s="142"/>
      <c r="BF241" s="7"/>
      <c r="BL241" s="143"/>
      <c r="BM241" s="8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8"/>
      <c r="BY241" s="8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8"/>
      <c r="CL241" s="8"/>
      <c r="CM241" s="8"/>
      <c r="CP241" s="108"/>
      <c r="CS241" s="109"/>
      <c r="CT241" s="127"/>
      <c r="CU241" s="111"/>
      <c r="CV241" s="111"/>
      <c r="CW241" s="111"/>
      <c r="CX241" s="111"/>
      <c r="CY241" s="111"/>
      <c r="CZ241" s="111"/>
      <c r="DA241" s="111"/>
      <c r="DB241" s="111"/>
      <c r="DC241" s="111"/>
      <c r="DD241" s="111"/>
      <c r="DE241" s="111"/>
      <c r="DF241" s="111"/>
      <c r="DG241" s="111"/>
      <c r="DH241" s="111"/>
      <c r="DI241" s="111"/>
      <c r="DJ241" s="111"/>
      <c r="DK241" s="111"/>
      <c r="DL241" s="111"/>
      <c r="DM241" s="111"/>
      <c r="DN241" s="111"/>
      <c r="DO241" s="111"/>
      <c r="DP241" s="111"/>
      <c r="DQ241" s="111"/>
      <c r="DR241" s="111"/>
      <c r="DS241" s="111"/>
      <c r="DT241" s="111"/>
    </row>
    <row r="242" spans="2:126" ht="20.100000000000001" customHeight="1" x14ac:dyDescent="0.2">
      <c r="B242" s="7"/>
      <c r="C242" s="7"/>
      <c r="D242" s="7"/>
      <c r="E242" s="7"/>
      <c r="F242" s="7"/>
      <c r="G242" s="142"/>
      <c r="H242" s="142"/>
      <c r="BF242" s="7"/>
      <c r="BL242" s="143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P242" s="108"/>
      <c r="CR242" s="11" t="s">
        <v>32</v>
      </c>
      <c r="CS242" s="6" t="s">
        <v>5</v>
      </c>
      <c r="CT242" s="114">
        <f>CT$209</f>
        <v>1000</v>
      </c>
      <c r="CU242" s="114">
        <f>CU$209</f>
        <v>1000</v>
      </c>
      <c r="CV242" s="114">
        <f t="shared" ref="CV242:DT242" si="405">CV$209</f>
        <v>100</v>
      </c>
      <c r="CW242" s="114">
        <f t="shared" si="405"/>
        <v>1000</v>
      </c>
      <c r="CX242" s="114">
        <f t="shared" si="405"/>
        <v>1000</v>
      </c>
      <c r="CY242" s="114">
        <f t="shared" si="405"/>
        <v>1000</v>
      </c>
      <c r="CZ242" s="114">
        <f t="shared" si="405"/>
        <v>1000</v>
      </c>
      <c r="DA242" s="114">
        <f t="shared" si="405"/>
        <v>100</v>
      </c>
      <c r="DB242" s="114">
        <f t="shared" si="405"/>
        <v>1000</v>
      </c>
      <c r="DC242" s="114">
        <f t="shared" si="405"/>
        <v>1000</v>
      </c>
      <c r="DD242" s="114">
        <f t="shared" si="405"/>
        <v>1000</v>
      </c>
      <c r="DE242" s="114">
        <f t="shared" si="405"/>
        <v>1000</v>
      </c>
      <c r="DF242" s="114">
        <f t="shared" si="405"/>
        <v>100</v>
      </c>
      <c r="DG242" s="114">
        <f t="shared" si="405"/>
        <v>1000</v>
      </c>
      <c r="DH242" s="114">
        <f t="shared" si="405"/>
        <v>1000</v>
      </c>
      <c r="DI242" s="114">
        <f t="shared" si="405"/>
        <v>1000</v>
      </c>
      <c r="DJ242" s="114">
        <f t="shared" si="405"/>
        <v>1000</v>
      </c>
      <c r="DK242" s="114">
        <f t="shared" si="405"/>
        <v>100</v>
      </c>
      <c r="DL242" s="114">
        <f t="shared" si="405"/>
        <v>1000</v>
      </c>
      <c r="DM242" s="114">
        <f t="shared" si="405"/>
        <v>1000</v>
      </c>
      <c r="DN242" s="114">
        <f t="shared" si="405"/>
        <v>1000</v>
      </c>
      <c r="DO242" s="114">
        <f t="shared" si="405"/>
        <v>1000</v>
      </c>
      <c r="DP242" s="114">
        <f t="shared" si="405"/>
        <v>100</v>
      </c>
      <c r="DQ242" s="114">
        <f t="shared" si="405"/>
        <v>1000</v>
      </c>
      <c r="DR242" s="114">
        <f t="shared" si="405"/>
        <v>1000</v>
      </c>
      <c r="DS242" s="114">
        <f t="shared" si="405"/>
        <v>0</v>
      </c>
      <c r="DT242" s="114">
        <f t="shared" si="405"/>
        <v>0</v>
      </c>
    </row>
    <row r="243" spans="2:126" ht="20.100000000000001" customHeight="1" x14ac:dyDescent="0.2">
      <c r="B243" s="7"/>
      <c r="C243" s="7"/>
      <c r="D243" s="7"/>
      <c r="E243" s="7"/>
      <c r="F243" s="7"/>
      <c r="G243" s="142"/>
      <c r="H243" s="142"/>
      <c r="BF243" s="7"/>
      <c r="BM243" s="8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8"/>
      <c r="CL243" s="8"/>
      <c r="CM243" s="8"/>
      <c r="CP243" s="108"/>
      <c r="CR243" s="11" t="s">
        <v>214</v>
      </c>
      <c r="CS243" s="6" t="s">
        <v>5</v>
      </c>
      <c r="CT243" s="114">
        <f>CT$210</f>
        <v>10.619</v>
      </c>
      <c r="CU243" s="114">
        <f>CU$210</f>
        <v>15.326000000000001</v>
      </c>
      <c r="CV243" s="114">
        <f t="shared" ref="CV243:DT243" si="406">CV$210</f>
        <v>3.66</v>
      </c>
      <c r="CW243" s="114">
        <f t="shared" si="406"/>
        <v>8.923</v>
      </c>
      <c r="CX243" s="114">
        <f t="shared" si="406"/>
        <v>10.353200000000001</v>
      </c>
      <c r="CY243" s="114">
        <f t="shared" si="406"/>
        <v>10.619</v>
      </c>
      <c r="CZ243" s="114">
        <f t="shared" si="406"/>
        <v>15.326000000000001</v>
      </c>
      <c r="DA243" s="114">
        <f t="shared" si="406"/>
        <v>3.66</v>
      </c>
      <c r="DB243" s="114">
        <f t="shared" si="406"/>
        <v>8.923</v>
      </c>
      <c r="DC243" s="114">
        <f t="shared" si="406"/>
        <v>10.353200000000001</v>
      </c>
      <c r="DD243" s="114">
        <f t="shared" si="406"/>
        <v>10.619</v>
      </c>
      <c r="DE243" s="114">
        <f t="shared" si="406"/>
        <v>15.326000000000001</v>
      </c>
      <c r="DF243" s="114">
        <f t="shared" si="406"/>
        <v>3.66</v>
      </c>
      <c r="DG243" s="114">
        <f t="shared" si="406"/>
        <v>8.923</v>
      </c>
      <c r="DH243" s="114">
        <f t="shared" si="406"/>
        <v>10.353200000000001</v>
      </c>
      <c r="DI243" s="114">
        <f t="shared" si="406"/>
        <v>10.619</v>
      </c>
      <c r="DJ243" s="114">
        <f t="shared" si="406"/>
        <v>15.326000000000001</v>
      </c>
      <c r="DK243" s="114">
        <f t="shared" si="406"/>
        <v>3.66</v>
      </c>
      <c r="DL243" s="114">
        <f t="shared" si="406"/>
        <v>8.923</v>
      </c>
      <c r="DM243" s="114">
        <f t="shared" si="406"/>
        <v>10.353200000000001</v>
      </c>
      <c r="DN243" s="114">
        <f t="shared" si="406"/>
        <v>10.619</v>
      </c>
      <c r="DO243" s="114">
        <f t="shared" si="406"/>
        <v>15.326000000000001</v>
      </c>
      <c r="DP243" s="114">
        <f t="shared" si="406"/>
        <v>3.66</v>
      </c>
      <c r="DQ243" s="114">
        <f t="shared" si="406"/>
        <v>8.923</v>
      </c>
      <c r="DR243" s="114">
        <f t="shared" si="406"/>
        <v>10.353200000000001</v>
      </c>
      <c r="DS243" s="114">
        <f t="shared" si="406"/>
        <v>0</v>
      </c>
      <c r="DT243" s="114">
        <f t="shared" si="406"/>
        <v>0</v>
      </c>
    </row>
    <row r="244" spans="2:126" ht="20.100000000000001" customHeight="1" x14ac:dyDescent="0.2">
      <c r="B244" s="7"/>
      <c r="C244" s="7"/>
      <c r="D244" s="7"/>
      <c r="E244" s="7"/>
      <c r="F244" s="7"/>
      <c r="G244" s="142"/>
      <c r="H244" s="142"/>
      <c r="BF244" s="7"/>
      <c r="BM244" s="143"/>
      <c r="BN244" s="143"/>
      <c r="BO244" s="143"/>
      <c r="BP244" s="143"/>
      <c r="BQ244" s="143"/>
      <c r="BR244" s="143"/>
      <c r="BS244" s="143"/>
      <c r="BT244" s="143"/>
      <c r="BU244" s="143"/>
      <c r="BV244" s="143"/>
      <c r="BW244" s="143"/>
      <c r="BX244" s="143"/>
      <c r="BY244" s="143"/>
      <c r="BZ244" s="143"/>
      <c r="CA244" s="143"/>
      <c r="CB244" s="143"/>
      <c r="CC244" s="143"/>
      <c r="CD244" s="143"/>
      <c r="CE244" s="143"/>
      <c r="CF244" s="143"/>
      <c r="CG244" s="143"/>
      <c r="CH244" s="143"/>
      <c r="CI244" s="143"/>
      <c r="CJ244" s="143"/>
      <c r="CK244" s="143"/>
      <c r="CL244" s="143"/>
      <c r="CM244" s="143"/>
      <c r="CP244" s="108"/>
      <c r="CR244" s="11" t="s">
        <v>226</v>
      </c>
      <c r="CS244" s="6" t="s">
        <v>5</v>
      </c>
      <c r="CT244" s="140">
        <f t="shared" ref="CT244:DT244" si="407">(0.1+CT245)/2</f>
        <v>0.14000000000000001</v>
      </c>
      <c r="CU244" s="141">
        <f t="shared" si="407"/>
        <v>0.14000000000000001</v>
      </c>
      <c r="CV244" s="141">
        <f t="shared" si="407"/>
        <v>0.14000000000000001</v>
      </c>
      <c r="CW244" s="141">
        <f t="shared" si="407"/>
        <v>0.14000000000000001</v>
      </c>
      <c r="CX244" s="141">
        <f t="shared" si="407"/>
        <v>0.14000000000000001</v>
      </c>
      <c r="CY244" s="141">
        <f t="shared" si="407"/>
        <v>0.14500000000000002</v>
      </c>
      <c r="CZ244" s="141">
        <f t="shared" si="407"/>
        <v>0.14500000000000002</v>
      </c>
      <c r="DA244" s="141">
        <f t="shared" si="407"/>
        <v>0.14500000000000002</v>
      </c>
      <c r="DB244" s="141">
        <f t="shared" si="407"/>
        <v>0.14500000000000002</v>
      </c>
      <c r="DC244" s="141">
        <f t="shared" si="407"/>
        <v>0.14500000000000002</v>
      </c>
      <c r="DD244" s="141">
        <f t="shared" si="407"/>
        <v>0.14000000000000001</v>
      </c>
      <c r="DE244" s="141">
        <f t="shared" si="407"/>
        <v>0.14000000000000001</v>
      </c>
      <c r="DF244" s="141">
        <f t="shared" si="407"/>
        <v>0.14000000000000001</v>
      </c>
      <c r="DG244" s="141">
        <f t="shared" si="407"/>
        <v>0.14000000000000001</v>
      </c>
      <c r="DH244" s="141">
        <f t="shared" si="407"/>
        <v>0.14000000000000001</v>
      </c>
      <c r="DI244" s="141">
        <f t="shared" si="407"/>
        <v>0.14000000000000001</v>
      </c>
      <c r="DJ244" s="141">
        <f t="shared" si="407"/>
        <v>0.14000000000000001</v>
      </c>
      <c r="DK244" s="141">
        <f t="shared" si="407"/>
        <v>0.14000000000000001</v>
      </c>
      <c r="DL244" s="141">
        <f t="shared" si="407"/>
        <v>0.14000000000000001</v>
      </c>
      <c r="DM244" s="141">
        <f t="shared" si="407"/>
        <v>0.14000000000000001</v>
      </c>
      <c r="DN244" s="141">
        <f t="shared" si="407"/>
        <v>0.14000000000000001</v>
      </c>
      <c r="DO244" s="141">
        <f t="shared" si="407"/>
        <v>0.14000000000000001</v>
      </c>
      <c r="DP244" s="141">
        <f t="shared" si="407"/>
        <v>0.14000000000000001</v>
      </c>
      <c r="DQ244" s="141">
        <f t="shared" si="407"/>
        <v>0.14000000000000001</v>
      </c>
      <c r="DR244" s="141">
        <f t="shared" si="407"/>
        <v>0.14000000000000001</v>
      </c>
      <c r="DS244" s="141">
        <f t="shared" si="407"/>
        <v>0.05</v>
      </c>
      <c r="DT244" s="141">
        <f t="shared" si="407"/>
        <v>0.05</v>
      </c>
    </row>
    <row r="245" spans="2:126" ht="20.100000000000001" customHeight="1" x14ac:dyDescent="0.2">
      <c r="B245" s="7"/>
      <c r="C245" s="7"/>
      <c r="D245" s="7"/>
      <c r="E245" s="7"/>
      <c r="F245" s="7"/>
      <c r="G245" s="142"/>
      <c r="H245" s="142"/>
      <c r="BF245" s="7"/>
      <c r="CP245" s="108"/>
      <c r="CR245" s="11" t="s">
        <v>230</v>
      </c>
      <c r="CS245" s="6" t="s">
        <v>5</v>
      </c>
      <c r="CT245" s="149">
        <f>CT$196</f>
        <v>0.18</v>
      </c>
      <c r="CU245" s="149">
        <f t="shared" ref="CU245:DT245" si="408">CU$196</f>
        <v>0.18</v>
      </c>
      <c r="CV245" s="149">
        <f t="shared" si="408"/>
        <v>0.18</v>
      </c>
      <c r="CW245" s="149">
        <f t="shared" si="408"/>
        <v>0.18</v>
      </c>
      <c r="CX245" s="149">
        <f t="shared" si="408"/>
        <v>0.18</v>
      </c>
      <c r="CY245" s="149">
        <f t="shared" si="408"/>
        <v>0.19</v>
      </c>
      <c r="CZ245" s="149">
        <f t="shared" si="408"/>
        <v>0.19</v>
      </c>
      <c r="DA245" s="149">
        <f t="shared" si="408"/>
        <v>0.19</v>
      </c>
      <c r="DB245" s="149">
        <f t="shared" si="408"/>
        <v>0.19</v>
      </c>
      <c r="DC245" s="149">
        <f t="shared" si="408"/>
        <v>0.19</v>
      </c>
      <c r="DD245" s="149">
        <f t="shared" si="408"/>
        <v>0.18</v>
      </c>
      <c r="DE245" s="149">
        <f t="shared" si="408"/>
        <v>0.18</v>
      </c>
      <c r="DF245" s="149">
        <f t="shared" si="408"/>
        <v>0.18</v>
      </c>
      <c r="DG245" s="149">
        <f t="shared" si="408"/>
        <v>0.18</v>
      </c>
      <c r="DH245" s="149">
        <f t="shared" si="408"/>
        <v>0.18</v>
      </c>
      <c r="DI245" s="149">
        <f t="shared" si="408"/>
        <v>0.18</v>
      </c>
      <c r="DJ245" s="149">
        <f t="shared" si="408"/>
        <v>0.18</v>
      </c>
      <c r="DK245" s="149">
        <f t="shared" si="408"/>
        <v>0.18</v>
      </c>
      <c r="DL245" s="149">
        <f t="shared" si="408"/>
        <v>0.18</v>
      </c>
      <c r="DM245" s="149">
        <f t="shared" si="408"/>
        <v>0.18</v>
      </c>
      <c r="DN245" s="149">
        <f t="shared" si="408"/>
        <v>0.18</v>
      </c>
      <c r="DO245" s="149">
        <f t="shared" si="408"/>
        <v>0.18</v>
      </c>
      <c r="DP245" s="149">
        <f t="shared" si="408"/>
        <v>0.18</v>
      </c>
      <c r="DQ245" s="149">
        <f t="shared" si="408"/>
        <v>0.18</v>
      </c>
      <c r="DR245" s="149">
        <f t="shared" si="408"/>
        <v>0.18</v>
      </c>
      <c r="DS245" s="149">
        <f t="shared" si="408"/>
        <v>0</v>
      </c>
      <c r="DT245" s="149">
        <f t="shared" si="408"/>
        <v>0</v>
      </c>
    </row>
    <row r="246" spans="2:126" ht="20.100000000000001" customHeight="1" x14ac:dyDescent="0.2">
      <c r="B246" s="7"/>
      <c r="C246" s="7"/>
      <c r="D246" s="7"/>
      <c r="E246" s="7"/>
      <c r="F246" s="7"/>
      <c r="G246" s="142"/>
      <c r="H246" s="142"/>
      <c r="BF246" s="7"/>
      <c r="BL246" s="143"/>
      <c r="BM246" s="8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P246" s="108"/>
      <c r="CR246" s="7" t="s">
        <v>47</v>
      </c>
      <c r="CS246" s="6" t="s">
        <v>48</v>
      </c>
      <c r="CT246" s="129">
        <v>2.4</v>
      </c>
      <c r="CU246" s="114">
        <v>2.4</v>
      </c>
      <c r="CV246" s="114">
        <v>2.4</v>
      </c>
      <c r="CW246" s="114">
        <v>2.4</v>
      </c>
      <c r="CX246" s="114">
        <v>2.4</v>
      </c>
      <c r="CY246" s="114">
        <v>2.4</v>
      </c>
      <c r="CZ246" s="114">
        <v>2.4</v>
      </c>
      <c r="DA246" s="114">
        <v>2.4</v>
      </c>
      <c r="DB246" s="114">
        <v>2.4</v>
      </c>
      <c r="DC246" s="114">
        <v>2.4</v>
      </c>
      <c r="DD246" s="114">
        <v>2.4</v>
      </c>
      <c r="DE246" s="114">
        <v>2.4</v>
      </c>
      <c r="DF246" s="114">
        <v>2.4</v>
      </c>
      <c r="DG246" s="114">
        <v>2.4</v>
      </c>
      <c r="DH246" s="114">
        <v>2.4</v>
      </c>
      <c r="DI246" s="114">
        <v>2.4</v>
      </c>
      <c r="DJ246" s="114">
        <v>2.4</v>
      </c>
      <c r="DK246" s="114">
        <v>2.4</v>
      </c>
      <c r="DL246" s="114">
        <v>2.4</v>
      </c>
      <c r="DM246" s="114">
        <v>2.4</v>
      </c>
      <c r="DN246" s="114">
        <v>2.4</v>
      </c>
      <c r="DO246" s="114">
        <v>2.4</v>
      </c>
      <c r="DP246" s="114">
        <v>2.4</v>
      </c>
      <c r="DQ246" s="114">
        <v>2.4</v>
      </c>
      <c r="DR246" s="114">
        <v>2.4</v>
      </c>
      <c r="DS246" s="114">
        <v>2.4</v>
      </c>
      <c r="DT246" s="114">
        <v>2.4</v>
      </c>
    </row>
    <row r="247" spans="2:126" ht="20.100000000000001" customHeight="1" x14ac:dyDescent="0.2">
      <c r="B247" s="7"/>
      <c r="C247" s="7"/>
      <c r="D247" s="7"/>
      <c r="E247" s="7"/>
      <c r="F247" s="7"/>
      <c r="G247" s="142"/>
      <c r="H247" s="142"/>
      <c r="BF247" s="7"/>
      <c r="BL247" s="143"/>
      <c r="BM247" s="8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8"/>
      <c r="BY247" s="8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8"/>
      <c r="CL247" s="8"/>
      <c r="CM247" s="8"/>
      <c r="CP247" s="108"/>
      <c r="CS247" s="109"/>
      <c r="CT247" s="127"/>
      <c r="CU247" s="111"/>
      <c r="CV247" s="111"/>
      <c r="CW247" s="111"/>
      <c r="CX247" s="111"/>
      <c r="CY247" s="111"/>
      <c r="CZ247" s="111"/>
      <c r="DA247" s="111"/>
      <c r="DB247" s="111"/>
      <c r="DC247" s="111"/>
      <c r="DD247" s="111"/>
      <c r="DE247" s="111"/>
      <c r="DF247" s="111"/>
      <c r="DG247" s="111"/>
      <c r="DH247" s="111"/>
      <c r="DI247" s="111"/>
      <c r="DJ247" s="111"/>
      <c r="DK247" s="111"/>
      <c r="DL247" s="111"/>
      <c r="DM247" s="111"/>
      <c r="DN247" s="111"/>
      <c r="DO247" s="111"/>
      <c r="DP247" s="111"/>
      <c r="DQ247" s="111"/>
      <c r="DR247" s="111"/>
      <c r="DS247" s="111"/>
      <c r="DT247" s="111"/>
    </row>
    <row r="248" spans="2:126" ht="20.100000000000001" customHeight="1" x14ac:dyDescent="0.2">
      <c r="B248" s="7"/>
      <c r="C248" s="7"/>
      <c r="D248" s="7"/>
      <c r="E248" s="7"/>
      <c r="F248" s="7"/>
      <c r="G248" s="142"/>
      <c r="H248" s="142"/>
      <c r="BF248" s="7"/>
      <c r="BH248" s="7"/>
      <c r="BL248" s="143"/>
      <c r="BM248" s="8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P248" s="148" t="s">
        <v>80</v>
      </c>
      <c r="CQ248" s="83" t="str">
        <f>INDEX([10]TPU!$A:$A,MATCH($DV248,[10]TPU!$P:$P,0))</f>
        <v>RO-00312</v>
      </c>
      <c r="CR248" s="366" t="str">
        <f>INDEX([10]TPU!$C:$C,MATCH($DV248,[10]TPU!$P:$P,0))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CS248" s="83" t="str">
        <f>INDEX([10]TPU!$D:$D,MATCH($DV248,[10]TPU!$P:$P,0))</f>
        <v>m³</v>
      </c>
      <c r="CT248" s="103">
        <f>CT250*(CT251+CT252)*CT253</f>
        <v>3287.7</v>
      </c>
      <c r="CU248" s="103">
        <f t="shared" ref="CU248:DT248" si="409">CU250*(CU251+CU252)*CU253</f>
        <v>4699.8</v>
      </c>
      <c r="CV248" s="103">
        <f t="shared" si="409"/>
        <v>120</v>
      </c>
      <c r="CW248" s="103">
        <f t="shared" si="409"/>
        <v>2778.9</v>
      </c>
      <c r="CX248" s="103">
        <f t="shared" si="409"/>
        <v>3207.96</v>
      </c>
      <c r="CY248" s="103">
        <f t="shared" si="409"/>
        <v>3289.2</v>
      </c>
      <c r="CZ248" s="103">
        <f t="shared" si="409"/>
        <v>4701.3</v>
      </c>
      <c r="DA248" s="103">
        <f t="shared" si="409"/>
        <v>120.14999999999999</v>
      </c>
      <c r="DB248" s="103">
        <f t="shared" si="409"/>
        <v>2780.4</v>
      </c>
      <c r="DC248" s="103">
        <f t="shared" si="409"/>
        <v>3209.4600000000005</v>
      </c>
      <c r="DD248" s="103">
        <f t="shared" si="409"/>
        <v>3287.7</v>
      </c>
      <c r="DE248" s="103">
        <f t="shared" si="409"/>
        <v>4699.8</v>
      </c>
      <c r="DF248" s="103">
        <f t="shared" si="409"/>
        <v>120</v>
      </c>
      <c r="DG248" s="103">
        <f t="shared" si="409"/>
        <v>2778.9</v>
      </c>
      <c r="DH248" s="103">
        <f t="shared" si="409"/>
        <v>3207.96</v>
      </c>
      <c r="DI248" s="103">
        <f t="shared" si="409"/>
        <v>3287.7</v>
      </c>
      <c r="DJ248" s="103">
        <f t="shared" si="409"/>
        <v>4699.8</v>
      </c>
      <c r="DK248" s="103">
        <f t="shared" si="409"/>
        <v>120</v>
      </c>
      <c r="DL248" s="103">
        <f t="shared" si="409"/>
        <v>2778.9</v>
      </c>
      <c r="DM248" s="103">
        <f t="shared" si="409"/>
        <v>3207.96</v>
      </c>
      <c r="DN248" s="103">
        <f t="shared" si="409"/>
        <v>3287.7</v>
      </c>
      <c r="DO248" s="103">
        <f t="shared" si="409"/>
        <v>4699.8</v>
      </c>
      <c r="DP248" s="103">
        <f t="shared" si="409"/>
        <v>120</v>
      </c>
      <c r="DQ248" s="103">
        <f t="shared" si="409"/>
        <v>2778.9</v>
      </c>
      <c r="DR248" s="103">
        <f t="shared" si="409"/>
        <v>3207.96</v>
      </c>
      <c r="DS248" s="103">
        <f t="shared" si="409"/>
        <v>0</v>
      </c>
      <c r="DT248" s="103">
        <f t="shared" si="409"/>
        <v>0</v>
      </c>
      <c r="DV248" t="s">
        <v>227</v>
      </c>
    </row>
    <row r="249" spans="2:126" ht="20.100000000000001" customHeight="1" x14ac:dyDescent="0.2">
      <c r="B249" s="7"/>
      <c r="C249" s="7"/>
      <c r="D249" s="7"/>
      <c r="E249" s="7"/>
      <c r="F249" s="7"/>
      <c r="G249" s="142"/>
      <c r="H249" s="142"/>
      <c r="BF249" s="7"/>
      <c r="BH249" s="7"/>
      <c r="BL249" s="143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P249" s="108"/>
      <c r="CS249" s="109"/>
      <c r="CT249" s="150"/>
      <c r="CU249" s="111"/>
      <c r="CV249" s="111"/>
      <c r="CW249" s="111"/>
      <c r="CX249" s="111"/>
      <c r="CY249" s="111"/>
      <c r="CZ249" s="111"/>
      <c r="DA249" s="111"/>
      <c r="DB249" s="111"/>
      <c r="DC249" s="111"/>
      <c r="DD249" s="111"/>
      <c r="DE249" s="111"/>
      <c r="DF249" s="111"/>
      <c r="DG249" s="111"/>
      <c r="DH249" s="111"/>
      <c r="DI249" s="111"/>
      <c r="DJ249" s="111"/>
      <c r="DK249" s="111"/>
      <c r="DL249" s="111"/>
      <c r="DM249" s="111"/>
      <c r="DN249" s="111"/>
      <c r="DO249" s="111"/>
      <c r="DP249" s="111"/>
      <c r="DQ249" s="111"/>
      <c r="DR249" s="111"/>
      <c r="DS249" s="111"/>
      <c r="DT249" s="111"/>
    </row>
    <row r="250" spans="2:126" ht="20.100000000000001" customHeight="1" x14ac:dyDescent="0.2">
      <c r="B250" s="7"/>
      <c r="C250" s="7"/>
      <c r="D250" s="7"/>
      <c r="E250" s="7"/>
      <c r="F250" s="7"/>
      <c r="G250" s="142"/>
      <c r="H250" s="142"/>
      <c r="BF250" s="7"/>
      <c r="BH250" s="7"/>
      <c r="BM250" s="8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P250" s="108"/>
      <c r="CR250" s="11" t="s">
        <v>32</v>
      </c>
      <c r="CS250" s="6" t="s">
        <v>5</v>
      </c>
      <c r="CT250" s="129">
        <f>$CT$51</f>
        <v>1000</v>
      </c>
      <c r="CU250" s="114">
        <f>CU$209</f>
        <v>1000</v>
      </c>
      <c r="CV250" s="114">
        <f t="shared" ref="CV250:DT250" si="410">CV$209</f>
        <v>100</v>
      </c>
      <c r="CW250" s="114">
        <f t="shared" si="410"/>
        <v>1000</v>
      </c>
      <c r="CX250" s="114">
        <f t="shared" si="410"/>
        <v>1000</v>
      </c>
      <c r="CY250" s="114">
        <f t="shared" si="410"/>
        <v>1000</v>
      </c>
      <c r="CZ250" s="114">
        <f t="shared" si="410"/>
        <v>1000</v>
      </c>
      <c r="DA250" s="114">
        <f t="shared" si="410"/>
        <v>100</v>
      </c>
      <c r="DB250" s="114">
        <f t="shared" si="410"/>
        <v>1000</v>
      </c>
      <c r="DC250" s="114">
        <f t="shared" si="410"/>
        <v>1000</v>
      </c>
      <c r="DD250" s="114">
        <f t="shared" si="410"/>
        <v>1000</v>
      </c>
      <c r="DE250" s="114">
        <f t="shared" si="410"/>
        <v>1000</v>
      </c>
      <c r="DF250" s="114">
        <f t="shared" si="410"/>
        <v>100</v>
      </c>
      <c r="DG250" s="114">
        <f t="shared" si="410"/>
        <v>1000</v>
      </c>
      <c r="DH250" s="114">
        <f t="shared" si="410"/>
        <v>1000</v>
      </c>
      <c r="DI250" s="114">
        <f t="shared" si="410"/>
        <v>1000</v>
      </c>
      <c r="DJ250" s="114">
        <f t="shared" si="410"/>
        <v>1000</v>
      </c>
      <c r="DK250" s="114">
        <f t="shared" si="410"/>
        <v>100</v>
      </c>
      <c r="DL250" s="114">
        <f t="shared" si="410"/>
        <v>1000</v>
      </c>
      <c r="DM250" s="114">
        <f t="shared" si="410"/>
        <v>1000</v>
      </c>
      <c r="DN250" s="114">
        <f t="shared" si="410"/>
        <v>1000</v>
      </c>
      <c r="DO250" s="114">
        <f t="shared" si="410"/>
        <v>1000</v>
      </c>
      <c r="DP250" s="114">
        <f t="shared" si="410"/>
        <v>100</v>
      </c>
      <c r="DQ250" s="114">
        <f t="shared" si="410"/>
        <v>1000</v>
      </c>
      <c r="DR250" s="114">
        <f t="shared" si="410"/>
        <v>1000</v>
      </c>
      <c r="DS250" s="114">
        <f t="shared" si="410"/>
        <v>0</v>
      </c>
      <c r="DT250" s="114">
        <f t="shared" si="410"/>
        <v>0</v>
      </c>
    </row>
    <row r="251" spans="2:126" ht="20.100000000000001" customHeight="1" x14ac:dyDescent="0.2">
      <c r="B251" s="7"/>
      <c r="C251" s="7"/>
      <c r="D251" s="7"/>
      <c r="E251" s="7"/>
      <c r="F251" s="7"/>
      <c r="G251" s="142"/>
      <c r="H251" s="142"/>
      <c r="BF251" s="7"/>
      <c r="BH251" s="7"/>
      <c r="BM251" s="8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8"/>
      <c r="CL251" s="8"/>
      <c r="CM251" s="8"/>
      <c r="CP251" s="108"/>
      <c r="CR251" s="11" t="s">
        <v>214</v>
      </c>
      <c r="CS251" s="6" t="s">
        <v>5</v>
      </c>
      <c r="CT251" s="129">
        <f>CT$210</f>
        <v>10.619</v>
      </c>
      <c r="CU251" s="114">
        <f>CU$210</f>
        <v>15.326000000000001</v>
      </c>
      <c r="CV251" s="114">
        <f t="shared" ref="CV251:DT251" si="411">CV$210</f>
        <v>3.66</v>
      </c>
      <c r="CW251" s="114">
        <f t="shared" si="411"/>
        <v>8.923</v>
      </c>
      <c r="CX251" s="114">
        <f t="shared" si="411"/>
        <v>10.353200000000001</v>
      </c>
      <c r="CY251" s="114">
        <f t="shared" si="411"/>
        <v>10.619</v>
      </c>
      <c r="CZ251" s="114">
        <f t="shared" si="411"/>
        <v>15.326000000000001</v>
      </c>
      <c r="DA251" s="114">
        <f t="shared" si="411"/>
        <v>3.66</v>
      </c>
      <c r="DB251" s="114">
        <f t="shared" si="411"/>
        <v>8.923</v>
      </c>
      <c r="DC251" s="114">
        <f t="shared" si="411"/>
        <v>10.353200000000001</v>
      </c>
      <c r="DD251" s="114">
        <f t="shared" si="411"/>
        <v>10.619</v>
      </c>
      <c r="DE251" s="114">
        <f t="shared" si="411"/>
        <v>15.326000000000001</v>
      </c>
      <c r="DF251" s="114">
        <f t="shared" si="411"/>
        <v>3.66</v>
      </c>
      <c r="DG251" s="114">
        <f t="shared" si="411"/>
        <v>8.923</v>
      </c>
      <c r="DH251" s="114">
        <f t="shared" si="411"/>
        <v>10.353200000000001</v>
      </c>
      <c r="DI251" s="114">
        <f t="shared" si="411"/>
        <v>10.619</v>
      </c>
      <c r="DJ251" s="114">
        <f t="shared" si="411"/>
        <v>15.326000000000001</v>
      </c>
      <c r="DK251" s="114">
        <f t="shared" si="411"/>
        <v>3.66</v>
      </c>
      <c r="DL251" s="114">
        <f t="shared" si="411"/>
        <v>8.923</v>
      </c>
      <c r="DM251" s="114">
        <f t="shared" si="411"/>
        <v>10.353200000000001</v>
      </c>
      <c r="DN251" s="114">
        <f t="shared" si="411"/>
        <v>10.619</v>
      </c>
      <c r="DO251" s="114">
        <f t="shared" si="411"/>
        <v>15.326000000000001</v>
      </c>
      <c r="DP251" s="114">
        <f t="shared" si="411"/>
        <v>3.66</v>
      </c>
      <c r="DQ251" s="114">
        <f t="shared" si="411"/>
        <v>8.923</v>
      </c>
      <c r="DR251" s="114">
        <f t="shared" si="411"/>
        <v>10.353200000000001</v>
      </c>
      <c r="DS251" s="114">
        <f t="shared" si="411"/>
        <v>0</v>
      </c>
      <c r="DT251" s="114">
        <f t="shared" si="411"/>
        <v>0</v>
      </c>
    </row>
    <row r="252" spans="2:126" ht="20.100000000000001" customHeight="1" x14ac:dyDescent="0.2">
      <c r="B252" s="7"/>
      <c r="C252" s="7"/>
      <c r="D252" s="7"/>
      <c r="E252" s="7"/>
      <c r="F252" s="7"/>
      <c r="G252" s="142"/>
      <c r="H252" s="142"/>
      <c r="BF252" s="7"/>
      <c r="BH252" s="7"/>
      <c r="BM252" s="143"/>
      <c r="BN252" s="143"/>
      <c r="BO252" s="143"/>
      <c r="BP252" s="143"/>
      <c r="BQ252" s="143"/>
      <c r="BR252" s="143"/>
      <c r="BS252" s="143"/>
      <c r="BT252" s="143"/>
      <c r="BU252" s="143"/>
      <c r="BV252" s="143"/>
      <c r="BW252" s="143"/>
      <c r="BX252" s="143"/>
      <c r="BY252" s="143"/>
      <c r="BZ252" s="143"/>
      <c r="CA252" s="143"/>
      <c r="CB252" s="143"/>
      <c r="CC252" s="143"/>
      <c r="CD252" s="143"/>
      <c r="CE252" s="143"/>
      <c r="CF252" s="143"/>
      <c r="CG252" s="143"/>
      <c r="CH252" s="143"/>
      <c r="CI252" s="143"/>
      <c r="CJ252" s="143"/>
      <c r="CK252" s="143"/>
      <c r="CL252" s="143"/>
      <c r="CM252" s="143"/>
      <c r="CP252" s="108"/>
      <c r="CR252" s="11" t="s">
        <v>228</v>
      </c>
      <c r="CS252" s="6" t="s">
        <v>5</v>
      </c>
      <c r="CT252" s="140">
        <f>CT244+(0.1+CT253)/2</f>
        <v>0.34</v>
      </c>
      <c r="CU252" s="141">
        <f>CU244+(0.1+CU253)/2</f>
        <v>0.34</v>
      </c>
      <c r="CV252" s="141">
        <f t="shared" ref="CV252:CX252" si="412">CV244+(0.1+CV253)/2</f>
        <v>0.34</v>
      </c>
      <c r="CW252" s="141">
        <f t="shared" si="412"/>
        <v>0.34</v>
      </c>
      <c r="CX252" s="141">
        <f t="shared" si="412"/>
        <v>0.34</v>
      </c>
      <c r="CY252" s="141">
        <f t="shared" ref="CY252:DL252" si="413">CY244+(0.1+CY253)/2</f>
        <v>0.34500000000000003</v>
      </c>
      <c r="CZ252" s="141">
        <f t="shared" si="413"/>
        <v>0.34500000000000003</v>
      </c>
      <c r="DA252" s="141">
        <f t="shared" si="413"/>
        <v>0.34500000000000003</v>
      </c>
      <c r="DB252" s="141">
        <f t="shared" si="413"/>
        <v>0.34500000000000003</v>
      </c>
      <c r="DC252" s="141">
        <f t="shared" si="413"/>
        <v>0.34500000000000003</v>
      </c>
      <c r="DD252" s="141">
        <f t="shared" si="413"/>
        <v>0.34</v>
      </c>
      <c r="DE252" s="141">
        <f t="shared" si="413"/>
        <v>0.34</v>
      </c>
      <c r="DF252" s="141">
        <f t="shared" si="413"/>
        <v>0.34</v>
      </c>
      <c r="DG252" s="141">
        <f t="shared" si="413"/>
        <v>0.34</v>
      </c>
      <c r="DH252" s="141">
        <f t="shared" si="413"/>
        <v>0.34</v>
      </c>
      <c r="DI252" s="141">
        <f t="shared" si="413"/>
        <v>0.34</v>
      </c>
      <c r="DJ252" s="141">
        <f t="shared" si="413"/>
        <v>0.34</v>
      </c>
      <c r="DK252" s="141">
        <f t="shared" si="413"/>
        <v>0.34</v>
      </c>
      <c r="DL252" s="141">
        <f t="shared" si="413"/>
        <v>0.34</v>
      </c>
      <c r="DM252" s="141">
        <f t="shared" ref="DM252:DN252" si="414">DM244+(0.1+DM253)/2</f>
        <v>0.34</v>
      </c>
      <c r="DN252" s="141">
        <f t="shared" si="414"/>
        <v>0.34</v>
      </c>
      <c r="DO252" s="141">
        <f t="shared" ref="DO252:DP252" si="415">DO244+(0.1+DO253)/2</f>
        <v>0.34</v>
      </c>
      <c r="DP252" s="141">
        <f t="shared" si="415"/>
        <v>0.34</v>
      </c>
      <c r="DQ252" s="141">
        <f t="shared" ref="DQ252:DR252" si="416">DQ244+(0.1+DQ253)/2</f>
        <v>0.34</v>
      </c>
      <c r="DR252" s="141">
        <f t="shared" si="416"/>
        <v>0.34</v>
      </c>
      <c r="DS252" s="141">
        <f t="shared" ref="DS252" si="417">DS244+(0.1+DS253)/2</f>
        <v>0.1</v>
      </c>
      <c r="DT252" s="141">
        <f t="shared" ref="DT252" si="418">DT244+(0.1+DT253)/2</f>
        <v>0.1</v>
      </c>
    </row>
    <row r="253" spans="2:126" ht="20.100000000000001" customHeight="1" x14ac:dyDescent="0.2">
      <c r="B253" s="7"/>
      <c r="C253" s="7"/>
      <c r="D253" s="7"/>
      <c r="E253" s="7"/>
      <c r="F253" s="7"/>
      <c r="G253" s="142"/>
      <c r="H253" s="142"/>
      <c r="BF253" s="7"/>
      <c r="CP253" s="108"/>
      <c r="CR253" s="11" t="s">
        <v>406</v>
      </c>
      <c r="CS253" s="6" t="s">
        <v>5</v>
      </c>
      <c r="CT253" s="151">
        <f>CT$197</f>
        <v>0.3</v>
      </c>
      <c r="CU253" s="151">
        <f t="shared" ref="CU253:DT253" si="419">CU$197</f>
        <v>0.3</v>
      </c>
      <c r="CV253" s="151">
        <f t="shared" si="419"/>
        <v>0.3</v>
      </c>
      <c r="CW253" s="151">
        <f t="shared" si="419"/>
        <v>0.3</v>
      </c>
      <c r="CX253" s="151">
        <f t="shared" si="419"/>
        <v>0.3</v>
      </c>
      <c r="CY253" s="151">
        <f t="shared" si="419"/>
        <v>0.3</v>
      </c>
      <c r="CZ253" s="151">
        <f t="shared" si="419"/>
        <v>0.3</v>
      </c>
      <c r="DA253" s="151">
        <f t="shared" si="419"/>
        <v>0.3</v>
      </c>
      <c r="DB253" s="151">
        <f t="shared" si="419"/>
        <v>0.3</v>
      </c>
      <c r="DC253" s="151">
        <f t="shared" si="419"/>
        <v>0.3</v>
      </c>
      <c r="DD253" s="151">
        <f t="shared" si="419"/>
        <v>0.3</v>
      </c>
      <c r="DE253" s="151">
        <f t="shared" si="419"/>
        <v>0.3</v>
      </c>
      <c r="DF253" s="151">
        <f t="shared" si="419"/>
        <v>0.3</v>
      </c>
      <c r="DG253" s="151">
        <f t="shared" si="419"/>
        <v>0.3</v>
      </c>
      <c r="DH253" s="151">
        <f t="shared" si="419"/>
        <v>0.3</v>
      </c>
      <c r="DI253" s="151">
        <f t="shared" si="419"/>
        <v>0.3</v>
      </c>
      <c r="DJ253" s="151">
        <f t="shared" si="419"/>
        <v>0.3</v>
      </c>
      <c r="DK253" s="151">
        <f t="shared" si="419"/>
        <v>0.3</v>
      </c>
      <c r="DL253" s="151">
        <f t="shared" si="419"/>
        <v>0.3</v>
      </c>
      <c r="DM253" s="151">
        <f t="shared" si="419"/>
        <v>0.3</v>
      </c>
      <c r="DN253" s="151">
        <f t="shared" si="419"/>
        <v>0.3</v>
      </c>
      <c r="DO253" s="151">
        <f t="shared" si="419"/>
        <v>0.3</v>
      </c>
      <c r="DP253" s="151">
        <f t="shared" si="419"/>
        <v>0.3</v>
      </c>
      <c r="DQ253" s="151">
        <f t="shared" si="419"/>
        <v>0.3</v>
      </c>
      <c r="DR253" s="151">
        <f t="shared" si="419"/>
        <v>0.3</v>
      </c>
      <c r="DS253" s="151">
        <f t="shared" si="419"/>
        <v>0</v>
      </c>
      <c r="DT253" s="151">
        <f t="shared" si="419"/>
        <v>0</v>
      </c>
    </row>
    <row r="254" spans="2:126" ht="20.100000000000001" customHeight="1" x14ac:dyDescent="0.2">
      <c r="B254" s="7"/>
      <c r="C254" s="7"/>
      <c r="D254" s="7"/>
      <c r="E254" s="7"/>
      <c r="F254" s="7"/>
      <c r="G254" s="142"/>
      <c r="H254" s="142"/>
      <c r="BF254" s="7"/>
      <c r="BL254" s="143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P254" s="108"/>
      <c r="CR254" s="7" t="s">
        <v>47</v>
      </c>
      <c r="CS254" s="6" t="s">
        <v>48</v>
      </c>
      <c r="CT254" s="129">
        <v>1.6</v>
      </c>
      <c r="CU254" s="114">
        <v>1.6</v>
      </c>
      <c r="CV254" s="114">
        <v>1.6</v>
      </c>
      <c r="CW254" s="114">
        <v>1.6</v>
      </c>
      <c r="CX254" s="114">
        <v>1.6</v>
      </c>
      <c r="CY254" s="114">
        <v>1.6</v>
      </c>
      <c r="CZ254" s="114">
        <v>1.6</v>
      </c>
      <c r="DA254" s="114">
        <v>1.6</v>
      </c>
      <c r="DB254" s="114">
        <v>1.6</v>
      </c>
      <c r="DC254" s="114">
        <v>1.6</v>
      </c>
      <c r="DD254" s="114">
        <v>1.6</v>
      </c>
      <c r="DE254" s="114">
        <v>1.6</v>
      </c>
      <c r="DF254" s="114">
        <v>1.6</v>
      </c>
      <c r="DG254" s="114">
        <v>1.6</v>
      </c>
      <c r="DH254" s="114">
        <v>1.6</v>
      </c>
      <c r="DI254" s="114">
        <v>1.6</v>
      </c>
      <c r="DJ254" s="114">
        <v>1.6</v>
      </c>
      <c r="DK254" s="114">
        <v>1.6</v>
      </c>
      <c r="DL254" s="114">
        <v>1.6</v>
      </c>
      <c r="DM254" s="114">
        <v>1.6</v>
      </c>
      <c r="DN254" s="114">
        <v>1.6</v>
      </c>
      <c r="DO254" s="114">
        <v>1.6</v>
      </c>
      <c r="DP254" s="114">
        <v>1.6</v>
      </c>
      <c r="DQ254" s="114">
        <v>1.6</v>
      </c>
      <c r="DR254" s="114">
        <v>1.6</v>
      </c>
      <c r="DS254" s="114">
        <v>1.6</v>
      </c>
      <c r="DT254" s="114">
        <v>1.6</v>
      </c>
    </row>
    <row r="255" spans="2:126" ht="20.100000000000001" customHeight="1" x14ac:dyDescent="0.2">
      <c r="B255" s="7"/>
      <c r="C255" s="7"/>
      <c r="D255" s="7"/>
      <c r="E255" s="7"/>
      <c r="F255" s="7"/>
      <c r="G255" s="142"/>
      <c r="H255" s="142"/>
      <c r="BF255" s="7"/>
      <c r="BL255" s="143"/>
      <c r="BM255" s="8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8"/>
      <c r="BY255" s="8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8"/>
      <c r="CL255" s="8"/>
      <c r="CM255" s="8"/>
      <c r="CP255" s="108"/>
      <c r="CR255" s="7"/>
      <c r="CS255" s="7"/>
      <c r="CT255" s="127"/>
      <c r="CU255" s="111"/>
      <c r="CV255" s="111"/>
      <c r="CW255" s="111"/>
      <c r="CX255" s="111"/>
      <c r="CY255" s="111"/>
      <c r="CZ255" s="111"/>
      <c r="DA255" s="111"/>
      <c r="DB255" s="111"/>
      <c r="DC255" s="111"/>
      <c r="DD255" s="111"/>
      <c r="DE255" s="111"/>
      <c r="DF255" s="111"/>
      <c r="DG255" s="111"/>
      <c r="DH255" s="111"/>
      <c r="DI255" s="111"/>
      <c r="DJ255" s="111"/>
      <c r="DK255" s="111"/>
      <c r="DL255" s="111"/>
      <c r="DM255" s="111"/>
      <c r="DN255" s="111"/>
      <c r="DO255" s="111"/>
      <c r="DP255" s="111"/>
      <c r="DQ255" s="111"/>
      <c r="DR255" s="111"/>
      <c r="DS255" s="111"/>
      <c r="DT255" s="111"/>
    </row>
    <row r="256" spans="2:126" ht="20.100000000000001" customHeight="1" x14ac:dyDescent="0.2">
      <c r="B256" s="7"/>
      <c r="C256" s="7"/>
      <c r="D256" s="7"/>
      <c r="E256" s="7"/>
      <c r="F256" s="7"/>
      <c r="G256" s="142"/>
      <c r="H256" s="142"/>
      <c r="BF256" s="7"/>
      <c r="BL256" s="143"/>
      <c r="BM256" s="8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P256" s="144"/>
      <c r="CQ256" s="145"/>
      <c r="CR256" s="146" t="s">
        <v>229</v>
      </c>
      <c r="CS256" s="147"/>
      <c r="CT256" s="129"/>
      <c r="CU256" s="114"/>
      <c r="CV256" s="114"/>
      <c r="CW256" s="114"/>
      <c r="CX256" s="114"/>
      <c r="CY256" s="114"/>
      <c r="CZ256" s="114"/>
      <c r="DA256" s="114"/>
      <c r="DB256" s="114"/>
      <c r="DC256" s="114"/>
      <c r="DD256" s="114"/>
      <c r="DE256" s="114"/>
      <c r="DF256" s="114"/>
      <c r="DG256" s="114"/>
      <c r="DH256" s="114"/>
      <c r="DI256" s="114"/>
      <c r="DJ256" s="114"/>
      <c r="DK256" s="114"/>
      <c r="DL256" s="114"/>
      <c r="DM256" s="114"/>
      <c r="DN256" s="114"/>
      <c r="DO256" s="114"/>
      <c r="DP256" s="114"/>
      <c r="DQ256" s="114"/>
      <c r="DR256" s="114"/>
      <c r="DS256" s="114"/>
      <c r="DT256" s="114"/>
    </row>
    <row r="257" spans="1:126" ht="20.100000000000001" customHeight="1" x14ac:dyDescent="0.2">
      <c r="A257" s="7"/>
      <c r="B257" s="7"/>
      <c r="C257" s="7"/>
      <c r="D257" s="7"/>
      <c r="E257" s="7"/>
      <c r="F257" s="7"/>
      <c r="G257" s="142"/>
      <c r="H257" s="142"/>
      <c r="BF257" s="7"/>
      <c r="BL257" s="143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7"/>
      <c r="CO257" s="7"/>
      <c r="CP257" s="148" t="s">
        <v>81</v>
      </c>
      <c r="CQ257" s="83">
        <f>INDEX([10]TPU!$A:$A,MATCH($DV257,[10]TPU!$P:$P,0))</f>
        <v>4011463</v>
      </c>
      <c r="CR257" s="366" t="str">
        <f>INDEX([10]TPU!$C:$C,MATCH($DV257,[10]TPU!$P:$P,0))</f>
        <v>Concreto asfáltico - faixa C - areia e brita comerciais</v>
      </c>
      <c r="CS257" s="83" t="str">
        <f>INDEX([10]TPU!$D:$D,MATCH($DV257,[10]TPU!$P:$P,0))</f>
        <v>t</v>
      </c>
      <c r="CT257" s="103">
        <f>CT261*CT262</f>
        <v>0</v>
      </c>
      <c r="CU257" s="103">
        <f>CU261*CU262</f>
        <v>0</v>
      </c>
      <c r="CV257" s="103">
        <f t="shared" ref="CV257:CX257" si="420">CV261*CV262</f>
        <v>0</v>
      </c>
      <c r="CW257" s="103">
        <f t="shared" si="420"/>
        <v>0</v>
      </c>
      <c r="CX257" s="103">
        <f t="shared" si="420"/>
        <v>0</v>
      </c>
      <c r="CY257" s="103">
        <f t="shared" ref="CY257:DL257" si="421">CY261*CY262</f>
        <v>0</v>
      </c>
      <c r="CZ257" s="103">
        <f t="shared" si="421"/>
        <v>0</v>
      </c>
      <c r="DA257" s="103">
        <f t="shared" si="421"/>
        <v>0</v>
      </c>
      <c r="DB257" s="103">
        <f t="shared" si="421"/>
        <v>0</v>
      </c>
      <c r="DC257" s="103">
        <f t="shared" si="421"/>
        <v>0</v>
      </c>
      <c r="DD257" s="103">
        <f t="shared" si="421"/>
        <v>118.845</v>
      </c>
      <c r="DE257" s="103">
        <f t="shared" si="421"/>
        <v>115.065</v>
      </c>
      <c r="DF257" s="103">
        <f t="shared" si="421"/>
        <v>0</v>
      </c>
      <c r="DG257" s="103">
        <f t="shared" si="421"/>
        <v>0</v>
      </c>
      <c r="DH257" s="103">
        <f t="shared" si="421"/>
        <v>0</v>
      </c>
      <c r="DI257" s="103">
        <f t="shared" si="421"/>
        <v>118.845</v>
      </c>
      <c r="DJ257" s="103">
        <f t="shared" si="421"/>
        <v>115.065</v>
      </c>
      <c r="DK257" s="103">
        <f t="shared" si="421"/>
        <v>0</v>
      </c>
      <c r="DL257" s="103">
        <f t="shared" si="421"/>
        <v>0</v>
      </c>
      <c r="DM257" s="103">
        <f t="shared" ref="DM257:DN257" si="422">DM261*DM262</f>
        <v>0</v>
      </c>
      <c r="DN257" s="103">
        <f t="shared" si="422"/>
        <v>118.845</v>
      </c>
      <c r="DO257" s="103">
        <f t="shared" ref="DO257:DP257" si="423">DO261*DO262</f>
        <v>115.065</v>
      </c>
      <c r="DP257" s="103">
        <f t="shared" si="423"/>
        <v>0</v>
      </c>
      <c r="DQ257" s="103">
        <f t="shared" ref="DQ257:DR257" si="424">DQ261*DQ262</f>
        <v>0</v>
      </c>
      <c r="DR257" s="103">
        <f t="shared" si="424"/>
        <v>0</v>
      </c>
      <c r="DS257" s="103">
        <f t="shared" ref="DS257" si="425">DS261*DS262</f>
        <v>0</v>
      </c>
      <c r="DT257" s="103">
        <f t="shared" ref="DT257" si="426">DT261*DT262</f>
        <v>0</v>
      </c>
      <c r="DV257" t="s">
        <v>213</v>
      </c>
    </row>
    <row r="258" spans="1:126" ht="20.100000000000001" customHeight="1" x14ac:dyDescent="0.2">
      <c r="A258" s="7"/>
      <c r="B258" s="7"/>
      <c r="C258" s="7"/>
      <c r="D258" s="7"/>
      <c r="E258" s="7"/>
      <c r="F258" s="7"/>
      <c r="G258" s="142"/>
      <c r="H258" s="142"/>
      <c r="BF258" s="7"/>
      <c r="BL258" s="143"/>
      <c r="BM258" s="8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7"/>
      <c r="CO258" s="7"/>
      <c r="CP258" s="108"/>
      <c r="CS258" s="109"/>
      <c r="CT258" s="127"/>
      <c r="CU258" s="111"/>
      <c r="CV258" s="111"/>
      <c r="CW258" s="111"/>
      <c r="CX258" s="111"/>
      <c r="CY258" s="111"/>
      <c r="CZ258" s="111"/>
      <c r="DA258" s="111"/>
      <c r="DB258" s="111"/>
      <c r="DC258" s="111"/>
      <c r="DD258" s="111"/>
      <c r="DE258" s="111"/>
      <c r="DF258" s="111"/>
      <c r="DG258" s="111"/>
      <c r="DH258" s="111"/>
      <c r="DI258" s="111"/>
      <c r="DJ258" s="111"/>
      <c r="DK258" s="111"/>
      <c r="DL258" s="111"/>
      <c r="DM258" s="111"/>
      <c r="DN258" s="111"/>
      <c r="DO258" s="111"/>
      <c r="DP258" s="111"/>
      <c r="DQ258" s="111"/>
      <c r="DR258" s="111"/>
      <c r="DS258" s="111"/>
      <c r="DT258" s="111"/>
    </row>
    <row r="259" spans="1:126" ht="20.100000000000001" customHeight="1" x14ac:dyDescent="0.2">
      <c r="A259" s="7"/>
      <c r="B259" s="7"/>
      <c r="C259" s="7"/>
      <c r="D259" s="7"/>
      <c r="E259" s="7"/>
      <c r="F259" s="7"/>
      <c r="G259" s="142"/>
      <c r="H259" s="142"/>
      <c r="BF259" s="7"/>
      <c r="BL259" s="143"/>
      <c r="BM259" s="8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7"/>
      <c r="CO259" s="7"/>
      <c r="CP259" s="108"/>
      <c r="CR259" s="11" t="s">
        <v>32</v>
      </c>
      <c r="CS259" s="6" t="s">
        <v>5</v>
      </c>
      <c r="CT259" s="114">
        <f>CT$51</f>
        <v>1000</v>
      </c>
      <c r="CU259" s="114">
        <f t="shared" ref="CU259:DT259" si="427">CU$51</f>
        <v>1000</v>
      </c>
      <c r="CV259" s="114">
        <f t="shared" si="427"/>
        <v>100</v>
      </c>
      <c r="CW259" s="114">
        <f t="shared" si="427"/>
        <v>1000</v>
      </c>
      <c r="CX259" s="114">
        <f t="shared" si="427"/>
        <v>1000</v>
      </c>
      <c r="CY259" s="114">
        <f t="shared" si="427"/>
        <v>1000</v>
      </c>
      <c r="CZ259" s="114">
        <f t="shared" si="427"/>
        <v>1000</v>
      </c>
      <c r="DA259" s="114">
        <f t="shared" si="427"/>
        <v>100</v>
      </c>
      <c r="DB259" s="114">
        <f t="shared" si="427"/>
        <v>1000</v>
      </c>
      <c r="DC259" s="114">
        <f t="shared" si="427"/>
        <v>1000</v>
      </c>
      <c r="DD259" s="114">
        <f t="shared" si="427"/>
        <v>1000</v>
      </c>
      <c r="DE259" s="114">
        <f t="shared" si="427"/>
        <v>1000</v>
      </c>
      <c r="DF259" s="114">
        <f t="shared" si="427"/>
        <v>100</v>
      </c>
      <c r="DG259" s="114">
        <f t="shared" si="427"/>
        <v>1000</v>
      </c>
      <c r="DH259" s="114">
        <f t="shared" si="427"/>
        <v>1000</v>
      </c>
      <c r="DI259" s="114">
        <f t="shared" si="427"/>
        <v>1000</v>
      </c>
      <c r="DJ259" s="114">
        <f t="shared" si="427"/>
        <v>1000</v>
      </c>
      <c r="DK259" s="114">
        <f t="shared" si="427"/>
        <v>100</v>
      </c>
      <c r="DL259" s="114">
        <f t="shared" si="427"/>
        <v>1000</v>
      </c>
      <c r="DM259" s="114">
        <f t="shared" si="427"/>
        <v>1000</v>
      </c>
      <c r="DN259" s="114">
        <f t="shared" si="427"/>
        <v>1000</v>
      </c>
      <c r="DO259" s="114">
        <f t="shared" si="427"/>
        <v>1000</v>
      </c>
      <c r="DP259" s="114">
        <f t="shared" si="427"/>
        <v>100</v>
      </c>
      <c r="DQ259" s="114">
        <f t="shared" si="427"/>
        <v>1000</v>
      </c>
      <c r="DR259" s="114">
        <f t="shared" si="427"/>
        <v>1000</v>
      </c>
      <c r="DS259" s="114">
        <f t="shared" si="427"/>
        <v>0</v>
      </c>
      <c r="DT259" s="114">
        <f t="shared" si="427"/>
        <v>0</v>
      </c>
    </row>
    <row r="260" spans="1:126" ht="20.100000000000001" customHeight="1" x14ac:dyDescent="0.2">
      <c r="A260" s="7"/>
      <c r="B260" s="7"/>
      <c r="C260" s="7"/>
      <c r="D260" s="7"/>
      <c r="E260" s="7"/>
      <c r="F260" s="7"/>
      <c r="G260" s="142"/>
      <c r="H260" s="142"/>
      <c r="BF260" s="7"/>
      <c r="BL260" s="143"/>
      <c r="BM260" s="8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8"/>
      <c r="CL260" s="8"/>
      <c r="CM260" s="8"/>
      <c r="CN260" s="7"/>
      <c r="CO260" s="7"/>
      <c r="CP260" s="108"/>
      <c r="CR260" s="11" t="s">
        <v>214</v>
      </c>
      <c r="CS260" s="6" t="s">
        <v>5</v>
      </c>
      <c r="CT260" s="114">
        <f>CT261/CT259</f>
        <v>2.641</v>
      </c>
      <c r="CU260" s="114">
        <f>CU261/CU259</f>
        <v>2.5569999999999999</v>
      </c>
      <c r="CV260" s="114">
        <f t="shared" ref="CV260:DT260" si="428">CV$204</f>
        <v>0</v>
      </c>
      <c r="CW260" s="114">
        <f t="shared" si="428"/>
        <v>0</v>
      </c>
      <c r="CX260" s="114">
        <f t="shared" si="428"/>
        <v>0</v>
      </c>
      <c r="CY260" s="114">
        <f>CY261/CY259</f>
        <v>2.641</v>
      </c>
      <c r="CZ260" s="114">
        <f>CZ261/CZ259</f>
        <v>2.5569999999999999</v>
      </c>
      <c r="DA260" s="114">
        <f t="shared" si="428"/>
        <v>0</v>
      </c>
      <c r="DB260" s="114">
        <f t="shared" si="428"/>
        <v>0</v>
      </c>
      <c r="DC260" s="114">
        <f t="shared" si="428"/>
        <v>0</v>
      </c>
      <c r="DD260" s="114">
        <f>DD261/DD259</f>
        <v>2.641</v>
      </c>
      <c r="DE260" s="114">
        <f>DE261/DE259</f>
        <v>2.5569999999999999</v>
      </c>
      <c r="DF260" s="114">
        <f t="shared" si="428"/>
        <v>0</v>
      </c>
      <c r="DG260" s="114">
        <f t="shared" si="428"/>
        <v>0</v>
      </c>
      <c r="DH260" s="114">
        <f t="shared" si="428"/>
        <v>0</v>
      </c>
      <c r="DI260" s="114">
        <f>DI261/DI259</f>
        <v>2.641</v>
      </c>
      <c r="DJ260" s="114">
        <f>DJ261/DJ259</f>
        <v>2.5569999999999999</v>
      </c>
      <c r="DK260" s="114">
        <f t="shared" si="428"/>
        <v>0</v>
      </c>
      <c r="DL260" s="114">
        <f t="shared" si="428"/>
        <v>0</v>
      </c>
      <c r="DM260" s="114">
        <f t="shared" si="428"/>
        <v>0</v>
      </c>
      <c r="DN260" s="114">
        <f>DN261/DN259</f>
        <v>2.641</v>
      </c>
      <c r="DO260" s="114">
        <f>DO261/DO259</f>
        <v>2.5569999999999999</v>
      </c>
      <c r="DP260" s="114">
        <f t="shared" si="428"/>
        <v>0</v>
      </c>
      <c r="DQ260" s="114">
        <f t="shared" si="428"/>
        <v>0</v>
      </c>
      <c r="DR260" s="114">
        <f t="shared" si="428"/>
        <v>0</v>
      </c>
      <c r="DS260" s="114">
        <f t="shared" si="428"/>
        <v>0</v>
      </c>
      <c r="DT260" s="114">
        <f t="shared" si="428"/>
        <v>0</v>
      </c>
    </row>
    <row r="261" spans="1:126" ht="20.100000000000001" customHeight="1" x14ac:dyDescent="0.2">
      <c r="A261" s="7"/>
      <c r="B261" s="7"/>
      <c r="C261" s="7"/>
      <c r="D261" s="7"/>
      <c r="E261" s="7"/>
      <c r="F261" s="7"/>
      <c r="G261" s="142"/>
      <c r="H261" s="142"/>
      <c r="BF261" s="7"/>
      <c r="BL261" s="143"/>
      <c r="BM261" s="8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8"/>
      <c r="CL261" s="8"/>
      <c r="CM261" s="8"/>
      <c r="CN261" s="7"/>
      <c r="CO261" s="7"/>
      <c r="CP261" s="108"/>
      <c r="CR261" s="11" t="s">
        <v>215</v>
      </c>
      <c r="CS261" s="6" t="s">
        <v>37</v>
      </c>
      <c r="CT261" s="129">
        <v>2641</v>
      </c>
      <c r="CU261" s="129">
        <v>2557</v>
      </c>
      <c r="CV261" s="129">
        <f t="shared" ref="CV261:DT261" si="429">CV259*CV260</f>
        <v>0</v>
      </c>
      <c r="CW261" s="129">
        <f t="shared" si="429"/>
        <v>0</v>
      </c>
      <c r="CX261" s="129">
        <f t="shared" si="429"/>
        <v>0</v>
      </c>
      <c r="CY261" s="129">
        <v>2641</v>
      </c>
      <c r="CZ261" s="129">
        <v>2557</v>
      </c>
      <c r="DA261" s="129">
        <f t="shared" ref="DA261:DC261" si="430">DA259*DA260</f>
        <v>0</v>
      </c>
      <c r="DB261" s="129">
        <f t="shared" si="430"/>
        <v>0</v>
      </c>
      <c r="DC261" s="129">
        <f t="shared" si="430"/>
        <v>0</v>
      </c>
      <c r="DD261" s="129">
        <v>2641</v>
      </c>
      <c r="DE261" s="129">
        <v>2557</v>
      </c>
      <c r="DF261" s="129">
        <f t="shared" ref="DF261:DH261" si="431">DF259*DF260</f>
        <v>0</v>
      </c>
      <c r="DG261" s="129">
        <f t="shared" si="431"/>
        <v>0</v>
      </c>
      <c r="DH261" s="129">
        <f t="shared" si="431"/>
        <v>0</v>
      </c>
      <c r="DI261" s="129">
        <v>2641</v>
      </c>
      <c r="DJ261" s="129">
        <v>2557</v>
      </c>
      <c r="DK261" s="129">
        <f t="shared" ref="DK261:DM261" si="432">DK259*DK260</f>
        <v>0</v>
      </c>
      <c r="DL261" s="129">
        <f t="shared" si="432"/>
        <v>0</v>
      </c>
      <c r="DM261" s="129">
        <f t="shared" si="432"/>
        <v>0</v>
      </c>
      <c r="DN261" s="129">
        <v>2641</v>
      </c>
      <c r="DO261" s="129">
        <v>2557</v>
      </c>
      <c r="DP261" s="129">
        <f t="shared" ref="DP261:DR261" si="433">DP259*DP260</f>
        <v>0</v>
      </c>
      <c r="DQ261" s="129">
        <f t="shared" si="433"/>
        <v>0</v>
      </c>
      <c r="DR261" s="129">
        <f t="shared" si="433"/>
        <v>0</v>
      </c>
      <c r="DS261" s="129">
        <f t="shared" ref="DS261" si="434">DS259*DS260</f>
        <v>0</v>
      </c>
      <c r="DT261" s="129">
        <f t="shared" si="429"/>
        <v>0</v>
      </c>
    </row>
    <row r="262" spans="1:126" ht="20.100000000000001" customHeight="1" x14ac:dyDescent="0.2">
      <c r="B262" s="7"/>
      <c r="C262" s="7"/>
      <c r="D262" s="7"/>
      <c r="E262" s="7"/>
      <c r="F262" s="7"/>
      <c r="G262" s="142"/>
      <c r="H262" s="142"/>
      <c r="BF262" s="7"/>
      <c r="BL262" s="143"/>
      <c r="BM262" s="8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8"/>
      <c r="BY262" s="8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8"/>
      <c r="CL262" s="8"/>
      <c r="CM262" s="8"/>
      <c r="CP262" s="108"/>
      <c r="CR262" s="11" t="s">
        <v>216</v>
      </c>
      <c r="CS262" s="6" t="s">
        <v>5</v>
      </c>
      <c r="CT262" s="149">
        <f>CT$200</f>
        <v>0</v>
      </c>
      <c r="CU262" s="149">
        <f t="shared" ref="CU262:DC262" si="435">CU$200</f>
        <v>0</v>
      </c>
      <c r="CV262" s="149">
        <f t="shared" si="435"/>
        <v>0</v>
      </c>
      <c r="CW262" s="149">
        <f t="shared" si="435"/>
        <v>0</v>
      </c>
      <c r="CX262" s="149">
        <f t="shared" si="435"/>
        <v>0</v>
      </c>
      <c r="CY262" s="149">
        <f t="shared" si="435"/>
        <v>0</v>
      </c>
      <c r="CZ262" s="149">
        <f t="shared" si="435"/>
        <v>0</v>
      </c>
      <c r="DA262" s="149">
        <f t="shared" si="435"/>
        <v>0</v>
      </c>
      <c r="DB262" s="149">
        <f t="shared" si="435"/>
        <v>0</v>
      </c>
      <c r="DC262" s="149">
        <f t="shared" si="435"/>
        <v>0</v>
      </c>
      <c r="DD262" s="149">
        <f>SUM(DD200:DD201)</f>
        <v>4.4999999999999998E-2</v>
      </c>
      <c r="DE262" s="149">
        <f t="shared" ref="DE262:DT262" si="436">SUM(DE200:DE201)</f>
        <v>4.4999999999999998E-2</v>
      </c>
      <c r="DF262" s="149">
        <f t="shared" si="436"/>
        <v>4.4999999999999998E-2</v>
      </c>
      <c r="DG262" s="149">
        <f t="shared" si="436"/>
        <v>4.4999999999999998E-2</v>
      </c>
      <c r="DH262" s="149">
        <f t="shared" si="436"/>
        <v>4.4999999999999998E-2</v>
      </c>
      <c r="DI262" s="149">
        <f t="shared" si="436"/>
        <v>4.4999999999999998E-2</v>
      </c>
      <c r="DJ262" s="149">
        <f t="shared" si="436"/>
        <v>4.4999999999999998E-2</v>
      </c>
      <c r="DK262" s="149">
        <f t="shared" si="436"/>
        <v>4.4999999999999998E-2</v>
      </c>
      <c r="DL262" s="149">
        <f t="shared" si="436"/>
        <v>4.4999999999999998E-2</v>
      </c>
      <c r="DM262" s="149">
        <f t="shared" si="436"/>
        <v>4.4999999999999998E-2</v>
      </c>
      <c r="DN262" s="149">
        <f t="shared" si="436"/>
        <v>4.4999999999999998E-2</v>
      </c>
      <c r="DO262" s="149">
        <f t="shared" si="436"/>
        <v>4.4999999999999998E-2</v>
      </c>
      <c r="DP262" s="149">
        <f t="shared" si="436"/>
        <v>4.4999999999999998E-2</v>
      </c>
      <c r="DQ262" s="149">
        <f t="shared" si="436"/>
        <v>4.4999999999999998E-2</v>
      </c>
      <c r="DR262" s="149">
        <f t="shared" si="436"/>
        <v>4.4999999999999998E-2</v>
      </c>
      <c r="DS262" s="149">
        <f t="shared" si="436"/>
        <v>0</v>
      </c>
      <c r="DT262" s="149">
        <f t="shared" si="436"/>
        <v>0</v>
      </c>
    </row>
    <row r="263" spans="1:126" ht="20.100000000000001" customHeight="1" x14ac:dyDescent="0.2">
      <c r="B263" s="7"/>
      <c r="C263" s="7"/>
      <c r="D263" s="7"/>
      <c r="E263" s="7"/>
      <c r="F263" s="7"/>
      <c r="G263" s="142"/>
      <c r="H263" s="142"/>
      <c r="BL263" s="143"/>
      <c r="BM263" s="8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8"/>
      <c r="BY263" s="8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8"/>
      <c r="CL263" s="8"/>
      <c r="CM263" s="8"/>
      <c r="CP263" s="108"/>
      <c r="CR263" s="7" t="s">
        <v>47</v>
      </c>
      <c r="CS263" s="6" t="s">
        <v>48</v>
      </c>
      <c r="CT263" s="129">
        <v>2.4</v>
      </c>
      <c r="CU263" s="114">
        <v>2.4</v>
      </c>
      <c r="CV263" s="114">
        <v>2.4</v>
      </c>
      <c r="CW263" s="114">
        <v>2.4</v>
      </c>
      <c r="CX263" s="114">
        <v>2.4</v>
      </c>
      <c r="CY263" s="114">
        <v>2.4</v>
      </c>
      <c r="CZ263" s="114">
        <v>2.4</v>
      </c>
      <c r="DA263" s="114">
        <v>2.4</v>
      </c>
      <c r="DB263" s="114">
        <v>2.4</v>
      </c>
      <c r="DC263" s="114">
        <v>2.4</v>
      </c>
      <c r="DD263" s="114">
        <v>2.4</v>
      </c>
      <c r="DE263" s="114">
        <v>2.4</v>
      </c>
      <c r="DF263" s="114">
        <v>2.4</v>
      </c>
      <c r="DG263" s="114">
        <v>2.4</v>
      </c>
      <c r="DH263" s="114">
        <v>2.4</v>
      </c>
      <c r="DI263" s="114">
        <v>2.4</v>
      </c>
      <c r="DJ263" s="114">
        <v>2.4</v>
      </c>
      <c r="DK263" s="114">
        <v>2.4</v>
      </c>
      <c r="DL263" s="114">
        <v>2.4</v>
      </c>
      <c r="DM263" s="114">
        <v>2.4</v>
      </c>
      <c r="DN263" s="114">
        <v>2.4</v>
      </c>
      <c r="DO263" s="114">
        <v>2.4</v>
      </c>
      <c r="DP263" s="114">
        <v>2.4</v>
      </c>
      <c r="DQ263" s="114">
        <v>2.4</v>
      </c>
      <c r="DR263" s="114">
        <v>2.4</v>
      </c>
      <c r="DS263" s="114">
        <v>2.4</v>
      </c>
      <c r="DT263" s="114">
        <v>2.4</v>
      </c>
    </row>
    <row r="264" spans="1:126" ht="20.100000000000001" customHeight="1" x14ac:dyDescent="0.2">
      <c r="F264" s="5"/>
      <c r="G264" s="142"/>
      <c r="H264" s="142"/>
      <c r="BL264" s="143"/>
      <c r="BM264" s="8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P264" s="108"/>
      <c r="CS264" s="109"/>
      <c r="CT264" s="127"/>
      <c r="CU264" s="111"/>
      <c r="CV264" s="111"/>
      <c r="CW264" s="111"/>
      <c r="CX264" s="111"/>
      <c r="CY264" s="111"/>
      <c r="CZ264" s="111"/>
      <c r="DA264" s="111"/>
      <c r="DB264" s="111"/>
      <c r="DC264" s="111"/>
      <c r="DD264" s="111"/>
      <c r="DE264" s="111"/>
      <c r="DF264" s="111"/>
      <c r="DG264" s="111"/>
      <c r="DH264" s="111"/>
      <c r="DI264" s="111"/>
      <c r="DJ264" s="111"/>
      <c r="DK264" s="111"/>
      <c r="DL264" s="111"/>
      <c r="DM264" s="111"/>
      <c r="DN264" s="111"/>
      <c r="DO264" s="111"/>
      <c r="DP264" s="111"/>
      <c r="DQ264" s="111"/>
      <c r="DR264" s="111"/>
      <c r="DS264" s="111"/>
      <c r="DT264" s="111"/>
    </row>
    <row r="265" spans="1:126" ht="20.100000000000001" customHeight="1" x14ac:dyDescent="0.2">
      <c r="F265" s="5"/>
      <c r="G265" s="142"/>
      <c r="H265" s="142"/>
      <c r="BL265" s="143"/>
      <c r="BM265" s="8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8"/>
      <c r="BY265" s="8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8"/>
      <c r="CL265" s="8"/>
      <c r="CM265" s="8"/>
      <c r="CP265" s="148" t="s">
        <v>82</v>
      </c>
      <c r="CQ265" s="83" t="str">
        <f>INDEX([10]TPU!$A:$A,MATCH($DV265,[10]TPU!$P:$P,0))</f>
        <v>CA0004</v>
      </c>
      <c r="CR265" s="366" t="str">
        <f>INDEX([10]TPU!$C:$C,MATCH($DV265,[10]TPU!$P:$P,0))</f>
        <v>Cimentos asfálticos CAP-50-70</v>
      </c>
      <c r="CS265" s="83" t="str">
        <f>INDEX([10]TPU!$D:$D,MATCH($DV265,[10]TPU!$P:$P,0))</f>
        <v>T</v>
      </c>
      <c r="CT265" s="103">
        <f>CT267*CT268*CT269</f>
        <v>0</v>
      </c>
      <c r="CU265" s="103">
        <f t="shared" ref="CU265:CX265" si="437">CU267*CU268*CU269</f>
        <v>0</v>
      </c>
      <c r="CV265" s="103">
        <f t="shared" si="437"/>
        <v>0</v>
      </c>
      <c r="CW265" s="103">
        <f t="shared" si="437"/>
        <v>0</v>
      </c>
      <c r="CX265" s="103">
        <f t="shared" si="437"/>
        <v>0</v>
      </c>
      <c r="CY265" s="103">
        <f t="shared" ref="CY265:DL265" si="438">CY267*CY268*CY269</f>
        <v>0</v>
      </c>
      <c r="CZ265" s="103">
        <f t="shared" si="438"/>
        <v>0</v>
      </c>
      <c r="DA265" s="103">
        <f t="shared" si="438"/>
        <v>0</v>
      </c>
      <c r="DB265" s="103">
        <f t="shared" si="438"/>
        <v>0</v>
      </c>
      <c r="DC265" s="103">
        <f t="shared" si="438"/>
        <v>0</v>
      </c>
      <c r="DD265" s="103">
        <f t="shared" si="438"/>
        <v>18.394353720000002</v>
      </c>
      <c r="DE265" s="103">
        <f t="shared" si="438"/>
        <v>17.809300440000001</v>
      </c>
      <c r="DF265" s="103">
        <f t="shared" si="438"/>
        <v>0</v>
      </c>
      <c r="DG265" s="103">
        <f t="shared" si="438"/>
        <v>0</v>
      </c>
      <c r="DH265" s="103">
        <f t="shared" si="438"/>
        <v>0</v>
      </c>
      <c r="DI265" s="103">
        <f t="shared" si="438"/>
        <v>18.394353720000002</v>
      </c>
      <c r="DJ265" s="103">
        <f t="shared" si="438"/>
        <v>17.809300440000001</v>
      </c>
      <c r="DK265" s="103">
        <f t="shared" si="438"/>
        <v>0</v>
      </c>
      <c r="DL265" s="103">
        <f t="shared" si="438"/>
        <v>0</v>
      </c>
      <c r="DM265" s="103">
        <f t="shared" ref="DM265:DN265" si="439">DM267*DM268*DM269</f>
        <v>0</v>
      </c>
      <c r="DN265" s="103">
        <f t="shared" si="439"/>
        <v>18.394353720000002</v>
      </c>
      <c r="DO265" s="103">
        <f t="shared" ref="DO265:DP265" si="440">DO267*DO268*DO269</f>
        <v>17.809300440000001</v>
      </c>
      <c r="DP265" s="103">
        <f t="shared" si="440"/>
        <v>0</v>
      </c>
      <c r="DQ265" s="103">
        <f t="shared" ref="DQ265:DR265" si="441">DQ267*DQ268*DQ269</f>
        <v>0</v>
      </c>
      <c r="DR265" s="103">
        <f t="shared" si="441"/>
        <v>0</v>
      </c>
      <c r="DS265" s="103">
        <f t="shared" ref="DS265" si="442">DS267*DS268*DS269</f>
        <v>0</v>
      </c>
      <c r="DT265" s="103">
        <f t="shared" ref="DT265" si="443">DT267*DT268*DT269</f>
        <v>0</v>
      </c>
      <c r="DV265" t="s">
        <v>1047</v>
      </c>
    </row>
    <row r="266" spans="1:126" ht="20.100000000000001" customHeight="1" x14ac:dyDescent="0.2">
      <c r="F266" s="5"/>
      <c r="G266" s="142"/>
      <c r="H266" s="142"/>
      <c r="BL266" s="143"/>
      <c r="BM266" s="8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P266" s="108"/>
      <c r="CS266" s="109"/>
      <c r="CT266" s="127"/>
      <c r="CU266" s="111"/>
      <c r="CV266" s="111"/>
      <c r="CW266" s="111"/>
      <c r="CX266" s="111"/>
      <c r="CY266" s="111"/>
      <c r="CZ266" s="111"/>
      <c r="DA266" s="111"/>
      <c r="DB266" s="111"/>
      <c r="DC266" s="111"/>
      <c r="DD266" s="111"/>
      <c r="DE266" s="111"/>
      <c r="DF266" s="111"/>
      <c r="DG266" s="111"/>
      <c r="DH266" s="111"/>
      <c r="DI266" s="111"/>
      <c r="DJ266" s="111"/>
      <c r="DK266" s="111"/>
      <c r="DL266" s="111"/>
      <c r="DM266" s="111"/>
      <c r="DN266" s="111"/>
      <c r="DO266" s="111"/>
      <c r="DP266" s="111"/>
      <c r="DQ266" s="111"/>
      <c r="DR266" s="111"/>
      <c r="DS266" s="111"/>
      <c r="DT266" s="111"/>
    </row>
    <row r="267" spans="1:126" ht="20.100000000000001" customHeight="1" x14ac:dyDescent="0.2">
      <c r="F267" s="5"/>
      <c r="G267" s="142"/>
      <c r="H267" s="142"/>
      <c r="BL267" s="143"/>
      <c r="BM267" s="8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P267" s="108"/>
      <c r="CR267" s="11" t="s">
        <v>218</v>
      </c>
      <c r="CS267" s="6" t="s">
        <v>55</v>
      </c>
      <c r="CT267" s="129">
        <f t="shared" ref="CT267:CX267" si="444">CT257</f>
        <v>0</v>
      </c>
      <c r="CU267" s="114">
        <f t="shared" si="444"/>
        <v>0</v>
      </c>
      <c r="CV267" s="114">
        <f t="shared" si="444"/>
        <v>0</v>
      </c>
      <c r="CW267" s="114">
        <f t="shared" si="444"/>
        <v>0</v>
      </c>
      <c r="CX267" s="114">
        <f t="shared" si="444"/>
        <v>0</v>
      </c>
      <c r="CY267" s="114">
        <f t="shared" ref="CY267:DL267" si="445">CY257</f>
        <v>0</v>
      </c>
      <c r="CZ267" s="114">
        <f t="shared" si="445"/>
        <v>0</v>
      </c>
      <c r="DA267" s="114">
        <f t="shared" si="445"/>
        <v>0</v>
      </c>
      <c r="DB267" s="114">
        <f t="shared" si="445"/>
        <v>0</v>
      </c>
      <c r="DC267" s="114">
        <f t="shared" si="445"/>
        <v>0</v>
      </c>
      <c r="DD267" s="114">
        <f t="shared" si="445"/>
        <v>118.845</v>
      </c>
      <c r="DE267" s="114">
        <f t="shared" si="445"/>
        <v>115.065</v>
      </c>
      <c r="DF267" s="114">
        <f t="shared" si="445"/>
        <v>0</v>
      </c>
      <c r="DG267" s="114">
        <f t="shared" si="445"/>
        <v>0</v>
      </c>
      <c r="DH267" s="114">
        <f t="shared" si="445"/>
        <v>0</v>
      </c>
      <c r="DI267" s="114">
        <f t="shared" si="445"/>
        <v>118.845</v>
      </c>
      <c r="DJ267" s="114">
        <f t="shared" si="445"/>
        <v>115.065</v>
      </c>
      <c r="DK267" s="114">
        <f t="shared" si="445"/>
        <v>0</v>
      </c>
      <c r="DL267" s="114">
        <f t="shared" si="445"/>
        <v>0</v>
      </c>
      <c r="DM267" s="114">
        <f t="shared" ref="DM267:DN267" si="446">DM257</f>
        <v>0</v>
      </c>
      <c r="DN267" s="114">
        <f t="shared" si="446"/>
        <v>118.845</v>
      </c>
      <c r="DO267" s="114">
        <f t="shared" ref="DO267:DP267" si="447">DO257</f>
        <v>115.065</v>
      </c>
      <c r="DP267" s="114">
        <f t="shared" si="447"/>
        <v>0</v>
      </c>
      <c r="DQ267" s="114">
        <f t="shared" ref="DQ267:DR267" si="448">DQ257</f>
        <v>0</v>
      </c>
      <c r="DR267" s="114">
        <f t="shared" si="448"/>
        <v>0</v>
      </c>
      <c r="DS267" s="114">
        <f t="shared" ref="DS267" si="449">DS257</f>
        <v>0</v>
      </c>
      <c r="DT267" s="114">
        <f t="shared" ref="DT267" si="450">DT257</f>
        <v>0</v>
      </c>
    </row>
    <row r="268" spans="1:126" ht="20.100000000000001" customHeight="1" x14ac:dyDescent="0.2">
      <c r="F268" s="5"/>
      <c r="G268" s="142"/>
      <c r="H268" s="142"/>
      <c r="BL268" s="143"/>
      <c r="BM268" s="8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P268" s="108"/>
      <c r="CR268" s="7" t="s">
        <v>47</v>
      </c>
      <c r="CS268" s="6" t="s">
        <v>48</v>
      </c>
      <c r="CT268" s="129">
        <v>2.4</v>
      </c>
      <c r="CU268" s="129">
        <v>2.4</v>
      </c>
      <c r="CV268" s="129">
        <v>2.4</v>
      </c>
      <c r="CW268" s="129">
        <v>2.4</v>
      </c>
      <c r="CX268" s="129">
        <v>2.4</v>
      </c>
      <c r="CY268" s="129">
        <v>2.4</v>
      </c>
      <c r="CZ268" s="129">
        <v>2.4</v>
      </c>
      <c r="DA268" s="129">
        <v>2.4</v>
      </c>
      <c r="DB268" s="129">
        <v>2.4</v>
      </c>
      <c r="DC268" s="129">
        <v>2.4</v>
      </c>
      <c r="DD268" s="129">
        <v>2.4</v>
      </c>
      <c r="DE268" s="129">
        <v>2.4</v>
      </c>
      <c r="DF268" s="129">
        <v>2.4</v>
      </c>
      <c r="DG268" s="129">
        <v>2.4</v>
      </c>
      <c r="DH268" s="129">
        <v>2.4</v>
      </c>
      <c r="DI268" s="129">
        <v>2.4</v>
      </c>
      <c r="DJ268" s="129">
        <v>2.4</v>
      </c>
      <c r="DK268" s="129">
        <v>2.4</v>
      </c>
      <c r="DL268" s="129">
        <v>2.4</v>
      </c>
      <c r="DM268" s="129">
        <v>2.4</v>
      </c>
      <c r="DN268" s="129">
        <v>2.4</v>
      </c>
      <c r="DO268" s="129">
        <v>2.4</v>
      </c>
      <c r="DP268" s="129">
        <v>2.4</v>
      </c>
      <c r="DQ268" s="129">
        <v>2.4</v>
      </c>
      <c r="DR268" s="129">
        <v>2.4</v>
      </c>
      <c r="DS268" s="129">
        <v>2.4</v>
      </c>
      <c r="DT268" s="129">
        <v>2.4</v>
      </c>
    </row>
    <row r="269" spans="1:126" ht="20.100000000000001" customHeight="1" x14ac:dyDescent="0.2">
      <c r="F269" s="5"/>
      <c r="G269" s="142"/>
      <c r="H269" s="142"/>
      <c r="BL269" s="143"/>
      <c r="BM269" s="8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8"/>
      <c r="BY269" s="8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8"/>
      <c r="CL269" s="8"/>
      <c r="CM269" s="8"/>
      <c r="CP269" s="108"/>
      <c r="CR269" s="7" t="s">
        <v>382</v>
      </c>
      <c r="CS269" s="6" t="s">
        <v>48</v>
      </c>
      <c r="CT269" s="213">
        <f>[11]Planilha1!$B$3</f>
        <v>0.06</v>
      </c>
      <c r="CU269" s="213">
        <f>[11]Planilha1!$B$3</f>
        <v>0.06</v>
      </c>
      <c r="CV269" s="213">
        <f>[11]Planilha1!$B$3</f>
        <v>0.06</v>
      </c>
      <c r="CW269" s="213">
        <f>[11]Planilha1!$B$3</f>
        <v>0.06</v>
      </c>
      <c r="CX269" s="213">
        <f>[11]Planilha1!$B$3</f>
        <v>0.06</v>
      </c>
      <c r="CY269" s="213">
        <f>[11]Planilha1!$B$3</f>
        <v>0.06</v>
      </c>
      <c r="CZ269" s="213">
        <f>[11]Planilha1!$B$3</f>
        <v>0.06</v>
      </c>
      <c r="DA269" s="213">
        <f>[11]Planilha1!$B$3</f>
        <v>0.06</v>
      </c>
      <c r="DB269" s="213">
        <f>[11]Planilha1!$B$3</f>
        <v>0.06</v>
      </c>
      <c r="DC269" s="213">
        <f>[11]Planilha1!$B$3</f>
        <v>0.06</v>
      </c>
      <c r="DD269" s="213">
        <f>DD219</f>
        <v>6.4490000000000006E-2</v>
      </c>
      <c r="DE269" s="213">
        <f t="shared" ref="DE269:DT269" si="451">DE219</f>
        <v>6.4490000000000006E-2</v>
      </c>
      <c r="DF269" s="213">
        <f t="shared" si="451"/>
        <v>6.4490000000000006E-2</v>
      </c>
      <c r="DG269" s="213">
        <f t="shared" si="451"/>
        <v>6.4490000000000006E-2</v>
      </c>
      <c r="DH269" s="213">
        <f t="shared" si="451"/>
        <v>6.4490000000000006E-2</v>
      </c>
      <c r="DI269" s="213">
        <f t="shared" si="451"/>
        <v>6.4490000000000006E-2</v>
      </c>
      <c r="DJ269" s="213">
        <f t="shared" si="451"/>
        <v>6.4490000000000006E-2</v>
      </c>
      <c r="DK269" s="213">
        <f t="shared" si="451"/>
        <v>6.4490000000000006E-2</v>
      </c>
      <c r="DL269" s="213">
        <f t="shared" si="451"/>
        <v>6.4490000000000006E-2</v>
      </c>
      <c r="DM269" s="213">
        <f t="shared" si="451"/>
        <v>6.4490000000000006E-2</v>
      </c>
      <c r="DN269" s="213">
        <f t="shared" si="451"/>
        <v>6.4490000000000006E-2</v>
      </c>
      <c r="DO269" s="213">
        <f t="shared" si="451"/>
        <v>6.4490000000000006E-2</v>
      </c>
      <c r="DP269" s="213">
        <f t="shared" si="451"/>
        <v>6.4490000000000006E-2</v>
      </c>
      <c r="DQ269" s="213">
        <f t="shared" si="451"/>
        <v>6.4490000000000006E-2</v>
      </c>
      <c r="DR269" s="213">
        <f t="shared" si="451"/>
        <v>6.4490000000000006E-2</v>
      </c>
      <c r="DS269" s="213">
        <f t="shared" si="451"/>
        <v>6.4490000000000006E-2</v>
      </c>
      <c r="DT269" s="213">
        <f t="shared" si="451"/>
        <v>6.4490000000000006E-2</v>
      </c>
    </row>
    <row r="270" spans="1:126" ht="20.100000000000001" customHeight="1" x14ac:dyDescent="0.2">
      <c r="F270" s="5"/>
      <c r="G270" s="142"/>
      <c r="H270" s="142"/>
      <c r="BL270" s="143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P270" s="108"/>
      <c r="CS270" s="109"/>
      <c r="CT270" s="127"/>
      <c r="CU270" s="111"/>
      <c r="CV270" s="111"/>
      <c r="CW270" s="111"/>
      <c r="CX270" s="111"/>
      <c r="CY270" s="111"/>
      <c r="CZ270" s="111"/>
      <c r="DA270" s="111"/>
      <c r="DB270" s="111"/>
      <c r="DC270" s="111"/>
      <c r="DD270" s="111"/>
      <c r="DE270" s="111"/>
      <c r="DF270" s="111"/>
      <c r="DG270" s="111"/>
      <c r="DH270" s="111"/>
      <c r="DI270" s="111"/>
      <c r="DJ270" s="111"/>
      <c r="DK270" s="111"/>
      <c r="DL270" s="111"/>
      <c r="DM270" s="111"/>
      <c r="DN270" s="111"/>
      <c r="DO270" s="111"/>
      <c r="DP270" s="111"/>
      <c r="DQ270" s="111"/>
      <c r="DR270" s="111"/>
      <c r="DS270" s="111"/>
      <c r="DT270" s="111"/>
    </row>
    <row r="271" spans="1:126" ht="20.100000000000001" customHeight="1" x14ac:dyDescent="0.2">
      <c r="F271" s="5"/>
      <c r="G271" s="142"/>
      <c r="H271" s="142"/>
      <c r="BL271" s="143"/>
      <c r="BM271" s="8"/>
      <c r="BN271" s="8"/>
      <c r="BO271" s="8"/>
      <c r="BP271" s="8"/>
      <c r="BQ271" s="8"/>
      <c r="BR271" s="8"/>
      <c r="BS271" s="8"/>
      <c r="BT271" s="8"/>
      <c r="BU271" s="8"/>
      <c r="BV271" s="8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P271" s="148" t="s">
        <v>83</v>
      </c>
      <c r="CQ271" s="83" t="str">
        <f>INDEX([10]TPU!$A:$A,MATCH($DV271,[10]TPU!$P:$P,0))</f>
        <v>ED-7623</v>
      </c>
      <c r="CR271" s="366" t="str">
        <f>INDEX([10]TPU!$C:$C,MATCH($DV271,[10]TPU!$P:$P,0))</f>
        <v>Execução e aplicação de concreto betuminoso usinado a quente (cbuq), massa comercial, incluindo fornecimento e transporte dos agregados e material betuminoso, exclusive transporte da massa asfáltica até a pista</v>
      </c>
      <c r="CS271" s="83" t="str">
        <f>INDEX([10]TPU!$D:$D,MATCH($DV271,[10]TPU!$P:$P,0))</f>
        <v>m³</v>
      </c>
      <c r="CT271" s="103">
        <f t="shared" ref="CT271:CX271" si="452">(CT273*CT274*CT275)</f>
        <v>118.845</v>
      </c>
      <c r="CU271" s="103">
        <f t="shared" si="452"/>
        <v>115.065</v>
      </c>
      <c r="CV271" s="103">
        <f t="shared" si="452"/>
        <v>0</v>
      </c>
      <c r="CW271" s="103">
        <f t="shared" si="452"/>
        <v>0</v>
      </c>
      <c r="CX271" s="103">
        <f t="shared" si="452"/>
        <v>0</v>
      </c>
      <c r="CY271" s="103">
        <f t="shared" ref="CY271:DL271" si="453">(CY273*CY274*CY275)</f>
        <v>105.64</v>
      </c>
      <c r="CZ271" s="103">
        <f t="shared" si="453"/>
        <v>102.28</v>
      </c>
      <c r="DA271" s="103">
        <f t="shared" si="453"/>
        <v>0</v>
      </c>
      <c r="DB271" s="103">
        <f t="shared" si="453"/>
        <v>0</v>
      </c>
      <c r="DC271" s="103">
        <f t="shared" si="453"/>
        <v>0</v>
      </c>
      <c r="DD271" s="103">
        <f t="shared" si="453"/>
        <v>118.845</v>
      </c>
      <c r="DE271" s="103">
        <f t="shared" si="453"/>
        <v>115.065</v>
      </c>
      <c r="DF271" s="103">
        <f t="shared" si="453"/>
        <v>0</v>
      </c>
      <c r="DG271" s="103">
        <f t="shared" si="453"/>
        <v>0</v>
      </c>
      <c r="DH271" s="103">
        <f t="shared" si="453"/>
        <v>0</v>
      </c>
      <c r="DI271" s="103">
        <f t="shared" si="453"/>
        <v>118.845</v>
      </c>
      <c r="DJ271" s="103">
        <f t="shared" si="453"/>
        <v>115.065</v>
      </c>
      <c r="DK271" s="103">
        <f t="shared" si="453"/>
        <v>0</v>
      </c>
      <c r="DL271" s="103">
        <f t="shared" si="453"/>
        <v>0</v>
      </c>
      <c r="DM271" s="103">
        <f t="shared" ref="DM271:DN271" si="454">(DM273*DM274*DM275)</f>
        <v>0</v>
      </c>
      <c r="DN271" s="103">
        <f t="shared" si="454"/>
        <v>118.845</v>
      </c>
      <c r="DO271" s="103">
        <f t="shared" ref="DO271:DP271" si="455">(DO273*DO274*DO275)</f>
        <v>115.065</v>
      </c>
      <c r="DP271" s="103">
        <f t="shared" si="455"/>
        <v>0</v>
      </c>
      <c r="DQ271" s="103">
        <f t="shared" ref="DQ271:DR271" si="456">(DQ273*DQ274*DQ275)</f>
        <v>0</v>
      </c>
      <c r="DR271" s="103">
        <f t="shared" si="456"/>
        <v>0</v>
      </c>
      <c r="DS271" s="103">
        <f t="shared" ref="DS271" si="457">(DS273*DS274*DS275)</f>
        <v>0</v>
      </c>
      <c r="DT271" s="103">
        <f t="shared" ref="DT271" si="458">(DT273*DT274*DT275)</f>
        <v>0</v>
      </c>
      <c r="DV271" t="s">
        <v>219</v>
      </c>
    </row>
    <row r="272" spans="1:126" ht="20.100000000000001" customHeight="1" x14ac:dyDescent="0.2">
      <c r="F272" s="5"/>
      <c r="G272" s="142"/>
      <c r="H272" s="142"/>
      <c r="BL272" s="143"/>
      <c r="BM272" s="8"/>
      <c r="BN272" s="8"/>
      <c r="BO272" s="8"/>
      <c r="BP272" s="8"/>
      <c r="BQ272" s="8"/>
      <c r="BR272" s="8"/>
      <c r="BS272" s="8"/>
      <c r="BT272" s="8"/>
      <c r="BU272" s="8"/>
      <c r="BV272" s="8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P272" s="108"/>
      <c r="CS272" s="109"/>
      <c r="CT272" s="127"/>
      <c r="CU272" s="111"/>
      <c r="CV272" s="111"/>
      <c r="CW272" s="111"/>
      <c r="CX272" s="111"/>
      <c r="CY272" s="111"/>
      <c r="CZ272" s="111"/>
      <c r="DA272" s="111"/>
      <c r="DB272" s="111"/>
      <c r="DC272" s="111"/>
      <c r="DD272" s="111"/>
      <c r="DE272" s="111"/>
      <c r="DF272" s="111"/>
      <c r="DG272" s="111"/>
      <c r="DH272" s="111"/>
      <c r="DI272" s="111"/>
      <c r="DJ272" s="111"/>
      <c r="DK272" s="111"/>
      <c r="DL272" s="111"/>
      <c r="DM272" s="111"/>
      <c r="DN272" s="111"/>
      <c r="DO272" s="111"/>
      <c r="DP272" s="111"/>
      <c r="DQ272" s="111"/>
      <c r="DR272" s="111"/>
      <c r="DS272" s="111"/>
      <c r="DT272" s="111"/>
    </row>
    <row r="273" spans="6:126" ht="20.100000000000001" customHeight="1" x14ac:dyDescent="0.2">
      <c r="F273" s="5"/>
      <c r="G273" s="142"/>
      <c r="H273" s="142"/>
      <c r="BL273" s="143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P273" s="108"/>
      <c r="CR273" s="11" t="s">
        <v>32</v>
      </c>
      <c r="CS273" s="6" t="s">
        <v>5</v>
      </c>
      <c r="CT273" s="129">
        <f>$CT$51</f>
        <v>1000</v>
      </c>
      <c r="CU273" s="114">
        <f t="shared" ref="CU273:DT273" si="459">CU$259</f>
        <v>1000</v>
      </c>
      <c r="CV273" s="114">
        <f t="shared" si="459"/>
        <v>100</v>
      </c>
      <c r="CW273" s="114">
        <f t="shared" si="459"/>
        <v>1000</v>
      </c>
      <c r="CX273" s="114">
        <f t="shared" si="459"/>
        <v>1000</v>
      </c>
      <c r="CY273" s="114">
        <f t="shared" si="459"/>
        <v>1000</v>
      </c>
      <c r="CZ273" s="114">
        <f t="shared" si="459"/>
        <v>1000</v>
      </c>
      <c r="DA273" s="114">
        <f t="shared" si="459"/>
        <v>100</v>
      </c>
      <c r="DB273" s="114">
        <f t="shared" si="459"/>
        <v>1000</v>
      </c>
      <c r="DC273" s="114">
        <f t="shared" si="459"/>
        <v>1000</v>
      </c>
      <c r="DD273" s="114">
        <f t="shared" si="459"/>
        <v>1000</v>
      </c>
      <c r="DE273" s="114">
        <f t="shared" si="459"/>
        <v>1000</v>
      </c>
      <c r="DF273" s="114">
        <f t="shared" si="459"/>
        <v>100</v>
      </c>
      <c r="DG273" s="114">
        <f t="shared" si="459"/>
        <v>1000</v>
      </c>
      <c r="DH273" s="114">
        <f t="shared" si="459"/>
        <v>1000</v>
      </c>
      <c r="DI273" s="114">
        <f t="shared" si="459"/>
        <v>1000</v>
      </c>
      <c r="DJ273" s="114">
        <f t="shared" si="459"/>
        <v>1000</v>
      </c>
      <c r="DK273" s="114">
        <f t="shared" si="459"/>
        <v>100</v>
      </c>
      <c r="DL273" s="114">
        <f t="shared" si="459"/>
        <v>1000</v>
      </c>
      <c r="DM273" s="114">
        <f t="shared" si="459"/>
        <v>1000</v>
      </c>
      <c r="DN273" s="114">
        <f t="shared" si="459"/>
        <v>1000</v>
      </c>
      <c r="DO273" s="114">
        <f t="shared" si="459"/>
        <v>1000</v>
      </c>
      <c r="DP273" s="114">
        <f t="shared" si="459"/>
        <v>100</v>
      </c>
      <c r="DQ273" s="114">
        <f t="shared" si="459"/>
        <v>1000</v>
      </c>
      <c r="DR273" s="114">
        <f t="shared" si="459"/>
        <v>1000</v>
      </c>
      <c r="DS273" s="114">
        <f t="shared" si="459"/>
        <v>0</v>
      </c>
      <c r="DT273" s="114">
        <f t="shared" si="459"/>
        <v>0</v>
      </c>
    </row>
    <row r="274" spans="6:126" ht="20.100000000000001" customHeight="1" x14ac:dyDescent="0.2">
      <c r="F274" s="5"/>
      <c r="G274" s="142"/>
      <c r="H274" s="142"/>
      <c r="BL274" s="143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P274" s="108"/>
      <c r="CR274" s="11" t="s">
        <v>214</v>
      </c>
      <c r="CS274" s="6" t="s">
        <v>5</v>
      </c>
      <c r="CT274" s="114">
        <f t="shared" ref="CT274:DT274" si="460">CT$260</f>
        <v>2.641</v>
      </c>
      <c r="CU274" s="114">
        <f t="shared" si="460"/>
        <v>2.5569999999999999</v>
      </c>
      <c r="CV274" s="114">
        <f t="shared" si="460"/>
        <v>0</v>
      </c>
      <c r="CW274" s="114">
        <f t="shared" si="460"/>
        <v>0</v>
      </c>
      <c r="CX274" s="114">
        <f t="shared" si="460"/>
        <v>0</v>
      </c>
      <c r="CY274" s="114">
        <f t="shared" si="460"/>
        <v>2.641</v>
      </c>
      <c r="CZ274" s="114">
        <f t="shared" si="460"/>
        <v>2.5569999999999999</v>
      </c>
      <c r="DA274" s="114">
        <f t="shared" si="460"/>
        <v>0</v>
      </c>
      <c r="DB274" s="114">
        <f t="shared" si="460"/>
        <v>0</v>
      </c>
      <c r="DC274" s="114">
        <f t="shared" si="460"/>
        <v>0</v>
      </c>
      <c r="DD274" s="114">
        <f t="shared" si="460"/>
        <v>2.641</v>
      </c>
      <c r="DE274" s="114">
        <f t="shared" si="460"/>
        <v>2.5569999999999999</v>
      </c>
      <c r="DF274" s="114">
        <f t="shared" si="460"/>
        <v>0</v>
      </c>
      <c r="DG274" s="114">
        <f t="shared" si="460"/>
        <v>0</v>
      </c>
      <c r="DH274" s="114">
        <f t="shared" si="460"/>
        <v>0</v>
      </c>
      <c r="DI274" s="114">
        <f t="shared" si="460"/>
        <v>2.641</v>
      </c>
      <c r="DJ274" s="114">
        <f t="shared" si="460"/>
        <v>2.5569999999999999</v>
      </c>
      <c r="DK274" s="114">
        <f t="shared" si="460"/>
        <v>0</v>
      </c>
      <c r="DL274" s="114">
        <f t="shared" si="460"/>
        <v>0</v>
      </c>
      <c r="DM274" s="114">
        <f t="shared" si="460"/>
        <v>0</v>
      </c>
      <c r="DN274" s="114">
        <f t="shared" si="460"/>
        <v>2.641</v>
      </c>
      <c r="DO274" s="114">
        <f t="shared" si="460"/>
        <v>2.5569999999999999</v>
      </c>
      <c r="DP274" s="114">
        <f t="shared" si="460"/>
        <v>0</v>
      </c>
      <c r="DQ274" s="114">
        <f t="shared" si="460"/>
        <v>0</v>
      </c>
      <c r="DR274" s="114">
        <f t="shared" si="460"/>
        <v>0</v>
      </c>
      <c r="DS274" s="114">
        <f t="shared" si="460"/>
        <v>0</v>
      </c>
      <c r="DT274" s="114">
        <f t="shared" si="460"/>
        <v>0</v>
      </c>
    </row>
    <row r="275" spans="6:126" ht="20.100000000000001" customHeight="1" x14ac:dyDescent="0.2">
      <c r="F275" s="5"/>
      <c r="G275" s="142"/>
      <c r="H275" s="142"/>
      <c r="BL275" s="143"/>
      <c r="BM275" s="8"/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P275" s="108"/>
      <c r="CR275" s="11" t="s">
        <v>216</v>
      </c>
      <c r="CS275" s="6" t="s">
        <v>5</v>
      </c>
      <c r="CT275" s="151">
        <f>CT$201</f>
        <v>4.4999999999999998E-2</v>
      </c>
      <c r="CU275" s="151">
        <f t="shared" ref="CU275:DT275" si="461">CU$201</f>
        <v>4.4999999999999998E-2</v>
      </c>
      <c r="CV275" s="151">
        <f t="shared" si="461"/>
        <v>4.4999999999999998E-2</v>
      </c>
      <c r="CW275" s="151">
        <f t="shared" si="461"/>
        <v>4.4999999999999998E-2</v>
      </c>
      <c r="CX275" s="151">
        <f t="shared" si="461"/>
        <v>4.4999999999999998E-2</v>
      </c>
      <c r="CY275" s="151">
        <f t="shared" si="461"/>
        <v>0.04</v>
      </c>
      <c r="CZ275" s="151">
        <f t="shared" si="461"/>
        <v>0.04</v>
      </c>
      <c r="DA275" s="151">
        <f t="shared" si="461"/>
        <v>0.04</v>
      </c>
      <c r="DB275" s="151">
        <f t="shared" si="461"/>
        <v>0.04</v>
      </c>
      <c r="DC275" s="151">
        <f t="shared" si="461"/>
        <v>0.04</v>
      </c>
      <c r="DD275" s="151">
        <f t="shared" si="461"/>
        <v>4.4999999999999998E-2</v>
      </c>
      <c r="DE275" s="151">
        <f t="shared" si="461"/>
        <v>4.4999999999999998E-2</v>
      </c>
      <c r="DF275" s="151">
        <f t="shared" si="461"/>
        <v>4.4999999999999998E-2</v>
      </c>
      <c r="DG275" s="151">
        <f t="shared" si="461"/>
        <v>4.4999999999999998E-2</v>
      </c>
      <c r="DH275" s="151">
        <f t="shared" si="461"/>
        <v>4.4999999999999998E-2</v>
      </c>
      <c r="DI275" s="151">
        <f t="shared" si="461"/>
        <v>4.4999999999999998E-2</v>
      </c>
      <c r="DJ275" s="151">
        <f t="shared" si="461"/>
        <v>4.4999999999999998E-2</v>
      </c>
      <c r="DK275" s="151">
        <f t="shared" si="461"/>
        <v>4.4999999999999998E-2</v>
      </c>
      <c r="DL275" s="151">
        <f t="shared" si="461"/>
        <v>4.4999999999999998E-2</v>
      </c>
      <c r="DM275" s="151">
        <f t="shared" si="461"/>
        <v>4.4999999999999998E-2</v>
      </c>
      <c r="DN275" s="151">
        <f t="shared" si="461"/>
        <v>4.4999999999999998E-2</v>
      </c>
      <c r="DO275" s="151">
        <f t="shared" si="461"/>
        <v>4.4999999999999998E-2</v>
      </c>
      <c r="DP275" s="151">
        <f t="shared" si="461"/>
        <v>4.4999999999999998E-2</v>
      </c>
      <c r="DQ275" s="151">
        <f t="shared" si="461"/>
        <v>4.4999999999999998E-2</v>
      </c>
      <c r="DR275" s="151">
        <f t="shared" si="461"/>
        <v>4.4999999999999998E-2</v>
      </c>
      <c r="DS275" s="151">
        <f t="shared" si="461"/>
        <v>0</v>
      </c>
      <c r="DT275" s="151">
        <f t="shared" si="461"/>
        <v>0</v>
      </c>
    </row>
    <row r="276" spans="6:126" ht="20.100000000000001" customHeight="1" x14ac:dyDescent="0.2">
      <c r="F276" s="5"/>
      <c r="G276" s="142"/>
      <c r="H276" s="142"/>
      <c r="BL276" s="143"/>
      <c r="BM276" s="8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8"/>
      <c r="BY276" s="8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8"/>
      <c r="CL276" s="8"/>
      <c r="CM276" s="8"/>
      <c r="CP276" s="108"/>
      <c r="CR276" s="7" t="s">
        <v>47</v>
      </c>
      <c r="CS276" s="6" t="s">
        <v>48</v>
      </c>
      <c r="CT276" s="129">
        <v>2.4</v>
      </c>
      <c r="CU276" s="114">
        <v>2.4</v>
      </c>
      <c r="CV276" s="114">
        <v>2.4</v>
      </c>
      <c r="CW276" s="114">
        <v>2.4</v>
      </c>
      <c r="CX276" s="114">
        <v>2.4</v>
      </c>
      <c r="CY276" s="114">
        <v>2.4</v>
      </c>
      <c r="CZ276" s="114">
        <v>2.4</v>
      </c>
      <c r="DA276" s="114">
        <v>2.4</v>
      </c>
      <c r="DB276" s="114">
        <v>2.4</v>
      </c>
      <c r="DC276" s="114">
        <v>2.4</v>
      </c>
      <c r="DD276" s="114">
        <v>2.4</v>
      </c>
      <c r="DE276" s="114">
        <v>2.4</v>
      </c>
      <c r="DF276" s="114">
        <v>2.4</v>
      </c>
      <c r="DG276" s="114">
        <v>2.4</v>
      </c>
      <c r="DH276" s="114">
        <v>2.4</v>
      </c>
      <c r="DI276" s="114">
        <v>2.4</v>
      </c>
      <c r="DJ276" s="114">
        <v>2.4</v>
      </c>
      <c r="DK276" s="114">
        <v>2.4</v>
      </c>
      <c r="DL276" s="114">
        <v>2.4</v>
      </c>
      <c r="DM276" s="114">
        <v>2.4</v>
      </c>
      <c r="DN276" s="114">
        <v>2.4</v>
      </c>
      <c r="DO276" s="114">
        <v>2.4</v>
      </c>
      <c r="DP276" s="114">
        <v>2.4</v>
      </c>
      <c r="DQ276" s="114">
        <v>2.4</v>
      </c>
      <c r="DR276" s="114">
        <v>2.4</v>
      </c>
      <c r="DS276" s="114">
        <v>2.4</v>
      </c>
      <c r="DT276" s="114">
        <v>2.4</v>
      </c>
    </row>
    <row r="277" spans="6:126" ht="20.100000000000001" customHeight="1" x14ac:dyDescent="0.2">
      <c r="F277" s="5"/>
      <c r="G277" s="142"/>
      <c r="H277" s="142"/>
      <c r="BL277" s="143"/>
      <c r="BM277" s="8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8"/>
      <c r="BY277" s="8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8"/>
      <c r="CL277" s="8"/>
      <c r="CM277" s="8"/>
      <c r="CP277" s="108"/>
      <c r="CS277" s="109"/>
      <c r="CT277" s="127"/>
      <c r="CU277" s="111"/>
      <c r="CV277" s="111"/>
      <c r="CW277" s="111"/>
      <c r="CX277" s="111"/>
      <c r="CY277" s="111"/>
      <c r="CZ277" s="111"/>
      <c r="DA277" s="111"/>
      <c r="DB277" s="111"/>
      <c r="DC277" s="111"/>
      <c r="DD277" s="111"/>
      <c r="DE277" s="111"/>
      <c r="DF277" s="111"/>
      <c r="DG277" s="111"/>
      <c r="DH277" s="111"/>
      <c r="DI277" s="111"/>
      <c r="DJ277" s="111"/>
      <c r="DK277" s="111"/>
      <c r="DL277" s="111"/>
      <c r="DM277" s="111"/>
      <c r="DN277" s="111"/>
      <c r="DO277" s="111"/>
      <c r="DP277" s="111"/>
      <c r="DQ277" s="111"/>
      <c r="DR277" s="111"/>
      <c r="DS277" s="111"/>
      <c r="DT277" s="111"/>
    </row>
    <row r="278" spans="6:126" ht="20.100000000000001" customHeight="1" x14ac:dyDescent="0.2">
      <c r="F278" s="5"/>
      <c r="BL278" s="143"/>
      <c r="BM278" s="8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P278" s="148" t="s">
        <v>85</v>
      </c>
      <c r="CQ278" s="83" t="str">
        <f>INDEX([10]TPU!$A:$A,MATCH($DV278,[10]TPU!$P:$P,0))</f>
        <v>RO-00388</v>
      </c>
      <c r="CR278" s="366" t="str">
        <f>INDEX([10]TPU!$C:$C,MATCH($DV278,[10]TPU!$P:$P,0))</f>
        <v>imprimação com emulsão asfáltica (execução, exclui fornecimento e transporte do material betuminoso até a obra)</v>
      </c>
      <c r="CS278" s="83" t="str">
        <f>INDEX([10]TPU!$D:$D,MATCH($DV278,[10]TPU!$P:$P,0))</f>
        <v>m2</v>
      </c>
      <c r="CT278" s="103">
        <f t="shared" ref="CT278:CX278" si="462">CT280*CT281</f>
        <v>2641</v>
      </c>
      <c r="CU278" s="103">
        <f t="shared" si="462"/>
        <v>2557</v>
      </c>
      <c r="CV278" s="103">
        <f t="shared" si="462"/>
        <v>0</v>
      </c>
      <c r="CW278" s="103">
        <f t="shared" si="462"/>
        <v>0</v>
      </c>
      <c r="CX278" s="103">
        <f t="shared" si="462"/>
        <v>0</v>
      </c>
      <c r="CY278" s="103">
        <f t="shared" ref="CY278:DL278" si="463">CY280*CY281</f>
        <v>2641</v>
      </c>
      <c r="CZ278" s="103">
        <f t="shared" si="463"/>
        <v>2557</v>
      </c>
      <c r="DA278" s="103">
        <f t="shared" si="463"/>
        <v>0</v>
      </c>
      <c r="DB278" s="103">
        <f t="shared" si="463"/>
        <v>0</v>
      </c>
      <c r="DC278" s="103">
        <f t="shared" si="463"/>
        <v>0</v>
      </c>
      <c r="DD278" s="103">
        <f t="shared" si="463"/>
        <v>2641</v>
      </c>
      <c r="DE278" s="103">
        <f t="shared" si="463"/>
        <v>2557</v>
      </c>
      <c r="DF278" s="103">
        <f t="shared" si="463"/>
        <v>0</v>
      </c>
      <c r="DG278" s="103">
        <f t="shared" si="463"/>
        <v>0</v>
      </c>
      <c r="DH278" s="103">
        <f t="shared" si="463"/>
        <v>0</v>
      </c>
      <c r="DI278" s="103">
        <f t="shared" si="463"/>
        <v>2641</v>
      </c>
      <c r="DJ278" s="103">
        <f t="shared" si="463"/>
        <v>2557</v>
      </c>
      <c r="DK278" s="103">
        <f t="shared" si="463"/>
        <v>0</v>
      </c>
      <c r="DL278" s="103">
        <f t="shared" si="463"/>
        <v>0</v>
      </c>
      <c r="DM278" s="103">
        <f t="shared" ref="DM278:DN278" si="464">DM280*DM281</f>
        <v>0</v>
      </c>
      <c r="DN278" s="103">
        <f t="shared" si="464"/>
        <v>2641</v>
      </c>
      <c r="DO278" s="103">
        <f t="shared" ref="DO278:DP278" si="465">DO280*DO281</f>
        <v>2557</v>
      </c>
      <c r="DP278" s="103">
        <f t="shared" si="465"/>
        <v>0</v>
      </c>
      <c r="DQ278" s="103">
        <f t="shared" ref="DQ278:DR278" si="466">DQ280*DQ281</f>
        <v>0</v>
      </c>
      <c r="DR278" s="103">
        <f t="shared" si="466"/>
        <v>0</v>
      </c>
      <c r="DS278" s="103">
        <f t="shared" ref="DS278" si="467">DS280*DS281</f>
        <v>0</v>
      </c>
      <c r="DT278" s="103">
        <f t="shared" ref="DT278" si="468">DT280*DT281</f>
        <v>0</v>
      </c>
      <c r="DV278" t="s">
        <v>220</v>
      </c>
    </row>
    <row r="279" spans="6:126" ht="20.100000000000001" customHeight="1" x14ac:dyDescent="0.2">
      <c r="F279" s="5"/>
      <c r="BL279" s="143"/>
      <c r="BM279" s="8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P279" s="108"/>
      <c r="CS279" s="109"/>
      <c r="CT279" s="127"/>
      <c r="CU279" s="111"/>
      <c r="CV279" s="111"/>
      <c r="CW279" s="111"/>
      <c r="CX279" s="111"/>
      <c r="CY279" s="111"/>
      <c r="CZ279" s="111"/>
      <c r="DA279" s="111"/>
      <c r="DB279" s="111"/>
      <c r="DC279" s="111"/>
      <c r="DD279" s="111"/>
      <c r="DE279" s="111"/>
      <c r="DF279" s="111"/>
      <c r="DG279" s="111"/>
      <c r="DH279" s="111"/>
      <c r="DI279" s="111"/>
      <c r="DJ279" s="111"/>
      <c r="DK279" s="111"/>
      <c r="DL279" s="111"/>
      <c r="DM279" s="111"/>
      <c r="DN279" s="111"/>
      <c r="DO279" s="111"/>
      <c r="DP279" s="111"/>
      <c r="DQ279" s="111"/>
      <c r="DR279" s="111"/>
      <c r="DS279" s="111"/>
      <c r="DT279" s="111"/>
    </row>
    <row r="280" spans="6:126" ht="20.100000000000001" customHeight="1" x14ac:dyDescent="0.2">
      <c r="F280" s="5"/>
      <c r="BL280" s="143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P280" s="108"/>
      <c r="CR280" s="11" t="s">
        <v>32</v>
      </c>
      <c r="CS280" s="6" t="s">
        <v>5</v>
      </c>
      <c r="CT280" s="114">
        <f t="shared" ref="CT280:DT280" si="469">CT$259</f>
        <v>1000</v>
      </c>
      <c r="CU280" s="114">
        <f t="shared" si="469"/>
        <v>1000</v>
      </c>
      <c r="CV280" s="114">
        <f t="shared" si="469"/>
        <v>100</v>
      </c>
      <c r="CW280" s="114">
        <f t="shared" si="469"/>
        <v>1000</v>
      </c>
      <c r="CX280" s="114">
        <f t="shared" si="469"/>
        <v>1000</v>
      </c>
      <c r="CY280" s="114">
        <f t="shared" si="469"/>
        <v>1000</v>
      </c>
      <c r="CZ280" s="114">
        <f t="shared" si="469"/>
        <v>1000</v>
      </c>
      <c r="DA280" s="114">
        <f t="shared" si="469"/>
        <v>100</v>
      </c>
      <c r="DB280" s="114">
        <f t="shared" si="469"/>
        <v>1000</v>
      </c>
      <c r="DC280" s="114">
        <f t="shared" si="469"/>
        <v>1000</v>
      </c>
      <c r="DD280" s="114">
        <f t="shared" si="469"/>
        <v>1000</v>
      </c>
      <c r="DE280" s="114">
        <f t="shared" si="469"/>
        <v>1000</v>
      </c>
      <c r="DF280" s="114">
        <f t="shared" si="469"/>
        <v>100</v>
      </c>
      <c r="DG280" s="114">
        <f t="shared" si="469"/>
        <v>1000</v>
      </c>
      <c r="DH280" s="114">
        <f t="shared" si="469"/>
        <v>1000</v>
      </c>
      <c r="DI280" s="114">
        <f t="shared" si="469"/>
        <v>1000</v>
      </c>
      <c r="DJ280" s="114">
        <f t="shared" si="469"/>
        <v>1000</v>
      </c>
      <c r="DK280" s="114">
        <f t="shared" si="469"/>
        <v>100</v>
      </c>
      <c r="DL280" s="114">
        <f t="shared" si="469"/>
        <v>1000</v>
      </c>
      <c r="DM280" s="114">
        <f t="shared" si="469"/>
        <v>1000</v>
      </c>
      <c r="DN280" s="114">
        <f t="shared" si="469"/>
        <v>1000</v>
      </c>
      <c r="DO280" s="114">
        <f t="shared" si="469"/>
        <v>1000</v>
      </c>
      <c r="DP280" s="114">
        <f t="shared" si="469"/>
        <v>100</v>
      </c>
      <c r="DQ280" s="114">
        <f t="shared" si="469"/>
        <v>1000</v>
      </c>
      <c r="DR280" s="114">
        <f t="shared" si="469"/>
        <v>1000</v>
      </c>
      <c r="DS280" s="114">
        <f t="shared" si="469"/>
        <v>0</v>
      </c>
      <c r="DT280" s="114">
        <f t="shared" si="469"/>
        <v>0</v>
      </c>
    </row>
    <row r="281" spans="6:126" ht="20.100000000000001" customHeight="1" x14ac:dyDescent="0.2">
      <c r="F281" s="5"/>
      <c r="BL281" s="143"/>
      <c r="BM281" s="8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8"/>
      <c r="BY281" s="8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8"/>
      <c r="CL281" s="8"/>
      <c r="CM281" s="8"/>
      <c r="CP281" s="108"/>
      <c r="CR281" s="11" t="s">
        <v>214</v>
      </c>
      <c r="CS281" s="6" t="s">
        <v>5</v>
      </c>
      <c r="CT281" s="114">
        <f t="shared" ref="CT281:DT281" si="470">CT$260</f>
        <v>2.641</v>
      </c>
      <c r="CU281" s="114">
        <f t="shared" si="470"/>
        <v>2.5569999999999999</v>
      </c>
      <c r="CV281" s="114">
        <f t="shared" si="470"/>
        <v>0</v>
      </c>
      <c r="CW281" s="114">
        <f t="shared" si="470"/>
        <v>0</v>
      </c>
      <c r="CX281" s="114">
        <f t="shared" si="470"/>
        <v>0</v>
      </c>
      <c r="CY281" s="114">
        <f t="shared" si="470"/>
        <v>2.641</v>
      </c>
      <c r="CZ281" s="114">
        <f t="shared" si="470"/>
        <v>2.5569999999999999</v>
      </c>
      <c r="DA281" s="114">
        <f t="shared" si="470"/>
        <v>0</v>
      </c>
      <c r="DB281" s="114">
        <f t="shared" si="470"/>
        <v>0</v>
      </c>
      <c r="DC281" s="114">
        <f t="shared" si="470"/>
        <v>0</v>
      </c>
      <c r="DD281" s="114">
        <f t="shared" si="470"/>
        <v>2.641</v>
      </c>
      <c r="DE281" s="114">
        <f t="shared" si="470"/>
        <v>2.5569999999999999</v>
      </c>
      <c r="DF281" s="114">
        <f t="shared" si="470"/>
        <v>0</v>
      </c>
      <c r="DG281" s="114">
        <f t="shared" si="470"/>
        <v>0</v>
      </c>
      <c r="DH281" s="114">
        <f t="shared" si="470"/>
        <v>0</v>
      </c>
      <c r="DI281" s="114">
        <f t="shared" si="470"/>
        <v>2.641</v>
      </c>
      <c r="DJ281" s="114">
        <f t="shared" si="470"/>
        <v>2.5569999999999999</v>
      </c>
      <c r="DK281" s="114">
        <f t="shared" si="470"/>
        <v>0</v>
      </c>
      <c r="DL281" s="114">
        <f t="shared" si="470"/>
        <v>0</v>
      </c>
      <c r="DM281" s="114">
        <f t="shared" si="470"/>
        <v>0</v>
      </c>
      <c r="DN281" s="114">
        <f t="shared" si="470"/>
        <v>2.641</v>
      </c>
      <c r="DO281" s="114">
        <f t="shared" si="470"/>
        <v>2.5569999999999999</v>
      </c>
      <c r="DP281" s="114">
        <f t="shared" si="470"/>
        <v>0</v>
      </c>
      <c r="DQ281" s="114">
        <f t="shared" si="470"/>
        <v>0</v>
      </c>
      <c r="DR281" s="114">
        <f t="shared" si="470"/>
        <v>0</v>
      </c>
      <c r="DS281" s="114">
        <f t="shared" si="470"/>
        <v>0</v>
      </c>
      <c r="DT281" s="114">
        <f t="shared" si="470"/>
        <v>0</v>
      </c>
    </row>
    <row r="282" spans="6:126" ht="20.100000000000001" customHeight="1" x14ac:dyDescent="0.2">
      <c r="F282" s="5"/>
      <c r="BL282" s="143"/>
      <c r="BM282" s="8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P282" s="108"/>
      <c r="CS282" s="109"/>
      <c r="CT282" s="127"/>
      <c r="CU282" s="111"/>
      <c r="CV282" s="111"/>
      <c r="CW282" s="111"/>
      <c r="CX282" s="111"/>
      <c r="CY282" s="111"/>
      <c r="CZ282" s="111"/>
      <c r="DA282" s="111"/>
      <c r="DB282" s="111"/>
      <c r="DC282" s="111"/>
      <c r="DD282" s="111"/>
      <c r="DE282" s="111"/>
      <c r="DF282" s="111"/>
      <c r="DG282" s="111"/>
      <c r="DH282" s="111"/>
      <c r="DI282" s="111"/>
      <c r="DJ282" s="111"/>
      <c r="DK282" s="111"/>
      <c r="DL282" s="111"/>
      <c r="DM282" s="111"/>
      <c r="DN282" s="111"/>
      <c r="DO282" s="111"/>
      <c r="DP282" s="111"/>
      <c r="DQ282" s="111"/>
      <c r="DR282" s="111"/>
      <c r="DS282" s="111"/>
      <c r="DT282" s="111"/>
    </row>
    <row r="283" spans="6:126" ht="20.100000000000001" customHeight="1" x14ac:dyDescent="0.2">
      <c r="F283" s="5"/>
      <c r="BL283" s="143"/>
      <c r="BM283" s="8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P283" s="148" t="s">
        <v>87</v>
      </c>
      <c r="CQ283" s="83" t="str">
        <f>INDEX([10]TPU!$A:$A,MATCH($DV283,[10]TPU!$P:$P,0))</f>
        <v>RO-51229</v>
      </c>
      <c r="CR283" s="366" t="str">
        <f>INDEX([10]TPU!$C:$C,MATCH($DV283,[10]TPU!$P:$P,0))</f>
        <v>pintura de ligação (execução e fornecimento do material betuminoso, exclusive transporte do material betuminoso)</v>
      </c>
      <c r="CS283" s="83" t="str">
        <f>INDEX([10]TPU!$D:$D,MATCH($DV283,[10]TPU!$P:$P,0))</f>
        <v>m2</v>
      </c>
      <c r="CT283" s="103">
        <f t="shared" ref="CT283:CX283" si="471">CT285*CT286*CT287</f>
        <v>2641</v>
      </c>
      <c r="CU283" s="103">
        <f t="shared" si="471"/>
        <v>2557</v>
      </c>
      <c r="CV283" s="103">
        <f t="shared" si="471"/>
        <v>0</v>
      </c>
      <c r="CW283" s="103">
        <f t="shared" si="471"/>
        <v>0</v>
      </c>
      <c r="CX283" s="103">
        <f t="shared" si="471"/>
        <v>0</v>
      </c>
      <c r="CY283" s="103">
        <f t="shared" ref="CY283:DL283" si="472">CY285*CY286*CY287</f>
        <v>2641</v>
      </c>
      <c r="CZ283" s="103">
        <f t="shared" si="472"/>
        <v>2557</v>
      </c>
      <c r="DA283" s="103">
        <f t="shared" si="472"/>
        <v>0</v>
      </c>
      <c r="DB283" s="103">
        <f t="shared" si="472"/>
        <v>0</v>
      </c>
      <c r="DC283" s="103">
        <f t="shared" si="472"/>
        <v>0</v>
      </c>
      <c r="DD283" s="103">
        <f t="shared" si="472"/>
        <v>2641</v>
      </c>
      <c r="DE283" s="103">
        <f t="shared" si="472"/>
        <v>2557</v>
      </c>
      <c r="DF283" s="103">
        <f t="shared" si="472"/>
        <v>0</v>
      </c>
      <c r="DG283" s="103">
        <f t="shared" si="472"/>
        <v>0</v>
      </c>
      <c r="DH283" s="103">
        <f t="shared" si="472"/>
        <v>0</v>
      </c>
      <c r="DI283" s="103">
        <f t="shared" si="472"/>
        <v>2641</v>
      </c>
      <c r="DJ283" s="103">
        <f t="shared" si="472"/>
        <v>2557</v>
      </c>
      <c r="DK283" s="103">
        <f t="shared" si="472"/>
        <v>0</v>
      </c>
      <c r="DL283" s="103">
        <f t="shared" si="472"/>
        <v>0</v>
      </c>
      <c r="DM283" s="103">
        <f t="shared" ref="DM283:DN283" si="473">DM285*DM286*DM287</f>
        <v>0</v>
      </c>
      <c r="DN283" s="103">
        <f t="shared" si="473"/>
        <v>2641</v>
      </c>
      <c r="DO283" s="103">
        <f t="shared" ref="DO283:DP283" si="474">DO285*DO286*DO287</f>
        <v>2557</v>
      </c>
      <c r="DP283" s="103">
        <f t="shared" si="474"/>
        <v>0</v>
      </c>
      <c r="DQ283" s="103">
        <f t="shared" ref="DQ283:DR283" si="475">DQ285*DQ286*DQ287</f>
        <v>0</v>
      </c>
      <c r="DR283" s="103">
        <f t="shared" si="475"/>
        <v>0</v>
      </c>
      <c r="DS283" s="103">
        <f t="shared" ref="DS283" si="476">DS285*DS286*DS287</f>
        <v>0</v>
      </c>
      <c r="DT283" s="103">
        <f t="shared" ref="DT283" si="477">DT285*DT286*DT287</f>
        <v>0</v>
      </c>
      <c r="DV283" t="s">
        <v>223</v>
      </c>
    </row>
    <row r="284" spans="6:126" ht="20.100000000000001" customHeight="1" x14ac:dyDescent="0.2">
      <c r="F284" s="5"/>
      <c r="CP284" s="108"/>
      <c r="CS284" s="109"/>
      <c r="CT284" s="127"/>
      <c r="CU284" s="111"/>
      <c r="CV284" s="111"/>
      <c r="CW284" s="111"/>
      <c r="CX284" s="111"/>
      <c r="CY284" s="111"/>
      <c r="CZ284" s="111"/>
      <c r="DA284" s="111"/>
      <c r="DB284" s="111"/>
      <c r="DC284" s="111"/>
      <c r="DD284" s="111"/>
      <c r="DE284" s="111"/>
      <c r="DF284" s="111"/>
      <c r="DG284" s="111"/>
      <c r="DH284" s="111"/>
      <c r="DI284" s="111"/>
      <c r="DJ284" s="111"/>
      <c r="DK284" s="111"/>
      <c r="DL284" s="111"/>
      <c r="DM284" s="111"/>
      <c r="DN284" s="111"/>
      <c r="DO284" s="111"/>
      <c r="DP284" s="111"/>
      <c r="DQ284" s="111"/>
      <c r="DR284" s="111"/>
      <c r="DS284" s="111"/>
      <c r="DT284" s="111"/>
    </row>
    <row r="285" spans="6:126" ht="20.100000000000001" customHeight="1" x14ac:dyDescent="0.2">
      <c r="F285" s="5"/>
      <c r="BL285" s="143"/>
      <c r="BM285" s="8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P285" s="108"/>
      <c r="CR285" s="11" t="s">
        <v>32</v>
      </c>
      <c r="CS285" s="6" t="s">
        <v>5</v>
      </c>
      <c r="CT285" s="114">
        <f t="shared" ref="CT285:DT285" si="478">CT$259</f>
        <v>1000</v>
      </c>
      <c r="CU285" s="114">
        <f t="shared" si="478"/>
        <v>1000</v>
      </c>
      <c r="CV285" s="114">
        <f t="shared" si="478"/>
        <v>100</v>
      </c>
      <c r="CW285" s="114">
        <f t="shared" si="478"/>
        <v>1000</v>
      </c>
      <c r="CX285" s="114">
        <f t="shared" si="478"/>
        <v>1000</v>
      </c>
      <c r="CY285" s="114">
        <f t="shared" si="478"/>
        <v>1000</v>
      </c>
      <c r="CZ285" s="114">
        <f t="shared" si="478"/>
        <v>1000</v>
      </c>
      <c r="DA285" s="114">
        <f t="shared" si="478"/>
        <v>100</v>
      </c>
      <c r="DB285" s="114">
        <f t="shared" si="478"/>
        <v>1000</v>
      </c>
      <c r="DC285" s="114">
        <f t="shared" si="478"/>
        <v>1000</v>
      </c>
      <c r="DD285" s="114">
        <f t="shared" si="478"/>
        <v>1000</v>
      </c>
      <c r="DE285" s="114">
        <f t="shared" si="478"/>
        <v>1000</v>
      </c>
      <c r="DF285" s="114">
        <f t="shared" si="478"/>
        <v>100</v>
      </c>
      <c r="DG285" s="114">
        <f t="shared" si="478"/>
        <v>1000</v>
      </c>
      <c r="DH285" s="114">
        <f t="shared" si="478"/>
        <v>1000</v>
      </c>
      <c r="DI285" s="114">
        <f t="shared" si="478"/>
        <v>1000</v>
      </c>
      <c r="DJ285" s="114">
        <f t="shared" si="478"/>
        <v>1000</v>
      </c>
      <c r="DK285" s="114">
        <f t="shared" si="478"/>
        <v>100</v>
      </c>
      <c r="DL285" s="114">
        <f t="shared" si="478"/>
        <v>1000</v>
      </c>
      <c r="DM285" s="114">
        <f t="shared" si="478"/>
        <v>1000</v>
      </c>
      <c r="DN285" s="114">
        <f t="shared" si="478"/>
        <v>1000</v>
      </c>
      <c r="DO285" s="114">
        <f t="shared" si="478"/>
        <v>1000</v>
      </c>
      <c r="DP285" s="114">
        <f t="shared" si="478"/>
        <v>100</v>
      </c>
      <c r="DQ285" s="114">
        <f t="shared" si="478"/>
        <v>1000</v>
      </c>
      <c r="DR285" s="114">
        <f t="shared" si="478"/>
        <v>1000</v>
      </c>
      <c r="DS285" s="114">
        <f t="shared" si="478"/>
        <v>0</v>
      </c>
      <c r="DT285" s="114">
        <f t="shared" si="478"/>
        <v>0</v>
      </c>
    </row>
    <row r="286" spans="6:126" ht="20.100000000000001" customHeight="1" x14ac:dyDescent="0.2">
      <c r="F286" s="5"/>
      <c r="BL286" s="143"/>
      <c r="BM286" s="8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P286" s="108"/>
      <c r="CR286" s="11" t="s">
        <v>214</v>
      </c>
      <c r="CS286" s="6" t="s">
        <v>5</v>
      </c>
      <c r="CT286" s="114">
        <f t="shared" ref="CT286:DT286" si="479">CT$260</f>
        <v>2.641</v>
      </c>
      <c r="CU286" s="114">
        <f t="shared" si="479"/>
        <v>2.5569999999999999</v>
      </c>
      <c r="CV286" s="114">
        <f t="shared" si="479"/>
        <v>0</v>
      </c>
      <c r="CW286" s="114">
        <f t="shared" si="479"/>
        <v>0</v>
      </c>
      <c r="CX286" s="114">
        <f t="shared" si="479"/>
        <v>0</v>
      </c>
      <c r="CY286" s="114">
        <f t="shared" si="479"/>
        <v>2.641</v>
      </c>
      <c r="CZ286" s="114">
        <f t="shared" si="479"/>
        <v>2.5569999999999999</v>
      </c>
      <c r="DA286" s="114">
        <f t="shared" si="479"/>
        <v>0</v>
      </c>
      <c r="DB286" s="114">
        <f t="shared" si="479"/>
        <v>0</v>
      </c>
      <c r="DC286" s="114">
        <f t="shared" si="479"/>
        <v>0</v>
      </c>
      <c r="DD286" s="114">
        <f t="shared" si="479"/>
        <v>2.641</v>
      </c>
      <c r="DE286" s="114">
        <f t="shared" si="479"/>
        <v>2.5569999999999999</v>
      </c>
      <c r="DF286" s="114">
        <f t="shared" si="479"/>
        <v>0</v>
      </c>
      <c r="DG286" s="114">
        <f t="shared" si="479"/>
        <v>0</v>
      </c>
      <c r="DH286" s="114">
        <f t="shared" si="479"/>
        <v>0</v>
      </c>
      <c r="DI286" s="114">
        <f t="shared" si="479"/>
        <v>2.641</v>
      </c>
      <c r="DJ286" s="114">
        <f t="shared" si="479"/>
        <v>2.5569999999999999</v>
      </c>
      <c r="DK286" s="114">
        <f t="shared" si="479"/>
        <v>0</v>
      </c>
      <c r="DL286" s="114">
        <f t="shared" si="479"/>
        <v>0</v>
      </c>
      <c r="DM286" s="114">
        <f t="shared" si="479"/>
        <v>0</v>
      </c>
      <c r="DN286" s="114">
        <f t="shared" si="479"/>
        <v>2.641</v>
      </c>
      <c r="DO286" s="114">
        <f t="shared" si="479"/>
        <v>2.5569999999999999</v>
      </c>
      <c r="DP286" s="114">
        <f t="shared" si="479"/>
        <v>0</v>
      </c>
      <c r="DQ286" s="114">
        <f t="shared" si="479"/>
        <v>0</v>
      </c>
      <c r="DR286" s="114">
        <f t="shared" si="479"/>
        <v>0</v>
      </c>
      <c r="DS286" s="114">
        <f t="shared" si="479"/>
        <v>0</v>
      </c>
      <c r="DT286" s="114">
        <f t="shared" si="479"/>
        <v>0</v>
      </c>
    </row>
    <row r="287" spans="6:126" ht="20.100000000000001" customHeight="1" x14ac:dyDescent="0.2">
      <c r="F287" s="5"/>
      <c r="BL287" s="143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P287" s="108"/>
      <c r="CR287" s="11" t="s">
        <v>224</v>
      </c>
      <c r="CS287" s="6" t="s">
        <v>222</v>
      </c>
      <c r="CT287" s="129">
        <v>1</v>
      </c>
      <c r="CU287" s="129">
        <v>1</v>
      </c>
      <c r="CV287" s="129">
        <v>1</v>
      </c>
      <c r="CW287" s="129">
        <v>1</v>
      </c>
      <c r="CX287" s="129">
        <v>1</v>
      </c>
      <c r="CY287" s="129">
        <v>1</v>
      </c>
      <c r="CZ287" s="129">
        <v>1</v>
      </c>
      <c r="DA287" s="129">
        <v>1</v>
      </c>
      <c r="DB287" s="129">
        <v>1</v>
      </c>
      <c r="DC287" s="129">
        <v>1</v>
      </c>
      <c r="DD287" s="129">
        <v>1</v>
      </c>
      <c r="DE287" s="129">
        <v>1</v>
      </c>
      <c r="DF287" s="129">
        <v>1</v>
      </c>
      <c r="DG287" s="129">
        <v>1</v>
      </c>
      <c r="DH287" s="129">
        <v>1</v>
      </c>
      <c r="DI287" s="129">
        <v>1</v>
      </c>
      <c r="DJ287" s="129">
        <v>1</v>
      </c>
      <c r="DK287" s="129">
        <v>1</v>
      </c>
      <c r="DL287" s="129">
        <v>1</v>
      </c>
      <c r="DM287" s="129">
        <v>1</v>
      </c>
      <c r="DN287" s="129">
        <v>1</v>
      </c>
      <c r="DO287" s="129">
        <v>1</v>
      </c>
      <c r="DP287" s="129">
        <v>1</v>
      </c>
      <c r="DQ287" s="129">
        <v>1</v>
      </c>
      <c r="DR287" s="129">
        <v>1</v>
      </c>
      <c r="DS287" s="129">
        <v>1</v>
      </c>
      <c r="DT287" s="129">
        <v>1</v>
      </c>
    </row>
    <row r="288" spans="6:126" ht="20.100000000000001" customHeight="1" x14ac:dyDescent="0.2">
      <c r="F288" s="5"/>
      <c r="BL288" s="143"/>
      <c r="BM288" s="8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P288" s="108"/>
      <c r="CS288" s="109"/>
      <c r="CT288" s="127"/>
      <c r="CU288" s="111"/>
      <c r="CV288" s="111"/>
      <c r="CW288" s="111"/>
      <c r="CX288" s="111"/>
      <c r="CY288" s="111"/>
      <c r="CZ288" s="111"/>
      <c r="DA288" s="111"/>
      <c r="DB288" s="111"/>
      <c r="DC288" s="111"/>
      <c r="DD288" s="111"/>
      <c r="DE288" s="111"/>
      <c r="DF288" s="111"/>
      <c r="DG288" s="111"/>
      <c r="DH288" s="111"/>
      <c r="DI288" s="111"/>
      <c r="DJ288" s="111"/>
      <c r="DK288" s="111"/>
      <c r="DL288" s="111"/>
      <c r="DM288" s="111"/>
      <c r="DN288" s="111"/>
      <c r="DO288" s="111"/>
      <c r="DP288" s="111"/>
      <c r="DQ288" s="111"/>
      <c r="DR288" s="111"/>
      <c r="DS288" s="111"/>
      <c r="DT288" s="111"/>
    </row>
    <row r="289" spans="2:126" ht="20.100000000000001" customHeight="1" x14ac:dyDescent="0.2">
      <c r="F289" s="5"/>
      <c r="BL289" s="143"/>
      <c r="BM289" s="8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8"/>
      <c r="BY289" s="8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8"/>
      <c r="CL289" s="8"/>
      <c r="CM289" s="8"/>
      <c r="CP289" s="148" t="s">
        <v>90</v>
      </c>
      <c r="CQ289" s="83">
        <f>INDEX([10]TPU!$A:$A,MATCH($DV289,[10]TPU!$P:$P,0))</f>
        <v>4011240</v>
      </c>
      <c r="CR289" s="366" t="str">
        <f>INDEX([10]TPU!$C:$C,MATCH($DV289,[10]TPU!$P:$P,0))</f>
        <v>Base estabilizada granulometricamente com mistura solo brita (70% - 30%) com 3% de cimento em usina com material de jazida e brita comercial</v>
      </c>
      <c r="CS289" s="83" t="str">
        <f>INDEX([10]TPU!$D:$D,MATCH($DV289,[10]TPU!$P:$P,0))</f>
        <v>m³</v>
      </c>
      <c r="CT289" s="103">
        <f t="shared" ref="CT289:CX289" si="480">CT291*(CT292+CT293)*CT294</f>
        <v>587.16</v>
      </c>
      <c r="CU289" s="103">
        <f t="shared" si="480"/>
        <v>569.51999999999987</v>
      </c>
      <c r="CV289" s="103">
        <f t="shared" si="480"/>
        <v>3.2549999999999999</v>
      </c>
      <c r="CW289" s="103">
        <f t="shared" si="480"/>
        <v>32.549999999999997</v>
      </c>
      <c r="CX289" s="103">
        <f t="shared" si="480"/>
        <v>32.549999999999997</v>
      </c>
      <c r="CY289" s="103">
        <f t="shared" ref="CY289:DL289" si="481">CY291*(CY292+CY293)*CY294</f>
        <v>572.66750000000002</v>
      </c>
      <c r="CZ289" s="103">
        <f t="shared" si="481"/>
        <v>555.44749999999999</v>
      </c>
      <c r="DA289" s="103">
        <f t="shared" si="481"/>
        <v>3.1262499999999998</v>
      </c>
      <c r="DB289" s="103">
        <f t="shared" si="481"/>
        <v>31.262499999999999</v>
      </c>
      <c r="DC289" s="103">
        <f t="shared" si="481"/>
        <v>31.262499999999999</v>
      </c>
      <c r="DD289" s="103">
        <f t="shared" si="481"/>
        <v>587.16</v>
      </c>
      <c r="DE289" s="103">
        <f t="shared" si="481"/>
        <v>569.51999999999987</v>
      </c>
      <c r="DF289" s="103">
        <f t="shared" si="481"/>
        <v>3.2549999999999999</v>
      </c>
      <c r="DG289" s="103">
        <f t="shared" si="481"/>
        <v>32.549999999999997</v>
      </c>
      <c r="DH289" s="103">
        <f t="shared" si="481"/>
        <v>32.549999999999997</v>
      </c>
      <c r="DI289" s="103">
        <f t="shared" si="481"/>
        <v>587.16</v>
      </c>
      <c r="DJ289" s="103">
        <f t="shared" si="481"/>
        <v>569.51999999999987</v>
      </c>
      <c r="DK289" s="103">
        <f t="shared" si="481"/>
        <v>3.2549999999999999</v>
      </c>
      <c r="DL289" s="103">
        <f t="shared" si="481"/>
        <v>32.549999999999997</v>
      </c>
      <c r="DM289" s="103">
        <f t="shared" ref="DM289:DN289" si="482">DM291*(DM292+DM293)*DM294</f>
        <v>32.549999999999997</v>
      </c>
      <c r="DN289" s="103">
        <f t="shared" si="482"/>
        <v>587.16</v>
      </c>
      <c r="DO289" s="103">
        <f t="shared" ref="DO289:DP289" si="483">DO291*(DO292+DO293)*DO294</f>
        <v>569.51999999999987</v>
      </c>
      <c r="DP289" s="103">
        <f t="shared" si="483"/>
        <v>3.2549999999999999</v>
      </c>
      <c r="DQ289" s="103">
        <f t="shared" ref="DQ289:DR289" si="484">DQ291*(DQ292+DQ293)*DQ294</f>
        <v>32.549999999999997</v>
      </c>
      <c r="DR289" s="103">
        <f t="shared" si="484"/>
        <v>32.549999999999997</v>
      </c>
      <c r="DS289" s="103">
        <f t="shared" ref="DS289" si="485">DS291*(DS292+DS293)*DS294</f>
        <v>0</v>
      </c>
      <c r="DT289" s="103">
        <f t="shared" ref="DT289" si="486">DT291*(DT292+DT293)*DT294</f>
        <v>0</v>
      </c>
      <c r="DV289" t="s">
        <v>225</v>
      </c>
    </row>
    <row r="290" spans="2:126" ht="20.100000000000001" customHeight="1" x14ac:dyDescent="0.2">
      <c r="F290" s="5"/>
      <c r="BL290" s="143"/>
      <c r="BM290" s="8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P290" s="108"/>
      <c r="CS290" s="109"/>
      <c r="CT290" s="127"/>
      <c r="CU290" s="111"/>
      <c r="CV290" s="111"/>
      <c r="CW290" s="111"/>
      <c r="CX290" s="111"/>
      <c r="CY290" s="111"/>
      <c r="CZ290" s="111"/>
      <c r="DA290" s="111"/>
      <c r="DB290" s="111"/>
      <c r="DC290" s="111"/>
      <c r="DD290" s="111"/>
      <c r="DE290" s="111"/>
      <c r="DF290" s="111"/>
      <c r="DG290" s="111"/>
      <c r="DH290" s="111"/>
      <c r="DI290" s="111"/>
      <c r="DJ290" s="111"/>
      <c r="DK290" s="111"/>
      <c r="DL290" s="111"/>
      <c r="DM290" s="111"/>
      <c r="DN290" s="111"/>
      <c r="DO290" s="111"/>
      <c r="DP290" s="111"/>
      <c r="DQ290" s="111"/>
      <c r="DR290" s="111"/>
      <c r="DS290" s="111"/>
      <c r="DT290" s="111"/>
    </row>
    <row r="291" spans="2:126" ht="20.100000000000001" customHeight="1" x14ac:dyDescent="0.2">
      <c r="F291" s="5"/>
      <c r="BL291" s="143"/>
      <c r="BM291" s="8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8"/>
      <c r="BY291" s="8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8"/>
      <c r="CL291" s="8"/>
      <c r="CM291" s="8"/>
      <c r="CP291" s="108"/>
      <c r="CR291" s="11" t="s">
        <v>32</v>
      </c>
      <c r="CS291" s="6" t="s">
        <v>5</v>
      </c>
      <c r="CT291" s="114">
        <f t="shared" ref="CT291:DT291" si="487">CT$259</f>
        <v>1000</v>
      </c>
      <c r="CU291" s="114">
        <f t="shared" si="487"/>
        <v>1000</v>
      </c>
      <c r="CV291" s="114">
        <f t="shared" si="487"/>
        <v>100</v>
      </c>
      <c r="CW291" s="114">
        <f t="shared" si="487"/>
        <v>1000</v>
      </c>
      <c r="CX291" s="114">
        <f t="shared" si="487"/>
        <v>1000</v>
      </c>
      <c r="CY291" s="114">
        <f t="shared" si="487"/>
        <v>1000</v>
      </c>
      <c r="CZ291" s="114">
        <f t="shared" si="487"/>
        <v>1000</v>
      </c>
      <c r="DA291" s="114">
        <f t="shared" si="487"/>
        <v>100</v>
      </c>
      <c r="DB291" s="114">
        <f t="shared" si="487"/>
        <v>1000</v>
      </c>
      <c r="DC291" s="114">
        <f t="shared" si="487"/>
        <v>1000</v>
      </c>
      <c r="DD291" s="114">
        <f t="shared" si="487"/>
        <v>1000</v>
      </c>
      <c r="DE291" s="114">
        <f t="shared" si="487"/>
        <v>1000</v>
      </c>
      <c r="DF291" s="114">
        <f t="shared" si="487"/>
        <v>100</v>
      </c>
      <c r="DG291" s="114">
        <f t="shared" si="487"/>
        <v>1000</v>
      </c>
      <c r="DH291" s="114">
        <f t="shared" si="487"/>
        <v>1000</v>
      </c>
      <c r="DI291" s="114">
        <f t="shared" si="487"/>
        <v>1000</v>
      </c>
      <c r="DJ291" s="114">
        <f t="shared" si="487"/>
        <v>1000</v>
      </c>
      <c r="DK291" s="114">
        <f t="shared" si="487"/>
        <v>100</v>
      </c>
      <c r="DL291" s="114">
        <f t="shared" si="487"/>
        <v>1000</v>
      </c>
      <c r="DM291" s="114">
        <f t="shared" si="487"/>
        <v>1000</v>
      </c>
      <c r="DN291" s="114">
        <f t="shared" si="487"/>
        <v>1000</v>
      </c>
      <c r="DO291" s="114">
        <f t="shared" si="487"/>
        <v>1000</v>
      </c>
      <c r="DP291" s="114">
        <f t="shared" si="487"/>
        <v>100</v>
      </c>
      <c r="DQ291" s="114">
        <f t="shared" si="487"/>
        <v>1000</v>
      </c>
      <c r="DR291" s="114">
        <f t="shared" si="487"/>
        <v>1000</v>
      </c>
      <c r="DS291" s="114">
        <f t="shared" si="487"/>
        <v>0</v>
      </c>
      <c r="DT291" s="114">
        <f t="shared" si="487"/>
        <v>0</v>
      </c>
    </row>
    <row r="292" spans="2:126" ht="20.100000000000001" customHeight="1" x14ac:dyDescent="0.2">
      <c r="F292" s="5"/>
      <c r="CP292" s="108"/>
      <c r="CR292" s="11" t="s">
        <v>214</v>
      </c>
      <c r="CS292" s="6" t="s">
        <v>5</v>
      </c>
      <c r="CT292" s="114">
        <f t="shared" ref="CT292:DT292" si="488">CT$260</f>
        <v>2.641</v>
      </c>
      <c r="CU292" s="114">
        <f t="shared" si="488"/>
        <v>2.5569999999999999</v>
      </c>
      <c r="CV292" s="114">
        <f t="shared" si="488"/>
        <v>0</v>
      </c>
      <c r="CW292" s="114">
        <f t="shared" si="488"/>
        <v>0</v>
      </c>
      <c r="CX292" s="114">
        <f t="shared" si="488"/>
        <v>0</v>
      </c>
      <c r="CY292" s="114">
        <f t="shared" si="488"/>
        <v>2.641</v>
      </c>
      <c r="CZ292" s="114">
        <f t="shared" si="488"/>
        <v>2.5569999999999999</v>
      </c>
      <c r="DA292" s="114">
        <f t="shared" si="488"/>
        <v>0</v>
      </c>
      <c r="DB292" s="114">
        <f t="shared" si="488"/>
        <v>0</v>
      </c>
      <c r="DC292" s="114">
        <f t="shared" si="488"/>
        <v>0</v>
      </c>
      <c r="DD292" s="114">
        <f t="shared" si="488"/>
        <v>2.641</v>
      </c>
      <c r="DE292" s="114">
        <f t="shared" si="488"/>
        <v>2.5569999999999999</v>
      </c>
      <c r="DF292" s="114">
        <f t="shared" si="488"/>
        <v>0</v>
      </c>
      <c r="DG292" s="114">
        <f t="shared" si="488"/>
        <v>0</v>
      </c>
      <c r="DH292" s="114">
        <f t="shared" si="488"/>
        <v>0</v>
      </c>
      <c r="DI292" s="114">
        <f t="shared" si="488"/>
        <v>2.641</v>
      </c>
      <c r="DJ292" s="114">
        <f t="shared" si="488"/>
        <v>2.5569999999999999</v>
      </c>
      <c r="DK292" s="114">
        <f t="shared" si="488"/>
        <v>0</v>
      </c>
      <c r="DL292" s="114">
        <f t="shared" si="488"/>
        <v>0</v>
      </c>
      <c r="DM292" s="114">
        <f t="shared" si="488"/>
        <v>0</v>
      </c>
      <c r="DN292" s="114">
        <f t="shared" si="488"/>
        <v>2.641</v>
      </c>
      <c r="DO292" s="114">
        <f t="shared" si="488"/>
        <v>2.5569999999999999</v>
      </c>
      <c r="DP292" s="114">
        <f t="shared" si="488"/>
        <v>0</v>
      </c>
      <c r="DQ292" s="114">
        <f t="shared" si="488"/>
        <v>0</v>
      </c>
      <c r="DR292" s="114">
        <f t="shared" si="488"/>
        <v>0</v>
      </c>
      <c r="DS292" s="114">
        <f t="shared" si="488"/>
        <v>0</v>
      </c>
      <c r="DT292" s="114">
        <f t="shared" si="488"/>
        <v>0</v>
      </c>
    </row>
    <row r="293" spans="2:126" ht="20.100000000000001" customHeight="1" x14ac:dyDescent="0.2">
      <c r="F293" s="5"/>
      <c r="BL293" s="143"/>
      <c r="BM293" s="8"/>
      <c r="BN293" s="8"/>
      <c r="BO293" s="8"/>
      <c r="BP293" s="8"/>
      <c r="BQ293" s="8"/>
      <c r="BR293" s="8"/>
      <c r="BS293" s="8"/>
      <c r="BT293" s="8"/>
      <c r="BU293" s="8"/>
      <c r="BV293" s="8"/>
      <c r="BW293" s="8"/>
      <c r="BX293" s="8"/>
      <c r="BY293" s="8"/>
      <c r="BZ293" s="8"/>
      <c r="CA293" s="8"/>
      <c r="CB293" s="8"/>
      <c r="CC293" s="8"/>
      <c r="CD293" s="8"/>
      <c r="CE293" s="8"/>
      <c r="CF293" s="8"/>
      <c r="CG293" s="8"/>
      <c r="CH293" s="8"/>
      <c r="CI293" s="8"/>
      <c r="CJ293" s="8"/>
      <c r="CK293" s="8"/>
      <c r="CL293" s="8"/>
      <c r="CM293" s="8"/>
      <c r="CP293" s="108"/>
      <c r="CR293" s="11" t="s">
        <v>226</v>
      </c>
      <c r="CS293" s="6" t="s">
        <v>5</v>
      </c>
      <c r="CT293" s="129">
        <f t="shared" ref="CT293:DT293" si="489">(0.1+CT294)/2</f>
        <v>0.155</v>
      </c>
      <c r="CU293" s="114">
        <f t="shared" si="489"/>
        <v>0.155</v>
      </c>
      <c r="CV293" s="114">
        <f t="shared" si="489"/>
        <v>0.155</v>
      </c>
      <c r="CW293" s="114">
        <f t="shared" si="489"/>
        <v>0.155</v>
      </c>
      <c r="CX293" s="114">
        <f t="shared" si="489"/>
        <v>0.155</v>
      </c>
      <c r="CY293" s="114">
        <f t="shared" si="489"/>
        <v>0.1525</v>
      </c>
      <c r="CZ293" s="114">
        <f t="shared" si="489"/>
        <v>0.1525</v>
      </c>
      <c r="DA293" s="114">
        <f t="shared" si="489"/>
        <v>0.1525</v>
      </c>
      <c r="DB293" s="114">
        <f t="shared" si="489"/>
        <v>0.1525</v>
      </c>
      <c r="DC293" s="114">
        <f t="shared" si="489"/>
        <v>0.1525</v>
      </c>
      <c r="DD293" s="114">
        <f t="shared" si="489"/>
        <v>0.155</v>
      </c>
      <c r="DE293" s="114">
        <f t="shared" si="489"/>
        <v>0.155</v>
      </c>
      <c r="DF293" s="114">
        <f t="shared" si="489"/>
        <v>0.155</v>
      </c>
      <c r="DG293" s="114">
        <f t="shared" si="489"/>
        <v>0.155</v>
      </c>
      <c r="DH293" s="114">
        <f t="shared" si="489"/>
        <v>0.155</v>
      </c>
      <c r="DI293" s="114">
        <f t="shared" si="489"/>
        <v>0.155</v>
      </c>
      <c r="DJ293" s="114">
        <f t="shared" si="489"/>
        <v>0.155</v>
      </c>
      <c r="DK293" s="114">
        <f t="shared" si="489"/>
        <v>0.155</v>
      </c>
      <c r="DL293" s="114">
        <f t="shared" si="489"/>
        <v>0.155</v>
      </c>
      <c r="DM293" s="114">
        <f t="shared" si="489"/>
        <v>0.155</v>
      </c>
      <c r="DN293" s="114">
        <f t="shared" si="489"/>
        <v>0.155</v>
      </c>
      <c r="DO293" s="114">
        <f t="shared" si="489"/>
        <v>0.155</v>
      </c>
      <c r="DP293" s="114">
        <f t="shared" si="489"/>
        <v>0.155</v>
      </c>
      <c r="DQ293" s="114">
        <f t="shared" si="489"/>
        <v>0.155</v>
      </c>
      <c r="DR293" s="114">
        <f t="shared" si="489"/>
        <v>0.155</v>
      </c>
      <c r="DS293" s="114">
        <f t="shared" si="489"/>
        <v>0.05</v>
      </c>
      <c r="DT293" s="114">
        <f t="shared" si="489"/>
        <v>0.05</v>
      </c>
    </row>
    <row r="294" spans="2:126" ht="20.100000000000001" customHeight="1" x14ac:dyDescent="0.2">
      <c r="F294" s="5"/>
      <c r="BL294" s="143"/>
      <c r="BM294" s="8"/>
      <c r="BN294" s="8"/>
      <c r="BO294" s="8"/>
      <c r="BP294" s="8"/>
      <c r="BQ294" s="8"/>
      <c r="BR294" s="8"/>
      <c r="BS294" s="8"/>
      <c r="BT294" s="8"/>
      <c r="BU294" s="8"/>
      <c r="BV294" s="8"/>
      <c r="BW294" s="8"/>
      <c r="BX294" s="8"/>
      <c r="BY294" s="8"/>
      <c r="BZ294" s="8"/>
      <c r="CA294" s="8"/>
      <c r="CB294" s="8"/>
      <c r="CC294" s="8"/>
      <c r="CD294" s="8"/>
      <c r="CE294" s="8"/>
      <c r="CF294" s="8"/>
      <c r="CG294" s="8"/>
      <c r="CH294" s="8"/>
      <c r="CI294" s="8"/>
      <c r="CJ294" s="8"/>
      <c r="CK294" s="8"/>
      <c r="CL294" s="8"/>
      <c r="CM294" s="8"/>
      <c r="CP294" s="108"/>
      <c r="CR294" s="11" t="s">
        <v>230</v>
      </c>
      <c r="CS294" s="6" t="s">
        <v>5</v>
      </c>
      <c r="CT294" s="151">
        <f>CT$202</f>
        <v>0.21</v>
      </c>
      <c r="CU294" s="151">
        <f t="shared" ref="CU294:DT294" si="490">CU$202</f>
        <v>0.21</v>
      </c>
      <c r="CV294" s="151">
        <f t="shared" si="490"/>
        <v>0.21</v>
      </c>
      <c r="CW294" s="151">
        <f t="shared" si="490"/>
        <v>0.21</v>
      </c>
      <c r="CX294" s="151">
        <f t="shared" si="490"/>
        <v>0.21</v>
      </c>
      <c r="CY294" s="151">
        <f t="shared" si="490"/>
        <v>0.20499999999999999</v>
      </c>
      <c r="CZ294" s="151">
        <f t="shared" si="490"/>
        <v>0.20499999999999999</v>
      </c>
      <c r="DA294" s="151">
        <f t="shared" si="490"/>
        <v>0.20499999999999999</v>
      </c>
      <c r="DB294" s="151">
        <f t="shared" si="490"/>
        <v>0.20499999999999999</v>
      </c>
      <c r="DC294" s="151">
        <f t="shared" si="490"/>
        <v>0.20499999999999999</v>
      </c>
      <c r="DD294" s="151">
        <f t="shared" si="490"/>
        <v>0.21</v>
      </c>
      <c r="DE294" s="151">
        <f t="shared" si="490"/>
        <v>0.21</v>
      </c>
      <c r="DF294" s="151">
        <f t="shared" si="490"/>
        <v>0.21</v>
      </c>
      <c r="DG294" s="151">
        <f t="shared" si="490"/>
        <v>0.21</v>
      </c>
      <c r="DH294" s="151">
        <f t="shared" si="490"/>
        <v>0.21</v>
      </c>
      <c r="DI294" s="151">
        <f t="shared" si="490"/>
        <v>0.21</v>
      </c>
      <c r="DJ294" s="151">
        <f t="shared" si="490"/>
        <v>0.21</v>
      </c>
      <c r="DK294" s="151">
        <f t="shared" si="490"/>
        <v>0.21</v>
      </c>
      <c r="DL294" s="151">
        <f t="shared" si="490"/>
        <v>0.21</v>
      </c>
      <c r="DM294" s="151">
        <f t="shared" si="490"/>
        <v>0.21</v>
      </c>
      <c r="DN294" s="151">
        <f t="shared" si="490"/>
        <v>0.21</v>
      </c>
      <c r="DO294" s="151">
        <f t="shared" si="490"/>
        <v>0.21</v>
      </c>
      <c r="DP294" s="151">
        <f t="shared" si="490"/>
        <v>0.21</v>
      </c>
      <c r="DQ294" s="151">
        <f t="shared" si="490"/>
        <v>0.21</v>
      </c>
      <c r="DR294" s="151">
        <f t="shared" si="490"/>
        <v>0.21</v>
      </c>
      <c r="DS294" s="151">
        <f t="shared" si="490"/>
        <v>0</v>
      </c>
      <c r="DT294" s="151">
        <f t="shared" si="490"/>
        <v>0</v>
      </c>
    </row>
    <row r="295" spans="2:126" ht="20.100000000000001" customHeight="1" x14ac:dyDescent="0.2">
      <c r="F295" s="5"/>
      <c r="BL295" s="143"/>
      <c r="BM295" s="8"/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P295" s="108"/>
      <c r="CR295" s="5" t="s">
        <v>47</v>
      </c>
      <c r="CS295" s="6" t="s">
        <v>48</v>
      </c>
      <c r="CT295" s="152">
        <v>2.4</v>
      </c>
      <c r="CU295" s="153">
        <v>2.4</v>
      </c>
      <c r="CV295" s="153">
        <v>2.4</v>
      </c>
      <c r="CW295" s="153">
        <v>2.4</v>
      </c>
      <c r="CX295" s="153">
        <v>2.4</v>
      </c>
      <c r="CY295" s="153">
        <v>2.4</v>
      </c>
      <c r="CZ295" s="153">
        <v>2.4</v>
      </c>
      <c r="DA295" s="153">
        <v>2.4</v>
      </c>
      <c r="DB295" s="153">
        <v>2.4</v>
      </c>
      <c r="DC295" s="153">
        <v>2.4</v>
      </c>
      <c r="DD295" s="153">
        <v>2.4</v>
      </c>
      <c r="DE295" s="153">
        <v>2.4</v>
      </c>
      <c r="DF295" s="153">
        <v>2.4</v>
      </c>
      <c r="DG295" s="153">
        <v>2.4</v>
      </c>
      <c r="DH295" s="153">
        <v>2.4</v>
      </c>
      <c r="DI295" s="153">
        <v>2.4</v>
      </c>
      <c r="DJ295" s="153">
        <v>2.4</v>
      </c>
      <c r="DK295" s="153">
        <v>2.4</v>
      </c>
      <c r="DL295" s="153">
        <v>2.4</v>
      </c>
      <c r="DM295" s="153">
        <v>2.4</v>
      </c>
      <c r="DN295" s="153">
        <v>2.4</v>
      </c>
      <c r="DO295" s="153">
        <v>2.4</v>
      </c>
      <c r="DP295" s="153">
        <v>2.4</v>
      </c>
      <c r="DQ295" s="153">
        <v>2.4</v>
      </c>
      <c r="DR295" s="153">
        <v>2.4</v>
      </c>
      <c r="DS295" s="153">
        <v>2.4</v>
      </c>
      <c r="DT295" s="153">
        <v>2.4</v>
      </c>
    </row>
    <row r="296" spans="2:126" ht="20.100000000000001" customHeight="1" x14ac:dyDescent="0.2">
      <c r="F296" s="5"/>
      <c r="BL296" s="143"/>
      <c r="BM296" s="8"/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P296" s="108"/>
      <c r="CS296" s="109"/>
      <c r="CT296" s="127"/>
      <c r="CU296" s="111"/>
      <c r="CV296" s="111"/>
      <c r="CW296" s="111"/>
      <c r="CX296" s="111"/>
      <c r="CY296" s="111"/>
      <c r="CZ296" s="111"/>
      <c r="DA296" s="111"/>
      <c r="DB296" s="111"/>
      <c r="DC296" s="111"/>
      <c r="DD296" s="111"/>
      <c r="DE296" s="111"/>
      <c r="DF296" s="111"/>
      <c r="DG296" s="111"/>
      <c r="DH296" s="111"/>
      <c r="DI296" s="111"/>
      <c r="DJ296" s="111"/>
      <c r="DK296" s="111"/>
      <c r="DL296" s="111"/>
      <c r="DM296" s="111"/>
      <c r="DN296" s="111"/>
      <c r="DO296" s="111"/>
      <c r="DP296" s="111"/>
      <c r="DQ296" s="111"/>
      <c r="DR296" s="111"/>
      <c r="DS296" s="111"/>
      <c r="DT296" s="111"/>
    </row>
    <row r="297" spans="2:126" ht="20.100000000000001" customHeight="1" x14ac:dyDescent="0.2">
      <c r="F297" s="5"/>
      <c r="BL297" s="143"/>
      <c r="BM297" s="8"/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8"/>
      <c r="BY297" s="8"/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8"/>
      <c r="CL297" s="8"/>
      <c r="CM297" s="8"/>
      <c r="CP297" s="148" t="s">
        <v>93</v>
      </c>
      <c r="CQ297" s="83" t="str">
        <f>INDEX([10]TPU!$A:$A,MATCH($DV297,[10]TPU!$P:$P,0))</f>
        <v>RO-00312</v>
      </c>
      <c r="CR297" s="366" t="str">
        <f>INDEX([10]TPU!$C:$C,MATCH($DV297,[10]TPU!$P:$P,0))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CS297" s="83" t="str">
        <f>INDEX([10]TPU!$D:$D,MATCH($DV297,[10]TPU!$P:$P,0))</f>
        <v>m³</v>
      </c>
      <c r="CT297" s="103">
        <f t="shared" ref="CT297:CX297" si="491">CT299*(CT300+CT301)*CT302</f>
        <v>898.8</v>
      </c>
      <c r="CU297" s="103">
        <f t="shared" si="491"/>
        <v>873.6</v>
      </c>
      <c r="CV297" s="103">
        <f t="shared" si="491"/>
        <v>10.65</v>
      </c>
      <c r="CW297" s="103">
        <f t="shared" si="491"/>
        <v>106.5</v>
      </c>
      <c r="CX297" s="103">
        <f t="shared" si="491"/>
        <v>106.5</v>
      </c>
      <c r="CY297" s="103">
        <f t="shared" ref="CY297:DL297" si="492">CY299*(CY300+CY301)*CY302</f>
        <v>898.05</v>
      </c>
      <c r="CZ297" s="103">
        <f t="shared" si="492"/>
        <v>872.85</v>
      </c>
      <c r="DA297" s="103">
        <f t="shared" si="492"/>
        <v>10.574999999999999</v>
      </c>
      <c r="DB297" s="103">
        <f t="shared" si="492"/>
        <v>105.75000000000001</v>
      </c>
      <c r="DC297" s="103">
        <f t="shared" si="492"/>
        <v>105.75000000000001</v>
      </c>
      <c r="DD297" s="103">
        <f t="shared" si="492"/>
        <v>898.8</v>
      </c>
      <c r="DE297" s="103">
        <f t="shared" si="492"/>
        <v>873.6</v>
      </c>
      <c r="DF297" s="103">
        <f t="shared" si="492"/>
        <v>10.65</v>
      </c>
      <c r="DG297" s="103">
        <f t="shared" si="492"/>
        <v>106.5</v>
      </c>
      <c r="DH297" s="103">
        <f t="shared" si="492"/>
        <v>106.5</v>
      </c>
      <c r="DI297" s="103">
        <f t="shared" si="492"/>
        <v>898.8</v>
      </c>
      <c r="DJ297" s="103">
        <f t="shared" si="492"/>
        <v>873.6</v>
      </c>
      <c r="DK297" s="103">
        <f t="shared" si="492"/>
        <v>10.65</v>
      </c>
      <c r="DL297" s="103">
        <f t="shared" si="492"/>
        <v>106.5</v>
      </c>
      <c r="DM297" s="103">
        <f t="shared" ref="DM297:DN297" si="493">DM299*(DM300+DM301)*DM302</f>
        <v>106.5</v>
      </c>
      <c r="DN297" s="103">
        <f t="shared" si="493"/>
        <v>898.8</v>
      </c>
      <c r="DO297" s="103">
        <f t="shared" ref="DO297:DP297" si="494">DO299*(DO300+DO301)*DO302</f>
        <v>873.6</v>
      </c>
      <c r="DP297" s="103">
        <f t="shared" si="494"/>
        <v>10.65</v>
      </c>
      <c r="DQ297" s="103">
        <f t="shared" ref="DQ297:DR297" si="495">DQ299*(DQ300+DQ301)*DQ302</f>
        <v>106.5</v>
      </c>
      <c r="DR297" s="103">
        <f t="shared" si="495"/>
        <v>106.5</v>
      </c>
      <c r="DS297" s="103">
        <f t="shared" ref="DS297" si="496">DS299*(DS300+DS301)*DS302</f>
        <v>0</v>
      </c>
      <c r="DT297" s="103">
        <f t="shared" ref="DT297" si="497">DT299*(DT300+DT301)*DT302</f>
        <v>0</v>
      </c>
      <c r="DV297" t="s">
        <v>227</v>
      </c>
    </row>
    <row r="298" spans="2:126" ht="20.100000000000001" customHeight="1" x14ac:dyDescent="0.2">
      <c r="F298" s="5"/>
      <c r="BL298" s="143"/>
      <c r="BM298" s="8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8"/>
      <c r="BY298" s="8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8"/>
      <c r="CL298" s="8"/>
      <c r="CM298" s="8"/>
      <c r="CP298" s="108"/>
      <c r="CS298" s="109"/>
      <c r="CT298" s="127"/>
      <c r="CU298" s="111"/>
      <c r="CV298" s="111"/>
      <c r="CW298" s="111"/>
      <c r="CX298" s="111"/>
      <c r="CY298" s="111"/>
      <c r="CZ298" s="111"/>
      <c r="DA298" s="111"/>
      <c r="DB298" s="111"/>
      <c r="DC298" s="111"/>
      <c r="DD298" s="111"/>
      <c r="DE298" s="111"/>
      <c r="DF298" s="111"/>
      <c r="DG298" s="111"/>
      <c r="DH298" s="111"/>
      <c r="DI298" s="111"/>
      <c r="DJ298" s="111"/>
      <c r="DK298" s="111"/>
      <c r="DL298" s="111"/>
      <c r="DM298" s="111"/>
      <c r="DN298" s="111"/>
      <c r="DO298" s="111"/>
      <c r="DP298" s="111"/>
      <c r="DQ298" s="111"/>
      <c r="DR298" s="111"/>
      <c r="DS298" s="111"/>
      <c r="DT298" s="111"/>
    </row>
    <row r="299" spans="2:126" ht="20.100000000000001" customHeight="1" x14ac:dyDescent="0.2">
      <c r="B299" s="7"/>
      <c r="C299" s="7"/>
      <c r="D299" s="7"/>
      <c r="E299" s="7"/>
      <c r="F299" s="7"/>
      <c r="G299" s="142"/>
      <c r="H299" s="142"/>
      <c r="BF299" s="7"/>
      <c r="BL299" s="143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P299" s="108"/>
      <c r="CR299" s="11" t="s">
        <v>32</v>
      </c>
      <c r="CS299" s="6" t="s">
        <v>5</v>
      </c>
      <c r="CT299" s="114">
        <f t="shared" ref="CT299:DT299" si="498">CT$259</f>
        <v>1000</v>
      </c>
      <c r="CU299" s="114">
        <f t="shared" si="498"/>
        <v>1000</v>
      </c>
      <c r="CV299" s="114">
        <f t="shared" si="498"/>
        <v>100</v>
      </c>
      <c r="CW299" s="114">
        <f t="shared" si="498"/>
        <v>1000</v>
      </c>
      <c r="CX299" s="114">
        <f t="shared" si="498"/>
        <v>1000</v>
      </c>
      <c r="CY299" s="114">
        <f t="shared" si="498"/>
        <v>1000</v>
      </c>
      <c r="CZ299" s="114">
        <f t="shared" si="498"/>
        <v>1000</v>
      </c>
      <c r="DA299" s="114">
        <f t="shared" si="498"/>
        <v>100</v>
      </c>
      <c r="DB299" s="114">
        <f t="shared" si="498"/>
        <v>1000</v>
      </c>
      <c r="DC299" s="114">
        <f t="shared" si="498"/>
        <v>1000</v>
      </c>
      <c r="DD299" s="114">
        <f t="shared" si="498"/>
        <v>1000</v>
      </c>
      <c r="DE299" s="114">
        <f t="shared" si="498"/>
        <v>1000</v>
      </c>
      <c r="DF299" s="114">
        <f t="shared" si="498"/>
        <v>100</v>
      </c>
      <c r="DG299" s="114">
        <f t="shared" si="498"/>
        <v>1000</v>
      </c>
      <c r="DH299" s="114">
        <f t="shared" si="498"/>
        <v>1000</v>
      </c>
      <c r="DI299" s="114">
        <f t="shared" si="498"/>
        <v>1000</v>
      </c>
      <c r="DJ299" s="114">
        <f t="shared" si="498"/>
        <v>1000</v>
      </c>
      <c r="DK299" s="114">
        <f t="shared" si="498"/>
        <v>100</v>
      </c>
      <c r="DL299" s="114">
        <f t="shared" si="498"/>
        <v>1000</v>
      </c>
      <c r="DM299" s="114">
        <f t="shared" si="498"/>
        <v>1000</v>
      </c>
      <c r="DN299" s="114">
        <f t="shared" si="498"/>
        <v>1000</v>
      </c>
      <c r="DO299" s="114">
        <f t="shared" si="498"/>
        <v>1000</v>
      </c>
      <c r="DP299" s="114">
        <f t="shared" si="498"/>
        <v>100</v>
      </c>
      <c r="DQ299" s="114">
        <f t="shared" si="498"/>
        <v>1000</v>
      </c>
      <c r="DR299" s="114">
        <f t="shared" si="498"/>
        <v>1000</v>
      </c>
      <c r="DS299" s="114">
        <f t="shared" si="498"/>
        <v>0</v>
      </c>
      <c r="DT299" s="114">
        <f t="shared" si="498"/>
        <v>0</v>
      </c>
    </row>
    <row r="300" spans="2:126" ht="20.100000000000001" customHeight="1" x14ac:dyDescent="0.2">
      <c r="B300" s="7"/>
      <c r="C300" s="7"/>
      <c r="D300" s="7"/>
      <c r="E300" s="7"/>
      <c r="F300" s="7"/>
      <c r="G300" s="142"/>
      <c r="H300" s="142"/>
      <c r="BF300" s="7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P300" s="108"/>
      <c r="CR300" s="11" t="s">
        <v>214</v>
      </c>
      <c r="CS300" s="6" t="s">
        <v>5</v>
      </c>
      <c r="CT300" s="114">
        <f>CT$260</f>
        <v>2.641</v>
      </c>
      <c r="CU300" s="114">
        <f t="shared" ref="CU300:DT300" si="499">CU$260</f>
        <v>2.5569999999999999</v>
      </c>
      <c r="CV300" s="114">
        <f t="shared" si="499"/>
        <v>0</v>
      </c>
      <c r="CW300" s="114">
        <f t="shared" si="499"/>
        <v>0</v>
      </c>
      <c r="CX300" s="114">
        <f t="shared" si="499"/>
        <v>0</v>
      </c>
      <c r="CY300" s="114">
        <f t="shared" si="499"/>
        <v>2.641</v>
      </c>
      <c r="CZ300" s="114">
        <f t="shared" si="499"/>
        <v>2.5569999999999999</v>
      </c>
      <c r="DA300" s="114">
        <f t="shared" si="499"/>
        <v>0</v>
      </c>
      <c r="DB300" s="114">
        <f t="shared" si="499"/>
        <v>0</v>
      </c>
      <c r="DC300" s="114">
        <f t="shared" si="499"/>
        <v>0</v>
      </c>
      <c r="DD300" s="114">
        <f t="shared" si="499"/>
        <v>2.641</v>
      </c>
      <c r="DE300" s="114">
        <f t="shared" si="499"/>
        <v>2.5569999999999999</v>
      </c>
      <c r="DF300" s="114">
        <f t="shared" si="499"/>
        <v>0</v>
      </c>
      <c r="DG300" s="114">
        <f t="shared" si="499"/>
        <v>0</v>
      </c>
      <c r="DH300" s="114">
        <f t="shared" si="499"/>
        <v>0</v>
      </c>
      <c r="DI300" s="114">
        <f t="shared" si="499"/>
        <v>2.641</v>
      </c>
      <c r="DJ300" s="114">
        <f t="shared" si="499"/>
        <v>2.5569999999999999</v>
      </c>
      <c r="DK300" s="114">
        <f t="shared" si="499"/>
        <v>0</v>
      </c>
      <c r="DL300" s="114">
        <f t="shared" si="499"/>
        <v>0</v>
      </c>
      <c r="DM300" s="114">
        <f t="shared" si="499"/>
        <v>0</v>
      </c>
      <c r="DN300" s="114">
        <f t="shared" si="499"/>
        <v>2.641</v>
      </c>
      <c r="DO300" s="114">
        <f t="shared" si="499"/>
        <v>2.5569999999999999</v>
      </c>
      <c r="DP300" s="114">
        <f t="shared" si="499"/>
        <v>0</v>
      </c>
      <c r="DQ300" s="114">
        <f t="shared" si="499"/>
        <v>0</v>
      </c>
      <c r="DR300" s="114">
        <f t="shared" si="499"/>
        <v>0</v>
      </c>
      <c r="DS300" s="114">
        <f t="shared" si="499"/>
        <v>0</v>
      </c>
      <c r="DT300" s="114">
        <f t="shared" si="499"/>
        <v>0</v>
      </c>
    </row>
    <row r="301" spans="2:126" ht="20.100000000000001" customHeight="1" x14ac:dyDescent="0.2">
      <c r="B301" s="7"/>
      <c r="C301" s="7"/>
      <c r="D301" s="7"/>
      <c r="E301" s="7"/>
      <c r="F301" s="7"/>
      <c r="G301" s="142"/>
      <c r="H301" s="142"/>
      <c r="BF301" s="7"/>
      <c r="BM301" s="8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8"/>
      <c r="BY301" s="8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8"/>
      <c r="CL301" s="8"/>
      <c r="CM301" s="8"/>
      <c r="CP301" s="108"/>
      <c r="CR301" s="11" t="s">
        <v>228</v>
      </c>
      <c r="CS301" s="6" t="s">
        <v>5</v>
      </c>
      <c r="CT301" s="129">
        <f t="shared" ref="CT301:CX301" si="500">CT293+(0.1+CT302)/2</f>
        <v>0.35499999999999998</v>
      </c>
      <c r="CU301" s="114">
        <f t="shared" si="500"/>
        <v>0.35499999999999998</v>
      </c>
      <c r="CV301" s="114">
        <f t="shared" si="500"/>
        <v>0.35499999999999998</v>
      </c>
      <c r="CW301" s="114">
        <f t="shared" si="500"/>
        <v>0.35499999999999998</v>
      </c>
      <c r="CX301" s="114">
        <f t="shared" si="500"/>
        <v>0.35499999999999998</v>
      </c>
      <c r="CY301" s="114">
        <f t="shared" ref="CY301:DL301" si="501">CY293+(0.1+CY302)/2</f>
        <v>0.35250000000000004</v>
      </c>
      <c r="CZ301" s="114">
        <f t="shared" si="501"/>
        <v>0.35250000000000004</v>
      </c>
      <c r="DA301" s="114">
        <f t="shared" si="501"/>
        <v>0.35250000000000004</v>
      </c>
      <c r="DB301" s="114">
        <f t="shared" si="501"/>
        <v>0.35250000000000004</v>
      </c>
      <c r="DC301" s="114">
        <f t="shared" si="501"/>
        <v>0.35250000000000004</v>
      </c>
      <c r="DD301" s="114">
        <f t="shared" si="501"/>
        <v>0.35499999999999998</v>
      </c>
      <c r="DE301" s="114">
        <f t="shared" si="501"/>
        <v>0.35499999999999998</v>
      </c>
      <c r="DF301" s="114">
        <f t="shared" si="501"/>
        <v>0.35499999999999998</v>
      </c>
      <c r="DG301" s="114">
        <f t="shared" si="501"/>
        <v>0.35499999999999998</v>
      </c>
      <c r="DH301" s="114">
        <f t="shared" si="501"/>
        <v>0.35499999999999998</v>
      </c>
      <c r="DI301" s="114">
        <f t="shared" si="501"/>
        <v>0.35499999999999998</v>
      </c>
      <c r="DJ301" s="114">
        <f t="shared" si="501"/>
        <v>0.35499999999999998</v>
      </c>
      <c r="DK301" s="114">
        <f t="shared" si="501"/>
        <v>0.35499999999999998</v>
      </c>
      <c r="DL301" s="114">
        <f t="shared" si="501"/>
        <v>0.35499999999999998</v>
      </c>
      <c r="DM301" s="114">
        <f t="shared" ref="DM301:DN301" si="502">DM293+(0.1+DM302)/2</f>
        <v>0.35499999999999998</v>
      </c>
      <c r="DN301" s="114">
        <f t="shared" si="502"/>
        <v>0.35499999999999998</v>
      </c>
      <c r="DO301" s="114">
        <f t="shared" ref="DO301:DP301" si="503">DO293+(0.1+DO302)/2</f>
        <v>0.35499999999999998</v>
      </c>
      <c r="DP301" s="114">
        <f t="shared" si="503"/>
        <v>0.35499999999999998</v>
      </c>
      <c r="DQ301" s="114">
        <f t="shared" ref="DQ301:DR301" si="504">DQ293+(0.1+DQ302)/2</f>
        <v>0.35499999999999998</v>
      </c>
      <c r="DR301" s="114">
        <f t="shared" si="504"/>
        <v>0.35499999999999998</v>
      </c>
      <c r="DS301" s="114">
        <f t="shared" ref="DS301" si="505">DS293+(0.1+DS302)/2</f>
        <v>0.1</v>
      </c>
      <c r="DT301" s="114">
        <f t="shared" ref="DT301" si="506">DT293+(0.1+DT302)/2</f>
        <v>0.1</v>
      </c>
    </row>
    <row r="302" spans="2:126" ht="20.100000000000001" customHeight="1" x14ac:dyDescent="0.2">
      <c r="B302" s="7"/>
      <c r="C302" s="7"/>
      <c r="D302" s="7"/>
      <c r="E302" s="7"/>
      <c r="F302" s="7"/>
      <c r="G302" s="142"/>
      <c r="H302" s="142"/>
      <c r="BF302" s="7"/>
      <c r="BM302" s="8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P302" s="108"/>
      <c r="CR302" s="11" t="s">
        <v>407</v>
      </c>
      <c r="CS302" s="6" t="s">
        <v>5</v>
      </c>
      <c r="CT302" s="151">
        <f>CT$203</f>
        <v>0.3</v>
      </c>
      <c r="CU302" s="151">
        <f t="shared" ref="CU302:DT302" si="507">CU$203</f>
        <v>0.3</v>
      </c>
      <c r="CV302" s="151">
        <f t="shared" si="507"/>
        <v>0.3</v>
      </c>
      <c r="CW302" s="151">
        <f t="shared" si="507"/>
        <v>0.3</v>
      </c>
      <c r="CX302" s="151">
        <f t="shared" si="507"/>
        <v>0.3</v>
      </c>
      <c r="CY302" s="151">
        <f t="shared" si="507"/>
        <v>0.3</v>
      </c>
      <c r="CZ302" s="151">
        <f t="shared" si="507"/>
        <v>0.3</v>
      </c>
      <c r="DA302" s="151">
        <f t="shared" si="507"/>
        <v>0.3</v>
      </c>
      <c r="DB302" s="151">
        <f t="shared" si="507"/>
        <v>0.3</v>
      </c>
      <c r="DC302" s="151">
        <f t="shared" si="507"/>
        <v>0.3</v>
      </c>
      <c r="DD302" s="151">
        <f t="shared" si="507"/>
        <v>0.3</v>
      </c>
      <c r="DE302" s="151">
        <f t="shared" si="507"/>
        <v>0.3</v>
      </c>
      <c r="DF302" s="151">
        <f t="shared" si="507"/>
        <v>0.3</v>
      </c>
      <c r="DG302" s="151">
        <f t="shared" si="507"/>
        <v>0.3</v>
      </c>
      <c r="DH302" s="151">
        <f t="shared" si="507"/>
        <v>0.3</v>
      </c>
      <c r="DI302" s="151">
        <f t="shared" si="507"/>
        <v>0.3</v>
      </c>
      <c r="DJ302" s="151">
        <f t="shared" si="507"/>
        <v>0.3</v>
      </c>
      <c r="DK302" s="151">
        <f t="shared" si="507"/>
        <v>0.3</v>
      </c>
      <c r="DL302" s="151">
        <f t="shared" si="507"/>
        <v>0.3</v>
      </c>
      <c r="DM302" s="151">
        <f t="shared" si="507"/>
        <v>0.3</v>
      </c>
      <c r="DN302" s="151">
        <f t="shared" si="507"/>
        <v>0.3</v>
      </c>
      <c r="DO302" s="151">
        <f t="shared" si="507"/>
        <v>0.3</v>
      </c>
      <c r="DP302" s="151">
        <f t="shared" si="507"/>
        <v>0.3</v>
      </c>
      <c r="DQ302" s="151">
        <f t="shared" si="507"/>
        <v>0.3</v>
      </c>
      <c r="DR302" s="151">
        <f t="shared" si="507"/>
        <v>0.3</v>
      </c>
      <c r="DS302" s="151">
        <f t="shared" si="507"/>
        <v>0</v>
      </c>
      <c r="DT302" s="151">
        <f t="shared" si="507"/>
        <v>0</v>
      </c>
    </row>
    <row r="303" spans="2:126" ht="20.100000000000001" customHeight="1" x14ac:dyDescent="0.2">
      <c r="B303" s="7"/>
      <c r="C303" s="7"/>
      <c r="D303" s="7"/>
      <c r="E303" s="7"/>
      <c r="F303" s="7"/>
      <c r="G303" s="142"/>
      <c r="H303" s="142"/>
      <c r="BF303" s="7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P303" s="108"/>
      <c r="CR303" s="5" t="s">
        <v>47</v>
      </c>
      <c r="CS303" s="6" t="s">
        <v>48</v>
      </c>
      <c r="CT303" s="152">
        <v>2.4</v>
      </c>
      <c r="CU303" s="153">
        <v>2.4</v>
      </c>
      <c r="CV303" s="153">
        <v>2.4</v>
      </c>
      <c r="CW303" s="153">
        <v>2.4</v>
      </c>
      <c r="CX303" s="153">
        <v>2.4</v>
      </c>
      <c r="CY303" s="153">
        <v>2.4</v>
      </c>
      <c r="CZ303" s="153">
        <v>2.4</v>
      </c>
      <c r="DA303" s="153">
        <v>2.4</v>
      </c>
      <c r="DB303" s="153">
        <v>2.4</v>
      </c>
      <c r="DC303" s="153">
        <v>2.4</v>
      </c>
      <c r="DD303" s="153">
        <v>2.4</v>
      </c>
      <c r="DE303" s="153">
        <v>2.4</v>
      </c>
      <c r="DF303" s="153">
        <v>2.4</v>
      </c>
      <c r="DG303" s="153">
        <v>2.4</v>
      </c>
      <c r="DH303" s="153">
        <v>2.4</v>
      </c>
      <c r="DI303" s="153">
        <v>2.4</v>
      </c>
      <c r="DJ303" s="153">
        <v>2.4</v>
      </c>
      <c r="DK303" s="153">
        <v>2.4</v>
      </c>
      <c r="DL303" s="153">
        <v>2.4</v>
      </c>
      <c r="DM303" s="153">
        <v>2.4</v>
      </c>
      <c r="DN303" s="153">
        <v>2.4</v>
      </c>
      <c r="DO303" s="153">
        <v>2.4</v>
      </c>
      <c r="DP303" s="153">
        <v>2.4</v>
      </c>
      <c r="DQ303" s="153">
        <v>2.4</v>
      </c>
      <c r="DR303" s="153">
        <v>2.4</v>
      </c>
      <c r="DS303" s="153">
        <v>2.4</v>
      </c>
      <c r="DT303" s="153">
        <v>2.4</v>
      </c>
    </row>
    <row r="304" spans="2:126" ht="20.100000000000001" customHeight="1" x14ac:dyDescent="0.2">
      <c r="B304" s="7"/>
      <c r="C304" s="7"/>
      <c r="D304" s="7"/>
      <c r="E304" s="7"/>
      <c r="F304" s="7"/>
      <c r="G304" s="142"/>
      <c r="H304" s="142"/>
      <c r="BF304" s="7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P304" s="108"/>
      <c r="CR304" s="5"/>
      <c r="CS304" s="5"/>
      <c r="CT304" s="154"/>
      <c r="CU304" s="155"/>
      <c r="CV304" s="155"/>
      <c r="CW304" s="155"/>
      <c r="CX304" s="155"/>
      <c r="CY304" s="155"/>
      <c r="CZ304" s="155"/>
      <c r="DA304" s="155"/>
      <c r="DB304" s="155"/>
      <c r="DC304" s="155"/>
      <c r="DD304" s="155"/>
      <c r="DE304" s="155"/>
      <c r="DF304" s="155"/>
      <c r="DG304" s="155"/>
      <c r="DH304" s="155"/>
      <c r="DI304" s="155"/>
      <c r="DJ304" s="155"/>
      <c r="DK304" s="155"/>
      <c r="DL304" s="155"/>
      <c r="DM304" s="155"/>
      <c r="DN304" s="155"/>
      <c r="DO304" s="155"/>
      <c r="DP304" s="155"/>
      <c r="DQ304" s="155"/>
      <c r="DR304" s="155"/>
      <c r="DS304" s="155"/>
      <c r="DT304" s="155"/>
    </row>
    <row r="305" spans="2:126" ht="20.100000000000001" customHeight="1" x14ac:dyDescent="0.2">
      <c r="B305" s="7"/>
      <c r="C305" s="7"/>
      <c r="D305" s="7"/>
      <c r="E305" s="7"/>
      <c r="F305" s="7"/>
      <c r="G305" s="142"/>
      <c r="H305" s="142"/>
      <c r="BF305" s="7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P305" s="148" t="s">
        <v>95</v>
      </c>
      <c r="CQ305" s="83">
        <f>INDEX([10]TPU!$A:$A,MATCH($DV305,[10]TPU!$P:$P,0))</f>
        <v>5914622</v>
      </c>
      <c r="CR305" s="366" t="str">
        <f>INDEX([10]TPU!$C:$C,MATCH($DV305,[10]TPU!$P:$P,0))</f>
        <v>Transporte de material betuminoso com caminhão tanque distribuidor - rodovia pavimentada</v>
      </c>
      <c r="CS305" s="83" t="str">
        <f>INDEX([10]TPU!$D:$D,MATCH($DV305,[10]TPU!$P:$P,0))</f>
        <v>tkm</v>
      </c>
      <c r="CT305" s="103">
        <f t="shared" ref="CT305:CX305" si="508">(CT307+CT308)*CT309</f>
        <v>9152.7000000000007</v>
      </c>
      <c r="CU305" s="103">
        <f t="shared" si="508"/>
        <v>12645.150000000001</v>
      </c>
      <c r="CV305" s="103">
        <f t="shared" si="508"/>
        <v>274.5</v>
      </c>
      <c r="CW305" s="103">
        <f t="shared" si="508"/>
        <v>6692.25</v>
      </c>
      <c r="CX305" s="103">
        <f t="shared" si="508"/>
        <v>7764.9</v>
      </c>
      <c r="CY305" s="103">
        <f t="shared" ref="CY305:DL305" si="509">(CY307+CY308)*CY309</f>
        <v>6896.8499999999995</v>
      </c>
      <c r="CZ305" s="103">
        <f t="shared" si="509"/>
        <v>9452.0999999999985</v>
      </c>
      <c r="DA305" s="103">
        <f t="shared" si="509"/>
        <v>201.29999999999998</v>
      </c>
      <c r="DB305" s="103">
        <f t="shared" si="509"/>
        <v>4907.6499999999996</v>
      </c>
      <c r="DC305" s="103">
        <f t="shared" si="509"/>
        <v>5694.26</v>
      </c>
      <c r="DD305" s="103">
        <f t="shared" si="509"/>
        <v>2376.9</v>
      </c>
      <c r="DE305" s="103">
        <f t="shared" si="509"/>
        <v>2301.3000000000002</v>
      </c>
      <c r="DF305" s="103">
        <f t="shared" si="509"/>
        <v>0</v>
      </c>
      <c r="DG305" s="103">
        <f t="shared" si="509"/>
        <v>0</v>
      </c>
      <c r="DH305" s="103">
        <f t="shared" si="509"/>
        <v>0</v>
      </c>
      <c r="DI305" s="103">
        <f t="shared" si="509"/>
        <v>12995.900000000001</v>
      </c>
      <c r="DJ305" s="103">
        <f t="shared" si="509"/>
        <v>17627.3</v>
      </c>
      <c r="DK305" s="103">
        <f t="shared" si="509"/>
        <v>366</v>
      </c>
      <c r="DL305" s="103">
        <f t="shared" si="509"/>
        <v>8923</v>
      </c>
      <c r="DM305" s="103">
        <f t="shared" ref="DM305:DN305" si="510">(DM307+DM308)*DM309</f>
        <v>10353.200000000001</v>
      </c>
      <c r="DN305" s="103">
        <f t="shared" si="510"/>
        <v>2376.9</v>
      </c>
      <c r="DO305" s="103">
        <f t="shared" ref="DO305:DP305" si="511">(DO307+DO308)*DO309</f>
        <v>2301.3000000000002</v>
      </c>
      <c r="DP305" s="103">
        <f t="shared" si="511"/>
        <v>0</v>
      </c>
      <c r="DQ305" s="103">
        <f t="shared" ref="DQ305:DR305" si="512">(DQ307+DQ308)*DQ309</f>
        <v>0</v>
      </c>
      <c r="DR305" s="103">
        <f t="shared" si="512"/>
        <v>0</v>
      </c>
      <c r="DS305" s="103">
        <f t="shared" ref="DS305" si="513">(DS307+DS308)*DS309</f>
        <v>0</v>
      </c>
      <c r="DT305" s="103">
        <f t="shared" ref="DT305" si="514">(DT307+DT308)*DT309</f>
        <v>0</v>
      </c>
      <c r="DV305" t="s">
        <v>231</v>
      </c>
    </row>
    <row r="306" spans="2:126" ht="20.100000000000001" customHeight="1" x14ac:dyDescent="0.2">
      <c r="B306" s="7"/>
      <c r="C306" s="7"/>
      <c r="D306" s="7"/>
      <c r="E306" s="7"/>
      <c r="F306" s="7"/>
      <c r="G306" s="142"/>
      <c r="H306" s="142"/>
      <c r="BF306" s="7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P306" s="108"/>
      <c r="CR306" s="5"/>
      <c r="CT306" s="156"/>
      <c r="CU306" s="157"/>
      <c r="CV306" s="157"/>
      <c r="CW306" s="157"/>
      <c r="CX306" s="157"/>
      <c r="CY306" s="157"/>
      <c r="CZ306" s="157"/>
      <c r="DA306" s="157"/>
      <c r="DB306" s="157"/>
      <c r="DC306" s="157"/>
      <c r="DD306" s="157"/>
      <c r="DE306" s="157"/>
      <c r="DF306" s="157"/>
      <c r="DG306" s="157"/>
      <c r="DH306" s="157"/>
      <c r="DI306" s="157"/>
      <c r="DJ306" s="157"/>
      <c r="DK306" s="157"/>
      <c r="DL306" s="157"/>
      <c r="DM306" s="157"/>
      <c r="DN306" s="157"/>
      <c r="DO306" s="157"/>
      <c r="DP306" s="157"/>
      <c r="DQ306" s="157"/>
      <c r="DR306" s="157"/>
      <c r="DS306" s="157"/>
      <c r="DT306" s="157"/>
    </row>
    <row r="307" spans="2:126" ht="20.100000000000001" customHeight="1" x14ac:dyDescent="0.2">
      <c r="B307" s="7"/>
      <c r="C307" s="7"/>
      <c r="D307" s="7"/>
      <c r="E307" s="7"/>
      <c r="F307" s="7"/>
      <c r="G307" s="142"/>
      <c r="H307" s="142"/>
      <c r="BF307" s="7"/>
      <c r="BM307" s="8"/>
      <c r="BN307" s="8"/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8"/>
      <c r="CM307" s="8"/>
      <c r="CP307" s="108"/>
      <c r="CR307" s="5" t="s">
        <v>232</v>
      </c>
      <c r="CS307" s="6" t="s">
        <v>55</v>
      </c>
      <c r="CT307" s="156">
        <f t="shared" ref="CT307:CX307" si="515">CT207+CT221</f>
        <v>796.42499999999995</v>
      </c>
      <c r="CU307" s="157">
        <f t="shared" si="515"/>
        <v>1149.45</v>
      </c>
      <c r="CV307" s="157">
        <f t="shared" si="515"/>
        <v>27.45</v>
      </c>
      <c r="CW307" s="157">
        <f t="shared" si="515"/>
        <v>669.22500000000002</v>
      </c>
      <c r="CX307" s="157">
        <f t="shared" si="515"/>
        <v>776.49</v>
      </c>
      <c r="CY307" s="157">
        <f t="shared" ref="CY307:DL307" si="516">CY207+CY221</f>
        <v>584.04499999999996</v>
      </c>
      <c r="CZ307" s="157">
        <f t="shared" si="516"/>
        <v>842.93</v>
      </c>
      <c r="DA307" s="157">
        <f t="shared" si="516"/>
        <v>20.13</v>
      </c>
      <c r="DB307" s="157">
        <f t="shared" si="516"/>
        <v>490.76499999999999</v>
      </c>
      <c r="DC307" s="157">
        <f t="shared" si="516"/>
        <v>569.42600000000004</v>
      </c>
      <c r="DD307" s="157">
        <f t="shared" si="516"/>
        <v>0</v>
      </c>
      <c r="DE307" s="157">
        <f t="shared" si="516"/>
        <v>0</v>
      </c>
      <c r="DF307" s="157">
        <f t="shared" si="516"/>
        <v>0</v>
      </c>
      <c r="DG307" s="157">
        <f t="shared" si="516"/>
        <v>0</v>
      </c>
      <c r="DH307" s="157">
        <f t="shared" si="516"/>
        <v>0</v>
      </c>
      <c r="DI307" s="157">
        <f t="shared" si="516"/>
        <v>1061.9000000000001</v>
      </c>
      <c r="DJ307" s="157">
        <f t="shared" si="516"/>
        <v>1532.6000000000001</v>
      </c>
      <c r="DK307" s="157">
        <f t="shared" si="516"/>
        <v>36.6</v>
      </c>
      <c r="DL307" s="157">
        <f t="shared" si="516"/>
        <v>892.30000000000007</v>
      </c>
      <c r="DM307" s="157">
        <f t="shared" ref="DM307:DN307" si="517">DM207+DM221</f>
        <v>1035.3200000000002</v>
      </c>
      <c r="DN307" s="157">
        <f t="shared" si="517"/>
        <v>0</v>
      </c>
      <c r="DO307" s="157">
        <f t="shared" ref="DO307:DP307" si="518">DO207+DO221</f>
        <v>0</v>
      </c>
      <c r="DP307" s="157">
        <f t="shared" si="518"/>
        <v>0</v>
      </c>
      <c r="DQ307" s="157">
        <f t="shared" ref="DQ307:DR307" si="519">DQ207+DQ221</f>
        <v>0</v>
      </c>
      <c r="DR307" s="157">
        <f t="shared" si="519"/>
        <v>0</v>
      </c>
      <c r="DS307" s="157">
        <f t="shared" ref="DS307" si="520">DS207+DS221</f>
        <v>0</v>
      </c>
      <c r="DT307" s="157">
        <f t="shared" ref="DT307" si="521">DT207+DT221</f>
        <v>0</v>
      </c>
    </row>
    <row r="308" spans="2:126" ht="20.100000000000001" customHeight="1" x14ac:dyDescent="0.2">
      <c r="B308" s="7"/>
      <c r="C308" s="7"/>
      <c r="D308" s="7"/>
      <c r="E308" s="7"/>
      <c r="F308" s="7"/>
      <c r="G308" s="142"/>
      <c r="H308" s="142"/>
      <c r="BF308" s="7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P308" s="108"/>
      <c r="CR308" s="5" t="s">
        <v>408</v>
      </c>
      <c r="CS308" s="6" t="s">
        <v>55</v>
      </c>
      <c r="CT308" s="156">
        <f t="shared" ref="CT308:CX308" si="522">CT257+CT271</f>
        <v>118.845</v>
      </c>
      <c r="CU308" s="157">
        <f t="shared" si="522"/>
        <v>115.065</v>
      </c>
      <c r="CV308" s="157">
        <f t="shared" si="522"/>
        <v>0</v>
      </c>
      <c r="CW308" s="157">
        <f t="shared" si="522"/>
        <v>0</v>
      </c>
      <c r="CX308" s="157">
        <f t="shared" si="522"/>
        <v>0</v>
      </c>
      <c r="CY308" s="157">
        <f t="shared" ref="CY308:DL308" si="523">CY257+CY271</f>
        <v>105.64</v>
      </c>
      <c r="CZ308" s="157">
        <f t="shared" si="523"/>
        <v>102.28</v>
      </c>
      <c r="DA308" s="157">
        <f t="shared" si="523"/>
        <v>0</v>
      </c>
      <c r="DB308" s="157">
        <f t="shared" si="523"/>
        <v>0</v>
      </c>
      <c r="DC308" s="157">
        <f t="shared" si="523"/>
        <v>0</v>
      </c>
      <c r="DD308" s="157">
        <f t="shared" si="523"/>
        <v>237.69</v>
      </c>
      <c r="DE308" s="157">
        <f t="shared" si="523"/>
        <v>230.13</v>
      </c>
      <c r="DF308" s="157">
        <f t="shared" si="523"/>
        <v>0</v>
      </c>
      <c r="DG308" s="157">
        <f t="shared" si="523"/>
        <v>0</v>
      </c>
      <c r="DH308" s="157">
        <f t="shared" si="523"/>
        <v>0</v>
      </c>
      <c r="DI308" s="157">
        <f t="shared" si="523"/>
        <v>237.69</v>
      </c>
      <c r="DJ308" s="157">
        <f t="shared" si="523"/>
        <v>230.13</v>
      </c>
      <c r="DK308" s="157">
        <f t="shared" si="523"/>
        <v>0</v>
      </c>
      <c r="DL308" s="157">
        <f t="shared" si="523"/>
        <v>0</v>
      </c>
      <c r="DM308" s="157">
        <f t="shared" ref="DM308:DN308" si="524">DM257+DM271</f>
        <v>0</v>
      </c>
      <c r="DN308" s="157">
        <f t="shared" si="524"/>
        <v>237.69</v>
      </c>
      <c r="DO308" s="157">
        <f t="shared" ref="DO308:DP308" si="525">DO257+DO271</f>
        <v>230.13</v>
      </c>
      <c r="DP308" s="157">
        <f t="shared" si="525"/>
        <v>0</v>
      </c>
      <c r="DQ308" s="157">
        <f t="shared" ref="DQ308:DR308" si="526">DQ257+DQ271</f>
        <v>0</v>
      </c>
      <c r="DR308" s="157">
        <f t="shared" si="526"/>
        <v>0</v>
      </c>
      <c r="DS308" s="157">
        <f t="shared" ref="DS308" si="527">DS257+DS271</f>
        <v>0</v>
      </c>
      <c r="DT308" s="157">
        <f t="shared" ref="DT308" si="528">DT257+DT271</f>
        <v>0</v>
      </c>
    </row>
    <row r="309" spans="2:126" ht="20.100000000000001" customHeight="1" x14ac:dyDescent="0.2">
      <c r="B309" s="7"/>
      <c r="C309" s="7"/>
      <c r="D309" s="7"/>
      <c r="E309" s="7"/>
      <c r="F309" s="7"/>
      <c r="G309" s="142"/>
      <c r="H309" s="142"/>
      <c r="BF309" s="7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P309" s="108"/>
      <c r="CR309" s="5" t="s">
        <v>233</v>
      </c>
      <c r="CS309" s="6" t="s">
        <v>10</v>
      </c>
      <c r="CT309" s="152">
        <v>10</v>
      </c>
      <c r="CU309" s="153">
        <v>10</v>
      </c>
      <c r="CV309" s="153">
        <v>10</v>
      </c>
      <c r="CW309" s="153">
        <v>10</v>
      </c>
      <c r="CX309" s="153">
        <v>10</v>
      </c>
      <c r="CY309" s="153">
        <v>10</v>
      </c>
      <c r="CZ309" s="153">
        <v>10</v>
      </c>
      <c r="DA309" s="153">
        <v>10</v>
      </c>
      <c r="DB309" s="153">
        <v>10</v>
      </c>
      <c r="DC309" s="153">
        <v>10</v>
      </c>
      <c r="DD309" s="153">
        <v>10</v>
      </c>
      <c r="DE309" s="153">
        <v>10</v>
      </c>
      <c r="DF309" s="153">
        <v>10</v>
      </c>
      <c r="DG309" s="153">
        <v>10</v>
      </c>
      <c r="DH309" s="153">
        <v>10</v>
      </c>
      <c r="DI309" s="153">
        <v>10</v>
      </c>
      <c r="DJ309" s="153">
        <v>10</v>
      </c>
      <c r="DK309" s="153">
        <v>10</v>
      </c>
      <c r="DL309" s="153">
        <v>10</v>
      </c>
      <c r="DM309" s="153">
        <v>10</v>
      </c>
      <c r="DN309" s="153">
        <v>10</v>
      </c>
      <c r="DO309" s="153">
        <v>10</v>
      </c>
      <c r="DP309" s="153">
        <v>10</v>
      </c>
      <c r="DQ309" s="153">
        <v>10</v>
      </c>
      <c r="DR309" s="153">
        <v>10</v>
      </c>
      <c r="DS309" s="153">
        <v>10</v>
      </c>
      <c r="DT309" s="153">
        <v>10</v>
      </c>
    </row>
    <row r="310" spans="2:126" ht="20.100000000000001" customHeight="1" x14ac:dyDescent="0.2">
      <c r="B310" s="7"/>
      <c r="C310" s="7"/>
      <c r="D310" s="7"/>
      <c r="E310" s="7"/>
      <c r="F310" s="7"/>
      <c r="G310" s="142"/>
      <c r="H310" s="142"/>
      <c r="BF310" s="7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P310" s="108"/>
      <c r="CR310" s="5"/>
      <c r="CS310" s="5"/>
      <c r="CT310" s="154"/>
      <c r="CU310" s="155"/>
      <c r="CV310" s="155"/>
      <c r="CW310" s="155"/>
      <c r="CX310" s="155"/>
      <c r="CY310" s="155"/>
      <c r="CZ310" s="155"/>
      <c r="DA310" s="155"/>
      <c r="DB310" s="155"/>
      <c r="DC310" s="155"/>
      <c r="DD310" s="155"/>
      <c r="DE310" s="155"/>
      <c r="DF310" s="155"/>
      <c r="DG310" s="155"/>
      <c r="DH310" s="155"/>
      <c r="DI310" s="155"/>
      <c r="DJ310" s="155"/>
      <c r="DK310" s="155"/>
      <c r="DL310" s="155"/>
      <c r="DM310" s="155"/>
      <c r="DN310" s="155"/>
      <c r="DO310" s="155"/>
      <c r="DP310" s="155"/>
      <c r="DQ310" s="155"/>
      <c r="DR310" s="155"/>
      <c r="DS310" s="155"/>
      <c r="DT310" s="155"/>
    </row>
    <row r="311" spans="2:126" ht="20.100000000000001" customHeight="1" x14ac:dyDescent="0.2">
      <c r="B311" s="7"/>
      <c r="C311" s="7"/>
      <c r="D311" s="7"/>
      <c r="E311" s="7"/>
      <c r="F311" s="7"/>
      <c r="G311" s="142"/>
      <c r="H311" s="142"/>
      <c r="BF311" s="7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P311" s="148" t="s">
        <v>97</v>
      </c>
      <c r="CQ311" s="83" t="str">
        <f>INDEX([10]TPU!$A:$A,MATCH($DV311,[10]TPU!$P:$P,0))</f>
        <v>CA0003</v>
      </c>
      <c r="CR311" s="366" t="str">
        <f>INDEX([10]TPU!$C:$C,MATCH($DV311,[10]TPU!$P:$P,0))</f>
        <v>Transporte de material betuminoso</v>
      </c>
      <c r="CS311" s="83" t="str">
        <f>INDEX([10]TPU!$D:$D,MATCH($DV311,[10]TPU!$P:$P,0))</f>
        <v>Txkm</v>
      </c>
      <c r="CT311" s="103">
        <f>SUM(CT313:CT320)</f>
        <v>153.47443233599995</v>
      </c>
      <c r="CU311" s="103">
        <f t="shared" ref="CU311:CX311" si="529">SUM(CU313:CU320)</f>
        <v>211.61080195199997</v>
      </c>
      <c r="CV311" s="103">
        <f t="shared" si="529"/>
        <v>4.5719841599999986</v>
      </c>
      <c r="CW311" s="103">
        <f t="shared" si="529"/>
        <v>111.46397447999999</v>
      </c>
      <c r="CX311" s="103">
        <f t="shared" si="529"/>
        <v>129.329689632</v>
      </c>
      <c r="CY311" s="103">
        <f t="shared" ref="CY311:DL311" si="530">SUM(CY313:CY320)</f>
        <v>122.21809660800001</v>
      </c>
      <c r="CZ311" s="103">
        <f t="shared" si="530"/>
        <v>167.36892292799996</v>
      </c>
      <c r="DA311" s="103">
        <f t="shared" si="530"/>
        <v>3.5577483839999999</v>
      </c>
      <c r="DB311" s="103">
        <f t="shared" si="530"/>
        <v>86.737127951999994</v>
      </c>
      <c r="DC311" s="103">
        <f t="shared" si="530"/>
        <v>100.6395643968</v>
      </c>
      <c r="DD311" s="103">
        <f t="shared" si="530"/>
        <v>61.518686616000004</v>
      </c>
      <c r="DE311" s="103">
        <f t="shared" si="530"/>
        <v>70.155988631999989</v>
      </c>
      <c r="DF311" s="103">
        <f t="shared" si="530"/>
        <v>0.76859999999999995</v>
      </c>
      <c r="DG311" s="103">
        <f t="shared" si="530"/>
        <v>18.738299999999999</v>
      </c>
      <c r="DH311" s="103">
        <f t="shared" si="530"/>
        <v>21.741720000000001</v>
      </c>
      <c r="DI311" s="103">
        <f t="shared" si="530"/>
        <v>230.65387101599998</v>
      </c>
      <c r="DJ311" s="103">
        <f t="shared" si="530"/>
        <v>314.26238623200004</v>
      </c>
      <c r="DK311" s="103">
        <f t="shared" si="530"/>
        <v>6.5981015999999997</v>
      </c>
      <c r="DL311" s="103">
        <f t="shared" si="530"/>
        <v>160.86027480000004</v>
      </c>
      <c r="DM311" s="103">
        <f t="shared" ref="DM311:DN311" si="531">SUM(DM313:DM320)</f>
        <v>186.64334832000006</v>
      </c>
      <c r="DN311" s="103">
        <f t="shared" si="531"/>
        <v>61.518686616000004</v>
      </c>
      <c r="DO311" s="103">
        <f t="shared" ref="DO311:DP311" si="532">SUM(DO313:DO320)</f>
        <v>70.155988631999989</v>
      </c>
      <c r="DP311" s="103">
        <f t="shared" si="532"/>
        <v>0.76859999999999995</v>
      </c>
      <c r="DQ311" s="103">
        <f t="shared" ref="DQ311:DR311" si="533">SUM(DQ313:DQ320)</f>
        <v>18.738299999999999</v>
      </c>
      <c r="DR311" s="103">
        <f t="shared" si="533"/>
        <v>21.741720000000001</v>
      </c>
      <c r="DS311" s="103">
        <f t="shared" ref="DS311" si="534">SUM(DS313:DS320)</f>
        <v>0</v>
      </c>
      <c r="DT311" s="103">
        <f t="shared" ref="DT311" si="535">SUM(DT313:DT320)</f>
        <v>0</v>
      </c>
      <c r="DV311" t="s">
        <v>364</v>
      </c>
    </row>
    <row r="312" spans="2:126" ht="20.100000000000001" customHeight="1" x14ac:dyDescent="0.2">
      <c r="B312" s="7"/>
      <c r="C312" s="7"/>
      <c r="D312" s="7"/>
      <c r="E312" s="7"/>
      <c r="F312" s="7"/>
      <c r="G312" s="142"/>
      <c r="H312" s="142"/>
      <c r="BF312" s="7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P312" s="108"/>
      <c r="CR312" s="5"/>
      <c r="CS312" s="5"/>
      <c r="CT312" s="154"/>
      <c r="CU312" s="155"/>
      <c r="CV312" s="155"/>
      <c r="CW312" s="155"/>
      <c r="CX312" s="155"/>
      <c r="CY312" s="155"/>
      <c r="CZ312" s="155"/>
      <c r="DA312" s="155"/>
      <c r="DB312" s="155"/>
      <c r="DC312" s="155"/>
      <c r="DD312" s="155"/>
      <c r="DE312" s="155"/>
      <c r="DF312" s="155"/>
      <c r="DG312" s="155"/>
      <c r="DH312" s="155"/>
      <c r="DI312" s="155"/>
      <c r="DJ312" s="155"/>
      <c r="DK312" s="155"/>
      <c r="DL312" s="155"/>
      <c r="DM312" s="155"/>
      <c r="DN312" s="155"/>
      <c r="DO312" s="155"/>
      <c r="DP312" s="155"/>
      <c r="DQ312" s="155"/>
      <c r="DR312" s="155"/>
      <c r="DS312" s="155"/>
      <c r="DT312" s="155"/>
    </row>
    <row r="313" spans="2:126" ht="20.100000000000001" customHeight="1" x14ac:dyDescent="0.2">
      <c r="B313" s="7"/>
      <c r="C313" s="7"/>
      <c r="D313" s="7"/>
      <c r="E313" s="7"/>
      <c r="F313" s="7"/>
      <c r="G313" s="142"/>
      <c r="H313" s="142"/>
      <c r="BF313" s="7"/>
      <c r="BM313" s="143"/>
      <c r="BN313" s="143"/>
      <c r="BO313" s="143"/>
      <c r="BP313" s="143"/>
      <c r="BQ313" s="143"/>
      <c r="BR313" s="143"/>
      <c r="BS313" s="143"/>
      <c r="BT313" s="143"/>
      <c r="BU313" s="143"/>
      <c r="BV313" s="143"/>
      <c r="BW313" s="143"/>
      <c r="BX313" s="143"/>
      <c r="BY313" s="143"/>
      <c r="BZ313" s="143"/>
      <c r="CA313" s="143"/>
      <c r="CB313" s="143"/>
      <c r="CC313" s="143"/>
      <c r="CD313" s="143"/>
      <c r="CE313" s="143"/>
      <c r="CF313" s="143"/>
      <c r="CG313" s="143"/>
      <c r="CH313" s="143"/>
      <c r="CI313" s="143"/>
      <c r="CJ313" s="143"/>
      <c r="CK313" s="143"/>
      <c r="CL313" s="143"/>
      <c r="CM313" s="143"/>
      <c r="CP313" s="108"/>
      <c r="CR313" s="5" t="s">
        <v>374</v>
      </c>
      <c r="CS313" s="6" t="s">
        <v>55</v>
      </c>
      <c r="CT313" s="156">
        <f>CT215</f>
        <v>0</v>
      </c>
      <c r="CU313" s="156">
        <f t="shared" ref="CU313:CX313" si="536">CU215</f>
        <v>0</v>
      </c>
      <c r="CV313" s="156">
        <f t="shared" si="536"/>
        <v>0</v>
      </c>
      <c r="CW313" s="156">
        <f t="shared" si="536"/>
        <v>0</v>
      </c>
      <c r="CX313" s="156">
        <f t="shared" si="536"/>
        <v>0</v>
      </c>
      <c r="CY313" s="156">
        <f t="shared" ref="CY313:DL313" si="537">CY215</f>
        <v>0</v>
      </c>
      <c r="CZ313" s="156">
        <f t="shared" si="537"/>
        <v>0</v>
      </c>
      <c r="DA313" s="156">
        <f t="shared" si="537"/>
        <v>0</v>
      </c>
      <c r="DB313" s="156">
        <f t="shared" si="537"/>
        <v>0</v>
      </c>
      <c r="DC313" s="156">
        <f t="shared" si="537"/>
        <v>0</v>
      </c>
      <c r="DD313" s="156">
        <f t="shared" si="537"/>
        <v>0</v>
      </c>
      <c r="DE313" s="156">
        <f t="shared" si="537"/>
        <v>0</v>
      </c>
      <c r="DF313" s="156">
        <f t="shared" si="537"/>
        <v>0</v>
      </c>
      <c r="DG313" s="156">
        <f t="shared" si="537"/>
        <v>0</v>
      </c>
      <c r="DH313" s="156">
        <f t="shared" si="537"/>
        <v>0</v>
      </c>
      <c r="DI313" s="156">
        <f t="shared" si="537"/>
        <v>164.35663440000002</v>
      </c>
      <c r="DJ313" s="156">
        <f t="shared" si="537"/>
        <v>237.20969760000003</v>
      </c>
      <c r="DK313" s="156">
        <f t="shared" si="537"/>
        <v>5.6648016000000005</v>
      </c>
      <c r="DL313" s="156">
        <f t="shared" si="537"/>
        <v>138.10662480000002</v>
      </c>
      <c r="DM313" s="156">
        <f t="shared" ref="DM313:DN313" si="538">DM215</f>
        <v>160.24268832000004</v>
      </c>
      <c r="DN313" s="156">
        <f t="shared" si="538"/>
        <v>0</v>
      </c>
      <c r="DO313" s="156">
        <f t="shared" ref="DO313:DP313" si="539">DO215</f>
        <v>0</v>
      </c>
      <c r="DP313" s="156">
        <f t="shared" si="539"/>
        <v>0</v>
      </c>
      <c r="DQ313" s="156">
        <f t="shared" ref="DQ313:DR313" si="540">DQ215</f>
        <v>0</v>
      </c>
      <c r="DR313" s="156">
        <f t="shared" si="540"/>
        <v>0</v>
      </c>
      <c r="DS313" s="156">
        <f t="shared" ref="DS313" si="541">DS215</f>
        <v>0</v>
      </c>
      <c r="DT313" s="156">
        <f t="shared" ref="DT313" si="542">DT215</f>
        <v>0</v>
      </c>
    </row>
    <row r="314" spans="2:126" ht="20.100000000000001" customHeight="1" x14ac:dyDescent="0.2">
      <c r="B314" s="7"/>
      <c r="C314" s="7"/>
      <c r="D314" s="7"/>
      <c r="E314" s="7"/>
      <c r="F314" s="7"/>
      <c r="G314" s="142"/>
      <c r="H314" s="142"/>
      <c r="BF314" s="7"/>
      <c r="CP314" s="108"/>
      <c r="CR314" s="5" t="s">
        <v>375</v>
      </c>
      <c r="CS314" s="6" t="s">
        <v>55</v>
      </c>
      <c r="CT314" s="156">
        <f>CT221*2.4*0.0566*1.02</f>
        <v>110.35009943999999</v>
      </c>
      <c r="CU314" s="156">
        <f t="shared" ref="CU314:CX314" si="543">CU221*2.4*0.0566*1.02</f>
        <v>159.26411375999999</v>
      </c>
      <c r="CV314" s="156">
        <f t="shared" si="543"/>
        <v>3.8033841599999993</v>
      </c>
      <c r="CW314" s="156">
        <f t="shared" si="543"/>
        <v>92.725674479999995</v>
      </c>
      <c r="CX314" s="156">
        <f t="shared" si="543"/>
        <v>107.587969632</v>
      </c>
      <c r="CY314" s="156">
        <f t="shared" ref="CY314:DL314" si="544">CY221*2.4*0.0566*1.02</f>
        <v>80.923406255999993</v>
      </c>
      <c r="CZ314" s="156">
        <f t="shared" si="544"/>
        <v>116.79368342399998</v>
      </c>
      <c r="DA314" s="156">
        <f t="shared" si="544"/>
        <v>2.7891483839999998</v>
      </c>
      <c r="DB314" s="156">
        <f t="shared" si="544"/>
        <v>67.998827951999999</v>
      </c>
      <c r="DC314" s="156">
        <f t="shared" si="544"/>
        <v>78.897844396799997</v>
      </c>
      <c r="DD314" s="156">
        <f t="shared" si="544"/>
        <v>0</v>
      </c>
      <c r="DE314" s="156">
        <f t="shared" si="544"/>
        <v>0</v>
      </c>
      <c r="DF314" s="156">
        <f t="shared" si="544"/>
        <v>0</v>
      </c>
      <c r="DG314" s="156">
        <f t="shared" si="544"/>
        <v>0</v>
      </c>
      <c r="DH314" s="156">
        <f t="shared" si="544"/>
        <v>0</v>
      </c>
      <c r="DI314" s="156">
        <f t="shared" si="544"/>
        <v>0</v>
      </c>
      <c r="DJ314" s="156">
        <f t="shared" si="544"/>
        <v>0</v>
      </c>
      <c r="DK314" s="156">
        <f t="shared" si="544"/>
        <v>0</v>
      </c>
      <c r="DL314" s="156">
        <f t="shared" si="544"/>
        <v>0</v>
      </c>
      <c r="DM314" s="156">
        <f t="shared" ref="DM314:DN314" si="545">DM221*2.4*0.0566*1.02</f>
        <v>0</v>
      </c>
      <c r="DN314" s="156">
        <f t="shared" si="545"/>
        <v>0</v>
      </c>
      <c r="DO314" s="156">
        <f t="shared" ref="DO314:DP314" si="546">DO221*2.4*0.0566*1.02</f>
        <v>0</v>
      </c>
      <c r="DP314" s="156">
        <f t="shared" si="546"/>
        <v>0</v>
      </c>
      <c r="DQ314" s="156">
        <f t="shared" ref="DQ314:DR314" si="547">DQ221*2.4*0.0566*1.02</f>
        <v>0</v>
      </c>
      <c r="DR314" s="156">
        <f t="shared" si="547"/>
        <v>0</v>
      </c>
      <c r="DS314" s="156">
        <f t="shared" ref="DS314" si="548">DS221*2.4*0.0566*1.02</f>
        <v>0</v>
      </c>
      <c r="DT314" s="156">
        <f t="shared" ref="DT314" si="549">DT221*2.4*0.0566*1.02</f>
        <v>0</v>
      </c>
    </row>
    <row r="315" spans="2:126" ht="20.100000000000001" customHeight="1" x14ac:dyDescent="0.2">
      <c r="F315" s="5"/>
      <c r="BL315" s="143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P315" s="108"/>
      <c r="CR315" s="5" t="s">
        <v>376</v>
      </c>
      <c r="CS315" s="6" t="s">
        <v>55</v>
      </c>
      <c r="CT315" s="156">
        <f>CT228*0.0012</f>
        <v>12.742799999999999</v>
      </c>
      <c r="CU315" s="156">
        <f t="shared" ref="CU315:CX315" si="550">CU228*0.0012</f>
        <v>18.391199999999998</v>
      </c>
      <c r="CV315" s="156">
        <f t="shared" si="550"/>
        <v>0.43919999999999998</v>
      </c>
      <c r="CW315" s="156">
        <f t="shared" si="550"/>
        <v>10.707599999999999</v>
      </c>
      <c r="CX315" s="156">
        <f t="shared" si="550"/>
        <v>12.42384</v>
      </c>
      <c r="CY315" s="156">
        <f t="shared" ref="CY315:DL315" si="551">CY228*0.0012</f>
        <v>12.742799999999999</v>
      </c>
      <c r="CZ315" s="156">
        <f t="shared" si="551"/>
        <v>18.391199999999998</v>
      </c>
      <c r="DA315" s="156">
        <f t="shared" si="551"/>
        <v>0.43919999999999998</v>
      </c>
      <c r="DB315" s="156">
        <f t="shared" si="551"/>
        <v>10.707599999999999</v>
      </c>
      <c r="DC315" s="156">
        <f t="shared" si="551"/>
        <v>12.42384</v>
      </c>
      <c r="DD315" s="156">
        <f t="shared" si="551"/>
        <v>12.742799999999999</v>
      </c>
      <c r="DE315" s="156">
        <f t="shared" si="551"/>
        <v>18.391199999999998</v>
      </c>
      <c r="DF315" s="156">
        <f t="shared" si="551"/>
        <v>0.43919999999999998</v>
      </c>
      <c r="DG315" s="156">
        <f t="shared" si="551"/>
        <v>10.707599999999999</v>
      </c>
      <c r="DH315" s="156">
        <f t="shared" si="551"/>
        <v>12.42384</v>
      </c>
      <c r="DI315" s="156">
        <f t="shared" si="551"/>
        <v>12.742799999999999</v>
      </c>
      <c r="DJ315" s="156">
        <f t="shared" si="551"/>
        <v>18.391199999999998</v>
      </c>
      <c r="DK315" s="156">
        <f t="shared" si="551"/>
        <v>0.43919999999999998</v>
      </c>
      <c r="DL315" s="156">
        <f t="shared" si="551"/>
        <v>10.707599999999999</v>
      </c>
      <c r="DM315" s="156">
        <f t="shared" ref="DM315:DN315" si="552">DM228*0.0012</f>
        <v>12.42384</v>
      </c>
      <c r="DN315" s="156">
        <f t="shared" si="552"/>
        <v>12.742799999999999</v>
      </c>
      <c r="DO315" s="156">
        <f t="shared" ref="DO315:DP315" si="553">DO228*0.0012</f>
        <v>18.391199999999998</v>
      </c>
      <c r="DP315" s="156">
        <f t="shared" si="553"/>
        <v>0.43919999999999998</v>
      </c>
      <c r="DQ315" s="156">
        <f t="shared" ref="DQ315:DR315" si="554">DQ228*0.0012</f>
        <v>10.707599999999999</v>
      </c>
      <c r="DR315" s="156">
        <f t="shared" si="554"/>
        <v>12.42384</v>
      </c>
      <c r="DS315" s="156">
        <f t="shared" ref="DS315" si="555">DS228*0.0012</f>
        <v>0</v>
      </c>
      <c r="DT315" s="156">
        <f t="shared" ref="DT315" si="556">DT228*0.0012</f>
        <v>0</v>
      </c>
    </row>
    <row r="316" spans="2:126" ht="20.100000000000001" customHeight="1" x14ac:dyDescent="0.2">
      <c r="F316" s="5"/>
      <c r="BL316" s="143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P316" s="108"/>
      <c r="CR316" s="5" t="s">
        <v>377</v>
      </c>
      <c r="CS316" s="6" t="s">
        <v>55</v>
      </c>
      <c r="CT316" s="156">
        <f>CT234*0.00045</f>
        <v>9.5571000000000002</v>
      </c>
      <c r="CU316" s="156">
        <f t="shared" ref="CU316:DT316" si="557">CU234*0.00045</f>
        <v>13.7934</v>
      </c>
      <c r="CV316" s="156">
        <f t="shared" si="557"/>
        <v>0.32939999999999997</v>
      </c>
      <c r="CW316" s="156">
        <f t="shared" si="557"/>
        <v>8.0306999999999995</v>
      </c>
      <c r="CX316" s="156">
        <f t="shared" si="557"/>
        <v>9.3178800000000006</v>
      </c>
      <c r="CY316" s="156">
        <f t="shared" si="557"/>
        <v>9.5571000000000002</v>
      </c>
      <c r="CZ316" s="156">
        <f t="shared" si="557"/>
        <v>13.7934</v>
      </c>
      <c r="DA316" s="156">
        <f t="shared" si="557"/>
        <v>0.32939999999999997</v>
      </c>
      <c r="DB316" s="156">
        <f t="shared" si="557"/>
        <v>8.0306999999999995</v>
      </c>
      <c r="DC316" s="156">
        <f t="shared" si="557"/>
        <v>9.3178800000000006</v>
      </c>
      <c r="DD316" s="156">
        <f t="shared" si="557"/>
        <v>9.5571000000000002</v>
      </c>
      <c r="DE316" s="156">
        <f t="shared" si="557"/>
        <v>13.7934</v>
      </c>
      <c r="DF316" s="156">
        <f t="shared" si="557"/>
        <v>0.32939999999999997</v>
      </c>
      <c r="DG316" s="156">
        <f t="shared" si="557"/>
        <v>8.0306999999999995</v>
      </c>
      <c r="DH316" s="156">
        <f t="shared" si="557"/>
        <v>9.3178800000000006</v>
      </c>
      <c r="DI316" s="156">
        <f t="shared" si="557"/>
        <v>14.335649999999999</v>
      </c>
      <c r="DJ316" s="156">
        <f t="shared" si="557"/>
        <v>20.690100000000001</v>
      </c>
      <c r="DK316" s="156">
        <f t="shared" si="557"/>
        <v>0.49409999999999998</v>
      </c>
      <c r="DL316" s="156">
        <f t="shared" si="557"/>
        <v>12.046049999999999</v>
      </c>
      <c r="DM316" s="156">
        <f t="shared" si="557"/>
        <v>13.97682</v>
      </c>
      <c r="DN316" s="156">
        <f t="shared" si="557"/>
        <v>9.5571000000000002</v>
      </c>
      <c r="DO316" s="156">
        <f t="shared" si="557"/>
        <v>13.7934</v>
      </c>
      <c r="DP316" s="156">
        <f t="shared" si="557"/>
        <v>0.32939999999999997</v>
      </c>
      <c r="DQ316" s="156">
        <f t="shared" si="557"/>
        <v>8.0306999999999995</v>
      </c>
      <c r="DR316" s="156">
        <f t="shared" si="557"/>
        <v>9.3178800000000006</v>
      </c>
      <c r="DS316" s="156">
        <f t="shared" si="557"/>
        <v>0</v>
      </c>
      <c r="DT316" s="156">
        <f t="shared" si="557"/>
        <v>0</v>
      </c>
    </row>
    <row r="317" spans="2:126" ht="20.100000000000001" customHeight="1" x14ac:dyDescent="0.2">
      <c r="F317" s="5"/>
      <c r="BL317" s="143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P317" s="108"/>
      <c r="CR317" s="5" t="s">
        <v>378</v>
      </c>
      <c r="CS317" s="6" t="s">
        <v>48</v>
      </c>
      <c r="CT317" s="156">
        <f>CT265</f>
        <v>0</v>
      </c>
      <c r="CU317" s="156">
        <f t="shared" ref="CU317:CX317" si="558">CU265</f>
        <v>0</v>
      </c>
      <c r="CV317" s="156">
        <f t="shared" si="558"/>
        <v>0</v>
      </c>
      <c r="CW317" s="156">
        <f t="shared" si="558"/>
        <v>0</v>
      </c>
      <c r="CX317" s="156">
        <f t="shared" si="558"/>
        <v>0</v>
      </c>
      <c r="CY317" s="156">
        <f t="shared" ref="CY317:DL317" si="559">CY265</f>
        <v>0</v>
      </c>
      <c r="CZ317" s="156">
        <f t="shared" si="559"/>
        <v>0</v>
      </c>
      <c r="DA317" s="156">
        <f t="shared" si="559"/>
        <v>0</v>
      </c>
      <c r="DB317" s="156">
        <f t="shared" si="559"/>
        <v>0</v>
      </c>
      <c r="DC317" s="156">
        <f t="shared" si="559"/>
        <v>0</v>
      </c>
      <c r="DD317" s="156">
        <f t="shared" si="559"/>
        <v>18.394353720000002</v>
      </c>
      <c r="DE317" s="156">
        <f t="shared" si="559"/>
        <v>17.809300440000001</v>
      </c>
      <c r="DF317" s="156">
        <f t="shared" si="559"/>
        <v>0</v>
      </c>
      <c r="DG317" s="156">
        <f t="shared" si="559"/>
        <v>0</v>
      </c>
      <c r="DH317" s="156">
        <f t="shared" si="559"/>
        <v>0</v>
      </c>
      <c r="DI317" s="156">
        <f t="shared" si="559"/>
        <v>18.394353720000002</v>
      </c>
      <c r="DJ317" s="156">
        <f t="shared" si="559"/>
        <v>17.809300440000001</v>
      </c>
      <c r="DK317" s="156">
        <f t="shared" si="559"/>
        <v>0</v>
      </c>
      <c r="DL317" s="156">
        <f t="shared" si="559"/>
        <v>0</v>
      </c>
      <c r="DM317" s="156">
        <f t="shared" ref="DM317:DN317" si="560">DM265</f>
        <v>0</v>
      </c>
      <c r="DN317" s="156">
        <f t="shared" si="560"/>
        <v>18.394353720000002</v>
      </c>
      <c r="DO317" s="156">
        <f t="shared" ref="DO317:DP317" si="561">DO265</f>
        <v>17.809300440000001</v>
      </c>
      <c r="DP317" s="156">
        <f t="shared" si="561"/>
        <v>0</v>
      </c>
      <c r="DQ317" s="156">
        <f t="shared" ref="DQ317:DR317" si="562">DQ265</f>
        <v>0</v>
      </c>
      <c r="DR317" s="156">
        <f t="shared" si="562"/>
        <v>0</v>
      </c>
      <c r="DS317" s="156">
        <f t="shared" ref="DS317" si="563">DS265</f>
        <v>0</v>
      </c>
      <c r="DT317" s="156">
        <f t="shared" ref="DT317" si="564">DT265</f>
        <v>0</v>
      </c>
    </row>
    <row r="318" spans="2:126" ht="20.100000000000001" customHeight="1" x14ac:dyDescent="0.2">
      <c r="F318" s="5"/>
      <c r="BL318" s="143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P318" s="108"/>
      <c r="CR318" s="5" t="s">
        <v>379</v>
      </c>
      <c r="CS318" s="6" t="s">
        <v>48</v>
      </c>
      <c r="CT318" s="156">
        <f>CT271*0.0566*1.02*2.4</f>
        <v>16.466782895999998</v>
      </c>
      <c r="CU318" s="156">
        <f t="shared" ref="CU318:CX318" si="565">CU271*0.0566*1.02*2.4</f>
        <v>15.943038191999998</v>
      </c>
      <c r="CV318" s="156">
        <f t="shared" si="565"/>
        <v>0</v>
      </c>
      <c r="CW318" s="156">
        <f t="shared" si="565"/>
        <v>0</v>
      </c>
      <c r="CX318" s="156">
        <f t="shared" si="565"/>
        <v>0</v>
      </c>
      <c r="CY318" s="156">
        <f t="shared" ref="CY318:DL318" si="566">CY271*0.0566*1.02*2.4</f>
        <v>14.637140351999999</v>
      </c>
      <c r="CZ318" s="156">
        <f t="shared" si="566"/>
        <v>14.171589504000002</v>
      </c>
      <c r="DA318" s="156">
        <f t="shared" si="566"/>
        <v>0</v>
      </c>
      <c r="DB318" s="156">
        <f t="shared" si="566"/>
        <v>0</v>
      </c>
      <c r="DC318" s="156">
        <f t="shared" si="566"/>
        <v>0</v>
      </c>
      <c r="DD318" s="156">
        <f t="shared" si="566"/>
        <v>16.466782895999998</v>
      </c>
      <c r="DE318" s="156">
        <f t="shared" si="566"/>
        <v>15.943038191999998</v>
      </c>
      <c r="DF318" s="156">
        <f t="shared" si="566"/>
        <v>0</v>
      </c>
      <c r="DG318" s="156">
        <f t="shared" si="566"/>
        <v>0</v>
      </c>
      <c r="DH318" s="156">
        <f t="shared" si="566"/>
        <v>0</v>
      </c>
      <c r="DI318" s="156">
        <f t="shared" si="566"/>
        <v>16.466782895999998</v>
      </c>
      <c r="DJ318" s="156">
        <f t="shared" si="566"/>
        <v>15.943038191999998</v>
      </c>
      <c r="DK318" s="156">
        <f t="shared" si="566"/>
        <v>0</v>
      </c>
      <c r="DL318" s="156">
        <f t="shared" si="566"/>
        <v>0</v>
      </c>
      <c r="DM318" s="156">
        <f t="shared" ref="DM318:DN318" si="567">DM271*0.0566*1.02*2.4</f>
        <v>0</v>
      </c>
      <c r="DN318" s="156">
        <f t="shared" si="567"/>
        <v>16.466782895999998</v>
      </c>
      <c r="DO318" s="156">
        <f t="shared" ref="DO318:DP318" si="568">DO271*0.0566*1.02*2.4</f>
        <v>15.943038191999998</v>
      </c>
      <c r="DP318" s="156">
        <f t="shared" si="568"/>
        <v>0</v>
      </c>
      <c r="DQ318" s="156">
        <f t="shared" ref="DQ318:DR318" si="569">DQ271*0.0566*1.02*2.4</f>
        <v>0</v>
      </c>
      <c r="DR318" s="156">
        <f t="shared" si="569"/>
        <v>0</v>
      </c>
      <c r="DS318" s="156">
        <f t="shared" ref="DS318" si="570">DS271*0.0566*1.02*2.4</f>
        <v>0</v>
      </c>
      <c r="DT318" s="156">
        <f t="shared" ref="DT318" si="571">DT271*0.0566*1.02*2.4</f>
        <v>0</v>
      </c>
    </row>
    <row r="319" spans="2:126" ht="20.100000000000001" customHeight="1" x14ac:dyDescent="0.2">
      <c r="F319" s="5"/>
      <c r="BL319" s="143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P319" s="108"/>
      <c r="CR319" s="5" t="s">
        <v>380</v>
      </c>
      <c r="CS319" s="6" t="s">
        <v>10</v>
      </c>
      <c r="CT319" s="156">
        <f>CT278*0.0012</f>
        <v>3.1691999999999996</v>
      </c>
      <c r="CU319" s="156">
        <f t="shared" ref="CU319:CX319" si="572">CU278*0.0012</f>
        <v>3.0683999999999996</v>
      </c>
      <c r="CV319" s="156">
        <f t="shared" si="572"/>
        <v>0</v>
      </c>
      <c r="CW319" s="156">
        <f t="shared" si="572"/>
        <v>0</v>
      </c>
      <c r="CX319" s="156">
        <f t="shared" si="572"/>
        <v>0</v>
      </c>
      <c r="CY319" s="156">
        <f t="shared" ref="CY319:DL319" si="573">CY278*0.0012</f>
        <v>3.1691999999999996</v>
      </c>
      <c r="CZ319" s="156">
        <f t="shared" si="573"/>
        <v>3.0683999999999996</v>
      </c>
      <c r="DA319" s="156">
        <f t="shared" si="573"/>
        <v>0</v>
      </c>
      <c r="DB319" s="156">
        <f t="shared" si="573"/>
        <v>0</v>
      </c>
      <c r="DC319" s="156">
        <f t="shared" si="573"/>
        <v>0</v>
      </c>
      <c r="DD319" s="156">
        <f t="shared" si="573"/>
        <v>3.1691999999999996</v>
      </c>
      <c r="DE319" s="156">
        <f t="shared" si="573"/>
        <v>3.0683999999999996</v>
      </c>
      <c r="DF319" s="156">
        <f t="shared" si="573"/>
        <v>0</v>
      </c>
      <c r="DG319" s="156">
        <f t="shared" si="573"/>
        <v>0</v>
      </c>
      <c r="DH319" s="156">
        <f t="shared" si="573"/>
        <v>0</v>
      </c>
      <c r="DI319" s="156">
        <f t="shared" si="573"/>
        <v>3.1691999999999996</v>
      </c>
      <c r="DJ319" s="156">
        <f t="shared" si="573"/>
        <v>3.0683999999999996</v>
      </c>
      <c r="DK319" s="156">
        <f t="shared" si="573"/>
        <v>0</v>
      </c>
      <c r="DL319" s="156">
        <f t="shared" si="573"/>
        <v>0</v>
      </c>
      <c r="DM319" s="156">
        <f t="shared" ref="DM319:DN319" si="574">DM278*0.0012</f>
        <v>0</v>
      </c>
      <c r="DN319" s="156">
        <f t="shared" si="574"/>
        <v>3.1691999999999996</v>
      </c>
      <c r="DO319" s="156">
        <f t="shared" ref="DO319:DP319" si="575">DO278*0.0012</f>
        <v>3.0683999999999996</v>
      </c>
      <c r="DP319" s="156">
        <f t="shared" si="575"/>
        <v>0</v>
      </c>
      <c r="DQ319" s="156">
        <f t="shared" ref="DQ319:DR319" si="576">DQ278*0.0012</f>
        <v>0</v>
      </c>
      <c r="DR319" s="156">
        <f t="shared" si="576"/>
        <v>0</v>
      </c>
      <c r="DS319" s="156">
        <f t="shared" ref="DS319" si="577">DS278*0.0012</f>
        <v>0</v>
      </c>
      <c r="DT319" s="156">
        <f t="shared" ref="DT319" si="578">DT278*0.0012</f>
        <v>0</v>
      </c>
    </row>
    <row r="320" spans="2:126" ht="20.100000000000001" customHeight="1" x14ac:dyDescent="0.2">
      <c r="F320" s="5"/>
      <c r="BL320" s="143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P320" s="108"/>
      <c r="CR320" s="5" t="s">
        <v>381</v>
      </c>
      <c r="CT320" s="156">
        <f>CT283*0.00045</f>
        <v>1.18845</v>
      </c>
      <c r="CU320" s="156">
        <f t="shared" ref="CU320:CX320" si="579">CU283*0.00045</f>
        <v>1.15065</v>
      </c>
      <c r="CV320" s="156">
        <f t="shared" si="579"/>
        <v>0</v>
      </c>
      <c r="CW320" s="156">
        <f t="shared" si="579"/>
        <v>0</v>
      </c>
      <c r="CX320" s="156">
        <f t="shared" si="579"/>
        <v>0</v>
      </c>
      <c r="CY320" s="156">
        <f t="shared" ref="CY320:DL320" si="580">CY283*0.00045</f>
        <v>1.18845</v>
      </c>
      <c r="CZ320" s="156">
        <f t="shared" si="580"/>
        <v>1.15065</v>
      </c>
      <c r="DA320" s="156">
        <f t="shared" si="580"/>
        <v>0</v>
      </c>
      <c r="DB320" s="156">
        <f t="shared" si="580"/>
        <v>0</v>
      </c>
      <c r="DC320" s="156">
        <f t="shared" si="580"/>
        <v>0</v>
      </c>
      <c r="DD320" s="156">
        <f t="shared" si="580"/>
        <v>1.18845</v>
      </c>
      <c r="DE320" s="156">
        <f t="shared" si="580"/>
        <v>1.15065</v>
      </c>
      <c r="DF320" s="156">
        <f t="shared" si="580"/>
        <v>0</v>
      </c>
      <c r="DG320" s="156">
        <f t="shared" si="580"/>
        <v>0</v>
      </c>
      <c r="DH320" s="156">
        <f t="shared" si="580"/>
        <v>0</v>
      </c>
      <c r="DI320" s="156">
        <f t="shared" si="580"/>
        <v>1.18845</v>
      </c>
      <c r="DJ320" s="156">
        <f t="shared" si="580"/>
        <v>1.15065</v>
      </c>
      <c r="DK320" s="156">
        <f t="shared" si="580"/>
        <v>0</v>
      </c>
      <c r="DL320" s="156">
        <f t="shared" si="580"/>
        <v>0</v>
      </c>
      <c r="DM320" s="156">
        <f t="shared" ref="DM320:DN320" si="581">DM283*0.00045</f>
        <v>0</v>
      </c>
      <c r="DN320" s="156">
        <f t="shared" si="581"/>
        <v>1.18845</v>
      </c>
      <c r="DO320" s="156">
        <f t="shared" ref="DO320:DP320" si="582">DO283*0.00045</f>
        <v>1.15065</v>
      </c>
      <c r="DP320" s="156">
        <f t="shared" si="582"/>
        <v>0</v>
      </c>
      <c r="DQ320" s="156">
        <f t="shared" ref="DQ320:DR320" si="583">DQ283*0.00045</f>
        <v>0</v>
      </c>
      <c r="DR320" s="156">
        <f t="shared" si="583"/>
        <v>0</v>
      </c>
      <c r="DS320" s="156">
        <f t="shared" ref="DS320" si="584">DS283*0.00045</f>
        <v>0</v>
      </c>
      <c r="DT320" s="156">
        <f t="shared" ref="DT320" si="585">DT283*0.00045</f>
        <v>0</v>
      </c>
    </row>
    <row r="321" spans="6:126" ht="20.100000000000001" customHeight="1" x14ac:dyDescent="0.2">
      <c r="F321" s="5"/>
      <c r="BL321" s="143"/>
      <c r="BM321" s="8"/>
      <c r="BN321" s="8"/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8"/>
      <c r="BZ321" s="8"/>
      <c r="CA321" s="8"/>
      <c r="CB321" s="8"/>
      <c r="CC321" s="8"/>
      <c r="CD321" s="8"/>
      <c r="CE321" s="8"/>
      <c r="CF321" s="8"/>
      <c r="CG321" s="8"/>
      <c r="CH321" s="8"/>
      <c r="CI321" s="8"/>
      <c r="CJ321" s="8"/>
      <c r="CK321" s="8"/>
      <c r="CL321" s="8"/>
      <c r="CM321" s="8"/>
      <c r="CP321" s="108"/>
      <c r="CS321" s="11"/>
      <c r="CT321" s="154"/>
      <c r="CU321" s="155"/>
      <c r="CV321" s="155"/>
      <c r="CW321" s="155"/>
      <c r="CX321" s="155"/>
      <c r="CY321" s="155"/>
      <c r="CZ321" s="155"/>
      <c r="DA321" s="155"/>
      <c r="DB321" s="155"/>
      <c r="DC321" s="155"/>
      <c r="DD321" s="155"/>
      <c r="DE321" s="155"/>
      <c r="DF321" s="155"/>
      <c r="DG321" s="155"/>
      <c r="DH321" s="155"/>
      <c r="DI321" s="155"/>
      <c r="DJ321" s="155"/>
      <c r="DK321" s="155"/>
      <c r="DL321" s="155"/>
      <c r="DM321" s="155"/>
      <c r="DN321" s="155"/>
      <c r="DO321" s="155"/>
      <c r="DP321" s="155"/>
      <c r="DQ321" s="155"/>
      <c r="DR321" s="155"/>
      <c r="DS321" s="155"/>
      <c r="DT321" s="155"/>
    </row>
    <row r="322" spans="6:126" ht="20.100000000000001" customHeight="1" x14ac:dyDescent="0.2">
      <c r="F322" s="5"/>
      <c r="BL322" s="143"/>
      <c r="BM322" s="8"/>
      <c r="BN322" s="8"/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P322" s="148" t="s">
        <v>100</v>
      </c>
      <c r="CQ322" s="83" t="str">
        <f>INDEX([10]TPU!$A:$A,MATCH($DV322,[10]TPU!$P:$P,0))</f>
        <v>RO-00881</v>
      </c>
      <c r="CR322" s="366" t="str">
        <f>INDEX([10]TPU!$C:$C,MATCH($DV322,[10]TPU!$P:$P,0))</f>
        <v>Transporte com caminhão basculante de 6 m³ - rodovia pavimentada</v>
      </c>
      <c r="CS322" s="83" t="str">
        <f>INDEX([10]TPU!$D:$D,MATCH($DV322,[10]TPU!$P:$P,0))</f>
        <v>txkm</v>
      </c>
      <c r="CT322" s="103">
        <f>(SUM(CT324,CT326)*CT330+SUM(CT325,CT327)*CT331+SUM(CT328:CT329))*CT332</f>
        <v>127554.72</v>
      </c>
      <c r="CU322" s="103">
        <f t="shared" ref="CU322:CX322" si="586">(SUM(CU324,CU326)*CU330+SUM(CU325,CU327)*CU331+SUM(CU328:CU329))*CU332</f>
        <v>169656</v>
      </c>
      <c r="CV322" s="103">
        <f t="shared" si="586"/>
        <v>3810.1199999999994</v>
      </c>
      <c r="CW322" s="103">
        <f t="shared" si="586"/>
        <v>86099.75999999998</v>
      </c>
      <c r="CX322" s="103">
        <f t="shared" si="586"/>
        <v>99143.184000000008</v>
      </c>
      <c r="CY322" s="103">
        <f t="shared" ref="CY322:DL322" si="587">(SUM(CY324,CY326)*CY330+SUM(CY325,CY327)*CY331+SUM(CY328:CY329))*CY332</f>
        <v>129823.86000000002</v>
      </c>
      <c r="CZ322" s="103">
        <f t="shared" si="587"/>
        <v>173064.90000000002</v>
      </c>
      <c r="DA322" s="103">
        <f t="shared" si="587"/>
        <v>3901.71</v>
      </c>
      <c r="DB322" s="103">
        <f t="shared" si="587"/>
        <v>88278.78</v>
      </c>
      <c r="DC322" s="103">
        <f t="shared" si="587"/>
        <v>101665.452</v>
      </c>
      <c r="DD322" s="103">
        <f t="shared" si="587"/>
        <v>127554.72</v>
      </c>
      <c r="DE322" s="103">
        <f t="shared" si="587"/>
        <v>169656</v>
      </c>
      <c r="DF322" s="103">
        <f t="shared" si="587"/>
        <v>3810.1199999999994</v>
      </c>
      <c r="DG322" s="103">
        <f t="shared" si="587"/>
        <v>86099.75999999998</v>
      </c>
      <c r="DH322" s="103">
        <f t="shared" si="587"/>
        <v>99143.184000000008</v>
      </c>
      <c r="DI322" s="103">
        <f t="shared" si="587"/>
        <v>127554.72</v>
      </c>
      <c r="DJ322" s="103">
        <f t="shared" si="587"/>
        <v>169656</v>
      </c>
      <c r="DK322" s="103">
        <f t="shared" si="587"/>
        <v>3810.1199999999994</v>
      </c>
      <c r="DL322" s="103">
        <f t="shared" si="587"/>
        <v>86099.75999999998</v>
      </c>
      <c r="DM322" s="103">
        <f t="shared" ref="DM322:DN322" si="588">(SUM(DM324,DM326)*DM330+SUM(DM325,DM327)*DM331+SUM(DM328:DM329))*DM332</f>
        <v>99143.184000000008</v>
      </c>
      <c r="DN322" s="103">
        <f t="shared" si="588"/>
        <v>127554.72</v>
      </c>
      <c r="DO322" s="103">
        <f t="shared" ref="DO322:DP322" si="589">(SUM(DO324,DO326)*DO330+SUM(DO325,DO327)*DO331+SUM(DO328:DO329))*DO332</f>
        <v>169656</v>
      </c>
      <c r="DP322" s="103">
        <f t="shared" si="589"/>
        <v>3810.1199999999994</v>
      </c>
      <c r="DQ322" s="103">
        <f t="shared" ref="DQ322:DR322" si="590">(SUM(DQ324,DQ326)*DQ330+SUM(DQ325,DQ327)*DQ331+SUM(DQ328:DQ329))*DQ332</f>
        <v>86099.75999999998</v>
      </c>
      <c r="DR322" s="103">
        <f t="shared" si="590"/>
        <v>99143.184000000008</v>
      </c>
      <c r="DS322" s="103">
        <f t="shared" ref="DS322" si="591">(SUM(DS324,DS326)*DS330+SUM(DS325,DS327)*DS331+SUM(DS328:DS329))*DS332</f>
        <v>0</v>
      </c>
      <c r="DT322" s="103">
        <f t="shared" ref="DT322" si="592">(SUM(DT324,DT326)*DT330+SUM(DT325,DT327)*DT331+SUM(DT328:DT329))*DT332</f>
        <v>0</v>
      </c>
      <c r="DV322" t="s">
        <v>51</v>
      </c>
    </row>
    <row r="323" spans="6:126" ht="20.100000000000001" customHeight="1" x14ac:dyDescent="0.2">
      <c r="F323" s="5"/>
      <c r="BL323" s="143"/>
      <c r="BM323" s="8"/>
      <c r="BN323" s="8"/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8"/>
      <c r="BZ323" s="8"/>
      <c r="CA323" s="8"/>
      <c r="CB323" s="8"/>
      <c r="CC323" s="8"/>
      <c r="CD323" s="8"/>
      <c r="CE323" s="8"/>
      <c r="CF323" s="8"/>
      <c r="CG323" s="8"/>
      <c r="CH323" s="8"/>
      <c r="CI323" s="8"/>
      <c r="CJ323" s="8"/>
      <c r="CK323" s="8"/>
      <c r="CL323" s="8"/>
      <c r="CM323" s="8"/>
      <c r="CP323" s="108"/>
      <c r="CR323" s="5"/>
      <c r="CS323" s="5"/>
      <c r="CT323" s="154"/>
      <c r="CU323" s="155"/>
      <c r="CV323" s="155"/>
      <c r="CW323" s="155"/>
      <c r="CX323" s="155"/>
      <c r="CY323" s="155"/>
      <c r="CZ323" s="155"/>
      <c r="DA323" s="155"/>
      <c r="DB323" s="155"/>
      <c r="DC323" s="155"/>
      <c r="DD323" s="155"/>
      <c r="DE323" s="155"/>
      <c r="DF323" s="155"/>
      <c r="DG323" s="155"/>
      <c r="DH323" s="155"/>
      <c r="DI323" s="155"/>
      <c r="DJ323" s="155"/>
      <c r="DK323" s="155"/>
      <c r="DL323" s="155"/>
      <c r="DM323" s="155"/>
      <c r="DN323" s="155"/>
      <c r="DO323" s="155"/>
      <c r="DP323" s="155"/>
      <c r="DQ323" s="155"/>
      <c r="DR323" s="155"/>
      <c r="DS323" s="155"/>
      <c r="DT323" s="155"/>
    </row>
    <row r="324" spans="6:126" ht="20.100000000000001" customHeight="1" x14ac:dyDescent="0.2">
      <c r="F324" s="5"/>
      <c r="BL324" s="143"/>
      <c r="BM324" s="8"/>
      <c r="BN324" s="8"/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P324" s="108"/>
      <c r="CR324" s="5" t="s">
        <v>234</v>
      </c>
      <c r="CS324" s="6" t="s">
        <v>55</v>
      </c>
      <c r="CT324" s="156">
        <f>CT240</f>
        <v>1936.62</v>
      </c>
      <c r="CU324" s="157">
        <f t="shared" ref="CU324:CX324" si="593">CU240</f>
        <v>2783.88</v>
      </c>
      <c r="CV324" s="157">
        <f t="shared" si="593"/>
        <v>68.399999999999991</v>
      </c>
      <c r="CW324" s="157">
        <f t="shared" si="593"/>
        <v>1631.34</v>
      </c>
      <c r="CX324" s="157">
        <f t="shared" si="593"/>
        <v>1888.7760000000001</v>
      </c>
      <c r="CY324" s="157">
        <f t="shared" ref="CY324:DL324" si="594">CY240</f>
        <v>2045.16</v>
      </c>
      <c r="CZ324" s="157">
        <f t="shared" si="594"/>
        <v>2939.4900000000002</v>
      </c>
      <c r="DA324" s="157">
        <f t="shared" si="594"/>
        <v>72.295000000000002</v>
      </c>
      <c r="DB324" s="157">
        <f t="shared" si="594"/>
        <v>1722.92</v>
      </c>
      <c r="DC324" s="157">
        <f t="shared" si="594"/>
        <v>1994.6580000000001</v>
      </c>
      <c r="DD324" s="157">
        <f t="shared" si="594"/>
        <v>1936.62</v>
      </c>
      <c r="DE324" s="157">
        <f t="shared" si="594"/>
        <v>2783.88</v>
      </c>
      <c r="DF324" s="157">
        <f t="shared" si="594"/>
        <v>68.399999999999991</v>
      </c>
      <c r="DG324" s="157">
        <f t="shared" si="594"/>
        <v>1631.34</v>
      </c>
      <c r="DH324" s="157">
        <f t="shared" si="594"/>
        <v>1888.7760000000001</v>
      </c>
      <c r="DI324" s="157">
        <f t="shared" si="594"/>
        <v>1936.62</v>
      </c>
      <c r="DJ324" s="157">
        <f t="shared" si="594"/>
        <v>2783.88</v>
      </c>
      <c r="DK324" s="157">
        <f t="shared" si="594"/>
        <v>68.399999999999991</v>
      </c>
      <c r="DL324" s="157">
        <f t="shared" si="594"/>
        <v>1631.34</v>
      </c>
      <c r="DM324" s="157">
        <f t="shared" ref="DM324:DN324" si="595">DM240</f>
        <v>1888.7760000000001</v>
      </c>
      <c r="DN324" s="157">
        <f t="shared" si="595"/>
        <v>1936.62</v>
      </c>
      <c r="DO324" s="157">
        <f t="shared" ref="DO324:DP324" si="596">DO240</f>
        <v>2783.88</v>
      </c>
      <c r="DP324" s="157">
        <f t="shared" si="596"/>
        <v>68.399999999999991</v>
      </c>
      <c r="DQ324" s="157">
        <f t="shared" ref="DQ324:DR324" si="597">DQ240</f>
        <v>1631.34</v>
      </c>
      <c r="DR324" s="157">
        <f t="shared" si="597"/>
        <v>1888.7760000000001</v>
      </c>
      <c r="DS324" s="157">
        <f t="shared" ref="DS324" si="598">DS240</f>
        <v>0</v>
      </c>
      <c r="DT324" s="157">
        <f t="shared" ref="DT324" si="599">DT240</f>
        <v>0</v>
      </c>
    </row>
    <row r="325" spans="6:126" ht="20.100000000000001" customHeight="1" x14ac:dyDescent="0.2">
      <c r="F325" s="5"/>
      <c r="BL325" s="143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P325" s="108"/>
      <c r="CR325" s="5" t="s">
        <v>235</v>
      </c>
      <c r="CS325" s="6" t="s">
        <v>55</v>
      </c>
      <c r="CT325" s="156">
        <f t="shared" ref="CT325:CX325" si="600">CT248</f>
        <v>3287.7</v>
      </c>
      <c r="CU325" s="157">
        <f t="shared" si="600"/>
        <v>4699.8</v>
      </c>
      <c r="CV325" s="157">
        <f t="shared" si="600"/>
        <v>120</v>
      </c>
      <c r="CW325" s="157">
        <f t="shared" si="600"/>
        <v>2778.9</v>
      </c>
      <c r="CX325" s="157">
        <f t="shared" si="600"/>
        <v>3207.96</v>
      </c>
      <c r="CY325" s="157">
        <f t="shared" ref="CY325:DL325" si="601">CY248</f>
        <v>3289.2</v>
      </c>
      <c r="CZ325" s="157">
        <f t="shared" si="601"/>
        <v>4701.3</v>
      </c>
      <c r="DA325" s="157">
        <f t="shared" si="601"/>
        <v>120.14999999999999</v>
      </c>
      <c r="DB325" s="157">
        <f t="shared" si="601"/>
        <v>2780.4</v>
      </c>
      <c r="DC325" s="157">
        <f t="shared" si="601"/>
        <v>3209.4600000000005</v>
      </c>
      <c r="DD325" s="157">
        <f t="shared" si="601"/>
        <v>3287.7</v>
      </c>
      <c r="DE325" s="157">
        <f t="shared" si="601"/>
        <v>4699.8</v>
      </c>
      <c r="DF325" s="157">
        <f t="shared" si="601"/>
        <v>120</v>
      </c>
      <c r="DG325" s="157">
        <f t="shared" si="601"/>
        <v>2778.9</v>
      </c>
      <c r="DH325" s="157">
        <f t="shared" si="601"/>
        <v>3207.96</v>
      </c>
      <c r="DI325" s="157">
        <f t="shared" si="601"/>
        <v>3287.7</v>
      </c>
      <c r="DJ325" s="157">
        <f t="shared" si="601"/>
        <v>4699.8</v>
      </c>
      <c r="DK325" s="157">
        <f t="shared" si="601"/>
        <v>120</v>
      </c>
      <c r="DL325" s="157">
        <f t="shared" si="601"/>
        <v>2778.9</v>
      </c>
      <c r="DM325" s="157">
        <f t="shared" ref="DM325:DN325" si="602">DM248</f>
        <v>3207.96</v>
      </c>
      <c r="DN325" s="157">
        <f t="shared" si="602"/>
        <v>3287.7</v>
      </c>
      <c r="DO325" s="157">
        <f t="shared" ref="DO325:DP325" si="603">DO248</f>
        <v>4699.8</v>
      </c>
      <c r="DP325" s="157">
        <f t="shared" si="603"/>
        <v>120</v>
      </c>
      <c r="DQ325" s="157">
        <f t="shared" ref="DQ325:DR325" si="604">DQ248</f>
        <v>2778.9</v>
      </c>
      <c r="DR325" s="157">
        <f t="shared" si="604"/>
        <v>3207.96</v>
      </c>
      <c r="DS325" s="157">
        <f t="shared" ref="DS325" si="605">DS248</f>
        <v>0</v>
      </c>
      <c r="DT325" s="157">
        <f t="shared" ref="DT325" si="606">DT248</f>
        <v>0</v>
      </c>
    </row>
    <row r="326" spans="6:126" ht="20.100000000000001" customHeight="1" x14ac:dyDescent="0.2">
      <c r="F326" s="5"/>
      <c r="BL326" s="143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P326" s="108"/>
      <c r="CR326" s="5" t="s">
        <v>236</v>
      </c>
      <c r="CS326" s="6" t="s">
        <v>55</v>
      </c>
      <c r="CT326" s="156">
        <f t="shared" ref="CT326:CX326" si="607">CT289</f>
        <v>587.16</v>
      </c>
      <c r="CU326" s="157">
        <f t="shared" si="607"/>
        <v>569.51999999999987</v>
      </c>
      <c r="CV326" s="157">
        <f t="shared" si="607"/>
        <v>3.2549999999999999</v>
      </c>
      <c r="CW326" s="157">
        <f t="shared" si="607"/>
        <v>32.549999999999997</v>
      </c>
      <c r="CX326" s="157">
        <f t="shared" si="607"/>
        <v>32.549999999999997</v>
      </c>
      <c r="CY326" s="157">
        <f t="shared" ref="CY326:DL326" si="608">CY289</f>
        <v>572.66750000000002</v>
      </c>
      <c r="CZ326" s="157">
        <f t="shared" si="608"/>
        <v>555.44749999999999</v>
      </c>
      <c r="DA326" s="157">
        <f t="shared" si="608"/>
        <v>3.1262499999999998</v>
      </c>
      <c r="DB326" s="157">
        <f t="shared" si="608"/>
        <v>31.262499999999999</v>
      </c>
      <c r="DC326" s="157">
        <f t="shared" si="608"/>
        <v>31.262499999999999</v>
      </c>
      <c r="DD326" s="157">
        <f t="shared" si="608"/>
        <v>587.16</v>
      </c>
      <c r="DE326" s="157">
        <f t="shared" si="608"/>
        <v>569.51999999999987</v>
      </c>
      <c r="DF326" s="157">
        <f t="shared" si="608"/>
        <v>3.2549999999999999</v>
      </c>
      <c r="DG326" s="157">
        <f t="shared" si="608"/>
        <v>32.549999999999997</v>
      </c>
      <c r="DH326" s="157">
        <f t="shared" si="608"/>
        <v>32.549999999999997</v>
      </c>
      <c r="DI326" s="157">
        <f t="shared" si="608"/>
        <v>587.16</v>
      </c>
      <c r="DJ326" s="157">
        <f t="shared" si="608"/>
        <v>569.51999999999987</v>
      </c>
      <c r="DK326" s="157">
        <f t="shared" si="608"/>
        <v>3.2549999999999999</v>
      </c>
      <c r="DL326" s="157">
        <f t="shared" si="608"/>
        <v>32.549999999999997</v>
      </c>
      <c r="DM326" s="157">
        <f t="shared" ref="DM326:DN326" si="609">DM289</f>
        <v>32.549999999999997</v>
      </c>
      <c r="DN326" s="157">
        <f t="shared" si="609"/>
        <v>587.16</v>
      </c>
      <c r="DO326" s="157">
        <f t="shared" ref="DO326:DP326" si="610">DO289</f>
        <v>569.51999999999987</v>
      </c>
      <c r="DP326" s="157">
        <f t="shared" si="610"/>
        <v>3.2549999999999999</v>
      </c>
      <c r="DQ326" s="157">
        <f t="shared" ref="DQ326:DR326" si="611">DQ289</f>
        <v>32.549999999999997</v>
      </c>
      <c r="DR326" s="157">
        <f t="shared" si="611"/>
        <v>32.549999999999997</v>
      </c>
      <c r="DS326" s="157">
        <f t="shared" ref="DS326" si="612">DS289</f>
        <v>0</v>
      </c>
      <c r="DT326" s="157">
        <f t="shared" ref="DT326" si="613">DT289</f>
        <v>0</v>
      </c>
    </row>
    <row r="327" spans="6:126" ht="20.100000000000001" customHeight="1" x14ac:dyDescent="0.2">
      <c r="F327" s="5"/>
      <c r="BL327" s="143"/>
      <c r="BM327" s="8"/>
      <c r="BN327" s="8"/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8"/>
      <c r="BZ327" s="8"/>
      <c r="CA327" s="8"/>
      <c r="CB327" s="8"/>
      <c r="CC327" s="8"/>
      <c r="CD327" s="8"/>
      <c r="CE327" s="8"/>
      <c r="CF327" s="8"/>
      <c r="CG327" s="8"/>
      <c r="CH327" s="8"/>
      <c r="CI327" s="8"/>
      <c r="CJ327" s="8"/>
      <c r="CK327" s="8"/>
      <c r="CL327" s="8"/>
      <c r="CM327" s="8"/>
      <c r="CP327" s="108"/>
      <c r="CR327" s="5" t="s">
        <v>237</v>
      </c>
      <c r="CS327" s="6" t="s">
        <v>55</v>
      </c>
      <c r="CT327" s="156">
        <f t="shared" ref="CT327:CX327" si="614">CT297</f>
        <v>898.8</v>
      </c>
      <c r="CU327" s="157">
        <f t="shared" si="614"/>
        <v>873.6</v>
      </c>
      <c r="CV327" s="157">
        <f t="shared" si="614"/>
        <v>10.65</v>
      </c>
      <c r="CW327" s="157">
        <f t="shared" si="614"/>
        <v>106.5</v>
      </c>
      <c r="CX327" s="157">
        <f t="shared" si="614"/>
        <v>106.5</v>
      </c>
      <c r="CY327" s="157">
        <f t="shared" ref="CY327:DL327" si="615">CY297</f>
        <v>898.05</v>
      </c>
      <c r="CZ327" s="157">
        <f t="shared" si="615"/>
        <v>872.85</v>
      </c>
      <c r="DA327" s="157">
        <f t="shared" si="615"/>
        <v>10.574999999999999</v>
      </c>
      <c r="DB327" s="157">
        <f t="shared" si="615"/>
        <v>105.75000000000001</v>
      </c>
      <c r="DC327" s="157">
        <f t="shared" si="615"/>
        <v>105.75000000000001</v>
      </c>
      <c r="DD327" s="157">
        <f t="shared" si="615"/>
        <v>898.8</v>
      </c>
      <c r="DE327" s="157">
        <f t="shared" si="615"/>
        <v>873.6</v>
      </c>
      <c r="DF327" s="157">
        <f t="shared" si="615"/>
        <v>10.65</v>
      </c>
      <c r="DG327" s="157">
        <f t="shared" si="615"/>
        <v>106.5</v>
      </c>
      <c r="DH327" s="157">
        <f t="shared" si="615"/>
        <v>106.5</v>
      </c>
      <c r="DI327" s="157">
        <f t="shared" si="615"/>
        <v>898.8</v>
      </c>
      <c r="DJ327" s="157">
        <f t="shared" si="615"/>
        <v>873.6</v>
      </c>
      <c r="DK327" s="157">
        <f t="shared" si="615"/>
        <v>10.65</v>
      </c>
      <c r="DL327" s="157">
        <f t="shared" si="615"/>
        <v>106.5</v>
      </c>
      <c r="DM327" s="157">
        <f t="shared" ref="DM327:DN327" si="616">DM297</f>
        <v>106.5</v>
      </c>
      <c r="DN327" s="157">
        <f t="shared" si="616"/>
        <v>898.8</v>
      </c>
      <c r="DO327" s="157">
        <f t="shared" ref="DO327:DP327" si="617">DO297</f>
        <v>873.6</v>
      </c>
      <c r="DP327" s="157">
        <f t="shared" si="617"/>
        <v>10.65</v>
      </c>
      <c r="DQ327" s="157">
        <f t="shared" ref="DQ327:DR327" si="618">DQ297</f>
        <v>106.5</v>
      </c>
      <c r="DR327" s="157">
        <f t="shared" si="618"/>
        <v>106.5</v>
      </c>
      <c r="DS327" s="157">
        <f t="shared" ref="DS327" si="619">DS297</f>
        <v>0</v>
      </c>
      <c r="DT327" s="157">
        <f t="shared" ref="DT327" si="620">DT297</f>
        <v>0</v>
      </c>
    </row>
    <row r="328" spans="6:126" ht="20.100000000000001" customHeight="1" x14ac:dyDescent="0.2">
      <c r="F328" s="5"/>
      <c r="BL328" s="143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P328" s="108"/>
      <c r="CR328" s="5" t="s">
        <v>392</v>
      </c>
      <c r="CS328" s="6" t="s">
        <v>217</v>
      </c>
      <c r="CT328" s="156">
        <f>CT336*CT339</f>
        <v>0</v>
      </c>
      <c r="CU328" s="156">
        <f t="shared" ref="CU328:CX328" si="621">CU336*CU339</f>
        <v>0</v>
      </c>
      <c r="CV328" s="156">
        <f t="shared" si="621"/>
        <v>0</v>
      </c>
      <c r="CW328" s="156">
        <f t="shared" si="621"/>
        <v>0</v>
      </c>
      <c r="CX328" s="156">
        <f t="shared" si="621"/>
        <v>0</v>
      </c>
      <c r="CY328" s="156">
        <f t="shared" ref="CY328:DL328" si="622">CY336*CY339</f>
        <v>0</v>
      </c>
      <c r="CZ328" s="156">
        <f t="shared" si="622"/>
        <v>0</v>
      </c>
      <c r="DA328" s="156">
        <f t="shared" si="622"/>
        <v>0</v>
      </c>
      <c r="DB328" s="156">
        <f t="shared" si="622"/>
        <v>0</v>
      </c>
      <c r="DC328" s="156">
        <f t="shared" si="622"/>
        <v>0</v>
      </c>
      <c r="DD328" s="156">
        <f t="shared" si="622"/>
        <v>0</v>
      </c>
      <c r="DE328" s="156">
        <f t="shared" si="622"/>
        <v>0</v>
      </c>
      <c r="DF328" s="156">
        <f t="shared" si="622"/>
        <v>0</v>
      </c>
      <c r="DG328" s="156">
        <f t="shared" si="622"/>
        <v>0</v>
      </c>
      <c r="DH328" s="156">
        <f t="shared" si="622"/>
        <v>0</v>
      </c>
      <c r="DI328" s="156">
        <f t="shared" si="622"/>
        <v>0</v>
      </c>
      <c r="DJ328" s="156">
        <f t="shared" si="622"/>
        <v>0</v>
      </c>
      <c r="DK328" s="156">
        <f t="shared" si="622"/>
        <v>0</v>
      </c>
      <c r="DL328" s="156">
        <f t="shared" si="622"/>
        <v>0</v>
      </c>
      <c r="DM328" s="156">
        <f t="shared" ref="DM328:DN328" si="623">DM336*DM339</f>
        <v>0</v>
      </c>
      <c r="DN328" s="156">
        <f t="shared" si="623"/>
        <v>0</v>
      </c>
      <c r="DO328" s="156">
        <f t="shared" ref="DO328:DP328" si="624">DO336*DO339</f>
        <v>0</v>
      </c>
      <c r="DP328" s="156">
        <f t="shared" si="624"/>
        <v>0</v>
      </c>
      <c r="DQ328" s="156">
        <f t="shared" ref="DQ328:DR328" si="625">DQ336*DQ339</f>
        <v>0</v>
      </c>
      <c r="DR328" s="156">
        <f t="shared" si="625"/>
        <v>0</v>
      </c>
      <c r="DS328" s="156">
        <f t="shared" ref="DS328" si="626">DS336*DS339</f>
        <v>0</v>
      </c>
      <c r="DT328" s="156">
        <f t="shared" ref="DT328" si="627">DT336*DT339</f>
        <v>0</v>
      </c>
    </row>
    <row r="329" spans="6:126" ht="20.100000000000001" customHeight="1" x14ac:dyDescent="0.2">
      <c r="F329" s="5"/>
      <c r="BL329" s="143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P329" s="108"/>
      <c r="CR329" s="5" t="s">
        <v>393</v>
      </c>
      <c r="CS329" s="6" t="s">
        <v>217</v>
      </c>
      <c r="CT329" s="156">
        <f t="shared" ref="CT329:DT329" si="628">CT342*CT330</f>
        <v>0</v>
      </c>
      <c r="CU329" s="156">
        <f t="shared" si="628"/>
        <v>0</v>
      </c>
      <c r="CV329" s="156">
        <f t="shared" si="628"/>
        <v>0</v>
      </c>
      <c r="CW329" s="156">
        <f t="shared" si="628"/>
        <v>0</v>
      </c>
      <c r="CX329" s="156">
        <f t="shared" si="628"/>
        <v>0</v>
      </c>
      <c r="CY329" s="156">
        <f t="shared" ref="CY329:DL329" si="629">CY342*CY330</f>
        <v>0</v>
      </c>
      <c r="CZ329" s="156">
        <f t="shared" si="629"/>
        <v>0</v>
      </c>
      <c r="DA329" s="156">
        <f t="shared" si="629"/>
        <v>0</v>
      </c>
      <c r="DB329" s="156">
        <f t="shared" si="629"/>
        <v>0</v>
      </c>
      <c r="DC329" s="156">
        <f t="shared" si="629"/>
        <v>0</v>
      </c>
      <c r="DD329" s="156">
        <f t="shared" si="629"/>
        <v>0</v>
      </c>
      <c r="DE329" s="156">
        <f t="shared" si="629"/>
        <v>0</v>
      </c>
      <c r="DF329" s="156">
        <f t="shared" si="629"/>
        <v>0</v>
      </c>
      <c r="DG329" s="156">
        <f t="shared" si="629"/>
        <v>0</v>
      </c>
      <c r="DH329" s="156">
        <f t="shared" si="629"/>
        <v>0</v>
      </c>
      <c r="DI329" s="156">
        <f t="shared" si="629"/>
        <v>0</v>
      </c>
      <c r="DJ329" s="156">
        <f t="shared" si="629"/>
        <v>0</v>
      </c>
      <c r="DK329" s="156">
        <f t="shared" si="629"/>
        <v>0</v>
      </c>
      <c r="DL329" s="156">
        <f t="shared" si="629"/>
        <v>0</v>
      </c>
      <c r="DM329" s="156">
        <f t="shared" ref="DM329:DN329" si="630">DM342*DM330</f>
        <v>0</v>
      </c>
      <c r="DN329" s="156">
        <f t="shared" si="630"/>
        <v>0</v>
      </c>
      <c r="DO329" s="156">
        <f t="shared" ref="DO329:DP329" si="631">DO342*DO330</f>
        <v>0</v>
      </c>
      <c r="DP329" s="156">
        <f t="shared" si="631"/>
        <v>0</v>
      </c>
      <c r="DQ329" s="156">
        <f t="shared" ref="DQ329:DR329" si="632">DQ342*DQ330</f>
        <v>0</v>
      </c>
      <c r="DR329" s="156">
        <f t="shared" si="632"/>
        <v>0</v>
      </c>
      <c r="DS329" s="156">
        <f t="shared" ref="DS329" si="633">DS342*DS330</f>
        <v>0</v>
      </c>
      <c r="DT329" s="156">
        <f t="shared" si="628"/>
        <v>0</v>
      </c>
    </row>
    <row r="330" spans="6:126" ht="20.100000000000001" customHeight="1" x14ac:dyDescent="0.2">
      <c r="F330" s="5"/>
      <c r="BL330" s="143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P330" s="108"/>
      <c r="CR330" s="5" t="s">
        <v>238</v>
      </c>
      <c r="CS330" s="6" t="s">
        <v>48</v>
      </c>
      <c r="CT330" s="152">
        <v>2.4</v>
      </c>
      <c r="CU330" s="153">
        <v>2.4</v>
      </c>
      <c r="CV330" s="153">
        <v>2.4</v>
      </c>
      <c r="CW330" s="153">
        <v>2.4</v>
      </c>
      <c r="CX330" s="153">
        <v>2.4</v>
      </c>
      <c r="CY330" s="153">
        <v>2.4</v>
      </c>
      <c r="CZ330" s="153">
        <v>2.4</v>
      </c>
      <c r="DA330" s="153">
        <v>2.4</v>
      </c>
      <c r="DB330" s="153">
        <v>2.4</v>
      </c>
      <c r="DC330" s="153">
        <v>2.4</v>
      </c>
      <c r="DD330" s="153">
        <v>2.4</v>
      </c>
      <c r="DE330" s="153">
        <v>2.4</v>
      </c>
      <c r="DF330" s="153">
        <v>2.4</v>
      </c>
      <c r="DG330" s="153">
        <v>2.4</v>
      </c>
      <c r="DH330" s="153">
        <v>2.4</v>
      </c>
      <c r="DI330" s="153">
        <v>2.4</v>
      </c>
      <c r="DJ330" s="153">
        <v>2.4</v>
      </c>
      <c r="DK330" s="153">
        <v>2.4</v>
      </c>
      <c r="DL330" s="153">
        <v>2.4</v>
      </c>
      <c r="DM330" s="153">
        <v>2.4</v>
      </c>
      <c r="DN330" s="153">
        <v>2.4</v>
      </c>
      <c r="DO330" s="153">
        <v>2.4</v>
      </c>
      <c r="DP330" s="153">
        <v>2.4</v>
      </c>
      <c r="DQ330" s="153">
        <v>2.4</v>
      </c>
      <c r="DR330" s="153">
        <v>2.4</v>
      </c>
      <c r="DS330" s="153">
        <v>2.4</v>
      </c>
      <c r="DT330" s="153">
        <v>2.4</v>
      </c>
    </row>
    <row r="331" spans="6:126" ht="20.100000000000001" customHeight="1" x14ac:dyDescent="0.2">
      <c r="F331" s="5"/>
      <c r="BL331" s="143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P331" s="108"/>
      <c r="CR331" s="5" t="s">
        <v>239</v>
      </c>
      <c r="CS331" s="6" t="s">
        <v>48</v>
      </c>
      <c r="CT331" s="152">
        <v>1.6</v>
      </c>
      <c r="CU331" s="153">
        <v>1.6</v>
      </c>
      <c r="CV331" s="153">
        <v>1.6</v>
      </c>
      <c r="CW331" s="153">
        <v>1.6</v>
      </c>
      <c r="CX331" s="153">
        <v>1.6</v>
      </c>
      <c r="CY331" s="153">
        <v>1.6</v>
      </c>
      <c r="CZ331" s="153">
        <v>1.6</v>
      </c>
      <c r="DA331" s="153">
        <v>1.6</v>
      </c>
      <c r="DB331" s="153">
        <v>1.6</v>
      </c>
      <c r="DC331" s="153">
        <v>1.6</v>
      </c>
      <c r="DD331" s="153">
        <v>1.6</v>
      </c>
      <c r="DE331" s="153">
        <v>1.6</v>
      </c>
      <c r="DF331" s="153">
        <v>1.6</v>
      </c>
      <c r="DG331" s="153">
        <v>1.6</v>
      </c>
      <c r="DH331" s="153">
        <v>1.6</v>
      </c>
      <c r="DI331" s="153">
        <v>1.6</v>
      </c>
      <c r="DJ331" s="153">
        <v>1.6</v>
      </c>
      <c r="DK331" s="153">
        <v>1.6</v>
      </c>
      <c r="DL331" s="153">
        <v>1.6</v>
      </c>
      <c r="DM331" s="153">
        <v>1.6</v>
      </c>
      <c r="DN331" s="153">
        <v>1.6</v>
      </c>
      <c r="DO331" s="153">
        <v>1.6</v>
      </c>
      <c r="DP331" s="153">
        <v>1.6</v>
      </c>
      <c r="DQ331" s="153">
        <v>1.6</v>
      </c>
      <c r="DR331" s="153">
        <v>1.6</v>
      </c>
      <c r="DS331" s="153">
        <v>1.6</v>
      </c>
      <c r="DT331" s="153">
        <v>1.6</v>
      </c>
    </row>
    <row r="332" spans="6:126" ht="20.100000000000001" customHeight="1" x14ac:dyDescent="0.2">
      <c r="F332" s="5"/>
      <c r="BL332" s="143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P332" s="108"/>
      <c r="CR332" s="11" t="s">
        <v>57</v>
      </c>
      <c r="CS332" s="6" t="s">
        <v>10</v>
      </c>
      <c r="CT332" s="152">
        <v>10</v>
      </c>
      <c r="CU332" s="153">
        <v>10</v>
      </c>
      <c r="CV332" s="153">
        <v>10</v>
      </c>
      <c r="CW332" s="153">
        <v>10</v>
      </c>
      <c r="CX332" s="153">
        <v>10</v>
      </c>
      <c r="CY332" s="153">
        <v>10</v>
      </c>
      <c r="CZ332" s="153">
        <v>10</v>
      </c>
      <c r="DA332" s="153">
        <v>10</v>
      </c>
      <c r="DB332" s="153">
        <v>10</v>
      </c>
      <c r="DC332" s="153">
        <v>10</v>
      </c>
      <c r="DD332" s="153">
        <v>10</v>
      </c>
      <c r="DE332" s="153">
        <v>10</v>
      </c>
      <c r="DF332" s="153">
        <v>10</v>
      </c>
      <c r="DG332" s="153">
        <v>10</v>
      </c>
      <c r="DH332" s="153">
        <v>10</v>
      </c>
      <c r="DI332" s="153">
        <v>10</v>
      </c>
      <c r="DJ332" s="153">
        <v>10</v>
      </c>
      <c r="DK332" s="153">
        <v>10</v>
      </c>
      <c r="DL332" s="153">
        <v>10</v>
      </c>
      <c r="DM332" s="153">
        <v>10</v>
      </c>
      <c r="DN332" s="153">
        <v>10</v>
      </c>
      <c r="DO332" s="153">
        <v>10</v>
      </c>
      <c r="DP332" s="153">
        <v>10</v>
      </c>
      <c r="DQ332" s="153">
        <v>10</v>
      </c>
      <c r="DR332" s="153">
        <v>10</v>
      </c>
      <c r="DS332" s="153">
        <v>10</v>
      </c>
      <c r="DT332" s="153">
        <v>10</v>
      </c>
    </row>
    <row r="333" spans="6:126" ht="20.100000000000001" customHeight="1" x14ac:dyDescent="0.2">
      <c r="F333" s="5"/>
      <c r="BL333" s="143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P333" s="108"/>
      <c r="CS333" s="11"/>
      <c r="CT333" s="154"/>
      <c r="CU333" s="155"/>
      <c r="CV333" s="155"/>
      <c r="CW333" s="155"/>
      <c r="CX333" s="155"/>
      <c r="CY333" s="155"/>
      <c r="CZ333" s="155"/>
      <c r="DA333" s="155"/>
      <c r="DB333" s="155"/>
      <c r="DC333" s="155"/>
      <c r="DD333" s="155"/>
      <c r="DE333" s="155"/>
      <c r="DF333" s="155"/>
      <c r="DG333" s="155"/>
      <c r="DH333" s="155"/>
      <c r="DI333" s="155"/>
      <c r="DJ333" s="155"/>
      <c r="DK333" s="155"/>
      <c r="DL333" s="155"/>
      <c r="DM333" s="155"/>
      <c r="DN333" s="155"/>
      <c r="DO333" s="155"/>
      <c r="DP333" s="155"/>
      <c r="DQ333" s="155"/>
      <c r="DR333" s="155"/>
      <c r="DS333" s="155"/>
      <c r="DT333" s="155"/>
    </row>
    <row r="334" spans="6:126" ht="20.100000000000001" customHeight="1" x14ac:dyDescent="0.2">
      <c r="F334" s="5"/>
      <c r="BL334" s="143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P334" s="144"/>
      <c r="CQ334" s="145"/>
      <c r="CR334" s="146" t="s">
        <v>240</v>
      </c>
      <c r="CS334" s="147"/>
      <c r="CT334" s="129"/>
      <c r="CU334" s="114"/>
      <c r="CV334" s="114"/>
      <c r="CW334" s="114"/>
      <c r="CX334" s="114"/>
      <c r="CY334" s="114"/>
      <c r="CZ334" s="114"/>
      <c r="DA334" s="114"/>
      <c r="DB334" s="114"/>
      <c r="DC334" s="114"/>
      <c r="DD334" s="114"/>
      <c r="DE334" s="114"/>
      <c r="DF334" s="114"/>
      <c r="DG334" s="114"/>
      <c r="DH334" s="114"/>
      <c r="DI334" s="114"/>
      <c r="DJ334" s="114"/>
      <c r="DK334" s="114"/>
      <c r="DL334" s="114"/>
      <c r="DM334" s="114"/>
      <c r="DN334" s="114"/>
      <c r="DO334" s="114"/>
      <c r="DP334" s="114"/>
      <c r="DQ334" s="114"/>
      <c r="DR334" s="114"/>
      <c r="DS334" s="114"/>
      <c r="DT334" s="114"/>
    </row>
    <row r="335" spans="6:126" ht="20.100000000000001" customHeight="1" x14ac:dyDescent="0.2">
      <c r="F335" s="5"/>
      <c r="BL335" s="143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P335" s="158"/>
      <c r="CQ335" s="5"/>
      <c r="CR335" s="5"/>
      <c r="CS335" s="5"/>
      <c r="CT335" s="159"/>
      <c r="CU335" s="160"/>
      <c r="CV335" s="160"/>
      <c r="CW335" s="160"/>
      <c r="CX335" s="160"/>
      <c r="CY335" s="160"/>
      <c r="CZ335" s="160"/>
      <c r="DA335" s="160"/>
      <c r="DB335" s="160"/>
      <c r="DC335" s="160"/>
      <c r="DD335" s="160"/>
      <c r="DE335" s="160"/>
      <c r="DF335" s="160"/>
      <c r="DG335" s="160"/>
      <c r="DH335" s="160"/>
      <c r="DI335" s="160"/>
      <c r="DJ335" s="160"/>
      <c r="DK335" s="160"/>
      <c r="DL335" s="160"/>
      <c r="DM335" s="160"/>
      <c r="DN335" s="160"/>
      <c r="DO335" s="160"/>
      <c r="DP335" s="160"/>
      <c r="DQ335" s="160"/>
      <c r="DR335" s="160"/>
      <c r="DS335" s="160"/>
      <c r="DT335" s="160"/>
    </row>
    <row r="336" spans="6:126" ht="20.100000000000001" customHeight="1" x14ac:dyDescent="0.2">
      <c r="F336" s="5"/>
      <c r="BL336" s="143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P336" s="148" t="s">
        <v>102</v>
      </c>
      <c r="CQ336" s="83" t="str">
        <f>INDEX([10]TPU!$A:$A,MATCH($DV336,[10]TPU!$P:$P,0))</f>
        <v>ED-48492</v>
      </c>
      <c r="CR336" s="366" t="str">
        <f>INDEX([10]TPU!$C:$C,MATCH($DV336,[10]TPU!$P:$P,0))</f>
        <v>demolição mecanizada de revestimento asfáltico, com equipamento pneumático, inclusive afastamento e empilhamento, exclusive transporte e retirada do material demolido</v>
      </c>
      <c r="CS336" s="83" t="str">
        <f>INDEX([10]TPU!$D:$D,MATCH($DV336,[10]TPU!$P:$P,0))</f>
        <v>m2</v>
      </c>
      <c r="CT336" s="103">
        <f>CT338</f>
        <v>0</v>
      </c>
      <c r="CU336" s="103">
        <f>CU338</f>
        <v>0</v>
      </c>
      <c r="CV336" s="103">
        <f>CV338</f>
        <v>0</v>
      </c>
      <c r="CW336" s="103">
        <f t="shared" ref="CW336:CX336" si="634">CW338</f>
        <v>0</v>
      </c>
      <c r="CX336" s="103">
        <f t="shared" si="634"/>
        <v>0</v>
      </c>
      <c r="CY336" s="103">
        <f t="shared" ref="CY336:DL336" si="635">CY338</f>
        <v>0</v>
      </c>
      <c r="CZ336" s="103">
        <f t="shared" si="635"/>
        <v>0</v>
      </c>
      <c r="DA336" s="103">
        <f t="shared" si="635"/>
        <v>0</v>
      </c>
      <c r="DB336" s="103">
        <f t="shared" si="635"/>
        <v>0</v>
      </c>
      <c r="DC336" s="103">
        <f t="shared" si="635"/>
        <v>0</v>
      </c>
      <c r="DD336" s="103">
        <f t="shared" si="635"/>
        <v>0</v>
      </c>
      <c r="DE336" s="103">
        <f t="shared" si="635"/>
        <v>0</v>
      </c>
      <c r="DF336" s="103">
        <f t="shared" si="635"/>
        <v>0</v>
      </c>
      <c r="DG336" s="103">
        <f t="shared" si="635"/>
        <v>0</v>
      </c>
      <c r="DH336" s="103">
        <f t="shared" si="635"/>
        <v>0</v>
      </c>
      <c r="DI336" s="103">
        <f t="shared" si="635"/>
        <v>0</v>
      </c>
      <c r="DJ336" s="103">
        <f t="shared" si="635"/>
        <v>0</v>
      </c>
      <c r="DK336" s="103">
        <f t="shared" si="635"/>
        <v>0</v>
      </c>
      <c r="DL336" s="103">
        <f t="shared" si="635"/>
        <v>0</v>
      </c>
      <c r="DM336" s="103">
        <f t="shared" ref="DM336:DN336" si="636">DM338</f>
        <v>0</v>
      </c>
      <c r="DN336" s="103">
        <f t="shared" si="636"/>
        <v>0</v>
      </c>
      <c r="DO336" s="103">
        <f t="shared" ref="DO336:DP336" si="637">DO338</f>
        <v>0</v>
      </c>
      <c r="DP336" s="103">
        <f t="shared" si="637"/>
        <v>0</v>
      </c>
      <c r="DQ336" s="103">
        <f t="shared" ref="DQ336:DR336" si="638">DQ338</f>
        <v>0</v>
      </c>
      <c r="DR336" s="103">
        <f t="shared" si="638"/>
        <v>0</v>
      </c>
      <c r="DS336" s="103">
        <f t="shared" ref="DS336" si="639">DS338</f>
        <v>0</v>
      </c>
      <c r="DT336" s="103">
        <f t="shared" ref="DT336" si="640">DT338</f>
        <v>0</v>
      </c>
      <c r="DV336" t="s">
        <v>241</v>
      </c>
    </row>
    <row r="337" spans="2:126" ht="20.100000000000001" customHeight="1" x14ac:dyDescent="0.2">
      <c r="F337" s="5"/>
      <c r="BL337" s="143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P337" s="108"/>
      <c r="CS337" s="109"/>
      <c r="CT337" s="127"/>
      <c r="CU337" s="111"/>
      <c r="CV337" s="111"/>
      <c r="CW337" s="111"/>
      <c r="CX337" s="111"/>
      <c r="CY337" s="111"/>
      <c r="CZ337" s="111"/>
      <c r="DA337" s="111"/>
      <c r="DB337" s="111"/>
      <c r="DC337" s="111"/>
      <c r="DD337" s="111"/>
      <c r="DE337" s="111"/>
      <c r="DF337" s="111"/>
      <c r="DG337" s="111"/>
      <c r="DH337" s="111"/>
      <c r="DI337" s="111"/>
      <c r="DJ337" s="111"/>
      <c r="DK337" s="111"/>
      <c r="DL337" s="111"/>
      <c r="DM337" s="111"/>
      <c r="DN337" s="111"/>
      <c r="DO337" s="111"/>
      <c r="DP337" s="111"/>
      <c r="DQ337" s="111"/>
      <c r="DR337" s="111"/>
      <c r="DS337" s="111"/>
      <c r="DT337" s="111"/>
    </row>
    <row r="338" spans="2:126" ht="20.100000000000001" customHeight="1" x14ac:dyDescent="0.2">
      <c r="F338" s="5"/>
      <c r="BH338" s="7"/>
      <c r="BL338" s="143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P338" s="108"/>
      <c r="CR338" s="11" t="s">
        <v>242</v>
      </c>
      <c r="CS338" s="6" t="s">
        <v>243</v>
      </c>
      <c r="CT338" s="129">
        <f>CT$209*CT$205</f>
        <v>0</v>
      </c>
      <c r="CU338" s="129">
        <f t="shared" ref="CU338:DT338" si="641">CU$209*CU$205</f>
        <v>0</v>
      </c>
      <c r="CV338" s="129">
        <f t="shared" si="641"/>
        <v>0</v>
      </c>
      <c r="CW338" s="129">
        <f t="shared" si="641"/>
        <v>0</v>
      </c>
      <c r="CX338" s="129">
        <f>CX$209*CX$205</f>
        <v>0</v>
      </c>
      <c r="CY338" s="129">
        <f t="shared" si="641"/>
        <v>0</v>
      </c>
      <c r="CZ338" s="129">
        <f t="shared" si="641"/>
        <v>0</v>
      </c>
      <c r="DA338" s="129">
        <f t="shared" si="641"/>
        <v>0</v>
      </c>
      <c r="DB338" s="129">
        <f t="shared" si="641"/>
        <v>0</v>
      </c>
      <c r="DC338" s="129">
        <f t="shared" si="641"/>
        <v>0</v>
      </c>
      <c r="DD338" s="129">
        <f t="shared" si="641"/>
        <v>0</v>
      </c>
      <c r="DE338" s="129">
        <f t="shared" si="641"/>
        <v>0</v>
      </c>
      <c r="DF338" s="129">
        <f t="shared" si="641"/>
        <v>0</v>
      </c>
      <c r="DG338" s="129">
        <f t="shared" si="641"/>
        <v>0</v>
      </c>
      <c r="DH338" s="129">
        <f t="shared" si="641"/>
        <v>0</v>
      </c>
      <c r="DI338" s="129">
        <f t="shared" si="641"/>
        <v>0</v>
      </c>
      <c r="DJ338" s="129">
        <f t="shared" si="641"/>
        <v>0</v>
      </c>
      <c r="DK338" s="129">
        <f t="shared" si="641"/>
        <v>0</v>
      </c>
      <c r="DL338" s="129">
        <f t="shared" si="641"/>
        <v>0</v>
      </c>
      <c r="DM338" s="129">
        <f t="shared" si="641"/>
        <v>0</v>
      </c>
      <c r="DN338" s="129">
        <f t="shared" si="641"/>
        <v>0</v>
      </c>
      <c r="DO338" s="129">
        <f t="shared" si="641"/>
        <v>0</v>
      </c>
      <c r="DP338" s="129">
        <f t="shared" si="641"/>
        <v>0</v>
      </c>
      <c r="DQ338" s="129">
        <f t="shared" si="641"/>
        <v>0</v>
      </c>
      <c r="DR338" s="129">
        <f t="shared" si="641"/>
        <v>0</v>
      </c>
      <c r="DS338" s="129">
        <f t="shared" si="641"/>
        <v>0</v>
      </c>
      <c r="DT338" s="129">
        <f t="shared" si="641"/>
        <v>0</v>
      </c>
    </row>
    <row r="339" spans="2:126" ht="20.100000000000001" customHeight="1" x14ac:dyDescent="0.2">
      <c r="B339" s="7"/>
      <c r="C339" s="7"/>
      <c r="D339" s="7"/>
      <c r="E339" s="7"/>
      <c r="F339" s="7"/>
      <c r="BF339" s="7"/>
      <c r="BH339" s="7"/>
      <c r="BL339" s="143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P339" s="108"/>
      <c r="CR339" s="11" t="s">
        <v>216</v>
      </c>
      <c r="CS339" s="6" t="s">
        <v>5</v>
      </c>
      <c r="CT339" s="151">
        <v>0.05</v>
      </c>
      <c r="CU339" s="151">
        <v>0.05</v>
      </c>
      <c r="CV339" s="151">
        <v>0.05</v>
      </c>
      <c r="CW339" s="151">
        <v>0.05</v>
      </c>
      <c r="CX339" s="151">
        <v>0.05</v>
      </c>
      <c r="CY339" s="151">
        <v>0.05</v>
      </c>
      <c r="CZ339" s="151">
        <v>0.05</v>
      </c>
      <c r="DA339" s="151">
        <v>0.05</v>
      </c>
      <c r="DB339" s="151">
        <v>0.05</v>
      </c>
      <c r="DC339" s="151">
        <v>0.05</v>
      </c>
      <c r="DD339" s="151">
        <v>0.05</v>
      </c>
      <c r="DE339" s="151">
        <v>0.05</v>
      </c>
      <c r="DF339" s="151">
        <v>0.05</v>
      </c>
      <c r="DG339" s="151">
        <v>0.05</v>
      </c>
      <c r="DH339" s="151">
        <v>0.05</v>
      </c>
      <c r="DI339" s="151">
        <v>0.05</v>
      </c>
      <c r="DJ339" s="151">
        <v>0.05</v>
      </c>
      <c r="DK339" s="151">
        <v>0.05</v>
      </c>
      <c r="DL339" s="151">
        <v>0.05</v>
      </c>
      <c r="DM339" s="151">
        <v>0.05</v>
      </c>
      <c r="DN339" s="151">
        <v>0.05</v>
      </c>
      <c r="DO339" s="151">
        <v>0.05</v>
      </c>
      <c r="DP339" s="151">
        <v>0.05</v>
      </c>
      <c r="DQ339" s="151">
        <v>0.05</v>
      </c>
      <c r="DR339" s="151">
        <v>0.05</v>
      </c>
      <c r="DS339" s="151">
        <v>0.05</v>
      </c>
      <c r="DT339" s="151">
        <v>0.05</v>
      </c>
    </row>
    <row r="340" spans="2:126" ht="20.100000000000001" customHeight="1" x14ac:dyDescent="0.2">
      <c r="B340" s="7"/>
      <c r="C340" s="7"/>
      <c r="D340" s="7"/>
      <c r="E340" s="7"/>
      <c r="F340" s="7"/>
      <c r="BF340" s="7"/>
      <c r="BH340" s="7"/>
      <c r="BL340" s="143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P340" s="108"/>
      <c r="CR340" s="5" t="s">
        <v>47</v>
      </c>
      <c r="CS340" s="6" t="s">
        <v>48</v>
      </c>
      <c r="CT340" s="152">
        <v>2.4</v>
      </c>
      <c r="CU340" s="153">
        <v>2.4</v>
      </c>
      <c r="CV340" s="153">
        <v>2.4</v>
      </c>
      <c r="CW340" s="153">
        <v>2.4</v>
      </c>
      <c r="CX340" s="153">
        <v>2.4</v>
      </c>
      <c r="CY340" s="153">
        <v>2.4</v>
      </c>
      <c r="CZ340" s="153">
        <v>2.4</v>
      </c>
      <c r="DA340" s="153">
        <v>2.4</v>
      </c>
      <c r="DB340" s="153">
        <v>2.4</v>
      </c>
      <c r="DC340" s="153">
        <v>2.4</v>
      </c>
      <c r="DD340" s="153">
        <v>2.4</v>
      </c>
      <c r="DE340" s="153">
        <v>2.4</v>
      </c>
      <c r="DF340" s="153">
        <v>2.4</v>
      </c>
      <c r="DG340" s="153">
        <v>2.4</v>
      </c>
      <c r="DH340" s="153">
        <v>2.4</v>
      </c>
      <c r="DI340" s="153">
        <v>2.4</v>
      </c>
      <c r="DJ340" s="153">
        <v>2.4</v>
      </c>
      <c r="DK340" s="153">
        <v>2.4</v>
      </c>
      <c r="DL340" s="153">
        <v>2.4</v>
      </c>
      <c r="DM340" s="153">
        <v>2.4</v>
      </c>
      <c r="DN340" s="153">
        <v>2.4</v>
      </c>
      <c r="DO340" s="153">
        <v>2.4</v>
      </c>
      <c r="DP340" s="153">
        <v>2.4</v>
      </c>
      <c r="DQ340" s="153">
        <v>2.4</v>
      </c>
      <c r="DR340" s="153">
        <v>2.4</v>
      </c>
      <c r="DS340" s="153">
        <v>2.4</v>
      </c>
      <c r="DT340" s="153">
        <v>2.4</v>
      </c>
    </row>
    <row r="341" spans="2:126" ht="20.100000000000001" customHeight="1" x14ac:dyDescent="0.2">
      <c r="B341" s="7"/>
      <c r="C341" s="7"/>
      <c r="D341" s="7"/>
      <c r="E341" s="7"/>
      <c r="F341" s="7"/>
      <c r="BF341" s="7"/>
      <c r="BH341" s="7"/>
      <c r="BL341" s="143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P341" s="108"/>
      <c r="CR341" s="5"/>
      <c r="CS341" s="5"/>
      <c r="CT341" s="154"/>
      <c r="CU341" s="155"/>
      <c r="CV341" s="155"/>
      <c r="CW341" s="155"/>
      <c r="CX341" s="155"/>
      <c r="CY341" s="155"/>
      <c r="CZ341" s="155"/>
      <c r="DA341" s="155"/>
      <c r="DB341" s="155"/>
      <c r="DC341" s="155"/>
      <c r="DD341" s="155"/>
      <c r="DE341" s="155"/>
      <c r="DF341" s="155"/>
      <c r="DG341" s="155"/>
      <c r="DH341" s="155"/>
      <c r="DI341" s="155"/>
      <c r="DJ341" s="155"/>
      <c r="DK341" s="155"/>
      <c r="DL341" s="155"/>
      <c r="DM341" s="155"/>
      <c r="DN341" s="155"/>
      <c r="DO341" s="155"/>
      <c r="DP341" s="155"/>
      <c r="DQ341" s="155"/>
      <c r="DR341" s="155"/>
      <c r="DS341" s="155"/>
      <c r="DT341" s="155"/>
    </row>
    <row r="342" spans="2:126" ht="20.100000000000001" customHeight="1" x14ac:dyDescent="0.2">
      <c r="B342" s="7"/>
      <c r="C342" s="7"/>
      <c r="D342" s="7"/>
      <c r="E342" s="7"/>
      <c r="F342" s="7"/>
      <c r="BF342" s="7"/>
      <c r="BH342" s="7"/>
      <c r="BK342" s="56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P342" s="148" t="s">
        <v>383</v>
      </c>
      <c r="CQ342" s="83">
        <f>INDEX([10]TPU!$A:$A,MATCH($DV342,[10]TPU!$P:$P,0))</f>
        <v>4915669</v>
      </c>
      <c r="CR342" s="366" t="str">
        <f>INDEX([10]TPU!$C:$C,MATCH($DV342,[10]TPU!$P:$P,0))</f>
        <v>Remoção mecanizada de camada granular do pavimento</v>
      </c>
      <c r="CS342" s="83" t="str">
        <f>INDEX([10]TPU!$D:$D,MATCH($DV342,[10]TPU!$P:$P,0))</f>
        <v>m³</v>
      </c>
      <c r="CT342" s="103">
        <f>CT344*CT345</f>
        <v>0</v>
      </c>
      <c r="CU342" s="103">
        <f>CU344*CU345</f>
        <v>0</v>
      </c>
      <c r="CV342" s="103">
        <f t="shared" ref="CV342:CX342" si="642">CV344*CV345</f>
        <v>0</v>
      </c>
      <c r="CW342" s="103">
        <f t="shared" si="642"/>
        <v>0</v>
      </c>
      <c r="CX342" s="103">
        <f t="shared" si="642"/>
        <v>0</v>
      </c>
      <c r="CY342" s="103">
        <f t="shared" ref="CY342:DL342" si="643">CY344*CY345</f>
        <v>0</v>
      </c>
      <c r="CZ342" s="103">
        <f t="shared" si="643"/>
        <v>0</v>
      </c>
      <c r="DA342" s="103">
        <f t="shared" si="643"/>
        <v>0</v>
      </c>
      <c r="DB342" s="103">
        <f t="shared" si="643"/>
        <v>0</v>
      </c>
      <c r="DC342" s="103">
        <f t="shared" si="643"/>
        <v>0</v>
      </c>
      <c r="DD342" s="103">
        <f t="shared" si="643"/>
        <v>0</v>
      </c>
      <c r="DE342" s="103">
        <f t="shared" si="643"/>
        <v>0</v>
      </c>
      <c r="DF342" s="103">
        <f t="shared" si="643"/>
        <v>0</v>
      </c>
      <c r="DG342" s="103">
        <f t="shared" si="643"/>
        <v>0</v>
      </c>
      <c r="DH342" s="103">
        <f t="shared" si="643"/>
        <v>0</v>
      </c>
      <c r="DI342" s="103">
        <f t="shared" si="643"/>
        <v>0</v>
      </c>
      <c r="DJ342" s="103">
        <f t="shared" si="643"/>
        <v>0</v>
      </c>
      <c r="DK342" s="103">
        <f t="shared" si="643"/>
        <v>0</v>
      </c>
      <c r="DL342" s="103">
        <f t="shared" si="643"/>
        <v>0</v>
      </c>
      <c r="DM342" s="103">
        <f t="shared" ref="DM342:DN342" si="644">DM344*DM345</f>
        <v>0</v>
      </c>
      <c r="DN342" s="103">
        <f t="shared" si="644"/>
        <v>0</v>
      </c>
      <c r="DO342" s="103">
        <f t="shared" ref="DO342:DP342" si="645">DO344*DO345</f>
        <v>0</v>
      </c>
      <c r="DP342" s="103">
        <f t="shared" si="645"/>
        <v>0</v>
      </c>
      <c r="DQ342" s="103">
        <f t="shared" ref="DQ342:DR342" si="646">DQ344*DQ345</f>
        <v>0</v>
      </c>
      <c r="DR342" s="103">
        <f t="shared" si="646"/>
        <v>0</v>
      </c>
      <c r="DS342" s="103">
        <f t="shared" ref="DS342" si="647">DS344*DS345</f>
        <v>0</v>
      </c>
      <c r="DT342" s="103">
        <f t="shared" ref="DT342" si="648">DT344*DT345</f>
        <v>0</v>
      </c>
      <c r="DV342">
        <v>4915669</v>
      </c>
    </row>
    <row r="343" spans="2:126" ht="20.100000000000001" customHeight="1" x14ac:dyDescent="0.2">
      <c r="B343" s="7"/>
      <c r="C343" s="7"/>
      <c r="D343" s="7"/>
      <c r="E343" s="7"/>
      <c r="F343" s="7"/>
      <c r="BF343" s="7"/>
      <c r="BH343" s="7"/>
      <c r="BK343" s="56"/>
      <c r="BM343" s="8"/>
      <c r="BN343" s="8"/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8"/>
      <c r="CA343" s="8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8"/>
      <c r="CM343" s="8"/>
      <c r="CP343" s="108"/>
      <c r="CR343" s="5"/>
      <c r="CS343" s="5"/>
      <c r="CT343" s="154"/>
      <c r="CU343" s="155"/>
      <c r="CV343" s="155"/>
      <c r="CW343" s="155"/>
      <c r="CX343" s="155"/>
      <c r="CY343" s="155"/>
      <c r="CZ343" s="155"/>
      <c r="DA343" s="155"/>
      <c r="DB343" s="155"/>
      <c r="DC343" s="155"/>
      <c r="DD343" s="155"/>
      <c r="DE343" s="155"/>
      <c r="DF343" s="155"/>
      <c r="DG343" s="155"/>
      <c r="DH343" s="155"/>
      <c r="DI343" s="155"/>
      <c r="DJ343" s="155"/>
      <c r="DK343" s="155"/>
      <c r="DL343" s="155"/>
      <c r="DM343" s="155"/>
      <c r="DN343" s="155"/>
      <c r="DO343" s="155"/>
      <c r="DP343" s="155"/>
      <c r="DQ343" s="155"/>
      <c r="DR343" s="155"/>
      <c r="DS343" s="155"/>
      <c r="DT343" s="155"/>
    </row>
    <row r="344" spans="2:126" ht="20.100000000000001" customHeight="1" x14ac:dyDescent="0.2">
      <c r="B344" s="7"/>
      <c r="C344" s="7"/>
      <c r="D344" s="7"/>
      <c r="E344" s="7"/>
      <c r="F344" s="7"/>
      <c r="BF344" s="7"/>
      <c r="BH344" s="7"/>
      <c r="CP344" s="108"/>
      <c r="CR344" s="11" t="s">
        <v>242</v>
      </c>
      <c r="CS344" s="6" t="s">
        <v>243</v>
      </c>
      <c r="CT344" s="129">
        <f>CT338</f>
        <v>0</v>
      </c>
      <c r="CU344" s="114">
        <f>CU338</f>
        <v>0</v>
      </c>
      <c r="CV344" s="114">
        <f t="shared" ref="CV344:CX344" si="649">CV338</f>
        <v>0</v>
      </c>
      <c r="CW344" s="114">
        <f t="shared" si="649"/>
        <v>0</v>
      </c>
      <c r="CX344" s="114">
        <f t="shared" si="649"/>
        <v>0</v>
      </c>
      <c r="CY344" s="114">
        <f t="shared" ref="CY344:DL344" si="650">CY338</f>
        <v>0</v>
      </c>
      <c r="CZ344" s="114">
        <f t="shared" si="650"/>
        <v>0</v>
      </c>
      <c r="DA344" s="114">
        <f t="shared" si="650"/>
        <v>0</v>
      </c>
      <c r="DB344" s="114">
        <f t="shared" si="650"/>
        <v>0</v>
      </c>
      <c r="DC344" s="114">
        <f t="shared" si="650"/>
        <v>0</v>
      </c>
      <c r="DD344" s="114">
        <f t="shared" si="650"/>
        <v>0</v>
      </c>
      <c r="DE344" s="114">
        <f t="shared" si="650"/>
        <v>0</v>
      </c>
      <c r="DF344" s="114">
        <f t="shared" si="650"/>
        <v>0</v>
      </c>
      <c r="DG344" s="114">
        <f t="shared" si="650"/>
        <v>0</v>
      </c>
      <c r="DH344" s="114">
        <f t="shared" si="650"/>
        <v>0</v>
      </c>
      <c r="DI344" s="114">
        <f t="shared" si="650"/>
        <v>0</v>
      </c>
      <c r="DJ344" s="114">
        <f t="shared" si="650"/>
        <v>0</v>
      </c>
      <c r="DK344" s="114">
        <f t="shared" si="650"/>
        <v>0</v>
      </c>
      <c r="DL344" s="114">
        <f t="shared" si="650"/>
        <v>0</v>
      </c>
      <c r="DM344" s="114">
        <f t="shared" ref="DM344:DN344" si="651">DM338</f>
        <v>0</v>
      </c>
      <c r="DN344" s="114">
        <f t="shared" si="651"/>
        <v>0</v>
      </c>
      <c r="DO344" s="114">
        <f t="shared" ref="DO344:DP344" si="652">DO338</f>
        <v>0</v>
      </c>
      <c r="DP344" s="114">
        <f t="shared" si="652"/>
        <v>0</v>
      </c>
      <c r="DQ344" s="114">
        <f t="shared" ref="DQ344:DR344" si="653">DQ338</f>
        <v>0</v>
      </c>
      <c r="DR344" s="114">
        <f t="shared" si="653"/>
        <v>0</v>
      </c>
      <c r="DS344" s="114">
        <f t="shared" ref="DS344" si="654">DS338</f>
        <v>0</v>
      </c>
      <c r="DT344" s="114">
        <f t="shared" ref="DT344" si="655">DT338</f>
        <v>0</v>
      </c>
    </row>
    <row r="345" spans="2:126" ht="20.100000000000001" customHeight="1" x14ac:dyDescent="0.2">
      <c r="B345" s="7"/>
      <c r="C345" s="7"/>
      <c r="D345" s="7"/>
      <c r="E345" s="7"/>
      <c r="F345" s="7"/>
      <c r="BF345" s="7"/>
      <c r="BH345" s="7"/>
      <c r="BM345" s="143"/>
      <c r="BN345" s="143"/>
      <c r="BO345" s="143"/>
      <c r="BP345" s="143"/>
      <c r="BQ345" s="143"/>
      <c r="BR345" s="143"/>
      <c r="BS345" s="143"/>
      <c r="BT345" s="143"/>
      <c r="BU345" s="143"/>
      <c r="BV345" s="143"/>
      <c r="BW345" s="143"/>
      <c r="BX345" s="143"/>
      <c r="BY345" s="143"/>
      <c r="BZ345" s="143"/>
      <c r="CA345" s="143"/>
      <c r="CB345" s="143"/>
      <c r="CC345" s="143"/>
      <c r="CD345" s="143"/>
      <c r="CE345" s="143"/>
      <c r="CF345" s="143"/>
      <c r="CG345" s="143"/>
      <c r="CH345" s="143"/>
      <c r="CI345" s="143"/>
      <c r="CJ345" s="143"/>
      <c r="CK345" s="143"/>
      <c r="CL345" s="143"/>
      <c r="CM345" s="143"/>
      <c r="CP345" s="108"/>
      <c r="CR345" s="11" t="s">
        <v>244</v>
      </c>
      <c r="CS345" s="6" t="s">
        <v>5</v>
      </c>
      <c r="CT345" s="151">
        <f t="shared" ref="CT345:DT345" si="656">0.2+0.3</f>
        <v>0.5</v>
      </c>
      <c r="CU345" s="149">
        <f t="shared" si="656"/>
        <v>0.5</v>
      </c>
      <c r="CV345" s="149">
        <f t="shared" si="656"/>
        <v>0.5</v>
      </c>
      <c r="CW345" s="149">
        <f t="shared" si="656"/>
        <v>0.5</v>
      </c>
      <c r="CX345" s="149">
        <f t="shared" si="656"/>
        <v>0.5</v>
      </c>
      <c r="CY345" s="149">
        <f t="shared" si="656"/>
        <v>0.5</v>
      </c>
      <c r="CZ345" s="149">
        <f t="shared" si="656"/>
        <v>0.5</v>
      </c>
      <c r="DA345" s="149">
        <f t="shared" si="656"/>
        <v>0.5</v>
      </c>
      <c r="DB345" s="149">
        <f t="shared" si="656"/>
        <v>0.5</v>
      </c>
      <c r="DC345" s="149">
        <f t="shared" si="656"/>
        <v>0.5</v>
      </c>
      <c r="DD345" s="149">
        <f t="shared" si="656"/>
        <v>0.5</v>
      </c>
      <c r="DE345" s="149">
        <f t="shared" si="656"/>
        <v>0.5</v>
      </c>
      <c r="DF345" s="149">
        <f t="shared" si="656"/>
        <v>0.5</v>
      </c>
      <c r="DG345" s="149">
        <f t="shared" si="656"/>
        <v>0.5</v>
      </c>
      <c r="DH345" s="149">
        <f t="shared" si="656"/>
        <v>0.5</v>
      </c>
      <c r="DI345" s="149">
        <f t="shared" si="656"/>
        <v>0.5</v>
      </c>
      <c r="DJ345" s="149">
        <f t="shared" si="656"/>
        <v>0.5</v>
      </c>
      <c r="DK345" s="149">
        <f t="shared" si="656"/>
        <v>0.5</v>
      </c>
      <c r="DL345" s="149">
        <f t="shared" si="656"/>
        <v>0.5</v>
      </c>
      <c r="DM345" s="149">
        <f t="shared" si="656"/>
        <v>0.5</v>
      </c>
      <c r="DN345" s="149">
        <f t="shared" si="656"/>
        <v>0.5</v>
      </c>
      <c r="DO345" s="149">
        <f t="shared" si="656"/>
        <v>0.5</v>
      </c>
      <c r="DP345" s="149">
        <f t="shared" si="656"/>
        <v>0.5</v>
      </c>
      <c r="DQ345" s="149">
        <f t="shared" si="656"/>
        <v>0.5</v>
      </c>
      <c r="DR345" s="149">
        <f t="shared" si="656"/>
        <v>0.5</v>
      </c>
      <c r="DS345" s="149">
        <f t="shared" si="656"/>
        <v>0.5</v>
      </c>
      <c r="DT345" s="149">
        <f t="shared" si="656"/>
        <v>0.5</v>
      </c>
    </row>
    <row r="346" spans="2:126" ht="20.100000000000001" customHeight="1" x14ac:dyDescent="0.2">
      <c r="B346" s="7"/>
      <c r="C346" s="7"/>
      <c r="D346" s="7"/>
      <c r="E346" s="7"/>
      <c r="F346" s="7"/>
      <c r="BF346" s="7"/>
      <c r="BH346" s="7"/>
      <c r="BM346" s="143"/>
      <c r="BN346" s="143"/>
      <c r="BO346" s="143"/>
      <c r="BP346" s="143"/>
      <c r="BQ346" s="143"/>
      <c r="BR346" s="143"/>
      <c r="BS346" s="143"/>
      <c r="BT346" s="143"/>
      <c r="BU346" s="143"/>
      <c r="BV346" s="143"/>
      <c r="BW346" s="143"/>
      <c r="BX346" s="143"/>
      <c r="BY346" s="143"/>
      <c r="BZ346" s="143"/>
      <c r="CA346" s="143"/>
      <c r="CB346" s="143"/>
      <c r="CC346" s="143"/>
      <c r="CD346" s="143"/>
      <c r="CE346" s="143"/>
      <c r="CF346" s="143"/>
      <c r="CG346" s="143"/>
      <c r="CH346" s="143"/>
      <c r="CI346" s="143"/>
      <c r="CJ346" s="143"/>
      <c r="CK346" s="143"/>
      <c r="CL346" s="143"/>
      <c r="CM346" s="143"/>
      <c r="CP346" s="158"/>
      <c r="CQ346" s="5"/>
      <c r="CR346" s="5"/>
      <c r="CS346" s="5"/>
      <c r="CT346" s="159"/>
      <c r="CU346" s="160"/>
      <c r="CV346" s="160"/>
      <c r="CW346" s="160"/>
      <c r="CX346" s="160"/>
      <c r="CY346" s="160"/>
      <c r="CZ346" s="160"/>
      <c r="DA346" s="160"/>
      <c r="DB346" s="160"/>
      <c r="DC346" s="160"/>
      <c r="DD346" s="160"/>
      <c r="DE346" s="160"/>
      <c r="DF346" s="160"/>
      <c r="DG346" s="160"/>
      <c r="DH346" s="160"/>
      <c r="DI346" s="160"/>
      <c r="DJ346" s="160"/>
      <c r="DK346" s="160"/>
      <c r="DL346" s="160"/>
      <c r="DM346" s="160"/>
      <c r="DN346" s="160"/>
      <c r="DO346" s="160"/>
      <c r="DP346" s="160"/>
      <c r="DQ346" s="160"/>
      <c r="DR346" s="160"/>
      <c r="DS346" s="160"/>
      <c r="DT346" s="160"/>
    </row>
    <row r="347" spans="2:126" ht="20.100000000000001" customHeight="1" x14ac:dyDescent="0.2">
      <c r="B347" s="7"/>
      <c r="C347" s="7"/>
      <c r="D347" s="7"/>
      <c r="E347" s="7"/>
      <c r="F347" s="7"/>
      <c r="BF347" s="7"/>
      <c r="BH347" s="7"/>
      <c r="BM347" s="143"/>
      <c r="BN347" s="143"/>
      <c r="BO347" s="143"/>
      <c r="BP347" s="143"/>
      <c r="BQ347" s="143"/>
      <c r="BR347" s="143"/>
      <c r="BS347" s="143"/>
      <c r="BT347" s="143"/>
      <c r="BU347" s="143"/>
      <c r="BV347" s="143"/>
      <c r="BW347" s="143"/>
      <c r="BX347" s="143"/>
      <c r="BY347" s="143"/>
      <c r="BZ347" s="143"/>
      <c r="CA347" s="143"/>
      <c r="CB347" s="143"/>
      <c r="CC347" s="143"/>
      <c r="CD347" s="143"/>
      <c r="CE347" s="143"/>
      <c r="CF347" s="143"/>
      <c r="CG347" s="143"/>
      <c r="CH347" s="143"/>
      <c r="CI347" s="143"/>
      <c r="CJ347" s="143"/>
      <c r="CK347" s="143"/>
      <c r="CL347" s="143"/>
      <c r="CM347" s="143"/>
      <c r="CP347" s="90">
        <v>4</v>
      </c>
      <c r="CQ347" s="90"/>
      <c r="CR347" s="93" t="s">
        <v>104</v>
      </c>
      <c r="CS347" s="130"/>
      <c r="CT347" s="131"/>
      <c r="CU347" s="92"/>
      <c r="CV347" s="92"/>
      <c r="CW347" s="92"/>
      <c r="CX347" s="92"/>
      <c r="CY347" s="92"/>
      <c r="CZ347" s="92"/>
      <c r="DA347" s="92"/>
      <c r="DB347" s="92"/>
      <c r="DC347" s="92"/>
      <c r="DD347" s="92"/>
      <c r="DE347" s="92"/>
      <c r="DF347" s="92"/>
      <c r="DG347" s="92"/>
      <c r="DH347" s="92"/>
      <c r="DI347" s="92"/>
      <c r="DJ347" s="92"/>
      <c r="DK347" s="92"/>
      <c r="DL347" s="92"/>
      <c r="DM347" s="92"/>
      <c r="DN347" s="92"/>
      <c r="DO347" s="92"/>
      <c r="DP347" s="92"/>
      <c r="DQ347" s="92"/>
      <c r="DR347" s="92"/>
      <c r="DS347" s="92"/>
      <c r="DT347" s="92"/>
    </row>
    <row r="348" spans="2:126" s="7" customFormat="1" ht="20.100000000000001" customHeight="1" x14ac:dyDescent="0.2"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I348" s="8"/>
      <c r="BJ348" s="8"/>
      <c r="BK348" s="9"/>
      <c r="BL348" s="8"/>
      <c r="BM348" s="143"/>
      <c r="BN348" s="143"/>
      <c r="BO348" s="143"/>
      <c r="BP348" s="143"/>
      <c r="BQ348" s="143"/>
      <c r="BR348" s="143"/>
      <c r="BS348" s="143"/>
      <c r="BT348" s="143"/>
      <c r="BU348" s="143"/>
      <c r="BV348" s="143"/>
      <c r="BW348" s="143"/>
      <c r="BX348" s="143"/>
      <c r="BY348" s="143"/>
      <c r="BZ348" s="143"/>
      <c r="CA348" s="143"/>
      <c r="CB348" s="143"/>
      <c r="CC348" s="143"/>
      <c r="CD348" s="143"/>
      <c r="CE348" s="143"/>
      <c r="CF348" s="143"/>
      <c r="CG348" s="143"/>
      <c r="CH348" s="143"/>
      <c r="CI348" s="143"/>
      <c r="CJ348" s="143"/>
      <c r="CK348" s="143"/>
      <c r="CL348" s="143"/>
      <c r="CM348" s="143"/>
      <c r="CP348" s="158"/>
      <c r="CQ348" s="5"/>
      <c r="CR348" s="5"/>
      <c r="CS348" s="5"/>
      <c r="CT348" s="159"/>
      <c r="CU348" s="160"/>
      <c r="CV348" s="160"/>
      <c r="CW348" s="160"/>
      <c r="CX348" s="160"/>
      <c r="CY348" s="160"/>
      <c r="CZ348" s="160"/>
      <c r="DA348" s="160"/>
      <c r="DB348" s="160"/>
      <c r="DC348" s="160"/>
      <c r="DD348" s="160"/>
      <c r="DE348" s="160"/>
      <c r="DF348" s="160"/>
      <c r="DG348" s="160"/>
      <c r="DH348" s="160"/>
      <c r="DI348" s="160"/>
      <c r="DJ348" s="160"/>
      <c r="DK348" s="160"/>
      <c r="DL348" s="160"/>
      <c r="DM348" s="160"/>
      <c r="DN348" s="160"/>
      <c r="DO348" s="160"/>
      <c r="DP348" s="160"/>
      <c r="DQ348" s="160"/>
      <c r="DR348" s="160"/>
      <c r="DS348" s="160"/>
      <c r="DT348" s="160"/>
    </row>
    <row r="349" spans="2:126" s="7" customFormat="1" ht="20.100000000000001" customHeight="1" x14ac:dyDescent="0.2"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I349" s="8"/>
      <c r="BJ349" s="8"/>
      <c r="BK349" s="9"/>
      <c r="BL349" s="8"/>
      <c r="BM349" s="143"/>
      <c r="BN349" s="143"/>
      <c r="BO349" s="143"/>
      <c r="BP349" s="143"/>
      <c r="BQ349" s="143"/>
      <c r="BR349" s="143"/>
      <c r="BS349" s="143"/>
      <c r="BT349" s="143"/>
      <c r="BU349" s="143"/>
      <c r="BV349" s="143"/>
      <c r="BW349" s="143"/>
      <c r="BX349" s="143"/>
      <c r="BY349" s="143"/>
      <c r="BZ349" s="143"/>
      <c r="CA349" s="143"/>
      <c r="CB349" s="143"/>
      <c r="CC349" s="143"/>
      <c r="CD349" s="143"/>
      <c r="CE349" s="143"/>
      <c r="CF349" s="143"/>
      <c r="CG349" s="143"/>
      <c r="CH349" s="143"/>
      <c r="CI349" s="143"/>
      <c r="CJ349" s="143"/>
      <c r="CK349" s="143"/>
      <c r="CL349" s="143"/>
      <c r="CM349" s="143"/>
      <c r="CP349" s="97"/>
      <c r="CT349" s="221"/>
      <c r="CU349" s="222"/>
      <c r="CV349" s="222"/>
      <c r="CW349" s="222"/>
      <c r="CX349" s="222"/>
      <c r="CY349" s="222"/>
      <c r="CZ349" s="222"/>
      <c r="DA349" s="222"/>
      <c r="DB349" s="222"/>
      <c r="DC349" s="222"/>
      <c r="DD349" s="222"/>
      <c r="DE349" s="222"/>
      <c r="DF349" s="222"/>
      <c r="DG349" s="222"/>
      <c r="DH349" s="222"/>
      <c r="DI349" s="222"/>
      <c r="DJ349" s="222"/>
      <c r="DK349" s="222"/>
      <c r="DL349" s="222"/>
      <c r="DM349" s="222"/>
      <c r="DN349" s="222"/>
      <c r="DO349" s="222"/>
      <c r="DP349" s="222"/>
      <c r="DQ349" s="222"/>
      <c r="DR349" s="222"/>
      <c r="DS349" s="222"/>
      <c r="DT349" s="222"/>
    </row>
    <row r="350" spans="2:126" s="7" customFormat="1" ht="20.100000000000001" customHeight="1" x14ac:dyDescent="0.2"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I350" s="8"/>
      <c r="BJ350" s="8"/>
      <c r="BK350" s="9"/>
      <c r="BL350" s="8"/>
      <c r="BM350" s="143"/>
      <c r="BN350" s="143"/>
      <c r="BO350" s="143"/>
      <c r="BP350" s="143"/>
      <c r="BQ350" s="143"/>
      <c r="BR350" s="143"/>
      <c r="BS350" s="143"/>
      <c r="BT350" s="143"/>
      <c r="BU350" s="143"/>
      <c r="BV350" s="143"/>
      <c r="BW350" s="143"/>
      <c r="BX350" s="143"/>
      <c r="BY350" s="143"/>
      <c r="BZ350" s="143"/>
      <c r="CA350" s="143"/>
      <c r="CB350" s="143"/>
      <c r="CC350" s="143"/>
      <c r="CD350" s="143"/>
      <c r="CE350" s="143"/>
      <c r="CF350" s="143"/>
      <c r="CG350" s="143"/>
      <c r="CH350" s="143"/>
      <c r="CI350" s="143"/>
      <c r="CJ350" s="143"/>
      <c r="CK350" s="143"/>
      <c r="CL350" s="143"/>
      <c r="CM350" s="143"/>
      <c r="CN350" s="223"/>
      <c r="CO350" s="224"/>
      <c r="CP350" s="108"/>
      <c r="CQ350" s="6"/>
      <c r="CR350" s="11"/>
      <c r="CS350" s="109"/>
      <c r="CT350" s="127"/>
      <c r="CU350" s="111"/>
      <c r="CV350" s="111"/>
      <c r="CW350" s="111"/>
      <c r="CX350" s="111"/>
      <c r="CY350" s="111"/>
      <c r="CZ350" s="111"/>
      <c r="DA350" s="111"/>
      <c r="DB350" s="111"/>
      <c r="DC350" s="111"/>
      <c r="DD350" s="111"/>
      <c r="DE350" s="111"/>
      <c r="DF350" s="111"/>
      <c r="DG350" s="111"/>
      <c r="DH350" s="111"/>
      <c r="DI350" s="111"/>
      <c r="DJ350" s="111"/>
      <c r="DK350" s="111"/>
      <c r="DL350" s="111"/>
      <c r="DM350" s="111"/>
      <c r="DN350" s="111"/>
      <c r="DO350" s="111"/>
      <c r="DP350" s="111"/>
      <c r="DQ350" s="111"/>
      <c r="DR350" s="111"/>
      <c r="DS350" s="111"/>
      <c r="DT350" s="111"/>
      <c r="DU350" s="94"/>
    </row>
    <row r="351" spans="2:126" s="7" customFormat="1" ht="20.100000000000001" customHeight="1" x14ac:dyDescent="0.2"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I351" s="8"/>
      <c r="BJ351" s="8"/>
      <c r="BK351" s="9"/>
      <c r="BL351" s="8"/>
      <c r="BM351" s="143"/>
      <c r="BN351" s="143"/>
      <c r="BO351" s="143"/>
      <c r="BP351" s="143"/>
      <c r="BQ351" s="143"/>
      <c r="BR351" s="143"/>
      <c r="BS351" s="143"/>
      <c r="BT351" s="143"/>
      <c r="BU351" s="143"/>
      <c r="BV351" s="143"/>
      <c r="BW351" s="143"/>
      <c r="BX351" s="143"/>
      <c r="BY351" s="143"/>
      <c r="BZ351" s="143"/>
      <c r="CA351" s="143"/>
      <c r="CB351" s="143"/>
      <c r="CC351" s="143"/>
      <c r="CD351" s="143"/>
      <c r="CE351" s="143"/>
      <c r="CF351" s="143"/>
      <c r="CG351" s="143"/>
      <c r="CH351" s="143"/>
      <c r="CI351" s="143"/>
      <c r="CJ351" s="143"/>
      <c r="CK351" s="143"/>
      <c r="CL351" s="143"/>
      <c r="CM351" s="143"/>
      <c r="CP351" s="148" t="s">
        <v>106</v>
      </c>
      <c r="CQ351" s="83">
        <f>INDEX([10]TPU!$A:$A,MATCH($DV351,[10]TPU!$P:$P,0))</f>
        <v>2003265</v>
      </c>
      <c r="CR351" s="366" t="str">
        <f>INDEX([10]TPU!$C:$C,MATCH($DV351,[10]TPU!$P:$P,0))</f>
        <v>Sarjeta triangular de concreto - STC 88-20 - escavação mecânica - areia e brita comerciais</v>
      </c>
      <c r="CS351" s="83" t="str">
        <f>INDEX([10]TPU!$D:$D,MATCH($DV351,[10]TPU!$P:$P,0))</f>
        <v>m</v>
      </c>
      <c r="CT351" s="103">
        <f>CT353</f>
        <v>1300</v>
      </c>
      <c r="CU351" s="103">
        <f t="shared" ref="CU351:DT351" si="657">CU353</f>
        <v>1300</v>
      </c>
      <c r="CV351" s="103">
        <f t="shared" si="657"/>
        <v>180</v>
      </c>
      <c r="CW351" s="103">
        <f t="shared" si="657"/>
        <v>1540</v>
      </c>
      <c r="CX351" s="103">
        <f t="shared" si="657"/>
        <v>1200</v>
      </c>
      <c r="CY351" s="103">
        <f>CY353</f>
        <v>1300</v>
      </c>
      <c r="CZ351" s="103">
        <f t="shared" ref="CZ351:DC351" si="658">CZ353</f>
        <v>1300</v>
      </c>
      <c r="DA351" s="103">
        <f t="shared" si="658"/>
        <v>180</v>
      </c>
      <c r="DB351" s="103">
        <f t="shared" si="658"/>
        <v>1540</v>
      </c>
      <c r="DC351" s="103">
        <f t="shared" si="658"/>
        <v>1200</v>
      </c>
      <c r="DD351" s="103">
        <f>DD353</f>
        <v>1300</v>
      </c>
      <c r="DE351" s="103">
        <f t="shared" ref="DE351:DH351" si="659">DE353</f>
        <v>1300</v>
      </c>
      <c r="DF351" s="103">
        <f t="shared" si="659"/>
        <v>180</v>
      </c>
      <c r="DG351" s="103">
        <f t="shared" si="659"/>
        <v>1540</v>
      </c>
      <c r="DH351" s="103">
        <f t="shared" si="659"/>
        <v>1200</v>
      </c>
      <c r="DI351" s="103">
        <f>DI353</f>
        <v>1300</v>
      </c>
      <c r="DJ351" s="103">
        <f t="shared" ref="DJ351:DM351" si="660">DJ353</f>
        <v>1300</v>
      </c>
      <c r="DK351" s="103">
        <f t="shared" si="660"/>
        <v>180</v>
      </c>
      <c r="DL351" s="103">
        <f t="shared" si="660"/>
        <v>1540</v>
      </c>
      <c r="DM351" s="103">
        <f t="shared" si="660"/>
        <v>1200</v>
      </c>
      <c r="DN351" s="103">
        <f>DN353</f>
        <v>1300</v>
      </c>
      <c r="DO351" s="103">
        <f t="shared" ref="DO351:DR351" si="661">DO353</f>
        <v>1300</v>
      </c>
      <c r="DP351" s="103">
        <f t="shared" si="661"/>
        <v>180</v>
      </c>
      <c r="DQ351" s="103">
        <f t="shared" si="661"/>
        <v>1540</v>
      </c>
      <c r="DR351" s="103">
        <f t="shared" si="661"/>
        <v>1200</v>
      </c>
      <c r="DS351" s="103">
        <f t="shared" si="657"/>
        <v>0</v>
      </c>
      <c r="DT351" s="103">
        <f t="shared" si="657"/>
        <v>0</v>
      </c>
      <c r="DV351" s="7" t="s">
        <v>1024</v>
      </c>
    </row>
    <row r="352" spans="2:126" s="7" customFormat="1" ht="20.100000000000001" customHeight="1" x14ac:dyDescent="0.2"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I352" s="8"/>
      <c r="BJ352" s="8"/>
      <c r="BK352" s="9"/>
      <c r="BL352" s="8"/>
      <c r="BM352" s="143"/>
      <c r="BN352" s="143"/>
      <c r="BO352" s="143"/>
      <c r="BP352" s="143"/>
      <c r="BQ352" s="143"/>
      <c r="BR352" s="143"/>
      <c r="BS352" s="143"/>
      <c r="BT352" s="143"/>
      <c r="BU352" s="143"/>
      <c r="BV352" s="143"/>
      <c r="BW352" s="143"/>
      <c r="BX352" s="143"/>
      <c r="BY352" s="143"/>
      <c r="BZ352" s="143"/>
      <c r="CA352" s="143"/>
      <c r="CB352" s="143"/>
      <c r="CC352" s="143"/>
      <c r="CD352" s="143"/>
      <c r="CE352" s="143"/>
      <c r="CF352" s="143"/>
      <c r="CG352" s="143"/>
      <c r="CH352" s="143"/>
      <c r="CI352" s="143"/>
      <c r="CJ352" s="143"/>
      <c r="CK352" s="143"/>
      <c r="CL352" s="143"/>
      <c r="CM352" s="143"/>
      <c r="CP352" s="108"/>
      <c r="CQ352" s="6"/>
      <c r="CR352" s="11"/>
      <c r="CS352" s="109"/>
      <c r="CT352" s="127"/>
      <c r="CU352" s="111"/>
      <c r="CV352" s="111"/>
      <c r="CW352" s="111"/>
      <c r="CX352" s="111"/>
      <c r="CY352" s="127"/>
      <c r="CZ352" s="111"/>
      <c r="DA352" s="111"/>
      <c r="DB352" s="111"/>
      <c r="DC352" s="111"/>
      <c r="DD352" s="127"/>
      <c r="DE352" s="111"/>
      <c r="DF352" s="111"/>
      <c r="DG352" s="111"/>
      <c r="DH352" s="111"/>
      <c r="DI352" s="111"/>
      <c r="DJ352" s="111"/>
      <c r="DK352" s="111"/>
      <c r="DL352" s="111"/>
      <c r="DM352" s="111"/>
      <c r="DN352" s="127"/>
      <c r="DO352" s="111"/>
      <c r="DP352" s="111"/>
      <c r="DQ352" s="111"/>
      <c r="DR352" s="111"/>
      <c r="DS352" s="111"/>
      <c r="DT352" s="111"/>
      <c r="DU352" s="94"/>
    </row>
    <row r="353" spans="7:126" s="7" customFormat="1" ht="20.100000000000001" customHeight="1" x14ac:dyDescent="0.2"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I353" s="8"/>
      <c r="BJ353" s="8"/>
      <c r="BK353" s="9"/>
      <c r="BL353" s="8"/>
      <c r="BM353" s="143"/>
      <c r="BN353" s="143"/>
      <c r="BO353" s="143"/>
      <c r="BP353" s="143"/>
      <c r="BQ353" s="143"/>
      <c r="BR353" s="143"/>
      <c r="BS353" s="143"/>
      <c r="BT353" s="143"/>
      <c r="BU353" s="143"/>
      <c r="BV353" s="143"/>
      <c r="BW353" s="143"/>
      <c r="BX353" s="143"/>
      <c r="BY353" s="143"/>
      <c r="BZ353" s="143"/>
      <c r="CA353" s="143"/>
      <c r="CB353" s="143"/>
      <c r="CC353" s="143"/>
      <c r="CD353" s="143"/>
      <c r="CE353" s="143"/>
      <c r="CF353" s="143"/>
      <c r="CG353" s="143"/>
      <c r="CH353" s="143"/>
      <c r="CI353" s="143"/>
      <c r="CJ353" s="143"/>
      <c r="CK353" s="143"/>
      <c r="CL353" s="143"/>
      <c r="CM353" s="143"/>
      <c r="CP353" s="108"/>
      <c r="CQ353" s="6"/>
      <c r="CR353" s="11" t="s">
        <v>394</v>
      </c>
      <c r="CS353" s="6" t="s">
        <v>5</v>
      </c>
      <c r="CT353" s="129">
        <v>1300</v>
      </c>
      <c r="CU353" s="129">
        <v>1300</v>
      </c>
      <c r="CV353" s="129">
        <v>180</v>
      </c>
      <c r="CW353" s="129">
        <f>380*3+400</f>
        <v>1540</v>
      </c>
      <c r="CX353" s="129">
        <v>1200</v>
      </c>
      <c r="CY353" s="129">
        <v>1300</v>
      </c>
      <c r="CZ353" s="129">
        <v>1300</v>
      </c>
      <c r="DA353" s="129">
        <v>180</v>
      </c>
      <c r="DB353" s="129">
        <f>380*3+400</f>
        <v>1540</v>
      </c>
      <c r="DC353" s="129">
        <v>1200</v>
      </c>
      <c r="DD353" s="129">
        <v>1300</v>
      </c>
      <c r="DE353" s="129">
        <v>1300</v>
      </c>
      <c r="DF353" s="129">
        <v>180</v>
      </c>
      <c r="DG353" s="129">
        <f>380*3+400</f>
        <v>1540</v>
      </c>
      <c r="DH353" s="129">
        <v>1200</v>
      </c>
      <c r="DI353" s="129">
        <v>1300</v>
      </c>
      <c r="DJ353" s="129">
        <v>1300</v>
      </c>
      <c r="DK353" s="129">
        <v>180</v>
      </c>
      <c r="DL353" s="129">
        <f>380*3+400</f>
        <v>1540</v>
      </c>
      <c r="DM353" s="129">
        <v>1200</v>
      </c>
      <c r="DN353" s="129">
        <v>1300</v>
      </c>
      <c r="DO353" s="129">
        <v>1300</v>
      </c>
      <c r="DP353" s="129">
        <v>180</v>
      </c>
      <c r="DQ353" s="129">
        <f>380*3+400</f>
        <v>1540</v>
      </c>
      <c r="DR353" s="129">
        <v>1200</v>
      </c>
      <c r="DS353" s="129"/>
      <c r="DT353" s="129"/>
    </row>
    <row r="354" spans="7:126" s="7" customFormat="1" ht="20.100000000000001" customHeight="1" x14ac:dyDescent="0.2"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I354" s="8"/>
      <c r="BJ354" s="8"/>
      <c r="BK354" s="9"/>
      <c r="BL354" s="8"/>
      <c r="BM354" s="143"/>
      <c r="BN354" s="143"/>
      <c r="BO354" s="143"/>
      <c r="BP354" s="143"/>
      <c r="BQ354" s="143"/>
      <c r="BR354" s="143"/>
      <c r="BS354" s="143"/>
      <c r="BT354" s="143"/>
      <c r="BU354" s="143"/>
      <c r="BV354" s="143"/>
      <c r="BW354" s="143"/>
      <c r="BX354" s="143"/>
      <c r="BY354" s="143"/>
      <c r="BZ354" s="143"/>
      <c r="CA354" s="143"/>
      <c r="CB354" s="143"/>
      <c r="CC354" s="143"/>
      <c r="CD354" s="143"/>
      <c r="CE354" s="143"/>
      <c r="CF354" s="143"/>
      <c r="CG354" s="143"/>
      <c r="CH354" s="143"/>
      <c r="CI354" s="143"/>
      <c r="CJ354" s="143"/>
      <c r="CK354" s="143"/>
      <c r="CL354" s="143"/>
      <c r="CM354" s="143"/>
      <c r="CN354" s="223"/>
      <c r="CO354" s="224"/>
      <c r="CP354" s="108"/>
      <c r="CQ354" s="6"/>
      <c r="CR354" s="11"/>
      <c r="CS354" s="109"/>
      <c r="CT354" s="127"/>
      <c r="CU354" s="111"/>
      <c r="CV354" s="111"/>
      <c r="CW354" s="111"/>
      <c r="CX354" s="111"/>
      <c r="CY354" s="127"/>
      <c r="CZ354" s="111"/>
      <c r="DA354" s="111"/>
      <c r="DB354" s="111"/>
      <c r="DC354" s="111"/>
      <c r="DD354" s="127"/>
      <c r="DE354" s="111"/>
      <c r="DF354" s="111"/>
      <c r="DG354" s="111"/>
      <c r="DH354" s="111"/>
      <c r="DI354" s="111"/>
      <c r="DJ354" s="111"/>
      <c r="DK354" s="111"/>
      <c r="DL354" s="111"/>
      <c r="DM354" s="111"/>
      <c r="DN354" s="127"/>
      <c r="DO354" s="111"/>
      <c r="DP354" s="111"/>
      <c r="DQ354" s="111"/>
      <c r="DR354" s="111"/>
      <c r="DS354" s="111"/>
      <c r="DT354" s="111"/>
    </row>
    <row r="355" spans="7:126" s="7" customFormat="1" ht="20.100000000000001" customHeight="1" x14ac:dyDescent="0.2"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I355" s="8"/>
      <c r="BJ355" s="8"/>
      <c r="BK355" s="9"/>
      <c r="BL355" s="8"/>
      <c r="BM355" s="143"/>
      <c r="BN355" s="143"/>
      <c r="BO355" s="143"/>
      <c r="BP355" s="143"/>
      <c r="BQ355" s="143"/>
      <c r="BR355" s="143"/>
      <c r="BS355" s="143"/>
      <c r="BT355" s="143"/>
      <c r="BU355" s="143"/>
      <c r="BV355" s="143"/>
      <c r="BW355" s="143"/>
      <c r="BX355" s="143"/>
      <c r="BY355" s="143"/>
      <c r="BZ355" s="143"/>
      <c r="CA355" s="143"/>
      <c r="CB355" s="143"/>
      <c r="CC355" s="143"/>
      <c r="CD355" s="143"/>
      <c r="CE355" s="143"/>
      <c r="CF355" s="143"/>
      <c r="CG355" s="143"/>
      <c r="CH355" s="143"/>
      <c r="CI355" s="143"/>
      <c r="CJ355" s="143"/>
      <c r="CK355" s="143"/>
      <c r="CL355" s="143"/>
      <c r="CM355" s="143"/>
      <c r="CP355" s="83" t="s">
        <v>107</v>
      </c>
      <c r="CQ355" s="83" t="str">
        <f>INDEX([10]TPU!$A:$A,MATCH($DV355,[10]TPU!$P:$P,0))</f>
        <v>ED-51139</v>
      </c>
      <c r="CR355" s="366" t="str">
        <f>INDEX([10]TPU!$C:$C,MATCH($DV355,[10]TPU!$P:$P,0))</f>
        <v>guia de meio-fio, em concreto com fck 20mpa, pré-moldada, mfc-01 padrão der-mg, dimensões (12x16,7x35)cm, exclusive sarjeta, inclusive escavação, apiloamento e transporte com retirada do material escavado (em caçamba)</v>
      </c>
      <c r="CS355" s="83" t="str">
        <f>INDEX([10]TPU!$D:$D,MATCH($DV355,[10]TPU!$P:$P,0))</f>
        <v>m</v>
      </c>
      <c r="CT355" s="103">
        <f>CT357</f>
        <v>1100</v>
      </c>
      <c r="CU355" s="103">
        <f t="shared" ref="CU355:DT355" si="662">CU357</f>
        <v>1100</v>
      </c>
      <c r="CV355" s="103">
        <f t="shared" si="662"/>
        <v>100</v>
      </c>
      <c r="CW355" s="103">
        <f t="shared" si="662"/>
        <v>920</v>
      </c>
      <c r="CX355" s="103">
        <f t="shared" si="662"/>
        <v>1200</v>
      </c>
      <c r="CY355" s="103">
        <f>CY357</f>
        <v>1100</v>
      </c>
      <c r="CZ355" s="103">
        <f t="shared" ref="CZ355:DC355" si="663">CZ357</f>
        <v>1100</v>
      </c>
      <c r="DA355" s="103">
        <f t="shared" si="663"/>
        <v>100</v>
      </c>
      <c r="DB355" s="103">
        <f t="shared" si="663"/>
        <v>920</v>
      </c>
      <c r="DC355" s="103">
        <f t="shared" si="663"/>
        <v>1200</v>
      </c>
      <c r="DD355" s="103">
        <f>DD357</f>
        <v>1100</v>
      </c>
      <c r="DE355" s="103">
        <f t="shared" ref="DE355:DH355" si="664">DE357</f>
        <v>1100</v>
      </c>
      <c r="DF355" s="103">
        <f t="shared" si="664"/>
        <v>100</v>
      </c>
      <c r="DG355" s="103">
        <f t="shared" si="664"/>
        <v>920</v>
      </c>
      <c r="DH355" s="103">
        <f t="shared" si="664"/>
        <v>1200</v>
      </c>
      <c r="DI355" s="103">
        <f>DI357</f>
        <v>1100</v>
      </c>
      <c r="DJ355" s="103">
        <f t="shared" ref="DJ355:DM355" si="665">DJ357</f>
        <v>1100</v>
      </c>
      <c r="DK355" s="103">
        <f t="shared" si="665"/>
        <v>100</v>
      </c>
      <c r="DL355" s="103">
        <f t="shared" si="665"/>
        <v>920</v>
      </c>
      <c r="DM355" s="103">
        <f t="shared" si="665"/>
        <v>1200</v>
      </c>
      <c r="DN355" s="103">
        <f>DN357</f>
        <v>1100</v>
      </c>
      <c r="DO355" s="103">
        <f t="shared" ref="DO355:DR355" si="666">DO357</f>
        <v>1100</v>
      </c>
      <c r="DP355" s="103">
        <f t="shared" si="666"/>
        <v>100</v>
      </c>
      <c r="DQ355" s="103">
        <f t="shared" si="666"/>
        <v>920</v>
      </c>
      <c r="DR355" s="103">
        <f t="shared" si="666"/>
        <v>1200</v>
      </c>
      <c r="DS355" s="103">
        <f t="shared" si="662"/>
        <v>0</v>
      </c>
      <c r="DT355" s="103">
        <f t="shared" si="662"/>
        <v>0</v>
      </c>
      <c r="DV355" s="7" t="s">
        <v>1038</v>
      </c>
    </row>
    <row r="356" spans="7:126" s="7" customFormat="1" ht="20.100000000000001" customHeight="1" x14ac:dyDescent="0.2"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I356" s="8"/>
      <c r="BJ356" s="8"/>
      <c r="BK356" s="9"/>
      <c r="BL356" s="8"/>
      <c r="BM356" s="143"/>
      <c r="BN356" s="143"/>
      <c r="BO356" s="143"/>
      <c r="BP356" s="143"/>
      <c r="BQ356" s="143"/>
      <c r="BR356" s="143"/>
      <c r="BS356" s="143"/>
      <c r="BT356" s="143"/>
      <c r="BU356" s="143"/>
      <c r="BV356" s="143"/>
      <c r="BW356" s="143"/>
      <c r="BX356" s="143"/>
      <c r="BY356" s="143"/>
      <c r="BZ356" s="143"/>
      <c r="CA356" s="143"/>
      <c r="CB356" s="143"/>
      <c r="CC356" s="143"/>
      <c r="CD356" s="143"/>
      <c r="CE356" s="143"/>
      <c r="CF356" s="143"/>
      <c r="CG356" s="143"/>
      <c r="CH356" s="143"/>
      <c r="CI356" s="143"/>
      <c r="CJ356" s="143"/>
      <c r="CK356" s="143"/>
      <c r="CL356" s="143"/>
      <c r="CM356" s="143"/>
      <c r="CP356" s="108"/>
      <c r="CQ356" s="6"/>
      <c r="CR356" s="11"/>
      <c r="CS356" s="109"/>
      <c r="CT356" s="127"/>
      <c r="CU356" s="127"/>
      <c r="CV356" s="127"/>
      <c r="CW356" s="127"/>
      <c r="CX356" s="127"/>
      <c r="CY356" s="127"/>
      <c r="CZ356" s="127"/>
      <c r="DA356" s="127"/>
      <c r="DB356" s="127"/>
      <c r="DC356" s="127"/>
      <c r="DD356" s="127"/>
      <c r="DE356" s="127"/>
      <c r="DF356" s="127"/>
      <c r="DG356" s="127"/>
      <c r="DH356" s="127"/>
      <c r="DI356" s="127"/>
      <c r="DJ356" s="127"/>
      <c r="DK356" s="127"/>
      <c r="DL356" s="127"/>
      <c r="DM356" s="127"/>
      <c r="DN356" s="127"/>
      <c r="DO356" s="127"/>
      <c r="DP356" s="127"/>
      <c r="DQ356" s="127"/>
      <c r="DR356" s="127"/>
      <c r="DS356" s="127"/>
      <c r="DT356" s="127"/>
    </row>
    <row r="357" spans="7:126" s="7" customFormat="1" ht="20.100000000000001" customHeight="1" x14ac:dyDescent="0.2"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I357" s="8"/>
      <c r="BJ357" s="8"/>
      <c r="BK357" s="9"/>
      <c r="BL357" s="8"/>
      <c r="BM357" s="143"/>
      <c r="BN357" s="143"/>
      <c r="BO357" s="143"/>
      <c r="BP357" s="143"/>
      <c r="BQ357" s="143"/>
      <c r="BR357" s="143"/>
      <c r="BS357" s="143"/>
      <c r="BT357" s="143"/>
      <c r="BU357" s="143"/>
      <c r="BV357" s="143"/>
      <c r="BW357" s="143"/>
      <c r="BX357" s="143"/>
      <c r="BY357" s="143"/>
      <c r="BZ357" s="143"/>
      <c r="CA357" s="143"/>
      <c r="CB357" s="143"/>
      <c r="CC357" s="143"/>
      <c r="CD357" s="143"/>
      <c r="CE357" s="143"/>
      <c r="CF357" s="143"/>
      <c r="CG357" s="143"/>
      <c r="CH357" s="143"/>
      <c r="CI357" s="143"/>
      <c r="CJ357" s="143"/>
      <c r="CK357" s="143"/>
      <c r="CL357" s="143"/>
      <c r="CM357" s="143"/>
      <c r="CP357" s="108"/>
      <c r="CQ357" s="6"/>
      <c r="CR357" s="11" t="s">
        <v>394</v>
      </c>
      <c r="CS357" s="6" t="s">
        <v>5</v>
      </c>
      <c r="CT357" s="129">
        <f>300*2+100*2+100*3</f>
        <v>1100</v>
      </c>
      <c r="CU357" s="129">
        <f>300*2+100*2+100*3</f>
        <v>1100</v>
      </c>
      <c r="CV357" s="129">
        <v>100</v>
      </c>
      <c r="CW357" s="129">
        <f>300*3+20</f>
        <v>920</v>
      </c>
      <c r="CX357" s="129">
        <v>1200</v>
      </c>
      <c r="CY357" s="129">
        <f>300*2+100*2+100*3</f>
        <v>1100</v>
      </c>
      <c r="CZ357" s="129">
        <f>300*2+100*2+100*3</f>
        <v>1100</v>
      </c>
      <c r="DA357" s="129">
        <v>100</v>
      </c>
      <c r="DB357" s="129">
        <f>300*3+20</f>
        <v>920</v>
      </c>
      <c r="DC357" s="129">
        <v>1200</v>
      </c>
      <c r="DD357" s="129">
        <f>300*2+100*2+100*3</f>
        <v>1100</v>
      </c>
      <c r="DE357" s="129">
        <f>300*2+100*2+100*3</f>
        <v>1100</v>
      </c>
      <c r="DF357" s="129">
        <v>100</v>
      </c>
      <c r="DG357" s="129">
        <f>300*3+20</f>
        <v>920</v>
      </c>
      <c r="DH357" s="129">
        <v>1200</v>
      </c>
      <c r="DI357" s="129">
        <f>300*2+100*2+100*3</f>
        <v>1100</v>
      </c>
      <c r="DJ357" s="129">
        <f>300*2+100*2+100*3</f>
        <v>1100</v>
      </c>
      <c r="DK357" s="129">
        <v>100</v>
      </c>
      <c r="DL357" s="129">
        <f>300*3+20</f>
        <v>920</v>
      </c>
      <c r="DM357" s="129">
        <v>1200</v>
      </c>
      <c r="DN357" s="129">
        <f>300*2+100*2+100*3</f>
        <v>1100</v>
      </c>
      <c r="DO357" s="129">
        <f>300*2+100*2+100*3</f>
        <v>1100</v>
      </c>
      <c r="DP357" s="129">
        <v>100</v>
      </c>
      <c r="DQ357" s="129">
        <f>300*3+20</f>
        <v>920</v>
      </c>
      <c r="DR357" s="129">
        <v>1200</v>
      </c>
      <c r="DS357" s="129"/>
      <c r="DT357" s="129"/>
    </row>
    <row r="358" spans="7:126" s="7" customFormat="1" ht="20.100000000000001" customHeight="1" x14ac:dyDescent="0.2"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I358" s="8"/>
      <c r="BJ358" s="8"/>
      <c r="BK358" s="9"/>
      <c r="BL358" s="8"/>
      <c r="BM358" s="143"/>
      <c r="BN358" s="143"/>
      <c r="BO358" s="143"/>
      <c r="BP358" s="143"/>
      <c r="BQ358" s="143"/>
      <c r="BR358" s="143"/>
      <c r="BS358" s="143"/>
      <c r="BT358" s="143"/>
      <c r="BU358" s="143"/>
      <c r="BV358" s="143"/>
      <c r="BW358" s="143"/>
      <c r="BX358" s="143"/>
      <c r="BY358" s="143"/>
      <c r="BZ358" s="143"/>
      <c r="CA358" s="143"/>
      <c r="CB358" s="143"/>
      <c r="CC358" s="143"/>
      <c r="CD358" s="143"/>
      <c r="CE358" s="143"/>
      <c r="CF358" s="143"/>
      <c r="CG358" s="143"/>
      <c r="CH358" s="143"/>
      <c r="CI358" s="143"/>
      <c r="CJ358" s="143"/>
      <c r="CK358" s="143"/>
      <c r="CL358" s="143"/>
      <c r="CM358" s="143"/>
      <c r="CP358" s="108"/>
      <c r="CQ358" s="6"/>
      <c r="CR358" s="11"/>
      <c r="CS358" s="109"/>
      <c r="CT358" s="127"/>
      <c r="CU358" s="111"/>
      <c r="CV358" s="111"/>
      <c r="CW358" s="111"/>
      <c r="CX358" s="111"/>
      <c r="CY358" s="127"/>
      <c r="CZ358" s="111"/>
      <c r="DA358" s="111"/>
      <c r="DB358" s="111"/>
      <c r="DC358" s="111"/>
      <c r="DD358" s="127"/>
      <c r="DE358" s="111"/>
      <c r="DF358" s="111"/>
      <c r="DG358" s="111"/>
      <c r="DH358" s="111"/>
      <c r="DI358" s="111"/>
      <c r="DJ358" s="111"/>
      <c r="DK358" s="111"/>
      <c r="DL358" s="111"/>
      <c r="DM358" s="111"/>
      <c r="DN358" s="127"/>
      <c r="DO358" s="111"/>
      <c r="DP358" s="111"/>
      <c r="DQ358" s="111"/>
      <c r="DR358" s="111"/>
      <c r="DS358" s="111"/>
      <c r="DT358" s="111"/>
    </row>
    <row r="359" spans="7:126" s="7" customFormat="1" ht="20.100000000000001" customHeight="1" x14ac:dyDescent="0.2"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I359" s="8"/>
      <c r="BJ359" s="8"/>
      <c r="BK359" s="9"/>
      <c r="BL359" s="8"/>
      <c r="BM359" s="143"/>
      <c r="BN359" s="143"/>
      <c r="BO359" s="143"/>
      <c r="BP359" s="143"/>
      <c r="BQ359" s="143"/>
      <c r="BR359" s="143"/>
      <c r="BS359" s="143"/>
      <c r="BT359" s="143"/>
      <c r="BU359" s="143"/>
      <c r="BV359" s="143"/>
      <c r="BW359" s="143"/>
      <c r="BX359" s="143"/>
      <c r="BY359" s="143"/>
      <c r="BZ359" s="143"/>
      <c r="CA359" s="143"/>
      <c r="CB359" s="143"/>
      <c r="CC359" s="143"/>
      <c r="CD359" s="143"/>
      <c r="CE359" s="143"/>
      <c r="CF359" s="143"/>
      <c r="CG359" s="143"/>
      <c r="CH359" s="143"/>
      <c r="CI359" s="143"/>
      <c r="CJ359" s="143"/>
      <c r="CK359" s="143"/>
      <c r="CL359" s="143"/>
      <c r="CM359" s="143"/>
      <c r="CP359" s="83" t="s">
        <v>109</v>
      </c>
      <c r="CQ359" s="83">
        <f>INDEX([10]TPU!$A:$A,MATCH($DV359,[10]TPU!$P:$P,0))</f>
        <v>2003103</v>
      </c>
      <c r="CR359" s="366" t="str">
        <f>INDEX([10]TPU!$C:$C,MATCH($DV359,[10]TPU!$P:$P,0))</f>
        <v>Entrada para descida d'água - EDA 01 A - areia e brita comerciais</v>
      </c>
      <c r="CS359" s="83" t="str">
        <f>INDEX([10]TPU!$D:$D,MATCH($DV359,[10]TPU!$P:$P,0))</f>
        <v>un</v>
      </c>
      <c r="CT359" s="103">
        <v>5</v>
      </c>
      <c r="CU359" s="103">
        <f t="shared" ref="CU359:DT359" si="667">CU361</f>
        <v>5</v>
      </c>
      <c r="CV359" s="103">
        <f t="shared" si="667"/>
        <v>1</v>
      </c>
      <c r="CW359" s="103">
        <f t="shared" si="667"/>
        <v>3</v>
      </c>
      <c r="CX359" s="103">
        <f t="shared" si="667"/>
        <v>6</v>
      </c>
      <c r="CY359" s="103">
        <v>5</v>
      </c>
      <c r="CZ359" s="103">
        <f t="shared" ref="CZ359:DC359" si="668">CZ361</f>
        <v>5</v>
      </c>
      <c r="DA359" s="103">
        <f t="shared" si="668"/>
        <v>1</v>
      </c>
      <c r="DB359" s="103">
        <f t="shared" si="668"/>
        <v>3</v>
      </c>
      <c r="DC359" s="103">
        <f t="shared" si="668"/>
        <v>6</v>
      </c>
      <c r="DD359" s="103">
        <v>5</v>
      </c>
      <c r="DE359" s="103">
        <f t="shared" ref="DE359:DH359" si="669">DE361</f>
        <v>5</v>
      </c>
      <c r="DF359" s="103">
        <f t="shared" si="669"/>
        <v>1</v>
      </c>
      <c r="DG359" s="103">
        <f t="shared" si="669"/>
        <v>3</v>
      </c>
      <c r="DH359" s="103">
        <f t="shared" si="669"/>
        <v>6</v>
      </c>
      <c r="DI359" s="103">
        <v>5</v>
      </c>
      <c r="DJ359" s="103">
        <f t="shared" ref="DJ359:DM359" si="670">DJ361</f>
        <v>5</v>
      </c>
      <c r="DK359" s="103">
        <f t="shared" si="670"/>
        <v>1</v>
      </c>
      <c r="DL359" s="103">
        <f t="shared" si="670"/>
        <v>3</v>
      </c>
      <c r="DM359" s="103">
        <f t="shared" si="670"/>
        <v>6</v>
      </c>
      <c r="DN359" s="103">
        <v>5</v>
      </c>
      <c r="DO359" s="103">
        <f t="shared" ref="DO359:DR359" si="671">DO361</f>
        <v>5</v>
      </c>
      <c r="DP359" s="103">
        <f t="shared" si="671"/>
        <v>1</v>
      </c>
      <c r="DQ359" s="103">
        <f t="shared" si="671"/>
        <v>3</v>
      </c>
      <c r="DR359" s="103">
        <f t="shared" si="671"/>
        <v>6</v>
      </c>
      <c r="DS359" s="103">
        <f t="shared" si="667"/>
        <v>0</v>
      </c>
      <c r="DT359" s="103">
        <f t="shared" si="667"/>
        <v>0</v>
      </c>
      <c r="DV359" s="7">
        <v>2003385</v>
      </c>
    </row>
    <row r="360" spans="7:126" s="7" customFormat="1" ht="20.100000000000001" customHeight="1" x14ac:dyDescent="0.2"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I360" s="8"/>
      <c r="BJ360" s="8"/>
      <c r="BK360" s="9"/>
      <c r="BL360" s="8"/>
      <c r="BM360" s="143"/>
      <c r="BN360" s="143"/>
      <c r="BO360" s="143"/>
      <c r="BP360" s="143"/>
      <c r="BQ360" s="143"/>
      <c r="BR360" s="143"/>
      <c r="BS360" s="143"/>
      <c r="BT360" s="143"/>
      <c r="BU360" s="143"/>
      <c r="BV360" s="143"/>
      <c r="BW360" s="143"/>
      <c r="BX360" s="143"/>
      <c r="BY360" s="143"/>
      <c r="BZ360" s="143"/>
      <c r="CA360" s="143"/>
      <c r="CB360" s="143"/>
      <c r="CC360" s="143"/>
      <c r="CD360" s="143"/>
      <c r="CE360" s="143"/>
      <c r="CF360" s="143"/>
      <c r="CG360" s="143"/>
      <c r="CH360" s="143"/>
      <c r="CI360" s="143"/>
      <c r="CJ360" s="143"/>
      <c r="CK360" s="143"/>
      <c r="CL360" s="143"/>
      <c r="CM360" s="143"/>
      <c r="CP360" s="108"/>
      <c r="CQ360" s="6"/>
      <c r="CR360" s="11"/>
      <c r="CS360" s="109"/>
      <c r="CT360" s="127"/>
      <c r="CU360" s="111"/>
      <c r="CV360" s="111"/>
      <c r="CW360" s="111"/>
      <c r="CX360" s="111"/>
      <c r="CY360" s="127"/>
      <c r="CZ360" s="111"/>
      <c r="DA360" s="111"/>
      <c r="DB360" s="111"/>
      <c r="DC360" s="111"/>
      <c r="DD360" s="127"/>
      <c r="DE360" s="111"/>
      <c r="DF360" s="111"/>
      <c r="DG360" s="111"/>
      <c r="DH360" s="111"/>
      <c r="DI360" s="111"/>
      <c r="DJ360" s="111"/>
      <c r="DK360" s="111"/>
      <c r="DL360" s="111"/>
      <c r="DM360" s="111"/>
      <c r="DN360" s="127"/>
      <c r="DO360" s="111"/>
      <c r="DP360" s="111"/>
      <c r="DQ360" s="111"/>
      <c r="DR360" s="111"/>
      <c r="DS360" s="111"/>
      <c r="DT360" s="111"/>
    </row>
    <row r="361" spans="7:126" s="7" customFormat="1" ht="20.100000000000001" customHeight="1" x14ac:dyDescent="0.2"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I361" s="8"/>
      <c r="BJ361" s="8"/>
      <c r="BK361" s="9"/>
      <c r="BL361" s="8"/>
      <c r="BM361" s="143"/>
      <c r="BN361" s="143"/>
      <c r="BO361" s="143"/>
      <c r="BP361" s="143"/>
      <c r="BQ361" s="143"/>
      <c r="BR361" s="143"/>
      <c r="BS361" s="143"/>
      <c r="BT361" s="143"/>
      <c r="BU361" s="143"/>
      <c r="BV361" s="143"/>
      <c r="BW361" s="143"/>
      <c r="BX361" s="143"/>
      <c r="BY361" s="143"/>
      <c r="BZ361" s="143"/>
      <c r="CA361" s="143"/>
      <c r="CB361" s="143"/>
      <c r="CC361" s="143"/>
      <c r="CD361" s="143"/>
      <c r="CE361" s="143"/>
      <c r="CF361" s="143"/>
      <c r="CG361" s="143"/>
      <c r="CH361" s="143"/>
      <c r="CI361" s="143"/>
      <c r="CJ361" s="143"/>
      <c r="CK361" s="143"/>
      <c r="CL361" s="143"/>
      <c r="CM361" s="143"/>
      <c r="CP361" s="108"/>
      <c r="CQ361" s="6"/>
      <c r="CR361" s="11" t="s">
        <v>15</v>
      </c>
      <c r="CS361" s="6" t="s">
        <v>222</v>
      </c>
      <c r="CT361" s="129">
        <v>5</v>
      </c>
      <c r="CU361" s="129">
        <v>5</v>
      </c>
      <c r="CV361" s="114">
        <v>1</v>
      </c>
      <c r="CW361" s="114">
        <v>3</v>
      </c>
      <c r="CX361" s="114">
        <v>6</v>
      </c>
      <c r="CY361" s="129">
        <v>5</v>
      </c>
      <c r="CZ361" s="129">
        <v>5</v>
      </c>
      <c r="DA361" s="114">
        <v>1</v>
      </c>
      <c r="DB361" s="114">
        <v>3</v>
      </c>
      <c r="DC361" s="114">
        <v>6</v>
      </c>
      <c r="DD361" s="129">
        <v>5</v>
      </c>
      <c r="DE361" s="129">
        <v>5</v>
      </c>
      <c r="DF361" s="114">
        <v>1</v>
      </c>
      <c r="DG361" s="114">
        <v>3</v>
      </c>
      <c r="DH361" s="114">
        <v>6</v>
      </c>
      <c r="DI361" s="114">
        <v>5</v>
      </c>
      <c r="DJ361" s="114">
        <v>5</v>
      </c>
      <c r="DK361" s="114">
        <v>1</v>
      </c>
      <c r="DL361" s="114">
        <v>3</v>
      </c>
      <c r="DM361" s="114">
        <v>6</v>
      </c>
      <c r="DN361" s="129">
        <v>5</v>
      </c>
      <c r="DO361" s="129">
        <v>5</v>
      </c>
      <c r="DP361" s="114">
        <v>1</v>
      </c>
      <c r="DQ361" s="114">
        <v>3</v>
      </c>
      <c r="DR361" s="114">
        <v>6</v>
      </c>
      <c r="DS361" s="114"/>
      <c r="DT361" s="114"/>
    </row>
    <row r="362" spans="7:126" s="7" customFormat="1" ht="20.100000000000001" customHeight="1" x14ac:dyDescent="0.2"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I362" s="8"/>
      <c r="BJ362" s="8"/>
      <c r="BK362" s="9"/>
      <c r="BL362" s="8"/>
      <c r="BM362" s="143"/>
      <c r="BN362" s="143"/>
      <c r="BO362" s="143"/>
      <c r="BP362" s="143"/>
      <c r="BQ362" s="143"/>
      <c r="BR362" s="143"/>
      <c r="BS362" s="143"/>
      <c r="BT362" s="143"/>
      <c r="BU362" s="143"/>
      <c r="BV362" s="143"/>
      <c r="BW362" s="143"/>
      <c r="BX362" s="143"/>
      <c r="BY362" s="143"/>
      <c r="BZ362" s="143"/>
      <c r="CA362" s="143"/>
      <c r="CB362" s="143"/>
      <c r="CC362" s="143"/>
      <c r="CD362" s="143"/>
      <c r="CE362" s="143"/>
      <c r="CF362" s="143"/>
      <c r="CG362" s="143"/>
      <c r="CH362" s="143"/>
      <c r="CI362" s="143"/>
      <c r="CJ362" s="143"/>
      <c r="CK362" s="143"/>
      <c r="CL362" s="143"/>
      <c r="CM362" s="143"/>
      <c r="CP362" s="108"/>
      <c r="CQ362" s="6"/>
      <c r="CR362" s="11"/>
      <c r="CS362" s="11"/>
      <c r="CT362" s="127"/>
      <c r="CU362" s="111"/>
      <c r="CV362" s="111"/>
      <c r="CW362" s="111"/>
      <c r="CX362" s="111"/>
      <c r="CY362" s="127"/>
      <c r="CZ362" s="111"/>
      <c r="DA362" s="111"/>
      <c r="DB362" s="111"/>
      <c r="DC362" s="111"/>
      <c r="DD362" s="127"/>
      <c r="DE362" s="111"/>
      <c r="DF362" s="111"/>
      <c r="DG362" s="111"/>
      <c r="DH362" s="111"/>
      <c r="DI362" s="111"/>
      <c r="DJ362" s="111"/>
      <c r="DK362" s="111"/>
      <c r="DL362" s="111"/>
      <c r="DM362" s="111"/>
      <c r="DN362" s="127"/>
      <c r="DO362" s="111"/>
      <c r="DP362" s="111"/>
      <c r="DQ362" s="111"/>
      <c r="DR362" s="111"/>
      <c r="DS362" s="111"/>
      <c r="DT362" s="111"/>
    </row>
    <row r="363" spans="7:126" s="7" customFormat="1" ht="20.100000000000001" customHeight="1" x14ac:dyDescent="0.2"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I363" s="8"/>
      <c r="BJ363" s="8"/>
      <c r="BK363" s="9"/>
      <c r="BL363" s="8"/>
      <c r="BM363" s="143"/>
      <c r="BN363" s="143"/>
      <c r="BO363" s="143"/>
      <c r="BP363" s="143"/>
      <c r="BQ363" s="143"/>
      <c r="BR363" s="143"/>
      <c r="BS363" s="143"/>
      <c r="BT363" s="143"/>
      <c r="BU363" s="143"/>
      <c r="BV363" s="143"/>
      <c r="BW363" s="143"/>
      <c r="BX363" s="143"/>
      <c r="BY363" s="143"/>
      <c r="BZ363" s="143"/>
      <c r="CA363" s="143"/>
      <c r="CB363" s="143"/>
      <c r="CC363" s="143"/>
      <c r="CD363" s="143"/>
      <c r="CE363" s="143"/>
      <c r="CF363" s="143"/>
      <c r="CG363" s="143"/>
      <c r="CH363" s="143"/>
      <c r="CI363" s="143"/>
      <c r="CJ363" s="143"/>
      <c r="CK363" s="143"/>
      <c r="CL363" s="143"/>
      <c r="CM363" s="143"/>
      <c r="CP363" s="83" t="s">
        <v>110</v>
      </c>
      <c r="CQ363" s="83" t="str">
        <f>INDEX([10]TPU!$A:$A,MATCH($DV363,[10]TPU!$P:$P,0))</f>
        <v>ED-48603</v>
      </c>
      <c r="CR363" s="366" t="str">
        <f>INDEX([10]TPU!$C:$C,MATCH($DV363,[10]TPU!$P:$P,0))</f>
        <v>descida d´água tipo calha dn 1000, exclusive bota fora</v>
      </c>
      <c r="CS363" s="83" t="str">
        <f>INDEX([10]TPU!$D:$D,MATCH($DV363,[10]TPU!$P:$P,0))</f>
        <v>m</v>
      </c>
      <c r="CT363" s="103">
        <f t="shared" ref="CT363:DT363" si="672">CT365*CT366</f>
        <v>22.5</v>
      </c>
      <c r="CU363" s="103">
        <f t="shared" si="672"/>
        <v>22.5</v>
      </c>
      <c r="CV363" s="103">
        <f t="shared" si="672"/>
        <v>4.5</v>
      </c>
      <c r="CW363" s="103">
        <f t="shared" si="672"/>
        <v>13.5</v>
      </c>
      <c r="CX363" s="103">
        <f t="shared" si="672"/>
        <v>27</v>
      </c>
      <c r="CY363" s="103">
        <f t="shared" ref="CY363:DR363" si="673">CY365*CY366</f>
        <v>22.5</v>
      </c>
      <c r="CZ363" s="103">
        <f t="shared" si="673"/>
        <v>22.5</v>
      </c>
      <c r="DA363" s="103">
        <f t="shared" si="673"/>
        <v>4.5</v>
      </c>
      <c r="DB363" s="103">
        <f t="shared" si="673"/>
        <v>13.5</v>
      </c>
      <c r="DC363" s="103">
        <f t="shared" si="673"/>
        <v>27</v>
      </c>
      <c r="DD363" s="103">
        <f t="shared" si="673"/>
        <v>22.5</v>
      </c>
      <c r="DE363" s="103">
        <f t="shared" si="673"/>
        <v>22.5</v>
      </c>
      <c r="DF363" s="103">
        <f t="shared" si="673"/>
        <v>4.5</v>
      </c>
      <c r="DG363" s="103">
        <f t="shared" si="673"/>
        <v>13.5</v>
      </c>
      <c r="DH363" s="103">
        <f t="shared" si="673"/>
        <v>27</v>
      </c>
      <c r="DI363" s="103">
        <f t="shared" si="673"/>
        <v>22.5</v>
      </c>
      <c r="DJ363" s="103">
        <f t="shared" si="673"/>
        <v>22.5</v>
      </c>
      <c r="DK363" s="103">
        <f t="shared" si="673"/>
        <v>4.5</v>
      </c>
      <c r="DL363" s="103">
        <f t="shared" si="673"/>
        <v>13.5</v>
      </c>
      <c r="DM363" s="103">
        <f t="shared" si="673"/>
        <v>27</v>
      </c>
      <c r="DN363" s="103">
        <f t="shared" si="673"/>
        <v>22.5</v>
      </c>
      <c r="DO363" s="103">
        <f t="shared" si="673"/>
        <v>22.5</v>
      </c>
      <c r="DP363" s="103">
        <f t="shared" si="673"/>
        <v>4.5</v>
      </c>
      <c r="DQ363" s="103">
        <f t="shared" si="673"/>
        <v>13.5</v>
      </c>
      <c r="DR363" s="103">
        <f t="shared" si="673"/>
        <v>27</v>
      </c>
      <c r="DS363" s="103">
        <f t="shared" ref="DS363" si="674">DS365*DS366</f>
        <v>0</v>
      </c>
      <c r="DT363" s="103">
        <f t="shared" si="672"/>
        <v>0</v>
      </c>
      <c r="DV363" s="7" t="s">
        <v>245</v>
      </c>
    </row>
    <row r="364" spans="7:126" s="7" customFormat="1" ht="20.100000000000001" customHeight="1" x14ac:dyDescent="0.2"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I364" s="8"/>
      <c r="BJ364" s="8"/>
      <c r="BK364" s="9"/>
      <c r="BL364" s="8"/>
      <c r="BM364" s="143"/>
      <c r="BN364" s="143"/>
      <c r="BO364" s="143"/>
      <c r="BP364" s="143"/>
      <c r="BQ364" s="143"/>
      <c r="BR364" s="143"/>
      <c r="BS364" s="143"/>
      <c r="BT364" s="143"/>
      <c r="BU364" s="143"/>
      <c r="BV364" s="143"/>
      <c r="BW364" s="143"/>
      <c r="BX364" s="143"/>
      <c r="BY364" s="143"/>
      <c r="BZ364" s="143"/>
      <c r="CA364" s="143"/>
      <c r="CB364" s="143"/>
      <c r="CC364" s="143"/>
      <c r="CD364" s="143"/>
      <c r="CE364" s="143"/>
      <c r="CF364" s="143"/>
      <c r="CG364" s="143"/>
      <c r="CH364" s="143"/>
      <c r="CI364" s="143"/>
      <c r="CJ364" s="143"/>
      <c r="CK364" s="143"/>
      <c r="CL364" s="143"/>
      <c r="CM364" s="143"/>
      <c r="CP364" s="108"/>
      <c r="CQ364" s="6"/>
      <c r="CR364" s="11"/>
      <c r="CS364" s="109"/>
      <c r="CT364" s="127"/>
      <c r="CU364" s="111"/>
      <c r="CV364" s="111"/>
      <c r="CW364" s="111"/>
      <c r="CX364" s="111"/>
      <c r="CY364" s="127"/>
      <c r="CZ364" s="111"/>
      <c r="DA364" s="111"/>
      <c r="DB364" s="111"/>
      <c r="DC364" s="111"/>
      <c r="DD364" s="127"/>
      <c r="DE364" s="111"/>
      <c r="DF364" s="111"/>
      <c r="DG364" s="111"/>
      <c r="DH364" s="111"/>
      <c r="DI364" s="111"/>
      <c r="DJ364" s="111"/>
      <c r="DK364" s="111"/>
      <c r="DL364" s="111"/>
      <c r="DM364" s="111"/>
      <c r="DN364" s="127"/>
      <c r="DO364" s="111"/>
      <c r="DP364" s="111"/>
      <c r="DQ364" s="111"/>
      <c r="DR364" s="111"/>
      <c r="DS364" s="111"/>
      <c r="DT364" s="111"/>
    </row>
    <row r="365" spans="7:126" s="7" customFormat="1" ht="20.100000000000001" customHeight="1" x14ac:dyDescent="0.2"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I365" s="8"/>
      <c r="BJ365" s="8"/>
      <c r="BK365" s="9"/>
      <c r="BL365" s="8"/>
      <c r="BM365" s="143"/>
      <c r="BN365" s="143"/>
      <c r="BO365" s="143"/>
      <c r="BP365" s="143"/>
      <c r="BQ365" s="143"/>
      <c r="BR365" s="143"/>
      <c r="BS365" s="143"/>
      <c r="BT365" s="143"/>
      <c r="BU365" s="143"/>
      <c r="BV365" s="143"/>
      <c r="BW365" s="143"/>
      <c r="BX365" s="143"/>
      <c r="BY365" s="143"/>
      <c r="BZ365" s="143"/>
      <c r="CA365" s="143"/>
      <c r="CB365" s="143"/>
      <c r="CC365" s="143"/>
      <c r="CD365" s="143"/>
      <c r="CE365" s="143"/>
      <c r="CF365" s="143"/>
      <c r="CG365" s="143"/>
      <c r="CH365" s="143"/>
      <c r="CI365" s="143"/>
      <c r="CJ365" s="143"/>
      <c r="CK365" s="143"/>
      <c r="CL365" s="143"/>
      <c r="CM365" s="143"/>
      <c r="CP365" s="108"/>
      <c r="CQ365" s="6"/>
      <c r="CR365" s="11" t="s">
        <v>15</v>
      </c>
      <c r="CS365" s="6" t="s">
        <v>222</v>
      </c>
      <c r="CT365" s="129">
        <f t="shared" ref="CT365:DT365" si="675">CT359</f>
        <v>5</v>
      </c>
      <c r="CU365" s="129">
        <f t="shared" si="675"/>
        <v>5</v>
      </c>
      <c r="CV365" s="114">
        <f t="shared" si="675"/>
        <v>1</v>
      </c>
      <c r="CW365" s="114">
        <f t="shared" si="675"/>
        <v>3</v>
      </c>
      <c r="CX365" s="114">
        <f t="shared" si="675"/>
        <v>6</v>
      </c>
      <c r="CY365" s="129">
        <f t="shared" si="675"/>
        <v>5</v>
      </c>
      <c r="CZ365" s="129">
        <f t="shared" si="675"/>
        <v>5</v>
      </c>
      <c r="DA365" s="114">
        <f t="shared" si="675"/>
        <v>1</v>
      </c>
      <c r="DB365" s="114">
        <f t="shared" si="675"/>
        <v>3</v>
      </c>
      <c r="DC365" s="114">
        <f t="shared" si="675"/>
        <v>6</v>
      </c>
      <c r="DD365" s="129">
        <f t="shared" si="675"/>
        <v>5</v>
      </c>
      <c r="DE365" s="129">
        <f t="shared" si="675"/>
        <v>5</v>
      </c>
      <c r="DF365" s="114">
        <f t="shared" si="675"/>
        <v>1</v>
      </c>
      <c r="DG365" s="114">
        <f t="shared" si="675"/>
        <v>3</v>
      </c>
      <c r="DH365" s="114">
        <f t="shared" si="675"/>
        <v>6</v>
      </c>
      <c r="DI365" s="114">
        <f t="shared" si="675"/>
        <v>5</v>
      </c>
      <c r="DJ365" s="114">
        <f t="shared" si="675"/>
        <v>5</v>
      </c>
      <c r="DK365" s="114">
        <f t="shared" si="675"/>
        <v>1</v>
      </c>
      <c r="DL365" s="114">
        <f t="shared" si="675"/>
        <v>3</v>
      </c>
      <c r="DM365" s="114">
        <f t="shared" si="675"/>
        <v>6</v>
      </c>
      <c r="DN365" s="129">
        <f t="shared" si="675"/>
        <v>5</v>
      </c>
      <c r="DO365" s="129">
        <f t="shared" si="675"/>
        <v>5</v>
      </c>
      <c r="DP365" s="114">
        <f t="shared" si="675"/>
        <v>1</v>
      </c>
      <c r="DQ365" s="114">
        <f t="shared" si="675"/>
        <v>3</v>
      </c>
      <c r="DR365" s="114">
        <f t="shared" si="675"/>
        <v>6</v>
      </c>
      <c r="DS365" s="114">
        <f t="shared" si="675"/>
        <v>0</v>
      </c>
      <c r="DT365" s="114">
        <f t="shared" si="675"/>
        <v>0</v>
      </c>
    </row>
    <row r="366" spans="7:126" s="7" customFormat="1" ht="20.100000000000001" customHeight="1" x14ac:dyDescent="0.2"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I366" s="8"/>
      <c r="BJ366" s="8"/>
      <c r="BK366" s="9"/>
      <c r="BL366" s="8"/>
      <c r="BM366" s="143"/>
      <c r="BN366" s="143"/>
      <c r="BO366" s="143"/>
      <c r="BP366" s="143"/>
      <c r="BQ366" s="143"/>
      <c r="BR366" s="143"/>
      <c r="BS366" s="143"/>
      <c r="BT366" s="143"/>
      <c r="BU366" s="143"/>
      <c r="BV366" s="143"/>
      <c r="BW366" s="143"/>
      <c r="BX366" s="143"/>
      <c r="BY366" s="143"/>
      <c r="BZ366" s="143"/>
      <c r="CA366" s="143"/>
      <c r="CB366" s="143"/>
      <c r="CC366" s="143"/>
      <c r="CD366" s="143"/>
      <c r="CE366" s="143"/>
      <c r="CF366" s="143"/>
      <c r="CG366" s="143"/>
      <c r="CH366" s="143"/>
      <c r="CI366" s="143"/>
      <c r="CJ366" s="143"/>
      <c r="CK366" s="143"/>
      <c r="CL366" s="143"/>
      <c r="CM366" s="143"/>
      <c r="CP366" s="108"/>
      <c r="CQ366" s="6"/>
      <c r="CR366" s="11" t="s">
        <v>32</v>
      </c>
      <c r="CS366" s="6" t="s">
        <v>5</v>
      </c>
      <c r="CT366" s="129">
        <f>3*1.5</f>
        <v>4.5</v>
      </c>
      <c r="CU366" s="114">
        <f t="shared" ref="CU366:DT366" si="676">3*1.5</f>
        <v>4.5</v>
      </c>
      <c r="CV366" s="114">
        <f t="shared" si="676"/>
        <v>4.5</v>
      </c>
      <c r="CW366" s="114">
        <f t="shared" si="676"/>
        <v>4.5</v>
      </c>
      <c r="CX366" s="114">
        <f t="shared" si="676"/>
        <v>4.5</v>
      </c>
      <c r="CY366" s="129">
        <f>3*1.5</f>
        <v>4.5</v>
      </c>
      <c r="CZ366" s="114">
        <f t="shared" si="676"/>
        <v>4.5</v>
      </c>
      <c r="DA366" s="114">
        <f t="shared" si="676"/>
        <v>4.5</v>
      </c>
      <c r="DB366" s="114">
        <f t="shared" si="676"/>
        <v>4.5</v>
      </c>
      <c r="DC366" s="114">
        <f t="shared" si="676"/>
        <v>4.5</v>
      </c>
      <c r="DD366" s="129">
        <f>3*1.5</f>
        <v>4.5</v>
      </c>
      <c r="DE366" s="114">
        <f t="shared" si="676"/>
        <v>4.5</v>
      </c>
      <c r="DF366" s="114">
        <f t="shared" si="676"/>
        <v>4.5</v>
      </c>
      <c r="DG366" s="114">
        <f t="shared" si="676"/>
        <v>4.5</v>
      </c>
      <c r="DH366" s="114">
        <f t="shared" si="676"/>
        <v>4.5</v>
      </c>
      <c r="DI366" s="114">
        <f>3*1.5</f>
        <v>4.5</v>
      </c>
      <c r="DJ366" s="114">
        <f t="shared" si="676"/>
        <v>4.5</v>
      </c>
      <c r="DK366" s="114">
        <f t="shared" si="676"/>
        <v>4.5</v>
      </c>
      <c r="DL366" s="114">
        <f t="shared" si="676"/>
        <v>4.5</v>
      </c>
      <c r="DM366" s="114">
        <f t="shared" si="676"/>
        <v>4.5</v>
      </c>
      <c r="DN366" s="129">
        <f>3*1.5</f>
        <v>4.5</v>
      </c>
      <c r="DO366" s="114">
        <f t="shared" si="676"/>
        <v>4.5</v>
      </c>
      <c r="DP366" s="114">
        <f t="shared" si="676"/>
        <v>4.5</v>
      </c>
      <c r="DQ366" s="114">
        <f t="shared" si="676"/>
        <v>4.5</v>
      </c>
      <c r="DR366" s="114">
        <f t="shared" si="676"/>
        <v>4.5</v>
      </c>
      <c r="DS366" s="114">
        <f t="shared" si="676"/>
        <v>4.5</v>
      </c>
      <c r="DT366" s="114">
        <f t="shared" si="676"/>
        <v>4.5</v>
      </c>
    </row>
    <row r="367" spans="7:126" s="7" customFormat="1" ht="20.100000000000001" customHeight="1" x14ac:dyDescent="0.2"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I367" s="8"/>
      <c r="BJ367" s="8"/>
      <c r="BK367" s="9"/>
      <c r="BL367" s="8"/>
      <c r="BM367" s="143"/>
      <c r="BN367" s="143"/>
      <c r="BO367" s="143"/>
      <c r="BP367" s="143"/>
      <c r="BQ367" s="143"/>
      <c r="BR367" s="143"/>
      <c r="BS367" s="143"/>
      <c r="BT367" s="143"/>
      <c r="BU367" s="143"/>
      <c r="BV367" s="143"/>
      <c r="BW367" s="143"/>
      <c r="BX367" s="143"/>
      <c r="BY367" s="143"/>
      <c r="BZ367" s="143"/>
      <c r="CA367" s="143"/>
      <c r="CB367" s="143"/>
      <c r="CC367" s="143"/>
      <c r="CD367" s="143"/>
      <c r="CE367" s="143"/>
      <c r="CF367" s="143"/>
      <c r="CG367" s="143"/>
      <c r="CH367" s="143"/>
      <c r="CI367" s="143"/>
      <c r="CJ367" s="143"/>
      <c r="CK367" s="143"/>
      <c r="CL367" s="143"/>
      <c r="CM367" s="143"/>
      <c r="CP367" s="108"/>
      <c r="CQ367" s="6"/>
      <c r="CR367" s="11"/>
      <c r="CS367" s="11"/>
      <c r="CT367" s="127"/>
      <c r="CU367" s="111"/>
      <c r="CV367" s="111"/>
      <c r="CW367" s="111"/>
      <c r="CX367" s="111"/>
      <c r="CY367" s="127"/>
      <c r="CZ367" s="111"/>
      <c r="DA367" s="111"/>
      <c r="DB367" s="111"/>
      <c r="DC367" s="111"/>
      <c r="DD367" s="127"/>
      <c r="DE367" s="111"/>
      <c r="DF367" s="111"/>
      <c r="DG367" s="111"/>
      <c r="DH367" s="111"/>
      <c r="DI367" s="111"/>
      <c r="DJ367" s="111"/>
      <c r="DK367" s="111"/>
      <c r="DL367" s="111"/>
      <c r="DM367" s="111"/>
      <c r="DN367" s="127"/>
      <c r="DO367" s="111"/>
      <c r="DP367" s="111"/>
      <c r="DQ367" s="111"/>
      <c r="DR367" s="111"/>
      <c r="DS367" s="111"/>
      <c r="DT367" s="111"/>
    </row>
    <row r="368" spans="7:126" s="7" customFormat="1" ht="20.100000000000001" customHeight="1" x14ac:dyDescent="0.2"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I368" s="8"/>
      <c r="BJ368" s="8"/>
      <c r="BK368" s="9"/>
      <c r="BL368" s="8"/>
      <c r="BM368" s="143"/>
      <c r="BN368" s="143"/>
      <c r="BO368" s="143"/>
      <c r="BP368" s="143"/>
      <c r="BQ368" s="143"/>
      <c r="BR368" s="143"/>
      <c r="BS368" s="143"/>
      <c r="BT368" s="143"/>
      <c r="BU368" s="143"/>
      <c r="BV368" s="143"/>
      <c r="BW368" s="143"/>
      <c r="BX368" s="143"/>
      <c r="BY368" s="143"/>
      <c r="BZ368" s="143"/>
      <c r="CA368" s="143"/>
      <c r="CB368" s="143"/>
      <c r="CC368" s="143"/>
      <c r="CD368" s="143"/>
      <c r="CE368" s="143"/>
      <c r="CF368" s="143"/>
      <c r="CG368" s="143"/>
      <c r="CH368" s="143"/>
      <c r="CI368" s="143"/>
      <c r="CJ368" s="143"/>
      <c r="CK368" s="143"/>
      <c r="CL368" s="143"/>
      <c r="CM368" s="143"/>
      <c r="CP368" s="83" t="s">
        <v>111</v>
      </c>
      <c r="CQ368" s="83">
        <f>INDEX([10]TPU!$A:$A,MATCH($DV368,[10]TPU!$P:$P,0))</f>
        <v>2003307</v>
      </c>
      <c r="CR368" s="366" t="str">
        <f>INDEX([10]TPU!$C:$C,MATCH($DV368,[10]TPU!$P:$P,0))</f>
        <v>Valeta de proteção de cortes com revestimento de concreto - VPCC 160-30 - escavação mecânica - areia e brita comerciais</v>
      </c>
      <c r="CS368" s="83" t="str">
        <f>INDEX([10]TPU!$D:$D,MATCH($DV368,[10]TPU!$P:$P,0))</f>
        <v>m</v>
      </c>
      <c r="CT368" s="103">
        <f t="shared" ref="CT368:DT368" si="677">CT371</f>
        <v>195</v>
      </c>
      <c r="CU368" s="103">
        <f t="shared" si="677"/>
        <v>195</v>
      </c>
      <c r="CV368" s="103">
        <f t="shared" si="677"/>
        <v>27</v>
      </c>
      <c r="CW368" s="103">
        <f t="shared" si="677"/>
        <v>231</v>
      </c>
      <c r="CX368" s="103">
        <f t="shared" si="677"/>
        <v>180</v>
      </c>
      <c r="CY368" s="103">
        <f t="shared" ref="CY368:DR368" si="678">CY371</f>
        <v>195</v>
      </c>
      <c r="CZ368" s="103">
        <f t="shared" si="678"/>
        <v>195</v>
      </c>
      <c r="DA368" s="103">
        <f t="shared" si="678"/>
        <v>27</v>
      </c>
      <c r="DB368" s="103">
        <f t="shared" si="678"/>
        <v>231</v>
      </c>
      <c r="DC368" s="103">
        <f t="shared" si="678"/>
        <v>180</v>
      </c>
      <c r="DD368" s="103">
        <f t="shared" si="678"/>
        <v>195</v>
      </c>
      <c r="DE368" s="103">
        <f t="shared" si="678"/>
        <v>195</v>
      </c>
      <c r="DF368" s="103">
        <f t="shared" si="678"/>
        <v>27</v>
      </c>
      <c r="DG368" s="103">
        <f t="shared" si="678"/>
        <v>231</v>
      </c>
      <c r="DH368" s="103">
        <f t="shared" si="678"/>
        <v>180</v>
      </c>
      <c r="DI368" s="103">
        <f t="shared" si="678"/>
        <v>195</v>
      </c>
      <c r="DJ368" s="103">
        <f t="shared" si="678"/>
        <v>195</v>
      </c>
      <c r="DK368" s="103">
        <f t="shared" si="678"/>
        <v>27</v>
      </c>
      <c r="DL368" s="103">
        <f t="shared" si="678"/>
        <v>231</v>
      </c>
      <c r="DM368" s="103">
        <f t="shared" si="678"/>
        <v>180</v>
      </c>
      <c r="DN368" s="103">
        <f t="shared" si="678"/>
        <v>195</v>
      </c>
      <c r="DO368" s="103">
        <f t="shared" si="678"/>
        <v>195</v>
      </c>
      <c r="DP368" s="103">
        <f t="shared" si="678"/>
        <v>27</v>
      </c>
      <c r="DQ368" s="103">
        <f t="shared" si="678"/>
        <v>231</v>
      </c>
      <c r="DR368" s="103">
        <f t="shared" si="678"/>
        <v>180</v>
      </c>
      <c r="DS368" s="103">
        <f t="shared" ref="DS368" si="679">DS371</f>
        <v>0</v>
      </c>
      <c r="DT368" s="103">
        <f t="shared" si="677"/>
        <v>0</v>
      </c>
      <c r="DV368" s="7">
        <v>2003307</v>
      </c>
    </row>
    <row r="369" spans="7:126" s="7" customFormat="1" ht="20.100000000000001" customHeight="1" x14ac:dyDescent="0.2"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I369" s="8"/>
      <c r="BJ369" s="8"/>
      <c r="BK369" s="9"/>
      <c r="BL369" s="8"/>
      <c r="BM369" s="143"/>
      <c r="BN369" s="143"/>
      <c r="BO369" s="143"/>
      <c r="BP369" s="143"/>
      <c r="BQ369" s="143"/>
      <c r="BR369" s="143"/>
      <c r="BS369" s="143"/>
      <c r="BT369" s="143"/>
      <c r="BU369" s="143"/>
      <c r="BV369" s="143"/>
      <c r="BW369" s="143"/>
      <c r="BX369" s="143"/>
      <c r="BY369" s="143"/>
      <c r="BZ369" s="143"/>
      <c r="CA369" s="143"/>
      <c r="CB369" s="143"/>
      <c r="CC369" s="143"/>
      <c r="CD369" s="143"/>
      <c r="CE369" s="143"/>
      <c r="CF369" s="143"/>
      <c r="CG369" s="143"/>
      <c r="CH369" s="143"/>
      <c r="CI369" s="143"/>
      <c r="CJ369" s="143"/>
      <c r="CK369" s="143"/>
      <c r="CL369" s="143"/>
      <c r="CM369" s="143"/>
      <c r="CP369" s="108"/>
      <c r="CQ369" s="6"/>
      <c r="CR369" s="11"/>
      <c r="CS369" s="109"/>
      <c r="CT369" s="127"/>
      <c r="CU369" s="111"/>
      <c r="CV369" s="111"/>
      <c r="CW369" s="111"/>
      <c r="CX369" s="111"/>
      <c r="CY369" s="127"/>
      <c r="CZ369" s="111"/>
      <c r="DA369" s="111"/>
      <c r="DB369" s="111"/>
      <c r="DC369" s="111"/>
      <c r="DD369" s="127"/>
      <c r="DE369" s="111"/>
      <c r="DF369" s="111"/>
      <c r="DG369" s="111"/>
      <c r="DH369" s="111"/>
      <c r="DI369" s="111"/>
      <c r="DJ369" s="111"/>
      <c r="DK369" s="111"/>
      <c r="DL369" s="111"/>
      <c r="DM369" s="111"/>
      <c r="DN369" s="127"/>
      <c r="DO369" s="111"/>
      <c r="DP369" s="111"/>
      <c r="DQ369" s="111"/>
      <c r="DR369" s="111"/>
      <c r="DS369" s="111"/>
      <c r="DT369" s="111"/>
    </row>
    <row r="370" spans="7:126" s="7" customFormat="1" ht="20.100000000000001" customHeight="1" x14ac:dyDescent="0.2"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I370" s="8"/>
      <c r="BJ370" s="8"/>
      <c r="BK370" s="9"/>
      <c r="BL370" s="8"/>
      <c r="BM370" s="143"/>
      <c r="BN370" s="143"/>
      <c r="BO370" s="143"/>
      <c r="BP370" s="143"/>
      <c r="BQ370" s="143"/>
      <c r="BR370" s="143"/>
      <c r="BS370" s="143"/>
      <c r="BT370" s="143"/>
      <c r="BU370" s="143"/>
      <c r="BV370" s="143"/>
      <c r="BW370" s="143"/>
      <c r="BX370" s="143"/>
      <c r="BY370" s="143"/>
      <c r="BZ370" s="143"/>
      <c r="CA370" s="143"/>
      <c r="CB370" s="143"/>
      <c r="CC370" s="143"/>
      <c r="CD370" s="143"/>
      <c r="CE370" s="143"/>
      <c r="CF370" s="143"/>
      <c r="CG370" s="143"/>
      <c r="CH370" s="143"/>
      <c r="CI370" s="143"/>
      <c r="CJ370" s="143"/>
      <c r="CK370" s="143"/>
      <c r="CL370" s="143"/>
      <c r="CM370" s="143"/>
      <c r="CP370" s="108"/>
      <c r="CQ370" s="6"/>
      <c r="CR370" s="11" t="s">
        <v>394</v>
      </c>
      <c r="CS370" s="6" t="s">
        <v>5</v>
      </c>
      <c r="CT370" s="129"/>
      <c r="CU370" s="114"/>
      <c r="CV370" s="114"/>
      <c r="CW370" s="114"/>
      <c r="CX370" s="114"/>
      <c r="CY370" s="129"/>
      <c r="CZ370" s="114"/>
      <c r="DA370" s="114"/>
      <c r="DB370" s="114"/>
      <c r="DC370" s="114"/>
      <c r="DD370" s="129"/>
      <c r="DE370" s="114"/>
      <c r="DF370" s="114"/>
      <c r="DG370" s="114"/>
      <c r="DH370" s="114"/>
      <c r="DI370" s="114"/>
      <c r="DJ370" s="114"/>
      <c r="DK370" s="114"/>
      <c r="DL370" s="114"/>
      <c r="DM370" s="114"/>
      <c r="DN370" s="129"/>
      <c r="DO370" s="114"/>
      <c r="DP370" s="114"/>
      <c r="DQ370" s="114"/>
      <c r="DR370" s="114"/>
      <c r="DS370" s="114"/>
      <c r="DT370" s="114"/>
    </row>
    <row r="371" spans="7:126" s="7" customFormat="1" ht="20.100000000000001" customHeight="1" x14ac:dyDescent="0.2"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I371" s="8"/>
      <c r="BJ371" s="8"/>
      <c r="BK371" s="9"/>
      <c r="BL371" s="8"/>
      <c r="BM371" s="143"/>
      <c r="BN371" s="143"/>
      <c r="BO371" s="143"/>
      <c r="BP371" s="143"/>
      <c r="BQ371" s="143"/>
      <c r="BR371" s="143"/>
      <c r="BS371" s="143"/>
      <c r="BT371" s="143"/>
      <c r="BU371" s="143"/>
      <c r="BV371" s="143"/>
      <c r="BW371" s="143"/>
      <c r="BX371" s="143"/>
      <c r="BY371" s="143"/>
      <c r="BZ371" s="143"/>
      <c r="CA371" s="143"/>
      <c r="CB371" s="143"/>
      <c r="CC371" s="143"/>
      <c r="CD371" s="143"/>
      <c r="CE371" s="143"/>
      <c r="CF371" s="143"/>
      <c r="CG371" s="143"/>
      <c r="CH371" s="143"/>
      <c r="CI371" s="143"/>
      <c r="CJ371" s="143"/>
      <c r="CK371" s="143"/>
      <c r="CL371" s="143"/>
      <c r="CM371" s="143"/>
      <c r="CP371" s="108"/>
      <c r="CQ371" s="6"/>
      <c r="CR371" s="11" t="s">
        <v>847</v>
      </c>
      <c r="CS371" s="6" t="s">
        <v>5</v>
      </c>
      <c r="CT371" s="129">
        <f>0.15*CT$351</f>
        <v>195</v>
      </c>
      <c r="CU371" s="129">
        <f t="shared" ref="CU371:DT371" si="680">0.15*CU$351</f>
        <v>195</v>
      </c>
      <c r="CV371" s="129">
        <f t="shared" si="680"/>
        <v>27</v>
      </c>
      <c r="CW371" s="129">
        <f t="shared" si="680"/>
        <v>231</v>
      </c>
      <c r="CX371" s="129">
        <f t="shared" si="680"/>
        <v>180</v>
      </c>
      <c r="CY371" s="129">
        <f>0.15*CY$351</f>
        <v>195</v>
      </c>
      <c r="CZ371" s="129">
        <f t="shared" si="680"/>
        <v>195</v>
      </c>
      <c r="DA371" s="129">
        <f t="shared" si="680"/>
        <v>27</v>
      </c>
      <c r="DB371" s="129">
        <f t="shared" si="680"/>
        <v>231</v>
      </c>
      <c r="DC371" s="129">
        <f t="shared" si="680"/>
        <v>180</v>
      </c>
      <c r="DD371" s="129">
        <f>0.15*DD$351</f>
        <v>195</v>
      </c>
      <c r="DE371" s="129">
        <f t="shared" si="680"/>
        <v>195</v>
      </c>
      <c r="DF371" s="129">
        <f t="shared" si="680"/>
        <v>27</v>
      </c>
      <c r="DG371" s="129">
        <f t="shared" si="680"/>
        <v>231</v>
      </c>
      <c r="DH371" s="129">
        <f t="shared" si="680"/>
        <v>180</v>
      </c>
      <c r="DI371" s="129">
        <f>0.15*DI$351</f>
        <v>195</v>
      </c>
      <c r="DJ371" s="129">
        <f t="shared" si="680"/>
        <v>195</v>
      </c>
      <c r="DK371" s="129">
        <f t="shared" si="680"/>
        <v>27</v>
      </c>
      <c r="DL371" s="129">
        <f t="shared" si="680"/>
        <v>231</v>
      </c>
      <c r="DM371" s="129">
        <f t="shared" si="680"/>
        <v>180</v>
      </c>
      <c r="DN371" s="129">
        <f>0.15*DN$351</f>
        <v>195</v>
      </c>
      <c r="DO371" s="129">
        <f t="shared" si="680"/>
        <v>195</v>
      </c>
      <c r="DP371" s="129">
        <f t="shared" si="680"/>
        <v>27</v>
      </c>
      <c r="DQ371" s="129">
        <f t="shared" si="680"/>
        <v>231</v>
      </c>
      <c r="DR371" s="129">
        <f t="shared" si="680"/>
        <v>180</v>
      </c>
      <c r="DS371" s="129">
        <f t="shared" si="680"/>
        <v>0</v>
      </c>
      <c r="DT371" s="129">
        <f t="shared" si="680"/>
        <v>0</v>
      </c>
    </row>
    <row r="372" spans="7:126" s="7" customFormat="1" ht="20.100000000000001" customHeight="1" x14ac:dyDescent="0.2"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I372" s="8"/>
      <c r="BJ372" s="8"/>
      <c r="BK372" s="9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P372" s="108"/>
      <c r="CQ372" s="6"/>
      <c r="CR372" s="11"/>
      <c r="CS372" s="11"/>
      <c r="CT372" s="127"/>
      <c r="CU372" s="111"/>
      <c r="CV372" s="111"/>
      <c r="CW372" s="111"/>
      <c r="CX372" s="111"/>
      <c r="CY372" s="127"/>
      <c r="CZ372" s="111"/>
      <c r="DA372" s="111"/>
      <c r="DB372" s="111"/>
      <c r="DC372" s="111"/>
      <c r="DD372" s="127"/>
      <c r="DE372" s="111"/>
      <c r="DF372" s="111"/>
      <c r="DG372" s="111"/>
      <c r="DH372" s="111"/>
      <c r="DI372" s="111"/>
      <c r="DJ372" s="111"/>
      <c r="DK372" s="111"/>
      <c r="DL372" s="111"/>
      <c r="DM372" s="111"/>
      <c r="DN372" s="127"/>
      <c r="DO372" s="111"/>
      <c r="DP372" s="111"/>
      <c r="DQ372" s="111"/>
      <c r="DR372" s="111"/>
      <c r="DS372" s="111"/>
      <c r="DT372" s="111"/>
    </row>
    <row r="373" spans="7:126" s="7" customFormat="1" ht="20.100000000000001" customHeight="1" x14ac:dyDescent="0.2"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I373" s="8"/>
      <c r="BJ373" s="8"/>
      <c r="BK373" s="9"/>
      <c r="BL373" s="8"/>
      <c r="BM373" s="143"/>
      <c r="BN373" s="143"/>
      <c r="BO373" s="143"/>
      <c r="BP373" s="143"/>
      <c r="BQ373" s="143"/>
      <c r="BR373" s="143"/>
      <c r="BS373" s="143"/>
      <c r="BT373" s="143"/>
      <c r="BU373" s="143"/>
      <c r="BV373" s="143"/>
      <c r="BW373" s="143"/>
      <c r="BX373" s="143"/>
      <c r="BY373" s="143"/>
      <c r="BZ373" s="143"/>
      <c r="CA373" s="143"/>
      <c r="CB373" s="143"/>
      <c r="CC373" s="143"/>
      <c r="CD373" s="143"/>
      <c r="CE373" s="143"/>
      <c r="CF373" s="143"/>
      <c r="CG373" s="143"/>
      <c r="CH373" s="143"/>
      <c r="CI373" s="143"/>
      <c r="CJ373" s="143"/>
      <c r="CK373" s="143"/>
      <c r="CL373" s="143"/>
      <c r="CM373" s="143"/>
      <c r="CP373" s="83" t="s">
        <v>113</v>
      </c>
      <c r="CQ373" s="83">
        <f>INDEX([10]TPU!$A:$A,MATCH($DV373,[10]TPU!$P:$P,0))</f>
        <v>2003313</v>
      </c>
      <c r="CR373" s="366" t="str">
        <f>INDEX([10]TPU!$C:$C,MATCH($DV373,[10]TPU!$P:$P,0))</f>
        <v>Valeta de proteção de aterros com revestimento de concreto - VPAC 160-30 - escavação mecânica - areia e brita comerciais</v>
      </c>
      <c r="CS373" s="83" t="str">
        <f>INDEX([10]TPU!$D:$D,MATCH($DV373,[10]TPU!$P:$P,0))</f>
        <v>m</v>
      </c>
      <c r="CT373" s="103">
        <f>CT376</f>
        <v>390</v>
      </c>
      <c r="CU373" s="103">
        <f t="shared" ref="CU373:DT373" si="681">CU376</f>
        <v>390</v>
      </c>
      <c r="CV373" s="103">
        <f t="shared" si="681"/>
        <v>54</v>
      </c>
      <c r="CW373" s="103">
        <f t="shared" si="681"/>
        <v>462</v>
      </c>
      <c r="CX373" s="103">
        <f t="shared" si="681"/>
        <v>360</v>
      </c>
      <c r="CY373" s="103">
        <f>CY376</f>
        <v>390</v>
      </c>
      <c r="CZ373" s="103">
        <f t="shared" ref="CZ373:DC373" si="682">CZ376</f>
        <v>390</v>
      </c>
      <c r="DA373" s="103">
        <f t="shared" si="682"/>
        <v>54</v>
      </c>
      <c r="DB373" s="103">
        <f t="shared" si="682"/>
        <v>462</v>
      </c>
      <c r="DC373" s="103">
        <f t="shared" si="682"/>
        <v>360</v>
      </c>
      <c r="DD373" s="103">
        <f>DD376</f>
        <v>390</v>
      </c>
      <c r="DE373" s="103">
        <f t="shared" ref="DE373:DH373" si="683">DE376</f>
        <v>390</v>
      </c>
      <c r="DF373" s="103">
        <f t="shared" si="683"/>
        <v>54</v>
      </c>
      <c r="DG373" s="103">
        <f t="shared" si="683"/>
        <v>462</v>
      </c>
      <c r="DH373" s="103">
        <f t="shared" si="683"/>
        <v>360</v>
      </c>
      <c r="DI373" s="103">
        <f>DI376</f>
        <v>390</v>
      </c>
      <c r="DJ373" s="103">
        <f t="shared" ref="DJ373:DM373" si="684">DJ376</f>
        <v>390</v>
      </c>
      <c r="DK373" s="103">
        <f t="shared" si="684"/>
        <v>54</v>
      </c>
      <c r="DL373" s="103">
        <f t="shared" si="684"/>
        <v>462</v>
      </c>
      <c r="DM373" s="103">
        <f t="shared" si="684"/>
        <v>360</v>
      </c>
      <c r="DN373" s="103">
        <f>DN376</f>
        <v>390</v>
      </c>
      <c r="DO373" s="103">
        <f t="shared" ref="DO373:DR373" si="685">DO376</f>
        <v>390</v>
      </c>
      <c r="DP373" s="103">
        <f t="shared" si="685"/>
        <v>54</v>
      </c>
      <c r="DQ373" s="103">
        <f t="shared" si="685"/>
        <v>462</v>
      </c>
      <c r="DR373" s="103">
        <f t="shared" si="685"/>
        <v>360</v>
      </c>
      <c r="DS373" s="103">
        <f t="shared" ref="DS373" si="686">DS376</f>
        <v>0</v>
      </c>
      <c r="DT373" s="103">
        <f t="shared" si="681"/>
        <v>0</v>
      </c>
      <c r="DV373" s="7">
        <v>2003313</v>
      </c>
    </row>
    <row r="374" spans="7:126" s="7" customFormat="1" ht="20.100000000000001" customHeight="1" x14ac:dyDescent="0.2"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I374" s="8"/>
      <c r="BJ374" s="8"/>
      <c r="BK374" s="9"/>
      <c r="BL374" s="8"/>
      <c r="BM374" s="143"/>
      <c r="BN374" s="143"/>
      <c r="BO374" s="143"/>
      <c r="BP374" s="143"/>
      <c r="BQ374" s="143"/>
      <c r="BR374" s="143"/>
      <c r="BS374" s="143"/>
      <c r="BT374" s="143"/>
      <c r="BU374" s="143"/>
      <c r="BV374" s="143"/>
      <c r="BW374" s="143"/>
      <c r="BX374" s="143"/>
      <c r="BY374" s="143"/>
      <c r="BZ374" s="143"/>
      <c r="CA374" s="143"/>
      <c r="CB374" s="143"/>
      <c r="CC374" s="143"/>
      <c r="CD374" s="143"/>
      <c r="CE374" s="143"/>
      <c r="CF374" s="143"/>
      <c r="CG374" s="143"/>
      <c r="CH374" s="143"/>
      <c r="CI374" s="143"/>
      <c r="CJ374" s="143"/>
      <c r="CK374" s="143"/>
      <c r="CL374" s="143"/>
      <c r="CM374" s="143"/>
      <c r="CP374" s="108"/>
      <c r="CQ374" s="6"/>
      <c r="CR374" s="11"/>
      <c r="CS374" s="109"/>
      <c r="CT374" s="127"/>
      <c r="CU374" s="111"/>
      <c r="CV374" s="111"/>
      <c r="CW374" s="111"/>
      <c r="CX374" s="111"/>
      <c r="CY374" s="127"/>
      <c r="CZ374" s="111"/>
      <c r="DA374" s="111"/>
      <c r="DB374" s="111"/>
      <c r="DC374" s="111"/>
      <c r="DD374" s="127"/>
      <c r="DE374" s="111"/>
      <c r="DF374" s="111"/>
      <c r="DG374" s="111"/>
      <c r="DH374" s="111"/>
      <c r="DI374" s="111"/>
      <c r="DJ374" s="111"/>
      <c r="DK374" s="111"/>
      <c r="DL374" s="111"/>
      <c r="DM374" s="111"/>
      <c r="DN374" s="127"/>
      <c r="DO374" s="111"/>
      <c r="DP374" s="111"/>
      <c r="DQ374" s="111"/>
      <c r="DR374" s="111"/>
      <c r="DS374" s="111"/>
      <c r="DT374" s="111"/>
    </row>
    <row r="375" spans="7:126" s="7" customFormat="1" ht="20.100000000000001" customHeight="1" x14ac:dyDescent="0.2"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I375" s="8"/>
      <c r="BJ375" s="8"/>
      <c r="BK375" s="9"/>
      <c r="BL375" s="8"/>
      <c r="BM375" s="143"/>
      <c r="BN375" s="143"/>
      <c r="BO375" s="143"/>
      <c r="BP375" s="143"/>
      <c r="BQ375" s="143"/>
      <c r="BR375" s="143"/>
      <c r="BS375" s="143"/>
      <c r="BT375" s="143"/>
      <c r="BU375" s="143"/>
      <c r="BV375" s="143"/>
      <c r="BW375" s="143"/>
      <c r="BX375" s="143"/>
      <c r="BY375" s="143"/>
      <c r="BZ375" s="143"/>
      <c r="CA375" s="143"/>
      <c r="CB375" s="143"/>
      <c r="CC375" s="143"/>
      <c r="CD375" s="143"/>
      <c r="CE375" s="143"/>
      <c r="CF375" s="143"/>
      <c r="CG375" s="143"/>
      <c r="CH375" s="143"/>
      <c r="CI375" s="143"/>
      <c r="CJ375" s="143"/>
      <c r="CK375" s="143"/>
      <c r="CL375" s="143"/>
      <c r="CM375" s="143"/>
      <c r="CP375" s="108"/>
      <c r="CQ375" s="6"/>
      <c r="CR375" s="11" t="s">
        <v>394</v>
      </c>
      <c r="CS375" s="6" t="s">
        <v>5</v>
      </c>
      <c r="CT375" s="129"/>
      <c r="CU375" s="114"/>
      <c r="CV375" s="114"/>
      <c r="CW375" s="114"/>
      <c r="CX375" s="114"/>
      <c r="CY375" s="129"/>
      <c r="CZ375" s="114"/>
      <c r="DA375" s="114"/>
      <c r="DB375" s="114"/>
      <c r="DC375" s="114"/>
      <c r="DD375" s="129"/>
      <c r="DE375" s="114"/>
      <c r="DF375" s="114"/>
      <c r="DG375" s="114"/>
      <c r="DH375" s="114"/>
      <c r="DI375" s="114"/>
      <c r="DJ375" s="114"/>
      <c r="DK375" s="114"/>
      <c r="DL375" s="114"/>
      <c r="DM375" s="114"/>
      <c r="DN375" s="129"/>
      <c r="DO375" s="114"/>
      <c r="DP375" s="114"/>
      <c r="DQ375" s="114"/>
      <c r="DR375" s="114"/>
      <c r="DS375" s="114"/>
      <c r="DT375" s="114"/>
    </row>
    <row r="376" spans="7:126" s="7" customFormat="1" ht="20.100000000000001" customHeight="1" x14ac:dyDescent="0.2"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I376" s="8"/>
      <c r="BJ376" s="8"/>
      <c r="BK376" s="9"/>
      <c r="BL376" s="8"/>
      <c r="BM376" s="143"/>
      <c r="BN376" s="143"/>
      <c r="BO376" s="143"/>
      <c r="BP376" s="143"/>
      <c r="BQ376" s="143"/>
      <c r="BR376" s="143"/>
      <c r="BS376" s="143"/>
      <c r="BT376" s="143"/>
      <c r="BU376" s="143"/>
      <c r="BV376" s="143"/>
      <c r="BW376" s="143"/>
      <c r="BX376" s="143"/>
      <c r="BY376" s="143"/>
      <c r="BZ376" s="143"/>
      <c r="CA376" s="143"/>
      <c r="CB376" s="143"/>
      <c r="CC376" s="143"/>
      <c r="CD376" s="143"/>
      <c r="CE376" s="143"/>
      <c r="CF376" s="143"/>
      <c r="CG376" s="143"/>
      <c r="CH376" s="143"/>
      <c r="CI376" s="143"/>
      <c r="CJ376" s="143"/>
      <c r="CK376" s="143"/>
      <c r="CL376" s="143"/>
      <c r="CM376" s="143"/>
      <c r="CN376" s="225"/>
      <c r="CO376" s="226"/>
      <c r="CP376" s="108"/>
      <c r="CQ376" s="6"/>
      <c r="CR376" s="11" t="s">
        <v>395</v>
      </c>
      <c r="CS376" s="164" t="s">
        <v>5</v>
      </c>
      <c r="CT376" s="129">
        <f>0.3*CT$351</f>
        <v>390</v>
      </c>
      <c r="CU376" s="129">
        <f t="shared" ref="CU376:DT376" si="687">0.3*CU$351</f>
        <v>390</v>
      </c>
      <c r="CV376" s="129">
        <f t="shared" si="687"/>
        <v>54</v>
      </c>
      <c r="CW376" s="129">
        <f t="shared" si="687"/>
        <v>462</v>
      </c>
      <c r="CX376" s="129">
        <f t="shared" si="687"/>
        <v>360</v>
      </c>
      <c r="CY376" s="129">
        <f>0.3*CY$351</f>
        <v>390</v>
      </c>
      <c r="CZ376" s="129">
        <f t="shared" si="687"/>
        <v>390</v>
      </c>
      <c r="DA376" s="129">
        <f t="shared" si="687"/>
        <v>54</v>
      </c>
      <c r="DB376" s="129">
        <f t="shared" si="687"/>
        <v>462</v>
      </c>
      <c r="DC376" s="129">
        <f t="shared" si="687"/>
        <v>360</v>
      </c>
      <c r="DD376" s="129">
        <f>0.3*DD$351</f>
        <v>390</v>
      </c>
      <c r="DE376" s="129">
        <f t="shared" si="687"/>
        <v>390</v>
      </c>
      <c r="DF376" s="129">
        <f t="shared" si="687"/>
        <v>54</v>
      </c>
      <c r="DG376" s="129">
        <f t="shared" si="687"/>
        <v>462</v>
      </c>
      <c r="DH376" s="129">
        <f t="shared" si="687"/>
        <v>360</v>
      </c>
      <c r="DI376" s="129">
        <f>0.3*DI$351</f>
        <v>390</v>
      </c>
      <c r="DJ376" s="129">
        <f t="shared" si="687"/>
        <v>390</v>
      </c>
      <c r="DK376" s="129">
        <f t="shared" si="687"/>
        <v>54</v>
      </c>
      <c r="DL376" s="129">
        <f t="shared" si="687"/>
        <v>462</v>
      </c>
      <c r="DM376" s="129">
        <f t="shared" si="687"/>
        <v>360</v>
      </c>
      <c r="DN376" s="129">
        <f>0.3*DN$351</f>
        <v>390</v>
      </c>
      <c r="DO376" s="129">
        <f t="shared" si="687"/>
        <v>390</v>
      </c>
      <c r="DP376" s="129">
        <f t="shared" si="687"/>
        <v>54</v>
      </c>
      <c r="DQ376" s="129">
        <f t="shared" si="687"/>
        <v>462</v>
      </c>
      <c r="DR376" s="129">
        <f t="shared" si="687"/>
        <v>360</v>
      </c>
      <c r="DS376" s="129">
        <f t="shared" si="687"/>
        <v>0</v>
      </c>
      <c r="DT376" s="129">
        <f t="shared" si="687"/>
        <v>0</v>
      </c>
    </row>
    <row r="377" spans="7:126" s="7" customFormat="1" ht="20.100000000000001" customHeight="1" x14ac:dyDescent="0.2"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I377" s="8"/>
      <c r="BJ377" s="8"/>
      <c r="BK377" s="9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225"/>
      <c r="CO377" s="225"/>
      <c r="CP377" s="108"/>
      <c r="CQ377" s="6"/>
      <c r="CR377" s="11"/>
      <c r="CS377" s="11"/>
      <c r="CT377" s="140"/>
      <c r="CU377" s="140"/>
      <c r="CV377" s="140"/>
      <c r="CW377" s="140"/>
      <c r="CX377" s="140"/>
      <c r="CY377" s="140"/>
      <c r="CZ377" s="140"/>
      <c r="DA377" s="140"/>
      <c r="DB377" s="140"/>
      <c r="DC377" s="140"/>
      <c r="DD377" s="140"/>
      <c r="DE377" s="140"/>
      <c r="DF377" s="140"/>
      <c r="DG377" s="140"/>
      <c r="DH377" s="140"/>
      <c r="DI377" s="140"/>
      <c r="DJ377" s="140"/>
      <c r="DK377" s="140"/>
      <c r="DL377" s="140"/>
      <c r="DM377" s="140"/>
      <c r="DN377" s="140"/>
      <c r="DO377" s="140"/>
      <c r="DP377" s="140"/>
      <c r="DQ377" s="140"/>
      <c r="DR377" s="140"/>
      <c r="DS377" s="140"/>
      <c r="DT377" s="140"/>
    </row>
    <row r="378" spans="7:126" s="7" customFormat="1" ht="20.100000000000001" customHeight="1" x14ac:dyDescent="0.2"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I378" s="8"/>
      <c r="BJ378" s="8"/>
      <c r="BK378" s="9"/>
      <c r="BL378" s="143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P378" s="83" t="s">
        <v>114</v>
      </c>
      <c r="CQ378" s="83">
        <f>INDEX([10]TPU!$A:$A,MATCH($DV378,[10]TPU!$P:$P,0))</f>
        <v>2003343</v>
      </c>
      <c r="CR378" s="366" t="str">
        <f>INDEX([10]TPU!$C:$C,MATCH($DV378,[10]TPU!$P:$P,0))</f>
        <v>Sarjeta trapezoidal de concreto - SZC 90-30 - escavação mecânica - areia e brita comerciais</v>
      </c>
      <c r="CS378" s="83" t="str">
        <f>INDEX([10]TPU!$D:$D,MATCH($DV378,[10]TPU!$P:$P,0))</f>
        <v>m</v>
      </c>
      <c r="CT378" s="103">
        <f>CT380</f>
        <v>0</v>
      </c>
      <c r="CU378" s="103">
        <f t="shared" ref="CU378:DT378" si="688">CU380</f>
        <v>0</v>
      </c>
      <c r="CV378" s="103">
        <f t="shared" si="688"/>
        <v>0</v>
      </c>
      <c r="CW378" s="103">
        <f t="shared" si="688"/>
        <v>0</v>
      </c>
      <c r="CX378" s="103">
        <f t="shared" si="688"/>
        <v>0</v>
      </c>
      <c r="CY378" s="103">
        <f>CY380</f>
        <v>0</v>
      </c>
      <c r="CZ378" s="103">
        <f t="shared" ref="CZ378:DC378" si="689">CZ380</f>
        <v>0</v>
      </c>
      <c r="DA378" s="103">
        <f t="shared" si="689"/>
        <v>0</v>
      </c>
      <c r="DB378" s="103">
        <f t="shared" si="689"/>
        <v>0</v>
      </c>
      <c r="DC378" s="103">
        <f t="shared" si="689"/>
        <v>0</v>
      </c>
      <c r="DD378" s="103">
        <f>DD380</f>
        <v>0</v>
      </c>
      <c r="DE378" s="103">
        <f t="shared" ref="DE378:DH378" si="690">DE380</f>
        <v>0</v>
      </c>
      <c r="DF378" s="103">
        <f t="shared" si="690"/>
        <v>0</v>
      </c>
      <c r="DG378" s="103">
        <f t="shared" si="690"/>
        <v>0</v>
      </c>
      <c r="DH378" s="103">
        <f t="shared" si="690"/>
        <v>0</v>
      </c>
      <c r="DI378" s="103">
        <f>DI380</f>
        <v>0</v>
      </c>
      <c r="DJ378" s="103">
        <f t="shared" ref="DJ378:DM378" si="691">DJ380</f>
        <v>0</v>
      </c>
      <c r="DK378" s="103">
        <f t="shared" si="691"/>
        <v>0</v>
      </c>
      <c r="DL378" s="103">
        <f t="shared" si="691"/>
        <v>0</v>
      </c>
      <c r="DM378" s="103">
        <f t="shared" si="691"/>
        <v>0</v>
      </c>
      <c r="DN378" s="103">
        <f>DN380</f>
        <v>0</v>
      </c>
      <c r="DO378" s="103">
        <f t="shared" ref="DO378:DR378" si="692">DO380</f>
        <v>0</v>
      </c>
      <c r="DP378" s="103">
        <f t="shared" si="692"/>
        <v>0</v>
      </c>
      <c r="DQ378" s="103">
        <f t="shared" si="692"/>
        <v>0</v>
      </c>
      <c r="DR378" s="103">
        <f t="shared" si="692"/>
        <v>0</v>
      </c>
      <c r="DS378" s="103">
        <f t="shared" si="688"/>
        <v>0</v>
      </c>
      <c r="DT378" s="103">
        <f t="shared" si="688"/>
        <v>0</v>
      </c>
      <c r="DV378" s="7">
        <v>2003343</v>
      </c>
    </row>
    <row r="379" spans="7:126" s="7" customFormat="1" ht="20.100000000000001" customHeight="1" x14ac:dyDescent="0.2"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I379" s="8"/>
      <c r="BJ379" s="8"/>
      <c r="BK379" s="9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P379" s="108"/>
      <c r="CQ379" s="6"/>
      <c r="CR379" s="11"/>
      <c r="CS379" s="109"/>
      <c r="CT379" s="127"/>
      <c r="CU379" s="127"/>
      <c r="CV379" s="127"/>
      <c r="CW379" s="127"/>
      <c r="CX379" s="127"/>
      <c r="CY379" s="127"/>
      <c r="CZ379" s="127"/>
      <c r="DA379" s="127"/>
      <c r="DB379" s="127"/>
      <c r="DC379" s="127"/>
      <c r="DD379" s="127"/>
      <c r="DE379" s="127"/>
      <c r="DF379" s="127"/>
      <c r="DG379" s="127"/>
      <c r="DH379" s="127"/>
      <c r="DI379" s="127"/>
      <c r="DJ379" s="127"/>
      <c r="DK379" s="127"/>
      <c r="DL379" s="127"/>
      <c r="DM379" s="127"/>
      <c r="DN379" s="127"/>
      <c r="DO379" s="127"/>
      <c r="DP379" s="127"/>
      <c r="DQ379" s="127"/>
      <c r="DR379" s="127"/>
      <c r="DS379" s="127"/>
      <c r="DT379" s="127"/>
    </row>
    <row r="380" spans="7:126" s="7" customFormat="1" ht="20.100000000000001" customHeight="1" x14ac:dyDescent="0.2"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I380" s="8"/>
      <c r="BJ380" s="8"/>
      <c r="BK380" s="9"/>
      <c r="BL380" s="8"/>
      <c r="BM380" s="143"/>
      <c r="BN380" s="143"/>
      <c r="BO380" s="143"/>
      <c r="BP380" s="143"/>
      <c r="BQ380" s="143"/>
      <c r="BR380" s="143"/>
      <c r="BS380" s="143"/>
      <c r="BT380" s="143"/>
      <c r="BU380" s="143"/>
      <c r="BV380" s="143"/>
      <c r="BW380" s="143"/>
      <c r="BX380" s="143"/>
      <c r="BY380" s="143"/>
      <c r="BZ380" s="143"/>
      <c r="CA380" s="143"/>
      <c r="CB380" s="143"/>
      <c r="CC380" s="143"/>
      <c r="CD380" s="143"/>
      <c r="CE380" s="143"/>
      <c r="CF380" s="143"/>
      <c r="CG380" s="143"/>
      <c r="CH380" s="143"/>
      <c r="CI380" s="143"/>
      <c r="CJ380" s="143"/>
      <c r="CK380" s="143"/>
      <c r="CL380" s="143"/>
      <c r="CM380" s="143"/>
      <c r="CP380" s="108"/>
      <c r="CQ380" s="6"/>
      <c r="CR380" s="11" t="s">
        <v>394</v>
      </c>
      <c r="CS380" s="6" t="s">
        <v>5</v>
      </c>
      <c r="CT380" s="129">
        <v>0</v>
      </c>
      <c r="CU380" s="129">
        <v>0</v>
      </c>
      <c r="CV380" s="129"/>
      <c r="CW380" s="129"/>
      <c r="CX380" s="129"/>
      <c r="CY380" s="129">
        <v>0</v>
      </c>
      <c r="CZ380" s="129">
        <v>0</v>
      </c>
      <c r="DA380" s="129"/>
      <c r="DB380" s="129"/>
      <c r="DC380" s="129"/>
      <c r="DD380" s="129">
        <v>0</v>
      </c>
      <c r="DE380" s="129">
        <v>0</v>
      </c>
      <c r="DF380" s="129"/>
      <c r="DG380" s="129"/>
      <c r="DH380" s="129"/>
      <c r="DI380" s="129">
        <v>0</v>
      </c>
      <c r="DJ380" s="129">
        <v>0</v>
      </c>
      <c r="DK380" s="129"/>
      <c r="DL380" s="129"/>
      <c r="DM380" s="129"/>
      <c r="DN380" s="129">
        <v>0</v>
      </c>
      <c r="DO380" s="129">
        <v>0</v>
      </c>
      <c r="DP380" s="129"/>
      <c r="DQ380" s="129"/>
      <c r="DR380" s="129"/>
      <c r="DS380" s="129"/>
      <c r="DT380" s="129"/>
    </row>
    <row r="381" spans="7:126" s="7" customFormat="1" ht="20.100000000000001" customHeight="1" x14ac:dyDescent="0.2"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I381" s="8"/>
      <c r="BJ381" s="8"/>
      <c r="BK381" s="9"/>
      <c r="BL381" s="8"/>
      <c r="BM381" s="143"/>
      <c r="BN381" s="143"/>
      <c r="BO381" s="143"/>
      <c r="BP381" s="143"/>
      <c r="BQ381" s="143"/>
      <c r="BR381" s="143"/>
      <c r="BS381" s="143"/>
      <c r="BT381" s="143"/>
      <c r="BU381" s="143"/>
      <c r="BV381" s="143"/>
      <c r="BW381" s="143"/>
      <c r="BX381" s="143"/>
      <c r="BY381" s="143"/>
      <c r="BZ381" s="143"/>
      <c r="CA381" s="143"/>
      <c r="CB381" s="143"/>
      <c r="CC381" s="143"/>
      <c r="CD381" s="143"/>
      <c r="CE381" s="143"/>
      <c r="CF381" s="143"/>
      <c r="CG381" s="143"/>
      <c r="CH381" s="143"/>
      <c r="CI381" s="143"/>
      <c r="CJ381" s="143"/>
      <c r="CK381" s="143"/>
      <c r="CL381" s="143"/>
      <c r="CM381" s="143"/>
      <c r="CP381" s="108"/>
      <c r="CQ381" s="6"/>
      <c r="CR381" s="11"/>
      <c r="CS381" s="11"/>
      <c r="CT381" s="127"/>
      <c r="CU381" s="111"/>
      <c r="CV381" s="111"/>
      <c r="CW381" s="111"/>
      <c r="CX381" s="111"/>
      <c r="CY381" s="127"/>
      <c r="CZ381" s="111"/>
      <c r="DA381" s="111"/>
      <c r="DB381" s="111"/>
      <c r="DC381" s="111"/>
      <c r="DD381" s="127"/>
      <c r="DE381" s="111"/>
      <c r="DF381" s="111"/>
      <c r="DG381" s="111"/>
      <c r="DH381" s="111"/>
      <c r="DI381" s="111"/>
      <c r="DJ381" s="111"/>
      <c r="DK381" s="111"/>
      <c r="DL381" s="111"/>
      <c r="DM381" s="111"/>
      <c r="DN381" s="127"/>
      <c r="DO381" s="111"/>
      <c r="DP381" s="111"/>
      <c r="DQ381" s="111"/>
      <c r="DR381" s="111"/>
      <c r="DS381" s="111"/>
      <c r="DT381" s="111"/>
    </row>
    <row r="382" spans="7:126" s="7" customFormat="1" ht="20.100000000000001" customHeight="1" x14ac:dyDescent="0.2"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I382" s="8"/>
      <c r="BJ382" s="8"/>
      <c r="BK382" s="9"/>
      <c r="BL382" s="143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P382" s="83" t="s">
        <v>116</v>
      </c>
      <c r="CQ382" s="83" t="str">
        <f>INDEX([10]TPU!$A:$A,MATCH($DV382,[10]TPU!$P:$P,0))</f>
        <v>ED-48593</v>
      </c>
      <c r="CR382" s="366" t="str">
        <f>INDEX([10]TPU!$C:$C,MATCH($DV382,[10]TPU!$P:$P,0))</f>
        <v>descida d´água tipo degrau dn 1000, exclusive bota fora</v>
      </c>
      <c r="CS382" s="83" t="str">
        <f>INDEX([10]TPU!$D:$D,MATCH($DV382,[10]TPU!$P:$P,0))</f>
        <v>m</v>
      </c>
      <c r="CT382" s="103">
        <f>SUM(CT384:CT385)</f>
        <v>0</v>
      </c>
      <c r="CU382" s="103">
        <f t="shared" ref="CU382:DT382" si="693">SUM(CU384:CU385)</f>
        <v>0</v>
      </c>
      <c r="CV382" s="103">
        <f t="shared" si="693"/>
        <v>0</v>
      </c>
      <c r="CW382" s="103">
        <f t="shared" si="693"/>
        <v>0</v>
      </c>
      <c r="CX382" s="103">
        <f t="shared" si="693"/>
        <v>0</v>
      </c>
      <c r="CY382" s="103">
        <f>SUM(CY384:CY385)</f>
        <v>0</v>
      </c>
      <c r="CZ382" s="103">
        <f t="shared" ref="CZ382:DC382" si="694">SUM(CZ384:CZ385)</f>
        <v>0</v>
      </c>
      <c r="DA382" s="103">
        <f t="shared" si="694"/>
        <v>0</v>
      </c>
      <c r="DB382" s="103">
        <f t="shared" si="694"/>
        <v>0</v>
      </c>
      <c r="DC382" s="103">
        <f t="shared" si="694"/>
        <v>0</v>
      </c>
      <c r="DD382" s="103">
        <f>SUM(DD384:DD385)</f>
        <v>0</v>
      </c>
      <c r="DE382" s="103">
        <f t="shared" ref="DE382:DH382" si="695">SUM(DE384:DE385)</f>
        <v>0</v>
      </c>
      <c r="DF382" s="103">
        <f t="shared" si="695"/>
        <v>0</v>
      </c>
      <c r="DG382" s="103">
        <f t="shared" si="695"/>
        <v>0</v>
      </c>
      <c r="DH382" s="103">
        <f t="shared" si="695"/>
        <v>0</v>
      </c>
      <c r="DI382" s="103">
        <f>SUM(DI384:DI385)</f>
        <v>0</v>
      </c>
      <c r="DJ382" s="103">
        <f t="shared" ref="DJ382:DM382" si="696">SUM(DJ384:DJ385)</f>
        <v>0</v>
      </c>
      <c r="DK382" s="103">
        <f t="shared" si="696"/>
        <v>0</v>
      </c>
      <c r="DL382" s="103">
        <f t="shared" si="696"/>
        <v>0</v>
      </c>
      <c r="DM382" s="103">
        <f t="shared" si="696"/>
        <v>0</v>
      </c>
      <c r="DN382" s="103">
        <f>SUM(DN384:DN385)</f>
        <v>0</v>
      </c>
      <c r="DO382" s="103">
        <f t="shared" ref="DO382:DR382" si="697">SUM(DO384:DO385)</f>
        <v>0</v>
      </c>
      <c r="DP382" s="103">
        <f t="shared" si="697"/>
        <v>0</v>
      </c>
      <c r="DQ382" s="103">
        <f t="shared" si="697"/>
        <v>0</v>
      </c>
      <c r="DR382" s="103">
        <f t="shared" si="697"/>
        <v>0</v>
      </c>
      <c r="DS382" s="103">
        <f t="shared" si="693"/>
        <v>0</v>
      </c>
      <c r="DT382" s="103">
        <f t="shared" si="693"/>
        <v>0</v>
      </c>
      <c r="DV382" s="7" t="s">
        <v>246</v>
      </c>
    </row>
    <row r="383" spans="7:126" s="7" customFormat="1" ht="20.100000000000001" customHeight="1" x14ac:dyDescent="0.2"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I383" s="8"/>
      <c r="BJ383" s="8"/>
      <c r="BK383" s="9"/>
      <c r="BL383" s="8"/>
      <c r="BM383" s="143"/>
      <c r="BN383" s="143"/>
      <c r="BO383" s="143"/>
      <c r="BP383" s="143"/>
      <c r="BQ383" s="143"/>
      <c r="BR383" s="143"/>
      <c r="BS383" s="143"/>
      <c r="BT383" s="143"/>
      <c r="BU383" s="143"/>
      <c r="BV383" s="143"/>
      <c r="BW383" s="143"/>
      <c r="BX383" s="143"/>
      <c r="BY383" s="143"/>
      <c r="BZ383" s="143"/>
      <c r="CA383" s="143"/>
      <c r="CB383" s="143"/>
      <c r="CC383" s="143"/>
      <c r="CD383" s="143"/>
      <c r="CE383" s="143"/>
      <c r="CF383" s="143"/>
      <c r="CG383" s="143"/>
      <c r="CH383" s="143"/>
      <c r="CI383" s="143"/>
      <c r="CJ383" s="143"/>
      <c r="CK383" s="143"/>
      <c r="CL383" s="143"/>
      <c r="CM383" s="143"/>
      <c r="CP383" s="108"/>
      <c r="CQ383" s="6"/>
      <c r="CR383" s="11"/>
      <c r="CS383" s="109"/>
      <c r="CT383" s="127"/>
      <c r="CU383" s="111"/>
      <c r="CV383" s="111"/>
      <c r="CW383" s="111"/>
      <c r="CX383" s="111"/>
      <c r="CY383" s="127"/>
      <c r="CZ383" s="111"/>
      <c r="DA383" s="111"/>
      <c r="DB383" s="111"/>
      <c r="DC383" s="111"/>
      <c r="DD383" s="127"/>
      <c r="DE383" s="111"/>
      <c r="DF383" s="111"/>
      <c r="DG383" s="111"/>
      <c r="DH383" s="111"/>
      <c r="DI383" s="111"/>
      <c r="DJ383" s="111"/>
      <c r="DK383" s="111"/>
      <c r="DL383" s="111"/>
      <c r="DM383" s="111"/>
      <c r="DN383" s="127"/>
      <c r="DO383" s="111"/>
      <c r="DP383" s="111"/>
      <c r="DQ383" s="111"/>
      <c r="DR383" s="111"/>
      <c r="DS383" s="111"/>
      <c r="DT383" s="111"/>
    </row>
    <row r="384" spans="7:126" s="7" customFormat="1" ht="20.100000000000001" customHeight="1" x14ac:dyDescent="0.2"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I384" s="8"/>
      <c r="BJ384" s="8"/>
      <c r="BK384" s="9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P384" s="108"/>
      <c r="CQ384" s="6"/>
      <c r="CR384" s="11" t="s">
        <v>841</v>
      </c>
      <c r="CS384" s="6" t="s">
        <v>5</v>
      </c>
      <c r="CT384" s="129"/>
      <c r="CU384" s="129"/>
      <c r="CV384" s="129"/>
      <c r="CW384" s="129"/>
      <c r="CX384" s="129"/>
      <c r="CY384" s="129"/>
      <c r="CZ384" s="129"/>
      <c r="DA384" s="129"/>
      <c r="DB384" s="129"/>
      <c r="DC384" s="129"/>
      <c r="DD384" s="129"/>
      <c r="DE384" s="129"/>
      <c r="DF384" s="129"/>
      <c r="DG384" s="129"/>
      <c r="DH384" s="129"/>
      <c r="DI384" s="129"/>
      <c r="DJ384" s="129"/>
      <c r="DK384" s="129"/>
      <c r="DL384" s="129"/>
      <c r="DM384" s="129"/>
      <c r="DN384" s="129"/>
      <c r="DO384" s="129"/>
      <c r="DP384" s="129"/>
      <c r="DQ384" s="129"/>
      <c r="DR384" s="129"/>
      <c r="DS384" s="129"/>
      <c r="DT384" s="129"/>
    </row>
    <row r="385" spans="7:126" s="7" customFormat="1" ht="20.100000000000001" customHeight="1" x14ac:dyDescent="0.2"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I385" s="8"/>
      <c r="BJ385" s="8"/>
      <c r="BK385" s="9"/>
      <c r="BL385" s="143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P385" s="108"/>
      <c r="CQ385" s="6"/>
      <c r="CR385" s="11" t="s">
        <v>842</v>
      </c>
      <c r="CS385" s="6" t="s">
        <v>5</v>
      </c>
      <c r="CT385" s="129"/>
      <c r="CU385" s="129"/>
      <c r="CV385" s="129"/>
      <c r="CW385" s="129"/>
      <c r="CX385" s="129"/>
      <c r="CY385" s="129"/>
      <c r="CZ385" s="129"/>
      <c r="DA385" s="129"/>
      <c r="DB385" s="129"/>
      <c r="DC385" s="129"/>
      <c r="DD385" s="129"/>
      <c r="DE385" s="129"/>
      <c r="DF385" s="129"/>
      <c r="DG385" s="129"/>
      <c r="DH385" s="129"/>
      <c r="DI385" s="129"/>
      <c r="DJ385" s="129"/>
      <c r="DK385" s="129"/>
      <c r="DL385" s="129"/>
      <c r="DM385" s="129"/>
      <c r="DN385" s="129"/>
      <c r="DO385" s="129"/>
      <c r="DP385" s="129"/>
      <c r="DQ385" s="129"/>
      <c r="DR385" s="129"/>
      <c r="DS385" s="129"/>
      <c r="DT385" s="129"/>
    </row>
    <row r="386" spans="7:126" s="7" customFormat="1" ht="20.100000000000001" customHeight="1" x14ac:dyDescent="0.2"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I386" s="8"/>
      <c r="BJ386" s="8"/>
      <c r="BK386" s="9"/>
      <c r="BL386" s="8"/>
      <c r="BM386" s="8"/>
      <c r="BN386" s="8"/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P386" s="108"/>
      <c r="CQ386" s="6"/>
      <c r="CR386" s="11"/>
      <c r="CS386" s="11"/>
      <c r="CT386" s="127"/>
      <c r="CU386" s="111"/>
      <c r="CV386" s="111"/>
      <c r="CW386" s="111"/>
      <c r="CX386" s="111"/>
      <c r="CY386" s="127"/>
      <c r="CZ386" s="111"/>
      <c r="DA386" s="111"/>
      <c r="DB386" s="111"/>
      <c r="DC386" s="111"/>
      <c r="DD386" s="127"/>
      <c r="DE386" s="111"/>
      <c r="DF386" s="111"/>
      <c r="DG386" s="111"/>
      <c r="DH386" s="111"/>
      <c r="DI386" s="111"/>
      <c r="DJ386" s="111"/>
      <c r="DK386" s="111"/>
      <c r="DL386" s="111"/>
      <c r="DM386" s="111"/>
      <c r="DN386" s="127"/>
      <c r="DO386" s="111"/>
      <c r="DP386" s="111"/>
      <c r="DQ386" s="111"/>
      <c r="DR386" s="111"/>
      <c r="DS386" s="111"/>
      <c r="DT386" s="111"/>
    </row>
    <row r="387" spans="7:126" s="7" customFormat="1" ht="20.100000000000001" customHeight="1" x14ac:dyDescent="0.2"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I387" s="8"/>
      <c r="BJ387" s="8"/>
      <c r="BK387" s="9"/>
      <c r="BL387" s="8"/>
      <c r="BM387" s="162"/>
      <c r="BN387" s="162"/>
      <c r="BO387" s="162"/>
      <c r="BP387" s="162"/>
      <c r="BQ387" s="162"/>
      <c r="BR387" s="162"/>
      <c r="BS387" s="162"/>
      <c r="BT387" s="162"/>
      <c r="BU387" s="162"/>
      <c r="BV387" s="162"/>
      <c r="BW387" s="162"/>
      <c r="BX387" s="162"/>
      <c r="BY387" s="162"/>
      <c r="BZ387" s="162"/>
      <c r="CA387" s="162"/>
      <c r="CB387" s="162"/>
      <c r="CC387" s="162"/>
      <c r="CD387" s="162"/>
      <c r="CE387" s="162"/>
      <c r="CF387" s="162"/>
      <c r="CG387" s="162"/>
      <c r="CH387" s="162"/>
      <c r="CI387" s="162"/>
      <c r="CJ387" s="162"/>
      <c r="CK387" s="162"/>
      <c r="CL387" s="162"/>
      <c r="CM387" s="162"/>
      <c r="CP387" s="83" t="s">
        <v>117</v>
      </c>
      <c r="CQ387" s="83" t="str">
        <f>INDEX([10]TPU!$A:$A,MATCH($DV387,[10]TPU!$P:$P,0))</f>
        <v>ED-48585</v>
      </c>
      <c r="CR387" s="366" t="str">
        <f>INDEX([10]TPU!$C:$C,MATCH($DV387,[10]TPU!$P:$P,0))</f>
        <v>caixa de captação e drenagem tipo f (120 x 120 x 150 cm), d = 500 mm a 1500mm, inclusive escavação, reaterro e bota fora</v>
      </c>
      <c r="CS387" s="83" t="str">
        <f>INDEX([10]TPU!$D:$D,MATCH($DV387,[10]TPU!$P:$P,0))</f>
        <v>u</v>
      </c>
      <c r="CT387" s="103">
        <f>CT389</f>
        <v>1</v>
      </c>
      <c r="CU387" s="103">
        <f t="shared" ref="CU387:DT387" si="698">CU389</f>
        <v>1</v>
      </c>
      <c r="CV387" s="103">
        <f t="shared" si="698"/>
        <v>1</v>
      </c>
      <c r="CW387" s="103">
        <f t="shared" si="698"/>
        <v>2</v>
      </c>
      <c r="CX387" s="103">
        <f t="shared" si="698"/>
        <v>2</v>
      </c>
      <c r="CY387" s="103">
        <f>CY389</f>
        <v>1</v>
      </c>
      <c r="CZ387" s="103">
        <f t="shared" ref="CZ387:DC387" si="699">CZ389</f>
        <v>1</v>
      </c>
      <c r="DA387" s="103">
        <f t="shared" si="699"/>
        <v>1</v>
      </c>
      <c r="DB387" s="103">
        <f t="shared" si="699"/>
        <v>2</v>
      </c>
      <c r="DC387" s="103">
        <f t="shared" si="699"/>
        <v>2</v>
      </c>
      <c r="DD387" s="103">
        <f>DD389</f>
        <v>1</v>
      </c>
      <c r="DE387" s="103">
        <f t="shared" ref="DE387:DH387" si="700">DE389</f>
        <v>1</v>
      </c>
      <c r="DF387" s="103">
        <f t="shared" si="700"/>
        <v>1</v>
      </c>
      <c r="DG387" s="103">
        <f t="shared" si="700"/>
        <v>2</v>
      </c>
      <c r="DH387" s="103">
        <f t="shared" si="700"/>
        <v>2</v>
      </c>
      <c r="DI387" s="103">
        <f>DI389</f>
        <v>1</v>
      </c>
      <c r="DJ387" s="103">
        <f t="shared" ref="DJ387:DM387" si="701">DJ389</f>
        <v>1</v>
      </c>
      <c r="DK387" s="103">
        <f t="shared" si="701"/>
        <v>1</v>
      </c>
      <c r="DL387" s="103">
        <f t="shared" si="701"/>
        <v>2</v>
      </c>
      <c r="DM387" s="103">
        <f t="shared" si="701"/>
        <v>2</v>
      </c>
      <c r="DN387" s="103">
        <f>DN389</f>
        <v>1</v>
      </c>
      <c r="DO387" s="103">
        <f t="shared" ref="DO387:DR387" si="702">DO389</f>
        <v>1</v>
      </c>
      <c r="DP387" s="103">
        <f t="shared" si="702"/>
        <v>1</v>
      </c>
      <c r="DQ387" s="103">
        <f t="shared" si="702"/>
        <v>2</v>
      </c>
      <c r="DR387" s="103">
        <f t="shared" si="702"/>
        <v>2</v>
      </c>
      <c r="DS387" s="103">
        <f t="shared" ref="DS387" si="703">DS389</f>
        <v>0</v>
      </c>
      <c r="DT387" s="103">
        <f t="shared" si="698"/>
        <v>0</v>
      </c>
      <c r="DV387" s="7" t="s">
        <v>247</v>
      </c>
    </row>
    <row r="388" spans="7:126" s="7" customFormat="1" ht="20.100000000000001" customHeight="1" x14ac:dyDescent="0.2"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I388" s="8"/>
      <c r="BJ388" s="8"/>
      <c r="BK388" s="9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P388" s="108"/>
      <c r="CQ388" s="6"/>
      <c r="CR388" s="11"/>
      <c r="CS388" s="109"/>
      <c r="CT388" s="127"/>
      <c r="CU388" s="111"/>
      <c r="CV388" s="111"/>
      <c r="CW388" s="111"/>
      <c r="CX388" s="111"/>
      <c r="CY388" s="127"/>
      <c r="CZ388" s="111"/>
      <c r="DA388" s="111"/>
      <c r="DB388" s="111"/>
      <c r="DC388" s="111"/>
      <c r="DD388" s="127"/>
      <c r="DE388" s="111"/>
      <c r="DF388" s="111"/>
      <c r="DG388" s="111"/>
      <c r="DH388" s="111"/>
      <c r="DI388" s="111"/>
      <c r="DJ388" s="111"/>
      <c r="DK388" s="111"/>
      <c r="DL388" s="111"/>
      <c r="DM388" s="111"/>
      <c r="DN388" s="127"/>
      <c r="DO388" s="111"/>
      <c r="DP388" s="111"/>
      <c r="DQ388" s="111"/>
      <c r="DR388" s="111"/>
      <c r="DS388" s="111"/>
      <c r="DT388" s="111"/>
    </row>
    <row r="389" spans="7:126" s="7" customFormat="1" ht="20.100000000000001" customHeight="1" x14ac:dyDescent="0.2"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I389" s="8"/>
      <c r="BJ389" s="8"/>
      <c r="BK389" s="9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8"/>
      <c r="CP389" s="108"/>
      <c r="CQ389" s="6"/>
      <c r="CR389" s="11" t="s">
        <v>843</v>
      </c>
      <c r="CS389" s="6" t="s">
        <v>222</v>
      </c>
      <c r="CT389" s="129">
        <v>1</v>
      </c>
      <c r="CU389" s="129">
        <v>1</v>
      </c>
      <c r="CV389" s="129">
        <v>1</v>
      </c>
      <c r="CW389" s="129">
        <v>2</v>
      </c>
      <c r="CX389" s="129">
        <v>2</v>
      </c>
      <c r="CY389" s="129">
        <v>1</v>
      </c>
      <c r="CZ389" s="129">
        <v>1</v>
      </c>
      <c r="DA389" s="129">
        <v>1</v>
      </c>
      <c r="DB389" s="129">
        <v>2</v>
      </c>
      <c r="DC389" s="129">
        <v>2</v>
      </c>
      <c r="DD389" s="129">
        <v>1</v>
      </c>
      <c r="DE389" s="129">
        <v>1</v>
      </c>
      <c r="DF389" s="129">
        <v>1</v>
      </c>
      <c r="DG389" s="129">
        <v>2</v>
      </c>
      <c r="DH389" s="129">
        <v>2</v>
      </c>
      <c r="DI389" s="129">
        <v>1</v>
      </c>
      <c r="DJ389" s="129">
        <v>1</v>
      </c>
      <c r="DK389" s="129">
        <v>1</v>
      </c>
      <c r="DL389" s="129">
        <v>2</v>
      </c>
      <c r="DM389" s="129">
        <v>2</v>
      </c>
      <c r="DN389" s="129">
        <v>1</v>
      </c>
      <c r="DO389" s="129">
        <v>1</v>
      </c>
      <c r="DP389" s="129">
        <v>1</v>
      </c>
      <c r="DQ389" s="129">
        <v>2</v>
      </c>
      <c r="DR389" s="129">
        <v>2</v>
      </c>
      <c r="DS389" s="129"/>
      <c r="DT389" s="129"/>
    </row>
    <row r="390" spans="7:126" s="7" customFormat="1" ht="20.100000000000001" customHeight="1" x14ac:dyDescent="0.2"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I390" s="8"/>
      <c r="BJ390" s="8"/>
      <c r="BK390" s="9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P390" s="108"/>
      <c r="CQ390" s="6"/>
      <c r="CR390" s="11"/>
      <c r="CS390" s="11"/>
      <c r="CT390" s="127"/>
      <c r="CU390" s="111"/>
      <c r="CV390" s="111"/>
      <c r="CW390" s="111"/>
      <c r="CX390" s="111"/>
      <c r="CY390" s="127"/>
      <c r="CZ390" s="111"/>
      <c r="DA390" s="111"/>
      <c r="DB390" s="111"/>
      <c r="DC390" s="111"/>
      <c r="DD390" s="127"/>
      <c r="DE390" s="111"/>
      <c r="DF390" s="111"/>
      <c r="DG390" s="111"/>
      <c r="DH390" s="111"/>
      <c r="DI390" s="111"/>
      <c r="DJ390" s="111"/>
      <c r="DK390" s="111"/>
      <c r="DL390" s="111"/>
      <c r="DM390" s="111"/>
      <c r="DN390" s="127"/>
      <c r="DO390" s="111"/>
      <c r="DP390" s="111"/>
      <c r="DQ390" s="111"/>
      <c r="DR390" s="111"/>
      <c r="DS390" s="111"/>
      <c r="DT390" s="111"/>
    </row>
    <row r="391" spans="7:126" s="7" customFormat="1" ht="20.100000000000001" customHeight="1" x14ac:dyDescent="0.2"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I391" s="8"/>
      <c r="BJ391" s="8"/>
      <c r="BK391" s="9"/>
      <c r="BL391" s="143"/>
      <c r="BM391" s="8"/>
      <c r="BN391" s="8"/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8"/>
      <c r="CB391" s="8"/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8"/>
      <c r="CP391" s="83" t="s">
        <v>118</v>
      </c>
      <c r="CQ391" s="83" t="str">
        <f>INDEX([10]TPU!$A:$A,MATCH($DV391,[10]TPU!$P:$P,0))</f>
        <v>RO-00637</v>
      </c>
      <c r="CR391" s="366" t="str">
        <f>INDEX([10]TPU!$C:$C,MATCH($DV391,[10]TPU!$P:$P,0))</f>
        <v xml:space="preserve">corpo de bstc d = 0,60 m pa2 - areia, brita e pedra de mão comerciais (execução, incluindo fornecimento, carga e transporte de todos os materiais, exclui escavação) </v>
      </c>
      <c r="CS391" s="83" t="str">
        <f>INDEX([10]TPU!$D:$D,MATCH($DV391,[10]TPU!$P:$P,0))</f>
        <v>m</v>
      </c>
      <c r="CT391" s="103">
        <f t="shared" ref="CT391:DT391" si="704">CT393*CT394</f>
        <v>50</v>
      </c>
      <c r="CU391" s="103">
        <f t="shared" si="704"/>
        <v>80</v>
      </c>
      <c r="CV391" s="103">
        <f t="shared" si="704"/>
        <v>25</v>
      </c>
      <c r="CW391" s="103">
        <f t="shared" si="704"/>
        <v>50</v>
      </c>
      <c r="CX391" s="103">
        <f t="shared" si="704"/>
        <v>50</v>
      </c>
      <c r="CY391" s="103">
        <f t="shared" ref="CY391:DR391" si="705">CY393*CY394</f>
        <v>50</v>
      </c>
      <c r="CZ391" s="103">
        <f t="shared" si="705"/>
        <v>80</v>
      </c>
      <c r="DA391" s="103">
        <f t="shared" si="705"/>
        <v>25</v>
      </c>
      <c r="DB391" s="103">
        <f t="shared" si="705"/>
        <v>50</v>
      </c>
      <c r="DC391" s="103">
        <f t="shared" si="705"/>
        <v>50</v>
      </c>
      <c r="DD391" s="103">
        <f t="shared" si="705"/>
        <v>50</v>
      </c>
      <c r="DE391" s="103">
        <f t="shared" si="705"/>
        <v>80</v>
      </c>
      <c r="DF391" s="103">
        <f t="shared" si="705"/>
        <v>25</v>
      </c>
      <c r="DG391" s="103">
        <f t="shared" si="705"/>
        <v>50</v>
      </c>
      <c r="DH391" s="103">
        <f t="shared" si="705"/>
        <v>50</v>
      </c>
      <c r="DI391" s="103">
        <f t="shared" si="705"/>
        <v>50</v>
      </c>
      <c r="DJ391" s="103">
        <f t="shared" si="705"/>
        <v>80</v>
      </c>
      <c r="DK391" s="103">
        <f t="shared" si="705"/>
        <v>25</v>
      </c>
      <c r="DL391" s="103">
        <f t="shared" si="705"/>
        <v>50</v>
      </c>
      <c r="DM391" s="103">
        <f t="shared" si="705"/>
        <v>50</v>
      </c>
      <c r="DN391" s="103">
        <f t="shared" si="705"/>
        <v>50</v>
      </c>
      <c r="DO391" s="103">
        <f t="shared" si="705"/>
        <v>80</v>
      </c>
      <c r="DP391" s="103">
        <f t="shared" si="705"/>
        <v>25</v>
      </c>
      <c r="DQ391" s="103">
        <f t="shared" si="705"/>
        <v>50</v>
      </c>
      <c r="DR391" s="103">
        <f t="shared" si="705"/>
        <v>50</v>
      </c>
      <c r="DS391" s="103">
        <f t="shared" si="704"/>
        <v>0</v>
      </c>
      <c r="DT391" s="103">
        <f t="shared" si="704"/>
        <v>0</v>
      </c>
      <c r="DV391" s="7" t="s">
        <v>836</v>
      </c>
    </row>
    <row r="392" spans="7:126" s="7" customFormat="1" ht="20.100000000000001" customHeight="1" x14ac:dyDescent="0.2"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I392" s="8"/>
      <c r="BJ392" s="8"/>
      <c r="BK392" s="9"/>
      <c r="BL392" s="143"/>
      <c r="BM392" s="8"/>
      <c r="BN392" s="8"/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8"/>
      <c r="CP392" s="108"/>
      <c r="CQ392" s="6"/>
      <c r="CR392" s="11"/>
      <c r="CS392" s="109"/>
      <c r="CT392" s="127"/>
      <c r="CU392" s="111"/>
      <c r="CV392" s="111"/>
      <c r="CW392" s="111"/>
      <c r="CX392" s="111"/>
      <c r="CY392" s="127"/>
      <c r="CZ392" s="111"/>
      <c r="DA392" s="111"/>
      <c r="DB392" s="111"/>
      <c r="DC392" s="111"/>
      <c r="DD392" s="127"/>
      <c r="DE392" s="111"/>
      <c r="DF392" s="111"/>
      <c r="DG392" s="111"/>
      <c r="DH392" s="111"/>
      <c r="DI392" s="111"/>
      <c r="DJ392" s="111"/>
      <c r="DK392" s="111"/>
      <c r="DL392" s="111"/>
      <c r="DM392" s="111"/>
      <c r="DN392" s="127"/>
      <c r="DO392" s="111"/>
      <c r="DP392" s="111"/>
      <c r="DQ392" s="111"/>
      <c r="DR392" s="111"/>
      <c r="DS392" s="111"/>
      <c r="DT392" s="111"/>
    </row>
    <row r="393" spans="7:126" s="7" customFormat="1" ht="20.100000000000001" customHeight="1" x14ac:dyDescent="0.2"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I393" s="8"/>
      <c r="BJ393" s="8"/>
      <c r="BK393" s="9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8"/>
      <c r="CP393" s="108"/>
      <c r="CQ393" s="6"/>
      <c r="CR393" s="11" t="s">
        <v>839</v>
      </c>
      <c r="CS393" s="6" t="s">
        <v>222</v>
      </c>
      <c r="CT393" s="129">
        <v>2</v>
      </c>
      <c r="CU393" s="129">
        <v>2</v>
      </c>
      <c r="CV393" s="114">
        <v>1</v>
      </c>
      <c r="CW393" s="114">
        <v>2</v>
      </c>
      <c r="CX393" s="114">
        <v>2</v>
      </c>
      <c r="CY393" s="129">
        <v>2</v>
      </c>
      <c r="CZ393" s="129">
        <v>2</v>
      </c>
      <c r="DA393" s="114">
        <v>1</v>
      </c>
      <c r="DB393" s="114">
        <v>2</v>
      </c>
      <c r="DC393" s="114">
        <v>2</v>
      </c>
      <c r="DD393" s="129">
        <v>2</v>
      </c>
      <c r="DE393" s="129">
        <v>2</v>
      </c>
      <c r="DF393" s="114">
        <v>1</v>
      </c>
      <c r="DG393" s="114">
        <v>2</v>
      </c>
      <c r="DH393" s="114">
        <v>2</v>
      </c>
      <c r="DI393" s="114">
        <v>2</v>
      </c>
      <c r="DJ393" s="114">
        <v>2</v>
      </c>
      <c r="DK393" s="114">
        <v>1</v>
      </c>
      <c r="DL393" s="114">
        <v>2</v>
      </c>
      <c r="DM393" s="114">
        <v>2</v>
      </c>
      <c r="DN393" s="129">
        <v>2</v>
      </c>
      <c r="DO393" s="129">
        <v>2</v>
      </c>
      <c r="DP393" s="114">
        <v>1</v>
      </c>
      <c r="DQ393" s="114">
        <v>2</v>
      </c>
      <c r="DR393" s="114">
        <v>2</v>
      </c>
      <c r="DS393" s="114">
        <v>0</v>
      </c>
      <c r="DT393" s="114">
        <v>0</v>
      </c>
    </row>
    <row r="394" spans="7:126" s="7" customFormat="1" ht="20.100000000000001" customHeight="1" x14ac:dyDescent="0.2"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I394" s="8"/>
      <c r="BJ394" s="8"/>
      <c r="BK394" s="9"/>
      <c r="BL394" s="8"/>
      <c r="BM394" s="8"/>
      <c r="BN394" s="8"/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8"/>
      <c r="CG394" s="8"/>
      <c r="CH394" s="8"/>
      <c r="CI394" s="8"/>
      <c r="CJ394" s="8"/>
      <c r="CK394" s="8"/>
      <c r="CL394" s="8"/>
      <c r="CM394" s="8"/>
      <c r="CP394" s="108"/>
      <c r="CQ394" s="6"/>
      <c r="CR394" s="11" t="s">
        <v>838</v>
      </c>
      <c r="CS394" s="6" t="s">
        <v>5</v>
      </c>
      <c r="CT394" s="129">
        <v>25</v>
      </c>
      <c r="CU394" s="114">
        <v>40</v>
      </c>
      <c r="CV394" s="114">
        <v>25</v>
      </c>
      <c r="CW394" s="114">
        <v>25</v>
      </c>
      <c r="CX394" s="114">
        <v>25</v>
      </c>
      <c r="CY394" s="129">
        <v>25</v>
      </c>
      <c r="CZ394" s="114">
        <v>40</v>
      </c>
      <c r="DA394" s="114">
        <v>25</v>
      </c>
      <c r="DB394" s="114">
        <v>25</v>
      </c>
      <c r="DC394" s="114">
        <v>25</v>
      </c>
      <c r="DD394" s="129">
        <v>25</v>
      </c>
      <c r="DE394" s="114">
        <v>40</v>
      </c>
      <c r="DF394" s="114">
        <v>25</v>
      </c>
      <c r="DG394" s="114">
        <v>25</v>
      </c>
      <c r="DH394" s="114">
        <v>25</v>
      </c>
      <c r="DI394" s="114">
        <v>25</v>
      </c>
      <c r="DJ394" s="114">
        <v>40</v>
      </c>
      <c r="DK394" s="114">
        <v>25</v>
      </c>
      <c r="DL394" s="114">
        <v>25</v>
      </c>
      <c r="DM394" s="114">
        <v>25</v>
      </c>
      <c r="DN394" s="129">
        <v>25</v>
      </c>
      <c r="DO394" s="114">
        <v>40</v>
      </c>
      <c r="DP394" s="114">
        <v>25</v>
      </c>
      <c r="DQ394" s="114">
        <v>25</v>
      </c>
      <c r="DR394" s="114">
        <v>25</v>
      </c>
      <c r="DS394" s="114">
        <v>0</v>
      </c>
      <c r="DT394" s="114">
        <v>0</v>
      </c>
    </row>
    <row r="395" spans="7:126" s="7" customFormat="1" ht="20.100000000000001" customHeight="1" x14ac:dyDescent="0.2"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I395" s="8"/>
      <c r="BJ395" s="8"/>
      <c r="BK395" s="9"/>
      <c r="BL395" s="8"/>
      <c r="BM395" s="162"/>
      <c r="BN395" s="162"/>
      <c r="BO395" s="162"/>
      <c r="BP395" s="162"/>
      <c r="BQ395" s="162"/>
      <c r="BR395" s="162"/>
      <c r="BS395" s="162"/>
      <c r="BT395" s="162"/>
      <c r="BU395" s="162"/>
      <c r="BV395" s="162"/>
      <c r="BW395" s="162"/>
      <c r="BX395" s="162"/>
      <c r="BY395" s="162"/>
      <c r="BZ395" s="162"/>
      <c r="CA395" s="162"/>
      <c r="CB395" s="162"/>
      <c r="CC395" s="162"/>
      <c r="CD395" s="162"/>
      <c r="CE395" s="162"/>
      <c r="CF395" s="162"/>
      <c r="CG395" s="162"/>
      <c r="CH395" s="162"/>
      <c r="CI395" s="162"/>
      <c r="CJ395" s="162"/>
      <c r="CK395" s="162"/>
      <c r="CL395" s="162"/>
      <c r="CM395" s="162"/>
      <c r="CP395" s="108"/>
      <c r="CQ395" s="6"/>
      <c r="CR395" s="11"/>
      <c r="CS395" s="11"/>
      <c r="CT395" s="127"/>
      <c r="CU395" s="111"/>
      <c r="CV395" s="111"/>
      <c r="CW395" s="111"/>
      <c r="CX395" s="111"/>
      <c r="CY395" s="127"/>
      <c r="CZ395" s="111"/>
      <c r="DA395" s="111"/>
      <c r="DB395" s="111"/>
      <c r="DC395" s="111"/>
      <c r="DD395" s="127"/>
      <c r="DE395" s="111"/>
      <c r="DF395" s="111"/>
      <c r="DG395" s="111"/>
      <c r="DH395" s="111"/>
      <c r="DI395" s="111"/>
      <c r="DJ395" s="111"/>
      <c r="DK395" s="111"/>
      <c r="DL395" s="111"/>
      <c r="DM395" s="111"/>
      <c r="DN395" s="127"/>
      <c r="DO395" s="111"/>
      <c r="DP395" s="111"/>
      <c r="DQ395" s="111"/>
      <c r="DR395" s="111"/>
      <c r="DS395" s="111"/>
      <c r="DT395" s="111"/>
    </row>
    <row r="396" spans="7:126" s="7" customFormat="1" ht="20.100000000000001" customHeight="1" x14ac:dyDescent="0.2"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I396" s="8"/>
      <c r="BJ396" s="8"/>
      <c r="BK396" s="9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8"/>
      <c r="CG396" s="8"/>
      <c r="CH396" s="8"/>
      <c r="CI396" s="8"/>
      <c r="CJ396" s="8"/>
      <c r="CK396" s="8"/>
      <c r="CL396" s="8"/>
      <c r="CM396" s="8"/>
      <c r="CP396" s="83" t="s">
        <v>120</v>
      </c>
      <c r="CQ396" s="83" t="str">
        <f>INDEX([10]TPU!$A:$A,MATCH($DV396,[10]TPU!$P:$P,0))</f>
        <v>ED-48540</v>
      </c>
      <c r="CR396" s="366" t="str">
        <f>INDEX([10]TPU!$C:$C,MATCH($DV396,[10]TPU!$P:$P,0))</f>
        <v>ala de rede tubular dn 600, exclusive bota fora</v>
      </c>
      <c r="CS396" s="83" t="str">
        <f>INDEX([10]TPU!$D:$D,MATCH($DV396,[10]TPU!$P:$P,0))</f>
        <v>u</v>
      </c>
      <c r="CT396" s="103">
        <f>CT398</f>
        <v>4</v>
      </c>
      <c r="CU396" s="103">
        <f t="shared" ref="CU396:DT396" si="706">CU398</f>
        <v>4</v>
      </c>
      <c r="CV396" s="103">
        <f t="shared" si="706"/>
        <v>2</v>
      </c>
      <c r="CW396" s="103">
        <f t="shared" si="706"/>
        <v>4</v>
      </c>
      <c r="CX396" s="103">
        <f t="shared" si="706"/>
        <v>4</v>
      </c>
      <c r="CY396" s="103">
        <f>CY398</f>
        <v>4</v>
      </c>
      <c r="CZ396" s="103">
        <f t="shared" ref="CZ396:DC396" si="707">CZ398</f>
        <v>4</v>
      </c>
      <c r="DA396" s="103">
        <f t="shared" si="707"/>
        <v>2</v>
      </c>
      <c r="DB396" s="103">
        <f t="shared" si="707"/>
        <v>4</v>
      </c>
      <c r="DC396" s="103">
        <f t="shared" si="707"/>
        <v>4</v>
      </c>
      <c r="DD396" s="103">
        <f>DD398</f>
        <v>4</v>
      </c>
      <c r="DE396" s="103">
        <f t="shared" ref="DE396:DH396" si="708">DE398</f>
        <v>4</v>
      </c>
      <c r="DF396" s="103">
        <f t="shared" si="708"/>
        <v>2</v>
      </c>
      <c r="DG396" s="103">
        <f t="shared" si="708"/>
        <v>4</v>
      </c>
      <c r="DH396" s="103">
        <f t="shared" si="708"/>
        <v>4</v>
      </c>
      <c r="DI396" s="103">
        <f>DI398</f>
        <v>4</v>
      </c>
      <c r="DJ396" s="103">
        <f t="shared" ref="DJ396:DM396" si="709">DJ398</f>
        <v>4</v>
      </c>
      <c r="DK396" s="103">
        <f t="shared" si="709"/>
        <v>2</v>
      </c>
      <c r="DL396" s="103">
        <f t="shared" si="709"/>
        <v>4</v>
      </c>
      <c r="DM396" s="103">
        <f t="shared" si="709"/>
        <v>4</v>
      </c>
      <c r="DN396" s="103">
        <f>DN398</f>
        <v>4</v>
      </c>
      <c r="DO396" s="103">
        <f t="shared" ref="DO396:DR396" si="710">DO398</f>
        <v>4</v>
      </c>
      <c r="DP396" s="103">
        <f t="shared" si="710"/>
        <v>2</v>
      </c>
      <c r="DQ396" s="103">
        <f t="shared" si="710"/>
        <v>4</v>
      </c>
      <c r="DR396" s="103">
        <f t="shared" si="710"/>
        <v>4</v>
      </c>
      <c r="DS396" s="103">
        <f t="shared" ref="DS396" si="711">DS398</f>
        <v>0</v>
      </c>
      <c r="DT396" s="103">
        <f t="shared" si="706"/>
        <v>0</v>
      </c>
      <c r="DV396" s="7" t="s">
        <v>837</v>
      </c>
    </row>
    <row r="397" spans="7:126" s="7" customFormat="1" ht="20.100000000000001" customHeight="1" x14ac:dyDescent="0.2"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I397" s="8"/>
      <c r="BJ397" s="8"/>
      <c r="BK397" s="9"/>
      <c r="BL397" s="8"/>
      <c r="BM397" s="8"/>
      <c r="BN397" s="8"/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8"/>
      <c r="BZ397" s="8"/>
      <c r="CA397" s="8"/>
      <c r="CB397" s="8"/>
      <c r="CC397" s="8"/>
      <c r="CD397" s="8"/>
      <c r="CE397" s="8"/>
      <c r="CF397" s="8"/>
      <c r="CG397" s="8"/>
      <c r="CH397" s="8"/>
      <c r="CI397" s="8"/>
      <c r="CJ397" s="8"/>
      <c r="CK397" s="8"/>
      <c r="CL397" s="8"/>
      <c r="CM397" s="8"/>
      <c r="CP397" s="108"/>
      <c r="CQ397" s="6"/>
      <c r="CR397" s="11"/>
      <c r="CS397" s="109"/>
      <c r="CT397" s="127"/>
      <c r="CU397" s="111"/>
      <c r="CV397" s="111"/>
      <c r="CW397" s="111"/>
      <c r="CX397" s="111"/>
      <c r="CY397" s="127"/>
      <c r="CZ397" s="111"/>
      <c r="DA397" s="111"/>
      <c r="DB397" s="111"/>
      <c r="DC397" s="111"/>
      <c r="DD397" s="127"/>
      <c r="DE397" s="111"/>
      <c r="DF397" s="111"/>
      <c r="DG397" s="111"/>
      <c r="DH397" s="111"/>
      <c r="DI397" s="111"/>
      <c r="DJ397" s="111"/>
      <c r="DK397" s="111"/>
      <c r="DL397" s="111"/>
      <c r="DM397" s="111"/>
      <c r="DN397" s="127"/>
      <c r="DO397" s="111"/>
      <c r="DP397" s="111"/>
      <c r="DQ397" s="111"/>
      <c r="DR397" s="111"/>
      <c r="DS397" s="111"/>
      <c r="DT397" s="111"/>
    </row>
    <row r="398" spans="7:126" s="7" customFormat="1" ht="20.100000000000001" customHeight="1" x14ac:dyDescent="0.2"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I398" s="8"/>
      <c r="BJ398" s="8"/>
      <c r="BK398" s="9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P398" s="108"/>
      <c r="CQ398" s="6"/>
      <c r="CR398" s="11" t="s">
        <v>250</v>
      </c>
      <c r="CS398" s="6" t="s">
        <v>222</v>
      </c>
      <c r="CT398" s="140">
        <f>CT393*2</f>
        <v>4</v>
      </c>
      <c r="CU398" s="140">
        <f>CU393*2</f>
        <v>4</v>
      </c>
      <c r="CV398" s="140">
        <f t="shared" ref="CV398:DT398" si="712">CV393*2</f>
        <v>2</v>
      </c>
      <c r="CW398" s="140">
        <f t="shared" si="712"/>
        <v>4</v>
      </c>
      <c r="CX398" s="140">
        <f t="shared" si="712"/>
        <v>4</v>
      </c>
      <c r="CY398" s="140">
        <f>CY393*2</f>
        <v>4</v>
      </c>
      <c r="CZ398" s="140">
        <f>CZ393*2</f>
        <v>4</v>
      </c>
      <c r="DA398" s="140">
        <f t="shared" ref="DA398:DC398" si="713">DA393*2</f>
        <v>2</v>
      </c>
      <c r="DB398" s="140">
        <f t="shared" si="713"/>
        <v>4</v>
      </c>
      <c r="DC398" s="140">
        <f t="shared" si="713"/>
        <v>4</v>
      </c>
      <c r="DD398" s="140">
        <f>DD393*2</f>
        <v>4</v>
      </c>
      <c r="DE398" s="140">
        <f>DE393*2</f>
        <v>4</v>
      </c>
      <c r="DF398" s="140">
        <f t="shared" ref="DF398:DH398" si="714">DF393*2</f>
        <v>2</v>
      </c>
      <c r="DG398" s="140">
        <f t="shared" si="714"/>
        <v>4</v>
      </c>
      <c r="DH398" s="140">
        <f t="shared" si="714"/>
        <v>4</v>
      </c>
      <c r="DI398" s="140">
        <f>DI393*2</f>
        <v>4</v>
      </c>
      <c r="DJ398" s="140">
        <f>DJ393*2</f>
        <v>4</v>
      </c>
      <c r="DK398" s="140">
        <f t="shared" ref="DK398:DM398" si="715">DK393*2</f>
        <v>2</v>
      </c>
      <c r="DL398" s="140">
        <f t="shared" si="715"/>
        <v>4</v>
      </c>
      <c r="DM398" s="140">
        <f t="shared" si="715"/>
        <v>4</v>
      </c>
      <c r="DN398" s="140">
        <f>DN393*2</f>
        <v>4</v>
      </c>
      <c r="DO398" s="140">
        <f>DO393*2</f>
        <v>4</v>
      </c>
      <c r="DP398" s="140">
        <f t="shared" ref="DP398:DR398" si="716">DP393*2</f>
        <v>2</v>
      </c>
      <c r="DQ398" s="140">
        <f t="shared" si="716"/>
        <v>4</v>
      </c>
      <c r="DR398" s="140">
        <f t="shared" si="716"/>
        <v>4</v>
      </c>
      <c r="DS398" s="140">
        <f t="shared" si="712"/>
        <v>0</v>
      </c>
      <c r="DT398" s="140">
        <f t="shared" si="712"/>
        <v>0</v>
      </c>
    </row>
    <row r="399" spans="7:126" s="7" customFormat="1" ht="20.100000000000001" customHeight="1" x14ac:dyDescent="0.2"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I399" s="8"/>
      <c r="BJ399" s="8"/>
      <c r="BK399" s="9"/>
      <c r="BL399" s="143"/>
      <c r="BM399" s="8"/>
      <c r="BN399" s="8"/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8"/>
      <c r="BZ399" s="8"/>
      <c r="CA399" s="8"/>
      <c r="CB399" s="8"/>
      <c r="CC399" s="8"/>
      <c r="CD399" s="8"/>
      <c r="CE399" s="8"/>
      <c r="CF399" s="8"/>
      <c r="CG399" s="8"/>
      <c r="CH399" s="8"/>
      <c r="CI399" s="8"/>
      <c r="CJ399" s="8"/>
      <c r="CK399" s="8"/>
      <c r="CL399" s="8"/>
      <c r="CM399" s="8"/>
      <c r="CP399" s="108"/>
      <c r="CQ399" s="6"/>
      <c r="CR399" s="11"/>
      <c r="CS399" s="6"/>
      <c r="CT399" s="140"/>
      <c r="CU399" s="140"/>
      <c r="CV399" s="140"/>
      <c r="CW399" s="140"/>
      <c r="CX399" s="140"/>
      <c r="CY399" s="140"/>
      <c r="CZ399" s="140"/>
      <c r="DA399" s="140"/>
      <c r="DB399" s="140"/>
      <c r="DC399" s="140"/>
      <c r="DD399" s="140"/>
      <c r="DE399" s="140"/>
      <c r="DF399" s="140"/>
      <c r="DG399" s="140"/>
      <c r="DH399" s="140"/>
      <c r="DI399" s="140"/>
      <c r="DJ399" s="140"/>
      <c r="DK399" s="140"/>
      <c r="DL399" s="140"/>
      <c r="DM399" s="140"/>
      <c r="DN399" s="140"/>
      <c r="DO399" s="140"/>
      <c r="DP399" s="140"/>
      <c r="DQ399" s="140"/>
      <c r="DR399" s="140"/>
      <c r="DS399" s="140"/>
      <c r="DT399" s="140"/>
    </row>
    <row r="400" spans="7:126" s="7" customFormat="1" ht="20.100000000000001" customHeight="1" x14ac:dyDescent="0.2"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I400" s="8"/>
      <c r="BJ400" s="8"/>
      <c r="BK400" s="163"/>
      <c r="BL400" s="8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P400" s="83" t="s">
        <v>121</v>
      </c>
      <c r="CQ400" s="83" t="str">
        <f>INDEX([10]TPU!$A:$A,MATCH($DV400,[10]TPU!$P:$P,0))</f>
        <v>RO-00639</v>
      </c>
      <c r="CR400" s="366" t="str">
        <f>INDEX([10]TPU!$C:$C,MATCH($DV400,[10]TPU!$P:$P,0))</f>
        <v xml:space="preserve">corpo de bstc d = 0,80 m pa2 - areia, brita e pedra de mão comerciais (execução, incluindo fornecimento, carga e transporte de todos os materiais, exclui escavação) </v>
      </c>
      <c r="CS400" s="83" t="str">
        <f>INDEX([10]TPU!$D:$D,MATCH($DV400,[10]TPU!$P:$P,0))</f>
        <v>m</v>
      </c>
      <c r="CT400" s="103">
        <f t="shared" ref="CT400:DT400" si="717">CT402*CT403</f>
        <v>25</v>
      </c>
      <c r="CU400" s="103">
        <f t="shared" si="717"/>
        <v>40</v>
      </c>
      <c r="CV400" s="103">
        <f t="shared" si="717"/>
        <v>0</v>
      </c>
      <c r="CW400" s="103">
        <f t="shared" si="717"/>
        <v>25</v>
      </c>
      <c r="CX400" s="103">
        <f t="shared" si="717"/>
        <v>25</v>
      </c>
      <c r="CY400" s="103">
        <f t="shared" ref="CY400:DR400" si="718">CY402*CY403</f>
        <v>25</v>
      </c>
      <c r="CZ400" s="103">
        <f t="shared" si="718"/>
        <v>40</v>
      </c>
      <c r="DA400" s="103">
        <f t="shared" si="718"/>
        <v>0</v>
      </c>
      <c r="DB400" s="103">
        <f t="shared" si="718"/>
        <v>25</v>
      </c>
      <c r="DC400" s="103">
        <f t="shared" si="718"/>
        <v>25</v>
      </c>
      <c r="DD400" s="103">
        <f t="shared" si="718"/>
        <v>25</v>
      </c>
      <c r="DE400" s="103">
        <f t="shared" si="718"/>
        <v>40</v>
      </c>
      <c r="DF400" s="103">
        <f t="shared" si="718"/>
        <v>0</v>
      </c>
      <c r="DG400" s="103">
        <f t="shared" si="718"/>
        <v>25</v>
      </c>
      <c r="DH400" s="103">
        <f t="shared" si="718"/>
        <v>25</v>
      </c>
      <c r="DI400" s="103">
        <f t="shared" si="718"/>
        <v>25</v>
      </c>
      <c r="DJ400" s="103">
        <f t="shared" si="718"/>
        <v>40</v>
      </c>
      <c r="DK400" s="103">
        <f t="shared" si="718"/>
        <v>0</v>
      </c>
      <c r="DL400" s="103">
        <f t="shared" si="718"/>
        <v>25</v>
      </c>
      <c r="DM400" s="103">
        <f t="shared" si="718"/>
        <v>25</v>
      </c>
      <c r="DN400" s="103">
        <f t="shared" si="718"/>
        <v>25</v>
      </c>
      <c r="DO400" s="103">
        <f t="shared" si="718"/>
        <v>40</v>
      </c>
      <c r="DP400" s="103">
        <f t="shared" si="718"/>
        <v>0</v>
      </c>
      <c r="DQ400" s="103">
        <f t="shared" si="718"/>
        <v>25</v>
      </c>
      <c r="DR400" s="103">
        <f t="shared" si="718"/>
        <v>25</v>
      </c>
      <c r="DS400" s="103">
        <f t="shared" si="717"/>
        <v>0</v>
      </c>
      <c r="DT400" s="103">
        <f t="shared" si="717"/>
        <v>0</v>
      </c>
      <c r="DV400" s="7" t="s">
        <v>248</v>
      </c>
    </row>
    <row r="401" spans="7:126" s="7" customFormat="1" ht="20.100000000000001" customHeight="1" x14ac:dyDescent="0.2"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I401" s="56"/>
      <c r="BJ401" s="56"/>
      <c r="BK401" s="56"/>
      <c r="BL401" s="56"/>
      <c r="BM401" s="56"/>
      <c r="BN401" s="56"/>
      <c r="BO401" s="56"/>
      <c r="BP401" s="56"/>
      <c r="BQ401" s="56"/>
      <c r="BR401" s="56"/>
      <c r="BS401" s="56"/>
      <c r="BT401" s="56"/>
      <c r="BU401" s="56"/>
      <c r="BV401" s="56"/>
      <c r="BW401" s="56"/>
      <c r="BX401" s="56"/>
      <c r="BY401" s="56"/>
      <c r="BZ401" s="56"/>
      <c r="CA401" s="56"/>
      <c r="CB401" s="56"/>
      <c r="CC401" s="56"/>
      <c r="CD401" s="56"/>
      <c r="CE401" s="56"/>
      <c r="CF401" s="56"/>
      <c r="CG401" s="56"/>
      <c r="CH401" s="56"/>
      <c r="CI401" s="56"/>
      <c r="CJ401" s="56"/>
      <c r="CK401" s="56"/>
      <c r="CL401" s="56"/>
      <c r="CM401" s="56"/>
      <c r="CP401" s="108"/>
      <c r="CQ401" s="6"/>
      <c r="CR401" s="11"/>
      <c r="CS401" s="109"/>
      <c r="CT401" s="127"/>
      <c r="CU401" s="111"/>
      <c r="CV401" s="111"/>
      <c r="CW401" s="111"/>
      <c r="CX401" s="111"/>
      <c r="CY401" s="127"/>
      <c r="CZ401" s="111"/>
      <c r="DA401" s="111"/>
      <c r="DB401" s="111"/>
      <c r="DC401" s="111"/>
      <c r="DD401" s="127"/>
      <c r="DE401" s="111"/>
      <c r="DF401" s="111"/>
      <c r="DG401" s="111"/>
      <c r="DH401" s="111"/>
      <c r="DI401" s="111"/>
      <c r="DJ401" s="111"/>
      <c r="DK401" s="111"/>
      <c r="DL401" s="111"/>
      <c r="DM401" s="111"/>
      <c r="DN401" s="127"/>
      <c r="DO401" s="111"/>
      <c r="DP401" s="111"/>
      <c r="DQ401" s="111"/>
      <c r="DR401" s="111"/>
      <c r="DS401" s="111"/>
      <c r="DT401" s="111"/>
    </row>
    <row r="402" spans="7:126" s="7" customFormat="1" ht="20.100000000000001" customHeight="1" x14ac:dyDescent="0.2"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I402" s="8"/>
      <c r="BJ402" s="8"/>
      <c r="BK402" s="9"/>
      <c r="BL402" s="8"/>
      <c r="BM402" s="143"/>
      <c r="BN402" s="143"/>
      <c r="BO402" s="143"/>
      <c r="BP402" s="143"/>
      <c r="BQ402" s="143"/>
      <c r="BR402" s="143"/>
      <c r="BS402" s="143"/>
      <c r="BT402" s="143"/>
      <c r="BU402" s="143"/>
      <c r="BV402" s="143"/>
      <c r="BW402" s="143"/>
      <c r="BX402" s="143"/>
      <c r="BY402" s="143"/>
      <c r="BZ402" s="143"/>
      <c r="CA402" s="143"/>
      <c r="CB402" s="143"/>
      <c r="CC402" s="143"/>
      <c r="CD402" s="143"/>
      <c r="CE402" s="143"/>
      <c r="CF402" s="143"/>
      <c r="CG402" s="143"/>
      <c r="CH402" s="143"/>
      <c r="CI402" s="143"/>
      <c r="CJ402" s="143"/>
      <c r="CK402" s="143"/>
      <c r="CL402" s="143"/>
      <c r="CM402" s="143"/>
      <c r="CP402" s="108"/>
      <c r="CQ402" s="6"/>
      <c r="CR402" s="11" t="s">
        <v>839</v>
      </c>
      <c r="CS402" s="6" t="s">
        <v>222</v>
      </c>
      <c r="CT402" s="129">
        <v>1</v>
      </c>
      <c r="CU402" s="129">
        <v>1</v>
      </c>
      <c r="CV402" s="129"/>
      <c r="CW402" s="129">
        <v>1</v>
      </c>
      <c r="CX402" s="129">
        <v>1</v>
      </c>
      <c r="CY402" s="129">
        <v>1</v>
      </c>
      <c r="CZ402" s="129">
        <v>1</v>
      </c>
      <c r="DA402" s="129"/>
      <c r="DB402" s="129">
        <v>1</v>
      </c>
      <c r="DC402" s="129">
        <v>1</v>
      </c>
      <c r="DD402" s="129">
        <v>1</v>
      </c>
      <c r="DE402" s="129">
        <v>1</v>
      </c>
      <c r="DF402" s="129"/>
      <c r="DG402" s="129">
        <v>1</v>
      </c>
      <c r="DH402" s="129">
        <v>1</v>
      </c>
      <c r="DI402" s="129">
        <v>1</v>
      </c>
      <c r="DJ402" s="129">
        <v>1</v>
      </c>
      <c r="DK402" s="129"/>
      <c r="DL402" s="129">
        <v>1</v>
      </c>
      <c r="DM402" s="129">
        <v>1</v>
      </c>
      <c r="DN402" s="129">
        <v>1</v>
      </c>
      <c r="DO402" s="129">
        <v>1</v>
      </c>
      <c r="DP402" s="129"/>
      <c r="DQ402" s="129">
        <v>1</v>
      </c>
      <c r="DR402" s="129">
        <v>1</v>
      </c>
      <c r="DS402" s="129"/>
      <c r="DT402" s="129"/>
    </row>
    <row r="403" spans="7:126" s="7" customFormat="1" ht="20.100000000000001" customHeight="1" x14ac:dyDescent="0.2"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I403" s="8"/>
      <c r="BJ403" s="8"/>
      <c r="BK403" s="9"/>
      <c r="BL403" s="143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  <c r="CD403" s="8"/>
      <c r="CE403" s="8"/>
      <c r="CF403" s="8"/>
      <c r="CG403" s="8"/>
      <c r="CH403" s="8"/>
      <c r="CI403" s="8"/>
      <c r="CJ403" s="8"/>
      <c r="CK403" s="8"/>
      <c r="CL403" s="8"/>
      <c r="CM403" s="8"/>
      <c r="CP403" s="108"/>
      <c r="CQ403" s="6"/>
      <c r="CR403" s="11" t="s">
        <v>838</v>
      </c>
      <c r="CS403" s="6" t="s">
        <v>5</v>
      </c>
      <c r="CT403" s="129">
        <v>25</v>
      </c>
      <c r="CU403" s="129">
        <v>40</v>
      </c>
      <c r="CV403" s="129"/>
      <c r="CW403" s="129">
        <v>25</v>
      </c>
      <c r="CX403" s="129">
        <v>25</v>
      </c>
      <c r="CY403" s="129">
        <v>25</v>
      </c>
      <c r="CZ403" s="129">
        <v>40</v>
      </c>
      <c r="DA403" s="129"/>
      <c r="DB403" s="129">
        <v>25</v>
      </c>
      <c r="DC403" s="129">
        <v>25</v>
      </c>
      <c r="DD403" s="129">
        <v>25</v>
      </c>
      <c r="DE403" s="129">
        <v>40</v>
      </c>
      <c r="DF403" s="129"/>
      <c r="DG403" s="129">
        <v>25</v>
      </c>
      <c r="DH403" s="129">
        <v>25</v>
      </c>
      <c r="DI403" s="129">
        <v>25</v>
      </c>
      <c r="DJ403" s="129">
        <v>40</v>
      </c>
      <c r="DK403" s="129"/>
      <c r="DL403" s="129">
        <v>25</v>
      </c>
      <c r="DM403" s="129">
        <v>25</v>
      </c>
      <c r="DN403" s="129">
        <v>25</v>
      </c>
      <c r="DO403" s="129">
        <v>40</v>
      </c>
      <c r="DP403" s="129"/>
      <c r="DQ403" s="129">
        <v>25</v>
      </c>
      <c r="DR403" s="129">
        <v>25</v>
      </c>
      <c r="DS403" s="129"/>
      <c r="DT403" s="129"/>
    </row>
    <row r="404" spans="7:126" s="7" customFormat="1" ht="20.100000000000001" customHeight="1" x14ac:dyDescent="0.2"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I404" s="8"/>
      <c r="BJ404" s="8"/>
      <c r="BK404" s="9"/>
      <c r="BL404" s="8"/>
      <c r="BM404" s="162"/>
      <c r="BN404" s="162"/>
      <c r="BO404" s="162"/>
      <c r="BP404" s="162"/>
      <c r="BQ404" s="162"/>
      <c r="BR404" s="162"/>
      <c r="BS404" s="162"/>
      <c r="BT404" s="162"/>
      <c r="BU404" s="162"/>
      <c r="BV404" s="162"/>
      <c r="BW404" s="162"/>
      <c r="BX404" s="162"/>
      <c r="BY404" s="162"/>
      <c r="BZ404" s="162"/>
      <c r="CA404" s="162"/>
      <c r="CB404" s="162"/>
      <c r="CC404" s="162"/>
      <c r="CD404" s="162"/>
      <c r="CE404" s="162"/>
      <c r="CF404" s="162"/>
      <c r="CG404" s="162"/>
      <c r="CH404" s="162"/>
      <c r="CI404" s="162"/>
      <c r="CJ404" s="162"/>
      <c r="CK404" s="162"/>
      <c r="CL404" s="162"/>
      <c r="CM404" s="162"/>
      <c r="CP404" s="108"/>
      <c r="CQ404" s="6"/>
      <c r="CR404" s="11"/>
      <c r="CS404" s="11"/>
      <c r="CT404" s="127"/>
      <c r="CU404" s="111"/>
      <c r="CV404" s="111"/>
      <c r="CW404" s="111"/>
      <c r="CX404" s="111"/>
      <c r="CY404" s="127"/>
      <c r="CZ404" s="111"/>
      <c r="DA404" s="111"/>
      <c r="DB404" s="111"/>
      <c r="DC404" s="111"/>
      <c r="DD404" s="127"/>
      <c r="DE404" s="111"/>
      <c r="DF404" s="111"/>
      <c r="DG404" s="111"/>
      <c r="DH404" s="111"/>
      <c r="DI404" s="111"/>
      <c r="DJ404" s="111"/>
      <c r="DK404" s="111"/>
      <c r="DL404" s="111"/>
      <c r="DM404" s="111"/>
      <c r="DN404" s="127"/>
      <c r="DO404" s="111"/>
      <c r="DP404" s="111"/>
      <c r="DQ404" s="111"/>
      <c r="DR404" s="111"/>
      <c r="DS404" s="111"/>
      <c r="DT404" s="111"/>
    </row>
    <row r="405" spans="7:126" s="7" customFormat="1" ht="20.100000000000001" customHeight="1" x14ac:dyDescent="0.2"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I405" s="8"/>
      <c r="BJ405" s="8"/>
      <c r="BK405" s="9"/>
      <c r="BL405" s="8"/>
      <c r="BM405" s="8"/>
      <c r="BN405" s="8"/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8"/>
      <c r="BZ405" s="8"/>
      <c r="CA405" s="8"/>
      <c r="CB405" s="8"/>
      <c r="CC405" s="8"/>
      <c r="CD405" s="8"/>
      <c r="CE405" s="8"/>
      <c r="CF405" s="8"/>
      <c r="CG405" s="8"/>
      <c r="CH405" s="8"/>
      <c r="CI405" s="8"/>
      <c r="CJ405" s="8"/>
      <c r="CK405" s="8"/>
      <c r="CL405" s="8"/>
      <c r="CM405" s="8"/>
      <c r="CP405" s="83" t="s">
        <v>123</v>
      </c>
      <c r="CQ405" s="83" t="str">
        <f>INDEX([10]TPU!$A:$A,MATCH($DV405,[10]TPU!$P:$P,0))</f>
        <v>ED-48542</v>
      </c>
      <c r="CR405" s="366" t="str">
        <f>INDEX([10]TPU!$C:$C,MATCH($DV405,[10]TPU!$P:$P,0))</f>
        <v>ala de rede tubular dn 800, exclusive bota fora</v>
      </c>
      <c r="CS405" s="83" t="str">
        <f>INDEX([10]TPU!$D:$D,MATCH($DV405,[10]TPU!$P:$P,0))</f>
        <v>u</v>
      </c>
      <c r="CT405" s="103">
        <f t="shared" ref="CT405:DT405" si="719">CT407</f>
        <v>1</v>
      </c>
      <c r="CU405" s="103">
        <f t="shared" si="719"/>
        <v>1</v>
      </c>
      <c r="CV405" s="103">
        <f t="shared" si="719"/>
        <v>0</v>
      </c>
      <c r="CW405" s="103">
        <f t="shared" si="719"/>
        <v>1</v>
      </c>
      <c r="CX405" s="103">
        <f t="shared" si="719"/>
        <v>1</v>
      </c>
      <c r="CY405" s="103">
        <f t="shared" ref="CY405:DR405" si="720">CY407</f>
        <v>1</v>
      </c>
      <c r="CZ405" s="103">
        <f t="shared" si="720"/>
        <v>1</v>
      </c>
      <c r="DA405" s="103">
        <f t="shared" si="720"/>
        <v>0</v>
      </c>
      <c r="DB405" s="103">
        <f t="shared" si="720"/>
        <v>1</v>
      </c>
      <c r="DC405" s="103">
        <f t="shared" si="720"/>
        <v>1</v>
      </c>
      <c r="DD405" s="103">
        <f t="shared" si="720"/>
        <v>1</v>
      </c>
      <c r="DE405" s="103">
        <f t="shared" si="720"/>
        <v>1</v>
      </c>
      <c r="DF405" s="103">
        <f t="shared" si="720"/>
        <v>0</v>
      </c>
      <c r="DG405" s="103">
        <f t="shared" si="720"/>
        <v>1</v>
      </c>
      <c r="DH405" s="103">
        <f t="shared" si="720"/>
        <v>1</v>
      </c>
      <c r="DI405" s="103">
        <f t="shared" si="720"/>
        <v>1</v>
      </c>
      <c r="DJ405" s="103">
        <f t="shared" si="720"/>
        <v>1</v>
      </c>
      <c r="DK405" s="103">
        <f t="shared" si="720"/>
        <v>0</v>
      </c>
      <c r="DL405" s="103">
        <f t="shared" si="720"/>
        <v>1</v>
      </c>
      <c r="DM405" s="103">
        <f t="shared" si="720"/>
        <v>1</v>
      </c>
      <c r="DN405" s="103">
        <f t="shared" si="720"/>
        <v>1</v>
      </c>
      <c r="DO405" s="103">
        <f t="shared" si="720"/>
        <v>1</v>
      </c>
      <c r="DP405" s="103">
        <f t="shared" si="720"/>
        <v>0</v>
      </c>
      <c r="DQ405" s="103">
        <f t="shared" si="720"/>
        <v>1</v>
      </c>
      <c r="DR405" s="103">
        <f t="shared" si="720"/>
        <v>1</v>
      </c>
      <c r="DS405" s="103">
        <f t="shared" ref="DS405" si="721">DS407</f>
        <v>0</v>
      </c>
      <c r="DT405" s="103">
        <f t="shared" si="719"/>
        <v>0</v>
      </c>
      <c r="DV405" s="7" t="s">
        <v>249</v>
      </c>
    </row>
    <row r="406" spans="7:126" s="7" customFormat="1" ht="20.100000000000001" customHeight="1" x14ac:dyDescent="0.2"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I406" s="8"/>
      <c r="BJ406" s="8"/>
      <c r="BK406" s="9"/>
      <c r="BL406" s="8"/>
      <c r="BM406" s="8"/>
      <c r="BN406" s="8"/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8"/>
      <c r="CJ406" s="8"/>
      <c r="CK406" s="8"/>
      <c r="CL406" s="8"/>
      <c r="CM406" s="8"/>
      <c r="CP406" s="108"/>
      <c r="CQ406" s="6"/>
      <c r="CR406" s="11"/>
      <c r="CS406" s="109"/>
      <c r="CT406" s="127"/>
      <c r="CU406" s="111"/>
      <c r="CV406" s="111"/>
      <c r="CW406" s="111"/>
      <c r="CX406" s="111"/>
      <c r="CY406" s="127"/>
      <c r="CZ406" s="111"/>
      <c r="DA406" s="111"/>
      <c r="DB406" s="111"/>
      <c r="DC406" s="111"/>
      <c r="DD406" s="127"/>
      <c r="DE406" s="111"/>
      <c r="DF406" s="111"/>
      <c r="DG406" s="111"/>
      <c r="DH406" s="111"/>
      <c r="DI406" s="111"/>
      <c r="DJ406" s="111"/>
      <c r="DK406" s="111"/>
      <c r="DL406" s="111"/>
      <c r="DM406" s="111"/>
      <c r="DN406" s="127"/>
      <c r="DO406" s="111"/>
      <c r="DP406" s="111"/>
      <c r="DQ406" s="111"/>
      <c r="DR406" s="111"/>
      <c r="DS406" s="111"/>
      <c r="DT406" s="111"/>
    </row>
    <row r="407" spans="7:126" s="7" customFormat="1" ht="20.100000000000001" customHeight="1" x14ac:dyDescent="0.2"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I407" s="8"/>
      <c r="BJ407" s="8"/>
      <c r="BK407" s="9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8"/>
      <c r="CG407" s="8"/>
      <c r="CH407" s="8"/>
      <c r="CI407" s="8"/>
      <c r="CJ407" s="8"/>
      <c r="CK407" s="8"/>
      <c r="CL407" s="8"/>
      <c r="CM407" s="8"/>
      <c r="CP407" s="108"/>
      <c r="CQ407" s="6"/>
      <c r="CR407" s="11" t="s">
        <v>250</v>
      </c>
      <c r="CS407" s="6" t="s">
        <v>222</v>
      </c>
      <c r="CT407" s="140">
        <f>CT402</f>
        <v>1</v>
      </c>
      <c r="CU407" s="140">
        <f t="shared" ref="CU407:DT407" si="722">CU402</f>
        <v>1</v>
      </c>
      <c r="CV407" s="140">
        <f t="shared" si="722"/>
        <v>0</v>
      </c>
      <c r="CW407" s="140">
        <f t="shared" si="722"/>
        <v>1</v>
      </c>
      <c r="CX407" s="140">
        <f t="shared" si="722"/>
        <v>1</v>
      </c>
      <c r="CY407" s="140">
        <f>CY402</f>
        <v>1</v>
      </c>
      <c r="CZ407" s="140">
        <f t="shared" ref="CZ407:DC407" si="723">CZ402</f>
        <v>1</v>
      </c>
      <c r="DA407" s="140">
        <f t="shared" si="723"/>
        <v>0</v>
      </c>
      <c r="DB407" s="140">
        <f t="shared" si="723"/>
        <v>1</v>
      </c>
      <c r="DC407" s="140">
        <f t="shared" si="723"/>
        <v>1</v>
      </c>
      <c r="DD407" s="140">
        <f>DD402</f>
        <v>1</v>
      </c>
      <c r="DE407" s="140">
        <f t="shared" ref="DE407:DH407" si="724">DE402</f>
        <v>1</v>
      </c>
      <c r="DF407" s="140">
        <f t="shared" si="724"/>
        <v>0</v>
      </c>
      <c r="DG407" s="140">
        <f t="shared" si="724"/>
        <v>1</v>
      </c>
      <c r="DH407" s="140">
        <f t="shared" si="724"/>
        <v>1</v>
      </c>
      <c r="DI407" s="140">
        <f>DI402</f>
        <v>1</v>
      </c>
      <c r="DJ407" s="140">
        <f t="shared" ref="DJ407:DM407" si="725">DJ402</f>
        <v>1</v>
      </c>
      <c r="DK407" s="140">
        <f t="shared" si="725"/>
        <v>0</v>
      </c>
      <c r="DL407" s="140">
        <f t="shared" si="725"/>
        <v>1</v>
      </c>
      <c r="DM407" s="140">
        <f t="shared" si="725"/>
        <v>1</v>
      </c>
      <c r="DN407" s="140">
        <f>DN402</f>
        <v>1</v>
      </c>
      <c r="DO407" s="140">
        <f t="shared" ref="DO407:DR407" si="726">DO402</f>
        <v>1</v>
      </c>
      <c r="DP407" s="140">
        <f t="shared" si="726"/>
        <v>0</v>
      </c>
      <c r="DQ407" s="140">
        <f t="shared" si="726"/>
        <v>1</v>
      </c>
      <c r="DR407" s="140">
        <f t="shared" si="726"/>
        <v>1</v>
      </c>
      <c r="DS407" s="140">
        <f t="shared" si="722"/>
        <v>0</v>
      </c>
      <c r="DT407" s="140">
        <f t="shared" si="722"/>
        <v>0</v>
      </c>
    </row>
    <row r="408" spans="7:126" s="7" customFormat="1" ht="20.100000000000001" customHeight="1" x14ac:dyDescent="0.2"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I408" s="8"/>
      <c r="BJ408" s="8"/>
      <c r="BK408" s="9"/>
      <c r="BL408" s="8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P408" s="108"/>
      <c r="CQ408" s="6"/>
      <c r="CR408" s="11"/>
      <c r="CS408" s="11"/>
      <c r="CT408" s="127"/>
      <c r="CU408" s="111"/>
      <c r="CV408" s="111"/>
      <c r="CW408" s="111"/>
      <c r="CX408" s="111"/>
      <c r="CY408" s="127"/>
      <c r="CZ408" s="111"/>
      <c r="DA408" s="111"/>
      <c r="DB408" s="111"/>
      <c r="DC408" s="111"/>
      <c r="DD408" s="127"/>
      <c r="DE408" s="111"/>
      <c r="DF408" s="111"/>
      <c r="DG408" s="111"/>
      <c r="DH408" s="111"/>
      <c r="DI408" s="111"/>
      <c r="DJ408" s="111"/>
      <c r="DK408" s="111"/>
      <c r="DL408" s="111"/>
      <c r="DM408" s="111"/>
      <c r="DN408" s="127"/>
      <c r="DO408" s="111"/>
      <c r="DP408" s="111"/>
      <c r="DQ408" s="111"/>
      <c r="DR408" s="111"/>
      <c r="DS408" s="111"/>
      <c r="DT408" s="111"/>
    </row>
    <row r="409" spans="7:126" s="7" customFormat="1" ht="20.100000000000001" customHeight="1" x14ac:dyDescent="0.2"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I409" s="8"/>
      <c r="BJ409" s="8"/>
      <c r="BK409" s="163"/>
      <c r="BL409" s="8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P409" s="83" t="s">
        <v>124</v>
      </c>
      <c r="CQ409" s="83" t="str">
        <f>INDEX([10]TPU!$A:$A,MATCH($DV409,[10]TPU!$P:$P,0))</f>
        <v>RO-00641</v>
      </c>
      <c r="CR409" s="366" t="str">
        <f>INDEX([10]TPU!$C:$C,MATCH($DV409,[10]TPU!$P:$P,0))</f>
        <v xml:space="preserve">corpo de bstc d = 1,00 m pa2 - areia, brita e pedra de mão comerciais (execução, incluindo fornecimento, carga e transporte de todos os materiais, exclui escavação) </v>
      </c>
      <c r="CS409" s="83" t="str">
        <f>INDEX([10]TPU!$D:$D,MATCH($DV409,[10]TPU!$P:$P,0))</f>
        <v>m</v>
      </c>
      <c r="CT409" s="103">
        <f t="shared" ref="CT409:DT409" si="727">CT411*CT412</f>
        <v>0</v>
      </c>
      <c r="CU409" s="103">
        <f t="shared" si="727"/>
        <v>0</v>
      </c>
      <c r="CV409" s="103">
        <f t="shared" si="727"/>
        <v>0</v>
      </c>
      <c r="CW409" s="103">
        <f t="shared" si="727"/>
        <v>0</v>
      </c>
      <c r="CX409" s="103">
        <f t="shared" si="727"/>
        <v>0</v>
      </c>
      <c r="CY409" s="103">
        <f t="shared" ref="CY409:DR409" si="728">CY411*CY412</f>
        <v>0</v>
      </c>
      <c r="CZ409" s="103">
        <f t="shared" si="728"/>
        <v>0</v>
      </c>
      <c r="DA409" s="103">
        <f t="shared" si="728"/>
        <v>0</v>
      </c>
      <c r="DB409" s="103">
        <f t="shared" si="728"/>
        <v>0</v>
      </c>
      <c r="DC409" s="103">
        <f t="shared" si="728"/>
        <v>0</v>
      </c>
      <c r="DD409" s="103">
        <f t="shared" si="728"/>
        <v>0</v>
      </c>
      <c r="DE409" s="103">
        <f t="shared" si="728"/>
        <v>0</v>
      </c>
      <c r="DF409" s="103">
        <f t="shared" si="728"/>
        <v>0</v>
      </c>
      <c r="DG409" s="103">
        <f t="shared" si="728"/>
        <v>0</v>
      </c>
      <c r="DH409" s="103">
        <f t="shared" si="728"/>
        <v>0</v>
      </c>
      <c r="DI409" s="103">
        <f t="shared" si="728"/>
        <v>0</v>
      </c>
      <c r="DJ409" s="103">
        <f t="shared" si="728"/>
        <v>0</v>
      </c>
      <c r="DK409" s="103">
        <f t="shared" si="728"/>
        <v>0</v>
      </c>
      <c r="DL409" s="103">
        <f t="shared" si="728"/>
        <v>0</v>
      </c>
      <c r="DM409" s="103">
        <f t="shared" si="728"/>
        <v>0</v>
      </c>
      <c r="DN409" s="103">
        <f t="shared" si="728"/>
        <v>0</v>
      </c>
      <c r="DO409" s="103">
        <f t="shared" si="728"/>
        <v>0</v>
      </c>
      <c r="DP409" s="103">
        <f t="shared" si="728"/>
        <v>0</v>
      </c>
      <c r="DQ409" s="103">
        <f t="shared" si="728"/>
        <v>0</v>
      </c>
      <c r="DR409" s="103">
        <f t="shared" si="728"/>
        <v>0</v>
      </c>
      <c r="DS409" s="103">
        <f t="shared" si="727"/>
        <v>0</v>
      </c>
      <c r="DT409" s="103">
        <f t="shared" si="727"/>
        <v>0</v>
      </c>
      <c r="DV409" s="7" t="s">
        <v>251</v>
      </c>
    </row>
    <row r="410" spans="7:126" s="7" customFormat="1" ht="20.100000000000001" customHeight="1" x14ac:dyDescent="0.2"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I410" s="56"/>
      <c r="BJ410" s="56"/>
      <c r="BK410" s="56"/>
      <c r="BL410" s="56"/>
      <c r="BM410" s="56"/>
      <c r="BN410" s="56"/>
      <c r="BO410" s="56"/>
      <c r="BP410" s="56"/>
      <c r="BQ410" s="56"/>
      <c r="BR410" s="56"/>
      <c r="BS410" s="56"/>
      <c r="BT410" s="56"/>
      <c r="BU410" s="56"/>
      <c r="BV410" s="56"/>
      <c r="BW410" s="56"/>
      <c r="BX410" s="56"/>
      <c r="BY410" s="56"/>
      <c r="BZ410" s="56"/>
      <c r="CA410" s="56"/>
      <c r="CB410" s="56"/>
      <c r="CC410" s="56"/>
      <c r="CD410" s="56"/>
      <c r="CE410" s="56"/>
      <c r="CF410" s="56"/>
      <c r="CG410" s="56"/>
      <c r="CH410" s="56"/>
      <c r="CI410" s="56"/>
      <c r="CJ410" s="56"/>
      <c r="CK410" s="56"/>
      <c r="CL410" s="56"/>
      <c r="CM410" s="56"/>
      <c r="CP410" s="108"/>
      <c r="CQ410" s="6"/>
      <c r="CR410" s="11"/>
      <c r="CS410" s="109"/>
      <c r="CT410" s="127"/>
      <c r="CU410" s="111"/>
      <c r="CV410" s="111"/>
      <c r="CW410" s="111"/>
      <c r="CX410" s="111"/>
      <c r="CY410" s="127"/>
      <c r="CZ410" s="111"/>
      <c r="DA410" s="111"/>
      <c r="DB410" s="111"/>
      <c r="DC410" s="111"/>
      <c r="DD410" s="127"/>
      <c r="DE410" s="111"/>
      <c r="DF410" s="111"/>
      <c r="DG410" s="111"/>
      <c r="DH410" s="111"/>
      <c r="DI410" s="111"/>
      <c r="DJ410" s="111"/>
      <c r="DK410" s="111"/>
      <c r="DL410" s="111"/>
      <c r="DM410" s="111"/>
      <c r="DN410" s="127"/>
      <c r="DO410" s="111"/>
      <c r="DP410" s="111"/>
      <c r="DQ410" s="111"/>
      <c r="DR410" s="111"/>
      <c r="DS410" s="111"/>
      <c r="DT410" s="111"/>
    </row>
    <row r="411" spans="7:126" s="7" customFormat="1" ht="20.100000000000001" customHeight="1" x14ac:dyDescent="0.2"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I411" s="8"/>
      <c r="BJ411" s="8"/>
      <c r="BK411" s="9"/>
      <c r="BL411" s="8"/>
      <c r="BM411" s="143"/>
      <c r="BN411" s="143"/>
      <c r="BO411" s="143"/>
      <c r="BP411" s="143"/>
      <c r="BQ411" s="143"/>
      <c r="BR411" s="143"/>
      <c r="BS411" s="143"/>
      <c r="BT411" s="143"/>
      <c r="BU411" s="143"/>
      <c r="BV411" s="143"/>
      <c r="BW411" s="143"/>
      <c r="BX411" s="143"/>
      <c r="BY411" s="143"/>
      <c r="BZ411" s="143"/>
      <c r="CA411" s="143"/>
      <c r="CB411" s="143"/>
      <c r="CC411" s="143"/>
      <c r="CD411" s="143"/>
      <c r="CE411" s="143"/>
      <c r="CF411" s="143"/>
      <c r="CG411" s="143"/>
      <c r="CH411" s="143"/>
      <c r="CI411" s="143"/>
      <c r="CJ411" s="143"/>
      <c r="CK411" s="143"/>
      <c r="CL411" s="143"/>
      <c r="CM411" s="143"/>
      <c r="CP411" s="108"/>
      <c r="CQ411" s="6"/>
      <c r="CR411" s="11" t="s">
        <v>839</v>
      </c>
      <c r="CS411" s="6" t="s">
        <v>222</v>
      </c>
      <c r="CT411" s="129"/>
      <c r="CU411" s="129"/>
      <c r="CV411" s="129"/>
      <c r="CW411" s="129"/>
      <c r="CX411" s="129"/>
      <c r="CY411" s="129"/>
      <c r="CZ411" s="129"/>
      <c r="DA411" s="129"/>
      <c r="DB411" s="129"/>
      <c r="DC411" s="129"/>
      <c r="DD411" s="129"/>
      <c r="DE411" s="129"/>
      <c r="DF411" s="129"/>
      <c r="DG411" s="129"/>
      <c r="DH411" s="129"/>
      <c r="DI411" s="129"/>
      <c r="DJ411" s="129"/>
      <c r="DK411" s="129"/>
      <c r="DL411" s="129"/>
      <c r="DM411" s="129"/>
      <c r="DN411" s="129"/>
      <c r="DO411" s="129"/>
      <c r="DP411" s="129"/>
      <c r="DQ411" s="129"/>
      <c r="DR411" s="129"/>
      <c r="DS411" s="129"/>
      <c r="DT411" s="129"/>
    </row>
    <row r="412" spans="7:126" s="7" customFormat="1" ht="20.100000000000001" customHeight="1" x14ac:dyDescent="0.2"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I412" s="8"/>
      <c r="BJ412" s="8"/>
      <c r="BK412" s="9"/>
      <c r="BL412" s="143"/>
      <c r="BM412" s="8"/>
      <c r="BN412" s="8"/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8"/>
      <c r="CG412" s="8"/>
      <c r="CH412" s="8"/>
      <c r="CI412" s="8"/>
      <c r="CJ412" s="8"/>
      <c r="CK412" s="8"/>
      <c r="CL412" s="8"/>
      <c r="CM412" s="8"/>
      <c r="CP412" s="108"/>
      <c r="CQ412" s="6"/>
      <c r="CR412" s="11" t="s">
        <v>838</v>
      </c>
      <c r="CS412" s="6" t="s">
        <v>5</v>
      </c>
      <c r="CT412" s="129"/>
      <c r="CU412" s="129"/>
      <c r="CV412" s="129"/>
      <c r="CW412" s="129"/>
      <c r="CX412" s="129"/>
      <c r="CY412" s="129"/>
      <c r="CZ412" s="129"/>
      <c r="DA412" s="129"/>
      <c r="DB412" s="129"/>
      <c r="DC412" s="129"/>
      <c r="DD412" s="129"/>
      <c r="DE412" s="129"/>
      <c r="DF412" s="129"/>
      <c r="DG412" s="129"/>
      <c r="DH412" s="129"/>
      <c r="DI412" s="129"/>
      <c r="DJ412" s="129"/>
      <c r="DK412" s="129"/>
      <c r="DL412" s="129"/>
      <c r="DM412" s="129"/>
      <c r="DN412" s="129"/>
      <c r="DO412" s="129"/>
      <c r="DP412" s="129"/>
      <c r="DQ412" s="129"/>
      <c r="DR412" s="129"/>
      <c r="DS412" s="129"/>
      <c r="DT412" s="129"/>
    </row>
    <row r="413" spans="7:126" s="7" customFormat="1" ht="20.100000000000001" customHeight="1" x14ac:dyDescent="0.2"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I413" s="8"/>
      <c r="BJ413" s="8"/>
      <c r="BK413" s="9"/>
      <c r="BL413" s="8"/>
      <c r="BM413" s="162"/>
      <c r="BN413" s="162"/>
      <c r="BO413" s="162"/>
      <c r="BP413" s="162"/>
      <c r="BQ413" s="162"/>
      <c r="BR413" s="162"/>
      <c r="BS413" s="162"/>
      <c r="BT413" s="162"/>
      <c r="BU413" s="162"/>
      <c r="BV413" s="162"/>
      <c r="BW413" s="162"/>
      <c r="BX413" s="162"/>
      <c r="BY413" s="162"/>
      <c r="BZ413" s="162"/>
      <c r="CA413" s="162"/>
      <c r="CB413" s="162"/>
      <c r="CC413" s="162"/>
      <c r="CD413" s="162"/>
      <c r="CE413" s="162"/>
      <c r="CF413" s="162"/>
      <c r="CG413" s="162"/>
      <c r="CH413" s="162"/>
      <c r="CI413" s="162"/>
      <c r="CJ413" s="162"/>
      <c r="CK413" s="162"/>
      <c r="CL413" s="162"/>
      <c r="CM413" s="162"/>
      <c r="CP413" s="108"/>
      <c r="CQ413" s="6"/>
      <c r="CR413" s="11"/>
      <c r="CS413" s="11"/>
      <c r="CT413" s="127"/>
      <c r="CU413" s="111"/>
      <c r="CV413" s="111"/>
      <c r="CW413" s="111"/>
      <c r="CX413" s="111"/>
      <c r="CY413" s="127"/>
      <c r="CZ413" s="111"/>
      <c r="DA413" s="111"/>
      <c r="DB413" s="111"/>
      <c r="DC413" s="111"/>
      <c r="DD413" s="127"/>
      <c r="DE413" s="111"/>
      <c r="DF413" s="111"/>
      <c r="DG413" s="111"/>
      <c r="DH413" s="111"/>
      <c r="DI413" s="111"/>
      <c r="DJ413" s="111"/>
      <c r="DK413" s="111"/>
      <c r="DL413" s="111"/>
      <c r="DM413" s="111"/>
      <c r="DN413" s="127"/>
      <c r="DO413" s="111"/>
      <c r="DP413" s="111"/>
      <c r="DQ413" s="111"/>
      <c r="DR413" s="111"/>
      <c r="DS413" s="111"/>
      <c r="DT413" s="111"/>
    </row>
    <row r="414" spans="7:126" s="7" customFormat="1" ht="20.100000000000001" customHeight="1" x14ac:dyDescent="0.2"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I414" s="8"/>
      <c r="BJ414" s="8"/>
      <c r="BK414" s="9"/>
      <c r="BL414" s="8"/>
      <c r="BM414" s="8"/>
      <c r="BN414" s="8"/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8"/>
      <c r="CJ414" s="8"/>
      <c r="CK414" s="8"/>
      <c r="CL414" s="8"/>
      <c r="CM414" s="8"/>
      <c r="CP414" s="83" t="s">
        <v>125</v>
      </c>
      <c r="CQ414" s="83" t="str">
        <f>INDEX([10]TPU!$A:$A,MATCH($DV414,[10]TPU!$P:$P,0))</f>
        <v>ED-48544</v>
      </c>
      <c r="CR414" s="366" t="str">
        <f>INDEX([10]TPU!$C:$C,MATCH($DV414,[10]TPU!$P:$P,0))</f>
        <v>ala de rede tubular dn 1000, exclusive bota fora</v>
      </c>
      <c r="CS414" s="83" t="str">
        <f>INDEX([10]TPU!$D:$D,MATCH($DV414,[10]TPU!$P:$P,0))</f>
        <v>u</v>
      </c>
      <c r="CT414" s="103">
        <f t="shared" ref="CT414:DT414" si="729">CT416</f>
        <v>0</v>
      </c>
      <c r="CU414" s="103">
        <f t="shared" si="729"/>
        <v>0</v>
      </c>
      <c r="CV414" s="103">
        <f t="shared" si="729"/>
        <v>0</v>
      </c>
      <c r="CW414" s="103">
        <f t="shared" si="729"/>
        <v>0</v>
      </c>
      <c r="CX414" s="103">
        <f t="shared" si="729"/>
        <v>0</v>
      </c>
      <c r="CY414" s="103">
        <f t="shared" ref="CY414:DR414" si="730">CY416</f>
        <v>0</v>
      </c>
      <c r="CZ414" s="103">
        <f t="shared" si="730"/>
        <v>0</v>
      </c>
      <c r="DA414" s="103">
        <f t="shared" si="730"/>
        <v>0</v>
      </c>
      <c r="DB414" s="103">
        <f t="shared" si="730"/>
        <v>0</v>
      </c>
      <c r="DC414" s="103">
        <f t="shared" si="730"/>
        <v>0</v>
      </c>
      <c r="DD414" s="103">
        <f t="shared" si="730"/>
        <v>0</v>
      </c>
      <c r="DE414" s="103">
        <f t="shared" si="730"/>
        <v>0</v>
      </c>
      <c r="DF414" s="103">
        <f t="shared" si="730"/>
        <v>0</v>
      </c>
      <c r="DG414" s="103">
        <f t="shared" si="730"/>
        <v>0</v>
      </c>
      <c r="DH414" s="103">
        <f t="shared" si="730"/>
        <v>0</v>
      </c>
      <c r="DI414" s="103">
        <f t="shared" si="730"/>
        <v>0</v>
      </c>
      <c r="DJ414" s="103">
        <f t="shared" si="730"/>
        <v>0</v>
      </c>
      <c r="DK414" s="103">
        <f t="shared" si="730"/>
        <v>0</v>
      </c>
      <c r="DL414" s="103">
        <f t="shared" si="730"/>
        <v>0</v>
      </c>
      <c r="DM414" s="103">
        <f t="shared" si="730"/>
        <v>0</v>
      </c>
      <c r="DN414" s="103">
        <f t="shared" si="730"/>
        <v>0</v>
      </c>
      <c r="DO414" s="103">
        <f t="shared" si="730"/>
        <v>0</v>
      </c>
      <c r="DP414" s="103">
        <f t="shared" si="730"/>
        <v>0</v>
      </c>
      <c r="DQ414" s="103">
        <f t="shared" si="730"/>
        <v>0</v>
      </c>
      <c r="DR414" s="103">
        <f t="shared" si="730"/>
        <v>0</v>
      </c>
      <c r="DS414" s="103">
        <f t="shared" ref="DS414" si="731">DS416</f>
        <v>0</v>
      </c>
      <c r="DT414" s="103">
        <f t="shared" si="729"/>
        <v>0</v>
      </c>
      <c r="DV414" s="7" t="s">
        <v>252</v>
      </c>
    </row>
    <row r="415" spans="7:126" s="7" customFormat="1" ht="20.100000000000001" customHeight="1" x14ac:dyDescent="0.2"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I415" s="8"/>
      <c r="BJ415" s="8"/>
      <c r="BK415" s="9"/>
      <c r="BL415" s="8"/>
      <c r="BM415" s="8"/>
      <c r="BN415" s="8"/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8"/>
      <c r="CD415" s="8"/>
      <c r="CE415" s="8"/>
      <c r="CF415" s="8"/>
      <c r="CG415" s="8"/>
      <c r="CH415" s="8"/>
      <c r="CI415" s="8"/>
      <c r="CJ415" s="8"/>
      <c r="CK415" s="8"/>
      <c r="CL415" s="8"/>
      <c r="CM415" s="8"/>
      <c r="CP415" s="108"/>
      <c r="CQ415" s="6"/>
      <c r="CR415" s="11"/>
      <c r="CS415" s="109"/>
      <c r="CT415" s="127"/>
      <c r="CU415" s="111"/>
      <c r="CV415" s="111"/>
      <c r="CW415" s="111"/>
      <c r="CX415" s="111"/>
      <c r="CY415" s="127"/>
      <c r="CZ415" s="111"/>
      <c r="DA415" s="111"/>
      <c r="DB415" s="111"/>
      <c r="DC415" s="111"/>
      <c r="DD415" s="127"/>
      <c r="DE415" s="111"/>
      <c r="DF415" s="111"/>
      <c r="DG415" s="111"/>
      <c r="DH415" s="111"/>
      <c r="DI415" s="111"/>
      <c r="DJ415" s="111"/>
      <c r="DK415" s="111"/>
      <c r="DL415" s="111"/>
      <c r="DM415" s="111"/>
      <c r="DN415" s="127"/>
      <c r="DO415" s="111"/>
      <c r="DP415" s="111"/>
      <c r="DQ415" s="111"/>
      <c r="DR415" s="111"/>
      <c r="DS415" s="111"/>
      <c r="DT415" s="111"/>
    </row>
    <row r="416" spans="7:126" s="7" customFormat="1" ht="20.100000000000001" customHeight="1" x14ac:dyDescent="0.2"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I416" s="8"/>
      <c r="BJ416" s="8"/>
      <c r="BK416" s="9"/>
      <c r="BL416" s="8"/>
      <c r="BM416" s="8"/>
      <c r="BN416" s="8"/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8"/>
      <c r="CG416" s="8"/>
      <c r="CH416" s="8"/>
      <c r="CI416" s="8"/>
      <c r="CJ416" s="8"/>
      <c r="CK416" s="8"/>
      <c r="CL416" s="8"/>
      <c r="CM416" s="8"/>
      <c r="CP416" s="108"/>
      <c r="CQ416" s="6"/>
      <c r="CR416" s="11" t="s">
        <v>250</v>
      </c>
      <c r="CS416" s="6" t="s">
        <v>222</v>
      </c>
      <c r="CT416" s="140"/>
      <c r="CU416" s="140"/>
      <c r="CV416" s="140"/>
      <c r="CW416" s="140"/>
      <c r="CX416" s="140"/>
      <c r="CY416" s="140"/>
      <c r="CZ416" s="140"/>
      <c r="DA416" s="140"/>
      <c r="DB416" s="140"/>
      <c r="DC416" s="140"/>
      <c r="DD416" s="140"/>
      <c r="DE416" s="140"/>
      <c r="DF416" s="140"/>
      <c r="DG416" s="140"/>
      <c r="DH416" s="140"/>
      <c r="DI416" s="140"/>
      <c r="DJ416" s="140"/>
      <c r="DK416" s="140"/>
      <c r="DL416" s="140"/>
      <c r="DM416" s="140"/>
      <c r="DN416" s="140"/>
      <c r="DO416" s="140"/>
      <c r="DP416" s="140"/>
      <c r="DQ416" s="140"/>
      <c r="DR416" s="140"/>
      <c r="DS416" s="140"/>
      <c r="DT416" s="140"/>
    </row>
    <row r="417" spans="6:126" s="7" customFormat="1" ht="20.100000000000001" customHeight="1" x14ac:dyDescent="0.2"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I417" s="8"/>
      <c r="BJ417" s="8"/>
      <c r="BK417" s="9"/>
      <c r="BL417" s="8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P417" s="108"/>
      <c r="CQ417" s="6"/>
      <c r="CR417" s="11"/>
      <c r="CS417" s="11"/>
      <c r="CT417" s="127"/>
      <c r="CU417" s="111"/>
      <c r="CV417" s="111"/>
      <c r="CW417" s="111"/>
      <c r="CX417" s="111"/>
      <c r="CY417" s="127"/>
      <c r="CZ417" s="111"/>
      <c r="DA417" s="111"/>
      <c r="DB417" s="111"/>
      <c r="DC417" s="111"/>
      <c r="DD417" s="127"/>
      <c r="DE417" s="111"/>
      <c r="DF417" s="111"/>
      <c r="DG417" s="111"/>
      <c r="DH417" s="111"/>
      <c r="DI417" s="111"/>
      <c r="DJ417" s="111"/>
      <c r="DK417" s="111"/>
      <c r="DL417" s="111"/>
      <c r="DM417" s="111"/>
      <c r="DN417" s="127"/>
      <c r="DO417" s="111"/>
      <c r="DP417" s="111"/>
      <c r="DQ417" s="111"/>
      <c r="DR417" s="111"/>
      <c r="DS417" s="111"/>
      <c r="DT417" s="111"/>
    </row>
    <row r="418" spans="6:126" s="7" customFormat="1" ht="20.100000000000001" customHeight="1" x14ac:dyDescent="0.2"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I418" s="8"/>
      <c r="BJ418" s="8"/>
      <c r="BK418" s="163"/>
      <c r="BL418" s="8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P418" s="83" t="s">
        <v>127</v>
      </c>
      <c r="CQ418" s="83" t="str">
        <f>INDEX([10]TPU!$A:$A,MATCH($DV418,[10]TPU!$P:$P,0))</f>
        <v>RO-00643</v>
      </c>
      <c r="CR418" s="366" t="str">
        <f>INDEX([10]TPU!$C:$C,MATCH($DV418,[10]TPU!$P:$P,0))</f>
        <v xml:space="preserve">corpo de bstc d = 1,20 m pa2 - areia, brita e pedra de mão comerciais (execução, incluindo fornecimento, carga e transporte de todos os materiais, exclui escavação) </v>
      </c>
      <c r="CS418" s="83" t="str">
        <f>INDEX([10]TPU!$D:$D,MATCH($DV418,[10]TPU!$P:$P,0))</f>
        <v>m</v>
      </c>
      <c r="CT418" s="103">
        <f>CT420*CT421</f>
        <v>0</v>
      </c>
      <c r="CU418" s="103">
        <f t="shared" ref="CU418:DT418" si="732">CU420*CU421</f>
        <v>0</v>
      </c>
      <c r="CV418" s="103">
        <f t="shared" si="732"/>
        <v>0</v>
      </c>
      <c r="CW418" s="103">
        <f t="shared" si="732"/>
        <v>0</v>
      </c>
      <c r="CX418" s="103">
        <f t="shared" si="732"/>
        <v>0</v>
      </c>
      <c r="CY418" s="103">
        <f>CY420*CY421</f>
        <v>0</v>
      </c>
      <c r="CZ418" s="103">
        <f t="shared" ref="CZ418:DC418" si="733">CZ420*CZ421</f>
        <v>0</v>
      </c>
      <c r="DA418" s="103">
        <f t="shared" si="733"/>
        <v>0</v>
      </c>
      <c r="DB418" s="103">
        <f t="shared" si="733"/>
        <v>0</v>
      </c>
      <c r="DC418" s="103">
        <f t="shared" si="733"/>
        <v>0</v>
      </c>
      <c r="DD418" s="103">
        <f>DD420*DD421</f>
        <v>0</v>
      </c>
      <c r="DE418" s="103">
        <f t="shared" ref="DE418:DH418" si="734">DE420*DE421</f>
        <v>0</v>
      </c>
      <c r="DF418" s="103">
        <f t="shared" si="734"/>
        <v>0</v>
      </c>
      <c r="DG418" s="103">
        <f t="shared" si="734"/>
        <v>0</v>
      </c>
      <c r="DH418" s="103">
        <f t="shared" si="734"/>
        <v>0</v>
      </c>
      <c r="DI418" s="103">
        <f>DI420*DI421</f>
        <v>0</v>
      </c>
      <c r="DJ418" s="103">
        <f t="shared" ref="DJ418:DM418" si="735">DJ420*DJ421</f>
        <v>0</v>
      </c>
      <c r="DK418" s="103">
        <f t="shared" si="735"/>
        <v>0</v>
      </c>
      <c r="DL418" s="103">
        <f t="shared" si="735"/>
        <v>0</v>
      </c>
      <c r="DM418" s="103">
        <f t="shared" si="735"/>
        <v>0</v>
      </c>
      <c r="DN418" s="103">
        <f>DN420*DN421</f>
        <v>0</v>
      </c>
      <c r="DO418" s="103">
        <f t="shared" ref="DO418:DR418" si="736">DO420*DO421</f>
        <v>0</v>
      </c>
      <c r="DP418" s="103">
        <f t="shared" si="736"/>
        <v>0</v>
      </c>
      <c r="DQ418" s="103">
        <f t="shared" si="736"/>
        <v>0</v>
      </c>
      <c r="DR418" s="103">
        <f t="shared" si="736"/>
        <v>0</v>
      </c>
      <c r="DS418" s="103">
        <f t="shared" si="732"/>
        <v>0</v>
      </c>
      <c r="DT418" s="103">
        <f t="shared" si="732"/>
        <v>0</v>
      </c>
      <c r="DV418" s="7" t="s">
        <v>253</v>
      </c>
    </row>
    <row r="419" spans="6:126" s="7" customFormat="1" ht="20.100000000000001" customHeight="1" x14ac:dyDescent="0.2"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I419" s="56"/>
      <c r="BJ419" s="56"/>
      <c r="BK419" s="56"/>
      <c r="BL419" s="56"/>
      <c r="BM419" s="56"/>
      <c r="BN419" s="56"/>
      <c r="BO419" s="56"/>
      <c r="BP419" s="56"/>
      <c r="BQ419" s="56"/>
      <c r="BR419" s="56"/>
      <c r="BS419" s="56"/>
      <c r="BT419" s="56"/>
      <c r="BU419" s="56"/>
      <c r="BV419" s="56"/>
      <c r="BW419" s="56"/>
      <c r="BX419" s="56"/>
      <c r="BY419" s="56"/>
      <c r="BZ419" s="56"/>
      <c r="CA419" s="56"/>
      <c r="CB419" s="56"/>
      <c r="CC419" s="56"/>
      <c r="CD419" s="56"/>
      <c r="CE419" s="56"/>
      <c r="CF419" s="56"/>
      <c r="CG419" s="56"/>
      <c r="CH419" s="56"/>
      <c r="CI419" s="56"/>
      <c r="CJ419" s="56"/>
      <c r="CK419" s="56"/>
      <c r="CL419" s="56"/>
      <c r="CM419" s="56"/>
      <c r="CP419" s="108"/>
      <c r="CQ419" s="6"/>
      <c r="CR419" s="11"/>
      <c r="CS419" s="109"/>
      <c r="CT419" s="127"/>
      <c r="CU419" s="111"/>
      <c r="CV419" s="111"/>
      <c r="CW419" s="111"/>
      <c r="CX419" s="111"/>
      <c r="CY419" s="127"/>
      <c r="CZ419" s="111"/>
      <c r="DA419" s="111"/>
      <c r="DB419" s="111"/>
      <c r="DC419" s="111"/>
      <c r="DD419" s="127"/>
      <c r="DE419" s="111"/>
      <c r="DF419" s="111"/>
      <c r="DG419" s="111"/>
      <c r="DH419" s="111"/>
      <c r="DI419" s="111"/>
      <c r="DJ419" s="111"/>
      <c r="DK419" s="111"/>
      <c r="DL419" s="111"/>
      <c r="DM419" s="111"/>
      <c r="DN419" s="127"/>
      <c r="DO419" s="111"/>
      <c r="DP419" s="111"/>
      <c r="DQ419" s="111"/>
      <c r="DR419" s="111"/>
      <c r="DS419" s="111"/>
      <c r="DT419" s="111"/>
    </row>
    <row r="420" spans="6:126" s="7" customFormat="1" ht="20.100000000000001" customHeight="1" x14ac:dyDescent="0.2"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I420" s="8"/>
      <c r="BJ420" s="8"/>
      <c r="BK420" s="9"/>
      <c r="BL420" s="8"/>
      <c r="BM420" s="143"/>
      <c r="BN420" s="143"/>
      <c r="BO420" s="143"/>
      <c r="BP420" s="143"/>
      <c r="BQ420" s="143"/>
      <c r="BR420" s="143"/>
      <c r="BS420" s="143"/>
      <c r="BT420" s="143"/>
      <c r="BU420" s="143"/>
      <c r="BV420" s="143"/>
      <c r="BW420" s="143"/>
      <c r="BX420" s="143"/>
      <c r="BY420" s="143"/>
      <c r="BZ420" s="143"/>
      <c r="CA420" s="143"/>
      <c r="CB420" s="143"/>
      <c r="CC420" s="143"/>
      <c r="CD420" s="143"/>
      <c r="CE420" s="143"/>
      <c r="CF420" s="143"/>
      <c r="CG420" s="143"/>
      <c r="CH420" s="143"/>
      <c r="CI420" s="143"/>
      <c r="CJ420" s="143"/>
      <c r="CK420" s="143"/>
      <c r="CL420" s="143"/>
      <c r="CM420" s="143"/>
      <c r="CP420" s="108"/>
      <c r="CQ420" s="6"/>
      <c r="CR420" s="11" t="s">
        <v>839</v>
      </c>
      <c r="CS420" s="6" t="s">
        <v>222</v>
      </c>
      <c r="CT420" s="129"/>
      <c r="CU420" s="129"/>
      <c r="CV420" s="129"/>
      <c r="CW420" s="129"/>
      <c r="CX420" s="129"/>
      <c r="CY420" s="129"/>
      <c r="CZ420" s="129"/>
      <c r="DA420" s="129"/>
      <c r="DB420" s="129"/>
      <c r="DC420" s="129"/>
      <c r="DD420" s="129"/>
      <c r="DE420" s="129"/>
      <c r="DF420" s="129"/>
      <c r="DG420" s="129"/>
      <c r="DH420" s="129"/>
      <c r="DI420" s="129"/>
      <c r="DJ420" s="129"/>
      <c r="DK420" s="129"/>
      <c r="DL420" s="129"/>
      <c r="DM420" s="129"/>
      <c r="DN420" s="129"/>
      <c r="DO420" s="129"/>
      <c r="DP420" s="129"/>
      <c r="DQ420" s="129"/>
      <c r="DR420" s="129"/>
      <c r="DS420" s="129"/>
      <c r="DT420" s="129"/>
    </row>
    <row r="421" spans="6:126" s="7" customFormat="1" ht="20.100000000000001" customHeight="1" x14ac:dyDescent="0.2"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I421" s="8"/>
      <c r="BJ421" s="8"/>
      <c r="BK421" s="9"/>
      <c r="BL421" s="143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8"/>
      <c r="CG421" s="8"/>
      <c r="CH421" s="8"/>
      <c r="CI421" s="8"/>
      <c r="CJ421" s="8"/>
      <c r="CK421" s="8"/>
      <c r="CL421" s="8"/>
      <c r="CM421" s="8"/>
      <c r="CP421" s="108"/>
      <c r="CQ421" s="6"/>
      <c r="CR421" s="11" t="s">
        <v>838</v>
      </c>
      <c r="CS421" s="6" t="s">
        <v>5</v>
      </c>
      <c r="CT421" s="129"/>
      <c r="CU421" s="129"/>
      <c r="CV421" s="129"/>
      <c r="CW421" s="129"/>
      <c r="CX421" s="129"/>
      <c r="CY421" s="129"/>
      <c r="CZ421" s="129"/>
      <c r="DA421" s="129"/>
      <c r="DB421" s="129"/>
      <c r="DC421" s="129"/>
      <c r="DD421" s="129"/>
      <c r="DE421" s="129"/>
      <c r="DF421" s="129"/>
      <c r="DG421" s="129"/>
      <c r="DH421" s="129"/>
      <c r="DI421" s="129"/>
      <c r="DJ421" s="129"/>
      <c r="DK421" s="129"/>
      <c r="DL421" s="129"/>
      <c r="DM421" s="129"/>
      <c r="DN421" s="129"/>
      <c r="DO421" s="129"/>
      <c r="DP421" s="129"/>
      <c r="DQ421" s="129"/>
      <c r="DR421" s="129"/>
      <c r="DS421" s="129"/>
      <c r="DT421" s="129"/>
    </row>
    <row r="422" spans="6:126" s="7" customFormat="1" ht="20.100000000000001" customHeight="1" x14ac:dyDescent="0.2"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I422" s="8"/>
      <c r="BJ422" s="8"/>
      <c r="BK422" s="9"/>
      <c r="BL422" s="8"/>
      <c r="BM422" s="162"/>
      <c r="BN422" s="162"/>
      <c r="BO422" s="162"/>
      <c r="BP422" s="162"/>
      <c r="BQ422" s="162"/>
      <c r="BR422" s="162"/>
      <c r="BS422" s="162"/>
      <c r="BT422" s="162"/>
      <c r="BU422" s="162"/>
      <c r="BV422" s="162"/>
      <c r="BW422" s="162"/>
      <c r="BX422" s="162"/>
      <c r="BY422" s="162"/>
      <c r="BZ422" s="162"/>
      <c r="CA422" s="162"/>
      <c r="CB422" s="162"/>
      <c r="CC422" s="162"/>
      <c r="CD422" s="162"/>
      <c r="CE422" s="162"/>
      <c r="CF422" s="162"/>
      <c r="CG422" s="162"/>
      <c r="CH422" s="162"/>
      <c r="CI422" s="162"/>
      <c r="CJ422" s="162"/>
      <c r="CK422" s="162"/>
      <c r="CL422" s="162"/>
      <c r="CM422" s="162"/>
      <c r="CP422" s="108"/>
      <c r="CQ422" s="6"/>
      <c r="CR422" s="11"/>
      <c r="CS422" s="11"/>
      <c r="CT422" s="127"/>
      <c r="CU422" s="111"/>
      <c r="CV422" s="111"/>
      <c r="CW422" s="111"/>
      <c r="CX422" s="111"/>
      <c r="CY422" s="127"/>
      <c r="CZ422" s="111"/>
      <c r="DA422" s="111"/>
      <c r="DB422" s="111"/>
      <c r="DC422" s="111"/>
      <c r="DD422" s="127"/>
      <c r="DE422" s="111"/>
      <c r="DF422" s="111"/>
      <c r="DG422" s="111"/>
      <c r="DH422" s="111"/>
      <c r="DI422" s="111"/>
      <c r="DJ422" s="111"/>
      <c r="DK422" s="111"/>
      <c r="DL422" s="111"/>
      <c r="DM422" s="111"/>
      <c r="DN422" s="127"/>
      <c r="DO422" s="111"/>
      <c r="DP422" s="111"/>
      <c r="DQ422" s="111"/>
      <c r="DR422" s="111"/>
      <c r="DS422" s="111"/>
      <c r="DT422" s="111"/>
    </row>
    <row r="423" spans="6:126" s="7" customFormat="1" ht="20.100000000000001" customHeight="1" x14ac:dyDescent="0.2"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I423" s="8"/>
      <c r="BJ423" s="8"/>
      <c r="BK423" s="9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8"/>
      <c r="CG423" s="8"/>
      <c r="CH423" s="8"/>
      <c r="CI423" s="8"/>
      <c r="CJ423" s="8"/>
      <c r="CK423" s="8"/>
      <c r="CL423" s="8"/>
      <c r="CM423" s="8"/>
      <c r="CP423" s="83" t="s">
        <v>128</v>
      </c>
      <c r="CQ423" s="83" t="str">
        <f>INDEX([10]TPU!$A:$A,MATCH($DV423,[10]TPU!$P:$P,0))</f>
        <v>ED-48546</v>
      </c>
      <c r="CR423" s="366" t="str">
        <f>INDEX([10]TPU!$C:$C,MATCH($DV423,[10]TPU!$P:$P,0))</f>
        <v>ala de rede tubular dn 1200, exclusive bota fora</v>
      </c>
      <c r="CS423" s="83" t="str">
        <f>INDEX([10]TPU!$D:$D,MATCH($DV423,[10]TPU!$P:$P,0))</f>
        <v>u</v>
      </c>
      <c r="CT423" s="103">
        <f t="shared" ref="CT423:DT423" si="737">CT425</f>
        <v>0</v>
      </c>
      <c r="CU423" s="103">
        <f t="shared" si="737"/>
        <v>0</v>
      </c>
      <c r="CV423" s="103">
        <f t="shared" si="737"/>
        <v>0</v>
      </c>
      <c r="CW423" s="103">
        <f t="shared" si="737"/>
        <v>0</v>
      </c>
      <c r="CX423" s="103">
        <f t="shared" si="737"/>
        <v>0</v>
      </c>
      <c r="CY423" s="103">
        <f t="shared" ref="CY423:DR423" si="738">CY425</f>
        <v>0</v>
      </c>
      <c r="CZ423" s="103">
        <f t="shared" si="738"/>
        <v>0</v>
      </c>
      <c r="DA423" s="103">
        <f t="shared" si="738"/>
        <v>0</v>
      </c>
      <c r="DB423" s="103">
        <f t="shared" si="738"/>
        <v>0</v>
      </c>
      <c r="DC423" s="103">
        <f t="shared" si="738"/>
        <v>0</v>
      </c>
      <c r="DD423" s="103">
        <f t="shared" si="738"/>
        <v>0</v>
      </c>
      <c r="DE423" s="103">
        <f t="shared" si="738"/>
        <v>0</v>
      </c>
      <c r="DF423" s="103">
        <f t="shared" si="738"/>
        <v>0</v>
      </c>
      <c r="DG423" s="103">
        <f t="shared" si="738"/>
        <v>0</v>
      </c>
      <c r="DH423" s="103">
        <f t="shared" si="738"/>
        <v>0</v>
      </c>
      <c r="DI423" s="103">
        <f t="shared" si="738"/>
        <v>0</v>
      </c>
      <c r="DJ423" s="103">
        <f t="shared" si="738"/>
        <v>0</v>
      </c>
      <c r="DK423" s="103">
        <f t="shared" si="738"/>
        <v>0</v>
      </c>
      <c r="DL423" s="103">
        <f t="shared" si="738"/>
        <v>0</v>
      </c>
      <c r="DM423" s="103">
        <f t="shared" si="738"/>
        <v>0</v>
      </c>
      <c r="DN423" s="103">
        <f t="shared" si="738"/>
        <v>0</v>
      </c>
      <c r="DO423" s="103">
        <f t="shared" si="738"/>
        <v>0</v>
      </c>
      <c r="DP423" s="103">
        <f t="shared" si="738"/>
        <v>0</v>
      </c>
      <c r="DQ423" s="103">
        <f t="shared" si="738"/>
        <v>0</v>
      </c>
      <c r="DR423" s="103">
        <f t="shared" si="738"/>
        <v>0</v>
      </c>
      <c r="DS423" s="103">
        <f t="shared" ref="DS423" si="739">DS425</f>
        <v>0</v>
      </c>
      <c r="DT423" s="103">
        <f t="shared" si="737"/>
        <v>0</v>
      </c>
      <c r="DV423" s="7" t="s">
        <v>254</v>
      </c>
    </row>
    <row r="424" spans="6:126" s="7" customFormat="1" ht="20.100000000000001" customHeight="1" x14ac:dyDescent="0.2"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I424" s="8"/>
      <c r="BJ424" s="8"/>
      <c r="BK424" s="9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P424" s="108"/>
      <c r="CQ424" s="6"/>
      <c r="CR424" s="11"/>
      <c r="CS424" s="109"/>
      <c r="CT424" s="127"/>
      <c r="CU424" s="111"/>
      <c r="CV424" s="111"/>
      <c r="CW424" s="111"/>
      <c r="CX424" s="111"/>
      <c r="CY424" s="127"/>
      <c r="CZ424" s="111"/>
      <c r="DA424" s="111"/>
      <c r="DB424" s="111"/>
      <c r="DC424" s="111"/>
      <c r="DD424" s="127"/>
      <c r="DE424" s="111"/>
      <c r="DF424" s="111"/>
      <c r="DG424" s="111"/>
      <c r="DH424" s="111"/>
      <c r="DI424" s="111"/>
      <c r="DJ424" s="111"/>
      <c r="DK424" s="111"/>
      <c r="DL424" s="111"/>
      <c r="DM424" s="111"/>
      <c r="DN424" s="127"/>
      <c r="DO424" s="111"/>
      <c r="DP424" s="111"/>
      <c r="DQ424" s="111"/>
      <c r="DR424" s="111"/>
      <c r="DS424" s="111"/>
      <c r="DT424" s="111"/>
    </row>
    <row r="425" spans="6:126" s="7" customFormat="1" ht="20.100000000000001" customHeight="1" x14ac:dyDescent="0.2"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I425" s="8"/>
      <c r="BJ425" s="8"/>
      <c r="BK425" s="9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8"/>
      <c r="CJ425" s="8"/>
      <c r="CK425" s="8"/>
      <c r="CL425" s="8"/>
      <c r="CM425" s="8"/>
      <c r="CP425" s="108"/>
      <c r="CQ425" s="6"/>
      <c r="CR425" s="11" t="s">
        <v>250</v>
      </c>
      <c r="CS425" s="6" t="s">
        <v>222</v>
      </c>
      <c r="CT425" s="140">
        <f>CT420*2</f>
        <v>0</v>
      </c>
      <c r="CU425" s="140">
        <f t="shared" ref="CU425:DT425" si="740">CU420*2</f>
        <v>0</v>
      </c>
      <c r="CV425" s="140">
        <f t="shared" si="740"/>
        <v>0</v>
      </c>
      <c r="CW425" s="140">
        <f t="shared" si="740"/>
        <v>0</v>
      </c>
      <c r="CX425" s="140">
        <f t="shared" si="740"/>
        <v>0</v>
      </c>
      <c r="CY425" s="140">
        <f>CY420*2</f>
        <v>0</v>
      </c>
      <c r="CZ425" s="140">
        <f t="shared" ref="CZ425:DC425" si="741">CZ420*2</f>
        <v>0</v>
      </c>
      <c r="DA425" s="140">
        <f t="shared" si="741"/>
        <v>0</v>
      </c>
      <c r="DB425" s="140">
        <f t="shared" si="741"/>
        <v>0</v>
      </c>
      <c r="DC425" s="140">
        <f t="shared" si="741"/>
        <v>0</v>
      </c>
      <c r="DD425" s="140">
        <f>DD420*2</f>
        <v>0</v>
      </c>
      <c r="DE425" s="140">
        <f t="shared" ref="DE425:DH425" si="742">DE420*2</f>
        <v>0</v>
      </c>
      <c r="DF425" s="140">
        <f t="shared" si="742"/>
        <v>0</v>
      </c>
      <c r="DG425" s="140">
        <f t="shared" si="742"/>
        <v>0</v>
      </c>
      <c r="DH425" s="140">
        <f t="shared" si="742"/>
        <v>0</v>
      </c>
      <c r="DI425" s="140">
        <f>DI420*2</f>
        <v>0</v>
      </c>
      <c r="DJ425" s="140">
        <f t="shared" ref="DJ425:DM425" si="743">DJ420*2</f>
        <v>0</v>
      </c>
      <c r="DK425" s="140">
        <f t="shared" si="743"/>
        <v>0</v>
      </c>
      <c r="DL425" s="140">
        <f t="shared" si="743"/>
        <v>0</v>
      </c>
      <c r="DM425" s="140">
        <f t="shared" si="743"/>
        <v>0</v>
      </c>
      <c r="DN425" s="140">
        <f>DN420*2</f>
        <v>0</v>
      </c>
      <c r="DO425" s="140">
        <f t="shared" ref="DO425:DR425" si="744">DO420*2</f>
        <v>0</v>
      </c>
      <c r="DP425" s="140">
        <f t="shared" si="744"/>
        <v>0</v>
      </c>
      <c r="DQ425" s="140">
        <f t="shared" si="744"/>
        <v>0</v>
      </c>
      <c r="DR425" s="140">
        <f t="shared" si="744"/>
        <v>0</v>
      </c>
      <c r="DS425" s="140">
        <f t="shared" si="740"/>
        <v>0</v>
      </c>
      <c r="DT425" s="140">
        <f t="shared" si="740"/>
        <v>0</v>
      </c>
    </row>
    <row r="426" spans="6:126" s="7" customFormat="1" ht="20.100000000000001" customHeight="1" x14ac:dyDescent="0.2"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I426" s="8"/>
      <c r="BJ426" s="8"/>
      <c r="BK426" s="9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P426" s="108"/>
      <c r="CQ426" s="6"/>
      <c r="CR426" s="11"/>
      <c r="CS426" s="6"/>
      <c r="CT426" s="127"/>
      <c r="CU426" s="111"/>
      <c r="CV426" s="111"/>
      <c r="CW426" s="111"/>
      <c r="CX426" s="111"/>
      <c r="CY426" s="127"/>
      <c r="CZ426" s="111"/>
      <c r="DA426" s="111"/>
      <c r="DB426" s="111"/>
      <c r="DC426" s="111"/>
      <c r="DD426" s="127"/>
      <c r="DE426" s="111"/>
      <c r="DF426" s="111"/>
      <c r="DG426" s="111"/>
      <c r="DH426" s="111"/>
      <c r="DI426" s="111"/>
      <c r="DJ426" s="111"/>
      <c r="DK426" s="111"/>
      <c r="DL426" s="111"/>
      <c r="DM426" s="111"/>
      <c r="DN426" s="127"/>
      <c r="DO426" s="111"/>
      <c r="DP426" s="111"/>
      <c r="DQ426" s="111"/>
      <c r="DR426" s="111"/>
      <c r="DS426" s="111"/>
      <c r="DT426" s="111"/>
    </row>
    <row r="427" spans="6:126" s="7" customFormat="1" ht="20.100000000000001" customHeight="1" x14ac:dyDescent="0.2"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I427" s="8"/>
      <c r="BJ427" s="8"/>
      <c r="BK427" s="9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P427" s="83" t="s">
        <v>129</v>
      </c>
      <c r="CQ427" s="83" t="str">
        <f>INDEX([10]TPU!$A:$A,MATCH($DV427,[10]TPU!$P:$P,0))</f>
        <v>RO-00645</v>
      </c>
      <c r="CR427" s="366" t="str">
        <f>INDEX([10]TPU!$C:$C,MATCH($DV427,[10]TPU!$P:$P,0))</f>
        <v xml:space="preserve">corpo de bstc d = 1,50 m pa2 - areia, brita e pedra de mão comerciais (execução, incluindo fornecimento, carga e transporte de todos os materiais, exclui escavação) </v>
      </c>
      <c r="CS427" s="83" t="str">
        <f>INDEX([10]TPU!$D:$D,MATCH($DV427,[10]TPU!$P:$P,0))</f>
        <v>m</v>
      </c>
      <c r="CT427" s="103">
        <f>CT429*CT430</f>
        <v>0</v>
      </c>
      <c r="CU427" s="103">
        <f t="shared" ref="CU427:DT427" si="745">CU429*CU430</f>
        <v>0</v>
      </c>
      <c r="CV427" s="103">
        <f t="shared" si="745"/>
        <v>0</v>
      </c>
      <c r="CW427" s="103">
        <f t="shared" si="745"/>
        <v>0</v>
      </c>
      <c r="CX427" s="103">
        <f t="shared" si="745"/>
        <v>0</v>
      </c>
      <c r="CY427" s="103">
        <f>CY429*CY430</f>
        <v>0</v>
      </c>
      <c r="CZ427" s="103">
        <f t="shared" ref="CZ427:DC427" si="746">CZ429*CZ430</f>
        <v>0</v>
      </c>
      <c r="DA427" s="103">
        <f t="shared" si="746"/>
        <v>0</v>
      </c>
      <c r="DB427" s="103">
        <f t="shared" si="746"/>
        <v>0</v>
      </c>
      <c r="DC427" s="103">
        <f t="shared" si="746"/>
        <v>0</v>
      </c>
      <c r="DD427" s="103">
        <f>DD429*DD430</f>
        <v>0</v>
      </c>
      <c r="DE427" s="103">
        <f t="shared" ref="DE427:DH427" si="747">DE429*DE430</f>
        <v>0</v>
      </c>
      <c r="DF427" s="103">
        <f t="shared" si="747"/>
        <v>0</v>
      </c>
      <c r="DG427" s="103">
        <f t="shared" si="747"/>
        <v>0</v>
      </c>
      <c r="DH427" s="103">
        <f t="shared" si="747"/>
        <v>0</v>
      </c>
      <c r="DI427" s="103">
        <f>DI429*DI430</f>
        <v>0</v>
      </c>
      <c r="DJ427" s="103">
        <f t="shared" ref="DJ427:DM427" si="748">DJ429*DJ430</f>
        <v>0</v>
      </c>
      <c r="DK427" s="103">
        <f t="shared" si="748"/>
        <v>0</v>
      </c>
      <c r="DL427" s="103">
        <f t="shared" si="748"/>
        <v>0</v>
      </c>
      <c r="DM427" s="103">
        <f t="shared" si="748"/>
        <v>0</v>
      </c>
      <c r="DN427" s="103">
        <f>DN429*DN430</f>
        <v>0</v>
      </c>
      <c r="DO427" s="103">
        <f t="shared" ref="DO427:DR427" si="749">DO429*DO430</f>
        <v>0</v>
      </c>
      <c r="DP427" s="103">
        <f t="shared" si="749"/>
        <v>0</v>
      </c>
      <c r="DQ427" s="103">
        <f t="shared" si="749"/>
        <v>0</v>
      </c>
      <c r="DR427" s="103">
        <f t="shared" si="749"/>
        <v>0</v>
      </c>
      <c r="DS427" s="103">
        <f t="shared" si="745"/>
        <v>0</v>
      </c>
      <c r="DT427" s="103">
        <f t="shared" si="745"/>
        <v>0</v>
      </c>
      <c r="DV427" s="7" t="s">
        <v>255</v>
      </c>
    </row>
    <row r="428" spans="6:126" s="7" customFormat="1" ht="20.100000000000001" customHeight="1" x14ac:dyDescent="0.2"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I428" s="8"/>
      <c r="BJ428" s="8"/>
      <c r="BK428" s="9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8"/>
      <c r="CH428" s="8"/>
      <c r="CI428" s="8"/>
      <c r="CJ428" s="8"/>
      <c r="CK428" s="8"/>
      <c r="CL428" s="8"/>
      <c r="CM428" s="8"/>
      <c r="CP428" s="108"/>
      <c r="CQ428" s="6"/>
      <c r="CR428" s="11"/>
      <c r="CS428" s="109"/>
      <c r="CT428" s="127"/>
      <c r="CU428" s="111"/>
      <c r="CV428" s="111"/>
      <c r="CW428" s="111"/>
      <c r="CX428" s="111"/>
      <c r="CY428" s="127"/>
      <c r="CZ428" s="111"/>
      <c r="DA428" s="111"/>
      <c r="DB428" s="111"/>
      <c r="DC428" s="111"/>
      <c r="DD428" s="127"/>
      <c r="DE428" s="111"/>
      <c r="DF428" s="111"/>
      <c r="DG428" s="111"/>
      <c r="DH428" s="111"/>
      <c r="DI428" s="111"/>
      <c r="DJ428" s="111"/>
      <c r="DK428" s="111"/>
      <c r="DL428" s="111"/>
      <c r="DM428" s="111"/>
      <c r="DN428" s="127"/>
      <c r="DO428" s="111"/>
      <c r="DP428" s="111"/>
      <c r="DQ428" s="111"/>
      <c r="DR428" s="111"/>
      <c r="DS428" s="111"/>
      <c r="DT428" s="111"/>
    </row>
    <row r="429" spans="6:126" s="7" customFormat="1" ht="20.100000000000001" customHeight="1" x14ac:dyDescent="0.2"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I429" s="8"/>
      <c r="BJ429" s="8"/>
      <c r="BK429" s="9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P429" s="108"/>
      <c r="CQ429" s="6"/>
      <c r="CR429" s="11" t="s">
        <v>839</v>
      </c>
      <c r="CS429" s="6" t="s">
        <v>222</v>
      </c>
      <c r="CT429" s="129"/>
      <c r="CU429" s="129"/>
      <c r="CV429" s="129"/>
      <c r="CW429" s="129"/>
      <c r="CX429" s="129"/>
      <c r="CY429" s="129"/>
      <c r="CZ429" s="129"/>
      <c r="DA429" s="129"/>
      <c r="DB429" s="129"/>
      <c r="DC429" s="129"/>
      <c r="DD429" s="129"/>
      <c r="DE429" s="129"/>
      <c r="DF429" s="129"/>
      <c r="DG429" s="129"/>
      <c r="DH429" s="129"/>
      <c r="DI429" s="129"/>
      <c r="DJ429" s="129"/>
      <c r="DK429" s="129"/>
      <c r="DL429" s="129"/>
      <c r="DM429" s="129"/>
      <c r="DN429" s="129"/>
      <c r="DO429" s="129"/>
      <c r="DP429" s="129"/>
      <c r="DQ429" s="129"/>
      <c r="DR429" s="129"/>
      <c r="DS429" s="129"/>
      <c r="DT429" s="129"/>
    </row>
    <row r="430" spans="6:126" s="7" customFormat="1" ht="20.100000000000001" customHeight="1" x14ac:dyDescent="0.2"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I430" s="8"/>
      <c r="BJ430" s="8"/>
      <c r="BK430" s="9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8"/>
      <c r="CJ430" s="8"/>
      <c r="CK430" s="8"/>
      <c r="CL430" s="8"/>
      <c r="CM430" s="8"/>
      <c r="CP430" s="108"/>
      <c r="CQ430" s="6"/>
      <c r="CR430" s="11" t="s">
        <v>838</v>
      </c>
      <c r="CS430" s="6" t="s">
        <v>5</v>
      </c>
      <c r="CT430" s="129"/>
      <c r="CU430" s="129"/>
      <c r="CV430" s="129"/>
      <c r="CW430" s="129"/>
      <c r="CX430" s="129"/>
      <c r="CY430" s="129"/>
      <c r="CZ430" s="129"/>
      <c r="DA430" s="129"/>
      <c r="DB430" s="129"/>
      <c r="DC430" s="129"/>
      <c r="DD430" s="129"/>
      <c r="DE430" s="129"/>
      <c r="DF430" s="129"/>
      <c r="DG430" s="129"/>
      <c r="DH430" s="129"/>
      <c r="DI430" s="129"/>
      <c r="DJ430" s="129"/>
      <c r="DK430" s="129"/>
      <c r="DL430" s="129"/>
      <c r="DM430" s="129"/>
      <c r="DN430" s="129"/>
      <c r="DO430" s="129"/>
      <c r="DP430" s="129"/>
      <c r="DQ430" s="129"/>
      <c r="DR430" s="129"/>
      <c r="DS430" s="129"/>
      <c r="DT430" s="129"/>
    </row>
    <row r="431" spans="6:126" s="7" customFormat="1" ht="20.100000000000001" customHeight="1" x14ac:dyDescent="0.2"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I431" s="8"/>
      <c r="BJ431" s="8"/>
      <c r="BK431" s="9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8"/>
      <c r="CG431" s="8"/>
      <c r="CH431" s="8"/>
      <c r="CI431" s="8"/>
      <c r="CJ431" s="8"/>
      <c r="CK431" s="8"/>
      <c r="CL431" s="8"/>
      <c r="CM431" s="8"/>
      <c r="CP431" s="108"/>
      <c r="CQ431" s="6"/>
      <c r="CR431" s="11"/>
      <c r="CS431" s="6"/>
      <c r="CT431" s="127"/>
      <c r="CU431" s="111"/>
      <c r="CV431" s="111"/>
      <c r="CW431" s="111"/>
      <c r="CX431" s="111"/>
      <c r="CY431" s="127"/>
      <c r="CZ431" s="111"/>
      <c r="DA431" s="111"/>
      <c r="DB431" s="111"/>
      <c r="DC431" s="111"/>
      <c r="DD431" s="127"/>
      <c r="DE431" s="111"/>
      <c r="DF431" s="111"/>
      <c r="DG431" s="111"/>
      <c r="DH431" s="111"/>
      <c r="DI431" s="111"/>
      <c r="DJ431" s="111"/>
      <c r="DK431" s="111"/>
      <c r="DL431" s="111"/>
      <c r="DM431" s="111"/>
      <c r="DN431" s="127"/>
      <c r="DO431" s="111"/>
      <c r="DP431" s="111"/>
      <c r="DQ431" s="111"/>
      <c r="DR431" s="111"/>
      <c r="DS431" s="111"/>
      <c r="DT431" s="111"/>
    </row>
    <row r="432" spans="6:126" s="7" customFormat="1" ht="20.100000000000001" customHeight="1" x14ac:dyDescent="0.2"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I432" s="8"/>
      <c r="BJ432" s="8"/>
      <c r="BK432" s="9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8"/>
      <c r="CH432" s="8"/>
      <c r="CI432" s="8"/>
      <c r="CJ432" s="8"/>
      <c r="CK432" s="8"/>
      <c r="CL432" s="8"/>
      <c r="CM432" s="8"/>
      <c r="CP432" s="83" t="s">
        <v>130</v>
      </c>
      <c r="CQ432" s="83" t="str">
        <f>INDEX([10]TPU!$A:$A,MATCH($DV432,[10]TPU!$P:$P,0))</f>
        <v>ED-48548</v>
      </c>
      <c r="CR432" s="366" t="str">
        <f>INDEX([10]TPU!$C:$C,MATCH($DV432,[10]TPU!$P:$P,0))</f>
        <v>ala de rede tubular dn 1500, exclusive bota fora</v>
      </c>
      <c r="CS432" s="83" t="str">
        <f>INDEX([10]TPU!$D:$D,MATCH($DV432,[10]TPU!$P:$P,0))</f>
        <v>u</v>
      </c>
      <c r="CT432" s="103">
        <f t="shared" ref="CT432:DT432" si="750">CT434</f>
        <v>0</v>
      </c>
      <c r="CU432" s="103">
        <f t="shared" si="750"/>
        <v>0</v>
      </c>
      <c r="CV432" s="103">
        <f t="shared" si="750"/>
        <v>0</v>
      </c>
      <c r="CW432" s="103">
        <f t="shared" si="750"/>
        <v>0</v>
      </c>
      <c r="CX432" s="103">
        <f t="shared" si="750"/>
        <v>0</v>
      </c>
      <c r="CY432" s="103">
        <f t="shared" ref="CY432:DR432" si="751">CY434</f>
        <v>0</v>
      </c>
      <c r="CZ432" s="103">
        <f t="shared" si="751"/>
        <v>0</v>
      </c>
      <c r="DA432" s="103">
        <f t="shared" si="751"/>
        <v>0</v>
      </c>
      <c r="DB432" s="103">
        <f t="shared" si="751"/>
        <v>0</v>
      </c>
      <c r="DC432" s="103">
        <f t="shared" si="751"/>
        <v>0</v>
      </c>
      <c r="DD432" s="103">
        <f t="shared" si="751"/>
        <v>0</v>
      </c>
      <c r="DE432" s="103">
        <f t="shared" si="751"/>
        <v>0</v>
      </c>
      <c r="DF432" s="103">
        <f t="shared" si="751"/>
        <v>0</v>
      </c>
      <c r="DG432" s="103">
        <f t="shared" si="751"/>
        <v>0</v>
      </c>
      <c r="DH432" s="103">
        <f t="shared" si="751"/>
        <v>0</v>
      </c>
      <c r="DI432" s="103">
        <f t="shared" si="751"/>
        <v>0</v>
      </c>
      <c r="DJ432" s="103">
        <f t="shared" si="751"/>
        <v>0</v>
      </c>
      <c r="DK432" s="103">
        <f t="shared" si="751"/>
        <v>0</v>
      </c>
      <c r="DL432" s="103">
        <f t="shared" si="751"/>
        <v>0</v>
      </c>
      <c r="DM432" s="103">
        <f t="shared" si="751"/>
        <v>0</v>
      </c>
      <c r="DN432" s="103">
        <f t="shared" si="751"/>
        <v>0</v>
      </c>
      <c r="DO432" s="103">
        <f t="shared" si="751"/>
        <v>0</v>
      </c>
      <c r="DP432" s="103">
        <f t="shared" si="751"/>
        <v>0</v>
      </c>
      <c r="DQ432" s="103">
        <f t="shared" si="751"/>
        <v>0</v>
      </c>
      <c r="DR432" s="103">
        <f t="shared" si="751"/>
        <v>0</v>
      </c>
      <c r="DS432" s="103">
        <f t="shared" ref="DS432" si="752">DS434</f>
        <v>0</v>
      </c>
      <c r="DT432" s="103">
        <f t="shared" si="750"/>
        <v>0</v>
      </c>
      <c r="DV432" s="7" t="s">
        <v>256</v>
      </c>
    </row>
    <row r="433" spans="6:126" s="7" customFormat="1" ht="20.100000000000001" customHeight="1" x14ac:dyDescent="0.2"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I433" s="8"/>
      <c r="BJ433" s="8"/>
      <c r="BK433" s="9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8"/>
      <c r="CG433" s="8"/>
      <c r="CH433" s="8"/>
      <c r="CI433" s="8"/>
      <c r="CJ433" s="8"/>
      <c r="CK433" s="8"/>
      <c r="CL433" s="8"/>
      <c r="CM433" s="8"/>
      <c r="CP433" s="108"/>
      <c r="CQ433" s="6"/>
      <c r="CR433" s="11"/>
      <c r="CS433" s="109"/>
      <c r="CT433" s="127"/>
      <c r="CU433" s="111"/>
      <c r="CV433" s="111"/>
      <c r="CW433" s="111"/>
      <c r="CX433" s="111"/>
      <c r="CY433" s="127"/>
      <c r="CZ433" s="111"/>
      <c r="DA433" s="111"/>
      <c r="DB433" s="111"/>
      <c r="DC433" s="111"/>
      <c r="DD433" s="127"/>
      <c r="DE433" s="111"/>
      <c r="DF433" s="111"/>
      <c r="DG433" s="111"/>
      <c r="DH433" s="111"/>
      <c r="DI433" s="111"/>
      <c r="DJ433" s="111"/>
      <c r="DK433" s="111"/>
      <c r="DL433" s="111"/>
      <c r="DM433" s="111"/>
      <c r="DN433" s="127"/>
      <c r="DO433" s="111"/>
      <c r="DP433" s="111"/>
      <c r="DQ433" s="111"/>
      <c r="DR433" s="111"/>
      <c r="DS433" s="111"/>
      <c r="DT433" s="111"/>
    </row>
    <row r="434" spans="6:126" s="7" customFormat="1" ht="20.100000000000001" customHeight="1" x14ac:dyDescent="0.2"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I434" s="8"/>
      <c r="BJ434" s="8"/>
      <c r="BK434" s="9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/>
      <c r="CI434" s="8"/>
      <c r="CJ434" s="8"/>
      <c r="CK434" s="8"/>
      <c r="CL434" s="8"/>
      <c r="CM434" s="8"/>
      <c r="CP434" s="108"/>
      <c r="CQ434" s="6"/>
      <c r="CR434" s="11" t="s">
        <v>250</v>
      </c>
      <c r="CS434" s="6" t="s">
        <v>222</v>
      </c>
      <c r="CT434" s="140">
        <f>CT429*2</f>
        <v>0</v>
      </c>
      <c r="CU434" s="140">
        <f t="shared" ref="CU434:DT434" si="753">CU429*2</f>
        <v>0</v>
      </c>
      <c r="CV434" s="140">
        <f t="shared" si="753"/>
        <v>0</v>
      </c>
      <c r="CW434" s="140">
        <f t="shared" si="753"/>
        <v>0</v>
      </c>
      <c r="CX434" s="140">
        <f t="shared" si="753"/>
        <v>0</v>
      </c>
      <c r="CY434" s="140">
        <f>CY429*2</f>
        <v>0</v>
      </c>
      <c r="CZ434" s="140">
        <f t="shared" ref="CZ434:DC434" si="754">CZ429*2</f>
        <v>0</v>
      </c>
      <c r="DA434" s="140">
        <f t="shared" si="754"/>
        <v>0</v>
      </c>
      <c r="DB434" s="140">
        <f t="shared" si="754"/>
        <v>0</v>
      </c>
      <c r="DC434" s="140">
        <f t="shared" si="754"/>
        <v>0</v>
      </c>
      <c r="DD434" s="140">
        <f>DD429*2</f>
        <v>0</v>
      </c>
      <c r="DE434" s="140">
        <f t="shared" ref="DE434:DH434" si="755">DE429*2</f>
        <v>0</v>
      </c>
      <c r="DF434" s="140">
        <f t="shared" si="755"/>
        <v>0</v>
      </c>
      <c r="DG434" s="140">
        <f t="shared" si="755"/>
        <v>0</v>
      </c>
      <c r="DH434" s="140">
        <f t="shared" si="755"/>
        <v>0</v>
      </c>
      <c r="DI434" s="140">
        <f>DI429*2</f>
        <v>0</v>
      </c>
      <c r="DJ434" s="140">
        <f t="shared" ref="DJ434:DM434" si="756">DJ429*2</f>
        <v>0</v>
      </c>
      <c r="DK434" s="140">
        <f t="shared" si="756"/>
        <v>0</v>
      </c>
      <c r="DL434" s="140">
        <f t="shared" si="756"/>
        <v>0</v>
      </c>
      <c r="DM434" s="140">
        <f t="shared" si="756"/>
        <v>0</v>
      </c>
      <c r="DN434" s="140">
        <f>DN429*2</f>
        <v>0</v>
      </c>
      <c r="DO434" s="140">
        <f t="shared" ref="DO434:DR434" si="757">DO429*2</f>
        <v>0</v>
      </c>
      <c r="DP434" s="140">
        <f t="shared" si="757"/>
        <v>0</v>
      </c>
      <c r="DQ434" s="140">
        <f t="shared" si="757"/>
        <v>0</v>
      </c>
      <c r="DR434" s="140">
        <f t="shared" si="757"/>
        <v>0</v>
      </c>
      <c r="DS434" s="140">
        <f t="shared" si="753"/>
        <v>0</v>
      </c>
      <c r="DT434" s="140">
        <f t="shared" si="753"/>
        <v>0</v>
      </c>
    </row>
    <row r="435" spans="6:126" s="7" customFormat="1" ht="20.100000000000001" customHeight="1" x14ac:dyDescent="0.2"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I435" s="8"/>
      <c r="BJ435" s="8"/>
      <c r="BK435" s="9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P435" s="108"/>
      <c r="CQ435" s="6"/>
      <c r="CR435" s="11"/>
      <c r="CS435" s="6"/>
      <c r="CT435" s="127"/>
      <c r="CU435" s="111"/>
      <c r="CV435" s="111"/>
      <c r="CW435" s="111"/>
      <c r="CX435" s="111"/>
      <c r="CY435" s="127"/>
      <c r="CZ435" s="111"/>
      <c r="DA435" s="111"/>
      <c r="DB435" s="111"/>
      <c r="DC435" s="111"/>
      <c r="DD435" s="127"/>
      <c r="DE435" s="111"/>
      <c r="DF435" s="111"/>
      <c r="DG435" s="111"/>
      <c r="DH435" s="111"/>
      <c r="DI435" s="111"/>
      <c r="DJ435" s="111"/>
      <c r="DK435" s="111"/>
      <c r="DL435" s="111"/>
      <c r="DM435" s="111"/>
      <c r="DN435" s="127"/>
      <c r="DO435" s="111"/>
      <c r="DP435" s="111"/>
      <c r="DQ435" s="111"/>
      <c r="DR435" s="111"/>
      <c r="DS435" s="111"/>
      <c r="DT435" s="111"/>
    </row>
    <row r="436" spans="6:126" s="7" customFormat="1" ht="20.100000000000001" customHeight="1" x14ac:dyDescent="0.2"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I436" s="8"/>
      <c r="BJ436" s="8"/>
      <c r="BK436" s="9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8"/>
      <c r="CH436" s="8"/>
      <c r="CI436" s="8"/>
      <c r="CJ436" s="8"/>
      <c r="CK436" s="8"/>
      <c r="CL436" s="8"/>
      <c r="CM436" s="8"/>
      <c r="CP436" s="83" t="s">
        <v>132</v>
      </c>
      <c r="CQ436" s="83">
        <f>INDEX([10]TPU!$A:$A,MATCH($DV436,[10]TPU!$P:$P,0))</f>
        <v>2003453</v>
      </c>
      <c r="CR436" s="366" t="str">
        <f>INDEX([10]TPU!$C:$C,MATCH($DV436,[10]TPU!$P:$P,0))</f>
        <v>Dissipador de energia - DEB 180-263 - areia, brita e pedra de mão comerciais</v>
      </c>
      <c r="CS436" s="83" t="str">
        <f>INDEX([10]TPU!$D:$D,MATCH($DV436,[10]TPU!$P:$P,0))</f>
        <v>un</v>
      </c>
      <c r="CT436" s="103">
        <f t="shared" ref="CT436:DT436" si="758">CT438</f>
        <v>2</v>
      </c>
      <c r="CU436" s="103">
        <f t="shared" si="758"/>
        <v>2</v>
      </c>
      <c r="CV436" s="103">
        <f t="shared" si="758"/>
        <v>1</v>
      </c>
      <c r="CW436" s="103">
        <f t="shared" si="758"/>
        <v>2</v>
      </c>
      <c r="CX436" s="103">
        <f t="shared" si="758"/>
        <v>2</v>
      </c>
      <c r="CY436" s="103">
        <f t="shared" ref="CY436:DR436" si="759">CY438</f>
        <v>2</v>
      </c>
      <c r="CZ436" s="103">
        <f t="shared" si="759"/>
        <v>2</v>
      </c>
      <c r="DA436" s="103">
        <f t="shared" si="759"/>
        <v>1</v>
      </c>
      <c r="DB436" s="103">
        <f t="shared" si="759"/>
        <v>2</v>
      </c>
      <c r="DC436" s="103">
        <f t="shared" si="759"/>
        <v>2</v>
      </c>
      <c r="DD436" s="103">
        <f t="shared" si="759"/>
        <v>2</v>
      </c>
      <c r="DE436" s="103">
        <f t="shared" si="759"/>
        <v>2</v>
      </c>
      <c r="DF436" s="103">
        <f t="shared" si="759"/>
        <v>1</v>
      </c>
      <c r="DG436" s="103">
        <f t="shared" si="759"/>
        <v>2</v>
      </c>
      <c r="DH436" s="103">
        <f t="shared" si="759"/>
        <v>2</v>
      </c>
      <c r="DI436" s="103">
        <f t="shared" si="759"/>
        <v>2</v>
      </c>
      <c r="DJ436" s="103">
        <f t="shared" si="759"/>
        <v>2</v>
      </c>
      <c r="DK436" s="103">
        <f t="shared" si="759"/>
        <v>1</v>
      </c>
      <c r="DL436" s="103">
        <f t="shared" si="759"/>
        <v>2</v>
      </c>
      <c r="DM436" s="103">
        <f t="shared" si="759"/>
        <v>2</v>
      </c>
      <c r="DN436" s="103">
        <f t="shared" si="759"/>
        <v>2</v>
      </c>
      <c r="DO436" s="103">
        <f t="shared" si="759"/>
        <v>2</v>
      </c>
      <c r="DP436" s="103">
        <f t="shared" si="759"/>
        <v>1</v>
      </c>
      <c r="DQ436" s="103">
        <f t="shared" si="759"/>
        <v>2</v>
      </c>
      <c r="DR436" s="103">
        <f t="shared" si="759"/>
        <v>2</v>
      </c>
      <c r="DS436" s="103">
        <f t="shared" ref="DS436" si="760">DS438</f>
        <v>0</v>
      </c>
      <c r="DT436" s="103">
        <f t="shared" si="758"/>
        <v>0</v>
      </c>
      <c r="DV436" s="7">
        <v>2003453</v>
      </c>
    </row>
    <row r="437" spans="6:126" s="7" customFormat="1" ht="20.100000000000001" customHeight="1" x14ac:dyDescent="0.2"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I437" s="8"/>
      <c r="BJ437" s="8"/>
      <c r="BK437" s="9"/>
      <c r="BL437" s="8"/>
      <c r="BM437" s="8"/>
      <c r="BN437" s="8"/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8"/>
      <c r="BZ437" s="8"/>
      <c r="CA437" s="8"/>
      <c r="CB437" s="8"/>
      <c r="CC437" s="8"/>
      <c r="CD437" s="8"/>
      <c r="CE437" s="8"/>
      <c r="CF437" s="8"/>
      <c r="CG437" s="8"/>
      <c r="CH437" s="8"/>
      <c r="CI437" s="8"/>
      <c r="CJ437" s="8"/>
      <c r="CK437" s="8"/>
      <c r="CL437" s="8"/>
      <c r="CM437" s="8"/>
      <c r="CP437" s="108"/>
      <c r="CQ437" s="6"/>
      <c r="CR437" s="11"/>
      <c r="CS437" s="109"/>
      <c r="CT437" s="127"/>
      <c r="CU437" s="111"/>
      <c r="CV437" s="111"/>
      <c r="CW437" s="111"/>
      <c r="CX437" s="111"/>
      <c r="CY437" s="127"/>
      <c r="CZ437" s="111"/>
      <c r="DA437" s="111"/>
      <c r="DB437" s="111"/>
      <c r="DC437" s="111"/>
      <c r="DD437" s="127"/>
      <c r="DE437" s="111"/>
      <c r="DF437" s="111"/>
      <c r="DG437" s="111"/>
      <c r="DH437" s="111"/>
      <c r="DI437" s="111"/>
      <c r="DJ437" s="111"/>
      <c r="DK437" s="111"/>
      <c r="DL437" s="111"/>
      <c r="DM437" s="111"/>
      <c r="DN437" s="127"/>
      <c r="DO437" s="111"/>
      <c r="DP437" s="111"/>
      <c r="DQ437" s="111"/>
      <c r="DR437" s="111"/>
      <c r="DS437" s="111"/>
      <c r="DT437" s="111"/>
    </row>
    <row r="438" spans="6:126" s="7" customFormat="1" ht="20.100000000000001" customHeight="1" x14ac:dyDescent="0.2"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I438" s="8"/>
      <c r="BJ438" s="8"/>
      <c r="BK438" s="9"/>
      <c r="BL438" s="8"/>
      <c r="BM438" s="8"/>
      <c r="BN438" s="8"/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8"/>
      <c r="CG438" s="8"/>
      <c r="CH438" s="8"/>
      <c r="CI438" s="8"/>
      <c r="CJ438" s="8"/>
      <c r="CK438" s="8"/>
      <c r="CL438" s="8"/>
      <c r="CM438" s="8"/>
      <c r="CP438" s="108"/>
      <c r="CQ438" s="6"/>
      <c r="CR438" s="11" t="s">
        <v>257</v>
      </c>
      <c r="CS438" s="6" t="s">
        <v>222</v>
      </c>
      <c r="CT438" s="129">
        <f>CT398/2</f>
        <v>2</v>
      </c>
      <c r="CU438" s="129">
        <f t="shared" ref="CU438:DT438" si="761">CU398/2</f>
        <v>2</v>
      </c>
      <c r="CV438" s="129">
        <f t="shared" si="761"/>
        <v>1</v>
      </c>
      <c r="CW438" s="129">
        <f t="shared" si="761"/>
        <v>2</v>
      </c>
      <c r="CX438" s="129">
        <f t="shared" si="761"/>
        <v>2</v>
      </c>
      <c r="CY438" s="129">
        <f>CY398/2</f>
        <v>2</v>
      </c>
      <c r="CZ438" s="129">
        <f t="shared" ref="CZ438:DC438" si="762">CZ398/2</f>
        <v>2</v>
      </c>
      <c r="DA438" s="129">
        <f t="shared" si="762"/>
        <v>1</v>
      </c>
      <c r="DB438" s="129">
        <f t="shared" si="762"/>
        <v>2</v>
      </c>
      <c r="DC438" s="129">
        <f t="shared" si="762"/>
        <v>2</v>
      </c>
      <c r="DD438" s="129">
        <f>DD398/2</f>
        <v>2</v>
      </c>
      <c r="DE438" s="129">
        <f t="shared" ref="DE438:DH438" si="763">DE398/2</f>
        <v>2</v>
      </c>
      <c r="DF438" s="129">
        <f t="shared" si="763"/>
        <v>1</v>
      </c>
      <c r="DG438" s="129">
        <f t="shared" si="763"/>
        <v>2</v>
      </c>
      <c r="DH438" s="129">
        <f t="shared" si="763"/>
        <v>2</v>
      </c>
      <c r="DI438" s="129">
        <f>DI398/2</f>
        <v>2</v>
      </c>
      <c r="DJ438" s="129">
        <f t="shared" ref="DJ438:DM438" si="764">DJ398/2</f>
        <v>2</v>
      </c>
      <c r="DK438" s="129">
        <f t="shared" si="764"/>
        <v>1</v>
      </c>
      <c r="DL438" s="129">
        <f t="shared" si="764"/>
        <v>2</v>
      </c>
      <c r="DM438" s="129">
        <f t="shared" si="764"/>
        <v>2</v>
      </c>
      <c r="DN438" s="129">
        <f>DN398/2</f>
        <v>2</v>
      </c>
      <c r="DO438" s="129">
        <f t="shared" ref="DO438:DR438" si="765">DO398/2</f>
        <v>2</v>
      </c>
      <c r="DP438" s="129">
        <f t="shared" si="765"/>
        <v>1</v>
      </c>
      <c r="DQ438" s="129">
        <f t="shared" si="765"/>
        <v>2</v>
      </c>
      <c r="DR438" s="129">
        <f t="shared" si="765"/>
        <v>2</v>
      </c>
      <c r="DS438" s="129">
        <f t="shared" si="761"/>
        <v>0</v>
      </c>
      <c r="DT438" s="129">
        <f t="shared" si="761"/>
        <v>0</v>
      </c>
    </row>
    <row r="439" spans="6:126" s="7" customFormat="1" ht="20.100000000000001" customHeight="1" x14ac:dyDescent="0.2"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I439" s="8"/>
      <c r="BJ439" s="8"/>
      <c r="BK439" s="9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8"/>
      <c r="CG439" s="8"/>
      <c r="CH439" s="8"/>
      <c r="CI439" s="8"/>
      <c r="CJ439" s="8"/>
      <c r="CK439" s="8"/>
      <c r="CL439" s="8"/>
      <c r="CM439" s="8"/>
      <c r="CP439" s="108"/>
      <c r="CQ439" s="6"/>
      <c r="CR439" s="11"/>
      <c r="CS439" s="11"/>
      <c r="CT439" s="127"/>
      <c r="CU439" s="111"/>
      <c r="CV439" s="111"/>
      <c r="CW439" s="111"/>
      <c r="CX439" s="111"/>
      <c r="CY439" s="127"/>
      <c r="CZ439" s="111"/>
      <c r="DA439" s="111"/>
      <c r="DB439" s="111"/>
      <c r="DC439" s="111"/>
      <c r="DD439" s="127"/>
      <c r="DE439" s="111"/>
      <c r="DF439" s="111"/>
      <c r="DG439" s="111"/>
      <c r="DH439" s="111"/>
      <c r="DI439" s="111"/>
      <c r="DJ439" s="111"/>
      <c r="DK439" s="111"/>
      <c r="DL439" s="111"/>
      <c r="DM439" s="111"/>
      <c r="DN439" s="127"/>
      <c r="DO439" s="111"/>
      <c r="DP439" s="111"/>
      <c r="DQ439" s="111"/>
      <c r="DR439" s="111"/>
      <c r="DS439" s="111"/>
      <c r="DT439" s="111"/>
    </row>
    <row r="440" spans="6:126" s="7" customFormat="1" ht="20.100000000000001" customHeight="1" x14ac:dyDescent="0.2"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I440" s="8"/>
      <c r="BJ440" s="8"/>
      <c r="BK440" s="9"/>
      <c r="BL440" s="8"/>
      <c r="BM440" s="8"/>
      <c r="BN440" s="8"/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8"/>
      <c r="CG440" s="8"/>
      <c r="CH440" s="8"/>
      <c r="CI440" s="8"/>
      <c r="CJ440" s="8"/>
      <c r="CK440" s="8"/>
      <c r="CL440" s="8"/>
      <c r="CM440" s="8"/>
      <c r="CP440" s="83" t="s">
        <v>133</v>
      </c>
      <c r="CQ440" s="83">
        <f>INDEX([10]TPU!$A:$A,MATCH($DV440,[10]TPU!$P:$P,0))</f>
        <v>2003455</v>
      </c>
      <c r="CR440" s="366" t="str">
        <f>INDEX([10]TPU!$C:$C,MATCH($DV440,[10]TPU!$P:$P,0))</f>
        <v>Dissipador de energia - DEB 240-316 - areia, brita e pedra de mão comerciais</v>
      </c>
      <c r="CS440" s="83" t="str">
        <f>INDEX([10]TPU!$D:$D,MATCH($DV440,[10]TPU!$P:$P,0))</f>
        <v>un</v>
      </c>
      <c r="CT440" s="103">
        <f t="shared" ref="CT440:DT440" si="766">CT442</f>
        <v>1</v>
      </c>
      <c r="CU440" s="103">
        <f t="shared" si="766"/>
        <v>1</v>
      </c>
      <c r="CV440" s="103">
        <f t="shared" si="766"/>
        <v>0</v>
      </c>
      <c r="CW440" s="103">
        <f t="shared" si="766"/>
        <v>1</v>
      </c>
      <c r="CX440" s="103">
        <f t="shared" si="766"/>
        <v>1</v>
      </c>
      <c r="CY440" s="103">
        <f t="shared" ref="CY440:DR440" si="767">CY442</f>
        <v>1</v>
      </c>
      <c r="CZ440" s="103">
        <f t="shared" si="767"/>
        <v>1</v>
      </c>
      <c r="DA440" s="103">
        <f t="shared" si="767"/>
        <v>0</v>
      </c>
      <c r="DB440" s="103">
        <f t="shared" si="767"/>
        <v>1</v>
      </c>
      <c r="DC440" s="103">
        <f t="shared" si="767"/>
        <v>1</v>
      </c>
      <c r="DD440" s="103">
        <f t="shared" si="767"/>
        <v>1</v>
      </c>
      <c r="DE440" s="103">
        <f t="shared" si="767"/>
        <v>1</v>
      </c>
      <c r="DF440" s="103">
        <f t="shared" si="767"/>
        <v>0</v>
      </c>
      <c r="DG440" s="103">
        <f t="shared" si="767"/>
        <v>1</v>
      </c>
      <c r="DH440" s="103">
        <f t="shared" si="767"/>
        <v>1</v>
      </c>
      <c r="DI440" s="103">
        <f t="shared" si="767"/>
        <v>1</v>
      </c>
      <c r="DJ440" s="103">
        <f t="shared" si="767"/>
        <v>1</v>
      </c>
      <c r="DK440" s="103">
        <f t="shared" si="767"/>
        <v>0</v>
      </c>
      <c r="DL440" s="103">
        <f t="shared" si="767"/>
        <v>1</v>
      </c>
      <c r="DM440" s="103">
        <f t="shared" si="767"/>
        <v>1</v>
      </c>
      <c r="DN440" s="103">
        <f t="shared" si="767"/>
        <v>1</v>
      </c>
      <c r="DO440" s="103">
        <f t="shared" si="767"/>
        <v>1</v>
      </c>
      <c r="DP440" s="103">
        <f t="shared" si="767"/>
        <v>0</v>
      </c>
      <c r="DQ440" s="103">
        <f t="shared" si="767"/>
        <v>1</v>
      </c>
      <c r="DR440" s="103">
        <f t="shared" si="767"/>
        <v>1</v>
      </c>
      <c r="DS440" s="103">
        <f t="shared" ref="DS440" si="768">DS442</f>
        <v>0</v>
      </c>
      <c r="DT440" s="103">
        <f t="shared" si="766"/>
        <v>0</v>
      </c>
      <c r="DV440" s="7">
        <v>2003455</v>
      </c>
    </row>
    <row r="441" spans="6:126" s="7" customFormat="1" ht="20.100000000000001" customHeight="1" x14ac:dyDescent="0.2"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I441" s="8"/>
      <c r="BJ441" s="8"/>
      <c r="BK441" s="9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/>
      <c r="CD441" s="8"/>
      <c r="CE441" s="8"/>
      <c r="CF441" s="8"/>
      <c r="CG441" s="8"/>
      <c r="CH441" s="8"/>
      <c r="CI441" s="8"/>
      <c r="CJ441" s="8"/>
      <c r="CK441" s="8"/>
      <c r="CL441" s="8"/>
      <c r="CM441" s="8"/>
      <c r="CP441" s="108"/>
      <c r="CQ441" s="6"/>
      <c r="CR441" s="11"/>
      <c r="CS441" s="109"/>
      <c r="CT441" s="127"/>
      <c r="CU441" s="111"/>
      <c r="CV441" s="111"/>
      <c r="CW441" s="111"/>
      <c r="CX441" s="111"/>
      <c r="CY441" s="127"/>
      <c r="CZ441" s="111"/>
      <c r="DA441" s="111"/>
      <c r="DB441" s="111"/>
      <c r="DC441" s="111"/>
      <c r="DD441" s="127"/>
      <c r="DE441" s="111"/>
      <c r="DF441" s="111"/>
      <c r="DG441" s="111"/>
      <c r="DH441" s="111"/>
      <c r="DI441" s="111"/>
      <c r="DJ441" s="111"/>
      <c r="DK441" s="111"/>
      <c r="DL441" s="111"/>
      <c r="DM441" s="111"/>
      <c r="DN441" s="127"/>
      <c r="DO441" s="111"/>
      <c r="DP441" s="111"/>
      <c r="DQ441" s="111"/>
      <c r="DR441" s="111"/>
      <c r="DS441" s="111"/>
      <c r="DT441" s="111"/>
    </row>
    <row r="442" spans="6:126" s="7" customFormat="1" ht="20.100000000000001" customHeight="1" x14ac:dyDescent="0.2"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I442" s="8"/>
      <c r="BJ442" s="8"/>
      <c r="BK442" s="9"/>
      <c r="BL442" s="8"/>
      <c r="BM442" s="8"/>
      <c r="BN442" s="8"/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8"/>
      <c r="CG442" s="8"/>
      <c r="CH442" s="8"/>
      <c r="CI442" s="8"/>
      <c r="CJ442" s="8"/>
      <c r="CK442" s="8"/>
      <c r="CL442" s="8"/>
      <c r="CM442" s="8"/>
      <c r="CP442" s="108"/>
      <c r="CQ442" s="6"/>
      <c r="CR442" s="11" t="s">
        <v>257</v>
      </c>
      <c r="CS442" s="6" t="s">
        <v>222</v>
      </c>
      <c r="CT442" s="129">
        <f t="shared" ref="CT442:DT442" si="769">CT407</f>
        <v>1</v>
      </c>
      <c r="CU442" s="129">
        <f t="shared" si="769"/>
        <v>1</v>
      </c>
      <c r="CV442" s="129">
        <f t="shared" si="769"/>
        <v>0</v>
      </c>
      <c r="CW442" s="129">
        <f t="shared" si="769"/>
        <v>1</v>
      </c>
      <c r="CX442" s="129">
        <f t="shared" si="769"/>
        <v>1</v>
      </c>
      <c r="CY442" s="129">
        <f t="shared" ref="CY442:DR442" si="770">CY407</f>
        <v>1</v>
      </c>
      <c r="CZ442" s="129">
        <f t="shared" si="770"/>
        <v>1</v>
      </c>
      <c r="DA442" s="129">
        <f t="shared" si="770"/>
        <v>0</v>
      </c>
      <c r="DB442" s="129">
        <f t="shared" si="770"/>
        <v>1</v>
      </c>
      <c r="DC442" s="129">
        <f t="shared" si="770"/>
        <v>1</v>
      </c>
      <c r="DD442" s="129">
        <f t="shared" si="770"/>
        <v>1</v>
      </c>
      <c r="DE442" s="129">
        <f t="shared" si="770"/>
        <v>1</v>
      </c>
      <c r="DF442" s="129">
        <f t="shared" si="770"/>
        <v>0</v>
      </c>
      <c r="DG442" s="129">
        <f t="shared" si="770"/>
        <v>1</v>
      </c>
      <c r="DH442" s="129">
        <f t="shared" si="770"/>
        <v>1</v>
      </c>
      <c r="DI442" s="129">
        <f t="shared" si="770"/>
        <v>1</v>
      </c>
      <c r="DJ442" s="129">
        <f t="shared" si="770"/>
        <v>1</v>
      </c>
      <c r="DK442" s="129">
        <f t="shared" si="770"/>
        <v>0</v>
      </c>
      <c r="DL442" s="129">
        <f t="shared" si="770"/>
        <v>1</v>
      </c>
      <c r="DM442" s="129">
        <f t="shared" si="770"/>
        <v>1</v>
      </c>
      <c r="DN442" s="129">
        <f t="shared" si="770"/>
        <v>1</v>
      </c>
      <c r="DO442" s="129">
        <f t="shared" si="770"/>
        <v>1</v>
      </c>
      <c r="DP442" s="129">
        <f t="shared" si="770"/>
        <v>0</v>
      </c>
      <c r="DQ442" s="129">
        <f t="shared" si="770"/>
        <v>1</v>
      </c>
      <c r="DR442" s="129">
        <f t="shared" si="770"/>
        <v>1</v>
      </c>
      <c r="DS442" s="129">
        <f t="shared" si="769"/>
        <v>0</v>
      </c>
      <c r="DT442" s="129">
        <f t="shared" si="769"/>
        <v>0</v>
      </c>
    </row>
    <row r="443" spans="6:126" s="7" customFormat="1" ht="20.100000000000001" customHeight="1" x14ac:dyDescent="0.2"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I443" s="8"/>
      <c r="BJ443" s="8"/>
      <c r="BK443" s="9"/>
      <c r="BL443" s="8"/>
      <c r="BM443" s="8"/>
      <c r="BN443" s="8"/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8"/>
      <c r="BZ443" s="8"/>
      <c r="CA443" s="8"/>
      <c r="CB443" s="8"/>
      <c r="CC443" s="8"/>
      <c r="CD443" s="8"/>
      <c r="CE443" s="8"/>
      <c r="CF443" s="8"/>
      <c r="CG443" s="8"/>
      <c r="CH443" s="8"/>
      <c r="CI443" s="8"/>
      <c r="CJ443" s="8"/>
      <c r="CK443" s="8"/>
      <c r="CL443" s="8"/>
      <c r="CM443" s="8"/>
      <c r="CP443" s="108"/>
      <c r="CQ443" s="6"/>
      <c r="CR443" s="11"/>
      <c r="CS443" s="11"/>
      <c r="CT443" s="127"/>
      <c r="CU443" s="111"/>
      <c r="CV443" s="111"/>
      <c r="CW443" s="111"/>
      <c r="CX443" s="111"/>
      <c r="CY443" s="127"/>
      <c r="CZ443" s="111"/>
      <c r="DA443" s="111"/>
      <c r="DB443" s="111"/>
      <c r="DC443" s="111"/>
      <c r="DD443" s="127"/>
      <c r="DE443" s="111"/>
      <c r="DF443" s="111"/>
      <c r="DG443" s="111"/>
      <c r="DH443" s="111"/>
      <c r="DI443" s="111"/>
      <c r="DJ443" s="111"/>
      <c r="DK443" s="111"/>
      <c r="DL443" s="111"/>
      <c r="DM443" s="111"/>
      <c r="DN443" s="127"/>
      <c r="DO443" s="111"/>
      <c r="DP443" s="111"/>
      <c r="DQ443" s="111"/>
      <c r="DR443" s="111"/>
      <c r="DS443" s="111"/>
      <c r="DT443" s="111"/>
    </row>
    <row r="444" spans="6:126" s="7" customFormat="1" ht="20.100000000000001" customHeight="1" x14ac:dyDescent="0.2"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I444" s="8"/>
      <c r="BJ444" s="8"/>
      <c r="BK444" s="9"/>
      <c r="BL444" s="8"/>
      <c r="BM444" s="8"/>
      <c r="BN444" s="8"/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8"/>
      <c r="CG444" s="8"/>
      <c r="CH444" s="8"/>
      <c r="CI444" s="8"/>
      <c r="CJ444" s="8"/>
      <c r="CK444" s="8"/>
      <c r="CL444" s="8"/>
      <c r="CM444" s="8"/>
      <c r="CP444" s="83" t="s">
        <v>134</v>
      </c>
      <c r="CQ444" s="83">
        <f>INDEX([10]TPU!$A:$A,MATCH($DV444,[10]TPU!$P:$P,0))</f>
        <v>2003457</v>
      </c>
      <c r="CR444" s="366" t="str">
        <f>INDEX([10]TPU!$C:$C,MATCH($DV444,[10]TPU!$P:$P,0))</f>
        <v>Dissipador de energia - DEB 300-366 - areia, brita e pedra de mão comerciais</v>
      </c>
      <c r="CS444" s="83" t="str">
        <f>INDEX([10]TPU!$D:$D,MATCH($DV444,[10]TPU!$P:$P,0))</f>
        <v>un</v>
      </c>
      <c r="CT444" s="103">
        <f t="shared" ref="CT444:DT444" si="771">CT446</f>
        <v>0</v>
      </c>
      <c r="CU444" s="103">
        <f t="shared" si="771"/>
        <v>0</v>
      </c>
      <c r="CV444" s="103">
        <f t="shared" si="771"/>
        <v>0</v>
      </c>
      <c r="CW444" s="103">
        <f t="shared" si="771"/>
        <v>0</v>
      </c>
      <c r="CX444" s="103">
        <f t="shared" si="771"/>
        <v>0</v>
      </c>
      <c r="CY444" s="103">
        <f t="shared" ref="CY444:DR444" si="772">CY446</f>
        <v>0</v>
      </c>
      <c r="CZ444" s="103">
        <f t="shared" si="772"/>
        <v>0</v>
      </c>
      <c r="DA444" s="103">
        <f t="shared" si="772"/>
        <v>0</v>
      </c>
      <c r="DB444" s="103">
        <f t="shared" si="772"/>
        <v>0</v>
      </c>
      <c r="DC444" s="103">
        <f t="shared" si="772"/>
        <v>0</v>
      </c>
      <c r="DD444" s="103">
        <f t="shared" si="772"/>
        <v>0</v>
      </c>
      <c r="DE444" s="103">
        <f t="shared" si="772"/>
        <v>0</v>
      </c>
      <c r="DF444" s="103">
        <f t="shared" si="772"/>
        <v>0</v>
      </c>
      <c r="DG444" s="103">
        <f t="shared" si="772"/>
        <v>0</v>
      </c>
      <c r="DH444" s="103">
        <f t="shared" si="772"/>
        <v>0</v>
      </c>
      <c r="DI444" s="103">
        <f t="shared" si="772"/>
        <v>0</v>
      </c>
      <c r="DJ444" s="103">
        <f t="shared" si="772"/>
        <v>0</v>
      </c>
      <c r="DK444" s="103">
        <f t="shared" si="772"/>
        <v>0</v>
      </c>
      <c r="DL444" s="103">
        <f t="shared" si="772"/>
        <v>0</v>
      </c>
      <c r="DM444" s="103">
        <f t="shared" si="772"/>
        <v>0</v>
      </c>
      <c r="DN444" s="103">
        <f t="shared" si="772"/>
        <v>0</v>
      </c>
      <c r="DO444" s="103">
        <f t="shared" si="772"/>
        <v>0</v>
      </c>
      <c r="DP444" s="103">
        <f t="shared" si="772"/>
        <v>0</v>
      </c>
      <c r="DQ444" s="103">
        <f t="shared" si="772"/>
        <v>0</v>
      </c>
      <c r="DR444" s="103">
        <f t="shared" si="772"/>
        <v>0</v>
      </c>
      <c r="DS444" s="103">
        <f t="shared" ref="DS444" si="773">DS446</f>
        <v>0</v>
      </c>
      <c r="DT444" s="103">
        <f t="shared" si="771"/>
        <v>0</v>
      </c>
      <c r="DV444" s="7">
        <v>2003457</v>
      </c>
    </row>
    <row r="445" spans="6:126" s="7" customFormat="1" ht="20.100000000000001" customHeight="1" x14ac:dyDescent="0.2"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I445" s="8"/>
      <c r="BJ445" s="8"/>
      <c r="BK445" s="9"/>
      <c r="BL445" s="8"/>
      <c r="BM445" s="8"/>
      <c r="BN445" s="8"/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8"/>
      <c r="BZ445" s="8"/>
      <c r="CA445" s="8"/>
      <c r="CB445" s="8"/>
      <c r="CC445" s="8"/>
      <c r="CD445" s="8"/>
      <c r="CE445" s="8"/>
      <c r="CF445" s="8"/>
      <c r="CG445" s="8"/>
      <c r="CH445" s="8"/>
      <c r="CI445" s="8"/>
      <c r="CJ445" s="8"/>
      <c r="CK445" s="8"/>
      <c r="CL445" s="8"/>
      <c r="CM445" s="8"/>
      <c r="CP445" s="108"/>
      <c r="CQ445" s="6"/>
      <c r="CR445" s="11"/>
      <c r="CS445" s="109"/>
      <c r="CT445" s="127"/>
      <c r="CU445" s="111"/>
      <c r="CV445" s="111"/>
      <c r="CW445" s="111"/>
      <c r="CX445" s="111"/>
      <c r="CY445" s="127"/>
      <c r="CZ445" s="111"/>
      <c r="DA445" s="111"/>
      <c r="DB445" s="111"/>
      <c r="DC445" s="111"/>
      <c r="DD445" s="127"/>
      <c r="DE445" s="111"/>
      <c r="DF445" s="111"/>
      <c r="DG445" s="111"/>
      <c r="DH445" s="111"/>
      <c r="DI445" s="111"/>
      <c r="DJ445" s="111"/>
      <c r="DK445" s="111"/>
      <c r="DL445" s="111"/>
      <c r="DM445" s="111"/>
      <c r="DN445" s="127"/>
      <c r="DO445" s="111"/>
      <c r="DP445" s="111"/>
      <c r="DQ445" s="111"/>
      <c r="DR445" s="111"/>
      <c r="DS445" s="111"/>
      <c r="DT445" s="111"/>
    </row>
    <row r="446" spans="6:126" s="7" customFormat="1" ht="20.100000000000001" customHeight="1" x14ac:dyDescent="0.2"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I446" s="8"/>
      <c r="BJ446" s="8"/>
      <c r="BK446" s="9"/>
      <c r="BL446" s="8"/>
      <c r="BM446" s="8"/>
      <c r="BN446" s="8"/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8"/>
      <c r="CG446" s="8"/>
      <c r="CH446" s="8"/>
      <c r="CI446" s="8"/>
      <c r="CJ446" s="8"/>
      <c r="CK446" s="8"/>
      <c r="CL446" s="8"/>
      <c r="CM446" s="8"/>
      <c r="CP446" s="108"/>
      <c r="CQ446" s="6"/>
      <c r="CR446" s="11" t="s">
        <v>257</v>
      </c>
      <c r="CS446" s="6" t="s">
        <v>222</v>
      </c>
      <c r="CT446" s="129">
        <f t="shared" ref="CT446:DT446" si="774">CT414</f>
        <v>0</v>
      </c>
      <c r="CU446" s="129">
        <f t="shared" si="774"/>
        <v>0</v>
      </c>
      <c r="CV446" s="129">
        <f t="shared" si="774"/>
        <v>0</v>
      </c>
      <c r="CW446" s="129">
        <f t="shared" si="774"/>
        <v>0</v>
      </c>
      <c r="CX446" s="129">
        <f t="shared" si="774"/>
        <v>0</v>
      </c>
      <c r="CY446" s="129">
        <f t="shared" ref="CY446:DR446" si="775">CY414</f>
        <v>0</v>
      </c>
      <c r="CZ446" s="129">
        <f t="shared" si="775"/>
        <v>0</v>
      </c>
      <c r="DA446" s="129">
        <f t="shared" si="775"/>
        <v>0</v>
      </c>
      <c r="DB446" s="129">
        <f t="shared" si="775"/>
        <v>0</v>
      </c>
      <c r="DC446" s="129">
        <f t="shared" si="775"/>
        <v>0</v>
      </c>
      <c r="DD446" s="129">
        <f t="shared" si="775"/>
        <v>0</v>
      </c>
      <c r="DE446" s="129">
        <f t="shared" si="775"/>
        <v>0</v>
      </c>
      <c r="DF446" s="129">
        <f t="shared" si="775"/>
        <v>0</v>
      </c>
      <c r="DG446" s="129">
        <f t="shared" si="775"/>
        <v>0</v>
      </c>
      <c r="DH446" s="129">
        <f t="shared" si="775"/>
        <v>0</v>
      </c>
      <c r="DI446" s="129">
        <f t="shared" si="775"/>
        <v>0</v>
      </c>
      <c r="DJ446" s="129">
        <f t="shared" si="775"/>
        <v>0</v>
      </c>
      <c r="DK446" s="129">
        <f t="shared" si="775"/>
        <v>0</v>
      </c>
      <c r="DL446" s="129">
        <f t="shared" si="775"/>
        <v>0</v>
      </c>
      <c r="DM446" s="129">
        <f t="shared" si="775"/>
        <v>0</v>
      </c>
      <c r="DN446" s="129">
        <f t="shared" si="775"/>
        <v>0</v>
      </c>
      <c r="DO446" s="129">
        <f t="shared" si="775"/>
        <v>0</v>
      </c>
      <c r="DP446" s="129">
        <f t="shared" si="775"/>
        <v>0</v>
      </c>
      <c r="DQ446" s="129">
        <f t="shared" si="775"/>
        <v>0</v>
      </c>
      <c r="DR446" s="129">
        <f t="shared" si="775"/>
        <v>0</v>
      </c>
      <c r="DS446" s="129">
        <f t="shared" si="774"/>
        <v>0</v>
      </c>
      <c r="DT446" s="129">
        <f t="shared" si="774"/>
        <v>0</v>
      </c>
    </row>
    <row r="447" spans="6:126" s="7" customFormat="1" ht="20.100000000000001" customHeight="1" x14ac:dyDescent="0.2"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I447" s="8"/>
      <c r="BJ447" s="8"/>
      <c r="BK447" s="9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8"/>
      <c r="CG447" s="8"/>
      <c r="CH447" s="8"/>
      <c r="CI447" s="8"/>
      <c r="CJ447" s="8"/>
      <c r="CK447" s="8"/>
      <c r="CL447" s="8"/>
      <c r="CM447" s="8"/>
      <c r="CP447" s="108"/>
      <c r="CQ447" s="6"/>
      <c r="CR447" s="11"/>
      <c r="CS447" s="11"/>
      <c r="CT447" s="127"/>
      <c r="CU447" s="111"/>
      <c r="CV447" s="111"/>
      <c r="CW447" s="111"/>
      <c r="CX447" s="111"/>
      <c r="CY447" s="127"/>
      <c r="CZ447" s="111"/>
      <c r="DA447" s="111"/>
      <c r="DB447" s="111"/>
      <c r="DC447" s="111"/>
      <c r="DD447" s="127"/>
      <c r="DE447" s="111"/>
      <c r="DF447" s="111"/>
      <c r="DG447" s="111"/>
      <c r="DH447" s="111"/>
      <c r="DI447" s="111"/>
      <c r="DJ447" s="111"/>
      <c r="DK447" s="111"/>
      <c r="DL447" s="111"/>
      <c r="DM447" s="111"/>
      <c r="DN447" s="127"/>
      <c r="DO447" s="111"/>
      <c r="DP447" s="111"/>
      <c r="DQ447" s="111"/>
      <c r="DR447" s="111"/>
      <c r="DS447" s="111"/>
      <c r="DT447" s="111"/>
    </row>
    <row r="448" spans="6:126" s="7" customFormat="1" ht="20.100000000000001" customHeight="1" x14ac:dyDescent="0.2"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I448" s="8"/>
      <c r="BJ448" s="8"/>
      <c r="BK448" s="9"/>
      <c r="BL448" s="8"/>
      <c r="BM448" s="8"/>
      <c r="BN448" s="8"/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8"/>
      <c r="CG448" s="8"/>
      <c r="CH448" s="8"/>
      <c r="CI448" s="8"/>
      <c r="CJ448" s="8"/>
      <c r="CK448" s="8"/>
      <c r="CL448" s="8"/>
      <c r="CM448" s="8"/>
      <c r="CP448" s="83" t="s">
        <v>136</v>
      </c>
      <c r="CQ448" s="83">
        <f>INDEX([10]TPU!$A:$A,MATCH($DV448,[10]TPU!$P:$P,0))</f>
        <v>2003459</v>
      </c>
      <c r="CR448" s="366" t="str">
        <f>INDEX([10]TPU!$C:$C,MATCH($DV448,[10]TPU!$P:$P,0))</f>
        <v>Dissipador de energia - DEB 360-414 - areia, brita e pedra de mão comerciais</v>
      </c>
      <c r="CS448" s="83" t="str">
        <f>INDEX([10]TPU!$D:$D,MATCH($DV448,[10]TPU!$P:$P,0))</f>
        <v>un</v>
      </c>
      <c r="CT448" s="103">
        <f t="shared" ref="CT448:DT448" si="776">CT450</f>
        <v>0</v>
      </c>
      <c r="CU448" s="103">
        <f t="shared" si="776"/>
        <v>0</v>
      </c>
      <c r="CV448" s="103">
        <f t="shared" si="776"/>
        <v>0</v>
      </c>
      <c r="CW448" s="103">
        <f t="shared" si="776"/>
        <v>0</v>
      </c>
      <c r="CX448" s="103">
        <f t="shared" si="776"/>
        <v>0</v>
      </c>
      <c r="CY448" s="103">
        <f t="shared" ref="CY448:DR448" si="777">CY450</f>
        <v>0</v>
      </c>
      <c r="CZ448" s="103">
        <f t="shared" si="777"/>
        <v>0</v>
      </c>
      <c r="DA448" s="103">
        <f t="shared" si="777"/>
        <v>0</v>
      </c>
      <c r="DB448" s="103">
        <f t="shared" si="777"/>
        <v>0</v>
      </c>
      <c r="DC448" s="103">
        <f t="shared" si="777"/>
        <v>0</v>
      </c>
      <c r="DD448" s="103">
        <f t="shared" si="777"/>
        <v>0</v>
      </c>
      <c r="DE448" s="103">
        <f t="shared" si="777"/>
        <v>0</v>
      </c>
      <c r="DF448" s="103">
        <f t="shared" si="777"/>
        <v>0</v>
      </c>
      <c r="DG448" s="103">
        <f t="shared" si="777"/>
        <v>0</v>
      </c>
      <c r="DH448" s="103">
        <f t="shared" si="777"/>
        <v>0</v>
      </c>
      <c r="DI448" s="103">
        <f t="shared" si="777"/>
        <v>0</v>
      </c>
      <c r="DJ448" s="103">
        <f t="shared" si="777"/>
        <v>0</v>
      </c>
      <c r="DK448" s="103">
        <f t="shared" si="777"/>
        <v>0</v>
      </c>
      <c r="DL448" s="103">
        <f t="shared" si="777"/>
        <v>0</v>
      </c>
      <c r="DM448" s="103">
        <f t="shared" si="777"/>
        <v>0</v>
      </c>
      <c r="DN448" s="103">
        <f t="shared" si="777"/>
        <v>0</v>
      </c>
      <c r="DO448" s="103">
        <f t="shared" si="777"/>
        <v>0</v>
      </c>
      <c r="DP448" s="103">
        <f t="shared" si="777"/>
        <v>0</v>
      </c>
      <c r="DQ448" s="103">
        <f t="shared" si="777"/>
        <v>0</v>
      </c>
      <c r="DR448" s="103">
        <f t="shared" si="777"/>
        <v>0</v>
      </c>
      <c r="DS448" s="103">
        <f t="shared" ref="DS448" si="778">DS450</f>
        <v>0</v>
      </c>
      <c r="DT448" s="103">
        <f t="shared" si="776"/>
        <v>0</v>
      </c>
      <c r="DV448" s="7">
        <v>2003459</v>
      </c>
    </row>
    <row r="449" spans="2:126" s="7" customFormat="1" ht="20.100000000000001" customHeight="1" x14ac:dyDescent="0.2"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I449" s="8"/>
      <c r="BJ449" s="8"/>
      <c r="BK449" s="9"/>
      <c r="BL449" s="8"/>
      <c r="BM449" s="8"/>
      <c r="BN449" s="8"/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8"/>
      <c r="BZ449" s="8"/>
      <c r="CA449" s="8"/>
      <c r="CB449" s="8"/>
      <c r="CC449" s="8"/>
      <c r="CD449" s="8"/>
      <c r="CE449" s="8"/>
      <c r="CF449" s="8"/>
      <c r="CG449" s="8"/>
      <c r="CH449" s="8"/>
      <c r="CI449" s="8"/>
      <c r="CJ449" s="8"/>
      <c r="CK449" s="8"/>
      <c r="CL449" s="8"/>
      <c r="CM449" s="8"/>
      <c r="CP449" s="108"/>
      <c r="CQ449" s="6"/>
      <c r="CR449" s="11"/>
      <c r="CS449" s="109"/>
      <c r="CT449" s="127"/>
      <c r="CU449" s="111"/>
      <c r="CV449" s="111"/>
      <c r="CW449" s="111"/>
      <c r="CX449" s="111"/>
      <c r="CY449" s="127"/>
      <c r="CZ449" s="111"/>
      <c r="DA449" s="111"/>
      <c r="DB449" s="111"/>
      <c r="DC449" s="111"/>
      <c r="DD449" s="127"/>
      <c r="DE449" s="111"/>
      <c r="DF449" s="111"/>
      <c r="DG449" s="111"/>
      <c r="DH449" s="111"/>
      <c r="DI449" s="111"/>
      <c r="DJ449" s="111"/>
      <c r="DK449" s="111"/>
      <c r="DL449" s="111"/>
      <c r="DM449" s="111"/>
      <c r="DN449" s="127"/>
      <c r="DO449" s="111"/>
      <c r="DP449" s="111"/>
      <c r="DQ449" s="111"/>
      <c r="DR449" s="111"/>
      <c r="DS449" s="111"/>
      <c r="DT449" s="111"/>
    </row>
    <row r="450" spans="2:126" s="7" customFormat="1" ht="20.100000000000001" customHeight="1" x14ac:dyDescent="0.2"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I450" s="8"/>
      <c r="BJ450" s="8"/>
      <c r="BK450" s="9"/>
      <c r="BL450" s="8"/>
      <c r="BM450" s="8"/>
      <c r="BN450" s="8"/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8"/>
      <c r="CG450" s="8"/>
      <c r="CH450" s="8"/>
      <c r="CI450" s="8"/>
      <c r="CJ450" s="8"/>
      <c r="CK450" s="8"/>
      <c r="CL450" s="8"/>
      <c r="CM450" s="8"/>
      <c r="CP450" s="108"/>
      <c r="CQ450" s="6"/>
      <c r="CR450" s="11" t="s">
        <v>257</v>
      </c>
      <c r="CS450" s="6" t="s">
        <v>222</v>
      </c>
      <c r="CT450" s="129">
        <f t="shared" ref="CT450:DT450" si="779">CT420</f>
        <v>0</v>
      </c>
      <c r="CU450" s="129">
        <f t="shared" si="779"/>
        <v>0</v>
      </c>
      <c r="CV450" s="129">
        <f t="shared" si="779"/>
        <v>0</v>
      </c>
      <c r="CW450" s="129">
        <f t="shared" si="779"/>
        <v>0</v>
      </c>
      <c r="CX450" s="129">
        <f t="shared" si="779"/>
        <v>0</v>
      </c>
      <c r="CY450" s="129">
        <f t="shared" ref="CY450:DR450" si="780">CY420</f>
        <v>0</v>
      </c>
      <c r="CZ450" s="129">
        <f t="shared" si="780"/>
        <v>0</v>
      </c>
      <c r="DA450" s="129">
        <f t="shared" si="780"/>
        <v>0</v>
      </c>
      <c r="DB450" s="129">
        <f t="shared" si="780"/>
        <v>0</v>
      </c>
      <c r="DC450" s="129">
        <f t="shared" si="780"/>
        <v>0</v>
      </c>
      <c r="DD450" s="129">
        <f t="shared" si="780"/>
        <v>0</v>
      </c>
      <c r="DE450" s="129">
        <f t="shared" si="780"/>
        <v>0</v>
      </c>
      <c r="DF450" s="129">
        <f t="shared" si="780"/>
        <v>0</v>
      </c>
      <c r="DG450" s="129">
        <f t="shared" si="780"/>
        <v>0</v>
      </c>
      <c r="DH450" s="129">
        <f t="shared" si="780"/>
        <v>0</v>
      </c>
      <c r="DI450" s="129">
        <f t="shared" si="780"/>
        <v>0</v>
      </c>
      <c r="DJ450" s="129">
        <f t="shared" si="780"/>
        <v>0</v>
      </c>
      <c r="DK450" s="129">
        <f t="shared" si="780"/>
        <v>0</v>
      </c>
      <c r="DL450" s="129">
        <f t="shared" si="780"/>
        <v>0</v>
      </c>
      <c r="DM450" s="129">
        <f t="shared" si="780"/>
        <v>0</v>
      </c>
      <c r="DN450" s="129">
        <f t="shared" si="780"/>
        <v>0</v>
      </c>
      <c r="DO450" s="129">
        <f t="shared" si="780"/>
        <v>0</v>
      </c>
      <c r="DP450" s="129">
        <f t="shared" si="780"/>
        <v>0</v>
      </c>
      <c r="DQ450" s="129">
        <f t="shared" si="780"/>
        <v>0</v>
      </c>
      <c r="DR450" s="129">
        <f t="shared" si="780"/>
        <v>0</v>
      </c>
      <c r="DS450" s="129">
        <f t="shared" si="779"/>
        <v>0</v>
      </c>
      <c r="DT450" s="129">
        <f t="shared" si="779"/>
        <v>0</v>
      </c>
    </row>
    <row r="451" spans="2:126" s="7" customFormat="1" ht="20.100000000000001" customHeight="1" x14ac:dyDescent="0.2"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I451" s="8"/>
      <c r="BJ451" s="8"/>
      <c r="BK451" s="9"/>
      <c r="BL451" s="8"/>
      <c r="BM451" s="8"/>
      <c r="BN451" s="8"/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8"/>
      <c r="BZ451" s="8"/>
      <c r="CA451" s="8"/>
      <c r="CB451" s="8"/>
      <c r="CC451" s="8"/>
      <c r="CD451" s="8"/>
      <c r="CE451" s="8"/>
      <c r="CF451" s="8"/>
      <c r="CG451" s="8"/>
      <c r="CH451" s="8"/>
      <c r="CI451" s="8"/>
      <c r="CJ451" s="8"/>
      <c r="CK451" s="8"/>
      <c r="CL451" s="8"/>
      <c r="CM451" s="8"/>
      <c r="CP451" s="108"/>
      <c r="CQ451" s="6"/>
      <c r="CR451" s="11"/>
      <c r="CS451" s="11"/>
      <c r="CT451" s="127"/>
      <c r="CU451" s="111"/>
      <c r="CV451" s="111"/>
      <c r="CW451" s="111"/>
      <c r="CX451" s="111"/>
      <c r="CY451" s="127"/>
      <c r="CZ451" s="111"/>
      <c r="DA451" s="111"/>
      <c r="DB451" s="111"/>
      <c r="DC451" s="111"/>
      <c r="DD451" s="127"/>
      <c r="DE451" s="111"/>
      <c r="DF451" s="111"/>
      <c r="DG451" s="111"/>
      <c r="DH451" s="111"/>
      <c r="DI451" s="111"/>
      <c r="DJ451" s="111"/>
      <c r="DK451" s="111"/>
      <c r="DL451" s="111"/>
      <c r="DM451" s="111"/>
      <c r="DN451" s="127"/>
      <c r="DO451" s="111"/>
      <c r="DP451" s="111"/>
      <c r="DQ451" s="111"/>
      <c r="DR451" s="111"/>
      <c r="DS451" s="111"/>
      <c r="DT451" s="111"/>
    </row>
    <row r="452" spans="2:126" s="7" customFormat="1" ht="20.100000000000001" customHeight="1" x14ac:dyDescent="0.2"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I452" s="8"/>
      <c r="BJ452" s="8"/>
      <c r="BK452" s="9"/>
      <c r="BL452" s="8"/>
      <c r="BM452" s="8"/>
      <c r="BN452" s="8"/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8"/>
      <c r="CG452" s="8"/>
      <c r="CH452" s="8"/>
      <c r="CI452" s="8"/>
      <c r="CJ452" s="8"/>
      <c r="CK452" s="8"/>
      <c r="CL452" s="8"/>
      <c r="CM452" s="8"/>
      <c r="CP452" s="83" t="s">
        <v>137</v>
      </c>
      <c r="CQ452" s="83">
        <f>INDEX([10]TPU!$A:$A,MATCH($DV452,[10]TPU!$P:$P,0))</f>
        <v>2003461</v>
      </c>
      <c r="CR452" s="366" t="str">
        <f>INDEX([10]TPU!$C:$C,MATCH($DV452,[10]TPU!$P:$P,0))</f>
        <v>Dissipador de energia - DEB 450-551 - areia, brita e pedra de mão comerciais</v>
      </c>
      <c r="CS452" s="83" t="str">
        <f>INDEX([10]TPU!$D:$D,MATCH($DV452,[10]TPU!$P:$P,0))</f>
        <v>un</v>
      </c>
      <c r="CT452" s="103">
        <f t="shared" ref="CT452:DT452" si="781">CT454</f>
        <v>0</v>
      </c>
      <c r="CU452" s="103">
        <f t="shared" si="781"/>
        <v>0</v>
      </c>
      <c r="CV452" s="103">
        <f t="shared" si="781"/>
        <v>0</v>
      </c>
      <c r="CW452" s="103">
        <f t="shared" si="781"/>
        <v>0</v>
      </c>
      <c r="CX452" s="103">
        <f t="shared" si="781"/>
        <v>0</v>
      </c>
      <c r="CY452" s="103">
        <f t="shared" ref="CY452:DR452" si="782">CY454</f>
        <v>0</v>
      </c>
      <c r="CZ452" s="103">
        <f t="shared" si="782"/>
        <v>0</v>
      </c>
      <c r="DA452" s="103">
        <f t="shared" si="782"/>
        <v>0</v>
      </c>
      <c r="DB452" s="103">
        <f t="shared" si="782"/>
        <v>0</v>
      </c>
      <c r="DC452" s="103">
        <f t="shared" si="782"/>
        <v>0</v>
      </c>
      <c r="DD452" s="103">
        <f t="shared" si="782"/>
        <v>0</v>
      </c>
      <c r="DE452" s="103">
        <f t="shared" si="782"/>
        <v>0</v>
      </c>
      <c r="DF452" s="103">
        <f t="shared" si="782"/>
        <v>0</v>
      </c>
      <c r="DG452" s="103">
        <f t="shared" si="782"/>
        <v>0</v>
      </c>
      <c r="DH452" s="103">
        <f t="shared" si="782"/>
        <v>0</v>
      </c>
      <c r="DI452" s="103">
        <f t="shared" si="782"/>
        <v>0</v>
      </c>
      <c r="DJ452" s="103">
        <f t="shared" si="782"/>
        <v>0</v>
      </c>
      <c r="DK452" s="103">
        <f t="shared" si="782"/>
        <v>0</v>
      </c>
      <c r="DL452" s="103">
        <f t="shared" si="782"/>
        <v>0</v>
      </c>
      <c r="DM452" s="103">
        <f t="shared" si="782"/>
        <v>0</v>
      </c>
      <c r="DN452" s="103">
        <f t="shared" si="782"/>
        <v>0</v>
      </c>
      <c r="DO452" s="103">
        <f t="shared" si="782"/>
        <v>0</v>
      </c>
      <c r="DP452" s="103">
        <f t="shared" si="782"/>
        <v>0</v>
      </c>
      <c r="DQ452" s="103">
        <f t="shared" si="782"/>
        <v>0</v>
      </c>
      <c r="DR452" s="103">
        <f t="shared" si="782"/>
        <v>0</v>
      </c>
      <c r="DS452" s="103">
        <f t="shared" ref="DS452" si="783">DS454</f>
        <v>0</v>
      </c>
      <c r="DT452" s="103">
        <f t="shared" si="781"/>
        <v>0</v>
      </c>
      <c r="DV452" s="7">
        <v>2003461</v>
      </c>
    </row>
    <row r="453" spans="2:126" s="7" customFormat="1" ht="20.100000000000001" customHeight="1" x14ac:dyDescent="0.2"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I453" s="8"/>
      <c r="BJ453" s="8"/>
      <c r="BK453" s="9"/>
      <c r="BL453" s="8"/>
      <c r="BM453" s="8"/>
      <c r="BN453" s="8"/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8"/>
      <c r="CG453" s="8"/>
      <c r="CH453" s="8"/>
      <c r="CI453" s="8"/>
      <c r="CJ453" s="8"/>
      <c r="CK453" s="8"/>
      <c r="CL453" s="8"/>
      <c r="CM453" s="8"/>
      <c r="CP453" s="108"/>
      <c r="CQ453" s="6"/>
      <c r="CR453" s="11"/>
      <c r="CS453" s="109"/>
      <c r="CT453" s="127"/>
      <c r="CU453" s="111"/>
      <c r="CV453" s="111"/>
      <c r="CW453" s="111"/>
      <c r="CX453" s="111"/>
      <c r="CY453" s="127"/>
      <c r="CZ453" s="111"/>
      <c r="DA453" s="111"/>
      <c r="DB453" s="111"/>
      <c r="DC453" s="111"/>
      <c r="DD453" s="127"/>
      <c r="DE453" s="111"/>
      <c r="DF453" s="111"/>
      <c r="DG453" s="111"/>
      <c r="DH453" s="111"/>
      <c r="DI453" s="111"/>
      <c r="DJ453" s="111"/>
      <c r="DK453" s="111"/>
      <c r="DL453" s="111"/>
      <c r="DM453" s="111"/>
      <c r="DN453" s="127"/>
      <c r="DO453" s="111"/>
      <c r="DP453" s="111"/>
      <c r="DQ453" s="111"/>
      <c r="DR453" s="111"/>
      <c r="DS453" s="111"/>
      <c r="DT453" s="111"/>
    </row>
    <row r="454" spans="2:126" s="7" customFormat="1" ht="20.100000000000001" customHeight="1" x14ac:dyDescent="0.2"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I454" s="8"/>
      <c r="BJ454" s="8"/>
      <c r="BK454" s="9"/>
      <c r="BL454" s="8"/>
      <c r="BM454" s="8"/>
      <c r="BN454" s="8"/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8"/>
      <c r="CG454" s="8"/>
      <c r="CH454" s="8"/>
      <c r="CI454" s="8"/>
      <c r="CJ454" s="8"/>
      <c r="CK454" s="8"/>
      <c r="CL454" s="8"/>
      <c r="CM454" s="8"/>
      <c r="CP454" s="108"/>
      <c r="CQ454" s="6"/>
      <c r="CR454" s="11" t="s">
        <v>257</v>
      </c>
      <c r="CS454" s="6" t="s">
        <v>222</v>
      </c>
      <c r="CT454" s="129">
        <f t="shared" ref="CT454:DT454" si="784">CT432</f>
        <v>0</v>
      </c>
      <c r="CU454" s="129">
        <f t="shared" si="784"/>
        <v>0</v>
      </c>
      <c r="CV454" s="129">
        <f t="shared" si="784"/>
        <v>0</v>
      </c>
      <c r="CW454" s="129">
        <f t="shared" si="784"/>
        <v>0</v>
      </c>
      <c r="CX454" s="129">
        <f t="shared" si="784"/>
        <v>0</v>
      </c>
      <c r="CY454" s="129">
        <f t="shared" ref="CY454:DR454" si="785">CY432</f>
        <v>0</v>
      </c>
      <c r="CZ454" s="129">
        <f t="shared" si="785"/>
        <v>0</v>
      </c>
      <c r="DA454" s="129">
        <f t="shared" si="785"/>
        <v>0</v>
      </c>
      <c r="DB454" s="129">
        <f t="shared" si="785"/>
        <v>0</v>
      </c>
      <c r="DC454" s="129">
        <f t="shared" si="785"/>
        <v>0</v>
      </c>
      <c r="DD454" s="129">
        <f t="shared" si="785"/>
        <v>0</v>
      </c>
      <c r="DE454" s="129">
        <f t="shared" si="785"/>
        <v>0</v>
      </c>
      <c r="DF454" s="129">
        <f t="shared" si="785"/>
        <v>0</v>
      </c>
      <c r="DG454" s="129">
        <f t="shared" si="785"/>
        <v>0</v>
      </c>
      <c r="DH454" s="129">
        <f t="shared" si="785"/>
        <v>0</v>
      </c>
      <c r="DI454" s="129">
        <f t="shared" si="785"/>
        <v>0</v>
      </c>
      <c r="DJ454" s="129">
        <f t="shared" si="785"/>
        <v>0</v>
      </c>
      <c r="DK454" s="129">
        <f t="shared" si="785"/>
        <v>0</v>
      </c>
      <c r="DL454" s="129">
        <f t="shared" si="785"/>
        <v>0</v>
      </c>
      <c r="DM454" s="129">
        <f t="shared" si="785"/>
        <v>0</v>
      </c>
      <c r="DN454" s="129">
        <f t="shared" si="785"/>
        <v>0</v>
      </c>
      <c r="DO454" s="129">
        <f t="shared" si="785"/>
        <v>0</v>
      </c>
      <c r="DP454" s="129">
        <f t="shared" si="785"/>
        <v>0</v>
      </c>
      <c r="DQ454" s="129">
        <f t="shared" si="785"/>
        <v>0</v>
      </c>
      <c r="DR454" s="129">
        <f t="shared" si="785"/>
        <v>0</v>
      </c>
      <c r="DS454" s="129">
        <f t="shared" si="784"/>
        <v>0</v>
      </c>
      <c r="DT454" s="129">
        <f t="shared" si="784"/>
        <v>0</v>
      </c>
    </row>
    <row r="455" spans="2:126" s="7" customFormat="1" ht="20.100000000000001" customHeight="1" x14ac:dyDescent="0.2"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I455" s="8"/>
      <c r="BJ455" s="8"/>
      <c r="BK455" s="9"/>
      <c r="BL455" s="8"/>
      <c r="BM455" s="8"/>
      <c r="BN455" s="8"/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8"/>
      <c r="BZ455" s="8"/>
      <c r="CA455" s="8"/>
      <c r="CB455" s="8"/>
      <c r="CC455" s="8"/>
      <c r="CD455" s="8"/>
      <c r="CE455" s="8"/>
      <c r="CF455" s="8"/>
      <c r="CG455" s="8"/>
      <c r="CH455" s="8"/>
      <c r="CI455" s="8"/>
      <c r="CJ455" s="8"/>
      <c r="CK455" s="8"/>
      <c r="CL455" s="8"/>
      <c r="CM455" s="8"/>
      <c r="CP455" s="108"/>
      <c r="CQ455" s="6"/>
      <c r="CR455" s="11"/>
      <c r="CS455" s="11"/>
      <c r="CT455" s="127"/>
      <c r="CU455" s="111"/>
      <c r="CV455" s="111"/>
      <c r="CW455" s="111"/>
      <c r="CX455" s="111"/>
      <c r="CY455" s="127"/>
      <c r="CZ455" s="111"/>
      <c r="DA455" s="111"/>
      <c r="DB455" s="111"/>
      <c r="DC455" s="111"/>
      <c r="DD455" s="127"/>
      <c r="DE455" s="111"/>
      <c r="DF455" s="111"/>
      <c r="DG455" s="111"/>
      <c r="DH455" s="111"/>
      <c r="DI455" s="111"/>
      <c r="DJ455" s="111"/>
      <c r="DK455" s="111"/>
      <c r="DL455" s="111"/>
      <c r="DM455" s="111"/>
      <c r="DN455" s="127"/>
      <c r="DO455" s="111"/>
      <c r="DP455" s="111"/>
      <c r="DQ455" s="111"/>
      <c r="DR455" s="111"/>
      <c r="DS455" s="111"/>
      <c r="DT455" s="111"/>
    </row>
    <row r="456" spans="2:126" s="7" customFormat="1" ht="20.100000000000001" customHeight="1" x14ac:dyDescent="0.2"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I456" s="8"/>
      <c r="BJ456" s="8"/>
      <c r="BK456" s="9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8"/>
      <c r="CH456" s="8"/>
      <c r="CI456" s="8"/>
      <c r="CJ456" s="8"/>
      <c r="CK456" s="8"/>
      <c r="CL456" s="8"/>
      <c r="CM456" s="8"/>
      <c r="CP456" s="83" t="s">
        <v>139</v>
      </c>
      <c r="CQ456" s="83" t="str">
        <f>INDEX([10]TPU!$A:$A,MATCH($DV456,[10]TPU!$P:$P,0))</f>
        <v>ED-51106</v>
      </c>
      <c r="CR456" s="366" t="str">
        <f>INDEX([10]TPU!$C:$C,MATCH($DV456,[10]TPU!$P:$P,0))</f>
        <v>escavação mecânica em material de 2ª categoria, inclusive carga em caminhão, exclusive transporte e descarga</v>
      </c>
      <c r="CS456" s="83" t="str">
        <f>INDEX([10]TPU!$D:$D,MATCH($DV456,[10]TPU!$P:$P,0))</f>
        <v>m3</v>
      </c>
      <c r="CT456" s="103">
        <f>((2.7+2.7+$CQ$457*$CQ$459+$CQ$457*$CQ$460)*$CQ$457/2)*CT458</f>
        <v>277.5</v>
      </c>
      <c r="CU456" s="103">
        <f t="shared" ref="CU456:DT456" si="786">((2.7+2.7+$CQ$457*$CQ$459+$CQ$457*$CQ$460)*$CQ$457/2)*CU458</f>
        <v>444</v>
      </c>
      <c r="CV456" s="103">
        <f t="shared" si="786"/>
        <v>92.5</v>
      </c>
      <c r="CW456" s="103">
        <f t="shared" si="786"/>
        <v>277.5</v>
      </c>
      <c r="CX456" s="103">
        <f t="shared" si="786"/>
        <v>277.5</v>
      </c>
      <c r="CY456" s="103">
        <f>((2.7+2.7+$CQ$457*$CQ$459+$CQ$457*$CQ$460)*$CQ$457/2)*CY458</f>
        <v>277.5</v>
      </c>
      <c r="CZ456" s="103">
        <f t="shared" ref="CZ456:DC456" si="787">((2.7+2.7+$CQ$457*$CQ$459+$CQ$457*$CQ$460)*$CQ$457/2)*CZ458</f>
        <v>444</v>
      </c>
      <c r="DA456" s="103">
        <f t="shared" si="787"/>
        <v>92.5</v>
      </c>
      <c r="DB456" s="103">
        <f t="shared" si="787"/>
        <v>277.5</v>
      </c>
      <c r="DC456" s="103">
        <f t="shared" si="787"/>
        <v>277.5</v>
      </c>
      <c r="DD456" s="103">
        <f>((2.7+2.7+$CQ$457*$CQ$459+$CQ$457*$CQ$460)*$CQ$457/2)*DD458</f>
        <v>277.5</v>
      </c>
      <c r="DE456" s="103">
        <f t="shared" ref="DE456:DH456" si="788">((2.7+2.7+$CQ$457*$CQ$459+$CQ$457*$CQ$460)*$CQ$457/2)*DE458</f>
        <v>444</v>
      </c>
      <c r="DF456" s="103">
        <f t="shared" si="788"/>
        <v>92.5</v>
      </c>
      <c r="DG456" s="103">
        <f t="shared" si="788"/>
        <v>277.5</v>
      </c>
      <c r="DH456" s="103">
        <f t="shared" si="788"/>
        <v>277.5</v>
      </c>
      <c r="DI456" s="103">
        <f>((2.7+2.7+$CQ$457*$CQ$459+$CQ$457*$CQ$460)*$CQ$457/2)*DI458</f>
        <v>277.5</v>
      </c>
      <c r="DJ456" s="103">
        <f t="shared" ref="DJ456:DM456" si="789">((2.7+2.7+$CQ$457*$CQ$459+$CQ$457*$CQ$460)*$CQ$457/2)*DJ458</f>
        <v>444</v>
      </c>
      <c r="DK456" s="103">
        <f t="shared" si="789"/>
        <v>92.5</v>
      </c>
      <c r="DL456" s="103">
        <f t="shared" si="789"/>
        <v>277.5</v>
      </c>
      <c r="DM456" s="103">
        <f t="shared" si="789"/>
        <v>277.5</v>
      </c>
      <c r="DN456" s="103">
        <f>((2.7+2.7+$CQ$457*$CQ$459+$CQ$457*$CQ$460)*$CQ$457/2)*DN458</f>
        <v>277.5</v>
      </c>
      <c r="DO456" s="103">
        <f t="shared" ref="DO456:DR456" si="790">((2.7+2.7+$CQ$457*$CQ$459+$CQ$457*$CQ$460)*$CQ$457/2)*DO458</f>
        <v>444</v>
      </c>
      <c r="DP456" s="103">
        <f t="shared" si="790"/>
        <v>92.5</v>
      </c>
      <c r="DQ456" s="103">
        <f t="shared" si="790"/>
        <v>277.5</v>
      </c>
      <c r="DR456" s="103">
        <f t="shared" si="790"/>
        <v>277.5</v>
      </c>
      <c r="DS456" s="103">
        <f t="shared" ref="DS456" si="791">((2.7+2.7+$CQ$457*$CQ$459+$CQ$457*$CQ$460)*$CQ$457/2)*DS458</f>
        <v>0</v>
      </c>
      <c r="DT456" s="103">
        <f t="shared" si="786"/>
        <v>0</v>
      </c>
      <c r="DV456" s="7" t="s">
        <v>258</v>
      </c>
    </row>
    <row r="457" spans="2:126" s="7" customFormat="1" ht="20.100000000000001" customHeight="1" x14ac:dyDescent="0.2"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I457" s="8"/>
      <c r="BJ457" s="8"/>
      <c r="BK457" s="9"/>
      <c r="BL457" s="8"/>
      <c r="BM457" s="8"/>
      <c r="BN457" s="8"/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8"/>
      <c r="BZ457" s="8"/>
      <c r="CA457" s="8"/>
      <c r="CB457" s="8"/>
      <c r="CC457" s="8"/>
      <c r="CD457" s="8"/>
      <c r="CE457" s="8"/>
      <c r="CF457" s="8"/>
      <c r="CG457" s="8"/>
      <c r="CH457" s="8"/>
      <c r="CI457" s="8"/>
      <c r="CJ457" s="8"/>
      <c r="CK457" s="8"/>
      <c r="CL457" s="8"/>
      <c r="CM457" s="8"/>
      <c r="CP457" s="227" t="s">
        <v>396</v>
      </c>
      <c r="CQ457" s="228">
        <v>1</v>
      </c>
      <c r="CR457" s="11"/>
      <c r="CS457" s="109"/>
      <c r="CT457" s="127"/>
      <c r="CU457" s="111"/>
      <c r="CV457" s="111"/>
      <c r="CW457" s="111"/>
      <c r="CX457" s="111"/>
      <c r="CY457" s="127"/>
      <c r="CZ457" s="111"/>
      <c r="DA457" s="111"/>
      <c r="DB457" s="111"/>
      <c r="DC457" s="111"/>
      <c r="DD457" s="127"/>
      <c r="DE457" s="111"/>
      <c r="DF457" s="111"/>
      <c r="DG457" s="111"/>
      <c r="DH457" s="111"/>
      <c r="DI457" s="111"/>
      <c r="DJ457" s="111"/>
      <c r="DK457" s="111"/>
      <c r="DL457" s="111"/>
      <c r="DM457" s="111"/>
      <c r="DN457" s="127"/>
      <c r="DO457" s="111"/>
      <c r="DP457" s="111"/>
      <c r="DQ457" s="111"/>
      <c r="DR457" s="111"/>
      <c r="DS457" s="111"/>
      <c r="DT457" s="111"/>
      <c r="DV457" s="7">
        <v>1</v>
      </c>
    </row>
    <row r="458" spans="2:126" s="7" customFormat="1" ht="20.100000000000001" customHeight="1" x14ac:dyDescent="0.2"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I458" s="8"/>
      <c r="BJ458" s="8"/>
      <c r="BK458" s="9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8"/>
      <c r="CH458" s="8"/>
      <c r="CI458" s="8"/>
      <c r="CJ458" s="8"/>
      <c r="CK458" s="8"/>
      <c r="CL458" s="8"/>
      <c r="CM458" s="8"/>
      <c r="CP458" s="108" t="s">
        <v>397</v>
      </c>
      <c r="CQ458" s="6"/>
      <c r="CR458" s="11" t="s">
        <v>398</v>
      </c>
      <c r="CS458" s="6" t="s">
        <v>5</v>
      </c>
      <c r="CT458" s="129">
        <f>SUM(CT391,CT400,CT409,CT418,CT427)</f>
        <v>75</v>
      </c>
      <c r="CU458" s="129">
        <f t="shared" ref="CU458:DT458" si="792">SUM(CU391,CU400,CU409,CU418,CU427)</f>
        <v>120</v>
      </c>
      <c r="CV458" s="129">
        <f t="shared" si="792"/>
        <v>25</v>
      </c>
      <c r="CW458" s="129">
        <f t="shared" si="792"/>
        <v>75</v>
      </c>
      <c r="CX458" s="129">
        <f t="shared" si="792"/>
        <v>75</v>
      </c>
      <c r="CY458" s="129">
        <f>SUM(CY391,CY400,CY409,CY418,CY427)</f>
        <v>75</v>
      </c>
      <c r="CZ458" s="129">
        <f t="shared" ref="CZ458:DC458" si="793">SUM(CZ391,CZ400,CZ409,CZ418,CZ427)</f>
        <v>120</v>
      </c>
      <c r="DA458" s="129">
        <f t="shared" si="793"/>
        <v>25</v>
      </c>
      <c r="DB458" s="129">
        <f t="shared" si="793"/>
        <v>75</v>
      </c>
      <c r="DC458" s="129">
        <f t="shared" si="793"/>
        <v>75</v>
      </c>
      <c r="DD458" s="129">
        <f>SUM(DD391,DD400,DD409,DD418,DD427)</f>
        <v>75</v>
      </c>
      <c r="DE458" s="129">
        <f t="shared" ref="DE458:DH458" si="794">SUM(DE391,DE400,DE409,DE418,DE427)</f>
        <v>120</v>
      </c>
      <c r="DF458" s="129">
        <f t="shared" si="794"/>
        <v>25</v>
      </c>
      <c r="DG458" s="129">
        <f t="shared" si="794"/>
        <v>75</v>
      </c>
      <c r="DH458" s="129">
        <f t="shared" si="794"/>
        <v>75</v>
      </c>
      <c r="DI458" s="129">
        <f>SUM(DI391,DI400,DI409,DI418,DI427)</f>
        <v>75</v>
      </c>
      <c r="DJ458" s="129">
        <f t="shared" ref="DJ458:DM458" si="795">SUM(DJ391,DJ400,DJ409,DJ418,DJ427)</f>
        <v>120</v>
      </c>
      <c r="DK458" s="129">
        <f t="shared" si="795"/>
        <v>25</v>
      </c>
      <c r="DL458" s="129">
        <f t="shared" si="795"/>
        <v>75</v>
      </c>
      <c r="DM458" s="129">
        <f t="shared" si="795"/>
        <v>75</v>
      </c>
      <c r="DN458" s="129">
        <f>SUM(DN391,DN400,DN409,DN418,DN427)</f>
        <v>75</v>
      </c>
      <c r="DO458" s="129">
        <f t="shared" ref="DO458:DR458" si="796">SUM(DO391,DO400,DO409,DO418,DO427)</f>
        <v>120</v>
      </c>
      <c r="DP458" s="129">
        <f t="shared" si="796"/>
        <v>25</v>
      </c>
      <c r="DQ458" s="129">
        <f t="shared" si="796"/>
        <v>75</v>
      </c>
      <c r="DR458" s="129">
        <f t="shared" si="796"/>
        <v>75</v>
      </c>
      <c r="DS458" s="129">
        <f t="shared" si="792"/>
        <v>0</v>
      </c>
      <c r="DT458" s="129">
        <f t="shared" si="792"/>
        <v>0</v>
      </c>
    </row>
    <row r="459" spans="2:126" s="7" customFormat="1" ht="20.100000000000001" customHeight="1" x14ac:dyDescent="0.2"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I459" s="8"/>
      <c r="BJ459" s="8"/>
      <c r="BK459" s="9"/>
      <c r="BL459" s="8"/>
      <c r="BM459" s="8"/>
      <c r="BN459" s="8"/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8"/>
      <c r="BZ459" s="8"/>
      <c r="CA459" s="8"/>
      <c r="CB459" s="8"/>
      <c r="CC459" s="8"/>
      <c r="CD459" s="8"/>
      <c r="CE459" s="8"/>
      <c r="CF459" s="8"/>
      <c r="CG459" s="8"/>
      <c r="CH459" s="8"/>
      <c r="CI459" s="8"/>
      <c r="CJ459" s="8"/>
      <c r="CK459" s="8"/>
      <c r="CL459" s="8"/>
      <c r="CM459" s="8"/>
      <c r="CP459" s="229" t="s">
        <v>399</v>
      </c>
      <c r="CQ459" s="18">
        <v>1</v>
      </c>
      <c r="CR459" s="11" t="s">
        <v>400</v>
      </c>
      <c r="CS459" s="164"/>
      <c r="CT459" s="129">
        <v>8</v>
      </c>
      <c r="CU459" s="129">
        <v>8</v>
      </c>
      <c r="CV459" s="129">
        <v>8</v>
      </c>
      <c r="CW459" s="129">
        <v>8</v>
      </c>
      <c r="CX459" s="129">
        <v>8</v>
      </c>
      <c r="CY459" s="129">
        <v>8</v>
      </c>
      <c r="CZ459" s="129">
        <v>8</v>
      </c>
      <c r="DA459" s="129">
        <v>8</v>
      </c>
      <c r="DB459" s="129">
        <v>8</v>
      </c>
      <c r="DC459" s="129">
        <v>8</v>
      </c>
      <c r="DD459" s="129">
        <v>8</v>
      </c>
      <c r="DE459" s="129">
        <v>8</v>
      </c>
      <c r="DF459" s="129">
        <v>8</v>
      </c>
      <c r="DG459" s="129">
        <v>8</v>
      </c>
      <c r="DH459" s="129">
        <v>8</v>
      </c>
      <c r="DI459" s="129">
        <v>8</v>
      </c>
      <c r="DJ459" s="129">
        <v>8</v>
      </c>
      <c r="DK459" s="129">
        <v>8</v>
      </c>
      <c r="DL459" s="129">
        <v>8</v>
      </c>
      <c r="DM459" s="129">
        <v>8</v>
      </c>
      <c r="DN459" s="129">
        <v>8</v>
      </c>
      <c r="DO459" s="129">
        <v>8</v>
      </c>
      <c r="DP459" s="129">
        <v>8</v>
      </c>
      <c r="DQ459" s="129">
        <v>8</v>
      </c>
      <c r="DR459" s="129">
        <v>8</v>
      </c>
      <c r="DS459" s="129">
        <v>8</v>
      </c>
      <c r="DT459" s="129">
        <v>8</v>
      </c>
      <c r="DV459" s="7">
        <v>1</v>
      </c>
    </row>
    <row r="460" spans="2:126" s="7" customFormat="1" ht="20.100000000000001" customHeight="1" x14ac:dyDescent="0.2"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I460" s="8"/>
      <c r="BJ460" s="8"/>
      <c r="BK460" s="163"/>
      <c r="BL460" s="8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P460" s="229" t="s">
        <v>401</v>
      </c>
      <c r="CQ460" s="18">
        <v>1</v>
      </c>
      <c r="CR460" s="11"/>
      <c r="CS460" s="11"/>
      <c r="CT460" s="127"/>
      <c r="CU460" s="111"/>
      <c r="CV460" s="111"/>
      <c r="CW460" s="111"/>
      <c r="CX460" s="111"/>
      <c r="CY460" s="127"/>
      <c r="CZ460" s="111"/>
      <c r="DA460" s="111"/>
      <c r="DB460" s="111"/>
      <c r="DC460" s="111"/>
      <c r="DD460" s="127"/>
      <c r="DE460" s="111"/>
      <c r="DF460" s="111"/>
      <c r="DG460" s="111"/>
      <c r="DH460" s="111"/>
      <c r="DI460" s="111"/>
      <c r="DJ460" s="111"/>
      <c r="DK460" s="111"/>
      <c r="DL460" s="111"/>
      <c r="DM460" s="111"/>
      <c r="DN460" s="127"/>
      <c r="DO460" s="111"/>
      <c r="DP460" s="111"/>
      <c r="DQ460" s="111"/>
      <c r="DR460" s="111"/>
      <c r="DS460" s="111"/>
      <c r="DT460" s="111"/>
      <c r="DV460" s="7">
        <v>1</v>
      </c>
    </row>
    <row r="461" spans="2:126" s="7" customFormat="1" ht="20.100000000000001" customHeight="1" x14ac:dyDescent="0.2"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I461" s="56"/>
      <c r="BJ461" s="56"/>
      <c r="BK461" s="56"/>
      <c r="BL461" s="56"/>
      <c r="BM461" s="56"/>
      <c r="BN461" s="56"/>
      <c r="BO461" s="56"/>
      <c r="BP461" s="56"/>
      <c r="BQ461" s="56"/>
      <c r="BR461" s="56"/>
      <c r="BS461" s="56"/>
      <c r="BT461" s="56"/>
      <c r="BU461" s="56"/>
      <c r="BV461" s="56"/>
      <c r="BW461" s="56"/>
      <c r="BX461" s="56"/>
      <c r="BY461" s="56"/>
      <c r="BZ461" s="56"/>
      <c r="CA461" s="56"/>
      <c r="CB461" s="56"/>
      <c r="CC461" s="56"/>
      <c r="CD461" s="56"/>
      <c r="CE461" s="56"/>
      <c r="CF461" s="56"/>
      <c r="CG461" s="56"/>
      <c r="CH461" s="56"/>
      <c r="CI461" s="56"/>
      <c r="CJ461" s="56"/>
      <c r="CK461" s="56"/>
      <c r="CL461" s="56"/>
      <c r="CM461" s="56"/>
      <c r="CP461" s="83" t="s">
        <v>140</v>
      </c>
      <c r="CQ461" s="83" t="str">
        <f>INDEX([10]TPU!$A:$A,MATCH($DV461,[10]TPU!$P:$P,0))</f>
        <v>RO-00215</v>
      </c>
      <c r="CR461" s="366" t="str">
        <f>INDEX([10]TPU!$C:$C,MATCH($DV461,[10]TPU!$P:$P,0))</f>
        <v>compactação de aterros a 100% do proctor normal (inclui espalhamento)</v>
      </c>
      <c r="CS461" s="83" t="str">
        <f>INDEX([10]TPU!$D:$D,MATCH($DV461,[10]TPU!$P:$P,0))</f>
        <v>m3</v>
      </c>
      <c r="CT461" s="103">
        <f>CT463</f>
        <v>277.5</v>
      </c>
      <c r="CU461" s="103">
        <f t="shared" ref="CU461:DT461" si="797">CU463</f>
        <v>444</v>
      </c>
      <c r="CV461" s="103">
        <f t="shared" si="797"/>
        <v>92.5</v>
      </c>
      <c r="CW461" s="103">
        <f t="shared" si="797"/>
        <v>277.5</v>
      </c>
      <c r="CX461" s="103">
        <f t="shared" si="797"/>
        <v>277.5</v>
      </c>
      <c r="CY461" s="103">
        <f>CY463</f>
        <v>277.5</v>
      </c>
      <c r="CZ461" s="103">
        <f t="shared" ref="CZ461:DC461" si="798">CZ463</f>
        <v>444</v>
      </c>
      <c r="DA461" s="103">
        <f t="shared" si="798"/>
        <v>92.5</v>
      </c>
      <c r="DB461" s="103">
        <f t="shared" si="798"/>
        <v>277.5</v>
      </c>
      <c r="DC461" s="103">
        <f t="shared" si="798"/>
        <v>277.5</v>
      </c>
      <c r="DD461" s="103">
        <f>DD463</f>
        <v>277.5</v>
      </c>
      <c r="DE461" s="103">
        <f t="shared" ref="DE461:DH461" si="799">DE463</f>
        <v>444</v>
      </c>
      <c r="DF461" s="103">
        <f t="shared" si="799"/>
        <v>92.5</v>
      </c>
      <c r="DG461" s="103">
        <f t="shared" si="799"/>
        <v>277.5</v>
      </c>
      <c r="DH461" s="103">
        <f t="shared" si="799"/>
        <v>277.5</v>
      </c>
      <c r="DI461" s="103">
        <f>DI463</f>
        <v>277.5</v>
      </c>
      <c r="DJ461" s="103">
        <f t="shared" ref="DJ461:DM461" si="800">DJ463</f>
        <v>444</v>
      </c>
      <c r="DK461" s="103">
        <f t="shared" si="800"/>
        <v>92.5</v>
      </c>
      <c r="DL461" s="103">
        <f t="shared" si="800"/>
        <v>277.5</v>
      </c>
      <c r="DM461" s="103">
        <f t="shared" si="800"/>
        <v>277.5</v>
      </c>
      <c r="DN461" s="103">
        <f>DN463</f>
        <v>277.5</v>
      </c>
      <c r="DO461" s="103">
        <f t="shared" ref="DO461:DR461" si="801">DO463</f>
        <v>444</v>
      </c>
      <c r="DP461" s="103">
        <f t="shared" si="801"/>
        <v>92.5</v>
      </c>
      <c r="DQ461" s="103">
        <f t="shared" si="801"/>
        <v>277.5</v>
      </c>
      <c r="DR461" s="103">
        <f t="shared" si="801"/>
        <v>277.5</v>
      </c>
      <c r="DS461" s="103">
        <f t="shared" ref="DS461" si="802">DS463</f>
        <v>0</v>
      </c>
      <c r="DT461" s="103">
        <f t="shared" si="797"/>
        <v>0</v>
      </c>
      <c r="DV461" s="7" t="s">
        <v>171</v>
      </c>
    </row>
    <row r="462" spans="2:126" s="7" customFormat="1" ht="20.100000000000001" customHeight="1" x14ac:dyDescent="0.2">
      <c r="B462" s="5"/>
      <c r="C462" s="5"/>
      <c r="D462" s="5"/>
      <c r="E462" s="5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5"/>
      <c r="BH462" s="5"/>
      <c r="BI462" s="8"/>
      <c r="BJ462" s="8"/>
      <c r="BK462" s="9"/>
      <c r="BL462" s="8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P462" s="108"/>
      <c r="CQ462" s="6"/>
      <c r="CR462" s="11"/>
      <c r="CS462" s="109"/>
      <c r="CT462" s="127"/>
      <c r="CU462" s="111"/>
      <c r="CV462" s="111"/>
      <c r="CW462" s="111"/>
      <c r="CX462" s="111"/>
      <c r="CY462" s="127"/>
      <c r="CZ462" s="111"/>
      <c r="DA462" s="111"/>
      <c r="DB462" s="111"/>
      <c r="DC462" s="111"/>
      <c r="DD462" s="127"/>
      <c r="DE462" s="111"/>
      <c r="DF462" s="111"/>
      <c r="DG462" s="111"/>
      <c r="DH462" s="111"/>
      <c r="DI462" s="111"/>
      <c r="DJ462" s="111"/>
      <c r="DK462" s="111"/>
      <c r="DL462" s="111"/>
      <c r="DM462" s="111"/>
      <c r="DN462" s="127"/>
      <c r="DO462" s="111"/>
      <c r="DP462" s="111"/>
      <c r="DQ462" s="111"/>
      <c r="DR462" s="111"/>
      <c r="DS462" s="111"/>
      <c r="DT462" s="111"/>
    </row>
    <row r="463" spans="2:126" s="7" customFormat="1" ht="20.100000000000001" customHeight="1" x14ac:dyDescent="0.2">
      <c r="B463" s="5"/>
      <c r="C463" s="5"/>
      <c r="D463" s="5"/>
      <c r="E463" s="5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5"/>
      <c r="BI463" s="8"/>
      <c r="BJ463" s="8"/>
      <c r="BK463" s="9"/>
      <c r="BL463" s="8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P463" s="108"/>
      <c r="CQ463" s="6"/>
      <c r="CR463" s="11" t="s">
        <v>259</v>
      </c>
      <c r="CS463" s="164" t="s">
        <v>55</v>
      </c>
      <c r="CT463" s="129">
        <f>CT456</f>
        <v>277.5</v>
      </c>
      <c r="CU463" s="129">
        <f t="shared" ref="CU463:DT463" si="803">CU456</f>
        <v>444</v>
      </c>
      <c r="CV463" s="129">
        <f t="shared" si="803"/>
        <v>92.5</v>
      </c>
      <c r="CW463" s="129">
        <f t="shared" si="803"/>
        <v>277.5</v>
      </c>
      <c r="CX463" s="129">
        <f t="shared" si="803"/>
        <v>277.5</v>
      </c>
      <c r="CY463" s="129">
        <f>CY456</f>
        <v>277.5</v>
      </c>
      <c r="CZ463" s="129">
        <f t="shared" ref="CZ463:DC463" si="804">CZ456</f>
        <v>444</v>
      </c>
      <c r="DA463" s="129">
        <f t="shared" si="804"/>
        <v>92.5</v>
      </c>
      <c r="DB463" s="129">
        <f t="shared" si="804"/>
        <v>277.5</v>
      </c>
      <c r="DC463" s="129">
        <f t="shared" si="804"/>
        <v>277.5</v>
      </c>
      <c r="DD463" s="129">
        <f>DD456</f>
        <v>277.5</v>
      </c>
      <c r="DE463" s="129">
        <f t="shared" ref="DE463:DH463" si="805">DE456</f>
        <v>444</v>
      </c>
      <c r="DF463" s="129">
        <f t="shared" si="805"/>
        <v>92.5</v>
      </c>
      <c r="DG463" s="129">
        <f t="shared" si="805"/>
        <v>277.5</v>
      </c>
      <c r="DH463" s="129">
        <f t="shared" si="805"/>
        <v>277.5</v>
      </c>
      <c r="DI463" s="129">
        <f>DI456</f>
        <v>277.5</v>
      </c>
      <c r="DJ463" s="129">
        <f t="shared" ref="DJ463:DM463" si="806">DJ456</f>
        <v>444</v>
      </c>
      <c r="DK463" s="129">
        <f t="shared" si="806"/>
        <v>92.5</v>
      </c>
      <c r="DL463" s="129">
        <f t="shared" si="806"/>
        <v>277.5</v>
      </c>
      <c r="DM463" s="129">
        <f t="shared" si="806"/>
        <v>277.5</v>
      </c>
      <c r="DN463" s="129">
        <f>DN456</f>
        <v>277.5</v>
      </c>
      <c r="DO463" s="129">
        <f t="shared" ref="DO463:DR463" si="807">DO456</f>
        <v>444</v>
      </c>
      <c r="DP463" s="129">
        <f t="shared" si="807"/>
        <v>92.5</v>
      </c>
      <c r="DQ463" s="129">
        <f t="shared" si="807"/>
        <v>277.5</v>
      </c>
      <c r="DR463" s="129">
        <f t="shared" si="807"/>
        <v>277.5</v>
      </c>
      <c r="DS463" s="129">
        <f t="shared" ref="DS463" si="808">DS456</f>
        <v>0</v>
      </c>
      <c r="DT463" s="129">
        <f t="shared" si="803"/>
        <v>0</v>
      </c>
    </row>
    <row r="464" spans="2:126" s="7" customFormat="1" ht="20.100000000000001" customHeight="1" x14ac:dyDescent="0.2">
      <c r="B464" s="5"/>
      <c r="C464" s="5"/>
      <c r="D464" s="5"/>
      <c r="E464" s="5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5"/>
      <c r="BI464" s="8"/>
      <c r="BJ464" s="8"/>
      <c r="BK464" s="9"/>
      <c r="BL464" s="8"/>
      <c r="BM464" s="162"/>
      <c r="BN464" s="162"/>
      <c r="BO464" s="162"/>
      <c r="BP464" s="162"/>
      <c r="BQ464" s="162"/>
      <c r="BR464" s="162"/>
      <c r="BS464" s="162"/>
      <c r="BT464" s="162"/>
      <c r="BU464" s="162"/>
      <c r="BV464" s="162"/>
      <c r="BW464" s="162"/>
      <c r="BX464" s="162"/>
      <c r="BY464" s="162"/>
      <c r="BZ464" s="162"/>
      <c r="CA464" s="162"/>
      <c r="CB464" s="162"/>
      <c r="CC464" s="162"/>
      <c r="CD464" s="162"/>
      <c r="CE464" s="162"/>
      <c r="CF464" s="162"/>
      <c r="CG464" s="162"/>
      <c r="CH464" s="162"/>
      <c r="CI464" s="162"/>
      <c r="CJ464" s="162"/>
      <c r="CK464" s="162"/>
      <c r="CL464" s="162"/>
      <c r="CM464" s="162"/>
      <c r="CP464" s="108"/>
      <c r="CQ464" s="6"/>
      <c r="CR464" s="11"/>
      <c r="CS464" s="11"/>
      <c r="CT464" s="127"/>
      <c r="CU464" s="111"/>
      <c r="CV464" s="111"/>
      <c r="CW464" s="111"/>
      <c r="CX464" s="111"/>
      <c r="CY464" s="127"/>
      <c r="CZ464" s="111"/>
      <c r="DA464" s="111"/>
      <c r="DB464" s="111"/>
      <c r="DC464" s="111"/>
      <c r="DD464" s="127"/>
      <c r="DE464" s="111"/>
      <c r="DF464" s="111"/>
      <c r="DG464" s="111"/>
      <c r="DH464" s="111"/>
      <c r="DI464" s="111"/>
      <c r="DJ464" s="111"/>
      <c r="DK464" s="111"/>
      <c r="DL464" s="111"/>
      <c r="DM464" s="111"/>
      <c r="DN464" s="127"/>
      <c r="DO464" s="111"/>
      <c r="DP464" s="111"/>
      <c r="DQ464" s="111"/>
      <c r="DR464" s="111"/>
      <c r="DS464" s="111"/>
      <c r="DT464" s="111"/>
    </row>
    <row r="465" spans="2:126" s="7" customFormat="1" ht="20.100000000000001" customHeight="1" x14ac:dyDescent="0.2">
      <c r="B465" s="5"/>
      <c r="C465" s="5"/>
      <c r="D465" s="5"/>
      <c r="E465" s="5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5"/>
      <c r="BI465" s="8"/>
      <c r="BJ465" s="8"/>
      <c r="BK465" s="9"/>
      <c r="BL465" s="8"/>
      <c r="BM465" s="8"/>
      <c r="BN465" s="8"/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8"/>
      <c r="BZ465" s="8"/>
      <c r="CA465" s="8"/>
      <c r="CB465" s="8"/>
      <c r="CC465" s="8"/>
      <c r="CD465" s="8"/>
      <c r="CE465" s="8"/>
      <c r="CF465" s="8"/>
      <c r="CG465" s="8"/>
      <c r="CH465" s="8"/>
      <c r="CI465" s="8"/>
      <c r="CJ465" s="8"/>
      <c r="CK465" s="8"/>
      <c r="CL465" s="8"/>
      <c r="CM465" s="8"/>
      <c r="CP465" s="83" t="s">
        <v>141</v>
      </c>
      <c r="CQ465" s="83">
        <f>INDEX([10]TPU!$A:$A,MATCH($DV465,[10]TPU!$P:$P,0))</f>
        <v>2003097</v>
      </c>
      <c r="CR465" s="366" t="str">
        <f>INDEX([10]TPU!$C:$C,MATCH($DV465,[10]TPU!$P:$P,0))</f>
        <v>Transposição de segmentos de sarjeta - TSS 130 - areia e brita comerciais</v>
      </c>
      <c r="CS465" s="83" t="str">
        <f>INDEX([10]TPU!$D:$D,MATCH($DV465,[10]TPU!$P:$P,0))</f>
        <v>m</v>
      </c>
      <c r="CT465" s="103">
        <f t="shared" ref="CT465:DT465" si="809">SUM(CT467:CT467)</f>
        <v>0</v>
      </c>
      <c r="CU465" s="103">
        <f t="shared" si="809"/>
        <v>0</v>
      </c>
      <c r="CV465" s="103">
        <f t="shared" si="809"/>
        <v>0</v>
      </c>
      <c r="CW465" s="103">
        <f t="shared" si="809"/>
        <v>0</v>
      </c>
      <c r="CX465" s="103">
        <f t="shared" si="809"/>
        <v>0</v>
      </c>
      <c r="CY465" s="103">
        <f t="shared" ref="CY465:DR465" si="810">SUM(CY467:CY467)</f>
        <v>0</v>
      </c>
      <c r="CZ465" s="103">
        <f t="shared" si="810"/>
        <v>0</v>
      </c>
      <c r="DA465" s="103">
        <f t="shared" si="810"/>
        <v>0</v>
      </c>
      <c r="DB465" s="103">
        <f t="shared" si="810"/>
        <v>0</v>
      </c>
      <c r="DC465" s="103">
        <f t="shared" si="810"/>
        <v>0</v>
      </c>
      <c r="DD465" s="103">
        <f t="shared" si="810"/>
        <v>0</v>
      </c>
      <c r="DE465" s="103">
        <f t="shared" si="810"/>
        <v>0</v>
      </c>
      <c r="DF465" s="103">
        <f t="shared" si="810"/>
        <v>0</v>
      </c>
      <c r="DG465" s="103">
        <f t="shared" si="810"/>
        <v>0</v>
      </c>
      <c r="DH465" s="103">
        <f t="shared" si="810"/>
        <v>0</v>
      </c>
      <c r="DI465" s="103">
        <f t="shared" si="810"/>
        <v>0</v>
      </c>
      <c r="DJ465" s="103">
        <f t="shared" si="810"/>
        <v>0</v>
      </c>
      <c r="DK465" s="103">
        <f t="shared" si="810"/>
        <v>0</v>
      </c>
      <c r="DL465" s="103">
        <f t="shared" si="810"/>
        <v>0</v>
      </c>
      <c r="DM465" s="103">
        <f t="shared" si="810"/>
        <v>0</v>
      </c>
      <c r="DN465" s="103">
        <f t="shared" si="810"/>
        <v>0</v>
      </c>
      <c r="DO465" s="103">
        <f t="shared" si="810"/>
        <v>0</v>
      </c>
      <c r="DP465" s="103">
        <f t="shared" si="810"/>
        <v>0</v>
      </c>
      <c r="DQ465" s="103">
        <f t="shared" si="810"/>
        <v>0</v>
      </c>
      <c r="DR465" s="103">
        <f t="shared" si="810"/>
        <v>0</v>
      </c>
      <c r="DS465" s="103">
        <f t="shared" ref="DS465" si="811">SUM(DS467:DS467)</f>
        <v>0</v>
      </c>
      <c r="DT465" s="103">
        <f t="shared" si="809"/>
        <v>0</v>
      </c>
      <c r="DV465" s="7">
        <v>2003359</v>
      </c>
    </row>
    <row r="466" spans="2:126" s="7" customFormat="1" ht="20.100000000000001" customHeight="1" x14ac:dyDescent="0.2">
      <c r="B466" s="5"/>
      <c r="C466" s="5"/>
      <c r="D466" s="5"/>
      <c r="E466" s="5"/>
      <c r="F466" s="5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5"/>
      <c r="BH466" s="5"/>
      <c r="BI466" s="8"/>
      <c r="BJ466" s="8"/>
      <c r="BK466" s="9"/>
      <c r="BL466" s="8"/>
      <c r="BM466" s="162"/>
      <c r="BN466" s="162"/>
      <c r="BO466" s="162"/>
      <c r="BP466" s="162"/>
      <c r="BQ466" s="162"/>
      <c r="BR466" s="162"/>
      <c r="BS466" s="162"/>
      <c r="BT466" s="162"/>
      <c r="BU466" s="162"/>
      <c r="BV466" s="162"/>
      <c r="BW466" s="162"/>
      <c r="BX466" s="162"/>
      <c r="BY466" s="162"/>
      <c r="BZ466" s="162"/>
      <c r="CA466" s="162"/>
      <c r="CB466" s="162"/>
      <c r="CC466" s="162"/>
      <c r="CD466" s="162"/>
      <c r="CE466" s="162"/>
      <c r="CF466" s="162"/>
      <c r="CG466" s="162"/>
      <c r="CH466" s="162"/>
      <c r="CI466" s="162"/>
      <c r="CJ466" s="162"/>
      <c r="CK466" s="162"/>
      <c r="CL466" s="162"/>
      <c r="CM466" s="162"/>
      <c r="CP466" s="108"/>
      <c r="CQ466" s="6"/>
      <c r="CR466" s="11"/>
      <c r="CS466" s="109"/>
      <c r="CT466" s="127"/>
      <c r="CU466" s="111"/>
      <c r="CV466" s="111"/>
      <c r="CW466" s="111"/>
      <c r="CX466" s="111"/>
      <c r="CY466" s="127"/>
      <c r="CZ466" s="111"/>
      <c r="DA466" s="111"/>
      <c r="DB466" s="111"/>
      <c r="DC466" s="111"/>
      <c r="DD466" s="127"/>
      <c r="DE466" s="111"/>
      <c r="DF466" s="111"/>
      <c r="DG466" s="111"/>
      <c r="DH466" s="111"/>
      <c r="DI466" s="111"/>
      <c r="DJ466" s="111"/>
      <c r="DK466" s="111"/>
      <c r="DL466" s="111"/>
      <c r="DM466" s="111"/>
      <c r="DN466" s="127"/>
      <c r="DO466" s="111"/>
      <c r="DP466" s="111"/>
      <c r="DQ466" s="111"/>
      <c r="DR466" s="111"/>
      <c r="DS466" s="111"/>
      <c r="DT466" s="111"/>
    </row>
    <row r="467" spans="2:126" s="7" customFormat="1" ht="20.100000000000001" customHeight="1" x14ac:dyDescent="0.2">
      <c r="B467" s="5"/>
      <c r="C467" s="5"/>
      <c r="D467" s="5"/>
      <c r="E467" s="5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5"/>
      <c r="BH467" s="5"/>
      <c r="BI467" s="8"/>
      <c r="BJ467" s="8"/>
      <c r="BK467" s="9"/>
      <c r="BL467" s="8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P467" s="108"/>
      <c r="CQ467" s="6"/>
      <c r="CR467" s="11" t="s">
        <v>402</v>
      </c>
      <c r="CS467" s="6" t="s">
        <v>5</v>
      </c>
      <c r="CT467" s="129"/>
      <c r="CU467" s="114"/>
      <c r="CV467" s="114"/>
      <c r="CW467" s="114"/>
      <c r="CX467" s="114"/>
      <c r="CY467" s="129"/>
      <c r="CZ467" s="114"/>
      <c r="DA467" s="114"/>
      <c r="DB467" s="114"/>
      <c r="DC467" s="114"/>
      <c r="DD467" s="129"/>
      <c r="DE467" s="114"/>
      <c r="DF467" s="114"/>
      <c r="DG467" s="114"/>
      <c r="DH467" s="114"/>
      <c r="DI467" s="114"/>
      <c r="DJ467" s="114"/>
      <c r="DK467" s="114"/>
      <c r="DL467" s="114"/>
      <c r="DM467" s="114"/>
      <c r="DN467" s="129"/>
      <c r="DO467" s="114"/>
      <c r="DP467" s="114"/>
      <c r="DQ467" s="114"/>
      <c r="DR467" s="114"/>
      <c r="DS467" s="114"/>
      <c r="DT467" s="114"/>
    </row>
    <row r="468" spans="2:126" s="7" customFormat="1" ht="20.100000000000001" customHeight="1" x14ac:dyDescent="0.2">
      <c r="B468" s="5"/>
      <c r="C468" s="5"/>
      <c r="D468" s="5"/>
      <c r="E468" s="5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5"/>
      <c r="BH468" s="5"/>
      <c r="BI468" s="8"/>
      <c r="BJ468" s="8"/>
      <c r="BK468" s="9"/>
      <c r="BL468" s="8"/>
      <c r="BM468" s="162"/>
      <c r="BN468" s="162"/>
      <c r="BO468" s="162"/>
      <c r="BP468" s="162"/>
      <c r="BQ468" s="162"/>
      <c r="BR468" s="162"/>
      <c r="BS468" s="162"/>
      <c r="BT468" s="162"/>
      <c r="BU468" s="162"/>
      <c r="BV468" s="162"/>
      <c r="BW468" s="162"/>
      <c r="BX468" s="162"/>
      <c r="BY468" s="162"/>
      <c r="BZ468" s="162"/>
      <c r="CA468" s="162"/>
      <c r="CB468" s="162"/>
      <c r="CC468" s="162"/>
      <c r="CD468" s="162"/>
      <c r="CE468" s="162"/>
      <c r="CF468" s="162"/>
      <c r="CG468" s="162"/>
      <c r="CH468" s="162"/>
      <c r="CI468" s="162"/>
      <c r="CJ468" s="162"/>
      <c r="CK468" s="162"/>
      <c r="CL468" s="162"/>
      <c r="CM468" s="162"/>
      <c r="CP468" s="108"/>
      <c r="CQ468" s="6"/>
      <c r="CR468" s="11"/>
      <c r="CS468" s="109"/>
      <c r="CT468" s="127"/>
      <c r="CU468" s="111"/>
      <c r="CV468" s="111"/>
      <c r="CW468" s="111"/>
      <c r="CX468" s="111"/>
      <c r="CY468" s="127"/>
      <c r="CZ468" s="111"/>
      <c r="DA468" s="111"/>
      <c r="DB468" s="111"/>
      <c r="DC468" s="111"/>
      <c r="DD468" s="127"/>
      <c r="DE468" s="111"/>
      <c r="DF468" s="111"/>
      <c r="DG468" s="111"/>
      <c r="DH468" s="111"/>
      <c r="DI468" s="111"/>
      <c r="DJ468" s="111"/>
      <c r="DK468" s="111"/>
      <c r="DL468" s="111"/>
      <c r="DM468" s="111"/>
      <c r="DN468" s="127"/>
      <c r="DO468" s="111"/>
      <c r="DP468" s="111"/>
      <c r="DQ468" s="111"/>
      <c r="DR468" s="111"/>
      <c r="DS468" s="111"/>
      <c r="DT468" s="111"/>
    </row>
    <row r="469" spans="2:126" s="7" customFormat="1" ht="20.100000000000001" customHeight="1" x14ac:dyDescent="0.2">
      <c r="B469" s="5"/>
      <c r="C469" s="5"/>
      <c r="D469" s="5"/>
      <c r="E469" s="5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5"/>
      <c r="BH469" s="5"/>
      <c r="BI469" s="8"/>
      <c r="BJ469" s="8"/>
      <c r="BK469" s="9"/>
      <c r="BL469" s="8"/>
      <c r="BM469" s="8"/>
      <c r="BN469" s="8"/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8"/>
      <c r="BZ469" s="8"/>
      <c r="CA469" s="8"/>
      <c r="CB469" s="8"/>
      <c r="CC469" s="8"/>
      <c r="CD469" s="8"/>
      <c r="CE469" s="8"/>
      <c r="CF469" s="8"/>
      <c r="CG469" s="8"/>
      <c r="CH469" s="8"/>
      <c r="CI469" s="8"/>
      <c r="CJ469" s="8"/>
      <c r="CK469" s="8"/>
      <c r="CL469" s="8"/>
      <c r="CM469" s="8"/>
      <c r="CP469" s="83" t="s">
        <v>143</v>
      </c>
      <c r="CQ469" s="83" t="str">
        <f>INDEX([10]TPU!$A:$A,MATCH($DV469,[10]TPU!$P:$P,0))</f>
        <v>ED-48444</v>
      </c>
      <c r="CR469" s="366" t="str">
        <f>INDEX([10]TPU!$C:$C,MATCH($DV469,[10]TPU!$P:$P,0))</f>
        <v>demolição mecanizada de concreto, sem armação, com equipamento pneumático, inclusive afastamento e empilhamento, exclusive transporte e retirada do material demolido</v>
      </c>
      <c r="CS469" s="83" t="str">
        <f>INDEX([10]TPU!$D:$D,MATCH($DV469,[10]TPU!$P:$P,0))</f>
        <v>m3</v>
      </c>
      <c r="CT469" s="103">
        <f>SUM(CT471:CT471)</f>
        <v>0</v>
      </c>
      <c r="CU469" s="103">
        <f t="shared" ref="CU469:DT469" si="812">SUM(CU471:CU471)</f>
        <v>0</v>
      </c>
      <c r="CV469" s="103">
        <f t="shared" si="812"/>
        <v>0</v>
      </c>
      <c r="CW469" s="103">
        <f t="shared" si="812"/>
        <v>0</v>
      </c>
      <c r="CX469" s="103">
        <f t="shared" si="812"/>
        <v>0</v>
      </c>
      <c r="CY469" s="103">
        <f>SUM(CY471:CY471)</f>
        <v>0</v>
      </c>
      <c r="CZ469" s="103">
        <f t="shared" ref="CZ469:DC469" si="813">SUM(CZ471:CZ471)</f>
        <v>0</v>
      </c>
      <c r="DA469" s="103">
        <f t="shared" si="813"/>
        <v>0</v>
      </c>
      <c r="DB469" s="103">
        <f t="shared" si="813"/>
        <v>0</v>
      </c>
      <c r="DC469" s="103">
        <f t="shared" si="813"/>
        <v>0</v>
      </c>
      <c r="DD469" s="103">
        <f>SUM(DD471:DD471)</f>
        <v>0</v>
      </c>
      <c r="DE469" s="103">
        <f t="shared" ref="DE469:DH469" si="814">SUM(DE471:DE471)</f>
        <v>0</v>
      </c>
      <c r="DF469" s="103">
        <f t="shared" si="814"/>
        <v>0</v>
      </c>
      <c r="DG469" s="103">
        <f t="shared" si="814"/>
        <v>0</v>
      </c>
      <c r="DH469" s="103">
        <f t="shared" si="814"/>
        <v>0</v>
      </c>
      <c r="DI469" s="103">
        <f>SUM(DI471:DI471)</f>
        <v>0</v>
      </c>
      <c r="DJ469" s="103">
        <f t="shared" ref="DJ469:DM469" si="815">SUM(DJ471:DJ471)</f>
        <v>0</v>
      </c>
      <c r="DK469" s="103">
        <f t="shared" si="815"/>
        <v>0</v>
      </c>
      <c r="DL469" s="103">
        <f t="shared" si="815"/>
        <v>0</v>
      </c>
      <c r="DM469" s="103">
        <f t="shared" si="815"/>
        <v>0</v>
      </c>
      <c r="DN469" s="103">
        <f>SUM(DN471:DN471)</f>
        <v>0</v>
      </c>
      <c r="DO469" s="103">
        <f t="shared" ref="DO469:DR469" si="816">SUM(DO471:DO471)</f>
        <v>0</v>
      </c>
      <c r="DP469" s="103">
        <f t="shared" si="816"/>
        <v>0</v>
      </c>
      <c r="DQ469" s="103">
        <f t="shared" si="816"/>
        <v>0</v>
      </c>
      <c r="DR469" s="103">
        <f t="shared" si="816"/>
        <v>0</v>
      </c>
      <c r="DS469" s="103">
        <f t="shared" si="812"/>
        <v>0</v>
      </c>
      <c r="DT469" s="103">
        <f t="shared" si="812"/>
        <v>0</v>
      </c>
      <c r="DV469" s="7" t="s">
        <v>449</v>
      </c>
    </row>
    <row r="470" spans="2:126" s="7" customFormat="1" ht="20.100000000000001" customHeight="1" x14ac:dyDescent="0.2">
      <c r="B470" s="5"/>
      <c r="C470" s="5"/>
      <c r="D470" s="5"/>
      <c r="E470" s="5"/>
      <c r="F470" s="5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5"/>
      <c r="BH470" s="5"/>
      <c r="BI470" s="8"/>
      <c r="BJ470" s="8"/>
      <c r="BK470" s="9"/>
      <c r="BL470" s="8"/>
      <c r="BM470" s="162"/>
      <c r="BN470" s="162"/>
      <c r="BO470" s="162"/>
      <c r="BP470" s="162"/>
      <c r="BQ470" s="162"/>
      <c r="BR470" s="162"/>
      <c r="BS470" s="162"/>
      <c r="BT470" s="162"/>
      <c r="BU470" s="162"/>
      <c r="BV470" s="162"/>
      <c r="BW470" s="162"/>
      <c r="BX470" s="162"/>
      <c r="BY470" s="162"/>
      <c r="BZ470" s="162"/>
      <c r="CA470" s="162"/>
      <c r="CB470" s="162"/>
      <c r="CC470" s="162"/>
      <c r="CD470" s="162"/>
      <c r="CE470" s="162"/>
      <c r="CF470" s="162"/>
      <c r="CG470" s="162"/>
      <c r="CH470" s="162"/>
      <c r="CI470" s="162"/>
      <c r="CJ470" s="162"/>
      <c r="CK470" s="162"/>
      <c r="CL470" s="162"/>
      <c r="CM470" s="162"/>
      <c r="CP470" s="108"/>
      <c r="CQ470" s="6"/>
      <c r="CR470" s="11"/>
      <c r="CS470" s="109"/>
      <c r="CT470" s="127"/>
      <c r="CU470" s="111"/>
      <c r="CV470" s="111"/>
      <c r="CW470" s="111"/>
      <c r="CX470" s="111"/>
      <c r="CY470" s="127"/>
      <c r="CZ470" s="111"/>
      <c r="DA470" s="111"/>
      <c r="DB470" s="111"/>
      <c r="DC470" s="111"/>
      <c r="DD470" s="127"/>
      <c r="DE470" s="111"/>
      <c r="DF470" s="111"/>
      <c r="DG470" s="111"/>
      <c r="DH470" s="111"/>
      <c r="DI470" s="111"/>
      <c r="DJ470" s="111"/>
      <c r="DK470" s="111"/>
      <c r="DL470" s="111"/>
      <c r="DM470" s="111"/>
      <c r="DN470" s="127"/>
      <c r="DO470" s="111"/>
      <c r="DP470" s="111"/>
      <c r="DQ470" s="111"/>
      <c r="DR470" s="111"/>
      <c r="DS470" s="111"/>
      <c r="DT470" s="111"/>
    </row>
    <row r="471" spans="2:126" s="7" customFormat="1" ht="20.100000000000001" customHeight="1" x14ac:dyDescent="0.2">
      <c r="B471" s="5"/>
      <c r="C471" s="5"/>
      <c r="D471" s="5"/>
      <c r="E471" s="5"/>
      <c r="F471" s="5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5"/>
      <c r="BH471" s="5"/>
      <c r="BI471" s="8"/>
      <c r="BJ471" s="8"/>
      <c r="BK471" s="9"/>
      <c r="BL471" s="8"/>
      <c r="BM471" s="162"/>
      <c r="BN471" s="162"/>
      <c r="BO471" s="162"/>
      <c r="BP471" s="162"/>
      <c r="BQ471" s="162"/>
      <c r="BR471" s="162"/>
      <c r="BS471" s="162"/>
      <c r="BT471" s="162"/>
      <c r="BU471" s="162"/>
      <c r="BV471" s="162"/>
      <c r="BW471" s="162"/>
      <c r="BX471" s="162"/>
      <c r="BY471" s="162"/>
      <c r="BZ471" s="162"/>
      <c r="CA471" s="162"/>
      <c r="CB471" s="162"/>
      <c r="CC471" s="162"/>
      <c r="CD471" s="162"/>
      <c r="CE471" s="162"/>
      <c r="CF471" s="162"/>
      <c r="CG471" s="162"/>
      <c r="CH471" s="162"/>
      <c r="CI471" s="162"/>
      <c r="CJ471" s="162"/>
      <c r="CK471" s="162"/>
      <c r="CL471" s="162"/>
      <c r="CM471" s="162"/>
      <c r="CP471" s="108"/>
      <c r="CQ471" s="6"/>
      <c r="CR471" s="278" t="s">
        <v>431</v>
      </c>
      <c r="CS471" s="6" t="s">
        <v>186</v>
      </c>
      <c r="CT471" s="129"/>
      <c r="CU471" s="129"/>
      <c r="CV471" s="129"/>
      <c r="CW471" s="129"/>
      <c r="CX471" s="129"/>
      <c r="CY471" s="129"/>
      <c r="CZ471" s="129"/>
      <c r="DA471" s="129"/>
      <c r="DB471" s="129"/>
      <c r="DC471" s="129"/>
      <c r="DD471" s="129"/>
      <c r="DE471" s="129"/>
      <c r="DF471" s="129"/>
      <c r="DG471" s="129"/>
      <c r="DH471" s="129"/>
      <c r="DI471" s="129"/>
      <c r="DJ471" s="129"/>
      <c r="DK471" s="129"/>
      <c r="DL471" s="129"/>
      <c r="DM471" s="129"/>
      <c r="DN471" s="129"/>
      <c r="DO471" s="129"/>
      <c r="DP471" s="129"/>
      <c r="DQ471" s="129"/>
      <c r="DR471" s="129"/>
      <c r="DS471" s="129"/>
      <c r="DT471" s="129"/>
    </row>
    <row r="472" spans="2:126" s="7" customFormat="1" ht="20.100000000000001" customHeight="1" x14ac:dyDescent="0.2">
      <c r="B472" s="5"/>
      <c r="C472" s="5"/>
      <c r="D472" s="5"/>
      <c r="E472" s="5"/>
      <c r="F472" s="5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5"/>
      <c r="BH472" s="5"/>
      <c r="BI472" s="8"/>
      <c r="BJ472" s="8"/>
      <c r="BK472" s="9"/>
      <c r="BL472" s="8"/>
      <c r="BM472" s="162"/>
      <c r="BN472" s="162"/>
      <c r="BO472" s="162"/>
      <c r="BP472" s="162"/>
      <c r="BQ472" s="162"/>
      <c r="BR472" s="162"/>
      <c r="BS472" s="162"/>
      <c r="BT472" s="162"/>
      <c r="BU472" s="162"/>
      <c r="BV472" s="162"/>
      <c r="BW472" s="162"/>
      <c r="BX472" s="162"/>
      <c r="BY472" s="162"/>
      <c r="BZ472" s="162"/>
      <c r="CA472" s="162"/>
      <c r="CB472" s="162"/>
      <c r="CC472" s="162"/>
      <c r="CD472" s="162"/>
      <c r="CE472" s="162"/>
      <c r="CF472" s="162"/>
      <c r="CG472" s="162"/>
      <c r="CH472" s="162"/>
      <c r="CI472" s="162"/>
      <c r="CJ472" s="162"/>
      <c r="CK472" s="162"/>
      <c r="CL472" s="162"/>
      <c r="CM472" s="162"/>
      <c r="CP472" s="108"/>
      <c r="CQ472" s="6"/>
      <c r="CR472" s="11"/>
      <c r="CS472" s="109"/>
      <c r="CT472" s="127"/>
      <c r="CU472" s="111"/>
      <c r="CV472" s="111"/>
      <c r="CW472" s="111"/>
      <c r="CX472" s="111"/>
      <c r="CY472" s="127"/>
      <c r="CZ472" s="111"/>
      <c r="DA472" s="111"/>
      <c r="DB472" s="111"/>
      <c r="DC472" s="111"/>
      <c r="DD472" s="127"/>
      <c r="DE472" s="111"/>
      <c r="DF472" s="111"/>
      <c r="DG472" s="111"/>
      <c r="DH472" s="111"/>
      <c r="DI472" s="111"/>
      <c r="DJ472" s="111"/>
      <c r="DK472" s="111"/>
      <c r="DL472" s="111"/>
      <c r="DM472" s="111"/>
      <c r="DN472" s="127"/>
      <c r="DO472" s="111"/>
      <c r="DP472" s="111"/>
      <c r="DQ472" s="111"/>
      <c r="DR472" s="111"/>
      <c r="DS472" s="111"/>
      <c r="DT472" s="111"/>
    </row>
    <row r="473" spans="2:126" s="7" customFormat="1" ht="20.100000000000001" customHeight="1" x14ac:dyDescent="0.2">
      <c r="B473" s="5"/>
      <c r="C473" s="5"/>
      <c r="D473" s="5"/>
      <c r="E473" s="5"/>
      <c r="F473" s="5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5"/>
      <c r="BH473" s="5"/>
      <c r="BI473" s="8"/>
      <c r="BJ473" s="8"/>
      <c r="BK473" s="9"/>
      <c r="BL473" s="8"/>
      <c r="BM473" s="162"/>
      <c r="BN473" s="162"/>
      <c r="BO473" s="162"/>
      <c r="BP473" s="162"/>
      <c r="BQ473" s="162"/>
      <c r="BR473" s="162"/>
      <c r="BS473" s="162"/>
      <c r="BT473" s="162"/>
      <c r="BU473" s="162"/>
      <c r="BV473" s="162"/>
      <c r="BW473" s="162"/>
      <c r="BX473" s="162"/>
      <c r="BY473" s="162"/>
      <c r="BZ473" s="162"/>
      <c r="CA473" s="162"/>
      <c r="CB473" s="162"/>
      <c r="CC473" s="162"/>
      <c r="CD473" s="162"/>
      <c r="CE473" s="162"/>
      <c r="CF473" s="162"/>
      <c r="CG473" s="162"/>
      <c r="CH473" s="162"/>
      <c r="CI473" s="162"/>
      <c r="CJ473" s="162"/>
      <c r="CK473" s="162"/>
      <c r="CL473" s="162"/>
      <c r="CM473" s="162"/>
      <c r="CP473" s="90">
        <v>5</v>
      </c>
      <c r="CQ473" s="90"/>
      <c r="CR473" s="93" t="s">
        <v>147</v>
      </c>
      <c r="CS473" s="130"/>
      <c r="CT473" s="131"/>
      <c r="CU473" s="92"/>
      <c r="CV473" s="92"/>
      <c r="CW473" s="92"/>
      <c r="CX473" s="92"/>
      <c r="CY473" s="131"/>
      <c r="CZ473" s="92"/>
      <c r="DA473" s="92"/>
      <c r="DB473" s="92"/>
      <c r="DC473" s="92"/>
      <c r="DD473" s="131"/>
      <c r="DE473" s="92"/>
      <c r="DF473" s="92"/>
      <c r="DG473" s="92"/>
      <c r="DH473" s="92"/>
      <c r="DI473" s="92"/>
      <c r="DJ473" s="92"/>
      <c r="DK473" s="92"/>
      <c r="DL473" s="92"/>
      <c r="DM473" s="92"/>
      <c r="DN473" s="131"/>
      <c r="DO473" s="92"/>
      <c r="DP473" s="92"/>
      <c r="DQ473" s="92"/>
      <c r="DR473" s="92"/>
      <c r="DS473" s="92"/>
      <c r="DT473" s="92"/>
    </row>
    <row r="474" spans="2:126" s="7" customFormat="1" ht="20.100000000000001" customHeight="1" x14ac:dyDescent="0.2">
      <c r="B474" s="5"/>
      <c r="C474" s="5"/>
      <c r="D474" s="5"/>
      <c r="E474" s="5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5"/>
      <c r="BH474" s="5"/>
      <c r="BI474" s="8"/>
      <c r="BJ474" s="8"/>
      <c r="BK474" s="9"/>
      <c r="BL474" s="8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P474" s="158"/>
      <c r="CQ474" s="5"/>
      <c r="CR474" s="5"/>
      <c r="CS474" s="165"/>
      <c r="CT474" s="154"/>
      <c r="CU474" s="155"/>
      <c r="CV474" s="155"/>
      <c r="CW474" s="155"/>
      <c r="CX474" s="155"/>
      <c r="CY474" s="154"/>
      <c r="CZ474" s="155"/>
      <c r="DA474" s="155"/>
      <c r="DB474" s="155"/>
      <c r="DC474" s="155"/>
      <c r="DD474" s="154"/>
      <c r="DE474" s="155"/>
      <c r="DF474" s="155"/>
      <c r="DG474" s="155"/>
      <c r="DH474" s="155"/>
      <c r="DI474" s="155"/>
      <c r="DJ474" s="155"/>
      <c r="DK474" s="155"/>
      <c r="DL474" s="155"/>
      <c r="DM474" s="155"/>
      <c r="DN474" s="154"/>
      <c r="DO474" s="155"/>
      <c r="DP474" s="155"/>
      <c r="DQ474" s="155"/>
      <c r="DR474" s="155"/>
      <c r="DS474" s="155"/>
      <c r="DT474" s="155"/>
    </row>
    <row r="475" spans="2:126" ht="20.100000000000001" customHeight="1" x14ac:dyDescent="0.2">
      <c r="CP475" s="148" t="s">
        <v>148</v>
      </c>
      <c r="CQ475" s="83" t="str">
        <f>INDEX([10]TPU!$A:$A,MATCH($DV475,[10]TPU!$P:$P,0))</f>
        <v>RO-41239</v>
      </c>
      <c r="CR475" s="366" t="str">
        <f>INDEX([10]TPU!$C:$C,MATCH($DV475,[10]TPU!$P:$P,0))</f>
        <v>linhas de resina acrilica 0,6mm de espessura e largura = 0,20m (execução, inclusive pré-marcação, fornecimento e transporte de todos os materiais)</v>
      </c>
      <c r="CS475" s="83" t="str">
        <f>INDEX([10]TPU!$D:$D,MATCH($DV475,[10]TPU!$P:$P,0))</f>
        <v>m</v>
      </c>
      <c r="CT475" s="103">
        <f t="shared" ref="CT475:DT475" si="817">CT477*CT478</f>
        <v>3000</v>
      </c>
      <c r="CU475" s="103">
        <f t="shared" si="817"/>
        <v>6000</v>
      </c>
      <c r="CV475" s="103">
        <f t="shared" si="817"/>
        <v>300</v>
      </c>
      <c r="CW475" s="103">
        <f t="shared" si="817"/>
        <v>6000</v>
      </c>
      <c r="CX475" s="103">
        <f t="shared" si="817"/>
        <v>6000</v>
      </c>
      <c r="CY475" s="103">
        <f t="shared" ref="CY475:DR475" si="818">CY477*CY478</f>
        <v>3000</v>
      </c>
      <c r="CZ475" s="103">
        <f t="shared" si="818"/>
        <v>6000</v>
      </c>
      <c r="DA475" s="103">
        <f t="shared" si="818"/>
        <v>300</v>
      </c>
      <c r="DB475" s="103">
        <f t="shared" si="818"/>
        <v>6000</v>
      </c>
      <c r="DC475" s="103">
        <f t="shared" si="818"/>
        <v>6000</v>
      </c>
      <c r="DD475" s="103">
        <f t="shared" si="818"/>
        <v>3000</v>
      </c>
      <c r="DE475" s="103">
        <f t="shared" si="818"/>
        <v>6000</v>
      </c>
      <c r="DF475" s="103">
        <f t="shared" si="818"/>
        <v>300</v>
      </c>
      <c r="DG475" s="103">
        <f t="shared" si="818"/>
        <v>6000</v>
      </c>
      <c r="DH475" s="103">
        <f t="shared" si="818"/>
        <v>6000</v>
      </c>
      <c r="DI475" s="103">
        <f t="shared" si="818"/>
        <v>3000</v>
      </c>
      <c r="DJ475" s="103">
        <f t="shared" si="818"/>
        <v>6000</v>
      </c>
      <c r="DK475" s="103">
        <f t="shared" si="818"/>
        <v>300</v>
      </c>
      <c r="DL475" s="103">
        <f t="shared" si="818"/>
        <v>6000</v>
      </c>
      <c r="DM475" s="103">
        <f t="shared" si="818"/>
        <v>6000</v>
      </c>
      <c r="DN475" s="103">
        <f t="shared" si="818"/>
        <v>3000</v>
      </c>
      <c r="DO475" s="103">
        <f t="shared" si="818"/>
        <v>6000</v>
      </c>
      <c r="DP475" s="103">
        <f t="shared" si="818"/>
        <v>300</v>
      </c>
      <c r="DQ475" s="103">
        <f t="shared" si="818"/>
        <v>6000</v>
      </c>
      <c r="DR475" s="103">
        <f t="shared" si="818"/>
        <v>6000</v>
      </c>
      <c r="DS475" s="103">
        <f t="shared" ref="DS475" si="819">DS477*DS478</f>
        <v>0</v>
      </c>
      <c r="DT475" s="103">
        <f t="shared" si="817"/>
        <v>0</v>
      </c>
      <c r="DV475" t="s">
        <v>260</v>
      </c>
    </row>
    <row r="476" spans="2:126" ht="20.100000000000001" customHeight="1" x14ac:dyDescent="0.2">
      <c r="CP476" s="108"/>
      <c r="CS476" s="109"/>
      <c r="CT476" s="127"/>
      <c r="CU476" s="111"/>
      <c r="CV476" s="111"/>
      <c r="CW476" s="111"/>
      <c r="CX476" s="111"/>
      <c r="CY476" s="127"/>
      <c r="CZ476" s="111"/>
      <c r="DA476" s="111"/>
      <c r="DB476" s="111"/>
      <c r="DC476" s="111"/>
      <c r="DD476" s="127"/>
      <c r="DE476" s="111"/>
      <c r="DF476" s="111"/>
      <c r="DG476" s="111"/>
      <c r="DH476" s="111"/>
      <c r="DI476" s="111"/>
      <c r="DJ476" s="111"/>
      <c r="DK476" s="111"/>
      <c r="DL476" s="111"/>
      <c r="DM476" s="111"/>
      <c r="DN476" s="127"/>
      <c r="DO476" s="111"/>
      <c r="DP476" s="111"/>
      <c r="DQ476" s="111"/>
      <c r="DR476" s="111"/>
      <c r="DS476" s="111"/>
      <c r="DT476" s="111"/>
    </row>
    <row r="477" spans="2:126" ht="20.100000000000001" customHeight="1" x14ac:dyDescent="0.2">
      <c r="CP477" s="108"/>
      <c r="CR477" s="11" t="s">
        <v>32</v>
      </c>
      <c r="CS477" s="6" t="s">
        <v>5</v>
      </c>
      <c r="CT477" s="127">
        <f>CT$51</f>
        <v>1000</v>
      </c>
      <c r="CU477" s="127">
        <f>CU$51</f>
        <v>1000</v>
      </c>
      <c r="CV477" s="127">
        <f t="shared" ref="CV477:DS477" si="820">CV$51</f>
        <v>100</v>
      </c>
      <c r="CW477" s="127">
        <f t="shared" si="820"/>
        <v>1000</v>
      </c>
      <c r="CX477" s="127">
        <f t="shared" si="820"/>
        <v>1000</v>
      </c>
      <c r="CY477" s="127">
        <f>CY$51</f>
        <v>1000</v>
      </c>
      <c r="CZ477" s="127">
        <f>CZ$51</f>
        <v>1000</v>
      </c>
      <c r="DA477" s="127">
        <f t="shared" si="820"/>
        <v>100</v>
      </c>
      <c r="DB477" s="127">
        <f t="shared" si="820"/>
        <v>1000</v>
      </c>
      <c r="DC477" s="127">
        <f t="shared" si="820"/>
        <v>1000</v>
      </c>
      <c r="DD477" s="127">
        <f>DD$51</f>
        <v>1000</v>
      </c>
      <c r="DE477" s="127">
        <f>DE$51</f>
        <v>1000</v>
      </c>
      <c r="DF477" s="127">
        <f t="shared" si="820"/>
        <v>100</v>
      </c>
      <c r="DG477" s="127">
        <f t="shared" si="820"/>
        <v>1000</v>
      </c>
      <c r="DH477" s="127">
        <f t="shared" si="820"/>
        <v>1000</v>
      </c>
      <c r="DI477" s="127">
        <f>DI$51</f>
        <v>1000</v>
      </c>
      <c r="DJ477" s="127">
        <f>DJ$51</f>
        <v>1000</v>
      </c>
      <c r="DK477" s="127">
        <f t="shared" si="820"/>
        <v>100</v>
      </c>
      <c r="DL477" s="127">
        <f t="shared" si="820"/>
        <v>1000</v>
      </c>
      <c r="DM477" s="127">
        <f t="shared" si="820"/>
        <v>1000</v>
      </c>
      <c r="DN477" s="127">
        <f>DN$51</f>
        <v>1000</v>
      </c>
      <c r="DO477" s="127">
        <f>DO$51</f>
        <v>1000</v>
      </c>
      <c r="DP477" s="127">
        <f t="shared" si="820"/>
        <v>100</v>
      </c>
      <c r="DQ477" s="127">
        <f t="shared" si="820"/>
        <v>1000</v>
      </c>
      <c r="DR477" s="127">
        <f t="shared" si="820"/>
        <v>1000</v>
      </c>
      <c r="DS477" s="127">
        <f t="shared" si="820"/>
        <v>0</v>
      </c>
      <c r="DT477" s="127">
        <f>DT250</f>
        <v>0</v>
      </c>
    </row>
    <row r="478" spans="2:126" ht="20.100000000000001" customHeight="1" x14ac:dyDescent="0.2">
      <c r="CP478" s="108"/>
      <c r="CR478" s="11" t="s">
        <v>261</v>
      </c>
      <c r="CS478" s="6" t="s">
        <v>262</v>
      </c>
      <c r="CT478" s="129">
        <v>3</v>
      </c>
      <c r="CU478" s="129">
        <v>6</v>
      </c>
      <c r="CV478" s="129">
        <v>3</v>
      </c>
      <c r="CW478" s="129">
        <v>6</v>
      </c>
      <c r="CX478" s="129">
        <v>6</v>
      </c>
      <c r="CY478" s="129">
        <v>3</v>
      </c>
      <c r="CZ478" s="129">
        <v>6</v>
      </c>
      <c r="DA478" s="129">
        <v>3</v>
      </c>
      <c r="DB478" s="129">
        <v>6</v>
      </c>
      <c r="DC478" s="129">
        <v>6</v>
      </c>
      <c r="DD478" s="129">
        <v>3</v>
      </c>
      <c r="DE478" s="129">
        <v>6</v>
      </c>
      <c r="DF478" s="129">
        <v>3</v>
      </c>
      <c r="DG478" s="129">
        <v>6</v>
      </c>
      <c r="DH478" s="129">
        <v>6</v>
      </c>
      <c r="DI478" s="129">
        <v>3</v>
      </c>
      <c r="DJ478" s="129">
        <v>6</v>
      </c>
      <c r="DK478" s="129">
        <v>3</v>
      </c>
      <c r="DL478" s="129">
        <v>6</v>
      </c>
      <c r="DM478" s="129">
        <v>6</v>
      </c>
      <c r="DN478" s="129">
        <v>3</v>
      </c>
      <c r="DO478" s="129">
        <v>6</v>
      </c>
      <c r="DP478" s="129">
        <v>3</v>
      </c>
      <c r="DQ478" s="129">
        <v>6</v>
      </c>
      <c r="DR478" s="129">
        <v>6</v>
      </c>
      <c r="DS478" s="129">
        <v>3</v>
      </c>
      <c r="DT478" s="129">
        <v>3</v>
      </c>
    </row>
    <row r="479" spans="2:126" ht="20.100000000000001" customHeight="1" x14ac:dyDescent="0.2">
      <c r="CP479" s="108"/>
      <c r="CS479" s="109"/>
      <c r="CT479" s="127"/>
      <c r="CU479" s="111"/>
      <c r="CV479" s="111"/>
      <c r="CW479" s="111"/>
      <c r="CX479" s="111"/>
      <c r="CY479" s="127"/>
      <c r="CZ479" s="111"/>
      <c r="DA479" s="111"/>
      <c r="DB479" s="111"/>
      <c r="DC479" s="111"/>
      <c r="DD479" s="127"/>
      <c r="DE479" s="111"/>
      <c r="DF479" s="111"/>
      <c r="DG479" s="111"/>
      <c r="DH479" s="111"/>
      <c r="DI479" s="111"/>
      <c r="DJ479" s="111"/>
      <c r="DK479" s="111"/>
      <c r="DL479" s="111"/>
      <c r="DM479" s="111"/>
      <c r="DN479" s="127"/>
      <c r="DO479" s="111"/>
      <c r="DP479" s="111"/>
      <c r="DQ479" s="111"/>
      <c r="DR479" s="111"/>
      <c r="DS479" s="111"/>
      <c r="DT479" s="111"/>
    </row>
    <row r="480" spans="2:126" ht="20.100000000000001" customHeight="1" x14ac:dyDescent="0.2">
      <c r="CP480" s="148" t="s">
        <v>150</v>
      </c>
      <c r="CQ480" s="83">
        <f>INDEX([10]TPU!$A:$A,MATCH($DV480,[10]TPU!$P:$P,0))</f>
        <v>5213405</v>
      </c>
      <c r="CR480" s="366" t="str">
        <f>INDEX([10]TPU!$C:$C,MATCH($DV480,[10]TPU!$P:$P,0))</f>
        <v>Pintura de setas e zebrados com tinta acrílica - espessura de 0,6 mm</v>
      </c>
      <c r="CS480" s="83" t="str">
        <f>INDEX([10]TPU!$D:$D,MATCH($DV480,[10]TPU!$P:$P,0))</f>
        <v>m²</v>
      </c>
      <c r="CT480" s="103">
        <f t="shared" ref="CT480:DT480" si="821">CT482*CT483</f>
        <v>300</v>
      </c>
      <c r="CU480" s="103">
        <f t="shared" si="821"/>
        <v>300</v>
      </c>
      <c r="CV480" s="103">
        <f t="shared" si="821"/>
        <v>30</v>
      </c>
      <c r="CW480" s="103">
        <f t="shared" si="821"/>
        <v>300</v>
      </c>
      <c r="CX480" s="103">
        <f t="shared" si="821"/>
        <v>300</v>
      </c>
      <c r="CY480" s="103">
        <f t="shared" ref="CY480:DR480" si="822">CY482*CY483</f>
        <v>300</v>
      </c>
      <c r="CZ480" s="103">
        <f t="shared" si="822"/>
        <v>300</v>
      </c>
      <c r="DA480" s="103">
        <f t="shared" si="822"/>
        <v>30</v>
      </c>
      <c r="DB480" s="103">
        <f t="shared" si="822"/>
        <v>300</v>
      </c>
      <c r="DC480" s="103">
        <f t="shared" si="822"/>
        <v>300</v>
      </c>
      <c r="DD480" s="103">
        <f t="shared" si="822"/>
        <v>300</v>
      </c>
      <c r="DE480" s="103">
        <f t="shared" si="822"/>
        <v>300</v>
      </c>
      <c r="DF480" s="103">
        <f t="shared" si="822"/>
        <v>30</v>
      </c>
      <c r="DG480" s="103">
        <f t="shared" si="822"/>
        <v>300</v>
      </c>
      <c r="DH480" s="103">
        <f t="shared" si="822"/>
        <v>300</v>
      </c>
      <c r="DI480" s="103">
        <f t="shared" si="822"/>
        <v>300</v>
      </c>
      <c r="DJ480" s="103">
        <f t="shared" si="822"/>
        <v>300</v>
      </c>
      <c r="DK480" s="103">
        <f t="shared" si="822"/>
        <v>30</v>
      </c>
      <c r="DL480" s="103">
        <f t="shared" si="822"/>
        <v>300</v>
      </c>
      <c r="DM480" s="103">
        <f t="shared" si="822"/>
        <v>300</v>
      </c>
      <c r="DN480" s="103">
        <f t="shared" si="822"/>
        <v>300</v>
      </c>
      <c r="DO480" s="103">
        <f t="shared" si="822"/>
        <v>300</v>
      </c>
      <c r="DP480" s="103">
        <f t="shared" si="822"/>
        <v>30</v>
      </c>
      <c r="DQ480" s="103">
        <f t="shared" si="822"/>
        <v>300</v>
      </c>
      <c r="DR480" s="103">
        <f t="shared" si="822"/>
        <v>300</v>
      </c>
      <c r="DS480" s="103">
        <f t="shared" ref="DS480" si="823">DS482*DS483</f>
        <v>0</v>
      </c>
      <c r="DT480" s="103">
        <f t="shared" si="821"/>
        <v>0</v>
      </c>
      <c r="DV480" t="s">
        <v>263</v>
      </c>
    </row>
    <row r="481" spans="94:126" ht="20.100000000000001" customHeight="1" x14ac:dyDescent="0.2">
      <c r="CP481" s="108"/>
      <c r="CS481" s="109"/>
      <c r="CT481" s="127"/>
      <c r="CU481" s="111"/>
      <c r="CV481" s="111"/>
      <c r="CW481" s="111"/>
      <c r="CX481" s="111"/>
      <c r="CY481" s="127"/>
      <c r="CZ481" s="111"/>
      <c r="DA481" s="111"/>
      <c r="DB481" s="111"/>
      <c r="DC481" s="111"/>
      <c r="DD481" s="127"/>
      <c r="DE481" s="111"/>
      <c r="DF481" s="111"/>
      <c r="DG481" s="111"/>
      <c r="DH481" s="111"/>
      <c r="DI481" s="111"/>
      <c r="DJ481" s="111"/>
      <c r="DK481" s="111"/>
      <c r="DL481" s="111"/>
      <c r="DM481" s="111"/>
      <c r="DN481" s="127"/>
      <c r="DO481" s="111"/>
      <c r="DP481" s="111"/>
      <c r="DQ481" s="111"/>
      <c r="DR481" s="111"/>
      <c r="DS481" s="111"/>
      <c r="DT481" s="111"/>
    </row>
    <row r="482" spans="94:126" ht="20.100000000000001" customHeight="1" x14ac:dyDescent="0.2">
      <c r="CP482" s="108"/>
      <c r="CR482" s="11" t="s">
        <v>32</v>
      </c>
      <c r="CS482" s="6" t="s">
        <v>5</v>
      </c>
      <c r="CT482" s="127">
        <f>CT$51</f>
        <v>1000</v>
      </c>
      <c r="CU482" s="127">
        <f t="shared" ref="CU482:DT482" si="824">CU$51</f>
        <v>1000</v>
      </c>
      <c r="CV482" s="127">
        <f t="shared" si="824"/>
        <v>100</v>
      </c>
      <c r="CW482" s="127">
        <f t="shared" si="824"/>
        <v>1000</v>
      </c>
      <c r="CX482" s="127">
        <f t="shared" si="824"/>
        <v>1000</v>
      </c>
      <c r="CY482" s="127">
        <f>CY$51</f>
        <v>1000</v>
      </c>
      <c r="CZ482" s="127">
        <f t="shared" si="824"/>
        <v>1000</v>
      </c>
      <c r="DA482" s="127">
        <f t="shared" si="824"/>
        <v>100</v>
      </c>
      <c r="DB482" s="127">
        <f t="shared" si="824"/>
        <v>1000</v>
      </c>
      <c r="DC482" s="127">
        <f t="shared" si="824"/>
        <v>1000</v>
      </c>
      <c r="DD482" s="127">
        <f>DD$51</f>
        <v>1000</v>
      </c>
      <c r="DE482" s="127">
        <f t="shared" si="824"/>
        <v>1000</v>
      </c>
      <c r="DF482" s="127">
        <f t="shared" si="824"/>
        <v>100</v>
      </c>
      <c r="DG482" s="127">
        <f t="shared" si="824"/>
        <v>1000</v>
      </c>
      <c r="DH482" s="127">
        <f t="shared" si="824"/>
        <v>1000</v>
      </c>
      <c r="DI482" s="127">
        <f>DI$51</f>
        <v>1000</v>
      </c>
      <c r="DJ482" s="127">
        <f t="shared" si="824"/>
        <v>1000</v>
      </c>
      <c r="DK482" s="127">
        <f t="shared" si="824"/>
        <v>100</v>
      </c>
      <c r="DL482" s="127">
        <f t="shared" si="824"/>
        <v>1000</v>
      </c>
      <c r="DM482" s="127">
        <f t="shared" si="824"/>
        <v>1000</v>
      </c>
      <c r="DN482" s="127">
        <f>DN$51</f>
        <v>1000</v>
      </c>
      <c r="DO482" s="127">
        <f t="shared" si="824"/>
        <v>1000</v>
      </c>
      <c r="DP482" s="127">
        <f t="shared" si="824"/>
        <v>100</v>
      </c>
      <c r="DQ482" s="127">
        <f t="shared" si="824"/>
        <v>1000</v>
      </c>
      <c r="DR482" s="127">
        <f t="shared" si="824"/>
        <v>1000</v>
      </c>
      <c r="DS482" s="127">
        <f t="shared" si="824"/>
        <v>0</v>
      </c>
      <c r="DT482" s="127">
        <f t="shared" si="824"/>
        <v>0</v>
      </c>
    </row>
    <row r="483" spans="94:126" ht="20.100000000000001" customHeight="1" x14ac:dyDescent="0.2">
      <c r="CP483" s="108"/>
      <c r="CR483" s="11" t="s">
        <v>264</v>
      </c>
      <c r="CS483" s="6" t="s">
        <v>5</v>
      </c>
      <c r="CT483" s="129">
        <v>0.3</v>
      </c>
      <c r="CU483" s="129">
        <v>0.3</v>
      </c>
      <c r="CV483" s="129">
        <v>0.3</v>
      </c>
      <c r="CW483" s="129">
        <v>0.3</v>
      </c>
      <c r="CX483" s="129">
        <v>0.3</v>
      </c>
      <c r="CY483" s="129">
        <v>0.3</v>
      </c>
      <c r="CZ483" s="129">
        <v>0.3</v>
      </c>
      <c r="DA483" s="129">
        <v>0.3</v>
      </c>
      <c r="DB483" s="129">
        <v>0.3</v>
      </c>
      <c r="DC483" s="129">
        <v>0.3</v>
      </c>
      <c r="DD483" s="129">
        <v>0.3</v>
      </c>
      <c r="DE483" s="129">
        <v>0.3</v>
      </c>
      <c r="DF483" s="129">
        <v>0.3</v>
      </c>
      <c r="DG483" s="129">
        <v>0.3</v>
      </c>
      <c r="DH483" s="129">
        <v>0.3</v>
      </c>
      <c r="DI483" s="129">
        <v>0.3</v>
      </c>
      <c r="DJ483" s="129">
        <v>0.3</v>
      </c>
      <c r="DK483" s="129">
        <v>0.3</v>
      </c>
      <c r="DL483" s="129">
        <v>0.3</v>
      </c>
      <c r="DM483" s="129">
        <v>0.3</v>
      </c>
      <c r="DN483" s="129">
        <v>0.3</v>
      </c>
      <c r="DO483" s="129">
        <v>0.3</v>
      </c>
      <c r="DP483" s="129">
        <v>0.3</v>
      </c>
      <c r="DQ483" s="129">
        <v>0.3</v>
      </c>
      <c r="DR483" s="129">
        <v>0.3</v>
      </c>
      <c r="DS483" s="129">
        <v>0.3</v>
      </c>
      <c r="DT483" s="129">
        <v>0.3</v>
      </c>
    </row>
    <row r="484" spans="94:126" ht="20.100000000000001" customHeight="1" x14ac:dyDescent="0.2">
      <c r="CP484" s="108"/>
      <c r="CS484" s="109"/>
      <c r="CT484" s="127"/>
      <c r="CU484" s="111"/>
      <c r="CV484" s="111"/>
      <c r="CW484" s="111"/>
      <c r="CX484" s="111"/>
      <c r="CY484" s="127"/>
      <c r="CZ484" s="111"/>
      <c r="DA484" s="111"/>
      <c r="DB484" s="111"/>
      <c r="DC484" s="111"/>
      <c r="DD484" s="127"/>
      <c r="DE484" s="111"/>
      <c r="DF484" s="111"/>
      <c r="DG484" s="111"/>
      <c r="DH484" s="111"/>
      <c r="DI484" s="111"/>
      <c r="DJ484" s="111"/>
      <c r="DK484" s="111"/>
      <c r="DL484" s="111"/>
      <c r="DM484" s="111"/>
      <c r="DN484" s="127"/>
      <c r="DO484" s="111"/>
      <c r="DP484" s="111"/>
      <c r="DQ484" s="111"/>
      <c r="DR484" s="111"/>
      <c r="DS484" s="111"/>
      <c r="DT484" s="111"/>
    </row>
    <row r="485" spans="94:126" ht="20.100000000000001" customHeight="1" x14ac:dyDescent="0.2">
      <c r="CP485" s="148" t="s">
        <v>151</v>
      </c>
      <c r="CQ485" s="83">
        <f>INDEX([10]TPU!$A:$A,MATCH($DV485,[10]TPU!$P:$P,0))</f>
        <v>5219612</v>
      </c>
      <c r="CR485" s="366" t="str">
        <f>INDEX([10]TPU!$C:$C,MATCH($DV485,[10]TPU!$P:$P,0))</f>
        <v>Tacha refletiva em plástico injetado - monodirecional tipo I - fornecimento e colocação</v>
      </c>
      <c r="CS485" s="83" t="str">
        <f>INDEX([10]TPU!$D:$D,MATCH($DV485,[10]TPU!$P:$P,0))</f>
        <v>un</v>
      </c>
      <c r="CT485" s="103">
        <f>CT487*CT488        +           CT489*CT490           +         CT492</f>
        <v>378</v>
      </c>
      <c r="CU485" s="103">
        <f>CU487*CU488        +           CU489*CU490           +         CU492</f>
        <v>630</v>
      </c>
      <c r="CV485" s="103">
        <f t="shared" ref="CV485:CX485" si="825">CV487*CV488        +           CV489*CV490           +         CV492</f>
        <v>0</v>
      </c>
      <c r="CW485" s="103">
        <f t="shared" si="825"/>
        <v>378</v>
      </c>
      <c r="CX485" s="103">
        <f t="shared" si="825"/>
        <v>378</v>
      </c>
      <c r="CY485" s="103">
        <f>CY487*CY488        +           CY489*CY490           +         CY492</f>
        <v>378</v>
      </c>
      <c r="CZ485" s="103">
        <f>CZ487*CZ488        +           CZ489*CZ490           +         CZ492</f>
        <v>630</v>
      </c>
      <c r="DA485" s="103">
        <f t="shared" ref="DA485:DC485" si="826">DA487*DA488        +           DA489*DA490           +         DA492</f>
        <v>0</v>
      </c>
      <c r="DB485" s="103">
        <f t="shared" si="826"/>
        <v>378</v>
      </c>
      <c r="DC485" s="103">
        <f t="shared" si="826"/>
        <v>378</v>
      </c>
      <c r="DD485" s="103">
        <f>DD487*DD488        +           DD489*DD490           +         DD492</f>
        <v>378</v>
      </c>
      <c r="DE485" s="103">
        <f>DE487*DE488        +           DE489*DE490           +         DE492</f>
        <v>630</v>
      </c>
      <c r="DF485" s="103">
        <f t="shared" ref="DF485:DH485" si="827">DF487*DF488        +           DF489*DF490           +         DF492</f>
        <v>0</v>
      </c>
      <c r="DG485" s="103">
        <f t="shared" si="827"/>
        <v>378</v>
      </c>
      <c r="DH485" s="103">
        <f t="shared" si="827"/>
        <v>378</v>
      </c>
      <c r="DI485" s="103">
        <f>DI487*DI488        +           DI489*DI490           +         DI492</f>
        <v>378</v>
      </c>
      <c r="DJ485" s="103">
        <f>DJ487*DJ488        +           DJ489*DJ490           +         DJ492</f>
        <v>630</v>
      </c>
      <c r="DK485" s="103">
        <f t="shared" ref="DK485:DM485" si="828">DK487*DK488        +           DK489*DK490           +         DK492</f>
        <v>0</v>
      </c>
      <c r="DL485" s="103">
        <f t="shared" si="828"/>
        <v>378</v>
      </c>
      <c r="DM485" s="103">
        <f t="shared" si="828"/>
        <v>378</v>
      </c>
      <c r="DN485" s="103">
        <f>DN487*DN488        +           DN489*DN490           +         DN492</f>
        <v>378</v>
      </c>
      <c r="DO485" s="103">
        <f>DO487*DO488        +           DO489*DO490           +         DO492</f>
        <v>630</v>
      </c>
      <c r="DP485" s="103">
        <f t="shared" ref="DP485:DR485" si="829">DP487*DP488        +           DP489*DP490           +         DP492</f>
        <v>0</v>
      </c>
      <c r="DQ485" s="103">
        <f t="shared" si="829"/>
        <v>378</v>
      </c>
      <c r="DR485" s="103">
        <f t="shared" si="829"/>
        <v>378</v>
      </c>
      <c r="DS485" s="103">
        <f t="shared" ref="DS485" si="830">DS487*DS488        +           DS489*DS490           +         DS492</f>
        <v>0</v>
      </c>
      <c r="DT485" s="103">
        <f t="shared" ref="DT485" si="831">DT487*DT488        +           DT489*DT490           +         DT492</f>
        <v>0</v>
      </c>
      <c r="DV485" t="s">
        <v>265</v>
      </c>
    </row>
    <row r="486" spans="94:126" ht="20.100000000000001" customHeight="1" x14ac:dyDescent="0.2">
      <c r="CP486" s="108"/>
      <c r="CS486" s="109"/>
      <c r="CT486" s="127"/>
      <c r="CU486" s="111"/>
      <c r="CV486" s="111"/>
      <c r="CW486" s="111"/>
      <c r="CX486" s="111"/>
      <c r="CY486" s="127"/>
      <c r="CZ486" s="111"/>
      <c r="DA486" s="111"/>
      <c r="DB486" s="111"/>
      <c r="DC486" s="111"/>
      <c r="DD486" s="127"/>
      <c r="DE486" s="111"/>
      <c r="DF486" s="111"/>
      <c r="DG486" s="111"/>
      <c r="DH486" s="111"/>
      <c r="DI486" s="111"/>
      <c r="DJ486" s="111"/>
      <c r="DK486" s="111"/>
      <c r="DL486" s="111"/>
      <c r="DM486" s="111"/>
      <c r="DN486" s="127"/>
      <c r="DO486" s="111"/>
      <c r="DP486" s="111"/>
      <c r="DQ486" s="111"/>
      <c r="DR486" s="111"/>
      <c r="DS486" s="111"/>
      <c r="DT486" s="111"/>
    </row>
    <row r="487" spans="94:126" ht="20.100000000000001" customHeight="1" x14ac:dyDescent="0.2">
      <c r="CP487" s="108"/>
      <c r="CR487" s="11" t="s">
        <v>362</v>
      </c>
      <c r="CS487" s="6" t="s">
        <v>262</v>
      </c>
      <c r="CT487" s="212">
        <f t="shared" ref="CT487:DT487" si="832">ROUND((CT$51-(CT$543*10))/16,0)</f>
        <v>63</v>
      </c>
      <c r="CU487" s="212">
        <f t="shared" si="832"/>
        <v>63</v>
      </c>
      <c r="CV487" s="212">
        <f t="shared" si="832"/>
        <v>6</v>
      </c>
      <c r="CW487" s="212">
        <f t="shared" si="832"/>
        <v>63</v>
      </c>
      <c r="CX487" s="212">
        <f t="shared" si="832"/>
        <v>63</v>
      </c>
      <c r="CY487" s="212">
        <f t="shared" si="832"/>
        <v>63</v>
      </c>
      <c r="CZ487" s="212">
        <f t="shared" si="832"/>
        <v>63</v>
      </c>
      <c r="DA487" s="212">
        <f t="shared" si="832"/>
        <v>6</v>
      </c>
      <c r="DB487" s="212">
        <f t="shared" si="832"/>
        <v>63</v>
      </c>
      <c r="DC487" s="212">
        <f t="shared" si="832"/>
        <v>63</v>
      </c>
      <c r="DD487" s="212">
        <f t="shared" si="832"/>
        <v>63</v>
      </c>
      <c r="DE487" s="212">
        <f t="shared" si="832"/>
        <v>63</v>
      </c>
      <c r="DF487" s="212">
        <f t="shared" si="832"/>
        <v>6</v>
      </c>
      <c r="DG487" s="212">
        <f t="shared" si="832"/>
        <v>63</v>
      </c>
      <c r="DH487" s="212">
        <f t="shared" si="832"/>
        <v>63</v>
      </c>
      <c r="DI487" s="212">
        <f t="shared" si="832"/>
        <v>63</v>
      </c>
      <c r="DJ487" s="212">
        <f t="shared" si="832"/>
        <v>63</v>
      </c>
      <c r="DK487" s="212">
        <f t="shared" si="832"/>
        <v>6</v>
      </c>
      <c r="DL487" s="212">
        <f t="shared" si="832"/>
        <v>63</v>
      </c>
      <c r="DM487" s="212">
        <f t="shared" si="832"/>
        <v>63</v>
      </c>
      <c r="DN487" s="212">
        <f t="shared" si="832"/>
        <v>63</v>
      </c>
      <c r="DO487" s="212">
        <f t="shared" si="832"/>
        <v>63</v>
      </c>
      <c r="DP487" s="212">
        <f t="shared" si="832"/>
        <v>6</v>
      </c>
      <c r="DQ487" s="212">
        <f t="shared" si="832"/>
        <v>63</v>
      </c>
      <c r="DR487" s="212">
        <f t="shared" si="832"/>
        <v>63</v>
      </c>
      <c r="DS487" s="212">
        <f t="shared" si="832"/>
        <v>0</v>
      </c>
      <c r="DT487" s="212">
        <f t="shared" si="832"/>
        <v>0</v>
      </c>
    </row>
    <row r="488" spans="94:126" ht="20.100000000000001" customHeight="1" x14ac:dyDescent="0.2">
      <c r="CP488" s="108"/>
      <c r="CR488" s="11" t="s">
        <v>261</v>
      </c>
      <c r="CS488" s="6" t="s">
        <v>262</v>
      </c>
      <c r="CT488" s="129">
        <v>6</v>
      </c>
      <c r="CU488" s="129">
        <v>10</v>
      </c>
      <c r="CV488" s="129"/>
      <c r="CW488" s="129">
        <v>6</v>
      </c>
      <c r="CX488" s="129">
        <v>6</v>
      </c>
      <c r="CY488" s="129">
        <v>6</v>
      </c>
      <c r="CZ488" s="129">
        <v>10</v>
      </c>
      <c r="DA488" s="129"/>
      <c r="DB488" s="129">
        <v>6</v>
      </c>
      <c r="DC488" s="129">
        <v>6</v>
      </c>
      <c r="DD488" s="129">
        <v>6</v>
      </c>
      <c r="DE488" s="129">
        <v>10</v>
      </c>
      <c r="DF488" s="129"/>
      <c r="DG488" s="129">
        <v>6</v>
      </c>
      <c r="DH488" s="129">
        <v>6</v>
      </c>
      <c r="DI488" s="129">
        <v>6</v>
      </c>
      <c r="DJ488" s="129">
        <v>10</v>
      </c>
      <c r="DK488" s="129"/>
      <c r="DL488" s="129">
        <v>6</v>
      </c>
      <c r="DM488" s="129">
        <v>6</v>
      </c>
      <c r="DN488" s="129">
        <v>6</v>
      </c>
      <c r="DO488" s="129">
        <v>10</v>
      </c>
      <c r="DP488" s="129"/>
      <c r="DQ488" s="129">
        <v>6</v>
      </c>
      <c r="DR488" s="129">
        <v>6</v>
      </c>
      <c r="DS488" s="129"/>
      <c r="DT488" s="129"/>
    </row>
    <row r="489" spans="94:126" ht="20.100000000000001" customHeight="1" x14ac:dyDescent="0.2">
      <c r="CP489" s="108"/>
      <c r="CR489" s="11" t="s">
        <v>363</v>
      </c>
      <c r="CS489" s="109" t="s">
        <v>262</v>
      </c>
      <c r="CT489" s="212">
        <f>ROUND(((CT$543*10))/8,0)</f>
        <v>0</v>
      </c>
      <c r="CU489" s="212">
        <f t="shared" ref="CU489:DT489" si="833">ROUND(((CU$543*10))/8,0)</f>
        <v>0</v>
      </c>
      <c r="CV489" s="212">
        <f t="shared" si="833"/>
        <v>0</v>
      </c>
      <c r="CW489" s="212">
        <f t="shared" si="833"/>
        <v>0</v>
      </c>
      <c r="CX489" s="212">
        <f t="shared" si="833"/>
        <v>0</v>
      </c>
      <c r="CY489" s="212">
        <f>ROUND(((CY$543*10))/8,0)</f>
        <v>0</v>
      </c>
      <c r="CZ489" s="212">
        <f t="shared" si="833"/>
        <v>0</v>
      </c>
      <c r="DA489" s="212">
        <f t="shared" si="833"/>
        <v>0</v>
      </c>
      <c r="DB489" s="212">
        <f t="shared" si="833"/>
        <v>0</v>
      </c>
      <c r="DC489" s="212">
        <f t="shared" si="833"/>
        <v>0</v>
      </c>
      <c r="DD489" s="212">
        <f>ROUND(((DD$543*10))/8,0)</f>
        <v>0</v>
      </c>
      <c r="DE489" s="212">
        <f t="shared" si="833"/>
        <v>0</v>
      </c>
      <c r="DF489" s="212">
        <f t="shared" si="833"/>
        <v>0</v>
      </c>
      <c r="DG489" s="212">
        <f t="shared" si="833"/>
        <v>0</v>
      </c>
      <c r="DH489" s="212">
        <f t="shared" si="833"/>
        <v>0</v>
      </c>
      <c r="DI489" s="212">
        <f>ROUND(((DI$543*10))/8,0)</f>
        <v>0</v>
      </c>
      <c r="DJ489" s="212">
        <f t="shared" si="833"/>
        <v>0</v>
      </c>
      <c r="DK489" s="212">
        <f t="shared" si="833"/>
        <v>0</v>
      </c>
      <c r="DL489" s="212">
        <f t="shared" si="833"/>
        <v>0</v>
      </c>
      <c r="DM489" s="212">
        <f t="shared" si="833"/>
        <v>0</v>
      </c>
      <c r="DN489" s="212">
        <f>ROUND(((DN$543*10))/8,0)</f>
        <v>0</v>
      </c>
      <c r="DO489" s="212">
        <f t="shared" si="833"/>
        <v>0</v>
      </c>
      <c r="DP489" s="212">
        <f t="shared" si="833"/>
        <v>0</v>
      </c>
      <c r="DQ489" s="212">
        <f t="shared" si="833"/>
        <v>0</v>
      </c>
      <c r="DR489" s="212">
        <f t="shared" si="833"/>
        <v>0</v>
      </c>
      <c r="DS489" s="212">
        <f t="shared" si="833"/>
        <v>0</v>
      </c>
      <c r="DT489" s="212">
        <f t="shared" si="833"/>
        <v>0</v>
      </c>
    </row>
    <row r="490" spans="94:126" ht="20.100000000000001" customHeight="1" x14ac:dyDescent="0.2">
      <c r="CP490" s="108"/>
      <c r="CR490" s="11" t="s">
        <v>261</v>
      </c>
      <c r="CS490" s="109" t="s">
        <v>262</v>
      </c>
      <c r="CT490" s="129">
        <f>CT488</f>
        <v>6</v>
      </c>
      <c r="CU490" s="129">
        <f t="shared" ref="CU490" si="834">CU488</f>
        <v>10</v>
      </c>
      <c r="CV490" s="129">
        <f t="shared" ref="CV490:CX490" si="835">CV488</f>
        <v>0</v>
      </c>
      <c r="CW490" s="129">
        <f t="shared" si="835"/>
        <v>6</v>
      </c>
      <c r="CX490" s="129">
        <f t="shared" si="835"/>
        <v>6</v>
      </c>
      <c r="CY490" s="129">
        <f>CY488</f>
        <v>6</v>
      </c>
      <c r="CZ490" s="129">
        <f t="shared" ref="CZ490:DC490" si="836">CZ488</f>
        <v>10</v>
      </c>
      <c r="DA490" s="129">
        <f t="shared" si="836"/>
        <v>0</v>
      </c>
      <c r="DB490" s="129">
        <f t="shared" si="836"/>
        <v>6</v>
      </c>
      <c r="DC490" s="129">
        <f t="shared" si="836"/>
        <v>6</v>
      </c>
      <c r="DD490" s="129">
        <f>DD488</f>
        <v>6</v>
      </c>
      <c r="DE490" s="129">
        <f t="shared" ref="DE490:DH490" si="837">DE488</f>
        <v>10</v>
      </c>
      <c r="DF490" s="129">
        <f t="shared" si="837"/>
        <v>0</v>
      </c>
      <c r="DG490" s="129">
        <f t="shared" si="837"/>
        <v>6</v>
      </c>
      <c r="DH490" s="129">
        <f t="shared" si="837"/>
        <v>6</v>
      </c>
      <c r="DI490" s="129">
        <f>DI488</f>
        <v>6</v>
      </c>
      <c r="DJ490" s="129">
        <f t="shared" ref="DJ490:DM490" si="838">DJ488</f>
        <v>10</v>
      </c>
      <c r="DK490" s="129">
        <f t="shared" si="838"/>
        <v>0</v>
      </c>
      <c r="DL490" s="129">
        <f t="shared" si="838"/>
        <v>6</v>
      </c>
      <c r="DM490" s="129">
        <f t="shared" si="838"/>
        <v>6</v>
      </c>
      <c r="DN490" s="129">
        <f>DN488</f>
        <v>6</v>
      </c>
      <c r="DO490" s="129">
        <f t="shared" ref="DO490:DR490" si="839">DO488</f>
        <v>10</v>
      </c>
      <c r="DP490" s="129">
        <f t="shared" si="839"/>
        <v>0</v>
      </c>
      <c r="DQ490" s="129">
        <f t="shared" si="839"/>
        <v>6</v>
      </c>
      <c r="DR490" s="129">
        <f t="shared" si="839"/>
        <v>6</v>
      </c>
      <c r="DS490" s="129">
        <f t="shared" ref="DS490" si="840">DS488</f>
        <v>0</v>
      </c>
      <c r="DT490" s="129">
        <f t="shared" ref="DT490" si="841">DT488</f>
        <v>0</v>
      </c>
    </row>
    <row r="491" spans="94:126" ht="20.100000000000001" customHeight="1" x14ac:dyDescent="0.2">
      <c r="CP491" s="108"/>
      <c r="CR491" s="11" t="s">
        <v>361</v>
      </c>
      <c r="CS491" s="6" t="s">
        <v>267</v>
      </c>
      <c r="CT491" s="129"/>
      <c r="CU491" s="129"/>
      <c r="CV491" s="114"/>
      <c r="CW491" s="129"/>
      <c r="CX491" s="114"/>
      <c r="CY491" s="129"/>
      <c r="CZ491" s="129"/>
      <c r="DA491" s="114"/>
      <c r="DB491" s="129"/>
      <c r="DC491" s="114"/>
      <c r="DD491" s="129"/>
      <c r="DE491" s="129"/>
      <c r="DF491" s="114"/>
      <c r="DG491" s="129"/>
      <c r="DH491" s="114"/>
      <c r="DI491" s="114"/>
      <c r="DJ491" s="114"/>
      <c r="DK491" s="114"/>
      <c r="DL491" s="114"/>
      <c r="DM491" s="114"/>
      <c r="DN491" s="129"/>
      <c r="DO491" s="129"/>
      <c r="DP491" s="114"/>
      <c r="DQ491" s="129"/>
      <c r="DR491" s="114"/>
      <c r="DS491" s="114"/>
      <c r="DT491" s="129"/>
    </row>
    <row r="492" spans="94:126" ht="20.100000000000001" customHeight="1" x14ac:dyDescent="0.2">
      <c r="CP492" s="108"/>
      <c r="CR492" s="11" t="s">
        <v>266</v>
      </c>
      <c r="CS492" s="109"/>
      <c r="CT492" s="129">
        <f t="shared" ref="CT492:CW492" si="842">ROUND(CT491/4,0)</f>
        <v>0</v>
      </c>
      <c r="CU492" s="129">
        <f t="shared" si="842"/>
        <v>0</v>
      </c>
      <c r="CV492" s="114">
        <v>0</v>
      </c>
      <c r="CW492" s="129">
        <f t="shared" si="842"/>
        <v>0</v>
      </c>
      <c r="CX492" s="114">
        <f t="shared" ref="CX492:DT492" si="843">ROUND(CX491/4,0)</f>
        <v>0</v>
      </c>
      <c r="CY492" s="129">
        <f t="shared" si="843"/>
        <v>0</v>
      </c>
      <c r="CZ492" s="129">
        <f t="shared" si="843"/>
        <v>0</v>
      </c>
      <c r="DA492" s="114">
        <v>0</v>
      </c>
      <c r="DB492" s="129">
        <f t="shared" ref="DB492:DE492" si="844">ROUND(DB491/4,0)</f>
        <v>0</v>
      </c>
      <c r="DC492" s="114">
        <f t="shared" si="844"/>
        <v>0</v>
      </c>
      <c r="DD492" s="129">
        <f t="shared" si="844"/>
        <v>0</v>
      </c>
      <c r="DE492" s="129">
        <f t="shared" si="844"/>
        <v>0</v>
      </c>
      <c r="DF492" s="114">
        <v>0</v>
      </c>
      <c r="DG492" s="129">
        <f t="shared" ref="DG492:DJ492" si="845">ROUND(DG491/4,0)</f>
        <v>0</v>
      </c>
      <c r="DH492" s="114">
        <f t="shared" si="845"/>
        <v>0</v>
      </c>
      <c r="DI492" s="114">
        <f t="shared" si="845"/>
        <v>0</v>
      </c>
      <c r="DJ492" s="114">
        <f t="shared" si="845"/>
        <v>0</v>
      </c>
      <c r="DK492" s="114">
        <v>0</v>
      </c>
      <c r="DL492" s="114">
        <f t="shared" ref="DL492:DO492" si="846">ROUND(DL491/4,0)</f>
        <v>0</v>
      </c>
      <c r="DM492" s="114">
        <f t="shared" si="846"/>
        <v>0</v>
      </c>
      <c r="DN492" s="129">
        <f t="shared" si="846"/>
        <v>0</v>
      </c>
      <c r="DO492" s="129">
        <f t="shared" si="846"/>
        <v>0</v>
      </c>
      <c r="DP492" s="114">
        <v>0</v>
      </c>
      <c r="DQ492" s="129">
        <f t="shared" ref="DQ492:DR492" si="847">ROUND(DQ491/4,0)</f>
        <v>0</v>
      </c>
      <c r="DR492" s="114">
        <f t="shared" si="847"/>
        <v>0</v>
      </c>
      <c r="DS492" s="114">
        <f t="shared" ref="DS492" si="848">ROUND(DS491/4,0)</f>
        <v>0</v>
      </c>
      <c r="DT492" s="129">
        <f t="shared" si="843"/>
        <v>0</v>
      </c>
    </row>
    <row r="493" spans="94:126" ht="20.100000000000001" customHeight="1" x14ac:dyDescent="0.2">
      <c r="CP493" s="108"/>
      <c r="CS493" s="109"/>
      <c r="CT493" s="127"/>
      <c r="CU493" s="111"/>
      <c r="CV493" s="111"/>
      <c r="CW493" s="111"/>
      <c r="CX493" s="111"/>
      <c r="CY493" s="127"/>
      <c r="CZ493" s="111"/>
      <c r="DA493" s="111"/>
      <c r="DB493" s="111"/>
      <c r="DC493" s="111"/>
      <c r="DD493" s="127"/>
      <c r="DE493" s="111"/>
      <c r="DF493" s="111"/>
      <c r="DG493" s="111"/>
      <c r="DH493" s="111"/>
      <c r="DI493" s="111"/>
      <c r="DJ493" s="111"/>
      <c r="DK493" s="111"/>
      <c r="DL493" s="111"/>
      <c r="DM493" s="111"/>
      <c r="DN493" s="127"/>
      <c r="DO493" s="111"/>
      <c r="DP493" s="111"/>
      <c r="DQ493" s="111"/>
      <c r="DR493" s="111"/>
      <c r="DS493" s="111"/>
      <c r="DT493" s="111"/>
    </row>
    <row r="494" spans="94:126" ht="20.100000000000001" customHeight="1" x14ac:dyDescent="0.2">
      <c r="CP494" s="148" t="s">
        <v>391</v>
      </c>
      <c r="CQ494" s="83">
        <f>INDEX([10]TPU!$A:$A,MATCH($DV494,[10]TPU!$P:$P,0))</f>
        <v>5219620</v>
      </c>
      <c r="CR494" s="366" t="str">
        <f>INDEX([10]TPU!$C:$C,MATCH($DV494,[10]TPU!$P:$P,0))</f>
        <v>Tacha refletiva em resina sintética - bidirecional tipo I - fornecimento e colocação</v>
      </c>
      <c r="CS494" s="83" t="str">
        <f>INDEX([10]TPU!$D:$D,MATCH($DV494,[10]TPU!$P:$P,0))</f>
        <v>un</v>
      </c>
      <c r="CT494" s="103">
        <f>CT496*CT497        +           CT498*CT499           +         CT501</f>
        <v>75</v>
      </c>
      <c r="CU494" s="103">
        <f t="shared" ref="CU494:CX494" si="849">CU496*CU497        +           CU498*CU499           +         CU501</f>
        <v>75</v>
      </c>
      <c r="CV494" s="103">
        <f t="shared" si="849"/>
        <v>26</v>
      </c>
      <c r="CW494" s="103">
        <f t="shared" si="849"/>
        <v>201</v>
      </c>
      <c r="CX494" s="103">
        <f t="shared" si="849"/>
        <v>201</v>
      </c>
      <c r="CY494" s="103">
        <f>CY496*CY497        +           CY498*CY499           +         CY501</f>
        <v>75</v>
      </c>
      <c r="CZ494" s="103">
        <f t="shared" ref="CZ494:DC494" si="850">CZ496*CZ497        +           CZ498*CZ499           +         CZ501</f>
        <v>75</v>
      </c>
      <c r="DA494" s="103">
        <f t="shared" si="850"/>
        <v>26</v>
      </c>
      <c r="DB494" s="103">
        <f t="shared" si="850"/>
        <v>201</v>
      </c>
      <c r="DC494" s="103">
        <f t="shared" si="850"/>
        <v>201</v>
      </c>
      <c r="DD494" s="103">
        <f>DD496*DD497        +           DD498*DD499           +         DD501</f>
        <v>75</v>
      </c>
      <c r="DE494" s="103">
        <f t="shared" ref="DE494:DH494" si="851">DE496*DE497        +           DE498*DE499           +         DE501</f>
        <v>75</v>
      </c>
      <c r="DF494" s="103">
        <f t="shared" si="851"/>
        <v>26</v>
      </c>
      <c r="DG494" s="103">
        <f t="shared" si="851"/>
        <v>201</v>
      </c>
      <c r="DH494" s="103">
        <f t="shared" si="851"/>
        <v>201</v>
      </c>
      <c r="DI494" s="103">
        <f>DI496*DI497        +           DI498*DI499           +         DI501</f>
        <v>75</v>
      </c>
      <c r="DJ494" s="103">
        <f t="shared" ref="DJ494:DM494" si="852">DJ496*DJ497        +           DJ498*DJ499           +         DJ501</f>
        <v>75</v>
      </c>
      <c r="DK494" s="103">
        <f t="shared" si="852"/>
        <v>26</v>
      </c>
      <c r="DL494" s="103">
        <f t="shared" si="852"/>
        <v>201</v>
      </c>
      <c r="DM494" s="103">
        <f t="shared" si="852"/>
        <v>201</v>
      </c>
      <c r="DN494" s="103">
        <f>DN496*DN497        +           DN498*DN499           +         DN501</f>
        <v>75</v>
      </c>
      <c r="DO494" s="103">
        <f t="shared" ref="DO494:DR494" si="853">DO496*DO497        +           DO498*DO499           +         DO501</f>
        <v>75</v>
      </c>
      <c r="DP494" s="103">
        <f t="shared" si="853"/>
        <v>26</v>
      </c>
      <c r="DQ494" s="103">
        <f t="shared" si="853"/>
        <v>201</v>
      </c>
      <c r="DR494" s="103">
        <f t="shared" si="853"/>
        <v>201</v>
      </c>
      <c r="DS494" s="103">
        <f t="shared" ref="DS494" si="854">DS496*DS497        +           DS498*DS499           +         DS501</f>
        <v>0</v>
      </c>
      <c r="DT494" s="103">
        <f t="shared" ref="DT494" si="855">DT496*DT497        +           DT498*DT499           +         DT501</f>
        <v>0</v>
      </c>
      <c r="DV494" t="s">
        <v>268</v>
      </c>
    </row>
    <row r="495" spans="94:126" ht="20.100000000000001" customHeight="1" x14ac:dyDescent="0.2">
      <c r="CP495" s="108"/>
      <c r="CS495" s="109"/>
      <c r="CT495" s="127"/>
      <c r="CU495" s="111"/>
      <c r="CV495" s="111"/>
      <c r="CW495" s="111"/>
      <c r="CX495" s="111"/>
      <c r="CY495" s="127"/>
      <c r="CZ495" s="111"/>
      <c r="DA495" s="111"/>
      <c r="DB495" s="111"/>
      <c r="DC495" s="111"/>
      <c r="DD495" s="127"/>
      <c r="DE495" s="111"/>
      <c r="DF495" s="111"/>
      <c r="DG495" s="111"/>
      <c r="DH495" s="111"/>
      <c r="DI495" s="111"/>
      <c r="DJ495" s="111"/>
      <c r="DK495" s="111"/>
      <c r="DL495" s="111"/>
      <c r="DM495" s="111"/>
      <c r="DN495" s="127"/>
      <c r="DO495" s="111"/>
      <c r="DP495" s="111"/>
      <c r="DQ495" s="111"/>
      <c r="DR495" s="111"/>
      <c r="DS495" s="111"/>
      <c r="DT495" s="111"/>
    </row>
    <row r="496" spans="94:126" ht="20.100000000000001" customHeight="1" x14ac:dyDescent="0.2">
      <c r="CP496" s="108"/>
      <c r="CR496" s="11" t="s">
        <v>362</v>
      </c>
      <c r="CS496" s="6" t="s">
        <v>262</v>
      </c>
      <c r="CT496" s="212">
        <f t="shared" ref="CT496:DT496" si="856">ROUND((CT$51-(CT$543*10))/16,0)</f>
        <v>63</v>
      </c>
      <c r="CU496" s="212">
        <f t="shared" si="856"/>
        <v>63</v>
      </c>
      <c r="CV496" s="212">
        <f t="shared" si="856"/>
        <v>6</v>
      </c>
      <c r="CW496" s="212">
        <f t="shared" si="856"/>
        <v>63</v>
      </c>
      <c r="CX496" s="212">
        <f t="shared" si="856"/>
        <v>63</v>
      </c>
      <c r="CY496" s="212">
        <f t="shared" si="856"/>
        <v>63</v>
      </c>
      <c r="CZ496" s="212">
        <f t="shared" si="856"/>
        <v>63</v>
      </c>
      <c r="DA496" s="212">
        <f t="shared" si="856"/>
        <v>6</v>
      </c>
      <c r="DB496" s="212">
        <f t="shared" si="856"/>
        <v>63</v>
      </c>
      <c r="DC496" s="212">
        <f t="shared" si="856"/>
        <v>63</v>
      </c>
      <c r="DD496" s="212">
        <f t="shared" si="856"/>
        <v>63</v>
      </c>
      <c r="DE496" s="212">
        <f t="shared" si="856"/>
        <v>63</v>
      </c>
      <c r="DF496" s="212">
        <f t="shared" si="856"/>
        <v>6</v>
      </c>
      <c r="DG496" s="212">
        <f t="shared" si="856"/>
        <v>63</v>
      </c>
      <c r="DH496" s="212">
        <f t="shared" si="856"/>
        <v>63</v>
      </c>
      <c r="DI496" s="212">
        <f t="shared" si="856"/>
        <v>63</v>
      </c>
      <c r="DJ496" s="212">
        <f t="shared" si="856"/>
        <v>63</v>
      </c>
      <c r="DK496" s="212">
        <f t="shared" si="856"/>
        <v>6</v>
      </c>
      <c r="DL496" s="212">
        <f t="shared" si="856"/>
        <v>63</v>
      </c>
      <c r="DM496" s="212">
        <f t="shared" si="856"/>
        <v>63</v>
      </c>
      <c r="DN496" s="212">
        <f t="shared" si="856"/>
        <v>63</v>
      </c>
      <c r="DO496" s="212">
        <f t="shared" si="856"/>
        <v>63</v>
      </c>
      <c r="DP496" s="212">
        <f t="shared" si="856"/>
        <v>6</v>
      </c>
      <c r="DQ496" s="212">
        <f t="shared" si="856"/>
        <v>63</v>
      </c>
      <c r="DR496" s="212">
        <f t="shared" si="856"/>
        <v>63</v>
      </c>
      <c r="DS496" s="212">
        <f t="shared" si="856"/>
        <v>0</v>
      </c>
      <c r="DT496" s="212">
        <f t="shared" si="856"/>
        <v>0</v>
      </c>
    </row>
    <row r="497" spans="64:126" ht="20.100000000000001" customHeight="1" x14ac:dyDescent="0.2">
      <c r="CP497" s="108"/>
      <c r="CR497" s="11" t="s">
        <v>261</v>
      </c>
      <c r="CS497" s="6" t="s">
        <v>262</v>
      </c>
      <c r="CT497" s="129"/>
      <c r="CU497" s="129"/>
      <c r="CV497" s="129">
        <v>3</v>
      </c>
      <c r="CW497" s="129">
        <v>2</v>
      </c>
      <c r="CX497" s="129">
        <v>2</v>
      </c>
      <c r="CY497" s="129"/>
      <c r="CZ497" s="129"/>
      <c r="DA497" s="129">
        <v>3</v>
      </c>
      <c r="DB497" s="129">
        <v>2</v>
      </c>
      <c r="DC497" s="129">
        <v>2</v>
      </c>
      <c r="DD497" s="129"/>
      <c r="DE497" s="129"/>
      <c r="DF497" s="129">
        <v>3</v>
      </c>
      <c r="DG497" s="129">
        <v>2</v>
      </c>
      <c r="DH497" s="129">
        <v>2</v>
      </c>
      <c r="DI497" s="129"/>
      <c r="DJ497" s="129"/>
      <c r="DK497" s="129">
        <v>3</v>
      </c>
      <c r="DL497" s="129">
        <v>2</v>
      </c>
      <c r="DM497" s="129">
        <v>2</v>
      </c>
      <c r="DN497" s="129"/>
      <c r="DO497" s="129"/>
      <c r="DP497" s="129">
        <v>3</v>
      </c>
      <c r="DQ497" s="129">
        <v>2</v>
      </c>
      <c r="DR497" s="129">
        <v>2</v>
      </c>
      <c r="DS497" s="129"/>
      <c r="DT497" s="129"/>
    </row>
    <row r="498" spans="64:126" ht="20.100000000000001" customHeight="1" x14ac:dyDescent="0.2">
      <c r="CP498" s="108"/>
      <c r="CR498" s="11" t="s">
        <v>363</v>
      </c>
      <c r="CS498" s="109" t="s">
        <v>262</v>
      </c>
      <c r="CT498" s="212">
        <f>ROUND(((CT$543*10))/8,0)</f>
        <v>0</v>
      </c>
      <c r="CU498" s="212">
        <f t="shared" ref="CU498:DT498" si="857">ROUND(((CU$543*10))/8,0)</f>
        <v>0</v>
      </c>
      <c r="CV498" s="212">
        <f t="shared" si="857"/>
        <v>0</v>
      </c>
      <c r="CW498" s="212">
        <f t="shared" si="857"/>
        <v>0</v>
      </c>
      <c r="CX498" s="212">
        <f t="shared" si="857"/>
        <v>0</v>
      </c>
      <c r="CY498" s="212">
        <f>ROUND(((CY$543*10))/8,0)</f>
        <v>0</v>
      </c>
      <c r="CZ498" s="212">
        <f t="shared" si="857"/>
        <v>0</v>
      </c>
      <c r="DA498" s="212">
        <f t="shared" si="857"/>
        <v>0</v>
      </c>
      <c r="DB498" s="212">
        <f t="shared" si="857"/>
        <v>0</v>
      </c>
      <c r="DC498" s="212">
        <f t="shared" si="857"/>
        <v>0</v>
      </c>
      <c r="DD498" s="212">
        <f>ROUND(((DD$543*10))/8,0)</f>
        <v>0</v>
      </c>
      <c r="DE498" s="212">
        <f t="shared" si="857"/>
        <v>0</v>
      </c>
      <c r="DF498" s="212">
        <f t="shared" si="857"/>
        <v>0</v>
      </c>
      <c r="DG498" s="212">
        <f t="shared" si="857"/>
        <v>0</v>
      </c>
      <c r="DH498" s="212">
        <f t="shared" si="857"/>
        <v>0</v>
      </c>
      <c r="DI498" s="212">
        <f>ROUND(((DI$543*10))/8,0)</f>
        <v>0</v>
      </c>
      <c r="DJ498" s="212">
        <f t="shared" si="857"/>
        <v>0</v>
      </c>
      <c r="DK498" s="212">
        <f t="shared" si="857"/>
        <v>0</v>
      </c>
      <c r="DL498" s="212">
        <f t="shared" si="857"/>
        <v>0</v>
      </c>
      <c r="DM498" s="212">
        <f t="shared" si="857"/>
        <v>0</v>
      </c>
      <c r="DN498" s="212">
        <f>ROUND(((DN$543*10))/8,0)</f>
        <v>0</v>
      </c>
      <c r="DO498" s="212">
        <f t="shared" si="857"/>
        <v>0</v>
      </c>
      <c r="DP498" s="212">
        <f t="shared" si="857"/>
        <v>0</v>
      </c>
      <c r="DQ498" s="212">
        <f t="shared" si="857"/>
        <v>0</v>
      </c>
      <c r="DR498" s="212">
        <f t="shared" si="857"/>
        <v>0</v>
      </c>
      <c r="DS498" s="212">
        <f t="shared" si="857"/>
        <v>0</v>
      </c>
      <c r="DT498" s="212">
        <f t="shared" si="857"/>
        <v>0</v>
      </c>
    </row>
    <row r="499" spans="64:126" ht="20.100000000000001" customHeight="1" x14ac:dyDescent="0.2">
      <c r="CP499" s="108"/>
      <c r="CR499" s="11" t="s">
        <v>261</v>
      </c>
      <c r="CS499" s="109" t="s">
        <v>262</v>
      </c>
      <c r="CT499" s="129">
        <f>CT497</f>
        <v>0</v>
      </c>
      <c r="CU499" s="129">
        <f t="shared" ref="CU499:CX499" si="858">CU497</f>
        <v>0</v>
      </c>
      <c r="CV499" s="129">
        <f t="shared" si="858"/>
        <v>3</v>
      </c>
      <c r="CW499" s="129">
        <f t="shared" si="858"/>
        <v>2</v>
      </c>
      <c r="CX499" s="129">
        <f t="shared" si="858"/>
        <v>2</v>
      </c>
      <c r="CY499" s="129">
        <f>CY497</f>
        <v>0</v>
      </c>
      <c r="CZ499" s="129">
        <f t="shared" ref="CZ499:DC499" si="859">CZ497</f>
        <v>0</v>
      </c>
      <c r="DA499" s="129">
        <f t="shared" si="859"/>
        <v>3</v>
      </c>
      <c r="DB499" s="129">
        <f t="shared" si="859"/>
        <v>2</v>
      </c>
      <c r="DC499" s="129">
        <f t="shared" si="859"/>
        <v>2</v>
      </c>
      <c r="DD499" s="129">
        <f>DD497</f>
        <v>0</v>
      </c>
      <c r="DE499" s="129">
        <f t="shared" ref="DE499:DH499" si="860">DE497</f>
        <v>0</v>
      </c>
      <c r="DF499" s="129">
        <f t="shared" si="860"/>
        <v>3</v>
      </c>
      <c r="DG499" s="129">
        <f t="shared" si="860"/>
        <v>2</v>
      </c>
      <c r="DH499" s="129">
        <f t="shared" si="860"/>
        <v>2</v>
      </c>
      <c r="DI499" s="129">
        <f>DI497</f>
        <v>0</v>
      </c>
      <c r="DJ499" s="129">
        <f t="shared" ref="DJ499:DM499" si="861">DJ497</f>
        <v>0</v>
      </c>
      <c r="DK499" s="129">
        <f t="shared" si="861"/>
        <v>3</v>
      </c>
      <c r="DL499" s="129">
        <f t="shared" si="861"/>
        <v>2</v>
      </c>
      <c r="DM499" s="129">
        <f t="shared" si="861"/>
        <v>2</v>
      </c>
      <c r="DN499" s="129">
        <f>DN497</f>
        <v>0</v>
      </c>
      <c r="DO499" s="129">
        <f t="shared" ref="DO499:DR499" si="862">DO497</f>
        <v>0</v>
      </c>
      <c r="DP499" s="129">
        <f t="shared" si="862"/>
        <v>3</v>
      </c>
      <c r="DQ499" s="129">
        <f t="shared" si="862"/>
        <v>2</v>
      </c>
      <c r="DR499" s="129">
        <f t="shared" si="862"/>
        <v>2</v>
      </c>
      <c r="DS499" s="129">
        <f t="shared" ref="DS499" si="863">DS497</f>
        <v>0</v>
      </c>
      <c r="DT499" s="129">
        <f t="shared" ref="DT499" si="864">DT497</f>
        <v>0</v>
      </c>
    </row>
    <row r="500" spans="64:126" ht="20.100000000000001" customHeight="1" x14ac:dyDescent="0.2">
      <c r="CP500" s="108"/>
      <c r="CR500" s="11" t="s">
        <v>361</v>
      </c>
      <c r="CS500" s="6" t="s">
        <v>267</v>
      </c>
      <c r="CT500" s="129">
        <f t="shared" ref="CT500:DT500" si="865">CT$480</f>
        <v>300</v>
      </c>
      <c r="CU500" s="129">
        <f t="shared" si="865"/>
        <v>300</v>
      </c>
      <c r="CV500" s="129">
        <f t="shared" si="865"/>
        <v>30</v>
      </c>
      <c r="CW500" s="129">
        <f t="shared" si="865"/>
        <v>300</v>
      </c>
      <c r="CX500" s="129">
        <f t="shared" si="865"/>
        <v>300</v>
      </c>
      <c r="CY500" s="129">
        <f t="shared" si="865"/>
        <v>300</v>
      </c>
      <c r="CZ500" s="129">
        <f t="shared" si="865"/>
        <v>300</v>
      </c>
      <c r="DA500" s="129">
        <f t="shared" si="865"/>
        <v>30</v>
      </c>
      <c r="DB500" s="129">
        <f t="shared" si="865"/>
        <v>300</v>
      </c>
      <c r="DC500" s="129">
        <f t="shared" si="865"/>
        <v>300</v>
      </c>
      <c r="DD500" s="129">
        <f t="shared" si="865"/>
        <v>300</v>
      </c>
      <c r="DE500" s="129">
        <f t="shared" si="865"/>
        <v>300</v>
      </c>
      <c r="DF500" s="129">
        <f t="shared" si="865"/>
        <v>30</v>
      </c>
      <c r="DG500" s="129">
        <f t="shared" si="865"/>
        <v>300</v>
      </c>
      <c r="DH500" s="129">
        <f t="shared" si="865"/>
        <v>300</v>
      </c>
      <c r="DI500" s="129">
        <f t="shared" si="865"/>
        <v>300</v>
      </c>
      <c r="DJ500" s="129">
        <f t="shared" si="865"/>
        <v>300</v>
      </c>
      <c r="DK500" s="129">
        <f t="shared" si="865"/>
        <v>30</v>
      </c>
      <c r="DL500" s="129">
        <f t="shared" si="865"/>
        <v>300</v>
      </c>
      <c r="DM500" s="129">
        <f t="shared" si="865"/>
        <v>300</v>
      </c>
      <c r="DN500" s="129">
        <f t="shared" si="865"/>
        <v>300</v>
      </c>
      <c r="DO500" s="129">
        <f t="shared" si="865"/>
        <v>300</v>
      </c>
      <c r="DP500" s="129">
        <f t="shared" si="865"/>
        <v>30</v>
      </c>
      <c r="DQ500" s="129">
        <f t="shared" si="865"/>
        <v>300</v>
      </c>
      <c r="DR500" s="129">
        <f t="shared" si="865"/>
        <v>300</v>
      </c>
      <c r="DS500" s="129">
        <f t="shared" si="865"/>
        <v>0</v>
      </c>
      <c r="DT500" s="129">
        <f t="shared" si="865"/>
        <v>0</v>
      </c>
    </row>
    <row r="501" spans="64:126" ht="20.100000000000001" customHeight="1" x14ac:dyDescent="0.2">
      <c r="CP501" s="108"/>
      <c r="CR501" s="11" t="s">
        <v>266</v>
      </c>
      <c r="CS501" s="6" t="s">
        <v>222</v>
      </c>
      <c r="CT501" s="129">
        <f>ROUND(CT500/4,0)</f>
        <v>75</v>
      </c>
      <c r="CU501" s="129">
        <f t="shared" ref="CU501:DT501" si="866">ROUND(CU500/4,0)</f>
        <v>75</v>
      </c>
      <c r="CV501" s="129">
        <f t="shared" si="866"/>
        <v>8</v>
      </c>
      <c r="CW501" s="129">
        <f t="shared" si="866"/>
        <v>75</v>
      </c>
      <c r="CX501" s="129">
        <f t="shared" si="866"/>
        <v>75</v>
      </c>
      <c r="CY501" s="129">
        <f>ROUND(CY500/4,0)</f>
        <v>75</v>
      </c>
      <c r="CZ501" s="129">
        <f t="shared" ref="CZ501:DC501" si="867">ROUND(CZ500/4,0)</f>
        <v>75</v>
      </c>
      <c r="DA501" s="129">
        <f t="shared" si="867"/>
        <v>8</v>
      </c>
      <c r="DB501" s="129">
        <f t="shared" si="867"/>
        <v>75</v>
      </c>
      <c r="DC501" s="129">
        <f t="shared" si="867"/>
        <v>75</v>
      </c>
      <c r="DD501" s="129">
        <f>ROUND(DD500/4,0)</f>
        <v>75</v>
      </c>
      <c r="DE501" s="129">
        <f t="shared" ref="DE501:DH501" si="868">ROUND(DE500/4,0)</f>
        <v>75</v>
      </c>
      <c r="DF501" s="129">
        <f t="shared" si="868"/>
        <v>8</v>
      </c>
      <c r="DG501" s="129">
        <f t="shared" si="868"/>
        <v>75</v>
      </c>
      <c r="DH501" s="129">
        <f t="shared" si="868"/>
        <v>75</v>
      </c>
      <c r="DI501" s="129">
        <f>ROUND(DI500/4,0)</f>
        <v>75</v>
      </c>
      <c r="DJ501" s="129">
        <f t="shared" ref="DJ501:DM501" si="869">ROUND(DJ500/4,0)</f>
        <v>75</v>
      </c>
      <c r="DK501" s="129">
        <f t="shared" si="869"/>
        <v>8</v>
      </c>
      <c r="DL501" s="129">
        <f t="shared" si="869"/>
        <v>75</v>
      </c>
      <c r="DM501" s="129">
        <f t="shared" si="869"/>
        <v>75</v>
      </c>
      <c r="DN501" s="129">
        <f>ROUND(DN500/4,0)</f>
        <v>75</v>
      </c>
      <c r="DO501" s="129">
        <f t="shared" ref="DO501:DR501" si="870">ROUND(DO500/4,0)</f>
        <v>75</v>
      </c>
      <c r="DP501" s="129">
        <f t="shared" si="870"/>
        <v>8</v>
      </c>
      <c r="DQ501" s="129">
        <f t="shared" si="870"/>
        <v>75</v>
      </c>
      <c r="DR501" s="129">
        <f t="shared" si="870"/>
        <v>75</v>
      </c>
      <c r="DS501" s="129">
        <f t="shared" ref="DS501" si="871">ROUND(DS500/4,0)</f>
        <v>0</v>
      </c>
      <c r="DT501" s="129">
        <f t="shared" si="866"/>
        <v>0</v>
      </c>
    </row>
    <row r="502" spans="64:126" ht="20.100000000000001" customHeight="1" x14ac:dyDescent="0.2">
      <c r="CP502" s="108"/>
      <c r="CS502" s="109"/>
      <c r="CT502" s="127"/>
      <c r="CU502" s="111"/>
      <c r="CV502" s="111"/>
      <c r="CW502" s="111"/>
      <c r="CX502" s="111"/>
      <c r="CY502" s="127"/>
      <c r="CZ502" s="111"/>
      <c r="DA502" s="111"/>
      <c r="DB502" s="111"/>
      <c r="DC502" s="111"/>
      <c r="DD502" s="127"/>
      <c r="DE502" s="111"/>
      <c r="DF502" s="111"/>
      <c r="DG502" s="111"/>
      <c r="DH502" s="111"/>
      <c r="DI502" s="111"/>
      <c r="DJ502" s="111"/>
      <c r="DK502" s="111"/>
      <c r="DL502" s="111"/>
      <c r="DM502" s="111"/>
      <c r="DN502" s="127"/>
      <c r="DO502" s="111"/>
      <c r="DP502" s="111"/>
      <c r="DQ502" s="111"/>
      <c r="DR502" s="111"/>
      <c r="DS502" s="111"/>
      <c r="DT502" s="111"/>
    </row>
    <row r="503" spans="64:126" ht="20.100000000000001" customHeight="1" x14ac:dyDescent="0.2">
      <c r="CP503" s="90">
        <v>6</v>
      </c>
      <c r="CQ503" s="90"/>
      <c r="CR503" s="93" t="s">
        <v>152</v>
      </c>
      <c r="CS503" s="130"/>
      <c r="CT503" s="131"/>
      <c r="CU503" s="92"/>
      <c r="CV503" s="92"/>
      <c r="CW503" s="92"/>
      <c r="CX503" s="92"/>
      <c r="CY503" s="131"/>
      <c r="CZ503" s="92"/>
      <c r="DA503" s="92"/>
      <c r="DB503" s="92"/>
      <c r="DC503" s="92"/>
      <c r="DD503" s="131"/>
      <c r="DE503" s="92"/>
      <c r="DF503" s="92"/>
      <c r="DG503" s="92"/>
      <c r="DH503" s="92"/>
      <c r="DI503" s="92"/>
      <c r="DJ503" s="92"/>
      <c r="DK503" s="92"/>
      <c r="DL503" s="92"/>
      <c r="DM503" s="92"/>
      <c r="DN503" s="131"/>
      <c r="DO503" s="92"/>
      <c r="DP503" s="92"/>
      <c r="DQ503" s="92"/>
      <c r="DR503" s="92"/>
      <c r="DS503" s="92"/>
      <c r="DT503" s="92"/>
    </row>
    <row r="504" spans="64:126" ht="20.100000000000001" customHeight="1" x14ac:dyDescent="0.2">
      <c r="CP504" s="158"/>
      <c r="CQ504" s="5"/>
      <c r="CR504" s="5"/>
      <c r="CS504" s="165"/>
      <c r="CT504" s="154"/>
      <c r="CU504" s="155"/>
      <c r="CV504" s="155"/>
      <c r="CW504" s="155"/>
      <c r="CX504" s="155"/>
      <c r="CY504" s="154"/>
      <c r="CZ504" s="155"/>
      <c r="DA504" s="155"/>
      <c r="DB504" s="155"/>
      <c r="DC504" s="155"/>
      <c r="DD504" s="154"/>
      <c r="DE504" s="155"/>
      <c r="DF504" s="155"/>
      <c r="DG504" s="155"/>
      <c r="DH504" s="155"/>
      <c r="DI504" s="155"/>
      <c r="DJ504" s="155"/>
      <c r="DK504" s="155"/>
      <c r="DL504" s="155"/>
      <c r="DM504" s="155"/>
      <c r="DN504" s="154"/>
      <c r="DO504" s="155"/>
      <c r="DP504" s="155"/>
      <c r="DQ504" s="155"/>
      <c r="DR504" s="155"/>
      <c r="DS504" s="155"/>
      <c r="DT504" s="155"/>
    </row>
    <row r="505" spans="64:126" ht="20.100000000000001" customHeight="1" x14ac:dyDescent="0.2">
      <c r="BM505" s="162"/>
      <c r="BN505" s="162"/>
      <c r="BO505" s="162"/>
      <c r="BP505" s="162"/>
      <c r="BQ505" s="162"/>
      <c r="BR505" s="162"/>
      <c r="BS505" s="162"/>
      <c r="BT505" s="162"/>
      <c r="BU505" s="162"/>
      <c r="BV505" s="162"/>
      <c r="BW505" s="162"/>
      <c r="BX505" s="162"/>
      <c r="BY505" s="162"/>
      <c r="BZ505" s="162"/>
      <c r="CA505" s="162"/>
      <c r="CB505" s="162"/>
      <c r="CC505" s="162"/>
      <c r="CD505" s="162"/>
      <c r="CE505" s="162"/>
      <c r="CF505" s="162"/>
      <c r="CG505" s="162"/>
      <c r="CH505" s="162"/>
      <c r="CI505" s="162"/>
      <c r="CJ505" s="162"/>
      <c r="CK505" s="162"/>
      <c r="CL505" s="162"/>
      <c r="CM505" s="162"/>
      <c r="CP505" s="83" t="s">
        <v>154</v>
      </c>
      <c r="CQ505" s="83">
        <f>INDEX([10]TPU!$A:$A,MATCH($DV505,[10]TPU!$P:$P,0))</f>
        <v>5213420</v>
      </c>
      <c r="CR505" s="366" t="str">
        <f>INDEX([10]TPU!$C:$C,MATCH($DV505,[10]TPU!$P:$P,0))</f>
        <v>Placa em aço nº 16 galvanizado com película retrorrefletiva tipo III + X - confecção</v>
      </c>
      <c r="CS505" s="83" t="str">
        <f>INDEX([10]TPU!$D:$D,MATCH($DV505,[10]TPU!$P:$P,0))</f>
        <v>m²</v>
      </c>
      <c r="CT505" s="103">
        <f t="shared" ref="CT505:DT505" si="872">CT507*CT508</f>
        <v>56</v>
      </c>
      <c r="CU505" s="103">
        <f t="shared" si="872"/>
        <v>56</v>
      </c>
      <c r="CV505" s="103">
        <f t="shared" si="872"/>
        <v>0</v>
      </c>
      <c r="CW505" s="103">
        <f t="shared" si="872"/>
        <v>48</v>
      </c>
      <c r="CX505" s="103">
        <f t="shared" si="872"/>
        <v>32</v>
      </c>
      <c r="CY505" s="103">
        <f t="shared" ref="CY505:DR505" si="873">CY507*CY508</f>
        <v>56</v>
      </c>
      <c r="CZ505" s="103">
        <f t="shared" si="873"/>
        <v>56</v>
      </c>
      <c r="DA505" s="103">
        <f t="shared" si="873"/>
        <v>0</v>
      </c>
      <c r="DB505" s="103">
        <f t="shared" si="873"/>
        <v>48</v>
      </c>
      <c r="DC505" s="103">
        <f t="shared" si="873"/>
        <v>32</v>
      </c>
      <c r="DD505" s="103">
        <f t="shared" si="873"/>
        <v>56</v>
      </c>
      <c r="DE505" s="103">
        <f t="shared" si="873"/>
        <v>56</v>
      </c>
      <c r="DF505" s="103">
        <f t="shared" si="873"/>
        <v>0</v>
      </c>
      <c r="DG505" s="103">
        <f t="shared" si="873"/>
        <v>48</v>
      </c>
      <c r="DH505" s="103">
        <f t="shared" si="873"/>
        <v>32</v>
      </c>
      <c r="DI505" s="103">
        <f t="shared" si="873"/>
        <v>56</v>
      </c>
      <c r="DJ505" s="103">
        <f t="shared" si="873"/>
        <v>56</v>
      </c>
      <c r="DK505" s="103">
        <f t="shared" si="873"/>
        <v>0</v>
      </c>
      <c r="DL505" s="103">
        <f t="shared" si="873"/>
        <v>48</v>
      </c>
      <c r="DM505" s="103">
        <f t="shared" si="873"/>
        <v>32</v>
      </c>
      <c r="DN505" s="103">
        <f t="shared" si="873"/>
        <v>56</v>
      </c>
      <c r="DO505" s="103">
        <f t="shared" si="873"/>
        <v>56</v>
      </c>
      <c r="DP505" s="103">
        <f t="shared" si="873"/>
        <v>0</v>
      </c>
      <c r="DQ505" s="103">
        <f t="shared" si="873"/>
        <v>48</v>
      </c>
      <c r="DR505" s="103">
        <f t="shared" si="873"/>
        <v>32</v>
      </c>
      <c r="DS505" s="103">
        <f t="shared" ref="DS505" si="874">DS507*DS508</f>
        <v>0</v>
      </c>
      <c r="DT505" s="103">
        <f t="shared" si="872"/>
        <v>0</v>
      </c>
      <c r="DV505" t="s">
        <v>366</v>
      </c>
    </row>
    <row r="506" spans="64:126" ht="20.100000000000001" customHeight="1" x14ac:dyDescent="0.2">
      <c r="CP506" s="108"/>
      <c r="CS506" s="109"/>
      <c r="CT506" s="127"/>
      <c r="CU506" s="111"/>
      <c r="CV506" s="111"/>
      <c r="CW506" s="111"/>
      <c r="CX506" s="111"/>
      <c r="CY506" s="127"/>
      <c r="CZ506" s="111"/>
      <c r="DA506" s="111"/>
      <c r="DB506" s="111"/>
      <c r="DC506" s="111"/>
      <c r="DD506" s="127"/>
      <c r="DE506" s="111"/>
      <c r="DF506" s="111"/>
      <c r="DG506" s="111"/>
      <c r="DH506" s="111"/>
      <c r="DI506" s="111"/>
      <c r="DJ506" s="111"/>
      <c r="DK506" s="111"/>
      <c r="DL506" s="111"/>
      <c r="DM506" s="111"/>
      <c r="DN506" s="127"/>
      <c r="DO506" s="111"/>
      <c r="DP506" s="111"/>
      <c r="DQ506" s="111"/>
      <c r="DR506" s="111"/>
      <c r="DS506" s="111"/>
      <c r="DT506" s="111"/>
    </row>
    <row r="507" spans="64:126" ht="20.100000000000001" customHeight="1" x14ac:dyDescent="0.2">
      <c r="CP507" s="108"/>
      <c r="CR507" s="11" t="s">
        <v>269</v>
      </c>
      <c r="CS507" s="6" t="s">
        <v>37</v>
      </c>
      <c r="CT507" s="129">
        <f>2*4</f>
        <v>8</v>
      </c>
      <c r="CU507" s="129">
        <f>2*4</f>
        <v>8</v>
      </c>
      <c r="CV507" s="129">
        <f>2*4</f>
        <v>8</v>
      </c>
      <c r="CW507" s="129">
        <f t="shared" ref="CW507:DS507" si="875">2*4</f>
        <v>8</v>
      </c>
      <c r="CX507" s="129">
        <f t="shared" si="875"/>
        <v>8</v>
      </c>
      <c r="CY507" s="129">
        <f>2*4</f>
        <v>8</v>
      </c>
      <c r="CZ507" s="129">
        <f>2*4</f>
        <v>8</v>
      </c>
      <c r="DA507" s="129">
        <f>2*4</f>
        <v>8</v>
      </c>
      <c r="DB507" s="129">
        <f t="shared" si="875"/>
        <v>8</v>
      </c>
      <c r="DC507" s="129">
        <f t="shared" si="875"/>
        <v>8</v>
      </c>
      <c r="DD507" s="129">
        <f>2*4</f>
        <v>8</v>
      </c>
      <c r="DE507" s="129">
        <f>2*4</f>
        <v>8</v>
      </c>
      <c r="DF507" s="129">
        <f>2*4</f>
        <v>8</v>
      </c>
      <c r="DG507" s="129">
        <f t="shared" si="875"/>
        <v>8</v>
      </c>
      <c r="DH507" s="129">
        <f t="shared" si="875"/>
        <v>8</v>
      </c>
      <c r="DI507" s="129">
        <f>2*4</f>
        <v>8</v>
      </c>
      <c r="DJ507" s="129">
        <f>2*4</f>
        <v>8</v>
      </c>
      <c r="DK507" s="129">
        <f>2*4</f>
        <v>8</v>
      </c>
      <c r="DL507" s="129">
        <f t="shared" si="875"/>
        <v>8</v>
      </c>
      <c r="DM507" s="129">
        <f t="shared" si="875"/>
        <v>8</v>
      </c>
      <c r="DN507" s="129">
        <f>2*4</f>
        <v>8</v>
      </c>
      <c r="DO507" s="129">
        <f>2*4</f>
        <v>8</v>
      </c>
      <c r="DP507" s="129">
        <f>2*4</f>
        <v>8</v>
      </c>
      <c r="DQ507" s="129">
        <f t="shared" si="875"/>
        <v>8</v>
      </c>
      <c r="DR507" s="129">
        <f t="shared" si="875"/>
        <v>8</v>
      </c>
      <c r="DS507" s="129">
        <f t="shared" si="875"/>
        <v>8</v>
      </c>
      <c r="DT507" s="129">
        <v>8</v>
      </c>
    </row>
    <row r="508" spans="64:126" ht="20.100000000000001" customHeight="1" x14ac:dyDescent="0.2">
      <c r="BL508" s="162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8"/>
      <c r="CP508" s="108"/>
      <c r="CR508" s="11" t="s">
        <v>15</v>
      </c>
      <c r="CS508" s="6" t="s">
        <v>222</v>
      </c>
      <c r="CT508" s="129">
        <v>7</v>
      </c>
      <c r="CU508" s="129">
        <v>7</v>
      </c>
      <c r="CV508" s="129">
        <v>0</v>
      </c>
      <c r="CW508" s="129">
        <v>6</v>
      </c>
      <c r="CX508" s="129">
        <v>4</v>
      </c>
      <c r="CY508" s="129">
        <v>7</v>
      </c>
      <c r="CZ508" s="129">
        <v>7</v>
      </c>
      <c r="DA508" s="129">
        <v>0</v>
      </c>
      <c r="DB508" s="129">
        <v>6</v>
      </c>
      <c r="DC508" s="129">
        <v>4</v>
      </c>
      <c r="DD508" s="129">
        <v>7</v>
      </c>
      <c r="DE508" s="129">
        <v>7</v>
      </c>
      <c r="DF508" s="129">
        <v>0</v>
      </c>
      <c r="DG508" s="129">
        <v>6</v>
      </c>
      <c r="DH508" s="129">
        <v>4</v>
      </c>
      <c r="DI508" s="129">
        <v>7</v>
      </c>
      <c r="DJ508" s="129">
        <v>7</v>
      </c>
      <c r="DK508" s="129">
        <v>0</v>
      </c>
      <c r="DL508" s="129">
        <v>6</v>
      </c>
      <c r="DM508" s="129">
        <v>4</v>
      </c>
      <c r="DN508" s="129">
        <v>7</v>
      </c>
      <c r="DO508" s="129">
        <v>7</v>
      </c>
      <c r="DP508" s="129">
        <v>0</v>
      </c>
      <c r="DQ508" s="129">
        <v>6</v>
      </c>
      <c r="DR508" s="129">
        <v>4</v>
      </c>
      <c r="DS508" s="129"/>
      <c r="DT508" s="114"/>
    </row>
    <row r="509" spans="64:126" ht="20.100000000000001" customHeight="1" x14ac:dyDescent="0.2">
      <c r="CP509" s="108"/>
      <c r="CS509" s="109"/>
      <c r="CT509" s="127"/>
      <c r="CU509" s="111"/>
      <c r="CV509" s="111"/>
      <c r="CW509" s="111"/>
      <c r="CX509" s="111"/>
      <c r="CY509" s="127"/>
      <c r="CZ509" s="111"/>
      <c r="DA509" s="111"/>
      <c r="DB509" s="111"/>
      <c r="DC509" s="111"/>
      <c r="DD509" s="127"/>
      <c r="DE509" s="111"/>
      <c r="DF509" s="111"/>
      <c r="DG509" s="111"/>
      <c r="DH509" s="111"/>
      <c r="DI509" s="111"/>
      <c r="DJ509" s="111"/>
      <c r="DK509" s="111"/>
      <c r="DL509" s="111"/>
      <c r="DM509" s="111"/>
      <c r="DN509" s="127"/>
      <c r="DO509" s="111"/>
      <c r="DP509" s="111"/>
      <c r="DQ509" s="111"/>
      <c r="DR509" s="111"/>
      <c r="DS509" s="111"/>
      <c r="DT509" s="111"/>
    </row>
    <row r="510" spans="64:126" ht="20.100000000000001" customHeight="1" x14ac:dyDescent="0.2">
      <c r="BM510" s="162"/>
      <c r="BN510" s="162"/>
      <c r="BO510" s="162"/>
      <c r="BP510" s="162"/>
      <c r="BQ510" s="162"/>
      <c r="BR510" s="162"/>
      <c r="BS510" s="162"/>
      <c r="BT510" s="162"/>
      <c r="BU510" s="162"/>
      <c r="BV510" s="162"/>
      <c r="BW510" s="162"/>
      <c r="BX510" s="162"/>
      <c r="BY510" s="162"/>
      <c r="BZ510" s="162"/>
      <c r="CA510" s="162"/>
      <c r="CB510" s="162"/>
      <c r="CC510" s="162"/>
      <c r="CD510" s="162"/>
      <c r="CE510" s="162"/>
      <c r="CF510" s="162"/>
      <c r="CG510" s="162"/>
      <c r="CH510" s="162"/>
      <c r="CI510" s="162"/>
      <c r="CJ510" s="162"/>
      <c r="CK510" s="162"/>
      <c r="CL510" s="162"/>
      <c r="CM510" s="162"/>
      <c r="CP510" s="83" t="s">
        <v>155</v>
      </c>
      <c r="CQ510" s="83">
        <f>INDEX([10]TPU!$A:$A,MATCH($DV510,[10]TPU!$P:$P,0))</f>
        <v>5213420</v>
      </c>
      <c r="CR510" s="366" t="str">
        <f>INDEX([10]TPU!$C:$C,MATCH($DV510,[10]TPU!$P:$P,0))</f>
        <v>Placa em aço nº 16 galvanizado com película retrorrefletiva tipo III + X - confecção</v>
      </c>
      <c r="CS510" s="83" t="str">
        <f>INDEX([10]TPU!$D:$D,MATCH($DV510,[10]TPU!$P:$P,0))</f>
        <v>m²</v>
      </c>
      <c r="CT510" s="103">
        <f>CT512*CT513</f>
        <v>2</v>
      </c>
      <c r="CU510" s="103">
        <f t="shared" ref="CU510:DT510" si="876">CU512*CU513</f>
        <v>2</v>
      </c>
      <c r="CV510" s="103">
        <f t="shared" si="876"/>
        <v>0</v>
      </c>
      <c r="CW510" s="103">
        <f t="shared" si="876"/>
        <v>0</v>
      </c>
      <c r="CX510" s="103">
        <f t="shared" si="876"/>
        <v>0</v>
      </c>
      <c r="CY510" s="103">
        <f>CY512*CY513</f>
        <v>2</v>
      </c>
      <c r="CZ510" s="103">
        <f t="shared" ref="CZ510:DC510" si="877">CZ512*CZ513</f>
        <v>2</v>
      </c>
      <c r="DA510" s="103">
        <f t="shared" si="877"/>
        <v>0</v>
      </c>
      <c r="DB510" s="103">
        <f t="shared" si="877"/>
        <v>0</v>
      </c>
      <c r="DC510" s="103">
        <f t="shared" si="877"/>
        <v>0</v>
      </c>
      <c r="DD510" s="103">
        <f>DD512*DD513</f>
        <v>2</v>
      </c>
      <c r="DE510" s="103">
        <f t="shared" ref="DE510:DH510" si="878">DE512*DE513</f>
        <v>2</v>
      </c>
      <c r="DF510" s="103">
        <f t="shared" si="878"/>
        <v>0</v>
      </c>
      <c r="DG510" s="103">
        <f t="shared" si="878"/>
        <v>0</v>
      </c>
      <c r="DH510" s="103">
        <f t="shared" si="878"/>
        <v>0</v>
      </c>
      <c r="DI510" s="103">
        <f>DI512*DI513</f>
        <v>2</v>
      </c>
      <c r="DJ510" s="103">
        <f t="shared" ref="DJ510:DM510" si="879">DJ512*DJ513</f>
        <v>2</v>
      </c>
      <c r="DK510" s="103">
        <f t="shared" si="879"/>
        <v>0</v>
      </c>
      <c r="DL510" s="103">
        <f t="shared" si="879"/>
        <v>0</v>
      </c>
      <c r="DM510" s="103">
        <f t="shared" si="879"/>
        <v>0</v>
      </c>
      <c r="DN510" s="103">
        <f>DN512*DN513</f>
        <v>2</v>
      </c>
      <c r="DO510" s="103">
        <f t="shared" ref="DO510:DR510" si="880">DO512*DO513</f>
        <v>2</v>
      </c>
      <c r="DP510" s="103">
        <f t="shared" si="880"/>
        <v>0</v>
      </c>
      <c r="DQ510" s="103">
        <f t="shared" si="880"/>
        <v>0</v>
      </c>
      <c r="DR510" s="103">
        <f t="shared" si="880"/>
        <v>0</v>
      </c>
      <c r="DS510" s="103">
        <f t="shared" si="876"/>
        <v>0</v>
      </c>
      <c r="DT510" s="103">
        <f t="shared" si="876"/>
        <v>0</v>
      </c>
      <c r="DV510" t="s">
        <v>367</v>
      </c>
    </row>
    <row r="511" spans="64:126" ht="20.100000000000001" customHeight="1" x14ac:dyDescent="0.2">
      <c r="CP511" s="108"/>
      <c r="CS511" s="109"/>
      <c r="CT511" s="127"/>
      <c r="CU511" s="111"/>
      <c r="CV511" s="111"/>
      <c r="CW511" s="111"/>
      <c r="CX511" s="111"/>
      <c r="CY511" s="127"/>
      <c r="CZ511" s="111"/>
      <c r="DA511" s="111"/>
      <c r="DB511" s="111"/>
      <c r="DC511" s="111"/>
      <c r="DD511" s="127"/>
      <c r="DE511" s="111"/>
      <c r="DF511" s="111"/>
      <c r="DG511" s="111"/>
      <c r="DH511" s="111"/>
      <c r="DI511" s="111"/>
      <c r="DJ511" s="111"/>
      <c r="DK511" s="111"/>
      <c r="DL511" s="111"/>
      <c r="DM511" s="111"/>
      <c r="DN511" s="127"/>
      <c r="DO511" s="111"/>
      <c r="DP511" s="111"/>
      <c r="DQ511" s="111"/>
      <c r="DR511" s="111"/>
      <c r="DS511" s="111"/>
      <c r="DT511" s="111"/>
    </row>
    <row r="512" spans="64:126" ht="20.100000000000001" customHeight="1" x14ac:dyDescent="0.2">
      <c r="BL512" s="162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P512" s="108"/>
      <c r="CR512" s="11" t="s">
        <v>270</v>
      </c>
      <c r="CS512" s="6" t="s">
        <v>37</v>
      </c>
      <c r="CT512" s="129">
        <v>1</v>
      </c>
      <c r="CU512" s="129">
        <v>1</v>
      </c>
      <c r="CV512" s="129">
        <v>1</v>
      </c>
      <c r="CW512" s="129">
        <v>1</v>
      </c>
      <c r="CX512" s="129">
        <v>1</v>
      </c>
      <c r="CY512" s="129">
        <v>1</v>
      </c>
      <c r="CZ512" s="129">
        <v>1</v>
      </c>
      <c r="DA512" s="129">
        <v>1</v>
      </c>
      <c r="DB512" s="129">
        <v>1</v>
      </c>
      <c r="DC512" s="129">
        <v>1</v>
      </c>
      <c r="DD512" s="129">
        <v>1</v>
      </c>
      <c r="DE512" s="129">
        <v>1</v>
      </c>
      <c r="DF512" s="129">
        <v>1</v>
      </c>
      <c r="DG512" s="129">
        <v>1</v>
      </c>
      <c r="DH512" s="129">
        <v>1</v>
      </c>
      <c r="DI512" s="129">
        <v>1</v>
      </c>
      <c r="DJ512" s="129">
        <v>1</v>
      </c>
      <c r="DK512" s="129">
        <v>1</v>
      </c>
      <c r="DL512" s="129">
        <v>1</v>
      </c>
      <c r="DM512" s="129">
        <v>1</v>
      </c>
      <c r="DN512" s="129">
        <v>1</v>
      </c>
      <c r="DO512" s="129">
        <v>1</v>
      </c>
      <c r="DP512" s="129">
        <v>1</v>
      </c>
      <c r="DQ512" s="129">
        <v>1</v>
      </c>
      <c r="DR512" s="129">
        <v>1</v>
      </c>
      <c r="DS512" s="129">
        <v>1</v>
      </c>
      <c r="DT512" s="129">
        <v>1</v>
      </c>
    </row>
    <row r="513" spans="64:126" ht="20.100000000000001" customHeight="1" x14ac:dyDescent="0.2">
      <c r="CP513" s="108"/>
      <c r="CR513" s="11" t="s">
        <v>15</v>
      </c>
      <c r="CS513" s="6" t="s">
        <v>222</v>
      </c>
      <c r="CT513" s="129">
        <v>2</v>
      </c>
      <c r="CU513" s="129">
        <v>2</v>
      </c>
      <c r="CV513" s="129">
        <v>0</v>
      </c>
      <c r="CW513" s="129">
        <v>0</v>
      </c>
      <c r="CX513" s="129">
        <v>0</v>
      </c>
      <c r="CY513" s="129">
        <v>2</v>
      </c>
      <c r="CZ513" s="129">
        <v>2</v>
      </c>
      <c r="DA513" s="129">
        <v>0</v>
      </c>
      <c r="DB513" s="129">
        <v>0</v>
      </c>
      <c r="DC513" s="129">
        <v>0</v>
      </c>
      <c r="DD513" s="129">
        <v>2</v>
      </c>
      <c r="DE513" s="129">
        <v>2</v>
      </c>
      <c r="DF513" s="129">
        <v>0</v>
      </c>
      <c r="DG513" s="129">
        <v>0</v>
      </c>
      <c r="DH513" s="129">
        <v>0</v>
      </c>
      <c r="DI513" s="129">
        <v>2</v>
      </c>
      <c r="DJ513" s="129">
        <v>2</v>
      </c>
      <c r="DK513" s="129">
        <v>0</v>
      </c>
      <c r="DL513" s="129">
        <v>0</v>
      </c>
      <c r="DM513" s="129">
        <v>0</v>
      </c>
      <c r="DN513" s="129">
        <v>2</v>
      </c>
      <c r="DO513" s="129">
        <v>2</v>
      </c>
      <c r="DP513" s="129">
        <v>0</v>
      </c>
      <c r="DQ513" s="129">
        <v>0</v>
      </c>
      <c r="DR513" s="129">
        <v>0</v>
      </c>
      <c r="DS513" s="129"/>
      <c r="DT513" s="114"/>
    </row>
    <row r="514" spans="64:126" ht="20.100000000000001" customHeight="1" x14ac:dyDescent="0.2">
      <c r="BM514" s="143"/>
      <c r="BN514" s="143"/>
      <c r="BO514" s="143"/>
      <c r="BP514" s="143"/>
      <c r="BQ514" s="143"/>
      <c r="BR514" s="143"/>
      <c r="BS514" s="143"/>
      <c r="BT514" s="143"/>
      <c r="BU514" s="143"/>
      <c r="BV514" s="143"/>
      <c r="BW514" s="143"/>
      <c r="BX514" s="143"/>
      <c r="BY514" s="143"/>
      <c r="BZ514" s="143"/>
      <c r="CA514" s="143"/>
      <c r="CB514" s="143"/>
      <c r="CC514" s="143"/>
      <c r="CD514" s="143"/>
      <c r="CE514" s="143"/>
      <c r="CF514" s="143"/>
      <c r="CG514" s="143"/>
      <c r="CH514" s="143"/>
      <c r="CI514" s="143"/>
      <c r="CJ514" s="143"/>
      <c r="CK514" s="143"/>
      <c r="CL514" s="143"/>
      <c r="CM514" s="143"/>
      <c r="CP514" s="108"/>
      <c r="CS514" s="109"/>
      <c r="CT514" s="127"/>
      <c r="CU514" s="111"/>
      <c r="CV514" s="111"/>
      <c r="CW514" s="111"/>
      <c r="CX514" s="111"/>
      <c r="CY514" s="127"/>
      <c r="CZ514" s="111"/>
      <c r="DA514" s="111"/>
      <c r="DB514" s="111"/>
      <c r="DC514" s="111"/>
      <c r="DD514" s="127"/>
      <c r="DE514" s="111"/>
      <c r="DF514" s="111"/>
      <c r="DG514" s="111"/>
      <c r="DH514" s="111"/>
      <c r="DI514" s="111"/>
      <c r="DJ514" s="111"/>
      <c r="DK514" s="111"/>
      <c r="DL514" s="111"/>
      <c r="DM514" s="111"/>
      <c r="DN514" s="127"/>
      <c r="DO514" s="111"/>
      <c r="DP514" s="111"/>
      <c r="DQ514" s="111"/>
      <c r="DR514" s="111"/>
      <c r="DS514" s="111"/>
      <c r="DT514" s="111"/>
    </row>
    <row r="515" spans="64:126" ht="20.100000000000001" customHeight="1" x14ac:dyDescent="0.2"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8"/>
      <c r="CP515" s="83" t="s">
        <v>156</v>
      </c>
      <c r="CQ515" s="83">
        <f>INDEX([10]TPU!$A:$A,MATCH($DV515,[10]TPU!$P:$P,0))</f>
        <v>5213420</v>
      </c>
      <c r="CR515" s="366" t="str">
        <f>INDEX([10]TPU!$C:$C,MATCH($DV515,[10]TPU!$P:$P,0))</f>
        <v>Placa em aço nº 16 galvanizado com película retrorrefletiva tipo III + X - confecção</v>
      </c>
      <c r="CS515" s="83" t="str">
        <f>INDEX([10]TPU!$D:$D,MATCH($DV515,[10]TPU!$P:$P,0))</f>
        <v>m²</v>
      </c>
      <c r="CT515" s="103">
        <f t="shared" ref="CT515:CX515" si="881">CT517*CT518</f>
        <v>1.5707963267948966</v>
      </c>
      <c r="CU515" s="103">
        <f t="shared" si="881"/>
        <v>1.5707963267948966</v>
      </c>
      <c r="CV515" s="103">
        <f t="shared" si="881"/>
        <v>0</v>
      </c>
      <c r="CW515" s="103">
        <f t="shared" si="881"/>
        <v>4.7123889803846897</v>
      </c>
      <c r="CX515" s="103">
        <f t="shared" si="881"/>
        <v>3.1415926535897931</v>
      </c>
      <c r="CY515" s="103">
        <f t="shared" ref="CY515:DR515" si="882">CY517*CY518</f>
        <v>1.5707963267948966</v>
      </c>
      <c r="CZ515" s="103">
        <f t="shared" si="882"/>
        <v>1.5707963267948966</v>
      </c>
      <c r="DA515" s="103">
        <f t="shared" si="882"/>
        <v>0</v>
      </c>
      <c r="DB515" s="103">
        <f t="shared" si="882"/>
        <v>4.7123889803846897</v>
      </c>
      <c r="DC515" s="103">
        <f t="shared" si="882"/>
        <v>3.1415926535897931</v>
      </c>
      <c r="DD515" s="103">
        <f t="shared" si="882"/>
        <v>1.5707963267948966</v>
      </c>
      <c r="DE515" s="103">
        <f t="shared" si="882"/>
        <v>1.5707963267948966</v>
      </c>
      <c r="DF515" s="103">
        <f t="shared" si="882"/>
        <v>0</v>
      </c>
      <c r="DG515" s="103">
        <f t="shared" si="882"/>
        <v>4.7123889803846897</v>
      </c>
      <c r="DH515" s="103">
        <f t="shared" si="882"/>
        <v>3.1415926535897931</v>
      </c>
      <c r="DI515" s="103">
        <f t="shared" si="882"/>
        <v>1.5707963267948966</v>
      </c>
      <c r="DJ515" s="103">
        <f t="shared" si="882"/>
        <v>1.5707963267948966</v>
      </c>
      <c r="DK515" s="103">
        <f t="shared" si="882"/>
        <v>0</v>
      </c>
      <c r="DL515" s="103">
        <f t="shared" si="882"/>
        <v>4.7123889803846897</v>
      </c>
      <c r="DM515" s="103">
        <f t="shared" si="882"/>
        <v>3.1415926535897931</v>
      </c>
      <c r="DN515" s="103">
        <f t="shared" si="882"/>
        <v>1.5707963267948966</v>
      </c>
      <c r="DO515" s="103">
        <f t="shared" si="882"/>
        <v>1.5707963267948966</v>
      </c>
      <c r="DP515" s="103">
        <f t="shared" si="882"/>
        <v>0</v>
      </c>
      <c r="DQ515" s="103">
        <f t="shared" si="882"/>
        <v>4.7123889803846897</v>
      </c>
      <c r="DR515" s="103">
        <f t="shared" si="882"/>
        <v>3.1415926535897931</v>
      </c>
      <c r="DS515" s="103">
        <f t="shared" ref="DS515" si="883">DS517*DS518</f>
        <v>0</v>
      </c>
      <c r="DT515" s="103">
        <f t="shared" ref="DT515" si="884">DT517*DT518</f>
        <v>0</v>
      </c>
      <c r="DV515" t="s">
        <v>368</v>
      </c>
    </row>
    <row r="516" spans="64:126" ht="20.100000000000001" customHeight="1" x14ac:dyDescent="0.2"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8"/>
      <c r="CP516" s="108"/>
      <c r="CS516" s="109"/>
      <c r="CT516" s="127"/>
      <c r="CU516" s="111"/>
      <c r="CV516" s="111"/>
      <c r="CW516" s="111"/>
      <c r="CX516" s="111"/>
      <c r="CY516" s="127"/>
      <c r="CZ516" s="111"/>
      <c r="DA516" s="111"/>
      <c r="DB516" s="111"/>
      <c r="DC516" s="111"/>
      <c r="DD516" s="127"/>
      <c r="DE516" s="111"/>
      <c r="DF516" s="111"/>
      <c r="DG516" s="111"/>
      <c r="DH516" s="111"/>
      <c r="DI516" s="111"/>
      <c r="DJ516" s="111"/>
      <c r="DK516" s="111"/>
      <c r="DL516" s="111"/>
      <c r="DM516" s="111"/>
      <c r="DN516" s="127"/>
      <c r="DO516" s="111"/>
      <c r="DP516" s="111"/>
      <c r="DQ516" s="111"/>
      <c r="DR516" s="111"/>
      <c r="DS516" s="111"/>
      <c r="DT516" s="111"/>
    </row>
    <row r="517" spans="64:126" ht="20.100000000000001" customHeight="1" x14ac:dyDescent="0.2"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8"/>
      <c r="CP517" s="108"/>
      <c r="CR517" s="11" t="s">
        <v>271</v>
      </c>
      <c r="CS517" s="6" t="s">
        <v>37</v>
      </c>
      <c r="CT517" s="129">
        <f t="shared" ref="CT517:DT517" si="885">PI()*1^2/4</f>
        <v>0.78539816339744828</v>
      </c>
      <c r="CU517" s="114">
        <f t="shared" si="885"/>
        <v>0.78539816339744828</v>
      </c>
      <c r="CV517" s="114">
        <f t="shared" si="885"/>
        <v>0.78539816339744828</v>
      </c>
      <c r="CW517" s="114">
        <f t="shared" si="885"/>
        <v>0.78539816339744828</v>
      </c>
      <c r="CX517" s="114">
        <f t="shared" si="885"/>
        <v>0.78539816339744828</v>
      </c>
      <c r="CY517" s="129">
        <f t="shared" si="885"/>
        <v>0.78539816339744828</v>
      </c>
      <c r="CZ517" s="114">
        <f t="shared" si="885"/>
        <v>0.78539816339744828</v>
      </c>
      <c r="DA517" s="114">
        <f t="shared" si="885"/>
        <v>0.78539816339744828</v>
      </c>
      <c r="DB517" s="114">
        <f t="shared" si="885"/>
        <v>0.78539816339744828</v>
      </c>
      <c r="DC517" s="114">
        <f t="shared" si="885"/>
        <v>0.78539816339744828</v>
      </c>
      <c r="DD517" s="129">
        <f t="shared" si="885"/>
        <v>0.78539816339744828</v>
      </c>
      <c r="DE517" s="114">
        <f t="shared" si="885"/>
        <v>0.78539816339744828</v>
      </c>
      <c r="DF517" s="114">
        <f t="shared" si="885"/>
        <v>0.78539816339744828</v>
      </c>
      <c r="DG517" s="114">
        <f t="shared" si="885"/>
        <v>0.78539816339744828</v>
      </c>
      <c r="DH517" s="114">
        <f t="shared" si="885"/>
        <v>0.78539816339744828</v>
      </c>
      <c r="DI517" s="114">
        <f t="shared" si="885"/>
        <v>0.78539816339744828</v>
      </c>
      <c r="DJ517" s="114">
        <f t="shared" si="885"/>
        <v>0.78539816339744828</v>
      </c>
      <c r="DK517" s="114">
        <f t="shared" si="885"/>
        <v>0.78539816339744828</v>
      </c>
      <c r="DL517" s="114">
        <f t="shared" si="885"/>
        <v>0.78539816339744828</v>
      </c>
      <c r="DM517" s="114">
        <f t="shared" si="885"/>
        <v>0.78539816339744828</v>
      </c>
      <c r="DN517" s="129">
        <f t="shared" si="885"/>
        <v>0.78539816339744828</v>
      </c>
      <c r="DO517" s="114">
        <f t="shared" si="885"/>
        <v>0.78539816339744828</v>
      </c>
      <c r="DP517" s="114">
        <f t="shared" si="885"/>
        <v>0.78539816339744828</v>
      </c>
      <c r="DQ517" s="114">
        <f t="shared" si="885"/>
        <v>0.78539816339744828</v>
      </c>
      <c r="DR517" s="114">
        <f t="shared" si="885"/>
        <v>0.78539816339744828</v>
      </c>
      <c r="DS517" s="114">
        <f t="shared" si="885"/>
        <v>0.78539816339744828</v>
      </c>
      <c r="DT517" s="114">
        <f t="shared" si="885"/>
        <v>0.78539816339744828</v>
      </c>
    </row>
    <row r="518" spans="64:126" ht="20.100000000000001" customHeight="1" x14ac:dyDescent="0.2">
      <c r="BM518" s="143"/>
      <c r="BN518" s="143"/>
      <c r="BO518" s="143"/>
      <c r="BP518" s="143"/>
      <c r="BQ518" s="143"/>
      <c r="BR518" s="143"/>
      <c r="BS518" s="143"/>
      <c r="BT518" s="143"/>
      <c r="BU518" s="143"/>
      <c r="BV518" s="143"/>
      <c r="BW518" s="143"/>
      <c r="BX518" s="143"/>
      <c r="BY518" s="143"/>
      <c r="BZ518" s="143"/>
      <c r="CA518" s="143"/>
      <c r="CB518" s="143"/>
      <c r="CC518" s="143"/>
      <c r="CD518" s="143"/>
      <c r="CE518" s="143"/>
      <c r="CF518" s="143"/>
      <c r="CG518" s="143"/>
      <c r="CH518" s="143"/>
      <c r="CI518" s="143"/>
      <c r="CJ518" s="143"/>
      <c r="CK518" s="143"/>
      <c r="CL518" s="143"/>
      <c r="CM518" s="143"/>
      <c r="CP518" s="108"/>
      <c r="CR518" s="11" t="s">
        <v>848</v>
      </c>
      <c r="CS518" s="6" t="s">
        <v>222</v>
      </c>
      <c r="CT518" s="129">
        <v>2</v>
      </c>
      <c r="CU518" s="129">
        <v>2</v>
      </c>
      <c r="CV518" s="129">
        <v>0</v>
      </c>
      <c r="CW518" s="114">
        <v>6</v>
      </c>
      <c r="CX518" s="114">
        <v>4</v>
      </c>
      <c r="CY518" s="129">
        <v>2</v>
      </c>
      <c r="CZ518" s="129">
        <v>2</v>
      </c>
      <c r="DA518" s="129">
        <v>0</v>
      </c>
      <c r="DB518" s="114">
        <v>6</v>
      </c>
      <c r="DC518" s="114">
        <v>4</v>
      </c>
      <c r="DD518" s="129">
        <v>2</v>
      </c>
      <c r="DE518" s="129">
        <v>2</v>
      </c>
      <c r="DF518" s="129">
        <v>0</v>
      </c>
      <c r="DG518" s="114">
        <v>6</v>
      </c>
      <c r="DH518" s="114">
        <v>4</v>
      </c>
      <c r="DI518" s="114">
        <v>2</v>
      </c>
      <c r="DJ518" s="114">
        <v>2</v>
      </c>
      <c r="DK518" s="114">
        <v>0</v>
      </c>
      <c r="DL518" s="114">
        <v>6</v>
      </c>
      <c r="DM518" s="114">
        <v>4</v>
      </c>
      <c r="DN518" s="129">
        <v>2</v>
      </c>
      <c r="DO518" s="129">
        <v>2</v>
      </c>
      <c r="DP518" s="129">
        <v>0</v>
      </c>
      <c r="DQ518" s="114">
        <v>6</v>
      </c>
      <c r="DR518" s="114">
        <v>4</v>
      </c>
      <c r="DS518" s="114"/>
      <c r="DT518" s="114"/>
    </row>
    <row r="519" spans="64:126" ht="20.100000000000001" customHeight="1" x14ac:dyDescent="0.2"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8"/>
      <c r="CP519" s="108"/>
      <c r="CS519" s="109"/>
      <c r="CT519" s="127"/>
      <c r="CU519" s="111"/>
      <c r="CV519" s="111"/>
      <c r="CW519" s="111"/>
      <c r="CX519" s="111"/>
      <c r="CY519" s="127"/>
      <c r="CZ519" s="111"/>
      <c r="DA519" s="111"/>
      <c r="DB519" s="111"/>
      <c r="DC519" s="111"/>
      <c r="DD519" s="127"/>
      <c r="DE519" s="111"/>
      <c r="DF519" s="111"/>
      <c r="DG519" s="111"/>
      <c r="DH519" s="111"/>
      <c r="DI519" s="111"/>
      <c r="DJ519" s="111"/>
      <c r="DK519" s="111"/>
      <c r="DL519" s="111"/>
      <c r="DM519" s="111"/>
      <c r="DN519" s="127"/>
      <c r="DO519" s="111"/>
      <c r="DP519" s="111"/>
      <c r="DQ519" s="111"/>
      <c r="DR519" s="111"/>
      <c r="DS519" s="111"/>
      <c r="DT519" s="111"/>
    </row>
    <row r="520" spans="64:126" ht="20.100000000000001" customHeight="1" x14ac:dyDescent="0.2"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8"/>
      <c r="CP520" s="83" t="s">
        <v>157</v>
      </c>
      <c r="CQ520" s="83">
        <f>INDEX([10]TPU!$A:$A,MATCH($DV520,[10]TPU!$P:$P,0))</f>
        <v>5213420</v>
      </c>
      <c r="CR520" s="366" t="str">
        <f>INDEX([10]TPU!$C:$C,MATCH($DV520,[10]TPU!$P:$P,0))</f>
        <v>Placa em aço nº 16 galvanizado com película retrorrefletiva tipo III + X - confecção</v>
      </c>
      <c r="CS520" s="83" t="str">
        <f>INDEX([10]TPU!$D:$D,MATCH($DV520,[10]TPU!$P:$P,0))</f>
        <v>m²</v>
      </c>
      <c r="CT520" s="103">
        <f t="shared" ref="CT520:DT520" si="886">CT522*CT523</f>
        <v>0</v>
      </c>
      <c r="CU520" s="103">
        <f t="shared" si="886"/>
        <v>0</v>
      </c>
      <c r="CV520" s="103">
        <f t="shared" si="886"/>
        <v>0</v>
      </c>
      <c r="CW520" s="103">
        <f t="shared" si="886"/>
        <v>0</v>
      </c>
      <c r="CX520" s="103">
        <f t="shared" si="886"/>
        <v>0</v>
      </c>
      <c r="CY520" s="103">
        <f t="shared" ref="CY520:DR520" si="887">CY522*CY523</f>
        <v>0</v>
      </c>
      <c r="CZ520" s="103">
        <f t="shared" si="887"/>
        <v>0</v>
      </c>
      <c r="DA520" s="103">
        <f t="shared" si="887"/>
        <v>0</v>
      </c>
      <c r="DB520" s="103">
        <f t="shared" si="887"/>
        <v>0</v>
      </c>
      <c r="DC520" s="103">
        <f t="shared" si="887"/>
        <v>0</v>
      </c>
      <c r="DD520" s="103">
        <f t="shared" si="887"/>
        <v>0</v>
      </c>
      <c r="DE520" s="103">
        <f t="shared" si="887"/>
        <v>0</v>
      </c>
      <c r="DF520" s="103">
        <f t="shared" si="887"/>
        <v>0</v>
      </c>
      <c r="DG520" s="103">
        <f t="shared" si="887"/>
        <v>0</v>
      </c>
      <c r="DH520" s="103">
        <f t="shared" si="887"/>
        <v>0</v>
      </c>
      <c r="DI520" s="103">
        <f t="shared" si="887"/>
        <v>0</v>
      </c>
      <c r="DJ520" s="103">
        <f t="shared" si="887"/>
        <v>0</v>
      </c>
      <c r="DK520" s="103">
        <f t="shared" si="887"/>
        <v>0</v>
      </c>
      <c r="DL520" s="103">
        <f t="shared" si="887"/>
        <v>0</v>
      </c>
      <c r="DM520" s="103">
        <f t="shared" si="887"/>
        <v>0</v>
      </c>
      <c r="DN520" s="103">
        <f t="shared" si="887"/>
        <v>0</v>
      </c>
      <c r="DO520" s="103">
        <f t="shared" si="887"/>
        <v>0</v>
      </c>
      <c r="DP520" s="103">
        <f t="shared" si="887"/>
        <v>0</v>
      </c>
      <c r="DQ520" s="103">
        <f t="shared" si="887"/>
        <v>0</v>
      </c>
      <c r="DR520" s="103">
        <f t="shared" si="887"/>
        <v>0</v>
      </c>
      <c r="DS520" s="103">
        <f t="shared" ref="DS520" si="888">DS522*DS523</f>
        <v>0</v>
      </c>
      <c r="DT520" s="103">
        <f t="shared" si="886"/>
        <v>0</v>
      </c>
      <c r="DV520" t="s">
        <v>369</v>
      </c>
    </row>
    <row r="521" spans="64:126" ht="20.100000000000001" customHeight="1" x14ac:dyDescent="0.2"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8"/>
      <c r="CP521" s="108"/>
      <c r="CS521" s="109"/>
      <c r="CT521" s="127"/>
      <c r="CU521" s="111"/>
      <c r="CV521" s="111"/>
      <c r="CW521" s="111"/>
      <c r="CX521" s="111"/>
      <c r="CY521" s="127"/>
      <c r="CZ521" s="111"/>
      <c r="DA521" s="111"/>
      <c r="DB521" s="111"/>
      <c r="DC521" s="111"/>
      <c r="DD521" s="127"/>
      <c r="DE521" s="111"/>
      <c r="DF521" s="111"/>
      <c r="DG521" s="111"/>
      <c r="DH521" s="111"/>
      <c r="DI521" s="111"/>
      <c r="DJ521" s="111"/>
      <c r="DK521" s="111"/>
      <c r="DL521" s="111"/>
      <c r="DM521" s="111"/>
      <c r="DN521" s="127"/>
      <c r="DO521" s="111"/>
      <c r="DP521" s="111"/>
      <c r="DQ521" s="111"/>
      <c r="DR521" s="111"/>
      <c r="DS521" s="111"/>
      <c r="DT521" s="111"/>
    </row>
    <row r="522" spans="64:126" ht="20.100000000000001" customHeight="1" x14ac:dyDescent="0.2">
      <c r="BM522" s="162"/>
      <c r="BN522" s="162"/>
      <c r="BO522" s="162"/>
      <c r="BP522" s="162"/>
      <c r="BQ522" s="162"/>
      <c r="BR522" s="162"/>
      <c r="BS522" s="162"/>
      <c r="BT522" s="162"/>
      <c r="BU522" s="162"/>
      <c r="BV522" s="162"/>
      <c r="BW522" s="162"/>
      <c r="BX522" s="162"/>
      <c r="BY522" s="162"/>
      <c r="BZ522" s="162"/>
      <c r="CA522" s="162"/>
      <c r="CB522" s="162"/>
      <c r="CC522" s="162"/>
      <c r="CD522" s="162"/>
      <c r="CE522" s="162"/>
      <c r="CF522" s="162"/>
      <c r="CG522" s="162"/>
      <c r="CH522" s="162"/>
      <c r="CI522" s="162"/>
      <c r="CJ522" s="162"/>
      <c r="CK522" s="162"/>
      <c r="CL522" s="162"/>
      <c r="CM522" s="162"/>
      <c r="CP522" s="108"/>
      <c r="CR522" s="11" t="s">
        <v>272</v>
      </c>
      <c r="CS522" s="6" t="s">
        <v>37</v>
      </c>
      <c r="CT522" s="129">
        <v>1</v>
      </c>
      <c r="CU522" s="114">
        <v>1</v>
      </c>
      <c r="CV522" s="114">
        <v>1</v>
      </c>
      <c r="CW522" s="114">
        <v>1</v>
      </c>
      <c r="CX522" s="114">
        <v>1</v>
      </c>
      <c r="CY522" s="129">
        <v>1</v>
      </c>
      <c r="CZ522" s="114">
        <v>1</v>
      </c>
      <c r="DA522" s="114">
        <v>1</v>
      </c>
      <c r="DB522" s="114">
        <v>1</v>
      </c>
      <c r="DC522" s="114">
        <v>1</v>
      </c>
      <c r="DD522" s="129">
        <v>1</v>
      </c>
      <c r="DE522" s="114">
        <v>1</v>
      </c>
      <c r="DF522" s="114">
        <v>1</v>
      </c>
      <c r="DG522" s="114">
        <v>1</v>
      </c>
      <c r="DH522" s="114">
        <v>1</v>
      </c>
      <c r="DI522" s="114">
        <v>1</v>
      </c>
      <c r="DJ522" s="114">
        <v>1</v>
      </c>
      <c r="DK522" s="114">
        <v>1</v>
      </c>
      <c r="DL522" s="114">
        <v>1</v>
      </c>
      <c r="DM522" s="114">
        <v>1</v>
      </c>
      <c r="DN522" s="129">
        <v>1</v>
      </c>
      <c r="DO522" s="114">
        <v>1</v>
      </c>
      <c r="DP522" s="114">
        <v>1</v>
      </c>
      <c r="DQ522" s="114">
        <v>1</v>
      </c>
      <c r="DR522" s="114">
        <v>1</v>
      </c>
      <c r="DS522" s="114">
        <v>1</v>
      </c>
      <c r="DT522" s="114">
        <v>1</v>
      </c>
    </row>
    <row r="523" spans="64:126" ht="20.100000000000001" customHeight="1" x14ac:dyDescent="0.2"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8"/>
      <c r="CP523" s="108"/>
      <c r="CR523" s="11" t="s">
        <v>15</v>
      </c>
      <c r="CS523" s="6" t="s">
        <v>222</v>
      </c>
      <c r="CT523" s="129">
        <v>0</v>
      </c>
      <c r="CU523" s="129">
        <v>0</v>
      </c>
      <c r="CV523" s="129">
        <v>0</v>
      </c>
      <c r="CW523" s="129">
        <v>0</v>
      </c>
      <c r="CX523" s="129">
        <v>0</v>
      </c>
      <c r="CY523" s="129">
        <v>0</v>
      </c>
      <c r="CZ523" s="129">
        <v>0</v>
      </c>
      <c r="DA523" s="129">
        <v>0</v>
      </c>
      <c r="DB523" s="129">
        <v>0</v>
      </c>
      <c r="DC523" s="129">
        <v>0</v>
      </c>
      <c r="DD523" s="129">
        <v>0</v>
      </c>
      <c r="DE523" s="129">
        <v>0</v>
      </c>
      <c r="DF523" s="129">
        <v>0</v>
      </c>
      <c r="DG523" s="129">
        <v>0</v>
      </c>
      <c r="DH523" s="129">
        <v>0</v>
      </c>
      <c r="DI523" s="129">
        <v>0</v>
      </c>
      <c r="DJ523" s="129">
        <v>0</v>
      </c>
      <c r="DK523" s="129">
        <v>0</v>
      </c>
      <c r="DL523" s="129">
        <v>0</v>
      </c>
      <c r="DM523" s="129">
        <v>0</v>
      </c>
      <c r="DN523" s="129">
        <v>0</v>
      </c>
      <c r="DO523" s="129">
        <v>0</v>
      </c>
      <c r="DP523" s="129">
        <v>0</v>
      </c>
      <c r="DQ523" s="129">
        <v>0</v>
      </c>
      <c r="DR523" s="129">
        <v>0</v>
      </c>
      <c r="DS523" s="129"/>
      <c r="DT523" s="114"/>
    </row>
    <row r="524" spans="64:126" ht="20.100000000000001" customHeight="1" x14ac:dyDescent="0.2">
      <c r="BL524" s="162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8"/>
      <c r="CP524" s="108"/>
      <c r="CS524" s="109"/>
      <c r="CT524" s="127"/>
      <c r="CU524" s="111"/>
      <c r="CV524" s="111"/>
      <c r="CW524" s="111"/>
      <c r="CX524" s="111"/>
      <c r="CY524" s="127"/>
      <c r="CZ524" s="111"/>
      <c r="DA524" s="111"/>
      <c r="DB524" s="111"/>
      <c r="DC524" s="111"/>
      <c r="DD524" s="127"/>
      <c r="DE524" s="111"/>
      <c r="DF524" s="111"/>
      <c r="DG524" s="111"/>
      <c r="DH524" s="111"/>
      <c r="DI524" s="111"/>
      <c r="DJ524" s="111"/>
      <c r="DK524" s="111"/>
      <c r="DL524" s="111"/>
      <c r="DM524" s="111"/>
      <c r="DN524" s="127"/>
      <c r="DO524" s="111"/>
      <c r="DP524" s="111"/>
      <c r="DQ524" s="111"/>
      <c r="DR524" s="111"/>
      <c r="DS524" s="111"/>
      <c r="DT524" s="111"/>
    </row>
    <row r="525" spans="64:126" ht="20.100000000000001" customHeight="1" x14ac:dyDescent="0.2">
      <c r="BL525" s="162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8"/>
      <c r="CP525" s="83" t="s">
        <v>158</v>
      </c>
      <c r="CQ525" s="83">
        <f>INDEX([10]TPU!$A:$A,MATCH($DV525,[10]TPU!$P:$P,0))</f>
        <v>5213420</v>
      </c>
      <c r="CR525" s="366" t="str">
        <f>INDEX([10]TPU!$C:$C,MATCH($DV525,[10]TPU!$P:$P,0))</f>
        <v>Placa em aço nº 16 galvanizado com película retrorrefletiva tipo III + X - confecção</v>
      </c>
      <c r="CS525" s="83" t="str">
        <f>INDEX([10]TPU!$D:$D,MATCH($DV525,[10]TPU!$P:$P,0))</f>
        <v>m²</v>
      </c>
      <c r="CT525" s="103">
        <f t="shared" ref="CT525:DT525" si="889">CT527*CT528</f>
        <v>1</v>
      </c>
      <c r="CU525" s="103">
        <f t="shared" si="889"/>
        <v>1</v>
      </c>
      <c r="CV525" s="103">
        <f t="shared" si="889"/>
        <v>0</v>
      </c>
      <c r="CW525" s="103">
        <f t="shared" si="889"/>
        <v>1.5</v>
      </c>
      <c r="CX525" s="103">
        <f t="shared" si="889"/>
        <v>1</v>
      </c>
      <c r="CY525" s="103">
        <f t="shared" ref="CY525:DR525" si="890">CY527*CY528</f>
        <v>1</v>
      </c>
      <c r="CZ525" s="103">
        <f t="shared" si="890"/>
        <v>1</v>
      </c>
      <c r="DA525" s="103">
        <f t="shared" si="890"/>
        <v>0</v>
      </c>
      <c r="DB525" s="103">
        <f t="shared" si="890"/>
        <v>1.5</v>
      </c>
      <c r="DC525" s="103">
        <f t="shared" si="890"/>
        <v>1</v>
      </c>
      <c r="DD525" s="103">
        <f t="shared" si="890"/>
        <v>1</v>
      </c>
      <c r="DE525" s="103">
        <f t="shared" si="890"/>
        <v>1</v>
      </c>
      <c r="DF525" s="103">
        <f t="shared" si="890"/>
        <v>0</v>
      </c>
      <c r="DG525" s="103">
        <f t="shared" si="890"/>
        <v>1.5</v>
      </c>
      <c r="DH525" s="103">
        <f t="shared" si="890"/>
        <v>1</v>
      </c>
      <c r="DI525" s="103">
        <f t="shared" si="890"/>
        <v>1</v>
      </c>
      <c r="DJ525" s="103">
        <f t="shared" si="890"/>
        <v>1</v>
      </c>
      <c r="DK525" s="103">
        <f t="shared" si="890"/>
        <v>0</v>
      </c>
      <c r="DL525" s="103">
        <f t="shared" si="890"/>
        <v>1.5</v>
      </c>
      <c r="DM525" s="103">
        <f t="shared" si="890"/>
        <v>1</v>
      </c>
      <c r="DN525" s="103">
        <f t="shared" si="890"/>
        <v>1</v>
      </c>
      <c r="DO525" s="103">
        <f t="shared" si="890"/>
        <v>1</v>
      </c>
      <c r="DP525" s="103">
        <f t="shared" si="890"/>
        <v>0</v>
      </c>
      <c r="DQ525" s="103">
        <f t="shared" si="890"/>
        <v>1.5</v>
      </c>
      <c r="DR525" s="103">
        <f t="shared" si="890"/>
        <v>1</v>
      </c>
      <c r="DS525" s="103">
        <f t="shared" ref="DS525" si="891">DS527*DS528</f>
        <v>0</v>
      </c>
      <c r="DT525" s="103">
        <f t="shared" si="889"/>
        <v>0</v>
      </c>
      <c r="DV525" t="s">
        <v>370</v>
      </c>
    </row>
    <row r="526" spans="64:126" ht="20.100000000000001" customHeight="1" x14ac:dyDescent="0.2">
      <c r="BL526" s="162"/>
      <c r="BM526" s="8"/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8"/>
      <c r="CP526" s="108"/>
      <c r="CS526" s="109"/>
      <c r="CT526" s="127"/>
      <c r="CU526" s="111"/>
      <c r="CV526" s="111"/>
      <c r="CW526" s="111"/>
      <c r="CX526" s="111"/>
      <c r="CY526" s="127"/>
      <c r="CZ526" s="111"/>
      <c r="DA526" s="111"/>
      <c r="DB526" s="111"/>
      <c r="DC526" s="111"/>
      <c r="DD526" s="127"/>
      <c r="DE526" s="111"/>
      <c r="DF526" s="111"/>
      <c r="DG526" s="111"/>
      <c r="DH526" s="111"/>
      <c r="DI526" s="111"/>
      <c r="DJ526" s="111"/>
      <c r="DK526" s="111"/>
      <c r="DL526" s="111"/>
      <c r="DM526" s="111"/>
      <c r="DN526" s="127"/>
      <c r="DO526" s="111"/>
      <c r="DP526" s="111"/>
      <c r="DQ526" s="111"/>
      <c r="DR526" s="111"/>
      <c r="DS526" s="111"/>
      <c r="DT526" s="111"/>
    </row>
    <row r="527" spans="64:126" ht="20.100000000000001" customHeight="1" x14ac:dyDescent="0.2">
      <c r="CP527" s="108"/>
      <c r="CR527" s="11" t="s">
        <v>273</v>
      </c>
      <c r="CS527" s="6" t="s">
        <v>37</v>
      </c>
      <c r="CT527" s="129">
        <f t="shared" ref="CT527:DT527" si="892">1*1/2</f>
        <v>0.5</v>
      </c>
      <c r="CU527" s="114">
        <f t="shared" si="892"/>
        <v>0.5</v>
      </c>
      <c r="CV527" s="114">
        <f t="shared" si="892"/>
        <v>0.5</v>
      </c>
      <c r="CW527" s="114">
        <f t="shared" si="892"/>
        <v>0.5</v>
      </c>
      <c r="CX527" s="114">
        <f t="shared" si="892"/>
        <v>0.5</v>
      </c>
      <c r="CY527" s="129">
        <f t="shared" si="892"/>
        <v>0.5</v>
      </c>
      <c r="CZ527" s="114">
        <f t="shared" si="892"/>
        <v>0.5</v>
      </c>
      <c r="DA527" s="114">
        <f t="shared" si="892"/>
        <v>0.5</v>
      </c>
      <c r="DB527" s="114">
        <f t="shared" si="892"/>
        <v>0.5</v>
      </c>
      <c r="DC527" s="114">
        <f t="shared" si="892"/>
        <v>0.5</v>
      </c>
      <c r="DD527" s="129">
        <f t="shared" si="892"/>
        <v>0.5</v>
      </c>
      <c r="DE527" s="114">
        <f t="shared" si="892"/>
        <v>0.5</v>
      </c>
      <c r="DF527" s="114">
        <f t="shared" si="892"/>
        <v>0.5</v>
      </c>
      <c r="DG527" s="114">
        <f t="shared" si="892"/>
        <v>0.5</v>
      </c>
      <c r="DH527" s="114">
        <f t="shared" si="892"/>
        <v>0.5</v>
      </c>
      <c r="DI527" s="114">
        <f t="shared" si="892"/>
        <v>0.5</v>
      </c>
      <c r="DJ527" s="114">
        <f t="shared" si="892"/>
        <v>0.5</v>
      </c>
      <c r="DK527" s="114">
        <f t="shared" si="892"/>
        <v>0.5</v>
      </c>
      <c r="DL527" s="114">
        <f t="shared" si="892"/>
        <v>0.5</v>
      </c>
      <c r="DM527" s="114">
        <f t="shared" si="892"/>
        <v>0.5</v>
      </c>
      <c r="DN527" s="129">
        <f t="shared" si="892"/>
        <v>0.5</v>
      </c>
      <c r="DO527" s="114">
        <f t="shared" si="892"/>
        <v>0.5</v>
      </c>
      <c r="DP527" s="114">
        <f t="shared" si="892"/>
        <v>0.5</v>
      </c>
      <c r="DQ527" s="114">
        <f t="shared" si="892"/>
        <v>0.5</v>
      </c>
      <c r="DR527" s="114">
        <f t="shared" si="892"/>
        <v>0.5</v>
      </c>
      <c r="DS527" s="114">
        <f t="shared" si="892"/>
        <v>0.5</v>
      </c>
      <c r="DT527" s="114">
        <f t="shared" si="892"/>
        <v>0.5</v>
      </c>
    </row>
    <row r="528" spans="64:126" ht="20.100000000000001" customHeight="1" x14ac:dyDescent="0.2">
      <c r="BM528" s="162"/>
      <c r="BN528" s="162"/>
      <c r="BO528" s="162"/>
      <c r="BP528" s="162"/>
      <c r="BQ528" s="162"/>
      <c r="BR528" s="162"/>
      <c r="BS528" s="162"/>
      <c r="BT528" s="162"/>
      <c r="BU528" s="162"/>
      <c r="BV528" s="162"/>
      <c r="BW528" s="162"/>
      <c r="BX528" s="162"/>
      <c r="BY528" s="162"/>
      <c r="BZ528" s="162"/>
      <c r="CA528" s="162"/>
      <c r="CB528" s="162"/>
      <c r="CC528" s="162"/>
      <c r="CD528" s="162"/>
      <c r="CE528" s="162"/>
      <c r="CF528" s="162"/>
      <c r="CG528" s="162"/>
      <c r="CH528" s="162"/>
      <c r="CI528" s="162"/>
      <c r="CJ528" s="162"/>
      <c r="CK528" s="162"/>
      <c r="CL528" s="162"/>
      <c r="CM528" s="162"/>
      <c r="CP528" s="108"/>
      <c r="CR528" s="11" t="s">
        <v>15</v>
      </c>
      <c r="CS528" s="6" t="s">
        <v>222</v>
      </c>
      <c r="CT528" s="129">
        <v>2</v>
      </c>
      <c r="CU528" s="129">
        <v>2</v>
      </c>
      <c r="CV528" s="129">
        <v>0</v>
      </c>
      <c r="CW528" s="129">
        <v>3</v>
      </c>
      <c r="CX528" s="129">
        <v>2</v>
      </c>
      <c r="CY528" s="129">
        <v>2</v>
      </c>
      <c r="CZ528" s="129">
        <v>2</v>
      </c>
      <c r="DA528" s="129">
        <v>0</v>
      </c>
      <c r="DB528" s="129">
        <v>3</v>
      </c>
      <c r="DC528" s="129">
        <v>2</v>
      </c>
      <c r="DD528" s="129">
        <v>2</v>
      </c>
      <c r="DE528" s="129">
        <v>2</v>
      </c>
      <c r="DF528" s="129">
        <v>0</v>
      </c>
      <c r="DG528" s="129">
        <v>3</v>
      </c>
      <c r="DH528" s="129">
        <v>2</v>
      </c>
      <c r="DI528" s="129">
        <v>2</v>
      </c>
      <c r="DJ528" s="129">
        <v>2</v>
      </c>
      <c r="DK528" s="129">
        <v>0</v>
      </c>
      <c r="DL528" s="129">
        <v>3</v>
      </c>
      <c r="DM528" s="129">
        <v>2</v>
      </c>
      <c r="DN528" s="129">
        <v>2</v>
      </c>
      <c r="DO528" s="129">
        <v>2</v>
      </c>
      <c r="DP528" s="129">
        <v>0</v>
      </c>
      <c r="DQ528" s="129">
        <v>3</v>
      </c>
      <c r="DR528" s="129">
        <v>2</v>
      </c>
      <c r="DS528" s="129"/>
      <c r="DT528" s="114"/>
    </row>
    <row r="529" spans="64:126" ht="20.100000000000001" customHeight="1" x14ac:dyDescent="0.2">
      <c r="CP529" s="108"/>
      <c r="CS529" s="109"/>
      <c r="CT529" s="127"/>
      <c r="CU529" s="111"/>
      <c r="CV529" s="111"/>
      <c r="CW529" s="111"/>
      <c r="CX529" s="111"/>
      <c r="CY529" s="127"/>
      <c r="CZ529" s="111"/>
      <c r="DA529" s="111"/>
      <c r="DB529" s="111"/>
      <c r="DC529" s="111"/>
      <c r="DD529" s="127"/>
      <c r="DE529" s="111"/>
      <c r="DF529" s="111"/>
      <c r="DG529" s="111"/>
      <c r="DH529" s="111"/>
      <c r="DI529" s="111"/>
      <c r="DJ529" s="111"/>
      <c r="DK529" s="111"/>
      <c r="DL529" s="111"/>
      <c r="DM529" s="111"/>
      <c r="DN529" s="127"/>
      <c r="DO529" s="111"/>
      <c r="DP529" s="111"/>
      <c r="DQ529" s="111"/>
      <c r="DR529" s="111"/>
      <c r="DS529" s="111"/>
      <c r="DT529" s="111"/>
    </row>
    <row r="530" spans="64:126" ht="20.100000000000001" customHeight="1" x14ac:dyDescent="0.2">
      <c r="BL530" s="162"/>
      <c r="BM530" s="8"/>
      <c r="BN530" s="8"/>
      <c r="BO530" s="8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8"/>
      <c r="CP530" s="83" t="s">
        <v>160</v>
      </c>
      <c r="CQ530" s="83">
        <f>INDEX([10]TPU!$A:$A,MATCH($DV530,[10]TPU!$P:$P,0))</f>
        <v>5213420</v>
      </c>
      <c r="CR530" s="366" t="str">
        <f>INDEX([10]TPU!$C:$C,MATCH($DV530,[10]TPU!$P:$P,0))</f>
        <v>Placa em aço nº 16 galvanizado com película retrorrefletiva tipo III + X - confecção</v>
      </c>
      <c r="CS530" s="83" t="str">
        <f>INDEX([10]TPU!$D:$D,MATCH($DV530,[10]TPU!$P:$P,0))</f>
        <v>m²</v>
      </c>
      <c r="CT530" s="103">
        <f t="shared" ref="CT530:CX530" si="893">CT532*CT533</f>
        <v>0.54</v>
      </c>
      <c r="CU530" s="103">
        <f t="shared" si="893"/>
        <v>0.54</v>
      </c>
      <c r="CV530" s="103">
        <f t="shared" si="893"/>
        <v>0</v>
      </c>
      <c r="CW530" s="103">
        <f t="shared" si="893"/>
        <v>0</v>
      </c>
      <c r="CX530" s="103">
        <f t="shared" si="893"/>
        <v>0</v>
      </c>
      <c r="CY530" s="103">
        <f t="shared" ref="CY530:DR530" si="894">CY532*CY533</f>
        <v>0.54</v>
      </c>
      <c r="CZ530" s="103">
        <f t="shared" si="894"/>
        <v>0.54</v>
      </c>
      <c r="DA530" s="103">
        <f t="shared" si="894"/>
        <v>0</v>
      </c>
      <c r="DB530" s="103">
        <f t="shared" si="894"/>
        <v>0</v>
      </c>
      <c r="DC530" s="103">
        <f t="shared" si="894"/>
        <v>0</v>
      </c>
      <c r="DD530" s="103">
        <f t="shared" si="894"/>
        <v>0.54</v>
      </c>
      <c r="DE530" s="103">
        <f t="shared" si="894"/>
        <v>0.54</v>
      </c>
      <c r="DF530" s="103">
        <f t="shared" si="894"/>
        <v>0</v>
      </c>
      <c r="DG530" s="103">
        <f t="shared" si="894"/>
        <v>0</v>
      </c>
      <c r="DH530" s="103">
        <f t="shared" si="894"/>
        <v>0</v>
      </c>
      <c r="DI530" s="103">
        <f t="shared" si="894"/>
        <v>0.54</v>
      </c>
      <c r="DJ530" s="103">
        <f t="shared" si="894"/>
        <v>0.54</v>
      </c>
      <c r="DK530" s="103">
        <f t="shared" si="894"/>
        <v>0</v>
      </c>
      <c r="DL530" s="103">
        <f t="shared" si="894"/>
        <v>0</v>
      </c>
      <c r="DM530" s="103">
        <f t="shared" si="894"/>
        <v>0</v>
      </c>
      <c r="DN530" s="103">
        <f t="shared" si="894"/>
        <v>0.54</v>
      </c>
      <c r="DO530" s="103">
        <f t="shared" si="894"/>
        <v>0.54</v>
      </c>
      <c r="DP530" s="103">
        <f t="shared" si="894"/>
        <v>0</v>
      </c>
      <c r="DQ530" s="103">
        <f t="shared" si="894"/>
        <v>0</v>
      </c>
      <c r="DR530" s="103">
        <f t="shared" si="894"/>
        <v>0</v>
      </c>
      <c r="DS530" s="103">
        <f t="shared" ref="DS530" si="895">DS532*DS533</f>
        <v>0</v>
      </c>
      <c r="DT530" s="103">
        <f t="shared" ref="DT530" si="896">DT532*DT533</f>
        <v>0</v>
      </c>
      <c r="DV530" t="s">
        <v>371</v>
      </c>
    </row>
    <row r="531" spans="64:126" ht="20.100000000000001" customHeight="1" x14ac:dyDescent="0.2">
      <c r="CP531" s="108"/>
      <c r="CS531" s="109"/>
      <c r="CT531" s="127"/>
      <c r="CU531" s="111"/>
      <c r="CV531" s="111"/>
      <c r="CW531" s="111"/>
      <c r="CX531" s="111"/>
      <c r="CY531" s="127"/>
      <c r="CZ531" s="111"/>
      <c r="DA531" s="111"/>
      <c r="DB531" s="111"/>
      <c r="DC531" s="111"/>
      <c r="DD531" s="127"/>
      <c r="DE531" s="111"/>
      <c r="DF531" s="111"/>
      <c r="DG531" s="111"/>
      <c r="DH531" s="111"/>
      <c r="DI531" s="111"/>
      <c r="DJ531" s="111"/>
      <c r="DK531" s="111"/>
      <c r="DL531" s="111"/>
      <c r="DM531" s="111"/>
      <c r="DN531" s="127"/>
      <c r="DO531" s="111"/>
      <c r="DP531" s="111"/>
      <c r="DQ531" s="111"/>
      <c r="DR531" s="111"/>
      <c r="DS531" s="111"/>
      <c r="DT531" s="111"/>
    </row>
    <row r="532" spans="64:126" ht="20.100000000000001" customHeight="1" x14ac:dyDescent="0.2">
      <c r="BM532" s="162"/>
      <c r="BN532" s="162"/>
      <c r="BO532" s="162"/>
      <c r="BP532" s="162"/>
      <c r="BQ532" s="162"/>
      <c r="BR532" s="162"/>
      <c r="BS532" s="162"/>
      <c r="BT532" s="162"/>
      <c r="BU532" s="162"/>
      <c r="BV532" s="162"/>
      <c r="BW532" s="162"/>
      <c r="BX532" s="162"/>
      <c r="BY532" s="162"/>
      <c r="BZ532" s="162"/>
      <c r="CA532" s="162"/>
      <c r="CB532" s="162"/>
      <c r="CC532" s="162"/>
      <c r="CD532" s="162"/>
      <c r="CE532" s="162"/>
      <c r="CF532" s="162"/>
      <c r="CG532" s="162"/>
      <c r="CH532" s="162"/>
      <c r="CI532" s="162"/>
      <c r="CJ532" s="162"/>
      <c r="CK532" s="162"/>
      <c r="CL532" s="162"/>
      <c r="CM532" s="162"/>
      <c r="CP532" s="108"/>
      <c r="CR532" s="11" t="s">
        <v>274</v>
      </c>
      <c r="CS532" s="6" t="s">
        <v>37</v>
      </c>
      <c r="CT532" s="129">
        <f t="shared" ref="CT532:DT532" si="897">0.3*0.9</f>
        <v>0.27</v>
      </c>
      <c r="CU532" s="114">
        <f t="shared" si="897"/>
        <v>0.27</v>
      </c>
      <c r="CV532" s="114">
        <f t="shared" si="897"/>
        <v>0.27</v>
      </c>
      <c r="CW532" s="114">
        <f t="shared" si="897"/>
        <v>0.27</v>
      </c>
      <c r="CX532" s="114">
        <f t="shared" si="897"/>
        <v>0.27</v>
      </c>
      <c r="CY532" s="129">
        <f t="shared" si="897"/>
        <v>0.27</v>
      </c>
      <c r="CZ532" s="114">
        <f t="shared" si="897"/>
        <v>0.27</v>
      </c>
      <c r="DA532" s="114">
        <f t="shared" si="897"/>
        <v>0.27</v>
      </c>
      <c r="DB532" s="114">
        <f t="shared" si="897"/>
        <v>0.27</v>
      </c>
      <c r="DC532" s="114">
        <f t="shared" si="897"/>
        <v>0.27</v>
      </c>
      <c r="DD532" s="129">
        <f t="shared" si="897"/>
        <v>0.27</v>
      </c>
      <c r="DE532" s="114">
        <f t="shared" si="897"/>
        <v>0.27</v>
      </c>
      <c r="DF532" s="114">
        <f t="shared" si="897"/>
        <v>0.27</v>
      </c>
      <c r="DG532" s="114">
        <f t="shared" si="897"/>
        <v>0.27</v>
      </c>
      <c r="DH532" s="114">
        <f t="shared" si="897"/>
        <v>0.27</v>
      </c>
      <c r="DI532" s="114">
        <f t="shared" si="897"/>
        <v>0.27</v>
      </c>
      <c r="DJ532" s="114">
        <f t="shared" si="897"/>
        <v>0.27</v>
      </c>
      <c r="DK532" s="114">
        <f t="shared" si="897"/>
        <v>0.27</v>
      </c>
      <c r="DL532" s="114">
        <f t="shared" si="897"/>
        <v>0.27</v>
      </c>
      <c r="DM532" s="114">
        <f t="shared" si="897"/>
        <v>0.27</v>
      </c>
      <c r="DN532" s="129">
        <f t="shared" si="897"/>
        <v>0.27</v>
      </c>
      <c r="DO532" s="114">
        <f t="shared" si="897"/>
        <v>0.27</v>
      </c>
      <c r="DP532" s="114">
        <f t="shared" si="897"/>
        <v>0.27</v>
      </c>
      <c r="DQ532" s="114">
        <f t="shared" si="897"/>
        <v>0.27</v>
      </c>
      <c r="DR532" s="114">
        <f t="shared" si="897"/>
        <v>0.27</v>
      </c>
      <c r="DS532" s="114">
        <f t="shared" si="897"/>
        <v>0.27</v>
      </c>
      <c r="DT532" s="114">
        <f t="shared" si="897"/>
        <v>0.27</v>
      </c>
    </row>
    <row r="533" spans="64:126" ht="20.100000000000001" customHeight="1" x14ac:dyDescent="0.2">
      <c r="BL533" s="162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P533" s="108"/>
      <c r="CR533" s="11" t="s">
        <v>275</v>
      </c>
      <c r="CS533" s="6" t="s">
        <v>222</v>
      </c>
      <c r="CT533" s="129">
        <v>2</v>
      </c>
      <c r="CU533" s="129">
        <v>2</v>
      </c>
      <c r="CV533" s="129">
        <v>0</v>
      </c>
      <c r="CW533" s="129">
        <v>0</v>
      </c>
      <c r="CX533" s="129">
        <v>0</v>
      </c>
      <c r="CY533" s="129">
        <v>2</v>
      </c>
      <c r="CZ533" s="129">
        <v>2</v>
      </c>
      <c r="DA533" s="129">
        <v>0</v>
      </c>
      <c r="DB533" s="129">
        <v>0</v>
      </c>
      <c r="DC533" s="129">
        <v>0</v>
      </c>
      <c r="DD533" s="129">
        <v>2</v>
      </c>
      <c r="DE533" s="129">
        <v>2</v>
      </c>
      <c r="DF533" s="129">
        <v>0</v>
      </c>
      <c r="DG533" s="129">
        <v>0</v>
      </c>
      <c r="DH533" s="129">
        <v>0</v>
      </c>
      <c r="DI533" s="129">
        <v>2</v>
      </c>
      <c r="DJ533" s="129">
        <v>2</v>
      </c>
      <c r="DK533" s="129">
        <v>0</v>
      </c>
      <c r="DL533" s="129">
        <v>0</v>
      </c>
      <c r="DM533" s="129">
        <v>0</v>
      </c>
      <c r="DN533" s="129">
        <v>2</v>
      </c>
      <c r="DO533" s="129">
        <v>2</v>
      </c>
      <c r="DP533" s="129">
        <v>0</v>
      </c>
      <c r="DQ533" s="129">
        <v>0</v>
      </c>
      <c r="DR533" s="129">
        <v>0</v>
      </c>
      <c r="DS533" s="129"/>
      <c r="DT533" s="114"/>
    </row>
    <row r="534" spans="64:126" ht="20.100000000000001" customHeight="1" x14ac:dyDescent="0.2">
      <c r="BM534" s="143"/>
      <c r="BN534" s="143"/>
      <c r="BO534" s="143"/>
      <c r="BP534" s="143"/>
      <c r="BQ534" s="143"/>
      <c r="BR534" s="143"/>
      <c r="BS534" s="143"/>
      <c r="BT534" s="143"/>
      <c r="BU534" s="143"/>
      <c r="BV534" s="143"/>
      <c r="BW534" s="143"/>
      <c r="BX534" s="143"/>
      <c r="BY534" s="143"/>
      <c r="BZ534" s="143"/>
      <c r="CA534" s="143"/>
      <c r="CB534" s="143"/>
      <c r="CC534" s="143"/>
      <c r="CD534" s="143"/>
      <c r="CE534" s="143"/>
      <c r="CF534" s="143"/>
      <c r="CG534" s="143"/>
      <c r="CH534" s="143"/>
      <c r="CI534" s="143"/>
      <c r="CJ534" s="143"/>
      <c r="CK534" s="143"/>
      <c r="CL534" s="143"/>
      <c r="CM534" s="143"/>
      <c r="CP534" s="108"/>
      <c r="CS534" s="109"/>
      <c r="CT534" s="127"/>
      <c r="CU534" s="111"/>
      <c r="CV534" s="111"/>
      <c r="CW534" s="111"/>
      <c r="CX534" s="111"/>
      <c r="CY534" s="127"/>
      <c r="CZ534" s="111"/>
      <c r="DA534" s="111"/>
      <c r="DB534" s="111"/>
      <c r="DC534" s="111"/>
      <c r="DD534" s="127"/>
      <c r="DE534" s="111"/>
      <c r="DF534" s="111"/>
      <c r="DG534" s="111"/>
      <c r="DH534" s="111"/>
      <c r="DI534" s="111"/>
      <c r="DJ534" s="111"/>
      <c r="DK534" s="111"/>
      <c r="DL534" s="111"/>
      <c r="DM534" s="111"/>
      <c r="DN534" s="127"/>
      <c r="DO534" s="111"/>
      <c r="DP534" s="111"/>
      <c r="DQ534" s="111"/>
      <c r="DR534" s="111"/>
      <c r="DS534" s="111"/>
      <c r="DT534" s="111"/>
    </row>
    <row r="535" spans="64:126" ht="20.100000000000001" customHeight="1" x14ac:dyDescent="0.2"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8"/>
      <c r="CG535" s="8"/>
      <c r="CH535" s="8"/>
      <c r="CI535" s="8"/>
      <c r="CJ535" s="8"/>
      <c r="CK535" s="8"/>
      <c r="CL535" s="8"/>
      <c r="CM535" s="8"/>
      <c r="CP535" s="83" t="s">
        <v>161</v>
      </c>
      <c r="CQ535" s="83">
        <f>INDEX([10]TPU!$A:$A,MATCH($DV535,[10]TPU!$P:$P,0))</f>
        <v>5213420</v>
      </c>
      <c r="CR535" s="366" t="str">
        <f>INDEX([10]TPU!$C:$C,MATCH($DV535,[10]TPU!$P:$P,0))</f>
        <v>Placa em aço nº 16 galvanizado com película retrorrefletiva tipo III + X - confecção</v>
      </c>
      <c r="CS535" s="83" t="str">
        <f>INDEX([10]TPU!$D:$D,MATCH($DV535,[10]TPU!$P:$P,0))</f>
        <v>m²</v>
      </c>
      <c r="CT535" s="103">
        <f t="shared" ref="CT535:DT535" si="898">CT537*CT538</f>
        <v>0</v>
      </c>
      <c r="CU535" s="103">
        <f t="shared" si="898"/>
        <v>0</v>
      </c>
      <c r="CV535" s="103">
        <f t="shared" si="898"/>
        <v>0</v>
      </c>
      <c r="CW535" s="103">
        <f t="shared" si="898"/>
        <v>0</v>
      </c>
      <c r="CX535" s="103">
        <f t="shared" si="898"/>
        <v>0</v>
      </c>
      <c r="CY535" s="103">
        <f t="shared" ref="CY535:DR535" si="899">CY537*CY538</f>
        <v>0</v>
      </c>
      <c r="CZ535" s="103">
        <f t="shared" si="899"/>
        <v>0</v>
      </c>
      <c r="DA535" s="103">
        <f t="shared" si="899"/>
        <v>0</v>
      </c>
      <c r="DB535" s="103">
        <f t="shared" si="899"/>
        <v>0</v>
      </c>
      <c r="DC535" s="103">
        <f t="shared" si="899"/>
        <v>0</v>
      </c>
      <c r="DD535" s="103">
        <f t="shared" si="899"/>
        <v>0</v>
      </c>
      <c r="DE535" s="103">
        <f t="shared" si="899"/>
        <v>0</v>
      </c>
      <c r="DF535" s="103">
        <f t="shared" si="899"/>
        <v>0</v>
      </c>
      <c r="DG535" s="103">
        <f t="shared" si="899"/>
        <v>0</v>
      </c>
      <c r="DH535" s="103">
        <f t="shared" si="899"/>
        <v>0</v>
      </c>
      <c r="DI535" s="103">
        <f t="shared" si="899"/>
        <v>0</v>
      </c>
      <c r="DJ535" s="103">
        <f t="shared" si="899"/>
        <v>0</v>
      </c>
      <c r="DK535" s="103">
        <f t="shared" si="899"/>
        <v>0</v>
      </c>
      <c r="DL535" s="103">
        <f t="shared" si="899"/>
        <v>0</v>
      </c>
      <c r="DM535" s="103">
        <f t="shared" si="899"/>
        <v>0</v>
      </c>
      <c r="DN535" s="103">
        <f t="shared" si="899"/>
        <v>0</v>
      </c>
      <c r="DO535" s="103">
        <f t="shared" si="899"/>
        <v>0</v>
      </c>
      <c r="DP535" s="103">
        <f t="shared" si="899"/>
        <v>0</v>
      </c>
      <c r="DQ535" s="103">
        <f t="shared" si="899"/>
        <v>0</v>
      </c>
      <c r="DR535" s="103">
        <f t="shared" si="899"/>
        <v>0</v>
      </c>
      <c r="DS535" s="103">
        <f t="shared" ref="DS535" si="900">DS537*DS538</f>
        <v>0</v>
      </c>
      <c r="DT535" s="103">
        <f t="shared" si="898"/>
        <v>0</v>
      </c>
      <c r="DV535" t="s">
        <v>373</v>
      </c>
    </row>
    <row r="536" spans="64:126" ht="20.100000000000001" customHeight="1" x14ac:dyDescent="0.2"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P536" s="108"/>
      <c r="CS536" s="109"/>
      <c r="CT536" s="127"/>
      <c r="CU536" s="111"/>
      <c r="CV536" s="111"/>
      <c r="CW536" s="111"/>
      <c r="CX536" s="111"/>
      <c r="CY536" s="127"/>
      <c r="CZ536" s="111"/>
      <c r="DA536" s="111"/>
      <c r="DB536" s="111"/>
      <c r="DC536" s="111"/>
      <c r="DD536" s="127"/>
      <c r="DE536" s="111"/>
      <c r="DF536" s="111"/>
      <c r="DG536" s="111"/>
      <c r="DH536" s="111"/>
      <c r="DI536" s="111"/>
      <c r="DJ536" s="111"/>
      <c r="DK536" s="111"/>
      <c r="DL536" s="111"/>
      <c r="DM536" s="111"/>
      <c r="DN536" s="127"/>
      <c r="DO536" s="111"/>
      <c r="DP536" s="111"/>
      <c r="DQ536" s="111"/>
      <c r="DR536" s="111"/>
      <c r="DS536" s="111"/>
      <c r="DT536" s="111"/>
    </row>
    <row r="537" spans="64:126" ht="20.100000000000001" customHeight="1" x14ac:dyDescent="0.2">
      <c r="CP537" s="108"/>
      <c r="CR537" s="11" t="s">
        <v>276</v>
      </c>
      <c r="CS537" s="6" t="s">
        <v>37</v>
      </c>
      <c r="CT537" s="129">
        <f>0.5*0.9</f>
        <v>0.45</v>
      </c>
      <c r="CU537" s="129">
        <f t="shared" ref="CU537:DT537" si="901">0.5*0.9</f>
        <v>0.45</v>
      </c>
      <c r="CV537" s="129">
        <f t="shared" si="901"/>
        <v>0.45</v>
      </c>
      <c r="CW537" s="129">
        <f t="shared" si="901"/>
        <v>0.45</v>
      </c>
      <c r="CX537" s="129">
        <f t="shared" si="901"/>
        <v>0.45</v>
      </c>
      <c r="CY537" s="129">
        <f>0.5*0.9</f>
        <v>0.45</v>
      </c>
      <c r="CZ537" s="129">
        <f t="shared" si="901"/>
        <v>0.45</v>
      </c>
      <c r="DA537" s="129">
        <f t="shared" si="901"/>
        <v>0.45</v>
      </c>
      <c r="DB537" s="129">
        <f t="shared" si="901"/>
        <v>0.45</v>
      </c>
      <c r="DC537" s="129">
        <f t="shared" si="901"/>
        <v>0.45</v>
      </c>
      <c r="DD537" s="129">
        <f>0.5*0.9</f>
        <v>0.45</v>
      </c>
      <c r="DE537" s="129">
        <f t="shared" si="901"/>
        <v>0.45</v>
      </c>
      <c r="DF537" s="129">
        <f t="shared" si="901"/>
        <v>0.45</v>
      </c>
      <c r="DG537" s="129">
        <f t="shared" si="901"/>
        <v>0.45</v>
      </c>
      <c r="DH537" s="129">
        <f t="shared" si="901"/>
        <v>0.45</v>
      </c>
      <c r="DI537" s="129">
        <f>0.5*0.9</f>
        <v>0.45</v>
      </c>
      <c r="DJ537" s="129">
        <f t="shared" si="901"/>
        <v>0.45</v>
      </c>
      <c r="DK537" s="129">
        <f t="shared" si="901"/>
        <v>0.45</v>
      </c>
      <c r="DL537" s="129">
        <f t="shared" si="901"/>
        <v>0.45</v>
      </c>
      <c r="DM537" s="129">
        <f t="shared" si="901"/>
        <v>0.45</v>
      </c>
      <c r="DN537" s="129">
        <f>0.5*0.9</f>
        <v>0.45</v>
      </c>
      <c r="DO537" s="129">
        <f t="shared" si="901"/>
        <v>0.45</v>
      </c>
      <c r="DP537" s="129">
        <f t="shared" si="901"/>
        <v>0.45</v>
      </c>
      <c r="DQ537" s="129">
        <f t="shared" si="901"/>
        <v>0.45</v>
      </c>
      <c r="DR537" s="129">
        <f t="shared" si="901"/>
        <v>0.45</v>
      </c>
      <c r="DS537" s="129">
        <f t="shared" si="901"/>
        <v>0.45</v>
      </c>
      <c r="DT537" s="129">
        <f t="shared" si="901"/>
        <v>0.45</v>
      </c>
    </row>
    <row r="538" spans="64:126" ht="20.100000000000001" customHeight="1" x14ac:dyDescent="0.2">
      <c r="BM538" s="143"/>
      <c r="BN538" s="143"/>
      <c r="BO538" s="143"/>
      <c r="BP538" s="143"/>
      <c r="BQ538" s="143"/>
      <c r="BR538" s="143"/>
      <c r="BS538" s="143"/>
      <c r="BT538" s="143"/>
      <c r="BU538" s="143"/>
      <c r="BV538" s="143"/>
      <c r="BW538" s="143"/>
      <c r="BX538" s="143"/>
      <c r="BY538" s="143"/>
      <c r="BZ538" s="143"/>
      <c r="CA538" s="143"/>
      <c r="CB538" s="143"/>
      <c r="CC538" s="143"/>
      <c r="CD538" s="143"/>
      <c r="CE538" s="143"/>
      <c r="CF538" s="143"/>
      <c r="CG538" s="143"/>
      <c r="CH538" s="143"/>
      <c r="CI538" s="143"/>
      <c r="CJ538" s="143"/>
      <c r="CK538" s="143"/>
      <c r="CL538" s="143"/>
      <c r="CM538" s="143"/>
      <c r="CP538" s="108"/>
      <c r="CR538" s="11" t="s">
        <v>15</v>
      </c>
      <c r="CS538" s="6" t="s">
        <v>222</v>
      </c>
      <c r="CT538" s="129">
        <v>0</v>
      </c>
      <c r="CU538" s="129">
        <v>0</v>
      </c>
      <c r="CV538" s="129">
        <v>0</v>
      </c>
      <c r="CW538" s="129">
        <v>0</v>
      </c>
      <c r="CX538" s="129"/>
      <c r="CY538" s="129">
        <v>0</v>
      </c>
      <c r="CZ538" s="129">
        <v>0</v>
      </c>
      <c r="DA538" s="129">
        <v>0</v>
      </c>
      <c r="DB538" s="129">
        <v>0</v>
      </c>
      <c r="DC538" s="129"/>
      <c r="DD538" s="129">
        <v>0</v>
      </c>
      <c r="DE538" s="129">
        <v>0</v>
      </c>
      <c r="DF538" s="129">
        <v>0</v>
      </c>
      <c r="DG538" s="129">
        <v>0</v>
      </c>
      <c r="DH538" s="129"/>
      <c r="DI538" s="129">
        <v>0</v>
      </c>
      <c r="DJ538" s="129">
        <v>0</v>
      </c>
      <c r="DK538" s="129">
        <v>0</v>
      </c>
      <c r="DL538" s="129">
        <v>0</v>
      </c>
      <c r="DM538" s="129"/>
      <c r="DN538" s="129">
        <v>0</v>
      </c>
      <c r="DO538" s="129">
        <v>0</v>
      </c>
      <c r="DP538" s="129">
        <v>0</v>
      </c>
      <c r="DQ538" s="129">
        <v>0</v>
      </c>
      <c r="DR538" s="129"/>
      <c r="DS538" s="129"/>
      <c r="DT538" s="129"/>
    </row>
    <row r="539" spans="64:126" ht="20.100000000000001" customHeight="1" x14ac:dyDescent="0.2"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8"/>
      <c r="CG539" s="8"/>
      <c r="CH539" s="8"/>
      <c r="CI539" s="8"/>
      <c r="CJ539" s="8"/>
      <c r="CK539" s="8"/>
      <c r="CL539" s="8"/>
      <c r="CM539" s="8"/>
      <c r="CP539" s="108"/>
      <c r="CS539" s="109"/>
      <c r="CT539" s="127"/>
      <c r="CU539" s="111"/>
      <c r="CV539" s="111"/>
      <c r="CW539" s="111"/>
      <c r="CX539" s="111"/>
      <c r="CY539" s="127"/>
      <c r="CZ539" s="111"/>
      <c r="DA539" s="111"/>
      <c r="DB539" s="111"/>
      <c r="DC539" s="111"/>
      <c r="DD539" s="127"/>
      <c r="DE539" s="111"/>
      <c r="DF539" s="111"/>
      <c r="DG539" s="111"/>
      <c r="DH539" s="111"/>
      <c r="DI539" s="111"/>
      <c r="DJ539" s="111"/>
      <c r="DK539" s="111"/>
      <c r="DL539" s="111"/>
      <c r="DM539" s="111"/>
      <c r="DN539" s="127"/>
      <c r="DO539" s="111"/>
      <c r="DP539" s="111"/>
      <c r="DQ539" s="111"/>
      <c r="DR539" s="111"/>
      <c r="DS539" s="111"/>
      <c r="DT539" s="111"/>
    </row>
    <row r="540" spans="64:126" ht="20.100000000000001" customHeight="1" x14ac:dyDescent="0.2"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P540" s="83" t="s">
        <v>162</v>
      </c>
      <c r="CQ540" s="83">
        <f>INDEX([10]TPU!$A:$A,MATCH($DV540,[10]TPU!$P:$P,0))</f>
        <v>5213420</v>
      </c>
      <c r="CR540" s="366" t="str">
        <f>INDEX([10]TPU!$C:$C,MATCH($DV540,[10]TPU!$P:$P,0))</f>
        <v>Placa em aço nº 16 galvanizado com película retrorrefletiva tipo III + X - confecção</v>
      </c>
      <c r="CS540" s="83" t="str">
        <f>INDEX([10]TPU!$D:$D,MATCH($DV540,[10]TPU!$P:$P,0))</f>
        <v>m²</v>
      </c>
      <c r="CT540" s="103">
        <f>CT542*CT543</f>
        <v>0</v>
      </c>
      <c r="CU540" s="103">
        <f t="shared" ref="CU540:DT540" si="902">CU542*CU543</f>
        <v>0</v>
      </c>
      <c r="CV540" s="103">
        <f t="shared" si="902"/>
        <v>0</v>
      </c>
      <c r="CW540" s="103">
        <f t="shared" si="902"/>
        <v>0</v>
      </c>
      <c r="CX540" s="103">
        <f t="shared" si="902"/>
        <v>0</v>
      </c>
      <c r="CY540" s="103">
        <f>CY542*CY543</f>
        <v>0</v>
      </c>
      <c r="CZ540" s="103">
        <f t="shared" ref="CZ540:DC540" si="903">CZ542*CZ543</f>
        <v>0</v>
      </c>
      <c r="DA540" s="103">
        <f t="shared" si="903"/>
        <v>0</v>
      </c>
      <c r="DB540" s="103">
        <f t="shared" si="903"/>
        <v>0</v>
      </c>
      <c r="DC540" s="103">
        <f t="shared" si="903"/>
        <v>0</v>
      </c>
      <c r="DD540" s="103">
        <f>DD542*DD543</f>
        <v>0</v>
      </c>
      <c r="DE540" s="103">
        <f t="shared" ref="DE540:DH540" si="904">DE542*DE543</f>
        <v>0</v>
      </c>
      <c r="DF540" s="103">
        <f t="shared" si="904"/>
        <v>0</v>
      </c>
      <c r="DG540" s="103">
        <f t="shared" si="904"/>
        <v>0</v>
      </c>
      <c r="DH540" s="103">
        <f t="shared" si="904"/>
        <v>0</v>
      </c>
      <c r="DI540" s="103">
        <f>DI542*DI543</f>
        <v>0</v>
      </c>
      <c r="DJ540" s="103">
        <f t="shared" ref="DJ540:DM540" si="905">DJ542*DJ543</f>
        <v>0</v>
      </c>
      <c r="DK540" s="103">
        <f t="shared" si="905"/>
        <v>0</v>
      </c>
      <c r="DL540" s="103">
        <f t="shared" si="905"/>
        <v>0</v>
      </c>
      <c r="DM540" s="103">
        <f t="shared" si="905"/>
        <v>0</v>
      </c>
      <c r="DN540" s="103">
        <f>DN542*DN543</f>
        <v>0</v>
      </c>
      <c r="DO540" s="103">
        <f t="shared" ref="DO540:DR540" si="906">DO542*DO543</f>
        <v>0</v>
      </c>
      <c r="DP540" s="103">
        <f t="shared" si="906"/>
        <v>0</v>
      </c>
      <c r="DQ540" s="103">
        <f t="shared" si="906"/>
        <v>0</v>
      </c>
      <c r="DR540" s="103">
        <f t="shared" si="906"/>
        <v>0</v>
      </c>
      <c r="DS540" s="103">
        <f t="shared" si="902"/>
        <v>0</v>
      </c>
      <c r="DT540" s="103">
        <f t="shared" si="902"/>
        <v>0</v>
      </c>
      <c r="DV540" t="s">
        <v>372</v>
      </c>
    </row>
    <row r="541" spans="64:126" ht="20.100000000000001" customHeight="1" x14ac:dyDescent="0.2">
      <c r="CP541" s="108"/>
      <c r="CS541" s="109"/>
      <c r="CT541" s="127"/>
      <c r="CU541" s="111"/>
      <c r="CV541" s="111"/>
      <c r="CW541" s="111"/>
      <c r="CX541" s="111"/>
      <c r="CY541" s="127"/>
      <c r="CZ541" s="111"/>
      <c r="DA541" s="111"/>
      <c r="DB541" s="111"/>
      <c r="DC541" s="111"/>
      <c r="DD541" s="127"/>
      <c r="DE541" s="111"/>
      <c r="DF541" s="111"/>
      <c r="DG541" s="111"/>
      <c r="DH541" s="111"/>
      <c r="DI541" s="111"/>
      <c r="DJ541" s="111"/>
      <c r="DK541" s="111"/>
      <c r="DL541" s="111"/>
      <c r="DM541" s="111"/>
      <c r="DN541" s="127"/>
      <c r="DO541" s="111"/>
      <c r="DP541" s="111"/>
      <c r="DQ541" s="111"/>
      <c r="DR541" s="111"/>
      <c r="DS541" s="111"/>
      <c r="DT541" s="111"/>
    </row>
    <row r="542" spans="64:126" ht="20.100000000000001" customHeight="1" x14ac:dyDescent="0.2">
      <c r="BM542" s="143"/>
      <c r="BN542" s="143"/>
      <c r="BO542" s="143"/>
      <c r="BP542" s="143"/>
      <c r="BQ542" s="143"/>
      <c r="BR542" s="143"/>
      <c r="BS542" s="143"/>
      <c r="BT542" s="143"/>
      <c r="BU542" s="143"/>
      <c r="BV542" s="143"/>
      <c r="BW542" s="143"/>
      <c r="BX542" s="143"/>
      <c r="BY542" s="143"/>
      <c r="BZ542" s="143"/>
      <c r="CA542" s="143"/>
      <c r="CB542" s="143"/>
      <c r="CC542" s="143"/>
      <c r="CD542" s="143"/>
      <c r="CE542" s="143"/>
      <c r="CF542" s="143"/>
      <c r="CG542" s="143"/>
      <c r="CH542" s="143"/>
      <c r="CI542" s="143"/>
      <c r="CJ542" s="143"/>
      <c r="CK542" s="143"/>
      <c r="CL542" s="143"/>
      <c r="CM542" s="143"/>
      <c r="CP542" s="108"/>
      <c r="CR542" s="11" t="s">
        <v>277</v>
      </c>
      <c r="CS542" s="6" t="s">
        <v>37</v>
      </c>
      <c r="CT542" s="129">
        <f>0.5*0.6</f>
        <v>0.3</v>
      </c>
      <c r="CU542" s="129">
        <f t="shared" ref="CU542:DT542" si="907">0.5*0.6</f>
        <v>0.3</v>
      </c>
      <c r="CV542" s="129">
        <f t="shared" si="907"/>
        <v>0.3</v>
      </c>
      <c r="CW542" s="129">
        <f t="shared" si="907"/>
        <v>0.3</v>
      </c>
      <c r="CX542" s="129">
        <f t="shared" si="907"/>
        <v>0.3</v>
      </c>
      <c r="CY542" s="129">
        <f>0.5*0.6</f>
        <v>0.3</v>
      </c>
      <c r="CZ542" s="129">
        <f t="shared" si="907"/>
        <v>0.3</v>
      </c>
      <c r="DA542" s="129">
        <f t="shared" si="907"/>
        <v>0.3</v>
      </c>
      <c r="DB542" s="129">
        <f t="shared" si="907"/>
        <v>0.3</v>
      </c>
      <c r="DC542" s="129">
        <f t="shared" si="907"/>
        <v>0.3</v>
      </c>
      <c r="DD542" s="129">
        <f>0.5*0.6</f>
        <v>0.3</v>
      </c>
      <c r="DE542" s="129">
        <f t="shared" si="907"/>
        <v>0.3</v>
      </c>
      <c r="DF542" s="129">
        <f t="shared" si="907"/>
        <v>0.3</v>
      </c>
      <c r="DG542" s="129">
        <f t="shared" si="907"/>
        <v>0.3</v>
      </c>
      <c r="DH542" s="129">
        <f t="shared" si="907"/>
        <v>0.3</v>
      </c>
      <c r="DI542" s="129">
        <f>0.5*0.6</f>
        <v>0.3</v>
      </c>
      <c r="DJ542" s="129">
        <f t="shared" si="907"/>
        <v>0.3</v>
      </c>
      <c r="DK542" s="129">
        <f t="shared" si="907"/>
        <v>0.3</v>
      </c>
      <c r="DL542" s="129">
        <f t="shared" si="907"/>
        <v>0.3</v>
      </c>
      <c r="DM542" s="129">
        <f t="shared" si="907"/>
        <v>0.3</v>
      </c>
      <c r="DN542" s="129">
        <f>0.5*0.6</f>
        <v>0.3</v>
      </c>
      <c r="DO542" s="129">
        <f t="shared" si="907"/>
        <v>0.3</v>
      </c>
      <c r="DP542" s="129">
        <f t="shared" si="907"/>
        <v>0.3</v>
      </c>
      <c r="DQ542" s="129">
        <f t="shared" si="907"/>
        <v>0.3</v>
      </c>
      <c r="DR542" s="129">
        <f t="shared" si="907"/>
        <v>0.3</v>
      </c>
      <c r="DS542" s="129">
        <f t="shared" si="907"/>
        <v>0.3</v>
      </c>
      <c r="DT542" s="129">
        <f t="shared" si="907"/>
        <v>0.3</v>
      </c>
    </row>
    <row r="543" spans="64:126" ht="20.100000000000001" customHeight="1" x14ac:dyDescent="0.2"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8"/>
      <c r="CG543" s="8"/>
      <c r="CH543" s="8"/>
      <c r="CI543" s="8"/>
      <c r="CJ543" s="8"/>
      <c r="CK543" s="8"/>
      <c r="CL543" s="8"/>
      <c r="CM543" s="8"/>
      <c r="CP543" s="108"/>
      <c r="CR543" s="11" t="s">
        <v>15</v>
      </c>
      <c r="CS543" s="6" t="s">
        <v>222</v>
      </c>
      <c r="CT543" s="129">
        <v>0</v>
      </c>
      <c r="CU543" s="129">
        <v>0</v>
      </c>
      <c r="CV543" s="129">
        <v>0</v>
      </c>
      <c r="CW543" s="129">
        <v>0</v>
      </c>
      <c r="CX543" s="129">
        <v>0</v>
      </c>
      <c r="CY543" s="129">
        <v>0</v>
      </c>
      <c r="CZ543" s="129">
        <v>0</v>
      </c>
      <c r="DA543" s="129">
        <v>0</v>
      </c>
      <c r="DB543" s="129">
        <v>0</v>
      </c>
      <c r="DC543" s="129">
        <v>0</v>
      </c>
      <c r="DD543" s="129">
        <v>0</v>
      </c>
      <c r="DE543" s="129">
        <v>0</v>
      </c>
      <c r="DF543" s="129">
        <v>0</v>
      </c>
      <c r="DG543" s="129">
        <v>0</v>
      </c>
      <c r="DH543" s="129">
        <v>0</v>
      </c>
      <c r="DI543" s="129">
        <v>0</v>
      </c>
      <c r="DJ543" s="129">
        <v>0</v>
      </c>
      <c r="DK543" s="129">
        <v>0</v>
      </c>
      <c r="DL543" s="129">
        <v>0</v>
      </c>
      <c r="DM543" s="129">
        <v>0</v>
      </c>
      <c r="DN543" s="129">
        <v>0</v>
      </c>
      <c r="DO543" s="129">
        <v>0</v>
      </c>
      <c r="DP543" s="129">
        <v>0</v>
      </c>
      <c r="DQ543" s="129">
        <v>0</v>
      </c>
      <c r="DR543" s="129">
        <v>0</v>
      </c>
      <c r="DS543" s="129"/>
      <c r="DT543" s="129"/>
    </row>
    <row r="544" spans="64:126" ht="20.100000000000001" customHeight="1" x14ac:dyDescent="0.2"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8"/>
      <c r="CH544" s="8"/>
      <c r="CI544" s="8"/>
      <c r="CJ544" s="8"/>
      <c r="CK544" s="8"/>
      <c r="CL544" s="8"/>
      <c r="CM544" s="8"/>
      <c r="CP544" s="108"/>
      <c r="CT544" s="332"/>
      <c r="CU544" s="333"/>
      <c r="CV544" s="333"/>
      <c r="CW544" s="333"/>
      <c r="CX544" s="333"/>
      <c r="CY544" s="332"/>
      <c r="CZ544" s="333"/>
      <c r="DA544" s="333"/>
      <c r="DB544" s="333"/>
      <c r="DC544" s="333"/>
      <c r="DD544" s="332"/>
      <c r="DE544" s="333"/>
      <c r="DF544" s="333"/>
      <c r="DG544" s="333"/>
      <c r="DH544" s="333"/>
      <c r="DI544" s="333"/>
      <c r="DJ544" s="333"/>
      <c r="DK544" s="333"/>
      <c r="DL544" s="333"/>
      <c r="DM544" s="333"/>
      <c r="DN544" s="332"/>
      <c r="DO544" s="333"/>
      <c r="DP544" s="333"/>
      <c r="DQ544" s="333"/>
      <c r="DR544" s="333"/>
      <c r="DS544" s="333"/>
      <c r="DT544" s="333"/>
    </row>
    <row r="545" spans="2:126" ht="20.100000000000001" customHeight="1" x14ac:dyDescent="0.2">
      <c r="CP545" s="83" t="s">
        <v>849</v>
      </c>
      <c r="CQ545" s="83">
        <f>INDEX([10]TPU!$A:$A,MATCH($DV545,[10]TPU!$P:$P,0))</f>
        <v>5213364</v>
      </c>
      <c r="CR545" s="366" t="str">
        <f>INDEX([10]TPU!$C:$C,MATCH($DV545,[10]TPU!$P:$P,0))</f>
        <v>Remoção de placa de sinalização</v>
      </c>
      <c r="CS545" s="83" t="str">
        <f>INDEX([10]TPU!$D:$D,MATCH($DV545,[10]TPU!$P:$P,0))</f>
        <v>m²</v>
      </c>
      <c r="CT545" s="103">
        <f>CT547</f>
        <v>0</v>
      </c>
      <c r="CU545" s="103">
        <f t="shared" ref="CU545:DT545" si="908">CU547</f>
        <v>0</v>
      </c>
      <c r="CV545" s="103">
        <f t="shared" si="908"/>
        <v>0</v>
      </c>
      <c r="CW545" s="103">
        <f t="shared" si="908"/>
        <v>0</v>
      </c>
      <c r="CX545" s="103">
        <f t="shared" si="908"/>
        <v>0</v>
      </c>
      <c r="CY545" s="103">
        <f>CY547</f>
        <v>0</v>
      </c>
      <c r="CZ545" s="103">
        <f t="shared" ref="CZ545:DC545" si="909">CZ547</f>
        <v>0</v>
      </c>
      <c r="DA545" s="103">
        <f t="shared" si="909"/>
        <v>0</v>
      </c>
      <c r="DB545" s="103">
        <f t="shared" si="909"/>
        <v>0</v>
      </c>
      <c r="DC545" s="103">
        <f t="shared" si="909"/>
        <v>0</v>
      </c>
      <c r="DD545" s="103">
        <f>DD547</f>
        <v>0</v>
      </c>
      <c r="DE545" s="103">
        <f t="shared" ref="DE545:DH545" si="910">DE547</f>
        <v>0</v>
      </c>
      <c r="DF545" s="103">
        <f t="shared" si="910"/>
        <v>0</v>
      </c>
      <c r="DG545" s="103">
        <f t="shared" si="910"/>
        <v>0</v>
      </c>
      <c r="DH545" s="103">
        <f t="shared" si="910"/>
        <v>0</v>
      </c>
      <c r="DI545" s="103">
        <f>DI547</f>
        <v>0</v>
      </c>
      <c r="DJ545" s="103">
        <f t="shared" ref="DJ545:DM545" si="911">DJ547</f>
        <v>0</v>
      </c>
      <c r="DK545" s="103">
        <f t="shared" si="911"/>
        <v>0</v>
      </c>
      <c r="DL545" s="103">
        <f t="shared" si="911"/>
        <v>0</v>
      </c>
      <c r="DM545" s="103">
        <f t="shared" si="911"/>
        <v>0</v>
      </c>
      <c r="DN545" s="103">
        <f>DN547</f>
        <v>0</v>
      </c>
      <c r="DO545" s="103">
        <f t="shared" ref="DO545:DR545" si="912">DO547</f>
        <v>0</v>
      </c>
      <c r="DP545" s="103">
        <f t="shared" si="912"/>
        <v>0</v>
      </c>
      <c r="DQ545" s="103">
        <f t="shared" si="912"/>
        <v>0</v>
      </c>
      <c r="DR545" s="103">
        <f t="shared" si="912"/>
        <v>0</v>
      </c>
      <c r="DS545" s="103">
        <f t="shared" si="908"/>
        <v>0</v>
      </c>
      <c r="DT545" s="103">
        <f t="shared" si="908"/>
        <v>0</v>
      </c>
      <c r="DV545" t="s">
        <v>851</v>
      </c>
    </row>
    <row r="546" spans="2:126" ht="20.100000000000001" customHeight="1" x14ac:dyDescent="0.2">
      <c r="BM546" s="143"/>
      <c r="BN546" s="143"/>
      <c r="BO546" s="143"/>
      <c r="BP546" s="143"/>
      <c r="BQ546" s="143"/>
      <c r="BR546" s="143"/>
      <c r="BS546" s="143"/>
      <c r="BT546" s="143"/>
      <c r="BU546" s="143"/>
      <c r="BV546" s="143"/>
      <c r="BW546" s="143"/>
      <c r="BX546" s="143"/>
      <c r="BY546" s="143"/>
      <c r="BZ546" s="143"/>
      <c r="CA546" s="143"/>
      <c r="CB546" s="143"/>
      <c r="CC546" s="143"/>
      <c r="CD546" s="143"/>
      <c r="CE546" s="143"/>
      <c r="CF546" s="143"/>
      <c r="CG546" s="143"/>
      <c r="CH546" s="143"/>
      <c r="CI546" s="143"/>
      <c r="CJ546" s="143"/>
      <c r="CK546" s="143"/>
      <c r="CL546" s="143"/>
      <c r="CM546" s="143"/>
      <c r="CP546" s="108"/>
      <c r="CS546" s="109"/>
      <c r="CT546" s="127"/>
      <c r="CU546" s="111"/>
      <c r="CV546" s="111"/>
      <c r="CW546" s="111"/>
      <c r="CX546" s="111"/>
      <c r="CY546" s="127"/>
      <c r="CZ546" s="111"/>
      <c r="DA546" s="111"/>
      <c r="DB546" s="111"/>
      <c r="DC546" s="111"/>
      <c r="DD546" s="127"/>
      <c r="DE546" s="111"/>
      <c r="DF546" s="111"/>
      <c r="DG546" s="111"/>
      <c r="DH546" s="111"/>
      <c r="DI546" s="111"/>
      <c r="DJ546" s="111"/>
      <c r="DK546" s="111"/>
      <c r="DL546" s="111"/>
      <c r="DM546" s="111"/>
      <c r="DN546" s="127"/>
      <c r="DO546" s="111"/>
      <c r="DP546" s="111"/>
      <c r="DQ546" s="111"/>
      <c r="DR546" s="111"/>
      <c r="DS546" s="111"/>
      <c r="DT546" s="111"/>
    </row>
    <row r="547" spans="2:126" ht="20.100000000000001" customHeight="1" x14ac:dyDescent="0.2">
      <c r="BM547" s="8"/>
      <c r="BN547" s="8"/>
      <c r="BO547" s="8"/>
      <c r="BP547" s="8"/>
      <c r="BQ547" s="8"/>
      <c r="BR547" s="8"/>
      <c r="BS547" s="8"/>
      <c r="BT547" s="8"/>
      <c r="BU547" s="8"/>
      <c r="BV547" s="8"/>
      <c r="BW547" s="8"/>
      <c r="BX547" s="8"/>
      <c r="BY547" s="8"/>
      <c r="BZ547" s="8"/>
      <c r="CA547" s="8"/>
      <c r="CB547" s="8"/>
      <c r="CC547" s="8"/>
      <c r="CD547" s="8"/>
      <c r="CE547" s="8"/>
      <c r="CF547" s="8"/>
      <c r="CG547" s="8"/>
      <c r="CH547" s="8"/>
      <c r="CI547" s="8"/>
      <c r="CJ547" s="8"/>
      <c r="CK547" s="8"/>
      <c r="CL547" s="8"/>
      <c r="CM547" s="8"/>
      <c r="CP547" s="108"/>
      <c r="CR547" s="11" t="s">
        <v>15</v>
      </c>
      <c r="CS547" s="6" t="s">
        <v>222</v>
      </c>
      <c r="CT547" s="129"/>
      <c r="CU547" s="129"/>
      <c r="CV547" s="129"/>
      <c r="CW547" s="129"/>
      <c r="CX547" s="129"/>
      <c r="CY547" s="129"/>
      <c r="CZ547" s="129"/>
      <c r="DA547" s="129"/>
      <c r="DB547" s="129"/>
      <c r="DC547" s="129"/>
      <c r="DD547" s="129"/>
      <c r="DE547" s="129"/>
      <c r="DF547" s="129"/>
      <c r="DG547" s="129"/>
      <c r="DH547" s="129"/>
      <c r="DI547" s="129"/>
      <c r="DJ547" s="129"/>
      <c r="DK547" s="129"/>
      <c r="DL547" s="129"/>
      <c r="DM547" s="129"/>
      <c r="DN547" s="129"/>
      <c r="DO547" s="129"/>
      <c r="DP547" s="129"/>
      <c r="DQ547" s="129"/>
      <c r="DR547" s="129"/>
      <c r="DS547" s="129"/>
      <c r="DT547" s="129"/>
    </row>
    <row r="548" spans="2:126" ht="20.100000000000001" customHeight="1" x14ac:dyDescent="0.2"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8"/>
      <c r="CG548" s="8"/>
      <c r="CH548" s="8"/>
      <c r="CI548" s="8"/>
      <c r="CJ548" s="8"/>
      <c r="CK548" s="8"/>
      <c r="CL548" s="8"/>
      <c r="CM548" s="8"/>
      <c r="CP548" s="108"/>
      <c r="CS548" s="109"/>
      <c r="CT548" s="127"/>
      <c r="CU548" s="111"/>
      <c r="CV548" s="111"/>
      <c r="CW548" s="111"/>
      <c r="CX548" s="111"/>
      <c r="CY548" s="127"/>
      <c r="CZ548" s="111"/>
      <c r="DA548" s="111"/>
      <c r="DB548" s="111"/>
      <c r="DC548" s="111"/>
      <c r="DD548" s="127"/>
      <c r="DE548" s="111"/>
      <c r="DF548" s="111"/>
      <c r="DG548" s="111"/>
      <c r="DH548" s="111"/>
      <c r="DI548" s="111"/>
      <c r="DJ548" s="111"/>
      <c r="DK548" s="111"/>
      <c r="DL548" s="111"/>
      <c r="DM548" s="111"/>
      <c r="DN548" s="127"/>
      <c r="DO548" s="111"/>
      <c r="DP548" s="111"/>
      <c r="DQ548" s="111"/>
      <c r="DR548" s="111"/>
      <c r="DS548" s="111"/>
      <c r="DT548" s="111"/>
    </row>
    <row r="549" spans="2:126" ht="20.100000000000001" customHeight="1" x14ac:dyDescent="0.2">
      <c r="B549" s="7"/>
      <c r="C549" s="7"/>
      <c r="D549" s="7"/>
      <c r="E549" s="7"/>
      <c r="F549" s="7"/>
      <c r="BF549" s="7"/>
      <c r="BM549" s="143"/>
      <c r="BN549" s="143"/>
      <c r="BO549" s="143"/>
      <c r="BP549" s="143"/>
      <c r="BQ549" s="143"/>
      <c r="BR549" s="143"/>
      <c r="BS549" s="143"/>
      <c r="BT549" s="143"/>
      <c r="BU549" s="143"/>
      <c r="BV549" s="143"/>
      <c r="BW549" s="143"/>
      <c r="BX549" s="143"/>
      <c r="BY549" s="143"/>
      <c r="BZ549" s="143"/>
      <c r="CA549" s="143"/>
      <c r="CB549" s="143"/>
      <c r="CC549" s="143"/>
      <c r="CD549" s="143"/>
      <c r="CE549" s="143"/>
      <c r="CF549" s="143"/>
      <c r="CG549" s="143"/>
      <c r="CH549" s="143"/>
      <c r="CI549" s="143"/>
      <c r="CJ549" s="143"/>
      <c r="CK549" s="143"/>
      <c r="CL549" s="143"/>
      <c r="CM549" s="143"/>
      <c r="CP549" s="83" t="s">
        <v>850</v>
      </c>
      <c r="CQ549" s="83">
        <f>INDEX([10]TPU!$A:$A,MATCH($DV549,[10]TPU!$P:$P,0))</f>
        <v>5213570</v>
      </c>
      <c r="CR549" s="366" t="str">
        <f>INDEX([10]TPU!$C:$C,MATCH($DV549,[10]TPU!$P:$P,0))</f>
        <v>Placa em aço - película I + I - fornecimento e implantação</v>
      </c>
      <c r="CS549" s="83" t="str">
        <f>INDEX([10]TPU!$D:$D,MATCH($DV549,[10]TPU!$P:$P,0))</f>
        <v>m²</v>
      </c>
      <c r="CT549" s="103">
        <f>CT551</f>
        <v>0</v>
      </c>
      <c r="CU549" s="103">
        <f t="shared" ref="CU549:DT549" si="913">CU551</f>
        <v>0</v>
      </c>
      <c r="CV549" s="103">
        <f t="shared" si="913"/>
        <v>0</v>
      </c>
      <c r="CW549" s="103">
        <f t="shared" si="913"/>
        <v>0</v>
      </c>
      <c r="CX549" s="103">
        <f t="shared" si="913"/>
        <v>0</v>
      </c>
      <c r="CY549" s="103">
        <f>CY551</f>
        <v>0</v>
      </c>
      <c r="CZ549" s="103">
        <f t="shared" ref="CZ549:DC549" si="914">CZ551</f>
        <v>0</v>
      </c>
      <c r="DA549" s="103">
        <f t="shared" si="914"/>
        <v>0</v>
      </c>
      <c r="DB549" s="103">
        <f t="shared" si="914"/>
        <v>0</v>
      </c>
      <c r="DC549" s="103">
        <f t="shared" si="914"/>
        <v>0</v>
      </c>
      <c r="DD549" s="103">
        <f>DD551</f>
        <v>0</v>
      </c>
      <c r="DE549" s="103">
        <f t="shared" ref="DE549:DH549" si="915">DE551</f>
        <v>0</v>
      </c>
      <c r="DF549" s="103">
        <f t="shared" si="915"/>
        <v>0</v>
      </c>
      <c r="DG549" s="103">
        <f t="shared" si="915"/>
        <v>0</v>
      </c>
      <c r="DH549" s="103">
        <f t="shared" si="915"/>
        <v>0</v>
      </c>
      <c r="DI549" s="103">
        <f>DI551</f>
        <v>0</v>
      </c>
      <c r="DJ549" s="103">
        <f t="shared" ref="DJ549:DM549" si="916">DJ551</f>
        <v>0</v>
      </c>
      <c r="DK549" s="103">
        <f t="shared" si="916"/>
        <v>0</v>
      </c>
      <c r="DL549" s="103">
        <f t="shared" si="916"/>
        <v>0</v>
      </c>
      <c r="DM549" s="103">
        <f t="shared" si="916"/>
        <v>0</v>
      </c>
      <c r="DN549" s="103">
        <f>DN551</f>
        <v>0</v>
      </c>
      <c r="DO549" s="103">
        <f t="shared" ref="DO549:DR549" si="917">DO551</f>
        <v>0</v>
      </c>
      <c r="DP549" s="103">
        <f t="shared" si="917"/>
        <v>0</v>
      </c>
      <c r="DQ549" s="103">
        <f t="shared" si="917"/>
        <v>0</v>
      </c>
      <c r="DR549" s="103">
        <f t="shared" si="917"/>
        <v>0</v>
      </c>
      <c r="DS549" s="103">
        <f t="shared" si="913"/>
        <v>0</v>
      </c>
      <c r="DT549" s="103">
        <f t="shared" si="913"/>
        <v>0</v>
      </c>
      <c r="DV549" t="s">
        <v>852</v>
      </c>
    </row>
    <row r="550" spans="2:126" ht="20.100000000000001" customHeight="1" x14ac:dyDescent="0.2">
      <c r="BK550" s="163"/>
      <c r="CP550" s="108"/>
      <c r="CS550" s="109"/>
      <c r="CT550" s="127"/>
      <c r="CU550" s="111"/>
      <c r="CV550" s="111"/>
      <c r="CW550" s="111"/>
      <c r="CX550" s="111"/>
      <c r="CY550" s="127"/>
      <c r="CZ550" s="111"/>
      <c r="DA550" s="111"/>
      <c r="DB550" s="111"/>
      <c r="DC550" s="111"/>
      <c r="DD550" s="127"/>
      <c r="DE550" s="111"/>
      <c r="DF550" s="111"/>
      <c r="DG550" s="111"/>
      <c r="DH550" s="111"/>
      <c r="DI550" s="111"/>
      <c r="DJ550" s="111"/>
      <c r="DK550" s="111"/>
      <c r="DL550" s="111"/>
      <c r="DM550" s="111"/>
      <c r="DN550" s="127"/>
      <c r="DO550" s="111"/>
      <c r="DP550" s="111"/>
      <c r="DQ550" s="111"/>
      <c r="DR550" s="111"/>
      <c r="DS550" s="111"/>
      <c r="DT550" s="111"/>
    </row>
    <row r="551" spans="2:126" ht="20.100000000000001" customHeight="1" x14ac:dyDescent="0.2">
      <c r="BI551" s="161"/>
      <c r="BJ551" s="161"/>
      <c r="BK551" s="161"/>
      <c r="BL551" s="161"/>
      <c r="BM551" s="161"/>
      <c r="BN551" s="161"/>
      <c r="BO551" s="161"/>
      <c r="BP551" s="161"/>
      <c r="BQ551" s="161"/>
      <c r="BR551" s="161"/>
      <c r="BS551" s="161"/>
      <c r="BT551" s="161"/>
      <c r="BU551" s="161"/>
      <c r="BV551" s="161"/>
      <c r="BW551" s="161"/>
      <c r="BX551" s="161"/>
      <c r="BY551" s="161"/>
      <c r="BZ551" s="161"/>
      <c r="CA551" s="161"/>
      <c r="CB551" s="161"/>
      <c r="CC551" s="161"/>
      <c r="CD551" s="161"/>
      <c r="CE551" s="161"/>
      <c r="CF551" s="161"/>
      <c r="CG551" s="161"/>
      <c r="CH551" s="161"/>
      <c r="CI551" s="161"/>
      <c r="CJ551" s="161"/>
      <c r="CK551" s="161"/>
      <c r="CL551" s="161"/>
      <c r="CM551" s="161"/>
      <c r="CP551" s="108"/>
      <c r="CR551" s="11" t="s">
        <v>15</v>
      </c>
      <c r="CS551" s="6" t="s">
        <v>37</v>
      </c>
      <c r="CT551" s="129">
        <f>CT545</f>
        <v>0</v>
      </c>
      <c r="CU551" s="129">
        <f t="shared" ref="CU551:DT551" si="918">CU545</f>
        <v>0</v>
      </c>
      <c r="CV551" s="129">
        <f t="shared" si="918"/>
        <v>0</v>
      </c>
      <c r="CW551" s="129">
        <f t="shared" si="918"/>
        <v>0</v>
      </c>
      <c r="CX551" s="129">
        <f t="shared" si="918"/>
        <v>0</v>
      </c>
      <c r="CY551" s="129">
        <f>CY545</f>
        <v>0</v>
      </c>
      <c r="CZ551" s="129">
        <f t="shared" ref="CZ551:DC551" si="919">CZ545</f>
        <v>0</v>
      </c>
      <c r="DA551" s="129">
        <f t="shared" si="919"/>
        <v>0</v>
      </c>
      <c r="DB551" s="129">
        <f t="shared" si="919"/>
        <v>0</v>
      </c>
      <c r="DC551" s="129">
        <f t="shared" si="919"/>
        <v>0</v>
      </c>
      <c r="DD551" s="129">
        <f>DD545</f>
        <v>0</v>
      </c>
      <c r="DE551" s="129">
        <f t="shared" ref="DE551:DH551" si="920">DE545</f>
        <v>0</v>
      </c>
      <c r="DF551" s="129">
        <f t="shared" si="920"/>
        <v>0</v>
      </c>
      <c r="DG551" s="129">
        <f t="shared" si="920"/>
        <v>0</v>
      </c>
      <c r="DH551" s="129">
        <f t="shared" si="920"/>
        <v>0</v>
      </c>
      <c r="DI551" s="129">
        <f>DI545</f>
        <v>0</v>
      </c>
      <c r="DJ551" s="129">
        <f t="shared" ref="DJ551:DM551" si="921">DJ545</f>
        <v>0</v>
      </c>
      <c r="DK551" s="129">
        <f t="shared" si="921"/>
        <v>0</v>
      </c>
      <c r="DL551" s="129">
        <f t="shared" si="921"/>
        <v>0</v>
      </c>
      <c r="DM551" s="129">
        <f t="shared" si="921"/>
        <v>0</v>
      </c>
      <c r="DN551" s="129">
        <f>DN545</f>
        <v>0</v>
      </c>
      <c r="DO551" s="129">
        <f t="shared" ref="DO551:DR551" si="922">DO545</f>
        <v>0</v>
      </c>
      <c r="DP551" s="129">
        <f t="shared" si="922"/>
        <v>0</v>
      </c>
      <c r="DQ551" s="129">
        <f t="shared" si="922"/>
        <v>0</v>
      </c>
      <c r="DR551" s="129">
        <f t="shared" si="922"/>
        <v>0</v>
      </c>
      <c r="DS551" s="129">
        <f t="shared" si="918"/>
        <v>0</v>
      </c>
      <c r="DT551" s="129">
        <f t="shared" si="918"/>
        <v>0</v>
      </c>
    </row>
    <row r="552" spans="2:126" ht="20.100000000000001" customHeight="1" x14ac:dyDescent="0.2">
      <c r="BM552" s="143"/>
      <c r="BN552" s="143"/>
      <c r="BO552" s="143"/>
      <c r="BP552" s="143"/>
      <c r="BQ552" s="143"/>
      <c r="BR552" s="143"/>
      <c r="BS552" s="143"/>
      <c r="BT552" s="143"/>
      <c r="BU552" s="143"/>
      <c r="BV552" s="143"/>
      <c r="BW552" s="143"/>
      <c r="BX552" s="143"/>
      <c r="BY552" s="143"/>
      <c r="BZ552" s="143"/>
      <c r="CA552" s="143"/>
      <c r="CB552" s="143"/>
      <c r="CC552" s="143"/>
      <c r="CD552" s="143"/>
      <c r="CE552" s="143"/>
      <c r="CF552" s="143"/>
      <c r="CG552" s="143"/>
      <c r="CH552" s="143"/>
      <c r="CI552" s="143"/>
      <c r="CJ552" s="143"/>
      <c r="CK552" s="143"/>
      <c r="CL552" s="143"/>
      <c r="CM552" s="143"/>
      <c r="CP552" s="108"/>
      <c r="CS552" s="109"/>
      <c r="CT552" s="127"/>
      <c r="CU552" s="111"/>
      <c r="CV552" s="111"/>
      <c r="CW552" s="111"/>
      <c r="CX552" s="111"/>
      <c r="CY552" s="127"/>
      <c r="CZ552" s="111"/>
      <c r="DA552" s="111"/>
      <c r="DB552" s="111"/>
      <c r="DC552" s="111"/>
      <c r="DD552" s="127"/>
      <c r="DE552" s="111"/>
      <c r="DF552" s="111"/>
      <c r="DG552" s="111"/>
      <c r="DH552" s="111"/>
      <c r="DI552" s="111"/>
      <c r="DJ552" s="111"/>
      <c r="DK552" s="111"/>
      <c r="DL552" s="111"/>
      <c r="DM552" s="111"/>
      <c r="DN552" s="127"/>
      <c r="DO552" s="111"/>
      <c r="DP552" s="111"/>
      <c r="DQ552" s="111"/>
      <c r="DR552" s="111"/>
      <c r="DS552" s="111"/>
      <c r="DT552" s="111"/>
    </row>
    <row r="553" spans="2:126" ht="20.100000000000001" customHeight="1" x14ac:dyDescent="0.2">
      <c r="BK553" s="166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8"/>
      <c r="CG553" s="8"/>
      <c r="CH553" s="8"/>
      <c r="CI553" s="8"/>
      <c r="CJ553" s="8"/>
      <c r="CK553" s="8"/>
      <c r="CL553" s="8"/>
      <c r="CM553" s="8"/>
      <c r="CP553" s="90">
        <v>7</v>
      </c>
      <c r="CQ553" s="90"/>
      <c r="CR553" s="93" t="s">
        <v>163</v>
      </c>
      <c r="CS553" s="130"/>
      <c r="CT553" s="131"/>
      <c r="CU553" s="92"/>
      <c r="CV553" s="92"/>
      <c r="CW553" s="92"/>
      <c r="CX553" s="92"/>
      <c r="CY553" s="131"/>
      <c r="CZ553" s="92"/>
      <c r="DA553" s="92"/>
      <c r="DB553" s="92"/>
      <c r="DC553" s="92"/>
      <c r="DD553" s="131"/>
      <c r="DE553" s="92"/>
      <c r="DF553" s="92"/>
      <c r="DG553" s="92"/>
      <c r="DH553" s="92"/>
      <c r="DI553" s="92"/>
      <c r="DJ553" s="92"/>
      <c r="DK553" s="92"/>
      <c r="DL553" s="92"/>
      <c r="DM553" s="92"/>
      <c r="DN553" s="131"/>
      <c r="DO553" s="92"/>
      <c r="DP553" s="92"/>
      <c r="DQ553" s="92"/>
      <c r="DR553" s="92"/>
      <c r="DS553" s="92"/>
      <c r="DT553" s="92"/>
    </row>
    <row r="554" spans="2:126" ht="20.100000000000001" customHeight="1" x14ac:dyDescent="0.2">
      <c r="BL554" s="143"/>
      <c r="BM554" s="8"/>
      <c r="BN554" s="8"/>
      <c r="BO554" s="8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8"/>
      <c r="CG554" s="8"/>
      <c r="CH554" s="8"/>
      <c r="CI554" s="8"/>
      <c r="CJ554" s="8"/>
      <c r="CK554" s="8"/>
      <c r="CL554" s="8"/>
      <c r="CM554" s="8"/>
      <c r="CP554" s="158"/>
      <c r="CQ554" s="5"/>
      <c r="CR554" s="5"/>
      <c r="CS554" s="165"/>
      <c r="CT554" s="155"/>
      <c r="CU554" s="155"/>
      <c r="CV554" s="155"/>
      <c r="CW554" s="155"/>
      <c r="CX554" s="155"/>
      <c r="CY554" s="155"/>
      <c r="CZ554" s="155"/>
      <c r="DA554" s="155"/>
      <c r="DB554" s="155"/>
      <c r="DC554" s="155"/>
      <c r="DD554" s="155"/>
      <c r="DE554" s="155"/>
      <c r="DF554" s="155"/>
      <c r="DG554" s="155"/>
      <c r="DH554" s="155"/>
      <c r="DI554" s="155"/>
      <c r="DJ554" s="155"/>
      <c r="DK554" s="155"/>
      <c r="DL554" s="155"/>
      <c r="DM554" s="155"/>
      <c r="DN554" s="155"/>
      <c r="DO554" s="155"/>
      <c r="DP554" s="155"/>
      <c r="DQ554" s="155"/>
      <c r="DR554" s="155"/>
      <c r="DS554" s="155"/>
      <c r="DT554" s="155"/>
    </row>
    <row r="555" spans="2:126" ht="20.100000000000001" customHeight="1" x14ac:dyDescent="0.2">
      <c r="BL555" s="162"/>
      <c r="BM555" s="8"/>
      <c r="BN555" s="8"/>
      <c r="BO555" s="8"/>
      <c r="BP555" s="8"/>
      <c r="BQ555" s="8"/>
      <c r="BR555" s="8"/>
      <c r="BS555" s="8"/>
      <c r="BT555" s="8"/>
      <c r="BU555" s="8"/>
      <c r="BV555" s="8"/>
      <c r="BW555" s="8"/>
      <c r="BX555" s="8"/>
      <c r="BY555" s="8"/>
      <c r="BZ555" s="8"/>
      <c r="CA555" s="8"/>
      <c r="CB555" s="8"/>
      <c r="CC555" s="8"/>
      <c r="CD555" s="8"/>
      <c r="CE555" s="8"/>
      <c r="CF555" s="8"/>
      <c r="CG555" s="8"/>
      <c r="CH555" s="8"/>
      <c r="CI555" s="8"/>
      <c r="CJ555" s="8"/>
      <c r="CK555" s="8"/>
      <c r="CL555" s="8"/>
      <c r="CM555" s="8"/>
      <c r="CP555" s="148" t="s">
        <v>164</v>
      </c>
      <c r="CQ555" s="83">
        <f>INDEX([10]TPU!$A:$A,MATCH($DV555,[10]TPU!$P:$P,0))</f>
        <v>3713604</v>
      </c>
      <c r="CR555" s="366" t="str">
        <f>INDEX([10]TPU!$C:$C,MATCH($DV555,[10]TPU!$P:$P,0))</f>
        <v>Defensa semimaleável simples - fornecimento e implantação</v>
      </c>
      <c r="CS555" s="83" t="str">
        <f>INDEX([10]TPU!$D:$D,MATCH($DV555,[10]TPU!$P:$P,0))</f>
        <v>m</v>
      </c>
      <c r="CT555" s="103">
        <f>CT557</f>
        <v>40</v>
      </c>
      <c r="CU555" s="103">
        <f t="shared" ref="CU555:DT555" si="923">CU557</f>
        <v>400</v>
      </c>
      <c r="CV555" s="103">
        <f t="shared" si="923"/>
        <v>0</v>
      </c>
      <c r="CW555" s="103">
        <f t="shared" si="923"/>
        <v>600</v>
      </c>
      <c r="CX555" s="103">
        <f t="shared" si="923"/>
        <v>800</v>
      </c>
      <c r="CY555" s="103">
        <f>CY557</f>
        <v>40</v>
      </c>
      <c r="CZ555" s="103">
        <f t="shared" ref="CZ555:DC555" si="924">CZ557</f>
        <v>400</v>
      </c>
      <c r="DA555" s="103">
        <f t="shared" si="924"/>
        <v>0</v>
      </c>
      <c r="DB555" s="103">
        <f t="shared" si="924"/>
        <v>600</v>
      </c>
      <c r="DC555" s="103">
        <f t="shared" si="924"/>
        <v>800</v>
      </c>
      <c r="DD555" s="103">
        <f>DD557</f>
        <v>40</v>
      </c>
      <c r="DE555" s="103">
        <f t="shared" ref="DE555:DH555" si="925">DE557</f>
        <v>400</v>
      </c>
      <c r="DF555" s="103">
        <f t="shared" si="925"/>
        <v>0</v>
      </c>
      <c r="DG555" s="103">
        <f t="shared" si="925"/>
        <v>600</v>
      </c>
      <c r="DH555" s="103">
        <f t="shared" si="925"/>
        <v>800</v>
      </c>
      <c r="DI555" s="103">
        <f>DI557</f>
        <v>40</v>
      </c>
      <c r="DJ555" s="103">
        <f t="shared" ref="DJ555:DM555" si="926">DJ557</f>
        <v>400</v>
      </c>
      <c r="DK555" s="103">
        <f t="shared" si="926"/>
        <v>0</v>
      </c>
      <c r="DL555" s="103">
        <f t="shared" si="926"/>
        <v>600</v>
      </c>
      <c r="DM555" s="103">
        <f t="shared" si="926"/>
        <v>800</v>
      </c>
      <c r="DN555" s="103">
        <f>DN557</f>
        <v>40</v>
      </c>
      <c r="DO555" s="103">
        <f t="shared" ref="DO555:DR555" si="927">DO557</f>
        <v>400</v>
      </c>
      <c r="DP555" s="103">
        <f t="shared" si="927"/>
        <v>0</v>
      </c>
      <c r="DQ555" s="103">
        <f t="shared" si="927"/>
        <v>600</v>
      </c>
      <c r="DR555" s="103">
        <f t="shared" si="927"/>
        <v>800</v>
      </c>
      <c r="DS555" s="103">
        <f t="shared" si="923"/>
        <v>0</v>
      </c>
      <c r="DT555" s="103">
        <f t="shared" si="923"/>
        <v>0</v>
      </c>
      <c r="DV555" t="s">
        <v>278</v>
      </c>
    </row>
    <row r="556" spans="2:126" ht="20.100000000000001" customHeight="1" x14ac:dyDescent="0.2">
      <c r="BM556" s="8"/>
      <c r="BN556" s="8"/>
      <c r="BO556" s="8"/>
      <c r="BP556" s="8"/>
      <c r="BQ556" s="8"/>
      <c r="BR556" s="8"/>
      <c r="BS556" s="8"/>
      <c r="BT556" s="8"/>
      <c r="BU556" s="8"/>
      <c r="BV556" s="8"/>
      <c r="BW556" s="8"/>
      <c r="BX556" s="8"/>
      <c r="BY556" s="8"/>
      <c r="BZ556" s="8"/>
      <c r="CA556" s="8"/>
      <c r="CB556" s="8"/>
      <c r="CC556" s="8"/>
      <c r="CD556" s="8"/>
      <c r="CE556" s="8"/>
      <c r="CF556" s="8"/>
      <c r="CG556" s="8"/>
      <c r="CH556" s="8"/>
      <c r="CI556" s="8"/>
      <c r="CJ556" s="8"/>
      <c r="CK556" s="8"/>
      <c r="CL556" s="8"/>
      <c r="CM556" s="8"/>
      <c r="CP556" s="108"/>
      <c r="CS556" s="109"/>
      <c r="CT556" s="127"/>
      <c r="CU556" s="111"/>
      <c r="CV556" s="111"/>
      <c r="CW556" s="111"/>
      <c r="CX556" s="111"/>
      <c r="CY556" s="127"/>
      <c r="CZ556" s="111"/>
      <c r="DA556" s="111"/>
      <c r="DB556" s="111"/>
      <c r="DC556" s="111"/>
      <c r="DD556" s="127"/>
      <c r="DE556" s="111"/>
      <c r="DF556" s="111"/>
      <c r="DG556" s="111"/>
      <c r="DH556" s="111"/>
      <c r="DI556" s="111"/>
      <c r="DJ556" s="111"/>
      <c r="DK556" s="111"/>
      <c r="DL556" s="111"/>
      <c r="DM556" s="111"/>
      <c r="DN556" s="127"/>
      <c r="DO556" s="111"/>
      <c r="DP556" s="111"/>
      <c r="DQ556" s="111"/>
      <c r="DR556" s="111"/>
      <c r="DS556" s="111"/>
      <c r="DT556" s="111"/>
    </row>
    <row r="557" spans="2:126" ht="20.100000000000001" customHeight="1" x14ac:dyDescent="0.2">
      <c r="BM557" s="143"/>
      <c r="BN557" s="143"/>
      <c r="BO557" s="143"/>
      <c r="BP557" s="143"/>
      <c r="BQ557" s="143"/>
      <c r="BR557" s="143"/>
      <c r="BS557" s="143"/>
      <c r="BT557" s="143"/>
      <c r="BU557" s="143"/>
      <c r="BV557" s="143"/>
      <c r="BW557" s="143"/>
      <c r="BX557" s="143"/>
      <c r="BY557" s="143"/>
      <c r="BZ557" s="143"/>
      <c r="CA557" s="143"/>
      <c r="CB557" s="143"/>
      <c r="CC557" s="143"/>
      <c r="CD557" s="143"/>
      <c r="CE557" s="143"/>
      <c r="CF557" s="143"/>
      <c r="CG557" s="143"/>
      <c r="CH557" s="143"/>
      <c r="CI557" s="143"/>
      <c r="CJ557" s="143"/>
      <c r="CK557" s="143"/>
      <c r="CL557" s="143"/>
      <c r="CM557" s="143"/>
      <c r="CP557" s="108"/>
      <c r="CR557" s="11" t="s">
        <v>359</v>
      </c>
      <c r="CS557" s="6" t="s">
        <v>5</v>
      </c>
      <c r="CT557" s="129">
        <v>40</v>
      </c>
      <c r="CU557" s="129">
        <v>400</v>
      </c>
      <c r="CV557" s="129"/>
      <c r="CW557" s="129">
        <v>600</v>
      </c>
      <c r="CX557" s="129">
        <v>800</v>
      </c>
      <c r="CY557" s="129">
        <v>40</v>
      </c>
      <c r="CZ557" s="129">
        <v>400</v>
      </c>
      <c r="DA557" s="129"/>
      <c r="DB557" s="129">
        <v>600</v>
      </c>
      <c r="DC557" s="129">
        <v>800</v>
      </c>
      <c r="DD557" s="129">
        <v>40</v>
      </c>
      <c r="DE557" s="129">
        <v>400</v>
      </c>
      <c r="DF557" s="129"/>
      <c r="DG557" s="129">
        <v>600</v>
      </c>
      <c r="DH557" s="129">
        <v>800</v>
      </c>
      <c r="DI557" s="129">
        <v>40</v>
      </c>
      <c r="DJ557" s="129">
        <v>400</v>
      </c>
      <c r="DK557" s="129"/>
      <c r="DL557" s="129">
        <v>600</v>
      </c>
      <c r="DM557" s="129">
        <v>800</v>
      </c>
      <c r="DN557" s="129">
        <v>40</v>
      </c>
      <c r="DO557" s="129">
        <v>400</v>
      </c>
      <c r="DP557" s="129"/>
      <c r="DQ557" s="129">
        <v>600</v>
      </c>
      <c r="DR557" s="129">
        <v>800</v>
      </c>
      <c r="DS557" s="129"/>
      <c r="DT557" s="114"/>
    </row>
    <row r="558" spans="2:126" ht="20.100000000000001" customHeight="1" x14ac:dyDescent="0.2">
      <c r="BM558" s="8"/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8"/>
      <c r="CG558" s="8"/>
      <c r="CH558" s="8"/>
      <c r="CI558" s="8"/>
      <c r="CJ558" s="8"/>
      <c r="CK558" s="8"/>
      <c r="CL558" s="8"/>
      <c r="CM558" s="8"/>
      <c r="CP558" s="108"/>
      <c r="CS558" s="109"/>
      <c r="CT558" s="127"/>
      <c r="CU558" s="111"/>
      <c r="CV558" s="111"/>
      <c r="CW558" s="111"/>
      <c r="CX558" s="111"/>
      <c r="CY558" s="127"/>
      <c r="CZ558" s="111"/>
      <c r="DA558" s="111"/>
      <c r="DB558" s="111"/>
      <c r="DC558" s="111"/>
      <c r="DD558" s="127"/>
      <c r="DE558" s="111"/>
      <c r="DF558" s="111"/>
      <c r="DG558" s="111"/>
      <c r="DH558" s="111"/>
      <c r="DI558" s="111"/>
      <c r="DJ558" s="111"/>
      <c r="DK558" s="111"/>
      <c r="DL558" s="111"/>
      <c r="DM558" s="111"/>
      <c r="DN558" s="127"/>
      <c r="DO558" s="111"/>
      <c r="DP558" s="111"/>
      <c r="DQ558" s="111"/>
      <c r="DR558" s="111"/>
      <c r="DS558" s="111"/>
      <c r="DT558" s="111"/>
    </row>
    <row r="559" spans="2:126" ht="20.100000000000001" customHeight="1" x14ac:dyDescent="0.2">
      <c r="BL559" s="143"/>
      <c r="BM559" s="8"/>
      <c r="BN559" s="8"/>
      <c r="BO559" s="8"/>
      <c r="BP559" s="8"/>
      <c r="BQ559" s="8"/>
      <c r="BR559" s="8"/>
      <c r="BS559" s="8"/>
      <c r="BT559" s="8"/>
      <c r="BU559" s="8"/>
      <c r="BV559" s="8"/>
      <c r="BW559" s="8"/>
      <c r="BX559" s="8"/>
      <c r="BY559" s="8"/>
      <c r="BZ559" s="8"/>
      <c r="CA559" s="8"/>
      <c r="CB559" s="8"/>
      <c r="CC559" s="8"/>
      <c r="CD559" s="8"/>
      <c r="CE559" s="8"/>
      <c r="CF559" s="8"/>
      <c r="CG559" s="8"/>
      <c r="CH559" s="8"/>
      <c r="CI559" s="8"/>
      <c r="CJ559" s="8"/>
      <c r="CK559" s="8"/>
      <c r="CL559" s="8"/>
      <c r="CM559" s="8"/>
      <c r="CP559" s="148" t="s">
        <v>165</v>
      </c>
      <c r="CQ559" s="83">
        <f>INDEX([10]TPU!$A:$A,MATCH($DV559,[10]TPU!$P:$P,0))</f>
        <v>3713605</v>
      </c>
      <c r="CR559" s="366" t="str">
        <f>INDEX([10]TPU!$C:$C,MATCH($DV559,[10]TPU!$P:$P,0))</f>
        <v>Ancoragem de defensa semimaleável simples - fornecimento e implantação</v>
      </c>
      <c r="CS559" s="83" t="str">
        <f>INDEX([10]TPU!$D:$D,MATCH($DV559,[10]TPU!$P:$P,0))</f>
        <v>m</v>
      </c>
      <c r="CT559" s="103">
        <f t="shared" ref="CT559:DT559" si="928">CT561</f>
        <v>0</v>
      </c>
      <c r="CU559" s="103">
        <f t="shared" si="928"/>
        <v>0</v>
      </c>
      <c r="CV559" s="103">
        <f t="shared" si="928"/>
        <v>0</v>
      </c>
      <c r="CW559" s="103">
        <f t="shared" si="928"/>
        <v>0</v>
      </c>
      <c r="CX559" s="103">
        <f t="shared" si="928"/>
        <v>0</v>
      </c>
      <c r="CY559" s="103">
        <f t="shared" ref="CY559:DR559" si="929">CY561</f>
        <v>0</v>
      </c>
      <c r="CZ559" s="103">
        <f t="shared" si="929"/>
        <v>0</v>
      </c>
      <c r="DA559" s="103">
        <f t="shared" si="929"/>
        <v>0</v>
      </c>
      <c r="DB559" s="103">
        <f t="shared" si="929"/>
        <v>0</v>
      </c>
      <c r="DC559" s="103">
        <f t="shared" si="929"/>
        <v>0</v>
      </c>
      <c r="DD559" s="103">
        <f t="shared" si="929"/>
        <v>0</v>
      </c>
      <c r="DE559" s="103">
        <f t="shared" si="929"/>
        <v>0</v>
      </c>
      <c r="DF559" s="103">
        <f t="shared" si="929"/>
        <v>0</v>
      </c>
      <c r="DG559" s="103">
        <f t="shared" si="929"/>
        <v>0</v>
      </c>
      <c r="DH559" s="103">
        <f t="shared" si="929"/>
        <v>0</v>
      </c>
      <c r="DI559" s="103">
        <f t="shared" si="929"/>
        <v>0</v>
      </c>
      <c r="DJ559" s="103">
        <f t="shared" si="929"/>
        <v>0</v>
      </c>
      <c r="DK559" s="103">
        <f t="shared" si="929"/>
        <v>0</v>
      </c>
      <c r="DL559" s="103">
        <f t="shared" si="929"/>
        <v>0</v>
      </c>
      <c r="DM559" s="103">
        <f t="shared" si="929"/>
        <v>0</v>
      </c>
      <c r="DN559" s="103">
        <f t="shared" si="929"/>
        <v>0</v>
      </c>
      <c r="DO559" s="103">
        <f t="shared" si="929"/>
        <v>0</v>
      </c>
      <c r="DP559" s="103">
        <f t="shared" si="929"/>
        <v>0</v>
      </c>
      <c r="DQ559" s="103">
        <f t="shared" si="929"/>
        <v>0</v>
      </c>
      <c r="DR559" s="103">
        <f t="shared" si="929"/>
        <v>0</v>
      </c>
      <c r="DS559" s="103">
        <f t="shared" ref="DS559" si="930">DS561</f>
        <v>0</v>
      </c>
      <c r="DT559" s="103">
        <f t="shared" si="928"/>
        <v>0</v>
      </c>
      <c r="DV559">
        <v>3713605</v>
      </c>
    </row>
    <row r="560" spans="2:126" ht="20.100000000000001" customHeight="1" x14ac:dyDescent="0.2">
      <c r="BM560" s="8"/>
      <c r="BN560" s="8"/>
      <c r="BO560" s="8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8"/>
      <c r="CG560" s="8"/>
      <c r="CH560" s="8"/>
      <c r="CI560" s="8"/>
      <c r="CJ560" s="8"/>
      <c r="CK560" s="8"/>
      <c r="CL560" s="8"/>
      <c r="CM560" s="8"/>
      <c r="CP560" s="108"/>
      <c r="CS560" s="109"/>
      <c r="CT560" s="127"/>
      <c r="CU560" s="111"/>
      <c r="CV560" s="111"/>
      <c r="CW560" s="111"/>
      <c r="CX560" s="111"/>
      <c r="CY560" s="127"/>
      <c r="CZ560" s="111"/>
      <c r="DA560" s="111"/>
      <c r="DB560" s="111"/>
      <c r="DC560" s="111"/>
      <c r="DD560" s="127"/>
      <c r="DE560" s="111"/>
      <c r="DF560" s="111"/>
      <c r="DG560" s="111"/>
      <c r="DH560" s="111"/>
      <c r="DI560" s="111"/>
      <c r="DJ560" s="111"/>
      <c r="DK560" s="111"/>
      <c r="DL560" s="111"/>
      <c r="DM560" s="111"/>
      <c r="DN560" s="127"/>
      <c r="DO560" s="111"/>
      <c r="DP560" s="111"/>
      <c r="DQ560" s="111"/>
      <c r="DR560" s="111"/>
      <c r="DS560" s="111"/>
      <c r="DT560" s="111"/>
    </row>
    <row r="561" spans="2:126" ht="20.100000000000001" customHeight="1" x14ac:dyDescent="0.2">
      <c r="B561" s="7"/>
      <c r="C561" s="7"/>
      <c r="D561" s="7"/>
      <c r="E561" s="7"/>
      <c r="F561" s="7"/>
      <c r="BF561" s="7"/>
      <c r="BM561" s="143"/>
      <c r="BN561" s="143"/>
      <c r="BO561" s="143"/>
      <c r="BP561" s="143"/>
      <c r="BQ561" s="143"/>
      <c r="BR561" s="143"/>
      <c r="BS561" s="143"/>
      <c r="BT561" s="143"/>
      <c r="BU561" s="143"/>
      <c r="BV561" s="143"/>
      <c r="BW561" s="143"/>
      <c r="BX561" s="143"/>
      <c r="BY561" s="143"/>
      <c r="BZ561" s="143"/>
      <c r="CA561" s="143"/>
      <c r="CB561" s="143"/>
      <c r="CC561" s="143"/>
      <c r="CD561" s="143"/>
      <c r="CE561" s="143"/>
      <c r="CF561" s="143"/>
      <c r="CG561" s="143"/>
      <c r="CH561" s="143"/>
      <c r="CI561" s="143"/>
      <c r="CJ561" s="143"/>
      <c r="CK561" s="143"/>
      <c r="CL561" s="143"/>
      <c r="CM561" s="143"/>
      <c r="CP561" s="108"/>
      <c r="CR561" s="11" t="s">
        <v>279</v>
      </c>
      <c r="CS561" s="6" t="s">
        <v>5</v>
      </c>
      <c r="CT561" s="129"/>
      <c r="CU561" s="114"/>
      <c r="CV561" s="114"/>
      <c r="CW561" s="114"/>
      <c r="CX561" s="114"/>
      <c r="CY561" s="129"/>
      <c r="CZ561" s="114"/>
      <c r="DA561" s="114"/>
      <c r="DB561" s="114"/>
      <c r="DC561" s="114"/>
      <c r="DD561" s="129"/>
      <c r="DE561" s="114"/>
      <c r="DF561" s="114"/>
      <c r="DG561" s="114"/>
      <c r="DH561" s="114"/>
      <c r="DI561" s="114"/>
      <c r="DJ561" s="114"/>
      <c r="DK561" s="114"/>
      <c r="DL561" s="114"/>
      <c r="DM561" s="114"/>
      <c r="DN561" s="129"/>
      <c r="DO561" s="114"/>
      <c r="DP561" s="114"/>
      <c r="DQ561" s="114"/>
      <c r="DR561" s="114"/>
      <c r="DS561" s="114"/>
      <c r="DT561" s="114"/>
    </row>
    <row r="562" spans="2:126" ht="20.100000000000001" customHeight="1" x14ac:dyDescent="0.2">
      <c r="BK562" s="163"/>
      <c r="CP562" s="108"/>
      <c r="CS562" s="109"/>
      <c r="CT562" s="127"/>
      <c r="CU562" s="111"/>
      <c r="CV562" s="111"/>
      <c r="CW562" s="111"/>
      <c r="CX562" s="111"/>
      <c r="CY562" s="127"/>
      <c r="CZ562" s="111"/>
      <c r="DA562" s="111"/>
      <c r="DB562" s="111"/>
      <c r="DC562" s="111"/>
      <c r="DD562" s="127"/>
      <c r="DE562" s="111"/>
      <c r="DF562" s="111"/>
      <c r="DG562" s="111"/>
      <c r="DH562" s="111"/>
      <c r="DI562" s="111"/>
      <c r="DJ562" s="111"/>
      <c r="DK562" s="111"/>
      <c r="DL562" s="111"/>
      <c r="DM562" s="111"/>
      <c r="DN562" s="127"/>
      <c r="DO562" s="111"/>
      <c r="DP562" s="111"/>
      <c r="DQ562" s="111"/>
      <c r="DR562" s="111"/>
      <c r="DS562" s="111"/>
      <c r="DT562" s="111"/>
    </row>
    <row r="563" spans="2:126" ht="20.100000000000001" customHeight="1" x14ac:dyDescent="0.2">
      <c r="BI563" s="161"/>
      <c r="BJ563" s="161"/>
      <c r="BK563" s="161"/>
      <c r="BL563" s="161"/>
      <c r="BM563" s="161"/>
      <c r="BN563" s="161"/>
      <c r="BO563" s="161"/>
      <c r="BP563" s="161"/>
      <c r="BQ563" s="161"/>
      <c r="BR563" s="161"/>
      <c r="BS563" s="161"/>
      <c r="BT563" s="161"/>
      <c r="BU563" s="161"/>
      <c r="BV563" s="161"/>
      <c r="BW563" s="161"/>
      <c r="BX563" s="161"/>
      <c r="BY563" s="161"/>
      <c r="BZ563" s="161"/>
      <c r="CA563" s="161"/>
      <c r="CB563" s="161"/>
      <c r="CC563" s="161"/>
      <c r="CD563" s="161"/>
      <c r="CE563" s="161"/>
      <c r="CF563" s="161"/>
      <c r="CG563" s="161"/>
      <c r="CH563" s="161"/>
      <c r="CI563" s="161"/>
      <c r="CJ563" s="161"/>
      <c r="CK563" s="161"/>
      <c r="CL563" s="161"/>
      <c r="CM563" s="161"/>
      <c r="CP563" s="148" t="s">
        <v>166</v>
      </c>
      <c r="CQ563" s="83" t="str">
        <f>INDEX([10]TPU!$A:$A,MATCH($DV563,[10]TPU!$P:$P,0))</f>
        <v>28.10.01</v>
      </c>
      <c r="CR563" s="366" t="str">
        <f>INDEX([10]TPU!$C:$C,MATCH($DV563,[10]TPU!$P:$P,0))</f>
        <v>Catadióptricos p/ defensa metálica  (un)</v>
      </c>
      <c r="CS563" s="83" t="str">
        <f>INDEX([10]TPU!$D:$D,MATCH($DV563,[10]TPU!$P:$P,0))</f>
        <v>un</v>
      </c>
      <c r="CT563" s="168">
        <f t="shared" ref="CT563:CX563" si="931">CT565</f>
        <v>3</v>
      </c>
      <c r="CU563" s="169">
        <f t="shared" si="931"/>
        <v>25</v>
      </c>
      <c r="CV563" s="169">
        <f t="shared" si="931"/>
        <v>0</v>
      </c>
      <c r="CW563" s="169">
        <f t="shared" si="931"/>
        <v>38</v>
      </c>
      <c r="CX563" s="169">
        <f t="shared" si="931"/>
        <v>50</v>
      </c>
      <c r="CY563" s="168">
        <f t="shared" ref="CY563:DR563" si="932">CY565</f>
        <v>3</v>
      </c>
      <c r="CZ563" s="169">
        <f t="shared" si="932"/>
        <v>25</v>
      </c>
      <c r="DA563" s="169">
        <f t="shared" si="932"/>
        <v>0</v>
      </c>
      <c r="DB563" s="169">
        <f t="shared" si="932"/>
        <v>38</v>
      </c>
      <c r="DC563" s="169">
        <f t="shared" si="932"/>
        <v>50</v>
      </c>
      <c r="DD563" s="168">
        <f t="shared" si="932"/>
        <v>3</v>
      </c>
      <c r="DE563" s="169">
        <f t="shared" si="932"/>
        <v>25</v>
      </c>
      <c r="DF563" s="169">
        <f t="shared" si="932"/>
        <v>0</v>
      </c>
      <c r="DG563" s="169">
        <f t="shared" si="932"/>
        <v>38</v>
      </c>
      <c r="DH563" s="169">
        <f t="shared" si="932"/>
        <v>50</v>
      </c>
      <c r="DI563" s="169">
        <f t="shared" si="932"/>
        <v>3</v>
      </c>
      <c r="DJ563" s="169">
        <f t="shared" si="932"/>
        <v>25</v>
      </c>
      <c r="DK563" s="169">
        <f t="shared" si="932"/>
        <v>0</v>
      </c>
      <c r="DL563" s="169">
        <f t="shared" si="932"/>
        <v>38</v>
      </c>
      <c r="DM563" s="169">
        <f t="shared" si="932"/>
        <v>50</v>
      </c>
      <c r="DN563" s="168">
        <f t="shared" si="932"/>
        <v>3</v>
      </c>
      <c r="DO563" s="169">
        <f t="shared" si="932"/>
        <v>25</v>
      </c>
      <c r="DP563" s="169">
        <f t="shared" si="932"/>
        <v>0</v>
      </c>
      <c r="DQ563" s="169">
        <f t="shared" si="932"/>
        <v>38</v>
      </c>
      <c r="DR563" s="169">
        <f t="shared" si="932"/>
        <v>50</v>
      </c>
      <c r="DS563" s="169">
        <f t="shared" ref="DS563" si="933">DS565</f>
        <v>0</v>
      </c>
      <c r="DT563" s="169">
        <f t="shared" ref="DT563" si="934">DT565</f>
        <v>0</v>
      </c>
      <c r="DV563" t="s">
        <v>280</v>
      </c>
    </row>
    <row r="564" spans="2:126" ht="20.100000000000001" customHeight="1" x14ac:dyDescent="0.2">
      <c r="BM564" s="8"/>
      <c r="BN564" s="8"/>
      <c r="BO564" s="8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8"/>
      <c r="CA564" s="8"/>
      <c r="CB564" s="8"/>
      <c r="CC564" s="8"/>
      <c r="CD564" s="8"/>
      <c r="CE564" s="8"/>
      <c r="CF564" s="8"/>
      <c r="CG564" s="8"/>
      <c r="CH564" s="8"/>
      <c r="CI564" s="8"/>
      <c r="CJ564" s="8"/>
      <c r="CK564" s="8"/>
      <c r="CL564" s="8"/>
      <c r="CM564" s="8"/>
      <c r="CP564" s="108"/>
      <c r="CS564" s="109"/>
      <c r="CT564" s="127"/>
      <c r="CU564" s="111"/>
      <c r="CV564" s="111"/>
      <c r="CW564" s="111"/>
      <c r="CX564" s="111"/>
      <c r="CY564" s="127"/>
      <c r="CZ564" s="111"/>
      <c r="DA564" s="111"/>
      <c r="DB564" s="111"/>
      <c r="DC564" s="111"/>
      <c r="DD564" s="127"/>
      <c r="DE564" s="111"/>
      <c r="DF564" s="111"/>
      <c r="DG564" s="111"/>
      <c r="DH564" s="111"/>
      <c r="DI564" s="111"/>
      <c r="DJ564" s="111"/>
      <c r="DK564" s="111"/>
      <c r="DL564" s="111"/>
      <c r="DM564" s="111"/>
      <c r="DN564" s="127"/>
      <c r="DO564" s="111"/>
      <c r="DP564" s="111"/>
      <c r="DQ564" s="111"/>
      <c r="DR564" s="111"/>
      <c r="DS564" s="111"/>
      <c r="DT564" s="111"/>
    </row>
    <row r="565" spans="2:126" ht="20.100000000000001" customHeight="1" x14ac:dyDescent="0.2">
      <c r="B565" s="7"/>
      <c r="C565" s="7"/>
      <c r="D565" s="7"/>
      <c r="E565" s="7"/>
      <c r="F565" s="7"/>
      <c r="BF565" s="7"/>
      <c r="BM565" s="143"/>
      <c r="BN565" s="143"/>
      <c r="BO565" s="143"/>
      <c r="BP565" s="143"/>
      <c r="BQ565" s="143"/>
      <c r="BR565" s="143"/>
      <c r="BS565" s="143"/>
      <c r="BT565" s="143"/>
      <c r="BU565" s="143"/>
      <c r="BV565" s="143"/>
      <c r="BW565" s="143"/>
      <c r="BX565" s="143"/>
      <c r="BY565" s="143"/>
      <c r="BZ565" s="143"/>
      <c r="CA565" s="143"/>
      <c r="CB565" s="143"/>
      <c r="CC565" s="143"/>
      <c r="CD565" s="143"/>
      <c r="CE565" s="143"/>
      <c r="CF565" s="143"/>
      <c r="CG565" s="143"/>
      <c r="CH565" s="143"/>
      <c r="CI565" s="143"/>
      <c r="CJ565" s="143"/>
      <c r="CK565" s="143"/>
      <c r="CL565" s="143"/>
      <c r="CM565" s="143"/>
      <c r="CP565" s="108"/>
      <c r="CR565" s="11" t="s">
        <v>282</v>
      </c>
      <c r="CS565" s="6" t="s">
        <v>281</v>
      </c>
      <c r="CT565" s="129">
        <f t="shared" ref="CT565:DT565" si="935">ROUNDUP((CT555+CT559)/16,0)</f>
        <v>3</v>
      </c>
      <c r="CU565" s="114">
        <f t="shared" si="935"/>
        <v>25</v>
      </c>
      <c r="CV565" s="114">
        <f t="shared" si="935"/>
        <v>0</v>
      </c>
      <c r="CW565" s="114">
        <f t="shared" si="935"/>
        <v>38</v>
      </c>
      <c r="CX565" s="114">
        <f t="shared" si="935"/>
        <v>50</v>
      </c>
      <c r="CY565" s="129">
        <f t="shared" ref="CY565:DR565" si="936">ROUNDUP((CY555+CY559)/16,0)</f>
        <v>3</v>
      </c>
      <c r="CZ565" s="114">
        <f t="shared" si="936"/>
        <v>25</v>
      </c>
      <c r="DA565" s="114">
        <f t="shared" si="936"/>
        <v>0</v>
      </c>
      <c r="DB565" s="114">
        <f t="shared" si="936"/>
        <v>38</v>
      </c>
      <c r="DC565" s="114">
        <f t="shared" si="936"/>
        <v>50</v>
      </c>
      <c r="DD565" s="129">
        <f t="shared" si="936"/>
        <v>3</v>
      </c>
      <c r="DE565" s="114">
        <f t="shared" si="936"/>
        <v>25</v>
      </c>
      <c r="DF565" s="114">
        <f t="shared" si="936"/>
        <v>0</v>
      </c>
      <c r="DG565" s="114">
        <f t="shared" si="936"/>
        <v>38</v>
      </c>
      <c r="DH565" s="114">
        <f t="shared" si="936"/>
        <v>50</v>
      </c>
      <c r="DI565" s="114">
        <f t="shared" si="936"/>
        <v>3</v>
      </c>
      <c r="DJ565" s="114">
        <f t="shared" si="936"/>
        <v>25</v>
      </c>
      <c r="DK565" s="114">
        <f t="shared" si="936"/>
        <v>0</v>
      </c>
      <c r="DL565" s="114">
        <f t="shared" si="936"/>
        <v>38</v>
      </c>
      <c r="DM565" s="114">
        <f t="shared" si="936"/>
        <v>50</v>
      </c>
      <c r="DN565" s="129">
        <f t="shared" si="936"/>
        <v>3</v>
      </c>
      <c r="DO565" s="114">
        <f t="shared" si="936"/>
        <v>25</v>
      </c>
      <c r="DP565" s="114">
        <f t="shared" si="936"/>
        <v>0</v>
      </c>
      <c r="DQ565" s="114">
        <f t="shared" si="936"/>
        <v>38</v>
      </c>
      <c r="DR565" s="114">
        <f t="shared" si="936"/>
        <v>50</v>
      </c>
      <c r="DS565" s="114">
        <f t="shared" si="935"/>
        <v>0</v>
      </c>
      <c r="DT565" s="114">
        <f t="shared" si="935"/>
        <v>0</v>
      </c>
    </row>
    <row r="566" spans="2:126" ht="20.100000000000001" customHeight="1" x14ac:dyDescent="0.2">
      <c r="BM566" s="8"/>
      <c r="BN566" s="8"/>
      <c r="BO566" s="8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8"/>
      <c r="CG566" s="8"/>
      <c r="CH566" s="8"/>
      <c r="CI566" s="8"/>
      <c r="CJ566" s="8"/>
      <c r="CK566" s="8"/>
      <c r="CL566" s="8"/>
      <c r="CM566" s="8"/>
      <c r="CP566" s="108"/>
      <c r="CS566" s="109"/>
      <c r="CT566" s="127"/>
      <c r="CU566" s="111"/>
      <c r="CV566" s="111"/>
      <c r="CW566" s="111"/>
      <c r="CX566" s="111"/>
      <c r="CY566" s="127"/>
      <c r="CZ566" s="111"/>
      <c r="DA566" s="111"/>
      <c r="DB566" s="111"/>
      <c r="DC566" s="111"/>
      <c r="DD566" s="127"/>
      <c r="DE566" s="111"/>
      <c r="DF566" s="111"/>
      <c r="DG566" s="111"/>
      <c r="DH566" s="111"/>
      <c r="DI566" s="111"/>
      <c r="DJ566" s="111"/>
      <c r="DK566" s="111"/>
      <c r="DL566" s="111"/>
      <c r="DM566" s="111"/>
      <c r="DN566" s="127"/>
      <c r="DO566" s="111"/>
      <c r="DP566" s="111"/>
      <c r="DQ566" s="111"/>
      <c r="DR566" s="111"/>
      <c r="DS566" s="111"/>
      <c r="DT566" s="111"/>
    </row>
    <row r="567" spans="2:126" ht="20.100000000000001" customHeight="1" x14ac:dyDescent="0.2">
      <c r="BM567" s="8"/>
      <c r="BN567" s="8"/>
      <c r="BO567" s="8"/>
      <c r="BP567" s="8"/>
      <c r="BQ567" s="8"/>
      <c r="BR567" s="8"/>
      <c r="BS567" s="8"/>
      <c r="BT567" s="8"/>
      <c r="BU567" s="8"/>
      <c r="BV567" s="8"/>
      <c r="BW567" s="8"/>
      <c r="BX567" s="8"/>
      <c r="BY567" s="8"/>
      <c r="BZ567" s="8"/>
      <c r="CA567" s="8"/>
      <c r="CB567" s="8"/>
      <c r="CC567" s="8"/>
      <c r="CD567" s="8"/>
      <c r="CE567" s="8"/>
      <c r="CF567" s="8"/>
      <c r="CG567" s="8"/>
      <c r="CH567" s="8"/>
      <c r="CI567" s="8"/>
      <c r="CJ567" s="8"/>
      <c r="CK567" s="8"/>
      <c r="CL567" s="8"/>
      <c r="CM567" s="8"/>
      <c r="CP567" s="148" t="s">
        <v>168</v>
      </c>
      <c r="CQ567" s="83">
        <f>INDEX([10]TPU!$A:$A,MATCH($DV567,[10]TPU!$P:$P,0))</f>
        <v>3713689</v>
      </c>
      <c r="CR567" s="366" t="str">
        <f>INDEX([10]TPU!$C:$C,MATCH($DV567,[10]TPU!$P:$P,0))</f>
        <v>Terminal aéreo de defensa metálica - tipo A - fornecimento e implantação</v>
      </c>
      <c r="CS567" s="83" t="str">
        <f>INDEX([10]TPU!$D:$D,MATCH($DV567,[10]TPU!$P:$P,0))</f>
        <v>un</v>
      </c>
      <c r="CT567" s="167">
        <f>CT569</f>
        <v>4</v>
      </c>
      <c r="CU567" s="167">
        <f t="shared" ref="CU567:DT567" si="937">CU569</f>
        <v>4</v>
      </c>
      <c r="CV567" s="167">
        <f t="shared" si="937"/>
        <v>0</v>
      </c>
      <c r="CW567" s="167">
        <f t="shared" si="937"/>
        <v>2</v>
      </c>
      <c r="CX567" s="167">
        <f t="shared" si="937"/>
        <v>4</v>
      </c>
      <c r="CY567" s="167">
        <f>CY569</f>
        <v>4</v>
      </c>
      <c r="CZ567" s="167">
        <f t="shared" ref="CZ567:DC567" si="938">CZ569</f>
        <v>4</v>
      </c>
      <c r="DA567" s="167">
        <f t="shared" si="938"/>
        <v>0</v>
      </c>
      <c r="DB567" s="167">
        <f t="shared" si="938"/>
        <v>2</v>
      </c>
      <c r="DC567" s="167">
        <f t="shared" si="938"/>
        <v>4</v>
      </c>
      <c r="DD567" s="167">
        <f>DD569</f>
        <v>4</v>
      </c>
      <c r="DE567" s="167">
        <f t="shared" ref="DE567:DH567" si="939">DE569</f>
        <v>4</v>
      </c>
      <c r="DF567" s="167">
        <f t="shared" si="939"/>
        <v>0</v>
      </c>
      <c r="DG567" s="167">
        <f t="shared" si="939"/>
        <v>2</v>
      </c>
      <c r="DH567" s="167">
        <f t="shared" si="939"/>
        <v>4</v>
      </c>
      <c r="DI567" s="167">
        <f>DI569</f>
        <v>4</v>
      </c>
      <c r="DJ567" s="167">
        <f t="shared" ref="DJ567:DM567" si="940">DJ569</f>
        <v>4</v>
      </c>
      <c r="DK567" s="167">
        <f t="shared" si="940"/>
        <v>0</v>
      </c>
      <c r="DL567" s="167">
        <f t="shared" si="940"/>
        <v>2</v>
      </c>
      <c r="DM567" s="167">
        <f t="shared" si="940"/>
        <v>4</v>
      </c>
      <c r="DN567" s="167">
        <f>DN569</f>
        <v>4</v>
      </c>
      <c r="DO567" s="167">
        <f t="shared" ref="DO567:DR567" si="941">DO569</f>
        <v>4</v>
      </c>
      <c r="DP567" s="167">
        <f t="shared" si="941"/>
        <v>0</v>
      </c>
      <c r="DQ567" s="167">
        <f t="shared" si="941"/>
        <v>2</v>
      </c>
      <c r="DR567" s="167">
        <f t="shared" si="941"/>
        <v>4</v>
      </c>
      <c r="DS567" s="167">
        <f t="shared" si="937"/>
        <v>0</v>
      </c>
      <c r="DT567" s="167">
        <f t="shared" si="937"/>
        <v>0</v>
      </c>
      <c r="DV567">
        <v>3713689</v>
      </c>
    </row>
    <row r="568" spans="2:126" ht="20.100000000000001" customHeight="1" x14ac:dyDescent="0.2">
      <c r="BM568" s="8"/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8"/>
      <c r="CG568" s="8"/>
      <c r="CH568" s="8"/>
      <c r="CI568" s="8"/>
      <c r="CJ568" s="8"/>
      <c r="CK568" s="8"/>
      <c r="CL568" s="8"/>
      <c r="CM568" s="8"/>
      <c r="CP568" s="108"/>
      <c r="CS568" s="109"/>
      <c r="CT568" s="127"/>
      <c r="CU568" s="111"/>
      <c r="CV568" s="111"/>
      <c r="CW568" s="111"/>
      <c r="CX568" s="111"/>
      <c r="CY568" s="127"/>
      <c r="CZ568" s="111"/>
      <c r="DA568" s="111"/>
      <c r="DB568" s="111"/>
      <c r="DC568" s="111"/>
      <c r="DD568" s="127"/>
      <c r="DE568" s="111"/>
      <c r="DF568" s="111"/>
      <c r="DG568" s="111"/>
      <c r="DH568" s="111"/>
      <c r="DI568" s="111"/>
      <c r="DJ568" s="111"/>
      <c r="DK568" s="111"/>
      <c r="DL568" s="111"/>
      <c r="DM568" s="111"/>
      <c r="DN568" s="127"/>
      <c r="DO568" s="111"/>
      <c r="DP568" s="111"/>
      <c r="DQ568" s="111"/>
      <c r="DR568" s="111"/>
      <c r="DS568" s="111"/>
      <c r="DT568" s="111"/>
    </row>
    <row r="569" spans="2:126" ht="20.100000000000001" customHeight="1" x14ac:dyDescent="0.2">
      <c r="BM569" s="8"/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8"/>
      <c r="CG569" s="8"/>
      <c r="CH569" s="8"/>
      <c r="CI569" s="8"/>
      <c r="CJ569" s="8"/>
      <c r="CK569" s="8"/>
      <c r="CL569" s="8"/>
      <c r="CM569" s="8"/>
      <c r="CP569" s="108"/>
      <c r="CR569" s="11" t="s">
        <v>15</v>
      </c>
      <c r="CS569" s="6" t="s">
        <v>281</v>
      </c>
      <c r="CT569" s="129">
        <v>4</v>
      </c>
      <c r="CU569" s="129">
        <v>4</v>
      </c>
      <c r="CV569" s="129"/>
      <c r="CW569" s="129">
        <v>2</v>
      </c>
      <c r="CX569" s="129">
        <v>4</v>
      </c>
      <c r="CY569" s="129">
        <v>4</v>
      </c>
      <c r="CZ569" s="129">
        <v>4</v>
      </c>
      <c r="DA569" s="129"/>
      <c r="DB569" s="129">
        <v>2</v>
      </c>
      <c r="DC569" s="129">
        <v>4</v>
      </c>
      <c r="DD569" s="129">
        <v>4</v>
      </c>
      <c r="DE569" s="129">
        <v>4</v>
      </c>
      <c r="DF569" s="129"/>
      <c r="DG569" s="129">
        <v>2</v>
      </c>
      <c r="DH569" s="129">
        <v>4</v>
      </c>
      <c r="DI569" s="129">
        <v>4</v>
      </c>
      <c r="DJ569" s="129">
        <v>4</v>
      </c>
      <c r="DK569" s="129"/>
      <c r="DL569" s="129">
        <v>2</v>
      </c>
      <c r="DM569" s="129">
        <v>4</v>
      </c>
      <c r="DN569" s="129">
        <v>4</v>
      </c>
      <c r="DO569" s="129">
        <v>4</v>
      </c>
      <c r="DP569" s="129"/>
      <c r="DQ569" s="129">
        <v>2</v>
      </c>
      <c r="DR569" s="129">
        <v>4</v>
      </c>
      <c r="DS569" s="129"/>
      <c r="DT569" s="114"/>
    </row>
    <row r="570" spans="2:126" ht="20.100000000000001" customHeight="1" x14ac:dyDescent="0.2">
      <c r="BL570" s="143"/>
      <c r="BM570" s="8"/>
      <c r="BN570" s="8"/>
      <c r="BO570" s="8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8"/>
      <c r="CG570" s="8"/>
      <c r="CH570" s="8"/>
      <c r="CI570" s="8"/>
      <c r="CJ570" s="8"/>
      <c r="CK570" s="8"/>
      <c r="CL570" s="8"/>
      <c r="CM570" s="8"/>
      <c r="CP570" s="108"/>
      <c r="CS570" s="11"/>
      <c r="CT570" s="127"/>
      <c r="CU570" s="111"/>
      <c r="CV570" s="111"/>
      <c r="CW570" s="111"/>
      <c r="CX570" s="111"/>
      <c r="CY570" s="127"/>
      <c r="CZ570" s="111"/>
      <c r="DA570" s="111"/>
      <c r="DB570" s="111"/>
      <c r="DC570" s="111"/>
      <c r="DD570" s="127"/>
      <c r="DE570" s="111"/>
      <c r="DF570" s="111"/>
      <c r="DG570" s="111"/>
      <c r="DH570" s="111"/>
      <c r="DI570" s="111"/>
      <c r="DJ570" s="111"/>
      <c r="DK570" s="111"/>
      <c r="DL570" s="111"/>
      <c r="DM570" s="111"/>
      <c r="DN570" s="127"/>
      <c r="DO570" s="111"/>
      <c r="DP570" s="111"/>
      <c r="DQ570" s="111"/>
      <c r="DR570" s="111"/>
      <c r="DS570" s="111"/>
      <c r="DT570" s="111"/>
    </row>
    <row r="571" spans="2:126" ht="20.100000000000001" customHeight="1" x14ac:dyDescent="0.2">
      <c r="BM571" s="8"/>
      <c r="BN571" s="8"/>
      <c r="BO571" s="8"/>
      <c r="BP571" s="8"/>
      <c r="BQ571" s="8"/>
      <c r="BR571" s="8"/>
      <c r="BS571" s="8"/>
      <c r="BT571" s="8"/>
      <c r="BU571" s="8"/>
      <c r="BV571" s="8"/>
      <c r="BW571" s="8"/>
      <c r="BX571" s="8"/>
      <c r="BY571" s="8"/>
      <c r="BZ571" s="8"/>
      <c r="CA571" s="8"/>
      <c r="CB571" s="8"/>
      <c r="CC571" s="8"/>
      <c r="CD571" s="8"/>
      <c r="CE571" s="8"/>
      <c r="CF571" s="8"/>
      <c r="CG571" s="8"/>
      <c r="CH571" s="8"/>
      <c r="CI571" s="8"/>
      <c r="CJ571" s="8"/>
      <c r="CK571" s="8"/>
      <c r="CL571" s="8"/>
      <c r="CM571" s="8"/>
      <c r="CP571" s="148" t="s">
        <v>169</v>
      </c>
      <c r="CQ571" s="83">
        <f>INDEX([10]TPU!$A:$A,MATCH($DV571,[10]TPU!$P:$P,0))</f>
        <v>3713902</v>
      </c>
      <c r="CR571" s="366" t="str">
        <f>INDEX([10]TPU!$C:$C,MATCH($DV571,[10]TPU!$P:$P,0))</f>
        <v>Terminal absorvedor de energia de abertura com nível de contenção TL3 para defensa metálica - fornecimento e implantação</v>
      </c>
      <c r="CS571" s="83" t="str">
        <f>INDEX([10]TPU!$D:$D,MATCH($DV571,[10]TPU!$P:$P,0))</f>
        <v>un</v>
      </c>
      <c r="CT571" s="167">
        <f>CT573</f>
        <v>4</v>
      </c>
      <c r="CU571" s="167">
        <f t="shared" ref="CU571:DT571" si="942">CU573</f>
        <v>4</v>
      </c>
      <c r="CV571" s="167">
        <f t="shared" si="942"/>
        <v>0</v>
      </c>
      <c r="CW571" s="167">
        <f t="shared" si="942"/>
        <v>2</v>
      </c>
      <c r="CX571" s="167">
        <f t="shared" si="942"/>
        <v>4</v>
      </c>
      <c r="CY571" s="167">
        <f>CY573</f>
        <v>4</v>
      </c>
      <c r="CZ571" s="167">
        <f t="shared" ref="CZ571:DC571" si="943">CZ573</f>
        <v>4</v>
      </c>
      <c r="DA571" s="167">
        <f t="shared" si="943"/>
        <v>0</v>
      </c>
      <c r="DB571" s="167">
        <f t="shared" si="943"/>
        <v>2</v>
      </c>
      <c r="DC571" s="167">
        <f t="shared" si="943"/>
        <v>4</v>
      </c>
      <c r="DD571" s="167">
        <f>DD573</f>
        <v>4</v>
      </c>
      <c r="DE571" s="167">
        <f t="shared" ref="DE571:DH571" si="944">DE573</f>
        <v>4</v>
      </c>
      <c r="DF571" s="167">
        <f t="shared" si="944"/>
        <v>0</v>
      </c>
      <c r="DG571" s="167">
        <f t="shared" si="944"/>
        <v>2</v>
      </c>
      <c r="DH571" s="167">
        <f t="shared" si="944"/>
        <v>4</v>
      </c>
      <c r="DI571" s="167">
        <f>DI573</f>
        <v>4</v>
      </c>
      <c r="DJ571" s="167">
        <f t="shared" ref="DJ571:DM571" si="945">DJ573</f>
        <v>4</v>
      </c>
      <c r="DK571" s="167">
        <f t="shared" si="945"/>
        <v>0</v>
      </c>
      <c r="DL571" s="167">
        <f t="shared" si="945"/>
        <v>2</v>
      </c>
      <c r="DM571" s="167">
        <f t="shared" si="945"/>
        <v>4</v>
      </c>
      <c r="DN571" s="167">
        <f>DN573</f>
        <v>4</v>
      </c>
      <c r="DO571" s="167">
        <f t="shared" ref="DO571:DR571" si="946">DO573</f>
        <v>4</v>
      </c>
      <c r="DP571" s="167">
        <f t="shared" si="946"/>
        <v>0</v>
      </c>
      <c r="DQ571" s="167">
        <f t="shared" si="946"/>
        <v>2</v>
      </c>
      <c r="DR571" s="167">
        <f t="shared" si="946"/>
        <v>4</v>
      </c>
      <c r="DS571" s="167">
        <f t="shared" si="942"/>
        <v>0</v>
      </c>
      <c r="DT571" s="167">
        <f t="shared" si="942"/>
        <v>0</v>
      </c>
      <c r="DV571" t="s">
        <v>853</v>
      </c>
    </row>
    <row r="572" spans="2:126" ht="20.100000000000001" customHeight="1" x14ac:dyDescent="0.2">
      <c r="BM572" s="143"/>
      <c r="BN572" s="143"/>
      <c r="BO572" s="143"/>
      <c r="BP572" s="143"/>
      <c r="BQ572" s="143"/>
      <c r="BR572" s="143"/>
      <c r="BS572" s="143"/>
      <c r="BT572" s="143"/>
      <c r="BU572" s="143"/>
      <c r="BV572" s="143"/>
      <c r="BW572" s="143"/>
      <c r="BX572" s="143"/>
      <c r="BY572" s="143"/>
      <c r="BZ572" s="143"/>
      <c r="CA572" s="143"/>
      <c r="CB572" s="143"/>
      <c r="CC572" s="143"/>
      <c r="CD572" s="143"/>
      <c r="CE572" s="143"/>
      <c r="CF572" s="143"/>
      <c r="CG572" s="143"/>
      <c r="CH572" s="143"/>
      <c r="CI572" s="143"/>
      <c r="CJ572" s="143"/>
      <c r="CK572" s="143"/>
      <c r="CL572" s="143"/>
      <c r="CM572" s="143"/>
      <c r="CP572" s="108"/>
      <c r="CS572" s="109"/>
      <c r="CT572" s="127"/>
      <c r="CU572" s="111"/>
      <c r="CV572" s="111"/>
      <c r="CW572" s="111"/>
      <c r="CX572" s="111"/>
      <c r="CY572" s="127"/>
      <c r="CZ572" s="111"/>
      <c r="DA572" s="111"/>
      <c r="DB572" s="111"/>
      <c r="DC572" s="111"/>
      <c r="DD572" s="127"/>
      <c r="DE572" s="111"/>
      <c r="DF572" s="111"/>
      <c r="DG572" s="111"/>
      <c r="DH572" s="111"/>
      <c r="DI572" s="111"/>
      <c r="DJ572" s="111"/>
      <c r="DK572" s="111"/>
      <c r="DL572" s="111"/>
      <c r="DM572" s="111"/>
      <c r="DN572" s="127"/>
      <c r="DO572" s="111"/>
      <c r="DP572" s="111"/>
      <c r="DQ572" s="111"/>
      <c r="DR572" s="111"/>
      <c r="DS572" s="111"/>
      <c r="DT572" s="111"/>
    </row>
    <row r="573" spans="2:126" ht="20.100000000000001" customHeight="1" x14ac:dyDescent="0.2"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8"/>
      <c r="CG573" s="8"/>
      <c r="CH573" s="8"/>
      <c r="CI573" s="8"/>
      <c r="CJ573" s="8"/>
      <c r="CK573" s="8"/>
      <c r="CL573" s="8"/>
      <c r="CM573" s="8"/>
      <c r="CP573" s="108"/>
      <c r="CR573" s="11" t="s">
        <v>15</v>
      </c>
      <c r="CS573" s="6" t="s">
        <v>281</v>
      </c>
      <c r="CT573" s="129">
        <v>4</v>
      </c>
      <c r="CU573" s="129">
        <v>4</v>
      </c>
      <c r="CV573" s="129"/>
      <c r="CW573" s="129">
        <v>2</v>
      </c>
      <c r="CX573" s="129">
        <v>4</v>
      </c>
      <c r="CY573" s="129">
        <v>4</v>
      </c>
      <c r="CZ573" s="129">
        <v>4</v>
      </c>
      <c r="DA573" s="129"/>
      <c r="DB573" s="129">
        <v>2</v>
      </c>
      <c r="DC573" s="129">
        <v>4</v>
      </c>
      <c r="DD573" s="129">
        <v>4</v>
      </c>
      <c r="DE573" s="129">
        <v>4</v>
      </c>
      <c r="DF573" s="129"/>
      <c r="DG573" s="129">
        <v>2</v>
      </c>
      <c r="DH573" s="129">
        <v>4</v>
      </c>
      <c r="DI573" s="129">
        <v>4</v>
      </c>
      <c r="DJ573" s="129">
        <v>4</v>
      </c>
      <c r="DK573" s="129"/>
      <c r="DL573" s="129">
        <v>2</v>
      </c>
      <c r="DM573" s="129">
        <v>4</v>
      </c>
      <c r="DN573" s="129">
        <v>4</v>
      </c>
      <c r="DO573" s="129">
        <v>4</v>
      </c>
      <c r="DP573" s="129"/>
      <c r="DQ573" s="129">
        <v>2</v>
      </c>
      <c r="DR573" s="129">
        <v>4</v>
      </c>
      <c r="DS573" s="129"/>
      <c r="DT573" s="114"/>
    </row>
    <row r="574" spans="2:126" ht="20.100000000000001" customHeight="1" x14ac:dyDescent="0.2">
      <c r="BM574" s="8"/>
      <c r="BN574" s="8"/>
      <c r="BO574" s="8"/>
      <c r="BP574" s="8"/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8"/>
      <c r="CG574" s="8"/>
      <c r="CH574" s="8"/>
      <c r="CI574" s="8"/>
      <c r="CJ574" s="8"/>
      <c r="CK574" s="8"/>
      <c r="CL574" s="8"/>
      <c r="CM574" s="8"/>
      <c r="CP574" s="108"/>
      <c r="CS574" s="11"/>
      <c r="CT574" s="127"/>
      <c r="CU574" s="111"/>
      <c r="CV574" s="111"/>
      <c r="CW574" s="111"/>
      <c r="CX574" s="111"/>
      <c r="CY574" s="127"/>
      <c r="CZ574" s="111"/>
      <c r="DA574" s="111"/>
      <c r="DB574" s="111"/>
      <c r="DC574" s="111"/>
      <c r="DD574" s="127"/>
      <c r="DE574" s="111"/>
      <c r="DF574" s="111"/>
      <c r="DG574" s="111"/>
      <c r="DH574" s="111"/>
      <c r="DI574" s="111"/>
      <c r="DJ574" s="111"/>
      <c r="DK574" s="111"/>
      <c r="DL574" s="111"/>
      <c r="DM574" s="111"/>
      <c r="DN574" s="127"/>
      <c r="DO574" s="111"/>
      <c r="DP574" s="111"/>
      <c r="DQ574" s="111"/>
      <c r="DR574" s="111"/>
      <c r="DS574" s="111"/>
      <c r="DT574" s="111"/>
    </row>
    <row r="575" spans="2:126" ht="20.100000000000001" customHeight="1" x14ac:dyDescent="0.2"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/>
      <c r="CC575" s="8"/>
      <c r="CD575" s="8"/>
      <c r="CE575" s="8"/>
      <c r="CF575" s="8"/>
      <c r="CG575" s="8"/>
      <c r="CH575" s="8"/>
      <c r="CI575" s="8"/>
      <c r="CJ575" s="8"/>
      <c r="CK575" s="8"/>
      <c r="CL575" s="8"/>
      <c r="CM575" s="8"/>
      <c r="CP575" s="148" t="s">
        <v>170</v>
      </c>
      <c r="CQ575" s="83">
        <f>INDEX([10]TPU!$A:$A,MATCH($DV575,[10]TPU!$P:$P,0))</f>
        <v>3713904</v>
      </c>
      <c r="CR575" s="366" t="str">
        <f>INDEX([10]TPU!$C:$C,MATCH($DV575,[10]TPU!$P:$P,0))</f>
        <v>Barreira simples de concreto, armada, pré-moldada (perfil New Jersey) - L &gt; 3,00 m e H = 1.070 mm</v>
      </c>
      <c r="CS575" s="83" t="str">
        <f>INDEX([10]TPU!$D:$D,MATCH($DV575,[10]TPU!$P:$P,0))</f>
        <v>m</v>
      </c>
      <c r="CT575" s="168">
        <f t="shared" ref="CT575:CX575" si="947">CT577</f>
        <v>0</v>
      </c>
      <c r="CU575" s="168">
        <f t="shared" si="947"/>
        <v>0</v>
      </c>
      <c r="CV575" s="168">
        <f t="shared" si="947"/>
        <v>0</v>
      </c>
      <c r="CW575" s="168">
        <f t="shared" si="947"/>
        <v>0</v>
      </c>
      <c r="CX575" s="168">
        <f t="shared" si="947"/>
        <v>0</v>
      </c>
      <c r="CY575" s="168">
        <f t="shared" ref="CY575:DR575" si="948">CY577</f>
        <v>0</v>
      </c>
      <c r="CZ575" s="168">
        <f t="shared" si="948"/>
        <v>0</v>
      </c>
      <c r="DA575" s="168">
        <f t="shared" si="948"/>
        <v>0</v>
      </c>
      <c r="DB575" s="168">
        <f t="shared" si="948"/>
        <v>0</v>
      </c>
      <c r="DC575" s="168">
        <f t="shared" si="948"/>
        <v>0</v>
      </c>
      <c r="DD575" s="168">
        <f t="shared" si="948"/>
        <v>0</v>
      </c>
      <c r="DE575" s="168">
        <f t="shared" si="948"/>
        <v>0</v>
      </c>
      <c r="DF575" s="168">
        <f t="shared" si="948"/>
        <v>0</v>
      </c>
      <c r="DG575" s="168">
        <f t="shared" si="948"/>
        <v>0</v>
      </c>
      <c r="DH575" s="168">
        <f t="shared" si="948"/>
        <v>0</v>
      </c>
      <c r="DI575" s="168">
        <f t="shared" si="948"/>
        <v>0</v>
      </c>
      <c r="DJ575" s="168">
        <f t="shared" si="948"/>
        <v>0</v>
      </c>
      <c r="DK575" s="168">
        <f t="shared" si="948"/>
        <v>0</v>
      </c>
      <c r="DL575" s="168">
        <f t="shared" si="948"/>
        <v>0</v>
      </c>
      <c r="DM575" s="168">
        <f t="shared" si="948"/>
        <v>0</v>
      </c>
      <c r="DN575" s="168">
        <f t="shared" si="948"/>
        <v>0</v>
      </c>
      <c r="DO575" s="168">
        <f t="shared" si="948"/>
        <v>0</v>
      </c>
      <c r="DP575" s="168">
        <f t="shared" si="948"/>
        <v>0</v>
      </c>
      <c r="DQ575" s="168">
        <f t="shared" si="948"/>
        <v>0</v>
      </c>
      <c r="DR575" s="168">
        <f t="shared" si="948"/>
        <v>0</v>
      </c>
      <c r="DS575" s="168">
        <f t="shared" ref="DS575" si="949">DS577</f>
        <v>0</v>
      </c>
      <c r="DT575" s="168">
        <f t="shared" ref="DT575" si="950">DT577</f>
        <v>0</v>
      </c>
      <c r="DV575" t="s">
        <v>283</v>
      </c>
    </row>
    <row r="576" spans="2:126" ht="20.100000000000001" customHeight="1" x14ac:dyDescent="0.2">
      <c r="BM576" s="143"/>
      <c r="BN576" s="143"/>
      <c r="BO576" s="143"/>
      <c r="BP576" s="143"/>
      <c r="BQ576" s="143"/>
      <c r="BR576" s="143"/>
      <c r="BS576" s="143"/>
      <c r="BT576" s="143"/>
      <c r="BU576" s="143"/>
      <c r="BV576" s="143"/>
      <c r="BW576" s="143"/>
      <c r="BX576" s="143"/>
      <c r="BY576" s="143"/>
      <c r="BZ576" s="143"/>
      <c r="CA576" s="143"/>
      <c r="CB576" s="143"/>
      <c r="CC576" s="143"/>
      <c r="CD576" s="143"/>
      <c r="CE576" s="143"/>
      <c r="CF576" s="143"/>
      <c r="CG576" s="143"/>
      <c r="CH576" s="143"/>
      <c r="CI576" s="143"/>
      <c r="CJ576" s="143"/>
      <c r="CK576" s="143"/>
      <c r="CL576" s="143"/>
      <c r="CM576" s="143"/>
      <c r="CP576" s="108"/>
      <c r="CS576" s="109"/>
      <c r="CT576" s="127"/>
      <c r="CU576" s="111"/>
      <c r="CV576" s="111"/>
      <c r="CW576" s="111"/>
      <c r="CX576" s="111"/>
      <c r="CY576" s="127"/>
      <c r="CZ576" s="111"/>
      <c r="DA576" s="111"/>
      <c r="DB576" s="111"/>
      <c r="DC576" s="111"/>
      <c r="DD576" s="127"/>
      <c r="DE576" s="111"/>
      <c r="DF576" s="111"/>
      <c r="DG576" s="111"/>
      <c r="DH576" s="111"/>
      <c r="DI576" s="111"/>
      <c r="DJ576" s="111"/>
      <c r="DK576" s="111"/>
      <c r="DL576" s="111"/>
      <c r="DM576" s="111"/>
      <c r="DN576" s="127"/>
      <c r="DO576" s="111"/>
      <c r="DP576" s="111"/>
      <c r="DQ576" s="111"/>
      <c r="DR576" s="111"/>
      <c r="DS576" s="111"/>
      <c r="DT576" s="111"/>
    </row>
    <row r="577" spans="64:126" ht="20.100000000000001" customHeight="1" x14ac:dyDescent="0.2">
      <c r="BM577" s="8"/>
      <c r="BN577" s="8"/>
      <c r="BO577" s="8"/>
      <c r="BP577" s="8"/>
      <c r="BQ577" s="8"/>
      <c r="BR577" s="8"/>
      <c r="BS577" s="8"/>
      <c r="BT577" s="8"/>
      <c r="BU577" s="8"/>
      <c r="BV577" s="8"/>
      <c r="BW577" s="8"/>
      <c r="BX577" s="8"/>
      <c r="BY577" s="8"/>
      <c r="BZ577" s="8"/>
      <c r="CA577" s="8"/>
      <c r="CB577" s="8"/>
      <c r="CC577" s="8"/>
      <c r="CD577" s="8"/>
      <c r="CE577" s="8"/>
      <c r="CF577" s="8"/>
      <c r="CG577" s="8"/>
      <c r="CH577" s="8"/>
      <c r="CI577" s="8"/>
      <c r="CJ577" s="8"/>
      <c r="CK577" s="8"/>
      <c r="CL577" s="8"/>
      <c r="CM577" s="8"/>
      <c r="CP577" s="108"/>
      <c r="CR577" s="11" t="s">
        <v>15</v>
      </c>
      <c r="CS577" s="6" t="s">
        <v>5</v>
      </c>
      <c r="CT577" s="129">
        <v>0</v>
      </c>
      <c r="CU577" s="114">
        <v>0</v>
      </c>
      <c r="CV577" s="114">
        <v>0</v>
      </c>
      <c r="CW577" s="114">
        <v>0</v>
      </c>
      <c r="CX577" s="114">
        <v>0</v>
      </c>
      <c r="CY577" s="129">
        <v>0</v>
      </c>
      <c r="CZ577" s="114">
        <v>0</v>
      </c>
      <c r="DA577" s="114">
        <v>0</v>
      </c>
      <c r="DB577" s="114">
        <v>0</v>
      </c>
      <c r="DC577" s="114">
        <v>0</v>
      </c>
      <c r="DD577" s="129">
        <v>0</v>
      </c>
      <c r="DE577" s="114">
        <v>0</v>
      </c>
      <c r="DF577" s="114">
        <v>0</v>
      </c>
      <c r="DG577" s="114">
        <v>0</v>
      </c>
      <c r="DH577" s="114">
        <v>0</v>
      </c>
      <c r="DI577" s="114">
        <v>0</v>
      </c>
      <c r="DJ577" s="114">
        <v>0</v>
      </c>
      <c r="DK577" s="114">
        <v>0</v>
      </c>
      <c r="DL577" s="114">
        <v>0</v>
      </c>
      <c r="DM577" s="114">
        <v>0</v>
      </c>
      <c r="DN577" s="129">
        <v>0</v>
      </c>
      <c r="DO577" s="114">
        <v>0</v>
      </c>
      <c r="DP577" s="114">
        <v>0</v>
      </c>
      <c r="DQ577" s="114">
        <v>0</v>
      </c>
      <c r="DR577" s="114">
        <v>0</v>
      </c>
      <c r="DS577" s="114">
        <v>0</v>
      </c>
      <c r="DT577" s="114">
        <v>0</v>
      </c>
    </row>
    <row r="578" spans="64:126" ht="20.100000000000001" customHeight="1" x14ac:dyDescent="0.2">
      <c r="BM578" s="8"/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8"/>
      <c r="CG578" s="8"/>
      <c r="CH578" s="8"/>
      <c r="CI578" s="8"/>
      <c r="CJ578" s="8"/>
      <c r="CK578" s="8"/>
      <c r="CL578" s="8"/>
      <c r="CM578" s="8"/>
      <c r="CP578" s="108"/>
      <c r="CS578" s="109"/>
      <c r="CT578" s="127"/>
      <c r="CU578" s="111"/>
      <c r="CV578" s="111"/>
      <c r="CW578" s="111"/>
      <c r="CX578" s="111"/>
      <c r="CY578" s="127"/>
      <c r="CZ578" s="111"/>
      <c r="DA578" s="111"/>
      <c r="DB578" s="111"/>
      <c r="DC578" s="111"/>
      <c r="DD578" s="127"/>
      <c r="DE578" s="111"/>
      <c r="DF578" s="111"/>
      <c r="DG578" s="111"/>
      <c r="DH578" s="111"/>
      <c r="DI578" s="111"/>
      <c r="DJ578" s="111"/>
      <c r="DK578" s="111"/>
      <c r="DL578" s="111"/>
      <c r="DM578" s="111"/>
      <c r="DN578" s="127"/>
      <c r="DO578" s="111"/>
      <c r="DP578" s="111"/>
      <c r="DQ578" s="111"/>
      <c r="DR578" s="111"/>
      <c r="DS578" s="111"/>
      <c r="DT578" s="111"/>
    </row>
    <row r="579" spans="64:126" ht="20.100000000000001" customHeight="1" x14ac:dyDescent="0.2">
      <c r="BM579" s="8"/>
      <c r="BN579" s="8"/>
      <c r="BO579" s="8"/>
      <c r="BP579" s="8"/>
      <c r="BQ579" s="8"/>
      <c r="BR579" s="8"/>
      <c r="BS579" s="8"/>
      <c r="BT579" s="8"/>
      <c r="BU579" s="8"/>
      <c r="BV579" s="8"/>
      <c r="BW579" s="8"/>
      <c r="BX579" s="8"/>
      <c r="BY579" s="8"/>
      <c r="BZ579" s="8"/>
      <c r="CA579" s="8"/>
      <c r="CB579" s="8"/>
      <c r="CC579" s="8"/>
      <c r="CD579" s="8"/>
      <c r="CE579" s="8"/>
      <c r="CF579" s="8"/>
      <c r="CG579" s="8"/>
      <c r="CH579" s="8"/>
      <c r="CI579" s="8"/>
      <c r="CJ579" s="8"/>
      <c r="CK579" s="8"/>
      <c r="CL579" s="8"/>
      <c r="CM579" s="8"/>
      <c r="CP579" s="148" t="s">
        <v>360</v>
      </c>
      <c r="CQ579" s="83">
        <f>INDEX([10]TPU!$A:$A,MATCH($DV579,[10]TPU!$P:$P,0))</f>
        <v>3719530</v>
      </c>
      <c r="CR579" s="366" t="str">
        <f>INDEX([10]TPU!$C:$C,MATCH($DV579,[10]TPU!$P:$P,0))</f>
        <v>Barreira dupla de concreto, armada, pré-moldada (perfil New Jersey) - L &gt; 3,00 m e H = 1.070 mm</v>
      </c>
      <c r="CS579" s="83" t="str">
        <f>INDEX([10]TPU!$D:$D,MATCH($DV579,[10]TPU!$P:$P,0))</f>
        <v>m</v>
      </c>
      <c r="CT579" s="168">
        <f t="shared" ref="CT579:CX579" si="951">CT581</f>
        <v>0</v>
      </c>
      <c r="CU579" s="169">
        <f t="shared" si="951"/>
        <v>0</v>
      </c>
      <c r="CV579" s="169">
        <f t="shared" si="951"/>
        <v>0</v>
      </c>
      <c r="CW579" s="169">
        <f t="shared" si="951"/>
        <v>0</v>
      </c>
      <c r="CX579" s="169">
        <f t="shared" si="951"/>
        <v>0</v>
      </c>
      <c r="CY579" s="168">
        <f t="shared" ref="CY579:DR579" si="952">CY581</f>
        <v>0</v>
      </c>
      <c r="CZ579" s="169">
        <f t="shared" si="952"/>
        <v>0</v>
      </c>
      <c r="DA579" s="169">
        <f t="shared" si="952"/>
        <v>0</v>
      </c>
      <c r="DB579" s="169">
        <f t="shared" si="952"/>
        <v>0</v>
      </c>
      <c r="DC579" s="169">
        <f t="shared" si="952"/>
        <v>0</v>
      </c>
      <c r="DD579" s="168">
        <f t="shared" si="952"/>
        <v>0</v>
      </c>
      <c r="DE579" s="169">
        <f t="shared" si="952"/>
        <v>0</v>
      </c>
      <c r="DF579" s="169">
        <f t="shared" si="952"/>
        <v>0</v>
      </c>
      <c r="DG579" s="169">
        <f t="shared" si="952"/>
        <v>0</v>
      </c>
      <c r="DH579" s="169">
        <f t="shared" si="952"/>
        <v>0</v>
      </c>
      <c r="DI579" s="169">
        <f t="shared" si="952"/>
        <v>0</v>
      </c>
      <c r="DJ579" s="169">
        <f t="shared" si="952"/>
        <v>0</v>
      </c>
      <c r="DK579" s="169">
        <f t="shared" si="952"/>
        <v>0</v>
      </c>
      <c r="DL579" s="169">
        <f t="shared" si="952"/>
        <v>0</v>
      </c>
      <c r="DM579" s="169">
        <f t="shared" si="952"/>
        <v>0</v>
      </c>
      <c r="DN579" s="168">
        <f t="shared" si="952"/>
        <v>0</v>
      </c>
      <c r="DO579" s="169">
        <f t="shared" si="952"/>
        <v>0</v>
      </c>
      <c r="DP579" s="169">
        <f t="shared" si="952"/>
        <v>0</v>
      </c>
      <c r="DQ579" s="169">
        <f t="shared" si="952"/>
        <v>0</v>
      </c>
      <c r="DR579" s="169">
        <f t="shared" si="952"/>
        <v>0</v>
      </c>
      <c r="DS579" s="169">
        <f t="shared" ref="DS579" si="953">DS581</f>
        <v>0</v>
      </c>
      <c r="DT579" s="169">
        <f t="shared" ref="DT579" si="954">DT581</f>
        <v>0</v>
      </c>
      <c r="DV579">
        <v>3719530</v>
      </c>
    </row>
    <row r="580" spans="64:126" ht="20.100000000000001" customHeight="1" x14ac:dyDescent="0.2">
      <c r="BM580" s="143"/>
      <c r="BN580" s="143"/>
      <c r="BO580" s="143"/>
      <c r="BP580" s="143"/>
      <c r="BQ580" s="143"/>
      <c r="BR580" s="143"/>
      <c r="BS580" s="143"/>
      <c r="BT580" s="143"/>
      <c r="BU580" s="143"/>
      <c r="BV580" s="143"/>
      <c r="BW580" s="143"/>
      <c r="BX580" s="143"/>
      <c r="BY580" s="143"/>
      <c r="BZ580" s="143"/>
      <c r="CA580" s="143"/>
      <c r="CB580" s="143"/>
      <c r="CC580" s="143"/>
      <c r="CD580" s="143"/>
      <c r="CE580" s="143"/>
      <c r="CF580" s="143"/>
      <c r="CG580" s="143"/>
      <c r="CH580" s="143"/>
      <c r="CI580" s="143"/>
      <c r="CJ580" s="143"/>
      <c r="CK580" s="143"/>
      <c r="CL580" s="143"/>
      <c r="CM580" s="143"/>
      <c r="CP580" s="108"/>
      <c r="CS580" s="109"/>
      <c r="CT580" s="127"/>
      <c r="CU580" s="111"/>
      <c r="CV580" s="111"/>
      <c r="CW580" s="111"/>
      <c r="CX580" s="111"/>
      <c r="CY580" s="127"/>
      <c r="CZ580" s="111"/>
      <c r="DA580" s="111"/>
      <c r="DB580" s="111"/>
      <c r="DC580" s="111"/>
      <c r="DD580" s="127"/>
      <c r="DE580" s="111"/>
      <c r="DF580" s="111"/>
      <c r="DG580" s="111"/>
      <c r="DH580" s="111"/>
      <c r="DI580" s="111"/>
      <c r="DJ580" s="111"/>
      <c r="DK580" s="111"/>
      <c r="DL580" s="111"/>
      <c r="DM580" s="111"/>
      <c r="DN580" s="127"/>
      <c r="DO580" s="111"/>
      <c r="DP580" s="111"/>
      <c r="DQ580" s="111"/>
      <c r="DR580" s="111"/>
      <c r="DS580" s="111"/>
      <c r="DT580" s="111"/>
    </row>
    <row r="581" spans="64:126" ht="20.100000000000001" customHeight="1" x14ac:dyDescent="0.2">
      <c r="BM581" s="8"/>
      <c r="BN581" s="8"/>
      <c r="BO581" s="8"/>
      <c r="BP581" s="8"/>
      <c r="BQ581" s="8"/>
      <c r="BR581" s="8"/>
      <c r="BS581" s="8"/>
      <c r="BT581" s="8"/>
      <c r="BU581" s="8"/>
      <c r="BV581" s="8"/>
      <c r="BW581" s="8"/>
      <c r="BX581" s="8"/>
      <c r="BY581" s="8"/>
      <c r="BZ581" s="8"/>
      <c r="CA581" s="8"/>
      <c r="CB581" s="8"/>
      <c r="CC581" s="8"/>
      <c r="CD581" s="8"/>
      <c r="CE581" s="8"/>
      <c r="CF581" s="8"/>
      <c r="CG581" s="8"/>
      <c r="CH581" s="8"/>
      <c r="CI581" s="8"/>
      <c r="CJ581" s="8"/>
      <c r="CK581" s="8"/>
      <c r="CL581" s="8"/>
      <c r="CM581" s="8"/>
      <c r="CP581" s="108"/>
      <c r="CR581" s="11" t="s">
        <v>15</v>
      </c>
      <c r="CS581" s="6" t="s">
        <v>5</v>
      </c>
      <c r="CT581" s="129">
        <v>0</v>
      </c>
      <c r="CU581" s="114">
        <v>0</v>
      </c>
      <c r="CV581" s="114">
        <v>0</v>
      </c>
      <c r="CW581" s="114">
        <v>0</v>
      </c>
      <c r="CX581" s="114">
        <v>0</v>
      </c>
      <c r="CY581" s="129">
        <v>0</v>
      </c>
      <c r="CZ581" s="114">
        <v>0</v>
      </c>
      <c r="DA581" s="114">
        <v>0</v>
      </c>
      <c r="DB581" s="114">
        <v>0</v>
      </c>
      <c r="DC581" s="114">
        <v>0</v>
      </c>
      <c r="DD581" s="129">
        <v>0</v>
      </c>
      <c r="DE581" s="114">
        <v>0</v>
      </c>
      <c r="DF581" s="114">
        <v>0</v>
      </c>
      <c r="DG581" s="114">
        <v>0</v>
      </c>
      <c r="DH581" s="114">
        <v>0</v>
      </c>
      <c r="DI581" s="114">
        <v>0</v>
      </c>
      <c r="DJ581" s="114">
        <v>0</v>
      </c>
      <c r="DK581" s="114">
        <v>0</v>
      </c>
      <c r="DL581" s="114">
        <v>0</v>
      </c>
      <c r="DM581" s="114">
        <v>0</v>
      </c>
      <c r="DN581" s="129">
        <v>0</v>
      </c>
      <c r="DO581" s="114">
        <v>0</v>
      </c>
      <c r="DP581" s="114">
        <v>0</v>
      </c>
      <c r="DQ581" s="114">
        <v>0</v>
      </c>
      <c r="DR581" s="114">
        <v>0</v>
      </c>
      <c r="DS581" s="114">
        <v>0</v>
      </c>
      <c r="DT581" s="114"/>
    </row>
    <row r="582" spans="64:126" ht="20.100000000000001" customHeight="1" x14ac:dyDescent="0.2">
      <c r="BL582" s="143"/>
      <c r="BM582" s="8"/>
      <c r="BN582" s="8"/>
      <c r="BO582" s="8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8"/>
      <c r="CG582" s="8"/>
      <c r="CH582" s="8"/>
      <c r="CI582" s="8"/>
      <c r="CJ582" s="8"/>
      <c r="CK582" s="8"/>
      <c r="CL582" s="8"/>
      <c r="CM582" s="8"/>
      <c r="CP582" s="108"/>
      <c r="CT582" s="129">
        <v>0</v>
      </c>
      <c r="CU582" s="114">
        <v>0</v>
      </c>
      <c r="CV582" s="114">
        <v>0</v>
      </c>
      <c r="CW582" s="114">
        <v>0</v>
      </c>
      <c r="CX582" s="114">
        <v>0</v>
      </c>
      <c r="CY582" s="129">
        <v>0</v>
      </c>
      <c r="CZ582" s="114">
        <v>0</v>
      </c>
      <c r="DA582" s="114">
        <v>0</v>
      </c>
      <c r="DB582" s="114">
        <v>0</v>
      </c>
      <c r="DC582" s="114">
        <v>0</v>
      </c>
      <c r="DD582" s="129">
        <v>0</v>
      </c>
      <c r="DE582" s="114">
        <v>0</v>
      </c>
      <c r="DF582" s="114">
        <v>0</v>
      </c>
      <c r="DG582" s="114">
        <v>0</v>
      </c>
      <c r="DH582" s="114">
        <v>0</v>
      </c>
      <c r="DI582" s="114">
        <v>0</v>
      </c>
      <c r="DJ582" s="114">
        <v>0</v>
      </c>
      <c r="DK582" s="114">
        <v>0</v>
      </c>
      <c r="DL582" s="114">
        <v>0</v>
      </c>
      <c r="DM582" s="114">
        <v>0</v>
      </c>
      <c r="DN582" s="129">
        <v>0</v>
      </c>
      <c r="DO582" s="114">
        <v>0</v>
      </c>
      <c r="DP582" s="114">
        <v>0</v>
      </c>
      <c r="DQ582" s="114">
        <v>0</v>
      </c>
      <c r="DR582" s="114">
        <v>0</v>
      </c>
      <c r="DS582" s="114">
        <v>0</v>
      </c>
      <c r="DT582" s="114"/>
    </row>
    <row r="583" spans="64:126" ht="20.100000000000001" customHeight="1" x14ac:dyDescent="0.2">
      <c r="BM583" s="8"/>
      <c r="BN583" s="8"/>
      <c r="BO583" s="8"/>
      <c r="BP583" s="8"/>
      <c r="BQ583" s="8"/>
      <c r="BR583" s="8"/>
      <c r="BS583" s="8"/>
      <c r="BT583" s="8"/>
      <c r="BU583" s="8"/>
      <c r="BV583" s="8"/>
      <c r="BW583" s="8"/>
      <c r="BX583" s="8"/>
      <c r="BY583" s="8"/>
      <c r="BZ583" s="8"/>
      <c r="CA583" s="8"/>
      <c r="CB583" s="8"/>
      <c r="CC583" s="8"/>
      <c r="CD583" s="8"/>
      <c r="CE583" s="8"/>
      <c r="CF583" s="8"/>
      <c r="CG583" s="8"/>
      <c r="CH583" s="8"/>
      <c r="CI583" s="8"/>
      <c r="CJ583" s="8"/>
      <c r="CK583" s="8"/>
      <c r="CL583" s="8"/>
      <c r="CM583" s="8"/>
      <c r="CP583" s="148" t="s">
        <v>1021</v>
      </c>
      <c r="CQ583" s="83">
        <f>INDEX([10]TPU!$A:$A,MATCH($DV583,[10]TPU!$P:$P,0))</f>
        <v>3713705</v>
      </c>
      <c r="CR583" s="366" t="str">
        <f>INDEX([10]TPU!$C:$C,MATCH($DV583,[10]TPU!$P:$P,0))</f>
        <v>Remoção de defensa metálica</v>
      </c>
      <c r="CS583" s="83" t="str">
        <f>INDEX([10]TPU!$D:$D,MATCH($DV583,[10]TPU!$P:$P,0))</f>
        <v>m</v>
      </c>
      <c r="CT583" s="168">
        <f t="shared" ref="CT583:DT583" si="955">SUM(CT585:CT585)</f>
        <v>0</v>
      </c>
      <c r="CU583" s="168">
        <f t="shared" si="955"/>
        <v>0</v>
      </c>
      <c r="CV583" s="168">
        <f t="shared" si="955"/>
        <v>0</v>
      </c>
      <c r="CW583" s="168">
        <f t="shared" si="955"/>
        <v>0</v>
      </c>
      <c r="CX583" s="168">
        <f t="shared" si="955"/>
        <v>0</v>
      </c>
      <c r="CY583" s="168">
        <f t="shared" ref="CY583:DR583" si="956">SUM(CY585:CY585)</f>
        <v>0</v>
      </c>
      <c r="CZ583" s="168">
        <f t="shared" si="956"/>
        <v>0</v>
      </c>
      <c r="DA583" s="168">
        <f t="shared" si="956"/>
        <v>0</v>
      </c>
      <c r="DB583" s="168">
        <f t="shared" si="956"/>
        <v>0</v>
      </c>
      <c r="DC583" s="168">
        <f t="shared" si="956"/>
        <v>0</v>
      </c>
      <c r="DD583" s="168">
        <f t="shared" si="956"/>
        <v>0</v>
      </c>
      <c r="DE583" s="168">
        <f t="shared" si="956"/>
        <v>0</v>
      </c>
      <c r="DF583" s="168">
        <f t="shared" si="956"/>
        <v>0</v>
      </c>
      <c r="DG583" s="168">
        <f t="shared" si="956"/>
        <v>0</v>
      </c>
      <c r="DH583" s="168">
        <f t="shared" si="956"/>
        <v>0</v>
      </c>
      <c r="DI583" s="168">
        <f t="shared" si="956"/>
        <v>0</v>
      </c>
      <c r="DJ583" s="168">
        <f t="shared" si="956"/>
        <v>0</v>
      </c>
      <c r="DK583" s="168">
        <f t="shared" si="956"/>
        <v>0</v>
      </c>
      <c r="DL583" s="168">
        <f t="shared" si="956"/>
        <v>0</v>
      </c>
      <c r="DM583" s="168">
        <f t="shared" si="956"/>
        <v>0</v>
      </c>
      <c r="DN583" s="168">
        <f t="shared" si="956"/>
        <v>0</v>
      </c>
      <c r="DO583" s="168">
        <f t="shared" si="956"/>
        <v>0</v>
      </c>
      <c r="DP583" s="168">
        <f t="shared" si="956"/>
        <v>0</v>
      </c>
      <c r="DQ583" s="168">
        <f t="shared" si="956"/>
        <v>0</v>
      </c>
      <c r="DR583" s="168">
        <f t="shared" si="956"/>
        <v>0</v>
      </c>
      <c r="DS583" s="168">
        <f t="shared" si="955"/>
        <v>0</v>
      </c>
      <c r="DT583" s="168">
        <f t="shared" si="955"/>
        <v>0</v>
      </c>
      <c r="DV583">
        <v>3713705</v>
      </c>
    </row>
    <row r="584" spans="64:126" ht="20.100000000000001" customHeight="1" x14ac:dyDescent="0.2">
      <c r="BM584" s="170"/>
      <c r="BN584" s="170"/>
      <c r="BO584" s="170"/>
      <c r="BP584" s="170"/>
      <c r="BQ584" s="170"/>
      <c r="BR584" s="170"/>
      <c r="BS584" s="170"/>
      <c r="BT584" s="170"/>
      <c r="BU584" s="170"/>
      <c r="BV584" s="170"/>
      <c r="BW584" s="170"/>
      <c r="BX584" s="170"/>
      <c r="BY584" s="170"/>
      <c r="BZ584" s="170"/>
      <c r="CA584" s="170"/>
      <c r="CB584" s="170"/>
      <c r="CC584" s="170"/>
      <c r="CD584" s="170"/>
      <c r="CE584" s="170"/>
      <c r="CF584" s="170"/>
      <c r="CG584" s="170"/>
      <c r="CH584" s="170"/>
      <c r="CI584" s="170"/>
      <c r="CJ584" s="170"/>
      <c r="CK584" s="170"/>
      <c r="CL584" s="170"/>
      <c r="CM584" s="170"/>
      <c r="CP584" s="108"/>
      <c r="CS584" s="109"/>
      <c r="CT584" s="127"/>
      <c r="CU584" s="111"/>
      <c r="CV584" s="111"/>
      <c r="CW584" s="111"/>
      <c r="CX584" s="111"/>
      <c r="CY584" s="127"/>
      <c r="CZ584" s="111"/>
      <c r="DA584" s="111"/>
      <c r="DB584" s="111"/>
      <c r="DC584" s="111"/>
      <c r="DD584" s="127"/>
      <c r="DE584" s="111"/>
      <c r="DF584" s="111"/>
      <c r="DG584" s="111"/>
      <c r="DH584" s="111"/>
      <c r="DI584" s="111"/>
      <c r="DJ584" s="111"/>
      <c r="DK584" s="111"/>
      <c r="DL584" s="111"/>
      <c r="DM584" s="111"/>
      <c r="DN584" s="127"/>
      <c r="DO584" s="111"/>
      <c r="DP584" s="111"/>
      <c r="DQ584" s="111"/>
      <c r="DR584" s="111"/>
      <c r="DS584" s="111"/>
      <c r="DT584" s="111"/>
    </row>
    <row r="585" spans="64:126" ht="20.100000000000001" customHeight="1" x14ac:dyDescent="0.2">
      <c r="BL585" s="143"/>
      <c r="BM585" s="8"/>
      <c r="BN585" s="8"/>
      <c r="BO585" s="8"/>
      <c r="BP585" s="8"/>
      <c r="BQ585" s="8"/>
      <c r="BR585" s="8"/>
      <c r="BS585" s="8"/>
      <c r="BT585" s="8"/>
      <c r="BU585" s="8"/>
      <c r="BV585" s="8"/>
      <c r="BW585" s="8"/>
      <c r="BX585" s="8"/>
      <c r="BY585" s="8"/>
      <c r="BZ585" s="8"/>
      <c r="CA585" s="8"/>
      <c r="CB585" s="8"/>
      <c r="CC585" s="8"/>
      <c r="CD585" s="8"/>
      <c r="CE585" s="8"/>
      <c r="CF585" s="8"/>
      <c r="CG585" s="8"/>
      <c r="CH585" s="8"/>
      <c r="CI585" s="8"/>
      <c r="CJ585" s="8"/>
      <c r="CK585" s="8"/>
      <c r="CL585" s="8"/>
      <c r="CM585" s="8"/>
      <c r="CP585" s="108"/>
      <c r="CR585" s="11" t="s">
        <v>15</v>
      </c>
      <c r="CS585" s="6" t="s">
        <v>5</v>
      </c>
      <c r="CT585" s="129"/>
      <c r="CU585" s="129"/>
      <c r="CV585" s="129"/>
      <c r="CW585" s="129"/>
      <c r="CX585" s="129"/>
      <c r="CY585" s="129"/>
      <c r="CZ585" s="129"/>
      <c r="DA585" s="129"/>
      <c r="DB585" s="129"/>
      <c r="DC585" s="129"/>
      <c r="DD585" s="129"/>
      <c r="DE585" s="129"/>
      <c r="DF585" s="129"/>
      <c r="DG585" s="129"/>
      <c r="DH585" s="129"/>
      <c r="DI585" s="129"/>
      <c r="DJ585" s="129"/>
      <c r="DK585" s="129"/>
      <c r="DL585" s="129"/>
      <c r="DM585" s="129"/>
      <c r="DN585" s="129"/>
      <c r="DO585" s="129"/>
      <c r="DP585" s="129"/>
      <c r="DQ585" s="129"/>
      <c r="DR585" s="129"/>
      <c r="DS585" s="129"/>
      <c r="DT585" s="129"/>
    </row>
    <row r="586" spans="64:126" ht="20.100000000000001" customHeight="1" x14ac:dyDescent="0.2">
      <c r="BM586" s="8"/>
      <c r="BN586" s="8"/>
      <c r="BO586" s="8"/>
      <c r="BP586" s="8"/>
      <c r="BQ586" s="8"/>
      <c r="BR586" s="8"/>
      <c r="BS586" s="8"/>
      <c r="BT586" s="8"/>
      <c r="BU586" s="8"/>
      <c r="BV586" s="8"/>
      <c r="BW586" s="8"/>
      <c r="BX586" s="8"/>
      <c r="BY586" s="8"/>
      <c r="BZ586" s="8"/>
      <c r="CA586" s="8"/>
      <c r="CB586" s="8"/>
      <c r="CC586" s="8"/>
      <c r="CD586" s="8"/>
      <c r="CE586" s="8"/>
      <c r="CF586" s="8"/>
      <c r="CG586" s="8"/>
      <c r="CH586" s="8"/>
      <c r="CI586" s="8"/>
      <c r="CJ586" s="8"/>
      <c r="CK586" s="8"/>
      <c r="CL586" s="8"/>
      <c r="CM586" s="8"/>
      <c r="CP586" s="108"/>
      <c r="CT586" s="140"/>
      <c r="CU586" s="141"/>
      <c r="CV586" s="141"/>
      <c r="CW586" s="141"/>
      <c r="CX586" s="141"/>
      <c r="CY586" s="140"/>
      <c r="CZ586" s="141"/>
      <c r="DA586" s="141"/>
      <c r="DB586" s="141"/>
      <c r="DC586" s="141"/>
      <c r="DD586" s="140"/>
      <c r="DE586" s="141"/>
      <c r="DF586" s="141"/>
      <c r="DG586" s="141"/>
      <c r="DH586" s="141"/>
      <c r="DI586" s="141"/>
      <c r="DJ586" s="141"/>
      <c r="DK586" s="141"/>
      <c r="DL586" s="141"/>
      <c r="DM586" s="141"/>
      <c r="DN586" s="140"/>
      <c r="DO586" s="141"/>
      <c r="DP586" s="141"/>
      <c r="DQ586" s="141"/>
      <c r="DR586" s="141"/>
      <c r="DS586" s="141"/>
      <c r="DT586" s="141"/>
    </row>
    <row r="587" spans="64:126" ht="20.100000000000001" customHeight="1" x14ac:dyDescent="0.2">
      <c r="BL587" s="143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8"/>
      <c r="CB587" s="8"/>
      <c r="CC587" s="8"/>
      <c r="CD587" s="8"/>
      <c r="CE587" s="8"/>
      <c r="CF587" s="8"/>
      <c r="CG587" s="8"/>
      <c r="CH587" s="8"/>
      <c r="CI587" s="8"/>
      <c r="CJ587" s="8"/>
      <c r="CK587" s="8"/>
      <c r="CL587" s="8"/>
      <c r="CM587" s="8"/>
      <c r="CP587" s="148" t="s">
        <v>1022</v>
      </c>
      <c r="CQ587" s="83" t="str">
        <f>INDEX([10]TPU!$A:$A,MATCH($DV587,[10]TPU!$P:$P,0))</f>
        <v>CA0006</v>
      </c>
      <c r="CR587" s="366" t="str">
        <f>INDEX([10]TPU!$C:$C,MATCH($DV587,[10]TPU!$P:$P,0))</f>
        <v>Implantação de Defensa Metálica</v>
      </c>
      <c r="CS587" s="83" t="str">
        <f>INDEX([10]TPU!$D:$D,MATCH($DV587,[10]TPU!$P:$P,0))</f>
        <v>m</v>
      </c>
      <c r="CT587" s="168">
        <f>CT589</f>
        <v>0</v>
      </c>
      <c r="CU587" s="168">
        <f t="shared" ref="CU587:DT587" si="957">CU589</f>
        <v>0</v>
      </c>
      <c r="CV587" s="168">
        <f t="shared" si="957"/>
        <v>0</v>
      </c>
      <c r="CW587" s="168">
        <f t="shared" si="957"/>
        <v>0</v>
      </c>
      <c r="CX587" s="168">
        <f t="shared" si="957"/>
        <v>0</v>
      </c>
      <c r="CY587" s="168">
        <f>CY589</f>
        <v>0</v>
      </c>
      <c r="CZ587" s="168">
        <f t="shared" ref="CZ587:DC587" si="958">CZ589</f>
        <v>0</v>
      </c>
      <c r="DA587" s="168">
        <f t="shared" si="958"/>
        <v>0</v>
      </c>
      <c r="DB587" s="168">
        <f t="shared" si="958"/>
        <v>0</v>
      </c>
      <c r="DC587" s="168">
        <f t="shared" si="958"/>
        <v>0</v>
      </c>
      <c r="DD587" s="168">
        <f>DD589</f>
        <v>0</v>
      </c>
      <c r="DE587" s="168">
        <f t="shared" ref="DE587:DH587" si="959">DE589</f>
        <v>0</v>
      </c>
      <c r="DF587" s="168">
        <f t="shared" si="959"/>
        <v>0</v>
      </c>
      <c r="DG587" s="168">
        <f t="shared" si="959"/>
        <v>0</v>
      </c>
      <c r="DH587" s="168">
        <f t="shared" si="959"/>
        <v>0</v>
      </c>
      <c r="DI587" s="168">
        <f>DI589</f>
        <v>0</v>
      </c>
      <c r="DJ587" s="168">
        <f t="shared" ref="DJ587:DM587" si="960">DJ589</f>
        <v>0</v>
      </c>
      <c r="DK587" s="168">
        <f t="shared" si="960"/>
        <v>0</v>
      </c>
      <c r="DL587" s="168">
        <f t="shared" si="960"/>
        <v>0</v>
      </c>
      <c r="DM587" s="168">
        <f t="shared" si="960"/>
        <v>0</v>
      </c>
      <c r="DN587" s="168">
        <f>DN589</f>
        <v>0</v>
      </c>
      <c r="DO587" s="168">
        <f t="shared" ref="DO587:DR587" si="961">DO589</f>
        <v>0</v>
      </c>
      <c r="DP587" s="168">
        <f t="shared" si="961"/>
        <v>0</v>
      </c>
      <c r="DQ587" s="168">
        <f t="shared" si="961"/>
        <v>0</v>
      </c>
      <c r="DR587" s="168">
        <f t="shared" si="961"/>
        <v>0</v>
      </c>
      <c r="DS587" s="168">
        <f t="shared" si="957"/>
        <v>0</v>
      </c>
      <c r="DT587" s="168">
        <f t="shared" si="957"/>
        <v>0</v>
      </c>
      <c r="DV587" t="s">
        <v>1023</v>
      </c>
    </row>
    <row r="588" spans="64:126" ht="20.100000000000001" customHeight="1" x14ac:dyDescent="0.2">
      <c r="BM588" s="8"/>
      <c r="BN588" s="8"/>
      <c r="BO588" s="8"/>
      <c r="BP588" s="8"/>
      <c r="BQ588" s="8"/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8"/>
      <c r="CG588" s="8"/>
      <c r="CH588" s="8"/>
      <c r="CI588" s="8"/>
      <c r="CJ588" s="8"/>
      <c r="CK588" s="8"/>
      <c r="CL588" s="8"/>
      <c r="CM588" s="8"/>
      <c r="CP588" s="108"/>
      <c r="CS588" s="109"/>
      <c r="CT588" s="127"/>
      <c r="CU588" s="111"/>
      <c r="CV588" s="111"/>
      <c r="CW588" s="111"/>
      <c r="CX588" s="111"/>
      <c r="CY588" s="127"/>
      <c r="CZ588" s="111"/>
      <c r="DA588" s="111"/>
      <c r="DB588" s="111"/>
      <c r="DC588" s="111"/>
      <c r="DD588" s="127"/>
      <c r="DE588" s="111"/>
      <c r="DF588" s="111"/>
      <c r="DG588" s="111"/>
      <c r="DH588" s="111"/>
      <c r="DI588" s="111"/>
      <c r="DJ588" s="111"/>
      <c r="DK588" s="111"/>
      <c r="DL588" s="111"/>
      <c r="DM588" s="111"/>
      <c r="DN588" s="127"/>
      <c r="DO588" s="111"/>
      <c r="DP588" s="111"/>
      <c r="DQ588" s="111"/>
      <c r="DR588" s="111"/>
      <c r="DS588" s="111"/>
      <c r="DT588" s="111"/>
    </row>
    <row r="589" spans="64:126" ht="20.100000000000001" customHeight="1" x14ac:dyDescent="0.2">
      <c r="BM589" s="170"/>
      <c r="BN589" s="170"/>
      <c r="BO589" s="170"/>
      <c r="BP589" s="170"/>
      <c r="BQ589" s="170"/>
      <c r="BR589" s="170"/>
      <c r="BS589" s="170"/>
      <c r="BT589" s="170"/>
      <c r="BU589" s="170"/>
      <c r="BV589" s="170"/>
      <c r="BW589" s="170"/>
      <c r="BX589" s="170"/>
      <c r="BY589" s="170"/>
      <c r="BZ589" s="170"/>
      <c r="CA589" s="170"/>
      <c r="CB589" s="170"/>
      <c r="CC589" s="170"/>
      <c r="CD589" s="170"/>
      <c r="CE589" s="170"/>
      <c r="CF589" s="170"/>
      <c r="CG589" s="170"/>
      <c r="CH589" s="170"/>
      <c r="CI589" s="170"/>
      <c r="CJ589" s="170"/>
      <c r="CK589" s="170"/>
      <c r="CL589" s="170"/>
      <c r="CM589" s="170"/>
      <c r="CP589" s="108"/>
      <c r="CR589" s="11" t="s">
        <v>1025</v>
      </c>
      <c r="CS589" s="6" t="s">
        <v>5</v>
      </c>
      <c r="CT589" s="129">
        <f t="shared" ref="CT589:DT589" si="962">CT585</f>
        <v>0</v>
      </c>
      <c r="CU589" s="129">
        <f t="shared" si="962"/>
        <v>0</v>
      </c>
      <c r="CV589" s="129">
        <f t="shared" si="962"/>
        <v>0</v>
      </c>
      <c r="CW589" s="129">
        <f t="shared" si="962"/>
        <v>0</v>
      </c>
      <c r="CX589" s="129">
        <f t="shared" si="962"/>
        <v>0</v>
      </c>
      <c r="CY589" s="129">
        <f t="shared" ref="CY589:DR589" si="963">CY585</f>
        <v>0</v>
      </c>
      <c r="CZ589" s="129">
        <f t="shared" si="963"/>
        <v>0</v>
      </c>
      <c r="DA589" s="129">
        <f t="shared" si="963"/>
        <v>0</v>
      </c>
      <c r="DB589" s="129">
        <f t="shared" si="963"/>
        <v>0</v>
      </c>
      <c r="DC589" s="129">
        <f t="shared" si="963"/>
        <v>0</v>
      </c>
      <c r="DD589" s="129">
        <f t="shared" si="963"/>
        <v>0</v>
      </c>
      <c r="DE589" s="129">
        <f t="shared" si="963"/>
        <v>0</v>
      </c>
      <c r="DF589" s="129">
        <f t="shared" si="963"/>
        <v>0</v>
      </c>
      <c r="DG589" s="129">
        <f t="shared" si="963"/>
        <v>0</v>
      </c>
      <c r="DH589" s="129">
        <f t="shared" si="963"/>
        <v>0</v>
      </c>
      <c r="DI589" s="129">
        <f t="shared" si="963"/>
        <v>0</v>
      </c>
      <c r="DJ589" s="129">
        <f t="shared" si="963"/>
        <v>0</v>
      </c>
      <c r="DK589" s="129">
        <f t="shared" si="963"/>
        <v>0</v>
      </c>
      <c r="DL589" s="129">
        <f t="shared" si="963"/>
        <v>0</v>
      </c>
      <c r="DM589" s="129">
        <f t="shared" si="963"/>
        <v>0</v>
      </c>
      <c r="DN589" s="129">
        <f t="shared" si="963"/>
        <v>0</v>
      </c>
      <c r="DO589" s="129">
        <f t="shared" si="963"/>
        <v>0</v>
      </c>
      <c r="DP589" s="129">
        <f t="shared" si="963"/>
        <v>0</v>
      </c>
      <c r="DQ589" s="129">
        <f t="shared" si="963"/>
        <v>0</v>
      </c>
      <c r="DR589" s="129">
        <f t="shared" si="963"/>
        <v>0</v>
      </c>
      <c r="DS589" s="129">
        <f t="shared" si="962"/>
        <v>0</v>
      </c>
      <c r="DT589" s="129">
        <f t="shared" si="962"/>
        <v>0</v>
      </c>
    </row>
    <row r="590" spans="64:126" ht="20.100000000000001" customHeight="1" x14ac:dyDescent="0.2">
      <c r="BL590" s="143"/>
      <c r="BM590" s="8"/>
      <c r="BN590" s="8"/>
      <c r="BO590" s="8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8"/>
      <c r="CG590" s="8"/>
      <c r="CH590" s="8"/>
      <c r="CI590" s="8"/>
      <c r="CJ590" s="8"/>
      <c r="CK590" s="8"/>
      <c r="CL590" s="8"/>
      <c r="CM590" s="8"/>
      <c r="CP590" s="108"/>
      <c r="CS590" s="11"/>
      <c r="CT590" s="127"/>
      <c r="CU590" s="111"/>
      <c r="CV590" s="111"/>
      <c r="CW590" s="111"/>
      <c r="CX590" s="111"/>
      <c r="CY590" s="127"/>
      <c r="CZ590" s="111"/>
      <c r="DA590" s="111"/>
      <c r="DB590" s="111"/>
      <c r="DC590" s="111"/>
      <c r="DD590" s="127"/>
      <c r="DE590" s="111"/>
      <c r="DF590" s="111"/>
      <c r="DG590" s="111"/>
      <c r="DH590" s="111"/>
      <c r="DI590" s="111"/>
      <c r="DJ590" s="111"/>
      <c r="DK590" s="111"/>
      <c r="DL590" s="111"/>
      <c r="DM590" s="111"/>
      <c r="DN590" s="127"/>
      <c r="DO590" s="111"/>
      <c r="DP590" s="111"/>
      <c r="DQ590" s="111"/>
      <c r="DR590" s="111"/>
      <c r="DS590" s="111"/>
      <c r="DT590" s="111"/>
    </row>
    <row r="591" spans="64:126" ht="20.100000000000001" customHeight="1" x14ac:dyDescent="0.2">
      <c r="BM591" s="8"/>
      <c r="BN591" s="8"/>
      <c r="BO591" s="8"/>
      <c r="BP591" s="8"/>
      <c r="BQ591" s="8"/>
      <c r="BR591" s="8"/>
      <c r="BS591" s="8"/>
      <c r="BT591" s="8"/>
      <c r="BU591" s="8"/>
      <c r="BV591" s="8"/>
      <c r="BW591" s="8"/>
      <c r="BX591" s="8"/>
      <c r="BY591" s="8"/>
      <c r="BZ591" s="8"/>
      <c r="CA591" s="8"/>
      <c r="CB591" s="8"/>
      <c r="CC591" s="8"/>
      <c r="CD591" s="8"/>
      <c r="CE591" s="8"/>
      <c r="CF591" s="8"/>
      <c r="CG591" s="8"/>
      <c r="CH591" s="8"/>
      <c r="CI591" s="8"/>
      <c r="CJ591" s="8"/>
      <c r="CK591" s="8"/>
      <c r="CL591" s="8"/>
      <c r="CM591" s="8"/>
      <c r="CP591" s="90">
        <v>8</v>
      </c>
      <c r="CQ591" s="90"/>
      <c r="CR591" s="93" t="s">
        <v>284</v>
      </c>
      <c r="CS591" s="130"/>
      <c r="CT591" s="131"/>
      <c r="CU591" s="92"/>
      <c r="CV591" s="92"/>
      <c r="CW591" s="92"/>
      <c r="CX591" s="92"/>
      <c r="CY591" s="131"/>
      <c r="CZ591" s="92"/>
      <c r="DA591" s="92"/>
      <c r="DB591" s="92"/>
      <c r="DC591" s="92"/>
      <c r="DD591" s="131"/>
      <c r="DE591" s="92"/>
      <c r="DF591" s="92"/>
      <c r="DG591" s="92"/>
      <c r="DH591" s="92"/>
      <c r="DI591" s="92"/>
      <c r="DJ591" s="92"/>
      <c r="DK591" s="92"/>
      <c r="DL591" s="92"/>
      <c r="DM591" s="92"/>
      <c r="DN591" s="131"/>
      <c r="DO591" s="92"/>
      <c r="DP591" s="92"/>
      <c r="DQ591" s="92"/>
      <c r="DR591" s="92"/>
      <c r="DS591" s="92"/>
      <c r="DT591" s="92"/>
    </row>
    <row r="592" spans="64:126" ht="20.100000000000001" customHeight="1" x14ac:dyDescent="0.2">
      <c r="BL592" s="143"/>
      <c r="BM592" s="8"/>
      <c r="BN592" s="8"/>
      <c r="BO592" s="8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8"/>
      <c r="CG592" s="8"/>
      <c r="CH592" s="8"/>
      <c r="CI592" s="8"/>
      <c r="CJ592" s="8"/>
      <c r="CK592" s="8"/>
      <c r="CL592" s="8"/>
      <c r="CM592" s="8"/>
      <c r="CP592" s="158"/>
      <c r="CQ592" s="5"/>
      <c r="CR592" s="5"/>
      <c r="CS592" s="165"/>
      <c r="CT592" s="154"/>
      <c r="CU592" s="155"/>
      <c r="CV592" s="155"/>
      <c r="CW592" s="155"/>
      <c r="CX592" s="155"/>
      <c r="CY592" s="154"/>
      <c r="CZ592" s="155"/>
      <c r="DA592" s="155"/>
      <c r="DB592" s="155"/>
      <c r="DC592" s="155"/>
      <c r="DD592" s="154"/>
      <c r="DE592" s="155"/>
      <c r="DF592" s="155"/>
      <c r="DG592" s="155"/>
      <c r="DH592" s="155"/>
      <c r="DI592" s="155"/>
      <c r="DJ592" s="155"/>
      <c r="DK592" s="155"/>
      <c r="DL592" s="155"/>
      <c r="DM592" s="155"/>
      <c r="DN592" s="154"/>
      <c r="DO592" s="155"/>
      <c r="DP592" s="155"/>
      <c r="DQ592" s="155"/>
      <c r="DR592" s="155"/>
      <c r="DS592" s="155"/>
      <c r="DT592" s="155"/>
    </row>
    <row r="593" spans="63:126" ht="20.100000000000001" customHeight="1" x14ac:dyDescent="0.2"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8"/>
      <c r="CG593" s="8"/>
      <c r="CH593" s="8"/>
      <c r="CI593" s="8"/>
      <c r="CJ593" s="8"/>
      <c r="CK593" s="8"/>
      <c r="CL593" s="8"/>
      <c r="CM593" s="8"/>
      <c r="CP593" s="148" t="s">
        <v>173</v>
      </c>
      <c r="CQ593" s="83">
        <f>INDEX([10]TPU!$A:$A,MATCH($DV593,[10]TPU!$P:$P,0))</f>
        <v>4413996</v>
      </c>
      <c r="CR593" s="366" t="str">
        <f>INDEX([10]TPU!$C:$C,MATCH($DV593,[10]TPU!$P:$P,0))</f>
        <v>Enleivamento</v>
      </c>
      <c r="CS593" s="83" t="str">
        <f>INDEX([10]TPU!$D:$D,MATCH($DV593,[10]TPU!$P:$P,0))</f>
        <v>m²</v>
      </c>
      <c r="CT593" s="103">
        <f t="shared" ref="CT593:CX593" si="964">(CT595*CT596)</f>
        <v>5000</v>
      </c>
      <c r="CU593" s="103">
        <f t="shared" si="964"/>
        <v>8000</v>
      </c>
      <c r="CV593" s="103">
        <f t="shared" si="964"/>
        <v>200</v>
      </c>
      <c r="CW593" s="103">
        <f t="shared" si="964"/>
        <v>14000</v>
      </c>
      <c r="CX593" s="103">
        <f t="shared" si="964"/>
        <v>10000</v>
      </c>
      <c r="CY593" s="103">
        <f t="shared" ref="CY593:DR593" si="965">(CY595*CY596)</f>
        <v>5000</v>
      </c>
      <c r="CZ593" s="103">
        <f t="shared" si="965"/>
        <v>8000</v>
      </c>
      <c r="DA593" s="103">
        <f t="shared" si="965"/>
        <v>200</v>
      </c>
      <c r="DB593" s="103">
        <f t="shared" si="965"/>
        <v>14000</v>
      </c>
      <c r="DC593" s="103">
        <f t="shared" si="965"/>
        <v>10000</v>
      </c>
      <c r="DD593" s="103">
        <f t="shared" si="965"/>
        <v>5000</v>
      </c>
      <c r="DE593" s="103">
        <f t="shared" si="965"/>
        <v>8000</v>
      </c>
      <c r="DF593" s="103">
        <f t="shared" si="965"/>
        <v>200</v>
      </c>
      <c r="DG593" s="103">
        <f t="shared" si="965"/>
        <v>14000</v>
      </c>
      <c r="DH593" s="103">
        <f t="shared" si="965"/>
        <v>10000</v>
      </c>
      <c r="DI593" s="103">
        <f t="shared" si="965"/>
        <v>5000</v>
      </c>
      <c r="DJ593" s="103">
        <f t="shared" si="965"/>
        <v>8000</v>
      </c>
      <c r="DK593" s="103">
        <f t="shared" si="965"/>
        <v>200</v>
      </c>
      <c r="DL593" s="103">
        <f t="shared" si="965"/>
        <v>14000</v>
      </c>
      <c r="DM593" s="103">
        <f t="shared" si="965"/>
        <v>10000</v>
      </c>
      <c r="DN593" s="103">
        <f t="shared" si="965"/>
        <v>5000</v>
      </c>
      <c r="DO593" s="103">
        <f t="shared" si="965"/>
        <v>8000</v>
      </c>
      <c r="DP593" s="103">
        <f t="shared" si="965"/>
        <v>200</v>
      </c>
      <c r="DQ593" s="103">
        <f t="shared" si="965"/>
        <v>14000</v>
      </c>
      <c r="DR593" s="103">
        <f t="shared" si="965"/>
        <v>10000</v>
      </c>
      <c r="DS593" s="103">
        <f t="shared" ref="DS593" si="966">(DS595*DS596)</f>
        <v>0</v>
      </c>
      <c r="DT593" s="103">
        <f t="shared" ref="DT593" si="967">(DT595*DT596)</f>
        <v>0</v>
      </c>
      <c r="DV593">
        <v>4413996</v>
      </c>
    </row>
    <row r="594" spans="63:126" ht="20.100000000000001" customHeight="1" x14ac:dyDescent="0.2">
      <c r="BM594" s="170"/>
      <c r="BN594" s="170"/>
      <c r="BO594" s="170"/>
      <c r="BP594" s="170"/>
      <c r="BQ594" s="170"/>
      <c r="BR594" s="170"/>
      <c r="BS594" s="170"/>
      <c r="BT594" s="170"/>
      <c r="BU594" s="170"/>
      <c r="BV594" s="170"/>
      <c r="BW594" s="170"/>
      <c r="BX594" s="170"/>
      <c r="BY594" s="170"/>
      <c r="BZ594" s="170"/>
      <c r="CA594" s="170"/>
      <c r="CB594" s="170"/>
      <c r="CC594" s="170"/>
      <c r="CD594" s="170"/>
      <c r="CE594" s="170"/>
      <c r="CF594" s="170"/>
      <c r="CG594" s="170"/>
      <c r="CH594" s="170"/>
      <c r="CI594" s="170"/>
      <c r="CJ594" s="170"/>
      <c r="CK594" s="170"/>
      <c r="CL594" s="170"/>
      <c r="CM594" s="170"/>
      <c r="CP594" s="108"/>
      <c r="CR594" s="171" t="s">
        <v>285</v>
      </c>
      <c r="CS594" s="109"/>
      <c r="CT594" s="127"/>
      <c r="CU594" s="111"/>
      <c r="CV594" s="111"/>
      <c r="CW594" s="111"/>
      <c r="CX594" s="111"/>
      <c r="CY594" s="127"/>
      <c r="CZ594" s="111"/>
      <c r="DA594" s="111"/>
      <c r="DB594" s="111"/>
      <c r="DC594" s="111"/>
      <c r="DD594" s="127"/>
      <c r="DE594" s="111"/>
      <c r="DF594" s="111"/>
      <c r="DG594" s="111"/>
      <c r="DH594" s="111"/>
      <c r="DI594" s="111"/>
      <c r="DJ594" s="111"/>
      <c r="DK594" s="111"/>
      <c r="DL594" s="111"/>
      <c r="DM594" s="111"/>
      <c r="DN594" s="127"/>
      <c r="DO594" s="111"/>
      <c r="DP594" s="111"/>
      <c r="DQ594" s="111"/>
      <c r="DR594" s="111"/>
      <c r="DS594" s="111"/>
      <c r="DT594" s="111"/>
    </row>
    <row r="595" spans="63:126" ht="20.100000000000001" customHeight="1" x14ac:dyDescent="0.2">
      <c r="BL595" s="143"/>
      <c r="BM595" s="8"/>
      <c r="BN595" s="8"/>
      <c r="BO595" s="8"/>
      <c r="BP595" s="8"/>
      <c r="BQ595" s="8"/>
      <c r="BR595" s="8"/>
      <c r="BS595" s="8"/>
      <c r="BT595" s="8"/>
      <c r="BU595" s="8"/>
      <c r="BV595" s="8"/>
      <c r="BW595" s="8"/>
      <c r="BX595" s="8"/>
      <c r="BY595" s="8"/>
      <c r="BZ595" s="8"/>
      <c r="CA595" s="8"/>
      <c r="CB595" s="8"/>
      <c r="CC595" s="8"/>
      <c r="CD595" s="8"/>
      <c r="CE595" s="8"/>
      <c r="CF595" s="8"/>
      <c r="CG595" s="8"/>
      <c r="CH595" s="8"/>
      <c r="CI595" s="8"/>
      <c r="CJ595" s="8"/>
      <c r="CK595" s="8"/>
      <c r="CL595" s="8"/>
      <c r="CM595" s="8"/>
      <c r="CP595" s="108"/>
      <c r="CR595" s="11" t="s">
        <v>32</v>
      </c>
      <c r="CS595" s="6" t="s">
        <v>37</v>
      </c>
      <c r="CT595" s="129">
        <f t="shared" ref="CT595:DT595" si="968">CT51</f>
        <v>1000</v>
      </c>
      <c r="CU595" s="129">
        <f t="shared" si="968"/>
        <v>1000</v>
      </c>
      <c r="CV595" s="114">
        <f t="shared" si="968"/>
        <v>100</v>
      </c>
      <c r="CW595" s="114">
        <f t="shared" si="968"/>
        <v>1000</v>
      </c>
      <c r="CX595" s="114">
        <f t="shared" si="968"/>
        <v>1000</v>
      </c>
      <c r="CY595" s="129">
        <f t="shared" ref="CY595:DR595" si="969">CY51</f>
        <v>1000</v>
      </c>
      <c r="CZ595" s="129">
        <f t="shared" si="969"/>
        <v>1000</v>
      </c>
      <c r="DA595" s="114">
        <f t="shared" si="969"/>
        <v>100</v>
      </c>
      <c r="DB595" s="114">
        <f t="shared" si="969"/>
        <v>1000</v>
      </c>
      <c r="DC595" s="114">
        <f t="shared" si="969"/>
        <v>1000</v>
      </c>
      <c r="DD595" s="129">
        <f t="shared" si="969"/>
        <v>1000</v>
      </c>
      <c r="DE595" s="129">
        <f t="shared" si="969"/>
        <v>1000</v>
      </c>
      <c r="DF595" s="114">
        <f t="shared" si="969"/>
        <v>100</v>
      </c>
      <c r="DG595" s="114">
        <f t="shared" si="969"/>
        <v>1000</v>
      </c>
      <c r="DH595" s="114">
        <f t="shared" si="969"/>
        <v>1000</v>
      </c>
      <c r="DI595" s="114">
        <f t="shared" si="969"/>
        <v>1000</v>
      </c>
      <c r="DJ595" s="114">
        <f t="shared" si="969"/>
        <v>1000</v>
      </c>
      <c r="DK595" s="114">
        <f t="shared" si="969"/>
        <v>100</v>
      </c>
      <c r="DL595" s="114">
        <f t="shared" si="969"/>
        <v>1000</v>
      </c>
      <c r="DM595" s="114">
        <f t="shared" si="969"/>
        <v>1000</v>
      </c>
      <c r="DN595" s="129">
        <f t="shared" si="969"/>
        <v>1000</v>
      </c>
      <c r="DO595" s="129">
        <f t="shared" si="969"/>
        <v>1000</v>
      </c>
      <c r="DP595" s="114">
        <f t="shared" si="969"/>
        <v>100</v>
      </c>
      <c r="DQ595" s="114">
        <f t="shared" si="969"/>
        <v>1000</v>
      </c>
      <c r="DR595" s="114">
        <f t="shared" si="969"/>
        <v>1000</v>
      </c>
      <c r="DS595" s="114">
        <f t="shared" si="968"/>
        <v>0</v>
      </c>
      <c r="DT595" s="114">
        <f t="shared" si="968"/>
        <v>0</v>
      </c>
    </row>
    <row r="596" spans="63:126" ht="20.100000000000001" customHeight="1" x14ac:dyDescent="0.2">
      <c r="BM596" s="8"/>
      <c r="BN596" s="8"/>
      <c r="BO596" s="8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8"/>
      <c r="CG596" s="8"/>
      <c r="CH596" s="8"/>
      <c r="CI596" s="8"/>
      <c r="CJ596" s="8"/>
      <c r="CK596" s="8"/>
      <c r="CL596" s="8"/>
      <c r="CM596" s="8"/>
      <c r="CP596" s="108"/>
      <c r="CR596" s="9" t="s">
        <v>286</v>
      </c>
      <c r="CS596" s="6" t="s">
        <v>37</v>
      </c>
      <c r="CT596" s="139">
        <v>5</v>
      </c>
      <c r="CU596" s="139">
        <v>8</v>
      </c>
      <c r="CV596" s="139">
        <v>2</v>
      </c>
      <c r="CW596" s="139">
        <v>14</v>
      </c>
      <c r="CX596" s="139">
        <v>10</v>
      </c>
      <c r="CY596" s="139">
        <v>5</v>
      </c>
      <c r="CZ596" s="139">
        <v>8</v>
      </c>
      <c r="DA596" s="139">
        <v>2</v>
      </c>
      <c r="DB596" s="139">
        <v>14</v>
      </c>
      <c r="DC596" s="139">
        <v>10</v>
      </c>
      <c r="DD596" s="139">
        <v>5</v>
      </c>
      <c r="DE596" s="139">
        <v>8</v>
      </c>
      <c r="DF596" s="139">
        <v>2</v>
      </c>
      <c r="DG596" s="139">
        <v>14</v>
      </c>
      <c r="DH596" s="139">
        <v>10</v>
      </c>
      <c r="DI596" s="139">
        <v>5</v>
      </c>
      <c r="DJ596" s="139">
        <v>8</v>
      </c>
      <c r="DK596" s="139">
        <v>2</v>
      </c>
      <c r="DL596" s="139">
        <v>14</v>
      </c>
      <c r="DM596" s="139">
        <v>10</v>
      </c>
      <c r="DN596" s="139">
        <v>5</v>
      </c>
      <c r="DO596" s="139">
        <v>8</v>
      </c>
      <c r="DP596" s="139">
        <v>2</v>
      </c>
      <c r="DQ596" s="139">
        <v>14</v>
      </c>
      <c r="DR596" s="139">
        <v>10</v>
      </c>
      <c r="DS596" s="139">
        <v>8</v>
      </c>
      <c r="DT596" s="116"/>
    </row>
    <row r="597" spans="63:126" ht="20.100000000000001" customHeight="1" x14ac:dyDescent="0.2">
      <c r="BM597" s="170"/>
      <c r="BN597" s="170"/>
      <c r="BO597" s="170"/>
      <c r="BP597" s="170"/>
      <c r="BQ597" s="170"/>
      <c r="BR597" s="170"/>
      <c r="BS597" s="170"/>
      <c r="BT597" s="170"/>
      <c r="BU597" s="170"/>
      <c r="BV597" s="170"/>
      <c r="BW597" s="170"/>
      <c r="BX597" s="170"/>
      <c r="BY597" s="170"/>
      <c r="BZ597" s="170"/>
      <c r="CA597" s="170"/>
      <c r="CB597" s="170"/>
      <c r="CC597" s="170"/>
      <c r="CD597" s="170"/>
      <c r="CE597" s="170"/>
      <c r="CF597" s="170"/>
      <c r="CG597" s="170"/>
      <c r="CH597" s="170"/>
      <c r="CI597" s="170"/>
      <c r="CJ597" s="170"/>
      <c r="CK597" s="170"/>
      <c r="CL597" s="170"/>
      <c r="CM597" s="170"/>
      <c r="CP597" s="108"/>
      <c r="CS597" s="109"/>
      <c r="CT597" s="127"/>
      <c r="CU597" s="111"/>
      <c r="CV597" s="111"/>
      <c r="CW597" s="111"/>
      <c r="CX597" s="111"/>
      <c r="CY597" s="127"/>
      <c r="CZ597" s="111"/>
      <c r="DA597" s="111"/>
      <c r="DB597" s="111"/>
      <c r="DC597" s="111"/>
      <c r="DD597" s="127"/>
      <c r="DE597" s="111"/>
      <c r="DF597" s="111"/>
      <c r="DG597" s="111"/>
      <c r="DH597" s="111"/>
      <c r="DI597" s="111"/>
      <c r="DJ597" s="111"/>
      <c r="DK597" s="111"/>
      <c r="DL597" s="111"/>
      <c r="DM597" s="111"/>
      <c r="DN597" s="127"/>
      <c r="DO597" s="111"/>
      <c r="DP597" s="111"/>
      <c r="DQ597" s="111"/>
      <c r="DR597" s="111"/>
      <c r="DS597" s="111"/>
      <c r="DT597" s="111"/>
    </row>
    <row r="598" spans="63:126" ht="20.100000000000001" customHeight="1" x14ac:dyDescent="0.2">
      <c r="BM598" s="8"/>
      <c r="BN598" s="8"/>
      <c r="BO598" s="8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8"/>
      <c r="CG598" s="8"/>
      <c r="CH598" s="8"/>
      <c r="CI598" s="8"/>
      <c r="CJ598" s="8"/>
      <c r="CK598" s="8"/>
      <c r="CL598" s="8"/>
      <c r="CM598" s="8"/>
      <c r="CP598" s="148" t="s">
        <v>175</v>
      </c>
      <c r="CQ598" s="83">
        <f>INDEX([10]TPU!$A:$A,MATCH($DV598,[10]TPU!$P:$P,0))</f>
        <v>4413905</v>
      </c>
      <c r="CR598" s="366" t="str">
        <f>INDEX([10]TPU!$C:$C,MATCH($DV598,[10]TPU!$P:$P,0))</f>
        <v>Hidrossemeadura</v>
      </c>
      <c r="CS598" s="83" t="str">
        <f>INDEX([10]TPU!$D:$D,MATCH($DV598,[10]TPU!$P:$P,0))</f>
        <v>m²</v>
      </c>
      <c r="CT598" s="103">
        <f t="shared" ref="CT598:CX598" si="970">CT600*CT601</f>
        <v>2000</v>
      </c>
      <c r="CU598" s="103">
        <f t="shared" si="970"/>
        <v>4000</v>
      </c>
      <c r="CV598" s="103">
        <f t="shared" si="970"/>
        <v>50</v>
      </c>
      <c r="CW598" s="103">
        <f t="shared" si="970"/>
        <v>6000</v>
      </c>
      <c r="CX598" s="103">
        <f t="shared" si="970"/>
        <v>5000</v>
      </c>
      <c r="CY598" s="103">
        <f t="shared" ref="CY598:DR598" si="971">CY600*CY601</f>
        <v>2000</v>
      </c>
      <c r="CZ598" s="103">
        <f t="shared" si="971"/>
        <v>4000</v>
      </c>
      <c r="DA598" s="103">
        <f t="shared" si="971"/>
        <v>50</v>
      </c>
      <c r="DB598" s="103">
        <f t="shared" si="971"/>
        <v>6000</v>
      </c>
      <c r="DC598" s="103">
        <f t="shared" si="971"/>
        <v>5000</v>
      </c>
      <c r="DD598" s="103">
        <f t="shared" si="971"/>
        <v>2000</v>
      </c>
      <c r="DE598" s="103">
        <f t="shared" si="971"/>
        <v>4000</v>
      </c>
      <c r="DF598" s="103">
        <f t="shared" si="971"/>
        <v>50</v>
      </c>
      <c r="DG598" s="103">
        <f t="shared" si="971"/>
        <v>6000</v>
      </c>
      <c r="DH598" s="103">
        <f t="shared" si="971"/>
        <v>5000</v>
      </c>
      <c r="DI598" s="103">
        <f t="shared" si="971"/>
        <v>2000</v>
      </c>
      <c r="DJ598" s="103">
        <f t="shared" si="971"/>
        <v>4000</v>
      </c>
      <c r="DK598" s="103">
        <f t="shared" si="971"/>
        <v>50</v>
      </c>
      <c r="DL598" s="103">
        <f t="shared" si="971"/>
        <v>6000</v>
      </c>
      <c r="DM598" s="103">
        <f t="shared" si="971"/>
        <v>5000</v>
      </c>
      <c r="DN598" s="103">
        <f t="shared" si="971"/>
        <v>2000</v>
      </c>
      <c r="DO598" s="103">
        <f t="shared" si="971"/>
        <v>4000</v>
      </c>
      <c r="DP598" s="103">
        <f t="shared" si="971"/>
        <v>50</v>
      </c>
      <c r="DQ598" s="103">
        <f t="shared" si="971"/>
        <v>6000</v>
      </c>
      <c r="DR598" s="103">
        <f t="shared" si="971"/>
        <v>5000</v>
      </c>
      <c r="DS598" s="103">
        <f t="shared" ref="DS598" si="972">DS600*DS601</f>
        <v>0</v>
      </c>
      <c r="DT598" s="103">
        <f t="shared" ref="DT598" si="973">DT600*DT601</f>
        <v>0</v>
      </c>
      <c r="DV598">
        <v>4413905</v>
      </c>
    </row>
    <row r="599" spans="63:126" ht="20.100000000000001" customHeight="1" x14ac:dyDescent="0.2">
      <c r="BL599" s="143"/>
      <c r="BM599" s="8"/>
      <c r="BN599" s="8"/>
      <c r="BO599" s="8"/>
      <c r="BP599" s="8"/>
      <c r="BQ599" s="8"/>
      <c r="BR599" s="8"/>
      <c r="BS599" s="8"/>
      <c r="BT599" s="8"/>
      <c r="BU599" s="8"/>
      <c r="BV599" s="8"/>
      <c r="BW599" s="8"/>
      <c r="BX599" s="8"/>
      <c r="BY599" s="8"/>
      <c r="BZ599" s="8"/>
      <c r="CA599" s="8"/>
      <c r="CB599" s="8"/>
      <c r="CC599" s="8"/>
      <c r="CD599" s="8"/>
      <c r="CE599" s="8"/>
      <c r="CF599" s="8"/>
      <c r="CG599" s="8"/>
      <c r="CH599" s="8"/>
      <c r="CI599" s="8"/>
      <c r="CJ599" s="8"/>
      <c r="CK599" s="8"/>
      <c r="CL599" s="8"/>
      <c r="CM599" s="8"/>
      <c r="CP599" s="108"/>
      <c r="CS599" s="109"/>
      <c r="CT599" s="127"/>
      <c r="CU599" s="111"/>
      <c r="CV599" s="111"/>
      <c r="CW599" s="111"/>
      <c r="CX599" s="111"/>
      <c r="CY599" s="127"/>
      <c r="CZ599" s="111"/>
      <c r="DA599" s="111"/>
      <c r="DB599" s="111"/>
      <c r="DC599" s="111"/>
      <c r="DD599" s="127"/>
      <c r="DE599" s="111"/>
      <c r="DF599" s="111"/>
      <c r="DG599" s="111"/>
      <c r="DH599" s="111"/>
      <c r="DI599" s="111"/>
      <c r="DJ599" s="111"/>
      <c r="DK599" s="111"/>
      <c r="DL599" s="111"/>
      <c r="DM599" s="111"/>
      <c r="DN599" s="127"/>
      <c r="DO599" s="111"/>
      <c r="DP599" s="111"/>
      <c r="DQ599" s="111"/>
      <c r="DR599" s="111"/>
      <c r="DS599" s="111"/>
      <c r="DT599" s="111"/>
    </row>
    <row r="600" spans="63:126" ht="20.100000000000001" customHeight="1" x14ac:dyDescent="0.2">
      <c r="BM600" s="8"/>
      <c r="BN600" s="8"/>
      <c r="BO600" s="8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8"/>
      <c r="CG600" s="8"/>
      <c r="CH600" s="8"/>
      <c r="CI600" s="8"/>
      <c r="CJ600" s="8"/>
      <c r="CK600" s="8"/>
      <c r="CL600" s="8"/>
      <c r="CM600" s="8"/>
      <c r="CP600" s="108"/>
      <c r="CR600" s="11" t="s">
        <v>32</v>
      </c>
      <c r="CS600" s="6" t="s">
        <v>5</v>
      </c>
      <c r="CT600" s="129">
        <f t="shared" ref="CT600:CX600" si="974">CT595</f>
        <v>1000</v>
      </c>
      <c r="CU600" s="114">
        <f t="shared" si="974"/>
        <v>1000</v>
      </c>
      <c r="CV600" s="114">
        <f t="shared" si="974"/>
        <v>100</v>
      </c>
      <c r="CW600" s="114">
        <f t="shared" si="974"/>
        <v>1000</v>
      </c>
      <c r="CX600" s="114">
        <f t="shared" si="974"/>
        <v>1000</v>
      </c>
      <c r="CY600" s="129">
        <f t="shared" ref="CY600:DR600" si="975">CY595</f>
        <v>1000</v>
      </c>
      <c r="CZ600" s="114">
        <f t="shared" si="975"/>
        <v>1000</v>
      </c>
      <c r="DA600" s="114">
        <f t="shared" si="975"/>
        <v>100</v>
      </c>
      <c r="DB600" s="114">
        <f t="shared" si="975"/>
        <v>1000</v>
      </c>
      <c r="DC600" s="114">
        <f t="shared" si="975"/>
        <v>1000</v>
      </c>
      <c r="DD600" s="129">
        <f t="shared" si="975"/>
        <v>1000</v>
      </c>
      <c r="DE600" s="114">
        <f t="shared" si="975"/>
        <v>1000</v>
      </c>
      <c r="DF600" s="114">
        <f t="shared" si="975"/>
        <v>100</v>
      </c>
      <c r="DG600" s="114">
        <f t="shared" si="975"/>
        <v>1000</v>
      </c>
      <c r="DH600" s="114">
        <f t="shared" si="975"/>
        <v>1000</v>
      </c>
      <c r="DI600" s="114">
        <f t="shared" si="975"/>
        <v>1000</v>
      </c>
      <c r="DJ600" s="114">
        <f t="shared" si="975"/>
        <v>1000</v>
      </c>
      <c r="DK600" s="114">
        <f t="shared" si="975"/>
        <v>100</v>
      </c>
      <c r="DL600" s="114">
        <f t="shared" si="975"/>
        <v>1000</v>
      </c>
      <c r="DM600" s="114">
        <f t="shared" si="975"/>
        <v>1000</v>
      </c>
      <c r="DN600" s="129">
        <f t="shared" si="975"/>
        <v>1000</v>
      </c>
      <c r="DO600" s="114">
        <f t="shared" si="975"/>
        <v>1000</v>
      </c>
      <c r="DP600" s="114">
        <f t="shared" si="975"/>
        <v>100</v>
      </c>
      <c r="DQ600" s="114">
        <f t="shared" si="975"/>
        <v>1000</v>
      </c>
      <c r="DR600" s="114">
        <f t="shared" si="975"/>
        <v>1000</v>
      </c>
      <c r="DS600" s="114">
        <f t="shared" ref="DS600" si="976">DS595</f>
        <v>0</v>
      </c>
      <c r="DT600" s="114">
        <f t="shared" ref="DT600" si="977">DT595</f>
        <v>0</v>
      </c>
    </row>
    <row r="601" spans="63:126" ht="20.100000000000001" customHeight="1" x14ac:dyDescent="0.2">
      <c r="BK601" s="163"/>
      <c r="CP601" s="108"/>
      <c r="CR601" s="11" t="s">
        <v>287</v>
      </c>
      <c r="CS601" s="6" t="s">
        <v>5</v>
      </c>
      <c r="CT601" s="129">
        <v>2</v>
      </c>
      <c r="CU601" s="129">
        <v>4</v>
      </c>
      <c r="CV601" s="129">
        <v>0.5</v>
      </c>
      <c r="CW601" s="129">
        <v>6</v>
      </c>
      <c r="CX601" s="129">
        <v>5</v>
      </c>
      <c r="CY601" s="129">
        <v>2</v>
      </c>
      <c r="CZ601" s="129">
        <v>4</v>
      </c>
      <c r="DA601" s="129">
        <v>0.5</v>
      </c>
      <c r="DB601" s="129">
        <v>6</v>
      </c>
      <c r="DC601" s="129">
        <v>5</v>
      </c>
      <c r="DD601" s="129">
        <v>2</v>
      </c>
      <c r="DE601" s="129">
        <v>4</v>
      </c>
      <c r="DF601" s="129">
        <v>0.5</v>
      </c>
      <c r="DG601" s="129">
        <v>6</v>
      </c>
      <c r="DH601" s="129">
        <v>5</v>
      </c>
      <c r="DI601" s="129">
        <v>2</v>
      </c>
      <c r="DJ601" s="129">
        <v>4</v>
      </c>
      <c r="DK601" s="129">
        <v>0.5</v>
      </c>
      <c r="DL601" s="129">
        <v>6</v>
      </c>
      <c r="DM601" s="129">
        <v>5</v>
      </c>
      <c r="DN601" s="129">
        <v>2</v>
      </c>
      <c r="DO601" s="129">
        <v>4</v>
      </c>
      <c r="DP601" s="129">
        <v>0.5</v>
      </c>
      <c r="DQ601" s="129">
        <v>6</v>
      </c>
      <c r="DR601" s="129">
        <v>5</v>
      </c>
      <c r="DS601" s="129">
        <v>5</v>
      </c>
      <c r="DT601" s="114"/>
    </row>
    <row r="602" spans="63:126" ht="20.100000000000001" customHeight="1" x14ac:dyDescent="0.2">
      <c r="CP602" s="108"/>
      <c r="CS602" s="109"/>
      <c r="CT602" s="127"/>
      <c r="CU602" s="111"/>
      <c r="CV602" s="111"/>
      <c r="CW602" s="111"/>
      <c r="CX602" s="111"/>
      <c r="CY602" s="127"/>
      <c r="CZ602" s="111"/>
      <c r="DA602" s="111"/>
      <c r="DB602" s="111"/>
      <c r="DC602" s="111"/>
      <c r="DD602" s="127"/>
      <c r="DE602" s="111"/>
      <c r="DF602" s="111"/>
      <c r="DG602" s="111"/>
      <c r="DH602" s="111"/>
      <c r="DI602" s="111"/>
      <c r="DJ602" s="111"/>
      <c r="DK602" s="111"/>
      <c r="DL602" s="111"/>
      <c r="DM602" s="111"/>
      <c r="DN602" s="127"/>
      <c r="DO602" s="111"/>
      <c r="DP602" s="111"/>
      <c r="DQ602" s="111"/>
      <c r="DR602" s="111"/>
      <c r="DS602" s="111"/>
      <c r="DT602" s="111"/>
    </row>
    <row r="603" spans="63:126" ht="20.100000000000001" customHeight="1" x14ac:dyDescent="0.2">
      <c r="BM603" s="143"/>
      <c r="BN603" s="143"/>
      <c r="BO603" s="143"/>
      <c r="BP603" s="143"/>
      <c r="BQ603" s="143"/>
      <c r="BR603" s="143"/>
      <c r="BS603" s="143"/>
      <c r="BT603" s="143"/>
      <c r="BU603" s="143"/>
      <c r="BV603" s="143"/>
      <c r="BW603" s="143"/>
      <c r="BX603" s="143"/>
      <c r="BY603" s="143"/>
      <c r="BZ603" s="143"/>
      <c r="CA603" s="143"/>
      <c r="CB603" s="143"/>
      <c r="CC603" s="143"/>
      <c r="CD603" s="143"/>
      <c r="CE603" s="143"/>
      <c r="CF603" s="143"/>
      <c r="CG603" s="143"/>
      <c r="CH603" s="143"/>
      <c r="CI603" s="143"/>
      <c r="CJ603" s="143"/>
      <c r="CK603" s="143"/>
      <c r="CL603" s="143"/>
      <c r="CM603" s="143"/>
      <c r="CP603" s="121">
        <v>9</v>
      </c>
      <c r="CQ603" s="90"/>
      <c r="CR603" s="93" t="s">
        <v>176</v>
      </c>
      <c r="CS603" s="130"/>
      <c r="CT603" s="131"/>
      <c r="CU603" s="92"/>
      <c r="CV603" s="92"/>
      <c r="CW603" s="92"/>
      <c r="CX603" s="92"/>
      <c r="CY603" s="131"/>
      <c r="CZ603" s="92"/>
      <c r="DA603" s="92"/>
      <c r="DB603" s="92"/>
      <c r="DC603" s="92"/>
      <c r="DD603" s="131"/>
      <c r="DE603" s="92"/>
      <c r="DF603" s="92"/>
      <c r="DG603" s="92"/>
      <c r="DH603" s="92"/>
      <c r="DI603" s="92"/>
      <c r="DJ603" s="92"/>
      <c r="DK603" s="92"/>
      <c r="DL603" s="92"/>
      <c r="DM603" s="92"/>
      <c r="DN603" s="131"/>
      <c r="DO603" s="92"/>
      <c r="DP603" s="92"/>
      <c r="DQ603" s="92"/>
      <c r="DR603" s="92"/>
      <c r="DS603" s="92"/>
      <c r="DT603" s="92"/>
    </row>
    <row r="604" spans="63:126" ht="20.100000000000001" customHeight="1" x14ac:dyDescent="0.2">
      <c r="BM604" s="8"/>
      <c r="BN604" s="8"/>
      <c r="BO604" s="8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8"/>
      <c r="CG604" s="8"/>
      <c r="CH604" s="8"/>
      <c r="CI604" s="8"/>
      <c r="CJ604" s="8"/>
      <c r="CK604" s="8"/>
      <c r="CL604" s="8"/>
      <c r="CM604" s="8"/>
      <c r="CP604" s="158"/>
      <c r="CQ604" s="5"/>
      <c r="CR604" s="5"/>
      <c r="CS604" s="165"/>
      <c r="CT604" s="154"/>
      <c r="CU604" s="155"/>
      <c r="CV604" s="155"/>
      <c r="CW604" s="155"/>
      <c r="CX604" s="155"/>
      <c r="CY604" s="154"/>
      <c r="CZ604" s="155"/>
      <c r="DA604" s="155"/>
      <c r="DB604" s="155"/>
      <c r="DC604" s="155"/>
      <c r="DD604" s="154"/>
      <c r="DE604" s="155"/>
      <c r="DF604" s="155"/>
      <c r="DG604" s="155"/>
      <c r="DH604" s="155"/>
      <c r="DI604" s="155"/>
      <c r="DJ604" s="155"/>
      <c r="DK604" s="155"/>
      <c r="DL604" s="155"/>
      <c r="DM604" s="155"/>
      <c r="DN604" s="154"/>
      <c r="DO604" s="155"/>
      <c r="DP604" s="155"/>
      <c r="DQ604" s="155"/>
      <c r="DR604" s="155"/>
      <c r="DS604" s="155"/>
      <c r="DT604" s="155"/>
    </row>
    <row r="605" spans="63:126" ht="20.100000000000001" customHeight="1" x14ac:dyDescent="0.2">
      <c r="BL605" s="143"/>
      <c r="BM605" s="8"/>
      <c r="BN605" s="8"/>
      <c r="BO605" s="8"/>
      <c r="BP605" s="8"/>
      <c r="BQ605" s="8"/>
      <c r="BR605" s="8"/>
      <c r="BS605" s="8"/>
      <c r="BT605" s="8"/>
      <c r="BU605" s="8"/>
      <c r="BV605" s="8"/>
      <c r="BW605" s="8"/>
      <c r="BX605" s="8"/>
      <c r="BY605" s="8"/>
      <c r="BZ605" s="8"/>
      <c r="CA605" s="8"/>
      <c r="CB605" s="8"/>
      <c r="CC605" s="8"/>
      <c r="CD605" s="8"/>
      <c r="CE605" s="8"/>
      <c r="CF605" s="8"/>
      <c r="CG605" s="8"/>
      <c r="CH605" s="8"/>
      <c r="CI605" s="8"/>
      <c r="CJ605" s="8"/>
      <c r="CK605" s="8"/>
      <c r="CL605" s="8"/>
      <c r="CM605" s="8"/>
      <c r="CP605" s="148" t="s">
        <v>178</v>
      </c>
      <c r="CQ605" s="83">
        <f>INDEX([10]TPU!$A:$A,MATCH($DV605,[10]TPU!$P:$P,0))</f>
        <v>94992</v>
      </c>
      <c r="CR605" s="366" t="str">
        <f>INDEX([10]TPU!$C:$C,MATCH($DV605,[10]TPU!$P:$P,0))</f>
        <v>execução de passeio (calçada) ou piso de concreto com concreto moldado in loco, feito em obra, acabamento convencional, espessura 6 cm, armado.</v>
      </c>
      <c r="CS605" s="83" t="str">
        <f>INDEX([10]TPU!$D:$D,MATCH($DV605,[10]TPU!$P:$P,0))</f>
        <v>m²</v>
      </c>
      <c r="CT605" s="103">
        <f t="shared" ref="CT605:DT605" si="978">CT607*CT608</f>
        <v>0</v>
      </c>
      <c r="CU605" s="103">
        <f t="shared" si="978"/>
        <v>0</v>
      </c>
      <c r="CV605" s="103">
        <f t="shared" si="978"/>
        <v>0</v>
      </c>
      <c r="CW605" s="103">
        <f t="shared" si="978"/>
        <v>0</v>
      </c>
      <c r="CX605" s="103">
        <f t="shared" si="978"/>
        <v>0</v>
      </c>
      <c r="CY605" s="103">
        <f t="shared" ref="CY605:DR605" si="979">CY607*CY608</f>
        <v>0</v>
      </c>
      <c r="CZ605" s="103">
        <f t="shared" si="979"/>
        <v>0</v>
      </c>
      <c r="DA605" s="103">
        <f t="shared" si="979"/>
        <v>0</v>
      </c>
      <c r="DB605" s="103">
        <f t="shared" si="979"/>
        <v>0</v>
      </c>
      <c r="DC605" s="103">
        <f t="shared" si="979"/>
        <v>0</v>
      </c>
      <c r="DD605" s="103">
        <f t="shared" si="979"/>
        <v>0</v>
      </c>
      <c r="DE605" s="103">
        <f t="shared" si="979"/>
        <v>0</v>
      </c>
      <c r="DF605" s="103">
        <f t="shared" si="979"/>
        <v>0</v>
      </c>
      <c r="DG605" s="103">
        <f t="shared" si="979"/>
        <v>0</v>
      </c>
      <c r="DH605" s="103">
        <f t="shared" si="979"/>
        <v>0</v>
      </c>
      <c r="DI605" s="103">
        <f t="shared" si="979"/>
        <v>0</v>
      </c>
      <c r="DJ605" s="103">
        <f t="shared" si="979"/>
        <v>0</v>
      </c>
      <c r="DK605" s="103">
        <f t="shared" si="979"/>
        <v>0</v>
      </c>
      <c r="DL605" s="103">
        <f t="shared" si="979"/>
        <v>0</v>
      </c>
      <c r="DM605" s="103">
        <f t="shared" si="979"/>
        <v>0</v>
      </c>
      <c r="DN605" s="103">
        <f t="shared" si="979"/>
        <v>0</v>
      </c>
      <c r="DO605" s="103">
        <f t="shared" si="979"/>
        <v>0</v>
      </c>
      <c r="DP605" s="103">
        <f t="shared" si="979"/>
        <v>0</v>
      </c>
      <c r="DQ605" s="103">
        <f t="shared" si="979"/>
        <v>0</v>
      </c>
      <c r="DR605" s="103">
        <f t="shared" si="979"/>
        <v>0</v>
      </c>
      <c r="DS605" s="103">
        <f t="shared" ref="DS605" si="980">DS607*DS608</f>
        <v>0</v>
      </c>
      <c r="DT605" s="103">
        <f t="shared" si="978"/>
        <v>0</v>
      </c>
      <c r="DV605" t="s">
        <v>288</v>
      </c>
    </row>
    <row r="606" spans="63:126" ht="20.100000000000001" customHeight="1" x14ac:dyDescent="0.2">
      <c r="BL606" s="143"/>
      <c r="BM606" s="8"/>
      <c r="BN606" s="8"/>
      <c r="BO606" s="8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8"/>
      <c r="CG606" s="8"/>
      <c r="CH606" s="8"/>
      <c r="CI606" s="8"/>
      <c r="CJ606" s="8"/>
      <c r="CK606" s="8"/>
      <c r="CL606" s="8"/>
      <c r="CM606" s="8"/>
      <c r="CP606" s="108"/>
      <c r="CR606" s="171" t="s">
        <v>285</v>
      </c>
      <c r="CS606" s="109"/>
      <c r="CT606" s="127"/>
      <c r="CU606" s="111"/>
      <c r="CV606" s="111"/>
      <c r="CW606" s="111"/>
      <c r="CX606" s="111"/>
      <c r="CY606" s="127"/>
      <c r="CZ606" s="111"/>
      <c r="DA606" s="111"/>
      <c r="DB606" s="111"/>
      <c r="DC606" s="111"/>
      <c r="DD606" s="127"/>
      <c r="DE606" s="111"/>
      <c r="DF606" s="111"/>
      <c r="DG606" s="111"/>
      <c r="DH606" s="111"/>
      <c r="DI606" s="111"/>
      <c r="DJ606" s="111"/>
      <c r="DK606" s="111"/>
      <c r="DL606" s="111"/>
      <c r="DM606" s="111"/>
      <c r="DN606" s="127"/>
      <c r="DO606" s="111"/>
      <c r="DP606" s="111"/>
      <c r="DQ606" s="111"/>
      <c r="DR606" s="111"/>
      <c r="DS606" s="111"/>
      <c r="DT606" s="111"/>
    </row>
    <row r="607" spans="63:126" ht="20.100000000000001" customHeight="1" x14ac:dyDescent="0.2">
      <c r="BM607" s="8"/>
      <c r="BN607" s="8"/>
      <c r="BO607" s="8"/>
      <c r="BP607" s="8"/>
      <c r="BQ607" s="8"/>
      <c r="BR607" s="8"/>
      <c r="BS607" s="8"/>
      <c r="BT607" s="8"/>
      <c r="BU607" s="8"/>
      <c r="BV607" s="8"/>
      <c r="BW607" s="8"/>
      <c r="BX607" s="8"/>
      <c r="BY607" s="8"/>
      <c r="BZ607" s="8"/>
      <c r="CA607" s="8"/>
      <c r="CB607" s="8"/>
      <c r="CC607" s="8"/>
      <c r="CD607" s="8"/>
      <c r="CE607" s="8"/>
      <c r="CF607" s="8"/>
      <c r="CG607" s="8"/>
      <c r="CH607" s="8"/>
      <c r="CI607" s="8"/>
      <c r="CJ607" s="8"/>
      <c r="CK607" s="8"/>
      <c r="CL607" s="8"/>
      <c r="CM607" s="8"/>
      <c r="CP607" s="108"/>
      <c r="CR607" s="11" t="s">
        <v>32</v>
      </c>
      <c r="CS607" s="6" t="s">
        <v>5</v>
      </c>
      <c r="CT607" s="129">
        <v>0</v>
      </c>
      <c r="CU607" s="114">
        <v>0</v>
      </c>
      <c r="CV607" s="114">
        <v>0</v>
      </c>
      <c r="CW607" s="114">
        <v>0</v>
      </c>
      <c r="CX607" s="114">
        <v>0</v>
      </c>
      <c r="CY607" s="129">
        <v>0</v>
      </c>
      <c r="CZ607" s="114">
        <v>0</v>
      </c>
      <c r="DA607" s="114">
        <v>0</v>
      </c>
      <c r="DB607" s="114">
        <v>0</v>
      </c>
      <c r="DC607" s="114">
        <v>0</v>
      </c>
      <c r="DD607" s="129">
        <v>0</v>
      </c>
      <c r="DE607" s="114">
        <v>0</v>
      </c>
      <c r="DF607" s="114">
        <v>0</v>
      </c>
      <c r="DG607" s="114">
        <v>0</v>
      </c>
      <c r="DH607" s="114">
        <v>0</v>
      </c>
      <c r="DI607" s="114">
        <v>0</v>
      </c>
      <c r="DJ607" s="114">
        <v>0</v>
      </c>
      <c r="DK607" s="114">
        <v>0</v>
      </c>
      <c r="DL607" s="114">
        <v>0</v>
      </c>
      <c r="DM607" s="114">
        <v>0</v>
      </c>
      <c r="DN607" s="129">
        <v>0</v>
      </c>
      <c r="DO607" s="114">
        <v>0</v>
      </c>
      <c r="DP607" s="114">
        <v>0</v>
      </c>
      <c r="DQ607" s="114">
        <v>0</v>
      </c>
      <c r="DR607" s="114">
        <v>0</v>
      </c>
      <c r="DS607" s="114">
        <v>0</v>
      </c>
      <c r="DT607" s="114">
        <v>0</v>
      </c>
    </row>
    <row r="608" spans="63:126" ht="20.100000000000001" customHeight="1" x14ac:dyDescent="0.2">
      <c r="BM608" s="143"/>
      <c r="BN608" s="143"/>
      <c r="BO608" s="143"/>
      <c r="BP608" s="143"/>
      <c r="BQ608" s="143"/>
      <c r="BR608" s="143"/>
      <c r="BS608" s="143"/>
      <c r="BT608" s="143"/>
      <c r="BU608" s="143"/>
      <c r="BV608" s="143"/>
      <c r="BW608" s="143"/>
      <c r="BX608" s="143"/>
      <c r="BY608" s="143"/>
      <c r="BZ608" s="143"/>
      <c r="CA608" s="143"/>
      <c r="CB608" s="143"/>
      <c r="CC608" s="143"/>
      <c r="CD608" s="143"/>
      <c r="CE608" s="143"/>
      <c r="CF608" s="143"/>
      <c r="CG608" s="143"/>
      <c r="CH608" s="143"/>
      <c r="CI608" s="143"/>
      <c r="CJ608" s="143"/>
      <c r="CK608" s="143"/>
      <c r="CL608" s="143"/>
      <c r="CM608" s="143"/>
      <c r="CP608" s="108"/>
      <c r="CR608" s="11" t="s">
        <v>289</v>
      </c>
      <c r="CS608" s="6" t="s">
        <v>5</v>
      </c>
      <c r="CT608" s="129">
        <v>0</v>
      </c>
      <c r="CU608" s="114">
        <v>0</v>
      </c>
      <c r="CV608" s="114">
        <v>0</v>
      </c>
      <c r="CW608" s="114">
        <v>0</v>
      </c>
      <c r="CX608" s="114">
        <v>0</v>
      </c>
      <c r="CY608" s="129">
        <v>0</v>
      </c>
      <c r="CZ608" s="114">
        <v>0</v>
      </c>
      <c r="DA608" s="114">
        <v>0</v>
      </c>
      <c r="DB608" s="114">
        <v>0</v>
      </c>
      <c r="DC608" s="114">
        <v>0</v>
      </c>
      <c r="DD608" s="129">
        <v>0</v>
      </c>
      <c r="DE608" s="114">
        <v>0</v>
      </c>
      <c r="DF608" s="114">
        <v>0</v>
      </c>
      <c r="DG608" s="114">
        <v>0</v>
      </c>
      <c r="DH608" s="114">
        <v>0</v>
      </c>
      <c r="DI608" s="114">
        <v>0</v>
      </c>
      <c r="DJ608" s="114">
        <v>0</v>
      </c>
      <c r="DK608" s="114">
        <v>0</v>
      </c>
      <c r="DL608" s="114">
        <v>0</v>
      </c>
      <c r="DM608" s="114">
        <v>0</v>
      </c>
      <c r="DN608" s="129">
        <v>0</v>
      </c>
      <c r="DO608" s="114">
        <v>0</v>
      </c>
      <c r="DP608" s="114">
        <v>0</v>
      </c>
      <c r="DQ608" s="114">
        <v>0</v>
      </c>
      <c r="DR608" s="114">
        <v>0</v>
      </c>
      <c r="DS608" s="114">
        <v>0</v>
      </c>
      <c r="DT608" s="114">
        <v>0</v>
      </c>
    </row>
    <row r="609" spans="64:126" ht="20.100000000000001" customHeight="1" x14ac:dyDescent="0.2">
      <c r="BM609" s="8"/>
      <c r="BN609" s="8"/>
      <c r="BO609" s="8"/>
      <c r="BP609" s="8"/>
      <c r="BQ609" s="8"/>
      <c r="BR609" s="8"/>
      <c r="BS609" s="8"/>
      <c r="BT609" s="8"/>
      <c r="BU609" s="8"/>
      <c r="BV609" s="8"/>
      <c r="BW609" s="8"/>
      <c r="BX609" s="8"/>
      <c r="BY609" s="8"/>
      <c r="BZ609" s="8"/>
      <c r="CA609" s="8"/>
      <c r="CB609" s="8"/>
      <c r="CC609" s="8"/>
      <c r="CD609" s="8"/>
      <c r="CE609" s="8"/>
      <c r="CF609" s="8"/>
      <c r="CG609" s="8"/>
      <c r="CH609" s="8"/>
      <c r="CI609" s="8"/>
      <c r="CJ609" s="8"/>
      <c r="CK609" s="8"/>
      <c r="CL609" s="8"/>
      <c r="CM609" s="8"/>
      <c r="CP609" s="108"/>
      <c r="CS609" s="6" t="s">
        <v>5</v>
      </c>
      <c r="CT609" s="129">
        <v>0</v>
      </c>
      <c r="CU609" s="114">
        <v>0</v>
      </c>
      <c r="CV609" s="114">
        <v>0</v>
      </c>
      <c r="CW609" s="114">
        <v>0</v>
      </c>
      <c r="CX609" s="114">
        <v>0</v>
      </c>
      <c r="CY609" s="129">
        <v>0</v>
      </c>
      <c r="CZ609" s="114">
        <v>0</v>
      </c>
      <c r="DA609" s="114">
        <v>0</v>
      </c>
      <c r="DB609" s="114">
        <v>0</v>
      </c>
      <c r="DC609" s="114">
        <v>0</v>
      </c>
      <c r="DD609" s="129">
        <v>0</v>
      </c>
      <c r="DE609" s="114">
        <v>0</v>
      </c>
      <c r="DF609" s="114">
        <v>0</v>
      </c>
      <c r="DG609" s="114">
        <v>0</v>
      </c>
      <c r="DH609" s="114">
        <v>0</v>
      </c>
      <c r="DI609" s="114">
        <v>0</v>
      </c>
      <c r="DJ609" s="114">
        <v>0</v>
      </c>
      <c r="DK609" s="114">
        <v>0</v>
      </c>
      <c r="DL609" s="114">
        <v>0</v>
      </c>
      <c r="DM609" s="114">
        <v>0</v>
      </c>
      <c r="DN609" s="129">
        <v>0</v>
      </c>
      <c r="DO609" s="114">
        <v>0</v>
      </c>
      <c r="DP609" s="114">
        <v>0</v>
      </c>
      <c r="DQ609" s="114">
        <v>0</v>
      </c>
      <c r="DR609" s="114">
        <v>0</v>
      </c>
      <c r="DS609" s="114">
        <v>0</v>
      </c>
      <c r="DT609" s="114">
        <v>0</v>
      </c>
    </row>
    <row r="610" spans="64:126" ht="20.100000000000001" customHeight="1" x14ac:dyDescent="0.2">
      <c r="BL610" s="143"/>
      <c r="BM610" s="8"/>
      <c r="BN610" s="8"/>
      <c r="BO610" s="8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8"/>
      <c r="CG610" s="8"/>
      <c r="CH610" s="8"/>
      <c r="CI610" s="8"/>
      <c r="CJ610" s="8"/>
      <c r="CK610" s="8"/>
      <c r="CL610" s="8"/>
      <c r="CM610" s="8"/>
      <c r="CP610" s="108"/>
      <c r="CS610" s="109"/>
      <c r="CT610" s="127"/>
      <c r="CU610" s="111"/>
      <c r="CV610" s="111"/>
      <c r="CW610" s="111"/>
      <c r="CX610" s="111"/>
      <c r="CY610" s="127"/>
      <c r="CZ610" s="111"/>
      <c r="DA610" s="111"/>
      <c r="DB610" s="111"/>
      <c r="DC610" s="111"/>
      <c r="DD610" s="127"/>
      <c r="DE610" s="111"/>
      <c r="DF610" s="111"/>
      <c r="DG610" s="111"/>
      <c r="DH610" s="111"/>
      <c r="DI610" s="111"/>
      <c r="DJ610" s="111"/>
      <c r="DK610" s="111"/>
      <c r="DL610" s="111"/>
      <c r="DM610" s="111"/>
      <c r="DN610" s="127"/>
      <c r="DO610" s="111"/>
      <c r="DP610" s="111"/>
      <c r="DQ610" s="111"/>
      <c r="DR610" s="111"/>
      <c r="DS610" s="111"/>
      <c r="DT610" s="111"/>
    </row>
    <row r="611" spans="64:126" ht="20.100000000000001" customHeight="1" x14ac:dyDescent="0.2">
      <c r="BL611" s="143"/>
      <c r="BM611" s="8"/>
      <c r="BN611" s="8"/>
      <c r="BO611" s="8"/>
      <c r="BP611" s="8"/>
      <c r="BQ611" s="8"/>
      <c r="BR611" s="8"/>
      <c r="BS611" s="8"/>
      <c r="BT611" s="8"/>
      <c r="BU611" s="8"/>
      <c r="BV611" s="8"/>
      <c r="BW611" s="8"/>
      <c r="BX611" s="8"/>
      <c r="BY611" s="8"/>
      <c r="BZ611" s="8"/>
      <c r="CA611" s="8"/>
      <c r="CB611" s="8"/>
      <c r="CC611" s="8"/>
      <c r="CD611" s="8"/>
      <c r="CE611" s="8"/>
      <c r="CF611" s="8"/>
      <c r="CG611" s="8"/>
      <c r="CH611" s="8"/>
      <c r="CI611" s="8"/>
      <c r="CJ611" s="8"/>
      <c r="CK611" s="8"/>
      <c r="CL611" s="8"/>
      <c r="CM611" s="8"/>
      <c r="CP611" s="148" t="s">
        <v>179</v>
      </c>
      <c r="CQ611" s="83" t="str">
        <f>INDEX([10]TPU!$A:$A,MATCH($DV611,[10]TPU!$P:$P,0))</f>
        <v>CA0002</v>
      </c>
      <c r="CR611" s="366" t="str">
        <f>INDEX([10]TPU!$C:$C,MATCH($DV611,[10]TPU!$P:$P,0))</f>
        <v>Baia de Ônibus</v>
      </c>
      <c r="CS611" s="83" t="str">
        <f>INDEX([10]TPU!$D:$D,MATCH($DV611,[10]TPU!$P:$P,0))</f>
        <v>u</v>
      </c>
      <c r="CT611" s="103">
        <f t="shared" ref="CT611:DT611" si="981">CT613</f>
        <v>0</v>
      </c>
      <c r="CU611" s="103">
        <f t="shared" si="981"/>
        <v>0</v>
      </c>
      <c r="CV611" s="103">
        <f t="shared" si="981"/>
        <v>0</v>
      </c>
      <c r="CW611" s="103">
        <f t="shared" si="981"/>
        <v>0</v>
      </c>
      <c r="CX611" s="103">
        <f t="shared" si="981"/>
        <v>0</v>
      </c>
      <c r="CY611" s="103">
        <f t="shared" ref="CY611:DR611" si="982">CY613</f>
        <v>0</v>
      </c>
      <c r="CZ611" s="103">
        <f t="shared" si="982"/>
        <v>0</v>
      </c>
      <c r="DA611" s="103">
        <f t="shared" si="982"/>
        <v>0</v>
      </c>
      <c r="DB611" s="103">
        <f t="shared" si="982"/>
        <v>0</v>
      </c>
      <c r="DC611" s="103">
        <f t="shared" si="982"/>
        <v>0</v>
      </c>
      <c r="DD611" s="103">
        <f t="shared" si="982"/>
        <v>0</v>
      </c>
      <c r="DE611" s="103">
        <f t="shared" si="982"/>
        <v>0</v>
      </c>
      <c r="DF611" s="103">
        <f t="shared" si="982"/>
        <v>0</v>
      </c>
      <c r="DG611" s="103">
        <f t="shared" si="982"/>
        <v>0</v>
      </c>
      <c r="DH611" s="103">
        <f t="shared" si="982"/>
        <v>0</v>
      </c>
      <c r="DI611" s="103">
        <f t="shared" si="982"/>
        <v>0</v>
      </c>
      <c r="DJ611" s="103">
        <f t="shared" si="982"/>
        <v>0</v>
      </c>
      <c r="DK611" s="103">
        <f t="shared" si="982"/>
        <v>0</v>
      </c>
      <c r="DL611" s="103">
        <f t="shared" si="982"/>
        <v>0</v>
      </c>
      <c r="DM611" s="103">
        <f t="shared" si="982"/>
        <v>0</v>
      </c>
      <c r="DN611" s="103">
        <f t="shared" si="982"/>
        <v>0</v>
      </c>
      <c r="DO611" s="103">
        <f t="shared" si="982"/>
        <v>0</v>
      </c>
      <c r="DP611" s="103">
        <f t="shared" si="982"/>
        <v>0</v>
      </c>
      <c r="DQ611" s="103">
        <f t="shared" si="982"/>
        <v>0</v>
      </c>
      <c r="DR611" s="103">
        <f t="shared" si="982"/>
        <v>0</v>
      </c>
      <c r="DS611" s="103">
        <f t="shared" ref="DS611" si="983">DS613</f>
        <v>0</v>
      </c>
      <c r="DT611" s="103">
        <f t="shared" si="981"/>
        <v>0</v>
      </c>
      <c r="DV611" t="s">
        <v>290</v>
      </c>
    </row>
    <row r="612" spans="64:126" ht="20.100000000000001" customHeight="1" x14ac:dyDescent="0.2">
      <c r="BM612" s="8"/>
      <c r="BN612" s="8"/>
      <c r="BO612" s="8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/>
      <c r="CC612" s="8"/>
      <c r="CD612" s="8"/>
      <c r="CE612" s="8"/>
      <c r="CF612" s="8"/>
      <c r="CG612" s="8"/>
      <c r="CH612" s="8"/>
      <c r="CI612" s="8"/>
      <c r="CJ612" s="8"/>
      <c r="CK612" s="8"/>
      <c r="CL612" s="8"/>
      <c r="CM612" s="8"/>
      <c r="CP612" s="108"/>
      <c r="CS612" s="109"/>
      <c r="CT612" s="127"/>
      <c r="CU612" s="111"/>
      <c r="CV612" s="111"/>
      <c r="CW612" s="111"/>
      <c r="CX612" s="111"/>
      <c r="CY612" s="127"/>
      <c r="CZ612" s="111"/>
      <c r="DA612" s="111"/>
      <c r="DB612" s="111"/>
      <c r="DC612" s="111"/>
      <c r="DD612" s="127"/>
      <c r="DE612" s="111"/>
      <c r="DF612" s="111"/>
      <c r="DG612" s="111"/>
      <c r="DH612" s="111"/>
      <c r="DI612" s="111"/>
      <c r="DJ612" s="111"/>
      <c r="DK612" s="111"/>
      <c r="DL612" s="111"/>
      <c r="DM612" s="111"/>
      <c r="DN612" s="127"/>
      <c r="DO612" s="111"/>
      <c r="DP612" s="111"/>
      <c r="DQ612" s="111"/>
      <c r="DR612" s="111"/>
      <c r="DS612" s="111"/>
      <c r="DT612" s="111"/>
    </row>
    <row r="613" spans="64:126" ht="20.100000000000001" customHeight="1" x14ac:dyDescent="0.2">
      <c r="BM613" s="8"/>
      <c r="BN613" s="8"/>
      <c r="BO613" s="8"/>
      <c r="BP613" s="8"/>
      <c r="BQ613" s="8"/>
      <c r="BR613" s="8"/>
      <c r="BS613" s="8"/>
      <c r="BT613" s="8"/>
      <c r="BU613" s="8"/>
      <c r="BV613" s="8"/>
      <c r="BW613" s="8"/>
      <c r="BX613" s="8"/>
      <c r="BY613" s="8"/>
      <c r="BZ613" s="8"/>
      <c r="CA613" s="8"/>
      <c r="CB613" s="8"/>
      <c r="CC613" s="8"/>
      <c r="CD613" s="8"/>
      <c r="CE613" s="8"/>
      <c r="CF613" s="8"/>
      <c r="CG613" s="8"/>
      <c r="CH613" s="8"/>
      <c r="CI613" s="8"/>
      <c r="CJ613" s="8"/>
      <c r="CK613" s="8"/>
      <c r="CL613" s="8"/>
      <c r="CM613" s="8"/>
      <c r="CP613" s="108"/>
      <c r="CR613" s="11" t="s">
        <v>291</v>
      </c>
      <c r="CS613" s="6" t="s">
        <v>5</v>
      </c>
      <c r="CT613" s="129">
        <v>0</v>
      </c>
      <c r="CU613" s="114">
        <v>0</v>
      </c>
      <c r="CV613" s="114">
        <v>0</v>
      </c>
      <c r="CW613" s="114">
        <v>0</v>
      </c>
      <c r="CX613" s="114">
        <v>0</v>
      </c>
      <c r="CY613" s="129">
        <v>0</v>
      </c>
      <c r="CZ613" s="114">
        <v>0</v>
      </c>
      <c r="DA613" s="114">
        <v>0</v>
      </c>
      <c r="DB613" s="114">
        <v>0</v>
      </c>
      <c r="DC613" s="114">
        <v>0</v>
      </c>
      <c r="DD613" s="129">
        <v>0</v>
      </c>
      <c r="DE613" s="114">
        <v>0</v>
      </c>
      <c r="DF613" s="114">
        <v>0</v>
      </c>
      <c r="DG613" s="114">
        <v>0</v>
      </c>
      <c r="DH613" s="114">
        <v>0</v>
      </c>
      <c r="DI613" s="114">
        <v>0</v>
      </c>
      <c r="DJ613" s="114">
        <v>0</v>
      </c>
      <c r="DK613" s="114">
        <v>0</v>
      </c>
      <c r="DL613" s="114">
        <v>0</v>
      </c>
      <c r="DM613" s="114">
        <v>0</v>
      </c>
      <c r="DN613" s="129">
        <v>0</v>
      </c>
      <c r="DO613" s="114">
        <v>0</v>
      </c>
      <c r="DP613" s="114">
        <v>0</v>
      </c>
      <c r="DQ613" s="114">
        <v>0</v>
      </c>
      <c r="DR613" s="114">
        <v>0</v>
      </c>
      <c r="DS613" s="114">
        <v>0</v>
      </c>
      <c r="DT613" s="114">
        <v>0</v>
      </c>
    </row>
    <row r="614" spans="64:126" ht="20.100000000000001" customHeight="1" x14ac:dyDescent="0.2">
      <c r="BL614" s="143"/>
      <c r="BM614" s="8"/>
      <c r="BN614" s="8"/>
      <c r="BO614" s="8"/>
      <c r="BP614" s="8"/>
      <c r="BQ614" s="8"/>
      <c r="BR614" s="8"/>
      <c r="BS614" s="8"/>
      <c r="BT614" s="8"/>
      <c r="BU614" s="8"/>
      <c r="BV614" s="8"/>
      <c r="BW614" s="8"/>
      <c r="BX614" s="8"/>
      <c r="BY614" s="8"/>
      <c r="BZ614" s="8"/>
      <c r="CA614" s="8"/>
      <c r="CB614" s="8"/>
      <c r="CC614" s="8"/>
      <c r="CD614" s="8"/>
      <c r="CE614" s="8"/>
      <c r="CF614" s="8"/>
      <c r="CG614" s="8"/>
      <c r="CH614" s="8"/>
      <c r="CI614" s="8"/>
      <c r="CJ614" s="8"/>
      <c r="CK614" s="8"/>
      <c r="CL614" s="8"/>
      <c r="CM614" s="8"/>
      <c r="CP614" s="108"/>
      <c r="CS614" s="109"/>
      <c r="CT614" s="127"/>
      <c r="CU614" s="111"/>
      <c r="CV614" s="111"/>
      <c r="CW614" s="111"/>
      <c r="CX614" s="111"/>
      <c r="CY614" s="127"/>
      <c r="CZ614" s="111"/>
      <c r="DA614" s="111"/>
      <c r="DB614" s="111"/>
      <c r="DC614" s="111"/>
      <c r="DD614" s="127"/>
      <c r="DE614" s="111"/>
      <c r="DF614" s="111"/>
      <c r="DG614" s="111"/>
      <c r="DH614" s="111"/>
      <c r="DI614" s="111"/>
      <c r="DJ614" s="111"/>
      <c r="DK614" s="111"/>
      <c r="DL614" s="111"/>
      <c r="DM614" s="111"/>
      <c r="DN614" s="127"/>
      <c r="DO614" s="111"/>
      <c r="DP614" s="111"/>
      <c r="DQ614" s="111"/>
      <c r="DR614" s="111"/>
      <c r="DS614" s="111"/>
      <c r="DT614" s="111"/>
    </row>
    <row r="615" spans="64:126" ht="20.100000000000001" customHeight="1" x14ac:dyDescent="0.2">
      <c r="BL615" s="143"/>
      <c r="BM615" s="8"/>
      <c r="BN615" s="8"/>
      <c r="BO615" s="8"/>
      <c r="BP615" s="8"/>
      <c r="BQ615" s="8"/>
      <c r="BR615" s="8"/>
      <c r="BS615" s="8"/>
      <c r="BT615" s="8"/>
      <c r="BU615" s="8"/>
      <c r="BV615" s="8"/>
      <c r="BW615" s="8"/>
      <c r="BX615" s="8"/>
      <c r="BY615" s="8"/>
      <c r="BZ615" s="8"/>
      <c r="CA615" s="8"/>
      <c r="CB615" s="8"/>
      <c r="CC615" s="8"/>
      <c r="CD615" s="8"/>
      <c r="CE615" s="8"/>
      <c r="CF615" s="8"/>
      <c r="CG615" s="8"/>
      <c r="CH615" s="8"/>
      <c r="CI615" s="8"/>
      <c r="CJ615" s="8"/>
      <c r="CK615" s="8"/>
      <c r="CL615" s="8"/>
      <c r="CM615" s="8"/>
      <c r="CP615" s="148" t="s">
        <v>181</v>
      </c>
      <c r="CQ615" s="83">
        <f>INDEX([10]TPU!$A:$A,MATCH($DV615,[10]TPU!$P:$P,0))</f>
        <v>3713608</v>
      </c>
      <c r="CR615" s="366" t="str">
        <f>INDEX([10]TPU!$C:$C,MATCH($DV615,[10]TPU!$P:$P,0))</f>
        <v>Cerca com 4 fios de arame farpado e mourão de madeira a cada 2,5 m e esticador a cada 50 m</v>
      </c>
      <c r="CS615" s="83" t="str">
        <f>INDEX([10]TPU!$D:$D,MATCH($DV615,[10]TPU!$P:$P,0))</f>
        <v>m</v>
      </c>
      <c r="CT615" s="103">
        <f t="shared" ref="CT615:CW615" si="984">CT617</f>
        <v>2000</v>
      </c>
      <c r="CU615" s="103">
        <f t="shared" si="984"/>
        <v>2000</v>
      </c>
      <c r="CV615" s="103">
        <f t="shared" si="984"/>
        <v>200</v>
      </c>
      <c r="CW615" s="103">
        <f t="shared" si="984"/>
        <v>2000</v>
      </c>
      <c r="CX615" s="103">
        <f>CX617</f>
        <v>2000</v>
      </c>
      <c r="CY615" s="103">
        <f t="shared" ref="CY615:DB615" si="985">CY617</f>
        <v>2000</v>
      </c>
      <c r="CZ615" s="103">
        <f t="shared" si="985"/>
        <v>2000</v>
      </c>
      <c r="DA615" s="103">
        <f t="shared" si="985"/>
        <v>200</v>
      </c>
      <c r="DB615" s="103">
        <f t="shared" si="985"/>
        <v>2000</v>
      </c>
      <c r="DC615" s="103">
        <f>DC617</f>
        <v>2000</v>
      </c>
      <c r="DD615" s="103">
        <f t="shared" ref="DD615:DG615" si="986">DD617</f>
        <v>2000</v>
      </c>
      <c r="DE615" s="103">
        <f t="shared" si="986"/>
        <v>2000</v>
      </c>
      <c r="DF615" s="103">
        <f t="shared" si="986"/>
        <v>200</v>
      </c>
      <c r="DG615" s="103">
        <f t="shared" si="986"/>
        <v>2000</v>
      </c>
      <c r="DH615" s="103">
        <f>DH617</f>
        <v>2000</v>
      </c>
      <c r="DI615" s="103">
        <f t="shared" ref="DI615:DL615" si="987">DI617</f>
        <v>2000</v>
      </c>
      <c r="DJ615" s="103">
        <f t="shared" si="987"/>
        <v>2000</v>
      </c>
      <c r="DK615" s="103">
        <f t="shared" si="987"/>
        <v>200</v>
      </c>
      <c r="DL615" s="103">
        <f t="shared" si="987"/>
        <v>2000</v>
      </c>
      <c r="DM615" s="103">
        <f>DM617</f>
        <v>2000</v>
      </c>
      <c r="DN615" s="103">
        <f t="shared" ref="DN615:DQ615" si="988">DN617</f>
        <v>2000</v>
      </c>
      <c r="DO615" s="103">
        <f t="shared" si="988"/>
        <v>2000</v>
      </c>
      <c r="DP615" s="103">
        <f t="shared" si="988"/>
        <v>200</v>
      </c>
      <c r="DQ615" s="103">
        <f t="shared" si="988"/>
        <v>2000</v>
      </c>
      <c r="DR615" s="103">
        <f>DR617</f>
        <v>2000</v>
      </c>
      <c r="DS615" s="103">
        <f t="shared" ref="DS615" si="989">DS617</f>
        <v>0</v>
      </c>
      <c r="DT615" s="103">
        <f t="shared" ref="DT615" si="990">DT617</f>
        <v>0</v>
      </c>
      <c r="DV615" t="s">
        <v>292</v>
      </c>
    </row>
    <row r="616" spans="64:126" ht="20.100000000000001" customHeight="1" x14ac:dyDescent="0.2">
      <c r="BM616" s="8"/>
      <c r="BN616" s="8"/>
      <c r="BO616" s="8"/>
      <c r="BP616" s="8"/>
      <c r="BQ616" s="8"/>
      <c r="BR616" s="8"/>
      <c r="BS616" s="8"/>
      <c r="BT616" s="8"/>
      <c r="BU616" s="8"/>
      <c r="BV616" s="8"/>
      <c r="BW616" s="8"/>
      <c r="BX616" s="8"/>
      <c r="BY616" s="8"/>
      <c r="BZ616" s="8"/>
      <c r="CA616" s="8"/>
      <c r="CB616" s="8"/>
      <c r="CC616" s="8"/>
      <c r="CD616" s="8"/>
      <c r="CE616" s="8"/>
      <c r="CF616" s="8"/>
      <c r="CG616" s="8"/>
      <c r="CH616" s="8"/>
      <c r="CI616" s="8"/>
      <c r="CJ616" s="8"/>
      <c r="CK616" s="8"/>
      <c r="CL616" s="8"/>
      <c r="CM616" s="8"/>
      <c r="CP616" s="108"/>
      <c r="CS616" s="109"/>
      <c r="CT616" s="127"/>
      <c r="CU616" s="111"/>
      <c r="CV616" s="111"/>
      <c r="CW616" s="111"/>
      <c r="CX616" s="111"/>
      <c r="CY616" s="127"/>
      <c r="CZ616" s="111"/>
      <c r="DA616" s="111"/>
      <c r="DB616" s="111"/>
      <c r="DC616" s="111"/>
      <c r="DD616" s="127"/>
      <c r="DE616" s="111"/>
      <c r="DF616" s="111"/>
      <c r="DG616" s="111"/>
      <c r="DH616" s="111"/>
      <c r="DI616" s="111"/>
      <c r="DJ616" s="111"/>
      <c r="DK616" s="111"/>
      <c r="DL616" s="111"/>
      <c r="DM616" s="111"/>
      <c r="DN616" s="127"/>
      <c r="DO616" s="111"/>
      <c r="DP616" s="111"/>
      <c r="DQ616" s="111"/>
      <c r="DR616" s="111"/>
      <c r="DS616" s="111"/>
      <c r="DT616" s="111"/>
    </row>
    <row r="617" spans="64:126" ht="20.100000000000001" customHeight="1" x14ac:dyDescent="0.2">
      <c r="BM617" s="143"/>
      <c r="BN617" s="143"/>
      <c r="BO617" s="143"/>
      <c r="BP617" s="143"/>
      <c r="BQ617" s="143"/>
      <c r="BR617" s="143"/>
      <c r="BS617" s="143"/>
      <c r="BT617" s="143"/>
      <c r="BU617" s="143"/>
      <c r="BV617" s="143"/>
      <c r="BW617" s="143"/>
      <c r="BX617" s="143"/>
      <c r="BY617" s="143"/>
      <c r="BZ617" s="143"/>
      <c r="CA617" s="143"/>
      <c r="CB617" s="143"/>
      <c r="CC617" s="143"/>
      <c r="CD617" s="143"/>
      <c r="CE617" s="143"/>
      <c r="CF617" s="143"/>
      <c r="CG617" s="143"/>
      <c r="CH617" s="143"/>
      <c r="CI617" s="143"/>
      <c r="CJ617" s="143"/>
      <c r="CK617" s="143"/>
      <c r="CL617" s="143"/>
      <c r="CM617" s="143"/>
      <c r="CP617" s="108"/>
      <c r="CR617" s="11" t="s">
        <v>293</v>
      </c>
      <c r="CS617" s="6" t="s">
        <v>5</v>
      </c>
      <c r="CT617" s="114">
        <f t="shared" ref="CT617:DS617" si="991">CT51*2</f>
        <v>2000</v>
      </c>
      <c r="CU617" s="114">
        <f t="shared" si="991"/>
        <v>2000</v>
      </c>
      <c r="CV617" s="114">
        <f t="shared" si="991"/>
        <v>200</v>
      </c>
      <c r="CW617" s="114">
        <f t="shared" si="991"/>
        <v>2000</v>
      </c>
      <c r="CX617" s="114">
        <f t="shared" si="991"/>
        <v>2000</v>
      </c>
      <c r="CY617" s="114">
        <f t="shared" si="991"/>
        <v>2000</v>
      </c>
      <c r="CZ617" s="114">
        <f t="shared" si="991"/>
        <v>2000</v>
      </c>
      <c r="DA617" s="114">
        <f t="shared" si="991"/>
        <v>200</v>
      </c>
      <c r="DB617" s="114">
        <f t="shared" si="991"/>
        <v>2000</v>
      </c>
      <c r="DC617" s="114">
        <f t="shared" si="991"/>
        <v>2000</v>
      </c>
      <c r="DD617" s="114">
        <f t="shared" si="991"/>
        <v>2000</v>
      </c>
      <c r="DE617" s="114">
        <f t="shared" si="991"/>
        <v>2000</v>
      </c>
      <c r="DF617" s="114">
        <f t="shared" si="991"/>
        <v>200</v>
      </c>
      <c r="DG617" s="114">
        <f t="shared" si="991"/>
        <v>2000</v>
      </c>
      <c r="DH617" s="114">
        <f t="shared" si="991"/>
        <v>2000</v>
      </c>
      <c r="DI617" s="114">
        <f t="shared" si="991"/>
        <v>2000</v>
      </c>
      <c r="DJ617" s="114">
        <f t="shared" si="991"/>
        <v>2000</v>
      </c>
      <c r="DK617" s="114">
        <f t="shared" si="991"/>
        <v>200</v>
      </c>
      <c r="DL617" s="114">
        <f t="shared" si="991"/>
        <v>2000</v>
      </c>
      <c r="DM617" s="114">
        <f t="shared" si="991"/>
        <v>2000</v>
      </c>
      <c r="DN617" s="114">
        <f t="shared" si="991"/>
        <v>2000</v>
      </c>
      <c r="DO617" s="114">
        <f t="shared" si="991"/>
        <v>2000</v>
      </c>
      <c r="DP617" s="114">
        <f t="shared" si="991"/>
        <v>200</v>
      </c>
      <c r="DQ617" s="114">
        <f t="shared" si="991"/>
        <v>2000</v>
      </c>
      <c r="DR617" s="114">
        <f t="shared" si="991"/>
        <v>2000</v>
      </c>
      <c r="DS617" s="114">
        <f t="shared" si="991"/>
        <v>0</v>
      </c>
      <c r="DT617" s="114"/>
    </row>
    <row r="618" spans="64:126" ht="20.100000000000001" customHeight="1" x14ac:dyDescent="0.2">
      <c r="BM618" s="143"/>
      <c r="BN618" s="143"/>
      <c r="BO618" s="143"/>
      <c r="BP618" s="143"/>
      <c r="BQ618" s="143"/>
      <c r="BR618" s="143"/>
      <c r="BS618" s="143"/>
      <c r="BT618" s="143"/>
      <c r="BU618" s="143"/>
      <c r="BV618" s="143"/>
      <c r="BW618" s="143"/>
      <c r="BX618" s="143"/>
      <c r="BY618" s="143"/>
      <c r="BZ618" s="143"/>
      <c r="CA618" s="143"/>
      <c r="CB618" s="143"/>
      <c r="CC618" s="143"/>
      <c r="CD618" s="143"/>
      <c r="CE618" s="143"/>
      <c r="CF618" s="143"/>
      <c r="CG618" s="143"/>
      <c r="CH618" s="143"/>
      <c r="CI618" s="143"/>
      <c r="CJ618" s="143"/>
      <c r="CK618" s="143"/>
      <c r="CL618" s="143"/>
      <c r="CM618" s="143"/>
      <c r="CP618" s="108"/>
      <c r="CS618" s="109"/>
      <c r="CT618" s="127"/>
      <c r="CU618" s="111"/>
      <c r="CV618" s="111"/>
      <c r="CW618" s="111"/>
      <c r="CX618" s="111"/>
      <c r="CY618" s="127"/>
      <c r="CZ618" s="111"/>
      <c r="DA618" s="111"/>
      <c r="DB618" s="111"/>
      <c r="DC618" s="111"/>
      <c r="DD618" s="127"/>
      <c r="DE618" s="111"/>
      <c r="DF618" s="111"/>
      <c r="DG618" s="111"/>
      <c r="DH618" s="111"/>
      <c r="DI618" s="111"/>
      <c r="DJ618" s="111"/>
      <c r="DK618" s="111"/>
      <c r="DL618" s="111"/>
      <c r="DM618" s="111"/>
      <c r="DN618" s="127"/>
      <c r="DO618" s="111"/>
      <c r="DP618" s="111"/>
      <c r="DQ618" s="111"/>
      <c r="DR618" s="111"/>
      <c r="DS618" s="111"/>
      <c r="DT618" s="111"/>
    </row>
    <row r="619" spans="64:126" ht="20.100000000000001" customHeight="1" x14ac:dyDescent="0.2">
      <c r="BM619" s="143"/>
      <c r="BN619" s="143"/>
      <c r="BO619" s="143"/>
      <c r="BP619" s="143"/>
      <c r="BQ619" s="143"/>
      <c r="BR619" s="143"/>
      <c r="BS619" s="143"/>
      <c r="BT619" s="143"/>
      <c r="BU619" s="143"/>
      <c r="BV619" s="143"/>
      <c r="BW619" s="143"/>
      <c r="BX619" s="143"/>
      <c r="BY619" s="143"/>
      <c r="BZ619" s="143"/>
      <c r="CA619" s="143"/>
      <c r="CB619" s="143"/>
      <c r="CC619" s="143"/>
      <c r="CD619" s="143"/>
      <c r="CE619" s="143"/>
      <c r="CF619" s="143"/>
      <c r="CG619" s="143"/>
      <c r="CH619" s="143"/>
      <c r="CI619" s="143"/>
      <c r="CJ619" s="143"/>
      <c r="CK619" s="143"/>
      <c r="CL619" s="143"/>
      <c r="CM619" s="143"/>
      <c r="CP619" s="148" t="s">
        <v>846</v>
      </c>
      <c r="CQ619" s="83" t="str">
        <f>INDEX([10]TPU!$A:$A,MATCH($DV619,[10]TPU!$P:$P,0))</f>
        <v>ED-48439</v>
      </c>
      <c r="CR619" s="366" t="str">
        <f>INDEX([10]TPU!$C:$C,MATCH($DV619,[10]TPU!$P:$P,0))</f>
        <v>remoção manual de cerca, com reaproveitamento, inclusive afastamento e empilhamento, exclusive transporte e retirada do material removido não reaproveitável</v>
      </c>
      <c r="CS619" s="83" t="str">
        <f>INDEX([10]TPU!$D:$D,MATCH($DV619,[10]TPU!$P:$P,0))</f>
        <v>m2</v>
      </c>
      <c r="CT619" s="103">
        <f t="shared" ref="CT619:DT619" si="992">CT621</f>
        <v>5700</v>
      </c>
      <c r="CU619" s="103">
        <f t="shared" si="992"/>
        <v>5700</v>
      </c>
      <c r="CV619" s="103">
        <f t="shared" si="992"/>
        <v>570</v>
      </c>
      <c r="CW619" s="103">
        <f t="shared" si="992"/>
        <v>5700</v>
      </c>
      <c r="CX619" s="103">
        <f t="shared" si="992"/>
        <v>5700</v>
      </c>
      <c r="CY619" s="103">
        <f t="shared" ref="CY619:DR619" si="993">CY621</f>
        <v>5700</v>
      </c>
      <c r="CZ619" s="103">
        <f t="shared" si="993"/>
        <v>5700</v>
      </c>
      <c r="DA619" s="103">
        <f t="shared" si="993"/>
        <v>570</v>
      </c>
      <c r="DB619" s="103">
        <f t="shared" si="993"/>
        <v>5700</v>
      </c>
      <c r="DC619" s="103">
        <f t="shared" si="993"/>
        <v>5700</v>
      </c>
      <c r="DD619" s="103">
        <f t="shared" si="993"/>
        <v>5700</v>
      </c>
      <c r="DE619" s="103">
        <f t="shared" si="993"/>
        <v>5700</v>
      </c>
      <c r="DF619" s="103">
        <f t="shared" si="993"/>
        <v>570</v>
      </c>
      <c r="DG619" s="103">
        <f t="shared" si="993"/>
        <v>5700</v>
      </c>
      <c r="DH619" s="103">
        <f t="shared" si="993"/>
        <v>5700</v>
      </c>
      <c r="DI619" s="103">
        <f t="shared" si="993"/>
        <v>5700</v>
      </c>
      <c r="DJ619" s="103">
        <f t="shared" si="993"/>
        <v>5700</v>
      </c>
      <c r="DK619" s="103">
        <f t="shared" si="993"/>
        <v>570</v>
      </c>
      <c r="DL619" s="103">
        <f t="shared" si="993"/>
        <v>5700</v>
      </c>
      <c r="DM619" s="103">
        <f t="shared" si="993"/>
        <v>5700</v>
      </c>
      <c r="DN619" s="103">
        <f t="shared" si="993"/>
        <v>5700</v>
      </c>
      <c r="DO619" s="103">
        <f t="shared" si="993"/>
        <v>5700</v>
      </c>
      <c r="DP619" s="103">
        <f t="shared" si="993"/>
        <v>570</v>
      </c>
      <c r="DQ619" s="103">
        <f t="shared" si="993"/>
        <v>5700</v>
      </c>
      <c r="DR619" s="103">
        <f t="shared" si="993"/>
        <v>5700</v>
      </c>
      <c r="DS619" s="103">
        <f t="shared" ref="DS619" si="994">DS621</f>
        <v>0</v>
      </c>
      <c r="DT619" s="103">
        <f t="shared" si="992"/>
        <v>0</v>
      </c>
      <c r="DV619" t="s">
        <v>844</v>
      </c>
    </row>
    <row r="620" spans="64:126" ht="20.100000000000001" customHeight="1" x14ac:dyDescent="0.2">
      <c r="BM620" s="143"/>
      <c r="BN620" s="143"/>
      <c r="BO620" s="143"/>
      <c r="BP620" s="143"/>
      <c r="BQ620" s="143"/>
      <c r="BR620" s="143"/>
      <c r="BS620" s="143"/>
      <c r="BT620" s="143"/>
      <c r="BU620" s="143"/>
      <c r="BV620" s="143"/>
      <c r="BW620" s="143"/>
      <c r="BX620" s="143"/>
      <c r="BY620" s="143"/>
      <c r="BZ620" s="143"/>
      <c r="CA620" s="143"/>
      <c r="CB620" s="143"/>
      <c r="CC620" s="143"/>
      <c r="CD620" s="143"/>
      <c r="CE620" s="143"/>
      <c r="CF620" s="143"/>
      <c r="CG620" s="143"/>
      <c r="CH620" s="143"/>
      <c r="CI620" s="143"/>
      <c r="CJ620" s="143"/>
      <c r="CK620" s="143"/>
      <c r="CL620" s="143"/>
      <c r="CM620" s="143"/>
      <c r="CP620" s="108"/>
      <c r="CS620" s="109"/>
      <c r="CT620" s="127"/>
      <c r="CU620" s="111"/>
      <c r="CV620" s="111"/>
      <c r="CW620" s="111"/>
      <c r="CX620" s="111"/>
      <c r="CY620" s="127"/>
      <c r="CZ620" s="111"/>
      <c r="DA620" s="111"/>
      <c r="DB620" s="111"/>
      <c r="DC620" s="111"/>
      <c r="DD620" s="127"/>
      <c r="DE620" s="111"/>
      <c r="DF620" s="111"/>
      <c r="DG620" s="111"/>
      <c r="DH620" s="111"/>
      <c r="DI620" s="111"/>
      <c r="DJ620" s="111"/>
      <c r="DK620" s="111"/>
      <c r="DL620" s="111"/>
      <c r="DM620" s="111"/>
      <c r="DN620" s="127"/>
      <c r="DO620" s="111"/>
      <c r="DP620" s="111"/>
      <c r="DQ620" s="111"/>
      <c r="DR620" s="111"/>
      <c r="DS620" s="111"/>
      <c r="DT620" s="111"/>
    </row>
    <row r="621" spans="64:126" ht="20.100000000000001" customHeight="1" x14ac:dyDescent="0.2">
      <c r="BM621" s="143"/>
      <c r="BN621" s="143"/>
      <c r="BO621" s="143"/>
      <c r="BP621" s="143"/>
      <c r="BQ621" s="143"/>
      <c r="BR621" s="143"/>
      <c r="BS621" s="143"/>
      <c r="BT621" s="143"/>
      <c r="BU621" s="143"/>
      <c r="BV621" s="143"/>
      <c r="BW621" s="143"/>
      <c r="BX621" s="143"/>
      <c r="BY621" s="143"/>
      <c r="BZ621" s="143"/>
      <c r="CA621" s="143"/>
      <c r="CB621" s="143"/>
      <c r="CC621" s="143"/>
      <c r="CD621" s="143"/>
      <c r="CE621" s="143"/>
      <c r="CF621" s="143"/>
      <c r="CG621" s="143"/>
      <c r="CH621" s="143"/>
      <c r="CI621" s="143"/>
      <c r="CJ621" s="143"/>
      <c r="CK621" s="143"/>
      <c r="CL621" s="143"/>
      <c r="CM621" s="143"/>
      <c r="CP621" s="108"/>
      <c r="CR621" s="11" t="s">
        <v>845</v>
      </c>
      <c r="CS621" s="6" t="s">
        <v>243</v>
      </c>
      <c r="CT621" s="114">
        <f>CT617*2.85</f>
        <v>5700</v>
      </c>
      <c r="CU621" s="114">
        <f t="shared" ref="CU621:DT621" si="995">CU617*2.85</f>
        <v>5700</v>
      </c>
      <c r="CV621" s="114">
        <f t="shared" si="995"/>
        <v>570</v>
      </c>
      <c r="CW621" s="114">
        <f t="shared" si="995"/>
        <v>5700</v>
      </c>
      <c r="CX621" s="114">
        <f t="shared" si="995"/>
        <v>5700</v>
      </c>
      <c r="CY621" s="114">
        <f>CY617*2.85</f>
        <v>5700</v>
      </c>
      <c r="CZ621" s="114">
        <f t="shared" ref="CZ621:DC621" si="996">CZ617*2.85</f>
        <v>5700</v>
      </c>
      <c r="DA621" s="114">
        <f t="shared" si="996"/>
        <v>570</v>
      </c>
      <c r="DB621" s="114">
        <f t="shared" si="996"/>
        <v>5700</v>
      </c>
      <c r="DC621" s="114">
        <f t="shared" si="996"/>
        <v>5700</v>
      </c>
      <c r="DD621" s="114">
        <f>DD617*2.85</f>
        <v>5700</v>
      </c>
      <c r="DE621" s="114">
        <f t="shared" ref="DE621:DH621" si="997">DE617*2.85</f>
        <v>5700</v>
      </c>
      <c r="DF621" s="114">
        <f t="shared" si="997"/>
        <v>570</v>
      </c>
      <c r="DG621" s="114">
        <f t="shared" si="997"/>
        <v>5700</v>
      </c>
      <c r="DH621" s="114">
        <f t="shared" si="997"/>
        <v>5700</v>
      </c>
      <c r="DI621" s="114">
        <f>DI617*2.85</f>
        <v>5700</v>
      </c>
      <c r="DJ621" s="114">
        <f t="shared" ref="DJ621:DM621" si="998">DJ617*2.85</f>
        <v>5700</v>
      </c>
      <c r="DK621" s="114">
        <f t="shared" si="998"/>
        <v>570</v>
      </c>
      <c r="DL621" s="114">
        <f t="shared" si="998"/>
        <v>5700</v>
      </c>
      <c r="DM621" s="114">
        <f t="shared" si="998"/>
        <v>5700</v>
      </c>
      <c r="DN621" s="114">
        <f>DN617*2.85</f>
        <v>5700</v>
      </c>
      <c r="DO621" s="114">
        <f t="shared" ref="DO621:DR621" si="999">DO617*2.85</f>
        <v>5700</v>
      </c>
      <c r="DP621" s="114">
        <f t="shared" si="999"/>
        <v>570</v>
      </c>
      <c r="DQ621" s="114">
        <f t="shared" si="999"/>
        <v>5700</v>
      </c>
      <c r="DR621" s="114">
        <f t="shared" si="999"/>
        <v>5700</v>
      </c>
      <c r="DS621" s="114">
        <f t="shared" ref="DS621" si="1000">DS617*2.85</f>
        <v>0</v>
      </c>
      <c r="DT621" s="114">
        <f t="shared" si="995"/>
        <v>0</v>
      </c>
    </row>
    <row r="622" spans="64:126" ht="20.100000000000001" customHeight="1" x14ac:dyDescent="0.2">
      <c r="BM622" s="143"/>
      <c r="BN622" s="143"/>
      <c r="BO622" s="143"/>
      <c r="BP622" s="143"/>
      <c r="BQ622" s="143"/>
      <c r="BR622" s="143"/>
      <c r="BS622" s="143"/>
      <c r="BT622" s="143"/>
      <c r="BU622" s="143"/>
      <c r="BV622" s="143"/>
      <c r="BW622" s="143"/>
      <c r="BX622" s="143"/>
      <c r="BY622" s="143"/>
      <c r="BZ622" s="143"/>
      <c r="CA622" s="143"/>
      <c r="CB622" s="143"/>
      <c r="CC622" s="143"/>
      <c r="CD622" s="143"/>
      <c r="CE622" s="143"/>
      <c r="CF622" s="143"/>
      <c r="CG622" s="143"/>
      <c r="CH622" s="143"/>
      <c r="CI622" s="143"/>
      <c r="CJ622" s="143"/>
      <c r="CK622" s="143"/>
      <c r="CL622" s="143"/>
      <c r="CM622" s="143"/>
      <c r="CP622" s="108"/>
      <c r="CS622" s="109"/>
      <c r="CT622" s="127"/>
      <c r="CU622" s="111"/>
      <c r="CV622" s="111"/>
      <c r="CW622" s="111"/>
      <c r="CX622" s="111"/>
      <c r="CY622" s="127"/>
      <c r="CZ622" s="111"/>
      <c r="DA622" s="111"/>
      <c r="DB622" s="111"/>
      <c r="DC622" s="111"/>
      <c r="DD622" s="127"/>
      <c r="DE622" s="111"/>
      <c r="DF622" s="111"/>
      <c r="DG622" s="111"/>
      <c r="DH622" s="111"/>
      <c r="DI622" s="111"/>
      <c r="DJ622" s="111"/>
      <c r="DK622" s="111"/>
      <c r="DL622" s="111"/>
      <c r="DM622" s="111"/>
      <c r="DN622" s="127"/>
      <c r="DO622" s="111"/>
      <c r="DP622" s="111"/>
      <c r="DQ622" s="111"/>
      <c r="DR622" s="111"/>
      <c r="DS622" s="111"/>
      <c r="DT622" s="111"/>
    </row>
    <row r="623" spans="64:126" ht="20.100000000000001" customHeight="1" x14ac:dyDescent="0.2">
      <c r="BM623" s="143"/>
      <c r="BN623" s="143"/>
      <c r="BO623" s="143"/>
      <c r="BP623" s="143"/>
      <c r="BQ623" s="143"/>
      <c r="BR623" s="143"/>
      <c r="BS623" s="143"/>
      <c r="BT623" s="143"/>
      <c r="BU623" s="143"/>
      <c r="BV623" s="143"/>
      <c r="BW623" s="143"/>
      <c r="BX623" s="143"/>
      <c r="BY623" s="143"/>
      <c r="BZ623" s="143"/>
      <c r="CA623" s="143"/>
      <c r="CB623" s="143"/>
      <c r="CC623" s="143"/>
      <c r="CD623" s="143"/>
      <c r="CE623" s="143"/>
      <c r="CF623" s="143"/>
      <c r="CG623" s="143"/>
      <c r="CH623" s="143"/>
      <c r="CI623" s="143"/>
      <c r="CJ623" s="143"/>
      <c r="CK623" s="143"/>
      <c r="CL623" s="143"/>
      <c r="CM623" s="143"/>
      <c r="CP623" s="121">
        <v>10</v>
      </c>
      <c r="CQ623" s="90"/>
      <c r="CR623" s="93" t="s">
        <v>182</v>
      </c>
      <c r="CS623" s="130"/>
      <c r="CT623" s="131"/>
      <c r="CU623" s="92"/>
      <c r="CV623" s="92"/>
      <c r="CW623" s="92"/>
      <c r="CX623" s="92"/>
      <c r="CY623" s="131"/>
      <c r="CZ623" s="92"/>
      <c r="DA623" s="92"/>
      <c r="DB623" s="92"/>
      <c r="DC623" s="92"/>
      <c r="DD623" s="131"/>
      <c r="DE623" s="92"/>
      <c r="DF623" s="92"/>
      <c r="DG623" s="92"/>
      <c r="DH623" s="92"/>
      <c r="DI623" s="92"/>
      <c r="DJ623" s="92"/>
      <c r="DK623" s="92"/>
      <c r="DL623" s="92"/>
      <c r="DM623" s="92"/>
      <c r="DN623" s="131"/>
      <c r="DO623" s="92"/>
      <c r="DP623" s="92"/>
      <c r="DQ623" s="92"/>
      <c r="DR623" s="92"/>
      <c r="DS623" s="92"/>
      <c r="DT623" s="92"/>
    </row>
    <row r="624" spans="64:126" ht="20.100000000000001" customHeight="1" x14ac:dyDescent="0.2">
      <c r="BM624" s="143"/>
      <c r="BN624" s="143"/>
      <c r="BO624" s="143"/>
      <c r="BP624" s="143"/>
      <c r="BQ624" s="143"/>
      <c r="BR624" s="143"/>
      <c r="BS624" s="143"/>
      <c r="BT624" s="143"/>
      <c r="BU624" s="143"/>
      <c r="BV624" s="143"/>
      <c r="BW624" s="143"/>
      <c r="BX624" s="143"/>
      <c r="BY624" s="143"/>
      <c r="BZ624" s="143"/>
      <c r="CA624" s="143"/>
      <c r="CB624" s="143"/>
      <c r="CC624" s="143"/>
      <c r="CD624" s="143"/>
      <c r="CE624" s="143"/>
      <c r="CF624" s="143"/>
      <c r="CG624" s="143"/>
      <c r="CH624" s="143"/>
      <c r="CI624" s="143"/>
      <c r="CJ624" s="143"/>
      <c r="CK624" s="143"/>
      <c r="CL624" s="143"/>
      <c r="CM624" s="143"/>
      <c r="CP624" s="172"/>
      <c r="CQ624" s="173"/>
      <c r="CR624" s="173"/>
      <c r="CS624" s="173"/>
      <c r="CT624" s="174"/>
      <c r="CU624" s="175"/>
      <c r="CV624" s="175"/>
      <c r="CW624" s="175"/>
      <c r="CX624" s="175"/>
      <c r="CY624" s="174"/>
      <c r="CZ624" s="175"/>
      <c r="DA624" s="175"/>
      <c r="DB624" s="175"/>
      <c r="DC624" s="175"/>
      <c r="DD624" s="174"/>
      <c r="DE624" s="175"/>
      <c r="DF624" s="175"/>
      <c r="DG624" s="175"/>
      <c r="DH624" s="175"/>
      <c r="DI624" s="175"/>
      <c r="DJ624" s="175"/>
      <c r="DK624" s="175"/>
      <c r="DL624" s="175"/>
      <c r="DM624" s="175"/>
      <c r="DN624" s="174"/>
      <c r="DO624" s="175"/>
      <c r="DP624" s="175"/>
      <c r="DQ624" s="175"/>
      <c r="DR624" s="175"/>
      <c r="DS624" s="175"/>
      <c r="DT624" s="175"/>
    </row>
    <row r="625" spans="64:126" ht="20.100000000000001" customHeight="1" x14ac:dyDescent="0.2">
      <c r="BM625" s="143"/>
      <c r="BN625" s="143"/>
      <c r="BO625" s="143"/>
      <c r="BP625" s="143"/>
      <c r="BQ625" s="143"/>
      <c r="BR625" s="143"/>
      <c r="BS625" s="143"/>
      <c r="BT625" s="143"/>
      <c r="BU625" s="143"/>
      <c r="BV625" s="143"/>
      <c r="BW625" s="143"/>
      <c r="BX625" s="143"/>
      <c r="BY625" s="143"/>
      <c r="BZ625" s="143"/>
      <c r="CA625" s="143"/>
      <c r="CB625" s="143"/>
      <c r="CC625" s="143"/>
      <c r="CD625" s="143"/>
      <c r="CE625" s="143"/>
      <c r="CF625" s="143"/>
      <c r="CG625" s="143"/>
      <c r="CH625" s="143"/>
      <c r="CI625" s="143"/>
      <c r="CJ625" s="143"/>
      <c r="CK625" s="143"/>
      <c r="CL625" s="143"/>
      <c r="CM625" s="143"/>
      <c r="CP625" s="176" t="s">
        <v>184</v>
      </c>
      <c r="CQ625" s="83">
        <f>INDEX([10]TPU!$A:$A,MATCH($DV625,[10]TPU!$P:$P,0))</f>
        <v>4413984</v>
      </c>
      <c r="CR625" s="366" t="str">
        <f>INDEX([10]TPU!$C:$C,MATCH($DV625,[10]TPU!$P:$P,0))</f>
        <v>Regularização de bota-fora com espalhamento e compactação</v>
      </c>
      <c r="CS625" s="83" t="str">
        <f>INDEX([10]TPU!$D:$D,MATCH($DV625,[10]TPU!$P:$P,0))</f>
        <v>m³</v>
      </c>
      <c r="CT625" s="177">
        <f t="shared" ref="CT625:CX625" si="1001">CT627*CT628*CT629</f>
        <v>0</v>
      </c>
      <c r="CU625" s="177">
        <f t="shared" si="1001"/>
        <v>0</v>
      </c>
      <c r="CV625" s="177">
        <f t="shared" si="1001"/>
        <v>0</v>
      </c>
      <c r="CW625" s="177">
        <f t="shared" si="1001"/>
        <v>0</v>
      </c>
      <c r="CX625" s="177">
        <f t="shared" si="1001"/>
        <v>0</v>
      </c>
      <c r="CY625" s="177">
        <f t="shared" ref="CY625:DR625" si="1002">CY627*CY628*CY629</f>
        <v>0</v>
      </c>
      <c r="CZ625" s="177">
        <f t="shared" si="1002"/>
        <v>0</v>
      </c>
      <c r="DA625" s="177">
        <f t="shared" si="1002"/>
        <v>0</v>
      </c>
      <c r="DB625" s="177">
        <f t="shared" si="1002"/>
        <v>0</v>
      </c>
      <c r="DC625" s="177">
        <f t="shared" si="1002"/>
        <v>0</v>
      </c>
      <c r="DD625" s="177">
        <f t="shared" si="1002"/>
        <v>0</v>
      </c>
      <c r="DE625" s="177">
        <f t="shared" si="1002"/>
        <v>0</v>
      </c>
      <c r="DF625" s="177">
        <f t="shared" si="1002"/>
        <v>0</v>
      </c>
      <c r="DG625" s="177">
        <f t="shared" si="1002"/>
        <v>0</v>
      </c>
      <c r="DH625" s="177">
        <f t="shared" si="1002"/>
        <v>0</v>
      </c>
      <c r="DI625" s="177">
        <f t="shared" si="1002"/>
        <v>0</v>
      </c>
      <c r="DJ625" s="177">
        <f t="shared" si="1002"/>
        <v>0</v>
      </c>
      <c r="DK625" s="177">
        <f t="shared" si="1002"/>
        <v>0</v>
      </c>
      <c r="DL625" s="177">
        <f t="shared" si="1002"/>
        <v>0</v>
      </c>
      <c r="DM625" s="177">
        <f t="shared" si="1002"/>
        <v>0</v>
      </c>
      <c r="DN625" s="177">
        <f t="shared" si="1002"/>
        <v>0</v>
      </c>
      <c r="DO625" s="177">
        <f t="shared" si="1002"/>
        <v>0</v>
      </c>
      <c r="DP625" s="177">
        <f t="shared" si="1002"/>
        <v>0</v>
      </c>
      <c r="DQ625" s="177">
        <f t="shared" si="1002"/>
        <v>0</v>
      </c>
      <c r="DR625" s="177">
        <f t="shared" si="1002"/>
        <v>0</v>
      </c>
      <c r="DS625" s="177">
        <f t="shared" ref="DS625" si="1003">DS627*DS628*DS629</f>
        <v>0</v>
      </c>
      <c r="DT625" s="177">
        <f t="shared" ref="DT625" si="1004">DT627*DT628*DT629</f>
        <v>0</v>
      </c>
      <c r="DV625" t="s">
        <v>294</v>
      </c>
    </row>
    <row r="626" spans="64:126" ht="20.100000000000001" customHeight="1" x14ac:dyDescent="0.2">
      <c r="BM626" s="8"/>
      <c r="BN626" s="8"/>
      <c r="BO626" s="8"/>
      <c r="BP626" s="8"/>
      <c r="BQ626" s="8"/>
      <c r="BR626" s="8"/>
      <c r="BS626" s="8"/>
      <c r="BT626" s="8"/>
      <c r="BU626" s="8"/>
      <c r="BV626" s="8"/>
      <c r="BW626" s="8"/>
      <c r="BX626" s="8"/>
      <c r="BY626" s="8"/>
      <c r="BZ626" s="8"/>
      <c r="CA626" s="8"/>
      <c r="CB626" s="8"/>
      <c r="CC626" s="8"/>
      <c r="CD626" s="8"/>
      <c r="CE626" s="8"/>
      <c r="CF626" s="8"/>
      <c r="CG626" s="8"/>
      <c r="CH626" s="8"/>
      <c r="CI626" s="8"/>
      <c r="CJ626" s="8"/>
      <c r="CK626" s="8"/>
      <c r="CL626" s="8"/>
      <c r="CM626" s="8"/>
      <c r="CP626" s="178"/>
      <c r="CQ626" s="179"/>
      <c r="CR626" s="180"/>
      <c r="CS626" s="179"/>
      <c r="CT626" s="181"/>
      <c r="CU626" s="182"/>
      <c r="CV626" s="182"/>
      <c r="CW626" s="182"/>
      <c r="CX626" s="182"/>
      <c r="CY626" s="181"/>
      <c r="CZ626" s="182"/>
      <c r="DA626" s="182"/>
      <c r="DB626" s="182"/>
      <c r="DC626" s="182"/>
      <c r="DD626" s="181"/>
      <c r="DE626" s="182"/>
      <c r="DF626" s="182"/>
      <c r="DG626" s="182"/>
      <c r="DH626" s="182"/>
      <c r="DI626" s="182"/>
      <c r="DJ626" s="182"/>
      <c r="DK626" s="182"/>
      <c r="DL626" s="182"/>
      <c r="DM626" s="182"/>
      <c r="DN626" s="181"/>
      <c r="DO626" s="182"/>
      <c r="DP626" s="182"/>
      <c r="DQ626" s="182"/>
      <c r="DR626" s="182"/>
      <c r="DS626" s="182"/>
      <c r="DT626" s="182"/>
    </row>
    <row r="627" spans="64:126" ht="20.100000000000001" customHeight="1" x14ac:dyDescent="0.2">
      <c r="BL627" s="143"/>
      <c r="BM627" s="8"/>
      <c r="BN627" s="8"/>
      <c r="BO627" s="8"/>
      <c r="BP627" s="8"/>
      <c r="BQ627" s="8"/>
      <c r="BR627" s="8"/>
      <c r="BS627" s="8"/>
      <c r="BT627" s="8"/>
      <c r="BU627" s="8"/>
      <c r="BV627" s="8"/>
      <c r="BW627" s="8"/>
      <c r="BX627" s="8"/>
      <c r="BY627" s="8"/>
      <c r="BZ627" s="8"/>
      <c r="CA627" s="8"/>
      <c r="CB627" s="8"/>
      <c r="CC627" s="8"/>
      <c r="CD627" s="8"/>
      <c r="CE627" s="8"/>
      <c r="CF627" s="8"/>
      <c r="CG627" s="8"/>
      <c r="CH627" s="8"/>
      <c r="CI627" s="8"/>
      <c r="CJ627" s="8"/>
      <c r="CK627" s="8"/>
      <c r="CL627" s="8"/>
      <c r="CM627" s="8"/>
      <c r="CP627" s="178"/>
      <c r="CQ627" s="179"/>
      <c r="CR627" s="180" t="s">
        <v>32</v>
      </c>
      <c r="CS627" s="183" t="s">
        <v>5</v>
      </c>
      <c r="CT627" s="184"/>
      <c r="CU627" s="185"/>
      <c r="CV627" s="185"/>
      <c r="CW627" s="185"/>
      <c r="CX627" s="185"/>
      <c r="CY627" s="184"/>
      <c r="CZ627" s="185"/>
      <c r="DA627" s="185"/>
      <c r="DB627" s="185"/>
      <c r="DC627" s="185"/>
      <c r="DD627" s="184"/>
      <c r="DE627" s="185"/>
      <c r="DF627" s="185"/>
      <c r="DG627" s="185"/>
      <c r="DH627" s="185"/>
      <c r="DI627" s="185"/>
      <c r="DJ627" s="185"/>
      <c r="DK627" s="185"/>
      <c r="DL627" s="185"/>
      <c r="DM627" s="185"/>
      <c r="DN627" s="184"/>
      <c r="DO627" s="185"/>
      <c r="DP627" s="185"/>
      <c r="DQ627" s="185"/>
      <c r="DR627" s="185"/>
      <c r="DS627" s="185"/>
      <c r="DT627" s="185"/>
    </row>
    <row r="628" spans="64:126" ht="20.100000000000001" customHeight="1" x14ac:dyDescent="0.2">
      <c r="BL628" s="143"/>
      <c r="BM628" s="8"/>
      <c r="BN628" s="8"/>
      <c r="BO628" s="8"/>
      <c r="BP628" s="8"/>
      <c r="BQ628" s="8"/>
      <c r="BR628" s="8"/>
      <c r="BS628" s="8"/>
      <c r="BT628" s="8"/>
      <c r="BU628" s="8"/>
      <c r="BV628" s="8"/>
      <c r="BW628" s="8"/>
      <c r="BX628" s="8"/>
      <c r="BY628" s="8"/>
      <c r="BZ628" s="8"/>
      <c r="CA628" s="8"/>
      <c r="CB628" s="8"/>
      <c r="CC628" s="8"/>
      <c r="CD628" s="8"/>
      <c r="CE628" s="8"/>
      <c r="CF628" s="8"/>
      <c r="CG628" s="8"/>
      <c r="CH628" s="8"/>
      <c r="CI628" s="8"/>
      <c r="CJ628" s="8"/>
      <c r="CK628" s="8"/>
      <c r="CL628" s="8"/>
      <c r="CM628" s="8"/>
      <c r="CP628" s="178"/>
      <c r="CQ628" s="179"/>
      <c r="CR628" s="180" t="s">
        <v>295</v>
      </c>
      <c r="CS628" s="183" t="s">
        <v>5</v>
      </c>
      <c r="CT628" s="184">
        <v>2</v>
      </c>
      <c r="CU628" s="185">
        <v>2</v>
      </c>
      <c r="CV628" s="185">
        <v>2</v>
      </c>
      <c r="CW628" s="185">
        <v>2</v>
      </c>
      <c r="CX628" s="185">
        <v>2</v>
      </c>
      <c r="CY628" s="184">
        <v>2</v>
      </c>
      <c r="CZ628" s="185">
        <v>2</v>
      </c>
      <c r="DA628" s="185">
        <v>2</v>
      </c>
      <c r="DB628" s="185">
        <v>2</v>
      </c>
      <c r="DC628" s="185">
        <v>2</v>
      </c>
      <c r="DD628" s="184">
        <v>2</v>
      </c>
      <c r="DE628" s="185">
        <v>2</v>
      </c>
      <c r="DF628" s="185">
        <v>2</v>
      </c>
      <c r="DG628" s="185">
        <v>2</v>
      </c>
      <c r="DH628" s="185">
        <v>2</v>
      </c>
      <c r="DI628" s="185">
        <v>2</v>
      </c>
      <c r="DJ628" s="185">
        <v>2</v>
      </c>
      <c r="DK628" s="185">
        <v>2</v>
      </c>
      <c r="DL628" s="185">
        <v>2</v>
      </c>
      <c r="DM628" s="185">
        <v>2</v>
      </c>
      <c r="DN628" s="184">
        <v>2</v>
      </c>
      <c r="DO628" s="185">
        <v>2</v>
      </c>
      <c r="DP628" s="185">
        <v>2</v>
      </c>
      <c r="DQ628" s="185">
        <v>2</v>
      </c>
      <c r="DR628" s="185">
        <v>2</v>
      </c>
      <c r="DS628" s="185">
        <v>2</v>
      </c>
      <c r="DT628" s="185">
        <v>2</v>
      </c>
    </row>
    <row r="629" spans="64:126" ht="20.100000000000001" customHeight="1" x14ac:dyDescent="0.2">
      <c r="CP629" s="178"/>
      <c r="CQ629" s="179"/>
      <c r="CR629" s="180" t="s">
        <v>296</v>
      </c>
      <c r="CS629" s="183" t="s">
        <v>5</v>
      </c>
      <c r="CT629" s="186">
        <v>0.2</v>
      </c>
      <c r="CU629" s="187">
        <v>0.2</v>
      </c>
      <c r="CV629" s="187">
        <v>0.2</v>
      </c>
      <c r="CW629" s="187">
        <v>0.2</v>
      </c>
      <c r="CX629" s="187">
        <v>0.2</v>
      </c>
      <c r="CY629" s="186">
        <v>0.2</v>
      </c>
      <c r="CZ629" s="187">
        <v>0.2</v>
      </c>
      <c r="DA629" s="187">
        <v>0.2</v>
      </c>
      <c r="DB629" s="187">
        <v>0.2</v>
      </c>
      <c r="DC629" s="187">
        <v>0.2</v>
      </c>
      <c r="DD629" s="186">
        <v>0.2</v>
      </c>
      <c r="DE629" s="187">
        <v>0.2</v>
      </c>
      <c r="DF629" s="187">
        <v>0.2</v>
      </c>
      <c r="DG629" s="187">
        <v>0.2</v>
      </c>
      <c r="DH629" s="187">
        <v>0.2</v>
      </c>
      <c r="DI629" s="187">
        <v>0.2</v>
      </c>
      <c r="DJ629" s="187">
        <v>0.2</v>
      </c>
      <c r="DK629" s="187">
        <v>0.2</v>
      </c>
      <c r="DL629" s="187">
        <v>0.2</v>
      </c>
      <c r="DM629" s="187">
        <v>0.2</v>
      </c>
      <c r="DN629" s="186">
        <v>0.2</v>
      </c>
      <c r="DO629" s="187">
        <v>0.2</v>
      </c>
      <c r="DP629" s="187">
        <v>0.2</v>
      </c>
      <c r="DQ629" s="187">
        <v>0.2</v>
      </c>
      <c r="DR629" s="187">
        <v>0.2</v>
      </c>
      <c r="DS629" s="187">
        <v>0.2</v>
      </c>
      <c r="DT629" s="187">
        <v>0.2</v>
      </c>
    </row>
    <row r="630" spans="64:126" ht="20.100000000000001" customHeight="1" x14ac:dyDescent="0.2">
      <c r="CP630" s="178"/>
      <c r="CQ630" s="179"/>
      <c r="CR630" s="180"/>
      <c r="CS630" s="179"/>
      <c r="CT630" s="181"/>
      <c r="CU630" s="182"/>
      <c r="CV630" s="182"/>
      <c r="CW630" s="182"/>
      <c r="CX630" s="182"/>
      <c r="CY630" s="181"/>
      <c r="CZ630" s="182"/>
      <c r="DA630" s="182"/>
      <c r="DB630" s="182"/>
      <c r="DC630" s="182"/>
      <c r="DD630" s="181"/>
      <c r="DE630" s="182"/>
      <c r="DF630" s="182"/>
      <c r="DG630" s="182"/>
      <c r="DH630" s="182"/>
      <c r="DI630" s="182"/>
      <c r="DJ630" s="182"/>
      <c r="DK630" s="182"/>
      <c r="DL630" s="182"/>
      <c r="DM630" s="182"/>
      <c r="DN630" s="181"/>
      <c r="DO630" s="182"/>
      <c r="DP630" s="182"/>
      <c r="DQ630" s="182"/>
      <c r="DR630" s="182"/>
      <c r="DS630" s="182"/>
      <c r="DT630" s="182"/>
    </row>
    <row r="631" spans="64:126" ht="20.100000000000001" customHeight="1" x14ac:dyDescent="0.2">
      <c r="CP631" s="176" t="s">
        <v>185</v>
      </c>
      <c r="CQ631" s="83" t="str">
        <f>INDEX([10]TPU!$A:$A,MATCH($DV631,[10]TPU!$P:$P,0))</f>
        <v>RO-00881</v>
      </c>
      <c r="CR631" s="366" t="str">
        <f>INDEX([10]TPU!$C:$C,MATCH($DV631,[10]TPU!$P:$P,0))</f>
        <v>Transporte com caminhão basculante de 6 m³ - rodovia pavimentada</v>
      </c>
      <c r="CS631" s="83" t="str">
        <f>INDEX([10]TPU!$D:$D,MATCH($DV631,[10]TPU!$P:$P,0))</f>
        <v>txkm</v>
      </c>
      <c r="CT631" s="177">
        <f t="shared" ref="CT631:CX631" si="1005">CT633*CT634*CT635</f>
        <v>0</v>
      </c>
      <c r="CU631" s="177">
        <f t="shared" si="1005"/>
        <v>0</v>
      </c>
      <c r="CV631" s="177">
        <f t="shared" si="1005"/>
        <v>0</v>
      </c>
      <c r="CW631" s="177">
        <f t="shared" si="1005"/>
        <v>0</v>
      </c>
      <c r="CX631" s="177">
        <f t="shared" si="1005"/>
        <v>0</v>
      </c>
      <c r="CY631" s="177">
        <f t="shared" ref="CY631:DR631" si="1006">CY633*CY634*CY635</f>
        <v>0</v>
      </c>
      <c r="CZ631" s="177">
        <f t="shared" si="1006"/>
        <v>0</v>
      </c>
      <c r="DA631" s="177">
        <f t="shared" si="1006"/>
        <v>0</v>
      </c>
      <c r="DB631" s="177">
        <f t="shared" si="1006"/>
        <v>0</v>
      </c>
      <c r="DC631" s="177">
        <f t="shared" si="1006"/>
        <v>0</v>
      </c>
      <c r="DD631" s="177">
        <f t="shared" si="1006"/>
        <v>0</v>
      </c>
      <c r="DE631" s="177">
        <f t="shared" si="1006"/>
        <v>0</v>
      </c>
      <c r="DF631" s="177">
        <f t="shared" si="1006"/>
        <v>0</v>
      </c>
      <c r="DG631" s="177">
        <f t="shared" si="1006"/>
        <v>0</v>
      </c>
      <c r="DH631" s="177">
        <f t="shared" si="1006"/>
        <v>0</v>
      </c>
      <c r="DI631" s="177">
        <f t="shared" si="1006"/>
        <v>0</v>
      </c>
      <c r="DJ631" s="177">
        <f t="shared" si="1006"/>
        <v>0</v>
      </c>
      <c r="DK631" s="177">
        <f t="shared" si="1006"/>
        <v>0</v>
      </c>
      <c r="DL631" s="177">
        <f t="shared" si="1006"/>
        <v>0</v>
      </c>
      <c r="DM631" s="177">
        <f t="shared" si="1006"/>
        <v>0</v>
      </c>
      <c r="DN631" s="177">
        <f t="shared" si="1006"/>
        <v>0</v>
      </c>
      <c r="DO631" s="177">
        <f t="shared" si="1006"/>
        <v>0</v>
      </c>
      <c r="DP631" s="177">
        <f t="shared" si="1006"/>
        <v>0</v>
      </c>
      <c r="DQ631" s="177">
        <f t="shared" si="1006"/>
        <v>0</v>
      </c>
      <c r="DR631" s="177">
        <f t="shared" si="1006"/>
        <v>0</v>
      </c>
      <c r="DS631" s="177">
        <f t="shared" ref="DS631" si="1007">DS633*DS634*DS635</f>
        <v>0</v>
      </c>
      <c r="DT631" s="177">
        <f t="shared" ref="DT631" si="1008">DT633*DT634*DT635</f>
        <v>0</v>
      </c>
      <c r="DV631" t="s">
        <v>51</v>
      </c>
    </row>
    <row r="632" spans="64:126" ht="20.100000000000001" customHeight="1" x14ac:dyDescent="0.2">
      <c r="CP632" s="178"/>
      <c r="CQ632" s="179"/>
      <c r="CR632" s="180"/>
      <c r="CS632" s="179"/>
      <c r="CT632" s="181"/>
      <c r="CU632" s="182"/>
      <c r="CV632" s="182"/>
      <c r="CW632" s="182"/>
      <c r="CX632" s="182"/>
      <c r="CY632" s="181"/>
      <c r="CZ632" s="182"/>
      <c r="DA632" s="182"/>
      <c r="DB632" s="182"/>
      <c r="DC632" s="182"/>
      <c r="DD632" s="181"/>
      <c r="DE632" s="182"/>
      <c r="DF632" s="182"/>
      <c r="DG632" s="182"/>
      <c r="DH632" s="182"/>
      <c r="DI632" s="182"/>
      <c r="DJ632" s="182"/>
      <c r="DK632" s="182"/>
      <c r="DL632" s="182"/>
      <c r="DM632" s="182"/>
      <c r="DN632" s="181"/>
      <c r="DO632" s="182"/>
      <c r="DP632" s="182"/>
      <c r="DQ632" s="182"/>
      <c r="DR632" s="182"/>
      <c r="DS632" s="182"/>
      <c r="DT632" s="182"/>
    </row>
    <row r="633" spans="64:126" ht="20.100000000000001" customHeight="1" x14ac:dyDescent="0.2">
      <c r="CP633" s="178"/>
      <c r="CQ633" s="179"/>
      <c r="CR633" s="180" t="s">
        <v>297</v>
      </c>
      <c r="CS633" s="183" t="s">
        <v>55</v>
      </c>
      <c r="CT633" s="188">
        <f t="shared" ref="CT633:CX633" si="1009">CT625</f>
        <v>0</v>
      </c>
      <c r="CU633" s="189">
        <f t="shared" si="1009"/>
        <v>0</v>
      </c>
      <c r="CV633" s="189">
        <f t="shared" si="1009"/>
        <v>0</v>
      </c>
      <c r="CW633" s="189">
        <f t="shared" si="1009"/>
        <v>0</v>
      </c>
      <c r="CX633" s="189">
        <f t="shared" si="1009"/>
        <v>0</v>
      </c>
      <c r="CY633" s="188">
        <f t="shared" ref="CY633:DR633" si="1010">CY625</f>
        <v>0</v>
      </c>
      <c r="CZ633" s="189">
        <f t="shared" si="1010"/>
        <v>0</v>
      </c>
      <c r="DA633" s="189">
        <f t="shared" si="1010"/>
        <v>0</v>
      </c>
      <c r="DB633" s="189">
        <f t="shared" si="1010"/>
        <v>0</v>
      </c>
      <c r="DC633" s="189">
        <f t="shared" si="1010"/>
        <v>0</v>
      </c>
      <c r="DD633" s="188">
        <f t="shared" si="1010"/>
        <v>0</v>
      </c>
      <c r="DE633" s="189">
        <f t="shared" si="1010"/>
        <v>0</v>
      </c>
      <c r="DF633" s="189">
        <f t="shared" si="1010"/>
        <v>0</v>
      </c>
      <c r="DG633" s="189">
        <f t="shared" si="1010"/>
        <v>0</v>
      </c>
      <c r="DH633" s="189">
        <f t="shared" si="1010"/>
        <v>0</v>
      </c>
      <c r="DI633" s="189">
        <f t="shared" si="1010"/>
        <v>0</v>
      </c>
      <c r="DJ633" s="189">
        <f t="shared" si="1010"/>
        <v>0</v>
      </c>
      <c r="DK633" s="189">
        <f t="shared" si="1010"/>
        <v>0</v>
      </c>
      <c r="DL633" s="189">
        <f t="shared" si="1010"/>
        <v>0</v>
      </c>
      <c r="DM633" s="189">
        <f t="shared" si="1010"/>
        <v>0</v>
      </c>
      <c r="DN633" s="188">
        <f t="shared" si="1010"/>
        <v>0</v>
      </c>
      <c r="DO633" s="189">
        <f t="shared" si="1010"/>
        <v>0</v>
      </c>
      <c r="DP633" s="189">
        <f t="shared" si="1010"/>
        <v>0</v>
      </c>
      <c r="DQ633" s="189">
        <f t="shared" si="1010"/>
        <v>0</v>
      </c>
      <c r="DR633" s="189">
        <f t="shared" si="1010"/>
        <v>0</v>
      </c>
      <c r="DS633" s="189">
        <f t="shared" ref="DS633" si="1011">DS625</f>
        <v>0</v>
      </c>
      <c r="DT633" s="189">
        <f t="shared" ref="DT633" si="1012">DT625</f>
        <v>0</v>
      </c>
    </row>
    <row r="634" spans="64:126" ht="20.100000000000001" customHeight="1" x14ac:dyDescent="0.2">
      <c r="CP634" s="178"/>
      <c r="CQ634" s="179"/>
      <c r="CR634" s="180" t="s">
        <v>298</v>
      </c>
      <c r="CS634" s="183" t="s">
        <v>206</v>
      </c>
      <c r="CT634" s="190">
        <v>1.8</v>
      </c>
      <c r="CU634" s="191">
        <v>1.8</v>
      </c>
      <c r="CV634" s="191">
        <v>1.8</v>
      </c>
      <c r="CW634" s="191">
        <v>1.8</v>
      </c>
      <c r="CX634" s="191">
        <v>1.8</v>
      </c>
      <c r="CY634" s="190">
        <v>1.8</v>
      </c>
      <c r="CZ634" s="191">
        <v>1.8</v>
      </c>
      <c r="DA634" s="191">
        <v>1.8</v>
      </c>
      <c r="DB634" s="191">
        <v>1.8</v>
      </c>
      <c r="DC634" s="191">
        <v>1.8</v>
      </c>
      <c r="DD634" s="190">
        <v>1.8</v>
      </c>
      <c r="DE634" s="191">
        <v>1.8</v>
      </c>
      <c r="DF634" s="191">
        <v>1.8</v>
      </c>
      <c r="DG634" s="191">
        <v>1.8</v>
      </c>
      <c r="DH634" s="191">
        <v>1.8</v>
      </c>
      <c r="DI634" s="191">
        <v>1.8</v>
      </c>
      <c r="DJ634" s="191">
        <v>1.8</v>
      </c>
      <c r="DK634" s="191">
        <v>1.8</v>
      </c>
      <c r="DL634" s="191">
        <v>1.8</v>
      </c>
      <c r="DM634" s="191">
        <v>1.8</v>
      </c>
      <c r="DN634" s="190">
        <v>1.8</v>
      </c>
      <c r="DO634" s="191">
        <v>1.8</v>
      </c>
      <c r="DP634" s="191">
        <v>1.8</v>
      </c>
      <c r="DQ634" s="191">
        <v>1.8</v>
      </c>
      <c r="DR634" s="191">
        <v>1.8</v>
      </c>
      <c r="DS634" s="191">
        <v>1.8</v>
      </c>
      <c r="DT634" s="191">
        <v>1.8</v>
      </c>
    </row>
    <row r="635" spans="64:126" ht="20.100000000000001" customHeight="1" x14ac:dyDescent="0.2">
      <c r="CP635" s="178"/>
      <c r="CQ635" s="179"/>
      <c r="CR635" s="180" t="s">
        <v>57</v>
      </c>
      <c r="CS635" s="183" t="s">
        <v>10</v>
      </c>
      <c r="CT635" s="192">
        <v>10</v>
      </c>
      <c r="CU635" s="193">
        <v>10</v>
      </c>
      <c r="CV635" s="193">
        <v>10</v>
      </c>
      <c r="CW635" s="193">
        <v>10</v>
      </c>
      <c r="CX635" s="193">
        <v>10</v>
      </c>
      <c r="CY635" s="192">
        <v>10</v>
      </c>
      <c r="CZ635" s="193">
        <v>10</v>
      </c>
      <c r="DA635" s="193">
        <v>10</v>
      </c>
      <c r="DB635" s="193">
        <v>10</v>
      </c>
      <c r="DC635" s="193">
        <v>10</v>
      </c>
      <c r="DD635" s="192">
        <v>10</v>
      </c>
      <c r="DE635" s="193">
        <v>10</v>
      </c>
      <c r="DF635" s="193">
        <v>10</v>
      </c>
      <c r="DG635" s="193">
        <v>10</v>
      </c>
      <c r="DH635" s="193">
        <v>10</v>
      </c>
      <c r="DI635" s="193">
        <v>10</v>
      </c>
      <c r="DJ635" s="193">
        <v>10</v>
      </c>
      <c r="DK635" s="193">
        <v>10</v>
      </c>
      <c r="DL635" s="193">
        <v>10</v>
      </c>
      <c r="DM635" s="193">
        <v>10</v>
      </c>
      <c r="DN635" s="192">
        <v>10</v>
      </c>
      <c r="DO635" s="193">
        <v>10</v>
      </c>
      <c r="DP635" s="193">
        <v>10</v>
      </c>
      <c r="DQ635" s="193">
        <v>10</v>
      </c>
      <c r="DR635" s="193">
        <v>10</v>
      </c>
      <c r="DS635" s="193">
        <v>10</v>
      </c>
      <c r="DT635" s="193">
        <v>10</v>
      </c>
    </row>
    <row r="636" spans="64:126" ht="20.100000000000001" customHeight="1" x14ac:dyDescent="0.2">
      <c r="CP636" s="178"/>
      <c r="CQ636" s="179"/>
      <c r="CR636" s="180"/>
      <c r="CS636" s="179"/>
      <c r="CT636" s="181"/>
      <c r="CU636" s="182"/>
      <c r="CV636" s="182"/>
      <c r="CW636" s="182"/>
      <c r="CX636" s="182"/>
      <c r="CY636" s="181"/>
      <c r="CZ636" s="182"/>
      <c r="DA636" s="182"/>
      <c r="DB636" s="182"/>
      <c r="DC636" s="182"/>
      <c r="DD636" s="181"/>
      <c r="DE636" s="182"/>
      <c r="DF636" s="182"/>
      <c r="DG636" s="182"/>
      <c r="DH636" s="182"/>
      <c r="DI636" s="182"/>
      <c r="DJ636" s="182"/>
      <c r="DK636" s="182"/>
      <c r="DL636" s="182"/>
      <c r="DM636" s="182"/>
      <c r="DN636" s="181"/>
      <c r="DO636" s="182"/>
      <c r="DP636" s="182"/>
      <c r="DQ636" s="182"/>
      <c r="DR636" s="182"/>
      <c r="DS636" s="182"/>
      <c r="DT636" s="182"/>
    </row>
    <row r="637" spans="64:126" ht="20.100000000000001" customHeight="1" x14ac:dyDescent="0.2">
      <c r="CP637" s="176" t="s">
        <v>187</v>
      </c>
      <c r="CQ637" s="83" t="str">
        <f>INDEX([10]TPU!$A:$A,MATCH($DV637,[10]TPU!$P:$P,0))</f>
        <v>ED-51111</v>
      </c>
      <c r="CR637" s="366" t="str">
        <f>INDEX([10]TPU!$C:$C,MATCH($DV637,[10]TPU!$P:$P,0))</f>
        <v>escavação mecânica de valas com profundidade menor ou igual a 1,5m, inclusive descarga lateral, exclusive carga, transporte e descarga</v>
      </c>
      <c r="CS637" s="83" t="str">
        <f>INDEX([10]TPU!$D:$D,MATCH($DV637,[10]TPU!$P:$P,0))</f>
        <v>m3</v>
      </c>
      <c r="CT637" s="177">
        <f t="shared" ref="CT637:CX637" si="1013">CT639*CT640*CT641</f>
        <v>0</v>
      </c>
      <c r="CU637" s="177">
        <f t="shared" si="1013"/>
        <v>0</v>
      </c>
      <c r="CV637" s="177">
        <f t="shared" si="1013"/>
        <v>0</v>
      </c>
      <c r="CW637" s="177">
        <f t="shared" si="1013"/>
        <v>0</v>
      </c>
      <c r="CX637" s="177">
        <f t="shared" si="1013"/>
        <v>0</v>
      </c>
      <c r="CY637" s="177">
        <f t="shared" ref="CY637:DR637" si="1014">CY639*CY640*CY641</f>
        <v>0</v>
      </c>
      <c r="CZ637" s="177">
        <f t="shared" si="1014"/>
        <v>0</v>
      </c>
      <c r="DA637" s="177">
        <f t="shared" si="1014"/>
        <v>0</v>
      </c>
      <c r="DB637" s="177">
        <f t="shared" si="1014"/>
        <v>0</v>
      </c>
      <c r="DC637" s="177">
        <f t="shared" si="1014"/>
        <v>0</v>
      </c>
      <c r="DD637" s="177">
        <f t="shared" si="1014"/>
        <v>0</v>
      </c>
      <c r="DE637" s="177">
        <f t="shared" si="1014"/>
        <v>0</v>
      </c>
      <c r="DF637" s="177">
        <f t="shared" si="1014"/>
        <v>0</v>
      </c>
      <c r="DG637" s="177">
        <f t="shared" si="1014"/>
        <v>0</v>
      </c>
      <c r="DH637" s="177">
        <f t="shared" si="1014"/>
        <v>0</v>
      </c>
      <c r="DI637" s="177">
        <f t="shared" si="1014"/>
        <v>0</v>
      </c>
      <c r="DJ637" s="177">
        <f t="shared" si="1014"/>
        <v>0</v>
      </c>
      <c r="DK637" s="177">
        <f t="shared" si="1014"/>
        <v>0</v>
      </c>
      <c r="DL637" s="177">
        <f t="shared" si="1014"/>
        <v>0</v>
      </c>
      <c r="DM637" s="177">
        <f t="shared" si="1014"/>
        <v>0</v>
      </c>
      <c r="DN637" s="177">
        <f t="shared" si="1014"/>
        <v>0</v>
      </c>
      <c r="DO637" s="177">
        <f t="shared" si="1014"/>
        <v>0</v>
      </c>
      <c r="DP637" s="177">
        <f t="shared" si="1014"/>
        <v>0</v>
      </c>
      <c r="DQ637" s="177">
        <f t="shared" si="1014"/>
        <v>0</v>
      </c>
      <c r="DR637" s="177">
        <f t="shared" si="1014"/>
        <v>0</v>
      </c>
      <c r="DS637" s="177">
        <f t="shared" ref="DS637" si="1015">DS639*DS640*DS641</f>
        <v>0</v>
      </c>
      <c r="DT637" s="177">
        <f t="shared" ref="DT637" si="1016">DT639*DT640*DT641</f>
        <v>0</v>
      </c>
      <c r="DV637" t="s">
        <v>299</v>
      </c>
    </row>
    <row r="638" spans="64:126" ht="20.100000000000001" customHeight="1" x14ac:dyDescent="0.2">
      <c r="CP638" s="178"/>
      <c r="CQ638" s="179"/>
      <c r="CR638" s="180"/>
      <c r="CS638" s="179"/>
      <c r="CT638" s="181"/>
      <c r="CU638" s="182"/>
      <c r="CV638" s="182"/>
      <c r="CW638" s="182"/>
      <c r="CX638" s="182"/>
      <c r="CY638" s="181"/>
      <c r="CZ638" s="182"/>
      <c r="DA638" s="182"/>
      <c r="DB638" s="182"/>
      <c r="DC638" s="182"/>
      <c r="DD638" s="181"/>
      <c r="DE638" s="182"/>
      <c r="DF638" s="182"/>
      <c r="DG638" s="182"/>
      <c r="DH638" s="182"/>
      <c r="DI638" s="182"/>
      <c r="DJ638" s="182"/>
      <c r="DK638" s="182"/>
      <c r="DL638" s="182"/>
      <c r="DM638" s="182"/>
      <c r="DN638" s="181"/>
      <c r="DO638" s="182"/>
      <c r="DP638" s="182"/>
      <c r="DQ638" s="182"/>
      <c r="DR638" s="182"/>
      <c r="DS638" s="182"/>
      <c r="DT638" s="182"/>
    </row>
    <row r="639" spans="64:126" ht="20.100000000000001" customHeight="1" x14ac:dyDescent="0.2">
      <c r="CP639" s="178"/>
      <c r="CQ639" s="179"/>
      <c r="CR639" s="180" t="s">
        <v>300</v>
      </c>
      <c r="CS639" s="183" t="s">
        <v>5</v>
      </c>
      <c r="CT639" s="190"/>
      <c r="CU639" s="191"/>
      <c r="CV639" s="185"/>
      <c r="CW639" s="191"/>
      <c r="CX639" s="185"/>
      <c r="CY639" s="190"/>
      <c r="CZ639" s="191"/>
      <c r="DA639" s="185"/>
      <c r="DB639" s="191"/>
      <c r="DC639" s="185"/>
      <c r="DD639" s="190"/>
      <c r="DE639" s="191"/>
      <c r="DF639" s="185"/>
      <c r="DG639" s="191"/>
      <c r="DH639" s="185"/>
      <c r="DI639" s="185"/>
      <c r="DJ639" s="185"/>
      <c r="DK639" s="185"/>
      <c r="DL639" s="185"/>
      <c r="DM639" s="185"/>
      <c r="DN639" s="190"/>
      <c r="DO639" s="191"/>
      <c r="DP639" s="185"/>
      <c r="DQ639" s="191"/>
      <c r="DR639" s="185"/>
      <c r="DS639" s="185"/>
      <c r="DT639" s="185"/>
    </row>
    <row r="640" spans="64:126" ht="20.100000000000001" customHeight="1" x14ac:dyDescent="0.2">
      <c r="CP640" s="178"/>
      <c r="CQ640" s="179"/>
      <c r="CR640" s="180" t="s">
        <v>295</v>
      </c>
      <c r="CS640" s="183" t="s">
        <v>5</v>
      </c>
      <c r="CT640" s="190">
        <v>0.5</v>
      </c>
      <c r="CU640" s="191">
        <v>0.5</v>
      </c>
      <c r="CV640" s="191">
        <v>0.5</v>
      </c>
      <c r="CW640" s="191">
        <v>0.5</v>
      </c>
      <c r="CX640" s="191">
        <v>0.5</v>
      </c>
      <c r="CY640" s="190">
        <v>0.5</v>
      </c>
      <c r="CZ640" s="191">
        <v>0.5</v>
      </c>
      <c r="DA640" s="191">
        <v>0.5</v>
      </c>
      <c r="DB640" s="191">
        <v>0.5</v>
      </c>
      <c r="DC640" s="191">
        <v>0.5</v>
      </c>
      <c r="DD640" s="190">
        <v>0.5</v>
      </c>
      <c r="DE640" s="191">
        <v>0.5</v>
      </c>
      <c r="DF640" s="191">
        <v>0.5</v>
      </c>
      <c r="DG640" s="191">
        <v>0.5</v>
      </c>
      <c r="DH640" s="191">
        <v>0.5</v>
      </c>
      <c r="DI640" s="191">
        <v>0.5</v>
      </c>
      <c r="DJ640" s="191">
        <v>0.5</v>
      </c>
      <c r="DK640" s="191">
        <v>0.5</v>
      </c>
      <c r="DL640" s="191">
        <v>0.5</v>
      </c>
      <c r="DM640" s="191">
        <v>0.5</v>
      </c>
      <c r="DN640" s="190">
        <v>0.5</v>
      </c>
      <c r="DO640" s="191">
        <v>0.5</v>
      </c>
      <c r="DP640" s="191">
        <v>0.5</v>
      </c>
      <c r="DQ640" s="191">
        <v>0.5</v>
      </c>
      <c r="DR640" s="191">
        <v>0.5</v>
      </c>
      <c r="DS640" s="191">
        <v>0.5</v>
      </c>
      <c r="DT640" s="191">
        <v>0.5</v>
      </c>
    </row>
    <row r="641" spans="94:126" ht="20.100000000000001" customHeight="1" x14ac:dyDescent="0.2">
      <c r="CP641" s="178"/>
      <c r="CQ641" s="179"/>
      <c r="CR641" s="180" t="s">
        <v>296</v>
      </c>
      <c r="CS641" s="183" t="s">
        <v>5</v>
      </c>
      <c r="CT641" s="190">
        <v>0.5</v>
      </c>
      <c r="CU641" s="191">
        <v>0.5</v>
      </c>
      <c r="CV641" s="191">
        <v>0.5</v>
      </c>
      <c r="CW641" s="191">
        <v>0.5</v>
      </c>
      <c r="CX641" s="191">
        <v>0.5</v>
      </c>
      <c r="CY641" s="190">
        <v>0.5</v>
      </c>
      <c r="CZ641" s="191">
        <v>0.5</v>
      </c>
      <c r="DA641" s="191">
        <v>0.5</v>
      </c>
      <c r="DB641" s="191">
        <v>0.5</v>
      </c>
      <c r="DC641" s="191">
        <v>0.5</v>
      </c>
      <c r="DD641" s="190">
        <v>0.5</v>
      </c>
      <c r="DE641" s="191">
        <v>0.5</v>
      </c>
      <c r="DF641" s="191">
        <v>0.5</v>
      </c>
      <c r="DG641" s="191">
        <v>0.5</v>
      </c>
      <c r="DH641" s="191">
        <v>0.5</v>
      </c>
      <c r="DI641" s="191">
        <v>0.5</v>
      </c>
      <c r="DJ641" s="191">
        <v>0.5</v>
      </c>
      <c r="DK641" s="191">
        <v>0.5</v>
      </c>
      <c r="DL641" s="191">
        <v>0.5</v>
      </c>
      <c r="DM641" s="191">
        <v>0.5</v>
      </c>
      <c r="DN641" s="190">
        <v>0.5</v>
      </c>
      <c r="DO641" s="191">
        <v>0.5</v>
      </c>
      <c r="DP641" s="191">
        <v>0.5</v>
      </c>
      <c r="DQ641" s="191">
        <v>0.5</v>
      </c>
      <c r="DR641" s="191">
        <v>0.5</v>
      </c>
      <c r="DS641" s="191">
        <v>0.5</v>
      </c>
      <c r="DT641" s="191">
        <v>0.5</v>
      </c>
    </row>
    <row r="642" spans="94:126" ht="20.100000000000001" customHeight="1" x14ac:dyDescent="0.2">
      <c r="CP642" s="178"/>
      <c r="CQ642" s="179"/>
      <c r="CR642" s="180"/>
      <c r="CS642" s="179"/>
      <c r="CT642" s="181"/>
      <c r="CU642" s="182"/>
      <c r="CV642" s="182"/>
      <c r="CW642" s="182"/>
      <c r="CX642" s="182"/>
      <c r="CY642" s="181"/>
      <c r="CZ642" s="182"/>
      <c r="DA642" s="182"/>
      <c r="DB642" s="182"/>
      <c r="DC642" s="182"/>
      <c r="DD642" s="181"/>
      <c r="DE642" s="182"/>
      <c r="DF642" s="182"/>
      <c r="DG642" s="182"/>
      <c r="DH642" s="182"/>
      <c r="DI642" s="182"/>
      <c r="DJ642" s="182"/>
      <c r="DK642" s="182"/>
      <c r="DL642" s="182"/>
      <c r="DM642" s="182"/>
      <c r="DN642" s="181"/>
      <c r="DO642" s="182"/>
      <c r="DP642" s="182"/>
      <c r="DQ642" s="182"/>
      <c r="DR642" s="182"/>
      <c r="DS642" s="182"/>
      <c r="DT642" s="182"/>
    </row>
    <row r="643" spans="94:126" ht="20.100000000000001" customHeight="1" x14ac:dyDescent="0.2">
      <c r="CP643" s="176" t="s">
        <v>188</v>
      </c>
      <c r="CQ643" s="83">
        <f>INDEX([10]TPU!$A:$A,MATCH($DV643,[10]TPU!$P:$P,0))</f>
        <v>4011240</v>
      </c>
      <c r="CR643" s="366" t="str">
        <f>INDEX([10]TPU!$C:$C,MATCH($DV643,[10]TPU!$P:$P,0))</f>
        <v>Base estabilizada granulometricamente com mistura solo brita (70% - 30%) com 3% de cimento em usina com material de jazida e brita comercial</v>
      </c>
      <c r="CS643" s="83" t="str">
        <f>INDEX([10]TPU!$D:$D,MATCH($DV643,[10]TPU!$P:$P,0))</f>
        <v>m³</v>
      </c>
      <c r="CT643" s="177">
        <f t="shared" ref="CT643:CX643" si="1017">CT645*CT646</f>
        <v>0</v>
      </c>
      <c r="CU643" s="177">
        <f t="shared" si="1017"/>
        <v>0</v>
      </c>
      <c r="CV643" s="177">
        <f t="shared" si="1017"/>
        <v>0</v>
      </c>
      <c r="CW643" s="177">
        <f t="shared" si="1017"/>
        <v>0</v>
      </c>
      <c r="CX643" s="177">
        <f t="shared" si="1017"/>
        <v>0</v>
      </c>
      <c r="CY643" s="177">
        <f t="shared" ref="CY643:DR643" si="1018">CY645*CY646</f>
        <v>0</v>
      </c>
      <c r="CZ643" s="177">
        <f t="shared" si="1018"/>
        <v>0</v>
      </c>
      <c r="DA643" s="177">
        <f t="shared" si="1018"/>
        <v>0</v>
      </c>
      <c r="DB643" s="177">
        <f t="shared" si="1018"/>
        <v>0</v>
      </c>
      <c r="DC643" s="177">
        <f t="shared" si="1018"/>
        <v>0</v>
      </c>
      <c r="DD643" s="177">
        <f t="shared" si="1018"/>
        <v>0</v>
      </c>
      <c r="DE643" s="177">
        <f t="shared" si="1018"/>
        <v>0</v>
      </c>
      <c r="DF643" s="177">
        <f t="shared" si="1018"/>
        <v>0</v>
      </c>
      <c r="DG643" s="177">
        <f t="shared" si="1018"/>
        <v>0</v>
      </c>
      <c r="DH643" s="177">
        <f t="shared" si="1018"/>
        <v>0</v>
      </c>
      <c r="DI643" s="177">
        <f t="shared" si="1018"/>
        <v>0</v>
      </c>
      <c r="DJ643" s="177">
        <f t="shared" si="1018"/>
        <v>0</v>
      </c>
      <c r="DK643" s="177">
        <f t="shared" si="1018"/>
        <v>0</v>
      </c>
      <c r="DL643" s="177">
        <f t="shared" si="1018"/>
        <v>0</v>
      </c>
      <c r="DM643" s="177">
        <f t="shared" si="1018"/>
        <v>0</v>
      </c>
      <c r="DN643" s="177">
        <f t="shared" si="1018"/>
        <v>0</v>
      </c>
      <c r="DO643" s="177">
        <f t="shared" si="1018"/>
        <v>0</v>
      </c>
      <c r="DP643" s="177">
        <f t="shared" si="1018"/>
        <v>0</v>
      </c>
      <c r="DQ643" s="177">
        <f t="shared" si="1018"/>
        <v>0</v>
      </c>
      <c r="DR643" s="177">
        <f t="shared" si="1018"/>
        <v>0</v>
      </c>
      <c r="DS643" s="177">
        <f t="shared" ref="DS643" si="1019">DS645*DS646</f>
        <v>0</v>
      </c>
      <c r="DT643" s="177">
        <f t="shared" ref="DT643" si="1020">DT645*DT646</f>
        <v>0</v>
      </c>
      <c r="DV643" t="s">
        <v>225</v>
      </c>
    </row>
    <row r="644" spans="94:126" ht="20.100000000000001" customHeight="1" x14ac:dyDescent="0.2">
      <c r="CP644" s="178"/>
      <c r="CQ644" s="179"/>
      <c r="CR644" s="180"/>
      <c r="CS644" s="179"/>
      <c r="CT644" s="181"/>
      <c r="CU644" s="182"/>
      <c r="CV644" s="182"/>
      <c r="CW644" s="182"/>
      <c r="CX644" s="182"/>
      <c r="CY644" s="181"/>
      <c r="CZ644" s="182"/>
      <c r="DA644" s="182"/>
      <c r="DB644" s="182"/>
      <c r="DC644" s="182"/>
      <c r="DD644" s="181"/>
      <c r="DE644" s="182"/>
      <c r="DF644" s="182"/>
      <c r="DG644" s="182"/>
      <c r="DH644" s="182"/>
      <c r="DI644" s="182"/>
      <c r="DJ644" s="182"/>
      <c r="DK644" s="182"/>
      <c r="DL644" s="182"/>
      <c r="DM644" s="182"/>
      <c r="DN644" s="181"/>
      <c r="DO644" s="182"/>
      <c r="DP644" s="182"/>
      <c r="DQ644" s="182"/>
      <c r="DR644" s="182"/>
      <c r="DS644" s="182"/>
      <c r="DT644" s="182"/>
    </row>
    <row r="645" spans="94:126" ht="20.100000000000001" customHeight="1" x14ac:dyDescent="0.2">
      <c r="CP645" s="178"/>
      <c r="CQ645" s="179"/>
      <c r="CR645" s="180" t="s">
        <v>301</v>
      </c>
      <c r="CS645" s="183" t="s">
        <v>37</v>
      </c>
      <c r="CT645" s="188">
        <f t="shared" ref="CT645:CX645" si="1021">CT639*CT640</f>
        <v>0</v>
      </c>
      <c r="CU645" s="189">
        <f t="shared" si="1021"/>
        <v>0</v>
      </c>
      <c r="CV645" s="189">
        <f t="shared" si="1021"/>
        <v>0</v>
      </c>
      <c r="CW645" s="189">
        <f t="shared" si="1021"/>
        <v>0</v>
      </c>
      <c r="CX645" s="189">
        <f t="shared" si="1021"/>
        <v>0</v>
      </c>
      <c r="CY645" s="188">
        <f t="shared" ref="CY645:DR645" si="1022">CY639*CY640</f>
        <v>0</v>
      </c>
      <c r="CZ645" s="189">
        <f t="shared" si="1022"/>
        <v>0</v>
      </c>
      <c r="DA645" s="189">
        <f t="shared" si="1022"/>
        <v>0</v>
      </c>
      <c r="DB645" s="189">
        <f t="shared" si="1022"/>
        <v>0</v>
      </c>
      <c r="DC645" s="189">
        <f t="shared" si="1022"/>
        <v>0</v>
      </c>
      <c r="DD645" s="188">
        <f t="shared" si="1022"/>
        <v>0</v>
      </c>
      <c r="DE645" s="189">
        <f t="shared" si="1022"/>
        <v>0</v>
      </c>
      <c r="DF645" s="189">
        <f t="shared" si="1022"/>
        <v>0</v>
      </c>
      <c r="DG645" s="189">
        <f t="shared" si="1022"/>
        <v>0</v>
      </c>
      <c r="DH645" s="189">
        <f t="shared" si="1022"/>
        <v>0</v>
      </c>
      <c r="DI645" s="189">
        <f t="shared" si="1022"/>
        <v>0</v>
      </c>
      <c r="DJ645" s="189">
        <f t="shared" si="1022"/>
        <v>0</v>
      </c>
      <c r="DK645" s="189">
        <f t="shared" si="1022"/>
        <v>0</v>
      </c>
      <c r="DL645" s="189">
        <f t="shared" si="1022"/>
        <v>0</v>
      </c>
      <c r="DM645" s="189">
        <f t="shared" si="1022"/>
        <v>0</v>
      </c>
      <c r="DN645" s="188">
        <f t="shared" si="1022"/>
        <v>0</v>
      </c>
      <c r="DO645" s="189">
        <f t="shared" si="1022"/>
        <v>0</v>
      </c>
      <c r="DP645" s="189">
        <f t="shared" si="1022"/>
        <v>0</v>
      </c>
      <c r="DQ645" s="189">
        <f t="shared" si="1022"/>
        <v>0</v>
      </c>
      <c r="DR645" s="189">
        <f t="shared" si="1022"/>
        <v>0</v>
      </c>
      <c r="DS645" s="189">
        <f t="shared" ref="DS645" si="1023">DS639*DS640</f>
        <v>0</v>
      </c>
      <c r="DT645" s="189">
        <f t="shared" ref="DT645" si="1024">DT639*DT640</f>
        <v>0</v>
      </c>
    </row>
    <row r="646" spans="94:126" ht="20.100000000000001" customHeight="1" x14ac:dyDescent="0.2">
      <c r="CP646" s="178"/>
      <c r="CQ646" s="179"/>
      <c r="CR646" s="180" t="s">
        <v>302</v>
      </c>
      <c r="CS646" s="183" t="s">
        <v>5</v>
      </c>
      <c r="CT646" s="190">
        <f t="shared" ref="CT646:DT646" si="1025">$CT$629</f>
        <v>0.2</v>
      </c>
      <c r="CU646" s="191">
        <f t="shared" si="1025"/>
        <v>0.2</v>
      </c>
      <c r="CV646" s="191">
        <f t="shared" si="1025"/>
        <v>0.2</v>
      </c>
      <c r="CW646" s="191">
        <f t="shared" si="1025"/>
        <v>0.2</v>
      </c>
      <c r="CX646" s="191">
        <f t="shared" si="1025"/>
        <v>0.2</v>
      </c>
      <c r="CY646" s="190">
        <f t="shared" si="1025"/>
        <v>0.2</v>
      </c>
      <c r="CZ646" s="191">
        <f t="shared" si="1025"/>
        <v>0.2</v>
      </c>
      <c r="DA646" s="191">
        <f t="shared" si="1025"/>
        <v>0.2</v>
      </c>
      <c r="DB646" s="191">
        <f t="shared" si="1025"/>
        <v>0.2</v>
      </c>
      <c r="DC646" s="191">
        <f t="shared" si="1025"/>
        <v>0.2</v>
      </c>
      <c r="DD646" s="190">
        <f t="shared" si="1025"/>
        <v>0.2</v>
      </c>
      <c r="DE646" s="191">
        <f t="shared" si="1025"/>
        <v>0.2</v>
      </c>
      <c r="DF646" s="191">
        <f t="shared" si="1025"/>
        <v>0.2</v>
      </c>
      <c r="DG646" s="191">
        <f t="shared" si="1025"/>
        <v>0.2</v>
      </c>
      <c r="DH646" s="191">
        <f t="shared" si="1025"/>
        <v>0.2</v>
      </c>
      <c r="DI646" s="191">
        <f t="shared" si="1025"/>
        <v>0.2</v>
      </c>
      <c r="DJ646" s="191">
        <f t="shared" si="1025"/>
        <v>0.2</v>
      </c>
      <c r="DK646" s="191">
        <f t="shared" si="1025"/>
        <v>0.2</v>
      </c>
      <c r="DL646" s="191">
        <f t="shared" si="1025"/>
        <v>0.2</v>
      </c>
      <c r="DM646" s="191">
        <f t="shared" si="1025"/>
        <v>0.2</v>
      </c>
      <c r="DN646" s="190">
        <f t="shared" si="1025"/>
        <v>0.2</v>
      </c>
      <c r="DO646" s="191">
        <f t="shared" si="1025"/>
        <v>0.2</v>
      </c>
      <c r="DP646" s="191">
        <f t="shared" si="1025"/>
        <v>0.2</v>
      </c>
      <c r="DQ646" s="191">
        <f t="shared" si="1025"/>
        <v>0.2</v>
      </c>
      <c r="DR646" s="191">
        <f t="shared" si="1025"/>
        <v>0.2</v>
      </c>
      <c r="DS646" s="191">
        <f t="shared" si="1025"/>
        <v>0.2</v>
      </c>
      <c r="DT646" s="191">
        <f t="shared" si="1025"/>
        <v>0.2</v>
      </c>
    </row>
    <row r="647" spans="94:126" ht="20.100000000000001" customHeight="1" x14ac:dyDescent="0.2">
      <c r="CP647" s="178"/>
      <c r="CQ647" s="179"/>
      <c r="CR647" s="180"/>
      <c r="CS647" s="179"/>
      <c r="CT647" s="181"/>
      <c r="CU647" s="182"/>
      <c r="CV647" s="182"/>
      <c r="CW647" s="182"/>
      <c r="CX647" s="182"/>
      <c r="CY647" s="181"/>
      <c r="CZ647" s="182"/>
      <c r="DA647" s="182"/>
      <c r="DB647" s="182"/>
      <c r="DC647" s="182"/>
      <c r="DD647" s="181"/>
      <c r="DE647" s="182"/>
      <c r="DF647" s="182"/>
      <c r="DG647" s="182"/>
      <c r="DH647" s="182"/>
      <c r="DI647" s="182"/>
      <c r="DJ647" s="182"/>
      <c r="DK647" s="182"/>
      <c r="DL647" s="182"/>
      <c r="DM647" s="182"/>
      <c r="DN647" s="181"/>
      <c r="DO647" s="182"/>
      <c r="DP647" s="182"/>
      <c r="DQ647" s="182"/>
      <c r="DR647" s="182"/>
      <c r="DS647" s="182"/>
      <c r="DT647" s="182"/>
    </row>
    <row r="648" spans="94:126" ht="20.100000000000001" customHeight="1" x14ac:dyDescent="0.2">
      <c r="CP648" s="176" t="s">
        <v>190</v>
      </c>
      <c r="CQ648" s="83" t="str">
        <f>INDEX([10]TPU!$A:$A,MATCH($DV648,[10]TPU!$P:$P,0))</f>
        <v>ED-49814</v>
      </c>
      <c r="CR648" s="366" t="str">
        <f>INDEX([10]TPU!$C:$C,MATCH($DV648,[10]TPU!$P:$P,0))</f>
        <v>lastro de areia, inclusive adensamento e apiloamento manual</v>
      </c>
      <c r="CS648" s="83" t="str">
        <f>INDEX([10]TPU!$D:$D,MATCH($DV648,[10]TPU!$P:$P,0))</f>
        <v>m3</v>
      </c>
      <c r="CT648" s="177">
        <f t="shared" ref="CT648:CX648" si="1026">CT650*CT651</f>
        <v>0</v>
      </c>
      <c r="CU648" s="177">
        <f t="shared" si="1026"/>
        <v>0</v>
      </c>
      <c r="CV648" s="177">
        <f t="shared" si="1026"/>
        <v>0</v>
      </c>
      <c r="CW648" s="177">
        <f t="shared" si="1026"/>
        <v>0</v>
      </c>
      <c r="CX648" s="177">
        <f t="shared" si="1026"/>
        <v>0</v>
      </c>
      <c r="CY648" s="177">
        <f t="shared" ref="CY648:DR648" si="1027">CY650*CY651</f>
        <v>0</v>
      </c>
      <c r="CZ648" s="177">
        <f t="shared" si="1027"/>
        <v>0</v>
      </c>
      <c r="DA648" s="177">
        <f t="shared" si="1027"/>
        <v>0</v>
      </c>
      <c r="DB648" s="177">
        <f t="shared" si="1027"/>
        <v>0</v>
      </c>
      <c r="DC648" s="177">
        <f t="shared" si="1027"/>
        <v>0</v>
      </c>
      <c r="DD648" s="177">
        <f t="shared" si="1027"/>
        <v>0</v>
      </c>
      <c r="DE648" s="177">
        <f t="shared" si="1027"/>
        <v>0</v>
      </c>
      <c r="DF648" s="177">
        <f t="shared" si="1027"/>
        <v>0</v>
      </c>
      <c r="DG648" s="177">
        <f t="shared" si="1027"/>
        <v>0</v>
      </c>
      <c r="DH648" s="177">
        <f t="shared" si="1027"/>
        <v>0</v>
      </c>
      <c r="DI648" s="177">
        <f t="shared" si="1027"/>
        <v>0</v>
      </c>
      <c r="DJ648" s="177">
        <f t="shared" si="1027"/>
        <v>0</v>
      </c>
      <c r="DK648" s="177">
        <f t="shared" si="1027"/>
        <v>0</v>
      </c>
      <c r="DL648" s="177">
        <f t="shared" si="1027"/>
        <v>0</v>
      </c>
      <c r="DM648" s="177">
        <f t="shared" si="1027"/>
        <v>0</v>
      </c>
      <c r="DN648" s="177">
        <f t="shared" si="1027"/>
        <v>0</v>
      </c>
      <c r="DO648" s="177">
        <f t="shared" si="1027"/>
        <v>0</v>
      </c>
      <c r="DP648" s="177">
        <f t="shared" si="1027"/>
        <v>0</v>
      </c>
      <c r="DQ648" s="177">
        <f t="shared" si="1027"/>
        <v>0</v>
      </c>
      <c r="DR648" s="177">
        <f t="shared" si="1027"/>
        <v>0</v>
      </c>
      <c r="DS648" s="177">
        <f t="shared" ref="DS648" si="1028">DS650*DS651</f>
        <v>0</v>
      </c>
      <c r="DT648" s="177">
        <f t="shared" ref="DT648" si="1029">DT650*DT651</f>
        <v>0</v>
      </c>
      <c r="DV648" t="s">
        <v>303</v>
      </c>
    </row>
    <row r="649" spans="94:126" ht="20.100000000000001" customHeight="1" x14ac:dyDescent="0.2">
      <c r="CP649" s="178"/>
      <c r="CQ649" s="179"/>
      <c r="CR649" s="180"/>
      <c r="CS649" s="179"/>
      <c r="CT649" s="181"/>
      <c r="CU649" s="182"/>
      <c r="CV649" s="182"/>
      <c r="CW649" s="182"/>
      <c r="CX649" s="182"/>
      <c r="CY649" s="181"/>
      <c r="CZ649" s="182"/>
      <c r="DA649" s="182"/>
      <c r="DB649" s="182"/>
      <c r="DC649" s="182"/>
      <c r="DD649" s="181"/>
      <c r="DE649" s="182"/>
      <c r="DF649" s="182"/>
      <c r="DG649" s="182"/>
      <c r="DH649" s="182"/>
      <c r="DI649" s="182"/>
      <c r="DJ649" s="182"/>
      <c r="DK649" s="182"/>
      <c r="DL649" s="182"/>
      <c r="DM649" s="182"/>
      <c r="DN649" s="181"/>
      <c r="DO649" s="182"/>
      <c r="DP649" s="182"/>
      <c r="DQ649" s="182"/>
      <c r="DR649" s="182"/>
      <c r="DS649" s="182"/>
      <c r="DT649" s="182"/>
    </row>
    <row r="650" spans="94:126" ht="20.100000000000001" customHeight="1" x14ac:dyDescent="0.2">
      <c r="CP650" s="178"/>
      <c r="CQ650" s="179"/>
      <c r="CR650" s="180" t="s">
        <v>301</v>
      </c>
      <c r="CS650" s="183" t="s">
        <v>37</v>
      </c>
      <c r="CT650" s="188">
        <f t="shared" ref="CT650:CX650" si="1030">CT627*CT628</f>
        <v>0</v>
      </c>
      <c r="CU650" s="189">
        <f t="shared" si="1030"/>
        <v>0</v>
      </c>
      <c r="CV650" s="189">
        <f t="shared" si="1030"/>
        <v>0</v>
      </c>
      <c r="CW650" s="189">
        <f t="shared" si="1030"/>
        <v>0</v>
      </c>
      <c r="CX650" s="189">
        <f t="shared" si="1030"/>
        <v>0</v>
      </c>
      <c r="CY650" s="188">
        <f t="shared" ref="CY650:DR650" si="1031">CY627*CY628</f>
        <v>0</v>
      </c>
      <c r="CZ650" s="189">
        <f t="shared" si="1031"/>
        <v>0</v>
      </c>
      <c r="DA650" s="189">
        <f t="shared" si="1031"/>
        <v>0</v>
      </c>
      <c r="DB650" s="189">
        <f t="shared" si="1031"/>
        <v>0</v>
      </c>
      <c r="DC650" s="189">
        <f t="shared" si="1031"/>
        <v>0</v>
      </c>
      <c r="DD650" s="188">
        <f t="shared" si="1031"/>
        <v>0</v>
      </c>
      <c r="DE650" s="189">
        <f t="shared" si="1031"/>
        <v>0</v>
      </c>
      <c r="DF650" s="189">
        <f t="shared" si="1031"/>
        <v>0</v>
      </c>
      <c r="DG650" s="189">
        <f t="shared" si="1031"/>
        <v>0</v>
      </c>
      <c r="DH650" s="189">
        <f t="shared" si="1031"/>
        <v>0</v>
      </c>
      <c r="DI650" s="189">
        <f t="shared" si="1031"/>
        <v>0</v>
      </c>
      <c r="DJ650" s="189">
        <f t="shared" si="1031"/>
        <v>0</v>
      </c>
      <c r="DK650" s="189">
        <f t="shared" si="1031"/>
        <v>0</v>
      </c>
      <c r="DL650" s="189">
        <f t="shared" si="1031"/>
        <v>0</v>
      </c>
      <c r="DM650" s="189">
        <f t="shared" si="1031"/>
        <v>0</v>
      </c>
      <c r="DN650" s="188">
        <f t="shared" si="1031"/>
        <v>0</v>
      </c>
      <c r="DO650" s="189">
        <f t="shared" si="1031"/>
        <v>0</v>
      </c>
      <c r="DP650" s="189">
        <f t="shared" si="1031"/>
        <v>0</v>
      </c>
      <c r="DQ650" s="189">
        <f t="shared" si="1031"/>
        <v>0</v>
      </c>
      <c r="DR650" s="189">
        <f t="shared" si="1031"/>
        <v>0</v>
      </c>
      <c r="DS650" s="189">
        <f t="shared" ref="DS650" si="1032">DS627*DS628</f>
        <v>0</v>
      </c>
      <c r="DT650" s="189">
        <f t="shared" ref="DT650" si="1033">DT627*DT628</f>
        <v>0</v>
      </c>
    </row>
    <row r="651" spans="94:126" ht="20.100000000000001" customHeight="1" x14ac:dyDescent="0.2">
      <c r="CP651" s="178"/>
      <c r="CQ651" s="179"/>
      <c r="CR651" s="180" t="s">
        <v>302</v>
      </c>
      <c r="CS651" s="183" t="s">
        <v>5</v>
      </c>
      <c r="CT651" s="190">
        <f t="shared" ref="CT651:DT651" si="1034">$CT$629</f>
        <v>0.2</v>
      </c>
      <c r="CU651" s="191">
        <f t="shared" si="1034"/>
        <v>0.2</v>
      </c>
      <c r="CV651" s="191">
        <f t="shared" si="1034"/>
        <v>0.2</v>
      </c>
      <c r="CW651" s="191">
        <f t="shared" si="1034"/>
        <v>0.2</v>
      </c>
      <c r="CX651" s="191">
        <f t="shared" si="1034"/>
        <v>0.2</v>
      </c>
      <c r="CY651" s="190">
        <f t="shared" si="1034"/>
        <v>0.2</v>
      </c>
      <c r="CZ651" s="191">
        <f t="shared" si="1034"/>
        <v>0.2</v>
      </c>
      <c r="DA651" s="191">
        <f t="shared" si="1034"/>
        <v>0.2</v>
      </c>
      <c r="DB651" s="191">
        <f t="shared" si="1034"/>
        <v>0.2</v>
      </c>
      <c r="DC651" s="191">
        <f t="shared" si="1034"/>
        <v>0.2</v>
      </c>
      <c r="DD651" s="190">
        <f t="shared" si="1034"/>
        <v>0.2</v>
      </c>
      <c r="DE651" s="191">
        <f t="shared" si="1034"/>
        <v>0.2</v>
      </c>
      <c r="DF651" s="191">
        <f t="shared" si="1034"/>
        <v>0.2</v>
      </c>
      <c r="DG651" s="191">
        <f t="shared" si="1034"/>
        <v>0.2</v>
      </c>
      <c r="DH651" s="191">
        <f t="shared" si="1034"/>
        <v>0.2</v>
      </c>
      <c r="DI651" s="191">
        <f t="shared" si="1034"/>
        <v>0.2</v>
      </c>
      <c r="DJ651" s="191">
        <f t="shared" si="1034"/>
        <v>0.2</v>
      </c>
      <c r="DK651" s="191">
        <f t="shared" si="1034"/>
        <v>0.2</v>
      </c>
      <c r="DL651" s="191">
        <f t="shared" si="1034"/>
        <v>0.2</v>
      </c>
      <c r="DM651" s="191">
        <f t="shared" si="1034"/>
        <v>0.2</v>
      </c>
      <c r="DN651" s="190">
        <f t="shared" si="1034"/>
        <v>0.2</v>
      </c>
      <c r="DO651" s="191">
        <f t="shared" si="1034"/>
        <v>0.2</v>
      </c>
      <c r="DP651" s="191">
        <f t="shared" si="1034"/>
        <v>0.2</v>
      </c>
      <c r="DQ651" s="191">
        <f t="shared" si="1034"/>
        <v>0.2</v>
      </c>
      <c r="DR651" s="191">
        <f t="shared" si="1034"/>
        <v>0.2</v>
      </c>
      <c r="DS651" s="191">
        <f t="shared" si="1034"/>
        <v>0.2</v>
      </c>
      <c r="DT651" s="191">
        <f t="shared" si="1034"/>
        <v>0.2</v>
      </c>
    </row>
    <row r="652" spans="94:126" ht="20.100000000000001" customHeight="1" x14ac:dyDescent="0.2">
      <c r="CP652" s="178"/>
      <c r="CQ652" s="179"/>
      <c r="CR652" s="180"/>
      <c r="CS652" s="179"/>
      <c r="CT652" s="181"/>
      <c r="CU652" s="182"/>
      <c r="CV652" s="182"/>
      <c r="CW652" s="182"/>
      <c r="CX652" s="182"/>
      <c r="CY652" s="181"/>
      <c r="CZ652" s="182"/>
      <c r="DA652" s="182"/>
      <c r="DB652" s="182"/>
      <c r="DC652" s="182"/>
      <c r="DD652" s="181"/>
      <c r="DE652" s="182"/>
      <c r="DF652" s="182"/>
      <c r="DG652" s="182"/>
      <c r="DH652" s="182"/>
      <c r="DI652" s="182"/>
      <c r="DJ652" s="182"/>
      <c r="DK652" s="182"/>
      <c r="DL652" s="182"/>
      <c r="DM652" s="182"/>
      <c r="DN652" s="181"/>
      <c r="DO652" s="182"/>
      <c r="DP652" s="182"/>
      <c r="DQ652" s="182"/>
      <c r="DR652" s="182"/>
      <c r="DS652" s="182"/>
      <c r="DT652" s="182"/>
    </row>
    <row r="653" spans="94:126" ht="20.100000000000001" customHeight="1" x14ac:dyDescent="0.2">
      <c r="CP653" s="176" t="s">
        <v>191</v>
      </c>
      <c r="CQ653" s="83" t="str">
        <f>INDEX([10]TPU!$A:$A,MATCH($DV653,[10]TPU!$P:$P,0))</f>
        <v>ED-51122</v>
      </c>
      <c r="CR653" s="366" t="str">
        <f>INDEX([10]TPU!$C:$C,MATCH($DV653,[10]TPU!$P:$P,0))</f>
        <v>regularização e compactação de terreno manual com soquete, exclusive desmatamento, destocamento, limpeza/roçada do terreno</v>
      </c>
      <c r="CS653" s="83" t="str">
        <f>INDEX([10]TPU!$D:$D,MATCH($DV653,[10]TPU!$P:$P,0))</f>
        <v>m2</v>
      </c>
      <c r="CT653" s="177">
        <f t="shared" ref="CT653:CX653" si="1035">CT655</f>
        <v>0</v>
      </c>
      <c r="CU653" s="177">
        <f t="shared" si="1035"/>
        <v>0</v>
      </c>
      <c r="CV653" s="177">
        <f t="shared" si="1035"/>
        <v>0</v>
      </c>
      <c r="CW653" s="177">
        <f t="shared" si="1035"/>
        <v>0</v>
      </c>
      <c r="CX653" s="177">
        <f t="shared" si="1035"/>
        <v>0</v>
      </c>
      <c r="CY653" s="177">
        <f t="shared" ref="CY653:DR653" si="1036">CY655</f>
        <v>0</v>
      </c>
      <c r="CZ653" s="177">
        <f t="shared" si="1036"/>
        <v>0</v>
      </c>
      <c r="DA653" s="177">
        <f t="shared" si="1036"/>
        <v>0</v>
      </c>
      <c r="DB653" s="177">
        <f t="shared" si="1036"/>
        <v>0</v>
      </c>
      <c r="DC653" s="177">
        <f t="shared" si="1036"/>
        <v>0</v>
      </c>
      <c r="DD653" s="177">
        <f t="shared" si="1036"/>
        <v>0</v>
      </c>
      <c r="DE653" s="177">
        <f t="shared" si="1036"/>
        <v>0</v>
      </c>
      <c r="DF653" s="177">
        <f t="shared" si="1036"/>
        <v>0</v>
      </c>
      <c r="DG653" s="177">
        <f t="shared" si="1036"/>
        <v>0</v>
      </c>
      <c r="DH653" s="177">
        <f t="shared" si="1036"/>
        <v>0</v>
      </c>
      <c r="DI653" s="177">
        <f t="shared" si="1036"/>
        <v>0</v>
      </c>
      <c r="DJ653" s="177">
        <f t="shared" si="1036"/>
        <v>0</v>
      </c>
      <c r="DK653" s="177">
        <f t="shared" si="1036"/>
        <v>0</v>
      </c>
      <c r="DL653" s="177">
        <f t="shared" si="1036"/>
        <v>0</v>
      </c>
      <c r="DM653" s="177">
        <f t="shared" si="1036"/>
        <v>0</v>
      </c>
      <c r="DN653" s="177">
        <f t="shared" si="1036"/>
        <v>0</v>
      </c>
      <c r="DO653" s="177">
        <f t="shared" si="1036"/>
        <v>0</v>
      </c>
      <c r="DP653" s="177">
        <f t="shared" si="1036"/>
        <v>0</v>
      </c>
      <c r="DQ653" s="177">
        <f t="shared" si="1036"/>
        <v>0</v>
      </c>
      <c r="DR653" s="177">
        <f t="shared" si="1036"/>
        <v>0</v>
      </c>
      <c r="DS653" s="177">
        <f t="shared" ref="DS653" si="1037">DS655</f>
        <v>0</v>
      </c>
      <c r="DT653" s="177">
        <f t="shared" ref="DT653" si="1038">DT655</f>
        <v>0</v>
      </c>
      <c r="DV653" t="s">
        <v>304</v>
      </c>
    </row>
    <row r="654" spans="94:126" ht="20.100000000000001" customHeight="1" x14ac:dyDescent="0.2">
      <c r="CP654" s="178"/>
      <c r="CQ654" s="179"/>
      <c r="CR654" s="180"/>
      <c r="CS654" s="179"/>
      <c r="CT654" s="181"/>
      <c r="CU654" s="182"/>
      <c r="CV654" s="182"/>
      <c r="CW654" s="182"/>
      <c r="CX654" s="182"/>
      <c r="CY654" s="181"/>
      <c r="CZ654" s="182"/>
      <c r="DA654" s="182"/>
      <c r="DB654" s="182"/>
      <c r="DC654" s="182"/>
      <c r="DD654" s="181"/>
      <c r="DE654" s="182"/>
      <c r="DF654" s="182"/>
      <c r="DG654" s="182"/>
      <c r="DH654" s="182"/>
      <c r="DI654" s="182"/>
      <c r="DJ654" s="182"/>
      <c r="DK654" s="182"/>
      <c r="DL654" s="182"/>
      <c r="DM654" s="182"/>
      <c r="DN654" s="181"/>
      <c r="DO654" s="182"/>
      <c r="DP654" s="182"/>
      <c r="DQ654" s="182"/>
      <c r="DR654" s="182"/>
      <c r="DS654" s="182"/>
      <c r="DT654" s="182"/>
    </row>
    <row r="655" spans="94:126" ht="20.100000000000001" customHeight="1" x14ac:dyDescent="0.2">
      <c r="CP655" s="178"/>
      <c r="CQ655" s="179"/>
      <c r="CR655" s="180" t="s">
        <v>301</v>
      </c>
      <c r="CS655" s="183" t="s">
        <v>37</v>
      </c>
      <c r="CT655" s="188">
        <f t="shared" ref="CT655:CX655" si="1039">CT627*CT628</f>
        <v>0</v>
      </c>
      <c r="CU655" s="189">
        <f t="shared" si="1039"/>
        <v>0</v>
      </c>
      <c r="CV655" s="189">
        <f t="shared" si="1039"/>
        <v>0</v>
      </c>
      <c r="CW655" s="189">
        <f t="shared" si="1039"/>
        <v>0</v>
      </c>
      <c r="CX655" s="189">
        <f t="shared" si="1039"/>
        <v>0</v>
      </c>
      <c r="CY655" s="188">
        <f t="shared" ref="CY655:DR655" si="1040">CY627*CY628</f>
        <v>0</v>
      </c>
      <c r="CZ655" s="189">
        <f t="shared" si="1040"/>
        <v>0</v>
      </c>
      <c r="DA655" s="189">
        <f t="shared" si="1040"/>
        <v>0</v>
      </c>
      <c r="DB655" s="189">
        <f t="shared" si="1040"/>
        <v>0</v>
      </c>
      <c r="DC655" s="189">
        <f t="shared" si="1040"/>
        <v>0</v>
      </c>
      <c r="DD655" s="188">
        <f t="shared" si="1040"/>
        <v>0</v>
      </c>
      <c r="DE655" s="189">
        <f t="shared" si="1040"/>
        <v>0</v>
      </c>
      <c r="DF655" s="189">
        <f t="shared" si="1040"/>
        <v>0</v>
      </c>
      <c r="DG655" s="189">
        <f t="shared" si="1040"/>
        <v>0</v>
      </c>
      <c r="DH655" s="189">
        <f t="shared" si="1040"/>
        <v>0</v>
      </c>
      <c r="DI655" s="189">
        <f t="shared" si="1040"/>
        <v>0</v>
      </c>
      <c r="DJ655" s="189">
        <f t="shared" si="1040"/>
        <v>0</v>
      </c>
      <c r="DK655" s="189">
        <f t="shared" si="1040"/>
        <v>0</v>
      </c>
      <c r="DL655" s="189">
        <f t="shared" si="1040"/>
        <v>0</v>
      </c>
      <c r="DM655" s="189">
        <f t="shared" si="1040"/>
        <v>0</v>
      </c>
      <c r="DN655" s="188">
        <f t="shared" si="1040"/>
        <v>0</v>
      </c>
      <c r="DO655" s="189">
        <f t="shared" si="1040"/>
        <v>0</v>
      </c>
      <c r="DP655" s="189">
        <f t="shared" si="1040"/>
        <v>0</v>
      </c>
      <c r="DQ655" s="189">
        <f t="shared" si="1040"/>
        <v>0</v>
      </c>
      <c r="DR655" s="189">
        <f t="shared" si="1040"/>
        <v>0</v>
      </c>
      <c r="DS655" s="189">
        <f t="shared" ref="DS655" si="1041">DS627*DS628</f>
        <v>0</v>
      </c>
      <c r="DT655" s="189">
        <f t="shared" ref="DT655" si="1042">DT627*DT628</f>
        <v>0</v>
      </c>
    </row>
    <row r="656" spans="94:126" ht="20.100000000000001" customHeight="1" x14ac:dyDescent="0.2">
      <c r="CP656" s="178"/>
      <c r="CQ656" s="179"/>
      <c r="CR656" s="180" t="s">
        <v>302</v>
      </c>
      <c r="CS656" s="183" t="s">
        <v>5</v>
      </c>
      <c r="CT656" s="190"/>
      <c r="CU656" s="191"/>
      <c r="CV656" s="191"/>
      <c r="CW656" s="191"/>
      <c r="CX656" s="191">
        <v>0.6</v>
      </c>
      <c r="CY656" s="190"/>
      <c r="CZ656" s="191"/>
      <c r="DA656" s="191"/>
      <c r="DB656" s="191"/>
      <c r="DC656" s="191">
        <v>0.6</v>
      </c>
      <c r="DD656" s="190"/>
      <c r="DE656" s="191"/>
      <c r="DF656" s="191"/>
      <c r="DG656" s="191"/>
      <c r="DH656" s="191">
        <v>0.6</v>
      </c>
      <c r="DI656" s="191"/>
      <c r="DJ656" s="191"/>
      <c r="DK656" s="191"/>
      <c r="DL656" s="191"/>
      <c r="DM656" s="191">
        <v>0.6</v>
      </c>
      <c r="DN656" s="190"/>
      <c r="DO656" s="191"/>
      <c r="DP656" s="191"/>
      <c r="DQ656" s="191"/>
      <c r="DR656" s="191">
        <v>0.6</v>
      </c>
      <c r="DS656" s="191">
        <v>0.6</v>
      </c>
      <c r="DT656" s="191"/>
    </row>
    <row r="657" spans="94:126" ht="20.100000000000001" customHeight="1" x14ac:dyDescent="0.2">
      <c r="CP657" s="178"/>
      <c r="CQ657" s="179"/>
      <c r="CR657" s="180"/>
      <c r="CS657" s="179"/>
      <c r="CT657" s="181"/>
      <c r="CU657" s="182"/>
      <c r="CV657" s="182"/>
      <c r="CW657" s="182"/>
      <c r="CX657" s="182"/>
      <c r="CY657" s="181"/>
      <c r="CZ657" s="182"/>
      <c r="DA657" s="182"/>
      <c r="DB657" s="182"/>
      <c r="DC657" s="182"/>
      <c r="DD657" s="181"/>
      <c r="DE657" s="182"/>
      <c r="DF657" s="182"/>
      <c r="DG657" s="182"/>
      <c r="DH657" s="182"/>
      <c r="DI657" s="182"/>
      <c r="DJ657" s="182"/>
      <c r="DK657" s="182"/>
      <c r="DL657" s="182"/>
      <c r="DM657" s="182"/>
      <c r="DN657" s="181"/>
      <c r="DO657" s="182"/>
      <c r="DP657" s="182"/>
      <c r="DQ657" s="182"/>
      <c r="DR657" s="182"/>
      <c r="DS657" s="182"/>
      <c r="DT657" s="182"/>
    </row>
    <row r="658" spans="94:126" ht="20.100000000000001" customHeight="1" x14ac:dyDescent="0.2">
      <c r="CP658" s="176" t="s">
        <v>193</v>
      </c>
      <c r="CQ658" s="83" t="str">
        <f>INDEX([10]TPU!$A:$A,MATCH($DV658,[10]TPU!$P:$P,0))</f>
        <v>ED-51097</v>
      </c>
      <c r="CR658" s="366" t="str">
        <f>INDEX([10]TPU!$C:$C,MATCH($DV658,[10]TPU!$P:$P,0))</f>
        <v>compactação manual de aterro com soquete, inclusive espalhamento manual</v>
      </c>
      <c r="CS658" s="83" t="str">
        <f>INDEX([10]TPU!$D:$D,MATCH($DV658,[10]TPU!$P:$P,0))</f>
        <v>m3</v>
      </c>
      <c r="CT658" s="177">
        <f t="shared" ref="CT658:CX658" si="1043">CT660+(CT661*CT662)</f>
        <v>0</v>
      </c>
      <c r="CU658" s="177">
        <f t="shared" si="1043"/>
        <v>0</v>
      </c>
      <c r="CV658" s="177">
        <f t="shared" si="1043"/>
        <v>0</v>
      </c>
      <c r="CW658" s="177">
        <f t="shared" si="1043"/>
        <v>0</v>
      </c>
      <c r="CX658" s="177">
        <f t="shared" si="1043"/>
        <v>0</v>
      </c>
      <c r="CY658" s="177">
        <f t="shared" ref="CY658:DR658" si="1044">CY660+(CY661*CY662)</f>
        <v>0</v>
      </c>
      <c r="CZ658" s="177">
        <f t="shared" si="1044"/>
        <v>0</v>
      </c>
      <c r="DA658" s="177">
        <f t="shared" si="1044"/>
        <v>0</v>
      </c>
      <c r="DB658" s="177">
        <f t="shared" si="1044"/>
        <v>0</v>
      </c>
      <c r="DC658" s="177">
        <f t="shared" si="1044"/>
        <v>0</v>
      </c>
      <c r="DD658" s="177">
        <f t="shared" si="1044"/>
        <v>0</v>
      </c>
      <c r="DE658" s="177">
        <f t="shared" si="1044"/>
        <v>0</v>
      </c>
      <c r="DF658" s="177">
        <f t="shared" si="1044"/>
        <v>0</v>
      </c>
      <c r="DG658" s="177">
        <f t="shared" si="1044"/>
        <v>0</v>
      </c>
      <c r="DH658" s="177">
        <f t="shared" si="1044"/>
        <v>0</v>
      </c>
      <c r="DI658" s="177">
        <f t="shared" si="1044"/>
        <v>0</v>
      </c>
      <c r="DJ658" s="177">
        <f t="shared" si="1044"/>
        <v>0</v>
      </c>
      <c r="DK658" s="177">
        <f t="shared" si="1044"/>
        <v>0</v>
      </c>
      <c r="DL658" s="177">
        <f t="shared" si="1044"/>
        <v>0</v>
      </c>
      <c r="DM658" s="177">
        <f t="shared" si="1044"/>
        <v>0</v>
      </c>
      <c r="DN658" s="177">
        <f t="shared" si="1044"/>
        <v>0</v>
      </c>
      <c r="DO658" s="177">
        <f t="shared" si="1044"/>
        <v>0</v>
      </c>
      <c r="DP658" s="177">
        <f t="shared" si="1044"/>
        <v>0</v>
      </c>
      <c r="DQ658" s="177">
        <f t="shared" si="1044"/>
        <v>0</v>
      </c>
      <c r="DR658" s="177">
        <f t="shared" si="1044"/>
        <v>0</v>
      </c>
      <c r="DS658" s="177">
        <f t="shared" ref="DS658" si="1045">DS660+(DS661*DS662)</f>
        <v>0</v>
      </c>
      <c r="DT658" s="177">
        <f t="shared" ref="DT658" si="1046">DT660+(DT661*DT662)</f>
        <v>0</v>
      </c>
      <c r="DV658" t="s">
        <v>305</v>
      </c>
    </row>
    <row r="659" spans="94:126" ht="20.100000000000001" customHeight="1" x14ac:dyDescent="0.2">
      <c r="CP659" s="178"/>
      <c r="CQ659" s="179"/>
      <c r="CR659" s="180"/>
      <c r="CS659" s="179"/>
      <c r="CT659" s="181"/>
      <c r="CU659" s="182"/>
      <c r="CV659" s="182"/>
      <c r="CW659" s="182"/>
      <c r="CX659" s="182"/>
      <c r="CY659" s="181"/>
      <c r="CZ659" s="182"/>
      <c r="DA659" s="182"/>
      <c r="DB659" s="182"/>
      <c r="DC659" s="182"/>
      <c r="DD659" s="181"/>
      <c r="DE659" s="182"/>
      <c r="DF659" s="182"/>
      <c r="DG659" s="182"/>
      <c r="DH659" s="182"/>
      <c r="DI659" s="182"/>
      <c r="DJ659" s="182"/>
      <c r="DK659" s="182"/>
      <c r="DL659" s="182"/>
      <c r="DM659" s="182"/>
      <c r="DN659" s="181"/>
      <c r="DO659" s="182"/>
      <c r="DP659" s="182"/>
      <c r="DQ659" s="182"/>
      <c r="DR659" s="182"/>
      <c r="DS659" s="182"/>
      <c r="DT659" s="182"/>
    </row>
    <row r="660" spans="94:126" ht="20.100000000000001" customHeight="1" x14ac:dyDescent="0.2">
      <c r="CP660" s="178"/>
      <c r="CQ660" s="179"/>
      <c r="CR660" s="180" t="s">
        <v>306</v>
      </c>
      <c r="CS660" s="183" t="s">
        <v>37</v>
      </c>
      <c r="CT660" s="188">
        <f t="shared" ref="CT660:CX660" si="1047">CT627*CT628</f>
        <v>0</v>
      </c>
      <c r="CU660" s="189">
        <f t="shared" si="1047"/>
        <v>0</v>
      </c>
      <c r="CV660" s="189">
        <f t="shared" si="1047"/>
        <v>0</v>
      </c>
      <c r="CW660" s="189">
        <f t="shared" si="1047"/>
        <v>0</v>
      </c>
      <c r="CX660" s="189">
        <f t="shared" si="1047"/>
        <v>0</v>
      </c>
      <c r="CY660" s="188">
        <f t="shared" ref="CY660:DR660" si="1048">CY627*CY628</f>
        <v>0</v>
      </c>
      <c r="CZ660" s="189">
        <f t="shared" si="1048"/>
        <v>0</v>
      </c>
      <c r="DA660" s="189">
        <f t="shared" si="1048"/>
        <v>0</v>
      </c>
      <c r="DB660" s="189">
        <f t="shared" si="1048"/>
        <v>0</v>
      </c>
      <c r="DC660" s="189">
        <f t="shared" si="1048"/>
        <v>0</v>
      </c>
      <c r="DD660" s="188">
        <f t="shared" si="1048"/>
        <v>0</v>
      </c>
      <c r="DE660" s="189">
        <f t="shared" si="1048"/>
        <v>0</v>
      </c>
      <c r="DF660" s="189">
        <f t="shared" si="1048"/>
        <v>0</v>
      </c>
      <c r="DG660" s="189">
        <f t="shared" si="1048"/>
        <v>0</v>
      </c>
      <c r="DH660" s="189">
        <f t="shared" si="1048"/>
        <v>0</v>
      </c>
      <c r="DI660" s="189">
        <f t="shared" si="1048"/>
        <v>0</v>
      </c>
      <c r="DJ660" s="189">
        <f t="shared" si="1048"/>
        <v>0</v>
      </c>
      <c r="DK660" s="189">
        <f t="shared" si="1048"/>
        <v>0</v>
      </c>
      <c r="DL660" s="189">
        <f t="shared" si="1048"/>
        <v>0</v>
      </c>
      <c r="DM660" s="189">
        <f t="shared" si="1048"/>
        <v>0</v>
      </c>
      <c r="DN660" s="188">
        <f t="shared" si="1048"/>
        <v>0</v>
      </c>
      <c r="DO660" s="189">
        <f t="shared" si="1048"/>
        <v>0</v>
      </c>
      <c r="DP660" s="189">
        <f t="shared" si="1048"/>
        <v>0</v>
      </c>
      <c r="DQ660" s="189">
        <f t="shared" si="1048"/>
        <v>0</v>
      </c>
      <c r="DR660" s="189">
        <f t="shared" si="1048"/>
        <v>0</v>
      </c>
      <c r="DS660" s="189">
        <f t="shared" ref="DS660" si="1049">DS627*DS628</f>
        <v>0</v>
      </c>
      <c r="DT660" s="189">
        <f t="shared" ref="DT660" si="1050">DT627*DT628</f>
        <v>0</v>
      </c>
    </row>
    <row r="661" spans="94:126" ht="20.100000000000001" customHeight="1" x14ac:dyDescent="0.2">
      <c r="CP661" s="178"/>
      <c r="CQ661" s="179"/>
      <c r="CR661" s="180" t="s">
        <v>307</v>
      </c>
      <c r="CS661" s="183" t="s">
        <v>37</v>
      </c>
      <c r="CT661" s="186">
        <f t="shared" ref="CT661:DT661" si="1051">1*1</f>
        <v>1</v>
      </c>
      <c r="CU661" s="187">
        <f t="shared" si="1051"/>
        <v>1</v>
      </c>
      <c r="CV661" s="187">
        <f t="shared" si="1051"/>
        <v>1</v>
      </c>
      <c r="CW661" s="187">
        <f t="shared" si="1051"/>
        <v>1</v>
      </c>
      <c r="CX661" s="187">
        <f t="shared" si="1051"/>
        <v>1</v>
      </c>
      <c r="CY661" s="186">
        <f t="shared" si="1051"/>
        <v>1</v>
      </c>
      <c r="CZ661" s="187">
        <f t="shared" si="1051"/>
        <v>1</v>
      </c>
      <c r="DA661" s="187">
        <f t="shared" si="1051"/>
        <v>1</v>
      </c>
      <c r="DB661" s="187">
        <f t="shared" si="1051"/>
        <v>1</v>
      </c>
      <c r="DC661" s="187">
        <f t="shared" si="1051"/>
        <v>1</v>
      </c>
      <c r="DD661" s="186">
        <f t="shared" si="1051"/>
        <v>1</v>
      </c>
      <c r="DE661" s="187">
        <f t="shared" si="1051"/>
        <v>1</v>
      </c>
      <c r="DF661" s="187">
        <f t="shared" si="1051"/>
        <v>1</v>
      </c>
      <c r="DG661" s="187">
        <f t="shared" si="1051"/>
        <v>1</v>
      </c>
      <c r="DH661" s="187">
        <f t="shared" si="1051"/>
        <v>1</v>
      </c>
      <c r="DI661" s="187">
        <f t="shared" si="1051"/>
        <v>1</v>
      </c>
      <c r="DJ661" s="187">
        <f t="shared" si="1051"/>
        <v>1</v>
      </c>
      <c r="DK661" s="187">
        <f t="shared" si="1051"/>
        <v>1</v>
      </c>
      <c r="DL661" s="187">
        <f t="shared" si="1051"/>
        <v>1</v>
      </c>
      <c r="DM661" s="187">
        <f t="shared" si="1051"/>
        <v>1</v>
      </c>
      <c r="DN661" s="186">
        <f t="shared" si="1051"/>
        <v>1</v>
      </c>
      <c r="DO661" s="187">
        <f t="shared" si="1051"/>
        <v>1</v>
      </c>
      <c r="DP661" s="187">
        <f t="shared" si="1051"/>
        <v>1</v>
      </c>
      <c r="DQ661" s="187">
        <f t="shared" si="1051"/>
        <v>1</v>
      </c>
      <c r="DR661" s="187">
        <f t="shared" si="1051"/>
        <v>1</v>
      </c>
      <c r="DS661" s="187">
        <f t="shared" si="1051"/>
        <v>1</v>
      </c>
      <c r="DT661" s="187">
        <f t="shared" si="1051"/>
        <v>1</v>
      </c>
    </row>
    <row r="662" spans="94:126" ht="20.100000000000001" customHeight="1" x14ac:dyDescent="0.2">
      <c r="CP662" s="178"/>
      <c r="CQ662" s="179"/>
      <c r="CR662" s="180" t="s">
        <v>308</v>
      </c>
      <c r="CS662" s="183" t="s">
        <v>309</v>
      </c>
      <c r="CT662" s="194">
        <f t="shared" ref="CT662:CX662" si="1052">CT718</f>
        <v>0</v>
      </c>
      <c r="CU662" s="195">
        <f t="shared" si="1052"/>
        <v>0</v>
      </c>
      <c r="CV662" s="195">
        <f t="shared" si="1052"/>
        <v>0</v>
      </c>
      <c r="CW662" s="195">
        <f t="shared" si="1052"/>
        <v>0</v>
      </c>
      <c r="CX662" s="195">
        <f t="shared" si="1052"/>
        <v>0</v>
      </c>
      <c r="CY662" s="194">
        <f t="shared" ref="CY662:DR662" si="1053">CY718</f>
        <v>0</v>
      </c>
      <c r="CZ662" s="195">
        <f t="shared" si="1053"/>
        <v>0</v>
      </c>
      <c r="DA662" s="195">
        <f t="shared" si="1053"/>
        <v>0</v>
      </c>
      <c r="DB662" s="195">
        <f t="shared" si="1053"/>
        <v>0</v>
      </c>
      <c r="DC662" s="195">
        <f t="shared" si="1053"/>
        <v>0</v>
      </c>
      <c r="DD662" s="194">
        <f t="shared" si="1053"/>
        <v>0</v>
      </c>
      <c r="DE662" s="195">
        <f t="shared" si="1053"/>
        <v>0</v>
      </c>
      <c r="DF662" s="195">
        <f t="shared" si="1053"/>
        <v>0</v>
      </c>
      <c r="DG662" s="195">
        <f t="shared" si="1053"/>
        <v>0</v>
      </c>
      <c r="DH662" s="195">
        <f t="shared" si="1053"/>
        <v>0</v>
      </c>
      <c r="DI662" s="195">
        <f t="shared" si="1053"/>
        <v>0</v>
      </c>
      <c r="DJ662" s="195">
        <f t="shared" si="1053"/>
        <v>0</v>
      </c>
      <c r="DK662" s="195">
        <f t="shared" si="1053"/>
        <v>0</v>
      </c>
      <c r="DL662" s="195">
        <f t="shared" si="1053"/>
        <v>0</v>
      </c>
      <c r="DM662" s="195">
        <f t="shared" si="1053"/>
        <v>0</v>
      </c>
      <c r="DN662" s="194">
        <f t="shared" si="1053"/>
        <v>0</v>
      </c>
      <c r="DO662" s="195">
        <f t="shared" si="1053"/>
        <v>0</v>
      </c>
      <c r="DP662" s="195">
        <f t="shared" si="1053"/>
        <v>0</v>
      </c>
      <c r="DQ662" s="195">
        <f t="shared" si="1053"/>
        <v>0</v>
      </c>
      <c r="DR662" s="195">
        <f t="shared" si="1053"/>
        <v>0</v>
      </c>
      <c r="DS662" s="195">
        <f t="shared" ref="DS662" si="1054">DS718</f>
        <v>0</v>
      </c>
      <c r="DT662" s="195">
        <f t="shared" ref="DT662" si="1055">DT718</f>
        <v>0</v>
      </c>
    </row>
    <row r="663" spans="94:126" ht="20.100000000000001" customHeight="1" x14ac:dyDescent="0.2">
      <c r="CP663" s="178"/>
      <c r="CQ663" s="179"/>
      <c r="CR663" s="180"/>
      <c r="CS663" s="179"/>
      <c r="CT663" s="181"/>
      <c r="CU663" s="182"/>
      <c r="CV663" s="182"/>
      <c r="CW663" s="182"/>
      <c r="CX663" s="182"/>
      <c r="CY663" s="181"/>
      <c r="CZ663" s="182"/>
      <c r="DA663" s="182"/>
      <c r="DB663" s="182"/>
      <c r="DC663" s="182"/>
      <c r="DD663" s="181"/>
      <c r="DE663" s="182"/>
      <c r="DF663" s="182"/>
      <c r="DG663" s="182"/>
      <c r="DH663" s="182"/>
      <c r="DI663" s="182"/>
      <c r="DJ663" s="182"/>
      <c r="DK663" s="182"/>
      <c r="DL663" s="182"/>
      <c r="DM663" s="182"/>
      <c r="DN663" s="181"/>
      <c r="DO663" s="182"/>
      <c r="DP663" s="182"/>
      <c r="DQ663" s="182"/>
      <c r="DR663" s="182"/>
      <c r="DS663" s="182"/>
      <c r="DT663" s="182"/>
    </row>
    <row r="664" spans="94:126" ht="20.100000000000001" customHeight="1" x14ac:dyDescent="0.2">
      <c r="CP664" s="176" t="s">
        <v>194</v>
      </c>
      <c r="CQ664" s="83" t="str">
        <f>INDEX([10]TPU!$A:$A,MATCH($DV664,[10]TPU!$P:$P,0))</f>
        <v>RO-00962</v>
      </c>
      <c r="CR664" s="366" t="str">
        <f>INDEX([10]TPU!$C:$C,MATCH($DV664,[10]TPU!$P:$P,0))</f>
        <v>concreto confeccionado em betoneira e lançamento manual com fck = 20 mpa - areia extraída e brita produzida (execução, incluindo fornecimento, carga e transporte de todos os materiais)</v>
      </c>
      <c r="CS664" s="83" t="str">
        <f>INDEX([10]TPU!$D:$D,MATCH($DV664,[10]TPU!$P:$P,0))</f>
        <v>m3</v>
      </c>
      <c r="CT664" s="177">
        <f t="shared" ref="CT664:CX664" si="1056">CT666*CT667</f>
        <v>0</v>
      </c>
      <c r="CU664" s="177">
        <f t="shared" si="1056"/>
        <v>0</v>
      </c>
      <c r="CV664" s="177">
        <f t="shared" si="1056"/>
        <v>0</v>
      </c>
      <c r="CW664" s="177">
        <f t="shared" si="1056"/>
        <v>0</v>
      </c>
      <c r="CX664" s="177">
        <f t="shared" si="1056"/>
        <v>0</v>
      </c>
      <c r="CY664" s="177">
        <f t="shared" ref="CY664:DR664" si="1057">CY666*CY667</f>
        <v>0</v>
      </c>
      <c r="CZ664" s="177">
        <f t="shared" si="1057"/>
        <v>0</v>
      </c>
      <c r="DA664" s="177">
        <f t="shared" si="1057"/>
        <v>0</v>
      </c>
      <c r="DB664" s="177">
        <f t="shared" si="1057"/>
        <v>0</v>
      </c>
      <c r="DC664" s="177">
        <f t="shared" si="1057"/>
        <v>0</v>
      </c>
      <c r="DD664" s="177">
        <f t="shared" si="1057"/>
        <v>0</v>
      </c>
      <c r="DE664" s="177">
        <f t="shared" si="1057"/>
        <v>0</v>
      </c>
      <c r="DF664" s="177">
        <f t="shared" si="1057"/>
        <v>0</v>
      </c>
      <c r="DG664" s="177">
        <f t="shared" si="1057"/>
        <v>0</v>
      </c>
      <c r="DH664" s="177">
        <f t="shared" si="1057"/>
        <v>0</v>
      </c>
      <c r="DI664" s="177">
        <f t="shared" si="1057"/>
        <v>0</v>
      </c>
      <c r="DJ664" s="177">
        <f t="shared" si="1057"/>
        <v>0</v>
      </c>
      <c r="DK664" s="177">
        <f t="shared" si="1057"/>
        <v>0</v>
      </c>
      <c r="DL664" s="177">
        <f t="shared" si="1057"/>
        <v>0</v>
      </c>
      <c r="DM664" s="177">
        <f t="shared" si="1057"/>
        <v>0</v>
      </c>
      <c r="DN664" s="177">
        <f t="shared" si="1057"/>
        <v>0</v>
      </c>
      <c r="DO664" s="177">
        <f t="shared" si="1057"/>
        <v>0</v>
      </c>
      <c r="DP664" s="177">
        <f t="shared" si="1057"/>
        <v>0</v>
      </c>
      <c r="DQ664" s="177">
        <f t="shared" si="1057"/>
        <v>0</v>
      </c>
      <c r="DR664" s="177">
        <f t="shared" si="1057"/>
        <v>0</v>
      </c>
      <c r="DS664" s="177">
        <f t="shared" ref="DS664" si="1058">DS666*DS667</f>
        <v>0</v>
      </c>
      <c r="DT664" s="177">
        <f t="shared" ref="DT664" si="1059">DT666*DT667</f>
        <v>0</v>
      </c>
      <c r="DV664" t="s">
        <v>310</v>
      </c>
    </row>
    <row r="665" spans="94:126" ht="20.100000000000001" customHeight="1" x14ac:dyDescent="0.2">
      <c r="CP665" s="178"/>
      <c r="CQ665" s="179"/>
      <c r="CR665" s="180"/>
      <c r="CS665" s="179"/>
      <c r="CT665" s="181"/>
      <c r="CU665" s="182"/>
      <c r="CV665" s="182"/>
      <c r="CW665" s="182"/>
      <c r="CX665" s="182"/>
      <c r="CY665" s="181"/>
      <c r="CZ665" s="182"/>
      <c r="DA665" s="182"/>
      <c r="DB665" s="182"/>
      <c r="DC665" s="182"/>
      <c r="DD665" s="181"/>
      <c r="DE665" s="182"/>
      <c r="DF665" s="182"/>
      <c r="DG665" s="182"/>
      <c r="DH665" s="182"/>
      <c r="DI665" s="182"/>
      <c r="DJ665" s="182"/>
      <c r="DK665" s="182"/>
      <c r="DL665" s="182"/>
      <c r="DM665" s="182"/>
      <c r="DN665" s="181"/>
      <c r="DO665" s="182"/>
      <c r="DP665" s="182"/>
      <c r="DQ665" s="182"/>
      <c r="DR665" s="182"/>
      <c r="DS665" s="182"/>
      <c r="DT665" s="182"/>
    </row>
    <row r="666" spans="94:126" ht="20.100000000000001" customHeight="1" x14ac:dyDescent="0.2">
      <c r="CP666" s="178"/>
      <c r="CQ666" s="179"/>
      <c r="CR666" s="180" t="s">
        <v>307</v>
      </c>
      <c r="CS666" s="183" t="s">
        <v>55</v>
      </c>
      <c r="CT666" s="181">
        <f t="shared" ref="CT666:CX666" si="1060">CT661*0.1</f>
        <v>0.1</v>
      </c>
      <c r="CU666" s="182">
        <f t="shared" si="1060"/>
        <v>0.1</v>
      </c>
      <c r="CV666" s="182">
        <f t="shared" si="1060"/>
        <v>0.1</v>
      </c>
      <c r="CW666" s="182">
        <f t="shared" si="1060"/>
        <v>0.1</v>
      </c>
      <c r="CX666" s="182">
        <f t="shared" si="1060"/>
        <v>0.1</v>
      </c>
      <c r="CY666" s="181">
        <f t="shared" ref="CY666:DR666" si="1061">CY661*0.1</f>
        <v>0.1</v>
      </c>
      <c r="CZ666" s="182">
        <f t="shared" si="1061"/>
        <v>0.1</v>
      </c>
      <c r="DA666" s="182">
        <f t="shared" si="1061"/>
        <v>0.1</v>
      </c>
      <c r="DB666" s="182">
        <f t="shared" si="1061"/>
        <v>0.1</v>
      </c>
      <c r="DC666" s="182">
        <f t="shared" si="1061"/>
        <v>0.1</v>
      </c>
      <c r="DD666" s="181">
        <f t="shared" si="1061"/>
        <v>0.1</v>
      </c>
      <c r="DE666" s="182">
        <f t="shared" si="1061"/>
        <v>0.1</v>
      </c>
      <c r="DF666" s="182">
        <f t="shared" si="1061"/>
        <v>0.1</v>
      </c>
      <c r="DG666" s="182">
        <f t="shared" si="1061"/>
        <v>0.1</v>
      </c>
      <c r="DH666" s="182">
        <f t="shared" si="1061"/>
        <v>0.1</v>
      </c>
      <c r="DI666" s="182">
        <f t="shared" si="1061"/>
        <v>0.1</v>
      </c>
      <c r="DJ666" s="182">
        <f t="shared" si="1061"/>
        <v>0.1</v>
      </c>
      <c r="DK666" s="182">
        <f t="shared" si="1061"/>
        <v>0.1</v>
      </c>
      <c r="DL666" s="182">
        <f t="shared" si="1061"/>
        <v>0.1</v>
      </c>
      <c r="DM666" s="182">
        <f t="shared" si="1061"/>
        <v>0.1</v>
      </c>
      <c r="DN666" s="181">
        <f t="shared" si="1061"/>
        <v>0.1</v>
      </c>
      <c r="DO666" s="182">
        <f t="shared" si="1061"/>
        <v>0.1</v>
      </c>
      <c r="DP666" s="182">
        <f t="shared" si="1061"/>
        <v>0.1</v>
      </c>
      <c r="DQ666" s="182">
        <f t="shared" si="1061"/>
        <v>0.1</v>
      </c>
      <c r="DR666" s="182">
        <f t="shared" si="1061"/>
        <v>0.1</v>
      </c>
      <c r="DS666" s="182">
        <f t="shared" ref="DS666" si="1062">DS661*0.1</f>
        <v>0.1</v>
      </c>
      <c r="DT666" s="182">
        <f t="shared" ref="DT666" si="1063">DT661*0.1</f>
        <v>0.1</v>
      </c>
    </row>
    <row r="667" spans="94:126" ht="20.100000000000001" customHeight="1" x14ac:dyDescent="0.2">
      <c r="CP667" s="178"/>
      <c r="CQ667" s="179"/>
      <c r="CR667" s="180" t="s">
        <v>308</v>
      </c>
      <c r="CS667" s="183" t="s">
        <v>309</v>
      </c>
      <c r="CT667" s="194">
        <f t="shared" ref="CT667:CX667" si="1064">CT718</f>
        <v>0</v>
      </c>
      <c r="CU667" s="195">
        <f t="shared" si="1064"/>
        <v>0</v>
      </c>
      <c r="CV667" s="195">
        <f t="shared" si="1064"/>
        <v>0</v>
      </c>
      <c r="CW667" s="195">
        <f t="shared" si="1064"/>
        <v>0</v>
      </c>
      <c r="CX667" s="195">
        <f t="shared" si="1064"/>
        <v>0</v>
      </c>
      <c r="CY667" s="194">
        <f t="shared" ref="CY667:DR667" si="1065">CY718</f>
        <v>0</v>
      </c>
      <c r="CZ667" s="195">
        <f t="shared" si="1065"/>
        <v>0</v>
      </c>
      <c r="DA667" s="195">
        <f t="shared" si="1065"/>
        <v>0</v>
      </c>
      <c r="DB667" s="195">
        <f t="shared" si="1065"/>
        <v>0</v>
      </c>
      <c r="DC667" s="195">
        <f t="shared" si="1065"/>
        <v>0</v>
      </c>
      <c r="DD667" s="194">
        <f t="shared" si="1065"/>
        <v>0</v>
      </c>
      <c r="DE667" s="195">
        <f t="shared" si="1065"/>
        <v>0</v>
      </c>
      <c r="DF667" s="195">
        <f t="shared" si="1065"/>
        <v>0</v>
      </c>
      <c r="DG667" s="195">
        <f t="shared" si="1065"/>
        <v>0</v>
      </c>
      <c r="DH667" s="195">
        <f t="shared" si="1065"/>
        <v>0</v>
      </c>
      <c r="DI667" s="195">
        <f t="shared" si="1065"/>
        <v>0</v>
      </c>
      <c r="DJ667" s="195">
        <f t="shared" si="1065"/>
        <v>0</v>
      </c>
      <c r="DK667" s="195">
        <f t="shared" si="1065"/>
        <v>0</v>
      </c>
      <c r="DL667" s="195">
        <f t="shared" si="1065"/>
        <v>0</v>
      </c>
      <c r="DM667" s="195">
        <f t="shared" si="1065"/>
        <v>0</v>
      </c>
      <c r="DN667" s="194">
        <f t="shared" si="1065"/>
        <v>0</v>
      </c>
      <c r="DO667" s="195">
        <f t="shared" si="1065"/>
        <v>0</v>
      </c>
      <c r="DP667" s="195">
        <f t="shared" si="1065"/>
        <v>0</v>
      </c>
      <c r="DQ667" s="195">
        <f t="shared" si="1065"/>
        <v>0</v>
      </c>
      <c r="DR667" s="195">
        <f t="shared" si="1065"/>
        <v>0</v>
      </c>
      <c r="DS667" s="195">
        <f t="shared" ref="DS667" si="1066">DS718</f>
        <v>0</v>
      </c>
      <c r="DT667" s="195">
        <f t="shared" ref="DT667" si="1067">DT718</f>
        <v>0</v>
      </c>
    </row>
    <row r="668" spans="94:126" ht="20.100000000000001" customHeight="1" x14ac:dyDescent="0.2">
      <c r="CP668" s="178"/>
      <c r="CQ668" s="179"/>
      <c r="CR668" s="180"/>
      <c r="CS668" s="179"/>
      <c r="CT668" s="181"/>
      <c r="CU668" s="182"/>
      <c r="CV668" s="182"/>
      <c r="CW668" s="182"/>
      <c r="CX668" s="182"/>
      <c r="CY668" s="181"/>
      <c r="CZ668" s="182"/>
      <c r="DA668" s="182"/>
      <c r="DB668" s="182"/>
      <c r="DC668" s="182"/>
      <c r="DD668" s="181"/>
      <c r="DE668" s="182"/>
      <c r="DF668" s="182"/>
      <c r="DG668" s="182"/>
      <c r="DH668" s="182"/>
      <c r="DI668" s="182"/>
      <c r="DJ668" s="182"/>
      <c r="DK668" s="182"/>
      <c r="DL668" s="182"/>
      <c r="DM668" s="182"/>
      <c r="DN668" s="181"/>
      <c r="DO668" s="182"/>
      <c r="DP668" s="182"/>
      <c r="DQ668" s="182"/>
      <c r="DR668" s="182"/>
      <c r="DS668" s="182"/>
      <c r="DT668" s="182"/>
    </row>
    <row r="669" spans="94:126" ht="20.100000000000001" customHeight="1" x14ac:dyDescent="0.2">
      <c r="CP669" s="176" t="s">
        <v>196</v>
      </c>
      <c r="CQ669" s="83">
        <f>INDEX([10]TPU!$A:$A,MATCH($DV669,[10]TPU!$P:$P,0))</f>
        <v>857</v>
      </c>
      <c r="CR669" s="366" t="str">
        <f>INDEX([10]TPU!$C:$C,MATCH($DV669,[10]TPU!$P:$P,0))</f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S669" s="83" t="str">
        <f>INDEX([10]TPU!$D:$D,MATCH($DV669,[10]TPU!$P:$P,0))</f>
        <v xml:space="preserve">m     </v>
      </c>
      <c r="CT669" s="177">
        <f t="shared" ref="CT669:CX669" si="1068">CT671*CT672+CT673</f>
        <v>0</v>
      </c>
      <c r="CU669" s="177">
        <f t="shared" si="1068"/>
        <v>0</v>
      </c>
      <c r="CV669" s="177">
        <f t="shared" si="1068"/>
        <v>0</v>
      </c>
      <c r="CW669" s="177">
        <f t="shared" si="1068"/>
        <v>0</v>
      </c>
      <c r="CX669" s="177">
        <f t="shared" si="1068"/>
        <v>0</v>
      </c>
      <c r="CY669" s="177">
        <f t="shared" ref="CY669:DR669" si="1069">CY671*CY672+CY673</f>
        <v>0</v>
      </c>
      <c r="CZ669" s="177">
        <f t="shared" si="1069"/>
        <v>0</v>
      </c>
      <c r="DA669" s="177">
        <f t="shared" si="1069"/>
        <v>0</v>
      </c>
      <c r="DB669" s="177">
        <f t="shared" si="1069"/>
        <v>0</v>
      </c>
      <c r="DC669" s="177">
        <f t="shared" si="1069"/>
        <v>0</v>
      </c>
      <c r="DD669" s="177">
        <f t="shared" si="1069"/>
        <v>0</v>
      </c>
      <c r="DE669" s="177">
        <f t="shared" si="1069"/>
        <v>0</v>
      </c>
      <c r="DF669" s="177">
        <f t="shared" si="1069"/>
        <v>0</v>
      </c>
      <c r="DG669" s="177">
        <f t="shared" si="1069"/>
        <v>0</v>
      </c>
      <c r="DH669" s="177">
        <f t="shared" si="1069"/>
        <v>0</v>
      </c>
      <c r="DI669" s="177">
        <f t="shared" si="1069"/>
        <v>0</v>
      </c>
      <c r="DJ669" s="177">
        <f t="shared" si="1069"/>
        <v>0</v>
      </c>
      <c r="DK669" s="177">
        <f t="shared" si="1069"/>
        <v>0</v>
      </c>
      <c r="DL669" s="177">
        <f t="shared" si="1069"/>
        <v>0</v>
      </c>
      <c r="DM669" s="177">
        <f t="shared" si="1069"/>
        <v>0</v>
      </c>
      <c r="DN669" s="177">
        <f t="shared" si="1069"/>
        <v>0</v>
      </c>
      <c r="DO669" s="177">
        <f t="shared" si="1069"/>
        <v>0</v>
      </c>
      <c r="DP669" s="177">
        <f t="shared" si="1069"/>
        <v>0</v>
      </c>
      <c r="DQ669" s="177">
        <f t="shared" si="1069"/>
        <v>0</v>
      </c>
      <c r="DR669" s="177">
        <f t="shared" si="1069"/>
        <v>0</v>
      </c>
      <c r="DS669" s="177">
        <f t="shared" ref="DS669" si="1070">DS671*DS672+DS673</f>
        <v>0</v>
      </c>
      <c r="DT669" s="177">
        <f t="shared" ref="DT669" si="1071">DT671*DT672+DT673</f>
        <v>0</v>
      </c>
      <c r="DV669">
        <v>857</v>
      </c>
    </row>
    <row r="670" spans="94:126" ht="20.100000000000001" customHeight="1" x14ac:dyDescent="0.2">
      <c r="CP670" s="178"/>
      <c r="CQ670" s="179"/>
      <c r="CR670" s="180"/>
      <c r="CS670" s="179"/>
      <c r="CT670" s="181"/>
      <c r="CU670" s="182"/>
      <c r="CV670" s="182"/>
      <c r="CW670" s="182"/>
      <c r="CX670" s="182"/>
      <c r="CY670" s="181"/>
      <c r="CZ670" s="182"/>
      <c r="DA670" s="182"/>
      <c r="DB670" s="182"/>
      <c r="DC670" s="182"/>
      <c r="DD670" s="181"/>
      <c r="DE670" s="182"/>
      <c r="DF670" s="182"/>
      <c r="DG670" s="182"/>
      <c r="DH670" s="182"/>
      <c r="DI670" s="182"/>
      <c r="DJ670" s="182"/>
      <c r="DK670" s="182"/>
      <c r="DL670" s="182"/>
      <c r="DM670" s="182"/>
      <c r="DN670" s="181"/>
      <c r="DO670" s="182"/>
      <c r="DP670" s="182"/>
      <c r="DQ670" s="182"/>
      <c r="DR670" s="182"/>
      <c r="DS670" s="182"/>
      <c r="DT670" s="182"/>
    </row>
    <row r="671" spans="94:126" ht="20.100000000000001" customHeight="1" x14ac:dyDescent="0.2">
      <c r="CP671" s="178"/>
      <c r="CQ671" s="179"/>
      <c r="CR671" s="180" t="s">
        <v>308</v>
      </c>
      <c r="CS671" s="183" t="s">
        <v>309</v>
      </c>
      <c r="CT671" s="194">
        <f t="shared" ref="CT671:CX671" si="1072">CT718</f>
        <v>0</v>
      </c>
      <c r="CU671" s="195">
        <f t="shared" si="1072"/>
        <v>0</v>
      </c>
      <c r="CV671" s="195">
        <f t="shared" si="1072"/>
        <v>0</v>
      </c>
      <c r="CW671" s="195">
        <f t="shared" si="1072"/>
        <v>0</v>
      </c>
      <c r="CX671" s="195">
        <f t="shared" si="1072"/>
        <v>0</v>
      </c>
      <c r="CY671" s="194">
        <f t="shared" ref="CY671:DR671" si="1073">CY718</f>
        <v>0</v>
      </c>
      <c r="CZ671" s="195">
        <f t="shared" si="1073"/>
        <v>0</v>
      </c>
      <c r="DA671" s="195">
        <f t="shared" si="1073"/>
        <v>0</v>
      </c>
      <c r="DB671" s="195">
        <f t="shared" si="1073"/>
        <v>0</v>
      </c>
      <c r="DC671" s="195">
        <f t="shared" si="1073"/>
        <v>0</v>
      </c>
      <c r="DD671" s="194">
        <f t="shared" si="1073"/>
        <v>0</v>
      </c>
      <c r="DE671" s="195">
        <f t="shared" si="1073"/>
        <v>0</v>
      </c>
      <c r="DF671" s="195">
        <f t="shared" si="1073"/>
        <v>0</v>
      </c>
      <c r="DG671" s="195">
        <f t="shared" si="1073"/>
        <v>0</v>
      </c>
      <c r="DH671" s="195">
        <f t="shared" si="1073"/>
        <v>0</v>
      </c>
      <c r="DI671" s="195">
        <f t="shared" si="1073"/>
        <v>0</v>
      </c>
      <c r="DJ671" s="195">
        <f t="shared" si="1073"/>
        <v>0</v>
      </c>
      <c r="DK671" s="195">
        <f t="shared" si="1073"/>
        <v>0</v>
      </c>
      <c r="DL671" s="195">
        <f t="shared" si="1073"/>
        <v>0</v>
      </c>
      <c r="DM671" s="195">
        <f t="shared" si="1073"/>
        <v>0</v>
      </c>
      <c r="DN671" s="194">
        <f t="shared" si="1073"/>
        <v>0</v>
      </c>
      <c r="DO671" s="195">
        <f t="shared" si="1073"/>
        <v>0</v>
      </c>
      <c r="DP671" s="195">
        <f t="shared" si="1073"/>
        <v>0</v>
      </c>
      <c r="DQ671" s="195">
        <f t="shared" si="1073"/>
        <v>0</v>
      </c>
      <c r="DR671" s="195">
        <f t="shared" si="1073"/>
        <v>0</v>
      </c>
      <c r="DS671" s="195">
        <f t="shared" ref="DS671" si="1074">DS718</f>
        <v>0</v>
      </c>
      <c r="DT671" s="195">
        <f t="shared" ref="DT671" si="1075">DT718</f>
        <v>0</v>
      </c>
    </row>
    <row r="672" spans="94:126" ht="20.100000000000001" customHeight="1" x14ac:dyDescent="0.2">
      <c r="CP672" s="178"/>
      <c r="CQ672" s="179"/>
      <c r="CR672" s="180" t="s">
        <v>311</v>
      </c>
      <c r="CS672" s="183" t="s">
        <v>5</v>
      </c>
      <c r="CT672" s="186">
        <v>10</v>
      </c>
      <c r="CU672" s="187">
        <v>10</v>
      </c>
      <c r="CV672" s="187">
        <v>10</v>
      </c>
      <c r="CW672" s="187">
        <v>10</v>
      </c>
      <c r="CX672" s="187">
        <v>10</v>
      </c>
      <c r="CY672" s="186">
        <v>10</v>
      </c>
      <c r="CZ672" s="187">
        <v>10</v>
      </c>
      <c r="DA672" s="187">
        <v>10</v>
      </c>
      <c r="DB672" s="187">
        <v>10</v>
      </c>
      <c r="DC672" s="187">
        <v>10</v>
      </c>
      <c r="DD672" s="186">
        <v>10</v>
      </c>
      <c r="DE672" s="187">
        <v>10</v>
      </c>
      <c r="DF672" s="187">
        <v>10</v>
      </c>
      <c r="DG672" s="187">
        <v>10</v>
      </c>
      <c r="DH672" s="187">
        <v>10</v>
      </c>
      <c r="DI672" s="187">
        <v>10</v>
      </c>
      <c r="DJ672" s="187">
        <v>10</v>
      </c>
      <c r="DK672" s="187">
        <v>10</v>
      </c>
      <c r="DL672" s="187">
        <v>10</v>
      </c>
      <c r="DM672" s="187">
        <v>10</v>
      </c>
      <c r="DN672" s="186">
        <v>10</v>
      </c>
      <c r="DO672" s="187">
        <v>10</v>
      </c>
      <c r="DP672" s="187">
        <v>10</v>
      </c>
      <c r="DQ672" s="187">
        <v>10</v>
      </c>
      <c r="DR672" s="187">
        <v>10</v>
      </c>
      <c r="DS672" s="187">
        <v>10</v>
      </c>
      <c r="DT672" s="187">
        <v>10</v>
      </c>
    </row>
    <row r="673" spans="94:126" ht="20.100000000000001" customHeight="1" x14ac:dyDescent="0.2">
      <c r="CP673" s="178"/>
      <c r="CQ673" s="179"/>
      <c r="CR673" s="180" t="s">
        <v>300</v>
      </c>
      <c r="CS673" s="183" t="s">
        <v>5</v>
      </c>
      <c r="CT673" s="188"/>
      <c r="CU673" s="189"/>
      <c r="CV673" s="189"/>
      <c r="CW673" s="189"/>
      <c r="CX673" s="189"/>
      <c r="CY673" s="188"/>
      <c r="CZ673" s="189"/>
      <c r="DA673" s="189"/>
      <c r="DB673" s="189"/>
      <c r="DC673" s="189"/>
      <c r="DD673" s="188"/>
      <c r="DE673" s="189"/>
      <c r="DF673" s="189"/>
      <c r="DG673" s="189"/>
      <c r="DH673" s="189"/>
      <c r="DI673" s="189"/>
      <c r="DJ673" s="189"/>
      <c r="DK673" s="189"/>
      <c r="DL673" s="189"/>
      <c r="DM673" s="189"/>
      <c r="DN673" s="188"/>
      <c r="DO673" s="189"/>
      <c r="DP673" s="189"/>
      <c r="DQ673" s="189"/>
      <c r="DR673" s="189"/>
      <c r="DS673" s="189"/>
      <c r="DT673" s="189"/>
    </row>
    <row r="674" spans="94:126" ht="20.100000000000001" customHeight="1" x14ac:dyDescent="0.2">
      <c r="CP674" s="178"/>
      <c r="CQ674" s="179"/>
      <c r="CR674" s="180"/>
      <c r="CS674" s="179"/>
      <c r="CT674" s="181"/>
      <c r="CU674" s="182"/>
      <c r="CV674" s="182"/>
      <c r="CW674" s="182"/>
      <c r="CX674" s="182"/>
      <c r="CY674" s="181"/>
      <c r="CZ674" s="182"/>
      <c r="DA674" s="182"/>
      <c r="DB674" s="182"/>
      <c r="DC674" s="182"/>
      <c r="DD674" s="181"/>
      <c r="DE674" s="182"/>
      <c r="DF674" s="182"/>
      <c r="DG674" s="182"/>
      <c r="DH674" s="182"/>
      <c r="DI674" s="182"/>
      <c r="DJ674" s="182"/>
      <c r="DK674" s="182"/>
      <c r="DL674" s="182"/>
      <c r="DM674" s="182"/>
      <c r="DN674" s="181"/>
      <c r="DO674" s="182"/>
      <c r="DP674" s="182"/>
      <c r="DQ674" s="182"/>
      <c r="DR674" s="182"/>
      <c r="DS674" s="182"/>
      <c r="DT674" s="182"/>
    </row>
    <row r="675" spans="94:126" ht="20.100000000000001" customHeight="1" x14ac:dyDescent="0.2">
      <c r="CP675" s="176" t="s">
        <v>198</v>
      </c>
      <c r="CQ675" s="83">
        <f>INDEX([10]TPU!$A:$A,MATCH($DV675,[10]TPU!$P:$P,0))</f>
        <v>868</v>
      </c>
      <c r="CR675" s="366" t="str">
        <f>INDEX([10]TPU!$C:$C,MATCH($DV675,[10]TPU!$P:$P,0))</f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S675" s="83" t="str">
        <f>INDEX([10]TPU!$D:$D,MATCH($DV675,[10]TPU!$P:$P,0))</f>
        <v xml:space="preserve">m     </v>
      </c>
      <c r="CT675" s="177">
        <f t="shared" ref="CT675:CX675" si="1076">CT677*CT678+CT679</f>
        <v>0</v>
      </c>
      <c r="CU675" s="177">
        <f t="shared" si="1076"/>
        <v>0</v>
      </c>
      <c r="CV675" s="177">
        <f t="shared" si="1076"/>
        <v>0</v>
      </c>
      <c r="CW675" s="177">
        <f t="shared" si="1076"/>
        <v>0</v>
      </c>
      <c r="CX675" s="177">
        <f t="shared" si="1076"/>
        <v>0</v>
      </c>
      <c r="CY675" s="177">
        <f t="shared" ref="CY675:DR675" si="1077">CY677*CY678+CY679</f>
        <v>0</v>
      </c>
      <c r="CZ675" s="177">
        <f t="shared" si="1077"/>
        <v>0</v>
      </c>
      <c r="DA675" s="177">
        <f t="shared" si="1077"/>
        <v>0</v>
      </c>
      <c r="DB675" s="177">
        <f t="shared" si="1077"/>
        <v>0</v>
      </c>
      <c r="DC675" s="177">
        <f t="shared" si="1077"/>
        <v>0</v>
      </c>
      <c r="DD675" s="177">
        <f t="shared" si="1077"/>
        <v>0</v>
      </c>
      <c r="DE675" s="177">
        <f t="shared" si="1077"/>
        <v>0</v>
      </c>
      <c r="DF675" s="177">
        <f t="shared" si="1077"/>
        <v>0</v>
      </c>
      <c r="DG675" s="177">
        <f t="shared" si="1077"/>
        <v>0</v>
      </c>
      <c r="DH675" s="177">
        <f t="shared" si="1077"/>
        <v>0</v>
      </c>
      <c r="DI675" s="177">
        <f t="shared" si="1077"/>
        <v>0</v>
      </c>
      <c r="DJ675" s="177">
        <f t="shared" si="1077"/>
        <v>0</v>
      </c>
      <c r="DK675" s="177">
        <f t="shared" si="1077"/>
        <v>0</v>
      </c>
      <c r="DL675" s="177">
        <f t="shared" si="1077"/>
        <v>0</v>
      </c>
      <c r="DM675" s="177">
        <f t="shared" si="1077"/>
        <v>0</v>
      </c>
      <c r="DN675" s="177">
        <f t="shared" si="1077"/>
        <v>0</v>
      </c>
      <c r="DO675" s="177">
        <f t="shared" si="1077"/>
        <v>0</v>
      </c>
      <c r="DP675" s="177">
        <f t="shared" si="1077"/>
        <v>0</v>
      </c>
      <c r="DQ675" s="177">
        <f t="shared" si="1077"/>
        <v>0</v>
      </c>
      <c r="DR675" s="177">
        <f t="shared" si="1077"/>
        <v>0</v>
      </c>
      <c r="DS675" s="177">
        <f t="shared" ref="DS675" si="1078">DS677*DS678+DS679</f>
        <v>0</v>
      </c>
      <c r="DT675" s="177">
        <f t="shared" ref="DT675" si="1079">DT677*DT678+DT679</f>
        <v>0</v>
      </c>
      <c r="DV675">
        <v>868</v>
      </c>
    </row>
    <row r="676" spans="94:126" ht="20.100000000000001" customHeight="1" x14ac:dyDescent="0.2">
      <c r="CP676" s="178"/>
      <c r="CQ676" s="179"/>
      <c r="CR676" s="180"/>
      <c r="CS676" s="179"/>
      <c r="CT676" s="181"/>
      <c r="CU676" s="182"/>
      <c r="CV676" s="182"/>
      <c r="CW676" s="182"/>
      <c r="CX676" s="182"/>
      <c r="CY676" s="181"/>
      <c r="CZ676" s="182"/>
      <c r="DA676" s="182"/>
      <c r="DB676" s="182"/>
      <c r="DC676" s="182"/>
      <c r="DD676" s="181"/>
      <c r="DE676" s="182"/>
      <c r="DF676" s="182"/>
      <c r="DG676" s="182"/>
      <c r="DH676" s="182"/>
      <c r="DI676" s="182"/>
      <c r="DJ676" s="182"/>
      <c r="DK676" s="182"/>
      <c r="DL676" s="182"/>
      <c r="DM676" s="182"/>
      <c r="DN676" s="181"/>
      <c r="DO676" s="182"/>
      <c r="DP676" s="182"/>
      <c r="DQ676" s="182"/>
      <c r="DR676" s="182"/>
      <c r="DS676" s="182"/>
      <c r="DT676" s="182"/>
    </row>
    <row r="677" spans="94:126" ht="20.100000000000001" customHeight="1" x14ac:dyDescent="0.2">
      <c r="CP677" s="178"/>
      <c r="CQ677" s="179"/>
      <c r="CR677" s="180" t="s">
        <v>308</v>
      </c>
      <c r="CS677" s="183" t="s">
        <v>309</v>
      </c>
      <c r="CT677" s="194">
        <f t="shared" ref="CT677:CX677" si="1080">CT718</f>
        <v>0</v>
      </c>
      <c r="CU677" s="195">
        <f t="shared" si="1080"/>
        <v>0</v>
      </c>
      <c r="CV677" s="195">
        <f t="shared" si="1080"/>
        <v>0</v>
      </c>
      <c r="CW677" s="195">
        <f t="shared" si="1080"/>
        <v>0</v>
      </c>
      <c r="CX677" s="195">
        <f t="shared" si="1080"/>
        <v>0</v>
      </c>
      <c r="CY677" s="194">
        <f t="shared" ref="CY677:DR677" si="1081">CY718</f>
        <v>0</v>
      </c>
      <c r="CZ677" s="195">
        <f t="shared" si="1081"/>
        <v>0</v>
      </c>
      <c r="DA677" s="195">
        <f t="shared" si="1081"/>
        <v>0</v>
      </c>
      <c r="DB677" s="195">
        <f t="shared" si="1081"/>
        <v>0</v>
      </c>
      <c r="DC677" s="195">
        <f t="shared" si="1081"/>
        <v>0</v>
      </c>
      <c r="DD677" s="194">
        <f t="shared" si="1081"/>
        <v>0</v>
      </c>
      <c r="DE677" s="195">
        <f t="shared" si="1081"/>
        <v>0</v>
      </c>
      <c r="DF677" s="195">
        <f t="shared" si="1081"/>
        <v>0</v>
      </c>
      <c r="DG677" s="195">
        <f t="shared" si="1081"/>
        <v>0</v>
      </c>
      <c r="DH677" s="195">
        <f t="shared" si="1081"/>
        <v>0</v>
      </c>
      <c r="DI677" s="195">
        <f t="shared" si="1081"/>
        <v>0</v>
      </c>
      <c r="DJ677" s="195">
        <f t="shared" si="1081"/>
        <v>0</v>
      </c>
      <c r="DK677" s="195">
        <f t="shared" si="1081"/>
        <v>0</v>
      </c>
      <c r="DL677" s="195">
        <f t="shared" si="1081"/>
        <v>0</v>
      </c>
      <c r="DM677" s="195">
        <f t="shared" si="1081"/>
        <v>0</v>
      </c>
      <c r="DN677" s="194">
        <f t="shared" si="1081"/>
        <v>0</v>
      </c>
      <c r="DO677" s="195">
        <f t="shared" si="1081"/>
        <v>0</v>
      </c>
      <c r="DP677" s="195">
        <f t="shared" si="1081"/>
        <v>0</v>
      </c>
      <c r="DQ677" s="195">
        <f t="shared" si="1081"/>
        <v>0</v>
      </c>
      <c r="DR677" s="195">
        <f t="shared" si="1081"/>
        <v>0</v>
      </c>
      <c r="DS677" s="195">
        <f t="shared" ref="DS677" si="1082">DS718</f>
        <v>0</v>
      </c>
      <c r="DT677" s="195">
        <f t="shared" ref="DT677" si="1083">DT718</f>
        <v>0</v>
      </c>
    </row>
    <row r="678" spans="94:126" ht="20.100000000000001" customHeight="1" x14ac:dyDescent="0.2">
      <c r="CP678" s="178"/>
      <c r="CQ678" s="179"/>
      <c r="CR678" s="180" t="s">
        <v>311</v>
      </c>
      <c r="CS678" s="183" t="s">
        <v>5</v>
      </c>
      <c r="CT678" s="181">
        <f t="shared" ref="CT678:CX678" si="1084">CT672</f>
        <v>10</v>
      </c>
      <c r="CU678" s="182">
        <f t="shared" si="1084"/>
        <v>10</v>
      </c>
      <c r="CV678" s="182">
        <f t="shared" si="1084"/>
        <v>10</v>
      </c>
      <c r="CW678" s="182">
        <f t="shared" si="1084"/>
        <v>10</v>
      </c>
      <c r="CX678" s="182">
        <f t="shared" si="1084"/>
        <v>10</v>
      </c>
      <c r="CY678" s="181">
        <f t="shared" ref="CY678:DR678" si="1085">CY672</f>
        <v>10</v>
      </c>
      <c r="CZ678" s="182">
        <f t="shared" si="1085"/>
        <v>10</v>
      </c>
      <c r="DA678" s="182">
        <f t="shared" si="1085"/>
        <v>10</v>
      </c>
      <c r="DB678" s="182">
        <f t="shared" si="1085"/>
        <v>10</v>
      </c>
      <c r="DC678" s="182">
        <f t="shared" si="1085"/>
        <v>10</v>
      </c>
      <c r="DD678" s="181">
        <f t="shared" si="1085"/>
        <v>10</v>
      </c>
      <c r="DE678" s="182">
        <f t="shared" si="1085"/>
        <v>10</v>
      </c>
      <c r="DF678" s="182">
        <f t="shared" si="1085"/>
        <v>10</v>
      </c>
      <c r="DG678" s="182">
        <f t="shared" si="1085"/>
        <v>10</v>
      </c>
      <c r="DH678" s="182">
        <f t="shared" si="1085"/>
        <v>10</v>
      </c>
      <c r="DI678" s="182">
        <f t="shared" si="1085"/>
        <v>10</v>
      </c>
      <c r="DJ678" s="182">
        <f t="shared" si="1085"/>
        <v>10</v>
      </c>
      <c r="DK678" s="182">
        <f t="shared" si="1085"/>
        <v>10</v>
      </c>
      <c r="DL678" s="182">
        <f t="shared" si="1085"/>
        <v>10</v>
      </c>
      <c r="DM678" s="182">
        <f t="shared" si="1085"/>
        <v>10</v>
      </c>
      <c r="DN678" s="181">
        <f t="shared" si="1085"/>
        <v>10</v>
      </c>
      <c r="DO678" s="182">
        <f t="shared" si="1085"/>
        <v>10</v>
      </c>
      <c r="DP678" s="182">
        <f t="shared" si="1085"/>
        <v>10</v>
      </c>
      <c r="DQ678" s="182">
        <f t="shared" si="1085"/>
        <v>10</v>
      </c>
      <c r="DR678" s="182">
        <f t="shared" si="1085"/>
        <v>10</v>
      </c>
      <c r="DS678" s="182">
        <f t="shared" ref="DS678" si="1086">DS672</f>
        <v>10</v>
      </c>
      <c r="DT678" s="182">
        <f t="shared" ref="DT678" si="1087">DT672</f>
        <v>10</v>
      </c>
    </row>
    <row r="679" spans="94:126" ht="20.100000000000001" customHeight="1" x14ac:dyDescent="0.2">
      <c r="CP679" s="178"/>
      <c r="CQ679" s="179"/>
      <c r="CR679" s="180" t="s">
        <v>300</v>
      </c>
      <c r="CS679" s="183" t="s">
        <v>5</v>
      </c>
      <c r="CT679" s="188"/>
      <c r="CU679" s="189"/>
      <c r="CV679" s="189"/>
      <c r="CW679" s="189"/>
      <c r="CX679" s="189"/>
      <c r="CY679" s="188"/>
      <c r="CZ679" s="189"/>
      <c r="DA679" s="189"/>
      <c r="DB679" s="189"/>
      <c r="DC679" s="189"/>
      <c r="DD679" s="188"/>
      <c r="DE679" s="189"/>
      <c r="DF679" s="189"/>
      <c r="DG679" s="189"/>
      <c r="DH679" s="189"/>
      <c r="DI679" s="189"/>
      <c r="DJ679" s="189"/>
      <c r="DK679" s="189"/>
      <c r="DL679" s="189"/>
      <c r="DM679" s="189"/>
      <c r="DN679" s="188"/>
      <c r="DO679" s="189"/>
      <c r="DP679" s="189"/>
      <c r="DQ679" s="189"/>
      <c r="DR679" s="189"/>
      <c r="DS679" s="189"/>
      <c r="DT679" s="189"/>
    </row>
    <row r="680" spans="94:126" ht="20.100000000000001" customHeight="1" x14ac:dyDescent="0.2">
      <c r="CP680" s="178"/>
      <c r="CQ680" s="179"/>
      <c r="CR680" s="180"/>
      <c r="CS680" s="179"/>
      <c r="CT680" s="181"/>
      <c r="CU680" s="182"/>
      <c r="CV680" s="182"/>
      <c r="CW680" s="182"/>
      <c r="CX680" s="182"/>
      <c r="CY680" s="181"/>
      <c r="CZ680" s="182"/>
      <c r="DA680" s="182"/>
      <c r="DB680" s="182"/>
      <c r="DC680" s="182"/>
      <c r="DD680" s="181"/>
      <c r="DE680" s="182"/>
      <c r="DF680" s="182"/>
      <c r="DG680" s="182"/>
      <c r="DH680" s="182"/>
      <c r="DI680" s="182"/>
      <c r="DJ680" s="182"/>
      <c r="DK680" s="182"/>
      <c r="DL680" s="182"/>
      <c r="DM680" s="182"/>
      <c r="DN680" s="181"/>
      <c r="DO680" s="182"/>
      <c r="DP680" s="182"/>
      <c r="DQ680" s="182"/>
      <c r="DR680" s="182"/>
      <c r="DS680" s="182"/>
      <c r="DT680" s="182"/>
    </row>
    <row r="681" spans="94:126" ht="20.100000000000001" customHeight="1" x14ac:dyDescent="0.2">
      <c r="CP681" s="176" t="s">
        <v>199</v>
      </c>
      <c r="CQ681" s="83">
        <f>INDEX([10]TPU!$A:$A,MATCH($DV681,[10]TPU!$P:$P,0))</f>
        <v>101632</v>
      </c>
      <c r="CR681" s="366" t="str">
        <f>INDEX([10]TPU!$C:$C,MATCH($DV681,[10]TPU!$P:$P,0))</f>
        <v>relé fotoelétrico para comando de iluminação externa 1000 w - fornecimento e instalação. af_08/2020</v>
      </c>
      <c r="CS681" s="83" t="str">
        <f>INDEX([10]TPU!$D:$D,MATCH($DV681,[10]TPU!$P:$P,0))</f>
        <v>un</v>
      </c>
      <c r="CT681" s="177">
        <f t="shared" ref="CT681:CX681" si="1088">CT683</f>
        <v>0</v>
      </c>
      <c r="CU681" s="177">
        <f t="shared" si="1088"/>
        <v>0</v>
      </c>
      <c r="CV681" s="177">
        <f t="shared" si="1088"/>
        <v>0</v>
      </c>
      <c r="CW681" s="177">
        <f t="shared" si="1088"/>
        <v>0</v>
      </c>
      <c r="CX681" s="177">
        <f t="shared" si="1088"/>
        <v>0</v>
      </c>
      <c r="CY681" s="177">
        <f t="shared" ref="CY681:DR681" si="1089">CY683</f>
        <v>0</v>
      </c>
      <c r="CZ681" s="177">
        <f t="shared" si="1089"/>
        <v>0</v>
      </c>
      <c r="DA681" s="177">
        <f t="shared" si="1089"/>
        <v>0</v>
      </c>
      <c r="DB681" s="177">
        <f t="shared" si="1089"/>
        <v>0</v>
      </c>
      <c r="DC681" s="177">
        <f t="shared" si="1089"/>
        <v>0</v>
      </c>
      <c r="DD681" s="177">
        <f t="shared" si="1089"/>
        <v>0</v>
      </c>
      <c r="DE681" s="177">
        <f t="shared" si="1089"/>
        <v>0</v>
      </c>
      <c r="DF681" s="177">
        <f t="shared" si="1089"/>
        <v>0</v>
      </c>
      <c r="DG681" s="177">
        <f t="shared" si="1089"/>
        <v>0</v>
      </c>
      <c r="DH681" s="177">
        <f t="shared" si="1089"/>
        <v>0</v>
      </c>
      <c r="DI681" s="177">
        <f t="shared" si="1089"/>
        <v>0</v>
      </c>
      <c r="DJ681" s="177">
        <f t="shared" si="1089"/>
        <v>0</v>
      </c>
      <c r="DK681" s="177">
        <f t="shared" si="1089"/>
        <v>0</v>
      </c>
      <c r="DL681" s="177">
        <f t="shared" si="1089"/>
        <v>0</v>
      </c>
      <c r="DM681" s="177">
        <f t="shared" si="1089"/>
        <v>0</v>
      </c>
      <c r="DN681" s="177">
        <f t="shared" si="1089"/>
        <v>0</v>
      </c>
      <c r="DO681" s="177">
        <f t="shared" si="1089"/>
        <v>0</v>
      </c>
      <c r="DP681" s="177">
        <f t="shared" si="1089"/>
        <v>0</v>
      </c>
      <c r="DQ681" s="177">
        <f t="shared" si="1089"/>
        <v>0</v>
      </c>
      <c r="DR681" s="177">
        <f t="shared" si="1089"/>
        <v>0</v>
      </c>
      <c r="DS681" s="177">
        <f t="shared" ref="DS681" si="1090">DS683</f>
        <v>0</v>
      </c>
      <c r="DT681" s="177">
        <f t="shared" ref="DT681" si="1091">DT683</f>
        <v>0</v>
      </c>
      <c r="DV681">
        <v>101632</v>
      </c>
    </row>
    <row r="682" spans="94:126" ht="20.100000000000001" customHeight="1" x14ac:dyDescent="0.2">
      <c r="CP682" s="178"/>
      <c r="CQ682" s="179"/>
      <c r="CR682" s="180"/>
      <c r="CS682" s="179"/>
      <c r="CT682" s="181"/>
      <c r="CU682" s="182"/>
      <c r="CV682" s="182"/>
      <c r="CW682" s="182"/>
      <c r="CX682" s="182"/>
      <c r="CY682" s="181"/>
      <c r="CZ682" s="182"/>
      <c r="DA682" s="182"/>
      <c r="DB682" s="182"/>
      <c r="DC682" s="182"/>
      <c r="DD682" s="181"/>
      <c r="DE682" s="182"/>
      <c r="DF682" s="182"/>
      <c r="DG682" s="182"/>
      <c r="DH682" s="182"/>
      <c r="DI682" s="182"/>
      <c r="DJ682" s="182"/>
      <c r="DK682" s="182"/>
      <c r="DL682" s="182"/>
      <c r="DM682" s="182"/>
      <c r="DN682" s="181"/>
      <c r="DO682" s="182"/>
      <c r="DP682" s="182"/>
      <c r="DQ682" s="182"/>
      <c r="DR682" s="182"/>
      <c r="DS682" s="182"/>
      <c r="DT682" s="182"/>
    </row>
    <row r="683" spans="94:126" ht="20.100000000000001" customHeight="1" x14ac:dyDescent="0.2">
      <c r="CP683" s="178"/>
      <c r="CQ683" s="179"/>
      <c r="CR683" s="180" t="s">
        <v>308</v>
      </c>
      <c r="CS683" s="183" t="s">
        <v>309</v>
      </c>
      <c r="CT683" s="194">
        <f t="shared" ref="CT683:CX683" si="1092">CT718</f>
        <v>0</v>
      </c>
      <c r="CU683" s="195">
        <f t="shared" si="1092"/>
        <v>0</v>
      </c>
      <c r="CV683" s="195">
        <f t="shared" si="1092"/>
        <v>0</v>
      </c>
      <c r="CW683" s="195">
        <f t="shared" si="1092"/>
        <v>0</v>
      </c>
      <c r="CX683" s="195">
        <f t="shared" si="1092"/>
        <v>0</v>
      </c>
      <c r="CY683" s="194">
        <f t="shared" ref="CY683:DR683" si="1093">CY718</f>
        <v>0</v>
      </c>
      <c r="CZ683" s="195">
        <f t="shared" si="1093"/>
        <v>0</v>
      </c>
      <c r="DA683" s="195">
        <f t="shared" si="1093"/>
        <v>0</v>
      </c>
      <c r="DB683" s="195">
        <f t="shared" si="1093"/>
        <v>0</v>
      </c>
      <c r="DC683" s="195">
        <f t="shared" si="1093"/>
        <v>0</v>
      </c>
      <c r="DD683" s="194">
        <f t="shared" si="1093"/>
        <v>0</v>
      </c>
      <c r="DE683" s="195">
        <f t="shared" si="1093"/>
        <v>0</v>
      </c>
      <c r="DF683" s="195">
        <f t="shared" si="1093"/>
        <v>0</v>
      </c>
      <c r="DG683" s="195">
        <f t="shared" si="1093"/>
        <v>0</v>
      </c>
      <c r="DH683" s="195">
        <f t="shared" si="1093"/>
        <v>0</v>
      </c>
      <c r="DI683" s="195">
        <f t="shared" si="1093"/>
        <v>0</v>
      </c>
      <c r="DJ683" s="195">
        <f t="shared" si="1093"/>
        <v>0</v>
      </c>
      <c r="DK683" s="195">
        <f t="shared" si="1093"/>
        <v>0</v>
      </c>
      <c r="DL683" s="195">
        <f t="shared" si="1093"/>
        <v>0</v>
      </c>
      <c r="DM683" s="195">
        <f t="shared" si="1093"/>
        <v>0</v>
      </c>
      <c r="DN683" s="194">
        <f t="shared" si="1093"/>
        <v>0</v>
      </c>
      <c r="DO683" s="195">
        <f t="shared" si="1093"/>
        <v>0</v>
      </c>
      <c r="DP683" s="195">
        <f t="shared" si="1093"/>
        <v>0</v>
      </c>
      <c r="DQ683" s="195">
        <f t="shared" si="1093"/>
        <v>0</v>
      </c>
      <c r="DR683" s="195">
        <f t="shared" si="1093"/>
        <v>0</v>
      </c>
      <c r="DS683" s="195">
        <f t="shared" ref="DS683" si="1094">DS718</f>
        <v>0</v>
      </c>
      <c r="DT683" s="195">
        <f t="shared" ref="DT683" si="1095">DT718</f>
        <v>0</v>
      </c>
    </row>
    <row r="684" spans="94:126" ht="20.100000000000001" customHeight="1" x14ac:dyDescent="0.2">
      <c r="CP684" s="178"/>
      <c r="CQ684" s="179"/>
      <c r="CR684" s="180"/>
      <c r="CS684" s="179"/>
      <c r="CT684" s="181"/>
      <c r="CU684" s="182"/>
      <c r="CV684" s="182"/>
      <c r="CW684" s="182"/>
      <c r="CX684" s="182"/>
      <c r="CY684" s="181"/>
      <c r="CZ684" s="182"/>
      <c r="DA684" s="182"/>
      <c r="DB684" s="182"/>
      <c r="DC684" s="182"/>
      <c r="DD684" s="181"/>
      <c r="DE684" s="182"/>
      <c r="DF684" s="182"/>
      <c r="DG684" s="182"/>
      <c r="DH684" s="182"/>
      <c r="DI684" s="182"/>
      <c r="DJ684" s="182"/>
      <c r="DK684" s="182"/>
      <c r="DL684" s="182"/>
      <c r="DM684" s="182"/>
      <c r="DN684" s="181"/>
      <c r="DO684" s="182"/>
      <c r="DP684" s="182"/>
      <c r="DQ684" s="182"/>
      <c r="DR684" s="182"/>
      <c r="DS684" s="182"/>
      <c r="DT684" s="182"/>
    </row>
    <row r="685" spans="94:126" ht="20.100000000000001" customHeight="1" x14ac:dyDescent="0.2">
      <c r="CP685" s="176" t="s">
        <v>200</v>
      </c>
      <c r="CQ685" s="83">
        <f>INDEX([10]TPU!$A:$A,MATCH($DV685,[10]TPU!$P:$P,0))</f>
        <v>1579</v>
      </c>
      <c r="CR685" s="366" t="str">
        <f>INDEX([10]TPU!$C:$C,MATCH($DV685,[10]TPU!$P:$P,0))</f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S685" s="83" t="str">
        <f>INDEX([10]TPU!$D:$D,MATCH($DV685,[10]TPU!$P:$P,0))</f>
        <v xml:space="preserve">un    </v>
      </c>
      <c r="CT685" s="177">
        <f t="shared" ref="CT685:CX685" si="1096">CT687</f>
        <v>0</v>
      </c>
      <c r="CU685" s="177">
        <f t="shared" si="1096"/>
        <v>0</v>
      </c>
      <c r="CV685" s="177">
        <f t="shared" si="1096"/>
        <v>0</v>
      </c>
      <c r="CW685" s="177">
        <f t="shared" si="1096"/>
        <v>0</v>
      </c>
      <c r="CX685" s="177">
        <f t="shared" si="1096"/>
        <v>0</v>
      </c>
      <c r="CY685" s="177">
        <f t="shared" ref="CY685:DR685" si="1097">CY687</f>
        <v>0</v>
      </c>
      <c r="CZ685" s="177">
        <f t="shared" si="1097"/>
        <v>0</v>
      </c>
      <c r="DA685" s="177">
        <f t="shared" si="1097"/>
        <v>0</v>
      </c>
      <c r="DB685" s="177">
        <f t="shared" si="1097"/>
        <v>0</v>
      </c>
      <c r="DC685" s="177">
        <f t="shared" si="1097"/>
        <v>0</v>
      </c>
      <c r="DD685" s="177">
        <f t="shared" si="1097"/>
        <v>0</v>
      </c>
      <c r="DE685" s="177">
        <f t="shared" si="1097"/>
        <v>0</v>
      </c>
      <c r="DF685" s="177">
        <f t="shared" si="1097"/>
        <v>0</v>
      </c>
      <c r="DG685" s="177">
        <f t="shared" si="1097"/>
        <v>0</v>
      </c>
      <c r="DH685" s="177">
        <f t="shared" si="1097"/>
        <v>0</v>
      </c>
      <c r="DI685" s="177">
        <f t="shared" si="1097"/>
        <v>0</v>
      </c>
      <c r="DJ685" s="177">
        <f t="shared" si="1097"/>
        <v>0</v>
      </c>
      <c r="DK685" s="177">
        <f t="shared" si="1097"/>
        <v>0</v>
      </c>
      <c r="DL685" s="177">
        <f t="shared" si="1097"/>
        <v>0</v>
      </c>
      <c r="DM685" s="177">
        <f t="shared" si="1097"/>
        <v>0</v>
      </c>
      <c r="DN685" s="177">
        <f t="shared" si="1097"/>
        <v>0</v>
      </c>
      <c r="DO685" s="177">
        <f t="shared" si="1097"/>
        <v>0</v>
      </c>
      <c r="DP685" s="177">
        <f t="shared" si="1097"/>
        <v>0</v>
      </c>
      <c r="DQ685" s="177">
        <f t="shared" si="1097"/>
        <v>0</v>
      </c>
      <c r="DR685" s="177">
        <f t="shared" si="1097"/>
        <v>0</v>
      </c>
      <c r="DS685" s="177">
        <f t="shared" ref="DS685" si="1098">DS687</f>
        <v>0</v>
      </c>
      <c r="DT685" s="177">
        <f t="shared" ref="DT685" si="1099">DT687</f>
        <v>0</v>
      </c>
      <c r="DV685">
        <v>1579</v>
      </c>
    </row>
    <row r="686" spans="94:126" ht="20.100000000000001" customHeight="1" x14ac:dyDescent="0.2">
      <c r="CP686" s="178"/>
      <c r="CQ686" s="179"/>
      <c r="CR686" s="180"/>
      <c r="CS686" s="179"/>
      <c r="CT686" s="181"/>
      <c r="CU686" s="182"/>
      <c r="CV686" s="182"/>
      <c r="CW686" s="182"/>
      <c r="CX686" s="182"/>
      <c r="CY686" s="181"/>
      <c r="CZ686" s="182"/>
      <c r="DA686" s="182"/>
      <c r="DB686" s="182"/>
      <c r="DC686" s="182"/>
      <c r="DD686" s="181"/>
      <c r="DE686" s="182"/>
      <c r="DF686" s="182"/>
      <c r="DG686" s="182"/>
      <c r="DH686" s="182"/>
      <c r="DI686" s="182"/>
      <c r="DJ686" s="182"/>
      <c r="DK686" s="182"/>
      <c r="DL686" s="182"/>
      <c r="DM686" s="182"/>
      <c r="DN686" s="181"/>
      <c r="DO686" s="182"/>
      <c r="DP686" s="182"/>
      <c r="DQ686" s="182"/>
      <c r="DR686" s="182"/>
      <c r="DS686" s="182"/>
      <c r="DT686" s="182"/>
    </row>
    <row r="687" spans="94:126" ht="20.100000000000001" customHeight="1" x14ac:dyDescent="0.2">
      <c r="CP687" s="178"/>
      <c r="CQ687" s="179"/>
      <c r="CR687" s="180" t="s">
        <v>308</v>
      </c>
      <c r="CS687" s="183" t="s">
        <v>309</v>
      </c>
      <c r="CT687" s="194">
        <f t="shared" ref="CT687:CX687" si="1100">CT718</f>
        <v>0</v>
      </c>
      <c r="CU687" s="195">
        <f t="shared" si="1100"/>
        <v>0</v>
      </c>
      <c r="CV687" s="195">
        <f t="shared" si="1100"/>
        <v>0</v>
      </c>
      <c r="CW687" s="195">
        <f t="shared" si="1100"/>
        <v>0</v>
      </c>
      <c r="CX687" s="195">
        <f t="shared" si="1100"/>
        <v>0</v>
      </c>
      <c r="CY687" s="194">
        <f t="shared" ref="CY687:DR687" si="1101">CY718</f>
        <v>0</v>
      </c>
      <c r="CZ687" s="195">
        <f t="shared" si="1101"/>
        <v>0</v>
      </c>
      <c r="DA687" s="195">
        <f t="shared" si="1101"/>
        <v>0</v>
      </c>
      <c r="DB687" s="195">
        <f t="shared" si="1101"/>
        <v>0</v>
      </c>
      <c r="DC687" s="195">
        <f t="shared" si="1101"/>
        <v>0</v>
      </c>
      <c r="DD687" s="194">
        <f t="shared" si="1101"/>
        <v>0</v>
      </c>
      <c r="DE687" s="195">
        <f t="shared" si="1101"/>
        <v>0</v>
      </c>
      <c r="DF687" s="195">
        <f t="shared" si="1101"/>
        <v>0</v>
      </c>
      <c r="DG687" s="195">
        <f t="shared" si="1101"/>
        <v>0</v>
      </c>
      <c r="DH687" s="195">
        <f t="shared" si="1101"/>
        <v>0</v>
      </c>
      <c r="DI687" s="195">
        <f t="shared" si="1101"/>
        <v>0</v>
      </c>
      <c r="DJ687" s="195">
        <f t="shared" si="1101"/>
        <v>0</v>
      </c>
      <c r="DK687" s="195">
        <f t="shared" si="1101"/>
        <v>0</v>
      </c>
      <c r="DL687" s="195">
        <f t="shared" si="1101"/>
        <v>0</v>
      </c>
      <c r="DM687" s="195">
        <f t="shared" si="1101"/>
        <v>0</v>
      </c>
      <c r="DN687" s="194">
        <f t="shared" si="1101"/>
        <v>0</v>
      </c>
      <c r="DO687" s="195">
        <f t="shared" si="1101"/>
        <v>0</v>
      </c>
      <c r="DP687" s="195">
        <f t="shared" si="1101"/>
        <v>0</v>
      </c>
      <c r="DQ687" s="195">
        <f t="shared" si="1101"/>
        <v>0</v>
      </c>
      <c r="DR687" s="195">
        <f t="shared" si="1101"/>
        <v>0</v>
      </c>
      <c r="DS687" s="195">
        <f t="shared" ref="DS687" si="1102">DS718</f>
        <v>0</v>
      </c>
      <c r="DT687" s="195">
        <f t="shared" ref="DT687" si="1103">DT718</f>
        <v>0</v>
      </c>
    </row>
    <row r="688" spans="94:126" ht="20.100000000000001" customHeight="1" x14ac:dyDescent="0.2">
      <c r="CP688" s="178"/>
      <c r="CQ688" s="179"/>
      <c r="CR688" s="180"/>
      <c r="CS688" s="179"/>
      <c r="CT688" s="181"/>
      <c r="CU688" s="182"/>
      <c r="CV688" s="182"/>
      <c r="CW688" s="182"/>
      <c r="CX688" s="182"/>
      <c r="CY688" s="181"/>
      <c r="CZ688" s="182"/>
      <c r="DA688" s="182"/>
      <c r="DB688" s="182"/>
      <c r="DC688" s="182"/>
      <c r="DD688" s="181"/>
      <c r="DE688" s="182"/>
      <c r="DF688" s="182"/>
      <c r="DG688" s="182"/>
      <c r="DH688" s="182"/>
      <c r="DI688" s="182"/>
      <c r="DJ688" s="182"/>
      <c r="DK688" s="182"/>
      <c r="DL688" s="182"/>
      <c r="DM688" s="182"/>
      <c r="DN688" s="181"/>
      <c r="DO688" s="182"/>
      <c r="DP688" s="182"/>
      <c r="DQ688" s="182"/>
      <c r="DR688" s="182"/>
      <c r="DS688" s="182"/>
      <c r="DT688" s="182"/>
    </row>
    <row r="689" spans="94:126" ht="20.100000000000001" customHeight="1" x14ac:dyDescent="0.2">
      <c r="CP689" s="176" t="s">
        <v>201</v>
      </c>
      <c r="CQ689" s="83" t="str">
        <f>INDEX([10]TPU!$A:$A,MATCH($DV689,[10]TPU!$P:$P,0))</f>
        <v>ED-48700</v>
      </c>
      <c r="CR689" s="366" t="str">
        <f>INDEX([10]TPU!$C:$C,MATCH($DV689,[10]TPU!$P:$P,0))</f>
        <v>aterramento com haste de cobre, tipo copperweld, diâmetro de  5/8", comprimento de 240cm, exclusive cabo e caixa para aterramento, inclusive grampo para haste e instalação</v>
      </c>
      <c r="CS689" s="83" t="str">
        <f>INDEX([10]TPU!$D:$D,MATCH($DV689,[10]TPU!$P:$P,0))</f>
        <v>un</v>
      </c>
      <c r="CT689" s="177">
        <f t="shared" ref="CT689:CX689" si="1104">CT691</f>
        <v>0</v>
      </c>
      <c r="CU689" s="177">
        <f t="shared" si="1104"/>
        <v>0</v>
      </c>
      <c r="CV689" s="177">
        <f t="shared" si="1104"/>
        <v>0</v>
      </c>
      <c r="CW689" s="177">
        <f t="shared" si="1104"/>
        <v>0</v>
      </c>
      <c r="CX689" s="177">
        <f t="shared" si="1104"/>
        <v>0</v>
      </c>
      <c r="CY689" s="177">
        <f t="shared" ref="CY689:DR689" si="1105">CY691</f>
        <v>0</v>
      </c>
      <c r="CZ689" s="177">
        <f t="shared" si="1105"/>
        <v>0</v>
      </c>
      <c r="DA689" s="177">
        <f t="shared" si="1105"/>
        <v>0</v>
      </c>
      <c r="DB689" s="177">
        <f t="shared" si="1105"/>
        <v>0</v>
      </c>
      <c r="DC689" s="177">
        <f t="shared" si="1105"/>
        <v>0</v>
      </c>
      <c r="DD689" s="177">
        <f t="shared" si="1105"/>
        <v>0</v>
      </c>
      <c r="DE689" s="177">
        <f t="shared" si="1105"/>
        <v>0</v>
      </c>
      <c r="DF689" s="177">
        <f t="shared" si="1105"/>
        <v>0</v>
      </c>
      <c r="DG689" s="177">
        <f t="shared" si="1105"/>
        <v>0</v>
      </c>
      <c r="DH689" s="177">
        <f t="shared" si="1105"/>
        <v>0</v>
      </c>
      <c r="DI689" s="177">
        <f t="shared" si="1105"/>
        <v>0</v>
      </c>
      <c r="DJ689" s="177">
        <f t="shared" si="1105"/>
        <v>0</v>
      </c>
      <c r="DK689" s="177">
        <f t="shared" si="1105"/>
        <v>0</v>
      </c>
      <c r="DL689" s="177">
        <f t="shared" si="1105"/>
        <v>0</v>
      </c>
      <c r="DM689" s="177">
        <f t="shared" si="1105"/>
        <v>0</v>
      </c>
      <c r="DN689" s="177">
        <f t="shared" si="1105"/>
        <v>0</v>
      </c>
      <c r="DO689" s="177">
        <f t="shared" si="1105"/>
        <v>0</v>
      </c>
      <c r="DP689" s="177">
        <f t="shared" si="1105"/>
        <v>0</v>
      </c>
      <c r="DQ689" s="177">
        <f t="shared" si="1105"/>
        <v>0</v>
      </c>
      <c r="DR689" s="177">
        <f t="shared" si="1105"/>
        <v>0</v>
      </c>
      <c r="DS689" s="177">
        <f t="shared" ref="DS689" si="1106">DS691</f>
        <v>0</v>
      </c>
      <c r="DT689" s="177">
        <f t="shared" ref="DT689" si="1107">DT691</f>
        <v>0</v>
      </c>
      <c r="DV689" t="s">
        <v>312</v>
      </c>
    </row>
    <row r="690" spans="94:126" ht="20.100000000000001" customHeight="1" x14ac:dyDescent="0.2">
      <c r="CP690" s="178"/>
      <c r="CQ690" s="179"/>
      <c r="CR690" s="180"/>
      <c r="CS690" s="179"/>
      <c r="CT690" s="181"/>
      <c r="CU690" s="182"/>
      <c r="CV690" s="182"/>
      <c r="CW690" s="182"/>
      <c r="CX690" s="182"/>
      <c r="CY690" s="181"/>
      <c r="CZ690" s="182"/>
      <c r="DA690" s="182"/>
      <c r="DB690" s="182"/>
      <c r="DC690" s="182"/>
      <c r="DD690" s="181"/>
      <c r="DE690" s="182"/>
      <c r="DF690" s="182"/>
      <c r="DG690" s="182"/>
      <c r="DH690" s="182"/>
      <c r="DI690" s="182"/>
      <c r="DJ690" s="182"/>
      <c r="DK690" s="182"/>
      <c r="DL690" s="182"/>
      <c r="DM690" s="182"/>
      <c r="DN690" s="181"/>
      <c r="DO690" s="182"/>
      <c r="DP690" s="182"/>
      <c r="DQ690" s="182"/>
      <c r="DR690" s="182"/>
      <c r="DS690" s="182"/>
      <c r="DT690" s="182"/>
    </row>
    <row r="691" spans="94:126" ht="20.100000000000001" customHeight="1" x14ac:dyDescent="0.2">
      <c r="CP691" s="178"/>
      <c r="CQ691" s="179"/>
      <c r="CR691" s="180" t="s">
        <v>308</v>
      </c>
      <c r="CS691" s="183" t="s">
        <v>309</v>
      </c>
      <c r="CT691" s="194">
        <f t="shared" ref="CT691:CX691" si="1108">CT718</f>
        <v>0</v>
      </c>
      <c r="CU691" s="195">
        <f t="shared" si="1108"/>
        <v>0</v>
      </c>
      <c r="CV691" s="195">
        <f t="shared" si="1108"/>
        <v>0</v>
      </c>
      <c r="CW691" s="195">
        <f t="shared" si="1108"/>
        <v>0</v>
      </c>
      <c r="CX691" s="195">
        <f t="shared" si="1108"/>
        <v>0</v>
      </c>
      <c r="CY691" s="194">
        <f t="shared" ref="CY691:DR691" si="1109">CY718</f>
        <v>0</v>
      </c>
      <c r="CZ691" s="195">
        <f t="shared" si="1109"/>
        <v>0</v>
      </c>
      <c r="DA691" s="195">
        <f t="shared" si="1109"/>
        <v>0</v>
      </c>
      <c r="DB691" s="195">
        <f t="shared" si="1109"/>
        <v>0</v>
      </c>
      <c r="DC691" s="195">
        <f t="shared" si="1109"/>
        <v>0</v>
      </c>
      <c r="DD691" s="194">
        <f t="shared" si="1109"/>
        <v>0</v>
      </c>
      <c r="DE691" s="195">
        <f t="shared" si="1109"/>
        <v>0</v>
      </c>
      <c r="DF691" s="195">
        <f t="shared" si="1109"/>
        <v>0</v>
      </c>
      <c r="DG691" s="195">
        <f t="shared" si="1109"/>
        <v>0</v>
      </c>
      <c r="DH691" s="195">
        <f t="shared" si="1109"/>
        <v>0</v>
      </c>
      <c r="DI691" s="195">
        <f t="shared" si="1109"/>
        <v>0</v>
      </c>
      <c r="DJ691" s="195">
        <f t="shared" si="1109"/>
        <v>0</v>
      </c>
      <c r="DK691" s="195">
        <f t="shared" si="1109"/>
        <v>0</v>
      </c>
      <c r="DL691" s="195">
        <f t="shared" si="1109"/>
        <v>0</v>
      </c>
      <c r="DM691" s="195">
        <f t="shared" si="1109"/>
        <v>0</v>
      </c>
      <c r="DN691" s="194">
        <f t="shared" si="1109"/>
        <v>0</v>
      </c>
      <c r="DO691" s="195">
        <f t="shared" si="1109"/>
        <v>0</v>
      </c>
      <c r="DP691" s="195">
        <f t="shared" si="1109"/>
        <v>0</v>
      </c>
      <c r="DQ691" s="195">
        <f t="shared" si="1109"/>
        <v>0</v>
      </c>
      <c r="DR691" s="195">
        <f t="shared" si="1109"/>
        <v>0</v>
      </c>
      <c r="DS691" s="195">
        <f t="shared" ref="DS691" si="1110">DS718</f>
        <v>0</v>
      </c>
      <c r="DT691" s="195">
        <f t="shared" ref="DT691" si="1111">DT718</f>
        <v>0</v>
      </c>
    </row>
    <row r="692" spans="94:126" ht="20.100000000000001" customHeight="1" x14ac:dyDescent="0.2">
      <c r="CP692" s="178"/>
      <c r="CQ692" s="179"/>
      <c r="CR692" s="180"/>
      <c r="CS692" s="179"/>
      <c r="CT692" s="181"/>
      <c r="CU692" s="182"/>
      <c r="CV692" s="182"/>
      <c r="CW692" s="182"/>
      <c r="CX692" s="182"/>
      <c r="CY692" s="181"/>
      <c r="CZ692" s="182"/>
      <c r="DA692" s="182"/>
      <c r="DB692" s="182"/>
      <c r="DC692" s="182"/>
      <c r="DD692" s="181"/>
      <c r="DE692" s="182"/>
      <c r="DF692" s="182"/>
      <c r="DG692" s="182"/>
      <c r="DH692" s="182"/>
      <c r="DI692" s="182"/>
      <c r="DJ692" s="182"/>
      <c r="DK692" s="182"/>
      <c r="DL692" s="182"/>
      <c r="DM692" s="182"/>
      <c r="DN692" s="181"/>
      <c r="DO692" s="182"/>
      <c r="DP692" s="182"/>
      <c r="DQ692" s="182"/>
      <c r="DR692" s="182"/>
      <c r="DS692" s="182"/>
      <c r="DT692" s="182"/>
    </row>
    <row r="693" spans="94:126" ht="20.100000000000001" customHeight="1" x14ac:dyDescent="0.2">
      <c r="CP693" s="176" t="s">
        <v>203</v>
      </c>
      <c r="CQ693" s="83" t="str">
        <f>INDEX([10]TPU!$A:$A,MATCH($DV693,[10]TPU!$P:$P,0))</f>
        <v>ED-49222</v>
      </c>
      <c r="CR693" s="366" t="str">
        <f>INDEX([10]TPU!$C:$C,MATCH($DV693,[10]TPU!$P:$P,0))</f>
        <v>caixa de telefonia/rede/cftv, dimensão (60x60)cm, em chapa de aço galvanizado, tipo de sobrepor, com fecho e acabamento em pintura eletrostática, inclusive instalação</v>
      </c>
      <c r="CS693" s="83" t="str">
        <f>INDEX([10]TPU!$D:$D,MATCH($DV693,[10]TPU!$P:$P,0))</f>
        <v>un</v>
      </c>
      <c r="CT693" s="177">
        <f t="shared" ref="CT693:CX693" si="1112">CT695</f>
        <v>0</v>
      </c>
      <c r="CU693" s="177">
        <f t="shared" si="1112"/>
        <v>0</v>
      </c>
      <c r="CV693" s="177">
        <f t="shared" si="1112"/>
        <v>0</v>
      </c>
      <c r="CW693" s="177">
        <f t="shared" si="1112"/>
        <v>0</v>
      </c>
      <c r="CX693" s="177">
        <f t="shared" si="1112"/>
        <v>0</v>
      </c>
      <c r="CY693" s="177">
        <f t="shared" ref="CY693:DR693" si="1113">CY695</f>
        <v>0</v>
      </c>
      <c r="CZ693" s="177">
        <f t="shared" si="1113"/>
        <v>0</v>
      </c>
      <c r="DA693" s="177">
        <f t="shared" si="1113"/>
        <v>0</v>
      </c>
      <c r="DB693" s="177">
        <f t="shared" si="1113"/>
        <v>0</v>
      </c>
      <c r="DC693" s="177">
        <f t="shared" si="1113"/>
        <v>0</v>
      </c>
      <c r="DD693" s="177">
        <f t="shared" si="1113"/>
        <v>0</v>
      </c>
      <c r="DE693" s="177">
        <f t="shared" si="1113"/>
        <v>0</v>
      </c>
      <c r="DF693" s="177">
        <f t="shared" si="1113"/>
        <v>0</v>
      </c>
      <c r="DG693" s="177">
        <f t="shared" si="1113"/>
        <v>0</v>
      </c>
      <c r="DH693" s="177">
        <f t="shared" si="1113"/>
        <v>0</v>
      </c>
      <c r="DI693" s="177">
        <f t="shared" si="1113"/>
        <v>0</v>
      </c>
      <c r="DJ693" s="177">
        <f t="shared" si="1113"/>
        <v>0</v>
      </c>
      <c r="DK693" s="177">
        <f t="shared" si="1113"/>
        <v>0</v>
      </c>
      <c r="DL693" s="177">
        <f t="shared" si="1113"/>
        <v>0</v>
      </c>
      <c r="DM693" s="177">
        <f t="shared" si="1113"/>
        <v>0</v>
      </c>
      <c r="DN693" s="177">
        <f t="shared" si="1113"/>
        <v>0</v>
      </c>
      <c r="DO693" s="177">
        <f t="shared" si="1113"/>
        <v>0</v>
      </c>
      <c r="DP693" s="177">
        <f t="shared" si="1113"/>
        <v>0</v>
      </c>
      <c r="DQ693" s="177">
        <f t="shared" si="1113"/>
        <v>0</v>
      </c>
      <c r="DR693" s="177">
        <f t="shared" si="1113"/>
        <v>0</v>
      </c>
      <c r="DS693" s="177">
        <f t="shared" ref="DS693" si="1114">DS695</f>
        <v>0</v>
      </c>
      <c r="DT693" s="177">
        <f t="shared" ref="DT693" si="1115">DT695</f>
        <v>0</v>
      </c>
      <c r="DV693" t="s">
        <v>313</v>
      </c>
    </row>
    <row r="694" spans="94:126" ht="20.100000000000001" customHeight="1" x14ac:dyDescent="0.2">
      <c r="CP694" s="178"/>
      <c r="CQ694" s="179"/>
      <c r="CR694" s="180"/>
      <c r="CS694" s="179"/>
      <c r="CT694" s="181"/>
      <c r="CU694" s="182"/>
      <c r="CV694" s="182"/>
      <c r="CW694" s="182"/>
      <c r="CX694" s="182"/>
      <c r="CY694" s="181"/>
      <c r="CZ694" s="182"/>
      <c r="DA694" s="182"/>
      <c r="DB694" s="182"/>
      <c r="DC694" s="182"/>
      <c r="DD694" s="181"/>
      <c r="DE694" s="182"/>
      <c r="DF694" s="182"/>
      <c r="DG694" s="182"/>
      <c r="DH694" s="182"/>
      <c r="DI694" s="182"/>
      <c r="DJ694" s="182"/>
      <c r="DK694" s="182"/>
      <c r="DL694" s="182"/>
      <c r="DM694" s="182"/>
      <c r="DN694" s="181"/>
      <c r="DO694" s="182"/>
      <c r="DP694" s="182"/>
      <c r="DQ694" s="182"/>
      <c r="DR694" s="182"/>
      <c r="DS694" s="182"/>
      <c r="DT694" s="182"/>
    </row>
    <row r="695" spans="94:126" ht="20.100000000000001" customHeight="1" x14ac:dyDescent="0.2">
      <c r="CP695" s="178"/>
      <c r="CQ695" s="179"/>
      <c r="CR695" s="180" t="s">
        <v>308</v>
      </c>
      <c r="CS695" s="183" t="s">
        <v>309</v>
      </c>
      <c r="CT695" s="194">
        <f t="shared" ref="CT695:CX695" si="1116">CT718</f>
        <v>0</v>
      </c>
      <c r="CU695" s="195">
        <f t="shared" si="1116"/>
        <v>0</v>
      </c>
      <c r="CV695" s="195">
        <f t="shared" si="1116"/>
        <v>0</v>
      </c>
      <c r="CW695" s="195">
        <f t="shared" si="1116"/>
        <v>0</v>
      </c>
      <c r="CX695" s="195">
        <f t="shared" si="1116"/>
        <v>0</v>
      </c>
      <c r="CY695" s="194">
        <f t="shared" ref="CY695:DR695" si="1117">CY718</f>
        <v>0</v>
      </c>
      <c r="CZ695" s="195">
        <f t="shared" si="1117"/>
        <v>0</v>
      </c>
      <c r="DA695" s="195">
        <f t="shared" si="1117"/>
        <v>0</v>
      </c>
      <c r="DB695" s="195">
        <f t="shared" si="1117"/>
        <v>0</v>
      </c>
      <c r="DC695" s="195">
        <f t="shared" si="1117"/>
        <v>0</v>
      </c>
      <c r="DD695" s="194">
        <f t="shared" si="1117"/>
        <v>0</v>
      </c>
      <c r="DE695" s="195">
        <f t="shared" si="1117"/>
        <v>0</v>
      </c>
      <c r="DF695" s="195">
        <f t="shared" si="1117"/>
        <v>0</v>
      </c>
      <c r="DG695" s="195">
        <f t="shared" si="1117"/>
        <v>0</v>
      </c>
      <c r="DH695" s="195">
        <f t="shared" si="1117"/>
        <v>0</v>
      </c>
      <c r="DI695" s="195">
        <f t="shared" si="1117"/>
        <v>0</v>
      </c>
      <c r="DJ695" s="195">
        <f t="shared" si="1117"/>
        <v>0</v>
      </c>
      <c r="DK695" s="195">
        <f t="shared" si="1117"/>
        <v>0</v>
      </c>
      <c r="DL695" s="195">
        <f t="shared" si="1117"/>
        <v>0</v>
      </c>
      <c r="DM695" s="195">
        <f t="shared" si="1117"/>
        <v>0</v>
      </c>
      <c r="DN695" s="194">
        <f t="shared" si="1117"/>
        <v>0</v>
      </c>
      <c r="DO695" s="195">
        <f t="shared" si="1117"/>
        <v>0</v>
      </c>
      <c r="DP695" s="195">
        <f t="shared" si="1117"/>
        <v>0</v>
      </c>
      <c r="DQ695" s="195">
        <f t="shared" si="1117"/>
        <v>0</v>
      </c>
      <c r="DR695" s="195">
        <f t="shared" si="1117"/>
        <v>0</v>
      </c>
      <c r="DS695" s="195">
        <f t="shared" ref="DS695" si="1118">DS718</f>
        <v>0</v>
      </c>
      <c r="DT695" s="195">
        <f t="shared" ref="DT695" si="1119">DT718</f>
        <v>0</v>
      </c>
    </row>
    <row r="696" spans="94:126" ht="20.100000000000001" customHeight="1" x14ac:dyDescent="0.2">
      <c r="CP696" s="178"/>
      <c r="CQ696" s="179"/>
      <c r="CR696" s="180"/>
      <c r="CS696" s="179"/>
      <c r="CT696" s="181"/>
      <c r="CU696" s="182"/>
      <c r="CV696" s="182"/>
      <c r="CW696" s="182"/>
      <c r="CX696" s="182"/>
      <c r="CY696" s="181"/>
      <c r="CZ696" s="182"/>
      <c r="DA696" s="182"/>
      <c r="DB696" s="182"/>
      <c r="DC696" s="182"/>
      <c r="DD696" s="181"/>
      <c r="DE696" s="182"/>
      <c r="DF696" s="182"/>
      <c r="DG696" s="182"/>
      <c r="DH696" s="182"/>
      <c r="DI696" s="182"/>
      <c r="DJ696" s="182"/>
      <c r="DK696" s="182"/>
      <c r="DL696" s="182"/>
      <c r="DM696" s="182"/>
      <c r="DN696" s="181"/>
      <c r="DO696" s="182"/>
      <c r="DP696" s="182"/>
      <c r="DQ696" s="182"/>
      <c r="DR696" s="182"/>
      <c r="DS696" s="182"/>
      <c r="DT696" s="182"/>
    </row>
    <row r="697" spans="94:126" ht="20.100000000000001" customHeight="1" x14ac:dyDescent="0.2">
      <c r="CP697" s="176" t="s">
        <v>204</v>
      </c>
      <c r="CQ697" s="83">
        <f>INDEX([10]TPU!$A:$A,MATCH($DV697,[10]TPU!$P:$P,0))</f>
        <v>11855</v>
      </c>
      <c r="CR697" s="366" t="str">
        <f>INDEX([10]TPU!$C:$C,MATCH($DV697,[10]TPU!$P:$P,0))</f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S697" s="83" t="str">
        <f>INDEX([10]TPU!$D:$D,MATCH($DV697,[10]TPU!$P:$P,0))</f>
        <v xml:space="preserve">un    </v>
      </c>
      <c r="CT697" s="177">
        <f t="shared" ref="CT697:CX697" si="1120">CT699</f>
        <v>0</v>
      </c>
      <c r="CU697" s="177">
        <f t="shared" si="1120"/>
        <v>0</v>
      </c>
      <c r="CV697" s="177">
        <f t="shared" si="1120"/>
        <v>0</v>
      </c>
      <c r="CW697" s="177">
        <f t="shared" si="1120"/>
        <v>0</v>
      </c>
      <c r="CX697" s="177">
        <f t="shared" si="1120"/>
        <v>0</v>
      </c>
      <c r="CY697" s="177">
        <f t="shared" ref="CY697:DR697" si="1121">CY699</f>
        <v>0</v>
      </c>
      <c r="CZ697" s="177">
        <f t="shared" si="1121"/>
        <v>0</v>
      </c>
      <c r="DA697" s="177">
        <f t="shared" si="1121"/>
        <v>0</v>
      </c>
      <c r="DB697" s="177">
        <f t="shared" si="1121"/>
        <v>0</v>
      </c>
      <c r="DC697" s="177">
        <f t="shared" si="1121"/>
        <v>0</v>
      </c>
      <c r="DD697" s="177">
        <f t="shared" si="1121"/>
        <v>0</v>
      </c>
      <c r="DE697" s="177">
        <f t="shared" si="1121"/>
        <v>0</v>
      </c>
      <c r="DF697" s="177">
        <f t="shared" si="1121"/>
        <v>0</v>
      </c>
      <c r="DG697" s="177">
        <f t="shared" si="1121"/>
        <v>0</v>
      </c>
      <c r="DH697" s="177">
        <f t="shared" si="1121"/>
        <v>0</v>
      </c>
      <c r="DI697" s="177">
        <f t="shared" si="1121"/>
        <v>0</v>
      </c>
      <c r="DJ697" s="177">
        <f t="shared" si="1121"/>
        <v>0</v>
      </c>
      <c r="DK697" s="177">
        <f t="shared" si="1121"/>
        <v>0</v>
      </c>
      <c r="DL697" s="177">
        <f t="shared" si="1121"/>
        <v>0</v>
      </c>
      <c r="DM697" s="177">
        <f t="shared" si="1121"/>
        <v>0</v>
      </c>
      <c r="DN697" s="177">
        <f t="shared" si="1121"/>
        <v>0</v>
      </c>
      <c r="DO697" s="177">
        <f t="shared" si="1121"/>
        <v>0</v>
      </c>
      <c r="DP697" s="177">
        <f t="shared" si="1121"/>
        <v>0</v>
      </c>
      <c r="DQ697" s="177">
        <f t="shared" si="1121"/>
        <v>0</v>
      </c>
      <c r="DR697" s="177">
        <f t="shared" si="1121"/>
        <v>0</v>
      </c>
      <c r="DS697" s="177">
        <f t="shared" ref="DS697" si="1122">DS699</f>
        <v>0</v>
      </c>
      <c r="DT697" s="177">
        <f t="shared" ref="DT697" si="1123">DT699</f>
        <v>0</v>
      </c>
      <c r="DV697">
        <v>72272</v>
      </c>
    </row>
    <row r="698" spans="94:126" ht="20.100000000000001" customHeight="1" x14ac:dyDescent="0.2">
      <c r="CP698" s="178"/>
      <c r="CQ698" s="179"/>
      <c r="CR698" s="180"/>
      <c r="CS698" s="179"/>
      <c r="CT698" s="181"/>
      <c r="CU698" s="182"/>
      <c r="CV698" s="182"/>
      <c r="CW698" s="182"/>
      <c r="CX698" s="182"/>
      <c r="CY698" s="181"/>
      <c r="CZ698" s="182"/>
      <c r="DA698" s="182"/>
      <c r="DB698" s="182"/>
      <c r="DC698" s="182"/>
      <c r="DD698" s="181"/>
      <c r="DE698" s="182"/>
      <c r="DF698" s="182"/>
      <c r="DG698" s="182"/>
      <c r="DH698" s="182"/>
      <c r="DI698" s="182"/>
      <c r="DJ698" s="182"/>
      <c r="DK698" s="182"/>
      <c r="DL698" s="182"/>
      <c r="DM698" s="182"/>
      <c r="DN698" s="181"/>
      <c r="DO698" s="182"/>
      <c r="DP698" s="182"/>
      <c r="DQ698" s="182"/>
      <c r="DR698" s="182"/>
      <c r="DS698" s="182"/>
      <c r="DT698" s="182"/>
    </row>
    <row r="699" spans="94:126" ht="20.100000000000001" customHeight="1" x14ac:dyDescent="0.2">
      <c r="CP699" s="178"/>
      <c r="CQ699" s="179"/>
      <c r="CR699" s="180" t="s">
        <v>308</v>
      </c>
      <c r="CS699" s="183" t="s">
        <v>309</v>
      </c>
      <c r="CT699" s="194">
        <f t="shared" ref="CT699:CX699" si="1124">CT718</f>
        <v>0</v>
      </c>
      <c r="CU699" s="195">
        <f t="shared" si="1124"/>
        <v>0</v>
      </c>
      <c r="CV699" s="195">
        <f t="shared" si="1124"/>
        <v>0</v>
      </c>
      <c r="CW699" s="195">
        <f t="shared" si="1124"/>
        <v>0</v>
      </c>
      <c r="CX699" s="195">
        <f t="shared" si="1124"/>
        <v>0</v>
      </c>
      <c r="CY699" s="194">
        <f t="shared" ref="CY699:DR699" si="1125">CY718</f>
        <v>0</v>
      </c>
      <c r="CZ699" s="195">
        <f t="shared" si="1125"/>
        <v>0</v>
      </c>
      <c r="DA699" s="195">
        <f t="shared" si="1125"/>
        <v>0</v>
      </c>
      <c r="DB699" s="195">
        <f t="shared" si="1125"/>
        <v>0</v>
      </c>
      <c r="DC699" s="195">
        <f t="shared" si="1125"/>
        <v>0</v>
      </c>
      <c r="DD699" s="194">
        <f t="shared" si="1125"/>
        <v>0</v>
      </c>
      <c r="DE699" s="195">
        <f t="shared" si="1125"/>
        <v>0</v>
      </c>
      <c r="DF699" s="195">
        <f t="shared" si="1125"/>
        <v>0</v>
      </c>
      <c r="DG699" s="195">
        <f t="shared" si="1125"/>
        <v>0</v>
      </c>
      <c r="DH699" s="195">
        <f t="shared" si="1125"/>
        <v>0</v>
      </c>
      <c r="DI699" s="195">
        <f t="shared" si="1125"/>
        <v>0</v>
      </c>
      <c r="DJ699" s="195">
        <f t="shared" si="1125"/>
        <v>0</v>
      </c>
      <c r="DK699" s="195">
        <f t="shared" si="1125"/>
        <v>0</v>
      </c>
      <c r="DL699" s="195">
        <f t="shared" si="1125"/>
        <v>0</v>
      </c>
      <c r="DM699" s="195">
        <f t="shared" si="1125"/>
        <v>0</v>
      </c>
      <c r="DN699" s="194">
        <f t="shared" si="1125"/>
        <v>0</v>
      </c>
      <c r="DO699" s="195">
        <f t="shared" si="1125"/>
        <v>0</v>
      </c>
      <c r="DP699" s="195">
        <f t="shared" si="1125"/>
        <v>0</v>
      </c>
      <c r="DQ699" s="195">
        <f t="shared" si="1125"/>
        <v>0</v>
      </c>
      <c r="DR699" s="195">
        <f t="shared" si="1125"/>
        <v>0</v>
      </c>
      <c r="DS699" s="195">
        <f t="shared" ref="DS699" si="1126">DS718</f>
        <v>0</v>
      </c>
      <c r="DT699" s="195">
        <f t="shared" ref="DT699" si="1127">DT718</f>
        <v>0</v>
      </c>
    </row>
    <row r="700" spans="94:126" ht="20.100000000000001" customHeight="1" x14ac:dyDescent="0.2">
      <c r="CP700" s="178"/>
      <c r="CQ700" s="179"/>
      <c r="CR700" s="180"/>
      <c r="CS700" s="179"/>
      <c r="CT700" s="181"/>
      <c r="CU700" s="182"/>
      <c r="CV700" s="182"/>
      <c r="CW700" s="182"/>
      <c r="CX700" s="182"/>
      <c r="CY700" s="181"/>
      <c r="CZ700" s="182"/>
      <c r="DA700" s="182"/>
      <c r="DB700" s="182"/>
      <c r="DC700" s="182"/>
      <c r="DD700" s="181"/>
      <c r="DE700" s="182"/>
      <c r="DF700" s="182"/>
      <c r="DG700" s="182"/>
      <c r="DH700" s="182"/>
      <c r="DI700" s="182"/>
      <c r="DJ700" s="182"/>
      <c r="DK700" s="182"/>
      <c r="DL700" s="182"/>
      <c r="DM700" s="182"/>
      <c r="DN700" s="181"/>
      <c r="DO700" s="182"/>
      <c r="DP700" s="182"/>
      <c r="DQ700" s="182"/>
      <c r="DR700" s="182"/>
      <c r="DS700" s="182"/>
      <c r="DT700" s="182"/>
    </row>
    <row r="701" spans="94:126" ht="20.100000000000001" customHeight="1" x14ac:dyDescent="0.2">
      <c r="CP701" s="176" t="s">
        <v>207</v>
      </c>
      <c r="CQ701" s="83">
        <f>INDEX([10]TPU!$A:$A,MATCH($DV701,[10]TPU!$P:$P,0))</f>
        <v>1563</v>
      </c>
      <c r="CR701" s="366" t="str">
        <f>INDEX([10]TPU!$C:$C,MATCH($DV701,[10]TPU!$P:$P,0))</f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CS701" s="83" t="str">
        <f>INDEX([10]TPU!$D:$D,MATCH($DV701,[10]TPU!$P:$P,0))</f>
        <v xml:space="preserve">un    </v>
      </c>
      <c r="CT701" s="177">
        <f t="shared" ref="CT701:CX701" si="1128">CT703*2</f>
        <v>0</v>
      </c>
      <c r="CU701" s="177">
        <f t="shared" si="1128"/>
        <v>0</v>
      </c>
      <c r="CV701" s="177">
        <f t="shared" si="1128"/>
        <v>0</v>
      </c>
      <c r="CW701" s="177">
        <f t="shared" si="1128"/>
        <v>0</v>
      </c>
      <c r="CX701" s="177">
        <f t="shared" si="1128"/>
        <v>0</v>
      </c>
      <c r="CY701" s="177">
        <f t="shared" ref="CY701:DR701" si="1129">CY703*2</f>
        <v>0</v>
      </c>
      <c r="CZ701" s="177">
        <f t="shared" si="1129"/>
        <v>0</v>
      </c>
      <c r="DA701" s="177">
        <f t="shared" si="1129"/>
        <v>0</v>
      </c>
      <c r="DB701" s="177">
        <f t="shared" si="1129"/>
        <v>0</v>
      </c>
      <c r="DC701" s="177">
        <f t="shared" si="1129"/>
        <v>0</v>
      </c>
      <c r="DD701" s="177">
        <f t="shared" si="1129"/>
        <v>0</v>
      </c>
      <c r="DE701" s="177">
        <f t="shared" si="1129"/>
        <v>0</v>
      </c>
      <c r="DF701" s="177">
        <f t="shared" si="1129"/>
        <v>0</v>
      </c>
      <c r="DG701" s="177">
        <f t="shared" si="1129"/>
        <v>0</v>
      </c>
      <c r="DH701" s="177">
        <f t="shared" si="1129"/>
        <v>0</v>
      </c>
      <c r="DI701" s="177">
        <f t="shared" si="1129"/>
        <v>0</v>
      </c>
      <c r="DJ701" s="177">
        <f t="shared" si="1129"/>
        <v>0</v>
      </c>
      <c r="DK701" s="177">
        <f t="shared" si="1129"/>
        <v>0</v>
      </c>
      <c r="DL701" s="177">
        <f t="shared" si="1129"/>
        <v>0</v>
      </c>
      <c r="DM701" s="177">
        <f t="shared" si="1129"/>
        <v>0</v>
      </c>
      <c r="DN701" s="177">
        <f t="shared" si="1129"/>
        <v>0</v>
      </c>
      <c r="DO701" s="177">
        <f t="shared" si="1129"/>
        <v>0</v>
      </c>
      <c r="DP701" s="177">
        <f t="shared" si="1129"/>
        <v>0</v>
      </c>
      <c r="DQ701" s="177">
        <f t="shared" si="1129"/>
        <v>0</v>
      </c>
      <c r="DR701" s="177">
        <f t="shared" si="1129"/>
        <v>0</v>
      </c>
      <c r="DS701" s="177">
        <f t="shared" ref="DS701" si="1130">DS703*2</f>
        <v>0</v>
      </c>
      <c r="DT701" s="177">
        <f t="shared" ref="DT701" si="1131">DT703*2</f>
        <v>0</v>
      </c>
      <c r="DV701">
        <v>1563</v>
      </c>
    </row>
    <row r="702" spans="94:126" ht="20.100000000000001" customHeight="1" x14ac:dyDescent="0.2">
      <c r="CP702" s="178"/>
      <c r="CQ702" s="179"/>
      <c r="CR702" s="180"/>
      <c r="CS702" s="179"/>
      <c r="CT702" s="181"/>
      <c r="CU702" s="182"/>
      <c r="CV702" s="182"/>
      <c r="CW702" s="182"/>
      <c r="CX702" s="182"/>
      <c r="CY702" s="181"/>
      <c r="CZ702" s="182"/>
      <c r="DA702" s="182"/>
      <c r="DB702" s="182"/>
      <c r="DC702" s="182"/>
      <c r="DD702" s="181"/>
      <c r="DE702" s="182"/>
      <c r="DF702" s="182"/>
      <c r="DG702" s="182"/>
      <c r="DH702" s="182"/>
      <c r="DI702" s="182"/>
      <c r="DJ702" s="182"/>
      <c r="DK702" s="182"/>
      <c r="DL702" s="182"/>
      <c r="DM702" s="182"/>
      <c r="DN702" s="181"/>
      <c r="DO702" s="182"/>
      <c r="DP702" s="182"/>
      <c r="DQ702" s="182"/>
      <c r="DR702" s="182"/>
      <c r="DS702" s="182"/>
      <c r="DT702" s="182"/>
    </row>
    <row r="703" spans="94:126" ht="20.100000000000001" customHeight="1" x14ac:dyDescent="0.2">
      <c r="CP703" s="178"/>
      <c r="CQ703" s="179"/>
      <c r="CR703" s="180" t="s">
        <v>314</v>
      </c>
      <c r="CS703" s="183" t="s">
        <v>309</v>
      </c>
      <c r="CT703" s="194">
        <f t="shared" ref="CT703:CX703" si="1132">CT718</f>
        <v>0</v>
      </c>
      <c r="CU703" s="195">
        <f t="shared" si="1132"/>
        <v>0</v>
      </c>
      <c r="CV703" s="195">
        <f t="shared" si="1132"/>
        <v>0</v>
      </c>
      <c r="CW703" s="195">
        <f t="shared" si="1132"/>
        <v>0</v>
      </c>
      <c r="CX703" s="195">
        <f t="shared" si="1132"/>
        <v>0</v>
      </c>
      <c r="CY703" s="194">
        <f t="shared" ref="CY703:DR703" si="1133">CY718</f>
        <v>0</v>
      </c>
      <c r="CZ703" s="195">
        <f t="shared" si="1133"/>
        <v>0</v>
      </c>
      <c r="DA703" s="195">
        <f t="shared" si="1133"/>
        <v>0</v>
      </c>
      <c r="DB703" s="195">
        <f t="shared" si="1133"/>
        <v>0</v>
      </c>
      <c r="DC703" s="195">
        <f t="shared" si="1133"/>
        <v>0</v>
      </c>
      <c r="DD703" s="194">
        <f t="shared" si="1133"/>
        <v>0</v>
      </c>
      <c r="DE703" s="195">
        <f t="shared" si="1133"/>
        <v>0</v>
      </c>
      <c r="DF703" s="195">
        <f t="shared" si="1133"/>
        <v>0</v>
      </c>
      <c r="DG703" s="195">
        <f t="shared" si="1133"/>
        <v>0</v>
      </c>
      <c r="DH703" s="195">
        <f t="shared" si="1133"/>
        <v>0</v>
      </c>
      <c r="DI703" s="195">
        <f t="shared" si="1133"/>
        <v>0</v>
      </c>
      <c r="DJ703" s="195">
        <f t="shared" si="1133"/>
        <v>0</v>
      </c>
      <c r="DK703" s="195">
        <f t="shared" si="1133"/>
        <v>0</v>
      </c>
      <c r="DL703" s="195">
        <f t="shared" si="1133"/>
        <v>0</v>
      </c>
      <c r="DM703" s="195">
        <f t="shared" si="1133"/>
        <v>0</v>
      </c>
      <c r="DN703" s="194">
        <f t="shared" si="1133"/>
        <v>0</v>
      </c>
      <c r="DO703" s="195">
        <f t="shared" si="1133"/>
        <v>0</v>
      </c>
      <c r="DP703" s="195">
        <f t="shared" si="1133"/>
        <v>0</v>
      </c>
      <c r="DQ703" s="195">
        <f t="shared" si="1133"/>
        <v>0</v>
      </c>
      <c r="DR703" s="195">
        <f t="shared" si="1133"/>
        <v>0</v>
      </c>
      <c r="DS703" s="195">
        <f t="shared" ref="DS703" si="1134">DS718</f>
        <v>0</v>
      </c>
      <c r="DT703" s="195">
        <f t="shared" ref="DT703" si="1135">DT718</f>
        <v>0</v>
      </c>
    </row>
    <row r="704" spans="94:126" ht="20.100000000000001" customHeight="1" x14ac:dyDescent="0.2">
      <c r="CP704" s="178"/>
      <c r="CQ704" s="179"/>
      <c r="CR704" s="180"/>
      <c r="CS704" s="179"/>
      <c r="CT704" s="181"/>
      <c r="CU704" s="182"/>
      <c r="CV704" s="182"/>
      <c r="CW704" s="182"/>
      <c r="CX704" s="182"/>
      <c r="CY704" s="181"/>
      <c r="CZ704" s="182"/>
      <c r="DA704" s="182"/>
      <c r="DB704" s="182"/>
      <c r="DC704" s="182"/>
      <c r="DD704" s="181"/>
      <c r="DE704" s="182"/>
      <c r="DF704" s="182"/>
      <c r="DG704" s="182"/>
      <c r="DH704" s="182"/>
      <c r="DI704" s="182"/>
      <c r="DJ704" s="182"/>
      <c r="DK704" s="182"/>
      <c r="DL704" s="182"/>
      <c r="DM704" s="182"/>
      <c r="DN704" s="181"/>
      <c r="DO704" s="182"/>
      <c r="DP704" s="182"/>
      <c r="DQ704" s="182"/>
      <c r="DR704" s="182"/>
      <c r="DS704" s="182"/>
      <c r="DT704" s="182"/>
    </row>
    <row r="705" spans="94:126" ht="20.100000000000001" customHeight="1" x14ac:dyDescent="0.2">
      <c r="CP705" s="176" t="s">
        <v>208</v>
      </c>
      <c r="CQ705" s="83">
        <f>INDEX([10]TPU!$A:$A,MATCH($DV705,[10]TPU!$P:$P,0))</f>
        <v>101660</v>
      </c>
      <c r="CR705" s="366" t="str">
        <f>INDEX([10]TPU!$C:$C,MATCH($DV705,[10]TPU!$P:$P,0))</f>
        <v>luminária de led para iluminação pública, de 240 w até 350 w - fornecimento e instalação. af_08/2020</v>
      </c>
      <c r="CS705" s="83" t="str">
        <f>INDEX([10]TPU!$D:$D,MATCH($DV705,[10]TPU!$P:$P,0))</f>
        <v>un</v>
      </c>
      <c r="CT705" s="177">
        <f t="shared" ref="CT705:CX705" si="1136">CT707*2</f>
        <v>0</v>
      </c>
      <c r="CU705" s="177">
        <f t="shared" si="1136"/>
        <v>0</v>
      </c>
      <c r="CV705" s="177">
        <f t="shared" si="1136"/>
        <v>0</v>
      </c>
      <c r="CW705" s="177">
        <f t="shared" si="1136"/>
        <v>0</v>
      </c>
      <c r="CX705" s="177">
        <f t="shared" si="1136"/>
        <v>0</v>
      </c>
      <c r="CY705" s="177">
        <f t="shared" ref="CY705:DR705" si="1137">CY707*2</f>
        <v>0</v>
      </c>
      <c r="CZ705" s="177">
        <f t="shared" si="1137"/>
        <v>0</v>
      </c>
      <c r="DA705" s="177">
        <f t="shared" si="1137"/>
        <v>0</v>
      </c>
      <c r="DB705" s="177">
        <f t="shared" si="1137"/>
        <v>0</v>
      </c>
      <c r="DC705" s="177">
        <f t="shared" si="1137"/>
        <v>0</v>
      </c>
      <c r="DD705" s="177">
        <f t="shared" si="1137"/>
        <v>0</v>
      </c>
      <c r="DE705" s="177">
        <f t="shared" si="1137"/>
        <v>0</v>
      </c>
      <c r="DF705" s="177">
        <f t="shared" si="1137"/>
        <v>0</v>
      </c>
      <c r="DG705" s="177">
        <f t="shared" si="1137"/>
        <v>0</v>
      </c>
      <c r="DH705" s="177">
        <f t="shared" si="1137"/>
        <v>0</v>
      </c>
      <c r="DI705" s="177">
        <f t="shared" si="1137"/>
        <v>0</v>
      </c>
      <c r="DJ705" s="177">
        <f t="shared" si="1137"/>
        <v>0</v>
      </c>
      <c r="DK705" s="177">
        <f t="shared" si="1137"/>
        <v>0</v>
      </c>
      <c r="DL705" s="177">
        <f t="shared" si="1137"/>
        <v>0</v>
      </c>
      <c r="DM705" s="177">
        <f t="shared" si="1137"/>
        <v>0</v>
      </c>
      <c r="DN705" s="177">
        <f t="shared" si="1137"/>
        <v>0</v>
      </c>
      <c r="DO705" s="177">
        <f t="shared" si="1137"/>
        <v>0</v>
      </c>
      <c r="DP705" s="177">
        <f t="shared" si="1137"/>
        <v>0</v>
      </c>
      <c r="DQ705" s="177">
        <f t="shared" si="1137"/>
        <v>0</v>
      </c>
      <c r="DR705" s="177">
        <f t="shared" si="1137"/>
        <v>0</v>
      </c>
      <c r="DS705" s="177">
        <f t="shared" ref="DS705" si="1138">DS707*2</f>
        <v>0</v>
      </c>
      <c r="DT705" s="177">
        <f t="shared" ref="DT705" si="1139">DT707*2</f>
        <v>0</v>
      </c>
      <c r="DV705">
        <v>101660</v>
      </c>
    </row>
    <row r="706" spans="94:126" ht="20.100000000000001" customHeight="1" x14ac:dyDescent="0.2">
      <c r="CP706" s="178"/>
      <c r="CQ706" s="179"/>
      <c r="CR706" s="180"/>
      <c r="CS706" s="179"/>
      <c r="CT706" s="181"/>
      <c r="CU706" s="182"/>
      <c r="CV706" s="182"/>
      <c r="CW706" s="182"/>
      <c r="CX706" s="182"/>
      <c r="CY706" s="181"/>
      <c r="CZ706" s="182"/>
      <c r="DA706" s="182"/>
      <c r="DB706" s="182"/>
      <c r="DC706" s="182"/>
      <c r="DD706" s="181"/>
      <c r="DE706" s="182"/>
      <c r="DF706" s="182"/>
      <c r="DG706" s="182"/>
      <c r="DH706" s="182"/>
      <c r="DI706" s="182"/>
      <c r="DJ706" s="182"/>
      <c r="DK706" s="182"/>
      <c r="DL706" s="182"/>
      <c r="DM706" s="182"/>
      <c r="DN706" s="181"/>
      <c r="DO706" s="182"/>
      <c r="DP706" s="182"/>
      <c r="DQ706" s="182"/>
      <c r="DR706" s="182"/>
      <c r="DS706" s="182"/>
      <c r="DT706" s="182"/>
    </row>
    <row r="707" spans="94:126" ht="20.100000000000001" customHeight="1" x14ac:dyDescent="0.2">
      <c r="CP707" s="178"/>
      <c r="CQ707" s="179"/>
      <c r="CR707" s="180" t="s">
        <v>314</v>
      </c>
      <c r="CS707" s="183" t="s">
        <v>309</v>
      </c>
      <c r="CT707" s="194">
        <f t="shared" ref="CT707:CX707" si="1140">CT718</f>
        <v>0</v>
      </c>
      <c r="CU707" s="195">
        <f t="shared" si="1140"/>
        <v>0</v>
      </c>
      <c r="CV707" s="195">
        <f t="shared" si="1140"/>
        <v>0</v>
      </c>
      <c r="CW707" s="195">
        <f t="shared" si="1140"/>
        <v>0</v>
      </c>
      <c r="CX707" s="195">
        <f t="shared" si="1140"/>
        <v>0</v>
      </c>
      <c r="CY707" s="194">
        <f t="shared" ref="CY707:DR707" si="1141">CY718</f>
        <v>0</v>
      </c>
      <c r="CZ707" s="195">
        <f t="shared" si="1141"/>
        <v>0</v>
      </c>
      <c r="DA707" s="195">
        <f t="shared" si="1141"/>
        <v>0</v>
      </c>
      <c r="DB707" s="195">
        <f t="shared" si="1141"/>
        <v>0</v>
      </c>
      <c r="DC707" s="195">
        <f t="shared" si="1141"/>
        <v>0</v>
      </c>
      <c r="DD707" s="194">
        <f t="shared" si="1141"/>
        <v>0</v>
      </c>
      <c r="DE707" s="195">
        <f t="shared" si="1141"/>
        <v>0</v>
      </c>
      <c r="DF707" s="195">
        <f t="shared" si="1141"/>
        <v>0</v>
      </c>
      <c r="DG707" s="195">
        <f t="shared" si="1141"/>
        <v>0</v>
      </c>
      <c r="DH707" s="195">
        <f t="shared" si="1141"/>
        <v>0</v>
      </c>
      <c r="DI707" s="195">
        <f t="shared" si="1141"/>
        <v>0</v>
      </c>
      <c r="DJ707" s="195">
        <f t="shared" si="1141"/>
        <v>0</v>
      </c>
      <c r="DK707" s="195">
        <f t="shared" si="1141"/>
        <v>0</v>
      </c>
      <c r="DL707" s="195">
        <f t="shared" si="1141"/>
        <v>0</v>
      </c>
      <c r="DM707" s="195">
        <f t="shared" si="1141"/>
        <v>0</v>
      </c>
      <c r="DN707" s="194">
        <f t="shared" si="1141"/>
        <v>0</v>
      </c>
      <c r="DO707" s="195">
        <f t="shared" si="1141"/>
        <v>0</v>
      </c>
      <c r="DP707" s="195">
        <f t="shared" si="1141"/>
        <v>0</v>
      </c>
      <c r="DQ707" s="195">
        <f t="shared" si="1141"/>
        <v>0</v>
      </c>
      <c r="DR707" s="195">
        <f t="shared" si="1141"/>
        <v>0</v>
      </c>
      <c r="DS707" s="195">
        <f t="shared" ref="DS707" si="1142">DS718</f>
        <v>0</v>
      </c>
      <c r="DT707" s="195">
        <f t="shared" ref="DT707" si="1143">DT718</f>
        <v>0</v>
      </c>
    </row>
    <row r="708" spans="94:126" ht="20.100000000000001" customHeight="1" x14ac:dyDescent="0.2">
      <c r="CP708" s="178"/>
      <c r="CQ708" s="179"/>
      <c r="CR708" s="180"/>
      <c r="CS708" s="179"/>
      <c r="CT708" s="181"/>
      <c r="CU708" s="182"/>
      <c r="CV708" s="182"/>
      <c r="CW708" s="182"/>
      <c r="CX708" s="182"/>
      <c r="CY708" s="181"/>
      <c r="CZ708" s="182"/>
      <c r="DA708" s="182"/>
      <c r="DB708" s="182"/>
      <c r="DC708" s="182"/>
      <c r="DD708" s="181"/>
      <c r="DE708" s="182"/>
      <c r="DF708" s="182"/>
      <c r="DG708" s="182"/>
      <c r="DH708" s="182"/>
      <c r="DI708" s="182"/>
      <c r="DJ708" s="182"/>
      <c r="DK708" s="182"/>
      <c r="DL708" s="182"/>
      <c r="DM708" s="182"/>
      <c r="DN708" s="181"/>
      <c r="DO708" s="182"/>
      <c r="DP708" s="182"/>
      <c r="DQ708" s="182"/>
      <c r="DR708" s="182"/>
      <c r="DS708" s="182"/>
      <c r="DT708" s="182"/>
    </row>
    <row r="709" spans="94:126" ht="20.100000000000001" customHeight="1" x14ac:dyDescent="0.2">
      <c r="CP709" s="176" t="s">
        <v>209</v>
      </c>
      <c r="CQ709" s="83">
        <f>INDEX([10]TPU!$A:$A,MATCH($DV709,[10]TPU!$P:$P,0))</f>
        <v>91933</v>
      </c>
      <c r="CR709" s="366" t="str">
        <f>INDEX([10]TPU!$C:$C,MATCH($DV709,[10]TPU!$P:$P,0))</f>
        <v>cabo de cobre flexível isolado, 10 mm², anti-chama 0,6/1,0 kv, para circuitos terminais - fornecimento e instalação. af_03/2023</v>
      </c>
      <c r="CS709" s="83" t="str">
        <f>INDEX([10]TPU!$D:$D,MATCH($DV709,[10]TPU!$P:$P,0))</f>
        <v>m</v>
      </c>
      <c r="CT709" s="177">
        <f t="shared" ref="CT709:CX709" si="1144">(CT711*CT712*3)+CT713</f>
        <v>0</v>
      </c>
      <c r="CU709" s="177">
        <f t="shared" si="1144"/>
        <v>0</v>
      </c>
      <c r="CV709" s="177">
        <f t="shared" si="1144"/>
        <v>0</v>
      </c>
      <c r="CW709" s="177">
        <f t="shared" si="1144"/>
        <v>0</v>
      </c>
      <c r="CX709" s="177">
        <f t="shared" si="1144"/>
        <v>0</v>
      </c>
      <c r="CY709" s="177">
        <f t="shared" ref="CY709:DR709" si="1145">(CY711*CY712*3)+CY713</f>
        <v>0</v>
      </c>
      <c r="CZ709" s="177">
        <f t="shared" si="1145"/>
        <v>0</v>
      </c>
      <c r="DA709" s="177">
        <f t="shared" si="1145"/>
        <v>0</v>
      </c>
      <c r="DB709" s="177">
        <f t="shared" si="1145"/>
        <v>0</v>
      </c>
      <c r="DC709" s="177">
        <f t="shared" si="1145"/>
        <v>0</v>
      </c>
      <c r="DD709" s="177">
        <f t="shared" si="1145"/>
        <v>0</v>
      </c>
      <c r="DE709" s="177">
        <f t="shared" si="1145"/>
        <v>0</v>
      </c>
      <c r="DF709" s="177">
        <f t="shared" si="1145"/>
        <v>0</v>
      </c>
      <c r="DG709" s="177">
        <f t="shared" si="1145"/>
        <v>0</v>
      </c>
      <c r="DH709" s="177">
        <f t="shared" si="1145"/>
        <v>0</v>
      </c>
      <c r="DI709" s="177">
        <f t="shared" si="1145"/>
        <v>0</v>
      </c>
      <c r="DJ709" s="177">
        <f t="shared" si="1145"/>
        <v>0</v>
      </c>
      <c r="DK709" s="177">
        <f t="shared" si="1145"/>
        <v>0</v>
      </c>
      <c r="DL709" s="177">
        <f t="shared" si="1145"/>
        <v>0</v>
      </c>
      <c r="DM709" s="177">
        <f t="shared" si="1145"/>
        <v>0</v>
      </c>
      <c r="DN709" s="177">
        <f t="shared" si="1145"/>
        <v>0</v>
      </c>
      <c r="DO709" s="177">
        <f t="shared" si="1145"/>
        <v>0</v>
      </c>
      <c r="DP709" s="177">
        <f t="shared" si="1145"/>
        <v>0</v>
      </c>
      <c r="DQ709" s="177">
        <f t="shared" si="1145"/>
        <v>0</v>
      </c>
      <c r="DR709" s="177">
        <f t="shared" si="1145"/>
        <v>0</v>
      </c>
      <c r="DS709" s="177">
        <f t="shared" ref="DS709" si="1146">(DS711*DS712*3)+DS713</f>
        <v>0</v>
      </c>
      <c r="DT709" s="177">
        <f t="shared" ref="DT709" si="1147">(DT711*DT712*3)+DT713</f>
        <v>0</v>
      </c>
      <c r="DV709">
        <v>91933</v>
      </c>
    </row>
    <row r="710" spans="94:126" ht="20.100000000000001" customHeight="1" x14ac:dyDescent="0.2">
      <c r="CP710" s="178"/>
      <c r="CQ710" s="179"/>
      <c r="CR710" s="180"/>
      <c r="CS710" s="179"/>
      <c r="CT710" s="181"/>
      <c r="CU710" s="182"/>
      <c r="CV710" s="182"/>
      <c r="CW710" s="182"/>
      <c r="CX710" s="182"/>
      <c r="CY710" s="181"/>
      <c r="CZ710" s="182"/>
      <c r="DA710" s="182"/>
      <c r="DB710" s="182"/>
      <c r="DC710" s="182"/>
      <c r="DD710" s="181"/>
      <c r="DE710" s="182"/>
      <c r="DF710" s="182"/>
      <c r="DG710" s="182"/>
      <c r="DH710" s="182"/>
      <c r="DI710" s="182"/>
      <c r="DJ710" s="182"/>
      <c r="DK710" s="182"/>
      <c r="DL710" s="182"/>
      <c r="DM710" s="182"/>
      <c r="DN710" s="181"/>
      <c r="DO710" s="182"/>
      <c r="DP710" s="182"/>
      <c r="DQ710" s="182"/>
      <c r="DR710" s="182"/>
      <c r="DS710" s="182"/>
      <c r="DT710" s="182"/>
    </row>
    <row r="711" spans="94:126" ht="20.100000000000001" customHeight="1" x14ac:dyDescent="0.2">
      <c r="CP711" s="178"/>
      <c r="CQ711" s="179"/>
      <c r="CR711" s="180" t="s">
        <v>315</v>
      </c>
      <c r="CS711" s="183" t="s">
        <v>309</v>
      </c>
      <c r="CT711" s="194">
        <f t="shared" ref="CT711:CX711" si="1148">CT718</f>
        <v>0</v>
      </c>
      <c r="CU711" s="195">
        <f t="shared" si="1148"/>
        <v>0</v>
      </c>
      <c r="CV711" s="195">
        <f t="shared" si="1148"/>
        <v>0</v>
      </c>
      <c r="CW711" s="195">
        <f t="shared" si="1148"/>
        <v>0</v>
      </c>
      <c r="CX711" s="195">
        <f t="shared" si="1148"/>
        <v>0</v>
      </c>
      <c r="CY711" s="194">
        <f t="shared" ref="CY711:DR711" si="1149">CY718</f>
        <v>0</v>
      </c>
      <c r="CZ711" s="195">
        <f t="shared" si="1149"/>
        <v>0</v>
      </c>
      <c r="DA711" s="195">
        <f t="shared" si="1149"/>
        <v>0</v>
      </c>
      <c r="DB711" s="195">
        <f t="shared" si="1149"/>
        <v>0</v>
      </c>
      <c r="DC711" s="195">
        <f t="shared" si="1149"/>
        <v>0</v>
      </c>
      <c r="DD711" s="194">
        <f t="shared" si="1149"/>
        <v>0</v>
      </c>
      <c r="DE711" s="195">
        <f t="shared" si="1149"/>
        <v>0</v>
      </c>
      <c r="DF711" s="195">
        <f t="shared" si="1149"/>
        <v>0</v>
      </c>
      <c r="DG711" s="195">
        <f t="shared" si="1149"/>
        <v>0</v>
      </c>
      <c r="DH711" s="195">
        <f t="shared" si="1149"/>
        <v>0</v>
      </c>
      <c r="DI711" s="195">
        <f t="shared" si="1149"/>
        <v>0</v>
      </c>
      <c r="DJ711" s="195">
        <f t="shared" si="1149"/>
        <v>0</v>
      </c>
      <c r="DK711" s="195">
        <f t="shared" si="1149"/>
        <v>0</v>
      </c>
      <c r="DL711" s="195">
        <f t="shared" si="1149"/>
        <v>0</v>
      </c>
      <c r="DM711" s="195">
        <f t="shared" si="1149"/>
        <v>0</v>
      </c>
      <c r="DN711" s="194">
        <f t="shared" si="1149"/>
        <v>0</v>
      </c>
      <c r="DO711" s="195">
        <f t="shared" si="1149"/>
        <v>0</v>
      </c>
      <c r="DP711" s="195">
        <f t="shared" si="1149"/>
        <v>0</v>
      </c>
      <c r="DQ711" s="195">
        <f t="shared" si="1149"/>
        <v>0</v>
      </c>
      <c r="DR711" s="195">
        <f t="shared" si="1149"/>
        <v>0</v>
      </c>
      <c r="DS711" s="195">
        <f t="shared" ref="DS711" si="1150">DS718</f>
        <v>0</v>
      </c>
      <c r="DT711" s="195">
        <f t="shared" ref="DT711" si="1151">DT718</f>
        <v>0</v>
      </c>
    </row>
    <row r="712" spans="94:126" ht="20.100000000000001" customHeight="1" x14ac:dyDescent="0.2">
      <c r="CP712" s="178"/>
      <c r="CQ712" s="179"/>
      <c r="CR712" s="180" t="s">
        <v>311</v>
      </c>
      <c r="CS712" s="183" t="s">
        <v>5</v>
      </c>
      <c r="CT712" s="181">
        <f t="shared" ref="CT712:CX712" si="1152">CT672</f>
        <v>10</v>
      </c>
      <c r="CU712" s="182">
        <f t="shared" si="1152"/>
        <v>10</v>
      </c>
      <c r="CV712" s="182">
        <f t="shared" si="1152"/>
        <v>10</v>
      </c>
      <c r="CW712" s="182">
        <f t="shared" si="1152"/>
        <v>10</v>
      </c>
      <c r="CX712" s="182">
        <f t="shared" si="1152"/>
        <v>10</v>
      </c>
      <c r="CY712" s="181">
        <f t="shared" ref="CY712:DR712" si="1153">CY672</f>
        <v>10</v>
      </c>
      <c r="CZ712" s="182">
        <f t="shared" si="1153"/>
        <v>10</v>
      </c>
      <c r="DA712" s="182">
        <f t="shared" si="1153"/>
        <v>10</v>
      </c>
      <c r="DB712" s="182">
        <f t="shared" si="1153"/>
        <v>10</v>
      </c>
      <c r="DC712" s="182">
        <f t="shared" si="1153"/>
        <v>10</v>
      </c>
      <c r="DD712" s="181">
        <f t="shared" si="1153"/>
        <v>10</v>
      </c>
      <c r="DE712" s="182">
        <f t="shared" si="1153"/>
        <v>10</v>
      </c>
      <c r="DF712" s="182">
        <f t="shared" si="1153"/>
        <v>10</v>
      </c>
      <c r="DG712" s="182">
        <f t="shared" si="1153"/>
        <v>10</v>
      </c>
      <c r="DH712" s="182">
        <f t="shared" si="1153"/>
        <v>10</v>
      </c>
      <c r="DI712" s="182">
        <f t="shared" si="1153"/>
        <v>10</v>
      </c>
      <c r="DJ712" s="182">
        <f t="shared" si="1153"/>
        <v>10</v>
      </c>
      <c r="DK712" s="182">
        <f t="shared" si="1153"/>
        <v>10</v>
      </c>
      <c r="DL712" s="182">
        <f t="shared" si="1153"/>
        <v>10</v>
      </c>
      <c r="DM712" s="182">
        <f t="shared" si="1153"/>
        <v>10</v>
      </c>
      <c r="DN712" s="181">
        <f t="shared" si="1153"/>
        <v>10</v>
      </c>
      <c r="DO712" s="182">
        <f t="shared" si="1153"/>
        <v>10</v>
      </c>
      <c r="DP712" s="182">
        <f t="shared" si="1153"/>
        <v>10</v>
      </c>
      <c r="DQ712" s="182">
        <f t="shared" si="1153"/>
        <v>10</v>
      </c>
      <c r="DR712" s="182">
        <f t="shared" si="1153"/>
        <v>10</v>
      </c>
      <c r="DS712" s="182">
        <f t="shared" ref="DS712" si="1154">DS672</f>
        <v>10</v>
      </c>
      <c r="DT712" s="182">
        <f t="shared" ref="DT712" si="1155">DT672</f>
        <v>10</v>
      </c>
    </row>
    <row r="713" spans="94:126" ht="20.100000000000001" customHeight="1" x14ac:dyDescent="0.2">
      <c r="CP713" s="178"/>
      <c r="CQ713" s="179"/>
      <c r="CR713" s="180" t="s">
        <v>316</v>
      </c>
      <c r="CS713" s="183" t="s">
        <v>5</v>
      </c>
      <c r="CT713" s="188"/>
      <c r="CU713" s="189"/>
      <c r="CV713" s="189"/>
      <c r="CW713" s="189"/>
      <c r="CX713" s="189"/>
      <c r="CY713" s="188"/>
      <c r="CZ713" s="189"/>
      <c r="DA713" s="189"/>
      <c r="DB713" s="189"/>
      <c r="DC713" s="189"/>
      <c r="DD713" s="188"/>
      <c r="DE713" s="189"/>
      <c r="DF713" s="189"/>
      <c r="DG713" s="189"/>
      <c r="DH713" s="189"/>
      <c r="DI713" s="189"/>
      <c r="DJ713" s="189"/>
      <c r="DK713" s="189"/>
      <c r="DL713" s="189"/>
      <c r="DM713" s="189"/>
      <c r="DN713" s="188"/>
      <c r="DO713" s="189"/>
      <c r="DP713" s="189"/>
      <c r="DQ713" s="189"/>
      <c r="DR713" s="189"/>
      <c r="DS713" s="189"/>
      <c r="DT713" s="189"/>
    </row>
    <row r="714" spans="94:126" ht="20.100000000000001" customHeight="1" x14ac:dyDescent="0.2">
      <c r="CP714" s="178"/>
      <c r="CQ714" s="179"/>
      <c r="CR714" s="180"/>
      <c r="CS714" s="183"/>
      <c r="CT714" s="188"/>
      <c r="CU714" s="189"/>
      <c r="CV714" s="189"/>
      <c r="CW714" s="189"/>
      <c r="CX714" s="189"/>
      <c r="CY714" s="188"/>
      <c r="CZ714" s="189"/>
      <c r="DA714" s="189"/>
      <c r="DB714" s="189"/>
      <c r="DC714" s="189"/>
      <c r="DD714" s="188"/>
      <c r="DE714" s="189"/>
      <c r="DF714" s="189"/>
      <c r="DG714" s="189"/>
      <c r="DH714" s="189"/>
      <c r="DI714" s="189"/>
      <c r="DJ714" s="189"/>
      <c r="DK714" s="189"/>
      <c r="DL714" s="189"/>
      <c r="DM714" s="189"/>
      <c r="DN714" s="188"/>
      <c r="DO714" s="189"/>
      <c r="DP714" s="189"/>
      <c r="DQ714" s="189"/>
      <c r="DR714" s="189"/>
      <c r="DS714" s="189"/>
      <c r="DT714" s="189"/>
    </row>
    <row r="715" spans="94:126" ht="20.100000000000001" customHeight="1" x14ac:dyDescent="0.2">
      <c r="CP715" s="178"/>
      <c r="CQ715" s="179"/>
      <c r="CR715" s="180"/>
      <c r="CS715" s="196"/>
      <c r="CT715" s="181"/>
      <c r="CU715" s="182"/>
      <c r="CV715" s="182"/>
      <c r="CW715" s="182"/>
      <c r="CX715" s="182"/>
      <c r="CY715" s="181"/>
      <c r="CZ715" s="182"/>
      <c r="DA715" s="182"/>
      <c r="DB715" s="182"/>
      <c r="DC715" s="182"/>
      <c r="DD715" s="181"/>
      <c r="DE715" s="182"/>
      <c r="DF715" s="182"/>
      <c r="DG715" s="182"/>
      <c r="DH715" s="182"/>
      <c r="DI715" s="182"/>
      <c r="DJ715" s="182"/>
      <c r="DK715" s="182"/>
      <c r="DL715" s="182"/>
      <c r="DM715" s="182"/>
      <c r="DN715" s="181"/>
      <c r="DO715" s="182"/>
      <c r="DP715" s="182"/>
      <c r="DQ715" s="182"/>
      <c r="DR715" s="182"/>
      <c r="DS715" s="182"/>
      <c r="DT715" s="182"/>
    </row>
    <row r="716" spans="94:126" ht="20.100000000000001" customHeight="1" x14ac:dyDescent="0.2">
      <c r="CP716" s="176" t="s">
        <v>210</v>
      </c>
      <c r="CQ716" s="83">
        <f>INDEX([10]TPU!$A:$A,MATCH($DV716,[10]TPU!$P:$P,0))</f>
        <v>100622</v>
      </c>
      <c r="CR716" s="366" t="str">
        <f>INDEX([10]TPU!$C:$C,MATCH($DV716,[10]TPU!$P:$P,0))</f>
        <v>poste de aço conico contínuo curvo simples, engastado, h=9m, inclusive luminária, sem lâmpada - fornecimento e instalacao. af_11/2019</v>
      </c>
      <c r="CS716" s="83" t="str">
        <f>INDEX([10]TPU!$D:$D,MATCH($DV716,[10]TPU!$P:$P,0))</f>
        <v>un</v>
      </c>
      <c r="CT716" s="177">
        <f t="shared" ref="CT716:CX716" si="1156">CT718</f>
        <v>0</v>
      </c>
      <c r="CU716" s="177">
        <f t="shared" si="1156"/>
        <v>0</v>
      </c>
      <c r="CV716" s="177">
        <f>CV718</f>
        <v>0</v>
      </c>
      <c r="CW716" s="177">
        <f t="shared" si="1156"/>
        <v>0</v>
      </c>
      <c r="CX716" s="177">
        <f t="shared" si="1156"/>
        <v>0</v>
      </c>
      <c r="CY716" s="177">
        <f t="shared" ref="CY716:CZ716" si="1157">CY718</f>
        <v>0</v>
      </c>
      <c r="CZ716" s="177">
        <f t="shared" si="1157"/>
        <v>0</v>
      </c>
      <c r="DA716" s="177">
        <f>DA718</f>
        <v>0</v>
      </c>
      <c r="DB716" s="177">
        <f t="shared" ref="DB716:DE716" si="1158">DB718</f>
        <v>0</v>
      </c>
      <c r="DC716" s="177">
        <f t="shared" si="1158"/>
        <v>0</v>
      </c>
      <c r="DD716" s="177">
        <f t="shared" si="1158"/>
        <v>0</v>
      </c>
      <c r="DE716" s="177">
        <f t="shared" si="1158"/>
        <v>0</v>
      </c>
      <c r="DF716" s="177">
        <f>DF718</f>
        <v>0</v>
      </c>
      <c r="DG716" s="177">
        <f t="shared" ref="DG716:DJ716" si="1159">DG718</f>
        <v>0</v>
      </c>
      <c r="DH716" s="177">
        <f t="shared" si="1159"/>
        <v>0</v>
      </c>
      <c r="DI716" s="177">
        <f t="shared" si="1159"/>
        <v>0</v>
      </c>
      <c r="DJ716" s="177">
        <f t="shared" si="1159"/>
        <v>0</v>
      </c>
      <c r="DK716" s="177">
        <f>DK718</f>
        <v>0</v>
      </c>
      <c r="DL716" s="177">
        <f t="shared" ref="DL716:DO716" si="1160">DL718</f>
        <v>0</v>
      </c>
      <c r="DM716" s="177">
        <f t="shared" si="1160"/>
        <v>0</v>
      </c>
      <c r="DN716" s="177">
        <f t="shared" si="1160"/>
        <v>0</v>
      </c>
      <c r="DO716" s="177">
        <f t="shared" si="1160"/>
        <v>0</v>
      </c>
      <c r="DP716" s="177">
        <f>DP718</f>
        <v>0</v>
      </c>
      <c r="DQ716" s="177">
        <f t="shared" ref="DQ716:DR716" si="1161">DQ718</f>
        <v>0</v>
      </c>
      <c r="DR716" s="177">
        <f t="shared" si="1161"/>
        <v>0</v>
      </c>
      <c r="DS716" s="177">
        <f t="shared" ref="DS716" si="1162">DS718</f>
        <v>0</v>
      </c>
      <c r="DT716" s="177">
        <f t="shared" ref="DT716" si="1163">DT718</f>
        <v>0</v>
      </c>
      <c r="DV716">
        <v>100622</v>
      </c>
    </row>
    <row r="717" spans="94:126" ht="20.100000000000001" customHeight="1" x14ac:dyDescent="0.2">
      <c r="CP717" s="178"/>
      <c r="CQ717" s="179"/>
      <c r="CR717" s="180"/>
      <c r="CS717" s="196"/>
      <c r="CT717" s="181"/>
      <c r="CU717" s="182"/>
      <c r="CV717" s="182"/>
      <c r="CW717" s="182"/>
      <c r="CX717" s="182"/>
      <c r="CY717" s="181"/>
      <c r="CZ717" s="182"/>
      <c r="DA717" s="182"/>
      <c r="DB717" s="182"/>
      <c r="DC717" s="182"/>
      <c r="DD717" s="181"/>
      <c r="DE717" s="182"/>
      <c r="DF717" s="182"/>
      <c r="DG717" s="182"/>
      <c r="DH717" s="182"/>
      <c r="DI717" s="182"/>
      <c r="DJ717" s="182"/>
      <c r="DK717" s="182"/>
      <c r="DL717" s="182"/>
      <c r="DM717" s="182"/>
      <c r="DN717" s="181"/>
      <c r="DO717" s="182"/>
      <c r="DP717" s="182"/>
      <c r="DQ717" s="182"/>
      <c r="DR717" s="182"/>
      <c r="DS717" s="182"/>
      <c r="DT717" s="182"/>
    </row>
    <row r="718" spans="94:126" ht="20.100000000000001" customHeight="1" x14ac:dyDescent="0.2">
      <c r="CP718" s="197"/>
      <c r="CQ718" s="198"/>
      <c r="CR718" s="199" t="s">
        <v>317</v>
      </c>
      <c r="CS718" s="200" t="s">
        <v>309</v>
      </c>
      <c r="CT718" s="201"/>
      <c r="CU718" s="202"/>
      <c r="CV718" s="202"/>
      <c r="CW718" s="202"/>
      <c r="CX718" s="202"/>
      <c r="CY718" s="201"/>
      <c r="CZ718" s="202"/>
      <c r="DA718" s="202"/>
      <c r="DB718" s="202"/>
      <c r="DC718" s="202"/>
      <c r="DD718" s="201"/>
      <c r="DE718" s="202"/>
      <c r="DF718" s="202"/>
      <c r="DG718" s="202"/>
      <c r="DH718" s="202"/>
      <c r="DI718" s="202"/>
      <c r="DJ718" s="202"/>
      <c r="DK718" s="202"/>
      <c r="DL718" s="202"/>
      <c r="DM718" s="202"/>
      <c r="DN718" s="201"/>
      <c r="DO718" s="202"/>
      <c r="DP718" s="202"/>
      <c r="DQ718" s="202"/>
      <c r="DR718" s="202"/>
      <c r="DS718" s="202"/>
      <c r="DT718" s="202"/>
    </row>
    <row r="719" spans="94:126" ht="20.100000000000001" customHeight="1" x14ac:dyDescent="0.2">
      <c r="CP719" s="108"/>
      <c r="CS719" s="109"/>
      <c r="CT719" s="127"/>
      <c r="CU719" s="111"/>
      <c r="CV719" s="111"/>
      <c r="CW719" s="111"/>
      <c r="CX719" s="111"/>
      <c r="CY719" s="127"/>
      <c r="CZ719" s="111"/>
      <c r="DA719" s="111"/>
      <c r="DB719" s="111"/>
      <c r="DC719" s="111"/>
      <c r="DD719" s="127"/>
      <c r="DE719" s="111"/>
      <c r="DF719" s="111"/>
      <c r="DG719" s="111"/>
      <c r="DH719" s="111"/>
      <c r="DI719" s="111"/>
      <c r="DJ719" s="111"/>
      <c r="DK719" s="111"/>
      <c r="DL719" s="111"/>
      <c r="DM719" s="111"/>
      <c r="DN719" s="127"/>
      <c r="DO719" s="111"/>
      <c r="DP719" s="111"/>
      <c r="DQ719" s="111"/>
      <c r="DR719" s="111"/>
      <c r="DS719" s="111"/>
      <c r="DT719" s="111"/>
    </row>
    <row r="720" spans="94:126" ht="20.100000000000001" customHeight="1" x14ac:dyDescent="0.2">
      <c r="CP720" s="121">
        <v>11</v>
      </c>
      <c r="CQ720" s="90"/>
      <c r="CR720" s="93" t="s">
        <v>409</v>
      </c>
      <c r="CS720" s="130"/>
      <c r="CT720" s="131"/>
      <c r="CU720" s="92"/>
      <c r="CV720" s="92"/>
      <c r="CW720" s="92"/>
      <c r="CX720" s="92"/>
      <c r="CY720" s="131"/>
      <c r="CZ720" s="92"/>
      <c r="DA720" s="92"/>
      <c r="DB720" s="92"/>
      <c r="DC720" s="92"/>
      <c r="DD720" s="131"/>
      <c r="DE720" s="92"/>
      <c r="DF720" s="92"/>
      <c r="DG720" s="92"/>
      <c r="DH720" s="92"/>
      <c r="DI720" s="92"/>
      <c r="DJ720" s="92"/>
      <c r="DK720" s="92"/>
      <c r="DL720" s="92"/>
      <c r="DM720" s="92"/>
      <c r="DN720" s="131"/>
      <c r="DO720" s="92"/>
      <c r="DP720" s="92"/>
      <c r="DQ720" s="92"/>
      <c r="DR720" s="92"/>
      <c r="DS720" s="92"/>
      <c r="DT720" s="92"/>
    </row>
    <row r="721" spans="94:124" ht="20.100000000000001" customHeight="1" x14ac:dyDescent="0.2">
      <c r="CP721" s="172"/>
      <c r="CQ721" s="173"/>
      <c r="CR721" s="173"/>
      <c r="CS721" s="173"/>
      <c r="CT721" s="174"/>
      <c r="CU721" s="175"/>
      <c r="CV721" s="175"/>
      <c r="CW721" s="175"/>
      <c r="CX721" s="175"/>
      <c r="CY721" s="174"/>
      <c r="CZ721" s="175"/>
      <c r="DA721" s="175"/>
      <c r="DB721" s="175"/>
      <c r="DC721" s="175"/>
      <c r="DD721" s="174"/>
      <c r="DE721" s="175"/>
      <c r="DF721" s="175"/>
      <c r="DG721" s="175"/>
      <c r="DH721" s="175"/>
      <c r="DI721" s="175"/>
      <c r="DJ721" s="175"/>
      <c r="DK721" s="175"/>
      <c r="DL721" s="175"/>
      <c r="DM721" s="175"/>
      <c r="DN721" s="174"/>
      <c r="DO721" s="175"/>
      <c r="DP721" s="175"/>
      <c r="DQ721" s="175"/>
      <c r="DR721" s="175"/>
      <c r="DS721" s="175"/>
      <c r="DT721" s="175"/>
    </row>
    <row r="722" spans="94:124" ht="20.100000000000001" customHeight="1" x14ac:dyDescent="0.2">
      <c r="CP722" s="176" t="s">
        <v>385</v>
      </c>
      <c r="CQ722" s="128"/>
      <c r="CR722" s="101" t="s">
        <v>1042</v>
      </c>
      <c r="CS722" s="102" t="s">
        <v>243</v>
      </c>
      <c r="CT722" s="177">
        <f>CT724</f>
        <v>0</v>
      </c>
      <c r="CU722" s="177">
        <f t="shared" ref="CU722:CX722" si="1164">CU724</f>
        <v>0</v>
      </c>
      <c r="CV722" s="177">
        <f t="shared" si="1164"/>
        <v>0</v>
      </c>
      <c r="CW722" s="177">
        <f t="shared" si="1164"/>
        <v>0</v>
      </c>
      <c r="CX722" s="177">
        <f t="shared" si="1164"/>
        <v>0</v>
      </c>
      <c r="CY722" s="177">
        <f>CY724</f>
        <v>0</v>
      </c>
      <c r="CZ722" s="177">
        <f t="shared" ref="CZ722:DC722" si="1165">CZ724</f>
        <v>0</v>
      </c>
      <c r="DA722" s="177">
        <f t="shared" si="1165"/>
        <v>0</v>
      </c>
      <c r="DB722" s="177">
        <f t="shared" si="1165"/>
        <v>0</v>
      </c>
      <c r="DC722" s="177">
        <f t="shared" si="1165"/>
        <v>0</v>
      </c>
      <c r="DD722" s="177">
        <f>DD724</f>
        <v>0</v>
      </c>
      <c r="DE722" s="177">
        <f t="shared" ref="DE722:DH722" si="1166">DE724</f>
        <v>0</v>
      </c>
      <c r="DF722" s="177">
        <f t="shared" si="1166"/>
        <v>0</v>
      </c>
      <c r="DG722" s="177">
        <f t="shared" si="1166"/>
        <v>0</v>
      </c>
      <c r="DH722" s="177">
        <f t="shared" si="1166"/>
        <v>0</v>
      </c>
      <c r="DI722" s="177">
        <f>DI724</f>
        <v>0</v>
      </c>
      <c r="DJ722" s="177">
        <f t="shared" ref="DJ722:DM722" si="1167">DJ724</f>
        <v>0</v>
      </c>
      <c r="DK722" s="177">
        <f t="shared" si="1167"/>
        <v>0</v>
      </c>
      <c r="DL722" s="177">
        <f t="shared" si="1167"/>
        <v>0</v>
      </c>
      <c r="DM722" s="177">
        <f t="shared" si="1167"/>
        <v>0</v>
      </c>
      <c r="DN722" s="177">
        <f>DN724</f>
        <v>0</v>
      </c>
      <c r="DO722" s="177">
        <f t="shared" ref="DO722:DR722" si="1168">DO724</f>
        <v>0</v>
      </c>
      <c r="DP722" s="177">
        <f t="shared" si="1168"/>
        <v>0</v>
      </c>
      <c r="DQ722" s="177">
        <f t="shared" si="1168"/>
        <v>0</v>
      </c>
      <c r="DR722" s="177">
        <f t="shared" si="1168"/>
        <v>0</v>
      </c>
      <c r="DS722" s="177">
        <f t="shared" ref="DS722" si="1169">DS724</f>
        <v>0</v>
      </c>
      <c r="DT722" s="177">
        <f t="shared" ref="DT722" si="1170">DT724</f>
        <v>0</v>
      </c>
    </row>
    <row r="723" spans="94:124" ht="20.100000000000001" customHeight="1" x14ac:dyDescent="0.2">
      <c r="CP723" s="178"/>
      <c r="CQ723" s="179"/>
      <c r="CR723" s="180"/>
      <c r="CS723" s="179"/>
      <c r="CT723" s="181"/>
      <c r="CU723" s="182"/>
      <c r="CV723" s="182"/>
      <c r="CW723" s="182"/>
      <c r="CX723" s="182"/>
      <c r="CY723" s="181"/>
      <c r="CZ723" s="182"/>
      <c r="DA723" s="182"/>
      <c r="DB723" s="182"/>
      <c r="DC723" s="182"/>
      <c r="DD723" s="181"/>
      <c r="DE723" s="182"/>
      <c r="DF723" s="182"/>
      <c r="DG723" s="182"/>
      <c r="DH723" s="182"/>
      <c r="DI723" s="182"/>
      <c r="DJ723" s="182"/>
      <c r="DK723" s="182"/>
      <c r="DL723" s="182"/>
      <c r="DM723" s="182"/>
      <c r="DN723" s="181"/>
      <c r="DO723" s="182"/>
      <c r="DP723" s="182"/>
      <c r="DQ723" s="182"/>
      <c r="DR723" s="182"/>
      <c r="DS723" s="182"/>
      <c r="DT723" s="182"/>
    </row>
    <row r="724" spans="94:124" ht="20.100000000000001" customHeight="1" x14ac:dyDescent="0.2">
      <c r="CP724" s="178"/>
      <c r="CQ724" s="179"/>
      <c r="CR724" s="180" t="s">
        <v>63</v>
      </c>
      <c r="CS724" s="183" t="s">
        <v>243</v>
      </c>
      <c r="CT724" s="184"/>
      <c r="CU724" s="185"/>
      <c r="CV724" s="185"/>
      <c r="CW724" s="185"/>
      <c r="CX724" s="185"/>
      <c r="CY724" s="184"/>
      <c r="CZ724" s="185"/>
      <c r="DA724" s="185"/>
      <c r="DB724" s="185"/>
      <c r="DC724" s="185"/>
      <c r="DD724" s="184"/>
      <c r="DE724" s="185"/>
      <c r="DF724" s="185"/>
      <c r="DG724" s="185"/>
      <c r="DH724" s="185"/>
      <c r="DI724" s="185"/>
      <c r="DJ724" s="185"/>
      <c r="DK724" s="185"/>
      <c r="DL724" s="185"/>
      <c r="DM724" s="185"/>
      <c r="DN724" s="184"/>
      <c r="DO724" s="185"/>
      <c r="DP724" s="185"/>
      <c r="DQ724" s="185"/>
      <c r="DR724" s="185"/>
      <c r="DS724" s="185"/>
      <c r="DT724" s="185"/>
    </row>
    <row r="725" spans="94:124" ht="20.100000000000001" customHeight="1" x14ac:dyDescent="0.2">
      <c r="CP725" s="178"/>
      <c r="CQ725" s="179"/>
      <c r="CR725" s="180"/>
      <c r="CS725" s="179"/>
      <c r="CT725" s="181"/>
      <c r="CU725" s="182"/>
      <c r="CV725" s="182"/>
      <c r="CW725" s="182"/>
      <c r="CX725" s="182"/>
      <c r="CY725" s="181"/>
      <c r="CZ725" s="182"/>
      <c r="DA725" s="182"/>
      <c r="DB725" s="182"/>
      <c r="DC725" s="182"/>
      <c r="DD725" s="181"/>
      <c r="DE725" s="182"/>
      <c r="DF725" s="182"/>
      <c r="DG725" s="182"/>
      <c r="DH725" s="182"/>
      <c r="DI725" s="182"/>
      <c r="DJ725" s="182"/>
      <c r="DK725" s="182"/>
      <c r="DL725" s="182"/>
      <c r="DM725" s="182"/>
      <c r="DN725" s="181"/>
      <c r="DO725" s="182"/>
      <c r="DP725" s="182"/>
      <c r="DQ725" s="182"/>
      <c r="DR725" s="182"/>
      <c r="DS725" s="182"/>
      <c r="DT725" s="182"/>
    </row>
    <row r="726" spans="94:124" ht="20.100000000000001" customHeight="1" x14ac:dyDescent="0.2">
      <c r="CP726" s="214" t="s">
        <v>386</v>
      </c>
      <c r="CQ726" s="215"/>
      <c r="CR726" s="216" t="s">
        <v>1043</v>
      </c>
      <c r="CS726" s="217" t="s">
        <v>243</v>
      </c>
      <c r="CT726" s="218">
        <f>CT728</f>
        <v>0</v>
      </c>
      <c r="CU726" s="218">
        <f t="shared" ref="CU726:CX726" si="1171">CU728</f>
        <v>0</v>
      </c>
      <c r="CV726" s="218">
        <f t="shared" si="1171"/>
        <v>0</v>
      </c>
      <c r="CW726" s="218">
        <f t="shared" si="1171"/>
        <v>0</v>
      </c>
      <c r="CX726" s="218">
        <f t="shared" si="1171"/>
        <v>0</v>
      </c>
      <c r="CY726" s="218">
        <f>CY728</f>
        <v>0</v>
      </c>
      <c r="CZ726" s="218">
        <f t="shared" ref="CZ726:DC726" si="1172">CZ728</f>
        <v>0</v>
      </c>
      <c r="DA726" s="218">
        <f t="shared" si="1172"/>
        <v>0</v>
      </c>
      <c r="DB726" s="218">
        <f t="shared" si="1172"/>
        <v>0</v>
      </c>
      <c r="DC726" s="218">
        <f t="shared" si="1172"/>
        <v>0</v>
      </c>
      <c r="DD726" s="218">
        <f>DD728</f>
        <v>0</v>
      </c>
      <c r="DE726" s="218">
        <f t="shared" ref="DE726:DH726" si="1173">DE728</f>
        <v>0</v>
      </c>
      <c r="DF726" s="218">
        <f t="shared" si="1173"/>
        <v>0</v>
      </c>
      <c r="DG726" s="218">
        <f t="shared" si="1173"/>
        <v>0</v>
      </c>
      <c r="DH726" s="218">
        <f t="shared" si="1173"/>
        <v>0</v>
      </c>
      <c r="DI726" s="218">
        <f>DI728</f>
        <v>0</v>
      </c>
      <c r="DJ726" s="218">
        <f t="shared" ref="DJ726:DM726" si="1174">DJ728</f>
        <v>0</v>
      </c>
      <c r="DK726" s="218">
        <f t="shared" si="1174"/>
        <v>0</v>
      </c>
      <c r="DL726" s="218">
        <f t="shared" si="1174"/>
        <v>0</v>
      </c>
      <c r="DM726" s="218">
        <f t="shared" si="1174"/>
        <v>0</v>
      </c>
      <c r="DN726" s="218">
        <f>DN728</f>
        <v>0</v>
      </c>
      <c r="DO726" s="218">
        <f t="shared" ref="DO726:DR726" si="1175">DO728</f>
        <v>0</v>
      </c>
      <c r="DP726" s="218">
        <f t="shared" si="1175"/>
        <v>0</v>
      </c>
      <c r="DQ726" s="218">
        <f t="shared" si="1175"/>
        <v>0</v>
      </c>
      <c r="DR726" s="218">
        <f t="shared" si="1175"/>
        <v>0</v>
      </c>
      <c r="DS726" s="218">
        <f t="shared" ref="DS726" si="1176">DS728</f>
        <v>0</v>
      </c>
      <c r="DT726" s="218">
        <f t="shared" ref="DT726" si="1177">DT728</f>
        <v>0</v>
      </c>
    </row>
    <row r="727" spans="94:124" ht="20.100000000000001" customHeight="1" x14ac:dyDescent="0.2">
      <c r="CP727" s="178"/>
      <c r="CQ727" s="179"/>
      <c r="CR727" s="180"/>
      <c r="CS727" s="179"/>
      <c r="CT727" s="181"/>
      <c r="CU727" s="182"/>
      <c r="CV727" s="182"/>
      <c r="CW727" s="182"/>
      <c r="CX727" s="182"/>
      <c r="CY727" s="181"/>
      <c r="CZ727" s="182"/>
      <c r="DA727" s="182"/>
      <c r="DB727" s="182"/>
      <c r="DC727" s="182"/>
      <c r="DD727" s="181"/>
      <c r="DE727" s="182"/>
      <c r="DF727" s="182"/>
      <c r="DG727" s="182"/>
      <c r="DH727" s="182"/>
      <c r="DI727" s="182"/>
      <c r="DJ727" s="182"/>
      <c r="DK727" s="182"/>
      <c r="DL727" s="182"/>
      <c r="DM727" s="182"/>
      <c r="DN727" s="181"/>
      <c r="DO727" s="182"/>
      <c r="DP727" s="182"/>
      <c r="DQ727" s="182"/>
      <c r="DR727" s="182"/>
      <c r="DS727" s="182"/>
      <c r="DT727" s="182"/>
    </row>
    <row r="728" spans="94:124" ht="20.100000000000001" customHeight="1" x14ac:dyDescent="0.2">
      <c r="CP728" s="178"/>
      <c r="CQ728" s="179"/>
      <c r="CR728" s="180" t="s">
        <v>63</v>
      </c>
      <c r="CS728" s="183" t="s">
        <v>243</v>
      </c>
      <c r="CT728" s="184"/>
      <c r="CU728" s="185"/>
      <c r="CV728" s="185"/>
      <c r="CW728" s="185"/>
      <c r="CX728" s="185"/>
      <c r="CY728" s="184"/>
      <c r="CZ728" s="185"/>
      <c r="DA728" s="185"/>
      <c r="DB728" s="185"/>
      <c r="DC728" s="185"/>
      <c r="DD728" s="184"/>
      <c r="DE728" s="185"/>
      <c r="DF728" s="185"/>
      <c r="DG728" s="185"/>
      <c r="DH728" s="185"/>
      <c r="DI728" s="185"/>
      <c r="DJ728" s="185"/>
      <c r="DK728" s="185"/>
      <c r="DL728" s="185"/>
      <c r="DM728" s="185"/>
      <c r="DN728" s="184"/>
      <c r="DO728" s="185"/>
      <c r="DP728" s="185"/>
      <c r="DQ728" s="185"/>
      <c r="DR728" s="185"/>
      <c r="DS728" s="185"/>
      <c r="DT728" s="185"/>
    </row>
    <row r="729" spans="94:124" ht="20.100000000000001" customHeight="1" x14ac:dyDescent="0.2">
      <c r="CP729" s="178"/>
      <c r="CQ729" s="179"/>
      <c r="CR729" s="180"/>
      <c r="CS729" s="179"/>
      <c r="CT729" s="181"/>
      <c r="CU729" s="182"/>
      <c r="CV729" s="182"/>
      <c r="CW729" s="182"/>
      <c r="CX729" s="182"/>
      <c r="CY729" s="181"/>
      <c r="CZ729" s="182"/>
      <c r="DA729" s="182"/>
      <c r="DB729" s="182"/>
      <c r="DC729" s="182"/>
      <c r="DD729" s="181"/>
      <c r="DE729" s="182"/>
      <c r="DF729" s="182"/>
      <c r="DG729" s="182"/>
      <c r="DH729" s="182"/>
      <c r="DI729" s="182"/>
      <c r="DJ729" s="182"/>
      <c r="DK729" s="182"/>
      <c r="DL729" s="182"/>
      <c r="DM729" s="182"/>
      <c r="DN729" s="181"/>
      <c r="DO729" s="182"/>
      <c r="DP729" s="182"/>
      <c r="DQ729" s="182"/>
      <c r="DR729" s="182"/>
      <c r="DS729" s="182"/>
      <c r="DT729" s="182"/>
    </row>
    <row r="730" spans="94:124" ht="20.100000000000001" customHeight="1" x14ac:dyDescent="0.2">
      <c r="CP730" s="121">
        <v>12</v>
      </c>
      <c r="CQ730" s="90"/>
      <c r="CR730" s="232" t="s">
        <v>388</v>
      </c>
      <c r="CS730" s="130"/>
      <c r="CT730" s="131"/>
      <c r="CU730" s="92"/>
      <c r="CV730" s="92"/>
      <c r="CW730" s="92"/>
      <c r="CX730" s="92"/>
      <c r="CY730" s="131"/>
      <c r="CZ730" s="92"/>
      <c r="DA730" s="92"/>
      <c r="DB730" s="92"/>
      <c r="DC730" s="92"/>
      <c r="DD730" s="131"/>
      <c r="DE730" s="92"/>
      <c r="DF730" s="92"/>
      <c r="DG730" s="92"/>
      <c r="DH730" s="92"/>
      <c r="DI730" s="92"/>
      <c r="DJ730" s="92"/>
      <c r="DK730" s="92"/>
      <c r="DL730" s="92"/>
      <c r="DM730" s="92"/>
      <c r="DN730" s="131"/>
      <c r="DO730" s="92"/>
      <c r="DP730" s="92"/>
      <c r="DQ730" s="92"/>
      <c r="DR730" s="92"/>
      <c r="DS730" s="92"/>
      <c r="DT730" s="92"/>
    </row>
    <row r="731" spans="94:124" ht="20.100000000000001" customHeight="1" x14ac:dyDescent="0.2">
      <c r="CP731" s="172"/>
      <c r="CQ731" s="173"/>
      <c r="CR731" s="173"/>
      <c r="CS731" s="173"/>
      <c r="CT731" s="174"/>
      <c r="CU731" s="175"/>
      <c r="CV731" s="175"/>
      <c r="CW731" s="175"/>
      <c r="CX731" s="175"/>
      <c r="CY731" s="174"/>
      <c r="CZ731" s="175"/>
      <c r="DA731" s="175"/>
      <c r="DB731" s="175"/>
      <c r="DC731" s="175"/>
      <c r="DD731" s="174"/>
      <c r="DE731" s="175"/>
      <c r="DF731" s="175"/>
      <c r="DG731" s="175"/>
      <c r="DH731" s="175"/>
      <c r="DI731" s="175"/>
      <c r="DJ731" s="175"/>
      <c r="DK731" s="175"/>
      <c r="DL731" s="175"/>
      <c r="DM731" s="175"/>
      <c r="DN731" s="174"/>
      <c r="DO731" s="175"/>
      <c r="DP731" s="175"/>
      <c r="DQ731" s="175"/>
      <c r="DR731" s="175"/>
      <c r="DS731" s="175"/>
      <c r="DT731" s="175"/>
    </row>
    <row r="732" spans="94:124" ht="20.100000000000001" customHeight="1" x14ac:dyDescent="0.2">
      <c r="CP732" s="176" t="s">
        <v>387</v>
      </c>
      <c r="CQ732" s="128"/>
      <c r="CR732" s="101" t="s">
        <v>389</v>
      </c>
      <c r="CS732" s="102" t="s">
        <v>243</v>
      </c>
      <c r="CT732" s="177">
        <f>CT734</f>
        <v>0</v>
      </c>
      <c r="CU732" s="177">
        <f t="shared" ref="CU732:CX732" si="1178">CU734</f>
        <v>0</v>
      </c>
      <c r="CV732" s="177">
        <f t="shared" si="1178"/>
        <v>0</v>
      </c>
      <c r="CW732" s="177">
        <f t="shared" si="1178"/>
        <v>0</v>
      </c>
      <c r="CX732" s="177">
        <f t="shared" si="1178"/>
        <v>0</v>
      </c>
      <c r="CY732" s="177">
        <f>CY734</f>
        <v>0</v>
      </c>
      <c r="CZ732" s="177">
        <f t="shared" ref="CZ732:DC732" si="1179">CZ734</f>
        <v>0</v>
      </c>
      <c r="DA732" s="177">
        <f t="shared" si="1179"/>
        <v>0</v>
      </c>
      <c r="DB732" s="177">
        <f t="shared" si="1179"/>
        <v>0</v>
      </c>
      <c r="DC732" s="177">
        <f t="shared" si="1179"/>
        <v>0</v>
      </c>
      <c r="DD732" s="177">
        <f>DD734</f>
        <v>0</v>
      </c>
      <c r="DE732" s="177">
        <f t="shared" ref="DE732:DH732" si="1180">DE734</f>
        <v>0</v>
      </c>
      <c r="DF732" s="177">
        <f t="shared" si="1180"/>
        <v>0</v>
      </c>
      <c r="DG732" s="177">
        <f t="shared" si="1180"/>
        <v>0</v>
      </c>
      <c r="DH732" s="177">
        <f t="shared" si="1180"/>
        <v>0</v>
      </c>
      <c r="DI732" s="177">
        <f>DI734</f>
        <v>0</v>
      </c>
      <c r="DJ732" s="177">
        <f t="shared" ref="DJ732:DM732" si="1181">DJ734</f>
        <v>0</v>
      </c>
      <c r="DK732" s="177">
        <f t="shared" si="1181"/>
        <v>0</v>
      </c>
      <c r="DL732" s="177">
        <f t="shared" si="1181"/>
        <v>0</v>
      </c>
      <c r="DM732" s="177">
        <f t="shared" si="1181"/>
        <v>0</v>
      </c>
      <c r="DN732" s="177">
        <f>DN734</f>
        <v>0</v>
      </c>
      <c r="DO732" s="177">
        <f t="shared" ref="DO732:DR732" si="1182">DO734</f>
        <v>0</v>
      </c>
      <c r="DP732" s="177">
        <f t="shared" si="1182"/>
        <v>0</v>
      </c>
      <c r="DQ732" s="177">
        <f t="shared" si="1182"/>
        <v>0</v>
      </c>
      <c r="DR732" s="177">
        <f t="shared" si="1182"/>
        <v>0</v>
      </c>
      <c r="DS732" s="177">
        <f t="shared" ref="DS732" si="1183">DS734</f>
        <v>0</v>
      </c>
      <c r="DT732" s="177">
        <f t="shared" ref="DT732" si="1184">DT734</f>
        <v>0</v>
      </c>
    </row>
    <row r="733" spans="94:124" ht="20.100000000000001" customHeight="1" x14ac:dyDescent="0.2">
      <c r="CP733" s="178"/>
      <c r="CQ733" s="179"/>
      <c r="CR733" s="180"/>
      <c r="CS733" s="179"/>
      <c r="CT733" s="181"/>
      <c r="CU733" s="182"/>
      <c r="CV733" s="182"/>
      <c r="CW733" s="182"/>
      <c r="CX733" s="182"/>
      <c r="CY733" s="181"/>
      <c r="CZ733" s="182"/>
      <c r="DA733" s="182"/>
      <c r="DB733" s="182"/>
      <c r="DC733" s="182"/>
      <c r="DD733" s="181"/>
      <c r="DE733" s="182"/>
      <c r="DF733" s="182"/>
      <c r="DG733" s="182"/>
      <c r="DH733" s="182"/>
      <c r="DI733" s="182"/>
      <c r="DJ733" s="182"/>
      <c r="DK733" s="182"/>
      <c r="DL733" s="182"/>
      <c r="DM733" s="182"/>
      <c r="DN733" s="181"/>
      <c r="DO733" s="182"/>
      <c r="DP733" s="182"/>
      <c r="DQ733" s="182"/>
      <c r="DR733" s="182"/>
      <c r="DS733" s="182"/>
      <c r="DT733" s="182"/>
    </row>
    <row r="734" spans="94:124" ht="20.100000000000001" customHeight="1" x14ac:dyDescent="0.2">
      <c r="CP734" s="178"/>
      <c r="CQ734" s="179"/>
      <c r="CR734" s="180" t="s">
        <v>63</v>
      </c>
      <c r="CS734" s="183" t="s">
        <v>243</v>
      </c>
      <c r="CT734" s="184"/>
      <c r="CU734" s="185"/>
      <c r="CV734" s="185"/>
      <c r="CW734" s="185"/>
      <c r="CX734" s="185"/>
      <c r="CY734" s="184"/>
      <c r="CZ734" s="185"/>
      <c r="DA734" s="185"/>
      <c r="DB734" s="185"/>
      <c r="DC734" s="185"/>
      <c r="DD734" s="184"/>
      <c r="DE734" s="185"/>
      <c r="DF734" s="185"/>
      <c r="DG734" s="185"/>
      <c r="DH734" s="185"/>
      <c r="DI734" s="185"/>
      <c r="DJ734" s="185"/>
      <c r="DK734" s="185"/>
      <c r="DL734" s="185"/>
      <c r="DM734" s="185"/>
      <c r="DN734" s="184"/>
      <c r="DO734" s="185"/>
      <c r="DP734" s="185"/>
      <c r="DQ734" s="185"/>
      <c r="DR734" s="185"/>
      <c r="DS734" s="185"/>
      <c r="DT734" s="185"/>
    </row>
    <row r="735" spans="94:124" ht="20.100000000000001" customHeight="1" x14ac:dyDescent="0.2">
      <c r="CP735" s="197"/>
      <c r="CQ735" s="198"/>
      <c r="CR735" s="199"/>
      <c r="CS735" s="198"/>
      <c r="CT735" s="219"/>
      <c r="CU735" s="220"/>
      <c r="CV735" s="220"/>
      <c r="CW735" s="220"/>
      <c r="CX735" s="220"/>
      <c r="CY735" s="219"/>
      <c r="CZ735" s="220"/>
      <c r="DA735" s="220"/>
      <c r="DB735" s="220"/>
      <c r="DC735" s="220"/>
      <c r="DD735" s="219"/>
      <c r="DE735" s="220"/>
      <c r="DF735" s="220"/>
      <c r="DG735" s="220"/>
      <c r="DH735" s="220"/>
      <c r="DI735" s="220"/>
      <c r="DJ735" s="220"/>
      <c r="DK735" s="220"/>
      <c r="DL735" s="220"/>
      <c r="DM735" s="220"/>
      <c r="DN735" s="219"/>
      <c r="DO735" s="220"/>
      <c r="DP735" s="220"/>
      <c r="DQ735" s="220"/>
      <c r="DR735" s="220"/>
      <c r="DS735" s="220"/>
      <c r="DT735" s="220"/>
    </row>
    <row r="736" spans="94:124" ht="20.100000000000001" customHeight="1" x14ac:dyDescent="0.2">
      <c r="CP736" s="121">
        <v>13</v>
      </c>
      <c r="CQ736" s="90"/>
      <c r="CR736" s="232" t="s">
        <v>410</v>
      </c>
      <c r="CS736" s="130"/>
      <c r="CT736" s="131"/>
      <c r="CU736" s="92"/>
      <c r="CV736" s="92"/>
      <c r="CW736" s="92"/>
      <c r="CX736" s="92"/>
      <c r="CY736" s="131"/>
      <c r="CZ736" s="92"/>
      <c r="DA736" s="92"/>
      <c r="DB736" s="92"/>
      <c r="DC736" s="92"/>
      <c r="DD736" s="131"/>
      <c r="DE736" s="92"/>
      <c r="DF736" s="92"/>
      <c r="DG736" s="92"/>
      <c r="DH736" s="92"/>
      <c r="DI736" s="92"/>
      <c r="DJ736" s="92"/>
      <c r="DK736" s="92"/>
      <c r="DL736" s="92"/>
      <c r="DM736" s="92"/>
      <c r="DN736" s="131"/>
      <c r="DO736" s="92"/>
      <c r="DP736" s="92"/>
      <c r="DQ736" s="92"/>
      <c r="DR736" s="92"/>
      <c r="DS736" s="92"/>
      <c r="DT736" s="92"/>
    </row>
    <row r="737" spans="94:124" ht="20.100000000000001" customHeight="1" x14ac:dyDescent="0.2">
      <c r="CP737" s="172"/>
      <c r="CQ737" s="173"/>
      <c r="CR737" s="173"/>
      <c r="CS737" s="173"/>
      <c r="CT737" s="174"/>
      <c r="CU737" s="175"/>
      <c r="CV737" s="175"/>
      <c r="CW737" s="175"/>
      <c r="CX737" s="175"/>
      <c r="CY737" s="174"/>
      <c r="CZ737" s="175"/>
      <c r="DA737" s="175"/>
      <c r="DB737" s="175"/>
      <c r="DC737" s="175"/>
      <c r="DD737" s="174"/>
      <c r="DE737" s="175"/>
      <c r="DF737" s="175"/>
      <c r="DG737" s="175"/>
      <c r="DH737" s="175"/>
      <c r="DI737" s="175"/>
      <c r="DJ737" s="175"/>
      <c r="DK737" s="175"/>
      <c r="DL737" s="175"/>
      <c r="DM737" s="175"/>
      <c r="DN737" s="174"/>
      <c r="DO737" s="175"/>
      <c r="DP737" s="175"/>
      <c r="DQ737" s="175"/>
      <c r="DR737" s="175"/>
      <c r="DS737" s="175"/>
      <c r="DT737" s="175"/>
    </row>
    <row r="738" spans="94:124" ht="20.100000000000001" customHeight="1" x14ac:dyDescent="0.2">
      <c r="CP738" s="176" t="s">
        <v>412</v>
      </c>
      <c r="CQ738" s="128"/>
      <c r="CR738" s="101" t="s">
        <v>411</v>
      </c>
      <c r="CS738" s="102" t="s">
        <v>243</v>
      </c>
      <c r="CT738" s="177">
        <f>CT740</f>
        <v>0</v>
      </c>
      <c r="CU738" s="177">
        <f t="shared" ref="CU738:DT738" si="1185">CU740</f>
        <v>0</v>
      </c>
      <c r="CV738" s="177">
        <f t="shared" si="1185"/>
        <v>0</v>
      </c>
      <c r="CW738" s="177">
        <f t="shared" si="1185"/>
        <v>0</v>
      </c>
      <c r="CX738" s="177">
        <f t="shared" si="1185"/>
        <v>0</v>
      </c>
      <c r="CY738" s="177">
        <f>CY740</f>
        <v>0</v>
      </c>
      <c r="CZ738" s="177">
        <f t="shared" ref="CZ738:DC738" si="1186">CZ740</f>
        <v>0</v>
      </c>
      <c r="DA738" s="177">
        <f t="shared" si="1186"/>
        <v>0</v>
      </c>
      <c r="DB738" s="177">
        <f t="shared" si="1186"/>
        <v>0</v>
      </c>
      <c r="DC738" s="177">
        <f t="shared" si="1186"/>
        <v>0</v>
      </c>
      <c r="DD738" s="177">
        <f>DD740</f>
        <v>0</v>
      </c>
      <c r="DE738" s="177">
        <f t="shared" ref="DE738:DH738" si="1187">DE740</f>
        <v>0</v>
      </c>
      <c r="DF738" s="177">
        <f t="shared" si="1187"/>
        <v>0</v>
      </c>
      <c r="DG738" s="177">
        <f t="shared" si="1187"/>
        <v>0</v>
      </c>
      <c r="DH738" s="177">
        <f t="shared" si="1187"/>
        <v>0</v>
      </c>
      <c r="DI738" s="177">
        <f>DI740</f>
        <v>0</v>
      </c>
      <c r="DJ738" s="177">
        <f t="shared" ref="DJ738:DM738" si="1188">DJ740</f>
        <v>0</v>
      </c>
      <c r="DK738" s="177">
        <f t="shared" si="1188"/>
        <v>0</v>
      </c>
      <c r="DL738" s="177">
        <f t="shared" si="1188"/>
        <v>0</v>
      </c>
      <c r="DM738" s="177">
        <f t="shared" si="1188"/>
        <v>0</v>
      </c>
      <c r="DN738" s="177">
        <f>DN740</f>
        <v>0</v>
      </c>
      <c r="DO738" s="177">
        <f t="shared" ref="DO738:DR738" si="1189">DO740</f>
        <v>0</v>
      </c>
      <c r="DP738" s="177">
        <f t="shared" si="1189"/>
        <v>0</v>
      </c>
      <c r="DQ738" s="177">
        <f t="shared" si="1189"/>
        <v>0</v>
      </c>
      <c r="DR738" s="177">
        <f t="shared" si="1189"/>
        <v>0</v>
      </c>
      <c r="DS738" s="177">
        <f t="shared" ref="DS738" si="1190">DS740</f>
        <v>0</v>
      </c>
      <c r="DT738" s="177">
        <f t="shared" si="1185"/>
        <v>0</v>
      </c>
    </row>
    <row r="739" spans="94:124" ht="20.100000000000001" customHeight="1" x14ac:dyDescent="0.2">
      <c r="CP739" s="178"/>
      <c r="CQ739" s="179"/>
      <c r="CR739" s="180"/>
      <c r="CS739" s="179"/>
      <c r="CT739" s="181"/>
      <c r="CU739" s="182"/>
      <c r="CV739" s="182"/>
      <c r="CW739" s="182"/>
      <c r="CX739" s="182"/>
      <c r="CY739" s="182"/>
      <c r="CZ739" s="182"/>
      <c r="DA739" s="182"/>
      <c r="DB739" s="182"/>
      <c r="DC739" s="182"/>
      <c r="DD739" s="182"/>
      <c r="DE739" s="182"/>
      <c r="DF739" s="182"/>
      <c r="DG739" s="182"/>
      <c r="DH739" s="182"/>
      <c r="DI739" s="182"/>
      <c r="DJ739" s="182"/>
      <c r="DK739" s="182"/>
      <c r="DL739" s="182"/>
      <c r="DM739" s="182"/>
      <c r="DN739" s="182"/>
      <c r="DO739" s="182"/>
      <c r="DP739" s="182"/>
      <c r="DQ739" s="182"/>
      <c r="DR739" s="182"/>
      <c r="DS739" s="182"/>
      <c r="DT739" s="182"/>
    </row>
    <row r="740" spans="94:124" ht="11.25" customHeight="1" x14ac:dyDescent="0.2">
      <c r="CP740" s="178"/>
      <c r="CQ740" s="179"/>
      <c r="CR740" s="180" t="s">
        <v>63</v>
      </c>
      <c r="CS740" s="183" t="s">
        <v>243</v>
      </c>
      <c r="CT740" s="184"/>
      <c r="CU740" s="185"/>
      <c r="CV740" s="185"/>
      <c r="CW740" s="185"/>
      <c r="CX740" s="185"/>
      <c r="CY740" s="185"/>
      <c r="CZ740" s="185"/>
      <c r="DA740" s="185"/>
      <c r="DB740" s="185"/>
      <c r="DC740" s="185"/>
      <c r="DD740" s="185"/>
      <c r="DE740" s="185"/>
      <c r="DF740" s="185"/>
      <c r="DG740" s="185"/>
      <c r="DH740" s="185"/>
      <c r="DI740" s="185"/>
      <c r="DJ740" s="185"/>
      <c r="DK740" s="185"/>
      <c r="DL740" s="185"/>
      <c r="DM740" s="185"/>
      <c r="DN740" s="185"/>
      <c r="DO740" s="185"/>
      <c r="DP740" s="185"/>
      <c r="DQ740" s="185"/>
      <c r="DR740" s="185"/>
      <c r="DS740" s="185"/>
      <c r="DT740" s="185"/>
    </row>
    <row r="741" spans="94:124" ht="11.25" customHeight="1" x14ac:dyDescent="0.2">
      <c r="CP741" s="197"/>
      <c r="CQ741" s="198"/>
      <c r="CR741" s="199"/>
      <c r="CS741" s="198"/>
      <c r="CT741" s="219"/>
      <c r="CU741" s="220"/>
      <c r="CV741" s="220"/>
      <c r="CW741" s="220"/>
      <c r="CX741" s="220"/>
      <c r="CY741" s="220"/>
      <c r="CZ741" s="220"/>
      <c r="DA741" s="220"/>
      <c r="DB741" s="220"/>
      <c r="DC741" s="220"/>
      <c r="DD741" s="220"/>
      <c r="DE741" s="220"/>
      <c r="DF741" s="220"/>
      <c r="DG741" s="220"/>
      <c r="DH741" s="220"/>
      <c r="DI741" s="220"/>
      <c r="DJ741" s="220"/>
      <c r="DK741" s="220"/>
      <c r="DL741" s="220"/>
      <c r="DM741" s="220"/>
      <c r="DN741" s="220"/>
      <c r="DO741" s="220"/>
      <c r="DP741" s="220"/>
      <c r="DQ741" s="220"/>
      <c r="DR741" s="220"/>
      <c r="DS741" s="220"/>
      <c r="DT741" s="220"/>
    </row>
    <row r="742" spans="94:124" ht="11.25" customHeight="1" x14ac:dyDescent="0.2"/>
    <row r="743" spans="94:124" ht="11.25" customHeight="1" x14ac:dyDescent="0.2"/>
    <row r="744" spans="94:124" ht="11.25" customHeight="1" x14ac:dyDescent="0.2"/>
    <row r="745" spans="94:124" ht="11.25" customHeight="1" x14ac:dyDescent="0.2"/>
    <row r="746" spans="94:124" ht="11.25" customHeight="1" x14ac:dyDescent="0.2"/>
    <row r="747" spans="94:124" ht="11.25" customHeight="1" x14ac:dyDescent="0.2"/>
    <row r="748" spans="94:124" ht="11.25" customHeight="1" x14ac:dyDescent="0.2"/>
    <row r="749" spans="94:124" ht="11.25" customHeight="1" x14ac:dyDescent="0.2"/>
    <row r="750" spans="94:124" ht="11.25" customHeight="1" x14ac:dyDescent="0.2"/>
    <row r="751" spans="94:124" ht="11.25" customHeight="1" x14ac:dyDescent="0.2"/>
    <row r="752" spans="94:124" ht="11.25" customHeight="1" x14ac:dyDescent="0.2"/>
    <row r="753" ht="11.25" customHeight="1" x14ac:dyDescent="0.2"/>
    <row r="754" ht="11.25" customHeight="1" x14ac:dyDescent="0.2"/>
    <row r="755" ht="11.25" customHeight="1" x14ac:dyDescent="0.2"/>
    <row r="756" ht="11.25" customHeight="1" x14ac:dyDescent="0.2"/>
    <row r="757" ht="11.25" customHeight="1" x14ac:dyDescent="0.2"/>
    <row r="758" ht="11.25" customHeight="1" x14ac:dyDescent="0.2"/>
    <row r="759" ht="11.25" customHeight="1" x14ac:dyDescent="0.2"/>
    <row r="760" ht="11.25" customHeight="1" x14ac:dyDescent="0.2"/>
    <row r="761" ht="11.25" customHeight="1" x14ac:dyDescent="0.2"/>
    <row r="762" ht="11.25" customHeight="1" x14ac:dyDescent="0.2"/>
    <row r="763" ht="11.25" customHeight="1" x14ac:dyDescent="0.2"/>
    <row r="764" ht="11.25" customHeight="1" x14ac:dyDescent="0.2"/>
    <row r="765" ht="11.25" customHeight="1" x14ac:dyDescent="0.2"/>
    <row r="766" ht="11.25" customHeight="1" x14ac:dyDescent="0.2"/>
    <row r="767" ht="11.25" customHeight="1" x14ac:dyDescent="0.2"/>
    <row r="768" ht="11.25" customHeight="1" x14ac:dyDescent="0.2"/>
    <row r="769" ht="11.25" customHeight="1" x14ac:dyDescent="0.2"/>
    <row r="770" ht="11.25" customHeight="1" x14ac:dyDescent="0.2"/>
    <row r="771" ht="11.25" customHeight="1" x14ac:dyDescent="0.2"/>
    <row r="772" ht="11.25" customHeight="1" x14ac:dyDescent="0.2"/>
    <row r="773" ht="11.25" customHeight="1" x14ac:dyDescent="0.2"/>
    <row r="774" ht="11.25" customHeight="1" x14ac:dyDescent="0.2"/>
    <row r="775" ht="11.25" customHeight="1" x14ac:dyDescent="0.2"/>
    <row r="776" ht="11.25" customHeight="1" x14ac:dyDescent="0.2"/>
    <row r="777" ht="11.25" customHeight="1" x14ac:dyDescent="0.2"/>
    <row r="778" ht="11.25" customHeight="1" x14ac:dyDescent="0.2"/>
    <row r="779" ht="11.25" customHeight="1" x14ac:dyDescent="0.2"/>
    <row r="780" ht="11.25" customHeight="1" x14ac:dyDescent="0.2"/>
    <row r="781" ht="11.25" customHeight="1" x14ac:dyDescent="0.2"/>
    <row r="782" ht="11.25" customHeight="1" x14ac:dyDescent="0.2"/>
    <row r="783" ht="11.25" customHeight="1" x14ac:dyDescent="0.2"/>
    <row r="784" ht="11.25" customHeight="1" x14ac:dyDescent="0.2"/>
    <row r="785" ht="11.25" customHeight="1" x14ac:dyDescent="0.2"/>
    <row r="786" ht="11.25" customHeight="1" x14ac:dyDescent="0.2"/>
    <row r="787" ht="11.25" customHeight="1" x14ac:dyDescent="0.2"/>
    <row r="788" ht="11.25" customHeight="1" x14ac:dyDescent="0.2"/>
    <row r="789" ht="11.25" customHeight="1" x14ac:dyDescent="0.2"/>
    <row r="790" ht="11.25" customHeight="1" x14ac:dyDescent="0.2"/>
    <row r="791" ht="11.25" customHeight="1" x14ac:dyDescent="0.2"/>
    <row r="792" ht="11.25" customHeight="1" x14ac:dyDescent="0.2"/>
    <row r="793" ht="11.25" customHeight="1" x14ac:dyDescent="0.2"/>
    <row r="794" ht="11.25" customHeight="1" x14ac:dyDescent="0.2"/>
    <row r="795" ht="11.25" customHeight="1" x14ac:dyDescent="0.2"/>
    <row r="796" ht="11.25" customHeight="1" x14ac:dyDescent="0.2"/>
    <row r="797" ht="11.25" customHeight="1" x14ac:dyDescent="0.2"/>
    <row r="798" ht="11.25" customHeight="1" x14ac:dyDescent="0.2"/>
    <row r="799" ht="11.25" customHeight="1" x14ac:dyDescent="0.2"/>
    <row r="800" ht="11.25" customHeight="1" x14ac:dyDescent="0.2"/>
    <row r="801" ht="11.25" customHeight="1" x14ac:dyDescent="0.2"/>
    <row r="802" ht="11.25" customHeight="1" x14ac:dyDescent="0.2"/>
    <row r="803" ht="11.25" customHeight="1" x14ac:dyDescent="0.2"/>
    <row r="804" ht="11.25" customHeight="1" x14ac:dyDescent="0.2"/>
    <row r="805" ht="11.25" customHeight="1" x14ac:dyDescent="0.2"/>
    <row r="806" ht="11.25" customHeight="1" x14ac:dyDescent="0.2"/>
    <row r="807" ht="11.25" customHeight="1" x14ac:dyDescent="0.2"/>
    <row r="808" ht="11.25" customHeight="1" x14ac:dyDescent="0.2"/>
    <row r="809" ht="11.25" customHeight="1" x14ac:dyDescent="0.2"/>
    <row r="810" ht="11.25" customHeight="1" x14ac:dyDescent="0.2"/>
    <row r="811" ht="11.25" customHeight="1" x14ac:dyDescent="0.2"/>
    <row r="812" ht="11.25" customHeight="1" x14ac:dyDescent="0.2"/>
    <row r="813" ht="11.25" customHeight="1" x14ac:dyDescent="0.2"/>
    <row r="814" ht="11.25" customHeight="1" x14ac:dyDescent="0.2"/>
    <row r="815" ht="11.25" customHeight="1" x14ac:dyDescent="0.2"/>
    <row r="816" ht="11.25" customHeight="1" x14ac:dyDescent="0.2"/>
    <row r="817" ht="11.25" customHeight="1" x14ac:dyDescent="0.2"/>
    <row r="818" ht="11.25" customHeight="1" x14ac:dyDescent="0.2"/>
    <row r="819" ht="11.25" customHeight="1" x14ac:dyDescent="0.2"/>
    <row r="820" ht="11.25" customHeight="1" x14ac:dyDescent="0.2"/>
    <row r="821" ht="11.25" customHeight="1" x14ac:dyDescent="0.2"/>
    <row r="822" ht="11.25" customHeight="1" x14ac:dyDescent="0.2"/>
    <row r="823" ht="11.25" customHeight="1" x14ac:dyDescent="0.2"/>
    <row r="824" ht="11.25" customHeight="1" x14ac:dyDescent="0.2"/>
    <row r="825" ht="11.25" customHeight="1" x14ac:dyDescent="0.2"/>
    <row r="826" ht="11.25" customHeight="1" x14ac:dyDescent="0.2"/>
    <row r="827" ht="11.25" customHeight="1" x14ac:dyDescent="0.2"/>
    <row r="828" ht="11.25" customHeight="1" x14ac:dyDescent="0.2"/>
    <row r="829" ht="11.25" customHeight="1" x14ac:dyDescent="0.2"/>
    <row r="830" ht="11.25" customHeight="1" x14ac:dyDescent="0.2"/>
    <row r="831" ht="11.25" customHeight="1" x14ac:dyDescent="0.2"/>
    <row r="832" ht="11.25" customHeight="1" x14ac:dyDescent="0.2"/>
    <row r="833" ht="11.25" customHeight="1" x14ac:dyDescent="0.2"/>
    <row r="834" ht="11.25" customHeight="1" x14ac:dyDescent="0.2"/>
    <row r="835" ht="11.25" customHeight="1" x14ac:dyDescent="0.2"/>
    <row r="836" ht="11.25" customHeight="1" x14ac:dyDescent="0.2"/>
    <row r="837" ht="11.25" customHeight="1" x14ac:dyDescent="0.2"/>
    <row r="838" ht="11.25" customHeight="1" x14ac:dyDescent="0.2"/>
    <row r="839" ht="11.25" customHeight="1" x14ac:dyDescent="0.2"/>
    <row r="840" ht="11.25" customHeight="1" x14ac:dyDescent="0.2"/>
    <row r="841" ht="11.25" customHeight="1" x14ac:dyDescent="0.2"/>
    <row r="842" ht="11.25" customHeight="1" x14ac:dyDescent="0.2"/>
    <row r="843" ht="11.25" customHeight="1" x14ac:dyDescent="0.2"/>
    <row r="844" ht="11.25" customHeight="1" x14ac:dyDescent="0.2"/>
    <row r="845" ht="11.25" customHeight="1" x14ac:dyDescent="0.2"/>
    <row r="846" ht="11.25" customHeight="1" x14ac:dyDescent="0.2"/>
    <row r="847" ht="11.25" customHeight="1" x14ac:dyDescent="0.2"/>
    <row r="848" ht="11.25" customHeight="1" x14ac:dyDescent="0.2"/>
    <row r="849" ht="11.25" customHeight="1" x14ac:dyDescent="0.2"/>
    <row r="850" ht="11.25" customHeight="1" x14ac:dyDescent="0.2"/>
    <row r="851" ht="11.25" customHeight="1" x14ac:dyDescent="0.2"/>
    <row r="852" ht="11.25" customHeight="1" x14ac:dyDescent="0.2"/>
    <row r="853" ht="11.25" customHeight="1" x14ac:dyDescent="0.2"/>
    <row r="854" ht="11.25" customHeight="1" x14ac:dyDescent="0.2"/>
    <row r="855" ht="11.25" customHeight="1" x14ac:dyDescent="0.2"/>
    <row r="856" ht="11.25" customHeight="1" x14ac:dyDescent="0.2"/>
    <row r="857" ht="11.25" customHeight="1" x14ac:dyDescent="0.2"/>
    <row r="858" ht="11.25" customHeight="1" x14ac:dyDescent="0.2"/>
    <row r="859" ht="11.25" customHeight="1" x14ac:dyDescent="0.2"/>
    <row r="860" ht="11.25" customHeight="1" x14ac:dyDescent="0.2"/>
    <row r="861" ht="11.25" customHeight="1" x14ac:dyDescent="0.2"/>
    <row r="862" ht="11.25" customHeight="1" x14ac:dyDescent="0.2"/>
    <row r="863" ht="11.25" customHeight="1" x14ac:dyDescent="0.2"/>
    <row r="864" ht="11.25" customHeight="1" x14ac:dyDescent="0.2"/>
    <row r="865" ht="11.25" customHeight="1" x14ac:dyDescent="0.2"/>
    <row r="866" ht="11.25" customHeight="1" x14ac:dyDescent="0.2"/>
    <row r="867" ht="11.25" customHeight="1" x14ac:dyDescent="0.2"/>
    <row r="868" ht="11.25" customHeight="1" x14ac:dyDescent="0.2"/>
    <row r="869" ht="11.25" customHeight="1" x14ac:dyDescent="0.2"/>
    <row r="870" ht="11.25" customHeight="1" x14ac:dyDescent="0.2"/>
    <row r="871" ht="11.25" customHeight="1" x14ac:dyDescent="0.2"/>
    <row r="872" ht="11.25" customHeight="1" x14ac:dyDescent="0.2"/>
    <row r="873" ht="11.25" customHeight="1" x14ac:dyDescent="0.2"/>
    <row r="874" ht="11.25" customHeight="1" x14ac:dyDescent="0.2"/>
    <row r="875" ht="11.25" customHeight="1" x14ac:dyDescent="0.2"/>
    <row r="876" ht="11.25" customHeight="1" x14ac:dyDescent="0.2"/>
    <row r="877" ht="11.25" customHeight="1" x14ac:dyDescent="0.2"/>
    <row r="878" ht="11.25" customHeight="1" x14ac:dyDescent="0.2"/>
    <row r="879" ht="11.25" customHeight="1" x14ac:dyDescent="0.2"/>
    <row r="880" ht="11.25" customHeight="1" x14ac:dyDescent="0.2"/>
    <row r="881" ht="11.25" customHeight="1" x14ac:dyDescent="0.2"/>
    <row r="882" ht="11.25" customHeight="1" x14ac:dyDescent="0.2"/>
    <row r="883" ht="11.25" customHeight="1" x14ac:dyDescent="0.2"/>
    <row r="884" ht="11.25" customHeight="1" x14ac:dyDescent="0.2"/>
    <row r="885" ht="11.25" customHeight="1" x14ac:dyDescent="0.2"/>
    <row r="886" ht="11.25" customHeight="1" x14ac:dyDescent="0.2"/>
    <row r="887" ht="11.25" customHeight="1" x14ac:dyDescent="0.2"/>
    <row r="888" ht="11.25" customHeight="1" x14ac:dyDescent="0.2"/>
    <row r="889" ht="11.25" customHeight="1" x14ac:dyDescent="0.2"/>
    <row r="890" ht="11.25" customHeight="1" x14ac:dyDescent="0.2"/>
    <row r="891" ht="11.25" customHeight="1" x14ac:dyDescent="0.2"/>
    <row r="892" ht="11.25" customHeight="1" x14ac:dyDescent="0.2"/>
    <row r="893" ht="11.25" customHeight="1" x14ac:dyDescent="0.2"/>
    <row r="894" ht="11.25" customHeight="1" x14ac:dyDescent="0.2"/>
    <row r="895" ht="11.25" customHeight="1" x14ac:dyDescent="0.2"/>
    <row r="896" ht="11.25" customHeight="1" x14ac:dyDescent="0.2"/>
    <row r="897" ht="11.25" customHeight="1" x14ac:dyDescent="0.2"/>
    <row r="898" ht="11.25" customHeight="1" x14ac:dyDescent="0.2"/>
    <row r="899" ht="11.25" customHeight="1" x14ac:dyDescent="0.2"/>
    <row r="900" ht="11.25" customHeight="1" x14ac:dyDescent="0.2"/>
    <row r="901" ht="11.25" customHeight="1" x14ac:dyDescent="0.2"/>
    <row r="902" ht="11.25" customHeight="1" x14ac:dyDescent="0.2"/>
    <row r="903" ht="11.25" customHeight="1" x14ac:dyDescent="0.2"/>
    <row r="904" ht="11.25" customHeight="1" x14ac:dyDescent="0.2"/>
    <row r="905" ht="11.25" customHeight="1" x14ac:dyDescent="0.2"/>
    <row r="906" ht="11.25" customHeight="1" x14ac:dyDescent="0.2"/>
    <row r="907" ht="11.25" customHeight="1" x14ac:dyDescent="0.2"/>
    <row r="908" ht="11.25" customHeight="1" x14ac:dyDescent="0.2"/>
    <row r="909" ht="11.25" customHeight="1" x14ac:dyDescent="0.2"/>
    <row r="910" ht="11.25" customHeight="1" x14ac:dyDescent="0.2"/>
    <row r="911" ht="11.25" customHeight="1" x14ac:dyDescent="0.2"/>
    <row r="912" ht="11.25" customHeight="1" x14ac:dyDescent="0.2"/>
    <row r="913" ht="11.25" customHeight="1" x14ac:dyDescent="0.2"/>
    <row r="914" ht="11.25" customHeight="1" x14ac:dyDescent="0.2"/>
    <row r="915" ht="11.25" customHeight="1" x14ac:dyDescent="0.2"/>
    <row r="916" ht="11.25" customHeight="1" x14ac:dyDescent="0.2"/>
    <row r="917" ht="11.25" customHeight="1" x14ac:dyDescent="0.2"/>
    <row r="918" ht="11.25" customHeight="1" x14ac:dyDescent="0.2"/>
    <row r="919" ht="11.25" customHeight="1" x14ac:dyDescent="0.2"/>
    <row r="920" ht="11.25" customHeight="1" x14ac:dyDescent="0.2"/>
    <row r="921" ht="11.25" customHeight="1" x14ac:dyDescent="0.2"/>
    <row r="922" ht="11.25" customHeight="1" x14ac:dyDescent="0.2"/>
    <row r="923" ht="11.25" customHeight="1" x14ac:dyDescent="0.2"/>
    <row r="924" ht="11.25" customHeight="1" x14ac:dyDescent="0.2"/>
    <row r="925" ht="11.25" customHeight="1" x14ac:dyDescent="0.2"/>
    <row r="926" ht="11.25" customHeight="1" x14ac:dyDescent="0.2"/>
    <row r="927" ht="11.25" customHeight="1" x14ac:dyDescent="0.2"/>
    <row r="928" ht="11.25" customHeight="1" x14ac:dyDescent="0.2"/>
    <row r="929" ht="11.25" customHeight="1" x14ac:dyDescent="0.2"/>
    <row r="930" ht="11.25" customHeight="1" x14ac:dyDescent="0.2"/>
    <row r="931" ht="11.25" customHeight="1" x14ac:dyDescent="0.2"/>
    <row r="932" ht="11.25" customHeight="1" x14ac:dyDescent="0.2"/>
    <row r="933" ht="11.25" customHeight="1" x14ac:dyDescent="0.2"/>
    <row r="934" ht="11.25" customHeight="1" x14ac:dyDescent="0.2"/>
    <row r="935" ht="11.25" customHeight="1" x14ac:dyDescent="0.2"/>
    <row r="936" ht="11.25" customHeight="1" x14ac:dyDescent="0.2"/>
    <row r="937" ht="11.25" customHeight="1" x14ac:dyDescent="0.2"/>
    <row r="938" ht="11.25" customHeight="1" x14ac:dyDescent="0.2"/>
    <row r="939" ht="11.25" customHeight="1" x14ac:dyDescent="0.2"/>
    <row r="940" ht="11.25" customHeight="1" x14ac:dyDescent="0.2"/>
    <row r="941" ht="11.25" customHeight="1" x14ac:dyDescent="0.2"/>
    <row r="942" ht="11.25" customHeight="1" x14ac:dyDescent="0.2"/>
    <row r="943" ht="11.25" customHeight="1" x14ac:dyDescent="0.2"/>
    <row r="944" ht="11.25" customHeight="1" x14ac:dyDescent="0.2"/>
    <row r="945" ht="11.25" customHeight="1" x14ac:dyDescent="0.2"/>
    <row r="946" ht="11.25" customHeight="1" x14ac:dyDescent="0.2"/>
    <row r="947" ht="11.25" customHeight="1" x14ac:dyDescent="0.2"/>
    <row r="948" ht="11.25" customHeight="1" x14ac:dyDescent="0.2"/>
    <row r="949" ht="11.25" customHeight="1" x14ac:dyDescent="0.2"/>
    <row r="950" ht="11.25" customHeight="1" x14ac:dyDescent="0.2"/>
    <row r="951" ht="11.25" customHeight="1" x14ac:dyDescent="0.2"/>
    <row r="952" ht="11.25" customHeight="1" x14ac:dyDescent="0.2"/>
    <row r="953" ht="11.25" customHeight="1" x14ac:dyDescent="0.2"/>
    <row r="954" ht="11.25" customHeight="1" x14ac:dyDescent="0.2"/>
    <row r="955" ht="11.25" customHeight="1" x14ac:dyDescent="0.2"/>
    <row r="956" ht="11.25" customHeight="1" x14ac:dyDescent="0.2"/>
    <row r="957" ht="11.25" customHeight="1" x14ac:dyDescent="0.2"/>
    <row r="958" ht="11.25" customHeight="1" x14ac:dyDescent="0.2"/>
    <row r="959" ht="11.25" customHeight="1" x14ac:dyDescent="0.2"/>
    <row r="960" ht="11.25" customHeight="1" x14ac:dyDescent="0.2"/>
    <row r="961" ht="11.25" customHeight="1" x14ac:dyDescent="0.2"/>
    <row r="962" ht="11.25" customHeight="1" x14ac:dyDescent="0.2"/>
    <row r="963" ht="11.25" customHeight="1" x14ac:dyDescent="0.2"/>
    <row r="964" ht="11.25" customHeight="1" x14ac:dyDescent="0.2"/>
    <row r="965" ht="11.25" customHeight="1" x14ac:dyDescent="0.2"/>
    <row r="966" ht="11.25" customHeight="1" x14ac:dyDescent="0.2"/>
    <row r="967" ht="11.25" customHeight="1" x14ac:dyDescent="0.2"/>
    <row r="968" ht="11.25" customHeight="1" x14ac:dyDescent="0.2"/>
    <row r="969" ht="11.25" customHeight="1" x14ac:dyDescent="0.2"/>
    <row r="970" ht="11.25" customHeight="1" x14ac:dyDescent="0.2"/>
    <row r="971" ht="11.25" customHeight="1" x14ac:dyDescent="0.2"/>
    <row r="972" ht="11.25" customHeight="1" x14ac:dyDescent="0.2"/>
    <row r="973" ht="11.25" customHeight="1" x14ac:dyDescent="0.2"/>
    <row r="974" ht="11.25" customHeight="1" x14ac:dyDescent="0.2"/>
    <row r="975" ht="11.25" customHeight="1" x14ac:dyDescent="0.2"/>
    <row r="976" ht="11.25" customHeight="1" x14ac:dyDescent="0.2"/>
    <row r="977" ht="11.25" customHeight="1" x14ac:dyDescent="0.2"/>
    <row r="978" ht="11.25" customHeight="1" x14ac:dyDescent="0.2"/>
    <row r="979" ht="11.25" customHeight="1" x14ac:dyDescent="0.2"/>
    <row r="980" ht="11.25" customHeight="1" x14ac:dyDescent="0.2"/>
    <row r="981" ht="11.25" customHeight="1" x14ac:dyDescent="0.2"/>
    <row r="982" ht="11.25" customHeight="1" x14ac:dyDescent="0.2"/>
    <row r="983" ht="11.25" customHeight="1" x14ac:dyDescent="0.2"/>
    <row r="984" ht="11.25" customHeight="1" x14ac:dyDescent="0.2"/>
    <row r="985" ht="11.25" customHeight="1" x14ac:dyDescent="0.2"/>
    <row r="986" ht="11.25" customHeight="1" x14ac:dyDescent="0.2"/>
    <row r="987" ht="11.25" customHeight="1" x14ac:dyDescent="0.2"/>
    <row r="988" ht="11.25" customHeight="1" x14ac:dyDescent="0.2"/>
    <row r="989" ht="11.25" customHeight="1" x14ac:dyDescent="0.2"/>
    <row r="990" ht="11.25" customHeight="1" x14ac:dyDescent="0.2"/>
    <row r="991" ht="11.25" customHeight="1" x14ac:dyDescent="0.2"/>
    <row r="992" ht="11.25" customHeight="1" x14ac:dyDescent="0.2"/>
    <row r="993" ht="11.25" customHeight="1" x14ac:dyDescent="0.2"/>
    <row r="994" ht="11.25" customHeight="1" x14ac:dyDescent="0.2"/>
    <row r="995" ht="11.25" customHeight="1" x14ac:dyDescent="0.2"/>
    <row r="996" ht="11.25" customHeight="1" x14ac:dyDescent="0.2"/>
    <row r="997" ht="11.25" customHeight="1" x14ac:dyDescent="0.2"/>
    <row r="998" ht="11.25" customHeight="1" x14ac:dyDescent="0.2"/>
    <row r="999" ht="11.25" customHeight="1" x14ac:dyDescent="0.2"/>
    <row r="1000" ht="11.25" customHeight="1" x14ac:dyDescent="0.2"/>
    <row r="1001" ht="11.25" customHeight="1" x14ac:dyDescent="0.2"/>
    <row r="1002" ht="11.25" customHeight="1" x14ac:dyDescent="0.2"/>
    <row r="1003" ht="11.25" customHeight="1" x14ac:dyDescent="0.2"/>
    <row r="1004" ht="11.25" customHeight="1" x14ac:dyDescent="0.2"/>
    <row r="1005" ht="11.25" customHeight="1" x14ac:dyDescent="0.2"/>
    <row r="1006" ht="11.25" customHeight="1" x14ac:dyDescent="0.2"/>
    <row r="1007" ht="11.25" customHeight="1" x14ac:dyDescent="0.2"/>
    <row r="1008" ht="11.25" customHeight="1" x14ac:dyDescent="0.2"/>
    <row r="1009" ht="11.25" customHeight="1" x14ac:dyDescent="0.2"/>
    <row r="1010" ht="11.25" customHeight="1" x14ac:dyDescent="0.2"/>
    <row r="1011" ht="11.25" customHeight="1" x14ac:dyDescent="0.2"/>
    <row r="1012" ht="11.25" customHeight="1" x14ac:dyDescent="0.2"/>
    <row r="1013" ht="11.25" customHeight="1" x14ac:dyDescent="0.2"/>
    <row r="1014" ht="11.25" customHeight="1" x14ac:dyDescent="0.2"/>
    <row r="1015" ht="11.25" customHeight="1" x14ac:dyDescent="0.2"/>
    <row r="1016" ht="11.25" customHeight="1" x14ac:dyDescent="0.2"/>
    <row r="1017" ht="11.25" customHeight="1" x14ac:dyDescent="0.2"/>
    <row r="1018" ht="11.25" customHeight="1" x14ac:dyDescent="0.2"/>
    <row r="1019" ht="11.25" customHeight="1" x14ac:dyDescent="0.2"/>
    <row r="1020" ht="11.25" customHeight="1" x14ac:dyDescent="0.2"/>
    <row r="1021" ht="11.25" customHeight="1" x14ac:dyDescent="0.2"/>
    <row r="1022" ht="11.25" customHeight="1" x14ac:dyDescent="0.2"/>
    <row r="1023" ht="11.25" customHeight="1" x14ac:dyDescent="0.2"/>
    <row r="1024" ht="11.25" customHeight="1" x14ac:dyDescent="0.2"/>
    <row r="1025" ht="11.25" customHeight="1" x14ac:dyDescent="0.2"/>
    <row r="1026" ht="11.25" customHeight="1" x14ac:dyDescent="0.2"/>
    <row r="1027" ht="11.25" customHeight="1" x14ac:dyDescent="0.2"/>
    <row r="1028" ht="11.25" customHeight="1" x14ac:dyDescent="0.2"/>
    <row r="1029" ht="11.25" customHeight="1" x14ac:dyDescent="0.2"/>
    <row r="1030" ht="11.25" customHeight="1" x14ac:dyDescent="0.2"/>
    <row r="1031" ht="11.25" customHeight="1" x14ac:dyDescent="0.2"/>
    <row r="1032" ht="11.25" customHeight="1" x14ac:dyDescent="0.2"/>
    <row r="1033" ht="11.25" customHeight="1" x14ac:dyDescent="0.2"/>
    <row r="1034" ht="11.25" customHeight="1" x14ac:dyDescent="0.2"/>
    <row r="1035" ht="11.25" customHeight="1" x14ac:dyDescent="0.2"/>
    <row r="1036" ht="11.25" customHeight="1" x14ac:dyDescent="0.2"/>
    <row r="1037" ht="11.25" customHeight="1" x14ac:dyDescent="0.2"/>
    <row r="1038" ht="11.25" customHeight="1" x14ac:dyDescent="0.2"/>
    <row r="1039" ht="11.25" customHeight="1" x14ac:dyDescent="0.2"/>
    <row r="1040" ht="11.25" customHeight="1" x14ac:dyDescent="0.2"/>
    <row r="1041" ht="11.25" customHeight="1" x14ac:dyDescent="0.2"/>
    <row r="1042" ht="11.25" customHeight="1" x14ac:dyDescent="0.2"/>
    <row r="1043" ht="11.25" customHeight="1" x14ac:dyDescent="0.2"/>
    <row r="1044" ht="11.25" customHeight="1" x14ac:dyDescent="0.2"/>
    <row r="1045" ht="11.25" customHeight="1" x14ac:dyDescent="0.2"/>
    <row r="1046" ht="11.25" customHeight="1" x14ac:dyDescent="0.2"/>
    <row r="1047" ht="11.25" customHeight="1" x14ac:dyDescent="0.2"/>
    <row r="1048" ht="11.25" customHeight="1" x14ac:dyDescent="0.2"/>
    <row r="1049" ht="11.25" customHeight="1" x14ac:dyDescent="0.2"/>
    <row r="1050" ht="11.25" customHeight="1" x14ac:dyDescent="0.2"/>
    <row r="1051" ht="11.25" customHeight="1" x14ac:dyDescent="0.2"/>
    <row r="1052" ht="11.25" customHeight="1" x14ac:dyDescent="0.2"/>
    <row r="1053" ht="11.25" customHeight="1" x14ac:dyDescent="0.2"/>
    <row r="1054" ht="11.25" customHeight="1" x14ac:dyDescent="0.2"/>
    <row r="1055" ht="11.25" customHeight="1" x14ac:dyDescent="0.2"/>
    <row r="1056" ht="11.25" customHeight="1" x14ac:dyDescent="0.2"/>
    <row r="1057" ht="11.25" customHeight="1" x14ac:dyDescent="0.2"/>
    <row r="1058" ht="11.25" customHeight="1" x14ac:dyDescent="0.2"/>
    <row r="1059" ht="11.25" customHeight="1" x14ac:dyDescent="0.2"/>
    <row r="1060" ht="11.25" customHeight="1" x14ac:dyDescent="0.2"/>
    <row r="1061" ht="11.25" customHeight="1" x14ac:dyDescent="0.2"/>
    <row r="1062" ht="11.25" customHeight="1" x14ac:dyDescent="0.2"/>
    <row r="1063" ht="11.25" customHeight="1" x14ac:dyDescent="0.2"/>
    <row r="1064" ht="11.25" customHeight="1" x14ac:dyDescent="0.2"/>
    <row r="1065" ht="11.25" customHeight="1" x14ac:dyDescent="0.2"/>
    <row r="1066" ht="11.25" customHeight="1" x14ac:dyDescent="0.2"/>
    <row r="1067" ht="11.25" customHeight="1" x14ac:dyDescent="0.2"/>
    <row r="1068" ht="11.25" customHeight="1" x14ac:dyDescent="0.2"/>
    <row r="1069" ht="11.25" customHeight="1" x14ac:dyDescent="0.2"/>
    <row r="1070" ht="11.25" customHeight="1" x14ac:dyDescent="0.2"/>
    <row r="1071" ht="11.25" customHeight="1" x14ac:dyDescent="0.2"/>
    <row r="1072" ht="11.25" customHeight="1" x14ac:dyDescent="0.2"/>
    <row r="1073" ht="11.25" customHeight="1" x14ac:dyDescent="0.2"/>
    <row r="1074" ht="11.25" customHeight="1" x14ac:dyDescent="0.2"/>
    <row r="1075" ht="11.25" customHeight="1" x14ac:dyDescent="0.2"/>
    <row r="1076" ht="11.25" customHeight="1" x14ac:dyDescent="0.2"/>
    <row r="1077" ht="11.25" customHeight="1" x14ac:dyDescent="0.2"/>
    <row r="1078" ht="11.25" customHeight="1" x14ac:dyDescent="0.2"/>
    <row r="1079" ht="11.25" customHeight="1" x14ac:dyDescent="0.2"/>
    <row r="1080" ht="11.25" customHeight="1" x14ac:dyDescent="0.2"/>
    <row r="1081" ht="11.25" customHeight="1" x14ac:dyDescent="0.2"/>
    <row r="1082" ht="11.25" customHeight="1" x14ac:dyDescent="0.2"/>
    <row r="1083" ht="11.25" customHeight="1" x14ac:dyDescent="0.2"/>
    <row r="1084" ht="11.25" customHeight="1" x14ac:dyDescent="0.2"/>
    <row r="1085" ht="11.25" customHeight="1" x14ac:dyDescent="0.2"/>
    <row r="1086" ht="11.25" customHeight="1" x14ac:dyDescent="0.2"/>
    <row r="1087" ht="11.25" customHeight="1" x14ac:dyDescent="0.2"/>
    <row r="1088" ht="11.25" customHeight="1" x14ac:dyDescent="0.2"/>
    <row r="1089" ht="11.25" customHeight="1" x14ac:dyDescent="0.2"/>
    <row r="1090" ht="11.25" customHeight="1" x14ac:dyDescent="0.2"/>
    <row r="1091" ht="11.25" customHeight="1" x14ac:dyDescent="0.2"/>
    <row r="1092" ht="11.25" customHeight="1" x14ac:dyDescent="0.2"/>
    <row r="1093" ht="11.25" customHeight="1" x14ac:dyDescent="0.2"/>
    <row r="1094" ht="11.25" customHeight="1" x14ac:dyDescent="0.2"/>
    <row r="1095" ht="11.25" customHeight="1" x14ac:dyDescent="0.2"/>
    <row r="1096" ht="11.25" customHeight="1" x14ac:dyDescent="0.2"/>
    <row r="1097" ht="11.25" customHeight="1" x14ac:dyDescent="0.2"/>
    <row r="1098" ht="11.25" customHeight="1" x14ac:dyDescent="0.2"/>
    <row r="1099" ht="11.25" customHeight="1" x14ac:dyDescent="0.2"/>
    <row r="1100" ht="11.25" customHeight="1" x14ac:dyDescent="0.2"/>
    <row r="1101" ht="11.25" customHeight="1" x14ac:dyDescent="0.2"/>
    <row r="1102" ht="11.25" customHeight="1" x14ac:dyDescent="0.2"/>
    <row r="1103" ht="11.25" customHeight="1" x14ac:dyDescent="0.2"/>
    <row r="1104" ht="11.25" customHeight="1" x14ac:dyDescent="0.2"/>
    <row r="1105" ht="11.25" customHeight="1" x14ac:dyDescent="0.2"/>
    <row r="1106" ht="11.25" customHeight="1" x14ac:dyDescent="0.2"/>
    <row r="1107" ht="11.25" customHeight="1" x14ac:dyDescent="0.2"/>
    <row r="1108" ht="11.25" customHeight="1" x14ac:dyDescent="0.2"/>
    <row r="1109" ht="11.25" customHeight="1" x14ac:dyDescent="0.2"/>
    <row r="1110" ht="11.25" customHeight="1" x14ac:dyDescent="0.2"/>
    <row r="1111" ht="11.25" customHeight="1" x14ac:dyDescent="0.2"/>
    <row r="1112" ht="11.25" customHeight="1" x14ac:dyDescent="0.2"/>
    <row r="1113" ht="11.25" customHeight="1" x14ac:dyDescent="0.2"/>
    <row r="1114" ht="11.25" customHeight="1" x14ac:dyDescent="0.2"/>
    <row r="1115" ht="11.25" customHeight="1" x14ac:dyDescent="0.2"/>
    <row r="1116" ht="11.25" customHeight="1" x14ac:dyDescent="0.2"/>
    <row r="1117" ht="11.25" customHeight="1" x14ac:dyDescent="0.2"/>
    <row r="1118" ht="11.25" customHeight="1" x14ac:dyDescent="0.2"/>
    <row r="1119" ht="11.25" customHeight="1" x14ac:dyDescent="0.2"/>
    <row r="1120" ht="11.25" customHeight="1" x14ac:dyDescent="0.2"/>
    <row r="1121" ht="11.25" customHeight="1" x14ac:dyDescent="0.2"/>
    <row r="1122" ht="11.25" customHeight="1" x14ac:dyDescent="0.2"/>
    <row r="1123" ht="11.25" customHeight="1" x14ac:dyDescent="0.2"/>
    <row r="1124" ht="11.25" customHeight="1" x14ac:dyDescent="0.2"/>
    <row r="1125" ht="11.25" customHeight="1" x14ac:dyDescent="0.2"/>
    <row r="1126" ht="11.25" customHeight="1" x14ac:dyDescent="0.2"/>
    <row r="1127" ht="11.25" customHeight="1" x14ac:dyDescent="0.2"/>
    <row r="1128" ht="11.25" customHeight="1" x14ac:dyDescent="0.2"/>
    <row r="1129" ht="11.25" customHeight="1" x14ac:dyDescent="0.2"/>
    <row r="1130" ht="11.25" customHeight="1" x14ac:dyDescent="0.2"/>
    <row r="1131" ht="11.25" customHeight="1" x14ac:dyDescent="0.2"/>
    <row r="1132" ht="11.25" customHeight="1" x14ac:dyDescent="0.2"/>
    <row r="1133" ht="11.25" customHeight="1" x14ac:dyDescent="0.2"/>
    <row r="1134" ht="11.25" customHeight="1" x14ac:dyDescent="0.2"/>
    <row r="1135" ht="11.25" customHeight="1" x14ac:dyDescent="0.2"/>
    <row r="1136" ht="11.25" customHeight="1" x14ac:dyDescent="0.2"/>
    <row r="1137" ht="11.25" customHeight="1" x14ac:dyDescent="0.2"/>
    <row r="1138" ht="11.25" customHeight="1" x14ac:dyDescent="0.2"/>
    <row r="1139" ht="11.25" customHeight="1" x14ac:dyDescent="0.2"/>
    <row r="1140" ht="11.25" customHeight="1" x14ac:dyDescent="0.2"/>
    <row r="1141" ht="11.25" customHeight="1" x14ac:dyDescent="0.2"/>
    <row r="1142" ht="11.25" customHeight="1" x14ac:dyDescent="0.2"/>
    <row r="1143" ht="11.25" customHeight="1" x14ac:dyDescent="0.2"/>
    <row r="1144" ht="11.25" customHeight="1" x14ac:dyDescent="0.2"/>
    <row r="1145" ht="11.25" customHeight="1" x14ac:dyDescent="0.2"/>
    <row r="1146" ht="11.25" customHeight="1" x14ac:dyDescent="0.2"/>
    <row r="1147" ht="11.25" customHeight="1" x14ac:dyDescent="0.2"/>
    <row r="1148" ht="11.25" customHeight="1" x14ac:dyDescent="0.2"/>
    <row r="1149" ht="11.25" customHeight="1" x14ac:dyDescent="0.2"/>
    <row r="1150" ht="11.25" customHeight="1" x14ac:dyDescent="0.2"/>
    <row r="1151" ht="11.25" customHeight="1" x14ac:dyDescent="0.2"/>
    <row r="1152" ht="11.25" customHeight="1" x14ac:dyDescent="0.2"/>
    <row r="1153" ht="11.25" customHeight="1" x14ac:dyDescent="0.2"/>
    <row r="1154" ht="11.25" customHeight="1" x14ac:dyDescent="0.2"/>
    <row r="1155" ht="11.25" customHeight="1" x14ac:dyDescent="0.2"/>
    <row r="1156" ht="11.25" customHeight="1" x14ac:dyDescent="0.2"/>
    <row r="1157" ht="11.25" customHeight="1" x14ac:dyDescent="0.2"/>
    <row r="1158" ht="11.25" customHeight="1" x14ac:dyDescent="0.2"/>
    <row r="1159" ht="11.25" customHeight="1" x14ac:dyDescent="0.2"/>
    <row r="1160" ht="11.25" customHeight="1" x14ac:dyDescent="0.2"/>
    <row r="1161" ht="11.25" customHeight="1" x14ac:dyDescent="0.2"/>
    <row r="1162" ht="11.25" customHeight="1" x14ac:dyDescent="0.2"/>
    <row r="1163" ht="11.25" customHeight="1" x14ac:dyDescent="0.2"/>
    <row r="1164" ht="11.25" customHeight="1" x14ac:dyDescent="0.2"/>
    <row r="1165" ht="11.25" customHeight="1" x14ac:dyDescent="0.2"/>
    <row r="1166" ht="11.25" customHeight="1" x14ac:dyDescent="0.2"/>
    <row r="1167" ht="11.25" customHeight="1" x14ac:dyDescent="0.2"/>
    <row r="1168" ht="11.25" customHeight="1" x14ac:dyDescent="0.2"/>
    <row r="1169" ht="11.25" customHeight="1" x14ac:dyDescent="0.2"/>
    <row r="1170" ht="11.25" customHeight="1" x14ac:dyDescent="0.2"/>
    <row r="1171" ht="11.25" customHeight="1" x14ac:dyDescent="0.2"/>
    <row r="1172" ht="11.25" customHeight="1" x14ac:dyDescent="0.2"/>
    <row r="1173" ht="11.25" customHeight="1" x14ac:dyDescent="0.2"/>
    <row r="1174" ht="11.25" customHeight="1" x14ac:dyDescent="0.2"/>
    <row r="1175" ht="11.25" customHeight="1" x14ac:dyDescent="0.2"/>
    <row r="1176" ht="11.25" customHeight="1" x14ac:dyDescent="0.2"/>
    <row r="1177" ht="11.25" customHeight="1" x14ac:dyDescent="0.2"/>
    <row r="1178" ht="11.25" customHeight="1" x14ac:dyDescent="0.2"/>
    <row r="1179" ht="11.25" customHeight="1" x14ac:dyDescent="0.2"/>
    <row r="1180" ht="11.25" customHeight="1" x14ac:dyDescent="0.2"/>
    <row r="1181" ht="11.25" customHeight="1" x14ac:dyDescent="0.2"/>
    <row r="1182" ht="11.25" customHeight="1" x14ac:dyDescent="0.2"/>
    <row r="1183" ht="11.25" customHeight="1" x14ac:dyDescent="0.2"/>
    <row r="1184" ht="11.25" customHeight="1" x14ac:dyDescent="0.2"/>
    <row r="1185" ht="11.25" customHeight="1" x14ac:dyDescent="0.2"/>
    <row r="1186" ht="11.25" customHeight="1" x14ac:dyDescent="0.2"/>
    <row r="1187" ht="11.25" customHeight="1" x14ac:dyDescent="0.2"/>
    <row r="1188" ht="11.25" customHeight="1" x14ac:dyDescent="0.2"/>
    <row r="1189" ht="11.25" customHeight="1" x14ac:dyDescent="0.2"/>
    <row r="1190" ht="11.25" customHeight="1" x14ac:dyDescent="0.2"/>
    <row r="1191" ht="11.25" customHeight="1" x14ac:dyDescent="0.2"/>
    <row r="1192" ht="11.25" customHeight="1" x14ac:dyDescent="0.2"/>
    <row r="1193" ht="11.25" customHeight="1" x14ac:dyDescent="0.2"/>
    <row r="1194" ht="11.25" customHeight="1" x14ac:dyDescent="0.2"/>
    <row r="1195" ht="11.25" customHeight="1" x14ac:dyDescent="0.2"/>
    <row r="1196" ht="11.25" customHeight="1" x14ac:dyDescent="0.2"/>
    <row r="1197" ht="11.25" customHeight="1" x14ac:dyDescent="0.2"/>
    <row r="1198" ht="11.25" customHeight="1" x14ac:dyDescent="0.2"/>
    <row r="1199" ht="11.25" customHeight="1" x14ac:dyDescent="0.2"/>
    <row r="1200" ht="11.25" customHeight="1" x14ac:dyDescent="0.2"/>
    <row r="1201" ht="11.25" customHeight="1" x14ac:dyDescent="0.2"/>
    <row r="1202" ht="11.25" customHeight="1" x14ac:dyDescent="0.2"/>
    <row r="1203" ht="11.25" customHeight="1" x14ac:dyDescent="0.2"/>
    <row r="1204" ht="11.25" customHeight="1" x14ac:dyDescent="0.2"/>
    <row r="1205" ht="11.25" customHeight="1" x14ac:dyDescent="0.2"/>
    <row r="1206" ht="11.25" customHeight="1" x14ac:dyDescent="0.2"/>
    <row r="1207" ht="11.25" customHeight="1" x14ac:dyDescent="0.2"/>
    <row r="1208" ht="11.25" customHeight="1" x14ac:dyDescent="0.2"/>
    <row r="1209" ht="11.25" customHeight="1" x14ac:dyDescent="0.2"/>
    <row r="1210" ht="11.25" customHeight="1" x14ac:dyDescent="0.2"/>
    <row r="1211" ht="11.25" customHeight="1" x14ac:dyDescent="0.2"/>
    <row r="1212" ht="11.25" customHeight="1" x14ac:dyDescent="0.2"/>
    <row r="1213" ht="11.25" customHeight="1" x14ac:dyDescent="0.2"/>
    <row r="1214" ht="11.25" customHeight="1" x14ac:dyDescent="0.2"/>
    <row r="1215" ht="11.25" customHeight="1" x14ac:dyDescent="0.2"/>
    <row r="1216" ht="11.25" customHeight="1" x14ac:dyDescent="0.2"/>
    <row r="1217" ht="11.25" customHeight="1" x14ac:dyDescent="0.2"/>
    <row r="1218" ht="11.25" customHeight="1" x14ac:dyDescent="0.2"/>
    <row r="1219" ht="11.25" customHeight="1" x14ac:dyDescent="0.2"/>
    <row r="1220" ht="11.25" customHeight="1" x14ac:dyDescent="0.2"/>
    <row r="1221" ht="11.25" customHeight="1" x14ac:dyDescent="0.2"/>
    <row r="1222" ht="11.25" customHeight="1" x14ac:dyDescent="0.2"/>
    <row r="1223" ht="11.25" customHeight="1" x14ac:dyDescent="0.2"/>
    <row r="1224" ht="11.25" customHeight="1" x14ac:dyDescent="0.2"/>
    <row r="1225" ht="11.25" customHeight="1" x14ac:dyDescent="0.2"/>
    <row r="1226" ht="11.25" customHeight="1" x14ac:dyDescent="0.2"/>
    <row r="1227" ht="11.25" customHeight="1" x14ac:dyDescent="0.2"/>
    <row r="1228" ht="11.25" customHeight="1" x14ac:dyDescent="0.2"/>
    <row r="1229" ht="11.25" customHeight="1" x14ac:dyDescent="0.2"/>
    <row r="1230" ht="11.25" customHeight="1" x14ac:dyDescent="0.2"/>
    <row r="1231" ht="11.25" customHeight="1" x14ac:dyDescent="0.2"/>
    <row r="1232" ht="11.25" customHeight="1" x14ac:dyDescent="0.2"/>
    <row r="1233" ht="11.25" customHeight="1" x14ac:dyDescent="0.2"/>
    <row r="1234" ht="11.25" customHeight="1" x14ac:dyDescent="0.2"/>
    <row r="1235" ht="11.25" customHeight="1" x14ac:dyDescent="0.2"/>
    <row r="1236" ht="11.25" customHeight="1" x14ac:dyDescent="0.2"/>
    <row r="1237" ht="11.25" customHeight="1" x14ac:dyDescent="0.2"/>
    <row r="1238" ht="11.25" customHeight="1" x14ac:dyDescent="0.2"/>
    <row r="1239" ht="11.25" customHeight="1" x14ac:dyDescent="0.2"/>
    <row r="1240" ht="11.25" customHeight="1" x14ac:dyDescent="0.2"/>
    <row r="1241" ht="11.25" customHeight="1" x14ac:dyDescent="0.2"/>
    <row r="1242" ht="11.25" customHeight="1" x14ac:dyDescent="0.2"/>
    <row r="1243" ht="11.25" customHeight="1" x14ac:dyDescent="0.2"/>
    <row r="1244" ht="11.25" customHeight="1" x14ac:dyDescent="0.2"/>
    <row r="1245" ht="11.25" customHeight="1" x14ac:dyDescent="0.2"/>
    <row r="1246" ht="11.25" customHeight="1" x14ac:dyDescent="0.2"/>
    <row r="1247" ht="11.25" customHeight="1" x14ac:dyDescent="0.2"/>
    <row r="1248" ht="11.25" customHeight="1" x14ac:dyDescent="0.2"/>
    <row r="1249" ht="11.25" customHeight="1" x14ac:dyDescent="0.2"/>
    <row r="1250" ht="11.25" customHeight="1" x14ac:dyDescent="0.2"/>
    <row r="1251" ht="11.25" customHeight="1" x14ac:dyDescent="0.2"/>
    <row r="1252" ht="11.25" customHeight="1" x14ac:dyDescent="0.2"/>
    <row r="1253" ht="11.25" customHeight="1" x14ac:dyDescent="0.2"/>
    <row r="1254" ht="11.25" customHeight="1" x14ac:dyDescent="0.2"/>
    <row r="1255" ht="11.25" customHeight="1" x14ac:dyDescent="0.2"/>
    <row r="1256" ht="11.25" customHeight="1" x14ac:dyDescent="0.2"/>
    <row r="1257" ht="11.25" customHeight="1" x14ac:dyDescent="0.2"/>
    <row r="1258" ht="11.25" customHeight="1" x14ac:dyDescent="0.2"/>
    <row r="1259" ht="11.25" customHeight="1" x14ac:dyDescent="0.2"/>
    <row r="1260" ht="11.25" customHeight="1" x14ac:dyDescent="0.2"/>
    <row r="1261" ht="11.25" customHeight="1" x14ac:dyDescent="0.2"/>
    <row r="1262" ht="11.25" customHeight="1" x14ac:dyDescent="0.2"/>
    <row r="1263" ht="11.25" customHeight="1" x14ac:dyDescent="0.2"/>
    <row r="1264" ht="11.25" customHeight="1" x14ac:dyDescent="0.2"/>
    <row r="1265" ht="11.25" customHeight="1" x14ac:dyDescent="0.2"/>
    <row r="1266" ht="11.25" customHeight="1" x14ac:dyDescent="0.2"/>
    <row r="1267" ht="11.25" customHeight="1" x14ac:dyDescent="0.2"/>
    <row r="1268" ht="11.25" customHeight="1" x14ac:dyDescent="0.2"/>
    <row r="1269" ht="11.25" customHeight="1" x14ac:dyDescent="0.2"/>
    <row r="1270" ht="11.25" customHeight="1" x14ac:dyDescent="0.2"/>
    <row r="1271" ht="11.25" customHeight="1" x14ac:dyDescent="0.2"/>
    <row r="1272" ht="11.25" customHeight="1" x14ac:dyDescent="0.2"/>
    <row r="1273" ht="11.25" customHeight="1" x14ac:dyDescent="0.2"/>
    <row r="1274" ht="11.25" customHeight="1" x14ac:dyDescent="0.2"/>
    <row r="1275" ht="11.25" customHeight="1" x14ac:dyDescent="0.2"/>
    <row r="1276" ht="11.25" customHeight="1" x14ac:dyDescent="0.2"/>
    <row r="1277" ht="11.25" customHeight="1" x14ac:dyDescent="0.2"/>
    <row r="1278" ht="11.25" customHeight="1" x14ac:dyDescent="0.2"/>
    <row r="1279" ht="11.25" customHeight="1" x14ac:dyDescent="0.2"/>
    <row r="1280" ht="11.25" customHeight="1" x14ac:dyDescent="0.2"/>
    <row r="1281" ht="11.25" customHeight="1" x14ac:dyDescent="0.2"/>
    <row r="1282" ht="11.25" customHeight="1" x14ac:dyDescent="0.2"/>
    <row r="1283" ht="11.25" customHeight="1" x14ac:dyDescent="0.2"/>
    <row r="1284" ht="11.25" customHeight="1" x14ac:dyDescent="0.2"/>
    <row r="1285" ht="11.25" customHeight="1" x14ac:dyDescent="0.2"/>
    <row r="1286" ht="11.25" customHeight="1" x14ac:dyDescent="0.2"/>
    <row r="1287" ht="11.25" customHeight="1" x14ac:dyDescent="0.2"/>
    <row r="1288" ht="11.25" customHeight="1" x14ac:dyDescent="0.2"/>
    <row r="1289" ht="11.25" customHeight="1" x14ac:dyDescent="0.2"/>
    <row r="1290" ht="11.25" customHeight="1" x14ac:dyDescent="0.2"/>
    <row r="1291" ht="11.25" customHeight="1" x14ac:dyDescent="0.2"/>
    <row r="1292" ht="11.25" customHeight="1" x14ac:dyDescent="0.2"/>
    <row r="1293" ht="11.25" customHeight="1" x14ac:dyDescent="0.2"/>
    <row r="1294" ht="11.25" customHeight="1" x14ac:dyDescent="0.2"/>
    <row r="1295" ht="11.25" customHeight="1" x14ac:dyDescent="0.2"/>
    <row r="1296" ht="11.25" customHeight="1" x14ac:dyDescent="0.2"/>
    <row r="1297" ht="11.25" customHeight="1" x14ac:dyDescent="0.2"/>
    <row r="1298" ht="11.25" customHeight="1" x14ac:dyDescent="0.2"/>
    <row r="1299" ht="11.25" customHeight="1" x14ac:dyDescent="0.2"/>
    <row r="1300" ht="11.25" customHeight="1" x14ac:dyDescent="0.2"/>
    <row r="1301" ht="11.25" customHeight="1" x14ac:dyDescent="0.2"/>
    <row r="1302" ht="11.25" customHeight="1" x14ac:dyDescent="0.2"/>
    <row r="1303" ht="11.25" customHeight="1" x14ac:dyDescent="0.2"/>
    <row r="1304" ht="11.25" customHeight="1" x14ac:dyDescent="0.2"/>
    <row r="1305" ht="11.25" customHeight="1" x14ac:dyDescent="0.2"/>
    <row r="1306" ht="11.25" customHeight="1" x14ac:dyDescent="0.2"/>
    <row r="1307" ht="11.25" customHeight="1" x14ac:dyDescent="0.2"/>
    <row r="1308" ht="11.25" customHeight="1" x14ac:dyDescent="0.2"/>
    <row r="1309" ht="11.25" customHeight="1" x14ac:dyDescent="0.2"/>
    <row r="1310" ht="11.25" customHeight="1" x14ac:dyDescent="0.2"/>
    <row r="1311" ht="11.25" customHeight="1" x14ac:dyDescent="0.2"/>
    <row r="1312" ht="11.25" customHeight="1" x14ac:dyDescent="0.2"/>
    <row r="1313" ht="11.25" customHeight="1" x14ac:dyDescent="0.2"/>
    <row r="1314" ht="11.25" customHeight="1" x14ac:dyDescent="0.2"/>
    <row r="1315" ht="11.25" customHeight="1" x14ac:dyDescent="0.2"/>
    <row r="1316" ht="11.25" customHeight="1" x14ac:dyDescent="0.2"/>
    <row r="1317" ht="11.25" customHeight="1" x14ac:dyDescent="0.2"/>
    <row r="1318" ht="11.25" customHeight="1" x14ac:dyDescent="0.2"/>
    <row r="1319" ht="11.25" customHeight="1" x14ac:dyDescent="0.2"/>
    <row r="1320" ht="11.25" customHeight="1" x14ac:dyDescent="0.2"/>
    <row r="1321" ht="11.25" customHeight="1" x14ac:dyDescent="0.2"/>
    <row r="1322" ht="11.25" customHeight="1" x14ac:dyDescent="0.2"/>
    <row r="1323" ht="11.25" customHeight="1" x14ac:dyDescent="0.2"/>
    <row r="1324" ht="11.25" customHeight="1" x14ac:dyDescent="0.2"/>
    <row r="1325" ht="11.25" customHeight="1" x14ac:dyDescent="0.2"/>
    <row r="1326" ht="11.25" customHeight="1" x14ac:dyDescent="0.2"/>
    <row r="1327" ht="11.25" customHeight="1" x14ac:dyDescent="0.2"/>
    <row r="1328" ht="11.25" customHeight="1" x14ac:dyDescent="0.2"/>
    <row r="1329" ht="11.25" customHeight="1" x14ac:dyDescent="0.2"/>
    <row r="1330" ht="11.25" customHeight="1" x14ac:dyDescent="0.2"/>
    <row r="1331" ht="11.25" customHeight="1" x14ac:dyDescent="0.2"/>
    <row r="1332" ht="11.25" customHeight="1" x14ac:dyDescent="0.2"/>
    <row r="1333" ht="11.25" customHeight="1" x14ac:dyDescent="0.2"/>
    <row r="1334" ht="11.25" customHeight="1" x14ac:dyDescent="0.2"/>
    <row r="1335" ht="11.25" customHeight="1" x14ac:dyDescent="0.2"/>
    <row r="1336" ht="11.25" customHeight="1" x14ac:dyDescent="0.2"/>
    <row r="1337" ht="11.25" customHeight="1" x14ac:dyDescent="0.2"/>
    <row r="1338" ht="11.25" customHeight="1" x14ac:dyDescent="0.2"/>
    <row r="1339" ht="11.25" customHeight="1" x14ac:dyDescent="0.2"/>
    <row r="1340" ht="11.25" customHeight="1" x14ac:dyDescent="0.2"/>
    <row r="1341" ht="11.25" customHeight="1" x14ac:dyDescent="0.2"/>
    <row r="1342" ht="11.25" customHeight="1" x14ac:dyDescent="0.2"/>
    <row r="1343" ht="11.25" customHeight="1" x14ac:dyDescent="0.2"/>
    <row r="1344" ht="11.25" customHeight="1" x14ac:dyDescent="0.2"/>
    <row r="1345" ht="11.25" customHeight="1" x14ac:dyDescent="0.2"/>
    <row r="1346" ht="11.25" customHeight="1" x14ac:dyDescent="0.2"/>
    <row r="1347" ht="11.25" customHeight="1" x14ac:dyDescent="0.2"/>
    <row r="1348" ht="11.25" customHeight="1" x14ac:dyDescent="0.2"/>
    <row r="1349" ht="11.25" customHeight="1" x14ac:dyDescent="0.2"/>
    <row r="1350" ht="11.25" customHeight="1" x14ac:dyDescent="0.2"/>
    <row r="1351" ht="11.25" customHeight="1" x14ac:dyDescent="0.2"/>
    <row r="1352" ht="11.25" customHeight="1" x14ac:dyDescent="0.2"/>
    <row r="1353" ht="11.25" customHeight="1" x14ac:dyDescent="0.2"/>
    <row r="1354" ht="11.25" customHeight="1" x14ac:dyDescent="0.2"/>
    <row r="1355" ht="11.25" customHeight="1" x14ac:dyDescent="0.2"/>
    <row r="1356" ht="11.25" customHeight="1" x14ac:dyDescent="0.2"/>
    <row r="1357" ht="11.25" customHeight="1" x14ac:dyDescent="0.2"/>
    <row r="1358" ht="11.25" customHeight="1" x14ac:dyDescent="0.2"/>
    <row r="1359" ht="11.25" customHeight="1" x14ac:dyDescent="0.2"/>
    <row r="1360" ht="11.25" customHeight="1" x14ac:dyDescent="0.2"/>
    <row r="1361" ht="11.25" customHeight="1" x14ac:dyDescent="0.2"/>
    <row r="1362" ht="11.25" customHeight="1" x14ac:dyDescent="0.2"/>
    <row r="1363" ht="11.25" customHeight="1" x14ac:dyDescent="0.2"/>
    <row r="1364" ht="11.25" customHeight="1" x14ac:dyDescent="0.2"/>
    <row r="1365" ht="11.25" customHeight="1" x14ac:dyDescent="0.2"/>
    <row r="1366" ht="11.25" customHeight="1" x14ac:dyDescent="0.2"/>
    <row r="1367" ht="11.25" customHeight="1" x14ac:dyDescent="0.2"/>
    <row r="1368" ht="11.25" customHeight="1" x14ac:dyDescent="0.2"/>
    <row r="1369" ht="11.25" customHeight="1" x14ac:dyDescent="0.2"/>
    <row r="1370" ht="11.25" customHeight="1" x14ac:dyDescent="0.2"/>
    <row r="1371" ht="11.25" customHeight="1" x14ac:dyDescent="0.2"/>
    <row r="1372" ht="11.25" customHeight="1" x14ac:dyDescent="0.2"/>
    <row r="1373" ht="11.25" customHeight="1" x14ac:dyDescent="0.2"/>
    <row r="1374" ht="11.25" customHeight="1" x14ac:dyDescent="0.2"/>
    <row r="1375" ht="11.25" customHeight="1" x14ac:dyDescent="0.2"/>
    <row r="1376" ht="11.25" customHeight="1" x14ac:dyDescent="0.2"/>
    <row r="1377" ht="11.25" customHeight="1" x14ac:dyDescent="0.2"/>
    <row r="1378" ht="11.25" customHeight="1" x14ac:dyDescent="0.2"/>
    <row r="1379" ht="11.25" customHeight="1" x14ac:dyDescent="0.2"/>
    <row r="1380" ht="11.25" customHeight="1" x14ac:dyDescent="0.2"/>
    <row r="1381" ht="11.25" customHeight="1" x14ac:dyDescent="0.2"/>
    <row r="1382" ht="11.25" customHeight="1" x14ac:dyDescent="0.2"/>
    <row r="1383" ht="11.25" customHeight="1" x14ac:dyDescent="0.2"/>
    <row r="1384" ht="11.25" customHeight="1" x14ac:dyDescent="0.2"/>
    <row r="1385" ht="11.25" customHeight="1" x14ac:dyDescent="0.2"/>
    <row r="1386" ht="11.25" customHeight="1" x14ac:dyDescent="0.2"/>
    <row r="1387" ht="11.25" customHeight="1" x14ac:dyDescent="0.2"/>
    <row r="1388" ht="11.25" customHeight="1" x14ac:dyDescent="0.2"/>
    <row r="1389" ht="11.25" customHeight="1" x14ac:dyDescent="0.2"/>
    <row r="1390" ht="11.25" customHeight="1" x14ac:dyDescent="0.2"/>
    <row r="1391" ht="11.25" customHeight="1" x14ac:dyDescent="0.2"/>
    <row r="1392" ht="11.25" customHeight="1" x14ac:dyDescent="0.2"/>
    <row r="1393" ht="11.25" customHeight="1" x14ac:dyDescent="0.2"/>
    <row r="1394" ht="11.25" customHeight="1" x14ac:dyDescent="0.2"/>
    <row r="1395" ht="11.25" customHeight="1" x14ac:dyDescent="0.2"/>
    <row r="1396" ht="11.25" customHeight="1" x14ac:dyDescent="0.2"/>
    <row r="1397" ht="11.25" customHeight="1" x14ac:dyDescent="0.2"/>
    <row r="1398" ht="11.25" customHeight="1" x14ac:dyDescent="0.2"/>
    <row r="1399" ht="11.25" customHeight="1" x14ac:dyDescent="0.2"/>
    <row r="1400" ht="11.25" customHeight="1" x14ac:dyDescent="0.2"/>
    <row r="1401" ht="11.25" customHeight="1" x14ac:dyDescent="0.2"/>
    <row r="1402" ht="11.25" customHeight="1" x14ac:dyDescent="0.2"/>
    <row r="1403" ht="11.25" customHeight="1" x14ac:dyDescent="0.2"/>
    <row r="1404" ht="11.25" customHeight="1" x14ac:dyDescent="0.2"/>
    <row r="1405" ht="11.25" customHeight="1" x14ac:dyDescent="0.2"/>
    <row r="1406" ht="11.25" customHeight="1" x14ac:dyDescent="0.2"/>
    <row r="1407" ht="11.25" customHeight="1" x14ac:dyDescent="0.2"/>
    <row r="1408" ht="11.25" customHeight="1" x14ac:dyDescent="0.2"/>
    <row r="1409" ht="11.25" customHeight="1" x14ac:dyDescent="0.2"/>
    <row r="1410" ht="11.25" customHeight="1" x14ac:dyDescent="0.2"/>
    <row r="1411" ht="11.25" customHeight="1" x14ac:dyDescent="0.2"/>
    <row r="1412" ht="11.25" customHeight="1" x14ac:dyDescent="0.2"/>
    <row r="1413" ht="11.25" customHeight="1" x14ac:dyDescent="0.2"/>
    <row r="1414" ht="11.25" customHeight="1" x14ac:dyDescent="0.2"/>
    <row r="1415" ht="11.25" customHeight="1" x14ac:dyDescent="0.2"/>
    <row r="1416" ht="11.25" customHeight="1" x14ac:dyDescent="0.2"/>
    <row r="1417" ht="11.25" customHeight="1" x14ac:dyDescent="0.2"/>
    <row r="1418" ht="11.25" customHeight="1" x14ac:dyDescent="0.2"/>
    <row r="1419" ht="11.25" customHeight="1" x14ac:dyDescent="0.2"/>
    <row r="1420" ht="11.25" customHeight="1" x14ac:dyDescent="0.2"/>
    <row r="1421" ht="11.25" customHeight="1" x14ac:dyDescent="0.2"/>
    <row r="1422" ht="11.25" customHeight="1" x14ac:dyDescent="0.2"/>
    <row r="1423" ht="11.25" customHeight="1" x14ac:dyDescent="0.2"/>
    <row r="1424" ht="11.25" customHeight="1" x14ac:dyDescent="0.2"/>
    <row r="1425" ht="11.25" customHeight="1" x14ac:dyDescent="0.2"/>
    <row r="1426" ht="11.25" customHeight="1" x14ac:dyDescent="0.2"/>
    <row r="1427" ht="11.25" customHeight="1" x14ac:dyDescent="0.2"/>
    <row r="1428" ht="11.25" customHeight="1" x14ac:dyDescent="0.2"/>
    <row r="1429" ht="11.25" customHeight="1" x14ac:dyDescent="0.2"/>
    <row r="1430" ht="11.25" customHeight="1" x14ac:dyDescent="0.2"/>
    <row r="1431" ht="11.25" customHeight="1" x14ac:dyDescent="0.2"/>
    <row r="1432" ht="11.25" customHeight="1" x14ac:dyDescent="0.2"/>
    <row r="1433" ht="11.25" customHeight="1" x14ac:dyDescent="0.2"/>
    <row r="1434" ht="11.25" customHeight="1" x14ac:dyDescent="0.2"/>
    <row r="1435" ht="11.25" customHeight="1" x14ac:dyDescent="0.2"/>
    <row r="1436" ht="11.25" customHeight="1" x14ac:dyDescent="0.2"/>
    <row r="1437" ht="11.25" customHeight="1" x14ac:dyDescent="0.2"/>
    <row r="1438" ht="11.25" customHeight="1" x14ac:dyDescent="0.2"/>
    <row r="1439" ht="11.25" customHeight="1" x14ac:dyDescent="0.2"/>
    <row r="1440" ht="11.25" customHeight="1" x14ac:dyDescent="0.2"/>
    <row r="1441" ht="11.25" customHeight="1" x14ac:dyDescent="0.2"/>
    <row r="1442" ht="11.25" customHeight="1" x14ac:dyDescent="0.2"/>
    <row r="1443" ht="11.25" customHeight="1" x14ac:dyDescent="0.2"/>
    <row r="1444" ht="11.25" customHeight="1" x14ac:dyDescent="0.2"/>
    <row r="1445" ht="11.25" customHeight="1" x14ac:dyDescent="0.2"/>
    <row r="1446" ht="11.25" customHeight="1" x14ac:dyDescent="0.2"/>
    <row r="1447" ht="11.25" customHeight="1" x14ac:dyDescent="0.2"/>
    <row r="1448" ht="11.25" customHeight="1" x14ac:dyDescent="0.2"/>
    <row r="1449" ht="11.25" customHeight="1" x14ac:dyDescent="0.2"/>
    <row r="1450" ht="11.25" customHeight="1" x14ac:dyDescent="0.2"/>
    <row r="1451" ht="11.25" customHeight="1" x14ac:dyDescent="0.2"/>
    <row r="1452" ht="11.25" customHeight="1" x14ac:dyDescent="0.2"/>
    <row r="1453" ht="11.25" customHeight="1" x14ac:dyDescent="0.2"/>
    <row r="1454" ht="11.25" customHeight="1" x14ac:dyDescent="0.2"/>
    <row r="1455" ht="11.25" customHeight="1" x14ac:dyDescent="0.2"/>
    <row r="1456" ht="11.25" customHeight="1" x14ac:dyDescent="0.2"/>
    <row r="1457" ht="11.25" customHeight="1" x14ac:dyDescent="0.2"/>
    <row r="1458" ht="11.25" customHeight="1" x14ac:dyDescent="0.2"/>
    <row r="1459" ht="11.25" customHeight="1" x14ac:dyDescent="0.2"/>
    <row r="1460" ht="11.25" customHeight="1" x14ac:dyDescent="0.2"/>
    <row r="1461" ht="11.25" customHeight="1" x14ac:dyDescent="0.2"/>
    <row r="1462" ht="11.25" customHeight="1" x14ac:dyDescent="0.2"/>
    <row r="1463" ht="11.25" customHeight="1" x14ac:dyDescent="0.2"/>
    <row r="1464" ht="11.25" customHeight="1" x14ac:dyDescent="0.2"/>
    <row r="1465" ht="11.25" customHeight="1" x14ac:dyDescent="0.2"/>
    <row r="1466" ht="11.25" customHeight="1" x14ac:dyDescent="0.2"/>
    <row r="1467" ht="11.25" customHeight="1" x14ac:dyDescent="0.2"/>
    <row r="1468" ht="11.25" customHeight="1" x14ac:dyDescent="0.2"/>
    <row r="1469" ht="11.25" customHeight="1" x14ac:dyDescent="0.2"/>
    <row r="1470" ht="11.25" customHeight="1" x14ac:dyDescent="0.2"/>
    <row r="1471" ht="11.25" customHeight="1" x14ac:dyDescent="0.2"/>
    <row r="1472" ht="11.25" customHeight="1" x14ac:dyDescent="0.2"/>
    <row r="1473" ht="11.25" customHeight="1" x14ac:dyDescent="0.2"/>
    <row r="1474" ht="11.25" customHeight="1" x14ac:dyDescent="0.2"/>
    <row r="1475" ht="11.25" customHeight="1" x14ac:dyDescent="0.2"/>
    <row r="1476" ht="11.25" customHeight="1" x14ac:dyDescent="0.2"/>
    <row r="1477" ht="11.25" customHeight="1" x14ac:dyDescent="0.2"/>
    <row r="1478" ht="11.25" customHeight="1" x14ac:dyDescent="0.2"/>
    <row r="1479" ht="11.25" customHeight="1" x14ac:dyDescent="0.2"/>
    <row r="1480" ht="11.25" customHeight="1" x14ac:dyDescent="0.2"/>
    <row r="1481" ht="11.25" customHeight="1" x14ac:dyDescent="0.2"/>
  </sheetData>
  <autoFilter ref="CQ46:CR741" xr:uid="{67DF576D-2E5B-4AF2-A52C-58E174F40C0D}"/>
  <mergeCells count="1">
    <mergeCell ref="BI43:BL43"/>
  </mergeCells>
  <phoneticPr fontId="6" type="noConversion"/>
  <dataValidations disablePrompts="1" count="4">
    <dataValidation type="list" allowBlank="1" showInputMessage="1" showErrorMessage="1" sqref="BE37" xr:uid="{CAA3AB79-9E14-4311-98EC-C1F215187F39}">
      <formula1>"Contorno Pte Nova,Contorno Cachoeira do Campo,Contorno de Mariana,Contorno Viçosa,Contorno Aranha,Contorno Piedade de Paraopeba,Travessia Nova Lima,Travessia Urbana Itabirito,Travessia Urbana Ouro Preto,Travessia Urbana Teixeira,Travessia Urbana Amarantin"</formula1>
    </dataValidation>
    <dataValidation type="list" allowBlank="1" showInputMessage="1" showErrorMessage="1" sqref="BM42:CK42 F36:BE36" xr:uid="{7FCD4666-640D-406E-B391-082F1656FB75}">
      <formula1>"CMG-120,LMG-813,MG-329,BR-356,MG-262"</formula1>
    </dataValidation>
    <dataValidation type="list" allowBlank="1" showInputMessage="1" showErrorMessage="1" sqref="BM36:CM36" xr:uid="{4C0CF3C4-D3E3-4BC3-ABA0-778731FFB568}">
      <formula1>"BR-116/RJ,BR-116/SP,BR-101/RJ,BR-101/SP"</formula1>
    </dataValidation>
    <dataValidation type="list" allowBlank="1" showInputMessage="1" showErrorMessage="1" sqref="F37:BB37" xr:uid="{664B4C19-CCB3-4AC4-890E-631C2D5019DA}">
      <formula1>"Interseção Tipo 1,Interseção Tipo 2,Interseção Tipo 3,Interseção Tipo 4,Interseção Tipo 5"</formula1>
    </dataValidation>
  </dataValidations>
  <hyperlinks>
    <hyperlink ref="C6" location="MC_Acostamento!B43" display="Totalizador de Serviços" xr:uid="{80E7CAD7-0FE0-4B36-88CE-5969B32B6465}"/>
    <hyperlink ref="B40" location="MC_Dispositivo!BQ44:CU44" display="MEMÓRIA DE CÁLCULO E QUANTIDADES | ACOSTAMENTO" xr:uid="{EB3E7824-28E6-4822-BD71-84DC9622C57F}"/>
    <hyperlink ref="C7" location="MC_Dispositivo!BQ44:CU44" display="Memória de Cálculo" xr:uid="{C935ACC7-F97D-4872-86C9-7B7E65D2B958}"/>
  </hyperlinks>
  <pageMargins left="0.511811024" right="0.511811024" top="0.78740157499999996" bottom="0.78740157499999996" header="0.31496062000000002" footer="0.31496062000000002"/>
  <pageSetup paperSize="9" orientation="portrait" r:id="rId1"/>
  <ignoredErrors>
    <ignoredError sqref="DW52:XFD52 DW157:XFD159 CP161:CS161 DW84:XFD84 DT213:DT218 DW208:XFD209 DT226:DT237 CP225:CS225 DT239 CP238:CS238 DT246:DT247 CP245:CQ245 CS245 DT254:DT258 CP253:CQ253 CS253 DT276:DT286 CP302:CQ302 CS302 CP294:CS294 CP300:CS300 DT295:DT301 DT310:DT315 CP308:CQ308 DT303:DT308 DW350:XFD350 DT352 DW352:XFD352 DT479:DT481 DT539 CP538:CS538 DT562:DT566 CP561:CS561 DT568 CP567 CP571 DT570 CP569:CS569 DT574:DT576 CP572:CS573 CP720:CQ720 CM29:CT30 CP183:CQ183 DT206:DT208 CM38:CT40 BE32:BF32 BE52:BE53 A36:E37 CP64:CS64 DT178:DT188 CP177:CS177 CP189:CS189 CP309:CS309 DT333:DT337 CP332:CS332 DT636:DT638 CP635:CS635 DT609:DT616 DT114:DT132 CP113:CS113 DT134:DT152 CP133:CS133 CP153:CS153 DT719:DT735 CP718:CS718 CP716 CP627:CU627 CW627 CP633:CU633 DT628:DT634 CP639:CS639 CP645:CU645 CP650:CU650 CP655:CU655 CP660:CU660 DT640:DT672 CP673:CS673 DT680:DT712 CP679:CS679 DT714:DT717 CP713:CS713 DT674:DT678 DT623:DT626 CP617:CS617 DT602:DT606 CP601:CS601 CP51:CS52 CP74:CS74 CP80:CS80 CP84:CS85 CP87:CS89 CP194:CQ194 DT190:DT194 CP209:CS212 CP259:CS262 CP274:CS275 DT263:DT268 DT288:DT293 CP287:CS287 DT341:DT350 CP338:CS339 CM46:CS46 DU53:DU83 DU206:DU207 CN47:CO49 DU45:DU51 CM741:CM1048576 DU740:DU1048576 DU431:DU435 CP351 CM617:CM734 DU210:DU349 DU85:DU156 CM186:CM194 DU160:DU193 CP48:CS48 DT1:DU42 DU204 CM205 DT354 DT372 CP370:CS370 CP375:CS375 DT381 DT417 CP431 DZ467:XFD467 DT473:DT477 CP467:CS467 DT468:DU468 CM463:CM465 BE463:BG465 CN440:CO468 BE205 CN204:CO204 BE617:BG734 CN622:CO733 CN740:CO1048576 BE190:BE194 A740:A1048576 BH730:BH1048576 A622:A733 BH612:BH723 BH175:BH183 A204 BH194 A440:A468 BH430:BH458 A61:A193 DT483:DT486 CP482:CS482 DT490 DT492:DT495 CP491:CS492 DT499 DT502:DT507 CP500:CS501 DT552:DT554 CP543:CS543 DT534:DT537 CP533:CS533 DT529:DT532 CP528:CS528 DT524:DT527 CP523:CS523 DT519:DT522 CP518:CQ518 DT509 CP508:CS508 DT558:DT560 CP557:CS557 DU622:DU733 DT590:DT595 CP581:CS581 DT597:DT600 CP596:CS596 CP607:CS608 BE394:BG396 DT392 CP391 CP396 DT395:DT397 CP419:CS419 DT422:DT424 CP428 CU396:CW396 DT440:DU441 DT457:DU457 DT443:DU445 CP442:CS442 DU442 DT447:DU449 CP446:CS446 DU446 DT455:DU455 CP454:CS454 DU454 CM426:CM435 BE426:BG435 DT164:DT176 DU372:DU376 A372:A376 CM366:CM370 CP376:CQ376 CP393:CQ394 CS393:CS394 CP398:CS398 CM390:CM394 CN417:CO419 BE415:BG417 DU417:DU419 DT426 CP425:CS425 DU422:DU428 DT435 CP434:CS434 DT431:DT433 CR428:CS428 DT451:DU453 CP450:CS450 DU450 DT460:DU466 CP458:CS459 DU458:DU459 DU456 DU351 CP353:CS353 CP356:CS357 CM373:CM375 CP384:CQ385 CS384:CS385 CP382 CP389:CQ389 CS389 DT383 CP366:CW366 DT358 CP162:CU162 CP361:CQ361 CM377:CM380 A422:A428 CM417:CM421 A417:A419 BH407:BH409 A431:A435 DU590:DU617 BH580:BH607 A590:A617 CN590:CO617 BE582:BG612 CM582:CM612 DT618 BE421:BH425 CN431:CO435 BH412:BH418 CN422:CO428 BH372:BH376 BH368:BH370 CN379:CS380 DT369 CP368 DT374 CP373 BE366:BG375 CP513:CS514 DT514:DT517 DT511:DT512 CP510 CS518 DU473:DU544 CN473:CO544 CN372:CO376 A473:A544 DU552:DU567 DT556 CP555 DT572 CM566:CM573 BE566:BG573 DU569:DU581 CP496:CS498 CP487:CS489 CN552:CO581 A552:A581 BH542:BH571 CP159 DT154:DT160 CP163:CS163 CU159:CW159 CX572 CU514:CW514 CP460:CW460 CP451:CW451 CR431:CW431 CP447:CW447 CP443:CW443 CT465:CW465 CP466:CW466 CT461:CW461 CP462:CW464 CT452:CW452 CP453:CW453 CT448:CW448 CP449:CW449 CT444:CW444 CP445:CW445 CT440:CW440 CP441:CW441 CP433:CW433 CT423:CW423 CP424:CW424 CP397:CW397 CP395:CW395 CP516:CW517 CU492:CW492 CP493:CW493 CP422:CW422 CU42:CW42 CU274:CW274 CP263:CW264 CP714:CW715 CW660 CP661:CW663 CW655 CP656:CW657 CW650 CP651:CW652 CW645 CP646:CW647 CP640:CW642 CW633 CP634:CW634 CP628:CW630 CW716 CP717:CW717 CP719:CW719 CN43:CS43 CP184:CW184 CS720:CW720 CP721:CW721 CS308:CW308 CU300:CW300 CP301:CW301 CP295:CW296 CP303:CW304 CS183:CW183 B566:E573 B145:E145 B366:E375 B155:E155 B582:E612 B415:E417 B421:E435 B394:E396 B80:E80 B190:E194 B163:E163 B617:E734 B129:E129 B205:E205 B463:E465 A48:E48 A39:I39 A1:I1 CM31:CQ37 V41:V42 V38 V1:V34 BE741:BG1048576 BG44:BP44 BI138:BP138 BI566:BP573 BI122:BP122 BI148:BP148 BI582:BP612 BI417:BP421 BI377:BP380 BI373:BP375 BI390:BP394 BI366:BP370 BI426:BP435 BI156:BP156 BI73:BP73 BI463:BP465 BI205:BP205 BE41:BP41 BI186:BP194 BI617:BP734 BE48:BE51 BG53:BP53 BG46:BP46 BF43:BL43 BH32:BP32 BE33:BP34 BE38:BP38 BE1:BP31 BE42:BL42 BG45:BL45 BG47:BL47 BG52:BL52 BI61:BL72 BH60:BL60 BI93:BP93 BI74:BL92 BI94:BL121 BI127:BP127 BI123:BL126 BI128:BL135 BI139:BL145 BI151:BP151 BI149:BL150 BI152:BL154 BI176:BP176 BI157:BL175 BI179:BP179 BI177:BL178 BI180:BL180 A43:E47 A60:E60 A55:E59 A42:I42 A41:F41 H41:I41 B61:E79 B100:E100 B81:E99 B101:E128 B134:E134 B130:E133 B135:E142 B146:E152 B158:E158 B156:E157 B159:E161 B183:C183 B164:E182 B186:E186 B184:E185 B187:E187 BF39:BP40 DT742:DT1048576 DT94:DT112 CP49 DT44:DU44 DU43 CP615 CP387 DT388 CP577:CU577 CN45:CS45 CN51:CO53 CN63:CO65 CN72:CO75 CN80:CO81 CN83:CO93 CN112:CO113 CN132:CO133 CN152:CO153 CP157:CW158 CN157:CO159 CN161:CO163 CN176:CO178 CP182:CW182 CN182:CO184 CN188:CO191 CH566:CH573 CH582:CH612 CH417:CH421 CH377:CH380 CH373:CH375 CH390:CH394 CH366:CH370 CH426:CH435 CH463:CH465 CH205 CH186:CH194 CH617:CH734 CH741:CH1048576 CH46 CH1:CH41 CP188:CX188 CH44 BF35:BP37 CM41:CS42 DT362:DT364 DT367 CP478:CS478 CH440:CH461 BI440:BP461 B440:E461 BE440:BG461 CM440:CM461 CN193:CX193 CP479:CX479 CN186:CP186 DT390 DT578:DT580 A3:I34 A2 C2:I2 A40 C40:E40 A53:E53 A50:C50 B741:E1048576 BI741:BP1048576 CP556:CX556 CP511:CX512 CP374:CX374 CP369:CX369 CP618:CX618 CP362:CX362 CP367:CX367 CP390:CX390 CP383:CX383 CP386:CX386 CP435:CX435 CP426:CX426 CP455:CX455 CX460:CX466 CP457:CX457 CX451:CX453 CX447:CX449 CX443:CX445 CX440:CX441 CX431:CX433 CP392:CX392 CX395:CX397 CP597:CX597 CP590:CX592 CP558:CX558 CP509:CX509 CX514:CX517 CP519:CX519 CP524:CX524 CP529:CX529 CP534:CX534 CP552:CX554 CP502:CX504 CP499:CX499 CX492:CX495 CP490:CW490 CP483:CX484 CP468:CX468 CX422:CX424 CP417:CX417 CP381:CX381 CP372:CX372 CP358:CX358 CP354:CX354 CX29:CX42 CP288:CX288 CX263:CX268 CP190:CX191 CP90:CX93 CP81:CX81 CP75:CX75 CN171:CX172 CP602:CX604 CP623:CX624 CP680:CX680 CP674:CX674 CX640:CX672 CX628:CX634 CX714:CX717 CP609:CX610 CP636:CX636 CP333:CX335 CP178:CX178 CP65:CX65 CN44:CX44 CP53:CS53 CP206:CX206 CP742:CX1048576 CX719:CX735 CP574:CX574 CP570:CX570 CP568:CX568 CP562:CX562 CP539:CX539 CP473:CX474 CP340:CX341 CP310:CX310 CX295:CX301 CX303:CX308 CP276:CX277 CP254:CX256 CP246:CX247 CP239:CX239 CP226:CX227 CP213:CX214 CP86:CX86 CM1:CX28 CP616:CX616 CP388:CX388 CP578:CX578 CN55:CP55 CN57:CX59 CN61:CP61 CP63:CX63 CN67:CP67 CN69:CX70 CP73:CX73 CN78:CP78 CP83:CX83 CN95:CP95 CN97:CX98 CN100:CP100 CN102:CX103 CN105:CP105 CN107:CX108 CN110:CP110 CP112:CX112 CN115:CP115 CN117:CX118 CN120:CP120 CN122:CX123 CN125:CP125 CN127:CX128 CN130:CP130 CP132:CX132 CN135:CP135 CN137:CX138 CN140:CP140 CN142:CX143 CN145:CP145 CN147:CX148 CN150:CP150 CP152:CX152 CN155:CP155 CX157:CX159 CN166:CX167 CN169:CP169 CN174:CP174 CP176:CX176 CN180:CP180 CX182:CX184 G40:H40 CP317:CX321 CP316:CS316 DT317:DT331 CP541:CX542 CP540 CM474:CM506 BE474:BG506 B474:E506 BI474:BP506 CH474:CH506 CM508:CM536 BE508:BG536 B508:E536 BI508:BP536 CH508:CH536 DT541:DT542 CM546:CM548 BE546:BG548 B546:E548 BI546:BP548 CH546:CH548 CM550:CM560 BE550:BG560 B550:E560 BI550:BP560 CH550:CH560 CM562:CM564 BE562:BG564 B562:E564 BI562:BP564 CH562:CH564 BH61:BH171 BH464:BH534 BI382:BP388 CH382:CH388 CM382:CM388 DT386 BH378:BH389 CP352:CX352 BH196:BH366 A206:A370 CN206:CO370 BE347:BG364 CM207:CM364 DU353:DU370 BI207:BP364 CH207:CH364 B207:E364 CP360:CX360 CP359 DT360 BE378:BG392 DU378:DU398 A378:A398 CN381:CO398 B378:E392 CP365:CT365 CV365:CW365 A38:D38 G38:I38 CP355 A49:C49 A51:C52 CW162 BG205 BG190:BG194 BG48:BL51 BE207:BE346 BG207:BG346 CP241:CX244 CP240 DT241:DT244 CP249:CX252 CP248 DT249:DT252 A35:E35 E183 CP723:CW725 CP722:CQ722 CS722:CW722 CP727:CW735 CP726:CQ726 CS726:CW726 DW53:XFD83 DW206:XFD207 DW45:XFD51 DW740:XFD1048576 DW431:XFD435 DW210:XFD349 DW85:XFD156 DW160:XFD193 DW1:XFD42 DW204:XFD204 DW468:XFD468 DW622:XFD733 DW440:XFD441 DW457:XFD457 DW443:XFD445 DW442:XFD442 DW447:XFD449 DW446:XFD446 DW455:XFD455 DW454:XFD454 DW372:XFD376 DW417:XFD419 DW422:XFD428 DW451:XFD453 DW450:XFD450 DW460:XFD466 DW458:XFD459 DW456:XFD456 DW351:XFD351 DW590:XFD617 DW473:XFD544 DW552:XFD567 DW569:XFD581 DW44:XFD44 DW43:XFD43 DW353:XFD370 DW378:XFD398 CT49:CW49 CT55:CX55 CT61:CX61 CT67:CX67 CP72 CT72:CX72 CT78:CX78 CT95:CX95 CT100:CX100 CT105:CX105 CT110:CX110 CT115:CX115 CT120:CX120 CT125:CX125 CT130:CX130 CT135:CX135 CT140:CX140 CT145:CX145 CT150:CX150 CT155:CX155 CN165:CP165 CT165:CX165 CT169:CX169 CT174:CX174 CT180:CX180 CT186:CX186 CP208:CX208 CP207 CT207:CX207 CP216:CX218 CP215 CT215:CX215 CP222:CX224 CP221 CT221:CX221 CP229:CX233 CP228 CT228:CX228 CP235:CX237 CP234 CT234:CX234 CP258:CX258 CP257 CT257:CX257 CP266:CW268 CP265 CT265:CW265 CP272:CW273 CP271 CT271:CW271 CP279:CX282 CP278 CT278:CX278 CP284:CX286 CP283 CT283:CX283 CP290:CX293 CP289 CT289:CX289 CP298:CW299 CP297 CT297:CW297 CP306:CW307 CP305 CT305:CW305 CP312:CX315 CP311 CT311:CX311 CP323:CX331 CP322 CT322:CX322 CP337:CX337 CP336 CT336:CX336 CP343:CX350 CP342 CT342:CX342 CP364:CX364 CP363 CT363:CX363 CN378:CP378 CP476:CX477 CP475 CT475:CX475 CP481:CX481 CP480 CT480:CX480 CP486:CX486 CP485 CT485:CX485 CP495:CW495 CP494 CT494:CW494 CP506:CX507 CP505 CT505:CX505 CP515 CT515:CW515 CP521:CX522 CP520 CT520:CX520 CP526:CX527 CP525 CT525:CX525 CP531:CX532 CP530 CT530:CX530 CP536:CX537 CP535 CT535:CX535 CP560:CX560 CP559 CT559:CX559 CP564:CX566 CP563 CT563:CX563 CP576:CX576 CP575 CT575:CX575 CP580:CX580 CP579 CT579:CX579 CP594:CX595 CP593 CT593:CX593 CP599:CX600 CP598 CT598:CX598 CP606:CX606 CP605 CT605:CX605 CP612:CX614 CP611 CT611:CX611 CT615:CW615 CP626:CX626 CP625 CT625:CX625 CP632:CW632 CP631 CT631:CW631 CP638:CX638 CP637 CT637:CX637 CP644:CW644 CP643 CT643:CW643 CP649:CW649 CP648 CT648:CW648 CP654:CW654 CP653 CT653:CW653 CP659:CW659 CP658 CT658:CW658 CP665:CW668 CP664 CT664:CW664 CP670:CW672 CP669 CT669:CW669 CP676:CX678 CP675 CT675:CX675 CP682:CX684 CP681 CT681:CX681 CP686:CX688 CP685 CT685:CX685 CP690:CX692 CP689 CT689:CX689 CP694:CX696 CP693 CT693:CX693 CP698:CX700 CP697 CT697:CX697 CP702:CX704 CP701 CT701:CX701 CP706:CX708 CP705 CT705:CX705 CP710:CX712 CP709 CT709:CX709 CT716:CU716 CT432:CW432 BH54:BL54 BH55:BL59 A54 C54:E54 CP220:CX220 CP219:CS219 CP270:CW270 CP269:CS269 CX270:CX274 DT220:DT224 DT270:DT274" formulaRange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2CBB5-AB50-4565-BC53-FBAF38C1BFD7}">
  <dimension ref="A1:BW160"/>
  <sheetViews>
    <sheetView showGridLines="0" topLeftCell="B1" workbookViewId="0">
      <selection activeCell="G6" sqref="G6"/>
    </sheetView>
  </sheetViews>
  <sheetFormatPr defaultColWidth="9.140625" defaultRowHeight="11.25" outlineLevelRow="1" outlineLevelCol="1" x14ac:dyDescent="0.2"/>
  <cols>
    <col min="1" max="1" width="15.7109375" style="208" customWidth="1"/>
    <col min="2" max="3" width="15.7109375" style="209" customWidth="1"/>
    <col min="4" max="4" width="54.85546875" style="204" customWidth="1"/>
    <col min="5" max="6" width="15.7109375" style="209" customWidth="1"/>
    <col min="7" max="36" width="15.7109375" style="209" customWidth="1" outlineLevel="1"/>
    <col min="37" max="37" width="20.7109375" style="210" customWidth="1"/>
    <col min="38" max="67" width="20.7109375" style="211" hidden="1" customWidth="1" outlineLevel="1"/>
    <col min="68" max="68" width="20.7109375" style="210" customWidth="1" collapsed="1"/>
    <col min="69" max="69" width="12.85546875" style="173" bestFit="1" customWidth="1"/>
    <col min="70" max="70" width="12.42578125" style="173" customWidth="1"/>
    <col min="71" max="72" width="16.140625" style="173" customWidth="1"/>
    <col min="73" max="73" width="9.140625" style="173"/>
    <col min="74" max="74" width="20.85546875" style="173" customWidth="1"/>
    <col min="75" max="75" width="14.85546875" style="173" bestFit="1" customWidth="1"/>
    <col min="76" max="16384" width="9.140625" style="173"/>
  </cols>
  <sheetData>
    <row r="1" spans="1:75" ht="20.100000000000001" customHeight="1" x14ac:dyDescent="0.2">
      <c r="A1" s="346" t="s">
        <v>318</v>
      </c>
      <c r="B1" s="346" t="s">
        <v>6</v>
      </c>
      <c r="C1" s="346" t="s">
        <v>2</v>
      </c>
      <c r="D1" s="346" t="s">
        <v>319</v>
      </c>
      <c r="E1" s="346" t="s">
        <v>320</v>
      </c>
      <c r="F1" s="346" t="s">
        <v>321</v>
      </c>
      <c r="G1" s="347">
        <v>1</v>
      </c>
      <c r="H1" s="347">
        <f>G1+1</f>
        <v>2</v>
      </c>
      <c r="I1" s="347">
        <f t="shared" ref="I1:AJ1" si="0">H1+1</f>
        <v>3</v>
      </c>
      <c r="J1" s="347">
        <f t="shared" si="0"/>
        <v>4</v>
      </c>
      <c r="K1" s="347">
        <f t="shared" si="0"/>
        <v>5</v>
      </c>
      <c r="L1" s="347">
        <f t="shared" si="0"/>
        <v>6</v>
      </c>
      <c r="M1" s="347">
        <f t="shared" si="0"/>
        <v>7</v>
      </c>
      <c r="N1" s="347">
        <f t="shared" si="0"/>
        <v>8</v>
      </c>
      <c r="O1" s="347">
        <f t="shared" si="0"/>
        <v>9</v>
      </c>
      <c r="P1" s="347">
        <f t="shared" si="0"/>
        <v>10</v>
      </c>
      <c r="Q1" s="347">
        <f t="shared" si="0"/>
        <v>11</v>
      </c>
      <c r="R1" s="347">
        <f t="shared" si="0"/>
        <v>12</v>
      </c>
      <c r="S1" s="347">
        <f t="shared" si="0"/>
        <v>13</v>
      </c>
      <c r="T1" s="347">
        <f t="shared" si="0"/>
        <v>14</v>
      </c>
      <c r="U1" s="347">
        <f t="shared" si="0"/>
        <v>15</v>
      </c>
      <c r="V1" s="347">
        <f t="shared" si="0"/>
        <v>16</v>
      </c>
      <c r="W1" s="347">
        <f t="shared" si="0"/>
        <v>17</v>
      </c>
      <c r="X1" s="347">
        <f t="shared" si="0"/>
        <v>18</v>
      </c>
      <c r="Y1" s="347">
        <f t="shared" si="0"/>
        <v>19</v>
      </c>
      <c r="Z1" s="347">
        <f t="shared" si="0"/>
        <v>20</v>
      </c>
      <c r="AA1" s="347">
        <f t="shared" si="0"/>
        <v>21</v>
      </c>
      <c r="AB1" s="347">
        <f t="shared" si="0"/>
        <v>22</v>
      </c>
      <c r="AC1" s="347">
        <f t="shared" si="0"/>
        <v>23</v>
      </c>
      <c r="AD1" s="347">
        <f t="shared" si="0"/>
        <v>24</v>
      </c>
      <c r="AE1" s="347">
        <f t="shared" si="0"/>
        <v>25</v>
      </c>
      <c r="AF1" s="347">
        <f t="shared" si="0"/>
        <v>26</v>
      </c>
      <c r="AG1" s="347">
        <f t="shared" si="0"/>
        <v>27</v>
      </c>
      <c r="AH1" s="347">
        <f t="shared" si="0"/>
        <v>28</v>
      </c>
      <c r="AI1" s="347">
        <f t="shared" si="0"/>
        <v>29</v>
      </c>
      <c r="AJ1" s="347">
        <f t="shared" si="0"/>
        <v>30</v>
      </c>
      <c r="AK1" s="348" t="s">
        <v>322</v>
      </c>
      <c r="AL1" s="348" t="s">
        <v>323</v>
      </c>
      <c r="AM1" s="348" t="s">
        <v>324</v>
      </c>
      <c r="AN1" s="348" t="s">
        <v>325</v>
      </c>
      <c r="AO1" s="348" t="s">
        <v>326</v>
      </c>
      <c r="AP1" s="348" t="s">
        <v>327</v>
      </c>
      <c r="AQ1" s="348" t="s">
        <v>328</v>
      </c>
      <c r="AR1" s="348" t="s">
        <v>329</v>
      </c>
      <c r="AS1" s="348" t="s">
        <v>330</v>
      </c>
      <c r="AT1" s="348" t="s">
        <v>331</v>
      </c>
      <c r="AU1" s="348" t="s">
        <v>332</v>
      </c>
      <c r="AV1" s="348" t="s">
        <v>333</v>
      </c>
      <c r="AW1" s="348" t="s">
        <v>334</v>
      </c>
      <c r="AX1" s="348" t="s">
        <v>335</v>
      </c>
      <c r="AY1" s="348" t="s">
        <v>336</v>
      </c>
      <c r="AZ1" s="348" t="s">
        <v>337</v>
      </c>
      <c r="BA1" s="348" t="s">
        <v>338</v>
      </c>
      <c r="BB1" s="348" t="s">
        <v>339</v>
      </c>
      <c r="BC1" s="348" t="s">
        <v>340</v>
      </c>
      <c r="BD1" s="348" t="s">
        <v>341</v>
      </c>
      <c r="BE1" s="348" t="s">
        <v>342</v>
      </c>
      <c r="BF1" s="348" t="s">
        <v>343</v>
      </c>
      <c r="BG1" s="348" t="s">
        <v>344</v>
      </c>
      <c r="BH1" s="348" t="s">
        <v>345</v>
      </c>
      <c r="BI1" s="348" t="s">
        <v>346</v>
      </c>
      <c r="BJ1" s="348" t="s">
        <v>347</v>
      </c>
      <c r="BK1" s="348" t="s">
        <v>348</v>
      </c>
      <c r="BL1" s="348" t="s">
        <v>349</v>
      </c>
      <c r="BM1" s="348" t="s">
        <v>350</v>
      </c>
      <c r="BN1" s="348" t="s">
        <v>351</v>
      </c>
      <c r="BO1" s="348" t="s">
        <v>352</v>
      </c>
      <c r="BP1" s="348" t="s">
        <v>353</v>
      </c>
      <c r="BR1" s="203" t="s">
        <v>354</v>
      </c>
      <c r="BS1" s="46" t="s">
        <v>425</v>
      </c>
      <c r="BT1" s="236"/>
      <c r="BV1" s="203" t="s">
        <v>355</v>
      </c>
      <c r="BW1" s="205">
        <f ca="1">BP2+BP9+BP29+BP49+BP78+BP83+BP94+BP104+BP107+BP112</f>
        <v>9048827.8331696875</v>
      </c>
    </row>
    <row r="2" spans="1:75" s="204" customFormat="1" ht="20.100000000000001" customHeight="1" x14ac:dyDescent="0.2">
      <c r="A2" s="349"/>
      <c r="B2" s="349"/>
      <c r="C2" s="350">
        <v>1</v>
      </c>
      <c r="D2" s="351" t="s">
        <v>356</v>
      </c>
      <c r="E2" s="349" t="s">
        <v>357</v>
      </c>
      <c r="F2" s="352">
        <f t="shared" ref="F2" si="1">SUM(G2:AJ2)</f>
        <v>0</v>
      </c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3"/>
      <c r="AL2" s="353">
        <f ca="1">IF($A2="",SUMIFS(AL3:AL50,$C3:$C50,$C2&amp;"*",$A3:$A50,"&lt;&gt;"&amp;""),G2*$AK2)</f>
        <v>0</v>
      </c>
      <c r="AM2" s="353">
        <f t="shared" ref="AM2:BO2" ca="1" si="2">IF($A2="",SUMIFS(AM3:AM50,$C3:$C50,$C2&amp;"*",$A3:$A50,"&lt;&gt;"&amp;""),H2*$AK2)</f>
        <v>0</v>
      </c>
      <c r="AN2" s="353">
        <f t="shared" ca="1" si="2"/>
        <v>0</v>
      </c>
      <c r="AO2" s="353">
        <f t="shared" ca="1" si="2"/>
        <v>446154.860116</v>
      </c>
      <c r="AP2" s="353">
        <f t="shared" ca="1" si="2"/>
        <v>0</v>
      </c>
      <c r="AQ2" s="353">
        <f t="shared" ca="1" si="2"/>
        <v>0</v>
      </c>
      <c r="AR2" s="353">
        <f t="shared" ca="1" si="2"/>
        <v>0</v>
      </c>
      <c r="AS2" s="353">
        <f t="shared" ca="1" si="2"/>
        <v>0</v>
      </c>
      <c r="AT2" s="353">
        <f t="shared" ca="1" si="2"/>
        <v>0</v>
      </c>
      <c r="AU2" s="353">
        <f t="shared" ca="1" si="2"/>
        <v>0</v>
      </c>
      <c r="AV2" s="353">
        <f t="shared" ca="1" si="2"/>
        <v>0</v>
      </c>
      <c r="AW2" s="353">
        <f t="shared" ca="1" si="2"/>
        <v>0</v>
      </c>
      <c r="AX2" s="353">
        <f t="shared" ca="1" si="2"/>
        <v>0</v>
      </c>
      <c r="AY2" s="353">
        <f t="shared" ca="1" si="2"/>
        <v>0</v>
      </c>
      <c r="AZ2" s="353">
        <f t="shared" ca="1" si="2"/>
        <v>0</v>
      </c>
      <c r="BA2" s="353">
        <f t="shared" ca="1" si="2"/>
        <v>0</v>
      </c>
      <c r="BB2" s="353">
        <f t="shared" ca="1" si="2"/>
        <v>0</v>
      </c>
      <c r="BC2" s="353">
        <f t="shared" ca="1" si="2"/>
        <v>0</v>
      </c>
      <c r="BD2" s="353">
        <f t="shared" ca="1" si="2"/>
        <v>0</v>
      </c>
      <c r="BE2" s="353">
        <f t="shared" ca="1" si="2"/>
        <v>0</v>
      </c>
      <c r="BF2" s="353">
        <f t="shared" ca="1" si="2"/>
        <v>0</v>
      </c>
      <c r="BG2" s="353">
        <f t="shared" ca="1" si="2"/>
        <v>0</v>
      </c>
      <c r="BH2" s="353">
        <f t="shared" ca="1" si="2"/>
        <v>0</v>
      </c>
      <c r="BI2" s="353">
        <f t="shared" ca="1" si="2"/>
        <v>0</v>
      </c>
      <c r="BJ2" s="353">
        <f t="shared" ca="1" si="2"/>
        <v>0</v>
      </c>
      <c r="BK2" s="353">
        <f t="shared" ca="1" si="2"/>
        <v>0</v>
      </c>
      <c r="BL2" s="353">
        <f t="shared" ca="1" si="2"/>
        <v>0</v>
      </c>
      <c r="BM2" s="353">
        <f t="shared" ca="1" si="2"/>
        <v>0</v>
      </c>
      <c r="BN2" s="353">
        <f t="shared" ca="1" si="2"/>
        <v>0</v>
      </c>
      <c r="BO2" s="353">
        <f t="shared" ca="1" si="2"/>
        <v>0</v>
      </c>
      <c r="BP2" s="353">
        <f ca="1">IF(AK2="",SUM(AL2:BO2),(F2*AK2))</f>
        <v>446154.860116</v>
      </c>
      <c r="BQ2" s="233">
        <f ca="1">SUM(BQ3:BQ1048576)</f>
        <v>9048827.8331696875</v>
      </c>
      <c r="BR2" s="203" t="s">
        <v>413</v>
      </c>
      <c r="BS2" s="238">
        <f>SUMIF(MC_Dispositivo!$F$36:$BC$36,'Quantitativo_MG-329'!BS1,MC_Dispositivo!F46:BC46)*1000</f>
        <v>2600.0000000000086</v>
      </c>
      <c r="BT2" s="236"/>
    </row>
    <row r="3" spans="1:75" ht="20.100000000000001" customHeight="1" outlineLevel="1" x14ac:dyDescent="0.2">
      <c r="A3" s="354" t="str">
        <f ca="1">INDEX(MC_Dispositivo!B:E,MATCH('Quantitativo_MG-329'!C3,MC_Dispositivo!B:B,0),2)</f>
        <v>ED-50702</v>
      </c>
      <c r="B3" s="354" t="str">
        <f ca="1">INDEX([10]TPU!$B:$B,MATCH($A3,[10]TPU!$A:$A,0))</f>
        <v>SICOR</v>
      </c>
      <c r="C3" s="354" t="s">
        <v>27</v>
      </c>
      <c r="D3" s="355" t="str">
        <f ca="1">INDEX(MC_Dispositivo!B:E,MATCH('Quantitativo_MG-329'!C3,MC_Dispositivo!B:B,0),3)</f>
        <v>desmatamento, destocamento e limpeza, inclusive transporte até cinquenta (50) metros</v>
      </c>
      <c r="E3" s="354" t="str">
        <f ca="1">INDEX(MC_Dispositivo!B:E,MATCH('Quantitativo_MG-329'!C3,MC_Dispositivo!B:B,0),4)</f>
        <v>m2</v>
      </c>
      <c r="F3" s="356" cm="1">
        <f t="array" aca="1" ref="F3" ca="1">IF($BS$1="Todos",SUM(IF(($BS$1="todos")*(MC_Dispositivo!$B$54:$B$212=$C3),MC_Dispositivo!$F$54:$BE$212)),SUM(IF((MC_Dispositivo!$F$36:$BE$36=$BS$1)*(MC_Dispositivo!$B$54:$B$212=$C3),MC_Dispositivo!$F$54:$BE$212)))</f>
        <v>83318.046000000002</v>
      </c>
      <c r="G3" s="357" cm="1">
        <f t="array" aca="1" ref="G3" ca="1">SUM(IF((MC_Dispositivo!$B$53:$B$189=$C3)*(MC_Dispositivo!$F$36:$BE$36=$BS$1)*(MC_Dispositivo!$F$43:$BE$43=G$1),MC_Dispositivo!$F$53:$BE$189))</f>
        <v>0</v>
      </c>
      <c r="H3" s="357" cm="1">
        <f t="array" aca="1" ref="H3" ca="1">SUM(IF((MC_Dispositivo!$B$53:$B$189=$C3)*(MC_Dispositivo!$F$36:$BE$36=$BS$1)*(MC_Dispositivo!$F$43:$BE$43=H$1),MC_Dispositivo!$F$53:$BE$189))</f>
        <v>0</v>
      </c>
      <c r="I3" s="357" cm="1">
        <f t="array" aca="1" ref="I3" ca="1">SUM(IF((MC_Dispositivo!$B$53:$B$189=$C3)*(MC_Dispositivo!$F$36:$BE$36=$BS$1)*(MC_Dispositivo!$F$43:$BE$43=I$1),MC_Dispositivo!$F$53:$BE$189))</f>
        <v>0</v>
      </c>
      <c r="J3" s="357" cm="1">
        <f t="array" aca="1" ref="J3" ca="1">SUM(IF((MC_Dispositivo!$B$53:$B$189=$C3)*(MC_Dispositivo!$F$36:$BE$36=$BS$1)*(MC_Dispositivo!$F$43:$BE$43=J$1),MC_Dispositivo!$F$53:$BE$189))</f>
        <v>83318.046000000002</v>
      </c>
      <c r="K3" s="357" cm="1">
        <f t="array" aca="1" ref="K3" ca="1">SUM(IF((MC_Dispositivo!$B$53:$B$189=$C3)*(MC_Dispositivo!$F$36:$BE$36=$BS$1)*(MC_Dispositivo!$F$43:$BE$43=K$1),MC_Dispositivo!$F$53:$BE$189))</f>
        <v>0</v>
      </c>
      <c r="L3" s="357" cm="1">
        <f t="array" aca="1" ref="L3" ca="1">SUM(IF((MC_Dispositivo!$B$53:$B$189=$C3)*(MC_Dispositivo!$F$36:$BE$36=$BS$1)*(MC_Dispositivo!$F$43:$BE$43=L$1),MC_Dispositivo!$F$53:$BE$189))</f>
        <v>0</v>
      </c>
      <c r="M3" s="357" cm="1">
        <f t="array" aca="1" ref="M3" ca="1">SUM(IF((MC_Dispositivo!$B$53:$B$189=$C3)*(MC_Dispositivo!$F$36:$BE$36=$BS$1)*(MC_Dispositivo!$F$43:$BE$43=M$1),MC_Dispositivo!$F$53:$BE$189))</f>
        <v>0</v>
      </c>
      <c r="N3" s="357" cm="1">
        <f t="array" aca="1" ref="N3" ca="1">SUM(IF((MC_Dispositivo!$B$53:$B$189=$C3)*(MC_Dispositivo!$F$36:$BE$36=$BS$1)*(MC_Dispositivo!$F$43:$BE$43=N$1),MC_Dispositivo!$F$53:$BE$189))</f>
        <v>0</v>
      </c>
      <c r="O3" s="357" cm="1">
        <f t="array" aca="1" ref="O3" ca="1">SUM(IF((MC_Dispositivo!$B$53:$B$189=$C3)*(MC_Dispositivo!$F$36:$BE$36=$BS$1)*(MC_Dispositivo!$F$43:$BE$43=O$1),MC_Dispositivo!$F$53:$BE$189))</f>
        <v>0</v>
      </c>
      <c r="P3" s="357" cm="1">
        <f t="array" aca="1" ref="P3" ca="1">SUM(IF((MC_Dispositivo!$B$53:$B$189=$C3)*(MC_Dispositivo!$F$36:$BE$36=$BS$1)*(MC_Dispositivo!$F$43:$BE$43=P$1),MC_Dispositivo!$F$53:$BE$189))</f>
        <v>0</v>
      </c>
      <c r="Q3" s="357" cm="1">
        <f t="array" aca="1" ref="Q3" ca="1">SUM(IF((MC_Dispositivo!$B$53:$B$189=$C3)*(MC_Dispositivo!$F$36:$BE$36=$BS$1)*(MC_Dispositivo!$F$43:$BE$43=Q$1),MC_Dispositivo!$F$53:$BE$189))</f>
        <v>0</v>
      </c>
      <c r="R3" s="357" cm="1">
        <f t="array" aca="1" ref="R3" ca="1">SUM(IF((MC_Dispositivo!$B$53:$B$189=$C3)*(MC_Dispositivo!$F$36:$BE$36=$BS$1)*(MC_Dispositivo!$F$43:$BE$43=R$1),MC_Dispositivo!$F$53:$BE$189))</f>
        <v>0</v>
      </c>
      <c r="S3" s="357" cm="1">
        <f t="array" aca="1" ref="S3" ca="1">SUM(IF((MC_Dispositivo!$B$53:$B$189=$C3)*(MC_Dispositivo!$F$36:$BE$36=$BS$1)*(MC_Dispositivo!$F$43:$BE$43=S$1),MC_Dispositivo!$F$53:$BE$189))</f>
        <v>0</v>
      </c>
      <c r="T3" s="357" cm="1">
        <f t="array" aca="1" ref="T3" ca="1">SUM(IF((MC_Dispositivo!$B$53:$B$189=$C3)*(MC_Dispositivo!$F$36:$BE$36=$BS$1)*(MC_Dispositivo!$F$43:$BE$43=T$1),MC_Dispositivo!$F$53:$BE$189))</f>
        <v>0</v>
      </c>
      <c r="U3" s="357" cm="1">
        <f t="array" aca="1" ref="U3" ca="1">SUM(IF((MC_Dispositivo!$B$53:$B$189=$C3)*(MC_Dispositivo!$F$36:$BE$36=$BS$1)*(MC_Dispositivo!$F$43:$BE$43=U$1),MC_Dispositivo!$F$53:$BE$189))</f>
        <v>0</v>
      </c>
      <c r="V3" s="357" cm="1">
        <f t="array" aca="1" ref="V3" ca="1">SUM(IF((MC_Dispositivo!$B$53:$B$189=$C3)*(MC_Dispositivo!$F$36:$BE$36=$BS$1)*(MC_Dispositivo!$F$43:$BE$43=V$1),MC_Dispositivo!$F$53:$BE$189))</f>
        <v>0</v>
      </c>
      <c r="W3" s="357" cm="1">
        <f t="array" aca="1" ref="W3" ca="1">SUM(IF((MC_Dispositivo!$B$53:$B$189=$C3)*(MC_Dispositivo!$F$36:$BE$36=$BS$1)*(MC_Dispositivo!$F$43:$BE$43=W$1),MC_Dispositivo!$F$53:$BE$189))</f>
        <v>0</v>
      </c>
      <c r="X3" s="357" cm="1">
        <f t="array" aca="1" ref="X3" ca="1">SUM(IF((MC_Dispositivo!$B$53:$B$189=$C3)*(MC_Dispositivo!$F$36:$BE$36=$BS$1)*(MC_Dispositivo!$F$43:$BE$43=X$1),MC_Dispositivo!$F$53:$BE$189))</f>
        <v>0</v>
      </c>
      <c r="Y3" s="357" cm="1">
        <f t="array" aca="1" ref="Y3" ca="1">SUM(IF((MC_Dispositivo!$B$53:$B$189=$C3)*(MC_Dispositivo!$F$36:$BE$36=$BS$1)*(MC_Dispositivo!$F$43:$BE$43=Y$1),MC_Dispositivo!$F$53:$BE$189))</f>
        <v>0</v>
      </c>
      <c r="Z3" s="357" cm="1">
        <f t="array" aca="1" ref="Z3" ca="1">SUM(IF((MC_Dispositivo!$B$53:$B$189=$C3)*(MC_Dispositivo!$F$36:$BE$36=$BS$1)*(MC_Dispositivo!$F$43:$BE$43=Z$1),MC_Dispositivo!$F$53:$BE$189))</f>
        <v>0</v>
      </c>
      <c r="AA3" s="357" cm="1">
        <f t="array" aca="1" ref="AA3" ca="1">SUM(IF((MC_Dispositivo!$B$53:$B$189=$C3)*(MC_Dispositivo!$F$36:$BE$36=$BS$1)*(MC_Dispositivo!$F$43:$BE$43=AA$1),MC_Dispositivo!$F$53:$BE$189))</f>
        <v>0</v>
      </c>
      <c r="AB3" s="357" cm="1">
        <f t="array" aca="1" ref="AB3" ca="1">SUM(IF((MC_Dispositivo!$B$53:$B$189=$C3)*(MC_Dispositivo!$F$36:$BE$36=$BS$1)*(MC_Dispositivo!$F$43:$BE$43=AB$1),MC_Dispositivo!$F$53:$BE$189))</f>
        <v>0</v>
      </c>
      <c r="AC3" s="357" cm="1">
        <f t="array" aca="1" ref="AC3" ca="1">SUM(IF((MC_Dispositivo!$B$53:$B$189=$C3)*(MC_Dispositivo!$F$36:$BE$36=$BS$1)*(MC_Dispositivo!$F$43:$BE$43=AC$1),MC_Dispositivo!$F$53:$BE$189))</f>
        <v>0</v>
      </c>
      <c r="AD3" s="357" cm="1">
        <f t="array" aca="1" ref="AD3" ca="1">SUM(IF((MC_Dispositivo!$B$53:$B$189=$C3)*(MC_Dispositivo!$F$36:$BE$36=$BS$1)*(MC_Dispositivo!$F$43:$BE$43=AD$1),MC_Dispositivo!$F$53:$BE$189))</f>
        <v>0</v>
      </c>
      <c r="AE3" s="357" cm="1">
        <f t="array" aca="1" ref="AE3" ca="1">SUM(IF((MC_Dispositivo!$B$53:$B$189=$C3)*(MC_Dispositivo!$F$36:$BE$36=$BS$1)*(MC_Dispositivo!$F$43:$BE$43=AE$1),MC_Dispositivo!$F$53:$BE$189))</f>
        <v>0</v>
      </c>
      <c r="AF3" s="357" cm="1">
        <f t="array" aca="1" ref="AF3" ca="1">SUM(IF((MC_Dispositivo!$B$53:$B$189=$C3)*(MC_Dispositivo!$F$36:$BE$36=$BS$1)*(MC_Dispositivo!$F$43:$BE$43=AF$1),MC_Dispositivo!$F$53:$BE$189))</f>
        <v>0</v>
      </c>
      <c r="AG3" s="357" cm="1">
        <f t="array" aca="1" ref="AG3" ca="1">SUM(IF((MC_Dispositivo!$B$53:$B$189=$C3)*(MC_Dispositivo!$F$36:$BE$36=$BS$1)*(MC_Dispositivo!$F$43:$BE$43=AG$1),MC_Dispositivo!$F$53:$BE$189))</f>
        <v>0</v>
      </c>
      <c r="AH3" s="357" cm="1">
        <f t="array" aca="1" ref="AH3" ca="1">SUM(IF((MC_Dispositivo!$B$53:$B$189=$C3)*(MC_Dispositivo!$F$36:$BE$36=$BS$1)*(MC_Dispositivo!$F$43:$BE$43=AH$1),MC_Dispositivo!$F$53:$BE$189))</f>
        <v>0</v>
      </c>
      <c r="AI3" s="357" cm="1">
        <f t="array" aca="1" ref="AI3" ca="1">SUM(IF((MC_Dispositivo!$B$53:$B$189=$C3)*(MC_Dispositivo!$F$36:$BE$36=$BS$1)*(MC_Dispositivo!$F$43:$BE$43=AI$1),MC_Dispositivo!$F$53:$BE$189))</f>
        <v>0</v>
      </c>
      <c r="AJ3" s="357" cm="1">
        <f t="array" aca="1" ref="AJ3" ca="1">SUM(IF((MC_Dispositivo!$B$53:$B$189=$C3)*(MC_Dispositivo!$F$36:$BE$36=$BS$1)*(MC_Dispositivo!$F$43:$BE$43=AJ$1),MC_Dispositivo!$F$53:$BE$189))</f>
        <v>0</v>
      </c>
      <c r="AK3" s="125">
        <f ca="1">IF(A3="","",INDEX([10]TPU!$G:$G,MATCH($A3,[10]TPU!$A:$A,0)))</f>
        <v>0.69</v>
      </c>
      <c r="AL3" s="359">
        <f t="shared" ref="AL3:BO3" ca="1" si="3">IF($A3="",SUMIFS(AL4:AL51,$C4:$C51,$C3&amp;"*",$A4:$A51,"&lt;&gt;"&amp;""),G3*$AK3)</f>
        <v>0</v>
      </c>
      <c r="AM3" s="359">
        <f t="shared" ca="1" si="3"/>
        <v>0</v>
      </c>
      <c r="AN3" s="359">
        <f t="shared" ca="1" si="3"/>
        <v>0</v>
      </c>
      <c r="AO3" s="359">
        <f t="shared" ca="1" si="3"/>
        <v>57489.451739999997</v>
      </c>
      <c r="AP3" s="359">
        <f t="shared" ca="1" si="3"/>
        <v>0</v>
      </c>
      <c r="AQ3" s="359">
        <f t="shared" ca="1" si="3"/>
        <v>0</v>
      </c>
      <c r="AR3" s="359">
        <f t="shared" ca="1" si="3"/>
        <v>0</v>
      </c>
      <c r="AS3" s="359">
        <f t="shared" ca="1" si="3"/>
        <v>0</v>
      </c>
      <c r="AT3" s="359">
        <f t="shared" ca="1" si="3"/>
        <v>0</v>
      </c>
      <c r="AU3" s="359">
        <f t="shared" ca="1" si="3"/>
        <v>0</v>
      </c>
      <c r="AV3" s="359">
        <f t="shared" ca="1" si="3"/>
        <v>0</v>
      </c>
      <c r="AW3" s="359">
        <f t="shared" ca="1" si="3"/>
        <v>0</v>
      </c>
      <c r="AX3" s="359">
        <f t="shared" ca="1" si="3"/>
        <v>0</v>
      </c>
      <c r="AY3" s="359">
        <f t="shared" ca="1" si="3"/>
        <v>0</v>
      </c>
      <c r="AZ3" s="359">
        <f t="shared" ca="1" si="3"/>
        <v>0</v>
      </c>
      <c r="BA3" s="359">
        <f t="shared" ca="1" si="3"/>
        <v>0</v>
      </c>
      <c r="BB3" s="359">
        <f t="shared" ca="1" si="3"/>
        <v>0</v>
      </c>
      <c r="BC3" s="359">
        <f t="shared" ca="1" si="3"/>
        <v>0</v>
      </c>
      <c r="BD3" s="359">
        <f t="shared" ca="1" si="3"/>
        <v>0</v>
      </c>
      <c r="BE3" s="359">
        <f t="shared" ca="1" si="3"/>
        <v>0</v>
      </c>
      <c r="BF3" s="359">
        <f t="shared" ca="1" si="3"/>
        <v>0</v>
      </c>
      <c r="BG3" s="359">
        <f t="shared" ca="1" si="3"/>
        <v>0</v>
      </c>
      <c r="BH3" s="359">
        <f t="shared" ca="1" si="3"/>
        <v>0</v>
      </c>
      <c r="BI3" s="359">
        <f t="shared" ca="1" si="3"/>
        <v>0</v>
      </c>
      <c r="BJ3" s="359">
        <f t="shared" ca="1" si="3"/>
        <v>0</v>
      </c>
      <c r="BK3" s="359">
        <f t="shared" ca="1" si="3"/>
        <v>0</v>
      </c>
      <c r="BL3" s="359">
        <f t="shared" ca="1" si="3"/>
        <v>0</v>
      </c>
      <c r="BM3" s="359">
        <f t="shared" ca="1" si="3"/>
        <v>0</v>
      </c>
      <c r="BN3" s="359">
        <f t="shared" ca="1" si="3"/>
        <v>0</v>
      </c>
      <c r="BO3" s="359">
        <f t="shared" ca="1" si="3"/>
        <v>0</v>
      </c>
      <c r="BP3" s="358">
        <f t="shared" ref="BP3:BP66" ca="1" si="4">IF(AK3="",SUM(AL3:BO3),(F3*AK3))</f>
        <v>57489.451739999997</v>
      </c>
      <c r="BQ3" s="206">
        <f ca="1">SUM(BP3:BP8)</f>
        <v>446154.860116</v>
      </c>
      <c r="BR3" s="234">
        <f ca="1">IF(BQ3="","",BQ3/$BQ$2)</f>
        <v>4.9305265647840019E-2</v>
      </c>
      <c r="BS3" s="206">
        <f ca="1">(BQ2/BS2)*1000</f>
        <v>3480318.3973729452</v>
      </c>
      <c r="BT3" s="237"/>
    </row>
    <row r="4" spans="1:75" ht="20.100000000000001" customHeight="1" outlineLevel="1" x14ac:dyDescent="0.2">
      <c r="A4" s="354" t="str">
        <f ca="1">INDEX(MC_Dispositivo!B:E,MATCH('Quantitativo_MG-329'!C4,MC_Dispositivo!B:B,0),2)</f>
        <v>ED-51132</v>
      </c>
      <c r="B4" s="354" t="str">
        <f ca="1">INDEX([10]TPU!$B:$B,MATCH($A4,[10]TPU!$A:$A,0))</f>
        <v>SICOR</v>
      </c>
      <c r="C4" s="354" t="s">
        <v>28</v>
      </c>
      <c r="D4" s="355" t="str">
        <f ca="1">INDEX(MC_Dispositivo!B:E,MATCH('Quantitativo_MG-329'!C4,MC_Dispositivo!B:B,0),3)</f>
        <v>carga mecânica de material de qualquer natureza sobre caminhão, exclusive transporte</v>
      </c>
      <c r="E4" s="354" t="str">
        <f ca="1">INDEX(MC_Dispositivo!B:E,MATCH('Quantitativo_MG-329'!C4,MC_Dispositivo!B:B,0),4)</f>
        <v>m3</v>
      </c>
      <c r="F4" s="356" cm="1">
        <f t="array" aca="1" ref="F4" ca="1">IF($BS$1="Todos",SUM(IF(($BS$1="todos")*(MC_Dispositivo!$B$54:$B$212=$C4),MC_Dispositivo!$F$54:$BE$212)),SUM(IF((MC_Dispositivo!$F$36:$BE$36=$BS$1)*(MC_Dispositivo!$B$54:$B$212=$C4),MC_Dispositivo!$F$54:$BE$212)))</f>
        <v>16663.609200000003</v>
      </c>
      <c r="G4" s="357" cm="1">
        <f t="array" aca="1" ref="G4" ca="1">SUM(IF((MC_Dispositivo!$B$53:$B$189=$C4)*(MC_Dispositivo!$F$36:$BE$36=$BS$1)*(MC_Dispositivo!$F$43:$BE$43=G$1),MC_Dispositivo!$F$53:$BE$189))</f>
        <v>0</v>
      </c>
      <c r="H4" s="357" cm="1">
        <f t="array" aca="1" ref="H4" ca="1">SUM(IF((MC_Dispositivo!$B$53:$B$189=$C4)*(MC_Dispositivo!$F$36:$BE$36=$BS$1)*(MC_Dispositivo!$F$43:$BE$43=H$1),MC_Dispositivo!$F$53:$BE$189))</f>
        <v>0</v>
      </c>
      <c r="I4" s="357" cm="1">
        <f t="array" aca="1" ref="I4" ca="1">SUM(IF((MC_Dispositivo!$B$53:$B$189=$C4)*(MC_Dispositivo!$F$36:$BE$36=$BS$1)*(MC_Dispositivo!$F$43:$BE$43=I$1),MC_Dispositivo!$F$53:$BE$189))</f>
        <v>0</v>
      </c>
      <c r="J4" s="357" cm="1">
        <f t="array" aca="1" ref="J4" ca="1">SUM(IF((MC_Dispositivo!$B$53:$B$189=$C4)*(MC_Dispositivo!$F$36:$BE$36=$BS$1)*(MC_Dispositivo!$F$43:$BE$43=J$1),MC_Dispositivo!$F$53:$BE$189))</f>
        <v>16663.609200000003</v>
      </c>
      <c r="K4" s="357" cm="1">
        <f t="array" aca="1" ref="K4" ca="1">SUM(IF((MC_Dispositivo!$B$53:$B$189=$C4)*(MC_Dispositivo!$F$36:$BE$36=$BS$1)*(MC_Dispositivo!$F$43:$BE$43=K$1),MC_Dispositivo!$F$53:$BE$189))</f>
        <v>0</v>
      </c>
      <c r="L4" s="357" cm="1">
        <f t="array" aca="1" ref="L4" ca="1">SUM(IF((MC_Dispositivo!$B$53:$B$189=$C4)*(MC_Dispositivo!$F$36:$BE$36=$BS$1)*(MC_Dispositivo!$F$43:$BE$43=L$1),MC_Dispositivo!$F$53:$BE$189))</f>
        <v>0</v>
      </c>
      <c r="M4" s="357" cm="1">
        <f t="array" aca="1" ref="M4" ca="1">SUM(IF((MC_Dispositivo!$B$53:$B$189=$C4)*(MC_Dispositivo!$F$36:$BE$36=$BS$1)*(MC_Dispositivo!$F$43:$BE$43=M$1),MC_Dispositivo!$F$53:$BE$189))</f>
        <v>0</v>
      </c>
      <c r="N4" s="357" cm="1">
        <f t="array" aca="1" ref="N4" ca="1">SUM(IF((MC_Dispositivo!$B$53:$B$189=$C4)*(MC_Dispositivo!$F$36:$BE$36=$BS$1)*(MC_Dispositivo!$F$43:$BE$43=N$1),MC_Dispositivo!$F$53:$BE$189))</f>
        <v>0</v>
      </c>
      <c r="O4" s="357" cm="1">
        <f t="array" aca="1" ref="O4" ca="1">SUM(IF((MC_Dispositivo!$B$53:$B$189=$C4)*(MC_Dispositivo!$F$36:$BE$36=$BS$1)*(MC_Dispositivo!$F$43:$BE$43=O$1),MC_Dispositivo!$F$53:$BE$189))</f>
        <v>0</v>
      </c>
      <c r="P4" s="357" cm="1">
        <f t="array" aca="1" ref="P4" ca="1">SUM(IF((MC_Dispositivo!$B$53:$B$189=$C4)*(MC_Dispositivo!$F$36:$BE$36=$BS$1)*(MC_Dispositivo!$F$43:$BE$43=P$1),MC_Dispositivo!$F$53:$BE$189))</f>
        <v>0</v>
      </c>
      <c r="Q4" s="357" cm="1">
        <f t="array" aca="1" ref="Q4" ca="1">SUM(IF((MC_Dispositivo!$B$53:$B$189=$C4)*(MC_Dispositivo!$F$36:$BE$36=$BS$1)*(MC_Dispositivo!$F$43:$BE$43=Q$1),MC_Dispositivo!$F$53:$BE$189))</f>
        <v>0</v>
      </c>
      <c r="R4" s="357" cm="1">
        <f t="array" aca="1" ref="R4" ca="1">SUM(IF((MC_Dispositivo!$B$53:$B$189=$C4)*(MC_Dispositivo!$F$36:$BE$36=$BS$1)*(MC_Dispositivo!$F$43:$BE$43=R$1),MC_Dispositivo!$F$53:$BE$189))</f>
        <v>0</v>
      </c>
      <c r="S4" s="357" cm="1">
        <f t="array" aca="1" ref="S4" ca="1">SUM(IF((MC_Dispositivo!$B$53:$B$189=$C4)*(MC_Dispositivo!$F$36:$BE$36=$BS$1)*(MC_Dispositivo!$F$43:$BE$43=S$1),MC_Dispositivo!$F$53:$BE$189))</f>
        <v>0</v>
      </c>
      <c r="T4" s="357" cm="1">
        <f t="array" aca="1" ref="T4" ca="1">SUM(IF((MC_Dispositivo!$B$53:$B$189=$C4)*(MC_Dispositivo!$F$36:$BE$36=$BS$1)*(MC_Dispositivo!$F$43:$BE$43=T$1),MC_Dispositivo!$F$53:$BE$189))</f>
        <v>0</v>
      </c>
      <c r="U4" s="357" cm="1">
        <f t="array" aca="1" ref="U4" ca="1">SUM(IF((MC_Dispositivo!$B$53:$B$189=$C4)*(MC_Dispositivo!$F$36:$BE$36=$BS$1)*(MC_Dispositivo!$F$43:$BE$43=U$1),MC_Dispositivo!$F$53:$BE$189))</f>
        <v>0</v>
      </c>
      <c r="V4" s="357" cm="1">
        <f t="array" aca="1" ref="V4" ca="1">SUM(IF((MC_Dispositivo!$B$53:$B$189=$C4)*(MC_Dispositivo!$F$36:$BE$36=$BS$1)*(MC_Dispositivo!$F$43:$BE$43=V$1),MC_Dispositivo!$F$53:$BE$189))</f>
        <v>0</v>
      </c>
      <c r="W4" s="357" cm="1">
        <f t="array" aca="1" ref="W4" ca="1">SUM(IF((MC_Dispositivo!$B$53:$B$189=$C4)*(MC_Dispositivo!$F$36:$BE$36=$BS$1)*(MC_Dispositivo!$F$43:$BE$43=W$1),MC_Dispositivo!$F$53:$BE$189))</f>
        <v>0</v>
      </c>
      <c r="X4" s="357" cm="1">
        <f t="array" aca="1" ref="X4" ca="1">SUM(IF((MC_Dispositivo!$B$53:$B$189=$C4)*(MC_Dispositivo!$F$36:$BE$36=$BS$1)*(MC_Dispositivo!$F$43:$BE$43=X$1),MC_Dispositivo!$F$53:$BE$189))</f>
        <v>0</v>
      </c>
      <c r="Y4" s="357" cm="1">
        <f t="array" aca="1" ref="Y4" ca="1">SUM(IF((MC_Dispositivo!$B$53:$B$189=$C4)*(MC_Dispositivo!$F$36:$BE$36=$BS$1)*(MC_Dispositivo!$F$43:$BE$43=Y$1),MC_Dispositivo!$F$53:$BE$189))</f>
        <v>0</v>
      </c>
      <c r="Z4" s="357" cm="1">
        <f t="array" aca="1" ref="Z4" ca="1">SUM(IF((MC_Dispositivo!$B$53:$B$189=$C4)*(MC_Dispositivo!$F$36:$BE$36=$BS$1)*(MC_Dispositivo!$F$43:$BE$43=Z$1),MC_Dispositivo!$F$53:$BE$189))</f>
        <v>0</v>
      </c>
      <c r="AA4" s="357" cm="1">
        <f t="array" aca="1" ref="AA4" ca="1">SUM(IF((MC_Dispositivo!$B$53:$B$189=$C4)*(MC_Dispositivo!$F$36:$BE$36=$BS$1)*(MC_Dispositivo!$F$43:$BE$43=AA$1),MC_Dispositivo!$F$53:$BE$189))</f>
        <v>0</v>
      </c>
      <c r="AB4" s="357" cm="1">
        <f t="array" aca="1" ref="AB4" ca="1">SUM(IF((MC_Dispositivo!$B$53:$B$189=$C4)*(MC_Dispositivo!$F$36:$BE$36=$BS$1)*(MC_Dispositivo!$F$43:$BE$43=AB$1),MC_Dispositivo!$F$53:$BE$189))</f>
        <v>0</v>
      </c>
      <c r="AC4" s="357" cm="1">
        <f t="array" aca="1" ref="AC4" ca="1">SUM(IF((MC_Dispositivo!$B$53:$B$189=$C4)*(MC_Dispositivo!$F$36:$BE$36=$BS$1)*(MC_Dispositivo!$F$43:$BE$43=AC$1),MC_Dispositivo!$F$53:$BE$189))</f>
        <v>0</v>
      </c>
      <c r="AD4" s="357" cm="1">
        <f t="array" aca="1" ref="AD4" ca="1">SUM(IF((MC_Dispositivo!$B$53:$B$189=$C4)*(MC_Dispositivo!$F$36:$BE$36=$BS$1)*(MC_Dispositivo!$F$43:$BE$43=AD$1),MC_Dispositivo!$F$53:$BE$189))</f>
        <v>0</v>
      </c>
      <c r="AE4" s="357" cm="1">
        <f t="array" aca="1" ref="AE4" ca="1">SUM(IF((MC_Dispositivo!$B$53:$B$189=$C4)*(MC_Dispositivo!$F$36:$BE$36=$BS$1)*(MC_Dispositivo!$F$43:$BE$43=AE$1),MC_Dispositivo!$F$53:$BE$189))</f>
        <v>0</v>
      </c>
      <c r="AF4" s="357" cm="1">
        <f t="array" aca="1" ref="AF4" ca="1">SUM(IF((MC_Dispositivo!$B$53:$B$189=$C4)*(MC_Dispositivo!$F$36:$BE$36=$BS$1)*(MC_Dispositivo!$F$43:$BE$43=AF$1),MC_Dispositivo!$F$53:$BE$189))</f>
        <v>0</v>
      </c>
      <c r="AG4" s="357" cm="1">
        <f t="array" aca="1" ref="AG4" ca="1">SUM(IF((MC_Dispositivo!$B$53:$B$189=$C4)*(MC_Dispositivo!$F$36:$BE$36=$BS$1)*(MC_Dispositivo!$F$43:$BE$43=AG$1),MC_Dispositivo!$F$53:$BE$189))</f>
        <v>0</v>
      </c>
      <c r="AH4" s="357" cm="1">
        <f t="array" aca="1" ref="AH4" ca="1">SUM(IF((MC_Dispositivo!$B$53:$B$189=$C4)*(MC_Dispositivo!$F$36:$BE$36=$BS$1)*(MC_Dispositivo!$F$43:$BE$43=AH$1),MC_Dispositivo!$F$53:$BE$189))</f>
        <v>0</v>
      </c>
      <c r="AI4" s="357" cm="1">
        <f t="array" aca="1" ref="AI4" ca="1">SUM(IF((MC_Dispositivo!$B$53:$B$189=$C4)*(MC_Dispositivo!$F$36:$BE$36=$BS$1)*(MC_Dispositivo!$F$43:$BE$43=AI$1),MC_Dispositivo!$F$53:$BE$189))</f>
        <v>0</v>
      </c>
      <c r="AJ4" s="357" cm="1">
        <f t="array" aca="1" ref="AJ4" ca="1">SUM(IF((MC_Dispositivo!$B$53:$B$189=$C4)*(MC_Dispositivo!$F$36:$BE$36=$BS$1)*(MC_Dispositivo!$F$43:$BE$43=AJ$1),MC_Dispositivo!$F$53:$BE$189))</f>
        <v>0</v>
      </c>
      <c r="AK4" s="125">
        <f ca="1">IF(A4="","",INDEX([10]TPU!$G:$G,MATCH($A4,[10]TPU!$A:$A,0)))</f>
        <v>3.98</v>
      </c>
      <c r="AL4" s="359">
        <f t="shared" ref="AL4:BO4" ca="1" si="5">IF($A4="",SUMIFS(AL5:AL52,$C5:$C52,$C4&amp;"*",$A5:$A52,"&lt;&gt;"&amp;""),G4*$AK4)</f>
        <v>0</v>
      </c>
      <c r="AM4" s="359">
        <f t="shared" ca="1" si="5"/>
        <v>0</v>
      </c>
      <c r="AN4" s="359">
        <f t="shared" ca="1" si="5"/>
        <v>0</v>
      </c>
      <c r="AO4" s="359">
        <f t="shared" ca="1" si="5"/>
        <v>66321.164616000009</v>
      </c>
      <c r="AP4" s="359">
        <f t="shared" ca="1" si="5"/>
        <v>0</v>
      </c>
      <c r="AQ4" s="359">
        <f t="shared" ca="1" si="5"/>
        <v>0</v>
      </c>
      <c r="AR4" s="359">
        <f t="shared" ca="1" si="5"/>
        <v>0</v>
      </c>
      <c r="AS4" s="359">
        <f t="shared" ca="1" si="5"/>
        <v>0</v>
      </c>
      <c r="AT4" s="359">
        <f t="shared" ca="1" si="5"/>
        <v>0</v>
      </c>
      <c r="AU4" s="359">
        <f t="shared" ca="1" si="5"/>
        <v>0</v>
      </c>
      <c r="AV4" s="359">
        <f t="shared" ca="1" si="5"/>
        <v>0</v>
      </c>
      <c r="AW4" s="359">
        <f t="shared" ca="1" si="5"/>
        <v>0</v>
      </c>
      <c r="AX4" s="359">
        <f t="shared" ca="1" si="5"/>
        <v>0</v>
      </c>
      <c r="AY4" s="359">
        <f t="shared" ca="1" si="5"/>
        <v>0</v>
      </c>
      <c r="AZ4" s="359">
        <f t="shared" ca="1" si="5"/>
        <v>0</v>
      </c>
      <c r="BA4" s="359">
        <f t="shared" ca="1" si="5"/>
        <v>0</v>
      </c>
      <c r="BB4" s="359">
        <f t="shared" ca="1" si="5"/>
        <v>0</v>
      </c>
      <c r="BC4" s="359">
        <f t="shared" ca="1" si="5"/>
        <v>0</v>
      </c>
      <c r="BD4" s="359">
        <f t="shared" ca="1" si="5"/>
        <v>0</v>
      </c>
      <c r="BE4" s="359">
        <f t="shared" ca="1" si="5"/>
        <v>0</v>
      </c>
      <c r="BF4" s="359">
        <f t="shared" ca="1" si="5"/>
        <v>0</v>
      </c>
      <c r="BG4" s="359">
        <f t="shared" ca="1" si="5"/>
        <v>0</v>
      </c>
      <c r="BH4" s="359">
        <f t="shared" ca="1" si="5"/>
        <v>0</v>
      </c>
      <c r="BI4" s="359">
        <f t="shared" ca="1" si="5"/>
        <v>0</v>
      </c>
      <c r="BJ4" s="359">
        <f t="shared" ca="1" si="5"/>
        <v>0</v>
      </c>
      <c r="BK4" s="359">
        <f t="shared" ca="1" si="5"/>
        <v>0</v>
      </c>
      <c r="BL4" s="359">
        <f t="shared" ca="1" si="5"/>
        <v>0</v>
      </c>
      <c r="BM4" s="359">
        <f t="shared" ca="1" si="5"/>
        <v>0</v>
      </c>
      <c r="BN4" s="359">
        <f t="shared" ca="1" si="5"/>
        <v>0</v>
      </c>
      <c r="BO4" s="359">
        <f t="shared" ca="1" si="5"/>
        <v>0</v>
      </c>
      <c r="BP4" s="358">
        <f t="shared" ca="1" si="4"/>
        <v>66321.164616000009</v>
      </c>
      <c r="BQ4" s="206"/>
      <c r="BR4" s="234" t="str">
        <f t="shared" ref="BR4:BR67" si="6">IF(BQ4="","",BQ4/$BQ$2)</f>
        <v/>
      </c>
      <c r="BT4" s="236"/>
    </row>
    <row r="5" spans="1:75" ht="20.100000000000001" customHeight="1" outlineLevel="1" x14ac:dyDescent="0.2">
      <c r="A5" s="354" t="str">
        <f ca="1">INDEX(MC_Dispositivo!B:E,MATCH('Quantitativo_MG-329'!C5,MC_Dispositivo!B:B,0),2)</f>
        <v>RO-00881</v>
      </c>
      <c r="B5" s="354" t="str">
        <f ca="1">INDEX([10]TPU!$B:$B,MATCH($A5,[10]TPU!$A:$A,0))</f>
        <v>SICOR</v>
      </c>
      <c r="C5" s="354" t="s">
        <v>30</v>
      </c>
      <c r="D5" s="355" t="str">
        <f ca="1">INDEX(MC_Dispositivo!B:E,MATCH('Quantitativo_MG-329'!C5,MC_Dispositivo!B:B,0),3)</f>
        <v>Transporte com caminhão basculante de 6 m³ - rodovia pavimentada</v>
      </c>
      <c r="E5" s="354" t="str">
        <f ca="1">INDEX(MC_Dispositivo!B:E,MATCH('Quantitativo_MG-329'!C5,MC_Dispositivo!B:B,0),4)</f>
        <v>txkm</v>
      </c>
      <c r="F5" s="356" cm="1">
        <f t="array" aca="1" ref="F5" ca="1">IF($BS$1="Todos",SUM(IF(($BS$1="todos")*(MC_Dispositivo!$B$54:$B$212=$C5),MC_Dispositivo!$F$54:$BE$212)),SUM(IF((MC_Dispositivo!$F$36:$BE$36=$BS$1)*(MC_Dispositivo!$B$54:$B$212=$C5),MC_Dispositivo!$F$54:$BE$212)))</f>
        <v>266617.74720000004</v>
      </c>
      <c r="G5" s="357" cm="1">
        <f t="array" aca="1" ref="G5" ca="1">SUM(IF((MC_Dispositivo!$B$53:$B$189=$C5)*(MC_Dispositivo!$F$36:$BE$36=$BS$1)*(MC_Dispositivo!$F$43:$BE$43=G$1),MC_Dispositivo!$F$53:$BE$189))</f>
        <v>0</v>
      </c>
      <c r="H5" s="357" cm="1">
        <f t="array" aca="1" ref="H5" ca="1">SUM(IF((MC_Dispositivo!$B$53:$B$189=$C5)*(MC_Dispositivo!$F$36:$BE$36=$BS$1)*(MC_Dispositivo!$F$43:$BE$43=H$1),MC_Dispositivo!$F$53:$BE$189))</f>
        <v>0</v>
      </c>
      <c r="I5" s="357" cm="1">
        <f t="array" aca="1" ref="I5" ca="1">SUM(IF((MC_Dispositivo!$B$53:$B$189=$C5)*(MC_Dispositivo!$F$36:$BE$36=$BS$1)*(MC_Dispositivo!$F$43:$BE$43=I$1),MC_Dispositivo!$F$53:$BE$189))</f>
        <v>0</v>
      </c>
      <c r="J5" s="357" cm="1">
        <f t="array" aca="1" ref="J5" ca="1">SUM(IF((MC_Dispositivo!$B$53:$B$189=$C5)*(MC_Dispositivo!$F$36:$BE$36=$BS$1)*(MC_Dispositivo!$F$43:$BE$43=J$1),MC_Dispositivo!$F$53:$BE$189))</f>
        <v>266617.74720000004</v>
      </c>
      <c r="K5" s="357" cm="1">
        <f t="array" aca="1" ref="K5" ca="1">SUM(IF((MC_Dispositivo!$B$53:$B$189=$C5)*(MC_Dispositivo!$F$36:$BE$36=$BS$1)*(MC_Dispositivo!$F$43:$BE$43=K$1),MC_Dispositivo!$F$53:$BE$189))</f>
        <v>0</v>
      </c>
      <c r="L5" s="357" cm="1">
        <f t="array" aca="1" ref="L5" ca="1">SUM(IF((MC_Dispositivo!$B$53:$B$189=$C5)*(MC_Dispositivo!$F$36:$BE$36=$BS$1)*(MC_Dispositivo!$F$43:$BE$43=L$1),MC_Dispositivo!$F$53:$BE$189))</f>
        <v>0</v>
      </c>
      <c r="M5" s="357" cm="1">
        <f t="array" aca="1" ref="M5" ca="1">SUM(IF((MC_Dispositivo!$B$53:$B$189=$C5)*(MC_Dispositivo!$F$36:$BE$36=$BS$1)*(MC_Dispositivo!$F$43:$BE$43=M$1),MC_Dispositivo!$F$53:$BE$189))</f>
        <v>0</v>
      </c>
      <c r="N5" s="357" cm="1">
        <f t="array" aca="1" ref="N5" ca="1">SUM(IF((MC_Dispositivo!$B$53:$B$189=$C5)*(MC_Dispositivo!$F$36:$BE$36=$BS$1)*(MC_Dispositivo!$F$43:$BE$43=N$1),MC_Dispositivo!$F$53:$BE$189))</f>
        <v>0</v>
      </c>
      <c r="O5" s="357" cm="1">
        <f t="array" aca="1" ref="O5" ca="1">SUM(IF((MC_Dispositivo!$B$53:$B$189=$C5)*(MC_Dispositivo!$F$36:$BE$36=$BS$1)*(MC_Dispositivo!$F$43:$BE$43=O$1),MC_Dispositivo!$F$53:$BE$189))</f>
        <v>0</v>
      </c>
      <c r="P5" s="357" cm="1">
        <f t="array" aca="1" ref="P5" ca="1">SUM(IF((MC_Dispositivo!$B$53:$B$189=$C5)*(MC_Dispositivo!$F$36:$BE$36=$BS$1)*(MC_Dispositivo!$F$43:$BE$43=P$1),MC_Dispositivo!$F$53:$BE$189))</f>
        <v>0</v>
      </c>
      <c r="Q5" s="357" cm="1">
        <f t="array" aca="1" ref="Q5" ca="1">SUM(IF((MC_Dispositivo!$B$53:$B$189=$C5)*(MC_Dispositivo!$F$36:$BE$36=$BS$1)*(MC_Dispositivo!$F$43:$BE$43=Q$1),MC_Dispositivo!$F$53:$BE$189))</f>
        <v>0</v>
      </c>
      <c r="R5" s="357" cm="1">
        <f t="array" aca="1" ref="R5" ca="1">SUM(IF((MC_Dispositivo!$B$53:$B$189=$C5)*(MC_Dispositivo!$F$36:$BE$36=$BS$1)*(MC_Dispositivo!$F$43:$BE$43=R$1),MC_Dispositivo!$F$53:$BE$189))</f>
        <v>0</v>
      </c>
      <c r="S5" s="357" cm="1">
        <f t="array" aca="1" ref="S5" ca="1">SUM(IF((MC_Dispositivo!$B$53:$B$189=$C5)*(MC_Dispositivo!$F$36:$BE$36=$BS$1)*(MC_Dispositivo!$F$43:$BE$43=S$1),MC_Dispositivo!$F$53:$BE$189))</f>
        <v>0</v>
      </c>
      <c r="T5" s="357" cm="1">
        <f t="array" aca="1" ref="T5" ca="1">SUM(IF((MC_Dispositivo!$B$53:$B$189=$C5)*(MC_Dispositivo!$F$36:$BE$36=$BS$1)*(MC_Dispositivo!$F$43:$BE$43=T$1),MC_Dispositivo!$F$53:$BE$189))</f>
        <v>0</v>
      </c>
      <c r="U5" s="357" cm="1">
        <f t="array" aca="1" ref="U5" ca="1">SUM(IF((MC_Dispositivo!$B$53:$B$189=$C5)*(MC_Dispositivo!$F$36:$BE$36=$BS$1)*(MC_Dispositivo!$F$43:$BE$43=U$1),MC_Dispositivo!$F$53:$BE$189))</f>
        <v>0</v>
      </c>
      <c r="V5" s="357" cm="1">
        <f t="array" aca="1" ref="V5" ca="1">SUM(IF((MC_Dispositivo!$B$53:$B$189=$C5)*(MC_Dispositivo!$F$36:$BE$36=$BS$1)*(MC_Dispositivo!$F$43:$BE$43=V$1),MC_Dispositivo!$F$53:$BE$189))</f>
        <v>0</v>
      </c>
      <c r="W5" s="357" cm="1">
        <f t="array" aca="1" ref="W5" ca="1">SUM(IF((MC_Dispositivo!$B$53:$B$189=$C5)*(MC_Dispositivo!$F$36:$BE$36=$BS$1)*(MC_Dispositivo!$F$43:$BE$43=W$1),MC_Dispositivo!$F$53:$BE$189))</f>
        <v>0</v>
      </c>
      <c r="X5" s="357" cm="1">
        <f t="array" aca="1" ref="X5" ca="1">SUM(IF((MC_Dispositivo!$B$53:$B$189=$C5)*(MC_Dispositivo!$F$36:$BE$36=$BS$1)*(MC_Dispositivo!$F$43:$BE$43=X$1),MC_Dispositivo!$F$53:$BE$189))</f>
        <v>0</v>
      </c>
      <c r="Y5" s="357" cm="1">
        <f t="array" aca="1" ref="Y5" ca="1">SUM(IF((MC_Dispositivo!$B$53:$B$189=$C5)*(MC_Dispositivo!$F$36:$BE$36=$BS$1)*(MC_Dispositivo!$F$43:$BE$43=Y$1),MC_Dispositivo!$F$53:$BE$189))</f>
        <v>0</v>
      </c>
      <c r="Z5" s="357" cm="1">
        <f t="array" aca="1" ref="Z5" ca="1">SUM(IF((MC_Dispositivo!$B$53:$B$189=$C5)*(MC_Dispositivo!$F$36:$BE$36=$BS$1)*(MC_Dispositivo!$F$43:$BE$43=Z$1),MC_Dispositivo!$F$53:$BE$189))</f>
        <v>0</v>
      </c>
      <c r="AA5" s="357" cm="1">
        <f t="array" aca="1" ref="AA5" ca="1">SUM(IF((MC_Dispositivo!$B$53:$B$189=$C5)*(MC_Dispositivo!$F$36:$BE$36=$BS$1)*(MC_Dispositivo!$F$43:$BE$43=AA$1),MC_Dispositivo!$F$53:$BE$189))</f>
        <v>0</v>
      </c>
      <c r="AB5" s="357" cm="1">
        <f t="array" aca="1" ref="AB5" ca="1">SUM(IF((MC_Dispositivo!$B$53:$B$189=$C5)*(MC_Dispositivo!$F$36:$BE$36=$BS$1)*(MC_Dispositivo!$F$43:$BE$43=AB$1),MC_Dispositivo!$F$53:$BE$189))</f>
        <v>0</v>
      </c>
      <c r="AC5" s="357" cm="1">
        <f t="array" aca="1" ref="AC5" ca="1">SUM(IF((MC_Dispositivo!$B$53:$B$189=$C5)*(MC_Dispositivo!$F$36:$BE$36=$BS$1)*(MC_Dispositivo!$F$43:$BE$43=AC$1),MC_Dispositivo!$F$53:$BE$189))</f>
        <v>0</v>
      </c>
      <c r="AD5" s="357" cm="1">
        <f t="array" aca="1" ref="AD5" ca="1">SUM(IF((MC_Dispositivo!$B$53:$B$189=$C5)*(MC_Dispositivo!$F$36:$BE$36=$BS$1)*(MC_Dispositivo!$F$43:$BE$43=AD$1),MC_Dispositivo!$F$53:$BE$189))</f>
        <v>0</v>
      </c>
      <c r="AE5" s="357" cm="1">
        <f t="array" aca="1" ref="AE5" ca="1">SUM(IF((MC_Dispositivo!$B$53:$B$189=$C5)*(MC_Dispositivo!$F$36:$BE$36=$BS$1)*(MC_Dispositivo!$F$43:$BE$43=AE$1),MC_Dispositivo!$F$53:$BE$189))</f>
        <v>0</v>
      </c>
      <c r="AF5" s="357" cm="1">
        <f t="array" aca="1" ref="AF5" ca="1">SUM(IF((MC_Dispositivo!$B$53:$B$189=$C5)*(MC_Dispositivo!$F$36:$BE$36=$BS$1)*(MC_Dispositivo!$F$43:$BE$43=AF$1),MC_Dispositivo!$F$53:$BE$189))</f>
        <v>0</v>
      </c>
      <c r="AG5" s="357" cm="1">
        <f t="array" aca="1" ref="AG5" ca="1">SUM(IF((MC_Dispositivo!$B$53:$B$189=$C5)*(MC_Dispositivo!$F$36:$BE$36=$BS$1)*(MC_Dispositivo!$F$43:$BE$43=AG$1),MC_Dispositivo!$F$53:$BE$189))</f>
        <v>0</v>
      </c>
      <c r="AH5" s="357" cm="1">
        <f t="array" aca="1" ref="AH5" ca="1">SUM(IF((MC_Dispositivo!$B$53:$B$189=$C5)*(MC_Dispositivo!$F$36:$BE$36=$BS$1)*(MC_Dispositivo!$F$43:$BE$43=AH$1),MC_Dispositivo!$F$53:$BE$189))</f>
        <v>0</v>
      </c>
      <c r="AI5" s="357" cm="1">
        <f t="array" aca="1" ref="AI5" ca="1">SUM(IF((MC_Dispositivo!$B$53:$B$189=$C5)*(MC_Dispositivo!$F$36:$BE$36=$BS$1)*(MC_Dispositivo!$F$43:$BE$43=AI$1),MC_Dispositivo!$F$53:$BE$189))</f>
        <v>0</v>
      </c>
      <c r="AJ5" s="357" cm="1">
        <f t="array" aca="1" ref="AJ5" ca="1">SUM(IF((MC_Dispositivo!$B$53:$B$189=$C5)*(MC_Dispositivo!$F$36:$BE$36=$BS$1)*(MC_Dispositivo!$F$43:$BE$43=AJ$1),MC_Dispositivo!$F$53:$BE$189))</f>
        <v>0</v>
      </c>
      <c r="AK5" s="125">
        <f ca="1">IF(A5="","",INDEX([10]TPU!$G:$G,MATCH($A5,[10]TPU!$A:$A,0)))</f>
        <v>0.96</v>
      </c>
      <c r="AL5" s="359">
        <f t="shared" ref="AL5:BO5" ca="1" si="7">IF($A5="",SUMIFS(AL6:AL53,$C6:$C53,$C5&amp;"*",$A6:$A53,"&lt;&gt;"&amp;""),G5*$AK5)</f>
        <v>0</v>
      </c>
      <c r="AM5" s="359">
        <f t="shared" ca="1" si="7"/>
        <v>0</v>
      </c>
      <c r="AN5" s="359">
        <f t="shared" ca="1" si="7"/>
        <v>0</v>
      </c>
      <c r="AO5" s="359">
        <f t="shared" ca="1" si="7"/>
        <v>255953.03731200003</v>
      </c>
      <c r="AP5" s="359">
        <f t="shared" ca="1" si="7"/>
        <v>0</v>
      </c>
      <c r="AQ5" s="359">
        <f t="shared" ca="1" si="7"/>
        <v>0</v>
      </c>
      <c r="AR5" s="359">
        <f t="shared" ca="1" si="7"/>
        <v>0</v>
      </c>
      <c r="AS5" s="359">
        <f t="shared" ca="1" si="7"/>
        <v>0</v>
      </c>
      <c r="AT5" s="359">
        <f t="shared" ca="1" si="7"/>
        <v>0</v>
      </c>
      <c r="AU5" s="359">
        <f t="shared" ca="1" si="7"/>
        <v>0</v>
      </c>
      <c r="AV5" s="359">
        <f t="shared" ca="1" si="7"/>
        <v>0</v>
      </c>
      <c r="AW5" s="359">
        <f t="shared" ca="1" si="7"/>
        <v>0</v>
      </c>
      <c r="AX5" s="359">
        <f t="shared" ca="1" si="7"/>
        <v>0</v>
      </c>
      <c r="AY5" s="359">
        <f t="shared" ca="1" si="7"/>
        <v>0</v>
      </c>
      <c r="AZ5" s="359">
        <f t="shared" ca="1" si="7"/>
        <v>0</v>
      </c>
      <c r="BA5" s="359">
        <f t="shared" ca="1" si="7"/>
        <v>0</v>
      </c>
      <c r="BB5" s="359">
        <f t="shared" ca="1" si="7"/>
        <v>0</v>
      </c>
      <c r="BC5" s="359">
        <f t="shared" ca="1" si="7"/>
        <v>0</v>
      </c>
      <c r="BD5" s="359">
        <f t="shared" ca="1" si="7"/>
        <v>0</v>
      </c>
      <c r="BE5" s="359">
        <f t="shared" ca="1" si="7"/>
        <v>0</v>
      </c>
      <c r="BF5" s="359">
        <f t="shared" ca="1" si="7"/>
        <v>0</v>
      </c>
      <c r="BG5" s="359">
        <f t="shared" ca="1" si="7"/>
        <v>0</v>
      </c>
      <c r="BH5" s="359">
        <f t="shared" ca="1" si="7"/>
        <v>0</v>
      </c>
      <c r="BI5" s="359">
        <f t="shared" ca="1" si="7"/>
        <v>0</v>
      </c>
      <c r="BJ5" s="359">
        <f t="shared" ca="1" si="7"/>
        <v>0</v>
      </c>
      <c r="BK5" s="359">
        <f t="shared" ca="1" si="7"/>
        <v>0</v>
      </c>
      <c r="BL5" s="359">
        <f t="shared" ca="1" si="7"/>
        <v>0</v>
      </c>
      <c r="BM5" s="359">
        <f t="shared" ca="1" si="7"/>
        <v>0</v>
      </c>
      <c r="BN5" s="359">
        <f t="shared" ca="1" si="7"/>
        <v>0</v>
      </c>
      <c r="BO5" s="359">
        <f t="shared" ca="1" si="7"/>
        <v>0</v>
      </c>
      <c r="BP5" s="358">
        <f t="shared" ca="1" si="4"/>
        <v>255953.03731200003</v>
      </c>
      <c r="BQ5" s="206"/>
      <c r="BR5" s="234" t="str">
        <f t="shared" si="6"/>
        <v/>
      </c>
      <c r="BT5" s="236"/>
    </row>
    <row r="6" spans="1:75" ht="20.100000000000001" customHeight="1" outlineLevel="1" x14ac:dyDescent="0.2">
      <c r="A6" s="354">
        <f ca="1">INDEX(MC_Dispositivo!B:E,MATCH('Quantitativo_MG-329'!C6,MC_Dispositivo!B:B,0),2)</f>
        <v>4413942</v>
      </c>
      <c r="B6" s="354" t="str">
        <f ca="1">INDEX([10]TPU!$B:$B,MATCH($A6,[10]TPU!$A:$A,0))</f>
        <v>SICRO</v>
      </c>
      <c r="C6" s="354" t="s">
        <v>31</v>
      </c>
      <c r="D6" s="355" t="str">
        <f ca="1">INDEX(MC_Dispositivo!B:E,MATCH('Quantitativo_MG-329'!C6,MC_Dispositivo!B:B,0),3)</f>
        <v>Espalhamento de material em bota-fora</v>
      </c>
      <c r="E6" s="354" t="str">
        <f ca="1">INDEX(MC_Dispositivo!B:E,MATCH('Quantitativo_MG-329'!C6,MC_Dispositivo!B:B,0),4)</f>
        <v>m³</v>
      </c>
      <c r="F6" s="356" cm="1">
        <f t="array" aca="1" ref="F6" ca="1">IF($BS$1="Todos",SUM(IF(($BS$1="todos")*(MC_Dispositivo!$B$54:$B$212=$C6),MC_Dispositivo!$F$54:$BE$212)),SUM(IF((MC_Dispositivo!$F$36:$BE$36=$BS$1)*(MC_Dispositivo!$B$54:$B$212=$C6),MC_Dispositivo!$F$54:$BE$212)))</f>
        <v>16663.609200000003</v>
      </c>
      <c r="G6" s="357" cm="1">
        <f t="array" aca="1" ref="G6" ca="1">SUM(IF((MC_Dispositivo!$B$53:$B$189=$C6)*(MC_Dispositivo!$F$36:$BE$36=$BS$1)*(MC_Dispositivo!$F$43:$BE$43=G$1),MC_Dispositivo!$F$53:$BE$189))</f>
        <v>0</v>
      </c>
      <c r="H6" s="357" cm="1">
        <f t="array" aca="1" ref="H6" ca="1">SUM(IF((MC_Dispositivo!$B$53:$B$189=$C6)*(MC_Dispositivo!$F$36:$BE$36=$BS$1)*(MC_Dispositivo!$F$43:$BE$43=H$1),MC_Dispositivo!$F$53:$BE$189))</f>
        <v>0</v>
      </c>
      <c r="I6" s="357" cm="1">
        <f t="array" aca="1" ref="I6" ca="1">SUM(IF((MC_Dispositivo!$B$53:$B$189=$C6)*(MC_Dispositivo!$F$36:$BE$36=$BS$1)*(MC_Dispositivo!$F$43:$BE$43=I$1),MC_Dispositivo!$F$53:$BE$189))</f>
        <v>0</v>
      </c>
      <c r="J6" s="357" cm="1">
        <f t="array" aca="1" ref="J6" ca="1">SUM(IF((MC_Dispositivo!$B$53:$B$189=$C6)*(MC_Dispositivo!$F$36:$BE$36=$BS$1)*(MC_Dispositivo!$F$43:$BE$43=J$1),MC_Dispositivo!$F$53:$BE$189))</f>
        <v>16663.609200000003</v>
      </c>
      <c r="K6" s="357" cm="1">
        <f t="array" aca="1" ref="K6" ca="1">SUM(IF((MC_Dispositivo!$B$53:$B$189=$C6)*(MC_Dispositivo!$F$36:$BE$36=$BS$1)*(MC_Dispositivo!$F$43:$BE$43=K$1),MC_Dispositivo!$F$53:$BE$189))</f>
        <v>0</v>
      </c>
      <c r="L6" s="357" cm="1">
        <f t="array" aca="1" ref="L6" ca="1">SUM(IF((MC_Dispositivo!$B$53:$B$189=$C6)*(MC_Dispositivo!$F$36:$BE$36=$BS$1)*(MC_Dispositivo!$F$43:$BE$43=L$1),MC_Dispositivo!$F$53:$BE$189))</f>
        <v>0</v>
      </c>
      <c r="M6" s="357" cm="1">
        <f t="array" aca="1" ref="M6" ca="1">SUM(IF((MC_Dispositivo!$B$53:$B$189=$C6)*(MC_Dispositivo!$F$36:$BE$36=$BS$1)*(MC_Dispositivo!$F$43:$BE$43=M$1),MC_Dispositivo!$F$53:$BE$189))</f>
        <v>0</v>
      </c>
      <c r="N6" s="357" cm="1">
        <f t="array" aca="1" ref="N6" ca="1">SUM(IF((MC_Dispositivo!$B$53:$B$189=$C6)*(MC_Dispositivo!$F$36:$BE$36=$BS$1)*(MC_Dispositivo!$F$43:$BE$43=N$1),MC_Dispositivo!$F$53:$BE$189))</f>
        <v>0</v>
      </c>
      <c r="O6" s="357" cm="1">
        <f t="array" aca="1" ref="O6" ca="1">SUM(IF((MC_Dispositivo!$B$53:$B$189=$C6)*(MC_Dispositivo!$F$36:$BE$36=$BS$1)*(MC_Dispositivo!$F$43:$BE$43=O$1),MC_Dispositivo!$F$53:$BE$189))</f>
        <v>0</v>
      </c>
      <c r="P6" s="357" cm="1">
        <f t="array" aca="1" ref="P6" ca="1">SUM(IF((MC_Dispositivo!$B$53:$B$189=$C6)*(MC_Dispositivo!$F$36:$BE$36=$BS$1)*(MC_Dispositivo!$F$43:$BE$43=P$1),MC_Dispositivo!$F$53:$BE$189))</f>
        <v>0</v>
      </c>
      <c r="Q6" s="357" cm="1">
        <f t="array" aca="1" ref="Q6" ca="1">SUM(IF((MC_Dispositivo!$B$53:$B$189=$C6)*(MC_Dispositivo!$F$36:$BE$36=$BS$1)*(MC_Dispositivo!$F$43:$BE$43=Q$1),MC_Dispositivo!$F$53:$BE$189))</f>
        <v>0</v>
      </c>
      <c r="R6" s="357" cm="1">
        <f t="array" aca="1" ref="R6" ca="1">SUM(IF((MC_Dispositivo!$B$53:$B$189=$C6)*(MC_Dispositivo!$F$36:$BE$36=$BS$1)*(MC_Dispositivo!$F$43:$BE$43=R$1),MC_Dispositivo!$F$53:$BE$189))</f>
        <v>0</v>
      </c>
      <c r="S6" s="357" cm="1">
        <f t="array" aca="1" ref="S6" ca="1">SUM(IF((MC_Dispositivo!$B$53:$B$189=$C6)*(MC_Dispositivo!$F$36:$BE$36=$BS$1)*(MC_Dispositivo!$F$43:$BE$43=S$1),MC_Dispositivo!$F$53:$BE$189))</f>
        <v>0</v>
      </c>
      <c r="T6" s="357" cm="1">
        <f t="array" aca="1" ref="T6" ca="1">SUM(IF((MC_Dispositivo!$B$53:$B$189=$C6)*(MC_Dispositivo!$F$36:$BE$36=$BS$1)*(MC_Dispositivo!$F$43:$BE$43=T$1),MC_Dispositivo!$F$53:$BE$189))</f>
        <v>0</v>
      </c>
      <c r="U6" s="357" cm="1">
        <f t="array" aca="1" ref="U6" ca="1">SUM(IF((MC_Dispositivo!$B$53:$B$189=$C6)*(MC_Dispositivo!$F$36:$BE$36=$BS$1)*(MC_Dispositivo!$F$43:$BE$43=U$1),MC_Dispositivo!$F$53:$BE$189))</f>
        <v>0</v>
      </c>
      <c r="V6" s="357" cm="1">
        <f t="array" aca="1" ref="V6" ca="1">SUM(IF((MC_Dispositivo!$B$53:$B$189=$C6)*(MC_Dispositivo!$F$36:$BE$36=$BS$1)*(MC_Dispositivo!$F$43:$BE$43=V$1),MC_Dispositivo!$F$53:$BE$189))</f>
        <v>0</v>
      </c>
      <c r="W6" s="357" cm="1">
        <f t="array" aca="1" ref="W6" ca="1">SUM(IF((MC_Dispositivo!$B$53:$B$189=$C6)*(MC_Dispositivo!$F$36:$BE$36=$BS$1)*(MC_Dispositivo!$F$43:$BE$43=W$1),MC_Dispositivo!$F$53:$BE$189))</f>
        <v>0</v>
      </c>
      <c r="X6" s="357" cm="1">
        <f t="array" aca="1" ref="X6" ca="1">SUM(IF((MC_Dispositivo!$B$53:$B$189=$C6)*(MC_Dispositivo!$F$36:$BE$36=$BS$1)*(MC_Dispositivo!$F$43:$BE$43=X$1),MC_Dispositivo!$F$53:$BE$189))</f>
        <v>0</v>
      </c>
      <c r="Y6" s="357" cm="1">
        <f t="array" aca="1" ref="Y6" ca="1">SUM(IF((MC_Dispositivo!$B$53:$B$189=$C6)*(MC_Dispositivo!$F$36:$BE$36=$BS$1)*(MC_Dispositivo!$F$43:$BE$43=Y$1),MC_Dispositivo!$F$53:$BE$189))</f>
        <v>0</v>
      </c>
      <c r="Z6" s="357" cm="1">
        <f t="array" aca="1" ref="Z6" ca="1">SUM(IF((MC_Dispositivo!$B$53:$B$189=$C6)*(MC_Dispositivo!$F$36:$BE$36=$BS$1)*(MC_Dispositivo!$F$43:$BE$43=Z$1),MC_Dispositivo!$F$53:$BE$189))</f>
        <v>0</v>
      </c>
      <c r="AA6" s="357" cm="1">
        <f t="array" aca="1" ref="AA6" ca="1">SUM(IF((MC_Dispositivo!$B$53:$B$189=$C6)*(MC_Dispositivo!$F$36:$BE$36=$BS$1)*(MC_Dispositivo!$F$43:$BE$43=AA$1),MC_Dispositivo!$F$53:$BE$189))</f>
        <v>0</v>
      </c>
      <c r="AB6" s="357" cm="1">
        <f t="array" aca="1" ref="AB6" ca="1">SUM(IF((MC_Dispositivo!$B$53:$B$189=$C6)*(MC_Dispositivo!$F$36:$BE$36=$BS$1)*(MC_Dispositivo!$F$43:$BE$43=AB$1),MC_Dispositivo!$F$53:$BE$189))</f>
        <v>0</v>
      </c>
      <c r="AC6" s="357" cm="1">
        <f t="array" aca="1" ref="AC6" ca="1">SUM(IF((MC_Dispositivo!$B$53:$B$189=$C6)*(MC_Dispositivo!$F$36:$BE$36=$BS$1)*(MC_Dispositivo!$F$43:$BE$43=AC$1),MC_Dispositivo!$F$53:$BE$189))</f>
        <v>0</v>
      </c>
      <c r="AD6" s="357" cm="1">
        <f t="array" aca="1" ref="AD6" ca="1">SUM(IF((MC_Dispositivo!$B$53:$B$189=$C6)*(MC_Dispositivo!$F$36:$BE$36=$BS$1)*(MC_Dispositivo!$F$43:$BE$43=AD$1),MC_Dispositivo!$F$53:$BE$189))</f>
        <v>0</v>
      </c>
      <c r="AE6" s="357" cm="1">
        <f t="array" aca="1" ref="AE6" ca="1">SUM(IF((MC_Dispositivo!$B$53:$B$189=$C6)*(MC_Dispositivo!$F$36:$BE$36=$BS$1)*(MC_Dispositivo!$F$43:$BE$43=AE$1),MC_Dispositivo!$F$53:$BE$189))</f>
        <v>0</v>
      </c>
      <c r="AF6" s="357" cm="1">
        <f t="array" aca="1" ref="AF6" ca="1">SUM(IF((MC_Dispositivo!$B$53:$B$189=$C6)*(MC_Dispositivo!$F$36:$BE$36=$BS$1)*(MC_Dispositivo!$F$43:$BE$43=AF$1),MC_Dispositivo!$F$53:$BE$189))</f>
        <v>0</v>
      </c>
      <c r="AG6" s="357" cm="1">
        <f t="array" aca="1" ref="AG6" ca="1">SUM(IF((MC_Dispositivo!$B$53:$B$189=$C6)*(MC_Dispositivo!$F$36:$BE$36=$BS$1)*(MC_Dispositivo!$F$43:$BE$43=AG$1),MC_Dispositivo!$F$53:$BE$189))</f>
        <v>0</v>
      </c>
      <c r="AH6" s="357" cm="1">
        <f t="array" aca="1" ref="AH6" ca="1">SUM(IF((MC_Dispositivo!$B$53:$B$189=$C6)*(MC_Dispositivo!$F$36:$BE$36=$BS$1)*(MC_Dispositivo!$F$43:$BE$43=AH$1),MC_Dispositivo!$F$53:$BE$189))</f>
        <v>0</v>
      </c>
      <c r="AI6" s="357" cm="1">
        <f t="array" aca="1" ref="AI6" ca="1">SUM(IF((MC_Dispositivo!$B$53:$B$189=$C6)*(MC_Dispositivo!$F$36:$BE$36=$BS$1)*(MC_Dispositivo!$F$43:$BE$43=AI$1),MC_Dispositivo!$F$53:$BE$189))</f>
        <v>0</v>
      </c>
      <c r="AJ6" s="357" cm="1">
        <f t="array" aca="1" ref="AJ6" ca="1">SUM(IF((MC_Dispositivo!$B$53:$B$189=$C6)*(MC_Dispositivo!$F$36:$BE$36=$BS$1)*(MC_Dispositivo!$F$43:$BE$43=AJ$1),MC_Dispositivo!$F$53:$BE$189))</f>
        <v>0</v>
      </c>
      <c r="AK6" s="125">
        <f ca="1">IF(A6="","",INDEX([10]TPU!$G:$G,MATCH($A6,[10]TPU!$A:$A,0)))</f>
        <v>2.44</v>
      </c>
      <c r="AL6" s="359">
        <f t="shared" ref="AL6:BO6" ca="1" si="8">IF($A6="",SUMIFS(AL7:AL54,$C7:$C54,$C6&amp;"*",$A7:$A54,"&lt;&gt;"&amp;""),G6*$AK6)</f>
        <v>0</v>
      </c>
      <c r="AM6" s="359">
        <f t="shared" ca="1" si="8"/>
        <v>0</v>
      </c>
      <c r="AN6" s="359">
        <f t="shared" ca="1" si="8"/>
        <v>0</v>
      </c>
      <c r="AO6" s="359">
        <f t="shared" ca="1" si="8"/>
        <v>40659.206448000004</v>
      </c>
      <c r="AP6" s="359">
        <f t="shared" ca="1" si="8"/>
        <v>0</v>
      </c>
      <c r="AQ6" s="359">
        <f t="shared" ca="1" si="8"/>
        <v>0</v>
      </c>
      <c r="AR6" s="359">
        <f t="shared" ca="1" si="8"/>
        <v>0</v>
      </c>
      <c r="AS6" s="359">
        <f t="shared" ca="1" si="8"/>
        <v>0</v>
      </c>
      <c r="AT6" s="359">
        <f t="shared" ca="1" si="8"/>
        <v>0</v>
      </c>
      <c r="AU6" s="359">
        <f t="shared" ca="1" si="8"/>
        <v>0</v>
      </c>
      <c r="AV6" s="359">
        <f t="shared" ca="1" si="8"/>
        <v>0</v>
      </c>
      <c r="AW6" s="359">
        <f t="shared" ca="1" si="8"/>
        <v>0</v>
      </c>
      <c r="AX6" s="359">
        <f t="shared" ca="1" si="8"/>
        <v>0</v>
      </c>
      <c r="AY6" s="359">
        <f t="shared" ca="1" si="8"/>
        <v>0</v>
      </c>
      <c r="AZ6" s="359">
        <f t="shared" ca="1" si="8"/>
        <v>0</v>
      </c>
      <c r="BA6" s="359">
        <f t="shared" ca="1" si="8"/>
        <v>0</v>
      </c>
      <c r="BB6" s="359">
        <f t="shared" ca="1" si="8"/>
        <v>0</v>
      </c>
      <c r="BC6" s="359">
        <f t="shared" ca="1" si="8"/>
        <v>0</v>
      </c>
      <c r="BD6" s="359">
        <f t="shared" ca="1" si="8"/>
        <v>0</v>
      </c>
      <c r="BE6" s="359">
        <f t="shared" ca="1" si="8"/>
        <v>0</v>
      </c>
      <c r="BF6" s="359">
        <f t="shared" ca="1" si="8"/>
        <v>0</v>
      </c>
      <c r="BG6" s="359">
        <f t="shared" ca="1" si="8"/>
        <v>0</v>
      </c>
      <c r="BH6" s="359">
        <f t="shared" ca="1" si="8"/>
        <v>0</v>
      </c>
      <c r="BI6" s="359">
        <f t="shared" ca="1" si="8"/>
        <v>0</v>
      </c>
      <c r="BJ6" s="359">
        <f t="shared" ca="1" si="8"/>
        <v>0</v>
      </c>
      <c r="BK6" s="359">
        <f t="shared" ca="1" si="8"/>
        <v>0</v>
      </c>
      <c r="BL6" s="359">
        <f t="shared" ca="1" si="8"/>
        <v>0</v>
      </c>
      <c r="BM6" s="359">
        <f t="shared" ca="1" si="8"/>
        <v>0</v>
      </c>
      <c r="BN6" s="359">
        <f t="shared" ca="1" si="8"/>
        <v>0</v>
      </c>
      <c r="BO6" s="359">
        <f t="shared" ca="1" si="8"/>
        <v>0</v>
      </c>
      <c r="BP6" s="358">
        <f t="shared" ca="1" si="4"/>
        <v>40659.206448000004</v>
      </c>
      <c r="BQ6" s="206"/>
      <c r="BR6" s="234" t="str">
        <f t="shared" si="6"/>
        <v/>
      </c>
      <c r="BT6" s="236"/>
    </row>
    <row r="7" spans="1:75" ht="20.100000000000001" customHeight="1" outlineLevel="1" x14ac:dyDescent="0.2">
      <c r="A7" s="354" t="str">
        <f ca="1">INDEX(MC_Dispositivo!B:E,MATCH('Quantitativo_MG-329'!C7,MC_Dispositivo!B:B,0),2)</f>
        <v>ED-50697</v>
      </c>
      <c r="B7" s="354" t="str">
        <f ca="1">INDEX([10]TPU!$B:$B,MATCH($A7,[10]TPU!$A:$A,0))</f>
        <v>SICOR</v>
      </c>
      <c r="C7" s="354" t="s">
        <v>33</v>
      </c>
      <c r="D7" s="355" t="str">
        <f ca="1">INDEX(MC_Dispositivo!B:E,MATCH('Quantitativo_MG-329'!C7,MC_Dispositivo!B:B,0),3)</f>
        <v>corte de árvore com motosserra, diâmetro do tronco de quinze (15) centímetros até trinta (30) centímetros, exclusive destocamento e afastamento</v>
      </c>
      <c r="E7" s="354" t="str">
        <f ca="1">INDEX(MC_Dispositivo!B:E,MATCH('Quantitativo_MG-329'!C7,MC_Dispositivo!B:B,0),4)</f>
        <v>un</v>
      </c>
      <c r="F7" s="356" cm="1">
        <f t="array" aca="1" ref="F7" ca="1">IF($BS$1="Todos",SUM(IF(($BS$1="todos")*(MC_Dispositivo!$B$54:$B$212=$C7),MC_Dispositivo!$F$54:$BE$212)),SUM(IF((MC_Dispositivo!$F$36:$BE$36=$BS$1)*(MC_Dispositivo!$B$54:$B$212=$C7),MC_Dispositivo!$F$54:$BE$212)))</f>
        <v>200</v>
      </c>
      <c r="G7" s="357" cm="1">
        <f t="array" aca="1" ref="G7" ca="1">SUM(IF((MC_Dispositivo!$B$53:$B$189=$C7)*(MC_Dispositivo!$F$36:$BE$36=$BS$1)*(MC_Dispositivo!$F$43:$BE$43=G$1),MC_Dispositivo!$F$53:$BE$189))</f>
        <v>0</v>
      </c>
      <c r="H7" s="357" cm="1">
        <f t="array" aca="1" ref="H7" ca="1">SUM(IF((MC_Dispositivo!$B$53:$B$189=$C7)*(MC_Dispositivo!$F$36:$BE$36=$BS$1)*(MC_Dispositivo!$F$43:$BE$43=H$1),MC_Dispositivo!$F$53:$BE$189))</f>
        <v>0</v>
      </c>
      <c r="I7" s="357" cm="1">
        <f t="array" aca="1" ref="I7" ca="1">SUM(IF((MC_Dispositivo!$B$53:$B$189=$C7)*(MC_Dispositivo!$F$36:$BE$36=$BS$1)*(MC_Dispositivo!$F$43:$BE$43=I$1),MC_Dispositivo!$F$53:$BE$189))</f>
        <v>0</v>
      </c>
      <c r="J7" s="357" cm="1">
        <f t="array" aca="1" ref="J7" ca="1">SUM(IF((MC_Dispositivo!$B$53:$B$189=$C7)*(MC_Dispositivo!$F$36:$BE$36=$BS$1)*(MC_Dispositivo!$F$43:$BE$43=J$1),MC_Dispositivo!$F$53:$BE$189))</f>
        <v>200</v>
      </c>
      <c r="K7" s="357" cm="1">
        <f t="array" aca="1" ref="K7" ca="1">SUM(IF((MC_Dispositivo!$B$53:$B$189=$C7)*(MC_Dispositivo!$F$36:$BE$36=$BS$1)*(MC_Dispositivo!$F$43:$BE$43=K$1),MC_Dispositivo!$F$53:$BE$189))</f>
        <v>0</v>
      </c>
      <c r="L7" s="357" cm="1">
        <f t="array" aca="1" ref="L7" ca="1">SUM(IF((MC_Dispositivo!$B$53:$B$189=$C7)*(MC_Dispositivo!$F$36:$BE$36=$BS$1)*(MC_Dispositivo!$F$43:$BE$43=L$1),MC_Dispositivo!$F$53:$BE$189))</f>
        <v>0</v>
      </c>
      <c r="M7" s="357" cm="1">
        <f t="array" aca="1" ref="M7" ca="1">SUM(IF((MC_Dispositivo!$B$53:$B$189=$C7)*(MC_Dispositivo!$F$36:$BE$36=$BS$1)*(MC_Dispositivo!$F$43:$BE$43=M$1),MC_Dispositivo!$F$53:$BE$189))</f>
        <v>0</v>
      </c>
      <c r="N7" s="357" cm="1">
        <f t="array" aca="1" ref="N7" ca="1">SUM(IF((MC_Dispositivo!$B$53:$B$189=$C7)*(MC_Dispositivo!$F$36:$BE$36=$BS$1)*(MC_Dispositivo!$F$43:$BE$43=N$1),MC_Dispositivo!$F$53:$BE$189))</f>
        <v>0</v>
      </c>
      <c r="O7" s="357" cm="1">
        <f t="array" aca="1" ref="O7" ca="1">SUM(IF((MC_Dispositivo!$B$53:$B$189=$C7)*(MC_Dispositivo!$F$36:$BE$36=$BS$1)*(MC_Dispositivo!$F$43:$BE$43=O$1),MC_Dispositivo!$F$53:$BE$189))</f>
        <v>0</v>
      </c>
      <c r="P7" s="357" cm="1">
        <f t="array" aca="1" ref="P7" ca="1">SUM(IF((MC_Dispositivo!$B$53:$B$189=$C7)*(MC_Dispositivo!$F$36:$BE$36=$BS$1)*(MC_Dispositivo!$F$43:$BE$43=P$1),MC_Dispositivo!$F$53:$BE$189))</f>
        <v>0</v>
      </c>
      <c r="Q7" s="357" cm="1">
        <f t="array" aca="1" ref="Q7" ca="1">SUM(IF((MC_Dispositivo!$B$53:$B$189=$C7)*(MC_Dispositivo!$F$36:$BE$36=$BS$1)*(MC_Dispositivo!$F$43:$BE$43=Q$1),MC_Dispositivo!$F$53:$BE$189))</f>
        <v>0</v>
      </c>
      <c r="R7" s="357" cm="1">
        <f t="array" aca="1" ref="R7" ca="1">SUM(IF((MC_Dispositivo!$B$53:$B$189=$C7)*(MC_Dispositivo!$F$36:$BE$36=$BS$1)*(MC_Dispositivo!$F$43:$BE$43=R$1),MC_Dispositivo!$F$53:$BE$189))</f>
        <v>0</v>
      </c>
      <c r="S7" s="357" cm="1">
        <f t="array" aca="1" ref="S7" ca="1">SUM(IF((MC_Dispositivo!$B$53:$B$189=$C7)*(MC_Dispositivo!$F$36:$BE$36=$BS$1)*(MC_Dispositivo!$F$43:$BE$43=S$1),MC_Dispositivo!$F$53:$BE$189))</f>
        <v>0</v>
      </c>
      <c r="T7" s="357" cm="1">
        <f t="array" aca="1" ref="T7" ca="1">SUM(IF((MC_Dispositivo!$B$53:$B$189=$C7)*(MC_Dispositivo!$F$36:$BE$36=$BS$1)*(MC_Dispositivo!$F$43:$BE$43=T$1),MC_Dispositivo!$F$53:$BE$189))</f>
        <v>0</v>
      </c>
      <c r="U7" s="357" cm="1">
        <f t="array" aca="1" ref="U7" ca="1">SUM(IF((MC_Dispositivo!$B$53:$B$189=$C7)*(MC_Dispositivo!$F$36:$BE$36=$BS$1)*(MC_Dispositivo!$F$43:$BE$43=U$1),MC_Dispositivo!$F$53:$BE$189))</f>
        <v>0</v>
      </c>
      <c r="V7" s="357" cm="1">
        <f t="array" aca="1" ref="V7" ca="1">SUM(IF((MC_Dispositivo!$B$53:$B$189=$C7)*(MC_Dispositivo!$F$36:$BE$36=$BS$1)*(MC_Dispositivo!$F$43:$BE$43=V$1),MC_Dispositivo!$F$53:$BE$189))</f>
        <v>0</v>
      </c>
      <c r="W7" s="357" cm="1">
        <f t="array" aca="1" ref="W7" ca="1">SUM(IF((MC_Dispositivo!$B$53:$B$189=$C7)*(MC_Dispositivo!$F$36:$BE$36=$BS$1)*(MC_Dispositivo!$F$43:$BE$43=W$1),MC_Dispositivo!$F$53:$BE$189))</f>
        <v>0</v>
      </c>
      <c r="X7" s="357" cm="1">
        <f t="array" aca="1" ref="X7" ca="1">SUM(IF((MC_Dispositivo!$B$53:$B$189=$C7)*(MC_Dispositivo!$F$36:$BE$36=$BS$1)*(MC_Dispositivo!$F$43:$BE$43=X$1),MC_Dispositivo!$F$53:$BE$189))</f>
        <v>0</v>
      </c>
      <c r="Y7" s="357" cm="1">
        <f t="array" aca="1" ref="Y7" ca="1">SUM(IF((MC_Dispositivo!$B$53:$B$189=$C7)*(MC_Dispositivo!$F$36:$BE$36=$BS$1)*(MC_Dispositivo!$F$43:$BE$43=Y$1),MC_Dispositivo!$F$53:$BE$189))</f>
        <v>0</v>
      </c>
      <c r="Z7" s="357" cm="1">
        <f t="array" aca="1" ref="Z7" ca="1">SUM(IF((MC_Dispositivo!$B$53:$B$189=$C7)*(MC_Dispositivo!$F$36:$BE$36=$BS$1)*(MC_Dispositivo!$F$43:$BE$43=Z$1),MC_Dispositivo!$F$53:$BE$189))</f>
        <v>0</v>
      </c>
      <c r="AA7" s="357" cm="1">
        <f t="array" aca="1" ref="AA7" ca="1">SUM(IF((MC_Dispositivo!$B$53:$B$189=$C7)*(MC_Dispositivo!$F$36:$BE$36=$BS$1)*(MC_Dispositivo!$F$43:$BE$43=AA$1),MC_Dispositivo!$F$53:$BE$189))</f>
        <v>0</v>
      </c>
      <c r="AB7" s="357" cm="1">
        <f t="array" aca="1" ref="AB7" ca="1">SUM(IF((MC_Dispositivo!$B$53:$B$189=$C7)*(MC_Dispositivo!$F$36:$BE$36=$BS$1)*(MC_Dispositivo!$F$43:$BE$43=AB$1),MC_Dispositivo!$F$53:$BE$189))</f>
        <v>0</v>
      </c>
      <c r="AC7" s="357" cm="1">
        <f t="array" aca="1" ref="AC7" ca="1">SUM(IF((MC_Dispositivo!$B$53:$B$189=$C7)*(MC_Dispositivo!$F$36:$BE$36=$BS$1)*(MC_Dispositivo!$F$43:$BE$43=AC$1),MC_Dispositivo!$F$53:$BE$189))</f>
        <v>0</v>
      </c>
      <c r="AD7" s="357" cm="1">
        <f t="array" aca="1" ref="AD7" ca="1">SUM(IF((MC_Dispositivo!$B$53:$B$189=$C7)*(MC_Dispositivo!$F$36:$BE$36=$BS$1)*(MC_Dispositivo!$F$43:$BE$43=AD$1),MC_Dispositivo!$F$53:$BE$189))</f>
        <v>0</v>
      </c>
      <c r="AE7" s="357" cm="1">
        <f t="array" aca="1" ref="AE7" ca="1">SUM(IF((MC_Dispositivo!$B$53:$B$189=$C7)*(MC_Dispositivo!$F$36:$BE$36=$BS$1)*(MC_Dispositivo!$F$43:$BE$43=AE$1),MC_Dispositivo!$F$53:$BE$189))</f>
        <v>0</v>
      </c>
      <c r="AF7" s="357" cm="1">
        <f t="array" aca="1" ref="AF7" ca="1">SUM(IF((MC_Dispositivo!$B$53:$B$189=$C7)*(MC_Dispositivo!$F$36:$BE$36=$BS$1)*(MC_Dispositivo!$F$43:$BE$43=AF$1),MC_Dispositivo!$F$53:$BE$189))</f>
        <v>0</v>
      </c>
      <c r="AG7" s="357" cm="1">
        <f t="array" aca="1" ref="AG7" ca="1">SUM(IF((MC_Dispositivo!$B$53:$B$189=$C7)*(MC_Dispositivo!$F$36:$BE$36=$BS$1)*(MC_Dispositivo!$F$43:$BE$43=AG$1),MC_Dispositivo!$F$53:$BE$189))</f>
        <v>0</v>
      </c>
      <c r="AH7" s="357" cm="1">
        <f t="array" aca="1" ref="AH7" ca="1">SUM(IF((MC_Dispositivo!$B$53:$B$189=$C7)*(MC_Dispositivo!$F$36:$BE$36=$BS$1)*(MC_Dispositivo!$F$43:$BE$43=AH$1),MC_Dispositivo!$F$53:$BE$189))</f>
        <v>0</v>
      </c>
      <c r="AI7" s="357" cm="1">
        <f t="array" aca="1" ref="AI7" ca="1">SUM(IF((MC_Dispositivo!$B$53:$B$189=$C7)*(MC_Dispositivo!$F$36:$BE$36=$BS$1)*(MC_Dispositivo!$F$43:$BE$43=AI$1),MC_Dispositivo!$F$53:$BE$189))</f>
        <v>0</v>
      </c>
      <c r="AJ7" s="357" cm="1">
        <f t="array" aca="1" ref="AJ7" ca="1">SUM(IF((MC_Dispositivo!$B$53:$B$189=$C7)*(MC_Dispositivo!$F$36:$BE$36=$BS$1)*(MC_Dispositivo!$F$43:$BE$43=AJ$1),MC_Dispositivo!$F$53:$BE$189))</f>
        <v>0</v>
      </c>
      <c r="AK7" s="125">
        <f ca="1">IF(A7="","",INDEX([10]TPU!$G:$G,MATCH($A7,[10]TPU!$A:$A,0)))</f>
        <v>70.180000000000007</v>
      </c>
      <c r="AL7" s="359">
        <f t="shared" ref="AL7:BO7" ca="1" si="9">IF($A7="",SUMIFS(AL8:AL55,$C8:$C55,$C7&amp;"*",$A8:$A55,"&lt;&gt;"&amp;""),G7*$AK7)</f>
        <v>0</v>
      </c>
      <c r="AM7" s="359">
        <f t="shared" ca="1" si="9"/>
        <v>0</v>
      </c>
      <c r="AN7" s="359">
        <f t="shared" ca="1" si="9"/>
        <v>0</v>
      </c>
      <c r="AO7" s="359">
        <f t="shared" ca="1" si="9"/>
        <v>14036.000000000002</v>
      </c>
      <c r="AP7" s="359">
        <f t="shared" ca="1" si="9"/>
        <v>0</v>
      </c>
      <c r="AQ7" s="359">
        <f t="shared" ca="1" si="9"/>
        <v>0</v>
      </c>
      <c r="AR7" s="359">
        <f t="shared" ca="1" si="9"/>
        <v>0</v>
      </c>
      <c r="AS7" s="359">
        <f t="shared" ca="1" si="9"/>
        <v>0</v>
      </c>
      <c r="AT7" s="359">
        <f t="shared" ca="1" si="9"/>
        <v>0</v>
      </c>
      <c r="AU7" s="359">
        <f t="shared" ca="1" si="9"/>
        <v>0</v>
      </c>
      <c r="AV7" s="359">
        <f t="shared" ca="1" si="9"/>
        <v>0</v>
      </c>
      <c r="AW7" s="359">
        <f t="shared" ca="1" si="9"/>
        <v>0</v>
      </c>
      <c r="AX7" s="359">
        <f t="shared" ca="1" si="9"/>
        <v>0</v>
      </c>
      <c r="AY7" s="359">
        <f t="shared" ca="1" si="9"/>
        <v>0</v>
      </c>
      <c r="AZ7" s="359">
        <f t="shared" ca="1" si="9"/>
        <v>0</v>
      </c>
      <c r="BA7" s="359">
        <f t="shared" ca="1" si="9"/>
        <v>0</v>
      </c>
      <c r="BB7" s="359">
        <f t="shared" ca="1" si="9"/>
        <v>0</v>
      </c>
      <c r="BC7" s="359">
        <f t="shared" ca="1" si="9"/>
        <v>0</v>
      </c>
      <c r="BD7" s="359">
        <f t="shared" ca="1" si="9"/>
        <v>0</v>
      </c>
      <c r="BE7" s="359">
        <f t="shared" ca="1" si="9"/>
        <v>0</v>
      </c>
      <c r="BF7" s="359">
        <f t="shared" ca="1" si="9"/>
        <v>0</v>
      </c>
      <c r="BG7" s="359">
        <f t="shared" ca="1" si="9"/>
        <v>0</v>
      </c>
      <c r="BH7" s="359">
        <f t="shared" ca="1" si="9"/>
        <v>0</v>
      </c>
      <c r="BI7" s="359">
        <f t="shared" ca="1" si="9"/>
        <v>0</v>
      </c>
      <c r="BJ7" s="359">
        <f t="shared" ca="1" si="9"/>
        <v>0</v>
      </c>
      <c r="BK7" s="359">
        <f t="shared" ca="1" si="9"/>
        <v>0</v>
      </c>
      <c r="BL7" s="359">
        <f t="shared" ca="1" si="9"/>
        <v>0</v>
      </c>
      <c r="BM7" s="359">
        <f t="shared" ca="1" si="9"/>
        <v>0</v>
      </c>
      <c r="BN7" s="359">
        <f t="shared" ca="1" si="9"/>
        <v>0</v>
      </c>
      <c r="BO7" s="359">
        <f t="shared" ca="1" si="9"/>
        <v>0</v>
      </c>
      <c r="BP7" s="358">
        <f t="shared" ca="1" si="4"/>
        <v>14036.000000000002</v>
      </c>
      <c r="BQ7" s="206"/>
      <c r="BR7" s="234" t="str">
        <f t="shared" si="6"/>
        <v/>
      </c>
      <c r="BT7" s="236"/>
    </row>
    <row r="8" spans="1:75" ht="20.100000000000001" customHeight="1" outlineLevel="1" x14ac:dyDescent="0.2">
      <c r="A8" s="354" t="str">
        <f ca="1">INDEX(MC_Dispositivo!B:E,MATCH('Quantitativo_MG-329'!C8,MC_Dispositivo!B:B,0),2)</f>
        <v>ED-50699</v>
      </c>
      <c r="B8" s="354" t="str">
        <f ca="1">INDEX([10]TPU!$B:$B,MATCH($A8,[10]TPU!$A:$A,0))</f>
        <v>SICOR</v>
      </c>
      <c r="C8" s="354" t="s">
        <v>35</v>
      </c>
      <c r="D8" s="355" t="str">
        <f ca="1">INDEX(MC_Dispositivo!B:E,MATCH('Quantitativo_MG-329'!C8,MC_Dispositivo!B:B,0),3)</f>
        <v>corte de árvore com motosserra, diâmetro do tronco acima de trinta (30) centímetros até cinquenta (50) centímetros, exclusive destocamento e afastamento</v>
      </c>
      <c r="E8" s="354" t="str">
        <f ca="1">INDEX(MC_Dispositivo!B:E,MATCH('Quantitativo_MG-329'!C8,MC_Dispositivo!B:B,0),4)</f>
        <v>un</v>
      </c>
      <c r="F8" s="356" cm="1">
        <f t="array" aca="1" ref="F8" ca="1">IF($BS$1="Todos",SUM(IF(($BS$1="todos")*(MC_Dispositivo!$B$54:$B$212=$C8),MC_Dispositivo!$F$54:$BE$212)),SUM(IF((MC_Dispositivo!$F$36:$BE$36=$BS$1)*(MC_Dispositivo!$B$54:$B$212=$C8),MC_Dispositivo!$F$54:$BE$212)))</f>
        <v>100</v>
      </c>
      <c r="G8" s="357" cm="1">
        <f t="array" aca="1" ref="G8" ca="1">SUM(IF((MC_Dispositivo!$B$53:$B$189=$C8)*(MC_Dispositivo!$F$36:$BE$36=$BS$1)*(MC_Dispositivo!$F$43:$BE$43=G$1),MC_Dispositivo!$F$53:$BE$189))</f>
        <v>0</v>
      </c>
      <c r="H8" s="357" cm="1">
        <f t="array" aca="1" ref="H8" ca="1">SUM(IF((MC_Dispositivo!$B$53:$B$189=$C8)*(MC_Dispositivo!$F$36:$BE$36=$BS$1)*(MC_Dispositivo!$F$43:$BE$43=H$1),MC_Dispositivo!$F$53:$BE$189))</f>
        <v>0</v>
      </c>
      <c r="I8" s="357" cm="1">
        <f t="array" aca="1" ref="I8" ca="1">SUM(IF((MC_Dispositivo!$B$53:$B$189=$C8)*(MC_Dispositivo!$F$36:$BE$36=$BS$1)*(MC_Dispositivo!$F$43:$BE$43=I$1),MC_Dispositivo!$F$53:$BE$189))</f>
        <v>0</v>
      </c>
      <c r="J8" s="357" cm="1">
        <f t="array" aca="1" ref="J8" ca="1">SUM(IF((MC_Dispositivo!$B$53:$B$189=$C8)*(MC_Dispositivo!$F$36:$BE$36=$BS$1)*(MC_Dispositivo!$F$43:$BE$43=J$1),MC_Dispositivo!$F$53:$BE$189))</f>
        <v>100</v>
      </c>
      <c r="K8" s="357" cm="1">
        <f t="array" aca="1" ref="K8" ca="1">SUM(IF((MC_Dispositivo!$B$53:$B$189=$C8)*(MC_Dispositivo!$F$36:$BE$36=$BS$1)*(MC_Dispositivo!$F$43:$BE$43=K$1),MC_Dispositivo!$F$53:$BE$189))</f>
        <v>0</v>
      </c>
      <c r="L8" s="357" cm="1">
        <f t="array" aca="1" ref="L8" ca="1">SUM(IF((MC_Dispositivo!$B$53:$B$189=$C8)*(MC_Dispositivo!$F$36:$BE$36=$BS$1)*(MC_Dispositivo!$F$43:$BE$43=L$1),MC_Dispositivo!$F$53:$BE$189))</f>
        <v>0</v>
      </c>
      <c r="M8" s="357" cm="1">
        <f t="array" aca="1" ref="M8" ca="1">SUM(IF((MC_Dispositivo!$B$53:$B$189=$C8)*(MC_Dispositivo!$F$36:$BE$36=$BS$1)*(MC_Dispositivo!$F$43:$BE$43=M$1),MC_Dispositivo!$F$53:$BE$189))</f>
        <v>0</v>
      </c>
      <c r="N8" s="357" cm="1">
        <f t="array" aca="1" ref="N8" ca="1">SUM(IF((MC_Dispositivo!$B$53:$B$189=$C8)*(MC_Dispositivo!$F$36:$BE$36=$BS$1)*(MC_Dispositivo!$F$43:$BE$43=N$1),MC_Dispositivo!$F$53:$BE$189))</f>
        <v>0</v>
      </c>
      <c r="O8" s="357" cm="1">
        <f t="array" aca="1" ref="O8" ca="1">SUM(IF((MC_Dispositivo!$B$53:$B$189=$C8)*(MC_Dispositivo!$F$36:$BE$36=$BS$1)*(MC_Dispositivo!$F$43:$BE$43=O$1),MC_Dispositivo!$F$53:$BE$189))</f>
        <v>0</v>
      </c>
      <c r="P8" s="357" cm="1">
        <f t="array" aca="1" ref="P8" ca="1">SUM(IF((MC_Dispositivo!$B$53:$B$189=$C8)*(MC_Dispositivo!$F$36:$BE$36=$BS$1)*(MC_Dispositivo!$F$43:$BE$43=P$1),MC_Dispositivo!$F$53:$BE$189))</f>
        <v>0</v>
      </c>
      <c r="Q8" s="357" cm="1">
        <f t="array" aca="1" ref="Q8" ca="1">SUM(IF((MC_Dispositivo!$B$53:$B$189=$C8)*(MC_Dispositivo!$F$36:$BE$36=$BS$1)*(MC_Dispositivo!$F$43:$BE$43=Q$1),MC_Dispositivo!$F$53:$BE$189))</f>
        <v>0</v>
      </c>
      <c r="R8" s="357" cm="1">
        <f t="array" aca="1" ref="R8" ca="1">SUM(IF((MC_Dispositivo!$B$53:$B$189=$C8)*(MC_Dispositivo!$F$36:$BE$36=$BS$1)*(MC_Dispositivo!$F$43:$BE$43=R$1),MC_Dispositivo!$F$53:$BE$189))</f>
        <v>0</v>
      </c>
      <c r="S8" s="357" cm="1">
        <f t="array" aca="1" ref="S8" ca="1">SUM(IF((MC_Dispositivo!$B$53:$B$189=$C8)*(MC_Dispositivo!$F$36:$BE$36=$BS$1)*(MC_Dispositivo!$F$43:$BE$43=S$1),MC_Dispositivo!$F$53:$BE$189))</f>
        <v>0</v>
      </c>
      <c r="T8" s="357" cm="1">
        <f t="array" aca="1" ref="T8" ca="1">SUM(IF((MC_Dispositivo!$B$53:$B$189=$C8)*(MC_Dispositivo!$F$36:$BE$36=$BS$1)*(MC_Dispositivo!$F$43:$BE$43=T$1),MC_Dispositivo!$F$53:$BE$189))</f>
        <v>0</v>
      </c>
      <c r="U8" s="357" cm="1">
        <f t="array" aca="1" ref="U8" ca="1">SUM(IF((MC_Dispositivo!$B$53:$B$189=$C8)*(MC_Dispositivo!$F$36:$BE$36=$BS$1)*(MC_Dispositivo!$F$43:$BE$43=U$1),MC_Dispositivo!$F$53:$BE$189))</f>
        <v>0</v>
      </c>
      <c r="V8" s="357" cm="1">
        <f t="array" aca="1" ref="V8" ca="1">SUM(IF((MC_Dispositivo!$B$53:$B$189=$C8)*(MC_Dispositivo!$F$36:$BE$36=$BS$1)*(MC_Dispositivo!$F$43:$BE$43=V$1),MC_Dispositivo!$F$53:$BE$189))</f>
        <v>0</v>
      </c>
      <c r="W8" s="357" cm="1">
        <f t="array" aca="1" ref="W8" ca="1">SUM(IF((MC_Dispositivo!$B$53:$B$189=$C8)*(MC_Dispositivo!$F$36:$BE$36=$BS$1)*(MC_Dispositivo!$F$43:$BE$43=W$1),MC_Dispositivo!$F$53:$BE$189))</f>
        <v>0</v>
      </c>
      <c r="X8" s="357" cm="1">
        <f t="array" aca="1" ref="X8" ca="1">SUM(IF((MC_Dispositivo!$B$53:$B$189=$C8)*(MC_Dispositivo!$F$36:$BE$36=$BS$1)*(MC_Dispositivo!$F$43:$BE$43=X$1),MC_Dispositivo!$F$53:$BE$189))</f>
        <v>0</v>
      </c>
      <c r="Y8" s="357" cm="1">
        <f t="array" aca="1" ref="Y8" ca="1">SUM(IF((MC_Dispositivo!$B$53:$B$189=$C8)*(MC_Dispositivo!$F$36:$BE$36=$BS$1)*(MC_Dispositivo!$F$43:$BE$43=Y$1),MC_Dispositivo!$F$53:$BE$189))</f>
        <v>0</v>
      </c>
      <c r="Z8" s="357" cm="1">
        <f t="array" aca="1" ref="Z8" ca="1">SUM(IF((MC_Dispositivo!$B$53:$B$189=$C8)*(MC_Dispositivo!$F$36:$BE$36=$BS$1)*(MC_Dispositivo!$F$43:$BE$43=Z$1),MC_Dispositivo!$F$53:$BE$189))</f>
        <v>0</v>
      </c>
      <c r="AA8" s="357" cm="1">
        <f t="array" aca="1" ref="AA8" ca="1">SUM(IF((MC_Dispositivo!$B$53:$B$189=$C8)*(MC_Dispositivo!$F$36:$BE$36=$BS$1)*(MC_Dispositivo!$F$43:$BE$43=AA$1),MC_Dispositivo!$F$53:$BE$189))</f>
        <v>0</v>
      </c>
      <c r="AB8" s="357" cm="1">
        <f t="array" aca="1" ref="AB8" ca="1">SUM(IF((MC_Dispositivo!$B$53:$B$189=$C8)*(MC_Dispositivo!$F$36:$BE$36=$BS$1)*(MC_Dispositivo!$F$43:$BE$43=AB$1),MC_Dispositivo!$F$53:$BE$189))</f>
        <v>0</v>
      </c>
      <c r="AC8" s="357" cm="1">
        <f t="array" aca="1" ref="AC8" ca="1">SUM(IF((MC_Dispositivo!$B$53:$B$189=$C8)*(MC_Dispositivo!$F$36:$BE$36=$BS$1)*(MC_Dispositivo!$F$43:$BE$43=AC$1),MC_Dispositivo!$F$53:$BE$189))</f>
        <v>0</v>
      </c>
      <c r="AD8" s="357" cm="1">
        <f t="array" aca="1" ref="AD8" ca="1">SUM(IF((MC_Dispositivo!$B$53:$B$189=$C8)*(MC_Dispositivo!$F$36:$BE$36=$BS$1)*(MC_Dispositivo!$F$43:$BE$43=AD$1),MC_Dispositivo!$F$53:$BE$189))</f>
        <v>0</v>
      </c>
      <c r="AE8" s="357" cm="1">
        <f t="array" aca="1" ref="AE8" ca="1">SUM(IF((MC_Dispositivo!$B$53:$B$189=$C8)*(MC_Dispositivo!$F$36:$BE$36=$BS$1)*(MC_Dispositivo!$F$43:$BE$43=AE$1),MC_Dispositivo!$F$53:$BE$189))</f>
        <v>0</v>
      </c>
      <c r="AF8" s="357" cm="1">
        <f t="array" aca="1" ref="AF8" ca="1">SUM(IF((MC_Dispositivo!$B$53:$B$189=$C8)*(MC_Dispositivo!$F$36:$BE$36=$BS$1)*(MC_Dispositivo!$F$43:$BE$43=AF$1),MC_Dispositivo!$F$53:$BE$189))</f>
        <v>0</v>
      </c>
      <c r="AG8" s="357" cm="1">
        <f t="array" aca="1" ref="AG8" ca="1">SUM(IF((MC_Dispositivo!$B$53:$B$189=$C8)*(MC_Dispositivo!$F$36:$BE$36=$BS$1)*(MC_Dispositivo!$F$43:$BE$43=AG$1),MC_Dispositivo!$F$53:$BE$189))</f>
        <v>0</v>
      </c>
      <c r="AH8" s="357" cm="1">
        <f t="array" aca="1" ref="AH8" ca="1">SUM(IF((MC_Dispositivo!$B$53:$B$189=$C8)*(MC_Dispositivo!$F$36:$BE$36=$BS$1)*(MC_Dispositivo!$F$43:$BE$43=AH$1),MC_Dispositivo!$F$53:$BE$189))</f>
        <v>0</v>
      </c>
      <c r="AI8" s="357" cm="1">
        <f t="array" aca="1" ref="AI8" ca="1">SUM(IF((MC_Dispositivo!$B$53:$B$189=$C8)*(MC_Dispositivo!$F$36:$BE$36=$BS$1)*(MC_Dispositivo!$F$43:$BE$43=AI$1),MC_Dispositivo!$F$53:$BE$189))</f>
        <v>0</v>
      </c>
      <c r="AJ8" s="357" cm="1">
        <f t="array" aca="1" ref="AJ8" ca="1">SUM(IF((MC_Dispositivo!$B$53:$B$189=$C8)*(MC_Dispositivo!$F$36:$BE$36=$BS$1)*(MC_Dispositivo!$F$43:$BE$43=AJ$1),MC_Dispositivo!$F$53:$BE$189))</f>
        <v>0</v>
      </c>
      <c r="AK8" s="125">
        <f ca="1">IF(A8="","",INDEX([10]TPU!$G:$G,MATCH($A8,[10]TPU!$A:$A,0)))</f>
        <v>116.96</v>
      </c>
      <c r="AL8" s="359">
        <f t="shared" ref="AL8:BO8" ca="1" si="10">IF($A8="",SUMIFS(AL9:AL56,$C9:$C56,$C8&amp;"*",$A9:$A56,"&lt;&gt;"&amp;""),G8*$AK8)</f>
        <v>0</v>
      </c>
      <c r="AM8" s="359">
        <f t="shared" ca="1" si="10"/>
        <v>0</v>
      </c>
      <c r="AN8" s="359">
        <f t="shared" ca="1" si="10"/>
        <v>0</v>
      </c>
      <c r="AO8" s="359">
        <f t="shared" ca="1" si="10"/>
        <v>11696</v>
      </c>
      <c r="AP8" s="359">
        <f t="shared" ca="1" si="10"/>
        <v>0</v>
      </c>
      <c r="AQ8" s="359">
        <f t="shared" ca="1" si="10"/>
        <v>0</v>
      </c>
      <c r="AR8" s="359">
        <f t="shared" ca="1" si="10"/>
        <v>0</v>
      </c>
      <c r="AS8" s="359">
        <f t="shared" ca="1" si="10"/>
        <v>0</v>
      </c>
      <c r="AT8" s="359">
        <f t="shared" ca="1" si="10"/>
        <v>0</v>
      </c>
      <c r="AU8" s="359">
        <f t="shared" ca="1" si="10"/>
        <v>0</v>
      </c>
      <c r="AV8" s="359">
        <f t="shared" ca="1" si="10"/>
        <v>0</v>
      </c>
      <c r="AW8" s="359">
        <f t="shared" ca="1" si="10"/>
        <v>0</v>
      </c>
      <c r="AX8" s="359">
        <f t="shared" ca="1" si="10"/>
        <v>0</v>
      </c>
      <c r="AY8" s="359">
        <f t="shared" ca="1" si="10"/>
        <v>0</v>
      </c>
      <c r="AZ8" s="359">
        <f t="shared" ca="1" si="10"/>
        <v>0</v>
      </c>
      <c r="BA8" s="359">
        <f t="shared" ca="1" si="10"/>
        <v>0</v>
      </c>
      <c r="BB8" s="359">
        <f t="shared" ca="1" si="10"/>
        <v>0</v>
      </c>
      <c r="BC8" s="359">
        <f t="shared" ca="1" si="10"/>
        <v>0</v>
      </c>
      <c r="BD8" s="359">
        <f t="shared" ca="1" si="10"/>
        <v>0</v>
      </c>
      <c r="BE8" s="359">
        <f t="shared" ca="1" si="10"/>
        <v>0</v>
      </c>
      <c r="BF8" s="359">
        <f t="shared" ca="1" si="10"/>
        <v>0</v>
      </c>
      <c r="BG8" s="359">
        <f t="shared" ca="1" si="10"/>
        <v>0</v>
      </c>
      <c r="BH8" s="359">
        <f t="shared" ca="1" si="10"/>
        <v>0</v>
      </c>
      <c r="BI8" s="359">
        <f t="shared" ca="1" si="10"/>
        <v>0</v>
      </c>
      <c r="BJ8" s="359">
        <f t="shared" ca="1" si="10"/>
        <v>0</v>
      </c>
      <c r="BK8" s="359">
        <f t="shared" ca="1" si="10"/>
        <v>0</v>
      </c>
      <c r="BL8" s="359">
        <f t="shared" ca="1" si="10"/>
        <v>0</v>
      </c>
      <c r="BM8" s="359">
        <f t="shared" ca="1" si="10"/>
        <v>0</v>
      </c>
      <c r="BN8" s="359">
        <f t="shared" ca="1" si="10"/>
        <v>0</v>
      </c>
      <c r="BO8" s="359">
        <f t="shared" ca="1" si="10"/>
        <v>0</v>
      </c>
      <c r="BP8" s="358">
        <f t="shared" ca="1" si="4"/>
        <v>11696</v>
      </c>
      <c r="BQ8" s="206"/>
      <c r="BR8" s="234" t="str">
        <f t="shared" si="6"/>
        <v/>
      </c>
      <c r="BT8" s="236"/>
    </row>
    <row r="9" spans="1:75" s="204" customFormat="1" ht="20.100000000000001" customHeight="1" outlineLevel="1" x14ac:dyDescent="0.2">
      <c r="A9" s="349"/>
      <c r="B9" s="349"/>
      <c r="C9" s="350">
        <v>2</v>
      </c>
      <c r="D9" s="351" t="s">
        <v>38</v>
      </c>
      <c r="E9" s="349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2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2"/>
      <c r="AE9" s="352"/>
      <c r="AF9" s="352"/>
      <c r="AG9" s="352"/>
      <c r="AH9" s="352"/>
      <c r="AI9" s="352"/>
      <c r="AJ9" s="352"/>
      <c r="AK9" s="352"/>
      <c r="AL9" s="353">
        <f t="shared" ref="AL9:BO9" ca="1" si="11">IF($A9="",SUMIFS(AL10:AL57,$C10:$C57,$C9&amp;"*",$A10:$A57,"&lt;&gt;"&amp;""),G9*$AK9)</f>
        <v>0</v>
      </c>
      <c r="AM9" s="353">
        <f t="shared" ca="1" si="11"/>
        <v>0</v>
      </c>
      <c r="AN9" s="353">
        <f t="shared" ca="1" si="11"/>
        <v>0</v>
      </c>
      <c r="AO9" s="353">
        <f t="shared" ca="1" si="11"/>
        <v>4010039.7299056002</v>
      </c>
      <c r="AP9" s="353">
        <f t="shared" ca="1" si="11"/>
        <v>0</v>
      </c>
      <c r="AQ9" s="353">
        <f t="shared" ca="1" si="11"/>
        <v>0</v>
      </c>
      <c r="AR9" s="353">
        <f t="shared" ca="1" si="11"/>
        <v>0</v>
      </c>
      <c r="AS9" s="353">
        <f t="shared" ca="1" si="11"/>
        <v>0</v>
      </c>
      <c r="AT9" s="353">
        <f t="shared" ca="1" si="11"/>
        <v>0</v>
      </c>
      <c r="AU9" s="353">
        <f t="shared" ca="1" si="11"/>
        <v>0</v>
      </c>
      <c r="AV9" s="353">
        <f t="shared" ca="1" si="11"/>
        <v>0</v>
      </c>
      <c r="AW9" s="353">
        <f t="shared" ca="1" si="11"/>
        <v>0</v>
      </c>
      <c r="AX9" s="353">
        <f t="shared" ca="1" si="11"/>
        <v>0</v>
      </c>
      <c r="AY9" s="353">
        <f t="shared" ca="1" si="11"/>
        <v>0</v>
      </c>
      <c r="AZ9" s="353">
        <f t="shared" ca="1" si="11"/>
        <v>0</v>
      </c>
      <c r="BA9" s="353">
        <f t="shared" ca="1" si="11"/>
        <v>0</v>
      </c>
      <c r="BB9" s="353">
        <f t="shared" ca="1" si="11"/>
        <v>0</v>
      </c>
      <c r="BC9" s="353">
        <f t="shared" ca="1" si="11"/>
        <v>0</v>
      </c>
      <c r="BD9" s="353">
        <f t="shared" ca="1" si="11"/>
        <v>0</v>
      </c>
      <c r="BE9" s="353">
        <f t="shared" ca="1" si="11"/>
        <v>0</v>
      </c>
      <c r="BF9" s="353">
        <f t="shared" ca="1" si="11"/>
        <v>0</v>
      </c>
      <c r="BG9" s="353">
        <f t="shared" ca="1" si="11"/>
        <v>0</v>
      </c>
      <c r="BH9" s="353">
        <f t="shared" ca="1" si="11"/>
        <v>0</v>
      </c>
      <c r="BI9" s="353">
        <f t="shared" ca="1" si="11"/>
        <v>0</v>
      </c>
      <c r="BJ9" s="353">
        <f t="shared" ca="1" si="11"/>
        <v>0</v>
      </c>
      <c r="BK9" s="353">
        <f t="shared" ca="1" si="11"/>
        <v>0</v>
      </c>
      <c r="BL9" s="353">
        <f t="shared" ca="1" si="11"/>
        <v>0</v>
      </c>
      <c r="BM9" s="353">
        <f t="shared" ca="1" si="11"/>
        <v>0</v>
      </c>
      <c r="BN9" s="353">
        <f t="shared" ca="1" si="11"/>
        <v>0</v>
      </c>
      <c r="BO9" s="353">
        <f t="shared" ca="1" si="11"/>
        <v>0</v>
      </c>
      <c r="BP9" s="353">
        <f t="shared" ca="1" si="4"/>
        <v>4010039.7299056002</v>
      </c>
      <c r="BQ9" s="206"/>
      <c r="BR9" s="234" t="str">
        <f t="shared" si="6"/>
        <v/>
      </c>
      <c r="BT9" s="236"/>
      <c r="BW9" s="173"/>
    </row>
    <row r="10" spans="1:75" ht="20.100000000000001" customHeight="1" outlineLevel="1" x14ac:dyDescent="0.2">
      <c r="A10" s="354" t="str">
        <f ca="1">INDEX(MC_Dispositivo!B:E,MATCH('Quantitativo_MG-329'!C10,MC_Dispositivo!B:B,0),2)</f>
        <v>RO-00072</v>
      </c>
      <c r="B10" s="354" t="str">
        <f ca="1">INDEX([10]TPU!$B:$B,MATCH($A10,[10]TPU!$A:$A,0))</f>
        <v>SICOR</v>
      </c>
      <c r="C10" s="354" t="s">
        <v>39</v>
      </c>
      <c r="D10" s="355" t="str">
        <f ca="1">INDEX(MC_Dispositivo!B:E,MATCH('Quantitativo_MG-329'!C10,MC_Dispositivo!B:B,0),3)</f>
        <v>escavação, carga e transporte de material de 1ª categoria - executado com escavadeira de 1,40 m3 e caminhão basculante de 12 m3 e com caminho de serviço pavimentado - dmt de      50 a    200 m</v>
      </c>
      <c r="E10" s="354" t="str">
        <f ca="1">INDEX(MC_Dispositivo!B:E,MATCH('Quantitativo_MG-329'!C10,MC_Dispositivo!B:B,0),4)</f>
        <v>m3</v>
      </c>
      <c r="F10" s="356" cm="1">
        <f t="array" aca="1" ref="F10" ca="1">IF($BS$1="Todos",SUM(IF(($BS$1="todos")*(MC_Dispositivo!$B$54:$B$212=$C10),MC_Dispositivo!$F$54:$BE$212)),SUM(IF((MC_Dispositivo!$F$36:$BE$36=$BS$1)*(MC_Dispositivo!$B$54:$B$212=$C10),MC_Dispositivo!$F$54:$BE$212)))</f>
        <v>123403.71599999999</v>
      </c>
      <c r="G10" s="357" cm="1">
        <f t="array" aca="1" ref="G10" ca="1">SUM(IF((MC_Dispositivo!$B$53:$B$189=$C10)*(MC_Dispositivo!$F$36:$BE$36=$BS$1)*(MC_Dispositivo!$F$43:$BE$43=G$1),MC_Dispositivo!$F$53:$BE$189))</f>
        <v>0</v>
      </c>
      <c r="H10" s="357" cm="1">
        <f t="array" aca="1" ref="H10" ca="1">SUM(IF((MC_Dispositivo!$B$53:$B$189=$C10)*(MC_Dispositivo!$F$36:$BE$36=$BS$1)*(MC_Dispositivo!$F$43:$BE$43=H$1),MC_Dispositivo!$F$53:$BE$189))</f>
        <v>0</v>
      </c>
      <c r="I10" s="357" cm="1">
        <f t="array" aca="1" ref="I10" ca="1">SUM(IF((MC_Dispositivo!$B$53:$B$189=$C10)*(MC_Dispositivo!$F$36:$BE$36=$BS$1)*(MC_Dispositivo!$F$43:$BE$43=I$1),MC_Dispositivo!$F$53:$BE$189))</f>
        <v>0</v>
      </c>
      <c r="J10" s="357" cm="1">
        <f t="array" aca="1" ref="J10" ca="1">SUM(IF((MC_Dispositivo!$B$53:$B$189=$C10)*(MC_Dispositivo!$F$36:$BE$36=$BS$1)*(MC_Dispositivo!$F$43:$BE$43=J$1),MC_Dispositivo!$F$53:$BE$189))</f>
        <v>123403.71599999999</v>
      </c>
      <c r="K10" s="357" cm="1">
        <f t="array" aca="1" ref="K10" ca="1">SUM(IF((MC_Dispositivo!$B$53:$B$189=$C10)*(MC_Dispositivo!$F$36:$BE$36=$BS$1)*(MC_Dispositivo!$F$43:$BE$43=K$1),MC_Dispositivo!$F$53:$BE$189))</f>
        <v>0</v>
      </c>
      <c r="L10" s="357" cm="1">
        <f t="array" aca="1" ref="L10" ca="1">SUM(IF((MC_Dispositivo!$B$53:$B$189=$C10)*(MC_Dispositivo!$F$36:$BE$36=$BS$1)*(MC_Dispositivo!$F$43:$BE$43=L$1),MC_Dispositivo!$F$53:$BE$189))</f>
        <v>0</v>
      </c>
      <c r="M10" s="357" cm="1">
        <f t="array" aca="1" ref="M10" ca="1">SUM(IF((MC_Dispositivo!$B$53:$B$189=$C10)*(MC_Dispositivo!$F$36:$BE$36=$BS$1)*(MC_Dispositivo!$F$43:$BE$43=M$1),MC_Dispositivo!$F$53:$BE$189))</f>
        <v>0</v>
      </c>
      <c r="N10" s="357" cm="1">
        <f t="array" aca="1" ref="N10" ca="1">SUM(IF((MC_Dispositivo!$B$53:$B$189=$C10)*(MC_Dispositivo!$F$36:$BE$36=$BS$1)*(MC_Dispositivo!$F$43:$BE$43=N$1),MC_Dispositivo!$F$53:$BE$189))</f>
        <v>0</v>
      </c>
      <c r="O10" s="357" cm="1">
        <f t="array" aca="1" ref="O10" ca="1">SUM(IF((MC_Dispositivo!$B$53:$B$189=$C10)*(MC_Dispositivo!$F$36:$BE$36=$BS$1)*(MC_Dispositivo!$F$43:$BE$43=O$1),MC_Dispositivo!$F$53:$BE$189))</f>
        <v>0</v>
      </c>
      <c r="P10" s="357" cm="1">
        <f t="array" aca="1" ref="P10" ca="1">SUM(IF((MC_Dispositivo!$B$53:$B$189=$C10)*(MC_Dispositivo!$F$36:$BE$36=$BS$1)*(MC_Dispositivo!$F$43:$BE$43=P$1),MC_Dispositivo!$F$53:$BE$189))</f>
        <v>0</v>
      </c>
      <c r="Q10" s="357" cm="1">
        <f t="array" aca="1" ref="Q10" ca="1">SUM(IF((MC_Dispositivo!$B$53:$B$189=$C10)*(MC_Dispositivo!$F$36:$BE$36=$BS$1)*(MC_Dispositivo!$F$43:$BE$43=Q$1),MC_Dispositivo!$F$53:$BE$189))</f>
        <v>0</v>
      </c>
      <c r="R10" s="357" cm="1">
        <f t="array" aca="1" ref="R10" ca="1">SUM(IF((MC_Dispositivo!$B$53:$B$189=$C10)*(MC_Dispositivo!$F$36:$BE$36=$BS$1)*(MC_Dispositivo!$F$43:$BE$43=R$1),MC_Dispositivo!$F$53:$BE$189))</f>
        <v>0</v>
      </c>
      <c r="S10" s="357" cm="1">
        <f t="array" aca="1" ref="S10" ca="1">SUM(IF((MC_Dispositivo!$B$53:$B$189=$C10)*(MC_Dispositivo!$F$36:$BE$36=$BS$1)*(MC_Dispositivo!$F$43:$BE$43=S$1),MC_Dispositivo!$F$53:$BE$189))</f>
        <v>0</v>
      </c>
      <c r="T10" s="357" cm="1">
        <f t="array" aca="1" ref="T10" ca="1">SUM(IF((MC_Dispositivo!$B$53:$B$189=$C10)*(MC_Dispositivo!$F$36:$BE$36=$BS$1)*(MC_Dispositivo!$F$43:$BE$43=T$1),MC_Dispositivo!$F$53:$BE$189))</f>
        <v>0</v>
      </c>
      <c r="U10" s="357" cm="1">
        <f t="array" aca="1" ref="U10" ca="1">SUM(IF((MC_Dispositivo!$B$53:$B$189=$C10)*(MC_Dispositivo!$F$36:$BE$36=$BS$1)*(MC_Dispositivo!$F$43:$BE$43=U$1),MC_Dispositivo!$F$53:$BE$189))</f>
        <v>0</v>
      </c>
      <c r="V10" s="357" cm="1">
        <f t="array" aca="1" ref="V10" ca="1">SUM(IF((MC_Dispositivo!$B$53:$B$189=$C10)*(MC_Dispositivo!$F$36:$BE$36=$BS$1)*(MC_Dispositivo!$F$43:$BE$43=V$1),MC_Dispositivo!$F$53:$BE$189))</f>
        <v>0</v>
      </c>
      <c r="W10" s="357" cm="1">
        <f t="array" aca="1" ref="W10" ca="1">SUM(IF((MC_Dispositivo!$B$53:$B$189=$C10)*(MC_Dispositivo!$F$36:$BE$36=$BS$1)*(MC_Dispositivo!$F$43:$BE$43=W$1),MC_Dispositivo!$F$53:$BE$189))</f>
        <v>0</v>
      </c>
      <c r="X10" s="357" cm="1">
        <f t="array" aca="1" ref="X10" ca="1">SUM(IF((MC_Dispositivo!$B$53:$B$189=$C10)*(MC_Dispositivo!$F$36:$BE$36=$BS$1)*(MC_Dispositivo!$F$43:$BE$43=X$1),MC_Dispositivo!$F$53:$BE$189))</f>
        <v>0</v>
      </c>
      <c r="Y10" s="357" cm="1">
        <f t="array" aca="1" ref="Y10" ca="1">SUM(IF((MC_Dispositivo!$B$53:$B$189=$C10)*(MC_Dispositivo!$F$36:$BE$36=$BS$1)*(MC_Dispositivo!$F$43:$BE$43=Y$1),MC_Dispositivo!$F$53:$BE$189))</f>
        <v>0</v>
      </c>
      <c r="Z10" s="357" cm="1">
        <f t="array" aca="1" ref="Z10" ca="1">SUM(IF((MC_Dispositivo!$B$53:$B$189=$C10)*(MC_Dispositivo!$F$36:$BE$36=$BS$1)*(MC_Dispositivo!$F$43:$BE$43=Z$1),MC_Dispositivo!$F$53:$BE$189))</f>
        <v>0</v>
      </c>
      <c r="AA10" s="357" cm="1">
        <f t="array" aca="1" ref="AA10" ca="1">SUM(IF((MC_Dispositivo!$B$53:$B$189=$C10)*(MC_Dispositivo!$F$36:$BE$36=$BS$1)*(MC_Dispositivo!$F$43:$BE$43=AA$1),MC_Dispositivo!$F$53:$BE$189))</f>
        <v>0</v>
      </c>
      <c r="AB10" s="357" cm="1">
        <f t="array" aca="1" ref="AB10" ca="1">SUM(IF((MC_Dispositivo!$B$53:$B$189=$C10)*(MC_Dispositivo!$F$36:$BE$36=$BS$1)*(MC_Dispositivo!$F$43:$BE$43=AB$1),MC_Dispositivo!$F$53:$BE$189))</f>
        <v>0</v>
      </c>
      <c r="AC10" s="357" cm="1">
        <f t="array" aca="1" ref="AC10" ca="1">SUM(IF((MC_Dispositivo!$B$53:$B$189=$C10)*(MC_Dispositivo!$F$36:$BE$36=$BS$1)*(MC_Dispositivo!$F$43:$BE$43=AC$1),MC_Dispositivo!$F$53:$BE$189))</f>
        <v>0</v>
      </c>
      <c r="AD10" s="357" cm="1">
        <f t="array" aca="1" ref="AD10" ca="1">SUM(IF((MC_Dispositivo!$B$53:$B$189=$C10)*(MC_Dispositivo!$F$36:$BE$36=$BS$1)*(MC_Dispositivo!$F$43:$BE$43=AD$1),MC_Dispositivo!$F$53:$BE$189))</f>
        <v>0</v>
      </c>
      <c r="AE10" s="357" cm="1">
        <f t="array" aca="1" ref="AE10" ca="1">SUM(IF((MC_Dispositivo!$B$53:$B$189=$C10)*(MC_Dispositivo!$F$36:$BE$36=$BS$1)*(MC_Dispositivo!$F$43:$BE$43=AE$1),MC_Dispositivo!$F$53:$BE$189))</f>
        <v>0</v>
      </c>
      <c r="AF10" s="357" cm="1">
        <f t="array" aca="1" ref="AF10" ca="1">SUM(IF((MC_Dispositivo!$B$53:$B$189=$C10)*(MC_Dispositivo!$F$36:$BE$36=$BS$1)*(MC_Dispositivo!$F$43:$BE$43=AF$1),MC_Dispositivo!$F$53:$BE$189))</f>
        <v>0</v>
      </c>
      <c r="AG10" s="357" cm="1">
        <f t="array" aca="1" ref="AG10" ca="1">SUM(IF((MC_Dispositivo!$B$53:$B$189=$C10)*(MC_Dispositivo!$F$36:$BE$36=$BS$1)*(MC_Dispositivo!$F$43:$BE$43=AG$1),MC_Dispositivo!$F$53:$BE$189))</f>
        <v>0</v>
      </c>
      <c r="AH10" s="357" cm="1">
        <f t="array" aca="1" ref="AH10" ca="1">SUM(IF((MC_Dispositivo!$B$53:$B$189=$C10)*(MC_Dispositivo!$F$36:$BE$36=$BS$1)*(MC_Dispositivo!$F$43:$BE$43=AH$1),MC_Dispositivo!$F$53:$BE$189))</f>
        <v>0</v>
      </c>
      <c r="AI10" s="357" cm="1">
        <f t="array" aca="1" ref="AI10" ca="1">SUM(IF((MC_Dispositivo!$B$53:$B$189=$C10)*(MC_Dispositivo!$F$36:$BE$36=$BS$1)*(MC_Dispositivo!$F$43:$BE$43=AI$1),MC_Dispositivo!$F$53:$BE$189))</f>
        <v>0</v>
      </c>
      <c r="AJ10" s="357" cm="1">
        <f t="array" aca="1" ref="AJ10" ca="1">SUM(IF((MC_Dispositivo!$B$53:$B$189=$C10)*(MC_Dispositivo!$F$36:$BE$36=$BS$1)*(MC_Dispositivo!$F$43:$BE$43=AJ$1),MC_Dispositivo!$F$53:$BE$189))</f>
        <v>0</v>
      </c>
      <c r="AK10" s="125">
        <f ca="1">IF(A10="","",INDEX([10]TPU!$G:$G,MATCH($A10,[10]TPU!$A:$A,0)))</f>
        <v>6.72</v>
      </c>
      <c r="AL10" s="359">
        <f t="shared" ref="AL10:BO10" ca="1" si="12">IF($A10="",SUMIFS(AL11:AL58,$C11:$C58,$C10&amp;"*",$A11:$A58,"&lt;&gt;"&amp;""),G10*$AK10)</f>
        <v>0</v>
      </c>
      <c r="AM10" s="359">
        <f t="shared" ca="1" si="12"/>
        <v>0</v>
      </c>
      <c r="AN10" s="359">
        <f t="shared" ca="1" si="12"/>
        <v>0</v>
      </c>
      <c r="AO10" s="359">
        <f t="shared" ca="1" si="12"/>
        <v>829272.9715199999</v>
      </c>
      <c r="AP10" s="359">
        <f t="shared" ca="1" si="12"/>
        <v>0</v>
      </c>
      <c r="AQ10" s="359">
        <f t="shared" ca="1" si="12"/>
        <v>0</v>
      </c>
      <c r="AR10" s="359">
        <f t="shared" ca="1" si="12"/>
        <v>0</v>
      </c>
      <c r="AS10" s="359">
        <f t="shared" ca="1" si="12"/>
        <v>0</v>
      </c>
      <c r="AT10" s="359">
        <f t="shared" ca="1" si="12"/>
        <v>0</v>
      </c>
      <c r="AU10" s="359">
        <f t="shared" ca="1" si="12"/>
        <v>0</v>
      </c>
      <c r="AV10" s="359">
        <f t="shared" ca="1" si="12"/>
        <v>0</v>
      </c>
      <c r="AW10" s="359">
        <f t="shared" ca="1" si="12"/>
        <v>0</v>
      </c>
      <c r="AX10" s="359">
        <f t="shared" ca="1" si="12"/>
        <v>0</v>
      </c>
      <c r="AY10" s="359">
        <f t="shared" ca="1" si="12"/>
        <v>0</v>
      </c>
      <c r="AZ10" s="359">
        <f t="shared" ca="1" si="12"/>
        <v>0</v>
      </c>
      <c r="BA10" s="359">
        <f t="shared" ca="1" si="12"/>
        <v>0</v>
      </c>
      <c r="BB10" s="359">
        <f t="shared" ca="1" si="12"/>
        <v>0</v>
      </c>
      <c r="BC10" s="359">
        <f t="shared" ca="1" si="12"/>
        <v>0</v>
      </c>
      <c r="BD10" s="359">
        <f t="shared" ca="1" si="12"/>
        <v>0</v>
      </c>
      <c r="BE10" s="359">
        <f t="shared" ca="1" si="12"/>
        <v>0</v>
      </c>
      <c r="BF10" s="359">
        <f t="shared" ca="1" si="12"/>
        <v>0</v>
      </c>
      <c r="BG10" s="359">
        <f t="shared" ca="1" si="12"/>
        <v>0</v>
      </c>
      <c r="BH10" s="359">
        <f t="shared" ca="1" si="12"/>
        <v>0</v>
      </c>
      <c r="BI10" s="359">
        <f t="shared" ca="1" si="12"/>
        <v>0</v>
      </c>
      <c r="BJ10" s="359">
        <f t="shared" ca="1" si="12"/>
        <v>0</v>
      </c>
      <c r="BK10" s="359">
        <f t="shared" ca="1" si="12"/>
        <v>0</v>
      </c>
      <c r="BL10" s="359">
        <f t="shared" ca="1" si="12"/>
        <v>0</v>
      </c>
      <c r="BM10" s="359">
        <f t="shared" ca="1" si="12"/>
        <v>0</v>
      </c>
      <c r="BN10" s="359">
        <f t="shared" ca="1" si="12"/>
        <v>0</v>
      </c>
      <c r="BO10" s="359">
        <f t="shared" ca="1" si="12"/>
        <v>0</v>
      </c>
      <c r="BP10" s="358">
        <f t="shared" ca="1" si="4"/>
        <v>829272.9715199999</v>
      </c>
      <c r="BQ10" s="206">
        <f ca="1">SUM(BP10:BP28)</f>
        <v>4010039.7299056002</v>
      </c>
      <c r="BR10" s="234">
        <f t="shared" ca="1" si="6"/>
        <v>0.44315571075474147</v>
      </c>
      <c r="BT10" s="237"/>
    </row>
    <row r="11" spans="1:75" ht="20.100000000000001" customHeight="1" outlineLevel="1" x14ac:dyDescent="0.2">
      <c r="A11" s="354" t="str">
        <f ca="1">INDEX(MC_Dispositivo!B:E,MATCH('Quantitativo_MG-329'!C11,MC_Dispositivo!B:B,0),2)</f>
        <v>RO-00077</v>
      </c>
      <c r="B11" s="354" t="str">
        <f ca="1">INDEX([10]TPU!$B:$B,MATCH($A11,[10]TPU!$A:$A,0))</f>
        <v>SICOR</v>
      </c>
      <c r="C11" s="354" t="s">
        <v>41</v>
      </c>
      <c r="D11" s="355" t="str">
        <f ca="1">INDEX(MC_Dispositivo!B:E,MATCH('Quantitativo_MG-329'!C11,MC_Dispositivo!B:B,0),3)</f>
        <v>escavação, carga e transporte de material de 1ª categoria - executado com escavadeira de 1,40 m3 e caminhão basculante de 12 m3 e com caminho de serviço pavimentado - dmt de 1.000 a 1.200 m</v>
      </c>
      <c r="E11" s="354" t="str">
        <f ca="1">INDEX(MC_Dispositivo!B:E,MATCH('Quantitativo_MG-329'!C11,MC_Dispositivo!B:B,0),4)</f>
        <v>m3</v>
      </c>
      <c r="F11" s="356" cm="1">
        <f t="array" aca="1" ref="F11" ca="1">IF($BS$1="Todos",SUM(IF(($BS$1="todos")*(MC_Dispositivo!$B$54:$B$212=$C11),MC_Dispositivo!$F$54:$BE$212)),SUM(IF((MC_Dispositivo!$F$36:$BE$36=$BS$1)*(MC_Dispositivo!$B$54:$B$212=$C11),MC_Dispositivo!$F$54:$BE$212)))</f>
        <v>82269.144</v>
      </c>
      <c r="G11" s="357" cm="1">
        <f t="array" aca="1" ref="G11" ca="1">SUM(IF((MC_Dispositivo!$B$53:$B$189=$C11)*(MC_Dispositivo!$F$36:$BE$36=$BS$1)*(MC_Dispositivo!$F$43:$BE$43=G$1),MC_Dispositivo!$F$53:$BE$189))</f>
        <v>0</v>
      </c>
      <c r="H11" s="357" cm="1">
        <f t="array" aca="1" ref="H11" ca="1">SUM(IF((MC_Dispositivo!$B$53:$B$189=$C11)*(MC_Dispositivo!$F$36:$BE$36=$BS$1)*(MC_Dispositivo!$F$43:$BE$43=H$1),MC_Dispositivo!$F$53:$BE$189))</f>
        <v>0</v>
      </c>
      <c r="I11" s="357" cm="1">
        <f t="array" aca="1" ref="I11" ca="1">SUM(IF((MC_Dispositivo!$B$53:$B$189=$C11)*(MC_Dispositivo!$F$36:$BE$36=$BS$1)*(MC_Dispositivo!$F$43:$BE$43=I$1),MC_Dispositivo!$F$53:$BE$189))</f>
        <v>0</v>
      </c>
      <c r="J11" s="357" cm="1">
        <f t="array" aca="1" ref="J11" ca="1">SUM(IF((MC_Dispositivo!$B$53:$B$189=$C11)*(MC_Dispositivo!$F$36:$BE$36=$BS$1)*(MC_Dispositivo!$F$43:$BE$43=J$1),MC_Dispositivo!$F$53:$BE$189))</f>
        <v>82269.144</v>
      </c>
      <c r="K11" s="357" cm="1">
        <f t="array" aca="1" ref="K11" ca="1">SUM(IF((MC_Dispositivo!$B$53:$B$189=$C11)*(MC_Dispositivo!$F$36:$BE$36=$BS$1)*(MC_Dispositivo!$F$43:$BE$43=K$1),MC_Dispositivo!$F$53:$BE$189))</f>
        <v>0</v>
      </c>
      <c r="L11" s="357" cm="1">
        <f t="array" aca="1" ref="L11" ca="1">SUM(IF((MC_Dispositivo!$B$53:$B$189=$C11)*(MC_Dispositivo!$F$36:$BE$36=$BS$1)*(MC_Dispositivo!$F$43:$BE$43=L$1),MC_Dispositivo!$F$53:$BE$189))</f>
        <v>0</v>
      </c>
      <c r="M11" s="357" cm="1">
        <f t="array" aca="1" ref="M11" ca="1">SUM(IF((MC_Dispositivo!$B$53:$B$189=$C11)*(MC_Dispositivo!$F$36:$BE$36=$BS$1)*(MC_Dispositivo!$F$43:$BE$43=M$1),MC_Dispositivo!$F$53:$BE$189))</f>
        <v>0</v>
      </c>
      <c r="N11" s="357" cm="1">
        <f t="array" aca="1" ref="N11" ca="1">SUM(IF((MC_Dispositivo!$B$53:$B$189=$C11)*(MC_Dispositivo!$F$36:$BE$36=$BS$1)*(MC_Dispositivo!$F$43:$BE$43=N$1),MC_Dispositivo!$F$53:$BE$189))</f>
        <v>0</v>
      </c>
      <c r="O11" s="357" cm="1">
        <f t="array" aca="1" ref="O11" ca="1">SUM(IF((MC_Dispositivo!$B$53:$B$189=$C11)*(MC_Dispositivo!$F$36:$BE$36=$BS$1)*(MC_Dispositivo!$F$43:$BE$43=O$1),MC_Dispositivo!$F$53:$BE$189))</f>
        <v>0</v>
      </c>
      <c r="P11" s="357" cm="1">
        <f t="array" aca="1" ref="P11" ca="1">SUM(IF((MC_Dispositivo!$B$53:$B$189=$C11)*(MC_Dispositivo!$F$36:$BE$36=$BS$1)*(MC_Dispositivo!$F$43:$BE$43=P$1),MC_Dispositivo!$F$53:$BE$189))</f>
        <v>0</v>
      </c>
      <c r="Q11" s="357" cm="1">
        <f t="array" aca="1" ref="Q11" ca="1">SUM(IF((MC_Dispositivo!$B$53:$B$189=$C11)*(MC_Dispositivo!$F$36:$BE$36=$BS$1)*(MC_Dispositivo!$F$43:$BE$43=Q$1),MC_Dispositivo!$F$53:$BE$189))</f>
        <v>0</v>
      </c>
      <c r="R11" s="357" cm="1">
        <f t="array" aca="1" ref="R11" ca="1">SUM(IF((MC_Dispositivo!$B$53:$B$189=$C11)*(MC_Dispositivo!$F$36:$BE$36=$BS$1)*(MC_Dispositivo!$F$43:$BE$43=R$1),MC_Dispositivo!$F$53:$BE$189))</f>
        <v>0</v>
      </c>
      <c r="S11" s="357" cm="1">
        <f t="array" aca="1" ref="S11" ca="1">SUM(IF((MC_Dispositivo!$B$53:$B$189=$C11)*(MC_Dispositivo!$F$36:$BE$36=$BS$1)*(MC_Dispositivo!$F$43:$BE$43=S$1),MC_Dispositivo!$F$53:$BE$189))</f>
        <v>0</v>
      </c>
      <c r="T11" s="357" cm="1">
        <f t="array" aca="1" ref="T11" ca="1">SUM(IF((MC_Dispositivo!$B$53:$B$189=$C11)*(MC_Dispositivo!$F$36:$BE$36=$BS$1)*(MC_Dispositivo!$F$43:$BE$43=T$1),MC_Dispositivo!$F$53:$BE$189))</f>
        <v>0</v>
      </c>
      <c r="U11" s="357" cm="1">
        <f t="array" aca="1" ref="U11" ca="1">SUM(IF((MC_Dispositivo!$B$53:$B$189=$C11)*(MC_Dispositivo!$F$36:$BE$36=$BS$1)*(MC_Dispositivo!$F$43:$BE$43=U$1),MC_Dispositivo!$F$53:$BE$189))</f>
        <v>0</v>
      </c>
      <c r="V11" s="357" cm="1">
        <f t="array" aca="1" ref="V11" ca="1">SUM(IF((MC_Dispositivo!$B$53:$B$189=$C11)*(MC_Dispositivo!$F$36:$BE$36=$BS$1)*(MC_Dispositivo!$F$43:$BE$43=V$1),MC_Dispositivo!$F$53:$BE$189))</f>
        <v>0</v>
      </c>
      <c r="W11" s="357" cm="1">
        <f t="array" aca="1" ref="W11" ca="1">SUM(IF((MC_Dispositivo!$B$53:$B$189=$C11)*(MC_Dispositivo!$F$36:$BE$36=$BS$1)*(MC_Dispositivo!$F$43:$BE$43=W$1),MC_Dispositivo!$F$53:$BE$189))</f>
        <v>0</v>
      </c>
      <c r="X11" s="357" cm="1">
        <f t="array" aca="1" ref="X11" ca="1">SUM(IF((MC_Dispositivo!$B$53:$B$189=$C11)*(MC_Dispositivo!$F$36:$BE$36=$BS$1)*(MC_Dispositivo!$F$43:$BE$43=X$1),MC_Dispositivo!$F$53:$BE$189))</f>
        <v>0</v>
      </c>
      <c r="Y11" s="357" cm="1">
        <f t="array" aca="1" ref="Y11" ca="1">SUM(IF((MC_Dispositivo!$B$53:$B$189=$C11)*(MC_Dispositivo!$F$36:$BE$36=$BS$1)*(MC_Dispositivo!$F$43:$BE$43=Y$1),MC_Dispositivo!$F$53:$BE$189))</f>
        <v>0</v>
      </c>
      <c r="Z11" s="357" cm="1">
        <f t="array" aca="1" ref="Z11" ca="1">SUM(IF((MC_Dispositivo!$B$53:$B$189=$C11)*(MC_Dispositivo!$F$36:$BE$36=$BS$1)*(MC_Dispositivo!$F$43:$BE$43=Z$1),MC_Dispositivo!$F$53:$BE$189))</f>
        <v>0</v>
      </c>
      <c r="AA11" s="357" cm="1">
        <f t="array" aca="1" ref="AA11" ca="1">SUM(IF((MC_Dispositivo!$B$53:$B$189=$C11)*(MC_Dispositivo!$F$36:$BE$36=$BS$1)*(MC_Dispositivo!$F$43:$BE$43=AA$1),MC_Dispositivo!$F$53:$BE$189))</f>
        <v>0</v>
      </c>
      <c r="AB11" s="357" cm="1">
        <f t="array" aca="1" ref="AB11" ca="1">SUM(IF((MC_Dispositivo!$B$53:$B$189=$C11)*(MC_Dispositivo!$F$36:$BE$36=$BS$1)*(MC_Dispositivo!$F$43:$BE$43=AB$1),MC_Dispositivo!$F$53:$BE$189))</f>
        <v>0</v>
      </c>
      <c r="AC11" s="357" cm="1">
        <f t="array" aca="1" ref="AC11" ca="1">SUM(IF((MC_Dispositivo!$B$53:$B$189=$C11)*(MC_Dispositivo!$F$36:$BE$36=$BS$1)*(MC_Dispositivo!$F$43:$BE$43=AC$1),MC_Dispositivo!$F$53:$BE$189))</f>
        <v>0</v>
      </c>
      <c r="AD11" s="357" cm="1">
        <f t="array" aca="1" ref="AD11" ca="1">SUM(IF((MC_Dispositivo!$B$53:$B$189=$C11)*(MC_Dispositivo!$F$36:$BE$36=$BS$1)*(MC_Dispositivo!$F$43:$BE$43=AD$1),MC_Dispositivo!$F$53:$BE$189))</f>
        <v>0</v>
      </c>
      <c r="AE11" s="357" cm="1">
        <f t="array" aca="1" ref="AE11" ca="1">SUM(IF((MC_Dispositivo!$B$53:$B$189=$C11)*(MC_Dispositivo!$F$36:$BE$36=$BS$1)*(MC_Dispositivo!$F$43:$BE$43=AE$1),MC_Dispositivo!$F$53:$BE$189))</f>
        <v>0</v>
      </c>
      <c r="AF11" s="357" cm="1">
        <f t="array" aca="1" ref="AF11" ca="1">SUM(IF((MC_Dispositivo!$B$53:$B$189=$C11)*(MC_Dispositivo!$F$36:$BE$36=$BS$1)*(MC_Dispositivo!$F$43:$BE$43=AF$1),MC_Dispositivo!$F$53:$BE$189))</f>
        <v>0</v>
      </c>
      <c r="AG11" s="357" cm="1">
        <f t="array" aca="1" ref="AG11" ca="1">SUM(IF((MC_Dispositivo!$B$53:$B$189=$C11)*(MC_Dispositivo!$F$36:$BE$36=$BS$1)*(MC_Dispositivo!$F$43:$BE$43=AG$1),MC_Dispositivo!$F$53:$BE$189))</f>
        <v>0</v>
      </c>
      <c r="AH11" s="357" cm="1">
        <f t="array" aca="1" ref="AH11" ca="1">SUM(IF((MC_Dispositivo!$B$53:$B$189=$C11)*(MC_Dispositivo!$F$36:$BE$36=$BS$1)*(MC_Dispositivo!$F$43:$BE$43=AH$1),MC_Dispositivo!$F$53:$BE$189))</f>
        <v>0</v>
      </c>
      <c r="AI11" s="357" cm="1">
        <f t="array" aca="1" ref="AI11" ca="1">SUM(IF((MC_Dispositivo!$B$53:$B$189=$C11)*(MC_Dispositivo!$F$36:$BE$36=$BS$1)*(MC_Dispositivo!$F$43:$BE$43=AI$1),MC_Dispositivo!$F$53:$BE$189))</f>
        <v>0</v>
      </c>
      <c r="AJ11" s="357" cm="1">
        <f t="array" aca="1" ref="AJ11" ca="1">SUM(IF((MC_Dispositivo!$B$53:$B$189=$C11)*(MC_Dispositivo!$F$36:$BE$36=$BS$1)*(MC_Dispositivo!$F$43:$BE$43=AJ$1),MC_Dispositivo!$F$53:$BE$189))</f>
        <v>0</v>
      </c>
      <c r="AK11" s="125">
        <f ca="1">IF(A11="","",INDEX([10]TPU!$G:$G,MATCH($A11,[10]TPU!$A:$A,0)))</f>
        <v>8.48</v>
      </c>
      <c r="AL11" s="359">
        <f t="shared" ref="AL11:BO11" ca="1" si="13">IF($A11="",SUMIFS(AL12:AL59,$C12:$C59,$C11&amp;"*",$A12:$A59,"&lt;&gt;"&amp;""),G11*$AK11)</f>
        <v>0</v>
      </c>
      <c r="AM11" s="359">
        <f t="shared" ca="1" si="13"/>
        <v>0</v>
      </c>
      <c r="AN11" s="359">
        <f t="shared" ca="1" si="13"/>
        <v>0</v>
      </c>
      <c r="AO11" s="359">
        <f t="shared" ca="1" si="13"/>
        <v>697642.34112</v>
      </c>
      <c r="AP11" s="359">
        <f t="shared" ca="1" si="13"/>
        <v>0</v>
      </c>
      <c r="AQ11" s="359">
        <f t="shared" ca="1" si="13"/>
        <v>0</v>
      </c>
      <c r="AR11" s="359">
        <f t="shared" ca="1" si="13"/>
        <v>0</v>
      </c>
      <c r="AS11" s="359">
        <f t="shared" ca="1" si="13"/>
        <v>0</v>
      </c>
      <c r="AT11" s="359">
        <f t="shared" ca="1" si="13"/>
        <v>0</v>
      </c>
      <c r="AU11" s="359">
        <f t="shared" ca="1" si="13"/>
        <v>0</v>
      </c>
      <c r="AV11" s="359">
        <f t="shared" ca="1" si="13"/>
        <v>0</v>
      </c>
      <c r="AW11" s="359">
        <f t="shared" ca="1" si="13"/>
        <v>0</v>
      </c>
      <c r="AX11" s="359">
        <f t="shared" ca="1" si="13"/>
        <v>0</v>
      </c>
      <c r="AY11" s="359">
        <f t="shared" ca="1" si="13"/>
        <v>0</v>
      </c>
      <c r="AZ11" s="359">
        <f t="shared" ca="1" si="13"/>
        <v>0</v>
      </c>
      <c r="BA11" s="359">
        <f t="shared" ca="1" si="13"/>
        <v>0</v>
      </c>
      <c r="BB11" s="359">
        <f t="shared" ca="1" si="13"/>
        <v>0</v>
      </c>
      <c r="BC11" s="359">
        <f t="shared" ca="1" si="13"/>
        <v>0</v>
      </c>
      <c r="BD11" s="359">
        <f t="shared" ca="1" si="13"/>
        <v>0</v>
      </c>
      <c r="BE11" s="359">
        <f t="shared" ca="1" si="13"/>
        <v>0</v>
      </c>
      <c r="BF11" s="359">
        <f t="shared" ca="1" si="13"/>
        <v>0</v>
      </c>
      <c r="BG11" s="359">
        <f t="shared" ca="1" si="13"/>
        <v>0</v>
      </c>
      <c r="BH11" s="359">
        <f t="shared" ca="1" si="13"/>
        <v>0</v>
      </c>
      <c r="BI11" s="359">
        <f t="shared" ca="1" si="13"/>
        <v>0</v>
      </c>
      <c r="BJ11" s="359">
        <f t="shared" ca="1" si="13"/>
        <v>0</v>
      </c>
      <c r="BK11" s="359">
        <f t="shared" ca="1" si="13"/>
        <v>0</v>
      </c>
      <c r="BL11" s="359">
        <f t="shared" ca="1" si="13"/>
        <v>0</v>
      </c>
      <c r="BM11" s="359">
        <f t="shared" ca="1" si="13"/>
        <v>0</v>
      </c>
      <c r="BN11" s="359">
        <f t="shared" ca="1" si="13"/>
        <v>0</v>
      </c>
      <c r="BO11" s="359">
        <f t="shared" ca="1" si="13"/>
        <v>0</v>
      </c>
      <c r="BP11" s="358">
        <f t="shared" ca="1" si="4"/>
        <v>697642.34112</v>
      </c>
      <c r="BQ11" s="206"/>
      <c r="BR11" s="234" t="str">
        <f t="shared" si="6"/>
        <v/>
      </c>
      <c r="BT11" s="236"/>
    </row>
    <row r="12" spans="1:75" ht="20.100000000000001" customHeight="1" outlineLevel="1" x14ac:dyDescent="0.2">
      <c r="A12" s="354" t="str">
        <f ca="1">INDEX(MC_Dispositivo!B:E,MATCH('Quantitativo_MG-329'!C12,MC_Dispositivo!B:B,0),2)</f>
        <v>RO-00084</v>
      </c>
      <c r="B12" s="354" t="str">
        <f ca="1">INDEX([10]TPU!$B:$B,MATCH($A12,[10]TPU!$A:$A,0))</f>
        <v>SICOR</v>
      </c>
      <c r="C12" s="354" t="s">
        <v>42</v>
      </c>
      <c r="D12" s="355" t="str">
        <f ca="1">INDEX(MC_Dispositivo!B:E,MATCH('Quantitativo_MG-329'!C12,MC_Dispositivo!B:B,0),3)</f>
        <v>escavação, carga e transporte de material de 1ª categoria - executado com escavadeira de 1,40 m3 e caminhão basculante de 12 m3 e com caminho de serviço pavimentado - dmt de 3.000 m</v>
      </c>
      <c r="E12" s="354" t="str">
        <f ca="1">INDEX(MC_Dispositivo!B:E,MATCH('Quantitativo_MG-329'!C12,MC_Dispositivo!B:B,0),4)</f>
        <v>m3</v>
      </c>
      <c r="F12" s="356" cm="1">
        <f t="array" aca="1" ref="F12" ca="1">IF($BS$1="Todos",SUM(IF(($BS$1="todos")*(MC_Dispositivo!$B$54:$B$212=$C12),MC_Dispositivo!$F$54:$BE$212)),SUM(IF((MC_Dispositivo!$F$36:$BE$36=$BS$1)*(MC_Dispositivo!$B$54:$B$212=$C12),MC_Dispositivo!$F$54:$BE$212)))</f>
        <v>0</v>
      </c>
      <c r="G12" s="357" cm="1">
        <f t="array" aca="1" ref="G12" ca="1">SUM(IF((MC_Dispositivo!$B$53:$B$189=$C12)*(MC_Dispositivo!$F$36:$BE$36=$BS$1)*(MC_Dispositivo!$F$43:$BE$43=G$1),MC_Dispositivo!$F$53:$BE$189))</f>
        <v>0</v>
      </c>
      <c r="H12" s="357" cm="1">
        <f t="array" aca="1" ref="H12" ca="1">SUM(IF((MC_Dispositivo!$B$53:$B$189=$C12)*(MC_Dispositivo!$F$36:$BE$36=$BS$1)*(MC_Dispositivo!$F$43:$BE$43=H$1),MC_Dispositivo!$F$53:$BE$189))</f>
        <v>0</v>
      </c>
      <c r="I12" s="357" cm="1">
        <f t="array" aca="1" ref="I12" ca="1">SUM(IF((MC_Dispositivo!$B$53:$B$189=$C12)*(MC_Dispositivo!$F$36:$BE$36=$BS$1)*(MC_Dispositivo!$F$43:$BE$43=I$1),MC_Dispositivo!$F$53:$BE$189))</f>
        <v>0</v>
      </c>
      <c r="J12" s="357" cm="1">
        <f t="array" aca="1" ref="J12" ca="1">SUM(IF((MC_Dispositivo!$B$53:$B$189=$C12)*(MC_Dispositivo!$F$36:$BE$36=$BS$1)*(MC_Dispositivo!$F$43:$BE$43=J$1),MC_Dispositivo!$F$53:$BE$189))</f>
        <v>0</v>
      </c>
      <c r="K12" s="357" cm="1">
        <f t="array" aca="1" ref="K12" ca="1">SUM(IF((MC_Dispositivo!$B$53:$B$189=$C12)*(MC_Dispositivo!$F$36:$BE$36=$BS$1)*(MC_Dispositivo!$F$43:$BE$43=K$1),MC_Dispositivo!$F$53:$BE$189))</f>
        <v>0</v>
      </c>
      <c r="L12" s="357" cm="1">
        <f t="array" aca="1" ref="L12" ca="1">SUM(IF((MC_Dispositivo!$B$53:$B$189=$C12)*(MC_Dispositivo!$F$36:$BE$36=$BS$1)*(MC_Dispositivo!$F$43:$BE$43=L$1),MC_Dispositivo!$F$53:$BE$189))</f>
        <v>0</v>
      </c>
      <c r="M12" s="357" cm="1">
        <f t="array" aca="1" ref="M12" ca="1">SUM(IF((MC_Dispositivo!$B$53:$B$189=$C12)*(MC_Dispositivo!$F$36:$BE$36=$BS$1)*(MC_Dispositivo!$F$43:$BE$43=M$1),MC_Dispositivo!$F$53:$BE$189))</f>
        <v>0</v>
      </c>
      <c r="N12" s="357" cm="1">
        <f t="array" aca="1" ref="N12" ca="1">SUM(IF((MC_Dispositivo!$B$53:$B$189=$C12)*(MC_Dispositivo!$F$36:$BE$36=$BS$1)*(MC_Dispositivo!$F$43:$BE$43=N$1),MC_Dispositivo!$F$53:$BE$189))</f>
        <v>0</v>
      </c>
      <c r="O12" s="357" cm="1">
        <f t="array" aca="1" ref="O12" ca="1">SUM(IF((MC_Dispositivo!$B$53:$B$189=$C12)*(MC_Dispositivo!$F$36:$BE$36=$BS$1)*(MC_Dispositivo!$F$43:$BE$43=O$1),MC_Dispositivo!$F$53:$BE$189))</f>
        <v>0</v>
      </c>
      <c r="P12" s="357" cm="1">
        <f t="array" aca="1" ref="P12" ca="1">SUM(IF((MC_Dispositivo!$B$53:$B$189=$C12)*(MC_Dispositivo!$F$36:$BE$36=$BS$1)*(MC_Dispositivo!$F$43:$BE$43=P$1),MC_Dispositivo!$F$53:$BE$189))</f>
        <v>0</v>
      </c>
      <c r="Q12" s="357" cm="1">
        <f t="array" aca="1" ref="Q12" ca="1">SUM(IF((MC_Dispositivo!$B$53:$B$189=$C12)*(MC_Dispositivo!$F$36:$BE$36=$BS$1)*(MC_Dispositivo!$F$43:$BE$43=Q$1),MC_Dispositivo!$F$53:$BE$189))</f>
        <v>0</v>
      </c>
      <c r="R12" s="357" cm="1">
        <f t="array" aca="1" ref="R12" ca="1">SUM(IF((MC_Dispositivo!$B$53:$B$189=$C12)*(MC_Dispositivo!$F$36:$BE$36=$BS$1)*(MC_Dispositivo!$F$43:$BE$43=R$1),MC_Dispositivo!$F$53:$BE$189))</f>
        <v>0</v>
      </c>
      <c r="S12" s="357" cm="1">
        <f t="array" aca="1" ref="S12" ca="1">SUM(IF((MC_Dispositivo!$B$53:$B$189=$C12)*(MC_Dispositivo!$F$36:$BE$36=$BS$1)*(MC_Dispositivo!$F$43:$BE$43=S$1),MC_Dispositivo!$F$53:$BE$189))</f>
        <v>0</v>
      </c>
      <c r="T12" s="357" cm="1">
        <f t="array" aca="1" ref="T12" ca="1">SUM(IF((MC_Dispositivo!$B$53:$B$189=$C12)*(MC_Dispositivo!$F$36:$BE$36=$BS$1)*(MC_Dispositivo!$F$43:$BE$43=T$1),MC_Dispositivo!$F$53:$BE$189))</f>
        <v>0</v>
      </c>
      <c r="U12" s="357" cm="1">
        <f t="array" aca="1" ref="U12" ca="1">SUM(IF((MC_Dispositivo!$B$53:$B$189=$C12)*(MC_Dispositivo!$F$36:$BE$36=$BS$1)*(MC_Dispositivo!$F$43:$BE$43=U$1),MC_Dispositivo!$F$53:$BE$189))</f>
        <v>0</v>
      </c>
      <c r="V12" s="357" cm="1">
        <f t="array" aca="1" ref="V12" ca="1">SUM(IF((MC_Dispositivo!$B$53:$B$189=$C12)*(MC_Dispositivo!$F$36:$BE$36=$BS$1)*(MC_Dispositivo!$F$43:$BE$43=V$1),MC_Dispositivo!$F$53:$BE$189))</f>
        <v>0</v>
      </c>
      <c r="W12" s="357" cm="1">
        <f t="array" aca="1" ref="W12" ca="1">SUM(IF((MC_Dispositivo!$B$53:$B$189=$C12)*(MC_Dispositivo!$F$36:$BE$36=$BS$1)*(MC_Dispositivo!$F$43:$BE$43=W$1),MC_Dispositivo!$F$53:$BE$189))</f>
        <v>0</v>
      </c>
      <c r="X12" s="357" cm="1">
        <f t="array" aca="1" ref="X12" ca="1">SUM(IF((MC_Dispositivo!$B$53:$B$189=$C12)*(MC_Dispositivo!$F$36:$BE$36=$BS$1)*(MC_Dispositivo!$F$43:$BE$43=X$1),MC_Dispositivo!$F$53:$BE$189))</f>
        <v>0</v>
      </c>
      <c r="Y12" s="357" cm="1">
        <f t="array" aca="1" ref="Y12" ca="1">SUM(IF((MC_Dispositivo!$B$53:$B$189=$C12)*(MC_Dispositivo!$F$36:$BE$36=$BS$1)*(MC_Dispositivo!$F$43:$BE$43=Y$1),MC_Dispositivo!$F$53:$BE$189))</f>
        <v>0</v>
      </c>
      <c r="Z12" s="357" cm="1">
        <f t="array" aca="1" ref="Z12" ca="1">SUM(IF((MC_Dispositivo!$B$53:$B$189=$C12)*(MC_Dispositivo!$F$36:$BE$36=$BS$1)*(MC_Dispositivo!$F$43:$BE$43=Z$1),MC_Dispositivo!$F$53:$BE$189))</f>
        <v>0</v>
      </c>
      <c r="AA12" s="357" cm="1">
        <f t="array" aca="1" ref="AA12" ca="1">SUM(IF((MC_Dispositivo!$B$53:$B$189=$C12)*(MC_Dispositivo!$F$36:$BE$36=$BS$1)*(MC_Dispositivo!$F$43:$BE$43=AA$1),MC_Dispositivo!$F$53:$BE$189))</f>
        <v>0</v>
      </c>
      <c r="AB12" s="357" cm="1">
        <f t="array" aca="1" ref="AB12" ca="1">SUM(IF((MC_Dispositivo!$B$53:$B$189=$C12)*(MC_Dispositivo!$F$36:$BE$36=$BS$1)*(MC_Dispositivo!$F$43:$BE$43=AB$1),MC_Dispositivo!$F$53:$BE$189))</f>
        <v>0</v>
      </c>
      <c r="AC12" s="357" cm="1">
        <f t="array" aca="1" ref="AC12" ca="1">SUM(IF((MC_Dispositivo!$B$53:$B$189=$C12)*(MC_Dispositivo!$F$36:$BE$36=$BS$1)*(MC_Dispositivo!$F$43:$BE$43=AC$1),MC_Dispositivo!$F$53:$BE$189))</f>
        <v>0</v>
      </c>
      <c r="AD12" s="357" cm="1">
        <f t="array" aca="1" ref="AD12" ca="1">SUM(IF((MC_Dispositivo!$B$53:$B$189=$C12)*(MC_Dispositivo!$F$36:$BE$36=$BS$1)*(MC_Dispositivo!$F$43:$BE$43=AD$1),MC_Dispositivo!$F$53:$BE$189))</f>
        <v>0</v>
      </c>
      <c r="AE12" s="357" cm="1">
        <f t="array" aca="1" ref="AE12" ca="1">SUM(IF((MC_Dispositivo!$B$53:$B$189=$C12)*(MC_Dispositivo!$F$36:$BE$36=$BS$1)*(MC_Dispositivo!$F$43:$BE$43=AE$1),MC_Dispositivo!$F$53:$BE$189))</f>
        <v>0</v>
      </c>
      <c r="AF12" s="357" cm="1">
        <f t="array" aca="1" ref="AF12" ca="1">SUM(IF((MC_Dispositivo!$B$53:$B$189=$C12)*(MC_Dispositivo!$F$36:$BE$36=$BS$1)*(MC_Dispositivo!$F$43:$BE$43=AF$1),MC_Dispositivo!$F$53:$BE$189))</f>
        <v>0</v>
      </c>
      <c r="AG12" s="357" cm="1">
        <f t="array" aca="1" ref="AG12" ca="1">SUM(IF((MC_Dispositivo!$B$53:$B$189=$C12)*(MC_Dispositivo!$F$36:$BE$36=$BS$1)*(MC_Dispositivo!$F$43:$BE$43=AG$1),MC_Dispositivo!$F$53:$BE$189))</f>
        <v>0</v>
      </c>
      <c r="AH12" s="357" cm="1">
        <f t="array" aca="1" ref="AH12" ca="1">SUM(IF((MC_Dispositivo!$B$53:$B$189=$C12)*(MC_Dispositivo!$F$36:$BE$36=$BS$1)*(MC_Dispositivo!$F$43:$BE$43=AH$1),MC_Dispositivo!$F$53:$BE$189))</f>
        <v>0</v>
      </c>
      <c r="AI12" s="357" cm="1">
        <f t="array" aca="1" ref="AI12" ca="1">SUM(IF((MC_Dispositivo!$B$53:$B$189=$C12)*(MC_Dispositivo!$F$36:$BE$36=$BS$1)*(MC_Dispositivo!$F$43:$BE$43=AI$1),MC_Dispositivo!$F$53:$BE$189))</f>
        <v>0</v>
      </c>
      <c r="AJ12" s="357" cm="1">
        <f t="array" aca="1" ref="AJ12" ca="1">SUM(IF((MC_Dispositivo!$B$53:$B$189=$C12)*(MC_Dispositivo!$F$36:$BE$36=$BS$1)*(MC_Dispositivo!$F$43:$BE$43=AJ$1),MC_Dispositivo!$F$53:$BE$189))</f>
        <v>0</v>
      </c>
      <c r="AK12" s="125">
        <f ca="1">IF(A12="","",INDEX([10]TPU!$G:$G,MATCH($A12,[10]TPU!$A:$A,0)))</f>
        <v>11.5</v>
      </c>
      <c r="AL12" s="359">
        <f t="shared" ref="AL12:BO12" ca="1" si="14">IF($A12="",SUMIFS(AL13:AL60,$C13:$C60,$C12&amp;"*",$A13:$A60,"&lt;&gt;"&amp;""),G12*$AK12)</f>
        <v>0</v>
      </c>
      <c r="AM12" s="359">
        <f t="shared" ca="1" si="14"/>
        <v>0</v>
      </c>
      <c r="AN12" s="359">
        <f t="shared" ca="1" si="14"/>
        <v>0</v>
      </c>
      <c r="AO12" s="359">
        <f t="shared" ca="1" si="14"/>
        <v>0</v>
      </c>
      <c r="AP12" s="359">
        <f t="shared" ca="1" si="14"/>
        <v>0</v>
      </c>
      <c r="AQ12" s="359">
        <f t="shared" ca="1" si="14"/>
        <v>0</v>
      </c>
      <c r="AR12" s="359">
        <f t="shared" ca="1" si="14"/>
        <v>0</v>
      </c>
      <c r="AS12" s="359">
        <f t="shared" ca="1" si="14"/>
        <v>0</v>
      </c>
      <c r="AT12" s="359">
        <f t="shared" ca="1" si="14"/>
        <v>0</v>
      </c>
      <c r="AU12" s="359">
        <f t="shared" ca="1" si="14"/>
        <v>0</v>
      </c>
      <c r="AV12" s="359">
        <f t="shared" ca="1" si="14"/>
        <v>0</v>
      </c>
      <c r="AW12" s="359">
        <f t="shared" ca="1" si="14"/>
        <v>0</v>
      </c>
      <c r="AX12" s="359">
        <f t="shared" ca="1" si="14"/>
        <v>0</v>
      </c>
      <c r="AY12" s="359">
        <f t="shared" ca="1" si="14"/>
        <v>0</v>
      </c>
      <c r="AZ12" s="359">
        <f t="shared" ca="1" si="14"/>
        <v>0</v>
      </c>
      <c r="BA12" s="359">
        <f t="shared" ca="1" si="14"/>
        <v>0</v>
      </c>
      <c r="BB12" s="359">
        <f t="shared" ca="1" si="14"/>
        <v>0</v>
      </c>
      <c r="BC12" s="359">
        <f t="shared" ca="1" si="14"/>
        <v>0</v>
      </c>
      <c r="BD12" s="359">
        <f t="shared" ca="1" si="14"/>
        <v>0</v>
      </c>
      <c r="BE12" s="359">
        <f t="shared" ca="1" si="14"/>
        <v>0</v>
      </c>
      <c r="BF12" s="359">
        <f t="shared" ca="1" si="14"/>
        <v>0</v>
      </c>
      <c r="BG12" s="359">
        <f t="shared" ca="1" si="14"/>
        <v>0</v>
      </c>
      <c r="BH12" s="359">
        <f t="shared" ca="1" si="14"/>
        <v>0</v>
      </c>
      <c r="BI12" s="359">
        <f t="shared" ca="1" si="14"/>
        <v>0</v>
      </c>
      <c r="BJ12" s="359">
        <f t="shared" ca="1" si="14"/>
        <v>0</v>
      </c>
      <c r="BK12" s="359">
        <f t="shared" ca="1" si="14"/>
        <v>0</v>
      </c>
      <c r="BL12" s="359">
        <f t="shared" ca="1" si="14"/>
        <v>0</v>
      </c>
      <c r="BM12" s="359">
        <f t="shared" ca="1" si="14"/>
        <v>0</v>
      </c>
      <c r="BN12" s="359">
        <f t="shared" ca="1" si="14"/>
        <v>0</v>
      </c>
      <c r="BO12" s="359">
        <f t="shared" ca="1" si="14"/>
        <v>0</v>
      </c>
      <c r="BP12" s="358">
        <f t="shared" ca="1" si="4"/>
        <v>0</v>
      </c>
      <c r="BQ12" s="206"/>
      <c r="BR12" s="234" t="str">
        <f t="shared" si="6"/>
        <v/>
      </c>
      <c r="BT12" s="236"/>
    </row>
    <row r="13" spans="1:75" ht="20.100000000000001" customHeight="1" outlineLevel="1" x14ac:dyDescent="0.2">
      <c r="A13" s="354" t="str">
        <f ca="1">INDEX(MC_Dispositivo!B:E,MATCH('Quantitativo_MG-329'!C13,MC_Dispositivo!B:B,0),2)</f>
        <v>RO-00881</v>
      </c>
      <c r="B13" s="354" t="str">
        <f ca="1">INDEX([10]TPU!$B:$B,MATCH($A13,[10]TPU!$A:$A,0))</f>
        <v>SICOR</v>
      </c>
      <c r="C13" s="354" t="s">
        <v>44</v>
      </c>
      <c r="D13" s="355" t="str">
        <f ca="1">INDEX(MC_Dispositivo!B:E,MATCH('Quantitativo_MG-329'!C13,MC_Dispositivo!B:B,0),3)</f>
        <v>Transporte com caminhão basculante de 6 m³ - rodovia pavimentada</v>
      </c>
      <c r="E13" s="354" t="str">
        <f ca="1">INDEX(MC_Dispositivo!B:E,MATCH('Quantitativo_MG-329'!C13,MC_Dispositivo!B:B,0),4)</f>
        <v>txkm</v>
      </c>
      <c r="F13" s="356" cm="1">
        <f t="array" aca="1" ref="F13" ca="1">IF($BS$1="Todos",SUM(IF(($BS$1="todos")*(MC_Dispositivo!$B$54:$B$212=$C13),MC_Dispositivo!$F$54:$BE$212)),SUM(IF((MC_Dispositivo!$F$36:$BE$36=$BS$1)*(MC_Dispositivo!$B$54:$B$212=$C13),MC_Dispositivo!$F$54:$BE$212)))</f>
        <v>0</v>
      </c>
      <c r="G13" s="357" cm="1">
        <f t="array" aca="1" ref="G13" ca="1">SUM(IF((MC_Dispositivo!$B$53:$B$189=$C13)*(MC_Dispositivo!$F$36:$BE$36=$BS$1)*(MC_Dispositivo!$F$43:$BE$43=G$1),MC_Dispositivo!$F$53:$BE$189))</f>
        <v>0</v>
      </c>
      <c r="H13" s="357" cm="1">
        <f t="array" aca="1" ref="H13" ca="1">SUM(IF((MC_Dispositivo!$B$53:$B$189=$C13)*(MC_Dispositivo!$F$36:$BE$36=$BS$1)*(MC_Dispositivo!$F$43:$BE$43=H$1),MC_Dispositivo!$F$53:$BE$189))</f>
        <v>0</v>
      </c>
      <c r="I13" s="357" cm="1">
        <f t="array" aca="1" ref="I13" ca="1">SUM(IF((MC_Dispositivo!$B$53:$B$189=$C13)*(MC_Dispositivo!$F$36:$BE$36=$BS$1)*(MC_Dispositivo!$F$43:$BE$43=I$1),MC_Dispositivo!$F$53:$BE$189))</f>
        <v>0</v>
      </c>
      <c r="J13" s="357" cm="1">
        <f t="array" aca="1" ref="J13" ca="1">SUM(IF((MC_Dispositivo!$B$53:$B$189=$C13)*(MC_Dispositivo!$F$36:$BE$36=$BS$1)*(MC_Dispositivo!$F$43:$BE$43=J$1),MC_Dispositivo!$F$53:$BE$189))</f>
        <v>0</v>
      </c>
      <c r="K13" s="357" cm="1">
        <f t="array" aca="1" ref="K13" ca="1">SUM(IF((MC_Dispositivo!$B$53:$B$189=$C13)*(MC_Dispositivo!$F$36:$BE$36=$BS$1)*(MC_Dispositivo!$F$43:$BE$43=K$1),MC_Dispositivo!$F$53:$BE$189))</f>
        <v>0</v>
      </c>
      <c r="L13" s="357" cm="1">
        <f t="array" aca="1" ref="L13" ca="1">SUM(IF((MC_Dispositivo!$B$53:$B$189=$C13)*(MC_Dispositivo!$F$36:$BE$36=$BS$1)*(MC_Dispositivo!$F$43:$BE$43=L$1),MC_Dispositivo!$F$53:$BE$189))</f>
        <v>0</v>
      </c>
      <c r="M13" s="357" cm="1">
        <f t="array" aca="1" ref="M13" ca="1">SUM(IF((MC_Dispositivo!$B$53:$B$189=$C13)*(MC_Dispositivo!$F$36:$BE$36=$BS$1)*(MC_Dispositivo!$F$43:$BE$43=M$1),MC_Dispositivo!$F$53:$BE$189))</f>
        <v>0</v>
      </c>
      <c r="N13" s="357" cm="1">
        <f t="array" aca="1" ref="N13" ca="1">SUM(IF((MC_Dispositivo!$B$53:$B$189=$C13)*(MC_Dispositivo!$F$36:$BE$36=$BS$1)*(MC_Dispositivo!$F$43:$BE$43=N$1),MC_Dispositivo!$F$53:$BE$189))</f>
        <v>0</v>
      </c>
      <c r="O13" s="357" cm="1">
        <f t="array" aca="1" ref="O13" ca="1">SUM(IF((MC_Dispositivo!$B$53:$B$189=$C13)*(MC_Dispositivo!$F$36:$BE$36=$BS$1)*(MC_Dispositivo!$F$43:$BE$43=O$1),MC_Dispositivo!$F$53:$BE$189))</f>
        <v>0</v>
      </c>
      <c r="P13" s="357" cm="1">
        <f t="array" aca="1" ref="P13" ca="1">SUM(IF((MC_Dispositivo!$B$53:$B$189=$C13)*(MC_Dispositivo!$F$36:$BE$36=$BS$1)*(MC_Dispositivo!$F$43:$BE$43=P$1),MC_Dispositivo!$F$53:$BE$189))</f>
        <v>0</v>
      </c>
      <c r="Q13" s="357" cm="1">
        <f t="array" aca="1" ref="Q13" ca="1">SUM(IF((MC_Dispositivo!$B$53:$B$189=$C13)*(MC_Dispositivo!$F$36:$BE$36=$BS$1)*(MC_Dispositivo!$F$43:$BE$43=Q$1),MC_Dispositivo!$F$53:$BE$189))</f>
        <v>0</v>
      </c>
      <c r="R13" s="357" cm="1">
        <f t="array" aca="1" ref="R13" ca="1">SUM(IF((MC_Dispositivo!$B$53:$B$189=$C13)*(MC_Dispositivo!$F$36:$BE$36=$BS$1)*(MC_Dispositivo!$F$43:$BE$43=R$1),MC_Dispositivo!$F$53:$BE$189))</f>
        <v>0</v>
      </c>
      <c r="S13" s="357" cm="1">
        <f t="array" aca="1" ref="S13" ca="1">SUM(IF((MC_Dispositivo!$B$53:$B$189=$C13)*(MC_Dispositivo!$F$36:$BE$36=$BS$1)*(MC_Dispositivo!$F$43:$BE$43=S$1),MC_Dispositivo!$F$53:$BE$189))</f>
        <v>0</v>
      </c>
      <c r="T13" s="357" cm="1">
        <f t="array" aca="1" ref="T13" ca="1">SUM(IF((MC_Dispositivo!$B$53:$B$189=$C13)*(MC_Dispositivo!$F$36:$BE$36=$BS$1)*(MC_Dispositivo!$F$43:$BE$43=T$1),MC_Dispositivo!$F$53:$BE$189))</f>
        <v>0</v>
      </c>
      <c r="U13" s="357" cm="1">
        <f t="array" aca="1" ref="U13" ca="1">SUM(IF((MC_Dispositivo!$B$53:$B$189=$C13)*(MC_Dispositivo!$F$36:$BE$36=$BS$1)*(MC_Dispositivo!$F$43:$BE$43=U$1),MC_Dispositivo!$F$53:$BE$189))</f>
        <v>0</v>
      </c>
      <c r="V13" s="357" cm="1">
        <f t="array" aca="1" ref="V13" ca="1">SUM(IF((MC_Dispositivo!$B$53:$B$189=$C13)*(MC_Dispositivo!$F$36:$BE$36=$BS$1)*(MC_Dispositivo!$F$43:$BE$43=V$1),MC_Dispositivo!$F$53:$BE$189))</f>
        <v>0</v>
      </c>
      <c r="W13" s="357" cm="1">
        <f t="array" aca="1" ref="W13" ca="1">SUM(IF((MC_Dispositivo!$B$53:$B$189=$C13)*(MC_Dispositivo!$F$36:$BE$36=$BS$1)*(MC_Dispositivo!$F$43:$BE$43=W$1),MC_Dispositivo!$F$53:$BE$189))</f>
        <v>0</v>
      </c>
      <c r="X13" s="357" cm="1">
        <f t="array" aca="1" ref="X13" ca="1">SUM(IF((MC_Dispositivo!$B$53:$B$189=$C13)*(MC_Dispositivo!$F$36:$BE$36=$BS$1)*(MC_Dispositivo!$F$43:$BE$43=X$1),MC_Dispositivo!$F$53:$BE$189))</f>
        <v>0</v>
      </c>
      <c r="Y13" s="357" cm="1">
        <f t="array" aca="1" ref="Y13" ca="1">SUM(IF((MC_Dispositivo!$B$53:$B$189=$C13)*(MC_Dispositivo!$F$36:$BE$36=$BS$1)*(MC_Dispositivo!$F$43:$BE$43=Y$1),MC_Dispositivo!$F$53:$BE$189))</f>
        <v>0</v>
      </c>
      <c r="Z13" s="357" cm="1">
        <f t="array" aca="1" ref="Z13" ca="1">SUM(IF((MC_Dispositivo!$B$53:$B$189=$C13)*(MC_Dispositivo!$F$36:$BE$36=$BS$1)*(MC_Dispositivo!$F$43:$BE$43=Z$1),MC_Dispositivo!$F$53:$BE$189))</f>
        <v>0</v>
      </c>
      <c r="AA13" s="357" cm="1">
        <f t="array" aca="1" ref="AA13" ca="1">SUM(IF((MC_Dispositivo!$B$53:$B$189=$C13)*(MC_Dispositivo!$F$36:$BE$36=$BS$1)*(MC_Dispositivo!$F$43:$BE$43=AA$1),MC_Dispositivo!$F$53:$BE$189))</f>
        <v>0</v>
      </c>
      <c r="AB13" s="357" cm="1">
        <f t="array" aca="1" ref="AB13" ca="1">SUM(IF((MC_Dispositivo!$B$53:$B$189=$C13)*(MC_Dispositivo!$F$36:$BE$36=$BS$1)*(MC_Dispositivo!$F$43:$BE$43=AB$1),MC_Dispositivo!$F$53:$BE$189))</f>
        <v>0</v>
      </c>
      <c r="AC13" s="357" cm="1">
        <f t="array" aca="1" ref="AC13" ca="1">SUM(IF((MC_Dispositivo!$B$53:$B$189=$C13)*(MC_Dispositivo!$F$36:$BE$36=$BS$1)*(MC_Dispositivo!$F$43:$BE$43=AC$1),MC_Dispositivo!$F$53:$BE$189))</f>
        <v>0</v>
      </c>
      <c r="AD13" s="357" cm="1">
        <f t="array" aca="1" ref="AD13" ca="1">SUM(IF((MC_Dispositivo!$B$53:$B$189=$C13)*(MC_Dispositivo!$F$36:$BE$36=$BS$1)*(MC_Dispositivo!$F$43:$BE$43=AD$1),MC_Dispositivo!$F$53:$BE$189))</f>
        <v>0</v>
      </c>
      <c r="AE13" s="357" cm="1">
        <f t="array" aca="1" ref="AE13" ca="1">SUM(IF((MC_Dispositivo!$B$53:$B$189=$C13)*(MC_Dispositivo!$F$36:$BE$36=$BS$1)*(MC_Dispositivo!$F$43:$BE$43=AE$1),MC_Dispositivo!$F$53:$BE$189))</f>
        <v>0</v>
      </c>
      <c r="AF13" s="357" cm="1">
        <f t="array" aca="1" ref="AF13" ca="1">SUM(IF((MC_Dispositivo!$B$53:$B$189=$C13)*(MC_Dispositivo!$F$36:$BE$36=$BS$1)*(MC_Dispositivo!$F$43:$BE$43=AF$1),MC_Dispositivo!$F$53:$BE$189))</f>
        <v>0</v>
      </c>
      <c r="AG13" s="357" cm="1">
        <f t="array" aca="1" ref="AG13" ca="1">SUM(IF((MC_Dispositivo!$B$53:$B$189=$C13)*(MC_Dispositivo!$F$36:$BE$36=$BS$1)*(MC_Dispositivo!$F$43:$BE$43=AG$1),MC_Dispositivo!$F$53:$BE$189))</f>
        <v>0</v>
      </c>
      <c r="AH13" s="357" cm="1">
        <f t="array" aca="1" ref="AH13" ca="1">SUM(IF((MC_Dispositivo!$B$53:$B$189=$C13)*(MC_Dispositivo!$F$36:$BE$36=$BS$1)*(MC_Dispositivo!$F$43:$BE$43=AH$1),MC_Dispositivo!$F$53:$BE$189))</f>
        <v>0</v>
      </c>
      <c r="AI13" s="357" cm="1">
        <f t="array" aca="1" ref="AI13" ca="1">SUM(IF((MC_Dispositivo!$B$53:$B$189=$C13)*(MC_Dispositivo!$F$36:$BE$36=$BS$1)*(MC_Dispositivo!$F$43:$BE$43=AI$1),MC_Dispositivo!$F$53:$BE$189))</f>
        <v>0</v>
      </c>
      <c r="AJ13" s="357" cm="1">
        <f t="array" aca="1" ref="AJ13" ca="1">SUM(IF((MC_Dispositivo!$B$53:$B$189=$C13)*(MC_Dispositivo!$F$36:$BE$36=$BS$1)*(MC_Dispositivo!$F$43:$BE$43=AJ$1),MC_Dispositivo!$F$53:$BE$189))</f>
        <v>0</v>
      </c>
      <c r="AK13" s="125">
        <f ca="1">IF(A13="","",INDEX([10]TPU!$G:$G,MATCH($A13,[10]TPU!$A:$A,0)))</f>
        <v>0.96</v>
      </c>
      <c r="AL13" s="359">
        <f t="shared" ref="AL13:BO13" ca="1" si="15">IF($A13="",SUMIFS(AL14:AL61,$C14:$C61,$C13&amp;"*",$A14:$A61,"&lt;&gt;"&amp;""),G13*$AK13)</f>
        <v>0</v>
      </c>
      <c r="AM13" s="359">
        <f t="shared" ca="1" si="15"/>
        <v>0</v>
      </c>
      <c r="AN13" s="359">
        <f t="shared" ca="1" si="15"/>
        <v>0</v>
      </c>
      <c r="AO13" s="359">
        <f t="shared" ca="1" si="15"/>
        <v>0</v>
      </c>
      <c r="AP13" s="359">
        <f t="shared" ca="1" si="15"/>
        <v>0</v>
      </c>
      <c r="AQ13" s="359">
        <f t="shared" ca="1" si="15"/>
        <v>0</v>
      </c>
      <c r="AR13" s="359">
        <f t="shared" ca="1" si="15"/>
        <v>0</v>
      </c>
      <c r="AS13" s="359">
        <f t="shared" ca="1" si="15"/>
        <v>0</v>
      </c>
      <c r="AT13" s="359">
        <f t="shared" ca="1" si="15"/>
        <v>0</v>
      </c>
      <c r="AU13" s="359">
        <f t="shared" ca="1" si="15"/>
        <v>0</v>
      </c>
      <c r="AV13" s="359">
        <f t="shared" ca="1" si="15"/>
        <v>0</v>
      </c>
      <c r="AW13" s="359">
        <f t="shared" ca="1" si="15"/>
        <v>0</v>
      </c>
      <c r="AX13" s="359">
        <f t="shared" ca="1" si="15"/>
        <v>0</v>
      </c>
      <c r="AY13" s="359">
        <f t="shared" ca="1" si="15"/>
        <v>0</v>
      </c>
      <c r="AZ13" s="359">
        <f t="shared" ca="1" si="15"/>
        <v>0</v>
      </c>
      <c r="BA13" s="359">
        <f t="shared" ca="1" si="15"/>
        <v>0</v>
      </c>
      <c r="BB13" s="359">
        <f t="shared" ca="1" si="15"/>
        <v>0</v>
      </c>
      <c r="BC13" s="359">
        <f t="shared" ca="1" si="15"/>
        <v>0</v>
      </c>
      <c r="BD13" s="359">
        <f t="shared" ca="1" si="15"/>
        <v>0</v>
      </c>
      <c r="BE13" s="359">
        <f t="shared" ca="1" si="15"/>
        <v>0</v>
      </c>
      <c r="BF13" s="359">
        <f t="shared" ca="1" si="15"/>
        <v>0</v>
      </c>
      <c r="BG13" s="359">
        <f t="shared" ca="1" si="15"/>
        <v>0</v>
      </c>
      <c r="BH13" s="359">
        <f t="shared" ca="1" si="15"/>
        <v>0</v>
      </c>
      <c r="BI13" s="359">
        <f t="shared" ca="1" si="15"/>
        <v>0</v>
      </c>
      <c r="BJ13" s="359">
        <f t="shared" ca="1" si="15"/>
        <v>0</v>
      </c>
      <c r="BK13" s="359">
        <f t="shared" ca="1" si="15"/>
        <v>0</v>
      </c>
      <c r="BL13" s="359">
        <f t="shared" ca="1" si="15"/>
        <v>0</v>
      </c>
      <c r="BM13" s="359">
        <f t="shared" ca="1" si="15"/>
        <v>0</v>
      </c>
      <c r="BN13" s="359">
        <f t="shared" ca="1" si="15"/>
        <v>0</v>
      </c>
      <c r="BO13" s="359">
        <f t="shared" ca="1" si="15"/>
        <v>0</v>
      </c>
      <c r="BP13" s="358">
        <f t="shared" ca="1" si="4"/>
        <v>0</v>
      </c>
      <c r="BQ13" s="206"/>
      <c r="BR13" s="234" t="str">
        <f t="shared" si="6"/>
        <v/>
      </c>
    </row>
    <row r="14" spans="1:75" ht="20.100000000000001" customHeight="1" outlineLevel="1" x14ac:dyDescent="0.2">
      <c r="A14" s="354" t="str">
        <f ca="1">INDEX(MC_Dispositivo!B:E,MATCH('Quantitativo_MG-329'!C14,MC_Dispositivo!B:B,0),2)</f>
        <v>RO-00112</v>
      </c>
      <c r="B14" s="354" t="str">
        <f ca="1">INDEX([10]TPU!$B:$B,MATCH($A14,[10]TPU!$A:$A,0))</f>
        <v>SICOR</v>
      </c>
      <c r="C14" s="354" t="s">
        <v>46</v>
      </c>
      <c r="D14" s="355" t="str">
        <f ca="1">INDEX(MC_Dispositivo!B:E,MATCH('Quantitativo_MG-329'!C14,MC_Dispositivo!B:B,0),3)</f>
        <v>escavação, carga e transporte de material de 2ª categoria - executado com escavadeira de 1,40 m3 e caminhão basculante de 12 m3 e com caminho de serviço pavimentado - dmt de      50 a    200 m</v>
      </c>
      <c r="E14" s="354" t="str">
        <f ca="1">INDEX(MC_Dispositivo!B:E,MATCH('Quantitativo_MG-329'!C14,MC_Dispositivo!B:B,0),4)</f>
        <v>m3</v>
      </c>
      <c r="F14" s="356" cm="1">
        <f t="array" aca="1" ref="F14" ca="1">IF($BS$1="Todos",SUM(IF(($BS$1="todos")*(MC_Dispositivo!$B$54:$B$212=$C14),MC_Dispositivo!$F$54:$BE$212)),SUM(IF((MC_Dispositivo!$F$36:$BE$36=$BS$1)*(MC_Dispositivo!$B$54:$B$212=$C14),MC_Dispositivo!$F$54:$BE$212)))</f>
        <v>13711.523999999999</v>
      </c>
      <c r="G14" s="357" cm="1">
        <f t="array" aca="1" ref="G14" ca="1">SUM(IF((MC_Dispositivo!$B$53:$B$189=$C14)*(MC_Dispositivo!$F$36:$BE$36=$BS$1)*(MC_Dispositivo!$F$43:$BE$43=G$1),MC_Dispositivo!$F$53:$BE$189))</f>
        <v>0</v>
      </c>
      <c r="H14" s="357" cm="1">
        <f t="array" aca="1" ref="H14" ca="1">SUM(IF((MC_Dispositivo!$B$53:$B$189=$C14)*(MC_Dispositivo!$F$36:$BE$36=$BS$1)*(MC_Dispositivo!$F$43:$BE$43=H$1),MC_Dispositivo!$F$53:$BE$189))</f>
        <v>0</v>
      </c>
      <c r="I14" s="357" cm="1">
        <f t="array" aca="1" ref="I14" ca="1">SUM(IF((MC_Dispositivo!$B$53:$B$189=$C14)*(MC_Dispositivo!$F$36:$BE$36=$BS$1)*(MC_Dispositivo!$F$43:$BE$43=I$1),MC_Dispositivo!$F$53:$BE$189))</f>
        <v>0</v>
      </c>
      <c r="J14" s="357" cm="1">
        <f t="array" aca="1" ref="J14" ca="1">SUM(IF((MC_Dispositivo!$B$53:$B$189=$C14)*(MC_Dispositivo!$F$36:$BE$36=$BS$1)*(MC_Dispositivo!$F$43:$BE$43=J$1),MC_Dispositivo!$F$53:$BE$189))</f>
        <v>13711.523999999999</v>
      </c>
      <c r="K14" s="357" cm="1">
        <f t="array" aca="1" ref="K14" ca="1">SUM(IF((MC_Dispositivo!$B$53:$B$189=$C14)*(MC_Dispositivo!$F$36:$BE$36=$BS$1)*(MC_Dispositivo!$F$43:$BE$43=K$1),MC_Dispositivo!$F$53:$BE$189))</f>
        <v>0</v>
      </c>
      <c r="L14" s="357" cm="1">
        <f t="array" aca="1" ref="L14" ca="1">SUM(IF((MC_Dispositivo!$B$53:$B$189=$C14)*(MC_Dispositivo!$F$36:$BE$36=$BS$1)*(MC_Dispositivo!$F$43:$BE$43=L$1),MC_Dispositivo!$F$53:$BE$189))</f>
        <v>0</v>
      </c>
      <c r="M14" s="357" cm="1">
        <f t="array" aca="1" ref="M14" ca="1">SUM(IF((MC_Dispositivo!$B$53:$B$189=$C14)*(MC_Dispositivo!$F$36:$BE$36=$BS$1)*(MC_Dispositivo!$F$43:$BE$43=M$1),MC_Dispositivo!$F$53:$BE$189))</f>
        <v>0</v>
      </c>
      <c r="N14" s="357" cm="1">
        <f t="array" aca="1" ref="N14" ca="1">SUM(IF((MC_Dispositivo!$B$53:$B$189=$C14)*(MC_Dispositivo!$F$36:$BE$36=$BS$1)*(MC_Dispositivo!$F$43:$BE$43=N$1),MC_Dispositivo!$F$53:$BE$189))</f>
        <v>0</v>
      </c>
      <c r="O14" s="357" cm="1">
        <f t="array" aca="1" ref="O14" ca="1">SUM(IF((MC_Dispositivo!$B$53:$B$189=$C14)*(MC_Dispositivo!$F$36:$BE$36=$BS$1)*(MC_Dispositivo!$F$43:$BE$43=O$1),MC_Dispositivo!$F$53:$BE$189))</f>
        <v>0</v>
      </c>
      <c r="P14" s="357" cm="1">
        <f t="array" aca="1" ref="P14" ca="1">SUM(IF((MC_Dispositivo!$B$53:$B$189=$C14)*(MC_Dispositivo!$F$36:$BE$36=$BS$1)*(MC_Dispositivo!$F$43:$BE$43=P$1),MC_Dispositivo!$F$53:$BE$189))</f>
        <v>0</v>
      </c>
      <c r="Q14" s="357" cm="1">
        <f t="array" aca="1" ref="Q14" ca="1">SUM(IF((MC_Dispositivo!$B$53:$B$189=$C14)*(MC_Dispositivo!$F$36:$BE$36=$BS$1)*(MC_Dispositivo!$F$43:$BE$43=Q$1),MC_Dispositivo!$F$53:$BE$189))</f>
        <v>0</v>
      </c>
      <c r="R14" s="357" cm="1">
        <f t="array" aca="1" ref="R14" ca="1">SUM(IF((MC_Dispositivo!$B$53:$B$189=$C14)*(MC_Dispositivo!$F$36:$BE$36=$BS$1)*(MC_Dispositivo!$F$43:$BE$43=R$1),MC_Dispositivo!$F$53:$BE$189))</f>
        <v>0</v>
      </c>
      <c r="S14" s="357" cm="1">
        <f t="array" aca="1" ref="S14" ca="1">SUM(IF((MC_Dispositivo!$B$53:$B$189=$C14)*(MC_Dispositivo!$F$36:$BE$36=$BS$1)*(MC_Dispositivo!$F$43:$BE$43=S$1),MC_Dispositivo!$F$53:$BE$189))</f>
        <v>0</v>
      </c>
      <c r="T14" s="357" cm="1">
        <f t="array" aca="1" ref="T14" ca="1">SUM(IF((MC_Dispositivo!$B$53:$B$189=$C14)*(MC_Dispositivo!$F$36:$BE$36=$BS$1)*(MC_Dispositivo!$F$43:$BE$43=T$1),MC_Dispositivo!$F$53:$BE$189))</f>
        <v>0</v>
      </c>
      <c r="U14" s="357" cm="1">
        <f t="array" aca="1" ref="U14" ca="1">SUM(IF((MC_Dispositivo!$B$53:$B$189=$C14)*(MC_Dispositivo!$F$36:$BE$36=$BS$1)*(MC_Dispositivo!$F$43:$BE$43=U$1),MC_Dispositivo!$F$53:$BE$189))</f>
        <v>0</v>
      </c>
      <c r="V14" s="357" cm="1">
        <f t="array" aca="1" ref="V14" ca="1">SUM(IF((MC_Dispositivo!$B$53:$B$189=$C14)*(MC_Dispositivo!$F$36:$BE$36=$BS$1)*(MC_Dispositivo!$F$43:$BE$43=V$1),MC_Dispositivo!$F$53:$BE$189))</f>
        <v>0</v>
      </c>
      <c r="W14" s="357" cm="1">
        <f t="array" aca="1" ref="W14" ca="1">SUM(IF((MC_Dispositivo!$B$53:$B$189=$C14)*(MC_Dispositivo!$F$36:$BE$36=$BS$1)*(MC_Dispositivo!$F$43:$BE$43=W$1),MC_Dispositivo!$F$53:$BE$189))</f>
        <v>0</v>
      </c>
      <c r="X14" s="357" cm="1">
        <f t="array" aca="1" ref="X14" ca="1">SUM(IF((MC_Dispositivo!$B$53:$B$189=$C14)*(MC_Dispositivo!$F$36:$BE$36=$BS$1)*(MC_Dispositivo!$F$43:$BE$43=X$1),MC_Dispositivo!$F$53:$BE$189))</f>
        <v>0</v>
      </c>
      <c r="Y14" s="357" cm="1">
        <f t="array" aca="1" ref="Y14" ca="1">SUM(IF((MC_Dispositivo!$B$53:$B$189=$C14)*(MC_Dispositivo!$F$36:$BE$36=$BS$1)*(MC_Dispositivo!$F$43:$BE$43=Y$1),MC_Dispositivo!$F$53:$BE$189))</f>
        <v>0</v>
      </c>
      <c r="Z14" s="357" cm="1">
        <f t="array" aca="1" ref="Z14" ca="1">SUM(IF((MC_Dispositivo!$B$53:$B$189=$C14)*(MC_Dispositivo!$F$36:$BE$36=$BS$1)*(MC_Dispositivo!$F$43:$BE$43=Z$1),MC_Dispositivo!$F$53:$BE$189))</f>
        <v>0</v>
      </c>
      <c r="AA14" s="357" cm="1">
        <f t="array" aca="1" ref="AA14" ca="1">SUM(IF((MC_Dispositivo!$B$53:$B$189=$C14)*(MC_Dispositivo!$F$36:$BE$36=$BS$1)*(MC_Dispositivo!$F$43:$BE$43=AA$1),MC_Dispositivo!$F$53:$BE$189))</f>
        <v>0</v>
      </c>
      <c r="AB14" s="357" cm="1">
        <f t="array" aca="1" ref="AB14" ca="1">SUM(IF((MC_Dispositivo!$B$53:$B$189=$C14)*(MC_Dispositivo!$F$36:$BE$36=$BS$1)*(MC_Dispositivo!$F$43:$BE$43=AB$1),MC_Dispositivo!$F$53:$BE$189))</f>
        <v>0</v>
      </c>
      <c r="AC14" s="357" cm="1">
        <f t="array" aca="1" ref="AC14" ca="1">SUM(IF((MC_Dispositivo!$B$53:$B$189=$C14)*(MC_Dispositivo!$F$36:$BE$36=$BS$1)*(MC_Dispositivo!$F$43:$BE$43=AC$1),MC_Dispositivo!$F$53:$BE$189))</f>
        <v>0</v>
      </c>
      <c r="AD14" s="357" cm="1">
        <f t="array" aca="1" ref="AD14" ca="1">SUM(IF((MC_Dispositivo!$B$53:$B$189=$C14)*(MC_Dispositivo!$F$36:$BE$36=$BS$1)*(MC_Dispositivo!$F$43:$BE$43=AD$1),MC_Dispositivo!$F$53:$BE$189))</f>
        <v>0</v>
      </c>
      <c r="AE14" s="357" cm="1">
        <f t="array" aca="1" ref="AE14" ca="1">SUM(IF((MC_Dispositivo!$B$53:$B$189=$C14)*(MC_Dispositivo!$F$36:$BE$36=$BS$1)*(MC_Dispositivo!$F$43:$BE$43=AE$1),MC_Dispositivo!$F$53:$BE$189))</f>
        <v>0</v>
      </c>
      <c r="AF14" s="357" cm="1">
        <f t="array" aca="1" ref="AF14" ca="1">SUM(IF((MC_Dispositivo!$B$53:$B$189=$C14)*(MC_Dispositivo!$F$36:$BE$36=$BS$1)*(MC_Dispositivo!$F$43:$BE$43=AF$1),MC_Dispositivo!$F$53:$BE$189))</f>
        <v>0</v>
      </c>
      <c r="AG14" s="357" cm="1">
        <f t="array" aca="1" ref="AG14" ca="1">SUM(IF((MC_Dispositivo!$B$53:$B$189=$C14)*(MC_Dispositivo!$F$36:$BE$36=$BS$1)*(MC_Dispositivo!$F$43:$BE$43=AG$1),MC_Dispositivo!$F$53:$BE$189))</f>
        <v>0</v>
      </c>
      <c r="AH14" s="357" cm="1">
        <f t="array" aca="1" ref="AH14" ca="1">SUM(IF((MC_Dispositivo!$B$53:$B$189=$C14)*(MC_Dispositivo!$F$36:$BE$36=$BS$1)*(MC_Dispositivo!$F$43:$BE$43=AH$1),MC_Dispositivo!$F$53:$BE$189))</f>
        <v>0</v>
      </c>
      <c r="AI14" s="357" cm="1">
        <f t="array" aca="1" ref="AI14" ca="1">SUM(IF((MC_Dispositivo!$B$53:$B$189=$C14)*(MC_Dispositivo!$F$36:$BE$36=$BS$1)*(MC_Dispositivo!$F$43:$BE$43=AI$1),MC_Dispositivo!$F$53:$BE$189))</f>
        <v>0</v>
      </c>
      <c r="AJ14" s="357" cm="1">
        <f t="array" aca="1" ref="AJ14" ca="1">SUM(IF((MC_Dispositivo!$B$53:$B$189=$C14)*(MC_Dispositivo!$F$36:$BE$36=$BS$1)*(MC_Dispositivo!$F$43:$BE$43=AJ$1),MC_Dispositivo!$F$53:$BE$189))</f>
        <v>0</v>
      </c>
      <c r="AK14" s="125">
        <f ca="1">IF(A14="","",INDEX([10]TPU!$G:$G,MATCH($A14,[10]TPU!$A:$A,0)))</f>
        <v>10.33</v>
      </c>
      <c r="AL14" s="359">
        <f t="shared" ref="AL14:BO14" ca="1" si="16">IF($A14="",SUMIFS(AL15:AL62,$C15:$C62,$C14&amp;"*",$A15:$A62,"&lt;&gt;"&amp;""),G14*$AK14)</f>
        <v>0</v>
      </c>
      <c r="AM14" s="359">
        <f t="shared" ca="1" si="16"/>
        <v>0</v>
      </c>
      <c r="AN14" s="359">
        <f t="shared" ca="1" si="16"/>
        <v>0</v>
      </c>
      <c r="AO14" s="359">
        <f t="shared" ca="1" si="16"/>
        <v>141640.04292000001</v>
      </c>
      <c r="AP14" s="359">
        <f t="shared" ca="1" si="16"/>
        <v>0</v>
      </c>
      <c r="AQ14" s="359">
        <f t="shared" ca="1" si="16"/>
        <v>0</v>
      </c>
      <c r="AR14" s="359">
        <f t="shared" ca="1" si="16"/>
        <v>0</v>
      </c>
      <c r="AS14" s="359">
        <f t="shared" ca="1" si="16"/>
        <v>0</v>
      </c>
      <c r="AT14" s="359">
        <f t="shared" ca="1" si="16"/>
        <v>0</v>
      </c>
      <c r="AU14" s="359">
        <f t="shared" ca="1" si="16"/>
        <v>0</v>
      </c>
      <c r="AV14" s="359">
        <f t="shared" ca="1" si="16"/>
        <v>0</v>
      </c>
      <c r="AW14" s="359">
        <f t="shared" ca="1" si="16"/>
        <v>0</v>
      </c>
      <c r="AX14" s="359">
        <f t="shared" ca="1" si="16"/>
        <v>0</v>
      </c>
      <c r="AY14" s="359">
        <f t="shared" ca="1" si="16"/>
        <v>0</v>
      </c>
      <c r="AZ14" s="359">
        <f t="shared" ca="1" si="16"/>
        <v>0</v>
      </c>
      <c r="BA14" s="359">
        <f t="shared" ca="1" si="16"/>
        <v>0</v>
      </c>
      <c r="BB14" s="359">
        <f t="shared" ca="1" si="16"/>
        <v>0</v>
      </c>
      <c r="BC14" s="359">
        <f t="shared" ca="1" si="16"/>
        <v>0</v>
      </c>
      <c r="BD14" s="359">
        <f t="shared" ca="1" si="16"/>
        <v>0</v>
      </c>
      <c r="BE14" s="359">
        <f t="shared" ca="1" si="16"/>
        <v>0</v>
      </c>
      <c r="BF14" s="359">
        <f t="shared" ca="1" si="16"/>
        <v>0</v>
      </c>
      <c r="BG14" s="359">
        <f t="shared" ca="1" si="16"/>
        <v>0</v>
      </c>
      <c r="BH14" s="359">
        <f t="shared" ca="1" si="16"/>
        <v>0</v>
      </c>
      <c r="BI14" s="359">
        <f t="shared" ca="1" si="16"/>
        <v>0</v>
      </c>
      <c r="BJ14" s="359">
        <f t="shared" ca="1" si="16"/>
        <v>0</v>
      </c>
      <c r="BK14" s="359">
        <f t="shared" ca="1" si="16"/>
        <v>0</v>
      </c>
      <c r="BL14" s="359">
        <f t="shared" ca="1" si="16"/>
        <v>0</v>
      </c>
      <c r="BM14" s="359">
        <f t="shared" ca="1" si="16"/>
        <v>0</v>
      </c>
      <c r="BN14" s="359">
        <f t="shared" ca="1" si="16"/>
        <v>0</v>
      </c>
      <c r="BO14" s="359">
        <f t="shared" ca="1" si="16"/>
        <v>0</v>
      </c>
      <c r="BP14" s="358">
        <f t="shared" ca="1" si="4"/>
        <v>141640.04292000001</v>
      </c>
      <c r="BQ14" s="206"/>
      <c r="BR14" s="234" t="str">
        <f t="shared" si="6"/>
        <v/>
      </c>
    </row>
    <row r="15" spans="1:75" ht="20.100000000000001" customHeight="1" outlineLevel="1" x14ac:dyDescent="0.2">
      <c r="A15" s="354" t="str">
        <f ca="1">INDEX(MC_Dispositivo!B:E,MATCH('Quantitativo_MG-329'!C15,MC_Dispositivo!B:B,0),2)</f>
        <v>RO-00117</v>
      </c>
      <c r="B15" s="354" t="str">
        <f ca="1">INDEX([10]TPU!$B:$B,MATCH($A15,[10]TPU!$A:$A,0))</f>
        <v>SICOR</v>
      </c>
      <c r="C15" s="354" t="s">
        <v>49</v>
      </c>
      <c r="D15" s="355" t="str">
        <f ca="1">INDEX(MC_Dispositivo!B:E,MATCH('Quantitativo_MG-329'!C15,MC_Dispositivo!B:B,0),3)</f>
        <v>escavação, carga e transporte de material de 2ª categoria - executado com escavadeira de 1,40 m3 e caminhão basculante de 12 m3 e com caminho de serviço pavimentado - dmt de 1.000 a 1.200 m</v>
      </c>
      <c r="E15" s="354" t="str">
        <f ca="1">INDEX(MC_Dispositivo!B:E,MATCH('Quantitativo_MG-329'!C15,MC_Dispositivo!B:B,0),4)</f>
        <v>m3</v>
      </c>
      <c r="F15" s="356" cm="1">
        <f t="array" aca="1" ref="F15" ca="1">IF($BS$1="Todos",SUM(IF(($BS$1="todos")*(MC_Dispositivo!$B$54:$B$212=$C15),MC_Dispositivo!$F$54:$BE$212)),SUM(IF((MC_Dispositivo!$F$36:$BE$36=$BS$1)*(MC_Dispositivo!$B$54:$B$212=$C15),MC_Dispositivo!$F$54:$BE$212)))</f>
        <v>9141.0160000000014</v>
      </c>
      <c r="G15" s="357" cm="1">
        <f t="array" aca="1" ref="G15" ca="1">SUM(IF((MC_Dispositivo!$B$53:$B$189=$C15)*(MC_Dispositivo!$F$36:$BE$36=$BS$1)*(MC_Dispositivo!$F$43:$BE$43=G$1),MC_Dispositivo!$F$53:$BE$189))</f>
        <v>0</v>
      </c>
      <c r="H15" s="357" cm="1">
        <f t="array" aca="1" ref="H15" ca="1">SUM(IF((MC_Dispositivo!$B$53:$B$189=$C15)*(MC_Dispositivo!$F$36:$BE$36=$BS$1)*(MC_Dispositivo!$F$43:$BE$43=H$1),MC_Dispositivo!$F$53:$BE$189))</f>
        <v>0</v>
      </c>
      <c r="I15" s="357" cm="1">
        <f t="array" aca="1" ref="I15" ca="1">SUM(IF((MC_Dispositivo!$B$53:$B$189=$C15)*(MC_Dispositivo!$F$36:$BE$36=$BS$1)*(MC_Dispositivo!$F$43:$BE$43=I$1),MC_Dispositivo!$F$53:$BE$189))</f>
        <v>0</v>
      </c>
      <c r="J15" s="357" cm="1">
        <f t="array" aca="1" ref="J15" ca="1">SUM(IF((MC_Dispositivo!$B$53:$B$189=$C15)*(MC_Dispositivo!$F$36:$BE$36=$BS$1)*(MC_Dispositivo!$F$43:$BE$43=J$1),MC_Dispositivo!$F$53:$BE$189))</f>
        <v>9141.0160000000014</v>
      </c>
      <c r="K15" s="357" cm="1">
        <f t="array" aca="1" ref="K15" ca="1">SUM(IF((MC_Dispositivo!$B$53:$B$189=$C15)*(MC_Dispositivo!$F$36:$BE$36=$BS$1)*(MC_Dispositivo!$F$43:$BE$43=K$1),MC_Dispositivo!$F$53:$BE$189))</f>
        <v>0</v>
      </c>
      <c r="L15" s="357" cm="1">
        <f t="array" aca="1" ref="L15" ca="1">SUM(IF((MC_Dispositivo!$B$53:$B$189=$C15)*(MC_Dispositivo!$F$36:$BE$36=$BS$1)*(MC_Dispositivo!$F$43:$BE$43=L$1),MC_Dispositivo!$F$53:$BE$189))</f>
        <v>0</v>
      </c>
      <c r="M15" s="357" cm="1">
        <f t="array" aca="1" ref="M15" ca="1">SUM(IF((MC_Dispositivo!$B$53:$B$189=$C15)*(MC_Dispositivo!$F$36:$BE$36=$BS$1)*(MC_Dispositivo!$F$43:$BE$43=M$1),MC_Dispositivo!$F$53:$BE$189))</f>
        <v>0</v>
      </c>
      <c r="N15" s="357" cm="1">
        <f t="array" aca="1" ref="N15" ca="1">SUM(IF((MC_Dispositivo!$B$53:$B$189=$C15)*(MC_Dispositivo!$F$36:$BE$36=$BS$1)*(MC_Dispositivo!$F$43:$BE$43=N$1),MC_Dispositivo!$F$53:$BE$189))</f>
        <v>0</v>
      </c>
      <c r="O15" s="357" cm="1">
        <f t="array" aca="1" ref="O15" ca="1">SUM(IF((MC_Dispositivo!$B$53:$B$189=$C15)*(MC_Dispositivo!$F$36:$BE$36=$BS$1)*(MC_Dispositivo!$F$43:$BE$43=O$1),MC_Dispositivo!$F$53:$BE$189))</f>
        <v>0</v>
      </c>
      <c r="P15" s="357" cm="1">
        <f t="array" aca="1" ref="P15" ca="1">SUM(IF((MC_Dispositivo!$B$53:$B$189=$C15)*(MC_Dispositivo!$F$36:$BE$36=$BS$1)*(MC_Dispositivo!$F$43:$BE$43=P$1),MC_Dispositivo!$F$53:$BE$189))</f>
        <v>0</v>
      </c>
      <c r="Q15" s="357" cm="1">
        <f t="array" aca="1" ref="Q15" ca="1">SUM(IF((MC_Dispositivo!$B$53:$B$189=$C15)*(MC_Dispositivo!$F$36:$BE$36=$BS$1)*(MC_Dispositivo!$F$43:$BE$43=Q$1),MC_Dispositivo!$F$53:$BE$189))</f>
        <v>0</v>
      </c>
      <c r="R15" s="357" cm="1">
        <f t="array" aca="1" ref="R15" ca="1">SUM(IF((MC_Dispositivo!$B$53:$B$189=$C15)*(MC_Dispositivo!$F$36:$BE$36=$BS$1)*(MC_Dispositivo!$F$43:$BE$43=R$1),MC_Dispositivo!$F$53:$BE$189))</f>
        <v>0</v>
      </c>
      <c r="S15" s="357" cm="1">
        <f t="array" aca="1" ref="S15" ca="1">SUM(IF((MC_Dispositivo!$B$53:$B$189=$C15)*(MC_Dispositivo!$F$36:$BE$36=$BS$1)*(MC_Dispositivo!$F$43:$BE$43=S$1),MC_Dispositivo!$F$53:$BE$189))</f>
        <v>0</v>
      </c>
      <c r="T15" s="357" cm="1">
        <f t="array" aca="1" ref="T15" ca="1">SUM(IF((MC_Dispositivo!$B$53:$B$189=$C15)*(MC_Dispositivo!$F$36:$BE$36=$BS$1)*(MC_Dispositivo!$F$43:$BE$43=T$1),MC_Dispositivo!$F$53:$BE$189))</f>
        <v>0</v>
      </c>
      <c r="U15" s="357" cm="1">
        <f t="array" aca="1" ref="U15" ca="1">SUM(IF((MC_Dispositivo!$B$53:$B$189=$C15)*(MC_Dispositivo!$F$36:$BE$36=$BS$1)*(MC_Dispositivo!$F$43:$BE$43=U$1),MC_Dispositivo!$F$53:$BE$189))</f>
        <v>0</v>
      </c>
      <c r="V15" s="357" cm="1">
        <f t="array" aca="1" ref="V15" ca="1">SUM(IF((MC_Dispositivo!$B$53:$B$189=$C15)*(MC_Dispositivo!$F$36:$BE$36=$BS$1)*(MC_Dispositivo!$F$43:$BE$43=V$1),MC_Dispositivo!$F$53:$BE$189))</f>
        <v>0</v>
      </c>
      <c r="W15" s="357" cm="1">
        <f t="array" aca="1" ref="W15" ca="1">SUM(IF((MC_Dispositivo!$B$53:$B$189=$C15)*(MC_Dispositivo!$F$36:$BE$36=$BS$1)*(MC_Dispositivo!$F$43:$BE$43=W$1),MC_Dispositivo!$F$53:$BE$189))</f>
        <v>0</v>
      </c>
      <c r="X15" s="357" cm="1">
        <f t="array" aca="1" ref="X15" ca="1">SUM(IF((MC_Dispositivo!$B$53:$B$189=$C15)*(MC_Dispositivo!$F$36:$BE$36=$BS$1)*(MC_Dispositivo!$F$43:$BE$43=X$1),MC_Dispositivo!$F$53:$BE$189))</f>
        <v>0</v>
      </c>
      <c r="Y15" s="357" cm="1">
        <f t="array" aca="1" ref="Y15" ca="1">SUM(IF((MC_Dispositivo!$B$53:$B$189=$C15)*(MC_Dispositivo!$F$36:$BE$36=$BS$1)*(MC_Dispositivo!$F$43:$BE$43=Y$1),MC_Dispositivo!$F$53:$BE$189))</f>
        <v>0</v>
      </c>
      <c r="Z15" s="357" cm="1">
        <f t="array" aca="1" ref="Z15" ca="1">SUM(IF((MC_Dispositivo!$B$53:$B$189=$C15)*(MC_Dispositivo!$F$36:$BE$36=$BS$1)*(MC_Dispositivo!$F$43:$BE$43=Z$1),MC_Dispositivo!$F$53:$BE$189))</f>
        <v>0</v>
      </c>
      <c r="AA15" s="357" cm="1">
        <f t="array" aca="1" ref="AA15" ca="1">SUM(IF((MC_Dispositivo!$B$53:$B$189=$C15)*(MC_Dispositivo!$F$36:$BE$36=$BS$1)*(MC_Dispositivo!$F$43:$BE$43=AA$1),MC_Dispositivo!$F$53:$BE$189))</f>
        <v>0</v>
      </c>
      <c r="AB15" s="357" cm="1">
        <f t="array" aca="1" ref="AB15" ca="1">SUM(IF((MC_Dispositivo!$B$53:$B$189=$C15)*(MC_Dispositivo!$F$36:$BE$36=$BS$1)*(MC_Dispositivo!$F$43:$BE$43=AB$1),MC_Dispositivo!$F$53:$BE$189))</f>
        <v>0</v>
      </c>
      <c r="AC15" s="357" cm="1">
        <f t="array" aca="1" ref="AC15" ca="1">SUM(IF((MC_Dispositivo!$B$53:$B$189=$C15)*(MC_Dispositivo!$F$36:$BE$36=$BS$1)*(MC_Dispositivo!$F$43:$BE$43=AC$1),MC_Dispositivo!$F$53:$BE$189))</f>
        <v>0</v>
      </c>
      <c r="AD15" s="357" cm="1">
        <f t="array" aca="1" ref="AD15" ca="1">SUM(IF((MC_Dispositivo!$B$53:$B$189=$C15)*(MC_Dispositivo!$F$36:$BE$36=$BS$1)*(MC_Dispositivo!$F$43:$BE$43=AD$1),MC_Dispositivo!$F$53:$BE$189))</f>
        <v>0</v>
      </c>
      <c r="AE15" s="357" cm="1">
        <f t="array" aca="1" ref="AE15" ca="1">SUM(IF((MC_Dispositivo!$B$53:$B$189=$C15)*(MC_Dispositivo!$F$36:$BE$36=$BS$1)*(MC_Dispositivo!$F$43:$BE$43=AE$1),MC_Dispositivo!$F$53:$BE$189))</f>
        <v>0</v>
      </c>
      <c r="AF15" s="357" cm="1">
        <f t="array" aca="1" ref="AF15" ca="1">SUM(IF((MC_Dispositivo!$B$53:$B$189=$C15)*(MC_Dispositivo!$F$36:$BE$36=$BS$1)*(MC_Dispositivo!$F$43:$BE$43=AF$1),MC_Dispositivo!$F$53:$BE$189))</f>
        <v>0</v>
      </c>
      <c r="AG15" s="357" cm="1">
        <f t="array" aca="1" ref="AG15" ca="1">SUM(IF((MC_Dispositivo!$B$53:$B$189=$C15)*(MC_Dispositivo!$F$36:$BE$36=$BS$1)*(MC_Dispositivo!$F$43:$BE$43=AG$1),MC_Dispositivo!$F$53:$BE$189))</f>
        <v>0</v>
      </c>
      <c r="AH15" s="357" cm="1">
        <f t="array" aca="1" ref="AH15" ca="1">SUM(IF((MC_Dispositivo!$B$53:$B$189=$C15)*(MC_Dispositivo!$F$36:$BE$36=$BS$1)*(MC_Dispositivo!$F$43:$BE$43=AH$1),MC_Dispositivo!$F$53:$BE$189))</f>
        <v>0</v>
      </c>
      <c r="AI15" s="357" cm="1">
        <f t="array" aca="1" ref="AI15" ca="1">SUM(IF((MC_Dispositivo!$B$53:$B$189=$C15)*(MC_Dispositivo!$F$36:$BE$36=$BS$1)*(MC_Dispositivo!$F$43:$BE$43=AI$1),MC_Dispositivo!$F$53:$BE$189))</f>
        <v>0</v>
      </c>
      <c r="AJ15" s="357" cm="1">
        <f t="array" aca="1" ref="AJ15" ca="1">SUM(IF((MC_Dispositivo!$B$53:$B$189=$C15)*(MC_Dispositivo!$F$36:$BE$36=$BS$1)*(MC_Dispositivo!$F$43:$BE$43=AJ$1),MC_Dispositivo!$F$53:$BE$189))</f>
        <v>0</v>
      </c>
      <c r="AK15" s="125">
        <f ca="1">IF(A15="","",INDEX([10]TPU!$G:$G,MATCH($A15,[10]TPU!$A:$A,0)))</f>
        <v>11.66</v>
      </c>
      <c r="AL15" s="359">
        <f t="shared" ref="AL15:BO15" ca="1" si="17">IF($A15="",SUMIFS(AL16:AL63,$C16:$C63,$C15&amp;"*",$A16:$A63,"&lt;&gt;"&amp;""),G15*$AK15)</f>
        <v>0</v>
      </c>
      <c r="AM15" s="359">
        <f t="shared" ca="1" si="17"/>
        <v>0</v>
      </c>
      <c r="AN15" s="359">
        <f t="shared" ca="1" si="17"/>
        <v>0</v>
      </c>
      <c r="AO15" s="359">
        <f t="shared" ca="1" si="17"/>
        <v>106584.24656000001</v>
      </c>
      <c r="AP15" s="359">
        <f t="shared" ca="1" si="17"/>
        <v>0</v>
      </c>
      <c r="AQ15" s="359">
        <f t="shared" ca="1" si="17"/>
        <v>0</v>
      </c>
      <c r="AR15" s="359">
        <f t="shared" ca="1" si="17"/>
        <v>0</v>
      </c>
      <c r="AS15" s="359">
        <f t="shared" ca="1" si="17"/>
        <v>0</v>
      </c>
      <c r="AT15" s="359">
        <f t="shared" ca="1" si="17"/>
        <v>0</v>
      </c>
      <c r="AU15" s="359">
        <f t="shared" ca="1" si="17"/>
        <v>0</v>
      </c>
      <c r="AV15" s="359">
        <f t="shared" ca="1" si="17"/>
        <v>0</v>
      </c>
      <c r="AW15" s="359">
        <f t="shared" ca="1" si="17"/>
        <v>0</v>
      </c>
      <c r="AX15" s="359">
        <f t="shared" ca="1" si="17"/>
        <v>0</v>
      </c>
      <c r="AY15" s="359">
        <f t="shared" ca="1" si="17"/>
        <v>0</v>
      </c>
      <c r="AZ15" s="359">
        <f t="shared" ca="1" si="17"/>
        <v>0</v>
      </c>
      <c r="BA15" s="359">
        <f t="shared" ca="1" si="17"/>
        <v>0</v>
      </c>
      <c r="BB15" s="359">
        <f t="shared" ca="1" si="17"/>
        <v>0</v>
      </c>
      <c r="BC15" s="359">
        <f t="shared" ca="1" si="17"/>
        <v>0</v>
      </c>
      <c r="BD15" s="359">
        <f t="shared" ca="1" si="17"/>
        <v>0</v>
      </c>
      <c r="BE15" s="359">
        <f t="shared" ca="1" si="17"/>
        <v>0</v>
      </c>
      <c r="BF15" s="359">
        <f t="shared" ca="1" si="17"/>
        <v>0</v>
      </c>
      <c r="BG15" s="359">
        <f t="shared" ca="1" si="17"/>
        <v>0</v>
      </c>
      <c r="BH15" s="359">
        <f t="shared" ca="1" si="17"/>
        <v>0</v>
      </c>
      <c r="BI15" s="359">
        <f t="shared" ca="1" si="17"/>
        <v>0</v>
      </c>
      <c r="BJ15" s="359">
        <f t="shared" ca="1" si="17"/>
        <v>0</v>
      </c>
      <c r="BK15" s="359">
        <f t="shared" ca="1" si="17"/>
        <v>0</v>
      </c>
      <c r="BL15" s="359">
        <f t="shared" ca="1" si="17"/>
        <v>0</v>
      </c>
      <c r="BM15" s="359">
        <f t="shared" ca="1" si="17"/>
        <v>0</v>
      </c>
      <c r="BN15" s="359">
        <f t="shared" ca="1" si="17"/>
        <v>0</v>
      </c>
      <c r="BO15" s="359">
        <f t="shared" ca="1" si="17"/>
        <v>0</v>
      </c>
      <c r="BP15" s="358">
        <f t="shared" ca="1" si="4"/>
        <v>106584.24656000001</v>
      </c>
      <c r="BQ15" s="206"/>
      <c r="BR15" s="234" t="str">
        <f t="shared" si="6"/>
        <v/>
      </c>
    </row>
    <row r="16" spans="1:75" ht="20.100000000000001" customHeight="1" outlineLevel="1" x14ac:dyDescent="0.2">
      <c r="A16" s="354" t="str">
        <f ca="1">INDEX(MC_Dispositivo!B:E,MATCH('Quantitativo_MG-329'!C16,MC_Dispositivo!B:B,0),2)</f>
        <v>RO-00124</v>
      </c>
      <c r="B16" s="354" t="str">
        <f ca="1">INDEX([10]TPU!$B:$B,MATCH($A16,[10]TPU!$A:$A,0))</f>
        <v>SICOR</v>
      </c>
      <c r="C16" s="354" t="s">
        <v>50</v>
      </c>
      <c r="D16" s="355" t="str">
        <f ca="1">INDEX(MC_Dispositivo!B:E,MATCH('Quantitativo_MG-329'!C16,MC_Dispositivo!B:B,0),3)</f>
        <v>escavação, carga e transporte de material de 2ª categoria - executado com escavadeira de 1,40 m3 e caminhão basculante de 12 m3 e com caminho de serviço pavimentado - dmt de 3.000 m</v>
      </c>
      <c r="E16" s="354" t="str">
        <f ca="1">INDEX(MC_Dispositivo!B:E,MATCH('Quantitativo_MG-329'!C16,MC_Dispositivo!B:B,0),4)</f>
        <v>m3</v>
      </c>
      <c r="F16" s="356" cm="1">
        <f t="array" aca="1" ref="F16" ca="1">IF($BS$1="Todos",SUM(IF(($BS$1="todos")*(MC_Dispositivo!$B$54:$B$212=$C16),MC_Dispositivo!$F$54:$BE$212)),SUM(IF((MC_Dispositivo!$F$36:$BE$36=$BS$1)*(MC_Dispositivo!$B$54:$B$212=$C16),MC_Dispositivo!$F$54:$BE$212)))</f>
        <v>0</v>
      </c>
      <c r="G16" s="357" cm="1">
        <f t="array" aca="1" ref="G16" ca="1">SUM(IF((MC_Dispositivo!$B$53:$B$189=$C16)*(MC_Dispositivo!$F$36:$BE$36=$BS$1)*(MC_Dispositivo!$F$43:$BE$43=G$1),MC_Dispositivo!$F$53:$BE$189))</f>
        <v>0</v>
      </c>
      <c r="H16" s="357" cm="1">
        <f t="array" aca="1" ref="H16" ca="1">SUM(IF((MC_Dispositivo!$B$53:$B$189=$C16)*(MC_Dispositivo!$F$36:$BE$36=$BS$1)*(MC_Dispositivo!$F$43:$BE$43=H$1),MC_Dispositivo!$F$53:$BE$189))</f>
        <v>0</v>
      </c>
      <c r="I16" s="357" cm="1">
        <f t="array" aca="1" ref="I16" ca="1">SUM(IF((MC_Dispositivo!$B$53:$B$189=$C16)*(MC_Dispositivo!$F$36:$BE$36=$BS$1)*(MC_Dispositivo!$F$43:$BE$43=I$1),MC_Dispositivo!$F$53:$BE$189))</f>
        <v>0</v>
      </c>
      <c r="J16" s="357" cm="1">
        <f t="array" aca="1" ref="J16" ca="1">SUM(IF((MC_Dispositivo!$B$53:$B$189=$C16)*(MC_Dispositivo!$F$36:$BE$36=$BS$1)*(MC_Dispositivo!$F$43:$BE$43=J$1),MC_Dispositivo!$F$53:$BE$189))</f>
        <v>0</v>
      </c>
      <c r="K16" s="357" cm="1">
        <f t="array" aca="1" ref="K16" ca="1">SUM(IF((MC_Dispositivo!$B$53:$B$189=$C16)*(MC_Dispositivo!$F$36:$BE$36=$BS$1)*(MC_Dispositivo!$F$43:$BE$43=K$1),MC_Dispositivo!$F$53:$BE$189))</f>
        <v>0</v>
      </c>
      <c r="L16" s="357" cm="1">
        <f t="array" aca="1" ref="L16" ca="1">SUM(IF((MC_Dispositivo!$B$53:$B$189=$C16)*(MC_Dispositivo!$F$36:$BE$36=$BS$1)*(MC_Dispositivo!$F$43:$BE$43=L$1),MC_Dispositivo!$F$53:$BE$189))</f>
        <v>0</v>
      </c>
      <c r="M16" s="357" cm="1">
        <f t="array" aca="1" ref="M16" ca="1">SUM(IF((MC_Dispositivo!$B$53:$B$189=$C16)*(MC_Dispositivo!$F$36:$BE$36=$BS$1)*(MC_Dispositivo!$F$43:$BE$43=M$1),MC_Dispositivo!$F$53:$BE$189))</f>
        <v>0</v>
      </c>
      <c r="N16" s="357" cm="1">
        <f t="array" aca="1" ref="N16" ca="1">SUM(IF((MC_Dispositivo!$B$53:$B$189=$C16)*(MC_Dispositivo!$F$36:$BE$36=$BS$1)*(MC_Dispositivo!$F$43:$BE$43=N$1),MC_Dispositivo!$F$53:$BE$189))</f>
        <v>0</v>
      </c>
      <c r="O16" s="357" cm="1">
        <f t="array" aca="1" ref="O16" ca="1">SUM(IF((MC_Dispositivo!$B$53:$B$189=$C16)*(MC_Dispositivo!$F$36:$BE$36=$BS$1)*(MC_Dispositivo!$F$43:$BE$43=O$1),MC_Dispositivo!$F$53:$BE$189))</f>
        <v>0</v>
      </c>
      <c r="P16" s="357" cm="1">
        <f t="array" aca="1" ref="P16" ca="1">SUM(IF((MC_Dispositivo!$B$53:$B$189=$C16)*(MC_Dispositivo!$F$36:$BE$36=$BS$1)*(MC_Dispositivo!$F$43:$BE$43=P$1),MC_Dispositivo!$F$53:$BE$189))</f>
        <v>0</v>
      </c>
      <c r="Q16" s="357" cm="1">
        <f t="array" aca="1" ref="Q16" ca="1">SUM(IF((MC_Dispositivo!$B$53:$B$189=$C16)*(MC_Dispositivo!$F$36:$BE$36=$BS$1)*(MC_Dispositivo!$F$43:$BE$43=Q$1),MC_Dispositivo!$F$53:$BE$189))</f>
        <v>0</v>
      </c>
      <c r="R16" s="357" cm="1">
        <f t="array" aca="1" ref="R16" ca="1">SUM(IF((MC_Dispositivo!$B$53:$B$189=$C16)*(MC_Dispositivo!$F$36:$BE$36=$BS$1)*(MC_Dispositivo!$F$43:$BE$43=R$1),MC_Dispositivo!$F$53:$BE$189))</f>
        <v>0</v>
      </c>
      <c r="S16" s="357" cm="1">
        <f t="array" aca="1" ref="S16" ca="1">SUM(IF((MC_Dispositivo!$B$53:$B$189=$C16)*(MC_Dispositivo!$F$36:$BE$36=$BS$1)*(MC_Dispositivo!$F$43:$BE$43=S$1),MC_Dispositivo!$F$53:$BE$189))</f>
        <v>0</v>
      </c>
      <c r="T16" s="357" cm="1">
        <f t="array" aca="1" ref="T16" ca="1">SUM(IF((MC_Dispositivo!$B$53:$B$189=$C16)*(MC_Dispositivo!$F$36:$BE$36=$BS$1)*(MC_Dispositivo!$F$43:$BE$43=T$1),MC_Dispositivo!$F$53:$BE$189))</f>
        <v>0</v>
      </c>
      <c r="U16" s="357" cm="1">
        <f t="array" aca="1" ref="U16" ca="1">SUM(IF((MC_Dispositivo!$B$53:$B$189=$C16)*(MC_Dispositivo!$F$36:$BE$36=$BS$1)*(MC_Dispositivo!$F$43:$BE$43=U$1),MC_Dispositivo!$F$53:$BE$189))</f>
        <v>0</v>
      </c>
      <c r="V16" s="357" cm="1">
        <f t="array" aca="1" ref="V16" ca="1">SUM(IF((MC_Dispositivo!$B$53:$B$189=$C16)*(MC_Dispositivo!$F$36:$BE$36=$BS$1)*(MC_Dispositivo!$F$43:$BE$43=V$1),MC_Dispositivo!$F$53:$BE$189))</f>
        <v>0</v>
      </c>
      <c r="W16" s="357" cm="1">
        <f t="array" aca="1" ref="W16" ca="1">SUM(IF((MC_Dispositivo!$B$53:$B$189=$C16)*(MC_Dispositivo!$F$36:$BE$36=$BS$1)*(MC_Dispositivo!$F$43:$BE$43=W$1),MC_Dispositivo!$F$53:$BE$189))</f>
        <v>0</v>
      </c>
      <c r="X16" s="357" cm="1">
        <f t="array" aca="1" ref="X16" ca="1">SUM(IF((MC_Dispositivo!$B$53:$B$189=$C16)*(MC_Dispositivo!$F$36:$BE$36=$BS$1)*(MC_Dispositivo!$F$43:$BE$43=X$1),MC_Dispositivo!$F$53:$BE$189))</f>
        <v>0</v>
      </c>
      <c r="Y16" s="357" cm="1">
        <f t="array" aca="1" ref="Y16" ca="1">SUM(IF((MC_Dispositivo!$B$53:$B$189=$C16)*(MC_Dispositivo!$F$36:$BE$36=$BS$1)*(MC_Dispositivo!$F$43:$BE$43=Y$1),MC_Dispositivo!$F$53:$BE$189))</f>
        <v>0</v>
      </c>
      <c r="Z16" s="357" cm="1">
        <f t="array" aca="1" ref="Z16" ca="1">SUM(IF((MC_Dispositivo!$B$53:$B$189=$C16)*(MC_Dispositivo!$F$36:$BE$36=$BS$1)*(MC_Dispositivo!$F$43:$BE$43=Z$1),MC_Dispositivo!$F$53:$BE$189))</f>
        <v>0</v>
      </c>
      <c r="AA16" s="357" cm="1">
        <f t="array" aca="1" ref="AA16" ca="1">SUM(IF((MC_Dispositivo!$B$53:$B$189=$C16)*(MC_Dispositivo!$F$36:$BE$36=$BS$1)*(MC_Dispositivo!$F$43:$BE$43=AA$1),MC_Dispositivo!$F$53:$BE$189))</f>
        <v>0</v>
      </c>
      <c r="AB16" s="357" cm="1">
        <f t="array" aca="1" ref="AB16" ca="1">SUM(IF((MC_Dispositivo!$B$53:$B$189=$C16)*(MC_Dispositivo!$F$36:$BE$36=$BS$1)*(MC_Dispositivo!$F$43:$BE$43=AB$1),MC_Dispositivo!$F$53:$BE$189))</f>
        <v>0</v>
      </c>
      <c r="AC16" s="357" cm="1">
        <f t="array" aca="1" ref="AC16" ca="1">SUM(IF((MC_Dispositivo!$B$53:$B$189=$C16)*(MC_Dispositivo!$F$36:$BE$36=$BS$1)*(MC_Dispositivo!$F$43:$BE$43=AC$1),MC_Dispositivo!$F$53:$BE$189))</f>
        <v>0</v>
      </c>
      <c r="AD16" s="357" cm="1">
        <f t="array" aca="1" ref="AD16" ca="1">SUM(IF((MC_Dispositivo!$B$53:$B$189=$C16)*(MC_Dispositivo!$F$36:$BE$36=$BS$1)*(MC_Dispositivo!$F$43:$BE$43=AD$1),MC_Dispositivo!$F$53:$BE$189))</f>
        <v>0</v>
      </c>
      <c r="AE16" s="357" cm="1">
        <f t="array" aca="1" ref="AE16" ca="1">SUM(IF((MC_Dispositivo!$B$53:$B$189=$C16)*(MC_Dispositivo!$F$36:$BE$36=$BS$1)*(MC_Dispositivo!$F$43:$BE$43=AE$1),MC_Dispositivo!$F$53:$BE$189))</f>
        <v>0</v>
      </c>
      <c r="AF16" s="357" cm="1">
        <f t="array" aca="1" ref="AF16" ca="1">SUM(IF((MC_Dispositivo!$B$53:$B$189=$C16)*(MC_Dispositivo!$F$36:$BE$36=$BS$1)*(MC_Dispositivo!$F$43:$BE$43=AF$1),MC_Dispositivo!$F$53:$BE$189))</f>
        <v>0</v>
      </c>
      <c r="AG16" s="357" cm="1">
        <f t="array" aca="1" ref="AG16" ca="1">SUM(IF((MC_Dispositivo!$B$53:$B$189=$C16)*(MC_Dispositivo!$F$36:$BE$36=$BS$1)*(MC_Dispositivo!$F$43:$BE$43=AG$1),MC_Dispositivo!$F$53:$BE$189))</f>
        <v>0</v>
      </c>
      <c r="AH16" s="357" cm="1">
        <f t="array" aca="1" ref="AH16" ca="1">SUM(IF((MC_Dispositivo!$B$53:$B$189=$C16)*(MC_Dispositivo!$F$36:$BE$36=$BS$1)*(MC_Dispositivo!$F$43:$BE$43=AH$1),MC_Dispositivo!$F$53:$BE$189))</f>
        <v>0</v>
      </c>
      <c r="AI16" s="357" cm="1">
        <f t="array" aca="1" ref="AI16" ca="1">SUM(IF((MC_Dispositivo!$B$53:$B$189=$C16)*(MC_Dispositivo!$F$36:$BE$36=$BS$1)*(MC_Dispositivo!$F$43:$BE$43=AI$1),MC_Dispositivo!$F$53:$BE$189))</f>
        <v>0</v>
      </c>
      <c r="AJ16" s="357" cm="1">
        <f t="array" aca="1" ref="AJ16" ca="1">SUM(IF((MC_Dispositivo!$B$53:$B$189=$C16)*(MC_Dispositivo!$F$36:$BE$36=$BS$1)*(MC_Dispositivo!$F$43:$BE$43=AJ$1),MC_Dispositivo!$F$53:$BE$189))</f>
        <v>0</v>
      </c>
      <c r="AK16" s="125">
        <f ca="1">IF(A16="","",INDEX([10]TPU!$G:$G,MATCH($A16,[10]TPU!$A:$A,0)))</f>
        <v>14.74</v>
      </c>
      <c r="AL16" s="359">
        <f t="shared" ref="AL16:BO16" ca="1" si="18">IF($A16="",SUMIFS(AL17:AL64,$C17:$C64,$C16&amp;"*",$A17:$A64,"&lt;&gt;"&amp;""),G16*$AK16)</f>
        <v>0</v>
      </c>
      <c r="AM16" s="359">
        <f t="shared" ca="1" si="18"/>
        <v>0</v>
      </c>
      <c r="AN16" s="359">
        <f t="shared" ca="1" si="18"/>
        <v>0</v>
      </c>
      <c r="AO16" s="359">
        <f t="shared" ca="1" si="18"/>
        <v>0</v>
      </c>
      <c r="AP16" s="359">
        <f t="shared" ca="1" si="18"/>
        <v>0</v>
      </c>
      <c r="AQ16" s="359">
        <f t="shared" ca="1" si="18"/>
        <v>0</v>
      </c>
      <c r="AR16" s="359">
        <f t="shared" ca="1" si="18"/>
        <v>0</v>
      </c>
      <c r="AS16" s="359">
        <f t="shared" ca="1" si="18"/>
        <v>0</v>
      </c>
      <c r="AT16" s="359">
        <f t="shared" ca="1" si="18"/>
        <v>0</v>
      </c>
      <c r="AU16" s="359">
        <f t="shared" ca="1" si="18"/>
        <v>0</v>
      </c>
      <c r="AV16" s="359">
        <f t="shared" ca="1" si="18"/>
        <v>0</v>
      </c>
      <c r="AW16" s="359">
        <f t="shared" ca="1" si="18"/>
        <v>0</v>
      </c>
      <c r="AX16" s="359">
        <f t="shared" ca="1" si="18"/>
        <v>0</v>
      </c>
      <c r="AY16" s="359">
        <f t="shared" ca="1" si="18"/>
        <v>0</v>
      </c>
      <c r="AZ16" s="359">
        <f t="shared" ca="1" si="18"/>
        <v>0</v>
      </c>
      <c r="BA16" s="359">
        <f t="shared" ca="1" si="18"/>
        <v>0</v>
      </c>
      <c r="BB16" s="359">
        <f t="shared" ca="1" si="18"/>
        <v>0</v>
      </c>
      <c r="BC16" s="359">
        <f t="shared" ca="1" si="18"/>
        <v>0</v>
      </c>
      <c r="BD16" s="359">
        <f t="shared" ca="1" si="18"/>
        <v>0</v>
      </c>
      <c r="BE16" s="359">
        <f t="shared" ca="1" si="18"/>
        <v>0</v>
      </c>
      <c r="BF16" s="359">
        <f t="shared" ca="1" si="18"/>
        <v>0</v>
      </c>
      <c r="BG16" s="359">
        <f t="shared" ca="1" si="18"/>
        <v>0</v>
      </c>
      <c r="BH16" s="359">
        <f t="shared" ca="1" si="18"/>
        <v>0</v>
      </c>
      <c r="BI16" s="359">
        <f t="shared" ca="1" si="18"/>
        <v>0</v>
      </c>
      <c r="BJ16" s="359">
        <f t="shared" ca="1" si="18"/>
        <v>0</v>
      </c>
      <c r="BK16" s="359">
        <f t="shared" ca="1" si="18"/>
        <v>0</v>
      </c>
      <c r="BL16" s="359">
        <f t="shared" ca="1" si="18"/>
        <v>0</v>
      </c>
      <c r="BM16" s="359">
        <f t="shared" ca="1" si="18"/>
        <v>0</v>
      </c>
      <c r="BN16" s="359">
        <f t="shared" ca="1" si="18"/>
        <v>0</v>
      </c>
      <c r="BO16" s="359">
        <f t="shared" ca="1" si="18"/>
        <v>0</v>
      </c>
      <c r="BP16" s="358">
        <f t="shared" ca="1" si="4"/>
        <v>0</v>
      </c>
      <c r="BQ16" s="206"/>
      <c r="BR16" s="234" t="str">
        <f t="shared" si="6"/>
        <v/>
      </c>
    </row>
    <row r="17" spans="1:75" ht="20.100000000000001" customHeight="1" outlineLevel="1" x14ac:dyDescent="0.2">
      <c r="A17" s="354" t="str">
        <f ca="1">INDEX(MC_Dispositivo!B:E,MATCH('Quantitativo_MG-329'!C17,MC_Dispositivo!B:B,0),2)</f>
        <v>RO-00881</v>
      </c>
      <c r="B17" s="354" t="str">
        <f ca="1">INDEX([10]TPU!$B:$B,MATCH($A17,[10]TPU!$A:$A,0))</f>
        <v>SICOR</v>
      </c>
      <c r="C17" s="354" t="s">
        <v>52</v>
      </c>
      <c r="D17" s="355" t="str">
        <f ca="1">INDEX(MC_Dispositivo!B:E,MATCH('Quantitativo_MG-329'!C17,MC_Dispositivo!B:B,0),3)</f>
        <v>Transporte com caminhão basculante de 6 m³ - rodovia pavimentada</v>
      </c>
      <c r="E17" s="354" t="str">
        <f ca="1">INDEX(MC_Dispositivo!B:E,MATCH('Quantitativo_MG-329'!C17,MC_Dispositivo!B:B,0),4)</f>
        <v>txkm</v>
      </c>
      <c r="F17" s="356" cm="1">
        <f t="array" aca="1" ref="F17" ca="1">IF($BS$1="Todos",SUM(IF(($BS$1="todos")*(MC_Dispositivo!$B$54:$B$212=$C17),MC_Dispositivo!$F$54:$BE$212)),SUM(IF((MC_Dispositivo!$F$36:$BE$36=$BS$1)*(MC_Dispositivo!$B$54:$B$212=$C17),MC_Dispositivo!$F$54:$BE$212)))</f>
        <v>0</v>
      </c>
      <c r="G17" s="357" cm="1">
        <f t="array" aca="1" ref="G17" ca="1">SUM(IF((MC_Dispositivo!$B$53:$B$189=$C17)*(MC_Dispositivo!$F$36:$BE$36=$BS$1)*(MC_Dispositivo!$F$43:$BE$43=G$1),MC_Dispositivo!$F$53:$BE$189))</f>
        <v>0</v>
      </c>
      <c r="H17" s="357" cm="1">
        <f t="array" aca="1" ref="H17" ca="1">SUM(IF((MC_Dispositivo!$B$53:$B$189=$C17)*(MC_Dispositivo!$F$36:$BE$36=$BS$1)*(MC_Dispositivo!$F$43:$BE$43=H$1),MC_Dispositivo!$F$53:$BE$189))</f>
        <v>0</v>
      </c>
      <c r="I17" s="357" cm="1">
        <f t="array" aca="1" ref="I17" ca="1">SUM(IF((MC_Dispositivo!$B$53:$B$189=$C17)*(MC_Dispositivo!$F$36:$BE$36=$BS$1)*(MC_Dispositivo!$F$43:$BE$43=I$1),MC_Dispositivo!$F$53:$BE$189))</f>
        <v>0</v>
      </c>
      <c r="J17" s="357" cm="1">
        <f t="array" aca="1" ref="J17" ca="1">SUM(IF((MC_Dispositivo!$B$53:$B$189=$C17)*(MC_Dispositivo!$F$36:$BE$36=$BS$1)*(MC_Dispositivo!$F$43:$BE$43=J$1),MC_Dispositivo!$F$53:$BE$189))</f>
        <v>0</v>
      </c>
      <c r="K17" s="357" cm="1">
        <f t="array" aca="1" ref="K17" ca="1">SUM(IF((MC_Dispositivo!$B$53:$B$189=$C17)*(MC_Dispositivo!$F$36:$BE$36=$BS$1)*(MC_Dispositivo!$F$43:$BE$43=K$1),MC_Dispositivo!$F$53:$BE$189))</f>
        <v>0</v>
      </c>
      <c r="L17" s="357" cm="1">
        <f t="array" aca="1" ref="L17" ca="1">SUM(IF((MC_Dispositivo!$B$53:$B$189=$C17)*(MC_Dispositivo!$F$36:$BE$36=$BS$1)*(MC_Dispositivo!$F$43:$BE$43=L$1),MC_Dispositivo!$F$53:$BE$189))</f>
        <v>0</v>
      </c>
      <c r="M17" s="357" cm="1">
        <f t="array" aca="1" ref="M17" ca="1">SUM(IF((MC_Dispositivo!$B$53:$B$189=$C17)*(MC_Dispositivo!$F$36:$BE$36=$BS$1)*(MC_Dispositivo!$F$43:$BE$43=M$1),MC_Dispositivo!$F$53:$BE$189))</f>
        <v>0</v>
      </c>
      <c r="N17" s="357" cm="1">
        <f t="array" aca="1" ref="N17" ca="1">SUM(IF((MC_Dispositivo!$B$53:$B$189=$C17)*(MC_Dispositivo!$F$36:$BE$36=$BS$1)*(MC_Dispositivo!$F$43:$BE$43=N$1),MC_Dispositivo!$F$53:$BE$189))</f>
        <v>0</v>
      </c>
      <c r="O17" s="357" cm="1">
        <f t="array" aca="1" ref="O17" ca="1">SUM(IF((MC_Dispositivo!$B$53:$B$189=$C17)*(MC_Dispositivo!$F$36:$BE$36=$BS$1)*(MC_Dispositivo!$F$43:$BE$43=O$1),MC_Dispositivo!$F$53:$BE$189))</f>
        <v>0</v>
      </c>
      <c r="P17" s="357" cm="1">
        <f t="array" aca="1" ref="P17" ca="1">SUM(IF((MC_Dispositivo!$B$53:$B$189=$C17)*(MC_Dispositivo!$F$36:$BE$36=$BS$1)*(MC_Dispositivo!$F$43:$BE$43=P$1),MC_Dispositivo!$F$53:$BE$189))</f>
        <v>0</v>
      </c>
      <c r="Q17" s="357" cm="1">
        <f t="array" aca="1" ref="Q17" ca="1">SUM(IF((MC_Dispositivo!$B$53:$B$189=$C17)*(MC_Dispositivo!$F$36:$BE$36=$BS$1)*(MC_Dispositivo!$F$43:$BE$43=Q$1),MC_Dispositivo!$F$53:$BE$189))</f>
        <v>0</v>
      </c>
      <c r="R17" s="357" cm="1">
        <f t="array" aca="1" ref="R17" ca="1">SUM(IF((MC_Dispositivo!$B$53:$B$189=$C17)*(MC_Dispositivo!$F$36:$BE$36=$BS$1)*(MC_Dispositivo!$F$43:$BE$43=R$1),MC_Dispositivo!$F$53:$BE$189))</f>
        <v>0</v>
      </c>
      <c r="S17" s="357" cm="1">
        <f t="array" aca="1" ref="S17" ca="1">SUM(IF((MC_Dispositivo!$B$53:$B$189=$C17)*(MC_Dispositivo!$F$36:$BE$36=$BS$1)*(MC_Dispositivo!$F$43:$BE$43=S$1),MC_Dispositivo!$F$53:$BE$189))</f>
        <v>0</v>
      </c>
      <c r="T17" s="357" cm="1">
        <f t="array" aca="1" ref="T17" ca="1">SUM(IF((MC_Dispositivo!$B$53:$B$189=$C17)*(MC_Dispositivo!$F$36:$BE$36=$BS$1)*(MC_Dispositivo!$F$43:$BE$43=T$1),MC_Dispositivo!$F$53:$BE$189))</f>
        <v>0</v>
      </c>
      <c r="U17" s="357" cm="1">
        <f t="array" aca="1" ref="U17" ca="1">SUM(IF((MC_Dispositivo!$B$53:$B$189=$C17)*(MC_Dispositivo!$F$36:$BE$36=$BS$1)*(MC_Dispositivo!$F$43:$BE$43=U$1),MC_Dispositivo!$F$53:$BE$189))</f>
        <v>0</v>
      </c>
      <c r="V17" s="357" cm="1">
        <f t="array" aca="1" ref="V17" ca="1">SUM(IF((MC_Dispositivo!$B$53:$B$189=$C17)*(MC_Dispositivo!$F$36:$BE$36=$BS$1)*(MC_Dispositivo!$F$43:$BE$43=V$1),MC_Dispositivo!$F$53:$BE$189))</f>
        <v>0</v>
      </c>
      <c r="W17" s="357" cm="1">
        <f t="array" aca="1" ref="W17" ca="1">SUM(IF((MC_Dispositivo!$B$53:$B$189=$C17)*(MC_Dispositivo!$F$36:$BE$36=$BS$1)*(MC_Dispositivo!$F$43:$BE$43=W$1),MC_Dispositivo!$F$53:$BE$189))</f>
        <v>0</v>
      </c>
      <c r="X17" s="357" cm="1">
        <f t="array" aca="1" ref="X17" ca="1">SUM(IF((MC_Dispositivo!$B$53:$B$189=$C17)*(MC_Dispositivo!$F$36:$BE$36=$BS$1)*(MC_Dispositivo!$F$43:$BE$43=X$1),MC_Dispositivo!$F$53:$BE$189))</f>
        <v>0</v>
      </c>
      <c r="Y17" s="357" cm="1">
        <f t="array" aca="1" ref="Y17" ca="1">SUM(IF((MC_Dispositivo!$B$53:$B$189=$C17)*(MC_Dispositivo!$F$36:$BE$36=$BS$1)*(MC_Dispositivo!$F$43:$BE$43=Y$1),MC_Dispositivo!$F$53:$BE$189))</f>
        <v>0</v>
      </c>
      <c r="Z17" s="357" cm="1">
        <f t="array" aca="1" ref="Z17" ca="1">SUM(IF((MC_Dispositivo!$B$53:$B$189=$C17)*(MC_Dispositivo!$F$36:$BE$36=$BS$1)*(MC_Dispositivo!$F$43:$BE$43=Z$1),MC_Dispositivo!$F$53:$BE$189))</f>
        <v>0</v>
      </c>
      <c r="AA17" s="357" cm="1">
        <f t="array" aca="1" ref="AA17" ca="1">SUM(IF((MC_Dispositivo!$B$53:$B$189=$C17)*(MC_Dispositivo!$F$36:$BE$36=$BS$1)*(MC_Dispositivo!$F$43:$BE$43=AA$1),MC_Dispositivo!$F$53:$BE$189))</f>
        <v>0</v>
      </c>
      <c r="AB17" s="357" cm="1">
        <f t="array" aca="1" ref="AB17" ca="1">SUM(IF((MC_Dispositivo!$B$53:$B$189=$C17)*(MC_Dispositivo!$F$36:$BE$36=$BS$1)*(MC_Dispositivo!$F$43:$BE$43=AB$1),MC_Dispositivo!$F$53:$BE$189))</f>
        <v>0</v>
      </c>
      <c r="AC17" s="357" cm="1">
        <f t="array" aca="1" ref="AC17" ca="1">SUM(IF((MC_Dispositivo!$B$53:$B$189=$C17)*(MC_Dispositivo!$F$36:$BE$36=$BS$1)*(MC_Dispositivo!$F$43:$BE$43=AC$1),MC_Dispositivo!$F$53:$BE$189))</f>
        <v>0</v>
      </c>
      <c r="AD17" s="357" cm="1">
        <f t="array" aca="1" ref="AD17" ca="1">SUM(IF((MC_Dispositivo!$B$53:$B$189=$C17)*(MC_Dispositivo!$F$36:$BE$36=$BS$1)*(MC_Dispositivo!$F$43:$BE$43=AD$1),MC_Dispositivo!$F$53:$BE$189))</f>
        <v>0</v>
      </c>
      <c r="AE17" s="357" cm="1">
        <f t="array" aca="1" ref="AE17" ca="1">SUM(IF((MC_Dispositivo!$B$53:$B$189=$C17)*(MC_Dispositivo!$F$36:$BE$36=$BS$1)*(MC_Dispositivo!$F$43:$BE$43=AE$1),MC_Dispositivo!$F$53:$BE$189))</f>
        <v>0</v>
      </c>
      <c r="AF17" s="357" cm="1">
        <f t="array" aca="1" ref="AF17" ca="1">SUM(IF((MC_Dispositivo!$B$53:$B$189=$C17)*(MC_Dispositivo!$F$36:$BE$36=$BS$1)*(MC_Dispositivo!$F$43:$BE$43=AF$1),MC_Dispositivo!$F$53:$BE$189))</f>
        <v>0</v>
      </c>
      <c r="AG17" s="357" cm="1">
        <f t="array" aca="1" ref="AG17" ca="1">SUM(IF((MC_Dispositivo!$B$53:$B$189=$C17)*(MC_Dispositivo!$F$36:$BE$36=$BS$1)*(MC_Dispositivo!$F$43:$BE$43=AG$1),MC_Dispositivo!$F$53:$BE$189))</f>
        <v>0</v>
      </c>
      <c r="AH17" s="357" cm="1">
        <f t="array" aca="1" ref="AH17" ca="1">SUM(IF((MC_Dispositivo!$B$53:$B$189=$C17)*(MC_Dispositivo!$F$36:$BE$36=$BS$1)*(MC_Dispositivo!$F$43:$BE$43=AH$1),MC_Dispositivo!$F$53:$BE$189))</f>
        <v>0</v>
      </c>
      <c r="AI17" s="357" cm="1">
        <f t="array" aca="1" ref="AI17" ca="1">SUM(IF((MC_Dispositivo!$B$53:$B$189=$C17)*(MC_Dispositivo!$F$36:$BE$36=$BS$1)*(MC_Dispositivo!$F$43:$BE$43=AI$1),MC_Dispositivo!$F$53:$BE$189))</f>
        <v>0</v>
      </c>
      <c r="AJ17" s="357" cm="1">
        <f t="array" aca="1" ref="AJ17" ca="1">SUM(IF((MC_Dispositivo!$B$53:$B$189=$C17)*(MC_Dispositivo!$F$36:$BE$36=$BS$1)*(MC_Dispositivo!$F$43:$BE$43=AJ$1),MC_Dispositivo!$F$53:$BE$189))</f>
        <v>0</v>
      </c>
      <c r="AK17" s="125">
        <f ca="1">IF(A17="","",INDEX([10]TPU!$G:$G,MATCH($A17,[10]TPU!$A:$A,0)))</f>
        <v>0.96</v>
      </c>
      <c r="AL17" s="359">
        <f t="shared" ref="AL17:BO17" ca="1" si="19">IF($A17="",SUMIFS(AL18:AL65,$C18:$C65,$C17&amp;"*",$A18:$A65,"&lt;&gt;"&amp;""),G17*$AK17)</f>
        <v>0</v>
      </c>
      <c r="AM17" s="359">
        <f t="shared" ca="1" si="19"/>
        <v>0</v>
      </c>
      <c r="AN17" s="359">
        <f t="shared" ca="1" si="19"/>
        <v>0</v>
      </c>
      <c r="AO17" s="359">
        <f t="shared" ca="1" si="19"/>
        <v>0</v>
      </c>
      <c r="AP17" s="359">
        <f t="shared" ca="1" si="19"/>
        <v>0</v>
      </c>
      <c r="AQ17" s="359">
        <f t="shared" ca="1" si="19"/>
        <v>0</v>
      </c>
      <c r="AR17" s="359">
        <f t="shared" ca="1" si="19"/>
        <v>0</v>
      </c>
      <c r="AS17" s="359">
        <f t="shared" ca="1" si="19"/>
        <v>0</v>
      </c>
      <c r="AT17" s="359">
        <f t="shared" ca="1" si="19"/>
        <v>0</v>
      </c>
      <c r="AU17" s="359">
        <f t="shared" ca="1" si="19"/>
        <v>0</v>
      </c>
      <c r="AV17" s="359">
        <f t="shared" ca="1" si="19"/>
        <v>0</v>
      </c>
      <c r="AW17" s="359">
        <f t="shared" ca="1" si="19"/>
        <v>0</v>
      </c>
      <c r="AX17" s="359">
        <f t="shared" ca="1" si="19"/>
        <v>0</v>
      </c>
      <c r="AY17" s="359">
        <f t="shared" ca="1" si="19"/>
        <v>0</v>
      </c>
      <c r="AZ17" s="359">
        <f t="shared" ca="1" si="19"/>
        <v>0</v>
      </c>
      <c r="BA17" s="359">
        <f t="shared" ca="1" si="19"/>
        <v>0</v>
      </c>
      <c r="BB17" s="359">
        <f t="shared" ca="1" si="19"/>
        <v>0</v>
      </c>
      <c r="BC17" s="359">
        <f t="shared" ca="1" si="19"/>
        <v>0</v>
      </c>
      <c r="BD17" s="359">
        <f t="shared" ca="1" si="19"/>
        <v>0</v>
      </c>
      <c r="BE17" s="359">
        <f t="shared" ca="1" si="19"/>
        <v>0</v>
      </c>
      <c r="BF17" s="359">
        <f t="shared" ca="1" si="19"/>
        <v>0</v>
      </c>
      <c r="BG17" s="359">
        <f t="shared" ca="1" si="19"/>
        <v>0</v>
      </c>
      <c r="BH17" s="359">
        <f t="shared" ca="1" si="19"/>
        <v>0</v>
      </c>
      <c r="BI17" s="359">
        <f t="shared" ca="1" si="19"/>
        <v>0</v>
      </c>
      <c r="BJ17" s="359">
        <f t="shared" ca="1" si="19"/>
        <v>0</v>
      </c>
      <c r="BK17" s="359">
        <f t="shared" ca="1" si="19"/>
        <v>0</v>
      </c>
      <c r="BL17" s="359">
        <f t="shared" ca="1" si="19"/>
        <v>0</v>
      </c>
      <c r="BM17" s="359">
        <f t="shared" ca="1" si="19"/>
        <v>0</v>
      </c>
      <c r="BN17" s="359">
        <f t="shared" ca="1" si="19"/>
        <v>0</v>
      </c>
      <c r="BO17" s="359">
        <f t="shared" ca="1" si="19"/>
        <v>0</v>
      </c>
      <c r="BP17" s="358">
        <f t="shared" ca="1" si="4"/>
        <v>0</v>
      </c>
      <c r="BQ17" s="206"/>
      <c r="BR17" s="234" t="str">
        <f t="shared" si="6"/>
        <v/>
      </c>
    </row>
    <row r="18" spans="1:75" ht="20.100000000000001" customHeight="1" outlineLevel="1" x14ac:dyDescent="0.2">
      <c r="A18" s="354" t="str">
        <f ca="1">INDEX(MC_Dispositivo!B:E,MATCH('Quantitativo_MG-329'!C18,MC_Dispositivo!B:B,0),2)</f>
        <v>RO-00190</v>
      </c>
      <c r="B18" s="354" t="str">
        <f ca="1">INDEX([10]TPU!$B:$B,MATCH($A18,[10]TPU!$A:$A,0))</f>
        <v>SICOR</v>
      </c>
      <c r="C18" s="354" t="s">
        <v>53</v>
      </c>
      <c r="D18" s="355" t="str">
        <f ca="1">INDEX(MC_Dispositivo!B:E,MATCH('Quantitativo_MG-329'!C18,MC_Dispositivo!B:B,0),3)</f>
        <v>escavação, carga e transporte de material de 3ª categoria - executado com escavadeira de 1,40 m3 e caminhão basculante de 12 m3 e com caminho de serviço pavimentado - dmt de      50 a    200 m</v>
      </c>
      <c r="E18" s="354" t="str">
        <f ca="1">INDEX(MC_Dispositivo!B:E,MATCH('Quantitativo_MG-329'!C18,MC_Dispositivo!B:B,0),4)</f>
        <v>m3</v>
      </c>
      <c r="F18" s="356" cm="1">
        <f t="array" aca="1" ref="F18" ca="1">IF($BS$1="Todos",SUM(IF(($BS$1="todos")*(MC_Dispositivo!$B$54:$B$212=$C18),MC_Dispositivo!$F$54:$BE$212)),SUM(IF((MC_Dispositivo!$F$36:$BE$36=$BS$1)*(MC_Dispositivo!$B$54:$B$212=$C18),MC_Dispositivo!$F$54:$BE$212)))</f>
        <v>0</v>
      </c>
      <c r="G18" s="357" cm="1">
        <f t="array" aca="1" ref="G18" ca="1">SUM(IF((MC_Dispositivo!$B$53:$B$189=$C18)*(MC_Dispositivo!$F$36:$BE$36=$BS$1)*(MC_Dispositivo!$F$43:$BE$43=G$1),MC_Dispositivo!$F$53:$BE$189))</f>
        <v>0</v>
      </c>
      <c r="H18" s="357" cm="1">
        <f t="array" aca="1" ref="H18" ca="1">SUM(IF((MC_Dispositivo!$B$53:$B$189=$C18)*(MC_Dispositivo!$F$36:$BE$36=$BS$1)*(MC_Dispositivo!$F$43:$BE$43=H$1),MC_Dispositivo!$F$53:$BE$189))</f>
        <v>0</v>
      </c>
      <c r="I18" s="357" cm="1">
        <f t="array" aca="1" ref="I18" ca="1">SUM(IF((MC_Dispositivo!$B$53:$B$189=$C18)*(MC_Dispositivo!$F$36:$BE$36=$BS$1)*(MC_Dispositivo!$F$43:$BE$43=I$1),MC_Dispositivo!$F$53:$BE$189))</f>
        <v>0</v>
      </c>
      <c r="J18" s="357" cm="1">
        <f t="array" aca="1" ref="J18" ca="1">SUM(IF((MC_Dispositivo!$B$53:$B$189=$C18)*(MC_Dispositivo!$F$36:$BE$36=$BS$1)*(MC_Dispositivo!$F$43:$BE$43=J$1),MC_Dispositivo!$F$53:$BE$189))</f>
        <v>0</v>
      </c>
      <c r="K18" s="357" cm="1">
        <f t="array" aca="1" ref="K18" ca="1">SUM(IF((MC_Dispositivo!$B$53:$B$189=$C18)*(MC_Dispositivo!$F$36:$BE$36=$BS$1)*(MC_Dispositivo!$F$43:$BE$43=K$1),MC_Dispositivo!$F$53:$BE$189))</f>
        <v>0</v>
      </c>
      <c r="L18" s="357" cm="1">
        <f t="array" aca="1" ref="L18" ca="1">SUM(IF((MC_Dispositivo!$B$53:$B$189=$C18)*(MC_Dispositivo!$F$36:$BE$36=$BS$1)*(MC_Dispositivo!$F$43:$BE$43=L$1),MC_Dispositivo!$F$53:$BE$189))</f>
        <v>0</v>
      </c>
      <c r="M18" s="357" cm="1">
        <f t="array" aca="1" ref="M18" ca="1">SUM(IF((MC_Dispositivo!$B$53:$B$189=$C18)*(MC_Dispositivo!$F$36:$BE$36=$BS$1)*(MC_Dispositivo!$F$43:$BE$43=M$1),MC_Dispositivo!$F$53:$BE$189))</f>
        <v>0</v>
      </c>
      <c r="N18" s="357" cm="1">
        <f t="array" aca="1" ref="N18" ca="1">SUM(IF((MC_Dispositivo!$B$53:$B$189=$C18)*(MC_Dispositivo!$F$36:$BE$36=$BS$1)*(MC_Dispositivo!$F$43:$BE$43=N$1),MC_Dispositivo!$F$53:$BE$189))</f>
        <v>0</v>
      </c>
      <c r="O18" s="357" cm="1">
        <f t="array" aca="1" ref="O18" ca="1">SUM(IF((MC_Dispositivo!$B$53:$B$189=$C18)*(MC_Dispositivo!$F$36:$BE$36=$BS$1)*(MC_Dispositivo!$F$43:$BE$43=O$1),MC_Dispositivo!$F$53:$BE$189))</f>
        <v>0</v>
      </c>
      <c r="P18" s="357" cm="1">
        <f t="array" aca="1" ref="P18" ca="1">SUM(IF((MC_Dispositivo!$B$53:$B$189=$C18)*(MC_Dispositivo!$F$36:$BE$36=$BS$1)*(MC_Dispositivo!$F$43:$BE$43=P$1),MC_Dispositivo!$F$53:$BE$189))</f>
        <v>0</v>
      </c>
      <c r="Q18" s="357" cm="1">
        <f t="array" aca="1" ref="Q18" ca="1">SUM(IF((MC_Dispositivo!$B$53:$B$189=$C18)*(MC_Dispositivo!$F$36:$BE$36=$BS$1)*(MC_Dispositivo!$F$43:$BE$43=Q$1),MC_Dispositivo!$F$53:$BE$189))</f>
        <v>0</v>
      </c>
      <c r="R18" s="357" cm="1">
        <f t="array" aca="1" ref="R18" ca="1">SUM(IF((MC_Dispositivo!$B$53:$B$189=$C18)*(MC_Dispositivo!$F$36:$BE$36=$BS$1)*(MC_Dispositivo!$F$43:$BE$43=R$1),MC_Dispositivo!$F$53:$BE$189))</f>
        <v>0</v>
      </c>
      <c r="S18" s="357" cm="1">
        <f t="array" aca="1" ref="S18" ca="1">SUM(IF((MC_Dispositivo!$B$53:$B$189=$C18)*(MC_Dispositivo!$F$36:$BE$36=$BS$1)*(MC_Dispositivo!$F$43:$BE$43=S$1),MC_Dispositivo!$F$53:$BE$189))</f>
        <v>0</v>
      </c>
      <c r="T18" s="357" cm="1">
        <f t="array" aca="1" ref="T18" ca="1">SUM(IF((MC_Dispositivo!$B$53:$B$189=$C18)*(MC_Dispositivo!$F$36:$BE$36=$BS$1)*(MC_Dispositivo!$F$43:$BE$43=T$1),MC_Dispositivo!$F$53:$BE$189))</f>
        <v>0</v>
      </c>
      <c r="U18" s="357" cm="1">
        <f t="array" aca="1" ref="U18" ca="1">SUM(IF((MC_Dispositivo!$B$53:$B$189=$C18)*(MC_Dispositivo!$F$36:$BE$36=$BS$1)*(MC_Dispositivo!$F$43:$BE$43=U$1),MC_Dispositivo!$F$53:$BE$189))</f>
        <v>0</v>
      </c>
      <c r="V18" s="357" cm="1">
        <f t="array" aca="1" ref="V18" ca="1">SUM(IF((MC_Dispositivo!$B$53:$B$189=$C18)*(MC_Dispositivo!$F$36:$BE$36=$BS$1)*(MC_Dispositivo!$F$43:$BE$43=V$1),MC_Dispositivo!$F$53:$BE$189))</f>
        <v>0</v>
      </c>
      <c r="W18" s="357" cm="1">
        <f t="array" aca="1" ref="W18" ca="1">SUM(IF((MC_Dispositivo!$B$53:$B$189=$C18)*(MC_Dispositivo!$F$36:$BE$36=$BS$1)*(MC_Dispositivo!$F$43:$BE$43=W$1),MC_Dispositivo!$F$53:$BE$189))</f>
        <v>0</v>
      </c>
      <c r="X18" s="357" cm="1">
        <f t="array" aca="1" ref="X18" ca="1">SUM(IF((MC_Dispositivo!$B$53:$B$189=$C18)*(MC_Dispositivo!$F$36:$BE$36=$BS$1)*(MC_Dispositivo!$F$43:$BE$43=X$1),MC_Dispositivo!$F$53:$BE$189))</f>
        <v>0</v>
      </c>
      <c r="Y18" s="357" cm="1">
        <f t="array" aca="1" ref="Y18" ca="1">SUM(IF((MC_Dispositivo!$B$53:$B$189=$C18)*(MC_Dispositivo!$F$36:$BE$36=$BS$1)*(MC_Dispositivo!$F$43:$BE$43=Y$1),MC_Dispositivo!$F$53:$BE$189))</f>
        <v>0</v>
      </c>
      <c r="Z18" s="357" cm="1">
        <f t="array" aca="1" ref="Z18" ca="1">SUM(IF((MC_Dispositivo!$B$53:$B$189=$C18)*(MC_Dispositivo!$F$36:$BE$36=$BS$1)*(MC_Dispositivo!$F$43:$BE$43=Z$1),MC_Dispositivo!$F$53:$BE$189))</f>
        <v>0</v>
      </c>
      <c r="AA18" s="357" cm="1">
        <f t="array" aca="1" ref="AA18" ca="1">SUM(IF((MC_Dispositivo!$B$53:$B$189=$C18)*(MC_Dispositivo!$F$36:$BE$36=$BS$1)*(MC_Dispositivo!$F$43:$BE$43=AA$1),MC_Dispositivo!$F$53:$BE$189))</f>
        <v>0</v>
      </c>
      <c r="AB18" s="357" cm="1">
        <f t="array" aca="1" ref="AB18" ca="1">SUM(IF((MC_Dispositivo!$B$53:$B$189=$C18)*(MC_Dispositivo!$F$36:$BE$36=$BS$1)*(MC_Dispositivo!$F$43:$BE$43=AB$1),MC_Dispositivo!$F$53:$BE$189))</f>
        <v>0</v>
      </c>
      <c r="AC18" s="357" cm="1">
        <f t="array" aca="1" ref="AC18" ca="1">SUM(IF((MC_Dispositivo!$B$53:$B$189=$C18)*(MC_Dispositivo!$F$36:$BE$36=$BS$1)*(MC_Dispositivo!$F$43:$BE$43=AC$1),MC_Dispositivo!$F$53:$BE$189))</f>
        <v>0</v>
      </c>
      <c r="AD18" s="357" cm="1">
        <f t="array" aca="1" ref="AD18" ca="1">SUM(IF((MC_Dispositivo!$B$53:$B$189=$C18)*(MC_Dispositivo!$F$36:$BE$36=$BS$1)*(MC_Dispositivo!$F$43:$BE$43=AD$1),MC_Dispositivo!$F$53:$BE$189))</f>
        <v>0</v>
      </c>
      <c r="AE18" s="357" cm="1">
        <f t="array" aca="1" ref="AE18" ca="1">SUM(IF((MC_Dispositivo!$B$53:$B$189=$C18)*(MC_Dispositivo!$F$36:$BE$36=$BS$1)*(MC_Dispositivo!$F$43:$BE$43=AE$1),MC_Dispositivo!$F$53:$BE$189))</f>
        <v>0</v>
      </c>
      <c r="AF18" s="357" cm="1">
        <f t="array" aca="1" ref="AF18" ca="1">SUM(IF((MC_Dispositivo!$B$53:$B$189=$C18)*(MC_Dispositivo!$F$36:$BE$36=$BS$1)*(MC_Dispositivo!$F$43:$BE$43=AF$1),MC_Dispositivo!$F$53:$BE$189))</f>
        <v>0</v>
      </c>
      <c r="AG18" s="357" cm="1">
        <f t="array" aca="1" ref="AG18" ca="1">SUM(IF((MC_Dispositivo!$B$53:$B$189=$C18)*(MC_Dispositivo!$F$36:$BE$36=$BS$1)*(MC_Dispositivo!$F$43:$BE$43=AG$1),MC_Dispositivo!$F$53:$BE$189))</f>
        <v>0</v>
      </c>
      <c r="AH18" s="357" cm="1">
        <f t="array" aca="1" ref="AH18" ca="1">SUM(IF((MC_Dispositivo!$B$53:$B$189=$C18)*(MC_Dispositivo!$F$36:$BE$36=$BS$1)*(MC_Dispositivo!$F$43:$BE$43=AH$1),MC_Dispositivo!$F$53:$BE$189))</f>
        <v>0</v>
      </c>
      <c r="AI18" s="357" cm="1">
        <f t="array" aca="1" ref="AI18" ca="1">SUM(IF((MC_Dispositivo!$B$53:$B$189=$C18)*(MC_Dispositivo!$F$36:$BE$36=$BS$1)*(MC_Dispositivo!$F$43:$BE$43=AI$1),MC_Dispositivo!$F$53:$BE$189))</f>
        <v>0</v>
      </c>
      <c r="AJ18" s="357" cm="1">
        <f t="array" aca="1" ref="AJ18" ca="1">SUM(IF((MC_Dispositivo!$B$53:$B$189=$C18)*(MC_Dispositivo!$F$36:$BE$36=$BS$1)*(MC_Dispositivo!$F$43:$BE$43=AJ$1),MC_Dispositivo!$F$53:$BE$189))</f>
        <v>0</v>
      </c>
      <c r="AK18" s="125">
        <f ca="1">IF(A18="","",INDEX([10]TPU!$G:$G,MATCH($A18,[10]TPU!$A:$A,0)))</f>
        <v>48.43</v>
      </c>
      <c r="AL18" s="359">
        <f t="shared" ref="AL18:BO18" ca="1" si="20">IF($A18="",SUMIFS(AL19:AL66,$C19:$C66,$C18&amp;"*",$A19:$A66,"&lt;&gt;"&amp;""),G18*$AK18)</f>
        <v>0</v>
      </c>
      <c r="AM18" s="359">
        <f t="shared" ca="1" si="20"/>
        <v>0</v>
      </c>
      <c r="AN18" s="359">
        <f t="shared" ca="1" si="20"/>
        <v>0</v>
      </c>
      <c r="AO18" s="359">
        <f t="shared" ca="1" si="20"/>
        <v>0</v>
      </c>
      <c r="AP18" s="359">
        <f t="shared" ca="1" si="20"/>
        <v>0</v>
      </c>
      <c r="AQ18" s="359">
        <f t="shared" ca="1" si="20"/>
        <v>0</v>
      </c>
      <c r="AR18" s="359">
        <f t="shared" ca="1" si="20"/>
        <v>0</v>
      </c>
      <c r="AS18" s="359">
        <f t="shared" ca="1" si="20"/>
        <v>0</v>
      </c>
      <c r="AT18" s="359">
        <f t="shared" ca="1" si="20"/>
        <v>0</v>
      </c>
      <c r="AU18" s="359">
        <f t="shared" ca="1" si="20"/>
        <v>0</v>
      </c>
      <c r="AV18" s="359">
        <f t="shared" ca="1" si="20"/>
        <v>0</v>
      </c>
      <c r="AW18" s="359">
        <f t="shared" ca="1" si="20"/>
        <v>0</v>
      </c>
      <c r="AX18" s="359">
        <f t="shared" ca="1" si="20"/>
        <v>0</v>
      </c>
      <c r="AY18" s="359">
        <f t="shared" ca="1" si="20"/>
        <v>0</v>
      </c>
      <c r="AZ18" s="359">
        <f t="shared" ca="1" si="20"/>
        <v>0</v>
      </c>
      <c r="BA18" s="359">
        <f t="shared" ca="1" si="20"/>
        <v>0</v>
      </c>
      <c r="BB18" s="359">
        <f t="shared" ca="1" si="20"/>
        <v>0</v>
      </c>
      <c r="BC18" s="359">
        <f t="shared" ca="1" si="20"/>
        <v>0</v>
      </c>
      <c r="BD18" s="359">
        <f t="shared" ca="1" si="20"/>
        <v>0</v>
      </c>
      <c r="BE18" s="359">
        <f t="shared" ca="1" si="20"/>
        <v>0</v>
      </c>
      <c r="BF18" s="359">
        <f t="shared" ca="1" si="20"/>
        <v>0</v>
      </c>
      <c r="BG18" s="359">
        <f t="shared" ca="1" si="20"/>
        <v>0</v>
      </c>
      <c r="BH18" s="359">
        <f t="shared" ca="1" si="20"/>
        <v>0</v>
      </c>
      <c r="BI18" s="359">
        <f t="shared" ca="1" si="20"/>
        <v>0</v>
      </c>
      <c r="BJ18" s="359">
        <f t="shared" ca="1" si="20"/>
        <v>0</v>
      </c>
      <c r="BK18" s="359">
        <f t="shared" ca="1" si="20"/>
        <v>0</v>
      </c>
      <c r="BL18" s="359">
        <f t="shared" ca="1" si="20"/>
        <v>0</v>
      </c>
      <c r="BM18" s="359">
        <f t="shared" ca="1" si="20"/>
        <v>0</v>
      </c>
      <c r="BN18" s="359">
        <f t="shared" ca="1" si="20"/>
        <v>0</v>
      </c>
      <c r="BO18" s="359">
        <f t="shared" ca="1" si="20"/>
        <v>0</v>
      </c>
      <c r="BP18" s="358">
        <f t="shared" ca="1" si="4"/>
        <v>0</v>
      </c>
      <c r="BQ18" s="206"/>
      <c r="BR18" s="234" t="str">
        <f t="shared" si="6"/>
        <v/>
      </c>
    </row>
    <row r="19" spans="1:75" ht="20.100000000000001" customHeight="1" outlineLevel="1" x14ac:dyDescent="0.2">
      <c r="A19" s="354" t="str">
        <f ca="1">INDEX(MC_Dispositivo!B:E,MATCH('Quantitativo_MG-329'!C19,MC_Dispositivo!B:B,0),2)</f>
        <v>RO-00195</v>
      </c>
      <c r="B19" s="354" t="str">
        <f ca="1">INDEX([10]TPU!$B:$B,MATCH($A19,[10]TPU!$A:$A,0))</f>
        <v>SICOR</v>
      </c>
      <c r="C19" s="354" t="s">
        <v>56</v>
      </c>
      <c r="D19" s="355" t="str">
        <f ca="1">INDEX(MC_Dispositivo!B:E,MATCH('Quantitativo_MG-329'!C19,MC_Dispositivo!B:B,0),3)</f>
        <v>escavação, carga e transporte de material de 3ª categoria - executado com escavadeira de 1,40 m3 e caminhão basculante de 12 m3 e com caminho de serviço pavimentado - dmt de 1.000 a 1.200 m</v>
      </c>
      <c r="E19" s="354" t="str">
        <f ca="1">INDEX(MC_Dispositivo!B:E,MATCH('Quantitativo_MG-329'!C19,MC_Dispositivo!B:B,0),4)</f>
        <v>m3</v>
      </c>
      <c r="F19" s="356" cm="1">
        <f t="array" aca="1" ref="F19" ca="1">IF($BS$1="Todos",SUM(IF(($BS$1="todos")*(MC_Dispositivo!$B$54:$B$212=$C19),MC_Dispositivo!$F$54:$BE$212)),SUM(IF((MC_Dispositivo!$F$36:$BE$36=$BS$1)*(MC_Dispositivo!$B$54:$B$212=$C19),MC_Dispositivo!$F$54:$BE$212)))</f>
        <v>0</v>
      </c>
      <c r="G19" s="357" cm="1">
        <f t="array" aca="1" ref="G19" ca="1">SUM(IF((MC_Dispositivo!$B$53:$B$189=$C19)*(MC_Dispositivo!$F$36:$BE$36=$BS$1)*(MC_Dispositivo!$F$43:$BE$43=G$1),MC_Dispositivo!$F$53:$BE$189))</f>
        <v>0</v>
      </c>
      <c r="H19" s="357" cm="1">
        <f t="array" aca="1" ref="H19" ca="1">SUM(IF((MC_Dispositivo!$B$53:$B$189=$C19)*(MC_Dispositivo!$F$36:$BE$36=$BS$1)*(MC_Dispositivo!$F$43:$BE$43=H$1),MC_Dispositivo!$F$53:$BE$189))</f>
        <v>0</v>
      </c>
      <c r="I19" s="357" cm="1">
        <f t="array" aca="1" ref="I19" ca="1">SUM(IF((MC_Dispositivo!$B$53:$B$189=$C19)*(MC_Dispositivo!$F$36:$BE$36=$BS$1)*(MC_Dispositivo!$F$43:$BE$43=I$1),MC_Dispositivo!$F$53:$BE$189))</f>
        <v>0</v>
      </c>
      <c r="J19" s="357" cm="1">
        <f t="array" aca="1" ref="J19" ca="1">SUM(IF((MC_Dispositivo!$B$53:$B$189=$C19)*(MC_Dispositivo!$F$36:$BE$36=$BS$1)*(MC_Dispositivo!$F$43:$BE$43=J$1),MC_Dispositivo!$F$53:$BE$189))</f>
        <v>0</v>
      </c>
      <c r="K19" s="357" cm="1">
        <f t="array" aca="1" ref="K19" ca="1">SUM(IF((MC_Dispositivo!$B$53:$B$189=$C19)*(MC_Dispositivo!$F$36:$BE$36=$BS$1)*(MC_Dispositivo!$F$43:$BE$43=K$1),MC_Dispositivo!$F$53:$BE$189))</f>
        <v>0</v>
      </c>
      <c r="L19" s="357" cm="1">
        <f t="array" aca="1" ref="L19" ca="1">SUM(IF((MC_Dispositivo!$B$53:$B$189=$C19)*(MC_Dispositivo!$F$36:$BE$36=$BS$1)*(MC_Dispositivo!$F$43:$BE$43=L$1),MC_Dispositivo!$F$53:$BE$189))</f>
        <v>0</v>
      </c>
      <c r="M19" s="357" cm="1">
        <f t="array" aca="1" ref="M19" ca="1">SUM(IF((MC_Dispositivo!$B$53:$B$189=$C19)*(MC_Dispositivo!$F$36:$BE$36=$BS$1)*(MC_Dispositivo!$F$43:$BE$43=M$1),MC_Dispositivo!$F$53:$BE$189))</f>
        <v>0</v>
      </c>
      <c r="N19" s="357" cm="1">
        <f t="array" aca="1" ref="N19" ca="1">SUM(IF((MC_Dispositivo!$B$53:$B$189=$C19)*(MC_Dispositivo!$F$36:$BE$36=$BS$1)*(MC_Dispositivo!$F$43:$BE$43=N$1),MC_Dispositivo!$F$53:$BE$189))</f>
        <v>0</v>
      </c>
      <c r="O19" s="357" cm="1">
        <f t="array" aca="1" ref="O19" ca="1">SUM(IF((MC_Dispositivo!$B$53:$B$189=$C19)*(MC_Dispositivo!$F$36:$BE$36=$BS$1)*(MC_Dispositivo!$F$43:$BE$43=O$1),MC_Dispositivo!$F$53:$BE$189))</f>
        <v>0</v>
      </c>
      <c r="P19" s="357" cm="1">
        <f t="array" aca="1" ref="P19" ca="1">SUM(IF((MC_Dispositivo!$B$53:$B$189=$C19)*(MC_Dispositivo!$F$36:$BE$36=$BS$1)*(MC_Dispositivo!$F$43:$BE$43=P$1),MC_Dispositivo!$F$53:$BE$189))</f>
        <v>0</v>
      </c>
      <c r="Q19" s="357" cm="1">
        <f t="array" aca="1" ref="Q19" ca="1">SUM(IF((MC_Dispositivo!$B$53:$B$189=$C19)*(MC_Dispositivo!$F$36:$BE$36=$BS$1)*(MC_Dispositivo!$F$43:$BE$43=Q$1),MC_Dispositivo!$F$53:$BE$189))</f>
        <v>0</v>
      </c>
      <c r="R19" s="357" cm="1">
        <f t="array" aca="1" ref="R19" ca="1">SUM(IF((MC_Dispositivo!$B$53:$B$189=$C19)*(MC_Dispositivo!$F$36:$BE$36=$BS$1)*(MC_Dispositivo!$F$43:$BE$43=R$1),MC_Dispositivo!$F$53:$BE$189))</f>
        <v>0</v>
      </c>
      <c r="S19" s="357" cm="1">
        <f t="array" aca="1" ref="S19" ca="1">SUM(IF((MC_Dispositivo!$B$53:$B$189=$C19)*(MC_Dispositivo!$F$36:$BE$36=$BS$1)*(MC_Dispositivo!$F$43:$BE$43=S$1),MC_Dispositivo!$F$53:$BE$189))</f>
        <v>0</v>
      </c>
      <c r="T19" s="357" cm="1">
        <f t="array" aca="1" ref="T19" ca="1">SUM(IF((MC_Dispositivo!$B$53:$B$189=$C19)*(MC_Dispositivo!$F$36:$BE$36=$BS$1)*(MC_Dispositivo!$F$43:$BE$43=T$1),MC_Dispositivo!$F$53:$BE$189))</f>
        <v>0</v>
      </c>
      <c r="U19" s="357" cm="1">
        <f t="array" aca="1" ref="U19" ca="1">SUM(IF((MC_Dispositivo!$B$53:$B$189=$C19)*(MC_Dispositivo!$F$36:$BE$36=$BS$1)*(MC_Dispositivo!$F$43:$BE$43=U$1),MC_Dispositivo!$F$53:$BE$189))</f>
        <v>0</v>
      </c>
      <c r="V19" s="357" cm="1">
        <f t="array" aca="1" ref="V19" ca="1">SUM(IF((MC_Dispositivo!$B$53:$B$189=$C19)*(MC_Dispositivo!$F$36:$BE$36=$BS$1)*(MC_Dispositivo!$F$43:$BE$43=V$1),MC_Dispositivo!$F$53:$BE$189))</f>
        <v>0</v>
      </c>
      <c r="W19" s="357" cm="1">
        <f t="array" aca="1" ref="W19" ca="1">SUM(IF((MC_Dispositivo!$B$53:$B$189=$C19)*(MC_Dispositivo!$F$36:$BE$36=$BS$1)*(MC_Dispositivo!$F$43:$BE$43=W$1),MC_Dispositivo!$F$53:$BE$189))</f>
        <v>0</v>
      </c>
      <c r="X19" s="357" cm="1">
        <f t="array" aca="1" ref="X19" ca="1">SUM(IF((MC_Dispositivo!$B$53:$B$189=$C19)*(MC_Dispositivo!$F$36:$BE$36=$BS$1)*(MC_Dispositivo!$F$43:$BE$43=X$1),MC_Dispositivo!$F$53:$BE$189))</f>
        <v>0</v>
      </c>
      <c r="Y19" s="357" cm="1">
        <f t="array" aca="1" ref="Y19" ca="1">SUM(IF((MC_Dispositivo!$B$53:$B$189=$C19)*(MC_Dispositivo!$F$36:$BE$36=$BS$1)*(MC_Dispositivo!$F$43:$BE$43=Y$1),MC_Dispositivo!$F$53:$BE$189))</f>
        <v>0</v>
      </c>
      <c r="Z19" s="357" cm="1">
        <f t="array" aca="1" ref="Z19" ca="1">SUM(IF((MC_Dispositivo!$B$53:$B$189=$C19)*(MC_Dispositivo!$F$36:$BE$36=$BS$1)*(MC_Dispositivo!$F$43:$BE$43=Z$1),MC_Dispositivo!$F$53:$BE$189))</f>
        <v>0</v>
      </c>
      <c r="AA19" s="357" cm="1">
        <f t="array" aca="1" ref="AA19" ca="1">SUM(IF((MC_Dispositivo!$B$53:$B$189=$C19)*(MC_Dispositivo!$F$36:$BE$36=$BS$1)*(MC_Dispositivo!$F$43:$BE$43=AA$1),MC_Dispositivo!$F$53:$BE$189))</f>
        <v>0</v>
      </c>
      <c r="AB19" s="357" cm="1">
        <f t="array" aca="1" ref="AB19" ca="1">SUM(IF((MC_Dispositivo!$B$53:$B$189=$C19)*(MC_Dispositivo!$F$36:$BE$36=$BS$1)*(MC_Dispositivo!$F$43:$BE$43=AB$1),MC_Dispositivo!$F$53:$BE$189))</f>
        <v>0</v>
      </c>
      <c r="AC19" s="357" cm="1">
        <f t="array" aca="1" ref="AC19" ca="1">SUM(IF((MC_Dispositivo!$B$53:$B$189=$C19)*(MC_Dispositivo!$F$36:$BE$36=$BS$1)*(MC_Dispositivo!$F$43:$BE$43=AC$1),MC_Dispositivo!$F$53:$BE$189))</f>
        <v>0</v>
      </c>
      <c r="AD19" s="357" cm="1">
        <f t="array" aca="1" ref="AD19" ca="1">SUM(IF((MC_Dispositivo!$B$53:$B$189=$C19)*(MC_Dispositivo!$F$36:$BE$36=$BS$1)*(MC_Dispositivo!$F$43:$BE$43=AD$1),MC_Dispositivo!$F$53:$BE$189))</f>
        <v>0</v>
      </c>
      <c r="AE19" s="357" cm="1">
        <f t="array" aca="1" ref="AE19" ca="1">SUM(IF((MC_Dispositivo!$B$53:$B$189=$C19)*(MC_Dispositivo!$F$36:$BE$36=$BS$1)*(MC_Dispositivo!$F$43:$BE$43=AE$1),MC_Dispositivo!$F$53:$BE$189))</f>
        <v>0</v>
      </c>
      <c r="AF19" s="357" cm="1">
        <f t="array" aca="1" ref="AF19" ca="1">SUM(IF((MC_Dispositivo!$B$53:$B$189=$C19)*(MC_Dispositivo!$F$36:$BE$36=$BS$1)*(MC_Dispositivo!$F$43:$BE$43=AF$1),MC_Dispositivo!$F$53:$BE$189))</f>
        <v>0</v>
      </c>
      <c r="AG19" s="357" cm="1">
        <f t="array" aca="1" ref="AG19" ca="1">SUM(IF((MC_Dispositivo!$B$53:$B$189=$C19)*(MC_Dispositivo!$F$36:$BE$36=$BS$1)*(MC_Dispositivo!$F$43:$BE$43=AG$1),MC_Dispositivo!$F$53:$BE$189))</f>
        <v>0</v>
      </c>
      <c r="AH19" s="357" cm="1">
        <f t="array" aca="1" ref="AH19" ca="1">SUM(IF((MC_Dispositivo!$B$53:$B$189=$C19)*(MC_Dispositivo!$F$36:$BE$36=$BS$1)*(MC_Dispositivo!$F$43:$BE$43=AH$1),MC_Dispositivo!$F$53:$BE$189))</f>
        <v>0</v>
      </c>
      <c r="AI19" s="357" cm="1">
        <f t="array" aca="1" ref="AI19" ca="1">SUM(IF((MC_Dispositivo!$B$53:$B$189=$C19)*(MC_Dispositivo!$F$36:$BE$36=$BS$1)*(MC_Dispositivo!$F$43:$BE$43=AI$1),MC_Dispositivo!$F$53:$BE$189))</f>
        <v>0</v>
      </c>
      <c r="AJ19" s="357" cm="1">
        <f t="array" aca="1" ref="AJ19" ca="1">SUM(IF((MC_Dispositivo!$B$53:$B$189=$C19)*(MC_Dispositivo!$F$36:$BE$36=$BS$1)*(MC_Dispositivo!$F$43:$BE$43=AJ$1),MC_Dispositivo!$F$53:$BE$189))</f>
        <v>0</v>
      </c>
      <c r="AK19" s="125">
        <f ca="1">IF(A19="","",INDEX([10]TPU!$G:$G,MATCH($A19,[10]TPU!$A:$A,0)))</f>
        <v>51.52</v>
      </c>
      <c r="AL19" s="359">
        <f t="shared" ref="AL19:BO19" ca="1" si="21">IF($A19="",SUMIFS(AL20:AL67,$C20:$C67,$C19&amp;"*",$A20:$A67,"&lt;&gt;"&amp;""),G19*$AK19)</f>
        <v>0</v>
      </c>
      <c r="AM19" s="359">
        <f t="shared" ca="1" si="21"/>
        <v>0</v>
      </c>
      <c r="AN19" s="359">
        <f t="shared" ca="1" si="21"/>
        <v>0</v>
      </c>
      <c r="AO19" s="359">
        <f t="shared" ca="1" si="21"/>
        <v>0</v>
      </c>
      <c r="AP19" s="359">
        <f t="shared" ca="1" si="21"/>
        <v>0</v>
      </c>
      <c r="AQ19" s="359">
        <f t="shared" ca="1" si="21"/>
        <v>0</v>
      </c>
      <c r="AR19" s="359">
        <f t="shared" ca="1" si="21"/>
        <v>0</v>
      </c>
      <c r="AS19" s="359">
        <f t="shared" ca="1" si="21"/>
        <v>0</v>
      </c>
      <c r="AT19" s="359">
        <f t="shared" ca="1" si="21"/>
        <v>0</v>
      </c>
      <c r="AU19" s="359">
        <f t="shared" ca="1" si="21"/>
        <v>0</v>
      </c>
      <c r="AV19" s="359">
        <f t="shared" ca="1" si="21"/>
        <v>0</v>
      </c>
      <c r="AW19" s="359">
        <f t="shared" ca="1" si="21"/>
        <v>0</v>
      </c>
      <c r="AX19" s="359">
        <f t="shared" ca="1" si="21"/>
        <v>0</v>
      </c>
      <c r="AY19" s="359">
        <f t="shared" ca="1" si="21"/>
        <v>0</v>
      </c>
      <c r="AZ19" s="359">
        <f t="shared" ca="1" si="21"/>
        <v>0</v>
      </c>
      <c r="BA19" s="359">
        <f t="shared" ca="1" si="21"/>
        <v>0</v>
      </c>
      <c r="BB19" s="359">
        <f t="shared" ca="1" si="21"/>
        <v>0</v>
      </c>
      <c r="BC19" s="359">
        <f t="shared" ca="1" si="21"/>
        <v>0</v>
      </c>
      <c r="BD19" s="359">
        <f t="shared" ca="1" si="21"/>
        <v>0</v>
      </c>
      <c r="BE19" s="359">
        <f t="shared" ca="1" si="21"/>
        <v>0</v>
      </c>
      <c r="BF19" s="359">
        <f t="shared" ca="1" si="21"/>
        <v>0</v>
      </c>
      <c r="BG19" s="359">
        <f t="shared" ca="1" si="21"/>
        <v>0</v>
      </c>
      <c r="BH19" s="359">
        <f t="shared" ca="1" si="21"/>
        <v>0</v>
      </c>
      <c r="BI19" s="359">
        <f t="shared" ca="1" si="21"/>
        <v>0</v>
      </c>
      <c r="BJ19" s="359">
        <f t="shared" ca="1" si="21"/>
        <v>0</v>
      </c>
      <c r="BK19" s="359">
        <f t="shared" ca="1" si="21"/>
        <v>0</v>
      </c>
      <c r="BL19" s="359">
        <f t="shared" ca="1" si="21"/>
        <v>0</v>
      </c>
      <c r="BM19" s="359">
        <f t="shared" ca="1" si="21"/>
        <v>0</v>
      </c>
      <c r="BN19" s="359">
        <f t="shared" ca="1" si="21"/>
        <v>0</v>
      </c>
      <c r="BO19" s="359">
        <f t="shared" ca="1" si="21"/>
        <v>0</v>
      </c>
      <c r="BP19" s="358">
        <f t="shared" ca="1" si="4"/>
        <v>0</v>
      </c>
      <c r="BQ19" s="206"/>
      <c r="BR19" s="234" t="str">
        <f t="shared" si="6"/>
        <v/>
      </c>
    </row>
    <row r="20" spans="1:75" ht="20.100000000000001" customHeight="1" outlineLevel="1" x14ac:dyDescent="0.2">
      <c r="A20" s="354" t="str">
        <f ca="1">INDEX(MC_Dispositivo!B:E,MATCH('Quantitativo_MG-329'!C20,MC_Dispositivo!B:B,0),2)</f>
        <v>RO-00202</v>
      </c>
      <c r="B20" s="354" t="str">
        <f ca="1">INDEX([10]TPU!$B:$B,MATCH($A20,[10]TPU!$A:$A,0))</f>
        <v>SICOR</v>
      </c>
      <c r="C20" s="354" t="s">
        <v>58</v>
      </c>
      <c r="D20" s="355" t="str">
        <f ca="1">INDEX(MC_Dispositivo!B:E,MATCH('Quantitativo_MG-329'!C20,MC_Dispositivo!B:B,0),3)</f>
        <v>escavação, carga e transporte de material de 3ª categoria - executado com escavadeira de 1,40 m3 e caminhão basculante de 12 m3 e com caminho de serviço pavimentado - dmt de 3.000 m</v>
      </c>
      <c r="E20" s="354" t="str">
        <f ca="1">INDEX(MC_Dispositivo!B:E,MATCH('Quantitativo_MG-329'!C20,MC_Dispositivo!B:B,0),4)</f>
        <v>m3</v>
      </c>
      <c r="F20" s="356" cm="1">
        <f t="array" aca="1" ref="F20" ca="1">IF($BS$1="Todos",SUM(IF(($BS$1="todos")*(MC_Dispositivo!$B$54:$B$212=$C20),MC_Dispositivo!$F$54:$BE$212)),SUM(IF((MC_Dispositivo!$F$36:$BE$36=$BS$1)*(MC_Dispositivo!$B$54:$B$212=$C20),MC_Dispositivo!$F$54:$BE$212)))</f>
        <v>0</v>
      </c>
      <c r="G20" s="357" cm="1">
        <f t="array" aca="1" ref="G20" ca="1">SUM(IF((MC_Dispositivo!$B$53:$B$189=$C20)*(MC_Dispositivo!$F$36:$BE$36=$BS$1)*(MC_Dispositivo!$F$43:$BE$43=G$1),MC_Dispositivo!$F$53:$BE$189))</f>
        <v>0</v>
      </c>
      <c r="H20" s="357" cm="1">
        <f t="array" aca="1" ref="H20" ca="1">SUM(IF((MC_Dispositivo!$B$53:$B$189=$C20)*(MC_Dispositivo!$F$36:$BE$36=$BS$1)*(MC_Dispositivo!$F$43:$BE$43=H$1),MC_Dispositivo!$F$53:$BE$189))</f>
        <v>0</v>
      </c>
      <c r="I20" s="357" cm="1">
        <f t="array" aca="1" ref="I20" ca="1">SUM(IF((MC_Dispositivo!$B$53:$B$189=$C20)*(MC_Dispositivo!$F$36:$BE$36=$BS$1)*(MC_Dispositivo!$F$43:$BE$43=I$1),MC_Dispositivo!$F$53:$BE$189))</f>
        <v>0</v>
      </c>
      <c r="J20" s="357" cm="1">
        <f t="array" aca="1" ref="J20" ca="1">SUM(IF((MC_Dispositivo!$B$53:$B$189=$C20)*(MC_Dispositivo!$F$36:$BE$36=$BS$1)*(MC_Dispositivo!$F$43:$BE$43=J$1),MC_Dispositivo!$F$53:$BE$189))</f>
        <v>0</v>
      </c>
      <c r="K20" s="357" cm="1">
        <f t="array" aca="1" ref="K20" ca="1">SUM(IF((MC_Dispositivo!$B$53:$B$189=$C20)*(MC_Dispositivo!$F$36:$BE$36=$BS$1)*(MC_Dispositivo!$F$43:$BE$43=K$1),MC_Dispositivo!$F$53:$BE$189))</f>
        <v>0</v>
      </c>
      <c r="L20" s="357" cm="1">
        <f t="array" aca="1" ref="L20" ca="1">SUM(IF((MC_Dispositivo!$B$53:$B$189=$C20)*(MC_Dispositivo!$F$36:$BE$36=$BS$1)*(MC_Dispositivo!$F$43:$BE$43=L$1),MC_Dispositivo!$F$53:$BE$189))</f>
        <v>0</v>
      </c>
      <c r="M20" s="357" cm="1">
        <f t="array" aca="1" ref="M20" ca="1">SUM(IF((MC_Dispositivo!$B$53:$B$189=$C20)*(MC_Dispositivo!$F$36:$BE$36=$BS$1)*(MC_Dispositivo!$F$43:$BE$43=M$1),MC_Dispositivo!$F$53:$BE$189))</f>
        <v>0</v>
      </c>
      <c r="N20" s="357" cm="1">
        <f t="array" aca="1" ref="N20" ca="1">SUM(IF((MC_Dispositivo!$B$53:$B$189=$C20)*(MC_Dispositivo!$F$36:$BE$36=$BS$1)*(MC_Dispositivo!$F$43:$BE$43=N$1),MC_Dispositivo!$F$53:$BE$189))</f>
        <v>0</v>
      </c>
      <c r="O20" s="357" cm="1">
        <f t="array" aca="1" ref="O20" ca="1">SUM(IF((MC_Dispositivo!$B$53:$B$189=$C20)*(MC_Dispositivo!$F$36:$BE$36=$BS$1)*(MC_Dispositivo!$F$43:$BE$43=O$1),MC_Dispositivo!$F$53:$BE$189))</f>
        <v>0</v>
      </c>
      <c r="P20" s="357" cm="1">
        <f t="array" aca="1" ref="P20" ca="1">SUM(IF((MC_Dispositivo!$B$53:$B$189=$C20)*(MC_Dispositivo!$F$36:$BE$36=$BS$1)*(MC_Dispositivo!$F$43:$BE$43=P$1),MC_Dispositivo!$F$53:$BE$189))</f>
        <v>0</v>
      </c>
      <c r="Q20" s="357" cm="1">
        <f t="array" aca="1" ref="Q20" ca="1">SUM(IF((MC_Dispositivo!$B$53:$B$189=$C20)*(MC_Dispositivo!$F$36:$BE$36=$BS$1)*(MC_Dispositivo!$F$43:$BE$43=Q$1),MC_Dispositivo!$F$53:$BE$189))</f>
        <v>0</v>
      </c>
      <c r="R20" s="357" cm="1">
        <f t="array" aca="1" ref="R20" ca="1">SUM(IF((MC_Dispositivo!$B$53:$B$189=$C20)*(MC_Dispositivo!$F$36:$BE$36=$BS$1)*(MC_Dispositivo!$F$43:$BE$43=R$1),MC_Dispositivo!$F$53:$BE$189))</f>
        <v>0</v>
      </c>
      <c r="S20" s="357" cm="1">
        <f t="array" aca="1" ref="S20" ca="1">SUM(IF((MC_Dispositivo!$B$53:$B$189=$C20)*(MC_Dispositivo!$F$36:$BE$36=$BS$1)*(MC_Dispositivo!$F$43:$BE$43=S$1),MC_Dispositivo!$F$53:$BE$189))</f>
        <v>0</v>
      </c>
      <c r="T20" s="357" cm="1">
        <f t="array" aca="1" ref="T20" ca="1">SUM(IF((MC_Dispositivo!$B$53:$B$189=$C20)*(MC_Dispositivo!$F$36:$BE$36=$BS$1)*(MC_Dispositivo!$F$43:$BE$43=T$1),MC_Dispositivo!$F$53:$BE$189))</f>
        <v>0</v>
      </c>
      <c r="U20" s="357" cm="1">
        <f t="array" aca="1" ref="U20" ca="1">SUM(IF((MC_Dispositivo!$B$53:$B$189=$C20)*(MC_Dispositivo!$F$36:$BE$36=$BS$1)*(MC_Dispositivo!$F$43:$BE$43=U$1),MC_Dispositivo!$F$53:$BE$189))</f>
        <v>0</v>
      </c>
      <c r="V20" s="357" cm="1">
        <f t="array" aca="1" ref="V20" ca="1">SUM(IF((MC_Dispositivo!$B$53:$B$189=$C20)*(MC_Dispositivo!$F$36:$BE$36=$BS$1)*(MC_Dispositivo!$F$43:$BE$43=V$1),MC_Dispositivo!$F$53:$BE$189))</f>
        <v>0</v>
      </c>
      <c r="W20" s="357" cm="1">
        <f t="array" aca="1" ref="W20" ca="1">SUM(IF((MC_Dispositivo!$B$53:$B$189=$C20)*(MC_Dispositivo!$F$36:$BE$36=$BS$1)*(MC_Dispositivo!$F$43:$BE$43=W$1),MC_Dispositivo!$F$53:$BE$189))</f>
        <v>0</v>
      </c>
      <c r="X20" s="357" cm="1">
        <f t="array" aca="1" ref="X20" ca="1">SUM(IF((MC_Dispositivo!$B$53:$B$189=$C20)*(MC_Dispositivo!$F$36:$BE$36=$BS$1)*(MC_Dispositivo!$F$43:$BE$43=X$1),MC_Dispositivo!$F$53:$BE$189))</f>
        <v>0</v>
      </c>
      <c r="Y20" s="357" cm="1">
        <f t="array" aca="1" ref="Y20" ca="1">SUM(IF((MC_Dispositivo!$B$53:$B$189=$C20)*(MC_Dispositivo!$F$36:$BE$36=$BS$1)*(MC_Dispositivo!$F$43:$BE$43=Y$1),MC_Dispositivo!$F$53:$BE$189))</f>
        <v>0</v>
      </c>
      <c r="Z20" s="357" cm="1">
        <f t="array" aca="1" ref="Z20" ca="1">SUM(IF((MC_Dispositivo!$B$53:$B$189=$C20)*(MC_Dispositivo!$F$36:$BE$36=$BS$1)*(MC_Dispositivo!$F$43:$BE$43=Z$1),MC_Dispositivo!$F$53:$BE$189))</f>
        <v>0</v>
      </c>
      <c r="AA20" s="357" cm="1">
        <f t="array" aca="1" ref="AA20" ca="1">SUM(IF((MC_Dispositivo!$B$53:$B$189=$C20)*(MC_Dispositivo!$F$36:$BE$36=$BS$1)*(MC_Dispositivo!$F$43:$BE$43=AA$1),MC_Dispositivo!$F$53:$BE$189))</f>
        <v>0</v>
      </c>
      <c r="AB20" s="357" cm="1">
        <f t="array" aca="1" ref="AB20" ca="1">SUM(IF((MC_Dispositivo!$B$53:$B$189=$C20)*(MC_Dispositivo!$F$36:$BE$36=$BS$1)*(MC_Dispositivo!$F$43:$BE$43=AB$1),MC_Dispositivo!$F$53:$BE$189))</f>
        <v>0</v>
      </c>
      <c r="AC20" s="357" cm="1">
        <f t="array" aca="1" ref="AC20" ca="1">SUM(IF((MC_Dispositivo!$B$53:$B$189=$C20)*(MC_Dispositivo!$F$36:$BE$36=$BS$1)*(MC_Dispositivo!$F$43:$BE$43=AC$1),MC_Dispositivo!$F$53:$BE$189))</f>
        <v>0</v>
      </c>
      <c r="AD20" s="357" cm="1">
        <f t="array" aca="1" ref="AD20" ca="1">SUM(IF((MC_Dispositivo!$B$53:$B$189=$C20)*(MC_Dispositivo!$F$36:$BE$36=$BS$1)*(MC_Dispositivo!$F$43:$BE$43=AD$1),MC_Dispositivo!$F$53:$BE$189))</f>
        <v>0</v>
      </c>
      <c r="AE20" s="357" cm="1">
        <f t="array" aca="1" ref="AE20" ca="1">SUM(IF((MC_Dispositivo!$B$53:$B$189=$C20)*(MC_Dispositivo!$F$36:$BE$36=$BS$1)*(MC_Dispositivo!$F$43:$BE$43=AE$1),MC_Dispositivo!$F$53:$BE$189))</f>
        <v>0</v>
      </c>
      <c r="AF20" s="357" cm="1">
        <f t="array" aca="1" ref="AF20" ca="1">SUM(IF((MC_Dispositivo!$B$53:$B$189=$C20)*(MC_Dispositivo!$F$36:$BE$36=$BS$1)*(MC_Dispositivo!$F$43:$BE$43=AF$1),MC_Dispositivo!$F$53:$BE$189))</f>
        <v>0</v>
      </c>
      <c r="AG20" s="357" cm="1">
        <f t="array" aca="1" ref="AG20" ca="1">SUM(IF((MC_Dispositivo!$B$53:$B$189=$C20)*(MC_Dispositivo!$F$36:$BE$36=$BS$1)*(MC_Dispositivo!$F$43:$BE$43=AG$1),MC_Dispositivo!$F$53:$BE$189))</f>
        <v>0</v>
      </c>
      <c r="AH20" s="357" cm="1">
        <f t="array" aca="1" ref="AH20" ca="1">SUM(IF((MC_Dispositivo!$B$53:$B$189=$C20)*(MC_Dispositivo!$F$36:$BE$36=$BS$1)*(MC_Dispositivo!$F$43:$BE$43=AH$1),MC_Dispositivo!$F$53:$BE$189))</f>
        <v>0</v>
      </c>
      <c r="AI20" s="357" cm="1">
        <f t="array" aca="1" ref="AI20" ca="1">SUM(IF((MC_Dispositivo!$B$53:$B$189=$C20)*(MC_Dispositivo!$F$36:$BE$36=$BS$1)*(MC_Dispositivo!$F$43:$BE$43=AI$1),MC_Dispositivo!$F$53:$BE$189))</f>
        <v>0</v>
      </c>
      <c r="AJ20" s="357" cm="1">
        <f t="array" aca="1" ref="AJ20" ca="1">SUM(IF((MC_Dispositivo!$B$53:$B$189=$C20)*(MC_Dispositivo!$F$36:$BE$36=$BS$1)*(MC_Dispositivo!$F$43:$BE$43=AJ$1),MC_Dispositivo!$F$53:$BE$189))</f>
        <v>0</v>
      </c>
      <c r="AK20" s="125">
        <f ca="1">IF(A20="","",INDEX([10]TPU!$G:$G,MATCH($A20,[10]TPU!$A:$A,0)))</f>
        <v>55.87</v>
      </c>
      <c r="AL20" s="359">
        <f t="shared" ref="AL20:BO20" ca="1" si="22">IF($A20="",SUMIFS(AL21:AL68,$C21:$C68,$C20&amp;"*",$A21:$A68,"&lt;&gt;"&amp;""),G20*$AK20)</f>
        <v>0</v>
      </c>
      <c r="AM20" s="359">
        <f t="shared" ca="1" si="22"/>
        <v>0</v>
      </c>
      <c r="AN20" s="359">
        <f t="shared" ca="1" si="22"/>
        <v>0</v>
      </c>
      <c r="AO20" s="359">
        <f t="shared" ca="1" si="22"/>
        <v>0</v>
      </c>
      <c r="AP20" s="359">
        <f t="shared" ca="1" si="22"/>
        <v>0</v>
      </c>
      <c r="AQ20" s="359">
        <f t="shared" ca="1" si="22"/>
        <v>0</v>
      </c>
      <c r="AR20" s="359">
        <f t="shared" ca="1" si="22"/>
        <v>0</v>
      </c>
      <c r="AS20" s="359">
        <f t="shared" ca="1" si="22"/>
        <v>0</v>
      </c>
      <c r="AT20" s="359">
        <f t="shared" ca="1" si="22"/>
        <v>0</v>
      </c>
      <c r="AU20" s="359">
        <f t="shared" ca="1" si="22"/>
        <v>0</v>
      </c>
      <c r="AV20" s="359">
        <f t="shared" ca="1" si="22"/>
        <v>0</v>
      </c>
      <c r="AW20" s="359">
        <f t="shared" ca="1" si="22"/>
        <v>0</v>
      </c>
      <c r="AX20" s="359">
        <f t="shared" ca="1" si="22"/>
        <v>0</v>
      </c>
      <c r="AY20" s="359">
        <f t="shared" ca="1" si="22"/>
        <v>0</v>
      </c>
      <c r="AZ20" s="359">
        <f t="shared" ca="1" si="22"/>
        <v>0</v>
      </c>
      <c r="BA20" s="359">
        <f t="shared" ca="1" si="22"/>
        <v>0</v>
      </c>
      <c r="BB20" s="359">
        <f t="shared" ca="1" si="22"/>
        <v>0</v>
      </c>
      <c r="BC20" s="359">
        <f t="shared" ca="1" si="22"/>
        <v>0</v>
      </c>
      <c r="BD20" s="359">
        <f t="shared" ca="1" si="22"/>
        <v>0</v>
      </c>
      <c r="BE20" s="359">
        <f t="shared" ca="1" si="22"/>
        <v>0</v>
      </c>
      <c r="BF20" s="359">
        <f t="shared" ca="1" si="22"/>
        <v>0</v>
      </c>
      <c r="BG20" s="359">
        <f t="shared" ca="1" si="22"/>
        <v>0</v>
      </c>
      <c r="BH20" s="359">
        <f t="shared" ca="1" si="22"/>
        <v>0</v>
      </c>
      <c r="BI20" s="359">
        <f t="shared" ca="1" si="22"/>
        <v>0</v>
      </c>
      <c r="BJ20" s="359">
        <f t="shared" ca="1" si="22"/>
        <v>0</v>
      </c>
      <c r="BK20" s="359">
        <f t="shared" ca="1" si="22"/>
        <v>0</v>
      </c>
      <c r="BL20" s="359">
        <f t="shared" ca="1" si="22"/>
        <v>0</v>
      </c>
      <c r="BM20" s="359">
        <f t="shared" ca="1" si="22"/>
        <v>0</v>
      </c>
      <c r="BN20" s="359">
        <f t="shared" ca="1" si="22"/>
        <v>0</v>
      </c>
      <c r="BO20" s="359">
        <f t="shared" ca="1" si="22"/>
        <v>0</v>
      </c>
      <c r="BP20" s="358">
        <f t="shared" ca="1" si="4"/>
        <v>0</v>
      </c>
      <c r="BQ20" s="206"/>
      <c r="BR20" s="234" t="str">
        <f t="shared" si="6"/>
        <v/>
      </c>
    </row>
    <row r="21" spans="1:75" ht="20.100000000000001" customHeight="1" outlineLevel="1" x14ac:dyDescent="0.2">
      <c r="A21" s="354" t="str">
        <f ca="1">INDEX(MC_Dispositivo!B:E,MATCH('Quantitativo_MG-329'!C21,MC_Dispositivo!B:B,0),2)</f>
        <v>RO-00881</v>
      </c>
      <c r="B21" s="354" t="str">
        <f ca="1">INDEX([10]TPU!$B:$B,MATCH($A21,[10]TPU!$A:$A,0))</f>
        <v>SICOR</v>
      </c>
      <c r="C21" s="354" t="s">
        <v>59</v>
      </c>
      <c r="D21" s="355" t="str">
        <f ca="1">INDEX(MC_Dispositivo!B:E,MATCH('Quantitativo_MG-329'!C21,MC_Dispositivo!B:B,0),3)</f>
        <v>Transporte com caminhão basculante de 6 m³ - rodovia pavimentada</v>
      </c>
      <c r="E21" s="354" t="str">
        <f ca="1">INDEX(MC_Dispositivo!B:E,MATCH('Quantitativo_MG-329'!C21,MC_Dispositivo!B:B,0),4)</f>
        <v>txkm</v>
      </c>
      <c r="F21" s="356" cm="1">
        <f t="array" aca="1" ref="F21" ca="1">IF($BS$1="Todos",SUM(IF(($BS$1="todos")*(MC_Dispositivo!$B$54:$B$212=$C21),MC_Dispositivo!$F$54:$BE$212)),SUM(IF((MC_Dispositivo!$F$36:$BE$36=$BS$1)*(MC_Dispositivo!$B$54:$B$212=$C21),MC_Dispositivo!$F$54:$BE$212)))</f>
        <v>0</v>
      </c>
      <c r="G21" s="357" cm="1">
        <f t="array" aca="1" ref="G21" ca="1">SUM(IF((MC_Dispositivo!$B$53:$B$189=$C21)*(MC_Dispositivo!$F$36:$BE$36=$BS$1)*(MC_Dispositivo!$F$43:$BE$43=G$1),MC_Dispositivo!$F$53:$BE$189))</f>
        <v>0</v>
      </c>
      <c r="H21" s="357" cm="1">
        <f t="array" aca="1" ref="H21" ca="1">SUM(IF((MC_Dispositivo!$B$53:$B$189=$C21)*(MC_Dispositivo!$F$36:$BE$36=$BS$1)*(MC_Dispositivo!$F$43:$BE$43=H$1),MC_Dispositivo!$F$53:$BE$189))</f>
        <v>0</v>
      </c>
      <c r="I21" s="357" cm="1">
        <f t="array" aca="1" ref="I21" ca="1">SUM(IF((MC_Dispositivo!$B$53:$B$189=$C21)*(MC_Dispositivo!$F$36:$BE$36=$BS$1)*(MC_Dispositivo!$F$43:$BE$43=I$1),MC_Dispositivo!$F$53:$BE$189))</f>
        <v>0</v>
      </c>
      <c r="J21" s="357" cm="1">
        <f t="array" aca="1" ref="J21" ca="1">SUM(IF((MC_Dispositivo!$B$53:$B$189=$C21)*(MC_Dispositivo!$F$36:$BE$36=$BS$1)*(MC_Dispositivo!$F$43:$BE$43=J$1),MC_Dispositivo!$F$53:$BE$189))</f>
        <v>0</v>
      </c>
      <c r="K21" s="357" cm="1">
        <f t="array" aca="1" ref="K21" ca="1">SUM(IF((MC_Dispositivo!$B$53:$B$189=$C21)*(MC_Dispositivo!$F$36:$BE$36=$BS$1)*(MC_Dispositivo!$F$43:$BE$43=K$1),MC_Dispositivo!$F$53:$BE$189))</f>
        <v>0</v>
      </c>
      <c r="L21" s="357" cm="1">
        <f t="array" aca="1" ref="L21" ca="1">SUM(IF((MC_Dispositivo!$B$53:$B$189=$C21)*(MC_Dispositivo!$F$36:$BE$36=$BS$1)*(MC_Dispositivo!$F$43:$BE$43=L$1),MC_Dispositivo!$F$53:$BE$189))</f>
        <v>0</v>
      </c>
      <c r="M21" s="357" cm="1">
        <f t="array" aca="1" ref="M21" ca="1">SUM(IF((MC_Dispositivo!$B$53:$B$189=$C21)*(MC_Dispositivo!$F$36:$BE$36=$BS$1)*(MC_Dispositivo!$F$43:$BE$43=M$1),MC_Dispositivo!$F$53:$BE$189))</f>
        <v>0</v>
      </c>
      <c r="N21" s="357" cm="1">
        <f t="array" aca="1" ref="N21" ca="1">SUM(IF((MC_Dispositivo!$B$53:$B$189=$C21)*(MC_Dispositivo!$F$36:$BE$36=$BS$1)*(MC_Dispositivo!$F$43:$BE$43=N$1),MC_Dispositivo!$F$53:$BE$189))</f>
        <v>0</v>
      </c>
      <c r="O21" s="357" cm="1">
        <f t="array" aca="1" ref="O21" ca="1">SUM(IF((MC_Dispositivo!$B$53:$B$189=$C21)*(MC_Dispositivo!$F$36:$BE$36=$BS$1)*(MC_Dispositivo!$F$43:$BE$43=O$1),MC_Dispositivo!$F$53:$BE$189))</f>
        <v>0</v>
      </c>
      <c r="P21" s="357" cm="1">
        <f t="array" aca="1" ref="P21" ca="1">SUM(IF((MC_Dispositivo!$B$53:$B$189=$C21)*(MC_Dispositivo!$F$36:$BE$36=$BS$1)*(MC_Dispositivo!$F$43:$BE$43=P$1),MC_Dispositivo!$F$53:$BE$189))</f>
        <v>0</v>
      </c>
      <c r="Q21" s="357" cm="1">
        <f t="array" aca="1" ref="Q21" ca="1">SUM(IF((MC_Dispositivo!$B$53:$B$189=$C21)*(MC_Dispositivo!$F$36:$BE$36=$BS$1)*(MC_Dispositivo!$F$43:$BE$43=Q$1),MC_Dispositivo!$F$53:$BE$189))</f>
        <v>0</v>
      </c>
      <c r="R21" s="357" cm="1">
        <f t="array" aca="1" ref="R21" ca="1">SUM(IF((MC_Dispositivo!$B$53:$B$189=$C21)*(MC_Dispositivo!$F$36:$BE$36=$BS$1)*(MC_Dispositivo!$F$43:$BE$43=R$1),MC_Dispositivo!$F$53:$BE$189))</f>
        <v>0</v>
      </c>
      <c r="S21" s="357" cm="1">
        <f t="array" aca="1" ref="S21" ca="1">SUM(IF((MC_Dispositivo!$B$53:$B$189=$C21)*(MC_Dispositivo!$F$36:$BE$36=$BS$1)*(MC_Dispositivo!$F$43:$BE$43=S$1),MC_Dispositivo!$F$53:$BE$189))</f>
        <v>0</v>
      </c>
      <c r="T21" s="357" cm="1">
        <f t="array" aca="1" ref="T21" ca="1">SUM(IF((MC_Dispositivo!$B$53:$B$189=$C21)*(MC_Dispositivo!$F$36:$BE$36=$BS$1)*(MC_Dispositivo!$F$43:$BE$43=T$1),MC_Dispositivo!$F$53:$BE$189))</f>
        <v>0</v>
      </c>
      <c r="U21" s="357" cm="1">
        <f t="array" aca="1" ref="U21" ca="1">SUM(IF((MC_Dispositivo!$B$53:$B$189=$C21)*(MC_Dispositivo!$F$36:$BE$36=$BS$1)*(MC_Dispositivo!$F$43:$BE$43=U$1),MC_Dispositivo!$F$53:$BE$189))</f>
        <v>0</v>
      </c>
      <c r="V21" s="357" cm="1">
        <f t="array" aca="1" ref="V21" ca="1">SUM(IF((MC_Dispositivo!$B$53:$B$189=$C21)*(MC_Dispositivo!$F$36:$BE$36=$BS$1)*(MC_Dispositivo!$F$43:$BE$43=V$1),MC_Dispositivo!$F$53:$BE$189))</f>
        <v>0</v>
      </c>
      <c r="W21" s="357" cm="1">
        <f t="array" aca="1" ref="W21" ca="1">SUM(IF((MC_Dispositivo!$B$53:$B$189=$C21)*(MC_Dispositivo!$F$36:$BE$36=$BS$1)*(MC_Dispositivo!$F$43:$BE$43=W$1),MC_Dispositivo!$F$53:$BE$189))</f>
        <v>0</v>
      </c>
      <c r="X21" s="357" cm="1">
        <f t="array" aca="1" ref="X21" ca="1">SUM(IF((MC_Dispositivo!$B$53:$B$189=$C21)*(MC_Dispositivo!$F$36:$BE$36=$BS$1)*(MC_Dispositivo!$F$43:$BE$43=X$1),MC_Dispositivo!$F$53:$BE$189))</f>
        <v>0</v>
      </c>
      <c r="Y21" s="357" cm="1">
        <f t="array" aca="1" ref="Y21" ca="1">SUM(IF((MC_Dispositivo!$B$53:$B$189=$C21)*(MC_Dispositivo!$F$36:$BE$36=$BS$1)*(MC_Dispositivo!$F$43:$BE$43=Y$1),MC_Dispositivo!$F$53:$BE$189))</f>
        <v>0</v>
      </c>
      <c r="Z21" s="357" cm="1">
        <f t="array" aca="1" ref="Z21" ca="1">SUM(IF((MC_Dispositivo!$B$53:$B$189=$C21)*(MC_Dispositivo!$F$36:$BE$36=$BS$1)*(MC_Dispositivo!$F$43:$BE$43=Z$1),MC_Dispositivo!$F$53:$BE$189))</f>
        <v>0</v>
      </c>
      <c r="AA21" s="357" cm="1">
        <f t="array" aca="1" ref="AA21" ca="1">SUM(IF((MC_Dispositivo!$B$53:$B$189=$C21)*(MC_Dispositivo!$F$36:$BE$36=$BS$1)*(MC_Dispositivo!$F$43:$BE$43=AA$1),MC_Dispositivo!$F$53:$BE$189))</f>
        <v>0</v>
      </c>
      <c r="AB21" s="357" cm="1">
        <f t="array" aca="1" ref="AB21" ca="1">SUM(IF((MC_Dispositivo!$B$53:$B$189=$C21)*(MC_Dispositivo!$F$36:$BE$36=$BS$1)*(MC_Dispositivo!$F$43:$BE$43=AB$1),MC_Dispositivo!$F$53:$BE$189))</f>
        <v>0</v>
      </c>
      <c r="AC21" s="357" cm="1">
        <f t="array" aca="1" ref="AC21" ca="1">SUM(IF((MC_Dispositivo!$B$53:$B$189=$C21)*(MC_Dispositivo!$F$36:$BE$36=$BS$1)*(MC_Dispositivo!$F$43:$BE$43=AC$1),MC_Dispositivo!$F$53:$BE$189))</f>
        <v>0</v>
      </c>
      <c r="AD21" s="357" cm="1">
        <f t="array" aca="1" ref="AD21" ca="1">SUM(IF((MC_Dispositivo!$B$53:$B$189=$C21)*(MC_Dispositivo!$F$36:$BE$36=$BS$1)*(MC_Dispositivo!$F$43:$BE$43=AD$1),MC_Dispositivo!$F$53:$BE$189))</f>
        <v>0</v>
      </c>
      <c r="AE21" s="357" cm="1">
        <f t="array" aca="1" ref="AE21" ca="1">SUM(IF((MC_Dispositivo!$B$53:$B$189=$C21)*(MC_Dispositivo!$F$36:$BE$36=$BS$1)*(MC_Dispositivo!$F$43:$BE$43=AE$1),MC_Dispositivo!$F$53:$BE$189))</f>
        <v>0</v>
      </c>
      <c r="AF21" s="357" cm="1">
        <f t="array" aca="1" ref="AF21" ca="1">SUM(IF((MC_Dispositivo!$B$53:$B$189=$C21)*(MC_Dispositivo!$F$36:$BE$36=$BS$1)*(MC_Dispositivo!$F$43:$BE$43=AF$1),MC_Dispositivo!$F$53:$BE$189))</f>
        <v>0</v>
      </c>
      <c r="AG21" s="357" cm="1">
        <f t="array" aca="1" ref="AG21" ca="1">SUM(IF((MC_Dispositivo!$B$53:$B$189=$C21)*(MC_Dispositivo!$F$36:$BE$36=$BS$1)*(MC_Dispositivo!$F$43:$BE$43=AG$1),MC_Dispositivo!$F$53:$BE$189))</f>
        <v>0</v>
      </c>
      <c r="AH21" s="357" cm="1">
        <f t="array" aca="1" ref="AH21" ca="1">SUM(IF((MC_Dispositivo!$B$53:$B$189=$C21)*(MC_Dispositivo!$F$36:$BE$36=$BS$1)*(MC_Dispositivo!$F$43:$BE$43=AH$1),MC_Dispositivo!$F$53:$BE$189))</f>
        <v>0</v>
      </c>
      <c r="AI21" s="357" cm="1">
        <f t="array" aca="1" ref="AI21" ca="1">SUM(IF((MC_Dispositivo!$B$53:$B$189=$C21)*(MC_Dispositivo!$F$36:$BE$36=$BS$1)*(MC_Dispositivo!$F$43:$BE$43=AI$1),MC_Dispositivo!$F$53:$BE$189))</f>
        <v>0</v>
      </c>
      <c r="AJ21" s="357" cm="1">
        <f t="array" aca="1" ref="AJ21" ca="1">SUM(IF((MC_Dispositivo!$B$53:$B$189=$C21)*(MC_Dispositivo!$F$36:$BE$36=$BS$1)*(MC_Dispositivo!$F$43:$BE$43=AJ$1),MC_Dispositivo!$F$53:$BE$189))</f>
        <v>0</v>
      </c>
      <c r="AK21" s="125">
        <f ca="1">IF(A21="","",INDEX([10]TPU!$G:$G,MATCH($A21,[10]TPU!$A:$A,0)))</f>
        <v>0.96</v>
      </c>
      <c r="AL21" s="359">
        <f t="shared" ref="AL21:BO21" ca="1" si="23">IF($A21="",SUMIFS(AL22:AL69,$C22:$C69,$C21&amp;"*",$A22:$A69,"&lt;&gt;"&amp;""),G21*$AK21)</f>
        <v>0</v>
      </c>
      <c r="AM21" s="359">
        <f t="shared" ca="1" si="23"/>
        <v>0</v>
      </c>
      <c r="AN21" s="359">
        <f t="shared" ca="1" si="23"/>
        <v>0</v>
      </c>
      <c r="AO21" s="359">
        <f t="shared" ca="1" si="23"/>
        <v>0</v>
      </c>
      <c r="AP21" s="359">
        <f t="shared" ca="1" si="23"/>
        <v>0</v>
      </c>
      <c r="AQ21" s="359">
        <f t="shared" ca="1" si="23"/>
        <v>0</v>
      </c>
      <c r="AR21" s="359">
        <f t="shared" ca="1" si="23"/>
        <v>0</v>
      </c>
      <c r="AS21" s="359">
        <f t="shared" ca="1" si="23"/>
        <v>0</v>
      </c>
      <c r="AT21" s="359">
        <f t="shared" ca="1" si="23"/>
        <v>0</v>
      </c>
      <c r="AU21" s="359">
        <f t="shared" ca="1" si="23"/>
        <v>0</v>
      </c>
      <c r="AV21" s="359">
        <f t="shared" ca="1" si="23"/>
        <v>0</v>
      </c>
      <c r="AW21" s="359">
        <f t="shared" ca="1" si="23"/>
        <v>0</v>
      </c>
      <c r="AX21" s="359">
        <f t="shared" ca="1" si="23"/>
        <v>0</v>
      </c>
      <c r="AY21" s="359">
        <f t="shared" ca="1" si="23"/>
        <v>0</v>
      </c>
      <c r="AZ21" s="359">
        <f t="shared" ca="1" si="23"/>
        <v>0</v>
      </c>
      <c r="BA21" s="359">
        <f t="shared" ca="1" si="23"/>
        <v>0</v>
      </c>
      <c r="BB21" s="359">
        <f t="shared" ca="1" si="23"/>
        <v>0</v>
      </c>
      <c r="BC21" s="359">
        <f t="shared" ca="1" si="23"/>
        <v>0</v>
      </c>
      <c r="BD21" s="359">
        <f t="shared" ca="1" si="23"/>
        <v>0</v>
      </c>
      <c r="BE21" s="359">
        <f t="shared" ca="1" si="23"/>
        <v>0</v>
      </c>
      <c r="BF21" s="359">
        <f t="shared" ca="1" si="23"/>
        <v>0</v>
      </c>
      <c r="BG21" s="359">
        <f t="shared" ca="1" si="23"/>
        <v>0</v>
      </c>
      <c r="BH21" s="359">
        <f t="shared" ca="1" si="23"/>
        <v>0</v>
      </c>
      <c r="BI21" s="359">
        <f t="shared" ca="1" si="23"/>
        <v>0</v>
      </c>
      <c r="BJ21" s="359">
        <f t="shared" ca="1" si="23"/>
        <v>0</v>
      </c>
      <c r="BK21" s="359">
        <f t="shared" ca="1" si="23"/>
        <v>0</v>
      </c>
      <c r="BL21" s="359">
        <f t="shared" ca="1" si="23"/>
        <v>0</v>
      </c>
      <c r="BM21" s="359">
        <f t="shared" ca="1" si="23"/>
        <v>0</v>
      </c>
      <c r="BN21" s="359">
        <f t="shared" ca="1" si="23"/>
        <v>0</v>
      </c>
      <c r="BO21" s="359">
        <f t="shared" ca="1" si="23"/>
        <v>0</v>
      </c>
      <c r="BP21" s="358">
        <f t="shared" ca="1" si="4"/>
        <v>0</v>
      </c>
      <c r="BQ21" s="206"/>
      <c r="BR21" s="234" t="str">
        <f t="shared" si="6"/>
        <v/>
      </c>
    </row>
    <row r="22" spans="1:75" ht="20.100000000000001" customHeight="1" outlineLevel="1" x14ac:dyDescent="0.2">
      <c r="A22" s="354" t="str">
        <f ca="1">INDEX(MC_Dispositivo!B:E,MATCH('Quantitativo_MG-329'!C22,MC_Dispositivo!B:B,0),2)</f>
        <v>RO-00215</v>
      </c>
      <c r="B22" s="354" t="str">
        <f ca="1">INDEX([10]TPU!$B:$B,MATCH($A22,[10]TPU!$A:$A,0))</f>
        <v>SICOR</v>
      </c>
      <c r="C22" s="354" t="s">
        <v>60</v>
      </c>
      <c r="D22" s="355" t="str">
        <f ca="1">INDEX(MC_Dispositivo!B:E,MATCH('Quantitativo_MG-329'!C22,MC_Dispositivo!B:B,0),3)</f>
        <v>compactação de aterros a 100% do proctor normal (inclui espalhamento)</v>
      </c>
      <c r="E22" s="354" t="str">
        <f ca="1">INDEX(MC_Dispositivo!B:E,MATCH('Quantitativo_MG-329'!C22,MC_Dispositivo!B:B,0),4)</f>
        <v>m3</v>
      </c>
      <c r="F22" s="356" cm="1">
        <f t="array" aca="1" ref="F22" ca="1">IF($BS$1="Todos",SUM(IF(($BS$1="todos")*(MC_Dispositivo!$B$54:$B$212=$C22),MC_Dispositivo!$F$54:$BE$212)),SUM(IF((MC_Dispositivo!$F$36:$BE$36=$BS$1)*(MC_Dispositivo!$B$54:$B$212=$C22),MC_Dispositivo!$F$54:$BE$212)))</f>
        <v>78379.80799999999</v>
      </c>
      <c r="G22" s="357" cm="1">
        <f t="array" aca="1" ref="G22" ca="1">SUM(IF((MC_Dispositivo!$B$53:$B$189=$C22)*(MC_Dispositivo!$F$36:$BE$36=$BS$1)*(MC_Dispositivo!$F$43:$BE$43=G$1),MC_Dispositivo!$F$53:$BE$189))</f>
        <v>0</v>
      </c>
      <c r="H22" s="357" cm="1">
        <f t="array" aca="1" ref="H22" ca="1">SUM(IF((MC_Dispositivo!$B$53:$B$189=$C22)*(MC_Dispositivo!$F$36:$BE$36=$BS$1)*(MC_Dispositivo!$F$43:$BE$43=H$1),MC_Dispositivo!$F$53:$BE$189))</f>
        <v>0</v>
      </c>
      <c r="I22" s="357" cm="1">
        <f t="array" aca="1" ref="I22" ca="1">SUM(IF((MC_Dispositivo!$B$53:$B$189=$C22)*(MC_Dispositivo!$F$36:$BE$36=$BS$1)*(MC_Dispositivo!$F$43:$BE$43=I$1),MC_Dispositivo!$F$53:$BE$189))</f>
        <v>0</v>
      </c>
      <c r="J22" s="357" cm="1">
        <f t="array" aca="1" ref="J22" ca="1">SUM(IF((MC_Dispositivo!$B$53:$B$189=$C22)*(MC_Dispositivo!$F$36:$BE$36=$BS$1)*(MC_Dispositivo!$F$43:$BE$43=J$1),MC_Dispositivo!$F$53:$BE$189))</f>
        <v>78379.80799999999</v>
      </c>
      <c r="K22" s="357" cm="1">
        <f t="array" aca="1" ref="K22" ca="1">SUM(IF((MC_Dispositivo!$B$53:$B$189=$C22)*(MC_Dispositivo!$F$36:$BE$36=$BS$1)*(MC_Dispositivo!$F$43:$BE$43=K$1),MC_Dispositivo!$F$53:$BE$189))</f>
        <v>0</v>
      </c>
      <c r="L22" s="357" cm="1">
        <f t="array" aca="1" ref="L22" ca="1">SUM(IF((MC_Dispositivo!$B$53:$B$189=$C22)*(MC_Dispositivo!$F$36:$BE$36=$BS$1)*(MC_Dispositivo!$F$43:$BE$43=L$1),MC_Dispositivo!$F$53:$BE$189))</f>
        <v>0</v>
      </c>
      <c r="M22" s="357" cm="1">
        <f t="array" aca="1" ref="M22" ca="1">SUM(IF((MC_Dispositivo!$B$53:$B$189=$C22)*(MC_Dispositivo!$F$36:$BE$36=$BS$1)*(MC_Dispositivo!$F$43:$BE$43=M$1),MC_Dispositivo!$F$53:$BE$189))</f>
        <v>0</v>
      </c>
      <c r="N22" s="357" cm="1">
        <f t="array" aca="1" ref="N22" ca="1">SUM(IF((MC_Dispositivo!$B$53:$B$189=$C22)*(MC_Dispositivo!$F$36:$BE$36=$BS$1)*(MC_Dispositivo!$F$43:$BE$43=N$1),MC_Dispositivo!$F$53:$BE$189))</f>
        <v>0</v>
      </c>
      <c r="O22" s="357" cm="1">
        <f t="array" aca="1" ref="O22" ca="1">SUM(IF((MC_Dispositivo!$B$53:$B$189=$C22)*(MC_Dispositivo!$F$36:$BE$36=$BS$1)*(MC_Dispositivo!$F$43:$BE$43=O$1),MC_Dispositivo!$F$53:$BE$189))</f>
        <v>0</v>
      </c>
      <c r="P22" s="357" cm="1">
        <f t="array" aca="1" ref="P22" ca="1">SUM(IF((MC_Dispositivo!$B$53:$B$189=$C22)*(MC_Dispositivo!$F$36:$BE$36=$BS$1)*(MC_Dispositivo!$F$43:$BE$43=P$1),MC_Dispositivo!$F$53:$BE$189))</f>
        <v>0</v>
      </c>
      <c r="Q22" s="357" cm="1">
        <f t="array" aca="1" ref="Q22" ca="1">SUM(IF((MC_Dispositivo!$B$53:$B$189=$C22)*(MC_Dispositivo!$F$36:$BE$36=$BS$1)*(MC_Dispositivo!$F$43:$BE$43=Q$1),MC_Dispositivo!$F$53:$BE$189))</f>
        <v>0</v>
      </c>
      <c r="R22" s="357" cm="1">
        <f t="array" aca="1" ref="R22" ca="1">SUM(IF((MC_Dispositivo!$B$53:$B$189=$C22)*(MC_Dispositivo!$F$36:$BE$36=$BS$1)*(MC_Dispositivo!$F$43:$BE$43=R$1),MC_Dispositivo!$F$53:$BE$189))</f>
        <v>0</v>
      </c>
      <c r="S22" s="357" cm="1">
        <f t="array" aca="1" ref="S22" ca="1">SUM(IF((MC_Dispositivo!$B$53:$B$189=$C22)*(MC_Dispositivo!$F$36:$BE$36=$BS$1)*(MC_Dispositivo!$F$43:$BE$43=S$1),MC_Dispositivo!$F$53:$BE$189))</f>
        <v>0</v>
      </c>
      <c r="T22" s="357" cm="1">
        <f t="array" aca="1" ref="T22" ca="1">SUM(IF((MC_Dispositivo!$B$53:$B$189=$C22)*(MC_Dispositivo!$F$36:$BE$36=$BS$1)*(MC_Dispositivo!$F$43:$BE$43=T$1),MC_Dispositivo!$F$53:$BE$189))</f>
        <v>0</v>
      </c>
      <c r="U22" s="357" cm="1">
        <f t="array" aca="1" ref="U22" ca="1">SUM(IF((MC_Dispositivo!$B$53:$B$189=$C22)*(MC_Dispositivo!$F$36:$BE$36=$BS$1)*(MC_Dispositivo!$F$43:$BE$43=U$1),MC_Dispositivo!$F$53:$BE$189))</f>
        <v>0</v>
      </c>
      <c r="V22" s="357" cm="1">
        <f t="array" aca="1" ref="V22" ca="1">SUM(IF((MC_Dispositivo!$B$53:$B$189=$C22)*(MC_Dispositivo!$F$36:$BE$36=$BS$1)*(MC_Dispositivo!$F$43:$BE$43=V$1),MC_Dispositivo!$F$53:$BE$189))</f>
        <v>0</v>
      </c>
      <c r="W22" s="357" cm="1">
        <f t="array" aca="1" ref="W22" ca="1">SUM(IF((MC_Dispositivo!$B$53:$B$189=$C22)*(MC_Dispositivo!$F$36:$BE$36=$BS$1)*(MC_Dispositivo!$F$43:$BE$43=W$1),MC_Dispositivo!$F$53:$BE$189))</f>
        <v>0</v>
      </c>
      <c r="X22" s="357" cm="1">
        <f t="array" aca="1" ref="X22" ca="1">SUM(IF((MC_Dispositivo!$B$53:$B$189=$C22)*(MC_Dispositivo!$F$36:$BE$36=$BS$1)*(MC_Dispositivo!$F$43:$BE$43=X$1),MC_Dispositivo!$F$53:$BE$189))</f>
        <v>0</v>
      </c>
      <c r="Y22" s="357" cm="1">
        <f t="array" aca="1" ref="Y22" ca="1">SUM(IF((MC_Dispositivo!$B$53:$B$189=$C22)*(MC_Dispositivo!$F$36:$BE$36=$BS$1)*(MC_Dispositivo!$F$43:$BE$43=Y$1),MC_Dispositivo!$F$53:$BE$189))</f>
        <v>0</v>
      </c>
      <c r="Z22" s="357" cm="1">
        <f t="array" aca="1" ref="Z22" ca="1">SUM(IF((MC_Dispositivo!$B$53:$B$189=$C22)*(MC_Dispositivo!$F$36:$BE$36=$BS$1)*(MC_Dispositivo!$F$43:$BE$43=Z$1),MC_Dispositivo!$F$53:$BE$189))</f>
        <v>0</v>
      </c>
      <c r="AA22" s="357" cm="1">
        <f t="array" aca="1" ref="AA22" ca="1">SUM(IF((MC_Dispositivo!$B$53:$B$189=$C22)*(MC_Dispositivo!$F$36:$BE$36=$BS$1)*(MC_Dispositivo!$F$43:$BE$43=AA$1),MC_Dispositivo!$F$53:$BE$189))</f>
        <v>0</v>
      </c>
      <c r="AB22" s="357" cm="1">
        <f t="array" aca="1" ref="AB22" ca="1">SUM(IF((MC_Dispositivo!$B$53:$B$189=$C22)*(MC_Dispositivo!$F$36:$BE$36=$BS$1)*(MC_Dispositivo!$F$43:$BE$43=AB$1),MC_Dispositivo!$F$53:$BE$189))</f>
        <v>0</v>
      </c>
      <c r="AC22" s="357" cm="1">
        <f t="array" aca="1" ref="AC22" ca="1">SUM(IF((MC_Dispositivo!$B$53:$B$189=$C22)*(MC_Dispositivo!$F$36:$BE$36=$BS$1)*(MC_Dispositivo!$F$43:$BE$43=AC$1),MC_Dispositivo!$F$53:$BE$189))</f>
        <v>0</v>
      </c>
      <c r="AD22" s="357" cm="1">
        <f t="array" aca="1" ref="AD22" ca="1">SUM(IF((MC_Dispositivo!$B$53:$B$189=$C22)*(MC_Dispositivo!$F$36:$BE$36=$BS$1)*(MC_Dispositivo!$F$43:$BE$43=AD$1),MC_Dispositivo!$F$53:$BE$189))</f>
        <v>0</v>
      </c>
      <c r="AE22" s="357" cm="1">
        <f t="array" aca="1" ref="AE22" ca="1">SUM(IF((MC_Dispositivo!$B$53:$B$189=$C22)*(MC_Dispositivo!$F$36:$BE$36=$BS$1)*(MC_Dispositivo!$F$43:$BE$43=AE$1),MC_Dispositivo!$F$53:$BE$189))</f>
        <v>0</v>
      </c>
      <c r="AF22" s="357" cm="1">
        <f t="array" aca="1" ref="AF22" ca="1">SUM(IF((MC_Dispositivo!$B$53:$B$189=$C22)*(MC_Dispositivo!$F$36:$BE$36=$BS$1)*(MC_Dispositivo!$F$43:$BE$43=AF$1),MC_Dispositivo!$F$53:$BE$189))</f>
        <v>0</v>
      </c>
      <c r="AG22" s="357" cm="1">
        <f t="array" aca="1" ref="AG22" ca="1">SUM(IF((MC_Dispositivo!$B$53:$B$189=$C22)*(MC_Dispositivo!$F$36:$BE$36=$BS$1)*(MC_Dispositivo!$F$43:$BE$43=AG$1),MC_Dispositivo!$F$53:$BE$189))</f>
        <v>0</v>
      </c>
      <c r="AH22" s="357" cm="1">
        <f t="array" aca="1" ref="AH22" ca="1">SUM(IF((MC_Dispositivo!$B$53:$B$189=$C22)*(MC_Dispositivo!$F$36:$BE$36=$BS$1)*(MC_Dispositivo!$F$43:$BE$43=AH$1),MC_Dispositivo!$F$53:$BE$189))</f>
        <v>0</v>
      </c>
      <c r="AI22" s="357" cm="1">
        <f t="array" aca="1" ref="AI22" ca="1">SUM(IF((MC_Dispositivo!$B$53:$B$189=$C22)*(MC_Dispositivo!$F$36:$BE$36=$BS$1)*(MC_Dispositivo!$F$43:$BE$43=AI$1),MC_Dispositivo!$F$53:$BE$189))</f>
        <v>0</v>
      </c>
      <c r="AJ22" s="357" cm="1">
        <f t="array" aca="1" ref="AJ22" ca="1">SUM(IF((MC_Dispositivo!$B$53:$B$189=$C22)*(MC_Dispositivo!$F$36:$BE$36=$BS$1)*(MC_Dispositivo!$F$43:$BE$43=AJ$1),MC_Dispositivo!$F$53:$BE$189))</f>
        <v>0</v>
      </c>
      <c r="AK22" s="125">
        <f ca="1">IF(A22="","",INDEX([10]TPU!$G:$G,MATCH($A22,[10]TPU!$A:$A,0)))</f>
        <v>6.34</v>
      </c>
      <c r="AL22" s="359">
        <f t="shared" ref="AL22:BO22" ca="1" si="24">IF($A22="",SUMIFS(AL23:AL70,$C23:$C70,$C22&amp;"*",$A23:$A70,"&lt;&gt;"&amp;""),G22*$AK22)</f>
        <v>0</v>
      </c>
      <c r="AM22" s="359">
        <f t="shared" ca="1" si="24"/>
        <v>0</v>
      </c>
      <c r="AN22" s="359">
        <f t="shared" ca="1" si="24"/>
        <v>0</v>
      </c>
      <c r="AO22" s="359">
        <f t="shared" ca="1" si="24"/>
        <v>496927.98271999991</v>
      </c>
      <c r="AP22" s="359">
        <f t="shared" ca="1" si="24"/>
        <v>0</v>
      </c>
      <c r="AQ22" s="359">
        <f t="shared" ca="1" si="24"/>
        <v>0</v>
      </c>
      <c r="AR22" s="359">
        <f t="shared" ca="1" si="24"/>
        <v>0</v>
      </c>
      <c r="AS22" s="359">
        <f t="shared" ca="1" si="24"/>
        <v>0</v>
      </c>
      <c r="AT22" s="359">
        <f t="shared" ca="1" si="24"/>
        <v>0</v>
      </c>
      <c r="AU22" s="359">
        <f t="shared" ca="1" si="24"/>
        <v>0</v>
      </c>
      <c r="AV22" s="359">
        <f t="shared" ca="1" si="24"/>
        <v>0</v>
      </c>
      <c r="AW22" s="359">
        <f t="shared" ca="1" si="24"/>
        <v>0</v>
      </c>
      <c r="AX22" s="359">
        <f t="shared" ca="1" si="24"/>
        <v>0</v>
      </c>
      <c r="AY22" s="359">
        <f t="shared" ca="1" si="24"/>
        <v>0</v>
      </c>
      <c r="AZ22" s="359">
        <f t="shared" ca="1" si="24"/>
        <v>0</v>
      </c>
      <c r="BA22" s="359">
        <f t="shared" ca="1" si="24"/>
        <v>0</v>
      </c>
      <c r="BB22" s="359">
        <f t="shared" ca="1" si="24"/>
        <v>0</v>
      </c>
      <c r="BC22" s="359">
        <f t="shared" ca="1" si="24"/>
        <v>0</v>
      </c>
      <c r="BD22" s="359">
        <f t="shared" ca="1" si="24"/>
        <v>0</v>
      </c>
      <c r="BE22" s="359">
        <f t="shared" ca="1" si="24"/>
        <v>0</v>
      </c>
      <c r="BF22" s="359">
        <f t="shared" ca="1" si="24"/>
        <v>0</v>
      </c>
      <c r="BG22" s="359">
        <f t="shared" ca="1" si="24"/>
        <v>0</v>
      </c>
      <c r="BH22" s="359">
        <f t="shared" ca="1" si="24"/>
        <v>0</v>
      </c>
      <c r="BI22" s="359">
        <f t="shared" ca="1" si="24"/>
        <v>0</v>
      </c>
      <c r="BJ22" s="359">
        <f t="shared" ca="1" si="24"/>
        <v>0</v>
      </c>
      <c r="BK22" s="359">
        <f t="shared" ca="1" si="24"/>
        <v>0</v>
      </c>
      <c r="BL22" s="359">
        <f t="shared" ca="1" si="24"/>
        <v>0</v>
      </c>
      <c r="BM22" s="359">
        <f t="shared" ca="1" si="24"/>
        <v>0</v>
      </c>
      <c r="BN22" s="359">
        <f t="shared" ca="1" si="24"/>
        <v>0</v>
      </c>
      <c r="BO22" s="359">
        <f t="shared" ca="1" si="24"/>
        <v>0</v>
      </c>
      <c r="BP22" s="358">
        <f t="shared" ca="1" si="4"/>
        <v>496927.98271999991</v>
      </c>
      <c r="BQ22" s="206"/>
      <c r="BR22" s="234" t="str">
        <f t="shared" si="6"/>
        <v/>
      </c>
    </row>
    <row r="23" spans="1:75" ht="20.100000000000001" customHeight="1" outlineLevel="1" x14ac:dyDescent="0.2">
      <c r="A23" s="354" t="str">
        <f ca="1">INDEX(MC_Dispositivo!B:E,MATCH('Quantitativo_MG-329'!C23,MC_Dispositivo!B:B,0),2)</f>
        <v>RO-00217</v>
      </c>
      <c r="B23" s="354" t="str">
        <f ca="1">INDEX([10]TPU!$B:$B,MATCH($A23,[10]TPU!$A:$A,0))</f>
        <v>SICOR</v>
      </c>
      <c r="C23" s="354" t="s">
        <v>61</v>
      </c>
      <c r="D23" s="355" t="str">
        <f ca="1">INDEX(MC_Dispositivo!B:E,MATCH('Quantitativo_MG-329'!C23,MC_Dispositivo!B:B,0),3)</f>
        <v>compactação de aterros a 100% do proctor intermediário (inclui espalhamento)</v>
      </c>
      <c r="E23" s="354" t="str">
        <f ca="1">INDEX(MC_Dispositivo!B:E,MATCH('Quantitativo_MG-329'!C23,MC_Dispositivo!B:B,0),4)</f>
        <v>m3</v>
      </c>
      <c r="F23" s="356" cm="1">
        <f t="array" aca="1" ref="F23" ca="1">IF($BS$1="Todos",SUM(IF(($BS$1="todos")*(MC_Dispositivo!$B$54:$B$212=$C23),MC_Dispositivo!$F$54:$BE$212)),SUM(IF((MC_Dispositivo!$F$36:$BE$36=$BS$1)*(MC_Dispositivo!$B$54:$B$212=$C23),MC_Dispositivo!$F$54:$BE$212)))</f>
        <v>4392</v>
      </c>
      <c r="G23" s="357" cm="1">
        <f t="array" aca="1" ref="G23" ca="1">SUM(IF((MC_Dispositivo!$B$53:$B$189=$C23)*(MC_Dispositivo!$F$36:$BE$36=$BS$1)*(MC_Dispositivo!$F$43:$BE$43=G$1),MC_Dispositivo!$F$53:$BE$189))</f>
        <v>0</v>
      </c>
      <c r="H23" s="357" cm="1">
        <f t="array" aca="1" ref="H23" ca="1">SUM(IF((MC_Dispositivo!$B$53:$B$189=$C23)*(MC_Dispositivo!$F$36:$BE$36=$BS$1)*(MC_Dispositivo!$F$43:$BE$43=H$1),MC_Dispositivo!$F$53:$BE$189))</f>
        <v>0</v>
      </c>
      <c r="I23" s="357" cm="1">
        <f t="array" aca="1" ref="I23" ca="1">SUM(IF((MC_Dispositivo!$B$53:$B$189=$C23)*(MC_Dispositivo!$F$36:$BE$36=$BS$1)*(MC_Dispositivo!$F$43:$BE$43=I$1),MC_Dispositivo!$F$53:$BE$189))</f>
        <v>0</v>
      </c>
      <c r="J23" s="357" cm="1">
        <f t="array" aca="1" ref="J23" ca="1">SUM(IF((MC_Dispositivo!$B$53:$B$189=$C23)*(MC_Dispositivo!$F$36:$BE$36=$BS$1)*(MC_Dispositivo!$F$43:$BE$43=J$1),MC_Dispositivo!$F$53:$BE$189))</f>
        <v>4392</v>
      </c>
      <c r="K23" s="357" cm="1">
        <f t="array" aca="1" ref="K23" ca="1">SUM(IF((MC_Dispositivo!$B$53:$B$189=$C23)*(MC_Dispositivo!$F$36:$BE$36=$BS$1)*(MC_Dispositivo!$F$43:$BE$43=K$1),MC_Dispositivo!$F$53:$BE$189))</f>
        <v>0</v>
      </c>
      <c r="L23" s="357" cm="1">
        <f t="array" aca="1" ref="L23" ca="1">SUM(IF((MC_Dispositivo!$B$53:$B$189=$C23)*(MC_Dispositivo!$F$36:$BE$36=$BS$1)*(MC_Dispositivo!$F$43:$BE$43=L$1),MC_Dispositivo!$F$53:$BE$189))</f>
        <v>0</v>
      </c>
      <c r="M23" s="357" cm="1">
        <f t="array" aca="1" ref="M23" ca="1">SUM(IF((MC_Dispositivo!$B$53:$B$189=$C23)*(MC_Dispositivo!$F$36:$BE$36=$BS$1)*(MC_Dispositivo!$F$43:$BE$43=M$1),MC_Dispositivo!$F$53:$BE$189))</f>
        <v>0</v>
      </c>
      <c r="N23" s="357" cm="1">
        <f t="array" aca="1" ref="N23" ca="1">SUM(IF((MC_Dispositivo!$B$53:$B$189=$C23)*(MC_Dispositivo!$F$36:$BE$36=$BS$1)*(MC_Dispositivo!$F$43:$BE$43=N$1),MC_Dispositivo!$F$53:$BE$189))</f>
        <v>0</v>
      </c>
      <c r="O23" s="357" cm="1">
        <f t="array" aca="1" ref="O23" ca="1">SUM(IF((MC_Dispositivo!$B$53:$B$189=$C23)*(MC_Dispositivo!$F$36:$BE$36=$BS$1)*(MC_Dispositivo!$F$43:$BE$43=O$1),MC_Dispositivo!$F$53:$BE$189))</f>
        <v>0</v>
      </c>
      <c r="P23" s="357" cm="1">
        <f t="array" aca="1" ref="P23" ca="1">SUM(IF((MC_Dispositivo!$B$53:$B$189=$C23)*(MC_Dispositivo!$F$36:$BE$36=$BS$1)*(MC_Dispositivo!$F$43:$BE$43=P$1),MC_Dispositivo!$F$53:$BE$189))</f>
        <v>0</v>
      </c>
      <c r="Q23" s="357" cm="1">
        <f t="array" aca="1" ref="Q23" ca="1">SUM(IF((MC_Dispositivo!$B$53:$B$189=$C23)*(MC_Dispositivo!$F$36:$BE$36=$BS$1)*(MC_Dispositivo!$F$43:$BE$43=Q$1),MC_Dispositivo!$F$53:$BE$189))</f>
        <v>0</v>
      </c>
      <c r="R23" s="357" cm="1">
        <f t="array" aca="1" ref="R23" ca="1">SUM(IF((MC_Dispositivo!$B$53:$B$189=$C23)*(MC_Dispositivo!$F$36:$BE$36=$BS$1)*(MC_Dispositivo!$F$43:$BE$43=R$1),MC_Dispositivo!$F$53:$BE$189))</f>
        <v>0</v>
      </c>
      <c r="S23" s="357" cm="1">
        <f t="array" aca="1" ref="S23" ca="1">SUM(IF((MC_Dispositivo!$B$53:$B$189=$C23)*(MC_Dispositivo!$F$36:$BE$36=$BS$1)*(MC_Dispositivo!$F$43:$BE$43=S$1),MC_Dispositivo!$F$53:$BE$189))</f>
        <v>0</v>
      </c>
      <c r="T23" s="357" cm="1">
        <f t="array" aca="1" ref="T23" ca="1">SUM(IF((MC_Dispositivo!$B$53:$B$189=$C23)*(MC_Dispositivo!$F$36:$BE$36=$BS$1)*(MC_Dispositivo!$F$43:$BE$43=T$1),MC_Dispositivo!$F$53:$BE$189))</f>
        <v>0</v>
      </c>
      <c r="U23" s="357" cm="1">
        <f t="array" aca="1" ref="U23" ca="1">SUM(IF((MC_Dispositivo!$B$53:$B$189=$C23)*(MC_Dispositivo!$F$36:$BE$36=$BS$1)*(MC_Dispositivo!$F$43:$BE$43=U$1),MC_Dispositivo!$F$53:$BE$189))</f>
        <v>0</v>
      </c>
      <c r="V23" s="357" cm="1">
        <f t="array" aca="1" ref="V23" ca="1">SUM(IF((MC_Dispositivo!$B$53:$B$189=$C23)*(MC_Dispositivo!$F$36:$BE$36=$BS$1)*(MC_Dispositivo!$F$43:$BE$43=V$1),MC_Dispositivo!$F$53:$BE$189))</f>
        <v>0</v>
      </c>
      <c r="W23" s="357" cm="1">
        <f t="array" aca="1" ref="W23" ca="1">SUM(IF((MC_Dispositivo!$B$53:$B$189=$C23)*(MC_Dispositivo!$F$36:$BE$36=$BS$1)*(MC_Dispositivo!$F$43:$BE$43=W$1),MC_Dispositivo!$F$53:$BE$189))</f>
        <v>0</v>
      </c>
      <c r="X23" s="357" cm="1">
        <f t="array" aca="1" ref="X23" ca="1">SUM(IF((MC_Dispositivo!$B$53:$B$189=$C23)*(MC_Dispositivo!$F$36:$BE$36=$BS$1)*(MC_Dispositivo!$F$43:$BE$43=X$1),MC_Dispositivo!$F$53:$BE$189))</f>
        <v>0</v>
      </c>
      <c r="Y23" s="357" cm="1">
        <f t="array" aca="1" ref="Y23" ca="1">SUM(IF((MC_Dispositivo!$B$53:$B$189=$C23)*(MC_Dispositivo!$F$36:$BE$36=$BS$1)*(MC_Dispositivo!$F$43:$BE$43=Y$1),MC_Dispositivo!$F$53:$BE$189))</f>
        <v>0</v>
      </c>
      <c r="Z23" s="357" cm="1">
        <f t="array" aca="1" ref="Z23" ca="1">SUM(IF((MC_Dispositivo!$B$53:$B$189=$C23)*(MC_Dispositivo!$F$36:$BE$36=$BS$1)*(MC_Dispositivo!$F$43:$BE$43=Z$1),MC_Dispositivo!$F$53:$BE$189))</f>
        <v>0</v>
      </c>
      <c r="AA23" s="357" cm="1">
        <f t="array" aca="1" ref="AA23" ca="1">SUM(IF((MC_Dispositivo!$B$53:$B$189=$C23)*(MC_Dispositivo!$F$36:$BE$36=$BS$1)*(MC_Dispositivo!$F$43:$BE$43=AA$1),MC_Dispositivo!$F$53:$BE$189))</f>
        <v>0</v>
      </c>
      <c r="AB23" s="357" cm="1">
        <f t="array" aca="1" ref="AB23" ca="1">SUM(IF((MC_Dispositivo!$B$53:$B$189=$C23)*(MC_Dispositivo!$F$36:$BE$36=$BS$1)*(MC_Dispositivo!$F$43:$BE$43=AB$1),MC_Dispositivo!$F$53:$BE$189))</f>
        <v>0</v>
      </c>
      <c r="AC23" s="357" cm="1">
        <f t="array" aca="1" ref="AC23" ca="1">SUM(IF((MC_Dispositivo!$B$53:$B$189=$C23)*(MC_Dispositivo!$F$36:$BE$36=$BS$1)*(MC_Dispositivo!$F$43:$BE$43=AC$1),MC_Dispositivo!$F$53:$BE$189))</f>
        <v>0</v>
      </c>
      <c r="AD23" s="357" cm="1">
        <f t="array" aca="1" ref="AD23" ca="1">SUM(IF((MC_Dispositivo!$B$53:$B$189=$C23)*(MC_Dispositivo!$F$36:$BE$36=$BS$1)*(MC_Dispositivo!$F$43:$BE$43=AD$1),MC_Dispositivo!$F$53:$BE$189))</f>
        <v>0</v>
      </c>
      <c r="AE23" s="357" cm="1">
        <f t="array" aca="1" ref="AE23" ca="1">SUM(IF((MC_Dispositivo!$B$53:$B$189=$C23)*(MC_Dispositivo!$F$36:$BE$36=$BS$1)*(MC_Dispositivo!$F$43:$BE$43=AE$1),MC_Dispositivo!$F$53:$BE$189))</f>
        <v>0</v>
      </c>
      <c r="AF23" s="357" cm="1">
        <f t="array" aca="1" ref="AF23" ca="1">SUM(IF((MC_Dispositivo!$B$53:$B$189=$C23)*(MC_Dispositivo!$F$36:$BE$36=$BS$1)*(MC_Dispositivo!$F$43:$BE$43=AF$1),MC_Dispositivo!$F$53:$BE$189))</f>
        <v>0</v>
      </c>
      <c r="AG23" s="357" cm="1">
        <f t="array" aca="1" ref="AG23" ca="1">SUM(IF((MC_Dispositivo!$B$53:$B$189=$C23)*(MC_Dispositivo!$F$36:$BE$36=$BS$1)*(MC_Dispositivo!$F$43:$BE$43=AG$1),MC_Dispositivo!$F$53:$BE$189))</f>
        <v>0</v>
      </c>
      <c r="AH23" s="357" cm="1">
        <f t="array" aca="1" ref="AH23" ca="1">SUM(IF((MC_Dispositivo!$B$53:$B$189=$C23)*(MC_Dispositivo!$F$36:$BE$36=$BS$1)*(MC_Dispositivo!$F$43:$BE$43=AH$1),MC_Dispositivo!$F$53:$BE$189))</f>
        <v>0</v>
      </c>
      <c r="AI23" s="357" cm="1">
        <f t="array" aca="1" ref="AI23" ca="1">SUM(IF((MC_Dispositivo!$B$53:$B$189=$C23)*(MC_Dispositivo!$F$36:$BE$36=$BS$1)*(MC_Dispositivo!$F$43:$BE$43=AI$1),MC_Dispositivo!$F$53:$BE$189))</f>
        <v>0</v>
      </c>
      <c r="AJ23" s="357" cm="1">
        <f t="array" aca="1" ref="AJ23" ca="1">SUM(IF((MC_Dispositivo!$B$53:$B$189=$C23)*(MC_Dispositivo!$F$36:$BE$36=$BS$1)*(MC_Dispositivo!$F$43:$BE$43=AJ$1),MC_Dispositivo!$F$53:$BE$189))</f>
        <v>0</v>
      </c>
      <c r="AK23" s="125">
        <f ca="1">IF(A23="","",INDEX([10]TPU!$G:$G,MATCH($A23,[10]TPU!$A:$A,0)))</f>
        <v>10.94</v>
      </c>
      <c r="AL23" s="359">
        <f t="shared" ref="AL23:BO23" ca="1" si="25">IF($A23="",SUMIFS(AL24:AL71,$C24:$C71,$C23&amp;"*",$A24:$A71,"&lt;&gt;"&amp;""),G23*$AK23)</f>
        <v>0</v>
      </c>
      <c r="AM23" s="359">
        <f t="shared" ca="1" si="25"/>
        <v>0</v>
      </c>
      <c r="AN23" s="359">
        <f t="shared" ca="1" si="25"/>
        <v>0</v>
      </c>
      <c r="AO23" s="359">
        <f t="shared" ca="1" si="25"/>
        <v>48048.479999999996</v>
      </c>
      <c r="AP23" s="359">
        <f t="shared" ca="1" si="25"/>
        <v>0</v>
      </c>
      <c r="AQ23" s="359">
        <f t="shared" ca="1" si="25"/>
        <v>0</v>
      </c>
      <c r="AR23" s="359">
        <f t="shared" ca="1" si="25"/>
        <v>0</v>
      </c>
      <c r="AS23" s="359">
        <f t="shared" ca="1" si="25"/>
        <v>0</v>
      </c>
      <c r="AT23" s="359">
        <f t="shared" ca="1" si="25"/>
        <v>0</v>
      </c>
      <c r="AU23" s="359">
        <f t="shared" ca="1" si="25"/>
        <v>0</v>
      </c>
      <c r="AV23" s="359">
        <f t="shared" ca="1" si="25"/>
        <v>0</v>
      </c>
      <c r="AW23" s="359">
        <f t="shared" ca="1" si="25"/>
        <v>0</v>
      </c>
      <c r="AX23" s="359">
        <f t="shared" ca="1" si="25"/>
        <v>0</v>
      </c>
      <c r="AY23" s="359">
        <f t="shared" ca="1" si="25"/>
        <v>0</v>
      </c>
      <c r="AZ23" s="359">
        <f t="shared" ca="1" si="25"/>
        <v>0</v>
      </c>
      <c r="BA23" s="359">
        <f t="shared" ca="1" si="25"/>
        <v>0</v>
      </c>
      <c r="BB23" s="359">
        <f t="shared" ca="1" si="25"/>
        <v>0</v>
      </c>
      <c r="BC23" s="359">
        <f t="shared" ca="1" si="25"/>
        <v>0</v>
      </c>
      <c r="BD23" s="359">
        <f t="shared" ca="1" si="25"/>
        <v>0</v>
      </c>
      <c r="BE23" s="359">
        <f t="shared" ca="1" si="25"/>
        <v>0</v>
      </c>
      <c r="BF23" s="359">
        <f t="shared" ca="1" si="25"/>
        <v>0</v>
      </c>
      <c r="BG23" s="359">
        <f t="shared" ca="1" si="25"/>
        <v>0</v>
      </c>
      <c r="BH23" s="359">
        <f t="shared" ca="1" si="25"/>
        <v>0</v>
      </c>
      <c r="BI23" s="359">
        <f t="shared" ca="1" si="25"/>
        <v>0</v>
      </c>
      <c r="BJ23" s="359">
        <f t="shared" ca="1" si="25"/>
        <v>0</v>
      </c>
      <c r="BK23" s="359">
        <f t="shared" ca="1" si="25"/>
        <v>0</v>
      </c>
      <c r="BL23" s="359">
        <f t="shared" ca="1" si="25"/>
        <v>0</v>
      </c>
      <c r="BM23" s="359">
        <f t="shared" ca="1" si="25"/>
        <v>0</v>
      </c>
      <c r="BN23" s="359">
        <f t="shared" ca="1" si="25"/>
        <v>0</v>
      </c>
      <c r="BO23" s="359">
        <f t="shared" ca="1" si="25"/>
        <v>0</v>
      </c>
      <c r="BP23" s="358">
        <f t="shared" ca="1" si="4"/>
        <v>48048.479999999996</v>
      </c>
      <c r="BQ23" s="206"/>
      <c r="BR23" s="234" t="str">
        <f t="shared" si="6"/>
        <v/>
      </c>
    </row>
    <row r="24" spans="1:75" ht="20.100000000000001" customHeight="1" outlineLevel="1" x14ac:dyDescent="0.2">
      <c r="A24" s="354">
        <f ca="1">INDEX(MC_Dispositivo!B:E,MATCH('Quantitativo_MG-329'!C24,MC_Dispositivo!B:B,0),2)</f>
        <v>5502979</v>
      </c>
      <c r="B24" s="354" t="str">
        <f ca="1">INDEX([10]TPU!$B:$B,MATCH($A24,[10]TPU!$A:$A,0))</f>
        <v>SICRO</v>
      </c>
      <c r="C24" s="354" t="s">
        <v>62</v>
      </c>
      <c r="D24" s="355" t="str">
        <f ca="1">INDEX(MC_Dispositivo!B:E,MATCH('Quantitativo_MG-329'!C24,MC_Dispositivo!B:B,0),3)</f>
        <v>Construção de corpo de aterro com material de 3ª categoria oriundo de corte</v>
      </c>
      <c r="E24" s="354" t="str">
        <f ca="1">INDEX(MC_Dispositivo!B:E,MATCH('Quantitativo_MG-329'!C24,MC_Dispositivo!B:B,0),4)</f>
        <v>m³</v>
      </c>
      <c r="F24" s="356" cm="1">
        <f t="array" aca="1" ref="F24" ca="1">IF($BS$1="Todos",SUM(IF(($BS$1="todos")*(MC_Dispositivo!$B$54:$B$212=$C24),MC_Dispositivo!$F$54:$BE$212)),SUM(IF((MC_Dispositivo!$F$36:$BE$36=$BS$1)*(MC_Dispositivo!$B$54:$B$212=$C24),MC_Dispositivo!$F$54:$BE$212)))</f>
        <v>0</v>
      </c>
      <c r="G24" s="357" cm="1">
        <f t="array" aca="1" ref="G24" ca="1">SUM(IF((MC_Dispositivo!$B$53:$B$189=$C24)*(MC_Dispositivo!$F$36:$BE$36=$BS$1)*(MC_Dispositivo!$F$43:$BE$43=G$1),MC_Dispositivo!$F$53:$BE$189))</f>
        <v>0</v>
      </c>
      <c r="H24" s="357" cm="1">
        <f t="array" aca="1" ref="H24" ca="1">SUM(IF((MC_Dispositivo!$B$53:$B$189=$C24)*(MC_Dispositivo!$F$36:$BE$36=$BS$1)*(MC_Dispositivo!$F$43:$BE$43=H$1),MC_Dispositivo!$F$53:$BE$189))</f>
        <v>0</v>
      </c>
      <c r="I24" s="357" cm="1">
        <f t="array" aca="1" ref="I24" ca="1">SUM(IF((MC_Dispositivo!$B$53:$B$189=$C24)*(MC_Dispositivo!$F$36:$BE$36=$BS$1)*(MC_Dispositivo!$F$43:$BE$43=I$1),MC_Dispositivo!$F$53:$BE$189))</f>
        <v>0</v>
      </c>
      <c r="J24" s="357" cm="1">
        <f t="array" aca="1" ref="J24" ca="1">SUM(IF((MC_Dispositivo!$B$53:$B$189=$C24)*(MC_Dispositivo!$F$36:$BE$36=$BS$1)*(MC_Dispositivo!$F$43:$BE$43=J$1),MC_Dispositivo!$F$53:$BE$189))</f>
        <v>0</v>
      </c>
      <c r="K24" s="357" cm="1">
        <f t="array" aca="1" ref="K24" ca="1">SUM(IF((MC_Dispositivo!$B$53:$B$189=$C24)*(MC_Dispositivo!$F$36:$BE$36=$BS$1)*(MC_Dispositivo!$F$43:$BE$43=K$1),MC_Dispositivo!$F$53:$BE$189))</f>
        <v>0</v>
      </c>
      <c r="L24" s="357" cm="1">
        <f t="array" aca="1" ref="L24" ca="1">SUM(IF((MC_Dispositivo!$B$53:$B$189=$C24)*(MC_Dispositivo!$F$36:$BE$36=$BS$1)*(MC_Dispositivo!$F$43:$BE$43=L$1),MC_Dispositivo!$F$53:$BE$189))</f>
        <v>0</v>
      </c>
      <c r="M24" s="357" cm="1">
        <f t="array" aca="1" ref="M24" ca="1">SUM(IF((MC_Dispositivo!$B$53:$B$189=$C24)*(MC_Dispositivo!$F$36:$BE$36=$BS$1)*(MC_Dispositivo!$F$43:$BE$43=M$1),MC_Dispositivo!$F$53:$BE$189))</f>
        <v>0</v>
      </c>
      <c r="N24" s="357" cm="1">
        <f t="array" aca="1" ref="N24" ca="1">SUM(IF((MC_Dispositivo!$B$53:$B$189=$C24)*(MC_Dispositivo!$F$36:$BE$36=$BS$1)*(MC_Dispositivo!$F$43:$BE$43=N$1),MC_Dispositivo!$F$53:$BE$189))</f>
        <v>0</v>
      </c>
      <c r="O24" s="357" cm="1">
        <f t="array" aca="1" ref="O24" ca="1">SUM(IF((MC_Dispositivo!$B$53:$B$189=$C24)*(MC_Dispositivo!$F$36:$BE$36=$BS$1)*(MC_Dispositivo!$F$43:$BE$43=O$1),MC_Dispositivo!$F$53:$BE$189))</f>
        <v>0</v>
      </c>
      <c r="P24" s="357" cm="1">
        <f t="array" aca="1" ref="P24" ca="1">SUM(IF((MC_Dispositivo!$B$53:$B$189=$C24)*(MC_Dispositivo!$F$36:$BE$36=$BS$1)*(MC_Dispositivo!$F$43:$BE$43=P$1),MC_Dispositivo!$F$53:$BE$189))</f>
        <v>0</v>
      </c>
      <c r="Q24" s="357" cm="1">
        <f t="array" aca="1" ref="Q24" ca="1">SUM(IF((MC_Dispositivo!$B$53:$B$189=$C24)*(MC_Dispositivo!$F$36:$BE$36=$BS$1)*(MC_Dispositivo!$F$43:$BE$43=Q$1),MC_Dispositivo!$F$53:$BE$189))</f>
        <v>0</v>
      </c>
      <c r="R24" s="357" cm="1">
        <f t="array" aca="1" ref="R24" ca="1">SUM(IF((MC_Dispositivo!$B$53:$B$189=$C24)*(MC_Dispositivo!$F$36:$BE$36=$BS$1)*(MC_Dispositivo!$F$43:$BE$43=R$1),MC_Dispositivo!$F$53:$BE$189))</f>
        <v>0</v>
      </c>
      <c r="S24" s="357" cm="1">
        <f t="array" aca="1" ref="S24" ca="1">SUM(IF((MC_Dispositivo!$B$53:$B$189=$C24)*(MC_Dispositivo!$F$36:$BE$36=$BS$1)*(MC_Dispositivo!$F$43:$BE$43=S$1),MC_Dispositivo!$F$53:$BE$189))</f>
        <v>0</v>
      </c>
      <c r="T24" s="357" cm="1">
        <f t="array" aca="1" ref="T24" ca="1">SUM(IF((MC_Dispositivo!$B$53:$B$189=$C24)*(MC_Dispositivo!$F$36:$BE$36=$BS$1)*(MC_Dispositivo!$F$43:$BE$43=T$1),MC_Dispositivo!$F$53:$BE$189))</f>
        <v>0</v>
      </c>
      <c r="U24" s="357" cm="1">
        <f t="array" aca="1" ref="U24" ca="1">SUM(IF((MC_Dispositivo!$B$53:$B$189=$C24)*(MC_Dispositivo!$F$36:$BE$36=$BS$1)*(MC_Dispositivo!$F$43:$BE$43=U$1),MC_Dispositivo!$F$53:$BE$189))</f>
        <v>0</v>
      </c>
      <c r="V24" s="357" cm="1">
        <f t="array" aca="1" ref="V24" ca="1">SUM(IF((MC_Dispositivo!$B$53:$B$189=$C24)*(MC_Dispositivo!$F$36:$BE$36=$BS$1)*(MC_Dispositivo!$F$43:$BE$43=V$1),MC_Dispositivo!$F$53:$BE$189))</f>
        <v>0</v>
      </c>
      <c r="W24" s="357" cm="1">
        <f t="array" aca="1" ref="W24" ca="1">SUM(IF((MC_Dispositivo!$B$53:$B$189=$C24)*(MC_Dispositivo!$F$36:$BE$36=$BS$1)*(MC_Dispositivo!$F$43:$BE$43=W$1),MC_Dispositivo!$F$53:$BE$189))</f>
        <v>0</v>
      </c>
      <c r="X24" s="357" cm="1">
        <f t="array" aca="1" ref="X24" ca="1">SUM(IF((MC_Dispositivo!$B$53:$B$189=$C24)*(MC_Dispositivo!$F$36:$BE$36=$BS$1)*(MC_Dispositivo!$F$43:$BE$43=X$1),MC_Dispositivo!$F$53:$BE$189))</f>
        <v>0</v>
      </c>
      <c r="Y24" s="357" cm="1">
        <f t="array" aca="1" ref="Y24" ca="1">SUM(IF((MC_Dispositivo!$B$53:$B$189=$C24)*(MC_Dispositivo!$F$36:$BE$36=$BS$1)*(MC_Dispositivo!$F$43:$BE$43=Y$1),MC_Dispositivo!$F$53:$BE$189))</f>
        <v>0</v>
      </c>
      <c r="Z24" s="357" cm="1">
        <f t="array" aca="1" ref="Z24" ca="1">SUM(IF((MC_Dispositivo!$B$53:$B$189=$C24)*(MC_Dispositivo!$F$36:$BE$36=$BS$1)*(MC_Dispositivo!$F$43:$BE$43=Z$1),MC_Dispositivo!$F$53:$BE$189))</f>
        <v>0</v>
      </c>
      <c r="AA24" s="357" cm="1">
        <f t="array" aca="1" ref="AA24" ca="1">SUM(IF((MC_Dispositivo!$B$53:$B$189=$C24)*(MC_Dispositivo!$F$36:$BE$36=$BS$1)*(MC_Dispositivo!$F$43:$BE$43=AA$1),MC_Dispositivo!$F$53:$BE$189))</f>
        <v>0</v>
      </c>
      <c r="AB24" s="357" cm="1">
        <f t="array" aca="1" ref="AB24" ca="1">SUM(IF((MC_Dispositivo!$B$53:$B$189=$C24)*(MC_Dispositivo!$F$36:$BE$36=$BS$1)*(MC_Dispositivo!$F$43:$BE$43=AB$1),MC_Dispositivo!$F$53:$BE$189))</f>
        <v>0</v>
      </c>
      <c r="AC24" s="357" cm="1">
        <f t="array" aca="1" ref="AC24" ca="1">SUM(IF((MC_Dispositivo!$B$53:$B$189=$C24)*(MC_Dispositivo!$F$36:$BE$36=$BS$1)*(MC_Dispositivo!$F$43:$BE$43=AC$1),MC_Dispositivo!$F$53:$BE$189))</f>
        <v>0</v>
      </c>
      <c r="AD24" s="357" cm="1">
        <f t="array" aca="1" ref="AD24" ca="1">SUM(IF((MC_Dispositivo!$B$53:$B$189=$C24)*(MC_Dispositivo!$F$36:$BE$36=$BS$1)*(MC_Dispositivo!$F$43:$BE$43=AD$1),MC_Dispositivo!$F$53:$BE$189))</f>
        <v>0</v>
      </c>
      <c r="AE24" s="357" cm="1">
        <f t="array" aca="1" ref="AE24" ca="1">SUM(IF((MC_Dispositivo!$B$53:$B$189=$C24)*(MC_Dispositivo!$F$36:$BE$36=$BS$1)*(MC_Dispositivo!$F$43:$BE$43=AE$1),MC_Dispositivo!$F$53:$BE$189))</f>
        <v>0</v>
      </c>
      <c r="AF24" s="357" cm="1">
        <f t="array" aca="1" ref="AF24" ca="1">SUM(IF((MC_Dispositivo!$B$53:$B$189=$C24)*(MC_Dispositivo!$F$36:$BE$36=$BS$1)*(MC_Dispositivo!$F$43:$BE$43=AF$1),MC_Dispositivo!$F$53:$BE$189))</f>
        <v>0</v>
      </c>
      <c r="AG24" s="357" cm="1">
        <f t="array" aca="1" ref="AG24" ca="1">SUM(IF((MC_Dispositivo!$B$53:$B$189=$C24)*(MC_Dispositivo!$F$36:$BE$36=$BS$1)*(MC_Dispositivo!$F$43:$BE$43=AG$1),MC_Dispositivo!$F$53:$BE$189))</f>
        <v>0</v>
      </c>
      <c r="AH24" s="357" cm="1">
        <f t="array" aca="1" ref="AH24" ca="1">SUM(IF((MC_Dispositivo!$B$53:$B$189=$C24)*(MC_Dispositivo!$F$36:$BE$36=$BS$1)*(MC_Dispositivo!$F$43:$BE$43=AH$1),MC_Dispositivo!$F$53:$BE$189))</f>
        <v>0</v>
      </c>
      <c r="AI24" s="357" cm="1">
        <f t="array" aca="1" ref="AI24" ca="1">SUM(IF((MC_Dispositivo!$B$53:$B$189=$C24)*(MC_Dispositivo!$F$36:$BE$36=$BS$1)*(MC_Dispositivo!$F$43:$BE$43=AI$1),MC_Dispositivo!$F$53:$BE$189))</f>
        <v>0</v>
      </c>
      <c r="AJ24" s="357" cm="1">
        <f t="array" aca="1" ref="AJ24" ca="1">SUM(IF((MC_Dispositivo!$B$53:$B$189=$C24)*(MC_Dispositivo!$F$36:$BE$36=$BS$1)*(MC_Dispositivo!$F$43:$BE$43=AJ$1),MC_Dispositivo!$F$53:$BE$189))</f>
        <v>0</v>
      </c>
      <c r="AK24" s="125">
        <f ca="1">IF(A24="","",INDEX([10]TPU!$G:$G,MATCH($A24,[10]TPU!$A:$A,0)))</f>
        <v>20.55</v>
      </c>
      <c r="AL24" s="359">
        <f t="shared" ref="AL24:BO24" ca="1" si="26">IF($A24="",SUMIFS(AL25:AL72,$C25:$C72,$C24&amp;"*",$A25:$A72,"&lt;&gt;"&amp;""),G24*$AK24)</f>
        <v>0</v>
      </c>
      <c r="AM24" s="359">
        <f t="shared" ca="1" si="26"/>
        <v>0</v>
      </c>
      <c r="AN24" s="359">
        <f t="shared" ca="1" si="26"/>
        <v>0</v>
      </c>
      <c r="AO24" s="359">
        <f t="shared" ca="1" si="26"/>
        <v>0</v>
      </c>
      <c r="AP24" s="359">
        <f t="shared" ca="1" si="26"/>
        <v>0</v>
      </c>
      <c r="AQ24" s="359">
        <f t="shared" ca="1" si="26"/>
        <v>0</v>
      </c>
      <c r="AR24" s="359">
        <f t="shared" ca="1" si="26"/>
        <v>0</v>
      </c>
      <c r="AS24" s="359">
        <f t="shared" ca="1" si="26"/>
        <v>0</v>
      </c>
      <c r="AT24" s="359">
        <f t="shared" ca="1" si="26"/>
        <v>0</v>
      </c>
      <c r="AU24" s="359">
        <f t="shared" ca="1" si="26"/>
        <v>0</v>
      </c>
      <c r="AV24" s="359">
        <f t="shared" ca="1" si="26"/>
        <v>0</v>
      </c>
      <c r="AW24" s="359">
        <f t="shared" ca="1" si="26"/>
        <v>0</v>
      </c>
      <c r="AX24" s="359">
        <f t="shared" ca="1" si="26"/>
        <v>0</v>
      </c>
      <c r="AY24" s="359">
        <f t="shared" ca="1" si="26"/>
        <v>0</v>
      </c>
      <c r="AZ24" s="359">
        <f t="shared" ca="1" si="26"/>
        <v>0</v>
      </c>
      <c r="BA24" s="359">
        <f t="shared" ca="1" si="26"/>
        <v>0</v>
      </c>
      <c r="BB24" s="359">
        <f t="shared" ca="1" si="26"/>
        <v>0</v>
      </c>
      <c r="BC24" s="359">
        <f t="shared" ca="1" si="26"/>
        <v>0</v>
      </c>
      <c r="BD24" s="359">
        <f t="shared" ca="1" si="26"/>
        <v>0</v>
      </c>
      <c r="BE24" s="359">
        <f t="shared" ca="1" si="26"/>
        <v>0</v>
      </c>
      <c r="BF24" s="359">
        <f t="shared" ca="1" si="26"/>
        <v>0</v>
      </c>
      <c r="BG24" s="359">
        <f t="shared" ca="1" si="26"/>
        <v>0</v>
      </c>
      <c r="BH24" s="359">
        <f t="shared" ca="1" si="26"/>
        <v>0</v>
      </c>
      <c r="BI24" s="359">
        <f t="shared" ca="1" si="26"/>
        <v>0</v>
      </c>
      <c r="BJ24" s="359">
        <f t="shared" ca="1" si="26"/>
        <v>0</v>
      </c>
      <c r="BK24" s="359">
        <f t="shared" ca="1" si="26"/>
        <v>0</v>
      </c>
      <c r="BL24" s="359">
        <f t="shared" ca="1" si="26"/>
        <v>0</v>
      </c>
      <c r="BM24" s="359">
        <f t="shared" ca="1" si="26"/>
        <v>0</v>
      </c>
      <c r="BN24" s="359">
        <f t="shared" ca="1" si="26"/>
        <v>0</v>
      </c>
      <c r="BO24" s="359">
        <f t="shared" ca="1" si="26"/>
        <v>0</v>
      </c>
      <c r="BP24" s="358">
        <f t="shared" ca="1" si="4"/>
        <v>0</v>
      </c>
      <c r="BQ24" s="206"/>
      <c r="BR24" s="234" t="str">
        <f t="shared" si="6"/>
        <v/>
      </c>
    </row>
    <row r="25" spans="1:75" ht="20.100000000000001" customHeight="1" outlineLevel="1" x14ac:dyDescent="0.2">
      <c r="A25" s="354">
        <f ca="1">INDEX(MC_Dispositivo!B:E,MATCH('Quantitativo_MG-329'!C25,MC_Dispositivo!B:B,0),2)</f>
        <v>4016008</v>
      </c>
      <c r="B25" s="354" t="str">
        <f ca="1">INDEX([10]TPU!$B:$B,MATCH($A25,[10]TPU!$A:$A,0))</f>
        <v>SICRO</v>
      </c>
      <c r="C25" s="354" t="s">
        <v>64</v>
      </c>
      <c r="D25" s="355" t="str">
        <f ca="1">INDEX(MC_Dispositivo!B:E,MATCH('Quantitativo_MG-329'!C25,MC_Dispositivo!B:B,0),3)</f>
        <v>Escavação e carga de material de jazida com trator de 127 kW e carregadeira de 3,4 m³</v>
      </c>
      <c r="E25" s="354" t="str">
        <f ca="1">INDEX(MC_Dispositivo!B:E,MATCH('Quantitativo_MG-329'!C25,MC_Dispositivo!B:B,0),4)</f>
        <v>m³</v>
      </c>
      <c r="F25" s="356" cm="1">
        <f t="array" aca="1" ref="F25" ca="1">IF($BS$1="Todos",SUM(IF(($BS$1="todos")*(MC_Dispositivo!$B$54:$B$212=$C25),MC_Dispositivo!$F$54:$BE$212)),SUM(IF((MC_Dispositivo!$F$36:$BE$36=$BS$1)*(MC_Dispositivo!$B$54:$B$212=$C25),MC_Dispositivo!$F$54:$BE$212)))</f>
        <v>0</v>
      </c>
      <c r="G25" s="357" cm="1">
        <f t="array" aca="1" ref="G25" ca="1">SUM(IF((MC_Dispositivo!$B$53:$B$189=$C25)*(MC_Dispositivo!$F$36:$BE$36=$BS$1)*(MC_Dispositivo!$F$43:$BE$43=G$1),MC_Dispositivo!$F$53:$BE$189))</f>
        <v>0</v>
      </c>
      <c r="H25" s="357" cm="1">
        <f t="array" aca="1" ref="H25" ca="1">SUM(IF((MC_Dispositivo!$B$53:$B$189=$C25)*(MC_Dispositivo!$F$36:$BE$36=$BS$1)*(MC_Dispositivo!$F$43:$BE$43=H$1),MC_Dispositivo!$F$53:$BE$189))</f>
        <v>0</v>
      </c>
      <c r="I25" s="357" cm="1">
        <f t="array" aca="1" ref="I25" ca="1">SUM(IF((MC_Dispositivo!$B$53:$B$189=$C25)*(MC_Dispositivo!$F$36:$BE$36=$BS$1)*(MC_Dispositivo!$F$43:$BE$43=I$1),MC_Dispositivo!$F$53:$BE$189))</f>
        <v>0</v>
      </c>
      <c r="J25" s="357" cm="1">
        <f t="array" aca="1" ref="J25" ca="1">SUM(IF((MC_Dispositivo!$B$53:$B$189=$C25)*(MC_Dispositivo!$F$36:$BE$36=$BS$1)*(MC_Dispositivo!$F$43:$BE$43=J$1),MC_Dispositivo!$F$53:$BE$189))</f>
        <v>0</v>
      </c>
      <c r="K25" s="357" cm="1">
        <f t="array" aca="1" ref="K25" ca="1">SUM(IF((MC_Dispositivo!$B$53:$B$189=$C25)*(MC_Dispositivo!$F$36:$BE$36=$BS$1)*(MC_Dispositivo!$F$43:$BE$43=K$1),MC_Dispositivo!$F$53:$BE$189))</f>
        <v>0</v>
      </c>
      <c r="L25" s="357" cm="1">
        <f t="array" aca="1" ref="L25" ca="1">SUM(IF((MC_Dispositivo!$B$53:$B$189=$C25)*(MC_Dispositivo!$F$36:$BE$36=$BS$1)*(MC_Dispositivo!$F$43:$BE$43=L$1),MC_Dispositivo!$F$53:$BE$189))</f>
        <v>0</v>
      </c>
      <c r="M25" s="357" cm="1">
        <f t="array" aca="1" ref="M25" ca="1">SUM(IF((MC_Dispositivo!$B$53:$B$189=$C25)*(MC_Dispositivo!$F$36:$BE$36=$BS$1)*(MC_Dispositivo!$F$43:$BE$43=M$1),MC_Dispositivo!$F$53:$BE$189))</f>
        <v>0</v>
      </c>
      <c r="N25" s="357" cm="1">
        <f t="array" aca="1" ref="N25" ca="1">SUM(IF((MC_Dispositivo!$B$53:$B$189=$C25)*(MC_Dispositivo!$F$36:$BE$36=$BS$1)*(MC_Dispositivo!$F$43:$BE$43=N$1),MC_Dispositivo!$F$53:$BE$189))</f>
        <v>0</v>
      </c>
      <c r="O25" s="357" cm="1">
        <f t="array" aca="1" ref="O25" ca="1">SUM(IF((MC_Dispositivo!$B$53:$B$189=$C25)*(MC_Dispositivo!$F$36:$BE$36=$BS$1)*(MC_Dispositivo!$F$43:$BE$43=O$1),MC_Dispositivo!$F$53:$BE$189))</f>
        <v>0</v>
      </c>
      <c r="P25" s="357" cm="1">
        <f t="array" aca="1" ref="P25" ca="1">SUM(IF((MC_Dispositivo!$B$53:$B$189=$C25)*(MC_Dispositivo!$F$36:$BE$36=$BS$1)*(MC_Dispositivo!$F$43:$BE$43=P$1),MC_Dispositivo!$F$53:$BE$189))</f>
        <v>0</v>
      </c>
      <c r="Q25" s="357" cm="1">
        <f t="array" aca="1" ref="Q25" ca="1">SUM(IF((MC_Dispositivo!$B$53:$B$189=$C25)*(MC_Dispositivo!$F$36:$BE$36=$BS$1)*(MC_Dispositivo!$F$43:$BE$43=Q$1),MC_Dispositivo!$F$53:$BE$189))</f>
        <v>0</v>
      </c>
      <c r="R25" s="357" cm="1">
        <f t="array" aca="1" ref="R25" ca="1">SUM(IF((MC_Dispositivo!$B$53:$B$189=$C25)*(MC_Dispositivo!$F$36:$BE$36=$BS$1)*(MC_Dispositivo!$F$43:$BE$43=R$1),MC_Dispositivo!$F$53:$BE$189))</f>
        <v>0</v>
      </c>
      <c r="S25" s="357" cm="1">
        <f t="array" aca="1" ref="S25" ca="1">SUM(IF((MC_Dispositivo!$B$53:$B$189=$C25)*(MC_Dispositivo!$F$36:$BE$36=$BS$1)*(MC_Dispositivo!$F$43:$BE$43=S$1),MC_Dispositivo!$F$53:$BE$189))</f>
        <v>0</v>
      </c>
      <c r="T25" s="357" cm="1">
        <f t="array" aca="1" ref="T25" ca="1">SUM(IF((MC_Dispositivo!$B$53:$B$189=$C25)*(MC_Dispositivo!$F$36:$BE$36=$BS$1)*(MC_Dispositivo!$F$43:$BE$43=T$1),MC_Dispositivo!$F$53:$BE$189))</f>
        <v>0</v>
      </c>
      <c r="U25" s="357" cm="1">
        <f t="array" aca="1" ref="U25" ca="1">SUM(IF((MC_Dispositivo!$B$53:$B$189=$C25)*(MC_Dispositivo!$F$36:$BE$36=$BS$1)*(MC_Dispositivo!$F$43:$BE$43=U$1),MC_Dispositivo!$F$53:$BE$189))</f>
        <v>0</v>
      </c>
      <c r="V25" s="357" cm="1">
        <f t="array" aca="1" ref="V25" ca="1">SUM(IF((MC_Dispositivo!$B$53:$B$189=$C25)*(MC_Dispositivo!$F$36:$BE$36=$BS$1)*(MC_Dispositivo!$F$43:$BE$43=V$1),MC_Dispositivo!$F$53:$BE$189))</f>
        <v>0</v>
      </c>
      <c r="W25" s="357" cm="1">
        <f t="array" aca="1" ref="W25" ca="1">SUM(IF((MC_Dispositivo!$B$53:$B$189=$C25)*(MC_Dispositivo!$F$36:$BE$36=$BS$1)*(MC_Dispositivo!$F$43:$BE$43=W$1),MC_Dispositivo!$F$53:$BE$189))</f>
        <v>0</v>
      </c>
      <c r="X25" s="357" cm="1">
        <f t="array" aca="1" ref="X25" ca="1">SUM(IF((MC_Dispositivo!$B$53:$B$189=$C25)*(MC_Dispositivo!$F$36:$BE$36=$BS$1)*(MC_Dispositivo!$F$43:$BE$43=X$1),MC_Dispositivo!$F$53:$BE$189))</f>
        <v>0</v>
      </c>
      <c r="Y25" s="357" cm="1">
        <f t="array" aca="1" ref="Y25" ca="1">SUM(IF((MC_Dispositivo!$B$53:$B$189=$C25)*(MC_Dispositivo!$F$36:$BE$36=$BS$1)*(MC_Dispositivo!$F$43:$BE$43=Y$1),MC_Dispositivo!$F$53:$BE$189))</f>
        <v>0</v>
      </c>
      <c r="Z25" s="357" cm="1">
        <f t="array" aca="1" ref="Z25" ca="1">SUM(IF((MC_Dispositivo!$B$53:$B$189=$C25)*(MC_Dispositivo!$F$36:$BE$36=$BS$1)*(MC_Dispositivo!$F$43:$BE$43=Z$1),MC_Dispositivo!$F$53:$BE$189))</f>
        <v>0</v>
      </c>
      <c r="AA25" s="357" cm="1">
        <f t="array" aca="1" ref="AA25" ca="1">SUM(IF((MC_Dispositivo!$B$53:$B$189=$C25)*(MC_Dispositivo!$F$36:$BE$36=$BS$1)*(MC_Dispositivo!$F$43:$BE$43=AA$1),MC_Dispositivo!$F$53:$BE$189))</f>
        <v>0</v>
      </c>
      <c r="AB25" s="357" cm="1">
        <f t="array" aca="1" ref="AB25" ca="1">SUM(IF((MC_Dispositivo!$B$53:$B$189=$C25)*(MC_Dispositivo!$F$36:$BE$36=$BS$1)*(MC_Dispositivo!$F$43:$BE$43=AB$1),MC_Dispositivo!$F$53:$BE$189))</f>
        <v>0</v>
      </c>
      <c r="AC25" s="357" cm="1">
        <f t="array" aca="1" ref="AC25" ca="1">SUM(IF((MC_Dispositivo!$B$53:$B$189=$C25)*(MC_Dispositivo!$F$36:$BE$36=$BS$1)*(MC_Dispositivo!$F$43:$BE$43=AC$1),MC_Dispositivo!$F$53:$BE$189))</f>
        <v>0</v>
      </c>
      <c r="AD25" s="357" cm="1">
        <f t="array" aca="1" ref="AD25" ca="1">SUM(IF((MC_Dispositivo!$B$53:$B$189=$C25)*(MC_Dispositivo!$F$36:$BE$36=$BS$1)*(MC_Dispositivo!$F$43:$BE$43=AD$1),MC_Dispositivo!$F$53:$BE$189))</f>
        <v>0</v>
      </c>
      <c r="AE25" s="357" cm="1">
        <f t="array" aca="1" ref="AE25" ca="1">SUM(IF((MC_Dispositivo!$B$53:$B$189=$C25)*(MC_Dispositivo!$F$36:$BE$36=$BS$1)*(MC_Dispositivo!$F$43:$BE$43=AE$1),MC_Dispositivo!$F$53:$BE$189))</f>
        <v>0</v>
      </c>
      <c r="AF25" s="357" cm="1">
        <f t="array" aca="1" ref="AF25" ca="1">SUM(IF((MC_Dispositivo!$B$53:$B$189=$C25)*(MC_Dispositivo!$F$36:$BE$36=$BS$1)*(MC_Dispositivo!$F$43:$BE$43=AF$1),MC_Dispositivo!$F$53:$BE$189))</f>
        <v>0</v>
      </c>
      <c r="AG25" s="357" cm="1">
        <f t="array" aca="1" ref="AG25" ca="1">SUM(IF((MC_Dispositivo!$B$53:$B$189=$C25)*(MC_Dispositivo!$F$36:$BE$36=$BS$1)*(MC_Dispositivo!$F$43:$BE$43=AG$1),MC_Dispositivo!$F$53:$BE$189))</f>
        <v>0</v>
      </c>
      <c r="AH25" s="357" cm="1">
        <f t="array" aca="1" ref="AH25" ca="1">SUM(IF((MC_Dispositivo!$B$53:$B$189=$C25)*(MC_Dispositivo!$F$36:$BE$36=$BS$1)*(MC_Dispositivo!$F$43:$BE$43=AH$1),MC_Dispositivo!$F$53:$BE$189))</f>
        <v>0</v>
      </c>
      <c r="AI25" s="357" cm="1">
        <f t="array" aca="1" ref="AI25" ca="1">SUM(IF((MC_Dispositivo!$B$53:$B$189=$C25)*(MC_Dispositivo!$F$36:$BE$36=$BS$1)*(MC_Dispositivo!$F$43:$BE$43=AI$1),MC_Dispositivo!$F$53:$BE$189))</f>
        <v>0</v>
      </c>
      <c r="AJ25" s="357" cm="1">
        <f t="array" aca="1" ref="AJ25" ca="1">SUM(IF((MC_Dispositivo!$B$53:$B$189=$C25)*(MC_Dispositivo!$F$36:$BE$36=$BS$1)*(MC_Dispositivo!$F$43:$BE$43=AJ$1),MC_Dispositivo!$F$53:$BE$189))</f>
        <v>0</v>
      </c>
      <c r="AK25" s="125">
        <f ca="1">IF(A25="","",INDEX([10]TPU!$G:$G,MATCH($A25,[10]TPU!$A:$A,0)))</f>
        <v>5.44</v>
      </c>
      <c r="AL25" s="359">
        <f t="shared" ref="AL25:BO25" ca="1" si="27">IF($A25="",SUMIFS(AL26:AL73,$C26:$C73,$C25&amp;"*",$A26:$A73,"&lt;&gt;"&amp;""),G25*$AK25)</f>
        <v>0</v>
      </c>
      <c r="AM25" s="359">
        <f t="shared" ca="1" si="27"/>
        <v>0</v>
      </c>
      <c r="AN25" s="359">
        <f t="shared" ca="1" si="27"/>
        <v>0</v>
      </c>
      <c r="AO25" s="359">
        <f t="shared" ca="1" si="27"/>
        <v>0</v>
      </c>
      <c r="AP25" s="359">
        <f t="shared" ca="1" si="27"/>
        <v>0</v>
      </c>
      <c r="AQ25" s="359">
        <f t="shared" ca="1" si="27"/>
        <v>0</v>
      </c>
      <c r="AR25" s="359">
        <f t="shared" ca="1" si="27"/>
        <v>0</v>
      </c>
      <c r="AS25" s="359">
        <f t="shared" ca="1" si="27"/>
        <v>0</v>
      </c>
      <c r="AT25" s="359">
        <f t="shared" ca="1" si="27"/>
        <v>0</v>
      </c>
      <c r="AU25" s="359">
        <f t="shared" ca="1" si="27"/>
        <v>0</v>
      </c>
      <c r="AV25" s="359">
        <f t="shared" ca="1" si="27"/>
        <v>0</v>
      </c>
      <c r="AW25" s="359">
        <f t="shared" ca="1" si="27"/>
        <v>0</v>
      </c>
      <c r="AX25" s="359">
        <f t="shared" ca="1" si="27"/>
        <v>0</v>
      </c>
      <c r="AY25" s="359">
        <f t="shared" ca="1" si="27"/>
        <v>0</v>
      </c>
      <c r="AZ25" s="359">
        <f t="shared" ca="1" si="27"/>
        <v>0</v>
      </c>
      <c r="BA25" s="359">
        <f t="shared" ca="1" si="27"/>
        <v>0</v>
      </c>
      <c r="BB25" s="359">
        <f t="shared" ca="1" si="27"/>
        <v>0</v>
      </c>
      <c r="BC25" s="359">
        <f t="shared" ca="1" si="27"/>
        <v>0</v>
      </c>
      <c r="BD25" s="359">
        <f t="shared" ca="1" si="27"/>
        <v>0</v>
      </c>
      <c r="BE25" s="359">
        <f t="shared" ca="1" si="27"/>
        <v>0</v>
      </c>
      <c r="BF25" s="359">
        <f t="shared" ca="1" si="27"/>
        <v>0</v>
      </c>
      <c r="BG25" s="359">
        <f t="shared" ca="1" si="27"/>
        <v>0</v>
      </c>
      <c r="BH25" s="359">
        <f t="shared" ca="1" si="27"/>
        <v>0</v>
      </c>
      <c r="BI25" s="359">
        <f t="shared" ca="1" si="27"/>
        <v>0</v>
      </c>
      <c r="BJ25" s="359">
        <f t="shared" ca="1" si="27"/>
        <v>0</v>
      </c>
      <c r="BK25" s="359">
        <f t="shared" ca="1" si="27"/>
        <v>0</v>
      </c>
      <c r="BL25" s="359">
        <f t="shared" ca="1" si="27"/>
        <v>0</v>
      </c>
      <c r="BM25" s="359">
        <f t="shared" ca="1" si="27"/>
        <v>0</v>
      </c>
      <c r="BN25" s="359">
        <f t="shared" ca="1" si="27"/>
        <v>0</v>
      </c>
      <c r="BO25" s="359">
        <f t="shared" ca="1" si="27"/>
        <v>0</v>
      </c>
      <c r="BP25" s="358">
        <f t="shared" ca="1" si="4"/>
        <v>0</v>
      </c>
      <c r="BQ25" s="206"/>
      <c r="BR25" s="234" t="str">
        <f t="shared" si="6"/>
        <v/>
      </c>
    </row>
    <row r="26" spans="1:75" ht="20.100000000000001" customHeight="1" outlineLevel="1" x14ac:dyDescent="0.2">
      <c r="A26" s="354" t="str">
        <f ca="1">INDEX(MC_Dispositivo!B:E,MATCH('Quantitativo_MG-329'!C26,MC_Dispositivo!B:B,0),2)</f>
        <v>RO-00881</v>
      </c>
      <c r="B26" s="354" t="str">
        <f ca="1">INDEX([10]TPU!$B:$B,MATCH($A26,[10]TPU!$A:$A,0))</f>
        <v>SICOR</v>
      </c>
      <c r="C26" s="354" t="s">
        <v>66</v>
      </c>
      <c r="D26" s="355" t="str">
        <f ca="1">INDEX(MC_Dispositivo!B:E,MATCH('Quantitativo_MG-329'!C26,MC_Dispositivo!B:B,0),3)</f>
        <v>Transporte com caminhão basculante de 6 m³ - rodovia pavimentada</v>
      </c>
      <c r="E26" s="354" t="str">
        <f ca="1">INDEX(MC_Dispositivo!B:E,MATCH('Quantitativo_MG-329'!C26,MC_Dispositivo!B:B,0),4)</f>
        <v>txkm</v>
      </c>
      <c r="F26" s="356" cm="1">
        <f t="array" aca="1" ref="F26" ca="1">IF($BS$1="Todos",SUM(IF(($BS$1="todos")*(MC_Dispositivo!$B$54:$B$212=$C26),MC_Dispositivo!$F$54:$BE$212)),SUM(IF((MC_Dispositivo!$F$36:$BE$36=$BS$1)*(MC_Dispositivo!$B$54:$B$212=$C26),MC_Dispositivo!$F$54:$BE$212)))</f>
        <v>0</v>
      </c>
      <c r="G26" s="357" cm="1">
        <f t="array" aca="1" ref="G26" ca="1">SUM(IF((MC_Dispositivo!$B$53:$B$189=$C26)*(MC_Dispositivo!$F$36:$BE$36=$BS$1)*(MC_Dispositivo!$F$43:$BE$43=G$1),MC_Dispositivo!$F$53:$BE$189))</f>
        <v>0</v>
      </c>
      <c r="H26" s="357" cm="1">
        <f t="array" aca="1" ref="H26" ca="1">SUM(IF((MC_Dispositivo!$B$53:$B$189=$C26)*(MC_Dispositivo!$F$36:$BE$36=$BS$1)*(MC_Dispositivo!$F$43:$BE$43=H$1),MC_Dispositivo!$F$53:$BE$189))</f>
        <v>0</v>
      </c>
      <c r="I26" s="357" cm="1">
        <f t="array" aca="1" ref="I26" ca="1">SUM(IF((MC_Dispositivo!$B$53:$B$189=$C26)*(MC_Dispositivo!$F$36:$BE$36=$BS$1)*(MC_Dispositivo!$F$43:$BE$43=I$1),MC_Dispositivo!$F$53:$BE$189))</f>
        <v>0</v>
      </c>
      <c r="J26" s="357" cm="1">
        <f t="array" aca="1" ref="J26" ca="1">SUM(IF((MC_Dispositivo!$B$53:$B$189=$C26)*(MC_Dispositivo!$F$36:$BE$36=$BS$1)*(MC_Dispositivo!$F$43:$BE$43=J$1),MC_Dispositivo!$F$53:$BE$189))</f>
        <v>0</v>
      </c>
      <c r="K26" s="357" cm="1">
        <f t="array" aca="1" ref="K26" ca="1">SUM(IF((MC_Dispositivo!$B$53:$B$189=$C26)*(MC_Dispositivo!$F$36:$BE$36=$BS$1)*(MC_Dispositivo!$F$43:$BE$43=K$1),MC_Dispositivo!$F$53:$BE$189))</f>
        <v>0</v>
      </c>
      <c r="L26" s="357" cm="1">
        <f t="array" aca="1" ref="L26" ca="1">SUM(IF((MC_Dispositivo!$B$53:$B$189=$C26)*(MC_Dispositivo!$F$36:$BE$36=$BS$1)*(MC_Dispositivo!$F$43:$BE$43=L$1),MC_Dispositivo!$F$53:$BE$189))</f>
        <v>0</v>
      </c>
      <c r="M26" s="357" cm="1">
        <f t="array" aca="1" ref="M26" ca="1">SUM(IF((MC_Dispositivo!$B$53:$B$189=$C26)*(MC_Dispositivo!$F$36:$BE$36=$BS$1)*(MC_Dispositivo!$F$43:$BE$43=M$1),MC_Dispositivo!$F$53:$BE$189))</f>
        <v>0</v>
      </c>
      <c r="N26" s="357" cm="1">
        <f t="array" aca="1" ref="N26" ca="1">SUM(IF((MC_Dispositivo!$B$53:$B$189=$C26)*(MC_Dispositivo!$F$36:$BE$36=$BS$1)*(MC_Dispositivo!$F$43:$BE$43=N$1),MC_Dispositivo!$F$53:$BE$189))</f>
        <v>0</v>
      </c>
      <c r="O26" s="357" cm="1">
        <f t="array" aca="1" ref="O26" ca="1">SUM(IF((MC_Dispositivo!$B$53:$B$189=$C26)*(MC_Dispositivo!$F$36:$BE$36=$BS$1)*(MC_Dispositivo!$F$43:$BE$43=O$1),MC_Dispositivo!$F$53:$BE$189))</f>
        <v>0</v>
      </c>
      <c r="P26" s="357" cm="1">
        <f t="array" aca="1" ref="P26" ca="1">SUM(IF((MC_Dispositivo!$B$53:$B$189=$C26)*(MC_Dispositivo!$F$36:$BE$36=$BS$1)*(MC_Dispositivo!$F$43:$BE$43=P$1),MC_Dispositivo!$F$53:$BE$189))</f>
        <v>0</v>
      </c>
      <c r="Q26" s="357" cm="1">
        <f t="array" aca="1" ref="Q26" ca="1">SUM(IF((MC_Dispositivo!$B$53:$B$189=$C26)*(MC_Dispositivo!$F$36:$BE$36=$BS$1)*(MC_Dispositivo!$F$43:$BE$43=Q$1),MC_Dispositivo!$F$53:$BE$189))</f>
        <v>0</v>
      </c>
      <c r="R26" s="357" cm="1">
        <f t="array" aca="1" ref="R26" ca="1">SUM(IF((MC_Dispositivo!$B$53:$B$189=$C26)*(MC_Dispositivo!$F$36:$BE$36=$BS$1)*(MC_Dispositivo!$F$43:$BE$43=R$1),MC_Dispositivo!$F$53:$BE$189))</f>
        <v>0</v>
      </c>
      <c r="S26" s="357" cm="1">
        <f t="array" aca="1" ref="S26" ca="1">SUM(IF((MC_Dispositivo!$B$53:$B$189=$C26)*(MC_Dispositivo!$F$36:$BE$36=$BS$1)*(MC_Dispositivo!$F$43:$BE$43=S$1),MC_Dispositivo!$F$53:$BE$189))</f>
        <v>0</v>
      </c>
      <c r="T26" s="357" cm="1">
        <f t="array" aca="1" ref="T26" ca="1">SUM(IF((MC_Dispositivo!$B$53:$B$189=$C26)*(MC_Dispositivo!$F$36:$BE$36=$BS$1)*(MC_Dispositivo!$F$43:$BE$43=T$1),MC_Dispositivo!$F$53:$BE$189))</f>
        <v>0</v>
      </c>
      <c r="U26" s="357" cm="1">
        <f t="array" aca="1" ref="U26" ca="1">SUM(IF((MC_Dispositivo!$B$53:$B$189=$C26)*(MC_Dispositivo!$F$36:$BE$36=$BS$1)*(MC_Dispositivo!$F$43:$BE$43=U$1),MC_Dispositivo!$F$53:$BE$189))</f>
        <v>0</v>
      </c>
      <c r="V26" s="357" cm="1">
        <f t="array" aca="1" ref="V26" ca="1">SUM(IF((MC_Dispositivo!$B$53:$B$189=$C26)*(MC_Dispositivo!$F$36:$BE$36=$BS$1)*(MC_Dispositivo!$F$43:$BE$43=V$1),MC_Dispositivo!$F$53:$BE$189))</f>
        <v>0</v>
      </c>
      <c r="W26" s="357" cm="1">
        <f t="array" aca="1" ref="W26" ca="1">SUM(IF((MC_Dispositivo!$B$53:$B$189=$C26)*(MC_Dispositivo!$F$36:$BE$36=$BS$1)*(MC_Dispositivo!$F$43:$BE$43=W$1),MC_Dispositivo!$F$53:$BE$189))</f>
        <v>0</v>
      </c>
      <c r="X26" s="357" cm="1">
        <f t="array" aca="1" ref="X26" ca="1">SUM(IF((MC_Dispositivo!$B$53:$B$189=$C26)*(MC_Dispositivo!$F$36:$BE$36=$BS$1)*(MC_Dispositivo!$F$43:$BE$43=X$1),MC_Dispositivo!$F$53:$BE$189))</f>
        <v>0</v>
      </c>
      <c r="Y26" s="357" cm="1">
        <f t="array" aca="1" ref="Y26" ca="1">SUM(IF((MC_Dispositivo!$B$53:$B$189=$C26)*(MC_Dispositivo!$F$36:$BE$36=$BS$1)*(MC_Dispositivo!$F$43:$BE$43=Y$1),MC_Dispositivo!$F$53:$BE$189))</f>
        <v>0</v>
      </c>
      <c r="Z26" s="357" cm="1">
        <f t="array" aca="1" ref="Z26" ca="1">SUM(IF((MC_Dispositivo!$B$53:$B$189=$C26)*(MC_Dispositivo!$F$36:$BE$36=$BS$1)*(MC_Dispositivo!$F$43:$BE$43=Z$1),MC_Dispositivo!$F$53:$BE$189))</f>
        <v>0</v>
      </c>
      <c r="AA26" s="357" cm="1">
        <f t="array" aca="1" ref="AA26" ca="1">SUM(IF((MC_Dispositivo!$B$53:$B$189=$C26)*(MC_Dispositivo!$F$36:$BE$36=$BS$1)*(MC_Dispositivo!$F$43:$BE$43=AA$1),MC_Dispositivo!$F$53:$BE$189))</f>
        <v>0</v>
      </c>
      <c r="AB26" s="357" cm="1">
        <f t="array" aca="1" ref="AB26" ca="1">SUM(IF((MC_Dispositivo!$B$53:$B$189=$C26)*(MC_Dispositivo!$F$36:$BE$36=$BS$1)*(MC_Dispositivo!$F$43:$BE$43=AB$1),MC_Dispositivo!$F$53:$BE$189))</f>
        <v>0</v>
      </c>
      <c r="AC26" s="357" cm="1">
        <f t="array" aca="1" ref="AC26" ca="1">SUM(IF((MC_Dispositivo!$B$53:$B$189=$C26)*(MC_Dispositivo!$F$36:$BE$36=$BS$1)*(MC_Dispositivo!$F$43:$BE$43=AC$1),MC_Dispositivo!$F$53:$BE$189))</f>
        <v>0</v>
      </c>
      <c r="AD26" s="357" cm="1">
        <f t="array" aca="1" ref="AD26" ca="1">SUM(IF((MC_Dispositivo!$B$53:$B$189=$C26)*(MC_Dispositivo!$F$36:$BE$36=$BS$1)*(MC_Dispositivo!$F$43:$BE$43=AD$1),MC_Dispositivo!$F$53:$BE$189))</f>
        <v>0</v>
      </c>
      <c r="AE26" s="357" cm="1">
        <f t="array" aca="1" ref="AE26" ca="1">SUM(IF((MC_Dispositivo!$B$53:$B$189=$C26)*(MC_Dispositivo!$F$36:$BE$36=$BS$1)*(MC_Dispositivo!$F$43:$BE$43=AE$1),MC_Dispositivo!$F$53:$BE$189))</f>
        <v>0</v>
      </c>
      <c r="AF26" s="357" cm="1">
        <f t="array" aca="1" ref="AF26" ca="1">SUM(IF((MC_Dispositivo!$B$53:$B$189=$C26)*(MC_Dispositivo!$F$36:$BE$36=$BS$1)*(MC_Dispositivo!$F$43:$BE$43=AF$1),MC_Dispositivo!$F$53:$BE$189))</f>
        <v>0</v>
      </c>
      <c r="AG26" s="357" cm="1">
        <f t="array" aca="1" ref="AG26" ca="1">SUM(IF((MC_Dispositivo!$B$53:$B$189=$C26)*(MC_Dispositivo!$F$36:$BE$36=$BS$1)*(MC_Dispositivo!$F$43:$BE$43=AG$1),MC_Dispositivo!$F$53:$BE$189))</f>
        <v>0</v>
      </c>
      <c r="AH26" s="357" cm="1">
        <f t="array" aca="1" ref="AH26" ca="1">SUM(IF((MC_Dispositivo!$B$53:$B$189=$C26)*(MC_Dispositivo!$F$36:$BE$36=$BS$1)*(MC_Dispositivo!$F$43:$BE$43=AH$1),MC_Dispositivo!$F$53:$BE$189))</f>
        <v>0</v>
      </c>
      <c r="AI26" s="357" cm="1">
        <f t="array" aca="1" ref="AI26" ca="1">SUM(IF((MC_Dispositivo!$B$53:$B$189=$C26)*(MC_Dispositivo!$F$36:$BE$36=$BS$1)*(MC_Dispositivo!$F$43:$BE$43=AI$1),MC_Dispositivo!$F$53:$BE$189))</f>
        <v>0</v>
      </c>
      <c r="AJ26" s="357" cm="1">
        <f t="array" aca="1" ref="AJ26" ca="1">SUM(IF((MC_Dispositivo!$B$53:$B$189=$C26)*(MC_Dispositivo!$F$36:$BE$36=$BS$1)*(MC_Dispositivo!$F$43:$BE$43=AJ$1),MC_Dispositivo!$F$53:$BE$189))</f>
        <v>0</v>
      </c>
      <c r="AK26" s="125">
        <f ca="1">IF(A26="","",INDEX([10]TPU!$G:$G,MATCH($A26,[10]TPU!$A:$A,0)))</f>
        <v>0.96</v>
      </c>
      <c r="AL26" s="359">
        <f t="shared" ref="AL26:BO26" ca="1" si="28">IF($A26="",SUMIFS(AL27:AL74,$C27:$C74,$C26&amp;"*",$A27:$A74,"&lt;&gt;"&amp;""),G26*$AK26)</f>
        <v>0</v>
      </c>
      <c r="AM26" s="359">
        <f t="shared" ca="1" si="28"/>
        <v>0</v>
      </c>
      <c r="AN26" s="359">
        <f t="shared" ca="1" si="28"/>
        <v>0</v>
      </c>
      <c r="AO26" s="359">
        <f t="shared" ca="1" si="28"/>
        <v>0</v>
      </c>
      <c r="AP26" s="359">
        <f t="shared" ca="1" si="28"/>
        <v>0</v>
      </c>
      <c r="AQ26" s="359">
        <f t="shared" ca="1" si="28"/>
        <v>0</v>
      </c>
      <c r="AR26" s="359">
        <f t="shared" ca="1" si="28"/>
        <v>0</v>
      </c>
      <c r="AS26" s="359">
        <f t="shared" ca="1" si="28"/>
        <v>0</v>
      </c>
      <c r="AT26" s="359">
        <f t="shared" ca="1" si="28"/>
        <v>0</v>
      </c>
      <c r="AU26" s="359">
        <f t="shared" ca="1" si="28"/>
        <v>0</v>
      </c>
      <c r="AV26" s="359">
        <f t="shared" ca="1" si="28"/>
        <v>0</v>
      </c>
      <c r="AW26" s="359">
        <f t="shared" ca="1" si="28"/>
        <v>0</v>
      </c>
      <c r="AX26" s="359">
        <f t="shared" ca="1" si="28"/>
        <v>0</v>
      </c>
      <c r="AY26" s="359">
        <f t="shared" ca="1" si="28"/>
        <v>0</v>
      </c>
      <c r="AZ26" s="359">
        <f t="shared" ca="1" si="28"/>
        <v>0</v>
      </c>
      <c r="BA26" s="359">
        <f t="shared" ca="1" si="28"/>
        <v>0</v>
      </c>
      <c r="BB26" s="359">
        <f t="shared" ca="1" si="28"/>
        <v>0</v>
      </c>
      <c r="BC26" s="359">
        <f t="shared" ca="1" si="28"/>
        <v>0</v>
      </c>
      <c r="BD26" s="359">
        <f t="shared" ca="1" si="28"/>
        <v>0</v>
      </c>
      <c r="BE26" s="359">
        <f t="shared" ca="1" si="28"/>
        <v>0</v>
      </c>
      <c r="BF26" s="359">
        <f t="shared" ca="1" si="28"/>
        <v>0</v>
      </c>
      <c r="BG26" s="359">
        <f t="shared" ca="1" si="28"/>
        <v>0</v>
      </c>
      <c r="BH26" s="359">
        <f t="shared" ca="1" si="28"/>
        <v>0</v>
      </c>
      <c r="BI26" s="359">
        <f t="shared" ca="1" si="28"/>
        <v>0</v>
      </c>
      <c r="BJ26" s="359">
        <f t="shared" ca="1" si="28"/>
        <v>0</v>
      </c>
      <c r="BK26" s="359">
        <f t="shared" ca="1" si="28"/>
        <v>0</v>
      </c>
      <c r="BL26" s="359">
        <f t="shared" ca="1" si="28"/>
        <v>0</v>
      </c>
      <c r="BM26" s="359">
        <f t="shared" ca="1" si="28"/>
        <v>0</v>
      </c>
      <c r="BN26" s="359">
        <f t="shared" ca="1" si="28"/>
        <v>0</v>
      </c>
      <c r="BO26" s="359">
        <f t="shared" ca="1" si="28"/>
        <v>0</v>
      </c>
      <c r="BP26" s="358">
        <f t="shared" ca="1" si="4"/>
        <v>0</v>
      </c>
      <c r="BQ26" s="206"/>
      <c r="BR26" s="234" t="str">
        <f t="shared" si="6"/>
        <v/>
      </c>
    </row>
    <row r="27" spans="1:75" ht="20.100000000000001" customHeight="1" outlineLevel="1" x14ac:dyDescent="0.2">
      <c r="A27" s="354">
        <f ca="1">INDEX(MC_Dispositivo!B:E,MATCH('Quantitativo_MG-329'!C27,MC_Dispositivo!B:B,0),2)</f>
        <v>4413984</v>
      </c>
      <c r="B27" s="354" t="str">
        <f ca="1">INDEX([10]TPU!$B:$B,MATCH($A27,[10]TPU!$A:$A,0))</f>
        <v>SICRO</v>
      </c>
      <c r="C27" s="354" t="s">
        <v>67</v>
      </c>
      <c r="D27" s="355" t="str">
        <f ca="1">INDEX(MC_Dispositivo!B:E,MATCH('Quantitativo_MG-329'!C27,MC_Dispositivo!B:B,0),3)</f>
        <v>Regularização de bota-fora com espalhamento e compactação</v>
      </c>
      <c r="E27" s="354" t="str">
        <f ca="1">INDEX(MC_Dispositivo!B:E,MATCH('Quantitativo_MG-329'!C27,MC_Dispositivo!B:B,0),4)</f>
        <v>m³</v>
      </c>
      <c r="F27" s="356" cm="1">
        <f t="array" aca="1" ref="F27" ca="1">IF($BS$1="Todos",SUM(IF(($BS$1="todos")*(MC_Dispositivo!$B$54:$B$212=$C27),MC_Dispositivo!$F$54:$BE$212)),SUM(IF((MC_Dispositivo!$F$36:$BE$36=$BS$1)*(MC_Dispositivo!$B$54:$B$212=$C27),MC_Dispositivo!$F$54:$BE$212)))</f>
        <v>126302.21712000002</v>
      </c>
      <c r="G27" s="357" cm="1">
        <f t="array" aca="1" ref="G27" ca="1">SUM(IF((MC_Dispositivo!$B$53:$B$189=$C27)*(MC_Dispositivo!$F$36:$BE$36=$BS$1)*(MC_Dispositivo!$F$43:$BE$43=G$1),MC_Dispositivo!$F$53:$BE$189))</f>
        <v>0</v>
      </c>
      <c r="H27" s="357" cm="1">
        <f t="array" aca="1" ref="H27" ca="1">SUM(IF((MC_Dispositivo!$B$53:$B$189=$C27)*(MC_Dispositivo!$F$36:$BE$36=$BS$1)*(MC_Dispositivo!$F$43:$BE$43=H$1),MC_Dispositivo!$F$53:$BE$189))</f>
        <v>0</v>
      </c>
      <c r="I27" s="357" cm="1">
        <f t="array" aca="1" ref="I27" ca="1">SUM(IF((MC_Dispositivo!$B$53:$B$189=$C27)*(MC_Dispositivo!$F$36:$BE$36=$BS$1)*(MC_Dispositivo!$F$43:$BE$43=I$1),MC_Dispositivo!$F$53:$BE$189))</f>
        <v>0</v>
      </c>
      <c r="J27" s="357" cm="1">
        <f t="array" aca="1" ref="J27" ca="1">SUM(IF((MC_Dispositivo!$B$53:$B$189=$C27)*(MC_Dispositivo!$F$36:$BE$36=$BS$1)*(MC_Dispositivo!$F$43:$BE$43=J$1),MC_Dispositivo!$F$53:$BE$189))</f>
        <v>126302.21712000002</v>
      </c>
      <c r="K27" s="357" cm="1">
        <f t="array" aca="1" ref="K27" ca="1">SUM(IF((MC_Dispositivo!$B$53:$B$189=$C27)*(MC_Dispositivo!$F$36:$BE$36=$BS$1)*(MC_Dispositivo!$F$43:$BE$43=K$1),MC_Dispositivo!$F$53:$BE$189))</f>
        <v>0</v>
      </c>
      <c r="L27" s="357" cm="1">
        <f t="array" aca="1" ref="L27" ca="1">SUM(IF((MC_Dispositivo!$B$53:$B$189=$C27)*(MC_Dispositivo!$F$36:$BE$36=$BS$1)*(MC_Dispositivo!$F$43:$BE$43=L$1),MC_Dispositivo!$F$53:$BE$189))</f>
        <v>0</v>
      </c>
      <c r="M27" s="357" cm="1">
        <f t="array" aca="1" ref="M27" ca="1">SUM(IF((MC_Dispositivo!$B$53:$B$189=$C27)*(MC_Dispositivo!$F$36:$BE$36=$BS$1)*(MC_Dispositivo!$F$43:$BE$43=M$1),MC_Dispositivo!$F$53:$BE$189))</f>
        <v>0</v>
      </c>
      <c r="N27" s="357" cm="1">
        <f t="array" aca="1" ref="N27" ca="1">SUM(IF((MC_Dispositivo!$B$53:$B$189=$C27)*(MC_Dispositivo!$F$36:$BE$36=$BS$1)*(MC_Dispositivo!$F$43:$BE$43=N$1),MC_Dispositivo!$F$53:$BE$189))</f>
        <v>0</v>
      </c>
      <c r="O27" s="357" cm="1">
        <f t="array" aca="1" ref="O27" ca="1">SUM(IF((MC_Dispositivo!$B$53:$B$189=$C27)*(MC_Dispositivo!$F$36:$BE$36=$BS$1)*(MC_Dispositivo!$F$43:$BE$43=O$1),MC_Dispositivo!$F$53:$BE$189))</f>
        <v>0</v>
      </c>
      <c r="P27" s="357" cm="1">
        <f t="array" aca="1" ref="P27" ca="1">SUM(IF((MC_Dispositivo!$B$53:$B$189=$C27)*(MC_Dispositivo!$F$36:$BE$36=$BS$1)*(MC_Dispositivo!$F$43:$BE$43=P$1),MC_Dispositivo!$F$53:$BE$189))</f>
        <v>0</v>
      </c>
      <c r="Q27" s="357" cm="1">
        <f t="array" aca="1" ref="Q27" ca="1">SUM(IF((MC_Dispositivo!$B$53:$B$189=$C27)*(MC_Dispositivo!$F$36:$BE$36=$BS$1)*(MC_Dispositivo!$F$43:$BE$43=Q$1),MC_Dispositivo!$F$53:$BE$189))</f>
        <v>0</v>
      </c>
      <c r="R27" s="357" cm="1">
        <f t="array" aca="1" ref="R27" ca="1">SUM(IF((MC_Dispositivo!$B$53:$B$189=$C27)*(MC_Dispositivo!$F$36:$BE$36=$BS$1)*(MC_Dispositivo!$F$43:$BE$43=R$1),MC_Dispositivo!$F$53:$BE$189))</f>
        <v>0</v>
      </c>
      <c r="S27" s="357" cm="1">
        <f t="array" aca="1" ref="S27" ca="1">SUM(IF((MC_Dispositivo!$B$53:$B$189=$C27)*(MC_Dispositivo!$F$36:$BE$36=$BS$1)*(MC_Dispositivo!$F$43:$BE$43=S$1),MC_Dispositivo!$F$53:$BE$189))</f>
        <v>0</v>
      </c>
      <c r="T27" s="357" cm="1">
        <f t="array" aca="1" ref="T27" ca="1">SUM(IF((MC_Dispositivo!$B$53:$B$189=$C27)*(MC_Dispositivo!$F$36:$BE$36=$BS$1)*(MC_Dispositivo!$F$43:$BE$43=T$1),MC_Dispositivo!$F$53:$BE$189))</f>
        <v>0</v>
      </c>
      <c r="U27" s="357" cm="1">
        <f t="array" aca="1" ref="U27" ca="1">SUM(IF((MC_Dispositivo!$B$53:$B$189=$C27)*(MC_Dispositivo!$F$36:$BE$36=$BS$1)*(MC_Dispositivo!$F$43:$BE$43=U$1),MC_Dispositivo!$F$53:$BE$189))</f>
        <v>0</v>
      </c>
      <c r="V27" s="357" cm="1">
        <f t="array" aca="1" ref="V27" ca="1">SUM(IF((MC_Dispositivo!$B$53:$B$189=$C27)*(MC_Dispositivo!$F$36:$BE$36=$BS$1)*(MC_Dispositivo!$F$43:$BE$43=V$1),MC_Dispositivo!$F$53:$BE$189))</f>
        <v>0</v>
      </c>
      <c r="W27" s="357" cm="1">
        <f t="array" aca="1" ref="W27" ca="1">SUM(IF((MC_Dispositivo!$B$53:$B$189=$C27)*(MC_Dispositivo!$F$36:$BE$36=$BS$1)*(MC_Dispositivo!$F$43:$BE$43=W$1),MC_Dispositivo!$F$53:$BE$189))</f>
        <v>0</v>
      </c>
      <c r="X27" s="357" cm="1">
        <f t="array" aca="1" ref="X27" ca="1">SUM(IF((MC_Dispositivo!$B$53:$B$189=$C27)*(MC_Dispositivo!$F$36:$BE$36=$BS$1)*(MC_Dispositivo!$F$43:$BE$43=X$1),MC_Dispositivo!$F$53:$BE$189))</f>
        <v>0</v>
      </c>
      <c r="Y27" s="357" cm="1">
        <f t="array" aca="1" ref="Y27" ca="1">SUM(IF((MC_Dispositivo!$B$53:$B$189=$C27)*(MC_Dispositivo!$F$36:$BE$36=$BS$1)*(MC_Dispositivo!$F$43:$BE$43=Y$1),MC_Dispositivo!$F$53:$BE$189))</f>
        <v>0</v>
      </c>
      <c r="Z27" s="357" cm="1">
        <f t="array" aca="1" ref="Z27" ca="1">SUM(IF((MC_Dispositivo!$B$53:$B$189=$C27)*(MC_Dispositivo!$F$36:$BE$36=$BS$1)*(MC_Dispositivo!$F$43:$BE$43=Z$1),MC_Dispositivo!$F$53:$BE$189))</f>
        <v>0</v>
      </c>
      <c r="AA27" s="357" cm="1">
        <f t="array" aca="1" ref="AA27" ca="1">SUM(IF((MC_Dispositivo!$B$53:$B$189=$C27)*(MC_Dispositivo!$F$36:$BE$36=$BS$1)*(MC_Dispositivo!$F$43:$BE$43=AA$1),MC_Dispositivo!$F$53:$BE$189))</f>
        <v>0</v>
      </c>
      <c r="AB27" s="357" cm="1">
        <f t="array" aca="1" ref="AB27" ca="1">SUM(IF((MC_Dispositivo!$B$53:$B$189=$C27)*(MC_Dispositivo!$F$36:$BE$36=$BS$1)*(MC_Dispositivo!$F$43:$BE$43=AB$1),MC_Dispositivo!$F$53:$BE$189))</f>
        <v>0</v>
      </c>
      <c r="AC27" s="357" cm="1">
        <f t="array" aca="1" ref="AC27" ca="1">SUM(IF((MC_Dispositivo!$B$53:$B$189=$C27)*(MC_Dispositivo!$F$36:$BE$36=$BS$1)*(MC_Dispositivo!$F$43:$BE$43=AC$1),MC_Dispositivo!$F$53:$BE$189))</f>
        <v>0</v>
      </c>
      <c r="AD27" s="357" cm="1">
        <f t="array" aca="1" ref="AD27" ca="1">SUM(IF((MC_Dispositivo!$B$53:$B$189=$C27)*(MC_Dispositivo!$F$36:$BE$36=$BS$1)*(MC_Dispositivo!$F$43:$BE$43=AD$1),MC_Dispositivo!$F$53:$BE$189))</f>
        <v>0</v>
      </c>
      <c r="AE27" s="357" cm="1">
        <f t="array" aca="1" ref="AE27" ca="1">SUM(IF((MC_Dispositivo!$B$53:$B$189=$C27)*(MC_Dispositivo!$F$36:$BE$36=$BS$1)*(MC_Dispositivo!$F$43:$BE$43=AE$1),MC_Dispositivo!$F$53:$BE$189))</f>
        <v>0</v>
      </c>
      <c r="AF27" s="357" cm="1">
        <f t="array" aca="1" ref="AF27" ca="1">SUM(IF((MC_Dispositivo!$B$53:$B$189=$C27)*(MC_Dispositivo!$F$36:$BE$36=$BS$1)*(MC_Dispositivo!$F$43:$BE$43=AF$1),MC_Dispositivo!$F$53:$BE$189))</f>
        <v>0</v>
      </c>
      <c r="AG27" s="357" cm="1">
        <f t="array" aca="1" ref="AG27" ca="1">SUM(IF((MC_Dispositivo!$B$53:$B$189=$C27)*(MC_Dispositivo!$F$36:$BE$36=$BS$1)*(MC_Dispositivo!$F$43:$BE$43=AG$1),MC_Dispositivo!$F$53:$BE$189))</f>
        <v>0</v>
      </c>
      <c r="AH27" s="357" cm="1">
        <f t="array" aca="1" ref="AH27" ca="1">SUM(IF((MC_Dispositivo!$B$53:$B$189=$C27)*(MC_Dispositivo!$F$36:$BE$36=$BS$1)*(MC_Dispositivo!$F$43:$BE$43=AH$1),MC_Dispositivo!$F$53:$BE$189))</f>
        <v>0</v>
      </c>
      <c r="AI27" s="357" cm="1">
        <f t="array" aca="1" ref="AI27" ca="1">SUM(IF((MC_Dispositivo!$B$53:$B$189=$C27)*(MC_Dispositivo!$F$36:$BE$36=$BS$1)*(MC_Dispositivo!$F$43:$BE$43=AI$1),MC_Dispositivo!$F$53:$BE$189))</f>
        <v>0</v>
      </c>
      <c r="AJ27" s="357" cm="1">
        <f t="array" aca="1" ref="AJ27" ca="1">SUM(IF((MC_Dispositivo!$B$53:$B$189=$C27)*(MC_Dispositivo!$F$36:$BE$36=$BS$1)*(MC_Dispositivo!$F$43:$BE$43=AJ$1),MC_Dispositivo!$F$53:$BE$189))</f>
        <v>0</v>
      </c>
      <c r="AK27" s="125">
        <f ca="1">IF(A27="","",INDEX([10]TPU!$G:$G,MATCH($A27,[10]TPU!$A:$A,0)))</f>
        <v>4.74</v>
      </c>
      <c r="AL27" s="359">
        <f t="shared" ref="AL27:BO27" ca="1" si="29">IF($A27="",SUMIFS(AL28:AL75,$C28:$C75,$C27&amp;"*",$A28:$A75,"&lt;&gt;"&amp;""),G27*$AK27)</f>
        <v>0</v>
      </c>
      <c r="AM27" s="359">
        <f t="shared" ca="1" si="29"/>
        <v>0</v>
      </c>
      <c r="AN27" s="359">
        <f t="shared" ca="1" si="29"/>
        <v>0</v>
      </c>
      <c r="AO27" s="359">
        <f t="shared" ca="1" si="29"/>
        <v>598672.50914880005</v>
      </c>
      <c r="AP27" s="359">
        <f t="shared" ca="1" si="29"/>
        <v>0</v>
      </c>
      <c r="AQ27" s="359">
        <f t="shared" ca="1" si="29"/>
        <v>0</v>
      </c>
      <c r="AR27" s="359">
        <f t="shared" ca="1" si="29"/>
        <v>0</v>
      </c>
      <c r="AS27" s="359">
        <f t="shared" ca="1" si="29"/>
        <v>0</v>
      </c>
      <c r="AT27" s="359">
        <f t="shared" ca="1" si="29"/>
        <v>0</v>
      </c>
      <c r="AU27" s="359">
        <f t="shared" ca="1" si="29"/>
        <v>0</v>
      </c>
      <c r="AV27" s="359">
        <f t="shared" ca="1" si="29"/>
        <v>0</v>
      </c>
      <c r="AW27" s="359">
        <f t="shared" ca="1" si="29"/>
        <v>0</v>
      </c>
      <c r="AX27" s="359">
        <f t="shared" ca="1" si="29"/>
        <v>0</v>
      </c>
      <c r="AY27" s="359">
        <f t="shared" ca="1" si="29"/>
        <v>0</v>
      </c>
      <c r="AZ27" s="359">
        <f t="shared" ca="1" si="29"/>
        <v>0</v>
      </c>
      <c r="BA27" s="359">
        <f t="shared" ca="1" si="29"/>
        <v>0</v>
      </c>
      <c r="BB27" s="359">
        <f t="shared" ca="1" si="29"/>
        <v>0</v>
      </c>
      <c r="BC27" s="359">
        <f t="shared" ca="1" si="29"/>
        <v>0</v>
      </c>
      <c r="BD27" s="359">
        <f t="shared" ca="1" si="29"/>
        <v>0</v>
      </c>
      <c r="BE27" s="359">
        <f t="shared" ca="1" si="29"/>
        <v>0</v>
      </c>
      <c r="BF27" s="359">
        <f t="shared" ca="1" si="29"/>
        <v>0</v>
      </c>
      <c r="BG27" s="359">
        <f t="shared" ca="1" si="29"/>
        <v>0</v>
      </c>
      <c r="BH27" s="359">
        <f t="shared" ca="1" si="29"/>
        <v>0</v>
      </c>
      <c r="BI27" s="359">
        <f t="shared" ca="1" si="29"/>
        <v>0</v>
      </c>
      <c r="BJ27" s="359">
        <f t="shared" ca="1" si="29"/>
        <v>0</v>
      </c>
      <c r="BK27" s="359">
        <f t="shared" ca="1" si="29"/>
        <v>0</v>
      </c>
      <c r="BL27" s="359">
        <f t="shared" ca="1" si="29"/>
        <v>0</v>
      </c>
      <c r="BM27" s="359">
        <f t="shared" ca="1" si="29"/>
        <v>0</v>
      </c>
      <c r="BN27" s="359">
        <f t="shared" ca="1" si="29"/>
        <v>0</v>
      </c>
      <c r="BO27" s="359">
        <f t="shared" ca="1" si="29"/>
        <v>0</v>
      </c>
      <c r="BP27" s="358">
        <f t="shared" ca="1" si="4"/>
        <v>598672.50914880005</v>
      </c>
      <c r="BQ27" s="206"/>
      <c r="BR27" s="234" t="str">
        <f t="shared" si="6"/>
        <v/>
      </c>
    </row>
    <row r="28" spans="1:75" ht="20.100000000000001" customHeight="1" outlineLevel="1" x14ac:dyDescent="0.2">
      <c r="A28" s="354" t="str">
        <f ca="1">INDEX(MC_Dispositivo!B:E,MATCH('Quantitativo_MG-329'!C28,MC_Dispositivo!B:B,0),2)</f>
        <v>RO-00881</v>
      </c>
      <c r="B28" s="354" t="str">
        <f ca="1">INDEX([10]TPU!$B:$B,MATCH($A28,[10]TPU!$A:$A,0))</f>
        <v>SICOR</v>
      </c>
      <c r="C28" s="354" t="s">
        <v>69</v>
      </c>
      <c r="D28" s="355" t="str">
        <f ca="1">INDEX(MC_Dispositivo!B:E,MATCH('Quantitativo_MG-329'!C28,MC_Dispositivo!B:B,0),3)</f>
        <v>Transporte com caminhão basculante de 6 m³ - rodovia pavimentada</v>
      </c>
      <c r="E28" s="354" t="str">
        <f ca="1">INDEX(MC_Dispositivo!B:E,MATCH('Quantitativo_MG-329'!C28,MC_Dispositivo!B:B,0),4)</f>
        <v>txkm</v>
      </c>
      <c r="F28" s="356" cm="1">
        <f t="array" aca="1" ref="F28" ca="1">IF($BS$1="Todos",SUM(IF(($BS$1="todos")*(MC_Dispositivo!$B$54:$B$212=$C28),MC_Dispositivo!$F$54:$BE$212)),SUM(IF((MC_Dispositivo!$F$36:$BE$36=$BS$1)*(MC_Dispositivo!$B$54:$B$212=$C28),MC_Dispositivo!$F$54:$BE$212)))</f>
        <v>1136719.9540800003</v>
      </c>
      <c r="G28" s="357" cm="1">
        <f t="array" aca="1" ref="G28" ca="1">SUM(IF((MC_Dispositivo!$B$53:$B$189=$C28)*(MC_Dispositivo!$F$36:$BE$36=$BS$1)*(MC_Dispositivo!$F$43:$BE$43=G$1),MC_Dispositivo!$F$53:$BE$189))</f>
        <v>0</v>
      </c>
      <c r="H28" s="357" cm="1">
        <f t="array" aca="1" ref="H28" ca="1">SUM(IF((MC_Dispositivo!$B$53:$B$189=$C28)*(MC_Dispositivo!$F$36:$BE$36=$BS$1)*(MC_Dispositivo!$F$43:$BE$43=H$1),MC_Dispositivo!$F$53:$BE$189))</f>
        <v>0</v>
      </c>
      <c r="I28" s="357" cm="1">
        <f t="array" aca="1" ref="I28" ca="1">SUM(IF((MC_Dispositivo!$B$53:$B$189=$C28)*(MC_Dispositivo!$F$36:$BE$36=$BS$1)*(MC_Dispositivo!$F$43:$BE$43=I$1),MC_Dispositivo!$F$53:$BE$189))</f>
        <v>0</v>
      </c>
      <c r="J28" s="357" cm="1">
        <f t="array" aca="1" ref="J28" ca="1">SUM(IF((MC_Dispositivo!$B$53:$B$189=$C28)*(MC_Dispositivo!$F$36:$BE$36=$BS$1)*(MC_Dispositivo!$F$43:$BE$43=J$1),MC_Dispositivo!$F$53:$BE$189))</f>
        <v>1136719.9540800003</v>
      </c>
      <c r="K28" s="357" cm="1">
        <f t="array" aca="1" ref="K28" ca="1">SUM(IF((MC_Dispositivo!$B$53:$B$189=$C28)*(MC_Dispositivo!$F$36:$BE$36=$BS$1)*(MC_Dispositivo!$F$43:$BE$43=K$1),MC_Dispositivo!$F$53:$BE$189))</f>
        <v>0</v>
      </c>
      <c r="L28" s="357" cm="1">
        <f t="array" aca="1" ref="L28" ca="1">SUM(IF((MC_Dispositivo!$B$53:$B$189=$C28)*(MC_Dispositivo!$F$36:$BE$36=$BS$1)*(MC_Dispositivo!$F$43:$BE$43=L$1),MC_Dispositivo!$F$53:$BE$189))</f>
        <v>0</v>
      </c>
      <c r="M28" s="357" cm="1">
        <f t="array" aca="1" ref="M28" ca="1">SUM(IF((MC_Dispositivo!$B$53:$B$189=$C28)*(MC_Dispositivo!$F$36:$BE$36=$BS$1)*(MC_Dispositivo!$F$43:$BE$43=M$1),MC_Dispositivo!$F$53:$BE$189))</f>
        <v>0</v>
      </c>
      <c r="N28" s="357" cm="1">
        <f t="array" aca="1" ref="N28" ca="1">SUM(IF((MC_Dispositivo!$B$53:$B$189=$C28)*(MC_Dispositivo!$F$36:$BE$36=$BS$1)*(MC_Dispositivo!$F$43:$BE$43=N$1),MC_Dispositivo!$F$53:$BE$189))</f>
        <v>0</v>
      </c>
      <c r="O28" s="357" cm="1">
        <f t="array" aca="1" ref="O28" ca="1">SUM(IF((MC_Dispositivo!$B$53:$B$189=$C28)*(MC_Dispositivo!$F$36:$BE$36=$BS$1)*(MC_Dispositivo!$F$43:$BE$43=O$1),MC_Dispositivo!$F$53:$BE$189))</f>
        <v>0</v>
      </c>
      <c r="P28" s="357" cm="1">
        <f t="array" aca="1" ref="P28" ca="1">SUM(IF((MC_Dispositivo!$B$53:$B$189=$C28)*(MC_Dispositivo!$F$36:$BE$36=$BS$1)*(MC_Dispositivo!$F$43:$BE$43=P$1),MC_Dispositivo!$F$53:$BE$189))</f>
        <v>0</v>
      </c>
      <c r="Q28" s="357" cm="1">
        <f t="array" aca="1" ref="Q28" ca="1">SUM(IF((MC_Dispositivo!$B$53:$B$189=$C28)*(MC_Dispositivo!$F$36:$BE$36=$BS$1)*(MC_Dispositivo!$F$43:$BE$43=Q$1),MC_Dispositivo!$F$53:$BE$189))</f>
        <v>0</v>
      </c>
      <c r="R28" s="357" cm="1">
        <f t="array" aca="1" ref="R28" ca="1">SUM(IF((MC_Dispositivo!$B$53:$B$189=$C28)*(MC_Dispositivo!$F$36:$BE$36=$BS$1)*(MC_Dispositivo!$F$43:$BE$43=R$1),MC_Dispositivo!$F$53:$BE$189))</f>
        <v>0</v>
      </c>
      <c r="S28" s="357" cm="1">
        <f t="array" aca="1" ref="S28" ca="1">SUM(IF((MC_Dispositivo!$B$53:$B$189=$C28)*(MC_Dispositivo!$F$36:$BE$36=$BS$1)*(MC_Dispositivo!$F$43:$BE$43=S$1),MC_Dispositivo!$F$53:$BE$189))</f>
        <v>0</v>
      </c>
      <c r="T28" s="357" cm="1">
        <f t="array" aca="1" ref="T28" ca="1">SUM(IF((MC_Dispositivo!$B$53:$B$189=$C28)*(MC_Dispositivo!$F$36:$BE$36=$BS$1)*(MC_Dispositivo!$F$43:$BE$43=T$1),MC_Dispositivo!$F$53:$BE$189))</f>
        <v>0</v>
      </c>
      <c r="U28" s="357" cm="1">
        <f t="array" aca="1" ref="U28" ca="1">SUM(IF((MC_Dispositivo!$B$53:$B$189=$C28)*(MC_Dispositivo!$F$36:$BE$36=$BS$1)*(MC_Dispositivo!$F$43:$BE$43=U$1),MC_Dispositivo!$F$53:$BE$189))</f>
        <v>0</v>
      </c>
      <c r="V28" s="357" cm="1">
        <f t="array" aca="1" ref="V28" ca="1">SUM(IF((MC_Dispositivo!$B$53:$B$189=$C28)*(MC_Dispositivo!$F$36:$BE$36=$BS$1)*(MC_Dispositivo!$F$43:$BE$43=V$1),MC_Dispositivo!$F$53:$BE$189))</f>
        <v>0</v>
      </c>
      <c r="W28" s="357" cm="1">
        <f t="array" aca="1" ref="W28" ca="1">SUM(IF((MC_Dispositivo!$B$53:$B$189=$C28)*(MC_Dispositivo!$F$36:$BE$36=$BS$1)*(MC_Dispositivo!$F$43:$BE$43=W$1),MC_Dispositivo!$F$53:$BE$189))</f>
        <v>0</v>
      </c>
      <c r="X28" s="357" cm="1">
        <f t="array" aca="1" ref="X28" ca="1">SUM(IF((MC_Dispositivo!$B$53:$B$189=$C28)*(MC_Dispositivo!$F$36:$BE$36=$BS$1)*(MC_Dispositivo!$F$43:$BE$43=X$1),MC_Dispositivo!$F$53:$BE$189))</f>
        <v>0</v>
      </c>
      <c r="Y28" s="357" cm="1">
        <f t="array" aca="1" ref="Y28" ca="1">SUM(IF((MC_Dispositivo!$B$53:$B$189=$C28)*(MC_Dispositivo!$F$36:$BE$36=$BS$1)*(MC_Dispositivo!$F$43:$BE$43=Y$1),MC_Dispositivo!$F$53:$BE$189))</f>
        <v>0</v>
      </c>
      <c r="Z28" s="357" cm="1">
        <f t="array" aca="1" ref="Z28" ca="1">SUM(IF((MC_Dispositivo!$B$53:$B$189=$C28)*(MC_Dispositivo!$F$36:$BE$36=$BS$1)*(MC_Dispositivo!$F$43:$BE$43=Z$1),MC_Dispositivo!$F$53:$BE$189))</f>
        <v>0</v>
      </c>
      <c r="AA28" s="357" cm="1">
        <f t="array" aca="1" ref="AA28" ca="1">SUM(IF((MC_Dispositivo!$B$53:$B$189=$C28)*(MC_Dispositivo!$F$36:$BE$36=$BS$1)*(MC_Dispositivo!$F$43:$BE$43=AA$1),MC_Dispositivo!$F$53:$BE$189))</f>
        <v>0</v>
      </c>
      <c r="AB28" s="357" cm="1">
        <f t="array" aca="1" ref="AB28" ca="1">SUM(IF((MC_Dispositivo!$B$53:$B$189=$C28)*(MC_Dispositivo!$F$36:$BE$36=$BS$1)*(MC_Dispositivo!$F$43:$BE$43=AB$1),MC_Dispositivo!$F$53:$BE$189))</f>
        <v>0</v>
      </c>
      <c r="AC28" s="357" cm="1">
        <f t="array" aca="1" ref="AC28" ca="1">SUM(IF((MC_Dispositivo!$B$53:$B$189=$C28)*(MC_Dispositivo!$F$36:$BE$36=$BS$1)*(MC_Dispositivo!$F$43:$BE$43=AC$1),MC_Dispositivo!$F$53:$BE$189))</f>
        <v>0</v>
      </c>
      <c r="AD28" s="357" cm="1">
        <f t="array" aca="1" ref="AD28" ca="1">SUM(IF((MC_Dispositivo!$B$53:$B$189=$C28)*(MC_Dispositivo!$F$36:$BE$36=$BS$1)*(MC_Dispositivo!$F$43:$BE$43=AD$1),MC_Dispositivo!$F$53:$BE$189))</f>
        <v>0</v>
      </c>
      <c r="AE28" s="357" cm="1">
        <f t="array" aca="1" ref="AE28" ca="1">SUM(IF((MC_Dispositivo!$B$53:$B$189=$C28)*(MC_Dispositivo!$F$36:$BE$36=$BS$1)*(MC_Dispositivo!$F$43:$BE$43=AE$1),MC_Dispositivo!$F$53:$BE$189))</f>
        <v>0</v>
      </c>
      <c r="AF28" s="357" cm="1">
        <f t="array" aca="1" ref="AF28" ca="1">SUM(IF((MC_Dispositivo!$B$53:$B$189=$C28)*(MC_Dispositivo!$F$36:$BE$36=$BS$1)*(MC_Dispositivo!$F$43:$BE$43=AF$1),MC_Dispositivo!$F$53:$BE$189))</f>
        <v>0</v>
      </c>
      <c r="AG28" s="357" cm="1">
        <f t="array" aca="1" ref="AG28" ca="1">SUM(IF((MC_Dispositivo!$B$53:$B$189=$C28)*(MC_Dispositivo!$F$36:$BE$36=$BS$1)*(MC_Dispositivo!$F$43:$BE$43=AG$1),MC_Dispositivo!$F$53:$BE$189))</f>
        <v>0</v>
      </c>
      <c r="AH28" s="357" cm="1">
        <f t="array" aca="1" ref="AH28" ca="1">SUM(IF((MC_Dispositivo!$B$53:$B$189=$C28)*(MC_Dispositivo!$F$36:$BE$36=$BS$1)*(MC_Dispositivo!$F$43:$BE$43=AH$1),MC_Dispositivo!$F$53:$BE$189))</f>
        <v>0</v>
      </c>
      <c r="AI28" s="357" cm="1">
        <f t="array" aca="1" ref="AI28" ca="1">SUM(IF((MC_Dispositivo!$B$53:$B$189=$C28)*(MC_Dispositivo!$F$36:$BE$36=$BS$1)*(MC_Dispositivo!$F$43:$BE$43=AI$1),MC_Dispositivo!$F$53:$BE$189))</f>
        <v>0</v>
      </c>
      <c r="AJ28" s="357" cm="1">
        <f t="array" aca="1" ref="AJ28" ca="1">SUM(IF((MC_Dispositivo!$B$53:$B$189=$C28)*(MC_Dispositivo!$F$36:$BE$36=$BS$1)*(MC_Dispositivo!$F$43:$BE$43=AJ$1),MC_Dispositivo!$F$53:$BE$189))</f>
        <v>0</v>
      </c>
      <c r="AK28" s="125">
        <f ca="1">IF(A28="","",INDEX([10]TPU!$G:$G,MATCH($A28,[10]TPU!$A:$A,0)))</f>
        <v>0.96</v>
      </c>
      <c r="AL28" s="359">
        <f t="shared" ref="AL28:BO28" ca="1" si="30">IF($A28="",SUMIFS(AL29:AL76,$C29:$C76,$C28&amp;"*",$A29:$A76,"&lt;&gt;"&amp;""),G28*$AK28)</f>
        <v>0</v>
      </c>
      <c r="AM28" s="359">
        <f t="shared" ca="1" si="30"/>
        <v>0</v>
      </c>
      <c r="AN28" s="359">
        <f t="shared" ca="1" si="30"/>
        <v>0</v>
      </c>
      <c r="AO28" s="359">
        <f t="shared" ca="1" si="30"/>
        <v>1091251.1559168003</v>
      </c>
      <c r="AP28" s="359">
        <f t="shared" ca="1" si="30"/>
        <v>0</v>
      </c>
      <c r="AQ28" s="359">
        <f t="shared" ca="1" si="30"/>
        <v>0</v>
      </c>
      <c r="AR28" s="359">
        <f t="shared" ca="1" si="30"/>
        <v>0</v>
      </c>
      <c r="AS28" s="359">
        <f t="shared" ca="1" si="30"/>
        <v>0</v>
      </c>
      <c r="AT28" s="359">
        <f t="shared" ca="1" si="30"/>
        <v>0</v>
      </c>
      <c r="AU28" s="359">
        <f t="shared" ca="1" si="30"/>
        <v>0</v>
      </c>
      <c r="AV28" s="359">
        <f t="shared" ca="1" si="30"/>
        <v>0</v>
      </c>
      <c r="AW28" s="359">
        <f t="shared" ca="1" si="30"/>
        <v>0</v>
      </c>
      <c r="AX28" s="359">
        <f t="shared" ca="1" si="30"/>
        <v>0</v>
      </c>
      <c r="AY28" s="359">
        <f t="shared" ca="1" si="30"/>
        <v>0</v>
      </c>
      <c r="AZ28" s="359">
        <f t="shared" ca="1" si="30"/>
        <v>0</v>
      </c>
      <c r="BA28" s="359">
        <f t="shared" ca="1" si="30"/>
        <v>0</v>
      </c>
      <c r="BB28" s="359">
        <f t="shared" ca="1" si="30"/>
        <v>0</v>
      </c>
      <c r="BC28" s="359">
        <f t="shared" ca="1" si="30"/>
        <v>0</v>
      </c>
      <c r="BD28" s="359">
        <f t="shared" ca="1" si="30"/>
        <v>0</v>
      </c>
      <c r="BE28" s="359">
        <f t="shared" ca="1" si="30"/>
        <v>0</v>
      </c>
      <c r="BF28" s="359">
        <f t="shared" ca="1" si="30"/>
        <v>0</v>
      </c>
      <c r="BG28" s="359">
        <f t="shared" ca="1" si="30"/>
        <v>0</v>
      </c>
      <c r="BH28" s="359">
        <f t="shared" ca="1" si="30"/>
        <v>0</v>
      </c>
      <c r="BI28" s="359">
        <f t="shared" ca="1" si="30"/>
        <v>0</v>
      </c>
      <c r="BJ28" s="359">
        <f t="shared" ca="1" si="30"/>
        <v>0</v>
      </c>
      <c r="BK28" s="359">
        <f t="shared" ca="1" si="30"/>
        <v>0</v>
      </c>
      <c r="BL28" s="359">
        <f t="shared" ca="1" si="30"/>
        <v>0</v>
      </c>
      <c r="BM28" s="359">
        <f t="shared" ca="1" si="30"/>
        <v>0</v>
      </c>
      <c r="BN28" s="359">
        <f t="shared" ca="1" si="30"/>
        <v>0</v>
      </c>
      <c r="BO28" s="359">
        <f t="shared" ca="1" si="30"/>
        <v>0</v>
      </c>
      <c r="BP28" s="358">
        <f t="shared" ca="1" si="4"/>
        <v>1091251.1559168003</v>
      </c>
      <c r="BQ28" s="206"/>
      <c r="BR28" s="234" t="str">
        <f t="shared" si="6"/>
        <v/>
      </c>
    </row>
    <row r="29" spans="1:75" s="204" customFormat="1" ht="20.100000000000001" customHeight="1" outlineLevel="1" x14ac:dyDescent="0.2">
      <c r="A29" s="349"/>
      <c r="B29" s="349"/>
      <c r="C29" s="350">
        <v>3</v>
      </c>
      <c r="D29" s="351" t="s">
        <v>358</v>
      </c>
      <c r="E29" s="349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  <c r="Q29" s="352"/>
      <c r="R29" s="352"/>
      <c r="S29" s="352"/>
      <c r="T29" s="352"/>
      <c r="U29" s="352"/>
      <c r="V29" s="352"/>
      <c r="W29" s="352"/>
      <c r="X29" s="352"/>
      <c r="Y29" s="352"/>
      <c r="Z29" s="352"/>
      <c r="AA29" s="352"/>
      <c r="AB29" s="352"/>
      <c r="AC29" s="352"/>
      <c r="AD29" s="352"/>
      <c r="AE29" s="352"/>
      <c r="AF29" s="352"/>
      <c r="AG29" s="352"/>
      <c r="AH29" s="352"/>
      <c r="AI29" s="352"/>
      <c r="AJ29" s="352"/>
      <c r="AK29" s="352"/>
      <c r="AL29" s="353">
        <f t="shared" ref="AL29:BO29" ca="1" si="31">IF($A29="",SUMIFS(AL30:AL77,$C30:$C77,$C29&amp;"*",$A30:$A77,"&lt;&gt;"&amp;""),G29*$AK29)</f>
        <v>0</v>
      </c>
      <c r="AM29" s="353">
        <f t="shared" ca="1" si="31"/>
        <v>0</v>
      </c>
      <c r="AN29" s="353">
        <f t="shared" ca="1" si="31"/>
        <v>0</v>
      </c>
      <c r="AO29" s="353">
        <f t="shared" ca="1" si="31"/>
        <v>2635567.645833767</v>
      </c>
      <c r="AP29" s="353">
        <f t="shared" ca="1" si="31"/>
        <v>0</v>
      </c>
      <c r="AQ29" s="353">
        <f t="shared" ca="1" si="31"/>
        <v>0</v>
      </c>
      <c r="AR29" s="353">
        <f t="shared" ca="1" si="31"/>
        <v>0</v>
      </c>
      <c r="AS29" s="353">
        <f t="shared" ca="1" si="31"/>
        <v>0</v>
      </c>
      <c r="AT29" s="353">
        <f t="shared" ca="1" si="31"/>
        <v>0</v>
      </c>
      <c r="AU29" s="353">
        <f t="shared" ca="1" si="31"/>
        <v>0</v>
      </c>
      <c r="AV29" s="353">
        <f t="shared" ca="1" si="31"/>
        <v>0</v>
      </c>
      <c r="AW29" s="353">
        <f t="shared" ca="1" si="31"/>
        <v>0</v>
      </c>
      <c r="AX29" s="353">
        <f t="shared" ca="1" si="31"/>
        <v>0</v>
      </c>
      <c r="AY29" s="353">
        <f t="shared" ca="1" si="31"/>
        <v>0</v>
      </c>
      <c r="AZ29" s="353">
        <f t="shared" ca="1" si="31"/>
        <v>0</v>
      </c>
      <c r="BA29" s="353">
        <f t="shared" ca="1" si="31"/>
        <v>0</v>
      </c>
      <c r="BB29" s="353">
        <f t="shared" ca="1" si="31"/>
        <v>0</v>
      </c>
      <c r="BC29" s="353">
        <f t="shared" ca="1" si="31"/>
        <v>0</v>
      </c>
      <c r="BD29" s="353">
        <f t="shared" ca="1" si="31"/>
        <v>0</v>
      </c>
      <c r="BE29" s="353">
        <f t="shared" ca="1" si="31"/>
        <v>0</v>
      </c>
      <c r="BF29" s="353">
        <f t="shared" ca="1" si="31"/>
        <v>0</v>
      </c>
      <c r="BG29" s="353">
        <f t="shared" ca="1" si="31"/>
        <v>0</v>
      </c>
      <c r="BH29" s="353">
        <f t="shared" ca="1" si="31"/>
        <v>0</v>
      </c>
      <c r="BI29" s="353">
        <f t="shared" ca="1" si="31"/>
        <v>0</v>
      </c>
      <c r="BJ29" s="353">
        <f t="shared" ca="1" si="31"/>
        <v>0</v>
      </c>
      <c r="BK29" s="353">
        <f t="shared" ca="1" si="31"/>
        <v>0</v>
      </c>
      <c r="BL29" s="353">
        <f t="shared" ca="1" si="31"/>
        <v>0</v>
      </c>
      <c r="BM29" s="353">
        <f t="shared" ca="1" si="31"/>
        <v>0</v>
      </c>
      <c r="BN29" s="353">
        <f t="shared" ca="1" si="31"/>
        <v>0</v>
      </c>
      <c r="BO29" s="353">
        <f t="shared" ca="1" si="31"/>
        <v>0</v>
      </c>
      <c r="BP29" s="353">
        <f t="shared" ca="1" si="4"/>
        <v>2635567.645833767</v>
      </c>
      <c r="BQ29" s="206"/>
      <c r="BR29" s="234" t="str">
        <f t="shared" si="6"/>
        <v/>
      </c>
      <c r="BW29" s="173"/>
    </row>
    <row r="30" spans="1:75" ht="20.100000000000001" customHeight="1" outlineLevel="1" x14ac:dyDescent="0.2">
      <c r="A30" s="354">
        <f ca="1">INDEX(MC_Dispositivo!B:E,MATCH('Quantitativo_MG-329'!C30,MC_Dispositivo!B:B,0),2)</f>
        <v>4011463</v>
      </c>
      <c r="B30" s="354" t="str">
        <f ca="1">INDEX([10]TPU!$B:$B,MATCH($A30,[10]TPU!$A:$A,0))</f>
        <v>SICRO</v>
      </c>
      <c r="C30" s="354" t="s">
        <v>73</v>
      </c>
      <c r="D30" s="355" t="str">
        <f ca="1">INDEX(MC_Dispositivo!B:E,MATCH('Quantitativo_MG-329'!C30,MC_Dispositivo!B:B,0),3)</f>
        <v>Concreto asfáltico - faixa C - areia e brita comerciais</v>
      </c>
      <c r="E30" s="354" t="str">
        <f ca="1">INDEX(MC_Dispositivo!B:E,MATCH('Quantitativo_MG-329'!C30,MC_Dispositivo!B:B,0),4)</f>
        <v>t</v>
      </c>
      <c r="F30" s="356" cm="1">
        <f t="array" aca="1" ref="F30" ca="1">IF($BS$1="Todos",SUM(IF(($BS$1="todos")*(MC_Dispositivo!$B$54:$B$212=$C30),MC_Dispositivo!$F$54:$BE$212)),SUM(IF((MC_Dispositivo!$F$36:$BE$36=$BS$1)*(MC_Dispositivo!$B$54:$B$212=$C30),MC_Dispositivo!$F$54:$BE$212)))</f>
        <v>0</v>
      </c>
      <c r="G30" s="357" cm="1">
        <f t="array" aca="1" ref="G30" ca="1">SUM(IF((MC_Dispositivo!$B$53:$B$189=$C30)*(MC_Dispositivo!$F$36:$BE$36=$BS$1)*(MC_Dispositivo!$F$43:$BE$43=G$1),MC_Dispositivo!$F$53:$BE$189))</f>
        <v>0</v>
      </c>
      <c r="H30" s="357" cm="1">
        <f t="array" aca="1" ref="H30" ca="1">SUM(IF((MC_Dispositivo!$B$53:$B$189=$C30)*(MC_Dispositivo!$F$36:$BE$36=$BS$1)*(MC_Dispositivo!$F$43:$BE$43=H$1),MC_Dispositivo!$F$53:$BE$189))</f>
        <v>0</v>
      </c>
      <c r="I30" s="357" cm="1">
        <f t="array" aca="1" ref="I30" ca="1">SUM(IF((MC_Dispositivo!$B$53:$B$189=$C30)*(MC_Dispositivo!$F$36:$BE$36=$BS$1)*(MC_Dispositivo!$F$43:$BE$43=I$1),MC_Dispositivo!$F$53:$BE$189))</f>
        <v>0</v>
      </c>
      <c r="J30" s="357" cm="1">
        <f t="array" aca="1" ref="J30" ca="1">SUM(IF((MC_Dispositivo!$B$53:$B$189=$C30)*(MC_Dispositivo!$F$36:$BE$36=$BS$1)*(MC_Dispositivo!$F$43:$BE$43=J$1),MC_Dispositivo!$F$53:$BE$189))</f>
        <v>0</v>
      </c>
      <c r="K30" s="357" cm="1">
        <f t="array" aca="1" ref="K30" ca="1">SUM(IF((MC_Dispositivo!$B$53:$B$189=$C30)*(MC_Dispositivo!$F$36:$BE$36=$BS$1)*(MC_Dispositivo!$F$43:$BE$43=K$1),MC_Dispositivo!$F$53:$BE$189))</f>
        <v>0</v>
      </c>
      <c r="L30" s="357" cm="1">
        <f t="array" aca="1" ref="L30" ca="1">SUM(IF((MC_Dispositivo!$B$53:$B$189=$C30)*(MC_Dispositivo!$F$36:$BE$36=$BS$1)*(MC_Dispositivo!$F$43:$BE$43=L$1),MC_Dispositivo!$F$53:$BE$189))</f>
        <v>0</v>
      </c>
      <c r="M30" s="357" cm="1">
        <f t="array" aca="1" ref="M30" ca="1">SUM(IF((MC_Dispositivo!$B$53:$B$189=$C30)*(MC_Dispositivo!$F$36:$BE$36=$BS$1)*(MC_Dispositivo!$F$43:$BE$43=M$1),MC_Dispositivo!$F$53:$BE$189))</f>
        <v>0</v>
      </c>
      <c r="N30" s="357" cm="1">
        <f t="array" aca="1" ref="N30" ca="1">SUM(IF((MC_Dispositivo!$B$53:$B$189=$C30)*(MC_Dispositivo!$F$36:$BE$36=$BS$1)*(MC_Dispositivo!$F$43:$BE$43=N$1),MC_Dispositivo!$F$53:$BE$189))</f>
        <v>0</v>
      </c>
      <c r="O30" s="357" cm="1">
        <f t="array" aca="1" ref="O30" ca="1">SUM(IF((MC_Dispositivo!$B$53:$B$189=$C30)*(MC_Dispositivo!$F$36:$BE$36=$BS$1)*(MC_Dispositivo!$F$43:$BE$43=O$1),MC_Dispositivo!$F$53:$BE$189))</f>
        <v>0</v>
      </c>
      <c r="P30" s="357" cm="1">
        <f t="array" aca="1" ref="P30" ca="1">SUM(IF((MC_Dispositivo!$B$53:$B$189=$C30)*(MC_Dispositivo!$F$36:$BE$36=$BS$1)*(MC_Dispositivo!$F$43:$BE$43=P$1),MC_Dispositivo!$F$53:$BE$189))</f>
        <v>0</v>
      </c>
      <c r="Q30" s="357" cm="1">
        <f t="array" aca="1" ref="Q30" ca="1">SUM(IF((MC_Dispositivo!$B$53:$B$189=$C30)*(MC_Dispositivo!$F$36:$BE$36=$BS$1)*(MC_Dispositivo!$F$43:$BE$43=Q$1),MC_Dispositivo!$F$53:$BE$189))</f>
        <v>0</v>
      </c>
      <c r="R30" s="357" cm="1">
        <f t="array" aca="1" ref="R30" ca="1">SUM(IF((MC_Dispositivo!$B$53:$B$189=$C30)*(MC_Dispositivo!$F$36:$BE$36=$BS$1)*(MC_Dispositivo!$F$43:$BE$43=R$1),MC_Dispositivo!$F$53:$BE$189))</f>
        <v>0</v>
      </c>
      <c r="S30" s="357" cm="1">
        <f t="array" aca="1" ref="S30" ca="1">SUM(IF((MC_Dispositivo!$B$53:$B$189=$C30)*(MC_Dispositivo!$F$36:$BE$36=$BS$1)*(MC_Dispositivo!$F$43:$BE$43=S$1),MC_Dispositivo!$F$53:$BE$189))</f>
        <v>0</v>
      </c>
      <c r="T30" s="357" cm="1">
        <f t="array" aca="1" ref="T30" ca="1">SUM(IF((MC_Dispositivo!$B$53:$B$189=$C30)*(MC_Dispositivo!$F$36:$BE$36=$BS$1)*(MC_Dispositivo!$F$43:$BE$43=T$1),MC_Dispositivo!$F$53:$BE$189))</f>
        <v>0</v>
      </c>
      <c r="U30" s="357" cm="1">
        <f t="array" aca="1" ref="U30" ca="1">SUM(IF((MC_Dispositivo!$B$53:$B$189=$C30)*(MC_Dispositivo!$F$36:$BE$36=$BS$1)*(MC_Dispositivo!$F$43:$BE$43=U$1),MC_Dispositivo!$F$53:$BE$189))</f>
        <v>0</v>
      </c>
      <c r="V30" s="357" cm="1">
        <f t="array" aca="1" ref="V30" ca="1">SUM(IF((MC_Dispositivo!$B$53:$B$189=$C30)*(MC_Dispositivo!$F$36:$BE$36=$BS$1)*(MC_Dispositivo!$F$43:$BE$43=V$1),MC_Dispositivo!$F$53:$BE$189))</f>
        <v>0</v>
      </c>
      <c r="W30" s="357" cm="1">
        <f t="array" aca="1" ref="W30" ca="1">SUM(IF((MC_Dispositivo!$B$53:$B$189=$C30)*(MC_Dispositivo!$F$36:$BE$36=$BS$1)*(MC_Dispositivo!$F$43:$BE$43=W$1),MC_Dispositivo!$F$53:$BE$189))</f>
        <v>0</v>
      </c>
      <c r="X30" s="357" cm="1">
        <f t="array" aca="1" ref="X30" ca="1">SUM(IF((MC_Dispositivo!$B$53:$B$189=$C30)*(MC_Dispositivo!$F$36:$BE$36=$BS$1)*(MC_Dispositivo!$F$43:$BE$43=X$1),MC_Dispositivo!$F$53:$BE$189))</f>
        <v>0</v>
      </c>
      <c r="Y30" s="357" cm="1">
        <f t="array" aca="1" ref="Y30" ca="1">SUM(IF((MC_Dispositivo!$B$53:$B$189=$C30)*(MC_Dispositivo!$F$36:$BE$36=$BS$1)*(MC_Dispositivo!$F$43:$BE$43=Y$1),MC_Dispositivo!$F$53:$BE$189))</f>
        <v>0</v>
      </c>
      <c r="Z30" s="357" cm="1">
        <f t="array" aca="1" ref="Z30" ca="1">SUM(IF((MC_Dispositivo!$B$53:$B$189=$C30)*(MC_Dispositivo!$F$36:$BE$36=$BS$1)*(MC_Dispositivo!$F$43:$BE$43=Z$1),MC_Dispositivo!$F$53:$BE$189))</f>
        <v>0</v>
      </c>
      <c r="AA30" s="357" cm="1">
        <f t="array" aca="1" ref="AA30" ca="1">SUM(IF((MC_Dispositivo!$B$53:$B$189=$C30)*(MC_Dispositivo!$F$36:$BE$36=$BS$1)*(MC_Dispositivo!$F$43:$BE$43=AA$1),MC_Dispositivo!$F$53:$BE$189))</f>
        <v>0</v>
      </c>
      <c r="AB30" s="357" cm="1">
        <f t="array" aca="1" ref="AB30" ca="1">SUM(IF((MC_Dispositivo!$B$53:$B$189=$C30)*(MC_Dispositivo!$F$36:$BE$36=$BS$1)*(MC_Dispositivo!$F$43:$BE$43=AB$1),MC_Dispositivo!$F$53:$BE$189))</f>
        <v>0</v>
      </c>
      <c r="AC30" s="357" cm="1">
        <f t="array" aca="1" ref="AC30" ca="1">SUM(IF((MC_Dispositivo!$B$53:$B$189=$C30)*(MC_Dispositivo!$F$36:$BE$36=$BS$1)*(MC_Dispositivo!$F$43:$BE$43=AC$1),MC_Dispositivo!$F$53:$BE$189))</f>
        <v>0</v>
      </c>
      <c r="AD30" s="357" cm="1">
        <f t="array" aca="1" ref="AD30" ca="1">SUM(IF((MC_Dispositivo!$B$53:$B$189=$C30)*(MC_Dispositivo!$F$36:$BE$36=$BS$1)*(MC_Dispositivo!$F$43:$BE$43=AD$1),MC_Dispositivo!$F$53:$BE$189))</f>
        <v>0</v>
      </c>
      <c r="AE30" s="357" cm="1">
        <f t="array" aca="1" ref="AE30" ca="1">SUM(IF((MC_Dispositivo!$B$53:$B$189=$C30)*(MC_Dispositivo!$F$36:$BE$36=$BS$1)*(MC_Dispositivo!$F$43:$BE$43=AE$1),MC_Dispositivo!$F$53:$BE$189))</f>
        <v>0</v>
      </c>
      <c r="AF30" s="357" cm="1">
        <f t="array" aca="1" ref="AF30" ca="1">SUM(IF((MC_Dispositivo!$B$53:$B$189=$C30)*(MC_Dispositivo!$F$36:$BE$36=$BS$1)*(MC_Dispositivo!$F$43:$BE$43=AF$1),MC_Dispositivo!$F$53:$BE$189))</f>
        <v>0</v>
      </c>
      <c r="AG30" s="357" cm="1">
        <f t="array" aca="1" ref="AG30" ca="1">SUM(IF((MC_Dispositivo!$B$53:$B$189=$C30)*(MC_Dispositivo!$F$36:$BE$36=$BS$1)*(MC_Dispositivo!$F$43:$BE$43=AG$1),MC_Dispositivo!$F$53:$BE$189))</f>
        <v>0</v>
      </c>
      <c r="AH30" s="357" cm="1">
        <f t="array" aca="1" ref="AH30" ca="1">SUM(IF((MC_Dispositivo!$B$53:$B$189=$C30)*(MC_Dispositivo!$F$36:$BE$36=$BS$1)*(MC_Dispositivo!$F$43:$BE$43=AH$1),MC_Dispositivo!$F$53:$BE$189))</f>
        <v>0</v>
      </c>
      <c r="AI30" s="357" cm="1">
        <f t="array" aca="1" ref="AI30" ca="1">SUM(IF((MC_Dispositivo!$B$53:$B$189=$C30)*(MC_Dispositivo!$F$36:$BE$36=$BS$1)*(MC_Dispositivo!$F$43:$BE$43=AI$1),MC_Dispositivo!$F$53:$BE$189))</f>
        <v>0</v>
      </c>
      <c r="AJ30" s="357" cm="1">
        <f t="array" aca="1" ref="AJ30" ca="1">SUM(IF((MC_Dispositivo!$B$53:$B$189=$C30)*(MC_Dispositivo!$F$36:$BE$36=$BS$1)*(MC_Dispositivo!$F$43:$BE$43=AJ$1),MC_Dispositivo!$F$53:$BE$189))</f>
        <v>0</v>
      </c>
      <c r="AK30" s="125">
        <f ca="1">IF(A30="","",INDEX([10]TPU!$G:$G,MATCH($A30,[10]TPU!$A:$A,0)))</f>
        <v>362.8</v>
      </c>
      <c r="AL30" s="359">
        <f t="shared" ref="AL30:BO30" ca="1" si="32">IF($A30="",SUMIFS(AL31:AL77,$C31:$C77,$C30&amp;"*",$A31:$A77,"&lt;&gt;"&amp;""),G30*$AK30)</f>
        <v>0</v>
      </c>
      <c r="AM30" s="359">
        <f t="shared" ca="1" si="32"/>
        <v>0</v>
      </c>
      <c r="AN30" s="359">
        <f t="shared" ca="1" si="32"/>
        <v>0</v>
      </c>
      <c r="AO30" s="359">
        <f t="shared" ca="1" si="32"/>
        <v>0</v>
      </c>
      <c r="AP30" s="359">
        <f t="shared" ca="1" si="32"/>
        <v>0</v>
      </c>
      <c r="AQ30" s="359">
        <f t="shared" ca="1" si="32"/>
        <v>0</v>
      </c>
      <c r="AR30" s="359">
        <f t="shared" ca="1" si="32"/>
        <v>0</v>
      </c>
      <c r="AS30" s="359">
        <f t="shared" ca="1" si="32"/>
        <v>0</v>
      </c>
      <c r="AT30" s="359">
        <f t="shared" ca="1" si="32"/>
        <v>0</v>
      </c>
      <c r="AU30" s="359">
        <f t="shared" ca="1" si="32"/>
        <v>0</v>
      </c>
      <c r="AV30" s="359">
        <f t="shared" ca="1" si="32"/>
        <v>0</v>
      </c>
      <c r="AW30" s="359">
        <f t="shared" ca="1" si="32"/>
        <v>0</v>
      </c>
      <c r="AX30" s="359">
        <f t="shared" ca="1" si="32"/>
        <v>0</v>
      </c>
      <c r="AY30" s="359">
        <f t="shared" ca="1" si="32"/>
        <v>0</v>
      </c>
      <c r="AZ30" s="359">
        <f t="shared" ca="1" si="32"/>
        <v>0</v>
      </c>
      <c r="BA30" s="359">
        <f t="shared" ca="1" si="32"/>
        <v>0</v>
      </c>
      <c r="BB30" s="359">
        <f t="shared" ca="1" si="32"/>
        <v>0</v>
      </c>
      <c r="BC30" s="359">
        <f t="shared" ca="1" si="32"/>
        <v>0</v>
      </c>
      <c r="BD30" s="359">
        <f t="shared" ca="1" si="32"/>
        <v>0</v>
      </c>
      <c r="BE30" s="359">
        <f t="shared" ca="1" si="32"/>
        <v>0</v>
      </c>
      <c r="BF30" s="359">
        <f t="shared" ca="1" si="32"/>
        <v>0</v>
      </c>
      <c r="BG30" s="359">
        <f t="shared" ca="1" si="32"/>
        <v>0</v>
      </c>
      <c r="BH30" s="359">
        <f t="shared" ca="1" si="32"/>
        <v>0</v>
      </c>
      <c r="BI30" s="359">
        <f t="shared" ca="1" si="32"/>
        <v>0</v>
      </c>
      <c r="BJ30" s="359">
        <f t="shared" ca="1" si="32"/>
        <v>0</v>
      </c>
      <c r="BK30" s="359">
        <f t="shared" ca="1" si="32"/>
        <v>0</v>
      </c>
      <c r="BL30" s="359">
        <f t="shared" ca="1" si="32"/>
        <v>0</v>
      </c>
      <c r="BM30" s="359">
        <f t="shared" ca="1" si="32"/>
        <v>0</v>
      </c>
      <c r="BN30" s="359">
        <f t="shared" ca="1" si="32"/>
        <v>0</v>
      </c>
      <c r="BO30" s="359">
        <f t="shared" ca="1" si="32"/>
        <v>0</v>
      </c>
      <c r="BP30" s="358">
        <f t="shared" ca="1" si="4"/>
        <v>0</v>
      </c>
      <c r="BQ30" s="206">
        <f ca="1">SUM(BP30:BP48)</f>
        <v>2635567.645833767</v>
      </c>
      <c r="BR30" s="234">
        <f t="shared" ca="1" si="6"/>
        <v>0.29126066872139411</v>
      </c>
      <c r="BU30" s="207"/>
    </row>
    <row r="31" spans="1:75" ht="20.100000000000001" customHeight="1" outlineLevel="1" x14ac:dyDescent="0.2">
      <c r="A31" s="354" t="str">
        <f ca="1">INDEX(MC_Dispositivo!B:E,MATCH('Quantitativo_MG-329'!C31,MC_Dispositivo!B:B,0),2)</f>
        <v>CA0004</v>
      </c>
      <c r="B31" s="354" t="str">
        <f ca="1">INDEX([10]TPU!$B:$B,MATCH($A31,[10]TPU!$A:$A,0))</f>
        <v>ANP</v>
      </c>
      <c r="C31" s="354" t="s">
        <v>74</v>
      </c>
      <c r="D31" s="355" t="str">
        <f ca="1">INDEX(MC_Dispositivo!B:E,MATCH('Quantitativo_MG-329'!C31,MC_Dispositivo!B:B,0),3)</f>
        <v>Cimentos asfálticos CAP-50-70</v>
      </c>
      <c r="E31" s="354" t="str">
        <f ca="1">INDEX(MC_Dispositivo!B:E,MATCH('Quantitativo_MG-329'!C31,MC_Dispositivo!B:B,0),4)</f>
        <v>T</v>
      </c>
      <c r="F31" s="356" cm="1">
        <f t="array" aca="1" ref="F31" ca="1">IF($BS$1="Todos",SUM(IF(($BS$1="todos")*(MC_Dispositivo!$B$54:$B$212=$C31),MC_Dispositivo!$F$54:$BE$212)),SUM(IF((MC_Dispositivo!$F$36:$BE$36=$BS$1)*(MC_Dispositivo!$B$54:$B$212=$C31),MC_Dispositivo!$F$54:$BE$212)))</f>
        <v>0</v>
      </c>
      <c r="G31" s="357" cm="1">
        <f t="array" aca="1" ref="G31" ca="1">SUM(IF((MC_Dispositivo!$B$53:$B$189=$C31)*(MC_Dispositivo!$F$36:$BE$36=$BS$1)*(MC_Dispositivo!$F$43:$BE$43=G$1),MC_Dispositivo!$F$53:$BE$189))</f>
        <v>0</v>
      </c>
      <c r="H31" s="357" cm="1">
        <f t="array" aca="1" ref="H31" ca="1">SUM(IF((MC_Dispositivo!$B$53:$B$189=$C31)*(MC_Dispositivo!$F$36:$BE$36=$BS$1)*(MC_Dispositivo!$F$43:$BE$43=H$1),MC_Dispositivo!$F$53:$BE$189))</f>
        <v>0</v>
      </c>
      <c r="I31" s="357" cm="1">
        <f t="array" aca="1" ref="I31" ca="1">SUM(IF((MC_Dispositivo!$B$53:$B$189=$C31)*(MC_Dispositivo!$F$36:$BE$36=$BS$1)*(MC_Dispositivo!$F$43:$BE$43=I$1),MC_Dispositivo!$F$53:$BE$189))</f>
        <v>0</v>
      </c>
      <c r="J31" s="357" cm="1">
        <f t="array" aca="1" ref="J31" ca="1">SUM(IF((MC_Dispositivo!$B$53:$B$189=$C31)*(MC_Dispositivo!$F$36:$BE$36=$BS$1)*(MC_Dispositivo!$F$43:$BE$43=J$1),MC_Dispositivo!$F$53:$BE$189))</f>
        <v>0</v>
      </c>
      <c r="K31" s="357" cm="1">
        <f t="array" aca="1" ref="K31" ca="1">SUM(IF((MC_Dispositivo!$B$53:$B$189=$C31)*(MC_Dispositivo!$F$36:$BE$36=$BS$1)*(MC_Dispositivo!$F$43:$BE$43=K$1),MC_Dispositivo!$F$53:$BE$189))</f>
        <v>0</v>
      </c>
      <c r="L31" s="357" cm="1">
        <f t="array" aca="1" ref="L31" ca="1">SUM(IF((MC_Dispositivo!$B$53:$B$189=$C31)*(MC_Dispositivo!$F$36:$BE$36=$BS$1)*(MC_Dispositivo!$F$43:$BE$43=L$1),MC_Dispositivo!$F$53:$BE$189))</f>
        <v>0</v>
      </c>
      <c r="M31" s="357" cm="1">
        <f t="array" aca="1" ref="M31" ca="1">SUM(IF((MC_Dispositivo!$B$53:$B$189=$C31)*(MC_Dispositivo!$F$36:$BE$36=$BS$1)*(MC_Dispositivo!$F$43:$BE$43=M$1),MC_Dispositivo!$F$53:$BE$189))</f>
        <v>0</v>
      </c>
      <c r="N31" s="357" cm="1">
        <f t="array" aca="1" ref="N31" ca="1">SUM(IF((MC_Dispositivo!$B$53:$B$189=$C31)*(MC_Dispositivo!$F$36:$BE$36=$BS$1)*(MC_Dispositivo!$F$43:$BE$43=N$1),MC_Dispositivo!$F$53:$BE$189))</f>
        <v>0</v>
      </c>
      <c r="O31" s="357" cm="1">
        <f t="array" aca="1" ref="O31" ca="1">SUM(IF((MC_Dispositivo!$B$53:$B$189=$C31)*(MC_Dispositivo!$F$36:$BE$36=$BS$1)*(MC_Dispositivo!$F$43:$BE$43=O$1),MC_Dispositivo!$F$53:$BE$189))</f>
        <v>0</v>
      </c>
      <c r="P31" s="357" cm="1">
        <f t="array" aca="1" ref="P31" ca="1">SUM(IF((MC_Dispositivo!$B$53:$B$189=$C31)*(MC_Dispositivo!$F$36:$BE$36=$BS$1)*(MC_Dispositivo!$F$43:$BE$43=P$1),MC_Dispositivo!$F$53:$BE$189))</f>
        <v>0</v>
      </c>
      <c r="Q31" s="357" cm="1">
        <f t="array" aca="1" ref="Q31" ca="1">SUM(IF((MC_Dispositivo!$B$53:$B$189=$C31)*(MC_Dispositivo!$F$36:$BE$36=$BS$1)*(MC_Dispositivo!$F$43:$BE$43=Q$1),MC_Dispositivo!$F$53:$BE$189))</f>
        <v>0</v>
      </c>
      <c r="R31" s="357" cm="1">
        <f t="array" aca="1" ref="R31" ca="1">SUM(IF((MC_Dispositivo!$B$53:$B$189=$C31)*(MC_Dispositivo!$F$36:$BE$36=$BS$1)*(MC_Dispositivo!$F$43:$BE$43=R$1),MC_Dispositivo!$F$53:$BE$189))</f>
        <v>0</v>
      </c>
      <c r="S31" s="357" cm="1">
        <f t="array" aca="1" ref="S31" ca="1">SUM(IF((MC_Dispositivo!$B$53:$B$189=$C31)*(MC_Dispositivo!$F$36:$BE$36=$BS$1)*(MC_Dispositivo!$F$43:$BE$43=S$1),MC_Dispositivo!$F$53:$BE$189))</f>
        <v>0</v>
      </c>
      <c r="T31" s="357" cm="1">
        <f t="array" aca="1" ref="T31" ca="1">SUM(IF((MC_Dispositivo!$B$53:$B$189=$C31)*(MC_Dispositivo!$F$36:$BE$36=$BS$1)*(MC_Dispositivo!$F$43:$BE$43=T$1),MC_Dispositivo!$F$53:$BE$189))</f>
        <v>0</v>
      </c>
      <c r="U31" s="357" cm="1">
        <f t="array" aca="1" ref="U31" ca="1">SUM(IF((MC_Dispositivo!$B$53:$B$189=$C31)*(MC_Dispositivo!$F$36:$BE$36=$BS$1)*(MC_Dispositivo!$F$43:$BE$43=U$1),MC_Dispositivo!$F$53:$BE$189))</f>
        <v>0</v>
      </c>
      <c r="V31" s="357" cm="1">
        <f t="array" aca="1" ref="V31" ca="1">SUM(IF((MC_Dispositivo!$B$53:$B$189=$C31)*(MC_Dispositivo!$F$36:$BE$36=$BS$1)*(MC_Dispositivo!$F$43:$BE$43=V$1),MC_Dispositivo!$F$53:$BE$189))</f>
        <v>0</v>
      </c>
      <c r="W31" s="357" cm="1">
        <f t="array" aca="1" ref="W31" ca="1">SUM(IF((MC_Dispositivo!$B$53:$B$189=$C31)*(MC_Dispositivo!$F$36:$BE$36=$BS$1)*(MC_Dispositivo!$F$43:$BE$43=W$1),MC_Dispositivo!$F$53:$BE$189))</f>
        <v>0</v>
      </c>
      <c r="X31" s="357" cm="1">
        <f t="array" aca="1" ref="X31" ca="1">SUM(IF((MC_Dispositivo!$B$53:$B$189=$C31)*(MC_Dispositivo!$F$36:$BE$36=$BS$1)*(MC_Dispositivo!$F$43:$BE$43=X$1),MC_Dispositivo!$F$53:$BE$189))</f>
        <v>0</v>
      </c>
      <c r="Y31" s="357" cm="1">
        <f t="array" aca="1" ref="Y31" ca="1">SUM(IF((MC_Dispositivo!$B$53:$B$189=$C31)*(MC_Dispositivo!$F$36:$BE$36=$BS$1)*(MC_Dispositivo!$F$43:$BE$43=Y$1),MC_Dispositivo!$F$53:$BE$189))</f>
        <v>0</v>
      </c>
      <c r="Z31" s="357" cm="1">
        <f t="array" aca="1" ref="Z31" ca="1">SUM(IF((MC_Dispositivo!$B$53:$B$189=$C31)*(MC_Dispositivo!$F$36:$BE$36=$BS$1)*(MC_Dispositivo!$F$43:$BE$43=Z$1),MC_Dispositivo!$F$53:$BE$189))</f>
        <v>0</v>
      </c>
      <c r="AA31" s="357" cm="1">
        <f t="array" aca="1" ref="AA31" ca="1">SUM(IF((MC_Dispositivo!$B$53:$B$189=$C31)*(MC_Dispositivo!$F$36:$BE$36=$BS$1)*(MC_Dispositivo!$F$43:$BE$43=AA$1),MC_Dispositivo!$F$53:$BE$189))</f>
        <v>0</v>
      </c>
      <c r="AB31" s="357" cm="1">
        <f t="array" aca="1" ref="AB31" ca="1">SUM(IF((MC_Dispositivo!$B$53:$B$189=$C31)*(MC_Dispositivo!$F$36:$BE$36=$BS$1)*(MC_Dispositivo!$F$43:$BE$43=AB$1),MC_Dispositivo!$F$53:$BE$189))</f>
        <v>0</v>
      </c>
      <c r="AC31" s="357" cm="1">
        <f t="array" aca="1" ref="AC31" ca="1">SUM(IF((MC_Dispositivo!$B$53:$B$189=$C31)*(MC_Dispositivo!$F$36:$BE$36=$BS$1)*(MC_Dispositivo!$F$43:$BE$43=AC$1),MC_Dispositivo!$F$53:$BE$189))</f>
        <v>0</v>
      </c>
      <c r="AD31" s="357" cm="1">
        <f t="array" aca="1" ref="AD31" ca="1">SUM(IF((MC_Dispositivo!$B$53:$B$189=$C31)*(MC_Dispositivo!$F$36:$BE$36=$BS$1)*(MC_Dispositivo!$F$43:$BE$43=AD$1),MC_Dispositivo!$F$53:$BE$189))</f>
        <v>0</v>
      </c>
      <c r="AE31" s="357" cm="1">
        <f t="array" aca="1" ref="AE31" ca="1">SUM(IF((MC_Dispositivo!$B$53:$B$189=$C31)*(MC_Dispositivo!$F$36:$BE$36=$BS$1)*(MC_Dispositivo!$F$43:$BE$43=AE$1),MC_Dispositivo!$F$53:$BE$189))</f>
        <v>0</v>
      </c>
      <c r="AF31" s="357" cm="1">
        <f t="array" aca="1" ref="AF31" ca="1">SUM(IF((MC_Dispositivo!$B$53:$B$189=$C31)*(MC_Dispositivo!$F$36:$BE$36=$BS$1)*(MC_Dispositivo!$F$43:$BE$43=AF$1),MC_Dispositivo!$F$53:$BE$189))</f>
        <v>0</v>
      </c>
      <c r="AG31" s="357" cm="1">
        <f t="array" aca="1" ref="AG31" ca="1">SUM(IF((MC_Dispositivo!$B$53:$B$189=$C31)*(MC_Dispositivo!$F$36:$BE$36=$BS$1)*(MC_Dispositivo!$F$43:$BE$43=AG$1),MC_Dispositivo!$F$53:$BE$189))</f>
        <v>0</v>
      </c>
      <c r="AH31" s="357" cm="1">
        <f t="array" aca="1" ref="AH31" ca="1">SUM(IF((MC_Dispositivo!$B$53:$B$189=$C31)*(MC_Dispositivo!$F$36:$BE$36=$BS$1)*(MC_Dispositivo!$F$43:$BE$43=AH$1),MC_Dispositivo!$F$53:$BE$189))</f>
        <v>0</v>
      </c>
      <c r="AI31" s="357" cm="1">
        <f t="array" aca="1" ref="AI31" ca="1">SUM(IF((MC_Dispositivo!$B$53:$B$189=$C31)*(MC_Dispositivo!$F$36:$BE$36=$BS$1)*(MC_Dispositivo!$F$43:$BE$43=AI$1),MC_Dispositivo!$F$53:$BE$189))</f>
        <v>0</v>
      </c>
      <c r="AJ31" s="357" cm="1">
        <f t="array" aca="1" ref="AJ31" ca="1">SUM(IF((MC_Dispositivo!$B$53:$B$189=$C31)*(MC_Dispositivo!$F$36:$BE$36=$BS$1)*(MC_Dispositivo!$F$43:$BE$43=AJ$1),MC_Dispositivo!$F$53:$BE$189))</f>
        <v>0</v>
      </c>
      <c r="AK31" s="125">
        <f ca="1">IF(A31="","",INDEX([10]TPU!$G:$G,MATCH($A31,[10]TPU!$A:$A,0)))</f>
        <v>4855.1499999999996</v>
      </c>
      <c r="AL31" s="359">
        <f t="shared" ref="AL31:BO31" ca="1" si="33">IF($A31="",SUMIFS(AL32:AL77,$C32:$C77,$C31&amp;"*",$A32:$A77,"&lt;&gt;"&amp;""),G31*$AK31)</f>
        <v>0</v>
      </c>
      <c r="AM31" s="359">
        <f t="shared" ca="1" si="33"/>
        <v>0</v>
      </c>
      <c r="AN31" s="359">
        <f t="shared" ca="1" si="33"/>
        <v>0</v>
      </c>
      <c r="AO31" s="359">
        <f t="shared" ca="1" si="33"/>
        <v>0</v>
      </c>
      <c r="AP31" s="359">
        <f t="shared" ca="1" si="33"/>
        <v>0</v>
      </c>
      <c r="AQ31" s="359">
        <f t="shared" ca="1" si="33"/>
        <v>0</v>
      </c>
      <c r="AR31" s="359">
        <f t="shared" ca="1" si="33"/>
        <v>0</v>
      </c>
      <c r="AS31" s="359">
        <f t="shared" ca="1" si="33"/>
        <v>0</v>
      </c>
      <c r="AT31" s="359">
        <f t="shared" ca="1" si="33"/>
        <v>0</v>
      </c>
      <c r="AU31" s="359">
        <f t="shared" ca="1" si="33"/>
        <v>0</v>
      </c>
      <c r="AV31" s="359">
        <f t="shared" ca="1" si="33"/>
        <v>0</v>
      </c>
      <c r="AW31" s="359">
        <f t="shared" ca="1" si="33"/>
        <v>0</v>
      </c>
      <c r="AX31" s="359">
        <f t="shared" ca="1" si="33"/>
        <v>0</v>
      </c>
      <c r="AY31" s="359">
        <f t="shared" ca="1" si="33"/>
        <v>0</v>
      </c>
      <c r="AZ31" s="359">
        <f t="shared" ca="1" si="33"/>
        <v>0</v>
      </c>
      <c r="BA31" s="359">
        <f t="shared" ca="1" si="33"/>
        <v>0</v>
      </c>
      <c r="BB31" s="359">
        <f t="shared" ca="1" si="33"/>
        <v>0</v>
      </c>
      <c r="BC31" s="359">
        <f t="shared" ca="1" si="33"/>
        <v>0</v>
      </c>
      <c r="BD31" s="359">
        <f t="shared" ca="1" si="33"/>
        <v>0</v>
      </c>
      <c r="BE31" s="359">
        <f t="shared" ca="1" si="33"/>
        <v>0</v>
      </c>
      <c r="BF31" s="359">
        <f t="shared" ca="1" si="33"/>
        <v>0</v>
      </c>
      <c r="BG31" s="359">
        <f t="shared" ca="1" si="33"/>
        <v>0</v>
      </c>
      <c r="BH31" s="359">
        <f t="shared" ca="1" si="33"/>
        <v>0</v>
      </c>
      <c r="BI31" s="359">
        <f t="shared" ca="1" si="33"/>
        <v>0</v>
      </c>
      <c r="BJ31" s="359">
        <f t="shared" ca="1" si="33"/>
        <v>0</v>
      </c>
      <c r="BK31" s="359">
        <f t="shared" ca="1" si="33"/>
        <v>0</v>
      </c>
      <c r="BL31" s="359">
        <f t="shared" ca="1" si="33"/>
        <v>0</v>
      </c>
      <c r="BM31" s="359">
        <f t="shared" ca="1" si="33"/>
        <v>0</v>
      </c>
      <c r="BN31" s="359">
        <f t="shared" ca="1" si="33"/>
        <v>0</v>
      </c>
      <c r="BO31" s="359">
        <f t="shared" ca="1" si="33"/>
        <v>0</v>
      </c>
      <c r="BP31" s="358">
        <f t="shared" ca="1" si="4"/>
        <v>0</v>
      </c>
      <c r="BQ31" s="206"/>
      <c r="BR31" s="234" t="str">
        <f t="shared" si="6"/>
        <v/>
      </c>
      <c r="BU31" s="207"/>
    </row>
    <row r="32" spans="1:75" ht="20.100000000000001" customHeight="1" outlineLevel="1" x14ac:dyDescent="0.2">
      <c r="A32" s="354" t="str">
        <f ca="1">INDEX(MC_Dispositivo!B:E,MATCH('Quantitativo_MG-329'!C32,MC_Dispositivo!B:B,0),2)</f>
        <v>ED-7623</v>
      </c>
      <c r="B32" s="354" t="str">
        <f ca="1">INDEX([10]TPU!$B:$B,MATCH($A32,[10]TPU!$A:$A,0))</f>
        <v>SICOR</v>
      </c>
      <c r="C32" s="354" t="s">
        <v>75</v>
      </c>
      <c r="D32" s="355" t="str">
        <f ca="1">INDEX(MC_Dispositivo!B:E,MATCH('Quantitativo_MG-329'!C32,MC_Dispositivo!B:B,0),3)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2" s="354" t="str">
        <f ca="1">INDEX(MC_Dispositivo!B:E,MATCH('Quantitativo_MG-329'!C32,MC_Dispositivo!B:B,0),4)</f>
        <v>m³</v>
      </c>
      <c r="F32" s="356" cm="1">
        <f t="array" aca="1" ref="F32" ca="1">IF($BS$1="Todos",SUM(IF(($BS$1="todos")*(MC_Dispositivo!$B$54:$B$212=$C32),MC_Dispositivo!$F$54:$BE$212)),SUM(IF((MC_Dispositivo!$F$36:$BE$36=$BS$1)*(MC_Dispositivo!$B$54:$B$212=$C32),MC_Dispositivo!$F$54:$BE$212)))</f>
        <v>0</v>
      </c>
      <c r="G32" s="357" cm="1">
        <f t="array" aca="1" ref="G32" ca="1">SUM(IF((MC_Dispositivo!$B$53:$B$189=$C32)*(MC_Dispositivo!$F$36:$BE$36=$BS$1)*(MC_Dispositivo!$F$43:$BE$43=G$1),MC_Dispositivo!$F$53:$BE$189))</f>
        <v>0</v>
      </c>
      <c r="H32" s="357" cm="1">
        <f t="array" aca="1" ref="H32" ca="1">SUM(IF((MC_Dispositivo!$B$53:$B$189=$C32)*(MC_Dispositivo!$F$36:$BE$36=$BS$1)*(MC_Dispositivo!$F$43:$BE$43=H$1),MC_Dispositivo!$F$53:$BE$189))</f>
        <v>0</v>
      </c>
      <c r="I32" s="357" cm="1">
        <f t="array" aca="1" ref="I32" ca="1">SUM(IF((MC_Dispositivo!$B$53:$B$189=$C32)*(MC_Dispositivo!$F$36:$BE$36=$BS$1)*(MC_Dispositivo!$F$43:$BE$43=I$1),MC_Dispositivo!$F$53:$BE$189))</f>
        <v>0</v>
      </c>
      <c r="J32" s="357" cm="1">
        <f t="array" aca="1" ref="J32" ca="1">SUM(IF((MC_Dispositivo!$B$53:$B$189=$C32)*(MC_Dispositivo!$F$36:$BE$36=$BS$1)*(MC_Dispositivo!$F$43:$BE$43=J$1),MC_Dispositivo!$F$53:$BE$189))</f>
        <v>0</v>
      </c>
      <c r="K32" s="357" cm="1">
        <f t="array" aca="1" ref="K32" ca="1">SUM(IF((MC_Dispositivo!$B$53:$B$189=$C32)*(MC_Dispositivo!$F$36:$BE$36=$BS$1)*(MC_Dispositivo!$F$43:$BE$43=K$1),MC_Dispositivo!$F$53:$BE$189))</f>
        <v>0</v>
      </c>
      <c r="L32" s="357" cm="1">
        <f t="array" aca="1" ref="L32" ca="1">SUM(IF((MC_Dispositivo!$B$53:$B$189=$C32)*(MC_Dispositivo!$F$36:$BE$36=$BS$1)*(MC_Dispositivo!$F$43:$BE$43=L$1),MC_Dispositivo!$F$53:$BE$189))</f>
        <v>0</v>
      </c>
      <c r="M32" s="357" cm="1">
        <f t="array" aca="1" ref="M32" ca="1">SUM(IF((MC_Dispositivo!$B$53:$B$189=$C32)*(MC_Dispositivo!$F$36:$BE$36=$BS$1)*(MC_Dispositivo!$F$43:$BE$43=M$1),MC_Dispositivo!$F$53:$BE$189))</f>
        <v>0</v>
      </c>
      <c r="N32" s="357" cm="1">
        <f t="array" aca="1" ref="N32" ca="1">SUM(IF((MC_Dispositivo!$B$53:$B$189=$C32)*(MC_Dispositivo!$F$36:$BE$36=$BS$1)*(MC_Dispositivo!$F$43:$BE$43=N$1),MC_Dispositivo!$F$53:$BE$189))</f>
        <v>0</v>
      </c>
      <c r="O32" s="357" cm="1">
        <f t="array" aca="1" ref="O32" ca="1">SUM(IF((MC_Dispositivo!$B$53:$B$189=$C32)*(MC_Dispositivo!$F$36:$BE$36=$BS$1)*(MC_Dispositivo!$F$43:$BE$43=O$1),MC_Dispositivo!$F$53:$BE$189))</f>
        <v>0</v>
      </c>
      <c r="P32" s="357" cm="1">
        <f t="array" aca="1" ref="P32" ca="1">SUM(IF((MC_Dispositivo!$B$53:$B$189=$C32)*(MC_Dispositivo!$F$36:$BE$36=$BS$1)*(MC_Dispositivo!$F$43:$BE$43=P$1),MC_Dispositivo!$F$53:$BE$189))</f>
        <v>0</v>
      </c>
      <c r="Q32" s="357" cm="1">
        <f t="array" aca="1" ref="Q32" ca="1">SUM(IF((MC_Dispositivo!$B$53:$B$189=$C32)*(MC_Dispositivo!$F$36:$BE$36=$BS$1)*(MC_Dispositivo!$F$43:$BE$43=Q$1),MC_Dispositivo!$F$53:$BE$189))</f>
        <v>0</v>
      </c>
      <c r="R32" s="357" cm="1">
        <f t="array" aca="1" ref="R32" ca="1">SUM(IF((MC_Dispositivo!$B$53:$B$189=$C32)*(MC_Dispositivo!$F$36:$BE$36=$BS$1)*(MC_Dispositivo!$F$43:$BE$43=R$1),MC_Dispositivo!$F$53:$BE$189))</f>
        <v>0</v>
      </c>
      <c r="S32" s="357" cm="1">
        <f t="array" aca="1" ref="S32" ca="1">SUM(IF((MC_Dispositivo!$B$53:$B$189=$C32)*(MC_Dispositivo!$F$36:$BE$36=$BS$1)*(MC_Dispositivo!$F$43:$BE$43=S$1),MC_Dispositivo!$F$53:$BE$189))</f>
        <v>0</v>
      </c>
      <c r="T32" s="357" cm="1">
        <f t="array" aca="1" ref="T32" ca="1">SUM(IF((MC_Dispositivo!$B$53:$B$189=$C32)*(MC_Dispositivo!$F$36:$BE$36=$BS$1)*(MC_Dispositivo!$F$43:$BE$43=T$1),MC_Dispositivo!$F$53:$BE$189))</f>
        <v>0</v>
      </c>
      <c r="U32" s="357" cm="1">
        <f t="array" aca="1" ref="U32" ca="1">SUM(IF((MC_Dispositivo!$B$53:$B$189=$C32)*(MC_Dispositivo!$F$36:$BE$36=$BS$1)*(MC_Dispositivo!$F$43:$BE$43=U$1),MC_Dispositivo!$F$53:$BE$189))</f>
        <v>0</v>
      </c>
      <c r="V32" s="357" cm="1">
        <f t="array" aca="1" ref="V32" ca="1">SUM(IF((MC_Dispositivo!$B$53:$B$189=$C32)*(MC_Dispositivo!$F$36:$BE$36=$BS$1)*(MC_Dispositivo!$F$43:$BE$43=V$1),MC_Dispositivo!$F$53:$BE$189))</f>
        <v>0</v>
      </c>
      <c r="W32" s="357" cm="1">
        <f t="array" aca="1" ref="W32" ca="1">SUM(IF((MC_Dispositivo!$B$53:$B$189=$C32)*(MC_Dispositivo!$F$36:$BE$36=$BS$1)*(MC_Dispositivo!$F$43:$BE$43=W$1),MC_Dispositivo!$F$53:$BE$189))</f>
        <v>0</v>
      </c>
      <c r="X32" s="357" cm="1">
        <f t="array" aca="1" ref="X32" ca="1">SUM(IF((MC_Dispositivo!$B$53:$B$189=$C32)*(MC_Dispositivo!$F$36:$BE$36=$BS$1)*(MC_Dispositivo!$F$43:$BE$43=X$1),MC_Dispositivo!$F$53:$BE$189))</f>
        <v>0</v>
      </c>
      <c r="Y32" s="357" cm="1">
        <f t="array" aca="1" ref="Y32" ca="1">SUM(IF((MC_Dispositivo!$B$53:$B$189=$C32)*(MC_Dispositivo!$F$36:$BE$36=$BS$1)*(MC_Dispositivo!$F$43:$BE$43=Y$1),MC_Dispositivo!$F$53:$BE$189))</f>
        <v>0</v>
      </c>
      <c r="Z32" s="357" cm="1">
        <f t="array" aca="1" ref="Z32" ca="1">SUM(IF((MC_Dispositivo!$B$53:$B$189=$C32)*(MC_Dispositivo!$F$36:$BE$36=$BS$1)*(MC_Dispositivo!$F$43:$BE$43=Z$1),MC_Dispositivo!$F$53:$BE$189))</f>
        <v>0</v>
      </c>
      <c r="AA32" s="357" cm="1">
        <f t="array" aca="1" ref="AA32" ca="1">SUM(IF((MC_Dispositivo!$B$53:$B$189=$C32)*(MC_Dispositivo!$F$36:$BE$36=$BS$1)*(MC_Dispositivo!$F$43:$BE$43=AA$1),MC_Dispositivo!$F$53:$BE$189))</f>
        <v>0</v>
      </c>
      <c r="AB32" s="357" cm="1">
        <f t="array" aca="1" ref="AB32" ca="1">SUM(IF((MC_Dispositivo!$B$53:$B$189=$C32)*(MC_Dispositivo!$F$36:$BE$36=$BS$1)*(MC_Dispositivo!$F$43:$BE$43=AB$1),MC_Dispositivo!$F$53:$BE$189))</f>
        <v>0</v>
      </c>
      <c r="AC32" s="357" cm="1">
        <f t="array" aca="1" ref="AC32" ca="1">SUM(IF((MC_Dispositivo!$B$53:$B$189=$C32)*(MC_Dispositivo!$F$36:$BE$36=$BS$1)*(MC_Dispositivo!$F$43:$BE$43=AC$1),MC_Dispositivo!$F$53:$BE$189))</f>
        <v>0</v>
      </c>
      <c r="AD32" s="357" cm="1">
        <f t="array" aca="1" ref="AD32" ca="1">SUM(IF((MC_Dispositivo!$B$53:$B$189=$C32)*(MC_Dispositivo!$F$36:$BE$36=$BS$1)*(MC_Dispositivo!$F$43:$BE$43=AD$1),MC_Dispositivo!$F$53:$BE$189))</f>
        <v>0</v>
      </c>
      <c r="AE32" s="357" cm="1">
        <f t="array" aca="1" ref="AE32" ca="1">SUM(IF((MC_Dispositivo!$B$53:$B$189=$C32)*(MC_Dispositivo!$F$36:$BE$36=$BS$1)*(MC_Dispositivo!$F$43:$BE$43=AE$1),MC_Dispositivo!$F$53:$BE$189))</f>
        <v>0</v>
      </c>
      <c r="AF32" s="357" cm="1">
        <f t="array" aca="1" ref="AF32" ca="1">SUM(IF((MC_Dispositivo!$B$53:$B$189=$C32)*(MC_Dispositivo!$F$36:$BE$36=$BS$1)*(MC_Dispositivo!$F$43:$BE$43=AF$1),MC_Dispositivo!$F$53:$BE$189))</f>
        <v>0</v>
      </c>
      <c r="AG32" s="357" cm="1">
        <f t="array" aca="1" ref="AG32" ca="1">SUM(IF((MC_Dispositivo!$B$53:$B$189=$C32)*(MC_Dispositivo!$F$36:$BE$36=$BS$1)*(MC_Dispositivo!$F$43:$BE$43=AG$1),MC_Dispositivo!$F$53:$BE$189))</f>
        <v>0</v>
      </c>
      <c r="AH32" s="357" cm="1">
        <f t="array" aca="1" ref="AH32" ca="1">SUM(IF((MC_Dispositivo!$B$53:$B$189=$C32)*(MC_Dispositivo!$F$36:$BE$36=$BS$1)*(MC_Dispositivo!$F$43:$BE$43=AH$1),MC_Dispositivo!$F$53:$BE$189))</f>
        <v>0</v>
      </c>
      <c r="AI32" s="357" cm="1">
        <f t="array" aca="1" ref="AI32" ca="1">SUM(IF((MC_Dispositivo!$B$53:$B$189=$C32)*(MC_Dispositivo!$F$36:$BE$36=$BS$1)*(MC_Dispositivo!$F$43:$BE$43=AI$1),MC_Dispositivo!$F$53:$BE$189))</f>
        <v>0</v>
      </c>
      <c r="AJ32" s="357" cm="1">
        <f t="array" aca="1" ref="AJ32" ca="1">SUM(IF((MC_Dispositivo!$B$53:$B$189=$C32)*(MC_Dispositivo!$F$36:$BE$36=$BS$1)*(MC_Dispositivo!$F$43:$BE$43=AJ$1),MC_Dispositivo!$F$53:$BE$189))</f>
        <v>0</v>
      </c>
      <c r="AK32" s="125">
        <f ca="1">IF(A32="","",INDEX([10]TPU!$G:$G,MATCH($A32,[10]TPU!$A:$A,0)))</f>
        <v>2126.9499999999998</v>
      </c>
      <c r="AL32" s="359">
        <f t="shared" ref="AL32:BO32" ca="1" si="34">IF($A32="",SUMIFS(AL33:AL77,$C33:$C77,$C32&amp;"*",$A33:$A77,"&lt;&gt;"&amp;""),G32*$AK32)</f>
        <v>0</v>
      </c>
      <c r="AM32" s="359">
        <f t="shared" ca="1" si="34"/>
        <v>0</v>
      </c>
      <c r="AN32" s="359">
        <f t="shared" ca="1" si="34"/>
        <v>0</v>
      </c>
      <c r="AO32" s="359">
        <f t="shared" ca="1" si="34"/>
        <v>0</v>
      </c>
      <c r="AP32" s="359">
        <f t="shared" ca="1" si="34"/>
        <v>0</v>
      </c>
      <c r="AQ32" s="359">
        <f t="shared" ca="1" si="34"/>
        <v>0</v>
      </c>
      <c r="AR32" s="359">
        <f t="shared" ca="1" si="34"/>
        <v>0</v>
      </c>
      <c r="AS32" s="359">
        <f t="shared" ca="1" si="34"/>
        <v>0</v>
      </c>
      <c r="AT32" s="359">
        <f t="shared" ca="1" si="34"/>
        <v>0</v>
      </c>
      <c r="AU32" s="359">
        <f t="shared" ca="1" si="34"/>
        <v>0</v>
      </c>
      <c r="AV32" s="359">
        <f t="shared" ca="1" si="34"/>
        <v>0</v>
      </c>
      <c r="AW32" s="359">
        <f t="shared" ca="1" si="34"/>
        <v>0</v>
      </c>
      <c r="AX32" s="359">
        <f t="shared" ca="1" si="34"/>
        <v>0</v>
      </c>
      <c r="AY32" s="359">
        <f t="shared" ca="1" si="34"/>
        <v>0</v>
      </c>
      <c r="AZ32" s="359">
        <f t="shared" ca="1" si="34"/>
        <v>0</v>
      </c>
      <c r="BA32" s="359">
        <f t="shared" ca="1" si="34"/>
        <v>0</v>
      </c>
      <c r="BB32" s="359">
        <f t="shared" ca="1" si="34"/>
        <v>0</v>
      </c>
      <c r="BC32" s="359">
        <f t="shared" ca="1" si="34"/>
        <v>0</v>
      </c>
      <c r="BD32" s="359">
        <f t="shared" ca="1" si="34"/>
        <v>0</v>
      </c>
      <c r="BE32" s="359">
        <f t="shared" ca="1" si="34"/>
        <v>0</v>
      </c>
      <c r="BF32" s="359">
        <f t="shared" ca="1" si="34"/>
        <v>0</v>
      </c>
      <c r="BG32" s="359">
        <f t="shared" ca="1" si="34"/>
        <v>0</v>
      </c>
      <c r="BH32" s="359">
        <f t="shared" ca="1" si="34"/>
        <v>0</v>
      </c>
      <c r="BI32" s="359">
        <f t="shared" ca="1" si="34"/>
        <v>0</v>
      </c>
      <c r="BJ32" s="359">
        <f t="shared" ca="1" si="34"/>
        <v>0</v>
      </c>
      <c r="BK32" s="359">
        <f t="shared" ca="1" si="34"/>
        <v>0</v>
      </c>
      <c r="BL32" s="359">
        <f t="shared" ca="1" si="34"/>
        <v>0</v>
      </c>
      <c r="BM32" s="359">
        <f t="shared" ca="1" si="34"/>
        <v>0</v>
      </c>
      <c r="BN32" s="359">
        <f t="shared" ca="1" si="34"/>
        <v>0</v>
      </c>
      <c r="BO32" s="359">
        <f t="shared" ca="1" si="34"/>
        <v>0</v>
      </c>
      <c r="BP32" s="358">
        <f t="shared" ca="1" si="4"/>
        <v>0</v>
      </c>
      <c r="BQ32" s="206"/>
      <c r="BR32" s="234" t="str">
        <f t="shared" si="6"/>
        <v/>
      </c>
      <c r="BU32" s="207"/>
    </row>
    <row r="33" spans="1:75" ht="20.100000000000001" customHeight="1" outlineLevel="1" x14ac:dyDescent="0.2">
      <c r="A33" s="354" t="str">
        <f ca="1">INDEX(MC_Dispositivo!B:E,MATCH('Quantitativo_MG-329'!C33,MC_Dispositivo!B:B,0),2)</f>
        <v>RO-00388</v>
      </c>
      <c r="B33" s="354" t="str">
        <f ca="1">INDEX([10]TPU!$B:$B,MATCH($A33,[10]TPU!$A:$A,0))</f>
        <v>SICOR</v>
      </c>
      <c r="C33" s="354" t="s">
        <v>76</v>
      </c>
      <c r="D33" s="355" t="str">
        <f ca="1">INDEX(MC_Dispositivo!B:E,MATCH('Quantitativo_MG-329'!C33,MC_Dispositivo!B:B,0),3)</f>
        <v>imprimação com emulsão asfáltica (execução, exclui fornecimento e transporte do material betuminoso até a obra)</v>
      </c>
      <c r="E33" s="354" t="str">
        <f ca="1">INDEX(MC_Dispositivo!B:E,MATCH('Quantitativo_MG-329'!C33,MC_Dispositivo!B:B,0),4)</f>
        <v>m2</v>
      </c>
      <c r="F33" s="356" cm="1">
        <f t="array" aca="1" ref="F33" ca="1">IF($BS$1="Todos",SUM(IF(($BS$1="todos")*(MC_Dispositivo!$B$54:$B$212=$C33),MC_Dispositivo!$F$54:$BE$212)),SUM(IF((MC_Dispositivo!$F$36:$BE$36=$BS$1)*(MC_Dispositivo!$B$54:$B$212=$C33),MC_Dispositivo!$F$54:$BE$212)))</f>
        <v>21238</v>
      </c>
      <c r="G33" s="357" cm="1">
        <f t="array" aca="1" ref="G33" ca="1">SUM(IF((MC_Dispositivo!$B$53:$B$189=$C33)*(MC_Dispositivo!$F$36:$BE$36=$BS$1)*(MC_Dispositivo!$F$43:$BE$43=G$1),MC_Dispositivo!$F$53:$BE$189))</f>
        <v>0</v>
      </c>
      <c r="H33" s="357" cm="1">
        <f t="array" aca="1" ref="H33" ca="1">SUM(IF((MC_Dispositivo!$B$53:$B$189=$C33)*(MC_Dispositivo!$F$36:$BE$36=$BS$1)*(MC_Dispositivo!$F$43:$BE$43=H$1),MC_Dispositivo!$F$53:$BE$189))</f>
        <v>0</v>
      </c>
      <c r="I33" s="357" cm="1">
        <f t="array" aca="1" ref="I33" ca="1">SUM(IF((MC_Dispositivo!$B$53:$B$189=$C33)*(MC_Dispositivo!$F$36:$BE$36=$BS$1)*(MC_Dispositivo!$F$43:$BE$43=I$1),MC_Dispositivo!$F$53:$BE$189))</f>
        <v>0</v>
      </c>
      <c r="J33" s="357" cm="1">
        <f t="array" aca="1" ref="J33" ca="1">SUM(IF((MC_Dispositivo!$B$53:$B$189=$C33)*(MC_Dispositivo!$F$36:$BE$36=$BS$1)*(MC_Dispositivo!$F$43:$BE$43=J$1),MC_Dispositivo!$F$53:$BE$189))</f>
        <v>21238</v>
      </c>
      <c r="K33" s="357" cm="1">
        <f t="array" aca="1" ref="K33" ca="1">SUM(IF((MC_Dispositivo!$B$53:$B$189=$C33)*(MC_Dispositivo!$F$36:$BE$36=$BS$1)*(MC_Dispositivo!$F$43:$BE$43=K$1),MC_Dispositivo!$F$53:$BE$189))</f>
        <v>0</v>
      </c>
      <c r="L33" s="357" cm="1">
        <f t="array" aca="1" ref="L33" ca="1">SUM(IF((MC_Dispositivo!$B$53:$B$189=$C33)*(MC_Dispositivo!$F$36:$BE$36=$BS$1)*(MC_Dispositivo!$F$43:$BE$43=L$1),MC_Dispositivo!$F$53:$BE$189))</f>
        <v>0</v>
      </c>
      <c r="M33" s="357" cm="1">
        <f t="array" aca="1" ref="M33" ca="1">SUM(IF((MC_Dispositivo!$B$53:$B$189=$C33)*(MC_Dispositivo!$F$36:$BE$36=$BS$1)*(MC_Dispositivo!$F$43:$BE$43=M$1),MC_Dispositivo!$F$53:$BE$189))</f>
        <v>0</v>
      </c>
      <c r="N33" s="357" cm="1">
        <f t="array" aca="1" ref="N33" ca="1">SUM(IF((MC_Dispositivo!$B$53:$B$189=$C33)*(MC_Dispositivo!$F$36:$BE$36=$BS$1)*(MC_Dispositivo!$F$43:$BE$43=N$1),MC_Dispositivo!$F$53:$BE$189))</f>
        <v>0</v>
      </c>
      <c r="O33" s="357" cm="1">
        <f t="array" aca="1" ref="O33" ca="1">SUM(IF((MC_Dispositivo!$B$53:$B$189=$C33)*(MC_Dispositivo!$F$36:$BE$36=$BS$1)*(MC_Dispositivo!$F$43:$BE$43=O$1),MC_Dispositivo!$F$53:$BE$189))</f>
        <v>0</v>
      </c>
      <c r="P33" s="357" cm="1">
        <f t="array" aca="1" ref="P33" ca="1">SUM(IF((MC_Dispositivo!$B$53:$B$189=$C33)*(MC_Dispositivo!$F$36:$BE$36=$BS$1)*(MC_Dispositivo!$F$43:$BE$43=P$1),MC_Dispositivo!$F$53:$BE$189))</f>
        <v>0</v>
      </c>
      <c r="Q33" s="357" cm="1">
        <f t="array" aca="1" ref="Q33" ca="1">SUM(IF((MC_Dispositivo!$B$53:$B$189=$C33)*(MC_Dispositivo!$F$36:$BE$36=$BS$1)*(MC_Dispositivo!$F$43:$BE$43=Q$1),MC_Dispositivo!$F$53:$BE$189))</f>
        <v>0</v>
      </c>
      <c r="R33" s="357" cm="1">
        <f t="array" aca="1" ref="R33" ca="1">SUM(IF((MC_Dispositivo!$B$53:$B$189=$C33)*(MC_Dispositivo!$F$36:$BE$36=$BS$1)*(MC_Dispositivo!$F$43:$BE$43=R$1),MC_Dispositivo!$F$53:$BE$189))</f>
        <v>0</v>
      </c>
      <c r="S33" s="357" cm="1">
        <f t="array" aca="1" ref="S33" ca="1">SUM(IF((MC_Dispositivo!$B$53:$B$189=$C33)*(MC_Dispositivo!$F$36:$BE$36=$BS$1)*(MC_Dispositivo!$F$43:$BE$43=S$1),MC_Dispositivo!$F$53:$BE$189))</f>
        <v>0</v>
      </c>
      <c r="T33" s="357" cm="1">
        <f t="array" aca="1" ref="T33" ca="1">SUM(IF((MC_Dispositivo!$B$53:$B$189=$C33)*(MC_Dispositivo!$F$36:$BE$36=$BS$1)*(MC_Dispositivo!$F$43:$BE$43=T$1),MC_Dispositivo!$F$53:$BE$189))</f>
        <v>0</v>
      </c>
      <c r="U33" s="357" cm="1">
        <f t="array" aca="1" ref="U33" ca="1">SUM(IF((MC_Dispositivo!$B$53:$B$189=$C33)*(MC_Dispositivo!$F$36:$BE$36=$BS$1)*(MC_Dispositivo!$F$43:$BE$43=U$1),MC_Dispositivo!$F$53:$BE$189))</f>
        <v>0</v>
      </c>
      <c r="V33" s="357" cm="1">
        <f t="array" aca="1" ref="V33" ca="1">SUM(IF((MC_Dispositivo!$B$53:$B$189=$C33)*(MC_Dispositivo!$F$36:$BE$36=$BS$1)*(MC_Dispositivo!$F$43:$BE$43=V$1),MC_Dispositivo!$F$53:$BE$189))</f>
        <v>0</v>
      </c>
      <c r="W33" s="357" cm="1">
        <f t="array" aca="1" ref="W33" ca="1">SUM(IF((MC_Dispositivo!$B$53:$B$189=$C33)*(MC_Dispositivo!$F$36:$BE$36=$BS$1)*(MC_Dispositivo!$F$43:$BE$43=W$1),MC_Dispositivo!$F$53:$BE$189))</f>
        <v>0</v>
      </c>
      <c r="X33" s="357" cm="1">
        <f t="array" aca="1" ref="X33" ca="1">SUM(IF((MC_Dispositivo!$B$53:$B$189=$C33)*(MC_Dispositivo!$F$36:$BE$36=$BS$1)*(MC_Dispositivo!$F$43:$BE$43=X$1),MC_Dispositivo!$F$53:$BE$189))</f>
        <v>0</v>
      </c>
      <c r="Y33" s="357" cm="1">
        <f t="array" aca="1" ref="Y33" ca="1">SUM(IF((MC_Dispositivo!$B$53:$B$189=$C33)*(MC_Dispositivo!$F$36:$BE$36=$BS$1)*(MC_Dispositivo!$F$43:$BE$43=Y$1),MC_Dispositivo!$F$53:$BE$189))</f>
        <v>0</v>
      </c>
      <c r="Z33" s="357" cm="1">
        <f t="array" aca="1" ref="Z33" ca="1">SUM(IF((MC_Dispositivo!$B$53:$B$189=$C33)*(MC_Dispositivo!$F$36:$BE$36=$BS$1)*(MC_Dispositivo!$F$43:$BE$43=Z$1),MC_Dispositivo!$F$53:$BE$189))</f>
        <v>0</v>
      </c>
      <c r="AA33" s="357" cm="1">
        <f t="array" aca="1" ref="AA33" ca="1">SUM(IF((MC_Dispositivo!$B$53:$B$189=$C33)*(MC_Dispositivo!$F$36:$BE$36=$BS$1)*(MC_Dispositivo!$F$43:$BE$43=AA$1),MC_Dispositivo!$F$53:$BE$189))</f>
        <v>0</v>
      </c>
      <c r="AB33" s="357" cm="1">
        <f t="array" aca="1" ref="AB33" ca="1">SUM(IF((MC_Dispositivo!$B$53:$B$189=$C33)*(MC_Dispositivo!$F$36:$BE$36=$BS$1)*(MC_Dispositivo!$F$43:$BE$43=AB$1),MC_Dispositivo!$F$53:$BE$189))</f>
        <v>0</v>
      </c>
      <c r="AC33" s="357" cm="1">
        <f t="array" aca="1" ref="AC33" ca="1">SUM(IF((MC_Dispositivo!$B$53:$B$189=$C33)*(MC_Dispositivo!$F$36:$BE$36=$BS$1)*(MC_Dispositivo!$F$43:$BE$43=AC$1),MC_Dispositivo!$F$53:$BE$189))</f>
        <v>0</v>
      </c>
      <c r="AD33" s="357" cm="1">
        <f t="array" aca="1" ref="AD33" ca="1">SUM(IF((MC_Dispositivo!$B$53:$B$189=$C33)*(MC_Dispositivo!$F$36:$BE$36=$BS$1)*(MC_Dispositivo!$F$43:$BE$43=AD$1),MC_Dispositivo!$F$53:$BE$189))</f>
        <v>0</v>
      </c>
      <c r="AE33" s="357" cm="1">
        <f t="array" aca="1" ref="AE33" ca="1">SUM(IF((MC_Dispositivo!$B$53:$B$189=$C33)*(MC_Dispositivo!$F$36:$BE$36=$BS$1)*(MC_Dispositivo!$F$43:$BE$43=AE$1),MC_Dispositivo!$F$53:$BE$189))</f>
        <v>0</v>
      </c>
      <c r="AF33" s="357" cm="1">
        <f t="array" aca="1" ref="AF33" ca="1">SUM(IF((MC_Dispositivo!$B$53:$B$189=$C33)*(MC_Dispositivo!$F$36:$BE$36=$BS$1)*(MC_Dispositivo!$F$43:$BE$43=AF$1),MC_Dispositivo!$F$53:$BE$189))</f>
        <v>0</v>
      </c>
      <c r="AG33" s="357" cm="1">
        <f t="array" aca="1" ref="AG33" ca="1">SUM(IF((MC_Dispositivo!$B$53:$B$189=$C33)*(MC_Dispositivo!$F$36:$BE$36=$BS$1)*(MC_Dispositivo!$F$43:$BE$43=AG$1),MC_Dispositivo!$F$53:$BE$189))</f>
        <v>0</v>
      </c>
      <c r="AH33" s="357" cm="1">
        <f t="array" aca="1" ref="AH33" ca="1">SUM(IF((MC_Dispositivo!$B$53:$B$189=$C33)*(MC_Dispositivo!$F$36:$BE$36=$BS$1)*(MC_Dispositivo!$F$43:$BE$43=AH$1),MC_Dispositivo!$F$53:$BE$189))</f>
        <v>0</v>
      </c>
      <c r="AI33" s="357" cm="1">
        <f t="array" aca="1" ref="AI33" ca="1">SUM(IF((MC_Dispositivo!$B$53:$B$189=$C33)*(MC_Dispositivo!$F$36:$BE$36=$BS$1)*(MC_Dispositivo!$F$43:$BE$43=AI$1),MC_Dispositivo!$F$53:$BE$189))</f>
        <v>0</v>
      </c>
      <c r="AJ33" s="357" cm="1">
        <f t="array" aca="1" ref="AJ33" ca="1">SUM(IF((MC_Dispositivo!$B$53:$B$189=$C33)*(MC_Dispositivo!$F$36:$BE$36=$BS$1)*(MC_Dispositivo!$F$43:$BE$43=AJ$1),MC_Dispositivo!$F$53:$BE$189))</f>
        <v>0</v>
      </c>
      <c r="AK33" s="125">
        <f ca="1">IF(A33="","",INDEX([10]TPU!$G:$G,MATCH($A33,[10]TPU!$A:$A,0)))</f>
        <v>5.58</v>
      </c>
      <c r="AL33" s="359">
        <f t="shared" ref="AL33:AL47" ca="1" si="35">IF($A33="",SUMIFS(AL34:AL77,$C34:$C77,$C33&amp;"*",$A34:$A77,"&lt;&gt;"&amp;""),G33*$AK33)</f>
        <v>0</v>
      </c>
      <c r="AM33" s="359">
        <f t="shared" ref="AM33:AM47" ca="1" si="36">IF($A33="",SUMIFS(AM34:AM77,$C34:$C77,$C33&amp;"*",$A34:$A77,"&lt;&gt;"&amp;""),H33*$AK33)</f>
        <v>0</v>
      </c>
      <c r="AN33" s="359">
        <f t="shared" ref="AN33:AN47" ca="1" si="37">IF($A33="",SUMIFS(AN34:AN77,$C34:$C77,$C33&amp;"*",$A34:$A77,"&lt;&gt;"&amp;""),I33*$AK33)</f>
        <v>0</v>
      </c>
      <c r="AO33" s="359">
        <f t="shared" ref="AO33:AO47" ca="1" si="38">IF($A33="",SUMIFS(AO34:AO77,$C34:$C77,$C33&amp;"*",$A34:$A77,"&lt;&gt;"&amp;""),J33*$AK33)</f>
        <v>118508.04000000001</v>
      </c>
      <c r="AP33" s="359">
        <f t="shared" ref="AP33:AP47" ca="1" si="39">IF($A33="",SUMIFS(AP34:AP77,$C34:$C77,$C33&amp;"*",$A34:$A77,"&lt;&gt;"&amp;""),K33*$AK33)</f>
        <v>0</v>
      </c>
      <c r="AQ33" s="359">
        <f t="shared" ref="AQ33:AQ47" ca="1" si="40">IF($A33="",SUMIFS(AQ34:AQ77,$C34:$C77,$C33&amp;"*",$A34:$A77,"&lt;&gt;"&amp;""),L33*$AK33)</f>
        <v>0</v>
      </c>
      <c r="AR33" s="359">
        <f t="shared" ref="AR33:AR47" ca="1" si="41">IF($A33="",SUMIFS(AR34:AR77,$C34:$C77,$C33&amp;"*",$A34:$A77,"&lt;&gt;"&amp;""),M33*$AK33)</f>
        <v>0</v>
      </c>
      <c r="AS33" s="359">
        <f t="shared" ref="AS33:AS47" ca="1" si="42">IF($A33="",SUMIFS(AS34:AS77,$C34:$C77,$C33&amp;"*",$A34:$A77,"&lt;&gt;"&amp;""),N33*$AK33)</f>
        <v>0</v>
      </c>
      <c r="AT33" s="359">
        <f t="shared" ref="AT33:AT47" ca="1" si="43">IF($A33="",SUMIFS(AT34:AT77,$C34:$C77,$C33&amp;"*",$A34:$A77,"&lt;&gt;"&amp;""),O33*$AK33)</f>
        <v>0</v>
      </c>
      <c r="AU33" s="359">
        <f t="shared" ref="AU33:AU47" ca="1" si="44">IF($A33="",SUMIFS(AU34:AU77,$C34:$C77,$C33&amp;"*",$A34:$A77,"&lt;&gt;"&amp;""),P33*$AK33)</f>
        <v>0</v>
      </c>
      <c r="AV33" s="359">
        <f t="shared" ref="AV33:AV47" ca="1" si="45">IF($A33="",SUMIFS(AV34:AV77,$C34:$C77,$C33&amp;"*",$A34:$A77,"&lt;&gt;"&amp;""),Q33*$AK33)</f>
        <v>0</v>
      </c>
      <c r="AW33" s="359">
        <f t="shared" ref="AW33:AW47" ca="1" si="46">IF($A33="",SUMIFS(AW34:AW77,$C34:$C77,$C33&amp;"*",$A34:$A77,"&lt;&gt;"&amp;""),R33*$AK33)</f>
        <v>0</v>
      </c>
      <c r="AX33" s="359">
        <f t="shared" ref="AX33:AX47" ca="1" si="47">IF($A33="",SUMIFS(AX34:AX77,$C34:$C77,$C33&amp;"*",$A34:$A77,"&lt;&gt;"&amp;""),S33*$AK33)</f>
        <v>0</v>
      </c>
      <c r="AY33" s="359">
        <f t="shared" ref="AY33:AY47" ca="1" si="48">IF($A33="",SUMIFS(AY34:AY77,$C34:$C77,$C33&amp;"*",$A34:$A77,"&lt;&gt;"&amp;""),T33*$AK33)</f>
        <v>0</v>
      </c>
      <c r="AZ33" s="359">
        <f t="shared" ref="AZ33:AZ47" ca="1" si="49">IF($A33="",SUMIFS(AZ34:AZ77,$C34:$C77,$C33&amp;"*",$A34:$A77,"&lt;&gt;"&amp;""),U33*$AK33)</f>
        <v>0</v>
      </c>
      <c r="BA33" s="359">
        <f t="shared" ref="BA33:BA47" ca="1" si="50">IF($A33="",SUMIFS(BA34:BA77,$C34:$C77,$C33&amp;"*",$A34:$A77,"&lt;&gt;"&amp;""),V33*$AK33)</f>
        <v>0</v>
      </c>
      <c r="BB33" s="359">
        <f t="shared" ref="BB33:BB47" ca="1" si="51">IF($A33="",SUMIFS(BB34:BB77,$C34:$C77,$C33&amp;"*",$A34:$A77,"&lt;&gt;"&amp;""),W33*$AK33)</f>
        <v>0</v>
      </c>
      <c r="BC33" s="359">
        <f t="shared" ref="BC33:BC47" ca="1" si="52">IF($A33="",SUMIFS(BC34:BC77,$C34:$C77,$C33&amp;"*",$A34:$A77,"&lt;&gt;"&amp;""),X33*$AK33)</f>
        <v>0</v>
      </c>
      <c r="BD33" s="359">
        <f t="shared" ref="BD33:BD47" ca="1" si="53">IF($A33="",SUMIFS(BD34:BD77,$C34:$C77,$C33&amp;"*",$A34:$A77,"&lt;&gt;"&amp;""),Y33*$AK33)</f>
        <v>0</v>
      </c>
      <c r="BE33" s="359">
        <f t="shared" ref="BE33:BE47" ca="1" si="54">IF($A33="",SUMIFS(BE34:BE77,$C34:$C77,$C33&amp;"*",$A34:$A77,"&lt;&gt;"&amp;""),Z33*$AK33)</f>
        <v>0</v>
      </c>
      <c r="BF33" s="359">
        <f t="shared" ref="BF33:BF47" ca="1" si="55">IF($A33="",SUMIFS(BF34:BF77,$C34:$C77,$C33&amp;"*",$A34:$A77,"&lt;&gt;"&amp;""),AA33*$AK33)</f>
        <v>0</v>
      </c>
      <c r="BG33" s="359">
        <f t="shared" ref="BG33:BG47" ca="1" si="56">IF($A33="",SUMIFS(BG34:BG77,$C34:$C77,$C33&amp;"*",$A34:$A77,"&lt;&gt;"&amp;""),AB33*$AK33)</f>
        <v>0</v>
      </c>
      <c r="BH33" s="359">
        <f t="shared" ref="BH33:BH47" ca="1" si="57">IF($A33="",SUMIFS(BH34:BH77,$C34:$C77,$C33&amp;"*",$A34:$A77,"&lt;&gt;"&amp;""),AC33*$AK33)</f>
        <v>0</v>
      </c>
      <c r="BI33" s="359">
        <f t="shared" ref="BI33:BI47" ca="1" si="58">IF($A33="",SUMIFS(BI34:BI77,$C34:$C77,$C33&amp;"*",$A34:$A77,"&lt;&gt;"&amp;""),AD33*$AK33)</f>
        <v>0</v>
      </c>
      <c r="BJ33" s="359">
        <f t="shared" ref="BJ33:BJ47" ca="1" si="59">IF($A33="",SUMIFS(BJ34:BJ77,$C34:$C77,$C33&amp;"*",$A34:$A77,"&lt;&gt;"&amp;""),AE33*$AK33)</f>
        <v>0</v>
      </c>
      <c r="BK33" s="359">
        <f t="shared" ref="BK33:BK47" ca="1" si="60">IF($A33="",SUMIFS(BK34:BK77,$C34:$C77,$C33&amp;"*",$A34:$A77,"&lt;&gt;"&amp;""),AF33*$AK33)</f>
        <v>0</v>
      </c>
      <c r="BL33" s="359">
        <f t="shared" ref="BL33:BL47" ca="1" si="61">IF($A33="",SUMIFS(BL34:BL77,$C34:$C77,$C33&amp;"*",$A34:$A77,"&lt;&gt;"&amp;""),AG33*$AK33)</f>
        <v>0</v>
      </c>
      <c r="BM33" s="359">
        <f t="shared" ref="BM33:BM47" ca="1" si="62">IF($A33="",SUMIFS(BM34:BM77,$C34:$C77,$C33&amp;"*",$A34:$A77,"&lt;&gt;"&amp;""),AH33*$AK33)</f>
        <v>0</v>
      </c>
      <c r="BN33" s="359">
        <f t="shared" ref="BN33:BN47" ca="1" si="63">IF($A33="",SUMIFS(BN34:BN77,$C34:$C77,$C33&amp;"*",$A34:$A77,"&lt;&gt;"&amp;""),AI33*$AK33)</f>
        <v>0</v>
      </c>
      <c r="BO33" s="359">
        <f t="shared" ref="BO33:BO47" ca="1" si="64">IF($A33="",SUMIFS(BO34:BO77,$C34:$C77,$C33&amp;"*",$A34:$A77,"&lt;&gt;"&amp;""),AJ33*$AK33)</f>
        <v>0</v>
      </c>
      <c r="BP33" s="358">
        <f t="shared" ca="1" si="4"/>
        <v>118508.04000000001</v>
      </c>
      <c r="BQ33" s="206"/>
      <c r="BR33" s="234" t="str">
        <f t="shared" si="6"/>
        <v/>
      </c>
      <c r="BU33" s="207"/>
    </row>
    <row r="34" spans="1:75" ht="20.100000000000001" customHeight="1" outlineLevel="1" x14ac:dyDescent="0.2">
      <c r="A34" s="354" t="str">
        <f ca="1">INDEX(MC_Dispositivo!B:E,MATCH('Quantitativo_MG-329'!C34,MC_Dispositivo!B:B,0),2)</f>
        <v>RO-51229</v>
      </c>
      <c r="B34" s="354" t="str">
        <f ca="1">INDEX([10]TPU!$B:$B,MATCH($A34,[10]TPU!$A:$A,0))</f>
        <v>CUSTO REAJUSTADO</v>
      </c>
      <c r="C34" s="354" t="s">
        <v>78</v>
      </c>
      <c r="D34" s="355" t="str">
        <f ca="1">INDEX(MC_Dispositivo!B:E,MATCH('Quantitativo_MG-329'!C34,MC_Dispositivo!B:B,0),3)</f>
        <v>pintura de ligação (execução e fornecimento do material betuminoso, exclusive transporte do material betuminoso)</v>
      </c>
      <c r="E34" s="354" t="str">
        <f ca="1">INDEX(MC_Dispositivo!B:E,MATCH('Quantitativo_MG-329'!C34,MC_Dispositivo!B:B,0),4)</f>
        <v>m2</v>
      </c>
      <c r="F34" s="356" cm="1">
        <f t="array" aca="1" ref="F34" ca="1">IF($BS$1="Todos",SUM(IF(($BS$1="todos")*(MC_Dispositivo!$B$54:$B$212=$C34),MC_Dispositivo!$F$54:$BE$212)),SUM(IF((MC_Dispositivo!$F$36:$BE$36=$BS$1)*(MC_Dispositivo!$B$54:$B$212=$C34),MC_Dispositivo!$F$54:$BE$212)))</f>
        <v>42476</v>
      </c>
      <c r="G34" s="357" cm="1">
        <f t="array" aca="1" ref="G34" ca="1">SUM(IF((MC_Dispositivo!$B$53:$B$189=$C34)*(MC_Dispositivo!$F$36:$BE$36=$BS$1)*(MC_Dispositivo!$F$43:$BE$43=G$1),MC_Dispositivo!$F$53:$BE$189))</f>
        <v>0</v>
      </c>
      <c r="H34" s="357" cm="1">
        <f t="array" aca="1" ref="H34" ca="1">SUM(IF((MC_Dispositivo!$B$53:$B$189=$C34)*(MC_Dispositivo!$F$36:$BE$36=$BS$1)*(MC_Dispositivo!$F$43:$BE$43=H$1),MC_Dispositivo!$F$53:$BE$189))</f>
        <v>0</v>
      </c>
      <c r="I34" s="357" cm="1">
        <f t="array" aca="1" ref="I34" ca="1">SUM(IF((MC_Dispositivo!$B$53:$B$189=$C34)*(MC_Dispositivo!$F$36:$BE$36=$BS$1)*(MC_Dispositivo!$F$43:$BE$43=I$1),MC_Dispositivo!$F$53:$BE$189))</f>
        <v>0</v>
      </c>
      <c r="J34" s="357" cm="1">
        <f t="array" aca="1" ref="J34" ca="1">SUM(IF((MC_Dispositivo!$B$53:$B$189=$C34)*(MC_Dispositivo!$F$36:$BE$36=$BS$1)*(MC_Dispositivo!$F$43:$BE$43=J$1),MC_Dispositivo!$F$53:$BE$189))</f>
        <v>42476</v>
      </c>
      <c r="K34" s="357" cm="1">
        <f t="array" aca="1" ref="K34" ca="1">SUM(IF((MC_Dispositivo!$B$53:$B$189=$C34)*(MC_Dispositivo!$F$36:$BE$36=$BS$1)*(MC_Dispositivo!$F$43:$BE$43=K$1),MC_Dispositivo!$F$53:$BE$189))</f>
        <v>0</v>
      </c>
      <c r="L34" s="357" cm="1">
        <f t="array" aca="1" ref="L34" ca="1">SUM(IF((MC_Dispositivo!$B$53:$B$189=$C34)*(MC_Dispositivo!$F$36:$BE$36=$BS$1)*(MC_Dispositivo!$F$43:$BE$43=L$1),MC_Dispositivo!$F$53:$BE$189))</f>
        <v>0</v>
      </c>
      <c r="M34" s="357" cm="1">
        <f t="array" aca="1" ref="M34" ca="1">SUM(IF((MC_Dispositivo!$B$53:$B$189=$C34)*(MC_Dispositivo!$F$36:$BE$36=$BS$1)*(MC_Dispositivo!$F$43:$BE$43=M$1),MC_Dispositivo!$F$53:$BE$189))</f>
        <v>0</v>
      </c>
      <c r="N34" s="357" cm="1">
        <f t="array" aca="1" ref="N34" ca="1">SUM(IF((MC_Dispositivo!$B$53:$B$189=$C34)*(MC_Dispositivo!$F$36:$BE$36=$BS$1)*(MC_Dispositivo!$F$43:$BE$43=N$1),MC_Dispositivo!$F$53:$BE$189))</f>
        <v>0</v>
      </c>
      <c r="O34" s="357" cm="1">
        <f t="array" aca="1" ref="O34" ca="1">SUM(IF((MC_Dispositivo!$B$53:$B$189=$C34)*(MC_Dispositivo!$F$36:$BE$36=$BS$1)*(MC_Dispositivo!$F$43:$BE$43=O$1),MC_Dispositivo!$F$53:$BE$189))</f>
        <v>0</v>
      </c>
      <c r="P34" s="357" cm="1">
        <f t="array" aca="1" ref="P34" ca="1">SUM(IF((MC_Dispositivo!$B$53:$B$189=$C34)*(MC_Dispositivo!$F$36:$BE$36=$BS$1)*(MC_Dispositivo!$F$43:$BE$43=P$1),MC_Dispositivo!$F$53:$BE$189))</f>
        <v>0</v>
      </c>
      <c r="Q34" s="357" cm="1">
        <f t="array" aca="1" ref="Q34" ca="1">SUM(IF((MC_Dispositivo!$B$53:$B$189=$C34)*(MC_Dispositivo!$F$36:$BE$36=$BS$1)*(MC_Dispositivo!$F$43:$BE$43=Q$1),MC_Dispositivo!$F$53:$BE$189))</f>
        <v>0</v>
      </c>
      <c r="R34" s="357" cm="1">
        <f t="array" aca="1" ref="R34" ca="1">SUM(IF((MC_Dispositivo!$B$53:$B$189=$C34)*(MC_Dispositivo!$F$36:$BE$36=$BS$1)*(MC_Dispositivo!$F$43:$BE$43=R$1),MC_Dispositivo!$F$53:$BE$189))</f>
        <v>0</v>
      </c>
      <c r="S34" s="357" cm="1">
        <f t="array" aca="1" ref="S34" ca="1">SUM(IF((MC_Dispositivo!$B$53:$B$189=$C34)*(MC_Dispositivo!$F$36:$BE$36=$BS$1)*(MC_Dispositivo!$F$43:$BE$43=S$1),MC_Dispositivo!$F$53:$BE$189))</f>
        <v>0</v>
      </c>
      <c r="T34" s="357" cm="1">
        <f t="array" aca="1" ref="T34" ca="1">SUM(IF((MC_Dispositivo!$B$53:$B$189=$C34)*(MC_Dispositivo!$F$36:$BE$36=$BS$1)*(MC_Dispositivo!$F$43:$BE$43=T$1),MC_Dispositivo!$F$53:$BE$189))</f>
        <v>0</v>
      </c>
      <c r="U34" s="357" cm="1">
        <f t="array" aca="1" ref="U34" ca="1">SUM(IF((MC_Dispositivo!$B$53:$B$189=$C34)*(MC_Dispositivo!$F$36:$BE$36=$BS$1)*(MC_Dispositivo!$F$43:$BE$43=U$1),MC_Dispositivo!$F$53:$BE$189))</f>
        <v>0</v>
      </c>
      <c r="V34" s="357" cm="1">
        <f t="array" aca="1" ref="V34" ca="1">SUM(IF((MC_Dispositivo!$B$53:$B$189=$C34)*(MC_Dispositivo!$F$36:$BE$36=$BS$1)*(MC_Dispositivo!$F$43:$BE$43=V$1),MC_Dispositivo!$F$53:$BE$189))</f>
        <v>0</v>
      </c>
      <c r="W34" s="357" cm="1">
        <f t="array" aca="1" ref="W34" ca="1">SUM(IF((MC_Dispositivo!$B$53:$B$189=$C34)*(MC_Dispositivo!$F$36:$BE$36=$BS$1)*(MC_Dispositivo!$F$43:$BE$43=W$1),MC_Dispositivo!$F$53:$BE$189))</f>
        <v>0</v>
      </c>
      <c r="X34" s="357" cm="1">
        <f t="array" aca="1" ref="X34" ca="1">SUM(IF((MC_Dispositivo!$B$53:$B$189=$C34)*(MC_Dispositivo!$F$36:$BE$36=$BS$1)*(MC_Dispositivo!$F$43:$BE$43=X$1),MC_Dispositivo!$F$53:$BE$189))</f>
        <v>0</v>
      </c>
      <c r="Y34" s="357" cm="1">
        <f t="array" aca="1" ref="Y34" ca="1">SUM(IF((MC_Dispositivo!$B$53:$B$189=$C34)*(MC_Dispositivo!$F$36:$BE$36=$BS$1)*(MC_Dispositivo!$F$43:$BE$43=Y$1),MC_Dispositivo!$F$53:$BE$189))</f>
        <v>0</v>
      </c>
      <c r="Z34" s="357" cm="1">
        <f t="array" aca="1" ref="Z34" ca="1">SUM(IF((MC_Dispositivo!$B$53:$B$189=$C34)*(MC_Dispositivo!$F$36:$BE$36=$BS$1)*(MC_Dispositivo!$F$43:$BE$43=Z$1),MC_Dispositivo!$F$53:$BE$189))</f>
        <v>0</v>
      </c>
      <c r="AA34" s="357" cm="1">
        <f t="array" aca="1" ref="AA34" ca="1">SUM(IF((MC_Dispositivo!$B$53:$B$189=$C34)*(MC_Dispositivo!$F$36:$BE$36=$BS$1)*(MC_Dispositivo!$F$43:$BE$43=AA$1),MC_Dispositivo!$F$53:$BE$189))</f>
        <v>0</v>
      </c>
      <c r="AB34" s="357" cm="1">
        <f t="array" aca="1" ref="AB34" ca="1">SUM(IF((MC_Dispositivo!$B$53:$B$189=$C34)*(MC_Dispositivo!$F$36:$BE$36=$BS$1)*(MC_Dispositivo!$F$43:$BE$43=AB$1),MC_Dispositivo!$F$53:$BE$189))</f>
        <v>0</v>
      </c>
      <c r="AC34" s="357" cm="1">
        <f t="array" aca="1" ref="AC34" ca="1">SUM(IF((MC_Dispositivo!$B$53:$B$189=$C34)*(MC_Dispositivo!$F$36:$BE$36=$BS$1)*(MC_Dispositivo!$F$43:$BE$43=AC$1),MC_Dispositivo!$F$53:$BE$189))</f>
        <v>0</v>
      </c>
      <c r="AD34" s="357" cm="1">
        <f t="array" aca="1" ref="AD34" ca="1">SUM(IF((MC_Dispositivo!$B$53:$B$189=$C34)*(MC_Dispositivo!$F$36:$BE$36=$BS$1)*(MC_Dispositivo!$F$43:$BE$43=AD$1),MC_Dispositivo!$F$53:$BE$189))</f>
        <v>0</v>
      </c>
      <c r="AE34" s="357" cm="1">
        <f t="array" aca="1" ref="AE34" ca="1">SUM(IF((MC_Dispositivo!$B$53:$B$189=$C34)*(MC_Dispositivo!$F$36:$BE$36=$BS$1)*(MC_Dispositivo!$F$43:$BE$43=AE$1),MC_Dispositivo!$F$53:$BE$189))</f>
        <v>0</v>
      </c>
      <c r="AF34" s="357" cm="1">
        <f t="array" aca="1" ref="AF34" ca="1">SUM(IF((MC_Dispositivo!$B$53:$B$189=$C34)*(MC_Dispositivo!$F$36:$BE$36=$BS$1)*(MC_Dispositivo!$F$43:$BE$43=AF$1),MC_Dispositivo!$F$53:$BE$189))</f>
        <v>0</v>
      </c>
      <c r="AG34" s="357" cm="1">
        <f t="array" aca="1" ref="AG34" ca="1">SUM(IF((MC_Dispositivo!$B$53:$B$189=$C34)*(MC_Dispositivo!$F$36:$BE$36=$BS$1)*(MC_Dispositivo!$F$43:$BE$43=AG$1),MC_Dispositivo!$F$53:$BE$189))</f>
        <v>0</v>
      </c>
      <c r="AH34" s="357" cm="1">
        <f t="array" aca="1" ref="AH34" ca="1">SUM(IF((MC_Dispositivo!$B$53:$B$189=$C34)*(MC_Dispositivo!$F$36:$BE$36=$BS$1)*(MC_Dispositivo!$F$43:$BE$43=AH$1),MC_Dispositivo!$F$53:$BE$189))</f>
        <v>0</v>
      </c>
      <c r="AI34" s="357" cm="1">
        <f t="array" aca="1" ref="AI34" ca="1">SUM(IF((MC_Dispositivo!$B$53:$B$189=$C34)*(MC_Dispositivo!$F$36:$BE$36=$BS$1)*(MC_Dispositivo!$F$43:$BE$43=AI$1),MC_Dispositivo!$F$53:$BE$189))</f>
        <v>0</v>
      </c>
      <c r="AJ34" s="357" cm="1">
        <f t="array" aca="1" ref="AJ34" ca="1">SUM(IF((MC_Dispositivo!$B$53:$B$189=$C34)*(MC_Dispositivo!$F$36:$BE$36=$BS$1)*(MC_Dispositivo!$F$43:$BE$43=AJ$1),MC_Dispositivo!$F$53:$BE$189))</f>
        <v>0</v>
      </c>
      <c r="AK34" s="125">
        <f ca="1">IF(A34="","",INDEX([10]TPU!$G:$G,MATCH($A34,[10]TPU!$A:$A,0)))</f>
        <v>2.61</v>
      </c>
      <c r="AL34" s="359">
        <f t="shared" ca="1" si="35"/>
        <v>0</v>
      </c>
      <c r="AM34" s="359">
        <f t="shared" ca="1" si="36"/>
        <v>0</v>
      </c>
      <c r="AN34" s="359">
        <f t="shared" ca="1" si="37"/>
        <v>0</v>
      </c>
      <c r="AO34" s="359">
        <f t="shared" ca="1" si="38"/>
        <v>110862.36</v>
      </c>
      <c r="AP34" s="359">
        <f t="shared" ca="1" si="39"/>
        <v>0</v>
      </c>
      <c r="AQ34" s="359">
        <f t="shared" ca="1" si="40"/>
        <v>0</v>
      </c>
      <c r="AR34" s="359">
        <f t="shared" ca="1" si="41"/>
        <v>0</v>
      </c>
      <c r="AS34" s="359">
        <f t="shared" ca="1" si="42"/>
        <v>0</v>
      </c>
      <c r="AT34" s="359">
        <f t="shared" ca="1" si="43"/>
        <v>0</v>
      </c>
      <c r="AU34" s="359">
        <f t="shared" ca="1" si="44"/>
        <v>0</v>
      </c>
      <c r="AV34" s="359">
        <f t="shared" ca="1" si="45"/>
        <v>0</v>
      </c>
      <c r="AW34" s="359">
        <f t="shared" ca="1" si="46"/>
        <v>0</v>
      </c>
      <c r="AX34" s="359">
        <f t="shared" ca="1" si="47"/>
        <v>0</v>
      </c>
      <c r="AY34" s="359">
        <f t="shared" ca="1" si="48"/>
        <v>0</v>
      </c>
      <c r="AZ34" s="359">
        <f t="shared" ca="1" si="49"/>
        <v>0</v>
      </c>
      <c r="BA34" s="359">
        <f t="shared" ca="1" si="50"/>
        <v>0</v>
      </c>
      <c r="BB34" s="359">
        <f t="shared" ca="1" si="51"/>
        <v>0</v>
      </c>
      <c r="BC34" s="359">
        <f t="shared" ca="1" si="52"/>
        <v>0</v>
      </c>
      <c r="BD34" s="359">
        <f t="shared" ca="1" si="53"/>
        <v>0</v>
      </c>
      <c r="BE34" s="359">
        <f t="shared" ca="1" si="54"/>
        <v>0</v>
      </c>
      <c r="BF34" s="359">
        <f t="shared" ca="1" si="55"/>
        <v>0</v>
      </c>
      <c r="BG34" s="359">
        <f t="shared" ca="1" si="56"/>
        <v>0</v>
      </c>
      <c r="BH34" s="359">
        <f t="shared" ca="1" si="57"/>
        <v>0</v>
      </c>
      <c r="BI34" s="359">
        <f t="shared" ca="1" si="58"/>
        <v>0</v>
      </c>
      <c r="BJ34" s="359">
        <f t="shared" ca="1" si="59"/>
        <v>0</v>
      </c>
      <c r="BK34" s="359">
        <f t="shared" ca="1" si="60"/>
        <v>0</v>
      </c>
      <c r="BL34" s="359">
        <f t="shared" ca="1" si="61"/>
        <v>0</v>
      </c>
      <c r="BM34" s="359">
        <f t="shared" ca="1" si="62"/>
        <v>0</v>
      </c>
      <c r="BN34" s="359">
        <f t="shared" ca="1" si="63"/>
        <v>0</v>
      </c>
      <c r="BO34" s="359">
        <f t="shared" ca="1" si="64"/>
        <v>0</v>
      </c>
      <c r="BP34" s="358">
        <f t="shared" ca="1" si="4"/>
        <v>110862.36</v>
      </c>
      <c r="BQ34" s="206"/>
      <c r="BR34" s="234" t="str">
        <f t="shared" si="6"/>
        <v/>
      </c>
      <c r="BU34" s="207"/>
    </row>
    <row r="35" spans="1:75" ht="20.100000000000001" customHeight="1" outlineLevel="1" x14ac:dyDescent="0.2">
      <c r="A35" s="354">
        <f ca="1">INDEX(MC_Dispositivo!B:E,MATCH('Quantitativo_MG-329'!C35,MC_Dispositivo!B:B,0),2)</f>
        <v>4011240</v>
      </c>
      <c r="B35" s="354" t="str">
        <f ca="1">INDEX([10]TPU!$B:$B,MATCH($A35,[10]TPU!$A:$A,0))</f>
        <v>SICRO</v>
      </c>
      <c r="C35" s="354" t="s">
        <v>79</v>
      </c>
      <c r="D35" s="355" t="str">
        <f ca="1">INDEX(MC_Dispositivo!B:E,MATCH('Quantitativo_MG-329'!C35,MC_Dispositivo!B:B,0),3)</f>
        <v>Base estabilizada granulometricamente com mistura solo brita (70% - 30%) com 3% de cimento em usina com material de jazida e brita comercial</v>
      </c>
      <c r="E35" s="354" t="str">
        <f ca="1">INDEX(MC_Dispositivo!B:E,MATCH('Quantitativo_MG-329'!C35,MC_Dispositivo!B:B,0),4)</f>
        <v>m³</v>
      </c>
      <c r="F35" s="356" cm="1">
        <f t="array" aca="1" ref="F35" ca="1">IF($BS$1="Todos",SUM(IF(($BS$1="todos")*(MC_Dispositivo!$B$54:$B$212=$C35),MC_Dispositivo!$F$54:$BE$212)),SUM(IF((MC_Dispositivo!$F$36:$BE$36=$BS$1)*(MC_Dispositivo!$B$54:$B$212=$C35),MC_Dispositivo!$F$54:$BE$212)))</f>
        <v>3873.24</v>
      </c>
      <c r="G35" s="357" cm="1">
        <f t="array" aca="1" ref="G35" ca="1">SUM(IF((MC_Dispositivo!$B$53:$B$189=$C35)*(MC_Dispositivo!$F$36:$BE$36=$BS$1)*(MC_Dispositivo!$F$43:$BE$43=G$1),MC_Dispositivo!$F$53:$BE$189))</f>
        <v>0</v>
      </c>
      <c r="H35" s="357" cm="1">
        <f t="array" aca="1" ref="H35" ca="1">SUM(IF((MC_Dispositivo!$B$53:$B$189=$C35)*(MC_Dispositivo!$F$36:$BE$36=$BS$1)*(MC_Dispositivo!$F$43:$BE$43=H$1),MC_Dispositivo!$F$53:$BE$189))</f>
        <v>0</v>
      </c>
      <c r="I35" s="357" cm="1">
        <f t="array" aca="1" ref="I35" ca="1">SUM(IF((MC_Dispositivo!$B$53:$B$189=$C35)*(MC_Dispositivo!$F$36:$BE$36=$BS$1)*(MC_Dispositivo!$F$43:$BE$43=I$1),MC_Dispositivo!$F$53:$BE$189))</f>
        <v>0</v>
      </c>
      <c r="J35" s="357" cm="1">
        <f t="array" aca="1" ref="J35" ca="1">SUM(IF((MC_Dispositivo!$B$53:$B$189=$C35)*(MC_Dispositivo!$F$36:$BE$36=$BS$1)*(MC_Dispositivo!$F$43:$BE$43=J$1),MC_Dispositivo!$F$53:$BE$189))</f>
        <v>3873.24</v>
      </c>
      <c r="K35" s="357" cm="1">
        <f t="array" aca="1" ref="K35" ca="1">SUM(IF((MC_Dispositivo!$B$53:$B$189=$C35)*(MC_Dispositivo!$F$36:$BE$36=$BS$1)*(MC_Dispositivo!$F$43:$BE$43=K$1),MC_Dispositivo!$F$53:$BE$189))</f>
        <v>0</v>
      </c>
      <c r="L35" s="357" cm="1">
        <f t="array" aca="1" ref="L35" ca="1">SUM(IF((MC_Dispositivo!$B$53:$B$189=$C35)*(MC_Dispositivo!$F$36:$BE$36=$BS$1)*(MC_Dispositivo!$F$43:$BE$43=L$1),MC_Dispositivo!$F$53:$BE$189))</f>
        <v>0</v>
      </c>
      <c r="M35" s="357" cm="1">
        <f t="array" aca="1" ref="M35" ca="1">SUM(IF((MC_Dispositivo!$B$53:$B$189=$C35)*(MC_Dispositivo!$F$36:$BE$36=$BS$1)*(MC_Dispositivo!$F$43:$BE$43=M$1),MC_Dispositivo!$F$53:$BE$189))</f>
        <v>0</v>
      </c>
      <c r="N35" s="357" cm="1">
        <f t="array" aca="1" ref="N35" ca="1">SUM(IF((MC_Dispositivo!$B$53:$B$189=$C35)*(MC_Dispositivo!$F$36:$BE$36=$BS$1)*(MC_Dispositivo!$F$43:$BE$43=N$1),MC_Dispositivo!$F$53:$BE$189))</f>
        <v>0</v>
      </c>
      <c r="O35" s="357" cm="1">
        <f t="array" aca="1" ref="O35" ca="1">SUM(IF((MC_Dispositivo!$B$53:$B$189=$C35)*(MC_Dispositivo!$F$36:$BE$36=$BS$1)*(MC_Dispositivo!$F$43:$BE$43=O$1),MC_Dispositivo!$F$53:$BE$189))</f>
        <v>0</v>
      </c>
      <c r="P35" s="357" cm="1">
        <f t="array" aca="1" ref="P35" ca="1">SUM(IF((MC_Dispositivo!$B$53:$B$189=$C35)*(MC_Dispositivo!$F$36:$BE$36=$BS$1)*(MC_Dispositivo!$F$43:$BE$43=P$1),MC_Dispositivo!$F$53:$BE$189))</f>
        <v>0</v>
      </c>
      <c r="Q35" s="357" cm="1">
        <f t="array" aca="1" ref="Q35" ca="1">SUM(IF((MC_Dispositivo!$B$53:$B$189=$C35)*(MC_Dispositivo!$F$36:$BE$36=$BS$1)*(MC_Dispositivo!$F$43:$BE$43=Q$1),MC_Dispositivo!$F$53:$BE$189))</f>
        <v>0</v>
      </c>
      <c r="R35" s="357" cm="1">
        <f t="array" aca="1" ref="R35" ca="1">SUM(IF((MC_Dispositivo!$B$53:$B$189=$C35)*(MC_Dispositivo!$F$36:$BE$36=$BS$1)*(MC_Dispositivo!$F$43:$BE$43=R$1),MC_Dispositivo!$F$53:$BE$189))</f>
        <v>0</v>
      </c>
      <c r="S35" s="357" cm="1">
        <f t="array" aca="1" ref="S35" ca="1">SUM(IF((MC_Dispositivo!$B$53:$B$189=$C35)*(MC_Dispositivo!$F$36:$BE$36=$BS$1)*(MC_Dispositivo!$F$43:$BE$43=S$1),MC_Dispositivo!$F$53:$BE$189))</f>
        <v>0</v>
      </c>
      <c r="T35" s="357" cm="1">
        <f t="array" aca="1" ref="T35" ca="1">SUM(IF((MC_Dispositivo!$B$53:$B$189=$C35)*(MC_Dispositivo!$F$36:$BE$36=$BS$1)*(MC_Dispositivo!$F$43:$BE$43=T$1),MC_Dispositivo!$F$53:$BE$189))</f>
        <v>0</v>
      </c>
      <c r="U35" s="357" cm="1">
        <f t="array" aca="1" ref="U35" ca="1">SUM(IF((MC_Dispositivo!$B$53:$B$189=$C35)*(MC_Dispositivo!$F$36:$BE$36=$BS$1)*(MC_Dispositivo!$F$43:$BE$43=U$1),MC_Dispositivo!$F$53:$BE$189))</f>
        <v>0</v>
      </c>
      <c r="V35" s="357" cm="1">
        <f t="array" aca="1" ref="V35" ca="1">SUM(IF((MC_Dispositivo!$B$53:$B$189=$C35)*(MC_Dispositivo!$F$36:$BE$36=$BS$1)*(MC_Dispositivo!$F$43:$BE$43=V$1),MC_Dispositivo!$F$53:$BE$189))</f>
        <v>0</v>
      </c>
      <c r="W35" s="357" cm="1">
        <f t="array" aca="1" ref="W35" ca="1">SUM(IF((MC_Dispositivo!$B$53:$B$189=$C35)*(MC_Dispositivo!$F$36:$BE$36=$BS$1)*(MC_Dispositivo!$F$43:$BE$43=W$1),MC_Dispositivo!$F$53:$BE$189))</f>
        <v>0</v>
      </c>
      <c r="X35" s="357" cm="1">
        <f t="array" aca="1" ref="X35" ca="1">SUM(IF((MC_Dispositivo!$B$53:$B$189=$C35)*(MC_Dispositivo!$F$36:$BE$36=$BS$1)*(MC_Dispositivo!$F$43:$BE$43=X$1),MC_Dispositivo!$F$53:$BE$189))</f>
        <v>0</v>
      </c>
      <c r="Y35" s="357" cm="1">
        <f t="array" aca="1" ref="Y35" ca="1">SUM(IF((MC_Dispositivo!$B$53:$B$189=$C35)*(MC_Dispositivo!$F$36:$BE$36=$BS$1)*(MC_Dispositivo!$F$43:$BE$43=Y$1),MC_Dispositivo!$F$53:$BE$189))</f>
        <v>0</v>
      </c>
      <c r="Z35" s="357" cm="1">
        <f t="array" aca="1" ref="Z35" ca="1">SUM(IF((MC_Dispositivo!$B$53:$B$189=$C35)*(MC_Dispositivo!$F$36:$BE$36=$BS$1)*(MC_Dispositivo!$F$43:$BE$43=Z$1),MC_Dispositivo!$F$53:$BE$189))</f>
        <v>0</v>
      </c>
      <c r="AA35" s="357" cm="1">
        <f t="array" aca="1" ref="AA35" ca="1">SUM(IF((MC_Dispositivo!$B$53:$B$189=$C35)*(MC_Dispositivo!$F$36:$BE$36=$BS$1)*(MC_Dispositivo!$F$43:$BE$43=AA$1),MC_Dispositivo!$F$53:$BE$189))</f>
        <v>0</v>
      </c>
      <c r="AB35" s="357" cm="1">
        <f t="array" aca="1" ref="AB35" ca="1">SUM(IF((MC_Dispositivo!$B$53:$B$189=$C35)*(MC_Dispositivo!$F$36:$BE$36=$BS$1)*(MC_Dispositivo!$F$43:$BE$43=AB$1),MC_Dispositivo!$F$53:$BE$189))</f>
        <v>0</v>
      </c>
      <c r="AC35" s="357" cm="1">
        <f t="array" aca="1" ref="AC35" ca="1">SUM(IF((MC_Dispositivo!$B$53:$B$189=$C35)*(MC_Dispositivo!$F$36:$BE$36=$BS$1)*(MC_Dispositivo!$F$43:$BE$43=AC$1),MC_Dispositivo!$F$53:$BE$189))</f>
        <v>0</v>
      </c>
      <c r="AD35" s="357" cm="1">
        <f t="array" aca="1" ref="AD35" ca="1">SUM(IF((MC_Dispositivo!$B$53:$B$189=$C35)*(MC_Dispositivo!$F$36:$BE$36=$BS$1)*(MC_Dispositivo!$F$43:$BE$43=AD$1),MC_Dispositivo!$F$53:$BE$189))</f>
        <v>0</v>
      </c>
      <c r="AE35" s="357" cm="1">
        <f t="array" aca="1" ref="AE35" ca="1">SUM(IF((MC_Dispositivo!$B$53:$B$189=$C35)*(MC_Dispositivo!$F$36:$BE$36=$BS$1)*(MC_Dispositivo!$F$43:$BE$43=AE$1),MC_Dispositivo!$F$53:$BE$189))</f>
        <v>0</v>
      </c>
      <c r="AF35" s="357" cm="1">
        <f t="array" aca="1" ref="AF35" ca="1">SUM(IF((MC_Dispositivo!$B$53:$B$189=$C35)*(MC_Dispositivo!$F$36:$BE$36=$BS$1)*(MC_Dispositivo!$F$43:$BE$43=AF$1),MC_Dispositivo!$F$53:$BE$189))</f>
        <v>0</v>
      </c>
      <c r="AG35" s="357" cm="1">
        <f t="array" aca="1" ref="AG35" ca="1">SUM(IF((MC_Dispositivo!$B$53:$B$189=$C35)*(MC_Dispositivo!$F$36:$BE$36=$BS$1)*(MC_Dispositivo!$F$43:$BE$43=AG$1),MC_Dispositivo!$F$53:$BE$189))</f>
        <v>0</v>
      </c>
      <c r="AH35" s="357" cm="1">
        <f t="array" aca="1" ref="AH35" ca="1">SUM(IF((MC_Dispositivo!$B$53:$B$189=$C35)*(MC_Dispositivo!$F$36:$BE$36=$BS$1)*(MC_Dispositivo!$F$43:$BE$43=AH$1),MC_Dispositivo!$F$53:$BE$189))</f>
        <v>0</v>
      </c>
      <c r="AI35" s="357" cm="1">
        <f t="array" aca="1" ref="AI35" ca="1">SUM(IF((MC_Dispositivo!$B$53:$B$189=$C35)*(MC_Dispositivo!$F$36:$BE$36=$BS$1)*(MC_Dispositivo!$F$43:$BE$43=AI$1),MC_Dispositivo!$F$53:$BE$189))</f>
        <v>0</v>
      </c>
      <c r="AJ35" s="357" cm="1">
        <f t="array" aca="1" ref="AJ35" ca="1">SUM(IF((MC_Dispositivo!$B$53:$B$189=$C35)*(MC_Dispositivo!$F$36:$BE$36=$BS$1)*(MC_Dispositivo!$F$43:$BE$43=AJ$1),MC_Dispositivo!$F$53:$BE$189))</f>
        <v>0</v>
      </c>
      <c r="AK35" s="125">
        <f ca="1">IF(A35="","",INDEX([10]TPU!$G:$G,MATCH($A35,[10]TPU!$A:$A,0)))</f>
        <v>164.38</v>
      </c>
      <c r="AL35" s="359">
        <f t="shared" ca="1" si="35"/>
        <v>0</v>
      </c>
      <c r="AM35" s="359">
        <f t="shared" ca="1" si="36"/>
        <v>0</v>
      </c>
      <c r="AN35" s="359">
        <f t="shared" ca="1" si="37"/>
        <v>0</v>
      </c>
      <c r="AO35" s="359">
        <f t="shared" ca="1" si="38"/>
        <v>636683.1912</v>
      </c>
      <c r="AP35" s="359">
        <f t="shared" ca="1" si="39"/>
        <v>0</v>
      </c>
      <c r="AQ35" s="359">
        <f t="shared" ca="1" si="40"/>
        <v>0</v>
      </c>
      <c r="AR35" s="359">
        <f t="shared" ca="1" si="41"/>
        <v>0</v>
      </c>
      <c r="AS35" s="359">
        <f t="shared" ca="1" si="42"/>
        <v>0</v>
      </c>
      <c r="AT35" s="359">
        <f t="shared" ca="1" si="43"/>
        <v>0</v>
      </c>
      <c r="AU35" s="359">
        <f t="shared" ca="1" si="44"/>
        <v>0</v>
      </c>
      <c r="AV35" s="359">
        <f t="shared" ca="1" si="45"/>
        <v>0</v>
      </c>
      <c r="AW35" s="359">
        <f t="shared" ca="1" si="46"/>
        <v>0</v>
      </c>
      <c r="AX35" s="359">
        <f t="shared" ca="1" si="47"/>
        <v>0</v>
      </c>
      <c r="AY35" s="359">
        <f t="shared" ca="1" si="48"/>
        <v>0</v>
      </c>
      <c r="AZ35" s="359">
        <f t="shared" ca="1" si="49"/>
        <v>0</v>
      </c>
      <c r="BA35" s="359">
        <f t="shared" ca="1" si="50"/>
        <v>0</v>
      </c>
      <c r="BB35" s="359">
        <f t="shared" ca="1" si="51"/>
        <v>0</v>
      </c>
      <c r="BC35" s="359">
        <f t="shared" ca="1" si="52"/>
        <v>0</v>
      </c>
      <c r="BD35" s="359">
        <f t="shared" ca="1" si="53"/>
        <v>0</v>
      </c>
      <c r="BE35" s="359">
        <f t="shared" ca="1" si="54"/>
        <v>0</v>
      </c>
      <c r="BF35" s="359">
        <f t="shared" ca="1" si="55"/>
        <v>0</v>
      </c>
      <c r="BG35" s="359">
        <f t="shared" ca="1" si="56"/>
        <v>0</v>
      </c>
      <c r="BH35" s="359">
        <f t="shared" ca="1" si="57"/>
        <v>0</v>
      </c>
      <c r="BI35" s="359">
        <f t="shared" ca="1" si="58"/>
        <v>0</v>
      </c>
      <c r="BJ35" s="359">
        <f t="shared" ca="1" si="59"/>
        <v>0</v>
      </c>
      <c r="BK35" s="359">
        <f t="shared" ca="1" si="60"/>
        <v>0</v>
      </c>
      <c r="BL35" s="359">
        <f t="shared" ca="1" si="61"/>
        <v>0</v>
      </c>
      <c r="BM35" s="359">
        <f t="shared" ca="1" si="62"/>
        <v>0</v>
      </c>
      <c r="BN35" s="359">
        <f t="shared" ca="1" si="63"/>
        <v>0</v>
      </c>
      <c r="BO35" s="359">
        <f t="shared" ca="1" si="64"/>
        <v>0</v>
      </c>
      <c r="BP35" s="358">
        <f t="shared" ca="1" si="4"/>
        <v>636683.1912</v>
      </c>
      <c r="BQ35" s="206"/>
      <c r="BR35" s="234" t="str">
        <f t="shared" si="6"/>
        <v/>
      </c>
      <c r="BU35" s="207"/>
    </row>
    <row r="36" spans="1:75" ht="20.100000000000001" customHeight="1" outlineLevel="1" x14ac:dyDescent="0.2">
      <c r="A36" s="354" t="str">
        <f ca="1">INDEX(MC_Dispositivo!B:E,MATCH('Quantitativo_MG-329'!C36,MC_Dispositivo!B:B,0),2)</f>
        <v>RO-00312</v>
      </c>
      <c r="B36" s="354" t="str">
        <f ca="1">INDEX([10]TPU!$B:$B,MATCH($A36,[10]TPU!$A:$A,0))</f>
        <v>SICOR</v>
      </c>
      <c r="C36" s="354" t="s">
        <v>80</v>
      </c>
      <c r="D36" s="355" t="str">
        <f ca="1">INDEX(MC_Dispositivo!B:E,MATCH('Quantitativo_MG-329'!C36,MC_Dispositivo!B:B,0),3)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36" s="354" t="str">
        <f ca="1">INDEX(MC_Dispositivo!B:E,MATCH('Quantitativo_MG-329'!C36,MC_Dispositivo!B:B,0),4)</f>
        <v>m³</v>
      </c>
      <c r="F36" s="356" cm="1">
        <f t="array" aca="1" ref="F36" ca="1">IF($BS$1="Todos",SUM(IF(($BS$1="todos")*(MC_Dispositivo!$B$54:$B$212=$C36),MC_Dispositivo!$F$54:$BE$212)),SUM(IF((MC_Dispositivo!$F$36:$BE$36=$BS$1)*(MC_Dispositivo!$B$54:$B$212=$C36),MC_Dispositivo!$F$54:$BE$212)))</f>
        <v>6575.4</v>
      </c>
      <c r="G36" s="357" cm="1">
        <f t="array" aca="1" ref="G36" ca="1">SUM(IF((MC_Dispositivo!$B$53:$B$189=$C36)*(MC_Dispositivo!$F$36:$BE$36=$BS$1)*(MC_Dispositivo!$F$43:$BE$43=G$1),MC_Dispositivo!$F$53:$BE$189))</f>
        <v>0</v>
      </c>
      <c r="H36" s="357" cm="1">
        <f t="array" aca="1" ref="H36" ca="1">SUM(IF((MC_Dispositivo!$B$53:$B$189=$C36)*(MC_Dispositivo!$F$36:$BE$36=$BS$1)*(MC_Dispositivo!$F$43:$BE$43=H$1),MC_Dispositivo!$F$53:$BE$189))</f>
        <v>0</v>
      </c>
      <c r="I36" s="357" cm="1">
        <f t="array" aca="1" ref="I36" ca="1">SUM(IF((MC_Dispositivo!$B$53:$B$189=$C36)*(MC_Dispositivo!$F$36:$BE$36=$BS$1)*(MC_Dispositivo!$F$43:$BE$43=I$1),MC_Dispositivo!$F$53:$BE$189))</f>
        <v>0</v>
      </c>
      <c r="J36" s="357" cm="1">
        <f t="array" aca="1" ref="J36" ca="1">SUM(IF((MC_Dispositivo!$B$53:$B$189=$C36)*(MC_Dispositivo!$F$36:$BE$36=$BS$1)*(MC_Dispositivo!$F$43:$BE$43=J$1),MC_Dispositivo!$F$53:$BE$189))</f>
        <v>6575.4</v>
      </c>
      <c r="K36" s="357" cm="1">
        <f t="array" aca="1" ref="K36" ca="1">SUM(IF((MC_Dispositivo!$B$53:$B$189=$C36)*(MC_Dispositivo!$F$36:$BE$36=$BS$1)*(MC_Dispositivo!$F$43:$BE$43=K$1),MC_Dispositivo!$F$53:$BE$189))</f>
        <v>0</v>
      </c>
      <c r="L36" s="357" cm="1">
        <f t="array" aca="1" ref="L36" ca="1">SUM(IF((MC_Dispositivo!$B$53:$B$189=$C36)*(MC_Dispositivo!$F$36:$BE$36=$BS$1)*(MC_Dispositivo!$F$43:$BE$43=L$1),MC_Dispositivo!$F$53:$BE$189))</f>
        <v>0</v>
      </c>
      <c r="M36" s="357" cm="1">
        <f t="array" aca="1" ref="M36" ca="1">SUM(IF((MC_Dispositivo!$B$53:$B$189=$C36)*(MC_Dispositivo!$F$36:$BE$36=$BS$1)*(MC_Dispositivo!$F$43:$BE$43=M$1),MC_Dispositivo!$F$53:$BE$189))</f>
        <v>0</v>
      </c>
      <c r="N36" s="357" cm="1">
        <f t="array" aca="1" ref="N36" ca="1">SUM(IF((MC_Dispositivo!$B$53:$B$189=$C36)*(MC_Dispositivo!$F$36:$BE$36=$BS$1)*(MC_Dispositivo!$F$43:$BE$43=N$1),MC_Dispositivo!$F$53:$BE$189))</f>
        <v>0</v>
      </c>
      <c r="O36" s="357" cm="1">
        <f t="array" aca="1" ref="O36" ca="1">SUM(IF((MC_Dispositivo!$B$53:$B$189=$C36)*(MC_Dispositivo!$F$36:$BE$36=$BS$1)*(MC_Dispositivo!$F$43:$BE$43=O$1),MC_Dispositivo!$F$53:$BE$189))</f>
        <v>0</v>
      </c>
      <c r="P36" s="357" cm="1">
        <f t="array" aca="1" ref="P36" ca="1">SUM(IF((MC_Dispositivo!$B$53:$B$189=$C36)*(MC_Dispositivo!$F$36:$BE$36=$BS$1)*(MC_Dispositivo!$F$43:$BE$43=P$1),MC_Dispositivo!$F$53:$BE$189))</f>
        <v>0</v>
      </c>
      <c r="Q36" s="357" cm="1">
        <f t="array" aca="1" ref="Q36" ca="1">SUM(IF((MC_Dispositivo!$B$53:$B$189=$C36)*(MC_Dispositivo!$F$36:$BE$36=$BS$1)*(MC_Dispositivo!$F$43:$BE$43=Q$1),MC_Dispositivo!$F$53:$BE$189))</f>
        <v>0</v>
      </c>
      <c r="R36" s="357" cm="1">
        <f t="array" aca="1" ref="R36" ca="1">SUM(IF((MC_Dispositivo!$B$53:$B$189=$C36)*(MC_Dispositivo!$F$36:$BE$36=$BS$1)*(MC_Dispositivo!$F$43:$BE$43=R$1),MC_Dispositivo!$F$53:$BE$189))</f>
        <v>0</v>
      </c>
      <c r="S36" s="357" cm="1">
        <f t="array" aca="1" ref="S36" ca="1">SUM(IF((MC_Dispositivo!$B$53:$B$189=$C36)*(MC_Dispositivo!$F$36:$BE$36=$BS$1)*(MC_Dispositivo!$F$43:$BE$43=S$1),MC_Dispositivo!$F$53:$BE$189))</f>
        <v>0</v>
      </c>
      <c r="T36" s="357" cm="1">
        <f t="array" aca="1" ref="T36" ca="1">SUM(IF((MC_Dispositivo!$B$53:$B$189=$C36)*(MC_Dispositivo!$F$36:$BE$36=$BS$1)*(MC_Dispositivo!$F$43:$BE$43=T$1),MC_Dispositivo!$F$53:$BE$189))</f>
        <v>0</v>
      </c>
      <c r="U36" s="357" cm="1">
        <f t="array" aca="1" ref="U36" ca="1">SUM(IF((MC_Dispositivo!$B$53:$B$189=$C36)*(MC_Dispositivo!$F$36:$BE$36=$BS$1)*(MC_Dispositivo!$F$43:$BE$43=U$1),MC_Dispositivo!$F$53:$BE$189))</f>
        <v>0</v>
      </c>
      <c r="V36" s="357" cm="1">
        <f t="array" aca="1" ref="V36" ca="1">SUM(IF((MC_Dispositivo!$B$53:$B$189=$C36)*(MC_Dispositivo!$F$36:$BE$36=$BS$1)*(MC_Dispositivo!$F$43:$BE$43=V$1),MC_Dispositivo!$F$53:$BE$189))</f>
        <v>0</v>
      </c>
      <c r="W36" s="357" cm="1">
        <f t="array" aca="1" ref="W36" ca="1">SUM(IF((MC_Dispositivo!$B$53:$B$189=$C36)*(MC_Dispositivo!$F$36:$BE$36=$BS$1)*(MC_Dispositivo!$F$43:$BE$43=W$1),MC_Dispositivo!$F$53:$BE$189))</f>
        <v>0</v>
      </c>
      <c r="X36" s="357" cm="1">
        <f t="array" aca="1" ref="X36" ca="1">SUM(IF((MC_Dispositivo!$B$53:$B$189=$C36)*(MC_Dispositivo!$F$36:$BE$36=$BS$1)*(MC_Dispositivo!$F$43:$BE$43=X$1),MC_Dispositivo!$F$53:$BE$189))</f>
        <v>0</v>
      </c>
      <c r="Y36" s="357" cm="1">
        <f t="array" aca="1" ref="Y36" ca="1">SUM(IF((MC_Dispositivo!$B$53:$B$189=$C36)*(MC_Dispositivo!$F$36:$BE$36=$BS$1)*(MC_Dispositivo!$F$43:$BE$43=Y$1),MC_Dispositivo!$F$53:$BE$189))</f>
        <v>0</v>
      </c>
      <c r="Z36" s="357" cm="1">
        <f t="array" aca="1" ref="Z36" ca="1">SUM(IF((MC_Dispositivo!$B$53:$B$189=$C36)*(MC_Dispositivo!$F$36:$BE$36=$BS$1)*(MC_Dispositivo!$F$43:$BE$43=Z$1),MC_Dispositivo!$F$53:$BE$189))</f>
        <v>0</v>
      </c>
      <c r="AA36" s="357" cm="1">
        <f t="array" aca="1" ref="AA36" ca="1">SUM(IF((MC_Dispositivo!$B$53:$B$189=$C36)*(MC_Dispositivo!$F$36:$BE$36=$BS$1)*(MC_Dispositivo!$F$43:$BE$43=AA$1),MC_Dispositivo!$F$53:$BE$189))</f>
        <v>0</v>
      </c>
      <c r="AB36" s="357" cm="1">
        <f t="array" aca="1" ref="AB36" ca="1">SUM(IF((MC_Dispositivo!$B$53:$B$189=$C36)*(MC_Dispositivo!$F$36:$BE$36=$BS$1)*(MC_Dispositivo!$F$43:$BE$43=AB$1),MC_Dispositivo!$F$53:$BE$189))</f>
        <v>0</v>
      </c>
      <c r="AC36" s="357" cm="1">
        <f t="array" aca="1" ref="AC36" ca="1">SUM(IF((MC_Dispositivo!$B$53:$B$189=$C36)*(MC_Dispositivo!$F$36:$BE$36=$BS$1)*(MC_Dispositivo!$F$43:$BE$43=AC$1),MC_Dispositivo!$F$53:$BE$189))</f>
        <v>0</v>
      </c>
      <c r="AD36" s="357" cm="1">
        <f t="array" aca="1" ref="AD36" ca="1">SUM(IF((MC_Dispositivo!$B$53:$B$189=$C36)*(MC_Dispositivo!$F$36:$BE$36=$BS$1)*(MC_Dispositivo!$F$43:$BE$43=AD$1),MC_Dispositivo!$F$53:$BE$189))</f>
        <v>0</v>
      </c>
      <c r="AE36" s="357" cm="1">
        <f t="array" aca="1" ref="AE36" ca="1">SUM(IF((MC_Dispositivo!$B$53:$B$189=$C36)*(MC_Dispositivo!$F$36:$BE$36=$BS$1)*(MC_Dispositivo!$F$43:$BE$43=AE$1),MC_Dispositivo!$F$53:$BE$189))</f>
        <v>0</v>
      </c>
      <c r="AF36" s="357" cm="1">
        <f t="array" aca="1" ref="AF36" ca="1">SUM(IF((MC_Dispositivo!$B$53:$B$189=$C36)*(MC_Dispositivo!$F$36:$BE$36=$BS$1)*(MC_Dispositivo!$F$43:$BE$43=AF$1),MC_Dispositivo!$F$53:$BE$189))</f>
        <v>0</v>
      </c>
      <c r="AG36" s="357" cm="1">
        <f t="array" aca="1" ref="AG36" ca="1">SUM(IF((MC_Dispositivo!$B$53:$B$189=$C36)*(MC_Dispositivo!$F$36:$BE$36=$BS$1)*(MC_Dispositivo!$F$43:$BE$43=AG$1),MC_Dispositivo!$F$53:$BE$189))</f>
        <v>0</v>
      </c>
      <c r="AH36" s="357" cm="1">
        <f t="array" aca="1" ref="AH36" ca="1">SUM(IF((MC_Dispositivo!$B$53:$B$189=$C36)*(MC_Dispositivo!$F$36:$BE$36=$BS$1)*(MC_Dispositivo!$F$43:$BE$43=AH$1),MC_Dispositivo!$F$53:$BE$189))</f>
        <v>0</v>
      </c>
      <c r="AI36" s="357" cm="1">
        <f t="array" aca="1" ref="AI36" ca="1">SUM(IF((MC_Dispositivo!$B$53:$B$189=$C36)*(MC_Dispositivo!$F$36:$BE$36=$BS$1)*(MC_Dispositivo!$F$43:$BE$43=AI$1),MC_Dispositivo!$F$53:$BE$189))</f>
        <v>0</v>
      </c>
      <c r="AJ36" s="357" cm="1">
        <f t="array" aca="1" ref="AJ36" ca="1">SUM(IF((MC_Dispositivo!$B$53:$B$189=$C36)*(MC_Dispositivo!$F$36:$BE$36=$BS$1)*(MC_Dispositivo!$F$43:$BE$43=AJ$1),MC_Dispositivo!$F$53:$BE$189))</f>
        <v>0</v>
      </c>
      <c r="AK36" s="125">
        <f ca="1">IF(A36="","",INDEX([10]TPU!$G:$G,MATCH($A36,[10]TPU!$A:$A,0)))</f>
        <v>57.25</v>
      </c>
      <c r="AL36" s="359">
        <f t="shared" ca="1" si="35"/>
        <v>0</v>
      </c>
      <c r="AM36" s="359">
        <f t="shared" ca="1" si="36"/>
        <v>0</v>
      </c>
      <c r="AN36" s="359">
        <f t="shared" ca="1" si="37"/>
        <v>0</v>
      </c>
      <c r="AO36" s="359">
        <f t="shared" ca="1" si="38"/>
        <v>376441.64999999997</v>
      </c>
      <c r="AP36" s="359">
        <f t="shared" ca="1" si="39"/>
        <v>0</v>
      </c>
      <c r="AQ36" s="359">
        <f t="shared" ca="1" si="40"/>
        <v>0</v>
      </c>
      <c r="AR36" s="359">
        <f t="shared" ca="1" si="41"/>
        <v>0</v>
      </c>
      <c r="AS36" s="359">
        <f t="shared" ca="1" si="42"/>
        <v>0</v>
      </c>
      <c r="AT36" s="359">
        <f t="shared" ca="1" si="43"/>
        <v>0</v>
      </c>
      <c r="AU36" s="359">
        <f t="shared" ca="1" si="44"/>
        <v>0</v>
      </c>
      <c r="AV36" s="359">
        <f t="shared" ca="1" si="45"/>
        <v>0</v>
      </c>
      <c r="AW36" s="359">
        <f t="shared" ca="1" si="46"/>
        <v>0</v>
      </c>
      <c r="AX36" s="359">
        <f t="shared" ca="1" si="47"/>
        <v>0</v>
      </c>
      <c r="AY36" s="359">
        <f t="shared" ca="1" si="48"/>
        <v>0</v>
      </c>
      <c r="AZ36" s="359">
        <f t="shared" ca="1" si="49"/>
        <v>0</v>
      </c>
      <c r="BA36" s="359">
        <f t="shared" ca="1" si="50"/>
        <v>0</v>
      </c>
      <c r="BB36" s="359">
        <f t="shared" ca="1" si="51"/>
        <v>0</v>
      </c>
      <c r="BC36" s="359">
        <f t="shared" ca="1" si="52"/>
        <v>0</v>
      </c>
      <c r="BD36" s="359">
        <f t="shared" ca="1" si="53"/>
        <v>0</v>
      </c>
      <c r="BE36" s="359">
        <f t="shared" ca="1" si="54"/>
        <v>0</v>
      </c>
      <c r="BF36" s="359">
        <f t="shared" ca="1" si="55"/>
        <v>0</v>
      </c>
      <c r="BG36" s="359">
        <f t="shared" ca="1" si="56"/>
        <v>0</v>
      </c>
      <c r="BH36" s="359">
        <f t="shared" ca="1" si="57"/>
        <v>0</v>
      </c>
      <c r="BI36" s="359">
        <f t="shared" ca="1" si="58"/>
        <v>0</v>
      </c>
      <c r="BJ36" s="359">
        <f t="shared" ca="1" si="59"/>
        <v>0</v>
      </c>
      <c r="BK36" s="359">
        <f t="shared" ca="1" si="60"/>
        <v>0</v>
      </c>
      <c r="BL36" s="359">
        <f t="shared" ca="1" si="61"/>
        <v>0</v>
      </c>
      <c r="BM36" s="359">
        <f t="shared" ca="1" si="62"/>
        <v>0</v>
      </c>
      <c r="BN36" s="359">
        <f t="shared" ca="1" si="63"/>
        <v>0</v>
      </c>
      <c r="BO36" s="359">
        <f t="shared" ca="1" si="64"/>
        <v>0</v>
      </c>
      <c r="BP36" s="358">
        <f t="shared" ca="1" si="4"/>
        <v>376441.64999999997</v>
      </c>
      <c r="BQ36" s="206"/>
      <c r="BR36" s="234" t="str">
        <f t="shared" si="6"/>
        <v/>
      </c>
      <c r="BU36" s="207"/>
    </row>
    <row r="37" spans="1:75" ht="20.100000000000001" customHeight="1" outlineLevel="1" x14ac:dyDescent="0.2">
      <c r="A37" s="354">
        <f ca="1">INDEX(MC_Dispositivo!B:E,MATCH('Quantitativo_MG-329'!C37,MC_Dispositivo!B:B,0),2)</f>
        <v>4011463</v>
      </c>
      <c r="B37" s="354" t="str">
        <f ca="1">INDEX([10]TPU!$B:$B,MATCH($A37,[10]TPU!$A:$A,0))</f>
        <v>SICRO</v>
      </c>
      <c r="C37" s="354" t="s">
        <v>81</v>
      </c>
      <c r="D37" s="355" t="str">
        <f ca="1">INDEX(MC_Dispositivo!B:E,MATCH('Quantitativo_MG-329'!C37,MC_Dispositivo!B:B,0),3)</f>
        <v>Concreto asfáltico - faixa C - areia e brita comerciais</v>
      </c>
      <c r="E37" s="354" t="str">
        <f ca="1">INDEX(MC_Dispositivo!B:E,MATCH('Quantitativo_MG-329'!C37,MC_Dispositivo!B:B,0),4)</f>
        <v>t</v>
      </c>
      <c r="F37" s="356" cm="1">
        <f t="array" aca="1" ref="F37" ca="1">IF($BS$1="Todos",SUM(IF(($BS$1="todos")*(MC_Dispositivo!$B$54:$B$212=$C37),MC_Dispositivo!$F$54:$BE$212)),SUM(IF((MC_Dispositivo!$F$36:$BE$36=$BS$1)*(MC_Dispositivo!$B$54:$B$212=$C37),MC_Dispositivo!$F$54:$BE$212)))</f>
        <v>237.69</v>
      </c>
      <c r="G37" s="357" cm="1">
        <f t="array" aca="1" ref="G37" ca="1">SUM(IF((MC_Dispositivo!$B$53:$B$189=$C37)*(MC_Dispositivo!$F$36:$BE$36=$BS$1)*(MC_Dispositivo!$F$43:$BE$43=G$1),MC_Dispositivo!$F$53:$BE$189))</f>
        <v>0</v>
      </c>
      <c r="H37" s="357" cm="1">
        <f t="array" aca="1" ref="H37" ca="1">SUM(IF((MC_Dispositivo!$B$53:$B$189=$C37)*(MC_Dispositivo!$F$36:$BE$36=$BS$1)*(MC_Dispositivo!$F$43:$BE$43=H$1),MC_Dispositivo!$F$53:$BE$189))</f>
        <v>0</v>
      </c>
      <c r="I37" s="357" cm="1">
        <f t="array" aca="1" ref="I37" ca="1">SUM(IF((MC_Dispositivo!$B$53:$B$189=$C37)*(MC_Dispositivo!$F$36:$BE$36=$BS$1)*(MC_Dispositivo!$F$43:$BE$43=I$1),MC_Dispositivo!$F$53:$BE$189))</f>
        <v>0</v>
      </c>
      <c r="J37" s="357" cm="1">
        <f t="array" aca="1" ref="J37" ca="1">SUM(IF((MC_Dispositivo!$B$53:$B$189=$C37)*(MC_Dispositivo!$F$36:$BE$36=$BS$1)*(MC_Dispositivo!$F$43:$BE$43=J$1),MC_Dispositivo!$F$53:$BE$189))</f>
        <v>237.69</v>
      </c>
      <c r="K37" s="357" cm="1">
        <f t="array" aca="1" ref="K37" ca="1">SUM(IF((MC_Dispositivo!$B$53:$B$189=$C37)*(MC_Dispositivo!$F$36:$BE$36=$BS$1)*(MC_Dispositivo!$F$43:$BE$43=K$1),MC_Dispositivo!$F$53:$BE$189))</f>
        <v>0</v>
      </c>
      <c r="L37" s="357" cm="1">
        <f t="array" aca="1" ref="L37" ca="1">SUM(IF((MC_Dispositivo!$B$53:$B$189=$C37)*(MC_Dispositivo!$F$36:$BE$36=$BS$1)*(MC_Dispositivo!$F$43:$BE$43=L$1),MC_Dispositivo!$F$53:$BE$189))</f>
        <v>0</v>
      </c>
      <c r="M37" s="357" cm="1">
        <f t="array" aca="1" ref="M37" ca="1">SUM(IF((MC_Dispositivo!$B$53:$B$189=$C37)*(MC_Dispositivo!$F$36:$BE$36=$BS$1)*(MC_Dispositivo!$F$43:$BE$43=M$1),MC_Dispositivo!$F$53:$BE$189))</f>
        <v>0</v>
      </c>
      <c r="N37" s="357" cm="1">
        <f t="array" aca="1" ref="N37" ca="1">SUM(IF((MC_Dispositivo!$B$53:$B$189=$C37)*(MC_Dispositivo!$F$36:$BE$36=$BS$1)*(MC_Dispositivo!$F$43:$BE$43=N$1),MC_Dispositivo!$F$53:$BE$189))</f>
        <v>0</v>
      </c>
      <c r="O37" s="357" cm="1">
        <f t="array" aca="1" ref="O37" ca="1">SUM(IF((MC_Dispositivo!$B$53:$B$189=$C37)*(MC_Dispositivo!$F$36:$BE$36=$BS$1)*(MC_Dispositivo!$F$43:$BE$43=O$1),MC_Dispositivo!$F$53:$BE$189))</f>
        <v>0</v>
      </c>
      <c r="P37" s="357" cm="1">
        <f t="array" aca="1" ref="P37" ca="1">SUM(IF((MC_Dispositivo!$B$53:$B$189=$C37)*(MC_Dispositivo!$F$36:$BE$36=$BS$1)*(MC_Dispositivo!$F$43:$BE$43=P$1),MC_Dispositivo!$F$53:$BE$189))</f>
        <v>0</v>
      </c>
      <c r="Q37" s="357" cm="1">
        <f t="array" aca="1" ref="Q37" ca="1">SUM(IF((MC_Dispositivo!$B$53:$B$189=$C37)*(MC_Dispositivo!$F$36:$BE$36=$BS$1)*(MC_Dispositivo!$F$43:$BE$43=Q$1),MC_Dispositivo!$F$53:$BE$189))</f>
        <v>0</v>
      </c>
      <c r="R37" s="357" cm="1">
        <f t="array" aca="1" ref="R37" ca="1">SUM(IF((MC_Dispositivo!$B$53:$B$189=$C37)*(MC_Dispositivo!$F$36:$BE$36=$BS$1)*(MC_Dispositivo!$F$43:$BE$43=R$1),MC_Dispositivo!$F$53:$BE$189))</f>
        <v>0</v>
      </c>
      <c r="S37" s="357" cm="1">
        <f t="array" aca="1" ref="S37" ca="1">SUM(IF((MC_Dispositivo!$B$53:$B$189=$C37)*(MC_Dispositivo!$F$36:$BE$36=$BS$1)*(MC_Dispositivo!$F$43:$BE$43=S$1),MC_Dispositivo!$F$53:$BE$189))</f>
        <v>0</v>
      </c>
      <c r="T37" s="357" cm="1">
        <f t="array" aca="1" ref="T37" ca="1">SUM(IF((MC_Dispositivo!$B$53:$B$189=$C37)*(MC_Dispositivo!$F$36:$BE$36=$BS$1)*(MC_Dispositivo!$F$43:$BE$43=T$1),MC_Dispositivo!$F$53:$BE$189))</f>
        <v>0</v>
      </c>
      <c r="U37" s="357" cm="1">
        <f t="array" aca="1" ref="U37" ca="1">SUM(IF((MC_Dispositivo!$B$53:$B$189=$C37)*(MC_Dispositivo!$F$36:$BE$36=$BS$1)*(MC_Dispositivo!$F$43:$BE$43=U$1),MC_Dispositivo!$F$53:$BE$189))</f>
        <v>0</v>
      </c>
      <c r="V37" s="357" cm="1">
        <f t="array" aca="1" ref="V37" ca="1">SUM(IF((MC_Dispositivo!$B$53:$B$189=$C37)*(MC_Dispositivo!$F$36:$BE$36=$BS$1)*(MC_Dispositivo!$F$43:$BE$43=V$1),MC_Dispositivo!$F$53:$BE$189))</f>
        <v>0</v>
      </c>
      <c r="W37" s="357" cm="1">
        <f t="array" aca="1" ref="W37" ca="1">SUM(IF((MC_Dispositivo!$B$53:$B$189=$C37)*(MC_Dispositivo!$F$36:$BE$36=$BS$1)*(MC_Dispositivo!$F$43:$BE$43=W$1),MC_Dispositivo!$F$53:$BE$189))</f>
        <v>0</v>
      </c>
      <c r="X37" s="357" cm="1">
        <f t="array" aca="1" ref="X37" ca="1">SUM(IF((MC_Dispositivo!$B$53:$B$189=$C37)*(MC_Dispositivo!$F$36:$BE$36=$BS$1)*(MC_Dispositivo!$F$43:$BE$43=X$1),MC_Dispositivo!$F$53:$BE$189))</f>
        <v>0</v>
      </c>
      <c r="Y37" s="357" cm="1">
        <f t="array" aca="1" ref="Y37" ca="1">SUM(IF((MC_Dispositivo!$B$53:$B$189=$C37)*(MC_Dispositivo!$F$36:$BE$36=$BS$1)*(MC_Dispositivo!$F$43:$BE$43=Y$1),MC_Dispositivo!$F$53:$BE$189))</f>
        <v>0</v>
      </c>
      <c r="Z37" s="357" cm="1">
        <f t="array" aca="1" ref="Z37" ca="1">SUM(IF((MC_Dispositivo!$B$53:$B$189=$C37)*(MC_Dispositivo!$F$36:$BE$36=$BS$1)*(MC_Dispositivo!$F$43:$BE$43=Z$1),MC_Dispositivo!$F$53:$BE$189))</f>
        <v>0</v>
      </c>
      <c r="AA37" s="357" cm="1">
        <f t="array" aca="1" ref="AA37" ca="1">SUM(IF((MC_Dispositivo!$B$53:$B$189=$C37)*(MC_Dispositivo!$F$36:$BE$36=$BS$1)*(MC_Dispositivo!$F$43:$BE$43=AA$1),MC_Dispositivo!$F$53:$BE$189))</f>
        <v>0</v>
      </c>
      <c r="AB37" s="357" cm="1">
        <f t="array" aca="1" ref="AB37" ca="1">SUM(IF((MC_Dispositivo!$B$53:$B$189=$C37)*(MC_Dispositivo!$F$36:$BE$36=$BS$1)*(MC_Dispositivo!$F$43:$BE$43=AB$1),MC_Dispositivo!$F$53:$BE$189))</f>
        <v>0</v>
      </c>
      <c r="AC37" s="357" cm="1">
        <f t="array" aca="1" ref="AC37" ca="1">SUM(IF((MC_Dispositivo!$B$53:$B$189=$C37)*(MC_Dispositivo!$F$36:$BE$36=$BS$1)*(MC_Dispositivo!$F$43:$BE$43=AC$1),MC_Dispositivo!$F$53:$BE$189))</f>
        <v>0</v>
      </c>
      <c r="AD37" s="357" cm="1">
        <f t="array" aca="1" ref="AD37" ca="1">SUM(IF((MC_Dispositivo!$B$53:$B$189=$C37)*(MC_Dispositivo!$F$36:$BE$36=$BS$1)*(MC_Dispositivo!$F$43:$BE$43=AD$1),MC_Dispositivo!$F$53:$BE$189))</f>
        <v>0</v>
      </c>
      <c r="AE37" s="357" cm="1">
        <f t="array" aca="1" ref="AE37" ca="1">SUM(IF((MC_Dispositivo!$B$53:$B$189=$C37)*(MC_Dispositivo!$F$36:$BE$36=$BS$1)*(MC_Dispositivo!$F$43:$BE$43=AE$1),MC_Dispositivo!$F$53:$BE$189))</f>
        <v>0</v>
      </c>
      <c r="AF37" s="357" cm="1">
        <f t="array" aca="1" ref="AF37" ca="1">SUM(IF((MC_Dispositivo!$B$53:$B$189=$C37)*(MC_Dispositivo!$F$36:$BE$36=$BS$1)*(MC_Dispositivo!$F$43:$BE$43=AF$1),MC_Dispositivo!$F$53:$BE$189))</f>
        <v>0</v>
      </c>
      <c r="AG37" s="357" cm="1">
        <f t="array" aca="1" ref="AG37" ca="1">SUM(IF((MC_Dispositivo!$B$53:$B$189=$C37)*(MC_Dispositivo!$F$36:$BE$36=$BS$1)*(MC_Dispositivo!$F$43:$BE$43=AG$1),MC_Dispositivo!$F$53:$BE$189))</f>
        <v>0</v>
      </c>
      <c r="AH37" s="357" cm="1">
        <f t="array" aca="1" ref="AH37" ca="1">SUM(IF((MC_Dispositivo!$B$53:$B$189=$C37)*(MC_Dispositivo!$F$36:$BE$36=$BS$1)*(MC_Dispositivo!$F$43:$BE$43=AH$1),MC_Dispositivo!$F$53:$BE$189))</f>
        <v>0</v>
      </c>
      <c r="AI37" s="357" cm="1">
        <f t="array" aca="1" ref="AI37" ca="1">SUM(IF((MC_Dispositivo!$B$53:$B$189=$C37)*(MC_Dispositivo!$F$36:$BE$36=$BS$1)*(MC_Dispositivo!$F$43:$BE$43=AI$1),MC_Dispositivo!$F$53:$BE$189))</f>
        <v>0</v>
      </c>
      <c r="AJ37" s="357" cm="1">
        <f t="array" aca="1" ref="AJ37" ca="1">SUM(IF((MC_Dispositivo!$B$53:$B$189=$C37)*(MC_Dispositivo!$F$36:$BE$36=$BS$1)*(MC_Dispositivo!$F$43:$BE$43=AJ$1),MC_Dispositivo!$F$53:$BE$189))</f>
        <v>0</v>
      </c>
      <c r="AK37" s="125">
        <f ca="1">IF(A37="","",INDEX([10]TPU!$G:$G,MATCH($A37,[10]TPU!$A:$A,0)))</f>
        <v>362.8</v>
      </c>
      <c r="AL37" s="359">
        <f t="shared" ca="1" si="35"/>
        <v>0</v>
      </c>
      <c r="AM37" s="359">
        <f t="shared" ca="1" si="36"/>
        <v>0</v>
      </c>
      <c r="AN37" s="359">
        <f t="shared" ca="1" si="37"/>
        <v>0</v>
      </c>
      <c r="AO37" s="359">
        <f t="shared" ca="1" si="38"/>
        <v>86233.932000000001</v>
      </c>
      <c r="AP37" s="359">
        <f t="shared" ca="1" si="39"/>
        <v>0</v>
      </c>
      <c r="AQ37" s="359">
        <f t="shared" ca="1" si="40"/>
        <v>0</v>
      </c>
      <c r="AR37" s="359">
        <f t="shared" ca="1" si="41"/>
        <v>0</v>
      </c>
      <c r="AS37" s="359">
        <f t="shared" ca="1" si="42"/>
        <v>0</v>
      </c>
      <c r="AT37" s="359">
        <f t="shared" ca="1" si="43"/>
        <v>0</v>
      </c>
      <c r="AU37" s="359">
        <f t="shared" ca="1" si="44"/>
        <v>0</v>
      </c>
      <c r="AV37" s="359">
        <f t="shared" ca="1" si="45"/>
        <v>0</v>
      </c>
      <c r="AW37" s="359">
        <f t="shared" ca="1" si="46"/>
        <v>0</v>
      </c>
      <c r="AX37" s="359">
        <f t="shared" ca="1" si="47"/>
        <v>0</v>
      </c>
      <c r="AY37" s="359">
        <f t="shared" ca="1" si="48"/>
        <v>0</v>
      </c>
      <c r="AZ37" s="359">
        <f t="shared" ca="1" si="49"/>
        <v>0</v>
      </c>
      <c r="BA37" s="359">
        <f t="shared" ca="1" si="50"/>
        <v>0</v>
      </c>
      <c r="BB37" s="359">
        <f t="shared" ca="1" si="51"/>
        <v>0</v>
      </c>
      <c r="BC37" s="359">
        <f t="shared" ca="1" si="52"/>
        <v>0</v>
      </c>
      <c r="BD37" s="359">
        <f t="shared" ca="1" si="53"/>
        <v>0</v>
      </c>
      <c r="BE37" s="359">
        <f t="shared" ca="1" si="54"/>
        <v>0</v>
      </c>
      <c r="BF37" s="359">
        <f t="shared" ca="1" si="55"/>
        <v>0</v>
      </c>
      <c r="BG37" s="359">
        <f t="shared" ca="1" si="56"/>
        <v>0</v>
      </c>
      <c r="BH37" s="359">
        <f t="shared" ca="1" si="57"/>
        <v>0</v>
      </c>
      <c r="BI37" s="359">
        <f t="shared" ca="1" si="58"/>
        <v>0</v>
      </c>
      <c r="BJ37" s="359">
        <f t="shared" ca="1" si="59"/>
        <v>0</v>
      </c>
      <c r="BK37" s="359">
        <f t="shared" ca="1" si="60"/>
        <v>0</v>
      </c>
      <c r="BL37" s="359">
        <f t="shared" ca="1" si="61"/>
        <v>0</v>
      </c>
      <c r="BM37" s="359">
        <f t="shared" ca="1" si="62"/>
        <v>0</v>
      </c>
      <c r="BN37" s="359">
        <f t="shared" ca="1" si="63"/>
        <v>0</v>
      </c>
      <c r="BO37" s="359">
        <f t="shared" ca="1" si="64"/>
        <v>0</v>
      </c>
      <c r="BP37" s="358">
        <f t="shared" ca="1" si="4"/>
        <v>86233.932000000001</v>
      </c>
      <c r="BQ37" s="206"/>
      <c r="BR37" s="234" t="str">
        <f t="shared" si="6"/>
        <v/>
      </c>
      <c r="BU37" s="207"/>
    </row>
    <row r="38" spans="1:75" ht="20.100000000000001" customHeight="1" outlineLevel="1" x14ac:dyDescent="0.2">
      <c r="A38" s="354" t="str">
        <f ca="1">INDEX(MC_Dispositivo!B:E,MATCH('Quantitativo_MG-329'!C38,MC_Dispositivo!B:B,0),2)</f>
        <v>CA0004</v>
      </c>
      <c r="B38" s="354" t="str">
        <f ca="1">INDEX([10]TPU!$B:$B,MATCH($A38,[10]TPU!$A:$A,0))</f>
        <v>ANP</v>
      </c>
      <c r="C38" s="354" t="s">
        <v>82</v>
      </c>
      <c r="D38" s="355" t="str">
        <f ca="1">INDEX(MC_Dispositivo!B:E,MATCH('Quantitativo_MG-329'!C38,MC_Dispositivo!B:B,0),3)</f>
        <v>Cimentos asfálticos CAP-50-70</v>
      </c>
      <c r="E38" s="354" t="str">
        <f ca="1">INDEX(MC_Dispositivo!B:E,MATCH('Quantitativo_MG-329'!C38,MC_Dispositivo!B:B,0),4)</f>
        <v>T</v>
      </c>
      <c r="F38" s="356" cm="1">
        <f t="array" aca="1" ref="F38" ca="1">IF($BS$1="Todos",SUM(IF(($BS$1="todos")*(MC_Dispositivo!$B$54:$B$212=$C38),MC_Dispositivo!$F$54:$BE$212)),SUM(IF((MC_Dispositivo!$F$36:$BE$36=$BS$1)*(MC_Dispositivo!$B$54:$B$212=$C38),MC_Dispositivo!$F$54:$BE$212)))</f>
        <v>36.788707440000003</v>
      </c>
      <c r="G38" s="357" cm="1">
        <f t="array" aca="1" ref="G38" ca="1">SUM(IF((MC_Dispositivo!$B$53:$B$189=$C38)*(MC_Dispositivo!$F$36:$BE$36=$BS$1)*(MC_Dispositivo!$F$43:$BE$43=G$1),MC_Dispositivo!$F$53:$BE$189))</f>
        <v>0</v>
      </c>
      <c r="H38" s="357" cm="1">
        <f t="array" aca="1" ref="H38" ca="1">SUM(IF((MC_Dispositivo!$B$53:$B$189=$C38)*(MC_Dispositivo!$F$36:$BE$36=$BS$1)*(MC_Dispositivo!$F$43:$BE$43=H$1),MC_Dispositivo!$F$53:$BE$189))</f>
        <v>0</v>
      </c>
      <c r="I38" s="357" cm="1">
        <f t="array" aca="1" ref="I38" ca="1">SUM(IF((MC_Dispositivo!$B$53:$B$189=$C38)*(MC_Dispositivo!$F$36:$BE$36=$BS$1)*(MC_Dispositivo!$F$43:$BE$43=I$1),MC_Dispositivo!$F$53:$BE$189))</f>
        <v>0</v>
      </c>
      <c r="J38" s="357" cm="1">
        <f t="array" aca="1" ref="J38" ca="1">SUM(IF((MC_Dispositivo!$B$53:$B$189=$C38)*(MC_Dispositivo!$F$36:$BE$36=$BS$1)*(MC_Dispositivo!$F$43:$BE$43=J$1),MC_Dispositivo!$F$53:$BE$189))</f>
        <v>36.788707440000003</v>
      </c>
      <c r="K38" s="357" cm="1">
        <f t="array" aca="1" ref="K38" ca="1">SUM(IF((MC_Dispositivo!$B$53:$B$189=$C38)*(MC_Dispositivo!$F$36:$BE$36=$BS$1)*(MC_Dispositivo!$F$43:$BE$43=K$1),MC_Dispositivo!$F$53:$BE$189))</f>
        <v>0</v>
      </c>
      <c r="L38" s="357" cm="1">
        <f t="array" aca="1" ref="L38" ca="1">SUM(IF((MC_Dispositivo!$B$53:$B$189=$C38)*(MC_Dispositivo!$F$36:$BE$36=$BS$1)*(MC_Dispositivo!$F$43:$BE$43=L$1),MC_Dispositivo!$F$53:$BE$189))</f>
        <v>0</v>
      </c>
      <c r="M38" s="357" cm="1">
        <f t="array" aca="1" ref="M38" ca="1">SUM(IF((MC_Dispositivo!$B$53:$B$189=$C38)*(MC_Dispositivo!$F$36:$BE$36=$BS$1)*(MC_Dispositivo!$F$43:$BE$43=M$1),MC_Dispositivo!$F$53:$BE$189))</f>
        <v>0</v>
      </c>
      <c r="N38" s="357" cm="1">
        <f t="array" aca="1" ref="N38" ca="1">SUM(IF((MC_Dispositivo!$B$53:$B$189=$C38)*(MC_Dispositivo!$F$36:$BE$36=$BS$1)*(MC_Dispositivo!$F$43:$BE$43=N$1),MC_Dispositivo!$F$53:$BE$189))</f>
        <v>0</v>
      </c>
      <c r="O38" s="357" cm="1">
        <f t="array" aca="1" ref="O38" ca="1">SUM(IF((MC_Dispositivo!$B$53:$B$189=$C38)*(MC_Dispositivo!$F$36:$BE$36=$BS$1)*(MC_Dispositivo!$F$43:$BE$43=O$1),MC_Dispositivo!$F$53:$BE$189))</f>
        <v>0</v>
      </c>
      <c r="P38" s="357" cm="1">
        <f t="array" aca="1" ref="P38" ca="1">SUM(IF((MC_Dispositivo!$B$53:$B$189=$C38)*(MC_Dispositivo!$F$36:$BE$36=$BS$1)*(MC_Dispositivo!$F$43:$BE$43=P$1),MC_Dispositivo!$F$53:$BE$189))</f>
        <v>0</v>
      </c>
      <c r="Q38" s="357" cm="1">
        <f t="array" aca="1" ref="Q38" ca="1">SUM(IF((MC_Dispositivo!$B$53:$B$189=$C38)*(MC_Dispositivo!$F$36:$BE$36=$BS$1)*(MC_Dispositivo!$F$43:$BE$43=Q$1),MC_Dispositivo!$F$53:$BE$189))</f>
        <v>0</v>
      </c>
      <c r="R38" s="357" cm="1">
        <f t="array" aca="1" ref="R38" ca="1">SUM(IF((MC_Dispositivo!$B$53:$B$189=$C38)*(MC_Dispositivo!$F$36:$BE$36=$BS$1)*(MC_Dispositivo!$F$43:$BE$43=R$1),MC_Dispositivo!$F$53:$BE$189))</f>
        <v>0</v>
      </c>
      <c r="S38" s="357" cm="1">
        <f t="array" aca="1" ref="S38" ca="1">SUM(IF((MC_Dispositivo!$B$53:$B$189=$C38)*(MC_Dispositivo!$F$36:$BE$36=$BS$1)*(MC_Dispositivo!$F$43:$BE$43=S$1),MC_Dispositivo!$F$53:$BE$189))</f>
        <v>0</v>
      </c>
      <c r="T38" s="357" cm="1">
        <f t="array" aca="1" ref="T38" ca="1">SUM(IF((MC_Dispositivo!$B$53:$B$189=$C38)*(MC_Dispositivo!$F$36:$BE$36=$BS$1)*(MC_Dispositivo!$F$43:$BE$43=T$1),MC_Dispositivo!$F$53:$BE$189))</f>
        <v>0</v>
      </c>
      <c r="U38" s="357" cm="1">
        <f t="array" aca="1" ref="U38" ca="1">SUM(IF((MC_Dispositivo!$B$53:$B$189=$C38)*(MC_Dispositivo!$F$36:$BE$36=$BS$1)*(MC_Dispositivo!$F$43:$BE$43=U$1),MC_Dispositivo!$F$53:$BE$189))</f>
        <v>0</v>
      </c>
      <c r="V38" s="357" cm="1">
        <f t="array" aca="1" ref="V38" ca="1">SUM(IF((MC_Dispositivo!$B$53:$B$189=$C38)*(MC_Dispositivo!$F$36:$BE$36=$BS$1)*(MC_Dispositivo!$F$43:$BE$43=V$1),MC_Dispositivo!$F$53:$BE$189))</f>
        <v>0</v>
      </c>
      <c r="W38" s="357" cm="1">
        <f t="array" aca="1" ref="W38" ca="1">SUM(IF((MC_Dispositivo!$B$53:$B$189=$C38)*(MC_Dispositivo!$F$36:$BE$36=$BS$1)*(MC_Dispositivo!$F$43:$BE$43=W$1),MC_Dispositivo!$F$53:$BE$189))</f>
        <v>0</v>
      </c>
      <c r="X38" s="357" cm="1">
        <f t="array" aca="1" ref="X38" ca="1">SUM(IF((MC_Dispositivo!$B$53:$B$189=$C38)*(MC_Dispositivo!$F$36:$BE$36=$BS$1)*(MC_Dispositivo!$F$43:$BE$43=X$1),MC_Dispositivo!$F$53:$BE$189))</f>
        <v>0</v>
      </c>
      <c r="Y38" s="357" cm="1">
        <f t="array" aca="1" ref="Y38" ca="1">SUM(IF((MC_Dispositivo!$B$53:$B$189=$C38)*(MC_Dispositivo!$F$36:$BE$36=$BS$1)*(MC_Dispositivo!$F$43:$BE$43=Y$1),MC_Dispositivo!$F$53:$BE$189))</f>
        <v>0</v>
      </c>
      <c r="Z38" s="357" cm="1">
        <f t="array" aca="1" ref="Z38" ca="1">SUM(IF((MC_Dispositivo!$B$53:$B$189=$C38)*(MC_Dispositivo!$F$36:$BE$36=$BS$1)*(MC_Dispositivo!$F$43:$BE$43=Z$1),MC_Dispositivo!$F$53:$BE$189))</f>
        <v>0</v>
      </c>
      <c r="AA38" s="357" cm="1">
        <f t="array" aca="1" ref="AA38" ca="1">SUM(IF((MC_Dispositivo!$B$53:$B$189=$C38)*(MC_Dispositivo!$F$36:$BE$36=$BS$1)*(MC_Dispositivo!$F$43:$BE$43=AA$1),MC_Dispositivo!$F$53:$BE$189))</f>
        <v>0</v>
      </c>
      <c r="AB38" s="357" cm="1">
        <f t="array" aca="1" ref="AB38" ca="1">SUM(IF((MC_Dispositivo!$B$53:$B$189=$C38)*(MC_Dispositivo!$F$36:$BE$36=$BS$1)*(MC_Dispositivo!$F$43:$BE$43=AB$1),MC_Dispositivo!$F$53:$BE$189))</f>
        <v>0</v>
      </c>
      <c r="AC38" s="357" cm="1">
        <f t="array" aca="1" ref="AC38" ca="1">SUM(IF((MC_Dispositivo!$B$53:$B$189=$C38)*(MC_Dispositivo!$F$36:$BE$36=$BS$1)*(MC_Dispositivo!$F$43:$BE$43=AC$1),MC_Dispositivo!$F$53:$BE$189))</f>
        <v>0</v>
      </c>
      <c r="AD38" s="357" cm="1">
        <f t="array" aca="1" ref="AD38" ca="1">SUM(IF((MC_Dispositivo!$B$53:$B$189=$C38)*(MC_Dispositivo!$F$36:$BE$36=$BS$1)*(MC_Dispositivo!$F$43:$BE$43=AD$1),MC_Dispositivo!$F$53:$BE$189))</f>
        <v>0</v>
      </c>
      <c r="AE38" s="357" cm="1">
        <f t="array" aca="1" ref="AE38" ca="1">SUM(IF((MC_Dispositivo!$B$53:$B$189=$C38)*(MC_Dispositivo!$F$36:$BE$36=$BS$1)*(MC_Dispositivo!$F$43:$BE$43=AE$1),MC_Dispositivo!$F$53:$BE$189))</f>
        <v>0</v>
      </c>
      <c r="AF38" s="357" cm="1">
        <f t="array" aca="1" ref="AF38" ca="1">SUM(IF((MC_Dispositivo!$B$53:$B$189=$C38)*(MC_Dispositivo!$F$36:$BE$36=$BS$1)*(MC_Dispositivo!$F$43:$BE$43=AF$1),MC_Dispositivo!$F$53:$BE$189))</f>
        <v>0</v>
      </c>
      <c r="AG38" s="357" cm="1">
        <f t="array" aca="1" ref="AG38" ca="1">SUM(IF((MC_Dispositivo!$B$53:$B$189=$C38)*(MC_Dispositivo!$F$36:$BE$36=$BS$1)*(MC_Dispositivo!$F$43:$BE$43=AG$1),MC_Dispositivo!$F$53:$BE$189))</f>
        <v>0</v>
      </c>
      <c r="AH38" s="357" cm="1">
        <f t="array" aca="1" ref="AH38" ca="1">SUM(IF((MC_Dispositivo!$B$53:$B$189=$C38)*(MC_Dispositivo!$F$36:$BE$36=$BS$1)*(MC_Dispositivo!$F$43:$BE$43=AH$1),MC_Dispositivo!$F$53:$BE$189))</f>
        <v>0</v>
      </c>
      <c r="AI38" s="357" cm="1">
        <f t="array" aca="1" ref="AI38" ca="1">SUM(IF((MC_Dispositivo!$B$53:$B$189=$C38)*(MC_Dispositivo!$F$36:$BE$36=$BS$1)*(MC_Dispositivo!$F$43:$BE$43=AI$1),MC_Dispositivo!$F$53:$BE$189))</f>
        <v>0</v>
      </c>
      <c r="AJ38" s="357" cm="1">
        <f t="array" aca="1" ref="AJ38" ca="1">SUM(IF((MC_Dispositivo!$B$53:$B$189=$C38)*(MC_Dispositivo!$F$36:$BE$36=$BS$1)*(MC_Dispositivo!$F$43:$BE$43=AJ$1),MC_Dispositivo!$F$53:$BE$189))</f>
        <v>0</v>
      </c>
      <c r="AK38" s="125">
        <f ca="1">IF(A38="","",INDEX([10]TPU!$G:$G,MATCH($A38,[10]TPU!$A:$A,0)))</f>
        <v>4855.1499999999996</v>
      </c>
      <c r="AL38" s="359">
        <f t="shared" ca="1" si="35"/>
        <v>0</v>
      </c>
      <c r="AM38" s="359">
        <f t="shared" ca="1" si="36"/>
        <v>0</v>
      </c>
      <c r="AN38" s="359">
        <f t="shared" ca="1" si="37"/>
        <v>0</v>
      </c>
      <c r="AO38" s="359">
        <f t="shared" ca="1" si="38"/>
        <v>178614.69292731601</v>
      </c>
      <c r="AP38" s="359">
        <f t="shared" ca="1" si="39"/>
        <v>0</v>
      </c>
      <c r="AQ38" s="359">
        <f t="shared" ca="1" si="40"/>
        <v>0</v>
      </c>
      <c r="AR38" s="359">
        <f t="shared" ca="1" si="41"/>
        <v>0</v>
      </c>
      <c r="AS38" s="359">
        <f t="shared" ca="1" si="42"/>
        <v>0</v>
      </c>
      <c r="AT38" s="359">
        <f t="shared" ca="1" si="43"/>
        <v>0</v>
      </c>
      <c r="AU38" s="359">
        <f t="shared" ca="1" si="44"/>
        <v>0</v>
      </c>
      <c r="AV38" s="359">
        <f t="shared" ca="1" si="45"/>
        <v>0</v>
      </c>
      <c r="AW38" s="359">
        <f t="shared" ca="1" si="46"/>
        <v>0</v>
      </c>
      <c r="AX38" s="359">
        <f t="shared" ca="1" si="47"/>
        <v>0</v>
      </c>
      <c r="AY38" s="359">
        <f t="shared" ca="1" si="48"/>
        <v>0</v>
      </c>
      <c r="AZ38" s="359">
        <f t="shared" ca="1" si="49"/>
        <v>0</v>
      </c>
      <c r="BA38" s="359">
        <f t="shared" ca="1" si="50"/>
        <v>0</v>
      </c>
      <c r="BB38" s="359">
        <f t="shared" ca="1" si="51"/>
        <v>0</v>
      </c>
      <c r="BC38" s="359">
        <f t="shared" ca="1" si="52"/>
        <v>0</v>
      </c>
      <c r="BD38" s="359">
        <f t="shared" ca="1" si="53"/>
        <v>0</v>
      </c>
      <c r="BE38" s="359">
        <f t="shared" ca="1" si="54"/>
        <v>0</v>
      </c>
      <c r="BF38" s="359">
        <f t="shared" ca="1" si="55"/>
        <v>0</v>
      </c>
      <c r="BG38" s="359">
        <f t="shared" ca="1" si="56"/>
        <v>0</v>
      </c>
      <c r="BH38" s="359">
        <f t="shared" ca="1" si="57"/>
        <v>0</v>
      </c>
      <c r="BI38" s="359">
        <f t="shared" ca="1" si="58"/>
        <v>0</v>
      </c>
      <c r="BJ38" s="359">
        <f t="shared" ca="1" si="59"/>
        <v>0</v>
      </c>
      <c r="BK38" s="359">
        <f t="shared" ca="1" si="60"/>
        <v>0</v>
      </c>
      <c r="BL38" s="359">
        <f t="shared" ca="1" si="61"/>
        <v>0</v>
      </c>
      <c r="BM38" s="359">
        <f t="shared" ca="1" si="62"/>
        <v>0</v>
      </c>
      <c r="BN38" s="359">
        <f t="shared" ca="1" si="63"/>
        <v>0</v>
      </c>
      <c r="BO38" s="359">
        <f t="shared" ca="1" si="64"/>
        <v>0</v>
      </c>
      <c r="BP38" s="358">
        <f t="shared" ca="1" si="4"/>
        <v>178614.69292731601</v>
      </c>
      <c r="BQ38" s="206"/>
      <c r="BR38" s="234" t="str">
        <f t="shared" si="6"/>
        <v/>
      </c>
      <c r="BU38" s="207"/>
    </row>
    <row r="39" spans="1:75" ht="20.100000000000001" customHeight="1" outlineLevel="1" x14ac:dyDescent="0.2">
      <c r="A39" s="354" t="str">
        <f ca="1">INDEX(MC_Dispositivo!B:E,MATCH('Quantitativo_MG-329'!C39,MC_Dispositivo!B:B,0),2)</f>
        <v>ED-7623</v>
      </c>
      <c r="B39" s="354" t="str">
        <f ca="1">INDEX([10]TPU!$B:$B,MATCH($A39,[10]TPU!$A:$A,0))</f>
        <v>SICOR</v>
      </c>
      <c r="C39" s="354" t="s">
        <v>83</v>
      </c>
      <c r="D39" s="355" t="str">
        <f ca="1">INDEX(MC_Dispositivo!B:E,MATCH('Quantitativo_MG-329'!C39,MC_Dispositivo!B:B,0),3)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9" s="354" t="str">
        <f ca="1">INDEX(MC_Dispositivo!B:E,MATCH('Quantitativo_MG-329'!C39,MC_Dispositivo!B:B,0),4)</f>
        <v>m³</v>
      </c>
      <c r="F39" s="356" cm="1">
        <f t="array" aca="1" ref="F39" ca="1">IF($BS$1="Todos",SUM(IF(($BS$1="todos")*(MC_Dispositivo!$B$54:$B$212=$C39),MC_Dispositivo!$F$54:$BE$212)),SUM(IF((MC_Dispositivo!$F$36:$BE$36=$BS$1)*(MC_Dispositivo!$B$54:$B$212=$C39),MC_Dispositivo!$F$54:$BE$212)))</f>
        <v>237.69</v>
      </c>
      <c r="G39" s="357" cm="1">
        <f t="array" aca="1" ref="G39" ca="1">SUM(IF((MC_Dispositivo!$B$53:$B$189=$C39)*(MC_Dispositivo!$F$36:$BE$36=$BS$1)*(MC_Dispositivo!$F$43:$BE$43=G$1),MC_Dispositivo!$F$53:$BE$189))</f>
        <v>0</v>
      </c>
      <c r="H39" s="357" cm="1">
        <f t="array" aca="1" ref="H39" ca="1">SUM(IF((MC_Dispositivo!$B$53:$B$189=$C39)*(MC_Dispositivo!$F$36:$BE$36=$BS$1)*(MC_Dispositivo!$F$43:$BE$43=H$1),MC_Dispositivo!$F$53:$BE$189))</f>
        <v>0</v>
      </c>
      <c r="I39" s="357" cm="1">
        <f t="array" aca="1" ref="I39" ca="1">SUM(IF((MC_Dispositivo!$B$53:$B$189=$C39)*(MC_Dispositivo!$F$36:$BE$36=$BS$1)*(MC_Dispositivo!$F$43:$BE$43=I$1),MC_Dispositivo!$F$53:$BE$189))</f>
        <v>0</v>
      </c>
      <c r="J39" s="357" cm="1">
        <f t="array" aca="1" ref="J39" ca="1">SUM(IF((MC_Dispositivo!$B$53:$B$189=$C39)*(MC_Dispositivo!$F$36:$BE$36=$BS$1)*(MC_Dispositivo!$F$43:$BE$43=J$1),MC_Dispositivo!$F$53:$BE$189))</f>
        <v>237.69</v>
      </c>
      <c r="K39" s="357" cm="1">
        <f t="array" aca="1" ref="K39" ca="1">SUM(IF((MC_Dispositivo!$B$53:$B$189=$C39)*(MC_Dispositivo!$F$36:$BE$36=$BS$1)*(MC_Dispositivo!$F$43:$BE$43=K$1),MC_Dispositivo!$F$53:$BE$189))</f>
        <v>0</v>
      </c>
      <c r="L39" s="357" cm="1">
        <f t="array" aca="1" ref="L39" ca="1">SUM(IF((MC_Dispositivo!$B$53:$B$189=$C39)*(MC_Dispositivo!$F$36:$BE$36=$BS$1)*(MC_Dispositivo!$F$43:$BE$43=L$1),MC_Dispositivo!$F$53:$BE$189))</f>
        <v>0</v>
      </c>
      <c r="M39" s="357" cm="1">
        <f t="array" aca="1" ref="M39" ca="1">SUM(IF((MC_Dispositivo!$B$53:$B$189=$C39)*(MC_Dispositivo!$F$36:$BE$36=$BS$1)*(MC_Dispositivo!$F$43:$BE$43=M$1),MC_Dispositivo!$F$53:$BE$189))</f>
        <v>0</v>
      </c>
      <c r="N39" s="357" cm="1">
        <f t="array" aca="1" ref="N39" ca="1">SUM(IF((MC_Dispositivo!$B$53:$B$189=$C39)*(MC_Dispositivo!$F$36:$BE$36=$BS$1)*(MC_Dispositivo!$F$43:$BE$43=N$1),MC_Dispositivo!$F$53:$BE$189))</f>
        <v>0</v>
      </c>
      <c r="O39" s="357" cm="1">
        <f t="array" aca="1" ref="O39" ca="1">SUM(IF((MC_Dispositivo!$B$53:$B$189=$C39)*(MC_Dispositivo!$F$36:$BE$36=$BS$1)*(MC_Dispositivo!$F$43:$BE$43=O$1),MC_Dispositivo!$F$53:$BE$189))</f>
        <v>0</v>
      </c>
      <c r="P39" s="357" cm="1">
        <f t="array" aca="1" ref="P39" ca="1">SUM(IF((MC_Dispositivo!$B$53:$B$189=$C39)*(MC_Dispositivo!$F$36:$BE$36=$BS$1)*(MC_Dispositivo!$F$43:$BE$43=P$1),MC_Dispositivo!$F$53:$BE$189))</f>
        <v>0</v>
      </c>
      <c r="Q39" s="357" cm="1">
        <f t="array" aca="1" ref="Q39" ca="1">SUM(IF((MC_Dispositivo!$B$53:$B$189=$C39)*(MC_Dispositivo!$F$36:$BE$36=$BS$1)*(MC_Dispositivo!$F$43:$BE$43=Q$1),MC_Dispositivo!$F$53:$BE$189))</f>
        <v>0</v>
      </c>
      <c r="R39" s="357" cm="1">
        <f t="array" aca="1" ref="R39" ca="1">SUM(IF((MC_Dispositivo!$B$53:$B$189=$C39)*(MC_Dispositivo!$F$36:$BE$36=$BS$1)*(MC_Dispositivo!$F$43:$BE$43=R$1),MC_Dispositivo!$F$53:$BE$189))</f>
        <v>0</v>
      </c>
      <c r="S39" s="357" cm="1">
        <f t="array" aca="1" ref="S39" ca="1">SUM(IF((MC_Dispositivo!$B$53:$B$189=$C39)*(MC_Dispositivo!$F$36:$BE$36=$BS$1)*(MC_Dispositivo!$F$43:$BE$43=S$1),MC_Dispositivo!$F$53:$BE$189))</f>
        <v>0</v>
      </c>
      <c r="T39" s="357" cm="1">
        <f t="array" aca="1" ref="T39" ca="1">SUM(IF((MC_Dispositivo!$B$53:$B$189=$C39)*(MC_Dispositivo!$F$36:$BE$36=$BS$1)*(MC_Dispositivo!$F$43:$BE$43=T$1),MC_Dispositivo!$F$53:$BE$189))</f>
        <v>0</v>
      </c>
      <c r="U39" s="357" cm="1">
        <f t="array" aca="1" ref="U39" ca="1">SUM(IF((MC_Dispositivo!$B$53:$B$189=$C39)*(MC_Dispositivo!$F$36:$BE$36=$BS$1)*(MC_Dispositivo!$F$43:$BE$43=U$1),MC_Dispositivo!$F$53:$BE$189))</f>
        <v>0</v>
      </c>
      <c r="V39" s="357" cm="1">
        <f t="array" aca="1" ref="V39" ca="1">SUM(IF((MC_Dispositivo!$B$53:$B$189=$C39)*(MC_Dispositivo!$F$36:$BE$36=$BS$1)*(MC_Dispositivo!$F$43:$BE$43=V$1),MC_Dispositivo!$F$53:$BE$189))</f>
        <v>0</v>
      </c>
      <c r="W39" s="357" cm="1">
        <f t="array" aca="1" ref="W39" ca="1">SUM(IF((MC_Dispositivo!$B$53:$B$189=$C39)*(MC_Dispositivo!$F$36:$BE$36=$BS$1)*(MC_Dispositivo!$F$43:$BE$43=W$1),MC_Dispositivo!$F$53:$BE$189))</f>
        <v>0</v>
      </c>
      <c r="X39" s="357" cm="1">
        <f t="array" aca="1" ref="X39" ca="1">SUM(IF((MC_Dispositivo!$B$53:$B$189=$C39)*(MC_Dispositivo!$F$36:$BE$36=$BS$1)*(MC_Dispositivo!$F$43:$BE$43=X$1),MC_Dispositivo!$F$53:$BE$189))</f>
        <v>0</v>
      </c>
      <c r="Y39" s="357" cm="1">
        <f t="array" aca="1" ref="Y39" ca="1">SUM(IF((MC_Dispositivo!$B$53:$B$189=$C39)*(MC_Dispositivo!$F$36:$BE$36=$BS$1)*(MC_Dispositivo!$F$43:$BE$43=Y$1),MC_Dispositivo!$F$53:$BE$189))</f>
        <v>0</v>
      </c>
      <c r="Z39" s="357" cm="1">
        <f t="array" aca="1" ref="Z39" ca="1">SUM(IF((MC_Dispositivo!$B$53:$B$189=$C39)*(MC_Dispositivo!$F$36:$BE$36=$BS$1)*(MC_Dispositivo!$F$43:$BE$43=Z$1),MC_Dispositivo!$F$53:$BE$189))</f>
        <v>0</v>
      </c>
      <c r="AA39" s="357" cm="1">
        <f t="array" aca="1" ref="AA39" ca="1">SUM(IF((MC_Dispositivo!$B$53:$B$189=$C39)*(MC_Dispositivo!$F$36:$BE$36=$BS$1)*(MC_Dispositivo!$F$43:$BE$43=AA$1),MC_Dispositivo!$F$53:$BE$189))</f>
        <v>0</v>
      </c>
      <c r="AB39" s="357" cm="1">
        <f t="array" aca="1" ref="AB39" ca="1">SUM(IF((MC_Dispositivo!$B$53:$B$189=$C39)*(MC_Dispositivo!$F$36:$BE$36=$BS$1)*(MC_Dispositivo!$F$43:$BE$43=AB$1),MC_Dispositivo!$F$53:$BE$189))</f>
        <v>0</v>
      </c>
      <c r="AC39" s="357" cm="1">
        <f t="array" aca="1" ref="AC39" ca="1">SUM(IF((MC_Dispositivo!$B$53:$B$189=$C39)*(MC_Dispositivo!$F$36:$BE$36=$BS$1)*(MC_Dispositivo!$F$43:$BE$43=AC$1),MC_Dispositivo!$F$53:$BE$189))</f>
        <v>0</v>
      </c>
      <c r="AD39" s="357" cm="1">
        <f t="array" aca="1" ref="AD39" ca="1">SUM(IF((MC_Dispositivo!$B$53:$B$189=$C39)*(MC_Dispositivo!$F$36:$BE$36=$BS$1)*(MC_Dispositivo!$F$43:$BE$43=AD$1),MC_Dispositivo!$F$53:$BE$189))</f>
        <v>0</v>
      </c>
      <c r="AE39" s="357" cm="1">
        <f t="array" aca="1" ref="AE39" ca="1">SUM(IF((MC_Dispositivo!$B$53:$B$189=$C39)*(MC_Dispositivo!$F$36:$BE$36=$BS$1)*(MC_Dispositivo!$F$43:$BE$43=AE$1),MC_Dispositivo!$F$53:$BE$189))</f>
        <v>0</v>
      </c>
      <c r="AF39" s="357" cm="1">
        <f t="array" aca="1" ref="AF39" ca="1">SUM(IF((MC_Dispositivo!$B$53:$B$189=$C39)*(MC_Dispositivo!$F$36:$BE$36=$BS$1)*(MC_Dispositivo!$F$43:$BE$43=AF$1),MC_Dispositivo!$F$53:$BE$189))</f>
        <v>0</v>
      </c>
      <c r="AG39" s="357" cm="1">
        <f t="array" aca="1" ref="AG39" ca="1">SUM(IF((MC_Dispositivo!$B$53:$B$189=$C39)*(MC_Dispositivo!$F$36:$BE$36=$BS$1)*(MC_Dispositivo!$F$43:$BE$43=AG$1),MC_Dispositivo!$F$53:$BE$189))</f>
        <v>0</v>
      </c>
      <c r="AH39" s="357" cm="1">
        <f t="array" aca="1" ref="AH39" ca="1">SUM(IF((MC_Dispositivo!$B$53:$B$189=$C39)*(MC_Dispositivo!$F$36:$BE$36=$BS$1)*(MC_Dispositivo!$F$43:$BE$43=AH$1),MC_Dispositivo!$F$53:$BE$189))</f>
        <v>0</v>
      </c>
      <c r="AI39" s="357" cm="1">
        <f t="array" aca="1" ref="AI39" ca="1">SUM(IF((MC_Dispositivo!$B$53:$B$189=$C39)*(MC_Dispositivo!$F$36:$BE$36=$BS$1)*(MC_Dispositivo!$F$43:$BE$43=AI$1),MC_Dispositivo!$F$53:$BE$189))</f>
        <v>0</v>
      </c>
      <c r="AJ39" s="357" cm="1">
        <f t="array" aca="1" ref="AJ39" ca="1">SUM(IF((MC_Dispositivo!$B$53:$B$189=$C39)*(MC_Dispositivo!$F$36:$BE$36=$BS$1)*(MC_Dispositivo!$F$43:$BE$43=AJ$1),MC_Dispositivo!$F$53:$BE$189))</f>
        <v>0</v>
      </c>
      <c r="AK39" s="125">
        <f ca="1">IF(A39="","",INDEX([10]TPU!$G:$G,MATCH($A39,[10]TPU!$A:$A,0)))</f>
        <v>2126.9499999999998</v>
      </c>
      <c r="AL39" s="359">
        <f t="shared" ca="1" si="35"/>
        <v>0</v>
      </c>
      <c r="AM39" s="359">
        <f t="shared" ca="1" si="36"/>
        <v>0</v>
      </c>
      <c r="AN39" s="359">
        <f t="shared" ca="1" si="37"/>
        <v>0</v>
      </c>
      <c r="AO39" s="359">
        <f t="shared" ca="1" si="38"/>
        <v>505554.74549999996</v>
      </c>
      <c r="AP39" s="359">
        <f t="shared" ca="1" si="39"/>
        <v>0</v>
      </c>
      <c r="AQ39" s="359">
        <f t="shared" ca="1" si="40"/>
        <v>0</v>
      </c>
      <c r="AR39" s="359">
        <f t="shared" ca="1" si="41"/>
        <v>0</v>
      </c>
      <c r="AS39" s="359">
        <f t="shared" ca="1" si="42"/>
        <v>0</v>
      </c>
      <c r="AT39" s="359">
        <f t="shared" ca="1" si="43"/>
        <v>0</v>
      </c>
      <c r="AU39" s="359">
        <f t="shared" ca="1" si="44"/>
        <v>0</v>
      </c>
      <c r="AV39" s="359">
        <f t="shared" ca="1" si="45"/>
        <v>0</v>
      </c>
      <c r="AW39" s="359">
        <f t="shared" ca="1" si="46"/>
        <v>0</v>
      </c>
      <c r="AX39" s="359">
        <f t="shared" ca="1" si="47"/>
        <v>0</v>
      </c>
      <c r="AY39" s="359">
        <f t="shared" ca="1" si="48"/>
        <v>0</v>
      </c>
      <c r="AZ39" s="359">
        <f t="shared" ca="1" si="49"/>
        <v>0</v>
      </c>
      <c r="BA39" s="359">
        <f t="shared" ca="1" si="50"/>
        <v>0</v>
      </c>
      <c r="BB39" s="359">
        <f t="shared" ca="1" si="51"/>
        <v>0</v>
      </c>
      <c r="BC39" s="359">
        <f t="shared" ca="1" si="52"/>
        <v>0</v>
      </c>
      <c r="BD39" s="359">
        <f t="shared" ca="1" si="53"/>
        <v>0</v>
      </c>
      <c r="BE39" s="359">
        <f t="shared" ca="1" si="54"/>
        <v>0</v>
      </c>
      <c r="BF39" s="359">
        <f t="shared" ca="1" si="55"/>
        <v>0</v>
      </c>
      <c r="BG39" s="359">
        <f t="shared" ca="1" si="56"/>
        <v>0</v>
      </c>
      <c r="BH39" s="359">
        <f t="shared" ca="1" si="57"/>
        <v>0</v>
      </c>
      <c r="BI39" s="359">
        <f t="shared" ca="1" si="58"/>
        <v>0</v>
      </c>
      <c r="BJ39" s="359">
        <f t="shared" ca="1" si="59"/>
        <v>0</v>
      </c>
      <c r="BK39" s="359">
        <f t="shared" ca="1" si="60"/>
        <v>0</v>
      </c>
      <c r="BL39" s="359">
        <f t="shared" ca="1" si="61"/>
        <v>0</v>
      </c>
      <c r="BM39" s="359">
        <f t="shared" ca="1" si="62"/>
        <v>0</v>
      </c>
      <c r="BN39" s="359">
        <f t="shared" ca="1" si="63"/>
        <v>0</v>
      </c>
      <c r="BO39" s="359">
        <f t="shared" ca="1" si="64"/>
        <v>0</v>
      </c>
      <c r="BP39" s="358">
        <f t="shared" ca="1" si="4"/>
        <v>505554.74549999996</v>
      </c>
      <c r="BQ39" s="206"/>
      <c r="BR39" s="234" t="str">
        <f t="shared" si="6"/>
        <v/>
      </c>
      <c r="BU39" s="207"/>
    </row>
    <row r="40" spans="1:75" ht="20.100000000000001" customHeight="1" outlineLevel="1" x14ac:dyDescent="0.2">
      <c r="A40" s="354" t="str">
        <f ca="1">INDEX(MC_Dispositivo!B:E,MATCH('Quantitativo_MG-329'!C40,MC_Dispositivo!B:B,0),2)</f>
        <v>RO-00388</v>
      </c>
      <c r="B40" s="354" t="str">
        <f ca="1">INDEX([10]TPU!$B:$B,MATCH($A40,[10]TPU!$A:$A,0))</f>
        <v>SICOR</v>
      </c>
      <c r="C40" s="354" t="s">
        <v>85</v>
      </c>
      <c r="D40" s="355" t="str">
        <f ca="1">INDEX(MC_Dispositivo!B:E,MATCH('Quantitativo_MG-329'!C40,MC_Dispositivo!B:B,0),3)</f>
        <v>imprimação com emulsão asfáltica (execução, exclui fornecimento e transporte do material betuminoso até a obra)</v>
      </c>
      <c r="E40" s="354" t="str">
        <f ca="1">INDEX(MC_Dispositivo!B:E,MATCH('Quantitativo_MG-329'!C40,MC_Dispositivo!B:B,0),4)</f>
        <v>m2</v>
      </c>
      <c r="F40" s="356" cm="1">
        <f t="array" aca="1" ref="F40" ca="1">IF($BS$1="Todos",SUM(IF(($BS$1="todos")*(MC_Dispositivo!$B$54:$B$212=$C40),MC_Dispositivo!$F$54:$BE$212)),SUM(IF((MC_Dispositivo!$F$36:$BE$36=$BS$1)*(MC_Dispositivo!$B$54:$B$212=$C40),MC_Dispositivo!$F$54:$BE$212)))</f>
        <v>5282</v>
      </c>
      <c r="G40" s="357" cm="1">
        <f t="array" aca="1" ref="G40" ca="1">SUM(IF((MC_Dispositivo!$B$53:$B$189=$C40)*(MC_Dispositivo!$F$36:$BE$36=$BS$1)*(MC_Dispositivo!$F$43:$BE$43=G$1),MC_Dispositivo!$F$53:$BE$189))</f>
        <v>0</v>
      </c>
      <c r="H40" s="357" cm="1">
        <f t="array" aca="1" ref="H40" ca="1">SUM(IF((MC_Dispositivo!$B$53:$B$189=$C40)*(MC_Dispositivo!$F$36:$BE$36=$BS$1)*(MC_Dispositivo!$F$43:$BE$43=H$1),MC_Dispositivo!$F$53:$BE$189))</f>
        <v>0</v>
      </c>
      <c r="I40" s="357" cm="1">
        <f t="array" aca="1" ref="I40" ca="1">SUM(IF((MC_Dispositivo!$B$53:$B$189=$C40)*(MC_Dispositivo!$F$36:$BE$36=$BS$1)*(MC_Dispositivo!$F$43:$BE$43=I$1),MC_Dispositivo!$F$53:$BE$189))</f>
        <v>0</v>
      </c>
      <c r="J40" s="357" cm="1">
        <f t="array" aca="1" ref="J40" ca="1">SUM(IF((MC_Dispositivo!$B$53:$B$189=$C40)*(MC_Dispositivo!$F$36:$BE$36=$BS$1)*(MC_Dispositivo!$F$43:$BE$43=J$1),MC_Dispositivo!$F$53:$BE$189))</f>
        <v>5282</v>
      </c>
      <c r="K40" s="357" cm="1">
        <f t="array" aca="1" ref="K40" ca="1">SUM(IF((MC_Dispositivo!$B$53:$B$189=$C40)*(MC_Dispositivo!$F$36:$BE$36=$BS$1)*(MC_Dispositivo!$F$43:$BE$43=K$1),MC_Dispositivo!$F$53:$BE$189))</f>
        <v>0</v>
      </c>
      <c r="L40" s="357" cm="1">
        <f t="array" aca="1" ref="L40" ca="1">SUM(IF((MC_Dispositivo!$B$53:$B$189=$C40)*(MC_Dispositivo!$F$36:$BE$36=$BS$1)*(MC_Dispositivo!$F$43:$BE$43=L$1),MC_Dispositivo!$F$53:$BE$189))</f>
        <v>0</v>
      </c>
      <c r="M40" s="357" cm="1">
        <f t="array" aca="1" ref="M40" ca="1">SUM(IF((MC_Dispositivo!$B$53:$B$189=$C40)*(MC_Dispositivo!$F$36:$BE$36=$BS$1)*(MC_Dispositivo!$F$43:$BE$43=M$1),MC_Dispositivo!$F$53:$BE$189))</f>
        <v>0</v>
      </c>
      <c r="N40" s="357" cm="1">
        <f t="array" aca="1" ref="N40" ca="1">SUM(IF((MC_Dispositivo!$B$53:$B$189=$C40)*(MC_Dispositivo!$F$36:$BE$36=$BS$1)*(MC_Dispositivo!$F$43:$BE$43=N$1),MC_Dispositivo!$F$53:$BE$189))</f>
        <v>0</v>
      </c>
      <c r="O40" s="357" cm="1">
        <f t="array" aca="1" ref="O40" ca="1">SUM(IF((MC_Dispositivo!$B$53:$B$189=$C40)*(MC_Dispositivo!$F$36:$BE$36=$BS$1)*(MC_Dispositivo!$F$43:$BE$43=O$1),MC_Dispositivo!$F$53:$BE$189))</f>
        <v>0</v>
      </c>
      <c r="P40" s="357" cm="1">
        <f t="array" aca="1" ref="P40" ca="1">SUM(IF((MC_Dispositivo!$B$53:$B$189=$C40)*(MC_Dispositivo!$F$36:$BE$36=$BS$1)*(MC_Dispositivo!$F$43:$BE$43=P$1),MC_Dispositivo!$F$53:$BE$189))</f>
        <v>0</v>
      </c>
      <c r="Q40" s="357" cm="1">
        <f t="array" aca="1" ref="Q40" ca="1">SUM(IF((MC_Dispositivo!$B$53:$B$189=$C40)*(MC_Dispositivo!$F$36:$BE$36=$BS$1)*(MC_Dispositivo!$F$43:$BE$43=Q$1),MC_Dispositivo!$F$53:$BE$189))</f>
        <v>0</v>
      </c>
      <c r="R40" s="357" cm="1">
        <f t="array" aca="1" ref="R40" ca="1">SUM(IF((MC_Dispositivo!$B$53:$B$189=$C40)*(MC_Dispositivo!$F$36:$BE$36=$BS$1)*(MC_Dispositivo!$F$43:$BE$43=R$1),MC_Dispositivo!$F$53:$BE$189))</f>
        <v>0</v>
      </c>
      <c r="S40" s="357" cm="1">
        <f t="array" aca="1" ref="S40" ca="1">SUM(IF((MC_Dispositivo!$B$53:$B$189=$C40)*(MC_Dispositivo!$F$36:$BE$36=$BS$1)*(MC_Dispositivo!$F$43:$BE$43=S$1),MC_Dispositivo!$F$53:$BE$189))</f>
        <v>0</v>
      </c>
      <c r="T40" s="357" cm="1">
        <f t="array" aca="1" ref="T40" ca="1">SUM(IF((MC_Dispositivo!$B$53:$B$189=$C40)*(MC_Dispositivo!$F$36:$BE$36=$BS$1)*(MC_Dispositivo!$F$43:$BE$43=T$1),MC_Dispositivo!$F$53:$BE$189))</f>
        <v>0</v>
      </c>
      <c r="U40" s="357" cm="1">
        <f t="array" aca="1" ref="U40" ca="1">SUM(IF((MC_Dispositivo!$B$53:$B$189=$C40)*(MC_Dispositivo!$F$36:$BE$36=$BS$1)*(MC_Dispositivo!$F$43:$BE$43=U$1),MC_Dispositivo!$F$53:$BE$189))</f>
        <v>0</v>
      </c>
      <c r="V40" s="357" cm="1">
        <f t="array" aca="1" ref="V40" ca="1">SUM(IF((MC_Dispositivo!$B$53:$B$189=$C40)*(MC_Dispositivo!$F$36:$BE$36=$BS$1)*(MC_Dispositivo!$F$43:$BE$43=V$1),MC_Dispositivo!$F$53:$BE$189))</f>
        <v>0</v>
      </c>
      <c r="W40" s="357" cm="1">
        <f t="array" aca="1" ref="W40" ca="1">SUM(IF((MC_Dispositivo!$B$53:$B$189=$C40)*(MC_Dispositivo!$F$36:$BE$36=$BS$1)*(MC_Dispositivo!$F$43:$BE$43=W$1),MC_Dispositivo!$F$53:$BE$189))</f>
        <v>0</v>
      </c>
      <c r="X40" s="357" cm="1">
        <f t="array" aca="1" ref="X40" ca="1">SUM(IF((MC_Dispositivo!$B$53:$B$189=$C40)*(MC_Dispositivo!$F$36:$BE$36=$BS$1)*(MC_Dispositivo!$F$43:$BE$43=X$1),MC_Dispositivo!$F$53:$BE$189))</f>
        <v>0</v>
      </c>
      <c r="Y40" s="357" cm="1">
        <f t="array" aca="1" ref="Y40" ca="1">SUM(IF((MC_Dispositivo!$B$53:$B$189=$C40)*(MC_Dispositivo!$F$36:$BE$36=$BS$1)*(MC_Dispositivo!$F$43:$BE$43=Y$1),MC_Dispositivo!$F$53:$BE$189))</f>
        <v>0</v>
      </c>
      <c r="Z40" s="357" cm="1">
        <f t="array" aca="1" ref="Z40" ca="1">SUM(IF((MC_Dispositivo!$B$53:$B$189=$C40)*(MC_Dispositivo!$F$36:$BE$36=$BS$1)*(MC_Dispositivo!$F$43:$BE$43=Z$1),MC_Dispositivo!$F$53:$BE$189))</f>
        <v>0</v>
      </c>
      <c r="AA40" s="357" cm="1">
        <f t="array" aca="1" ref="AA40" ca="1">SUM(IF((MC_Dispositivo!$B$53:$B$189=$C40)*(MC_Dispositivo!$F$36:$BE$36=$BS$1)*(MC_Dispositivo!$F$43:$BE$43=AA$1),MC_Dispositivo!$F$53:$BE$189))</f>
        <v>0</v>
      </c>
      <c r="AB40" s="357" cm="1">
        <f t="array" aca="1" ref="AB40" ca="1">SUM(IF((MC_Dispositivo!$B$53:$B$189=$C40)*(MC_Dispositivo!$F$36:$BE$36=$BS$1)*(MC_Dispositivo!$F$43:$BE$43=AB$1),MC_Dispositivo!$F$53:$BE$189))</f>
        <v>0</v>
      </c>
      <c r="AC40" s="357" cm="1">
        <f t="array" aca="1" ref="AC40" ca="1">SUM(IF((MC_Dispositivo!$B$53:$B$189=$C40)*(MC_Dispositivo!$F$36:$BE$36=$BS$1)*(MC_Dispositivo!$F$43:$BE$43=AC$1),MC_Dispositivo!$F$53:$BE$189))</f>
        <v>0</v>
      </c>
      <c r="AD40" s="357" cm="1">
        <f t="array" aca="1" ref="AD40" ca="1">SUM(IF((MC_Dispositivo!$B$53:$B$189=$C40)*(MC_Dispositivo!$F$36:$BE$36=$BS$1)*(MC_Dispositivo!$F$43:$BE$43=AD$1),MC_Dispositivo!$F$53:$BE$189))</f>
        <v>0</v>
      </c>
      <c r="AE40" s="357" cm="1">
        <f t="array" aca="1" ref="AE40" ca="1">SUM(IF((MC_Dispositivo!$B$53:$B$189=$C40)*(MC_Dispositivo!$F$36:$BE$36=$BS$1)*(MC_Dispositivo!$F$43:$BE$43=AE$1),MC_Dispositivo!$F$53:$BE$189))</f>
        <v>0</v>
      </c>
      <c r="AF40" s="357" cm="1">
        <f t="array" aca="1" ref="AF40" ca="1">SUM(IF((MC_Dispositivo!$B$53:$B$189=$C40)*(MC_Dispositivo!$F$36:$BE$36=$BS$1)*(MC_Dispositivo!$F$43:$BE$43=AF$1),MC_Dispositivo!$F$53:$BE$189))</f>
        <v>0</v>
      </c>
      <c r="AG40" s="357" cm="1">
        <f t="array" aca="1" ref="AG40" ca="1">SUM(IF((MC_Dispositivo!$B$53:$B$189=$C40)*(MC_Dispositivo!$F$36:$BE$36=$BS$1)*(MC_Dispositivo!$F$43:$BE$43=AG$1),MC_Dispositivo!$F$53:$BE$189))</f>
        <v>0</v>
      </c>
      <c r="AH40" s="357" cm="1">
        <f t="array" aca="1" ref="AH40" ca="1">SUM(IF((MC_Dispositivo!$B$53:$B$189=$C40)*(MC_Dispositivo!$F$36:$BE$36=$BS$1)*(MC_Dispositivo!$F$43:$BE$43=AH$1),MC_Dispositivo!$F$53:$BE$189))</f>
        <v>0</v>
      </c>
      <c r="AI40" s="357" cm="1">
        <f t="array" aca="1" ref="AI40" ca="1">SUM(IF((MC_Dispositivo!$B$53:$B$189=$C40)*(MC_Dispositivo!$F$36:$BE$36=$BS$1)*(MC_Dispositivo!$F$43:$BE$43=AI$1),MC_Dispositivo!$F$53:$BE$189))</f>
        <v>0</v>
      </c>
      <c r="AJ40" s="357" cm="1">
        <f t="array" aca="1" ref="AJ40" ca="1">SUM(IF((MC_Dispositivo!$B$53:$B$189=$C40)*(MC_Dispositivo!$F$36:$BE$36=$BS$1)*(MC_Dispositivo!$F$43:$BE$43=AJ$1),MC_Dispositivo!$F$53:$BE$189))</f>
        <v>0</v>
      </c>
      <c r="AK40" s="125">
        <f ca="1">IF(A40="","",INDEX([10]TPU!$G:$G,MATCH($A40,[10]TPU!$A:$A,0)))</f>
        <v>5.58</v>
      </c>
      <c r="AL40" s="359">
        <f t="shared" ca="1" si="35"/>
        <v>0</v>
      </c>
      <c r="AM40" s="359">
        <f t="shared" ca="1" si="36"/>
        <v>0</v>
      </c>
      <c r="AN40" s="359">
        <f t="shared" ca="1" si="37"/>
        <v>0</v>
      </c>
      <c r="AO40" s="359">
        <f t="shared" ca="1" si="38"/>
        <v>29473.56</v>
      </c>
      <c r="AP40" s="359">
        <f t="shared" ca="1" si="39"/>
        <v>0</v>
      </c>
      <c r="AQ40" s="359">
        <f t="shared" ca="1" si="40"/>
        <v>0</v>
      </c>
      <c r="AR40" s="359">
        <f t="shared" ca="1" si="41"/>
        <v>0</v>
      </c>
      <c r="AS40" s="359">
        <f t="shared" ca="1" si="42"/>
        <v>0</v>
      </c>
      <c r="AT40" s="359">
        <f t="shared" ca="1" si="43"/>
        <v>0</v>
      </c>
      <c r="AU40" s="359">
        <f t="shared" ca="1" si="44"/>
        <v>0</v>
      </c>
      <c r="AV40" s="359">
        <f t="shared" ca="1" si="45"/>
        <v>0</v>
      </c>
      <c r="AW40" s="359">
        <f t="shared" ca="1" si="46"/>
        <v>0</v>
      </c>
      <c r="AX40" s="359">
        <f t="shared" ca="1" si="47"/>
        <v>0</v>
      </c>
      <c r="AY40" s="359">
        <f t="shared" ca="1" si="48"/>
        <v>0</v>
      </c>
      <c r="AZ40" s="359">
        <f t="shared" ca="1" si="49"/>
        <v>0</v>
      </c>
      <c r="BA40" s="359">
        <f t="shared" ca="1" si="50"/>
        <v>0</v>
      </c>
      <c r="BB40" s="359">
        <f t="shared" ca="1" si="51"/>
        <v>0</v>
      </c>
      <c r="BC40" s="359">
        <f t="shared" ca="1" si="52"/>
        <v>0</v>
      </c>
      <c r="BD40" s="359">
        <f t="shared" ca="1" si="53"/>
        <v>0</v>
      </c>
      <c r="BE40" s="359">
        <f t="shared" ca="1" si="54"/>
        <v>0</v>
      </c>
      <c r="BF40" s="359">
        <f t="shared" ca="1" si="55"/>
        <v>0</v>
      </c>
      <c r="BG40" s="359">
        <f t="shared" ca="1" si="56"/>
        <v>0</v>
      </c>
      <c r="BH40" s="359">
        <f t="shared" ca="1" si="57"/>
        <v>0</v>
      </c>
      <c r="BI40" s="359">
        <f t="shared" ca="1" si="58"/>
        <v>0</v>
      </c>
      <c r="BJ40" s="359">
        <f t="shared" ca="1" si="59"/>
        <v>0</v>
      </c>
      <c r="BK40" s="359">
        <f t="shared" ca="1" si="60"/>
        <v>0</v>
      </c>
      <c r="BL40" s="359">
        <f t="shared" ca="1" si="61"/>
        <v>0</v>
      </c>
      <c r="BM40" s="359">
        <f t="shared" ca="1" si="62"/>
        <v>0</v>
      </c>
      <c r="BN40" s="359">
        <f t="shared" ca="1" si="63"/>
        <v>0</v>
      </c>
      <c r="BO40" s="359">
        <f t="shared" ca="1" si="64"/>
        <v>0</v>
      </c>
      <c r="BP40" s="358">
        <f t="shared" ca="1" si="4"/>
        <v>29473.56</v>
      </c>
      <c r="BQ40" s="206"/>
      <c r="BR40" s="234" t="str">
        <f t="shared" si="6"/>
        <v/>
      </c>
      <c r="BU40" s="207"/>
    </row>
    <row r="41" spans="1:75" ht="20.100000000000001" customHeight="1" outlineLevel="1" x14ac:dyDescent="0.2">
      <c r="A41" s="354" t="str">
        <f ca="1">INDEX(MC_Dispositivo!B:E,MATCH('Quantitativo_MG-329'!C41,MC_Dispositivo!B:B,0),2)</f>
        <v>RO-51229</v>
      </c>
      <c r="B41" s="354" t="str">
        <f ca="1">INDEX([10]TPU!$B:$B,MATCH($A41,[10]TPU!$A:$A,0))</f>
        <v>CUSTO REAJUSTADO</v>
      </c>
      <c r="C41" s="354" t="s">
        <v>87</v>
      </c>
      <c r="D41" s="355" t="str">
        <f ca="1">INDEX(MC_Dispositivo!B:E,MATCH('Quantitativo_MG-329'!C41,MC_Dispositivo!B:B,0),3)</f>
        <v>pintura de ligação (execução e fornecimento do material betuminoso, exclusive transporte do material betuminoso)</v>
      </c>
      <c r="E41" s="354" t="str">
        <f ca="1">INDEX(MC_Dispositivo!B:E,MATCH('Quantitativo_MG-329'!C41,MC_Dispositivo!B:B,0),4)</f>
        <v>m2</v>
      </c>
      <c r="F41" s="356" cm="1">
        <f t="array" aca="1" ref="F41" ca="1">IF($BS$1="Todos",SUM(IF(($BS$1="todos")*(MC_Dispositivo!$B$54:$B$212=$C41),MC_Dispositivo!$F$54:$BE$212)),SUM(IF((MC_Dispositivo!$F$36:$BE$36=$BS$1)*(MC_Dispositivo!$B$54:$B$212=$C41),MC_Dispositivo!$F$54:$BE$212)))</f>
        <v>5282</v>
      </c>
      <c r="G41" s="357" cm="1">
        <f t="array" aca="1" ref="G41" ca="1">SUM(IF((MC_Dispositivo!$B$53:$B$189=$C41)*(MC_Dispositivo!$F$36:$BE$36=$BS$1)*(MC_Dispositivo!$F$43:$BE$43=G$1),MC_Dispositivo!$F$53:$BE$189))</f>
        <v>0</v>
      </c>
      <c r="H41" s="357" cm="1">
        <f t="array" aca="1" ref="H41" ca="1">SUM(IF((MC_Dispositivo!$B$53:$B$189=$C41)*(MC_Dispositivo!$F$36:$BE$36=$BS$1)*(MC_Dispositivo!$F$43:$BE$43=H$1),MC_Dispositivo!$F$53:$BE$189))</f>
        <v>0</v>
      </c>
      <c r="I41" s="357" cm="1">
        <f t="array" aca="1" ref="I41" ca="1">SUM(IF((MC_Dispositivo!$B$53:$B$189=$C41)*(MC_Dispositivo!$F$36:$BE$36=$BS$1)*(MC_Dispositivo!$F$43:$BE$43=I$1),MC_Dispositivo!$F$53:$BE$189))</f>
        <v>0</v>
      </c>
      <c r="J41" s="357" cm="1">
        <f t="array" aca="1" ref="J41" ca="1">SUM(IF((MC_Dispositivo!$B$53:$B$189=$C41)*(MC_Dispositivo!$F$36:$BE$36=$BS$1)*(MC_Dispositivo!$F$43:$BE$43=J$1),MC_Dispositivo!$F$53:$BE$189))</f>
        <v>5282</v>
      </c>
      <c r="K41" s="357" cm="1">
        <f t="array" aca="1" ref="K41" ca="1">SUM(IF((MC_Dispositivo!$B$53:$B$189=$C41)*(MC_Dispositivo!$F$36:$BE$36=$BS$1)*(MC_Dispositivo!$F$43:$BE$43=K$1),MC_Dispositivo!$F$53:$BE$189))</f>
        <v>0</v>
      </c>
      <c r="L41" s="357" cm="1">
        <f t="array" aca="1" ref="L41" ca="1">SUM(IF((MC_Dispositivo!$B$53:$B$189=$C41)*(MC_Dispositivo!$F$36:$BE$36=$BS$1)*(MC_Dispositivo!$F$43:$BE$43=L$1),MC_Dispositivo!$F$53:$BE$189))</f>
        <v>0</v>
      </c>
      <c r="M41" s="357" cm="1">
        <f t="array" aca="1" ref="M41" ca="1">SUM(IF((MC_Dispositivo!$B$53:$B$189=$C41)*(MC_Dispositivo!$F$36:$BE$36=$BS$1)*(MC_Dispositivo!$F$43:$BE$43=M$1),MC_Dispositivo!$F$53:$BE$189))</f>
        <v>0</v>
      </c>
      <c r="N41" s="357" cm="1">
        <f t="array" aca="1" ref="N41" ca="1">SUM(IF((MC_Dispositivo!$B$53:$B$189=$C41)*(MC_Dispositivo!$F$36:$BE$36=$BS$1)*(MC_Dispositivo!$F$43:$BE$43=N$1),MC_Dispositivo!$F$53:$BE$189))</f>
        <v>0</v>
      </c>
      <c r="O41" s="357" cm="1">
        <f t="array" aca="1" ref="O41" ca="1">SUM(IF((MC_Dispositivo!$B$53:$B$189=$C41)*(MC_Dispositivo!$F$36:$BE$36=$BS$1)*(MC_Dispositivo!$F$43:$BE$43=O$1),MC_Dispositivo!$F$53:$BE$189))</f>
        <v>0</v>
      </c>
      <c r="P41" s="357" cm="1">
        <f t="array" aca="1" ref="P41" ca="1">SUM(IF((MC_Dispositivo!$B$53:$B$189=$C41)*(MC_Dispositivo!$F$36:$BE$36=$BS$1)*(MC_Dispositivo!$F$43:$BE$43=P$1),MC_Dispositivo!$F$53:$BE$189))</f>
        <v>0</v>
      </c>
      <c r="Q41" s="357" cm="1">
        <f t="array" aca="1" ref="Q41" ca="1">SUM(IF((MC_Dispositivo!$B$53:$B$189=$C41)*(MC_Dispositivo!$F$36:$BE$36=$BS$1)*(MC_Dispositivo!$F$43:$BE$43=Q$1),MC_Dispositivo!$F$53:$BE$189))</f>
        <v>0</v>
      </c>
      <c r="R41" s="357" cm="1">
        <f t="array" aca="1" ref="R41" ca="1">SUM(IF((MC_Dispositivo!$B$53:$B$189=$C41)*(MC_Dispositivo!$F$36:$BE$36=$BS$1)*(MC_Dispositivo!$F$43:$BE$43=R$1),MC_Dispositivo!$F$53:$BE$189))</f>
        <v>0</v>
      </c>
      <c r="S41" s="357" cm="1">
        <f t="array" aca="1" ref="S41" ca="1">SUM(IF((MC_Dispositivo!$B$53:$B$189=$C41)*(MC_Dispositivo!$F$36:$BE$36=$BS$1)*(MC_Dispositivo!$F$43:$BE$43=S$1),MC_Dispositivo!$F$53:$BE$189))</f>
        <v>0</v>
      </c>
      <c r="T41" s="357" cm="1">
        <f t="array" aca="1" ref="T41" ca="1">SUM(IF((MC_Dispositivo!$B$53:$B$189=$C41)*(MC_Dispositivo!$F$36:$BE$36=$BS$1)*(MC_Dispositivo!$F$43:$BE$43=T$1),MC_Dispositivo!$F$53:$BE$189))</f>
        <v>0</v>
      </c>
      <c r="U41" s="357" cm="1">
        <f t="array" aca="1" ref="U41" ca="1">SUM(IF((MC_Dispositivo!$B$53:$B$189=$C41)*(MC_Dispositivo!$F$36:$BE$36=$BS$1)*(MC_Dispositivo!$F$43:$BE$43=U$1),MC_Dispositivo!$F$53:$BE$189))</f>
        <v>0</v>
      </c>
      <c r="V41" s="357" cm="1">
        <f t="array" aca="1" ref="V41" ca="1">SUM(IF((MC_Dispositivo!$B$53:$B$189=$C41)*(MC_Dispositivo!$F$36:$BE$36=$BS$1)*(MC_Dispositivo!$F$43:$BE$43=V$1),MC_Dispositivo!$F$53:$BE$189))</f>
        <v>0</v>
      </c>
      <c r="W41" s="357" cm="1">
        <f t="array" aca="1" ref="W41" ca="1">SUM(IF((MC_Dispositivo!$B$53:$B$189=$C41)*(MC_Dispositivo!$F$36:$BE$36=$BS$1)*(MC_Dispositivo!$F$43:$BE$43=W$1),MC_Dispositivo!$F$53:$BE$189))</f>
        <v>0</v>
      </c>
      <c r="X41" s="357" cm="1">
        <f t="array" aca="1" ref="X41" ca="1">SUM(IF((MC_Dispositivo!$B$53:$B$189=$C41)*(MC_Dispositivo!$F$36:$BE$36=$BS$1)*(MC_Dispositivo!$F$43:$BE$43=X$1),MC_Dispositivo!$F$53:$BE$189))</f>
        <v>0</v>
      </c>
      <c r="Y41" s="357" cm="1">
        <f t="array" aca="1" ref="Y41" ca="1">SUM(IF((MC_Dispositivo!$B$53:$B$189=$C41)*(MC_Dispositivo!$F$36:$BE$36=$BS$1)*(MC_Dispositivo!$F$43:$BE$43=Y$1),MC_Dispositivo!$F$53:$BE$189))</f>
        <v>0</v>
      </c>
      <c r="Z41" s="357" cm="1">
        <f t="array" aca="1" ref="Z41" ca="1">SUM(IF((MC_Dispositivo!$B$53:$B$189=$C41)*(MC_Dispositivo!$F$36:$BE$36=$BS$1)*(MC_Dispositivo!$F$43:$BE$43=Z$1),MC_Dispositivo!$F$53:$BE$189))</f>
        <v>0</v>
      </c>
      <c r="AA41" s="357" cm="1">
        <f t="array" aca="1" ref="AA41" ca="1">SUM(IF((MC_Dispositivo!$B$53:$B$189=$C41)*(MC_Dispositivo!$F$36:$BE$36=$BS$1)*(MC_Dispositivo!$F$43:$BE$43=AA$1),MC_Dispositivo!$F$53:$BE$189))</f>
        <v>0</v>
      </c>
      <c r="AB41" s="357" cm="1">
        <f t="array" aca="1" ref="AB41" ca="1">SUM(IF((MC_Dispositivo!$B$53:$B$189=$C41)*(MC_Dispositivo!$F$36:$BE$36=$BS$1)*(MC_Dispositivo!$F$43:$BE$43=AB$1),MC_Dispositivo!$F$53:$BE$189))</f>
        <v>0</v>
      </c>
      <c r="AC41" s="357" cm="1">
        <f t="array" aca="1" ref="AC41" ca="1">SUM(IF((MC_Dispositivo!$B$53:$B$189=$C41)*(MC_Dispositivo!$F$36:$BE$36=$BS$1)*(MC_Dispositivo!$F$43:$BE$43=AC$1),MC_Dispositivo!$F$53:$BE$189))</f>
        <v>0</v>
      </c>
      <c r="AD41" s="357" cm="1">
        <f t="array" aca="1" ref="AD41" ca="1">SUM(IF((MC_Dispositivo!$B$53:$B$189=$C41)*(MC_Dispositivo!$F$36:$BE$36=$BS$1)*(MC_Dispositivo!$F$43:$BE$43=AD$1),MC_Dispositivo!$F$53:$BE$189))</f>
        <v>0</v>
      </c>
      <c r="AE41" s="357" cm="1">
        <f t="array" aca="1" ref="AE41" ca="1">SUM(IF((MC_Dispositivo!$B$53:$B$189=$C41)*(MC_Dispositivo!$F$36:$BE$36=$BS$1)*(MC_Dispositivo!$F$43:$BE$43=AE$1),MC_Dispositivo!$F$53:$BE$189))</f>
        <v>0</v>
      </c>
      <c r="AF41" s="357" cm="1">
        <f t="array" aca="1" ref="AF41" ca="1">SUM(IF((MC_Dispositivo!$B$53:$B$189=$C41)*(MC_Dispositivo!$F$36:$BE$36=$BS$1)*(MC_Dispositivo!$F$43:$BE$43=AF$1),MC_Dispositivo!$F$53:$BE$189))</f>
        <v>0</v>
      </c>
      <c r="AG41" s="357" cm="1">
        <f t="array" aca="1" ref="AG41" ca="1">SUM(IF((MC_Dispositivo!$B$53:$B$189=$C41)*(MC_Dispositivo!$F$36:$BE$36=$BS$1)*(MC_Dispositivo!$F$43:$BE$43=AG$1),MC_Dispositivo!$F$53:$BE$189))</f>
        <v>0</v>
      </c>
      <c r="AH41" s="357" cm="1">
        <f t="array" aca="1" ref="AH41" ca="1">SUM(IF((MC_Dispositivo!$B$53:$B$189=$C41)*(MC_Dispositivo!$F$36:$BE$36=$BS$1)*(MC_Dispositivo!$F$43:$BE$43=AH$1),MC_Dispositivo!$F$53:$BE$189))</f>
        <v>0</v>
      </c>
      <c r="AI41" s="357" cm="1">
        <f t="array" aca="1" ref="AI41" ca="1">SUM(IF((MC_Dispositivo!$B$53:$B$189=$C41)*(MC_Dispositivo!$F$36:$BE$36=$BS$1)*(MC_Dispositivo!$F$43:$BE$43=AI$1),MC_Dispositivo!$F$53:$BE$189))</f>
        <v>0</v>
      </c>
      <c r="AJ41" s="357" cm="1">
        <f t="array" aca="1" ref="AJ41" ca="1">SUM(IF((MC_Dispositivo!$B$53:$B$189=$C41)*(MC_Dispositivo!$F$36:$BE$36=$BS$1)*(MC_Dispositivo!$F$43:$BE$43=AJ$1),MC_Dispositivo!$F$53:$BE$189))</f>
        <v>0</v>
      </c>
      <c r="AK41" s="125">
        <f ca="1">IF(A41="","",INDEX([10]TPU!$G:$G,MATCH($A41,[10]TPU!$A:$A,0)))</f>
        <v>2.61</v>
      </c>
      <c r="AL41" s="359">
        <f t="shared" ca="1" si="35"/>
        <v>0</v>
      </c>
      <c r="AM41" s="359">
        <f t="shared" ca="1" si="36"/>
        <v>0</v>
      </c>
      <c r="AN41" s="359">
        <f t="shared" ca="1" si="37"/>
        <v>0</v>
      </c>
      <c r="AO41" s="359">
        <f t="shared" ca="1" si="38"/>
        <v>13786.019999999999</v>
      </c>
      <c r="AP41" s="359">
        <f t="shared" ca="1" si="39"/>
        <v>0</v>
      </c>
      <c r="AQ41" s="359">
        <f t="shared" ca="1" si="40"/>
        <v>0</v>
      </c>
      <c r="AR41" s="359">
        <f t="shared" ca="1" si="41"/>
        <v>0</v>
      </c>
      <c r="AS41" s="359">
        <f t="shared" ca="1" si="42"/>
        <v>0</v>
      </c>
      <c r="AT41" s="359">
        <f t="shared" ca="1" si="43"/>
        <v>0</v>
      </c>
      <c r="AU41" s="359">
        <f t="shared" ca="1" si="44"/>
        <v>0</v>
      </c>
      <c r="AV41" s="359">
        <f t="shared" ca="1" si="45"/>
        <v>0</v>
      </c>
      <c r="AW41" s="359">
        <f t="shared" ca="1" si="46"/>
        <v>0</v>
      </c>
      <c r="AX41" s="359">
        <f t="shared" ca="1" si="47"/>
        <v>0</v>
      </c>
      <c r="AY41" s="359">
        <f t="shared" ca="1" si="48"/>
        <v>0</v>
      </c>
      <c r="AZ41" s="359">
        <f t="shared" ca="1" si="49"/>
        <v>0</v>
      </c>
      <c r="BA41" s="359">
        <f t="shared" ca="1" si="50"/>
        <v>0</v>
      </c>
      <c r="BB41" s="359">
        <f t="shared" ca="1" si="51"/>
        <v>0</v>
      </c>
      <c r="BC41" s="359">
        <f t="shared" ca="1" si="52"/>
        <v>0</v>
      </c>
      <c r="BD41" s="359">
        <f t="shared" ca="1" si="53"/>
        <v>0</v>
      </c>
      <c r="BE41" s="359">
        <f t="shared" ca="1" si="54"/>
        <v>0</v>
      </c>
      <c r="BF41" s="359">
        <f t="shared" ca="1" si="55"/>
        <v>0</v>
      </c>
      <c r="BG41" s="359">
        <f t="shared" ca="1" si="56"/>
        <v>0</v>
      </c>
      <c r="BH41" s="359">
        <f t="shared" ca="1" si="57"/>
        <v>0</v>
      </c>
      <c r="BI41" s="359">
        <f t="shared" ca="1" si="58"/>
        <v>0</v>
      </c>
      <c r="BJ41" s="359">
        <f t="shared" ca="1" si="59"/>
        <v>0</v>
      </c>
      <c r="BK41" s="359">
        <f t="shared" ca="1" si="60"/>
        <v>0</v>
      </c>
      <c r="BL41" s="359">
        <f t="shared" ca="1" si="61"/>
        <v>0</v>
      </c>
      <c r="BM41" s="359">
        <f t="shared" ca="1" si="62"/>
        <v>0</v>
      </c>
      <c r="BN41" s="359">
        <f t="shared" ca="1" si="63"/>
        <v>0</v>
      </c>
      <c r="BO41" s="359">
        <f t="shared" ca="1" si="64"/>
        <v>0</v>
      </c>
      <c r="BP41" s="358">
        <f t="shared" ca="1" si="4"/>
        <v>13786.019999999999</v>
      </c>
      <c r="BQ41" s="206"/>
      <c r="BR41" s="234" t="str">
        <f t="shared" si="6"/>
        <v/>
      </c>
      <c r="BU41" s="207"/>
    </row>
    <row r="42" spans="1:75" ht="20.100000000000001" customHeight="1" outlineLevel="1" x14ac:dyDescent="0.2">
      <c r="A42" s="354">
        <f ca="1">INDEX(MC_Dispositivo!B:E,MATCH('Quantitativo_MG-329'!C42,MC_Dispositivo!B:B,0),2)</f>
        <v>4011240</v>
      </c>
      <c r="B42" s="354" t="str">
        <f ca="1">INDEX([10]TPU!$B:$B,MATCH($A42,[10]TPU!$A:$A,0))</f>
        <v>SICRO</v>
      </c>
      <c r="C42" s="354" t="s">
        <v>90</v>
      </c>
      <c r="D42" s="355" t="str">
        <f ca="1">INDEX(MC_Dispositivo!B:E,MATCH('Quantitativo_MG-329'!C42,MC_Dispositivo!B:B,0),3)</f>
        <v>Base estabilizada granulometricamente com mistura solo brita (70% - 30%) com 3% de cimento em usina com material de jazida e brita comercial</v>
      </c>
      <c r="E42" s="354" t="str">
        <f ca="1">INDEX(MC_Dispositivo!B:E,MATCH('Quantitativo_MG-329'!C42,MC_Dispositivo!B:B,0),4)</f>
        <v>m³</v>
      </c>
      <c r="F42" s="356" cm="1">
        <f t="array" aca="1" ref="F42" ca="1">IF($BS$1="Todos",SUM(IF(($BS$1="todos")*(MC_Dispositivo!$B$54:$B$212=$C42),MC_Dispositivo!$F$54:$BE$212)),SUM(IF((MC_Dispositivo!$F$36:$BE$36=$BS$1)*(MC_Dispositivo!$B$54:$B$212=$C42),MC_Dispositivo!$F$54:$BE$212)))</f>
        <v>1174.32</v>
      </c>
      <c r="G42" s="357" cm="1">
        <f t="array" aca="1" ref="G42" ca="1">SUM(IF((MC_Dispositivo!$B$53:$B$189=$C42)*(MC_Dispositivo!$F$36:$BE$36=$BS$1)*(MC_Dispositivo!$F$43:$BE$43=G$1),MC_Dispositivo!$F$53:$BE$189))</f>
        <v>0</v>
      </c>
      <c r="H42" s="357" cm="1">
        <f t="array" aca="1" ref="H42" ca="1">SUM(IF((MC_Dispositivo!$B$53:$B$189=$C42)*(MC_Dispositivo!$F$36:$BE$36=$BS$1)*(MC_Dispositivo!$F$43:$BE$43=H$1),MC_Dispositivo!$F$53:$BE$189))</f>
        <v>0</v>
      </c>
      <c r="I42" s="357" cm="1">
        <f t="array" aca="1" ref="I42" ca="1">SUM(IF((MC_Dispositivo!$B$53:$B$189=$C42)*(MC_Dispositivo!$F$36:$BE$36=$BS$1)*(MC_Dispositivo!$F$43:$BE$43=I$1),MC_Dispositivo!$F$53:$BE$189))</f>
        <v>0</v>
      </c>
      <c r="J42" s="357" cm="1">
        <f t="array" aca="1" ref="J42" ca="1">SUM(IF((MC_Dispositivo!$B$53:$B$189=$C42)*(MC_Dispositivo!$F$36:$BE$36=$BS$1)*(MC_Dispositivo!$F$43:$BE$43=J$1),MC_Dispositivo!$F$53:$BE$189))</f>
        <v>1174.32</v>
      </c>
      <c r="K42" s="357" cm="1">
        <f t="array" aca="1" ref="K42" ca="1">SUM(IF((MC_Dispositivo!$B$53:$B$189=$C42)*(MC_Dispositivo!$F$36:$BE$36=$BS$1)*(MC_Dispositivo!$F$43:$BE$43=K$1),MC_Dispositivo!$F$53:$BE$189))</f>
        <v>0</v>
      </c>
      <c r="L42" s="357" cm="1">
        <f t="array" aca="1" ref="L42" ca="1">SUM(IF((MC_Dispositivo!$B$53:$B$189=$C42)*(MC_Dispositivo!$F$36:$BE$36=$BS$1)*(MC_Dispositivo!$F$43:$BE$43=L$1),MC_Dispositivo!$F$53:$BE$189))</f>
        <v>0</v>
      </c>
      <c r="M42" s="357" cm="1">
        <f t="array" aca="1" ref="M42" ca="1">SUM(IF((MC_Dispositivo!$B$53:$B$189=$C42)*(MC_Dispositivo!$F$36:$BE$36=$BS$1)*(MC_Dispositivo!$F$43:$BE$43=M$1),MC_Dispositivo!$F$53:$BE$189))</f>
        <v>0</v>
      </c>
      <c r="N42" s="357" cm="1">
        <f t="array" aca="1" ref="N42" ca="1">SUM(IF((MC_Dispositivo!$B$53:$B$189=$C42)*(MC_Dispositivo!$F$36:$BE$36=$BS$1)*(MC_Dispositivo!$F$43:$BE$43=N$1),MC_Dispositivo!$F$53:$BE$189))</f>
        <v>0</v>
      </c>
      <c r="O42" s="357" cm="1">
        <f t="array" aca="1" ref="O42" ca="1">SUM(IF((MC_Dispositivo!$B$53:$B$189=$C42)*(MC_Dispositivo!$F$36:$BE$36=$BS$1)*(MC_Dispositivo!$F$43:$BE$43=O$1),MC_Dispositivo!$F$53:$BE$189))</f>
        <v>0</v>
      </c>
      <c r="P42" s="357" cm="1">
        <f t="array" aca="1" ref="P42" ca="1">SUM(IF((MC_Dispositivo!$B$53:$B$189=$C42)*(MC_Dispositivo!$F$36:$BE$36=$BS$1)*(MC_Dispositivo!$F$43:$BE$43=P$1),MC_Dispositivo!$F$53:$BE$189))</f>
        <v>0</v>
      </c>
      <c r="Q42" s="357" cm="1">
        <f t="array" aca="1" ref="Q42" ca="1">SUM(IF((MC_Dispositivo!$B$53:$B$189=$C42)*(MC_Dispositivo!$F$36:$BE$36=$BS$1)*(MC_Dispositivo!$F$43:$BE$43=Q$1),MC_Dispositivo!$F$53:$BE$189))</f>
        <v>0</v>
      </c>
      <c r="R42" s="357" cm="1">
        <f t="array" aca="1" ref="R42" ca="1">SUM(IF((MC_Dispositivo!$B$53:$B$189=$C42)*(MC_Dispositivo!$F$36:$BE$36=$BS$1)*(MC_Dispositivo!$F$43:$BE$43=R$1),MC_Dispositivo!$F$53:$BE$189))</f>
        <v>0</v>
      </c>
      <c r="S42" s="357" cm="1">
        <f t="array" aca="1" ref="S42" ca="1">SUM(IF((MC_Dispositivo!$B$53:$B$189=$C42)*(MC_Dispositivo!$F$36:$BE$36=$BS$1)*(MC_Dispositivo!$F$43:$BE$43=S$1),MC_Dispositivo!$F$53:$BE$189))</f>
        <v>0</v>
      </c>
      <c r="T42" s="357" cm="1">
        <f t="array" aca="1" ref="T42" ca="1">SUM(IF((MC_Dispositivo!$B$53:$B$189=$C42)*(MC_Dispositivo!$F$36:$BE$36=$BS$1)*(MC_Dispositivo!$F$43:$BE$43=T$1),MC_Dispositivo!$F$53:$BE$189))</f>
        <v>0</v>
      </c>
      <c r="U42" s="357" cm="1">
        <f t="array" aca="1" ref="U42" ca="1">SUM(IF((MC_Dispositivo!$B$53:$B$189=$C42)*(MC_Dispositivo!$F$36:$BE$36=$BS$1)*(MC_Dispositivo!$F$43:$BE$43=U$1),MC_Dispositivo!$F$53:$BE$189))</f>
        <v>0</v>
      </c>
      <c r="V42" s="357" cm="1">
        <f t="array" aca="1" ref="V42" ca="1">SUM(IF((MC_Dispositivo!$B$53:$B$189=$C42)*(MC_Dispositivo!$F$36:$BE$36=$BS$1)*(MC_Dispositivo!$F$43:$BE$43=V$1),MC_Dispositivo!$F$53:$BE$189))</f>
        <v>0</v>
      </c>
      <c r="W42" s="357" cm="1">
        <f t="array" aca="1" ref="W42" ca="1">SUM(IF((MC_Dispositivo!$B$53:$B$189=$C42)*(MC_Dispositivo!$F$36:$BE$36=$BS$1)*(MC_Dispositivo!$F$43:$BE$43=W$1),MC_Dispositivo!$F$53:$BE$189))</f>
        <v>0</v>
      </c>
      <c r="X42" s="357" cm="1">
        <f t="array" aca="1" ref="X42" ca="1">SUM(IF((MC_Dispositivo!$B$53:$B$189=$C42)*(MC_Dispositivo!$F$36:$BE$36=$BS$1)*(MC_Dispositivo!$F$43:$BE$43=X$1),MC_Dispositivo!$F$53:$BE$189))</f>
        <v>0</v>
      </c>
      <c r="Y42" s="357" cm="1">
        <f t="array" aca="1" ref="Y42" ca="1">SUM(IF((MC_Dispositivo!$B$53:$B$189=$C42)*(MC_Dispositivo!$F$36:$BE$36=$BS$1)*(MC_Dispositivo!$F$43:$BE$43=Y$1),MC_Dispositivo!$F$53:$BE$189))</f>
        <v>0</v>
      </c>
      <c r="Z42" s="357" cm="1">
        <f t="array" aca="1" ref="Z42" ca="1">SUM(IF((MC_Dispositivo!$B$53:$B$189=$C42)*(MC_Dispositivo!$F$36:$BE$36=$BS$1)*(MC_Dispositivo!$F$43:$BE$43=Z$1),MC_Dispositivo!$F$53:$BE$189))</f>
        <v>0</v>
      </c>
      <c r="AA42" s="357" cm="1">
        <f t="array" aca="1" ref="AA42" ca="1">SUM(IF((MC_Dispositivo!$B$53:$B$189=$C42)*(MC_Dispositivo!$F$36:$BE$36=$BS$1)*(MC_Dispositivo!$F$43:$BE$43=AA$1),MC_Dispositivo!$F$53:$BE$189))</f>
        <v>0</v>
      </c>
      <c r="AB42" s="357" cm="1">
        <f t="array" aca="1" ref="AB42" ca="1">SUM(IF((MC_Dispositivo!$B$53:$B$189=$C42)*(MC_Dispositivo!$F$36:$BE$36=$BS$1)*(MC_Dispositivo!$F$43:$BE$43=AB$1),MC_Dispositivo!$F$53:$BE$189))</f>
        <v>0</v>
      </c>
      <c r="AC42" s="357" cm="1">
        <f t="array" aca="1" ref="AC42" ca="1">SUM(IF((MC_Dispositivo!$B$53:$B$189=$C42)*(MC_Dispositivo!$F$36:$BE$36=$BS$1)*(MC_Dispositivo!$F$43:$BE$43=AC$1),MC_Dispositivo!$F$53:$BE$189))</f>
        <v>0</v>
      </c>
      <c r="AD42" s="357" cm="1">
        <f t="array" aca="1" ref="AD42" ca="1">SUM(IF((MC_Dispositivo!$B$53:$B$189=$C42)*(MC_Dispositivo!$F$36:$BE$36=$BS$1)*(MC_Dispositivo!$F$43:$BE$43=AD$1),MC_Dispositivo!$F$53:$BE$189))</f>
        <v>0</v>
      </c>
      <c r="AE42" s="357" cm="1">
        <f t="array" aca="1" ref="AE42" ca="1">SUM(IF((MC_Dispositivo!$B$53:$B$189=$C42)*(MC_Dispositivo!$F$36:$BE$36=$BS$1)*(MC_Dispositivo!$F$43:$BE$43=AE$1),MC_Dispositivo!$F$53:$BE$189))</f>
        <v>0</v>
      </c>
      <c r="AF42" s="357" cm="1">
        <f t="array" aca="1" ref="AF42" ca="1">SUM(IF((MC_Dispositivo!$B$53:$B$189=$C42)*(MC_Dispositivo!$F$36:$BE$36=$BS$1)*(MC_Dispositivo!$F$43:$BE$43=AF$1),MC_Dispositivo!$F$53:$BE$189))</f>
        <v>0</v>
      </c>
      <c r="AG42" s="357" cm="1">
        <f t="array" aca="1" ref="AG42" ca="1">SUM(IF((MC_Dispositivo!$B$53:$B$189=$C42)*(MC_Dispositivo!$F$36:$BE$36=$BS$1)*(MC_Dispositivo!$F$43:$BE$43=AG$1),MC_Dispositivo!$F$53:$BE$189))</f>
        <v>0</v>
      </c>
      <c r="AH42" s="357" cm="1">
        <f t="array" aca="1" ref="AH42" ca="1">SUM(IF((MC_Dispositivo!$B$53:$B$189=$C42)*(MC_Dispositivo!$F$36:$BE$36=$BS$1)*(MC_Dispositivo!$F$43:$BE$43=AH$1),MC_Dispositivo!$F$53:$BE$189))</f>
        <v>0</v>
      </c>
      <c r="AI42" s="357" cm="1">
        <f t="array" aca="1" ref="AI42" ca="1">SUM(IF((MC_Dispositivo!$B$53:$B$189=$C42)*(MC_Dispositivo!$F$36:$BE$36=$BS$1)*(MC_Dispositivo!$F$43:$BE$43=AI$1),MC_Dispositivo!$F$53:$BE$189))</f>
        <v>0</v>
      </c>
      <c r="AJ42" s="357" cm="1">
        <f t="array" aca="1" ref="AJ42" ca="1">SUM(IF((MC_Dispositivo!$B$53:$B$189=$C42)*(MC_Dispositivo!$F$36:$BE$36=$BS$1)*(MC_Dispositivo!$F$43:$BE$43=AJ$1),MC_Dispositivo!$F$53:$BE$189))</f>
        <v>0</v>
      </c>
      <c r="AK42" s="125">
        <f ca="1">IF(A42="","",INDEX([10]TPU!$G:$G,MATCH($A42,[10]TPU!$A:$A,0)))</f>
        <v>164.38</v>
      </c>
      <c r="AL42" s="359">
        <f t="shared" ca="1" si="35"/>
        <v>0</v>
      </c>
      <c r="AM42" s="359">
        <f t="shared" ca="1" si="36"/>
        <v>0</v>
      </c>
      <c r="AN42" s="359">
        <f t="shared" ca="1" si="37"/>
        <v>0</v>
      </c>
      <c r="AO42" s="359">
        <f t="shared" ca="1" si="38"/>
        <v>193034.72159999999</v>
      </c>
      <c r="AP42" s="359">
        <f t="shared" ca="1" si="39"/>
        <v>0</v>
      </c>
      <c r="AQ42" s="359">
        <f t="shared" ca="1" si="40"/>
        <v>0</v>
      </c>
      <c r="AR42" s="359">
        <f t="shared" ca="1" si="41"/>
        <v>0</v>
      </c>
      <c r="AS42" s="359">
        <f t="shared" ca="1" si="42"/>
        <v>0</v>
      </c>
      <c r="AT42" s="359">
        <f t="shared" ca="1" si="43"/>
        <v>0</v>
      </c>
      <c r="AU42" s="359">
        <f t="shared" ca="1" si="44"/>
        <v>0</v>
      </c>
      <c r="AV42" s="359">
        <f t="shared" ca="1" si="45"/>
        <v>0</v>
      </c>
      <c r="AW42" s="359">
        <f t="shared" ca="1" si="46"/>
        <v>0</v>
      </c>
      <c r="AX42" s="359">
        <f t="shared" ca="1" si="47"/>
        <v>0</v>
      </c>
      <c r="AY42" s="359">
        <f t="shared" ca="1" si="48"/>
        <v>0</v>
      </c>
      <c r="AZ42" s="359">
        <f t="shared" ca="1" si="49"/>
        <v>0</v>
      </c>
      <c r="BA42" s="359">
        <f t="shared" ca="1" si="50"/>
        <v>0</v>
      </c>
      <c r="BB42" s="359">
        <f t="shared" ca="1" si="51"/>
        <v>0</v>
      </c>
      <c r="BC42" s="359">
        <f t="shared" ca="1" si="52"/>
        <v>0</v>
      </c>
      <c r="BD42" s="359">
        <f t="shared" ca="1" si="53"/>
        <v>0</v>
      </c>
      <c r="BE42" s="359">
        <f t="shared" ca="1" si="54"/>
        <v>0</v>
      </c>
      <c r="BF42" s="359">
        <f t="shared" ca="1" si="55"/>
        <v>0</v>
      </c>
      <c r="BG42" s="359">
        <f t="shared" ca="1" si="56"/>
        <v>0</v>
      </c>
      <c r="BH42" s="359">
        <f t="shared" ca="1" si="57"/>
        <v>0</v>
      </c>
      <c r="BI42" s="359">
        <f t="shared" ca="1" si="58"/>
        <v>0</v>
      </c>
      <c r="BJ42" s="359">
        <f t="shared" ca="1" si="59"/>
        <v>0</v>
      </c>
      <c r="BK42" s="359">
        <f t="shared" ca="1" si="60"/>
        <v>0</v>
      </c>
      <c r="BL42" s="359">
        <f t="shared" ca="1" si="61"/>
        <v>0</v>
      </c>
      <c r="BM42" s="359">
        <f t="shared" ca="1" si="62"/>
        <v>0</v>
      </c>
      <c r="BN42" s="359">
        <f t="shared" ca="1" si="63"/>
        <v>0</v>
      </c>
      <c r="BO42" s="359">
        <f t="shared" ca="1" si="64"/>
        <v>0</v>
      </c>
      <c r="BP42" s="358">
        <f t="shared" ca="1" si="4"/>
        <v>193034.72159999999</v>
      </c>
      <c r="BQ42" s="206"/>
      <c r="BR42" s="234" t="str">
        <f t="shared" si="6"/>
        <v/>
      </c>
      <c r="BU42" s="207"/>
    </row>
    <row r="43" spans="1:75" ht="20.100000000000001" customHeight="1" outlineLevel="1" x14ac:dyDescent="0.2">
      <c r="A43" s="354" t="str">
        <f ca="1">INDEX(MC_Dispositivo!B:E,MATCH('Quantitativo_MG-329'!C43,MC_Dispositivo!B:B,0),2)</f>
        <v>RO-00312</v>
      </c>
      <c r="B43" s="354" t="str">
        <f ca="1">INDEX([10]TPU!$B:$B,MATCH($A43,[10]TPU!$A:$A,0))</f>
        <v>SICOR</v>
      </c>
      <c r="C43" s="354" t="s">
        <v>93</v>
      </c>
      <c r="D43" s="355" t="str">
        <f ca="1">INDEX(MC_Dispositivo!B:E,MATCH('Quantitativo_MG-329'!C43,MC_Dispositivo!B:B,0),3)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43" s="354" t="str">
        <f ca="1">INDEX(MC_Dispositivo!B:E,MATCH('Quantitativo_MG-329'!C43,MC_Dispositivo!B:B,0),4)</f>
        <v>m³</v>
      </c>
      <c r="F43" s="356" cm="1">
        <f t="array" aca="1" ref="F43" ca="1">IF($BS$1="Todos",SUM(IF(($BS$1="todos")*(MC_Dispositivo!$B$54:$B$212=$C43),MC_Dispositivo!$F$54:$BE$212)),SUM(IF((MC_Dispositivo!$F$36:$BE$36=$BS$1)*(MC_Dispositivo!$B$54:$B$212=$C43),MC_Dispositivo!$F$54:$BE$212)))</f>
        <v>1797.6</v>
      </c>
      <c r="G43" s="357" cm="1">
        <f t="array" aca="1" ref="G43" ca="1">SUM(IF((MC_Dispositivo!$B$53:$B$189=$C43)*(MC_Dispositivo!$F$36:$BE$36=$BS$1)*(MC_Dispositivo!$F$43:$BE$43=G$1),MC_Dispositivo!$F$53:$BE$189))</f>
        <v>0</v>
      </c>
      <c r="H43" s="357" cm="1">
        <f t="array" aca="1" ref="H43" ca="1">SUM(IF((MC_Dispositivo!$B$53:$B$189=$C43)*(MC_Dispositivo!$F$36:$BE$36=$BS$1)*(MC_Dispositivo!$F$43:$BE$43=H$1),MC_Dispositivo!$F$53:$BE$189))</f>
        <v>0</v>
      </c>
      <c r="I43" s="357" cm="1">
        <f t="array" aca="1" ref="I43" ca="1">SUM(IF((MC_Dispositivo!$B$53:$B$189=$C43)*(MC_Dispositivo!$F$36:$BE$36=$BS$1)*(MC_Dispositivo!$F$43:$BE$43=I$1),MC_Dispositivo!$F$53:$BE$189))</f>
        <v>0</v>
      </c>
      <c r="J43" s="357" cm="1">
        <f t="array" aca="1" ref="J43" ca="1">SUM(IF((MC_Dispositivo!$B$53:$B$189=$C43)*(MC_Dispositivo!$F$36:$BE$36=$BS$1)*(MC_Dispositivo!$F$43:$BE$43=J$1),MC_Dispositivo!$F$53:$BE$189))</f>
        <v>1797.6</v>
      </c>
      <c r="K43" s="357" cm="1">
        <f t="array" aca="1" ref="K43" ca="1">SUM(IF((MC_Dispositivo!$B$53:$B$189=$C43)*(MC_Dispositivo!$F$36:$BE$36=$BS$1)*(MC_Dispositivo!$F$43:$BE$43=K$1),MC_Dispositivo!$F$53:$BE$189))</f>
        <v>0</v>
      </c>
      <c r="L43" s="357" cm="1">
        <f t="array" aca="1" ref="L43" ca="1">SUM(IF((MC_Dispositivo!$B$53:$B$189=$C43)*(MC_Dispositivo!$F$36:$BE$36=$BS$1)*(MC_Dispositivo!$F$43:$BE$43=L$1),MC_Dispositivo!$F$53:$BE$189))</f>
        <v>0</v>
      </c>
      <c r="M43" s="357" cm="1">
        <f t="array" aca="1" ref="M43" ca="1">SUM(IF((MC_Dispositivo!$B$53:$B$189=$C43)*(MC_Dispositivo!$F$36:$BE$36=$BS$1)*(MC_Dispositivo!$F$43:$BE$43=M$1),MC_Dispositivo!$F$53:$BE$189))</f>
        <v>0</v>
      </c>
      <c r="N43" s="357" cm="1">
        <f t="array" aca="1" ref="N43" ca="1">SUM(IF((MC_Dispositivo!$B$53:$B$189=$C43)*(MC_Dispositivo!$F$36:$BE$36=$BS$1)*(MC_Dispositivo!$F$43:$BE$43=N$1),MC_Dispositivo!$F$53:$BE$189))</f>
        <v>0</v>
      </c>
      <c r="O43" s="357" cm="1">
        <f t="array" aca="1" ref="O43" ca="1">SUM(IF((MC_Dispositivo!$B$53:$B$189=$C43)*(MC_Dispositivo!$F$36:$BE$36=$BS$1)*(MC_Dispositivo!$F$43:$BE$43=O$1),MC_Dispositivo!$F$53:$BE$189))</f>
        <v>0</v>
      </c>
      <c r="P43" s="357" cm="1">
        <f t="array" aca="1" ref="P43" ca="1">SUM(IF((MC_Dispositivo!$B$53:$B$189=$C43)*(MC_Dispositivo!$F$36:$BE$36=$BS$1)*(MC_Dispositivo!$F$43:$BE$43=P$1),MC_Dispositivo!$F$53:$BE$189))</f>
        <v>0</v>
      </c>
      <c r="Q43" s="357" cm="1">
        <f t="array" aca="1" ref="Q43" ca="1">SUM(IF((MC_Dispositivo!$B$53:$B$189=$C43)*(MC_Dispositivo!$F$36:$BE$36=$BS$1)*(MC_Dispositivo!$F$43:$BE$43=Q$1),MC_Dispositivo!$F$53:$BE$189))</f>
        <v>0</v>
      </c>
      <c r="R43" s="357" cm="1">
        <f t="array" aca="1" ref="R43" ca="1">SUM(IF((MC_Dispositivo!$B$53:$B$189=$C43)*(MC_Dispositivo!$F$36:$BE$36=$BS$1)*(MC_Dispositivo!$F$43:$BE$43=R$1),MC_Dispositivo!$F$53:$BE$189))</f>
        <v>0</v>
      </c>
      <c r="S43" s="357" cm="1">
        <f t="array" aca="1" ref="S43" ca="1">SUM(IF((MC_Dispositivo!$B$53:$B$189=$C43)*(MC_Dispositivo!$F$36:$BE$36=$BS$1)*(MC_Dispositivo!$F$43:$BE$43=S$1),MC_Dispositivo!$F$53:$BE$189))</f>
        <v>0</v>
      </c>
      <c r="T43" s="357" cm="1">
        <f t="array" aca="1" ref="T43" ca="1">SUM(IF((MC_Dispositivo!$B$53:$B$189=$C43)*(MC_Dispositivo!$F$36:$BE$36=$BS$1)*(MC_Dispositivo!$F$43:$BE$43=T$1),MC_Dispositivo!$F$53:$BE$189))</f>
        <v>0</v>
      </c>
      <c r="U43" s="357" cm="1">
        <f t="array" aca="1" ref="U43" ca="1">SUM(IF((MC_Dispositivo!$B$53:$B$189=$C43)*(MC_Dispositivo!$F$36:$BE$36=$BS$1)*(MC_Dispositivo!$F$43:$BE$43=U$1),MC_Dispositivo!$F$53:$BE$189))</f>
        <v>0</v>
      </c>
      <c r="V43" s="357" cm="1">
        <f t="array" aca="1" ref="V43" ca="1">SUM(IF((MC_Dispositivo!$B$53:$B$189=$C43)*(MC_Dispositivo!$F$36:$BE$36=$BS$1)*(MC_Dispositivo!$F$43:$BE$43=V$1),MC_Dispositivo!$F$53:$BE$189))</f>
        <v>0</v>
      </c>
      <c r="W43" s="357" cm="1">
        <f t="array" aca="1" ref="W43" ca="1">SUM(IF((MC_Dispositivo!$B$53:$B$189=$C43)*(MC_Dispositivo!$F$36:$BE$36=$BS$1)*(MC_Dispositivo!$F$43:$BE$43=W$1),MC_Dispositivo!$F$53:$BE$189))</f>
        <v>0</v>
      </c>
      <c r="X43" s="357" cm="1">
        <f t="array" aca="1" ref="X43" ca="1">SUM(IF((MC_Dispositivo!$B$53:$B$189=$C43)*(MC_Dispositivo!$F$36:$BE$36=$BS$1)*(MC_Dispositivo!$F$43:$BE$43=X$1),MC_Dispositivo!$F$53:$BE$189))</f>
        <v>0</v>
      </c>
      <c r="Y43" s="357" cm="1">
        <f t="array" aca="1" ref="Y43" ca="1">SUM(IF((MC_Dispositivo!$B$53:$B$189=$C43)*(MC_Dispositivo!$F$36:$BE$36=$BS$1)*(MC_Dispositivo!$F$43:$BE$43=Y$1),MC_Dispositivo!$F$53:$BE$189))</f>
        <v>0</v>
      </c>
      <c r="Z43" s="357" cm="1">
        <f t="array" aca="1" ref="Z43" ca="1">SUM(IF((MC_Dispositivo!$B$53:$B$189=$C43)*(MC_Dispositivo!$F$36:$BE$36=$BS$1)*(MC_Dispositivo!$F$43:$BE$43=Z$1),MC_Dispositivo!$F$53:$BE$189))</f>
        <v>0</v>
      </c>
      <c r="AA43" s="357" cm="1">
        <f t="array" aca="1" ref="AA43" ca="1">SUM(IF((MC_Dispositivo!$B$53:$B$189=$C43)*(MC_Dispositivo!$F$36:$BE$36=$BS$1)*(MC_Dispositivo!$F$43:$BE$43=AA$1),MC_Dispositivo!$F$53:$BE$189))</f>
        <v>0</v>
      </c>
      <c r="AB43" s="357" cm="1">
        <f t="array" aca="1" ref="AB43" ca="1">SUM(IF((MC_Dispositivo!$B$53:$B$189=$C43)*(MC_Dispositivo!$F$36:$BE$36=$BS$1)*(MC_Dispositivo!$F$43:$BE$43=AB$1),MC_Dispositivo!$F$53:$BE$189))</f>
        <v>0</v>
      </c>
      <c r="AC43" s="357" cm="1">
        <f t="array" aca="1" ref="AC43" ca="1">SUM(IF((MC_Dispositivo!$B$53:$B$189=$C43)*(MC_Dispositivo!$F$36:$BE$36=$BS$1)*(MC_Dispositivo!$F$43:$BE$43=AC$1),MC_Dispositivo!$F$53:$BE$189))</f>
        <v>0</v>
      </c>
      <c r="AD43" s="357" cm="1">
        <f t="array" aca="1" ref="AD43" ca="1">SUM(IF((MC_Dispositivo!$B$53:$B$189=$C43)*(MC_Dispositivo!$F$36:$BE$36=$BS$1)*(MC_Dispositivo!$F$43:$BE$43=AD$1),MC_Dispositivo!$F$53:$BE$189))</f>
        <v>0</v>
      </c>
      <c r="AE43" s="357" cm="1">
        <f t="array" aca="1" ref="AE43" ca="1">SUM(IF((MC_Dispositivo!$B$53:$B$189=$C43)*(MC_Dispositivo!$F$36:$BE$36=$BS$1)*(MC_Dispositivo!$F$43:$BE$43=AE$1),MC_Dispositivo!$F$53:$BE$189))</f>
        <v>0</v>
      </c>
      <c r="AF43" s="357" cm="1">
        <f t="array" aca="1" ref="AF43" ca="1">SUM(IF((MC_Dispositivo!$B$53:$B$189=$C43)*(MC_Dispositivo!$F$36:$BE$36=$BS$1)*(MC_Dispositivo!$F$43:$BE$43=AF$1),MC_Dispositivo!$F$53:$BE$189))</f>
        <v>0</v>
      </c>
      <c r="AG43" s="357" cm="1">
        <f t="array" aca="1" ref="AG43" ca="1">SUM(IF((MC_Dispositivo!$B$53:$B$189=$C43)*(MC_Dispositivo!$F$36:$BE$36=$BS$1)*(MC_Dispositivo!$F$43:$BE$43=AG$1),MC_Dispositivo!$F$53:$BE$189))</f>
        <v>0</v>
      </c>
      <c r="AH43" s="357" cm="1">
        <f t="array" aca="1" ref="AH43" ca="1">SUM(IF((MC_Dispositivo!$B$53:$B$189=$C43)*(MC_Dispositivo!$F$36:$BE$36=$BS$1)*(MC_Dispositivo!$F$43:$BE$43=AH$1),MC_Dispositivo!$F$53:$BE$189))</f>
        <v>0</v>
      </c>
      <c r="AI43" s="357" cm="1">
        <f t="array" aca="1" ref="AI43" ca="1">SUM(IF((MC_Dispositivo!$B$53:$B$189=$C43)*(MC_Dispositivo!$F$36:$BE$36=$BS$1)*(MC_Dispositivo!$F$43:$BE$43=AI$1),MC_Dispositivo!$F$53:$BE$189))</f>
        <v>0</v>
      </c>
      <c r="AJ43" s="357" cm="1">
        <f t="array" aca="1" ref="AJ43" ca="1">SUM(IF((MC_Dispositivo!$B$53:$B$189=$C43)*(MC_Dispositivo!$F$36:$BE$36=$BS$1)*(MC_Dispositivo!$F$43:$BE$43=AJ$1),MC_Dispositivo!$F$53:$BE$189))</f>
        <v>0</v>
      </c>
      <c r="AK43" s="125">
        <f ca="1">IF(A43="","",INDEX([10]TPU!$G:$G,MATCH($A43,[10]TPU!$A:$A,0)))</f>
        <v>57.25</v>
      </c>
      <c r="AL43" s="359">
        <f t="shared" ca="1" si="35"/>
        <v>0</v>
      </c>
      <c r="AM43" s="359">
        <f t="shared" ca="1" si="36"/>
        <v>0</v>
      </c>
      <c r="AN43" s="359">
        <f t="shared" ca="1" si="37"/>
        <v>0</v>
      </c>
      <c r="AO43" s="359">
        <f t="shared" ca="1" si="38"/>
        <v>102912.59999999999</v>
      </c>
      <c r="AP43" s="359">
        <f t="shared" ca="1" si="39"/>
        <v>0</v>
      </c>
      <c r="AQ43" s="359">
        <f t="shared" ca="1" si="40"/>
        <v>0</v>
      </c>
      <c r="AR43" s="359">
        <f t="shared" ca="1" si="41"/>
        <v>0</v>
      </c>
      <c r="AS43" s="359">
        <f t="shared" ca="1" si="42"/>
        <v>0</v>
      </c>
      <c r="AT43" s="359">
        <f t="shared" ca="1" si="43"/>
        <v>0</v>
      </c>
      <c r="AU43" s="359">
        <f t="shared" ca="1" si="44"/>
        <v>0</v>
      </c>
      <c r="AV43" s="359">
        <f t="shared" ca="1" si="45"/>
        <v>0</v>
      </c>
      <c r="AW43" s="359">
        <f t="shared" ca="1" si="46"/>
        <v>0</v>
      </c>
      <c r="AX43" s="359">
        <f t="shared" ca="1" si="47"/>
        <v>0</v>
      </c>
      <c r="AY43" s="359">
        <f t="shared" ca="1" si="48"/>
        <v>0</v>
      </c>
      <c r="AZ43" s="359">
        <f t="shared" ca="1" si="49"/>
        <v>0</v>
      </c>
      <c r="BA43" s="359">
        <f t="shared" ca="1" si="50"/>
        <v>0</v>
      </c>
      <c r="BB43" s="359">
        <f t="shared" ca="1" si="51"/>
        <v>0</v>
      </c>
      <c r="BC43" s="359">
        <f t="shared" ca="1" si="52"/>
        <v>0</v>
      </c>
      <c r="BD43" s="359">
        <f t="shared" ca="1" si="53"/>
        <v>0</v>
      </c>
      <c r="BE43" s="359">
        <f t="shared" ca="1" si="54"/>
        <v>0</v>
      </c>
      <c r="BF43" s="359">
        <f t="shared" ca="1" si="55"/>
        <v>0</v>
      </c>
      <c r="BG43" s="359">
        <f t="shared" ca="1" si="56"/>
        <v>0</v>
      </c>
      <c r="BH43" s="359">
        <f t="shared" ca="1" si="57"/>
        <v>0</v>
      </c>
      <c r="BI43" s="359">
        <f t="shared" ca="1" si="58"/>
        <v>0</v>
      </c>
      <c r="BJ43" s="359">
        <f t="shared" ca="1" si="59"/>
        <v>0</v>
      </c>
      <c r="BK43" s="359">
        <f t="shared" ca="1" si="60"/>
        <v>0</v>
      </c>
      <c r="BL43" s="359">
        <f t="shared" ca="1" si="61"/>
        <v>0</v>
      </c>
      <c r="BM43" s="359">
        <f t="shared" ca="1" si="62"/>
        <v>0</v>
      </c>
      <c r="BN43" s="359">
        <f t="shared" ca="1" si="63"/>
        <v>0</v>
      </c>
      <c r="BO43" s="359">
        <f t="shared" ca="1" si="64"/>
        <v>0</v>
      </c>
      <c r="BP43" s="358">
        <f t="shared" ca="1" si="4"/>
        <v>102912.59999999999</v>
      </c>
      <c r="BQ43" s="206"/>
      <c r="BR43" s="234" t="str">
        <f t="shared" si="6"/>
        <v/>
      </c>
      <c r="BU43" s="207"/>
    </row>
    <row r="44" spans="1:75" ht="20.100000000000001" customHeight="1" outlineLevel="1" x14ac:dyDescent="0.2">
      <c r="A44" s="354">
        <f ca="1">INDEX(MC_Dispositivo!B:E,MATCH('Quantitativo_MG-329'!C44,MC_Dispositivo!B:B,0),2)</f>
        <v>5914622</v>
      </c>
      <c r="B44" s="354" t="str">
        <f ca="1">INDEX([10]TPU!$B:$B,MATCH($A44,[10]TPU!$A:$A,0))</f>
        <v>SICRO</v>
      </c>
      <c r="C44" s="354" t="s">
        <v>95</v>
      </c>
      <c r="D44" s="355" t="str">
        <f ca="1">INDEX(MC_Dispositivo!B:E,MATCH('Quantitativo_MG-329'!C44,MC_Dispositivo!B:B,0),3)</f>
        <v>Transporte de material betuminoso com caminhão tanque distribuidor - rodovia pavimentada</v>
      </c>
      <c r="E44" s="354" t="str">
        <f ca="1">INDEX(MC_Dispositivo!B:E,MATCH('Quantitativo_MG-329'!C44,MC_Dispositivo!B:B,0),4)</f>
        <v>tkm</v>
      </c>
      <c r="F44" s="356" cm="1">
        <f t="array" aca="1" ref="F44" ca="1">IF($BS$1="Todos",SUM(IF(($BS$1="todos")*(MC_Dispositivo!$B$54:$B$212=$C44),MC_Dispositivo!$F$54:$BE$212)),SUM(IF((MC_Dispositivo!$F$36:$BE$36=$BS$1)*(MC_Dispositivo!$B$54:$B$212=$C44),MC_Dispositivo!$F$54:$BE$212)))</f>
        <v>4753.8</v>
      </c>
      <c r="G44" s="357" cm="1">
        <f t="array" aca="1" ref="G44" ca="1">SUM(IF((MC_Dispositivo!$B$53:$B$189=$C44)*(MC_Dispositivo!$F$36:$BE$36=$BS$1)*(MC_Dispositivo!$F$43:$BE$43=G$1),MC_Dispositivo!$F$53:$BE$189))</f>
        <v>0</v>
      </c>
      <c r="H44" s="357" cm="1">
        <f t="array" aca="1" ref="H44" ca="1">SUM(IF((MC_Dispositivo!$B$53:$B$189=$C44)*(MC_Dispositivo!$F$36:$BE$36=$BS$1)*(MC_Dispositivo!$F$43:$BE$43=H$1),MC_Dispositivo!$F$53:$BE$189))</f>
        <v>0</v>
      </c>
      <c r="I44" s="357" cm="1">
        <f t="array" aca="1" ref="I44" ca="1">SUM(IF((MC_Dispositivo!$B$53:$B$189=$C44)*(MC_Dispositivo!$F$36:$BE$36=$BS$1)*(MC_Dispositivo!$F$43:$BE$43=I$1),MC_Dispositivo!$F$53:$BE$189))</f>
        <v>0</v>
      </c>
      <c r="J44" s="357" cm="1">
        <f t="array" aca="1" ref="J44" ca="1">SUM(IF((MC_Dispositivo!$B$53:$B$189=$C44)*(MC_Dispositivo!$F$36:$BE$36=$BS$1)*(MC_Dispositivo!$F$43:$BE$43=J$1),MC_Dispositivo!$F$53:$BE$189))</f>
        <v>4753.8</v>
      </c>
      <c r="K44" s="357" cm="1">
        <f t="array" aca="1" ref="K44" ca="1">SUM(IF((MC_Dispositivo!$B$53:$B$189=$C44)*(MC_Dispositivo!$F$36:$BE$36=$BS$1)*(MC_Dispositivo!$F$43:$BE$43=K$1),MC_Dispositivo!$F$53:$BE$189))</f>
        <v>0</v>
      </c>
      <c r="L44" s="357" cm="1">
        <f t="array" aca="1" ref="L44" ca="1">SUM(IF((MC_Dispositivo!$B$53:$B$189=$C44)*(MC_Dispositivo!$F$36:$BE$36=$BS$1)*(MC_Dispositivo!$F$43:$BE$43=L$1),MC_Dispositivo!$F$53:$BE$189))</f>
        <v>0</v>
      </c>
      <c r="M44" s="357" cm="1">
        <f t="array" aca="1" ref="M44" ca="1">SUM(IF((MC_Dispositivo!$B$53:$B$189=$C44)*(MC_Dispositivo!$F$36:$BE$36=$BS$1)*(MC_Dispositivo!$F$43:$BE$43=M$1),MC_Dispositivo!$F$53:$BE$189))</f>
        <v>0</v>
      </c>
      <c r="N44" s="357" cm="1">
        <f t="array" aca="1" ref="N44" ca="1">SUM(IF((MC_Dispositivo!$B$53:$B$189=$C44)*(MC_Dispositivo!$F$36:$BE$36=$BS$1)*(MC_Dispositivo!$F$43:$BE$43=N$1),MC_Dispositivo!$F$53:$BE$189))</f>
        <v>0</v>
      </c>
      <c r="O44" s="357" cm="1">
        <f t="array" aca="1" ref="O44" ca="1">SUM(IF((MC_Dispositivo!$B$53:$B$189=$C44)*(MC_Dispositivo!$F$36:$BE$36=$BS$1)*(MC_Dispositivo!$F$43:$BE$43=O$1),MC_Dispositivo!$F$53:$BE$189))</f>
        <v>0</v>
      </c>
      <c r="P44" s="357" cm="1">
        <f t="array" aca="1" ref="P44" ca="1">SUM(IF((MC_Dispositivo!$B$53:$B$189=$C44)*(MC_Dispositivo!$F$36:$BE$36=$BS$1)*(MC_Dispositivo!$F$43:$BE$43=P$1),MC_Dispositivo!$F$53:$BE$189))</f>
        <v>0</v>
      </c>
      <c r="Q44" s="357" cm="1">
        <f t="array" aca="1" ref="Q44" ca="1">SUM(IF((MC_Dispositivo!$B$53:$B$189=$C44)*(MC_Dispositivo!$F$36:$BE$36=$BS$1)*(MC_Dispositivo!$F$43:$BE$43=Q$1),MC_Dispositivo!$F$53:$BE$189))</f>
        <v>0</v>
      </c>
      <c r="R44" s="357" cm="1">
        <f t="array" aca="1" ref="R44" ca="1">SUM(IF((MC_Dispositivo!$B$53:$B$189=$C44)*(MC_Dispositivo!$F$36:$BE$36=$BS$1)*(MC_Dispositivo!$F$43:$BE$43=R$1),MC_Dispositivo!$F$53:$BE$189))</f>
        <v>0</v>
      </c>
      <c r="S44" s="357" cm="1">
        <f t="array" aca="1" ref="S44" ca="1">SUM(IF((MC_Dispositivo!$B$53:$B$189=$C44)*(MC_Dispositivo!$F$36:$BE$36=$BS$1)*(MC_Dispositivo!$F$43:$BE$43=S$1),MC_Dispositivo!$F$53:$BE$189))</f>
        <v>0</v>
      </c>
      <c r="T44" s="357" cm="1">
        <f t="array" aca="1" ref="T44" ca="1">SUM(IF((MC_Dispositivo!$B$53:$B$189=$C44)*(MC_Dispositivo!$F$36:$BE$36=$BS$1)*(MC_Dispositivo!$F$43:$BE$43=T$1),MC_Dispositivo!$F$53:$BE$189))</f>
        <v>0</v>
      </c>
      <c r="U44" s="357" cm="1">
        <f t="array" aca="1" ref="U44" ca="1">SUM(IF((MC_Dispositivo!$B$53:$B$189=$C44)*(MC_Dispositivo!$F$36:$BE$36=$BS$1)*(MC_Dispositivo!$F$43:$BE$43=U$1),MC_Dispositivo!$F$53:$BE$189))</f>
        <v>0</v>
      </c>
      <c r="V44" s="357" cm="1">
        <f t="array" aca="1" ref="V44" ca="1">SUM(IF((MC_Dispositivo!$B$53:$B$189=$C44)*(MC_Dispositivo!$F$36:$BE$36=$BS$1)*(MC_Dispositivo!$F$43:$BE$43=V$1),MC_Dispositivo!$F$53:$BE$189))</f>
        <v>0</v>
      </c>
      <c r="W44" s="357" cm="1">
        <f t="array" aca="1" ref="W44" ca="1">SUM(IF((MC_Dispositivo!$B$53:$B$189=$C44)*(MC_Dispositivo!$F$36:$BE$36=$BS$1)*(MC_Dispositivo!$F$43:$BE$43=W$1),MC_Dispositivo!$F$53:$BE$189))</f>
        <v>0</v>
      </c>
      <c r="X44" s="357" cm="1">
        <f t="array" aca="1" ref="X44" ca="1">SUM(IF((MC_Dispositivo!$B$53:$B$189=$C44)*(MC_Dispositivo!$F$36:$BE$36=$BS$1)*(MC_Dispositivo!$F$43:$BE$43=X$1),MC_Dispositivo!$F$53:$BE$189))</f>
        <v>0</v>
      </c>
      <c r="Y44" s="357" cm="1">
        <f t="array" aca="1" ref="Y44" ca="1">SUM(IF((MC_Dispositivo!$B$53:$B$189=$C44)*(MC_Dispositivo!$F$36:$BE$36=$BS$1)*(MC_Dispositivo!$F$43:$BE$43=Y$1),MC_Dispositivo!$F$53:$BE$189))</f>
        <v>0</v>
      </c>
      <c r="Z44" s="357" cm="1">
        <f t="array" aca="1" ref="Z44" ca="1">SUM(IF((MC_Dispositivo!$B$53:$B$189=$C44)*(MC_Dispositivo!$F$36:$BE$36=$BS$1)*(MC_Dispositivo!$F$43:$BE$43=Z$1),MC_Dispositivo!$F$53:$BE$189))</f>
        <v>0</v>
      </c>
      <c r="AA44" s="357" cm="1">
        <f t="array" aca="1" ref="AA44" ca="1">SUM(IF((MC_Dispositivo!$B$53:$B$189=$C44)*(MC_Dispositivo!$F$36:$BE$36=$BS$1)*(MC_Dispositivo!$F$43:$BE$43=AA$1),MC_Dispositivo!$F$53:$BE$189))</f>
        <v>0</v>
      </c>
      <c r="AB44" s="357" cm="1">
        <f t="array" aca="1" ref="AB44" ca="1">SUM(IF((MC_Dispositivo!$B$53:$B$189=$C44)*(MC_Dispositivo!$F$36:$BE$36=$BS$1)*(MC_Dispositivo!$F$43:$BE$43=AB$1),MC_Dispositivo!$F$53:$BE$189))</f>
        <v>0</v>
      </c>
      <c r="AC44" s="357" cm="1">
        <f t="array" aca="1" ref="AC44" ca="1">SUM(IF((MC_Dispositivo!$B$53:$B$189=$C44)*(MC_Dispositivo!$F$36:$BE$36=$BS$1)*(MC_Dispositivo!$F$43:$BE$43=AC$1),MC_Dispositivo!$F$53:$BE$189))</f>
        <v>0</v>
      </c>
      <c r="AD44" s="357" cm="1">
        <f t="array" aca="1" ref="AD44" ca="1">SUM(IF((MC_Dispositivo!$B$53:$B$189=$C44)*(MC_Dispositivo!$F$36:$BE$36=$BS$1)*(MC_Dispositivo!$F$43:$BE$43=AD$1),MC_Dispositivo!$F$53:$BE$189))</f>
        <v>0</v>
      </c>
      <c r="AE44" s="357" cm="1">
        <f t="array" aca="1" ref="AE44" ca="1">SUM(IF((MC_Dispositivo!$B$53:$B$189=$C44)*(MC_Dispositivo!$F$36:$BE$36=$BS$1)*(MC_Dispositivo!$F$43:$BE$43=AE$1),MC_Dispositivo!$F$53:$BE$189))</f>
        <v>0</v>
      </c>
      <c r="AF44" s="357" cm="1">
        <f t="array" aca="1" ref="AF44" ca="1">SUM(IF((MC_Dispositivo!$B$53:$B$189=$C44)*(MC_Dispositivo!$F$36:$BE$36=$BS$1)*(MC_Dispositivo!$F$43:$BE$43=AF$1),MC_Dispositivo!$F$53:$BE$189))</f>
        <v>0</v>
      </c>
      <c r="AG44" s="357" cm="1">
        <f t="array" aca="1" ref="AG44" ca="1">SUM(IF((MC_Dispositivo!$B$53:$B$189=$C44)*(MC_Dispositivo!$F$36:$BE$36=$BS$1)*(MC_Dispositivo!$F$43:$BE$43=AG$1),MC_Dispositivo!$F$53:$BE$189))</f>
        <v>0</v>
      </c>
      <c r="AH44" s="357" cm="1">
        <f t="array" aca="1" ref="AH44" ca="1">SUM(IF((MC_Dispositivo!$B$53:$B$189=$C44)*(MC_Dispositivo!$F$36:$BE$36=$BS$1)*(MC_Dispositivo!$F$43:$BE$43=AH$1),MC_Dispositivo!$F$53:$BE$189))</f>
        <v>0</v>
      </c>
      <c r="AI44" s="357" cm="1">
        <f t="array" aca="1" ref="AI44" ca="1">SUM(IF((MC_Dispositivo!$B$53:$B$189=$C44)*(MC_Dispositivo!$F$36:$BE$36=$BS$1)*(MC_Dispositivo!$F$43:$BE$43=AI$1),MC_Dispositivo!$F$53:$BE$189))</f>
        <v>0</v>
      </c>
      <c r="AJ44" s="357" cm="1">
        <f t="array" aca="1" ref="AJ44" ca="1">SUM(IF((MC_Dispositivo!$B$53:$B$189=$C44)*(MC_Dispositivo!$F$36:$BE$36=$BS$1)*(MC_Dispositivo!$F$43:$BE$43=AJ$1),MC_Dispositivo!$F$53:$BE$189))</f>
        <v>0</v>
      </c>
      <c r="AK44" s="125">
        <f ca="1">IF(A44="","",INDEX([10]TPU!$G:$G,MATCH($A44,[10]TPU!$A:$A,0)))</f>
        <v>2.13</v>
      </c>
      <c r="AL44" s="359">
        <f t="shared" ca="1" si="35"/>
        <v>0</v>
      </c>
      <c r="AM44" s="359">
        <f t="shared" ca="1" si="36"/>
        <v>0</v>
      </c>
      <c r="AN44" s="359">
        <f t="shared" ca="1" si="37"/>
        <v>0</v>
      </c>
      <c r="AO44" s="359">
        <f t="shared" ca="1" si="38"/>
        <v>10125.593999999999</v>
      </c>
      <c r="AP44" s="359">
        <f t="shared" ca="1" si="39"/>
        <v>0</v>
      </c>
      <c r="AQ44" s="359">
        <f t="shared" ca="1" si="40"/>
        <v>0</v>
      </c>
      <c r="AR44" s="359">
        <f t="shared" ca="1" si="41"/>
        <v>0</v>
      </c>
      <c r="AS44" s="359">
        <f t="shared" ca="1" si="42"/>
        <v>0</v>
      </c>
      <c r="AT44" s="359">
        <f t="shared" ca="1" si="43"/>
        <v>0</v>
      </c>
      <c r="AU44" s="359">
        <f t="shared" ca="1" si="44"/>
        <v>0</v>
      </c>
      <c r="AV44" s="359">
        <f t="shared" ca="1" si="45"/>
        <v>0</v>
      </c>
      <c r="AW44" s="359">
        <f t="shared" ca="1" si="46"/>
        <v>0</v>
      </c>
      <c r="AX44" s="359">
        <f t="shared" ca="1" si="47"/>
        <v>0</v>
      </c>
      <c r="AY44" s="359">
        <f t="shared" ca="1" si="48"/>
        <v>0</v>
      </c>
      <c r="AZ44" s="359">
        <f t="shared" ca="1" si="49"/>
        <v>0</v>
      </c>
      <c r="BA44" s="359">
        <f t="shared" ca="1" si="50"/>
        <v>0</v>
      </c>
      <c r="BB44" s="359">
        <f t="shared" ca="1" si="51"/>
        <v>0</v>
      </c>
      <c r="BC44" s="359">
        <f t="shared" ca="1" si="52"/>
        <v>0</v>
      </c>
      <c r="BD44" s="359">
        <f t="shared" ca="1" si="53"/>
        <v>0</v>
      </c>
      <c r="BE44" s="359">
        <f t="shared" ca="1" si="54"/>
        <v>0</v>
      </c>
      <c r="BF44" s="359">
        <f t="shared" ca="1" si="55"/>
        <v>0</v>
      </c>
      <c r="BG44" s="359">
        <f t="shared" ca="1" si="56"/>
        <v>0</v>
      </c>
      <c r="BH44" s="359">
        <f t="shared" ca="1" si="57"/>
        <v>0</v>
      </c>
      <c r="BI44" s="359">
        <f t="shared" ca="1" si="58"/>
        <v>0</v>
      </c>
      <c r="BJ44" s="359">
        <f t="shared" ca="1" si="59"/>
        <v>0</v>
      </c>
      <c r="BK44" s="359">
        <f t="shared" ca="1" si="60"/>
        <v>0</v>
      </c>
      <c r="BL44" s="359">
        <f t="shared" ca="1" si="61"/>
        <v>0</v>
      </c>
      <c r="BM44" s="359">
        <f t="shared" ca="1" si="62"/>
        <v>0</v>
      </c>
      <c r="BN44" s="359">
        <f t="shared" ca="1" si="63"/>
        <v>0</v>
      </c>
      <c r="BO44" s="359">
        <f t="shared" ca="1" si="64"/>
        <v>0</v>
      </c>
      <c r="BP44" s="358">
        <f t="shared" ca="1" si="4"/>
        <v>10125.593999999999</v>
      </c>
      <c r="BQ44" s="206"/>
      <c r="BR44" s="234" t="str">
        <f t="shared" si="6"/>
        <v/>
      </c>
      <c r="BU44" s="207"/>
    </row>
    <row r="45" spans="1:75" ht="20.100000000000001" customHeight="1" outlineLevel="1" x14ac:dyDescent="0.2">
      <c r="A45" s="354" t="str">
        <f ca="1">INDEX(MC_Dispositivo!B:E,MATCH('Quantitativo_MG-329'!C45,MC_Dispositivo!B:B,0),2)</f>
        <v>CA0003</v>
      </c>
      <c r="B45" s="354" t="str">
        <f ca="1">INDEX([10]TPU!$B:$B,MATCH($A45,[10]TPU!$A:$A,0))</f>
        <v>ANP</v>
      </c>
      <c r="C45" s="354" t="s">
        <v>97</v>
      </c>
      <c r="D45" s="355" t="str">
        <f ca="1">INDEX(MC_Dispositivo!B:E,MATCH('Quantitativo_MG-329'!C45,MC_Dispositivo!B:B,0),3)</f>
        <v>Transporte de material betuminoso</v>
      </c>
      <c r="E45" s="354" t="str">
        <f ca="1">INDEX(MC_Dispositivo!B:E,MATCH('Quantitativo_MG-329'!C45,MC_Dispositivo!B:B,0),4)</f>
        <v>Txkm</v>
      </c>
      <c r="F45" s="356" cm="1">
        <f t="array" aca="1" ref="F45" ca="1">IF($BS$1="Todos",SUM(IF(($BS$1="todos")*(MC_Dispositivo!$B$54:$B$212=$C45),MC_Dispositivo!$F$54:$BE$212)),SUM(IF((MC_Dispositivo!$F$36:$BE$36=$BS$1)*(MC_Dispositivo!$B$54:$B$212=$C45),MC_Dispositivo!$F$54:$BE$212)))</f>
        <v>123.03737323200001</v>
      </c>
      <c r="G45" s="357" cm="1">
        <f t="array" aca="1" ref="G45" ca="1">SUM(IF((MC_Dispositivo!$B$53:$B$189=$C45)*(MC_Dispositivo!$F$36:$BE$36=$BS$1)*(MC_Dispositivo!$F$43:$BE$43=G$1),MC_Dispositivo!$F$53:$BE$189))</f>
        <v>0</v>
      </c>
      <c r="H45" s="357" cm="1">
        <f t="array" aca="1" ref="H45" ca="1">SUM(IF((MC_Dispositivo!$B$53:$B$189=$C45)*(MC_Dispositivo!$F$36:$BE$36=$BS$1)*(MC_Dispositivo!$F$43:$BE$43=H$1),MC_Dispositivo!$F$53:$BE$189))</f>
        <v>0</v>
      </c>
      <c r="I45" s="357" cm="1">
        <f t="array" aca="1" ref="I45" ca="1">SUM(IF((MC_Dispositivo!$B$53:$B$189=$C45)*(MC_Dispositivo!$F$36:$BE$36=$BS$1)*(MC_Dispositivo!$F$43:$BE$43=I$1),MC_Dispositivo!$F$53:$BE$189))</f>
        <v>0</v>
      </c>
      <c r="J45" s="357" cm="1">
        <f t="array" aca="1" ref="J45" ca="1">SUM(IF((MC_Dispositivo!$B$53:$B$189=$C45)*(MC_Dispositivo!$F$36:$BE$36=$BS$1)*(MC_Dispositivo!$F$43:$BE$43=J$1),MC_Dispositivo!$F$53:$BE$189))</f>
        <v>123.03737323200001</v>
      </c>
      <c r="K45" s="357" cm="1">
        <f t="array" aca="1" ref="K45" ca="1">SUM(IF((MC_Dispositivo!$B$53:$B$189=$C45)*(MC_Dispositivo!$F$36:$BE$36=$BS$1)*(MC_Dispositivo!$F$43:$BE$43=K$1),MC_Dispositivo!$F$53:$BE$189))</f>
        <v>0</v>
      </c>
      <c r="L45" s="357" cm="1">
        <f t="array" aca="1" ref="L45" ca="1">SUM(IF((MC_Dispositivo!$B$53:$B$189=$C45)*(MC_Dispositivo!$F$36:$BE$36=$BS$1)*(MC_Dispositivo!$F$43:$BE$43=L$1),MC_Dispositivo!$F$53:$BE$189))</f>
        <v>0</v>
      </c>
      <c r="M45" s="357" cm="1">
        <f t="array" aca="1" ref="M45" ca="1">SUM(IF((MC_Dispositivo!$B$53:$B$189=$C45)*(MC_Dispositivo!$F$36:$BE$36=$BS$1)*(MC_Dispositivo!$F$43:$BE$43=M$1),MC_Dispositivo!$F$53:$BE$189))</f>
        <v>0</v>
      </c>
      <c r="N45" s="357" cm="1">
        <f t="array" aca="1" ref="N45" ca="1">SUM(IF((MC_Dispositivo!$B$53:$B$189=$C45)*(MC_Dispositivo!$F$36:$BE$36=$BS$1)*(MC_Dispositivo!$F$43:$BE$43=N$1),MC_Dispositivo!$F$53:$BE$189))</f>
        <v>0</v>
      </c>
      <c r="O45" s="357" cm="1">
        <f t="array" aca="1" ref="O45" ca="1">SUM(IF((MC_Dispositivo!$B$53:$B$189=$C45)*(MC_Dispositivo!$F$36:$BE$36=$BS$1)*(MC_Dispositivo!$F$43:$BE$43=O$1),MC_Dispositivo!$F$53:$BE$189))</f>
        <v>0</v>
      </c>
      <c r="P45" s="357" cm="1">
        <f t="array" aca="1" ref="P45" ca="1">SUM(IF((MC_Dispositivo!$B$53:$B$189=$C45)*(MC_Dispositivo!$F$36:$BE$36=$BS$1)*(MC_Dispositivo!$F$43:$BE$43=P$1),MC_Dispositivo!$F$53:$BE$189))</f>
        <v>0</v>
      </c>
      <c r="Q45" s="357" cm="1">
        <f t="array" aca="1" ref="Q45" ca="1">SUM(IF((MC_Dispositivo!$B$53:$B$189=$C45)*(MC_Dispositivo!$F$36:$BE$36=$BS$1)*(MC_Dispositivo!$F$43:$BE$43=Q$1),MC_Dispositivo!$F$53:$BE$189))</f>
        <v>0</v>
      </c>
      <c r="R45" s="357" cm="1">
        <f t="array" aca="1" ref="R45" ca="1">SUM(IF((MC_Dispositivo!$B$53:$B$189=$C45)*(MC_Dispositivo!$F$36:$BE$36=$BS$1)*(MC_Dispositivo!$F$43:$BE$43=R$1),MC_Dispositivo!$F$53:$BE$189))</f>
        <v>0</v>
      </c>
      <c r="S45" s="357" cm="1">
        <f t="array" aca="1" ref="S45" ca="1">SUM(IF((MC_Dispositivo!$B$53:$B$189=$C45)*(MC_Dispositivo!$F$36:$BE$36=$BS$1)*(MC_Dispositivo!$F$43:$BE$43=S$1),MC_Dispositivo!$F$53:$BE$189))</f>
        <v>0</v>
      </c>
      <c r="T45" s="357" cm="1">
        <f t="array" aca="1" ref="T45" ca="1">SUM(IF((MC_Dispositivo!$B$53:$B$189=$C45)*(MC_Dispositivo!$F$36:$BE$36=$BS$1)*(MC_Dispositivo!$F$43:$BE$43=T$1),MC_Dispositivo!$F$53:$BE$189))</f>
        <v>0</v>
      </c>
      <c r="U45" s="357" cm="1">
        <f t="array" aca="1" ref="U45" ca="1">SUM(IF((MC_Dispositivo!$B$53:$B$189=$C45)*(MC_Dispositivo!$F$36:$BE$36=$BS$1)*(MC_Dispositivo!$F$43:$BE$43=U$1),MC_Dispositivo!$F$53:$BE$189))</f>
        <v>0</v>
      </c>
      <c r="V45" s="357" cm="1">
        <f t="array" aca="1" ref="V45" ca="1">SUM(IF((MC_Dispositivo!$B$53:$B$189=$C45)*(MC_Dispositivo!$F$36:$BE$36=$BS$1)*(MC_Dispositivo!$F$43:$BE$43=V$1),MC_Dispositivo!$F$53:$BE$189))</f>
        <v>0</v>
      </c>
      <c r="W45" s="357" cm="1">
        <f t="array" aca="1" ref="W45" ca="1">SUM(IF((MC_Dispositivo!$B$53:$B$189=$C45)*(MC_Dispositivo!$F$36:$BE$36=$BS$1)*(MC_Dispositivo!$F$43:$BE$43=W$1),MC_Dispositivo!$F$53:$BE$189))</f>
        <v>0</v>
      </c>
      <c r="X45" s="357" cm="1">
        <f t="array" aca="1" ref="X45" ca="1">SUM(IF((MC_Dispositivo!$B$53:$B$189=$C45)*(MC_Dispositivo!$F$36:$BE$36=$BS$1)*(MC_Dispositivo!$F$43:$BE$43=X$1),MC_Dispositivo!$F$53:$BE$189))</f>
        <v>0</v>
      </c>
      <c r="Y45" s="357" cm="1">
        <f t="array" aca="1" ref="Y45" ca="1">SUM(IF((MC_Dispositivo!$B$53:$B$189=$C45)*(MC_Dispositivo!$F$36:$BE$36=$BS$1)*(MC_Dispositivo!$F$43:$BE$43=Y$1),MC_Dispositivo!$F$53:$BE$189))</f>
        <v>0</v>
      </c>
      <c r="Z45" s="357" cm="1">
        <f t="array" aca="1" ref="Z45" ca="1">SUM(IF((MC_Dispositivo!$B$53:$B$189=$C45)*(MC_Dispositivo!$F$36:$BE$36=$BS$1)*(MC_Dispositivo!$F$43:$BE$43=Z$1),MC_Dispositivo!$F$53:$BE$189))</f>
        <v>0</v>
      </c>
      <c r="AA45" s="357" cm="1">
        <f t="array" aca="1" ref="AA45" ca="1">SUM(IF((MC_Dispositivo!$B$53:$B$189=$C45)*(MC_Dispositivo!$F$36:$BE$36=$BS$1)*(MC_Dispositivo!$F$43:$BE$43=AA$1),MC_Dispositivo!$F$53:$BE$189))</f>
        <v>0</v>
      </c>
      <c r="AB45" s="357" cm="1">
        <f t="array" aca="1" ref="AB45" ca="1">SUM(IF((MC_Dispositivo!$B$53:$B$189=$C45)*(MC_Dispositivo!$F$36:$BE$36=$BS$1)*(MC_Dispositivo!$F$43:$BE$43=AB$1),MC_Dispositivo!$F$53:$BE$189))</f>
        <v>0</v>
      </c>
      <c r="AC45" s="357" cm="1">
        <f t="array" aca="1" ref="AC45" ca="1">SUM(IF((MC_Dispositivo!$B$53:$B$189=$C45)*(MC_Dispositivo!$F$36:$BE$36=$BS$1)*(MC_Dispositivo!$F$43:$BE$43=AC$1),MC_Dispositivo!$F$53:$BE$189))</f>
        <v>0</v>
      </c>
      <c r="AD45" s="357" cm="1">
        <f t="array" aca="1" ref="AD45" ca="1">SUM(IF((MC_Dispositivo!$B$53:$B$189=$C45)*(MC_Dispositivo!$F$36:$BE$36=$BS$1)*(MC_Dispositivo!$F$43:$BE$43=AD$1),MC_Dispositivo!$F$53:$BE$189))</f>
        <v>0</v>
      </c>
      <c r="AE45" s="357" cm="1">
        <f t="array" aca="1" ref="AE45" ca="1">SUM(IF((MC_Dispositivo!$B$53:$B$189=$C45)*(MC_Dispositivo!$F$36:$BE$36=$BS$1)*(MC_Dispositivo!$F$43:$BE$43=AE$1),MC_Dispositivo!$F$53:$BE$189))</f>
        <v>0</v>
      </c>
      <c r="AF45" s="357" cm="1">
        <f t="array" aca="1" ref="AF45" ca="1">SUM(IF((MC_Dispositivo!$B$53:$B$189=$C45)*(MC_Dispositivo!$F$36:$BE$36=$BS$1)*(MC_Dispositivo!$F$43:$BE$43=AF$1),MC_Dispositivo!$F$53:$BE$189))</f>
        <v>0</v>
      </c>
      <c r="AG45" s="357" cm="1">
        <f t="array" aca="1" ref="AG45" ca="1">SUM(IF((MC_Dispositivo!$B$53:$B$189=$C45)*(MC_Dispositivo!$F$36:$BE$36=$BS$1)*(MC_Dispositivo!$F$43:$BE$43=AG$1),MC_Dispositivo!$F$53:$BE$189))</f>
        <v>0</v>
      </c>
      <c r="AH45" s="357" cm="1">
        <f t="array" aca="1" ref="AH45" ca="1">SUM(IF((MC_Dispositivo!$B$53:$B$189=$C45)*(MC_Dispositivo!$F$36:$BE$36=$BS$1)*(MC_Dispositivo!$F$43:$BE$43=AH$1),MC_Dispositivo!$F$53:$BE$189))</f>
        <v>0</v>
      </c>
      <c r="AI45" s="357" cm="1">
        <f t="array" aca="1" ref="AI45" ca="1">SUM(IF((MC_Dispositivo!$B$53:$B$189=$C45)*(MC_Dispositivo!$F$36:$BE$36=$BS$1)*(MC_Dispositivo!$F$43:$BE$43=AI$1),MC_Dispositivo!$F$53:$BE$189))</f>
        <v>0</v>
      </c>
      <c r="AJ45" s="357" cm="1">
        <f t="array" aca="1" ref="AJ45" ca="1">SUM(IF((MC_Dispositivo!$B$53:$B$189=$C45)*(MC_Dispositivo!$F$36:$BE$36=$BS$1)*(MC_Dispositivo!$F$43:$BE$43=AJ$1),MC_Dispositivo!$F$53:$BE$189))</f>
        <v>0</v>
      </c>
      <c r="AK45" s="125">
        <f ca="1">IF(A45="","",INDEX([10]TPU!$G:$G,MATCH($A45,[10]TPU!$A:$A,0)))</f>
        <v>231.08</v>
      </c>
      <c r="AL45" s="359">
        <f t="shared" ca="1" si="35"/>
        <v>0</v>
      </c>
      <c r="AM45" s="359">
        <f t="shared" ca="1" si="36"/>
        <v>0</v>
      </c>
      <c r="AN45" s="359">
        <f t="shared" ca="1" si="37"/>
        <v>0</v>
      </c>
      <c r="AO45" s="359">
        <f t="shared" ca="1" si="38"/>
        <v>28431.476206450563</v>
      </c>
      <c r="AP45" s="359">
        <f t="shared" ca="1" si="39"/>
        <v>0</v>
      </c>
      <c r="AQ45" s="359">
        <f t="shared" ca="1" si="40"/>
        <v>0</v>
      </c>
      <c r="AR45" s="359">
        <f t="shared" ca="1" si="41"/>
        <v>0</v>
      </c>
      <c r="AS45" s="359">
        <f t="shared" ca="1" si="42"/>
        <v>0</v>
      </c>
      <c r="AT45" s="359">
        <f t="shared" ca="1" si="43"/>
        <v>0</v>
      </c>
      <c r="AU45" s="359">
        <f t="shared" ca="1" si="44"/>
        <v>0</v>
      </c>
      <c r="AV45" s="359">
        <f t="shared" ca="1" si="45"/>
        <v>0</v>
      </c>
      <c r="AW45" s="359">
        <f t="shared" ca="1" si="46"/>
        <v>0</v>
      </c>
      <c r="AX45" s="359">
        <f t="shared" ca="1" si="47"/>
        <v>0</v>
      </c>
      <c r="AY45" s="359">
        <f t="shared" ca="1" si="48"/>
        <v>0</v>
      </c>
      <c r="AZ45" s="359">
        <f t="shared" ca="1" si="49"/>
        <v>0</v>
      </c>
      <c r="BA45" s="359">
        <f t="shared" ca="1" si="50"/>
        <v>0</v>
      </c>
      <c r="BB45" s="359">
        <f t="shared" ca="1" si="51"/>
        <v>0</v>
      </c>
      <c r="BC45" s="359">
        <f t="shared" ca="1" si="52"/>
        <v>0</v>
      </c>
      <c r="BD45" s="359">
        <f t="shared" ca="1" si="53"/>
        <v>0</v>
      </c>
      <c r="BE45" s="359">
        <f t="shared" ca="1" si="54"/>
        <v>0</v>
      </c>
      <c r="BF45" s="359">
        <f t="shared" ca="1" si="55"/>
        <v>0</v>
      </c>
      <c r="BG45" s="359">
        <f t="shared" ca="1" si="56"/>
        <v>0</v>
      </c>
      <c r="BH45" s="359">
        <f t="shared" ca="1" si="57"/>
        <v>0</v>
      </c>
      <c r="BI45" s="359">
        <f t="shared" ca="1" si="58"/>
        <v>0</v>
      </c>
      <c r="BJ45" s="359">
        <f t="shared" ca="1" si="59"/>
        <v>0</v>
      </c>
      <c r="BK45" s="359">
        <f t="shared" ca="1" si="60"/>
        <v>0</v>
      </c>
      <c r="BL45" s="359">
        <f t="shared" ca="1" si="61"/>
        <v>0</v>
      </c>
      <c r="BM45" s="359">
        <f t="shared" ca="1" si="62"/>
        <v>0</v>
      </c>
      <c r="BN45" s="359">
        <f t="shared" ca="1" si="63"/>
        <v>0</v>
      </c>
      <c r="BO45" s="359">
        <f t="shared" ca="1" si="64"/>
        <v>0</v>
      </c>
      <c r="BP45" s="358">
        <f t="shared" ca="1" si="4"/>
        <v>28431.476206450563</v>
      </c>
      <c r="BQ45" s="206"/>
      <c r="BR45" s="234" t="str">
        <f t="shared" si="6"/>
        <v/>
      </c>
      <c r="BU45" s="207"/>
    </row>
    <row r="46" spans="1:75" ht="20.100000000000001" customHeight="1" outlineLevel="1" x14ac:dyDescent="0.2">
      <c r="A46" s="354" t="str">
        <f ca="1">INDEX(MC_Dispositivo!B:E,MATCH('Quantitativo_MG-329'!C46,MC_Dispositivo!B:B,0),2)</f>
        <v>RO-00881</v>
      </c>
      <c r="B46" s="354" t="str">
        <f ca="1">INDEX([10]TPU!$B:$B,MATCH($A46,[10]TPU!$A:$A,0))</f>
        <v>SICOR</v>
      </c>
      <c r="C46" s="354" t="s">
        <v>100</v>
      </c>
      <c r="D46" s="355" t="str">
        <f ca="1">INDEX(MC_Dispositivo!B:E,MATCH('Quantitativo_MG-329'!C46,MC_Dispositivo!B:B,0),3)</f>
        <v>Transporte com caminhão basculante de 6 m³ - rodovia pavimentada</v>
      </c>
      <c r="E46" s="354" t="str">
        <f ca="1">INDEX(MC_Dispositivo!B:E,MATCH('Quantitativo_MG-329'!C46,MC_Dispositivo!B:B,0),4)</f>
        <v>txkm</v>
      </c>
      <c r="F46" s="356" cm="1">
        <f t="array" aca="1" ref="F46" ca="1">IF($BS$1="Todos",SUM(IF(($BS$1="todos")*(MC_Dispositivo!$B$54:$B$212=$C46),MC_Dispositivo!$F$54:$BE$212)),SUM(IF((MC_Dispositivo!$F$36:$BE$36=$BS$1)*(MC_Dispositivo!$B$54:$B$212=$C46),MC_Dispositivo!$F$54:$BE$212)))</f>
        <v>255109.44</v>
      </c>
      <c r="G46" s="357" cm="1">
        <f t="array" aca="1" ref="G46" ca="1">SUM(IF((MC_Dispositivo!$B$53:$B$189=$C46)*(MC_Dispositivo!$F$36:$BE$36=$BS$1)*(MC_Dispositivo!$F$43:$BE$43=G$1),MC_Dispositivo!$F$53:$BE$189))</f>
        <v>0</v>
      </c>
      <c r="H46" s="357" cm="1">
        <f t="array" aca="1" ref="H46" ca="1">SUM(IF((MC_Dispositivo!$B$53:$B$189=$C46)*(MC_Dispositivo!$F$36:$BE$36=$BS$1)*(MC_Dispositivo!$F$43:$BE$43=H$1),MC_Dispositivo!$F$53:$BE$189))</f>
        <v>0</v>
      </c>
      <c r="I46" s="357" cm="1">
        <f t="array" aca="1" ref="I46" ca="1">SUM(IF((MC_Dispositivo!$B$53:$B$189=$C46)*(MC_Dispositivo!$F$36:$BE$36=$BS$1)*(MC_Dispositivo!$F$43:$BE$43=I$1),MC_Dispositivo!$F$53:$BE$189))</f>
        <v>0</v>
      </c>
      <c r="J46" s="357" cm="1">
        <f t="array" aca="1" ref="J46" ca="1">SUM(IF((MC_Dispositivo!$B$53:$B$189=$C46)*(MC_Dispositivo!$F$36:$BE$36=$BS$1)*(MC_Dispositivo!$F$43:$BE$43=J$1),MC_Dispositivo!$F$53:$BE$189))</f>
        <v>255109.44</v>
      </c>
      <c r="K46" s="357" cm="1">
        <f t="array" aca="1" ref="K46" ca="1">SUM(IF((MC_Dispositivo!$B$53:$B$189=$C46)*(MC_Dispositivo!$F$36:$BE$36=$BS$1)*(MC_Dispositivo!$F$43:$BE$43=K$1),MC_Dispositivo!$F$53:$BE$189))</f>
        <v>0</v>
      </c>
      <c r="L46" s="357" cm="1">
        <f t="array" aca="1" ref="L46" ca="1">SUM(IF((MC_Dispositivo!$B$53:$B$189=$C46)*(MC_Dispositivo!$F$36:$BE$36=$BS$1)*(MC_Dispositivo!$F$43:$BE$43=L$1),MC_Dispositivo!$F$53:$BE$189))</f>
        <v>0</v>
      </c>
      <c r="M46" s="357" cm="1">
        <f t="array" aca="1" ref="M46" ca="1">SUM(IF((MC_Dispositivo!$B$53:$B$189=$C46)*(MC_Dispositivo!$F$36:$BE$36=$BS$1)*(MC_Dispositivo!$F$43:$BE$43=M$1),MC_Dispositivo!$F$53:$BE$189))</f>
        <v>0</v>
      </c>
      <c r="N46" s="357" cm="1">
        <f t="array" aca="1" ref="N46" ca="1">SUM(IF((MC_Dispositivo!$B$53:$B$189=$C46)*(MC_Dispositivo!$F$36:$BE$36=$BS$1)*(MC_Dispositivo!$F$43:$BE$43=N$1),MC_Dispositivo!$F$53:$BE$189))</f>
        <v>0</v>
      </c>
      <c r="O46" s="357" cm="1">
        <f t="array" aca="1" ref="O46" ca="1">SUM(IF((MC_Dispositivo!$B$53:$B$189=$C46)*(MC_Dispositivo!$F$36:$BE$36=$BS$1)*(MC_Dispositivo!$F$43:$BE$43=O$1),MC_Dispositivo!$F$53:$BE$189))</f>
        <v>0</v>
      </c>
      <c r="P46" s="357" cm="1">
        <f t="array" aca="1" ref="P46" ca="1">SUM(IF((MC_Dispositivo!$B$53:$B$189=$C46)*(MC_Dispositivo!$F$36:$BE$36=$BS$1)*(MC_Dispositivo!$F$43:$BE$43=P$1),MC_Dispositivo!$F$53:$BE$189))</f>
        <v>0</v>
      </c>
      <c r="Q46" s="357" cm="1">
        <f t="array" aca="1" ref="Q46" ca="1">SUM(IF((MC_Dispositivo!$B$53:$B$189=$C46)*(MC_Dispositivo!$F$36:$BE$36=$BS$1)*(MC_Dispositivo!$F$43:$BE$43=Q$1),MC_Dispositivo!$F$53:$BE$189))</f>
        <v>0</v>
      </c>
      <c r="R46" s="357" cm="1">
        <f t="array" aca="1" ref="R46" ca="1">SUM(IF((MC_Dispositivo!$B$53:$B$189=$C46)*(MC_Dispositivo!$F$36:$BE$36=$BS$1)*(MC_Dispositivo!$F$43:$BE$43=R$1),MC_Dispositivo!$F$53:$BE$189))</f>
        <v>0</v>
      </c>
      <c r="S46" s="357" cm="1">
        <f t="array" aca="1" ref="S46" ca="1">SUM(IF((MC_Dispositivo!$B$53:$B$189=$C46)*(MC_Dispositivo!$F$36:$BE$36=$BS$1)*(MC_Dispositivo!$F$43:$BE$43=S$1),MC_Dispositivo!$F$53:$BE$189))</f>
        <v>0</v>
      </c>
      <c r="T46" s="357" cm="1">
        <f t="array" aca="1" ref="T46" ca="1">SUM(IF((MC_Dispositivo!$B$53:$B$189=$C46)*(MC_Dispositivo!$F$36:$BE$36=$BS$1)*(MC_Dispositivo!$F$43:$BE$43=T$1),MC_Dispositivo!$F$53:$BE$189))</f>
        <v>0</v>
      </c>
      <c r="U46" s="357" cm="1">
        <f t="array" aca="1" ref="U46" ca="1">SUM(IF((MC_Dispositivo!$B$53:$B$189=$C46)*(MC_Dispositivo!$F$36:$BE$36=$BS$1)*(MC_Dispositivo!$F$43:$BE$43=U$1),MC_Dispositivo!$F$53:$BE$189))</f>
        <v>0</v>
      </c>
      <c r="V46" s="357" cm="1">
        <f t="array" aca="1" ref="V46" ca="1">SUM(IF((MC_Dispositivo!$B$53:$B$189=$C46)*(MC_Dispositivo!$F$36:$BE$36=$BS$1)*(MC_Dispositivo!$F$43:$BE$43=V$1),MC_Dispositivo!$F$53:$BE$189))</f>
        <v>0</v>
      </c>
      <c r="W46" s="357" cm="1">
        <f t="array" aca="1" ref="W46" ca="1">SUM(IF((MC_Dispositivo!$B$53:$B$189=$C46)*(MC_Dispositivo!$F$36:$BE$36=$BS$1)*(MC_Dispositivo!$F$43:$BE$43=W$1),MC_Dispositivo!$F$53:$BE$189))</f>
        <v>0</v>
      </c>
      <c r="X46" s="357" cm="1">
        <f t="array" aca="1" ref="X46" ca="1">SUM(IF((MC_Dispositivo!$B$53:$B$189=$C46)*(MC_Dispositivo!$F$36:$BE$36=$BS$1)*(MC_Dispositivo!$F$43:$BE$43=X$1),MC_Dispositivo!$F$53:$BE$189))</f>
        <v>0</v>
      </c>
      <c r="Y46" s="357" cm="1">
        <f t="array" aca="1" ref="Y46" ca="1">SUM(IF((MC_Dispositivo!$B$53:$B$189=$C46)*(MC_Dispositivo!$F$36:$BE$36=$BS$1)*(MC_Dispositivo!$F$43:$BE$43=Y$1),MC_Dispositivo!$F$53:$BE$189))</f>
        <v>0</v>
      </c>
      <c r="Z46" s="357" cm="1">
        <f t="array" aca="1" ref="Z46" ca="1">SUM(IF((MC_Dispositivo!$B$53:$B$189=$C46)*(MC_Dispositivo!$F$36:$BE$36=$BS$1)*(MC_Dispositivo!$F$43:$BE$43=Z$1),MC_Dispositivo!$F$53:$BE$189))</f>
        <v>0</v>
      </c>
      <c r="AA46" s="357" cm="1">
        <f t="array" aca="1" ref="AA46" ca="1">SUM(IF((MC_Dispositivo!$B$53:$B$189=$C46)*(MC_Dispositivo!$F$36:$BE$36=$BS$1)*(MC_Dispositivo!$F$43:$BE$43=AA$1),MC_Dispositivo!$F$53:$BE$189))</f>
        <v>0</v>
      </c>
      <c r="AB46" s="357" cm="1">
        <f t="array" aca="1" ref="AB46" ca="1">SUM(IF((MC_Dispositivo!$B$53:$B$189=$C46)*(MC_Dispositivo!$F$36:$BE$36=$BS$1)*(MC_Dispositivo!$F$43:$BE$43=AB$1),MC_Dispositivo!$F$53:$BE$189))</f>
        <v>0</v>
      </c>
      <c r="AC46" s="357" cm="1">
        <f t="array" aca="1" ref="AC46" ca="1">SUM(IF((MC_Dispositivo!$B$53:$B$189=$C46)*(MC_Dispositivo!$F$36:$BE$36=$BS$1)*(MC_Dispositivo!$F$43:$BE$43=AC$1),MC_Dispositivo!$F$53:$BE$189))</f>
        <v>0</v>
      </c>
      <c r="AD46" s="357" cm="1">
        <f t="array" aca="1" ref="AD46" ca="1">SUM(IF((MC_Dispositivo!$B$53:$B$189=$C46)*(MC_Dispositivo!$F$36:$BE$36=$BS$1)*(MC_Dispositivo!$F$43:$BE$43=AD$1),MC_Dispositivo!$F$53:$BE$189))</f>
        <v>0</v>
      </c>
      <c r="AE46" s="357" cm="1">
        <f t="array" aca="1" ref="AE46" ca="1">SUM(IF((MC_Dispositivo!$B$53:$B$189=$C46)*(MC_Dispositivo!$F$36:$BE$36=$BS$1)*(MC_Dispositivo!$F$43:$BE$43=AE$1),MC_Dispositivo!$F$53:$BE$189))</f>
        <v>0</v>
      </c>
      <c r="AF46" s="357" cm="1">
        <f t="array" aca="1" ref="AF46" ca="1">SUM(IF((MC_Dispositivo!$B$53:$B$189=$C46)*(MC_Dispositivo!$F$36:$BE$36=$BS$1)*(MC_Dispositivo!$F$43:$BE$43=AF$1),MC_Dispositivo!$F$53:$BE$189))</f>
        <v>0</v>
      </c>
      <c r="AG46" s="357" cm="1">
        <f t="array" aca="1" ref="AG46" ca="1">SUM(IF((MC_Dispositivo!$B$53:$B$189=$C46)*(MC_Dispositivo!$F$36:$BE$36=$BS$1)*(MC_Dispositivo!$F$43:$BE$43=AG$1),MC_Dispositivo!$F$53:$BE$189))</f>
        <v>0</v>
      </c>
      <c r="AH46" s="357" cm="1">
        <f t="array" aca="1" ref="AH46" ca="1">SUM(IF((MC_Dispositivo!$B$53:$B$189=$C46)*(MC_Dispositivo!$F$36:$BE$36=$BS$1)*(MC_Dispositivo!$F$43:$BE$43=AH$1),MC_Dispositivo!$F$53:$BE$189))</f>
        <v>0</v>
      </c>
      <c r="AI46" s="357" cm="1">
        <f t="array" aca="1" ref="AI46" ca="1">SUM(IF((MC_Dispositivo!$B$53:$B$189=$C46)*(MC_Dispositivo!$F$36:$BE$36=$BS$1)*(MC_Dispositivo!$F$43:$BE$43=AI$1),MC_Dispositivo!$F$53:$BE$189))</f>
        <v>0</v>
      </c>
      <c r="AJ46" s="357" cm="1">
        <f t="array" aca="1" ref="AJ46" ca="1">SUM(IF((MC_Dispositivo!$B$53:$B$189=$C46)*(MC_Dispositivo!$F$36:$BE$36=$BS$1)*(MC_Dispositivo!$F$43:$BE$43=AJ$1),MC_Dispositivo!$F$53:$BE$189))</f>
        <v>0</v>
      </c>
      <c r="AK46" s="125">
        <f ca="1">IF(A46="","",INDEX([10]TPU!$G:$G,MATCH($A46,[10]TPU!$A:$A,0)))</f>
        <v>0.96</v>
      </c>
      <c r="AL46" s="359">
        <f t="shared" ca="1" si="35"/>
        <v>0</v>
      </c>
      <c r="AM46" s="359">
        <f t="shared" ca="1" si="36"/>
        <v>0</v>
      </c>
      <c r="AN46" s="359">
        <f t="shared" ca="1" si="37"/>
        <v>0</v>
      </c>
      <c r="AO46" s="359">
        <f t="shared" ca="1" si="38"/>
        <v>244905.0624</v>
      </c>
      <c r="AP46" s="359">
        <f t="shared" ca="1" si="39"/>
        <v>0</v>
      </c>
      <c r="AQ46" s="359">
        <f t="shared" ca="1" si="40"/>
        <v>0</v>
      </c>
      <c r="AR46" s="359">
        <f t="shared" ca="1" si="41"/>
        <v>0</v>
      </c>
      <c r="AS46" s="359">
        <f t="shared" ca="1" si="42"/>
        <v>0</v>
      </c>
      <c r="AT46" s="359">
        <f t="shared" ca="1" si="43"/>
        <v>0</v>
      </c>
      <c r="AU46" s="359">
        <f t="shared" ca="1" si="44"/>
        <v>0</v>
      </c>
      <c r="AV46" s="359">
        <f t="shared" ca="1" si="45"/>
        <v>0</v>
      </c>
      <c r="AW46" s="359">
        <f t="shared" ca="1" si="46"/>
        <v>0</v>
      </c>
      <c r="AX46" s="359">
        <f t="shared" ca="1" si="47"/>
        <v>0</v>
      </c>
      <c r="AY46" s="359">
        <f t="shared" ca="1" si="48"/>
        <v>0</v>
      </c>
      <c r="AZ46" s="359">
        <f t="shared" ca="1" si="49"/>
        <v>0</v>
      </c>
      <c r="BA46" s="359">
        <f t="shared" ca="1" si="50"/>
        <v>0</v>
      </c>
      <c r="BB46" s="359">
        <f t="shared" ca="1" si="51"/>
        <v>0</v>
      </c>
      <c r="BC46" s="359">
        <f t="shared" ca="1" si="52"/>
        <v>0</v>
      </c>
      <c r="BD46" s="359">
        <f t="shared" ca="1" si="53"/>
        <v>0</v>
      </c>
      <c r="BE46" s="359">
        <f t="shared" ca="1" si="54"/>
        <v>0</v>
      </c>
      <c r="BF46" s="359">
        <f t="shared" ca="1" si="55"/>
        <v>0</v>
      </c>
      <c r="BG46" s="359">
        <f t="shared" ca="1" si="56"/>
        <v>0</v>
      </c>
      <c r="BH46" s="359">
        <f t="shared" ca="1" si="57"/>
        <v>0</v>
      </c>
      <c r="BI46" s="359">
        <f t="shared" ca="1" si="58"/>
        <v>0</v>
      </c>
      <c r="BJ46" s="359">
        <f t="shared" ca="1" si="59"/>
        <v>0</v>
      </c>
      <c r="BK46" s="359">
        <f t="shared" ca="1" si="60"/>
        <v>0</v>
      </c>
      <c r="BL46" s="359">
        <f t="shared" ca="1" si="61"/>
        <v>0</v>
      </c>
      <c r="BM46" s="359">
        <f t="shared" ca="1" si="62"/>
        <v>0</v>
      </c>
      <c r="BN46" s="359">
        <f t="shared" ca="1" si="63"/>
        <v>0</v>
      </c>
      <c r="BO46" s="359">
        <f t="shared" ca="1" si="64"/>
        <v>0</v>
      </c>
      <c r="BP46" s="358">
        <f t="shared" ca="1" si="4"/>
        <v>244905.0624</v>
      </c>
      <c r="BQ46" s="206"/>
      <c r="BR46" s="234" t="str">
        <f t="shared" si="6"/>
        <v/>
      </c>
      <c r="BU46" s="207"/>
    </row>
    <row r="47" spans="1:75" ht="20.100000000000001" customHeight="1" outlineLevel="1" x14ac:dyDescent="0.2">
      <c r="A47" s="354" t="str">
        <f ca="1">INDEX(MC_Dispositivo!B:E,MATCH('Quantitativo_MG-329'!C47,MC_Dispositivo!B:B,0),2)</f>
        <v>ED-48492</v>
      </c>
      <c r="B47" s="354" t="str">
        <f ca="1">INDEX([10]TPU!$B:$B,MATCH($A47,[10]TPU!$A:$A,0))</f>
        <v>SICOR</v>
      </c>
      <c r="C47" s="354" t="s">
        <v>102</v>
      </c>
      <c r="D47" s="355" t="str">
        <f ca="1">INDEX(MC_Dispositivo!B:E,MATCH('Quantitativo_MG-329'!C47,MC_Dispositivo!B:B,0),3)</f>
        <v>demolição mecanizada de revestimento asfáltico, com equipamento pneumático, inclusive afastamento e empilhamento, exclusive transporte e retirada do material demolido</v>
      </c>
      <c r="E47" s="354" t="str">
        <f ca="1">INDEX(MC_Dispositivo!B:E,MATCH('Quantitativo_MG-329'!C47,MC_Dispositivo!B:B,0),4)</f>
        <v>m2</v>
      </c>
      <c r="F47" s="356" cm="1">
        <f t="array" aca="1" ref="F47" ca="1">IF($BS$1="Todos",SUM(IF(($BS$1="todos")*(MC_Dispositivo!$B$54:$B$212=$C47),MC_Dispositivo!$F$54:$BE$212)),SUM(IF((MC_Dispositivo!$F$36:$BE$36=$BS$1)*(MC_Dispositivo!$B$54:$B$212=$C47),MC_Dispositivo!$F$54:$BE$212)))</f>
        <v>0</v>
      </c>
      <c r="G47" s="357" cm="1">
        <f t="array" aca="1" ref="G47" ca="1">SUM(IF((MC_Dispositivo!$B$53:$B$189=$C47)*(MC_Dispositivo!$F$36:$BE$36=$BS$1)*(MC_Dispositivo!$F$43:$BE$43=G$1),MC_Dispositivo!$F$53:$BE$189))</f>
        <v>0</v>
      </c>
      <c r="H47" s="357" cm="1">
        <f t="array" aca="1" ref="H47" ca="1">SUM(IF((MC_Dispositivo!$B$53:$B$189=$C47)*(MC_Dispositivo!$F$36:$BE$36=$BS$1)*(MC_Dispositivo!$F$43:$BE$43=H$1),MC_Dispositivo!$F$53:$BE$189))</f>
        <v>0</v>
      </c>
      <c r="I47" s="357" cm="1">
        <f t="array" aca="1" ref="I47" ca="1">SUM(IF((MC_Dispositivo!$B$53:$B$189=$C47)*(MC_Dispositivo!$F$36:$BE$36=$BS$1)*(MC_Dispositivo!$F$43:$BE$43=I$1),MC_Dispositivo!$F$53:$BE$189))</f>
        <v>0</v>
      </c>
      <c r="J47" s="357" cm="1">
        <f t="array" aca="1" ref="J47" ca="1">SUM(IF((MC_Dispositivo!$B$53:$B$189=$C47)*(MC_Dispositivo!$F$36:$BE$36=$BS$1)*(MC_Dispositivo!$F$43:$BE$43=J$1),MC_Dispositivo!$F$53:$BE$189))</f>
        <v>0</v>
      </c>
      <c r="K47" s="357" cm="1">
        <f t="array" aca="1" ref="K47" ca="1">SUM(IF((MC_Dispositivo!$B$53:$B$189=$C47)*(MC_Dispositivo!$F$36:$BE$36=$BS$1)*(MC_Dispositivo!$F$43:$BE$43=K$1),MC_Dispositivo!$F$53:$BE$189))</f>
        <v>0</v>
      </c>
      <c r="L47" s="357" cm="1">
        <f t="array" aca="1" ref="L47" ca="1">SUM(IF((MC_Dispositivo!$B$53:$B$189=$C47)*(MC_Dispositivo!$F$36:$BE$36=$BS$1)*(MC_Dispositivo!$F$43:$BE$43=L$1),MC_Dispositivo!$F$53:$BE$189))</f>
        <v>0</v>
      </c>
      <c r="M47" s="357" cm="1">
        <f t="array" aca="1" ref="M47" ca="1">SUM(IF((MC_Dispositivo!$B$53:$B$189=$C47)*(MC_Dispositivo!$F$36:$BE$36=$BS$1)*(MC_Dispositivo!$F$43:$BE$43=M$1),MC_Dispositivo!$F$53:$BE$189))</f>
        <v>0</v>
      </c>
      <c r="N47" s="357" cm="1">
        <f t="array" aca="1" ref="N47" ca="1">SUM(IF((MC_Dispositivo!$B$53:$B$189=$C47)*(MC_Dispositivo!$F$36:$BE$36=$BS$1)*(MC_Dispositivo!$F$43:$BE$43=N$1),MC_Dispositivo!$F$53:$BE$189))</f>
        <v>0</v>
      </c>
      <c r="O47" s="357" cm="1">
        <f t="array" aca="1" ref="O47" ca="1">SUM(IF((MC_Dispositivo!$B$53:$B$189=$C47)*(MC_Dispositivo!$F$36:$BE$36=$BS$1)*(MC_Dispositivo!$F$43:$BE$43=O$1),MC_Dispositivo!$F$53:$BE$189))</f>
        <v>0</v>
      </c>
      <c r="P47" s="357" cm="1">
        <f t="array" aca="1" ref="P47" ca="1">SUM(IF((MC_Dispositivo!$B$53:$B$189=$C47)*(MC_Dispositivo!$F$36:$BE$36=$BS$1)*(MC_Dispositivo!$F$43:$BE$43=P$1),MC_Dispositivo!$F$53:$BE$189))</f>
        <v>0</v>
      </c>
      <c r="Q47" s="357" cm="1">
        <f t="array" aca="1" ref="Q47" ca="1">SUM(IF((MC_Dispositivo!$B$53:$B$189=$C47)*(MC_Dispositivo!$F$36:$BE$36=$BS$1)*(MC_Dispositivo!$F$43:$BE$43=Q$1),MC_Dispositivo!$F$53:$BE$189))</f>
        <v>0</v>
      </c>
      <c r="R47" s="357" cm="1">
        <f t="array" aca="1" ref="R47" ca="1">SUM(IF((MC_Dispositivo!$B$53:$B$189=$C47)*(MC_Dispositivo!$F$36:$BE$36=$BS$1)*(MC_Dispositivo!$F$43:$BE$43=R$1),MC_Dispositivo!$F$53:$BE$189))</f>
        <v>0</v>
      </c>
      <c r="S47" s="357" cm="1">
        <f t="array" aca="1" ref="S47" ca="1">SUM(IF((MC_Dispositivo!$B$53:$B$189=$C47)*(MC_Dispositivo!$F$36:$BE$36=$BS$1)*(MC_Dispositivo!$F$43:$BE$43=S$1),MC_Dispositivo!$F$53:$BE$189))</f>
        <v>0</v>
      </c>
      <c r="T47" s="357" cm="1">
        <f t="array" aca="1" ref="T47" ca="1">SUM(IF((MC_Dispositivo!$B$53:$B$189=$C47)*(MC_Dispositivo!$F$36:$BE$36=$BS$1)*(MC_Dispositivo!$F$43:$BE$43=T$1),MC_Dispositivo!$F$53:$BE$189))</f>
        <v>0</v>
      </c>
      <c r="U47" s="357" cm="1">
        <f t="array" aca="1" ref="U47" ca="1">SUM(IF((MC_Dispositivo!$B$53:$B$189=$C47)*(MC_Dispositivo!$F$36:$BE$36=$BS$1)*(MC_Dispositivo!$F$43:$BE$43=U$1),MC_Dispositivo!$F$53:$BE$189))</f>
        <v>0</v>
      </c>
      <c r="V47" s="357" cm="1">
        <f t="array" aca="1" ref="V47" ca="1">SUM(IF((MC_Dispositivo!$B$53:$B$189=$C47)*(MC_Dispositivo!$F$36:$BE$36=$BS$1)*(MC_Dispositivo!$F$43:$BE$43=V$1),MC_Dispositivo!$F$53:$BE$189))</f>
        <v>0</v>
      </c>
      <c r="W47" s="357" cm="1">
        <f t="array" aca="1" ref="W47" ca="1">SUM(IF((MC_Dispositivo!$B$53:$B$189=$C47)*(MC_Dispositivo!$F$36:$BE$36=$BS$1)*(MC_Dispositivo!$F$43:$BE$43=W$1),MC_Dispositivo!$F$53:$BE$189))</f>
        <v>0</v>
      </c>
      <c r="X47" s="357" cm="1">
        <f t="array" aca="1" ref="X47" ca="1">SUM(IF((MC_Dispositivo!$B$53:$B$189=$C47)*(MC_Dispositivo!$F$36:$BE$36=$BS$1)*(MC_Dispositivo!$F$43:$BE$43=X$1),MC_Dispositivo!$F$53:$BE$189))</f>
        <v>0</v>
      </c>
      <c r="Y47" s="357" cm="1">
        <f t="array" aca="1" ref="Y47" ca="1">SUM(IF((MC_Dispositivo!$B$53:$B$189=$C47)*(MC_Dispositivo!$F$36:$BE$36=$BS$1)*(MC_Dispositivo!$F$43:$BE$43=Y$1),MC_Dispositivo!$F$53:$BE$189))</f>
        <v>0</v>
      </c>
      <c r="Z47" s="357" cm="1">
        <f t="array" aca="1" ref="Z47" ca="1">SUM(IF((MC_Dispositivo!$B$53:$B$189=$C47)*(MC_Dispositivo!$F$36:$BE$36=$BS$1)*(MC_Dispositivo!$F$43:$BE$43=Z$1),MC_Dispositivo!$F$53:$BE$189))</f>
        <v>0</v>
      </c>
      <c r="AA47" s="357" cm="1">
        <f t="array" aca="1" ref="AA47" ca="1">SUM(IF((MC_Dispositivo!$B$53:$B$189=$C47)*(MC_Dispositivo!$F$36:$BE$36=$BS$1)*(MC_Dispositivo!$F$43:$BE$43=AA$1),MC_Dispositivo!$F$53:$BE$189))</f>
        <v>0</v>
      </c>
      <c r="AB47" s="357" cm="1">
        <f t="array" aca="1" ref="AB47" ca="1">SUM(IF((MC_Dispositivo!$B$53:$B$189=$C47)*(MC_Dispositivo!$F$36:$BE$36=$BS$1)*(MC_Dispositivo!$F$43:$BE$43=AB$1),MC_Dispositivo!$F$53:$BE$189))</f>
        <v>0</v>
      </c>
      <c r="AC47" s="357" cm="1">
        <f t="array" aca="1" ref="AC47" ca="1">SUM(IF((MC_Dispositivo!$B$53:$B$189=$C47)*(MC_Dispositivo!$F$36:$BE$36=$BS$1)*(MC_Dispositivo!$F$43:$BE$43=AC$1),MC_Dispositivo!$F$53:$BE$189))</f>
        <v>0</v>
      </c>
      <c r="AD47" s="357" cm="1">
        <f t="array" aca="1" ref="AD47" ca="1">SUM(IF((MC_Dispositivo!$B$53:$B$189=$C47)*(MC_Dispositivo!$F$36:$BE$36=$BS$1)*(MC_Dispositivo!$F$43:$BE$43=AD$1),MC_Dispositivo!$F$53:$BE$189))</f>
        <v>0</v>
      </c>
      <c r="AE47" s="357" cm="1">
        <f t="array" aca="1" ref="AE47" ca="1">SUM(IF((MC_Dispositivo!$B$53:$B$189=$C47)*(MC_Dispositivo!$F$36:$BE$36=$BS$1)*(MC_Dispositivo!$F$43:$BE$43=AE$1),MC_Dispositivo!$F$53:$BE$189))</f>
        <v>0</v>
      </c>
      <c r="AF47" s="357" cm="1">
        <f t="array" aca="1" ref="AF47" ca="1">SUM(IF((MC_Dispositivo!$B$53:$B$189=$C47)*(MC_Dispositivo!$F$36:$BE$36=$BS$1)*(MC_Dispositivo!$F$43:$BE$43=AF$1),MC_Dispositivo!$F$53:$BE$189))</f>
        <v>0</v>
      </c>
      <c r="AG47" s="357" cm="1">
        <f t="array" aca="1" ref="AG47" ca="1">SUM(IF((MC_Dispositivo!$B$53:$B$189=$C47)*(MC_Dispositivo!$F$36:$BE$36=$BS$1)*(MC_Dispositivo!$F$43:$BE$43=AG$1),MC_Dispositivo!$F$53:$BE$189))</f>
        <v>0</v>
      </c>
      <c r="AH47" s="357" cm="1">
        <f t="array" aca="1" ref="AH47" ca="1">SUM(IF((MC_Dispositivo!$B$53:$B$189=$C47)*(MC_Dispositivo!$F$36:$BE$36=$BS$1)*(MC_Dispositivo!$F$43:$BE$43=AH$1),MC_Dispositivo!$F$53:$BE$189))</f>
        <v>0</v>
      </c>
      <c r="AI47" s="357" cm="1">
        <f t="array" aca="1" ref="AI47" ca="1">SUM(IF((MC_Dispositivo!$B$53:$B$189=$C47)*(MC_Dispositivo!$F$36:$BE$36=$BS$1)*(MC_Dispositivo!$F$43:$BE$43=AI$1),MC_Dispositivo!$F$53:$BE$189))</f>
        <v>0</v>
      </c>
      <c r="AJ47" s="357" cm="1">
        <f t="array" aca="1" ref="AJ47" ca="1">SUM(IF((MC_Dispositivo!$B$53:$B$189=$C47)*(MC_Dispositivo!$F$36:$BE$36=$BS$1)*(MC_Dispositivo!$F$43:$BE$43=AJ$1),MC_Dispositivo!$F$53:$BE$189))</f>
        <v>0</v>
      </c>
      <c r="AK47" s="125">
        <f ca="1">IF(A47="","",INDEX([10]TPU!$G:$G,MATCH($A47,[10]TPU!$A:$A,0)))</f>
        <v>109.87</v>
      </c>
      <c r="AL47" s="359">
        <f t="shared" ca="1" si="35"/>
        <v>0</v>
      </c>
      <c r="AM47" s="359">
        <f t="shared" ca="1" si="36"/>
        <v>0</v>
      </c>
      <c r="AN47" s="359">
        <f t="shared" ca="1" si="37"/>
        <v>0</v>
      </c>
      <c r="AO47" s="359">
        <f t="shared" ca="1" si="38"/>
        <v>0</v>
      </c>
      <c r="AP47" s="359">
        <f t="shared" ca="1" si="39"/>
        <v>0</v>
      </c>
      <c r="AQ47" s="359">
        <f t="shared" ca="1" si="40"/>
        <v>0</v>
      </c>
      <c r="AR47" s="359">
        <f t="shared" ca="1" si="41"/>
        <v>0</v>
      </c>
      <c r="AS47" s="359">
        <f t="shared" ca="1" si="42"/>
        <v>0</v>
      </c>
      <c r="AT47" s="359">
        <f t="shared" ca="1" si="43"/>
        <v>0</v>
      </c>
      <c r="AU47" s="359">
        <f t="shared" ca="1" si="44"/>
        <v>0</v>
      </c>
      <c r="AV47" s="359">
        <f t="shared" ca="1" si="45"/>
        <v>0</v>
      </c>
      <c r="AW47" s="359">
        <f t="shared" ca="1" si="46"/>
        <v>0</v>
      </c>
      <c r="AX47" s="359">
        <f t="shared" ca="1" si="47"/>
        <v>0</v>
      </c>
      <c r="AY47" s="359">
        <f t="shared" ca="1" si="48"/>
        <v>0</v>
      </c>
      <c r="AZ47" s="359">
        <f t="shared" ca="1" si="49"/>
        <v>0</v>
      </c>
      <c r="BA47" s="359">
        <f t="shared" ca="1" si="50"/>
        <v>0</v>
      </c>
      <c r="BB47" s="359">
        <f t="shared" ca="1" si="51"/>
        <v>0</v>
      </c>
      <c r="BC47" s="359">
        <f t="shared" ca="1" si="52"/>
        <v>0</v>
      </c>
      <c r="BD47" s="359">
        <f t="shared" ca="1" si="53"/>
        <v>0</v>
      </c>
      <c r="BE47" s="359">
        <f t="shared" ca="1" si="54"/>
        <v>0</v>
      </c>
      <c r="BF47" s="359">
        <f t="shared" ca="1" si="55"/>
        <v>0</v>
      </c>
      <c r="BG47" s="359">
        <f t="shared" ca="1" si="56"/>
        <v>0</v>
      </c>
      <c r="BH47" s="359">
        <f t="shared" ca="1" si="57"/>
        <v>0</v>
      </c>
      <c r="BI47" s="359">
        <f t="shared" ca="1" si="58"/>
        <v>0</v>
      </c>
      <c r="BJ47" s="359">
        <f t="shared" ca="1" si="59"/>
        <v>0</v>
      </c>
      <c r="BK47" s="359">
        <f t="shared" ca="1" si="60"/>
        <v>0</v>
      </c>
      <c r="BL47" s="359">
        <f t="shared" ca="1" si="61"/>
        <v>0</v>
      </c>
      <c r="BM47" s="359">
        <f t="shared" ca="1" si="62"/>
        <v>0</v>
      </c>
      <c r="BN47" s="359">
        <f t="shared" ca="1" si="63"/>
        <v>0</v>
      </c>
      <c r="BO47" s="359">
        <f t="shared" ca="1" si="64"/>
        <v>0</v>
      </c>
      <c r="BP47" s="358">
        <f t="shared" ca="1" si="4"/>
        <v>0</v>
      </c>
      <c r="BQ47" s="206"/>
      <c r="BR47" s="234" t="str">
        <f t="shared" si="6"/>
        <v/>
      </c>
      <c r="BU47" s="207"/>
    </row>
    <row r="48" spans="1:75" s="204" customFormat="1" ht="20.100000000000001" customHeight="1" outlineLevel="1" x14ac:dyDescent="0.2">
      <c r="A48" s="354">
        <f ca="1">INDEX(MC_Dispositivo!B:E,MATCH('Quantitativo_MG-329'!C48,MC_Dispositivo!B:B,0),2)</f>
        <v>4915669</v>
      </c>
      <c r="B48" s="354" t="str">
        <f ca="1">INDEX([10]TPU!$B:$B,MATCH($A48,[10]TPU!$A:$A,0))</f>
        <v>SICRO</v>
      </c>
      <c r="C48" s="354" t="s">
        <v>383</v>
      </c>
      <c r="D48" s="355" t="str">
        <f ca="1">INDEX(MC_Dispositivo!B:E,MATCH('Quantitativo_MG-329'!C48,MC_Dispositivo!B:B,0),3)</f>
        <v>Remoção mecanizada de camada granular do pavimento</v>
      </c>
      <c r="E48" s="354" t="str">
        <f ca="1">INDEX(MC_Dispositivo!B:E,MATCH('Quantitativo_MG-329'!C48,MC_Dispositivo!B:B,0),4)</f>
        <v>m³</v>
      </c>
      <c r="F48" s="356" cm="1">
        <f t="array" aca="1" ref="F48" ca="1">IF($BS$1="Todos",SUM(IF(($BS$1="todos")*(MC_Dispositivo!$B$54:$B$212=$C48),MC_Dispositivo!$F$54:$BE$212)),SUM(IF((MC_Dispositivo!$F$36:$BE$36=$BS$1)*(MC_Dispositivo!$B$54:$B$212=$C48),MC_Dispositivo!$F$54:$BE$212)))</f>
        <v>0</v>
      </c>
      <c r="G48" s="357" cm="1">
        <f t="array" aca="1" ref="G48" ca="1">SUM(IF((MC_Dispositivo!$B$53:$B$189=$C48)*(MC_Dispositivo!$F$36:$BE$36=$BS$1)*(MC_Dispositivo!$F$43:$BE$43=G$1),MC_Dispositivo!$F$53:$BE$189))</f>
        <v>0</v>
      </c>
      <c r="H48" s="357" cm="1">
        <f t="array" aca="1" ref="H48" ca="1">SUM(IF((MC_Dispositivo!$B$53:$B$189=$C48)*(MC_Dispositivo!$F$36:$BE$36=$BS$1)*(MC_Dispositivo!$F$43:$BE$43=H$1),MC_Dispositivo!$F$53:$BE$189))</f>
        <v>0</v>
      </c>
      <c r="I48" s="357" cm="1">
        <f t="array" aca="1" ref="I48" ca="1">SUM(IF((MC_Dispositivo!$B$53:$B$189=$C48)*(MC_Dispositivo!$F$36:$BE$36=$BS$1)*(MC_Dispositivo!$F$43:$BE$43=I$1),MC_Dispositivo!$F$53:$BE$189))</f>
        <v>0</v>
      </c>
      <c r="J48" s="357" cm="1">
        <f t="array" aca="1" ref="J48" ca="1">SUM(IF((MC_Dispositivo!$B$53:$B$189=$C48)*(MC_Dispositivo!$F$36:$BE$36=$BS$1)*(MC_Dispositivo!$F$43:$BE$43=J$1),MC_Dispositivo!$F$53:$BE$189))</f>
        <v>0</v>
      </c>
      <c r="K48" s="357" cm="1">
        <f t="array" aca="1" ref="K48" ca="1">SUM(IF((MC_Dispositivo!$B$53:$B$189=$C48)*(MC_Dispositivo!$F$36:$BE$36=$BS$1)*(MC_Dispositivo!$F$43:$BE$43=K$1),MC_Dispositivo!$F$53:$BE$189))</f>
        <v>0</v>
      </c>
      <c r="L48" s="357" cm="1">
        <f t="array" aca="1" ref="L48" ca="1">SUM(IF((MC_Dispositivo!$B$53:$B$189=$C48)*(MC_Dispositivo!$F$36:$BE$36=$BS$1)*(MC_Dispositivo!$F$43:$BE$43=L$1),MC_Dispositivo!$F$53:$BE$189))</f>
        <v>0</v>
      </c>
      <c r="M48" s="357" cm="1">
        <f t="array" aca="1" ref="M48" ca="1">SUM(IF((MC_Dispositivo!$B$53:$B$189=$C48)*(MC_Dispositivo!$F$36:$BE$36=$BS$1)*(MC_Dispositivo!$F$43:$BE$43=M$1),MC_Dispositivo!$F$53:$BE$189))</f>
        <v>0</v>
      </c>
      <c r="N48" s="357" cm="1">
        <f t="array" aca="1" ref="N48" ca="1">SUM(IF((MC_Dispositivo!$B$53:$B$189=$C48)*(MC_Dispositivo!$F$36:$BE$36=$BS$1)*(MC_Dispositivo!$F$43:$BE$43=N$1),MC_Dispositivo!$F$53:$BE$189))</f>
        <v>0</v>
      </c>
      <c r="O48" s="357" cm="1">
        <f t="array" aca="1" ref="O48" ca="1">SUM(IF((MC_Dispositivo!$B$53:$B$189=$C48)*(MC_Dispositivo!$F$36:$BE$36=$BS$1)*(MC_Dispositivo!$F$43:$BE$43=O$1),MC_Dispositivo!$F$53:$BE$189))</f>
        <v>0</v>
      </c>
      <c r="P48" s="357" cm="1">
        <f t="array" aca="1" ref="P48" ca="1">SUM(IF((MC_Dispositivo!$B$53:$B$189=$C48)*(MC_Dispositivo!$F$36:$BE$36=$BS$1)*(MC_Dispositivo!$F$43:$BE$43=P$1),MC_Dispositivo!$F$53:$BE$189))</f>
        <v>0</v>
      </c>
      <c r="Q48" s="357" cm="1">
        <f t="array" aca="1" ref="Q48" ca="1">SUM(IF((MC_Dispositivo!$B$53:$B$189=$C48)*(MC_Dispositivo!$F$36:$BE$36=$BS$1)*(MC_Dispositivo!$F$43:$BE$43=Q$1),MC_Dispositivo!$F$53:$BE$189))</f>
        <v>0</v>
      </c>
      <c r="R48" s="357" cm="1">
        <f t="array" aca="1" ref="R48" ca="1">SUM(IF((MC_Dispositivo!$B$53:$B$189=$C48)*(MC_Dispositivo!$F$36:$BE$36=$BS$1)*(MC_Dispositivo!$F$43:$BE$43=R$1),MC_Dispositivo!$F$53:$BE$189))</f>
        <v>0</v>
      </c>
      <c r="S48" s="357" cm="1">
        <f t="array" aca="1" ref="S48" ca="1">SUM(IF((MC_Dispositivo!$B$53:$B$189=$C48)*(MC_Dispositivo!$F$36:$BE$36=$BS$1)*(MC_Dispositivo!$F$43:$BE$43=S$1),MC_Dispositivo!$F$53:$BE$189))</f>
        <v>0</v>
      </c>
      <c r="T48" s="357" cm="1">
        <f t="array" aca="1" ref="T48" ca="1">SUM(IF((MC_Dispositivo!$B$53:$B$189=$C48)*(MC_Dispositivo!$F$36:$BE$36=$BS$1)*(MC_Dispositivo!$F$43:$BE$43=T$1),MC_Dispositivo!$F$53:$BE$189))</f>
        <v>0</v>
      </c>
      <c r="U48" s="357" cm="1">
        <f t="array" aca="1" ref="U48" ca="1">SUM(IF((MC_Dispositivo!$B$53:$B$189=$C48)*(MC_Dispositivo!$F$36:$BE$36=$BS$1)*(MC_Dispositivo!$F$43:$BE$43=U$1),MC_Dispositivo!$F$53:$BE$189))</f>
        <v>0</v>
      </c>
      <c r="V48" s="357" cm="1">
        <f t="array" aca="1" ref="V48" ca="1">SUM(IF((MC_Dispositivo!$B$53:$B$189=$C48)*(MC_Dispositivo!$F$36:$BE$36=$BS$1)*(MC_Dispositivo!$F$43:$BE$43=V$1),MC_Dispositivo!$F$53:$BE$189))</f>
        <v>0</v>
      </c>
      <c r="W48" s="357" cm="1">
        <f t="array" aca="1" ref="W48" ca="1">SUM(IF((MC_Dispositivo!$B$53:$B$189=$C48)*(MC_Dispositivo!$F$36:$BE$36=$BS$1)*(MC_Dispositivo!$F$43:$BE$43=W$1),MC_Dispositivo!$F$53:$BE$189))</f>
        <v>0</v>
      </c>
      <c r="X48" s="357" cm="1">
        <f t="array" aca="1" ref="X48" ca="1">SUM(IF((MC_Dispositivo!$B$53:$B$189=$C48)*(MC_Dispositivo!$F$36:$BE$36=$BS$1)*(MC_Dispositivo!$F$43:$BE$43=X$1),MC_Dispositivo!$F$53:$BE$189))</f>
        <v>0</v>
      </c>
      <c r="Y48" s="357" cm="1">
        <f t="array" aca="1" ref="Y48" ca="1">SUM(IF((MC_Dispositivo!$B$53:$B$189=$C48)*(MC_Dispositivo!$F$36:$BE$36=$BS$1)*(MC_Dispositivo!$F$43:$BE$43=Y$1),MC_Dispositivo!$F$53:$BE$189))</f>
        <v>0</v>
      </c>
      <c r="Z48" s="357" cm="1">
        <f t="array" aca="1" ref="Z48" ca="1">SUM(IF((MC_Dispositivo!$B$53:$B$189=$C48)*(MC_Dispositivo!$F$36:$BE$36=$BS$1)*(MC_Dispositivo!$F$43:$BE$43=Z$1),MC_Dispositivo!$F$53:$BE$189))</f>
        <v>0</v>
      </c>
      <c r="AA48" s="357" cm="1">
        <f t="array" aca="1" ref="AA48" ca="1">SUM(IF((MC_Dispositivo!$B$53:$B$189=$C48)*(MC_Dispositivo!$F$36:$BE$36=$BS$1)*(MC_Dispositivo!$F$43:$BE$43=AA$1),MC_Dispositivo!$F$53:$BE$189))</f>
        <v>0</v>
      </c>
      <c r="AB48" s="357" cm="1">
        <f t="array" aca="1" ref="AB48" ca="1">SUM(IF((MC_Dispositivo!$B$53:$B$189=$C48)*(MC_Dispositivo!$F$36:$BE$36=$BS$1)*(MC_Dispositivo!$F$43:$BE$43=AB$1),MC_Dispositivo!$F$53:$BE$189))</f>
        <v>0</v>
      </c>
      <c r="AC48" s="357" cm="1">
        <f t="array" aca="1" ref="AC48" ca="1">SUM(IF((MC_Dispositivo!$B$53:$B$189=$C48)*(MC_Dispositivo!$F$36:$BE$36=$BS$1)*(MC_Dispositivo!$F$43:$BE$43=AC$1),MC_Dispositivo!$F$53:$BE$189))</f>
        <v>0</v>
      </c>
      <c r="AD48" s="357" cm="1">
        <f t="array" aca="1" ref="AD48" ca="1">SUM(IF((MC_Dispositivo!$B$53:$B$189=$C48)*(MC_Dispositivo!$F$36:$BE$36=$BS$1)*(MC_Dispositivo!$F$43:$BE$43=AD$1),MC_Dispositivo!$F$53:$BE$189))</f>
        <v>0</v>
      </c>
      <c r="AE48" s="357" cm="1">
        <f t="array" aca="1" ref="AE48" ca="1">SUM(IF((MC_Dispositivo!$B$53:$B$189=$C48)*(MC_Dispositivo!$F$36:$BE$36=$BS$1)*(MC_Dispositivo!$F$43:$BE$43=AE$1),MC_Dispositivo!$F$53:$BE$189))</f>
        <v>0</v>
      </c>
      <c r="AF48" s="357" cm="1">
        <f t="array" aca="1" ref="AF48" ca="1">SUM(IF((MC_Dispositivo!$B$53:$B$189=$C48)*(MC_Dispositivo!$F$36:$BE$36=$BS$1)*(MC_Dispositivo!$F$43:$BE$43=AF$1),MC_Dispositivo!$F$53:$BE$189))</f>
        <v>0</v>
      </c>
      <c r="AG48" s="357" cm="1">
        <f t="array" aca="1" ref="AG48" ca="1">SUM(IF((MC_Dispositivo!$B$53:$B$189=$C48)*(MC_Dispositivo!$F$36:$BE$36=$BS$1)*(MC_Dispositivo!$F$43:$BE$43=AG$1),MC_Dispositivo!$F$53:$BE$189))</f>
        <v>0</v>
      </c>
      <c r="AH48" s="357" cm="1">
        <f t="array" aca="1" ref="AH48" ca="1">SUM(IF((MC_Dispositivo!$B$53:$B$189=$C48)*(MC_Dispositivo!$F$36:$BE$36=$BS$1)*(MC_Dispositivo!$F$43:$BE$43=AH$1),MC_Dispositivo!$F$53:$BE$189))</f>
        <v>0</v>
      </c>
      <c r="AI48" s="357" cm="1">
        <f t="array" aca="1" ref="AI48" ca="1">SUM(IF((MC_Dispositivo!$B$53:$B$189=$C48)*(MC_Dispositivo!$F$36:$BE$36=$BS$1)*(MC_Dispositivo!$F$43:$BE$43=AI$1),MC_Dispositivo!$F$53:$BE$189))</f>
        <v>0</v>
      </c>
      <c r="AJ48" s="357" cm="1">
        <f t="array" aca="1" ref="AJ48" ca="1">SUM(IF((MC_Dispositivo!$B$53:$B$189=$C48)*(MC_Dispositivo!$F$36:$BE$36=$BS$1)*(MC_Dispositivo!$F$43:$BE$43=AJ$1),MC_Dispositivo!$F$53:$BE$189))</f>
        <v>0</v>
      </c>
      <c r="AK48" s="125">
        <f ca="1">IF(A48="","",INDEX([10]TPU!$G:$G,MATCH($A48,[10]TPU!$A:$A,0)))</f>
        <v>57.67</v>
      </c>
      <c r="AL48" s="359">
        <f t="shared" ref="AL48:AU55" ca="1" si="65">IF($A48="",SUMIFS(AL49:AL94,$C49:$C94,$C48&amp;"*",$A49:$A94,"&lt;&gt;"&amp;""),G48*$AK48)</f>
        <v>0</v>
      </c>
      <c r="AM48" s="359">
        <f t="shared" ca="1" si="65"/>
        <v>0</v>
      </c>
      <c r="AN48" s="359">
        <f t="shared" ca="1" si="65"/>
        <v>0</v>
      </c>
      <c r="AO48" s="359">
        <f t="shared" ca="1" si="65"/>
        <v>0</v>
      </c>
      <c r="AP48" s="359">
        <f t="shared" ca="1" si="65"/>
        <v>0</v>
      </c>
      <c r="AQ48" s="359">
        <f t="shared" ca="1" si="65"/>
        <v>0</v>
      </c>
      <c r="AR48" s="359">
        <f t="shared" ca="1" si="65"/>
        <v>0</v>
      </c>
      <c r="AS48" s="359">
        <f t="shared" ca="1" si="65"/>
        <v>0</v>
      </c>
      <c r="AT48" s="359">
        <f t="shared" ca="1" si="65"/>
        <v>0</v>
      </c>
      <c r="AU48" s="359">
        <f t="shared" ca="1" si="65"/>
        <v>0</v>
      </c>
      <c r="AV48" s="359">
        <f t="shared" ref="AV48:BE55" ca="1" si="66">IF($A48="",SUMIFS(AV49:AV94,$C49:$C94,$C48&amp;"*",$A49:$A94,"&lt;&gt;"&amp;""),Q48*$AK48)</f>
        <v>0</v>
      </c>
      <c r="AW48" s="359">
        <f t="shared" ca="1" si="66"/>
        <v>0</v>
      </c>
      <c r="AX48" s="359">
        <f t="shared" ca="1" si="66"/>
        <v>0</v>
      </c>
      <c r="AY48" s="359">
        <f t="shared" ca="1" si="66"/>
        <v>0</v>
      </c>
      <c r="AZ48" s="359">
        <f t="shared" ca="1" si="66"/>
        <v>0</v>
      </c>
      <c r="BA48" s="359">
        <f t="shared" ca="1" si="66"/>
        <v>0</v>
      </c>
      <c r="BB48" s="359">
        <f t="shared" ca="1" si="66"/>
        <v>0</v>
      </c>
      <c r="BC48" s="359">
        <f t="shared" ca="1" si="66"/>
        <v>0</v>
      </c>
      <c r="BD48" s="359">
        <f t="shared" ca="1" si="66"/>
        <v>0</v>
      </c>
      <c r="BE48" s="359">
        <f t="shared" ca="1" si="66"/>
        <v>0</v>
      </c>
      <c r="BF48" s="359">
        <f t="shared" ref="BF48:BO55" ca="1" si="67">IF($A48="",SUMIFS(BF49:BF94,$C49:$C94,$C48&amp;"*",$A49:$A94,"&lt;&gt;"&amp;""),AA48*$AK48)</f>
        <v>0</v>
      </c>
      <c r="BG48" s="359">
        <f t="shared" ca="1" si="67"/>
        <v>0</v>
      </c>
      <c r="BH48" s="359">
        <f t="shared" ca="1" si="67"/>
        <v>0</v>
      </c>
      <c r="BI48" s="359">
        <f t="shared" ca="1" si="67"/>
        <v>0</v>
      </c>
      <c r="BJ48" s="359">
        <f t="shared" ca="1" si="67"/>
        <v>0</v>
      </c>
      <c r="BK48" s="359">
        <f t="shared" ca="1" si="67"/>
        <v>0</v>
      </c>
      <c r="BL48" s="359">
        <f t="shared" ca="1" si="67"/>
        <v>0</v>
      </c>
      <c r="BM48" s="359">
        <f t="shared" ca="1" si="67"/>
        <v>0</v>
      </c>
      <c r="BN48" s="359">
        <f t="shared" ca="1" si="67"/>
        <v>0</v>
      </c>
      <c r="BO48" s="359">
        <f t="shared" ca="1" si="67"/>
        <v>0</v>
      </c>
      <c r="BP48" s="358">
        <f t="shared" ca="1" si="4"/>
        <v>0</v>
      </c>
      <c r="BQ48" s="206"/>
      <c r="BR48" s="234" t="str">
        <f t="shared" si="6"/>
        <v/>
      </c>
      <c r="BW48" s="173"/>
    </row>
    <row r="49" spans="1:75" ht="20.100000000000001" customHeight="1" outlineLevel="1" x14ac:dyDescent="0.2">
      <c r="A49" s="349"/>
      <c r="B49" s="349"/>
      <c r="C49" s="350">
        <v>4</v>
      </c>
      <c r="D49" s="351" t="s">
        <v>104</v>
      </c>
      <c r="E49" s="349"/>
      <c r="F49" s="352"/>
      <c r="G49" s="352"/>
      <c r="H49" s="352"/>
      <c r="I49" s="352"/>
      <c r="J49" s="352"/>
      <c r="K49" s="352"/>
      <c r="L49" s="352"/>
      <c r="M49" s="352"/>
      <c r="N49" s="352"/>
      <c r="O49" s="352"/>
      <c r="P49" s="352"/>
      <c r="Q49" s="352"/>
      <c r="R49" s="352"/>
      <c r="S49" s="352"/>
      <c r="T49" s="352"/>
      <c r="U49" s="352"/>
      <c r="V49" s="352"/>
      <c r="W49" s="352"/>
      <c r="X49" s="352"/>
      <c r="Y49" s="352"/>
      <c r="Z49" s="352"/>
      <c r="AA49" s="352"/>
      <c r="AB49" s="352"/>
      <c r="AC49" s="352"/>
      <c r="AD49" s="352"/>
      <c r="AE49" s="352"/>
      <c r="AF49" s="352"/>
      <c r="AG49" s="352"/>
      <c r="AH49" s="352"/>
      <c r="AI49" s="352"/>
      <c r="AJ49" s="352"/>
      <c r="AK49" s="352"/>
      <c r="AL49" s="353">
        <f t="shared" ca="1" si="65"/>
        <v>0</v>
      </c>
      <c r="AM49" s="353">
        <f t="shared" ca="1" si="65"/>
        <v>0</v>
      </c>
      <c r="AN49" s="353">
        <f t="shared" ca="1" si="65"/>
        <v>0</v>
      </c>
      <c r="AO49" s="353">
        <f t="shared" ca="1" si="65"/>
        <v>745584</v>
      </c>
      <c r="AP49" s="353">
        <f t="shared" ca="1" si="65"/>
        <v>0</v>
      </c>
      <c r="AQ49" s="353">
        <f t="shared" ca="1" si="65"/>
        <v>0</v>
      </c>
      <c r="AR49" s="353">
        <f t="shared" ca="1" si="65"/>
        <v>0</v>
      </c>
      <c r="AS49" s="353">
        <f t="shared" ca="1" si="65"/>
        <v>0</v>
      </c>
      <c r="AT49" s="353">
        <f t="shared" ca="1" si="65"/>
        <v>0</v>
      </c>
      <c r="AU49" s="353">
        <f t="shared" ca="1" si="65"/>
        <v>0</v>
      </c>
      <c r="AV49" s="353">
        <f t="shared" ca="1" si="66"/>
        <v>0</v>
      </c>
      <c r="AW49" s="353">
        <f t="shared" ca="1" si="66"/>
        <v>0</v>
      </c>
      <c r="AX49" s="353">
        <f t="shared" ca="1" si="66"/>
        <v>0</v>
      </c>
      <c r="AY49" s="353">
        <f t="shared" ca="1" si="66"/>
        <v>0</v>
      </c>
      <c r="AZ49" s="353">
        <f t="shared" ca="1" si="66"/>
        <v>0</v>
      </c>
      <c r="BA49" s="353">
        <f t="shared" ca="1" si="66"/>
        <v>0</v>
      </c>
      <c r="BB49" s="353">
        <f t="shared" ca="1" si="66"/>
        <v>0</v>
      </c>
      <c r="BC49" s="353">
        <f t="shared" ca="1" si="66"/>
        <v>0</v>
      </c>
      <c r="BD49" s="353">
        <f t="shared" ca="1" si="66"/>
        <v>0</v>
      </c>
      <c r="BE49" s="353">
        <f t="shared" ca="1" si="66"/>
        <v>0</v>
      </c>
      <c r="BF49" s="353">
        <f t="shared" ca="1" si="67"/>
        <v>0</v>
      </c>
      <c r="BG49" s="353">
        <f t="shared" ca="1" si="67"/>
        <v>0</v>
      </c>
      <c r="BH49" s="353">
        <f t="shared" ca="1" si="67"/>
        <v>0</v>
      </c>
      <c r="BI49" s="353">
        <f t="shared" ca="1" si="67"/>
        <v>0</v>
      </c>
      <c r="BJ49" s="353">
        <f t="shared" ca="1" si="67"/>
        <v>0</v>
      </c>
      <c r="BK49" s="353">
        <f t="shared" ca="1" si="67"/>
        <v>0</v>
      </c>
      <c r="BL49" s="353">
        <f t="shared" ca="1" si="67"/>
        <v>0</v>
      </c>
      <c r="BM49" s="353">
        <f t="shared" ca="1" si="67"/>
        <v>0</v>
      </c>
      <c r="BN49" s="353">
        <f t="shared" ca="1" si="67"/>
        <v>0</v>
      </c>
      <c r="BO49" s="353">
        <f t="shared" ca="1" si="67"/>
        <v>0</v>
      </c>
      <c r="BP49" s="353">
        <f t="shared" ca="1" si="4"/>
        <v>745584</v>
      </c>
      <c r="BQ49" s="206"/>
      <c r="BR49" s="234" t="str">
        <f t="shared" si="6"/>
        <v/>
      </c>
    </row>
    <row r="50" spans="1:75" ht="20.100000000000001" customHeight="1" outlineLevel="1" x14ac:dyDescent="0.2">
      <c r="A50" s="354">
        <f ca="1">INDEX(MC_Dispositivo!B:E,MATCH('Quantitativo_MG-329'!C50,MC_Dispositivo!B:B,0),2)</f>
        <v>2003265</v>
      </c>
      <c r="B50" s="354" t="str">
        <f ca="1">INDEX([10]TPU!$B:$B,MATCH($A50,[10]TPU!$A:$A,0))</f>
        <v>SICRO</v>
      </c>
      <c r="C50" s="354" t="s">
        <v>106</v>
      </c>
      <c r="D50" s="355" t="str">
        <f ca="1">INDEX(MC_Dispositivo!B:E,MATCH('Quantitativo_MG-329'!C50,MC_Dispositivo!B:B,0),3)</f>
        <v>Sarjeta triangular de concreto - STC 88-20 - escavação mecânica - areia e brita comerciais</v>
      </c>
      <c r="E50" s="354" t="str">
        <f ca="1">INDEX(MC_Dispositivo!B:E,MATCH('Quantitativo_MG-329'!C50,MC_Dispositivo!B:B,0),4)</f>
        <v>m</v>
      </c>
      <c r="F50" s="356" cm="1">
        <f t="array" aca="1" ref="F50" ca="1">IF($BS$1="Todos",SUM(IF(($BS$1="todos")*(MC_Dispositivo!$B$54:$B$212=$C50),MC_Dispositivo!$F$54:$BE$212)),SUM(IF((MC_Dispositivo!$F$36:$BE$36=$BS$1)*(MC_Dispositivo!$B$54:$B$212=$C50),MC_Dispositivo!$F$54:$BE$212)))</f>
        <v>2600</v>
      </c>
      <c r="G50" s="357" cm="1">
        <f t="array" aca="1" ref="G50" ca="1">SUM(IF((MC_Dispositivo!$B$53:$B$189=$C50)*(MC_Dispositivo!$F$36:$BE$36=$BS$1)*(MC_Dispositivo!$F$43:$BE$43=G$1),MC_Dispositivo!$F$53:$BE$189))</f>
        <v>0</v>
      </c>
      <c r="H50" s="357" cm="1">
        <f t="array" aca="1" ref="H50" ca="1">SUM(IF((MC_Dispositivo!$B$53:$B$189=$C50)*(MC_Dispositivo!$F$36:$BE$36=$BS$1)*(MC_Dispositivo!$F$43:$BE$43=H$1),MC_Dispositivo!$F$53:$BE$189))</f>
        <v>0</v>
      </c>
      <c r="I50" s="357" cm="1">
        <f t="array" aca="1" ref="I50" ca="1">SUM(IF((MC_Dispositivo!$B$53:$B$189=$C50)*(MC_Dispositivo!$F$36:$BE$36=$BS$1)*(MC_Dispositivo!$F$43:$BE$43=I$1),MC_Dispositivo!$F$53:$BE$189))</f>
        <v>0</v>
      </c>
      <c r="J50" s="357" cm="1">
        <f t="array" aca="1" ref="J50" ca="1">SUM(IF((MC_Dispositivo!$B$53:$B$189=$C50)*(MC_Dispositivo!$F$36:$BE$36=$BS$1)*(MC_Dispositivo!$F$43:$BE$43=J$1),MC_Dispositivo!$F$53:$BE$189))</f>
        <v>2600</v>
      </c>
      <c r="K50" s="357" cm="1">
        <f t="array" aca="1" ref="K50" ca="1">SUM(IF((MC_Dispositivo!$B$53:$B$189=$C50)*(MC_Dispositivo!$F$36:$BE$36=$BS$1)*(MC_Dispositivo!$F$43:$BE$43=K$1),MC_Dispositivo!$F$53:$BE$189))</f>
        <v>0</v>
      </c>
      <c r="L50" s="357" cm="1">
        <f t="array" aca="1" ref="L50" ca="1">SUM(IF((MC_Dispositivo!$B$53:$B$189=$C50)*(MC_Dispositivo!$F$36:$BE$36=$BS$1)*(MC_Dispositivo!$F$43:$BE$43=L$1),MC_Dispositivo!$F$53:$BE$189))</f>
        <v>0</v>
      </c>
      <c r="M50" s="357" cm="1">
        <f t="array" aca="1" ref="M50" ca="1">SUM(IF((MC_Dispositivo!$B$53:$B$189=$C50)*(MC_Dispositivo!$F$36:$BE$36=$BS$1)*(MC_Dispositivo!$F$43:$BE$43=M$1),MC_Dispositivo!$F$53:$BE$189))</f>
        <v>0</v>
      </c>
      <c r="N50" s="357" cm="1">
        <f t="array" aca="1" ref="N50" ca="1">SUM(IF((MC_Dispositivo!$B$53:$B$189=$C50)*(MC_Dispositivo!$F$36:$BE$36=$BS$1)*(MC_Dispositivo!$F$43:$BE$43=N$1),MC_Dispositivo!$F$53:$BE$189))</f>
        <v>0</v>
      </c>
      <c r="O50" s="357" cm="1">
        <f t="array" aca="1" ref="O50" ca="1">SUM(IF((MC_Dispositivo!$B$53:$B$189=$C50)*(MC_Dispositivo!$F$36:$BE$36=$BS$1)*(MC_Dispositivo!$F$43:$BE$43=O$1),MC_Dispositivo!$F$53:$BE$189))</f>
        <v>0</v>
      </c>
      <c r="P50" s="357" cm="1">
        <f t="array" aca="1" ref="P50" ca="1">SUM(IF((MC_Dispositivo!$B$53:$B$189=$C50)*(MC_Dispositivo!$F$36:$BE$36=$BS$1)*(MC_Dispositivo!$F$43:$BE$43=P$1),MC_Dispositivo!$F$53:$BE$189))</f>
        <v>0</v>
      </c>
      <c r="Q50" s="357" cm="1">
        <f t="array" aca="1" ref="Q50" ca="1">SUM(IF((MC_Dispositivo!$B$53:$B$189=$C50)*(MC_Dispositivo!$F$36:$BE$36=$BS$1)*(MC_Dispositivo!$F$43:$BE$43=Q$1),MC_Dispositivo!$F$53:$BE$189))</f>
        <v>0</v>
      </c>
      <c r="R50" s="357" cm="1">
        <f t="array" aca="1" ref="R50" ca="1">SUM(IF((MC_Dispositivo!$B$53:$B$189=$C50)*(MC_Dispositivo!$F$36:$BE$36=$BS$1)*(MC_Dispositivo!$F$43:$BE$43=R$1),MC_Dispositivo!$F$53:$BE$189))</f>
        <v>0</v>
      </c>
      <c r="S50" s="357" cm="1">
        <f t="array" aca="1" ref="S50" ca="1">SUM(IF((MC_Dispositivo!$B$53:$B$189=$C50)*(MC_Dispositivo!$F$36:$BE$36=$BS$1)*(MC_Dispositivo!$F$43:$BE$43=S$1),MC_Dispositivo!$F$53:$BE$189))</f>
        <v>0</v>
      </c>
      <c r="T50" s="357" cm="1">
        <f t="array" aca="1" ref="T50" ca="1">SUM(IF((MC_Dispositivo!$B$53:$B$189=$C50)*(MC_Dispositivo!$F$36:$BE$36=$BS$1)*(MC_Dispositivo!$F$43:$BE$43=T$1),MC_Dispositivo!$F$53:$BE$189))</f>
        <v>0</v>
      </c>
      <c r="U50" s="357" cm="1">
        <f t="array" aca="1" ref="U50" ca="1">SUM(IF((MC_Dispositivo!$B$53:$B$189=$C50)*(MC_Dispositivo!$F$36:$BE$36=$BS$1)*(MC_Dispositivo!$F$43:$BE$43=U$1),MC_Dispositivo!$F$53:$BE$189))</f>
        <v>0</v>
      </c>
      <c r="V50" s="357" cm="1">
        <f t="array" aca="1" ref="V50" ca="1">SUM(IF((MC_Dispositivo!$B$53:$B$189=$C50)*(MC_Dispositivo!$F$36:$BE$36=$BS$1)*(MC_Dispositivo!$F$43:$BE$43=V$1),MC_Dispositivo!$F$53:$BE$189))</f>
        <v>0</v>
      </c>
      <c r="W50" s="357" cm="1">
        <f t="array" aca="1" ref="W50" ca="1">SUM(IF((MC_Dispositivo!$B$53:$B$189=$C50)*(MC_Dispositivo!$F$36:$BE$36=$BS$1)*(MC_Dispositivo!$F$43:$BE$43=W$1),MC_Dispositivo!$F$53:$BE$189))</f>
        <v>0</v>
      </c>
      <c r="X50" s="357" cm="1">
        <f t="array" aca="1" ref="X50" ca="1">SUM(IF((MC_Dispositivo!$B$53:$B$189=$C50)*(MC_Dispositivo!$F$36:$BE$36=$BS$1)*(MC_Dispositivo!$F$43:$BE$43=X$1),MC_Dispositivo!$F$53:$BE$189))</f>
        <v>0</v>
      </c>
      <c r="Y50" s="357" cm="1">
        <f t="array" aca="1" ref="Y50" ca="1">SUM(IF((MC_Dispositivo!$B$53:$B$189=$C50)*(MC_Dispositivo!$F$36:$BE$36=$BS$1)*(MC_Dispositivo!$F$43:$BE$43=Y$1),MC_Dispositivo!$F$53:$BE$189))</f>
        <v>0</v>
      </c>
      <c r="Z50" s="357" cm="1">
        <f t="array" aca="1" ref="Z50" ca="1">SUM(IF((MC_Dispositivo!$B$53:$B$189=$C50)*(MC_Dispositivo!$F$36:$BE$36=$BS$1)*(MC_Dispositivo!$F$43:$BE$43=Z$1),MC_Dispositivo!$F$53:$BE$189))</f>
        <v>0</v>
      </c>
      <c r="AA50" s="357" cm="1">
        <f t="array" aca="1" ref="AA50" ca="1">SUM(IF((MC_Dispositivo!$B$53:$B$189=$C50)*(MC_Dispositivo!$F$36:$BE$36=$BS$1)*(MC_Dispositivo!$F$43:$BE$43=AA$1),MC_Dispositivo!$F$53:$BE$189))</f>
        <v>0</v>
      </c>
      <c r="AB50" s="357" cm="1">
        <f t="array" aca="1" ref="AB50" ca="1">SUM(IF((MC_Dispositivo!$B$53:$B$189=$C50)*(MC_Dispositivo!$F$36:$BE$36=$BS$1)*(MC_Dispositivo!$F$43:$BE$43=AB$1),MC_Dispositivo!$F$53:$BE$189))</f>
        <v>0</v>
      </c>
      <c r="AC50" s="357" cm="1">
        <f t="array" aca="1" ref="AC50" ca="1">SUM(IF((MC_Dispositivo!$B$53:$B$189=$C50)*(MC_Dispositivo!$F$36:$BE$36=$BS$1)*(MC_Dispositivo!$F$43:$BE$43=AC$1),MC_Dispositivo!$F$53:$BE$189))</f>
        <v>0</v>
      </c>
      <c r="AD50" s="357" cm="1">
        <f t="array" aca="1" ref="AD50" ca="1">SUM(IF((MC_Dispositivo!$B$53:$B$189=$C50)*(MC_Dispositivo!$F$36:$BE$36=$BS$1)*(MC_Dispositivo!$F$43:$BE$43=AD$1),MC_Dispositivo!$F$53:$BE$189))</f>
        <v>0</v>
      </c>
      <c r="AE50" s="357" cm="1">
        <f t="array" aca="1" ref="AE50" ca="1">SUM(IF((MC_Dispositivo!$B$53:$B$189=$C50)*(MC_Dispositivo!$F$36:$BE$36=$BS$1)*(MC_Dispositivo!$F$43:$BE$43=AE$1),MC_Dispositivo!$F$53:$BE$189))</f>
        <v>0</v>
      </c>
      <c r="AF50" s="357" cm="1">
        <f t="array" aca="1" ref="AF50" ca="1">SUM(IF((MC_Dispositivo!$B$53:$B$189=$C50)*(MC_Dispositivo!$F$36:$BE$36=$BS$1)*(MC_Dispositivo!$F$43:$BE$43=AF$1),MC_Dispositivo!$F$53:$BE$189))</f>
        <v>0</v>
      </c>
      <c r="AG50" s="357" cm="1">
        <f t="array" aca="1" ref="AG50" ca="1">SUM(IF((MC_Dispositivo!$B$53:$B$189=$C50)*(MC_Dispositivo!$F$36:$BE$36=$BS$1)*(MC_Dispositivo!$F$43:$BE$43=AG$1),MC_Dispositivo!$F$53:$BE$189))</f>
        <v>0</v>
      </c>
      <c r="AH50" s="357" cm="1">
        <f t="array" aca="1" ref="AH50" ca="1">SUM(IF((MC_Dispositivo!$B$53:$B$189=$C50)*(MC_Dispositivo!$F$36:$BE$36=$BS$1)*(MC_Dispositivo!$F$43:$BE$43=AH$1),MC_Dispositivo!$F$53:$BE$189))</f>
        <v>0</v>
      </c>
      <c r="AI50" s="357" cm="1">
        <f t="array" aca="1" ref="AI50" ca="1">SUM(IF((MC_Dispositivo!$B$53:$B$189=$C50)*(MC_Dispositivo!$F$36:$BE$36=$BS$1)*(MC_Dispositivo!$F$43:$BE$43=AI$1),MC_Dispositivo!$F$53:$BE$189))</f>
        <v>0</v>
      </c>
      <c r="AJ50" s="357" cm="1">
        <f t="array" aca="1" ref="AJ50" ca="1">SUM(IF((MC_Dispositivo!$B$53:$B$189=$C50)*(MC_Dispositivo!$F$36:$BE$36=$BS$1)*(MC_Dispositivo!$F$43:$BE$43=AJ$1),MC_Dispositivo!$F$53:$BE$189))</f>
        <v>0</v>
      </c>
      <c r="AK50" s="125">
        <f ca="1">IF(A50="","",INDEX([10]TPU!$G:$G,MATCH($A50,[10]TPU!$A:$A,0)))</f>
        <v>78.569999999999993</v>
      </c>
      <c r="AL50" s="359">
        <f t="shared" ca="1" si="65"/>
        <v>0</v>
      </c>
      <c r="AM50" s="359">
        <f t="shared" ca="1" si="65"/>
        <v>0</v>
      </c>
      <c r="AN50" s="359">
        <f t="shared" ca="1" si="65"/>
        <v>0</v>
      </c>
      <c r="AO50" s="359">
        <f t="shared" ca="1" si="65"/>
        <v>204281.99999999997</v>
      </c>
      <c r="AP50" s="359">
        <f t="shared" ca="1" si="65"/>
        <v>0</v>
      </c>
      <c r="AQ50" s="359">
        <f t="shared" ca="1" si="65"/>
        <v>0</v>
      </c>
      <c r="AR50" s="359">
        <f t="shared" ca="1" si="65"/>
        <v>0</v>
      </c>
      <c r="AS50" s="359">
        <f t="shared" ca="1" si="65"/>
        <v>0</v>
      </c>
      <c r="AT50" s="359">
        <f t="shared" ca="1" si="65"/>
        <v>0</v>
      </c>
      <c r="AU50" s="359">
        <f t="shared" ca="1" si="65"/>
        <v>0</v>
      </c>
      <c r="AV50" s="359">
        <f t="shared" ca="1" si="66"/>
        <v>0</v>
      </c>
      <c r="AW50" s="359">
        <f t="shared" ca="1" si="66"/>
        <v>0</v>
      </c>
      <c r="AX50" s="359">
        <f t="shared" ca="1" si="66"/>
        <v>0</v>
      </c>
      <c r="AY50" s="359">
        <f t="shared" ca="1" si="66"/>
        <v>0</v>
      </c>
      <c r="AZ50" s="359">
        <f t="shared" ca="1" si="66"/>
        <v>0</v>
      </c>
      <c r="BA50" s="359">
        <f t="shared" ca="1" si="66"/>
        <v>0</v>
      </c>
      <c r="BB50" s="359">
        <f t="shared" ca="1" si="66"/>
        <v>0</v>
      </c>
      <c r="BC50" s="359">
        <f t="shared" ca="1" si="66"/>
        <v>0</v>
      </c>
      <c r="BD50" s="359">
        <f t="shared" ca="1" si="66"/>
        <v>0</v>
      </c>
      <c r="BE50" s="359">
        <f t="shared" ca="1" si="66"/>
        <v>0</v>
      </c>
      <c r="BF50" s="359">
        <f t="shared" ca="1" si="67"/>
        <v>0</v>
      </c>
      <c r="BG50" s="359">
        <f t="shared" ca="1" si="67"/>
        <v>0</v>
      </c>
      <c r="BH50" s="359">
        <f t="shared" ca="1" si="67"/>
        <v>0</v>
      </c>
      <c r="BI50" s="359">
        <f t="shared" ca="1" si="67"/>
        <v>0</v>
      </c>
      <c r="BJ50" s="359">
        <f t="shared" ca="1" si="67"/>
        <v>0</v>
      </c>
      <c r="BK50" s="359">
        <f t="shared" ca="1" si="67"/>
        <v>0</v>
      </c>
      <c r="BL50" s="359">
        <f t="shared" ca="1" si="67"/>
        <v>0</v>
      </c>
      <c r="BM50" s="359">
        <f t="shared" ca="1" si="67"/>
        <v>0</v>
      </c>
      <c r="BN50" s="359">
        <f t="shared" ca="1" si="67"/>
        <v>0</v>
      </c>
      <c r="BO50" s="359">
        <f t="shared" ca="1" si="67"/>
        <v>0</v>
      </c>
      <c r="BP50" s="358">
        <f t="shared" ca="1" si="4"/>
        <v>204281.99999999997</v>
      </c>
      <c r="BQ50" s="206">
        <f ca="1">SUM(BP50:BP77)</f>
        <v>745584</v>
      </c>
      <c r="BR50" s="234">
        <f t="shared" ca="1" si="6"/>
        <v>8.2395644358152359E-2</v>
      </c>
    </row>
    <row r="51" spans="1:75" ht="20.100000000000001" customHeight="1" outlineLevel="1" x14ac:dyDescent="0.2">
      <c r="A51" s="354" t="str">
        <f ca="1">INDEX(MC_Dispositivo!B:E,MATCH('Quantitativo_MG-329'!C51,MC_Dispositivo!B:B,0),2)</f>
        <v>ED-51139</v>
      </c>
      <c r="B51" s="354" t="str">
        <f ca="1">INDEX([10]TPU!$B:$B,MATCH($A51,[10]TPU!$A:$A,0))</f>
        <v>SICOR</v>
      </c>
      <c r="C51" s="354" t="s">
        <v>107</v>
      </c>
      <c r="D51" s="355" t="str">
        <f ca="1">INDEX(MC_Dispositivo!B:E,MATCH('Quantitativo_MG-329'!C51,MC_Dispositivo!B:B,0),3)</f>
        <v>guia de meio-fio, em concreto com fck 20mpa, pré-moldada, mfc-01 padrão der-mg, dimensões (12x16,7x35)cm, exclusive sarjeta, inclusive escavação, apiloamento e transporte com retirada do material escavado (em caçamba)</v>
      </c>
      <c r="E51" s="354" t="str">
        <f ca="1">INDEX(MC_Dispositivo!B:E,MATCH('Quantitativo_MG-329'!C51,MC_Dispositivo!B:B,0),4)</f>
        <v>m</v>
      </c>
      <c r="F51" s="356" cm="1">
        <f t="array" aca="1" ref="F51" ca="1">IF($BS$1="Todos",SUM(IF(($BS$1="todos")*(MC_Dispositivo!$B$54:$B$212=$C51),MC_Dispositivo!$F$54:$BE$212)),SUM(IF((MC_Dispositivo!$F$36:$BE$36=$BS$1)*(MC_Dispositivo!$B$54:$B$212=$C51),MC_Dispositivo!$F$54:$BE$212)))</f>
        <v>2200</v>
      </c>
      <c r="G51" s="357" cm="1">
        <f t="array" aca="1" ref="G51" ca="1">SUM(IF((MC_Dispositivo!$B$53:$B$189=$C51)*(MC_Dispositivo!$F$36:$BE$36=$BS$1)*(MC_Dispositivo!$F$43:$BE$43=G$1),MC_Dispositivo!$F$53:$BE$189))</f>
        <v>0</v>
      </c>
      <c r="H51" s="357" cm="1">
        <f t="array" aca="1" ref="H51" ca="1">SUM(IF((MC_Dispositivo!$B$53:$B$189=$C51)*(MC_Dispositivo!$F$36:$BE$36=$BS$1)*(MC_Dispositivo!$F$43:$BE$43=H$1),MC_Dispositivo!$F$53:$BE$189))</f>
        <v>0</v>
      </c>
      <c r="I51" s="357" cm="1">
        <f t="array" aca="1" ref="I51" ca="1">SUM(IF((MC_Dispositivo!$B$53:$B$189=$C51)*(MC_Dispositivo!$F$36:$BE$36=$BS$1)*(MC_Dispositivo!$F$43:$BE$43=I$1),MC_Dispositivo!$F$53:$BE$189))</f>
        <v>0</v>
      </c>
      <c r="J51" s="357" cm="1">
        <f t="array" aca="1" ref="J51" ca="1">SUM(IF((MC_Dispositivo!$B$53:$B$189=$C51)*(MC_Dispositivo!$F$36:$BE$36=$BS$1)*(MC_Dispositivo!$F$43:$BE$43=J$1),MC_Dispositivo!$F$53:$BE$189))</f>
        <v>2200</v>
      </c>
      <c r="K51" s="357" cm="1">
        <f t="array" aca="1" ref="K51" ca="1">SUM(IF((MC_Dispositivo!$B$53:$B$189=$C51)*(MC_Dispositivo!$F$36:$BE$36=$BS$1)*(MC_Dispositivo!$F$43:$BE$43=K$1),MC_Dispositivo!$F$53:$BE$189))</f>
        <v>0</v>
      </c>
      <c r="L51" s="357" cm="1">
        <f t="array" aca="1" ref="L51" ca="1">SUM(IF((MC_Dispositivo!$B$53:$B$189=$C51)*(MC_Dispositivo!$F$36:$BE$36=$BS$1)*(MC_Dispositivo!$F$43:$BE$43=L$1),MC_Dispositivo!$F$53:$BE$189))</f>
        <v>0</v>
      </c>
      <c r="M51" s="357" cm="1">
        <f t="array" aca="1" ref="M51" ca="1">SUM(IF((MC_Dispositivo!$B$53:$B$189=$C51)*(MC_Dispositivo!$F$36:$BE$36=$BS$1)*(MC_Dispositivo!$F$43:$BE$43=M$1),MC_Dispositivo!$F$53:$BE$189))</f>
        <v>0</v>
      </c>
      <c r="N51" s="357" cm="1">
        <f t="array" aca="1" ref="N51" ca="1">SUM(IF((MC_Dispositivo!$B$53:$B$189=$C51)*(MC_Dispositivo!$F$36:$BE$36=$BS$1)*(MC_Dispositivo!$F$43:$BE$43=N$1),MC_Dispositivo!$F$53:$BE$189))</f>
        <v>0</v>
      </c>
      <c r="O51" s="357" cm="1">
        <f t="array" aca="1" ref="O51" ca="1">SUM(IF((MC_Dispositivo!$B$53:$B$189=$C51)*(MC_Dispositivo!$F$36:$BE$36=$BS$1)*(MC_Dispositivo!$F$43:$BE$43=O$1),MC_Dispositivo!$F$53:$BE$189))</f>
        <v>0</v>
      </c>
      <c r="P51" s="357" cm="1">
        <f t="array" aca="1" ref="P51" ca="1">SUM(IF((MC_Dispositivo!$B$53:$B$189=$C51)*(MC_Dispositivo!$F$36:$BE$36=$BS$1)*(MC_Dispositivo!$F$43:$BE$43=P$1),MC_Dispositivo!$F$53:$BE$189))</f>
        <v>0</v>
      </c>
      <c r="Q51" s="357" cm="1">
        <f t="array" aca="1" ref="Q51" ca="1">SUM(IF((MC_Dispositivo!$B$53:$B$189=$C51)*(MC_Dispositivo!$F$36:$BE$36=$BS$1)*(MC_Dispositivo!$F$43:$BE$43=Q$1),MC_Dispositivo!$F$53:$BE$189))</f>
        <v>0</v>
      </c>
      <c r="R51" s="357" cm="1">
        <f t="array" aca="1" ref="R51" ca="1">SUM(IF((MC_Dispositivo!$B$53:$B$189=$C51)*(MC_Dispositivo!$F$36:$BE$36=$BS$1)*(MC_Dispositivo!$F$43:$BE$43=R$1),MC_Dispositivo!$F$53:$BE$189))</f>
        <v>0</v>
      </c>
      <c r="S51" s="357" cm="1">
        <f t="array" aca="1" ref="S51" ca="1">SUM(IF((MC_Dispositivo!$B$53:$B$189=$C51)*(MC_Dispositivo!$F$36:$BE$36=$BS$1)*(MC_Dispositivo!$F$43:$BE$43=S$1),MC_Dispositivo!$F$53:$BE$189))</f>
        <v>0</v>
      </c>
      <c r="T51" s="357" cm="1">
        <f t="array" aca="1" ref="T51" ca="1">SUM(IF((MC_Dispositivo!$B$53:$B$189=$C51)*(MC_Dispositivo!$F$36:$BE$36=$BS$1)*(MC_Dispositivo!$F$43:$BE$43=T$1),MC_Dispositivo!$F$53:$BE$189))</f>
        <v>0</v>
      </c>
      <c r="U51" s="357" cm="1">
        <f t="array" aca="1" ref="U51" ca="1">SUM(IF((MC_Dispositivo!$B$53:$B$189=$C51)*(MC_Dispositivo!$F$36:$BE$36=$BS$1)*(MC_Dispositivo!$F$43:$BE$43=U$1),MC_Dispositivo!$F$53:$BE$189))</f>
        <v>0</v>
      </c>
      <c r="V51" s="357" cm="1">
        <f t="array" aca="1" ref="V51" ca="1">SUM(IF((MC_Dispositivo!$B$53:$B$189=$C51)*(MC_Dispositivo!$F$36:$BE$36=$BS$1)*(MC_Dispositivo!$F$43:$BE$43=V$1),MC_Dispositivo!$F$53:$BE$189))</f>
        <v>0</v>
      </c>
      <c r="W51" s="357" cm="1">
        <f t="array" aca="1" ref="W51" ca="1">SUM(IF((MC_Dispositivo!$B$53:$B$189=$C51)*(MC_Dispositivo!$F$36:$BE$36=$BS$1)*(MC_Dispositivo!$F$43:$BE$43=W$1),MC_Dispositivo!$F$53:$BE$189))</f>
        <v>0</v>
      </c>
      <c r="X51" s="357" cm="1">
        <f t="array" aca="1" ref="X51" ca="1">SUM(IF((MC_Dispositivo!$B$53:$B$189=$C51)*(MC_Dispositivo!$F$36:$BE$36=$BS$1)*(MC_Dispositivo!$F$43:$BE$43=X$1),MC_Dispositivo!$F$53:$BE$189))</f>
        <v>0</v>
      </c>
      <c r="Y51" s="357" cm="1">
        <f t="array" aca="1" ref="Y51" ca="1">SUM(IF((MC_Dispositivo!$B$53:$B$189=$C51)*(MC_Dispositivo!$F$36:$BE$36=$BS$1)*(MC_Dispositivo!$F$43:$BE$43=Y$1),MC_Dispositivo!$F$53:$BE$189))</f>
        <v>0</v>
      </c>
      <c r="Z51" s="357" cm="1">
        <f t="array" aca="1" ref="Z51" ca="1">SUM(IF((MC_Dispositivo!$B$53:$B$189=$C51)*(MC_Dispositivo!$F$36:$BE$36=$BS$1)*(MC_Dispositivo!$F$43:$BE$43=Z$1),MC_Dispositivo!$F$53:$BE$189))</f>
        <v>0</v>
      </c>
      <c r="AA51" s="357" cm="1">
        <f t="array" aca="1" ref="AA51" ca="1">SUM(IF((MC_Dispositivo!$B$53:$B$189=$C51)*(MC_Dispositivo!$F$36:$BE$36=$BS$1)*(MC_Dispositivo!$F$43:$BE$43=AA$1),MC_Dispositivo!$F$53:$BE$189))</f>
        <v>0</v>
      </c>
      <c r="AB51" s="357" cm="1">
        <f t="array" aca="1" ref="AB51" ca="1">SUM(IF((MC_Dispositivo!$B$53:$B$189=$C51)*(MC_Dispositivo!$F$36:$BE$36=$BS$1)*(MC_Dispositivo!$F$43:$BE$43=AB$1),MC_Dispositivo!$F$53:$BE$189))</f>
        <v>0</v>
      </c>
      <c r="AC51" s="357" cm="1">
        <f t="array" aca="1" ref="AC51" ca="1">SUM(IF((MC_Dispositivo!$B$53:$B$189=$C51)*(MC_Dispositivo!$F$36:$BE$36=$BS$1)*(MC_Dispositivo!$F$43:$BE$43=AC$1),MC_Dispositivo!$F$53:$BE$189))</f>
        <v>0</v>
      </c>
      <c r="AD51" s="357" cm="1">
        <f t="array" aca="1" ref="AD51" ca="1">SUM(IF((MC_Dispositivo!$B$53:$B$189=$C51)*(MC_Dispositivo!$F$36:$BE$36=$BS$1)*(MC_Dispositivo!$F$43:$BE$43=AD$1),MC_Dispositivo!$F$53:$BE$189))</f>
        <v>0</v>
      </c>
      <c r="AE51" s="357" cm="1">
        <f t="array" aca="1" ref="AE51" ca="1">SUM(IF((MC_Dispositivo!$B$53:$B$189=$C51)*(MC_Dispositivo!$F$36:$BE$36=$BS$1)*(MC_Dispositivo!$F$43:$BE$43=AE$1),MC_Dispositivo!$F$53:$BE$189))</f>
        <v>0</v>
      </c>
      <c r="AF51" s="357" cm="1">
        <f t="array" aca="1" ref="AF51" ca="1">SUM(IF((MC_Dispositivo!$B$53:$B$189=$C51)*(MC_Dispositivo!$F$36:$BE$36=$BS$1)*(MC_Dispositivo!$F$43:$BE$43=AF$1),MC_Dispositivo!$F$53:$BE$189))</f>
        <v>0</v>
      </c>
      <c r="AG51" s="357" cm="1">
        <f t="array" aca="1" ref="AG51" ca="1">SUM(IF((MC_Dispositivo!$B$53:$B$189=$C51)*(MC_Dispositivo!$F$36:$BE$36=$BS$1)*(MC_Dispositivo!$F$43:$BE$43=AG$1),MC_Dispositivo!$F$53:$BE$189))</f>
        <v>0</v>
      </c>
      <c r="AH51" s="357" cm="1">
        <f t="array" aca="1" ref="AH51" ca="1">SUM(IF((MC_Dispositivo!$B$53:$B$189=$C51)*(MC_Dispositivo!$F$36:$BE$36=$BS$1)*(MC_Dispositivo!$F$43:$BE$43=AH$1),MC_Dispositivo!$F$53:$BE$189))</f>
        <v>0</v>
      </c>
      <c r="AI51" s="357" cm="1">
        <f t="array" aca="1" ref="AI51" ca="1">SUM(IF((MC_Dispositivo!$B$53:$B$189=$C51)*(MC_Dispositivo!$F$36:$BE$36=$BS$1)*(MC_Dispositivo!$F$43:$BE$43=AI$1),MC_Dispositivo!$F$53:$BE$189))</f>
        <v>0</v>
      </c>
      <c r="AJ51" s="357" cm="1">
        <f t="array" aca="1" ref="AJ51" ca="1">SUM(IF((MC_Dispositivo!$B$53:$B$189=$C51)*(MC_Dispositivo!$F$36:$BE$36=$BS$1)*(MC_Dispositivo!$F$43:$BE$43=AJ$1),MC_Dispositivo!$F$53:$BE$189))</f>
        <v>0</v>
      </c>
      <c r="AK51" s="125">
        <f ca="1">IF(A51="","",INDEX([10]TPU!$G:$G,MATCH($A51,[10]TPU!$A:$A,0)))</f>
        <v>79.72</v>
      </c>
      <c r="AL51" s="359">
        <f t="shared" ca="1" si="65"/>
        <v>0</v>
      </c>
      <c r="AM51" s="359">
        <f t="shared" ca="1" si="65"/>
        <v>0</v>
      </c>
      <c r="AN51" s="359">
        <f t="shared" ca="1" si="65"/>
        <v>0</v>
      </c>
      <c r="AO51" s="359">
        <f t="shared" ca="1" si="65"/>
        <v>175384</v>
      </c>
      <c r="AP51" s="359">
        <f t="shared" ca="1" si="65"/>
        <v>0</v>
      </c>
      <c r="AQ51" s="359">
        <f t="shared" ca="1" si="65"/>
        <v>0</v>
      </c>
      <c r="AR51" s="359">
        <f t="shared" ca="1" si="65"/>
        <v>0</v>
      </c>
      <c r="AS51" s="359">
        <f t="shared" ca="1" si="65"/>
        <v>0</v>
      </c>
      <c r="AT51" s="359">
        <f t="shared" ca="1" si="65"/>
        <v>0</v>
      </c>
      <c r="AU51" s="359">
        <f t="shared" ca="1" si="65"/>
        <v>0</v>
      </c>
      <c r="AV51" s="359">
        <f t="shared" ca="1" si="66"/>
        <v>0</v>
      </c>
      <c r="AW51" s="359">
        <f t="shared" ca="1" si="66"/>
        <v>0</v>
      </c>
      <c r="AX51" s="359">
        <f t="shared" ca="1" si="66"/>
        <v>0</v>
      </c>
      <c r="AY51" s="359">
        <f t="shared" ca="1" si="66"/>
        <v>0</v>
      </c>
      <c r="AZ51" s="359">
        <f t="shared" ca="1" si="66"/>
        <v>0</v>
      </c>
      <c r="BA51" s="359">
        <f t="shared" ca="1" si="66"/>
        <v>0</v>
      </c>
      <c r="BB51" s="359">
        <f t="shared" ca="1" si="66"/>
        <v>0</v>
      </c>
      <c r="BC51" s="359">
        <f t="shared" ca="1" si="66"/>
        <v>0</v>
      </c>
      <c r="BD51" s="359">
        <f t="shared" ca="1" si="66"/>
        <v>0</v>
      </c>
      <c r="BE51" s="359">
        <f t="shared" ca="1" si="66"/>
        <v>0</v>
      </c>
      <c r="BF51" s="359">
        <f t="shared" ca="1" si="67"/>
        <v>0</v>
      </c>
      <c r="BG51" s="359">
        <f t="shared" ca="1" si="67"/>
        <v>0</v>
      </c>
      <c r="BH51" s="359">
        <f t="shared" ca="1" si="67"/>
        <v>0</v>
      </c>
      <c r="BI51" s="359">
        <f t="shared" ca="1" si="67"/>
        <v>0</v>
      </c>
      <c r="BJ51" s="359">
        <f t="shared" ca="1" si="67"/>
        <v>0</v>
      </c>
      <c r="BK51" s="359">
        <f t="shared" ca="1" si="67"/>
        <v>0</v>
      </c>
      <c r="BL51" s="359">
        <f t="shared" ca="1" si="67"/>
        <v>0</v>
      </c>
      <c r="BM51" s="359">
        <f t="shared" ca="1" si="67"/>
        <v>0</v>
      </c>
      <c r="BN51" s="359">
        <f t="shared" ca="1" si="67"/>
        <v>0</v>
      </c>
      <c r="BO51" s="359">
        <f t="shared" ca="1" si="67"/>
        <v>0</v>
      </c>
      <c r="BP51" s="358">
        <f t="shared" ca="1" si="4"/>
        <v>175384</v>
      </c>
      <c r="BQ51" s="206"/>
      <c r="BR51" s="234" t="str">
        <f t="shared" si="6"/>
        <v/>
      </c>
    </row>
    <row r="52" spans="1:75" ht="20.100000000000001" customHeight="1" outlineLevel="1" x14ac:dyDescent="0.2">
      <c r="A52" s="354">
        <f ca="1">INDEX(MC_Dispositivo!B:E,MATCH('Quantitativo_MG-329'!C52,MC_Dispositivo!B:B,0),2)</f>
        <v>2003103</v>
      </c>
      <c r="B52" s="354" t="str">
        <f ca="1">INDEX([10]TPU!$B:$B,MATCH($A52,[10]TPU!$A:$A,0))</f>
        <v>SICRO</v>
      </c>
      <c r="C52" s="354" t="s">
        <v>109</v>
      </c>
      <c r="D52" s="355" t="str">
        <f ca="1">INDEX(MC_Dispositivo!B:E,MATCH('Quantitativo_MG-329'!C52,MC_Dispositivo!B:B,0),3)</f>
        <v>Entrada para descida d'água - EDA 01 A - areia e brita comerciais</v>
      </c>
      <c r="E52" s="354" t="str">
        <f ca="1">INDEX(MC_Dispositivo!B:E,MATCH('Quantitativo_MG-329'!C52,MC_Dispositivo!B:B,0),4)</f>
        <v>un</v>
      </c>
      <c r="F52" s="356" cm="1">
        <f t="array" aca="1" ref="F52" ca="1">IF($BS$1="Todos",SUM(IF(($BS$1="todos")*(MC_Dispositivo!$B$54:$B$212=$C52),MC_Dispositivo!$F$54:$BE$212)),SUM(IF((MC_Dispositivo!$F$36:$BE$36=$BS$1)*(MC_Dispositivo!$B$54:$B$212=$C52),MC_Dispositivo!$F$54:$BE$212)))</f>
        <v>10</v>
      </c>
      <c r="G52" s="357" cm="1">
        <f t="array" aca="1" ref="G52" ca="1">SUM(IF((MC_Dispositivo!$B$53:$B$189=$C52)*(MC_Dispositivo!$F$36:$BE$36=$BS$1)*(MC_Dispositivo!$F$43:$BE$43=G$1),MC_Dispositivo!$F$53:$BE$189))</f>
        <v>0</v>
      </c>
      <c r="H52" s="357" cm="1">
        <f t="array" aca="1" ref="H52" ca="1">SUM(IF((MC_Dispositivo!$B$53:$B$189=$C52)*(MC_Dispositivo!$F$36:$BE$36=$BS$1)*(MC_Dispositivo!$F$43:$BE$43=H$1),MC_Dispositivo!$F$53:$BE$189))</f>
        <v>0</v>
      </c>
      <c r="I52" s="357" cm="1">
        <f t="array" aca="1" ref="I52" ca="1">SUM(IF((MC_Dispositivo!$B$53:$B$189=$C52)*(MC_Dispositivo!$F$36:$BE$36=$BS$1)*(MC_Dispositivo!$F$43:$BE$43=I$1),MC_Dispositivo!$F$53:$BE$189))</f>
        <v>0</v>
      </c>
      <c r="J52" s="357" cm="1">
        <f t="array" aca="1" ref="J52" ca="1">SUM(IF((MC_Dispositivo!$B$53:$B$189=$C52)*(MC_Dispositivo!$F$36:$BE$36=$BS$1)*(MC_Dispositivo!$F$43:$BE$43=J$1),MC_Dispositivo!$F$53:$BE$189))</f>
        <v>10</v>
      </c>
      <c r="K52" s="357" cm="1">
        <f t="array" aca="1" ref="K52" ca="1">SUM(IF((MC_Dispositivo!$B$53:$B$189=$C52)*(MC_Dispositivo!$F$36:$BE$36=$BS$1)*(MC_Dispositivo!$F$43:$BE$43=K$1),MC_Dispositivo!$F$53:$BE$189))</f>
        <v>0</v>
      </c>
      <c r="L52" s="357" cm="1">
        <f t="array" aca="1" ref="L52" ca="1">SUM(IF((MC_Dispositivo!$B$53:$B$189=$C52)*(MC_Dispositivo!$F$36:$BE$36=$BS$1)*(MC_Dispositivo!$F$43:$BE$43=L$1),MC_Dispositivo!$F$53:$BE$189))</f>
        <v>0</v>
      </c>
      <c r="M52" s="357" cm="1">
        <f t="array" aca="1" ref="M52" ca="1">SUM(IF((MC_Dispositivo!$B$53:$B$189=$C52)*(MC_Dispositivo!$F$36:$BE$36=$BS$1)*(MC_Dispositivo!$F$43:$BE$43=M$1),MC_Dispositivo!$F$53:$BE$189))</f>
        <v>0</v>
      </c>
      <c r="N52" s="357" cm="1">
        <f t="array" aca="1" ref="N52" ca="1">SUM(IF((MC_Dispositivo!$B$53:$B$189=$C52)*(MC_Dispositivo!$F$36:$BE$36=$BS$1)*(MC_Dispositivo!$F$43:$BE$43=N$1),MC_Dispositivo!$F$53:$BE$189))</f>
        <v>0</v>
      </c>
      <c r="O52" s="357" cm="1">
        <f t="array" aca="1" ref="O52" ca="1">SUM(IF((MC_Dispositivo!$B$53:$B$189=$C52)*(MC_Dispositivo!$F$36:$BE$36=$BS$1)*(MC_Dispositivo!$F$43:$BE$43=O$1),MC_Dispositivo!$F$53:$BE$189))</f>
        <v>0</v>
      </c>
      <c r="P52" s="357" cm="1">
        <f t="array" aca="1" ref="P52" ca="1">SUM(IF((MC_Dispositivo!$B$53:$B$189=$C52)*(MC_Dispositivo!$F$36:$BE$36=$BS$1)*(MC_Dispositivo!$F$43:$BE$43=P$1),MC_Dispositivo!$F$53:$BE$189))</f>
        <v>0</v>
      </c>
      <c r="Q52" s="357" cm="1">
        <f t="array" aca="1" ref="Q52" ca="1">SUM(IF((MC_Dispositivo!$B$53:$B$189=$C52)*(MC_Dispositivo!$F$36:$BE$36=$BS$1)*(MC_Dispositivo!$F$43:$BE$43=Q$1),MC_Dispositivo!$F$53:$BE$189))</f>
        <v>0</v>
      </c>
      <c r="R52" s="357" cm="1">
        <f t="array" aca="1" ref="R52" ca="1">SUM(IF((MC_Dispositivo!$B$53:$B$189=$C52)*(MC_Dispositivo!$F$36:$BE$36=$BS$1)*(MC_Dispositivo!$F$43:$BE$43=R$1),MC_Dispositivo!$F$53:$BE$189))</f>
        <v>0</v>
      </c>
      <c r="S52" s="357" cm="1">
        <f t="array" aca="1" ref="S52" ca="1">SUM(IF((MC_Dispositivo!$B$53:$B$189=$C52)*(MC_Dispositivo!$F$36:$BE$36=$BS$1)*(MC_Dispositivo!$F$43:$BE$43=S$1),MC_Dispositivo!$F$53:$BE$189))</f>
        <v>0</v>
      </c>
      <c r="T52" s="357" cm="1">
        <f t="array" aca="1" ref="T52" ca="1">SUM(IF((MC_Dispositivo!$B$53:$B$189=$C52)*(MC_Dispositivo!$F$36:$BE$36=$BS$1)*(MC_Dispositivo!$F$43:$BE$43=T$1),MC_Dispositivo!$F$53:$BE$189))</f>
        <v>0</v>
      </c>
      <c r="U52" s="357" cm="1">
        <f t="array" aca="1" ref="U52" ca="1">SUM(IF((MC_Dispositivo!$B$53:$B$189=$C52)*(MC_Dispositivo!$F$36:$BE$36=$BS$1)*(MC_Dispositivo!$F$43:$BE$43=U$1),MC_Dispositivo!$F$53:$BE$189))</f>
        <v>0</v>
      </c>
      <c r="V52" s="357" cm="1">
        <f t="array" aca="1" ref="V52" ca="1">SUM(IF((MC_Dispositivo!$B$53:$B$189=$C52)*(MC_Dispositivo!$F$36:$BE$36=$BS$1)*(MC_Dispositivo!$F$43:$BE$43=V$1),MC_Dispositivo!$F$53:$BE$189))</f>
        <v>0</v>
      </c>
      <c r="W52" s="357" cm="1">
        <f t="array" aca="1" ref="W52" ca="1">SUM(IF((MC_Dispositivo!$B$53:$B$189=$C52)*(MC_Dispositivo!$F$36:$BE$36=$BS$1)*(MC_Dispositivo!$F$43:$BE$43=W$1),MC_Dispositivo!$F$53:$BE$189))</f>
        <v>0</v>
      </c>
      <c r="X52" s="357" cm="1">
        <f t="array" aca="1" ref="X52" ca="1">SUM(IF((MC_Dispositivo!$B$53:$B$189=$C52)*(MC_Dispositivo!$F$36:$BE$36=$BS$1)*(MC_Dispositivo!$F$43:$BE$43=X$1),MC_Dispositivo!$F$53:$BE$189))</f>
        <v>0</v>
      </c>
      <c r="Y52" s="357" cm="1">
        <f t="array" aca="1" ref="Y52" ca="1">SUM(IF((MC_Dispositivo!$B$53:$B$189=$C52)*(MC_Dispositivo!$F$36:$BE$36=$BS$1)*(MC_Dispositivo!$F$43:$BE$43=Y$1),MC_Dispositivo!$F$53:$BE$189))</f>
        <v>0</v>
      </c>
      <c r="Z52" s="357" cm="1">
        <f t="array" aca="1" ref="Z52" ca="1">SUM(IF((MC_Dispositivo!$B$53:$B$189=$C52)*(MC_Dispositivo!$F$36:$BE$36=$BS$1)*(MC_Dispositivo!$F$43:$BE$43=Z$1),MC_Dispositivo!$F$53:$BE$189))</f>
        <v>0</v>
      </c>
      <c r="AA52" s="357" cm="1">
        <f t="array" aca="1" ref="AA52" ca="1">SUM(IF((MC_Dispositivo!$B$53:$B$189=$C52)*(MC_Dispositivo!$F$36:$BE$36=$BS$1)*(MC_Dispositivo!$F$43:$BE$43=AA$1),MC_Dispositivo!$F$53:$BE$189))</f>
        <v>0</v>
      </c>
      <c r="AB52" s="357" cm="1">
        <f t="array" aca="1" ref="AB52" ca="1">SUM(IF((MC_Dispositivo!$B$53:$B$189=$C52)*(MC_Dispositivo!$F$36:$BE$36=$BS$1)*(MC_Dispositivo!$F$43:$BE$43=AB$1),MC_Dispositivo!$F$53:$BE$189))</f>
        <v>0</v>
      </c>
      <c r="AC52" s="357" cm="1">
        <f t="array" aca="1" ref="AC52" ca="1">SUM(IF((MC_Dispositivo!$B$53:$B$189=$C52)*(MC_Dispositivo!$F$36:$BE$36=$BS$1)*(MC_Dispositivo!$F$43:$BE$43=AC$1),MC_Dispositivo!$F$53:$BE$189))</f>
        <v>0</v>
      </c>
      <c r="AD52" s="357" cm="1">
        <f t="array" aca="1" ref="AD52" ca="1">SUM(IF((MC_Dispositivo!$B$53:$B$189=$C52)*(MC_Dispositivo!$F$36:$BE$36=$BS$1)*(MC_Dispositivo!$F$43:$BE$43=AD$1),MC_Dispositivo!$F$53:$BE$189))</f>
        <v>0</v>
      </c>
      <c r="AE52" s="357" cm="1">
        <f t="array" aca="1" ref="AE52" ca="1">SUM(IF((MC_Dispositivo!$B$53:$B$189=$C52)*(MC_Dispositivo!$F$36:$BE$36=$BS$1)*(MC_Dispositivo!$F$43:$BE$43=AE$1),MC_Dispositivo!$F$53:$BE$189))</f>
        <v>0</v>
      </c>
      <c r="AF52" s="357" cm="1">
        <f t="array" aca="1" ref="AF52" ca="1">SUM(IF((MC_Dispositivo!$B$53:$B$189=$C52)*(MC_Dispositivo!$F$36:$BE$36=$BS$1)*(MC_Dispositivo!$F$43:$BE$43=AF$1),MC_Dispositivo!$F$53:$BE$189))</f>
        <v>0</v>
      </c>
      <c r="AG52" s="357" cm="1">
        <f t="array" aca="1" ref="AG52" ca="1">SUM(IF((MC_Dispositivo!$B$53:$B$189=$C52)*(MC_Dispositivo!$F$36:$BE$36=$BS$1)*(MC_Dispositivo!$F$43:$BE$43=AG$1),MC_Dispositivo!$F$53:$BE$189))</f>
        <v>0</v>
      </c>
      <c r="AH52" s="357" cm="1">
        <f t="array" aca="1" ref="AH52" ca="1">SUM(IF((MC_Dispositivo!$B$53:$B$189=$C52)*(MC_Dispositivo!$F$36:$BE$36=$BS$1)*(MC_Dispositivo!$F$43:$BE$43=AH$1),MC_Dispositivo!$F$53:$BE$189))</f>
        <v>0</v>
      </c>
      <c r="AI52" s="357" cm="1">
        <f t="array" aca="1" ref="AI52" ca="1">SUM(IF((MC_Dispositivo!$B$53:$B$189=$C52)*(MC_Dispositivo!$F$36:$BE$36=$BS$1)*(MC_Dispositivo!$F$43:$BE$43=AI$1),MC_Dispositivo!$F$53:$BE$189))</f>
        <v>0</v>
      </c>
      <c r="AJ52" s="357" cm="1">
        <f t="array" aca="1" ref="AJ52" ca="1">SUM(IF((MC_Dispositivo!$B$53:$B$189=$C52)*(MC_Dispositivo!$F$36:$BE$36=$BS$1)*(MC_Dispositivo!$F$43:$BE$43=AJ$1),MC_Dispositivo!$F$53:$BE$189))</f>
        <v>0</v>
      </c>
      <c r="AK52" s="125">
        <f ca="1">IF(A52="","",INDEX([10]TPU!$G:$G,MATCH($A52,[10]TPU!$A:$A,0)))</f>
        <v>234.35</v>
      </c>
      <c r="AL52" s="359">
        <f t="shared" ca="1" si="65"/>
        <v>0</v>
      </c>
      <c r="AM52" s="359">
        <f t="shared" ca="1" si="65"/>
        <v>0</v>
      </c>
      <c r="AN52" s="359">
        <f t="shared" ca="1" si="65"/>
        <v>0</v>
      </c>
      <c r="AO52" s="359">
        <f t="shared" ca="1" si="65"/>
        <v>2343.5</v>
      </c>
      <c r="AP52" s="359">
        <f t="shared" ca="1" si="65"/>
        <v>0</v>
      </c>
      <c r="AQ52" s="359">
        <f t="shared" ca="1" si="65"/>
        <v>0</v>
      </c>
      <c r="AR52" s="359">
        <f t="shared" ca="1" si="65"/>
        <v>0</v>
      </c>
      <c r="AS52" s="359">
        <f t="shared" ca="1" si="65"/>
        <v>0</v>
      </c>
      <c r="AT52" s="359">
        <f t="shared" ca="1" si="65"/>
        <v>0</v>
      </c>
      <c r="AU52" s="359">
        <f t="shared" ca="1" si="65"/>
        <v>0</v>
      </c>
      <c r="AV52" s="359">
        <f t="shared" ca="1" si="66"/>
        <v>0</v>
      </c>
      <c r="AW52" s="359">
        <f t="shared" ca="1" si="66"/>
        <v>0</v>
      </c>
      <c r="AX52" s="359">
        <f t="shared" ca="1" si="66"/>
        <v>0</v>
      </c>
      <c r="AY52" s="359">
        <f t="shared" ca="1" si="66"/>
        <v>0</v>
      </c>
      <c r="AZ52" s="359">
        <f t="shared" ca="1" si="66"/>
        <v>0</v>
      </c>
      <c r="BA52" s="359">
        <f t="shared" ca="1" si="66"/>
        <v>0</v>
      </c>
      <c r="BB52" s="359">
        <f t="shared" ca="1" si="66"/>
        <v>0</v>
      </c>
      <c r="BC52" s="359">
        <f t="shared" ca="1" si="66"/>
        <v>0</v>
      </c>
      <c r="BD52" s="359">
        <f t="shared" ca="1" si="66"/>
        <v>0</v>
      </c>
      <c r="BE52" s="359">
        <f t="shared" ca="1" si="66"/>
        <v>0</v>
      </c>
      <c r="BF52" s="359">
        <f t="shared" ca="1" si="67"/>
        <v>0</v>
      </c>
      <c r="BG52" s="359">
        <f t="shared" ca="1" si="67"/>
        <v>0</v>
      </c>
      <c r="BH52" s="359">
        <f t="shared" ca="1" si="67"/>
        <v>0</v>
      </c>
      <c r="BI52" s="359">
        <f t="shared" ca="1" si="67"/>
        <v>0</v>
      </c>
      <c r="BJ52" s="359">
        <f t="shared" ca="1" si="67"/>
        <v>0</v>
      </c>
      <c r="BK52" s="359">
        <f t="shared" ca="1" si="67"/>
        <v>0</v>
      </c>
      <c r="BL52" s="359">
        <f t="shared" ca="1" si="67"/>
        <v>0</v>
      </c>
      <c r="BM52" s="359">
        <f t="shared" ca="1" si="67"/>
        <v>0</v>
      </c>
      <c r="BN52" s="359">
        <f t="shared" ca="1" si="67"/>
        <v>0</v>
      </c>
      <c r="BO52" s="359">
        <f t="shared" ca="1" si="67"/>
        <v>0</v>
      </c>
      <c r="BP52" s="358">
        <f t="shared" ca="1" si="4"/>
        <v>2343.5</v>
      </c>
      <c r="BQ52" s="206"/>
      <c r="BR52" s="234" t="str">
        <f t="shared" si="6"/>
        <v/>
      </c>
    </row>
    <row r="53" spans="1:75" ht="20.100000000000001" customHeight="1" outlineLevel="1" x14ac:dyDescent="0.2">
      <c r="A53" s="354" t="str">
        <f ca="1">INDEX(MC_Dispositivo!B:E,MATCH('Quantitativo_MG-329'!C53,MC_Dispositivo!B:B,0),2)</f>
        <v>ED-48603</v>
      </c>
      <c r="B53" s="354" t="str">
        <f ca="1">INDEX([10]TPU!$B:$B,MATCH($A53,[10]TPU!$A:$A,0))</f>
        <v>SICOR</v>
      </c>
      <c r="C53" s="354" t="s">
        <v>110</v>
      </c>
      <c r="D53" s="355" t="str">
        <f ca="1">INDEX(MC_Dispositivo!B:E,MATCH('Quantitativo_MG-329'!C53,MC_Dispositivo!B:B,0),3)</f>
        <v>descida d´água tipo calha dn 1000, exclusive bota fora</v>
      </c>
      <c r="E53" s="354" t="str">
        <f ca="1">INDEX(MC_Dispositivo!B:E,MATCH('Quantitativo_MG-329'!C53,MC_Dispositivo!B:B,0),4)</f>
        <v>m</v>
      </c>
      <c r="F53" s="356" cm="1">
        <f t="array" aca="1" ref="F53" ca="1">IF($BS$1="Todos",SUM(IF(($BS$1="todos")*(MC_Dispositivo!$B$54:$B$212=$C53),MC_Dispositivo!$F$54:$BE$212)),SUM(IF((MC_Dispositivo!$F$36:$BE$36=$BS$1)*(MC_Dispositivo!$B$54:$B$212=$C53),MC_Dispositivo!$F$54:$BE$212)))</f>
        <v>45</v>
      </c>
      <c r="G53" s="357" cm="1">
        <f t="array" aca="1" ref="G53" ca="1">SUM(IF((MC_Dispositivo!$B$53:$B$189=$C53)*(MC_Dispositivo!$F$36:$BE$36=$BS$1)*(MC_Dispositivo!$F$43:$BE$43=G$1),MC_Dispositivo!$F$53:$BE$189))</f>
        <v>0</v>
      </c>
      <c r="H53" s="357" cm="1">
        <f t="array" aca="1" ref="H53" ca="1">SUM(IF((MC_Dispositivo!$B$53:$B$189=$C53)*(MC_Dispositivo!$F$36:$BE$36=$BS$1)*(MC_Dispositivo!$F$43:$BE$43=H$1),MC_Dispositivo!$F$53:$BE$189))</f>
        <v>0</v>
      </c>
      <c r="I53" s="357" cm="1">
        <f t="array" aca="1" ref="I53" ca="1">SUM(IF((MC_Dispositivo!$B$53:$B$189=$C53)*(MC_Dispositivo!$F$36:$BE$36=$BS$1)*(MC_Dispositivo!$F$43:$BE$43=I$1),MC_Dispositivo!$F$53:$BE$189))</f>
        <v>0</v>
      </c>
      <c r="J53" s="357" cm="1">
        <f t="array" aca="1" ref="J53" ca="1">SUM(IF((MC_Dispositivo!$B$53:$B$189=$C53)*(MC_Dispositivo!$F$36:$BE$36=$BS$1)*(MC_Dispositivo!$F$43:$BE$43=J$1),MC_Dispositivo!$F$53:$BE$189))</f>
        <v>45</v>
      </c>
      <c r="K53" s="357" cm="1">
        <f t="array" aca="1" ref="K53" ca="1">SUM(IF((MC_Dispositivo!$B$53:$B$189=$C53)*(MC_Dispositivo!$F$36:$BE$36=$BS$1)*(MC_Dispositivo!$F$43:$BE$43=K$1),MC_Dispositivo!$F$53:$BE$189))</f>
        <v>0</v>
      </c>
      <c r="L53" s="357" cm="1">
        <f t="array" aca="1" ref="L53" ca="1">SUM(IF((MC_Dispositivo!$B$53:$B$189=$C53)*(MC_Dispositivo!$F$36:$BE$36=$BS$1)*(MC_Dispositivo!$F$43:$BE$43=L$1),MC_Dispositivo!$F$53:$BE$189))</f>
        <v>0</v>
      </c>
      <c r="M53" s="357" cm="1">
        <f t="array" aca="1" ref="M53" ca="1">SUM(IF((MC_Dispositivo!$B$53:$B$189=$C53)*(MC_Dispositivo!$F$36:$BE$36=$BS$1)*(MC_Dispositivo!$F$43:$BE$43=M$1),MC_Dispositivo!$F$53:$BE$189))</f>
        <v>0</v>
      </c>
      <c r="N53" s="357" cm="1">
        <f t="array" aca="1" ref="N53" ca="1">SUM(IF((MC_Dispositivo!$B$53:$B$189=$C53)*(MC_Dispositivo!$F$36:$BE$36=$BS$1)*(MC_Dispositivo!$F$43:$BE$43=N$1),MC_Dispositivo!$F$53:$BE$189))</f>
        <v>0</v>
      </c>
      <c r="O53" s="357" cm="1">
        <f t="array" aca="1" ref="O53" ca="1">SUM(IF((MC_Dispositivo!$B$53:$B$189=$C53)*(MC_Dispositivo!$F$36:$BE$36=$BS$1)*(MC_Dispositivo!$F$43:$BE$43=O$1),MC_Dispositivo!$F$53:$BE$189))</f>
        <v>0</v>
      </c>
      <c r="P53" s="357" cm="1">
        <f t="array" aca="1" ref="P53" ca="1">SUM(IF((MC_Dispositivo!$B$53:$B$189=$C53)*(MC_Dispositivo!$F$36:$BE$36=$BS$1)*(MC_Dispositivo!$F$43:$BE$43=P$1),MC_Dispositivo!$F$53:$BE$189))</f>
        <v>0</v>
      </c>
      <c r="Q53" s="357" cm="1">
        <f t="array" aca="1" ref="Q53" ca="1">SUM(IF((MC_Dispositivo!$B$53:$B$189=$C53)*(MC_Dispositivo!$F$36:$BE$36=$BS$1)*(MC_Dispositivo!$F$43:$BE$43=Q$1),MC_Dispositivo!$F$53:$BE$189))</f>
        <v>0</v>
      </c>
      <c r="R53" s="357" cm="1">
        <f t="array" aca="1" ref="R53" ca="1">SUM(IF((MC_Dispositivo!$B$53:$B$189=$C53)*(MC_Dispositivo!$F$36:$BE$36=$BS$1)*(MC_Dispositivo!$F$43:$BE$43=R$1),MC_Dispositivo!$F$53:$BE$189))</f>
        <v>0</v>
      </c>
      <c r="S53" s="357" cm="1">
        <f t="array" aca="1" ref="S53" ca="1">SUM(IF((MC_Dispositivo!$B$53:$B$189=$C53)*(MC_Dispositivo!$F$36:$BE$36=$BS$1)*(MC_Dispositivo!$F$43:$BE$43=S$1),MC_Dispositivo!$F$53:$BE$189))</f>
        <v>0</v>
      </c>
      <c r="T53" s="357" cm="1">
        <f t="array" aca="1" ref="T53" ca="1">SUM(IF((MC_Dispositivo!$B$53:$B$189=$C53)*(MC_Dispositivo!$F$36:$BE$36=$BS$1)*(MC_Dispositivo!$F$43:$BE$43=T$1),MC_Dispositivo!$F$53:$BE$189))</f>
        <v>0</v>
      </c>
      <c r="U53" s="357" cm="1">
        <f t="array" aca="1" ref="U53" ca="1">SUM(IF((MC_Dispositivo!$B$53:$B$189=$C53)*(MC_Dispositivo!$F$36:$BE$36=$BS$1)*(MC_Dispositivo!$F$43:$BE$43=U$1),MC_Dispositivo!$F$53:$BE$189))</f>
        <v>0</v>
      </c>
      <c r="V53" s="357" cm="1">
        <f t="array" aca="1" ref="V53" ca="1">SUM(IF((MC_Dispositivo!$B$53:$B$189=$C53)*(MC_Dispositivo!$F$36:$BE$36=$BS$1)*(MC_Dispositivo!$F$43:$BE$43=V$1),MC_Dispositivo!$F$53:$BE$189))</f>
        <v>0</v>
      </c>
      <c r="W53" s="357" cm="1">
        <f t="array" aca="1" ref="W53" ca="1">SUM(IF((MC_Dispositivo!$B$53:$B$189=$C53)*(MC_Dispositivo!$F$36:$BE$36=$BS$1)*(MC_Dispositivo!$F$43:$BE$43=W$1),MC_Dispositivo!$F$53:$BE$189))</f>
        <v>0</v>
      </c>
      <c r="X53" s="357" cm="1">
        <f t="array" aca="1" ref="X53" ca="1">SUM(IF((MC_Dispositivo!$B$53:$B$189=$C53)*(MC_Dispositivo!$F$36:$BE$36=$BS$1)*(MC_Dispositivo!$F$43:$BE$43=X$1),MC_Dispositivo!$F$53:$BE$189))</f>
        <v>0</v>
      </c>
      <c r="Y53" s="357" cm="1">
        <f t="array" aca="1" ref="Y53" ca="1">SUM(IF((MC_Dispositivo!$B$53:$B$189=$C53)*(MC_Dispositivo!$F$36:$BE$36=$BS$1)*(MC_Dispositivo!$F$43:$BE$43=Y$1),MC_Dispositivo!$F$53:$BE$189))</f>
        <v>0</v>
      </c>
      <c r="Z53" s="357" cm="1">
        <f t="array" aca="1" ref="Z53" ca="1">SUM(IF((MC_Dispositivo!$B$53:$B$189=$C53)*(MC_Dispositivo!$F$36:$BE$36=$BS$1)*(MC_Dispositivo!$F$43:$BE$43=Z$1),MC_Dispositivo!$F$53:$BE$189))</f>
        <v>0</v>
      </c>
      <c r="AA53" s="357" cm="1">
        <f t="array" aca="1" ref="AA53" ca="1">SUM(IF((MC_Dispositivo!$B$53:$B$189=$C53)*(MC_Dispositivo!$F$36:$BE$36=$BS$1)*(MC_Dispositivo!$F$43:$BE$43=AA$1),MC_Dispositivo!$F$53:$BE$189))</f>
        <v>0</v>
      </c>
      <c r="AB53" s="357" cm="1">
        <f t="array" aca="1" ref="AB53" ca="1">SUM(IF((MC_Dispositivo!$B$53:$B$189=$C53)*(MC_Dispositivo!$F$36:$BE$36=$BS$1)*(MC_Dispositivo!$F$43:$BE$43=AB$1),MC_Dispositivo!$F$53:$BE$189))</f>
        <v>0</v>
      </c>
      <c r="AC53" s="357" cm="1">
        <f t="array" aca="1" ref="AC53" ca="1">SUM(IF((MC_Dispositivo!$B$53:$B$189=$C53)*(MC_Dispositivo!$F$36:$BE$36=$BS$1)*(MC_Dispositivo!$F$43:$BE$43=AC$1),MC_Dispositivo!$F$53:$BE$189))</f>
        <v>0</v>
      </c>
      <c r="AD53" s="357" cm="1">
        <f t="array" aca="1" ref="AD53" ca="1">SUM(IF((MC_Dispositivo!$B$53:$B$189=$C53)*(MC_Dispositivo!$F$36:$BE$36=$BS$1)*(MC_Dispositivo!$F$43:$BE$43=AD$1),MC_Dispositivo!$F$53:$BE$189))</f>
        <v>0</v>
      </c>
      <c r="AE53" s="357" cm="1">
        <f t="array" aca="1" ref="AE53" ca="1">SUM(IF((MC_Dispositivo!$B$53:$B$189=$C53)*(MC_Dispositivo!$F$36:$BE$36=$BS$1)*(MC_Dispositivo!$F$43:$BE$43=AE$1),MC_Dispositivo!$F$53:$BE$189))</f>
        <v>0</v>
      </c>
      <c r="AF53" s="357" cm="1">
        <f t="array" aca="1" ref="AF53" ca="1">SUM(IF((MC_Dispositivo!$B$53:$B$189=$C53)*(MC_Dispositivo!$F$36:$BE$36=$BS$1)*(MC_Dispositivo!$F$43:$BE$43=AF$1),MC_Dispositivo!$F$53:$BE$189))</f>
        <v>0</v>
      </c>
      <c r="AG53" s="357" cm="1">
        <f t="array" aca="1" ref="AG53" ca="1">SUM(IF((MC_Dispositivo!$B$53:$B$189=$C53)*(MC_Dispositivo!$F$36:$BE$36=$BS$1)*(MC_Dispositivo!$F$43:$BE$43=AG$1),MC_Dispositivo!$F$53:$BE$189))</f>
        <v>0</v>
      </c>
      <c r="AH53" s="357" cm="1">
        <f t="array" aca="1" ref="AH53" ca="1">SUM(IF((MC_Dispositivo!$B$53:$B$189=$C53)*(MC_Dispositivo!$F$36:$BE$36=$BS$1)*(MC_Dispositivo!$F$43:$BE$43=AH$1),MC_Dispositivo!$F$53:$BE$189))</f>
        <v>0</v>
      </c>
      <c r="AI53" s="357" cm="1">
        <f t="array" aca="1" ref="AI53" ca="1">SUM(IF((MC_Dispositivo!$B$53:$B$189=$C53)*(MC_Dispositivo!$F$36:$BE$36=$BS$1)*(MC_Dispositivo!$F$43:$BE$43=AI$1),MC_Dispositivo!$F$53:$BE$189))</f>
        <v>0</v>
      </c>
      <c r="AJ53" s="357" cm="1">
        <f t="array" aca="1" ref="AJ53" ca="1">SUM(IF((MC_Dispositivo!$B$53:$B$189=$C53)*(MC_Dispositivo!$F$36:$BE$36=$BS$1)*(MC_Dispositivo!$F$43:$BE$43=AJ$1),MC_Dispositivo!$F$53:$BE$189))</f>
        <v>0</v>
      </c>
      <c r="AK53" s="125">
        <f ca="1">IF(A53="","",INDEX([10]TPU!$G:$G,MATCH($A53,[10]TPU!$A:$A,0)))</f>
        <v>1215.1099999999999</v>
      </c>
      <c r="AL53" s="359">
        <f t="shared" ca="1" si="65"/>
        <v>0</v>
      </c>
      <c r="AM53" s="359">
        <f t="shared" ca="1" si="65"/>
        <v>0</v>
      </c>
      <c r="AN53" s="359">
        <f t="shared" ca="1" si="65"/>
        <v>0</v>
      </c>
      <c r="AO53" s="359">
        <f t="shared" ca="1" si="65"/>
        <v>54679.95</v>
      </c>
      <c r="AP53" s="359">
        <f t="shared" ca="1" si="65"/>
        <v>0</v>
      </c>
      <c r="AQ53" s="359">
        <f t="shared" ca="1" si="65"/>
        <v>0</v>
      </c>
      <c r="AR53" s="359">
        <f t="shared" ca="1" si="65"/>
        <v>0</v>
      </c>
      <c r="AS53" s="359">
        <f t="shared" ca="1" si="65"/>
        <v>0</v>
      </c>
      <c r="AT53" s="359">
        <f t="shared" ca="1" si="65"/>
        <v>0</v>
      </c>
      <c r="AU53" s="359">
        <f t="shared" ca="1" si="65"/>
        <v>0</v>
      </c>
      <c r="AV53" s="359">
        <f t="shared" ca="1" si="66"/>
        <v>0</v>
      </c>
      <c r="AW53" s="359">
        <f t="shared" ca="1" si="66"/>
        <v>0</v>
      </c>
      <c r="AX53" s="359">
        <f t="shared" ca="1" si="66"/>
        <v>0</v>
      </c>
      <c r="AY53" s="359">
        <f t="shared" ca="1" si="66"/>
        <v>0</v>
      </c>
      <c r="AZ53" s="359">
        <f t="shared" ca="1" si="66"/>
        <v>0</v>
      </c>
      <c r="BA53" s="359">
        <f t="shared" ca="1" si="66"/>
        <v>0</v>
      </c>
      <c r="BB53" s="359">
        <f t="shared" ca="1" si="66"/>
        <v>0</v>
      </c>
      <c r="BC53" s="359">
        <f t="shared" ca="1" si="66"/>
        <v>0</v>
      </c>
      <c r="BD53" s="359">
        <f t="shared" ca="1" si="66"/>
        <v>0</v>
      </c>
      <c r="BE53" s="359">
        <f t="shared" ca="1" si="66"/>
        <v>0</v>
      </c>
      <c r="BF53" s="359">
        <f t="shared" ca="1" si="67"/>
        <v>0</v>
      </c>
      <c r="BG53" s="359">
        <f t="shared" ca="1" si="67"/>
        <v>0</v>
      </c>
      <c r="BH53" s="359">
        <f t="shared" ca="1" si="67"/>
        <v>0</v>
      </c>
      <c r="BI53" s="359">
        <f t="shared" ca="1" si="67"/>
        <v>0</v>
      </c>
      <c r="BJ53" s="359">
        <f t="shared" ca="1" si="67"/>
        <v>0</v>
      </c>
      <c r="BK53" s="359">
        <f t="shared" ca="1" si="67"/>
        <v>0</v>
      </c>
      <c r="BL53" s="359">
        <f t="shared" ca="1" si="67"/>
        <v>0</v>
      </c>
      <c r="BM53" s="359">
        <f t="shared" ca="1" si="67"/>
        <v>0</v>
      </c>
      <c r="BN53" s="359">
        <f t="shared" ca="1" si="67"/>
        <v>0</v>
      </c>
      <c r="BO53" s="359">
        <f t="shared" ca="1" si="67"/>
        <v>0</v>
      </c>
      <c r="BP53" s="358">
        <f t="shared" ca="1" si="4"/>
        <v>54679.95</v>
      </c>
      <c r="BQ53" s="206"/>
      <c r="BR53" s="234" t="str">
        <f t="shared" si="6"/>
        <v/>
      </c>
    </row>
    <row r="54" spans="1:75" ht="20.100000000000001" customHeight="1" outlineLevel="1" x14ac:dyDescent="0.2">
      <c r="A54" s="354">
        <f ca="1">INDEX(MC_Dispositivo!B:E,MATCH('Quantitativo_MG-329'!C54,MC_Dispositivo!B:B,0),2)</f>
        <v>2003307</v>
      </c>
      <c r="B54" s="354" t="str">
        <f ca="1">INDEX([10]TPU!$B:$B,MATCH($A54,[10]TPU!$A:$A,0))</f>
        <v>SICRO</v>
      </c>
      <c r="C54" s="354" t="s">
        <v>111</v>
      </c>
      <c r="D54" s="355" t="str">
        <f ca="1">INDEX(MC_Dispositivo!B:E,MATCH('Quantitativo_MG-329'!C54,MC_Dispositivo!B:B,0),3)</f>
        <v>Valeta de proteção de cortes com revestimento de concreto - VPCC 160-30 - escavação mecânica - areia e brita comerciais</v>
      </c>
      <c r="E54" s="354" t="str">
        <f ca="1">INDEX(MC_Dispositivo!B:E,MATCH('Quantitativo_MG-329'!C54,MC_Dispositivo!B:B,0),4)</f>
        <v>m</v>
      </c>
      <c r="F54" s="356" cm="1">
        <f t="array" aca="1" ref="F54" ca="1">IF($BS$1="Todos",SUM(IF(($BS$1="todos")*(MC_Dispositivo!$B$54:$B$212=$C54),MC_Dispositivo!$F$54:$BE$212)),SUM(IF((MC_Dispositivo!$F$36:$BE$36=$BS$1)*(MC_Dispositivo!$B$54:$B$212=$C54),MC_Dispositivo!$F$54:$BE$212)))</f>
        <v>390</v>
      </c>
      <c r="G54" s="357" cm="1">
        <f t="array" aca="1" ref="G54" ca="1">SUM(IF((MC_Dispositivo!$B$53:$B$189=$C54)*(MC_Dispositivo!$F$36:$BE$36=$BS$1)*(MC_Dispositivo!$F$43:$BE$43=G$1),MC_Dispositivo!$F$53:$BE$189))</f>
        <v>0</v>
      </c>
      <c r="H54" s="357" cm="1">
        <f t="array" aca="1" ref="H54" ca="1">SUM(IF((MC_Dispositivo!$B$53:$B$189=$C54)*(MC_Dispositivo!$F$36:$BE$36=$BS$1)*(MC_Dispositivo!$F$43:$BE$43=H$1),MC_Dispositivo!$F$53:$BE$189))</f>
        <v>0</v>
      </c>
      <c r="I54" s="357" cm="1">
        <f t="array" aca="1" ref="I54" ca="1">SUM(IF((MC_Dispositivo!$B$53:$B$189=$C54)*(MC_Dispositivo!$F$36:$BE$36=$BS$1)*(MC_Dispositivo!$F$43:$BE$43=I$1),MC_Dispositivo!$F$53:$BE$189))</f>
        <v>0</v>
      </c>
      <c r="J54" s="357" cm="1">
        <f t="array" aca="1" ref="J54" ca="1">SUM(IF((MC_Dispositivo!$B$53:$B$189=$C54)*(MC_Dispositivo!$F$36:$BE$36=$BS$1)*(MC_Dispositivo!$F$43:$BE$43=J$1),MC_Dispositivo!$F$53:$BE$189))</f>
        <v>390</v>
      </c>
      <c r="K54" s="357" cm="1">
        <f t="array" aca="1" ref="K54" ca="1">SUM(IF((MC_Dispositivo!$B$53:$B$189=$C54)*(MC_Dispositivo!$F$36:$BE$36=$BS$1)*(MC_Dispositivo!$F$43:$BE$43=K$1),MC_Dispositivo!$F$53:$BE$189))</f>
        <v>0</v>
      </c>
      <c r="L54" s="357" cm="1">
        <f t="array" aca="1" ref="L54" ca="1">SUM(IF((MC_Dispositivo!$B$53:$B$189=$C54)*(MC_Dispositivo!$F$36:$BE$36=$BS$1)*(MC_Dispositivo!$F$43:$BE$43=L$1),MC_Dispositivo!$F$53:$BE$189))</f>
        <v>0</v>
      </c>
      <c r="M54" s="357" cm="1">
        <f t="array" aca="1" ref="M54" ca="1">SUM(IF((MC_Dispositivo!$B$53:$B$189=$C54)*(MC_Dispositivo!$F$36:$BE$36=$BS$1)*(MC_Dispositivo!$F$43:$BE$43=M$1),MC_Dispositivo!$F$53:$BE$189))</f>
        <v>0</v>
      </c>
      <c r="N54" s="357" cm="1">
        <f t="array" aca="1" ref="N54" ca="1">SUM(IF((MC_Dispositivo!$B$53:$B$189=$C54)*(MC_Dispositivo!$F$36:$BE$36=$BS$1)*(MC_Dispositivo!$F$43:$BE$43=N$1),MC_Dispositivo!$F$53:$BE$189))</f>
        <v>0</v>
      </c>
      <c r="O54" s="357" cm="1">
        <f t="array" aca="1" ref="O54" ca="1">SUM(IF((MC_Dispositivo!$B$53:$B$189=$C54)*(MC_Dispositivo!$F$36:$BE$36=$BS$1)*(MC_Dispositivo!$F$43:$BE$43=O$1),MC_Dispositivo!$F$53:$BE$189))</f>
        <v>0</v>
      </c>
      <c r="P54" s="357" cm="1">
        <f t="array" aca="1" ref="P54" ca="1">SUM(IF((MC_Dispositivo!$B$53:$B$189=$C54)*(MC_Dispositivo!$F$36:$BE$36=$BS$1)*(MC_Dispositivo!$F$43:$BE$43=P$1),MC_Dispositivo!$F$53:$BE$189))</f>
        <v>0</v>
      </c>
      <c r="Q54" s="357" cm="1">
        <f t="array" aca="1" ref="Q54" ca="1">SUM(IF((MC_Dispositivo!$B$53:$B$189=$C54)*(MC_Dispositivo!$F$36:$BE$36=$BS$1)*(MC_Dispositivo!$F$43:$BE$43=Q$1),MC_Dispositivo!$F$53:$BE$189))</f>
        <v>0</v>
      </c>
      <c r="R54" s="357" cm="1">
        <f t="array" aca="1" ref="R54" ca="1">SUM(IF((MC_Dispositivo!$B$53:$B$189=$C54)*(MC_Dispositivo!$F$36:$BE$36=$BS$1)*(MC_Dispositivo!$F$43:$BE$43=R$1),MC_Dispositivo!$F$53:$BE$189))</f>
        <v>0</v>
      </c>
      <c r="S54" s="357" cm="1">
        <f t="array" aca="1" ref="S54" ca="1">SUM(IF((MC_Dispositivo!$B$53:$B$189=$C54)*(MC_Dispositivo!$F$36:$BE$36=$BS$1)*(MC_Dispositivo!$F$43:$BE$43=S$1),MC_Dispositivo!$F$53:$BE$189))</f>
        <v>0</v>
      </c>
      <c r="T54" s="357" cm="1">
        <f t="array" aca="1" ref="T54" ca="1">SUM(IF((MC_Dispositivo!$B$53:$B$189=$C54)*(MC_Dispositivo!$F$36:$BE$36=$BS$1)*(MC_Dispositivo!$F$43:$BE$43=T$1),MC_Dispositivo!$F$53:$BE$189))</f>
        <v>0</v>
      </c>
      <c r="U54" s="357" cm="1">
        <f t="array" aca="1" ref="U54" ca="1">SUM(IF((MC_Dispositivo!$B$53:$B$189=$C54)*(MC_Dispositivo!$F$36:$BE$36=$BS$1)*(MC_Dispositivo!$F$43:$BE$43=U$1),MC_Dispositivo!$F$53:$BE$189))</f>
        <v>0</v>
      </c>
      <c r="V54" s="357" cm="1">
        <f t="array" aca="1" ref="V54" ca="1">SUM(IF((MC_Dispositivo!$B$53:$B$189=$C54)*(MC_Dispositivo!$F$36:$BE$36=$BS$1)*(MC_Dispositivo!$F$43:$BE$43=V$1),MC_Dispositivo!$F$53:$BE$189))</f>
        <v>0</v>
      </c>
      <c r="W54" s="357" cm="1">
        <f t="array" aca="1" ref="W54" ca="1">SUM(IF((MC_Dispositivo!$B$53:$B$189=$C54)*(MC_Dispositivo!$F$36:$BE$36=$BS$1)*(MC_Dispositivo!$F$43:$BE$43=W$1),MC_Dispositivo!$F$53:$BE$189))</f>
        <v>0</v>
      </c>
      <c r="X54" s="357" cm="1">
        <f t="array" aca="1" ref="X54" ca="1">SUM(IF((MC_Dispositivo!$B$53:$B$189=$C54)*(MC_Dispositivo!$F$36:$BE$36=$BS$1)*(MC_Dispositivo!$F$43:$BE$43=X$1),MC_Dispositivo!$F$53:$BE$189))</f>
        <v>0</v>
      </c>
      <c r="Y54" s="357" cm="1">
        <f t="array" aca="1" ref="Y54" ca="1">SUM(IF((MC_Dispositivo!$B$53:$B$189=$C54)*(MC_Dispositivo!$F$36:$BE$36=$BS$1)*(MC_Dispositivo!$F$43:$BE$43=Y$1),MC_Dispositivo!$F$53:$BE$189))</f>
        <v>0</v>
      </c>
      <c r="Z54" s="357" cm="1">
        <f t="array" aca="1" ref="Z54" ca="1">SUM(IF((MC_Dispositivo!$B$53:$B$189=$C54)*(MC_Dispositivo!$F$36:$BE$36=$BS$1)*(MC_Dispositivo!$F$43:$BE$43=Z$1),MC_Dispositivo!$F$53:$BE$189))</f>
        <v>0</v>
      </c>
      <c r="AA54" s="357" cm="1">
        <f t="array" aca="1" ref="AA54" ca="1">SUM(IF((MC_Dispositivo!$B$53:$B$189=$C54)*(MC_Dispositivo!$F$36:$BE$36=$BS$1)*(MC_Dispositivo!$F$43:$BE$43=AA$1),MC_Dispositivo!$F$53:$BE$189))</f>
        <v>0</v>
      </c>
      <c r="AB54" s="357" cm="1">
        <f t="array" aca="1" ref="AB54" ca="1">SUM(IF((MC_Dispositivo!$B$53:$B$189=$C54)*(MC_Dispositivo!$F$36:$BE$36=$BS$1)*(MC_Dispositivo!$F$43:$BE$43=AB$1),MC_Dispositivo!$F$53:$BE$189))</f>
        <v>0</v>
      </c>
      <c r="AC54" s="357" cm="1">
        <f t="array" aca="1" ref="AC54" ca="1">SUM(IF((MC_Dispositivo!$B$53:$B$189=$C54)*(MC_Dispositivo!$F$36:$BE$36=$BS$1)*(MC_Dispositivo!$F$43:$BE$43=AC$1),MC_Dispositivo!$F$53:$BE$189))</f>
        <v>0</v>
      </c>
      <c r="AD54" s="357" cm="1">
        <f t="array" aca="1" ref="AD54" ca="1">SUM(IF((MC_Dispositivo!$B$53:$B$189=$C54)*(MC_Dispositivo!$F$36:$BE$36=$BS$1)*(MC_Dispositivo!$F$43:$BE$43=AD$1),MC_Dispositivo!$F$53:$BE$189))</f>
        <v>0</v>
      </c>
      <c r="AE54" s="357" cm="1">
        <f t="array" aca="1" ref="AE54" ca="1">SUM(IF((MC_Dispositivo!$B$53:$B$189=$C54)*(MC_Dispositivo!$F$36:$BE$36=$BS$1)*(MC_Dispositivo!$F$43:$BE$43=AE$1),MC_Dispositivo!$F$53:$BE$189))</f>
        <v>0</v>
      </c>
      <c r="AF54" s="357" cm="1">
        <f t="array" aca="1" ref="AF54" ca="1">SUM(IF((MC_Dispositivo!$B$53:$B$189=$C54)*(MC_Dispositivo!$F$36:$BE$36=$BS$1)*(MC_Dispositivo!$F$43:$BE$43=AF$1),MC_Dispositivo!$F$53:$BE$189))</f>
        <v>0</v>
      </c>
      <c r="AG54" s="357" cm="1">
        <f t="array" aca="1" ref="AG54" ca="1">SUM(IF((MC_Dispositivo!$B$53:$B$189=$C54)*(MC_Dispositivo!$F$36:$BE$36=$BS$1)*(MC_Dispositivo!$F$43:$BE$43=AG$1),MC_Dispositivo!$F$53:$BE$189))</f>
        <v>0</v>
      </c>
      <c r="AH54" s="357" cm="1">
        <f t="array" aca="1" ref="AH54" ca="1">SUM(IF((MC_Dispositivo!$B$53:$B$189=$C54)*(MC_Dispositivo!$F$36:$BE$36=$BS$1)*(MC_Dispositivo!$F$43:$BE$43=AH$1),MC_Dispositivo!$F$53:$BE$189))</f>
        <v>0</v>
      </c>
      <c r="AI54" s="357" cm="1">
        <f t="array" aca="1" ref="AI54" ca="1">SUM(IF((MC_Dispositivo!$B$53:$B$189=$C54)*(MC_Dispositivo!$F$36:$BE$36=$BS$1)*(MC_Dispositivo!$F$43:$BE$43=AI$1),MC_Dispositivo!$F$53:$BE$189))</f>
        <v>0</v>
      </c>
      <c r="AJ54" s="357" cm="1">
        <f t="array" aca="1" ref="AJ54" ca="1">SUM(IF((MC_Dispositivo!$B$53:$B$189=$C54)*(MC_Dispositivo!$F$36:$BE$36=$BS$1)*(MC_Dispositivo!$F$43:$BE$43=AJ$1),MC_Dispositivo!$F$53:$BE$189))</f>
        <v>0</v>
      </c>
      <c r="AK54" s="125">
        <f ca="1">IF(A54="","",INDEX([10]TPU!$G:$G,MATCH($A54,[10]TPU!$A:$A,0)))</f>
        <v>150.31</v>
      </c>
      <c r="AL54" s="359">
        <f t="shared" ca="1" si="65"/>
        <v>0</v>
      </c>
      <c r="AM54" s="359">
        <f t="shared" ca="1" si="65"/>
        <v>0</v>
      </c>
      <c r="AN54" s="359">
        <f t="shared" ca="1" si="65"/>
        <v>0</v>
      </c>
      <c r="AO54" s="359">
        <f t="shared" ca="1" si="65"/>
        <v>58620.9</v>
      </c>
      <c r="AP54" s="359">
        <f t="shared" ca="1" si="65"/>
        <v>0</v>
      </c>
      <c r="AQ54" s="359">
        <f t="shared" ca="1" si="65"/>
        <v>0</v>
      </c>
      <c r="AR54" s="359">
        <f t="shared" ca="1" si="65"/>
        <v>0</v>
      </c>
      <c r="AS54" s="359">
        <f t="shared" ca="1" si="65"/>
        <v>0</v>
      </c>
      <c r="AT54" s="359">
        <f t="shared" ca="1" si="65"/>
        <v>0</v>
      </c>
      <c r="AU54" s="359">
        <f t="shared" ca="1" si="65"/>
        <v>0</v>
      </c>
      <c r="AV54" s="359">
        <f t="shared" ca="1" si="66"/>
        <v>0</v>
      </c>
      <c r="AW54" s="359">
        <f t="shared" ca="1" si="66"/>
        <v>0</v>
      </c>
      <c r="AX54" s="359">
        <f t="shared" ca="1" si="66"/>
        <v>0</v>
      </c>
      <c r="AY54" s="359">
        <f t="shared" ca="1" si="66"/>
        <v>0</v>
      </c>
      <c r="AZ54" s="359">
        <f t="shared" ca="1" si="66"/>
        <v>0</v>
      </c>
      <c r="BA54" s="359">
        <f t="shared" ca="1" si="66"/>
        <v>0</v>
      </c>
      <c r="BB54" s="359">
        <f t="shared" ca="1" si="66"/>
        <v>0</v>
      </c>
      <c r="BC54" s="359">
        <f t="shared" ca="1" si="66"/>
        <v>0</v>
      </c>
      <c r="BD54" s="359">
        <f t="shared" ca="1" si="66"/>
        <v>0</v>
      </c>
      <c r="BE54" s="359">
        <f t="shared" ca="1" si="66"/>
        <v>0</v>
      </c>
      <c r="BF54" s="359">
        <f t="shared" ca="1" si="67"/>
        <v>0</v>
      </c>
      <c r="BG54" s="359">
        <f t="shared" ca="1" si="67"/>
        <v>0</v>
      </c>
      <c r="BH54" s="359">
        <f t="shared" ca="1" si="67"/>
        <v>0</v>
      </c>
      <c r="BI54" s="359">
        <f t="shared" ca="1" si="67"/>
        <v>0</v>
      </c>
      <c r="BJ54" s="359">
        <f t="shared" ca="1" si="67"/>
        <v>0</v>
      </c>
      <c r="BK54" s="359">
        <f t="shared" ca="1" si="67"/>
        <v>0</v>
      </c>
      <c r="BL54" s="359">
        <f t="shared" ca="1" si="67"/>
        <v>0</v>
      </c>
      <c r="BM54" s="359">
        <f t="shared" ca="1" si="67"/>
        <v>0</v>
      </c>
      <c r="BN54" s="359">
        <f t="shared" ca="1" si="67"/>
        <v>0</v>
      </c>
      <c r="BO54" s="359">
        <f t="shared" ca="1" si="67"/>
        <v>0</v>
      </c>
      <c r="BP54" s="358">
        <f t="shared" ca="1" si="4"/>
        <v>58620.9</v>
      </c>
      <c r="BQ54" s="206"/>
      <c r="BR54" s="234" t="str">
        <f t="shared" si="6"/>
        <v/>
      </c>
    </row>
    <row r="55" spans="1:75" ht="20.100000000000001" customHeight="1" outlineLevel="1" x14ac:dyDescent="0.2">
      <c r="A55" s="354">
        <f ca="1">INDEX(MC_Dispositivo!B:E,MATCH('Quantitativo_MG-329'!C55,MC_Dispositivo!B:B,0),2)</f>
        <v>2003313</v>
      </c>
      <c r="B55" s="354" t="str">
        <f ca="1">INDEX([10]TPU!$B:$B,MATCH($A55,[10]TPU!$A:$A,0))</f>
        <v>SICRO</v>
      </c>
      <c r="C55" s="354" t="s">
        <v>113</v>
      </c>
      <c r="D55" s="355" t="str">
        <f ca="1">INDEX(MC_Dispositivo!B:E,MATCH('Quantitativo_MG-329'!C55,MC_Dispositivo!B:B,0),3)</f>
        <v>Valeta de proteção de aterros com revestimento de concreto - VPAC 160-30 - escavação mecânica - areia e brita comerciais</v>
      </c>
      <c r="E55" s="354" t="str">
        <f ca="1">INDEX(MC_Dispositivo!B:E,MATCH('Quantitativo_MG-329'!C55,MC_Dispositivo!B:B,0),4)</f>
        <v>m</v>
      </c>
      <c r="F55" s="356" cm="1">
        <f t="array" aca="1" ref="F55" ca="1">IF($BS$1="Todos",SUM(IF(($BS$1="todos")*(MC_Dispositivo!$B$54:$B$212=$C55),MC_Dispositivo!$F$54:$BE$212)),SUM(IF((MC_Dispositivo!$F$36:$BE$36=$BS$1)*(MC_Dispositivo!$B$54:$B$212=$C55),MC_Dispositivo!$F$54:$BE$212)))</f>
        <v>780</v>
      </c>
      <c r="G55" s="357" cm="1">
        <f t="array" aca="1" ref="G55" ca="1">SUM(IF((MC_Dispositivo!$B$53:$B$189=$C55)*(MC_Dispositivo!$F$36:$BE$36=$BS$1)*(MC_Dispositivo!$F$43:$BE$43=G$1),MC_Dispositivo!$F$53:$BE$189))</f>
        <v>0</v>
      </c>
      <c r="H55" s="357" cm="1">
        <f t="array" aca="1" ref="H55" ca="1">SUM(IF((MC_Dispositivo!$B$53:$B$189=$C55)*(MC_Dispositivo!$F$36:$BE$36=$BS$1)*(MC_Dispositivo!$F$43:$BE$43=H$1),MC_Dispositivo!$F$53:$BE$189))</f>
        <v>0</v>
      </c>
      <c r="I55" s="357" cm="1">
        <f t="array" aca="1" ref="I55" ca="1">SUM(IF((MC_Dispositivo!$B$53:$B$189=$C55)*(MC_Dispositivo!$F$36:$BE$36=$BS$1)*(MC_Dispositivo!$F$43:$BE$43=I$1),MC_Dispositivo!$F$53:$BE$189))</f>
        <v>0</v>
      </c>
      <c r="J55" s="357" cm="1">
        <f t="array" aca="1" ref="J55" ca="1">SUM(IF((MC_Dispositivo!$B$53:$B$189=$C55)*(MC_Dispositivo!$F$36:$BE$36=$BS$1)*(MC_Dispositivo!$F$43:$BE$43=J$1),MC_Dispositivo!$F$53:$BE$189))</f>
        <v>780</v>
      </c>
      <c r="K55" s="357" cm="1">
        <f t="array" aca="1" ref="K55" ca="1">SUM(IF((MC_Dispositivo!$B$53:$B$189=$C55)*(MC_Dispositivo!$F$36:$BE$36=$BS$1)*(MC_Dispositivo!$F$43:$BE$43=K$1),MC_Dispositivo!$F$53:$BE$189))</f>
        <v>0</v>
      </c>
      <c r="L55" s="357" cm="1">
        <f t="array" aca="1" ref="L55" ca="1">SUM(IF((MC_Dispositivo!$B$53:$B$189=$C55)*(MC_Dispositivo!$F$36:$BE$36=$BS$1)*(MC_Dispositivo!$F$43:$BE$43=L$1),MC_Dispositivo!$F$53:$BE$189))</f>
        <v>0</v>
      </c>
      <c r="M55" s="357" cm="1">
        <f t="array" aca="1" ref="M55" ca="1">SUM(IF((MC_Dispositivo!$B$53:$B$189=$C55)*(MC_Dispositivo!$F$36:$BE$36=$BS$1)*(MC_Dispositivo!$F$43:$BE$43=M$1),MC_Dispositivo!$F$53:$BE$189))</f>
        <v>0</v>
      </c>
      <c r="N55" s="357" cm="1">
        <f t="array" aca="1" ref="N55" ca="1">SUM(IF((MC_Dispositivo!$B$53:$B$189=$C55)*(MC_Dispositivo!$F$36:$BE$36=$BS$1)*(MC_Dispositivo!$F$43:$BE$43=N$1),MC_Dispositivo!$F$53:$BE$189))</f>
        <v>0</v>
      </c>
      <c r="O55" s="357" cm="1">
        <f t="array" aca="1" ref="O55" ca="1">SUM(IF((MC_Dispositivo!$B$53:$B$189=$C55)*(MC_Dispositivo!$F$36:$BE$36=$BS$1)*(MC_Dispositivo!$F$43:$BE$43=O$1),MC_Dispositivo!$F$53:$BE$189))</f>
        <v>0</v>
      </c>
      <c r="P55" s="357" cm="1">
        <f t="array" aca="1" ref="P55" ca="1">SUM(IF((MC_Dispositivo!$B$53:$B$189=$C55)*(MC_Dispositivo!$F$36:$BE$36=$BS$1)*(MC_Dispositivo!$F$43:$BE$43=P$1),MC_Dispositivo!$F$53:$BE$189))</f>
        <v>0</v>
      </c>
      <c r="Q55" s="357" cm="1">
        <f t="array" aca="1" ref="Q55" ca="1">SUM(IF((MC_Dispositivo!$B$53:$B$189=$C55)*(MC_Dispositivo!$F$36:$BE$36=$BS$1)*(MC_Dispositivo!$F$43:$BE$43=Q$1),MC_Dispositivo!$F$53:$BE$189))</f>
        <v>0</v>
      </c>
      <c r="R55" s="357" cm="1">
        <f t="array" aca="1" ref="R55" ca="1">SUM(IF((MC_Dispositivo!$B$53:$B$189=$C55)*(MC_Dispositivo!$F$36:$BE$36=$BS$1)*(MC_Dispositivo!$F$43:$BE$43=R$1),MC_Dispositivo!$F$53:$BE$189))</f>
        <v>0</v>
      </c>
      <c r="S55" s="357" cm="1">
        <f t="array" aca="1" ref="S55" ca="1">SUM(IF((MC_Dispositivo!$B$53:$B$189=$C55)*(MC_Dispositivo!$F$36:$BE$36=$BS$1)*(MC_Dispositivo!$F$43:$BE$43=S$1),MC_Dispositivo!$F$53:$BE$189))</f>
        <v>0</v>
      </c>
      <c r="T55" s="357" cm="1">
        <f t="array" aca="1" ref="T55" ca="1">SUM(IF((MC_Dispositivo!$B$53:$B$189=$C55)*(MC_Dispositivo!$F$36:$BE$36=$BS$1)*(MC_Dispositivo!$F$43:$BE$43=T$1),MC_Dispositivo!$F$53:$BE$189))</f>
        <v>0</v>
      </c>
      <c r="U55" s="357" cm="1">
        <f t="array" aca="1" ref="U55" ca="1">SUM(IF((MC_Dispositivo!$B$53:$B$189=$C55)*(MC_Dispositivo!$F$36:$BE$36=$BS$1)*(MC_Dispositivo!$F$43:$BE$43=U$1),MC_Dispositivo!$F$53:$BE$189))</f>
        <v>0</v>
      </c>
      <c r="V55" s="357" cm="1">
        <f t="array" aca="1" ref="V55" ca="1">SUM(IF((MC_Dispositivo!$B$53:$B$189=$C55)*(MC_Dispositivo!$F$36:$BE$36=$BS$1)*(MC_Dispositivo!$F$43:$BE$43=V$1),MC_Dispositivo!$F$53:$BE$189))</f>
        <v>0</v>
      </c>
      <c r="W55" s="357" cm="1">
        <f t="array" aca="1" ref="W55" ca="1">SUM(IF((MC_Dispositivo!$B$53:$B$189=$C55)*(MC_Dispositivo!$F$36:$BE$36=$BS$1)*(MC_Dispositivo!$F$43:$BE$43=W$1),MC_Dispositivo!$F$53:$BE$189))</f>
        <v>0</v>
      </c>
      <c r="X55" s="357" cm="1">
        <f t="array" aca="1" ref="X55" ca="1">SUM(IF((MC_Dispositivo!$B$53:$B$189=$C55)*(MC_Dispositivo!$F$36:$BE$36=$BS$1)*(MC_Dispositivo!$F$43:$BE$43=X$1),MC_Dispositivo!$F$53:$BE$189))</f>
        <v>0</v>
      </c>
      <c r="Y55" s="357" cm="1">
        <f t="array" aca="1" ref="Y55" ca="1">SUM(IF((MC_Dispositivo!$B$53:$B$189=$C55)*(MC_Dispositivo!$F$36:$BE$36=$BS$1)*(MC_Dispositivo!$F$43:$BE$43=Y$1),MC_Dispositivo!$F$53:$BE$189))</f>
        <v>0</v>
      </c>
      <c r="Z55" s="357" cm="1">
        <f t="array" aca="1" ref="Z55" ca="1">SUM(IF((MC_Dispositivo!$B$53:$B$189=$C55)*(MC_Dispositivo!$F$36:$BE$36=$BS$1)*(MC_Dispositivo!$F$43:$BE$43=Z$1),MC_Dispositivo!$F$53:$BE$189))</f>
        <v>0</v>
      </c>
      <c r="AA55" s="357" cm="1">
        <f t="array" aca="1" ref="AA55" ca="1">SUM(IF((MC_Dispositivo!$B$53:$B$189=$C55)*(MC_Dispositivo!$F$36:$BE$36=$BS$1)*(MC_Dispositivo!$F$43:$BE$43=AA$1),MC_Dispositivo!$F$53:$BE$189))</f>
        <v>0</v>
      </c>
      <c r="AB55" s="357" cm="1">
        <f t="array" aca="1" ref="AB55" ca="1">SUM(IF((MC_Dispositivo!$B$53:$B$189=$C55)*(MC_Dispositivo!$F$36:$BE$36=$BS$1)*(MC_Dispositivo!$F$43:$BE$43=AB$1),MC_Dispositivo!$F$53:$BE$189))</f>
        <v>0</v>
      </c>
      <c r="AC55" s="357" cm="1">
        <f t="array" aca="1" ref="AC55" ca="1">SUM(IF((MC_Dispositivo!$B$53:$B$189=$C55)*(MC_Dispositivo!$F$36:$BE$36=$BS$1)*(MC_Dispositivo!$F$43:$BE$43=AC$1),MC_Dispositivo!$F$53:$BE$189))</f>
        <v>0</v>
      </c>
      <c r="AD55" s="357" cm="1">
        <f t="array" aca="1" ref="AD55" ca="1">SUM(IF((MC_Dispositivo!$B$53:$B$189=$C55)*(MC_Dispositivo!$F$36:$BE$36=$BS$1)*(MC_Dispositivo!$F$43:$BE$43=AD$1),MC_Dispositivo!$F$53:$BE$189))</f>
        <v>0</v>
      </c>
      <c r="AE55" s="357" cm="1">
        <f t="array" aca="1" ref="AE55" ca="1">SUM(IF((MC_Dispositivo!$B$53:$B$189=$C55)*(MC_Dispositivo!$F$36:$BE$36=$BS$1)*(MC_Dispositivo!$F$43:$BE$43=AE$1),MC_Dispositivo!$F$53:$BE$189))</f>
        <v>0</v>
      </c>
      <c r="AF55" s="357" cm="1">
        <f t="array" aca="1" ref="AF55" ca="1">SUM(IF((MC_Dispositivo!$B$53:$B$189=$C55)*(MC_Dispositivo!$F$36:$BE$36=$BS$1)*(MC_Dispositivo!$F$43:$BE$43=AF$1),MC_Dispositivo!$F$53:$BE$189))</f>
        <v>0</v>
      </c>
      <c r="AG55" s="357" cm="1">
        <f t="array" aca="1" ref="AG55" ca="1">SUM(IF((MC_Dispositivo!$B$53:$B$189=$C55)*(MC_Dispositivo!$F$36:$BE$36=$BS$1)*(MC_Dispositivo!$F$43:$BE$43=AG$1),MC_Dispositivo!$F$53:$BE$189))</f>
        <v>0</v>
      </c>
      <c r="AH55" s="357" cm="1">
        <f t="array" aca="1" ref="AH55" ca="1">SUM(IF((MC_Dispositivo!$B$53:$B$189=$C55)*(MC_Dispositivo!$F$36:$BE$36=$BS$1)*(MC_Dispositivo!$F$43:$BE$43=AH$1),MC_Dispositivo!$F$53:$BE$189))</f>
        <v>0</v>
      </c>
      <c r="AI55" s="357" cm="1">
        <f t="array" aca="1" ref="AI55" ca="1">SUM(IF((MC_Dispositivo!$B$53:$B$189=$C55)*(MC_Dispositivo!$F$36:$BE$36=$BS$1)*(MC_Dispositivo!$F$43:$BE$43=AI$1),MC_Dispositivo!$F$53:$BE$189))</f>
        <v>0</v>
      </c>
      <c r="AJ55" s="357" cm="1">
        <f t="array" aca="1" ref="AJ55" ca="1">SUM(IF((MC_Dispositivo!$B$53:$B$189=$C55)*(MC_Dispositivo!$F$36:$BE$36=$BS$1)*(MC_Dispositivo!$F$43:$BE$43=AJ$1),MC_Dispositivo!$F$53:$BE$189))</f>
        <v>0</v>
      </c>
      <c r="AK55" s="125">
        <f ca="1">IF(A55="","",INDEX([10]TPU!$G:$G,MATCH($A55,[10]TPU!$A:$A,0)))</f>
        <v>150.31</v>
      </c>
      <c r="AL55" s="359">
        <f t="shared" ca="1" si="65"/>
        <v>0</v>
      </c>
      <c r="AM55" s="359">
        <f t="shared" ca="1" si="65"/>
        <v>0</v>
      </c>
      <c r="AN55" s="359">
        <f t="shared" ca="1" si="65"/>
        <v>0</v>
      </c>
      <c r="AO55" s="359">
        <f t="shared" ca="1" si="65"/>
        <v>117241.8</v>
      </c>
      <c r="AP55" s="359">
        <f t="shared" ca="1" si="65"/>
        <v>0</v>
      </c>
      <c r="AQ55" s="359">
        <f t="shared" ca="1" si="65"/>
        <v>0</v>
      </c>
      <c r="AR55" s="359">
        <f t="shared" ca="1" si="65"/>
        <v>0</v>
      </c>
      <c r="AS55" s="359">
        <f t="shared" ca="1" si="65"/>
        <v>0</v>
      </c>
      <c r="AT55" s="359">
        <f t="shared" ca="1" si="65"/>
        <v>0</v>
      </c>
      <c r="AU55" s="359">
        <f t="shared" ca="1" si="65"/>
        <v>0</v>
      </c>
      <c r="AV55" s="359">
        <f t="shared" ca="1" si="66"/>
        <v>0</v>
      </c>
      <c r="AW55" s="359">
        <f t="shared" ca="1" si="66"/>
        <v>0</v>
      </c>
      <c r="AX55" s="359">
        <f t="shared" ca="1" si="66"/>
        <v>0</v>
      </c>
      <c r="AY55" s="359">
        <f t="shared" ca="1" si="66"/>
        <v>0</v>
      </c>
      <c r="AZ55" s="359">
        <f t="shared" ca="1" si="66"/>
        <v>0</v>
      </c>
      <c r="BA55" s="359">
        <f t="shared" ca="1" si="66"/>
        <v>0</v>
      </c>
      <c r="BB55" s="359">
        <f t="shared" ca="1" si="66"/>
        <v>0</v>
      </c>
      <c r="BC55" s="359">
        <f t="shared" ca="1" si="66"/>
        <v>0</v>
      </c>
      <c r="BD55" s="359">
        <f t="shared" ca="1" si="66"/>
        <v>0</v>
      </c>
      <c r="BE55" s="359">
        <f t="shared" ca="1" si="66"/>
        <v>0</v>
      </c>
      <c r="BF55" s="359">
        <f t="shared" ca="1" si="67"/>
        <v>0</v>
      </c>
      <c r="BG55" s="359">
        <f t="shared" ca="1" si="67"/>
        <v>0</v>
      </c>
      <c r="BH55" s="359">
        <f t="shared" ca="1" si="67"/>
        <v>0</v>
      </c>
      <c r="BI55" s="359">
        <f t="shared" ca="1" si="67"/>
        <v>0</v>
      </c>
      <c r="BJ55" s="359">
        <f t="shared" ca="1" si="67"/>
        <v>0</v>
      </c>
      <c r="BK55" s="359">
        <f t="shared" ca="1" si="67"/>
        <v>0</v>
      </c>
      <c r="BL55" s="359">
        <f t="shared" ca="1" si="67"/>
        <v>0</v>
      </c>
      <c r="BM55" s="359">
        <f t="shared" ca="1" si="67"/>
        <v>0</v>
      </c>
      <c r="BN55" s="359">
        <f t="shared" ca="1" si="67"/>
        <v>0</v>
      </c>
      <c r="BO55" s="359">
        <f t="shared" ca="1" si="67"/>
        <v>0</v>
      </c>
      <c r="BP55" s="358">
        <f t="shared" ca="1" si="4"/>
        <v>117241.8</v>
      </c>
      <c r="BQ55" s="206"/>
      <c r="BR55" s="234" t="str">
        <f t="shared" si="6"/>
        <v/>
      </c>
    </row>
    <row r="56" spans="1:75" ht="20.100000000000001" customHeight="1" outlineLevel="1" x14ac:dyDescent="0.2">
      <c r="A56" s="354">
        <f ca="1">INDEX(MC_Dispositivo!B:E,MATCH('Quantitativo_MG-329'!C56,MC_Dispositivo!B:B,0),2)</f>
        <v>2003343</v>
      </c>
      <c r="B56" s="354" t="str">
        <f ca="1">INDEX([10]TPU!$B:$B,MATCH($A56,[10]TPU!$A:$A,0))</f>
        <v>SICRO</v>
      </c>
      <c r="C56" s="354" t="s">
        <v>114</v>
      </c>
      <c r="D56" s="355" t="str">
        <f ca="1">INDEX(MC_Dispositivo!B:E,MATCH('Quantitativo_MG-329'!C56,MC_Dispositivo!B:B,0),3)</f>
        <v>Sarjeta trapezoidal de concreto - SZC 90-30 - escavação mecânica - areia e brita comerciais</v>
      </c>
      <c r="E56" s="354" t="str">
        <f ca="1">INDEX(MC_Dispositivo!B:E,MATCH('Quantitativo_MG-329'!C56,MC_Dispositivo!B:B,0),4)</f>
        <v>m</v>
      </c>
      <c r="F56" s="356" cm="1">
        <f t="array" aca="1" ref="F56" ca="1">IF($BS$1="Todos",SUM(IF(($BS$1="todos")*(MC_Dispositivo!$B$54:$B$212=$C56),MC_Dispositivo!$F$54:$BE$212)),SUM(IF((MC_Dispositivo!$F$36:$BE$36=$BS$1)*(MC_Dispositivo!$B$54:$B$212=$C56),MC_Dispositivo!$F$54:$BE$212)))</f>
        <v>0</v>
      </c>
      <c r="G56" s="357" cm="1">
        <f t="array" aca="1" ref="G56" ca="1">SUM(IF((MC_Dispositivo!$B$53:$B$189=$C56)*(MC_Dispositivo!$F$36:$BE$36=$BS$1)*(MC_Dispositivo!$F$43:$BE$43=G$1),MC_Dispositivo!$F$53:$BE$189))</f>
        <v>0</v>
      </c>
      <c r="H56" s="357" cm="1">
        <f t="array" aca="1" ref="H56" ca="1">SUM(IF((MC_Dispositivo!$B$53:$B$189=$C56)*(MC_Dispositivo!$F$36:$BE$36=$BS$1)*(MC_Dispositivo!$F$43:$BE$43=H$1),MC_Dispositivo!$F$53:$BE$189))</f>
        <v>0</v>
      </c>
      <c r="I56" s="357" cm="1">
        <f t="array" aca="1" ref="I56" ca="1">SUM(IF((MC_Dispositivo!$B$53:$B$189=$C56)*(MC_Dispositivo!$F$36:$BE$36=$BS$1)*(MC_Dispositivo!$F$43:$BE$43=I$1),MC_Dispositivo!$F$53:$BE$189))</f>
        <v>0</v>
      </c>
      <c r="J56" s="357" cm="1">
        <f t="array" aca="1" ref="J56" ca="1">SUM(IF((MC_Dispositivo!$B$53:$B$189=$C56)*(MC_Dispositivo!$F$36:$BE$36=$BS$1)*(MC_Dispositivo!$F$43:$BE$43=J$1),MC_Dispositivo!$F$53:$BE$189))</f>
        <v>0</v>
      </c>
      <c r="K56" s="357" cm="1">
        <f t="array" aca="1" ref="K56" ca="1">SUM(IF((MC_Dispositivo!$B$53:$B$189=$C56)*(MC_Dispositivo!$F$36:$BE$36=$BS$1)*(MC_Dispositivo!$F$43:$BE$43=K$1),MC_Dispositivo!$F$53:$BE$189))</f>
        <v>0</v>
      </c>
      <c r="L56" s="357" cm="1">
        <f t="array" aca="1" ref="L56" ca="1">SUM(IF((MC_Dispositivo!$B$53:$B$189=$C56)*(MC_Dispositivo!$F$36:$BE$36=$BS$1)*(MC_Dispositivo!$F$43:$BE$43=L$1),MC_Dispositivo!$F$53:$BE$189))</f>
        <v>0</v>
      </c>
      <c r="M56" s="357" cm="1">
        <f t="array" aca="1" ref="M56" ca="1">SUM(IF((MC_Dispositivo!$B$53:$B$189=$C56)*(MC_Dispositivo!$F$36:$BE$36=$BS$1)*(MC_Dispositivo!$F$43:$BE$43=M$1),MC_Dispositivo!$F$53:$BE$189))</f>
        <v>0</v>
      </c>
      <c r="N56" s="357" cm="1">
        <f t="array" aca="1" ref="N56" ca="1">SUM(IF((MC_Dispositivo!$B$53:$B$189=$C56)*(MC_Dispositivo!$F$36:$BE$36=$BS$1)*(MC_Dispositivo!$F$43:$BE$43=N$1),MC_Dispositivo!$F$53:$BE$189))</f>
        <v>0</v>
      </c>
      <c r="O56" s="357" cm="1">
        <f t="array" aca="1" ref="O56" ca="1">SUM(IF((MC_Dispositivo!$B$53:$B$189=$C56)*(MC_Dispositivo!$F$36:$BE$36=$BS$1)*(MC_Dispositivo!$F$43:$BE$43=O$1),MC_Dispositivo!$F$53:$BE$189))</f>
        <v>0</v>
      </c>
      <c r="P56" s="357" cm="1">
        <f t="array" aca="1" ref="P56" ca="1">SUM(IF((MC_Dispositivo!$B$53:$B$189=$C56)*(MC_Dispositivo!$F$36:$BE$36=$BS$1)*(MC_Dispositivo!$F$43:$BE$43=P$1),MC_Dispositivo!$F$53:$BE$189))</f>
        <v>0</v>
      </c>
      <c r="Q56" s="357" cm="1">
        <f t="array" aca="1" ref="Q56" ca="1">SUM(IF((MC_Dispositivo!$B$53:$B$189=$C56)*(MC_Dispositivo!$F$36:$BE$36=$BS$1)*(MC_Dispositivo!$F$43:$BE$43=Q$1),MC_Dispositivo!$F$53:$BE$189))</f>
        <v>0</v>
      </c>
      <c r="R56" s="357" cm="1">
        <f t="array" aca="1" ref="R56" ca="1">SUM(IF((MC_Dispositivo!$B$53:$B$189=$C56)*(MC_Dispositivo!$F$36:$BE$36=$BS$1)*(MC_Dispositivo!$F$43:$BE$43=R$1),MC_Dispositivo!$F$53:$BE$189))</f>
        <v>0</v>
      </c>
      <c r="S56" s="357" cm="1">
        <f t="array" aca="1" ref="S56" ca="1">SUM(IF((MC_Dispositivo!$B$53:$B$189=$C56)*(MC_Dispositivo!$F$36:$BE$36=$BS$1)*(MC_Dispositivo!$F$43:$BE$43=S$1),MC_Dispositivo!$F$53:$BE$189))</f>
        <v>0</v>
      </c>
      <c r="T56" s="357" cm="1">
        <f t="array" aca="1" ref="T56" ca="1">SUM(IF((MC_Dispositivo!$B$53:$B$189=$C56)*(MC_Dispositivo!$F$36:$BE$36=$BS$1)*(MC_Dispositivo!$F$43:$BE$43=T$1),MC_Dispositivo!$F$53:$BE$189))</f>
        <v>0</v>
      </c>
      <c r="U56" s="357" cm="1">
        <f t="array" aca="1" ref="U56" ca="1">SUM(IF((MC_Dispositivo!$B$53:$B$189=$C56)*(MC_Dispositivo!$F$36:$BE$36=$BS$1)*(MC_Dispositivo!$F$43:$BE$43=U$1),MC_Dispositivo!$F$53:$BE$189))</f>
        <v>0</v>
      </c>
      <c r="V56" s="357" cm="1">
        <f t="array" aca="1" ref="V56" ca="1">SUM(IF((MC_Dispositivo!$B$53:$B$189=$C56)*(MC_Dispositivo!$F$36:$BE$36=$BS$1)*(MC_Dispositivo!$F$43:$BE$43=V$1),MC_Dispositivo!$F$53:$BE$189))</f>
        <v>0</v>
      </c>
      <c r="W56" s="357" cm="1">
        <f t="array" aca="1" ref="W56" ca="1">SUM(IF((MC_Dispositivo!$B$53:$B$189=$C56)*(MC_Dispositivo!$F$36:$BE$36=$BS$1)*(MC_Dispositivo!$F$43:$BE$43=W$1),MC_Dispositivo!$F$53:$BE$189))</f>
        <v>0</v>
      </c>
      <c r="X56" s="357" cm="1">
        <f t="array" aca="1" ref="X56" ca="1">SUM(IF((MC_Dispositivo!$B$53:$B$189=$C56)*(MC_Dispositivo!$F$36:$BE$36=$BS$1)*(MC_Dispositivo!$F$43:$BE$43=X$1),MC_Dispositivo!$F$53:$BE$189))</f>
        <v>0</v>
      </c>
      <c r="Y56" s="357" cm="1">
        <f t="array" aca="1" ref="Y56" ca="1">SUM(IF((MC_Dispositivo!$B$53:$B$189=$C56)*(MC_Dispositivo!$F$36:$BE$36=$BS$1)*(MC_Dispositivo!$F$43:$BE$43=Y$1),MC_Dispositivo!$F$53:$BE$189))</f>
        <v>0</v>
      </c>
      <c r="Z56" s="357" cm="1">
        <f t="array" aca="1" ref="Z56" ca="1">SUM(IF((MC_Dispositivo!$B$53:$B$189=$C56)*(MC_Dispositivo!$F$36:$BE$36=$BS$1)*(MC_Dispositivo!$F$43:$BE$43=Z$1),MC_Dispositivo!$F$53:$BE$189))</f>
        <v>0</v>
      </c>
      <c r="AA56" s="357" cm="1">
        <f t="array" aca="1" ref="AA56" ca="1">SUM(IF((MC_Dispositivo!$B$53:$B$189=$C56)*(MC_Dispositivo!$F$36:$BE$36=$BS$1)*(MC_Dispositivo!$F$43:$BE$43=AA$1),MC_Dispositivo!$F$53:$BE$189))</f>
        <v>0</v>
      </c>
      <c r="AB56" s="357" cm="1">
        <f t="array" aca="1" ref="AB56" ca="1">SUM(IF((MC_Dispositivo!$B$53:$B$189=$C56)*(MC_Dispositivo!$F$36:$BE$36=$BS$1)*(MC_Dispositivo!$F$43:$BE$43=AB$1),MC_Dispositivo!$F$53:$BE$189))</f>
        <v>0</v>
      </c>
      <c r="AC56" s="357" cm="1">
        <f t="array" aca="1" ref="AC56" ca="1">SUM(IF((MC_Dispositivo!$B$53:$B$189=$C56)*(MC_Dispositivo!$F$36:$BE$36=$BS$1)*(MC_Dispositivo!$F$43:$BE$43=AC$1),MC_Dispositivo!$F$53:$BE$189))</f>
        <v>0</v>
      </c>
      <c r="AD56" s="357" cm="1">
        <f t="array" aca="1" ref="AD56" ca="1">SUM(IF((MC_Dispositivo!$B$53:$B$189=$C56)*(MC_Dispositivo!$F$36:$BE$36=$BS$1)*(MC_Dispositivo!$F$43:$BE$43=AD$1),MC_Dispositivo!$F$53:$BE$189))</f>
        <v>0</v>
      </c>
      <c r="AE56" s="357" cm="1">
        <f t="array" aca="1" ref="AE56" ca="1">SUM(IF((MC_Dispositivo!$B$53:$B$189=$C56)*(MC_Dispositivo!$F$36:$BE$36=$BS$1)*(MC_Dispositivo!$F$43:$BE$43=AE$1),MC_Dispositivo!$F$53:$BE$189))</f>
        <v>0</v>
      </c>
      <c r="AF56" s="357" cm="1">
        <f t="array" aca="1" ref="AF56" ca="1">SUM(IF((MC_Dispositivo!$B$53:$B$189=$C56)*(MC_Dispositivo!$F$36:$BE$36=$BS$1)*(MC_Dispositivo!$F$43:$BE$43=AF$1),MC_Dispositivo!$F$53:$BE$189))</f>
        <v>0</v>
      </c>
      <c r="AG56" s="357" cm="1">
        <f t="array" aca="1" ref="AG56" ca="1">SUM(IF((MC_Dispositivo!$B$53:$B$189=$C56)*(MC_Dispositivo!$F$36:$BE$36=$BS$1)*(MC_Dispositivo!$F$43:$BE$43=AG$1),MC_Dispositivo!$F$53:$BE$189))</f>
        <v>0</v>
      </c>
      <c r="AH56" s="357" cm="1">
        <f t="array" aca="1" ref="AH56" ca="1">SUM(IF((MC_Dispositivo!$B$53:$B$189=$C56)*(MC_Dispositivo!$F$36:$BE$36=$BS$1)*(MC_Dispositivo!$F$43:$BE$43=AH$1),MC_Dispositivo!$F$53:$BE$189))</f>
        <v>0</v>
      </c>
      <c r="AI56" s="357" cm="1">
        <f t="array" aca="1" ref="AI56" ca="1">SUM(IF((MC_Dispositivo!$B$53:$B$189=$C56)*(MC_Dispositivo!$F$36:$BE$36=$BS$1)*(MC_Dispositivo!$F$43:$BE$43=AI$1),MC_Dispositivo!$F$53:$BE$189))</f>
        <v>0</v>
      </c>
      <c r="AJ56" s="357" cm="1">
        <f t="array" aca="1" ref="AJ56" ca="1">SUM(IF((MC_Dispositivo!$B$53:$B$189=$C56)*(MC_Dispositivo!$F$36:$BE$36=$BS$1)*(MC_Dispositivo!$F$43:$BE$43=AJ$1),MC_Dispositivo!$F$53:$BE$189))</f>
        <v>0</v>
      </c>
      <c r="AK56" s="125">
        <f ca="1">IF(A56="","",INDEX([10]TPU!$G:$G,MATCH($A56,[10]TPU!$A:$A,0)))</f>
        <v>96.58</v>
      </c>
      <c r="AL56" s="359">
        <f t="shared" ref="AL56:AU62" ca="1" si="68">IF($A56="",SUMIFS(AL57:AL104,$C57:$C104,$C56&amp;"*",$A57:$A104,"&lt;&gt;"&amp;""),G56*$AK56)</f>
        <v>0</v>
      </c>
      <c r="AM56" s="359">
        <f t="shared" ca="1" si="68"/>
        <v>0</v>
      </c>
      <c r="AN56" s="359">
        <f t="shared" ca="1" si="68"/>
        <v>0</v>
      </c>
      <c r="AO56" s="359">
        <f t="shared" ca="1" si="68"/>
        <v>0</v>
      </c>
      <c r="AP56" s="359">
        <f t="shared" ca="1" si="68"/>
        <v>0</v>
      </c>
      <c r="AQ56" s="359">
        <f t="shared" ca="1" si="68"/>
        <v>0</v>
      </c>
      <c r="AR56" s="359">
        <f t="shared" ca="1" si="68"/>
        <v>0</v>
      </c>
      <c r="AS56" s="359">
        <f t="shared" ca="1" si="68"/>
        <v>0</v>
      </c>
      <c r="AT56" s="359">
        <f t="shared" ca="1" si="68"/>
        <v>0</v>
      </c>
      <c r="AU56" s="359">
        <f t="shared" ca="1" si="68"/>
        <v>0</v>
      </c>
      <c r="AV56" s="359">
        <f t="shared" ref="AV56:BE62" ca="1" si="69">IF($A56="",SUMIFS(AV57:AV104,$C57:$C104,$C56&amp;"*",$A57:$A104,"&lt;&gt;"&amp;""),Q56*$AK56)</f>
        <v>0</v>
      </c>
      <c r="AW56" s="359">
        <f t="shared" ca="1" si="69"/>
        <v>0</v>
      </c>
      <c r="AX56" s="359">
        <f t="shared" ca="1" si="69"/>
        <v>0</v>
      </c>
      <c r="AY56" s="359">
        <f t="shared" ca="1" si="69"/>
        <v>0</v>
      </c>
      <c r="AZ56" s="359">
        <f t="shared" ca="1" si="69"/>
        <v>0</v>
      </c>
      <c r="BA56" s="359">
        <f t="shared" ca="1" si="69"/>
        <v>0</v>
      </c>
      <c r="BB56" s="359">
        <f t="shared" ca="1" si="69"/>
        <v>0</v>
      </c>
      <c r="BC56" s="359">
        <f t="shared" ca="1" si="69"/>
        <v>0</v>
      </c>
      <c r="BD56" s="359">
        <f t="shared" ca="1" si="69"/>
        <v>0</v>
      </c>
      <c r="BE56" s="359">
        <f t="shared" ca="1" si="69"/>
        <v>0</v>
      </c>
      <c r="BF56" s="359">
        <f t="shared" ref="BF56:BO62" ca="1" si="70">IF($A56="",SUMIFS(BF57:BF104,$C57:$C104,$C56&amp;"*",$A57:$A104,"&lt;&gt;"&amp;""),AA56*$AK56)</f>
        <v>0</v>
      </c>
      <c r="BG56" s="359">
        <f t="shared" ca="1" si="70"/>
        <v>0</v>
      </c>
      <c r="BH56" s="359">
        <f t="shared" ca="1" si="70"/>
        <v>0</v>
      </c>
      <c r="BI56" s="359">
        <f t="shared" ca="1" si="70"/>
        <v>0</v>
      </c>
      <c r="BJ56" s="359">
        <f t="shared" ca="1" si="70"/>
        <v>0</v>
      </c>
      <c r="BK56" s="359">
        <f t="shared" ca="1" si="70"/>
        <v>0</v>
      </c>
      <c r="BL56" s="359">
        <f t="shared" ca="1" si="70"/>
        <v>0</v>
      </c>
      <c r="BM56" s="359">
        <f t="shared" ca="1" si="70"/>
        <v>0</v>
      </c>
      <c r="BN56" s="359">
        <f t="shared" ca="1" si="70"/>
        <v>0</v>
      </c>
      <c r="BO56" s="359">
        <f t="shared" ca="1" si="70"/>
        <v>0</v>
      </c>
      <c r="BP56" s="358">
        <f t="shared" ca="1" si="4"/>
        <v>0</v>
      </c>
      <c r="BQ56" s="206"/>
      <c r="BR56" s="234" t="str">
        <f t="shared" si="6"/>
        <v/>
      </c>
    </row>
    <row r="57" spans="1:75" s="204" customFormat="1" ht="20.100000000000001" customHeight="1" outlineLevel="1" x14ac:dyDescent="0.2">
      <c r="A57" s="354" t="str">
        <f ca="1">INDEX(MC_Dispositivo!B:E,MATCH('Quantitativo_MG-329'!C57,MC_Dispositivo!B:B,0),2)</f>
        <v>ED-48593</v>
      </c>
      <c r="B57" s="354" t="str">
        <f ca="1">INDEX([10]TPU!$B:$B,MATCH($A57,[10]TPU!$A:$A,0))</f>
        <v>SICOR</v>
      </c>
      <c r="C57" s="354" t="s">
        <v>116</v>
      </c>
      <c r="D57" s="355" t="str">
        <f ca="1">INDEX(MC_Dispositivo!B:E,MATCH('Quantitativo_MG-329'!C57,MC_Dispositivo!B:B,0),3)</f>
        <v>descida d´água tipo degrau dn 1000, exclusive bota fora</v>
      </c>
      <c r="E57" s="354" t="str">
        <f ca="1">INDEX(MC_Dispositivo!B:E,MATCH('Quantitativo_MG-329'!C57,MC_Dispositivo!B:B,0),4)</f>
        <v>m</v>
      </c>
      <c r="F57" s="356" cm="1">
        <f t="array" aca="1" ref="F57" ca="1">IF($BS$1="Todos",SUM(IF(($BS$1="todos")*(MC_Dispositivo!$B$54:$B$212=$C57),MC_Dispositivo!$F$54:$BE$212)),SUM(IF((MC_Dispositivo!$F$36:$BE$36=$BS$1)*(MC_Dispositivo!$B$54:$B$212=$C57),MC_Dispositivo!$F$54:$BE$212)))</f>
        <v>0</v>
      </c>
      <c r="G57" s="357" cm="1">
        <f t="array" aca="1" ref="G57" ca="1">SUM(IF((MC_Dispositivo!$B$53:$B$189=$C57)*(MC_Dispositivo!$F$36:$BE$36=$BS$1)*(MC_Dispositivo!$F$43:$BE$43=G$1),MC_Dispositivo!$F$53:$BE$189))</f>
        <v>0</v>
      </c>
      <c r="H57" s="357" cm="1">
        <f t="array" aca="1" ref="H57" ca="1">SUM(IF((MC_Dispositivo!$B$53:$B$189=$C57)*(MC_Dispositivo!$F$36:$BE$36=$BS$1)*(MC_Dispositivo!$F$43:$BE$43=H$1),MC_Dispositivo!$F$53:$BE$189))</f>
        <v>0</v>
      </c>
      <c r="I57" s="357" cm="1">
        <f t="array" aca="1" ref="I57" ca="1">SUM(IF((MC_Dispositivo!$B$53:$B$189=$C57)*(MC_Dispositivo!$F$36:$BE$36=$BS$1)*(MC_Dispositivo!$F$43:$BE$43=I$1),MC_Dispositivo!$F$53:$BE$189))</f>
        <v>0</v>
      </c>
      <c r="J57" s="357" cm="1">
        <f t="array" aca="1" ref="J57" ca="1">SUM(IF((MC_Dispositivo!$B$53:$B$189=$C57)*(MC_Dispositivo!$F$36:$BE$36=$BS$1)*(MC_Dispositivo!$F$43:$BE$43=J$1),MC_Dispositivo!$F$53:$BE$189))</f>
        <v>0</v>
      </c>
      <c r="K57" s="357" cm="1">
        <f t="array" aca="1" ref="K57" ca="1">SUM(IF((MC_Dispositivo!$B$53:$B$189=$C57)*(MC_Dispositivo!$F$36:$BE$36=$BS$1)*(MC_Dispositivo!$F$43:$BE$43=K$1),MC_Dispositivo!$F$53:$BE$189))</f>
        <v>0</v>
      </c>
      <c r="L57" s="357" cm="1">
        <f t="array" aca="1" ref="L57" ca="1">SUM(IF((MC_Dispositivo!$B$53:$B$189=$C57)*(MC_Dispositivo!$F$36:$BE$36=$BS$1)*(MC_Dispositivo!$F$43:$BE$43=L$1),MC_Dispositivo!$F$53:$BE$189))</f>
        <v>0</v>
      </c>
      <c r="M57" s="357" cm="1">
        <f t="array" aca="1" ref="M57" ca="1">SUM(IF((MC_Dispositivo!$B$53:$B$189=$C57)*(MC_Dispositivo!$F$36:$BE$36=$BS$1)*(MC_Dispositivo!$F$43:$BE$43=M$1),MC_Dispositivo!$F$53:$BE$189))</f>
        <v>0</v>
      </c>
      <c r="N57" s="357" cm="1">
        <f t="array" aca="1" ref="N57" ca="1">SUM(IF((MC_Dispositivo!$B$53:$B$189=$C57)*(MC_Dispositivo!$F$36:$BE$36=$BS$1)*(MC_Dispositivo!$F$43:$BE$43=N$1),MC_Dispositivo!$F$53:$BE$189))</f>
        <v>0</v>
      </c>
      <c r="O57" s="357" cm="1">
        <f t="array" aca="1" ref="O57" ca="1">SUM(IF((MC_Dispositivo!$B$53:$B$189=$C57)*(MC_Dispositivo!$F$36:$BE$36=$BS$1)*(MC_Dispositivo!$F$43:$BE$43=O$1),MC_Dispositivo!$F$53:$BE$189))</f>
        <v>0</v>
      </c>
      <c r="P57" s="357" cm="1">
        <f t="array" aca="1" ref="P57" ca="1">SUM(IF((MC_Dispositivo!$B$53:$B$189=$C57)*(MC_Dispositivo!$F$36:$BE$36=$BS$1)*(MC_Dispositivo!$F$43:$BE$43=P$1),MC_Dispositivo!$F$53:$BE$189))</f>
        <v>0</v>
      </c>
      <c r="Q57" s="357" cm="1">
        <f t="array" aca="1" ref="Q57" ca="1">SUM(IF((MC_Dispositivo!$B$53:$B$189=$C57)*(MC_Dispositivo!$F$36:$BE$36=$BS$1)*(MC_Dispositivo!$F$43:$BE$43=Q$1),MC_Dispositivo!$F$53:$BE$189))</f>
        <v>0</v>
      </c>
      <c r="R57" s="357" cm="1">
        <f t="array" aca="1" ref="R57" ca="1">SUM(IF((MC_Dispositivo!$B$53:$B$189=$C57)*(MC_Dispositivo!$F$36:$BE$36=$BS$1)*(MC_Dispositivo!$F$43:$BE$43=R$1),MC_Dispositivo!$F$53:$BE$189))</f>
        <v>0</v>
      </c>
      <c r="S57" s="357" cm="1">
        <f t="array" aca="1" ref="S57" ca="1">SUM(IF((MC_Dispositivo!$B$53:$B$189=$C57)*(MC_Dispositivo!$F$36:$BE$36=$BS$1)*(MC_Dispositivo!$F$43:$BE$43=S$1),MC_Dispositivo!$F$53:$BE$189))</f>
        <v>0</v>
      </c>
      <c r="T57" s="357" cm="1">
        <f t="array" aca="1" ref="T57" ca="1">SUM(IF((MC_Dispositivo!$B$53:$B$189=$C57)*(MC_Dispositivo!$F$36:$BE$36=$BS$1)*(MC_Dispositivo!$F$43:$BE$43=T$1),MC_Dispositivo!$F$53:$BE$189))</f>
        <v>0</v>
      </c>
      <c r="U57" s="357" cm="1">
        <f t="array" aca="1" ref="U57" ca="1">SUM(IF((MC_Dispositivo!$B$53:$B$189=$C57)*(MC_Dispositivo!$F$36:$BE$36=$BS$1)*(MC_Dispositivo!$F$43:$BE$43=U$1),MC_Dispositivo!$F$53:$BE$189))</f>
        <v>0</v>
      </c>
      <c r="V57" s="357" cm="1">
        <f t="array" aca="1" ref="V57" ca="1">SUM(IF((MC_Dispositivo!$B$53:$B$189=$C57)*(MC_Dispositivo!$F$36:$BE$36=$BS$1)*(MC_Dispositivo!$F$43:$BE$43=V$1),MC_Dispositivo!$F$53:$BE$189))</f>
        <v>0</v>
      </c>
      <c r="W57" s="357" cm="1">
        <f t="array" aca="1" ref="W57" ca="1">SUM(IF((MC_Dispositivo!$B$53:$B$189=$C57)*(MC_Dispositivo!$F$36:$BE$36=$BS$1)*(MC_Dispositivo!$F$43:$BE$43=W$1),MC_Dispositivo!$F$53:$BE$189))</f>
        <v>0</v>
      </c>
      <c r="X57" s="357" cm="1">
        <f t="array" aca="1" ref="X57" ca="1">SUM(IF((MC_Dispositivo!$B$53:$B$189=$C57)*(MC_Dispositivo!$F$36:$BE$36=$BS$1)*(MC_Dispositivo!$F$43:$BE$43=X$1),MC_Dispositivo!$F$53:$BE$189))</f>
        <v>0</v>
      </c>
      <c r="Y57" s="357" cm="1">
        <f t="array" aca="1" ref="Y57" ca="1">SUM(IF((MC_Dispositivo!$B$53:$B$189=$C57)*(MC_Dispositivo!$F$36:$BE$36=$BS$1)*(MC_Dispositivo!$F$43:$BE$43=Y$1),MC_Dispositivo!$F$53:$BE$189))</f>
        <v>0</v>
      </c>
      <c r="Z57" s="357" cm="1">
        <f t="array" aca="1" ref="Z57" ca="1">SUM(IF((MC_Dispositivo!$B$53:$B$189=$C57)*(MC_Dispositivo!$F$36:$BE$36=$BS$1)*(MC_Dispositivo!$F$43:$BE$43=Z$1),MC_Dispositivo!$F$53:$BE$189))</f>
        <v>0</v>
      </c>
      <c r="AA57" s="357" cm="1">
        <f t="array" aca="1" ref="AA57" ca="1">SUM(IF((MC_Dispositivo!$B$53:$B$189=$C57)*(MC_Dispositivo!$F$36:$BE$36=$BS$1)*(MC_Dispositivo!$F$43:$BE$43=AA$1),MC_Dispositivo!$F$53:$BE$189))</f>
        <v>0</v>
      </c>
      <c r="AB57" s="357" cm="1">
        <f t="array" aca="1" ref="AB57" ca="1">SUM(IF((MC_Dispositivo!$B$53:$B$189=$C57)*(MC_Dispositivo!$F$36:$BE$36=$BS$1)*(MC_Dispositivo!$F$43:$BE$43=AB$1),MC_Dispositivo!$F$53:$BE$189))</f>
        <v>0</v>
      </c>
      <c r="AC57" s="357" cm="1">
        <f t="array" aca="1" ref="AC57" ca="1">SUM(IF((MC_Dispositivo!$B$53:$B$189=$C57)*(MC_Dispositivo!$F$36:$BE$36=$BS$1)*(MC_Dispositivo!$F$43:$BE$43=AC$1),MC_Dispositivo!$F$53:$BE$189))</f>
        <v>0</v>
      </c>
      <c r="AD57" s="357" cm="1">
        <f t="array" aca="1" ref="AD57" ca="1">SUM(IF((MC_Dispositivo!$B$53:$B$189=$C57)*(MC_Dispositivo!$F$36:$BE$36=$BS$1)*(MC_Dispositivo!$F$43:$BE$43=AD$1),MC_Dispositivo!$F$53:$BE$189))</f>
        <v>0</v>
      </c>
      <c r="AE57" s="357" cm="1">
        <f t="array" aca="1" ref="AE57" ca="1">SUM(IF((MC_Dispositivo!$B$53:$B$189=$C57)*(MC_Dispositivo!$F$36:$BE$36=$BS$1)*(MC_Dispositivo!$F$43:$BE$43=AE$1),MC_Dispositivo!$F$53:$BE$189))</f>
        <v>0</v>
      </c>
      <c r="AF57" s="357" cm="1">
        <f t="array" aca="1" ref="AF57" ca="1">SUM(IF((MC_Dispositivo!$B$53:$B$189=$C57)*(MC_Dispositivo!$F$36:$BE$36=$BS$1)*(MC_Dispositivo!$F$43:$BE$43=AF$1),MC_Dispositivo!$F$53:$BE$189))</f>
        <v>0</v>
      </c>
      <c r="AG57" s="357" cm="1">
        <f t="array" aca="1" ref="AG57" ca="1">SUM(IF((MC_Dispositivo!$B$53:$B$189=$C57)*(MC_Dispositivo!$F$36:$BE$36=$BS$1)*(MC_Dispositivo!$F$43:$BE$43=AG$1),MC_Dispositivo!$F$53:$BE$189))</f>
        <v>0</v>
      </c>
      <c r="AH57" s="357" cm="1">
        <f t="array" aca="1" ref="AH57" ca="1">SUM(IF((MC_Dispositivo!$B$53:$B$189=$C57)*(MC_Dispositivo!$F$36:$BE$36=$BS$1)*(MC_Dispositivo!$F$43:$BE$43=AH$1),MC_Dispositivo!$F$53:$BE$189))</f>
        <v>0</v>
      </c>
      <c r="AI57" s="357" cm="1">
        <f t="array" aca="1" ref="AI57" ca="1">SUM(IF((MC_Dispositivo!$B$53:$B$189=$C57)*(MC_Dispositivo!$F$36:$BE$36=$BS$1)*(MC_Dispositivo!$F$43:$BE$43=AI$1),MC_Dispositivo!$F$53:$BE$189))</f>
        <v>0</v>
      </c>
      <c r="AJ57" s="357" cm="1">
        <f t="array" aca="1" ref="AJ57" ca="1">SUM(IF((MC_Dispositivo!$B$53:$B$189=$C57)*(MC_Dispositivo!$F$36:$BE$36=$BS$1)*(MC_Dispositivo!$F$43:$BE$43=AJ$1),MC_Dispositivo!$F$53:$BE$189))</f>
        <v>0</v>
      </c>
      <c r="AK57" s="125">
        <f ca="1">IF(A57="","",INDEX([10]TPU!$G:$G,MATCH($A57,[10]TPU!$A:$A,0)))</f>
        <v>1567.03</v>
      </c>
      <c r="AL57" s="359">
        <f t="shared" ca="1" si="68"/>
        <v>0</v>
      </c>
      <c r="AM57" s="359">
        <f t="shared" ca="1" si="68"/>
        <v>0</v>
      </c>
      <c r="AN57" s="359">
        <f t="shared" ca="1" si="68"/>
        <v>0</v>
      </c>
      <c r="AO57" s="359">
        <f t="shared" ca="1" si="68"/>
        <v>0</v>
      </c>
      <c r="AP57" s="359">
        <f t="shared" ca="1" si="68"/>
        <v>0</v>
      </c>
      <c r="AQ57" s="359">
        <f t="shared" ca="1" si="68"/>
        <v>0</v>
      </c>
      <c r="AR57" s="359">
        <f t="shared" ca="1" si="68"/>
        <v>0</v>
      </c>
      <c r="AS57" s="359">
        <f t="shared" ca="1" si="68"/>
        <v>0</v>
      </c>
      <c r="AT57" s="359">
        <f t="shared" ca="1" si="68"/>
        <v>0</v>
      </c>
      <c r="AU57" s="359">
        <f t="shared" ca="1" si="68"/>
        <v>0</v>
      </c>
      <c r="AV57" s="359">
        <f t="shared" ca="1" si="69"/>
        <v>0</v>
      </c>
      <c r="AW57" s="359">
        <f t="shared" ca="1" si="69"/>
        <v>0</v>
      </c>
      <c r="AX57" s="359">
        <f t="shared" ca="1" si="69"/>
        <v>0</v>
      </c>
      <c r="AY57" s="359">
        <f t="shared" ca="1" si="69"/>
        <v>0</v>
      </c>
      <c r="AZ57" s="359">
        <f t="shared" ca="1" si="69"/>
        <v>0</v>
      </c>
      <c r="BA57" s="359">
        <f t="shared" ca="1" si="69"/>
        <v>0</v>
      </c>
      <c r="BB57" s="359">
        <f t="shared" ca="1" si="69"/>
        <v>0</v>
      </c>
      <c r="BC57" s="359">
        <f t="shared" ca="1" si="69"/>
        <v>0</v>
      </c>
      <c r="BD57" s="359">
        <f t="shared" ca="1" si="69"/>
        <v>0</v>
      </c>
      <c r="BE57" s="359">
        <f t="shared" ca="1" si="69"/>
        <v>0</v>
      </c>
      <c r="BF57" s="359">
        <f t="shared" ca="1" si="70"/>
        <v>0</v>
      </c>
      <c r="BG57" s="359">
        <f t="shared" ca="1" si="70"/>
        <v>0</v>
      </c>
      <c r="BH57" s="359">
        <f t="shared" ca="1" si="70"/>
        <v>0</v>
      </c>
      <c r="BI57" s="359">
        <f t="shared" ca="1" si="70"/>
        <v>0</v>
      </c>
      <c r="BJ57" s="359">
        <f t="shared" ca="1" si="70"/>
        <v>0</v>
      </c>
      <c r="BK57" s="359">
        <f t="shared" ca="1" si="70"/>
        <v>0</v>
      </c>
      <c r="BL57" s="359">
        <f t="shared" ca="1" si="70"/>
        <v>0</v>
      </c>
      <c r="BM57" s="359">
        <f t="shared" ca="1" si="70"/>
        <v>0</v>
      </c>
      <c r="BN57" s="359">
        <f t="shared" ca="1" si="70"/>
        <v>0</v>
      </c>
      <c r="BO57" s="359">
        <f t="shared" ca="1" si="70"/>
        <v>0</v>
      </c>
      <c r="BP57" s="358">
        <f t="shared" ca="1" si="4"/>
        <v>0</v>
      </c>
      <c r="BQ57" s="206"/>
      <c r="BR57" s="234" t="str">
        <f t="shared" si="6"/>
        <v/>
      </c>
      <c r="BW57" s="173"/>
    </row>
    <row r="58" spans="1:75" ht="20.100000000000001" customHeight="1" outlineLevel="1" x14ac:dyDescent="0.2">
      <c r="A58" s="354" t="str">
        <f ca="1">INDEX(MC_Dispositivo!B:E,MATCH('Quantitativo_MG-329'!C58,MC_Dispositivo!B:B,0),2)</f>
        <v>ED-48585</v>
      </c>
      <c r="B58" s="354" t="str">
        <f ca="1">INDEX([10]TPU!$B:$B,MATCH($A58,[10]TPU!$A:$A,0))</f>
        <v>SICOR</v>
      </c>
      <c r="C58" s="354" t="s">
        <v>117</v>
      </c>
      <c r="D58" s="355" t="str">
        <f ca="1">INDEX(MC_Dispositivo!B:E,MATCH('Quantitativo_MG-329'!C58,MC_Dispositivo!B:B,0),3)</f>
        <v>caixa de captação e drenagem tipo f (120 x 120 x 150 cm), d = 500 mm a 1500mm, inclusive escavação, reaterro e bota fora</v>
      </c>
      <c r="E58" s="354" t="str">
        <f ca="1">INDEX(MC_Dispositivo!B:E,MATCH('Quantitativo_MG-329'!C58,MC_Dispositivo!B:B,0),4)</f>
        <v>u</v>
      </c>
      <c r="F58" s="356" cm="1">
        <f t="array" aca="1" ref="F58" ca="1">IF($BS$1="Todos",SUM(IF(($BS$1="todos")*(MC_Dispositivo!$B$54:$B$212=$C58),MC_Dispositivo!$F$54:$BE$212)),SUM(IF((MC_Dispositivo!$F$36:$BE$36=$BS$1)*(MC_Dispositivo!$B$54:$B$212=$C58),MC_Dispositivo!$F$54:$BE$212)))</f>
        <v>2</v>
      </c>
      <c r="G58" s="357" cm="1">
        <f t="array" aca="1" ref="G58" ca="1">SUM(IF((MC_Dispositivo!$B$53:$B$189=$C58)*(MC_Dispositivo!$F$36:$BE$36=$BS$1)*(MC_Dispositivo!$F$43:$BE$43=G$1),MC_Dispositivo!$F$53:$BE$189))</f>
        <v>0</v>
      </c>
      <c r="H58" s="357" cm="1">
        <f t="array" aca="1" ref="H58" ca="1">SUM(IF((MC_Dispositivo!$B$53:$B$189=$C58)*(MC_Dispositivo!$F$36:$BE$36=$BS$1)*(MC_Dispositivo!$F$43:$BE$43=H$1),MC_Dispositivo!$F$53:$BE$189))</f>
        <v>0</v>
      </c>
      <c r="I58" s="357" cm="1">
        <f t="array" aca="1" ref="I58" ca="1">SUM(IF((MC_Dispositivo!$B$53:$B$189=$C58)*(MC_Dispositivo!$F$36:$BE$36=$BS$1)*(MC_Dispositivo!$F$43:$BE$43=I$1),MC_Dispositivo!$F$53:$BE$189))</f>
        <v>0</v>
      </c>
      <c r="J58" s="357" cm="1">
        <f t="array" aca="1" ref="J58" ca="1">SUM(IF((MC_Dispositivo!$B$53:$B$189=$C58)*(MC_Dispositivo!$F$36:$BE$36=$BS$1)*(MC_Dispositivo!$F$43:$BE$43=J$1),MC_Dispositivo!$F$53:$BE$189))</f>
        <v>2</v>
      </c>
      <c r="K58" s="357" cm="1">
        <f t="array" aca="1" ref="K58" ca="1">SUM(IF((MC_Dispositivo!$B$53:$B$189=$C58)*(MC_Dispositivo!$F$36:$BE$36=$BS$1)*(MC_Dispositivo!$F$43:$BE$43=K$1),MC_Dispositivo!$F$53:$BE$189))</f>
        <v>0</v>
      </c>
      <c r="L58" s="357" cm="1">
        <f t="array" aca="1" ref="L58" ca="1">SUM(IF((MC_Dispositivo!$B$53:$B$189=$C58)*(MC_Dispositivo!$F$36:$BE$36=$BS$1)*(MC_Dispositivo!$F$43:$BE$43=L$1),MC_Dispositivo!$F$53:$BE$189))</f>
        <v>0</v>
      </c>
      <c r="M58" s="357" cm="1">
        <f t="array" aca="1" ref="M58" ca="1">SUM(IF((MC_Dispositivo!$B$53:$B$189=$C58)*(MC_Dispositivo!$F$36:$BE$36=$BS$1)*(MC_Dispositivo!$F$43:$BE$43=M$1),MC_Dispositivo!$F$53:$BE$189))</f>
        <v>0</v>
      </c>
      <c r="N58" s="357" cm="1">
        <f t="array" aca="1" ref="N58" ca="1">SUM(IF((MC_Dispositivo!$B$53:$B$189=$C58)*(MC_Dispositivo!$F$36:$BE$36=$BS$1)*(MC_Dispositivo!$F$43:$BE$43=N$1),MC_Dispositivo!$F$53:$BE$189))</f>
        <v>0</v>
      </c>
      <c r="O58" s="357" cm="1">
        <f t="array" aca="1" ref="O58" ca="1">SUM(IF((MC_Dispositivo!$B$53:$B$189=$C58)*(MC_Dispositivo!$F$36:$BE$36=$BS$1)*(MC_Dispositivo!$F$43:$BE$43=O$1),MC_Dispositivo!$F$53:$BE$189))</f>
        <v>0</v>
      </c>
      <c r="P58" s="357" cm="1">
        <f t="array" aca="1" ref="P58" ca="1">SUM(IF((MC_Dispositivo!$B$53:$B$189=$C58)*(MC_Dispositivo!$F$36:$BE$36=$BS$1)*(MC_Dispositivo!$F$43:$BE$43=P$1),MC_Dispositivo!$F$53:$BE$189))</f>
        <v>0</v>
      </c>
      <c r="Q58" s="357" cm="1">
        <f t="array" aca="1" ref="Q58" ca="1">SUM(IF((MC_Dispositivo!$B$53:$B$189=$C58)*(MC_Dispositivo!$F$36:$BE$36=$BS$1)*(MC_Dispositivo!$F$43:$BE$43=Q$1),MC_Dispositivo!$F$53:$BE$189))</f>
        <v>0</v>
      </c>
      <c r="R58" s="357" cm="1">
        <f t="array" aca="1" ref="R58" ca="1">SUM(IF((MC_Dispositivo!$B$53:$B$189=$C58)*(MC_Dispositivo!$F$36:$BE$36=$BS$1)*(MC_Dispositivo!$F$43:$BE$43=R$1),MC_Dispositivo!$F$53:$BE$189))</f>
        <v>0</v>
      </c>
      <c r="S58" s="357" cm="1">
        <f t="array" aca="1" ref="S58" ca="1">SUM(IF((MC_Dispositivo!$B$53:$B$189=$C58)*(MC_Dispositivo!$F$36:$BE$36=$BS$1)*(MC_Dispositivo!$F$43:$BE$43=S$1),MC_Dispositivo!$F$53:$BE$189))</f>
        <v>0</v>
      </c>
      <c r="T58" s="357" cm="1">
        <f t="array" aca="1" ref="T58" ca="1">SUM(IF((MC_Dispositivo!$B$53:$B$189=$C58)*(MC_Dispositivo!$F$36:$BE$36=$BS$1)*(MC_Dispositivo!$F$43:$BE$43=T$1),MC_Dispositivo!$F$53:$BE$189))</f>
        <v>0</v>
      </c>
      <c r="U58" s="357" cm="1">
        <f t="array" aca="1" ref="U58" ca="1">SUM(IF((MC_Dispositivo!$B$53:$B$189=$C58)*(MC_Dispositivo!$F$36:$BE$36=$BS$1)*(MC_Dispositivo!$F$43:$BE$43=U$1),MC_Dispositivo!$F$53:$BE$189))</f>
        <v>0</v>
      </c>
      <c r="V58" s="357" cm="1">
        <f t="array" aca="1" ref="V58" ca="1">SUM(IF((MC_Dispositivo!$B$53:$B$189=$C58)*(MC_Dispositivo!$F$36:$BE$36=$BS$1)*(MC_Dispositivo!$F$43:$BE$43=V$1),MC_Dispositivo!$F$53:$BE$189))</f>
        <v>0</v>
      </c>
      <c r="W58" s="357" cm="1">
        <f t="array" aca="1" ref="W58" ca="1">SUM(IF((MC_Dispositivo!$B$53:$B$189=$C58)*(MC_Dispositivo!$F$36:$BE$36=$BS$1)*(MC_Dispositivo!$F$43:$BE$43=W$1),MC_Dispositivo!$F$53:$BE$189))</f>
        <v>0</v>
      </c>
      <c r="X58" s="357" cm="1">
        <f t="array" aca="1" ref="X58" ca="1">SUM(IF((MC_Dispositivo!$B$53:$B$189=$C58)*(MC_Dispositivo!$F$36:$BE$36=$BS$1)*(MC_Dispositivo!$F$43:$BE$43=X$1),MC_Dispositivo!$F$53:$BE$189))</f>
        <v>0</v>
      </c>
      <c r="Y58" s="357" cm="1">
        <f t="array" aca="1" ref="Y58" ca="1">SUM(IF((MC_Dispositivo!$B$53:$B$189=$C58)*(MC_Dispositivo!$F$36:$BE$36=$BS$1)*(MC_Dispositivo!$F$43:$BE$43=Y$1),MC_Dispositivo!$F$53:$BE$189))</f>
        <v>0</v>
      </c>
      <c r="Z58" s="357" cm="1">
        <f t="array" aca="1" ref="Z58" ca="1">SUM(IF((MC_Dispositivo!$B$53:$B$189=$C58)*(MC_Dispositivo!$F$36:$BE$36=$BS$1)*(MC_Dispositivo!$F$43:$BE$43=Z$1),MC_Dispositivo!$F$53:$BE$189))</f>
        <v>0</v>
      </c>
      <c r="AA58" s="357" cm="1">
        <f t="array" aca="1" ref="AA58" ca="1">SUM(IF((MC_Dispositivo!$B$53:$B$189=$C58)*(MC_Dispositivo!$F$36:$BE$36=$BS$1)*(MC_Dispositivo!$F$43:$BE$43=AA$1),MC_Dispositivo!$F$53:$BE$189))</f>
        <v>0</v>
      </c>
      <c r="AB58" s="357" cm="1">
        <f t="array" aca="1" ref="AB58" ca="1">SUM(IF((MC_Dispositivo!$B$53:$B$189=$C58)*(MC_Dispositivo!$F$36:$BE$36=$BS$1)*(MC_Dispositivo!$F$43:$BE$43=AB$1),MC_Dispositivo!$F$53:$BE$189))</f>
        <v>0</v>
      </c>
      <c r="AC58" s="357" cm="1">
        <f t="array" aca="1" ref="AC58" ca="1">SUM(IF((MC_Dispositivo!$B$53:$B$189=$C58)*(MC_Dispositivo!$F$36:$BE$36=$BS$1)*(MC_Dispositivo!$F$43:$BE$43=AC$1),MC_Dispositivo!$F$53:$BE$189))</f>
        <v>0</v>
      </c>
      <c r="AD58" s="357" cm="1">
        <f t="array" aca="1" ref="AD58" ca="1">SUM(IF((MC_Dispositivo!$B$53:$B$189=$C58)*(MC_Dispositivo!$F$36:$BE$36=$BS$1)*(MC_Dispositivo!$F$43:$BE$43=AD$1),MC_Dispositivo!$F$53:$BE$189))</f>
        <v>0</v>
      </c>
      <c r="AE58" s="357" cm="1">
        <f t="array" aca="1" ref="AE58" ca="1">SUM(IF((MC_Dispositivo!$B$53:$B$189=$C58)*(MC_Dispositivo!$F$36:$BE$36=$BS$1)*(MC_Dispositivo!$F$43:$BE$43=AE$1),MC_Dispositivo!$F$53:$BE$189))</f>
        <v>0</v>
      </c>
      <c r="AF58" s="357" cm="1">
        <f t="array" aca="1" ref="AF58" ca="1">SUM(IF((MC_Dispositivo!$B$53:$B$189=$C58)*(MC_Dispositivo!$F$36:$BE$36=$BS$1)*(MC_Dispositivo!$F$43:$BE$43=AF$1),MC_Dispositivo!$F$53:$BE$189))</f>
        <v>0</v>
      </c>
      <c r="AG58" s="357" cm="1">
        <f t="array" aca="1" ref="AG58" ca="1">SUM(IF((MC_Dispositivo!$B$53:$B$189=$C58)*(MC_Dispositivo!$F$36:$BE$36=$BS$1)*(MC_Dispositivo!$F$43:$BE$43=AG$1),MC_Dispositivo!$F$53:$BE$189))</f>
        <v>0</v>
      </c>
      <c r="AH58" s="357" cm="1">
        <f t="array" aca="1" ref="AH58" ca="1">SUM(IF((MC_Dispositivo!$B$53:$B$189=$C58)*(MC_Dispositivo!$F$36:$BE$36=$BS$1)*(MC_Dispositivo!$F$43:$BE$43=AH$1),MC_Dispositivo!$F$53:$BE$189))</f>
        <v>0</v>
      </c>
      <c r="AI58" s="357" cm="1">
        <f t="array" aca="1" ref="AI58" ca="1">SUM(IF((MC_Dispositivo!$B$53:$B$189=$C58)*(MC_Dispositivo!$F$36:$BE$36=$BS$1)*(MC_Dispositivo!$F$43:$BE$43=AI$1),MC_Dispositivo!$F$53:$BE$189))</f>
        <v>0</v>
      </c>
      <c r="AJ58" s="357" cm="1">
        <f t="array" aca="1" ref="AJ58" ca="1">SUM(IF((MC_Dispositivo!$B$53:$B$189=$C58)*(MC_Dispositivo!$F$36:$BE$36=$BS$1)*(MC_Dispositivo!$F$43:$BE$43=AJ$1),MC_Dispositivo!$F$53:$BE$189))</f>
        <v>0</v>
      </c>
      <c r="AK58" s="125">
        <f ca="1">IF(A58="","",INDEX([10]TPU!$G:$G,MATCH($A58,[10]TPU!$A:$A,0)))</f>
        <v>4011.08</v>
      </c>
      <c r="AL58" s="359">
        <f t="shared" ca="1" si="68"/>
        <v>0</v>
      </c>
      <c r="AM58" s="359">
        <f t="shared" ca="1" si="68"/>
        <v>0</v>
      </c>
      <c r="AN58" s="359">
        <f t="shared" ca="1" si="68"/>
        <v>0</v>
      </c>
      <c r="AO58" s="359">
        <f t="shared" ca="1" si="68"/>
        <v>8022.16</v>
      </c>
      <c r="AP58" s="359">
        <f t="shared" ca="1" si="68"/>
        <v>0</v>
      </c>
      <c r="AQ58" s="359">
        <f t="shared" ca="1" si="68"/>
        <v>0</v>
      </c>
      <c r="AR58" s="359">
        <f t="shared" ca="1" si="68"/>
        <v>0</v>
      </c>
      <c r="AS58" s="359">
        <f t="shared" ca="1" si="68"/>
        <v>0</v>
      </c>
      <c r="AT58" s="359">
        <f t="shared" ca="1" si="68"/>
        <v>0</v>
      </c>
      <c r="AU58" s="359">
        <f t="shared" ca="1" si="68"/>
        <v>0</v>
      </c>
      <c r="AV58" s="359">
        <f t="shared" ca="1" si="69"/>
        <v>0</v>
      </c>
      <c r="AW58" s="359">
        <f t="shared" ca="1" si="69"/>
        <v>0</v>
      </c>
      <c r="AX58" s="359">
        <f t="shared" ca="1" si="69"/>
        <v>0</v>
      </c>
      <c r="AY58" s="359">
        <f t="shared" ca="1" si="69"/>
        <v>0</v>
      </c>
      <c r="AZ58" s="359">
        <f t="shared" ca="1" si="69"/>
        <v>0</v>
      </c>
      <c r="BA58" s="359">
        <f t="shared" ca="1" si="69"/>
        <v>0</v>
      </c>
      <c r="BB58" s="359">
        <f t="shared" ca="1" si="69"/>
        <v>0</v>
      </c>
      <c r="BC58" s="359">
        <f t="shared" ca="1" si="69"/>
        <v>0</v>
      </c>
      <c r="BD58" s="359">
        <f t="shared" ca="1" si="69"/>
        <v>0</v>
      </c>
      <c r="BE58" s="359">
        <f t="shared" ca="1" si="69"/>
        <v>0</v>
      </c>
      <c r="BF58" s="359">
        <f t="shared" ca="1" si="70"/>
        <v>0</v>
      </c>
      <c r="BG58" s="359">
        <f t="shared" ca="1" si="70"/>
        <v>0</v>
      </c>
      <c r="BH58" s="359">
        <f t="shared" ca="1" si="70"/>
        <v>0</v>
      </c>
      <c r="BI58" s="359">
        <f t="shared" ca="1" si="70"/>
        <v>0</v>
      </c>
      <c r="BJ58" s="359">
        <f t="shared" ca="1" si="70"/>
        <v>0</v>
      </c>
      <c r="BK58" s="359">
        <f t="shared" ca="1" si="70"/>
        <v>0</v>
      </c>
      <c r="BL58" s="359">
        <f t="shared" ca="1" si="70"/>
        <v>0</v>
      </c>
      <c r="BM58" s="359">
        <f t="shared" ca="1" si="70"/>
        <v>0</v>
      </c>
      <c r="BN58" s="359">
        <f t="shared" ca="1" si="70"/>
        <v>0</v>
      </c>
      <c r="BO58" s="359">
        <f t="shared" ca="1" si="70"/>
        <v>0</v>
      </c>
      <c r="BP58" s="358">
        <f t="shared" ca="1" si="4"/>
        <v>8022.16</v>
      </c>
      <c r="BQ58" s="206"/>
      <c r="BR58" s="234" t="str">
        <f t="shared" si="6"/>
        <v/>
      </c>
    </row>
    <row r="59" spans="1:75" ht="20.100000000000001" customHeight="1" outlineLevel="1" x14ac:dyDescent="0.2">
      <c r="A59" s="354" t="str">
        <f ca="1">INDEX(MC_Dispositivo!B:E,MATCH('Quantitativo_MG-329'!C59,MC_Dispositivo!B:B,0),2)</f>
        <v>RO-00637</v>
      </c>
      <c r="B59" s="354" t="str">
        <f ca="1">INDEX([10]TPU!$B:$B,MATCH($A59,[10]TPU!$A:$A,0))</f>
        <v>SICOR</v>
      </c>
      <c r="C59" s="354" t="s">
        <v>118</v>
      </c>
      <c r="D59" s="355" t="str">
        <f ca="1">INDEX(MC_Dispositivo!B:E,MATCH('Quantitativo_MG-329'!C59,MC_Dispositivo!B:B,0),3)</f>
        <v xml:space="preserve">corpo de bstc d = 0,60 m pa2 - areia, brita e pedra de mão comerciais (execução, incluindo fornecimento, carga e transporte de todos os materiais, exclui escavação) </v>
      </c>
      <c r="E59" s="354" t="str">
        <f ca="1">INDEX(MC_Dispositivo!B:E,MATCH('Quantitativo_MG-329'!C59,MC_Dispositivo!B:B,0),4)</f>
        <v>m</v>
      </c>
      <c r="F59" s="356" cm="1">
        <f t="array" aca="1" ref="F59" ca="1">IF($BS$1="Todos",SUM(IF(($BS$1="todos")*(MC_Dispositivo!$B$54:$B$212=$C59),MC_Dispositivo!$F$54:$BE$212)),SUM(IF((MC_Dispositivo!$F$36:$BE$36=$BS$1)*(MC_Dispositivo!$B$54:$B$212=$C59),MC_Dispositivo!$F$54:$BE$212)))</f>
        <v>100</v>
      </c>
      <c r="G59" s="357" cm="1">
        <f t="array" aca="1" ref="G59" ca="1">SUM(IF((MC_Dispositivo!$B$53:$B$189=$C59)*(MC_Dispositivo!$F$36:$BE$36=$BS$1)*(MC_Dispositivo!$F$43:$BE$43=G$1),MC_Dispositivo!$F$53:$BE$189))</f>
        <v>0</v>
      </c>
      <c r="H59" s="357" cm="1">
        <f t="array" aca="1" ref="H59" ca="1">SUM(IF((MC_Dispositivo!$B$53:$B$189=$C59)*(MC_Dispositivo!$F$36:$BE$36=$BS$1)*(MC_Dispositivo!$F$43:$BE$43=H$1),MC_Dispositivo!$F$53:$BE$189))</f>
        <v>0</v>
      </c>
      <c r="I59" s="357" cm="1">
        <f t="array" aca="1" ref="I59" ca="1">SUM(IF((MC_Dispositivo!$B$53:$B$189=$C59)*(MC_Dispositivo!$F$36:$BE$36=$BS$1)*(MC_Dispositivo!$F$43:$BE$43=I$1),MC_Dispositivo!$F$53:$BE$189))</f>
        <v>0</v>
      </c>
      <c r="J59" s="357" cm="1">
        <f t="array" aca="1" ref="J59" ca="1">SUM(IF((MC_Dispositivo!$B$53:$B$189=$C59)*(MC_Dispositivo!$F$36:$BE$36=$BS$1)*(MC_Dispositivo!$F$43:$BE$43=J$1),MC_Dispositivo!$F$53:$BE$189))</f>
        <v>100</v>
      </c>
      <c r="K59" s="357" cm="1">
        <f t="array" aca="1" ref="K59" ca="1">SUM(IF((MC_Dispositivo!$B$53:$B$189=$C59)*(MC_Dispositivo!$F$36:$BE$36=$BS$1)*(MC_Dispositivo!$F$43:$BE$43=K$1),MC_Dispositivo!$F$53:$BE$189))</f>
        <v>0</v>
      </c>
      <c r="L59" s="357" cm="1">
        <f t="array" aca="1" ref="L59" ca="1">SUM(IF((MC_Dispositivo!$B$53:$B$189=$C59)*(MC_Dispositivo!$F$36:$BE$36=$BS$1)*(MC_Dispositivo!$F$43:$BE$43=L$1),MC_Dispositivo!$F$53:$BE$189))</f>
        <v>0</v>
      </c>
      <c r="M59" s="357" cm="1">
        <f t="array" aca="1" ref="M59" ca="1">SUM(IF((MC_Dispositivo!$B$53:$B$189=$C59)*(MC_Dispositivo!$F$36:$BE$36=$BS$1)*(MC_Dispositivo!$F$43:$BE$43=M$1),MC_Dispositivo!$F$53:$BE$189))</f>
        <v>0</v>
      </c>
      <c r="N59" s="357" cm="1">
        <f t="array" aca="1" ref="N59" ca="1">SUM(IF((MC_Dispositivo!$B$53:$B$189=$C59)*(MC_Dispositivo!$F$36:$BE$36=$BS$1)*(MC_Dispositivo!$F$43:$BE$43=N$1),MC_Dispositivo!$F$53:$BE$189))</f>
        <v>0</v>
      </c>
      <c r="O59" s="357" cm="1">
        <f t="array" aca="1" ref="O59" ca="1">SUM(IF((MC_Dispositivo!$B$53:$B$189=$C59)*(MC_Dispositivo!$F$36:$BE$36=$BS$1)*(MC_Dispositivo!$F$43:$BE$43=O$1),MC_Dispositivo!$F$53:$BE$189))</f>
        <v>0</v>
      </c>
      <c r="P59" s="357" cm="1">
        <f t="array" aca="1" ref="P59" ca="1">SUM(IF((MC_Dispositivo!$B$53:$B$189=$C59)*(MC_Dispositivo!$F$36:$BE$36=$BS$1)*(MC_Dispositivo!$F$43:$BE$43=P$1),MC_Dispositivo!$F$53:$BE$189))</f>
        <v>0</v>
      </c>
      <c r="Q59" s="357" cm="1">
        <f t="array" aca="1" ref="Q59" ca="1">SUM(IF((MC_Dispositivo!$B$53:$B$189=$C59)*(MC_Dispositivo!$F$36:$BE$36=$BS$1)*(MC_Dispositivo!$F$43:$BE$43=Q$1),MC_Dispositivo!$F$53:$BE$189))</f>
        <v>0</v>
      </c>
      <c r="R59" s="357" cm="1">
        <f t="array" aca="1" ref="R59" ca="1">SUM(IF((MC_Dispositivo!$B$53:$B$189=$C59)*(MC_Dispositivo!$F$36:$BE$36=$BS$1)*(MC_Dispositivo!$F$43:$BE$43=R$1),MC_Dispositivo!$F$53:$BE$189))</f>
        <v>0</v>
      </c>
      <c r="S59" s="357" cm="1">
        <f t="array" aca="1" ref="S59" ca="1">SUM(IF((MC_Dispositivo!$B$53:$B$189=$C59)*(MC_Dispositivo!$F$36:$BE$36=$BS$1)*(MC_Dispositivo!$F$43:$BE$43=S$1),MC_Dispositivo!$F$53:$BE$189))</f>
        <v>0</v>
      </c>
      <c r="T59" s="357" cm="1">
        <f t="array" aca="1" ref="T59" ca="1">SUM(IF((MC_Dispositivo!$B$53:$B$189=$C59)*(MC_Dispositivo!$F$36:$BE$36=$BS$1)*(MC_Dispositivo!$F$43:$BE$43=T$1),MC_Dispositivo!$F$53:$BE$189))</f>
        <v>0</v>
      </c>
      <c r="U59" s="357" cm="1">
        <f t="array" aca="1" ref="U59" ca="1">SUM(IF((MC_Dispositivo!$B$53:$B$189=$C59)*(MC_Dispositivo!$F$36:$BE$36=$BS$1)*(MC_Dispositivo!$F$43:$BE$43=U$1),MC_Dispositivo!$F$53:$BE$189))</f>
        <v>0</v>
      </c>
      <c r="V59" s="357" cm="1">
        <f t="array" aca="1" ref="V59" ca="1">SUM(IF((MC_Dispositivo!$B$53:$B$189=$C59)*(MC_Dispositivo!$F$36:$BE$36=$BS$1)*(MC_Dispositivo!$F$43:$BE$43=V$1),MC_Dispositivo!$F$53:$BE$189))</f>
        <v>0</v>
      </c>
      <c r="W59" s="357" cm="1">
        <f t="array" aca="1" ref="W59" ca="1">SUM(IF((MC_Dispositivo!$B$53:$B$189=$C59)*(MC_Dispositivo!$F$36:$BE$36=$BS$1)*(MC_Dispositivo!$F$43:$BE$43=W$1),MC_Dispositivo!$F$53:$BE$189))</f>
        <v>0</v>
      </c>
      <c r="X59" s="357" cm="1">
        <f t="array" aca="1" ref="X59" ca="1">SUM(IF((MC_Dispositivo!$B$53:$B$189=$C59)*(MC_Dispositivo!$F$36:$BE$36=$BS$1)*(MC_Dispositivo!$F$43:$BE$43=X$1),MC_Dispositivo!$F$53:$BE$189))</f>
        <v>0</v>
      </c>
      <c r="Y59" s="357" cm="1">
        <f t="array" aca="1" ref="Y59" ca="1">SUM(IF((MC_Dispositivo!$B$53:$B$189=$C59)*(MC_Dispositivo!$F$36:$BE$36=$BS$1)*(MC_Dispositivo!$F$43:$BE$43=Y$1),MC_Dispositivo!$F$53:$BE$189))</f>
        <v>0</v>
      </c>
      <c r="Z59" s="357" cm="1">
        <f t="array" aca="1" ref="Z59" ca="1">SUM(IF((MC_Dispositivo!$B$53:$B$189=$C59)*(MC_Dispositivo!$F$36:$BE$36=$BS$1)*(MC_Dispositivo!$F$43:$BE$43=Z$1),MC_Dispositivo!$F$53:$BE$189))</f>
        <v>0</v>
      </c>
      <c r="AA59" s="357" cm="1">
        <f t="array" aca="1" ref="AA59" ca="1">SUM(IF((MC_Dispositivo!$B$53:$B$189=$C59)*(MC_Dispositivo!$F$36:$BE$36=$BS$1)*(MC_Dispositivo!$F$43:$BE$43=AA$1),MC_Dispositivo!$F$53:$BE$189))</f>
        <v>0</v>
      </c>
      <c r="AB59" s="357" cm="1">
        <f t="array" aca="1" ref="AB59" ca="1">SUM(IF((MC_Dispositivo!$B$53:$B$189=$C59)*(MC_Dispositivo!$F$36:$BE$36=$BS$1)*(MC_Dispositivo!$F$43:$BE$43=AB$1),MC_Dispositivo!$F$53:$BE$189))</f>
        <v>0</v>
      </c>
      <c r="AC59" s="357" cm="1">
        <f t="array" aca="1" ref="AC59" ca="1">SUM(IF((MC_Dispositivo!$B$53:$B$189=$C59)*(MC_Dispositivo!$F$36:$BE$36=$BS$1)*(MC_Dispositivo!$F$43:$BE$43=AC$1),MC_Dispositivo!$F$53:$BE$189))</f>
        <v>0</v>
      </c>
      <c r="AD59" s="357" cm="1">
        <f t="array" aca="1" ref="AD59" ca="1">SUM(IF((MC_Dispositivo!$B$53:$B$189=$C59)*(MC_Dispositivo!$F$36:$BE$36=$BS$1)*(MC_Dispositivo!$F$43:$BE$43=AD$1),MC_Dispositivo!$F$53:$BE$189))</f>
        <v>0</v>
      </c>
      <c r="AE59" s="357" cm="1">
        <f t="array" aca="1" ref="AE59" ca="1">SUM(IF((MC_Dispositivo!$B$53:$B$189=$C59)*(MC_Dispositivo!$F$36:$BE$36=$BS$1)*(MC_Dispositivo!$F$43:$BE$43=AE$1),MC_Dispositivo!$F$53:$BE$189))</f>
        <v>0</v>
      </c>
      <c r="AF59" s="357" cm="1">
        <f t="array" aca="1" ref="AF59" ca="1">SUM(IF((MC_Dispositivo!$B$53:$B$189=$C59)*(MC_Dispositivo!$F$36:$BE$36=$BS$1)*(MC_Dispositivo!$F$43:$BE$43=AF$1),MC_Dispositivo!$F$53:$BE$189))</f>
        <v>0</v>
      </c>
      <c r="AG59" s="357" cm="1">
        <f t="array" aca="1" ref="AG59" ca="1">SUM(IF((MC_Dispositivo!$B$53:$B$189=$C59)*(MC_Dispositivo!$F$36:$BE$36=$BS$1)*(MC_Dispositivo!$F$43:$BE$43=AG$1),MC_Dispositivo!$F$53:$BE$189))</f>
        <v>0</v>
      </c>
      <c r="AH59" s="357" cm="1">
        <f t="array" aca="1" ref="AH59" ca="1">SUM(IF((MC_Dispositivo!$B$53:$B$189=$C59)*(MC_Dispositivo!$F$36:$BE$36=$BS$1)*(MC_Dispositivo!$F$43:$BE$43=AH$1),MC_Dispositivo!$F$53:$BE$189))</f>
        <v>0</v>
      </c>
      <c r="AI59" s="357" cm="1">
        <f t="array" aca="1" ref="AI59" ca="1">SUM(IF((MC_Dispositivo!$B$53:$B$189=$C59)*(MC_Dispositivo!$F$36:$BE$36=$BS$1)*(MC_Dispositivo!$F$43:$BE$43=AI$1),MC_Dispositivo!$F$53:$BE$189))</f>
        <v>0</v>
      </c>
      <c r="AJ59" s="357" cm="1">
        <f t="array" aca="1" ref="AJ59" ca="1">SUM(IF((MC_Dispositivo!$B$53:$B$189=$C59)*(MC_Dispositivo!$F$36:$BE$36=$BS$1)*(MC_Dispositivo!$F$43:$BE$43=AJ$1),MC_Dispositivo!$F$53:$BE$189))</f>
        <v>0</v>
      </c>
      <c r="AK59" s="125">
        <f ca="1">IF(A59="","",INDEX([10]TPU!$G:$G,MATCH($A59,[10]TPU!$A:$A,0)))</f>
        <v>491.44</v>
      </c>
      <c r="AL59" s="359">
        <f t="shared" ca="1" si="68"/>
        <v>0</v>
      </c>
      <c r="AM59" s="359">
        <f t="shared" ca="1" si="68"/>
        <v>0</v>
      </c>
      <c r="AN59" s="359">
        <f t="shared" ca="1" si="68"/>
        <v>0</v>
      </c>
      <c r="AO59" s="359">
        <f t="shared" ca="1" si="68"/>
        <v>49144</v>
      </c>
      <c r="AP59" s="359">
        <f t="shared" ca="1" si="68"/>
        <v>0</v>
      </c>
      <c r="AQ59" s="359">
        <f t="shared" ca="1" si="68"/>
        <v>0</v>
      </c>
      <c r="AR59" s="359">
        <f t="shared" ca="1" si="68"/>
        <v>0</v>
      </c>
      <c r="AS59" s="359">
        <f t="shared" ca="1" si="68"/>
        <v>0</v>
      </c>
      <c r="AT59" s="359">
        <f t="shared" ca="1" si="68"/>
        <v>0</v>
      </c>
      <c r="AU59" s="359">
        <f t="shared" ca="1" si="68"/>
        <v>0</v>
      </c>
      <c r="AV59" s="359">
        <f t="shared" ca="1" si="69"/>
        <v>0</v>
      </c>
      <c r="AW59" s="359">
        <f t="shared" ca="1" si="69"/>
        <v>0</v>
      </c>
      <c r="AX59" s="359">
        <f t="shared" ca="1" si="69"/>
        <v>0</v>
      </c>
      <c r="AY59" s="359">
        <f t="shared" ca="1" si="69"/>
        <v>0</v>
      </c>
      <c r="AZ59" s="359">
        <f t="shared" ca="1" si="69"/>
        <v>0</v>
      </c>
      <c r="BA59" s="359">
        <f t="shared" ca="1" si="69"/>
        <v>0</v>
      </c>
      <c r="BB59" s="359">
        <f t="shared" ca="1" si="69"/>
        <v>0</v>
      </c>
      <c r="BC59" s="359">
        <f t="shared" ca="1" si="69"/>
        <v>0</v>
      </c>
      <c r="BD59" s="359">
        <f t="shared" ca="1" si="69"/>
        <v>0</v>
      </c>
      <c r="BE59" s="359">
        <f t="shared" ca="1" si="69"/>
        <v>0</v>
      </c>
      <c r="BF59" s="359">
        <f t="shared" ca="1" si="70"/>
        <v>0</v>
      </c>
      <c r="BG59" s="359">
        <f t="shared" ca="1" si="70"/>
        <v>0</v>
      </c>
      <c r="BH59" s="359">
        <f t="shared" ca="1" si="70"/>
        <v>0</v>
      </c>
      <c r="BI59" s="359">
        <f t="shared" ca="1" si="70"/>
        <v>0</v>
      </c>
      <c r="BJ59" s="359">
        <f t="shared" ca="1" si="70"/>
        <v>0</v>
      </c>
      <c r="BK59" s="359">
        <f t="shared" ca="1" si="70"/>
        <v>0</v>
      </c>
      <c r="BL59" s="359">
        <f t="shared" ca="1" si="70"/>
        <v>0</v>
      </c>
      <c r="BM59" s="359">
        <f t="shared" ca="1" si="70"/>
        <v>0</v>
      </c>
      <c r="BN59" s="359">
        <f t="shared" ca="1" si="70"/>
        <v>0</v>
      </c>
      <c r="BO59" s="359">
        <f t="shared" ca="1" si="70"/>
        <v>0</v>
      </c>
      <c r="BP59" s="358">
        <f t="shared" ca="1" si="4"/>
        <v>49144</v>
      </c>
      <c r="BQ59" s="206"/>
      <c r="BR59" s="234" t="str">
        <f t="shared" si="6"/>
        <v/>
      </c>
    </row>
    <row r="60" spans="1:75" ht="20.100000000000001" customHeight="1" outlineLevel="1" x14ac:dyDescent="0.2">
      <c r="A60" s="354" t="str">
        <f ca="1">INDEX(MC_Dispositivo!B:E,MATCH('Quantitativo_MG-329'!C60,MC_Dispositivo!B:B,0),2)</f>
        <v>ED-48540</v>
      </c>
      <c r="B60" s="354" t="str">
        <f ca="1">INDEX([10]TPU!$B:$B,MATCH($A60,[10]TPU!$A:$A,0))</f>
        <v>SICOR</v>
      </c>
      <c r="C60" s="354" t="s">
        <v>120</v>
      </c>
      <c r="D60" s="355" t="str">
        <f ca="1">INDEX(MC_Dispositivo!B:E,MATCH('Quantitativo_MG-329'!C60,MC_Dispositivo!B:B,0),3)</f>
        <v>ala de rede tubular dn 600, exclusive bota fora</v>
      </c>
      <c r="E60" s="354" t="str">
        <f ca="1">INDEX(MC_Dispositivo!B:E,MATCH('Quantitativo_MG-329'!C60,MC_Dispositivo!B:B,0),4)</f>
        <v>u</v>
      </c>
      <c r="F60" s="356" cm="1">
        <f t="array" aca="1" ref="F60" ca="1">IF($BS$1="Todos",SUM(IF(($BS$1="todos")*(MC_Dispositivo!$B$54:$B$212=$C60),MC_Dispositivo!$F$54:$BE$212)),SUM(IF((MC_Dispositivo!$F$36:$BE$36=$BS$1)*(MC_Dispositivo!$B$54:$B$212=$C60),MC_Dispositivo!$F$54:$BE$212)))</f>
        <v>8</v>
      </c>
      <c r="G60" s="357" cm="1">
        <f t="array" aca="1" ref="G60" ca="1">SUM(IF((MC_Dispositivo!$B$53:$B$189=$C60)*(MC_Dispositivo!$F$36:$BE$36=$BS$1)*(MC_Dispositivo!$F$43:$BE$43=G$1),MC_Dispositivo!$F$53:$BE$189))</f>
        <v>0</v>
      </c>
      <c r="H60" s="357" cm="1">
        <f t="array" aca="1" ref="H60" ca="1">SUM(IF((MC_Dispositivo!$B$53:$B$189=$C60)*(MC_Dispositivo!$F$36:$BE$36=$BS$1)*(MC_Dispositivo!$F$43:$BE$43=H$1),MC_Dispositivo!$F$53:$BE$189))</f>
        <v>0</v>
      </c>
      <c r="I60" s="357" cm="1">
        <f t="array" aca="1" ref="I60" ca="1">SUM(IF((MC_Dispositivo!$B$53:$B$189=$C60)*(MC_Dispositivo!$F$36:$BE$36=$BS$1)*(MC_Dispositivo!$F$43:$BE$43=I$1),MC_Dispositivo!$F$53:$BE$189))</f>
        <v>0</v>
      </c>
      <c r="J60" s="357" cm="1">
        <f t="array" aca="1" ref="J60" ca="1">SUM(IF((MC_Dispositivo!$B$53:$B$189=$C60)*(MC_Dispositivo!$F$36:$BE$36=$BS$1)*(MC_Dispositivo!$F$43:$BE$43=J$1),MC_Dispositivo!$F$53:$BE$189))</f>
        <v>8</v>
      </c>
      <c r="K60" s="357" cm="1">
        <f t="array" aca="1" ref="K60" ca="1">SUM(IF((MC_Dispositivo!$B$53:$B$189=$C60)*(MC_Dispositivo!$F$36:$BE$36=$BS$1)*(MC_Dispositivo!$F$43:$BE$43=K$1),MC_Dispositivo!$F$53:$BE$189))</f>
        <v>0</v>
      </c>
      <c r="L60" s="357" cm="1">
        <f t="array" aca="1" ref="L60" ca="1">SUM(IF((MC_Dispositivo!$B$53:$B$189=$C60)*(MC_Dispositivo!$F$36:$BE$36=$BS$1)*(MC_Dispositivo!$F$43:$BE$43=L$1),MC_Dispositivo!$F$53:$BE$189))</f>
        <v>0</v>
      </c>
      <c r="M60" s="357" cm="1">
        <f t="array" aca="1" ref="M60" ca="1">SUM(IF((MC_Dispositivo!$B$53:$B$189=$C60)*(MC_Dispositivo!$F$36:$BE$36=$BS$1)*(MC_Dispositivo!$F$43:$BE$43=M$1),MC_Dispositivo!$F$53:$BE$189))</f>
        <v>0</v>
      </c>
      <c r="N60" s="357" cm="1">
        <f t="array" aca="1" ref="N60" ca="1">SUM(IF((MC_Dispositivo!$B$53:$B$189=$C60)*(MC_Dispositivo!$F$36:$BE$36=$BS$1)*(MC_Dispositivo!$F$43:$BE$43=N$1),MC_Dispositivo!$F$53:$BE$189))</f>
        <v>0</v>
      </c>
      <c r="O60" s="357" cm="1">
        <f t="array" aca="1" ref="O60" ca="1">SUM(IF((MC_Dispositivo!$B$53:$B$189=$C60)*(MC_Dispositivo!$F$36:$BE$36=$BS$1)*(MC_Dispositivo!$F$43:$BE$43=O$1),MC_Dispositivo!$F$53:$BE$189))</f>
        <v>0</v>
      </c>
      <c r="P60" s="357" cm="1">
        <f t="array" aca="1" ref="P60" ca="1">SUM(IF((MC_Dispositivo!$B$53:$B$189=$C60)*(MC_Dispositivo!$F$36:$BE$36=$BS$1)*(MC_Dispositivo!$F$43:$BE$43=P$1),MC_Dispositivo!$F$53:$BE$189))</f>
        <v>0</v>
      </c>
      <c r="Q60" s="357" cm="1">
        <f t="array" aca="1" ref="Q60" ca="1">SUM(IF((MC_Dispositivo!$B$53:$B$189=$C60)*(MC_Dispositivo!$F$36:$BE$36=$BS$1)*(MC_Dispositivo!$F$43:$BE$43=Q$1),MC_Dispositivo!$F$53:$BE$189))</f>
        <v>0</v>
      </c>
      <c r="R60" s="357" cm="1">
        <f t="array" aca="1" ref="R60" ca="1">SUM(IF((MC_Dispositivo!$B$53:$B$189=$C60)*(MC_Dispositivo!$F$36:$BE$36=$BS$1)*(MC_Dispositivo!$F$43:$BE$43=R$1),MC_Dispositivo!$F$53:$BE$189))</f>
        <v>0</v>
      </c>
      <c r="S60" s="357" cm="1">
        <f t="array" aca="1" ref="S60" ca="1">SUM(IF((MC_Dispositivo!$B$53:$B$189=$C60)*(MC_Dispositivo!$F$36:$BE$36=$BS$1)*(MC_Dispositivo!$F$43:$BE$43=S$1),MC_Dispositivo!$F$53:$BE$189))</f>
        <v>0</v>
      </c>
      <c r="T60" s="357" cm="1">
        <f t="array" aca="1" ref="T60" ca="1">SUM(IF((MC_Dispositivo!$B$53:$B$189=$C60)*(MC_Dispositivo!$F$36:$BE$36=$BS$1)*(MC_Dispositivo!$F$43:$BE$43=T$1),MC_Dispositivo!$F$53:$BE$189))</f>
        <v>0</v>
      </c>
      <c r="U60" s="357" cm="1">
        <f t="array" aca="1" ref="U60" ca="1">SUM(IF((MC_Dispositivo!$B$53:$B$189=$C60)*(MC_Dispositivo!$F$36:$BE$36=$BS$1)*(MC_Dispositivo!$F$43:$BE$43=U$1),MC_Dispositivo!$F$53:$BE$189))</f>
        <v>0</v>
      </c>
      <c r="V60" s="357" cm="1">
        <f t="array" aca="1" ref="V60" ca="1">SUM(IF((MC_Dispositivo!$B$53:$B$189=$C60)*(MC_Dispositivo!$F$36:$BE$36=$BS$1)*(MC_Dispositivo!$F$43:$BE$43=V$1),MC_Dispositivo!$F$53:$BE$189))</f>
        <v>0</v>
      </c>
      <c r="W60" s="357" cm="1">
        <f t="array" aca="1" ref="W60" ca="1">SUM(IF((MC_Dispositivo!$B$53:$B$189=$C60)*(MC_Dispositivo!$F$36:$BE$36=$BS$1)*(MC_Dispositivo!$F$43:$BE$43=W$1),MC_Dispositivo!$F$53:$BE$189))</f>
        <v>0</v>
      </c>
      <c r="X60" s="357" cm="1">
        <f t="array" aca="1" ref="X60" ca="1">SUM(IF((MC_Dispositivo!$B$53:$B$189=$C60)*(MC_Dispositivo!$F$36:$BE$36=$BS$1)*(MC_Dispositivo!$F$43:$BE$43=X$1),MC_Dispositivo!$F$53:$BE$189))</f>
        <v>0</v>
      </c>
      <c r="Y60" s="357" cm="1">
        <f t="array" aca="1" ref="Y60" ca="1">SUM(IF((MC_Dispositivo!$B$53:$B$189=$C60)*(MC_Dispositivo!$F$36:$BE$36=$BS$1)*(MC_Dispositivo!$F$43:$BE$43=Y$1),MC_Dispositivo!$F$53:$BE$189))</f>
        <v>0</v>
      </c>
      <c r="Z60" s="357" cm="1">
        <f t="array" aca="1" ref="Z60" ca="1">SUM(IF((MC_Dispositivo!$B$53:$B$189=$C60)*(MC_Dispositivo!$F$36:$BE$36=$BS$1)*(MC_Dispositivo!$F$43:$BE$43=Z$1),MC_Dispositivo!$F$53:$BE$189))</f>
        <v>0</v>
      </c>
      <c r="AA60" s="357" cm="1">
        <f t="array" aca="1" ref="AA60" ca="1">SUM(IF((MC_Dispositivo!$B$53:$B$189=$C60)*(MC_Dispositivo!$F$36:$BE$36=$BS$1)*(MC_Dispositivo!$F$43:$BE$43=AA$1),MC_Dispositivo!$F$53:$BE$189))</f>
        <v>0</v>
      </c>
      <c r="AB60" s="357" cm="1">
        <f t="array" aca="1" ref="AB60" ca="1">SUM(IF((MC_Dispositivo!$B$53:$B$189=$C60)*(MC_Dispositivo!$F$36:$BE$36=$BS$1)*(MC_Dispositivo!$F$43:$BE$43=AB$1),MC_Dispositivo!$F$53:$BE$189))</f>
        <v>0</v>
      </c>
      <c r="AC60" s="357" cm="1">
        <f t="array" aca="1" ref="AC60" ca="1">SUM(IF((MC_Dispositivo!$B$53:$B$189=$C60)*(MC_Dispositivo!$F$36:$BE$36=$BS$1)*(MC_Dispositivo!$F$43:$BE$43=AC$1),MC_Dispositivo!$F$53:$BE$189))</f>
        <v>0</v>
      </c>
      <c r="AD60" s="357" cm="1">
        <f t="array" aca="1" ref="AD60" ca="1">SUM(IF((MC_Dispositivo!$B$53:$B$189=$C60)*(MC_Dispositivo!$F$36:$BE$36=$BS$1)*(MC_Dispositivo!$F$43:$BE$43=AD$1),MC_Dispositivo!$F$53:$BE$189))</f>
        <v>0</v>
      </c>
      <c r="AE60" s="357" cm="1">
        <f t="array" aca="1" ref="AE60" ca="1">SUM(IF((MC_Dispositivo!$B$53:$B$189=$C60)*(MC_Dispositivo!$F$36:$BE$36=$BS$1)*(MC_Dispositivo!$F$43:$BE$43=AE$1),MC_Dispositivo!$F$53:$BE$189))</f>
        <v>0</v>
      </c>
      <c r="AF60" s="357" cm="1">
        <f t="array" aca="1" ref="AF60" ca="1">SUM(IF((MC_Dispositivo!$B$53:$B$189=$C60)*(MC_Dispositivo!$F$36:$BE$36=$BS$1)*(MC_Dispositivo!$F$43:$BE$43=AF$1),MC_Dispositivo!$F$53:$BE$189))</f>
        <v>0</v>
      </c>
      <c r="AG60" s="357" cm="1">
        <f t="array" aca="1" ref="AG60" ca="1">SUM(IF((MC_Dispositivo!$B$53:$B$189=$C60)*(MC_Dispositivo!$F$36:$BE$36=$BS$1)*(MC_Dispositivo!$F$43:$BE$43=AG$1),MC_Dispositivo!$F$53:$BE$189))</f>
        <v>0</v>
      </c>
      <c r="AH60" s="357" cm="1">
        <f t="array" aca="1" ref="AH60" ca="1">SUM(IF((MC_Dispositivo!$B$53:$B$189=$C60)*(MC_Dispositivo!$F$36:$BE$36=$BS$1)*(MC_Dispositivo!$F$43:$BE$43=AH$1),MC_Dispositivo!$F$53:$BE$189))</f>
        <v>0</v>
      </c>
      <c r="AI60" s="357" cm="1">
        <f t="array" aca="1" ref="AI60" ca="1">SUM(IF((MC_Dispositivo!$B$53:$B$189=$C60)*(MC_Dispositivo!$F$36:$BE$36=$BS$1)*(MC_Dispositivo!$F$43:$BE$43=AI$1),MC_Dispositivo!$F$53:$BE$189))</f>
        <v>0</v>
      </c>
      <c r="AJ60" s="357" cm="1">
        <f t="array" aca="1" ref="AJ60" ca="1">SUM(IF((MC_Dispositivo!$B$53:$B$189=$C60)*(MC_Dispositivo!$F$36:$BE$36=$BS$1)*(MC_Dispositivo!$F$43:$BE$43=AJ$1),MC_Dispositivo!$F$53:$BE$189))</f>
        <v>0</v>
      </c>
      <c r="AK60" s="125">
        <f ca="1">IF(A60="","",INDEX([10]TPU!$G:$G,MATCH($A60,[10]TPU!$A:$A,0)))</f>
        <v>1646.97</v>
      </c>
      <c r="AL60" s="359">
        <f t="shared" ca="1" si="68"/>
        <v>0</v>
      </c>
      <c r="AM60" s="359">
        <f t="shared" ca="1" si="68"/>
        <v>0</v>
      </c>
      <c r="AN60" s="359">
        <f t="shared" ca="1" si="68"/>
        <v>0</v>
      </c>
      <c r="AO60" s="359">
        <f t="shared" ca="1" si="68"/>
        <v>13175.76</v>
      </c>
      <c r="AP60" s="359">
        <f t="shared" ca="1" si="68"/>
        <v>0</v>
      </c>
      <c r="AQ60" s="359">
        <f t="shared" ca="1" si="68"/>
        <v>0</v>
      </c>
      <c r="AR60" s="359">
        <f t="shared" ca="1" si="68"/>
        <v>0</v>
      </c>
      <c r="AS60" s="359">
        <f t="shared" ca="1" si="68"/>
        <v>0</v>
      </c>
      <c r="AT60" s="359">
        <f t="shared" ca="1" si="68"/>
        <v>0</v>
      </c>
      <c r="AU60" s="359">
        <f t="shared" ca="1" si="68"/>
        <v>0</v>
      </c>
      <c r="AV60" s="359">
        <f t="shared" ca="1" si="69"/>
        <v>0</v>
      </c>
      <c r="AW60" s="359">
        <f t="shared" ca="1" si="69"/>
        <v>0</v>
      </c>
      <c r="AX60" s="359">
        <f t="shared" ca="1" si="69"/>
        <v>0</v>
      </c>
      <c r="AY60" s="359">
        <f t="shared" ca="1" si="69"/>
        <v>0</v>
      </c>
      <c r="AZ60" s="359">
        <f t="shared" ca="1" si="69"/>
        <v>0</v>
      </c>
      <c r="BA60" s="359">
        <f t="shared" ca="1" si="69"/>
        <v>0</v>
      </c>
      <c r="BB60" s="359">
        <f t="shared" ca="1" si="69"/>
        <v>0</v>
      </c>
      <c r="BC60" s="359">
        <f t="shared" ca="1" si="69"/>
        <v>0</v>
      </c>
      <c r="BD60" s="359">
        <f t="shared" ca="1" si="69"/>
        <v>0</v>
      </c>
      <c r="BE60" s="359">
        <f t="shared" ca="1" si="69"/>
        <v>0</v>
      </c>
      <c r="BF60" s="359">
        <f t="shared" ca="1" si="70"/>
        <v>0</v>
      </c>
      <c r="BG60" s="359">
        <f t="shared" ca="1" si="70"/>
        <v>0</v>
      </c>
      <c r="BH60" s="359">
        <f t="shared" ca="1" si="70"/>
        <v>0</v>
      </c>
      <c r="BI60" s="359">
        <f t="shared" ca="1" si="70"/>
        <v>0</v>
      </c>
      <c r="BJ60" s="359">
        <f t="shared" ca="1" si="70"/>
        <v>0</v>
      </c>
      <c r="BK60" s="359">
        <f t="shared" ca="1" si="70"/>
        <v>0</v>
      </c>
      <c r="BL60" s="359">
        <f t="shared" ca="1" si="70"/>
        <v>0</v>
      </c>
      <c r="BM60" s="359">
        <f t="shared" ca="1" si="70"/>
        <v>0</v>
      </c>
      <c r="BN60" s="359">
        <f t="shared" ca="1" si="70"/>
        <v>0</v>
      </c>
      <c r="BO60" s="359">
        <f t="shared" ca="1" si="70"/>
        <v>0</v>
      </c>
      <c r="BP60" s="358">
        <f t="shared" ca="1" si="4"/>
        <v>13175.76</v>
      </c>
      <c r="BQ60" s="206"/>
      <c r="BR60" s="234" t="str">
        <f t="shared" si="6"/>
        <v/>
      </c>
    </row>
    <row r="61" spans="1:75" ht="20.100000000000001" customHeight="1" outlineLevel="1" x14ac:dyDescent="0.2">
      <c r="A61" s="354" t="str">
        <f ca="1">INDEX(MC_Dispositivo!B:E,MATCH('Quantitativo_MG-329'!C61,MC_Dispositivo!B:B,0),2)</f>
        <v>RO-00639</v>
      </c>
      <c r="B61" s="354" t="str">
        <f ca="1">INDEX([10]TPU!$B:$B,MATCH($A61,[10]TPU!$A:$A,0))</f>
        <v>SICOR</v>
      </c>
      <c r="C61" s="354" t="s">
        <v>121</v>
      </c>
      <c r="D61" s="355" t="str">
        <f ca="1">INDEX(MC_Dispositivo!B:E,MATCH('Quantitativo_MG-329'!C61,MC_Dispositivo!B:B,0),3)</f>
        <v xml:space="preserve">corpo de bstc d = 0,80 m pa2 - areia, brita e pedra de mão comerciais (execução, incluindo fornecimento, carga e transporte de todos os materiais, exclui escavação) </v>
      </c>
      <c r="E61" s="354" t="str">
        <f ca="1">INDEX(MC_Dispositivo!B:E,MATCH('Quantitativo_MG-329'!C61,MC_Dispositivo!B:B,0),4)</f>
        <v>m</v>
      </c>
      <c r="F61" s="356" cm="1">
        <f t="array" aca="1" ref="F61" ca="1">IF($BS$1="Todos",SUM(IF(($BS$1="todos")*(MC_Dispositivo!$B$54:$B$212=$C61),MC_Dispositivo!$F$54:$BE$212)),SUM(IF((MC_Dispositivo!$F$36:$BE$36=$BS$1)*(MC_Dispositivo!$B$54:$B$212=$C61),MC_Dispositivo!$F$54:$BE$212)))</f>
        <v>50</v>
      </c>
      <c r="G61" s="357" cm="1">
        <f t="array" aca="1" ref="G61" ca="1">SUM(IF((MC_Dispositivo!$B$53:$B$189=$C61)*(MC_Dispositivo!$F$36:$BE$36=$BS$1)*(MC_Dispositivo!$F$43:$BE$43=G$1),MC_Dispositivo!$F$53:$BE$189))</f>
        <v>0</v>
      </c>
      <c r="H61" s="357" cm="1">
        <f t="array" aca="1" ref="H61" ca="1">SUM(IF((MC_Dispositivo!$B$53:$B$189=$C61)*(MC_Dispositivo!$F$36:$BE$36=$BS$1)*(MC_Dispositivo!$F$43:$BE$43=H$1),MC_Dispositivo!$F$53:$BE$189))</f>
        <v>0</v>
      </c>
      <c r="I61" s="357" cm="1">
        <f t="array" aca="1" ref="I61" ca="1">SUM(IF((MC_Dispositivo!$B$53:$B$189=$C61)*(MC_Dispositivo!$F$36:$BE$36=$BS$1)*(MC_Dispositivo!$F$43:$BE$43=I$1),MC_Dispositivo!$F$53:$BE$189))</f>
        <v>0</v>
      </c>
      <c r="J61" s="357" cm="1">
        <f t="array" aca="1" ref="J61" ca="1">SUM(IF((MC_Dispositivo!$B$53:$B$189=$C61)*(MC_Dispositivo!$F$36:$BE$36=$BS$1)*(MC_Dispositivo!$F$43:$BE$43=J$1),MC_Dispositivo!$F$53:$BE$189))</f>
        <v>50</v>
      </c>
      <c r="K61" s="357" cm="1">
        <f t="array" aca="1" ref="K61" ca="1">SUM(IF((MC_Dispositivo!$B$53:$B$189=$C61)*(MC_Dispositivo!$F$36:$BE$36=$BS$1)*(MC_Dispositivo!$F$43:$BE$43=K$1),MC_Dispositivo!$F$53:$BE$189))</f>
        <v>0</v>
      </c>
      <c r="L61" s="357" cm="1">
        <f t="array" aca="1" ref="L61" ca="1">SUM(IF((MC_Dispositivo!$B$53:$B$189=$C61)*(MC_Dispositivo!$F$36:$BE$36=$BS$1)*(MC_Dispositivo!$F$43:$BE$43=L$1),MC_Dispositivo!$F$53:$BE$189))</f>
        <v>0</v>
      </c>
      <c r="M61" s="357" cm="1">
        <f t="array" aca="1" ref="M61" ca="1">SUM(IF((MC_Dispositivo!$B$53:$B$189=$C61)*(MC_Dispositivo!$F$36:$BE$36=$BS$1)*(MC_Dispositivo!$F$43:$BE$43=M$1),MC_Dispositivo!$F$53:$BE$189))</f>
        <v>0</v>
      </c>
      <c r="N61" s="357" cm="1">
        <f t="array" aca="1" ref="N61" ca="1">SUM(IF((MC_Dispositivo!$B$53:$B$189=$C61)*(MC_Dispositivo!$F$36:$BE$36=$BS$1)*(MC_Dispositivo!$F$43:$BE$43=N$1),MC_Dispositivo!$F$53:$BE$189))</f>
        <v>0</v>
      </c>
      <c r="O61" s="357" cm="1">
        <f t="array" aca="1" ref="O61" ca="1">SUM(IF((MC_Dispositivo!$B$53:$B$189=$C61)*(MC_Dispositivo!$F$36:$BE$36=$BS$1)*(MC_Dispositivo!$F$43:$BE$43=O$1),MC_Dispositivo!$F$53:$BE$189))</f>
        <v>0</v>
      </c>
      <c r="P61" s="357" cm="1">
        <f t="array" aca="1" ref="P61" ca="1">SUM(IF((MC_Dispositivo!$B$53:$B$189=$C61)*(MC_Dispositivo!$F$36:$BE$36=$BS$1)*(MC_Dispositivo!$F$43:$BE$43=P$1),MC_Dispositivo!$F$53:$BE$189))</f>
        <v>0</v>
      </c>
      <c r="Q61" s="357" cm="1">
        <f t="array" aca="1" ref="Q61" ca="1">SUM(IF((MC_Dispositivo!$B$53:$B$189=$C61)*(MC_Dispositivo!$F$36:$BE$36=$BS$1)*(MC_Dispositivo!$F$43:$BE$43=Q$1),MC_Dispositivo!$F$53:$BE$189))</f>
        <v>0</v>
      </c>
      <c r="R61" s="357" cm="1">
        <f t="array" aca="1" ref="R61" ca="1">SUM(IF((MC_Dispositivo!$B$53:$B$189=$C61)*(MC_Dispositivo!$F$36:$BE$36=$BS$1)*(MC_Dispositivo!$F$43:$BE$43=R$1),MC_Dispositivo!$F$53:$BE$189))</f>
        <v>0</v>
      </c>
      <c r="S61" s="357" cm="1">
        <f t="array" aca="1" ref="S61" ca="1">SUM(IF((MC_Dispositivo!$B$53:$B$189=$C61)*(MC_Dispositivo!$F$36:$BE$36=$BS$1)*(MC_Dispositivo!$F$43:$BE$43=S$1),MC_Dispositivo!$F$53:$BE$189))</f>
        <v>0</v>
      </c>
      <c r="T61" s="357" cm="1">
        <f t="array" aca="1" ref="T61" ca="1">SUM(IF((MC_Dispositivo!$B$53:$B$189=$C61)*(MC_Dispositivo!$F$36:$BE$36=$BS$1)*(MC_Dispositivo!$F$43:$BE$43=T$1),MC_Dispositivo!$F$53:$BE$189))</f>
        <v>0</v>
      </c>
      <c r="U61" s="357" cm="1">
        <f t="array" aca="1" ref="U61" ca="1">SUM(IF((MC_Dispositivo!$B$53:$B$189=$C61)*(MC_Dispositivo!$F$36:$BE$36=$BS$1)*(MC_Dispositivo!$F$43:$BE$43=U$1),MC_Dispositivo!$F$53:$BE$189))</f>
        <v>0</v>
      </c>
      <c r="V61" s="357" cm="1">
        <f t="array" aca="1" ref="V61" ca="1">SUM(IF((MC_Dispositivo!$B$53:$B$189=$C61)*(MC_Dispositivo!$F$36:$BE$36=$BS$1)*(MC_Dispositivo!$F$43:$BE$43=V$1),MC_Dispositivo!$F$53:$BE$189))</f>
        <v>0</v>
      </c>
      <c r="W61" s="357" cm="1">
        <f t="array" aca="1" ref="W61" ca="1">SUM(IF((MC_Dispositivo!$B$53:$B$189=$C61)*(MC_Dispositivo!$F$36:$BE$36=$BS$1)*(MC_Dispositivo!$F$43:$BE$43=W$1),MC_Dispositivo!$F$53:$BE$189))</f>
        <v>0</v>
      </c>
      <c r="X61" s="357" cm="1">
        <f t="array" aca="1" ref="X61" ca="1">SUM(IF((MC_Dispositivo!$B$53:$B$189=$C61)*(MC_Dispositivo!$F$36:$BE$36=$BS$1)*(MC_Dispositivo!$F$43:$BE$43=X$1),MC_Dispositivo!$F$53:$BE$189))</f>
        <v>0</v>
      </c>
      <c r="Y61" s="357" cm="1">
        <f t="array" aca="1" ref="Y61" ca="1">SUM(IF((MC_Dispositivo!$B$53:$B$189=$C61)*(MC_Dispositivo!$F$36:$BE$36=$BS$1)*(MC_Dispositivo!$F$43:$BE$43=Y$1),MC_Dispositivo!$F$53:$BE$189))</f>
        <v>0</v>
      </c>
      <c r="Z61" s="357" cm="1">
        <f t="array" aca="1" ref="Z61" ca="1">SUM(IF((MC_Dispositivo!$B$53:$B$189=$C61)*(MC_Dispositivo!$F$36:$BE$36=$BS$1)*(MC_Dispositivo!$F$43:$BE$43=Z$1),MC_Dispositivo!$F$53:$BE$189))</f>
        <v>0</v>
      </c>
      <c r="AA61" s="357" cm="1">
        <f t="array" aca="1" ref="AA61" ca="1">SUM(IF((MC_Dispositivo!$B$53:$B$189=$C61)*(MC_Dispositivo!$F$36:$BE$36=$BS$1)*(MC_Dispositivo!$F$43:$BE$43=AA$1),MC_Dispositivo!$F$53:$BE$189))</f>
        <v>0</v>
      </c>
      <c r="AB61" s="357" cm="1">
        <f t="array" aca="1" ref="AB61" ca="1">SUM(IF((MC_Dispositivo!$B$53:$B$189=$C61)*(MC_Dispositivo!$F$36:$BE$36=$BS$1)*(MC_Dispositivo!$F$43:$BE$43=AB$1),MC_Dispositivo!$F$53:$BE$189))</f>
        <v>0</v>
      </c>
      <c r="AC61" s="357" cm="1">
        <f t="array" aca="1" ref="AC61" ca="1">SUM(IF((MC_Dispositivo!$B$53:$B$189=$C61)*(MC_Dispositivo!$F$36:$BE$36=$BS$1)*(MC_Dispositivo!$F$43:$BE$43=AC$1),MC_Dispositivo!$F$53:$BE$189))</f>
        <v>0</v>
      </c>
      <c r="AD61" s="357" cm="1">
        <f t="array" aca="1" ref="AD61" ca="1">SUM(IF((MC_Dispositivo!$B$53:$B$189=$C61)*(MC_Dispositivo!$F$36:$BE$36=$BS$1)*(MC_Dispositivo!$F$43:$BE$43=AD$1),MC_Dispositivo!$F$53:$BE$189))</f>
        <v>0</v>
      </c>
      <c r="AE61" s="357" cm="1">
        <f t="array" aca="1" ref="AE61" ca="1">SUM(IF((MC_Dispositivo!$B$53:$B$189=$C61)*(MC_Dispositivo!$F$36:$BE$36=$BS$1)*(MC_Dispositivo!$F$43:$BE$43=AE$1),MC_Dispositivo!$F$53:$BE$189))</f>
        <v>0</v>
      </c>
      <c r="AF61" s="357" cm="1">
        <f t="array" aca="1" ref="AF61" ca="1">SUM(IF((MC_Dispositivo!$B$53:$B$189=$C61)*(MC_Dispositivo!$F$36:$BE$36=$BS$1)*(MC_Dispositivo!$F$43:$BE$43=AF$1),MC_Dispositivo!$F$53:$BE$189))</f>
        <v>0</v>
      </c>
      <c r="AG61" s="357" cm="1">
        <f t="array" aca="1" ref="AG61" ca="1">SUM(IF((MC_Dispositivo!$B$53:$B$189=$C61)*(MC_Dispositivo!$F$36:$BE$36=$BS$1)*(MC_Dispositivo!$F$43:$BE$43=AG$1),MC_Dispositivo!$F$53:$BE$189))</f>
        <v>0</v>
      </c>
      <c r="AH61" s="357" cm="1">
        <f t="array" aca="1" ref="AH61" ca="1">SUM(IF((MC_Dispositivo!$B$53:$B$189=$C61)*(MC_Dispositivo!$F$36:$BE$36=$BS$1)*(MC_Dispositivo!$F$43:$BE$43=AH$1),MC_Dispositivo!$F$53:$BE$189))</f>
        <v>0</v>
      </c>
      <c r="AI61" s="357" cm="1">
        <f t="array" aca="1" ref="AI61" ca="1">SUM(IF((MC_Dispositivo!$B$53:$B$189=$C61)*(MC_Dispositivo!$F$36:$BE$36=$BS$1)*(MC_Dispositivo!$F$43:$BE$43=AI$1),MC_Dispositivo!$F$53:$BE$189))</f>
        <v>0</v>
      </c>
      <c r="AJ61" s="357" cm="1">
        <f t="array" aca="1" ref="AJ61" ca="1">SUM(IF((MC_Dispositivo!$B$53:$B$189=$C61)*(MC_Dispositivo!$F$36:$BE$36=$BS$1)*(MC_Dispositivo!$F$43:$BE$43=AJ$1),MC_Dispositivo!$F$53:$BE$189))</f>
        <v>0</v>
      </c>
      <c r="AK61" s="125">
        <f ca="1">IF(A61="","",INDEX([10]TPU!$G:$G,MATCH($A61,[10]TPU!$A:$A,0)))</f>
        <v>821.72</v>
      </c>
      <c r="AL61" s="359">
        <f t="shared" ca="1" si="68"/>
        <v>0</v>
      </c>
      <c r="AM61" s="359">
        <f t="shared" ca="1" si="68"/>
        <v>0</v>
      </c>
      <c r="AN61" s="359">
        <f t="shared" ca="1" si="68"/>
        <v>0</v>
      </c>
      <c r="AO61" s="359">
        <f t="shared" ca="1" si="68"/>
        <v>41086</v>
      </c>
      <c r="AP61" s="359">
        <f t="shared" ca="1" si="68"/>
        <v>0</v>
      </c>
      <c r="AQ61" s="359">
        <f t="shared" ca="1" si="68"/>
        <v>0</v>
      </c>
      <c r="AR61" s="359">
        <f t="shared" ca="1" si="68"/>
        <v>0</v>
      </c>
      <c r="AS61" s="359">
        <f t="shared" ca="1" si="68"/>
        <v>0</v>
      </c>
      <c r="AT61" s="359">
        <f t="shared" ca="1" si="68"/>
        <v>0</v>
      </c>
      <c r="AU61" s="359">
        <f t="shared" ca="1" si="68"/>
        <v>0</v>
      </c>
      <c r="AV61" s="359">
        <f t="shared" ca="1" si="69"/>
        <v>0</v>
      </c>
      <c r="AW61" s="359">
        <f t="shared" ca="1" si="69"/>
        <v>0</v>
      </c>
      <c r="AX61" s="359">
        <f t="shared" ca="1" si="69"/>
        <v>0</v>
      </c>
      <c r="AY61" s="359">
        <f t="shared" ca="1" si="69"/>
        <v>0</v>
      </c>
      <c r="AZ61" s="359">
        <f t="shared" ca="1" si="69"/>
        <v>0</v>
      </c>
      <c r="BA61" s="359">
        <f t="shared" ca="1" si="69"/>
        <v>0</v>
      </c>
      <c r="BB61" s="359">
        <f t="shared" ca="1" si="69"/>
        <v>0</v>
      </c>
      <c r="BC61" s="359">
        <f t="shared" ca="1" si="69"/>
        <v>0</v>
      </c>
      <c r="BD61" s="359">
        <f t="shared" ca="1" si="69"/>
        <v>0</v>
      </c>
      <c r="BE61" s="359">
        <f t="shared" ca="1" si="69"/>
        <v>0</v>
      </c>
      <c r="BF61" s="359">
        <f t="shared" ca="1" si="70"/>
        <v>0</v>
      </c>
      <c r="BG61" s="359">
        <f t="shared" ca="1" si="70"/>
        <v>0</v>
      </c>
      <c r="BH61" s="359">
        <f t="shared" ca="1" si="70"/>
        <v>0</v>
      </c>
      <c r="BI61" s="359">
        <f t="shared" ca="1" si="70"/>
        <v>0</v>
      </c>
      <c r="BJ61" s="359">
        <f t="shared" ca="1" si="70"/>
        <v>0</v>
      </c>
      <c r="BK61" s="359">
        <f t="shared" ca="1" si="70"/>
        <v>0</v>
      </c>
      <c r="BL61" s="359">
        <f t="shared" ca="1" si="70"/>
        <v>0</v>
      </c>
      <c r="BM61" s="359">
        <f t="shared" ca="1" si="70"/>
        <v>0</v>
      </c>
      <c r="BN61" s="359">
        <f t="shared" ca="1" si="70"/>
        <v>0</v>
      </c>
      <c r="BO61" s="359">
        <f t="shared" ca="1" si="70"/>
        <v>0</v>
      </c>
      <c r="BP61" s="358">
        <f t="shared" ca="1" si="4"/>
        <v>41086</v>
      </c>
      <c r="BQ61" s="206"/>
      <c r="BR61" s="234" t="str">
        <f t="shared" si="6"/>
        <v/>
      </c>
    </row>
    <row r="62" spans="1:75" ht="20.100000000000001" customHeight="1" outlineLevel="1" x14ac:dyDescent="0.2">
      <c r="A62" s="354" t="str">
        <f ca="1">INDEX(MC_Dispositivo!B:E,MATCH('Quantitativo_MG-329'!C62,MC_Dispositivo!B:B,0),2)</f>
        <v>ED-48542</v>
      </c>
      <c r="B62" s="354" t="str">
        <f ca="1">INDEX([10]TPU!$B:$B,MATCH($A62,[10]TPU!$A:$A,0))</f>
        <v>SICOR</v>
      </c>
      <c r="C62" s="354" t="s">
        <v>123</v>
      </c>
      <c r="D62" s="355" t="str">
        <f ca="1">INDEX(MC_Dispositivo!B:E,MATCH('Quantitativo_MG-329'!C62,MC_Dispositivo!B:B,0),3)</f>
        <v>ala de rede tubular dn 800, exclusive bota fora</v>
      </c>
      <c r="E62" s="354" t="str">
        <f ca="1">INDEX(MC_Dispositivo!B:E,MATCH('Quantitativo_MG-329'!C62,MC_Dispositivo!B:B,0),4)</f>
        <v>u</v>
      </c>
      <c r="F62" s="356" cm="1">
        <f t="array" aca="1" ref="F62" ca="1">IF($BS$1="Todos",SUM(IF(($BS$1="todos")*(MC_Dispositivo!$B$54:$B$212=$C62),MC_Dispositivo!$F$54:$BE$212)),SUM(IF((MC_Dispositivo!$F$36:$BE$36=$BS$1)*(MC_Dispositivo!$B$54:$B$212=$C62),MC_Dispositivo!$F$54:$BE$212)))</f>
        <v>2</v>
      </c>
      <c r="G62" s="357" cm="1">
        <f t="array" aca="1" ref="G62" ca="1">SUM(IF((MC_Dispositivo!$B$53:$B$189=$C62)*(MC_Dispositivo!$F$36:$BE$36=$BS$1)*(MC_Dispositivo!$F$43:$BE$43=G$1),MC_Dispositivo!$F$53:$BE$189))</f>
        <v>0</v>
      </c>
      <c r="H62" s="357" cm="1">
        <f t="array" aca="1" ref="H62" ca="1">SUM(IF((MC_Dispositivo!$B$53:$B$189=$C62)*(MC_Dispositivo!$F$36:$BE$36=$BS$1)*(MC_Dispositivo!$F$43:$BE$43=H$1),MC_Dispositivo!$F$53:$BE$189))</f>
        <v>0</v>
      </c>
      <c r="I62" s="357" cm="1">
        <f t="array" aca="1" ref="I62" ca="1">SUM(IF((MC_Dispositivo!$B$53:$B$189=$C62)*(MC_Dispositivo!$F$36:$BE$36=$BS$1)*(MC_Dispositivo!$F$43:$BE$43=I$1),MC_Dispositivo!$F$53:$BE$189))</f>
        <v>0</v>
      </c>
      <c r="J62" s="357" cm="1">
        <f t="array" aca="1" ref="J62" ca="1">SUM(IF((MC_Dispositivo!$B$53:$B$189=$C62)*(MC_Dispositivo!$F$36:$BE$36=$BS$1)*(MC_Dispositivo!$F$43:$BE$43=J$1),MC_Dispositivo!$F$53:$BE$189))</f>
        <v>2</v>
      </c>
      <c r="K62" s="357" cm="1">
        <f t="array" aca="1" ref="K62" ca="1">SUM(IF((MC_Dispositivo!$B$53:$B$189=$C62)*(MC_Dispositivo!$F$36:$BE$36=$BS$1)*(MC_Dispositivo!$F$43:$BE$43=K$1),MC_Dispositivo!$F$53:$BE$189))</f>
        <v>0</v>
      </c>
      <c r="L62" s="357" cm="1">
        <f t="array" aca="1" ref="L62" ca="1">SUM(IF((MC_Dispositivo!$B$53:$B$189=$C62)*(MC_Dispositivo!$F$36:$BE$36=$BS$1)*(MC_Dispositivo!$F$43:$BE$43=L$1),MC_Dispositivo!$F$53:$BE$189))</f>
        <v>0</v>
      </c>
      <c r="M62" s="357" cm="1">
        <f t="array" aca="1" ref="M62" ca="1">SUM(IF((MC_Dispositivo!$B$53:$B$189=$C62)*(MC_Dispositivo!$F$36:$BE$36=$BS$1)*(MC_Dispositivo!$F$43:$BE$43=M$1),MC_Dispositivo!$F$53:$BE$189))</f>
        <v>0</v>
      </c>
      <c r="N62" s="357" cm="1">
        <f t="array" aca="1" ref="N62" ca="1">SUM(IF((MC_Dispositivo!$B$53:$B$189=$C62)*(MC_Dispositivo!$F$36:$BE$36=$BS$1)*(MC_Dispositivo!$F$43:$BE$43=N$1),MC_Dispositivo!$F$53:$BE$189))</f>
        <v>0</v>
      </c>
      <c r="O62" s="357" cm="1">
        <f t="array" aca="1" ref="O62" ca="1">SUM(IF((MC_Dispositivo!$B$53:$B$189=$C62)*(MC_Dispositivo!$F$36:$BE$36=$BS$1)*(MC_Dispositivo!$F$43:$BE$43=O$1),MC_Dispositivo!$F$53:$BE$189))</f>
        <v>0</v>
      </c>
      <c r="P62" s="357" cm="1">
        <f t="array" aca="1" ref="P62" ca="1">SUM(IF((MC_Dispositivo!$B$53:$B$189=$C62)*(MC_Dispositivo!$F$36:$BE$36=$BS$1)*(MC_Dispositivo!$F$43:$BE$43=P$1),MC_Dispositivo!$F$53:$BE$189))</f>
        <v>0</v>
      </c>
      <c r="Q62" s="357" cm="1">
        <f t="array" aca="1" ref="Q62" ca="1">SUM(IF((MC_Dispositivo!$B$53:$B$189=$C62)*(MC_Dispositivo!$F$36:$BE$36=$BS$1)*(MC_Dispositivo!$F$43:$BE$43=Q$1),MC_Dispositivo!$F$53:$BE$189))</f>
        <v>0</v>
      </c>
      <c r="R62" s="357" cm="1">
        <f t="array" aca="1" ref="R62" ca="1">SUM(IF((MC_Dispositivo!$B$53:$B$189=$C62)*(MC_Dispositivo!$F$36:$BE$36=$BS$1)*(MC_Dispositivo!$F$43:$BE$43=R$1),MC_Dispositivo!$F$53:$BE$189))</f>
        <v>0</v>
      </c>
      <c r="S62" s="357" cm="1">
        <f t="array" aca="1" ref="S62" ca="1">SUM(IF((MC_Dispositivo!$B$53:$B$189=$C62)*(MC_Dispositivo!$F$36:$BE$36=$BS$1)*(MC_Dispositivo!$F$43:$BE$43=S$1),MC_Dispositivo!$F$53:$BE$189))</f>
        <v>0</v>
      </c>
      <c r="T62" s="357" cm="1">
        <f t="array" aca="1" ref="T62" ca="1">SUM(IF((MC_Dispositivo!$B$53:$B$189=$C62)*(MC_Dispositivo!$F$36:$BE$36=$BS$1)*(MC_Dispositivo!$F$43:$BE$43=T$1),MC_Dispositivo!$F$53:$BE$189))</f>
        <v>0</v>
      </c>
      <c r="U62" s="357" cm="1">
        <f t="array" aca="1" ref="U62" ca="1">SUM(IF((MC_Dispositivo!$B$53:$B$189=$C62)*(MC_Dispositivo!$F$36:$BE$36=$BS$1)*(MC_Dispositivo!$F$43:$BE$43=U$1),MC_Dispositivo!$F$53:$BE$189))</f>
        <v>0</v>
      </c>
      <c r="V62" s="357" cm="1">
        <f t="array" aca="1" ref="V62" ca="1">SUM(IF((MC_Dispositivo!$B$53:$B$189=$C62)*(MC_Dispositivo!$F$36:$BE$36=$BS$1)*(MC_Dispositivo!$F$43:$BE$43=V$1),MC_Dispositivo!$F$53:$BE$189))</f>
        <v>0</v>
      </c>
      <c r="W62" s="357" cm="1">
        <f t="array" aca="1" ref="W62" ca="1">SUM(IF((MC_Dispositivo!$B$53:$B$189=$C62)*(MC_Dispositivo!$F$36:$BE$36=$BS$1)*(MC_Dispositivo!$F$43:$BE$43=W$1),MC_Dispositivo!$F$53:$BE$189))</f>
        <v>0</v>
      </c>
      <c r="X62" s="357" cm="1">
        <f t="array" aca="1" ref="X62" ca="1">SUM(IF((MC_Dispositivo!$B$53:$B$189=$C62)*(MC_Dispositivo!$F$36:$BE$36=$BS$1)*(MC_Dispositivo!$F$43:$BE$43=X$1),MC_Dispositivo!$F$53:$BE$189))</f>
        <v>0</v>
      </c>
      <c r="Y62" s="357" cm="1">
        <f t="array" aca="1" ref="Y62" ca="1">SUM(IF((MC_Dispositivo!$B$53:$B$189=$C62)*(MC_Dispositivo!$F$36:$BE$36=$BS$1)*(MC_Dispositivo!$F$43:$BE$43=Y$1),MC_Dispositivo!$F$53:$BE$189))</f>
        <v>0</v>
      </c>
      <c r="Z62" s="357" cm="1">
        <f t="array" aca="1" ref="Z62" ca="1">SUM(IF((MC_Dispositivo!$B$53:$B$189=$C62)*(MC_Dispositivo!$F$36:$BE$36=$BS$1)*(MC_Dispositivo!$F$43:$BE$43=Z$1),MC_Dispositivo!$F$53:$BE$189))</f>
        <v>0</v>
      </c>
      <c r="AA62" s="357" cm="1">
        <f t="array" aca="1" ref="AA62" ca="1">SUM(IF((MC_Dispositivo!$B$53:$B$189=$C62)*(MC_Dispositivo!$F$36:$BE$36=$BS$1)*(MC_Dispositivo!$F$43:$BE$43=AA$1),MC_Dispositivo!$F$53:$BE$189))</f>
        <v>0</v>
      </c>
      <c r="AB62" s="357" cm="1">
        <f t="array" aca="1" ref="AB62" ca="1">SUM(IF((MC_Dispositivo!$B$53:$B$189=$C62)*(MC_Dispositivo!$F$36:$BE$36=$BS$1)*(MC_Dispositivo!$F$43:$BE$43=AB$1),MC_Dispositivo!$F$53:$BE$189))</f>
        <v>0</v>
      </c>
      <c r="AC62" s="357" cm="1">
        <f t="array" aca="1" ref="AC62" ca="1">SUM(IF((MC_Dispositivo!$B$53:$B$189=$C62)*(MC_Dispositivo!$F$36:$BE$36=$BS$1)*(MC_Dispositivo!$F$43:$BE$43=AC$1),MC_Dispositivo!$F$53:$BE$189))</f>
        <v>0</v>
      </c>
      <c r="AD62" s="357" cm="1">
        <f t="array" aca="1" ref="AD62" ca="1">SUM(IF((MC_Dispositivo!$B$53:$B$189=$C62)*(MC_Dispositivo!$F$36:$BE$36=$BS$1)*(MC_Dispositivo!$F$43:$BE$43=AD$1),MC_Dispositivo!$F$53:$BE$189))</f>
        <v>0</v>
      </c>
      <c r="AE62" s="357" cm="1">
        <f t="array" aca="1" ref="AE62" ca="1">SUM(IF((MC_Dispositivo!$B$53:$B$189=$C62)*(MC_Dispositivo!$F$36:$BE$36=$BS$1)*(MC_Dispositivo!$F$43:$BE$43=AE$1),MC_Dispositivo!$F$53:$BE$189))</f>
        <v>0</v>
      </c>
      <c r="AF62" s="357" cm="1">
        <f t="array" aca="1" ref="AF62" ca="1">SUM(IF((MC_Dispositivo!$B$53:$B$189=$C62)*(MC_Dispositivo!$F$36:$BE$36=$BS$1)*(MC_Dispositivo!$F$43:$BE$43=AF$1),MC_Dispositivo!$F$53:$BE$189))</f>
        <v>0</v>
      </c>
      <c r="AG62" s="357" cm="1">
        <f t="array" aca="1" ref="AG62" ca="1">SUM(IF((MC_Dispositivo!$B$53:$B$189=$C62)*(MC_Dispositivo!$F$36:$BE$36=$BS$1)*(MC_Dispositivo!$F$43:$BE$43=AG$1),MC_Dispositivo!$F$53:$BE$189))</f>
        <v>0</v>
      </c>
      <c r="AH62" s="357" cm="1">
        <f t="array" aca="1" ref="AH62" ca="1">SUM(IF((MC_Dispositivo!$B$53:$B$189=$C62)*(MC_Dispositivo!$F$36:$BE$36=$BS$1)*(MC_Dispositivo!$F$43:$BE$43=AH$1),MC_Dispositivo!$F$53:$BE$189))</f>
        <v>0</v>
      </c>
      <c r="AI62" s="357" cm="1">
        <f t="array" aca="1" ref="AI62" ca="1">SUM(IF((MC_Dispositivo!$B$53:$B$189=$C62)*(MC_Dispositivo!$F$36:$BE$36=$BS$1)*(MC_Dispositivo!$F$43:$BE$43=AI$1),MC_Dispositivo!$F$53:$BE$189))</f>
        <v>0</v>
      </c>
      <c r="AJ62" s="357" cm="1">
        <f t="array" aca="1" ref="AJ62" ca="1">SUM(IF((MC_Dispositivo!$B$53:$B$189=$C62)*(MC_Dispositivo!$F$36:$BE$36=$BS$1)*(MC_Dispositivo!$F$43:$BE$43=AJ$1),MC_Dispositivo!$F$53:$BE$189))</f>
        <v>0</v>
      </c>
      <c r="AK62" s="125">
        <f ca="1">IF(A62="","",INDEX([10]TPU!$G:$G,MATCH($A62,[10]TPU!$A:$A,0)))</f>
        <v>1947.88</v>
      </c>
      <c r="AL62" s="359">
        <f t="shared" ca="1" si="68"/>
        <v>0</v>
      </c>
      <c r="AM62" s="359">
        <f t="shared" ca="1" si="68"/>
        <v>0</v>
      </c>
      <c r="AN62" s="359">
        <f t="shared" ca="1" si="68"/>
        <v>0</v>
      </c>
      <c r="AO62" s="359">
        <f t="shared" ca="1" si="68"/>
        <v>3895.76</v>
      </c>
      <c r="AP62" s="359">
        <f t="shared" ca="1" si="68"/>
        <v>0</v>
      </c>
      <c r="AQ62" s="359">
        <f t="shared" ca="1" si="68"/>
        <v>0</v>
      </c>
      <c r="AR62" s="359">
        <f t="shared" ca="1" si="68"/>
        <v>0</v>
      </c>
      <c r="AS62" s="359">
        <f t="shared" ca="1" si="68"/>
        <v>0</v>
      </c>
      <c r="AT62" s="359">
        <f t="shared" ca="1" si="68"/>
        <v>0</v>
      </c>
      <c r="AU62" s="359">
        <f t="shared" ca="1" si="68"/>
        <v>0</v>
      </c>
      <c r="AV62" s="359">
        <f t="shared" ca="1" si="69"/>
        <v>0</v>
      </c>
      <c r="AW62" s="359">
        <f t="shared" ca="1" si="69"/>
        <v>0</v>
      </c>
      <c r="AX62" s="359">
        <f t="shared" ca="1" si="69"/>
        <v>0</v>
      </c>
      <c r="AY62" s="359">
        <f t="shared" ca="1" si="69"/>
        <v>0</v>
      </c>
      <c r="AZ62" s="359">
        <f t="shared" ca="1" si="69"/>
        <v>0</v>
      </c>
      <c r="BA62" s="359">
        <f t="shared" ca="1" si="69"/>
        <v>0</v>
      </c>
      <c r="BB62" s="359">
        <f t="shared" ca="1" si="69"/>
        <v>0</v>
      </c>
      <c r="BC62" s="359">
        <f t="shared" ca="1" si="69"/>
        <v>0</v>
      </c>
      <c r="BD62" s="359">
        <f t="shared" ca="1" si="69"/>
        <v>0</v>
      </c>
      <c r="BE62" s="359">
        <f t="shared" ca="1" si="69"/>
        <v>0</v>
      </c>
      <c r="BF62" s="359">
        <f t="shared" ca="1" si="70"/>
        <v>0</v>
      </c>
      <c r="BG62" s="359">
        <f t="shared" ca="1" si="70"/>
        <v>0</v>
      </c>
      <c r="BH62" s="359">
        <f t="shared" ca="1" si="70"/>
        <v>0</v>
      </c>
      <c r="BI62" s="359">
        <f t="shared" ca="1" si="70"/>
        <v>0</v>
      </c>
      <c r="BJ62" s="359">
        <f t="shared" ca="1" si="70"/>
        <v>0</v>
      </c>
      <c r="BK62" s="359">
        <f t="shared" ca="1" si="70"/>
        <v>0</v>
      </c>
      <c r="BL62" s="359">
        <f t="shared" ca="1" si="70"/>
        <v>0</v>
      </c>
      <c r="BM62" s="359">
        <f t="shared" ca="1" si="70"/>
        <v>0</v>
      </c>
      <c r="BN62" s="359">
        <f t="shared" ca="1" si="70"/>
        <v>0</v>
      </c>
      <c r="BO62" s="359">
        <f t="shared" ca="1" si="70"/>
        <v>0</v>
      </c>
      <c r="BP62" s="358">
        <f t="shared" ca="1" si="4"/>
        <v>3895.76</v>
      </c>
      <c r="BQ62" s="206"/>
      <c r="BR62" s="234" t="str">
        <f t="shared" si="6"/>
        <v/>
      </c>
    </row>
    <row r="63" spans="1:75" ht="20.100000000000001" customHeight="1" outlineLevel="1" x14ac:dyDescent="0.2">
      <c r="A63" s="354" t="str">
        <f ca="1">INDEX(MC_Dispositivo!B:E,MATCH('Quantitativo_MG-329'!C63,MC_Dispositivo!B:B,0),2)</f>
        <v>RO-00641</v>
      </c>
      <c r="B63" s="354" t="str">
        <f ca="1">INDEX([10]TPU!$B:$B,MATCH($A63,[10]TPU!$A:$A,0))</f>
        <v>SICOR</v>
      </c>
      <c r="C63" s="354" t="s">
        <v>124</v>
      </c>
      <c r="D63" s="355" t="str">
        <f ca="1">INDEX(MC_Dispositivo!B:E,MATCH('Quantitativo_MG-329'!C63,MC_Dispositivo!B:B,0),3)</f>
        <v xml:space="preserve">corpo de bstc d = 1,00 m pa2 - areia, brita e pedra de mão comerciais (execução, incluindo fornecimento, carga e transporte de todos os materiais, exclui escavação) </v>
      </c>
      <c r="E63" s="354" t="str">
        <f ca="1">INDEX(MC_Dispositivo!B:E,MATCH('Quantitativo_MG-329'!C63,MC_Dispositivo!B:B,0),4)</f>
        <v>m</v>
      </c>
      <c r="F63" s="356" cm="1">
        <f t="array" aca="1" ref="F63" ca="1">IF($BS$1="Todos",SUM(IF(($BS$1="todos")*(MC_Dispositivo!$B$54:$B$212=$C63),MC_Dispositivo!$F$54:$BE$212)),SUM(IF((MC_Dispositivo!$F$36:$BE$36=$BS$1)*(MC_Dispositivo!$B$54:$B$212=$C63),MC_Dispositivo!$F$54:$BE$212)))</f>
        <v>0</v>
      </c>
      <c r="G63" s="357" cm="1">
        <f t="array" aca="1" ref="G63" ca="1">SUM(IF((MC_Dispositivo!$B$53:$B$189=$C63)*(MC_Dispositivo!$F$36:$BE$36=$BS$1)*(MC_Dispositivo!$F$43:$BE$43=G$1),MC_Dispositivo!$F$53:$BE$189))</f>
        <v>0</v>
      </c>
      <c r="H63" s="357" cm="1">
        <f t="array" aca="1" ref="H63" ca="1">SUM(IF((MC_Dispositivo!$B$53:$B$189=$C63)*(MC_Dispositivo!$F$36:$BE$36=$BS$1)*(MC_Dispositivo!$F$43:$BE$43=H$1),MC_Dispositivo!$F$53:$BE$189))</f>
        <v>0</v>
      </c>
      <c r="I63" s="357" cm="1">
        <f t="array" aca="1" ref="I63" ca="1">SUM(IF((MC_Dispositivo!$B$53:$B$189=$C63)*(MC_Dispositivo!$F$36:$BE$36=$BS$1)*(MC_Dispositivo!$F$43:$BE$43=I$1),MC_Dispositivo!$F$53:$BE$189))</f>
        <v>0</v>
      </c>
      <c r="J63" s="357" cm="1">
        <f t="array" aca="1" ref="J63" ca="1">SUM(IF((MC_Dispositivo!$B$53:$B$189=$C63)*(MC_Dispositivo!$F$36:$BE$36=$BS$1)*(MC_Dispositivo!$F$43:$BE$43=J$1),MC_Dispositivo!$F$53:$BE$189))</f>
        <v>0</v>
      </c>
      <c r="K63" s="357" cm="1">
        <f t="array" aca="1" ref="K63" ca="1">SUM(IF((MC_Dispositivo!$B$53:$B$189=$C63)*(MC_Dispositivo!$F$36:$BE$36=$BS$1)*(MC_Dispositivo!$F$43:$BE$43=K$1),MC_Dispositivo!$F$53:$BE$189))</f>
        <v>0</v>
      </c>
      <c r="L63" s="357" cm="1">
        <f t="array" aca="1" ref="L63" ca="1">SUM(IF((MC_Dispositivo!$B$53:$B$189=$C63)*(MC_Dispositivo!$F$36:$BE$36=$BS$1)*(MC_Dispositivo!$F$43:$BE$43=L$1),MC_Dispositivo!$F$53:$BE$189))</f>
        <v>0</v>
      </c>
      <c r="M63" s="357" cm="1">
        <f t="array" aca="1" ref="M63" ca="1">SUM(IF((MC_Dispositivo!$B$53:$B$189=$C63)*(MC_Dispositivo!$F$36:$BE$36=$BS$1)*(MC_Dispositivo!$F$43:$BE$43=M$1),MC_Dispositivo!$F$53:$BE$189))</f>
        <v>0</v>
      </c>
      <c r="N63" s="357" cm="1">
        <f t="array" aca="1" ref="N63" ca="1">SUM(IF((MC_Dispositivo!$B$53:$B$189=$C63)*(MC_Dispositivo!$F$36:$BE$36=$BS$1)*(MC_Dispositivo!$F$43:$BE$43=N$1),MC_Dispositivo!$F$53:$BE$189))</f>
        <v>0</v>
      </c>
      <c r="O63" s="357" cm="1">
        <f t="array" aca="1" ref="O63" ca="1">SUM(IF((MC_Dispositivo!$B$53:$B$189=$C63)*(MC_Dispositivo!$F$36:$BE$36=$BS$1)*(MC_Dispositivo!$F$43:$BE$43=O$1),MC_Dispositivo!$F$53:$BE$189))</f>
        <v>0</v>
      </c>
      <c r="P63" s="357" cm="1">
        <f t="array" aca="1" ref="P63" ca="1">SUM(IF((MC_Dispositivo!$B$53:$B$189=$C63)*(MC_Dispositivo!$F$36:$BE$36=$BS$1)*(MC_Dispositivo!$F$43:$BE$43=P$1),MC_Dispositivo!$F$53:$BE$189))</f>
        <v>0</v>
      </c>
      <c r="Q63" s="357" cm="1">
        <f t="array" aca="1" ref="Q63" ca="1">SUM(IF((MC_Dispositivo!$B$53:$B$189=$C63)*(MC_Dispositivo!$F$36:$BE$36=$BS$1)*(MC_Dispositivo!$F$43:$BE$43=Q$1),MC_Dispositivo!$F$53:$BE$189))</f>
        <v>0</v>
      </c>
      <c r="R63" s="357" cm="1">
        <f t="array" aca="1" ref="R63" ca="1">SUM(IF((MC_Dispositivo!$B$53:$B$189=$C63)*(MC_Dispositivo!$F$36:$BE$36=$BS$1)*(MC_Dispositivo!$F$43:$BE$43=R$1),MC_Dispositivo!$F$53:$BE$189))</f>
        <v>0</v>
      </c>
      <c r="S63" s="357" cm="1">
        <f t="array" aca="1" ref="S63" ca="1">SUM(IF((MC_Dispositivo!$B$53:$B$189=$C63)*(MC_Dispositivo!$F$36:$BE$36=$BS$1)*(MC_Dispositivo!$F$43:$BE$43=S$1),MC_Dispositivo!$F$53:$BE$189))</f>
        <v>0</v>
      </c>
      <c r="T63" s="357" cm="1">
        <f t="array" aca="1" ref="T63" ca="1">SUM(IF((MC_Dispositivo!$B$53:$B$189=$C63)*(MC_Dispositivo!$F$36:$BE$36=$BS$1)*(MC_Dispositivo!$F$43:$BE$43=T$1),MC_Dispositivo!$F$53:$BE$189))</f>
        <v>0</v>
      </c>
      <c r="U63" s="357" cm="1">
        <f t="array" aca="1" ref="U63" ca="1">SUM(IF((MC_Dispositivo!$B$53:$B$189=$C63)*(MC_Dispositivo!$F$36:$BE$36=$BS$1)*(MC_Dispositivo!$F$43:$BE$43=U$1),MC_Dispositivo!$F$53:$BE$189))</f>
        <v>0</v>
      </c>
      <c r="V63" s="357" cm="1">
        <f t="array" aca="1" ref="V63" ca="1">SUM(IF((MC_Dispositivo!$B$53:$B$189=$C63)*(MC_Dispositivo!$F$36:$BE$36=$BS$1)*(MC_Dispositivo!$F$43:$BE$43=V$1),MC_Dispositivo!$F$53:$BE$189))</f>
        <v>0</v>
      </c>
      <c r="W63" s="357" cm="1">
        <f t="array" aca="1" ref="W63" ca="1">SUM(IF((MC_Dispositivo!$B$53:$B$189=$C63)*(MC_Dispositivo!$F$36:$BE$36=$BS$1)*(MC_Dispositivo!$F$43:$BE$43=W$1),MC_Dispositivo!$F$53:$BE$189))</f>
        <v>0</v>
      </c>
      <c r="X63" s="357" cm="1">
        <f t="array" aca="1" ref="X63" ca="1">SUM(IF((MC_Dispositivo!$B$53:$B$189=$C63)*(MC_Dispositivo!$F$36:$BE$36=$BS$1)*(MC_Dispositivo!$F$43:$BE$43=X$1),MC_Dispositivo!$F$53:$BE$189))</f>
        <v>0</v>
      </c>
      <c r="Y63" s="357" cm="1">
        <f t="array" aca="1" ref="Y63" ca="1">SUM(IF((MC_Dispositivo!$B$53:$B$189=$C63)*(MC_Dispositivo!$F$36:$BE$36=$BS$1)*(MC_Dispositivo!$F$43:$BE$43=Y$1),MC_Dispositivo!$F$53:$BE$189))</f>
        <v>0</v>
      </c>
      <c r="Z63" s="357" cm="1">
        <f t="array" aca="1" ref="Z63" ca="1">SUM(IF((MC_Dispositivo!$B$53:$B$189=$C63)*(MC_Dispositivo!$F$36:$BE$36=$BS$1)*(MC_Dispositivo!$F$43:$BE$43=Z$1),MC_Dispositivo!$F$53:$BE$189))</f>
        <v>0</v>
      </c>
      <c r="AA63" s="357" cm="1">
        <f t="array" aca="1" ref="AA63" ca="1">SUM(IF((MC_Dispositivo!$B$53:$B$189=$C63)*(MC_Dispositivo!$F$36:$BE$36=$BS$1)*(MC_Dispositivo!$F$43:$BE$43=AA$1),MC_Dispositivo!$F$53:$BE$189))</f>
        <v>0</v>
      </c>
      <c r="AB63" s="357" cm="1">
        <f t="array" aca="1" ref="AB63" ca="1">SUM(IF((MC_Dispositivo!$B$53:$B$189=$C63)*(MC_Dispositivo!$F$36:$BE$36=$BS$1)*(MC_Dispositivo!$F$43:$BE$43=AB$1),MC_Dispositivo!$F$53:$BE$189))</f>
        <v>0</v>
      </c>
      <c r="AC63" s="357" cm="1">
        <f t="array" aca="1" ref="AC63" ca="1">SUM(IF((MC_Dispositivo!$B$53:$B$189=$C63)*(MC_Dispositivo!$F$36:$BE$36=$BS$1)*(MC_Dispositivo!$F$43:$BE$43=AC$1),MC_Dispositivo!$F$53:$BE$189))</f>
        <v>0</v>
      </c>
      <c r="AD63" s="357" cm="1">
        <f t="array" aca="1" ref="AD63" ca="1">SUM(IF((MC_Dispositivo!$B$53:$B$189=$C63)*(MC_Dispositivo!$F$36:$BE$36=$BS$1)*(MC_Dispositivo!$F$43:$BE$43=AD$1),MC_Dispositivo!$F$53:$BE$189))</f>
        <v>0</v>
      </c>
      <c r="AE63" s="357" cm="1">
        <f t="array" aca="1" ref="AE63" ca="1">SUM(IF((MC_Dispositivo!$B$53:$B$189=$C63)*(MC_Dispositivo!$F$36:$BE$36=$BS$1)*(MC_Dispositivo!$F$43:$BE$43=AE$1),MC_Dispositivo!$F$53:$BE$189))</f>
        <v>0</v>
      </c>
      <c r="AF63" s="357" cm="1">
        <f t="array" aca="1" ref="AF63" ca="1">SUM(IF((MC_Dispositivo!$B$53:$B$189=$C63)*(MC_Dispositivo!$F$36:$BE$36=$BS$1)*(MC_Dispositivo!$F$43:$BE$43=AF$1),MC_Dispositivo!$F$53:$BE$189))</f>
        <v>0</v>
      </c>
      <c r="AG63" s="357" cm="1">
        <f t="array" aca="1" ref="AG63" ca="1">SUM(IF((MC_Dispositivo!$B$53:$B$189=$C63)*(MC_Dispositivo!$F$36:$BE$36=$BS$1)*(MC_Dispositivo!$F$43:$BE$43=AG$1),MC_Dispositivo!$F$53:$BE$189))</f>
        <v>0</v>
      </c>
      <c r="AH63" s="357" cm="1">
        <f t="array" aca="1" ref="AH63" ca="1">SUM(IF((MC_Dispositivo!$B$53:$B$189=$C63)*(MC_Dispositivo!$F$36:$BE$36=$BS$1)*(MC_Dispositivo!$F$43:$BE$43=AH$1),MC_Dispositivo!$F$53:$BE$189))</f>
        <v>0</v>
      </c>
      <c r="AI63" s="357" cm="1">
        <f t="array" aca="1" ref="AI63" ca="1">SUM(IF((MC_Dispositivo!$B$53:$B$189=$C63)*(MC_Dispositivo!$F$36:$BE$36=$BS$1)*(MC_Dispositivo!$F$43:$BE$43=AI$1),MC_Dispositivo!$F$53:$BE$189))</f>
        <v>0</v>
      </c>
      <c r="AJ63" s="357" cm="1">
        <f t="array" aca="1" ref="AJ63" ca="1">SUM(IF((MC_Dispositivo!$B$53:$B$189=$C63)*(MC_Dispositivo!$F$36:$BE$36=$BS$1)*(MC_Dispositivo!$F$43:$BE$43=AJ$1),MC_Dispositivo!$F$53:$BE$189))</f>
        <v>0</v>
      </c>
      <c r="AK63" s="125">
        <f ca="1">IF(A63="","",INDEX([10]TPU!$G:$G,MATCH($A63,[10]TPU!$A:$A,0)))</f>
        <v>1158</v>
      </c>
      <c r="AL63" s="359">
        <f t="shared" ref="AL63:AL77" ca="1" si="71">IF($A63="",SUMIFS(AL64:AL112,$C64:$C112,$C63&amp;"*",$A64:$A112,"&lt;&gt;"&amp;""),G63*$AK63)</f>
        <v>0</v>
      </c>
      <c r="AM63" s="359">
        <f t="shared" ref="AM63:AM77" ca="1" si="72">IF($A63="",SUMIFS(AM64:AM112,$C64:$C112,$C63&amp;"*",$A64:$A112,"&lt;&gt;"&amp;""),H63*$AK63)</f>
        <v>0</v>
      </c>
      <c r="AN63" s="359">
        <f t="shared" ref="AN63:AN77" ca="1" si="73">IF($A63="",SUMIFS(AN64:AN112,$C64:$C112,$C63&amp;"*",$A64:$A112,"&lt;&gt;"&amp;""),I63*$AK63)</f>
        <v>0</v>
      </c>
      <c r="AO63" s="359">
        <f t="shared" ref="AO63:AO77" ca="1" si="74">IF($A63="",SUMIFS(AO64:AO112,$C64:$C112,$C63&amp;"*",$A64:$A112,"&lt;&gt;"&amp;""),J63*$AK63)</f>
        <v>0</v>
      </c>
      <c r="AP63" s="359">
        <f t="shared" ref="AP63:AP77" ca="1" si="75">IF($A63="",SUMIFS(AP64:AP112,$C64:$C112,$C63&amp;"*",$A64:$A112,"&lt;&gt;"&amp;""),K63*$AK63)</f>
        <v>0</v>
      </c>
      <c r="AQ63" s="359">
        <f t="shared" ref="AQ63:AQ77" ca="1" si="76">IF($A63="",SUMIFS(AQ64:AQ112,$C64:$C112,$C63&amp;"*",$A64:$A112,"&lt;&gt;"&amp;""),L63*$AK63)</f>
        <v>0</v>
      </c>
      <c r="AR63" s="359">
        <f t="shared" ref="AR63:AR77" ca="1" si="77">IF($A63="",SUMIFS(AR64:AR112,$C64:$C112,$C63&amp;"*",$A64:$A112,"&lt;&gt;"&amp;""),M63*$AK63)</f>
        <v>0</v>
      </c>
      <c r="AS63" s="359">
        <f t="shared" ref="AS63:AS77" ca="1" si="78">IF($A63="",SUMIFS(AS64:AS112,$C64:$C112,$C63&amp;"*",$A64:$A112,"&lt;&gt;"&amp;""),N63*$AK63)</f>
        <v>0</v>
      </c>
      <c r="AT63" s="359">
        <f t="shared" ref="AT63:AT77" ca="1" si="79">IF($A63="",SUMIFS(AT64:AT112,$C64:$C112,$C63&amp;"*",$A64:$A112,"&lt;&gt;"&amp;""),O63*$AK63)</f>
        <v>0</v>
      </c>
      <c r="AU63" s="359">
        <f t="shared" ref="AU63:AU77" ca="1" si="80">IF($A63="",SUMIFS(AU64:AU112,$C64:$C112,$C63&amp;"*",$A64:$A112,"&lt;&gt;"&amp;""),P63*$AK63)</f>
        <v>0</v>
      </c>
      <c r="AV63" s="359">
        <f t="shared" ref="AV63:AV77" ca="1" si="81">IF($A63="",SUMIFS(AV64:AV112,$C64:$C112,$C63&amp;"*",$A64:$A112,"&lt;&gt;"&amp;""),Q63*$AK63)</f>
        <v>0</v>
      </c>
      <c r="AW63" s="359">
        <f t="shared" ref="AW63:AW77" ca="1" si="82">IF($A63="",SUMIFS(AW64:AW112,$C64:$C112,$C63&amp;"*",$A64:$A112,"&lt;&gt;"&amp;""),R63*$AK63)</f>
        <v>0</v>
      </c>
      <c r="AX63" s="359">
        <f t="shared" ref="AX63:AX77" ca="1" si="83">IF($A63="",SUMIFS(AX64:AX112,$C64:$C112,$C63&amp;"*",$A64:$A112,"&lt;&gt;"&amp;""),S63*$AK63)</f>
        <v>0</v>
      </c>
      <c r="AY63" s="359">
        <f t="shared" ref="AY63:AY77" ca="1" si="84">IF($A63="",SUMIFS(AY64:AY112,$C64:$C112,$C63&amp;"*",$A64:$A112,"&lt;&gt;"&amp;""),T63*$AK63)</f>
        <v>0</v>
      </c>
      <c r="AZ63" s="359">
        <f t="shared" ref="AZ63:AZ77" ca="1" si="85">IF($A63="",SUMIFS(AZ64:AZ112,$C64:$C112,$C63&amp;"*",$A64:$A112,"&lt;&gt;"&amp;""),U63*$AK63)</f>
        <v>0</v>
      </c>
      <c r="BA63" s="359">
        <f t="shared" ref="BA63:BA77" ca="1" si="86">IF($A63="",SUMIFS(BA64:BA112,$C64:$C112,$C63&amp;"*",$A64:$A112,"&lt;&gt;"&amp;""),V63*$AK63)</f>
        <v>0</v>
      </c>
      <c r="BB63" s="359">
        <f t="shared" ref="BB63:BB77" ca="1" si="87">IF($A63="",SUMIFS(BB64:BB112,$C64:$C112,$C63&amp;"*",$A64:$A112,"&lt;&gt;"&amp;""),W63*$AK63)</f>
        <v>0</v>
      </c>
      <c r="BC63" s="359">
        <f t="shared" ref="BC63:BC77" ca="1" si="88">IF($A63="",SUMIFS(BC64:BC112,$C64:$C112,$C63&amp;"*",$A64:$A112,"&lt;&gt;"&amp;""),X63*$AK63)</f>
        <v>0</v>
      </c>
      <c r="BD63" s="359">
        <f t="shared" ref="BD63:BD77" ca="1" si="89">IF($A63="",SUMIFS(BD64:BD112,$C64:$C112,$C63&amp;"*",$A64:$A112,"&lt;&gt;"&amp;""),Y63*$AK63)</f>
        <v>0</v>
      </c>
      <c r="BE63" s="359">
        <f t="shared" ref="BE63:BE77" ca="1" si="90">IF($A63="",SUMIFS(BE64:BE112,$C64:$C112,$C63&amp;"*",$A64:$A112,"&lt;&gt;"&amp;""),Z63*$AK63)</f>
        <v>0</v>
      </c>
      <c r="BF63" s="359">
        <f t="shared" ref="BF63:BF77" ca="1" si="91">IF($A63="",SUMIFS(BF64:BF112,$C64:$C112,$C63&amp;"*",$A64:$A112,"&lt;&gt;"&amp;""),AA63*$AK63)</f>
        <v>0</v>
      </c>
      <c r="BG63" s="359">
        <f t="shared" ref="BG63:BG77" ca="1" si="92">IF($A63="",SUMIFS(BG64:BG112,$C64:$C112,$C63&amp;"*",$A64:$A112,"&lt;&gt;"&amp;""),AB63*$AK63)</f>
        <v>0</v>
      </c>
      <c r="BH63" s="359">
        <f t="shared" ref="BH63:BH77" ca="1" si="93">IF($A63="",SUMIFS(BH64:BH112,$C64:$C112,$C63&amp;"*",$A64:$A112,"&lt;&gt;"&amp;""),AC63*$AK63)</f>
        <v>0</v>
      </c>
      <c r="BI63" s="359">
        <f t="shared" ref="BI63:BI77" ca="1" si="94">IF($A63="",SUMIFS(BI64:BI112,$C64:$C112,$C63&amp;"*",$A64:$A112,"&lt;&gt;"&amp;""),AD63*$AK63)</f>
        <v>0</v>
      </c>
      <c r="BJ63" s="359">
        <f t="shared" ref="BJ63:BJ77" ca="1" si="95">IF($A63="",SUMIFS(BJ64:BJ112,$C64:$C112,$C63&amp;"*",$A64:$A112,"&lt;&gt;"&amp;""),AE63*$AK63)</f>
        <v>0</v>
      </c>
      <c r="BK63" s="359">
        <f t="shared" ref="BK63:BK77" ca="1" si="96">IF($A63="",SUMIFS(BK64:BK112,$C64:$C112,$C63&amp;"*",$A64:$A112,"&lt;&gt;"&amp;""),AF63*$AK63)</f>
        <v>0</v>
      </c>
      <c r="BL63" s="359">
        <f t="shared" ref="BL63:BL77" ca="1" si="97">IF($A63="",SUMIFS(BL64:BL112,$C64:$C112,$C63&amp;"*",$A64:$A112,"&lt;&gt;"&amp;""),AG63*$AK63)</f>
        <v>0</v>
      </c>
      <c r="BM63" s="359">
        <f t="shared" ref="BM63:BM77" ca="1" si="98">IF($A63="",SUMIFS(BM64:BM112,$C64:$C112,$C63&amp;"*",$A64:$A112,"&lt;&gt;"&amp;""),AH63*$AK63)</f>
        <v>0</v>
      </c>
      <c r="BN63" s="359">
        <f t="shared" ref="BN63:BN77" ca="1" si="99">IF($A63="",SUMIFS(BN64:BN112,$C64:$C112,$C63&amp;"*",$A64:$A112,"&lt;&gt;"&amp;""),AI63*$AK63)</f>
        <v>0</v>
      </c>
      <c r="BO63" s="359">
        <f t="shared" ref="BO63:BO77" ca="1" si="100">IF($A63="",SUMIFS(BO64:BO112,$C64:$C112,$C63&amp;"*",$A64:$A112,"&lt;&gt;"&amp;""),AJ63*$AK63)</f>
        <v>0</v>
      </c>
      <c r="BP63" s="358">
        <f t="shared" ca="1" si="4"/>
        <v>0</v>
      </c>
      <c r="BQ63" s="206"/>
      <c r="BR63" s="234" t="str">
        <f t="shared" si="6"/>
        <v/>
      </c>
    </row>
    <row r="64" spans="1:75" ht="20.100000000000001" customHeight="1" outlineLevel="1" x14ac:dyDescent="0.2">
      <c r="A64" s="354" t="str">
        <f ca="1">INDEX(MC_Dispositivo!B:E,MATCH('Quantitativo_MG-329'!C64,MC_Dispositivo!B:B,0),2)</f>
        <v>ED-48544</v>
      </c>
      <c r="B64" s="354" t="str">
        <f ca="1">INDEX([10]TPU!$B:$B,MATCH($A64,[10]TPU!$A:$A,0))</f>
        <v>SICOR</v>
      </c>
      <c r="C64" s="354" t="s">
        <v>125</v>
      </c>
      <c r="D64" s="355" t="str">
        <f ca="1">INDEX(MC_Dispositivo!B:E,MATCH('Quantitativo_MG-329'!C64,MC_Dispositivo!B:B,0),3)</f>
        <v>ala de rede tubular dn 1000, exclusive bota fora</v>
      </c>
      <c r="E64" s="354" t="str">
        <f ca="1">INDEX(MC_Dispositivo!B:E,MATCH('Quantitativo_MG-329'!C64,MC_Dispositivo!B:B,0),4)</f>
        <v>u</v>
      </c>
      <c r="F64" s="356" cm="1">
        <f t="array" aca="1" ref="F64" ca="1">IF($BS$1="Todos",SUM(IF(($BS$1="todos")*(MC_Dispositivo!$B$54:$B$212=$C64),MC_Dispositivo!$F$54:$BE$212)),SUM(IF((MC_Dispositivo!$F$36:$BE$36=$BS$1)*(MC_Dispositivo!$B$54:$B$212=$C64),MC_Dispositivo!$F$54:$BE$212)))</f>
        <v>0</v>
      </c>
      <c r="G64" s="357" cm="1">
        <f t="array" aca="1" ref="G64" ca="1">SUM(IF((MC_Dispositivo!$B$53:$B$189=$C64)*(MC_Dispositivo!$F$36:$BE$36=$BS$1)*(MC_Dispositivo!$F$43:$BE$43=G$1),MC_Dispositivo!$F$53:$BE$189))</f>
        <v>0</v>
      </c>
      <c r="H64" s="357" cm="1">
        <f t="array" aca="1" ref="H64" ca="1">SUM(IF((MC_Dispositivo!$B$53:$B$189=$C64)*(MC_Dispositivo!$F$36:$BE$36=$BS$1)*(MC_Dispositivo!$F$43:$BE$43=H$1),MC_Dispositivo!$F$53:$BE$189))</f>
        <v>0</v>
      </c>
      <c r="I64" s="357" cm="1">
        <f t="array" aca="1" ref="I64" ca="1">SUM(IF((MC_Dispositivo!$B$53:$B$189=$C64)*(MC_Dispositivo!$F$36:$BE$36=$BS$1)*(MC_Dispositivo!$F$43:$BE$43=I$1),MC_Dispositivo!$F$53:$BE$189))</f>
        <v>0</v>
      </c>
      <c r="J64" s="357" cm="1">
        <f t="array" aca="1" ref="J64" ca="1">SUM(IF((MC_Dispositivo!$B$53:$B$189=$C64)*(MC_Dispositivo!$F$36:$BE$36=$BS$1)*(MC_Dispositivo!$F$43:$BE$43=J$1),MC_Dispositivo!$F$53:$BE$189))</f>
        <v>0</v>
      </c>
      <c r="K64" s="357" cm="1">
        <f t="array" aca="1" ref="K64" ca="1">SUM(IF((MC_Dispositivo!$B$53:$B$189=$C64)*(MC_Dispositivo!$F$36:$BE$36=$BS$1)*(MC_Dispositivo!$F$43:$BE$43=K$1),MC_Dispositivo!$F$53:$BE$189))</f>
        <v>0</v>
      </c>
      <c r="L64" s="357" cm="1">
        <f t="array" aca="1" ref="L64" ca="1">SUM(IF((MC_Dispositivo!$B$53:$B$189=$C64)*(MC_Dispositivo!$F$36:$BE$36=$BS$1)*(MC_Dispositivo!$F$43:$BE$43=L$1),MC_Dispositivo!$F$53:$BE$189))</f>
        <v>0</v>
      </c>
      <c r="M64" s="357" cm="1">
        <f t="array" aca="1" ref="M64" ca="1">SUM(IF((MC_Dispositivo!$B$53:$B$189=$C64)*(MC_Dispositivo!$F$36:$BE$36=$BS$1)*(MC_Dispositivo!$F$43:$BE$43=M$1),MC_Dispositivo!$F$53:$BE$189))</f>
        <v>0</v>
      </c>
      <c r="N64" s="357" cm="1">
        <f t="array" aca="1" ref="N64" ca="1">SUM(IF((MC_Dispositivo!$B$53:$B$189=$C64)*(MC_Dispositivo!$F$36:$BE$36=$BS$1)*(MC_Dispositivo!$F$43:$BE$43=N$1),MC_Dispositivo!$F$53:$BE$189))</f>
        <v>0</v>
      </c>
      <c r="O64" s="357" cm="1">
        <f t="array" aca="1" ref="O64" ca="1">SUM(IF((MC_Dispositivo!$B$53:$B$189=$C64)*(MC_Dispositivo!$F$36:$BE$36=$BS$1)*(MC_Dispositivo!$F$43:$BE$43=O$1),MC_Dispositivo!$F$53:$BE$189))</f>
        <v>0</v>
      </c>
      <c r="P64" s="357" cm="1">
        <f t="array" aca="1" ref="P64" ca="1">SUM(IF((MC_Dispositivo!$B$53:$B$189=$C64)*(MC_Dispositivo!$F$36:$BE$36=$BS$1)*(MC_Dispositivo!$F$43:$BE$43=P$1),MC_Dispositivo!$F$53:$BE$189))</f>
        <v>0</v>
      </c>
      <c r="Q64" s="357" cm="1">
        <f t="array" aca="1" ref="Q64" ca="1">SUM(IF((MC_Dispositivo!$B$53:$B$189=$C64)*(MC_Dispositivo!$F$36:$BE$36=$BS$1)*(MC_Dispositivo!$F$43:$BE$43=Q$1),MC_Dispositivo!$F$53:$BE$189))</f>
        <v>0</v>
      </c>
      <c r="R64" s="357" cm="1">
        <f t="array" aca="1" ref="R64" ca="1">SUM(IF((MC_Dispositivo!$B$53:$B$189=$C64)*(MC_Dispositivo!$F$36:$BE$36=$BS$1)*(MC_Dispositivo!$F$43:$BE$43=R$1),MC_Dispositivo!$F$53:$BE$189))</f>
        <v>0</v>
      </c>
      <c r="S64" s="357" cm="1">
        <f t="array" aca="1" ref="S64" ca="1">SUM(IF((MC_Dispositivo!$B$53:$B$189=$C64)*(MC_Dispositivo!$F$36:$BE$36=$BS$1)*(MC_Dispositivo!$F$43:$BE$43=S$1),MC_Dispositivo!$F$53:$BE$189))</f>
        <v>0</v>
      </c>
      <c r="T64" s="357" cm="1">
        <f t="array" aca="1" ref="T64" ca="1">SUM(IF((MC_Dispositivo!$B$53:$B$189=$C64)*(MC_Dispositivo!$F$36:$BE$36=$BS$1)*(MC_Dispositivo!$F$43:$BE$43=T$1),MC_Dispositivo!$F$53:$BE$189))</f>
        <v>0</v>
      </c>
      <c r="U64" s="357" cm="1">
        <f t="array" aca="1" ref="U64" ca="1">SUM(IF((MC_Dispositivo!$B$53:$B$189=$C64)*(MC_Dispositivo!$F$36:$BE$36=$BS$1)*(MC_Dispositivo!$F$43:$BE$43=U$1),MC_Dispositivo!$F$53:$BE$189))</f>
        <v>0</v>
      </c>
      <c r="V64" s="357" cm="1">
        <f t="array" aca="1" ref="V64" ca="1">SUM(IF((MC_Dispositivo!$B$53:$B$189=$C64)*(MC_Dispositivo!$F$36:$BE$36=$BS$1)*(MC_Dispositivo!$F$43:$BE$43=V$1),MC_Dispositivo!$F$53:$BE$189))</f>
        <v>0</v>
      </c>
      <c r="W64" s="357" cm="1">
        <f t="array" aca="1" ref="W64" ca="1">SUM(IF((MC_Dispositivo!$B$53:$B$189=$C64)*(MC_Dispositivo!$F$36:$BE$36=$BS$1)*(MC_Dispositivo!$F$43:$BE$43=W$1),MC_Dispositivo!$F$53:$BE$189))</f>
        <v>0</v>
      </c>
      <c r="X64" s="357" cm="1">
        <f t="array" aca="1" ref="X64" ca="1">SUM(IF((MC_Dispositivo!$B$53:$B$189=$C64)*(MC_Dispositivo!$F$36:$BE$36=$BS$1)*(MC_Dispositivo!$F$43:$BE$43=X$1),MC_Dispositivo!$F$53:$BE$189))</f>
        <v>0</v>
      </c>
      <c r="Y64" s="357" cm="1">
        <f t="array" aca="1" ref="Y64" ca="1">SUM(IF((MC_Dispositivo!$B$53:$B$189=$C64)*(MC_Dispositivo!$F$36:$BE$36=$BS$1)*(MC_Dispositivo!$F$43:$BE$43=Y$1),MC_Dispositivo!$F$53:$BE$189))</f>
        <v>0</v>
      </c>
      <c r="Z64" s="357" cm="1">
        <f t="array" aca="1" ref="Z64" ca="1">SUM(IF((MC_Dispositivo!$B$53:$B$189=$C64)*(MC_Dispositivo!$F$36:$BE$36=$BS$1)*(MC_Dispositivo!$F$43:$BE$43=Z$1),MC_Dispositivo!$F$53:$BE$189))</f>
        <v>0</v>
      </c>
      <c r="AA64" s="357" cm="1">
        <f t="array" aca="1" ref="AA64" ca="1">SUM(IF((MC_Dispositivo!$B$53:$B$189=$C64)*(MC_Dispositivo!$F$36:$BE$36=$BS$1)*(MC_Dispositivo!$F$43:$BE$43=AA$1),MC_Dispositivo!$F$53:$BE$189))</f>
        <v>0</v>
      </c>
      <c r="AB64" s="357" cm="1">
        <f t="array" aca="1" ref="AB64" ca="1">SUM(IF((MC_Dispositivo!$B$53:$B$189=$C64)*(MC_Dispositivo!$F$36:$BE$36=$BS$1)*(MC_Dispositivo!$F$43:$BE$43=AB$1),MC_Dispositivo!$F$53:$BE$189))</f>
        <v>0</v>
      </c>
      <c r="AC64" s="357" cm="1">
        <f t="array" aca="1" ref="AC64" ca="1">SUM(IF((MC_Dispositivo!$B$53:$B$189=$C64)*(MC_Dispositivo!$F$36:$BE$36=$BS$1)*(MC_Dispositivo!$F$43:$BE$43=AC$1),MC_Dispositivo!$F$53:$BE$189))</f>
        <v>0</v>
      </c>
      <c r="AD64" s="357" cm="1">
        <f t="array" aca="1" ref="AD64" ca="1">SUM(IF((MC_Dispositivo!$B$53:$B$189=$C64)*(MC_Dispositivo!$F$36:$BE$36=$BS$1)*(MC_Dispositivo!$F$43:$BE$43=AD$1),MC_Dispositivo!$F$53:$BE$189))</f>
        <v>0</v>
      </c>
      <c r="AE64" s="357" cm="1">
        <f t="array" aca="1" ref="AE64" ca="1">SUM(IF((MC_Dispositivo!$B$53:$B$189=$C64)*(MC_Dispositivo!$F$36:$BE$36=$BS$1)*(MC_Dispositivo!$F$43:$BE$43=AE$1),MC_Dispositivo!$F$53:$BE$189))</f>
        <v>0</v>
      </c>
      <c r="AF64" s="357" cm="1">
        <f t="array" aca="1" ref="AF64" ca="1">SUM(IF((MC_Dispositivo!$B$53:$B$189=$C64)*(MC_Dispositivo!$F$36:$BE$36=$BS$1)*(MC_Dispositivo!$F$43:$BE$43=AF$1),MC_Dispositivo!$F$53:$BE$189))</f>
        <v>0</v>
      </c>
      <c r="AG64" s="357" cm="1">
        <f t="array" aca="1" ref="AG64" ca="1">SUM(IF((MC_Dispositivo!$B$53:$B$189=$C64)*(MC_Dispositivo!$F$36:$BE$36=$BS$1)*(MC_Dispositivo!$F$43:$BE$43=AG$1),MC_Dispositivo!$F$53:$BE$189))</f>
        <v>0</v>
      </c>
      <c r="AH64" s="357" cm="1">
        <f t="array" aca="1" ref="AH64" ca="1">SUM(IF((MC_Dispositivo!$B$53:$B$189=$C64)*(MC_Dispositivo!$F$36:$BE$36=$BS$1)*(MC_Dispositivo!$F$43:$BE$43=AH$1),MC_Dispositivo!$F$53:$BE$189))</f>
        <v>0</v>
      </c>
      <c r="AI64" s="357" cm="1">
        <f t="array" aca="1" ref="AI64" ca="1">SUM(IF((MC_Dispositivo!$B$53:$B$189=$C64)*(MC_Dispositivo!$F$36:$BE$36=$BS$1)*(MC_Dispositivo!$F$43:$BE$43=AI$1),MC_Dispositivo!$F$53:$BE$189))</f>
        <v>0</v>
      </c>
      <c r="AJ64" s="357" cm="1">
        <f t="array" aca="1" ref="AJ64" ca="1">SUM(IF((MC_Dispositivo!$B$53:$B$189=$C64)*(MC_Dispositivo!$F$36:$BE$36=$BS$1)*(MC_Dispositivo!$F$43:$BE$43=AJ$1),MC_Dispositivo!$F$53:$BE$189))</f>
        <v>0</v>
      </c>
      <c r="AK64" s="125">
        <f ca="1">IF(A64="","",INDEX([10]TPU!$G:$G,MATCH($A64,[10]TPU!$A:$A,0)))</f>
        <v>2306.31</v>
      </c>
      <c r="AL64" s="359">
        <f t="shared" ca="1" si="71"/>
        <v>0</v>
      </c>
      <c r="AM64" s="359">
        <f t="shared" ca="1" si="72"/>
        <v>0</v>
      </c>
      <c r="AN64" s="359">
        <f t="shared" ca="1" si="73"/>
        <v>0</v>
      </c>
      <c r="AO64" s="359">
        <f t="shared" ca="1" si="74"/>
        <v>0</v>
      </c>
      <c r="AP64" s="359">
        <f t="shared" ca="1" si="75"/>
        <v>0</v>
      </c>
      <c r="AQ64" s="359">
        <f t="shared" ca="1" si="76"/>
        <v>0</v>
      </c>
      <c r="AR64" s="359">
        <f t="shared" ca="1" si="77"/>
        <v>0</v>
      </c>
      <c r="AS64" s="359">
        <f t="shared" ca="1" si="78"/>
        <v>0</v>
      </c>
      <c r="AT64" s="359">
        <f t="shared" ca="1" si="79"/>
        <v>0</v>
      </c>
      <c r="AU64" s="359">
        <f t="shared" ca="1" si="80"/>
        <v>0</v>
      </c>
      <c r="AV64" s="359">
        <f t="shared" ca="1" si="81"/>
        <v>0</v>
      </c>
      <c r="AW64" s="359">
        <f t="shared" ca="1" si="82"/>
        <v>0</v>
      </c>
      <c r="AX64" s="359">
        <f t="shared" ca="1" si="83"/>
        <v>0</v>
      </c>
      <c r="AY64" s="359">
        <f t="shared" ca="1" si="84"/>
        <v>0</v>
      </c>
      <c r="AZ64" s="359">
        <f t="shared" ca="1" si="85"/>
        <v>0</v>
      </c>
      <c r="BA64" s="359">
        <f t="shared" ca="1" si="86"/>
        <v>0</v>
      </c>
      <c r="BB64" s="359">
        <f t="shared" ca="1" si="87"/>
        <v>0</v>
      </c>
      <c r="BC64" s="359">
        <f t="shared" ca="1" si="88"/>
        <v>0</v>
      </c>
      <c r="BD64" s="359">
        <f t="shared" ca="1" si="89"/>
        <v>0</v>
      </c>
      <c r="BE64" s="359">
        <f t="shared" ca="1" si="90"/>
        <v>0</v>
      </c>
      <c r="BF64" s="359">
        <f t="shared" ca="1" si="91"/>
        <v>0</v>
      </c>
      <c r="BG64" s="359">
        <f t="shared" ca="1" si="92"/>
        <v>0</v>
      </c>
      <c r="BH64" s="359">
        <f t="shared" ca="1" si="93"/>
        <v>0</v>
      </c>
      <c r="BI64" s="359">
        <f t="shared" ca="1" si="94"/>
        <v>0</v>
      </c>
      <c r="BJ64" s="359">
        <f t="shared" ca="1" si="95"/>
        <v>0</v>
      </c>
      <c r="BK64" s="359">
        <f t="shared" ca="1" si="96"/>
        <v>0</v>
      </c>
      <c r="BL64" s="359">
        <f t="shared" ca="1" si="97"/>
        <v>0</v>
      </c>
      <c r="BM64" s="359">
        <f t="shared" ca="1" si="98"/>
        <v>0</v>
      </c>
      <c r="BN64" s="359">
        <f t="shared" ca="1" si="99"/>
        <v>0</v>
      </c>
      <c r="BO64" s="359">
        <f t="shared" ca="1" si="100"/>
        <v>0</v>
      </c>
      <c r="BP64" s="358">
        <f t="shared" ca="1" si="4"/>
        <v>0</v>
      </c>
      <c r="BQ64" s="206"/>
      <c r="BR64" s="234" t="str">
        <f t="shared" si="6"/>
        <v/>
      </c>
    </row>
    <row r="65" spans="1:70" ht="20.100000000000001" customHeight="1" outlineLevel="1" x14ac:dyDescent="0.2">
      <c r="A65" s="354" t="str">
        <f ca="1">INDEX(MC_Dispositivo!B:E,MATCH('Quantitativo_MG-329'!C65,MC_Dispositivo!B:B,0),2)</f>
        <v>RO-00643</v>
      </c>
      <c r="B65" s="354" t="str">
        <f ca="1">INDEX([10]TPU!$B:$B,MATCH($A65,[10]TPU!$A:$A,0))</f>
        <v>SICOR</v>
      </c>
      <c r="C65" s="354" t="s">
        <v>127</v>
      </c>
      <c r="D65" s="355" t="str">
        <f ca="1">INDEX(MC_Dispositivo!B:E,MATCH('Quantitativo_MG-329'!C65,MC_Dispositivo!B:B,0),3)</f>
        <v xml:space="preserve">corpo de bstc d = 1,20 m pa2 - areia, brita e pedra de mão comerciais (execução, incluindo fornecimento, carga e transporte de todos os materiais, exclui escavação) </v>
      </c>
      <c r="E65" s="354" t="str">
        <f ca="1">INDEX(MC_Dispositivo!B:E,MATCH('Quantitativo_MG-329'!C65,MC_Dispositivo!B:B,0),4)</f>
        <v>m</v>
      </c>
      <c r="F65" s="356" cm="1">
        <f t="array" aca="1" ref="F65" ca="1">IF($BS$1="Todos",SUM(IF(($BS$1="todos")*(MC_Dispositivo!$B$54:$B$212=$C65),MC_Dispositivo!$F$54:$BE$212)),SUM(IF((MC_Dispositivo!$F$36:$BE$36=$BS$1)*(MC_Dispositivo!$B$54:$B$212=$C65),MC_Dispositivo!$F$54:$BE$212)))</f>
        <v>0</v>
      </c>
      <c r="G65" s="357" cm="1">
        <f t="array" aca="1" ref="G65" ca="1">SUM(IF((MC_Dispositivo!$B$53:$B$189=$C65)*(MC_Dispositivo!$F$36:$BE$36=$BS$1)*(MC_Dispositivo!$F$43:$BE$43=G$1),MC_Dispositivo!$F$53:$BE$189))</f>
        <v>0</v>
      </c>
      <c r="H65" s="357" cm="1">
        <f t="array" aca="1" ref="H65" ca="1">SUM(IF((MC_Dispositivo!$B$53:$B$189=$C65)*(MC_Dispositivo!$F$36:$BE$36=$BS$1)*(MC_Dispositivo!$F$43:$BE$43=H$1),MC_Dispositivo!$F$53:$BE$189))</f>
        <v>0</v>
      </c>
      <c r="I65" s="357" cm="1">
        <f t="array" aca="1" ref="I65" ca="1">SUM(IF((MC_Dispositivo!$B$53:$B$189=$C65)*(MC_Dispositivo!$F$36:$BE$36=$BS$1)*(MC_Dispositivo!$F$43:$BE$43=I$1),MC_Dispositivo!$F$53:$BE$189))</f>
        <v>0</v>
      </c>
      <c r="J65" s="357" cm="1">
        <f t="array" aca="1" ref="J65" ca="1">SUM(IF((MC_Dispositivo!$B$53:$B$189=$C65)*(MC_Dispositivo!$F$36:$BE$36=$BS$1)*(MC_Dispositivo!$F$43:$BE$43=J$1),MC_Dispositivo!$F$53:$BE$189))</f>
        <v>0</v>
      </c>
      <c r="K65" s="357" cm="1">
        <f t="array" aca="1" ref="K65" ca="1">SUM(IF((MC_Dispositivo!$B$53:$B$189=$C65)*(MC_Dispositivo!$F$36:$BE$36=$BS$1)*(MC_Dispositivo!$F$43:$BE$43=K$1),MC_Dispositivo!$F$53:$BE$189))</f>
        <v>0</v>
      </c>
      <c r="L65" s="357" cm="1">
        <f t="array" aca="1" ref="L65" ca="1">SUM(IF((MC_Dispositivo!$B$53:$B$189=$C65)*(MC_Dispositivo!$F$36:$BE$36=$BS$1)*(MC_Dispositivo!$F$43:$BE$43=L$1),MC_Dispositivo!$F$53:$BE$189))</f>
        <v>0</v>
      </c>
      <c r="M65" s="357" cm="1">
        <f t="array" aca="1" ref="M65" ca="1">SUM(IF((MC_Dispositivo!$B$53:$B$189=$C65)*(MC_Dispositivo!$F$36:$BE$36=$BS$1)*(MC_Dispositivo!$F$43:$BE$43=M$1),MC_Dispositivo!$F$53:$BE$189))</f>
        <v>0</v>
      </c>
      <c r="N65" s="357" cm="1">
        <f t="array" aca="1" ref="N65" ca="1">SUM(IF((MC_Dispositivo!$B$53:$B$189=$C65)*(MC_Dispositivo!$F$36:$BE$36=$BS$1)*(MC_Dispositivo!$F$43:$BE$43=N$1),MC_Dispositivo!$F$53:$BE$189))</f>
        <v>0</v>
      </c>
      <c r="O65" s="357" cm="1">
        <f t="array" aca="1" ref="O65" ca="1">SUM(IF((MC_Dispositivo!$B$53:$B$189=$C65)*(MC_Dispositivo!$F$36:$BE$36=$BS$1)*(MC_Dispositivo!$F$43:$BE$43=O$1),MC_Dispositivo!$F$53:$BE$189))</f>
        <v>0</v>
      </c>
      <c r="P65" s="357" cm="1">
        <f t="array" aca="1" ref="P65" ca="1">SUM(IF((MC_Dispositivo!$B$53:$B$189=$C65)*(MC_Dispositivo!$F$36:$BE$36=$BS$1)*(MC_Dispositivo!$F$43:$BE$43=P$1),MC_Dispositivo!$F$53:$BE$189))</f>
        <v>0</v>
      </c>
      <c r="Q65" s="357" cm="1">
        <f t="array" aca="1" ref="Q65" ca="1">SUM(IF((MC_Dispositivo!$B$53:$B$189=$C65)*(MC_Dispositivo!$F$36:$BE$36=$BS$1)*(MC_Dispositivo!$F$43:$BE$43=Q$1),MC_Dispositivo!$F$53:$BE$189))</f>
        <v>0</v>
      </c>
      <c r="R65" s="357" cm="1">
        <f t="array" aca="1" ref="R65" ca="1">SUM(IF((MC_Dispositivo!$B$53:$B$189=$C65)*(MC_Dispositivo!$F$36:$BE$36=$BS$1)*(MC_Dispositivo!$F$43:$BE$43=R$1),MC_Dispositivo!$F$53:$BE$189))</f>
        <v>0</v>
      </c>
      <c r="S65" s="357" cm="1">
        <f t="array" aca="1" ref="S65" ca="1">SUM(IF((MC_Dispositivo!$B$53:$B$189=$C65)*(MC_Dispositivo!$F$36:$BE$36=$BS$1)*(MC_Dispositivo!$F$43:$BE$43=S$1),MC_Dispositivo!$F$53:$BE$189))</f>
        <v>0</v>
      </c>
      <c r="T65" s="357" cm="1">
        <f t="array" aca="1" ref="T65" ca="1">SUM(IF((MC_Dispositivo!$B$53:$B$189=$C65)*(MC_Dispositivo!$F$36:$BE$36=$BS$1)*(MC_Dispositivo!$F$43:$BE$43=T$1),MC_Dispositivo!$F$53:$BE$189))</f>
        <v>0</v>
      </c>
      <c r="U65" s="357" cm="1">
        <f t="array" aca="1" ref="U65" ca="1">SUM(IF((MC_Dispositivo!$B$53:$B$189=$C65)*(MC_Dispositivo!$F$36:$BE$36=$BS$1)*(MC_Dispositivo!$F$43:$BE$43=U$1),MC_Dispositivo!$F$53:$BE$189))</f>
        <v>0</v>
      </c>
      <c r="V65" s="357" cm="1">
        <f t="array" aca="1" ref="V65" ca="1">SUM(IF((MC_Dispositivo!$B$53:$B$189=$C65)*(MC_Dispositivo!$F$36:$BE$36=$BS$1)*(MC_Dispositivo!$F$43:$BE$43=V$1),MC_Dispositivo!$F$53:$BE$189))</f>
        <v>0</v>
      </c>
      <c r="W65" s="357" cm="1">
        <f t="array" aca="1" ref="W65" ca="1">SUM(IF((MC_Dispositivo!$B$53:$B$189=$C65)*(MC_Dispositivo!$F$36:$BE$36=$BS$1)*(MC_Dispositivo!$F$43:$BE$43=W$1),MC_Dispositivo!$F$53:$BE$189))</f>
        <v>0</v>
      </c>
      <c r="X65" s="357" cm="1">
        <f t="array" aca="1" ref="X65" ca="1">SUM(IF((MC_Dispositivo!$B$53:$B$189=$C65)*(MC_Dispositivo!$F$36:$BE$36=$BS$1)*(MC_Dispositivo!$F$43:$BE$43=X$1),MC_Dispositivo!$F$53:$BE$189))</f>
        <v>0</v>
      </c>
      <c r="Y65" s="357" cm="1">
        <f t="array" aca="1" ref="Y65" ca="1">SUM(IF((MC_Dispositivo!$B$53:$B$189=$C65)*(MC_Dispositivo!$F$36:$BE$36=$BS$1)*(MC_Dispositivo!$F$43:$BE$43=Y$1),MC_Dispositivo!$F$53:$BE$189))</f>
        <v>0</v>
      </c>
      <c r="Z65" s="357" cm="1">
        <f t="array" aca="1" ref="Z65" ca="1">SUM(IF((MC_Dispositivo!$B$53:$B$189=$C65)*(MC_Dispositivo!$F$36:$BE$36=$BS$1)*(MC_Dispositivo!$F$43:$BE$43=Z$1),MC_Dispositivo!$F$53:$BE$189))</f>
        <v>0</v>
      </c>
      <c r="AA65" s="357" cm="1">
        <f t="array" aca="1" ref="AA65" ca="1">SUM(IF((MC_Dispositivo!$B$53:$B$189=$C65)*(MC_Dispositivo!$F$36:$BE$36=$BS$1)*(MC_Dispositivo!$F$43:$BE$43=AA$1),MC_Dispositivo!$F$53:$BE$189))</f>
        <v>0</v>
      </c>
      <c r="AB65" s="357" cm="1">
        <f t="array" aca="1" ref="AB65" ca="1">SUM(IF((MC_Dispositivo!$B$53:$B$189=$C65)*(MC_Dispositivo!$F$36:$BE$36=$BS$1)*(MC_Dispositivo!$F$43:$BE$43=AB$1),MC_Dispositivo!$F$53:$BE$189))</f>
        <v>0</v>
      </c>
      <c r="AC65" s="357" cm="1">
        <f t="array" aca="1" ref="AC65" ca="1">SUM(IF((MC_Dispositivo!$B$53:$B$189=$C65)*(MC_Dispositivo!$F$36:$BE$36=$BS$1)*(MC_Dispositivo!$F$43:$BE$43=AC$1),MC_Dispositivo!$F$53:$BE$189))</f>
        <v>0</v>
      </c>
      <c r="AD65" s="357" cm="1">
        <f t="array" aca="1" ref="AD65" ca="1">SUM(IF((MC_Dispositivo!$B$53:$B$189=$C65)*(MC_Dispositivo!$F$36:$BE$36=$BS$1)*(MC_Dispositivo!$F$43:$BE$43=AD$1),MC_Dispositivo!$F$53:$BE$189))</f>
        <v>0</v>
      </c>
      <c r="AE65" s="357" cm="1">
        <f t="array" aca="1" ref="AE65" ca="1">SUM(IF((MC_Dispositivo!$B$53:$B$189=$C65)*(MC_Dispositivo!$F$36:$BE$36=$BS$1)*(MC_Dispositivo!$F$43:$BE$43=AE$1),MC_Dispositivo!$F$53:$BE$189))</f>
        <v>0</v>
      </c>
      <c r="AF65" s="357" cm="1">
        <f t="array" aca="1" ref="AF65" ca="1">SUM(IF((MC_Dispositivo!$B$53:$B$189=$C65)*(MC_Dispositivo!$F$36:$BE$36=$BS$1)*(MC_Dispositivo!$F$43:$BE$43=AF$1),MC_Dispositivo!$F$53:$BE$189))</f>
        <v>0</v>
      </c>
      <c r="AG65" s="357" cm="1">
        <f t="array" aca="1" ref="AG65" ca="1">SUM(IF((MC_Dispositivo!$B$53:$B$189=$C65)*(MC_Dispositivo!$F$36:$BE$36=$BS$1)*(MC_Dispositivo!$F$43:$BE$43=AG$1),MC_Dispositivo!$F$53:$BE$189))</f>
        <v>0</v>
      </c>
      <c r="AH65" s="357" cm="1">
        <f t="array" aca="1" ref="AH65" ca="1">SUM(IF((MC_Dispositivo!$B$53:$B$189=$C65)*(MC_Dispositivo!$F$36:$BE$36=$BS$1)*(MC_Dispositivo!$F$43:$BE$43=AH$1),MC_Dispositivo!$F$53:$BE$189))</f>
        <v>0</v>
      </c>
      <c r="AI65" s="357" cm="1">
        <f t="array" aca="1" ref="AI65" ca="1">SUM(IF((MC_Dispositivo!$B$53:$B$189=$C65)*(MC_Dispositivo!$F$36:$BE$36=$BS$1)*(MC_Dispositivo!$F$43:$BE$43=AI$1),MC_Dispositivo!$F$53:$BE$189))</f>
        <v>0</v>
      </c>
      <c r="AJ65" s="357" cm="1">
        <f t="array" aca="1" ref="AJ65" ca="1">SUM(IF((MC_Dispositivo!$B$53:$B$189=$C65)*(MC_Dispositivo!$F$36:$BE$36=$BS$1)*(MC_Dispositivo!$F$43:$BE$43=AJ$1),MC_Dispositivo!$F$53:$BE$189))</f>
        <v>0</v>
      </c>
      <c r="AK65" s="125">
        <f ca="1">IF(A65="","",INDEX([10]TPU!$G:$G,MATCH($A65,[10]TPU!$A:$A,0)))</f>
        <v>1576.61</v>
      </c>
      <c r="AL65" s="359">
        <f t="shared" ca="1" si="71"/>
        <v>0</v>
      </c>
      <c r="AM65" s="359">
        <f t="shared" ca="1" si="72"/>
        <v>0</v>
      </c>
      <c r="AN65" s="359">
        <f t="shared" ca="1" si="73"/>
        <v>0</v>
      </c>
      <c r="AO65" s="359">
        <f t="shared" ca="1" si="74"/>
        <v>0</v>
      </c>
      <c r="AP65" s="359">
        <f t="shared" ca="1" si="75"/>
        <v>0</v>
      </c>
      <c r="AQ65" s="359">
        <f t="shared" ca="1" si="76"/>
        <v>0</v>
      </c>
      <c r="AR65" s="359">
        <f t="shared" ca="1" si="77"/>
        <v>0</v>
      </c>
      <c r="AS65" s="359">
        <f t="shared" ca="1" si="78"/>
        <v>0</v>
      </c>
      <c r="AT65" s="359">
        <f t="shared" ca="1" si="79"/>
        <v>0</v>
      </c>
      <c r="AU65" s="359">
        <f t="shared" ca="1" si="80"/>
        <v>0</v>
      </c>
      <c r="AV65" s="359">
        <f t="shared" ca="1" si="81"/>
        <v>0</v>
      </c>
      <c r="AW65" s="359">
        <f t="shared" ca="1" si="82"/>
        <v>0</v>
      </c>
      <c r="AX65" s="359">
        <f t="shared" ca="1" si="83"/>
        <v>0</v>
      </c>
      <c r="AY65" s="359">
        <f t="shared" ca="1" si="84"/>
        <v>0</v>
      </c>
      <c r="AZ65" s="359">
        <f t="shared" ca="1" si="85"/>
        <v>0</v>
      </c>
      <c r="BA65" s="359">
        <f t="shared" ca="1" si="86"/>
        <v>0</v>
      </c>
      <c r="BB65" s="359">
        <f t="shared" ca="1" si="87"/>
        <v>0</v>
      </c>
      <c r="BC65" s="359">
        <f t="shared" ca="1" si="88"/>
        <v>0</v>
      </c>
      <c r="BD65" s="359">
        <f t="shared" ca="1" si="89"/>
        <v>0</v>
      </c>
      <c r="BE65" s="359">
        <f t="shared" ca="1" si="90"/>
        <v>0</v>
      </c>
      <c r="BF65" s="359">
        <f t="shared" ca="1" si="91"/>
        <v>0</v>
      </c>
      <c r="BG65" s="359">
        <f t="shared" ca="1" si="92"/>
        <v>0</v>
      </c>
      <c r="BH65" s="359">
        <f t="shared" ca="1" si="93"/>
        <v>0</v>
      </c>
      <c r="BI65" s="359">
        <f t="shared" ca="1" si="94"/>
        <v>0</v>
      </c>
      <c r="BJ65" s="359">
        <f t="shared" ca="1" si="95"/>
        <v>0</v>
      </c>
      <c r="BK65" s="359">
        <f t="shared" ca="1" si="96"/>
        <v>0</v>
      </c>
      <c r="BL65" s="359">
        <f t="shared" ca="1" si="97"/>
        <v>0</v>
      </c>
      <c r="BM65" s="359">
        <f t="shared" ca="1" si="98"/>
        <v>0</v>
      </c>
      <c r="BN65" s="359">
        <f t="shared" ca="1" si="99"/>
        <v>0</v>
      </c>
      <c r="BO65" s="359">
        <f t="shared" ca="1" si="100"/>
        <v>0</v>
      </c>
      <c r="BP65" s="358">
        <f t="shared" ca="1" si="4"/>
        <v>0</v>
      </c>
      <c r="BQ65" s="206"/>
      <c r="BR65" s="234" t="str">
        <f t="shared" si="6"/>
        <v/>
      </c>
    </row>
    <row r="66" spans="1:70" ht="20.100000000000001" customHeight="1" outlineLevel="1" x14ac:dyDescent="0.2">
      <c r="A66" s="354" t="str">
        <f ca="1">INDEX(MC_Dispositivo!B:E,MATCH('Quantitativo_MG-329'!C66,MC_Dispositivo!B:B,0),2)</f>
        <v>ED-48546</v>
      </c>
      <c r="B66" s="354" t="str">
        <f ca="1">INDEX([10]TPU!$B:$B,MATCH($A66,[10]TPU!$A:$A,0))</f>
        <v>SICOR</v>
      </c>
      <c r="C66" s="354" t="s">
        <v>128</v>
      </c>
      <c r="D66" s="355" t="str">
        <f ca="1">INDEX(MC_Dispositivo!B:E,MATCH('Quantitativo_MG-329'!C66,MC_Dispositivo!B:B,0),3)</f>
        <v>ala de rede tubular dn 1200, exclusive bota fora</v>
      </c>
      <c r="E66" s="354" t="str">
        <f ca="1">INDEX(MC_Dispositivo!B:E,MATCH('Quantitativo_MG-329'!C66,MC_Dispositivo!B:B,0),4)</f>
        <v>u</v>
      </c>
      <c r="F66" s="356" cm="1">
        <f t="array" aca="1" ref="F66" ca="1">IF($BS$1="Todos",SUM(IF(($BS$1="todos")*(MC_Dispositivo!$B$54:$B$212=$C66),MC_Dispositivo!$F$54:$BE$212)),SUM(IF((MC_Dispositivo!$F$36:$BE$36=$BS$1)*(MC_Dispositivo!$B$54:$B$212=$C66),MC_Dispositivo!$F$54:$BE$212)))</f>
        <v>0</v>
      </c>
      <c r="G66" s="357" cm="1">
        <f t="array" aca="1" ref="G66" ca="1">SUM(IF((MC_Dispositivo!$B$53:$B$189=$C66)*(MC_Dispositivo!$F$36:$BE$36=$BS$1)*(MC_Dispositivo!$F$43:$BE$43=G$1),MC_Dispositivo!$F$53:$BE$189))</f>
        <v>0</v>
      </c>
      <c r="H66" s="357" cm="1">
        <f t="array" aca="1" ref="H66" ca="1">SUM(IF((MC_Dispositivo!$B$53:$B$189=$C66)*(MC_Dispositivo!$F$36:$BE$36=$BS$1)*(MC_Dispositivo!$F$43:$BE$43=H$1),MC_Dispositivo!$F$53:$BE$189))</f>
        <v>0</v>
      </c>
      <c r="I66" s="357" cm="1">
        <f t="array" aca="1" ref="I66" ca="1">SUM(IF((MC_Dispositivo!$B$53:$B$189=$C66)*(MC_Dispositivo!$F$36:$BE$36=$BS$1)*(MC_Dispositivo!$F$43:$BE$43=I$1),MC_Dispositivo!$F$53:$BE$189))</f>
        <v>0</v>
      </c>
      <c r="J66" s="357" cm="1">
        <f t="array" aca="1" ref="J66" ca="1">SUM(IF((MC_Dispositivo!$B$53:$B$189=$C66)*(MC_Dispositivo!$F$36:$BE$36=$BS$1)*(MC_Dispositivo!$F$43:$BE$43=J$1),MC_Dispositivo!$F$53:$BE$189))</f>
        <v>0</v>
      </c>
      <c r="K66" s="357" cm="1">
        <f t="array" aca="1" ref="K66" ca="1">SUM(IF((MC_Dispositivo!$B$53:$B$189=$C66)*(MC_Dispositivo!$F$36:$BE$36=$BS$1)*(MC_Dispositivo!$F$43:$BE$43=K$1),MC_Dispositivo!$F$53:$BE$189))</f>
        <v>0</v>
      </c>
      <c r="L66" s="357" cm="1">
        <f t="array" aca="1" ref="L66" ca="1">SUM(IF((MC_Dispositivo!$B$53:$B$189=$C66)*(MC_Dispositivo!$F$36:$BE$36=$BS$1)*(MC_Dispositivo!$F$43:$BE$43=L$1),MC_Dispositivo!$F$53:$BE$189))</f>
        <v>0</v>
      </c>
      <c r="M66" s="357" cm="1">
        <f t="array" aca="1" ref="M66" ca="1">SUM(IF((MC_Dispositivo!$B$53:$B$189=$C66)*(MC_Dispositivo!$F$36:$BE$36=$BS$1)*(MC_Dispositivo!$F$43:$BE$43=M$1),MC_Dispositivo!$F$53:$BE$189))</f>
        <v>0</v>
      </c>
      <c r="N66" s="357" cm="1">
        <f t="array" aca="1" ref="N66" ca="1">SUM(IF((MC_Dispositivo!$B$53:$B$189=$C66)*(MC_Dispositivo!$F$36:$BE$36=$BS$1)*(MC_Dispositivo!$F$43:$BE$43=N$1),MC_Dispositivo!$F$53:$BE$189))</f>
        <v>0</v>
      </c>
      <c r="O66" s="357" cm="1">
        <f t="array" aca="1" ref="O66" ca="1">SUM(IF((MC_Dispositivo!$B$53:$B$189=$C66)*(MC_Dispositivo!$F$36:$BE$36=$BS$1)*(MC_Dispositivo!$F$43:$BE$43=O$1),MC_Dispositivo!$F$53:$BE$189))</f>
        <v>0</v>
      </c>
      <c r="P66" s="357" cm="1">
        <f t="array" aca="1" ref="P66" ca="1">SUM(IF((MC_Dispositivo!$B$53:$B$189=$C66)*(MC_Dispositivo!$F$36:$BE$36=$BS$1)*(MC_Dispositivo!$F$43:$BE$43=P$1),MC_Dispositivo!$F$53:$BE$189))</f>
        <v>0</v>
      </c>
      <c r="Q66" s="357" cm="1">
        <f t="array" aca="1" ref="Q66" ca="1">SUM(IF((MC_Dispositivo!$B$53:$B$189=$C66)*(MC_Dispositivo!$F$36:$BE$36=$BS$1)*(MC_Dispositivo!$F$43:$BE$43=Q$1),MC_Dispositivo!$F$53:$BE$189))</f>
        <v>0</v>
      </c>
      <c r="R66" s="357" cm="1">
        <f t="array" aca="1" ref="R66" ca="1">SUM(IF((MC_Dispositivo!$B$53:$B$189=$C66)*(MC_Dispositivo!$F$36:$BE$36=$BS$1)*(MC_Dispositivo!$F$43:$BE$43=R$1),MC_Dispositivo!$F$53:$BE$189))</f>
        <v>0</v>
      </c>
      <c r="S66" s="357" cm="1">
        <f t="array" aca="1" ref="S66" ca="1">SUM(IF((MC_Dispositivo!$B$53:$B$189=$C66)*(MC_Dispositivo!$F$36:$BE$36=$BS$1)*(MC_Dispositivo!$F$43:$BE$43=S$1),MC_Dispositivo!$F$53:$BE$189))</f>
        <v>0</v>
      </c>
      <c r="T66" s="357" cm="1">
        <f t="array" aca="1" ref="T66" ca="1">SUM(IF((MC_Dispositivo!$B$53:$B$189=$C66)*(MC_Dispositivo!$F$36:$BE$36=$BS$1)*(MC_Dispositivo!$F$43:$BE$43=T$1),MC_Dispositivo!$F$53:$BE$189))</f>
        <v>0</v>
      </c>
      <c r="U66" s="357" cm="1">
        <f t="array" aca="1" ref="U66" ca="1">SUM(IF((MC_Dispositivo!$B$53:$B$189=$C66)*(MC_Dispositivo!$F$36:$BE$36=$BS$1)*(MC_Dispositivo!$F$43:$BE$43=U$1),MC_Dispositivo!$F$53:$BE$189))</f>
        <v>0</v>
      </c>
      <c r="V66" s="357" cm="1">
        <f t="array" aca="1" ref="V66" ca="1">SUM(IF((MC_Dispositivo!$B$53:$B$189=$C66)*(MC_Dispositivo!$F$36:$BE$36=$BS$1)*(MC_Dispositivo!$F$43:$BE$43=V$1),MC_Dispositivo!$F$53:$BE$189))</f>
        <v>0</v>
      </c>
      <c r="W66" s="357" cm="1">
        <f t="array" aca="1" ref="W66" ca="1">SUM(IF((MC_Dispositivo!$B$53:$B$189=$C66)*(MC_Dispositivo!$F$36:$BE$36=$BS$1)*(MC_Dispositivo!$F$43:$BE$43=W$1),MC_Dispositivo!$F$53:$BE$189))</f>
        <v>0</v>
      </c>
      <c r="X66" s="357" cm="1">
        <f t="array" aca="1" ref="X66" ca="1">SUM(IF((MC_Dispositivo!$B$53:$B$189=$C66)*(MC_Dispositivo!$F$36:$BE$36=$BS$1)*(MC_Dispositivo!$F$43:$BE$43=X$1),MC_Dispositivo!$F$53:$BE$189))</f>
        <v>0</v>
      </c>
      <c r="Y66" s="357" cm="1">
        <f t="array" aca="1" ref="Y66" ca="1">SUM(IF((MC_Dispositivo!$B$53:$B$189=$C66)*(MC_Dispositivo!$F$36:$BE$36=$BS$1)*(MC_Dispositivo!$F$43:$BE$43=Y$1),MC_Dispositivo!$F$53:$BE$189))</f>
        <v>0</v>
      </c>
      <c r="Z66" s="357" cm="1">
        <f t="array" aca="1" ref="Z66" ca="1">SUM(IF((MC_Dispositivo!$B$53:$B$189=$C66)*(MC_Dispositivo!$F$36:$BE$36=$BS$1)*(MC_Dispositivo!$F$43:$BE$43=Z$1),MC_Dispositivo!$F$53:$BE$189))</f>
        <v>0</v>
      </c>
      <c r="AA66" s="357" cm="1">
        <f t="array" aca="1" ref="AA66" ca="1">SUM(IF((MC_Dispositivo!$B$53:$B$189=$C66)*(MC_Dispositivo!$F$36:$BE$36=$BS$1)*(MC_Dispositivo!$F$43:$BE$43=AA$1),MC_Dispositivo!$F$53:$BE$189))</f>
        <v>0</v>
      </c>
      <c r="AB66" s="357" cm="1">
        <f t="array" aca="1" ref="AB66" ca="1">SUM(IF((MC_Dispositivo!$B$53:$B$189=$C66)*(MC_Dispositivo!$F$36:$BE$36=$BS$1)*(MC_Dispositivo!$F$43:$BE$43=AB$1),MC_Dispositivo!$F$53:$BE$189))</f>
        <v>0</v>
      </c>
      <c r="AC66" s="357" cm="1">
        <f t="array" aca="1" ref="AC66" ca="1">SUM(IF((MC_Dispositivo!$B$53:$B$189=$C66)*(MC_Dispositivo!$F$36:$BE$36=$BS$1)*(MC_Dispositivo!$F$43:$BE$43=AC$1),MC_Dispositivo!$F$53:$BE$189))</f>
        <v>0</v>
      </c>
      <c r="AD66" s="357" cm="1">
        <f t="array" aca="1" ref="AD66" ca="1">SUM(IF((MC_Dispositivo!$B$53:$B$189=$C66)*(MC_Dispositivo!$F$36:$BE$36=$BS$1)*(MC_Dispositivo!$F$43:$BE$43=AD$1),MC_Dispositivo!$F$53:$BE$189))</f>
        <v>0</v>
      </c>
      <c r="AE66" s="357" cm="1">
        <f t="array" aca="1" ref="AE66" ca="1">SUM(IF((MC_Dispositivo!$B$53:$B$189=$C66)*(MC_Dispositivo!$F$36:$BE$36=$BS$1)*(MC_Dispositivo!$F$43:$BE$43=AE$1),MC_Dispositivo!$F$53:$BE$189))</f>
        <v>0</v>
      </c>
      <c r="AF66" s="357" cm="1">
        <f t="array" aca="1" ref="AF66" ca="1">SUM(IF((MC_Dispositivo!$B$53:$B$189=$C66)*(MC_Dispositivo!$F$36:$BE$36=$BS$1)*(MC_Dispositivo!$F$43:$BE$43=AF$1),MC_Dispositivo!$F$53:$BE$189))</f>
        <v>0</v>
      </c>
      <c r="AG66" s="357" cm="1">
        <f t="array" aca="1" ref="AG66" ca="1">SUM(IF((MC_Dispositivo!$B$53:$B$189=$C66)*(MC_Dispositivo!$F$36:$BE$36=$BS$1)*(MC_Dispositivo!$F$43:$BE$43=AG$1),MC_Dispositivo!$F$53:$BE$189))</f>
        <v>0</v>
      </c>
      <c r="AH66" s="357" cm="1">
        <f t="array" aca="1" ref="AH66" ca="1">SUM(IF((MC_Dispositivo!$B$53:$B$189=$C66)*(MC_Dispositivo!$F$36:$BE$36=$BS$1)*(MC_Dispositivo!$F$43:$BE$43=AH$1),MC_Dispositivo!$F$53:$BE$189))</f>
        <v>0</v>
      </c>
      <c r="AI66" s="357" cm="1">
        <f t="array" aca="1" ref="AI66" ca="1">SUM(IF((MC_Dispositivo!$B$53:$B$189=$C66)*(MC_Dispositivo!$F$36:$BE$36=$BS$1)*(MC_Dispositivo!$F$43:$BE$43=AI$1),MC_Dispositivo!$F$53:$BE$189))</f>
        <v>0</v>
      </c>
      <c r="AJ66" s="357" cm="1">
        <f t="array" aca="1" ref="AJ66" ca="1">SUM(IF((MC_Dispositivo!$B$53:$B$189=$C66)*(MC_Dispositivo!$F$36:$BE$36=$BS$1)*(MC_Dispositivo!$F$43:$BE$43=AJ$1),MC_Dispositivo!$F$53:$BE$189))</f>
        <v>0</v>
      </c>
      <c r="AK66" s="125">
        <f ca="1">IF(A66="","",INDEX([10]TPU!$G:$G,MATCH($A66,[10]TPU!$A:$A,0)))</f>
        <v>3312.13</v>
      </c>
      <c r="AL66" s="359">
        <f t="shared" ca="1" si="71"/>
        <v>0</v>
      </c>
      <c r="AM66" s="359">
        <f t="shared" ca="1" si="72"/>
        <v>0</v>
      </c>
      <c r="AN66" s="359">
        <f t="shared" ca="1" si="73"/>
        <v>0</v>
      </c>
      <c r="AO66" s="359">
        <f t="shared" ca="1" si="74"/>
        <v>0</v>
      </c>
      <c r="AP66" s="359">
        <f t="shared" ca="1" si="75"/>
        <v>0</v>
      </c>
      <c r="AQ66" s="359">
        <f t="shared" ca="1" si="76"/>
        <v>0</v>
      </c>
      <c r="AR66" s="359">
        <f t="shared" ca="1" si="77"/>
        <v>0</v>
      </c>
      <c r="AS66" s="359">
        <f t="shared" ca="1" si="78"/>
        <v>0</v>
      </c>
      <c r="AT66" s="359">
        <f t="shared" ca="1" si="79"/>
        <v>0</v>
      </c>
      <c r="AU66" s="359">
        <f t="shared" ca="1" si="80"/>
        <v>0</v>
      </c>
      <c r="AV66" s="359">
        <f t="shared" ca="1" si="81"/>
        <v>0</v>
      </c>
      <c r="AW66" s="359">
        <f t="shared" ca="1" si="82"/>
        <v>0</v>
      </c>
      <c r="AX66" s="359">
        <f t="shared" ca="1" si="83"/>
        <v>0</v>
      </c>
      <c r="AY66" s="359">
        <f t="shared" ca="1" si="84"/>
        <v>0</v>
      </c>
      <c r="AZ66" s="359">
        <f t="shared" ca="1" si="85"/>
        <v>0</v>
      </c>
      <c r="BA66" s="359">
        <f t="shared" ca="1" si="86"/>
        <v>0</v>
      </c>
      <c r="BB66" s="359">
        <f t="shared" ca="1" si="87"/>
        <v>0</v>
      </c>
      <c r="BC66" s="359">
        <f t="shared" ca="1" si="88"/>
        <v>0</v>
      </c>
      <c r="BD66" s="359">
        <f t="shared" ca="1" si="89"/>
        <v>0</v>
      </c>
      <c r="BE66" s="359">
        <f t="shared" ca="1" si="90"/>
        <v>0</v>
      </c>
      <c r="BF66" s="359">
        <f t="shared" ca="1" si="91"/>
        <v>0</v>
      </c>
      <c r="BG66" s="359">
        <f t="shared" ca="1" si="92"/>
        <v>0</v>
      </c>
      <c r="BH66" s="359">
        <f t="shared" ca="1" si="93"/>
        <v>0</v>
      </c>
      <c r="BI66" s="359">
        <f t="shared" ca="1" si="94"/>
        <v>0</v>
      </c>
      <c r="BJ66" s="359">
        <f t="shared" ca="1" si="95"/>
        <v>0</v>
      </c>
      <c r="BK66" s="359">
        <f t="shared" ca="1" si="96"/>
        <v>0</v>
      </c>
      <c r="BL66" s="359">
        <f t="shared" ca="1" si="97"/>
        <v>0</v>
      </c>
      <c r="BM66" s="359">
        <f t="shared" ca="1" si="98"/>
        <v>0</v>
      </c>
      <c r="BN66" s="359">
        <f t="shared" ca="1" si="99"/>
        <v>0</v>
      </c>
      <c r="BO66" s="359">
        <f t="shared" ca="1" si="100"/>
        <v>0</v>
      </c>
      <c r="BP66" s="358">
        <f t="shared" ca="1" si="4"/>
        <v>0</v>
      </c>
      <c r="BQ66" s="206"/>
      <c r="BR66" s="234" t="str">
        <f t="shared" si="6"/>
        <v/>
      </c>
    </row>
    <row r="67" spans="1:70" ht="20.100000000000001" customHeight="1" outlineLevel="1" x14ac:dyDescent="0.2">
      <c r="A67" s="354" t="str">
        <f ca="1">INDEX(MC_Dispositivo!B:E,MATCH('Quantitativo_MG-329'!C67,MC_Dispositivo!B:B,0),2)</f>
        <v>RO-00645</v>
      </c>
      <c r="B67" s="354" t="str">
        <f ca="1">INDEX([10]TPU!$B:$B,MATCH($A67,[10]TPU!$A:$A,0))</f>
        <v>SICOR</v>
      </c>
      <c r="C67" s="354" t="s">
        <v>129</v>
      </c>
      <c r="D67" s="355" t="str">
        <f ca="1">INDEX(MC_Dispositivo!B:E,MATCH('Quantitativo_MG-329'!C67,MC_Dispositivo!B:B,0),3)</f>
        <v xml:space="preserve">corpo de bstc d = 1,50 m pa2 - areia, brita e pedra de mão comerciais (execução, incluindo fornecimento, carga e transporte de todos os materiais, exclui escavação) </v>
      </c>
      <c r="E67" s="354" t="str">
        <f ca="1">INDEX(MC_Dispositivo!B:E,MATCH('Quantitativo_MG-329'!C67,MC_Dispositivo!B:B,0),4)</f>
        <v>m</v>
      </c>
      <c r="F67" s="356" cm="1">
        <f t="array" aca="1" ref="F67" ca="1">IF($BS$1="Todos",SUM(IF(($BS$1="todos")*(MC_Dispositivo!$B$54:$B$212=$C67),MC_Dispositivo!$F$54:$BE$212)),SUM(IF((MC_Dispositivo!$F$36:$BE$36=$BS$1)*(MC_Dispositivo!$B$54:$B$212=$C67),MC_Dispositivo!$F$54:$BE$212)))</f>
        <v>0</v>
      </c>
      <c r="G67" s="357" cm="1">
        <f t="array" aca="1" ref="G67" ca="1">SUM(IF((MC_Dispositivo!$B$53:$B$189=$C67)*(MC_Dispositivo!$F$36:$BE$36=$BS$1)*(MC_Dispositivo!$F$43:$BE$43=G$1),MC_Dispositivo!$F$53:$BE$189))</f>
        <v>0</v>
      </c>
      <c r="H67" s="357" cm="1">
        <f t="array" aca="1" ref="H67" ca="1">SUM(IF((MC_Dispositivo!$B$53:$B$189=$C67)*(MC_Dispositivo!$F$36:$BE$36=$BS$1)*(MC_Dispositivo!$F$43:$BE$43=H$1),MC_Dispositivo!$F$53:$BE$189))</f>
        <v>0</v>
      </c>
      <c r="I67" s="357" cm="1">
        <f t="array" aca="1" ref="I67" ca="1">SUM(IF((MC_Dispositivo!$B$53:$B$189=$C67)*(MC_Dispositivo!$F$36:$BE$36=$BS$1)*(MC_Dispositivo!$F$43:$BE$43=I$1),MC_Dispositivo!$F$53:$BE$189))</f>
        <v>0</v>
      </c>
      <c r="J67" s="357" cm="1">
        <f t="array" aca="1" ref="J67" ca="1">SUM(IF((MC_Dispositivo!$B$53:$B$189=$C67)*(MC_Dispositivo!$F$36:$BE$36=$BS$1)*(MC_Dispositivo!$F$43:$BE$43=J$1),MC_Dispositivo!$F$53:$BE$189))</f>
        <v>0</v>
      </c>
      <c r="K67" s="357" cm="1">
        <f t="array" aca="1" ref="K67" ca="1">SUM(IF((MC_Dispositivo!$B$53:$B$189=$C67)*(MC_Dispositivo!$F$36:$BE$36=$BS$1)*(MC_Dispositivo!$F$43:$BE$43=K$1),MC_Dispositivo!$F$53:$BE$189))</f>
        <v>0</v>
      </c>
      <c r="L67" s="357" cm="1">
        <f t="array" aca="1" ref="L67" ca="1">SUM(IF((MC_Dispositivo!$B$53:$B$189=$C67)*(MC_Dispositivo!$F$36:$BE$36=$BS$1)*(MC_Dispositivo!$F$43:$BE$43=L$1),MC_Dispositivo!$F$53:$BE$189))</f>
        <v>0</v>
      </c>
      <c r="M67" s="357" cm="1">
        <f t="array" aca="1" ref="M67" ca="1">SUM(IF((MC_Dispositivo!$B$53:$B$189=$C67)*(MC_Dispositivo!$F$36:$BE$36=$BS$1)*(MC_Dispositivo!$F$43:$BE$43=M$1),MC_Dispositivo!$F$53:$BE$189))</f>
        <v>0</v>
      </c>
      <c r="N67" s="357" cm="1">
        <f t="array" aca="1" ref="N67" ca="1">SUM(IF((MC_Dispositivo!$B$53:$B$189=$C67)*(MC_Dispositivo!$F$36:$BE$36=$BS$1)*(MC_Dispositivo!$F$43:$BE$43=N$1),MC_Dispositivo!$F$53:$BE$189))</f>
        <v>0</v>
      </c>
      <c r="O67" s="357" cm="1">
        <f t="array" aca="1" ref="O67" ca="1">SUM(IF((MC_Dispositivo!$B$53:$B$189=$C67)*(MC_Dispositivo!$F$36:$BE$36=$BS$1)*(MC_Dispositivo!$F$43:$BE$43=O$1),MC_Dispositivo!$F$53:$BE$189))</f>
        <v>0</v>
      </c>
      <c r="P67" s="357" cm="1">
        <f t="array" aca="1" ref="P67" ca="1">SUM(IF((MC_Dispositivo!$B$53:$B$189=$C67)*(MC_Dispositivo!$F$36:$BE$36=$BS$1)*(MC_Dispositivo!$F$43:$BE$43=P$1),MC_Dispositivo!$F$53:$BE$189))</f>
        <v>0</v>
      </c>
      <c r="Q67" s="357" cm="1">
        <f t="array" aca="1" ref="Q67" ca="1">SUM(IF((MC_Dispositivo!$B$53:$B$189=$C67)*(MC_Dispositivo!$F$36:$BE$36=$BS$1)*(MC_Dispositivo!$F$43:$BE$43=Q$1),MC_Dispositivo!$F$53:$BE$189))</f>
        <v>0</v>
      </c>
      <c r="R67" s="357" cm="1">
        <f t="array" aca="1" ref="R67" ca="1">SUM(IF((MC_Dispositivo!$B$53:$B$189=$C67)*(MC_Dispositivo!$F$36:$BE$36=$BS$1)*(MC_Dispositivo!$F$43:$BE$43=R$1),MC_Dispositivo!$F$53:$BE$189))</f>
        <v>0</v>
      </c>
      <c r="S67" s="357" cm="1">
        <f t="array" aca="1" ref="S67" ca="1">SUM(IF((MC_Dispositivo!$B$53:$B$189=$C67)*(MC_Dispositivo!$F$36:$BE$36=$BS$1)*(MC_Dispositivo!$F$43:$BE$43=S$1),MC_Dispositivo!$F$53:$BE$189))</f>
        <v>0</v>
      </c>
      <c r="T67" s="357" cm="1">
        <f t="array" aca="1" ref="T67" ca="1">SUM(IF((MC_Dispositivo!$B$53:$B$189=$C67)*(MC_Dispositivo!$F$36:$BE$36=$BS$1)*(MC_Dispositivo!$F$43:$BE$43=T$1),MC_Dispositivo!$F$53:$BE$189))</f>
        <v>0</v>
      </c>
      <c r="U67" s="357" cm="1">
        <f t="array" aca="1" ref="U67" ca="1">SUM(IF((MC_Dispositivo!$B$53:$B$189=$C67)*(MC_Dispositivo!$F$36:$BE$36=$BS$1)*(MC_Dispositivo!$F$43:$BE$43=U$1),MC_Dispositivo!$F$53:$BE$189))</f>
        <v>0</v>
      </c>
      <c r="V67" s="357" cm="1">
        <f t="array" aca="1" ref="V67" ca="1">SUM(IF((MC_Dispositivo!$B$53:$B$189=$C67)*(MC_Dispositivo!$F$36:$BE$36=$BS$1)*(MC_Dispositivo!$F$43:$BE$43=V$1),MC_Dispositivo!$F$53:$BE$189))</f>
        <v>0</v>
      </c>
      <c r="W67" s="357" cm="1">
        <f t="array" aca="1" ref="W67" ca="1">SUM(IF((MC_Dispositivo!$B$53:$B$189=$C67)*(MC_Dispositivo!$F$36:$BE$36=$BS$1)*(MC_Dispositivo!$F$43:$BE$43=W$1),MC_Dispositivo!$F$53:$BE$189))</f>
        <v>0</v>
      </c>
      <c r="X67" s="357" cm="1">
        <f t="array" aca="1" ref="X67" ca="1">SUM(IF((MC_Dispositivo!$B$53:$B$189=$C67)*(MC_Dispositivo!$F$36:$BE$36=$BS$1)*(MC_Dispositivo!$F$43:$BE$43=X$1),MC_Dispositivo!$F$53:$BE$189))</f>
        <v>0</v>
      </c>
      <c r="Y67" s="357" cm="1">
        <f t="array" aca="1" ref="Y67" ca="1">SUM(IF((MC_Dispositivo!$B$53:$B$189=$C67)*(MC_Dispositivo!$F$36:$BE$36=$BS$1)*(MC_Dispositivo!$F$43:$BE$43=Y$1),MC_Dispositivo!$F$53:$BE$189))</f>
        <v>0</v>
      </c>
      <c r="Z67" s="357" cm="1">
        <f t="array" aca="1" ref="Z67" ca="1">SUM(IF((MC_Dispositivo!$B$53:$B$189=$C67)*(MC_Dispositivo!$F$36:$BE$36=$BS$1)*(MC_Dispositivo!$F$43:$BE$43=Z$1),MC_Dispositivo!$F$53:$BE$189))</f>
        <v>0</v>
      </c>
      <c r="AA67" s="357" cm="1">
        <f t="array" aca="1" ref="AA67" ca="1">SUM(IF((MC_Dispositivo!$B$53:$B$189=$C67)*(MC_Dispositivo!$F$36:$BE$36=$BS$1)*(MC_Dispositivo!$F$43:$BE$43=AA$1),MC_Dispositivo!$F$53:$BE$189))</f>
        <v>0</v>
      </c>
      <c r="AB67" s="357" cm="1">
        <f t="array" aca="1" ref="AB67" ca="1">SUM(IF((MC_Dispositivo!$B$53:$B$189=$C67)*(MC_Dispositivo!$F$36:$BE$36=$BS$1)*(MC_Dispositivo!$F$43:$BE$43=AB$1),MC_Dispositivo!$F$53:$BE$189))</f>
        <v>0</v>
      </c>
      <c r="AC67" s="357" cm="1">
        <f t="array" aca="1" ref="AC67" ca="1">SUM(IF((MC_Dispositivo!$B$53:$B$189=$C67)*(MC_Dispositivo!$F$36:$BE$36=$BS$1)*(MC_Dispositivo!$F$43:$BE$43=AC$1),MC_Dispositivo!$F$53:$BE$189))</f>
        <v>0</v>
      </c>
      <c r="AD67" s="357" cm="1">
        <f t="array" aca="1" ref="AD67" ca="1">SUM(IF((MC_Dispositivo!$B$53:$B$189=$C67)*(MC_Dispositivo!$F$36:$BE$36=$BS$1)*(MC_Dispositivo!$F$43:$BE$43=AD$1),MC_Dispositivo!$F$53:$BE$189))</f>
        <v>0</v>
      </c>
      <c r="AE67" s="357" cm="1">
        <f t="array" aca="1" ref="AE67" ca="1">SUM(IF((MC_Dispositivo!$B$53:$B$189=$C67)*(MC_Dispositivo!$F$36:$BE$36=$BS$1)*(MC_Dispositivo!$F$43:$BE$43=AE$1),MC_Dispositivo!$F$53:$BE$189))</f>
        <v>0</v>
      </c>
      <c r="AF67" s="357" cm="1">
        <f t="array" aca="1" ref="AF67" ca="1">SUM(IF((MC_Dispositivo!$B$53:$B$189=$C67)*(MC_Dispositivo!$F$36:$BE$36=$BS$1)*(MC_Dispositivo!$F$43:$BE$43=AF$1),MC_Dispositivo!$F$53:$BE$189))</f>
        <v>0</v>
      </c>
      <c r="AG67" s="357" cm="1">
        <f t="array" aca="1" ref="AG67" ca="1">SUM(IF((MC_Dispositivo!$B$53:$B$189=$C67)*(MC_Dispositivo!$F$36:$BE$36=$BS$1)*(MC_Dispositivo!$F$43:$BE$43=AG$1),MC_Dispositivo!$F$53:$BE$189))</f>
        <v>0</v>
      </c>
      <c r="AH67" s="357" cm="1">
        <f t="array" aca="1" ref="AH67" ca="1">SUM(IF((MC_Dispositivo!$B$53:$B$189=$C67)*(MC_Dispositivo!$F$36:$BE$36=$BS$1)*(MC_Dispositivo!$F$43:$BE$43=AH$1),MC_Dispositivo!$F$53:$BE$189))</f>
        <v>0</v>
      </c>
      <c r="AI67" s="357" cm="1">
        <f t="array" aca="1" ref="AI67" ca="1">SUM(IF((MC_Dispositivo!$B$53:$B$189=$C67)*(MC_Dispositivo!$F$36:$BE$36=$BS$1)*(MC_Dispositivo!$F$43:$BE$43=AI$1),MC_Dispositivo!$F$53:$BE$189))</f>
        <v>0</v>
      </c>
      <c r="AJ67" s="357" cm="1">
        <f t="array" aca="1" ref="AJ67" ca="1">SUM(IF((MC_Dispositivo!$B$53:$B$189=$C67)*(MC_Dispositivo!$F$36:$BE$36=$BS$1)*(MC_Dispositivo!$F$43:$BE$43=AJ$1),MC_Dispositivo!$F$53:$BE$189))</f>
        <v>0</v>
      </c>
      <c r="AK67" s="125">
        <f ca="1">IF(A67="","",INDEX([10]TPU!$G:$G,MATCH($A67,[10]TPU!$A:$A,0)))</f>
        <v>2308.9699999999998</v>
      </c>
      <c r="AL67" s="359">
        <f t="shared" ca="1" si="71"/>
        <v>0</v>
      </c>
      <c r="AM67" s="359">
        <f t="shared" ca="1" si="72"/>
        <v>0</v>
      </c>
      <c r="AN67" s="359">
        <f t="shared" ca="1" si="73"/>
        <v>0</v>
      </c>
      <c r="AO67" s="359">
        <f t="shared" ca="1" si="74"/>
        <v>0</v>
      </c>
      <c r="AP67" s="359">
        <f t="shared" ca="1" si="75"/>
        <v>0</v>
      </c>
      <c r="AQ67" s="359">
        <f t="shared" ca="1" si="76"/>
        <v>0</v>
      </c>
      <c r="AR67" s="359">
        <f t="shared" ca="1" si="77"/>
        <v>0</v>
      </c>
      <c r="AS67" s="359">
        <f t="shared" ca="1" si="78"/>
        <v>0</v>
      </c>
      <c r="AT67" s="359">
        <f t="shared" ca="1" si="79"/>
        <v>0</v>
      </c>
      <c r="AU67" s="359">
        <f t="shared" ca="1" si="80"/>
        <v>0</v>
      </c>
      <c r="AV67" s="359">
        <f t="shared" ca="1" si="81"/>
        <v>0</v>
      </c>
      <c r="AW67" s="359">
        <f t="shared" ca="1" si="82"/>
        <v>0</v>
      </c>
      <c r="AX67" s="359">
        <f t="shared" ca="1" si="83"/>
        <v>0</v>
      </c>
      <c r="AY67" s="359">
        <f t="shared" ca="1" si="84"/>
        <v>0</v>
      </c>
      <c r="AZ67" s="359">
        <f t="shared" ca="1" si="85"/>
        <v>0</v>
      </c>
      <c r="BA67" s="359">
        <f t="shared" ca="1" si="86"/>
        <v>0</v>
      </c>
      <c r="BB67" s="359">
        <f t="shared" ca="1" si="87"/>
        <v>0</v>
      </c>
      <c r="BC67" s="359">
        <f t="shared" ca="1" si="88"/>
        <v>0</v>
      </c>
      <c r="BD67" s="359">
        <f t="shared" ca="1" si="89"/>
        <v>0</v>
      </c>
      <c r="BE67" s="359">
        <f t="shared" ca="1" si="90"/>
        <v>0</v>
      </c>
      <c r="BF67" s="359">
        <f t="shared" ca="1" si="91"/>
        <v>0</v>
      </c>
      <c r="BG67" s="359">
        <f t="shared" ca="1" si="92"/>
        <v>0</v>
      </c>
      <c r="BH67" s="359">
        <f t="shared" ca="1" si="93"/>
        <v>0</v>
      </c>
      <c r="BI67" s="359">
        <f t="shared" ca="1" si="94"/>
        <v>0</v>
      </c>
      <c r="BJ67" s="359">
        <f t="shared" ca="1" si="95"/>
        <v>0</v>
      </c>
      <c r="BK67" s="359">
        <f t="shared" ca="1" si="96"/>
        <v>0</v>
      </c>
      <c r="BL67" s="359">
        <f t="shared" ca="1" si="97"/>
        <v>0</v>
      </c>
      <c r="BM67" s="359">
        <f t="shared" ca="1" si="98"/>
        <v>0</v>
      </c>
      <c r="BN67" s="359">
        <f t="shared" ca="1" si="99"/>
        <v>0</v>
      </c>
      <c r="BO67" s="359">
        <f t="shared" ca="1" si="100"/>
        <v>0</v>
      </c>
      <c r="BP67" s="358">
        <f t="shared" ref="BP67:BP131" ca="1" si="101">IF(AK67="",SUM(AL67:BO67),(F67*AK67))</f>
        <v>0</v>
      </c>
      <c r="BQ67" s="206"/>
      <c r="BR67" s="234" t="str">
        <f t="shared" si="6"/>
        <v/>
      </c>
    </row>
    <row r="68" spans="1:70" ht="20.100000000000001" customHeight="1" outlineLevel="1" x14ac:dyDescent="0.2">
      <c r="A68" s="354" t="str">
        <f ca="1">INDEX(MC_Dispositivo!B:E,MATCH('Quantitativo_MG-329'!C68,MC_Dispositivo!B:B,0),2)</f>
        <v>ED-48548</v>
      </c>
      <c r="B68" s="354" t="str">
        <f ca="1">INDEX([10]TPU!$B:$B,MATCH($A68,[10]TPU!$A:$A,0))</f>
        <v>SICOR</v>
      </c>
      <c r="C68" s="354" t="s">
        <v>130</v>
      </c>
      <c r="D68" s="355" t="str">
        <f ca="1">INDEX(MC_Dispositivo!B:E,MATCH('Quantitativo_MG-329'!C68,MC_Dispositivo!B:B,0),3)</f>
        <v>ala de rede tubular dn 1500, exclusive bota fora</v>
      </c>
      <c r="E68" s="354" t="str">
        <f ca="1">INDEX(MC_Dispositivo!B:E,MATCH('Quantitativo_MG-329'!C68,MC_Dispositivo!B:B,0),4)</f>
        <v>u</v>
      </c>
      <c r="F68" s="356" cm="1">
        <f t="array" aca="1" ref="F68" ca="1">IF($BS$1="Todos",SUM(IF(($BS$1="todos")*(MC_Dispositivo!$B$54:$B$212=$C68),MC_Dispositivo!$F$54:$BE$212)),SUM(IF((MC_Dispositivo!$F$36:$BE$36=$BS$1)*(MC_Dispositivo!$B$54:$B$212=$C68),MC_Dispositivo!$F$54:$BE$212)))</f>
        <v>0</v>
      </c>
      <c r="G68" s="357" cm="1">
        <f t="array" aca="1" ref="G68" ca="1">SUM(IF((MC_Dispositivo!$B$53:$B$189=$C68)*(MC_Dispositivo!$F$36:$BE$36=$BS$1)*(MC_Dispositivo!$F$43:$BE$43=G$1),MC_Dispositivo!$F$53:$BE$189))</f>
        <v>0</v>
      </c>
      <c r="H68" s="357" cm="1">
        <f t="array" aca="1" ref="H68" ca="1">SUM(IF((MC_Dispositivo!$B$53:$B$189=$C68)*(MC_Dispositivo!$F$36:$BE$36=$BS$1)*(MC_Dispositivo!$F$43:$BE$43=H$1),MC_Dispositivo!$F$53:$BE$189))</f>
        <v>0</v>
      </c>
      <c r="I68" s="357" cm="1">
        <f t="array" aca="1" ref="I68" ca="1">SUM(IF((MC_Dispositivo!$B$53:$B$189=$C68)*(MC_Dispositivo!$F$36:$BE$36=$BS$1)*(MC_Dispositivo!$F$43:$BE$43=I$1),MC_Dispositivo!$F$53:$BE$189))</f>
        <v>0</v>
      </c>
      <c r="J68" s="357" cm="1">
        <f t="array" aca="1" ref="J68" ca="1">SUM(IF((MC_Dispositivo!$B$53:$B$189=$C68)*(MC_Dispositivo!$F$36:$BE$36=$BS$1)*(MC_Dispositivo!$F$43:$BE$43=J$1),MC_Dispositivo!$F$53:$BE$189))</f>
        <v>0</v>
      </c>
      <c r="K68" s="357" cm="1">
        <f t="array" aca="1" ref="K68" ca="1">SUM(IF((MC_Dispositivo!$B$53:$B$189=$C68)*(MC_Dispositivo!$F$36:$BE$36=$BS$1)*(MC_Dispositivo!$F$43:$BE$43=K$1),MC_Dispositivo!$F$53:$BE$189))</f>
        <v>0</v>
      </c>
      <c r="L68" s="357" cm="1">
        <f t="array" aca="1" ref="L68" ca="1">SUM(IF((MC_Dispositivo!$B$53:$B$189=$C68)*(MC_Dispositivo!$F$36:$BE$36=$BS$1)*(MC_Dispositivo!$F$43:$BE$43=L$1),MC_Dispositivo!$F$53:$BE$189))</f>
        <v>0</v>
      </c>
      <c r="M68" s="357" cm="1">
        <f t="array" aca="1" ref="M68" ca="1">SUM(IF((MC_Dispositivo!$B$53:$B$189=$C68)*(MC_Dispositivo!$F$36:$BE$36=$BS$1)*(MC_Dispositivo!$F$43:$BE$43=M$1),MC_Dispositivo!$F$53:$BE$189))</f>
        <v>0</v>
      </c>
      <c r="N68" s="357" cm="1">
        <f t="array" aca="1" ref="N68" ca="1">SUM(IF((MC_Dispositivo!$B$53:$B$189=$C68)*(MC_Dispositivo!$F$36:$BE$36=$BS$1)*(MC_Dispositivo!$F$43:$BE$43=N$1),MC_Dispositivo!$F$53:$BE$189))</f>
        <v>0</v>
      </c>
      <c r="O68" s="357" cm="1">
        <f t="array" aca="1" ref="O68" ca="1">SUM(IF((MC_Dispositivo!$B$53:$B$189=$C68)*(MC_Dispositivo!$F$36:$BE$36=$BS$1)*(MC_Dispositivo!$F$43:$BE$43=O$1),MC_Dispositivo!$F$53:$BE$189))</f>
        <v>0</v>
      </c>
      <c r="P68" s="357" cm="1">
        <f t="array" aca="1" ref="P68" ca="1">SUM(IF((MC_Dispositivo!$B$53:$B$189=$C68)*(MC_Dispositivo!$F$36:$BE$36=$BS$1)*(MC_Dispositivo!$F$43:$BE$43=P$1),MC_Dispositivo!$F$53:$BE$189))</f>
        <v>0</v>
      </c>
      <c r="Q68" s="357" cm="1">
        <f t="array" aca="1" ref="Q68" ca="1">SUM(IF((MC_Dispositivo!$B$53:$B$189=$C68)*(MC_Dispositivo!$F$36:$BE$36=$BS$1)*(MC_Dispositivo!$F$43:$BE$43=Q$1),MC_Dispositivo!$F$53:$BE$189))</f>
        <v>0</v>
      </c>
      <c r="R68" s="357" cm="1">
        <f t="array" aca="1" ref="R68" ca="1">SUM(IF((MC_Dispositivo!$B$53:$B$189=$C68)*(MC_Dispositivo!$F$36:$BE$36=$BS$1)*(MC_Dispositivo!$F$43:$BE$43=R$1),MC_Dispositivo!$F$53:$BE$189))</f>
        <v>0</v>
      </c>
      <c r="S68" s="357" cm="1">
        <f t="array" aca="1" ref="S68" ca="1">SUM(IF((MC_Dispositivo!$B$53:$B$189=$C68)*(MC_Dispositivo!$F$36:$BE$36=$BS$1)*(MC_Dispositivo!$F$43:$BE$43=S$1),MC_Dispositivo!$F$53:$BE$189))</f>
        <v>0</v>
      </c>
      <c r="T68" s="357" cm="1">
        <f t="array" aca="1" ref="T68" ca="1">SUM(IF((MC_Dispositivo!$B$53:$B$189=$C68)*(MC_Dispositivo!$F$36:$BE$36=$BS$1)*(MC_Dispositivo!$F$43:$BE$43=T$1),MC_Dispositivo!$F$53:$BE$189))</f>
        <v>0</v>
      </c>
      <c r="U68" s="357" cm="1">
        <f t="array" aca="1" ref="U68" ca="1">SUM(IF((MC_Dispositivo!$B$53:$B$189=$C68)*(MC_Dispositivo!$F$36:$BE$36=$BS$1)*(MC_Dispositivo!$F$43:$BE$43=U$1),MC_Dispositivo!$F$53:$BE$189))</f>
        <v>0</v>
      </c>
      <c r="V68" s="357" cm="1">
        <f t="array" aca="1" ref="V68" ca="1">SUM(IF((MC_Dispositivo!$B$53:$B$189=$C68)*(MC_Dispositivo!$F$36:$BE$36=$BS$1)*(MC_Dispositivo!$F$43:$BE$43=V$1),MC_Dispositivo!$F$53:$BE$189))</f>
        <v>0</v>
      </c>
      <c r="W68" s="357" cm="1">
        <f t="array" aca="1" ref="W68" ca="1">SUM(IF((MC_Dispositivo!$B$53:$B$189=$C68)*(MC_Dispositivo!$F$36:$BE$36=$BS$1)*(MC_Dispositivo!$F$43:$BE$43=W$1),MC_Dispositivo!$F$53:$BE$189))</f>
        <v>0</v>
      </c>
      <c r="X68" s="357" cm="1">
        <f t="array" aca="1" ref="X68" ca="1">SUM(IF((MC_Dispositivo!$B$53:$B$189=$C68)*(MC_Dispositivo!$F$36:$BE$36=$BS$1)*(MC_Dispositivo!$F$43:$BE$43=X$1),MC_Dispositivo!$F$53:$BE$189))</f>
        <v>0</v>
      </c>
      <c r="Y68" s="357" cm="1">
        <f t="array" aca="1" ref="Y68" ca="1">SUM(IF((MC_Dispositivo!$B$53:$B$189=$C68)*(MC_Dispositivo!$F$36:$BE$36=$BS$1)*(MC_Dispositivo!$F$43:$BE$43=Y$1),MC_Dispositivo!$F$53:$BE$189))</f>
        <v>0</v>
      </c>
      <c r="Z68" s="357" cm="1">
        <f t="array" aca="1" ref="Z68" ca="1">SUM(IF((MC_Dispositivo!$B$53:$B$189=$C68)*(MC_Dispositivo!$F$36:$BE$36=$BS$1)*(MC_Dispositivo!$F$43:$BE$43=Z$1),MC_Dispositivo!$F$53:$BE$189))</f>
        <v>0</v>
      </c>
      <c r="AA68" s="357" cm="1">
        <f t="array" aca="1" ref="AA68" ca="1">SUM(IF((MC_Dispositivo!$B$53:$B$189=$C68)*(MC_Dispositivo!$F$36:$BE$36=$BS$1)*(MC_Dispositivo!$F$43:$BE$43=AA$1),MC_Dispositivo!$F$53:$BE$189))</f>
        <v>0</v>
      </c>
      <c r="AB68" s="357" cm="1">
        <f t="array" aca="1" ref="AB68" ca="1">SUM(IF((MC_Dispositivo!$B$53:$B$189=$C68)*(MC_Dispositivo!$F$36:$BE$36=$BS$1)*(MC_Dispositivo!$F$43:$BE$43=AB$1),MC_Dispositivo!$F$53:$BE$189))</f>
        <v>0</v>
      </c>
      <c r="AC68" s="357" cm="1">
        <f t="array" aca="1" ref="AC68" ca="1">SUM(IF((MC_Dispositivo!$B$53:$B$189=$C68)*(MC_Dispositivo!$F$36:$BE$36=$BS$1)*(MC_Dispositivo!$F$43:$BE$43=AC$1),MC_Dispositivo!$F$53:$BE$189))</f>
        <v>0</v>
      </c>
      <c r="AD68" s="357" cm="1">
        <f t="array" aca="1" ref="AD68" ca="1">SUM(IF((MC_Dispositivo!$B$53:$B$189=$C68)*(MC_Dispositivo!$F$36:$BE$36=$BS$1)*(MC_Dispositivo!$F$43:$BE$43=AD$1),MC_Dispositivo!$F$53:$BE$189))</f>
        <v>0</v>
      </c>
      <c r="AE68" s="357" cm="1">
        <f t="array" aca="1" ref="AE68" ca="1">SUM(IF((MC_Dispositivo!$B$53:$B$189=$C68)*(MC_Dispositivo!$F$36:$BE$36=$BS$1)*(MC_Dispositivo!$F$43:$BE$43=AE$1),MC_Dispositivo!$F$53:$BE$189))</f>
        <v>0</v>
      </c>
      <c r="AF68" s="357" cm="1">
        <f t="array" aca="1" ref="AF68" ca="1">SUM(IF((MC_Dispositivo!$B$53:$B$189=$C68)*(MC_Dispositivo!$F$36:$BE$36=$BS$1)*(MC_Dispositivo!$F$43:$BE$43=AF$1),MC_Dispositivo!$F$53:$BE$189))</f>
        <v>0</v>
      </c>
      <c r="AG68" s="357" cm="1">
        <f t="array" aca="1" ref="AG68" ca="1">SUM(IF((MC_Dispositivo!$B$53:$B$189=$C68)*(MC_Dispositivo!$F$36:$BE$36=$BS$1)*(MC_Dispositivo!$F$43:$BE$43=AG$1),MC_Dispositivo!$F$53:$BE$189))</f>
        <v>0</v>
      </c>
      <c r="AH68" s="357" cm="1">
        <f t="array" aca="1" ref="AH68" ca="1">SUM(IF((MC_Dispositivo!$B$53:$B$189=$C68)*(MC_Dispositivo!$F$36:$BE$36=$BS$1)*(MC_Dispositivo!$F$43:$BE$43=AH$1),MC_Dispositivo!$F$53:$BE$189))</f>
        <v>0</v>
      </c>
      <c r="AI68" s="357" cm="1">
        <f t="array" aca="1" ref="AI68" ca="1">SUM(IF((MC_Dispositivo!$B$53:$B$189=$C68)*(MC_Dispositivo!$F$36:$BE$36=$BS$1)*(MC_Dispositivo!$F$43:$BE$43=AI$1),MC_Dispositivo!$F$53:$BE$189))</f>
        <v>0</v>
      </c>
      <c r="AJ68" s="357" cm="1">
        <f t="array" aca="1" ref="AJ68" ca="1">SUM(IF((MC_Dispositivo!$B$53:$B$189=$C68)*(MC_Dispositivo!$F$36:$BE$36=$BS$1)*(MC_Dispositivo!$F$43:$BE$43=AJ$1),MC_Dispositivo!$F$53:$BE$189))</f>
        <v>0</v>
      </c>
      <c r="AK68" s="125">
        <f ca="1">IF(A68="","",INDEX([10]TPU!$G:$G,MATCH($A68,[10]TPU!$A:$A,0)))</f>
        <v>4591.72</v>
      </c>
      <c r="AL68" s="359">
        <f t="shared" ca="1" si="71"/>
        <v>0</v>
      </c>
      <c r="AM68" s="359">
        <f t="shared" ca="1" si="72"/>
        <v>0</v>
      </c>
      <c r="AN68" s="359">
        <f t="shared" ca="1" si="73"/>
        <v>0</v>
      </c>
      <c r="AO68" s="359">
        <f t="shared" ca="1" si="74"/>
        <v>0</v>
      </c>
      <c r="AP68" s="359">
        <f t="shared" ca="1" si="75"/>
        <v>0</v>
      </c>
      <c r="AQ68" s="359">
        <f t="shared" ca="1" si="76"/>
        <v>0</v>
      </c>
      <c r="AR68" s="359">
        <f t="shared" ca="1" si="77"/>
        <v>0</v>
      </c>
      <c r="AS68" s="359">
        <f t="shared" ca="1" si="78"/>
        <v>0</v>
      </c>
      <c r="AT68" s="359">
        <f t="shared" ca="1" si="79"/>
        <v>0</v>
      </c>
      <c r="AU68" s="359">
        <f t="shared" ca="1" si="80"/>
        <v>0</v>
      </c>
      <c r="AV68" s="359">
        <f t="shared" ca="1" si="81"/>
        <v>0</v>
      </c>
      <c r="AW68" s="359">
        <f t="shared" ca="1" si="82"/>
        <v>0</v>
      </c>
      <c r="AX68" s="359">
        <f t="shared" ca="1" si="83"/>
        <v>0</v>
      </c>
      <c r="AY68" s="359">
        <f t="shared" ca="1" si="84"/>
        <v>0</v>
      </c>
      <c r="AZ68" s="359">
        <f t="shared" ca="1" si="85"/>
        <v>0</v>
      </c>
      <c r="BA68" s="359">
        <f t="shared" ca="1" si="86"/>
        <v>0</v>
      </c>
      <c r="BB68" s="359">
        <f t="shared" ca="1" si="87"/>
        <v>0</v>
      </c>
      <c r="BC68" s="359">
        <f t="shared" ca="1" si="88"/>
        <v>0</v>
      </c>
      <c r="BD68" s="359">
        <f t="shared" ca="1" si="89"/>
        <v>0</v>
      </c>
      <c r="BE68" s="359">
        <f t="shared" ca="1" si="90"/>
        <v>0</v>
      </c>
      <c r="BF68" s="359">
        <f t="shared" ca="1" si="91"/>
        <v>0</v>
      </c>
      <c r="BG68" s="359">
        <f t="shared" ca="1" si="92"/>
        <v>0</v>
      </c>
      <c r="BH68" s="359">
        <f t="shared" ca="1" si="93"/>
        <v>0</v>
      </c>
      <c r="BI68" s="359">
        <f t="shared" ca="1" si="94"/>
        <v>0</v>
      </c>
      <c r="BJ68" s="359">
        <f t="shared" ca="1" si="95"/>
        <v>0</v>
      </c>
      <c r="BK68" s="359">
        <f t="shared" ca="1" si="96"/>
        <v>0</v>
      </c>
      <c r="BL68" s="359">
        <f t="shared" ca="1" si="97"/>
        <v>0</v>
      </c>
      <c r="BM68" s="359">
        <f t="shared" ca="1" si="98"/>
        <v>0</v>
      </c>
      <c r="BN68" s="359">
        <f t="shared" ca="1" si="99"/>
        <v>0</v>
      </c>
      <c r="BO68" s="359">
        <f t="shared" ca="1" si="100"/>
        <v>0</v>
      </c>
      <c r="BP68" s="358">
        <f t="shared" ca="1" si="101"/>
        <v>0</v>
      </c>
      <c r="BQ68" s="206"/>
      <c r="BR68" s="234" t="str">
        <f t="shared" ref="BR68:BR108" si="102">IF(BQ68="","",BQ68/$BQ$2)</f>
        <v/>
      </c>
    </row>
    <row r="69" spans="1:70" ht="20.100000000000001" customHeight="1" outlineLevel="1" x14ac:dyDescent="0.2">
      <c r="A69" s="354">
        <f ca="1">INDEX(MC_Dispositivo!B:E,MATCH('Quantitativo_MG-329'!C69,MC_Dispositivo!B:B,0),2)</f>
        <v>2003453</v>
      </c>
      <c r="B69" s="354" t="str">
        <f ca="1">INDEX([10]TPU!$B:$B,MATCH($A69,[10]TPU!$A:$A,0))</f>
        <v>SICRO</v>
      </c>
      <c r="C69" s="354" t="s">
        <v>132</v>
      </c>
      <c r="D69" s="355" t="str">
        <f ca="1">INDEX(MC_Dispositivo!B:E,MATCH('Quantitativo_MG-329'!C69,MC_Dispositivo!B:B,0),3)</f>
        <v>Dissipador de energia - DEB 180-263 - areia, brita e pedra de mão comerciais</v>
      </c>
      <c r="E69" s="354" t="str">
        <f ca="1">INDEX(MC_Dispositivo!B:E,MATCH('Quantitativo_MG-329'!C69,MC_Dispositivo!B:B,0),4)</f>
        <v>un</v>
      </c>
      <c r="F69" s="356" cm="1">
        <f t="array" aca="1" ref="F69" ca="1">IF($BS$1="Todos",SUM(IF(($BS$1="todos")*(MC_Dispositivo!$B$54:$B$212=$C69),MC_Dispositivo!$F$54:$BE$212)),SUM(IF((MC_Dispositivo!$F$36:$BE$36=$BS$1)*(MC_Dispositivo!$B$54:$B$212=$C69),MC_Dispositivo!$F$54:$BE$212)))</f>
        <v>4</v>
      </c>
      <c r="G69" s="357" cm="1">
        <f t="array" aca="1" ref="G69" ca="1">SUM(IF((MC_Dispositivo!$B$53:$B$189=$C69)*(MC_Dispositivo!$F$36:$BE$36=$BS$1)*(MC_Dispositivo!$F$43:$BE$43=G$1),MC_Dispositivo!$F$53:$BE$189))</f>
        <v>0</v>
      </c>
      <c r="H69" s="357" cm="1">
        <f t="array" aca="1" ref="H69" ca="1">SUM(IF((MC_Dispositivo!$B$53:$B$189=$C69)*(MC_Dispositivo!$F$36:$BE$36=$BS$1)*(MC_Dispositivo!$F$43:$BE$43=H$1),MC_Dispositivo!$F$53:$BE$189))</f>
        <v>0</v>
      </c>
      <c r="I69" s="357" cm="1">
        <f t="array" aca="1" ref="I69" ca="1">SUM(IF((MC_Dispositivo!$B$53:$B$189=$C69)*(MC_Dispositivo!$F$36:$BE$36=$BS$1)*(MC_Dispositivo!$F$43:$BE$43=I$1),MC_Dispositivo!$F$53:$BE$189))</f>
        <v>0</v>
      </c>
      <c r="J69" s="357" cm="1">
        <f t="array" aca="1" ref="J69" ca="1">SUM(IF((MC_Dispositivo!$B$53:$B$189=$C69)*(MC_Dispositivo!$F$36:$BE$36=$BS$1)*(MC_Dispositivo!$F$43:$BE$43=J$1),MC_Dispositivo!$F$53:$BE$189))</f>
        <v>4</v>
      </c>
      <c r="K69" s="357" cm="1">
        <f t="array" aca="1" ref="K69" ca="1">SUM(IF((MC_Dispositivo!$B$53:$B$189=$C69)*(MC_Dispositivo!$F$36:$BE$36=$BS$1)*(MC_Dispositivo!$F$43:$BE$43=K$1),MC_Dispositivo!$F$53:$BE$189))</f>
        <v>0</v>
      </c>
      <c r="L69" s="357" cm="1">
        <f t="array" aca="1" ref="L69" ca="1">SUM(IF((MC_Dispositivo!$B$53:$B$189=$C69)*(MC_Dispositivo!$F$36:$BE$36=$BS$1)*(MC_Dispositivo!$F$43:$BE$43=L$1),MC_Dispositivo!$F$53:$BE$189))</f>
        <v>0</v>
      </c>
      <c r="M69" s="357" cm="1">
        <f t="array" aca="1" ref="M69" ca="1">SUM(IF((MC_Dispositivo!$B$53:$B$189=$C69)*(MC_Dispositivo!$F$36:$BE$36=$BS$1)*(MC_Dispositivo!$F$43:$BE$43=M$1),MC_Dispositivo!$F$53:$BE$189))</f>
        <v>0</v>
      </c>
      <c r="N69" s="357" cm="1">
        <f t="array" aca="1" ref="N69" ca="1">SUM(IF((MC_Dispositivo!$B$53:$B$189=$C69)*(MC_Dispositivo!$F$36:$BE$36=$BS$1)*(MC_Dispositivo!$F$43:$BE$43=N$1),MC_Dispositivo!$F$53:$BE$189))</f>
        <v>0</v>
      </c>
      <c r="O69" s="357" cm="1">
        <f t="array" aca="1" ref="O69" ca="1">SUM(IF((MC_Dispositivo!$B$53:$B$189=$C69)*(MC_Dispositivo!$F$36:$BE$36=$BS$1)*(MC_Dispositivo!$F$43:$BE$43=O$1),MC_Dispositivo!$F$53:$BE$189))</f>
        <v>0</v>
      </c>
      <c r="P69" s="357" cm="1">
        <f t="array" aca="1" ref="P69" ca="1">SUM(IF((MC_Dispositivo!$B$53:$B$189=$C69)*(MC_Dispositivo!$F$36:$BE$36=$BS$1)*(MC_Dispositivo!$F$43:$BE$43=P$1),MC_Dispositivo!$F$53:$BE$189))</f>
        <v>0</v>
      </c>
      <c r="Q69" s="357" cm="1">
        <f t="array" aca="1" ref="Q69" ca="1">SUM(IF((MC_Dispositivo!$B$53:$B$189=$C69)*(MC_Dispositivo!$F$36:$BE$36=$BS$1)*(MC_Dispositivo!$F$43:$BE$43=Q$1),MC_Dispositivo!$F$53:$BE$189))</f>
        <v>0</v>
      </c>
      <c r="R69" s="357" cm="1">
        <f t="array" aca="1" ref="R69" ca="1">SUM(IF((MC_Dispositivo!$B$53:$B$189=$C69)*(MC_Dispositivo!$F$36:$BE$36=$BS$1)*(MC_Dispositivo!$F$43:$BE$43=R$1),MC_Dispositivo!$F$53:$BE$189))</f>
        <v>0</v>
      </c>
      <c r="S69" s="357" cm="1">
        <f t="array" aca="1" ref="S69" ca="1">SUM(IF((MC_Dispositivo!$B$53:$B$189=$C69)*(MC_Dispositivo!$F$36:$BE$36=$BS$1)*(MC_Dispositivo!$F$43:$BE$43=S$1),MC_Dispositivo!$F$53:$BE$189))</f>
        <v>0</v>
      </c>
      <c r="T69" s="357" cm="1">
        <f t="array" aca="1" ref="T69" ca="1">SUM(IF((MC_Dispositivo!$B$53:$B$189=$C69)*(MC_Dispositivo!$F$36:$BE$36=$BS$1)*(MC_Dispositivo!$F$43:$BE$43=T$1),MC_Dispositivo!$F$53:$BE$189))</f>
        <v>0</v>
      </c>
      <c r="U69" s="357" cm="1">
        <f t="array" aca="1" ref="U69" ca="1">SUM(IF((MC_Dispositivo!$B$53:$B$189=$C69)*(MC_Dispositivo!$F$36:$BE$36=$BS$1)*(MC_Dispositivo!$F$43:$BE$43=U$1),MC_Dispositivo!$F$53:$BE$189))</f>
        <v>0</v>
      </c>
      <c r="V69" s="357" cm="1">
        <f t="array" aca="1" ref="V69" ca="1">SUM(IF((MC_Dispositivo!$B$53:$B$189=$C69)*(MC_Dispositivo!$F$36:$BE$36=$BS$1)*(MC_Dispositivo!$F$43:$BE$43=V$1),MC_Dispositivo!$F$53:$BE$189))</f>
        <v>0</v>
      </c>
      <c r="W69" s="357" cm="1">
        <f t="array" aca="1" ref="W69" ca="1">SUM(IF((MC_Dispositivo!$B$53:$B$189=$C69)*(MC_Dispositivo!$F$36:$BE$36=$BS$1)*(MC_Dispositivo!$F$43:$BE$43=W$1),MC_Dispositivo!$F$53:$BE$189))</f>
        <v>0</v>
      </c>
      <c r="X69" s="357" cm="1">
        <f t="array" aca="1" ref="X69" ca="1">SUM(IF((MC_Dispositivo!$B$53:$B$189=$C69)*(MC_Dispositivo!$F$36:$BE$36=$BS$1)*(MC_Dispositivo!$F$43:$BE$43=X$1),MC_Dispositivo!$F$53:$BE$189))</f>
        <v>0</v>
      </c>
      <c r="Y69" s="357" cm="1">
        <f t="array" aca="1" ref="Y69" ca="1">SUM(IF((MC_Dispositivo!$B$53:$B$189=$C69)*(MC_Dispositivo!$F$36:$BE$36=$BS$1)*(MC_Dispositivo!$F$43:$BE$43=Y$1),MC_Dispositivo!$F$53:$BE$189))</f>
        <v>0</v>
      </c>
      <c r="Z69" s="357" cm="1">
        <f t="array" aca="1" ref="Z69" ca="1">SUM(IF((MC_Dispositivo!$B$53:$B$189=$C69)*(MC_Dispositivo!$F$36:$BE$36=$BS$1)*(MC_Dispositivo!$F$43:$BE$43=Z$1),MC_Dispositivo!$F$53:$BE$189))</f>
        <v>0</v>
      </c>
      <c r="AA69" s="357" cm="1">
        <f t="array" aca="1" ref="AA69" ca="1">SUM(IF((MC_Dispositivo!$B$53:$B$189=$C69)*(MC_Dispositivo!$F$36:$BE$36=$BS$1)*(MC_Dispositivo!$F$43:$BE$43=AA$1),MC_Dispositivo!$F$53:$BE$189))</f>
        <v>0</v>
      </c>
      <c r="AB69" s="357" cm="1">
        <f t="array" aca="1" ref="AB69" ca="1">SUM(IF((MC_Dispositivo!$B$53:$B$189=$C69)*(MC_Dispositivo!$F$36:$BE$36=$BS$1)*(MC_Dispositivo!$F$43:$BE$43=AB$1),MC_Dispositivo!$F$53:$BE$189))</f>
        <v>0</v>
      </c>
      <c r="AC69" s="357" cm="1">
        <f t="array" aca="1" ref="AC69" ca="1">SUM(IF((MC_Dispositivo!$B$53:$B$189=$C69)*(MC_Dispositivo!$F$36:$BE$36=$BS$1)*(MC_Dispositivo!$F$43:$BE$43=AC$1),MC_Dispositivo!$F$53:$BE$189))</f>
        <v>0</v>
      </c>
      <c r="AD69" s="357" cm="1">
        <f t="array" aca="1" ref="AD69" ca="1">SUM(IF((MC_Dispositivo!$B$53:$B$189=$C69)*(MC_Dispositivo!$F$36:$BE$36=$BS$1)*(MC_Dispositivo!$F$43:$BE$43=AD$1),MC_Dispositivo!$F$53:$BE$189))</f>
        <v>0</v>
      </c>
      <c r="AE69" s="357" cm="1">
        <f t="array" aca="1" ref="AE69" ca="1">SUM(IF((MC_Dispositivo!$B$53:$B$189=$C69)*(MC_Dispositivo!$F$36:$BE$36=$BS$1)*(MC_Dispositivo!$F$43:$BE$43=AE$1),MC_Dispositivo!$F$53:$BE$189))</f>
        <v>0</v>
      </c>
      <c r="AF69" s="357" cm="1">
        <f t="array" aca="1" ref="AF69" ca="1">SUM(IF((MC_Dispositivo!$B$53:$B$189=$C69)*(MC_Dispositivo!$F$36:$BE$36=$BS$1)*(MC_Dispositivo!$F$43:$BE$43=AF$1),MC_Dispositivo!$F$53:$BE$189))</f>
        <v>0</v>
      </c>
      <c r="AG69" s="357" cm="1">
        <f t="array" aca="1" ref="AG69" ca="1">SUM(IF((MC_Dispositivo!$B$53:$B$189=$C69)*(MC_Dispositivo!$F$36:$BE$36=$BS$1)*(MC_Dispositivo!$F$43:$BE$43=AG$1),MC_Dispositivo!$F$53:$BE$189))</f>
        <v>0</v>
      </c>
      <c r="AH69" s="357" cm="1">
        <f t="array" aca="1" ref="AH69" ca="1">SUM(IF((MC_Dispositivo!$B$53:$B$189=$C69)*(MC_Dispositivo!$F$36:$BE$36=$BS$1)*(MC_Dispositivo!$F$43:$BE$43=AH$1),MC_Dispositivo!$F$53:$BE$189))</f>
        <v>0</v>
      </c>
      <c r="AI69" s="357" cm="1">
        <f t="array" aca="1" ref="AI69" ca="1">SUM(IF((MC_Dispositivo!$B$53:$B$189=$C69)*(MC_Dispositivo!$F$36:$BE$36=$BS$1)*(MC_Dispositivo!$F$43:$BE$43=AI$1),MC_Dispositivo!$F$53:$BE$189))</f>
        <v>0</v>
      </c>
      <c r="AJ69" s="357" cm="1">
        <f t="array" aca="1" ref="AJ69" ca="1">SUM(IF((MC_Dispositivo!$B$53:$B$189=$C69)*(MC_Dispositivo!$F$36:$BE$36=$BS$1)*(MC_Dispositivo!$F$43:$BE$43=AJ$1),MC_Dispositivo!$F$53:$BE$189))</f>
        <v>0</v>
      </c>
      <c r="AK69" s="125">
        <f ca="1">IF(A69="","",INDEX([10]TPU!$G:$G,MATCH($A69,[10]TPU!$A:$A,0)))</f>
        <v>1172.9000000000001</v>
      </c>
      <c r="AL69" s="359">
        <f t="shared" ca="1" si="71"/>
        <v>0</v>
      </c>
      <c r="AM69" s="359">
        <f t="shared" ca="1" si="72"/>
        <v>0</v>
      </c>
      <c r="AN69" s="359">
        <f t="shared" ca="1" si="73"/>
        <v>0</v>
      </c>
      <c r="AO69" s="359">
        <f t="shared" ca="1" si="74"/>
        <v>4691.6000000000004</v>
      </c>
      <c r="AP69" s="359">
        <f t="shared" ca="1" si="75"/>
        <v>0</v>
      </c>
      <c r="AQ69" s="359">
        <f t="shared" ca="1" si="76"/>
        <v>0</v>
      </c>
      <c r="AR69" s="359">
        <f t="shared" ca="1" si="77"/>
        <v>0</v>
      </c>
      <c r="AS69" s="359">
        <f t="shared" ca="1" si="78"/>
        <v>0</v>
      </c>
      <c r="AT69" s="359">
        <f t="shared" ca="1" si="79"/>
        <v>0</v>
      </c>
      <c r="AU69" s="359">
        <f t="shared" ca="1" si="80"/>
        <v>0</v>
      </c>
      <c r="AV69" s="359">
        <f t="shared" ca="1" si="81"/>
        <v>0</v>
      </c>
      <c r="AW69" s="359">
        <f t="shared" ca="1" si="82"/>
        <v>0</v>
      </c>
      <c r="AX69" s="359">
        <f t="shared" ca="1" si="83"/>
        <v>0</v>
      </c>
      <c r="AY69" s="359">
        <f t="shared" ca="1" si="84"/>
        <v>0</v>
      </c>
      <c r="AZ69" s="359">
        <f t="shared" ca="1" si="85"/>
        <v>0</v>
      </c>
      <c r="BA69" s="359">
        <f t="shared" ca="1" si="86"/>
        <v>0</v>
      </c>
      <c r="BB69" s="359">
        <f t="shared" ca="1" si="87"/>
        <v>0</v>
      </c>
      <c r="BC69" s="359">
        <f t="shared" ca="1" si="88"/>
        <v>0</v>
      </c>
      <c r="BD69" s="359">
        <f t="shared" ca="1" si="89"/>
        <v>0</v>
      </c>
      <c r="BE69" s="359">
        <f t="shared" ca="1" si="90"/>
        <v>0</v>
      </c>
      <c r="BF69" s="359">
        <f t="shared" ca="1" si="91"/>
        <v>0</v>
      </c>
      <c r="BG69" s="359">
        <f t="shared" ca="1" si="92"/>
        <v>0</v>
      </c>
      <c r="BH69" s="359">
        <f t="shared" ca="1" si="93"/>
        <v>0</v>
      </c>
      <c r="BI69" s="359">
        <f t="shared" ca="1" si="94"/>
        <v>0</v>
      </c>
      <c r="BJ69" s="359">
        <f t="shared" ca="1" si="95"/>
        <v>0</v>
      </c>
      <c r="BK69" s="359">
        <f t="shared" ca="1" si="96"/>
        <v>0</v>
      </c>
      <c r="BL69" s="359">
        <f t="shared" ca="1" si="97"/>
        <v>0</v>
      </c>
      <c r="BM69" s="359">
        <f t="shared" ca="1" si="98"/>
        <v>0</v>
      </c>
      <c r="BN69" s="359">
        <f t="shared" ca="1" si="99"/>
        <v>0</v>
      </c>
      <c r="BO69" s="359">
        <f t="shared" ca="1" si="100"/>
        <v>0</v>
      </c>
      <c r="BP69" s="358">
        <f t="shared" ca="1" si="101"/>
        <v>4691.6000000000004</v>
      </c>
      <c r="BQ69" s="206"/>
      <c r="BR69" s="234" t="str">
        <f t="shared" si="102"/>
        <v/>
      </c>
    </row>
    <row r="70" spans="1:70" ht="20.100000000000001" customHeight="1" outlineLevel="1" x14ac:dyDescent="0.2">
      <c r="A70" s="354">
        <f ca="1">INDEX(MC_Dispositivo!B:E,MATCH('Quantitativo_MG-329'!C70,MC_Dispositivo!B:B,0),2)</f>
        <v>2003455</v>
      </c>
      <c r="B70" s="354" t="str">
        <f ca="1">INDEX([10]TPU!$B:$B,MATCH($A70,[10]TPU!$A:$A,0))</f>
        <v>SICRO</v>
      </c>
      <c r="C70" s="354" t="s">
        <v>133</v>
      </c>
      <c r="D70" s="355" t="str">
        <f ca="1">INDEX(MC_Dispositivo!B:E,MATCH('Quantitativo_MG-329'!C70,MC_Dispositivo!B:B,0),3)</f>
        <v>Dissipador de energia - DEB 240-316 - areia, brita e pedra de mão comerciais</v>
      </c>
      <c r="E70" s="354" t="str">
        <f ca="1">INDEX(MC_Dispositivo!B:E,MATCH('Quantitativo_MG-329'!C70,MC_Dispositivo!B:B,0),4)</f>
        <v>un</v>
      </c>
      <c r="F70" s="356" cm="1">
        <f t="array" aca="1" ref="F70" ca="1">IF($BS$1="Todos",SUM(IF(($BS$1="todos")*(MC_Dispositivo!$B$54:$B$212=$C70),MC_Dispositivo!$F$54:$BE$212)),SUM(IF((MC_Dispositivo!$F$36:$BE$36=$BS$1)*(MC_Dispositivo!$B$54:$B$212=$C70),MC_Dispositivo!$F$54:$BE$212)))</f>
        <v>2</v>
      </c>
      <c r="G70" s="357" cm="1">
        <f t="array" aca="1" ref="G70" ca="1">SUM(IF((MC_Dispositivo!$B$53:$B$189=$C70)*(MC_Dispositivo!$F$36:$BE$36=$BS$1)*(MC_Dispositivo!$F$43:$BE$43=G$1),MC_Dispositivo!$F$53:$BE$189))</f>
        <v>0</v>
      </c>
      <c r="H70" s="357" cm="1">
        <f t="array" aca="1" ref="H70" ca="1">SUM(IF((MC_Dispositivo!$B$53:$B$189=$C70)*(MC_Dispositivo!$F$36:$BE$36=$BS$1)*(MC_Dispositivo!$F$43:$BE$43=H$1),MC_Dispositivo!$F$53:$BE$189))</f>
        <v>0</v>
      </c>
      <c r="I70" s="357" cm="1">
        <f t="array" aca="1" ref="I70" ca="1">SUM(IF((MC_Dispositivo!$B$53:$B$189=$C70)*(MC_Dispositivo!$F$36:$BE$36=$BS$1)*(MC_Dispositivo!$F$43:$BE$43=I$1),MC_Dispositivo!$F$53:$BE$189))</f>
        <v>0</v>
      </c>
      <c r="J70" s="357" cm="1">
        <f t="array" aca="1" ref="J70" ca="1">SUM(IF((MC_Dispositivo!$B$53:$B$189=$C70)*(MC_Dispositivo!$F$36:$BE$36=$BS$1)*(MC_Dispositivo!$F$43:$BE$43=J$1),MC_Dispositivo!$F$53:$BE$189))</f>
        <v>2</v>
      </c>
      <c r="K70" s="357" cm="1">
        <f t="array" aca="1" ref="K70" ca="1">SUM(IF((MC_Dispositivo!$B$53:$B$189=$C70)*(MC_Dispositivo!$F$36:$BE$36=$BS$1)*(MC_Dispositivo!$F$43:$BE$43=K$1),MC_Dispositivo!$F$53:$BE$189))</f>
        <v>0</v>
      </c>
      <c r="L70" s="357" cm="1">
        <f t="array" aca="1" ref="L70" ca="1">SUM(IF((MC_Dispositivo!$B$53:$B$189=$C70)*(MC_Dispositivo!$F$36:$BE$36=$BS$1)*(MC_Dispositivo!$F$43:$BE$43=L$1),MC_Dispositivo!$F$53:$BE$189))</f>
        <v>0</v>
      </c>
      <c r="M70" s="357" cm="1">
        <f t="array" aca="1" ref="M70" ca="1">SUM(IF((MC_Dispositivo!$B$53:$B$189=$C70)*(MC_Dispositivo!$F$36:$BE$36=$BS$1)*(MC_Dispositivo!$F$43:$BE$43=M$1),MC_Dispositivo!$F$53:$BE$189))</f>
        <v>0</v>
      </c>
      <c r="N70" s="357" cm="1">
        <f t="array" aca="1" ref="N70" ca="1">SUM(IF((MC_Dispositivo!$B$53:$B$189=$C70)*(MC_Dispositivo!$F$36:$BE$36=$BS$1)*(MC_Dispositivo!$F$43:$BE$43=N$1),MC_Dispositivo!$F$53:$BE$189))</f>
        <v>0</v>
      </c>
      <c r="O70" s="357" cm="1">
        <f t="array" aca="1" ref="O70" ca="1">SUM(IF((MC_Dispositivo!$B$53:$B$189=$C70)*(MC_Dispositivo!$F$36:$BE$36=$BS$1)*(MC_Dispositivo!$F$43:$BE$43=O$1),MC_Dispositivo!$F$53:$BE$189))</f>
        <v>0</v>
      </c>
      <c r="P70" s="357" cm="1">
        <f t="array" aca="1" ref="P70" ca="1">SUM(IF((MC_Dispositivo!$B$53:$B$189=$C70)*(MC_Dispositivo!$F$36:$BE$36=$BS$1)*(MC_Dispositivo!$F$43:$BE$43=P$1),MC_Dispositivo!$F$53:$BE$189))</f>
        <v>0</v>
      </c>
      <c r="Q70" s="357" cm="1">
        <f t="array" aca="1" ref="Q70" ca="1">SUM(IF((MC_Dispositivo!$B$53:$B$189=$C70)*(MC_Dispositivo!$F$36:$BE$36=$BS$1)*(MC_Dispositivo!$F$43:$BE$43=Q$1),MC_Dispositivo!$F$53:$BE$189))</f>
        <v>0</v>
      </c>
      <c r="R70" s="357" cm="1">
        <f t="array" aca="1" ref="R70" ca="1">SUM(IF((MC_Dispositivo!$B$53:$B$189=$C70)*(MC_Dispositivo!$F$36:$BE$36=$BS$1)*(MC_Dispositivo!$F$43:$BE$43=R$1),MC_Dispositivo!$F$53:$BE$189))</f>
        <v>0</v>
      </c>
      <c r="S70" s="357" cm="1">
        <f t="array" aca="1" ref="S70" ca="1">SUM(IF((MC_Dispositivo!$B$53:$B$189=$C70)*(MC_Dispositivo!$F$36:$BE$36=$BS$1)*(MC_Dispositivo!$F$43:$BE$43=S$1),MC_Dispositivo!$F$53:$BE$189))</f>
        <v>0</v>
      </c>
      <c r="T70" s="357" cm="1">
        <f t="array" aca="1" ref="T70" ca="1">SUM(IF((MC_Dispositivo!$B$53:$B$189=$C70)*(MC_Dispositivo!$F$36:$BE$36=$BS$1)*(MC_Dispositivo!$F$43:$BE$43=T$1),MC_Dispositivo!$F$53:$BE$189))</f>
        <v>0</v>
      </c>
      <c r="U70" s="357" cm="1">
        <f t="array" aca="1" ref="U70" ca="1">SUM(IF((MC_Dispositivo!$B$53:$B$189=$C70)*(MC_Dispositivo!$F$36:$BE$36=$BS$1)*(MC_Dispositivo!$F$43:$BE$43=U$1),MC_Dispositivo!$F$53:$BE$189))</f>
        <v>0</v>
      </c>
      <c r="V70" s="357" cm="1">
        <f t="array" aca="1" ref="V70" ca="1">SUM(IF((MC_Dispositivo!$B$53:$B$189=$C70)*(MC_Dispositivo!$F$36:$BE$36=$BS$1)*(MC_Dispositivo!$F$43:$BE$43=V$1),MC_Dispositivo!$F$53:$BE$189))</f>
        <v>0</v>
      </c>
      <c r="W70" s="357" cm="1">
        <f t="array" aca="1" ref="W70" ca="1">SUM(IF((MC_Dispositivo!$B$53:$B$189=$C70)*(MC_Dispositivo!$F$36:$BE$36=$BS$1)*(MC_Dispositivo!$F$43:$BE$43=W$1),MC_Dispositivo!$F$53:$BE$189))</f>
        <v>0</v>
      </c>
      <c r="X70" s="357" cm="1">
        <f t="array" aca="1" ref="X70" ca="1">SUM(IF((MC_Dispositivo!$B$53:$B$189=$C70)*(MC_Dispositivo!$F$36:$BE$36=$BS$1)*(MC_Dispositivo!$F$43:$BE$43=X$1),MC_Dispositivo!$F$53:$BE$189))</f>
        <v>0</v>
      </c>
      <c r="Y70" s="357" cm="1">
        <f t="array" aca="1" ref="Y70" ca="1">SUM(IF((MC_Dispositivo!$B$53:$B$189=$C70)*(MC_Dispositivo!$F$36:$BE$36=$BS$1)*(MC_Dispositivo!$F$43:$BE$43=Y$1),MC_Dispositivo!$F$53:$BE$189))</f>
        <v>0</v>
      </c>
      <c r="Z70" s="357" cm="1">
        <f t="array" aca="1" ref="Z70" ca="1">SUM(IF((MC_Dispositivo!$B$53:$B$189=$C70)*(MC_Dispositivo!$F$36:$BE$36=$BS$1)*(MC_Dispositivo!$F$43:$BE$43=Z$1),MC_Dispositivo!$F$53:$BE$189))</f>
        <v>0</v>
      </c>
      <c r="AA70" s="357" cm="1">
        <f t="array" aca="1" ref="AA70" ca="1">SUM(IF((MC_Dispositivo!$B$53:$B$189=$C70)*(MC_Dispositivo!$F$36:$BE$36=$BS$1)*(MC_Dispositivo!$F$43:$BE$43=AA$1),MC_Dispositivo!$F$53:$BE$189))</f>
        <v>0</v>
      </c>
      <c r="AB70" s="357" cm="1">
        <f t="array" aca="1" ref="AB70" ca="1">SUM(IF((MC_Dispositivo!$B$53:$B$189=$C70)*(MC_Dispositivo!$F$36:$BE$36=$BS$1)*(MC_Dispositivo!$F$43:$BE$43=AB$1),MC_Dispositivo!$F$53:$BE$189))</f>
        <v>0</v>
      </c>
      <c r="AC70" s="357" cm="1">
        <f t="array" aca="1" ref="AC70" ca="1">SUM(IF((MC_Dispositivo!$B$53:$B$189=$C70)*(MC_Dispositivo!$F$36:$BE$36=$BS$1)*(MC_Dispositivo!$F$43:$BE$43=AC$1),MC_Dispositivo!$F$53:$BE$189))</f>
        <v>0</v>
      </c>
      <c r="AD70" s="357" cm="1">
        <f t="array" aca="1" ref="AD70" ca="1">SUM(IF((MC_Dispositivo!$B$53:$B$189=$C70)*(MC_Dispositivo!$F$36:$BE$36=$BS$1)*(MC_Dispositivo!$F$43:$BE$43=AD$1),MC_Dispositivo!$F$53:$BE$189))</f>
        <v>0</v>
      </c>
      <c r="AE70" s="357" cm="1">
        <f t="array" aca="1" ref="AE70" ca="1">SUM(IF((MC_Dispositivo!$B$53:$B$189=$C70)*(MC_Dispositivo!$F$36:$BE$36=$BS$1)*(MC_Dispositivo!$F$43:$BE$43=AE$1),MC_Dispositivo!$F$53:$BE$189))</f>
        <v>0</v>
      </c>
      <c r="AF70" s="357" cm="1">
        <f t="array" aca="1" ref="AF70" ca="1">SUM(IF((MC_Dispositivo!$B$53:$B$189=$C70)*(MC_Dispositivo!$F$36:$BE$36=$BS$1)*(MC_Dispositivo!$F$43:$BE$43=AF$1),MC_Dispositivo!$F$53:$BE$189))</f>
        <v>0</v>
      </c>
      <c r="AG70" s="357" cm="1">
        <f t="array" aca="1" ref="AG70" ca="1">SUM(IF((MC_Dispositivo!$B$53:$B$189=$C70)*(MC_Dispositivo!$F$36:$BE$36=$BS$1)*(MC_Dispositivo!$F$43:$BE$43=AG$1),MC_Dispositivo!$F$53:$BE$189))</f>
        <v>0</v>
      </c>
      <c r="AH70" s="357" cm="1">
        <f t="array" aca="1" ref="AH70" ca="1">SUM(IF((MC_Dispositivo!$B$53:$B$189=$C70)*(MC_Dispositivo!$F$36:$BE$36=$BS$1)*(MC_Dispositivo!$F$43:$BE$43=AH$1),MC_Dispositivo!$F$53:$BE$189))</f>
        <v>0</v>
      </c>
      <c r="AI70" s="357" cm="1">
        <f t="array" aca="1" ref="AI70" ca="1">SUM(IF((MC_Dispositivo!$B$53:$B$189=$C70)*(MC_Dispositivo!$F$36:$BE$36=$BS$1)*(MC_Dispositivo!$F$43:$BE$43=AI$1),MC_Dispositivo!$F$53:$BE$189))</f>
        <v>0</v>
      </c>
      <c r="AJ70" s="357" cm="1">
        <f t="array" aca="1" ref="AJ70" ca="1">SUM(IF((MC_Dispositivo!$B$53:$B$189=$C70)*(MC_Dispositivo!$F$36:$BE$36=$BS$1)*(MC_Dispositivo!$F$43:$BE$43=AJ$1),MC_Dispositivo!$F$53:$BE$189))</f>
        <v>0</v>
      </c>
      <c r="AK70" s="125">
        <f ca="1">IF(A70="","",INDEX([10]TPU!$G:$G,MATCH($A70,[10]TPU!$A:$A,0)))</f>
        <v>1682.56</v>
      </c>
      <c r="AL70" s="359">
        <f t="shared" ca="1" si="71"/>
        <v>0</v>
      </c>
      <c r="AM70" s="359">
        <f t="shared" ca="1" si="72"/>
        <v>0</v>
      </c>
      <c r="AN70" s="359">
        <f t="shared" ca="1" si="73"/>
        <v>0</v>
      </c>
      <c r="AO70" s="359">
        <f t="shared" ca="1" si="74"/>
        <v>3365.12</v>
      </c>
      <c r="AP70" s="359">
        <f t="shared" ca="1" si="75"/>
        <v>0</v>
      </c>
      <c r="AQ70" s="359">
        <f t="shared" ca="1" si="76"/>
        <v>0</v>
      </c>
      <c r="AR70" s="359">
        <f t="shared" ca="1" si="77"/>
        <v>0</v>
      </c>
      <c r="AS70" s="359">
        <f t="shared" ca="1" si="78"/>
        <v>0</v>
      </c>
      <c r="AT70" s="359">
        <f t="shared" ca="1" si="79"/>
        <v>0</v>
      </c>
      <c r="AU70" s="359">
        <f t="shared" ca="1" si="80"/>
        <v>0</v>
      </c>
      <c r="AV70" s="359">
        <f t="shared" ca="1" si="81"/>
        <v>0</v>
      </c>
      <c r="AW70" s="359">
        <f t="shared" ca="1" si="82"/>
        <v>0</v>
      </c>
      <c r="AX70" s="359">
        <f t="shared" ca="1" si="83"/>
        <v>0</v>
      </c>
      <c r="AY70" s="359">
        <f t="shared" ca="1" si="84"/>
        <v>0</v>
      </c>
      <c r="AZ70" s="359">
        <f t="shared" ca="1" si="85"/>
        <v>0</v>
      </c>
      <c r="BA70" s="359">
        <f t="shared" ca="1" si="86"/>
        <v>0</v>
      </c>
      <c r="BB70" s="359">
        <f t="shared" ca="1" si="87"/>
        <v>0</v>
      </c>
      <c r="BC70" s="359">
        <f t="shared" ca="1" si="88"/>
        <v>0</v>
      </c>
      <c r="BD70" s="359">
        <f t="shared" ca="1" si="89"/>
        <v>0</v>
      </c>
      <c r="BE70" s="359">
        <f t="shared" ca="1" si="90"/>
        <v>0</v>
      </c>
      <c r="BF70" s="359">
        <f t="shared" ca="1" si="91"/>
        <v>0</v>
      </c>
      <c r="BG70" s="359">
        <f t="shared" ca="1" si="92"/>
        <v>0</v>
      </c>
      <c r="BH70" s="359">
        <f t="shared" ca="1" si="93"/>
        <v>0</v>
      </c>
      <c r="BI70" s="359">
        <f t="shared" ca="1" si="94"/>
        <v>0</v>
      </c>
      <c r="BJ70" s="359">
        <f t="shared" ca="1" si="95"/>
        <v>0</v>
      </c>
      <c r="BK70" s="359">
        <f t="shared" ca="1" si="96"/>
        <v>0</v>
      </c>
      <c r="BL70" s="359">
        <f t="shared" ca="1" si="97"/>
        <v>0</v>
      </c>
      <c r="BM70" s="359">
        <f t="shared" ca="1" si="98"/>
        <v>0</v>
      </c>
      <c r="BN70" s="359">
        <f t="shared" ca="1" si="99"/>
        <v>0</v>
      </c>
      <c r="BO70" s="359">
        <f t="shared" ca="1" si="100"/>
        <v>0</v>
      </c>
      <c r="BP70" s="358">
        <f t="shared" ca="1" si="101"/>
        <v>3365.12</v>
      </c>
      <c r="BQ70" s="206"/>
      <c r="BR70" s="234" t="str">
        <f t="shared" si="102"/>
        <v/>
      </c>
    </row>
    <row r="71" spans="1:70" ht="20.100000000000001" customHeight="1" outlineLevel="1" x14ac:dyDescent="0.2">
      <c r="A71" s="354">
        <f ca="1">INDEX(MC_Dispositivo!B:E,MATCH('Quantitativo_MG-329'!C71,MC_Dispositivo!B:B,0),2)</f>
        <v>2003457</v>
      </c>
      <c r="B71" s="354" t="str">
        <f ca="1">INDEX([10]TPU!$B:$B,MATCH($A71,[10]TPU!$A:$A,0))</f>
        <v>SICRO</v>
      </c>
      <c r="C71" s="354" t="s">
        <v>134</v>
      </c>
      <c r="D71" s="355" t="str">
        <f ca="1">INDEX(MC_Dispositivo!B:E,MATCH('Quantitativo_MG-329'!C71,MC_Dispositivo!B:B,0),3)</f>
        <v>Dissipador de energia - DEB 300-366 - areia, brita e pedra de mão comerciais</v>
      </c>
      <c r="E71" s="354" t="str">
        <f ca="1">INDEX(MC_Dispositivo!B:E,MATCH('Quantitativo_MG-329'!C71,MC_Dispositivo!B:B,0),4)</f>
        <v>un</v>
      </c>
      <c r="F71" s="356" cm="1">
        <f t="array" aca="1" ref="F71" ca="1">IF($BS$1="Todos",SUM(IF(($BS$1="todos")*(MC_Dispositivo!$B$54:$B$212=$C71),MC_Dispositivo!$F$54:$BE$212)),SUM(IF((MC_Dispositivo!$F$36:$BE$36=$BS$1)*(MC_Dispositivo!$B$54:$B$212=$C71),MC_Dispositivo!$F$54:$BE$212)))</f>
        <v>0</v>
      </c>
      <c r="G71" s="357" cm="1">
        <f t="array" aca="1" ref="G71" ca="1">SUM(IF((MC_Dispositivo!$B$53:$B$189=$C71)*(MC_Dispositivo!$F$36:$BE$36=$BS$1)*(MC_Dispositivo!$F$43:$BE$43=G$1),MC_Dispositivo!$F$53:$BE$189))</f>
        <v>0</v>
      </c>
      <c r="H71" s="357" cm="1">
        <f t="array" aca="1" ref="H71" ca="1">SUM(IF((MC_Dispositivo!$B$53:$B$189=$C71)*(MC_Dispositivo!$F$36:$BE$36=$BS$1)*(MC_Dispositivo!$F$43:$BE$43=H$1),MC_Dispositivo!$F$53:$BE$189))</f>
        <v>0</v>
      </c>
      <c r="I71" s="357" cm="1">
        <f t="array" aca="1" ref="I71" ca="1">SUM(IF((MC_Dispositivo!$B$53:$B$189=$C71)*(MC_Dispositivo!$F$36:$BE$36=$BS$1)*(MC_Dispositivo!$F$43:$BE$43=I$1),MC_Dispositivo!$F$53:$BE$189))</f>
        <v>0</v>
      </c>
      <c r="J71" s="357" cm="1">
        <f t="array" aca="1" ref="J71" ca="1">SUM(IF((MC_Dispositivo!$B$53:$B$189=$C71)*(MC_Dispositivo!$F$36:$BE$36=$BS$1)*(MC_Dispositivo!$F$43:$BE$43=J$1),MC_Dispositivo!$F$53:$BE$189))</f>
        <v>0</v>
      </c>
      <c r="K71" s="357" cm="1">
        <f t="array" aca="1" ref="K71" ca="1">SUM(IF((MC_Dispositivo!$B$53:$B$189=$C71)*(MC_Dispositivo!$F$36:$BE$36=$BS$1)*(MC_Dispositivo!$F$43:$BE$43=K$1),MC_Dispositivo!$F$53:$BE$189))</f>
        <v>0</v>
      </c>
      <c r="L71" s="357" cm="1">
        <f t="array" aca="1" ref="L71" ca="1">SUM(IF((MC_Dispositivo!$B$53:$B$189=$C71)*(MC_Dispositivo!$F$36:$BE$36=$BS$1)*(MC_Dispositivo!$F$43:$BE$43=L$1),MC_Dispositivo!$F$53:$BE$189))</f>
        <v>0</v>
      </c>
      <c r="M71" s="357" cm="1">
        <f t="array" aca="1" ref="M71" ca="1">SUM(IF((MC_Dispositivo!$B$53:$B$189=$C71)*(MC_Dispositivo!$F$36:$BE$36=$BS$1)*(MC_Dispositivo!$F$43:$BE$43=M$1),MC_Dispositivo!$F$53:$BE$189))</f>
        <v>0</v>
      </c>
      <c r="N71" s="357" cm="1">
        <f t="array" aca="1" ref="N71" ca="1">SUM(IF((MC_Dispositivo!$B$53:$B$189=$C71)*(MC_Dispositivo!$F$36:$BE$36=$BS$1)*(MC_Dispositivo!$F$43:$BE$43=N$1),MC_Dispositivo!$F$53:$BE$189))</f>
        <v>0</v>
      </c>
      <c r="O71" s="357" cm="1">
        <f t="array" aca="1" ref="O71" ca="1">SUM(IF((MC_Dispositivo!$B$53:$B$189=$C71)*(MC_Dispositivo!$F$36:$BE$36=$BS$1)*(MC_Dispositivo!$F$43:$BE$43=O$1),MC_Dispositivo!$F$53:$BE$189))</f>
        <v>0</v>
      </c>
      <c r="P71" s="357" cm="1">
        <f t="array" aca="1" ref="P71" ca="1">SUM(IF((MC_Dispositivo!$B$53:$B$189=$C71)*(MC_Dispositivo!$F$36:$BE$36=$BS$1)*(MC_Dispositivo!$F$43:$BE$43=P$1),MC_Dispositivo!$F$53:$BE$189))</f>
        <v>0</v>
      </c>
      <c r="Q71" s="357" cm="1">
        <f t="array" aca="1" ref="Q71" ca="1">SUM(IF((MC_Dispositivo!$B$53:$B$189=$C71)*(MC_Dispositivo!$F$36:$BE$36=$BS$1)*(MC_Dispositivo!$F$43:$BE$43=Q$1),MC_Dispositivo!$F$53:$BE$189))</f>
        <v>0</v>
      </c>
      <c r="R71" s="357" cm="1">
        <f t="array" aca="1" ref="R71" ca="1">SUM(IF((MC_Dispositivo!$B$53:$B$189=$C71)*(MC_Dispositivo!$F$36:$BE$36=$BS$1)*(MC_Dispositivo!$F$43:$BE$43=R$1),MC_Dispositivo!$F$53:$BE$189))</f>
        <v>0</v>
      </c>
      <c r="S71" s="357" cm="1">
        <f t="array" aca="1" ref="S71" ca="1">SUM(IF((MC_Dispositivo!$B$53:$B$189=$C71)*(MC_Dispositivo!$F$36:$BE$36=$BS$1)*(MC_Dispositivo!$F$43:$BE$43=S$1),MC_Dispositivo!$F$53:$BE$189))</f>
        <v>0</v>
      </c>
      <c r="T71" s="357" cm="1">
        <f t="array" aca="1" ref="T71" ca="1">SUM(IF((MC_Dispositivo!$B$53:$B$189=$C71)*(MC_Dispositivo!$F$36:$BE$36=$BS$1)*(MC_Dispositivo!$F$43:$BE$43=T$1),MC_Dispositivo!$F$53:$BE$189))</f>
        <v>0</v>
      </c>
      <c r="U71" s="357" cm="1">
        <f t="array" aca="1" ref="U71" ca="1">SUM(IF((MC_Dispositivo!$B$53:$B$189=$C71)*(MC_Dispositivo!$F$36:$BE$36=$BS$1)*(MC_Dispositivo!$F$43:$BE$43=U$1),MC_Dispositivo!$F$53:$BE$189))</f>
        <v>0</v>
      </c>
      <c r="V71" s="357" cm="1">
        <f t="array" aca="1" ref="V71" ca="1">SUM(IF((MC_Dispositivo!$B$53:$B$189=$C71)*(MC_Dispositivo!$F$36:$BE$36=$BS$1)*(MC_Dispositivo!$F$43:$BE$43=V$1),MC_Dispositivo!$F$53:$BE$189))</f>
        <v>0</v>
      </c>
      <c r="W71" s="357" cm="1">
        <f t="array" aca="1" ref="W71" ca="1">SUM(IF((MC_Dispositivo!$B$53:$B$189=$C71)*(MC_Dispositivo!$F$36:$BE$36=$BS$1)*(MC_Dispositivo!$F$43:$BE$43=W$1),MC_Dispositivo!$F$53:$BE$189))</f>
        <v>0</v>
      </c>
      <c r="X71" s="357" cm="1">
        <f t="array" aca="1" ref="X71" ca="1">SUM(IF((MC_Dispositivo!$B$53:$B$189=$C71)*(MC_Dispositivo!$F$36:$BE$36=$BS$1)*(MC_Dispositivo!$F$43:$BE$43=X$1),MC_Dispositivo!$F$53:$BE$189))</f>
        <v>0</v>
      </c>
      <c r="Y71" s="357" cm="1">
        <f t="array" aca="1" ref="Y71" ca="1">SUM(IF((MC_Dispositivo!$B$53:$B$189=$C71)*(MC_Dispositivo!$F$36:$BE$36=$BS$1)*(MC_Dispositivo!$F$43:$BE$43=Y$1),MC_Dispositivo!$F$53:$BE$189))</f>
        <v>0</v>
      </c>
      <c r="Z71" s="357" cm="1">
        <f t="array" aca="1" ref="Z71" ca="1">SUM(IF((MC_Dispositivo!$B$53:$B$189=$C71)*(MC_Dispositivo!$F$36:$BE$36=$BS$1)*(MC_Dispositivo!$F$43:$BE$43=Z$1),MC_Dispositivo!$F$53:$BE$189))</f>
        <v>0</v>
      </c>
      <c r="AA71" s="357" cm="1">
        <f t="array" aca="1" ref="AA71" ca="1">SUM(IF((MC_Dispositivo!$B$53:$B$189=$C71)*(MC_Dispositivo!$F$36:$BE$36=$BS$1)*(MC_Dispositivo!$F$43:$BE$43=AA$1),MC_Dispositivo!$F$53:$BE$189))</f>
        <v>0</v>
      </c>
      <c r="AB71" s="357" cm="1">
        <f t="array" aca="1" ref="AB71" ca="1">SUM(IF((MC_Dispositivo!$B$53:$B$189=$C71)*(MC_Dispositivo!$F$36:$BE$36=$BS$1)*(MC_Dispositivo!$F$43:$BE$43=AB$1),MC_Dispositivo!$F$53:$BE$189))</f>
        <v>0</v>
      </c>
      <c r="AC71" s="357" cm="1">
        <f t="array" aca="1" ref="AC71" ca="1">SUM(IF((MC_Dispositivo!$B$53:$B$189=$C71)*(MC_Dispositivo!$F$36:$BE$36=$BS$1)*(MC_Dispositivo!$F$43:$BE$43=AC$1),MC_Dispositivo!$F$53:$BE$189))</f>
        <v>0</v>
      </c>
      <c r="AD71" s="357" cm="1">
        <f t="array" aca="1" ref="AD71" ca="1">SUM(IF((MC_Dispositivo!$B$53:$B$189=$C71)*(MC_Dispositivo!$F$36:$BE$36=$BS$1)*(MC_Dispositivo!$F$43:$BE$43=AD$1),MC_Dispositivo!$F$53:$BE$189))</f>
        <v>0</v>
      </c>
      <c r="AE71" s="357" cm="1">
        <f t="array" aca="1" ref="AE71" ca="1">SUM(IF((MC_Dispositivo!$B$53:$B$189=$C71)*(MC_Dispositivo!$F$36:$BE$36=$BS$1)*(MC_Dispositivo!$F$43:$BE$43=AE$1),MC_Dispositivo!$F$53:$BE$189))</f>
        <v>0</v>
      </c>
      <c r="AF71" s="357" cm="1">
        <f t="array" aca="1" ref="AF71" ca="1">SUM(IF((MC_Dispositivo!$B$53:$B$189=$C71)*(MC_Dispositivo!$F$36:$BE$36=$BS$1)*(MC_Dispositivo!$F$43:$BE$43=AF$1),MC_Dispositivo!$F$53:$BE$189))</f>
        <v>0</v>
      </c>
      <c r="AG71" s="357" cm="1">
        <f t="array" aca="1" ref="AG71" ca="1">SUM(IF((MC_Dispositivo!$B$53:$B$189=$C71)*(MC_Dispositivo!$F$36:$BE$36=$BS$1)*(MC_Dispositivo!$F$43:$BE$43=AG$1),MC_Dispositivo!$F$53:$BE$189))</f>
        <v>0</v>
      </c>
      <c r="AH71" s="357" cm="1">
        <f t="array" aca="1" ref="AH71" ca="1">SUM(IF((MC_Dispositivo!$B$53:$B$189=$C71)*(MC_Dispositivo!$F$36:$BE$36=$BS$1)*(MC_Dispositivo!$F$43:$BE$43=AH$1),MC_Dispositivo!$F$53:$BE$189))</f>
        <v>0</v>
      </c>
      <c r="AI71" s="357" cm="1">
        <f t="array" aca="1" ref="AI71" ca="1">SUM(IF((MC_Dispositivo!$B$53:$B$189=$C71)*(MC_Dispositivo!$F$36:$BE$36=$BS$1)*(MC_Dispositivo!$F$43:$BE$43=AI$1),MC_Dispositivo!$F$53:$BE$189))</f>
        <v>0</v>
      </c>
      <c r="AJ71" s="357" cm="1">
        <f t="array" aca="1" ref="AJ71" ca="1">SUM(IF((MC_Dispositivo!$B$53:$B$189=$C71)*(MC_Dispositivo!$F$36:$BE$36=$BS$1)*(MC_Dispositivo!$F$43:$BE$43=AJ$1),MC_Dispositivo!$F$53:$BE$189))</f>
        <v>0</v>
      </c>
      <c r="AK71" s="125">
        <f ca="1">IF(A71="","",INDEX([10]TPU!$G:$G,MATCH($A71,[10]TPU!$A:$A,0)))</f>
        <v>2263</v>
      </c>
      <c r="AL71" s="359">
        <f t="shared" ca="1" si="71"/>
        <v>0</v>
      </c>
      <c r="AM71" s="359">
        <f t="shared" ca="1" si="72"/>
        <v>0</v>
      </c>
      <c r="AN71" s="359">
        <f t="shared" ca="1" si="73"/>
        <v>0</v>
      </c>
      <c r="AO71" s="359">
        <f t="shared" ca="1" si="74"/>
        <v>0</v>
      </c>
      <c r="AP71" s="359">
        <f t="shared" ca="1" si="75"/>
        <v>0</v>
      </c>
      <c r="AQ71" s="359">
        <f t="shared" ca="1" si="76"/>
        <v>0</v>
      </c>
      <c r="AR71" s="359">
        <f t="shared" ca="1" si="77"/>
        <v>0</v>
      </c>
      <c r="AS71" s="359">
        <f t="shared" ca="1" si="78"/>
        <v>0</v>
      </c>
      <c r="AT71" s="359">
        <f t="shared" ca="1" si="79"/>
        <v>0</v>
      </c>
      <c r="AU71" s="359">
        <f t="shared" ca="1" si="80"/>
        <v>0</v>
      </c>
      <c r="AV71" s="359">
        <f t="shared" ca="1" si="81"/>
        <v>0</v>
      </c>
      <c r="AW71" s="359">
        <f t="shared" ca="1" si="82"/>
        <v>0</v>
      </c>
      <c r="AX71" s="359">
        <f t="shared" ca="1" si="83"/>
        <v>0</v>
      </c>
      <c r="AY71" s="359">
        <f t="shared" ca="1" si="84"/>
        <v>0</v>
      </c>
      <c r="AZ71" s="359">
        <f t="shared" ca="1" si="85"/>
        <v>0</v>
      </c>
      <c r="BA71" s="359">
        <f t="shared" ca="1" si="86"/>
        <v>0</v>
      </c>
      <c r="BB71" s="359">
        <f t="shared" ca="1" si="87"/>
        <v>0</v>
      </c>
      <c r="BC71" s="359">
        <f t="shared" ca="1" si="88"/>
        <v>0</v>
      </c>
      <c r="BD71" s="359">
        <f t="shared" ca="1" si="89"/>
        <v>0</v>
      </c>
      <c r="BE71" s="359">
        <f t="shared" ca="1" si="90"/>
        <v>0</v>
      </c>
      <c r="BF71" s="359">
        <f t="shared" ca="1" si="91"/>
        <v>0</v>
      </c>
      <c r="BG71" s="359">
        <f t="shared" ca="1" si="92"/>
        <v>0</v>
      </c>
      <c r="BH71" s="359">
        <f t="shared" ca="1" si="93"/>
        <v>0</v>
      </c>
      <c r="BI71" s="359">
        <f t="shared" ca="1" si="94"/>
        <v>0</v>
      </c>
      <c r="BJ71" s="359">
        <f t="shared" ca="1" si="95"/>
        <v>0</v>
      </c>
      <c r="BK71" s="359">
        <f t="shared" ca="1" si="96"/>
        <v>0</v>
      </c>
      <c r="BL71" s="359">
        <f t="shared" ca="1" si="97"/>
        <v>0</v>
      </c>
      <c r="BM71" s="359">
        <f t="shared" ca="1" si="98"/>
        <v>0</v>
      </c>
      <c r="BN71" s="359">
        <f t="shared" ca="1" si="99"/>
        <v>0</v>
      </c>
      <c r="BO71" s="359">
        <f t="shared" ca="1" si="100"/>
        <v>0</v>
      </c>
      <c r="BP71" s="358">
        <f t="shared" ca="1" si="101"/>
        <v>0</v>
      </c>
      <c r="BQ71" s="206"/>
      <c r="BR71" s="234" t="str">
        <f t="shared" si="102"/>
        <v/>
      </c>
    </row>
    <row r="72" spans="1:70" ht="20.100000000000001" customHeight="1" outlineLevel="1" x14ac:dyDescent="0.2">
      <c r="A72" s="354">
        <f ca="1">INDEX(MC_Dispositivo!B:E,MATCH('Quantitativo_MG-329'!C72,MC_Dispositivo!B:B,0),2)</f>
        <v>2003459</v>
      </c>
      <c r="B72" s="354" t="str">
        <f ca="1">INDEX([10]TPU!$B:$B,MATCH($A72,[10]TPU!$A:$A,0))</f>
        <v>SICRO</v>
      </c>
      <c r="C72" s="354" t="s">
        <v>136</v>
      </c>
      <c r="D72" s="355" t="str">
        <f ca="1">INDEX(MC_Dispositivo!B:E,MATCH('Quantitativo_MG-329'!C72,MC_Dispositivo!B:B,0),3)</f>
        <v>Dissipador de energia - DEB 360-414 - areia, brita e pedra de mão comerciais</v>
      </c>
      <c r="E72" s="354" t="str">
        <f ca="1">INDEX(MC_Dispositivo!B:E,MATCH('Quantitativo_MG-329'!C72,MC_Dispositivo!B:B,0),4)</f>
        <v>un</v>
      </c>
      <c r="F72" s="356" cm="1">
        <f t="array" aca="1" ref="F72" ca="1">IF($BS$1="Todos",SUM(IF(($BS$1="todos")*(MC_Dispositivo!$B$54:$B$212=$C72),MC_Dispositivo!$F$54:$BE$212)),SUM(IF((MC_Dispositivo!$F$36:$BE$36=$BS$1)*(MC_Dispositivo!$B$54:$B$212=$C72),MC_Dispositivo!$F$54:$BE$212)))</f>
        <v>0</v>
      </c>
      <c r="G72" s="357" cm="1">
        <f t="array" aca="1" ref="G72" ca="1">SUM(IF((MC_Dispositivo!$B$53:$B$189=$C72)*(MC_Dispositivo!$F$36:$BE$36=$BS$1)*(MC_Dispositivo!$F$43:$BE$43=G$1),MC_Dispositivo!$F$53:$BE$189))</f>
        <v>0</v>
      </c>
      <c r="H72" s="357" cm="1">
        <f t="array" aca="1" ref="H72" ca="1">SUM(IF((MC_Dispositivo!$B$53:$B$189=$C72)*(MC_Dispositivo!$F$36:$BE$36=$BS$1)*(MC_Dispositivo!$F$43:$BE$43=H$1),MC_Dispositivo!$F$53:$BE$189))</f>
        <v>0</v>
      </c>
      <c r="I72" s="357" cm="1">
        <f t="array" aca="1" ref="I72" ca="1">SUM(IF((MC_Dispositivo!$B$53:$B$189=$C72)*(MC_Dispositivo!$F$36:$BE$36=$BS$1)*(MC_Dispositivo!$F$43:$BE$43=I$1),MC_Dispositivo!$F$53:$BE$189))</f>
        <v>0</v>
      </c>
      <c r="J72" s="357" cm="1">
        <f t="array" aca="1" ref="J72" ca="1">SUM(IF((MC_Dispositivo!$B$53:$B$189=$C72)*(MC_Dispositivo!$F$36:$BE$36=$BS$1)*(MC_Dispositivo!$F$43:$BE$43=J$1),MC_Dispositivo!$F$53:$BE$189))</f>
        <v>0</v>
      </c>
      <c r="K72" s="357" cm="1">
        <f t="array" aca="1" ref="K72" ca="1">SUM(IF((MC_Dispositivo!$B$53:$B$189=$C72)*(MC_Dispositivo!$F$36:$BE$36=$BS$1)*(MC_Dispositivo!$F$43:$BE$43=K$1),MC_Dispositivo!$F$53:$BE$189))</f>
        <v>0</v>
      </c>
      <c r="L72" s="357" cm="1">
        <f t="array" aca="1" ref="L72" ca="1">SUM(IF((MC_Dispositivo!$B$53:$B$189=$C72)*(MC_Dispositivo!$F$36:$BE$36=$BS$1)*(MC_Dispositivo!$F$43:$BE$43=L$1),MC_Dispositivo!$F$53:$BE$189))</f>
        <v>0</v>
      </c>
      <c r="M72" s="357" cm="1">
        <f t="array" aca="1" ref="M72" ca="1">SUM(IF((MC_Dispositivo!$B$53:$B$189=$C72)*(MC_Dispositivo!$F$36:$BE$36=$BS$1)*(MC_Dispositivo!$F$43:$BE$43=M$1),MC_Dispositivo!$F$53:$BE$189))</f>
        <v>0</v>
      </c>
      <c r="N72" s="357" cm="1">
        <f t="array" aca="1" ref="N72" ca="1">SUM(IF((MC_Dispositivo!$B$53:$B$189=$C72)*(MC_Dispositivo!$F$36:$BE$36=$BS$1)*(MC_Dispositivo!$F$43:$BE$43=N$1),MC_Dispositivo!$F$53:$BE$189))</f>
        <v>0</v>
      </c>
      <c r="O72" s="357" cm="1">
        <f t="array" aca="1" ref="O72" ca="1">SUM(IF((MC_Dispositivo!$B$53:$B$189=$C72)*(MC_Dispositivo!$F$36:$BE$36=$BS$1)*(MC_Dispositivo!$F$43:$BE$43=O$1),MC_Dispositivo!$F$53:$BE$189))</f>
        <v>0</v>
      </c>
      <c r="P72" s="357" cm="1">
        <f t="array" aca="1" ref="P72" ca="1">SUM(IF((MC_Dispositivo!$B$53:$B$189=$C72)*(MC_Dispositivo!$F$36:$BE$36=$BS$1)*(MC_Dispositivo!$F$43:$BE$43=P$1),MC_Dispositivo!$F$53:$BE$189))</f>
        <v>0</v>
      </c>
      <c r="Q72" s="357" cm="1">
        <f t="array" aca="1" ref="Q72" ca="1">SUM(IF((MC_Dispositivo!$B$53:$B$189=$C72)*(MC_Dispositivo!$F$36:$BE$36=$BS$1)*(MC_Dispositivo!$F$43:$BE$43=Q$1),MC_Dispositivo!$F$53:$BE$189))</f>
        <v>0</v>
      </c>
      <c r="R72" s="357" cm="1">
        <f t="array" aca="1" ref="R72" ca="1">SUM(IF((MC_Dispositivo!$B$53:$B$189=$C72)*(MC_Dispositivo!$F$36:$BE$36=$BS$1)*(MC_Dispositivo!$F$43:$BE$43=R$1),MC_Dispositivo!$F$53:$BE$189))</f>
        <v>0</v>
      </c>
      <c r="S72" s="357" cm="1">
        <f t="array" aca="1" ref="S72" ca="1">SUM(IF((MC_Dispositivo!$B$53:$B$189=$C72)*(MC_Dispositivo!$F$36:$BE$36=$BS$1)*(MC_Dispositivo!$F$43:$BE$43=S$1),MC_Dispositivo!$F$53:$BE$189))</f>
        <v>0</v>
      </c>
      <c r="T72" s="357" cm="1">
        <f t="array" aca="1" ref="T72" ca="1">SUM(IF((MC_Dispositivo!$B$53:$B$189=$C72)*(MC_Dispositivo!$F$36:$BE$36=$BS$1)*(MC_Dispositivo!$F$43:$BE$43=T$1),MC_Dispositivo!$F$53:$BE$189))</f>
        <v>0</v>
      </c>
      <c r="U72" s="357" cm="1">
        <f t="array" aca="1" ref="U72" ca="1">SUM(IF((MC_Dispositivo!$B$53:$B$189=$C72)*(MC_Dispositivo!$F$36:$BE$36=$BS$1)*(MC_Dispositivo!$F$43:$BE$43=U$1),MC_Dispositivo!$F$53:$BE$189))</f>
        <v>0</v>
      </c>
      <c r="V72" s="357" cm="1">
        <f t="array" aca="1" ref="V72" ca="1">SUM(IF((MC_Dispositivo!$B$53:$B$189=$C72)*(MC_Dispositivo!$F$36:$BE$36=$BS$1)*(MC_Dispositivo!$F$43:$BE$43=V$1),MC_Dispositivo!$F$53:$BE$189))</f>
        <v>0</v>
      </c>
      <c r="W72" s="357" cm="1">
        <f t="array" aca="1" ref="W72" ca="1">SUM(IF((MC_Dispositivo!$B$53:$B$189=$C72)*(MC_Dispositivo!$F$36:$BE$36=$BS$1)*(MC_Dispositivo!$F$43:$BE$43=W$1),MC_Dispositivo!$F$53:$BE$189))</f>
        <v>0</v>
      </c>
      <c r="X72" s="357" cm="1">
        <f t="array" aca="1" ref="X72" ca="1">SUM(IF((MC_Dispositivo!$B$53:$B$189=$C72)*(MC_Dispositivo!$F$36:$BE$36=$BS$1)*(MC_Dispositivo!$F$43:$BE$43=X$1),MC_Dispositivo!$F$53:$BE$189))</f>
        <v>0</v>
      </c>
      <c r="Y72" s="357" cm="1">
        <f t="array" aca="1" ref="Y72" ca="1">SUM(IF((MC_Dispositivo!$B$53:$B$189=$C72)*(MC_Dispositivo!$F$36:$BE$36=$BS$1)*(MC_Dispositivo!$F$43:$BE$43=Y$1),MC_Dispositivo!$F$53:$BE$189))</f>
        <v>0</v>
      </c>
      <c r="Z72" s="357" cm="1">
        <f t="array" aca="1" ref="Z72" ca="1">SUM(IF((MC_Dispositivo!$B$53:$B$189=$C72)*(MC_Dispositivo!$F$36:$BE$36=$BS$1)*(MC_Dispositivo!$F$43:$BE$43=Z$1),MC_Dispositivo!$F$53:$BE$189))</f>
        <v>0</v>
      </c>
      <c r="AA72" s="357" cm="1">
        <f t="array" aca="1" ref="AA72" ca="1">SUM(IF((MC_Dispositivo!$B$53:$B$189=$C72)*(MC_Dispositivo!$F$36:$BE$36=$BS$1)*(MC_Dispositivo!$F$43:$BE$43=AA$1),MC_Dispositivo!$F$53:$BE$189))</f>
        <v>0</v>
      </c>
      <c r="AB72" s="357" cm="1">
        <f t="array" aca="1" ref="AB72" ca="1">SUM(IF((MC_Dispositivo!$B$53:$B$189=$C72)*(MC_Dispositivo!$F$36:$BE$36=$BS$1)*(MC_Dispositivo!$F$43:$BE$43=AB$1),MC_Dispositivo!$F$53:$BE$189))</f>
        <v>0</v>
      </c>
      <c r="AC72" s="357" cm="1">
        <f t="array" aca="1" ref="AC72" ca="1">SUM(IF((MC_Dispositivo!$B$53:$B$189=$C72)*(MC_Dispositivo!$F$36:$BE$36=$BS$1)*(MC_Dispositivo!$F$43:$BE$43=AC$1),MC_Dispositivo!$F$53:$BE$189))</f>
        <v>0</v>
      </c>
      <c r="AD72" s="357" cm="1">
        <f t="array" aca="1" ref="AD72" ca="1">SUM(IF((MC_Dispositivo!$B$53:$B$189=$C72)*(MC_Dispositivo!$F$36:$BE$36=$BS$1)*(MC_Dispositivo!$F$43:$BE$43=AD$1),MC_Dispositivo!$F$53:$BE$189))</f>
        <v>0</v>
      </c>
      <c r="AE72" s="357" cm="1">
        <f t="array" aca="1" ref="AE72" ca="1">SUM(IF((MC_Dispositivo!$B$53:$B$189=$C72)*(MC_Dispositivo!$F$36:$BE$36=$BS$1)*(MC_Dispositivo!$F$43:$BE$43=AE$1),MC_Dispositivo!$F$53:$BE$189))</f>
        <v>0</v>
      </c>
      <c r="AF72" s="357" cm="1">
        <f t="array" aca="1" ref="AF72" ca="1">SUM(IF((MC_Dispositivo!$B$53:$B$189=$C72)*(MC_Dispositivo!$F$36:$BE$36=$BS$1)*(MC_Dispositivo!$F$43:$BE$43=AF$1),MC_Dispositivo!$F$53:$BE$189))</f>
        <v>0</v>
      </c>
      <c r="AG72" s="357" cm="1">
        <f t="array" aca="1" ref="AG72" ca="1">SUM(IF((MC_Dispositivo!$B$53:$B$189=$C72)*(MC_Dispositivo!$F$36:$BE$36=$BS$1)*(MC_Dispositivo!$F$43:$BE$43=AG$1),MC_Dispositivo!$F$53:$BE$189))</f>
        <v>0</v>
      </c>
      <c r="AH72" s="357" cm="1">
        <f t="array" aca="1" ref="AH72" ca="1">SUM(IF((MC_Dispositivo!$B$53:$B$189=$C72)*(MC_Dispositivo!$F$36:$BE$36=$BS$1)*(MC_Dispositivo!$F$43:$BE$43=AH$1),MC_Dispositivo!$F$53:$BE$189))</f>
        <v>0</v>
      </c>
      <c r="AI72" s="357" cm="1">
        <f t="array" aca="1" ref="AI72" ca="1">SUM(IF((MC_Dispositivo!$B$53:$B$189=$C72)*(MC_Dispositivo!$F$36:$BE$36=$BS$1)*(MC_Dispositivo!$F$43:$BE$43=AI$1),MC_Dispositivo!$F$53:$BE$189))</f>
        <v>0</v>
      </c>
      <c r="AJ72" s="357" cm="1">
        <f t="array" aca="1" ref="AJ72" ca="1">SUM(IF((MC_Dispositivo!$B$53:$B$189=$C72)*(MC_Dispositivo!$F$36:$BE$36=$BS$1)*(MC_Dispositivo!$F$43:$BE$43=AJ$1),MC_Dispositivo!$F$53:$BE$189))</f>
        <v>0</v>
      </c>
      <c r="AK72" s="125">
        <f ca="1">IF(A72="","",INDEX([10]TPU!$G:$G,MATCH($A72,[10]TPU!$A:$A,0)))</f>
        <v>2909.46</v>
      </c>
      <c r="AL72" s="359">
        <f t="shared" ca="1" si="71"/>
        <v>0</v>
      </c>
      <c r="AM72" s="359">
        <f t="shared" ca="1" si="72"/>
        <v>0</v>
      </c>
      <c r="AN72" s="359">
        <f t="shared" ca="1" si="73"/>
        <v>0</v>
      </c>
      <c r="AO72" s="359">
        <f t="shared" ca="1" si="74"/>
        <v>0</v>
      </c>
      <c r="AP72" s="359">
        <f t="shared" ca="1" si="75"/>
        <v>0</v>
      </c>
      <c r="AQ72" s="359">
        <f t="shared" ca="1" si="76"/>
        <v>0</v>
      </c>
      <c r="AR72" s="359">
        <f t="shared" ca="1" si="77"/>
        <v>0</v>
      </c>
      <c r="AS72" s="359">
        <f t="shared" ca="1" si="78"/>
        <v>0</v>
      </c>
      <c r="AT72" s="359">
        <f t="shared" ca="1" si="79"/>
        <v>0</v>
      </c>
      <c r="AU72" s="359">
        <f t="shared" ca="1" si="80"/>
        <v>0</v>
      </c>
      <c r="AV72" s="359">
        <f t="shared" ca="1" si="81"/>
        <v>0</v>
      </c>
      <c r="AW72" s="359">
        <f t="shared" ca="1" si="82"/>
        <v>0</v>
      </c>
      <c r="AX72" s="359">
        <f t="shared" ca="1" si="83"/>
        <v>0</v>
      </c>
      <c r="AY72" s="359">
        <f t="shared" ca="1" si="84"/>
        <v>0</v>
      </c>
      <c r="AZ72" s="359">
        <f t="shared" ca="1" si="85"/>
        <v>0</v>
      </c>
      <c r="BA72" s="359">
        <f t="shared" ca="1" si="86"/>
        <v>0</v>
      </c>
      <c r="BB72" s="359">
        <f t="shared" ca="1" si="87"/>
        <v>0</v>
      </c>
      <c r="BC72" s="359">
        <f t="shared" ca="1" si="88"/>
        <v>0</v>
      </c>
      <c r="BD72" s="359">
        <f t="shared" ca="1" si="89"/>
        <v>0</v>
      </c>
      <c r="BE72" s="359">
        <f t="shared" ca="1" si="90"/>
        <v>0</v>
      </c>
      <c r="BF72" s="359">
        <f t="shared" ca="1" si="91"/>
        <v>0</v>
      </c>
      <c r="BG72" s="359">
        <f t="shared" ca="1" si="92"/>
        <v>0</v>
      </c>
      <c r="BH72" s="359">
        <f t="shared" ca="1" si="93"/>
        <v>0</v>
      </c>
      <c r="BI72" s="359">
        <f t="shared" ca="1" si="94"/>
        <v>0</v>
      </c>
      <c r="BJ72" s="359">
        <f t="shared" ca="1" si="95"/>
        <v>0</v>
      </c>
      <c r="BK72" s="359">
        <f t="shared" ca="1" si="96"/>
        <v>0</v>
      </c>
      <c r="BL72" s="359">
        <f t="shared" ca="1" si="97"/>
        <v>0</v>
      </c>
      <c r="BM72" s="359">
        <f t="shared" ca="1" si="98"/>
        <v>0</v>
      </c>
      <c r="BN72" s="359">
        <f t="shared" ca="1" si="99"/>
        <v>0</v>
      </c>
      <c r="BO72" s="359">
        <f t="shared" ca="1" si="100"/>
        <v>0</v>
      </c>
      <c r="BP72" s="358">
        <f t="shared" ca="1" si="101"/>
        <v>0</v>
      </c>
      <c r="BQ72" s="206"/>
      <c r="BR72" s="234" t="str">
        <f t="shared" si="102"/>
        <v/>
      </c>
    </row>
    <row r="73" spans="1:70" ht="20.100000000000001" customHeight="1" outlineLevel="1" x14ac:dyDescent="0.2">
      <c r="A73" s="354">
        <f ca="1">INDEX(MC_Dispositivo!B:E,MATCH('Quantitativo_MG-329'!C73,MC_Dispositivo!B:B,0),2)</f>
        <v>2003461</v>
      </c>
      <c r="B73" s="354" t="str">
        <f ca="1">INDEX([10]TPU!$B:$B,MATCH($A73,[10]TPU!$A:$A,0))</f>
        <v>SICRO</v>
      </c>
      <c r="C73" s="354" t="s">
        <v>137</v>
      </c>
      <c r="D73" s="355" t="str">
        <f ca="1">INDEX(MC_Dispositivo!B:E,MATCH('Quantitativo_MG-329'!C73,MC_Dispositivo!B:B,0),3)</f>
        <v>Dissipador de energia - DEB 450-551 - areia, brita e pedra de mão comerciais</v>
      </c>
      <c r="E73" s="354" t="str">
        <f ca="1">INDEX(MC_Dispositivo!B:E,MATCH('Quantitativo_MG-329'!C73,MC_Dispositivo!B:B,0),4)</f>
        <v>un</v>
      </c>
      <c r="F73" s="356" cm="1">
        <f t="array" aca="1" ref="F73" ca="1">IF($BS$1="Todos",SUM(IF(($BS$1="todos")*(MC_Dispositivo!$B$54:$B$212=$C73),MC_Dispositivo!$F$54:$BE$212)),SUM(IF((MC_Dispositivo!$F$36:$BE$36=$BS$1)*(MC_Dispositivo!$B$54:$B$212=$C73),MC_Dispositivo!$F$54:$BE$212)))</f>
        <v>0</v>
      </c>
      <c r="G73" s="357" cm="1">
        <f t="array" aca="1" ref="G73" ca="1">SUM(IF((MC_Dispositivo!$B$53:$B$189=$C73)*(MC_Dispositivo!$F$36:$BE$36=$BS$1)*(MC_Dispositivo!$F$43:$BE$43=G$1),MC_Dispositivo!$F$53:$BE$189))</f>
        <v>0</v>
      </c>
      <c r="H73" s="357" cm="1">
        <f t="array" aca="1" ref="H73" ca="1">SUM(IF((MC_Dispositivo!$B$53:$B$189=$C73)*(MC_Dispositivo!$F$36:$BE$36=$BS$1)*(MC_Dispositivo!$F$43:$BE$43=H$1),MC_Dispositivo!$F$53:$BE$189))</f>
        <v>0</v>
      </c>
      <c r="I73" s="357" cm="1">
        <f t="array" aca="1" ref="I73" ca="1">SUM(IF((MC_Dispositivo!$B$53:$B$189=$C73)*(MC_Dispositivo!$F$36:$BE$36=$BS$1)*(MC_Dispositivo!$F$43:$BE$43=I$1),MC_Dispositivo!$F$53:$BE$189))</f>
        <v>0</v>
      </c>
      <c r="J73" s="357" cm="1">
        <f t="array" aca="1" ref="J73" ca="1">SUM(IF((MC_Dispositivo!$B$53:$B$189=$C73)*(MC_Dispositivo!$F$36:$BE$36=$BS$1)*(MC_Dispositivo!$F$43:$BE$43=J$1),MC_Dispositivo!$F$53:$BE$189))</f>
        <v>0</v>
      </c>
      <c r="K73" s="357" cm="1">
        <f t="array" aca="1" ref="K73" ca="1">SUM(IF((MC_Dispositivo!$B$53:$B$189=$C73)*(MC_Dispositivo!$F$36:$BE$36=$BS$1)*(MC_Dispositivo!$F$43:$BE$43=K$1),MC_Dispositivo!$F$53:$BE$189))</f>
        <v>0</v>
      </c>
      <c r="L73" s="357" cm="1">
        <f t="array" aca="1" ref="L73" ca="1">SUM(IF((MC_Dispositivo!$B$53:$B$189=$C73)*(MC_Dispositivo!$F$36:$BE$36=$BS$1)*(MC_Dispositivo!$F$43:$BE$43=L$1),MC_Dispositivo!$F$53:$BE$189))</f>
        <v>0</v>
      </c>
      <c r="M73" s="357" cm="1">
        <f t="array" aca="1" ref="M73" ca="1">SUM(IF((MC_Dispositivo!$B$53:$B$189=$C73)*(MC_Dispositivo!$F$36:$BE$36=$BS$1)*(MC_Dispositivo!$F$43:$BE$43=M$1),MC_Dispositivo!$F$53:$BE$189))</f>
        <v>0</v>
      </c>
      <c r="N73" s="357" cm="1">
        <f t="array" aca="1" ref="N73" ca="1">SUM(IF((MC_Dispositivo!$B$53:$B$189=$C73)*(MC_Dispositivo!$F$36:$BE$36=$BS$1)*(MC_Dispositivo!$F$43:$BE$43=N$1),MC_Dispositivo!$F$53:$BE$189))</f>
        <v>0</v>
      </c>
      <c r="O73" s="357" cm="1">
        <f t="array" aca="1" ref="O73" ca="1">SUM(IF((MC_Dispositivo!$B$53:$B$189=$C73)*(MC_Dispositivo!$F$36:$BE$36=$BS$1)*(MC_Dispositivo!$F$43:$BE$43=O$1),MC_Dispositivo!$F$53:$BE$189))</f>
        <v>0</v>
      </c>
      <c r="P73" s="357" cm="1">
        <f t="array" aca="1" ref="P73" ca="1">SUM(IF((MC_Dispositivo!$B$53:$B$189=$C73)*(MC_Dispositivo!$F$36:$BE$36=$BS$1)*(MC_Dispositivo!$F$43:$BE$43=P$1),MC_Dispositivo!$F$53:$BE$189))</f>
        <v>0</v>
      </c>
      <c r="Q73" s="357" cm="1">
        <f t="array" aca="1" ref="Q73" ca="1">SUM(IF((MC_Dispositivo!$B$53:$B$189=$C73)*(MC_Dispositivo!$F$36:$BE$36=$BS$1)*(MC_Dispositivo!$F$43:$BE$43=Q$1),MC_Dispositivo!$F$53:$BE$189))</f>
        <v>0</v>
      </c>
      <c r="R73" s="357" cm="1">
        <f t="array" aca="1" ref="R73" ca="1">SUM(IF((MC_Dispositivo!$B$53:$B$189=$C73)*(MC_Dispositivo!$F$36:$BE$36=$BS$1)*(MC_Dispositivo!$F$43:$BE$43=R$1),MC_Dispositivo!$F$53:$BE$189))</f>
        <v>0</v>
      </c>
      <c r="S73" s="357" cm="1">
        <f t="array" aca="1" ref="S73" ca="1">SUM(IF((MC_Dispositivo!$B$53:$B$189=$C73)*(MC_Dispositivo!$F$36:$BE$36=$BS$1)*(MC_Dispositivo!$F$43:$BE$43=S$1),MC_Dispositivo!$F$53:$BE$189))</f>
        <v>0</v>
      </c>
      <c r="T73" s="357" cm="1">
        <f t="array" aca="1" ref="T73" ca="1">SUM(IF((MC_Dispositivo!$B$53:$B$189=$C73)*(MC_Dispositivo!$F$36:$BE$36=$BS$1)*(MC_Dispositivo!$F$43:$BE$43=T$1),MC_Dispositivo!$F$53:$BE$189))</f>
        <v>0</v>
      </c>
      <c r="U73" s="357" cm="1">
        <f t="array" aca="1" ref="U73" ca="1">SUM(IF((MC_Dispositivo!$B$53:$B$189=$C73)*(MC_Dispositivo!$F$36:$BE$36=$BS$1)*(MC_Dispositivo!$F$43:$BE$43=U$1),MC_Dispositivo!$F$53:$BE$189))</f>
        <v>0</v>
      </c>
      <c r="V73" s="357" cm="1">
        <f t="array" aca="1" ref="V73" ca="1">SUM(IF((MC_Dispositivo!$B$53:$B$189=$C73)*(MC_Dispositivo!$F$36:$BE$36=$BS$1)*(MC_Dispositivo!$F$43:$BE$43=V$1),MC_Dispositivo!$F$53:$BE$189))</f>
        <v>0</v>
      </c>
      <c r="W73" s="357" cm="1">
        <f t="array" aca="1" ref="W73" ca="1">SUM(IF((MC_Dispositivo!$B$53:$B$189=$C73)*(MC_Dispositivo!$F$36:$BE$36=$BS$1)*(MC_Dispositivo!$F$43:$BE$43=W$1),MC_Dispositivo!$F$53:$BE$189))</f>
        <v>0</v>
      </c>
      <c r="X73" s="357" cm="1">
        <f t="array" aca="1" ref="X73" ca="1">SUM(IF((MC_Dispositivo!$B$53:$B$189=$C73)*(MC_Dispositivo!$F$36:$BE$36=$BS$1)*(MC_Dispositivo!$F$43:$BE$43=X$1),MC_Dispositivo!$F$53:$BE$189))</f>
        <v>0</v>
      </c>
      <c r="Y73" s="357" cm="1">
        <f t="array" aca="1" ref="Y73" ca="1">SUM(IF((MC_Dispositivo!$B$53:$B$189=$C73)*(MC_Dispositivo!$F$36:$BE$36=$BS$1)*(MC_Dispositivo!$F$43:$BE$43=Y$1),MC_Dispositivo!$F$53:$BE$189))</f>
        <v>0</v>
      </c>
      <c r="Z73" s="357" cm="1">
        <f t="array" aca="1" ref="Z73" ca="1">SUM(IF((MC_Dispositivo!$B$53:$B$189=$C73)*(MC_Dispositivo!$F$36:$BE$36=$BS$1)*(MC_Dispositivo!$F$43:$BE$43=Z$1),MC_Dispositivo!$F$53:$BE$189))</f>
        <v>0</v>
      </c>
      <c r="AA73" s="357" cm="1">
        <f t="array" aca="1" ref="AA73" ca="1">SUM(IF((MC_Dispositivo!$B$53:$B$189=$C73)*(MC_Dispositivo!$F$36:$BE$36=$BS$1)*(MC_Dispositivo!$F$43:$BE$43=AA$1),MC_Dispositivo!$F$53:$BE$189))</f>
        <v>0</v>
      </c>
      <c r="AB73" s="357" cm="1">
        <f t="array" aca="1" ref="AB73" ca="1">SUM(IF((MC_Dispositivo!$B$53:$B$189=$C73)*(MC_Dispositivo!$F$36:$BE$36=$BS$1)*(MC_Dispositivo!$F$43:$BE$43=AB$1),MC_Dispositivo!$F$53:$BE$189))</f>
        <v>0</v>
      </c>
      <c r="AC73" s="357" cm="1">
        <f t="array" aca="1" ref="AC73" ca="1">SUM(IF((MC_Dispositivo!$B$53:$B$189=$C73)*(MC_Dispositivo!$F$36:$BE$36=$BS$1)*(MC_Dispositivo!$F$43:$BE$43=AC$1),MC_Dispositivo!$F$53:$BE$189))</f>
        <v>0</v>
      </c>
      <c r="AD73" s="357" cm="1">
        <f t="array" aca="1" ref="AD73" ca="1">SUM(IF((MC_Dispositivo!$B$53:$B$189=$C73)*(MC_Dispositivo!$F$36:$BE$36=$BS$1)*(MC_Dispositivo!$F$43:$BE$43=AD$1),MC_Dispositivo!$F$53:$BE$189))</f>
        <v>0</v>
      </c>
      <c r="AE73" s="357" cm="1">
        <f t="array" aca="1" ref="AE73" ca="1">SUM(IF((MC_Dispositivo!$B$53:$B$189=$C73)*(MC_Dispositivo!$F$36:$BE$36=$BS$1)*(MC_Dispositivo!$F$43:$BE$43=AE$1),MC_Dispositivo!$F$53:$BE$189))</f>
        <v>0</v>
      </c>
      <c r="AF73" s="357" cm="1">
        <f t="array" aca="1" ref="AF73" ca="1">SUM(IF((MC_Dispositivo!$B$53:$B$189=$C73)*(MC_Dispositivo!$F$36:$BE$36=$BS$1)*(MC_Dispositivo!$F$43:$BE$43=AF$1),MC_Dispositivo!$F$53:$BE$189))</f>
        <v>0</v>
      </c>
      <c r="AG73" s="357" cm="1">
        <f t="array" aca="1" ref="AG73" ca="1">SUM(IF((MC_Dispositivo!$B$53:$B$189=$C73)*(MC_Dispositivo!$F$36:$BE$36=$BS$1)*(MC_Dispositivo!$F$43:$BE$43=AG$1),MC_Dispositivo!$F$53:$BE$189))</f>
        <v>0</v>
      </c>
      <c r="AH73" s="357" cm="1">
        <f t="array" aca="1" ref="AH73" ca="1">SUM(IF((MC_Dispositivo!$B$53:$B$189=$C73)*(MC_Dispositivo!$F$36:$BE$36=$BS$1)*(MC_Dispositivo!$F$43:$BE$43=AH$1),MC_Dispositivo!$F$53:$BE$189))</f>
        <v>0</v>
      </c>
      <c r="AI73" s="357" cm="1">
        <f t="array" aca="1" ref="AI73" ca="1">SUM(IF((MC_Dispositivo!$B$53:$B$189=$C73)*(MC_Dispositivo!$F$36:$BE$36=$BS$1)*(MC_Dispositivo!$F$43:$BE$43=AI$1),MC_Dispositivo!$F$53:$BE$189))</f>
        <v>0</v>
      </c>
      <c r="AJ73" s="357" cm="1">
        <f t="array" aca="1" ref="AJ73" ca="1">SUM(IF((MC_Dispositivo!$B$53:$B$189=$C73)*(MC_Dispositivo!$F$36:$BE$36=$BS$1)*(MC_Dispositivo!$F$43:$BE$43=AJ$1),MC_Dispositivo!$F$53:$BE$189))</f>
        <v>0</v>
      </c>
      <c r="AK73" s="125">
        <f ca="1">IF(A73="","",INDEX([10]TPU!$G:$G,MATCH($A73,[10]TPU!$A:$A,0)))</f>
        <v>4462.3500000000004</v>
      </c>
      <c r="AL73" s="359">
        <f t="shared" ca="1" si="71"/>
        <v>0</v>
      </c>
      <c r="AM73" s="359">
        <f t="shared" ca="1" si="72"/>
        <v>0</v>
      </c>
      <c r="AN73" s="359">
        <f t="shared" ca="1" si="73"/>
        <v>0</v>
      </c>
      <c r="AO73" s="359">
        <f t="shared" ca="1" si="74"/>
        <v>0</v>
      </c>
      <c r="AP73" s="359">
        <f t="shared" ca="1" si="75"/>
        <v>0</v>
      </c>
      <c r="AQ73" s="359">
        <f t="shared" ca="1" si="76"/>
        <v>0</v>
      </c>
      <c r="AR73" s="359">
        <f t="shared" ca="1" si="77"/>
        <v>0</v>
      </c>
      <c r="AS73" s="359">
        <f t="shared" ca="1" si="78"/>
        <v>0</v>
      </c>
      <c r="AT73" s="359">
        <f t="shared" ca="1" si="79"/>
        <v>0</v>
      </c>
      <c r="AU73" s="359">
        <f t="shared" ca="1" si="80"/>
        <v>0</v>
      </c>
      <c r="AV73" s="359">
        <f t="shared" ca="1" si="81"/>
        <v>0</v>
      </c>
      <c r="AW73" s="359">
        <f t="shared" ca="1" si="82"/>
        <v>0</v>
      </c>
      <c r="AX73" s="359">
        <f t="shared" ca="1" si="83"/>
        <v>0</v>
      </c>
      <c r="AY73" s="359">
        <f t="shared" ca="1" si="84"/>
        <v>0</v>
      </c>
      <c r="AZ73" s="359">
        <f t="shared" ca="1" si="85"/>
        <v>0</v>
      </c>
      <c r="BA73" s="359">
        <f t="shared" ca="1" si="86"/>
        <v>0</v>
      </c>
      <c r="BB73" s="359">
        <f t="shared" ca="1" si="87"/>
        <v>0</v>
      </c>
      <c r="BC73" s="359">
        <f t="shared" ca="1" si="88"/>
        <v>0</v>
      </c>
      <c r="BD73" s="359">
        <f t="shared" ca="1" si="89"/>
        <v>0</v>
      </c>
      <c r="BE73" s="359">
        <f t="shared" ca="1" si="90"/>
        <v>0</v>
      </c>
      <c r="BF73" s="359">
        <f t="shared" ca="1" si="91"/>
        <v>0</v>
      </c>
      <c r="BG73" s="359">
        <f t="shared" ca="1" si="92"/>
        <v>0</v>
      </c>
      <c r="BH73" s="359">
        <f t="shared" ca="1" si="93"/>
        <v>0</v>
      </c>
      <c r="BI73" s="359">
        <f t="shared" ca="1" si="94"/>
        <v>0</v>
      </c>
      <c r="BJ73" s="359">
        <f t="shared" ca="1" si="95"/>
        <v>0</v>
      </c>
      <c r="BK73" s="359">
        <f t="shared" ca="1" si="96"/>
        <v>0</v>
      </c>
      <c r="BL73" s="359">
        <f t="shared" ca="1" si="97"/>
        <v>0</v>
      </c>
      <c r="BM73" s="359">
        <f t="shared" ca="1" si="98"/>
        <v>0</v>
      </c>
      <c r="BN73" s="359">
        <f t="shared" ca="1" si="99"/>
        <v>0</v>
      </c>
      <c r="BO73" s="359">
        <f t="shared" ca="1" si="100"/>
        <v>0</v>
      </c>
      <c r="BP73" s="358">
        <f t="shared" ca="1" si="101"/>
        <v>0</v>
      </c>
      <c r="BQ73" s="206"/>
      <c r="BR73" s="234" t="str">
        <f t="shared" si="102"/>
        <v/>
      </c>
    </row>
    <row r="74" spans="1:70" ht="20.100000000000001" customHeight="1" outlineLevel="1" x14ac:dyDescent="0.2">
      <c r="A74" s="354" t="str">
        <f ca="1">INDEX(MC_Dispositivo!B:E,MATCH('Quantitativo_MG-329'!C74,MC_Dispositivo!B:B,0),2)</f>
        <v>ED-51106</v>
      </c>
      <c r="B74" s="354" t="str">
        <f ca="1">INDEX([10]TPU!$B:$B,MATCH($A74,[10]TPU!$A:$A,0))</f>
        <v>SICOR</v>
      </c>
      <c r="C74" s="354" t="s">
        <v>139</v>
      </c>
      <c r="D74" s="355" t="str">
        <f ca="1">INDEX(MC_Dispositivo!B:E,MATCH('Quantitativo_MG-329'!C74,MC_Dispositivo!B:B,0),3)</f>
        <v>escavação mecânica em material de 2ª categoria, inclusive carga em caminhão, exclusive transporte e descarga</v>
      </c>
      <c r="E74" s="354" t="str">
        <f ca="1">INDEX(MC_Dispositivo!B:E,MATCH('Quantitativo_MG-329'!C74,MC_Dispositivo!B:B,0),4)</f>
        <v>m3</v>
      </c>
      <c r="F74" s="356" cm="1">
        <f t="array" aca="1" ref="F74" ca="1">IF($BS$1="Todos",SUM(IF(($BS$1="todos")*(MC_Dispositivo!$B$54:$B$212=$C74),MC_Dispositivo!$F$54:$BE$212)),SUM(IF((MC_Dispositivo!$F$36:$BE$36=$BS$1)*(MC_Dispositivo!$B$54:$B$212=$C74),MC_Dispositivo!$F$54:$BE$212)))</f>
        <v>555</v>
      </c>
      <c r="G74" s="357" cm="1">
        <f t="array" aca="1" ref="G74" ca="1">SUM(IF((MC_Dispositivo!$B$53:$B$189=$C74)*(MC_Dispositivo!$F$36:$BE$36=$BS$1)*(MC_Dispositivo!$F$43:$BE$43=G$1),MC_Dispositivo!$F$53:$BE$189))</f>
        <v>0</v>
      </c>
      <c r="H74" s="357" cm="1">
        <f t="array" aca="1" ref="H74" ca="1">SUM(IF((MC_Dispositivo!$B$53:$B$189=$C74)*(MC_Dispositivo!$F$36:$BE$36=$BS$1)*(MC_Dispositivo!$F$43:$BE$43=H$1),MC_Dispositivo!$F$53:$BE$189))</f>
        <v>0</v>
      </c>
      <c r="I74" s="357" cm="1">
        <f t="array" aca="1" ref="I74" ca="1">SUM(IF((MC_Dispositivo!$B$53:$B$189=$C74)*(MC_Dispositivo!$F$36:$BE$36=$BS$1)*(MC_Dispositivo!$F$43:$BE$43=I$1),MC_Dispositivo!$F$53:$BE$189))</f>
        <v>0</v>
      </c>
      <c r="J74" s="357" cm="1">
        <f t="array" aca="1" ref="J74" ca="1">SUM(IF((MC_Dispositivo!$B$53:$B$189=$C74)*(MC_Dispositivo!$F$36:$BE$36=$BS$1)*(MC_Dispositivo!$F$43:$BE$43=J$1),MC_Dispositivo!$F$53:$BE$189))</f>
        <v>555</v>
      </c>
      <c r="K74" s="357" cm="1">
        <f t="array" aca="1" ref="K74" ca="1">SUM(IF((MC_Dispositivo!$B$53:$B$189=$C74)*(MC_Dispositivo!$F$36:$BE$36=$BS$1)*(MC_Dispositivo!$F$43:$BE$43=K$1),MC_Dispositivo!$F$53:$BE$189))</f>
        <v>0</v>
      </c>
      <c r="L74" s="357" cm="1">
        <f t="array" aca="1" ref="L74" ca="1">SUM(IF((MC_Dispositivo!$B$53:$B$189=$C74)*(MC_Dispositivo!$F$36:$BE$36=$BS$1)*(MC_Dispositivo!$F$43:$BE$43=L$1),MC_Dispositivo!$F$53:$BE$189))</f>
        <v>0</v>
      </c>
      <c r="M74" s="357" cm="1">
        <f t="array" aca="1" ref="M74" ca="1">SUM(IF((MC_Dispositivo!$B$53:$B$189=$C74)*(MC_Dispositivo!$F$36:$BE$36=$BS$1)*(MC_Dispositivo!$F$43:$BE$43=M$1),MC_Dispositivo!$F$53:$BE$189))</f>
        <v>0</v>
      </c>
      <c r="N74" s="357" cm="1">
        <f t="array" aca="1" ref="N74" ca="1">SUM(IF((MC_Dispositivo!$B$53:$B$189=$C74)*(MC_Dispositivo!$F$36:$BE$36=$BS$1)*(MC_Dispositivo!$F$43:$BE$43=N$1),MC_Dispositivo!$F$53:$BE$189))</f>
        <v>0</v>
      </c>
      <c r="O74" s="357" cm="1">
        <f t="array" aca="1" ref="O74" ca="1">SUM(IF((MC_Dispositivo!$B$53:$B$189=$C74)*(MC_Dispositivo!$F$36:$BE$36=$BS$1)*(MC_Dispositivo!$F$43:$BE$43=O$1),MC_Dispositivo!$F$53:$BE$189))</f>
        <v>0</v>
      </c>
      <c r="P74" s="357" cm="1">
        <f t="array" aca="1" ref="P74" ca="1">SUM(IF((MC_Dispositivo!$B$53:$B$189=$C74)*(MC_Dispositivo!$F$36:$BE$36=$BS$1)*(MC_Dispositivo!$F$43:$BE$43=P$1),MC_Dispositivo!$F$53:$BE$189))</f>
        <v>0</v>
      </c>
      <c r="Q74" s="357" cm="1">
        <f t="array" aca="1" ref="Q74" ca="1">SUM(IF((MC_Dispositivo!$B$53:$B$189=$C74)*(MC_Dispositivo!$F$36:$BE$36=$BS$1)*(MC_Dispositivo!$F$43:$BE$43=Q$1),MC_Dispositivo!$F$53:$BE$189))</f>
        <v>0</v>
      </c>
      <c r="R74" s="357" cm="1">
        <f t="array" aca="1" ref="R74" ca="1">SUM(IF((MC_Dispositivo!$B$53:$B$189=$C74)*(MC_Dispositivo!$F$36:$BE$36=$BS$1)*(MC_Dispositivo!$F$43:$BE$43=R$1),MC_Dispositivo!$F$53:$BE$189))</f>
        <v>0</v>
      </c>
      <c r="S74" s="357" cm="1">
        <f t="array" aca="1" ref="S74" ca="1">SUM(IF((MC_Dispositivo!$B$53:$B$189=$C74)*(MC_Dispositivo!$F$36:$BE$36=$BS$1)*(MC_Dispositivo!$F$43:$BE$43=S$1),MC_Dispositivo!$F$53:$BE$189))</f>
        <v>0</v>
      </c>
      <c r="T74" s="357" cm="1">
        <f t="array" aca="1" ref="T74" ca="1">SUM(IF((MC_Dispositivo!$B$53:$B$189=$C74)*(MC_Dispositivo!$F$36:$BE$36=$BS$1)*(MC_Dispositivo!$F$43:$BE$43=T$1),MC_Dispositivo!$F$53:$BE$189))</f>
        <v>0</v>
      </c>
      <c r="U74" s="357" cm="1">
        <f t="array" aca="1" ref="U74" ca="1">SUM(IF((MC_Dispositivo!$B$53:$B$189=$C74)*(MC_Dispositivo!$F$36:$BE$36=$BS$1)*(MC_Dispositivo!$F$43:$BE$43=U$1),MC_Dispositivo!$F$53:$BE$189))</f>
        <v>0</v>
      </c>
      <c r="V74" s="357" cm="1">
        <f t="array" aca="1" ref="V74" ca="1">SUM(IF((MC_Dispositivo!$B$53:$B$189=$C74)*(MC_Dispositivo!$F$36:$BE$36=$BS$1)*(MC_Dispositivo!$F$43:$BE$43=V$1),MC_Dispositivo!$F$53:$BE$189))</f>
        <v>0</v>
      </c>
      <c r="W74" s="357" cm="1">
        <f t="array" aca="1" ref="W74" ca="1">SUM(IF((MC_Dispositivo!$B$53:$B$189=$C74)*(MC_Dispositivo!$F$36:$BE$36=$BS$1)*(MC_Dispositivo!$F$43:$BE$43=W$1),MC_Dispositivo!$F$53:$BE$189))</f>
        <v>0</v>
      </c>
      <c r="X74" s="357" cm="1">
        <f t="array" aca="1" ref="X74" ca="1">SUM(IF((MC_Dispositivo!$B$53:$B$189=$C74)*(MC_Dispositivo!$F$36:$BE$36=$BS$1)*(MC_Dispositivo!$F$43:$BE$43=X$1),MC_Dispositivo!$F$53:$BE$189))</f>
        <v>0</v>
      </c>
      <c r="Y74" s="357" cm="1">
        <f t="array" aca="1" ref="Y74" ca="1">SUM(IF((MC_Dispositivo!$B$53:$B$189=$C74)*(MC_Dispositivo!$F$36:$BE$36=$BS$1)*(MC_Dispositivo!$F$43:$BE$43=Y$1),MC_Dispositivo!$F$53:$BE$189))</f>
        <v>0</v>
      </c>
      <c r="Z74" s="357" cm="1">
        <f t="array" aca="1" ref="Z74" ca="1">SUM(IF((MC_Dispositivo!$B$53:$B$189=$C74)*(MC_Dispositivo!$F$36:$BE$36=$BS$1)*(MC_Dispositivo!$F$43:$BE$43=Z$1),MC_Dispositivo!$F$53:$BE$189))</f>
        <v>0</v>
      </c>
      <c r="AA74" s="357" cm="1">
        <f t="array" aca="1" ref="AA74" ca="1">SUM(IF((MC_Dispositivo!$B$53:$B$189=$C74)*(MC_Dispositivo!$F$36:$BE$36=$BS$1)*(MC_Dispositivo!$F$43:$BE$43=AA$1),MC_Dispositivo!$F$53:$BE$189))</f>
        <v>0</v>
      </c>
      <c r="AB74" s="357" cm="1">
        <f t="array" aca="1" ref="AB74" ca="1">SUM(IF((MC_Dispositivo!$B$53:$B$189=$C74)*(MC_Dispositivo!$F$36:$BE$36=$BS$1)*(MC_Dispositivo!$F$43:$BE$43=AB$1),MC_Dispositivo!$F$53:$BE$189))</f>
        <v>0</v>
      </c>
      <c r="AC74" s="357" cm="1">
        <f t="array" aca="1" ref="AC74" ca="1">SUM(IF((MC_Dispositivo!$B$53:$B$189=$C74)*(MC_Dispositivo!$F$36:$BE$36=$BS$1)*(MC_Dispositivo!$F$43:$BE$43=AC$1),MC_Dispositivo!$F$53:$BE$189))</f>
        <v>0</v>
      </c>
      <c r="AD74" s="357" cm="1">
        <f t="array" aca="1" ref="AD74" ca="1">SUM(IF((MC_Dispositivo!$B$53:$B$189=$C74)*(MC_Dispositivo!$F$36:$BE$36=$BS$1)*(MC_Dispositivo!$F$43:$BE$43=AD$1),MC_Dispositivo!$F$53:$BE$189))</f>
        <v>0</v>
      </c>
      <c r="AE74" s="357" cm="1">
        <f t="array" aca="1" ref="AE74" ca="1">SUM(IF((MC_Dispositivo!$B$53:$B$189=$C74)*(MC_Dispositivo!$F$36:$BE$36=$BS$1)*(MC_Dispositivo!$F$43:$BE$43=AE$1),MC_Dispositivo!$F$53:$BE$189))</f>
        <v>0</v>
      </c>
      <c r="AF74" s="357" cm="1">
        <f t="array" aca="1" ref="AF74" ca="1">SUM(IF((MC_Dispositivo!$B$53:$B$189=$C74)*(MC_Dispositivo!$F$36:$BE$36=$BS$1)*(MC_Dispositivo!$F$43:$BE$43=AF$1),MC_Dispositivo!$F$53:$BE$189))</f>
        <v>0</v>
      </c>
      <c r="AG74" s="357" cm="1">
        <f t="array" aca="1" ref="AG74" ca="1">SUM(IF((MC_Dispositivo!$B$53:$B$189=$C74)*(MC_Dispositivo!$F$36:$BE$36=$BS$1)*(MC_Dispositivo!$F$43:$BE$43=AG$1),MC_Dispositivo!$F$53:$BE$189))</f>
        <v>0</v>
      </c>
      <c r="AH74" s="357" cm="1">
        <f t="array" aca="1" ref="AH74" ca="1">SUM(IF((MC_Dispositivo!$B$53:$B$189=$C74)*(MC_Dispositivo!$F$36:$BE$36=$BS$1)*(MC_Dispositivo!$F$43:$BE$43=AH$1),MC_Dispositivo!$F$53:$BE$189))</f>
        <v>0</v>
      </c>
      <c r="AI74" s="357" cm="1">
        <f t="array" aca="1" ref="AI74" ca="1">SUM(IF((MC_Dispositivo!$B$53:$B$189=$C74)*(MC_Dispositivo!$F$36:$BE$36=$BS$1)*(MC_Dispositivo!$F$43:$BE$43=AI$1),MC_Dispositivo!$F$53:$BE$189))</f>
        <v>0</v>
      </c>
      <c r="AJ74" s="357" cm="1">
        <f t="array" aca="1" ref="AJ74" ca="1">SUM(IF((MC_Dispositivo!$B$53:$B$189=$C74)*(MC_Dispositivo!$F$36:$BE$36=$BS$1)*(MC_Dispositivo!$F$43:$BE$43=AJ$1),MC_Dispositivo!$F$53:$BE$189))</f>
        <v>0</v>
      </c>
      <c r="AK74" s="125">
        <f ca="1">IF(A74="","",INDEX([10]TPU!$G:$G,MATCH($A74,[10]TPU!$A:$A,0)))</f>
        <v>11.05</v>
      </c>
      <c r="AL74" s="359">
        <f t="shared" ca="1" si="71"/>
        <v>0</v>
      </c>
      <c r="AM74" s="359">
        <f t="shared" ca="1" si="72"/>
        <v>0</v>
      </c>
      <c r="AN74" s="359">
        <f t="shared" ca="1" si="73"/>
        <v>0</v>
      </c>
      <c r="AO74" s="359">
        <f t="shared" ca="1" si="74"/>
        <v>6132.75</v>
      </c>
      <c r="AP74" s="359">
        <f t="shared" ca="1" si="75"/>
        <v>0</v>
      </c>
      <c r="AQ74" s="359">
        <f t="shared" ca="1" si="76"/>
        <v>0</v>
      </c>
      <c r="AR74" s="359">
        <f t="shared" ca="1" si="77"/>
        <v>0</v>
      </c>
      <c r="AS74" s="359">
        <f t="shared" ca="1" si="78"/>
        <v>0</v>
      </c>
      <c r="AT74" s="359">
        <f t="shared" ca="1" si="79"/>
        <v>0</v>
      </c>
      <c r="AU74" s="359">
        <f t="shared" ca="1" si="80"/>
        <v>0</v>
      </c>
      <c r="AV74" s="359">
        <f t="shared" ca="1" si="81"/>
        <v>0</v>
      </c>
      <c r="AW74" s="359">
        <f t="shared" ca="1" si="82"/>
        <v>0</v>
      </c>
      <c r="AX74" s="359">
        <f t="shared" ca="1" si="83"/>
        <v>0</v>
      </c>
      <c r="AY74" s="359">
        <f t="shared" ca="1" si="84"/>
        <v>0</v>
      </c>
      <c r="AZ74" s="359">
        <f t="shared" ca="1" si="85"/>
        <v>0</v>
      </c>
      <c r="BA74" s="359">
        <f t="shared" ca="1" si="86"/>
        <v>0</v>
      </c>
      <c r="BB74" s="359">
        <f t="shared" ca="1" si="87"/>
        <v>0</v>
      </c>
      <c r="BC74" s="359">
        <f t="shared" ca="1" si="88"/>
        <v>0</v>
      </c>
      <c r="BD74" s="359">
        <f t="shared" ca="1" si="89"/>
        <v>0</v>
      </c>
      <c r="BE74" s="359">
        <f t="shared" ca="1" si="90"/>
        <v>0</v>
      </c>
      <c r="BF74" s="359">
        <f t="shared" ca="1" si="91"/>
        <v>0</v>
      </c>
      <c r="BG74" s="359">
        <f t="shared" ca="1" si="92"/>
        <v>0</v>
      </c>
      <c r="BH74" s="359">
        <f t="shared" ca="1" si="93"/>
        <v>0</v>
      </c>
      <c r="BI74" s="359">
        <f t="shared" ca="1" si="94"/>
        <v>0</v>
      </c>
      <c r="BJ74" s="359">
        <f t="shared" ca="1" si="95"/>
        <v>0</v>
      </c>
      <c r="BK74" s="359">
        <f t="shared" ca="1" si="96"/>
        <v>0</v>
      </c>
      <c r="BL74" s="359">
        <f t="shared" ca="1" si="97"/>
        <v>0</v>
      </c>
      <c r="BM74" s="359">
        <f t="shared" ca="1" si="98"/>
        <v>0</v>
      </c>
      <c r="BN74" s="359">
        <f t="shared" ca="1" si="99"/>
        <v>0</v>
      </c>
      <c r="BO74" s="359">
        <f t="shared" ca="1" si="100"/>
        <v>0</v>
      </c>
      <c r="BP74" s="358">
        <f t="shared" ca="1" si="101"/>
        <v>6132.75</v>
      </c>
      <c r="BQ74" s="206"/>
      <c r="BR74" s="234" t="str">
        <f t="shared" si="102"/>
        <v/>
      </c>
    </row>
    <row r="75" spans="1:70" ht="20.100000000000001" customHeight="1" outlineLevel="1" x14ac:dyDescent="0.2">
      <c r="A75" s="354" t="str">
        <f ca="1">INDEX(MC_Dispositivo!B:E,MATCH('Quantitativo_MG-329'!C75,MC_Dispositivo!B:B,0),2)</f>
        <v>RO-00215</v>
      </c>
      <c r="B75" s="354" t="str">
        <f ca="1">INDEX([10]TPU!$B:$B,MATCH($A75,[10]TPU!$A:$A,0))</f>
        <v>SICOR</v>
      </c>
      <c r="C75" s="354" t="s">
        <v>140</v>
      </c>
      <c r="D75" s="355" t="str">
        <f ca="1">INDEX(MC_Dispositivo!B:E,MATCH('Quantitativo_MG-329'!C75,MC_Dispositivo!B:B,0),3)</f>
        <v>compactação de aterros a 100% do proctor normal (inclui espalhamento)</v>
      </c>
      <c r="E75" s="354" t="str">
        <f ca="1">INDEX(MC_Dispositivo!B:E,MATCH('Quantitativo_MG-329'!C75,MC_Dispositivo!B:B,0),4)</f>
        <v>m3</v>
      </c>
      <c r="F75" s="356" cm="1">
        <f t="array" aca="1" ref="F75" ca="1">IF($BS$1="Todos",SUM(IF(($BS$1="todos")*(MC_Dispositivo!$B$54:$B$212=$C75),MC_Dispositivo!$F$54:$BE$212)),SUM(IF((MC_Dispositivo!$F$36:$BE$36=$BS$1)*(MC_Dispositivo!$B$54:$B$212=$C75),MC_Dispositivo!$F$54:$BE$212)))</f>
        <v>555</v>
      </c>
      <c r="G75" s="357" cm="1">
        <f t="array" aca="1" ref="G75" ca="1">SUM(IF((MC_Dispositivo!$B$53:$B$189=$C75)*(MC_Dispositivo!$F$36:$BE$36=$BS$1)*(MC_Dispositivo!$F$43:$BE$43=G$1),MC_Dispositivo!$F$53:$BE$189))</f>
        <v>0</v>
      </c>
      <c r="H75" s="357" cm="1">
        <f t="array" aca="1" ref="H75" ca="1">SUM(IF((MC_Dispositivo!$B$53:$B$189=$C75)*(MC_Dispositivo!$F$36:$BE$36=$BS$1)*(MC_Dispositivo!$F$43:$BE$43=H$1),MC_Dispositivo!$F$53:$BE$189))</f>
        <v>0</v>
      </c>
      <c r="I75" s="357" cm="1">
        <f t="array" aca="1" ref="I75" ca="1">SUM(IF((MC_Dispositivo!$B$53:$B$189=$C75)*(MC_Dispositivo!$F$36:$BE$36=$BS$1)*(MC_Dispositivo!$F$43:$BE$43=I$1),MC_Dispositivo!$F$53:$BE$189))</f>
        <v>0</v>
      </c>
      <c r="J75" s="357" cm="1">
        <f t="array" aca="1" ref="J75" ca="1">SUM(IF((MC_Dispositivo!$B$53:$B$189=$C75)*(MC_Dispositivo!$F$36:$BE$36=$BS$1)*(MC_Dispositivo!$F$43:$BE$43=J$1),MC_Dispositivo!$F$53:$BE$189))</f>
        <v>555</v>
      </c>
      <c r="K75" s="357" cm="1">
        <f t="array" aca="1" ref="K75" ca="1">SUM(IF((MC_Dispositivo!$B$53:$B$189=$C75)*(MC_Dispositivo!$F$36:$BE$36=$BS$1)*(MC_Dispositivo!$F$43:$BE$43=K$1),MC_Dispositivo!$F$53:$BE$189))</f>
        <v>0</v>
      </c>
      <c r="L75" s="357" cm="1">
        <f t="array" aca="1" ref="L75" ca="1">SUM(IF((MC_Dispositivo!$B$53:$B$189=$C75)*(MC_Dispositivo!$F$36:$BE$36=$BS$1)*(MC_Dispositivo!$F$43:$BE$43=L$1),MC_Dispositivo!$F$53:$BE$189))</f>
        <v>0</v>
      </c>
      <c r="M75" s="357" cm="1">
        <f t="array" aca="1" ref="M75" ca="1">SUM(IF((MC_Dispositivo!$B$53:$B$189=$C75)*(MC_Dispositivo!$F$36:$BE$36=$BS$1)*(MC_Dispositivo!$F$43:$BE$43=M$1),MC_Dispositivo!$F$53:$BE$189))</f>
        <v>0</v>
      </c>
      <c r="N75" s="357" cm="1">
        <f t="array" aca="1" ref="N75" ca="1">SUM(IF((MC_Dispositivo!$B$53:$B$189=$C75)*(MC_Dispositivo!$F$36:$BE$36=$BS$1)*(MC_Dispositivo!$F$43:$BE$43=N$1),MC_Dispositivo!$F$53:$BE$189))</f>
        <v>0</v>
      </c>
      <c r="O75" s="357" cm="1">
        <f t="array" aca="1" ref="O75" ca="1">SUM(IF((MC_Dispositivo!$B$53:$B$189=$C75)*(MC_Dispositivo!$F$36:$BE$36=$BS$1)*(MC_Dispositivo!$F$43:$BE$43=O$1),MC_Dispositivo!$F$53:$BE$189))</f>
        <v>0</v>
      </c>
      <c r="P75" s="357" cm="1">
        <f t="array" aca="1" ref="P75" ca="1">SUM(IF((MC_Dispositivo!$B$53:$B$189=$C75)*(MC_Dispositivo!$F$36:$BE$36=$BS$1)*(MC_Dispositivo!$F$43:$BE$43=P$1),MC_Dispositivo!$F$53:$BE$189))</f>
        <v>0</v>
      </c>
      <c r="Q75" s="357" cm="1">
        <f t="array" aca="1" ref="Q75" ca="1">SUM(IF((MC_Dispositivo!$B$53:$B$189=$C75)*(MC_Dispositivo!$F$36:$BE$36=$BS$1)*(MC_Dispositivo!$F$43:$BE$43=Q$1),MC_Dispositivo!$F$53:$BE$189))</f>
        <v>0</v>
      </c>
      <c r="R75" s="357" cm="1">
        <f t="array" aca="1" ref="R75" ca="1">SUM(IF((MC_Dispositivo!$B$53:$B$189=$C75)*(MC_Dispositivo!$F$36:$BE$36=$BS$1)*(MC_Dispositivo!$F$43:$BE$43=R$1),MC_Dispositivo!$F$53:$BE$189))</f>
        <v>0</v>
      </c>
      <c r="S75" s="357" cm="1">
        <f t="array" aca="1" ref="S75" ca="1">SUM(IF((MC_Dispositivo!$B$53:$B$189=$C75)*(MC_Dispositivo!$F$36:$BE$36=$BS$1)*(MC_Dispositivo!$F$43:$BE$43=S$1),MC_Dispositivo!$F$53:$BE$189))</f>
        <v>0</v>
      </c>
      <c r="T75" s="357" cm="1">
        <f t="array" aca="1" ref="T75" ca="1">SUM(IF((MC_Dispositivo!$B$53:$B$189=$C75)*(MC_Dispositivo!$F$36:$BE$36=$BS$1)*(MC_Dispositivo!$F$43:$BE$43=T$1),MC_Dispositivo!$F$53:$BE$189))</f>
        <v>0</v>
      </c>
      <c r="U75" s="357" cm="1">
        <f t="array" aca="1" ref="U75" ca="1">SUM(IF((MC_Dispositivo!$B$53:$B$189=$C75)*(MC_Dispositivo!$F$36:$BE$36=$BS$1)*(MC_Dispositivo!$F$43:$BE$43=U$1),MC_Dispositivo!$F$53:$BE$189))</f>
        <v>0</v>
      </c>
      <c r="V75" s="357" cm="1">
        <f t="array" aca="1" ref="V75" ca="1">SUM(IF((MC_Dispositivo!$B$53:$B$189=$C75)*(MC_Dispositivo!$F$36:$BE$36=$BS$1)*(MC_Dispositivo!$F$43:$BE$43=V$1),MC_Dispositivo!$F$53:$BE$189))</f>
        <v>0</v>
      </c>
      <c r="W75" s="357" cm="1">
        <f t="array" aca="1" ref="W75" ca="1">SUM(IF((MC_Dispositivo!$B$53:$B$189=$C75)*(MC_Dispositivo!$F$36:$BE$36=$BS$1)*(MC_Dispositivo!$F$43:$BE$43=W$1),MC_Dispositivo!$F$53:$BE$189))</f>
        <v>0</v>
      </c>
      <c r="X75" s="357" cm="1">
        <f t="array" aca="1" ref="X75" ca="1">SUM(IF((MC_Dispositivo!$B$53:$B$189=$C75)*(MC_Dispositivo!$F$36:$BE$36=$BS$1)*(MC_Dispositivo!$F$43:$BE$43=X$1),MC_Dispositivo!$F$53:$BE$189))</f>
        <v>0</v>
      </c>
      <c r="Y75" s="357" cm="1">
        <f t="array" aca="1" ref="Y75" ca="1">SUM(IF((MC_Dispositivo!$B$53:$B$189=$C75)*(MC_Dispositivo!$F$36:$BE$36=$BS$1)*(MC_Dispositivo!$F$43:$BE$43=Y$1),MC_Dispositivo!$F$53:$BE$189))</f>
        <v>0</v>
      </c>
      <c r="Z75" s="357" cm="1">
        <f t="array" aca="1" ref="Z75" ca="1">SUM(IF((MC_Dispositivo!$B$53:$B$189=$C75)*(MC_Dispositivo!$F$36:$BE$36=$BS$1)*(MC_Dispositivo!$F$43:$BE$43=Z$1),MC_Dispositivo!$F$53:$BE$189))</f>
        <v>0</v>
      </c>
      <c r="AA75" s="357" cm="1">
        <f t="array" aca="1" ref="AA75" ca="1">SUM(IF((MC_Dispositivo!$B$53:$B$189=$C75)*(MC_Dispositivo!$F$36:$BE$36=$BS$1)*(MC_Dispositivo!$F$43:$BE$43=AA$1),MC_Dispositivo!$F$53:$BE$189))</f>
        <v>0</v>
      </c>
      <c r="AB75" s="357" cm="1">
        <f t="array" aca="1" ref="AB75" ca="1">SUM(IF((MC_Dispositivo!$B$53:$B$189=$C75)*(MC_Dispositivo!$F$36:$BE$36=$BS$1)*(MC_Dispositivo!$F$43:$BE$43=AB$1),MC_Dispositivo!$F$53:$BE$189))</f>
        <v>0</v>
      </c>
      <c r="AC75" s="357" cm="1">
        <f t="array" aca="1" ref="AC75" ca="1">SUM(IF((MC_Dispositivo!$B$53:$B$189=$C75)*(MC_Dispositivo!$F$36:$BE$36=$BS$1)*(MC_Dispositivo!$F$43:$BE$43=AC$1),MC_Dispositivo!$F$53:$BE$189))</f>
        <v>0</v>
      </c>
      <c r="AD75" s="357" cm="1">
        <f t="array" aca="1" ref="AD75" ca="1">SUM(IF((MC_Dispositivo!$B$53:$B$189=$C75)*(MC_Dispositivo!$F$36:$BE$36=$BS$1)*(MC_Dispositivo!$F$43:$BE$43=AD$1),MC_Dispositivo!$F$53:$BE$189))</f>
        <v>0</v>
      </c>
      <c r="AE75" s="357" cm="1">
        <f t="array" aca="1" ref="AE75" ca="1">SUM(IF((MC_Dispositivo!$B$53:$B$189=$C75)*(MC_Dispositivo!$F$36:$BE$36=$BS$1)*(MC_Dispositivo!$F$43:$BE$43=AE$1),MC_Dispositivo!$F$53:$BE$189))</f>
        <v>0</v>
      </c>
      <c r="AF75" s="357" cm="1">
        <f t="array" aca="1" ref="AF75" ca="1">SUM(IF((MC_Dispositivo!$B$53:$B$189=$C75)*(MC_Dispositivo!$F$36:$BE$36=$BS$1)*(MC_Dispositivo!$F$43:$BE$43=AF$1),MC_Dispositivo!$F$53:$BE$189))</f>
        <v>0</v>
      </c>
      <c r="AG75" s="357" cm="1">
        <f t="array" aca="1" ref="AG75" ca="1">SUM(IF((MC_Dispositivo!$B$53:$B$189=$C75)*(MC_Dispositivo!$F$36:$BE$36=$BS$1)*(MC_Dispositivo!$F$43:$BE$43=AG$1),MC_Dispositivo!$F$53:$BE$189))</f>
        <v>0</v>
      </c>
      <c r="AH75" s="357" cm="1">
        <f t="array" aca="1" ref="AH75" ca="1">SUM(IF((MC_Dispositivo!$B$53:$B$189=$C75)*(MC_Dispositivo!$F$36:$BE$36=$BS$1)*(MC_Dispositivo!$F$43:$BE$43=AH$1),MC_Dispositivo!$F$53:$BE$189))</f>
        <v>0</v>
      </c>
      <c r="AI75" s="357" cm="1">
        <f t="array" aca="1" ref="AI75" ca="1">SUM(IF((MC_Dispositivo!$B$53:$B$189=$C75)*(MC_Dispositivo!$F$36:$BE$36=$BS$1)*(MC_Dispositivo!$F$43:$BE$43=AI$1),MC_Dispositivo!$F$53:$BE$189))</f>
        <v>0</v>
      </c>
      <c r="AJ75" s="357" cm="1">
        <f t="array" aca="1" ref="AJ75" ca="1">SUM(IF((MC_Dispositivo!$B$53:$B$189=$C75)*(MC_Dispositivo!$F$36:$BE$36=$BS$1)*(MC_Dispositivo!$F$43:$BE$43=AJ$1),MC_Dispositivo!$F$53:$BE$189))</f>
        <v>0</v>
      </c>
      <c r="AK75" s="125">
        <f ca="1">IF(A75="","",INDEX([10]TPU!$G:$G,MATCH($A75,[10]TPU!$A:$A,0)))</f>
        <v>6.34</v>
      </c>
      <c r="AL75" s="359">
        <f t="shared" ca="1" si="71"/>
        <v>0</v>
      </c>
      <c r="AM75" s="359">
        <f t="shared" ca="1" si="72"/>
        <v>0</v>
      </c>
      <c r="AN75" s="359">
        <f t="shared" ca="1" si="73"/>
        <v>0</v>
      </c>
      <c r="AO75" s="359">
        <f t="shared" ca="1" si="74"/>
        <v>3518.7</v>
      </c>
      <c r="AP75" s="359">
        <f t="shared" ca="1" si="75"/>
        <v>0</v>
      </c>
      <c r="AQ75" s="359">
        <f t="shared" ca="1" si="76"/>
        <v>0</v>
      </c>
      <c r="AR75" s="359">
        <f t="shared" ca="1" si="77"/>
        <v>0</v>
      </c>
      <c r="AS75" s="359">
        <f t="shared" ca="1" si="78"/>
        <v>0</v>
      </c>
      <c r="AT75" s="359">
        <f t="shared" ca="1" si="79"/>
        <v>0</v>
      </c>
      <c r="AU75" s="359">
        <f t="shared" ca="1" si="80"/>
        <v>0</v>
      </c>
      <c r="AV75" s="359">
        <f t="shared" ca="1" si="81"/>
        <v>0</v>
      </c>
      <c r="AW75" s="359">
        <f t="shared" ca="1" si="82"/>
        <v>0</v>
      </c>
      <c r="AX75" s="359">
        <f t="shared" ca="1" si="83"/>
        <v>0</v>
      </c>
      <c r="AY75" s="359">
        <f t="shared" ca="1" si="84"/>
        <v>0</v>
      </c>
      <c r="AZ75" s="359">
        <f t="shared" ca="1" si="85"/>
        <v>0</v>
      </c>
      <c r="BA75" s="359">
        <f t="shared" ca="1" si="86"/>
        <v>0</v>
      </c>
      <c r="BB75" s="359">
        <f t="shared" ca="1" si="87"/>
        <v>0</v>
      </c>
      <c r="BC75" s="359">
        <f t="shared" ca="1" si="88"/>
        <v>0</v>
      </c>
      <c r="BD75" s="359">
        <f t="shared" ca="1" si="89"/>
        <v>0</v>
      </c>
      <c r="BE75" s="359">
        <f t="shared" ca="1" si="90"/>
        <v>0</v>
      </c>
      <c r="BF75" s="359">
        <f t="shared" ca="1" si="91"/>
        <v>0</v>
      </c>
      <c r="BG75" s="359">
        <f t="shared" ca="1" si="92"/>
        <v>0</v>
      </c>
      <c r="BH75" s="359">
        <f t="shared" ca="1" si="93"/>
        <v>0</v>
      </c>
      <c r="BI75" s="359">
        <f t="shared" ca="1" si="94"/>
        <v>0</v>
      </c>
      <c r="BJ75" s="359">
        <f t="shared" ca="1" si="95"/>
        <v>0</v>
      </c>
      <c r="BK75" s="359">
        <f t="shared" ca="1" si="96"/>
        <v>0</v>
      </c>
      <c r="BL75" s="359">
        <f t="shared" ca="1" si="97"/>
        <v>0</v>
      </c>
      <c r="BM75" s="359">
        <f t="shared" ca="1" si="98"/>
        <v>0</v>
      </c>
      <c r="BN75" s="359">
        <f t="shared" ca="1" si="99"/>
        <v>0</v>
      </c>
      <c r="BO75" s="359">
        <f t="shared" ca="1" si="100"/>
        <v>0</v>
      </c>
      <c r="BP75" s="358">
        <f t="shared" ca="1" si="101"/>
        <v>3518.7</v>
      </c>
      <c r="BQ75" s="206"/>
      <c r="BR75" s="234" t="str">
        <f t="shared" si="102"/>
        <v/>
      </c>
    </row>
    <row r="76" spans="1:70" ht="20.100000000000001" customHeight="1" outlineLevel="1" x14ac:dyDescent="0.2">
      <c r="A76" s="354">
        <f ca="1">INDEX(MC_Dispositivo!B:E,MATCH('Quantitativo_MG-329'!C76,MC_Dispositivo!B:B,0),2)</f>
        <v>2003097</v>
      </c>
      <c r="B76" s="354" t="str">
        <f ca="1">INDEX([10]TPU!$B:$B,MATCH($A76,[10]TPU!$A:$A,0))</f>
        <v>SICRO</v>
      </c>
      <c r="C76" s="354" t="s">
        <v>141</v>
      </c>
      <c r="D76" s="355" t="str">
        <f ca="1">INDEX(MC_Dispositivo!B:E,MATCH('Quantitativo_MG-329'!C76,MC_Dispositivo!B:B,0),3)</f>
        <v>Transposição de segmentos de sarjeta - TSS 130 - areia e brita comerciais</v>
      </c>
      <c r="E76" s="354" t="str">
        <f ca="1">INDEX(MC_Dispositivo!B:E,MATCH('Quantitativo_MG-329'!C76,MC_Dispositivo!B:B,0),4)</f>
        <v>m</v>
      </c>
      <c r="F76" s="356" cm="1">
        <f t="array" aca="1" ref="F76" ca="1">IF($BS$1="Todos",SUM(IF(($BS$1="todos")*(MC_Dispositivo!$B$54:$B$212=$C76),MC_Dispositivo!$F$54:$BE$212)),SUM(IF((MC_Dispositivo!$F$36:$BE$36=$BS$1)*(MC_Dispositivo!$B$54:$B$212=$C76),MC_Dispositivo!$F$54:$BE$212)))</f>
        <v>0</v>
      </c>
      <c r="G76" s="357" cm="1">
        <f t="array" aca="1" ref="G76" ca="1">SUM(IF((MC_Dispositivo!$B$53:$B$189=$C76)*(MC_Dispositivo!$F$36:$BE$36=$BS$1)*(MC_Dispositivo!$F$43:$BE$43=G$1),MC_Dispositivo!$F$53:$BE$189))</f>
        <v>0</v>
      </c>
      <c r="H76" s="357" cm="1">
        <f t="array" aca="1" ref="H76" ca="1">SUM(IF((MC_Dispositivo!$B$53:$B$189=$C76)*(MC_Dispositivo!$F$36:$BE$36=$BS$1)*(MC_Dispositivo!$F$43:$BE$43=H$1),MC_Dispositivo!$F$53:$BE$189))</f>
        <v>0</v>
      </c>
      <c r="I76" s="357" cm="1">
        <f t="array" aca="1" ref="I76" ca="1">SUM(IF((MC_Dispositivo!$B$53:$B$189=$C76)*(MC_Dispositivo!$F$36:$BE$36=$BS$1)*(MC_Dispositivo!$F$43:$BE$43=I$1),MC_Dispositivo!$F$53:$BE$189))</f>
        <v>0</v>
      </c>
      <c r="J76" s="357" cm="1">
        <f t="array" aca="1" ref="J76" ca="1">SUM(IF((MC_Dispositivo!$B$53:$B$189=$C76)*(MC_Dispositivo!$F$36:$BE$36=$BS$1)*(MC_Dispositivo!$F$43:$BE$43=J$1),MC_Dispositivo!$F$53:$BE$189))</f>
        <v>0</v>
      </c>
      <c r="K76" s="357" cm="1">
        <f t="array" aca="1" ref="K76" ca="1">SUM(IF((MC_Dispositivo!$B$53:$B$189=$C76)*(MC_Dispositivo!$F$36:$BE$36=$BS$1)*(MC_Dispositivo!$F$43:$BE$43=K$1),MC_Dispositivo!$F$53:$BE$189))</f>
        <v>0</v>
      </c>
      <c r="L76" s="357" cm="1">
        <f t="array" aca="1" ref="L76" ca="1">SUM(IF((MC_Dispositivo!$B$53:$B$189=$C76)*(MC_Dispositivo!$F$36:$BE$36=$BS$1)*(MC_Dispositivo!$F$43:$BE$43=L$1),MC_Dispositivo!$F$53:$BE$189))</f>
        <v>0</v>
      </c>
      <c r="M76" s="357" cm="1">
        <f t="array" aca="1" ref="M76" ca="1">SUM(IF((MC_Dispositivo!$B$53:$B$189=$C76)*(MC_Dispositivo!$F$36:$BE$36=$BS$1)*(MC_Dispositivo!$F$43:$BE$43=M$1),MC_Dispositivo!$F$53:$BE$189))</f>
        <v>0</v>
      </c>
      <c r="N76" s="357" cm="1">
        <f t="array" aca="1" ref="N76" ca="1">SUM(IF((MC_Dispositivo!$B$53:$B$189=$C76)*(MC_Dispositivo!$F$36:$BE$36=$BS$1)*(MC_Dispositivo!$F$43:$BE$43=N$1),MC_Dispositivo!$F$53:$BE$189))</f>
        <v>0</v>
      </c>
      <c r="O76" s="357" cm="1">
        <f t="array" aca="1" ref="O76" ca="1">SUM(IF((MC_Dispositivo!$B$53:$B$189=$C76)*(MC_Dispositivo!$F$36:$BE$36=$BS$1)*(MC_Dispositivo!$F$43:$BE$43=O$1),MC_Dispositivo!$F$53:$BE$189))</f>
        <v>0</v>
      </c>
      <c r="P76" s="357" cm="1">
        <f t="array" aca="1" ref="P76" ca="1">SUM(IF((MC_Dispositivo!$B$53:$B$189=$C76)*(MC_Dispositivo!$F$36:$BE$36=$BS$1)*(MC_Dispositivo!$F$43:$BE$43=P$1),MC_Dispositivo!$F$53:$BE$189))</f>
        <v>0</v>
      </c>
      <c r="Q76" s="357" cm="1">
        <f t="array" aca="1" ref="Q76" ca="1">SUM(IF((MC_Dispositivo!$B$53:$B$189=$C76)*(MC_Dispositivo!$F$36:$BE$36=$BS$1)*(MC_Dispositivo!$F$43:$BE$43=Q$1),MC_Dispositivo!$F$53:$BE$189))</f>
        <v>0</v>
      </c>
      <c r="R76" s="357" cm="1">
        <f t="array" aca="1" ref="R76" ca="1">SUM(IF((MC_Dispositivo!$B$53:$B$189=$C76)*(MC_Dispositivo!$F$36:$BE$36=$BS$1)*(MC_Dispositivo!$F$43:$BE$43=R$1),MC_Dispositivo!$F$53:$BE$189))</f>
        <v>0</v>
      </c>
      <c r="S76" s="357" cm="1">
        <f t="array" aca="1" ref="S76" ca="1">SUM(IF((MC_Dispositivo!$B$53:$B$189=$C76)*(MC_Dispositivo!$F$36:$BE$36=$BS$1)*(MC_Dispositivo!$F$43:$BE$43=S$1),MC_Dispositivo!$F$53:$BE$189))</f>
        <v>0</v>
      </c>
      <c r="T76" s="357" cm="1">
        <f t="array" aca="1" ref="T76" ca="1">SUM(IF((MC_Dispositivo!$B$53:$B$189=$C76)*(MC_Dispositivo!$F$36:$BE$36=$BS$1)*(MC_Dispositivo!$F$43:$BE$43=T$1),MC_Dispositivo!$F$53:$BE$189))</f>
        <v>0</v>
      </c>
      <c r="U76" s="357" cm="1">
        <f t="array" aca="1" ref="U76" ca="1">SUM(IF((MC_Dispositivo!$B$53:$B$189=$C76)*(MC_Dispositivo!$F$36:$BE$36=$BS$1)*(MC_Dispositivo!$F$43:$BE$43=U$1),MC_Dispositivo!$F$53:$BE$189))</f>
        <v>0</v>
      </c>
      <c r="V76" s="357" cm="1">
        <f t="array" aca="1" ref="V76" ca="1">SUM(IF((MC_Dispositivo!$B$53:$B$189=$C76)*(MC_Dispositivo!$F$36:$BE$36=$BS$1)*(MC_Dispositivo!$F$43:$BE$43=V$1),MC_Dispositivo!$F$53:$BE$189))</f>
        <v>0</v>
      </c>
      <c r="W76" s="357" cm="1">
        <f t="array" aca="1" ref="W76" ca="1">SUM(IF((MC_Dispositivo!$B$53:$B$189=$C76)*(MC_Dispositivo!$F$36:$BE$36=$BS$1)*(MC_Dispositivo!$F$43:$BE$43=W$1),MC_Dispositivo!$F$53:$BE$189))</f>
        <v>0</v>
      </c>
      <c r="X76" s="357" cm="1">
        <f t="array" aca="1" ref="X76" ca="1">SUM(IF((MC_Dispositivo!$B$53:$B$189=$C76)*(MC_Dispositivo!$F$36:$BE$36=$BS$1)*(MC_Dispositivo!$F$43:$BE$43=X$1),MC_Dispositivo!$F$53:$BE$189))</f>
        <v>0</v>
      </c>
      <c r="Y76" s="357" cm="1">
        <f t="array" aca="1" ref="Y76" ca="1">SUM(IF((MC_Dispositivo!$B$53:$B$189=$C76)*(MC_Dispositivo!$F$36:$BE$36=$BS$1)*(MC_Dispositivo!$F$43:$BE$43=Y$1),MC_Dispositivo!$F$53:$BE$189))</f>
        <v>0</v>
      </c>
      <c r="Z76" s="357" cm="1">
        <f t="array" aca="1" ref="Z76" ca="1">SUM(IF((MC_Dispositivo!$B$53:$B$189=$C76)*(MC_Dispositivo!$F$36:$BE$36=$BS$1)*(MC_Dispositivo!$F$43:$BE$43=Z$1),MC_Dispositivo!$F$53:$BE$189))</f>
        <v>0</v>
      </c>
      <c r="AA76" s="357" cm="1">
        <f t="array" aca="1" ref="AA76" ca="1">SUM(IF((MC_Dispositivo!$B$53:$B$189=$C76)*(MC_Dispositivo!$F$36:$BE$36=$BS$1)*(MC_Dispositivo!$F$43:$BE$43=AA$1),MC_Dispositivo!$F$53:$BE$189))</f>
        <v>0</v>
      </c>
      <c r="AB76" s="357" cm="1">
        <f t="array" aca="1" ref="AB76" ca="1">SUM(IF((MC_Dispositivo!$B$53:$B$189=$C76)*(MC_Dispositivo!$F$36:$BE$36=$BS$1)*(MC_Dispositivo!$F$43:$BE$43=AB$1),MC_Dispositivo!$F$53:$BE$189))</f>
        <v>0</v>
      </c>
      <c r="AC76" s="357" cm="1">
        <f t="array" aca="1" ref="AC76" ca="1">SUM(IF((MC_Dispositivo!$B$53:$B$189=$C76)*(MC_Dispositivo!$F$36:$BE$36=$BS$1)*(MC_Dispositivo!$F$43:$BE$43=AC$1),MC_Dispositivo!$F$53:$BE$189))</f>
        <v>0</v>
      </c>
      <c r="AD76" s="357" cm="1">
        <f t="array" aca="1" ref="AD76" ca="1">SUM(IF((MC_Dispositivo!$B$53:$B$189=$C76)*(MC_Dispositivo!$F$36:$BE$36=$BS$1)*(MC_Dispositivo!$F$43:$BE$43=AD$1),MC_Dispositivo!$F$53:$BE$189))</f>
        <v>0</v>
      </c>
      <c r="AE76" s="357" cm="1">
        <f t="array" aca="1" ref="AE76" ca="1">SUM(IF((MC_Dispositivo!$B$53:$B$189=$C76)*(MC_Dispositivo!$F$36:$BE$36=$BS$1)*(MC_Dispositivo!$F$43:$BE$43=AE$1),MC_Dispositivo!$F$53:$BE$189))</f>
        <v>0</v>
      </c>
      <c r="AF76" s="357" cm="1">
        <f t="array" aca="1" ref="AF76" ca="1">SUM(IF((MC_Dispositivo!$B$53:$B$189=$C76)*(MC_Dispositivo!$F$36:$BE$36=$BS$1)*(MC_Dispositivo!$F$43:$BE$43=AF$1),MC_Dispositivo!$F$53:$BE$189))</f>
        <v>0</v>
      </c>
      <c r="AG76" s="357" cm="1">
        <f t="array" aca="1" ref="AG76" ca="1">SUM(IF((MC_Dispositivo!$B$53:$B$189=$C76)*(MC_Dispositivo!$F$36:$BE$36=$BS$1)*(MC_Dispositivo!$F$43:$BE$43=AG$1),MC_Dispositivo!$F$53:$BE$189))</f>
        <v>0</v>
      </c>
      <c r="AH76" s="357" cm="1">
        <f t="array" aca="1" ref="AH76" ca="1">SUM(IF((MC_Dispositivo!$B$53:$B$189=$C76)*(MC_Dispositivo!$F$36:$BE$36=$BS$1)*(MC_Dispositivo!$F$43:$BE$43=AH$1),MC_Dispositivo!$F$53:$BE$189))</f>
        <v>0</v>
      </c>
      <c r="AI76" s="357" cm="1">
        <f t="array" aca="1" ref="AI76" ca="1">SUM(IF((MC_Dispositivo!$B$53:$B$189=$C76)*(MC_Dispositivo!$F$36:$BE$36=$BS$1)*(MC_Dispositivo!$F$43:$BE$43=AI$1),MC_Dispositivo!$F$53:$BE$189))</f>
        <v>0</v>
      </c>
      <c r="AJ76" s="357" cm="1">
        <f t="array" aca="1" ref="AJ76" ca="1">SUM(IF((MC_Dispositivo!$B$53:$B$189=$C76)*(MC_Dispositivo!$F$36:$BE$36=$BS$1)*(MC_Dispositivo!$F$43:$BE$43=AJ$1),MC_Dispositivo!$F$53:$BE$189))</f>
        <v>0</v>
      </c>
      <c r="AK76" s="125">
        <f ca="1">IF(A76="","",INDEX([10]TPU!$G:$G,MATCH($A76,[10]TPU!$A:$A,0)))</f>
        <v>1333.39</v>
      </c>
      <c r="AL76" s="359">
        <f t="shared" ca="1" si="71"/>
        <v>0</v>
      </c>
      <c r="AM76" s="359">
        <f t="shared" ca="1" si="72"/>
        <v>0</v>
      </c>
      <c r="AN76" s="359">
        <f t="shared" ca="1" si="73"/>
        <v>0</v>
      </c>
      <c r="AO76" s="359">
        <f t="shared" ca="1" si="74"/>
        <v>0</v>
      </c>
      <c r="AP76" s="359">
        <f t="shared" ca="1" si="75"/>
        <v>0</v>
      </c>
      <c r="AQ76" s="359">
        <f t="shared" ca="1" si="76"/>
        <v>0</v>
      </c>
      <c r="AR76" s="359">
        <f t="shared" ca="1" si="77"/>
        <v>0</v>
      </c>
      <c r="AS76" s="359">
        <f t="shared" ca="1" si="78"/>
        <v>0</v>
      </c>
      <c r="AT76" s="359">
        <f t="shared" ca="1" si="79"/>
        <v>0</v>
      </c>
      <c r="AU76" s="359">
        <f t="shared" ca="1" si="80"/>
        <v>0</v>
      </c>
      <c r="AV76" s="359">
        <f t="shared" ca="1" si="81"/>
        <v>0</v>
      </c>
      <c r="AW76" s="359">
        <f t="shared" ca="1" si="82"/>
        <v>0</v>
      </c>
      <c r="AX76" s="359">
        <f t="shared" ca="1" si="83"/>
        <v>0</v>
      </c>
      <c r="AY76" s="359">
        <f t="shared" ca="1" si="84"/>
        <v>0</v>
      </c>
      <c r="AZ76" s="359">
        <f t="shared" ca="1" si="85"/>
        <v>0</v>
      </c>
      <c r="BA76" s="359">
        <f t="shared" ca="1" si="86"/>
        <v>0</v>
      </c>
      <c r="BB76" s="359">
        <f t="shared" ca="1" si="87"/>
        <v>0</v>
      </c>
      <c r="BC76" s="359">
        <f t="shared" ca="1" si="88"/>
        <v>0</v>
      </c>
      <c r="BD76" s="359">
        <f t="shared" ca="1" si="89"/>
        <v>0</v>
      </c>
      <c r="BE76" s="359">
        <f t="shared" ca="1" si="90"/>
        <v>0</v>
      </c>
      <c r="BF76" s="359">
        <f t="shared" ca="1" si="91"/>
        <v>0</v>
      </c>
      <c r="BG76" s="359">
        <f t="shared" ca="1" si="92"/>
        <v>0</v>
      </c>
      <c r="BH76" s="359">
        <f t="shared" ca="1" si="93"/>
        <v>0</v>
      </c>
      <c r="BI76" s="359">
        <f t="shared" ca="1" si="94"/>
        <v>0</v>
      </c>
      <c r="BJ76" s="359">
        <f t="shared" ca="1" si="95"/>
        <v>0</v>
      </c>
      <c r="BK76" s="359">
        <f t="shared" ca="1" si="96"/>
        <v>0</v>
      </c>
      <c r="BL76" s="359">
        <f t="shared" ca="1" si="97"/>
        <v>0</v>
      </c>
      <c r="BM76" s="359">
        <f t="shared" ca="1" si="98"/>
        <v>0</v>
      </c>
      <c r="BN76" s="359">
        <f t="shared" ca="1" si="99"/>
        <v>0</v>
      </c>
      <c r="BO76" s="359">
        <f t="shared" ca="1" si="100"/>
        <v>0</v>
      </c>
      <c r="BP76" s="358">
        <f t="shared" ca="1" si="101"/>
        <v>0</v>
      </c>
      <c r="BQ76" s="206"/>
      <c r="BR76" s="234" t="str">
        <f t="shared" si="102"/>
        <v/>
      </c>
    </row>
    <row r="77" spans="1:70" ht="20.100000000000001" customHeight="1" outlineLevel="1" x14ac:dyDescent="0.2">
      <c r="A77" s="354" t="str">
        <f ca="1">INDEX(MC_Dispositivo!B:E,MATCH('Quantitativo_MG-329'!C77,MC_Dispositivo!B:B,0),2)</f>
        <v>ED-48444</v>
      </c>
      <c r="B77" s="354" t="str">
        <f ca="1">INDEX([10]TPU!$B:$B,MATCH($A77,[10]TPU!$A:$A,0))</f>
        <v>SICOR</v>
      </c>
      <c r="C77" s="354" t="s">
        <v>143</v>
      </c>
      <c r="D77" s="355" t="str">
        <f ca="1">INDEX(MC_Dispositivo!B:E,MATCH('Quantitativo_MG-329'!C77,MC_Dispositivo!B:B,0),3)</f>
        <v>demolição mecanizada de concreto, sem armação, com equipamento pneumático, inclusive afastamento e empilhamento, exclusive transporte e retirada do material demolido</v>
      </c>
      <c r="E77" s="354" t="str">
        <f ca="1">INDEX(MC_Dispositivo!B:E,MATCH('Quantitativo_MG-329'!C77,MC_Dispositivo!B:B,0),4)</f>
        <v>m3</v>
      </c>
      <c r="F77" s="356" cm="1">
        <f t="array" aca="1" ref="F77" ca="1">IF($BS$1="Todos",SUM(IF(($BS$1="todos")*(MC_Dispositivo!$B$54:$B$212=$C77),MC_Dispositivo!$F$54:$BE$212)),SUM(IF((MC_Dispositivo!$F$36:$BE$36=$BS$1)*(MC_Dispositivo!$B$54:$B$212=$C77),MC_Dispositivo!$F$54:$BE$212)))</f>
        <v>0</v>
      </c>
      <c r="G77" s="357" cm="1">
        <f t="array" aca="1" ref="G77" ca="1">SUM(IF((MC_Dispositivo!$B$53:$B$189=$C77)*(MC_Dispositivo!$F$36:$BE$36=$BS$1)*(MC_Dispositivo!$F$43:$BE$43=G$1),MC_Dispositivo!$F$53:$BE$189))</f>
        <v>0</v>
      </c>
      <c r="H77" s="357" cm="1">
        <f t="array" aca="1" ref="H77" ca="1">SUM(IF((MC_Dispositivo!$B$53:$B$189=$C77)*(MC_Dispositivo!$F$36:$BE$36=$BS$1)*(MC_Dispositivo!$F$43:$BE$43=H$1),MC_Dispositivo!$F$53:$BE$189))</f>
        <v>0</v>
      </c>
      <c r="I77" s="357" cm="1">
        <f t="array" aca="1" ref="I77" ca="1">SUM(IF((MC_Dispositivo!$B$53:$B$189=$C77)*(MC_Dispositivo!$F$36:$BE$36=$BS$1)*(MC_Dispositivo!$F$43:$BE$43=I$1),MC_Dispositivo!$F$53:$BE$189))</f>
        <v>0</v>
      </c>
      <c r="J77" s="357" cm="1">
        <f t="array" aca="1" ref="J77" ca="1">SUM(IF((MC_Dispositivo!$B$53:$B$189=$C77)*(MC_Dispositivo!$F$36:$BE$36=$BS$1)*(MC_Dispositivo!$F$43:$BE$43=J$1),MC_Dispositivo!$F$53:$BE$189))</f>
        <v>0</v>
      </c>
      <c r="K77" s="357" cm="1">
        <f t="array" aca="1" ref="K77" ca="1">SUM(IF((MC_Dispositivo!$B$53:$B$189=$C77)*(MC_Dispositivo!$F$36:$BE$36=$BS$1)*(MC_Dispositivo!$F$43:$BE$43=K$1),MC_Dispositivo!$F$53:$BE$189))</f>
        <v>0</v>
      </c>
      <c r="L77" s="357" cm="1">
        <f t="array" aca="1" ref="L77" ca="1">SUM(IF((MC_Dispositivo!$B$53:$B$189=$C77)*(MC_Dispositivo!$F$36:$BE$36=$BS$1)*(MC_Dispositivo!$F$43:$BE$43=L$1),MC_Dispositivo!$F$53:$BE$189))</f>
        <v>0</v>
      </c>
      <c r="M77" s="357" cm="1">
        <f t="array" aca="1" ref="M77" ca="1">SUM(IF((MC_Dispositivo!$B$53:$B$189=$C77)*(MC_Dispositivo!$F$36:$BE$36=$BS$1)*(MC_Dispositivo!$F$43:$BE$43=M$1),MC_Dispositivo!$F$53:$BE$189))</f>
        <v>0</v>
      </c>
      <c r="N77" s="357" cm="1">
        <f t="array" aca="1" ref="N77" ca="1">SUM(IF((MC_Dispositivo!$B$53:$B$189=$C77)*(MC_Dispositivo!$F$36:$BE$36=$BS$1)*(MC_Dispositivo!$F$43:$BE$43=N$1),MC_Dispositivo!$F$53:$BE$189))</f>
        <v>0</v>
      </c>
      <c r="O77" s="357" cm="1">
        <f t="array" aca="1" ref="O77" ca="1">SUM(IF((MC_Dispositivo!$B$53:$B$189=$C77)*(MC_Dispositivo!$F$36:$BE$36=$BS$1)*(MC_Dispositivo!$F$43:$BE$43=O$1),MC_Dispositivo!$F$53:$BE$189))</f>
        <v>0</v>
      </c>
      <c r="P77" s="357" cm="1">
        <f t="array" aca="1" ref="P77" ca="1">SUM(IF((MC_Dispositivo!$B$53:$B$189=$C77)*(MC_Dispositivo!$F$36:$BE$36=$BS$1)*(MC_Dispositivo!$F$43:$BE$43=P$1),MC_Dispositivo!$F$53:$BE$189))</f>
        <v>0</v>
      </c>
      <c r="Q77" s="357" cm="1">
        <f t="array" aca="1" ref="Q77" ca="1">SUM(IF((MC_Dispositivo!$B$53:$B$189=$C77)*(MC_Dispositivo!$F$36:$BE$36=$BS$1)*(MC_Dispositivo!$F$43:$BE$43=Q$1),MC_Dispositivo!$F$53:$BE$189))</f>
        <v>0</v>
      </c>
      <c r="R77" s="357" cm="1">
        <f t="array" aca="1" ref="R77" ca="1">SUM(IF((MC_Dispositivo!$B$53:$B$189=$C77)*(MC_Dispositivo!$F$36:$BE$36=$BS$1)*(MC_Dispositivo!$F$43:$BE$43=R$1),MC_Dispositivo!$F$53:$BE$189))</f>
        <v>0</v>
      </c>
      <c r="S77" s="357" cm="1">
        <f t="array" aca="1" ref="S77" ca="1">SUM(IF((MC_Dispositivo!$B$53:$B$189=$C77)*(MC_Dispositivo!$F$36:$BE$36=$BS$1)*(MC_Dispositivo!$F$43:$BE$43=S$1),MC_Dispositivo!$F$53:$BE$189))</f>
        <v>0</v>
      </c>
      <c r="T77" s="357" cm="1">
        <f t="array" aca="1" ref="T77" ca="1">SUM(IF((MC_Dispositivo!$B$53:$B$189=$C77)*(MC_Dispositivo!$F$36:$BE$36=$BS$1)*(MC_Dispositivo!$F$43:$BE$43=T$1),MC_Dispositivo!$F$53:$BE$189))</f>
        <v>0</v>
      </c>
      <c r="U77" s="357" cm="1">
        <f t="array" aca="1" ref="U77" ca="1">SUM(IF((MC_Dispositivo!$B$53:$B$189=$C77)*(MC_Dispositivo!$F$36:$BE$36=$BS$1)*(MC_Dispositivo!$F$43:$BE$43=U$1),MC_Dispositivo!$F$53:$BE$189))</f>
        <v>0</v>
      </c>
      <c r="V77" s="357" cm="1">
        <f t="array" aca="1" ref="V77" ca="1">SUM(IF((MC_Dispositivo!$B$53:$B$189=$C77)*(MC_Dispositivo!$F$36:$BE$36=$BS$1)*(MC_Dispositivo!$F$43:$BE$43=V$1),MC_Dispositivo!$F$53:$BE$189))</f>
        <v>0</v>
      </c>
      <c r="W77" s="357" cm="1">
        <f t="array" aca="1" ref="W77" ca="1">SUM(IF((MC_Dispositivo!$B$53:$B$189=$C77)*(MC_Dispositivo!$F$36:$BE$36=$BS$1)*(MC_Dispositivo!$F$43:$BE$43=W$1),MC_Dispositivo!$F$53:$BE$189))</f>
        <v>0</v>
      </c>
      <c r="X77" s="357" cm="1">
        <f t="array" aca="1" ref="X77" ca="1">SUM(IF((MC_Dispositivo!$B$53:$B$189=$C77)*(MC_Dispositivo!$F$36:$BE$36=$BS$1)*(MC_Dispositivo!$F$43:$BE$43=X$1),MC_Dispositivo!$F$53:$BE$189))</f>
        <v>0</v>
      </c>
      <c r="Y77" s="357" cm="1">
        <f t="array" aca="1" ref="Y77" ca="1">SUM(IF((MC_Dispositivo!$B$53:$B$189=$C77)*(MC_Dispositivo!$F$36:$BE$36=$BS$1)*(MC_Dispositivo!$F$43:$BE$43=Y$1),MC_Dispositivo!$F$53:$BE$189))</f>
        <v>0</v>
      </c>
      <c r="Z77" s="357" cm="1">
        <f t="array" aca="1" ref="Z77" ca="1">SUM(IF((MC_Dispositivo!$B$53:$B$189=$C77)*(MC_Dispositivo!$F$36:$BE$36=$BS$1)*(MC_Dispositivo!$F$43:$BE$43=Z$1),MC_Dispositivo!$F$53:$BE$189))</f>
        <v>0</v>
      </c>
      <c r="AA77" s="357" cm="1">
        <f t="array" aca="1" ref="AA77" ca="1">SUM(IF((MC_Dispositivo!$B$53:$B$189=$C77)*(MC_Dispositivo!$F$36:$BE$36=$BS$1)*(MC_Dispositivo!$F$43:$BE$43=AA$1),MC_Dispositivo!$F$53:$BE$189))</f>
        <v>0</v>
      </c>
      <c r="AB77" s="357" cm="1">
        <f t="array" aca="1" ref="AB77" ca="1">SUM(IF((MC_Dispositivo!$B$53:$B$189=$C77)*(MC_Dispositivo!$F$36:$BE$36=$BS$1)*(MC_Dispositivo!$F$43:$BE$43=AB$1),MC_Dispositivo!$F$53:$BE$189))</f>
        <v>0</v>
      </c>
      <c r="AC77" s="357" cm="1">
        <f t="array" aca="1" ref="AC77" ca="1">SUM(IF((MC_Dispositivo!$B$53:$B$189=$C77)*(MC_Dispositivo!$F$36:$BE$36=$BS$1)*(MC_Dispositivo!$F$43:$BE$43=AC$1),MC_Dispositivo!$F$53:$BE$189))</f>
        <v>0</v>
      </c>
      <c r="AD77" s="357" cm="1">
        <f t="array" aca="1" ref="AD77" ca="1">SUM(IF((MC_Dispositivo!$B$53:$B$189=$C77)*(MC_Dispositivo!$F$36:$BE$36=$BS$1)*(MC_Dispositivo!$F$43:$BE$43=AD$1),MC_Dispositivo!$F$53:$BE$189))</f>
        <v>0</v>
      </c>
      <c r="AE77" s="357" cm="1">
        <f t="array" aca="1" ref="AE77" ca="1">SUM(IF((MC_Dispositivo!$B$53:$B$189=$C77)*(MC_Dispositivo!$F$36:$BE$36=$BS$1)*(MC_Dispositivo!$F$43:$BE$43=AE$1),MC_Dispositivo!$F$53:$BE$189))</f>
        <v>0</v>
      </c>
      <c r="AF77" s="357" cm="1">
        <f t="array" aca="1" ref="AF77" ca="1">SUM(IF((MC_Dispositivo!$B$53:$B$189=$C77)*(MC_Dispositivo!$F$36:$BE$36=$BS$1)*(MC_Dispositivo!$F$43:$BE$43=AF$1),MC_Dispositivo!$F$53:$BE$189))</f>
        <v>0</v>
      </c>
      <c r="AG77" s="357" cm="1">
        <f t="array" aca="1" ref="AG77" ca="1">SUM(IF((MC_Dispositivo!$B$53:$B$189=$C77)*(MC_Dispositivo!$F$36:$BE$36=$BS$1)*(MC_Dispositivo!$F$43:$BE$43=AG$1),MC_Dispositivo!$F$53:$BE$189))</f>
        <v>0</v>
      </c>
      <c r="AH77" s="357" cm="1">
        <f t="array" aca="1" ref="AH77" ca="1">SUM(IF((MC_Dispositivo!$B$53:$B$189=$C77)*(MC_Dispositivo!$F$36:$BE$36=$BS$1)*(MC_Dispositivo!$F$43:$BE$43=AH$1),MC_Dispositivo!$F$53:$BE$189))</f>
        <v>0</v>
      </c>
      <c r="AI77" s="357" cm="1">
        <f t="array" aca="1" ref="AI77" ca="1">SUM(IF((MC_Dispositivo!$B$53:$B$189=$C77)*(MC_Dispositivo!$F$36:$BE$36=$BS$1)*(MC_Dispositivo!$F$43:$BE$43=AI$1),MC_Dispositivo!$F$53:$BE$189))</f>
        <v>0</v>
      </c>
      <c r="AJ77" s="357" cm="1">
        <f t="array" aca="1" ref="AJ77" ca="1">SUM(IF((MC_Dispositivo!$B$53:$B$189=$C77)*(MC_Dispositivo!$F$36:$BE$36=$BS$1)*(MC_Dispositivo!$F$43:$BE$43=AJ$1),MC_Dispositivo!$F$53:$BE$189))</f>
        <v>0</v>
      </c>
      <c r="AK77" s="125">
        <f ca="1">IF(A77="","",INDEX([10]TPU!$G:$G,MATCH($A77,[10]TPU!$A:$A,0)))</f>
        <v>309.93</v>
      </c>
      <c r="AL77" s="359">
        <f t="shared" ca="1" si="71"/>
        <v>0</v>
      </c>
      <c r="AM77" s="359">
        <f t="shared" ca="1" si="72"/>
        <v>0</v>
      </c>
      <c r="AN77" s="359">
        <f t="shared" ca="1" si="73"/>
        <v>0</v>
      </c>
      <c r="AO77" s="359">
        <f t="shared" ca="1" si="74"/>
        <v>0</v>
      </c>
      <c r="AP77" s="359">
        <f t="shared" ca="1" si="75"/>
        <v>0</v>
      </c>
      <c r="AQ77" s="359">
        <f t="shared" ca="1" si="76"/>
        <v>0</v>
      </c>
      <c r="AR77" s="359">
        <f t="shared" ca="1" si="77"/>
        <v>0</v>
      </c>
      <c r="AS77" s="359">
        <f t="shared" ca="1" si="78"/>
        <v>0</v>
      </c>
      <c r="AT77" s="359">
        <f t="shared" ca="1" si="79"/>
        <v>0</v>
      </c>
      <c r="AU77" s="359">
        <f t="shared" ca="1" si="80"/>
        <v>0</v>
      </c>
      <c r="AV77" s="359">
        <f t="shared" ca="1" si="81"/>
        <v>0</v>
      </c>
      <c r="AW77" s="359">
        <f t="shared" ca="1" si="82"/>
        <v>0</v>
      </c>
      <c r="AX77" s="359">
        <f t="shared" ca="1" si="83"/>
        <v>0</v>
      </c>
      <c r="AY77" s="359">
        <f t="shared" ca="1" si="84"/>
        <v>0</v>
      </c>
      <c r="AZ77" s="359">
        <f t="shared" ca="1" si="85"/>
        <v>0</v>
      </c>
      <c r="BA77" s="359">
        <f t="shared" ca="1" si="86"/>
        <v>0</v>
      </c>
      <c r="BB77" s="359">
        <f t="shared" ca="1" si="87"/>
        <v>0</v>
      </c>
      <c r="BC77" s="359">
        <f t="shared" ca="1" si="88"/>
        <v>0</v>
      </c>
      <c r="BD77" s="359">
        <f t="shared" ca="1" si="89"/>
        <v>0</v>
      </c>
      <c r="BE77" s="359">
        <f t="shared" ca="1" si="90"/>
        <v>0</v>
      </c>
      <c r="BF77" s="359">
        <f t="shared" ca="1" si="91"/>
        <v>0</v>
      </c>
      <c r="BG77" s="359">
        <f t="shared" ca="1" si="92"/>
        <v>0</v>
      </c>
      <c r="BH77" s="359">
        <f t="shared" ca="1" si="93"/>
        <v>0</v>
      </c>
      <c r="BI77" s="359">
        <f t="shared" ca="1" si="94"/>
        <v>0</v>
      </c>
      <c r="BJ77" s="359">
        <f t="shared" ca="1" si="95"/>
        <v>0</v>
      </c>
      <c r="BK77" s="359">
        <f t="shared" ca="1" si="96"/>
        <v>0</v>
      </c>
      <c r="BL77" s="359">
        <f t="shared" ca="1" si="97"/>
        <v>0</v>
      </c>
      <c r="BM77" s="359">
        <f t="shared" ca="1" si="98"/>
        <v>0</v>
      </c>
      <c r="BN77" s="359">
        <f t="shared" ca="1" si="99"/>
        <v>0</v>
      </c>
      <c r="BO77" s="359">
        <f t="shared" ca="1" si="100"/>
        <v>0</v>
      </c>
      <c r="BP77" s="358">
        <f t="shared" ca="1" si="101"/>
        <v>0</v>
      </c>
      <c r="BQ77" s="206"/>
      <c r="BR77" s="234" t="str">
        <f t="shared" si="102"/>
        <v/>
      </c>
    </row>
    <row r="78" spans="1:70" ht="20.100000000000001" customHeight="1" outlineLevel="1" x14ac:dyDescent="0.2">
      <c r="A78" s="349"/>
      <c r="B78" s="349"/>
      <c r="C78" s="350">
        <v>5</v>
      </c>
      <c r="D78" s="351" t="s">
        <v>147</v>
      </c>
      <c r="E78" s="349"/>
      <c r="F78" s="352"/>
      <c r="G78" s="352"/>
      <c r="H78" s="352"/>
      <c r="I78" s="352"/>
      <c r="J78" s="352"/>
      <c r="K78" s="352"/>
      <c r="L78" s="352"/>
      <c r="M78" s="352"/>
      <c r="N78" s="352"/>
      <c r="O78" s="352"/>
      <c r="P78" s="352"/>
      <c r="Q78" s="352"/>
      <c r="R78" s="352"/>
      <c r="S78" s="352"/>
      <c r="T78" s="352"/>
      <c r="U78" s="352"/>
      <c r="V78" s="352"/>
      <c r="W78" s="352"/>
      <c r="X78" s="352"/>
      <c r="Y78" s="352"/>
      <c r="Z78" s="352"/>
      <c r="AA78" s="352"/>
      <c r="AB78" s="352"/>
      <c r="AC78" s="352"/>
      <c r="AD78" s="352"/>
      <c r="AE78" s="352"/>
      <c r="AF78" s="352"/>
      <c r="AG78" s="352"/>
      <c r="AH78" s="352"/>
      <c r="AI78" s="352"/>
      <c r="AJ78" s="352"/>
      <c r="AK78" s="352"/>
      <c r="AL78" s="353">
        <f t="shared" ref="AL78:BO78" ca="1" si="103">IF($A78="",SUMIFS(AL79:AL131,$C79:$C131,$C78&amp;"*",$A79:$A131,"&lt;&gt;"&amp;""),G78*$AK78)</f>
        <v>0</v>
      </c>
      <c r="AM78" s="353">
        <f t="shared" ca="1" si="103"/>
        <v>0</v>
      </c>
      <c r="AN78" s="353">
        <f t="shared" ca="1" si="103"/>
        <v>0</v>
      </c>
      <c r="AO78" s="353">
        <f t="shared" ca="1" si="103"/>
        <v>102926.16</v>
      </c>
      <c r="AP78" s="353">
        <f t="shared" ca="1" si="103"/>
        <v>0</v>
      </c>
      <c r="AQ78" s="353">
        <f t="shared" ca="1" si="103"/>
        <v>0</v>
      </c>
      <c r="AR78" s="353">
        <f t="shared" ca="1" si="103"/>
        <v>0</v>
      </c>
      <c r="AS78" s="353">
        <f t="shared" ca="1" si="103"/>
        <v>0</v>
      </c>
      <c r="AT78" s="353">
        <f t="shared" ca="1" si="103"/>
        <v>0</v>
      </c>
      <c r="AU78" s="353">
        <f t="shared" ca="1" si="103"/>
        <v>0</v>
      </c>
      <c r="AV78" s="353">
        <f t="shared" ca="1" si="103"/>
        <v>0</v>
      </c>
      <c r="AW78" s="353">
        <f t="shared" ca="1" si="103"/>
        <v>0</v>
      </c>
      <c r="AX78" s="353">
        <f t="shared" ca="1" si="103"/>
        <v>0</v>
      </c>
      <c r="AY78" s="353">
        <f t="shared" ca="1" si="103"/>
        <v>0</v>
      </c>
      <c r="AZ78" s="353">
        <f t="shared" ca="1" si="103"/>
        <v>0</v>
      </c>
      <c r="BA78" s="353">
        <f t="shared" ca="1" si="103"/>
        <v>0</v>
      </c>
      <c r="BB78" s="353">
        <f t="shared" ca="1" si="103"/>
        <v>0</v>
      </c>
      <c r="BC78" s="353">
        <f t="shared" ca="1" si="103"/>
        <v>0</v>
      </c>
      <c r="BD78" s="353">
        <f t="shared" ca="1" si="103"/>
        <v>0</v>
      </c>
      <c r="BE78" s="353">
        <f t="shared" ca="1" si="103"/>
        <v>0</v>
      </c>
      <c r="BF78" s="353">
        <f t="shared" ca="1" si="103"/>
        <v>0</v>
      </c>
      <c r="BG78" s="353">
        <f t="shared" ca="1" si="103"/>
        <v>0</v>
      </c>
      <c r="BH78" s="353">
        <f t="shared" ca="1" si="103"/>
        <v>0</v>
      </c>
      <c r="BI78" s="353">
        <f t="shared" ca="1" si="103"/>
        <v>0</v>
      </c>
      <c r="BJ78" s="353">
        <f t="shared" ca="1" si="103"/>
        <v>0</v>
      </c>
      <c r="BK78" s="353">
        <f t="shared" ca="1" si="103"/>
        <v>0</v>
      </c>
      <c r="BL78" s="353">
        <f t="shared" ca="1" si="103"/>
        <v>0</v>
      </c>
      <c r="BM78" s="353">
        <f t="shared" ca="1" si="103"/>
        <v>0</v>
      </c>
      <c r="BN78" s="353">
        <f t="shared" ca="1" si="103"/>
        <v>0</v>
      </c>
      <c r="BO78" s="353">
        <f t="shared" ca="1" si="103"/>
        <v>0</v>
      </c>
      <c r="BP78" s="353">
        <f t="shared" ca="1" si="101"/>
        <v>102926.16</v>
      </c>
      <c r="BQ78" s="206">
        <f ca="1">SUM(BP79:BP82)</f>
        <v>102926.16</v>
      </c>
      <c r="BR78" s="234">
        <f t="shared" ca="1" si="102"/>
        <v>1.1374529596276594E-2</v>
      </c>
    </row>
    <row r="79" spans="1:70" ht="20.100000000000001" customHeight="1" outlineLevel="1" x14ac:dyDescent="0.2">
      <c r="A79" s="354" t="str">
        <f ca="1">INDEX(MC_Dispositivo!B:E,MATCH('Quantitativo_MG-329'!C79,MC_Dispositivo!B:B,0),2)</f>
        <v>RO-41239</v>
      </c>
      <c r="B79" s="354" t="str">
        <f ca="1">INDEX([10]TPU!$B:$B,MATCH($A79,[10]TPU!$A:$A,0))</f>
        <v>CUSTO REAJUSTADO</v>
      </c>
      <c r="C79" s="354" t="s">
        <v>148</v>
      </c>
      <c r="D79" s="355" t="str">
        <f ca="1">INDEX(MC_Dispositivo!B:E,MATCH('Quantitativo_MG-329'!C79,MC_Dispositivo!B:B,0),3)</f>
        <v>linhas de resina acrilica 0,6mm de espessura e largura = 0,20m (execução, inclusive pré-marcação, fornecimento e transporte de todos os materiais)</v>
      </c>
      <c r="E79" s="354" t="str">
        <f ca="1">INDEX(MC_Dispositivo!B:E,MATCH('Quantitativo_MG-329'!C79,MC_Dispositivo!B:B,0),4)</f>
        <v>m</v>
      </c>
      <c r="F79" s="356" cm="1">
        <f t="array" aca="1" ref="F79" ca="1">IF($BS$1="Todos",SUM(IF(($BS$1="todos")*(MC_Dispositivo!$B$54:$B$212=$C79),MC_Dispositivo!$F$54:$BE$212)),SUM(IF((MC_Dispositivo!$F$36:$BE$36=$BS$1)*(MC_Dispositivo!$B$54:$B$212=$C79),MC_Dispositivo!$F$54:$BE$212)))</f>
        <v>6000</v>
      </c>
      <c r="G79" s="357" cm="1">
        <f t="array" aca="1" ref="G79" ca="1">SUM(IF((MC_Dispositivo!$B$53:$B$189=$C79)*(MC_Dispositivo!$F$36:$BE$36=$BS$1)*(MC_Dispositivo!$F$43:$BE$43=G$1),MC_Dispositivo!$F$53:$BE$189))</f>
        <v>0</v>
      </c>
      <c r="H79" s="357" cm="1">
        <f t="array" aca="1" ref="H79" ca="1">SUM(IF((MC_Dispositivo!$B$53:$B$189=$C79)*(MC_Dispositivo!$F$36:$BE$36=$BS$1)*(MC_Dispositivo!$F$43:$BE$43=H$1),MC_Dispositivo!$F$53:$BE$189))</f>
        <v>0</v>
      </c>
      <c r="I79" s="357" cm="1">
        <f t="array" aca="1" ref="I79" ca="1">SUM(IF((MC_Dispositivo!$B$53:$B$189=$C79)*(MC_Dispositivo!$F$36:$BE$36=$BS$1)*(MC_Dispositivo!$F$43:$BE$43=I$1),MC_Dispositivo!$F$53:$BE$189))</f>
        <v>0</v>
      </c>
      <c r="J79" s="357" cm="1">
        <f t="array" aca="1" ref="J79" ca="1">SUM(IF((MC_Dispositivo!$B$53:$B$189=$C79)*(MC_Dispositivo!$F$36:$BE$36=$BS$1)*(MC_Dispositivo!$F$43:$BE$43=J$1),MC_Dispositivo!$F$53:$BE$189))</f>
        <v>6000</v>
      </c>
      <c r="K79" s="357" cm="1">
        <f t="array" aca="1" ref="K79" ca="1">SUM(IF((MC_Dispositivo!$B$53:$B$189=$C79)*(MC_Dispositivo!$F$36:$BE$36=$BS$1)*(MC_Dispositivo!$F$43:$BE$43=K$1),MC_Dispositivo!$F$53:$BE$189))</f>
        <v>0</v>
      </c>
      <c r="L79" s="357" cm="1">
        <f t="array" aca="1" ref="L79" ca="1">SUM(IF((MC_Dispositivo!$B$53:$B$189=$C79)*(MC_Dispositivo!$F$36:$BE$36=$BS$1)*(MC_Dispositivo!$F$43:$BE$43=L$1),MC_Dispositivo!$F$53:$BE$189))</f>
        <v>0</v>
      </c>
      <c r="M79" s="357" cm="1">
        <f t="array" aca="1" ref="M79" ca="1">SUM(IF((MC_Dispositivo!$B$53:$B$189=$C79)*(MC_Dispositivo!$F$36:$BE$36=$BS$1)*(MC_Dispositivo!$F$43:$BE$43=M$1),MC_Dispositivo!$F$53:$BE$189))</f>
        <v>0</v>
      </c>
      <c r="N79" s="357" cm="1">
        <f t="array" aca="1" ref="N79" ca="1">SUM(IF((MC_Dispositivo!$B$53:$B$189=$C79)*(MC_Dispositivo!$F$36:$BE$36=$BS$1)*(MC_Dispositivo!$F$43:$BE$43=N$1),MC_Dispositivo!$F$53:$BE$189))</f>
        <v>0</v>
      </c>
      <c r="O79" s="357" cm="1">
        <f t="array" aca="1" ref="O79" ca="1">SUM(IF((MC_Dispositivo!$B$53:$B$189=$C79)*(MC_Dispositivo!$F$36:$BE$36=$BS$1)*(MC_Dispositivo!$F$43:$BE$43=O$1),MC_Dispositivo!$F$53:$BE$189))</f>
        <v>0</v>
      </c>
      <c r="P79" s="357" cm="1">
        <f t="array" aca="1" ref="P79" ca="1">SUM(IF((MC_Dispositivo!$B$53:$B$189=$C79)*(MC_Dispositivo!$F$36:$BE$36=$BS$1)*(MC_Dispositivo!$F$43:$BE$43=P$1),MC_Dispositivo!$F$53:$BE$189))</f>
        <v>0</v>
      </c>
      <c r="Q79" s="357" cm="1">
        <f t="array" aca="1" ref="Q79" ca="1">SUM(IF((MC_Dispositivo!$B$53:$B$189=$C79)*(MC_Dispositivo!$F$36:$BE$36=$BS$1)*(MC_Dispositivo!$F$43:$BE$43=Q$1),MC_Dispositivo!$F$53:$BE$189))</f>
        <v>0</v>
      </c>
      <c r="R79" s="357" cm="1">
        <f t="array" aca="1" ref="R79" ca="1">SUM(IF((MC_Dispositivo!$B$53:$B$189=$C79)*(MC_Dispositivo!$F$36:$BE$36=$BS$1)*(MC_Dispositivo!$F$43:$BE$43=R$1),MC_Dispositivo!$F$53:$BE$189))</f>
        <v>0</v>
      </c>
      <c r="S79" s="357" cm="1">
        <f t="array" aca="1" ref="S79" ca="1">SUM(IF((MC_Dispositivo!$B$53:$B$189=$C79)*(MC_Dispositivo!$F$36:$BE$36=$BS$1)*(MC_Dispositivo!$F$43:$BE$43=S$1),MC_Dispositivo!$F$53:$BE$189))</f>
        <v>0</v>
      </c>
      <c r="T79" s="357" cm="1">
        <f t="array" aca="1" ref="T79" ca="1">SUM(IF((MC_Dispositivo!$B$53:$B$189=$C79)*(MC_Dispositivo!$F$36:$BE$36=$BS$1)*(MC_Dispositivo!$F$43:$BE$43=T$1),MC_Dispositivo!$F$53:$BE$189))</f>
        <v>0</v>
      </c>
      <c r="U79" s="357" cm="1">
        <f t="array" aca="1" ref="U79" ca="1">SUM(IF((MC_Dispositivo!$B$53:$B$189=$C79)*(MC_Dispositivo!$F$36:$BE$36=$BS$1)*(MC_Dispositivo!$F$43:$BE$43=U$1),MC_Dispositivo!$F$53:$BE$189))</f>
        <v>0</v>
      </c>
      <c r="V79" s="357" cm="1">
        <f t="array" aca="1" ref="V79" ca="1">SUM(IF((MC_Dispositivo!$B$53:$B$189=$C79)*(MC_Dispositivo!$F$36:$BE$36=$BS$1)*(MC_Dispositivo!$F$43:$BE$43=V$1),MC_Dispositivo!$F$53:$BE$189))</f>
        <v>0</v>
      </c>
      <c r="W79" s="357" cm="1">
        <f t="array" aca="1" ref="W79" ca="1">SUM(IF((MC_Dispositivo!$B$53:$B$189=$C79)*(MC_Dispositivo!$F$36:$BE$36=$BS$1)*(MC_Dispositivo!$F$43:$BE$43=W$1),MC_Dispositivo!$F$53:$BE$189))</f>
        <v>0</v>
      </c>
      <c r="X79" s="357" cm="1">
        <f t="array" aca="1" ref="X79" ca="1">SUM(IF((MC_Dispositivo!$B$53:$B$189=$C79)*(MC_Dispositivo!$F$36:$BE$36=$BS$1)*(MC_Dispositivo!$F$43:$BE$43=X$1),MC_Dispositivo!$F$53:$BE$189))</f>
        <v>0</v>
      </c>
      <c r="Y79" s="357" cm="1">
        <f t="array" aca="1" ref="Y79" ca="1">SUM(IF((MC_Dispositivo!$B$53:$B$189=$C79)*(MC_Dispositivo!$F$36:$BE$36=$BS$1)*(MC_Dispositivo!$F$43:$BE$43=Y$1),MC_Dispositivo!$F$53:$BE$189))</f>
        <v>0</v>
      </c>
      <c r="Z79" s="357" cm="1">
        <f t="array" aca="1" ref="Z79" ca="1">SUM(IF((MC_Dispositivo!$B$53:$B$189=$C79)*(MC_Dispositivo!$F$36:$BE$36=$BS$1)*(MC_Dispositivo!$F$43:$BE$43=Z$1),MC_Dispositivo!$F$53:$BE$189))</f>
        <v>0</v>
      </c>
      <c r="AA79" s="357" cm="1">
        <f t="array" aca="1" ref="AA79" ca="1">SUM(IF((MC_Dispositivo!$B$53:$B$189=$C79)*(MC_Dispositivo!$F$36:$BE$36=$BS$1)*(MC_Dispositivo!$F$43:$BE$43=AA$1),MC_Dispositivo!$F$53:$BE$189))</f>
        <v>0</v>
      </c>
      <c r="AB79" s="357" cm="1">
        <f t="array" aca="1" ref="AB79" ca="1">SUM(IF((MC_Dispositivo!$B$53:$B$189=$C79)*(MC_Dispositivo!$F$36:$BE$36=$BS$1)*(MC_Dispositivo!$F$43:$BE$43=AB$1),MC_Dispositivo!$F$53:$BE$189))</f>
        <v>0</v>
      </c>
      <c r="AC79" s="357" cm="1">
        <f t="array" aca="1" ref="AC79" ca="1">SUM(IF((MC_Dispositivo!$B$53:$B$189=$C79)*(MC_Dispositivo!$F$36:$BE$36=$BS$1)*(MC_Dispositivo!$F$43:$BE$43=AC$1),MC_Dispositivo!$F$53:$BE$189))</f>
        <v>0</v>
      </c>
      <c r="AD79" s="357" cm="1">
        <f t="array" aca="1" ref="AD79" ca="1">SUM(IF((MC_Dispositivo!$B$53:$B$189=$C79)*(MC_Dispositivo!$F$36:$BE$36=$BS$1)*(MC_Dispositivo!$F$43:$BE$43=AD$1),MC_Dispositivo!$F$53:$BE$189))</f>
        <v>0</v>
      </c>
      <c r="AE79" s="357" cm="1">
        <f t="array" aca="1" ref="AE79" ca="1">SUM(IF((MC_Dispositivo!$B$53:$B$189=$C79)*(MC_Dispositivo!$F$36:$BE$36=$BS$1)*(MC_Dispositivo!$F$43:$BE$43=AE$1),MC_Dispositivo!$F$53:$BE$189))</f>
        <v>0</v>
      </c>
      <c r="AF79" s="357" cm="1">
        <f t="array" aca="1" ref="AF79" ca="1">SUM(IF((MC_Dispositivo!$B$53:$B$189=$C79)*(MC_Dispositivo!$F$36:$BE$36=$BS$1)*(MC_Dispositivo!$F$43:$BE$43=AF$1),MC_Dispositivo!$F$53:$BE$189))</f>
        <v>0</v>
      </c>
      <c r="AG79" s="357" cm="1">
        <f t="array" aca="1" ref="AG79" ca="1">SUM(IF((MC_Dispositivo!$B$53:$B$189=$C79)*(MC_Dispositivo!$F$36:$BE$36=$BS$1)*(MC_Dispositivo!$F$43:$BE$43=AG$1),MC_Dispositivo!$F$53:$BE$189))</f>
        <v>0</v>
      </c>
      <c r="AH79" s="357" cm="1">
        <f t="array" aca="1" ref="AH79" ca="1">SUM(IF((MC_Dispositivo!$B$53:$B$189=$C79)*(MC_Dispositivo!$F$36:$BE$36=$BS$1)*(MC_Dispositivo!$F$43:$BE$43=AH$1),MC_Dispositivo!$F$53:$BE$189))</f>
        <v>0</v>
      </c>
      <c r="AI79" s="357" cm="1">
        <f t="array" aca="1" ref="AI79" ca="1">SUM(IF((MC_Dispositivo!$B$53:$B$189=$C79)*(MC_Dispositivo!$F$36:$BE$36=$BS$1)*(MC_Dispositivo!$F$43:$BE$43=AI$1),MC_Dispositivo!$F$53:$BE$189))</f>
        <v>0</v>
      </c>
      <c r="AJ79" s="357" cm="1">
        <f t="array" aca="1" ref="AJ79" ca="1">SUM(IF((MC_Dispositivo!$B$53:$B$189=$C79)*(MC_Dispositivo!$F$36:$BE$36=$BS$1)*(MC_Dispositivo!$F$43:$BE$43=AJ$1),MC_Dispositivo!$F$53:$BE$189))</f>
        <v>0</v>
      </c>
      <c r="AK79" s="125">
        <f ca="1">IF(A79="","",INDEX([10]TPU!$G:$G,MATCH($A79,[10]TPU!$A:$A,0)))</f>
        <v>5.95</v>
      </c>
      <c r="AL79" s="359">
        <f t="shared" ref="AL79:BO79" ca="1" si="104">IF($A79="",SUMIFS(AL80:AL132,$C80:$C132,$C79&amp;"*",$A80:$A132,"&lt;&gt;"&amp;""),G79*$AK79)</f>
        <v>0</v>
      </c>
      <c r="AM79" s="359">
        <f t="shared" ca="1" si="104"/>
        <v>0</v>
      </c>
      <c r="AN79" s="359">
        <f t="shared" ca="1" si="104"/>
        <v>0</v>
      </c>
      <c r="AO79" s="359">
        <f t="shared" ca="1" si="104"/>
        <v>35700</v>
      </c>
      <c r="AP79" s="359">
        <f t="shared" ca="1" si="104"/>
        <v>0</v>
      </c>
      <c r="AQ79" s="359">
        <f t="shared" ca="1" si="104"/>
        <v>0</v>
      </c>
      <c r="AR79" s="359">
        <f t="shared" ca="1" si="104"/>
        <v>0</v>
      </c>
      <c r="AS79" s="359">
        <f t="shared" ca="1" si="104"/>
        <v>0</v>
      </c>
      <c r="AT79" s="359">
        <f t="shared" ca="1" si="104"/>
        <v>0</v>
      </c>
      <c r="AU79" s="359">
        <f t="shared" ca="1" si="104"/>
        <v>0</v>
      </c>
      <c r="AV79" s="359">
        <f t="shared" ca="1" si="104"/>
        <v>0</v>
      </c>
      <c r="AW79" s="359">
        <f t="shared" ca="1" si="104"/>
        <v>0</v>
      </c>
      <c r="AX79" s="359">
        <f t="shared" ca="1" si="104"/>
        <v>0</v>
      </c>
      <c r="AY79" s="359">
        <f t="shared" ca="1" si="104"/>
        <v>0</v>
      </c>
      <c r="AZ79" s="359">
        <f t="shared" ca="1" si="104"/>
        <v>0</v>
      </c>
      <c r="BA79" s="359">
        <f t="shared" ca="1" si="104"/>
        <v>0</v>
      </c>
      <c r="BB79" s="359">
        <f t="shared" ca="1" si="104"/>
        <v>0</v>
      </c>
      <c r="BC79" s="359">
        <f t="shared" ca="1" si="104"/>
        <v>0</v>
      </c>
      <c r="BD79" s="359">
        <f t="shared" ca="1" si="104"/>
        <v>0</v>
      </c>
      <c r="BE79" s="359">
        <f t="shared" ca="1" si="104"/>
        <v>0</v>
      </c>
      <c r="BF79" s="359">
        <f t="shared" ca="1" si="104"/>
        <v>0</v>
      </c>
      <c r="BG79" s="359">
        <f t="shared" ca="1" si="104"/>
        <v>0</v>
      </c>
      <c r="BH79" s="359">
        <f t="shared" ca="1" si="104"/>
        <v>0</v>
      </c>
      <c r="BI79" s="359">
        <f t="shared" ca="1" si="104"/>
        <v>0</v>
      </c>
      <c r="BJ79" s="359">
        <f t="shared" ca="1" si="104"/>
        <v>0</v>
      </c>
      <c r="BK79" s="359">
        <f t="shared" ca="1" si="104"/>
        <v>0</v>
      </c>
      <c r="BL79" s="359">
        <f t="shared" ca="1" si="104"/>
        <v>0</v>
      </c>
      <c r="BM79" s="359">
        <f t="shared" ca="1" si="104"/>
        <v>0</v>
      </c>
      <c r="BN79" s="359">
        <f t="shared" ca="1" si="104"/>
        <v>0</v>
      </c>
      <c r="BO79" s="359">
        <f t="shared" ca="1" si="104"/>
        <v>0</v>
      </c>
      <c r="BP79" s="358">
        <f t="shared" ca="1" si="101"/>
        <v>35700</v>
      </c>
      <c r="BQ79" s="206"/>
      <c r="BR79" s="234" t="str">
        <f t="shared" si="102"/>
        <v/>
      </c>
    </row>
    <row r="80" spans="1:70" ht="20.100000000000001" customHeight="1" outlineLevel="1" x14ac:dyDescent="0.2">
      <c r="A80" s="354">
        <f ca="1">INDEX(MC_Dispositivo!B:E,MATCH('Quantitativo_MG-329'!C80,MC_Dispositivo!B:B,0),2)</f>
        <v>5213405</v>
      </c>
      <c r="B80" s="354" t="str">
        <f ca="1">INDEX([10]TPU!$B:$B,MATCH($A80,[10]TPU!$A:$A,0))</f>
        <v>SICRO</v>
      </c>
      <c r="C80" s="354" t="s">
        <v>150</v>
      </c>
      <c r="D80" s="355" t="str">
        <f ca="1">INDEX(MC_Dispositivo!B:E,MATCH('Quantitativo_MG-329'!C80,MC_Dispositivo!B:B,0),3)</f>
        <v>Pintura de setas e zebrados com tinta acrílica - espessura de 0,6 mm</v>
      </c>
      <c r="E80" s="354" t="str">
        <f ca="1">INDEX(MC_Dispositivo!B:E,MATCH('Quantitativo_MG-329'!C80,MC_Dispositivo!B:B,0),4)</f>
        <v>m²</v>
      </c>
      <c r="F80" s="356" cm="1">
        <f t="array" aca="1" ref="F80" ca="1">IF($BS$1="Todos",SUM(IF(($BS$1="todos")*(MC_Dispositivo!$B$54:$B$212=$C80),MC_Dispositivo!$F$54:$BE$212)),SUM(IF((MC_Dispositivo!$F$36:$BE$36=$BS$1)*(MC_Dispositivo!$B$54:$B$212=$C80),MC_Dispositivo!$F$54:$BE$212)))</f>
        <v>600</v>
      </c>
      <c r="G80" s="357" cm="1">
        <f t="array" aca="1" ref="G80" ca="1">SUM(IF((MC_Dispositivo!$B$53:$B$189=$C80)*(MC_Dispositivo!$F$36:$BE$36=$BS$1)*(MC_Dispositivo!$F$43:$BE$43=G$1),MC_Dispositivo!$F$53:$BE$189))</f>
        <v>0</v>
      </c>
      <c r="H80" s="357" cm="1">
        <f t="array" aca="1" ref="H80" ca="1">SUM(IF((MC_Dispositivo!$B$53:$B$189=$C80)*(MC_Dispositivo!$F$36:$BE$36=$BS$1)*(MC_Dispositivo!$F$43:$BE$43=H$1),MC_Dispositivo!$F$53:$BE$189))</f>
        <v>0</v>
      </c>
      <c r="I80" s="357" cm="1">
        <f t="array" aca="1" ref="I80" ca="1">SUM(IF((MC_Dispositivo!$B$53:$B$189=$C80)*(MC_Dispositivo!$F$36:$BE$36=$BS$1)*(MC_Dispositivo!$F$43:$BE$43=I$1),MC_Dispositivo!$F$53:$BE$189))</f>
        <v>0</v>
      </c>
      <c r="J80" s="357" cm="1">
        <f t="array" aca="1" ref="J80" ca="1">SUM(IF((MC_Dispositivo!$B$53:$B$189=$C80)*(MC_Dispositivo!$F$36:$BE$36=$BS$1)*(MC_Dispositivo!$F$43:$BE$43=J$1),MC_Dispositivo!$F$53:$BE$189))</f>
        <v>600</v>
      </c>
      <c r="K80" s="357" cm="1">
        <f t="array" aca="1" ref="K80" ca="1">SUM(IF((MC_Dispositivo!$B$53:$B$189=$C80)*(MC_Dispositivo!$F$36:$BE$36=$BS$1)*(MC_Dispositivo!$F$43:$BE$43=K$1),MC_Dispositivo!$F$53:$BE$189))</f>
        <v>0</v>
      </c>
      <c r="L80" s="357" cm="1">
        <f t="array" aca="1" ref="L80" ca="1">SUM(IF((MC_Dispositivo!$B$53:$B$189=$C80)*(MC_Dispositivo!$F$36:$BE$36=$BS$1)*(MC_Dispositivo!$F$43:$BE$43=L$1),MC_Dispositivo!$F$53:$BE$189))</f>
        <v>0</v>
      </c>
      <c r="M80" s="357" cm="1">
        <f t="array" aca="1" ref="M80" ca="1">SUM(IF((MC_Dispositivo!$B$53:$B$189=$C80)*(MC_Dispositivo!$F$36:$BE$36=$BS$1)*(MC_Dispositivo!$F$43:$BE$43=M$1),MC_Dispositivo!$F$53:$BE$189))</f>
        <v>0</v>
      </c>
      <c r="N80" s="357" cm="1">
        <f t="array" aca="1" ref="N80" ca="1">SUM(IF((MC_Dispositivo!$B$53:$B$189=$C80)*(MC_Dispositivo!$F$36:$BE$36=$BS$1)*(MC_Dispositivo!$F$43:$BE$43=N$1),MC_Dispositivo!$F$53:$BE$189))</f>
        <v>0</v>
      </c>
      <c r="O80" s="357" cm="1">
        <f t="array" aca="1" ref="O80" ca="1">SUM(IF((MC_Dispositivo!$B$53:$B$189=$C80)*(MC_Dispositivo!$F$36:$BE$36=$BS$1)*(MC_Dispositivo!$F$43:$BE$43=O$1),MC_Dispositivo!$F$53:$BE$189))</f>
        <v>0</v>
      </c>
      <c r="P80" s="357" cm="1">
        <f t="array" aca="1" ref="P80" ca="1">SUM(IF((MC_Dispositivo!$B$53:$B$189=$C80)*(MC_Dispositivo!$F$36:$BE$36=$BS$1)*(MC_Dispositivo!$F$43:$BE$43=P$1),MC_Dispositivo!$F$53:$BE$189))</f>
        <v>0</v>
      </c>
      <c r="Q80" s="357" cm="1">
        <f t="array" aca="1" ref="Q80" ca="1">SUM(IF((MC_Dispositivo!$B$53:$B$189=$C80)*(MC_Dispositivo!$F$36:$BE$36=$BS$1)*(MC_Dispositivo!$F$43:$BE$43=Q$1),MC_Dispositivo!$F$53:$BE$189))</f>
        <v>0</v>
      </c>
      <c r="R80" s="357" cm="1">
        <f t="array" aca="1" ref="R80" ca="1">SUM(IF((MC_Dispositivo!$B$53:$B$189=$C80)*(MC_Dispositivo!$F$36:$BE$36=$BS$1)*(MC_Dispositivo!$F$43:$BE$43=R$1),MC_Dispositivo!$F$53:$BE$189))</f>
        <v>0</v>
      </c>
      <c r="S80" s="357" cm="1">
        <f t="array" aca="1" ref="S80" ca="1">SUM(IF((MC_Dispositivo!$B$53:$B$189=$C80)*(MC_Dispositivo!$F$36:$BE$36=$BS$1)*(MC_Dispositivo!$F$43:$BE$43=S$1),MC_Dispositivo!$F$53:$BE$189))</f>
        <v>0</v>
      </c>
      <c r="T80" s="357" cm="1">
        <f t="array" aca="1" ref="T80" ca="1">SUM(IF((MC_Dispositivo!$B$53:$B$189=$C80)*(MC_Dispositivo!$F$36:$BE$36=$BS$1)*(MC_Dispositivo!$F$43:$BE$43=T$1),MC_Dispositivo!$F$53:$BE$189))</f>
        <v>0</v>
      </c>
      <c r="U80" s="357" cm="1">
        <f t="array" aca="1" ref="U80" ca="1">SUM(IF((MC_Dispositivo!$B$53:$B$189=$C80)*(MC_Dispositivo!$F$36:$BE$36=$BS$1)*(MC_Dispositivo!$F$43:$BE$43=U$1),MC_Dispositivo!$F$53:$BE$189))</f>
        <v>0</v>
      </c>
      <c r="V80" s="357" cm="1">
        <f t="array" aca="1" ref="V80" ca="1">SUM(IF((MC_Dispositivo!$B$53:$B$189=$C80)*(MC_Dispositivo!$F$36:$BE$36=$BS$1)*(MC_Dispositivo!$F$43:$BE$43=V$1),MC_Dispositivo!$F$53:$BE$189))</f>
        <v>0</v>
      </c>
      <c r="W80" s="357" cm="1">
        <f t="array" aca="1" ref="W80" ca="1">SUM(IF((MC_Dispositivo!$B$53:$B$189=$C80)*(MC_Dispositivo!$F$36:$BE$36=$BS$1)*(MC_Dispositivo!$F$43:$BE$43=W$1),MC_Dispositivo!$F$53:$BE$189))</f>
        <v>0</v>
      </c>
      <c r="X80" s="357" cm="1">
        <f t="array" aca="1" ref="X80" ca="1">SUM(IF((MC_Dispositivo!$B$53:$B$189=$C80)*(MC_Dispositivo!$F$36:$BE$36=$BS$1)*(MC_Dispositivo!$F$43:$BE$43=X$1),MC_Dispositivo!$F$53:$BE$189))</f>
        <v>0</v>
      </c>
      <c r="Y80" s="357" cm="1">
        <f t="array" aca="1" ref="Y80" ca="1">SUM(IF((MC_Dispositivo!$B$53:$B$189=$C80)*(MC_Dispositivo!$F$36:$BE$36=$BS$1)*(MC_Dispositivo!$F$43:$BE$43=Y$1),MC_Dispositivo!$F$53:$BE$189))</f>
        <v>0</v>
      </c>
      <c r="Z80" s="357" cm="1">
        <f t="array" aca="1" ref="Z80" ca="1">SUM(IF((MC_Dispositivo!$B$53:$B$189=$C80)*(MC_Dispositivo!$F$36:$BE$36=$BS$1)*(MC_Dispositivo!$F$43:$BE$43=Z$1),MC_Dispositivo!$F$53:$BE$189))</f>
        <v>0</v>
      </c>
      <c r="AA80" s="357" cm="1">
        <f t="array" aca="1" ref="AA80" ca="1">SUM(IF((MC_Dispositivo!$B$53:$B$189=$C80)*(MC_Dispositivo!$F$36:$BE$36=$BS$1)*(MC_Dispositivo!$F$43:$BE$43=AA$1),MC_Dispositivo!$F$53:$BE$189))</f>
        <v>0</v>
      </c>
      <c r="AB80" s="357" cm="1">
        <f t="array" aca="1" ref="AB80" ca="1">SUM(IF((MC_Dispositivo!$B$53:$B$189=$C80)*(MC_Dispositivo!$F$36:$BE$36=$BS$1)*(MC_Dispositivo!$F$43:$BE$43=AB$1),MC_Dispositivo!$F$53:$BE$189))</f>
        <v>0</v>
      </c>
      <c r="AC80" s="357" cm="1">
        <f t="array" aca="1" ref="AC80" ca="1">SUM(IF((MC_Dispositivo!$B$53:$B$189=$C80)*(MC_Dispositivo!$F$36:$BE$36=$BS$1)*(MC_Dispositivo!$F$43:$BE$43=AC$1),MC_Dispositivo!$F$53:$BE$189))</f>
        <v>0</v>
      </c>
      <c r="AD80" s="357" cm="1">
        <f t="array" aca="1" ref="AD80" ca="1">SUM(IF((MC_Dispositivo!$B$53:$B$189=$C80)*(MC_Dispositivo!$F$36:$BE$36=$BS$1)*(MC_Dispositivo!$F$43:$BE$43=AD$1),MC_Dispositivo!$F$53:$BE$189))</f>
        <v>0</v>
      </c>
      <c r="AE80" s="357" cm="1">
        <f t="array" aca="1" ref="AE80" ca="1">SUM(IF((MC_Dispositivo!$B$53:$B$189=$C80)*(MC_Dispositivo!$F$36:$BE$36=$BS$1)*(MC_Dispositivo!$F$43:$BE$43=AE$1),MC_Dispositivo!$F$53:$BE$189))</f>
        <v>0</v>
      </c>
      <c r="AF80" s="357" cm="1">
        <f t="array" aca="1" ref="AF80" ca="1">SUM(IF((MC_Dispositivo!$B$53:$B$189=$C80)*(MC_Dispositivo!$F$36:$BE$36=$BS$1)*(MC_Dispositivo!$F$43:$BE$43=AF$1),MC_Dispositivo!$F$53:$BE$189))</f>
        <v>0</v>
      </c>
      <c r="AG80" s="357" cm="1">
        <f t="array" aca="1" ref="AG80" ca="1">SUM(IF((MC_Dispositivo!$B$53:$B$189=$C80)*(MC_Dispositivo!$F$36:$BE$36=$BS$1)*(MC_Dispositivo!$F$43:$BE$43=AG$1),MC_Dispositivo!$F$53:$BE$189))</f>
        <v>0</v>
      </c>
      <c r="AH80" s="357" cm="1">
        <f t="array" aca="1" ref="AH80" ca="1">SUM(IF((MC_Dispositivo!$B$53:$B$189=$C80)*(MC_Dispositivo!$F$36:$BE$36=$BS$1)*(MC_Dispositivo!$F$43:$BE$43=AH$1),MC_Dispositivo!$F$53:$BE$189))</f>
        <v>0</v>
      </c>
      <c r="AI80" s="357" cm="1">
        <f t="array" aca="1" ref="AI80" ca="1">SUM(IF((MC_Dispositivo!$B$53:$B$189=$C80)*(MC_Dispositivo!$F$36:$BE$36=$BS$1)*(MC_Dispositivo!$F$43:$BE$43=AI$1),MC_Dispositivo!$F$53:$BE$189))</f>
        <v>0</v>
      </c>
      <c r="AJ80" s="357" cm="1">
        <f t="array" aca="1" ref="AJ80" ca="1">SUM(IF((MC_Dispositivo!$B$53:$B$189=$C80)*(MC_Dispositivo!$F$36:$BE$36=$BS$1)*(MC_Dispositivo!$F$43:$BE$43=AJ$1),MC_Dispositivo!$F$53:$BE$189))</f>
        <v>0</v>
      </c>
      <c r="AK80" s="125">
        <f ca="1">IF(A80="","",INDEX([10]TPU!$G:$G,MATCH($A80,[10]TPU!$A:$A,0)))</f>
        <v>55.74</v>
      </c>
      <c r="AL80" s="359">
        <f t="shared" ref="AL80:BO80" ca="1" si="105">IF($A80="",SUMIFS(AL81:AL133,$C81:$C133,$C80&amp;"*",$A81:$A133,"&lt;&gt;"&amp;""),G80*$AK80)</f>
        <v>0</v>
      </c>
      <c r="AM80" s="359">
        <f t="shared" ca="1" si="105"/>
        <v>0</v>
      </c>
      <c r="AN80" s="359">
        <f t="shared" ca="1" si="105"/>
        <v>0</v>
      </c>
      <c r="AO80" s="359">
        <f t="shared" ca="1" si="105"/>
        <v>33444</v>
      </c>
      <c r="AP80" s="359">
        <f t="shared" ca="1" si="105"/>
        <v>0</v>
      </c>
      <c r="AQ80" s="359">
        <f t="shared" ca="1" si="105"/>
        <v>0</v>
      </c>
      <c r="AR80" s="359">
        <f t="shared" ca="1" si="105"/>
        <v>0</v>
      </c>
      <c r="AS80" s="359">
        <f t="shared" ca="1" si="105"/>
        <v>0</v>
      </c>
      <c r="AT80" s="359">
        <f t="shared" ca="1" si="105"/>
        <v>0</v>
      </c>
      <c r="AU80" s="359">
        <f t="shared" ca="1" si="105"/>
        <v>0</v>
      </c>
      <c r="AV80" s="359">
        <f t="shared" ca="1" si="105"/>
        <v>0</v>
      </c>
      <c r="AW80" s="359">
        <f t="shared" ca="1" si="105"/>
        <v>0</v>
      </c>
      <c r="AX80" s="359">
        <f t="shared" ca="1" si="105"/>
        <v>0</v>
      </c>
      <c r="AY80" s="359">
        <f t="shared" ca="1" si="105"/>
        <v>0</v>
      </c>
      <c r="AZ80" s="359">
        <f t="shared" ca="1" si="105"/>
        <v>0</v>
      </c>
      <c r="BA80" s="359">
        <f t="shared" ca="1" si="105"/>
        <v>0</v>
      </c>
      <c r="BB80" s="359">
        <f t="shared" ca="1" si="105"/>
        <v>0</v>
      </c>
      <c r="BC80" s="359">
        <f t="shared" ca="1" si="105"/>
        <v>0</v>
      </c>
      <c r="BD80" s="359">
        <f t="shared" ca="1" si="105"/>
        <v>0</v>
      </c>
      <c r="BE80" s="359">
        <f t="shared" ca="1" si="105"/>
        <v>0</v>
      </c>
      <c r="BF80" s="359">
        <f t="shared" ca="1" si="105"/>
        <v>0</v>
      </c>
      <c r="BG80" s="359">
        <f t="shared" ca="1" si="105"/>
        <v>0</v>
      </c>
      <c r="BH80" s="359">
        <f t="shared" ca="1" si="105"/>
        <v>0</v>
      </c>
      <c r="BI80" s="359">
        <f t="shared" ca="1" si="105"/>
        <v>0</v>
      </c>
      <c r="BJ80" s="359">
        <f t="shared" ca="1" si="105"/>
        <v>0</v>
      </c>
      <c r="BK80" s="359">
        <f t="shared" ca="1" si="105"/>
        <v>0</v>
      </c>
      <c r="BL80" s="359">
        <f t="shared" ca="1" si="105"/>
        <v>0</v>
      </c>
      <c r="BM80" s="359">
        <f t="shared" ca="1" si="105"/>
        <v>0</v>
      </c>
      <c r="BN80" s="359">
        <f t="shared" ca="1" si="105"/>
        <v>0</v>
      </c>
      <c r="BO80" s="359">
        <f t="shared" ca="1" si="105"/>
        <v>0</v>
      </c>
      <c r="BP80" s="358">
        <f t="shared" ca="1" si="101"/>
        <v>33444</v>
      </c>
      <c r="BQ80" s="206"/>
      <c r="BR80" s="234" t="str">
        <f t="shared" si="102"/>
        <v/>
      </c>
    </row>
    <row r="81" spans="1:75" ht="20.100000000000001" customHeight="1" outlineLevel="1" x14ac:dyDescent="0.2">
      <c r="A81" s="354">
        <f ca="1">INDEX(MC_Dispositivo!B:E,MATCH('Quantitativo_MG-329'!C81,MC_Dispositivo!B:B,0),2)</f>
        <v>5219612</v>
      </c>
      <c r="B81" s="354" t="str">
        <f ca="1">INDEX([10]TPU!$B:$B,MATCH($A81,[10]TPU!$A:$A,0))</f>
        <v>SICRO</v>
      </c>
      <c r="C81" s="354" t="s">
        <v>151</v>
      </c>
      <c r="D81" s="355" t="str">
        <f ca="1">INDEX(MC_Dispositivo!B:E,MATCH('Quantitativo_MG-329'!C81,MC_Dispositivo!B:B,0),3)</f>
        <v>Tacha refletiva em plástico injetado - monodirecional tipo I - fornecimento e colocação</v>
      </c>
      <c r="E81" s="354" t="str">
        <f ca="1">INDEX(MC_Dispositivo!B:E,MATCH('Quantitativo_MG-329'!C81,MC_Dispositivo!B:B,0),4)</f>
        <v>un</v>
      </c>
      <c r="F81" s="356" cm="1">
        <f t="array" aca="1" ref="F81" ca="1">IF($BS$1="Todos",SUM(IF(($BS$1="todos")*(MC_Dispositivo!$B$54:$B$212=$C81),MC_Dispositivo!$F$54:$BE$212)),SUM(IF((MC_Dispositivo!$F$36:$BE$36=$BS$1)*(MC_Dispositivo!$B$54:$B$212=$C81),MC_Dispositivo!$F$54:$BE$212)))</f>
        <v>756</v>
      </c>
      <c r="G81" s="357" cm="1">
        <f t="array" aca="1" ref="G81" ca="1">SUM(IF((MC_Dispositivo!$B$53:$B$189=$C81)*(MC_Dispositivo!$F$36:$BE$36=$BS$1)*(MC_Dispositivo!$F$43:$BE$43=G$1),MC_Dispositivo!$F$53:$BE$189))</f>
        <v>0</v>
      </c>
      <c r="H81" s="357" cm="1">
        <f t="array" aca="1" ref="H81" ca="1">SUM(IF((MC_Dispositivo!$B$53:$B$189=$C81)*(MC_Dispositivo!$F$36:$BE$36=$BS$1)*(MC_Dispositivo!$F$43:$BE$43=H$1),MC_Dispositivo!$F$53:$BE$189))</f>
        <v>0</v>
      </c>
      <c r="I81" s="357" cm="1">
        <f t="array" aca="1" ref="I81" ca="1">SUM(IF((MC_Dispositivo!$B$53:$B$189=$C81)*(MC_Dispositivo!$F$36:$BE$36=$BS$1)*(MC_Dispositivo!$F$43:$BE$43=I$1),MC_Dispositivo!$F$53:$BE$189))</f>
        <v>0</v>
      </c>
      <c r="J81" s="357" cm="1">
        <f t="array" aca="1" ref="J81" ca="1">SUM(IF((MC_Dispositivo!$B$53:$B$189=$C81)*(MC_Dispositivo!$F$36:$BE$36=$BS$1)*(MC_Dispositivo!$F$43:$BE$43=J$1),MC_Dispositivo!$F$53:$BE$189))</f>
        <v>756</v>
      </c>
      <c r="K81" s="357" cm="1">
        <f t="array" aca="1" ref="K81" ca="1">SUM(IF((MC_Dispositivo!$B$53:$B$189=$C81)*(MC_Dispositivo!$F$36:$BE$36=$BS$1)*(MC_Dispositivo!$F$43:$BE$43=K$1),MC_Dispositivo!$F$53:$BE$189))</f>
        <v>0</v>
      </c>
      <c r="L81" s="357" cm="1">
        <f t="array" aca="1" ref="L81" ca="1">SUM(IF((MC_Dispositivo!$B$53:$B$189=$C81)*(MC_Dispositivo!$F$36:$BE$36=$BS$1)*(MC_Dispositivo!$F$43:$BE$43=L$1),MC_Dispositivo!$F$53:$BE$189))</f>
        <v>0</v>
      </c>
      <c r="M81" s="357" cm="1">
        <f t="array" aca="1" ref="M81" ca="1">SUM(IF((MC_Dispositivo!$B$53:$B$189=$C81)*(MC_Dispositivo!$F$36:$BE$36=$BS$1)*(MC_Dispositivo!$F$43:$BE$43=M$1),MC_Dispositivo!$F$53:$BE$189))</f>
        <v>0</v>
      </c>
      <c r="N81" s="357" cm="1">
        <f t="array" aca="1" ref="N81" ca="1">SUM(IF((MC_Dispositivo!$B$53:$B$189=$C81)*(MC_Dispositivo!$F$36:$BE$36=$BS$1)*(MC_Dispositivo!$F$43:$BE$43=N$1),MC_Dispositivo!$F$53:$BE$189))</f>
        <v>0</v>
      </c>
      <c r="O81" s="357" cm="1">
        <f t="array" aca="1" ref="O81" ca="1">SUM(IF((MC_Dispositivo!$B$53:$B$189=$C81)*(MC_Dispositivo!$F$36:$BE$36=$BS$1)*(MC_Dispositivo!$F$43:$BE$43=O$1),MC_Dispositivo!$F$53:$BE$189))</f>
        <v>0</v>
      </c>
      <c r="P81" s="357" cm="1">
        <f t="array" aca="1" ref="P81" ca="1">SUM(IF((MC_Dispositivo!$B$53:$B$189=$C81)*(MC_Dispositivo!$F$36:$BE$36=$BS$1)*(MC_Dispositivo!$F$43:$BE$43=P$1),MC_Dispositivo!$F$53:$BE$189))</f>
        <v>0</v>
      </c>
      <c r="Q81" s="357" cm="1">
        <f t="array" aca="1" ref="Q81" ca="1">SUM(IF((MC_Dispositivo!$B$53:$B$189=$C81)*(MC_Dispositivo!$F$36:$BE$36=$BS$1)*(MC_Dispositivo!$F$43:$BE$43=Q$1),MC_Dispositivo!$F$53:$BE$189))</f>
        <v>0</v>
      </c>
      <c r="R81" s="357" cm="1">
        <f t="array" aca="1" ref="R81" ca="1">SUM(IF((MC_Dispositivo!$B$53:$B$189=$C81)*(MC_Dispositivo!$F$36:$BE$36=$BS$1)*(MC_Dispositivo!$F$43:$BE$43=R$1),MC_Dispositivo!$F$53:$BE$189))</f>
        <v>0</v>
      </c>
      <c r="S81" s="357" cm="1">
        <f t="array" aca="1" ref="S81" ca="1">SUM(IF((MC_Dispositivo!$B$53:$B$189=$C81)*(MC_Dispositivo!$F$36:$BE$36=$BS$1)*(MC_Dispositivo!$F$43:$BE$43=S$1),MC_Dispositivo!$F$53:$BE$189))</f>
        <v>0</v>
      </c>
      <c r="T81" s="357" cm="1">
        <f t="array" aca="1" ref="T81" ca="1">SUM(IF((MC_Dispositivo!$B$53:$B$189=$C81)*(MC_Dispositivo!$F$36:$BE$36=$BS$1)*(MC_Dispositivo!$F$43:$BE$43=T$1),MC_Dispositivo!$F$53:$BE$189))</f>
        <v>0</v>
      </c>
      <c r="U81" s="357" cm="1">
        <f t="array" aca="1" ref="U81" ca="1">SUM(IF((MC_Dispositivo!$B$53:$B$189=$C81)*(MC_Dispositivo!$F$36:$BE$36=$BS$1)*(MC_Dispositivo!$F$43:$BE$43=U$1),MC_Dispositivo!$F$53:$BE$189))</f>
        <v>0</v>
      </c>
      <c r="V81" s="357" cm="1">
        <f t="array" aca="1" ref="V81" ca="1">SUM(IF((MC_Dispositivo!$B$53:$B$189=$C81)*(MC_Dispositivo!$F$36:$BE$36=$BS$1)*(MC_Dispositivo!$F$43:$BE$43=V$1),MC_Dispositivo!$F$53:$BE$189))</f>
        <v>0</v>
      </c>
      <c r="W81" s="357" cm="1">
        <f t="array" aca="1" ref="W81" ca="1">SUM(IF((MC_Dispositivo!$B$53:$B$189=$C81)*(MC_Dispositivo!$F$36:$BE$36=$BS$1)*(MC_Dispositivo!$F$43:$BE$43=W$1),MC_Dispositivo!$F$53:$BE$189))</f>
        <v>0</v>
      </c>
      <c r="X81" s="357" cm="1">
        <f t="array" aca="1" ref="X81" ca="1">SUM(IF((MC_Dispositivo!$B$53:$B$189=$C81)*(MC_Dispositivo!$F$36:$BE$36=$BS$1)*(MC_Dispositivo!$F$43:$BE$43=X$1),MC_Dispositivo!$F$53:$BE$189))</f>
        <v>0</v>
      </c>
      <c r="Y81" s="357" cm="1">
        <f t="array" aca="1" ref="Y81" ca="1">SUM(IF((MC_Dispositivo!$B$53:$B$189=$C81)*(MC_Dispositivo!$F$36:$BE$36=$BS$1)*(MC_Dispositivo!$F$43:$BE$43=Y$1),MC_Dispositivo!$F$53:$BE$189))</f>
        <v>0</v>
      </c>
      <c r="Z81" s="357" cm="1">
        <f t="array" aca="1" ref="Z81" ca="1">SUM(IF((MC_Dispositivo!$B$53:$B$189=$C81)*(MC_Dispositivo!$F$36:$BE$36=$BS$1)*(MC_Dispositivo!$F$43:$BE$43=Z$1),MC_Dispositivo!$F$53:$BE$189))</f>
        <v>0</v>
      </c>
      <c r="AA81" s="357" cm="1">
        <f t="array" aca="1" ref="AA81" ca="1">SUM(IF((MC_Dispositivo!$B$53:$B$189=$C81)*(MC_Dispositivo!$F$36:$BE$36=$BS$1)*(MC_Dispositivo!$F$43:$BE$43=AA$1),MC_Dispositivo!$F$53:$BE$189))</f>
        <v>0</v>
      </c>
      <c r="AB81" s="357" cm="1">
        <f t="array" aca="1" ref="AB81" ca="1">SUM(IF((MC_Dispositivo!$B$53:$B$189=$C81)*(MC_Dispositivo!$F$36:$BE$36=$BS$1)*(MC_Dispositivo!$F$43:$BE$43=AB$1),MC_Dispositivo!$F$53:$BE$189))</f>
        <v>0</v>
      </c>
      <c r="AC81" s="357" cm="1">
        <f t="array" aca="1" ref="AC81" ca="1">SUM(IF((MC_Dispositivo!$B$53:$B$189=$C81)*(MC_Dispositivo!$F$36:$BE$36=$BS$1)*(MC_Dispositivo!$F$43:$BE$43=AC$1),MC_Dispositivo!$F$53:$BE$189))</f>
        <v>0</v>
      </c>
      <c r="AD81" s="357" cm="1">
        <f t="array" aca="1" ref="AD81" ca="1">SUM(IF((MC_Dispositivo!$B$53:$B$189=$C81)*(MC_Dispositivo!$F$36:$BE$36=$BS$1)*(MC_Dispositivo!$F$43:$BE$43=AD$1),MC_Dispositivo!$F$53:$BE$189))</f>
        <v>0</v>
      </c>
      <c r="AE81" s="357" cm="1">
        <f t="array" aca="1" ref="AE81" ca="1">SUM(IF((MC_Dispositivo!$B$53:$B$189=$C81)*(MC_Dispositivo!$F$36:$BE$36=$BS$1)*(MC_Dispositivo!$F$43:$BE$43=AE$1),MC_Dispositivo!$F$53:$BE$189))</f>
        <v>0</v>
      </c>
      <c r="AF81" s="357" cm="1">
        <f t="array" aca="1" ref="AF81" ca="1">SUM(IF((MC_Dispositivo!$B$53:$B$189=$C81)*(MC_Dispositivo!$F$36:$BE$36=$BS$1)*(MC_Dispositivo!$F$43:$BE$43=AF$1),MC_Dispositivo!$F$53:$BE$189))</f>
        <v>0</v>
      </c>
      <c r="AG81" s="357" cm="1">
        <f t="array" aca="1" ref="AG81" ca="1">SUM(IF((MC_Dispositivo!$B$53:$B$189=$C81)*(MC_Dispositivo!$F$36:$BE$36=$BS$1)*(MC_Dispositivo!$F$43:$BE$43=AG$1),MC_Dispositivo!$F$53:$BE$189))</f>
        <v>0</v>
      </c>
      <c r="AH81" s="357" cm="1">
        <f t="array" aca="1" ref="AH81" ca="1">SUM(IF((MC_Dispositivo!$B$53:$B$189=$C81)*(MC_Dispositivo!$F$36:$BE$36=$BS$1)*(MC_Dispositivo!$F$43:$BE$43=AH$1),MC_Dispositivo!$F$53:$BE$189))</f>
        <v>0</v>
      </c>
      <c r="AI81" s="357" cm="1">
        <f t="array" aca="1" ref="AI81" ca="1">SUM(IF((MC_Dispositivo!$B$53:$B$189=$C81)*(MC_Dispositivo!$F$36:$BE$36=$BS$1)*(MC_Dispositivo!$F$43:$BE$43=AI$1),MC_Dispositivo!$F$53:$BE$189))</f>
        <v>0</v>
      </c>
      <c r="AJ81" s="357" cm="1">
        <f t="array" aca="1" ref="AJ81" ca="1">SUM(IF((MC_Dispositivo!$B$53:$B$189=$C81)*(MC_Dispositivo!$F$36:$BE$36=$BS$1)*(MC_Dispositivo!$F$43:$BE$43=AJ$1),MC_Dispositivo!$F$53:$BE$189))</f>
        <v>0</v>
      </c>
      <c r="AK81" s="125">
        <f ca="1">IF(A81="","",INDEX([10]TPU!$G:$G,MATCH($A81,[10]TPU!$A:$A,0)))</f>
        <v>34.11</v>
      </c>
      <c r="AL81" s="359">
        <f t="shared" ref="AL81:BO81" ca="1" si="106">IF($A81="",SUMIFS(AL82:AL134,$C82:$C134,$C81&amp;"*",$A82:$A134,"&lt;&gt;"&amp;""),G81*$AK81)</f>
        <v>0</v>
      </c>
      <c r="AM81" s="359">
        <f t="shared" ca="1" si="106"/>
        <v>0</v>
      </c>
      <c r="AN81" s="359">
        <f t="shared" ca="1" si="106"/>
        <v>0</v>
      </c>
      <c r="AO81" s="359">
        <f t="shared" ca="1" si="106"/>
        <v>25787.16</v>
      </c>
      <c r="AP81" s="359">
        <f t="shared" ca="1" si="106"/>
        <v>0</v>
      </c>
      <c r="AQ81" s="359">
        <f t="shared" ca="1" si="106"/>
        <v>0</v>
      </c>
      <c r="AR81" s="359">
        <f t="shared" ca="1" si="106"/>
        <v>0</v>
      </c>
      <c r="AS81" s="359">
        <f t="shared" ca="1" si="106"/>
        <v>0</v>
      </c>
      <c r="AT81" s="359">
        <f t="shared" ca="1" si="106"/>
        <v>0</v>
      </c>
      <c r="AU81" s="359">
        <f t="shared" ca="1" si="106"/>
        <v>0</v>
      </c>
      <c r="AV81" s="359">
        <f t="shared" ca="1" si="106"/>
        <v>0</v>
      </c>
      <c r="AW81" s="359">
        <f t="shared" ca="1" si="106"/>
        <v>0</v>
      </c>
      <c r="AX81" s="359">
        <f t="shared" ca="1" si="106"/>
        <v>0</v>
      </c>
      <c r="AY81" s="359">
        <f t="shared" ca="1" si="106"/>
        <v>0</v>
      </c>
      <c r="AZ81" s="359">
        <f t="shared" ca="1" si="106"/>
        <v>0</v>
      </c>
      <c r="BA81" s="359">
        <f t="shared" ca="1" si="106"/>
        <v>0</v>
      </c>
      <c r="BB81" s="359">
        <f t="shared" ca="1" si="106"/>
        <v>0</v>
      </c>
      <c r="BC81" s="359">
        <f t="shared" ca="1" si="106"/>
        <v>0</v>
      </c>
      <c r="BD81" s="359">
        <f t="shared" ca="1" si="106"/>
        <v>0</v>
      </c>
      <c r="BE81" s="359">
        <f t="shared" ca="1" si="106"/>
        <v>0</v>
      </c>
      <c r="BF81" s="359">
        <f t="shared" ca="1" si="106"/>
        <v>0</v>
      </c>
      <c r="BG81" s="359">
        <f t="shared" ca="1" si="106"/>
        <v>0</v>
      </c>
      <c r="BH81" s="359">
        <f t="shared" ca="1" si="106"/>
        <v>0</v>
      </c>
      <c r="BI81" s="359">
        <f t="shared" ca="1" si="106"/>
        <v>0</v>
      </c>
      <c r="BJ81" s="359">
        <f t="shared" ca="1" si="106"/>
        <v>0</v>
      </c>
      <c r="BK81" s="359">
        <f t="shared" ca="1" si="106"/>
        <v>0</v>
      </c>
      <c r="BL81" s="359">
        <f t="shared" ca="1" si="106"/>
        <v>0</v>
      </c>
      <c r="BM81" s="359">
        <f t="shared" ca="1" si="106"/>
        <v>0</v>
      </c>
      <c r="BN81" s="359">
        <f t="shared" ca="1" si="106"/>
        <v>0</v>
      </c>
      <c r="BO81" s="359">
        <f t="shared" ca="1" si="106"/>
        <v>0</v>
      </c>
      <c r="BP81" s="358">
        <f t="shared" ca="1" si="101"/>
        <v>25787.16</v>
      </c>
      <c r="BQ81" s="206"/>
      <c r="BR81" s="234" t="str">
        <f t="shared" si="102"/>
        <v/>
      </c>
    </row>
    <row r="82" spans="1:75" ht="20.100000000000001" customHeight="1" outlineLevel="1" x14ac:dyDescent="0.2">
      <c r="A82" s="354">
        <f ca="1">INDEX(MC_Dispositivo!B:E,MATCH('Quantitativo_MG-329'!C82,MC_Dispositivo!B:B,0),2)</f>
        <v>5219620</v>
      </c>
      <c r="B82" s="354" t="str">
        <f ca="1">INDEX([10]TPU!$B:$B,MATCH($A82,[10]TPU!$A:$A,0))</f>
        <v>SICRO</v>
      </c>
      <c r="C82" s="354" t="s">
        <v>391</v>
      </c>
      <c r="D82" s="355" t="str">
        <f ca="1">INDEX(MC_Dispositivo!B:E,MATCH('Quantitativo_MG-329'!C82,MC_Dispositivo!B:B,0),3)</f>
        <v>Tacha refletiva em resina sintética - bidirecional tipo I - fornecimento e colocação</v>
      </c>
      <c r="E82" s="354" t="str">
        <f ca="1">INDEX(MC_Dispositivo!B:E,MATCH('Quantitativo_MG-329'!C82,MC_Dispositivo!B:B,0),4)</f>
        <v>un</v>
      </c>
      <c r="F82" s="356" cm="1">
        <f t="array" aca="1" ref="F82" ca="1">IF($BS$1="Todos",SUM(IF(($BS$1="todos")*(MC_Dispositivo!$B$54:$B$212=$C82),MC_Dispositivo!$F$54:$BE$212)),SUM(IF((MC_Dispositivo!$F$36:$BE$36=$BS$1)*(MC_Dispositivo!$B$54:$B$212=$C82),MC_Dispositivo!$F$54:$BE$212)))</f>
        <v>150</v>
      </c>
      <c r="G82" s="357" cm="1">
        <f t="array" aca="1" ref="G82" ca="1">SUM(IF((MC_Dispositivo!$B$53:$B$189=$C82)*(MC_Dispositivo!$F$36:$BE$36=$BS$1)*(MC_Dispositivo!$F$43:$BE$43=G$1),MC_Dispositivo!$F$53:$BE$189))</f>
        <v>0</v>
      </c>
      <c r="H82" s="357" cm="1">
        <f t="array" aca="1" ref="H82" ca="1">SUM(IF((MC_Dispositivo!$B$53:$B$189=$C82)*(MC_Dispositivo!$F$36:$BE$36=$BS$1)*(MC_Dispositivo!$F$43:$BE$43=H$1),MC_Dispositivo!$F$53:$BE$189))</f>
        <v>0</v>
      </c>
      <c r="I82" s="357" cm="1">
        <f t="array" aca="1" ref="I82" ca="1">SUM(IF((MC_Dispositivo!$B$53:$B$189=$C82)*(MC_Dispositivo!$F$36:$BE$36=$BS$1)*(MC_Dispositivo!$F$43:$BE$43=I$1),MC_Dispositivo!$F$53:$BE$189))</f>
        <v>0</v>
      </c>
      <c r="J82" s="357" cm="1">
        <f t="array" aca="1" ref="J82" ca="1">SUM(IF((MC_Dispositivo!$B$53:$B$189=$C82)*(MC_Dispositivo!$F$36:$BE$36=$BS$1)*(MC_Dispositivo!$F$43:$BE$43=J$1),MC_Dispositivo!$F$53:$BE$189))</f>
        <v>150</v>
      </c>
      <c r="K82" s="357" cm="1">
        <f t="array" aca="1" ref="K82" ca="1">SUM(IF((MC_Dispositivo!$B$53:$B$189=$C82)*(MC_Dispositivo!$F$36:$BE$36=$BS$1)*(MC_Dispositivo!$F$43:$BE$43=K$1),MC_Dispositivo!$F$53:$BE$189))</f>
        <v>0</v>
      </c>
      <c r="L82" s="357" cm="1">
        <f t="array" aca="1" ref="L82" ca="1">SUM(IF((MC_Dispositivo!$B$53:$B$189=$C82)*(MC_Dispositivo!$F$36:$BE$36=$BS$1)*(MC_Dispositivo!$F$43:$BE$43=L$1),MC_Dispositivo!$F$53:$BE$189))</f>
        <v>0</v>
      </c>
      <c r="M82" s="357" cm="1">
        <f t="array" aca="1" ref="M82" ca="1">SUM(IF((MC_Dispositivo!$B$53:$B$189=$C82)*(MC_Dispositivo!$F$36:$BE$36=$BS$1)*(MC_Dispositivo!$F$43:$BE$43=M$1),MC_Dispositivo!$F$53:$BE$189))</f>
        <v>0</v>
      </c>
      <c r="N82" s="357" cm="1">
        <f t="array" aca="1" ref="N82" ca="1">SUM(IF((MC_Dispositivo!$B$53:$B$189=$C82)*(MC_Dispositivo!$F$36:$BE$36=$BS$1)*(MC_Dispositivo!$F$43:$BE$43=N$1),MC_Dispositivo!$F$53:$BE$189))</f>
        <v>0</v>
      </c>
      <c r="O82" s="357" cm="1">
        <f t="array" aca="1" ref="O82" ca="1">SUM(IF((MC_Dispositivo!$B$53:$B$189=$C82)*(MC_Dispositivo!$F$36:$BE$36=$BS$1)*(MC_Dispositivo!$F$43:$BE$43=O$1),MC_Dispositivo!$F$53:$BE$189))</f>
        <v>0</v>
      </c>
      <c r="P82" s="357" cm="1">
        <f t="array" aca="1" ref="P82" ca="1">SUM(IF((MC_Dispositivo!$B$53:$B$189=$C82)*(MC_Dispositivo!$F$36:$BE$36=$BS$1)*(MC_Dispositivo!$F$43:$BE$43=P$1),MC_Dispositivo!$F$53:$BE$189))</f>
        <v>0</v>
      </c>
      <c r="Q82" s="357" cm="1">
        <f t="array" aca="1" ref="Q82" ca="1">SUM(IF((MC_Dispositivo!$B$53:$B$189=$C82)*(MC_Dispositivo!$F$36:$BE$36=$BS$1)*(MC_Dispositivo!$F$43:$BE$43=Q$1),MC_Dispositivo!$F$53:$BE$189))</f>
        <v>0</v>
      </c>
      <c r="R82" s="357" cm="1">
        <f t="array" aca="1" ref="R82" ca="1">SUM(IF((MC_Dispositivo!$B$53:$B$189=$C82)*(MC_Dispositivo!$F$36:$BE$36=$BS$1)*(MC_Dispositivo!$F$43:$BE$43=R$1),MC_Dispositivo!$F$53:$BE$189))</f>
        <v>0</v>
      </c>
      <c r="S82" s="357" cm="1">
        <f t="array" aca="1" ref="S82" ca="1">SUM(IF((MC_Dispositivo!$B$53:$B$189=$C82)*(MC_Dispositivo!$F$36:$BE$36=$BS$1)*(MC_Dispositivo!$F$43:$BE$43=S$1),MC_Dispositivo!$F$53:$BE$189))</f>
        <v>0</v>
      </c>
      <c r="T82" s="357" cm="1">
        <f t="array" aca="1" ref="T82" ca="1">SUM(IF((MC_Dispositivo!$B$53:$B$189=$C82)*(MC_Dispositivo!$F$36:$BE$36=$BS$1)*(MC_Dispositivo!$F$43:$BE$43=T$1),MC_Dispositivo!$F$53:$BE$189))</f>
        <v>0</v>
      </c>
      <c r="U82" s="357" cm="1">
        <f t="array" aca="1" ref="U82" ca="1">SUM(IF((MC_Dispositivo!$B$53:$B$189=$C82)*(MC_Dispositivo!$F$36:$BE$36=$BS$1)*(MC_Dispositivo!$F$43:$BE$43=U$1),MC_Dispositivo!$F$53:$BE$189))</f>
        <v>0</v>
      </c>
      <c r="V82" s="357" cm="1">
        <f t="array" aca="1" ref="V82" ca="1">SUM(IF((MC_Dispositivo!$B$53:$B$189=$C82)*(MC_Dispositivo!$F$36:$BE$36=$BS$1)*(MC_Dispositivo!$F$43:$BE$43=V$1),MC_Dispositivo!$F$53:$BE$189))</f>
        <v>0</v>
      </c>
      <c r="W82" s="357" cm="1">
        <f t="array" aca="1" ref="W82" ca="1">SUM(IF((MC_Dispositivo!$B$53:$B$189=$C82)*(MC_Dispositivo!$F$36:$BE$36=$BS$1)*(MC_Dispositivo!$F$43:$BE$43=W$1),MC_Dispositivo!$F$53:$BE$189))</f>
        <v>0</v>
      </c>
      <c r="X82" s="357" cm="1">
        <f t="array" aca="1" ref="X82" ca="1">SUM(IF((MC_Dispositivo!$B$53:$B$189=$C82)*(MC_Dispositivo!$F$36:$BE$36=$BS$1)*(MC_Dispositivo!$F$43:$BE$43=X$1),MC_Dispositivo!$F$53:$BE$189))</f>
        <v>0</v>
      </c>
      <c r="Y82" s="357" cm="1">
        <f t="array" aca="1" ref="Y82" ca="1">SUM(IF((MC_Dispositivo!$B$53:$B$189=$C82)*(MC_Dispositivo!$F$36:$BE$36=$BS$1)*(MC_Dispositivo!$F$43:$BE$43=Y$1),MC_Dispositivo!$F$53:$BE$189))</f>
        <v>0</v>
      </c>
      <c r="Z82" s="357" cm="1">
        <f t="array" aca="1" ref="Z82" ca="1">SUM(IF((MC_Dispositivo!$B$53:$B$189=$C82)*(MC_Dispositivo!$F$36:$BE$36=$BS$1)*(MC_Dispositivo!$F$43:$BE$43=Z$1),MC_Dispositivo!$F$53:$BE$189))</f>
        <v>0</v>
      </c>
      <c r="AA82" s="357" cm="1">
        <f t="array" aca="1" ref="AA82" ca="1">SUM(IF((MC_Dispositivo!$B$53:$B$189=$C82)*(MC_Dispositivo!$F$36:$BE$36=$BS$1)*(MC_Dispositivo!$F$43:$BE$43=AA$1),MC_Dispositivo!$F$53:$BE$189))</f>
        <v>0</v>
      </c>
      <c r="AB82" s="357" cm="1">
        <f t="array" aca="1" ref="AB82" ca="1">SUM(IF((MC_Dispositivo!$B$53:$B$189=$C82)*(MC_Dispositivo!$F$36:$BE$36=$BS$1)*(MC_Dispositivo!$F$43:$BE$43=AB$1),MC_Dispositivo!$F$53:$BE$189))</f>
        <v>0</v>
      </c>
      <c r="AC82" s="357" cm="1">
        <f t="array" aca="1" ref="AC82" ca="1">SUM(IF((MC_Dispositivo!$B$53:$B$189=$C82)*(MC_Dispositivo!$F$36:$BE$36=$BS$1)*(MC_Dispositivo!$F$43:$BE$43=AC$1),MC_Dispositivo!$F$53:$BE$189))</f>
        <v>0</v>
      </c>
      <c r="AD82" s="357" cm="1">
        <f t="array" aca="1" ref="AD82" ca="1">SUM(IF((MC_Dispositivo!$B$53:$B$189=$C82)*(MC_Dispositivo!$F$36:$BE$36=$BS$1)*(MC_Dispositivo!$F$43:$BE$43=AD$1),MC_Dispositivo!$F$53:$BE$189))</f>
        <v>0</v>
      </c>
      <c r="AE82" s="357" cm="1">
        <f t="array" aca="1" ref="AE82" ca="1">SUM(IF((MC_Dispositivo!$B$53:$B$189=$C82)*(MC_Dispositivo!$F$36:$BE$36=$BS$1)*(MC_Dispositivo!$F$43:$BE$43=AE$1),MC_Dispositivo!$F$53:$BE$189))</f>
        <v>0</v>
      </c>
      <c r="AF82" s="357" cm="1">
        <f t="array" aca="1" ref="AF82" ca="1">SUM(IF((MC_Dispositivo!$B$53:$B$189=$C82)*(MC_Dispositivo!$F$36:$BE$36=$BS$1)*(MC_Dispositivo!$F$43:$BE$43=AF$1),MC_Dispositivo!$F$53:$BE$189))</f>
        <v>0</v>
      </c>
      <c r="AG82" s="357" cm="1">
        <f t="array" aca="1" ref="AG82" ca="1">SUM(IF((MC_Dispositivo!$B$53:$B$189=$C82)*(MC_Dispositivo!$F$36:$BE$36=$BS$1)*(MC_Dispositivo!$F$43:$BE$43=AG$1),MC_Dispositivo!$F$53:$BE$189))</f>
        <v>0</v>
      </c>
      <c r="AH82" s="357" cm="1">
        <f t="array" aca="1" ref="AH82" ca="1">SUM(IF((MC_Dispositivo!$B$53:$B$189=$C82)*(MC_Dispositivo!$F$36:$BE$36=$BS$1)*(MC_Dispositivo!$F$43:$BE$43=AH$1),MC_Dispositivo!$F$53:$BE$189))</f>
        <v>0</v>
      </c>
      <c r="AI82" s="357" cm="1">
        <f t="array" aca="1" ref="AI82" ca="1">SUM(IF((MC_Dispositivo!$B$53:$B$189=$C82)*(MC_Dispositivo!$F$36:$BE$36=$BS$1)*(MC_Dispositivo!$F$43:$BE$43=AI$1),MC_Dispositivo!$F$53:$BE$189))</f>
        <v>0</v>
      </c>
      <c r="AJ82" s="357" cm="1">
        <f t="array" aca="1" ref="AJ82" ca="1">SUM(IF((MC_Dispositivo!$B$53:$B$189=$C82)*(MC_Dispositivo!$F$36:$BE$36=$BS$1)*(MC_Dispositivo!$F$43:$BE$43=AJ$1),MC_Dispositivo!$F$53:$BE$189))</f>
        <v>0</v>
      </c>
      <c r="AK82" s="125">
        <f ca="1">IF(A82="","",INDEX([10]TPU!$G:$G,MATCH($A82,[10]TPU!$A:$A,0)))</f>
        <v>53.3</v>
      </c>
      <c r="AL82" s="359">
        <f t="shared" ref="AL82:BO82" ca="1" si="107">IF($A82="",SUMIFS(AL83:AL135,$C83:$C135,$C82&amp;"*",$A83:$A135,"&lt;&gt;"&amp;""),G82*$AK82)</f>
        <v>0</v>
      </c>
      <c r="AM82" s="359">
        <f t="shared" ca="1" si="107"/>
        <v>0</v>
      </c>
      <c r="AN82" s="359">
        <f t="shared" ca="1" si="107"/>
        <v>0</v>
      </c>
      <c r="AO82" s="359">
        <f t="shared" ca="1" si="107"/>
        <v>7995</v>
      </c>
      <c r="AP82" s="359">
        <f t="shared" ca="1" si="107"/>
        <v>0</v>
      </c>
      <c r="AQ82" s="359">
        <f t="shared" ca="1" si="107"/>
        <v>0</v>
      </c>
      <c r="AR82" s="359">
        <f t="shared" ca="1" si="107"/>
        <v>0</v>
      </c>
      <c r="AS82" s="359">
        <f t="shared" ca="1" si="107"/>
        <v>0</v>
      </c>
      <c r="AT82" s="359">
        <f t="shared" ca="1" si="107"/>
        <v>0</v>
      </c>
      <c r="AU82" s="359">
        <f t="shared" ca="1" si="107"/>
        <v>0</v>
      </c>
      <c r="AV82" s="359">
        <f t="shared" ca="1" si="107"/>
        <v>0</v>
      </c>
      <c r="AW82" s="359">
        <f t="shared" ca="1" si="107"/>
        <v>0</v>
      </c>
      <c r="AX82" s="359">
        <f t="shared" ca="1" si="107"/>
        <v>0</v>
      </c>
      <c r="AY82" s="359">
        <f t="shared" ca="1" si="107"/>
        <v>0</v>
      </c>
      <c r="AZ82" s="359">
        <f t="shared" ca="1" si="107"/>
        <v>0</v>
      </c>
      <c r="BA82" s="359">
        <f t="shared" ca="1" si="107"/>
        <v>0</v>
      </c>
      <c r="BB82" s="359">
        <f t="shared" ca="1" si="107"/>
        <v>0</v>
      </c>
      <c r="BC82" s="359">
        <f t="shared" ca="1" si="107"/>
        <v>0</v>
      </c>
      <c r="BD82" s="359">
        <f t="shared" ca="1" si="107"/>
        <v>0</v>
      </c>
      <c r="BE82" s="359">
        <f t="shared" ca="1" si="107"/>
        <v>0</v>
      </c>
      <c r="BF82" s="359">
        <f t="shared" ca="1" si="107"/>
        <v>0</v>
      </c>
      <c r="BG82" s="359">
        <f t="shared" ca="1" si="107"/>
        <v>0</v>
      </c>
      <c r="BH82" s="359">
        <f t="shared" ca="1" si="107"/>
        <v>0</v>
      </c>
      <c r="BI82" s="359">
        <f t="shared" ca="1" si="107"/>
        <v>0</v>
      </c>
      <c r="BJ82" s="359">
        <f t="shared" ca="1" si="107"/>
        <v>0</v>
      </c>
      <c r="BK82" s="359">
        <f t="shared" ca="1" si="107"/>
        <v>0</v>
      </c>
      <c r="BL82" s="359">
        <f t="shared" ca="1" si="107"/>
        <v>0</v>
      </c>
      <c r="BM82" s="359">
        <f t="shared" ca="1" si="107"/>
        <v>0</v>
      </c>
      <c r="BN82" s="359">
        <f t="shared" ca="1" si="107"/>
        <v>0</v>
      </c>
      <c r="BO82" s="359">
        <f t="shared" ca="1" si="107"/>
        <v>0</v>
      </c>
      <c r="BP82" s="358">
        <f t="shared" ca="1" si="101"/>
        <v>7995</v>
      </c>
      <c r="BQ82" s="206"/>
      <c r="BR82" s="234" t="str">
        <f t="shared" si="102"/>
        <v/>
      </c>
    </row>
    <row r="83" spans="1:75" s="204" customFormat="1" ht="20.100000000000001" customHeight="1" outlineLevel="1" x14ac:dyDescent="0.2">
      <c r="A83" s="349"/>
      <c r="B83" s="349"/>
      <c r="C83" s="350">
        <v>6</v>
      </c>
      <c r="D83" s="351" t="s">
        <v>152</v>
      </c>
      <c r="E83" s="349"/>
      <c r="F83" s="352"/>
      <c r="G83" s="352"/>
      <c r="H83" s="352"/>
      <c r="I83" s="352"/>
      <c r="J83" s="352"/>
      <c r="K83" s="352"/>
      <c r="L83" s="352"/>
      <c r="M83" s="352"/>
      <c r="N83" s="352"/>
      <c r="O83" s="352"/>
      <c r="P83" s="352"/>
      <c r="Q83" s="352"/>
      <c r="R83" s="352"/>
      <c r="S83" s="352"/>
      <c r="T83" s="352"/>
      <c r="U83" s="352"/>
      <c r="V83" s="352"/>
      <c r="W83" s="352"/>
      <c r="X83" s="352"/>
      <c r="Y83" s="352"/>
      <c r="Z83" s="352"/>
      <c r="AA83" s="352"/>
      <c r="AB83" s="352"/>
      <c r="AC83" s="352"/>
      <c r="AD83" s="352"/>
      <c r="AE83" s="352"/>
      <c r="AF83" s="352"/>
      <c r="AG83" s="352"/>
      <c r="AH83" s="352"/>
      <c r="AI83" s="352"/>
      <c r="AJ83" s="352"/>
      <c r="AK83" s="352"/>
      <c r="AL83" s="353">
        <f t="shared" ref="AL83:BO83" ca="1" si="108">IF($A83="",SUMIFS(AL84:AL136,$C84:$C136,$C83&amp;"*",$A84:$A136,"&lt;&gt;"&amp;""),G83*$AK83)</f>
        <v>0</v>
      </c>
      <c r="AM83" s="353">
        <f t="shared" ca="1" si="108"/>
        <v>0</v>
      </c>
      <c r="AN83" s="353">
        <f t="shared" ca="1" si="108"/>
        <v>0</v>
      </c>
      <c r="AO83" s="353">
        <f t="shared" ca="1" si="108"/>
        <v>98451.937314319628</v>
      </c>
      <c r="AP83" s="353">
        <f t="shared" ca="1" si="108"/>
        <v>0</v>
      </c>
      <c r="AQ83" s="353">
        <f t="shared" ca="1" si="108"/>
        <v>0</v>
      </c>
      <c r="AR83" s="353">
        <f t="shared" ca="1" si="108"/>
        <v>0</v>
      </c>
      <c r="AS83" s="353">
        <f t="shared" ca="1" si="108"/>
        <v>0</v>
      </c>
      <c r="AT83" s="353">
        <f t="shared" ca="1" si="108"/>
        <v>0</v>
      </c>
      <c r="AU83" s="353">
        <f t="shared" ca="1" si="108"/>
        <v>0</v>
      </c>
      <c r="AV83" s="353">
        <f t="shared" ca="1" si="108"/>
        <v>0</v>
      </c>
      <c r="AW83" s="353">
        <f t="shared" ca="1" si="108"/>
        <v>0</v>
      </c>
      <c r="AX83" s="353">
        <f t="shared" ca="1" si="108"/>
        <v>0</v>
      </c>
      <c r="AY83" s="353">
        <f t="shared" ca="1" si="108"/>
        <v>0</v>
      </c>
      <c r="AZ83" s="353">
        <f t="shared" ca="1" si="108"/>
        <v>0</v>
      </c>
      <c r="BA83" s="353">
        <f t="shared" ca="1" si="108"/>
        <v>0</v>
      </c>
      <c r="BB83" s="353">
        <f t="shared" ca="1" si="108"/>
        <v>0</v>
      </c>
      <c r="BC83" s="353">
        <f t="shared" ca="1" si="108"/>
        <v>0</v>
      </c>
      <c r="BD83" s="353">
        <f t="shared" ca="1" si="108"/>
        <v>0</v>
      </c>
      <c r="BE83" s="353">
        <f t="shared" ca="1" si="108"/>
        <v>0</v>
      </c>
      <c r="BF83" s="353">
        <f t="shared" ca="1" si="108"/>
        <v>0</v>
      </c>
      <c r="BG83" s="353">
        <f t="shared" ca="1" si="108"/>
        <v>0</v>
      </c>
      <c r="BH83" s="353">
        <f t="shared" ca="1" si="108"/>
        <v>0</v>
      </c>
      <c r="BI83" s="353">
        <f t="shared" ca="1" si="108"/>
        <v>0</v>
      </c>
      <c r="BJ83" s="353">
        <f t="shared" ca="1" si="108"/>
        <v>0</v>
      </c>
      <c r="BK83" s="353">
        <f t="shared" ca="1" si="108"/>
        <v>0</v>
      </c>
      <c r="BL83" s="353">
        <f t="shared" ca="1" si="108"/>
        <v>0</v>
      </c>
      <c r="BM83" s="353">
        <f t="shared" ca="1" si="108"/>
        <v>0</v>
      </c>
      <c r="BN83" s="353">
        <f t="shared" ca="1" si="108"/>
        <v>0</v>
      </c>
      <c r="BO83" s="353">
        <f t="shared" ca="1" si="108"/>
        <v>0</v>
      </c>
      <c r="BP83" s="353">
        <f t="shared" ca="1" si="101"/>
        <v>98451.937314319628</v>
      </c>
      <c r="BQ83" s="206"/>
      <c r="BR83" s="234" t="str">
        <f t="shared" si="102"/>
        <v/>
      </c>
      <c r="BW83" s="173"/>
    </row>
    <row r="84" spans="1:75" ht="20.100000000000001" customHeight="1" outlineLevel="1" x14ac:dyDescent="0.2">
      <c r="A84" s="354">
        <f ca="1">INDEX(MC_Dispositivo!B:E,MATCH('Quantitativo_MG-329'!C84,MC_Dispositivo!B:B,0),2)</f>
        <v>5213420</v>
      </c>
      <c r="B84" s="354" t="str">
        <f ca="1">INDEX([10]TPU!$B:$B,MATCH($A84,[10]TPU!$A:$A,0))</f>
        <v>SICRO</v>
      </c>
      <c r="C84" s="354" t="s">
        <v>154</v>
      </c>
      <c r="D84" s="355" t="str">
        <f ca="1">INDEX(MC_Dispositivo!B:E,MATCH('Quantitativo_MG-329'!C84,MC_Dispositivo!B:B,0),3)</f>
        <v>Placa em aço nº 16 galvanizado com película retrorrefletiva tipo III + X - confecção</v>
      </c>
      <c r="E84" s="354" t="str">
        <f ca="1">INDEX(MC_Dispositivo!B:E,MATCH('Quantitativo_MG-329'!C84,MC_Dispositivo!B:B,0),4)</f>
        <v>m²</v>
      </c>
      <c r="F84" s="356" cm="1">
        <f t="array" aca="1" ref="F84" ca="1">IF($BS$1="Todos",SUM(IF(($BS$1="todos")*(MC_Dispositivo!$B$54:$B$212=$C84),MC_Dispositivo!$F$54:$BE$212)),SUM(IF((MC_Dispositivo!$F$36:$BE$36=$BS$1)*(MC_Dispositivo!$B$54:$B$212=$C84),MC_Dispositivo!$F$54:$BE$212)))</f>
        <v>112</v>
      </c>
      <c r="G84" s="357" cm="1">
        <f t="array" aca="1" ref="G84" ca="1">SUM(IF((MC_Dispositivo!$B$53:$B$189=$C84)*(MC_Dispositivo!$F$36:$BE$36=$BS$1)*(MC_Dispositivo!$F$43:$BE$43=G$1),MC_Dispositivo!$F$53:$BE$189))</f>
        <v>0</v>
      </c>
      <c r="H84" s="357" cm="1">
        <f t="array" aca="1" ref="H84" ca="1">SUM(IF((MC_Dispositivo!$B$53:$B$189=$C84)*(MC_Dispositivo!$F$36:$BE$36=$BS$1)*(MC_Dispositivo!$F$43:$BE$43=H$1),MC_Dispositivo!$F$53:$BE$189))</f>
        <v>0</v>
      </c>
      <c r="I84" s="357" cm="1">
        <f t="array" aca="1" ref="I84" ca="1">SUM(IF((MC_Dispositivo!$B$53:$B$189=$C84)*(MC_Dispositivo!$F$36:$BE$36=$BS$1)*(MC_Dispositivo!$F$43:$BE$43=I$1),MC_Dispositivo!$F$53:$BE$189))</f>
        <v>0</v>
      </c>
      <c r="J84" s="357" cm="1">
        <f t="array" aca="1" ref="J84" ca="1">SUM(IF((MC_Dispositivo!$B$53:$B$189=$C84)*(MC_Dispositivo!$F$36:$BE$36=$BS$1)*(MC_Dispositivo!$F$43:$BE$43=J$1),MC_Dispositivo!$F$53:$BE$189))</f>
        <v>112</v>
      </c>
      <c r="K84" s="357" cm="1">
        <f t="array" aca="1" ref="K84" ca="1">SUM(IF((MC_Dispositivo!$B$53:$B$189=$C84)*(MC_Dispositivo!$F$36:$BE$36=$BS$1)*(MC_Dispositivo!$F$43:$BE$43=K$1),MC_Dispositivo!$F$53:$BE$189))</f>
        <v>0</v>
      </c>
      <c r="L84" s="357" cm="1">
        <f t="array" aca="1" ref="L84" ca="1">SUM(IF((MC_Dispositivo!$B$53:$B$189=$C84)*(MC_Dispositivo!$F$36:$BE$36=$BS$1)*(MC_Dispositivo!$F$43:$BE$43=L$1),MC_Dispositivo!$F$53:$BE$189))</f>
        <v>0</v>
      </c>
      <c r="M84" s="357" cm="1">
        <f t="array" aca="1" ref="M84" ca="1">SUM(IF((MC_Dispositivo!$B$53:$B$189=$C84)*(MC_Dispositivo!$F$36:$BE$36=$BS$1)*(MC_Dispositivo!$F$43:$BE$43=M$1),MC_Dispositivo!$F$53:$BE$189))</f>
        <v>0</v>
      </c>
      <c r="N84" s="357" cm="1">
        <f t="array" aca="1" ref="N84" ca="1">SUM(IF((MC_Dispositivo!$B$53:$B$189=$C84)*(MC_Dispositivo!$F$36:$BE$36=$BS$1)*(MC_Dispositivo!$F$43:$BE$43=N$1),MC_Dispositivo!$F$53:$BE$189))</f>
        <v>0</v>
      </c>
      <c r="O84" s="357" cm="1">
        <f t="array" aca="1" ref="O84" ca="1">SUM(IF((MC_Dispositivo!$B$53:$B$189=$C84)*(MC_Dispositivo!$F$36:$BE$36=$BS$1)*(MC_Dispositivo!$F$43:$BE$43=O$1),MC_Dispositivo!$F$53:$BE$189))</f>
        <v>0</v>
      </c>
      <c r="P84" s="357" cm="1">
        <f t="array" aca="1" ref="P84" ca="1">SUM(IF((MC_Dispositivo!$B$53:$B$189=$C84)*(MC_Dispositivo!$F$36:$BE$36=$BS$1)*(MC_Dispositivo!$F$43:$BE$43=P$1),MC_Dispositivo!$F$53:$BE$189))</f>
        <v>0</v>
      </c>
      <c r="Q84" s="357" cm="1">
        <f t="array" aca="1" ref="Q84" ca="1">SUM(IF((MC_Dispositivo!$B$53:$B$189=$C84)*(MC_Dispositivo!$F$36:$BE$36=$BS$1)*(MC_Dispositivo!$F$43:$BE$43=Q$1),MC_Dispositivo!$F$53:$BE$189))</f>
        <v>0</v>
      </c>
      <c r="R84" s="357" cm="1">
        <f t="array" aca="1" ref="R84" ca="1">SUM(IF((MC_Dispositivo!$B$53:$B$189=$C84)*(MC_Dispositivo!$F$36:$BE$36=$BS$1)*(MC_Dispositivo!$F$43:$BE$43=R$1),MC_Dispositivo!$F$53:$BE$189))</f>
        <v>0</v>
      </c>
      <c r="S84" s="357" cm="1">
        <f t="array" aca="1" ref="S84" ca="1">SUM(IF((MC_Dispositivo!$B$53:$B$189=$C84)*(MC_Dispositivo!$F$36:$BE$36=$BS$1)*(MC_Dispositivo!$F$43:$BE$43=S$1),MC_Dispositivo!$F$53:$BE$189))</f>
        <v>0</v>
      </c>
      <c r="T84" s="357" cm="1">
        <f t="array" aca="1" ref="T84" ca="1">SUM(IF((MC_Dispositivo!$B$53:$B$189=$C84)*(MC_Dispositivo!$F$36:$BE$36=$BS$1)*(MC_Dispositivo!$F$43:$BE$43=T$1),MC_Dispositivo!$F$53:$BE$189))</f>
        <v>0</v>
      </c>
      <c r="U84" s="357" cm="1">
        <f t="array" aca="1" ref="U84" ca="1">SUM(IF((MC_Dispositivo!$B$53:$B$189=$C84)*(MC_Dispositivo!$F$36:$BE$36=$BS$1)*(MC_Dispositivo!$F$43:$BE$43=U$1),MC_Dispositivo!$F$53:$BE$189))</f>
        <v>0</v>
      </c>
      <c r="V84" s="357" cm="1">
        <f t="array" aca="1" ref="V84" ca="1">SUM(IF((MC_Dispositivo!$B$53:$B$189=$C84)*(MC_Dispositivo!$F$36:$BE$36=$BS$1)*(MC_Dispositivo!$F$43:$BE$43=V$1),MC_Dispositivo!$F$53:$BE$189))</f>
        <v>0</v>
      </c>
      <c r="W84" s="357" cm="1">
        <f t="array" aca="1" ref="W84" ca="1">SUM(IF((MC_Dispositivo!$B$53:$B$189=$C84)*(MC_Dispositivo!$F$36:$BE$36=$BS$1)*(MC_Dispositivo!$F$43:$BE$43=W$1),MC_Dispositivo!$F$53:$BE$189))</f>
        <v>0</v>
      </c>
      <c r="X84" s="357" cm="1">
        <f t="array" aca="1" ref="X84" ca="1">SUM(IF((MC_Dispositivo!$B$53:$B$189=$C84)*(MC_Dispositivo!$F$36:$BE$36=$BS$1)*(MC_Dispositivo!$F$43:$BE$43=X$1),MC_Dispositivo!$F$53:$BE$189))</f>
        <v>0</v>
      </c>
      <c r="Y84" s="357" cm="1">
        <f t="array" aca="1" ref="Y84" ca="1">SUM(IF((MC_Dispositivo!$B$53:$B$189=$C84)*(MC_Dispositivo!$F$36:$BE$36=$BS$1)*(MC_Dispositivo!$F$43:$BE$43=Y$1),MC_Dispositivo!$F$53:$BE$189))</f>
        <v>0</v>
      </c>
      <c r="Z84" s="357" cm="1">
        <f t="array" aca="1" ref="Z84" ca="1">SUM(IF((MC_Dispositivo!$B$53:$B$189=$C84)*(MC_Dispositivo!$F$36:$BE$36=$BS$1)*(MC_Dispositivo!$F$43:$BE$43=Z$1),MC_Dispositivo!$F$53:$BE$189))</f>
        <v>0</v>
      </c>
      <c r="AA84" s="357" cm="1">
        <f t="array" aca="1" ref="AA84" ca="1">SUM(IF((MC_Dispositivo!$B$53:$B$189=$C84)*(MC_Dispositivo!$F$36:$BE$36=$BS$1)*(MC_Dispositivo!$F$43:$BE$43=AA$1),MC_Dispositivo!$F$53:$BE$189))</f>
        <v>0</v>
      </c>
      <c r="AB84" s="357" cm="1">
        <f t="array" aca="1" ref="AB84" ca="1">SUM(IF((MC_Dispositivo!$B$53:$B$189=$C84)*(MC_Dispositivo!$F$36:$BE$36=$BS$1)*(MC_Dispositivo!$F$43:$BE$43=AB$1),MC_Dispositivo!$F$53:$BE$189))</f>
        <v>0</v>
      </c>
      <c r="AC84" s="357" cm="1">
        <f t="array" aca="1" ref="AC84" ca="1">SUM(IF((MC_Dispositivo!$B$53:$B$189=$C84)*(MC_Dispositivo!$F$36:$BE$36=$BS$1)*(MC_Dispositivo!$F$43:$BE$43=AC$1),MC_Dispositivo!$F$53:$BE$189))</f>
        <v>0</v>
      </c>
      <c r="AD84" s="357" cm="1">
        <f t="array" aca="1" ref="AD84" ca="1">SUM(IF((MC_Dispositivo!$B$53:$B$189=$C84)*(MC_Dispositivo!$F$36:$BE$36=$BS$1)*(MC_Dispositivo!$F$43:$BE$43=AD$1),MC_Dispositivo!$F$53:$BE$189))</f>
        <v>0</v>
      </c>
      <c r="AE84" s="357" cm="1">
        <f t="array" aca="1" ref="AE84" ca="1">SUM(IF((MC_Dispositivo!$B$53:$B$189=$C84)*(MC_Dispositivo!$F$36:$BE$36=$BS$1)*(MC_Dispositivo!$F$43:$BE$43=AE$1),MC_Dispositivo!$F$53:$BE$189))</f>
        <v>0</v>
      </c>
      <c r="AF84" s="357" cm="1">
        <f t="array" aca="1" ref="AF84" ca="1">SUM(IF((MC_Dispositivo!$B$53:$B$189=$C84)*(MC_Dispositivo!$F$36:$BE$36=$BS$1)*(MC_Dispositivo!$F$43:$BE$43=AF$1),MC_Dispositivo!$F$53:$BE$189))</f>
        <v>0</v>
      </c>
      <c r="AG84" s="357" cm="1">
        <f t="array" aca="1" ref="AG84" ca="1">SUM(IF((MC_Dispositivo!$B$53:$B$189=$C84)*(MC_Dispositivo!$F$36:$BE$36=$BS$1)*(MC_Dispositivo!$F$43:$BE$43=AG$1),MC_Dispositivo!$F$53:$BE$189))</f>
        <v>0</v>
      </c>
      <c r="AH84" s="357" cm="1">
        <f t="array" aca="1" ref="AH84" ca="1">SUM(IF((MC_Dispositivo!$B$53:$B$189=$C84)*(MC_Dispositivo!$F$36:$BE$36=$BS$1)*(MC_Dispositivo!$F$43:$BE$43=AH$1),MC_Dispositivo!$F$53:$BE$189))</f>
        <v>0</v>
      </c>
      <c r="AI84" s="357" cm="1">
        <f t="array" aca="1" ref="AI84" ca="1">SUM(IF((MC_Dispositivo!$B$53:$B$189=$C84)*(MC_Dispositivo!$F$36:$BE$36=$BS$1)*(MC_Dispositivo!$F$43:$BE$43=AI$1),MC_Dispositivo!$F$53:$BE$189))</f>
        <v>0</v>
      </c>
      <c r="AJ84" s="357" cm="1">
        <f t="array" aca="1" ref="AJ84" ca="1">SUM(IF((MC_Dispositivo!$B$53:$B$189=$C84)*(MC_Dispositivo!$F$36:$BE$36=$BS$1)*(MC_Dispositivo!$F$43:$BE$43=AJ$1),MC_Dispositivo!$F$53:$BE$189))</f>
        <v>0</v>
      </c>
      <c r="AK84" s="125">
        <f ca="1">IF(A84="","",INDEX([10]TPU!$G:$G,MATCH($A84,[10]TPU!$A:$A,0)))</f>
        <v>805.52</v>
      </c>
      <c r="AL84" s="359">
        <f t="shared" ref="AL84:BO84" ca="1" si="109">IF($A84="",SUMIFS(AL85:AL137,$C85:$C137,$C84&amp;"*",$A85:$A137,"&lt;&gt;"&amp;""),G84*$AK84)</f>
        <v>0</v>
      </c>
      <c r="AM84" s="359">
        <f t="shared" ca="1" si="109"/>
        <v>0</v>
      </c>
      <c r="AN84" s="359">
        <f t="shared" ca="1" si="109"/>
        <v>0</v>
      </c>
      <c r="AO84" s="359">
        <f t="shared" ca="1" si="109"/>
        <v>90218.239999999991</v>
      </c>
      <c r="AP84" s="359">
        <f t="shared" ca="1" si="109"/>
        <v>0</v>
      </c>
      <c r="AQ84" s="359">
        <f t="shared" ca="1" si="109"/>
        <v>0</v>
      </c>
      <c r="AR84" s="359">
        <f t="shared" ca="1" si="109"/>
        <v>0</v>
      </c>
      <c r="AS84" s="359">
        <f t="shared" ca="1" si="109"/>
        <v>0</v>
      </c>
      <c r="AT84" s="359">
        <f t="shared" ca="1" si="109"/>
        <v>0</v>
      </c>
      <c r="AU84" s="359">
        <f t="shared" ca="1" si="109"/>
        <v>0</v>
      </c>
      <c r="AV84" s="359">
        <f t="shared" ca="1" si="109"/>
        <v>0</v>
      </c>
      <c r="AW84" s="359">
        <f t="shared" ca="1" si="109"/>
        <v>0</v>
      </c>
      <c r="AX84" s="359">
        <f t="shared" ca="1" si="109"/>
        <v>0</v>
      </c>
      <c r="AY84" s="359">
        <f t="shared" ca="1" si="109"/>
        <v>0</v>
      </c>
      <c r="AZ84" s="359">
        <f t="shared" ca="1" si="109"/>
        <v>0</v>
      </c>
      <c r="BA84" s="359">
        <f t="shared" ca="1" si="109"/>
        <v>0</v>
      </c>
      <c r="BB84" s="359">
        <f t="shared" ca="1" si="109"/>
        <v>0</v>
      </c>
      <c r="BC84" s="359">
        <f t="shared" ca="1" si="109"/>
        <v>0</v>
      </c>
      <c r="BD84" s="359">
        <f t="shared" ca="1" si="109"/>
        <v>0</v>
      </c>
      <c r="BE84" s="359">
        <f t="shared" ca="1" si="109"/>
        <v>0</v>
      </c>
      <c r="BF84" s="359">
        <f t="shared" ca="1" si="109"/>
        <v>0</v>
      </c>
      <c r="BG84" s="359">
        <f t="shared" ca="1" si="109"/>
        <v>0</v>
      </c>
      <c r="BH84" s="359">
        <f t="shared" ca="1" si="109"/>
        <v>0</v>
      </c>
      <c r="BI84" s="359">
        <f t="shared" ca="1" si="109"/>
        <v>0</v>
      </c>
      <c r="BJ84" s="359">
        <f t="shared" ca="1" si="109"/>
        <v>0</v>
      </c>
      <c r="BK84" s="359">
        <f t="shared" ca="1" si="109"/>
        <v>0</v>
      </c>
      <c r="BL84" s="359">
        <f t="shared" ca="1" si="109"/>
        <v>0</v>
      </c>
      <c r="BM84" s="359">
        <f t="shared" ca="1" si="109"/>
        <v>0</v>
      </c>
      <c r="BN84" s="359">
        <f t="shared" ca="1" si="109"/>
        <v>0</v>
      </c>
      <c r="BO84" s="359">
        <f t="shared" ca="1" si="109"/>
        <v>0</v>
      </c>
      <c r="BP84" s="358">
        <f t="shared" ca="1" si="101"/>
        <v>90218.239999999991</v>
      </c>
      <c r="BQ84" s="206">
        <f ca="1">SUM(BP84:BP93)</f>
        <v>98451.937314319628</v>
      </c>
      <c r="BR84" s="234">
        <f t="shared" ca="1" si="102"/>
        <v>1.0880076307058346E-2</v>
      </c>
    </row>
    <row r="85" spans="1:75" ht="20.100000000000001" customHeight="1" outlineLevel="1" x14ac:dyDescent="0.2">
      <c r="A85" s="354">
        <f ca="1">INDEX(MC_Dispositivo!B:E,MATCH('Quantitativo_MG-329'!C85,MC_Dispositivo!B:B,0),2)</f>
        <v>5213420</v>
      </c>
      <c r="B85" s="354" t="str">
        <f ca="1">INDEX([10]TPU!$B:$B,MATCH($A85,[10]TPU!$A:$A,0))</f>
        <v>SICRO</v>
      </c>
      <c r="C85" s="354" t="s">
        <v>155</v>
      </c>
      <c r="D85" s="355" t="str">
        <f ca="1">INDEX(MC_Dispositivo!B:E,MATCH('Quantitativo_MG-329'!C85,MC_Dispositivo!B:B,0),3)</f>
        <v>Placa em aço nº 16 galvanizado com película retrorrefletiva tipo III + X - confecção</v>
      </c>
      <c r="E85" s="354" t="str">
        <f ca="1">INDEX(MC_Dispositivo!B:E,MATCH('Quantitativo_MG-329'!C85,MC_Dispositivo!B:B,0),4)</f>
        <v>m²</v>
      </c>
      <c r="F85" s="356" cm="1">
        <f t="array" aca="1" ref="F85" ca="1">IF($BS$1="Todos",SUM(IF(($BS$1="todos")*(MC_Dispositivo!$B$54:$B$212=$C85),MC_Dispositivo!$F$54:$BE$212)),SUM(IF((MC_Dispositivo!$F$36:$BE$36=$BS$1)*(MC_Dispositivo!$B$54:$B$212=$C85),MC_Dispositivo!$F$54:$BE$212)))</f>
        <v>4</v>
      </c>
      <c r="G85" s="357" cm="1">
        <f t="array" aca="1" ref="G85" ca="1">SUM(IF((MC_Dispositivo!$B$53:$B$189=$C85)*(MC_Dispositivo!$F$36:$BE$36=$BS$1)*(MC_Dispositivo!$F$43:$BE$43=G$1),MC_Dispositivo!$F$53:$BE$189))</f>
        <v>0</v>
      </c>
      <c r="H85" s="357" cm="1">
        <f t="array" aca="1" ref="H85" ca="1">SUM(IF((MC_Dispositivo!$B$53:$B$189=$C85)*(MC_Dispositivo!$F$36:$BE$36=$BS$1)*(MC_Dispositivo!$F$43:$BE$43=H$1),MC_Dispositivo!$F$53:$BE$189))</f>
        <v>0</v>
      </c>
      <c r="I85" s="357" cm="1">
        <f t="array" aca="1" ref="I85" ca="1">SUM(IF((MC_Dispositivo!$B$53:$B$189=$C85)*(MC_Dispositivo!$F$36:$BE$36=$BS$1)*(MC_Dispositivo!$F$43:$BE$43=I$1),MC_Dispositivo!$F$53:$BE$189))</f>
        <v>0</v>
      </c>
      <c r="J85" s="357" cm="1">
        <f t="array" aca="1" ref="J85" ca="1">SUM(IF((MC_Dispositivo!$B$53:$B$189=$C85)*(MC_Dispositivo!$F$36:$BE$36=$BS$1)*(MC_Dispositivo!$F$43:$BE$43=J$1),MC_Dispositivo!$F$53:$BE$189))</f>
        <v>4</v>
      </c>
      <c r="K85" s="357" cm="1">
        <f t="array" aca="1" ref="K85" ca="1">SUM(IF((MC_Dispositivo!$B$53:$B$189=$C85)*(MC_Dispositivo!$F$36:$BE$36=$BS$1)*(MC_Dispositivo!$F$43:$BE$43=K$1),MC_Dispositivo!$F$53:$BE$189))</f>
        <v>0</v>
      </c>
      <c r="L85" s="357" cm="1">
        <f t="array" aca="1" ref="L85" ca="1">SUM(IF((MC_Dispositivo!$B$53:$B$189=$C85)*(MC_Dispositivo!$F$36:$BE$36=$BS$1)*(MC_Dispositivo!$F$43:$BE$43=L$1),MC_Dispositivo!$F$53:$BE$189))</f>
        <v>0</v>
      </c>
      <c r="M85" s="357" cm="1">
        <f t="array" aca="1" ref="M85" ca="1">SUM(IF((MC_Dispositivo!$B$53:$B$189=$C85)*(MC_Dispositivo!$F$36:$BE$36=$BS$1)*(MC_Dispositivo!$F$43:$BE$43=M$1),MC_Dispositivo!$F$53:$BE$189))</f>
        <v>0</v>
      </c>
      <c r="N85" s="357" cm="1">
        <f t="array" aca="1" ref="N85" ca="1">SUM(IF((MC_Dispositivo!$B$53:$B$189=$C85)*(MC_Dispositivo!$F$36:$BE$36=$BS$1)*(MC_Dispositivo!$F$43:$BE$43=N$1),MC_Dispositivo!$F$53:$BE$189))</f>
        <v>0</v>
      </c>
      <c r="O85" s="357" cm="1">
        <f t="array" aca="1" ref="O85" ca="1">SUM(IF((MC_Dispositivo!$B$53:$B$189=$C85)*(MC_Dispositivo!$F$36:$BE$36=$BS$1)*(MC_Dispositivo!$F$43:$BE$43=O$1),MC_Dispositivo!$F$53:$BE$189))</f>
        <v>0</v>
      </c>
      <c r="P85" s="357" cm="1">
        <f t="array" aca="1" ref="P85" ca="1">SUM(IF((MC_Dispositivo!$B$53:$B$189=$C85)*(MC_Dispositivo!$F$36:$BE$36=$BS$1)*(MC_Dispositivo!$F$43:$BE$43=P$1),MC_Dispositivo!$F$53:$BE$189))</f>
        <v>0</v>
      </c>
      <c r="Q85" s="357" cm="1">
        <f t="array" aca="1" ref="Q85" ca="1">SUM(IF((MC_Dispositivo!$B$53:$B$189=$C85)*(MC_Dispositivo!$F$36:$BE$36=$BS$1)*(MC_Dispositivo!$F$43:$BE$43=Q$1),MC_Dispositivo!$F$53:$BE$189))</f>
        <v>0</v>
      </c>
      <c r="R85" s="357" cm="1">
        <f t="array" aca="1" ref="R85" ca="1">SUM(IF((MC_Dispositivo!$B$53:$B$189=$C85)*(MC_Dispositivo!$F$36:$BE$36=$BS$1)*(MC_Dispositivo!$F$43:$BE$43=R$1),MC_Dispositivo!$F$53:$BE$189))</f>
        <v>0</v>
      </c>
      <c r="S85" s="357" cm="1">
        <f t="array" aca="1" ref="S85" ca="1">SUM(IF((MC_Dispositivo!$B$53:$B$189=$C85)*(MC_Dispositivo!$F$36:$BE$36=$BS$1)*(MC_Dispositivo!$F$43:$BE$43=S$1),MC_Dispositivo!$F$53:$BE$189))</f>
        <v>0</v>
      </c>
      <c r="T85" s="357" cm="1">
        <f t="array" aca="1" ref="T85" ca="1">SUM(IF((MC_Dispositivo!$B$53:$B$189=$C85)*(MC_Dispositivo!$F$36:$BE$36=$BS$1)*(MC_Dispositivo!$F$43:$BE$43=T$1),MC_Dispositivo!$F$53:$BE$189))</f>
        <v>0</v>
      </c>
      <c r="U85" s="357" cm="1">
        <f t="array" aca="1" ref="U85" ca="1">SUM(IF((MC_Dispositivo!$B$53:$B$189=$C85)*(MC_Dispositivo!$F$36:$BE$36=$BS$1)*(MC_Dispositivo!$F$43:$BE$43=U$1),MC_Dispositivo!$F$53:$BE$189))</f>
        <v>0</v>
      </c>
      <c r="V85" s="357" cm="1">
        <f t="array" aca="1" ref="V85" ca="1">SUM(IF((MC_Dispositivo!$B$53:$B$189=$C85)*(MC_Dispositivo!$F$36:$BE$36=$BS$1)*(MC_Dispositivo!$F$43:$BE$43=V$1),MC_Dispositivo!$F$53:$BE$189))</f>
        <v>0</v>
      </c>
      <c r="W85" s="357" cm="1">
        <f t="array" aca="1" ref="W85" ca="1">SUM(IF((MC_Dispositivo!$B$53:$B$189=$C85)*(MC_Dispositivo!$F$36:$BE$36=$BS$1)*(MC_Dispositivo!$F$43:$BE$43=W$1),MC_Dispositivo!$F$53:$BE$189))</f>
        <v>0</v>
      </c>
      <c r="X85" s="357" cm="1">
        <f t="array" aca="1" ref="X85" ca="1">SUM(IF((MC_Dispositivo!$B$53:$B$189=$C85)*(MC_Dispositivo!$F$36:$BE$36=$BS$1)*(MC_Dispositivo!$F$43:$BE$43=X$1),MC_Dispositivo!$F$53:$BE$189))</f>
        <v>0</v>
      </c>
      <c r="Y85" s="357" cm="1">
        <f t="array" aca="1" ref="Y85" ca="1">SUM(IF((MC_Dispositivo!$B$53:$B$189=$C85)*(MC_Dispositivo!$F$36:$BE$36=$BS$1)*(MC_Dispositivo!$F$43:$BE$43=Y$1),MC_Dispositivo!$F$53:$BE$189))</f>
        <v>0</v>
      </c>
      <c r="Z85" s="357" cm="1">
        <f t="array" aca="1" ref="Z85" ca="1">SUM(IF((MC_Dispositivo!$B$53:$B$189=$C85)*(MC_Dispositivo!$F$36:$BE$36=$BS$1)*(MC_Dispositivo!$F$43:$BE$43=Z$1),MC_Dispositivo!$F$53:$BE$189))</f>
        <v>0</v>
      </c>
      <c r="AA85" s="357" cm="1">
        <f t="array" aca="1" ref="AA85" ca="1">SUM(IF((MC_Dispositivo!$B$53:$B$189=$C85)*(MC_Dispositivo!$F$36:$BE$36=$BS$1)*(MC_Dispositivo!$F$43:$BE$43=AA$1),MC_Dispositivo!$F$53:$BE$189))</f>
        <v>0</v>
      </c>
      <c r="AB85" s="357" cm="1">
        <f t="array" aca="1" ref="AB85" ca="1">SUM(IF((MC_Dispositivo!$B$53:$B$189=$C85)*(MC_Dispositivo!$F$36:$BE$36=$BS$1)*(MC_Dispositivo!$F$43:$BE$43=AB$1),MC_Dispositivo!$F$53:$BE$189))</f>
        <v>0</v>
      </c>
      <c r="AC85" s="357" cm="1">
        <f t="array" aca="1" ref="AC85" ca="1">SUM(IF((MC_Dispositivo!$B$53:$B$189=$C85)*(MC_Dispositivo!$F$36:$BE$36=$BS$1)*(MC_Dispositivo!$F$43:$BE$43=AC$1),MC_Dispositivo!$F$53:$BE$189))</f>
        <v>0</v>
      </c>
      <c r="AD85" s="357" cm="1">
        <f t="array" aca="1" ref="AD85" ca="1">SUM(IF((MC_Dispositivo!$B$53:$B$189=$C85)*(MC_Dispositivo!$F$36:$BE$36=$BS$1)*(MC_Dispositivo!$F$43:$BE$43=AD$1),MC_Dispositivo!$F$53:$BE$189))</f>
        <v>0</v>
      </c>
      <c r="AE85" s="357" cm="1">
        <f t="array" aca="1" ref="AE85" ca="1">SUM(IF((MC_Dispositivo!$B$53:$B$189=$C85)*(MC_Dispositivo!$F$36:$BE$36=$BS$1)*(MC_Dispositivo!$F$43:$BE$43=AE$1),MC_Dispositivo!$F$53:$BE$189))</f>
        <v>0</v>
      </c>
      <c r="AF85" s="357" cm="1">
        <f t="array" aca="1" ref="AF85" ca="1">SUM(IF((MC_Dispositivo!$B$53:$B$189=$C85)*(MC_Dispositivo!$F$36:$BE$36=$BS$1)*(MC_Dispositivo!$F$43:$BE$43=AF$1),MC_Dispositivo!$F$53:$BE$189))</f>
        <v>0</v>
      </c>
      <c r="AG85" s="357" cm="1">
        <f t="array" aca="1" ref="AG85" ca="1">SUM(IF((MC_Dispositivo!$B$53:$B$189=$C85)*(MC_Dispositivo!$F$36:$BE$36=$BS$1)*(MC_Dispositivo!$F$43:$BE$43=AG$1),MC_Dispositivo!$F$53:$BE$189))</f>
        <v>0</v>
      </c>
      <c r="AH85" s="357" cm="1">
        <f t="array" aca="1" ref="AH85" ca="1">SUM(IF((MC_Dispositivo!$B$53:$B$189=$C85)*(MC_Dispositivo!$F$36:$BE$36=$BS$1)*(MC_Dispositivo!$F$43:$BE$43=AH$1),MC_Dispositivo!$F$53:$BE$189))</f>
        <v>0</v>
      </c>
      <c r="AI85" s="357" cm="1">
        <f t="array" aca="1" ref="AI85" ca="1">SUM(IF((MC_Dispositivo!$B$53:$B$189=$C85)*(MC_Dispositivo!$F$36:$BE$36=$BS$1)*(MC_Dispositivo!$F$43:$BE$43=AI$1),MC_Dispositivo!$F$53:$BE$189))</f>
        <v>0</v>
      </c>
      <c r="AJ85" s="357" cm="1">
        <f t="array" aca="1" ref="AJ85" ca="1">SUM(IF((MC_Dispositivo!$B$53:$B$189=$C85)*(MC_Dispositivo!$F$36:$BE$36=$BS$1)*(MC_Dispositivo!$F$43:$BE$43=AJ$1),MC_Dispositivo!$F$53:$BE$189))</f>
        <v>0</v>
      </c>
      <c r="AK85" s="125">
        <f ca="1">IF(A85="","",INDEX([10]TPU!$G:$G,MATCH($A85,[10]TPU!$A:$A,0)))</f>
        <v>805.52</v>
      </c>
      <c r="AL85" s="359">
        <f t="shared" ref="AL85:BO85" ca="1" si="110">IF($A85="",SUMIFS(AL86:AL138,$C86:$C138,$C85&amp;"*",$A86:$A138,"&lt;&gt;"&amp;""),G85*$AK85)</f>
        <v>0</v>
      </c>
      <c r="AM85" s="359">
        <f t="shared" ca="1" si="110"/>
        <v>0</v>
      </c>
      <c r="AN85" s="359">
        <f t="shared" ca="1" si="110"/>
        <v>0</v>
      </c>
      <c r="AO85" s="359">
        <f t="shared" ca="1" si="110"/>
        <v>3222.08</v>
      </c>
      <c r="AP85" s="359">
        <f t="shared" ca="1" si="110"/>
        <v>0</v>
      </c>
      <c r="AQ85" s="359">
        <f t="shared" ca="1" si="110"/>
        <v>0</v>
      </c>
      <c r="AR85" s="359">
        <f t="shared" ca="1" si="110"/>
        <v>0</v>
      </c>
      <c r="AS85" s="359">
        <f t="shared" ca="1" si="110"/>
        <v>0</v>
      </c>
      <c r="AT85" s="359">
        <f t="shared" ca="1" si="110"/>
        <v>0</v>
      </c>
      <c r="AU85" s="359">
        <f t="shared" ca="1" si="110"/>
        <v>0</v>
      </c>
      <c r="AV85" s="359">
        <f t="shared" ca="1" si="110"/>
        <v>0</v>
      </c>
      <c r="AW85" s="359">
        <f t="shared" ca="1" si="110"/>
        <v>0</v>
      </c>
      <c r="AX85" s="359">
        <f t="shared" ca="1" si="110"/>
        <v>0</v>
      </c>
      <c r="AY85" s="359">
        <f t="shared" ca="1" si="110"/>
        <v>0</v>
      </c>
      <c r="AZ85" s="359">
        <f t="shared" ca="1" si="110"/>
        <v>0</v>
      </c>
      <c r="BA85" s="359">
        <f t="shared" ca="1" si="110"/>
        <v>0</v>
      </c>
      <c r="BB85" s="359">
        <f t="shared" ca="1" si="110"/>
        <v>0</v>
      </c>
      <c r="BC85" s="359">
        <f t="shared" ca="1" si="110"/>
        <v>0</v>
      </c>
      <c r="BD85" s="359">
        <f t="shared" ca="1" si="110"/>
        <v>0</v>
      </c>
      <c r="BE85" s="359">
        <f t="shared" ca="1" si="110"/>
        <v>0</v>
      </c>
      <c r="BF85" s="359">
        <f t="shared" ca="1" si="110"/>
        <v>0</v>
      </c>
      <c r="BG85" s="359">
        <f t="shared" ca="1" si="110"/>
        <v>0</v>
      </c>
      <c r="BH85" s="359">
        <f t="shared" ca="1" si="110"/>
        <v>0</v>
      </c>
      <c r="BI85" s="359">
        <f t="shared" ca="1" si="110"/>
        <v>0</v>
      </c>
      <c r="BJ85" s="359">
        <f t="shared" ca="1" si="110"/>
        <v>0</v>
      </c>
      <c r="BK85" s="359">
        <f t="shared" ca="1" si="110"/>
        <v>0</v>
      </c>
      <c r="BL85" s="359">
        <f t="shared" ca="1" si="110"/>
        <v>0</v>
      </c>
      <c r="BM85" s="359">
        <f t="shared" ca="1" si="110"/>
        <v>0</v>
      </c>
      <c r="BN85" s="359">
        <f t="shared" ca="1" si="110"/>
        <v>0</v>
      </c>
      <c r="BO85" s="359">
        <f t="shared" ca="1" si="110"/>
        <v>0</v>
      </c>
      <c r="BP85" s="358">
        <f t="shared" ca="1" si="101"/>
        <v>3222.08</v>
      </c>
      <c r="BQ85" s="206"/>
      <c r="BR85" s="234" t="str">
        <f t="shared" si="102"/>
        <v/>
      </c>
    </row>
    <row r="86" spans="1:75" ht="20.100000000000001" customHeight="1" outlineLevel="1" x14ac:dyDescent="0.2">
      <c r="A86" s="354">
        <f ca="1">INDEX(MC_Dispositivo!B:E,MATCH('Quantitativo_MG-329'!C86,MC_Dispositivo!B:B,0),2)</f>
        <v>5213420</v>
      </c>
      <c r="B86" s="354" t="str">
        <f ca="1">INDEX([10]TPU!$B:$B,MATCH($A86,[10]TPU!$A:$A,0))</f>
        <v>SICRO</v>
      </c>
      <c r="C86" s="354" t="s">
        <v>156</v>
      </c>
      <c r="D86" s="355" t="str">
        <f ca="1">INDEX(MC_Dispositivo!B:E,MATCH('Quantitativo_MG-329'!C86,MC_Dispositivo!B:B,0),3)</f>
        <v>Placa em aço nº 16 galvanizado com película retrorrefletiva tipo III + X - confecção</v>
      </c>
      <c r="E86" s="354" t="str">
        <f ca="1">INDEX(MC_Dispositivo!B:E,MATCH('Quantitativo_MG-329'!C86,MC_Dispositivo!B:B,0),4)</f>
        <v>m²</v>
      </c>
      <c r="F86" s="356" cm="1">
        <f t="array" aca="1" ref="F86" ca="1">IF($BS$1="Todos",SUM(IF(($BS$1="todos")*(MC_Dispositivo!$B$54:$B$212=$C86),MC_Dispositivo!$F$54:$BE$212)),SUM(IF((MC_Dispositivo!$F$36:$BE$36=$BS$1)*(MC_Dispositivo!$B$54:$B$212=$C86),MC_Dispositivo!$F$54:$BE$212)))</f>
        <v>3.1415926535897931</v>
      </c>
      <c r="G86" s="357" cm="1">
        <f t="array" aca="1" ref="G86" ca="1">SUM(IF((MC_Dispositivo!$B$53:$B$189=$C86)*(MC_Dispositivo!$F$36:$BE$36=$BS$1)*(MC_Dispositivo!$F$43:$BE$43=G$1),MC_Dispositivo!$F$53:$BE$189))</f>
        <v>0</v>
      </c>
      <c r="H86" s="357" cm="1">
        <f t="array" aca="1" ref="H86" ca="1">SUM(IF((MC_Dispositivo!$B$53:$B$189=$C86)*(MC_Dispositivo!$F$36:$BE$36=$BS$1)*(MC_Dispositivo!$F$43:$BE$43=H$1),MC_Dispositivo!$F$53:$BE$189))</f>
        <v>0</v>
      </c>
      <c r="I86" s="357" cm="1">
        <f t="array" aca="1" ref="I86" ca="1">SUM(IF((MC_Dispositivo!$B$53:$B$189=$C86)*(MC_Dispositivo!$F$36:$BE$36=$BS$1)*(MC_Dispositivo!$F$43:$BE$43=I$1),MC_Dispositivo!$F$53:$BE$189))</f>
        <v>0</v>
      </c>
      <c r="J86" s="357" cm="1">
        <f t="array" aca="1" ref="J86" ca="1">SUM(IF((MC_Dispositivo!$B$53:$B$189=$C86)*(MC_Dispositivo!$F$36:$BE$36=$BS$1)*(MC_Dispositivo!$F$43:$BE$43=J$1),MC_Dispositivo!$F$53:$BE$189))</f>
        <v>3.1415926535897931</v>
      </c>
      <c r="K86" s="357" cm="1">
        <f t="array" aca="1" ref="K86" ca="1">SUM(IF((MC_Dispositivo!$B$53:$B$189=$C86)*(MC_Dispositivo!$F$36:$BE$36=$BS$1)*(MC_Dispositivo!$F$43:$BE$43=K$1),MC_Dispositivo!$F$53:$BE$189))</f>
        <v>0</v>
      </c>
      <c r="L86" s="357" cm="1">
        <f t="array" aca="1" ref="L86" ca="1">SUM(IF((MC_Dispositivo!$B$53:$B$189=$C86)*(MC_Dispositivo!$F$36:$BE$36=$BS$1)*(MC_Dispositivo!$F$43:$BE$43=L$1),MC_Dispositivo!$F$53:$BE$189))</f>
        <v>0</v>
      </c>
      <c r="M86" s="357" cm="1">
        <f t="array" aca="1" ref="M86" ca="1">SUM(IF((MC_Dispositivo!$B$53:$B$189=$C86)*(MC_Dispositivo!$F$36:$BE$36=$BS$1)*(MC_Dispositivo!$F$43:$BE$43=M$1),MC_Dispositivo!$F$53:$BE$189))</f>
        <v>0</v>
      </c>
      <c r="N86" s="357" cm="1">
        <f t="array" aca="1" ref="N86" ca="1">SUM(IF((MC_Dispositivo!$B$53:$B$189=$C86)*(MC_Dispositivo!$F$36:$BE$36=$BS$1)*(MC_Dispositivo!$F$43:$BE$43=N$1),MC_Dispositivo!$F$53:$BE$189))</f>
        <v>0</v>
      </c>
      <c r="O86" s="357" cm="1">
        <f t="array" aca="1" ref="O86" ca="1">SUM(IF((MC_Dispositivo!$B$53:$B$189=$C86)*(MC_Dispositivo!$F$36:$BE$36=$BS$1)*(MC_Dispositivo!$F$43:$BE$43=O$1),MC_Dispositivo!$F$53:$BE$189))</f>
        <v>0</v>
      </c>
      <c r="P86" s="357" cm="1">
        <f t="array" aca="1" ref="P86" ca="1">SUM(IF((MC_Dispositivo!$B$53:$B$189=$C86)*(MC_Dispositivo!$F$36:$BE$36=$BS$1)*(MC_Dispositivo!$F$43:$BE$43=P$1),MC_Dispositivo!$F$53:$BE$189))</f>
        <v>0</v>
      </c>
      <c r="Q86" s="357" cm="1">
        <f t="array" aca="1" ref="Q86" ca="1">SUM(IF((MC_Dispositivo!$B$53:$B$189=$C86)*(MC_Dispositivo!$F$36:$BE$36=$BS$1)*(MC_Dispositivo!$F$43:$BE$43=Q$1),MC_Dispositivo!$F$53:$BE$189))</f>
        <v>0</v>
      </c>
      <c r="R86" s="357" cm="1">
        <f t="array" aca="1" ref="R86" ca="1">SUM(IF((MC_Dispositivo!$B$53:$B$189=$C86)*(MC_Dispositivo!$F$36:$BE$36=$BS$1)*(MC_Dispositivo!$F$43:$BE$43=R$1),MC_Dispositivo!$F$53:$BE$189))</f>
        <v>0</v>
      </c>
      <c r="S86" s="357" cm="1">
        <f t="array" aca="1" ref="S86" ca="1">SUM(IF((MC_Dispositivo!$B$53:$B$189=$C86)*(MC_Dispositivo!$F$36:$BE$36=$BS$1)*(MC_Dispositivo!$F$43:$BE$43=S$1),MC_Dispositivo!$F$53:$BE$189))</f>
        <v>0</v>
      </c>
      <c r="T86" s="357" cm="1">
        <f t="array" aca="1" ref="T86" ca="1">SUM(IF((MC_Dispositivo!$B$53:$B$189=$C86)*(MC_Dispositivo!$F$36:$BE$36=$BS$1)*(MC_Dispositivo!$F$43:$BE$43=T$1),MC_Dispositivo!$F$53:$BE$189))</f>
        <v>0</v>
      </c>
      <c r="U86" s="357" cm="1">
        <f t="array" aca="1" ref="U86" ca="1">SUM(IF((MC_Dispositivo!$B$53:$B$189=$C86)*(MC_Dispositivo!$F$36:$BE$36=$BS$1)*(MC_Dispositivo!$F$43:$BE$43=U$1),MC_Dispositivo!$F$53:$BE$189))</f>
        <v>0</v>
      </c>
      <c r="V86" s="357" cm="1">
        <f t="array" aca="1" ref="V86" ca="1">SUM(IF((MC_Dispositivo!$B$53:$B$189=$C86)*(MC_Dispositivo!$F$36:$BE$36=$BS$1)*(MC_Dispositivo!$F$43:$BE$43=V$1),MC_Dispositivo!$F$53:$BE$189))</f>
        <v>0</v>
      </c>
      <c r="W86" s="357" cm="1">
        <f t="array" aca="1" ref="W86" ca="1">SUM(IF((MC_Dispositivo!$B$53:$B$189=$C86)*(MC_Dispositivo!$F$36:$BE$36=$BS$1)*(MC_Dispositivo!$F$43:$BE$43=W$1),MC_Dispositivo!$F$53:$BE$189))</f>
        <v>0</v>
      </c>
      <c r="X86" s="357" cm="1">
        <f t="array" aca="1" ref="X86" ca="1">SUM(IF((MC_Dispositivo!$B$53:$B$189=$C86)*(MC_Dispositivo!$F$36:$BE$36=$BS$1)*(MC_Dispositivo!$F$43:$BE$43=X$1),MC_Dispositivo!$F$53:$BE$189))</f>
        <v>0</v>
      </c>
      <c r="Y86" s="357" cm="1">
        <f t="array" aca="1" ref="Y86" ca="1">SUM(IF((MC_Dispositivo!$B$53:$B$189=$C86)*(MC_Dispositivo!$F$36:$BE$36=$BS$1)*(MC_Dispositivo!$F$43:$BE$43=Y$1),MC_Dispositivo!$F$53:$BE$189))</f>
        <v>0</v>
      </c>
      <c r="Z86" s="357" cm="1">
        <f t="array" aca="1" ref="Z86" ca="1">SUM(IF((MC_Dispositivo!$B$53:$B$189=$C86)*(MC_Dispositivo!$F$36:$BE$36=$BS$1)*(MC_Dispositivo!$F$43:$BE$43=Z$1),MC_Dispositivo!$F$53:$BE$189))</f>
        <v>0</v>
      </c>
      <c r="AA86" s="357" cm="1">
        <f t="array" aca="1" ref="AA86" ca="1">SUM(IF((MC_Dispositivo!$B$53:$B$189=$C86)*(MC_Dispositivo!$F$36:$BE$36=$BS$1)*(MC_Dispositivo!$F$43:$BE$43=AA$1),MC_Dispositivo!$F$53:$BE$189))</f>
        <v>0</v>
      </c>
      <c r="AB86" s="357" cm="1">
        <f t="array" aca="1" ref="AB86" ca="1">SUM(IF((MC_Dispositivo!$B$53:$B$189=$C86)*(MC_Dispositivo!$F$36:$BE$36=$BS$1)*(MC_Dispositivo!$F$43:$BE$43=AB$1),MC_Dispositivo!$F$53:$BE$189))</f>
        <v>0</v>
      </c>
      <c r="AC86" s="357" cm="1">
        <f t="array" aca="1" ref="AC86" ca="1">SUM(IF((MC_Dispositivo!$B$53:$B$189=$C86)*(MC_Dispositivo!$F$36:$BE$36=$BS$1)*(MC_Dispositivo!$F$43:$BE$43=AC$1),MC_Dispositivo!$F$53:$BE$189))</f>
        <v>0</v>
      </c>
      <c r="AD86" s="357" cm="1">
        <f t="array" aca="1" ref="AD86" ca="1">SUM(IF((MC_Dispositivo!$B$53:$B$189=$C86)*(MC_Dispositivo!$F$36:$BE$36=$BS$1)*(MC_Dispositivo!$F$43:$BE$43=AD$1),MC_Dispositivo!$F$53:$BE$189))</f>
        <v>0</v>
      </c>
      <c r="AE86" s="357" cm="1">
        <f t="array" aca="1" ref="AE86" ca="1">SUM(IF((MC_Dispositivo!$B$53:$B$189=$C86)*(MC_Dispositivo!$F$36:$BE$36=$BS$1)*(MC_Dispositivo!$F$43:$BE$43=AE$1),MC_Dispositivo!$F$53:$BE$189))</f>
        <v>0</v>
      </c>
      <c r="AF86" s="357" cm="1">
        <f t="array" aca="1" ref="AF86" ca="1">SUM(IF((MC_Dispositivo!$B$53:$B$189=$C86)*(MC_Dispositivo!$F$36:$BE$36=$BS$1)*(MC_Dispositivo!$F$43:$BE$43=AF$1),MC_Dispositivo!$F$53:$BE$189))</f>
        <v>0</v>
      </c>
      <c r="AG86" s="357" cm="1">
        <f t="array" aca="1" ref="AG86" ca="1">SUM(IF((MC_Dispositivo!$B$53:$B$189=$C86)*(MC_Dispositivo!$F$36:$BE$36=$BS$1)*(MC_Dispositivo!$F$43:$BE$43=AG$1),MC_Dispositivo!$F$53:$BE$189))</f>
        <v>0</v>
      </c>
      <c r="AH86" s="357" cm="1">
        <f t="array" aca="1" ref="AH86" ca="1">SUM(IF((MC_Dispositivo!$B$53:$B$189=$C86)*(MC_Dispositivo!$F$36:$BE$36=$BS$1)*(MC_Dispositivo!$F$43:$BE$43=AH$1),MC_Dispositivo!$F$53:$BE$189))</f>
        <v>0</v>
      </c>
      <c r="AI86" s="357" cm="1">
        <f t="array" aca="1" ref="AI86" ca="1">SUM(IF((MC_Dispositivo!$B$53:$B$189=$C86)*(MC_Dispositivo!$F$36:$BE$36=$BS$1)*(MC_Dispositivo!$F$43:$BE$43=AI$1),MC_Dispositivo!$F$53:$BE$189))</f>
        <v>0</v>
      </c>
      <c r="AJ86" s="357" cm="1">
        <f t="array" aca="1" ref="AJ86" ca="1">SUM(IF((MC_Dispositivo!$B$53:$B$189=$C86)*(MC_Dispositivo!$F$36:$BE$36=$BS$1)*(MC_Dispositivo!$F$43:$BE$43=AJ$1),MC_Dispositivo!$F$53:$BE$189))</f>
        <v>0</v>
      </c>
      <c r="AK86" s="125">
        <f ca="1">IF(A86="","",INDEX([10]TPU!$G:$G,MATCH($A86,[10]TPU!$A:$A,0)))</f>
        <v>805.52</v>
      </c>
      <c r="AL86" s="359">
        <f t="shared" ref="AL86:BO86" ca="1" si="111">IF($A86="",SUMIFS(AL87:AL138,$C87:$C138,$C86&amp;"*",$A87:$A138,"&lt;&gt;"&amp;""),G86*$AK86)</f>
        <v>0</v>
      </c>
      <c r="AM86" s="359">
        <f t="shared" ca="1" si="111"/>
        <v>0</v>
      </c>
      <c r="AN86" s="359">
        <f t="shared" ca="1" si="111"/>
        <v>0</v>
      </c>
      <c r="AO86" s="359">
        <f t="shared" ca="1" si="111"/>
        <v>2530.6157143196501</v>
      </c>
      <c r="AP86" s="359">
        <f t="shared" ca="1" si="111"/>
        <v>0</v>
      </c>
      <c r="AQ86" s="359">
        <f t="shared" ca="1" si="111"/>
        <v>0</v>
      </c>
      <c r="AR86" s="359">
        <f t="shared" ca="1" si="111"/>
        <v>0</v>
      </c>
      <c r="AS86" s="359">
        <f t="shared" ca="1" si="111"/>
        <v>0</v>
      </c>
      <c r="AT86" s="359">
        <f t="shared" ca="1" si="111"/>
        <v>0</v>
      </c>
      <c r="AU86" s="359">
        <f t="shared" ca="1" si="111"/>
        <v>0</v>
      </c>
      <c r="AV86" s="359">
        <f t="shared" ca="1" si="111"/>
        <v>0</v>
      </c>
      <c r="AW86" s="359">
        <f t="shared" ca="1" si="111"/>
        <v>0</v>
      </c>
      <c r="AX86" s="359">
        <f t="shared" ca="1" si="111"/>
        <v>0</v>
      </c>
      <c r="AY86" s="359">
        <f t="shared" ca="1" si="111"/>
        <v>0</v>
      </c>
      <c r="AZ86" s="359">
        <f t="shared" ca="1" si="111"/>
        <v>0</v>
      </c>
      <c r="BA86" s="359">
        <f t="shared" ca="1" si="111"/>
        <v>0</v>
      </c>
      <c r="BB86" s="359">
        <f t="shared" ca="1" si="111"/>
        <v>0</v>
      </c>
      <c r="BC86" s="359">
        <f t="shared" ca="1" si="111"/>
        <v>0</v>
      </c>
      <c r="BD86" s="359">
        <f t="shared" ca="1" si="111"/>
        <v>0</v>
      </c>
      <c r="BE86" s="359">
        <f t="shared" ca="1" si="111"/>
        <v>0</v>
      </c>
      <c r="BF86" s="359">
        <f t="shared" ca="1" si="111"/>
        <v>0</v>
      </c>
      <c r="BG86" s="359">
        <f t="shared" ca="1" si="111"/>
        <v>0</v>
      </c>
      <c r="BH86" s="359">
        <f t="shared" ca="1" si="111"/>
        <v>0</v>
      </c>
      <c r="BI86" s="359">
        <f t="shared" ca="1" si="111"/>
        <v>0</v>
      </c>
      <c r="BJ86" s="359">
        <f t="shared" ca="1" si="111"/>
        <v>0</v>
      </c>
      <c r="BK86" s="359">
        <f t="shared" ca="1" si="111"/>
        <v>0</v>
      </c>
      <c r="BL86" s="359">
        <f t="shared" ca="1" si="111"/>
        <v>0</v>
      </c>
      <c r="BM86" s="359">
        <f t="shared" ca="1" si="111"/>
        <v>0</v>
      </c>
      <c r="BN86" s="359">
        <f t="shared" ca="1" si="111"/>
        <v>0</v>
      </c>
      <c r="BO86" s="359">
        <f t="shared" ca="1" si="111"/>
        <v>0</v>
      </c>
      <c r="BP86" s="358">
        <f t="shared" ca="1" si="101"/>
        <v>2530.6157143196501</v>
      </c>
      <c r="BQ86" s="206"/>
      <c r="BR86" s="234" t="str">
        <f t="shared" si="102"/>
        <v/>
      </c>
    </row>
    <row r="87" spans="1:75" ht="20.100000000000001" customHeight="1" outlineLevel="1" x14ac:dyDescent="0.2">
      <c r="A87" s="354">
        <f ca="1">INDEX(MC_Dispositivo!B:E,MATCH('Quantitativo_MG-329'!C87,MC_Dispositivo!B:B,0),2)</f>
        <v>5213420</v>
      </c>
      <c r="B87" s="354" t="str">
        <f ca="1">INDEX([10]TPU!$B:$B,MATCH($A87,[10]TPU!$A:$A,0))</f>
        <v>SICRO</v>
      </c>
      <c r="C87" s="354" t="s">
        <v>157</v>
      </c>
      <c r="D87" s="355" t="str">
        <f ca="1">INDEX(MC_Dispositivo!B:E,MATCH('Quantitativo_MG-329'!C87,MC_Dispositivo!B:B,0),3)</f>
        <v>Placa em aço nº 16 galvanizado com película retrorrefletiva tipo III + X - confecção</v>
      </c>
      <c r="E87" s="354" t="str">
        <f ca="1">INDEX(MC_Dispositivo!B:E,MATCH('Quantitativo_MG-329'!C87,MC_Dispositivo!B:B,0),4)</f>
        <v>m²</v>
      </c>
      <c r="F87" s="356" cm="1">
        <f t="array" aca="1" ref="F87" ca="1">IF($BS$1="Todos",SUM(IF(($BS$1="todos")*(MC_Dispositivo!$B$54:$B$212=$C87),MC_Dispositivo!$F$54:$BE$212)),SUM(IF((MC_Dispositivo!$F$36:$BE$36=$BS$1)*(MC_Dispositivo!$B$54:$B$212=$C87),MC_Dispositivo!$F$54:$BE$212)))</f>
        <v>0</v>
      </c>
      <c r="G87" s="357" cm="1">
        <f t="array" aca="1" ref="G87" ca="1">SUM(IF((MC_Dispositivo!$B$53:$B$189=$C87)*(MC_Dispositivo!$F$36:$BE$36=$BS$1)*(MC_Dispositivo!$F$43:$BE$43=G$1),MC_Dispositivo!$F$53:$BE$189))</f>
        <v>0</v>
      </c>
      <c r="H87" s="357" cm="1">
        <f t="array" aca="1" ref="H87" ca="1">SUM(IF((MC_Dispositivo!$B$53:$B$189=$C87)*(MC_Dispositivo!$F$36:$BE$36=$BS$1)*(MC_Dispositivo!$F$43:$BE$43=H$1),MC_Dispositivo!$F$53:$BE$189))</f>
        <v>0</v>
      </c>
      <c r="I87" s="357" cm="1">
        <f t="array" aca="1" ref="I87" ca="1">SUM(IF((MC_Dispositivo!$B$53:$B$189=$C87)*(MC_Dispositivo!$F$36:$BE$36=$BS$1)*(MC_Dispositivo!$F$43:$BE$43=I$1),MC_Dispositivo!$F$53:$BE$189))</f>
        <v>0</v>
      </c>
      <c r="J87" s="357" cm="1">
        <f t="array" aca="1" ref="J87" ca="1">SUM(IF((MC_Dispositivo!$B$53:$B$189=$C87)*(MC_Dispositivo!$F$36:$BE$36=$BS$1)*(MC_Dispositivo!$F$43:$BE$43=J$1),MC_Dispositivo!$F$53:$BE$189))</f>
        <v>0</v>
      </c>
      <c r="K87" s="357" cm="1">
        <f t="array" aca="1" ref="K87" ca="1">SUM(IF((MC_Dispositivo!$B$53:$B$189=$C87)*(MC_Dispositivo!$F$36:$BE$36=$BS$1)*(MC_Dispositivo!$F$43:$BE$43=K$1),MC_Dispositivo!$F$53:$BE$189))</f>
        <v>0</v>
      </c>
      <c r="L87" s="357" cm="1">
        <f t="array" aca="1" ref="L87" ca="1">SUM(IF((MC_Dispositivo!$B$53:$B$189=$C87)*(MC_Dispositivo!$F$36:$BE$36=$BS$1)*(MC_Dispositivo!$F$43:$BE$43=L$1),MC_Dispositivo!$F$53:$BE$189))</f>
        <v>0</v>
      </c>
      <c r="M87" s="357" cm="1">
        <f t="array" aca="1" ref="M87" ca="1">SUM(IF((MC_Dispositivo!$B$53:$B$189=$C87)*(MC_Dispositivo!$F$36:$BE$36=$BS$1)*(MC_Dispositivo!$F$43:$BE$43=M$1),MC_Dispositivo!$F$53:$BE$189))</f>
        <v>0</v>
      </c>
      <c r="N87" s="357" cm="1">
        <f t="array" aca="1" ref="N87" ca="1">SUM(IF((MC_Dispositivo!$B$53:$B$189=$C87)*(MC_Dispositivo!$F$36:$BE$36=$BS$1)*(MC_Dispositivo!$F$43:$BE$43=N$1),MC_Dispositivo!$F$53:$BE$189))</f>
        <v>0</v>
      </c>
      <c r="O87" s="357" cm="1">
        <f t="array" aca="1" ref="O87" ca="1">SUM(IF((MC_Dispositivo!$B$53:$B$189=$C87)*(MC_Dispositivo!$F$36:$BE$36=$BS$1)*(MC_Dispositivo!$F$43:$BE$43=O$1),MC_Dispositivo!$F$53:$BE$189))</f>
        <v>0</v>
      </c>
      <c r="P87" s="357" cm="1">
        <f t="array" aca="1" ref="P87" ca="1">SUM(IF((MC_Dispositivo!$B$53:$B$189=$C87)*(MC_Dispositivo!$F$36:$BE$36=$BS$1)*(MC_Dispositivo!$F$43:$BE$43=P$1),MC_Dispositivo!$F$53:$BE$189))</f>
        <v>0</v>
      </c>
      <c r="Q87" s="357" cm="1">
        <f t="array" aca="1" ref="Q87" ca="1">SUM(IF((MC_Dispositivo!$B$53:$B$189=$C87)*(MC_Dispositivo!$F$36:$BE$36=$BS$1)*(MC_Dispositivo!$F$43:$BE$43=Q$1),MC_Dispositivo!$F$53:$BE$189))</f>
        <v>0</v>
      </c>
      <c r="R87" s="357" cm="1">
        <f t="array" aca="1" ref="R87" ca="1">SUM(IF((MC_Dispositivo!$B$53:$B$189=$C87)*(MC_Dispositivo!$F$36:$BE$36=$BS$1)*(MC_Dispositivo!$F$43:$BE$43=R$1),MC_Dispositivo!$F$53:$BE$189))</f>
        <v>0</v>
      </c>
      <c r="S87" s="357" cm="1">
        <f t="array" aca="1" ref="S87" ca="1">SUM(IF((MC_Dispositivo!$B$53:$B$189=$C87)*(MC_Dispositivo!$F$36:$BE$36=$BS$1)*(MC_Dispositivo!$F$43:$BE$43=S$1),MC_Dispositivo!$F$53:$BE$189))</f>
        <v>0</v>
      </c>
      <c r="T87" s="357" cm="1">
        <f t="array" aca="1" ref="T87" ca="1">SUM(IF((MC_Dispositivo!$B$53:$B$189=$C87)*(MC_Dispositivo!$F$36:$BE$36=$BS$1)*(MC_Dispositivo!$F$43:$BE$43=T$1),MC_Dispositivo!$F$53:$BE$189))</f>
        <v>0</v>
      </c>
      <c r="U87" s="357" cm="1">
        <f t="array" aca="1" ref="U87" ca="1">SUM(IF((MC_Dispositivo!$B$53:$B$189=$C87)*(MC_Dispositivo!$F$36:$BE$36=$BS$1)*(MC_Dispositivo!$F$43:$BE$43=U$1),MC_Dispositivo!$F$53:$BE$189))</f>
        <v>0</v>
      </c>
      <c r="V87" s="357" cm="1">
        <f t="array" aca="1" ref="V87" ca="1">SUM(IF((MC_Dispositivo!$B$53:$B$189=$C87)*(MC_Dispositivo!$F$36:$BE$36=$BS$1)*(MC_Dispositivo!$F$43:$BE$43=V$1),MC_Dispositivo!$F$53:$BE$189))</f>
        <v>0</v>
      </c>
      <c r="W87" s="357" cm="1">
        <f t="array" aca="1" ref="W87" ca="1">SUM(IF((MC_Dispositivo!$B$53:$B$189=$C87)*(MC_Dispositivo!$F$36:$BE$36=$BS$1)*(MC_Dispositivo!$F$43:$BE$43=W$1),MC_Dispositivo!$F$53:$BE$189))</f>
        <v>0</v>
      </c>
      <c r="X87" s="357" cm="1">
        <f t="array" aca="1" ref="X87" ca="1">SUM(IF((MC_Dispositivo!$B$53:$B$189=$C87)*(MC_Dispositivo!$F$36:$BE$36=$BS$1)*(MC_Dispositivo!$F$43:$BE$43=X$1),MC_Dispositivo!$F$53:$BE$189))</f>
        <v>0</v>
      </c>
      <c r="Y87" s="357" cm="1">
        <f t="array" aca="1" ref="Y87" ca="1">SUM(IF((MC_Dispositivo!$B$53:$B$189=$C87)*(MC_Dispositivo!$F$36:$BE$36=$BS$1)*(MC_Dispositivo!$F$43:$BE$43=Y$1),MC_Dispositivo!$F$53:$BE$189))</f>
        <v>0</v>
      </c>
      <c r="Z87" s="357" cm="1">
        <f t="array" aca="1" ref="Z87" ca="1">SUM(IF((MC_Dispositivo!$B$53:$B$189=$C87)*(MC_Dispositivo!$F$36:$BE$36=$BS$1)*(MC_Dispositivo!$F$43:$BE$43=Z$1),MC_Dispositivo!$F$53:$BE$189))</f>
        <v>0</v>
      </c>
      <c r="AA87" s="357" cm="1">
        <f t="array" aca="1" ref="AA87" ca="1">SUM(IF((MC_Dispositivo!$B$53:$B$189=$C87)*(MC_Dispositivo!$F$36:$BE$36=$BS$1)*(MC_Dispositivo!$F$43:$BE$43=AA$1),MC_Dispositivo!$F$53:$BE$189))</f>
        <v>0</v>
      </c>
      <c r="AB87" s="357" cm="1">
        <f t="array" aca="1" ref="AB87" ca="1">SUM(IF((MC_Dispositivo!$B$53:$B$189=$C87)*(MC_Dispositivo!$F$36:$BE$36=$BS$1)*(MC_Dispositivo!$F$43:$BE$43=AB$1),MC_Dispositivo!$F$53:$BE$189))</f>
        <v>0</v>
      </c>
      <c r="AC87" s="357" cm="1">
        <f t="array" aca="1" ref="AC87" ca="1">SUM(IF((MC_Dispositivo!$B$53:$B$189=$C87)*(MC_Dispositivo!$F$36:$BE$36=$BS$1)*(MC_Dispositivo!$F$43:$BE$43=AC$1),MC_Dispositivo!$F$53:$BE$189))</f>
        <v>0</v>
      </c>
      <c r="AD87" s="357" cm="1">
        <f t="array" aca="1" ref="AD87" ca="1">SUM(IF((MC_Dispositivo!$B$53:$B$189=$C87)*(MC_Dispositivo!$F$36:$BE$36=$BS$1)*(MC_Dispositivo!$F$43:$BE$43=AD$1),MC_Dispositivo!$F$53:$BE$189))</f>
        <v>0</v>
      </c>
      <c r="AE87" s="357" cm="1">
        <f t="array" aca="1" ref="AE87" ca="1">SUM(IF((MC_Dispositivo!$B$53:$B$189=$C87)*(MC_Dispositivo!$F$36:$BE$36=$BS$1)*(MC_Dispositivo!$F$43:$BE$43=AE$1),MC_Dispositivo!$F$53:$BE$189))</f>
        <v>0</v>
      </c>
      <c r="AF87" s="357" cm="1">
        <f t="array" aca="1" ref="AF87" ca="1">SUM(IF((MC_Dispositivo!$B$53:$B$189=$C87)*(MC_Dispositivo!$F$36:$BE$36=$BS$1)*(MC_Dispositivo!$F$43:$BE$43=AF$1),MC_Dispositivo!$F$53:$BE$189))</f>
        <v>0</v>
      </c>
      <c r="AG87" s="357" cm="1">
        <f t="array" aca="1" ref="AG87" ca="1">SUM(IF((MC_Dispositivo!$B$53:$B$189=$C87)*(MC_Dispositivo!$F$36:$BE$36=$BS$1)*(MC_Dispositivo!$F$43:$BE$43=AG$1),MC_Dispositivo!$F$53:$BE$189))</f>
        <v>0</v>
      </c>
      <c r="AH87" s="357" cm="1">
        <f t="array" aca="1" ref="AH87" ca="1">SUM(IF((MC_Dispositivo!$B$53:$B$189=$C87)*(MC_Dispositivo!$F$36:$BE$36=$BS$1)*(MC_Dispositivo!$F$43:$BE$43=AH$1),MC_Dispositivo!$F$53:$BE$189))</f>
        <v>0</v>
      </c>
      <c r="AI87" s="357" cm="1">
        <f t="array" aca="1" ref="AI87" ca="1">SUM(IF((MC_Dispositivo!$B$53:$B$189=$C87)*(MC_Dispositivo!$F$36:$BE$36=$BS$1)*(MC_Dispositivo!$F$43:$BE$43=AI$1),MC_Dispositivo!$F$53:$BE$189))</f>
        <v>0</v>
      </c>
      <c r="AJ87" s="357" cm="1">
        <f t="array" aca="1" ref="AJ87" ca="1">SUM(IF((MC_Dispositivo!$B$53:$B$189=$C87)*(MC_Dispositivo!$F$36:$BE$36=$BS$1)*(MC_Dispositivo!$F$43:$BE$43=AJ$1),MC_Dispositivo!$F$53:$BE$189))</f>
        <v>0</v>
      </c>
      <c r="AK87" s="125">
        <f ca="1">IF(A87="","",INDEX([10]TPU!$G:$G,MATCH($A87,[10]TPU!$A:$A,0)))</f>
        <v>805.52</v>
      </c>
      <c r="AL87" s="359">
        <f t="shared" ref="AL87:BO87" ca="1" si="112">IF($A87="",SUMIFS(AL88:AL138,$C88:$C138,$C87&amp;"*",$A88:$A138,"&lt;&gt;"&amp;""),G87*$AK87)</f>
        <v>0</v>
      </c>
      <c r="AM87" s="359">
        <f t="shared" ca="1" si="112"/>
        <v>0</v>
      </c>
      <c r="AN87" s="359">
        <f t="shared" ca="1" si="112"/>
        <v>0</v>
      </c>
      <c r="AO87" s="359">
        <f t="shared" ca="1" si="112"/>
        <v>0</v>
      </c>
      <c r="AP87" s="359">
        <f t="shared" ca="1" si="112"/>
        <v>0</v>
      </c>
      <c r="AQ87" s="359">
        <f t="shared" ca="1" si="112"/>
        <v>0</v>
      </c>
      <c r="AR87" s="359">
        <f t="shared" ca="1" si="112"/>
        <v>0</v>
      </c>
      <c r="AS87" s="359">
        <f t="shared" ca="1" si="112"/>
        <v>0</v>
      </c>
      <c r="AT87" s="359">
        <f t="shared" ca="1" si="112"/>
        <v>0</v>
      </c>
      <c r="AU87" s="359">
        <f t="shared" ca="1" si="112"/>
        <v>0</v>
      </c>
      <c r="AV87" s="359">
        <f t="shared" ca="1" si="112"/>
        <v>0</v>
      </c>
      <c r="AW87" s="359">
        <f t="shared" ca="1" si="112"/>
        <v>0</v>
      </c>
      <c r="AX87" s="359">
        <f t="shared" ca="1" si="112"/>
        <v>0</v>
      </c>
      <c r="AY87" s="359">
        <f t="shared" ca="1" si="112"/>
        <v>0</v>
      </c>
      <c r="AZ87" s="359">
        <f t="shared" ca="1" si="112"/>
        <v>0</v>
      </c>
      <c r="BA87" s="359">
        <f t="shared" ca="1" si="112"/>
        <v>0</v>
      </c>
      <c r="BB87" s="359">
        <f t="shared" ca="1" si="112"/>
        <v>0</v>
      </c>
      <c r="BC87" s="359">
        <f t="shared" ca="1" si="112"/>
        <v>0</v>
      </c>
      <c r="BD87" s="359">
        <f t="shared" ca="1" si="112"/>
        <v>0</v>
      </c>
      <c r="BE87" s="359">
        <f t="shared" ca="1" si="112"/>
        <v>0</v>
      </c>
      <c r="BF87" s="359">
        <f t="shared" ca="1" si="112"/>
        <v>0</v>
      </c>
      <c r="BG87" s="359">
        <f t="shared" ca="1" si="112"/>
        <v>0</v>
      </c>
      <c r="BH87" s="359">
        <f t="shared" ca="1" si="112"/>
        <v>0</v>
      </c>
      <c r="BI87" s="359">
        <f t="shared" ca="1" si="112"/>
        <v>0</v>
      </c>
      <c r="BJ87" s="359">
        <f t="shared" ca="1" si="112"/>
        <v>0</v>
      </c>
      <c r="BK87" s="359">
        <f t="shared" ca="1" si="112"/>
        <v>0</v>
      </c>
      <c r="BL87" s="359">
        <f t="shared" ca="1" si="112"/>
        <v>0</v>
      </c>
      <c r="BM87" s="359">
        <f t="shared" ca="1" si="112"/>
        <v>0</v>
      </c>
      <c r="BN87" s="359">
        <f t="shared" ca="1" si="112"/>
        <v>0</v>
      </c>
      <c r="BO87" s="359">
        <f t="shared" ca="1" si="112"/>
        <v>0</v>
      </c>
      <c r="BP87" s="358">
        <f t="shared" ca="1" si="101"/>
        <v>0</v>
      </c>
      <c r="BQ87" s="206"/>
      <c r="BR87" s="234" t="str">
        <f t="shared" si="102"/>
        <v/>
      </c>
    </row>
    <row r="88" spans="1:75" ht="20.100000000000001" customHeight="1" outlineLevel="1" x14ac:dyDescent="0.2">
      <c r="A88" s="354">
        <f ca="1">INDEX(MC_Dispositivo!B:E,MATCH('Quantitativo_MG-329'!C88,MC_Dispositivo!B:B,0),2)</f>
        <v>5213420</v>
      </c>
      <c r="B88" s="354" t="str">
        <f ca="1">INDEX([10]TPU!$B:$B,MATCH($A88,[10]TPU!$A:$A,0))</f>
        <v>SICRO</v>
      </c>
      <c r="C88" s="354" t="s">
        <v>158</v>
      </c>
      <c r="D88" s="355" t="str">
        <f ca="1">INDEX(MC_Dispositivo!B:E,MATCH('Quantitativo_MG-329'!C88,MC_Dispositivo!B:B,0),3)</f>
        <v>Placa em aço nº 16 galvanizado com película retrorrefletiva tipo III + X - confecção</v>
      </c>
      <c r="E88" s="354" t="str">
        <f ca="1">INDEX(MC_Dispositivo!B:E,MATCH('Quantitativo_MG-329'!C88,MC_Dispositivo!B:B,0),4)</f>
        <v>m²</v>
      </c>
      <c r="F88" s="356" cm="1">
        <f t="array" aca="1" ref="F88" ca="1">IF($BS$1="Todos",SUM(IF(($BS$1="todos")*(MC_Dispositivo!$B$54:$B$212=$C88),MC_Dispositivo!$F$54:$BE$212)),SUM(IF((MC_Dispositivo!$F$36:$BE$36=$BS$1)*(MC_Dispositivo!$B$54:$B$212=$C88),MC_Dispositivo!$F$54:$BE$212)))</f>
        <v>2</v>
      </c>
      <c r="G88" s="357" cm="1">
        <f t="array" aca="1" ref="G88" ca="1">SUM(IF((MC_Dispositivo!$B$53:$B$189=$C88)*(MC_Dispositivo!$F$36:$BE$36=$BS$1)*(MC_Dispositivo!$F$43:$BE$43=G$1),MC_Dispositivo!$F$53:$BE$189))</f>
        <v>0</v>
      </c>
      <c r="H88" s="357" cm="1">
        <f t="array" aca="1" ref="H88" ca="1">SUM(IF((MC_Dispositivo!$B$53:$B$189=$C88)*(MC_Dispositivo!$F$36:$BE$36=$BS$1)*(MC_Dispositivo!$F$43:$BE$43=H$1),MC_Dispositivo!$F$53:$BE$189))</f>
        <v>0</v>
      </c>
      <c r="I88" s="357" cm="1">
        <f t="array" aca="1" ref="I88" ca="1">SUM(IF((MC_Dispositivo!$B$53:$B$189=$C88)*(MC_Dispositivo!$F$36:$BE$36=$BS$1)*(MC_Dispositivo!$F$43:$BE$43=I$1),MC_Dispositivo!$F$53:$BE$189))</f>
        <v>0</v>
      </c>
      <c r="J88" s="357" cm="1">
        <f t="array" aca="1" ref="J88" ca="1">SUM(IF((MC_Dispositivo!$B$53:$B$189=$C88)*(MC_Dispositivo!$F$36:$BE$36=$BS$1)*(MC_Dispositivo!$F$43:$BE$43=J$1),MC_Dispositivo!$F$53:$BE$189))</f>
        <v>2</v>
      </c>
      <c r="K88" s="357" cm="1">
        <f t="array" aca="1" ref="K88" ca="1">SUM(IF((MC_Dispositivo!$B$53:$B$189=$C88)*(MC_Dispositivo!$F$36:$BE$36=$BS$1)*(MC_Dispositivo!$F$43:$BE$43=K$1),MC_Dispositivo!$F$53:$BE$189))</f>
        <v>0</v>
      </c>
      <c r="L88" s="357" cm="1">
        <f t="array" aca="1" ref="L88" ca="1">SUM(IF((MC_Dispositivo!$B$53:$B$189=$C88)*(MC_Dispositivo!$F$36:$BE$36=$BS$1)*(MC_Dispositivo!$F$43:$BE$43=L$1),MC_Dispositivo!$F$53:$BE$189))</f>
        <v>0</v>
      </c>
      <c r="M88" s="357" cm="1">
        <f t="array" aca="1" ref="M88" ca="1">SUM(IF((MC_Dispositivo!$B$53:$B$189=$C88)*(MC_Dispositivo!$F$36:$BE$36=$BS$1)*(MC_Dispositivo!$F$43:$BE$43=M$1),MC_Dispositivo!$F$53:$BE$189))</f>
        <v>0</v>
      </c>
      <c r="N88" s="357" cm="1">
        <f t="array" aca="1" ref="N88" ca="1">SUM(IF((MC_Dispositivo!$B$53:$B$189=$C88)*(MC_Dispositivo!$F$36:$BE$36=$BS$1)*(MC_Dispositivo!$F$43:$BE$43=N$1),MC_Dispositivo!$F$53:$BE$189))</f>
        <v>0</v>
      </c>
      <c r="O88" s="357" cm="1">
        <f t="array" aca="1" ref="O88" ca="1">SUM(IF((MC_Dispositivo!$B$53:$B$189=$C88)*(MC_Dispositivo!$F$36:$BE$36=$BS$1)*(MC_Dispositivo!$F$43:$BE$43=O$1),MC_Dispositivo!$F$53:$BE$189))</f>
        <v>0</v>
      </c>
      <c r="P88" s="357" cm="1">
        <f t="array" aca="1" ref="P88" ca="1">SUM(IF((MC_Dispositivo!$B$53:$B$189=$C88)*(MC_Dispositivo!$F$36:$BE$36=$BS$1)*(MC_Dispositivo!$F$43:$BE$43=P$1),MC_Dispositivo!$F$53:$BE$189))</f>
        <v>0</v>
      </c>
      <c r="Q88" s="357" cm="1">
        <f t="array" aca="1" ref="Q88" ca="1">SUM(IF((MC_Dispositivo!$B$53:$B$189=$C88)*(MC_Dispositivo!$F$36:$BE$36=$BS$1)*(MC_Dispositivo!$F$43:$BE$43=Q$1),MC_Dispositivo!$F$53:$BE$189))</f>
        <v>0</v>
      </c>
      <c r="R88" s="357" cm="1">
        <f t="array" aca="1" ref="R88" ca="1">SUM(IF((MC_Dispositivo!$B$53:$B$189=$C88)*(MC_Dispositivo!$F$36:$BE$36=$BS$1)*(MC_Dispositivo!$F$43:$BE$43=R$1),MC_Dispositivo!$F$53:$BE$189))</f>
        <v>0</v>
      </c>
      <c r="S88" s="357" cm="1">
        <f t="array" aca="1" ref="S88" ca="1">SUM(IF((MC_Dispositivo!$B$53:$B$189=$C88)*(MC_Dispositivo!$F$36:$BE$36=$BS$1)*(MC_Dispositivo!$F$43:$BE$43=S$1),MC_Dispositivo!$F$53:$BE$189))</f>
        <v>0</v>
      </c>
      <c r="T88" s="357" cm="1">
        <f t="array" aca="1" ref="T88" ca="1">SUM(IF((MC_Dispositivo!$B$53:$B$189=$C88)*(MC_Dispositivo!$F$36:$BE$36=$BS$1)*(MC_Dispositivo!$F$43:$BE$43=T$1),MC_Dispositivo!$F$53:$BE$189))</f>
        <v>0</v>
      </c>
      <c r="U88" s="357" cm="1">
        <f t="array" aca="1" ref="U88" ca="1">SUM(IF((MC_Dispositivo!$B$53:$B$189=$C88)*(MC_Dispositivo!$F$36:$BE$36=$BS$1)*(MC_Dispositivo!$F$43:$BE$43=U$1),MC_Dispositivo!$F$53:$BE$189))</f>
        <v>0</v>
      </c>
      <c r="V88" s="357" cm="1">
        <f t="array" aca="1" ref="V88" ca="1">SUM(IF((MC_Dispositivo!$B$53:$B$189=$C88)*(MC_Dispositivo!$F$36:$BE$36=$BS$1)*(MC_Dispositivo!$F$43:$BE$43=V$1),MC_Dispositivo!$F$53:$BE$189))</f>
        <v>0</v>
      </c>
      <c r="W88" s="357" cm="1">
        <f t="array" aca="1" ref="W88" ca="1">SUM(IF((MC_Dispositivo!$B$53:$B$189=$C88)*(MC_Dispositivo!$F$36:$BE$36=$BS$1)*(MC_Dispositivo!$F$43:$BE$43=W$1),MC_Dispositivo!$F$53:$BE$189))</f>
        <v>0</v>
      </c>
      <c r="X88" s="357" cm="1">
        <f t="array" aca="1" ref="X88" ca="1">SUM(IF((MC_Dispositivo!$B$53:$B$189=$C88)*(MC_Dispositivo!$F$36:$BE$36=$BS$1)*(MC_Dispositivo!$F$43:$BE$43=X$1),MC_Dispositivo!$F$53:$BE$189))</f>
        <v>0</v>
      </c>
      <c r="Y88" s="357" cm="1">
        <f t="array" aca="1" ref="Y88" ca="1">SUM(IF((MC_Dispositivo!$B$53:$B$189=$C88)*(MC_Dispositivo!$F$36:$BE$36=$BS$1)*(MC_Dispositivo!$F$43:$BE$43=Y$1),MC_Dispositivo!$F$53:$BE$189))</f>
        <v>0</v>
      </c>
      <c r="Z88" s="357" cm="1">
        <f t="array" aca="1" ref="Z88" ca="1">SUM(IF((MC_Dispositivo!$B$53:$B$189=$C88)*(MC_Dispositivo!$F$36:$BE$36=$BS$1)*(MC_Dispositivo!$F$43:$BE$43=Z$1),MC_Dispositivo!$F$53:$BE$189))</f>
        <v>0</v>
      </c>
      <c r="AA88" s="357" cm="1">
        <f t="array" aca="1" ref="AA88" ca="1">SUM(IF((MC_Dispositivo!$B$53:$B$189=$C88)*(MC_Dispositivo!$F$36:$BE$36=$BS$1)*(MC_Dispositivo!$F$43:$BE$43=AA$1),MC_Dispositivo!$F$53:$BE$189))</f>
        <v>0</v>
      </c>
      <c r="AB88" s="357" cm="1">
        <f t="array" aca="1" ref="AB88" ca="1">SUM(IF((MC_Dispositivo!$B$53:$B$189=$C88)*(MC_Dispositivo!$F$36:$BE$36=$BS$1)*(MC_Dispositivo!$F$43:$BE$43=AB$1),MC_Dispositivo!$F$53:$BE$189))</f>
        <v>0</v>
      </c>
      <c r="AC88" s="357" cm="1">
        <f t="array" aca="1" ref="AC88" ca="1">SUM(IF((MC_Dispositivo!$B$53:$B$189=$C88)*(MC_Dispositivo!$F$36:$BE$36=$BS$1)*(MC_Dispositivo!$F$43:$BE$43=AC$1),MC_Dispositivo!$F$53:$BE$189))</f>
        <v>0</v>
      </c>
      <c r="AD88" s="357" cm="1">
        <f t="array" aca="1" ref="AD88" ca="1">SUM(IF((MC_Dispositivo!$B$53:$B$189=$C88)*(MC_Dispositivo!$F$36:$BE$36=$BS$1)*(MC_Dispositivo!$F$43:$BE$43=AD$1),MC_Dispositivo!$F$53:$BE$189))</f>
        <v>0</v>
      </c>
      <c r="AE88" s="357" cm="1">
        <f t="array" aca="1" ref="AE88" ca="1">SUM(IF((MC_Dispositivo!$B$53:$B$189=$C88)*(MC_Dispositivo!$F$36:$BE$36=$BS$1)*(MC_Dispositivo!$F$43:$BE$43=AE$1),MC_Dispositivo!$F$53:$BE$189))</f>
        <v>0</v>
      </c>
      <c r="AF88" s="357" cm="1">
        <f t="array" aca="1" ref="AF88" ca="1">SUM(IF((MC_Dispositivo!$B$53:$B$189=$C88)*(MC_Dispositivo!$F$36:$BE$36=$BS$1)*(MC_Dispositivo!$F$43:$BE$43=AF$1),MC_Dispositivo!$F$53:$BE$189))</f>
        <v>0</v>
      </c>
      <c r="AG88" s="357" cm="1">
        <f t="array" aca="1" ref="AG88" ca="1">SUM(IF((MC_Dispositivo!$B$53:$B$189=$C88)*(MC_Dispositivo!$F$36:$BE$36=$BS$1)*(MC_Dispositivo!$F$43:$BE$43=AG$1),MC_Dispositivo!$F$53:$BE$189))</f>
        <v>0</v>
      </c>
      <c r="AH88" s="357" cm="1">
        <f t="array" aca="1" ref="AH88" ca="1">SUM(IF((MC_Dispositivo!$B$53:$B$189=$C88)*(MC_Dispositivo!$F$36:$BE$36=$BS$1)*(MC_Dispositivo!$F$43:$BE$43=AH$1),MC_Dispositivo!$F$53:$BE$189))</f>
        <v>0</v>
      </c>
      <c r="AI88" s="357" cm="1">
        <f t="array" aca="1" ref="AI88" ca="1">SUM(IF((MC_Dispositivo!$B$53:$B$189=$C88)*(MC_Dispositivo!$F$36:$BE$36=$BS$1)*(MC_Dispositivo!$F$43:$BE$43=AI$1),MC_Dispositivo!$F$53:$BE$189))</f>
        <v>0</v>
      </c>
      <c r="AJ88" s="357" cm="1">
        <f t="array" aca="1" ref="AJ88" ca="1">SUM(IF((MC_Dispositivo!$B$53:$B$189=$C88)*(MC_Dispositivo!$F$36:$BE$36=$BS$1)*(MC_Dispositivo!$F$43:$BE$43=AJ$1),MC_Dispositivo!$F$53:$BE$189))</f>
        <v>0</v>
      </c>
      <c r="AK88" s="125">
        <f ca="1">IF(A88="","",INDEX([10]TPU!$G:$G,MATCH($A88,[10]TPU!$A:$A,0)))</f>
        <v>805.52</v>
      </c>
      <c r="AL88" s="359">
        <f t="shared" ref="AL88:BO88" ca="1" si="113">IF($A88="",SUMIFS(AL89:AL138,$C89:$C138,$C88&amp;"*",$A89:$A138,"&lt;&gt;"&amp;""),G88*$AK88)</f>
        <v>0</v>
      </c>
      <c r="AM88" s="359">
        <f t="shared" ca="1" si="113"/>
        <v>0</v>
      </c>
      <c r="AN88" s="359">
        <f t="shared" ca="1" si="113"/>
        <v>0</v>
      </c>
      <c r="AO88" s="359">
        <f t="shared" ca="1" si="113"/>
        <v>1611.04</v>
      </c>
      <c r="AP88" s="359">
        <f t="shared" ca="1" si="113"/>
        <v>0</v>
      </c>
      <c r="AQ88" s="359">
        <f t="shared" ca="1" si="113"/>
        <v>0</v>
      </c>
      <c r="AR88" s="359">
        <f t="shared" ca="1" si="113"/>
        <v>0</v>
      </c>
      <c r="AS88" s="359">
        <f t="shared" ca="1" si="113"/>
        <v>0</v>
      </c>
      <c r="AT88" s="359">
        <f t="shared" ca="1" si="113"/>
        <v>0</v>
      </c>
      <c r="AU88" s="359">
        <f t="shared" ca="1" si="113"/>
        <v>0</v>
      </c>
      <c r="AV88" s="359">
        <f t="shared" ca="1" si="113"/>
        <v>0</v>
      </c>
      <c r="AW88" s="359">
        <f t="shared" ca="1" si="113"/>
        <v>0</v>
      </c>
      <c r="AX88" s="359">
        <f t="shared" ca="1" si="113"/>
        <v>0</v>
      </c>
      <c r="AY88" s="359">
        <f t="shared" ca="1" si="113"/>
        <v>0</v>
      </c>
      <c r="AZ88" s="359">
        <f t="shared" ca="1" si="113"/>
        <v>0</v>
      </c>
      <c r="BA88" s="359">
        <f t="shared" ca="1" si="113"/>
        <v>0</v>
      </c>
      <c r="BB88" s="359">
        <f t="shared" ca="1" si="113"/>
        <v>0</v>
      </c>
      <c r="BC88" s="359">
        <f t="shared" ca="1" si="113"/>
        <v>0</v>
      </c>
      <c r="BD88" s="359">
        <f t="shared" ca="1" si="113"/>
        <v>0</v>
      </c>
      <c r="BE88" s="359">
        <f t="shared" ca="1" si="113"/>
        <v>0</v>
      </c>
      <c r="BF88" s="359">
        <f t="shared" ca="1" si="113"/>
        <v>0</v>
      </c>
      <c r="BG88" s="359">
        <f t="shared" ca="1" si="113"/>
        <v>0</v>
      </c>
      <c r="BH88" s="359">
        <f t="shared" ca="1" si="113"/>
        <v>0</v>
      </c>
      <c r="BI88" s="359">
        <f t="shared" ca="1" si="113"/>
        <v>0</v>
      </c>
      <c r="BJ88" s="359">
        <f t="shared" ca="1" si="113"/>
        <v>0</v>
      </c>
      <c r="BK88" s="359">
        <f t="shared" ca="1" si="113"/>
        <v>0</v>
      </c>
      <c r="BL88" s="359">
        <f t="shared" ca="1" si="113"/>
        <v>0</v>
      </c>
      <c r="BM88" s="359">
        <f t="shared" ca="1" si="113"/>
        <v>0</v>
      </c>
      <c r="BN88" s="359">
        <f t="shared" ca="1" si="113"/>
        <v>0</v>
      </c>
      <c r="BO88" s="359">
        <f t="shared" ca="1" si="113"/>
        <v>0</v>
      </c>
      <c r="BP88" s="358">
        <f t="shared" ca="1" si="101"/>
        <v>1611.04</v>
      </c>
      <c r="BQ88" s="206"/>
      <c r="BR88" s="234" t="str">
        <f t="shared" si="102"/>
        <v/>
      </c>
    </row>
    <row r="89" spans="1:75" ht="20.100000000000001" customHeight="1" outlineLevel="1" x14ac:dyDescent="0.2">
      <c r="A89" s="354">
        <f ca="1">INDEX(MC_Dispositivo!B:E,MATCH('Quantitativo_MG-329'!C89,MC_Dispositivo!B:B,0),2)</f>
        <v>5213420</v>
      </c>
      <c r="B89" s="354" t="str">
        <f ca="1">INDEX([10]TPU!$B:$B,MATCH($A89,[10]TPU!$A:$A,0))</f>
        <v>SICRO</v>
      </c>
      <c r="C89" s="354" t="s">
        <v>160</v>
      </c>
      <c r="D89" s="355" t="str">
        <f ca="1">INDEX(MC_Dispositivo!B:E,MATCH('Quantitativo_MG-329'!C89,MC_Dispositivo!B:B,0),3)</f>
        <v>Placa em aço nº 16 galvanizado com película retrorrefletiva tipo III + X - confecção</v>
      </c>
      <c r="E89" s="354" t="str">
        <f ca="1">INDEX(MC_Dispositivo!B:E,MATCH('Quantitativo_MG-329'!C89,MC_Dispositivo!B:B,0),4)</f>
        <v>m²</v>
      </c>
      <c r="F89" s="356" cm="1">
        <f t="array" aca="1" ref="F89" ca="1">IF($BS$1="Todos",SUM(IF(($BS$1="todos")*(MC_Dispositivo!$B$54:$B$212=$C89),MC_Dispositivo!$F$54:$BE$212)),SUM(IF((MC_Dispositivo!$F$36:$BE$36=$BS$1)*(MC_Dispositivo!$B$54:$B$212=$C89),MC_Dispositivo!$F$54:$BE$212)))</f>
        <v>1.08</v>
      </c>
      <c r="G89" s="357" cm="1">
        <f t="array" aca="1" ref="G89" ca="1">SUM(IF((MC_Dispositivo!$B$53:$B$189=$C89)*(MC_Dispositivo!$F$36:$BE$36=$BS$1)*(MC_Dispositivo!$F$43:$BE$43=G$1),MC_Dispositivo!$F$53:$BE$189))</f>
        <v>0</v>
      </c>
      <c r="H89" s="357" cm="1">
        <f t="array" aca="1" ref="H89" ca="1">SUM(IF((MC_Dispositivo!$B$53:$B$189=$C89)*(MC_Dispositivo!$F$36:$BE$36=$BS$1)*(MC_Dispositivo!$F$43:$BE$43=H$1),MC_Dispositivo!$F$53:$BE$189))</f>
        <v>0</v>
      </c>
      <c r="I89" s="357" cm="1">
        <f t="array" aca="1" ref="I89" ca="1">SUM(IF((MC_Dispositivo!$B$53:$B$189=$C89)*(MC_Dispositivo!$F$36:$BE$36=$BS$1)*(MC_Dispositivo!$F$43:$BE$43=I$1),MC_Dispositivo!$F$53:$BE$189))</f>
        <v>0</v>
      </c>
      <c r="J89" s="357" cm="1">
        <f t="array" aca="1" ref="J89" ca="1">SUM(IF((MC_Dispositivo!$B$53:$B$189=$C89)*(MC_Dispositivo!$F$36:$BE$36=$BS$1)*(MC_Dispositivo!$F$43:$BE$43=J$1),MC_Dispositivo!$F$53:$BE$189))</f>
        <v>1.08</v>
      </c>
      <c r="K89" s="357" cm="1">
        <f t="array" aca="1" ref="K89" ca="1">SUM(IF((MC_Dispositivo!$B$53:$B$189=$C89)*(MC_Dispositivo!$F$36:$BE$36=$BS$1)*(MC_Dispositivo!$F$43:$BE$43=K$1),MC_Dispositivo!$F$53:$BE$189))</f>
        <v>0</v>
      </c>
      <c r="L89" s="357" cm="1">
        <f t="array" aca="1" ref="L89" ca="1">SUM(IF((MC_Dispositivo!$B$53:$B$189=$C89)*(MC_Dispositivo!$F$36:$BE$36=$BS$1)*(MC_Dispositivo!$F$43:$BE$43=L$1),MC_Dispositivo!$F$53:$BE$189))</f>
        <v>0</v>
      </c>
      <c r="M89" s="357" cm="1">
        <f t="array" aca="1" ref="M89" ca="1">SUM(IF((MC_Dispositivo!$B$53:$B$189=$C89)*(MC_Dispositivo!$F$36:$BE$36=$BS$1)*(MC_Dispositivo!$F$43:$BE$43=M$1),MC_Dispositivo!$F$53:$BE$189))</f>
        <v>0</v>
      </c>
      <c r="N89" s="357" cm="1">
        <f t="array" aca="1" ref="N89" ca="1">SUM(IF((MC_Dispositivo!$B$53:$B$189=$C89)*(MC_Dispositivo!$F$36:$BE$36=$BS$1)*(MC_Dispositivo!$F$43:$BE$43=N$1),MC_Dispositivo!$F$53:$BE$189))</f>
        <v>0</v>
      </c>
      <c r="O89" s="357" cm="1">
        <f t="array" aca="1" ref="O89" ca="1">SUM(IF((MC_Dispositivo!$B$53:$B$189=$C89)*(MC_Dispositivo!$F$36:$BE$36=$BS$1)*(MC_Dispositivo!$F$43:$BE$43=O$1),MC_Dispositivo!$F$53:$BE$189))</f>
        <v>0</v>
      </c>
      <c r="P89" s="357" cm="1">
        <f t="array" aca="1" ref="P89" ca="1">SUM(IF((MC_Dispositivo!$B$53:$B$189=$C89)*(MC_Dispositivo!$F$36:$BE$36=$BS$1)*(MC_Dispositivo!$F$43:$BE$43=P$1),MC_Dispositivo!$F$53:$BE$189))</f>
        <v>0</v>
      </c>
      <c r="Q89" s="357" cm="1">
        <f t="array" aca="1" ref="Q89" ca="1">SUM(IF((MC_Dispositivo!$B$53:$B$189=$C89)*(MC_Dispositivo!$F$36:$BE$36=$BS$1)*(MC_Dispositivo!$F$43:$BE$43=Q$1),MC_Dispositivo!$F$53:$BE$189))</f>
        <v>0</v>
      </c>
      <c r="R89" s="357" cm="1">
        <f t="array" aca="1" ref="R89" ca="1">SUM(IF((MC_Dispositivo!$B$53:$B$189=$C89)*(MC_Dispositivo!$F$36:$BE$36=$BS$1)*(MC_Dispositivo!$F$43:$BE$43=R$1),MC_Dispositivo!$F$53:$BE$189))</f>
        <v>0</v>
      </c>
      <c r="S89" s="357" cm="1">
        <f t="array" aca="1" ref="S89" ca="1">SUM(IF((MC_Dispositivo!$B$53:$B$189=$C89)*(MC_Dispositivo!$F$36:$BE$36=$BS$1)*(MC_Dispositivo!$F$43:$BE$43=S$1),MC_Dispositivo!$F$53:$BE$189))</f>
        <v>0</v>
      </c>
      <c r="T89" s="357" cm="1">
        <f t="array" aca="1" ref="T89" ca="1">SUM(IF((MC_Dispositivo!$B$53:$B$189=$C89)*(MC_Dispositivo!$F$36:$BE$36=$BS$1)*(MC_Dispositivo!$F$43:$BE$43=T$1),MC_Dispositivo!$F$53:$BE$189))</f>
        <v>0</v>
      </c>
      <c r="U89" s="357" cm="1">
        <f t="array" aca="1" ref="U89" ca="1">SUM(IF((MC_Dispositivo!$B$53:$B$189=$C89)*(MC_Dispositivo!$F$36:$BE$36=$BS$1)*(MC_Dispositivo!$F$43:$BE$43=U$1),MC_Dispositivo!$F$53:$BE$189))</f>
        <v>0</v>
      </c>
      <c r="V89" s="357" cm="1">
        <f t="array" aca="1" ref="V89" ca="1">SUM(IF((MC_Dispositivo!$B$53:$B$189=$C89)*(MC_Dispositivo!$F$36:$BE$36=$BS$1)*(MC_Dispositivo!$F$43:$BE$43=V$1),MC_Dispositivo!$F$53:$BE$189))</f>
        <v>0</v>
      </c>
      <c r="W89" s="357" cm="1">
        <f t="array" aca="1" ref="W89" ca="1">SUM(IF((MC_Dispositivo!$B$53:$B$189=$C89)*(MC_Dispositivo!$F$36:$BE$36=$BS$1)*(MC_Dispositivo!$F$43:$BE$43=W$1),MC_Dispositivo!$F$53:$BE$189))</f>
        <v>0</v>
      </c>
      <c r="X89" s="357" cm="1">
        <f t="array" aca="1" ref="X89" ca="1">SUM(IF((MC_Dispositivo!$B$53:$B$189=$C89)*(MC_Dispositivo!$F$36:$BE$36=$BS$1)*(MC_Dispositivo!$F$43:$BE$43=X$1),MC_Dispositivo!$F$53:$BE$189))</f>
        <v>0</v>
      </c>
      <c r="Y89" s="357" cm="1">
        <f t="array" aca="1" ref="Y89" ca="1">SUM(IF((MC_Dispositivo!$B$53:$B$189=$C89)*(MC_Dispositivo!$F$36:$BE$36=$BS$1)*(MC_Dispositivo!$F$43:$BE$43=Y$1),MC_Dispositivo!$F$53:$BE$189))</f>
        <v>0</v>
      </c>
      <c r="Z89" s="357" cm="1">
        <f t="array" aca="1" ref="Z89" ca="1">SUM(IF((MC_Dispositivo!$B$53:$B$189=$C89)*(MC_Dispositivo!$F$36:$BE$36=$BS$1)*(MC_Dispositivo!$F$43:$BE$43=Z$1),MC_Dispositivo!$F$53:$BE$189))</f>
        <v>0</v>
      </c>
      <c r="AA89" s="357" cm="1">
        <f t="array" aca="1" ref="AA89" ca="1">SUM(IF((MC_Dispositivo!$B$53:$B$189=$C89)*(MC_Dispositivo!$F$36:$BE$36=$BS$1)*(MC_Dispositivo!$F$43:$BE$43=AA$1),MC_Dispositivo!$F$53:$BE$189))</f>
        <v>0</v>
      </c>
      <c r="AB89" s="357" cm="1">
        <f t="array" aca="1" ref="AB89" ca="1">SUM(IF((MC_Dispositivo!$B$53:$B$189=$C89)*(MC_Dispositivo!$F$36:$BE$36=$BS$1)*(MC_Dispositivo!$F$43:$BE$43=AB$1),MC_Dispositivo!$F$53:$BE$189))</f>
        <v>0</v>
      </c>
      <c r="AC89" s="357" cm="1">
        <f t="array" aca="1" ref="AC89" ca="1">SUM(IF((MC_Dispositivo!$B$53:$B$189=$C89)*(MC_Dispositivo!$F$36:$BE$36=$BS$1)*(MC_Dispositivo!$F$43:$BE$43=AC$1),MC_Dispositivo!$F$53:$BE$189))</f>
        <v>0</v>
      </c>
      <c r="AD89" s="357" cm="1">
        <f t="array" aca="1" ref="AD89" ca="1">SUM(IF((MC_Dispositivo!$B$53:$B$189=$C89)*(MC_Dispositivo!$F$36:$BE$36=$BS$1)*(MC_Dispositivo!$F$43:$BE$43=AD$1),MC_Dispositivo!$F$53:$BE$189))</f>
        <v>0</v>
      </c>
      <c r="AE89" s="357" cm="1">
        <f t="array" aca="1" ref="AE89" ca="1">SUM(IF((MC_Dispositivo!$B$53:$B$189=$C89)*(MC_Dispositivo!$F$36:$BE$36=$BS$1)*(MC_Dispositivo!$F$43:$BE$43=AE$1),MC_Dispositivo!$F$53:$BE$189))</f>
        <v>0</v>
      </c>
      <c r="AF89" s="357" cm="1">
        <f t="array" aca="1" ref="AF89" ca="1">SUM(IF((MC_Dispositivo!$B$53:$B$189=$C89)*(MC_Dispositivo!$F$36:$BE$36=$BS$1)*(MC_Dispositivo!$F$43:$BE$43=AF$1),MC_Dispositivo!$F$53:$BE$189))</f>
        <v>0</v>
      </c>
      <c r="AG89" s="357" cm="1">
        <f t="array" aca="1" ref="AG89" ca="1">SUM(IF((MC_Dispositivo!$B$53:$B$189=$C89)*(MC_Dispositivo!$F$36:$BE$36=$BS$1)*(MC_Dispositivo!$F$43:$BE$43=AG$1),MC_Dispositivo!$F$53:$BE$189))</f>
        <v>0</v>
      </c>
      <c r="AH89" s="357" cm="1">
        <f t="array" aca="1" ref="AH89" ca="1">SUM(IF((MC_Dispositivo!$B$53:$B$189=$C89)*(MC_Dispositivo!$F$36:$BE$36=$BS$1)*(MC_Dispositivo!$F$43:$BE$43=AH$1),MC_Dispositivo!$F$53:$BE$189))</f>
        <v>0</v>
      </c>
      <c r="AI89" s="357" cm="1">
        <f t="array" aca="1" ref="AI89" ca="1">SUM(IF((MC_Dispositivo!$B$53:$B$189=$C89)*(MC_Dispositivo!$F$36:$BE$36=$BS$1)*(MC_Dispositivo!$F$43:$BE$43=AI$1),MC_Dispositivo!$F$53:$BE$189))</f>
        <v>0</v>
      </c>
      <c r="AJ89" s="357" cm="1">
        <f t="array" aca="1" ref="AJ89" ca="1">SUM(IF((MC_Dispositivo!$B$53:$B$189=$C89)*(MC_Dispositivo!$F$36:$BE$36=$BS$1)*(MC_Dispositivo!$F$43:$BE$43=AJ$1),MC_Dispositivo!$F$53:$BE$189))</f>
        <v>0</v>
      </c>
      <c r="AK89" s="125">
        <f ca="1">IF(A89="","",INDEX([10]TPU!$G:$G,MATCH($A89,[10]TPU!$A:$A,0)))</f>
        <v>805.52</v>
      </c>
      <c r="AL89" s="359">
        <f t="shared" ref="AL89:BO89" ca="1" si="114">IF($A89="",SUMIFS(AL90:AL138,$C90:$C138,$C89&amp;"*",$A90:$A138,"&lt;&gt;"&amp;""),G89*$AK89)</f>
        <v>0</v>
      </c>
      <c r="AM89" s="359">
        <f t="shared" ca="1" si="114"/>
        <v>0</v>
      </c>
      <c r="AN89" s="359">
        <f t="shared" ca="1" si="114"/>
        <v>0</v>
      </c>
      <c r="AO89" s="359">
        <f t="shared" ca="1" si="114"/>
        <v>869.96160000000009</v>
      </c>
      <c r="AP89" s="359">
        <f t="shared" ca="1" si="114"/>
        <v>0</v>
      </c>
      <c r="AQ89" s="359">
        <f t="shared" ca="1" si="114"/>
        <v>0</v>
      </c>
      <c r="AR89" s="359">
        <f t="shared" ca="1" si="114"/>
        <v>0</v>
      </c>
      <c r="AS89" s="359">
        <f t="shared" ca="1" si="114"/>
        <v>0</v>
      </c>
      <c r="AT89" s="359">
        <f t="shared" ca="1" si="114"/>
        <v>0</v>
      </c>
      <c r="AU89" s="359">
        <f t="shared" ca="1" si="114"/>
        <v>0</v>
      </c>
      <c r="AV89" s="359">
        <f t="shared" ca="1" si="114"/>
        <v>0</v>
      </c>
      <c r="AW89" s="359">
        <f t="shared" ca="1" si="114"/>
        <v>0</v>
      </c>
      <c r="AX89" s="359">
        <f t="shared" ca="1" si="114"/>
        <v>0</v>
      </c>
      <c r="AY89" s="359">
        <f t="shared" ca="1" si="114"/>
        <v>0</v>
      </c>
      <c r="AZ89" s="359">
        <f t="shared" ca="1" si="114"/>
        <v>0</v>
      </c>
      <c r="BA89" s="359">
        <f t="shared" ca="1" si="114"/>
        <v>0</v>
      </c>
      <c r="BB89" s="359">
        <f t="shared" ca="1" si="114"/>
        <v>0</v>
      </c>
      <c r="BC89" s="359">
        <f t="shared" ca="1" si="114"/>
        <v>0</v>
      </c>
      <c r="BD89" s="359">
        <f t="shared" ca="1" si="114"/>
        <v>0</v>
      </c>
      <c r="BE89" s="359">
        <f t="shared" ca="1" si="114"/>
        <v>0</v>
      </c>
      <c r="BF89" s="359">
        <f t="shared" ca="1" si="114"/>
        <v>0</v>
      </c>
      <c r="BG89" s="359">
        <f t="shared" ca="1" si="114"/>
        <v>0</v>
      </c>
      <c r="BH89" s="359">
        <f t="shared" ca="1" si="114"/>
        <v>0</v>
      </c>
      <c r="BI89" s="359">
        <f t="shared" ca="1" si="114"/>
        <v>0</v>
      </c>
      <c r="BJ89" s="359">
        <f t="shared" ca="1" si="114"/>
        <v>0</v>
      </c>
      <c r="BK89" s="359">
        <f t="shared" ca="1" si="114"/>
        <v>0</v>
      </c>
      <c r="BL89" s="359">
        <f t="shared" ca="1" si="114"/>
        <v>0</v>
      </c>
      <c r="BM89" s="359">
        <f t="shared" ca="1" si="114"/>
        <v>0</v>
      </c>
      <c r="BN89" s="359">
        <f t="shared" ca="1" si="114"/>
        <v>0</v>
      </c>
      <c r="BO89" s="359">
        <f t="shared" ca="1" si="114"/>
        <v>0</v>
      </c>
      <c r="BP89" s="358">
        <f t="shared" ca="1" si="101"/>
        <v>869.96160000000009</v>
      </c>
      <c r="BQ89" s="206"/>
      <c r="BR89" s="234" t="str">
        <f t="shared" si="102"/>
        <v/>
      </c>
    </row>
    <row r="90" spans="1:75" s="204" customFormat="1" ht="20.100000000000001" customHeight="1" outlineLevel="1" x14ac:dyDescent="0.2">
      <c r="A90" s="354">
        <f ca="1">INDEX(MC_Dispositivo!B:E,MATCH('Quantitativo_MG-329'!C90,MC_Dispositivo!B:B,0),2)</f>
        <v>5213420</v>
      </c>
      <c r="B90" s="354" t="str">
        <f ca="1">INDEX([10]TPU!$B:$B,MATCH($A90,[10]TPU!$A:$A,0))</f>
        <v>SICRO</v>
      </c>
      <c r="C90" s="354" t="s">
        <v>161</v>
      </c>
      <c r="D90" s="355" t="str">
        <f ca="1">INDEX(MC_Dispositivo!B:E,MATCH('Quantitativo_MG-329'!C90,MC_Dispositivo!B:B,0),3)</f>
        <v>Placa em aço nº 16 galvanizado com película retrorrefletiva tipo III + X - confecção</v>
      </c>
      <c r="E90" s="354" t="str">
        <f ca="1">INDEX(MC_Dispositivo!B:E,MATCH('Quantitativo_MG-329'!C90,MC_Dispositivo!B:B,0),4)</f>
        <v>m²</v>
      </c>
      <c r="F90" s="356" cm="1">
        <f t="array" aca="1" ref="F90" ca="1">IF($BS$1="Todos",SUM(IF(($BS$1="todos")*(MC_Dispositivo!$B$54:$B$212=$C90),MC_Dispositivo!$F$54:$BE$212)),SUM(IF((MC_Dispositivo!$F$36:$BE$36=$BS$1)*(MC_Dispositivo!$B$54:$B$212=$C90),MC_Dispositivo!$F$54:$BE$212)))</f>
        <v>0</v>
      </c>
      <c r="G90" s="357" cm="1">
        <f t="array" aca="1" ref="G90" ca="1">SUM(IF((MC_Dispositivo!$B$53:$B$189=$C90)*(MC_Dispositivo!$F$36:$BE$36=$BS$1)*(MC_Dispositivo!$F$43:$BE$43=G$1),MC_Dispositivo!$F$53:$BE$189))</f>
        <v>0</v>
      </c>
      <c r="H90" s="357" cm="1">
        <f t="array" aca="1" ref="H90" ca="1">SUM(IF((MC_Dispositivo!$B$53:$B$189=$C90)*(MC_Dispositivo!$F$36:$BE$36=$BS$1)*(MC_Dispositivo!$F$43:$BE$43=H$1),MC_Dispositivo!$F$53:$BE$189))</f>
        <v>0</v>
      </c>
      <c r="I90" s="357" cm="1">
        <f t="array" aca="1" ref="I90" ca="1">SUM(IF((MC_Dispositivo!$B$53:$B$189=$C90)*(MC_Dispositivo!$F$36:$BE$36=$BS$1)*(MC_Dispositivo!$F$43:$BE$43=I$1),MC_Dispositivo!$F$53:$BE$189))</f>
        <v>0</v>
      </c>
      <c r="J90" s="357" cm="1">
        <f t="array" aca="1" ref="J90" ca="1">SUM(IF((MC_Dispositivo!$B$53:$B$189=$C90)*(MC_Dispositivo!$F$36:$BE$36=$BS$1)*(MC_Dispositivo!$F$43:$BE$43=J$1),MC_Dispositivo!$F$53:$BE$189))</f>
        <v>0</v>
      </c>
      <c r="K90" s="357" cm="1">
        <f t="array" aca="1" ref="K90" ca="1">SUM(IF((MC_Dispositivo!$B$53:$B$189=$C90)*(MC_Dispositivo!$F$36:$BE$36=$BS$1)*(MC_Dispositivo!$F$43:$BE$43=K$1),MC_Dispositivo!$F$53:$BE$189))</f>
        <v>0</v>
      </c>
      <c r="L90" s="357" cm="1">
        <f t="array" aca="1" ref="L90" ca="1">SUM(IF((MC_Dispositivo!$B$53:$B$189=$C90)*(MC_Dispositivo!$F$36:$BE$36=$BS$1)*(MC_Dispositivo!$F$43:$BE$43=L$1),MC_Dispositivo!$F$53:$BE$189))</f>
        <v>0</v>
      </c>
      <c r="M90" s="357" cm="1">
        <f t="array" aca="1" ref="M90" ca="1">SUM(IF((MC_Dispositivo!$B$53:$B$189=$C90)*(MC_Dispositivo!$F$36:$BE$36=$BS$1)*(MC_Dispositivo!$F$43:$BE$43=M$1),MC_Dispositivo!$F$53:$BE$189))</f>
        <v>0</v>
      </c>
      <c r="N90" s="357" cm="1">
        <f t="array" aca="1" ref="N90" ca="1">SUM(IF((MC_Dispositivo!$B$53:$B$189=$C90)*(MC_Dispositivo!$F$36:$BE$36=$BS$1)*(MC_Dispositivo!$F$43:$BE$43=N$1),MC_Dispositivo!$F$53:$BE$189))</f>
        <v>0</v>
      </c>
      <c r="O90" s="357" cm="1">
        <f t="array" aca="1" ref="O90" ca="1">SUM(IF((MC_Dispositivo!$B$53:$B$189=$C90)*(MC_Dispositivo!$F$36:$BE$36=$BS$1)*(MC_Dispositivo!$F$43:$BE$43=O$1),MC_Dispositivo!$F$53:$BE$189))</f>
        <v>0</v>
      </c>
      <c r="P90" s="357" cm="1">
        <f t="array" aca="1" ref="P90" ca="1">SUM(IF((MC_Dispositivo!$B$53:$B$189=$C90)*(MC_Dispositivo!$F$36:$BE$36=$BS$1)*(MC_Dispositivo!$F$43:$BE$43=P$1),MC_Dispositivo!$F$53:$BE$189))</f>
        <v>0</v>
      </c>
      <c r="Q90" s="357" cm="1">
        <f t="array" aca="1" ref="Q90" ca="1">SUM(IF((MC_Dispositivo!$B$53:$B$189=$C90)*(MC_Dispositivo!$F$36:$BE$36=$BS$1)*(MC_Dispositivo!$F$43:$BE$43=Q$1),MC_Dispositivo!$F$53:$BE$189))</f>
        <v>0</v>
      </c>
      <c r="R90" s="357" cm="1">
        <f t="array" aca="1" ref="R90" ca="1">SUM(IF((MC_Dispositivo!$B$53:$B$189=$C90)*(MC_Dispositivo!$F$36:$BE$36=$BS$1)*(MC_Dispositivo!$F$43:$BE$43=R$1),MC_Dispositivo!$F$53:$BE$189))</f>
        <v>0</v>
      </c>
      <c r="S90" s="357" cm="1">
        <f t="array" aca="1" ref="S90" ca="1">SUM(IF((MC_Dispositivo!$B$53:$B$189=$C90)*(MC_Dispositivo!$F$36:$BE$36=$BS$1)*(MC_Dispositivo!$F$43:$BE$43=S$1),MC_Dispositivo!$F$53:$BE$189))</f>
        <v>0</v>
      </c>
      <c r="T90" s="357" cm="1">
        <f t="array" aca="1" ref="T90" ca="1">SUM(IF((MC_Dispositivo!$B$53:$B$189=$C90)*(MC_Dispositivo!$F$36:$BE$36=$BS$1)*(MC_Dispositivo!$F$43:$BE$43=T$1),MC_Dispositivo!$F$53:$BE$189))</f>
        <v>0</v>
      </c>
      <c r="U90" s="357" cm="1">
        <f t="array" aca="1" ref="U90" ca="1">SUM(IF((MC_Dispositivo!$B$53:$B$189=$C90)*(MC_Dispositivo!$F$36:$BE$36=$BS$1)*(MC_Dispositivo!$F$43:$BE$43=U$1),MC_Dispositivo!$F$53:$BE$189))</f>
        <v>0</v>
      </c>
      <c r="V90" s="357" cm="1">
        <f t="array" aca="1" ref="V90" ca="1">SUM(IF((MC_Dispositivo!$B$53:$B$189=$C90)*(MC_Dispositivo!$F$36:$BE$36=$BS$1)*(MC_Dispositivo!$F$43:$BE$43=V$1),MC_Dispositivo!$F$53:$BE$189))</f>
        <v>0</v>
      </c>
      <c r="W90" s="357" cm="1">
        <f t="array" aca="1" ref="W90" ca="1">SUM(IF((MC_Dispositivo!$B$53:$B$189=$C90)*(MC_Dispositivo!$F$36:$BE$36=$BS$1)*(MC_Dispositivo!$F$43:$BE$43=W$1),MC_Dispositivo!$F$53:$BE$189))</f>
        <v>0</v>
      </c>
      <c r="X90" s="357" cm="1">
        <f t="array" aca="1" ref="X90" ca="1">SUM(IF((MC_Dispositivo!$B$53:$B$189=$C90)*(MC_Dispositivo!$F$36:$BE$36=$BS$1)*(MC_Dispositivo!$F$43:$BE$43=X$1),MC_Dispositivo!$F$53:$BE$189))</f>
        <v>0</v>
      </c>
      <c r="Y90" s="357" cm="1">
        <f t="array" aca="1" ref="Y90" ca="1">SUM(IF((MC_Dispositivo!$B$53:$B$189=$C90)*(MC_Dispositivo!$F$36:$BE$36=$BS$1)*(MC_Dispositivo!$F$43:$BE$43=Y$1),MC_Dispositivo!$F$53:$BE$189))</f>
        <v>0</v>
      </c>
      <c r="Z90" s="357" cm="1">
        <f t="array" aca="1" ref="Z90" ca="1">SUM(IF((MC_Dispositivo!$B$53:$B$189=$C90)*(MC_Dispositivo!$F$36:$BE$36=$BS$1)*(MC_Dispositivo!$F$43:$BE$43=Z$1),MC_Dispositivo!$F$53:$BE$189))</f>
        <v>0</v>
      </c>
      <c r="AA90" s="357" cm="1">
        <f t="array" aca="1" ref="AA90" ca="1">SUM(IF((MC_Dispositivo!$B$53:$B$189=$C90)*(MC_Dispositivo!$F$36:$BE$36=$BS$1)*(MC_Dispositivo!$F$43:$BE$43=AA$1),MC_Dispositivo!$F$53:$BE$189))</f>
        <v>0</v>
      </c>
      <c r="AB90" s="357" cm="1">
        <f t="array" aca="1" ref="AB90" ca="1">SUM(IF((MC_Dispositivo!$B$53:$B$189=$C90)*(MC_Dispositivo!$F$36:$BE$36=$BS$1)*(MC_Dispositivo!$F$43:$BE$43=AB$1),MC_Dispositivo!$F$53:$BE$189))</f>
        <v>0</v>
      </c>
      <c r="AC90" s="357" cm="1">
        <f t="array" aca="1" ref="AC90" ca="1">SUM(IF((MC_Dispositivo!$B$53:$B$189=$C90)*(MC_Dispositivo!$F$36:$BE$36=$BS$1)*(MC_Dispositivo!$F$43:$BE$43=AC$1),MC_Dispositivo!$F$53:$BE$189))</f>
        <v>0</v>
      </c>
      <c r="AD90" s="357" cm="1">
        <f t="array" aca="1" ref="AD90" ca="1">SUM(IF((MC_Dispositivo!$B$53:$B$189=$C90)*(MC_Dispositivo!$F$36:$BE$36=$BS$1)*(MC_Dispositivo!$F$43:$BE$43=AD$1),MC_Dispositivo!$F$53:$BE$189))</f>
        <v>0</v>
      </c>
      <c r="AE90" s="357" cm="1">
        <f t="array" aca="1" ref="AE90" ca="1">SUM(IF((MC_Dispositivo!$B$53:$B$189=$C90)*(MC_Dispositivo!$F$36:$BE$36=$BS$1)*(MC_Dispositivo!$F$43:$BE$43=AE$1),MC_Dispositivo!$F$53:$BE$189))</f>
        <v>0</v>
      </c>
      <c r="AF90" s="357" cm="1">
        <f t="array" aca="1" ref="AF90" ca="1">SUM(IF((MC_Dispositivo!$B$53:$B$189=$C90)*(MC_Dispositivo!$F$36:$BE$36=$BS$1)*(MC_Dispositivo!$F$43:$BE$43=AF$1),MC_Dispositivo!$F$53:$BE$189))</f>
        <v>0</v>
      </c>
      <c r="AG90" s="357" cm="1">
        <f t="array" aca="1" ref="AG90" ca="1">SUM(IF((MC_Dispositivo!$B$53:$B$189=$C90)*(MC_Dispositivo!$F$36:$BE$36=$BS$1)*(MC_Dispositivo!$F$43:$BE$43=AG$1),MC_Dispositivo!$F$53:$BE$189))</f>
        <v>0</v>
      </c>
      <c r="AH90" s="357" cm="1">
        <f t="array" aca="1" ref="AH90" ca="1">SUM(IF((MC_Dispositivo!$B$53:$B$189=$C90)*(MC_Dispositivo!$F$36:$BE$36=$BS$1)*(MC_Dispositivo!$F$43:$BE$43=AH$1),MC_Dispositivo!$F$53:$BE$189))</f>
        <v>0</v>
      </c>
      <c r="AI90" s="357" cm="1">
        <f t="array" aca="1" ref="AI90" ca="1">SUM(IF((MC_Dispositivo!$B$53:$B$189=$C90)*(MC_Dispositivo!$F$36:$BE$36=$BS$1)*(MC_Dispositivo!$F$43:$BE$43=AI$1),MC_Dispositivo!$F$53:$BE$189))</f>
        <v>0</v>
      </c>
      <c r="AJ90" s="357" cm="1">
        <f t="array" aca="1" ref="AJ90" ca="1">SUM(IF((MC_Dispositivo!$B$53:$B$189=$C90)*(MC_Dispositivo!$F$36:$BE$36=$BS$1)*(MC_Dispositivo!$F$43:$BE$43=AJ$1),MC_Dispositivo!$F$53:$BE$189))</f>
        <v>0</v>
      </c>
      <c r="AK90" s="125">
        <f ca="1">IF(A90="","",INDEX([10]TPU!$G:$G,MATCH($A90,[10]TPU!$A:$A,0)))</f>
        <v>805.52</v>
      </c>
      <c r="AL90" s="359">
        <f t="shared" ref="AL90:BO90" ca="1" si="115">IF($A90="",SUMIFS(AL91:AL138,$C91:$C138,$C90&amp;"*",$A91:$A138,"&lt;&gt;"&amp;""),G90*$AK90)</f>
        <v>0</v>
      </c>
      <c r="AM90" s="359">
        <f t="shared" ca="1" si="115"/>
        <v>0</v>
      </c>
      <c r="AN90" s="359">
        <f t="shared" ca="1" si="115"/>
        <v>0</v>
      </c>
      <c r="AO90" s="359">
        <f t="shared" ca="1" si="115"/>
        <v>0</v>
      </c>
      <c r="AP90" s="359">
        <f t="shared" ca="1" si="115"/>
        <v>0</v>
      </c>
      <c r="AQ90" s="359">
        <f t="shared" ca="1" si="115"/>
        <v>0</v>
      </c>
      <c r="AR90" s="359">
        <f t="shared" ca="1" si="115"/>
        <v>0</v>
      </c>
      <c r="AS90" s="359">
        <f t="shared" ca="1" si="115"/>
        <v>0</v>
      </c>
      <c r="AT90" s="359">
        <f t="shared" ca="1" si="115"/>
        <v>0</v>
      </c>
      <c r="AU90" s="359">
        <f t="shared" ca="1" si="115"/>
        <v>0</v>
      </c>
      <c r="AV90" s="359">
        <f t="shared" ca="1" si="115"/>
        <v>0</v>
      </c>
      <c r="AW90" s="359">
        <f t="shared" ca="1" si="115"/>
        <v>0</v>
      </c>
      <c r="AX90" s="359">
        <f t="shared" ca="1" si="115"/>
        <v>0</v>
      </c>
      <c r="AY90" s="359">
        <f t="shared" ca="1" si="115"/>
        <v>0</v>
      </c>
      <c r="AZ90" s="359">
        <f t="shared" ca="1" si="115"/>
        <v>0</v>
      </c>
      <c r="BA90" s="359">
        <f t="shared" ca="1" si="115"/>
        <v>0</v>
      </c>
      <c r="BB90" s="359">
        <f t="shared" ca="1" si="115"/>
        <v>0</v>
      </c>
      <c r="BC90" s="359">
        <f t="shared" ca="1" si="115"/>
        <v>0</v>
      </c>
      <c r="BD90" s="359">
        <f t="shared" ca="1" si="115"/>
        <v>0</v>
      </c>
      <c r="BE90" s="359">
        <f t="shared" ca="1" si="115"/>
        <v>0</v>
      </c>
      <c r="BF90" s="359">
        <f t="shared" ca="1" si="115"/>
        <v>0</v>
      </c>
      <c r="BG90" s="359">
        <f t="shared" ca="1" si="115"/>
        <v>0</v>
      </c>
      <c r="BH90" s="359">
        <f t="shared" ca="1" si="115"/>
        <v>0</v>
      </c>
      <c r="BI90" s="359">
        <f t="shared" ca="1" si="115"/>
        <v>0</v>
      </c>
      <c r="BJ90" s="359">
        <f t="shared" ca="1" si="115"/>
        <v>0</v>
      </c>
      <c r="BK90" s="359">
        <f t="shared" ca="1" si="115"/>
        <v>0</v>
      </c>
      <c r="BL90" s="359">
        <f t="shared" ca="1" si="115"/>
        <v>0</v>
      </c>
      <c r="BM90" s="359">
        <f t="shared" ca="1" si="115"/>
        <v>0</v>
      </c>
      <c r="BN90" s="359">
        <f t="shared" ca="1" si="115"/>
        <v>0</v>
      </c>
      <c r="BO90" s="359">
        <f t="shared" ca="1" si="115"/>
        <v>0</v>
      </c>
      <c r="BP90" s="358">
        <f t="shared" ca="1" si="101"/>
        <v>0</v>
      </c>
      <c r="BQ90" s="206"/>
      <c r="BR90" s="234" t="str">
        <f t="shared" si="102"/>
        <v/>
      </c>
      <c r="BW90" s="173"/>
    </row>
    <row r="91" spans="1:75" ht="20.100000000000001" customHeight="1" outlineLevel="1" x14ac:dyDescent="0.2">
      <c r="A91" s="354">
        <f ca="1">INDEX(MC_Dispositivo!B:E,MATCH('Quantitativo_MG-329'!C91,MC_Dispositivo!B:B,0),2)</f>
        <v>5213420</v>
      </c>
      <c r="B91" s="354" t="str">
        <f ca="1">INDEX([10]TPU!$B:$B,MATCH($A91,[10]TPU!$A:$A,0))</f>
        <v>SICRO</v>
      </c>
      <c r="C91" s="354" t="s">
        <v>162</v>
      </c>
      <c r="D91" s="355" t="str">
        <f ca="1">INDEX(MC_Dispositivo!B:E,MATCH('Quantitativo_MG-329'!C91,MC_Dispositivo!B:B,0),3)</f>
        <v>Placa em aço nº 16 galvanizado com película retrorrefletiva tipo III + X - confecção</v>
      </c>
      <c r="E91" s="354" t="str">
        <f ca="1">INDEX(MC_Dispositivo!B:E,MATCH('Quantitativo_MG-329'!C91,MC_Dispositivo!B:B,0),4)</f>
        <v>m²</v>
      </c>
      <c r="F91" s="356" cm="1">
        <f t="array" aca="1" ref="F91" ca="1">IF($BS$1="Todos",SUM(IF(($BS$1="todos")*(MC_Dispositivo!$B$54:$B$212=$C91),MC_Dispositivo!$F$54:$BE$212)),SUM(IF((MC_Dispositivo!$F$36:$BE$36=$BS$1)*(MC_Dispositivo!$B$54:$B$212=$C91),MC_Dispositivo!$F$54:$BE$212)))</f>
        <v>0</v>
      </c>
      <c r="G91" s="357" cm="1">
        <f t="array" aca="1" ref="G91" ca="1">SUM(IF((MC_Dispositivo!$B$53:$B$189=$C91)*(MC_Dispositivo!$F$36:$BE$36=$BS$1)*(MC_Dispositivo!$F$43:$BE$43=G$1),MC_Dispositivo!$F$53:$BE$189))</f>
        <v>0</v>
      </c>
      <c r="H91" s="357" cm="1">
        <f t="array" aca="1" ref="H91" ca="1">SUM(IF((MC_Dispositivo!$B$53:$B$189=$C91)*(MC_Dispositivo!$F$36:$BE$36=$BS$1)*(MC_Dispositivo!$F$43:$BE$43=H$1),MC_Dispositivo!$F$53:$BE$189))</f>
        <v>0</v>
      </c>
      <c r="I91" s="357" cm="1">
        <f t="array" aca="1" ref="I91" ca="1">SUM(IF((MC_Dispositivo!$B$53:$B$189=$C91)*(MC_Dispositivo!$F$36:$BE$36=$BS$1)*(MC_Dispositivo!$F$43:$BE$43=I$1),MC_Dispositivo!$F$53:$BE$189))</f>
        <v>0</v>
      </c>
      <c r="J91" s="357" cm="1">
        <f t="array" aca="1" ref="J91" ca="1">SUM(IF((MC_Dispositivo!$B$53:$B$189=$C91)*(MC_Dispositivo!$F$36:$BE$36=$BS$1)*(MC_Dispositivo!$F$43:$BE$43=J$1),MC_Dispositivo!$F$53:$BE$189))</f>
        <v>0</v>
      </c>
      <c r="K91" s="357" cm="1">
        <f t="array" aca="1" ref="K91" ca="1">SUM(IF((MC_Dispositivo!$B$53:$B$189=$C91)*(MC_Dispositivo!$F$36:$BE$36=$BS$1)*(MC_Dispositivo!$F$43:$BE$43=K$1),MC_Dispositivo!$F$53:$BE$189))</f>
        <v>0</v>
      </c>
      <c r="L91" s="357" cm="1">
        <f t="array" aca="1" ref="L91" ca="1">SUM(IF((MC_Dispositivo!$B$53:$B$189=$C91)*(MC_Dispositivo!$F$36:$BE$36=$BS$1)*(MC_Dispositivo!$F$43:$BE$43=L$1),MC_Dispositivo!$F$53:$BE$189))</f>
        <v>0</v>
      </c>
      <c r="M91" s="357" cm="1">
        <f t="array" aca="1" ref="M91" ca="1">SUM(IF((MC_Dispositivo!$B$53:$B$189=$C91)*(MC_Dispositivo!$F$36:$BE$36=$BS$1)*(MC_Dispositivo!$F$43:$BE$43=M$1),MC_Dispositivo!$F$53:$BE$189))</f>
        <v>0</v>
      </c>
      <c r="N91" s="357" cm="1">
        <f t="array" aca="1" ref="N91" ca="1">SUM(IF((MC_Dispositivo!$B$53:$B$189=$C91)*(MC_Dispositivo!$F$36:$BE$36=$BS$1)*(MC_Dispositivo!$F$43:$BE$43=N$1),MC_Dispositivo!$F$53:$BE$189))</f>
        <v>0</v>
      </c>
      <c r="O91" s="357" cm="1">
        <f t="array" aca="1" ref="O91" ca="1">SUM(IF((MC_Dispositivo!$B$53:$B$189=$C91)*(MC_Dispositivo!$F$36:$BE$36=$BS$1)*(MC_Dispositivo!$F$43:$BE$43=O$1),MC_Dispositivo!$F$53:$BE$189))</f>
        <v>0</v>
      </c>
      <c r="P91" s="357" cm="1">
        <f t="array" aca="1" ref="P91" ca="1">SUM(IF((MC_Dispositivo!$B$53:$B$189=$C91)*(MC_Dispositivo!$F$36:$BE$36=$BS$1)*(MC_Dispositivo!$F$43:$BE$43=P$1),MC_Dispositivo!$F$53:$BE$189))</f>
        <v>0</v>
      </c>
      <c r="Q91" s="357" cm="1">
        <f t="array" aca="1" ref="Q91" ca="1">SUM(IF((MC_Dispositivo!$B$53:$B$189=$C91)*(MC_Dispositivo!$F$36:$BE$36=$BS$1)*(MC_Dispositivo!$F$43:$BE$43=Q$1),MC_Dispositivo!$F$53:$BE$189))</f>
        <v>0</v>
      </c>
      <c r="R91" s="357" cm="1">
        <f t="array" aca="1" ref="R91" ca="1">SUM(IF((MC_Dispositivo!$B$53:$B$189=$C91)*(MC_Dispositivo!$F$36:$BE$36=$BS$1)*(MC_Dispositivo!$F$43:$BE$43=R$1),MC_Dispositivo!$F$53:$BE$189))</f>
        <v>0</v>
      </c>
      <c r="S91" s="357" cm="1">
        <f t="array" aca="1" ref="S91" ca="1">SUM(IF((MC_Dispositivo!$B$53:$B$189=$C91)*(MC_Dispositivo!$F$36:$BE$36=$BS$1)*(MC_Dispositivo!$F$43:$BE$43=S$1),MC_Dispositivo!$F$53:$BE$189))</f>
        <v>0</v>
      </c>
      <c r="T91" s="357" cm="1">
        <f t="array" aca="1" ref="T91" ca="1">SUM(IF((MC_Dispositivo!$B$53:$B$189=$C91)*(MC_Dispositivo!$F$36:$BE$36=$BS$1)*(MC_Dispositivo!$F$43:$BE$43=T$1),MC_Dispositivo!$F$53:$BE$189))</f>
        <v>0</v>
      </c>
      <c r="U91" s="357" cm="1">
        <f t="array" aca="1" ref="U91" ca="1">SUM(IF((MC_Dispositivo!$B$53:$B$189=$C91)*(MC_Dispositivo!$F$36:$BE$36=$BS$1)*(MC_Dispositivo!$F$43:$BE$43=U$1),MC_Dispositivo!$F$53:$BE$189))</f>
        <v>0</v>
      </c>
      <c r="V91" s="357" cm="1">
        <f t="array" aca="1" ref="V91" ca="1">SUM(IF((MC_Dispositivo!$B$53:$B$189=$C91)*(MC_Dispositivo!$F$36:$BE$36=$BS$1)*(MC_Dispositivo!$F$43:$BE$43=V$1),MC_Dispositivo!$F$53:$BE$189))</f>
        <v>0</v>
      </c>
      <c r="W91" s="357" cm="1">
        <f t="array" aca="1" ref="W91" ca="1">SUM(IF((MC_Dispositivo!$B$53:$B$189=$C91)*(MC_Dispositivo!$F$36:$BE$36=$BS$1)*(MC_Dispositivo!$F$43:$BE$43=W$1),MC_Dispositivo!$F$53:$BE$189))</f>
        <v>0</v>
      </c>
      <c r="X91" s="357" cm="1">
        <f t="array" aca="1" ref="X91" ca="1">SUM(IF((MC_Dispositivo!$B$53:$B$189=$C91)*(MC_Dispositivo!$F$36:$BE$36=$BS$1)*(MC_Dispositivo!$F$43:$BE$43=X$1),MC_Dispositivo!$F$53:$BE$189))</f>
        <v>0</v>
      </c>
      <c r="Y91" s="357" cm="1">
        <f t="array" aca="1" ref="Y91" ca="1">SUM(IF((MC_Dispositivo!$B$53:$B$189=$C91)*(MC_Dispositivo!$F$36:$BE$36=$BS$1)*(MC_Dispositivo!$F$43:$BE$43=Y$1),MC_Dispositivo!$F$53:$BE$189))</f>
        <v>0</v>
      </c>
      <c r="Z91" s="357" cm="1">
        <f t="array" aca="1" ref="Z91" ca="1">SUM(IF((MC_Dispositivo!$B$53:$B$189=$C91)*(MC_Dispositivo!$F$36:$BE$36=$BS$1)*(MC_Dispositivo!$F$43:$BE$43=Z$1),MC_Dispositivo!$F$53:$BE$189))</f>
        <v>0</v>
      </c>
      <c r="AA91" s="357" cm="1">
        <f t="array" aca="1" ref="AA91" ca="1">SUM(IF((MC_Dispositivo!$B$53:$B$189=$C91)*(MC_Dispositivo!$F$36:$BE$36=$BS$1)*(MC_Dispositivo!$F$43:$BE$43=AA$1),MC_Dispositivo!$F$53:$BE$189))</f>
        <v>0</v>
      </c>
      <c r="AB91" s="357" cm="1">
        <f t="array" aca="1" ref="AB91" ca="1">SUM(IF((MC_Dispositivo!$B$53:$B$189=$C91)*(MC_Dispositivo!$F$36:$BE$36=$BS$1)*(MC_Dispositivo!$F$43:$BE$43=AB$1),MC_Dispositivo!$F$53:$BE$189))</f>
        <v>0</v>
      </c>
      <c r="AC91" s="357" cm="1">
        <f t="array" aca="1" ref="AC91" ca="1">SUM(IF((MC_Dispositivo!$B$53:$B$189=$C91)*(MC_Dispositivo!$F$36:$BE$36=$BS$1)*(MC_Dispositivo!$F$43:$BE$43=AC$1),MC_Dispositivo!$F$53:$BE$189))</f>
        <v>0</v>
      </c>
      <c r="AD91" s="357" cm="1">
        <f t="array" aca="1" ref="AD91" ca="1">SUM(IF((MC_Dispositivo!$B$53:$B$189=$C91)*(MC_Dispositivo!$F$36:$BE$36=$BS$1)*(MC_Dispositivo!$F$43:$BE$43=AD$1),MC_Dispositivo!$F$53:$BE$189))</f>
        <v>0</v>
      </c>
      <c r="AE91" s="357" cm="1">
        <f t="array" aca="1" ref="AE91" ca="1">SUM(IF((MC_Dispositivo!$B$53:$B$189=$C91)*(MC_Dispositivo!$F$36:$BE$36=$BS$1)*(MC_Dispositivo!$F$43:$BE$43=AE$1),MC_Dispositivo!$F$53:$BE$189))</f>
        <v>0</v>
      </c>
      <c r="AF91" s="357" cm="1">
        <f t="array" aca="1" ref="AF91" ca="1">SUM(IF((MC_Dispositivo!$B$53:$B$189=$C91)*(MC_Dispositivo!$F$36:$BE$36=$BS$1)*(MC_Dispositivo!$F$43:$BE$43=AF$1),MC_Dispositivo!$F$53:$BE$189))</f>
        <v>0</v>
      </c>
      <c r="AG91" s="357" cm="1">
        <f t="array" aca="1" ref="AG91" ca="1">SUM(IF((MC_Dispositivo!$B$53:$B$189=$C91)*(MC_Dispositivo!$F$36:$BE$36=$BS$1)*(MC_Dispositivo!$F$43:$BE$43=AG$1),MC_Dispositivo!$F$53:$BE$189))</f>
        <v>0</v>
      </c>
      <c r="AH91" s="357" cm="1">
        <f t="array" aca="1" ref="AH91" ca="1">SUM(IF((MC_Dispositivo!$B$53:$B$189=$C91)*(MC_Dispositivo!$F$36:$BE$36=$BS$1)*(MC_Dispositivo!$F$43:$BE$43=AH$1),MC_Dispositivo!$F$53:$BE$189))</f>
        <v>0</v>
      </c>
      <c r="AI91" s="357" cm="1">
        <f t="array" aca="1" ref="AI91" ca="1">SUM(IF((MC_Dispositivo!$B$53:$B$189=$C91)*(MC_Dispositivo!$F$36:$BE$36=$BS$1)*(MC_Dispositivo!$F$43:$BE$43=AI$1),MC_Dispositivo!$F$53:$BE$189))</f>
        <v>0</v>
      </c>
      <c r="AJ91" s="357" cm="1">
        <f t="array" aca="1" ref="AJ91" ca="1">SUM(IF((MC_Dispositivo!$B$53:$B$189=$C91)*(MC_Dispositivo!$F$36:$BE$36=$BS$1)*(MC_Dispositivo!$F$43:$BE$43=AJ$1),MC_Dispositivo!$F$53:$BE$189))</f>
        <v>0</v>
      </c>
      <c r="AK91" s="125">
        <f ca="1">IF(A91="","",INDEX([10]TPU!$G:$G,MATCH($A91,[10]TPU!$A:$A,0)))</f>
        <v>805.52</v>
      </c>
      <c r="AL91" s="359">
        <f t="shared" ref="AL91:AU93" ca="1" si="116">IF($A91="",SUMIFS(AL94:AL139,$C94:$C139,$C91&amp;"*",$A94:$A139,"&lt;&gt;"&amp;""),G91*$AK91)</f>
        <v>0</v>
      </c>
      <c r="AM91" s="359">
        <f t="shared" ca="1" si="116"/>
        <v>0</v>
      </c>
      <c r="AN91" s="359">
        <f t="shared" ca="1" si="116"/>
        <v>0</v>
      </c>
      <c r="AO91" s="359">
        <f t="shared" ca="1" si="116"/>
        <v>0</v>
      </c>
      <c r="AP91" s="359">
        <f t="shared" ca="1" si="116"/>
        <v>0</v>
      </c>
      <c r="AQ91" s="359">
        <f t="shared" ca="1" si="116"/>
        <v>0</v>
      </c>
      <c r="AR91" s="359">
        <f t="shared" ca="1" si="116"/>
        <v>0</v>
      </c>
      <c r="AS91" s="359">
        <f t="shared" ca="1" si="116"/>
        <v>0</v>
      </c>
      <c r="AT91" s="359">
        <f t="shared" ca="1" si="116"/>
        <v>0</v>
      </c>
      <c r="AU91" s="359">
        <f t="shared" ca="1" si="116"/>
        <v>0</v>
      </c>
      <c r="AV91" s="359">
        <f t="shared" ref="AV91:BE93" ca="1" si="117">IF($A91="",SUMIFS(AV94:AV139,$C94:$C139,$C91&amp;"*",$A94:$A139,"&lt;&gt;"&amp;""),Q91*$AK91)</f>
        <v>0</v>
      </c>
      <c r="AW91" s="359">
        <f t="shared" ca="1" si="117"/>
        <v>0</v>
      </c>
      <c r="AX91" s="359">
        <f t="shared" ca="1" si="117"/>
        <v>0</v>
      </c>
      <c r="AY91" s="359">
        <f t="shared" ca="1" si="117"/>
        <v>0</v>
      </c>
      <c r="AZ91" s="359">
        <f t="shared" ca="1" si="117"/>
        <v>0</v>
      </c>
      <c r="BA91" s="359">
        <f t="shared" ca="1" si="117"/>
        <v>0</v>
      </c>
      <c r="BB91" s="359">
        <f t="shared" ca="1" si="117"/>
        <v>0</v>
      </c>
      <c r="BC91" s="359">
        <f t="shared" ca="1" si="117"/>
        <v>0</v>
      </c>
      <c r="BD91" s="359">
        <f t="shared" ca="1" si="117"/>
        <v>0</v>
      </c>
      <c r="BE91" s="359">
        <f t="shared" ca="1" si="117"/>
        <v>0</v>
      </c>
      <c r="BF91" s="359">
        <f t="shared" ref="BF91:BO93" ca="1" si="118">IF($A91="",SUMIFS(BF94:BF139,$C94:$C139,$C91&amp;"*",$A94:$A139,"&lt;&gt;"&amp;""),AA91*$AK91)</f>
        <v>0</v>
      </c>
      <c r="BG91" s="359">
        <f t="shared" ca="1" si="118"/>
        <v>0</v>
      </c>
      <c r="BH91" s="359">
        <f t="shared" ca="1" si="118"/>
        <v>0</v>
      </c>
      <c r="BI91" s="359">
        <f t="shared" ca="1" si="118"/>
        <v>0</v>
      </c>
      <c r="BJ91" s="359">
        <f t="shared" ca="1" si="118"/>
        <v>0</v>
      </c>
      <c r="BK91" s="359">
        <f t="shared" ca="1" si="118"/>
        <v>0</v>
      </c>
      <c r="BL91" s="359">
        <f t="shared" ca="1" si="118"/>
        <v>0</v>
      </c>
      <c r="BM91" s="359">
        <f t="shared" ca="1" si="118"/>
        <v>0</v>
      </c>
      <c r="BN91" s="359">
        <f t="shared" ca="1" si="118"/>
        <v>0</v>
      </c>
      <c r="BO91" s="359">
        <f t="shared" ca="1" si="118"/>
        <v>0</v>
      </c>
      <c r="BP91" s="358">
        <f t="shared" ca="1" si="101"/>
        <v>0</v>
      </c>
      <c r="BQ91" s="206"/>
      <c r="BR91" s="234" t="str">
        <f t="shared" si="102"/>
        <v/>
      </c>
    </row>
    <row r="92" spans="1:75" ht="20.100000000000001" customHeight="1" outlineLevel="1" x14ac:dyDescent="0.2">
      <c r="A92" s="354">
        <f ca="1">INDEX(MC_Dispositivo!B:E,MATCH('Quantitativo_MG-329'!C92,MC_Dispositivo!B:B,0),2)</f>
        <v>5213364</v>
      </c>
      <c r="B92" s="354" t="str">
        <f ca="1">INDEX([10]TPU!$B:$B,MATCH($A92,[10]TPU!$A:$A,0))</f>
        <v>SICRO</v>
      </c>
      <c r="C92" s="354" t="s">
        <v>849</v>
      </c>
      <c r="D92" s="355" t="str">
        <f ca="1">INDEX(MC_Dispositivo!B:E,MATCH('Quantitativo_MG-329'!C92,MC_Dispositivo!B:B,0),3)</f>
        <v>Remoção de placa de sinalização</v>
      </c>
      <c r="E92" s="354" t="str">
        <f ca="1">INDEX(MC_Dispositivo!B:E,MATCH('Quantitativo_MG-329'!C92,MC_Dispositivo!B:B,0),4)</f>
        <v>m²</v>
      </c>
      <c r="F92" s="356" cm="1">
        <f t="array" aca="1" ref="F92" ca="1">IF($BS$1="Todos",SUM(IF(($BS$1="todos")*(MC_Dispositivo!$B$54:$B$212=$C92),MC_Dispositivo!$F$54:$BE$212)),SUM(IF((MC_Dispositivo!$F$36:$BE$36=$BS$1)*(MC_Dispositivo!$B$54:$B$212=$C92),MC_Dispositivo!$F$54:$BE$212)))</f>
        <v>0</v>
      </c>
      <c r="G92" s="357" cm="1">
        <f t="array" aca="1" ref="G92" ca="1">SUM(IF((MC_Dispositivo!$B$53:$B$189=$C92)*(MC_Dispositivo!$F$36:$BE$36=$BS$1)*(MC_Dispositivo!$F$43:$BE$43=G$1),MC_Dispositivo!$F$53:$BE$189))</f>
        <v>0</v>
      </c>
      <c r="H92" s="357" cm="1">
        <f t="array" aca="1" ref="H92" ca="1">SUM(IF((MC_Dispositivo!$B$53:$B$189=$C92)*(MC_Dispositivo!$F$36:$BE$36=$BS$1)*(MC_Dispositivo!$F$43:$BE$43=H$1),MC_Dispositivo!$F$53:$BE$189))</f>
        <v>0</v>
      </c>
      <c r="I92" s="357" cm="1">
        <f t="array" aca="1" ref="I92" ca="1">SUM(IF((MC_Dispositivo!$B$53:$B$189=$C92)*(MC_Dispositivo!$F$36:$BE$36=$BS$1)*(MC_Dispositivo!$F$43:$BE$43=I$1),MC_Dispositivo!$F$53:$BE$189))</f>
        <v>0</v>
      </c>
      <c r="J92" s="357" cm="1">
        <f t="array" aca="1" ref="J92" ca="1">SUM(IF((MC_Dispositivo!$B$53:$B$189=$C92)*(MC_Dispositivo!$F$36:$BE$36=$BS$1)*(MC_Dispositivo!$F$43:$BE$43=J$1),MC_Dispositivo!$F$53:$BE$189))</f>
        <v>0</v>
      </c>
      <c r="K92" s="357" cm="1">
        <f t="array" aca="1" ref="K92" ca="1">SUM(IF((MC_Dispositivo!$B$53:$B$189=$C92)*(MC_Dispositivo!$F$36:$BE$36=$BS$1)*(MC_Dispositivo!$F$43:$BE$43=K$1),MC_Dispositivo!$F$53:$BE$189))</f>
        <v>0</v>
      </c>
      <c r="L92" s="357" cm="1">
        <f t="array" aca="1" ref="L92" ca="1">SUM(IF((MC_Dispositivo!$B$53:$B$189=$C92)*(MC_Dispositivo!$F$36:$BE$36=$BS$1)*(MC_Dispositivo!$F$43:$BE$43=L$1),MC_Dispositivo!$F$53:$BE$189))</f>
        <v>0</v>
      </c>
      <c r="M92" s="357" cm="1">
        <f t="array" aca="1" ref="M92" ca="1">SUM(IF((MC_Dispositivo!$B$53:$B$189=$C92)*(MC_Dispositivo!$F$36:$BE$36=$BS$1)*(MC_Dispositivo!$F$43:$BE$43=M$1),MC_Dispositivo!$F$53:$BE$189))</f>
        <v>0</v>
      </c>
      <c r="N92" s="357" cm="1">
        <f t="array" aca="1" ref="N92" ca="1">SUM(IF((MC_Dispositivo!$B$53:$B$189=$C92)*(MC_Dispositivo!$F$36:$BE$36=$BS$1)*(MC_Dispositivo!$F$43:$BE$43=N$1),MC_Dispositivo!$F$53:$BE$189))</f>
        <v>0</v>
      </c>
      <c r="O92" s="357" cm="1">
        <f t="array" aca="1" ref="O92" ca="1">SUM(IF((MC_Dispositivo!$B$53:$B$189=$C92)*(MC_Dispositivo!$F$36:$BE$36=$BS$1)*(MC_Dispositivo!$F$43:$BE$43=O$1),MC_Dispositivo!$F$53:$BE$189))</f>
        <v>0</v>
      </c>
      <c r="P92" s="357" cm="1">
        <f t="array" aca="1" ref="P92" ca="1">SUM(IF((MC_Dispositivo!$B$53:$B$189=$C92)*(MC_Dispositivo!$F$36:$BE$36=$BS$1)*(MC_Dispositivo!$F$43:$BE$43=P$1),MC_Dispositivo!$F$53:$BE$189))</f>
        <v>0</v>
      </c>
      <c r="Q92" s="357" cm="1">
        <f t="array" aca="1" ref="Q92" ca="1">SUM(IF((MC_Dispositivo!$B$53:$B$189=$C92)*(MC_Dispositivo!$F$36:$BE$36=$BS$1)*(MC_Dispositivo!$F$43:$BE$43=Q$1),MC_Dispositivo!$F$53:$BE$189))</f>
        <v>0</v>
      </c>
      <c r="R92" s="357" cm="1">
        <f t="array" aca="1" ref="R92" ca="1">SUM(IF((MC_Dispositivo!$B$53:$B$189=$C92)*(MC_Dispositivo!$F$36:$BE$36=$BS$1)*(MC_Dispositivo!$F$43:$BE$43=R$1),MC_Dispositivo!$F$53:$BE$189))</f>
        <v>0</v>
      </c>
      <c r="S92" s="357" cm="1">
        <f t="array" aca="1" ref="S92" ca="1">SUM(IF((MC_Dispositivo!$B$53:$B$189=$C92)*(MC_Dispositivo!$F$36:$BE$36=$BS$1)*(MC_Dispositivo!$F$43:$BE$43=S$1),MC_Dispositivo!$F$53:$BE$189))</f>
        <v>0</v>
      </c>
      <c r="T92" s="357" cm="1">
        <f t="array" aca="1" ref="T92" ca="1">SUM(IF((MC_Dispositivo!$B$53:$B$189=$C92)*(MC_Dispositivo!$F$36:$BE$36=$BS$1)*(MC_Dispositivo!$F$43:$BE$43=T$1),MC_Dispositivo!$F$53:$BE$189))</f>
        <v>0</v>
      </c>
      <c r="U92" s="357" cm="1">
        <f t="array" aca="1" ref="U92" ca="1">SUM(IF((MC_Dispositivo!$B$53:$B$189=$C92)*(MC_Dispositivo!$F$36:$BE$36=$BS$1)*(MC_Dispositivo!$F$43:$BE$43=U$1),MC_Dispositivo!$F$53:$BE$189))</f>
        <v>0</v>
      </c>
      <c r="V92" s="357" cm="1">
        <f t="array" aca="1" ref="V92" ca="1">SUM(IF((MC_Dispositivo!$B$53:$B$189=$C92)*(MC_Dispositivo!$F$36:$BE$36=$BS$1)*(MC_Dispositivo!$F$43:$BE$43=V$1),MC_Dispositivo!$F$53:$BE$189))</f>
        <v>0</v>
      </c>
      <c r="W92" s="357" cm="1">
        <f t="array" aca="1" ref="W92" ca="1">SUM(IF((MC_Dispositivo!$B$53:$B$189=$C92)*(MC_Dispositivo!$F$36:$BE$36=$BS$1)*(MC_Dispositivo!$F$43:$BE$43=W$1),MC_Dispositivo!$F$53:$BE$189))</f>
        <v>0</v>
      </c>
      <c r="X92" s="357" cm="1">
        <f t="array" aca="1" ref="X92" ca="1">SUM(IF((MC_Dispositivo!$B$53:$B$189=$C92)*(MC_Dispositivo!$F$36:$BE$36=$BS$1)*(MC_Dispositivo!$F$43:$BE$43=X$1),MC_Dispositivo!$F$53:$BE$189))</f>
        <v>0</v>
      </c>
      <c r="Y92" s="357" cm="1">
        <f t="array" aca="1" ref="Y92" ca="1">SUM(IF((MC_Dispositivo!$B$53:$B$189=$C92)*(MC_Dispositivo!$F$36:$BE$36=$BS$1)*(MC_Dispositivo!$F$43:$BE$43=Y$1),MC_Dispositivo!$F$53:$BE$189))</f>
        <v>0</v>
      </c>
      <c r="Z92" s="357" cm="1">
        <f t="array" aca="1" ref="Z92" ca="1">SUM(IF((MC_Dispositivo!$B$53:$B$189=$C92)*(MC_Dispositivo!$F$36:$BE$36=$BS$1)*(MC_Dispositivo!$F$43:$BE$43=Z$1),MC_Dispositivo!$F$53:$BE$189))</f>
        <v>0</v>
      </c>
      <c r="AA92" s="357" cm="1">
        <f t="array" aca="1" ref="AA92" ca="1">SUM(IF((MC_Dispositivo!$B$53:$B$189=$C92)*(MC_Dispositivo!$F$36:$BE$36=$BS$1)*(MC_Dispositivo!$F$43:$BE$43=AA$1),MC_Dispositivo!$F$53:$BE$189))</f>
        <v>0</v>
      </c>
      <c r="AB92" s="357" cm="1">
        <f t="array" aca="1" ref="AB92" ca="1">SUM(IF((MC_Dispositivo!$B$53:$B$189=$C92)*(MC_Dispositivo!$F$36:$BE$36=$BS$1)*(MC_Dispositivo!$F$43:$BE$43=AB$1),MC_Dispositivo!$F$53:$BE$189))</f>
        <v>0</v>
      </c>
      <c r="AC92" s="357" cm="1">
        <f t="array" aca="1" ref="AC92" ca="1">SUM(IF((MC_Dispositivo!$B$53:$B$189=$C92)*(MC_Dispositivo!$F$36:$BE$36=$BS$1)*(MC_Dispositivo!$F$43:$BE$43=AC$1),MC_Dispositivo!$F$53:$BE$189))</f>
        <v>0</v>
      </c>
      <c r="AD92" s="357" cm="1">
        <f t="array" aca="1" ref="AD92" ca="1">SUM(IF((MC_Dispositivo!$B$53:$B$189=$C92)*(MC_Dispositivo!$F$36:$BE$36=$BS$1)*(MC_Dispositivo!$F$43:$BE$43=AD$1),MC_Dispositivo!$F$53:$BE$189))</f>
        <v>0</v>
      </c>
      <c r="AE92" s="357" cm="1">
        <f t="array" aca="1" ref="AE92" ca="1">SUM(IF((MC_Dispositivo!$B$53:$B$189=$C92)*(MC_Dispositivo!$F$36:$BE$36=$BS$1)*(MC_Dispositivo!$F$43:$BE$43=AE$1),MC_Dispositivo!$F$53:$BE$189))</f>
        <v>0</v>
      </c>
      <c r="AF92" s="357" cm="1">
        <f t="array" aca="1" ref="AF92" ca="1">SUM(IF((MC_Dispositivo!$B$53:$B$189=$C92)*(MC_Dispositivo!$F$36:$BE$36=$BS$1)*(MC_Dispositivo!$F$43:$BE$43=AF$1),MC_Dispositivo!$F$53:$BE$189))</f>
        <v>0</v>
      </c>
      <c r="AG92" s="357" cm="1">
        <f t="array" aca="1" ref="AG92" ca="1">SUM(IF((MC_Dispositivo!$B$53:$B$189=$C92)*(MC_Dispositivo!$F$36:$BE$36=$BS$1)*(MC_Dispositivo!$F$43:$BE$43=AG$1),MC_Dispositivo!$F$53:$BE$189))</f>
        <v>0</v>
      </c>
      <c r="AH92" s="357" cm="1">
        <f t="array" aca="1" ref="AH92" ca="1">SUM(IF((MC_Dispositivo!$B$53:$B$189=$C92)*(MC_Dispositivo!$F$36:$BE$36=$BS$1)*(MC_Dispositivo!$F$43:$BE$43=AH$1),MC_Dispositivo!$F$53:$BE$189))</f>
        <v>0</v>
      </c>
      <c r="AI92" s="357" cm="1">
        <f t="array" aca="1" ref="AI92" ca="1">SUM(IF((MC_Dispositivo!$B$53:$B$189=$C92)*(MC_Dispositivo!$F$36:$BE$36=$BS$1)*(MC_Dispositivo!$F$43:$BE$43=AI$1),MC_Dispositivo!$F$53:$BE$189))</f>
        <v>0</v>
      </c>
      <c r="AJ92" s="357" cm="1">
        <f t="array" aca="1" ref="AJ92" ca="1">SUM(IF((MC_Dispositivo!$B$53:$B$189=$C92)*(MC_Dispositivo!$F$36:$BE$36=$BS$1)*(MC_Dispositivo!$F$43:$BE$43=AJ$1),MC_Dispositivo!$F$53:$BE$189))</f>
        <v>0</v>
      </c>
      <c r="AK92" s="125">
        <f ca="1">IF(A92="","",INDEX([10]TPU!$G:$G,MATCH($A92,[10]TPU!$A:$A,0)))</f>
        <v>24.16</v>
      </c>
      <c r="AL92" s="359">
        <f t="shared" ca="1" si="116"/>
        <v>0</v>
      </c>
      <c r="AM92" s="359">
        <f t="shared" ca="1" si="116"/>
        <v>0</v>
      </c>
      <c r="AN92" s="359">
        <f t="shared" ca="1" si="116"/>
        <v>0</v>
      </c>
      <c r="AO92" s="359">
        <f t="shared" ca="1" si="116"/>
        <v>0</v>
      </c>
      <c r="AP92" s="359">
        <f t="shared" ca="1" si="116"/>
        <v>0</v>
      </c>
      <c r="AQ92" s="359">
        <f t="shared" ca="1" si="116"/>
        <v>0</v>
      </c>
      <c r="AR92" s="359">
        <f t="shared" ca="1" si="116"/>
        <v>0</v>
      </c>
      <c r="AS92" s="359">
        <f t="shared" ca="1" si="116"/>
        <v>0</v>
      </c>
      <c r="AT92" s="359">
        <f t="shared" ca="1" si="116"/>
        <v>0</v>
      </c>
      <c r="AU92" s="359">
        <f t="shared" ca="1" si="116"/>
        <v>0</v>
      </c>
      <c r="AV92" s="359">
        <f t="shared" ca="1" si="117"/>
        <v>0</v>
      </c>
      <c r="AW92" s="359">
        <f t="shared" ca="1" si="117"/>
        <v>0</v>
      </c>
      <c r="AX92" s="359">
        <f t="shared" ca="1" si="117"/>
        <v>0</v>
      </c>
      <c r="AY92" s="359">
        <f t="shared" ca="1" si="117"/>
        <v>0</v>
      </c>
      <c r="AZ92" s="359">
        <f t="shared" ca="1" si="117"/>
        <v>0</v>
      </c>
      <c r="BA92" s="359">
        <f t="shared" ca="1" si="117"/>
        <v>0</v>
      </c>
      <c r="BB92" s="359">
        <f t="shared" ca="1" si="117"/>
        <v>0</v>
      </c>
      <c r="BC92" s="359">
        <f t="shared" ca="1" si="117"/>
        <v>0</v>
      </c>
      <c r="BD92" s="359">
        <f t="shared" ca="1" si="117"/>
        <v>0</v>
      </c>
      <c r="BE92" s="359">
        <f t="shared" ca="1" si="117"/>
        <v>0</v>
      </c>
      <c r="BF92" s="359">
        <f t="shared" ca="1" si="118"/>
        <v>0</v>
      </c>
      <c r="BG92" s="359">
        <f t="shared" ca="1" si="118"/>
        <v>0</v>
      </c>
      <c r="BH92" s="359">
        <f t="shared" ca="1" si="118"/>
        <v>0</v>
      </c>
      <c r="BI92" s="359">
        <f t="shared" ca="1" si="118"/>
        <v>0</v>
      </c>
      <c r="BJ92" s="359">
        <f t="shared" ca="1" si="118"/>
        <v>0</v>
      </c>
      <c r="BK92" s="359">
        <f t="shared" ca="1" si="118"/>
        <v>0</v>
      </c>
      <c r="BL92" s="359">
        <f t="shared" ca="1" si="118"/>
        <v>0</v>
      </c>
      <c r="BM92" s="359">
        <f t="shared" ca="1" si="118"/>
        <v>0</v>
      </c>
      <c r="BN92" s="359">
        <f t="shared" ca="1" si="118"/>
        <v>0</v>
      </c>
      <c r="BO92" s="359">
        <f t="shared" ca="1" si="118"/>
        <v>0</v>
      </c>
      <c r="BP92" s="358">
        <f t="shared" ref="BP92:BP93" ca="1" si="119">IF(AK92="",SUM(AL92:BO92),(F92*AK92))</f>
        <v>0</v>
      </c>
      <c r="BQ92" s="206"/>
      <c r="BR92" s="234" t="str">
        <f t="shared" ref="BR92:BR93" si="120">IF(BQ92="","",BQ92/$BQ$2)</f>
        <v/>
      </c>
    </row>
    <row r="93" spans="1:75" ht="20.100000000000001" customHeight="1" outlineLevel="1" x14ac:dyDescent="0.2">
      <c r="A93" s="354">
        <f ca="1">INDEX(MC_Dispositivo!B:E,MATCH('Quantitativo_MG-329'!C93,MC_Dispositivo!B:B,0),2)</f>
        <v>5213570</v>
      </c>
      <c r="B93" s="354" t="str">
        <f ca="1">INDEX([10]TPU!$B:$B,MATCH($A93,[10]TPU!$A:$A,0))</f>
        <v>SICRO</v>
      </c>
      <c r="C93" s="354" t="s">
        <v>850</v>
      </c>
      <c r="D93" s="355" t="str">
        <f ca="1">INDEX(MC_Dispositivo!B:E,MATCH('Quantitativo_MG-329'!C93,MC_Dispositivo!B:B,0),3)</f>
        <v>Placa em aço - película I + I - fornecimento e implantação</v>
      </c>
      <c r="E93" s="354" t="str">
        <f ca="1">INDEX(MC_Dispositivo!B:E,MATCH('Quantitativo_MG-329'!C93,MC_Dispositivo!B:B,0),4)</f>
        <v>m²</v>
      </c>
      <c r="F93" s="356" cm="1">
        <f t="array" aca="1" ref="F93" ca="1">IF($BS$1="Todos",SUM(IF(($BS$1="todos")*(MC_Dispositivo!$B$54:$B$212=$C93),MC_Dispositivo!$F$54:$BE$212)),SUM(IF((MC_Dispositivo!$F$36:$BE$36=$BS$1)*(MC_Dispositivo!$B$54:$B$212=$C93),MC_Dispositivo!$F$54:$BE$212)))</f>
        <v>0</v>
      </c>
      <c r="G93" s="357" cm="1">
        <f t="array" aca="1" ref="G93" ca="1">SUM(IF((MC_Dispositivo!$B$53:$B$189=$C93)*(MC_Dispositivo!$F$36:$BE$36=$BS$1)*(MC_Dispositivo!$F$43:$BE$43=G$1),MC_Dispositivo!$F$53:$BE$189))</f>
        <v>0</v>
      </c>
      <c r="H93" s="357" cm="1">
        <f t="array" aca="1" ref="H93" ca="1">SUM(IF((MC_Dispositivo!$B$53:$B$189=$C93)*(MC_Dispositivo!$F$36:$BE$36=$BS$1)*(MC_Dispositivo!$F$43:$BE$43=H$1),MC_Dispositivo!$F$53:$BE$189))</f>
        <v>0</v>
      </c>
      <c r="I93" s="357" cm="1">
        <f t="array" aca="1" ref="I93" ca="1">SUM(IF((MC_Dispositivo!$B$53:$B$189=$C93)*(MC_Dispositivo!$F$36:$BE$36=$BS$1)*(MC_Dispositivo!$F$43:$BE$43=I$1),MC_Dispositivo!$F$53:$BE$189))</f>
        <v>0</v>
      </c>
      <c r="J93" s="357" cm="1">
        <f t="array" aca="1" ref="J93" ca="1">SUM(IF((MC_Dispositivo!$B$53:$B$189=$C93)*(MC_Dispositivo!$F$36:$BE$36=$BS$1)*(MC_Dispositivo!$F$43:$BE$43=J$1),MC_Dispositivo!$F$53:$BE$189))</f>
        <v>0</v>
      </c>
      <c r="K93" s="357" cm="1">
        <f t="array" aca="1" ref="K93" ca="1">SUM(IF((MC_Dispositivo!$B$53:$B$189=$C93)*(MC_Dispositivo!$F$36:$BE$36=$BS$1)*(MC_Dispositivo!$F$43:$BE$43=K$1),MC_Dispositivo!$F$53:$BE$189))</f>
        <v>0</v>
      </c>
      <c r="L93" s="357" cm="1">
        <f t="array" aca="1" ref="L93" ca="1">SUM(IF((MC_Dispositivo!$B$53:$B$189=$C93)*(MC_Dispositivo!$F$36:$BE$36=$BS$1)*(MC_Dispositivo!$F$43:$BE$43=L$1),MC_Dispositivo!$F$53:$BE$189))</f>
        <v>0</v>
      </c>
      <c r="M93" s="357" cm="1">
        <f t="array" aca="1" ref="M93" ca="1">SUM(IF((MC_Dispositivo!$B$53:$B$189=$C93)*(MC_Dispositivo!$F$36:$BE$36=$BS$1)*(MC_Dispositivo!$F$43:$BE$43=M$1),MC_Dispositivo!$F$53:$BE$189))</f>
        <v>0</v>
      </c>
      <c r="N93" s="357" cm="1">
        <f t="array" aca="1" ref="N93" ca="1">SUM(IF((MC_Dispositivo!$B$53:$B$189=$C93)*(MC_Dispositivo!$F$36:$BE$36=$BS$1)*(MC_Dispositivo!$F$43:$BE$43=N$1),MC_Dispositivo!$F$53:$BE$189))</f>
        <v>0</v>
      </c>
      <c r="O93" s="357" cm="1">
        <f t="array" aca="1" ref="O93" ca="1">SUM(IF((MC_Dispositivo!$B$53:$B$189=$C93)*(MC_Dispositivo!$F$36:$BE$36=$BS$1)*(MC_Dispositivo!$F$43:$BE$43=O$1),MC_Dispositivo!$F$53:$BE$189))</f>
        <v>0</v>
      </c>
      <c r="P93" s="357" cm="1">
        <f t="array" aca="1" ref="P93" ca="1">SUM(IF((MC_Dispositivo!$B$53:$B$189=$C93)*(MC_Dispositivo!$F$36:$BE$36=$BS$1)*(MC_Dispositivo!$F$43:$BE$43=P$1),MC_Dispositivo!$F$53:$BE$189))</f>
        <v>0</v>
      </c>
      <c r="Q93" s="357" cm="1">
        <f t="array" aca="1" ref="Q93" ca="1">SUM(IF((MC_Dispositivo!$B$53:$B$189=$C93)*(MC_Dispositivo!$F$36:$BE$36=$BS$1)*(MC_Dispositivo!$F$43:$BE$43=Q$1),MC_Dispositivo!$F$53:$BE$189))</f>
        <v>0</v>
      </c>
      <c r="R93" s="357" cm="1">
        <f t="array" aca="1" ref="R93" ca="1">SUM(IF((MC_Dispositivo!$B$53:$B$189=$C93)*(MC_Dispositivo!$F$36:$BE$36=$BS$1)*(MC_Dispositivo!$F$43:$BE$43=R$1),MC_Dispositivo!$F$53:$BE$189))</f>
        <v>0</v>
      </c>
      <c r="S93" s="357" cm="1">
        <f t="array" aca="1" ref="S93" ca="1">SUM(IF((MC_Dispositivo!$B$53:$B$189=$C93)*(MC_Dispositivo!$F$36:$BE$36=$BS$1)*(MC_Dispositivo!$F$43:$BE$43=S$1),MC_Dispositivo!$F$53:$BE$189))</f>
        <v>0</v>
      </c>
      <c r="T93" s="357" cm="1">
        <f t="array" aca="1" ref="T93" ca="1">SUM(IF((MC_Dispositivo!$B$53:$B$189=$C93)*(MC_Dispositivo!$F$36:$BE$36=$BS$1)*(MC_Dispositivo!$F$43:$BE$43=T$1),MC_Dispositivo!$F$53:$BE$189))</f>
        <v>0</v>
      </c>
      <c r="U93" s="357" cm="1">
        <f t="array" aca="1" ref="U93" ca="1">SUM(IF((MC_Dispositivo!$B$53:$B$189=$C93)*(MC_Dispositivo!$F$36:$BE$36=$BS$1)*(MC_Dispositivo!$F$43:$BE$43=U$1),MC_Dispositivo!$F$53:$BE$189))</f>
        <v>0</v>
      </c>
      <c r="V93" s="357" cm="1">
        <f t="array" aca="1" ref="V93" ca="1">SUM(IF((MC_Dispositivo!$B$53:$B$189=$C93)*(MC_Dispositivo!$F$36:$BE$36=$BS$1)*(MC_Dispositivo!$F$43:$BE$43=V$1),MC_Dispositivo!$F$53:$BE$189))</f>
        <v>0</v>
      </c>
      <c r="W93" s="357" cm="1">
        <f t="array" aca="1" ref="W93" ca="1">SUM(IF((MC_Dispositivo!$B$53:$B$189=$C93)*(MC_Dispositivo!$F$36:$BE$36=$BS$1)*(MC_Dispositivo!$F$43:$BE$43=W$1),MC_Dispositivo!$F$53:$BE$189))</f>
        <v>0</v>
      </c>
      <c r="X93" s="357" cm="1">
        <f t="array" aca="1" ref="X93" ca="1">SUM(IF((MC_Dispositivo!$B$53:$B$189=$C93)*(MC_Dispositivo!$F$36:$BE$36=$BS$1)*(MC_Dispositivo!$F$43:$BE$43=X$1),MC_Dispositivo!$F$53:$BE$189))</f>
        <v>0</v>
      </c>
      <c r="Y93" s="357" cm="1">
        <f t="array" aca="1" ref="Y93" ca="1">SUM(IF((MC_Dispositivo!$B$53:$B$189=$C93)*(MC_Dispositivo!$F$36:$BE$36=$BS$1)*(MC_Dispositivo!$F$43:$BE$43=Y$1),MC_Dispositivo!$F$53:$BE$189))</f>
        <v>0</v>
      </c>
      <c r="Z93" s="357" cm="1">
        <f t="array" aca="1" ref="Z93" ca="1">SUM(IF((MC_Dispositivo!$B$53:$B$189=$C93)*(MC_Dispositivo!$F$36:$BE$36=$BS$1)*(MC_Dispositivo!$F$43:$BE$43=Z$1),MC_Dispositivo!$F$53:$BE$189))</f>
        <v>0</v>
      </c>
      <c r="AA93" s="357" cm="1">
        <f t="array" aca="1" ref="AA93" ca="1">SUM(IF((MC_Dispositivo!$B$53:$B$189=$C93)*(MC_Dispositivo!$F$36:$BE$36=$BS$1)*(MC_Dispositivo!$F$43:$BE$43=AA$1),MC_Dispositivo!$F$53:$BE$189))</f>
        <v>0</v>
      </c>
      <c r="AB93" s="357" cm="1">
        <f t="array" aca="1" ref="AB93" ca="1">SUM(IF((MC_Dispositivo!$B$53:$B$189=$C93)*(MC_Dispositivo!$F$36:$BE$36=$BS$1)*(MC_Dispositivo!$F$43:$BE$43=AB$1),MC_Dispositivo!$F$53:$BE$189))</f>
        <v>0</v>
      </c>
      <c r="AC93" s="357" cm="1">
        <f t="array" aca="1" ref="AC93" ca="1">SUM(IF((MC_Dispositivo!$B$53:$B$189=$C93)*(MC_Dispositivo!$F$36:$BE$36=$BS$1)*(MC_Dispositivo!$F$43:$BE$43=AC$1),MC_Dispositivo!$F$53:$BE$189))</f>
        <v>0</v>
      </c>
      <c r="AD93" s="357" cm="1">
        <f t="array" aca="1" ref="AD93" ca="1">SUM(IF((MC_Dispositivo!$B$53:$B$189=$C93)*(MC_Dispositivo!$F$36:$BE$36=$BS$1)*(MC_Dispositivo!$F$43:$BE$43=AD$1),MC_Dispositivo!$F$53:$BE$189))</f>
        <v>0</v>
      </c>
      <c r="AE93" s="357" cm="1">
        <f t="array" aca="1" ref="AE93" ca="1">SUM(IF((MC_Dispositivo!$B$53:$B$189=$C93)*(MC_Dispositivo!$F$36:$BE$36=$BS$1)*(MC_Dispositivo!$F$43:$BE$43=AE$1),MC_Dispositivo!$F$53:$BE$189))</f>
        <v>0</v>
      </c>
      <c r="AF93" s="357" cm="1">
        <f t="array" aca="1" ref="AF93" ca="1">SUM(IF((MC_Dispositivo!$B$53:$B$189=$C93)*(MC_Dispositivo!$F$36:$BE$36=$BS$1)*(MC_Dispositivo!$F$43:$BE$43=AF$1),MC_Dispositivo!$F$53:$BE$189))</f>
        <v>0</v>
      </c>
      <c r="AG93" s="357" cm="1">
        <f t="array" aca="1" ref="AG93" ca="1">SUM(IF((MC_Dispositivo!$B$53:$B$189=$C93)*(MC_Dispositivo!$F$36:$BE$36=$BS$1)*(MC_Dispositivo!$F$43:$BE$43=AG$1),MC_Dispositivo!$F$53:$BE$189))</f>
        <v>0</v>
      </c>
      <c r="AH93" s="357" cm="1">
        <f t="array" aca="1" ref="AH93" ca="1">SUM(IF((MC_Dispositivo!$B$53:$B$189=$C93)*(MC_Dispositivo!$F$36:$BE$36=$BS$1)*(MC_Dispositivo!$F$43:$BE$43=AH$1),MC_Dispositivo!$F$53:$BE$189))</f>
        <v>0</v>
      </c>
      <c r="AI93" s="357" cm="1">
        <f t="array" aca="1" ref="AI93" ca="1">SUM(IF((MC_Dispositivo!$B$53:$B$189=$C93)*(MC_Dispositivo!$F$36:$BE$36=$BS$1)*(MC_Dispositivo!$F$43:$BE$43=AI$1),MC_Dispositivo!$F$53:$BE$189))</f>
        <v>0</v>
      </c>
      <c r="AJ93" s="357" cm="1">
        <f t="array" aca="1" ref="AJ93" ca="1">SUM(IF((MC_Dispositivo!$B$53:$B$189=$C93)*(MC_Dispositivo!$F$36:$BE$36=$BS$1)*(MC_Dispositivo!$F$43:$BE$43=AJ$1),MC_Dispositivo!$F$53:$BE$189))</f>
        <v>0</v>
      </c>
      <c r="AK93" s="125">
        <f ca="1">IF(A93="","",INDEX([10]TPU!$G:$G,MATCH($A93,[10]TPU!$A:$A,0)))</f>
        <v>566.54999999999995</v>
      </c>
      <c r="AL93" s="359">
        <f t="shared" ca="1" si="116"/>
        <v>0</v>
      </c>
      <c r="AM93" s="359">
        <f t="shared" ca="1" si="116"/>
        <v>0</v>
      </c>
      <c r="AN93" s="359">
        <f t="shared" ca="1" si="116"/>
        <v>0</v>
      </c>
      <c r="AO93" s="359">
        <f t="shared" ca="1" si="116"/>
        <v>0</v>
      </c>
      <c r="AP93" s="359">
        <f t="shared" ca="1" si="116"/>
        <v>0</v>
      </c>
      <c r="AQ93" s="359">
        <f t="shared" ca="1" si="116"/>
        <v>0</v>
      </c>
      <c r="AR93" s="359">
        <f t="shared" ca="1" si="116"/>
        <v>0</v>
      </c>
      <c r="AS93" s="359">
        <f t="shared" ca="1" si="116"/>
        <v>0</v>
      </c>
      <c r="AT93" s="359">
        <f t="shared" ca="1" si="116"/>
        <v>0</v>
      </c>
      <c r="AU93" s="359">
        <f t="shared" ca="1" si="116"/>
        <v>0</v>
      </c>
      <c r="AV93" s="359">
        <f t="shared" ca="1" si="117"/>
        <v>0</v>
      </c>
      <c r="AW93" s="359">
        <f t="shared" ca="1" si="117"/>
        <v>0</v>
      </c>
      <c r="AX93" s="359">
        <f t="shared" ca="1" si="117"/>
        <v>0</v>
      </c>
      <c r="AY93" s="359">
        <f t="shared" ca="1" si="117"/>
        <v>0</v>
      </c>
      <c r="AZ93" s="359">
        <f t="shared" ca="1" si="117"/>
        <v>0</v>
      </c>
      <c r="BA93" s="359">
        <f t="shared" ca="1" si="117"/>
        <v>0</v>
      </c>
      <c r="BB93" s="359">
        <f t="shared" ca="1" si="117"/>
        <v>0</v>
      </c>
      <c r="BC93" s="359">
        <f t="shared" ca="1" si="117"/>
        <v>0</v>
      </c>
      <c r="BD93" s="359">
        <f t="shared" ca="1" si="117"/>
        <v>0</v>
      </c>
      <c r="BE93" s="359">
        <f t="shared" ca="1" si="117"/>
        <v>0</v>
      </c>
      <c r="BF93" s="359">
        <f t="shared" ca="1" si="118"/>
        <v>0</v>
      </c>
      <c r="BG93" s="359">
        <f t="shared" ca="1" si="118"/>
        <v>0</v>
      </c>
      <c r="BH93" s="359">
        <f t="shared" ca="1" si="118"/>
        <v>0</v>
      </c>
      <c r="BI93" s="359">
        <f t="shared" ca="1" si="118"/>
        <v>0</v>
      </c>
      <c r="BJ93" s="359">
        <f t="shared" ca="1" si="118"/>
        <v>0</v>
      </c>
      <c r="BK93" s="359">
        <f t="shared" ca="1" si="118"/>
        <v>0</v>
      </c>
      <c r="BL93" s="359">
        <f t="shared" ca="1" si="118"/>
        <v>0</v>
      </c>
      <c r="BM93" s="359">
        <f t="shared" ca="1" si="118"/>
        <v>0</v>
      </c>
      <c r="BN93" s="359">
        <f t="shared" ca="1" si="118"/>
        <v>0</v>
      </c>
      <c r="BO93" s="359">
        <f t="shared" ca="1" si="118"/>
        <v>0</v>
      </c>
      <c r="BP93" s="358">
        <f t="shared" ca="1" si="119"/>
        <v>0</v>
      </c>
      <c r="BQ93" s="206"/>
      <c r="BR93" s="234" t="str">
        <f t="shared" si="120"/>
        <v/>
      </c>
    </row>
    <row r="94" spans="1:75" ht="20.100000000000001" customHeight="1" outlineLevel="1" x14ac:dyDescent="0.2">
      <c r="A94" s="349"/>
      <c r="B94" s="349"/>
      <c r="C94" s="350">
        <v>7</v>
      </c>
      <c r="D94" s="351" t="s">
        <v>163</v>
      </c>
      <c r="E94" s="349"/>
      <c r="F94" s="352"/>
      <c r="G94" s="352"/>
      <c r="H94" s="352"/>
      <c r="I94" s="352"/>
      <c r="J94" s="352"/>
      <c r="K94" s="352"/>
      <c r="L94" s="352"/>
      <c r="M94" s="352"/>
      <c r="N94" s="352"/>
      <c r="O94" s="352"/>
      <c r="P94" s="352"/>
      <c r="Q94" s="352"/>
      <c r="R94" s="352"/>
      <c r="S94" s="352"/>
      <c r="T94" s="352"/>
      <c r="U94" s="352"/>
      <c r="V94" s="352"/>
      <c r="W94" s="352"/>
      <c r="X94" s="352"/>
      <c r="Y94" s="352"/>
      <c r="Z94" s="352"/>
      <c r="AA94" s="352"/>
      <c r="AB94" s="352"/>
      <c r="AC94" s="352"/>
      <c r="AD94" s="352"/>
      <c r="AE94" s="352"/>
      <c r="AF94" s="352"/>
      <c r="AG94" s="352"/>
      <c r="AH94" s="352"/>
      <c r="AI94" s="352"/>
      <c r="AJ94" s="352"/>
      <c r="AK94" s="352"/>
      <c r="AL94" s="353">
        <f t="shared" ref="AL94:AU100" ca="1" si="121">IF($A94="",SUMIFS(AL95:AL140,$C95:$C140,$C94&amp;"*",$A95:$A140,"&lt;&gt;"&amp;""),G94*$AK94)</f>
        <v>0</v>
      </c>
      <c r="AM94" s="353">
        <f t="shared" ca="1" si="121"/>
        <v>0</v>
      </c>
      <c r="AN94" s="353">
        <f t="shared" ca="1" si="121"/>
        <v>0</v>
      </c>
      <c r="AO94" s="353">
        <f t="shared" ca="1" si="121"/>
        <v>520061.5</v>
      </c>
      <c r="AP94" s="353">
        <f t="shared" ca="1" si="121"/>
        <v>0</v>
      </c>
      <c r="AQ94" s="353">
        <f t="shared" ca="1" si="121"/>
        <v>0</v>
      </c>
      <c r="AR94" s="353">
        <f t="shared" ca="1" si="121"/>
        <v>0</v>
      </c>
      <c r="AS94" s="353">
        <f t="shared" ca="1" si="121"/>
        <v>0</v>
      </c>
      <c r="AT94" s="353">
        <f t="shared" ca="1" si="121"/>
        <v>0</v>
      </c>
      <c r="AU94" s="353">
        <f t="shared" ca="1" si="121"/>
        <v>0</v>
      </c>
      <c r="AV94" s="353">
        <f t="shared" ref="AV94:BE100" ca="1" si="122">IF($A94="",SUMIFS(AV95:AV140,$C95:$C140,$C94&amp;"*",$A95:$A140,"&lt;&gt;"&amp;""),Q94*$AK94)</f>
        <v>0</v>
      </c>
      <c r="AW94" s="353">
        <f t="shared" ca="1" si="122"/>
        <v>0</v>
      </c>
      <c r="AX94" s="353">
        <f t="shared" ca="1" si="122"/>
        <v>0</v>
      </c>
      <c r="AY94" s="353">
        <f t="shared" ca="1" si="122"/>
        <v>0</v>
      </c>
      <c r="AZ94" s="353">
        <f t="shared" ca="1" si="122"/>
        <v>0</v>
      </c>
      <c r="BA94" s="353">
        <f t="shared" ca="1" si="122"/>
        <v>0</v>
      </c>
      <c r="BB94" s="353">
        <f t="shared" ca="1" si="122"/>
        <v>0</v>
      </c>
      <c r="BC94" s="353">
        <f t="shared" ca="1" si="122"/>
        <v>0</v>
      </c>
      <c r="BD94" s="353">
        <f t="shared" ca="1" si="122"/>
        <v>0</v>
      </c>
      <c r="BE94" s="353">
        <f t="shared" ca="1" si="122"/>
        <v>0</v>
      </c>
      <c r="BF94" s="353">
        <f t="shared" ref="BF94:BO100" ca="1" si="123">IF($A94="",SUMIFS(BF95:BF140,$C95:$C140,$C94&amp;"*",$A95:$A140,"&lt;&gt;"&amp;""),AA94*$AK94)</f>
        <v>0</v>
      </c>
      <c r="BG94" s="353">
        <f t="shared" ca="1" si="123"/>
        <v>0</v>
      </c>
      <c r="BH94" s="353">
        <f t="shared" ca="1" si="123"/>
        <v>0</v>
      </c>
      <c r="BI94" s="353">
        <f t="shared" ca="1" si="123"/>
        <v>0</v>
      </c>
      <c r="BJ94" s="353">
        <f t="shared" ca="1" si="123"/>
        <v>0</v>
      </c>
      <c r="BK94" s="353">
        <f t="shared" ca="1" si="123"/>
        <v>0</v>
      </c>
      <c r="BL94" s="353">
        <f t="shared" ca="1" si="123"/>
        <v>0</v>
      </c>
      <c r="BM94" s="353">
        <f t="shared" ca="1" si="123"/>
        <v>0</v>
      </c>
      <c r="BN94" s="353">
        <f t="shared" ca="1" si="123"/>
        <v>0</v>
      </c>
      <c r="BO94" s="353">
        <f t="shared" ca="1" si="123"/>
        <v>0</v>
      </c>
      <c r="BP94" s="353">
        <f t="shared" ca="1" si="101"/>
        <v>520061.5</v>
      </c>
      <c r="BQ94" s="206"/>
      <c r="BR94" s="234" t="str">
        <f t="shared" si="102"/>
        <v/>
      </c>
    </row>
    <row r="95" spans="1:75" s="204" customFormat="1" ht="20.100000000000001" customHeight="1" outlineLevel="1" x14ac:dyDescent="0.2">
      <c r="A95" s="354">
        <f ca="1">INDEX(MC_Dispositivo!B:E,MATCH('Quantitativo_MG-329'!C95,MC_Dispositivo!B:B,0),2)</f>
        <v>3713604</v>
      </c>
      <c r="B95" s="354" t="str">
        <f ca="1">INDEX([10]TPU!$B:$B,MATCH($A95,[10]TPU!$A:$A,0))</f>
        <v>SICRO</v>
      </c>
      <c r="C95" s="354" t="s">
        <v>164</v>
      </c>
      <c r="D95" s="355" t="str">
        <f ca="1">INDEX(MC_Dispositivo!B:E,MATCH('Quantitativo_MG-329'!C95,MC_Dispositivo!B:B,0),3)</f>
        <v>Defensa semimaleável simples - fornecimento e implantação</v>
      </c>
      <c r="E95" s="354" t="str">
        <f ca="1">INDEX(MC_Dispositivo!B:E,MATCH('Quantitativo_MG-329'!C95,MC_Dispositivo!B:B,0),4)</f>
        <v>m</v>
      </c>
      <c r="F95" s="356" cm="1">
        <f t="array" aca="1" ref="F95" ca="1">IF($BS$1="Todos",SUM(IF(($BS$1="todos")*(MC_Dispositivo!$B$54:$B$212=$C95),MC_Dispositivo!$F$54:$BE$212)),SUM(IF((MC_Dispositivo!$F$36:$BE$36=$BS$1)*(MC_Dispositivo!$B$54:$B$212=$C95),MC_Dispositivo!$F$54:$BE$212)))</f>
        <v>80</v>
      </c>
      <c r="G95" s="357" cm="1">
        <f t="array" aca="1" ref="G95" ca="1">SUM(IF((MC_Dispositivo!$B$53:$B$189=$C95)*(MC_Dispositivo!$F$36:$BE$36=$BS$1)*(MC_Dispositivo!$F$43:$BE$43=G$1),MC_Dispositivo!$F$53:$BE$189))</f>
        <v>0</v>
      </c>
      <c r="H95" s="357" cm="1">
        <f t="array" aca="1" ref="H95" ca="1">SUM(IF((MC_Dispositivo!$B$53:$B$189=$C95)*(MC_Dispositivo!$F$36:$BE$36=$BS$1)*(MC_Dispositivo!$F$43:$BE$43=H$1),MC_Dispositivo!$F$53:$BE$189))</f>
        <v>0</v>
      </c>
      <c r="I95" s="357" cm="1">
        <f t="array" aca="1" ref="I95" ca="1">SUM(IF((MC_Dispositivo!$B$53:$B$189=$C95)*(MC_Dispositivo!$F$36:$BE$36=$BS$1)*(MC_Dispositivo!$F$43:$BE$43=I$1),MC_Dispositivo!$F$53:$BE$189))</f>
        <v>0</v>
      </c>
      <c r="J95" s="357" cm="1">
        <f t="array" aca="1" ref="J95" ca="1">SUM(IF((MC_Dispositivo!$B$53:$B$189=$C95)*(MC_Dispositivo!$F$36:$BE$36=$BS$1)*(MC_Dispositivo!$F$43:$BE$43=J$1),MC_Dispositivo!$F$53:$BE$189))</f>
        <v>80</v>
      </c>
      <c r="K95" s="357" cm="1">
        <f t="array" aca="1" ref="K95" ca="1">SUM(IF((MC_Dispositivo!$B$53:$B$189=$C95)*(MC_Dispositivo!$F$36:$BE$36=$BS$1)*(MC_Dispositivo!$F$43:$BE$43=K$1),MC_Dispositivo!$F$53:$BE$189))</f>
        <v>0</v>
      </c>
      <c r="L95" s="357" cm="1">
        <f t="array" aca="1" ref="L95" ca="1">SUM(IF((MC_Dispositivo!$B$53:$B$189=$C95)*(MC_Dispositivo!$F$36:$BE$36=$BS$1)*(MC_Dispositivo!$F$43:$BE$43=L$1),MC_Dispositivo!$F$53:$BE$189))</f>
        <v>0</v>
      </c>
      <c r="M95" s="357" cm="1">
        <f t="array" aca="1" ref="M95" ca="1">SUM(IF((MC_Dispositivo!$B$53:$B$189=$C95)*(MC_Dispositivo!$F$36:$BE$36=$BS$1)*(MC_Dispositivo!$F$43:$BE$43=M$1),MC_Dispositivo!$F$53:$BE$189))</f>
        <v>0</v>
      </c>
      <c r="N95" s="357" cm="1">
        <f t="array" aca="1" ref="N95" ca="1">SUM(IF((MC_Dispositivo!$B$53:$B$189=$C95)*(MC_Dispositivo!$F$36:$BE$36=$BS$1)*(MC_Dispositivo!$F$43:$BE$43=N$1),MC_Dispositivo!$F$53:$BE$189))</f>
        <v>0</v>
      </c>
      <c r="O95" s="357" cm="1">
        <f t="array" aca="1" ref="O95" ca="1">SUM(IF((MC_Dispositivo!$B$53:$B$189=$C95)*(MC_Dispositivo!$F$36:$BE$36=$BS$1)*(MC_Dispositivo!$F$43:$BE$43=O$1),MC_Dispositivo!$F$53:$BE$189))</f>
        <v>0</v>
      </c>
      <c r="P95" s="357" cm="1">
        <f t="array" aca="1" ref="P95" ca="1">SUM(IF((MC_Dispositivo!$B$53:$B$189=$C95)*(MC_Dispositivo!$F$36:$BE$36=$BS$1)*(MC_Dispositivo!$F$43:$BE$43=P$1),MC_Dispositivo!$F$53:$BE$189))</f>
        <v>0</v>
      </c>
      <c r="Q95" s="357" cm="1">
        <f t="array" aca="1" ref="Q95" ca="1">SUM(IF((MC_Dispositivo!$B$53:$B$189=$C95)*(MC_Dispositivo!$F$36:$BE$36=$BS$1)*(MC_Dispositivo!$F$43:$BE$43=Q$1),MC_Dispositivo!$F$53:$BE$189))</f>
        <v>0</v>
      </c>
      <c r="R95" s="357" cm="1">
        <f t="array" aca="1" ref="R95" ca="1">SUM(IF((MC_Dispositivo!$B$53:$B$189=$C95)*(MC_Dispositivo!$F$36:$BE$36=$BS$1)*(MC_Dispositivo!$F$43:$BE$43=R$1),MC_Dispositivo!$F$53:$BE$189))</f>
        <v>0</v>
      </c>
      <c r="S95" s="357" cm="1">
        <f t="array" aca="1" ref="S95" ca="1">SUM(IF((MC_Dispositivo!$B$53:$B$189=$C95)*(MC_Dispositivo!$F$36:$BE$36=$BS$1)*(MC_Dispositivo!$F$43:$BE$43=S$1),MC_Dispositivo!$F$53:$BE$189))</f>
        <v>0</v>
      </c>
      <c r="T95" s="357" cm="1">
        <f t="array" aca="1" ref="T95" ca="1">SUM(IF((MC_Dispositivo!$B$53:$B$189=$C95)*(MC_Dispositivo!$F$36:$BE$36=$BS$1)*(MC_Dispositivo!$F$43:$BE$43=T$1),MC_Dispositivo!$F$53:$BE$189))</f>
        <v>0</v>
      </c>
      <c r="U95" s="357" cm="1">
        <f t="array" aca="1" ref="U95" ca="1">SUM(IF((MC_Dispositivo!$B$53:$B$189=$C95)*(MC_Dispositivo!$F$36:$BE$36=$BS$1)*(MC_Dispositivo!$F$43:$BE$43=U$1),MC_Dispositivo!$F$53:$BE$189))</f>
        <v>0</v>
      </c>
      <c r="V95" s="357" cm="1">
        <f t="array" aca="1" ref="V95" ca="1">SUM(IF((MC_Dispositivo!$B$53:$B$189=$C95)*(MC_Dispositivo!$F$36:$BE$36=$BS$1)*(MC_Dispositivo!$F$43:$BE$43=V$1),MC_Dispositivo!$F$53:$BE$189))</f>
        <v>0</v>
      </c>
      <c r="W95" s="357" cm="1">
        <f t="array" aca="1" ref="W95" ca="1">SUM(IF((MC_Dispositivo!$B$53:$B$189=$C95)*(MC_Dispositivo!$F$36:$BE$36=$BS$1)*(MC_Dispositivo!$F$43:$BE$43=W$1),MC_Dispositivo!$F$53:$BE$189))</f>
        <v>0</v>
      </c>
      <c r="X95" s="357" cm="1">
        <f t="array" aca="1" ref="X95" ca="1">SUM(IF((MC_Dispositivo!$B$53:$B$189=$C95)*(MC_Dispositivo!$F$36:$BE$36=$BS$1)*(MC_Dispositivo!$F$43:$BE$43=X$1),MC_Dispositivo!$F$53:$BE$189))</f>
        <v>0</v>
      </c>
      <c r="Y95" s="357" cm="1">
        <f t="array" aca="1" ref="Y95" ca="1">SUM(IF((MC_Dispositivo!$B$53:$B$189=$C95)*(MC_Dispositivo!$F$36:$BE$36=$BS$1)*(MC_Dispositivo!$F$43:$BE$43=Y$1),MC_Dispositivo!$F$53:$BE$189))</f>
        <v>0</v>
      </c>
      <c r="Z95" s="357" cm="1">
        <f t="array" aca="1" ref="Z95" ca="1">SUM(IF((MC_Dispositivo!$B$53:$B$189=$C95)*(MC_Dispositivo!$F$36:$BE$36=$BS$1)*(MC_Dispositivo!$F$43:$BE$43=Z$1),MC_Dispositivo!$F$53:$BE$189))</f>
        <v>0</v>
      </c>
      <c r="AA95" s="357" cm="1">
        <f t="array" aca="1" ref="AA95" ca="1">SUM(IF((MC_Dispositivo!$B$53:$B$189=$C95)*(MC_Dispositivo!$F$36:$BE$36=$BS$1)*(MC_Dispositivo!$F$43:$BE$43=AA$1),MC_Dispositivo!$F$53:$BE$189))</f>
        <v>0</v>
      </c>
      <c r="AB95" s="357" cm="1">
        <f t="array" aca="1" ref="AB95" ca="1">SUM(IF((MC_Dispositivo!$B$53:$B$189=$C95)*(MC_Dispositivo!$F$36:$BE$36=$BS$1)*(MC_Dispositivo!$F$43:$BE$43=AB$1),MC_Dispositivo!$F$53:$BE$189))</f>
        <v>0</v>
      </c>
      <c r="AC95" s="357" cm="1">
        <f t="array" aca="1" ref="AC95" ca="1">SUM(IF((MC_Dispositivo!$B$53:$B$189=$C95)*(MC_Dispositivo!$F$36:$BE$36=$BS$1)*(MC_Dispositivo!$F$43:$BE$43=AC$1),MC_Dispositivo!$F$53:$BE$189))</f>
        <v>0</v>
      </c>
      <c r="AD95" s="357" cm="1">
        <f t="array" aca="1" ref="AD95" ca="1">SUM(IF((MC_Dispositivo!$B$53:$B$189=$C95)*(MC_Dispositivo!$F$36:$BE$36=$BS$1)*(MC_Dispositivo!$F$43:$BE$43=AD$1),MC_Dispositivo!$F$53:$BE$189))</f>
        <v>0</v>
      </c>
      <c r="AE95" s="357" cm="1">
        <f t="array" aca="1" ref="AE95" ca="1">SUM(IF((MC_Dispositivo!$B$53:$B$189=$C95)*(MC_Dispositivo!$F$36:$BE$36=$BS$1)*(MC_Dispositivo!$F$43:$BE$43=AE$1),MC_Dispositivo!$F$53:$BE$189))</f>
        <v>0</v>
      </c>
      <c r="AF95" s="357" cm="1">
        <f t="array" aca="1" ref="AF95" ca="1">SUM(IF((MC_Dispositivo!$B$53:$B$189=$C95)*(MC_Dispositivo!$F$36:$BE$36=$BS$1)*(MC_Dispositivo!$F$43:$BE$43=AF$1),MC_Dispositivo!$F$53:$BE$189))</f>
        <v>0</v>
      </c>
      <c r="AG95" s="357" cm="1">
        <f t="array" aca="1" ref="AG95" ca="1">SUM(IF((MC_Dispositivo!$B$53:$B$189=$C95)*(MC_Dispositivo!$F$36:$BE$36=$BS$1)*(MC_Dispositivo!$F$43:$BE$43=AG$1),MC_Dispositivo!$F$53:$BE$189))</f>
        <v>0</v>
      </c>
      <c r="AH95" s="357" cm="1">
        <f t="array" aca="1" ref="AH95" ca="1">SUM(IF((MC_Dispositivo!$B$53:$B$189=$C95)*(MC_Dispositivo!$F$36:$BE$36=$BS$1)*(MC_Dispositivo!$F$43:$BE$43=AH$1),MC_Dispositivo!$F$53:$BE$189))</f>
        <v>0</v>
      </c>
      <c r="AI95" s="357" cm="1">
        <f t="array" aca="1" ref="AI95" ca="1">SUM(IF((MC_Dispositivo!$B$53:$B$189=$C95)*(MC_Dispositivo!$F$36:$BE$36=$BS$1)*(MC_Dispositivo!$F$43:$BE$43=AI$1),MC_Dispositivo!$F$53:$BE$189))</f>
        <v>0</v>
      </c>
      <c r="AJ95" s="357" cm="1">
        <f t="array" aca="1" ref="AJ95" ca="1">SUM(IF((MC_Dispositivo!$B$53:$B$189=$C95)*(MC_Dispositivo!$F$36:$BE$36=$BS$1)*(MC_Dispositivo!$F$43:$BE$43=AJ$1),MC_Dispositivo!$F$53:$BE$189))</f>
        <v>0</v>
      </c>
      <c r="AK95" s="125">
        <f ca="1">IF(A95="","",INDEX([10]TPU!$G:$G,MATCH($A95,[10]TPU!$A:$A,0)))</f>
        <v>570.87</v>
      </c>
      <c r="AL95" s="359">
        <f t="shared" ca="1" si="121"/>
        <v>0</v>
      </c>
      <c r="AM95" s="359">
        <f t="shared" ca="1" si="121"/>
        <v>0</v>
      </c>
      <c r="AN95" s="359">
        <f t="shared" ca="1" si="121"/>
        <v>0</v>
      </c>
      <c r="AO95" s="359">
        <f t="shared" ca="1" si="121"/>
        <v>45669.599999999999</v>
      </c>
      <c r="AP95" s="359">
        <f t="shared" ca="1" si="121"/>
        <v>0</v>
      </c>
      <c r="AQ95" s="359">
        <f t="shared" ca="1" si="121"/>
        <v>0</v>
      </c>
      <c r="AR95" s="359">
        <f t="shared" ca="1" si="121"/>
        <v>0</v>
      </c>
      <c r="AS95" s="359">
        <f t="shared" ca="1" si="121"/>
        <v>0</v>
      </c>
      <c r="AT95" s="359">
        <f t="shared" ca="1" si="121"/>
        <v>0</v>
      </c>
      <c r="AU95" s="359">
        <f t="shared" ca="1" si="121"/>
        <v>0</v>
      </c>
      <c r="AV95" s="359">
        <f t="shared" ca="1" si="122"/>
        <v>0</v>
      </c>
      <c r="AW95" s="359">
        <f t="shared" ca="1" si="122"/>
        <v>0</v>
      </c>
      <c r="AX95" s="359">
        <f t="shared" ca="1" si="122"/>
        <v>0</v>
      </c>
      <c r="AY95" s="359">
        <f t="shared" ca="1" si="122"/>
        <v>0</v>
      </c>
      <c r="AZ95" s="359">
        <f t="shared" ca="1" si="122"/>
        <v>0</v>
      </c>
      <c r="BA95" s="359">
        <f t="shared" ca="1" si="122"/>
        <v>0</v>
      </c>
      <c r="BB95" s="359">
        <f t="shared" ca="1" si="122"/>
        <v>0</v>
      </c>
      <c r="BC95" s="359">
        <f t="shared" ca="1" si="122"/>
        <v>0</v>
      </c>
      <c r="BD95" s="359">
        <f t="shared" ca="1" si="122"/>
        <v>0</v>
      </c>
      <c r="BE95" s="359">
        <f t="shared" ca="1" si="122"/>
        <v>0</v>
      </c>
      <c r="BF95" s="359">
        <f t="shared" ca="1" si="123"/>
        <v>0</v>
      </c>
      <c r="BG95" s="359">
        <f t="shared" ca="1" si="123"/>
        <v>0</v>
      </c>
      <c r="BH95" s="359">
        <f t="shared" ca="1" si="123"/>
        <v>0</v>
      </c>
      <c r="BI95" s="359">
        <f t="shared" ca="1" si="123"/>
        <v>0</v>
      </c>
      <c r="BJ95" s="359">
        <f t="shared" ca="1" si="123"/>
        <v>0</v>
      </c>
      <c r="BK95" s="359">
        <f t="shared" ca="1" si="123"/>
        <v>0</v>
      </c>
      <c r="BL95" s="359">
        <f t="shared" ca="1" si="123"/>
        <v>0</v>
      </c>
      <c r="BM95" s="359">
        <f t="shared" ca="1" si="123"/>
        <v>0</v>
      </c>
      <c r="BN95" s="359">
        <f t="shared" ca="1" si="123"/>
        <v>0</v>
      </c>
      <c r="BO95" s="359">
        <f t="shared" ca="1" si="123"/>
        <v>0</v>
      </c>
      <c r="BP95" s="358">
        <f t="shared" ca="1" si="101"/>
        <v>45669.599999999999</v>
      </c>
      <c r="BQ95" s="206">
        <f ca="1">SUM(BP95:BP103)</f>
        <v>520061.5</v>
      </c>
      <c r="BR95" s="234">
        <f t="shared" ca="1" si="102"/>
        <v>5.7472803062253552E-2</v>
      </c>
      <c r="BW95" s="173"/>
    </row>
    <row r="96" spans="1:75" ht="20.100000000000001" customHeight="1" outlineLevel="1" x14ac:dyDescent="0.2">
      <c r="A96" s="354">
        <f ca="1">INDEX(MC_Dispositivo!B:E,MATCH('Quantitativo_MG-329'!C96,MC_Dispositivo!B:B,0),2)</f>
        <v>3713605</v>
      </c>
      <c r="B96" s="354" t="str">
        <f ca="1">INDEX([10]TPU!$B:$B,MATCH($A96,[10]TPU!$A:$A,0))</f>
        <v>SICRO</v>
      </c>
      <c r="C96" s="354" t="s">
        <v>165</v>
      </c>
      <c r="D96" s="355" t="str">
        <f ca="1">INDEX(MC_Dispositivo!B:E,MATCH('Quantitativo_MG-329'!C96,MC_Dispositivo!B:B,0),3)</f>
        <v>Ancoragem de defensa semimaleável simples - fornecimento e implantação</v>
      </c>
      <c r="E96" s="354" t="str">
        <f ca="1">INDEX(MC_Dispositivo!B:E,MATCH('Quantitativo_MG-329'!C96,MC_Dispositivo!B:B,0),4)</f>
        <v>m</v>
      </c>
      <c r="F96" s="356" cm="1">
        <f t="array" aca="1" ref="F96" ca="1">IF($BS$1="Todos",SUM(IF(($BS$1="todos")*(MC_Dispositivo!$B$54:$B$212=$C96),MC_Dispositivo!$F$54:$BE$212)),SUM(IF((MC_Dispositivo!$F$36:$BE$36=$BS$1)*(MC_Dispositivo!$B$54:$B$212=$C96),MC_Dispositivo!$F$54:$BE$212)))</f>
        <v>0</v>
      </c>
      <c r="G96" s="357" cm="1">
        <f t="array" aca="1" ref="G96" ca="1">SUM(IF((MC_Dispositivo!$B$53:$B$189=$C96)*(MC_Dispositivo!$F$36:$BE$36=$BS$1)*(MC_Dispositivo!$F$43:$BE$43=G$1),MC_Dispositivo!$F$53:$BE$189))</f>
        <v>0</v>
      </c>
      <c r="H96" s="357" cm="1">
        <f t="array" aca="1" ref="H96" ca="1">SUM(IF((MC_Dispositivo!$B$53:$B$189=$C96)*(MC_Dispositivo!$F$36:$BE$36=$BS$1)*(MC_Dispositivo!$F$43:$BE$43=H$1),MC_Dispositivo!$F$53:$BE$189))</f>
        <v>0</v>
      </c>
      <c r="I96" s="357" cm="1">
        <f t="array" aca="1" ref="I96" ca="1">SUM(IF((MC_Dispositivo!$B$53:$B$189=$C96)*(MC_Dispositivo!$F$36:$BE$36=$BS$1)*(MC_Dispositivo!$F$43:$BE$43=I$1),MC_Dispositivo!$F$53:$BE$189))</f>
        <v>0</v>
      </c>
      <c r="J96" s="357" cm="1">
        <f t="array" aca="1" ref="J96" ca="1">SUM(IF((MC_Dispositivo!$B$53:$B$189=$C96)*(MC_Dispositivo!$F$36:$BE$36=$BS$1)*(MC_Dispositivo!$F$43:$BE$43=J$1),MC_Dispositivo!$F$53:$BE$189))</f>
        <v>0</v>
      </c>
      <c r="K96" s="357" cm="1">
        <f t="array" aca="1" ref="K96" ca="1">SUM(IF((MC_Dispositivo!$B$53:$B$189=$C96)*(MC_Dispositivo!$F$36:$BE$36=$BS$1)*(MC_Dispositivo!$F$43:$BE$43=K$1),MC_Dispositivo!$F$53:$BE$189))</f>
        <v>0</v>
      </c>
      <c r="L96" s="357" cm="1">
        <f t="array" aca="1" ref="L96" ca="1">SUM(IF((MC_Dispositivo!$B$53:$B$189=$C96)*(MC_Dispositivo!$F$36:$BE$36=$BS$1)*(MC_Dispositivo!$F$43:$BE$43=L$1),MC_Dispositivo!$F$53:$BE$189))</f>
        <v>0</v>
      </c>
      <c r="M96" s="357" cm="1">
        <f t="array" aca="1" ref="M96" ca="1">SUM(IF((MC_Dispositivo!$B$53:$B$189=$C96)*(MC_Dispositivo!$F$36:$BE$36=$BS$1)*(MC_Dispositivo!$F$43:$BE$43=M$1),MC_Dispositivo!$F$53:$BE$189))</f>
        <v>0</v>
      </c>
      <c r="N96" s="357" cm="1">
        <f t="array" aca="1" ref="N96" ca="1">SUM(IF((MC_Dispositivo!$B$53:$B$189=$C96)*(MC_Dispositivo!$F$36:$BE$36=$BS$1)*(MC_Dispositivo!$F$43:$BE$43=N$1),MC_Dispositivo!$F$53:$BE$189))</f>
        <v>0</v>
      </c>
      <c r="O96" s="357" cm="1">
        <f t="array" aca="1" ref="O96" ca="1">SUM(IF((MC_Dispositivo!$B$53:$B$189=$C96)*(MC_Dispositivo!$F$36:$BE$36=$BS$1)*(MC_Dispositivo!$F$43:$BE$43=O$1),MC_Dispositivo!$F$53:$BE$189))</f>
        <v>0</v>
      </c>
      <c r="P96" s="357" cm="1">
        <f t="array" aca="1" ref="P96" ca="1">SUM(IF((MC_Dispositivo!$B$53:$B$189=$C96)*(MC_Dispositivo!$F$36:$BE$36=$BS$1)*(MC_Dispositivo!$F$43:$BE$43=P$1),MC_Dispositivo!$F$53:$BE$189))</f>
        <v>0</v>
      </c>
      <c r="Q96" s="357" cm="1">
        <f t="array" aca="1" ref="Q96" ca="1">SUM(IF((MC_Dispositivo!$B$53:$B$189=$C96)*(MC_Dispositivo!$F$36:$BE$36=$BS$1)*(MC_Dispositivo!$F$43:$BE$43=Q$1),MC_Dispositivo!$F$53:$BE$189))</f>
        <v>0</v>
      </c>
      <c r="R96" s="357" cm="1">
        <f t="array" aca="1" ref="R96" ca="1">SUM(IF((MC_Dispositivo!$B$53:$B$189=$C96)*(MC_Dispositivo!$F$36:$BE$36=$BS$1)*(MC_Dispositivo!$F$43:$BE$43=R$1),MC_Dispositivo!$F$53:$BE$189))</f>
        <v>0</v>
      </c>
      <c r="S96" s="357" cm="1">
        <f t="array" aca="1" ref="S96" ca="1">SUM(IF((MC_Dispositivo!$B$53:$B$189=$C96)*(MC_Dispositivo!$F$36:$BE$36=$BS$1)*(MC_Dispositivo!$F$43:$BE$43=S$1),MC_Dispositivo!$F$53:$BE$189))</f>
        <v>0</v>
      </c>
      <c r="T96" s="357" cm="1">
        <f t="array" aca="1" ref="T96" ca="1">SUM(IF((MC_Dispositivo!$B$53:$B$189=$C96)*(MC_Dispositivo!$F$36:$BE$36=$BS$1)*(MC_Dispositivo!$F$43:$BE$43=T$1),MC_Dispositivo!$F$53:$BE$189))</f>
        <v>0</v>
      </c>
      <c r="U96" s="357" cm="1">
        <f t="array" aca="1" ref="U96" ca="1">SUM(IF((MC_Dispositivo!$B$53:$B$189=$C96)*(MC_Dispositivo!$F$36:$BE$36=$BS$1)*(MC_Dispositivo!$F$43:$BE$43=U$1),MC_Dispositivo!$F$53:$BE$189))</f>
        <v>0</v>
      </c>
      <c r="V96" s="357" cm="1">
        <f t="array" aca="1" ref="V96" ca="1">SUM(IF((MC_Dispositivo!$B$53:$B$189=$C96)*(MC_Dispositivo!$F$36:$BE$36=$BS$1)*(MC_Dispositivo!$F$43:$BE$43=V$1),MC_Dispositivo!$F$53:$BE$189))</f>
        <v>0</v>
      </c>
      <c r="W96" s="357" cm="1">
        <f t="array" aca="1" ref="W96" ca="1">SUM(IF((MC_Dispositivo!$B$53:$B$189=$C96)*(MC_Dispositivo!$F$36:$BE$36=$BS$1)*(MC_Dispositivo!$F$43:$BE$43=W$1),MC_Dispositivo!$F$53:$BE$189))</f>
        <v>0</v>
      </c>
      <c r="X96" s="357" cm="1">
        <f t="array" aca="1" ref="X96" ca="1">SUM(IF((MC_Dispositivo!$B$53:$B$189=$C96)*(MC_Dispositivo!$F$36:$BE$36=$BS$1)*(MC_Dispositivo!$F$43:$BE$43=X$1),MC_Dispositivo!$F$53:$BE$189))</f>
        <v>0</v>
      </c>
      <c r="Y96" s="357" cm="1">
        <f t="array" aca="1" ref="Y96" ca="1">SUM(IF((MC_Dispositivo!$B$53:$B$189=$C96)*(MC_Dispositivo!$F$36:$BE$36=$BS$1)*(MC_Dispositivo!$F$43:$BE$43=Y$1),MC_Dispositivo!$F$53:$BE$189))</f>
        <v>0</v>
      </c>
      <c r="Z96" s="357" cm="1">
        <f t="array" aca="1" ref="Z96" ca="1">SUM(IF((MC_Dispositivo!$B$53:$B$189=$C96)*(MC_Dispositivo!$F$36:$BE$36=$BS$1)*(MC_Dispositivo!$F$43:$BE$43=Z$1),MC_Dispositivo!$F$53:$BE$189))</f>
        <v>0</v>
      </c>
      <c r="AA96" s="357" cm="1">
        <f t="array" aca="1" ref="AA96" ca="1">SUM(IF((MC_Dispositivo!$B$53:$B$189=$C96)*(MC_Dispositivo!$F$36:$BE$36=$BS$1)*(MC_Dispositivo!$F$43:$BE$43=AA$1),MC_Dispositivo!$F$53:$BE$189))</f>
        <v>0</v>
      </c>
      <c r="AB96" s="357" cm="1">
        <f t="array" aca="1" ref="AB96" ca="1">SUM(IF((MC_Dispositivo!$B$53:$B$189=$C96)*(MC_Dispositivo!$F$36:$BE$36=$BS$1)*(MC_Dispositivo!$F$43:$BE$43=AB$1),MC_Dispositivo!$F$53:$BE$189))</f>
        <v>0</v>
      </c>
      <c r="AC96" s="357" cm="1">
        <f t="array" aca="1" ref="AC96" ca="1">SUM(IF((MC_Dispositivo!$B$53:$B$189=$C96)*(MC_Dispositivo!$F$36:$BE$36=$BS$1)*(MC_Dispositivo!$F$43:$BE$43=AC$1),MC_Dispositivo!$F$53:$BE$189))</f>
        <v>0</v>
      </c>
      <c r="AD96" s="357" cm="1">
        <f t="array" aca="1" ref="AD96" ca="1">SUM(IF((MC_Dispositivo!$B$53:$B$189=$C96)*(MC_Dispositivo!$F$36:$BE$36=$BS$1)*(MC_Dispositivo!$F$43:$BE$43=AD$1),MC_Dispositivo!$F$53:$BE$189))</f>
        <v>0</v>
      </c>
      <c r="AE96" s="357" cm="1">
        <f t="array" aca="1" ref="AE96" ca="1">SUM(IF((MC_Dispositivo!$B$53:$B$189=$C96)*(MC_Dispositivo!$F$36:$BE$36=$BS$1)*(MC_Dispositivo!$F$43:$BE$43=AE$1),MC_Dispositivo!$F$53:$BE$189))</f>
        <v>0</v>
      </c>
      <c r="AF96" s="357" cm="1">
        <f t="array" aca="1" ref="AF96" ca="1">SUM(IF((MC_Dispositivo!$B$53:$B$189=$C96)*(MC_Dispositivo!$F$36:$BE$36=$BS$1)*(MC_Dispositivo!$F$43:$BE$43=AF$1),MC_Dispositivo!$F$53:$BE$189))</f>
        <v>0</v>
      </c>
      <c r="AG96" s="357" cm="1">
        <f t="array" aca="1" ref="AG96" ca="1">SUM(IF((MC_Dispositivo!$B$53:$B$189=$C96)*(MC_Dispositivo!$F$36:$BE$36=$BS$1)*(MC_Dispositivo!$F$43:$BE$43=AG$1),MC_Dispositivo!$F$53:$BE$189))</f>
        <v>0</v>
      </c>
      <c r="AH96" s="357" cm="1">
        <f t="array" aca="1" ref="AH96" ca="1">SUM(IF((MC_Dispositivo!$B$53:$B$189=$C96)*(MC_Dispositivo!$F$36:$BE$36=$BS$1)*(MC_Dispositivo!$F$43:$BE$43=AH$1),MC_Dispositivo!$F$53:$BE$189))</f>
        <v>0</v>
      </c>
      <c r="AI96" s="357" cm="1">
        <f t="array" aca="1" ref="AI96" ca="1">SUM(IF((MC_Dispositivo!$B$53:$B$189=$C96)*(MC_Dispositivo!$F$36:$BE$36=$BS$1)*(MC_Dispositivo!$F$43:$BE$43=AI$1),MC_Dispositivo!$F$53:$BE$189))</f>
        <v>0</v>
      </c>
      <c r="AJ96" s="357" cm="1">
        <f t="array" aca="1" ref="AJ96" ca="1">SUM(IF((MC_Dispositivo!$B$53:$B$189=$C96)*(MC_Dispositivo!$F$36:$BE$36=$BS$1)*(MC_Dispositivo!$F$43:$BE$43=AJ$1),MC_Dispositivo!$F$53:$BE$189))</f>
        <v>0</v>
      </c>
      <c r="AK96" s="125">
        <f ca="1">IF(A96="","",INDEX([10]TPU!$G:$G,MATCH($A96,[10]TPU!$A:$A,0)))</f>
        <v>638.08000000000004</v>
      </c>
      <c r="AL96" s="359">
        <f t="shared" ca="1" si="121"/>
        <v>0</v>
      </c>
      <c r="AM96" s="359">
        <f t="shared" ca="1" si="121"/>
        <v>0</v>
      </c>
      <c r="AN96" s="359">
        <f t="shared" ca="1" si="121"/>
        <v>0</v>
      </c>
      <c r="AO96" s="359">
        <f t="shared" ca="1" si="121"/>
        <v>0</v>
      </c>
      <c r="AP96" s="359">
        <f t="shared" ca="1" si="121"/>
        <v>0</v>
      </c>
      <c r="AQ96" s="359">
        <f t="shared" ca="1" si="121"/>
        <v>0</v>
      </c>
      <c r="AR96" s="359">
        <f t="shared" ca="1" si="121"/>
        <v>0</v>
      </c>
      <c r="AS96" s="359">
        <f t="shared" ca="1" si="121"/>
        <v>0</v>
      </c>
      <c r="AT96" s="359">
        <f t="shared" ca="1" si="121"/>
        <v>0</v>
      </c>
      <c r="AU96" s="359">
        <f t="shared" ca="1" si="121"/>
        <v>0</v>
      </c>
      <c r="AV96" s="359">
        <f t="shared" ca="1" si="122"/>
        <v>0</v>
      </c>
      <c r="AW96" s="359">
        <f t="shared" ca="1" si="122"/>
        <v>0</v>
      </c>
      <c r="AX96" s="359">
        <f t="shared" ca="1" si="122"/>
        <v>0</v>
      </c>
      <c r="AY96" s="359">
        <f t="shared" ca="1" si="122"/>
        <v>0</v>
      </c>
      <c r="AZ96" s="359">
        <f t="shared" ca="1" si="122"/>
        <v>0</v>
      </c>
      <c r="BA96" s="359">
        <f t="shared" ca="1" si="122"/>
        <v>0</v>
      </c>
      <c r="BB96" s="359">
        <f t="shared" ca="1" si="122"/>
        <v>0</v>
      </c>
      <c r="BC96" s="359">
        <f t="shared" ca="1" si="122"/>
        <v>0</v>
      </c>
      <c r="BD96" s="359">
        <f t="shared" ca="1" si="122"/>
        <v>0</v>
      </c>
      <c r="BE96" s="359">
        <f t="shared" ca="1" si="122"/>
        <v>0</v>
      </c>
      <c r="BF96" s="359">
        <f t="shared" ca="1" si="123"/>
        <v>0</v>
      </c>
      <c r="BG96" s="359">
        <f t="shared" ca="1" si="123"/>
        <v>0</v>
      </c>
      <c r="BH96" s="359">
        <f t="shared" ca="1" si="123"/>
        <v>0</v>
      </c>
      <c r="BI96" s="359">
        <f t="shared" ca="1" si="123"/>
        <v>0</v>
      </c>
      <c r="BJ96" s="359">
        <f t="shared" ca="1" si="123"/>
        <v>0</v>
      </c>
      <c r="BK96" s="359">
        <f t="shared" ca="1" si="123"/>
        <v>0</v>
      </c>
      <c r="BL96" s="359">
        <f t="shared" ca="1" si="123"/>
        <v>0</v>
      </c>
      <c r="BM96" s="359">
        <f t="shared" ca="1" si="123"/>
        <v>0</v>
      </c>
      <c r="BN96" s="359">
        <f t="shared" ca="1" si="123"/>
        <v>0</v>
      </c>
      <c r="BO96" s="359">
        <f t="shared" ca="1" si="123"/>
        <v>0</v>
      </c>
      <c r="BP96" s="358">
        <f t="shared" ca="1" si="101"/>
        <v>0</v>
      </c>
      <c r="BQ96" s="206"/>
      <c r="BR96" s="234" t="str">
        <f t="shared" si="102"/>
        <v/>
      </c>
    </row>
    <row r="97" spans="1:75" ht="20.100000000000001" customHeight="1" outlineLevel="1" x14ac:dyDescent="0.2">
      <c r="A97" s="354" t="str">
        <f ca="1">INDEX(MC_Dispositivo!B:E,MATCH('Quantitativo_MG-329'!C97,MC_Dispositivo!B:B,0),2)</f>
        <v>28.10.01</v>
      </c>
      <c r="B97" s="354" t="str">
        <f ca="1">INDEX([10]TPU!$B:$B,MATCH($A97,[10]TPU!$A:$A,0))</f>
        <v>CUSTO REAJUSTADO</v>
      </c>
      <c r="C97" s="354" t="s">
        <v>166</v>
      </c>
      <c r="D97" s="355" t="str">
        <f ca="1">INDEX(MC_Dispositivo!B:E,MATCH('Quantitativo_MG-329'!C97,MC_Dispositivo!B:B,0),3)</f>
        <v>Catadióptricos p/ defensa metálica  (un)</v>
      </c>
      <c r="E97" s="354" t="str">
        <f ca="1">INDEX(MC_Dispositivo!B:E,MATCH('Quantitativo_MG-329'!C97,MC_Dispositivo!B:B,0),4)</f>
        <v>un</v>
      </c>
      <c r="F97" s="356" cm="1">
        <f t="array" aca="1" ref="F97" ca="1">IF($BS$1="Todos",SUM(IF(($BS$1="todos")*(MC_Dispositivo!$B$54:$B$212=$C97),MC_Dispositivo!$F$54:$BE$212)),SUM(IF((MC_Dispositivo!$F$36:$BE$36=$BS$1)*(MC_Dispositivo!$B$54:$B$212=$C97),MC_Dispositivo!$F$54:$BE$212)))</f>
        <v>6</v>
      </c>
      <c r="G97" s="357" cm="1">
        <f t="array" aca="1" ref="G97" ca="1">SUM(IF((MC_Dispositivo!$B$53:$B$189=$C97)*(MC_Dispositivo!$F$36:$BE$36=$BS$1)*(MC_Dispositivo!$F$43:$BE$43=G$1),MC_Dispositivo!$F$53:$BE$189))</f>
        <v>0</v>
      </c>
      <c r="H97" s="357" cm="1">
        <f t="array" aca="1" ref="H97" ca="1">SUM(IF((MC_Dispositivo!$B$53:$B$189=$C97)*(MC_Dispositivo!$F$36:$BE$36=$BS$1)*(MC_Dispositivo!$F$43:$BE$43=H$1),MC_Dispositivo!$F$53:$BE$189))</f>
        <v>0</v>
      </c>
      <c r="I97" s="357" cm="1">
        <f t="array" aca="1" ref="I97" ca="1">SUM(IF((MC_Dispositivo!$B$53:$B$189=$C97)*(MC_Dispositivo!$F$36:$BE$36=$BS$1)*(MC_Dispositivo!$F$43:$BE$43=I$1),MC_Dispositivo!$F$53:$BE$189))</f>
        <v>0</v>
      </c>
      <c r="J97" s="357" cm="1">
        <f t="array" aca="1" ref="J97" ca="1">SUM(IF((MC_Dispositivo!$B$53:$B$189=$C97)*(MC_Dispositivo!$F$36:$BE$36=$BS$1)*(MC_Dispositivo!$F$43:$BE$43=J$1),MC_Dispositivo!$F$53:$BE$189))</f>
        <v>6</v>
      </c>
      <c r="K97" s="357" cm="1">
        <f t="array" aca="1" ref="K97" ca="1">SUM(IF((MC_Dispositivo!$B$53:$B$189=$C97)*(MC_Dispositivo!$F$36:$BE$36=$BS$1)*(MC_Dispositivo!$F$43:$BE$43=K$1),MC_Dispositivo!$F$53:$BE$189))</f>
        <v>0</v>
      </c>
      <c r="L97" s="357" cm="1">
        <f t="array" aca="1" ref="L97" ca="1">SUM(IF((MC_Dispositivo!$B$53:$B$189=$C97)*(MC_Dispositivo!$F$36:$BE$36=$BS$1)*(MC_Dispositivo!$F$43:$BE$43=L$1),MC_Dispositivo!$F$53:$BE$189))</f>
        <v>0</v>
      </c>
      <c r="M97" s="357" cm="1">
        <f t="array" aca="1" ref="M97" ca="1">SUM(IF((MC_Dispositivo!$B$53:$B$189=$C97)*(MC_Dispositivo!$F$36:$BE$36=$BS$1)*(MC_Dispositivo!$F$43:$BE$43=M$1),MC_Dispositivo!$F$53:$BE$189))</f>
        <v>0</v>
      </c>
      <c r="N97" s="357" cm="1">
        <f t="array" aca="1" ref="N97" ca="1">SUM(IF((MC_Dispositivo!$B$53:$B$189=$C97)*(MC_Dispositivo!$F$36:$BE$36=$BS$1)*(MC_Dispositivo!$F$43:$BE$43=N$1),MC_Dispositivo!$F$53:$BE$189))</f>
        <v>0</v>
      </c>
      <c r="O97" s="357" cm="1">
        <f t="array" aca="1" ref="O97" ca="1">SUM(IF((MC_Dispositivo!$B$53:$B$189=$C97)*(MC_Dispositivo!$F$36:$BE$36=$BS$1)*(MC_Dispositivo!$F$43:$BE$43=O$1),MC_Dispositivo!$F$53:$BE$189))</f>
        <v>0</v>
      </c>
      <c r="P97" s="357" cm="1">
        <f t="array" aca="1" ref="P97" ca="1">SUM(IF((MC_Dispositivo!$B$53:$B$189=$C97)*(MC_Dispositivo!$F$36:$BE$36=$BS$1)*(MC_Dispositivo!$F$43:$BE$43=P$1),MC_Dispositivo!$F$53:$BE$189))</f>
        <v>0</v>
      </c>
      <c r="Q97" s="357" cm="1">
        <f t="array" aca="1" ref="Q97" ca="1">SUM(IF((MC_Dispositivo!$B$53:$B$189=$C97)*(MC_Dispositivo!$F$36:$BE$36=$BS$1)*(MC_Dispositivo!$F$43:$BE$43=Q$1),MC_Dispositivo!$F$53:$BE$189))</f>
        <v>0</v>
      </c>
      <c r="R97" s="357" cm="1">
        <f t="array" aca="1" ref="R97" ca="1">SUM(IF((MC_Dispositivo!$B$53:$B$189=$C97)*(MC_Dispositivo!$F$36:$BE$36=$BS$1)*(MC_Dispositivo!$F$43:$BE$43=R$1),MC_Dispositivo!$F$53:$BE$189))</f>
        <v>0</v>
      </c>
      <c r="S97" s="357" cm="1">
        <f t="array" aca="1" ref="S97" ca="1">SUM(IF((MC_Dispositivo!$B$53:$B$189=$C97)*(MC_Dispositivo!$F$36:$BE$36=$BS$1)*(MC_Dispositivo!$F$43:$BE$43=S$1),MC_Dispositivo!$F$53:$BE$189))</f>
        <v>0</v>
      </c>
      <c r="T97" s="357" cm="1">
        <f t="array" aca="1" ref="T97" ca="1">SUM(IF((MC_Dispositivo!$B$53:$B$189=$C97)*(MC_Dispositivo!$F$36:$BE$36=$BS$1)*(MC_Dispositivo!$F$43:$BE$43=T$1),MC_Dispositivo!$F$53:$BE$189))</f>
        <v>0</v>
      </c>
      <c r="U97" s="357" cm="1">
        <f t="array" aca="1" ref="U97" ca="1">SUM(IF((MC_Dispositivo!$B$53:$B$189=$C97)*(MC_Dispositivo!$F$36:$BE$36=$BS$1)*(MC_Dispositivo!$F$43:$BE$43=U$1),MC_Dispositivo!$F$53:$BE$189))</f>
        <v>0</v>
      </c>
      <c r="V97" s="357" cm="1">
        <f t="array" aca="1" ref="V97" ca="1">SUM(IF((MC_Dispositivo!$B$53:$B$189=$C97)*(MC_Dispositivo!$F$36:$BE$36=$BS$1)*(MC_Dispositivo!$F$43:$BE$43=V$1),MC_Dispositivo!$F$53:$BE$189))</f>
        <v>0</v>
      </c>
      <c r="W97" s="357" cm="1">
        <f t="array" aca="1" ref="W97" ca="1">SUM(IF((MC_Dispositivo!$B$53:$B$189=$C97)*(MC_Dispositivo!$F$36:$BE$36=$BS$1)*(MC_Dispositivo!$F$43:$BE$43=W$1),MC_Dispositivo!$F$53:$BE$189))</f>
        <v>0</v>
      </c>
      <c r="X97" s="357" cm="1">
        <f t="array" aca="1" ref="X97" ca="1">SUM(IF((MC_Dispositivo!$B$53:$B$189=$C97)*(MC_Dispositivo!$F$36:$BE$36=$BS$1)*(MC_Dispositivo!$F$43:$BE$43=X$1),MC_Dispositivo!$F$53:$BE$189))</f>
        <v>0</v>
      </c>
      <c r="Y97" s="357" cm="1">
        <f t="array" aca="1" ref="Y97" ca="1">SUM(IF((MC_Dispositivo!$B$53:$B$189=$C97)*(MC_Dispositivo!$F$36:$BE$36=$BS$1)*(MC_Dispositivo!$F$43:$BE$43=Y$1),MC_Dispositivo!$F$53:$BE$189))</f>
        <v>0</v>
      </c>
      <c r="Z97" s="357" cm="1">
        <f t="array" aca="1" ref="Z97" ca="1">SUM(IF((MC_Dispositivo!$B$53:$B$189=$C97)*(MC_Dispositivo!$F$36:$BE$36=$BS$1)*(MC_Dispositivo!$F$43:$BE$43=Z$1),MC_Dispositivo!$F$53:$BE$189))</f>
        <v>0</v>
      </c>
      <c r="AA97" s="357" cm="1">
        <f t="array" aca="1" ref="AA97" ca="1">SUM(IF((MC_Dispositivo!$B$53:$B$189=$C97)*(MC_Dispositivo!$F$36:$BE$36=$BS$1)*(MC_Dispositivo!$F$43:$BE$43=AA$1),MC_Dispositivo!$F$53:$BE$189))</f>
        <v>0</v>
      </c>
      <c r="AB97" s="357" cm="1">
        <f t="array" aca="1" ref="AB97" ca="1">SUM(IF((MC_Dispositivo!$B$53:$B$189=$C97)*(MC_Dispositivo!$F$36:$BE$36=$BS$1)*(MC_Dispositivo!$F$43:$BE$43=AB$1),MC_Dispositivo!$F$53:$BE$189))</f>
        <v>0</v>
      </c>
      <c r="AC97" s="357" cm="1">
        <f t="array" aca="1" ref="AC97" ca="1">SUM(IF((MC_Dispositivo!$B$53:$B$189=$C97)*(MC_Dispositivo!$F$36:$BE$36=$BS$1)*(MC_Dispositivo!$F$43:$BE$43=AC$1),MC_Dispositivo!$F$53:$BE$189))</f>
        <v>0</v>
      </c>
      <c r="AD97" s="357" cm="1">
        <f t="array" aca="1" ref="AD97" ca="1">SUM(IF((MC_Dispositivo!$B$53:$B$189=$C97)*(MC_Dispositivo!$F$36:$BE$36=$BS$1)*(MC_Dispositivo!$F$43:$BE$43=AD$1),MC_Dispositivo!$F$53:$BE$189))</f>
        <v>0</v>
      </c>
      <c r="AE97" s="357" cm="1">
        <f t="array" aca="1" ref="AE97" ca="1">SUM(IF((MC_Dispositivo!$B$53:$B$189=$C97)*(MC_Dispositivo!$F$36:$BE$36=$BS$1)*(MC_Dispositivo!$F$43:$BE$43=AE$1),MC_Dispositivo!$F$53:$BE$189))</f>
        <v>0</v>
      </c>
      <c r="AF97" s="357" cm="1">
        <f t="array" aca="1" ref="AF97" ca="1">SUM(IF((MC_Dispositivo!$B$53:$B$189=$C97)*(MC_Dispositivo!$F$36:$BE$36=$BS$1)*(MC_Dispositivo!$F$43:$BE$43=AF$1),MC_Dispositivo!$F$53:$BE$189))</f>
        <v>0</v>
      </c>
      <c r="AG97" s="357" cm="1">
        <f t="array" aca="1" ref="AG97" ca="1">SUM(IF((MC_Dispositivo!$B$53:$B$189=$C97)*(MC_Dispositivo!$F$36:$BE$36=$BS$1)*(MC_Dispositivo!$F$43:$BE$43=AG$1),MC_Dispositivo!$F$53:$BE$189))</f>
        <v>0</v>
      </c>
      <c r="AH97" s="357" cm="1">
        <f t="array" aca="1" ref="AH97" ca="1">SUM(IF((MC_Dispositivo!$B$53:$B$189=$C97)*(MC_Dispositivo!$F$36:$BE$36=$BS$1)*(MC_Dispositivo!$F$43:$BE$43=AH$1),MC_Dispositivo!$F$53:$BE$189))</f>
        <v>0</v>
      </c>
      <c r="AI97" s="357" cm="1">
        <f t="array" aca="1" ref="AI97" ca="1">SUM(IF((MC_Dispositivo!$B$53:$B$189=$C97)*(MC_Dispositivo!$F$36:$BE$36=$BS$1)*(MC_Dispositivo!$F$43:$BE$43=AI$1),MC_Dispositivo!$F$53:$BE$189))</f>
        <v>0</v>
      </c>
      <c r="AJ97" s="357" cm="1">
        <f t="array" aca="1" ref="AJ97" ca="1">SUM(IF((MC_Dispositivo!$B$53:$B$189=$C97)*(MC_Dispositivo!$F$36:$BE$36=$BS$1)*(MC_Dispositivo!$F$43:$BE$43=AJ$1),MC_Dispositivo!$F$53:$BE$189))</f>
        <v>0</v>
      </c>
      <c r="AK97" s="125">
        <f ca="1">IF(A97="","",INDEX([10]TPU!$G:$G,MATCH($A97,[10]TPU!$A:$A,0)))</f>
        <v>55.05</v>
      </c>
      <c r="AL97" s="359">
        <f t="shared" ca="1" si="121"/>
        <v>0</v>
      </c>
      <c r="AM97" s="359">
        <f t="shared" ca="1" si="121"/>
        <v>0</v>
      </c>
      <c r="AN97" s="359">
        <f t="shared" ca="1" si="121"/>
        <v>0</v>
      </c>
      <c r="AO97" s="359">
        <f t="shared" ca="1" si="121"/>
        <v>330.29999999999995</v>
      </c>
      <c r="AP97" s="359">
        <f t="shared" ca="1" si="121"/>
        <v>0</v>
      </c>
      <c r="AQ97" s="359">
        <f t="shared" ca="1" si="121"/>
        <v>0</v>
      </c>
      <c r="AR97" s="359">
        <f t="shared" ca="1" si="121"/>
        <v>0</v>
      </c>
      <c r="AS97" s="359">
        <f t="shared" ca="1" si="121"/>
        <v>0</v>
      </c>
      <c r="AT97" s="359">
        <f t="shared" ca="1" si="121"/>
        <v>0</v>
      </c>
      <c r="AU97" s="359">
        <f t="shared" ca="1" si="121"/>
        <v>0</v>
      </c>
      <c r="AV97" s="359">
        <f t="shared" ca="1" si="122"/>
        <v>0</v>
      </c>
      <c r="AW97" s="359">
        <f t="shared" ca="1" si="122"/>
        <v>0</v>
      </c>
      <c r="AX97" s="359">
        <f t="shared" ca="1" si="122"/>
        <v>0</v>
      </c>
      <c r="AY97" s="359">
        <f t="shared" ca="1" si="122"/>
        <v>0</v>
      </c>
      <c r="AZ97" s="359">
        <f t="shared" ca="1" si="122"/>
        <v>0</v>
      </c>
      <c r="BA97" s="359">
        <f t="shared" ca="1" si="122"/>
        <v>0</v>
      </c>
      <c r="BB97" s="359">
        <f t="shared" ca="1" si="122"/>
        <v>0</v>
      </c>
      <c r="BC97" s="359">
        <f t="shared" ca="1" si="122"/>
        <v>0</v>
      </c>
      <c r="BD97" s="359">
        <f t="shared" ca="1" si="122"/>
        <v>0</v>
      </c>
      <c r="BE97" s="359">
        <f t="shared" ca="1" si="122"/>
        <v>0</v>
      </c>
      <c r="BF97" s="359">
        <f t="shared" ca="1" si="123"/>
        <v>0</v>
      </c>
      <c r="BG97" s="359">
        <f t="shared" ca="1" si="123"/>
        <v>0</v>
      </c>
      <c r="BH97" s="359">
        <f t="shared" ca="1" si="123"/>
        <v>0</v>
      </c>
      <c r="BI97" s="359">
        <f t="shared" ca="1" si="123"/>
        <v>0</v>
      </c>
      <c r="BJ97" s="359">
        <f t="shared" ca="1" si="123"/>
        <v>0</v>
      </c>
      <c r="BK97" s="359">
        <f t="shared" ca="1" si="123"/>
        <v>0</v>
      </c>
      <c r="BL97" s="359">
        <f t="shared" ca="1" si="123"/>
        <v>0</v>
      </c>
      <c r="BM97" s="359">
        <f t="shared" ca="1" si="123"/>
        <v>0</v>
      </c>
      <c r="BN97" s="359">
        <f t="shared" ca="1" si="123"/>
        <v>0</v>
      </c>
      <c r="BO97" s="359">
        <f t="shared" ca="1" si="123"/>
        <v>0</v>
      </c>
      <c r="BP97" s="358">
        <f t="shared" ca="1" si="101"/>
        <v>330.29999999999995</v>
      </c>
      <c r="BQ97" s="206"/>
      <c r="BR97" s="234" t="str">
        <f t="shared" si="102"/>
        <v/>
      </c>
    </row>
    <row r="98" spans="1:75" ht="20.100000000000001" customHeight="1" outlineLevel="1" x14ac:dyDescent="0.2">
      <c r="A98" s="354">
        <f ca="1">INDEX(MC_Dispositivo!B:E,MATCH('Quantitativo_MG-329'!C98,MC_Dispositivo!B:B,0),2)</f>
        <v>3713689</v>
      </c>
      <c r="B98" s="354" t="str">
        <f ca="1">INDEX([10]TPU!$B:$B,MATCH($A98,[10]TPU!$A:$A,0))</f>
        <v>SICRO</v>
      </c>
      <c r="C98" s="354" t="s">
        <v>168</v>
      </c>
      <c r="D98" s="355" t="str">
        <f ca="1">INDEX(MC_Dispositivo!B:E,MATCH('Quantitativo_MG-329'!C98,MC_Dispositivo!B:B,0),3)</f>
        <v>Terminal aéreo de defensa metálica - tipo A - fornecimento e implantação</v>
      </c>
      <c r="E98" s="354" t="str">
        <f ca="1">INDEX(MC_Dispositivo!B:E,MATCH('Quantitativo_MG-329'!C98,MC_Dispositivo!B:B,0),4)</f>
        <v>un</v>
      </c>
      <c r="F98" s="356" cm="1">
        <f t="array" aca="1" ref="F98" ca="1">IF($BS$1="Todos",SUM(IF(($BS$1="todos")*(MC_Dispositivo!$B$54:$B$212=$C98),MC_Dispositivo!$F$54:$BE$212)),SUM(IF((MC_Dispositivo!$F$36:$BE$36=$BS$1)*(MC_Dispositivo!$B$54:$B$212=$C98),MC_Dispositivo!$F$54:$BE$212)))</f>
        <v>8</v>
      </c>
      <c r="G98" s="357" cm="1">
        <f t="array" aca="1" ref="G98" ca="1">SUM(IF((MC_Dispositivo!$B$53:$B$189=$C98)*(MC_Dispositivo!$F$36:$BE$36=$BS$1)*(MC_Dispositivo!$F$43:$BE$43=G$1),MC_Dispositivo!$F$53:$BE$189))</f>
        <v>0</v>
      </c>
      <c r="H98" s="357" cm="1">
        <f t="array" aca="1" ref="H98" ca="1">SUM(IF((MC_Dispositivo!$B$53:$B$189=$C98)*(MC_Dispositivo!$F$36:$BE$36=$BS$1)*(MC_Dispositivo!$F$43:$BE$43=H$1),MC_Dispositivo!$F$53:$BE$189))</f>
        <v>0</v>
      </c>
      <c r="I98" s="357" cm="1">
        <f t="array" aca="1" ref="I98" ca="1">SUM(IF((MC_Dispositivo!$B$53:$B$189=$C98)*(MC_Dispositivo!$F$36:$BE$36=$BS$1)*(MC_Dispositivo!$F$43:$BE$43=I$1),MC_Dispositivo!$F$53:$BE$189))</f>
        <v>0</v>
      </c>
      <c r="J98" s="357" cm="1">
        <f t="array" aca="1" ref="J98" ca="1">SUM(IF((MC_Dispositivo!$B$53:$B$189=$C98)*(MC_Dispositivo!$F$36:$BE$36=$BS$1)*(MC_Dispositivo!$F$43:$BE$43=J$1),MC_Dispositivo!$F$53:$BE$189))</f>
        <v>8</v>
      </c>
      <c r="K98" s="357" cm="1">
        <f t="array" aca="1" ref="K98" ca="1">SUM(IF((MC_Dispositivo!$B$53:$B$189=$C98)*(MC_Dispositivo!$F$36:$BE$36=$BS$1)*(MC_Dispositivo!$F$43:$BE$43=K$1),MC_Dispositivo!$F$53:$BE$189))</f>
        <v>0</v>
      </c>
      <c r="L98" s="357" cm="1">
        <f t="array" aca="1" ref="L98" ca="1">SUM(IF((MC_Dispositivo!$B$53:$B$189=$C98)*(MC_Dispositivo!$F$36:$BE$36=$BS$1)*(MC_Dispositivo!$F$43:$BE$43=L$1),MC_Dispositivo!$F$53:$BE$189))</f>
        <v>0</v>
      </c>
      <c r="M98" s="357" cm="1">
        <f t="array" aca="1" ref="M98" ca="1">SUM(IF((MC_Dispositivo!$B$53:$B$189=$C98)*(MC_Dispositivo!$F$36:$BE$36=$BS$1)*(MC_Dispositivo!$F$43:$BE$43=M$1),MC_Dispositivo!$F$53:$BE$189))</f>
        <v>0</v>
      </c>
      <c r="N98" s="357" cm="1">
        <f t="array" aca="1" ref="N98" ca="1">SUM(IF((MC_Dispositivo!$B$53:$B$189=$C98)*(MC_Dispositivo!$F$36:$BE$36=$BS$1)*(MC_Dispositivo!$F$43:$BE$43=N$1),MC_Dispositivo!$F$53:$BE$189))</f>
        <v>0</v>
      </c>
      <c r="O98" s="357" cm="1">
        <f t="array" aca="1" ref="O98" ca="1">SUM(IF((MC_Dispositivo!$B$53:$B$189=$C98)*(MC_Dispositivo!$F$36:$BE$36=$BS$1)*(MC_Dispositivo!$F$43:$BE$43=O$1),MC_Dispositivo!$F$53:$BE$189))</f>
        <v>0</v>
      </c>
      <c r="P98" s="357" cm="1">
        <f t="array" aca="1" ref="P98" ca="1">SUM(IF((MC_Dispositivo!$B$53:$B$189=$C98)*(MC_Dispositivo!$F$36:$BE$36=$BS$1)*(MC_Dispositivo!$F$43:$BE$43=P$1),MC_Dispositivo!$F$53:$BE$189))</f>
        <v>0</v>
      </c>
      <c r="Q98" s="357" cm="1">
        <f t="array" aca="1" ref="Q98" ca="1">SUM(IF((MC_Dispositivo!$B$53:$B$189=$C98)*(MC_Dispositivo!$F$36:$BE$36=$BS$1)*(MC_Dispositivo!$F$43:$BE$43=Q$1),MC_Dispositivo!$F$53:$BE$189))</f>
        <v>0</v>
      </c>
      <c r="R98" s="357" cm="1">
        <f t="array" aca="1" ref="R98" ca="1">SUM(IF((MC_Dispositivo!$B$53:$B$189=$C98)*(MC_Dispositivo!$F$36:$BE$36=$BS$1)*(MC_Dispositivo!$F$43:$BE$43=R$1),MC_Dispositivo!$F$53:$BE$189))</f>
        <v>0</v>
      </c>
      <c r="S98" s="357" cm="1">
        <f t="array" aca="1" ref="S98" ca="1">SUM(IF((MC_Dispositivo!$B$53:$B$189=$C98)*(MC_Dispositivo!$F$36:$BE$36=$BS$1)*(MC_Dispositivo!$F$43:$BE$43=S$1),MC_Dispositivo!$F$53:$BE$189))</f>
        <v>0</v>
      </c>
      <c r="T98" s="357" cm="1">
        <f t="array" aca="1" ref="T98" ca="1">SUM(IF((MC_Dispositivo!$B$53:$B$189=$C98)*(MC_Dispositivo!$F$36:$BE$36=$BS$1)*(MC_Dispositivo!$F$43:$BE$43=T$1),MC_Dispositivo!$F$53:$BE$189))</f>
        <v>0</v>
      </c>
      <c r="U98" s="357" cm="1">
        <f t="array" aca="1" ref="U98" ca="1">SUM(IF((MC_Dispositivo!$B$53:$B$189=$C98)*(MC_Dispositivo!$F$36:$BE$36=$BS$1)*(MC_Dispositivo!$F$43:$BE$43=U$1),MC_Dispositivo!$F$53:$BE$189))</f>
        <v>0</v>
      </c>
      <c r="V98" s="357" cm="1">
        <f t="array" aca="1" ref="V98" ca="1">SUM(IF((MC_Dispositivo!$B$53:$B$189=$C98)*(MC_Dispositivo!$F$36:$BE$36=$BS$1)*(MC_Dispositivo!$F$43:$BE$43=V$1),MC_Dispositivo!$F$53:$BE$189))</f>
        <v>0</v>
      </c>
      <c r="W98" s="357" cm="1">
        <f t="array" aca="1" ref="W98" ca="1">SUM(IF((MC_Dispositivo!$B$53:$B$189=$C98)*(MC_Dispositivo!$F$36:$BE$36=$BS$1)*(MC_Dispositivo!$F$43:$BE$43=W$1),MC_Dispositivo!$F$53:$BE$189))</f>
        <v>0</v>
      </c>
      <c r="X98" s="357" cm="1">
        <f t="array" aca="1" ref="X98" ca="1">SUM(IF((MC_Dispositivo!$B$53:$B$189=$C98)*(MC_Dispositivo!$F$36:$BE$36=$BS$1)*(MC_Dispositivo!$F$43:$BE$43=X$1),MC_Dispositivo!$F$53:$BE$189))</f>
        <v>0</v>
      </c>
      <c r="Y98" s="357" cm="1">
        <f t="array" aca="1" ref="Y98" ca="1">SUM(IF((MC_Dispositivo!$B$53:$B$189=$C98)*(MC_Dispositivo!$F$36:$BE$36=$BS$1)*(MC_Dispositivo!$F$43:$BE$43=Y$1),MC_Dispositivo!$F$53:$BE$189))</f>
        <v>0</v>
      </c>
      <c r="Z98" s="357" cm="1">
        <f t="array" aca="1" ref="Z98" ca="1">SUM(IF((MC_Dispositivo!$B$53:$B$189=$C98)*(MC_Dispositivo!$F$36:$BE$36=$BS$1)*(MC_Dispositivo!$F$43:$BE$43=Z$1),MC_Dispositivo!$F$53:$BE$189))</f>
        <v>0</v>
      </c>
      <c r="AA98" s="357" cm="1">
        <f t="array" aca="1" ref="AA98" ca="1">SUM(IF((MC_Dispositivo!$B$53:$B$189=$C98)*(MC_Dispositivo!$F$36:$BE$36=$BS$1)*(MC_Dispositivo!$F$43:$BE$43=AA$1),MC_Dispositivo!$F$53:$BE$189))</f>
        <v>0</v>
      </c>
      <c r="AB98" s="357" cm="1">
        <f t="array" aca="1" ref="AB98" ca="1">SUM(IF((MC_Dispositivo!$B$53:$B$189=$C98)*(MC_Dispositivo!$F$36:$BE$36=$BS$1)*(MC_Dispositivo!$F$43:$BE$43=AB$1),MC_Dispositivo!$F$53:$BE$189))</f>
        <v>0</v>
      </c>
      <c r="AC98" s="357" cm="1">
        <f t="array" aca="1" ref="AC98" ca="1">SUM(IF((MC_Dispositivo!$B$53:$B$189=$C98)*(MC_Dispositivo!$F$36:$BE$36=$BS$1)*(MC_Dispositivo!$F$43:$BE$43=AC$1),MC_Dispositivo!$F$53:$BE$189))</f>
        <v>0</v>
      </c>
      <c r="AD98" s="357" cm="1">
        <f t="array" aca="1" ref="AD98" ca="1">SUM(IF((MC_Dispositivo!$B$53:$B$189=$C98)*(MC_Dispositivo!$F$36:$BE$36=$BS$1)*(MC_Dispositivo!$F$43:$BE$43=AD$1),MC_Dispositivo!$F$53:$BE$189))</f>
        <v>0</v>
      </c>
      <c r="AE98" s="357" cm="1">
        <f t="array" aca="1" ref="AE98" ca="1">SUM(IF((MC_Dispositivo!$B$53:$B$189=$C98)*(MC_Dispositivo!$F$36:$BE$36=$BS$1)*(MC_Dispositivo!$F$43:$BE$43=AE$1),MC_Dispositivo!$F$53:$BE$189))</f>
        <v>0</v>
      </c>
      <c r="AF98" s="357" cm="1">
        <f t="array" aca="1" ref="AF98" ca="1">SUM(IF((MC_Dispositivo!$B$53:$B$189=$C98)*(MC_Dispositivo!$F$36:$BE$36=$BS$1)*(MC_Dispositivo!$F$43:$BE$43=AF$1),MC_Dispositivo!$F$53:$BE$189))</f>
        <v>0</v>
      </c>
      <c r="AG98" s="357" cm="1">
        <f t="array" aca="1" ref="AG98" ca="1">SUM(IF((MC_Dispositivo!$B$53:$B$189=$C98)*(MC_Dispositivo!$F$36:$BE$36=$BS$1)*(MC_Dispositivo!$F$43:$BE$43=AG$1),MC_Dispositivo!$F$53:$BE$189))</f>
        <v>0</v>
      </c>
      <c r="AH98" s="357" cm="1">
        <f t="array" aca="1" ref="AH98" ca="1">SUM(IF((MC_Dispositivo!$B$53:$B$189=$C98)*(MC_Dispositivo!$F$36:$BE$36=$BS$1)*(MC_Dispositivo!$F$43:$BE$43=AH$1),MC_Dispositivo!$F$53:$BE$189))</f>
        <v>0</v>
      </c>
      <c r="AI98" s="357" cm="1">
        <f t="array" aca="1" ref="AI98" ca="1">SUM(IF((MC_Dispositivo!$B$53:$B$189=$C98)*(MC_Dispositivo!$F$36:$BE$36=$BS$1)*(MC_Dispositivo!$F$43:$BE$43=AI$1),MC_Dispositivo!$F$53:$BE$189))</f>
        <v>0</v>
      </c>
      <c r="AJ98" s="357" cm="1">
        <f t="array" aca="1" ref="AJ98" ca="1">SUM(IF((MC_Dispositivo!$B$53:$B$189=$C98)*(MC_Dispositivo!$F$36:$BE$36=$BS$1)*(MC_Dispositivo!$F$43:$BE$43=AJ$1),MC_Dispositivo!$F$53:$BE$189))</f>
        <v>0</v>
      </c>
      <c r="AK98" s="125">
        <f ca="1">IF(A98="","",INDEX([10]TPU!$G:$G,MATCH($A98,[10]TPU!$A:$A,0)))</f>
        <v>491.06</v>
      </c>
      <c r="AL98" s="359">
        <f t="shared" ca="1" si="121"/>
        <v>0</v>
      </c>
      <c r="AM98" s="359">
        <f t="shared" ca="1" si="121"/>
        <v>0</v>
      </c>
      <c r="AN98" s="359">
        <f t="shared" ca="1" si="121"/>
        <v>0</v>
      </c>
      <c r="AO98" s="359">
        <f t="shared" ca="1" si="121"/>
        <v>3928.48</v>
      </c>
      <c r="AP98" s="359">
        <f t="shared" ca="1" si="121"/>
        <v>0</v>
      </c>
      <c r="AQ98" s="359">
        <f t="shared" ca="1" si="121"/>
        <v>0</v>
      </c>
      <c r="AR98" s="359">
        <f t="shared" ca="1" si="121"/>
        <v>0</v>
      </c>
      <c r="AS98" s="359">
        <f t="shared" ca="1" si="121"/>
        <v>0</v>
      </c>
      <c r="AT98" s="359">
        <f t="shared" ca="1" si="121"/>
        <v>0</v>
      </c>
      <c r="AU98" s="359">
        <f t="shared" ca="1" si="121"/>
        <v>0</v>
      </c>
      <c r="AV98" s="359">
        <f t="shared" ca="1" si="122"/>
        <v>0</v>
      </c>
      <c r="AW98" s="359">
        <f t="shared" ca="1" si="122"/>
        <v>0</v>
      </c>
      <c r="AX98" s="359">
        <f t="shared" ca="1" si="122"/>
        <v>0</v>
      </c>
      <c r="AY98" s="359">
        <f t="shared" ca="1" si="122"/>
        <v>0</v>
      </c>
      <c r="AZ98" s="359">
        <f t="shared" ca="1" si="122"/>
        <v>0</v>
      </c>
      <c r="BA98" s="359">
        <f t="shared" ca="1" si="122"/>
        <v>0</v>
      </c>
      <c r="BB98" s="359">
        <f t="shared" ca="1" si="122"/>
        <v>0</v>
      </c>
      <c r="BC98" s="359">
        <f t="shared" ca="1" si="122"/>
        <v>0</v>
      </c>
      <c r="BD98" s="359">
        <f t="shared" ca="1" si="122"/>
        <v>0</v>
      </c>
      <c r="BE98" s="359">
        <f t="shared" ca="1" si="122"/>
        <v>0</v>
      </c>
      <c r="BF98" s="359">
        <f t="shared" ca="1" si="123"/>
        <v>0</v>
      </c>
      <c r="BG98" s="359">
        <f t="shared" ca="1" si="123"/>
        <v>0</v>
      </c>
      <c r="BH98" s="359">
        <f t="shared" ca="1" si="123"/>
        <v>0</v>
      </c>
      <c r="BI98" s="359">
        <f t="shared" ca="1" si="123"/>
        <v>0</v>
      </c>
      <c r="BJ98" s="359">
        <f t="shared" ca="1" si="123"/>
        <v>0</v>
      </c>
      <c r="BK98" s="359">
        <f t="shared" ca="1" si="123"/>
        <v>0</v>
      </c>
      <c r="BL98" s="359">
        <f t="shared" ca="1" si="123"/>
        <v>0</v>
      </c>
      <c r="BM98" s="359">
        <f t="shared" ca="1" si="123"/>
        <v>0</v>
      </c>
      <c r="BN98" s="359">
        <f t="shared" ca="1" si="123"/>
        <v>0</v>
      </c>
      <c r="BO98" s="359">
        <f t="shared" ca="1" si="123"/>
        <v>0</v>
      </c>
      <c r="BP98" s="358">
        <f t="shared" ca="1" si="101"/>
        <v>3928.48</v>
      </c>
      <c r="BQ98" s="206"/>
      <c r="BR98" s="234" t="str">
        <f t="shared" si="102"/>
        <v/>
      </c>
    </row>
    <row r="99" spans="1:75" ht="20.100000000000001" customHeight="1" outlineLevel="1" x14ac:dyDescent="0.2">
      <c r="A99" s="354">
        <f ca="1">INDEX(MC_Dispositivo!B:E,MATCH('Quantitativo_MG-329'!C99,MC_Dispositivo!B:B,0),2)</f>
        <v>3713902</v>
      </c>
      <c r="B99" s="354" t="str">
        <f ca="1">INDEX([10]TPU!$B:$B,MATCH($A99,[10]TPU!$A:$A,0))</f>
        <v>SICRO</v>
      </c>
      <c r="C99" s="354" t="s">
        <v>169</v>
      </c>
      <c r="D99" s="355" t="str">
        <f ca="1">INDEX(MC_Dispositivo!B:E,MATCH('Quantitativo_MG-329'!C99,MC_Dispositivo!B:B,0),3)</f>
        <v>Terminal absorvedor de energia de abertura com nível de contenção TL3 para defensa metálica - fornecimento e implantação</v>
      </c>
      <c r="E99" s="354" t="str">
        <f ca="1">INDEX(MC_Dispositivo!B:E,MATCH('Quantitativo_MG-329'!C99,MC_Dispositivo!B:B,0),4)</f>
        <v>un</v>
      </c>
      <c r="F99" s="356" cm="1">
        <f t="array" aca="1" ref="F99" ca="1">IF($BS$1="Todos",SUM(IF(($BS$1="todos")*(MC_Dispositivo!$B$54:$B$212=$C99),MC_Dispositivo!$F$54:$BE$212)),SUM(IF((MC_Dispositivo!$F$36:$BE$36=$BS$1)*(MC_Dispositivo!$B$54:$B$212=$C99),MC_Dispositivo!$F$54:$BE$212)))</f>
        <v>8</v>
      </c>
      <c r="G99" s="357" cm="1">
        <f t="array" aca="1" ref="G99" ca="1">SUM(IF((MC_Dispositivo!$B$53:$B$189=$C99)*(MC_Dispositivo!$F$36:$BE$36=$BS$1)*(MC_Dispositivo!$F$43:$BE$43=G$1),MC_Dispositivo!$F$53:$BE$189))</f>
        <v>0</v>
      </c>
      <c r="H99" s="357" cm="1">
        <f t="array" aca="1" ref="H99" ca="1">SUM(IF((MC_Dispositivo!$B$53:$B$189=$C99)*(MC_Dispositivo!$F$36:$BE$36=$BS$1)*(MC_Dispositivo!$F$43:$BE$43=H$1),MC_Dispositivo!$F$53:$BE$189))</f>
        <v>0</v>
      </c>
      <c r="I99" s="357" cm="1">
        <f t="array" aca="1" ref="I99" ca="1">SUM(IF((MC_Dispositivo!$B$53:$B$189=$C99)*(MC_Dispositivo!$F$36:$BE$36=$BS$1)*(MC_Dispositivo!$F$43:$BE$43=I$1),MC_Dispositivo!$F$53:$BE$189))</f>
        <v>0</v>
      </c>
      <c r="J99" s="357" cm="1">
        <f t="array" aca="1" ref="J99" ca="1">SUM(IF((MC_Dispositivo!$B$53:$B$189=$C99)*(MC_Dispositivo!$F$36:$BE$36=$BS$1)*(MC_Dispositivo!$F$43:$BE$43=J$1),MC_Dispositivo!$F$53:$BE$189))</f>
        <v>8</v>
      </c>
      <c r="K99" s="357" cm="1">
        <f t="array" aca="1" ref="K99" ca="1">SUM(IF((MC_Dispositivo!$B$53:$B$189=$C99)*(MC_Dispositivo!$F$36:$BE$36=$BS$1)*(MC_Dispositivo!$F$43:$BE$43=K$1),MC_Dispositivo!$F$53:$BE$189))</f>
        <v>0</v>
      </c>
      <c r="L99" s="357" cm="1">
        <f t="array" aca="1" ref="L99" ca="1">SUM(IF((MC_Dispositivo!$B$53:$B$189=$C99)*(MC_Dispositivo!$F$36:$BE$36=$BS$1)*(MC_Dispositivo!$F$43:$BE$43=L$1),MC_Dispositivo!$F$53:$BE$189))</f>
        <v>0</v>
      </c>
      <c r="M99" s="357" cm="1">
        <f t="array" aca="1" ref="M99" ca="1">SUM(IF((MC_Dispositivo!$B$53:$B$189=$C99)*(MC_Dispositivo!$F$36:$BE$36=$BS$1)*(MC_Dispositivo!$F$43:$BE$43=M$1),MC_Dispositivo!$F$53:$BE$189))</f>
        <v>0</v>
      </c>
      <c r="N99" s="357" cm="1">
        <f t="array" aca="1" ref="N99" ca="1">SUM(IF((MC_Dispositivo!$B$53:$B$189=$C99)*(MC_Dispositivo!$F$36:$BE$36=$BS$1)*(MC_Dispositivo!$F$43:$BE$43=N$1),MC_Dispositivo!$F$53:$BE$189))</f>
        <v>0</v>
      </c>
      <c r="O99" s="357" cm="1">
        <f t="array" aca="1" ref="O99" ca="1">SUM(IF((MC_Dispositivo!$B$53:$B$189=$C99)*(MC_Dispositivo!$F$36:$BE$36=$BS$1)*(MC_Dispositivo!$F$43:$BE$43=O$1),MC_Dispositivo!$F$53:$BE$189))</f>
        <v>0</v>
      </c>
      <c r="P99" s="357" cm="1">
        <f t="array" aca="1" ref="P99" ca="1">SUM(IF((MC_Dispositivo!$B$53:$B$189=$C99)*(MC_Dispositivo!$F$36:$BE$36=$BS$1)*(MC_Dispositivo!$F$43:$BE$43=P$1),MC_Dispositivo!$F$53:$BE$189))</f>
        <v>0</v>
      </c>
      <c r="Q99" s="357" cm="1">
        <f t="array" aca="1" ref="Q99" ca="1">SUM(IF((MC_Dispositivo!$B$53:$B$189=$C99)*(MC_Dispositivo!$F$36:$BE$36=$BS$1)*(MC_Dispositivo!$F$43:$BE$43=Q$1),MC_Dispositivo!$F$53:$BE$189))</f>
        <v>0</v>
      </c>
      <c r="R99" s="357" cm="1">
        <f t="array" aca="1" ref="R99" ca="1">SUM(IF((MC_Dispositivo!$B$53:$B$189=$C99)*(MC_Dispositivo!$F$36:$BE$36=$BS$1)*(MC_Dispositivo!$F$43:$BE$43=R$1),MC_Dispositivo!$F$53:$BE$189))</f>
        <v>0</v>
      </c>
      <c r="S99" s="357" cm="1">
        <f t="array" aca="1" ref="S99" ca="1">SUM(IF((MC_Dispositivo!$B$53:$B$189=$C99)*(MC_Dispositivo!$F$36:$BE$36=$BS$1)*(MC_Dispositivo!$F$43:$BE$43=S$1),MC_Dispositivo!$F$53:$BE$189))</f>
        <v>0</v>
      </c>
      <c r="T99" s="357" cm="1">
        <f t="array" aca="1" ref="T99" ca="1">SUM(IF((MC_Dispositivo!$B$53:$B$189=$C99)*(MC_Dispositivo!$F$36:$BE$36=$BS$1)*(MC_Dispositivo!$F$43:$BE$43=T$1),MC_Dispositivo!$F$53:$BE$189))</f>
        <v>0</v>
      </c>
      <c r="U99" s="357" cm="1">
        <f t="array" aca="1" ref="U99" ca="1">SUM(IF((MC_Dispositivo!$B$53:$B$189=$C99)*(MC_Dispositivo!$F$36:$BE$36=$BS$1)*(MC_Dispositivo!$F$43:$BE$43=U$1),MC_Dispositivo!$F$53:$BE$189))</f>
        <v>0</v>
      </c>
      <c r="V99" s="357" cm="1">
        <f t="array" aca="1" ref="V99" ca="1">SUM(IF((MC_Dispositivo!$B$53:$B$189=$C99)*(MC_Dispositivo!$F$36:$BE$36=$BS$1)*(MC_Dispositivo!$F$43:$BE$43=V$1),MC_Dispositivo!$F$53:$BE$189))</f>
        <v>0</v>
      </c>
      <c r="W99" s="357" cm="1">
        <f t="array" aca="1" ref="W99" ca="1">SUM(IF((MC_Dispositivo!$B$53:$B$189=$C99)*(MC_Dispositivo!$F$36:$BE$36=$BS$1)*(MC_Dispositivo!$F$43:$BE$43=W$1),MC_Dispositivo!$F$53:$BE$189))</f>
        <v>0</v>
      </c>
      <c r="X99" s="357" cm="1">
        <f t="array" aca="1" ref="X99" ca="1">SUM(IF((MC_Dispositivo!$B$53:$B$189=$C99)*(MC_Dispositivo!$F$36:$BE$36=$BS$1)*(MC_Dispositivo!$F$43:$BE$43=X$1),MC_Dispositivo!$F$53:$BE$189))</f>
        <v>0</v>
      </c>
      <c r="Y99" s="357" cm="1">
        <f t="array" aca="1" ref="Y99" ca="1">SUM(IF((MC_Dispositivo!$B$53:$B$189=$C99)*(MC_Dispositivo!$F$36:$BE$36=$BS$1)*(MC_Dispositivo!$F$43:$BE$43=Y$1),MC_Dispositivo!$F$53:$BE$189))</f>
        <v>0</v>
      </c>
      <c r="Z99" s="357" cm="1">
        <f t="array" aca="1" ref="Z99" ca="1">SUM(IF((MC_Dispositivo!$B$53:$B$189=$C99)*(MC_Dispositivo!$F$36:$BE$36=$BS$1)*(MC_Dispositivo!$F$43:$BE$43=Z$1),MC_Dispositivo!$F$53:$BE$189))</f>
        <v>0</v>
      </c>
      <c r="AA99" s="357" cm="1">
        <f t="array" aca="1" ref="AA99" ca="1">SUM(IF((MC_Dispositivo!$B$53:$B$189=$C99)*(MC_Dispositivo!$F$36:$BE$36=$BS$1)*(MC_Dispositivo!$F$43:$BE$43=AA$1),MC_Dispositivo!$F$53:$BE$189))</f>
        <v>0</v>
      </c>
      <c r="AB99" s="357" cm="1">
        <f t="array" aca="1" ref="AB99" ca="1">SUM(IF((MC_Dispositivo!$B$53:$B$189=$C99)*(MC_Dispositivo!$F$36:$BE$36=$BS$1)*(MC_Dispositivo!$F$43:$BE$43=AB$1),MC_Dispositivo!$F$53:$BE$189))</f>
        <v>0</v>
      </c>
      <c r="AC99" s="357" cm="1">
        <f t="array" aca="1" ref="AC99" ca="1">SUM(IF((MC_Dispositivo!$B$53:$B$189=$C99)*(MC_Dispositivo!$F$36:$BE$36=$BS$1)*(MC_Dispositivo!$F$43:$BE$43=AC$1),MC_Dispositivo!$F$53:$BE$189))</f>
        <v>0</v>
      </c>
      <c r="AD99" s="357" cm="1">
        <f t="array" aca="1" ref="AD99" ca="1">SUM(IF((MC_Dispositivo!$B$53:$B$189=$C99)*(MC_Dispositivo!$F$36:$BE$36=$BS$1)*(MC_Dispositivo!$F$43:$BE$43=AD$1),MC_Dispositivo!$F$53:$BE$189))</f>
        <v>0</v>
      </c>
      <c r="AE99" s="357" cm="1">
        <f t="array" aca="1" ref="AE99" ca="1">SUM(IF((MC_Dispositivo!$B$53:$B$189=$C99)*(MC_Dispositivo!$F$36:$BE$36=$BS$1)*(MC_Dispositivo!$F$43:$BE$43=AE$1),MC_Dispositivo!$F$53:$BE$189))</f>
        <v>0</v>
      </c>
      <c r="AF99" s="357" cm="1">
        <f t="array" aca="1" ref="AF99" ca="1">SUM(IF((MC_Dispositivo!$B$53:$B$189=$C99)*(MC_Dispositivo!$F$36:$BE$36=$BS$1)*(MC_Dispositivo!$F$43:$BE$43=AF$1),MC_Dispositivo!$F$53:$BE$189))</f>
        <v>0</v>
      </c>
      <c r="AG99" s="357" cm="1">
        <f t="array" aca="1" ref="AG99" ca="1">SUM(IF((MC_Dispositivo!$B$53:$B$189=$C99)*(MC_Dispositivo!$F$36:$BE$36=$BS$1)*(MC_Dispositivo!$F$43:$BE$43=AG$1),MC_Dispositivo!$F$53:$BE$189))</f>
        <v>0</v>
      </c>
      <c r="AH99" s="357" cm="1">
        <f t="array" aca="1" ref="AH99" ca="1">SUM(IF((MC_Dispositivo!$B$53:$B$189=$C99)*(MC_Dispositivo!$F$36:$BE$36=$BS$1)*(MC_Dispositivo!$F$43:$BE$43=AH$1),MC_Dispositivo!$F$53:$BE$189))</f>
        <v>0</v>
      </c>
      <c r="AI99" s="357" cm="1">
        <f t="array" aca="1" ref="AI99" ca="1">SUM(IF((MC_Dispositivo!$B$53:$B$189=$C99)*(MC_Dispositivo!$F$36:$BE$36=$BS$1)*(MC_Dispositivo!$F$43:$BE$43=AI$1),MC_Dispositivo!$F$53:$BE$189))</f>
        <v>0</v>
      </c>
      <c r="AJ99" s="357" cm="1">
        <f t="array" aca="1" ref="AJ99" ca="1">SUM(IF((MC_Dispositivo!$B$53:$B$189=$C99)*(MC_Dispositivo!$F$36:$BE$36=$BS$1)*(MC_Dispositivo!$F$43:$BE$43=AJ$1),MC_Dispositivo!$F$53:$BE$189))</f>
        <v>0</v>
      </c>
      <c r="AK99" s="125">
        <f ca="1">IF(A99="","",INDEX([10]TPU!$G:$G,MATCH($A99,[10]TPU!$A:$A,0)))</f>
        <v>58766.64</v>
      </c>
      <c r="AL99" s="359">
        <f t="shared" ca="1" si="121"/>
        <v>0</v>
      </c>
      <c r="AM99" s="359">
        <f t="shared" ca="1" si="121"/>
        <v>0</v>
      </c>
      <c r="AN99" s="359">
        <f t="shared" ca="1" si="121"/>
        <v>0</v>
      </c>
      <c r="AO99" s="359">
        <f t="shared" ca="1" si="121"/>
        <v>470133.12</v>
      </c>
      <c r="AP99" s="359">
        <f t="shared" ca="1" si="121"/>
        <v>0</v>
      </c>
      <c r="AQ99" s="359">
        <f t="shared" ca="1" si="121"/>
        <v>0</v>
      </c>
      <c r="AR99" s="359">
        <f t="shared" ca="1" si="121"/>
        <v>0</v>
      </c>
      <c r="AS99" s="359">
        <f t="shared" ca="1" si="121"/>
        <v>0</v>
      </c>
      <c r="AT99" s="359">
        <f t="shared" ca="1" si="121"/>
        <v>0</v>
      </c>
      <c r="AU99" s="359">
        <f t="shared" ca="1" si="121"/>
        <v>0</v>
      </c>
      <c r="AV99" s="359">
        <f t="shared" ca="1" si="122"/>
        <v>0</v>
      </c>
      <c r="AW99" s="359">
        <f t="shared" ca="1" si="122"/>
        <v>0</v>
      </c>
      <c r="AX99" s="359">
        <f t="shared" ca="1" si="122"/>
        <v>0</v>
      </c>
      <c r="AY99" s="359">
        <f t="shared" ca="1" si="122"/>
        <v>0</v>
      </c>
      <c r="AZ99" s="359">
        <f t="shared" ca="1" si="122"/>
        <v>0</v>
      </c>
      <c r="BA99" s="359">
        <f t="shared" ca="1" si="122"/>
        <v>0</v>
      </c>
      <c r="BB99" s="359">
        <f t="shared" ca="1" si="122"/>
        <v>0</v>
      </c>
      <c r="BC99" s="359">
        <f t="shared" ca="1" si="122"/>
        <v>0</v>
      </c>
      <c r="BD99" s="359">
        <f t="shared" ca="1" si="122"/>
        <v>0</v>
      </c>
      <c r="BE99" s="359">
        <f t="shared" ca="1" si="122"/>
        <v>0</v>
      </c>
      <c r="BF99" s="359">
        <f t="shared" ca="1" si="123"/>
        <v>0</v>
      </c>
      <c r="BG99" s="359">
        <f t="shared" ca="1" si="123"/>
        <v>0</v>
      </c>
      <c r="BH99" s="359">
        <f t="shared" ca="1" si="123"/>
        <v>0</v>
      </c>
      <c r="BI99" s="359">
        <f t="shared" ca="1" si="123"/>
        <v>0</v>
      </c>
      <c r="BJ99" s="359">
        <f t="shared" ca="1" si="123"/>
        <v>0</v>
      </c>
      <c r="BK99" s="359">
        <f t="shared" ca="1" si="123"/>
        <v>0</v>
      </c>
      <c r="BL99" s="359">
        <f t="shared" ca="1" si="123"/>
        <v>0</v>
      </c>
      <c r="BM99" s="359">
        <f t="shared" ca="1" si="123"/>
        <v>0</v>
      </c>
      <c r="BN99" s="359">
        <f t="shared" ca="1" si="123"/>
        <v>0</v>
      </c>
      <c r="BO99" s="359">
        <f t="shared" ca="1" si="123"/>
        <v>0</v>
      </c>
      <c r="BP99" s="358">
        <f t="shared" ca="1" si="101"/>
        <v>470133.12</v>
      </c>
      <c r="BQ99" s="206"/>
      <c r="BR99" s="234" t="str">
        <f t="shared" si="102"/>
        <v/>
      </c>
    </row>
    <row r="100" spans="1:75" ht="20.100000000000001" customHeight="1" outlineLevel="1" x14ac:dyDescent="0.2">
      <c r="A100" s="354">
        <f ca="1">INDEX(MC_Dispositivo!B:E,MATCH('Quantitativo_MG-329'!C100,MC_Dispositivo!B:B,0),2)</f>
        <v>3713904</v>
      </c>
      <c r="B100" s="354" t="str">
        <f ca="1">INDEX([10]TPU!$B:$B,MATCH($A100,[10]TPU!$A:$A,0))</f>
        <v>SICRO</v>
      </c>
      <c r="C100" s="354" t="s">
        <v>170</v>
      </c>
      <c r="D100" s="355" t="str">
        <f ca="1">INDEX(MC_Dispositivo!B:E,MATCH('Quantitativo_MG-329'!C100,MC_Dispositivo!B:B,0),3)</f>
        <v>Barreira simples de concreto, armada, pré-moldada (perfil New Jersey) - L &gt; 3,00 m e H = 1.070 mm</v>
      </c>
      <c r="E100" s="354" t="str">
        <f ca="1">INDEX(MC_Dispositivo!B:E,MATCH('Quantitativo_MG-329'!C100,MC_Dispositivo!B:B,0),4)</f>
        <v>m</v>
      </c>
      <c r="F100" s="356" cm="1">
        <f t="array" aca="1" ref="F100" ca="1">IF($BS$1="Todos",SUM(IF(($BS$1="todos")*(MC_Dispositivo!$B$54:$B$212=$C100),MC_Dispositivo!$F$54:$BE$212)),SUM(IF((MC_Dispositivo!$F$36:$BE$36=$BS$1)*(MC_Dispositivo!$B$54:$B$212=$C100),MC_Dispositivo!$F$54:$BE$212)))</f>
        <v>0</v>
      </c>
      <c r="G100" s="357" cm="1">
        <f t="array" aca="1" ref="G100" ca="1">SUM(IF((MC_Dispositivo!$B$53:$B$189=$C100)*(MC_Dispositivo!$F$36:$BE$36=$BS$1)*(MC_Dispositivo!$F$43:$BE$43=G$1),MC_Dispositivo!$F$53:$BE$189))</f>
        <v>0</v>
      </c>
      <c r="H100" s="357" cm="1">
        <f t="array" aca="1" ref="H100" ca="1">SUM(IF((MC_Dispositivo!$B$53:$B$189=$C100)*(MC_Dispositivo!$F$36:$BE$36=$BS$1)*(MC_Dispositivo!$F$43:$BE$43=H$1),MC_Dispositivo!$F$53:$BE$189))</f>
        <v>0</v>
      </c>
      <c r="I100" s="357" cm="1">
        <f t="array" aca="1" ref="I100" ca="1">SUM(IF((MC_Dispositivo!$B$53:$B$189=$C100)*(MC_Dispositivo!$F$36:$BE$36=$BS$1)*(MC_Dispositivo!$F$43:$BE$43=I$1),MC_Dispositivo!$F$53:$BE$189))</f>
        <v>0</v>
      </c>
      <c r="J100" s="357" cm="1">
        <f t="array" aca="1" ref="J100" ca="1">SUM(IF((MC_Dispositivo!$B$53:$B$189=$C100)*(MC_Dispositivo!$F$36:$BE$36=$BS$1)*(MC_Dispositivo!$F$43:$BE$43=J$1),MC_Dispositivo!$F$53:$BE$189))</f>
        <v>0</v>
      </c>
      <c r="K100" s="357" cm="1">
        <f t="array" aca="1" ref="K100" ca="1">SUM(IF((MC_Dispositivo!$B$53:$B$189=$C100)*(MC_Dispositivo!$F$36:$BE$36=$BS$1)*(MC_Dispositivo!$F$43:$BE$43=K$1),MC_Dispositivo!$F$53:$BE$189))</f>
        <v>0</v>
      </c>
      <c r="L100" s="357" cm="1">
        <f t="array" aca="1" ref="L100" ca="1">SUM(IF((MC_Dispositivo!$B$53:$B$189=$C100)*(MC_Dispositivo!$F$36:$BE$36=$BS$1)*(MC_Dispositivo!$F$43:$BE$43=L$1),MC_Dispositivo!$F$53:$BE$189))</f>
        <v>0</v>
      </c>
      <c r="M100" s="357" cm="1">
        <f t="array" aca="1" ref="M100" ca="1">SUM(IF((MC_Dispositivo!$B$53:$B$189=$C100)*(MC_Dispositivo!$F$36:$BE$36=$BS$1)*(MC_Dispositivo!$F$43:$BE$43=M$1),MC_Dispositivo!$F$53:$BE$189))</f>
        <v>0</v>
      </c>
      <c r="N100" s="357" cm="1">
        <f t="array" aca="1" ref="N100" ca="1">SUM(IF((MC_Dispositivo!$B$53:$B$189=$C100)*(MC_Dispositivo!$F$36:$BE$36=$BS$1)*(MC_Dispositivo!$F$43:$BE$43=N$1),MC_Dispositivo!$F$53:$BE$189))</f>
        <v>0</v>
      </c>
      <c r="O100" s="357" cm="1">
        <f t="array" aca="1" ref="O100" ca="1">SUM(IF((MC_Dispositivo!$B$53:$B$189=$C100)*(MC_Dispositivo!$F$36:$BE$36=$BS$1)*(MC_Dispositivo!$F$43:$BE$43=O$1),MC_Dispositivo!$F$53:$BE$189))</f>
        <v>0</v>
      </c>
      <c r="P100" s="357" cm="1">
        <f t="array" aca="1" ref="P100" ca="1">SUM(IF((MC_Dispositivo!$B$53:$B$189=$C100)*(MC_Dispositivo!$F$36:$BE$36=$BS$1)*(MC_Dispositivo!$F$43:$BE$43=P$1),MC_Dispositivo!$F$53:$BE$189))</f>
        <v>0</v>
      </c>
      <c r="Q100" s="357" cm="1">
        <f t="array" aca="1" ref="Q100" ca="1">SUM(IF((MC_Dispositivo!$B$53:$B$189=$C100)*(MC_Dispositivo!$F$36:$BE$36=$BS$1)*(MC_Dispositivo!$F$43:$BE$43=Q$1),MC_Dispositivo!$F$53:$BE$189))</f>
        <v>0</v>
      </c>
      <c r="R100" s="357" cm="1">
        <f t="array" aca="1" ref="R100" ca="1">SUM(IF((MC_Dispositivo!$B$53:$B$189=$C100)*(MC_Dispositivo!$F$36:$BE$36=$BS$1)*(MC_Dispositivo!$F$43:$BE$43=R$1),MC_Dispositivo!$F$53:$BE$189))</f>
        <v>0</v>
      </c>
      <c r="S100" s="357" cm="1">
        <f t="array" aca="1" ref="S100" ca="1">SUM(IF((MC_Dispositivo!$B$53:$B$189=$C100)*(MC_Dispositivo!$F$36:$BE$36=$BS$1)*(MC_Dispositivo!$F$43:$BE$43=S$1),MC_Dispositivo!$F$53:$BE$189))</f>
        <v>0</v>
      </c>
      <c r="T100" s="357" cm="1">
        <f t="array" aca="1" ref="T100" ca="1">SUM(IF((MC_Dispositivo!$B$53:$B$189=$C100)*(MC_Dispositivo!$F$36:$BE$36=$BS$1)*(MC_Dispositivo!$F$43:$BE$43=T$1),MC_Dispositivo!$F$53:$BE$189))</f>
        <v>0</v>
      </c>
      <c r="U100" s="357" cm="1">
        <f t="array" aca="1" ref="U100" ca="1">SUM(IF((MC_Dispositivo!$B$53:$B$189=$C100)*(MC_Dispositivo!$F$36:$BE$36=$BS$1)*(MC_Dispositivo!$F$43:$BE$43=U$1),MC_Dispositivo!$F$53:$BE$189))</f>
        <v>0</v>
      </c>
      <c r="V100" s="357" cm="1">
        <f t="array" aca="1" ref="V100" ca="1">SUM(IF((MC_Dispositivo!$B$53:$B$189=$C100)*(MC_Dispositivo!$F$36:$BE$36=$BS$1)*(MC_Dispositivo!$F$43:$BE$43=V$1),MC_Dispositivo!$F$53:$BE$189))</f>
        <v>0</v>
      </c>
      <c r="W100" s="357" cm="1">
        <f t="array" aca="1" ref="W100" ca="1">SUM(IF((MC_Dispositivo!$B$53:$B$189=$C100)*(MC_Dispositivo!$F$36:$BE$36=$BS$1)*(MC_Dispositivo!$F$43:$BE$43=W$1),MC_Dispositivo!$F$53:$BE$189))</f>
        <v>0</v>
      </c>
      <c r="X100" s="357" cm="1">
        <f t="array" aca="1" ref="X100" ca="1">SUM(IF((MC_Dispositivo!$B$53:$B$189=$C100)*(MC_Dispositivo!$F$36:$BE$36=$BS$1)*(MC_Dispositivo!$F$43:$BE$43=X$1),MC_Dispositivo!$F$53:$BE$189))</f>
        <v>0</v>
      </c>
      <c r="Y100" s="357" cm="1">
        <f t="array" aca="1" ref="Y100" ca="1">SUM(IF((MC_Dispositivo!$B$53:$B$189=$C100)*(MC_Dispositivo!$F$36:$BE$36=$BS$1)*(MC_Dispositivo!$F$43:$BE$43=Y$1),MC_Dispositivo!$F$53:$BE$189))</f>
        <v>0</v>
      </c>
      <c r="Z100" s="357" cm="1">
        <f t="array" aca="1" ref="Z100" ca="1">SUM(IF((MC_Dispositivo!$B$53:$B$189=$C100)*(MC_Dispositivo!$F$36:$BE$36=$BS$1)*(MC_Dispositivo!$F$43:$BE$43=Z$1),MC_Dispositivo!$F$53:$BE$189))</f>
        <v>0</v>
      </c>
      <c r="AA100" s="357" cm="1">
        <f t="array" aca="1" ref="AA100" ca="1">SUM(IF((MC_Dispositivo!$B$53:$B$189=$C100)*(MC_Dispositivo!$F$36:$BE$36=$BS$1)*(MC_Dispositivo!$F$43:$BE$43=AA$1),MC_Dispositivo!$F$53:$BE$189))</f>
        <v>0</v>
      </c>
      <c r="AB100" s="357" cm="1">
        <f t="array" aca="1" ref="AB100" ca="1">SUM(IF((MC_Dispositivo!$B$53:$B$189=$C100)*(MC_Dispositivo!$F$36:$BE$36=$BS$1)*(MC_Dispositivo!$F$43:$BE$43=AB$1),MC_Dispositivo!$F$53:$BE$189))</f>
        <v>0</v>
      </c>
      <c r="AC100" s="357" cm="1">
        <f t="array" aca="1" ref="AC100" ca="1">SUM(IF((MC_Dispositivo!$B$53:$B$189=$C100)*(MC_Dispositivo!$F$36:$BE$36=$BS$1)*(MC_Dispositivo!$F$43:$BE$43=AC$1),MC_Dispositivo!$F$53:$BE$189))</f>
        <v>0</v>
      </c>
      <c r="AD100" s="357" cm="1">
        <f t="array" aca="1" ref="AD100" ca="1">SUM(IF((MC_Dispositivo!$B$53:$B$189=$C100)*(MC_Dispositivo!$F$36:$BE$36=$BS$1)*(MC_Dispositivo!$F$43:$BE$43=AD$1),MC_Dispositivo!$F$53:$BE$189))</f>
        <v>0</v>
      </c>
      <c r="AE100" s="357" cm="1">
        <f t="array" aca="1" ref="AE100" ca="1">SUM(IF((MC_Dispositivo!$B$53:$B$189=$C100)*(MC_Dispositivo!$F$36:$BE$36=$BS$1)*(MC_Dispositivo!$F$43:$BE$43=AE$1),MC_Dispositivo!$F$53:$BE$189))</f>
        <v>0</v>
      </c>
      <c r="AF100" s="357" cm="1">
        <f t="array" aca="1" ref="AF100" ca="1">SUM(IF((MC_Dispositivo!$B$53:$B$189=$C100)*(MC_Dispositivo!$F$36:$BE$36=$BS$1)*(MC_Dispositivo!$F$43:$BE$43=AF$1),MC_Dispositivo!$F$53:$BE$189))</f>
        <v>0</v>
      </c>
      <c r="AG100" s="357" cm="1">
        <f t="array" aca="1" ref="AG100" ca="1">SUM(IF((MC_Dispositivo!$B$53:$B$189=$C100)*(MC_Dispositivo!$F$36:$BE$36=$BS$1)*(MC_Dispositivo!$F$43:$BE$43=AG$1),MC_Dispositivo!$F$53:$BE$189))</f>
        <v>0</v>
      </c>
      <c r="AH100" s="357" cm="1">
        <f t="array" aca="1" ref="AH100" ca="1">SUM(IF((MC_Dispositivo!$B$53:$B$189=$C100)*(MC_Dispositivo!$F$36:$BE$36=$BS$1)*(MC_Dispositivo!$F$43:$BE$43=AH$1),MC_Dispositivo!$F$53:$BE$189))</f>
        <v>0</v>
      </c>
      <c r="AI100" s="357" cm="1">
        <f t="array" aca="1" ref="AI100" ca="1">SUM(IF((MC_Dispositivo!$B$53:$B$189=$C100)*(MC_Dispositivo!$F$36:$BE$36=$BS$1)*(MC_Dispositivo!$F$43:$BE$43=AI$1),MC_Dispositivo!$F$53:$BE$189))</f>
        <v>0</v>
      </c>
      <c r="AJ100" s="357" cm="1">
        <f t="array" aca="1" ref="AJ100" ca="1">SUM(IF((MC_Dispositivo!$B$53:$B$189=$C100)*(MC_Dispositivo!$F$36:$BE$36=$BS$1)*(MC_Dispositivo!$F$43:$BE$43=AJ$1),MC_Dispositivo!$F$53:$BE$189))</f>
        <v>0</v>
      </c>
      <c r="AK100" s="125">
        <f ca="1">IF(A100="","",INDEX([10]TPU!$G:$G,MATCH($A100,[10]TPU!$A:$A,0)))</f>
        <v>319.62</v>
      </c>
      <c r="AL100" s="359">
        <f t="shared" ca="1" si="121"/>
        <v>0</v>
      </c>
      <c r="AM100" s="359">
        <f t="shared" ca="1" si="121"/>
        <v>0</v>
      </c>
      <c r="AN100" s="359">
        <f t="shared" ca="1" si="121"/>
        <v>0</v>
      </c>
      <c r="AO100" s="359">
        <f t="shared" ca="1" si="121"/>
        <v>0</v>
      </c>
      <c r="AP100" s="359">
        <f t="shared" ca="1" si="121"/>
        <v>0</v>
      </c>
      <c r="AQ100" s="359">
        <f t="shared" ca="1" si="121"/>
        <v>0</v>
      </c>
      <c r="AR100" s="359">
        <f t="shared" ca="1" si="121"/>
        <v>0</v>
      </c>
      <c r="AS100" s="359">
        <f t="shared" ca="1" si="121"/>
        <v>0</v>
      </c>
      <c r="AT100" s="359">
        <f t="shared" ca="1" si="121"/>
        <v>0</v>
      </c>
      <c r="AU100" s="359">
        <f t="shared" ca="1" si="121"/>
        <v>0</v>
      </c>
      <c r="AV100" s="359">
        <f t="shared" ca="1" si="122"/>
        <v>0</v>
      </c>
      <c r="AW100" s="359">
        <f t="shared" ca="1" si="122"/>
        <v>0</v>
      </c>
      <c r="AX100" s="359">
        <f t="shared" ca="1" si="122"/>
        <v>0</v>
      </c>
      <c r="AY100" s="359">
        <f t="shared" ca="1" si="122"/>
        <v>0</v>
      </c>
      <c r="AZ100" s="359">
        <f t="shared" ca="1" si="122"/>
        <v>0</v>
      </c>
      <c r="BA100" s="359">
        <f t="shared" ca="1" si="122"/>
        <v>0</v>
      </c>
      <c r="BB100" s="359">
        <f t="shared" ca="1" si="122"/>
        <v>0</v>
      </c>
      <c r="BC100" s="359">
        <f t="shared" ca="1" si="122"/>
        <v>0</v>
      </c>
      <c r="BD100" s="359">
        <f t="shared" ca="1" si="122"/>
        <v>0</v>
      </c>
      <c r="BE100" s="359">
        <f t="shared" ca="1" si="122"/>
        <v>0</v>
      </c>
      <c r="BF100" s="359">
        <f t="shared" ca="1" si="123"/>
        <v>0</v>
      </c>
      <c r="BG100" s="359">
        <f t="shared" ca="1" si="123"/>
        <v>0</v>
      </c>
      <c r="BH100" s="359">
        <f t="shared" ca="1" si="123"/>
        <v>0</v>
      </c>
      <c r="BI100" s="359">
        <f t="shared" ca="1" si="123"/>
        <v>0</v>
      </c>
      <c r="BJ100" s="359">
        <f t="shared" ca="1" si="123"/>
        <v>0</v>
      </c>
      <c r="BK100" s="359">
        <f t="shared" ca="1" si="123"/>
        <v>0</v>
      </c>
      <c r="BL100" s="359">
        <f t="shared" ca="1" si="123"/>
        <v>0</v>
      </c>
      <c r="BM100" s="359">
        <f t="shared" ca="1" si="123"/>
        <v>0</v>
      </c>
      <c r="BN100" s="359">
        <f t="shared" ca="1" si="123"/>
        <v>0</v>
      </c>
      <c r="BO100" s="359">
        <f t="shared" ca="1" si="123"/>
        <v>0</v>
      </c>
      <c r="BP100" s="358">
        <f t="shared" ca="1" si="101"/>
        <v>0</v>
      </c>
      <c r="BQ100" s="206"/>
      <c r="BR100" s="234" t="str">
        <f t="shared" si="102"/>
        <v/>
      </c>
    </row>
    <row r="101" spans="1:75" s="204" customFormat="1" ht="20.100000000000001" customHeight="1" outlineLevel="1" x14ac:dyDescent="0.2">
      <c r="A101" s="354">
        <f ca="1">INDEX(MC_Dispositivo!B:E,MATCH('Quantitativo_MG-329'!C101,MC_Dispositivo!B:B,0),2)</f>
        <v>3719530</v>
      </c>
      <c r="B101" s="354" t="str">
        <f ca="1">INDEX([10]TPU!$B:$B,MATCH($A101,[10]TPU!$A:$A,0))</f>
        <v>SICRO</v>
      </c>
      <c r="C101" s="354" t="s">
        <v>360</v>
      </c>
      <c r="D101" s="355" t="str">
        <f ca="1">INDEX(MC_Dispositivo!B:E,MATCH('Quantitativo_MG-329'!C101,MC_Dispositivo!B:B,0),3)</f>
        <v>Barreira dupla de concreto, armada, pré-moldada (perfil New Jersey) - L &gt; 3,00 m e H = 1.070 mm</v>
      </c>
      <c r="E101" s="354" t="str">
        <f ca="1">INDEX(MC_Dispositivo!B:E,MATCH('Quantitativo_MG-329'!C101,MC_Dispositivo!B:B,0),4)</f>
        <v>m</v>
      </c>
      <c r="F101" s="356" cm="1">
        <f t="array" aca="1" ref="F101" ca="1">IF($BS$1="Todos",SUM(IF(($BS$1="todos")*(MC_Dispositivo!$B$54:$B$212=$C101),MC_Dispositivo!$F$54:$BE$212)),SUM(IF((MC_Dispositivo!$F$36:$BE$36=$BS$1)*(MC_Dispositivo!$B$54:$B$212=$C101),MC_Dispositivo!$F$54:$BE$212)))</f>
        <v>0</v>
      </c>
      <c r="G101" s="357" cm="1">
        <f t="array" aca="1" ref="G101" ca="1">SUM(IF((MC_Dispositivo!$B$53:$B$189=$C101)*(MC_Dispositivo!$F$36:$BE$36=$BS$1)*(MC_Dispositivo!$F$43:$BE$43=G$1),MC_Dispositivo!$F$53:$BE$189))</f>
        <v>0</v>
      </c>
      <c r="H101" s="357" cm="1">
        <f t="array" aca="1" ref="H101" ca="1">SUM(IF((MC_Dispositivo!$B$53:$B$189=$C101)*(MC_Dispositivo!$F$36:$BE$36=$BS$1)*(MC_Dispositivo!$F$43:$BE$43=H$1),MC_Dispositivo!$F$53:$BE$189))</f>
        <v>0</v>
      </c>
      <c r="I101" s="357" cm="1">
        <f t="array" aca="1" ref="I101" ca="1">SUM(IF((MC_Dispositivo!$B$53:$B$189=$C101)*(MC_Dispositivo!$F$36:$BE$36=$BS$1)*(MC_Dispositivo!$F$43:$BE$43=I$1),MC_Dispositivo!$F$53:$BE$189))</f>
        <v>0</v>
      </c>
      <c r="J101" s="357" cm="1">
        <f t="array" aca="1" ref="J101" ca="1">SUM(IF((MC_Dispositivo!$B$53:$B$189=$C101)*(MC_Dispositivo!$F$36:$BE$36=$BS$1)*(MC_Dispositivo!$F$43:$BE$43=J$1),MC_Dispositivo!$F$53:$BE$189))</f>
        <v>0</v>
      </c>
      <c r="K101" s="357" cm="1">
        <f t="array" aca="1" ref="K101" ca="1">SUM(IF((MC_Dispositivo!$B$53:$B$189=$C101)*(MC_Dispositivo!$F$36:$BE$36=$BS$1)*(MC_Dispositivo!$F$43:$BE$43=K$1),MC_Dispositivo!$F$53:$BE$189))</f>
        <v>0</v>
      </c>
      <c r="L101" s="357" cm="1">
        <f t="array" aca="1" ref="L101" ca="1">SUM(IF((MC_Dispositivo!$B$53:$B$189=$C101)*(MC_Dispositivo!$F$36:$BE$36=$BS$1)*(MC_Dispositivo!$F$43:$BE$43=L$1),MC_Dispositivo!$F$53:$BE$189))</f>
        <v>0</v>
      </c>
      <c r="M101" s="357" cm="1">
        <f t="array" aca="1" ref="M101" ca="1">SUM(IF((MC_Dispositivo!$B$53:$B$189=$C101)*(MC_Dispositivo!$F$36:$BE$36=$BS$1)*(MC_Dispositivo!$F$43:$BE$43=M$1),MC_Dispositivo!$F$53:$BE$189))</f>
        <v>0</v>
      </c>
      <c r="N101" s="357" cm="1">
        <f t="array" aca="1" ref="N101" ca="1">SUM(IF((MC_Dispositivo!$B$53:$B$189=$C101)*(MC_Dispositivo!$F$36:$BE$36=$BS$1)*(MC_Dispositivo!$F$43:$BE$43=N$1),MC_Dispositivo!$F$53:$BE$189))</f>
        <v>0</v>
      </c>
      <c r="O101" s="357" cm="1">
        <f t="array" aca="1" ref="O101" ca="1">SUM(IF((MC_Dispositivo!$B$53:$B$189=$C101)*(MC_Dispositivo!$F$36:$BE$36=$BS$1)*(MC_Dispositivo!$F$43:$BE$43=O$1),MC_Dispositivo!$F$53:$BE$189))</f>
        <v>0</v>
      </c>
      <c r="P101" s="357" cm="1">
        <f t="array" aca="1" ref="P101" ca="1">SUM(IF((MC_Dispositivo!$B$53:$B$189=$C101)*(MC_Dispositivo!$F$36:$BE$36=$BS$1)*(MC_Dispositivo!$F$43:$BE$43=P$1),MC_Dispositivo!$F$53:$BE$189))</f>
        <v>0</v>
      </c>
      <c r="Q101" s="357" cm="1">
        <f t="array" aca="1" ref="Q101" ca="1">SUM(IF((MC_Dispositivo!$B$53:$B$189=$C101)*(MC_Dispositivo!$F$36:$BE$36=$BS$1)*(MC_Dispositivo!$F$43:$BE$43=Q$1),MC_Dispositivo!$F$53:$BE$189))</f>
        <v>0</v>
      </c>
      <c r="R101" s="357" cm="1">
        <f t="array" aca="1" ref="R101" ca="1">SUM(IF((MC_Dispositivo!$B$53:$B$189=$C101)*(MC_Dispositivo!$F$36:$BE$36=$BS$1)*(MC_Dispositivo!$F$43:$BE$43=R$1),MC_Dispositivo!$F$53:$BE$189))</f>
        <v>0</v>
      </c>
      <c r="S101" s="357" cm="1">
        <f t="array" aca="1" ref="S101" ca="1">SUM(IF((MC_Dispositivo!$B$53:$B$189=$C101)*(MC_Dispositivo!$F$36:$BE$36=$BS$1)*(MC_Dispositivo!$F$43:$BE$43=S$1),MC_Dispositivo!$F$53:$BE$189))</f>
        <v>0</v>
      </c>
      <c r="T101" s="357" cm="1">
        <f t="array" aca="1" ref="T101" ca="1">SUM(IF((MC_Dispositivo!$B$53:$B$189=$C101)*(MC_Dispositivo!$F$36:$BE$36=$BS$1)*(MC_Dispositivo!$F$43:$BE$43=T$1),MC_Dispositivo!$F$53:$BE$189))</f>
        <v>0</v>
      </c>
      <c r="U101" s="357" cm="1">
        <f t="array" aca="1" ref="U101" ca="1">SUM(IF((MC_Dispositivo!$B$53:$B$189=$C101)*(MC_Dispositivo!$F$36:$BE$36=$BS$1)*(MC_Dispositivo!$F$43:$BE$43=U$1),MC_Dispositivo!$F$53:$BE$189))</f>
        <v>0</v>
      </c>
      <c r="V101" s="357" cm="1">
        <f t="array" aca="1" ref="V101" ca="1">SUM(IF((MC_Dispositivo!$B$53:$B$189=$C101)*(MC_Dispositivo!$F$36:$BE$36=$BS$1)*(MC_Dispositivo!$F$43:$BE$43=V$1),MC_Dispositivo!$F$53:$BE$189))</f>
        <v>0</v>
      </c>
      <c r="W101" s="357" cm="1">
        <f t="array" aca="1" ref="W101" ca="1">SUM(IF((MC_Dispositivo!$B$53:$B$189=$C101)*(MC_Dispositivo!$F$36:$BE$36=$BS$1)*(MC_Dispositivo!$F$43:$BE$43=W$1),MC_Dispositivo!$F$53:$BE$189))</f>
        <v>0</v>
      </c>
      <c r="X101" s="357" cm="1">
        <f t="array" aca="1" ref="X101" ca="1">SUM(IF((MC_Dispositivo!$B$53:$B$189=$C101)*(MC_Dispositivo!$F$36:$BE$36=$BS$1)*(MC_Dispositivo!$F$43:$BE$43=X$1),MC_Dispositivo!$F$53:$BE$189))</f>
        <v>0</v>
      </c>
      <c r="Y101" s="357" cm="1">
        <f t="array" aca="1" ref="Y101" ca="1">SUM(IF((MC_Dispositivo!$B$53:$B$189=$C101)*(MC_Dispositivo!$F$36:$BE$36=$BS$1)*(MC_Dispositivo!$F$43:$BE$43=Y$1),MC_Dispositivo!$F$53:$BE$189))</f>
        <v>0</v>
      </c>
      <c r="Z101" s="357" cm="1">
        <f t="array" aca="1" ref="Z101" ca="1">SUM(IF((MC_Dispositivo!$B$53:$B$189=$C101)*(MC_Dispositivo!$F$36:$BE$36=$BS$1)*(MC_Dispositivo!$F$43:$BE$43=Z$1),MC_Dispositivo!$F$53:$BE$189))</f>
        <v>0</v>
      </c>
      <c r="AA101" s="357" cm="1">
        <f t="array" aca="1" ref="AA101" ca="1">SUM(IF((MC_Dispositivo!$B$53:$B$189=$C101)*(MC_Dispositivo!$F$36:$BE$36=$BS$1)*(MC_Dispositivo!$F$43:$BE$43=AA$1),MC_Dispositivo!$F$53:$BE$189))</f>
        <v>0</v>
      </c>
      <c r="AB101" s="357" cm="1">
        <f t="array" aca="1" ref="AB101" ca="1">SUM(IF((MC_Dispositivo!$B$53:$B$189=$C101)*(MC_Dispositivo!$F$36:$BE$36=$BS$1)*(MC_Dispositivo!$F$43:$BE$43=AB$1),MC_Dispositivo!$F$53:$BE$189))</f>
        <v>0</v>
      </c>
      <c r="AC101" s="357" cm="1">
        <f t="array" aca="1" ref="AC101" ca="1">SUM(IF((MC_Dispositivo!$B$53:$B$189=$C101)*(MC_Dispositivo!$F$36:$BE$36=$BS$1)*(MC_Dispositivo!$F$43:$BE$43=AC$1),MC_Dispositivo!$F$53:$BE$189))</f>
        <v>0</v>
      </c>
      <c r="AD101" s="357" cm="1">
        <f t="array" aca="1" ref="AD101" ca="1">SUM(IF((MC_Dispositivo!$B$53:$B$189=$C101)*(MC_Dispositivo!$F$36:$BE$36=$BS$1)*(MC_Dispositivo!$F$43:$BE$43=AD$1),MC_Dispositivo!$F$53:$BE$189))</f>
        <v>0</v>
      </c>
      <c r="AE101" s="357" cm="1">
        <f t="array" aca="1" ref="AE101" ca="1">SUM(IF((MC_Dispositivo!$B$53:$B$189=$C101)*(MC_Dispositivo!$F$36:$BE$36=$BS$1)*(MC_Dispositivo!$F$43:$BE$43=AE$1),MC_Dispositivo!$F$53:$BE$189))</f>
        <v>0</v>
      </c>
      <c r="AF101" s="357" cm="1">
        <f t="array" aca="1" ref="AF101" ca="1">SUM(IF((MC_Dispositivo!$B$53:$B$189=$C101)*(MC_Dispositivo!$F$36:$BE$36=$BS$1)*(MC_Dispositivo!$F$43:$BE$43=AF$1),MC_Dispositivo!$F$53:$BE$189))</f>
        <v>0</v>
      </c>
      <c r="AG101" s="357" cm="1">
        <f t="array" aca="1" ref="AG101" ca="1">SUM(IF((MC_Dispositivo!$B$53:$B$189=$C101)*(MC_Dispositivo!$F$36:$BE$36=$BS$1)*(MC_Dispositivo!$F$43:$BE$43=AG$1),MC_Dispositivo!$F$53:$BE$189))</f>
        <v>0</v>
      </c>
      <c r="AH101" s="357" cm="1">
        <f t="array" aca="1" ref="AH101" ca="1">SUM(IF((MC_Dispositivo!$B$53:$B$189=$C101)*(MC_Dispositivo!$F$36:$BE$36=$BS$1)*(MC_Dispositivo!$F$43:$BE$43=AH$1),MC_Dispositivo!$F$53:$BE$189))</f>
        <v>0</v>
      </c>
      <c r="AI101" s="357" cm="1">
        <f t="array" aca="1" ref="AI101" ca="1">SUM(IF((MC_Dispositivo!$B$53:$B$189=$C101)*(MC_Dispositivo!$F$36:$BE$36=$BS$1)*(MC_Dispositivo!$F$43:$BE$43=AI$1),MC_Dispositivo!$F$53:$BE$189))</f>
        <v>0</v>
      </c>
      <c r="AJ101" s="357" cm="1">
        <f t="array" aca="1" ref="AJ101" ca="1">SUM(IF((MC_Dispositivo!$B$53:$B$189=$C101)*(MC_Dispositivo!$F$36:$BE$36=$BS$1)*(MC_Dispositivo!$F$43:$BE$43=AJ$1),MC_Dispositivo!$F$53:$BE$189))</f>
        <v>0</v>
      </c>
      <c r="AK101" s="125">
        <f ca="1">IF(A101="","",INDEX([10]TPU!$G:$G,MATCH($A101,[10]TPU!$A:$A,0)))</f>
        <v>368.98</v>
      </c>
      <c r="AL101" s="359">
        <f t="shared" ref="AL101:AU103" ca="1" si="124">IF($A101="",SUMIFS(AL104:AL147,$C104:$C147,$C101&amp;"*",$A104:$A147,"&lt;&gt;"&amp;""),G101*$AK101)</f>
        <v>0</v>
      </c>
      <c r="AM101" s="359">
        <f t="shared" ca="1" si="124"/>
        <v>0</v>
      </c>
      <c r="AN101" s="359">
        <f t="shared" ca="1" si="124"/>
        <v>0</v>
      </c>
      <c r="AO101" s="359">
        <f t="shared" ca="1" si="124"/>
        <v>0</v>
      </c>
      <c r="AP101" s="359">
        <f t="shared" ca="1" si="124"/>
        <v>0</v>
      </c>
      <c r="AQ101" s="359">
        <f t="shared" ca="1" si="124"/>
        <v>0</v>
      </c>
      <c r="AR101" s="359">
        <f t="shared" ca="1" si="124"/>
        <v>0</v>
      </c>
      <c r="AS101" s="359">
        <f t="shared" ca="1" si="124"/>
        <v>0</v>
      </c>
      <c r="AT101" s="359">
        <f t="shared" ca="1" si="124"/>
        <v>0</v>
      </c>
      <c r="AU101" s="359">
        <f t="shared" ca="1" si="124"/>
        <v>0</v>
      </c>
      <c r="AV101" s="359">
        <f t="shared" ref="AV101:BE103" ca="1" si="125">IF($A101="",SUMIFS(AV104:AV147,$C104:$C147,$C101&amp;"*",$A104:$A147,"&lt;&gt;"&amp;""),Q101*$AK101)</f>
        <v>0</v>
      </c>
      <c r="AW101" s="359">
        <f t="shared" ca="1" si="125"/>
        <v>0</v>
      </c>
      <c r="AX101" s="359">
        <f t="shared" ca="1" si="125"/>
        <v>0</v>
      </c>
      <c r="AY101" s="359">
        <f t="shared" ca="1" si="125"/>
        <v>0</v>
      </c>
      <c r="AZ101" s="359">
        <f t="shared" ca="1" si="125"/>
        <v>0</v>
      </c>
      <c r="BA101" s="359">
        <f t="shared" ca="1" si="125"/>
        <v>0</v>
      </c>
      <c r="BB101" s="359">
        <f t="shared" ca="1" si="125"/>
        <v>0</v>
      </c>
      <c r="BC101" s="359">
        <f t="shared" ca="1" si="125"/>
        <v>0</v>
      </c>
      <c r="BD101" s="359">
        <f t="shared" ca="1" si="125"/>
        <v>0</v>
      </c>
      <c r="BE101" s="359">
        <f t="shared" ca="1" si="125"/>
        <v>0</v>
      </c>
      <c r="BF101" s="359">
        <f t="shared" ref="BF101:BO103" ca="1" si="126">IF($A101="",SUMIFS(BF104:BF147,$C104:$C147,$C101&amp;"*",$A104:$A147,"&lt;&gt;"&amp;""),AA101*$AK101)</f>
        <v>0</v>
      </c>
      <c r="BG101" s="359">
        <f t="shared" ca="1" si="126"/>
        <v>0</v>
      </c>
      <c r="BH101" s="359">
        <f t="shared" ca="1" si="126"/>
        <v>0</v>
      </c>
      <c r="BI101" s="359">
        <f t="shared" ca="1" si="126"/>
        <v>0</v>
      </c>
      <c r="BJ101" s="359">
        <f t="shared" ca="1" si="126"/>
        <v>0</v>
      </c>
      <c r="BK101" s="359">
        <f t="shared" ca="1" si="126"/>
        <v>0</v>
      </c>
      <c r="BL101" s="359">
        <f t="shared" ca="1" si="126"/>
        <v>0</v>
      </c>
      <c r="BM101" s="359">
        <f t="shared" ca="1" si="126"/>
        <v>0</v>
      </c>
      <c r="BN101" s="359">
        <f t="shared" ca="1" si="126"/>
        <v>0</v>
      </c>
      <c r="BO101" s="359">
        <f t="shared" ca="1" si="126"/>
        <v>0</v>
      </c>
      <c r="BP101" s="358">
        <f t="shared" ca="1" si="101"/>
        <v>0</v>
      </c>
      <c r="BQ101" s="206"/>
      <c r="BR101" s="234" t="str">
        <f t="shared" si="102"/>
        <v/>
      </c>
      <c r="BW101" s="173"/>
    </row>
    <row r="102" spans="1:75" s="204" customFormat="1" ht="20.100000000000001" customHeight="1" outlineLevel="1" x14ac:dyDescent="0.2">
      <c r="A102" s="354">
        <f ca="1">INDEX(MC_Dispositivo!B:E,MATCH('Quantitativo_MG-329'!C102,MC_Dispositivo!B:B,0),2)</f>
        <v>3713705</v>
      </c>
      <c r="B102" s="354" t="str">
        <f ca="1">INDEX([10]TPU!$B:$B,MATCH($A102,[10]TPU!$A:$A,0))</f>
        <v>SICRO</v>
      </c>
      <c r="C102" s="354" t="s">
        <v>1021</v>
      </c>
      <c r="D102" s="355" t="str">
        <f ca="1">INDEX(MC_Dispositivo!B:E,MATCH('Quantitativo_MG-329'!C102,MC_Dispositivo!B:B,0),3)</f>
        <v>Remoção de defensa metálica</v>
      </c>
      <c r="E102" s="354" t="str">
        <f ca="1">INDEX(MC_Dispositivo!B:E,MATCH('Quantitativo_MG-329'!C102,MC_Dispositivo!B:B,0),4)</f>
        <v>m</v>
      </c>
      <c r="F102" s="356" cm="1">
        <f t="array" aca="1" ref="F102" ca="1">IF($BS$1="Todos",SUM(IF(($BS$1="todos")*(MC_Dispositivo!$B$54:$B$212=$C102),MC_Dispositivo!$F$54:$BE$212)),SUM(IF((MC_Dispositivo!$F$36:$BE$36=$BS$1)*(MC_Dispositivo!$B$54:$B$212=$C102),MC_Dispositivo!$F$54:$BE$212)))</f>
        <v>0</v>
      </c>
      <c r="G102" s="357" cm="1">
        <f t="array" aca="1" ref="G102" ca="1">SUM(IF((MC_Dispositivo!$B$53:$B$189=$C102)*(MC_Dispositivo!$F$36:$BE$36=$BS$1)*(MC_Dispositivo!$F$43:$BE$43=G$1),MC_Dispositivo!$F$53:$BE$189))</f>
        <v>0</v>
      </c>
      <c r="H102" s="357" cm="1">
        <f t="array" aca="1" ref="H102" ca="1">SUM(IF((MC_Dispositivo!$B$53:$B$189=$C102)*(MC_Dispositivo!$F$36:$BE$36=$BS$1)*(MC_Dispositivo!$F$43:$BE$43=H$1),MC_Dispositivo!$F$53:$BE$189))</f>
        <v>0</v>
      </c>
      <c r="I102" s="357" cm="1">
        <f t="array" aca="1" ref="I102" ca="1">SUM(IF((MC_Dispositivo!$B$53:$B$189=$C102)*(MC_Dispositivo!$F$36:$BE$36=$BS$1)*(MC_Dispositivo!$F$43:$BE$43=I$1),MC_Dispositivo!$F$53:$BE$189))</f>
        <v>0</v>
      </c>
      <c r="J102" s="357" cm="1">
        <f t="array" aca="1" ref="J102" ca="1">SUM(IF((MC_Dispositivo!$B$53:$B$189=$C102)*(MC_Dispositivo!$F$36:$BE$36=$BS$1)*(MC_Dispositivo!$F$43:$BE$43=J$1),MC_Dispositivo!$F$53:$BE$189))</f>
        <v>0</v>
      </c>
      <c r="K102" s="357" cm="1">
        <f t="array" aca="1" ref="K102" ca="1">SUM(IF((MC_Dispositivo!$B$53:$B$189=$C102)*(MC_Dispositivo!$F$36:$BE$36=$BS$1)*(MC_Dispositivo!$F$43:$BE$43=K$1),MC_Dispositivo!$F$53:$BE$189))</f>
        <v>0</v>
      </c>
      <c r="L102" s="357" cm="1">
        <f t="array" aca="1" ref="L102" ca="1">SUM(IF((MC_Dispositivo!$B$53:$B$189=$C102)*(MC_Dispositivo!$F$36:$BE$36=$BS$1)*(MC_Dispositivo!$F$43:$BE$43=L$1),MC_Dispositivo!$F$53:$BE$189))</f>
        <v>0</v>
      </c>
      <c r="M102" s="357" cm="1">
        <f t="array" aca="1" ref="M102" ca="1">SUM(IF((MC_Dispositivo!$B$53:$B$189=$C102)*(MC_Dispositivo!$F$36:$BE$36=$BS$1)*(MC_Dispositivo!$F$43:$BE$43=M$1),MC_Dispositivo!$F$53:$BE$189))</f>
        <v>0</v>
      </c>
      <c r="N102" s="357" cm="1">
        <f t="array" aca="1" ref="N102" ca="1">SUM(IF((MC_Dispositivo!$B$53:$B$189=$C102)*(MC_Dispositivo!$F$36:$BE$36=$BS$1)*(MC_Dispositivo!$F$43:$BE$43=N$1),MC_Dispositivo!$F$53:$BE$189))</f>
        <v>0</v>
      </c>
      <c r="O102" s="357" cm="1">
        <f t="array" aca="1" ref="O102" ca="1">SUM(IF((MC_Dispositivo!$B$53:$B$189=$C102)*(MC_Dispositivo!$F$36:$BE$36=$BS$1)*(MC_Dispositivo!$F$43:$BE$43=O$1),MC_Dispositivo!$F$53:$BE$189))</f>
        <v>0</v>
      </c>
      <c r="P102" s="357" cm="1">
        <f t="array" aca="1" ref="P102" ca="1">SUM(IF((MC_Dispositivo!$B$53:$B$189=$C102)*(MC_Dispositivo!$F$36:$BE$36=$BS$1)*(MC_Dispositivo!$F$43:$BE$43=P$1),MC_Dispositivo!$F$53:$BE$189))</f>
        <v>0</v>
      </c>
      <c r="Q102" s="357" cm="1">
        <f t="array" aca="1" ref="Q102" ca="1">SUM(IF((MC_Dispositivo!$B$53:$B$189=$C102)*(MC_Dispositivo!$F$36:$BE$36=$BS$1)*(MC_Dispositivo!$F$43:$BE$43=Q$1),MC_Dispositivo!$F$53:$BE$189))</f>
        <v>0</v>
      </c>
      <c r="R102" s="357" cm="1">
        <f t="array" aca="1" ref="R102" ca="1">SUM(IF((MC_Dispositivo!$B$53:$B$189=$C102)*(MC_Dispositivo!$F$36:$BE$36=$BS$1)*(MC_Dispositivo!$F$43:$BE$43=R$1),MC_Dispositivo!$F$53:$BE$189))</f>
        <v>0</v>
      </c>
      <c r="S102" s="357" cm="1">
        <f t="array" aca="1" ref="S102" ca="1">SUM(IF((MC_Dispositivo!$B$53:$B$189=$C102)*(MC_Dispositivo!$F$36:$BE$36=$BS$1)*(MC_Dispositivo!$F$43:$BE$43=S$1),MC_Dispositivo!$F$53:$BE$189))</f>
        <v>0</v>
      </c>
      <c r="T102" s="357" cm="1">
        <f t="array" aca="1" ref="T102" ca="1">SUM(IF((MC_Dispositivo!$B$53:$B$189=$C102)*(MC_Dispositivo!$F$36:$BE$36=$BS$1)*(MC_Dispositivo!$F$43:$BE$43=T$1),MC_Dispositivo!$F$53:$BE$189))</f>
        <v>0</v>
      </c>
      <c r="U102" s="357" cm="1">
        <f t="array" aca="1" ref="U102" ca="1">SUM(IF((MC_Dispositivo!$B$53:$B$189=$C102)*(MC_Dispositivo!$F$36:$BE$36=$BS$1)*(MC_Dispositivo!$F$43:$BE$43=U$1),MC_Dispositivo!$F$53:$BE$189))</f>
        <v>0</v>
      </c>
      <c r="V102" s="357" cm="1">
        <f t="array" aca="1" ref="V102" ca="1">SUM(IF((MC_Dispositivo!$B$53:$B$189=$C102)*(MC_Dispositivo!$F$36:$BE$36=$BS$1)*(MC_Dispositivo!$F$43:$BE$43=V$1),MC_Dispositivo!$F$53:$BE$189))</f>
        <v>0</v>
      </c>
      <c r="W102" s="357" cm="1">
        <f t="array" aca="1" ref="W102" ca="1">SUM(IF((MC_Dispositivo!$B$53:$B$189=$C102)*(MC_Dispositivo!$F$36:$BE$36=$BS$1)*(MC_Dispositivo!$F$43:$BE$43=W$1),MC_Dispositivo!$F$53:$BE$189))</f>
        <v>0</v>
      </c>
      <c r="X102" s="357" cm="1">
        <f t="array" aca="1" ref="X102" ca="1">SUM(IF((MC_Dispositivo!$B$53:$B$189=$C102)*(MC_Dispositivo!$F$36:$BE$36=$BS$1)*(MC_Dispositivo!$F$43:$BE$43=X$1),MC_Dispositivo!$F$53:$BE$189))</f>
        <v>0</v>
      </c>
      <c r="Y102" s="357" cm="1">
        <f t="array" aca="1" ref="Y102" ca="1">SUM(IF((MC_Dispositivo!$B$53:$B$189=$C102)*(MC_Dispositivo!$F$36:$BE$36=$BS$1)*(MC_Dispositivo!$F$43:$BE$43=Y$1),MC_Dispositivo!$F$53:$BE$189))</f>
        <v>0</v>
      </c>
      <c r="Z102" s="357" cm="1">
        <f t="array" aca="1" ref="Z102" ca="1">SUM(IF((MC_Dispositivo!$B$53:$B$189=$C102)*(MC_Dispositivo!$F$36:$BE$36=$BS$1)*(MC_Dispositivo!$F$43:$BE$43=Z$1),MC_Dispositivo!$F$53:$BE$189))</f>
        <v>0</v>
      </c>
      <c r="AA102" s="357" cm="1">
        <f t="array" aca="1" ref="AA102" ca="1">SUM(IF((MC_Dispositivo!$B$53:$B$189=$C102)*(MC_Dispositivo!$F$36:$BE$36=$BS$1)*(MC_Dispositivo!$F$43:$BE$43=AA$1),MC_Dispositivo!$F$53:$BE$189))</f>
        <v>0</v>
      </c>
      <c r="AB102" s="357" cm="1">
        <f t="array" aca="1" ref="AB102" ca="1">SUM(IF((MC_Dispositivo!$B$53:$B$189=$C102)*(MC_Dispositivo!$F$36:$BE$36=$BS$1)*(MC_Dispositivo!$F$43:$BE$43=AB$1),MC_Dispositivo!$F$53:$BE$189))</f>
        <v>0</v>
      </c>
      <c r="AC102" s="357" cm="1">
        <f t="array" aca="1" ref="AC102" ca="1">SUM(IF((MC_Dispositivo!$B$53:$B$189=$C102)*(MC_Dispositivo!$F$36:$BE$36=$BS$1)*(MC_Dispositivo!$F$43:$BE$43=AC$1),MC_Dispositivo!$F$53:$BE$189))</f>
        <v>0</v>
      </c>
      <c r="AD102" s="357" cm="1">
        <f t="array" aca="1" ref="AD102" ca="1">SUM(IF((MC_Dispositivo!$B$53:$B$189=$C102)*(MC_Dispositivo!$F$36:$BE$36=$BS$1)*(MC_Dispositivo!$F$43:$BE$43=AD$1),MC_Dispositivo!$F$53:$BE$189))</f>
        <v>0</v>
      </c>
      <c r="AE102" s="357" cm="1">
        <f t="array" aca="1" ref="AE102" ca="1">SUM(IF((MC_Dispositivo!$B$53:$B$189=$C102)*(MC_Dispositivo!$F$36:$BE$36=$BS$1)*(MC_Dispositivo!$F$43:$BE$43=AE$1),MC_Dispositivo!$F$53:$BE$189))</f>
        <v>0</v>
      </c>
      <c r="AF102" s="357" cm="1">
        <f t="array" aca="1" ref="AF102" ca="1">SUM(IF((MC_Dispositivo!$B$53:$B$189=$C102)*(MC_Dispositivo!$F$36:$BE$36=$BS$1)*(MC_Dispositivo!$F$43:$BE$43=AF$1),MC_Dispositivo!$F$53:$BE$189))</f>
        <v>0</v>
      </c>
      <c r="AG102" s="357" cm="1">
        <f t="array" aca="1" ref="AG102" ca="1">SUM(IF((MC_Dispositivo!$B$53:$B$189=$C102)*(MC_Dispositivo!$F$36:$BE$36=$BS$1)*(MC_Dispositivo!$F$43:$BE$43=AG$1),MC_Dispositivo!$F$53:$BE$189))</f>
        <v>0</v>
      </c>
      <c r="AH102" s="357" cm="1">
        <f t="array" aca="1" ref="AH102" ca="1">SUM(IF((MC_Dispositivo!$B$53:$B$189=$C102)*(MC_Dispositivo!$F$36:$BE$36=$BS$1)*(MC_Dispositivo!$F$43:$BE$43=AH$1),MC_Dispositivo!$F$53:$BE$189))</f>
        <v>0</v>
      </c>
      <c r="AI102" s="357" cm="1">
        <f t="array" aca="1" ref="AI102" ca="1">SUM(IF((MC_Dispositivo!$B$53:$B$189=$C102)*(MC_Dispositivo!$F$36:$BE$36=$BS$1)*(MC_Dispositivo!$F$43:$BE$43=AI$1),MC_Dispositivo!$F$53:$BE$189))</f>
        <v>0</v>
      </c>
      <c r="AJ102" s="357" cm="1">
        <f t="array" aca="1" ref="AJ102" ca="1">SUM(IF((MC_Dispositivo!$B$53:$B$189=$C102)*(MC_Dispositivo!$F$36:$BE$36=$BS$1)*(MC_Dispositivo!$F$43:$BE$43=AJ$1),MC_Dispositivo!$F$53:$BE$189))</f>
        <v>0</v>
      </c>
      <c r="AK102" s="125">
        <f ca="1">IF(A102="","",INDEX([10]TPU!$G:$G,MATCH($A102,[10]TPU!$A:$A,0)))</f>
        <v>28.26</v>
      </c>
      <c r="AL102" s="359">
        <f t="shared" ca="1" si="124"/>
        <v>0</v>
      </c>
      <c r="AM102" s="359">
        <f t="shared" ca="1" si="124"/>
        <v>0</v>
      </c>
      <c r="AN102" s="359">
        <f t="shared" ca="1" si="124"/>
        <v>0</v>
      </c>
      <c r="AO102" s="359">
        <f t="shared" ca="1" si="124"/>
        <v>0</v>
      </c>
      <c r="AP102" s="359">
        <f t="shared" ca="1" si="124"/>
        <v>0</v>
      </c>
      <c r="AQ102" s="359">
        <f t="shared" ca="1" si="124"/>
        <v>0</v>
      </c>
      <c r="AR102" s="359">
        <f t="shared" ca="1" si="124"/>
        <v>0</v>
      </c>
      <c r="AS102" s="359">
        <f t="shared" ca="1" si="124"/>
        <v>0</v>
      </c>
      <c r="AT102" s="359">
        <f t="shared" ca="1" si="124"/>
        <v>0</v>
      </c>
      <c r="AU102" s="359">
        <f t="shared" ca="1" si="124"/>
        <v>0</v>
      </c>
      <c r="AV102" s="359">
        <f t="shared" ca="1" si="125"/>
        <v>0</v>
      </c>
      <c r="AW102" s="359">
        <f t="shared" ca="1" si="125"/>
        <v>0</v>
      </c>
      <c r="AX102" s="359">
        <f t="shared" ca="1" si="125"/>
        <v>0</v>
      </c>
      <c r="AY102" s="359">
        <f t="shared" ca="1" si="125"/>
        <v>0</v>
      </c>
      <c r="AZ102" s="359">
        <f t="shared" ca="1" si="125"/>
        <v>0</v>
      </c>
      <c r="BA102" s="359">
        <f t="shared" ca="1" si="125"/>
        <v>0</v>
      </c>
      <c r="BB102" s="359">
        <f t="shared" ca="1" si="125"/>
        <v>0</v>
      </c>
      <c r="BC102" s="359">
        <f t="shared" ca="1" si="125"/>
        <v>0</v>
      </c>
      <c r="BD102" s="359">
        <f t="shared" ca="1" si="125"/>
        <v>0</v>
      </c>
      <c r="BE102" s="359">
        <f t="shared" ca="1" si="125"/>
        <v>0</v>
      </c>
      <c r="BF102" s="359">
        <f t="shared" ca="1" si="126"/>
        <v>0</v>
      </c>
      <c r="BG102" s="359">
        <f t="shared" ca="1" si="126"/>
        <v>0</v>
      </c>
      <c r="BH102" s="359">
        <f t="shared" ca="1" si="126"/>
        <v>0</v>
      </c>
      <c r="BI102" s="359">
        <f t="shared" ca="1" si="126"/>
        <v>0</v>
      </c>
      <c r="BJ102" s="359">
        <f t="shared" ca="1" si="126"/>
        <v>0</v>
      </c>
      <c r="BK102" s="359">
        <f t="shared" ca="1" si="126"/>
        <v>0</v>
      </c>
      <c r="BL102" s="359">
        <f t="shared" ca="1" si="126"/>
        <v>0</v>
      </c>
      <c r="BM102" s="359">
        <f t="shared" ca="1" si="126"/>
        <v>0</v>
      </c>
      <c r="BN102" s="359">
        <f t="shared" ca="1" si="126"/>
        <v>0</v>
      </c>
      <c r="BO102" s="359">
        <f t="shared" ca="1" si="126"/>
        <v>0</v>
      </c>
      <c r="BP102" s="358">
        <f t="shared" ref="BP102:BP103" ca="1" si="127">IF(AK102="",SUM(AL102:BO102),(F102*AK102))</f>
        <v>0</v>
      </c>
      <c r="BQ102" s="206"/>
      <c r="BR102" s="234" t="str">
        <f t="shared" ref="BR102:BR103" si="128">IF(BQ102="","",BQ102/$BQ$2)</f>
        <v/>
      </c>
      <c r="BW102" s="173"/>
    </row>
    <row r="103" spans="1:75" s="204" customFormat="1" ht="20.100000000000001" customHeight="1" outlineLevel="1" x14ac:dyDescent="0.2">
      <c r="A103" s="354" t="str">
        <f ca="1">INDEX(MC_Dispositivo!B:E,MATCH('Quantitativo_MG-329'!C103,MC_Dispositivo!B:B,0),2)</f>
        <v>CA0006</v>
      </c>
      <c r="B103" s="354" t="str">
        <f ca="1">INDEX([10]TPU!$B:$B,MATCH($A103,[10]TPU!$A:$A,0))</f>
        <v>ANP</v>
      </c>
      <c r="C103" s="354" t="s">
        <v>1022</v>
      </c>
      <c r="D103" s="355" t="str">
        <f ca="1">INDEX(MC_Dispositivo!B:E,MATCH('Quantitativo_MG-329'!C103,MC_Dispositivo!B:B,0),3)</f>
        <v>Implantação de Defensa Metálica</v>
      </c>
      <c r="E103" s="354" t="str">
        <f ca="1">INDEX(MC_Dispositivo!B:E,MATCH('Quantitativo_MG-329'!C103,MC_Dispositivo!B:B,0),4)</f>
        <v>m</v>
      </c>
      <c r="F103" s="356" cm="1">
        <f t="array" aca="1" ref="F103" ca="1">IF($BS$1="Todos",SUM(IF(($BS$1="todos")*(MC_Dispositivo!$B$54:$B$212=$C103),MC_Dispositivo!$F$54:$BE$212)),SUM(IF((MC_Dispositivo!$F$36:$BE$36=$BS$1)*(MC_Dispositivo!$B$54:$B$212=$C103),MC_Dispositivo!$F$54:$BE$212)))</f>
        <v>0</v>
      </c>
      <c r="G103" s="357" cm="1">
        <f t="array" aca="1" ref="G103" ca="1">SUM(IF((MC_Dispositivo!$B$53:$B$189=$C103)*(MC_Dispositivo!$F$36:$BE$36=$BS$1)*(MC_Dispositivo!$F$43:$BE$43=G$1),MC_Dispositivo!$F$53:$BE$189))</f>
        <v>0</v>
      </c>
      <c r="H103" s="357" cm="1">
        <f t="array" aca="1" ref="H103" ca="1">SUM(IF((MC_Dispositivo!$B$53:$B$189=$C103)*(MC_Dispositivo!$F$36:$BE$36=$BS$1)*(MC_Dispositivo!$F$43:$BE$43=H$1),MC_Dispositivo!$F$53:$BE$189))</f>
        <v>0</v>
      </c>
      <c r="I103" s="357" cm="1">
        <f t="array" aca="1" ref="I103" ca="1">SUM(IF((MC_Dispositivo!$B$53:$B$189=$C103)*(MC_Dispositivo!$F$36:$BE$36=$BS$1)*(MC_Dispositivo!$F$43:$BE$43=I$1),MC_Dispositivo!$F$53:$BE$189))</f>
        <v>0</v>
      </c>
      <c r="J103" s="357" cm="1">
        <f t="array" aca="1" ref="J103" ca="1">SUM(IF((MC_Dispositivo!$B$53:$B$189=$C103)*(MC_Dispositivo!$F$36:$BE$36=$BS$1)*(MC_Dispositivo!$F$43:$BE$43=J$1),MC_Dispositivo!$F$53:$BE$189))</f>
        <v>0</v>
      </c>
      <c r="K103" s="357" cm="1">
        <f t="array" aca="1" ref="K103" ca="1">SUM(IF((MC_Dispositivo!$B$53:$B$189=$C103)*(MC_Dispositivo!$F$36:$BE$36=$BS$1)*(MC_Dispositivo!$F$43:$BE$43=K$1),MC_Dispositivo!$F$53:$BE$189))</f>
        <v>0</v>
      </c>
      <c r="L103" s="357" cm="1">
        <f t="array" aca="1" ref="L103" ca="1">SUM(IF((MC_Dispositivo!$B$53:$B$189=$C103)*(MC_Dispositivo!$F$36:$BE$36=$BS$1)*(MC_Dispositivo!$F$43:$BE$43=L$1),MC_Dispositivo!$F$53:$BE$189))</f>
        <v>0</v>
      </c>
      <c r="M103" s="357" cm="1">
        <f t="array" aca="1" ref="M103" ca="1">SUM(IF((MC_Dispositivo!$B$53:$B$189=$C103)*(MC_Dispositivo!$F$36:$BE$36=$BS$1)*(MC_Dispositivo!$F$43:$BE$43=M$1),MC_Dispositivo!$F$53:$BE$189))</f>
        <v>0</v>
      </c>
      <c r="N103" s="357" cm="1">
        <f t="array" aca="1" ref="N103" ca="1">SUM(IF((MC_Dispositivo!$B$53:$B$189=$C103)*(MC_Dispositivo!$F$36:$BE$36=$BS$1)*(MC_Dispositivo!$F$43:$BE$43=N$1),MC_Dispositivo!$F$53:$BE$189))</f>
        <v>0</v>
      </c>
      <c r="O103" s="357" cm="1">
        <f t="array" aca="1" ref="O103" ca="1">SUM(IF((MC_Dispositivo!$B$53:$B$189=$C103)*(MC_Dispositivo!$F$36:$BE$36=$BS$1)*(MC_Dispositivo!$F$43:$BE$43=O$1),MC_Dispositivo!$F$53:$BE$189))</f>
        <v>0</v>
      </c>
      <c r="P103" s="357" cm="1">
        <f t="array" aca="1" ref="P103" ca="1">SUM(IF((MC_Dispositivo!$B$53:$B$189=$C103)*(MC_Dispositivo!$F$36:$BE$36=$BS$1)*(MC_Dispositivo!$F$43:$BE$43=P$1),MC_Dispositivo!$F$53:$BE$189))</f>
        <v>0</v>
      </c>
      <c r="Q103" s="357" cm="1">
        <f t="array" aca="1" ref="Q103" ca="1">SUM(IF((MC_Dispositivo!$B$53:$B$189=$C103)*(MC_Dispositivo!$F$36:$BE$36=$BS$1)*(MC_Dispositivo!$F$43:$BE$43=Q$1),MC_Dispositivo!$F$53:$BE$189))</f>
        <v>0</v>
      </c>
      <c r="R103" s="357" cm="1">
        <f t="array" aca="1" ref="R103" ca="1">SUM(IF((MC_Dispositivo!$B$53:$B$189=$C103)*(MC_Dispositivo!$F$36:$BE$36=$BS$1)*(MC_Dispositivo!$F$43:$BE$43=R$1),MC_Dispositivo!$F$53:$BE$189))</f>
        <v>0</v>
      </c>
      <c r="S103" s="357" cm="1">
        <f t="array" aca="1" ref="S103" ca="1">SUM(IF((MC_Dispositivo!$B$53:$B$189=$C103)*(MC_Dispositivo!$F$36:$BE$36=$BS$1)*(MC_Dispositivo!$F$43:$BE$43=S$1),MC_Dispositivo!$F$53:$BE$189))</f>
        <v>0</v>
      </c>
      <c r="T103" s="357" cm="1">
        <f t="array" aca="1" ref="T103" ca="1">SUM(IF((MC_Dispositivo!$B$53:$B$189=$C103)*(MC_Dispositivo!$F$36:$BE$36=$BS$1)*(MC_Dispositivo!$F$43:$BE$43=T$1),MC_Dispositivo!$F$53:$BE$189))</f>
        <v>0</v>
      </c>
      <c r="U103" s="357" cm="1">
        <f t="array" aca="1" ref="U103" ca="1">SUM(IF((MC_Dispositivo!$B$53:$B$189=$C103)*(MC_Dispositivo!$F$36:$BE$36=$BS$1)*(MC_Dispositivo!$F$43:$BE$43=U$1),MC_Dispositivo!$F$53:$BE$189))</f>
        <v>0</v>
      </c>
      <c r="V103" s="357" cm="1">
        <f t="array" aca="1" ref="V103" ca="1">SUM(IF((MC_Dispositivo!$B$53:$B$189=$C103)*(MC_Dispositivo!$F$36:$BE$36=$BS$1)*(MC_Dispositivo!$F$43:$BE$43=V$1),MC_Dispositivo!$F$53:$BE$189))</f>
        <v>0</v>
      </c>
      <c r="W103" s="357" cm="1">
        <f t="array" aca="1" ref="W103" ca="1">SUM(IF((MC_Dispositivo!$B$53:$B$189=$C103)*(MC_Dispositivo!$F$36:$BE$36=$BS$1)*(MC_Dispositivo!$F$43:$BE$43=W$1),MC_Dispositivo!$F$53:$BE$189))</f>
        <v>0</v>
      </c>
      <c r="X103" s="357" cm="1">
        <f t="array" aca="1" ref="X103" ca="1">SUM(IF((MC_Dispositivo!$B$53:$B$189=$C103)*(MC_Dispositivo!$F$36:$BE$36=$BS$1)*(MC_Dispositivo!$F$43:$BE$43=X$1),MC_Dispositivo!$F$53:$BE$189))</f>
        <v>0</v>
      </c>
      <c r="Y103" s="357" cm="1">
        <f t="array" aca="1" ref="Y103" ca="1">SUM(IF((MC_Dispositivo!$B$53:$B$189=$C103)*(MC_Dispositivo!$F$36:$BE$36=$BS$1)*(MC_Dispositivo!$F$43:$BE$43=Y$1),MC_Dispositivo!$F$53:$BE$189))</f>
        <v>0</v>
      </c>
      <c r="Z103" s="357" cm="1">
        <f t="array" aca="1" ref="Z103" ca="1">SUM(IF((MC_Dispositivo!$B$53:$B$189=$C103)*(MC_Dispositivo!$F$36:$BE$36=$BS$1)*(MC_Dispositivo!$F$43:$BE$43=Z$1),MC_Dispositivo!$F$53:$BE$189))</f>
        <v>0</v>
      </c>
      <c r="AA103" s="357" cm="1">
        <f t="array" aca="1" ref="AA103" ca="1">SUM(IF((MC_Dispositivo!$B$53:$B$189=$C103)*(MC_Dispositivo!$F$36:$BE$36=$BS$1)*(MC_Dispositivo!$F$43:$BE$43=AA$1),MC_Dispositivo!$F$53:$BE$189))</f>
        <v>0</v>
      </c>
      <c r="AB103" s="357" cm="1">
        <f t="array" aca="1" ref="AB103" ca="1">SUM(IF((MC_Dispositivo!$B$53:$B$189=$C103)*(MC_Dispositivo!$F$36:$BE$36=$BS$1)*(MC_Dispositivo!$F$43:$BE$43=AB$1),MC_Dispositivo!$F$53:$BE$189))</f>
        <v>0</v>
      </c>
      <c r="AC103" s="357" cm="1">
        <f t="array" aca="1" ref="AC103" ca="1">SUM(IF((MC_Dispositivo!$B$53:$B$189=$C103)*(MC_Dispositivo!$F$36:$BE$36=$BS$1)*(MC_Dispositivo!$F$43:$BE$43=AC$1),MC_Dispositivo!$F$53:$BE$189))</f>
        <v>0</v>
      </c>
      <c r="AD103" s="357" cm="1">
        <f t="array" aca="1" ref="AD103" ca="1">SUM(IF((MC_Dispositivo!$B$53:$B$189=$C103)*(MC_Dispositivo!$F$36:$BE$36=$BS$1)*(MC_Dispositivo!$F$43:$BE$43=AD$1),MC_Dispositivo!$F$53:$BE$189))</f>
        <v>0</v>
      </c>
      <c r="AE103" s="357" cm="1">
        <f t="array" aca="1" ref="AE103" ca="1">SUM(IF((MC_Dispositivo!$B$53:$B$189=$C103)*(MC_Dispositivo!$F$36:$BE$36=$BS$1)*(MC_Dispositivo!$F$43:$BE$43=AE$1),MC_Dispositivo!$F$53:$BE$189))</f>
        <v>0</v>
      </c>
      <c r="AF103" s="357" cm="1">
        <f t="array" aca="1" ref="AF103" ca="1">SUM(IF((MC_Dispositivo!$B$53:$B$189=$C103)*(MC_Dispositivo!$F$36:$BE$36=$BS$1)*(MC_Dispositivo!$F$43:$BE$43=AF$1),MC_Dispositivo!$F$53:$BE$189))</f>
        <v>0</v>
      </c>
      <c r="AG103" s="357" cm="1">
        <f t="array" aca="1" ref="AG103" ca="1">SUM(IF((MC_Dispositivo!$B$53:$B$189=$C103)*(MC_Dispositivo!$F$36:$BE$36=$BS$1)*(MC_Dispositivo!$F$43:$BE$43=AG$1),MC_Dispositivo!$F$53:$BE$189))</f>
        <v>0</v>
      </c>
      <c r="AH103" s="357" cm="1">
        <f t="array" aca="1" ref="AH103" ca="1">SUM(IF((MC_Dispositivo!$B$53:$B$189=$C103)*(MC_Dispositivo!$F$36:$BE$36=$BS$1)*(MC_Dispositivo!$F$43:$BE$43=AH$1),MC_Dispositivo!$F$53:$BE$189))</f>
        <v>0</v>
      </c>
      <c r="AI103" s="357" cm="1">
        <f t="array" aca="1" ref="AI103" ca="1">SUM(IF((MC_Dispositivo!$B$53:$B$189=$C103)*(MC_Dispositivo!$F$36:$BE$36=$BS$1)*(MC_Dispositivo!$F$43:$BE$43=AI$1),MC_Dispositivo!$F$53:$BE$189))</f>
        <v>0</v>
      </c>
      <c r="AJ103" s="357" cm="1">
        <f t="array" aca="1" ref="AJ103" ca="1">SUM(IF((MC_Dispositivo!$B$53:$B$189=$C103)*(MC_Dispositivo!$F$36:$BE$36=$BS$1)*(MC_Dispositivo!$F$43:$BE$43=AJ$1),MC_Dispositivo!$F$53:$BE$189))</f>
        <v>0</v>
      </c>
      <c r="AK103" s="125">
        <f ca="1">IF(A103="","",INDEX([10]TPU!$G:$G,MATCH($A103,[10]TPU!$A:$A,0)))</f>
        <v>3160.72</v>
      </c>
      <c r="AL103" s="359">
        <f t="shared" ca="1" si="124"/>
        <v>0</v>
      </c>
      <c r="AM103" s="359">
        <f t="shared" ca="1" si="124"/>
        <v>0</v>
      </c>
      <c r="AN103" s="359">
        <f t="shared" ca="1" si="124"/>
        <v>0</v>
      </c>
      <c r="AO103" s="359">
        <f t="shared" ca="1" si="124"/>
        <v>0</v>
      </c>
      <c r="AP103" s="359">
        <f t="shared" ca="1" si="124"/>
        <v>0</v>
      </c>
      <c r="AQ103" s="359">
        <f t="shared" ca="1" si="124"/>
        <v>0</v>
      </c>
      <c r="AR103" s="359">
        <f t="shared" ca="1" si="124"/>
        <v>0</v>
      </c>
      <c r="AS103" s="359">
        <f t="shared" ca="1" si="124"/>
        <v>0</v>
      </c>
      <c r="AT103" s="359">
        <f t="shared" ca="1" si="124"/>
        <v>0</v>
      </c>
      <c r="AU103" s="359">
        <f t="shared" ca="1" si="124"/>
        <v>0</v>
      </c>
      <c r="AV103" s="359">
        <f t="shared" ca="1" si="125"/>
        <v>0</v>
      </c>
      <c r="AW103" s="359">
        <f t="shared" ca="1" si="125"/>
        <v>0</v>
      </c>
      <c r="AX103" s="359">
        <f t="shared" ca="1" si="125"/>
        <v>0</v>
      </c>
      <c r="AY103" s="359">
        <f t="shared" ca="1" si="125"/>
        <v>0</v>
      </c>
      <c r="AZ103" s="359">
        <f t="shared" ca="1" si="125"/>
        <v>0</v>
      </c>
      <c r="BA103" s="359">
        <f t="shared" ca="1" si="125"/>
        <v>0</v>
      </c>
      <c r="BB103" s="359">
        <f t="shared" ca="1" si="125"/>
        <v>0</v>
      </c>
      <c r="BC103" s="359">
        <f t="shared" ca="1" si="125"/>
        <v>0</v>
      </c>
      <c r="BD103" s="359">
        <f t="shared" ca="1" si="125"/>
        <v>0</v>
      </c>
      <c r="BE103" s="359">
        <f t="shared" ca="1" si="125"/>
        <v>0</v>
      </c>
      <c r="BF103" s="359">
        <f t="shared" ca="1" si="126"/>
        <v>0</v>
      </c>
      <c r="BG103" s="359">
        <f t="shared" ca="1" si="126"/>
        <v>0</v>
      </c>
      <c r="BH103" s="359">
        <f t="shared" ca="1" si="126"/>
        <v>0</v>
      </c>
      <c r="BI103" s="359">
        <f t="shared" ca="1" si="126"/>
        <v>0</v>
      </c>
      <c r="BJ103" s="359">
        <f t="shared" ca="1" si="126"/>
        <v>0</v>
      </c>
      <c r="BK103" s="359">
        <f t="shared" ca="1" si="126"/>
        <v>0</v>
      </c>
      <c r="BL103" s="359">
        <f t="shared" ca="1" si="126"/>
        <v>0</v>
      </c>
      <c r="BM103" s="359">
        <f t="shared" ca="1" si="126"/>
        <v>0</v>
      </c>
      <c r="BN103" s="359">
        <f t="shared" ca="1" si="126"/>
        <v>0</v>
      </c>
      <c r="BO103" s="359">
        <f t="shared" ca="1" si="126"/>
        <v>0</v>
      </c>
      <c r="BP103" s="358">
        <f t="shared" ca="1" si="127"/>
        <v>0</v>
      </c>
      <c r="BQ103" s="206"/>
      <c r="BR103" s="234" t="str">
        <f t="shared" si="128"/>
        <v/>
      </c>
      <c r="BW103" s="173"/>
    </row>
    <row r="104" spans="1:75" ht="20.100000000000001" customHeight="1" outlineLevel="1" x14ac:dyDescent="0.2">
      <c r="A104" s="349"/>
      <c r="B104" s="349"/>
      <c r="C104" s="350">
        <v>8</v>
      </c>
      <c r="D104" s="351" t="s">
        <v>172</v>
      </c>
      <c r="E104" s="349"/>
      <c r="F104" s="352"/>
      <c r="G104" s="352"/>
      <c r="H104" s="352"/>
      <c r="I104" s="352"/>
      <c r="J104" s="352"/>
      <c r="K104" s="352"/>
      <c r="L104" s="352"/>
      <c r="M104" s="352"/>
      <c r="N104" s="352"/>
      <c r="O104" s="352"/>
      <c r="P104" s="352"/>
      <c r="Q104" s="352"/>
      <c r="R104" s="352"/>
      <c r="S104" s="352"/>
      <c r="T104" s="352"/>
      <c r="U104" s="352"/>
      <c r="V104" s="352"/>
      <c r="W104" s="352"/>
      <c r="X104" s="352"/>
      <c r="Y104" s="352"/>
      <c r="Z104" s="352"/>
      <c r="AA104" s="352"/>
      <c r="AB104" s="352"/>
      <c r="AC104" s="352"/>
      <c r="AD104" s="352"/>
      <c r="AE104" s="352"/>
      <c r="AF104" s="352"/>
      <c r="AG104" s="352"/>
      <c r="AH104" s="352"/>
      <c r="AI104" s="352"/>
      <c r="AJ104" s="352"/>
      <c r="AK104" s="352"/>
      <c r="AL104" s="353">
        <f t="shared" ref="AL104:AU109" ca="1" si="129">IF($A104="",SUMIFS(AL105:AL148,$C105:$C148,$C104&amp;"*",$A105:$A148,"&lt;&gt;"&amp;""),G104*$AK104)</f>
        <v>0</v>
      </c>
      <c r="AM104" s="353">
        <f t="shared" ca="1" si="129"/>
        <v>0</v>
      </c>
      <c r="AN104" s="353">
        <f t="shared" ca="1" si="129"/>
        <v>0</v>
      </c>
      <c r="AO104" s="353">
        <f t="shared" ca="1" si="129"/>
        <v>148160</v>
      </c>
      <c r="AP104" s="353">
        <f t="shared" ca="1" si="129"/>
        <v>0</v>
      </c>
      <c r="AQ104" s="353">
        <f t="shared" ca="1" si="129"/>
        <v>0</v>
      </c>
      <c r="AR104" s="353">
        <f t="shared" ca="1" si="129"/>
        <v>0</v>
      </c>
      <c r="AS104" s="353">
        <f t="shared" ca="1" si="129"/>
        <v>0</v>
      </c>
      <c r="AT104" s="353">
        <f t="shared" ca="1" si="129"/>
        <v>0</v>
      </c>
      <c r="AU104" s="353">
        <f t="shared" ca="1" si="129"/>
        <v>0</v>
      </c>
      <c r="AV104" s="353">
        <f t="shared" ref="AV104:BE109" ca="1" si="130">IF($A104="",SUMIFS(AV105:AV148,$C105:$C148,$C104&amp;"*",$A105:$A148,"&lt;&gt;"&amp;""),Q104*$AK104)</f>
        <v>0</v>
      </c>
      <c r="AW104" s="353">
        <f t="shared" ca="1" si="130"/>
        <v>0</v>
      </c>
      <c r="AX104" s="353">
        <f t="shared" ca="1" si="130"/>
        <v>0</v>
      </c>
      <c r="AY104" s="353">
        <f t="shared" ca="1" si="130"/>
        <v>0</v>
      </c>
      <c r="AZ104" s="353">
        <f t="shared" ca="1" si="130"/>
        <v>0</v>
      </c>
      <c r="BA104" s="353">
        <f t="shared" ca="1" si="130"/>
        <v>0</v>
      </c>
      <c r="BB104" s="353">
        <f t="shared" ca="1" si="130"/>
        <v>0</v>
      </c>
      <c r="BC104" s="353">
        <f t="shared" ca="1" si="130"/>
        <v>0</v>
      </c>
      <c r="BD104" s="353">
        <f t="shared" ca="1" si="130"/>
        <v>0</v>
      </c>
      <c r="BE104" s="353">
        <f t="shared" ca="1" si="130"/>
        <v>0</v>
      </c>
      <c r="BF104" s="353">
        <f t="shared" ref="BF104:BO109" ca="1" si="131">IF($A104="",SUMIFS(BF105:BF148,$C105:$C148,$C104&amp;"*",$A105:$A148,"&lt;&gt;"&amp;""),AA104*$AK104)</f>
        <v>0</v>
      </c>
      <c r="BG104" s="353">
        <f t="shared" ca="1" si="131"/>
        <v>0</v>
      </c>
      <c r="BH104" s="353">
        <f t="shared" ca="1" si="131"/>
        <v>0</v>
      </c>
      <c r="BI104" s="353">
        <f t="shared" ca="1" si="131"/>
        <v>0</v>
      </c>
      <c r="BJ104" s="353">
        <f t="shared" ca="1" si="131"/>
        <v>0</v>
      </c>
      <c r="BK104" s="353">
        <f t="shared" ca="1" si="131"/>
        <v>0</v>
      </c>
      <c r="BL104" s="353">
        <f t="shared" ca="1" si="131"/>
        <v>0</v>
      </c>
      <c r="BM104" s="353">
        <f t="shared" ca="1" si="131"/>
        <v>0</v>
      </c>
      <c r="BN104" s="353">
        <f t="shared" ca="1" si="131"/>
        <v>0</v>
      </c>
      <c r="BO104" s="353">
        <f t="shared" ca="1" si="131"/>
        <v>0</v>
      </c>
      <c r="BP104" s="353">
        <f t="shared" ca="1" si="101"/>
        <v>148160</v>
      </c>
      <c r="BQ104" s="206"/>
      <c r="BR104" s="234" t="str">
        <f t="shared" si="102"/>
        <v/>
      </c>
    </row>
    <row r="105" spans="1:75" ht="20.100000000000001" customHeight="1" outlineLevel="1" x14ac:dyDescent="0.2">
      <c r="A105" s="354">
        <f ca="1">INDEX(MC_Dispositivo!B:E,MATCH('Quantitativo_MG-329'!C105,MC_Dispositivo!B:B,0),2)</f>
        <v>4413996</v>
      </c>
      <c r="B105" s="354" t="str">
        <f ca="1">INDEX([10]TPU!$B:$B,MATCH($A105,[10]TPU!$A:$A,0))</f>
        <v>SICRO</v>
      </c>
      <c r="C105" s="354" t="s">
        <v>173</v>
      </c>
      <c r="D105" s="355" t="str">
        <f ca="1">INDEX(MC_Dispositivo!B:E,MATCH('Quantitativo_MG-329'!C105,MC_Dispositivo!B:B,0),3)</f>
        <v>Enleivamento</v>
      </c>
      <c r="E105" s="354" t="str">
        <f ca="1">INDEX(MC_Dispositivo!B:E,MATCH('Quantitativo_MG-329'!C105,MC_Dispositivo!B:B,0),4)</f>
        <v>m²</v>
      </c>
      <c r="F105" s="356" cm="1">
        <f t="array" aca="1" ref="F105" ca="1">IF($BS$1="Todos",SUM(IF(($BS$1="todos")*(MC_Dispositivo!$B$54:$B$212=$C105),MC_Dispositivo!$F$54:$BE$212)),SUM(IF((MC_Dispositivo!$F$36:$BE$36=$BS$1)*(MC_Dispositivo!$B$54:$B$212=$C105),MC_Dispositivo!$F$54:$BE$212)))</f>
        <v>10000</v>
      </c>
      <c r="G105" s="357" cm="1">
        <f t="array" aca="1" ref="G105" ca="1">SUM(IF((MC_Dispositivo!$B$53:$B$189=$C105)*(MC_Dispositivo!$F$36:$BE$36=$BS$1)*(MC_Dispositivo!$F$43:$BE$43=G$1),MC_Dispositivo!$F$53:$BE$189))</f>
        <v>0</v>
      </c>
      <c r="H105" s="357" cm="1">
        <f t="array" aca="1" ref="H105" ca="1">SUM(IF((MC_Dispositivo!$B$53:$B$189=$C105)*(MC_Dispositivo!$F$36:$BE$36=$BS$1)*(MC_Dispositivo!$F$43:$BE$43=H$1),MC_Dispositivo!$F$53:$BE$189))</f>
        <v>0</v>
      </c>
      <c r="I105" s="357" cm="1">
        <f t="array" aca="1" ref="I105" ca="1">SUM(IF((MC_Dispositivo!$B$53:$B$189=$C105)*(MC_Dispositivo!$F$36:$BE$36=$BS$1)*(MC_Dispositivo!$F$43:$BE$43=I$1),MC_Dispositivo!$F$53:$BE$189))</f>
        <v>0</v>
      </c>
      <c r="J105" s="357" cm="1">
        <f t="array" aca="1" ref="J105" ca="1">SUM(IF((MC_Dispositivo!$B$53:$B$189=$C105)*(MC_Dispositivo!$F$36:$BE$36=$BS$1)*(MC_Dispositivo!$F$43:$BE$43=J$1),MC_Dispositivo!$F$53:$BE$189))</f>
        <v>10000</v>
      </c>
      <c r="K105" s="357" cm="1">
        <f t="array" aca="1" ref="K105" ca="1">SUM(IF((MC_Dispositivo!$B$53:$B$189=$C105)*(MC_Dispositivo!$F$36:$BE$36=$BS$1)*(MC_Dispositivo!$F$43:$BE$43=K$1),MC_Dispositivo!$F$53:$BE$189))</f>
        <v>0</v>
      </c>
      <c r="L105" s="357" cm="1">
        <f t="array" aca="1" ref="L105" ca="1">SUM(IF((MC_Dispositivo!$B$53:$B$189=$C105)*(MC_Dispositivo!$F$36:$BE$36=$BS$1)*(MC_Dispositivo!$F$43:$BE$43=L$1),MC_Dispositivo!$F$53:$BE$189))</f>
        <v>0</v>
      </c>
      <c r="M105" s="357" cm="1">
        <f t="array" aca="1" ref="M105" ca="1">SUM(IF((MC_Dispositivo!$B$53:$B$189=$C105)*(MC_Dispositivo!$F$36:$BE$36=$BS$1)*(MC_Dispositivo!$F$43:$BE$43=M$1),MC_Dispositivo!$F$53:$BE$189))</f>
        <v>0</v>
      </c>
      <c r="N105" s="357" cm="1">
        <f t="array" aca="1" ref="N105" ca="1">SUM(IF((MC_Dispositivo!$B$53:$B$189=$C105)*(MC_Dispositivo!$F$36:$BE$36=$BS$1)*(MC_Dispositivo!$F$43:$BE$43=N$1),MC_Dispositivo!$F$53:$BE$189))</f>
        <v>0</v>
      </c>
      <c r="O105" s="357" cm="1">
        <f t="array" aca="1" ref="O105" ca="1">SUM(IF((MC_Dispositivo!$B$53:$B$189=$C105)*(MC_Dispositivo!$F$36:$BE$36=$BS$1)*(MC_Dispositivo!$F$43:$BE$43=O$1),MC_Dispositivo!$F$53:$BE$189))</f>
        <v>0</v>
      </c>
      <c r="P105" s="357" cm="1">
        <f t="array" aca="1" ref="P105" ca="1">SUM(IF((MC_Dispositivo!$B$53:$B$189=$C105)*(MC_Dispositivo!$F$36:$BE$36=$BS$1)*(MC_Dispositivo!$F$43:$BE$43=P$1),MC_Dispositivo!$F$53:$BE$189))</f>
        <v>0</v>
      </c>
      <c r="Q105" s="357" cm="1">
        <f t="array" aca="1" ref="Q105" ca="1">SUM(IF((MC_Dispositivo!$B$53:$B$189=$C105)*(MC_Dispositivo!$F$36:$BE$36=$BS$1)*(MC_Dispositivo!$F$43:$BE$43=Q$1),MC_Dispositivo!$F$53:$BE$189))</f>
        <v>0</v>
      </c>
      <c r="R105" s="357" cm="1">
        <f t="array" aca="1" ref="R105" ca="1">SUM(IF((MC_Dispositivo!$B$53:$B$189=$C105)*(MC_Dispositivo!$F$36:$BE$36=$BS$1)*(MC_Dispositivo!$F$43:$BE$43=R$1),MC_Dispositivo!$F$53:$BE$189))</f>
        <v>0</v>
      </c>
      <c r="S105" s="357" cm="1">
        <f t="array" aca="1" ref="S105" ca="1">SUM(IF((MC_Dispositivo!$B$53:$B$189=$C105)*(MC_Dispositivo!$F$36:$BE$36=$BS$1)*(MC_Dispositivo!$F$43:$BE$43=S$1),MC_Dispositivo!$F$53:$BE$189))</f>
        <v>0</v>
      </c>
      <c r="T105" s="357" cm="1">
        <f t="array" aca="1" ref="T105" ca="1">SUM(IF((MC_Dispositivo!$B$53:$B$189=$C105)*(MC_Dispositivo!$F$36:$BE$36=$BS$1)*(MC_Dispositivo!$F$43:$BE$43=T$1),MC_Dispositivo!$F$53:$BE$189))</f>
        <v>0</v>
      </c>
      <c r="U105" s="357" cm="1">
        <f t="array" aca="1" ref="U105" ca="1">SUM(IF((MC_Dispositivo!$B$53:$B$189=$C105)*(MC_Dispositivo!$F$36:$BE$36=$BS$1)*(MC_Dispositivo!$F$43:$BE$43=U$1),MC_Dispositivo!$F$53:$BE$189))</f>
        <v>0</v>
      </c>
      <c r="V105" s="357" cm="1">
        <f t="array" aca="1" ref="V105" ca="1">SUM(IF((MC_Dispositivo!$B$53:$B$189=$C105)*(MC_Dispositivo!$F$36:$BE$36=$BS$1)*(MC_Dispositivo!$F$43:$BE$43=V$1),MC_Dispositivo!$F$53:$BE$189))</f>
        <v>0</v>
      </c>
      <c r="W105" s="357" cm="1">
        <f t="array" aca="1" ref="W105" ca="1">SUM(IF((MC_Dispositivo!$B$53:$B$189=$C105)*(MC_Dispositivo!$F$36:$BE$36=$BS$1)*(MC_Dispositivo!$F$43:$BE$43=W$1),MC_Dispositivo!$F$53:$BE$189))</f>
        <v>0</v>
      </c>
      <c r="X105" s="357" cm="1">
        <f t="array" aca="1" ref="X105" ca="1">SUM(IF((MC_Dispositivo!$B$53:$B$189=$C105)*(MC_Dispositivo!$F$36:$BE$36=$BS$1)*(MC_Dispositivo!$F$43:$BE$43=X$1),MC_Dispositivo!$F$53:$BE$189))</f>
        <v>0</v>
      </c>
      <c r="Y105" s="357" cm="1">
        <f t="array" aca="1" ref="Y105" ca="1">SUM(IF((MC_Dispositivo!$B$53:$B$189=$C105)*(MC_Dispositivo!$F$36:$BE$36=$BS$1)*(MC_Dispositivo!$F$43:$BE$43=Y$1),MC_Dispositivo!$F$53:$BE$189))</f>
        <v>0</v>
      </c>
      <c r="Z105" s="357" cm="1">
        <f t="array" aca="1" ref="Z105" ca="1">SUM(IF((MC_Dispositivo!$B$53:$B$189=$C105)*(MC_Dispositivo!$F$36:$BE$36=$BS$1)*(MC_Dispositivo!$F$43:$BE$43=Z$1),MC_Dispositivo!$F$53:$BE$189))</f>
        <v>0</v>
      </c>
      <c r="AA105" s="357" cm="1">
        <f t="array" aca="1" ref="AA105" ca="1">SUM(IF((MC_Dispositivo!$B$53:$B$189=$C105)*(MC_Dispositivo!$F$36:$BE$36=$BS$1)*(MC_Dispositivo!$F$43:$BE$43=AA$1),MC_Dispositivo!$F$53:$BE$189))</f>
        <v>0</v>
      </c>
      <c r="AB105" s="357" cm="1">
        <f t="array" aca="1" ref="AB105" ca="1">SUM(IF((MC_Dispositivo!$B$53:$B$189=$C105)*(MC_Dispositivo!$F$36:$BE$36=$BS$1)*(MC_Dispositivo!$F$43:$BE$43=AB$1),MC_Dispositivo!$F$53:$BE$189))</f>
        <v>0</v>
      </c>
      <c r="AC105" s="357" cm="1">
        <f t="array" aca="1" ref="AC105" ca="1">SUM(IF((MC_Dispositivo!$B$53:$B$189=$C105)*(MC_Dispositivo!$F$36:$BE$36=$BS$1)*(MC_Dispositivo!$F$43:$BE$43=AC$1),MC_Dispositivo!$F$53:$BE$189))</f>
        <v>0</v>
      </c>
      <c r="AD105" s="357" cm="1">
        <f t="array" aca="1" ref="AD105" ca="1">SUM(IF((MC_Dispositivo!$B$53:$B$189=$C105)*(MC_Dispositivo!$F$36:$BE$36=$BS$1)*(MC_Dispositivo!$F$43:$BE$43=AD$1),MC_Dispositivo!$F$53:$BE$189))</f>
        <v>0</v>
      </c>
      <c r="AE105" s="357" cm="1">
        <f t="array" aca="1" ref="AE105" ca="1">SUM(IF((MC_Dispositivo!$B$53:$B$189=$C105)*(MC_Dispositivo!$F$36:$BE$36=$BS$1)*(MC_Dispositivo!$F$43:$BE$43=AE$1),MC_Dispositivo!$F$53:$BE$189))</f>
        <v>0</v>
      </c>
      <c r="AF105" s="357" cm="1">
        <f t="array" aca="1" ref="AF105" ca="1">SUM(IF((MC_Dispositivo!$B$53:$B$189=$C105)*(MC_Dispositivo!$F$36:$BE$36=$BS$1)*(MC_Dispositivo!$F$43:$BE$43=AF$1),MC_Dispositivo!$F$53:$BE$189))</f>
        <v>0</v>
      </c>
      <c r="AG105" s="357" cm="1">
        <f t="array" aca="1" ref="AG105" ca="1">SUM(IF((MC_Dispositivo!$B$53:$B$189=$C105)*(MC_Dispositivo!$F$36:$BE$36=$BS$1)*(MC_Dispositivo!$F$43:$BE$43=AG$1),MC_Dispositivo!$F$53:$BE$189))</f>
        <v>0</v>
      </c>
      <c r="AH105" s="357" cm="1">
        <f t="array" aca="1" ref="AH105" ca="1">SUM(IF((MC_Dispositivo!$B$53:$B$189=$C105)*(MC_Dispositivo!$F$36:$BE$36=$BS$1)*(MC_Dispositivo!$F$43:$BE$43=AH$1),MC_Dispositivo!$F$53:$BE$189))</f>
        <v>0</v>
      </c>
      <c r="AI105" s="357" cm="1">
        <f t="array" aca="1" ref="AI105" ca="1">SUM(IF((MC_Dispositivo!$B$53:$B$189=$C105)*(MC_Dispositivo!$F$36:$BE$36=$BS$1)*(MC_Dispositivo!$F$43:$BE$43=AI$1),MC_Dispositivo!$F$53:$BE$189))</f>
        <v>0</v>
      </c>
      <c r="AJ105" s="357" cm="1">
        <f t="array" aca="1" ref="AJ105" ca="1">SUM(IF((MC_Dispositivo!$B$53:$B$189=$C105)*(MC_Dispositivo!$F$36:$BE$36=$BS$1)*(MC_Dispositivo!$F$43:$BE$43=AJ$1),MC_Dispositivo!$F$53:$BE$189))</f>
        <v>0</v>
      </c>
      <c r="AK105" s="125">
        <f ca="1">IF(A105="","",INDEX([10]TPU!$G:$G,MATCH($A105,[10]TPU!$A:$A,0)))</f>
        <v>11.46</v>
      </c>
      <c r="AL105" s="359">
        <f t="shared" ca="1" si="129"/>
        <v>0</v>
      </c>
      <c r="AM105" s="359">
        <f t="shared" ca="1" si="129"/>
        <v>0</v>
      </c>
      <c r="AN105" s="359">
        <f t="shared" ca="1" si="129"/>
        <v>0</v>
      </c>
      <c r="AO105" s="359">
        <f t="shared" ca="1" si="129"/>
        <v>114600.00000000001</v>
      </c>
      <c r="AP105" s="359">
        <f t="shared" ca="1" si="129"/>
        <v>0</v>
      </c>
      <c r="AQ105" s="359">
        <f t="shared" ca="1" si="129"/>
        <v>0</v>
      </c>
      <c r="AR105" s="359">
        <f t="shared" ca="1" si="129"/>
        <v>0</v>
      </c>
      <c r="AS105" s="359">
        <f t="shared" ca="1" si="129"/>
        <v>0</v>
      </c>
      <c r="AT105" s="359">
        <f t="shared" ca="1" si="129"/>
        <v>0</v>
      </c>
      <c r="AU105" s="359">
        <f t="shared" ca="1" si="129"/>
        <v>0</v>
      </c>
      <c r="AV105" s="359">
        <f t="shared" ca="1" si="130"/>
        <v>0</v>
      </c>
      <c r="AW105" s="359">
        <f t="shared" ca="1" si="130"/>
        <v>0</v>
      </c>
      <c r="AX105" s="359">
        <f t="shared" ca="1" si="130"/>
        <v>0</v>
      </c>
      <c r="AY105" s="359">
        <f t="shared" ca="1" si="130"/>
        <v>0</v>
      </c>
      <c r="AZ105" s="359">
        <f t="shared" ca="1" si="130"/>
        <v>0</v>
      </c>
      <c r="BA105" s="359">
        <f t="shared" ca="1" si="130"/>
        <v>0</v>
      </c>
      <c r="BB105" s="359">
        <f t="shared" ca="1" si="130"/>
        <v>0</v>
      </c>
      <c r="BC105" s="359">
        <f t="shared" ca="1" si="130"/>
        <v>0</v>
      </c>
      <c r="BD105" s="359">
        <f t="shared" ca="1" si="130"/>
        <v>0</v>
      </c>
      <c r="BE105" s="359">
        <f t="shared" ca="1" si="130"/>
        <v>0</v>
      </c>
      <c r="BF105" s="359">
        <f t="shared" ca="1" si="131"/>
        <v>0</v>
      </c>
      <c r="BG105" s="359">
        <f t="shared" ca="1" si="131"/>
        <v>0</v>
      </c>
      <c r="BH105" s="359">
        <f t="shared" ca="1" si="131"/>
        <v>0</v>
      </c>
      <c r="BI105" s="359">
        <f t="shared" ca="1" si="131"/>
        <v>0</v>
      </c>
      <c r="BJ105" s="359">
        <f t="shared" ca="1" si="131"/>
        <v>0</v>
      </c>
      <c r="BK105" s="359">
        <f t="shared" ca="1" si="131"/>
        <v>0</v>
      </c>
      <c r="BL105" s="359">
        <f t="shared" ca="1" si="131"/>
        <v>0</v>
      </c>
      <c r="BM105" s="359">
        <f t="shared" ca="1" si="131"/>
        <v>0</v>
      </c>
      <c r="BN105" s="359">
        <f t="shared" ca="1" si="131"/>
        <v>0</v>
      </c>
      <c r="BO105" s="359">
        <f t="shared" ca="1" si="131"/>
        <v>0</v>
      </c>
      <c r="BP105" s="358">
        <f t="shared" ca="1" si="101"/>
        <v>114600.00000000001</v>
      </c>
      <c r="BQ105" s="206">
        <f ca="1">SUM(BP105:BP106)</f>
        <v>148160</v>
      </c>
      <c r="BR105" s="234">
        <f t="shared" ca="1" si="102"/>
        <v>1.6373391419483053E-2</v>
      </c>
    </row>
    <row r="106" spans="1:75" ht="20.100000000000001" customHeight="1" outlineLevel="1" x14ac:dyDescent="0.2">
      <c r="A106" s="354">
        <f ca="1">INDEX(MC_Dispositivo!B:E,MATCH('Quantitativo_MG-329'!C106,MC_Dispositivo!B:B,0),2)</f>
        <v>4413905</v>
      </c>
      <c r="B106" s="354" t="str">
        <f ca="1">INDEX([10]TPU!$B:$B,MATCH($A106,[10]TPU!$A:$A,0))</f>
        <v>SICRO</v>
      </c>
      <c r="C106" s="354" t="s">
        <v>175</v>
      </c>
      <c r="D106" s="355" t="str">
        <f ca="1">INDEX(MC_Dispositivo!B:E,MATCH('Quantitativo_MG-329'!C106,MC_Dispositivo!B:B,0),3)</f>
        <v>Hidrossemeadura</v>
      </c>
      <c r="E106" s="354" t="str">
        <f ca="1">INDEX(MC_Dispositivo!B:E,MATCH('Quantitativo_MG-329'!C106,MC_Dispositivo!B:B,0),4)</f>
        <v>m²</v>
      </c>
      <c r="F106" s="356" cm="1">
        <f t="array" aca="1" ref="F106" ca="1">IF($BS$1="Todos",SUM(IF(($BS$1="todos")*(MC_Dispositivo!$B$54:$B$212=$C106),MC_Dispositivo!$F$54:$BE$212)),SUM(IF((MC_Dispositivo!$F$36:$BE$36=$BS$1)*(MC_Dispositivo!$B$54:$B$212=$C106),MC_Dispositivo!$F$54:$BE$212)))</f>
        <v>4000</v>
      </c>
      <c r="G106" s="357" cm="1">
        <f t="array" aca="1" ref="G106" ca="1">SUM(IF((MC_Dispositivo!$B$53:$B$189=$C106)*(MC_Dispositivo!$F$36:$BE$36=$BS$1)*(MC_Dispositivo!$F$43:$BE$43=G$1),MC_Dispositivo!$F$53:$BE$189))</f>
        <v>0</v>
      </c>
      <c r="H106" s="357" cm="1">
        <f t="array" aca="1" ref="H106" ca="1">SUM(IF((MC_Dispositivo!$B$53:$B$189=$C106)*(MC_Dispositivo!$F$36:$BE$36=$BS$1)*(MC_Dispositivo!$F$43:$BE$43=H$1),MC_Dispositivo!$F$53:$BE$189))</f>
        <v>0</v>
      </c>
      <c r="I106" s="357" cm="1">
        <f t="array" aca="1" ref="I106" ca="1">SUM(IF((MC_Dispositivo!$B$53:$B$189=$C106)*(MC_Dispositivo!$F$36:$BE$36=$BS$1)*(MC_Dispositivo!$F$43:$BE$43=I$1),MC_Dispositivo!$F$53:$BE$189))</f>
        <v>0</v>
      </c>
      <c r="J106" s="357" cm="1">
        <f t="array" aca="1" ref="J106" ca="1">SUM(IF((MC_Dispositivo!$B$53:$B$189=$C106)*(MC_Dispositivo!$F$36:$BE$36=$BS$1)*(MC_Dispositivo!$F$43:$BE$43=J$1),MC_Dispositivo!$F$53:$BE$189))</f>
        <v>4000</v>
      </c>
      <c r="K106" s="357" cm="1">
        <f t="array" aca="1" ref="K106" ca="1">SUM(IF((MC_Dispositivo!$B$53:$B$189=$C106)*(MC_Dispositivo!$F$36:$BE$36=$BS$1)*(MC_Dispositivo!$F$43:$BE$43=K$1),MC_Dispositivo!$F$53:$BE$189))</f>
        <v>0</v>
      </c>
      <c r="L106" s="357" cm="1">
        <f t="array" aca="1" ref="L106" ca="1">SUM(IF((MC_Dispositivo!$B$53:$B$189=$C106)*(MC_Dispositivo!$F$36:$BE$36=$BS$1)*(MC_Dispositivo!$F$43:$BE$43=L$1),MC_Dispositivo!$F$53:$BE$189))</f>
        <v>0</v>
      </c>
      <c r="M106" s="357" cm="1">
        <f t="array" aca="1" ref="M106" ca="1">SUM(IF((MC_Dispositivo!$B$53:$B$189=$C106)*(MC_Dispositivo!$F$36:$BE$36=$BS$1)*(MC_Dispositivo!$F$43:$BE$43=M$1),MC_Dispositivo!$F$53:$BE$189))</f>
        <v>0</v>
      </c>
      <c r="N106" s="357" cm="1">
        <f t="array" aca="1" ref="N106" ca="1">SUM(IF((MC_Dispositivo!$B$53:$B$189=$C106)*(MC_Dispositivo!$F$36:$BE$36=$BS$1)*(MC_Dispositivo!$F$43:$BE$43=N$1),MC_Dispositivo!$F$53:$BE$189))</f>
        <v>0</v>
      </c>
      <c r="O106" s="357" cm="1">
        <f t="array" aca="1" ref="O106" ca="1">SUM(IF((MC_Dispositivo!$B$53:$B$189=$C106)*(MC_Dispositivo!$F$36:$BE$36=$BS$1)*(MC_Dispositivo!$F$43:$BE$43=O$1),MC_Dispositivo!$F$53:$BE$189))</f>
        <v>0</v>
      </c>
      <c r="P106" s="357" cm="1">
        <f t="array" aca="1" ref="P106" ca="1">SUM(IF((MC_Dispositivo!$B$53:$B$189=$C106)*(MC_Dispositivo!$F$36:$BE$36=$BS$1)*(MC_Dispositivo!$F$43:$BE$43=P$1),MC_Dispositivo!$F$53:$BE$189))</f>
        <v>0</v>
      </c>
      <c r="Q106" s="357" cm="1">
        <f t="array" aca="1" ref="Q106" ca="1">SUM(IF((MC_Dispositivo!$B$53:$B$189=$C106)*(MC_Dispositivo!$F$36:$BE$36=$BS$1)*(MC_Dispositivo!$F$43:$BE$43=Q$1),MC_Dispositivo!$F$53:$BE$189))</f>
        <v>0</v>
      </c>
      <c r="R106" s="357" cm="1">
        <f t="array" aca="1" ref="R106" ca="1">SUM(IF((MC_Dispositivo!$B$53:$B$189=$C106)*(MC_Dispositivo!$F$36:$BE$36=$BS$1)*(MC_Dispositivo!$F$43:$BE$43=R$1),MC_Dispositivo!$F$53:$BE$189))</f>
        <v>0</v>
      </c>
      <c r="S106" s="357" cm="1">
        <f t="array" aca="1" ref="S106" ca="1">SUM(IF((MC_Dispositivo!$B$53:$B$189=$C106)*(MC_Dispositivo!$F$36:$BE$36=$BS$1)*(MC_Dispositivo!$F$43:$BE$43=S$1),MC_Dispositivo!$F$53:$BE$189))</f>
        <v>0</v>
      </c>
      <c r="T106" s="357" cm="1">
        <f t="array" aca="1" ref="T106" ca="1">SUM(IF((MC_Dispositivo!$B$53:$B$189=$C106)*(MC_Dispositivo!$F$36:$BE$36=$BS$1)*(MC_Dispositivo!$F$43:$BE$43=T$1),MC_Dispositivo!$F$53:$BE$189))</f>
        <v>0</v>
      </c>
      <c r="U106" s="357" cm="1">
        <f t="array" aca="1" ref="U106" ca="1">SUM(IF((MC_Dispositivo!$B$53:$B$189=$C106)*(MC_Dispositivo!$F$36:$BE$36=$BS$1)*(MC_Dispositivo!$F$43:$BE$43=U$1),MC_Dispositivo!$F$53:$BE$189))</f>
        <v>0</v>
      </c>
      <c r="V106" s="357" cm="1">
        <f t="array" aca="1" ref="V106" ca="1">SUM(IF((MC_Dispositivo!$B$53:$B$189=$C106)*(MC_Dispositivo!$F$36:$BE$36=$BS$1)*(MC_Dispositivo!$F$43:$BE$43=V$1),MC_Dispositivo!$F$53:$BE$189))</f>
        <v>0</v>
      </c>
      <c r="W106" s="357" cm="1">
        <f t="array" aca="1" ref="W106" ca="1">SUM(IF((MC_Dispositivo!$B$53:$B$189=$C106)*(MC_Dispositivo!$F$36:$BE$36=$BS$1)*(MC_Dispositivo!$F$43:$BE$43=W$1),MC_Dispositivo!$F$53:$BE$189))</f>
        <v>0</v>
      </c>
      <c r="X106" s="357" cm="1">
        <f t="array" aca="1" ref="X106" ca="1">SUM(IF((MC_Dispositivo!$B$53:$B$189=$C106)*(MC_Dispositivo!$F$36:$BE$36=$BS$1)*(MC_Dispositivo!$F$43:$BE$43=X$1),MC_Dispositivo!$F$53:$BE$189))</f>
        <v>0</v>
      </c>
      <c r="Y106" s="357" cm="1">
        <f t="array" aca="1" ref="Y106" ca="1">SUM(IF((MC_Dispositivo!$B$53:$B$189=$C106)*(MC_Dispositivo!$F$36:$BE$36=$BS$1)*(MC_Dispositivo!$F$43:$BE$43=Y$1),MC_Dispositivo!$F$53:$BE$189))</f>
        <v>0</v>
      </c>
      <c r="Z106" s="357" cm="1">
        <f t="array" aca="1" ref="Z106" ca="1">SUM(IF((MC_Dispositivo!$B$53:$B$189=$C106)*(MC_Dispositivo!$F$36:$BE$36=$BS$1)*(MC_Dispositivo!$F$43:$BE$43=Z$1),MC_Dispositivo!$F$53:$BE$189))</f>
        <v>0</v>
      </c>
      <c r="AA106" s="357" cm="1">
        <f t="array" aca="1" ref="AA106" ca="1">SUM(IF((MC_Dispositivo!$B$53:$B$189=$C106)*(MC_Dispositivo!$F$36:$BE$36=$BS$1)*(MC_Dispositivo!$F$43:$BE$43=AA$1),MC_Dispositivo!$F$53:$BE$189))</f>
        <v>0</v>
      </c>
      <c r="AB106" s="357" cm="1">
        <f t="array" aca="1" ref="AB106" ca="1">SUM(IF((MC_Dispositivo!$B$53:$B$189=$C106)*(MC_Dispositivo!$F$36:$BE$36=$BS$1)*(MC_Dispositivo!$F$43:$BE$43=AB$1),MC_Dispositivo!$F$53:$BE$189))</f>
        <v>0</v>
      </c>
      <c r="AC106" s="357" cm="1">
        <f t="array" aca="1" ref="AC106" ca="1">SUM(IF((MC_Dispositivo!$B$53:$B$189=$C106)*(MC_Dispositivo!$F$36:$BE$36=$BS$1)*(MC_Dispositivo!$F$43:$BE$43=AC$1),MC_Dispositivo!$F$53:$BE$189))</f>
        <v>0</v>
      </c>
      <c r="AD106" s="357" cm="1">
        <f t="array" aca="1" ref="AD106" ca="1">SUM(IF((MC_Dispositivo!$B$53:$B$189=$C106)*(MC_Dispositivo!$F$36:$BE$36=$BS$1)*(MC_Dispositivo!$F$43:$BE$43=AD$1),MC_Dispositivo!$F$53:$BE$189))</f>
        <v>0</v>
      </c>
      <c r="AE106" s="357" cm="1">
        <f t="array" aca="1" ref="AE106" ca="1">SUM(IF((MC_Dispositivo!$B$53:$B$189=$C106)*(MC_Dispositivo!$F$36:$BE$36=$BS$1)*(MC_Dispositivo!$F$43:$BE$43=AE$1),MC_Dispositivo!$F$53:$BE$189))</f>
        <v>0</v>
      </c>
      <c r="AF106" s="357" cm="1">
        <f t="array" aca="1" ref="AF106" ca="1">SUM(IF((MC_Dispositivo!$B$53:$B$189=$C106)*(MC_Dispositivo!$F$36:$BE$36=$BS$1)*(MC_Dispositivo!$F$43:$BE$43=AF$1),MC_Dispositivo!$F$53:$BE$189))</f>
        <v>0</v>
      </c>
      <c r="AG106" s="357" cm="1">
        <f t="array" aca="1" ref="AG106" ca="1">SUM(IF((MC_Dispositivo!$B$53:$B$189=$C106)*(MC_Dispositivo!$F$36:$BE$36=$BS$1)*(MC_Dispositivo!$F$43:$BE$43=AG$1),MC_Dispositivo!$F$53:$BE$189))</f>
        <v>0</v>
      </c>
      <c r="AH106" s="357" cm="1">
        <f t="array" aca="1" ref="AH106" ca="1">SUM(IF((MC_Dispositivo!$B$53:$B$189=$C106)*(MC_Dispositivo!$F$36:$BE$36=$BS$1)*(MC_Dispositivo!$F$43:$BE$43=AH$1),MC_Dispositivo!$F$53:$BE$189))</f>
        <v>0</v>
      </c>
      <c r="AI106" s="357" cm="1">
        <f t="array" aca="1" ref="AI106" ca="1">SUM(IF((MC_Dispositivo!$B$53:$B$189=$C106)*(MC_Dispositivo!$F$36:$BE$36=$BS$1)*(MC_Dispositivo!$F$43:$BE$43=AI$1),MC_Dispositivo!$F$53:$BE$189))</f>
        <v>0</v>
      </c>
      <c r="AJ106" s="357" cm="1">
        <f t="array" aca="1" ref="AJ106" ca="1">SUM(IF((MC_Dispositivo!$B$53:$B$189=$C106)*(MC_Dispositivo!$F$36:$BE$36=$BS$1)*(MC_Dispositivo!$F$43:$BE$43=AJ$1),MC_Dispositivo!$F$53:$BE$189))</f>
        <v>0</v>
      </c>
      <c r="AK106" s="125">
        <f ca="1">IF(A106="","",INDEX([10]TPU!$G:$G,MATCH($A106,[10]TPU!$A:$A,0)))</f>
        <v>8.39</v>
      </c>
      <c r="AL106" s="359">
        <f t="shared" ca="1" si="129"/>
        <v>0</v>
      </c>
      <c r="AM106" s="359">
        <f t="shared" ca="1" si="129"/>
        <v>0</v>
      </c>
      <c r="AN106" s="359">
        <f t="shared" ca="1" si="129"/>
        <v>0</v>
      </c>
      <c r="AO106" s="359">
        <f t="shared" ca="1" si="129"/>
        <v>33560</v>
      </c>
      <c r="AP106" s="359">
        <f t="shared" ca="1" si="129"/>
        <v>0</v>
      </c>
      <c r="AQ106" s="359">
        <f t="shared" ca="1" si="129"/>
        <v>0</v>
      </c>
      <c r="AR106" s="359">
        <f t="shared" ca="1" si="129"/>
        <v>0</v>
      </c>
      <c r="AS106" s="359">
        <f t="shared" ca="1" si="129"/>
        <v>0</v>
      </c>
      <c r="AT106" s="359">
        <f t="shared" ca="1" si="129"/>
        <v>0</v>
      </c>
      <c r="AU106" s="359">
        <f t="shared" ca="1" si="129"/>
        <v>0</v>
      </c>
      <c r="AV106" s="359">
        <f t="shared" ca="1" si="130"/>
        <v>0</v>
      </c>
      <c r="AW106" s="359">
        <f t="shared" ca="1" si="130"/>
        <v>0</v>
      </c>
      <c r="AX106" s="359">
        <f t="shared" ca="1" si="130"/>
        <v>0</v>
      </c>
      <c r="AY106" s="359">
        <f t="shared" ca="1" si="130"/>
        <v>0</v>
      </c>
      <c r="AZ106" s="359">
        <f t="shared" ca="1" si="130"/>
        <v>0</v>
      </c>
      <c r="BA106" s="359">
        <f t="shared" ca="1" si="130"/>
        <v>0</v>
      </c>
      <c r="BB106" s="359">
        <f t="shared" ca="1" si="130"/>
        <v>0</v>
      </c>
      <c r="BC106" s="359">
        <f t="shared" ca="1" si="130"/>
        <v>0</v>
      </c>
      <c r="BD106" s="359">
        <f t="shared" ca="1" si="130"/>
        <v>0</v>
      </c>
      <c r="BE106" s="359">
        <f t="shared" ca="1" si="130"/>
        <v>0</v>
      </c>
      <c r="BF106" s="359">
        <f t="shared" ca="1" si="131"/>
        <v>0</v>
      </c>
      <c r="BG106" s="359">
        <f t="shared" ca="1" si="131"/>
        <v>0</v>
      </c>
      <c r="BH106" s="359">
        <f t="shared" ca="1" si="131"/>
        <v>0</v>
      </c>
      <c r="BI106" s="359">
        <f t="shared" ca="1" si="131"/>
        <v>0</v>
      </c>
      <c r="BJ106" s="359">
        <f t="shared" ca="1" si="131"/>
        <v>0</v>
      </c>
      <c r="BK106" s="359">
        <f t="shared" ca="1" si="131"/>
        <v>0</v>
      </c>
      <c r="BL106" s="359">
        <f t="shared" ca="1" si="131"/>
        <v>0</v>
      </c>
      <c r="BM106" s="359">
        <f t="shared" ca="1" si="131"/>
        <v>0</v>
      </c>
      <c r="BN106" s="359">
        <f t="shared" ca="1" si="131"/>
        <v>0</v>
      </c>
      <c r="BO106" s="359">
        <f t="shared" ca="1" si="131"/>
        <v>0</v>
      </c>
      <c r="BP106" s="358">
        <f t="shared" ca="1" si="101"/>
        <v>33560</v>
      </c>
      <c r="BQ106" s="206"/>
      <c r="BR106" s="234" t="str">
        <f t="shared" si="102"/>
        <v/>
      </c>
    </row>
    <row r="107" spans="1:75" ht="20.100000000000001" customHeight="1" outlineLevel="1" x14ac:dyDescent="0.2">
      <c r="A107" s="349"/>
      <c r="B107" s="349"/>
      <c r="C107" s="350">
        <v>9</v>
      </c>
      <c r="D107" s="351" t="s">
        <v>176</v>
      </c>
      <c r="E107" s="349"/>
      <c r="F107" s="352"/>
      <c r="G107" s="352"/>
      <c r="H107" s="352"/>
      <c r="I107" s="352"/>
      <c r="J107" s="352"/>
      <c r="K107" s="352"/>
      <c r="L107" s="352"/>
      <c r="M107" s="352"/>
      <c r="N107" s="352"/>
      <c r="O107" s="352"/>
      <c r="P107" s="352"/>
      <c r="Q107" s="352"/>
      <c r="R107" s="352"/>
      <c r="S107" s="352"/>
      <c r="T107" s="352"/>
      <c r="U107" s="352"/>
      <c r="V107" s="352"/>
      <c r="W107" s="352"/>
      <c r="X107" s="352"/>
      <c r="Y107" s="352"/>
      <c r="Z107" s="352"/>
      <c r="AA107" s="352"/>
      <c r="AB107" s="352"/>
      <c r="AC107" s="352"/>
      <c r="AD107" s="352"/>
      <c r="AE107" s="352"/>
      <c r="AF107" s="352"/>
      <c r="AG107" s="352"/>
      <c r="AH107" s="352"/>
      <c r="AI107" s="352"/>
      <c r="AJ107" s="352"/>
      <c r="AK107" s="352"/>
      <c r="AL107" s="353">
        <f t="shared" ca="1" si="129"/>
        <v>0</v>
      </c>
      <c r="AM107" s="353">
        <f t="shared" ca="1" si="129"/>
        <v>0</v>
      </c>
      <c r="AN107" s="353">
        <f t="shared" ca="1" si="129"/>
        <v>0</v>
      </c>
      <c r="AO107" s="353">
        <f t="shared" ca="1" si="129"/>
        <v>341882</v>
      </c>
      <c r="AP107" s="353">
        <f t="shared" ca="1" si="129"/>
        <v>0</v>
      </c>
      <c r="AQ107" s="353">
        <f t="shared" ca="1" si="129"/>
        <v>0</v>
      </c>
      <c r="AR107" s="353">
        <f t="shared" ca="1" si="129"/>
        <v>0</v>
      </c>
      <c r="AS107" s="353">
        <f t="shared" ca="1" si="129"/>
        <v>0</v>
      </c>
      <c r="AT107" s="353">
        <f t="shared" ca="1" si="129"/>
        <v>0</v>
      </c>
      <c r="AU107" s="353">
        <f t="shared" ca="1" si="129"/>
        <v>0</v>
      </c>
      <c r="AV107" s="353">
        <f t="shared" ca="1" si="130"/>
        <v>0</v>
      </c>
      <c r="AW107" s="353">
        <f t="shared" ca="1" si="130"/>
        <v>0</v>
      </c>
      <c r="AX107" s="353">
        <f t="shared" ca="1" si="130"/>
        <v>0</v>
      </c>
      <c r="AY107" s="353">
        <f t="shared" ca="1" si="130"/>
        <v>0</v>
      </c>
      <c r="AZ107" s="353">
        <f t="shared" ca="1" si="130"/>
        <v>0</v>
      </c>
      <c r="BA107" s="353">
        <f t="shared" ca="1" si="130"/>
        <v>0</v>
      </c>
      <c r="BB107" s="353">
        <f t="shared" ca="1" si="130"/>
        <v>0</v>
      </c>
      <c r="BC107" s="353">
        <f t="shared" ca="1" si="130"/>
        <v>0</v>
      </c>
      <c r="BD107" s="353">
        <f t="shared" ca="1" si="130"/>
        <v>0</v>
      </c>
      <c r="BE107" s="353">
        <f t="shared" ca="1" si="130"/>
        <v>0</v>
      </c>
      <c r="BF107" s="353">
        <f t="shared" ca="1" si="131"/>
        <v>0</v>
      </c>
      <c r="BG107" s="353">
        <f t="shared" ca="1" si="131"/>
        <v>0</v>
      </c>
      <c r="BH107" s="353">
        <f t="shared" ca="1" si="131"/>
        <v>0</v>
      </c>
      <c r="BI107" s="353">
        <f t="shared" ca="1" si="131"/>
        <v>0</v>
      </c>
      <c r="BJ107" s="353">
        <f t="shared" ca="1" si="131"/>
        <v>0</v>
      </c>
      <c r="BK107" s="353">
        <f t="shared" ca="1" si="131"/>
        <v>0</v>
      </c>
      <c r="BL107" s="353">
        <f t="shared" ca="1" si="131"/>
        <v>0</v>
      </c>
      <c r="BM107" s="353">
        <f t="shared" ca="1" si="131"/>
        <v>0</v>
      </c>
      <c r="BN107" s="353">
        <f t="shared" ca="1" si="131"/>
        <v>0</v>
      </c>
      <c r="BO107" s="353">
        <f t="shared" ca="1" si="131"/>
        <v>0</v>
      </c>
      <c r="BP107" s="353">
        <f t="shared" ca="1" si="101"/>
        <v>341882</v>
      </c>
      <c r="BQ107" s="206"/>
      <c r="BR107" s="234" t="str">
        <f t="shared" si="102"/>
        <v/>
      </c>
    </row>
    <row r="108" spans="1:75" ht="20.100000000000001" customHeight="1" outlineLevel="1" x14ac:dyDescent="0.2">
      <c r="A108" s="354">
        <f ca="1">INDEX(MC_Dispositivo!B:E,MATCH('Quantitativo_MG-329'!C108,MC_Dispositivo!B:B,0),2)</f>
        <v>94992</v>
      </c>
      <c r="B108" s="354" t="str">
        <f ca="1">INDEX([10]TPU!$B:$B,MATCH($A108,[10]TPU!$A:$A,0))</f>
        <v>SINAPI</v>
      </c>
      <c r="C108" s="354" t="s">
        <v>178</v>
      </c>
      <c r="D108" s="355" t="str">
        <f ca="1">INDEX(MC_Dispositivo!B:E,MATCH('Quantitativo_MG-329'!C108,MC_Dispositivo!B:B,0),3)</f>
        <v>execução de passeio (calçada) ou piso de concreto com concreto moldado in loco, feito em obra, acabamento convencional, espessura 6 cm, armado.</v>
      </c>
      <c r="E108" s="354" t="str">
        <f ca="1">INDEX(MC_Dispositivo!B:E,MATCH('Quantitativo_MG-329'!C108,MC_Dispositivo!B:B,0),4)</f>
        <v>m²</v>
      </c>
      <c r="F108" s="356" cm="1">
        <f t="array" aca="1" ref="F108" ca="1">IF($BS$1="Todos",SUM(IF(($BS$1="todos")*(MC_Dispositivo!$B$54:$B$212=$C108),MC_Dispositivo!$F$54:$BE$212)),SUM(IF((MC_Dispositivo!$F$36:$BE$36=$BS$1)*(MC_Dispositivo!$B$54:$B$212=$C108),MC_Dispositivo!$F$54:$BE$212)))</f>
        <v>0</v>
      </c>
      <c r="G108" s="357" cm="1">
        <f t="array" aca="1" ref="G108" ca="1">SUM(IF((MC_Dispositivo!$B$53:$B$189=$C108)*(MC_Dispositivo!$F$36:$BE$36=$BS$1)*(MC_Dispositivo!$F$43:$BE$43=G$1),MC_Dispositivo!$F$53:$BE$189))</f>
        <v>0</v>
      </c>
      <c r="H108" s="357" cm="1">
        <f t="array" aca="1" ref="H108" ca="1">SUM(IF((MC_Dispositivo!$B$53:$B$189=$C108)*(MC_Dispositivo!$F$36:$BE$36=$BS$1)*(MC_Dispositivo!$F$43:$BE$43=H$1),MC_Dispositivo!$F$53:$BE$189))</f>
        <v>0</v>
      </c>
      <c r="I108" s="357" cm="1">
        <f t="array" aca="1" ref="I108" ca="1">SUM(IF((MC_Dispositivo!$B$53:$B$189=$C108)*(MC_Dispositivo!$F$36:$BE$36=$BS$1)*(MC_Dispositivo!$F$43:$BE$43=I$1),MC_Dispositivo!$F$53:$BE$189))</f>
        <v>0</v>
      </c>
      <c r="J108" s="357" cm="1">
        <f t="array" aca="1" ref="J108" ca="1">SUM(IF((MC_Dispositivo!$B$53:$B$189=$C108)*(MC_Dispositivo!$F$36:$BE$36=$BS$1)*(MC_Dispositivo!$F$43:$BE$43=J$1),MC_Dispositivo!$F$53:$BE$189))</f>
        <v>0</v>
      </c>
      <c r="K108" s="357" cm="1">
        <f t="array" aca="1" ref="K108" ca="1">SUM(IF((MC_Dispositivo!$B$53:$B$189=$C108)*(MC_Dispositivo!$F$36:$BE$36=$BS$1)*(MC_Dispositivo!$F$43:$BE$43=K$1),MC_Dispositivo!$F$53:$BE$189))</f>
        <v>0</v>
      </c>
      <c r="L108" s="357" cm="1">
        <f t="array" aca="1" ref="L108" ca="1">SUM(IF((MC_Dispositivo!$B$53:$B$189=$C108)*(MC_Dispositivo!$F$36:$BE$36=$BS$1)*(MC_Dispositivo!$F$43:$BE$43=L$1),MC_Dispositivo!$F$53:$BE$189))</f>
        <v>0</v>
      </c>
      <c r="M108" s="357" cm="1">
        <f t="array" aca="1" ref="M108" ca="1">SUM(IF((MC_Dispositivo!$B$53:$B$189=$C108)*(MC_Dispositivo!$F$36:$BE$36=$BS$1)*(MC_Dispositivo!$F$43:$BE$43=M$1),MC_Dispositivo!$F$53:$BE$189))</f>
        <v>0</v>
      </c>
      <c r="N108" s="357" cm="1">
        <f t="array" aca="1" ref="N108" ca="1">SUM(IF((MC_Dispositivo!$B$53:$B$189=$C108)*(MC_Dispositivo!$F$36:$BE$36=$BS$1)*(MC_Dispositivo!$F$43:$BE$43=N$1),MC_Dispositivo!$F$53:$BE$189))</f>
        <v>0</v>
      </c>
      <c r="O108" s="357" cm="1">
        <f t="array" aca="1" ref="O108" ca="1">SUM(IF((MC_Dispositivo!$B$53:$B$189=$C108)*(MC_Dispositivo!$F$36:$BE$36=$BS$1)*(MC_Dispositivo!$F$43:$BE$43=O$1),MC_Dispositivo!$F$53:$BE$189))</f>
        <v>0</v>
      </c>
      <c r="P108" s="357" cm="1">
        <f t="array" aca="1" ref="P108" ca="1">SUM(IF((MC_Dispositivo!$B$53:$B$189=$C108)*(MC_Dispositivo!$F$36:$BE$36=$BS$1)*(MC_Dispositivo!$F$43:$BE$43=P$1),MC_Dispositivo!$F$53:$BE$189))</f>
        <v>0</v>
      </c>
      <c r="Q108" s="357" cm="1">
        <f t="array" aca="1" ref="Q108" ca="1">SUM(IF((MC_Dispositivo!$B$53:$B$189=$C108)*(MC_Dispositivo!$F$36:$BE$36=$BS$1)*(MC_Dispositivo!$F$43:$BE$43=Q$1),MC_Dispositivo!$F$53:$BE$189))</f>
        <v>0</v>
      </c>
      <c r="R108" s="357" cm="1">
        <f t="array" aca="1" ref="R108" ca="1">SUM(IF((MC_Dispositivo!$B$53:$B$189=$C108)*(MC_Dispositivo!$F$36:$BE$36=$BS$1)*(MC_Dispositivo!$F$43:$BE$43=R$1),MC_Dispositivo!$F$53:$BE$189))</f>
        <v>0</v>
      </c>
      <c r="S108" s="357" cm="1">
        <f t="array" aca="1" ref="S108" ca="1">SUM(IF((MC_Dispositivo!$B$53:$B$189=$C108)*(MC_Dispositivo!$F$36:$BE$36=$BS$1)*(MC_Dispositivo!$F$43:$BE$43=S$1),MC_Dispositivo!$F$53:$BE$189))</f>
        <v>0</v>
      </c>
      <c r="T108" s="357" cm="1">
        <f t="array" aca="1" ref="T108" ca="1">SUM(IF((MC_Dispositivo!$B$53:$B$189=$C108)*(MC_Dispositivo!$F$36:$BE$36=$BS$1)*(MC_Dispositivo!$F$43:$BE$43=T$1),MC_Dispositivo!$F$53:$BE$189))</f>
        <v>0</v>
      </c>
      <c r="U108" s="357" cm="1">
        <f t="array" aca="1" ref="U108" ca="1">SUM(IF((MC_Dispositivo!$B$53:$B$189=$C108)*(MC_Dispositivo!$F$36:$BE$36=$BS$1)*(MC_Dispositivo!$F$43:$BE$43=U$1),MC_Dispositivo!$F$53:$BE$189))</f>
        <v>0</v>
      </c>
      <c r="V108" s="357" cm="1">
        <f t="array" aca="1" ref="V108" ca="1">SUM(IF((MC_Dispositivo!$B$53:$B$189=$C108)*(MC_Dispositivo!$F$36:$BE$36=$BS$1)*(MC_Dispositivo!$F$43:$BE$43=V$1),MC_Dispositivo!$F$53:$BE$189))</f>
        <v>0</v>
      </c>
      <c r="W108" s="357" cm="1">
        <f t="array" aca="1" ref="W108" ca="1">SUM(IF((MC_Dispositivo!$B$53:$B$189=$C108)*(MC_Dispositivo!$F$36:$BE$36=$BS$1)*(MC_Dispositivo!$F$43:$BE$43=W$1),MC_Dispositivo!$F$53:$BE$189))</f>
        <v>0</v>
      </c>
      <c r="X108" s="357" cm="1">
        <f t="array" aca="1" ref="X108" ca="1">SUM(IF((MC_Dispositivo!$B$53:$B$189=$C108)*(MC_Dispositivo!$F$36:$BE$36=$BS$1)*(MC_Dispositivo!$F$43:$BE$43=X$1),MC_Dispositivo!$F$53:$BE$189))</f>
        <v>0</v>
      </c>
      <c r="Y108" s="357" cm="1">
        <f t="array" aca="1" ref="Y108" ca="1">SUM(IF((MC_Dispositivo!$B$53:$B$189=$C108)*(MC_Dispositivo!$F$36:$BE$36=$BS$1)*(MC_Dispositivo!$F$43:$BE$43=Y$1),MC_Dispositivo!$F$53:$BE$189))</f>
        <v>0</v>
      </c>
      <c r="Z108" s="357" cm="1">
        <f t="array" aca="1" ref="Z108" ca="1">SUM(IF((MC_Dispositivo!$B$53:$B$189=$C108)*(MC_Dispositivo!$F$36:$BE$36=$BS$1)*(MC_Dispositivo!$F$43:$BE$43=Z$1),MC_Dispositivo!$F$53:$BE$189))</f>
        <v>0</v>
      </c>
      <c r="AA108" s="357" cm="1">
        <f t="array" aca="1" ref="AA108" ca="1">SUM(IF((MC_Dispositivo!$B$53:$B$189=$C108)*(MC_Dispositivo!$F$36:$BE$36=$BS$1)*(MC_Dispositivo!$F$43:$BE$43=AA$1),MC_Dispositivo!$F$53:$BE$189))</f>
        <v>0</v>
      </c>
      <c r="AB108" s="357" cm="1">
        <f t="array" aca="1" ref="AB108" ca="1">SUM(IF((MC_Dispositivo!$B$53:$B$189=$C108)*(MC_Dispositivo!$F$36:$BE$36=$BS$1)*(MC_Dispositivo!$F$43:$BE$43=AB$1),MC_Dispositivo!$F$53:$BE$189))</f>
        <v>0</v>
      </c>
      <c r="AC108" s="357" cm="1">
        <f t="array" aca="1" ref="AC108" ca="1">SUM(IF((MC_Dispositivo!$B$53:$B$189=$C108)*(MC_Dispositivo!$F$36:$BE$36=$BS$1)*(MC_Dispositivo!$F$43:$BE$43=AC$1),MC_Dispositivo!$F$53:$BE$189))</f>
        <v>0</v>
      </c>
      <c r="AD108" s="357" cm="1">
        <f t="array" aca="1" ref="AD108" ca="1">SUM(IF((MC_Dispositivo!$B$53:$B$189=$C108)*(MC_Dispositivo!$F$36:$BE$36=$BS$1)*(MC_Dispositivo!$F$43:$BE$43=AD$1),MC_Dispositivo!$F$53:$BE$189))</f>
        <v>0</v>
      </c>
      <c r="AE108" s="357" cm="1">
        <f t="array" aca="1" ref="AE108" ca="1">SUM(IF((MC_Dispositivo!$B$53:$B$189=$C108)*(MC_Dispositivo!$F$36:$BE$36=$BS$1)*(MC_Dispositivo!$F$43:$BE$43=AE$1),MC_Dispositivo!$F$53:$BE$189))</f>
        <v>0</v>
      </c>
      <c r="AF108" s="357" cm="1">
        <f t="array" aca="1" ref="AF108" ca="1">SUM(IF((MC_Dispositivo!$B$53:$B$189=$C108)*(MC_Dispositivo!$F$36:$BE$36=$BS$1)*(MC_Dispositivo!$F$43:$BE$43=AF$1),MC_Dispositivo!$F$53:$BE$189))</f>
        <v>0</v>
      </c>
      <c r="AG108" s="357" cm="1">
        <f t="array" aca="1" ref="AG108" ca="1">SUM(IF((MC_Dispositivo!$B$53:$B$189=$C108)*(MC_Dispositivo!$F$36:$BE$36=$BS$1)*(MC_Dispositivo!$F$43:$BE$43=AG$1),MC_Dispositivo!$F$53:$BE$189))</f>
        <v>0</v>
      </c>
      <c r="AH108" s="357" cm="1">
        <f t="array" aca="1" ref="AH108" ca="1">SUM(IF((MC_Dispositivo!$B$53:$B$189=$C108)*(MC_Dispositivo!$F$36:$BE$36=$BS$1)*(MC_Dispositivo!$F$43:$BE$43=AH$1),MC_Dispositivo!$F$53:$BE$189))</f>
        <v>0</v>
      </c>
      <c r="AI108" s="357" cm="1">
        <f t="array" aca="1" ref="AI108" ca="1">SUM(IF((MC_Dispositivo!$B$53:$B$189=$C108)*(MC_Dispositivo!$F$36:$BE$36=$BS$1)*(MC_Dispositivo!$F$43:$BE$43=AI$1),MC_Dispositivo!$F$53:$BE$189))</f>
        <v>0</v>
      </c>
      <c r="AJ108" s="357" cm="1">
        <f t="array" aca="1" ref="AJ108" ca="1">SUM(IF((MC_Dispositivo!$B$53:$B$189=$C108)*(MC_Dispositivo!$F$36:$BE$36=$BS$1)*(MC_Dispositivo!$F$43:$BE$43=AJ$1),MC_Dispositivo!$F$53:$BE$189))</f>
        <v>0</v>
      </c>
      <c r="AK108" s="125">
        <f ca="1">IF(A108="","",INDEX([10]TPU!$G:$G,MATCH($A108,[10]TPU!$A:$A,0)))</f>
        <v>93.24</v>
      </c>
      <c r="AL108" s="359">
        <f t="shared" ca="1" si="129"/>
        <v>0</v>
      </c>
      <c r="AM108" s="359">
        <f t="shared" ca="1" si="129"/>
        <v>0</v>
      </c>
      <c r="AN108" s="359">
        <f t="shared" ca="1" si="129"/>
        <v>0</v>
      </c>
      <c r="AO108" s="359">
        <f t="shared" ca="1" si="129"/>
        <v>0</v>
      </c>
      <c r="AP108" s="359">
        <f t="shared" ca="1" si="129"/>
        <v>0</v>
      </c>
      <c r="AQ108" s="359">
        <f t="shared" ca="1" si="129"/>
        <v>0</v>
      </c>
      <c r="AR108" s="359">
        <f t="shared" ca="1" si="129"/>
        <v>0</v>
      </c>
      <c r="AS108" s="359">
        <f t="shared" ca="1" si="129"/>
        <v>0</v>
      </c>
      <c r="AT108" s="359">
        <f t="shared" ca="1" si="129"/>
        <v>0</v>
      </c>
      <c r="AU108" s="359">
        <f t="shared" ca="1" si="129"/>
        <v>0</v>
      </c>
      <c r="AV108" s="359">
        <f t="shared" ca="1" si="130"/>
        <v>0</v>
      </c>
      <c r="AW108" s="359">
        <f t="shared" ca="1" si="130"/>
        <v>0</v>
      </c>
      <c r="AX108" s="359">
        <f t="shared" ca="1" si="130"/>
        <v>0</v>
      </c>
      <c r="AY108" s="359">
        <f t="shared" ca="1" si="130"/>
        <v>0</v>
      </c>
      <c r="AZ108" s="359">
        <f t="shared" ca="1" si="130"/>
        <v>0</v>
      </c>
      <c r="BA108" s="359">
        <f t="shared" ca="1" si="130"/>
        <v>0</v>
      </c>
      <c r="BB108" s="359">
        <f t="shared" ca="1" si="130"/>
        <v>0</v>
      </c>
      <c r="BC108" s="359">
        <f t="shared" ca="1" si="130"/>
        <v>0</v>
      </c>
      <c r="BD108" s="359">
        <f t="shared" ca="1" si="130"/>
        <v>0</v>
      </c>
      <c r="BE108" s="359">
        <f t="shared" ca="1" si="130"/>
        <v>0</v>
      </c>
      <c r="BF108" s="359">
        <f t="shared" ca="1" si="131"/>
        <v>0</v>
      </c>
      <c r="BG108" s="359">
        <f t="shared" ca="1" si="131"/>
        <v>0</v>
      </c>
      <c r="BH108" s="359">
        <f t="shared" ca="1" si="131"/>
        <v>0</v>
      </c>
      <c r="BI108" s="359">
        <f t="shared" ca="1" si="131"/>
        <v>0</v>
      </c>
      <c r="BJ108" s="359">
        <f t="shared" ca="1" si="131"/>
        <v>0</v>
      </c>
      <c r="BK108" s="359">
        <f t="shared" ca="1" si="131"/>
        <v>0</v>
      </c>
      <c r="BL108" s="359">
        <f t="shared" ca="1" si="131"/>
        <v>0</v>
      </c>
      <c r="BM108" s="359">
        <f t="shared" ca="1" si="131"/>
        <v>0</v>
      </c>
      <c r="BN108" s="359">
        <f t="shared" ca="1" si="131"/>
        <v>0</v>
      </c>
      <c r="BO108" s="359">
        <f t="shared" ca="1" si="131"/>
        <v>0</v>
      </c>
      <c r="BP108" s="358">
        <f t="shared" ca="1" si="101"/>
        <v>0</v>
      </c>
      <c r="BQ108" s="206">
        <f ca="1">SUM(BP108:BP111)</f>
        <v>341882</v>
      </c>
      <c r="BR108" s="234">
        <f t="shared" ca="1" si="102"/>
        <v>3.7781910132800391E-2</v>
      </c>
    </row>
    <row r="109" spans="1:75" ht="20.100000000000001" customHeight="1" outlineLevel="1" x14ac:dyDescent="0.2">
      <c r="A109" s="354" t="str">
        <f ca="1">INDEX(MC_Dispositivo!B:E,MATCH('Quantitativo_MG-329'!C109,MC_Dispositivo!B:B,0),2)</f>
        <v>CA0002</v>
      </c>
      <c r="B109" s="354" t="str">
        <f ca="1">INDEX([10]TPU!$B:$B,MATCH($A109,[10]TPU!$A:$A,0))</f>
        <v>CUSTO REAJUSTADO</v>
      </c>
      <c r="C109" s="354" t="s">
        <v>179</v>
      </c>
      <c r="D109" s="355" t="str">
        <f ca="1">INDEX(MC_Dispositivo!B:E,MATCH('Quantitativo_MG-329'!C109,MC_Dispositivo!B:B,0),3)</f>
        <v>Baia de Ônibus</v>
      </c>
      <c r="E109" s="354" t="str">
        <f ca="1">INDEX(MC_Dispositivo!B:E,MATCH('Quantitativo_MG-329'!C109,MC_Dispositivo!B:B,0),4)</f>
        <v>u</v>
      </c>
      <c r="F109" s="356" cm="1">
        <f t="array" aca="1" ref="F109" ca="1">IF($BS$1="Todos",SUM(IF(($BS$1="todos")*(MC_Dispositivo!$B$54:$B$212=$C109),MC_Dispositivo!$F$54:$BE$212)),SUM(IF((MC_Dispositivo!$F$36:$BE$36=$BS$1)*(MC_Dispositivo!$B$54:$B$212=$C109),MC_Dispositivo!$F$54:$BE$212)))</f>
        <v>0</v>
      </c>
      <c r="G109" s="357" cm="1">
        <f t="array" aca="1" ref="G109" ca="1">SUM(IF((MC_Dispositivo!$B$53:$B$189=$C109)*(MC_Dispositivo!$F$36:$BE$36=$BS$1)*(MC_Dispositivo!$F$43:$BE$43=G$1),MC_Dispositivo!$F$53:$BE$189))</f>
        <v>0</v>
      </c>
      <c r="H109" s="357" cm="1">
        <f t="array" aca="1" ref="H109" ca="1">SUM(IF((MC_Dispositivo!$B$53:$B$189=$C109)*(MC_Dispositivo!$F$36:$BE$36=$BS$1)*(MC_Dispositivo!$F$43:$BE$43=H$1),MC_Dispositivo!$F$53:$BE$189))</f>
        <v>0</v>
      </c>
      <c r="I109" s="357" cm="1">
        <f t="array" aca="1" ref="I109" ca="1">SUM(IF((MC_Dispositivo!$B$53:$B$189=$C109)*(MC_Dispositivo!$F$36:$BE$36=$BS$1)*(MC_Dispositivo!$F$43:$BE$43=I$1),MC_Dispositivo!$F$53:$BE$189))</f>
        <v>0</v>
      </c>
      <c r="J109" s="357" cm="1">
        <f t="array" aca="1" ref="J109" ca="1">SUM(IF((MC_Dispositivo!$B$53:$B$189=$C109)*(MC_Dispositivo!$F$36:$BE$36=$BS$1)*(MC_Dispositivo!$F$43:$BE$43=J$1),MC_Dispositivo!$F$53:$BE$189))</f>
        <v>0</v>
      </c>
      <c r="K109" s="357" cm="1">
        <f t="array" aca="1" ref="K109" ca="1">SUM(IF((MC_Dispositivo!$B$53:$B$189=$C109)*(MC_Dispositivo!$F$36:$BE$36=$BS$1)*(MC_Dispositivo!$F$43:$BE$43=K$1),MC_Dispositivo!$F$53:$BE$189))</f>
        <v>0</v>
      </c>
      <c r="L109" s="357" cm="1">
        <f t="array" aca="1" ref="L109" ca="1">SUM(IF((MC_Dispositivo!$B$53:$B$189=$C109)*(MC_Dispositivo!$F$36:$BE$36=$BS$1)*(MC_Dispositivo!$F$43:$BE$43=L$1),MC_Dispositivo!$F$53:$BE$189))</f>
        <v>0</v>
      </c>
      <c r="M109" s="357" cm="1">
        <f t="array" aca="1" ref="M109" ca="1">SUM(IF((MC_Dispositivo!$B$53:$B$189=$C109)*(MC_Dispositivo!$F$36:$BE$36=$BS$1)*(MC_Dispositivo!$F$43:$BE$43=M$1),MC_Dispositivo!$F$53:$BE$189))</f>
        <v>0</v>
      </c>
      <c r="N109" s="357" cm="1">
        <f t="array" aca="1" ref="N109" ca="1">SUM(IF((MC_Dispositivo!$B$53:$B$189=$C109)*(MC_Dispositivo!$F$36:$BE$36=$BS$1)*(MC_Dispositivo!$F$43:$BE$43=N$1),MC_Dispositivo!$F$53:$BE$189))</f>
        <v>0</v>
      </c>
      <c r="O109" s="357" cm="1">
        <f t="array" aca="1" ref="O109" ca="1">SUM(IF((MC_Dispositivo!$B$53:$B$189=$C109)*(MC_Dispositivo!$F$36:$BE$36=$BS$1)*(MC_Dispositivo!$F$43:$BE$43=O$1),MC_Dispositivo!$F$53:$BE$189))</f>
        <v>0</v>
      </c>
      <c r="P109" s="357" cm="1">
        <f t="array" aca="1" ref="P109" ca="1">SUM(IF((MC_Dispositivo!$B$53:$B$189=$C109)*(MC_Dispositivo!$F$36:$BE$36=$BS$1)*(MC_Dispositivo!$F$43:$BE$43=P$1),MC_Dispositivo!$F$53:$BE$189))</f>
        <v>0</v>
      </c>
      <c r="Q109" s="357" cm="1">
        <f t="array" aca="1" ref="Q109" ca="1">SUM(IF((MC_Dispositivo!$B$53:$B$189=$C109)*(MC_Dispositivo!$F$36:$BE$36=$BS$1)*(MC_Dispositivo!$F$43:$BE$43=Q$1),MC_Dispositivo!$F$53:$BE$189))</f>
        <v>0</v>
      </c>
      <c r="R109" s="357" cm="1">
        <f t="array" aca="1" ref="R109" ca="1">SUM(IF((MC_Dispositivo!$B$53:$B$189=$C109)*(MC_Dispositivo!$F$36:$BE$36=$BS$1)*(MC_Dispositivo!$F$43:$BE$43=R$1),MC_Dispositivo!$F$53:$BE$189))</f>
        <v>0</v>
      </c>
      <c r="S109" s="357" cm="1">
        <f t="array" aca="1" ref="S109" ca="1">SUM(IF((MC_Dispositivo!$B$53:$B$189=$C109)*(MC_Dispositivo!$F$36:$BE$36=$BS$1)*(MC_Dispositivo!$F$43:$BE$43=S$1),MC_Dispositivo!$F$53:$BE$189))</f>
        <v>0</v>
      </c>
      <c r="T109" s="357" cm="1">
        <f t="array" aca="1" ref="T109" ca="1">SUM(IF((MC_Dispositivo!$B$53:$B$189=$C109)*(MC_Dispositivo!$F$36:$BE$36=$BS$1)*(MC_Dispositivo!$F$43:$BE$43=T$1),MC_Dispositivo!$F$53:$BE$189))</f>
        <v>0</v>
      </c>
      <c r="U109" s="357" cm="1">
        <f t="array" aca="1" ref="U109" ca="1">SUM(IF((MC_Dispositivo!$B$53:$B$189=$C109)*(MC_Dispositivo!$F$36:$BE$36=$BS$1)*(MC_Dispositivo!$F$43:$BE$43=U$1),MC_Dispositivo!$F$53:$BE$189))</f>
        <v>0</v>
      </c>
      <c r="V109" s="357" cm="1">
        <f t="array" aca="1" ref="V109" ca="1">SUM(IF((MC_Dispositivo!$B$53:$B$189=$C109)*(MC_Dispositivo!$F$36:$BE$36=$BS$1)*(MC_Dispositivo!$F$43:$BE$43=V$1),MC_Dispositivo!$F$53:$BE$189))</f>
        <v>0</v>
      </c>
      <c r="W109" s="357" cm="1">
        <f t="array" aca="1" ref="W109" ca="1">SUM(IF((MC_Dispositivo!$B$53:$B$189=$C109)*(MC_Dispositivo!$F$36:$BE$36=$BS$1)*(MC_Dispositivo!$F$43:$BE$43=W$1),MC_Dispositivo!$F$53:$BE$189))</f>
        <v>0</v>
      </c>
      <c r="X109" s="357" cm="1">
        <f t="array" aca="1" ref="X109" ca="1">SUM(IF((MC_Dispositivo!$B$53:$B$189=$C109)*(MC_Dispositivo!$F$36:$BE$36=$BS$1)*(MC_Dispositivo!$F$43:$BE$43=X$1),MC_Dispositivo!$F$53:$BE$189))</f>
        <v>0</v>
      </c>
      <c r="Y109" s="357" cm="1">
        <f t="array" aca="1" ref="Y109" ca="1">SUM(IF((MC_Dispositivo!$B$53:$B$189=$C109)*(MC_Dispositivo!$F$36:$BE$36=$BS$1)*(MC_Dispositivo!$F$43:$BE$43=Y$1),MC_Dispositivo!$F$53:$BE$189))</f>
        <v>0</v>
      </c>
      <c r="Z109" s="357" cm="1">
        <f t="array" aca="1" ref="Z109" ca="1">SUM(IF((MC_Dispositivo!$B$53:$B$189=$C109)*(MC_Dispositivo!$F$36:$BE$36=$BS$1)*(MC_Dispositivo!$F$43:$BE$43=Z$1),MC_Dispositivo!$F$53:$BE$189))</f>
        <v>0</v>
      </c>
      <c r="AA109" s="357" cm="1">
        <f t="array" aca="1" ref="AA109" ca="1">SUM(IF((MC_Dispositivo!$B$53:$B$189=$C109)*(MC_Dispositivo!$F$36:$BE$36=$BS$1)*(MC_Dispositivo!$F$43:$BE$43=AA$1),MC_Dispositivo!$F$53:$BE$189))</f>
        <v>0</v>
      </c>
      <c r="AB109" s="357" cm="1">
        <f t="array" aca="1" ref="AB109" ca="1">SUM(IF((MC_Dispositivo!$B$53:$B$189=$C109)*(MC_Dispositivo!$F$36:$BE$36=$BS$1)*(MC_Dispositivo!$F$43:$BE$43=AB$1),MC_Dispositivo!$F$53:$BE$189))</f>
        <v>0</v>
      </c>
      <c r="AC109" s="357" cm="1">
        <f t="array" aca="1" ref="AC109" ca="1">SUM(IF((MC_Dispositivo!$B$53:$B$189=$C109)*(MC_Dispositivo!$F$36:$BE$36=$BS$1)*(MC_Dispositivo!$F$43:$BE$43=AC$1),MC_Dispositivo!$F$53:$BE$189))</f>
        <v>0</v>
      </c>
      <c r="AD109" s="357" cm="1">
        <f t="array" aca="1" ref="AD109" ca="1">SUM(IF((MC_Dispositivo!$B$53:$B$189=$C109)*(MC_Dispositivo!$F$36:$BE$36=$BS$1)*(MC_Dispositivo!$F$43:$BE$43=AD$1),MC_Dispositivo!$F$53:$BE$189))</f>
        <v>0</v>
      </c>
      <c r="AE109" s="357" cm="1">
        <f t="array" aca="1" ref="AE109" ca="1">SUM(IF((MC_Dispositivo!$B$53:$B$189=$C109)*(MC_Dispositivo!$F$36:$BE$36=$BS$1)*(MC_Dispositivo!$F$43:$BE$43=AE$1),MC_Dispositivo!$F$53:$BE$189))</f>
        <v>0</v>
      </c>
      <c r="AF109" s="357" cm="1">
        <f t="array" aca="1" ref="AF109" ca="1">SUM(IF((MC_Dispositivo!$B$53:$B$189=$C109)*(MC_Dispositivo!$F$36:$BE$36=$BS$1)*(MC_Dispositivo!$F$43:$BE$43=AF$1),MC_Dispositivo!$F$53:$BE$189))</f>
        <v>0</v>
      </c>
      <c r="AG109" s="357" cm="1">
        <f t="array" aca="1" ref="AG109" ca="1">SUM(IF((MC_Dispositivo!$B$53:$B$189=$C109)*(MC_Dispositivo!$F$36:$BE$36=$BS$1)*(MC_Dispositivo!$F$43:$BE$43=AG$1),MC_Dispositivo!$F$53:$BE$189))</f>
        <v>0</v>
      </c>
      <c r="AH109" s="357" cm="1">
        <f t="array" aca="1" ref="AH109" ca="1">SUM(IF((MC_Dispositivo!$B$53:$B$189=$C109)*(MC_Dispositivo!$F$36:$BE$36=$BS$1)*(MC_Dispositivo!$F$43:$BE$43=AH$1),MC_Dispositivo!$F$53:$BE$189))</f>
        <v>0</v>
      </c>
      <c r="AI109" s="357" cm="1">
        <f t="array" aca="1" ref="AI109" ca="1">SUM(IF((MC_Dispositivo!$B$53:$B$189=$C109)*(MC_Dispositivo!$F$36:$BE$36=$BS$1)*(MC_Dispositivo!$F$43:$BE$43=AI$1),MC_Dispositivo!$F$53:$BE$189))</f>
        <v>0</v>
      </c>
      <c r="AJ109" s="357" cm="1">
        <f t="array" aca="1" ref="AJ109" ca="1">SUM(IF((MC_Dispositivo!$B$53:$B$189=$C109)*(MC_Dispositivo!$F$36:$BE$36=$BS$1)*(MC_Dispositivo!$F$43:$BE$43=AJ$1),MC_Dispositivo!$F$53:$BE$189))</f>
        <v>0</v>
      </c>
      <c r="AK109" s="125">
        <f ca="1">IF(A109="","",INDEX([10]TPU!$G:$G,MATCH($A109,[10]TPU!$A:$A,0)))</f>
        <v>10924.93</v>
      </c>
      <c r="AL109" s="359">
        <f t="shared" ca="1" si="129"/>
        <v>0</v>
      </c>
      <c r="AM109" s="359">
        <f t="shared" ca="1" si="129"/>
        <v>0</v>
      </c>
      <c r="AN109" s="359">
        <f t="shared" ca="1" si="129"/>
        <v>0</v>
      </c>
      <c r="AO109" s="359">
        <f t="shared" ca="1" si="129"/>
        <v>0</v>
      </c>
      <c r="AP109" s="359">
        <f t="shared" ca="1" si="129"/>
        <v>0</v>
      </c>
      <c r="AQ109" s="359">
        <f t="shared" ca="1" si="129"/>
        <v>0</v>
      </c>
      <c r="AR109" s="359">
        <f t="shared" ca="1" si="129"/>
        <v>0</v>
      </c>
      <c r="AS109" s="359">
        <f t="shared" ca="1" si="129"/>
        <v>0</v>
      </c>
      <c r="AT109" s="359">
        <f t="shared" ca="1" si="129"/>
        <v>0</v>
      </c>
      <c r="AU109" s="359">
        <f t="shared" ca="1" si="129"/>
        <v>0</v>
      </c>
      <c r="AV109" s="359">
        <f t="shared" ca="1" si="130"/>
        <v>0</v>
      </c>
      <c r="AW109" s="359">
        <f t="shared" ca="1" si="130"/>
        <v>0</v>
      </c>
      <c r="AX109" s="359">
        <f t="shared" ca="1" si="130"/>
        <v>0</v>
      </c>
      <c r="AY109" s="359">
        <f t="shared" ca="1" si="130"/>
        <v>0</v>
      </c>
      <c r="AZ109" s="359">
        <f t="shared" ca="1" si="130"/>
        <v>0</v>
      </c>
      <c r="BA109" s="359">
        <f t="shared" ca="1" si="130"/>
        <v>0</v>
      </c>
      <c r="BB109" s="359">
        <f t="shared" ca="1" si="130"/>
        <v>0</v>
      </c>
      <c r="BC109" s="359">
        <f t="shared" ca="1" si="130"/>
        <v>0</v>
      </c>
      <c r="BD109" s="359">
        <f t="shared" ca="1" si="130"/>
        <v>0</v>
      </c>
      <c r="BE109" s="359">
        <f t="shared" ca="1" si="130"/>
        <v>0</v>
      </c>
      <c r="BF109" s="359">
        <f t="shared" ca="1" si="131"/>
        <v>0</v>
      </c>
      <c r="BG109" s="359">
        <f t="shared" ca="1" si="131"/>
        <v>0</v>
      </c>
      <c r="BH109" s="359">
        <f t="shared" ca="1" si="131"/>
        <v>0</v>
      </c>
      <c r="BI109" s="359">
        <f t="shared" ca="1" si="131"/>
        <v>0</v>
      </c>
      <c r="BJ109" s="359">
        <f t="shared" ca="1" si="131"/>
        <v>0</v>
      </c>
      <c r="BK109" s="359">
        <f t="shared" ca="1" si="131"/>
        <v>0</v>
      </c>
      <c r="BL109" s="359">
        <f t="shared" ca="1" si="131"/>
        <v>0</v>
      </c>
      <c r="BM109" s="359">
        <f t="shared" ca="1" si="131"/>
        <v>0</v>
      </c>
      <c r="BN109" s="359">
        <f t="shared" ca="1" si="131"/>
        <v>0</v>
      </c>
      <c r="BO109" s="359">
        <f t="shared" ca="1" si="131"/>
        <v>0</v>
      </c>
      <c r="BP109" s="358">
        <f t="shared" ca="1" si="101"/>
        <v>0</v>
      </c>
      <c r="BQ109" s="206"/>
    </row>
    <row r="110" spans="1:75" ht="20.100000000000001" customHeight="1" outlineLevel="1" x14ac:dyDescent="0.2">
      <c r="A110" s="354">
        <f ca="1">INDEX(MC_Dispositivo!B:E,MATCH('Quantitativo_MG-329'!C110,MC_Dispositivo!B:B,0),2)</f>
        <v>3713608</v>
      </c>
      <c r="B110" s="354" t="str">
        <f ca="1">INDEX([10]TPU!$B:$B,MATCH($A110,[10]TPU!$A:$A,0))</f>
        <v>SICRO</v>
      </c>
      <c r="C110" s="354" t="s">
        <v>181</v>
      </c>
      <c r="D110" s="355" t="str">
        <f ca="1">INDEX(MC_Dispositivo!B:E,MATCH('Quantitativo_MG-329'!C110,MC_Dispositivo!B:B,0),3)</f>
        <v>Cerca com 4 fios de arame farpado e mourão de madeira a cada 2,5 m e esticador a cada 50 m</v>
      </c>
      <c r="E110" s="354" t="str">
        <f ca="1">INDEX(MC_Dispositivo!B:E,MATCH('Quantitativo_MG-329'!C110,MC_Dispositivo!B:B,0),4)</f>
        <v>m</v>
      </c>
      <c r="F110" s="356" cm="1">
        <f t="array" aca="1" ref="F110" ca="1">IF($BS$1="Todos",SUM(IF(($BS$1="todos")*(MC_Dispositivo!$B$54:$B$212=$C110),MC_Dispositivo!$F$54:$BE$212)),SUM(IF((MC_Dispositivo!$F$36:$BE$36=$BS$1)*(MC_Dispositivo!$B$54:$B$212=$C110),MC_Dispositivo!$F$54:$BE$212)))</f>
        <v>4000</v>
      </c>
      <c r="G110" s="357" cm="1">
        <f t="array" aca="1" ref="G110" ca="1">SUM(IF((MC_Dispositivo!$B$53:$B$189=$C110)*(MC_Dispositivo!$F$36:$BE$36=$BS$1)*(MC_Dispositivo!$F$43:$BE$43=G$1),MC_Dispositivo!$F$53:$BE$189))</f>
        <v>0</v>
      </c>
      <c r="H110" s="357" cm="1">
        <f t="array" aca="1" ref="H110" ca="1">SUM(IF((MC_Dispositivo!$B$53:$B$189=$C110)*(MC_Dispositivo!$F$36:$BE$36=$BS$1)*(MC_Dispositivo!$F$43:$BE$43=H$1),MC_Dispositivo!$F$53:$BE$189))</f>
        <v>0</v>
      </c>
      <c r="I110" s="357" cm="1">
        <f t="array" aca="1" ref="I110" ca="1">SUM(IF((MC_Dispositivo!$B$53:$B$189=$C110)*(MC_Dispositivo!$F$36:$BE$36=$BS$1)*(MC_Dispositivo!$F$43:$BE$43=I$1),MC_Dispositivo!$F$53:$BE$189))</f>
        <v>0</v>
      </c>
      <c r="J110" s="357" cm="1">
        <f t="array" aca="1" ref="J110" ca="1">SUM(IF((MC_Dispositivo!$B$53:$B$189=$C110)*(MC_Dispositivo!$F$36:$BE$36=$BS$1)*(MC_Dispositivo!$F$43:$BE$43=J$1),MC_Dispositivo!$F$53:$BE$189))</f>
        <v>4000</v>
      </c>
      <c r="K110" s="357" cm="1">
        <f t="array" aca="1" ref="K110" ca="1">SUM(IF((MC_Dispositivo!$B$53:$B$189=$C110)*(MC_Dispositivo!$F$36:$BE$36=$BS$1)*(MC_Dispositivo!$F$43:$BE$43=K$1),MC_Dispositivo!$F$53:$BE$189))</f>
        <v>0</v>
      </c>
      <c r="L110" s="357" cm="1">
        <f t="array" aca="1" ref="L110" ca="1">SUM(IF((MC_Dispositivo!$B$53:$B$189=$C110)*(MC_Dispositivo!$F$36:$BE$36=$BS$1)*(MC_Dispositivo!$F$43:$BE$43=L$1),MC_Dispositivo!$F$53:$BE$189))</f>
        <v>0</v>
      </c>
      <c r="M110" s="357" cm="1">
        <f t="array" aca="1" ref="M110" ca="1">SUM(IF((MC_Dispositivo!$B$53:$B$189=$C110)*(MC_Dispositivo!$F$36:$BE$36=$BS$1)*(MC_Dispositivo!$F$43:$BE$43=M$1),MC_Dispositivo!$F$53:$BE$189))</f>
        <v>0</v>
      </c>
      <c r="N110" s="357" cm="1">
        <f t="array" aca="1" ref="N110" ca="1">SUM(IF((MC_Dispositivo!$B$53:$B$189=$C110)*(MC_Dispositivo!$F$36:$BE$36=$BS$1)*(MC_Dispositivo!$F$43:$BE$43=N$1),MC_Dispositivo!$F$53:$BE$189))</f>
        <v>0</v>
      </c>
      <c r="O110" s="357" cm="1">
        <f t="array" aca="1" ref="O110" ca="1">SUM(IF((MC_Dispositivo!$B$53:$B$189=$C110)*(MC_Dispositivo!$F$36:$BE$36=$BS$1)*(MC_Dispositivo!$F$43:$BE$43=O$1),MC_Dispositivo!$F$53:$BE$189))</f>
        <v>0</v>
      </c>
      <c r="P110" s="357" cm="1">
        <f t="array" aca="1" ref="P110" ca="1">SUM(IF((MC_Dispositivo!$B$53:$B$189=$C110)*(MC_Dispositivo!$F$36:$BE$36=$BS$1)*(MC_Dispositivo!$F$43:$BE$43=P$1),MC_Dispositivo!$F$53:$BE$189))</f>
        <v>0</v>
      </c>
      <c r="Q110" s="357" cm="1">
        <f t="array" aca="1" ref="Q110" ca="1">SUM(IF((MC_Dispositivo!$B$53:$B$189=$C110)*(MC_Dispositivo!$F$36:$BE$36=$BS$1)*(MC_Dispositivo!$F$43:$BE$43=Q$1),MC_Dispositivo!$F$53:$BE$189))</f>
        <v>0</v>
      </c>
      <c r="R110" s="357" cm="1">
        <f t="array" aca="1" ref="R110" ca="1">SUM(IF((MC_Dispositivo!$B$53:$B$189=$C110)*(MC_Dispositivo!$F$36:$BE$36=$BS$1)*(MC_Dispositivo!$F$43:$BE$43=R$1),MC_Dispositivo!$F$53:$BE$189))</f>
        <v>0</v>
      </c>
      <c r="S110" s="357" cm="1">
        <f t="array" aca="1" ref="S110" ca="1">SUM(IF((MC_Dispositivo!$B$53:$B$189=$C110)*(MC_Dispositivo!$F$36:$BE$36=$BS$1)*(MC_Dispositivo!$F$43:$BE$43=S$1),MC_Dispositivo!$F$53:$BE$189))</f>
        <v>0</v>
      </c>
      <c r="T110" s="357" cm="1">
        <f t="array" aca="1" ref="T110" ca="1">SUM(IF((MC_Dispositivo!$B$53:$B$189=$C110)*(MC_Dispositivo!$F$36:$BE$36=$BS$1)*(MC_Dispositivo!$F$43:$BE$43=T$1),MC_Dispositivo!$F$53:$BE$189))</f>
        <v>0</v>
      </c>
      <c r="U110" s="357" cm="1">
        <f t="array" aca="1" ref="U110" ca="1">SUM(IF((MC_Dispositivo!$B$53:$B$189=$C110)*(MC_Dispositivo!$F$36:$BE$36=$BS$1)*(MC_Dispositivo!$F$43:$BE$43=U$1),MC_Dispositivo!$F$53:$BE$189))</f>
        <v>0</v>
      </c>
      <c r="V110" s="357" cm="1">
        <f t="array" aca="1" ref="V110" ca="1">SUM(IF((MC_Dispositivo!$B$53:$B$189=$C110)*(MC_Dispositivo!$F$36:$BE$36=$BS$1)*(MC_Dispositivo!$F$43:$BE$43=V$1),MC_Dispositivo!$F$53:$BE$189))</f>
        <v>0</v>
      </c>
      <c r="W110" s="357" cm="1">
        <f t="array" aca="1" ref="W110" ca="1">SUM(IF((MC_Dispositivo!$B$53:$B$189=$C110)*(MC_Dispositivo!$F$36:$BE$36=$BS$1)*(MC_Dispositivo!$F$43:$BE$43=W$1),MC_Dispositivo!$F$53:$BE$189))</f>
        <v>0</v>
      </c>
      <c r="X110" s="357" cm="1">
        <f t="array" aca="1" ref="X110" ca="1">SUM(IF((MC_Dispositivo!$B$53:$B$189=$C110)*(MC_Dispositivo!$F$36:$BE$36=$BS$1)*(MC_Dispositivo!$F$43:$BE$43=X$1),MC_Dispositivo!$F$53:$BE$189))</f>
        <v>0</v>
      </c>
      <c r="Y110" s="357" cm="1">
        <f t="array" aca="1" ref="Y110" ca="1">SUM(IF((MC_Dispositivo!$B$53:$B$189=$C110)*(MC_Dispositivo!$F$36:$BE$36=$BS$1)*(MC_Dispositivo!$F$43:$BE$43=Y$1),MC_Dispositivo!$F$53:$BE$189))</f>
        <v>0</v>
      </c>
      <c r="Z110" s="357" cm="1">
        <f t="array" aca="1" ref="Z110" ca="1">SUM(IF((MC_Dispositivo!$B$53:$B$189=$C110)*(MC_Dispositivo!$F$36:$BE$36=$BS$1)*(MC_Dispositivo!$F$43:$BE$43=Z$1),MC_Dispositivo!$F$53:$BE$189))</f>
        <v>0</v>
      </c>
      <c r="AA110" s="357" cm="1">
        <f t="array" aca="1" ref="AA110" ca="1">SUM(IF((MC_Dispositivo!$B$53:$B$189=$C110)*(MC_Dispositivo!$F$36:$BE$36=$BS$1)*(MC_Dispositivo!$F$43:$BE$43=AA$1),MC_Dispositivo!$F$53:$BE$189))</f>
        <v>0</v>
      </c>
      <c r="AB110" s="357" cm="1">
        <f t="array" aca="1" ref="AB110" ca="1">SUM(IF((MC_Dispositivo!$B$53:$B$189=$C110)*(MC_Dispositivo!$F$36:$BE$36=$BS$1)*(MC_Dispositivo!$F$43:$BE$43=AB$1),MC_Dispositivo!$F$53:$BE$189))</f>
        <v>0</v>
      </c>
      <c r="AC110" s="357" cm="1">
        <f t="array" aca="1" ref="AC110" ca="1">SUM(IF((MC_Dispositivo!$B$53:$B$189=$C110)*(MC_Dispositivo!$F$36:$BE$36=$BS$1)*(MC_Dispositivo!$F$43:$BE$43=AC$1),MC_Dispositivo!$F$53:$BE$189))</f>
        <v>0</v>
      </c>
      <c r="AD110" s="357" cm="1">
        <f t="array" aca="1" ref="AD110" ca="1">SUM(IF((MC_Dispositivo!$B$53:$B$189=$C110)*(MC_Dispositivo!$F$36:$BE$36=$BS$1)*(MC_Dispositivo!$F$43:$BE$43=AD$1),MC_Dispositivo!$F$53:$BE$189))</f>
        <v>0</v>
      </c>
      <c r="AE110" s="357" cm="1">
        <f t="array" aca="1" ref="AE110" ca="1">SUM(IF((MC_Dispositivo!$B$53:$B$189=$C110)*(MC_Dispositivo!$F$36:$BE$36=$BS$1)*(MC_Dispositivo!$F$43:$BE$43=AE$1),MC_Dispositivo!$F$53:$BE$189))</f>
        <v>0</v>
      </c>
      <c r="AF110" s="357" cm="1">
        <f t="array" aca="1" ref="AF110" ca="1">SUM(IF((MC_Dispositivo!$B$53:$B$189=$C110)*(MC_Dispositivo!$F$36:$BE$36=$BS$1)*(MC_Dispositivo!$F$43:$BE$43=AF$1),MC_Dispositivo!$F$53:$BE$189))</f>
        <v>0</v>
      </c>
      <c r="AG110" s="357" cm="1">
        <f t="array" aca="1" ref="AG110" ca="1">SUM(IF((MC_Dispositivo!$B$53:$B$189=$C110)*(MC_Dispositivo!$F$36:$BE$36=$BS$1)*(MC_Dispositivo!$F$43:$BE$43=AG$1),MC_Dispositivo!$F$53:$BE$189))</f>
        <v>0</v>
      </c>
      <c r="AH110" s="357" cm="1">
        <f t="array" aca="1" ref="AH110" ca="1">SUM(IF((MC_Dispositivo!$B$53:$B$189=$C110)*(MC_Dispositivo!$F$36:$BE$36=$BS$1)*(MC_Dispositivo!$F$43:$BE$43=AH$1),MC_Dispositivo!$F$53:$BE$189))</f>
        <v>0</v>
      </c>
      <c r="AI110" s="357" cm="1">
        <f t="array" aca="1" ref="AI110" ca="1">SUM(IF((MC_Dispositivo!$B$53:$B$189=$C110)*(MC_Dispositivo!$F$36:$BE$36=$BS$1)*(MC_Dispositivo!$F$43:$BE$43=AI$1),MC_Dispositivo!$F$53:$BE$189))</f>
        <v>0</v>
      </c>
      <c r="AJ110" s="357" cm="1">
        <f t="array" aca="1" ref="AJ110" ca="1">SUM(IF((MC_Dispositivo!$B$53:$B$189=$C110)*(MC_Dispositivo!$F$36:$BE$36=$BS$1)*(MC_Dispositivo!$F$43:$BE$43=AJ$1),MC_Dispositivo!$F$53:$BE$189))</f>
        <v>0</v>
      </c>
      <c r="AK110" s="125">
        <f ca="1">IF(A110="","",INDEX([10]TPU!$G:$G,MATCH($A110,[10]TPU!$A:$A,0)))</f>
        <v>25.82</v>
      </c>
      <c r="AL110" s="359">
        <f t="shared" ref="AL110:AU111" ca="1" si="132">IF($A110="",SUMIFS(AL112:AL154,$C112:$C154,$C110&amp;"*",$A112:$A154,"&lt;&gt;"&amp;""),G110*$AK110)</f>
        <v>0</v>
      </c>
      <c r="AM110" s="359">
        <f t="shared" ca="1" si="132"/>
        <v>0</v>
      </c>
      <c r="AN110" s="359">
        <f t="shared" ca="1" si="132"/>
        <v>0</v>
      </c>
      <c r="AO110" s="359">
        <f t="shared" ca="1" si="132"/>
        <v>103280</v>
      </c>
      <c r="AP110" s="359">
        <f t="shared" ca="1" si="132"/>
        <v>0</v>
      </c>
      <c r="AQ110" s="359">
        <f t="shared" ca="1" si="132"/>
        <v>0</v>
      </c>
      <c r="AR110" s="359">
        <f t="shared" ca="1" si="132"/>
        <v>0</v>
      </c>
      <c r="AS110" s="359">
        <f t="shared" ca="1" si="132"/>
        <v>0</v>
      </c>
      <c r="AT110" s="359">
        <f t="shared" ca="1" si="132"/>
        <v>0</v>
      </c>
      <c r="AU110" s="359">
        <f t="shared" ca="1" si="132"/>
        <v>0</v>
      </c>
      <c r="AV110" s="359">
        <f t="shared" ref="AV110:BE111" ca="1" si="133">IF($A110="",SUMIFS(AV112:AV154,$C112:$C154,$C110&amp;"*",$A112:$A154,"&lt;&gt;"&amp;""),Q110*$AK110)</f>
        <v>0</v>
      </c>
      <c r="AW110" s="359">
        <f t="shared" ca="1" si="133"/>
        <v>0</v>
      </c>
      <c r="AX110" s="359">
        <f t="shared" ca="1" si="133"/>
        <v>0</v>
      </c>
      <c r="AY110" s="359">
        <f t="shared" ca="1" si="133"/>
        <v>0</v>
      </c>
      <c r="AZ110" s="359">
        <f t="shared" ca="1" si="133"/>
        <v>0</v>
      </c>
      <c r="BA110" s="359">
        <f t="shared" ca="1" si="133"/>
        <v>0</v>
      </c>
      <c r="BB110" s="359">
        <f t="shared" ca="1" si="133"/>
        <v>0</v>
      </c>
      <c r="BC110" s="359">
        <f t="shared" ca="1" si="133"/>
        <v>0</v>
      </c>
      <c r="BD110" s="359">
        <f t="shared" ca="1" si="133"/>
        <v>0</v>
      </c>
      <c r="BE110" s="359">
        <f t="shared" ca="1" si="133"/>
        <v>0</v>
      </c>
      <c r="BF110" s="359">
        <f t="shared" ref="BF110:BO111" ca="1" si="134">IF($A110="",SUMIFS(BF112:BF154,$C112:$C154,$C110&amp;"*",$A112:$A154,"&lt;&gt;"&amp;""),AA110*$AK110)</f>
        <v>0</v>
      </c>
      <c r="BG110" s="359">
        <f t="shared" ca="1" si="134"/>
        <v>0</v>
      </c>
      <c r="BH110" s="359">
        <f t="shared" ca="1" si="134"/>
        <v>0</v>
      </c>
      <c r="BI110" s="359">
        <f t="shared" ca="1" si="134"/>
        <v>0</v>
      </c>
      <c r="BJ110" s="359">
        <f t="shared" ca="1" si="134"/>
        <v>0</v>
      </c>
      <c r="BK110" s="359">
        <f t="shared" ca="1" si="134"/>
        <v>0</v>
      </c>
      <c r="BL110" s="359">
        <f t="shared" ca="1" si="134"/>
        <v>0</v>
      </c>
      <c r="BM110" s="359">
        <f t="shared" ca="1" si="134"/>
        <v>0</v>
      </c>
      <c r="BN110" s="359">
        <f t="shared" ca="1" si="134"/>
        <v>0</v>
      </c>
      <c r="BO110" s="359">
        <f t="shared" ca="1" si="134"/>
        <v>0</v>
      </c>
      <c r="BP110" s="358">
        <f t="shared" ca="1" si="101"/>
        <v>103280</v>
      </c>
      <c r="BQ110" s="206"/>
    </row>
    <row r="111" spans="1:75" ht="20.100000000000001" customHeight="1" outlineLevel="1" x14ac:dyDescent="0.2">
      <c r="A111" s="354" t="str">
        <f ca="1">INDEX(MC_Dispositivo!B:E,MATCH('Quantitativo_MG-329'!C111,MC_Dispositivo!B:B,0),2)</f>
        <v>ED-48439</v>
      </c>
      <c r="B111" s="354" t="str">
        <f ca="1">INDEX([10]TPU!$B:$B,MATCH($A111,[10]TPU!$A:$A,0))</f>
        <v>SICOR</v>
      </c>
      <c r="C111" s="354" t="s">
        <v>846</v>
      </c>
      <c r="D111" s="355" t="str">
        <f ca="1">INDEX(MC_Dispositivo!B:E,MATCH('Quantitativo_MG-329'!C111,MC_Dispositivo!B:B,0),3)</f>
        <v>remoção manual de cerca, com reaproveitamento, inclusive afastamento e empilhamento, exclusive transporte e retirada do material removido não reaproveitável</v>
      </c>
      <c r="E111" s="354" t="str">
        <f ca="1">INDEX(MC_Dispositivo!B:E,MATCH('Quantitativo_MG-329'!C111,MC_Dispositivo!B:B,0),4)</f>
        <v>m2</v>
      </c>
      <c r="F111" s="356" cm="1">
        <f t="array" aca="1" ref="F111" ca="1">IF($BS$1="Todos",SUM(IF(($BS$1="todos")*(MC_Dispositivo!$B$54:$B$212=$C111),MC_Dispositivo!$F$54:$BE$212)),SUM(IF((MC_Dispositivo!$F$36:$BE$36=$BS$1)*(MC_Dispositivo!$B$54:$B$212=$C111),MC_Dispositivo!$F$54:$BE$212)))</f>
        <v>11400</v>
      </c>
      <c r="G111" s="357" cm="1">
        <f t="array" aca="1" ref="G111" ca="1">SUM(IF((MC_Dispositivo!$B$53:$B$189=$C111)*(MC_Dispositivo!$F$36:$BE$36=$BS$1)*(MC_Dispositivo!$F$43:$BE$43=G$1),MC_Dispositivo!$F$53:$BE$189))</f>
        <v>0</v>
      </c>
      <c r="H111" s="357" cm="1">
        <f t="array" aca="1" ref="H111" ca="1">SUM(IF((MC_Dispositivo!$B$53:$B$189=$C111)*(MC_Dispositivo!$F$36:$BE$36=$BS$1)*(MC_Dispositivo!$F$43:$BE$43=H$1),MC_Dispositivo!$F$53:$BE$189))</f>
        <v>0</v>
      </c>
      <c r="I111" s="357" cm="1">
        <f t="array" aca="1" ref="I111" ca="1">SUM(IF((MC_Dispositivo!$B$53:$B$189=$C111)*(MC_Dispositivo!$F$36:$BE$36=$BS$1)*(MC_Dispositivo!$F$43:$BE$43=I$1),MC_Dispositivo!$F$53:$BE$189))</f>
        <v>0</v>
      </c>
      <c r="J111" s="357" cm="1">
        <f t="array" aca="1" ref="J111" ca="1">SUM(IF((MC_Dispositivo!$B$53:$B$189=$C111)*(MC_Dispositivo!$F$36:$BE$36=$BS$1)*(MC_Dispositivo!$F$43:$BE$43=J$1),MC_Dispositivo!$F$53:$BE$189))</f>
        <v>11400</v>
      </c>
      <c r="K111" s="357" cm="1">
        <f t="array" aca="1" ref="K111" ca="1">SUM(IF((MC_Dispositivo!$B$53:$B$189=$C111)*(MC_Dispositivo!$F$36:$BE$36=$BS$1)*(MC_Dispositivo!$F$43:$BE$43=K$1),MC_Dispositivo!$F$53:$BE$189))</f>
        <v>0</v>
      </c>
      <c r="L111" s="357" cm="1">
        <f t="array" aca="1" ref="L111" ca="1">SUM(IF((MC_Dispositivo!$B$53:$B$189=$C111)*(MC_Dispositivo!$F$36:$BE$36=$BS$1)*(MC_Dispositivo!$F$43:$BE$43=L$1),MC_Dispositivo!$F$53:$BE$189))</f>
        <v>0</v>
      </c>
      <c r="M111" s="357" cm="1">
        <f t="array" aca="1" ref="M111" ca="1">SUM(IF((MC_Dispositivo!$B$53:$B$189=$C111)*(MC_Dispositivo!$F$36:$BE$36=$BS$1)*(MC_Dispositivo!$F$43:$BE$43=M$1),MC_Dispositivo!$F$53:$BE$189))</f>
        <v>0</v>
      </c>
      <c r="N111" s="357" cm="1">
        <f t="array" aca="1" ref="N111" ca="1">SUM(IF((MC_Dispositivo!$B$53:$B$189=$C111)*(MC_Dispositivo!$F$36:$BE$36=$BS$1)*(MC_Dispositivo!$F$43:$BE$43=N$1),MC_Dispositivo!$F$53:$BE$189))</f>
        <v>0</v>
      </c>
      <c r="O111" s="357" cm="1">
        <f t="array" aca="1" ref="O111" ca="1">SUM(IF((MC_Dispositivo!$B$53:$B$189=$C111)*(MC_Dispositivo!$F$36:$BE$36=$BS$1)*(MC_Dispositivo!$F$43:$BE$43=O$1),MC_Dispositivo!$F$53:$BE$189))</f>
        <v>0</v>
      </c>
      <c r="P111" s="357" cm="1">
        <f t="array" aca="1" ref="P111" ca="1">SUM(IF((MC_Dispositivo!$B$53:$B$189=$C111)*(MC_Dispositivo!$F$36:$BE$36=$BS$1)*(MC_Dispositivo!$F$43:$BE$43=P$1),MC_Dispositivo!$F$53:$BE$189))</f>
        <v>0</v>
      </c>
      <c r="Q111" s="357" cm="1">
        <f t="array" aca="1" ref="Q111" ca="1">SUM(IF((MC_Dispositivo!$B$53:$B$189=$C111)*(MC_Dispositivo!$F$36:$BE$36=$BS$1)*(MC_Dispositivo!$F$43:$BE$43=Q$1),MC_Dispositivo!$F$53:$BE$189))</f>
        <v>0</v>
      </c>
      <c r="R111" s="357" cm="1">
        <f t="array" aca="1" ref="R111" ca="1">SUM(IF((MC_Dispositivo!$B$53:$B$189=$C111)*(MC_Dispositivo!$F$36:$BE$36=$BS$1)*(MC_Dispositivo!$F$43:$BE$43=R$1),MC_Dispositivo!$F$53:$BE$189))</f>
        <v>0</v>
      </c>
      <c r="S111" s="357" cm="1">
        <f t="array" aca="1" ref="S111" ca="1">SUM(IF((MC_Dispositivo!$B$53:$B$189=$C111)*(MC_Dispositivo!$F$36:$BE$36=$BS$1)*(MC_Dispositivo!$F$43:$BE$43=S$1),MC_Dispositivo!$F$53:$BE$189))</f>
        <v>0</v>
      </c>
      <c r="T111" s="357" cm="1">
        <f t="array" aca="1" ref="T111" ca="1">SUM(IF((MC_Dispositivo!$B$53:$B$189=$C111)*(MC_Dispositivo!$F$36:$BE$36=$BS$1)*(MC_Dispositivo!$F$43:$BE$43=T$1),MC_Dispositivo!$F$53:$BE$189))</f>
        <v>0</v>
      </c>
      <c r="U111" s="357" cm="1">
        <f t="array" aca="1" ref="U111" ca="1">SUM(IF((MC_Dispositivo!$B$53:$B$189=$C111)*(MC_Dispositivo!$F$36:$BE$36=$BS$1)*(MC_Dispositivo!$F$43:$BE$43=U$1),MC_Dispositivo!$F$53:$BE$189))</f>
        <v>0</v>
      </c>
      <c r="V111" s="357" cm="1">
        <f t="array" aca="1" ref="V111" ca="1">SUM(IF((MC_Dispositivo!$B$53:$B$189=$C111)*(MC_Dispositivo!$F$36:$BE$36=$BS$1)*(MC_Dispositivo!$F$43:$BE$43=V$1),MC_Dispositivo!$F$53:$BE$189))</f>
        <v>0</v>
      </c>
      <c r="W111" s="357" cm="1">
        <f t="array" aca="1" ref="W111" ca="1">SUM(IF((MC_Dispositivo!$B$53:$B$189=$C111)*(MC_Dispositivo!$F$36:$BE$36=$BS$1)*(MC_Dispositivo!$F$43:$BE$43=W$1),MC_Dispositivo!$F$53:$BE$189))</f>
        <v>0</v>
      </c>
      <c r="X111" s="357" cm="1">
        <f t="array" aca="1" ref="X111" ca="1">SUM(IF((MC_Dispositivo!$B$53:$B$189=$C111)*(MC_Dispositivo!$F$36:$BE$36=$BS$1)*(MC_Dispositivo!$F$43:$BE$43=X$1),MC_Dispositivo!$F$53:$BE$189))</f>
        <v>0</v>
      </c>
      <c r="Y111" s="357" cm="1">
        <f t="array" aca="1" ref="Y111" ca="1">SUM(IF((MC_Dispositivo!$B$53:$B$189=$C111)*(MC_Dispositivo!$F$36:$BE$36=$BS$1)*(MC_Dispositivo!$F$43:$BE$43=Y$1),MC_Dispositivo!$F$53:$BE$189))</f>
        <v>0</v>
      </c>
      <c r="Z111" s="357" cm="1">
        <f t="array" aca="1" ref="Z111" ca="1">SUM(IF((MC_Dispositivo!$B$53:$B$189=$C111)*(MC_Dispositivo!$F$36:$BE$36=$BS$1)*(MC_Dispositivo!$F$43:$BE$43=Z$1),MC_Dispositivo!$F$53:$BE$189))</f>
        <v>0</v>
      </c>
      <c r="AA111" s="357" cm="1">
        <f t="array" aca="1" ref="AA111" ca="1">SUM(IF((MC_Dispositivo!$B$53:$B$189=$C111)*(MC_Dispositivo!$F$36:$BE$36=$BS$1)*(MC_Dispositivo!$F$43:$BE$43=AA$1),MC_Dispositivo!$F$53:$BE$189))</f>
        <v>0</v>
      </c>
      <c r="AB111" s="357" cm="1">
        <f t="array" aca="1" ref="AB111" ca="1">SUM(IF((MC_Dispositivo!$B$53:$B$189=$C111)*(MC_Dispositivo!$F$36:$BE$36=$BS$1)*(MC_Dispositivo!$F$43:$BE$43=AB$1),MC_Dispositivo!$F$53:$BE$189))</f>
        <v>0</v>
      </c>
      <c r="AC111" s="357" cm="1">
        <f t="array" aca="1" ref="AC111" ca="1">SUM(IF((MC_Dispositivo!$B$53:$B$189=$C111)*(MC_Dispositivo!$F$36:$BE$36=$BS$1)*(MC_Dispositivo!$F$43:$BE$43=AC$1),MC_Dispositivo!$F$53:$BE$189))</f>
        <v>0</v>
      </c>
      <c r="AD111" s="357" cm="1">
        <f t="array" aca="1" ref="AD111" ca="1">SUM(IF((MC_Dispositivo!$B$53:$B$189=$C111)*(MC_Dispositivo!$F$36:$BE$36=$BS$1)*(MC_Dispositivo!$F$43:$BE$43=AD$1),MC_Dispositivo!$F$53:$BE$189))</f>
        <v>0</v>
      </c>
      <c r="AE111" s="357" cm="1">
        <f t="array" aca="1" ref="AE111" ca="1">SUM(IF((MC_Dispositivo!$B$53:$B$189=$C111)*(MC_Dispositivo!$F$36:$BE$36=$BS$1)*(MC_Dispositivo!$F$43:$BE$43=AE$1),MC_Dispositivo!$F$53:$BE$189))</f>
        <v>0</v>
      </c>
      <c r="AF111" s="357" cm="1">
        <f t="array" aca="1" ref="AF111" ca="1">SUM(IF((MC_Dispositivo!$B$53:$B$189=$C111)*(MC_Dispositivo!$F$36:$BE$36=$BS$1)*(MC_Dispositivo!$F$43:$BE$43=AF$1),MC_Dispositivo!$F$53:$BE$189))</f>
        <v>0</v>
      </c>
      <c r="AG111" s="357" cm="1">
        <f t="array" aca="1" ref="AG111" ca="1">SUM(IF((MC_Dispositivo!$B$53:$B$189=$C111)*(MC_Dispositivo!$F$36:$BE$36=$BS$1)*(MC_Dispositivo!$F$43:$BE$43=AG$1),MC_Dispositivo!$F$53:$BE$189))</f>
        <v>0</v>
      </c>
      <c r="AH111" s="357" cm="1">
        <f t="array" aca="1" ref="AH111" ca="1">SUM(IF((MC_Dispositivo!$B$53:$B$189=$C111)*(MC_Dispositivo!$F$36:$BE$36=$BS$1)*(MC_Dispositivo!$F$43:$BE$43=AH$1),MC_Dispositivo!$F$53:$BE$189))</f>
        <v>0</v>
      </c>
      <c r="AI111" s="357" cm="1">
        <f t="array" aca="1" ref="AI111" ca="1">SUM(IF((MC_Dispositivo!$B$53:$B$189=$C111)*(MC_Dispositivo!$F$36:$BE$36=$BS$1)*(MC_Dispositivo!$F$43:$BE$43=AI$1),MC_Dispositivo!$F$53:$BE$189))</f>
        <v>0</v>
      </c>
      <c r="AJ111" s="357" cm="1">
        <f t="array" aca="1" ref="AJ111" ca="1">SUM(IF((MC_Dispositivo!$B$53:$B$189=$C111)*(MC_Dispositivo!$F$36:$BE$36=$BS$1)*(MC_Dispositivo!$F$43:$BE$43=AJ$1),MC_Dispositivo!$F$53:$BE$189))</f>
        <v>0</v>
      </c>
      <c r="AK111" s="125">
        <f ca="1">IF(A111="","",INDEX([10]TPU!$G:$G,MATCH($A111,[10]TPU!$A:$A,0)))</f>
        <v>20.93</v>
      </c>
      <c r="AL111" s="359">
        <f t="shared" ca="1" si="132"/>
        <v>0</v>
      </c>
      <c r="AM111" s="359">
        <f t="shared" ca="1" si="132"/>
        <v>0</v>
      </c>
      <c r="AN111" s="359">
        <f t="shared" ca="1" si="132"/>
        <v>0</v>
      </c>
      <c r="AO111" s="359">
        <f t="shared" ca="1" si="132"/>
        <v>238602</v>
      </c>
      <c r="AP111" s="359">
        <f t="shared" ca="1" si="132"/>
        <v>0</v>
      </c>
      <c r="AQ111" s="359">
        <f t="shared" ca="1" si="132"/>
        <v>0</v>
      </c>
      <c r="AR111" s="359">
        <f t="shared" ca="1" si="132"/>
        <v>0</v>
      </c>
      <c r="AS111" s="359">
        <f t="shared" ca="1" si="132"/>
        <v>0</v>
      </c>
      <c r="AT111" s="359">
        <f t="shared" ca="1" si="132"/>
        <v>0</v>
      </c>
      <c r="AU111" s="359">
        <f t="shared" ca="1" si="132"/>
        <v>0</v>
      </c>
      <c r="AV111" s="359">
        <f t="shared" ca="1" si="133"/>
        <v>0</v>
      </c>
      <c r="AW111" s="359">
        <f t="shared" ca="1" si="133"/>
        <v>0</v>
      </c>
      <c r="AX111" s="359">
        <f t="shared" ca="1" si="133"/>
        <v>0</v>
      </c>
      <c r="AY111" s="359">
        <f t="shared" ca="1" si="133"/>
        <v>0</v>
      </c>
      <c r="AZ111" s="359">
        <f t="shared" ca="1" si="133"/>
        <v>0</v>
      </c>
      <c r="BA111" s="359">
        <f t="shared" ca="1" si="133"/>
        <v>0</v>
      </c>
      <c r="BB111" s="359">
        <f t="shared" ca="1" si="133"/>
        <v>0</v>
      </c>
      <c r="BC111" s="359">
        <f t="shared" ca="1" si="133"/>
        <v>0</v>
      </c>
      <c r="BD111" s="359">
        <f t="shared" ca="1" si="133"/>
        <v>0</v>
      </c>
      <c r="BE111" s="359">
        <f t="shared" ca="1" si="133"/>
        <v>0</v>
      </c>
      <c r="BF111" s="359">
        <f t="shared" ca="1" si="134"/>
        <v>0</v>
      </c>
      <c r="BG111" s="359">
        <f t="shared" ca="1" si="134"/>
        <v>0</v>
      </c>
      <c r="BH111" s="359">
        <f t="shared" ca="1" si="134"/>
        <v>0</v>
      </c>
      <c r="BI111" s="359">
        <f t="shared" ca="1" si="134"/>
        <v>0</v>
      </c>
      <c r="BJ111" s="359">
        <f t="shared" ca="1" si="134"/>
        <v>0</v>
      </c>
      <c r="BK111" s="359">
        <f t="shared" ca="1" si="134"/>
        <v>0</v>
      </c>
      <c r="BL111" s="359">
        <f t="shared" ca="1" si="134"/>
        <v>0</v>
      </c>
      <c r="BM111" s="359">
        <f t="shared" ca="1" si="134"/>
        <v>0</v>
      </c>
      <c r="BN111" s="359">
        <f t="shared" ca="1" si="134"/>
        <v>0</v>
      </c>
      <c r="BO111" s="359">
        <f t="shared" ca="1" si="134"/>
        <v>0</v>
      </c>
      <c r="BP111" s="358">
        <f t="shared" ref="BP111" ca="1" si="135">IF(AK111="",SUM(AL111:BO111),(F111*AK111))</f>
        <v>238602</v>
      </c>
      <c r="BQ111" s="206"/>
    </row>
    <row r="112" spans="1:75" ht="20.100000000000001" customHeight="1" outlineLevel="1" x14ac:dyDescent="0.2">
      <c r="A112" s="349"/>
      <c r="B112" s="349"/>
      <c r="C112" s="350">
        <v>10</v>
      </c>
      <c r="D112" s="351" t="s">
        <v>182</v>
      </c>
      <c r="E112" s="349"/>
      <c r="F112" s="352"/>
      <c r="G112" s="352"/>
      <c r="H112" s="352"/>
      <c r="I112" s="352"/>
      <c r="J112" s="352"/>
      <c r="K112" s="352"/>
      <c r="L112" s="352"/>
      <c r="M112" s="352"/>
      <c r="N112" s="352"/>
      <c r="O112" s="352"/>
      <c r="P112" s="352"/>
      <c r="Q112" s="352"/>
      <c r="R112" s="352"/>
      <c r="S112" s="352"/>
      <c r="T112" s="352"/>
      <c r="U112" s="352"/>
      <c r="V112" s="352"/>
      <c r="W112" s="352"/>
      <c r="X112" s="352"/>
      <c r="Y112" s="352"/>
      <c r="Z112" s="352"/>
      <c r="AA112" s="352"/>
      <c r="AB112" s="352"/>
      <c r="AC112" s="352"/>
      <c r="AD112" s="352"/>
      <c r="AE112" s="352"/>
      <c r="AF112" s="352"/>
      <c r="AG112" s="352"/>
      <c r="AH112" s="352"/>
      <c r="AI112" s="352"/>
      <c r="AJ112" s="352"/>
      <c r="AK112" s="352"/>
      <c r="AL112" s="353">
        <f t="shared" ref="AL112:AL138" ca="1" si="136">IF($A112="",SUMIFS(AL113:AL155,$C113:$C155,$C112&amp;"*",$A113:$A155,"&lt;&gt;"&amp;""),G112*$AK112)</f>
        <v>0</v>
      </c>
      <c r="AM112" s="353">
        <f t="shared" ref="AM112:AM138" ca="1" si="137">IF($A112="",SUMIFS(AM113:AM155,$C113:$C155,$C112&amp;"*",$A113:$A155,"&lt;&gt;"&amp;""),H112*$AK112)</f>
        <v>0</v>
      </c>
      <c r="AN112" s="353">
        <f t="shared" ref="AN112:AN138" ca="1" si="138">IF($A112="",SUMIFS(AN113:AN155,$C113:$C155,$C112&amp;"*",$A113:$A155,"&lt;&gt;"&amp;""),I112*$AK112)</f>
        <v>0</v>
      </c>
      <c r="AO112" s="353">
        <f t="shared" ref="AO112:AO138" ca="1" si="139">IF($A112="",SUMIFS(AO113:AO155,$C113:$C155,$C112&amp;"*",$A113:$A155,"&lt;&gt;"&amp;""),J112*$AK112)</f>
        <v>0</v>
      </c>
      <c r="AP112" s="353">
        <f t="shared" ref="AP112:AP138" ca="1" si="140">IF($A112="",SUMIFS(AP113:AP155,$C113:$C155,$C112&amp;"*",$A113:$A155,"&lt;&gt;"&amp;""),K112*$AK112)</f>
        <v>0</v>
      </c>
      <c r="AQ112" s="353">
        <f t="shared" ref="AQ112:AQ138" ca="1" si="141">IF($A112="",SUMIFS(AQ113:AQ155,$C113:$C155,$C112&amp;"*",$A113:$A155,"&lt;&gt;"&amp;""),L112*$AK112)</f>
        <v>0</v>
      </c>
      <c r="AR112" s="353">
        <f t="shared" ref="AR112:AR138" ca="1" si="142">IF($A112="",SUMIFS(AR113:AR155,$C113:$C155,$C112&amp;"*",$A113:$A155,"&lt;&gt;"&amp;""),M112*$AK112)</f>
        <v>0</v>
      </c>
      <c r="AS112" s="353">
        <f t="shared" ref="AS112:AS138" ca="1" si="143">IF($A112="",SUMIFS(AS113:AS155,$C113:$C155,$C112&amp;"*",$A113:$A155,"&lt;&gt;"&amp;""),N112*$AK112)</f>
        <v>0</v>
      </c>
      <c r="AT112" s="353">
        <f t="shared" ref="AT112:AT138" ca="1" si="144">IF($A112="",SUMIFS(AT113:AT155,$C113:$C155,$C112&amp;"*",$A113:$A155,"&lt;&gt;"&amp;""),O112*$AK112)</f>
        <v>0</v>
      </c>
      <c r="AU112" s="353">
        <f t="shared" ref="AU112:AU138" ca="1" si="145">IF($A112="",SUMIFS(AU113:AU155,$C113:$C155,$C112&amp;"*",$A113:$A155,"&lt;&gt;"&amp;""),P112*$AK112)</f>
        <v>0</v>
      </c>
      <c r="AV112" s="353">
        <f t="shared" ref="AV112:AV138" ca="1" si="146">IF($A112="",SUMIFS(AV113:AV155,$C113:$C155,$C112&amp;"*",$A113:$A155,"&lt;&gt;"&amp;""),Q112*$AK112)</f>
        <v>0</v>
      </c>
      <c r="AW112" s="353">
        <f t="shared" ref="AW112:AW138" ca="1" si="147">IF($A112="",SUMIFS(AW113:AW155,$C113:$C155,$C112&amp;"*",$A113:$A155,"&lt;&gt;"&amp;""),R112*$AK112)</f>
        <v>0</v>
      </c>
      <c r="AX112" s="353">
        <f t="shared" ref="AX112:AX138" ca="1" si="148">IF($A112="",SUMIFS(AX113:AX155,$C113:$C155,$C112&amp;"*",$A113:$A155,"&lt;&gt;"&amp;""),S112*$AK112)</f>
        <v>0</v>
      </c>
      <c r="AY112" s="353">
        <f t="shared" ref="AY112:AY138" ca="1" si="149">IF($A112="",SUMIFS(AY113:AY155,$C113:$C155,$C112&amp;"*",$A113:$A155,"&lt;&gt;"&amp;""),T112*$AK112)</f>
        <v>0</v>
      </c>
      <c r="AZ112" s="353">
        <f t="shared" ref="AZ112:AZ138" ca="1" si="150">IF($A112="",SUMIFS(AZ113:AZ155,$C113:$C155,$C112&amp;"*",$A113:$A155,"&lt;&gt;"&amp;""),U112*$AK112)</f>
        <v>0</v>
      </c>
      <c r="BA112" s="353">
        <f t="shared" ref="BA112:BA138" ca="1" si="151">IF($A112="",SUMIFS(BA113:BA155,$C113:$C155,$C112&amp;"*",$A113:$A155,"&lt;&gt;"&amp;""),V112*$AK112)</f>
        <v>0</v>
      </c>
      <c r="BB112" s="353">
        <f t="shared" ref="BB112:BB138" ca="1" si="152">IF($A112="",SUMIFS(BB113:BB155,$C113:$C155,$C112&amp;"*",$A113:$A155,"&lt;&gt;"&amp;""),W112*$AK112)</f>
        <v>0</v>
      </c>
      <c r="BC112" s="353">
        <f t="shared" ref="BC112:BC138" ca="1" si="153">IF($A112="",SUMIFS(BC113:BC155,$C113:$C155,$C112&amp;"*",$A113:$A155,"&lt;&gt;"&amp;""),X112*$AK112)</f>
        <v>0</v>
      </c>
      <c r="BD112" s="353">
        <f t="shared" ref="BD112:BD138" ca="1" si="154">IF($A112="",SUMIFS(BD113:BD155,$C113:$C155,$C112&amp;"*",$A113:$A155,"&lt;&gt;"&amp;""),Y112*$AK112)</f>
        <v>0</v>
      </c>
      <c r="BE112" s="353">
        <f t="shared" ref="BE112:BE138" ca="1" si="155">IF($A112="",SUMIFS(BE113:BE155,$C113:$C155,$C112&amp;"*",$A113:$A155,"&lt;&gt;"&amp;""),Z112*$AK112)</f>
        <v>0</v>
      </c>
      <c r="BF112" s="353">
        <f t="shared" ref="BF112:BF138" ca="1" si="156">IF($A112="",SUMIFS(BF113:BF155,$C113:$C155,$C112&amp;"*",$A113:$A155,"&lt;&gt;"&amp;""),AA112*$AK112)</f>
        <v>0</v>
      </c>
      <c r="BG112" s="353">
        <f t="shared" ref="BG112:BG138" ca="1" si="157">IF($A112="",SUMIFS(BG113:BG155,$C113:$C155,$C112&amp;"*",$A113:$A155,"&lt;&gt;"&amp;""),AB112*$AK112)</f>
        <v>0</v>
      </c>
      <c r="BH112" s="353">
        <f t="shared" ref="BH112:BH138" ca="1" si="158">IF($A112="",SUMIFS(BH113:BH155,$C113:$C155,$C112&amp;"*",$A113:$A155,"&lt;&gt;"&amp;""),AC112*$AK112)</f>
        <v>0</v>
      </c>
      <c r="BI112" s="353">
        <f t="shared" ref="BI112:BI138" ca="1" si="159">IF($A112="",SUMIFS(BI113:BI155,$C113:$C155,$C112&amp;"*",$A113:$A155,"&lt;&gt;"&amp;""),AD112*$AK112)</f>
        <v>0</v>
      </c>
      <c r="BJ112" s="353">
        <f t="shared" ref="BJ112:BJ138" ca="1" si="160">IF($A112="",SUMIFS(BJ113:BJ155,$C113:$C155,$C112&amp;"*",$A113:$A155,"&lt;&gt;"&amp;""),AE112*$AK112)</f>
        <v>0</v>
      </c>
      <c r="BK112" s="353">
        <f t="shared" ref="BK112:BK138" ca="1" si="161">IF($A112="",SUMIFS(BK113:BK155,$C113:$C155,$C112&amp;"*",$A113:$A155,"&lt;&gt;"&amp;""),AF112*$AK112)</f>
        <v>0</v>
      </c>
      <c r="BL112" s="353">
        <f t="shared" ref="BL112:BL138" ca="1" si="162">IF($A112="",SUMIFS(BL113:BL155,$C113:$C155,$C112&amp;"*",$A113:$A155,"&lt;&gt;"&amp;""),AG112*$AK112)</f>
        <v>0</v>
      </c>
      <c r="BM112" s="353">
        <f t="shared" ref="BM112:BM138" ca="1" si="163">IF($A112="",SUMIFS(BM113:BM155,$C113:$C155,$C112&amp;"*",$A113:$A155,"&lt;&gt;"&amp;""),AH112*$AK112)</f>
        <v>0</v>
      </c>
      <c r="BN112" s="353">
        <f t="shared" ref="BN112:BN138" ca="1" si="164">IF($A112="",SUMIFS(BN113:BN155,$C113:$C155,$C112&amp;"*",$A113:$A155,"&lt;&gt;"&amp;""),AI112*$AK112)</f>
        <v>0</v>
      </c>
      <c r="BO112" s="353">
        <f t="shared" ref="BO112:BO138" ca="1" si="165">IF($A112="",SUMIFS(BO113:BO155,$C113:$C155,$C112&amp;"*",$A113:$A155,"&lt;&gt;"&amp;""),AJ112*$AK112)</f>
        <v>0</v>
      </c>
      <c r="BP112" s="353">
        <f t="shared" ca="1" si="101"/>
        <v>0</v>
      </c>
      <c r="BQ112" s="206"/>
    </row>
    <row r="113" spans="1:70" ht="20.100000000000001" customHeight="1" outlineLevel="1" x14ac:dyDescent="0.2">
      <c r="A113" s="354">
        <f ca="1">INDEX(MC_Dispositivo!B:E,MATCH('Quantitativo_MG-329'!C113,MC_Dispositivo!B:B,0),2)</f>
        <v>4413984</v>
      </c>
      <c r="B113" s="354" t="str">
        <f ca="1">INDEX([10]TPU!$B:$B,MATCH($A113,[10]TPU!$A:$A,0))</f>
        <v>SICRO</v>
      </c>
      <c r="C113" s="354" t="s">
        <v>184</v>
      </c>
      <c r="D113" s="355" t="str">
        <f ca="1">INDEX(MC_Dispositivo!B:E,MATCH('Quantitativo_MG-329'!C113,MC_Dispositivo!B:B,0),3)</f>
        <v>Regularização de bota-fora com espalhamento e compactação</v>
      </c>
      <c r="E113" s="354" t="str">
        <f ca="1">INDEX(MC_Dispositivo!B:E,MATCH('Quantitativo_MG-329'!C113,MC_Dispositivo!B:B,0),4)</f>
        <v>m³</v>
      </c>
      <c r="F113" s="356" cm="1">
        <f t="array" aca="1" ref="F113" ca="1">IF($BS$1="Todos",SUM(IF(($BS$1="todos")*(MC_Dispositivo!$B$54:$B$212=$C113),MC_Dispositivo!$F$54:$BE$212)),SUM(IF((MC_Dispositivo!$F$36:$BE$36=$BS$1)*(MC_Dispositivo!$B$54:$B$212=$C113),MC_Dispositivo!$F$54:$BE$212)))</f>
        <v>0</v>
      </c>
      <c r="G113" s="357" cm="1">
        <f t="array" aca="1" ref="G113" ca="1">SUM(IF((MC_Dispositivo!$B$53:$B$189=$C113)*(MC_Dispositivo!$F$36:$BE$36=$BS$1)*(MC_Dispositivo!$F$43:$BE$43=G$1),MC_Dispositivo!$F$53:$BE$189))</f>
        <v>0</v>
      </c>
      <c r="H113" s="357" cm="1">
        <f t="array" aca="1" ref="H113" ca="1">SUM(IF((MC_Dispositivo!$B$53:$B$189=$C113)*(MC_Dispositivo!$F$36:$BE$36=$BS$1)*(MC_Dispositivo!$F$43:$BE$43=H$1),MC_Dispositivo!$F$53:$BE$189))</f>
        <v>0</v>
      </c>
      <c r="I113" s="357" cm="1">
        <f t="array" aca="1" ref="I113" ca="1">SUM(IF((MC_Dispositivo!$B$53:$B$189=$C113)*(MC_Dispositivo!$F$36:$BE$36=$BS$1)*(MC_Dispositivo!$F$43:$BE$43=I$1),MC_Dispositivo!$F$53:$BE$189))</f>
        <v>0</v>
      </c>
      <c r="J113" s="357" cm="1">
        <f t="array" aca="1" ref="J113" ca="1">SUM(IF((MC_Dispositivo!$B$53:$B$189=$C113)*(MC_Dispositivo!$F$36:$BE$36=$BS$1)*(MC_Dispositivo!$F$43:$BE$43=J$1),MC_Dispositivo!$F$53:$BE$189))</f>
        <v>0</v>
      </c>
      <c r="K113" s="357" cm="1">
        <f t="array" aca="1" ref="K113" ca="1">SUM(IF((MC_Dispositivo!$B$53:$B$189=$C113)*(MC_Dispositivo!$F$36:$BE$36=$BS$1)*(MC_Dispositivo!$F$43:$BE$43=K$1),MC_Dispositivo!$F$53:$BE$189))</f>
        <v>0</v>
      </c>
      <c r="L113" s="357" cm="1">
        <f t="array" aca="1" ref="L113" ca="1">SUM(IF((MC_Dispositivo!$B$53:$B$189=$C113)*(MC_Dispositivo!$F$36:$BE$36=$BS$1)*(MC_Dispositivo!$F$43:$BE$43=L$1),MC_Dispositivo!$F$53:$BE$189))</f>
        <v>0</v>
      </c>
      <c r="M113" s="357" cm="1">
        <f t="array" aca="1" ref="M113" ca="1">SUM(IF((MC_Dispositivo!$B$53:$B$189=$C113)*(MC_Dispositivo!$F$36:$BE$36=$BS$1)*(MC_Dispositivo!$F$43:$BE$43=M$1),MC_Dispositivo!$F$53:$BE$189))</f>
        <v>0</v>
      </c>
      <c r="N113" s="357" cm="1">
        <f t="array" aca="1" ref="N113" ca="1">SUM(IF((MC_Dispositivo!$B$53:$B$189=$C113)*(MC_Dispositivo!$F$36:$BE$36=$BS$1)*(MC_Dispositivo!$F$43:$BE$43=N$1),MC_Dispositivo!$F$53:$BE$189))</f>
        <v>0</v>
      </c>
      <c r="O113" s="357" cm="1">
        <f t="array" aca="1" ref="O113" ca="1">SUM(IF((MC_Dispositivo!$B$53:$B$189=$C113)*(MC_Dispositivo!$F$36:$BE$36=$BS$1)*(MC_Dispositivo!$F$43:$BE$43=O$1),MC_Dispositivo!$F$53:$BE$189))</f>
        <v>0</v>
      </c>
      <c r="P113" s="357" cm="1">
        <f t="array" aca="1" ref="P113" ca="1">SUM(IF((MC_Dispositivo!$B$53:$B$189=$C113)*(MC_Dispositivo!$F$36:$BE$36=$BS$1)*(MC_Dispositivo!$F$43:$BE$43=P$1),MC_Dispositivo!$F$53:$BE$189))</f>
        <v>0</v>
      </c>
      <c r="Q113" s="357" cm="1">
        <f t="array" aca="1" ref="Q113" ca="1">SUM(IF((MC_Dispositivo!$B$53:$B$189=$C113)*(MC_Dispositivo!$F$36:$BE$36=$BS$1)*(MC_Dispositivo!$F$43:$BE$43=Q$1),MC_Dispositivo!$F$53:$BE$189))</f>
        <v>0</v>
      </c>
      <c r="R113" s="357" cm="1">
        <f t="array" aca="1" ref="R113" ca="1">SUM(IF((MC_Dispositivo!$B$53:$B$189=$C113)*(MC_Dispositivo!$F$36:$BE$36=$BS$1)*(MC_Dispositivo!$F$43:$BE$43=R$1),MC_Dispositivo!$F$53:$BE$189))</f>
        <v>0</v>
      </c>
      <c r="S113" s="357" cm="1">
        <f t="array" aca="1" ref="S113" ca="1">SUM(IF((MC_Dispositivo!$B$53:$B$189=$C113)*(MC_Dispositivo!$F$36:$BE$36=$BS$1)*(MC_Dispositivo!$F$43:$BE$43=S$1),MC_Dispositivo!$F$53:$BE$189))</f>
        <v>0</v>
      </c>
      <c r="T113" s="357" cm="1">
        <f t="array" aca="1" ref="T113" ca="1">SUM(IF((MC_Dispositivo!$B$53:$B$189=$C113)*(MC_Dispositivo!$F$36:$BE$36=$BS$1)*(MC_Dispositivo!$F$43:$BE$43=T$1),MC_Dispositivo!$F$53:$BE$189))</f>
        <v>0</v>
      </c>
      <c r="U113" s="357" cm="1">
        <f t="array" aca="1" ref="U113" ca="1">SUM(IF((MC_Dispositivo!$B$53:$B$189=$C113)*(MC_Dispositivo!$F$36:$BE$36=$BS$1)*(MC_Dispositivo!$F$43:$BE$43=U$1),MC_Dispositivo!$F$53:$BE$189))</f>
        <v>0</v>
      </c>
      <c r="V113" s="357" cm="1">
        <f t="array" aca="1" ref="V113" ca="1">SUM(IF((MC_Dispositivo!$B$53:$B$189=$C113)*(MC_Dispositivo!$F$36:$BE$36=$BS$1)*(MC_Dispositivo!$F$43:$BE$43=V$1),MC_Dispositivo!$F$53:$BE$189))</f>
        <v>0</v>
      </c>
      <c r="W113" s="357" cm="1">
        <f t="array" aca="1" ref="W113" ca="1">SUM(IF((MC_Dispositivo!$B$53:$B$189=$C113)*(MC_Dispositivo!$F$36:$BE$36=$BS$1)*(MC_Dispositivo!$F$43:$BE$43=W$1),MC_Dispositivo!$F$53:$BE$189))</f>
        <v>0</v>
      </c>
      <c r="X113" s="357" cm="1">
        <f t="array" aca="1" ref="X113" ca="1">SUM(IF((MC_Dispositivo!$B$53:$B$189=$C113)*(MC_Dispositivo!$F$36:$BE$36=$BS$1)*(MC_Dispositivo!$F$43:$BE$43=X$1),MC_Dispositivo!$F$53:$BE$189))</f>
        <v>0</v>
      </c>
      <c r="Y113" s="357" cm="1">
        <f t="array" aca="1" ref="Y113" ca="1">SUM(IF((MC_Dispositivo!$B$53:$B$189=$C113)*(MC_Dispositivo!$F$36:$BE$36=$BS$1)*(MC_Dispositivo!$F$43:$BE$43=Y$1),MC_Dispositivo!$F$53:$BE$189))</f>
        <v>0</v>
      </c>
      <c r="Z113" s="357" cm="1">
        <f t="array" aca="1" ref="Z113" ca="1">SUM(IF((MC_Dispositivo!$B$53:$B$189=$C113)*(MC_Dispositivo!$F$36:$BE$36=$BS$1)*(MC_Dispositivo!$F$43:$BE$43=Z$1),MC_Dispositivo!$F$53:$BE$189))</f>
        <v>0</v>
      </c>
      <c r="AA113" s="357" cm="1">
        <f t="array" aca="1" ref="AA113" ca="1">SUM(IF((MC_Dispositivo!$B$53:$B$189=$C113)*(MC_Dispositivo!$F$36:$BE$36=$BS$1)*(MC_Dispositivo!$F$43:$BE$43=AA$1),MC_Dispositivo!$F$53:$BE$189))</f>
        <v>0</v>
      </c>
      <c r="AB113" s="357" cm="1">
        <f t="array" aca="1" ref="AB113" ca="1">SUM(IF((MC_Dispositivo!$B$53:$B$189=$C113)*(MC_Dispositivo!$F$36:$BE$36=$BS$1)*(MC_Dispositivo!$F$43:$BE$43=AB$1),MC_Dispositivo!$F$53:$BE$189))</f>
        <v>0</v>
      </c>
      <c r="AC113" s="357" cm="1">
        <f t="array" aca="1" ref="AC113" ca="1">SUM(IF((MC_Dispositivo!$B$53:$B$189=$C113)*(MC_Dispositivo!$F$36:$BE$36=$BS$1)*(MC_Dispositivo!$F$43:$BE$43=AC$1),MC_Dispositivo!$F$53:$BE$189))</f>
        <v>0</v>
      </c>
      <c r="AD113" s="357" cm="1">
        <f t="array" aca="1" ref="AD113" ca="1">SUM(IF((MC_Dispositivo!$B$53:$B$189=$C113)*(MC_Dispositivo!$F$36:$BE$36=$BS$1)*(MC_Dispositivo!$F$43:$BE$43=AD$1),MC_Dispositivo!$F$53:$BE$189))</f>
        <v>0</v>
      </c>
      <c r="AE113" s="357" cm="1">
        <f t="array" aca="1" ref="AE113" ca="1">SUM(IF((MC_Dispositivo!$B$53:$B$189=$C113)*(MC_Dispositivo!$F$36:$BE$36=$BS$1)*(MC_Dispositivo!$F$43:$BE$43=AE$1),MC_Dispositivo!$F$53:$BE$189))</f>
        <v>0</v>
      </c>
      <c r="AF113" s="357" cm="1">
        <f t="array" aca="1" ref="AF113" ca="1">SUM(IF((MC_Dispositivo!$B$53:$B$189=$C113)*(MC_Dispositivo!$F$36:$BE$36=$BS$1)*(MC_Dispositivo!$F$43:$BE$43=AF$1),MC_Dispositivo!$F$53:$BE$189))</f>
        <v>0</v>
      </c>
      <c r="AG113" s="357" cm="1">
        <f t="array" aca="1" ref="AG113" ca="1">SUM(IF((MC_Dispositivo!$B$53:$B$189=$C113)*(MC_Dispositivo!$F$36:$BE$36=$BS$1)*(MC_Dispositivo!$F$43:$BE$43=AG$1),MC_Dispositivo!$F$53:$BE$189))</f>
        <v>0</v>
      </c>
      <c r="AH113" s="357" cm="1">
        <f t="array" aca="1" ref="AH113" ca="1">SUM(IF((MC_Dispositivo!$B$53:$B$189=$C113)*(MC_Dispositivo!$F$36:$BE$36=$BS$1)*(MC_Dispositivo!$F$43:$BE$43=AH$1),MC_Dispositivo!$F$53:$BE$189))</f>
        <v>0</v>
      </c>
      <c r="AI113" s="357" cm="1">
        <f t="array" aca="1" ref="AI113" ca="1">SUM(IF((MC_Dispositivo!$B$53:$B$189=$C113)*(MC_Dispositivo!$F$36:$BE$36=$BS$1)*(MC_Dispositivo!$F$43:$BE$43=AI$1),MC_Dispositivo!$F$53:$BE$189))</f>
        <v>0</v>
      </c>
      <c r="AJ113" s="357" cm="1">
        <f t="array" aca="1" ref="AJ113" ca="1">SUM(IF((MC_Dispositivo!$B$53:$B$189=$C113)*(MC_Dispositivo!$F$36:$BE$36=$BS$1)*(MC_Dispositivo!$F$43:$BE$43=AJ$1),MC_Dispositivo!$F$53:$BE$189))</f>
        <v>0</v>
      </c>
      <c r="AK113" s="125">
        <f ca="1">IF(A113="","",INDEX([10]TPU!$G:$G,MATCH($A113,[10]TPU!$A:$A,0)))</f>
        <v>4.74</v>
      </c>
      <c r="AL113" s="359">
        <f t="shared" ca="1" si="136"/>
        <v>0</v>
      </c>
      <c r="AM113" s="359">
        <f t="shared" ca="1" si="137"/>
        <v>0</v>
      </c>
      <c r="AN113" s="359">
        <f t="shared" ca="1" si="138"/>
        <v>0</v>
      </c>
      <c r="AO113" s="359">
        <f t="shared" ca="1" si="139"/>
        <v>0</v>
      </c>
      <c r="AP113" s="359">
        <f t="shared" ca="1" si="140"/>
        <v>0</v>
      </c>
      <c r="AQ113" s="359">
        <f t="shared" ca="1" si="141"/>
        <v>0</v>
      </c>
      <c r="AR113" s="359">
        <f t="shared" ca="1" si="142"/>
        <v>0</v>
      </c>
      <c r="AS113" s="359">
        <f t="shared" ca="1" si="143"/>
        <v>0</v>
      </c>
      <c r="AT113" s="359">
        <f t="shared" ca="1" si="144"/>
        <v>0</v>
      </c>
      <c r="AU113" s="359">
        <f t="shared" ca="1" si="145"/>
        <v>0</v>
      </c>
      <c r="AV113" s="359">
        <f t="shared" ca="1" si="146"/>
        <v>0</v>
      </c>
      <c r="AW113" s="359">
        <f t="shared" ca="1" si="147"/>
        <v>0</v>
      </c>
      <c r="AX113" s="359">
        <f t="shared" ca="1" si="148"/>
        <v>0</v>
      </c>
      <c r="AY113" s="359">
        <f t="shared" ca="1" si="149"/>
        <v>0</v>
      </c>
      <c r="AZ113" s="359">
        <f t="shared" ca="1" si="150"/>
        <v>0</v>
      </c>
      <c r="BA113" s="359">
        <f t="shared" ca="1" si="151"/>
        <v>0</v>
      </c>
      <c r="BB113" s="359">
        <f t="shared" ca="1" si="152"/>
        <v>0</v>
      </c>
      <c r="BC113" s="359">
        <f t="shared" ca="1" si="153"/>
        <v>0</v>
      </c>
      <c r="BD113" s="359">
        <f t="shared" ca="1" si="154"/>
        <v>0</v>
      </c>
      <c r="BE113" s="359">
        <f t="shared" ca="1" si="155"/>
        <v>0</v>
      </c>
      <c r="BF113" s="359">
        <f t="shared" ca="1" si="156"/>
        <v>0</v>
      </c>
      <c r="BG113" s="359">
        <f t="shared" ca="1" si="157"/>
        <v>0</v>
      </c>
      <c r="BH113" s="359">
        <f t="shared" ca="1" si="158"/>
        <v>0</v>
      </c>
      <c r="BI113" s="359">
        <f t="shared" ca="1" si="159"/>
        <v>0</v>
      </c>
      <c r="BJ113" s="359">
        <f t="shared" ca="1" si="160"/>
        <v>0</v>
      </c>
      <c r="BK113" s="359">
        <f t="shared" ca="1" si="161"/>
        <v>0</v>
      </c>
      <c r="BL113" s="359">
        <f t="shared" ca="1" si="162"/>
        <v>0</v>
      </c>
      <c r="BM113" s="359">
        <f t="shared" ca="1" si="163"/>
        <v>0</v>
      </c>
      <c r="BN113" s="359">
        <f t="shared" ca="1" si="164"/>
        <v>0</v>
      </c>
      <c r="BO113" s="359">
        <f t="shared" ca="1" si="165"/>
        <v>0</v>
      </c>
      <c r="BP113" s="358">
        <f t="shared" ca="1" si="101"/>
        <v>0</v>
      </c>
      <c r="BQ113" s="206">
        <f ca="1">SUM(BP113:BP131)</f>
        <v>0</v>
      </c>
      <c r="BR113" s="234">
        <f t="shared" ref="BR113" ca="1" si="166">IF(BQ113="","",BQ113/$BQ$2)</f>
        <v>0</v>
      </c>
    </row>
    <row r="114" spans="1:70" ht="20.100000000000001" customHeight="1" outlineLevel="1" x14ac:dyDescent="0.2">
      <c r="A114" s="354" t="str">
        <f ca="1">INDEX(MC_Dispositivo!B:E,MATCH('Quantitativo_MG-329'!C114,MC_Dispositivo!B:B,0),2)</f>
        <v>RO-00881</v>
      </c>
      <c r="B114" s="354" t="str">
        <f ca="1">INDEX([10]TPU!$B:$B,MATCH($A114,[10]TPU!$A:$A,0))</f>
        <v>SICOR</v>
      </c>
      <c r="C114" s="354" t="s">
        <v>185</v>
      </c>
      <c r="D114" s="355" t="str">
        <f ca="1">INDEX(MC_Dispositivo!B:E,MATCH('Quantitativo_MG-329'!C114,MC_Dispositivo!B:B,0),3)</f>
        <v>Transporte com caminhão basculante de 6 m³ - rodovia pavimentada</v>
      </c>
      <c r="E114" s="354" t="str">
        <f ca="1">INDEX(MC_Dispositivo!B:E,MATCH('Quantitativo_MG-329'!C114,MC_Dispositivo!B:B,0),4)</f>
        <v>txkm</v>
      </c>
      <c r="F114" s="356" cm="1">
        <f t="array" aca="1" ref="F114" ca="1">IF($BS$1="Todos",SUM(IF(($BS$1="todos")*(MC_Dispositivo!$B$54:$B$212=$C114),MC_Dispositivo!$F$54:$BE$212)),SUM(IF((MC_Dispositivo!$F$36:$BE$36=$BS$1)*(MC_Dispositivo!$B$54:$B$212=$C114),MC_Dispositivo!$F$54:$BE$212)))</f>
        <v>0</v>
      </c>
      <c r="G114" s="357" cm="1">
        <f t="array" aca="1" ref="G114" ca="1">SUM(IF((MC_Dispositivo!$B$53:$B$189=$C114)*(MC_Dispositivo!$F$36:$BE$36=$BS$1)*(MC_Dispositivo!$F$43:$BE$43=G$1),MC_Dispositivo!$F$53:$BE$189))</f>
        <v>0</v>
      </c>
      <c r="H114" s="357" cm="1">
        <f t="array" aca="1" ref="H114" ca="1">SUM(IF((MC_Dispositivo!$B$53:$B$189=$C114)*(MC_Dispositivo!$F$36:$BE$36=$BS$1)*(MC_Dispositivo!$F$43:$BE$43=H$1),MC_Dispositivo!$F$53:$BE$189))</f>
        <v>0</v>
      </c>
      <c r="I114" s="357" cm="1">
        <f t="array" aca="1" ref="I114" ca="1">SUM(IF((MC_Dispositivo!$B$53:$B$189=$C114)*(MC_Dispositivo!$F$36:$BE$36=$BS$1)*(MC_Dispositivo!$F$43:$BE$43=I$1),MC_Dispositivo!$F$53:$BE$189))</f>
        <v>0</v>
      </c>
      <c r="J114" s="357" cm="1">
        <f t="array" aca="1" ref="J114" ca="1">SUM(IF((MC_Dispositivo!$B$53:$B$189=$C114)*(MC_Dispositivo!$F$36:$BE$36=$BS$1)*(MC_Dispositivo!$F$43:$BE$43=J$1),MC_Dispositivo!$F$53:$BE$189))</f>
        <v>0</v>
      </c>
      <c r="K114" s="357" cm="1">
        <f t="array" aca="1" ref="K114" ca="1">SUM(IF((MC_Dispositivo!$B$53:$B$189=$C114)*(MC_Dispositivo!$F$36:$BE$36=$BS$1)*(MC_Dispositivo!$F$43:$BE$43=K$1),MC_Dispositivo!$F$53:$BE$189))</f>
        <v>0</v>
      </c>
      <c r="L114" s="357" cm="1">
        <f t="array" aca="1" ref="L114" ca="1">SUM(IF((MC_Dispositivo!$B$53:$B$189=$C114)*(MC_Dispositivo!$F$36:$BE$36=$BS$1)*(MC_Dispositivo!$F$43:$BE$43=L$1),MC_Dispositivo!$F$53:$BE$189))</f>
        <v>0</v>
      </c>
      <c r="M114" s="357" cm="1">
        <f t="array" aca="1" ref="M114" ca="1">SUM(IF((MC_Dispositivo!$B$53:$B$189=$C114)*(MC_Dispositivo!$F$36:$BE$36=$BS$1)*(MC_Dispositivo!$F$43:$BE$43=M$1),MC_Dispositivo!$F$53:$BE$189))</f>
        <v>0</v>
      </c>
      <c r="N114" s="357" cm="1">
        <f t="array" aca="1" ref="N114" ca="1">SUM(IF((MC_Dispositivo!$B$53:$B$189=$C114)*(MC_Dispositivo!$F$36:$BE$36=$BS$1)*(MC_Dispositivo!$F$43:$BE$43=N$1),MC_Dispositivo!$F$53:$BE$189))</f>
        <v>0</v>
      </c>
      <c r="O114" s="357" cm="1">
        <f t="array" aca="1" ref="O114" ca="1">SUM(IF((MC_Dispositivo!$B$53:$B$189=$C114)*(MC_Dispositivo!$F$36:$BE$36=$BS$1)*(MC_Dispositivo!$F$43:$BE$43=O$1),MC_Dispositivo!$F$53:$BE$189))</f>
        <v>0</v>
      </c>
      <c r="P114" s="357" cm="1">
        <f t="array" aca="1" ref="P114" ca="1">SUM(IF((MC_Dispositivo!$B$53:$B$189=$C114)*(MC_Dispositivo!$F$36:$BE$36=$BS$1)*(MC_Dispositivo!$F$43:$BE$43=P$1),MC_Dispositivo!$F$53:$BE$189))</f>
        <v>0</v>
      </c>
      <c r="Q114" s="357" cm="1">
        <f t="array" aca="1" ref="Q114" ca="1">SUM(IF((MC_Dispositivo!$B$53:$B$189=$C114)*(MC_Dispositivo!$F$36:$BE$36=$BS$1)*(MC_Dispositivo!$F$43:$BE$43=Q$1),MC_Dispositivo!$F$53:$BE$189))</f>
        <v>0</v>
      </c>
      <c r="R114" s="357" cm="1">
        <f t="array" aca="1" ref="R114" ca="1">SUM(IF((MC_Dispositivo!$B$53:$B$189=$C114)*(MC_Dispositivo!$F$36:$BE$36=$BS$1)*(MC_Dispositivo!$F$43:$BE$43=R$1),MC_Dispositivo!$F$53:$BE$189))</f>
        <v>0</v>
      </c>
      <c r="S114" s="357" cm="1">
        <f t="array" aca="1" ref="S114" ca="1">SUM(IF((MC_Dispositivo!$B$53:$B$189=$C114)*(MC_Dispositivo!$F$36:$BE$36=$BS$1)*(MC_Dispositivo!$F$43:$BE$43=S$1),MC_Dispositivo!$F$53:$BE$189))</f>
        <v>0</v>
      </c>
      <c r="T114" s="357" cm="1">
        <f t="array" aca="1" ref="T114" ca="1">SUM(IF((MC_Dispositivo!$B$53:$B$189=$C114)*(MC_Dispositivo!$F$36:$BE$36=$BS$1)*(MC_Dispositivo!$F$43:$BE$43=T$1),MC_Dispositivo!$F$53:$BE$189))</f>
        <v>0</v>
      </c>
      <c r="U114" s="357" cm="1">
        <f t="array" aca="1" ref="U114" ca="1">SUM(IF((MC_Dispositivo!$B$53:$B$189=$C114)*(MC_Dispositivo!$F$36:$BE$36=$BS$1)*(MC_Dispositivo!$F$43:$BE$43=U$1),MC_Dispositivo!$F$53:$BE$189))</f>
        <v>0</v>
      </c>
      <c r="V114" s="357" cm="1">
        <f t="array" aca="1" ref="V114" ca="1">SUM(IF((MC_Dispositivo!$B$53:$B$189=$C114)*(MC_Dispositivo!$F$36:$BE$36=$BS$1)*(MC_Dispositivo!$F$43:$BE$43=V$1),MC_Dispositivo!$F$53:$BE$189))</f>
        <v>0</v>
      </c>
      <c r="W114" s="357" cm="1">
        <f t="array" aca="1" ref="W114" ca="1">SUM(IF((MC_Dispositivo!$B$53:$B$189=$C114)*(MC_Dispositivo!$F$36:$BE$36=$BS$1)*(MC_Dispositivo!$F$43:$BE$43=W$1),MC_Dispositivo!$F$53:$BE$189))</f>
        <v>0</v>
      </c>
      <c r="X114" s="357" cm="1">
        <f t="array" aca="1" ref="X114" ca="1">SUM(IF((MC_Dispositivo!$B$53:$B$189=$C114)*(MC_Dispositivo!$F$36:$BE$36=$BS$1)*(MC_Dispositivo!$F$43:$BE$43=X$1),MC_Dispositivo!$F$53:$BE$189))</f>
        <v>0</v>
      </c>
      <c r="Y114" s="357" cm="1">
        <f t="array" aca="1" ref="Y114" ca="1">SUM(IF((MC_Dispositivo!$B$53:$B$189=$C114)*(MC_Dispositivo!$F$36:$BE$36=$BS$1)*(MC_Dispositivo!$F$43:$BE$43=Y$1),MC_Dispositivo!$F$53:$BE$189))</f>
        <v>0</v>
      </c>
      <c r="Z114" s="357" cm="1">
        <f t="array" aca="1" ref="Z114" ca="1">SUM(IF((MC_Dispositivo!$B$53:$B$189=$C114)*(MC_Dispositivo!$F$36:$BE$36=$BS$1)*(MC_Dispositivo!$F$43:$BE$43=Z$1),MC_Dispositivo!$F$53:$BE$189))</f>
        <v>0</v>
      </c>
      <c r="AA114" s="357" cm="1">
        <f t="array" aca="1" ref="AA114" ca="1">SUM(IF((MC_Dispositivo!$B$53:$B$189=$C114)*(MC_Dispositivo!$F$36:$BE$36=$BS$1)*(MC_Dispositivo!$F$43:$BE$43=AA$1),MC_Dispositivo!$F$53:$BE$189))</f>
        <v>0</v>
      </c>
      <c r="AB114" s="357" cm="1">
        <f t="array" aca="1" ref="AB114" ca="1">SUM(IF((MC_Dispositivo!$B$53:$B$189=$C114)*(MC_Dispositivo!$F$36:$BE$36=$BS$1)*(MC_Dispositivo!$F$43:$BE$43=AB$1),MC_Dispositivo!$F$53:$BE$189))</f>
        <v>0</v>
      </c>
      <c r="AC114" s="357" cm="1">
        <f t="array" aca="1" ref="AC114" ca="1">SUM(IF((MC_Dispositivo!$B$53:$B$189=$C114)*(MC_Dispositivo!$F$36:$BE$36=$BS$1)*(MC_Dispositivo!$F$43:$BE$43=AC$1),MC_Dispositivo!$F$53:$BE$189))</f>
        <v>0</v>
      </c>
      <c r="AD114" s="357" cm="1">
        <f t="array" aca="1" ref="AD114" ca="1">SUM(IF((MC_Dispositivo!$B$53:$B$189=$C114)*(MC_Dispositivo!$F$36:$BE$36=$BS$1)*(MC_Dispositivo!$F$43:$BE$43=AD$1),MC_Dispositivo!$F$53:$BE$189))</f>
        <v>0</v>
      </c>
      <c r="AE114" s="357" cm="1">
        <f t="array" aca="1" ref="AE114" ca="1">SUM(IF((MC_Dispositivo!$B$53:$B$189=$C114)*(MC_Dispositivo!$F$36:$BE$36=$BS$1)*(MC_Dispositivo!$F$43:$BE$43=AE$1),MC_Dispositivo!$F$53:$BE$189))</f>
        <v>0</v>
      </c>
      <c r="AF114" s="357" cm="1">
        <f t="array" aca="1" ref="AF114" ca="1">SUM(IF((MC_Dispositivo!$B$53:$B$189=$C114)*(MC_Dispositivo!$F$36:$BE$36=$BS$1)*(MC_Dispositivo!$F$43:$BE$43=AF$1),MC_Dispositivo!$F$53:$BE$189))</f>
        <v>0</v>
      </c>
      <c r="AG114" s="357" cm="1">
        <f t="array" aca="1" ref="AG114" ca="1">SUM(IF((MC_Dispositivo!$B$53:$B$189=$C114)*(MC_Dispositivo!$F$36:$BE$36=$BS$1)*(MC_Dispositivo!$F$43:$BE$43=AG$1),MC_Dispositivo!$F$53:$BE$189))</f>
        <v>0</v>
      </c>
      <c r="AH114" s="357" cm="1">
        <f t="array" aca="1" ref="AH114" ca="1">SUM(IF((MC_Dispositivo!$B$53:$B$189=$C114)*(MC_Dispositivo!$F$36:$BE$36=$BS$1)*(MC_Dispositivo!$F$43:$BE$43=AH$1),MC_Dispositivo!$F$53:$BE$189))</f>
        <v>0</v>
      </c>
      <c r="AI114" s="357" cm="1">
        <f t="array" aca="1" ref="AI114" ca="1">SUM(IF((MC_Dispositivo!$B$53:$B$189=$C114)*(MC_Dispositivo!$F$36:$BE$36=$BS$1)*(MC_Dispositivo!$F$43:$BE$43=AI$1),MC_Dispositivo!$F$53:$BE$189))</f>
        <v>0</v>
      </c>
      <c r="AJ114" s="357" cm="1">
        <f t="array" aca="1" ref="AJ114" ca="1">SUM(IF((MC_Dispositivo!$B$53:$B$189=$C114)*(MC_Dispositivo!$F$36:$BE$36=$BS$1)*(MC_Dispositivo!$F$43:$BE$43=AJ$1),MC_Dispositivo!$F$53:$BE$189))</f>
        <v>0</v>
      </c>
      <c r="AK114" s="125">
        <f ca="1">IF(A114="","",INDEX([10]TPU!$G:$G,MATCH($A114,[10]TPU!$A:$A,0)))</f>
        <v>0.96</v>
      </c>
      <c r="AL114" s="359">
        <f t="shared" ca="1" si="136"/>
        <v>0</v>
      </c>
      <c r="AM114" s="359">
        <f t="shared" ca="1" si="137"/>
        <v>0</v>
      </c>
      <c r="AN114" s="359">
        <f t="shared" ca="1" si="138"/>
        <v>0</v>
      </c>
      <c r="AO114" s="359">
        <f t="shared" ca="1" si="139"/>
        <v>0</v>
      </c>
      <c r="AP114" s="359">
        <f t="shared" ca="1" si="140"/>
        <v>0</v>
      </c>
      <c r="AQ114" s="359">
        <f t="shared" ca="1" si="141"/>
        <v>0</v>
      </c>
      <c r="AR114" s="359">
        <f t="shared" ca="1" si="142"/>
        <v>0</v>
      </c>
      <c r="AS114" s="359">
        <f t="shared" ca="1" si="143"/>
        <v>0</v>
      </c>
      <c r="AT114" s="359">
        <f t="shared" ca="1" si="144"/>
        <v>0</v>
      </c>
      <c r="AU114" s="359">
        <f t="shared" ca="1" si="145"/>
        <v>0</v>
      </c>
      <c r="AV114" s="359">
        <f t="shared" ca="1" si="146"/>
        <v>0</v>
      </c>
      <c r="AW114" s="359">
        <f t="shared" ca="1" si="147"/>
        <v>0</v>
      </c>
      <c r="AX114" s="359">
        <f t="shared" ca="1" si="148"/>
        <v>0</v>
      </c>
      <c r="AY114" s="359">
        <f t="shared" ca="1" si="149"/>
        <v>0</v>
      </c>
      <c r="AZ114" s="359">
        <f t="shared" ca="1" si="150"/>
        <v>0</v>
      </c>
      <c r="BA114" s="359">
        <f t="shared" ca="1" si="151"/>
        <v>0</v>
      </c>
      <c r="BB114" s="359">
        <f t="shared" ca="1" si="152"/>
        <v>0</v>
      </c>
      <c r="BC114" s="359">
        <f t="shared" ca="1" si="153"/>
        <v>0</v>
      </c>
      <c r="BD114" s="359">
        <f t="shared" ca="1" si="154"/>
        <v>0</v>
      </c>
      <c r="BE114" s="359">
        <f t="shared" ca="1" si="155"/>
        <v>0</v>
      </c>
      <c r="BF114" s="359">
        <f t="shared" ca="1" si="156"/>
        <v>0</v>
      </c>
      <c r="BG114" s="359">
        <f t="shared" ca="1" si="157"/>
        <v>0</v>
      </c>
      <c r="BH114" s="359">
        <f t="shared" ca="1" si="158"/>
        <v>0</v>
      </c>
      <c r="BI114" s="359">
        <f t="shared" ca="1" si="159"/>
        <v>0</v>
      </c>
      <c r="BJ114" s="359">
        <f t="shared" ca="1" si="160"/>
        <v>0</v>
      </c>
      <c r="BK114" s="359">
        <f t="shared" ca="1" si="161"/>
        <v>0</v>
      </c>
      <c r="BL114" s="359">
        <f t="shared" ca="1" si="162"/>
        <v>0</v>
      </c>
      <c r="BM114" s="359">
        <f t="shared" ca="1" si="163"/>
        <v>0</v>
      </c>
      <c r="BN114" s="359">
        <f t="shared" ca="1" si="164"/>
        <v>0</v>
      </c>
      <c r="BO114" s="359">
        <f t="shared" ca="1" si="165"/>
        <v>0</v>
      </c>
      <c r="BP114" s="358">
        <f t="shared" ca="1" si="101"/>
        <v>0</v>
      </c>
      <c r="BQ114" s="206"/>
    </row>
    <row r="115" spans="1:70" ht="20.100000000000001" customHeight="1" outlineLevel="1" x14ac:dyDescent="0.2">
      <c r="A115" s="354" t="str">
        <f ca="1">INDEX(MC_Dispositivo!B:E,MATCH('Quantitativo_MG-329'!C115,MC_Dispositivo!B:B,0),2)</f>
        <v>ED-51111</v>
      </c>
      <c r="B115" s="354" t="str">
        <f ca="1">INDEX([10]TPU!$B:$B,MATCH($A115,[10]TPU!$A:$A,0))</f>
        <v>SICOR</v>
      </c>
      <c r="C115" s="354" t="s">
        <v>187</v>
      </c>
      <c r="D115" s="355" t="str">
        <f ca="1">INDEX(MC_Dispositivo!B:E,MATCH('Quantitativo_MG-329'!C115,MC_Dispositivo!B:B,0),3)</f>
        <v>escavação mecânica de valas com profundidade menor ou igual a 1,5m, inclusive descarga lateral, exclusive carga, transporte e descarga</v>
      </c>
      <c r="E115" s="354" t="str">
        <f ca="1">INDEX(MC_Dispositivo!B:E,MATCH('Quantitativo_MG-329'!C115,MC_Dispositivo!B:B,0),4)</f>
        <v>m3</v>
      </c>
      <c r="F115" s="356" cm="1">
        <f t="array" aca="1" ref="F115" ca="1">IF($BS$1="Todos",SUM(IF(($BS$1="todos")*(MC_Dispositivo!$B$54:$B$212=$C115),MC_Dispositivo!$F$54:$BE$212)),SUM(IF((MC_Dispositivo!$F$36:$BE$36=$BS$1)*(MC_Dispositivo!$B$54:$B$212=$C115),MC_Dispositivo!$F$54:$BE$212)))</f>
        <v>0</v>
      </c>
      <c r="G115" s="357" cm="1">
        <f t="array" aca="1" ref="G115" ca="1">SUM(IF((MC_Dispositivo!$B$53:$B$189=$C115)*(MC_Dispositivo!$F$36:$BE$36=$BS$1)*(MC_Dispositivo!$F$43:$BE$43=G$1),MC_Dispositivo!$F$53:$BE$189))</f>
        <v>0</v>
      </c>
      <c r="H115" s="357" cm="1">
        <f t="array" aca="1" ref="H115" ca="1">SUM(IF((MC_Dispositivo!$B$53:$B$189=$C115)*(MC_Dispositivo!$F$36:$BE$36=$BS$1)*(MC_Dispositivo!$F$43:$BE$43=H$1),MC_Dispositivo!$F$53:$BE$189))</f>
        <v>0</v>
      </c>
      <c r="I115" s="357" cm="1">
        <f t="array" aca="1" ref="I115" ca="1">SUM(IF((MC_Dispositivo!$B$53:$B$189=$C115)*(MC_Dispositivo!$F$36:$BE$36=$BS$1)*(MC_Dispositivo!$F$43:$BE$43=I$1),MC_Dispositivo!$F$53:$BE$189))</f>
        <v>0</v>
      </c>
      <c r="J115" s="357" cm="1">
        <f t="array" aca="1" ref="J115" ca="1">SUM(IF((MC_Dispositivo!$B$53:$B$189=$C115)*(MC_Dispositivo!$F$36:$BE$36=$BS$1)*(MC_Dispositivo!$F$43:$BE$43=J$1),MC_Dispositivo!$F$53:$BE$189))</f>
        <v>0</v>
      </c>
      <c r="K115" s="357" cm="1">
        <f t="array" aca="1" ref="K115" ca="1">SUM(IF((MC_Dispositivo!$B$53:$B$189=$C115)*(MC_Dispositivo!$F$36:$BE$36=$BS$1)*(MC_Dispositivo!$F$43:$BE$43=K$1),MC_Dispositivo!$F$53:$BE$189))</f>
        <v>0</v>
      </c>
      <c r="L115" s="357" cm="1">
        <f t="array" aca="1" ref="L115" ca="1">SUM(IF((MC_Dispositivo!$B$53:$B$189=$C115)*(MC_Dispositivo!$F$36:$BE$36=$BS$1)*(MC_Dispositivo!$F$43:$BE$43=L$1),MC_Dispositivo!$F$53:$BE$189))</f>
        <v>0</v>
      </c>
      <c r="M115" s="357" cm="1">
        <f t="array" aca="1" ref="M115" ca="1">SUM(IF((MC_Dispositivo!$B$53:$B$189=$C115)*(MC_Dispositivo!$F$36:$BE$36=$BS$1)*(MC_Dispositivo!$F$43:$BE$43=M$1),MC_Dispositivo!$F$53:$BE$189))</f>
        <v>0</v>
      </c>
      <c r="N115" s="357" cm="1">
        <f t="array" aca="1" ref="N115" ca="1">SUM(IF((MC_Dispositivo!$B$53:$B$189=$C115)*(MC_Dispositivo!$F$36:$BE$36=$BS$1)*(MC_Dispositivo!$F$43:$BE$43=N$1),MC_Dispositivo!$F$53:$BE$189))</f>
        <v>0</v>
      </c>
      <c r="O115" s="357" cm="1">
        <f t="array" aca="1" ref="O115" ca="1">SUM(IF((MC_Dispositivo!$B$53:$B$189=$C115)*(MC_Dispositivo!$F$36:$BE$36=$BS$1)*(MC_Dispositivo!$F$43:$BE$43=O$1),MC_Dispositivo!$F$53:$BE$189))</f>
        <v>0</v>
      </c>
      <c r="P115" s="357" cm="1">
        <f t="array" aca="1" ref="P115" ca="1">SUM(IF((MC_Dispositivo!$B$53:$B$189=$C115)*(MC_Dispositivo!$F$36:$BE$36=$BS$1)*(MC_Dispositivo!$F$43:$BE$43=P$1),MC_Dispositivo!$F$53:$BE$189))</f>
        <v>0</v>
      </c>
      <c r="Q115" s="357" cm="1">
        <f t="array" aca="1" ref="Q115" ca="1">SUM(IF((MC_Dispositivo!$B$53:$B$189=$C115)*(MC_Dispositivo!$F$36:$BE$36=$BS$1)*(MC_Dispositivo!$F$43:$BE$43=Q$1),MC_Dispositivo!$F$53:$BE$189))</f>
        <v>0</v>
      </c>
      <c r="R115" s="357" cm="1">
        <f t="array" aca="1" ref="R115" ca="1">SUM(IF((MC_Dispositivo!$B$53:$B$189=$C115)*(MC_Dispositivo!$F$36:$BE$36=$BS$1)*(MC_Dispositivo!$F$43:$BE$43=R$1),MC_Dispositivo!$F$53:$BE$189))</f>
        <v>0</v>
      </c>
      <c r="S115" s="357" cm="1">
        <f t="array" aca="1" ref="S115" ca="1">SUM(IF((MC_Dispositivo!$B$53:$B$189=$C115)*(MC_Dispositivo!$F$36:$BE$36=$BS$1)*(MC_Dispositivo!$F$43:$BE$43=S$1),MC_Dispositivo!$F$53:$BE$189))</f>
        <v>0</v>
      </c>
      <c r="T115" s="357" cm="1">
        <f t="array" aca="1" ref="T115" ca="1">SUM(IF((MC_Dispositivo!$B$53:$B$189=$C115)*(MC_Dispositivo!$F$36:$BE$36=$BS$1)*(MC_Dispositivo!$F$43:$BE$43=T$1),MC_Dispositivo!$F$53:$BE$189))</f>
        <v>0</v>
      </c>
      <c r="U115" s="357" cm="1">
        <f t="array" aca="1" ref="U115" ca="1">SUM(IF((MC_Dispositivo!$B$53:$B$189=$C115)*(MC_Dispositivo!$F$36:$BE$36=$BS$1)*(MC_Dispositivo!$F$43:$BE$43=U$1),MC_Dispositivo!$F$53:$BE$189))</f>
        <v>0</v>
      </c>
      <c r="V115" s="357" cm="1">
        <f t="array" aca="1" ref="V115" ca="1">SUM(IF((MC_Dispositivo!$B$53:$B$189=$C115)*(MC_Dispositivo!$F$36:$BE$36=$BS$1)*(MC_Dispositivo!$F$43:$BE$43=V$1),MC_Dispositivo!$F$53:$BE$189))</f>
        <v>0</v>
      </c>
      <c r="W115" s="357" cm="1">
        <f t="array" aca="1" ref="W115" ca="1">SUM(IF((MC_Dispositivo!$B$53:$B$189=$C115)*(MC_Dispositivo!$F$36:$BE$36=$BS$1)*(MC_Dispositivo!$F$43:$BE$43=W$1),MC_Dispositivo!$F$53:$BE$189))</f>
        <v>0</v>
      </c>
      <c r="X115" s="357" cm="1">
        <f t="array" aca="1" ref="X115" ca="1">SUM(IF((MC_Dispositivo!$B$53:$B$189=$C115)*(MC_Dispositivo!$F$36:$BE$36=$BS$1)*(MC_Dispositivo!$F$43:$BE$43=X$1),MC_Dispositivo!$F$53:$BE$189))</f>
        <v>0</v>
      </c>
      <c r="Y115" s="357" cm="1">
        <f t="array" aca="1" ref="Y115" ca="1">SUM(IF((MC_Dispositivo!$B$53:$B$189=$C115)*(MC_Dispositivo!$F$36:$BE$36=$BS$1)*(MC_Dispositivo!$F$43:$BE$43=Y$1),MC_Dispositivo!$F$53:$BE$189))</f>
        <v>0</v>
      </c>
      <c r="Z115" s="357" cm="1">
        <f t="array" aca="1" ref="Z115" ca="1">SUM(IF((MC_Dispositivo!$B$53:$B$189=$C115)*(MC_Dispositivo!$F$36:$BE$36=$BS$1)*(MC_Dispositivo!$F$43:$BE$43=Z$1),MC_Dispositivo!$F$53:$BE$189))</f>
        <v>0</v>
      </c>
      <c r="AA115" s="357" cm="1">
        <f t="array" aca="1" ref="AA115" ca="1">SUM(IF((MC_Dispositivo!$B$53:$B$189=$C115)*(MC_Dispositivo!$F$36:$BE$36=$BS$1)*(MC_Dispositivo!$F$43:$BE$43=AA$1),MC_Dispositivo!$F$53:$BE$189))</f>
        <v>0</v>
      </c>
      <c r="AB115" s="357" cm="1">
        <f t="array" aca="1" ref="AB115" ca="1">SUM(IF((MC_Dispositivo!$B$53:$B$189=$C115)*(MC_Dispositivo!$F$36:$BE$36=$BS$1)*(MC_Dispositivo!$F$43:$BE$43=AB$1),MC_Dispositivo!$F$53:$BE$189))</f>
        <v>0</v>
      </c>
      <c r="AC115" s="357" cm="1">
        <f t="array" aca="1" ref="AC115" ca="1">SUM(IF((MC_Dispositivo!$B$53:$B$189=$C115)*(MC_Dispositivo!$F$36:$BE$36=$BS$1)*(MC_Dispositivo!$F$43:$BE$43=AC$1),MC_Dispositivo!$F$53:$BE$189))</f>
        <v>0</v>
      </c>
      <c r="AD115" s="357" cm="1">
        <f t="array" aca="1" ref="AD115" ca="1">SUM(IF((MC_Dispositivo!$B$53:$B$189=$C115)*(MC_Dispositivo!$F$36:$BE$36=$BS$1)*(MC_Dispositivo!$F$43:$BE$43=AD$1),MC_Dispositivo!$F$53:$BE$189))</f>
        <v>0</v>
      </c>
      <c r="AE115" s="357" cm="1">
        <f t="array" aca="1" ref="AE115" ca="1">SUM(IF((MC_Dispositivo!$B$53:$B$189=$C115)*(MC_Dispositivo!$F$36:$BE$36=$BS$1)*(MC_Dispositivo!$F$43:$BE$43=AE$1),MC_Dispositivo!$F$53:$BE$189))</f>
        <v>0</v>
      </c>
      <c r="AF115" s="357" cm="1">
        <f t="array" aca="1" ref="AF115" ca="1">SUM(IF((MC_Dispositivo!$B$53:$B$189=$C115)*(MC_Dispositivo!$F$36:$BE$36=$BS$1)*(MC_Dispositivo!$F$43:$BE$43=AF$1),MC_Dispositivo!$F$53:$BE$189))</f>
        <v>0</v>
      </c>
      <c r="AG115" s="357" cm="1">
        <f t="array" aca="1" ref="AG115" ca="1">SUM(IF((MC_Dispositivo!$B$53:$B$189=$C115)*(MC_Dispositivo!$F$36:$BE$36=$BS$1)*(MC_Dispositivo!$F$43:$BE$43=AG$1),MC_Dispositivo!$F$53:$BE$189))</f>
        <v>0</v>
      </c>
      <c r="AH115" s="357" cm="1">
        <f t="array" aca="1" ref="AH115" ca="1">SUM(IF((MC_Dispositivo!$B$53:$B$189=$C115)*(MC_Dispositivo!$F$36:$BE$36=$BS$1)*(MC_Dispositivo!$F$43:$BE$43=AH$1),MC_Dispositivo!$F$53:$BE$189))</f>
        <v>0</v>
      </c>
      <c r="AI115" s="357" cm="1">
        <f t="array" aca="1" ref="AI115" ca="1">SUM(IF((MC_Dispositivo!$B$53:$B$189=$C115)*(MC_Dispositivo!$F$36:$BE$36=$BS$1)*(MC_Dispositivo!$F$43:$BE$43=AI$1),MC_Dispositivo!$F$53:$BE$189))</f>
        <v>0</v>
      </c>
      <c r="AJ115" s="357" cm="1">
        <f t="array" aca="1" ref="AJ115" ca="1">SUM(IF((MC_Dispositivo!$B$53:$B$189=$C115)*(MC_Dispositivo!$F$36:$BE$36=$BS$1)*(MC_Dispositivo!$F$43:$BE$43=AJ$1),MC_Dispositivo!$F$53:$BE$189))</f>
        <v>0</v>
      </c>
      <c r="AK115" s="125">
        <f ca="1">IF(A115="","",INDEX([10]TPU!$G:$G,MATCH($A115,[10]TPU!$A:$A,0)))</f>
        <v>11.05</v>
      </c>
      <c r="AL115" s="359">
        <f t="shared" ca="1" si="136"/>
        <v>0</v>
      </c>
      <c r="AM115" s="359">
        <f t="shared" ca="1" si="137"/>
        <v>0</v>
      </c>
      <c r="AN115" s="359">
        <f t="shared" ca="1" si="138"/>
        <v>0</v>
      </c>
      <c r="AO115" s="359">
        <f t="shared" ca="1" si="139"/>
        <v>0</v>
      </c>
      <c r="AP115" s="359">
        <f t="shared" ca="1" si="140"/>
        <v>0</v>
      </c>
      <c r="AQ115" s="359">
        <f t="shared" ca="1" si="141"/>
        <v>0</v>
      </c>
      <c r="AR115" s="359">
        <f t="shared" ca="1" si="142"/>
        <v>0</v>
      </c>
      <c r="AS115" s="359">
        <f t="shared" ca="1" si="143"/>
        <v>0</v>
      </c>
      <c r="AT115" s="359">
        <f t="shared" ca="1" si="144"/>
        <v>0</v>
      </c>
      <c r="AU115" s="359">
        <f t="shared" ca="1" si="145"/>
        <v>0</v>
      </c>
      <c r="AV115" s="359">
        <f t="shared" ca="1" si="146"/>
        <v>0</v>
      </c>
      <c r="AW115" s="359">
        <f t="shared" ca="1" si="147"/>
        <v>0</v>
      </c>
      <c r="AX115" s="359">
        <f t="shared" ca="1" si="148"/>
        <v>0</v>
      </c>
      <c r="AY115" s="359">
        <f t="shared" ca="1" si="149"/>
        <v>0</v>
      </c>
      <c r="AZ115" s="359">
        <f t="shared" ca="1" si="150"/>
        <v>0</v>
      </c>
      <c r="BA115" s="359">
        <f t="shared" ca="1" si="151"/>
        <v>0</v>
      </c>
      <c r="BB115" s="359">
        <f t="shared" ca="1" si="152"/>
        <v>0</v>
      </c>
      <c r="BC115" s="359">
        <f t="shared" ca="1" si="153"/>
        <v>0</v>
      </c>
      <c r="BD115" s="359">
        <f t="shared" ca="1" si="154"/>
        <v>0</v>
      </c>
      <c r="BE115" s="359">
        <f t="shared" ca="1" si="155"/>
        <v>0</v>
      </c>
      <c r="BF115" s="359">
        <f t="shared" ca="1" si="156"/>
        <v>0</v>
      </c>
      <c r="BG115" s="359">
        <f t="shared" ca="1" si="157"/>
        <v>0</v>
      </c>
      <c r="BH115" s="359">
        <f t="shared" ca="1" si="158"/>
        <v>0</v>
      </c>
      <c r="BI115" s="359">
        <f t="shared" ca="1" si="159"/>
        <v>0</v>
      </c>
      <c r="BJ115" s="359">
        <f t="shared" ca="1" si="160"/>
        <v>0</v>
      </c>
      <c r="BK115" s="359">
        <f t="shared" ca="1" si="161"/>
        <v>0</v>
      </c>
      <c r="BL115" s="359">
        <f t="shared" ca="1" si="162"/>
        <v>0</v>
      </c>
      <c r="BM115" s="359">
        <f t="shared" ca="1" si="163"/>
        <v>0</v>
      </c>
      <c r="BN115" s="359">
        <f t="shared" ca="1" si="164"/>
        <v>0</v>
      </c>
      <c r="BO115" s="359">
        <f t="shared" ca="1" si="165"/>
        <v>0</v>
      </c>
      <c r="BP115" s="358">
        <f t="shared" ca="1" si="101"/>
        <v>0</v>
      </c>
      <c r="BQ115" s="206"/>
    </row>
    <row r="116" spans="1:70" ht="20.100000000000001" customHeight="1" outlineLevel="1" x14ac:dyDescent="0.2">
      <c r="A116" s="354">
        <f ca="1">INDEX(MC_Dispositivo!B:E,MATCH('Quantitativo_MG-329'!C116,MC_Dispositivo!B:B,0),2)</f>
        <v>4011240</v>
      </c>
      <c r="B116" s="354" t="str">
        <f ca="1">INDEX([10]TPU!$B:$B,MATCH($A116,[10]TPU!$A:$A,0))</f>
        <v>SICRO</v>
      </c>
      <c r="C116" s="354" t="s">
        <v>188</v>
      </c>
      <c r="D116" s="355" t="str">
        <f ca="1">INDEX(MC_Dispositivo!B:E,MATCH('Quantitativo_MG-329'!C116,MC_Dispositivo!B:B,0),3)</f>
        <v>Base estabilizada granulometricamente com mistura solo brita (70% - 30%) com 3% de cimento em usina com material de jazida e brita comercial</v>
      </c>
      <c r="E116" s="354" t="str">
        <f ca="1">INDEX(MC_Dispositivo!B:E,MATCH('Quantitativo_MG-329'!C116,MC_Dispositivo!B:B,0),4)</f>
        <v>m³</v>
      </c>
      <c r="F116" s="356" cm="1">
        <f t="array" aca="1" ref="F116" ca="1">IF($BS$1="Todos",SUM(IF(($BS$1="todos")*(MC_Dispositivo!$B$54:$B$212=$C116),MC_Dispositivo!$F$54:$BE$212)),SUM(IF((MC_Dispositivo!$F$36:$BE$36=$BS$1)*(MC_Dispositivo!$B$54:$B$212=$C116),MC_Dispositivo!$F$54:$BE$212)))</f>
        <v>0</v>
      </c>
      <c r="G116" s="357" cm="1">
        <f t="array" aca="1" ref="G116" ca="1">SUM(IF((MC_Dispositivo!$B$53:$B$189=$C116)*(MC_Dispositivo!$F$36:$BE$36=$BS$1)*(MC_Dispositivo!$F$43:$BE$43=G$1),MC_Dispositivo!$F$53:$BE$189))</f>
        <v>0</v>
      </c>
      <c r="H116" s="357" cm="1">
        <f t="array" aca="1" ref="H116" ca="1">SUM(IF((MC_Dispositivo!$B$53:$B$189=$C116)*(MC_Dispositivo!$F$36:$BE$36=$BS$1)*(MC_Dispositivo!$F$43:$BE$43=H$1),MC_Dispositivo!$F$53:$BE$189))</f>
        <v>0</v>
      </c>
      <c r="I116" s="357" cm="1">
        <f t="array" aca="1" ref="I116" ca="1">SUM(IF((MC_Dispositivo!$B$53:$B$189=$C116)*(MC_Dispositivo!$F$36:$BE$36=$BS$1)*(MC_Dispositivo!$F$43:$BE$43=I$1),MC_Dispositivo!$F$53:$BE$189))</f>
        <v>0</v>
      </c>
      <c r="J116" s="357" cm="1">
        <f t="array" aca="1" ref="J116" ca="1">SUM(IF((MC_Dispositivo!$B$53:$B$189=$C116)*(MC_Dispositivo!$F$36:$BE$36=$BS$1)*(MC_Dispositivo!$F$43:$BE$43=J$1),MC_Dispositivo!$F$53:$BE$189))</f>
        <v>0</v>
      </c>
      <c r="K116" s="357" cm="1">
        <f t="array" aca="1" ref="K116" ca="1">SUM(IF((MC_Dispositivo!$B$53:$B$189=$C116)*(MC_Dispositivo!$F$36:$BE$36=$BS$1)*(MC_Dispositivo!$F$43:$BE$43=K$1),MC_Dispositivo!$F$53:$BE$189))</f>
        <v>0</v>
      </c>
      <c r="L116" s="357" cm="1">
        <f t="array" aca="1" ref="L116" ca="1">SUM(IF((MC_Dispositivo!$B$53:$B$189=$C116)*(MC_Dispositivo!$F$36:$BE$36=$BS$1)*(MC_Dispositivo!$F$43:$BE$43=L$1),MC_Dispositivo!$F$53:$BE$189))</f>
        <v>0</v>
      </c>
      <c r="M116" s="357" cm="1">
        <f t="array" aca="1" ref="M116" ca="1">SUM(IF((MC_Dispositivo!$B$53:$B$189=$C116)*(MC_Dispositivo!$F$36:$BE$36=$BS$1)*(MC_Dispositivo!$F$43:$BE$43=M$1),MC_Dispositivo!$F$53:$BE$189))</f>
        <v>0</v>
      </c>
      <c r="N116" s="357" cm="1">
        <f t="array" aca="1" ref="N116" ca="1">SUM(IF((MC_Dispositivo!$B$53:$B$189=$C116)*(MC_Dispositivo!$F$36:$BE$36=$BS$1)*(MC_Dispositivo!$F$43:$BE$43=N$1),MC_Dispositivo!$F$53:$BE$189))</f>
        <v>0</v>
      </c>
      <c r="O116" s="357" cm="1">
        <f t="array" aca="1" ref="O116" ca="1">SUM(IF((MC_Dispositivo!$B$53:$B$189=$C116)*(MC_Dispositivo!$F$36:$BE$36=$BS$1)*(MC_Dispositivo!$F$43:$BE$43=O$1),MC_Dispositivo!$F$53:$BE$189))</f>
        <v>0</v>
      </c>
      <c r="P116" s="357" cm="1">
        <f t="array" aca="1" ref="P116" ca="1">SUM(IF((MC_Dispositivo!$B$53:$B$189=$C116)*(MC_Dispositivo!$F$36:$BE$36=$BS$1)*(MC_Dispositivo!$F$43:$BE$43=P$1),MC_Dispositivo!$F$53:$BE$189))</f>
        <v>0</v>
      </c>
      <c r="Q116" s="357" cm="1">
        <f t="array" aca="1" ref="Q116" ca="1">SUM(IF((MC_Dispositivo!$B$53:$B$189=$C116)*(MC_Dispositivo!$F$36:$BE$36=$BS$1)*(MC_Dispositivo!$F$43:$BE$43=Q$1),MC_Dispositivo!$F$53:$BE$189))</f>
        <v>0</v>
      </c>
      <c r="R116" s="357" cm="1">
        <f t="array" aca="1" ref="R116" ca="1">SUM(IF((MC_Dispositivo!$B$53:$B$189=$C116)*(MC_Dispositivo!$F$36:$BE$36=$BS$1)*(MC_Dispositivo!$F$43:$BE$43=R$1),MC_Dispositivo!$F$53:$BE$189))</f>
        <v>0</v>
      </c>
      <c r="S116" s="357" cm="1">
        <f t="array" aca="1" ref="S116" ca="1">SUM(IF((MC_Dispositivo!$B$53:$B$189=$C116)*(MC_Dispositivo!$F$36:$BE$36=$BS$1)*(MC_Dispositivo!$F$43:$BE$43=S$1),MC_Dispositivo!$F$53:$BE$189))</f>
        <v>0</v>
      </c>
      <c r="T116" s="357" cm="1">
        <f t="array" aca="1" ref="T116" ca="1">SUM(IF((MC_Dispositivo!$B$53:$B$189=$C116)*(MC_Dispositivo!$F$36:$BE$36=$BS$1)*(MC_Dispositivo!$F$43:$BE$43=T$1),MC_Dispositivo!$F$53:$BE$189))</f>
        <v>0</v>
      </c>
      <c r="U116" s="357" cm="1">
        <f t="array" aca="1" ref="U116" ca="1">SUM(IF((MC_Dispositivo!$B$53:$B$189=$C116)*(MC_Dispositivo!$F$36:$BE$36=$BS$1)*(MC_Dispositivo!$F$43:$BE$43=U$1),MC_Dispositivo!$F$53:$BE$189))</f>
        <v>0</v>
      </c>
      <c r="V116" s="357" cm="1">
        <f t="array" aca="1" ref="V116" ca="1">SUM(IF((MC_Dispositivo!$B$53:$B$189=$C116)*(MC_Dispositivo!$F$36:$BE$36=$BS$1)*(MC_Dispositivo!$F$43:$BE$43=V$1),MC_Dispositivo!$F$53:$BE$189))</f>
        <v>0</v>
      </c>
      <c r="W116" s="357" cm="1">
        <f t="array" aca="1" ref="W116" ca="1">SUM(IF((MC_Dispositivo!$B$53:$B$189=$C116)*(MC_Dispositivo!$F$36:$BE$36=$BS$1)*(MC_Dispositivo!$F$43:$BE$43=W$1),MC_Dispositivo!$F$53:$BE$189))</f>
        <v>0</v>
      </c>
      <c r="X116" s="357" cm="1">
        <f t="array" aca="1" ref="X116" ca="1">SUM(IF((MC_Dispositivo!$B$53:$B$189=$C116)*(MC_Dispositivo!$F$36:$BE$36=$BS$1)*(MC_Dispositivo!$F$43:$BE$43=X$1),MC_Dispositivo!$F$53:$BE$189))</f>
        <v>0</v>
      </c>
      <c r="Y116" s="357" cm="1">
        <f t="array" aca="1" ref="Y116" ca="1">SUM(IF((MC_Dispositivo!$B$53:$B$189=$C116)*(MC_Dispositivo!$F$36:$BE$36=$BS$1)*(MC_Dispositivo!$F$43:$BE$43=Y$1),MC_Dispositivo!$F$53:$BE$189))</f>
        <v>0</v>
      </c>
      <c r="Z116" s="357" cm="1">
        <f t="array" aca="1" ref="Z116" ca="1">SUM(IF((MC_Dispositivo!$B$53:$B$189=$C116)*(MC_Dispositivo!$F$36:$BE$36=$BS$1)*(MC_Dispositivo!$F$43:$BE$43=Z$1),MC_Dispositivo!$F$53:$BE$189))</f>
        <v>0</v>
      </c>
      <c r="AA116" s="357" cm="1">
        <f t="array" aca="1" ref="AA116" ca="1">SUM(IF((MC_Dispositivo!$B$53:$B$189=$C116)*(MC_Dispositivo!$F$36:$BE$36=$BS$1)*(MC_Dispositivo!$F$43:$BE$43=AA$1),MC_Dispositivo!$F$53:$BE$189))</f>
        <v>0</v>
      </c>
      <c r="AB116" s="357" cm="1">
        <f t="array" aca="1" ref="AB116" ca="1">SUM(IF((MC_Dispositivo!$B$53:$B$189=$C116)*(MC_Dispositivo!$F$36:$BE$36=$BS$1)*(MC_Dispositivo!$F$43:$BE$43=AB$1),MC_Dispositivo!$F$53:$BE$189))</f>
        <v>0</v>
      </c>
      <c r="AC116" s="357" cm="1">
        <f t="array" aca="1" ref="AC116" ca="1">SUM(IF((MC_Dispositivo!$B$53:$B$189=$C116)*(MC_Dispositivo!$F$36:$BE$36=$BS$1)*(MC_Dispositivo!$F$43:$BE$43=AC$1),MC_Dispositivo!$F$53:$BE$189))</f>
        <v>0</v>
      </c>
      <c r="AD116" s="357" cm="1">
        <f t="array" aca="1" ref="AD116" ca="1">SUM(IF((MC_Dispositivo!$B$53:$B$189=$C116)*(MC_Dispositivo!$F$36:$BE$36=$BS$1)*(MC_Dispositivo!$F$43:$BE$43=AD$1),MC_Dispositivo!$F$53:$BE$189))</f>
        <v>0</v>
      </c>
      <c r="AE116" s="357" cm="1">
        <f t="array" aca="1" ref="AE116" ca="1">SUM(IF((MC_Dispositivo!$B$53:$B$189=$C116)*(MC_Dispositivo!$F$36:$BE$36=$BS$1)*(MC_Dispositivo!$F$43:$BE$43=AE$1),MC_Dispositivo!$F$53:$BE$189))</f>
        <v>0</v>
      </c>
      <c r="AF116" s="357" cm="1">
        <f t="array" aca="1" ref="AF116" ca="1">SUM(IF((MC_Dispositivo!$B$53:$B$189=$C116)*(MC_Dispositivo!$F$36:$BE$36=$BS$1)*(MC_Dispositivo!$F$43:$BE$43=AF$1),MC_Dispositivo!$F$53:$BE$189))</f>
        <v>0</v>
      </c>
      <c r="AG116" s="357" cm="1">
        <f t="array" aca="1" ref="AG116" ca="1">SUM(IF((MC_Dispositivo!$B$53:$B$189=$C116)*(MC_Dispositivo!$F$36:$BE$36=$BS$1)*(MC_Dispositivo!$F$43:$BE$43=AG$1),MC_Dispositivo!$F$53:$BE$189))</f>
        <v>0</v>
      </c>
      <c r="AH116" s="357" cm="1">
        <f t="array" aca="1" ref="AH116" ca="1">SUM(IF((MC_Dispositivo!$B$53:$B$189=$C116)*(MC_Dispositivo!$F$36:$BE$36=$BS$1)*(MC_Dispositivo!$F$43:$BE$43=AH$1),MC_Dispositivo!$F$53:$BE$189))</f>
        <v>0</v>
      </c>
      <c r="AI116" s="357" cm="1">
        <f t="array" aca="1" ref="AI116" ca="1">SUM(IF((MC_Dispositivo!$B$53:$B$189=$C116)*(MC_Dispositivo!$F$36:$BE$36=$BS$1)*(MC_Dispositivo!$F$43:$BE$43=AI$1),MC_Dispositivo!$F$53:$BE$189))</f>
        <v>0</v>
      </c>
      <c r="AJ116" s="357" cm="1">
        <f t="array" aca="1" ref="AJ116" ca="1">SUM(IF((MC_Dispositivo!$B$53:$B$189=$C116)*(MC_Dispositivo!$F$36:$BE$36=$BS$1)*(MC_Dispositivo!$F$43:$BE$43=AJ$1),MC_Dispositivo!$F$53:$BE$189))</f>
        <v>0</v>
      </c>
      <c r="AK116" s="125">
        <f ca="1">IF(A116="","",INDEX([10]TPU!$G:$G,MATCH($A116,[10]TPU!$A:$A,0)))</f>
        <v>164.38</v>
      </c>
      <c r="AL116" s="359">
        <f t="shared" ca="1" si="136"/>
        <v>0</v>
      </c>
      <c r="AM116" s="359">
        <f t="shared" ca="1" si="137"/>
        <v>0</v>
      </c>
      <c r="AN116" s="359">
        <f t="shared" ca="1" si="138"/>
        <v>0</v>
      </c>
      <c r="AO116" s="359">
        <f t="shared" ca="1" si="139"/>
        <v>0</v>
      </c>
      <c r="AP116" s="359">
        <f t="shared" ca="1" si="140"/>
        <v>0</v>
      </c>
      <c r="AQ116" s="359">
        <f t="shared" ca="1" si="141"/>
        <v>0</v>
      </c>
      <c r="AR116" s="359">
        <f t="shared" ca="1" si="142"/>
        <v>0</v>
      </c>
      <c r="AS116" s="359">
        <f t="shared" ca="1" si="143"/>
        <v>0</v>
      </c>
      <c r="AT116" s="359">
        <f t="shared" ca="1" si="144"/>
        <v>0</v>
      </c>
      <c r="AU116" s="359">
        <f t="shared" ca="1" si="145"/>
        <v>0</v>
      </c>
      <c r="AV116" s="359">
        <f t="shared" ca="1" si="146"/>
        <v>0</v>
      </c>
      <c r="AW116" s="359">
        <f t="shared" ca="1" si="147"/>
        <v>0</v>
      </c>
      <c r="AX116" s="359">
        <f t="shared" ca="1" si="148"/>
        <v>0</v>
      </c>
      <c r="AY116" s="359">
        <f t="shared" ca="1" si="149"/>
        <v>0</v>
      </c>
      <c r="AZ116" s="359">
        <f t="shared" ca="1" si="150"/>
        <v>0</v>
      </c>
      <c r="BA116" s="359">
        <f t="shared" ca="1" si="151"/>
        <v>0</v>
      </c>
      <c r="BB116" s="359">
        <f t="shared" ca="1" si="152"/>
        <v>0</v>
      </c>
      <c r="BC116" s="359">
        <f t="shared" ca="1" si="153"/>
        <v>0</v>
      </c>
      <c r="BD116" s="359">
        <f t="shared" ca="1" si="154"/>
        <v>0</v>
      </c>
      <c r="BE116" s="359">
        <f t="shared" ca="1" si="155"/>
        <v>0</v>
      </c>
      <c r="BF116" s="359">
        <f t="shared" ca="1" si="156"/>
        <v>0</v>
      </c>
      <c r="BG116" s="359">
        <f t="shared" ca="1" si="157"/>
        <v>0</v>
      </c>
      <c r="BH116" s="359">
        <f t="shared" ca="1" si="158"/>
        <v>0</v>
      </c>
      <c r="BI116" s="359">
        <f t="shared" ca="1" si="159"/>
        <v>0</v>
      </c>
      <c r="BJ116" s="359">
        <f t="shared" ca="1" si="160"/>
        <v>0</v>
      </c>
      <c r="BK116" s="359">
        <f t="shared" ca="1" si="161"/>
        <v>0</v>
      </c>
      <c r="BL116" s="359">
        <f t="shared" ca="1" si="162"/>
        <v>0</v>
      </c>
      <c r="BM116" s="359">
        <f t="shared" ca="1" si="163"/>
        <v>0</v>
      </c>
      <c r="BN116" s="359">
        <f t="shared" ca="1" si="164"/>
        <v>0</v>
      </c>
      <c r="BO116" s="359">
        <f t="shared" ca="1" si="165"/>
        <v>0</v>
      </c>
      <c r="BP116" s="358">
        <f t="shared" ca="1" si="101"/>
        <v>0</v>
      </c>
      <c r="BQ116" s="206"/>
    </row>
    <row r="117" spans="1:70" ht="20.100000000000001" customHeight="1" outlineLevel="1" x14ac:dyDescent="0.2">
      <c r="A117" s="354" t="str">
        <f ca="1">INDEX(MC_Dispositivo!B:E,MATCH('Quantitativo_MG-329'!C117,MC_Dispositivo!B:B,0),2)</f>
        <v>ED-49814</v>
      </c>
      <c r="B117" s="354" t="str">
        <f ca="1">INDEX([10]TPU!$B:$B,MATCH($A117,[10]TPU!$A:$A,0))</f>
        <v>SICOR</v>
      </c>
      <c r="C117" s="354" t="s">
        <v>190</v>
      </c>
      <c r="D117" s="355" t="str">
        <f ca="1">INDEX(MC_Dispositivo!B:E,MATCH('Quantitativo_MG-329'!C117,MC_Dispositivo!B:B,0),3)</f>
        <v>lastro de areia, inclusive adensamento e apiloamento manual</v>
      </c>
      <c r="E117" s="354" t="str">
        <f ca="1">INDEX(MC_Dispositivo!B:E,MATCH('Quantitativo_MG-329'!C117,MC_Dispositivo!B:B,0),4)</f>
        <v>m3</v>
      </c>
      <c r="F117" s="356" cm="1">
        <f t="array" aca="1" ref="F117" ca="1">IF($BS$1="Todos",SUM(IF(($BS$1="todos")*(MC_Dispositivo!$B$54:$B$212=$C117),MC_Dispositivo!$F$54:$BE$212)),SUM(IF((MC_Dispositivo!$F$36:$BE$36=$BS$1)*(MC_Dispositivo!$B$54:$B$212=$C117),MC_Dispositivo!$F$54:$BE$212)))</f>
        <v>0</v>
      </c>
      <c r="G117" s="357" cm="1">
        <f t="array" aca="1" ref="G117" ca="1">SUM(IF((MC_Dispositivo!$B$53:$B$189=$C117)*(MC_Dispositivo!$F$36:$BE$36=$BS$1)*(MC_Dispositivo!$F$43:$BE$43=G$1),MC_Dispositivo!$F$53:$BE$189))</f>
        <v>0</v>
      </c>
      <c r="H117" s="357" cm="1">
        <f t="array" aca="1" ref="H117" ca="1">SUM(IF((MC_Dispositivo!$B$53:$B$189=$C117)*(MC_Dispositivo!$F$36:$BE$36=$BS$1)*(MC_Dispositivo!$F$43:$BE$43=H$1),MC_Dispositivo!$F$53:$BE$189))</f>
        <v>0</v>
      </c>
      <c r="I117" s="357" cm="1">
        <f t="array" aca="1" ref="I117" ca="1">SUM(IF((MC_Dispositivo!$B$53:$B$189=$C117)*(MC_Dispositivo!$F$36:$BE$36=$BS$1)*(MC_Dispositivo!$F$43:$BE$43=I$1),MC_Dispositivo!$F$53:$BE$189))</f>
        <v>0</v>
      </c>
      <c r="J117" s="357" cm="1">
        <f t="array" aca="1" ref="J117" ca="1">SUM(IF((MC_Dispositivo!$B$53:$B$189=$C117)*(MC_Dispositivo!$F$36:$BE$36=$BS$1)*(MC_Dispositivo!$F$43:$BE$43=J$1),MC_Dispositivo!$F$53:$BE$189))</f>
        <v>0</v>
      </c>
      <c r="K117" s="357" cm="1">
        <f t="array" aca="1" ref="K117" ca="1">SUM(IF((MC_Dispositivo!$B$53:$B$189=$C117)*(MC_Dispositivo!$F$36:$BE$36=$BS$1)*(MC_Dispositivo!$F$43:$BE$43=K$1),MC_Dispositivo!$F$53:$BE$189))</f>
        <v>0</v>
      </c>
      <c r="L117" s="357" cm="1">
        <f t="array" aca="1" ref="L117" ca="1">SUM(IF((MC_Dispositivo!$B$53:$B$189=$C117)*(MC_Dispositivo!$F$36:$BE$36=$BS$1)*(MC_Dispositivo!$F$43:$BE$43=L$1),MC_Dispositivo!$F$53:$BE$189))</f>
        <v>0</v>
      </c>
      <c r="M117" s="357" cm="1">
        <f t="array" aca="1" ref="M117" ca="1">SUM(IF((MC_Dispositivo!$B$53:$B$189=$C117)*(MC_Dispositivo!$F$36:$BE$36=$BS$1)*(MC_Dispositivo!$F$43:$BE$43=M$1),MC_Dispositivo!$F$53:$BE$189))</f>
        <v>0</v>
      </c>
      <c r="N117" s="357" cm="1">
        <f t="array" aca="1" ref="N117" ca="1">SUM(IF((MC_Dispositivo!$B$53:$B$189=$C117)*(MC_Dispositivo!$F$36:$BE$36=$BS$1)*(MC_Dispositivo!$F$43:$BE$43=N$1),MC_Dispositivo!$F$53:$BE$189))</f>
        <v>0</v>
      </c>
      <c r="O117" s="357" cm="1">
        <f t="array" aca="1" ref="O117" ca="1">SUM(IF((MC_Dispositivo!$B$53:$B$189=$C117)*(MC_Dispositivo!$F$36:$BE$36=$BS$1)*(MC_Dispositivo!$F$43:$BE$43=O$1),MC_Dispositivo!$F$53:$BE$189))</f>
        <v>0</v>
      </c>
      <c r="P117" s="357" cm="1">
        <f t="array" aca="1" ref="P117" ca="1">SUM(IF((MC_Dispositivo!$B$53:$B$189=$C117)*(MC_Dispositivo!$F$36:$BE$36=$BS$1)*(MC_Dispositivo!$F$43:$BE$43=P$1),MC_Dispositivo!$F$53:$BE$189))</f>
        <v>0</v>
      </c>
      <c r="Q117" s="357" cm="1">
        <f t="array" aca="1" ref="Q117" ca="1">SUM(IF((MC_Dispositivo!$B$53:$B$189=$C117)*(MC_Dispositivo!$F$36:$BE$36=$BS$1)*(MC_Dispositivo!$F$43:$BE$43=Q$1),MC_Dispositivo!$F$53:$BE$189))</f>
        <v>0</v>
      </c>
      <c r="R117" s="357" cm="1">
        <f t="array" aca="1" ref="R117" ca="1">SUM(IF((MC_Dispositivo!$B$53:$B$189=$C117)*(MC_Dispositivo!$F$36:$BE$36=$BS$1)*(MC_Dispositivo!$F$43:$BE$43=R$1),MC_Dispositivo!$F$53:$BE$189))</f>
        <v>0</v>
      </c>
      <c r="S117" s="357" cm="1">
        <f t="array" aca="1" ref="S117" ca="1">SUM(IF((MC_Dispositivo!$B$53:$B$189=$C117)*(MC_Dispositivo!$F$36:$BE$36=$BS$1)*(MC_Dispositivo!$F$43:$BE$43=S$1),MC_Dispositivo!$F$53:$BE$189))</f>
        <v>0</v>
      </c>
      <c r="T117" s="357" cm="1">
        <f t="array" aca="1" ref="T117" ca="1">SUM(IF((MC_Dispositivo!$B$53:$B$189=$C117)*(MC_Dispositivo!$F$36:$BE$36=$BS$1)*(MC_Dispositivo!$F$43:$BE$43=T$1),MC_Dispositivo!$F$53:$BE$189))</f>
        <v>0</v>
      </c>
      <c r="U117" s="357" cm="1">
        <f t="array" aca="1" ref="U117" ca="1">SUM(IF((MC_Dispositivo!$B$53:$B$189=$C117)*(MC_Dispositivo!$F$36:$BE$36=$BS$1)*(MC_Dispositivo!$F$43:$BE$43=U$1),MC_Dispositivo!$F$53:$BE$189))</f>
        <v>0</v>
      </c>
      <c r="V117" s="357" cm="1">
        <f t="array" aca="1" ref="V117" ca="1">SUM(IF((MC_Dispositivo!$B$53:$B$189=$C117)*(MC_Dispositivo!$F$36:$BE$36=$BS$1)*(MC_Dispositivo!$F$43:$BE$43=V$1),MC_Dispositivo!$F$53:$BE$189))</f>
        <v>0</v>
      </c>
      <c r="W117" s="357" cm="1">
        <f t="array" aca="1" ref="W117" ca="1">SUM(IF((MC_Dispositivo!$B$53:$B$189=$C117)*(MC_Dispositivo!$F$36:$BE$36=$BS$1)*(MC_Dispositivo!$F$43:$BE$43=W$1),MC_Dispositivo!$F$53:$BE$189))</f>
        <v>0</v>
      </c>
      <c r="X117" s="357" cm="1">
        <f t="array" aca="1" ref="X117" ca="1">SUM(IF((MC_Dispositivo!$B$53:$B$189=$C117)*(MC_Dispositivo!$F$36:$BE$36=$BS$1)*(MC_Dispositivo!$F$43:$BE$43=X$1),MC_Dispositivo!$F$53:$BE$189))</f>
        <v>0</v>
      </c>
      <c r="Y117" s="357" cm="1">
        <f t="array" aca="1" ref="Y117" ca="1">SUM(IF((MC_Dispositivo!$B$53:$B$189=$C117)*(MC_Dispositivo!$F$36:$BE$36=$BS$1)*(MC_Dispositivo!$F$43:$BE$43=Y$1),MC_Dispositivo!$F$53:$BE$189))</f>
        <v>0</v>
      </c>
      <c r="Z117" s="357" cm="1">
        <f t="array" aca="1" ref="Z117" ca="1">SUM(IF((MC_Dispositivo!$B$53:$B$189=$C117)*(MC_Dispositivo!$F$36:$BE$36=$BS$1)*(MC_Dispositivo!$F$43:$BE$43=Z$1),MC_Dispositivo!$F$53:$BE$189))</f>
        <v>0</v>
      </c>
      <c r="AA117" s="357" cm="1">
        <f t="array" aca="1" ref="AA117" ca="1">SUM(IF((MC_Dispositivo!$B$53:$B$189=$C117)*(MC_Dispositivo!$F$36:$BE$36=$BS$1)*(MC_Dispositivo!$F$43:$BE$43=AA$1),MC_Dispositivo!$F$53:$BE$189))</f>
        <v>0</v>
      </c>
      <c r="AB117" s="357" cm="1">
        <f t="array" aca="1" ref="AB117" ca="1">SUM(IF((MC_Dispositivo!$B$53:$B$189=$C117)*(MC_Dispositivo!$F$36:$BE$36=$BS$1)*(MC_Dispositivo!$F$43:$BE$43=AB$1),MC_Dispositivo!$F$53:$BE$189))</f>
        <v>0</v>
      </c>
      <c r="AC117" s="357" cm="1">
        <f t="array" aca="1" ref="AC117" ca="1">SUM(IF((MC_Dispositivo!$B$53:$B$189=$C117)*(MC_Dispositivo!$F$36:$BE$36=$BS$1)*(MC_Dispositivo!$F$43:$BE$43=AC$1),MC_Dispositivo!$F$53:$BE$189))</f>
        <v>0</v>
      </c>
      <c r="AD117" s="357" cm="1">
        <f t="array" aca="1" ref="AD117" ca="1">SUM(IF((MC_Dispositivo!$B$53:$B$189=$C117)*(MC_Dispositivo!$F$36:$BE$36=$BS$1)*(MC_Dispositivo!$F$43:$BE$43=AD$1),MC_Dispositivo!$F$53:$BE$189))</f>
        <v>0</v>
      </c>
      <c r="AE117" s="357" cm="1">
        <f t="array" aca="1" ref="AE117" ca="1">SUM(IF((MC_Dispositivo!$B$53:$B$189=$C117)*(MC_Dispositivo!$F$36:$BE$36=$BS$1)*(MC_Dispositivo!$F$43:$BE$43=AE$1),MC_Dispositivo!$F$53:$BE$189))</f>
        <v>0</v>
      </c>
      <c r="AF117" s="357" cm="1">
        <f t="array" aca="1" ref="AF117" ca="1">SUM(IF((MC_Dispositivo!$B$53:$B$189=$C117)*(MC_Dispositivo!$F$36:$BE$36=$BS$1)*(MC_Dispositivo!$F$43:$BE$43=AF$1),MC_Dispositivo!$F$53:$BE$189))</f>
        <v>0</v>
      </c>
      <c r="AG117" s="357" cm="1">
        <f t="array" aca="1" ref="AG117" ca="1">SUM(IF((MC_Dispositivo!$B$53:$B$189=$C117)*(MC_Dispositivo!$F$36:$BE$36=$BS$1)*(MC_Dispositivo!$F$43:$BE$43=AG$1),MC_Dispositivo!$F$53:$BE$189))</f>
        <v>0</v>
      </c>
      <c r="AH117" s="357" cm="1">
        <f t="array" aca="1" ref="AH117" ca="1">SUM(IF((MC_Dispositivo!$B$53:$B$189=$C117)*(MC_Dispositivo!$F$36:$BE$36=$BS$1)*(MC_Dispositivo!$F$43:$BE$43=AH$1),MC_Dispositivo!$F$53:$BE$189))</f>
        <v>0</v>
      </c>
      <c r="AI117" s="357" cm="1">
        <f t="array" aca="1" ref="AI117" ca="1">SUM(IF((MC_Dispositivo!$B$53:$B$189=$C117)*(MC_Dispositivo!$F$36:$BE$36=$BS$1)*(MC_Dispositivo!$F$43:$BE$43=AI$1),MC_Dispositivo!$F$53:$BE$189))</f>
        <v>0</v>
      </c>
      <c r="AJ117" s="357" cm="1">
        <f t="array" aca="1" ref="AJ117" ca="1">SUM(IF((MC_Dispositivo!$B$53:$B$189=$C117)*(MC_Dispositivo!$F$36:$BE$36=$BS$1)*(MC_Dispositivo!$F$43:$BE$43=AJ$1),MC_Dispositivo!$F$53:$BE$189))</f>
        <v>0</v>
      </c>
      <c r="AK117" s="125">
        <f ca="1">IF(A117="","",INDEX([10]TPU!$G:$G,MATCH($A117,[10]TPU!$A:$A,0)))</f>
        <v>208.54</v>
      </c>
      <c r="AL117" s="359">
        <f t="shared" ca="1" si="136"/>
        <v>0</v>
      </c>
      <c r="AM117" s="359">
        <f t="shared" ca="1" si="137"/>
        <v>0</v>
      </c>
      <c r="AN117" s="359">
        <f t="shared" ca="1" si="138"/>
        <v>0</v>
      </c>
      <c r="AO117" s="359">
        <f t="shared" ca="1" si="139"/>
        <v>0</v>
      </c>
      <c r="AP117" s="359">
        <f t="shared" ca="1" si="140"/>
        <v>0</v>
      </c>
      <c r="AQ117" s="359">
        <f t="shared" ca="1" si="141"/>
        <v>0</v>
      </c>
      <c r="AR117" s="359">
        <f t="shared" ca="1" si="142"/>
        <v>0</v>
      </c>
      <c r="AS117" s="359">
        <f t="shared" ca="1" si="143"/>
        <v>0</v>
      </c>
      <c r="AT117" s="359">
        <f t="shared" ca="1" si="144"/>
        <v>0</v>
      </c>
      <c r="AU117" s="359">
        <f t="shared" ca="1" si="145"/>
        <v>0</v>
      </c>
      <c r="AV117" s="359">
        <f t="shared" ca="1" si="146"/>
        <v>0</v>
      </c>
      <c r="AW117" s="359">
        <f t="shared" ca="1" si="147"/>
        <v>0</v>
      </c>
      <c r="AX117" s="359">
        <f t="shared" ca="1" si="148"/>
        <v>0</v>
      </c>
      <c r="AY117" s="359">
        <f t="shared" ca="1" si="149"/>
        <v>0</v>
      </c>
      <c r="AZ117" s="359">
        <f t="shared" ca="1" si="150"/>
        <v>0</v>
      </c>
      <c r="BA117" s="359">
        <f t="shared" ca="1" si="151"/>
        <v>0</v>
      </c>
      <c r="BB117" s="359">
        <f t="shared" ca="1" si="152"/>
        <v>0</v>
      </c>
      <c r="BC117" s="359">
        <f t="shared" ca="1" si="153"/>
        <v>0</v>
      </c>
      <c r="BD117" s="359">
        <f t="shared" ca="1" si="154"/>
        <v>0</v>
      </c>
      <c r="BE117" s="359">
        <f t="shared" ca="1" si="155"/>
        <v>0</v>
      </c>
      <c r="BF117" s="359">
        <f t="shared" ca="1" si="156"/>
        <v>0</v>
      </c>
      <c r="BG117" s="359">
        <f t="shared" ca="1" si="157"/>
        <v>0</v>
      </c>
      <c r="BH117" s="359">
        <f t="shared" ca="1" si="158"/>
        <v>0</v>
      </c>
      <c r="BI117" s="359">
        <f t="shared" ca="1" si="159"/>
        <v>0</v>
      </c>
      <c r="BJ117" s="359">
        <f t="shared" ca="1" si="160"/>
        <v>0</v>
      </c>
      <c r="BK117" s="359">
        <f t="shared" ca="1" si="161"/>
        <v>0</v>
      </c>
      <c r="BL117" s="359">
        <f t="shared" ca="1" si="162"/>
        <v>0</v>
      </c>
      <c r="BM117" s="359">
        <f t="shared" ca="1" si="163"/>
        <v>0</v>
      </c>
      <c r="BN117" s="359">
        <f t="shared" ca="1" si="164"/>
        <v>0</v>
      </c>
      <c r="BO117" s="359">
        <f t="shared" ca="1" si="165"/>
        <v>0</v>
      </c>
      <c r="BP117" s="358">
        <f t="shared" ca="1" si="101"/>
        <v>0</v>
      </c>
      <c r="BQ117" s="206"/>
    </row>
    <row r="118" spans="1:70" ht="20.100000000000001" customHeight="1" outlineLevel="1" x14ac:dyDescent="0.2">
      <c r="A118" s="354" t="str">
        <f ca="1">INDEX(MC_Dispositivo!B:E,MATCH('Quantitativo_MG-329'!C118,MC_Dispositivo!B:B,0),2)</f>
        <v>ED-51122</v>
      </c>
      <c r="B118" s="354" t="str">
        <f ca="1">INDEX([10]TPU!$B:$B,MATCH($A118,[10]TPU!$A:$A,0))</f>
        <v>SICOR</v>
      </c>
      <c r="C118" s="354" t="s">
        <v>191</v>
      </c>
      <c r="D118" s="355" t="str">
        <f ca="1">INDEX(MC_Dispositivo!B:E,MATCH('Quantitativo_MG-329'!C118,MC_Dispositivo!B:B,0),3)</f>
        <v>regularização e compactação de terreno manual com soquete, exclusive desmatamento, destocamento, limpeza/roçada do terreno</v>
      </c>
      <c r="E118" s="354" t="str">
        <f ca="1">INDEX(MC_Dispositivo!B:E,MATCH('Quantitativo_MG-329'!C118,MC_Dispositivo!B:B,0),4)</f>
        <v>m2</v>
      </c>
      <c r="F118" s="356" cm="1">
        <f t="array" aca="1" ref="F118" ca="1">IF($BS$1="Todos",SUM(IF(($BS$1="todos")*(MC_Dispositivo!$B$54:$B$212=$C118),MC_Dispositivo!$F$54:$BE$212)),SUM(IF((MC_Dispositivo!$F$36:$BE$36=$BS$1)*(MC_Dispositivo!$B$54:$B$212=$C118),MC_Dispositivo!$F$54:$BE$212)))</f>
        <v>0</v>
      </c>
      <c r="G118" s="357" cm="1">
        <f t="array" aca="1" ref="G118" ca="1">SUM(IF((MC_Dispositivo!$B$53:$B$189=$C118)*(MC_Dispositivo!$F$36:$BE$36=$BS$1)*(MC_Dispositivo!$F$43:$BE$43=G$1),MC_Dispositivo!$F$53:$BE$189))</f>
        <v>0</v>
      </c>
      <c r="H118" s="357" cm="1">
        <f t="array" aca="1" ref="H118" ca="1">SUM(IF((MC_Dispositivo!$B$53:$B$189=$C118)*(MC_Dispositivo!$F$36:$BE$36=$BS$1)*(MC_Dispositivo!$F$43:$BE$43=H$1),MC_Dispositivo!$F$53:$BE$189))</f>
        <v>0</v>
      </c>
      <c r="I118" s="357" cm="1">
        <f t="array" aca="1" ref="I118" ca="1">SUM(IF((MC_Dispositivo!$B$53:$B$189=$C118)*(MC_Dispositivo!$F$36:$BE$36=$BS$1)*(MC_Dispositivo!$F$43:$BE$43=I$1),MC_Dispositivo!$F$53:$BE$189))</f>
        <v>0</v>
      </c>
      <c r="J118" s="357" cm="1">
        <f t="array" aca="1" ref="J118" ca="1">SUM(IF((MC_Dispositivo!$B$53:$B$189=$C118)*(MC_Dispositivo!$F$36:$BE$36=$BS$1)*(MC_Dispositivo!$F$43:$BE$43=J$1),MC_Dispositivo!$F$53:$BE$189))</f>
        <v>0</v>
      </c>
      <c r="K118" s="357" cm="1">
        <f t="array" aca="1" ref="K118" ca="1">SUM(IF((MC_Dispositivo!$B$53:$B$189=$C118)*(MC_Dispositivo!$F$36:$BE$36=$BS$1)*(MC_Dispositivo!$F$43:$BE$43=K$1),MC_Dispositivo!$F$53:$BE$189))</f>
        <v>0</v>
      </c>
      <c r="L118" s="357" cm="1">
        <f t="array" aca="1" ref="L118" ca="1">SUM(IF((MC_Dispositivo!$B$53:$B$189=$C118)*(MC_Dispositivo!$F$36:$BE$36=$BS$1)*(MC_Dispositivo!$F$43:$BE$43=L$1),MC_Dispositivo!$F$53:$BE$189))</f>
        <v>0</v>
      </c>
      <c r="M118" s="357" cm="1">
        <f t="array" aca="1" ref="M118" ca="1">SUM(IF((MC_Dispositivo!$B$53:$B$189=$C118)*(MC_Dispositivo!$F$36:$BE$36=$BS$1)*(MC_Dispositivo!$F$43:$BE$43=M$1),MC_Dispositivo!$F$53:$BE$189))</f>
        <v>0</v>
      </c>
      <c r="N118" s="357" cm="1">
        <f t="array" aca="1" ref="N118" ca="1">SUM(IF((MC_Dispositivo!$B$53:$B$189=$C118)*(MC_Dispositivo!$F$36:$BE$36=$BS$1)*(MC_Dispositivo!$F$43:$BE$43=N$1),MC_Dispositivo!$F$53:$BE$189))</f>
        <v>0</v>
      </c>
      <c r="O118" s="357" cm="1">
        <f t="array" aca="1" ref="O118" ca="1">SUM(IF((MC_Dispositivo!$B$53:$B$189=$C118)*(MC_Dispositivo!$F$36:$BE$36=$BS$1)*(MC_Dispositivo!$F$43:$BE$43=O$1),MC_Dispositivo!$F$53:$BE$189))</f>
        <v>0</v>
      </c>
      <c r="P118" s="357" cm="1">
        <f t="array" aca="1" ref="P118" ca="1">SUM(IF((MC_Dispositivo!$B$53:$B$189=$C118)*(MC_Dispositivo!$F$36:$BE$36=$BS$1)*(MC_Dispositivo!$F$43:$BE$43=P$1),MC_Dispositivo!$F$53:$BE$189))</f>
        <v>0</v>
      </c>
      <c r="Q118" s="357" cm="1">
        <f t="array" aca="1" ref="Q118" ca="1">SUM(IF((MC_Dispositivo!$B$53:$B$189=$C118)*(MC_Dispositivo!$F$36:$BE$36=$BS$1)*(MC_Dispositivo!$F$43:$BE$43=Q$1),MC_Dispositivo!$F$53:$BE$189))</f>
        <v>0</v>
      </c>
      <c r="R118" s="357" cm="1">
        <f t="array" aca="1" ref="R118" ca="1">SUM(IF((MC_Dispositivo!$B$53:$B$189=$C118)*(MC_Dispositivo!$F$36:$BE$36=$BS$1)*(MC_Dispositivo!$F$43:$BE$43=R$1),MC_Dispositivo!$F$53:$BE$189))</f>
        <v>0</v>
      </c>
      <c r="S118" s="357" cm="1">
        <f t="array" aca="1" ref="S118" ca="1">SUM(IF((MC_Dispositivo!$B$53:$B$189=$C118)*(MC_Dispositivo!$F$36:$BE$36=$BS$1)*(MC_Dispositivo!$F$43:$BE$43=S$1),MC_Dispositivo!$F$53:$BE$189))</f>
        <v>0</v>
      </c>
      <c r="T118" s="357" cm="1">
        <f t="array" aca="1" ref="T118" ca="1">SUM(IF((MC_Dispositivo!$B$53:$B$189=$C118)*(MC_Dispositivo!$F$36:$BE$36=$BS$1)*(MC_Dispositivo!$F$43:$BE$43=T$1),MC_Dispositivo!$F$53:$BE$189))</f>
        <v>0</v>
      </c>
      <c r="U118" s="357" cm="1">
        <f t="array" aca="1" ref="U118" ca="1">SUM(IF((MC_Dispositivo!$B$53:$B$189=$C118)*(MC_Dispositivo!$F$36:$BE$36=$BS$1)*(MC_Dispositivo!$F$43:$BE$43=U$1),MC_Dispositivo!$F$53:$BE$189))</f>
        <v>0</v>
      </c>
      <c r="V118" s="357" cm="1">
        <f t="array" aca="1" ref="V118" ca="1">SUM(IF((MC_Dispositivo!$B$53:$B$189=$C118)*(MC_Dispositivo!$F$36:$BE$36=$BS$1)*(MC_Dispositivo!$F$43:$BE$43=V$1),MC_Dispositivo!$F$53:$BE$189))</f>
        <v>0</v>
      </c>
      <c r="W118" s="357" cm="1">
        <f t="array" aca="1" ref="W118" ca="1">SUM(IF((MC_Dispositivo!$B$53:$B$189=$C118)*(MC_Dispositivo!$F$36:$BE$36=$BS$1)*(MC_Dispositivo!$F$43:$BE$43=W$1),MC_Dispositivo!$F$53:$BE$189))</f>
        <v>0</v>
      </c>
      <c r="X118" s="357" cm="1">
        <f t="array" aca="1" ref="X118" ca="1">SUM(IF((MC_Dispositivo!$B$53:$B$189=$C118)*(MC_Dispositivo!$F$36:$BE$36=$BS$1)*(MC_Dispositivo!$F$43:$BE$43=X$1),MC_Dispositivo!$F$53:$BE$189))</f>
        <v>0</v>
      </c>
      <c r="Y118" s="357" cm="1">
        <f t="array" aca="1" ref="Y118" ca="1">SUM(IF((MC_Dispositivo!$B$53:$B$189=$C118)*(MC_Dispositivo!$F$36:$BE$36=$BS$1)*(MC_Dispositivo!$F$43:$BE$43=Y$1),MC_Dispositivo!$F$53:$BE$189))</f>
        <v>0</v>
      </c>
      <c r="Z118" s="357" cm="1">
        <f t="array" aca="1" ref="Z118" ca="1">SUM(IF((MC_Dispositivo!$B$53:$B$189=$C118)*(MC_Dispositivo!$F$36:$BE$36=$BS$1)*(MC_Dispositivo!$F$43:$BE$43=Z$1),MC_Dispositivo!$F$53:$BE$189))</f>
        <v>0</v>
      </c>
      <c r="AA118" s="357" cm="1">
        <f t="array" aca="1" ref="AA118" ca="1">SUM(IF((MC_Dispositivo!$B$53:$B$189=$C118)*(MC_Dispositivo!$F$36:$BE$36=$BS$1)*(MC_Dispositivo!$F$43:$BE$43=AA$1),MC_Dispositivo!$F$53:$BE$189))</f>
        <v>0</v>
      </c>
      <c r="AB118" s="357" cm="1">
        <f t="array" aca="1" ref="AB118" ca="1">SUM(IF((MC_Dispositivo!$B$53:$B$189=$C118)*(MC_Dispositivo!$F$36:$BE$36=$BS$1)*(MC_Dispositivo!$F$43:$BE$43=AB$1),MC_Dispositivo!$F$53:$BE$189))</f>
        <v>0</v>
      </c>
      <c r="AC118" s="357" cm="1">
        <f t="array" aca="1" ref="AC118" ca="1">SUM(IF((MC_Dispositivo!$B$53:$B$189=$C118)*(MC_Dispositivo!$F$36:$BE$36=$BS$1)*(MC_Dispositivo!$F$43:$BE$43=AC$1),MC_Dispositivo!$F$53:$BE$189))</f>
        <v>0</v>
      </c>
      <c r="AD118" s="357" cm="1">
        <f t="array" aca="1" ref="AD118" ca="1">SUM(IF((MC_Dispositivo!$B$53:$B$189=$C118)*(MC_Dispositivo!$F$36:$BE$36=$BS$1)*(MC_Dispositivo!$F$43:$BE$43=AD$1),MC_Dispositivo!$F$53:$BE$189))</f>
        <v>0</v>
      </c>
      <c r="AE118" s="357" cm="1">
        <f t="array" aca="1" ref="AE118" ca="1">SUM(IF((MC_Dispositivo!$B$53:$B$189=$C118)*(MC_Dispositivo!$F$36:$BE$36=$BS$1)*(MC_Dispositivo!$F$43:$BE$43=AE$1),MC_Dispositivo!$F$53:$BE$189))</f>
        <v>0</v>
      </c>
      <c r="AF118" s="357" cm="1">
        <f t="array" aca="1" ref="AF118" ca="1">SUM(IF((MC_Dispositivo!$B$53:$B$189=$C118)*(MC_Dispositivo!$F$36:$BE$36=$BS$1)*(MC_Dispositivo!$F$43:$BE$43=AF$1),MC_Dispositivo!$F$53:$BE$189))</f>
        <v>0</v>
      </c>
      <c r="AG118" s="357" cm="1">
        <f t="array" aca="1" ref="AG118" ca="1">SUM(IF((MC_Dispositivo!$B$53:$B$189=$C118)*(MC_Dispositivo!$F$36:$BE$36=$BS$1)*(MC_Dispositivo!$F$43:$BE$43=AG$1),MC_Dispositivo!$F$53:$BE$189))</f>
        <v>0</v>
      </c>
      <c r="AH118" s="357" cm="1">
        <f t="array" aca="1" ref="AH118" ca="1">SUM(IF((MC_Dispositivo!$B$53:$B$189=$C118)*(MC_Dispositivo!$F$36:$BE$36=$BS$1)*(MC_Dispositivo!$F$43:$BE$43=AH$1),MC_Dispositivo!$F$53:$BE$189))</f>
        <v>0</v>
      </c>
      <c r="AI118" s="357" cm="1">
        <f t="array" aca="1" ref="AI118" ca="1">SUM(IF((MC_Dispositivo!$B$53:$B$189=$C118)*(MC_Dispositivo!$F$36:$BE$36=$BS$1)*(MC_Dispositivo!$F$43:$BE$43=AI$1),MC_Dispositivo!$F$53:$BE$189))</f>
        <v>0</v>
      </c>
      <c r="AJ118" s="357" cm="1">
        <f t="array" aca="1" ref="AJ118" ca="1">SUM(IF((MC_Dispositivo!$B$53:$B$189=$C118)*(MC_Dispositivo!$F$36:$BE$36=$BS$1)*(MC_Dispositivo!$F$43:$BE$43=AJ$1),MC_Dispositivo!$F$53:$BE$189))</f>
        <v>0</v>
      </c>
      <c r="AK118" s="125">
        <f ca="1">IF(A118="","",INDEX([10]TPU!$G:$G,MATCH($A118,[10]TPU!$A:$A,0)))</f>
        <v>12.46</v>
      </c>
      <c r="AL118" s="359">
        <f t="shared" ca="1" si="136"/>
        <v>0</v>
      </c>
      <c r="AM118" s="359">
        <f t="shared" ca="1" si="137"/>
        <v>0</v>
      </c>
      <c r="AN118" s="359">
        <f t="shared" ca="1" si="138"/>
        <v>0</v>
      </c>
      <c r="AO118" s="359">
        <f t="shared" ca="1" si="139"/>
        <v>0</v>
      </c>
      <c r="AP118" s="359">
        <f t="shared" ca="1" si="140"/>
        <v>0</v>
      </c>
      <c r="AQ118" s="359">
        <f t="shared" ca="1" si="141"/>
        <v>0</v>
      </c>
      <c r="AR118" s="359">
        <f t="shared" ca="1" si="142"/>
        <v>0</v>
      </c>
      <c r="AS118" s="359">
        <f t="shared" ca="1" si="143"/>
        <v>0</v>
      </c>
      <c r="AT118" s="359">
        <f t="shared" ca="1" si="144"/>
        <v>0</v>
      </c>
      <c r="AU118" s="359">
        <f t="shared" ca="1" si="145"/>
        <v>0</v>
      </c>
      <c r="AV118" s="359">
        <f t="shared" ca="1" si="146"/>
        <v>0</v>
      </c>
      <c r="AW118" s="359">
        <f t="shared" ca="1" si="147"/>
        <v>0</v>
      </c>
      <c r="AX118" s="359">
        <f t="shared" ca="1" si="148"/>
        <v>0</v>
      </c>
      <c r="AY118" s="359">
        <f t="shared" ca="1" si="149"/>
        <v>0</v>
      </c>
      <c r="AZ118" s="359">
        <f t="shared" ca="1" si="150"/>
        <v>0</v>
      </c>
      <c r="BA118" s="359">
        <f t="shared" ca="1" si="151"/>
        <v>0</v>
      </c>
      <c r="BB118" s="359">
        <f t="shared" ca="1" si="152"/>
        <v>0</v>
      </c>
      <c r="BC118" s="359">
        <f t="shared" ca="1" si="153"/>
        <v>0</v>
      </c>
      <c r="BD118" s="359">
        <f t="shared" ca="1" si="154"/>
        <v>0</v>
      </c>
      <c r="BE118" s="359">
        <f t="shared" ca="1" si="155"/>
        <v>0</v>
      </c>
      <c r="BF118" s="359">
        <f t="shared" ca="1" si="156"/>
        <v>0</v>
      </c>
      <c r="BG118" s="359">
        <f t="shared" ca="1" si="157"/>
        <v>0</v>
      </c>
      <c r="BH118" s="359">
        <f t="shared" ca="1" si="158"/>
        <v>0</v>
      </c>
      <c r="BI118" s="359">
        <f t="shared" ca="1" si="159"/>
        <v>0</v>
      </c>
      <c r="BJ118" s="359">
        <f t="shared" ca="1" si="160"/>
        <v>0</v>
      </c>
      <c r="BK118" s="359">
        <f t="shared" ca="1" si="161"/>
        <v>0</v>
      </c>
      <c r="BL118" s="359">
        <f t="shared" ca="1" si="162"/>
        <v>0</v>
      </c>
      <c r="BM118" s="359">
        <f t="shared" ca="1" si="163"/>
        <v>0</v>
      </c>
      <c r="BN118" s="359">
        <f t="shared" ca="1" si="164"/>
        <v>0</v>
      </c>
      <c r="BO118" s="359">
        <f t="shared" ca="1" si="165"/>
        <v>0</v>
      </c>
      <c r="BP118" s="358">
        <f t="shared" ca="1" si="101"/>
        <v>0</v>
      </c>
      <c r="BQ118" s="206"/>
    </row>
    <row r="119" spans="1:70" ht="20.100000000000001" customHeight="1" outlineLevel="1" x14ac:dyDescent="0.2">
      <c r="A119" s="354" t="str">
        <f ca="1">INDEX(MC_Dispositivo!B:E,MATCH('Quantitativo_MG-329'!C119,MC_Dispositivo!B:B,0),2)</f>
        <v>ED-51097</v>
      </c>
      <c r="B119" s="354" t="str">
        <f ca="1">INDEX([10]TPU!$B:$B,MATCH($A119,[10]TPU!$A:$A,0))</f>
        <v>SICOR</v>
      </c>
      <c r="C119" s="354" t="s">
        <v>193</v>
      </c>
      <c r="D119" s="355" t="str">
        <f ca="1">INDEX(MC_Dispositivo!B:E,MATCH('Quantitativo_MG-329'!C119,MC_Dispositivo!B:B,0),3)</f>
        <v>compactação manual de aterro com soquete, inclusive espalhamento manual</v>
      </c>
      <c r="E119" s="354" t="str">
        <f ca="1">INDEX(MC_Dispositivo!B:E,MATCH('Quantitativo_MG-329'!C119,MC_Dispositivo!B:B,0),4)</f>
        <v>m3</v>
      </c>
      <c r="F119" s="356" cm="1">
        <f t="array" aca="1" ref="F119" ca="1">IF($BS$1="Todos",SUM(IF(($BS$1="todos")*(MC_Dispositivo!$B$54:$B$212=$C119),MC_Dispositivo!$F$54:$BE$212)),SUM(IF((MC_Dispositivo!$F$36:$BE$36=$BS$1)*(MC_Dispositivo!$B$54:$B$212=$C119),MC_Dispositivo!$F$54:$BE$212)))</f>
        <v>0</v>
      </c>
      <c r="G119" s="357" cm="1">
        <f t="array" aca="1" ref="G119" ca="1">SUM(IF((MC_Dispositivo!$B$53:$B$189=$C119)*(MC_Dispositivo!$F$36:$BE$36=$BS$1)*(MC_Dispositivo!$F$43:$BE$43=G$1),MC_Dispositivo!$F$53:$BE$189))</f>
        <v>0</v>
      </c>
      <c r="H119" s="357" cm="1">
        <f t="array" aca="1" ref="H119" ca="1">SUM(IF((MC_Dispositivo!$B$53:$B$189=$C119)*(MC_Dispositivo!$F$36:$BE$36=$BS$1)*(MC_Dispositivo!$F$43:$BE$43=H$1),MC_Dispositivo!$F$53:$BE$189))</f>
        <v>0</v>
      </c>
      <c r="I119" s="357" cm="1">
        <f t="array" aca="1" ref="I119" ca="1">SUM(IF((MC_Dispositivo!$B$53:$B$189=$C119)*(MC_Dispositivo!$F$36:$BE$36=$BS$1)*(MC_Dispositivo!$F$43:$BE$43=I$1),MC_Dispositivo!$F$53:$BE$189))</f>
        <v>0</v>
      </c>
      <c r="J119" s="357" cm="1">
        <f t="array" aca="1" ref="J119" ca="1">SUM(IF((MC_Dispositivo!$B$53:$B$189=$C119)*(MC_Dispositivo!$F$36:$BE$36=$BS$1)*(MC_Dispositivo!$F$43:$BE$43=J$1),MC_Dispositivo!$F$53:$BE$189))</f>
        <v>0</v>
      </c>
      <c r="K119" s="357" cm="1">
        <f t="array" aca="1" ref="K119" ca="1">SUM(IF((MC_Dispositivo!$B$53:$B$189=$C119)*(MC_Dispositivo!$F$36:$BE$36=$BS$1)*(MC_Dispositivo!$F$43:$BE$43=K$1),MC_Dispositivo!$F$53:$BE$189))</f>
        <v>0</v>
      </c>
      <c r="L119" s="357" cm="1">
        <f t="array" aca="1" ref="L119" ca="1">SUM(IF((MC_Dispositivo!$B$53:$B$189=$C119)*(MC_Dispositivo!$F$36:$BE$36=$BS$1)*(MC_Dispositivo!$F$43:$BE$43=L$1),MC_Dispositivo!$F$53:$BE$189))</f>
        <v>0</v>
      </c>
      <c r="M119" s="357" cm="1">
        <f t="array" aca="1" ref="M119" ca="1">SUM(IF((MC_Dispositivo!$B$53:$B$189=$C119)*(MC_Dispositivo!$F$36:$BE$36=$BS$1)*(MC_Dispositivo!$F$43:$BE$43=M$1),MC_Dispositivo!$F$53:$BE$189))</f>
        <v>0</v>
      </c>
      <c r="N119" s="357" cm="1">
        <f t="array" aca="1" ref="N119" ca="1">SUM(IF((MC_Dispositivo!$B$53:$B$189=$C119)*(MC_Dispositivo!$F$36:$BE$36=$BS$1)*(MC_Dispositivo!$F$43:$BE$43=N$1),MC_Dispositivo!$F$53:$BE$189))</f>
        <v>0</v>
      </c>
      <c r="O119" s="357" cm="1">
        <f t="array" aca="1" ref="O119" ca="1">SUM(IF((MC_Dispositivo!$B$53:$B$189=$C119)*(MC_Dispositivo!$F$36:$BE$36=$BS$1)*(MC_Dispositivo!$F$43:$BE$43=O$1),MC_Dispositivo!$F$53:$BE$189))</f>
        <v>0</v>
      </c>
      <c r="P119" s="357" cm="1">
        <f t="array" aca="1" ref="P119" ca="1">SUM(IF((MC_Dispositivo!$B$53:$B$189=$C119)*(MC_Dispositivo!$F$36:$BE$36=$BS$1)*(MC_Dispositivo!$F$43:$BE$43=P$1),MC_Dispositivo!$F$53:$BE$189))</f>
        <v>0</v>
      </c>
      <c r="Q119" s="357" cm="1">
        <f t="array" aca="1" ref="Q119" ca="1">SUM(IF((MC_Dispositivo!$B$53:$B$189=$C119)*(MC_Dispositivo!$F$36:$BE$36=$BS$1)*(MC_Dispositivo!$F$43:$BE$43=Q$1),MC_Dispositivo!$F$53:$BE$189))</f>
        <v>0</v>
      </c>
      <c r="R119" s="357" cm="1">
        <f t="array" aca="1" ref="R119" ca="1">SUM(IF((MC_Dispositivo!$B$53:$B$189=$C119)*(MC_Dispositivo!$F$36:$BE$36=$BS$1)*(MC_Dispositivo!$F$43:$BE$43=R$1),MC_Dispositivo!$F$53:$BE$189))</f>
        <v>0</v>
      </c>
      <c r="S119" s="357" cm="1">
        <f t="array" aca="1" ref="S119" ca="1">SUM(IF((MC_Dispositivo!$B$53:$B$189=$C119)*(MC_Dispositivo!$F$36:$BE$36=$BS$1)*(MC_Dispositivo!$F$43:$BE$43=S$1),MC_Dispositivo!$F$53:$BE$189))</f>
        <v>0</v>
      </c>
      <c r="T119" s="357" cm="1">
        <f t="array" aca="1" ref="T119" ca="1">SUM(IF((MC_Dispositivo!$B$53:$B$189=$C119)*(MC_Dispositivo!$F$36:$BE$36=$BS$1)*(MC_Dispositivo!$F$43:$BE$43=T$1),MC_Dispositivo!$F$53:$BE$189))</f>
        <v>0</v>
      </c>
      <c r="U119" s="357" cm="1">
        <f t="array" aca="1" ref="U119" ca="1">SUM(IF((MC_Dispositivo!$B$53:$B$189=$C119)*(MC_Dispositivo!$F$36:$BE$36=$BS$1)*(MC_Dispositivo!$F$43:$BE$43=U$1),MC_Dispositivo!$F$53:$BE$189))</f>
        <v>0</v>
      </c>
      <c r="V119" s="357" cm="1">
        <f t="array" aca="1" ref="V119" ca="1">SUM(IF((MC_Dispositivo!$B$53:$B$189=$C119)*(MC_Dispositivo!$F$36:$BE$36=$BS$1)*(MC_Dispositivo!$F$43:$BE$43=V$1),MC_Dispositivo!$F$53:$BE$189))</f>
        <v>0</v>
      </c>
      <c r="W119" s="357" cm="1">
        <f t="array" aca="1" ref="W119" ca="1">SUM(IF((MC_Dispositivo!$B$53:$B$189=$C119)*(MC_Dispositivo!$F$36:$BE$36=$BS$1)*(MC_Dispositivo!$F$43:$BE$43=W$1),MC_Dispositivo!$F$53:$BE$189))</f>
        <v>0</v>
      </c>
      <c r="X119" s="357" cm="1">
        <f t="array" aca="1" ref="X119" ca="1">SUM(IF((MC_Dispositivo!$B$53:$B$189=$C119)*(MC_Dispositivo!$F$36:$BE$36=$BS$1)*(MC_Dispositivo!$F$43:$BE$43=X$1),MC_Dispositivo!$F$53:$BE$189))</f>
        <v>0</v>
      </c>
      <c r="Y119" s="357" cm="1">
        <f t="array" aca="1" ref="Y119" ca="1">SUM(IF((MC_Dispositivo!$B$53:$B$189=$C119)*(MC_Dispositivo!$F$36:$BE$36=$BS$1)*(MC_Dispositivo!$F$43:$BE$43=Y$1),MC_Dispositivo!$F$53:$BE$189))</f>
        <v>0</v>
      </c>
      <c r="Z119" s="357" cm="1">
        <f t="array" aca="1" ref="Z119" ca="1">SUM(IF((MC_Dispositivo!$B$53:$B$189=$C119)*(MC_Dispositivo!$F$36:$BE$36=$BS$1)*(MC_Dispositivo!$F$43:$BE$43=Z$1),MC_Dispositivo!$F$53:$BE$189))</f>
        <v>0</v>
      </c>
      <c r="AA119" s="357" cm="1">
        <f t="array" aca="1" ref="AA119" ca="1">SUM(IF((MC_Dispositivo!$B$53:$B$189=$C119)*(MC_Dispositivo!$F$36:$BE$36=$BS$1)*(MC_Dispositivo!$F$43:$BE$43=AA$1),MC_Dispositivo!$F$53:$BE$189))</f>
        <v>0</v>
      </c>
      <c r="AB119" s="357" cm="1">
        <f t="array" aca="1" ref="AB119" ca="1">SUM(IF((MC_Dispositivo!$B$53:$B$189=$C119)*(MC_Dispositivo!$F$36:$BE$36=$BS$1)*(MC_Dispositivo!$F$43:$BE$43=AB$1),MC_Dispositivo!$F$53:$BE$189))</f>
        <v>0</v>
      </c>
      <c r="AC119" s="357" cm="1">
        <f t="array" aca="1" ref="AC119" ca="1">SUM(IF((MC_Dispositivo!$B$53:$B$189=$C119)*(MC_Dispositivo!$F$36:$BE$36=$BS$1)*(MC_Dispositivo!$F$43:$BE$43=AC$1),MC_Dispositivo!$F$53:$BE$189))</f>
        <v>0</v>
      </c>
      <c r="AD119" s="357" cm="1">
        <f t="array" aca="1" ref="AD119" ca="1">SUM(IF((MC_Dispositivo!$B$53:$B$189=$C119)*(MC_Dispositivo!$F$36:$BE$36=$BS$1)*(MC_Dispositivo!$F$43:$BE$43=AD$1),MC_Dispositivo!$F$53:$BE$189))</f>
        <v>0</v>
      </c>
      <c r="AE119" s="357" cm="1">
        <f t="array" aca="1" ref="AE119" ca="1">SUM(IF((MC_Dispositivo!$B$53:$B$189=$C119)*(MC_Dispositivo!$F$36:$BE$36=$BS$1)*(MC_Dispositivo!$F$43:$BE$43=AE$1),MC_Dispositivo!$F$53:$BE$189))</f>
        <v>0</v>
      </c>
      <c r="AF119" s="357" cm="1">
        <f t="array" aca="1" ref="AF119" ca="1">SUM(IF((MC_Dispositivo!$B$53:$B$189=$C119)*(MC_Dispositivo!$F$36:$BE$36=$BS$1)*(MC_Dispositivo!$F$43:$BE$43=AF$1),MC_Dispositivo!$F$53:$BE$189))</f>
        <v>0</v>
      </c>
      <c r="AG119" s="357" cm="1">
        <f t="array" aca="1" ref="AG119" ca="1">SUM(IF((MC_Dispositivo!$B$53:$B$189=$C119)*(MC_Dispositivo!$F$36:$BE$36=$BS$1)*(MC_Dispositivo!$F$43:$BE$43=AG$1),MC_Dispositivo!$F$53:$BE$189))</f>
        <v>0</v>
      </c>
      <c r="AH119" s="357" cm="1">
        <f t="array" aca="1" ref="AH119" ca="1">SUM(IF((MC_Dispositivo!$B$53:$B$189=$C119)*(MC_Dispositivo!$F$36:$BE$36=$BS$1)*(MC_Dispositivo!$F$43:$BE$43=AH$1),MC_Dispositivo!$F$53:$BE$189))</f>
        <v>0</v>
      </c>
      <c r="AI119" s="357" cm="1">
        <f t="array" aca="1" ref="AI119" ca="1">SUM(IF((MC_Dispositivo!$B$53:$B$189=$C119)*(MC_Dispositivo!$F$36:$BE$36=$BS$1)*(MC_Dispositivo!$F$43:$BE$43=AI$1),MC_Dispositivo!$F$53:$BE$189))</f>
        <v>0</v>
      </c>
      <c r="AJ119" s="357" cm="1">
        <f t="array" aca="1" ref="AJ119" ca="1">SUM(IF((MC_Dispositivo!$B$53:$B$189=$C119)*(MC_Dispositivo!$F$36:$BE$36=$BS$1)*(MC_Dispositivo!$F$43:$BE$43=AJ$1),MC_Dispositivo!$F$53:$BE$189))</f>
        <v>0</v>
      </c>
      <c r="AK119" s="125">
        <f ca="1">IF(A119="","",INDEX([10]TPU!$G:$G,MATCH($A119,[10]TPU!$A:$A,0)))</f>
        <v>86.44</v>
      </c>
      <c r="AL119" s="359">
        <f t="shared" ca="1" si="136"/>
        <v>0</v>
      </c>
      <c r="AM119" s="359">
        <f t="shared" ca="1" si="137"/>
        <v>0</v>
      </c>
      <c r="AN119" s="359">
        <f t="shared" ca="1" si="138"/>
        <v>0</v>
      </c>
      <c r="AO119" s="359">
        <f t="shared" ca="1" si="139"/>
        <v>0</v>
      </c>
      <c r="AP119" s="359">
        <f t="shared" ca="1" si="140"/>
        <v>0</v>
      </c>
      <c r="AQ119" s="359">
        <f t="shared" ca="1" si="141"/>
        <v>0</v>
      </c>
      <c r="AR119" s="359">
        <f t="shared" ca="1" si="142"/>
        <v>0</v>
      </c>
      <c r="AS119" s="359">
        <f t="shared" ca="1" si="143"/>
        <v>0</v>
      </c>
      <c r="AT119" s="359">
        <f t="shared" ca="1" si="144"/>
        <v>0</v>
      </c>
      <c r="AU119" s="359">
        <f t="shared" ca="1" si="145"/>
        <v>0</v>
      </c>
      <c r="AV119" s="359">
        <f t="shared" ca="1" si="146"/>
        <v>0</v>
      </c>
      <c r="AW119" s="359">
        <f t="shared" ca="1" si="147"/>
        <v>0</v>
      </c>
      <c r="AX119" s="359">
        <f t="shared" ca="1" si="148"/>
        <v>0</v>
      </c>
      <c r="AY119" s="359">
        <f t="shared" ca="1" si="149"/>
        <v>0</v>
      </c>
      <c r="AZ119" s="359">
        <f t="shared" ca="1" si="150"/>
        <v>0</v>
      </c>
      <c r="BA119" s="359">
        <f t="shared" ca="1" si="151"/>
        <v>0</v>
      </c>
      <c r="BB119" s="359">
        <f t="shared" ca="1" si="152"/>
        <v>0</v>
      </c>
      <c r="BC119" s="359">
        <f t="shared" ca="1" si="153"/>
        <v>0</v>
      </c>
      <c r="BD119" s="359">
        <f t="shared" ca="1" si="154"/>
        <v>0</v>
      </c>
      <c r="BE119" s="359">
        <f t="shared" ca="1" si="155"/>
        <v>0</v>
      </c>
      <c r="BF119" s="359">
        <f t="shared" ca="1" si="156"/>
        <v>0</v>
      </c>
      <c r="BG119" s="359">
        <f t="shared" ca="1" si="157"/>
        <v>0</v>
      </c>
      <c r="BH119" s="359">
        <f t="shared" ca="1" si="158"/>
        <v>0</v>
      </c>
      <c r="BI119" s="359">
        <f t="shared" ca="1" si="159"/>
        <v>0</v>
      </c>
      <c r="BJ119" s="359">
        <f t="shared" ca="1" si="160"/>
        <v>0</v>
      </c>
      <c r="BK119" s="359">
        <f t="shared" ca="1" si="161"/>
        <v>0</v>
      </c>
      <c r="BL119" s="359">
        <f t="shared" ca="1" si="162"/>
        <v>0</v>
      </c>
      <c r="BM119" s="359">
        <f t="shared" ca="1" si="163"/>
        <v>0</v>
      </c>
      <c r="BN119" s="359">
        <f t="shared" ca="1" si="164"/>
        <v>0</v>
      </c>
      <c r="BO119" s="359">
        <f t="shared" ca="1" si="165"/>
        <v>0</v>
      </c>
      <c r="BP119" s="358">
        <f t="shared" ca="1" si="101"/>
        <v>0</v>
      </c>
      <c r="BQ119" s="206"/>
    </row>
    <row r="120" spans="1:70" ht="20.100000000000001" customHeight="1" outlineLevel="1" x14ac:dyDescent="0.2">
      <c r="A120" s="354" t="str">
        <f ca="1">INDEX(MC_Dispositivo!B:E,MATCH('Quantitativo_MG-329'!C120,MC_Dispositivo!B:B,0),2)</f>
        <v>RO-00962</v>
      </c>
      <c r="B120" s="354" t="str">
        <f ca="1">INDEX([10]TPU!$B:$B,MATCH($A120,[10]TPU!$A:$A,0))</f>
        <v>SICOR</v>
      </c>
      <c r="C120" s="354" t="s">
        <v>194</v>
      </c>
      <c r="D120" s="355" t="str">
        <f ca="1">INDEX(MC_Dispositivo!B:E,MATCH('Quantitativo_MG-329'!C120,MC_Dispositivo!B:B,0),3)</f>
        <v>concreto confeccionado em betoneira e lançamento manual com fck = 20 mpa - areia extraída e brita produzida (execução, incluindo fornecimento, carga e transporte de todos os materiais)</v>
      </c>
      <c r="E120" s="354" t="str">
        <f ca="1">INDEX(MC_Dispositivo!B:E,MATCH('Quantitativo_MG-329'!C120,MC_Dispositivo!B:B,0),4)</f>
        <v>m3</v>
      </c>
      <c r="F120" s="356" cm="1">
        <f t="array" aca="1" ref="F120" ca="1">IF($BS$1="Todos",SUM(IF(($BS$1="todos")*(MC_Dispositivo!$B$54:$B$212=$C120),MC_Dispositivo!$F$54:$BE$212)),SUM(IF((MC_Dispositivo!$F$36:$BE$36=$BS$1)*(MC_Dispositivo!$B$54:$B$212=$C120),MC_Dispositivo!$F$54:$BE$212)))</f>
        <v>0</v>
      </c>
      <c r="G120" s="357" cm="1">
        <f t="array" aca="1" ref="G120" ca="1">SUM(IF((MC_Dispositivo!$B$53:$B$189=$C120)*(MC_Dispositivo!$F$36:$BE$36=$BS$1)*(MC_Dispositivo!$F$43:$BE$43=G$1),MC_Dispositivo!$F$53:$BE$189))</f>
        <v>0</v>
      </c>
      <c r="H120" s="357" cm="1">
        <f t="array" aca="1" ref="H120" ca="1">SUM(IF((MC_Dispositivo!$B$53:$B$189=$C120)*(MC_Dispositivo!$F$36:$BE$36=$BS$1)*(MC_Dispositivo!$F$43:$BE$43=H$1),MC_Dispositivo!$F$53:$BE$189))</f>
        <v>0</v>
      </c>
      <c r="I120" s="357" cm="1">
        <f t="array" aca="1" ref="I120" ca="1">SUM(IF((MC_Dispositivo!$B$53:$B$189=$C120)*(MC_Dispositivo!$F$36:$BE$36=$BS$1)*(MC_Dispositivo!$F$43:$BE$43=I$1),MC_Dispositivo!$F$53:$BE$189))</f>
        <v>0</v>
      </c>
      <c r="J120" s="357" cm="1">
        <f t="array" aca="1" ref="J120" ca="1">SUM(IF((MC_Dispositivo!$B$53:$B$189=$C120)*(MC_Dispositivo!$F$36:$BE$36=$BS$1)*(MC_Dispositivo!$F$43:$BE$43=J$1),MC_Dispositivo!$F$53:$BE$189))</f>
        <v>0</v>
      </c>
      <c r="K120" s="357" cm="1">
        <f t="array" aca="1" ref="K120" ca="1">SUM(IF((MC_Dispositivo!$B$53:$B$189=$C120)*(MC_Dispositivo!$F$36:$BE$36=$BS$1)*(MC_Dispositivo!$F$43:$BE$43=K$1),MC_Dispositivo!$F$53:$BE$189))</f>
        <v>0</v>
      </c>
      <c r="L120" s="357" cm="1">
        <f t="array" aca="1" ref="L120" ca="1">SUM(IF((MC_Dispositivo!$B$53:$B$189=$C120)*(MC_Dispositivo!$F$36:$BE$36=$BS$1)*(MC_Dispositivo!$F$43:$BE$43=L$1),MC_Dispositivo!$F$53:$BE$189))</f>
        <v>0</v>
      </c>
      <c r="M120" s="357" cm="1">
        <f t="array" aca="1" ref="M120" ca="1">SUM(IF((MC_Dispositivo!$B$53:$B$189=$C120)*(MC_Dispositivo!$F$36:$BE$36=$BS$1)*(MC_Dispositivo!$F$43:$BE$43=M$1),MC_Dispositivo!$F$53:$BE$189))</f>
        <v>0</v>
      </c>
      <c r="N120" s="357" cm="1">
        <f t="array" aca="1" ref="N120" ca="1">SUM(IF((MC_Dispositivo!$B$53:$B$189=$C120)*(MC_Dispositivo!$F$36:$BE$36=$BS$1)*(MC_Dispositivo!$F$43:$BE$43=N$1),MC_Dispositivo!$F$53:$BE$189))</f>
        <v>0</v>
      </c>
      <c r="O120" s="357" cm="1">
        <f t="array" aca="1" ref="O120" ca="1">SUM(IF((MC_Dispositivo!$B$53:$B$189=$C120)*(MC_Dispositivo!$F$36:$BE$36=$BS$1)*(MC_Dispositivo!$F$43:$BE$43=O$1),MC_Dispositivo!$F$53:$BE$189))</f>
        <v>0</v>
      </c>
      <c r="P120" s="357" cm="1">
        <f t="array" aca="1" ref="P120" ca="1">SUM(IF((MC_Dispositivo!$B$53:$B$189=$C120)*(MC_Dispositivo!$F$36:$BE$36=$BS$1)*(MC_Dispositivo!$F$43:$BE$43=P$1),MC_Dispositivo!$F$53:$BE$189))</f>
        <v>0</v>
      </c>
      <c r="Q120" s="357" cm="1">
        <f t="array" aca="1" ref="Q120" ca="1">SUM(IF((MC_Dispositivo!$B$53:$B$189=$C120)*(MC_Dispositivo!$F$36:$BE$36=$BS$1)*(MC_Dispositivo!$F$43:$BE$43=Q$1),MC_Dispositivo!$F$53:$BE$189))</f>
        <v>0</v>
      </c>
      <c r="R120" s="357" cm="1">
        <f t="array" aca="1" ref="R120" ca="1">SUM(IF((MC_Dispositivo!$B$53:$B$189=$C120)*(MC_Dispositivo!$F$36:$BE$36=$BS$1)*(MC_Dispositivo!$F$43:$BE$43=R$1),MC_Dispositivo!$F$53:$BE$189))</f>
        <v>0</v>
      </c>
      <c r="S120" s="357" cm="1">
        <f t="array" aca="1" ref="S120" ca="1">SUM(IF((MC_Dispositivo!$B$53:$B$189=$C120)*(MC_Dispositivo!$F$36:$BE$36=$BS$1)*(MC_Dispositivo!$F$43:$BE$43=S$1),MC_Dispositivo!$F$53:$BE$189))</f>
        <v>0</v>
      </c>
      <c r="T120" s="357" cm="1">
        <f t="array" aca="1" ref="T120" ca="1">SUM(IF((MC_Dispositivo!$B$53:$B$189=$C120)*(MC_Dispositivo!$F$36:$BE$36=$BS$1)*(MC_Dispositivo!$F$43:$BE$43=T$1),MC_Dispositivo!$F$53:$BE$189))</f>
        <v>0</v>
      </c>
      <c r="U120" s="357" cm="1">
        <f t="array" aca="1" ref="U120" ca="1">SUM(IF((MC_Dispositivo!$B$53:$B$189=$C120)*(MC_Dispositivo!$F$36:$BE$36=$BS$1)*(MC_Dispositivo!$F$43:$BE$43=U$1),MC_Dispositivo!$F$53:$BE$189))</f>
        <v>0</v>
      </c>
      <c r="V120" s="357" cm="1">
        <f t="array" aca="1" ref="V120" ca="1">SUM(IF((MC_Dispositivo!$B$53:$B$189=$C120)*(MC_Dispositivo!$F$36:$BE$36=$BS$1)*(MC_Dispositivo!$F$43:$BE$43=V$1),MC_Dispositivo!$F$53:$BE$189))</f>
        <v>0</v>
      </c>
      <c r="W120" s="357" cm="1">
        <f t="array" aca="1" ref="W120" ca="1">SUM(IF((MC_Dispositivo!$B$53:$B$189=$C120)*(MC_Dispositivo!$F$36:$BE$36=$BS$1)*(MC_Dispositivo!$F$43:$BE$43=W$1),MC_Dispositivo!$F$53:$BE$189))</f>
        <v>0</v>
      </c>
      <c r="X120" s="357" cm="1">
        <f t="array" aca="1" ref="X120" ca="1">SUM(IF((MC_Dispositivo!$B$53:$B$189=$C120)*(MC_Dispositivo!$F$36:$BE$36=$BS$1)*(MC_Dispositivo!$F$43:$BE$43=X$1),MC_Dispositivo!$F$53:$BE$189))</f>
        <v>0</v>
      </c>
      <c r="Y120" s="357" cm="1">
        <f t="array" aca="1" ref="Y120" ca="1">SUM(IF((MC_Dispositivo!$B$53:$B$189=$C120)*(MC_Dispositivo!$F$36:$BE$36=$BS$1)*(MC_Dispositivo!$F$43:$BE$43=Y$1),MC_Dispositivo!$F$53:$BE$189))</f>
        <v>0</v>
      </c>
      <c r="Z120" s="357" cm="1">
        <f t="array" aca="1" ref="Z120" ca="1">SUM(IF((MC_Dispositivo!$B$53:$B$189=$C120)*(MC_Dispositivo!$F$36:$BE$36=$BS$1)*(MC_Dispositivo!$F$43:$BE$43=Z$1),MC_Dispositivo!$F$53:$BE$189))</f>
        <v>0</v>
      </c>
      <c r="AA120" s="357" cm="1">
        <f t="array" aca="1" ref="AA120" ca="1">SUM(IF((MC_Dispositivo!$B$53:$B$189=$C120)*(MC_Dispositivo!$F$36:$BE$36=$BS$1)*(MC_Dispositivo!$F$43:$BE$43=AA$1),MC_Dispositivo!$F$53:$BE$189))</f>
        <v>0</v>
      </c>
      <c r="AB120" s="357" cm="1">
        <f t="array" aca="1" ref="AB120" ca="1">SUM(IF((MC_Dispositivo!$B$53:$B$189=$C120)*(MC_Dispositivo!$F$36:$BE$36=$BS$1)*(MC_Dispositivo!$F$43:$BE$43=AB$1),MC_Dispositivo!$F$53:$BE$189))</f>
        <v>0</v>
      </c>
      <c r="AC120" s="357" cm="1">
        <f t="array" aca="1" ref="AC120" ca="1">SUM(IF((MC_Dispositivo!$B$53:$B$189=$C120)*(MC_Dispositivo!$F$36:$BE$36=$BS$1)*(MC_Dispositivo!$F$43:$BE$43=AC$1),MC_Dispositivo!$F$53:$BE$189))</f>
        <v>0</v>
      </c>
      <c r="AD120" s="357" cm="1">
        <f t="array" aca="1" ref="AD120" ca="1">SUM(IF((MC_Dispositivo!$B$53:$B$189=$C120)*(MC_Dispositivo!$F$36:$BE$36=$BS$1)*(MC_Dispositivo!$F$43:$BE$43=AD$1),MC_Dispositivo!$F$53:$BE$189))</f>
        <v>0</v>
      </c>
      <c r="AE120" s="357" cm="1">
        <f t="array" aca="1" ref="AE120" ca="1">SUM(IF((MC_Dispositivo!$B$53:$B$189=$C120)*(MC_Dispositivo!$F$36:$BE$36=$BS$1)*(MC_Dispositivo!$F$43:$BE$43=AE$1),MC_Dispositivo!$F$53:$BE$189))</f>
        <v>0</v>
      </c>
      <c r="AF120" s="357" cm="1">
        <f t="array" aca="1" ref="AF120" ca="1">SUM(IF((MC_Dispositivo!$B$53:$B$189=$C120)*(MC_Dispositivo!$F$36:$BE$36=$BS$1)*(MC_Dispositivo!$F$43:$BE$43=AF$1),MC_Dispositivo!$F$53:$BE$189))</f>
        <v>0</v>
      </c>
      <c r="AG120" s="357" cm="1">
        <f t="array" aca="1" ref="AG120" ca="1">SUM(IF((MC_Dispositivo!$B$53:$B$189=$C120)*(MC_Dispositivo!$F$36:$BE$36=$BS$1)*(MC_Dispositivo!$F$43:$BE$43=AG$1),MC_Dispositivo!$F$53:$BE$189))</f>
        <v>0</v>
      </c>
      <c r="AH120" s="357" cm="1">
        <f t="array" aca="1" ref="AH120" ca="1">SUM(IF((MC_Dispositivo!$B$53:$B$189=$C120)*(MC_Dispositivo!$F$36:$BE$36=$BS$1)*(MC_Dispositivo!$F$43:$BE$43=AH$1),MC_Dispositivo!$F$53:$BE$189))</f>
        <v>0</v>
      </c>
      <c r="AI120" s="357" cm="1">
        <f t="array" aca="1" ref="AI120" ca="1">SUM(IF((MC_Dispositivo!$B$53:$B$189=$C120)*(MC_Dispositivo!$F$36:$BE$36=$BS$1)*(MC_Dispositivo!$F$43:$BE$43=AI$1),MC_Dispositivo!$F$53:$BE$189))</f>
        <v>0</v>
      </c>
      <c r="AJ120" s="357" cm="1">
        <f t="array" aca="1" ref="AJ120" ca="1">SUM(IF((MC_Dispositivo!$B$53:$B$189=$C120)*(MC_Dispositivo!$F$36:$BE$36=$BS$1)*(MC_Dispositivo!$F$43:$BE$43=AJ$1),MC_Dispositivo!$F$53:$BE$189))</f>
        <v>0</v>
      </c>
      <c r="AK120" s="125">
        <f ca="1">IF(A120="","",INDEX([10]TPU!$G:$G,MATCH($A120,[10]TPU!$A:$A,0)))</f>
        <v>333.46</v>
      </c>
      <c r="AL120" s="359">
        <f t="shared" ca="1" si="136"/>
        <v>0</v>
      </c>
      <c r="AM120" s="359">
        <f t="shared" ca="1" si="137"/>
        <v>0</v>
      </c>
      <c r="AN120" s="359">
        <f t="shared" ca="1" si="138"/>
        <v>0</v>
      </c>
      <c r="AO120" s="359">
        <f t="shared" ca="1" si="139"/>
        <v>0</v>
      </c>
      <c r="AP120" s="359">
        <f t="shared" ca="1" si="140"/>
        <v>0</v>
      </c>
      <c r="AQ120" s="359">
        <f t="shared" ca="1" si="141"/>
        <v>0</v>
      </c>
      <c r="AR120" s="359">
        <f t="shared" ca="1" si="142"/>
        <v>0</v>
      </c>
      <c r="AS120" s="359">
        <f t="shared" ca="1" si="143"/>
        <v>0</v>
      </c>
      <c r="AT120" s="359">
        <f t="shared" ca="1" si="144"/>
        <v>0</v>
      </c>
      <c r="AU120" s="359">
        <f t="shared" ca="1" si="145"/>
        <v>0</v>
      </c>
      <c r="AV120" s="359">
        <f t="shared" ca="1" si="146"/>
        <v>0</v>
      </c>
      <c r="AW120" s="359">
        <f t="shared" ca="1" si="147"/>
        <v>0</v>
      </c>
      <c r="AX120" s="359">
        <f t="shared" ca="1" si="148"/>
        <v>0</v>
      </c>
      <c r="AY120" s="359">
        <f t="shared" ca="1" si="149"/>
        <v>0</v>
      </c>
      <c r="AZ120" s="359">
        <f t="shared" ca="1" si="150"/>
        <v>0</v>
      </c>
      <c r="BA120" s="359">
        <f t="shared" ca="1" si="151"/>
        <v>0</v>
      </c>
      <c r="BB120" s="359">
        <f t="shared" ca="1" si="152"/>
        <v>0</v>
      </c>
      <c r="BC120" s="359">
        <f t="shared" ca="1" si="153"/>
        <v>0</v>
      </c>
      <c r="BD120" s="359">
        <f t="shared" ca="1" si="154"/>
        <v>0</v>
      </c>
      <c r="BE120" s="359">
        <f t="shared" ca="1" si="155"/>
        <v>0</v>
      </c>
      <c r="BF120" s="359">
        <f t="shared" ca="1" si="156"/>
        <v>0</v>
      </c>
      <c r="BG120" s="359">
        <f t="shared" ca="1" si="157"/>
        <v>0</v>
      </c>
      <c r="BH120" s="359">
        <f t="shared" ca="1" si="158"/>
        <v>0</v>
      </c>
      <c r="BI120" s="359">
        <f t="shared" ca="1" si="159"/>
        <v>0</v>
      </c>
      <c r="BJ120" s="359">
        <f t="shared" ca="1" si="160"/>
        <v>0</v>
      </c>
      <c r="BK120" s="359">
        <f t="shared" ca="1" si="161"/>
        <v>0</v>
      </c>
      <c r="BL120" s="359">
        <f t="shared" ca="1" si="162"/>
        <v>0</v>
      </c>
      <c r="BM120" s="359">
        <f t="shared" ca="1" si="163"/>
        <v>0</v>
      </c>
      <c r="BN120" s="359">
        <f t="shared" ca="1" si="164"/>
        <v>0</v>
      </c>
      <c r="BO120" s="359">
        <f t="shared" ca="1" si="165"/>
        <v>0</v>
      </c>
      <c r="BP120" s="358">
        <f t="shared" ca="1" si="101"/>
        <v>0</v>
      </c>
      <c r="BQ120" s="206"/>
    </row>
    <row r="121" spans="1:70" ht="20.100000000000001" customHeight="1" x14ac:dyDescent="0.2">
      <c r="A121" s="354">
        <f ca="1">INDEX(MC_Dispositivo!B:E,MATCH('Quantitativo_MG-329'!C121,MC_Dispositivo!B:B,0),2)</f>
        <v>857</v>
      </c>
      <c r="B121" s="354" t="str">
        <f ca="1">INDEX([10]TPU!$B:$B,MATCH($A121,[10]TPU!$A:$A,0))</f>
        <v>SINAPI</v>
      </c>
      <c r="C121" s="354" t="s">
        <v>196</v>
      </c>
      <c r="D121" s="355" t="str">
        <f ca="1">INDEX(MC_Dispositivo!B:E,MATCH('Quantitativo_MG-329'!C121,MC_Dispositivo!B:B,0),3)</f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1" s="354" t="str">
        <f ca="1">INDEX(MC_Dispositivo!B:E,MATCH('Quantitativo_MG-329'!C121,MC_Dispositivo!B:B,0),4)</f>
        <v xml:space="preserve">m     </v>
      </c>
      <c r="F121" s="356" cm="1">
        <f t="array" aca="1" ref="F121" ca="1">IF($BS$1="Todos",SUM(IF(($BS$1="todos")*(MC_Dispositivo!$B$54:$B$212=$C121),MC_Dispositivo!$F$54:$BE$212)),SUM(IF((MC_Dispositivo!$F$36:$BE$36=$BS$1)*(MC_Dispositivo!$B$54:$B$212=$C121),MC_Dispositivo!$F$54:$BE$212)))</f>
        <v>0</v>
      </c>
      <c r="G121" s="357" cm="1">
        <f t="array" aca="1" ref="G121" ca="1">SUM(IF((MC_Dispositivo!$B$53:$B$189=$C121)*(MC_Dispositivo!$F$36:$BE$36=$BS$1)*(MC_Dispositivo!$F$43:$BE$43=G$1),MC_Dispositivo!$F$53:$BE$189))</f>
        <v>0</v>
      </c>
      <c r="H121" s="357" cm="1">
        <f t="array" aca="1" ref="H121" ca="1">SUM(IF((MC_Dispositivo!$B$53:$B$189=$C121)*(MC_Dispositivo!$F$36:$BE$36=$BS$1)*(MC_Dispositivo!$F$43:$BE$43=H$1),MC_Dispositivo!$F$53:$BE$189))</f>
        <v>0</v>
      </c>
      <c r="I121" s="357" cm="1">
        <f t="array" aca="1" ref="I121" ca="1">SUM(IF((MC_Dispositivo!$B$53:$B$189=$C121)*(MC_Dispositivo!$F$36:$BE$36=$BS$1)*(MC_Dispositivo!$F$43:$BE$43=I$1),MC_Dispositivo!$F$53:$BE$189))</f>
        <v>0</v>
      </c>
      <c r="J121" s="357" cm="1">
        <f t="array" aca="1" ref="J121" ca="1">SUM(IF((MC_Dispositivo!$B$53:$B$189=$C121)*(MC_Dispositivo!$F$36:$BE$36=$BS$1)*(MC_Dispositivo!$F$43:$BE$43=J$1),MC_Dispositivo!$F$53:$BE$189))</f>
        <v>0</v>
      </c>
      <c r="K121" s="357" cm="1">
        <f t="array" aca="1" ref="K121" ca="1">SUM(IF((MC_Dispositivo!$B$53:$B$189=$C121)*(MC_Dispositivo!$F$36:$BE$36=$BS$1)*(MC_Dispositivo!$F$43:$BE$43=K$1),MC_Dispositivo!$F$53:$BE$189))</f>
        <v>0</v>
      </c>
      <c r="L121" s="357" cm="1">
        <f t="array" aca="1" ref="L121" ca="1">SUM(IF((MC_Dispositivo!$B$53:$B$189=$C121)*(MC_Dispositivo!$F$36:$BE$36=$BS$1)*(MC_Dispositivo!$F$43:$BE$43=L$1),MC_Dispositivo!$F$53:$BE$189))</f>
        <v>0</v>
      </c>
      <c r="M121" s="357" cm="1">
        <f t="array" aca="1" ref="M121" ca="1">SUM(IF((MC_Dispositivo!$B$53:$B$189=$C121)*(MC_Dispositivo!$F$36:$BE$36=$BS$1)*(MC_Dispositivo!$F$43:$BE$43=M$1),MC_Dispositivo!$F$53:$BE$189))</f>
        <v>0</v>
      </c>
      <c r="N121" s="357" cm="1">
        <f t="array" aca="1" ref="N121" ca="1">SUM(IF((MC_Dispositivo!$B$53:$B$189=$C121)*(MC_Dispositivo!$F$36:$BE$36=$BS$1)*(MC_Dispositivo!$F$43:$BE$43=N$1),MC_Dispositivo!$F$53:$BE$189))</f>
        <v>0</v>
      </c>
      <c r="O121" s="357" cm="1">
        <f t="array" aca="1" ref="O121" ca="1">SUM(IF((MC_Dispositivo!$B$53:$B$189=$C121)*(MC_Dispositivo!$F$36:$BE$36=$BS$1)*(MC_Dispositivo!$F$43:$BE$43=O$1),MC_Dispositivo!$F$53:$BE$189))</f>
        <v>0</v>
      </c>
      <c r="P121" s="357" cm="1">
        <f t="array" aca="1" ref="P121" ca="1">SUM(IF((MC_Dispositivo!$B$53:$B$189=$C121)*(MC_Dispositivo!$F$36:$BE$36=$BS$1)*(MC_Dispositivo!$F$43:$BE$43=P$1),MC_Dispositivo!$F$53:$BE$189))</f>
        <v>0</v>
      </c>
      <c r="Q121" s="357" cm="1">
        <f t="array" aca="1" ref="Q121" ca="1">SUM(IF((MC_Dispositivo!$B$53:$B$189=$C121)*(MC_Dispositivo!$F$36:$BE$36=$BS$1)*(MC_Dispositivo!$F$43:$BE$43=Q$1),MC_Dispositivo!$F$53:$BE$189))</f>
        <v>0</v>
      </c>
      <c r="R121" s="357" cm="1">
        <f t="array" aca="1" ref="R121" ca="1">SUM(IF((MC_Dispositivo!$B$53:$B$189=$C121)*(MC_Dispositivo!$F$36:$BE$36=$BS$1)*(MC_Dispositivo!$F$43:$BE$43=R$1),MC_Dispositivo!$F$53:$BE$189))</f>
        <v>0</v>
      </c>
      <c r="S121" s="357" cm="1">
        <f t="array" aca="1" ref="S121" ca="1">SUM(IF((MC_Dispositivo!$B$53:$B$189=$C121)*(MC_Dispositivo!$F$36:$BE$36=$BS$1)*(MC_Dispositivo!$F$43:$BE$43=S$1),MC_Dispositivo!$F$53:$BE$189))</f>
        <v>0</v>
      </c>
      <c r="T121" s="357" cm="1">
        <f t="array" aca="1" ref="T121" ca="1">SUM(IF((MC_Dispositivo!$B$53:$B$189=$C121)*(MC_Dispositivo!$F$36:$BE$36=$BS$1)*(MC_Dispositivo!$F$43:$BE$43=T$1),MC_Dispositivo!$F$53:$BE$189))</f>
        <v>0</v>
      </c>
      <c r="U121" s="357" cm="1">
        <f t="array" aca="1" ref="U121" ca="1">SUM(IF((MC_Dispositivo!$B$53:$B$189=$C121)*(MC_Dispositivo!$F$36:$BE$36=$BS$1)*(MC_Dispositivo!$F$43:$BE$43=U$1),MC_Dispositivo!$F$53:$BE$189))</f>
        <v>0</v>
      </c>
      <c r="V121" s="357" cm="1">
        <f t="array" aca="1" ref="V121" ca="1">SUM(IF((MC_Dispositivo!$B$53:$B$189=$C121)*(MC_Dispositivo!$F$36:$BE$36=$BS$1)*(MC_Dispositivo!$F$43:$BE$43=V$1),MC_Dispositivo!$F$53:$BE$189))</f>
        <v>0</v>
      </c>
      <c r="W121" s="357" cm="1">
        <f t="array" aca="1" ref="W121" ca="1">SUM(IF((MC_Dispositivo!$B$53:$B$189=$C121)*(MC_Dispositivo!$F$36:$BE$36=$BS$1)*(MC_Dispositivo!$F$43:$BE$43=W$1),MC_Dispositivo!$F$53:$BE$189))</f>
        <v>0</v>
      </c>
      <c r="X121" s="357" cm="1">
        <f t="array" aca="1" ref="X121" ca="1">SUM(IF((MC_Dispositivo!$B$53:$B$189=$C121)*(MC_Dispositivo!$F$36:$BE$36=$BS$1)*(MC_Dispositivo!$F$43:$BE$43=X$1),MC_Dispositivo!$F$53:$BE$189))</f>
        <v>0</v>
      </c>
      <c r="Y121" s="357" cm="1">
        <f t="array" aca="1" ref="Y121" ca="1">SUM(IF((MC_Dispositivo!$B$53:$B$189=$C121)*(MC_Dispositivo!$F$36:$BE$36=$BS$1)*(MC_Dispositivo!$F$43:$BE$43=Y$1),MC_Dispositivo!$F$53:$BE$189))</f>
        <v>0</v>
      </c>
      <c r="Z121" s="357" cm="1">
        <f t="array" aca="1" ref="Z121" ca="1">SUM(IF((MC_Dispositivo!$B$53:$B$189=$C121)*(MC_Dispositivo!$F$36:$BE$36=$BS$1)*(MC_Dispositivo!$F$43:$BE$43=Z$1),MC_Dispositivo!$F$53:$BE$189))</f>
        <v>0</v>
      </c>
      <c r="AA121" s="357" cm="1">
        <f t="array" aca="1" ref="AA121" ca="1">SUM(IF((MC_Dispositivo!$B$53:$B$189=$C121)*(MC_Dispositivo!$F$36:$BE$36=$BS$1)*(MC_Dispositivo!$F$43:$BE$43=AA$1),MC_Dispositivo!$F$53:$BE$189))</f>
        <v>0</v>
      </c>
      <c r="AB121" s="357" cm="1">
        <f t="array" aca="1" ref="AB121" ca="1">SUM(IF((MC_Dispositivo!$B$53:$B$189=$C121)*(MC_Dispositivo!$F$36:$BE$36=$BS$1)*(MC_Dispositivo!$F$43:$BE$43=AB$1),MC_Dispositivo!$F$53:$BE$189))</f>
        <v>0</v>
      </c>
      <c r="AC121" s="357" cm="1">
        <f t="array" aca="1" ref="AC121" ca="1">SUM(IF((MC_Dispositivo!$B$53:$B$189=$C121)*(MC_Dispositivo!$F$36:$BE$36=$BS$1)*(MC_Dispositivo!$F$43:$BE$43=AC$1),MC_Dispositivo!$F$53:$BE$189))</f>
        <v>0</v>
      </c>
      <c r="AD121" s="357" cm="1">
        <f t="array" aca="1" ref="AD121" ca="1">SUM(IF((MC_Dispositivo!$B$53:$B$189=$C121)*(MC_Dispositivo!$F$36:$BE$36=$BS$1)*(MC_Dispositivo!$F$43:$BE$43=AD$1),MC_Dispositivo!$F$53:$BE$189))</f>
        <v>0</v>
      </c>
      <c r="AE121" s="357" cm="1">
        <f t="array" aca="1" ref="AE121" ca="1">SUM(IF((MC_Dispositivo!$B$53:$B$189=$C121)*(MC_Dispositivo!$F$36:$BE$36=$BS$1)*(MC_Dispositivo!$F$43:$BE$43=AE$1),MC_Dispositivo!$F$53:$BE$189))</f>
        <v>0</v>
      </c>
      <c r="AF121" s="357" cm="1">
        <f t="array" aca="1" ref="AF121" ca="1">SUM(IF((MC_Dispositivo!$B$53:$B$189=$C121)*(MC_Dispositivo!$F$36:$BE$36=$BS$1)*(MC_Dispositivo!$F$43:$BE$43=AF$1),MC_Dispositivo!$F$53:$BE$189))</f>
        <v>0</v>
      </c>
      <c r="AG121" s="357" cm="1">
        <f t="array" aca="1" ref="AG121" ca="1">SUM(IF((MC_Dispositivo!$B$53:$B$189=$C121)*(MC_Dispositivo!$F$36:$BE$36=$BS$1)*(MC_Dispositivo!$F$43:$BE$43=AG$1),MC_Dispositivo!$F$53:$BE$189))</f>
        <v>0</v>
      </c>
      <c r="AH121" s="357" cm="1">
        <f t="array" aca="1" ref="AH121" ca="1">SUM(IF((MC_Dispositivo!$B$53:$B$189=$C121)*(MC_Dispositivo!$F$36:$BE$36=$BS$1)*(MC_Dispositivo!$F$43:$BE$43=AH$1),MC_Dispositivo!$F$53:$BE$189))</f>
        <v>0</v>
      </c>
      <c r="AI121" s="357" cm="1">
        <f t="array" aca="1" ref="AI121" ca="1">SUM(IF((MC_Dispositivo!$B$53:$B$189=$C121)*(MC_Dispositivo!$F$36:$BE$36=$BS$1)*(MC_Dispositivo!$F$43:$BE$43=AI$1),MC_Dispositivo!$F$53:$BE$189))</f>
        <v>0</v>
      </c>
      <c r="AJ121" s="357" cm="1">
        <f t="array" aca="1" ref="AJ121" ca="1">SUM(IF((MC_Dispositivo!$B$53:$B$189=$C121)*(MC_Dispositivo!$F$36:$BE$36=$BS$1)*(MC_Dispositivo!$F$43:$BE$43=AJ$1),MC_Dispositivo!$F$53:$BE$189))</f>
        <v>0</v>
      </c>
      <c r="AK121" s="125">
        <f ca="1">IF(A121="","",INDEX([10]TPU!$G:$G,MATCH($A121,[10]TPU!$A:$A,0)))</f>
        <v>21.28</v>
      </c>
      <c r="AL121" s="359">
        <f t="shared" ca="1" si="136"/>
        <v>0</v>
      </c>
      <c r="AM121" s="359">
        <f t="shared" ca="1" si="137"/>
        <v>0</v>
      </c>
      <c r="AN121" s="359">
        <f t="shared" ca="1" si="138"/>
        <v>0</v>
      </c>
      <c r="AO121" s="359">
        <f t="shared" ca="1" si="139"/>
        <v>0</v>
      </c>
      <c r="AP121" s="359">
        <f t="shared" ca="1" si="140"/>
        <v>0</v>
      </c>
      <c r="AQ121" s="359">
        <f t="shared" ca="1" si="141"/>
        <v>0</v>
      </c>
      <c r="AR121" s="359">
        <f t="shared" ca="1" si="142"/>
        <v>0</v>
      </c>
      <c r="AS121" s="359">
        <f t="shared" ca="1" si="143"/>
        <v>0</v>
      </c>
      <c r="AT121" s="359">
        <f t="shared" ca="1" si="144"/>
        <v>0</v>
      </c>
      <c r="AU121" s="359">
        <f t="shared" ca="1" si="145"/>
        <v>0</v>
      </c>
      <c r="AV121" s="359">
        <f t="shared" ca="1" si="146"/>
        <v>0</v>
      </c>
      <c r="AW121" s="359">
        <f t="shared" ca="1" si="147"/>
        <v>0</v>
      </c>
      <c r="AX121" s="359">
        <f t="shared" ca="1" si="148"/>
        <v>0</v>
      </c>
      <c r="AY121" s="359">
        <f t="shared" ca="1" si="149"/>
        <v>0</v>
      </c>
      <c r="AZ121" s="359">
        <f t="shared" ca="1" si="150"/>
        <v>0</v>
      </c>
      <c r="BA121" s="359">
        <f t="shared" ca="1" si="151"/>
        <v>0</v>
      </c>
      <c r="BB121" s="359">
        <f t="shared" ca="1" si="152"/>
        <v>0</v>
      </c>
      <c r="BC121" s="359">
        <f t="shared" ca="1" si="153"/>
        <v>0</v>
      </c>
      <c r="BD121" s="359">
        <f t="shared" ca="1" si="154"/>
        <v>0</v>
      </c>
      <c r="BE121" s="359">
        <f t="shared" ca="1" si="155"/>
        <v>0</v>
      </c>
      <c r="BF121" s="359">
        <f t="shared" ca="1" si="156"/>
        <v>0</v>
      </c>
      <c r="BG121" s="359">
        <f t="shared" ca="1" si="157"/>
        <v>0</v>
      </c>
      <c r="BH121" s="359">
        <f t="shared" ca="1" si="158"/>
        <v>0</v>
      </c>
      <c r="BI121" s="359">
        <f t="shared" ca="1" si="159"/>
        <v>0</v>
      </c>
      <c r="BJ121" s="359">
        <f t="shared" ca="1" si="160"/>
        <v>0</v>
      </c>
      <c r="BK121" s="359">
        <f t="shared" ca="1" si="161"/>
        <v>0</v>
      </c>
      <c r="BL121" s="359">
        <f t="shared" ca="1" si="162"/>
        <v>0</v>
      </c>
      <c r="BM121" s="359">
        <f t="shared" ca="1" si="163"/>
        <v>0</v>
      </c>
      <c r="BN121" s="359">
        <f t="shared" ca="1" si="164"/>
        <v>0</v>
      </c>
      <c r="BO121" s="359">
        <f t="shared" ca="1" si="165"/>
        <v>0</v>
      </c>
      <c r="BP121" s="358">
        <f t="shared" ca="1" si="101"/>
        <v>0</v>
      </c>
      <c r="BQ121" s="206"/>
    </row>
    <row r="122" spans="1:70" ht="20.100000000000001" customHeight="1" x14ac:dyDescent="0.2">
      <c r="A122" s="354">
        <f ca="1">INDEX(MC_Dispositivo!B:E,MATCH('Quantitativo_MG-329'!C122,MC_Dispositivo!B:B,0),2)</f>
        <v>868</v>
      </c>
      <c r="B122" s="354" t="str">
        <f ca="1">INDEX([10]TPU!$B:$B,MATCH($A122,[10]TPU!$A:$A,0))</f>
        <v>SINAPI</v>
      </c>
      <c r="C122" s="354" t="s">
        <v>198</v>
      </c>
      <c r="D122" s="355" t="str">
        <f ca="1">INDEX(MC_Dispositivo!B:E,MATCH('Quantitativo_MG-329'!C122,MC_Dispositivo!B:B,0),3)</f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2" s="354" t="str">
        <f ca="1">INDEX(MC_Dispositivo!B:E,MATCH('Quantitativo_MG-329'!C122,MC_Dispositivo!B:B,0),4)</f>
        <v xml:space="preserve">m     </v>
      </c>
      <c r="F122" s="356" cm="1">
        <f t="array" aca="1" ref="F122" ca="1">IF($BS$1="Todos",SUM(IF(($BS$1="todos")*(MC_Dispositivo!$B$54:$B$212=$C122),MC_Dispositivo!$F$54:$BE$212)),SUM(IF((MC_Dispositivo!$F$36:$BE$36=$BS$1)*(MC_Dispositivo!$B$54:$B$212=$C122),MC_Dispositivo!$F$54:$BE$212)))</f>
        <v>0</v>
      </c>
      <c r="G122" s="357" cm="1">
        <f t="array" aca="1" ref="G122" ca="1">SUM(IF((MC_Dispositivo!$B$53:$B$189=$C122)*(MC_Dispositivo!$F$36:$BE$36=$BS$1)*(MC_Dispositivo!$F$43:$BE$43=G$1),MC_Dispositivo!$F$53:$BE$189))</f>
        <v>0</v>
      </c>
      <c r="H122" s="357" cm="1">
        <f t="array" aca="1" ref="H122" ca="1">SUM(IF((MC_Dispositivo!$B$53:$B$189=$C122)*(MC_Dispositivo!$F$36:$BE$36=$BS$1)*(MC_Dispositivo!$F$43:$BE$43=H$1),MC_Dispositivo!$F$53:$BE$189))</f>
        <v>0</v>
      </c>
      <c r="I122" s="357" cm="1">
        <f t="array" aca="1" ref="I122" ca="1">SUM(IF((MC_Dispositivo!$B$53:$B$189=$C122)*(MC_Dispositivo!$F$36:$BE$36=$BS$1)*(MC_Dispositivo!$F$43:$BE$43=I$1),MC_Dispositivo!$F$53:$BE$189))</f>
        <v>0</v>
      </c>
      <c r="J122" s="357" cm="1">
        <f t="array" aca="1" ref="J122" ca="1">SUM(IF((MC_Dispositivo!$B$53:$B$189=$C122)*(MC_Dispositivo!$F$36:$BE$36=$BS$1)*(MC_Dispositivo!$F$43:$BE$43=J$1),MC_Dispositivo!$F$53:$BE$189))</f>
        <v>0</v>
      </c>
      <c r="K122" s="357" cm="1">
        <f t="array" aca="1" ref="K122" ca="1">SUM(IF((MC_Dispositivo!$B$53:$B$189=$C122)*(MC_Dispositivo!$F$36:$BE$36=$BS$1)*(MC_Dispositivo!$F$43:$BE$43=K$1),MC_Dispositivo!$F$53:$BE$189))</f>
        <v>0</v>
      </c>
      <c r="L122" s="357" cm="1">
        <f t="array" aca="1" ref="L122" ca="1">SUM(IF((MC_Dispositivo!$B$53:$B$189=$C122)*(MC_Dispositivo!$F$36:$BE$36=$BS$1)*(MC_Dispositivo!$F$43:$BE$43=L$1),MC_Dispositivo!$F$53:$BE$189))</f>
        <v>0</v>
      </c>
      <c r="M122" s="357" cm="1">
        <f t="array" aca="1" ref="M122" ca="1">SUM(IF((MC_Dispositivo!$B$53:$B$189=$C122)*(MC_Dispositivo!$F$36:$BE$36=$BS$1)*(MC_Dispositivo!$F$43:$BE$43=M$1),MC_Dispositivo!$F$53:$BE$189))</f>
        <v>0</v>
      </c>
      <c r="N122" s="357" cm="1">
        <f t="array" aca="1" ref="N122" ca="1">SUM(IF((MC_Dispositivo!$B$53:$B$189=$C122)*(MC_Dispositivo!$F$36:$BE$36=$BS$1)*(MC_Dispositivo!$F$43:$BE$43=N$1),MC_Dispositivo!$F$53:$BE$189))</f>
        <v>0</v>
      </c>
      <c r="O122" s="357" cm="1">
        <f t="array" aca="1" ref="O122" ca="1">SUM(IF((MC_Dispositivo!$B$53:$B$189=$C122)*(MC_Dispositivo!$F$36:$BE$36=$BS$1)*(MC_Dispositivo!$F$43:$BE$43=O$1),MC_Dispositivo!$F$53:$BE$189))</f>
        <v>0</v>
      </c>
      <c r="P122" s="357" cm="1">
        <f t="array" aca="1" ref="P122" ca="1">SUM(IF((MC_Dispositivo!$B$53:$B$189=$C122)*(MC_Dispositivo!$F$36:$BE$36=$BS$1)*(MC_Dispositivo!$F$43:$BE$43=P$1),MC_Dispositivo!$F$53:$BE$189))</f>
        <v>0</v>
      </c>
      <c r="Q122" s="357" cm="1">
        <f t="array" aca="1" ref="Q122" ca="1">SUM(IF((MC_Dispositivo!$B$53:$B$189=$C122)*(MC_Dispositivo!$F$36:$BE$36=$BS$1)*(MC_Dispositivo!$F$43:$BE$43=Q$1),MC_Dispositivo!$F$53:$BE$189))</f>
        <v>0</v>
      </c>
      <c r="R122" s="357" cm="1">
        <f t="array" aca="1" ref="R122" ca="1">SUM(IF((MC_Dispositivo!$B$53:$B$189=$C122)*(MC_Dispositivo!$F$36:$BE$36=$BS$1)*(MC_Dispositivo!$F$43:$BE$43=R$1),MC_Dispositivo!$F$53:$BE$189))</f>
        <v>0</v>
      </c>
      <c r="S122" s="357" cm="1">
        <f t="array" aca="1" ref="S122" ca="1">SUM(IF((MC_Dispositivo!$B$53:$B$189=$C122)*(MC_Dispositivo!$F$36:$BE$36=$BS$1)*(MC_Dispositivo!$F$43:$BE$43=S$1),MC_Dispositivo!$F$53:$BE$189))</f>
        <v>0</v>
      </c>
      <c r="T122" s="357" cm="1">
        <f t="array" aca="1" ref="T122" ca="1">SUM(IF((MC_Dispositivo!$B$53:$B$189=$C122)*(MC_Dispositivo!$F$36:$BE$36=$BS$1)*(MC_Dispositivo!$F$43:$BE$43=T$1),MC_Dispositivo!$F$53:$BE$189))</f>
        <v>0</v>
      </c>
      <c r="U122" s="357" cm="1">
        <f t="array" aca="1" ref="U122" ca="1">SUM(IF((MC_Dispositivo!$B$53:$B$189=$C122)*(MC_Dispositivo!$F$36:$BE$36=$BS$1)*(MC_Dispositivo!$F$43:$BE$43=U$1),MC_Dispositivo!$F$53:$BE$189))</f>
        <v>0</v>
      </c>
      <c r="V122" s="357" cm="1">
        <f t="array" aca="1" ref="V122" ca="1">SUM(IF((MC_Dispositivo!$B$53:$B$189=$C122)*(MC_Dispositivo!$F$36:$BE$36=$BS$1)*(MC_Dispositivo!$F$43:$BE$43=V$1),MC_Dispositivo!$F$53:$BE$189))</f>
        <v>0</v>
      </c>
      <c r="W122" s="357" cm="1">
        <f t="array" aca="1" ref="W122" ca="1">SUM(IF((MC_Dispositivo!$B$53:$B$189=$C122)*(MC_Dispositivo!$F$36:$BE$36=$BS$1)*(MC_Dispositivo!$F$43:$BE$43=W$1),MC_Dispositivo!$F$53:$BE$189))</f>
        <v>0</v>
      </c>
      <c r="X122" s="357" cm="1">
        <f t="array" aca="1" ref="X122" ca="1">SUM(IF((MC_Dispositivo!$B$53:$B$189=$C122)*(MC_Dispositivo!$F$36:$BE$36=$BS$1)*(MC_Dispositivo!$F$43:$BE$43=X$1),MC_Dispositivo!$F$53:$BE$189))</f>
        <v>0</v>
      </c>
      <c r="Y122" s="357" cm="1">
        <f t="array" aca="1" ref="Y122" ca="1">SUM(IF((MC_Dispositivo!$B$53:$B$189=$C122)*(MC_Dispositivo!$F$36:$BE$36=$BS$1)*(MC_Dispositivo!$F$43:$BE$43=Y$1),MC_Dispositivo!$F$53:$BE$189))</f>
        <v>0</v>
      </c>
      <c r="Z122" s="357" cm="1">
        <f t="array" aca="1" ref="Z122" ca="1">SUM(IF((MC_Dispositivo!$B$53:$B$189=$C122)*(MC_Dispositivo!$F$36:$BE$36=$BS$1)*(MC_Dispositivo!$F$43:$BE$43=Z$1),MC_Dispositivo!$F$53:$BE$189))</f>
        <v>0</v>
      </c>
      <c r="AA122" s="357" cm="1">
        <f t="array" aca="1" ref="AA122" ca="1">SUM(IF((MC_Dispositivo!$B$53:$B$189=$C122)*(MC_Dispositivo!$F$36:$BE$36=$BS$1)*(MC_Dispositivo!$F$43:$BE$43=AA$1),MC_Dispositivo!$F$53:$BE$189))</f>
        <v>0</v>
      </c>
      <c r="AB122" s="357" cm="1">
        <f t="array" aca="1" ref="AB122" ca="1">SUM(IF((MC_Dispositivo!$B$53:$B$189=$C122)*(MC_Dispositivo!$F$36:$BE$36=$BS$1)*(MC_Dispositivo!$F$43:$BE$43=AB$1),MC_Dispositivo!$F$53:$BE$189))</f>
        <v>0</v>
      </c>
      <c r="AC122" s="357" cm="1">
        <f t="array" aca="1" ref="AC122" ca="1">SUM(IF((MC_Dispositivo!$B$53:$B$189=$C122)*(MC_Dispositivo!$F$36:$BE$36=$BS$1)*(MC_Dispositivo!$F$43:$BE$43=AC$1),MC_Dispositivo!$F$53:$BE$189))</f>
        <v>0</v>
      </c>
      <c r="AD122" s="357" cm="1">
        <f t="array" aca="1" ref="AD122" ca="1">SUM(IF((MC_Dispositivo!$B$53:$B$189=$C122)*(MC_Dispositivo!$F$36:$BE$36=$BS$1)*(MC_Dispositivo!$F$43:$BE$43=AD$1),MC_Dispositivo!$F$53:$BE$189))</f>
        <v>0</v>
      </c>
      <c r="AE122" s="357" cm="1">
        <f t="array" aca="1" ref="AE122" ca="1">SUM(IF((MC_Dispositivo!$B$53:$B$189=$C122)*(MC_Dispositivo!$F$36:$BE$36=$BS$1)*(MC_Dispositivo!$F$43:$BE$43=AE$1),MC_Dispositivo!$F$53:$BE$189))</f>
        <v>0</v>
      </c>
      <c r="AF122" s="357" cm="1">
        <f t="array" aca="1" ref="AF122" ca="1">SUM(IF((MC_Dispositivo!$B$53:$B$189=$C122)*(MC_Dispositivo!$F$36:$BE$36=$BS$1)*(MC_Dispositivo!$F$43:$BE$43=AF$1),MC_Dispositivo!$F$53:$BE$189))</f>
        <v>0</v>
      </c>
      <c r="AG122" s="357" cm="1">
        <f t="array" aca="1" ref="AG122" ca="1">SUM(IF((MC_Dispositivo!$B$53:$B$189=$C122)*(MC_Dispositivo!$F$36:$BE$36=$BS$1)*(MC_Dispositivo!$F$43:$BE$43=AG$1),MC_Dispositivo!$F$53:$BE$189))</f>
        <v>0</v>
      </c>
      <c r="AH122" s="357" cm="1">
        <f t="array" aca="1" ref="AH122" ca="1">SUM(IF((MC_Dispositivo!$B$53:$B$189=$C122)*(MC_Dispositivo!$F$36:$BE$36=$BS$1)*(MC_Dispositivo!$F$43:$BE$43=AH$1),MC_Dispositivo!$F$53:$BE$189))</f>
        <v>0</v>
      </c>
      <c r="AI122" s="357" cm="1">
        <f t="array" aca="1" ref="AI122" ca="1">SUM(IF((MC_Dispositivo!$B$53:$B$189=$C122)*(MC_Dispositivo!$F$36:$BE$36=$BS$1)*(MC_Dispositivo!$F$43:$BE$43=AI$1),MC_Dispositivo!$F$53:$BE$189))</f>
        <v>0</v>
      </c>
      <c r="AJ122" s="357" cm="1">
        <f t="array" aca="1" ref="AJ122" ca="1">SUM(IF((MC_Dispositivo!$B$53:$B$189=$C122)*(MC_Dispositivo!$F$36:$BE$36=$BS$1)*(MC_Dispositivo!$F$43:$BE$43=AJ$1),MC_Dispositivo!$F$53:$BE$189))</f>
        <v>0</v>
      </c>
      <c r="AK122" s="125">
        <f ca="1">IF(A122="","",INDEX([10]TPU!$G:$G,MATCH($A122,[10]TPU!$A:$A,0)))</f>
        <v>30.34</v>
      </c>
      <c r="AL122" s="359">
        <f t="shared" ca="1" si="136"/>
        <v>0</v>
      </c>
      <c r="AM122" s="359">
        <f t="shared" ca="1" si="137"/>
        <v>0</v>
      </c>
      <c r="AN122" s="359">
        <f t="shared" ca="1" si="138"/>
        <v>0</v>
      </c>
      <c r="AO122" s="359">
        <f t="shared" ca="1" si="139"/>
        <v>0</v>
      </c>
      <c r="AP122" s="359">
        <f t="shared" ca="1" si="140"/>
        <v>0</v>
      </c>
      <c r="AQ122" s="359">
        <f t="shared" ca="1" si="141"/>
        <v>0</v>
      </c>
      <c r="AR122" s="359">
        <f t="shared" ca="1" si="142"/>
        <v>0</v>
      </c>
      <c r="AS122" s="359">
        <f t="shared" ca="1" si="143"/>
        <v>0</v>
      </c>
      <c r="AT122" s="359">
        <f t="shared" ca="1" si="144"/>
        <v>0</v>
      </c>
      <c r="AU122" s="359">
        <f t="shared" ca="1" si="145"/>
        <v>0</v>
      </c>
      <c r="AV122" s="359">
        <f t="shared" ca="1" si="146"/>
        <v>0</v>
      </c>
      <c r="AW122" s="359">
        <f t="shared" ca="1" si="147"/>
        <v>0</v>
      </c>
      <c r="AX122" s="359">
        <f t="shared" ca="1" si="148"/>
        <v>0</v>
      </c>
      <c r="AY122" s="359">
        <f t="shared" ca="1" si="149"/>
        <v>0</v>
      </c>
      <c r="AZ122" s="359">
        <f t="shared" ca="1" si="150"/>
        <v>0</v>
      </c>
      <c r="BA122" s="359">
        <f t="shared" ca="1" si="151"/>
        <v>0</v>
      </c>
      <c r="BB122" s="359">
        <f t="shared" ca="1" si="152"/>
        <v>0</v>
      </c>
      <c r="BC122" s="359">
        <f t="shared" ca="1" si="153"/>
        <v>0</v>
      </c>
      <c r="BD122" s="359">
        <f t="shared" ca="1" si="154"/>
        <v>0</v>
      </c>
      <c r="BE122" s="359">
        <f t="shared" ca="1" si="155"/>
        <v>0</v>
      </c>
      <c r="BF122" s="359">
        <f t="shared" ca="1" si="156"/>
        <v>0</v>
      </c>
      <c r="BG122" s="359">
        <f t="shared" ca="1" si="157"/>
        <v>0</v>
      </c>
      <c r="BH122" s="359">
        <f t="shared" ca="1" si="158"/>
        <v>0</v>
      </c>
      <c r="BI122" s="359">
        <f t="shared" ca="1" si="159"/>
        <v>0</v>
      </c>
      <c r="BJ122" s="359">
        <f t="shared" ca="1" si="160"/>
        <v>0</v>
      </c>
      <c r="BK122" s="359">
        <f t="shared" ca="1" si="161"/>
        <v>0</v>
      </c>
      <c r="BL122" s="359">
        <f t="shared" ca="1" si="162"/>
        <v>0</v>
      </c>
      <c r="BM122" s="359">
        <f t="shared" ca="1" si="163"/>
        <v>0</v>
      </c>
      <c r="BN122" s="359">
        <f t="shared" ca="1" si="164"/>
        <v>0</v>
      </c>
      <c r="BO122" s="359">
        <f t="shared" ca="1" si="165"/>
        <v>0</v>
      </c>
      <c r="BP122" s="358">
        <f t="shared" ca="1" si="101"/>
        <v>0</v>
      </c>
      <c r="BQ122" s="206"/>
    </row>
    <row r="123" spans="1:70" ht="20.100000000000001" customHeight="1" x14ac:dyDescent="0.2">
      <c r="A123" s="354">
        <f ca="1">INDEX(MC_Dispositivo!B:E,MATCH('Quantitativo_MG-329'!C123,MC_Dispositivo!B:B,0),2)</f>
        <v>101632</v>
      </c>
      <c r="B123" s="354" t="str">
        <f ca="1">INDEX([10]TPU!$B:$B,MATCH($A123,[10]TPU!$A:$A,0))</f>
        <v>SINAPI</v>
      </c>
      <c r="C123" s="354" t="s">
        <v>199</v>
      </c>
      <c r="D123" s="355" t="str">
        <f ca="1">INDEX(MC_Dispositivo!B:E,MATCH('Quantitativo_MG-329'!C123,MC_Dispositivo!B:B,0),3)</f>
        <v>relé fotoelétrico para comando de iluminação externa 1000 w - fornecimento e instalação. af_08/2020</v>
      </c>
      <c r="E123" s="354" t="str">
        <f ca="1">INDEX(MC_Dispositivo!B:E,MATCH('Quantitativo_MG-329'!C123,MC_Dispositivo!B:B,0),4)</f>
        <v>un</v>
      </c>
      <c r="F123" s="356" cm="1">
        <f t="array" aca="1" ref="F123" ca="1">IF($BS$1="Todos",SUM(IF(($BS$1="todos")*(MC_Dispositivo!$B$54:$B$212=$C123),MC_Dispositivo!$F$54:$BE$212)),SUM(IF((MC_Dispositivo!$F$36:$BE$36=$BS$1)*(MC_Dispositivo!$B$54:$B$212=$C123),MC_Dispositivo!$F$54:$BE$212)))</f>
        <v>0</v>
      </c>
      <c r="G123" s="357" cm="1">
        <f t="array" aca="1" ref="G123" ca="1">SUM(IF((MC_Dispositivo!$B$53:$B$189=$C123)*(MC_Dispositivo!$F$36:$BE$36=$BS$1)*(MC_Dispositivo!$F$43:$BE$43=G$1),MC_Dispositivo!$F$53:$BE$189))</f>
        <v>0</v>
      </c>
      <c r="H123" s="357" cm="1">
        <f t="array" aca="1" ref="H123" ca="1">SUM(IF((MC_Dispositivo!$B$53:$B$189=$C123)*(MC_Dispositivo!$F$36:$BE$36=$BS$1)*(MC_Dispositivo!$F$43:$BE$43=H$1),MC_Dispositivo!$F$53:$BE$189))</f>
        <v>0</v>
      </c>
      <c r="I123" s="357" cm="1">
        <f t="array" aca="1" ref="I123" ca="1">SUM(IF((MC_Dispositivo!$B$53:$B$189=$C123)*(MC_Dispositivo!$F$36:$BE$36=$BS$1)*(MC_Dispositivo!$F$43:$BE$43=I$1),MC_Dispositivo!$F$53:$BE$189))</f>
        <v>0</v>
      </c>
      <c r="J123" s="357" cm="1">
        <f t="array" aca="1" ref="J123" ca="1">SUM(IF((MC_Dispositivo!$B$53:$B$189=$C123)*(MC_Dispositivo!$F$36:$BE$36=$BS$1)*(MC_Dispositivo!$F$43:$BE$43=J$1),MC_Dispositivo!$F$53:$BE$189))</f>
        <v>0</v>
      </c>
      <c r="K123" s="357" cm="1">
        <f t="array" aca="1" ref="K123" ca="1">SUM(IF((MC_Dispositivo!$B$53:$B$189=$C123)*(MC_Dispositivo!$F$36:$BE$36=$BS$1)*(MC_Dispositivo!$F$43:$BE$43=K$1),MC_Dispositivo!$F$53:$BE$189))</f>
        <v>0</v>
      </c>
      <c r="L123" s="357" cm="1">
        <f t="array" aca="1" ref="L123" ca="1">SUM(IF((MC_Dispositivo!$B$53:$B$189=$C123)*(MC_Dispositivo!$F$36:$BE$36=$BS$1)*(MC_Dispositivo!$F$43:$BE$43=L$1),MC_Dispositivo!$F$53:$BE$189))</f>
        <v>0</v>
      </c>
      <c r="M123" s="357" cm="1">
        <f t="array" aca="1" ref="M123" ca="1">SUM(IF((MC_Dispositivo!$B$53:$B$189=$C123)*(MC_Dispositivo!$F$36:$BE$36=$BS$1)*(MC_Dispositivo!$F$43:$BE$43=M$1),MC_Dispositivo!$F$53:$BE$189))</f>
        <v>0</v>
      </c>
      <c r="N123" s="357" cm="1">
        <f t="array" aca="1" ref="N123" ca="1">SUM(IF((MC_Dispositivo!$B$53:$B$189=$C123)*(MC_Dispositivo!$F$36:$BE$36=$BS$1)*(MC_Dispositivo!$F$43:$BE$43=N$1),MC_Dispositivo!$F$53:$BE$189))</f>
        <v>0</v>
      </c>
      <c r="O123" s="357" cm="1">
        <f t="array" aca="1" ref="O123" ca="1">SUM(IF((MC_Dispositivo!$B$53:$B$189=$C123)*(MC_Dispositivo!$F$36:$BE$36=$BS$1)*(MC_Dispositivo!$F$43:$BE$43=O$1),MC_Dispositivo!$F$53:$BE$189))</f>
        <v>0</v>
      </c>
      <c r="P123" s="357" cm="1">
        <f t="array" aca="1" ref="P123" ca="1">SUM(IF((MC_Dispositivo!$B$53:$B$189=$C123)*(MC_Dispositivo!$F$36:$BE$36=$BS$1)*(MC_Dispositivo!$F$43:$BE$43=P$1),MC_Dispositivo!$F$53:$BE$189))</f>
        <v>0</v>
      </c>
      <c r="Q123" s="357" cm="1">
        <f t="array" aca="1" ref="Q123" ca="1">SUM(IF((MC_Dispositivo!$B$53:$B$189=$C123)*(MC_Dispositivo!$F$36:$BE$36=$BS$1)*(MC_Dispositivo!$F$43:$BE$43=Q$1),MC_Dispositivo!$F$53:$BE$189))</f>
        <v>0</v>
      </c>
      <c r="R123" s="357" cm="1">
        <f t="array" aca="1" ref="R123" ca="1">SUM(IF((MC_Dispositivo!$B$53:$B$189=$C123)*(MC_Dispositivo!$F$36:$BE$36=$BS$1)*(MC_Dispositivo!$F$43:$BE$43=R$1),MC_Dispositivo!$F$53:$BE$189))</f>
        <v>0</v>
      </c>
      <c r="S123" s="357" cm="1">
        <f t="array" aca="1" ref="S123" ca="1">SUM(IF((MC_Dispositivo!$B$53:$B$189=$C123)*(MC_Dispositivo!$F$36:$BE$36=$BS$1)*(MC_Dispositivo!$F$43:$BE$43=S$1),MC_Dispositivo!$F$53:$BE$189))</f>
        <v>0</v>
      </c>
      <c r="T123" s="357" cm="1">
        <f t="array" aca="1" ref="T123" ca="1">SUM(IF((MC_Dispositivo!$B$53:$B$189=$C123)*(MC_Dispositivo!$F$36:$BE$36=$BS$1)*(MC_Dispositivo!$F$43:$BE$43=T$1),MC_Dispositivo!$F$53:$BE$189))</f>
        <v>0</v>
      </c>
      <c r="U123" s="357" cm="1">
        <f t="array" aca="1" ref="U123" ca="1">SUM(IF((MC_Dispositivo!$B$53:$B$189=$C123)*(MC_Dispositivo!$F$36:$BE$36=$BS$1)*(MC_Dispositivo!$F$43:$BE$43=U$1),MC_Dispositivo!$F$53:$BE$189))</f>
        <v>0</v>
      </c>
      <c r="V123" s="357" cm="1">
        <f t="array" aca="1" ref="V123" ca="1">SUM(IF((MC_Dispositivo!$B$53:$B$189=$C123)*(MC_Dispositivo!$F$36:$BE$36=$BS$1)*(MC_Dispositivo!$F$43:$BE$43=V$1),MC_Dispositivo!$F$53:$BE$189))</f>
        <v>0</v>
      </c>
      <c r="W123" s="357" cm="1">
        <f t="array" aca="1" ref="W123" ca="1">SUM(IF((MC_Dispositivo!$B$53:$B$189=$C123)*(MC_Dispositivo!$F$36:$BE$36=$BS$1)*(MC_Dispositivo!$F$43:$BE$43=W$1),MC_Dispositivo!$F$53:$BE$189))</f>
        <v>0</v>
      </c>
      <c r="X123" s="357" cm="1">
        <f t="array" aca="1" ref="X123" ca="1">SUM(IF((MC_Dispositivo!$B$53:$B$189=$C123)*(MC_Dispositivo!$F$36:$BE$36=$BS$1)*(MC_Dispositivo!$F$43:$BE$43=X$1),MC_Dispositivo!$F$53:$BE$189))</f>
        <v>0</v>
      </c>
      <c r="Y123" s="357" cm="1">
        <f t="array" aca="1" ref="Y123" ca="1">SUM(IF((MC_Dispositivo!$B$53:$B$189=$C123)*(MC_Dispositivo!$F$36:$BE$36=$BS$1)*(MC_Dispositivo!$F$43:$BE$43=Y$1),MC_Dispositivo!$F$53:$BE$189))</f>
        <v>0</v>
      </c>
      <c r="Z123" s="357" cm="1">
        <f t="array" aca="1" ref="Z123" ca="1">SUM(IF((MC_Dispositivo!$B$53:$B$189=$C123)*(MC_Dispositivo!$F$36:$BE$36=$BS$1)*(MC_Dispositivo!$F$43:$BE$43=Z$1),MC_Dispositivo!$F$53:$BE$189))</f>
        <v>0</v>
      </c>
      <c r="AA123" s="357" cm="1">
        <f t="array" aca="1" ref="AA123" ca="1">SUM(IF((MC_Dispositivo!$B$53:$B$189=$C123)*(MC_Dispositivo!$F$36:$BE$36=$BS$1)*(MC_Dispositivo!$F$43:$BE$43=AA$1),MC_Dispositivo!$F$53:$BE$189))</f>
        <v>0</v>
      </c>
      <c r="AB123" s="357" cm="1">
        <f t="array" aca="1" ref="AB123" ca="1">SUM(IF((MC_Dispositivo!$B$53:$B$189=$C123)*(MC_Dispositivo!$F$36:$BE$36=$BS$1)*(MC_Dispositivo!$F$43:$BE$43=AB$1),MC_Dispositivo!$F$53:$BE$189))</f>
        <v>0</v>
      </c>
      <c r="AC123" s="357" cm="1">
        <f t="array" aca="1" ref="AC123" ca="1">SUM(IF((MC_Dispositivo!$B$53:$B$189=$C123)*(MC_Dispositivo!$F$36:$BE$36=$BS$1)*(MC_Dispositivo!$F$43:$BE$43=AC$1),MC_Dispositivo!$F$53:$BE$189))</f>
        <v>0</v>
      </c>
      <c r="AD123" s="357" cm="1">
        <f t="array" aca="1" ref="AD123" ca="1">SUM(IF((MC_Dispositivo!$B$53:$B$189=$C123)*(MC_Dispositivo!$F$36:$BE$36=$BS$1)*(MC_Dispositivo!$F$43:$BE$43=AD$1),MC_Dispositivo!$F$53:$BE$189))</f>
        <v>0</v>
      </c>
      <c r="AE123" s="357" cm="1">
        <f t="array" aca="1" ref="AE123" ca="1">SUM(IF((MC_Dispositivo!$B$53:$B$189=$C123)*(MC_Dispositivo!$F$36:$BE$36=$BS$1)*(MC_Dispositivo!$F$43:$BE$43=AE$1),MC_Dispositivo!$F$53:$BE$189))</f>
        <v>0</v>
      </c>
      <c r="AF123" s="357" cm="1">
        <f t="array" aca="1" ref="AF123" ca="1">SUM(IF((MC_Dispositivo!$B$53:$B$189=$C123)*(MC_Dispositivo!$F$36:$BE$36=$BS$1)*(MC_Dispositivo!$F$43:$BE$43=AF$1),MC_Dispositivo!$F$53:$BE$189))</f>
        <v>0</v>
      </c>
      <c r="AG123" s="357" cm="1">
        <f t="array" aca="1" ref="AG123" ca="1">SUM(IF((MC_Dispositivo!$B$53:$B$189=$C123)*(MC_Dispositivo!$F$36:$BE$36=$BS$1)*(MC_Dispositivo!$F$43:$BE$43=AG$1),MC_Dispositivo!$F$53:$BE$189))</f>
        <v>0</v>
      </c>
      <c r="AH123" s="357" cm="1">
        <f t="array" aca="1" ref="AH123" ca="1">SUM(IF((MC_Dispositivo!$B$53:$B$189=$C123)*(MC_Dispositivo!$F$36:$BE$36=$BS$1)*(MC_Dispositivo!$F$43:$BE$43=AH$1),MC_Dispositivo!$F$53:$BE$189))</f>
        <v>0</v>
      </c>
      <c r="AI123" s="357" cm="1">
        <f t="array" aca="1" ref="AI123" ca="1">SUM(IF((MC_Dispositivo!$B$53:$B$189=$C123)*(MC_Dispositivo!$F$36:$BE$36=$BS$1)*(MC_Dispositivo!$F$43:$BE$43=AI$1),MC_Dispositivo!$F$53:$BE$189))</f>
        <v>0</v>
      </c>
      <c r="AJ123" s="357" cm="1">
        <f t="array" aca="1" ref="AJ123" ca="1">SUM(IF((MC_Dispositivo!$B$53:$B$189=$C123)*(MC_Dispositivo!$F$36:$BE$36=$BS$1)*(MC_Dispositivo!$F$43:$BE$43=AJ$1),MC_Dispositivo!$F$53:$BE$189))</f>
        <v>0</v>
      </c>
      <c r="AK123" s="125">
        <f ca="1">IF(A123="","",INDEX([10]TPU!$G:$G,MATCH($A123,[10]TPU!$A:$A,0)))</f>
        <v>47.11</v>
      </c>
      <c r="AL123" s="359">
        <f t="shared" ca="1" si="136"/>
        <v>0</v>
      </c>
      <c r="AM123" s="359">
        <f t="shared" ca="1" si="137"/>
        <v>0</v>
      </c>
      <c r="AN123" s="359">
        <f t="shared" ca="1" si="138"/>
        <v>0</v>
      </c>
      <c r="AO123" s="359">
        <f t="shared" ca="1" si="139"/>
        <v>0</v>
      </c>
      <c r="AP123" s="359">
        <f t="shared" ca="1" si="140"/>
        <v>0</v>
      </c>
      <c r="AQ123" s="359">
        <f t="shared" ca="1" si="141"/>
        <v>0</v>
      </c>
      <c r="AR123" s="359">
        <f t="shared" ca="1" si="142"/>
        <v>0</v>
      </c>
      <c r="AS123" s="359">
        <f t="shared" ca="1" si="143"/>
        <v>0</v>
      </c>
      <c r="AT123" s="359">
        <f t="shared" ca="1" si="144"/>
        <v>0</v>
      </c>
      <c r="AU123" s="359">
        <f t="shared" ca="1" si="145"/>
        <v>0</v>
      </c>
      <c r="AV123" s="359">
        <f t="shared" ca="1" si="146"/>
        <v>0</v>
      </c>
      <c r="AW123" s="359">
        <f t="shared" ca="1" si="147"/>
        <v>0</v>
      </c>
      <c r="AX123" s="359">
        <f t="shared" ca="1" si="148"/>
        <v>0</v>
      </c>
      <c r="AY123" s="359">
        <f t="shared" ca="1" si="149"/>
        <v>0</v>
      </c>
      <c r="AZ123" s="359">
        <f t="shared" ca="1" si="150"/>
        <v>0</v>
      </c>
      <c r="BA123" s="359">
        <f t="shared" ca="1" si="151"/>
        <v>0</v>
      </c>
      <c r="BB123" s="359">
        <f t="shared" ca="1" si="152"/>
        <v>0</v>
      </c>
      <c r="BC123" s="359">
        <f t="shared" ca="1" si="153"/>
        <v>0</v>
      </c>
      <c r="BD123" s="359">
        <f t="shared" ca="1" si="154"/>
        <v>0</v>
      </c>
      <c r="BE123" s="359">
        <f t="shared" ca="1" si="155"/>
        <v>0</v>
      </c>
      <c r="BF123" s="359">
        <f t="shared" ca="1" si="156"/>
        <v>0</v>
      </c>
      <c r="BG123" s="359">
        <f t="shared" ca="1" si="157"/>
        <v>0</v>
      </c>
      <c r="BH123" s="359">
        <f t="shared" ca="1" si="158"/>
        <v>0</v>
      </c>
      <c r="BI123" s="359">
        <f t="shared" ca="1" si="159"/>
        <v>0</v>
      </c>
      <c r="BJ123" s="359">
        <f t="shared" ca="1" si="160"/>
        <v>0</v>
      </c>
      <c r="BK123" s="359">
        <f t="shared" ca="1" si="161"/>
        <v>0</v>
      </c>
      <c r="BL123" s="359">
        <f t="shared" ca="1" si="162"/>
        <v>0</v>
      </c>
      <c r="BM123" s="359">
        <f t="shared" ca="1" si="163"/>
        <v>0</v>
      </c>
      <c r="BN123" s="359">
        <f t="shared" ca="1" si="164"/>
        <v>0</v>
      </c>
      <c r="BO123" s="359">
        <f t="shared" ca="1" si="165"/>
        <v>0</v>
      </c>
      <c r="BP123" s="358">
        <f t="shared" ca="1" si="101"/>
        <v>0</v>
      </c>
      <c r="BQ123" s="206"/>
    </row>
    <row r="124" spans="1:70" ht="20.100000000000001" customHeight="1" x14ac:dyDescent="0.2">
      <c r="A124" s="354">
        <f ca="1">INDEX(MC_Dispositivo!B:E,MATCH('Quantitativo_MG-329'!C124,MC_Dispositivo!B:B,0),2)</f>
        <v>1579</v>
      </c>
      <c r="B124" s="354" t="str">
        <f ca="1">INDEX([10]TPU!$B:$B,MATCH($A124,[10]TPU!$A:$A,0))</f>
        <v>SINAPI</v>
      </c>
      <c r="C124" s="354" t="s">
        <v>200</v>
      </c>
      <c r="D124" s="355" t="str">
        <f ca="1">INDEX(MC_Dispositivo!B:E,MATCH('Quantitativo_MG-329'!C124,MC_Dispositivo!B:B,0),3)</f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4" s="354" t="str">
        <f ca="1">INDEX(MC_Dispositivo!B:E,MATCH('Quantitativo_MG-329'!C124,MC_Dispositivo!B:B,0),4)</f>
        <v xml:space="preserve">un    </v>
      </c>
      <c r="F124" s="356" cm="1">
        <f t="array" aca="1" ref="F124" ca="1">IF($BS$1="Todos",SUM(IF(($BS$1="todos")*(MC_Dispositivo!$B$54:$B$212=$C124),MC_Dispositivo!$F$54:$BE$212)),SUM(IF((MC_Dispositivo!$F$36:$BE$36=$BS$1)*(MC_Dispositivo!$B$54:$B$212=$C124),MC_Dispositivo!$F$54:$BE$212)))</f>
        <v>0</v>
      </c>
      <c r="G124" s="357" cm="1">
        <f t="array" aca="1" ref="G124" ca="1">SUM(IF((MC_Dispositivo!$B$53:$B$189=$C124)*(MC_Dispositivo!$F$36:$BE$36=$BS$1)*(MC_Dispositivo!$F$43:$BE$43=G$1),MC_Dispositivo!$F$53:$BE$189))</f>
        <v>0</v>
      </c>
      <c r="H124" s="357" cm="1">
        <f t="array" aca="1" ref="H124" ca="1">SUM(IF((MC_Dispositivo!$B$53:$B$189=$C124)*(MC_Dispositivo!$F$36:$BE$36=$BS$1)*(MC_Dispositivo!$F$43:$BE$43=H$1),MC_Dispositivo!$F$53:$BE$189))</f>
        <v>0</v>
      </c>
      <c r="I124" s="357" cm="1">
        <f t="array" aca="1" ref="I124" ca="1">SUM(IF((MC_Dispositivo!$B$53:$B$189=$C124)*(MC_Dispositivo!$F$36:$BE$36=$BS$1)*(MC_Dispositivo!$F$43:$BE$43=I$1),MC_Dispositivo!$F$53:$BE$189))</f>
        <v>0</v>
      </c>
      <c r="J124" s="357" cm="1">
        <f t="array" aca="1" ref="J124" ca="1">SUM(IF((MC_Dispositivo!$B$53:$B$189=$C124)*(MC_Dispositivo!$F$36:$BE$36=$BS$1)*(MC_Dispositivo!$F$43:$BE$43=J$1),MC_Dispositivo!$F$53:$BE$189))</f>
        <v>0</v>
      </c>
      <c r="K124" s="357" cm="1">
        <f t="array" aca="1" ref="K124" ca="1">SUM(IF((MC_Dispositivo!$B$53:$B$189=$C124)*(MC_Dispositivo!$F$36:$BE$36=$BS$1)*(MC_Dispositivo!$F$43:$BE$43=K$1),MC_Dispositivo!$F$53:$BE$189))</f>
        <v>0</v>
      </c>
      <c r="L124" s="357" cm="1">
        <f t="array" aca="1" ref="L124" ca="1">SUM(IF((MC_Dispositivo!$B$53:$B$189=$C124)*(MC_Dispositivo!$F$36:$BE$36=$BS$1)*(MC_Dispositivo!$F$43:$BE$43=L$1),MC_Dispositivo!$F$53:$BE$189))</f>
        <v>0</v>
      </c>
      <c r="M124" s="357" cm="1">
        <f t="array" aca="1" ref="M124" ca="1">SUM(IF((MC_Dispositivo!$B$53:$B$189=$C124)*(MC_Dispositivo!$F$36:$BE$36=$BS$1)*(MC_Dispositivo!$F$43:$BE$43=M$1),MC_Dispositivo!$F$53:$BE$189))</f>
        <v>0</v>
      </c>
      <c r="N124" s="357" cm="1">
        <f t="array" aca="1" ref="N124" ca="1">SUM(IF((MC_Dispositivo!$B$53:$B$189=$C124)*(MC_Dispositivo!$F$36:$BE$36=$BS$1)*(MC_Dispositivo!$F$43:$BE$43=N$1),MC_Dispositivo!$F$53:$BE$189))</f>
        <v>0</v>
      </c>
      <c r="O124" s="357" cm="1">
        <f t="array" aca="1" ref="O124" ca="1">SUM(IF((MC_Dispositivo!$B$53:$B$189=$C124)*(MC_Dispositivo!$F$36:$BE$36=$BS$1)*(MC_Dispositivo!$F$43:$BE$43=O$1),MC_Dispositivo!$F$53:$BE$189))</f>
        <v>0</v>
      </c>
      <c r="P124" s="357" cm="1">
        <f t="array" aca="1" ref="P124" ca="1">SUM(IF((MC_Dispositivo!$B$53:$B$189=$C124)*(MC_Dispositivo!$F$36:$BE$36=$BS$1)*(MC_Dispositivo!$F$43:$BE$43=P$1),MC_Dispositivo!$F$53:$BE$189))</f>
        <v>0</v>
      </c>
      <c r="Q124" s="357" cm="1">
        <f t="array" aca="1" ref="Q124" ca="1">SUM(IF((MC_Dispositivo!$B$53:$B$189=$C124)*(MC_Dispositivo!$F$36:$BE$36=$BS$1)*(MC_Dispositivo!$F$43:$BE$43=Q$1),MC_Dispositivo!$F$53:$BE$189))</f>
        <v>0</v>
      </c>
      <c r="R124" s="357" cm="1">
        <f t="array" aca="1" ref="R124" ca="1">SUM(IF((MC_Dispositivo!$B$53:$B$189=$C124)*(MC_Dispositivo!$F$36:$BE$36=$BS$1)*(MC_Dispositivo!$F$43:$BE$43=R$1),MC_Dispositivo!$F$53:$BE$189))</f>
        <v>0</v>
      </c>
      <c r="S124" s="357" cm="1">
        <f t="array" aca="1" ref="S124" ca="1">SUM(IF((MC_Dispositivo!$B$53:$B$189=$C124)*(MC_Dispositivo!$F$36:$BE$36=$BS$1)*(MC_Dispositivo!$F$43:$BE$43=S$1),MC_Dispositivo!$F$53:$BE$189))</f>
        <v>0</v>
      </c>
      <c r="T124" s="357" cm="1">
        <f t="array" aca="1" ref="T124" ca="1">SUM(IF((MC_Dispositivo!$B$53:$B$189=$C124)*(MC_Dispositivo!$F$36:$BE$36=$BS$1)*(MC_Dispositivo!$F$43:$BE$43=T$1),MC_Dispositivo!$F$53:$BE$189))</f>
        <v>0</v>
      </c>
      <c r="U124" s="357" cm="1">
        <f t="array" aca="1" ref="U124" ca="1">SUM(IF((MC_Dispositivo!$B$53:$B$189=$C124)*(MC_Dispositivo!$F$36:$BE$36=$BS$1)*(MC_Dispositivo!$F$43:$BE$43=U$1),MC_Dispositivo!$F$53:$BE$189))</f>
        <v>0</v>
      </c>
      <c r="V124" s="357" cm="1">
        <f t="array" aca="1" ref="V124" ca="1">SUM(IF((MC_Dispositivo!$B$53:$B$189=$C124)*(MC_Dispositivo!$F$36:$BE$36=$BS$1)*(MC_Dispositivo!$F$43:$BE$43=V$1),MC_Dispositivo!$F$53:$BE$189))</f>
        <v>0</v>
      </c>
      <c r="W124" s="357" cm="1">
        <f t="array" aca="1" ref="W124" ca="1">SUM(IF((MC_Dispositivo!$B$53:$B$189=$C124)*(MC_Dispositivo!$F$36:$BE$36=$BS$1)*(MC_Dispositivo!$F$43:$BE$43=W$1),MC_Dispositivo!$F$53:$BE$189))</f>
        <v>0</v>
      </c>
      <c r="X124" s="357" cm="1">
        <f t="array" aca="1" ref="X124" ca="1">SUM(IF((MC_Dispositivo!$B$53:$B$189=$C124)*(MC_Dispositivo!$F$36:$BE$36=$BS$1)*(MC_Dispositivo!$F$43:$BE$43=X$1),MC_Dispositivo!$F$53:$BE$189))</f>
        <v>0</v>
      </c>
      <c r="Y124" s="357" cm="1">
        <f t="array" aca="1" ref="Y124" ca="1">SUM(IF((MC_Dispositivo!$B$53:$B$189=$C124)*(MC_Dispositivo!$F$36:$BE$36=$BS$1)*(MC_Dispositivo!$F$43:$BE$43=Y$1),MC_Dispositivo!$F$53:$BE$189))</f>
        <v>0</v>
      </c>
      <c r="Z124" s="357" cm="1">
        <f t="array" aca="1" ref="Z124" ca="1">SUM(IF((MC_Dispositivo!$B$53:$B$189=$C124)*(MC_Dispositivo!$F$36:$BE$36=$BS$1)*(MC_Dispositivo!$F$43:$BE$43=Z$1),MC_Dispositivo!$F$53:$BE$189))</f>
        <v>0</v>
      </c>
      <c r="AA124" s="357" cm="1">
        <f t="array" aca="1" ref="AA124" ca="1">SUM(IF((MC_Dispositivo!$B$53:$B$189=$C124)*(MC_Dispositivo!$F$36:$BE$36=$BS$1)*(MC_Dispositivo!$F$43:$BE$43=AA$1),MC_Dispositivo!$F$53:$BE$189))</f>
        <v>0</v>
      </c>
      <c r="AB124" s="357" cm="1">
        <f t="array" aca="1" ref="AB124" ca="1">SUM(IF((MC_Dispositivo!$B$53:$B$189=$C124)*(MC_Dispositivo!$F$36:$BE$36=$BS$1)*(MC_Dispositivo!$F$43:$BE$43=AB$1),MC_Dispositivo!$F$53:$BE$189))</f>
        <v>0</v>
      </c>
      <c r="AC124" s="357" cm="1">
        <f t="array" aca="1" ref="AC124" ca="1">SUM(IF((MC_Dispositivo!$B$53:$B$189=$C124)*(MC_Dispositivo!$F$36:$BE$36=$BS$1)*(MC_Dispositivo!$F$43:$BE$43=AC$1),MC_Dispositivo!$F$53:$BE$189))</f>
        <v>0</v>
      </c>
      <c r="AD124" s="357" cm="1">
        <f t="array" aca="1" ref="AD124" ca="1">SUM(IF((MC_Dispositivo!$B$53:$B$189=$C124)*(MC_Dispositivo!$F$36:$BE$36=$BS$1)*(MC_Dispositivo!$F$43:$BE$43=AD$1),MC_Dispositivo!$F$53:$BE$189))</f>
        <v>0</v>
      </c>
      <c r="AE124" s="357" cm="1">
        <f t="array" aca="1" ref="AE124" ca="1">SUM(IF((MC_Dispositivo!$B$53:$B$189=$C124)*(MC_Dispositivo!$F$36:$BE$36=$BS$1)*(MC_Dispositivo!$F$43:$BE$43=AE$1),MC_Dispositivo!$F$53:$BE$189))</f>
        <v>0</v>
      </c>
      <c r="AF124" s="357" cm="1">
        <f t="array" aca="1" ref="AF124" ca="1">SUM(IF((MC_Dispositivo!$B$53:$B$189=$C124)*(MC_Dispositivo!$F$36:$BE$36=$BS$1)*(MC_Dispositivo!$F$43:$BE$43=AF$1),MC_Dispositivo!$F$53:$BE$189))</f>
        <v>0</v>
      </c>
      <c r="AG124" s="357" cm="1">
        <f t="array" aca="1" ref="AG124" ca="1">SUM(IF((MC_Dispositivo!$B$53:$B$189=$C124)*(MC_Dispositivo!$F$36:$BE$36=$BS$1)*(MC_Dispositivo!$F$43:$BE$43=AG$1),MC_Dispositivo!$F$53:$BE$189))</f>
        <v>0</v>
      </c>
      <c r="AH124" s="357" cm="1">
        <f t="array" aca="1" ref="AH124" ca="1">SUM(IF((MC_Dispositivo!$B$53:$B$189=$C124)*(MC_Dispositivo!$F$36:$BE$36=$BS$1)*(MC_Dispositivo!$F$43:$BE$43=AH$1),MC_Dispositivo!$F$53:$BE$189))</f>
        <v>0</v>
      </c>
      <c r="AI124" s="357" cm="1">
        <f t="array" aca="1" ref="AI124" ca="1">SUM(IF((MC_Dispositivo!$B$53:$B$189=$C124)*(MC_Dispositivo!$F$36:$BE$36=$BS$1)*(MC_Dispositivo!$F$43:$BE$43=AI$1),MC_Dispositivo!$F$53:$BE$189))</f>
        <v>0</v>
      </c>
      <c r="AJ124" s="357" cm="1">
        <f t="array" aca="1" ref="AJ124" ca="1">SUM(IF((MC_Dispositivo!$B$53:$B$189=$C124)*(MC_Dispositivo!$F$36:$BE$36=$BS$1)*(MC_Dispositivo!$F$43:$BE$43=AJ$1),MC_Dispositivo!$F$53:$BE$189))</f>
        <v>0</v>
      </c>
      <c r="AK124" s="125">
        <f ca="1">IF(A124="","",INDEX([10]TPU!$G:$G,MATCH($A124,[10]TPU!$A:$A,0)))</f>
        <v>12.03</v>
      </c>
      <c r="AL124" s="359">
        <f t="shared" ca="1" si="136"/>
        <v>0</v>
      </c>
      <c r="AM124" s="359">
        <f t="shared" ca="1" si="137"/>
        <v>0</v>
      </c>
      <c r="AN124" s="359">
        <f t="shared" ca="1" si="138"/>
        <v>0</v>
      </c>
      <c r="AO124" s="359">
        <f t="shared" ca="1" si="139"/>
        <v>0</v>
      </c>
      <c r="AP124" s="359">
        <f t="shared" ca="1" si="140"/>
        <v>0</v>
      </c>
      <c r="AQ124" s="359">
        <f t="shared" ca="1" si="141"/>
        <v>0</v>
      </c>
      <c r="AR124" s="359">
        <f t="shared" ca="1" si="142"/>
        <v>0</v>
      </c>
      <c r="AS124" s="359">
        <f t="shared" ca="1" si="143"/>
        <v>0</v>
      </c>
      <c r="AT124" s="359">
        <f t="shared" ca="1" si="144"/>
        <v>0</v>
      </c>
      <c r="AU124" s="359">
        <f t="shared" ca="1" si="145"/>
        <v>0</v>
      </c>
      <c r="AV124" s="359">
        <f t="shared" ca="1" si="146"/>
        <v>0</v>
      </c>
      <c r="AW124" s="359">
        <f t="shared" ca="1" si="147"/>
        <v>0</v>
      </c>
      <c r="AX124" s="359">
        <f t="shared" ca="1" si="148"/>
        <v>0</v>
      </c>
      <c r="AY124" s="359">
        <f t="shared" ca="1" si="149"/>
        <v>0</v>
      </c>
      <c r="AZ124" s="359">
        <f t="shared" ca="1" si="150"/>
        <v>0</v>
      </c>
      <c r="BA124" s="359">
        <f t="shared" ca="1" si="151"/>
        <v>0</v>
      </c>
      <c r="BB124" s="359">
        <f t="shared" ca="1" si="152"/>
        <v>0</v>
      </c>
      <c r="BC124" s="359">
        <f t="shared" ca="1" si="153"/>
        <v>0</v>
      </c>
      <c r="BD124" s="359">
        <f t="shared" ca="1" si="154"/>
        <v>0</v>
      </c>
      <c r="BE124" s="359">
        <f t="shared" ca="1" si="155"/>
        <v>0</v>
      </c>
      <c r="BF124" s="359">
        <f t="shared" ca="1" si="156"/>
        <v>0</v>
      </c>
      <c r="BG124" s="359">
        <f t="shared" ca="1" si="157"/>
        <v>0</v>
      </c>
      <c r="BH124" s="359">
        <f t="shared" ca="1" si="158"/>
        <v>0</v>
      </c>
      <c r="BI124" s="359">
        <f t="shared" ca="1" si="159"/>
        <v>0</v>
      </c>
      <c r="BJ124" s="359">
        <f t="shared" ca="1" si="160"/>
        <v>0</v>
      </c>
      <c r="BK124" s="359">
        <f t="shared" ca="1" si="161"/>
        <v>0</v>
      </c>
      <c r="BL124" s="359">
        <f t="shared" ca="1" si="162"/>
        <v>0</v>
      </c>
      <c r="BM124" s="359">
        <f t="shared" ca="1" si="163"/>
        <v>0</v>
      </c>
      <c r="BN124" s="359">
        <f t="shared" ca="1" si="164"/>
        <v>0</v>
      </c>
      <c r="BO124" s="359">
        <f t="shared" ca="1" si="165"/>
        <v>0</v>
      </c>
      <c r="BP124" s="358">
        <f t="shared" ca="1" si="101"/>
        <v>0</v>
      </c>
      <c r="BQ124" s="206"/>
    </row>
    <row r="125" spans="1:70" ht="20.100000000000001" customHeight="1" x14ac:dyDescent="0.2">
      <c r="A125" s="354" t="str">
        <f ca="1">INDEX(MC_Dispositivo!B:E,MATCH('Quantitativo_MG-329'!C125,MC_Dispositivo!B:B,0),2)</f>
        <v>ED-48700</v>
      </c>
      <c r="B125" s="354" t="str">
        <f ca="1">INDEX([10]TPU!$B:$B,MATCH($A125,[10]TPU!$A:$A,0))</f>
        <v>SICOR</v>
      </c>
      <c r="C125" s="354" t="s">
        <v>201</v>
      </c>
      <c r="D125" s="355" t="str">
        <f ca="1">INDEX(MC_Dispositivo!B:E,MATCH('Quantitativo_MG-329'!C125,MC_Dispositivo!B:B,0),3)</f>
        <v>aterramento com haste de cobre, tipo copperweld, diâmetro de  5/8", comprimento de 240cm, exclusive cabo e caixa para aterramento, inclusive grampo para haste e instalação</v>
      </c>
      <c r="E125" s="354" t="str">
        <f ca="1">INDEX(MC_Dispositivo!B:E,MATCH('Quantitativo_MG-329'!C125,MC_Dispositivo!B:B,0),4)</f>
        <v>un</v>
      </c>
      <c r="F125" s="356" cm="1">
        <f t="array" aca="1" ref="F125" ca="1">IF($BS$1="Todos",SUM(IF(($BS$1="todos")*(MC_Dispositivo!$B$54:$B$212=$C125),MC_Dispositivo!$F$54:$BE$212)),SUM(IF((MC_Dispositivo!$F$36:$BE$36=$BS$1)*(MC_Dispositivo!$B$54:$B$212=$C125),MC_Dispositivo!$F$54:$BE$212)))</f>
        <v>0</v>
      </c>
      <c r="G125" s="357" cm="1">
        <f t="array" aca="1" ref="G125" ca="1">SUM(IF((MC_Dispositivo!$B$53:$B$189=$C125)*(MC_Dispositivo!$F$36:$BE$36=$BS$1)*(MC_Dispositivo!$F$43:$BE$43=G$1),MC_Dispositivo!$F$53:$BE$189))</f>
        <v>0</v>
      </c>
      <c r="H125" s="357" cm="1">
        <f t="array" aca="1" ref="H125" ca="1">SUM(IF((MC_Dispositivo!$B$53:$B$189=$C125)*(MC_Dispositivo!$F$36:$BE$36=$BS$1)*(MC_Dispositivo!$F$43:$BE$43=H$1),MC_Dispositivo!$F$53:$BE$189))</f>
        <v>0</v>
      </c>
      <c r="I125" s="357" cm="1">
        <f t="array" aca="1" ref="I125" ca="1">SUM(IF((MC_Dispositivo!$B$53:$B$189=$C125)*(MC_Dispositivo!$F$36:$BE$36=$BS$1)*(MC_Dispositivo!$F$43:$BE$43=I$1),MC_Dispositivo!$F$53:$BE$189))</f>
        <v>0</v>
      </c>
      <c r="J125" s="357" cm="1">
        <f t="array" aca="1" ref="J125" ca="1">SUM(IF((MC_Dispositivo!$B$53:$B$189=$C125)*(MC_Dispositivo!$F$36:$BE$36=$BS$1)*(MC_Dispositivo!$F$43:$BE$43=J$1),MC_Dispositivo!$F$53:$BE$189))</f>
        <v>0</v>
      </c>
      <c r="K125" s="357" cm="1">
        <f t="array" aca="1" ref="K125" ca="1">SUM(IF((MC_Dispositivo!$B$53:$B$189=$C125)*(MC_Dispositivo!$F$36:$BE$36=$BS$1)*(MC_Dispositivo!$F$43:$BE$43=K$1),MC_Dispositivo!$F$53:$BE$189))</f>
        <v>0</v>
      </c>
      <c r="L125" s="357" cm="1">
        <f t="array" aca="1" ref="L125" ca="1">SUM(IF((MC_Dispositivo!$B$53:$B$189=$C125)*(MC_Dispositivo!$F$36:$BE$36=$BS$1)*(MC_Dispositivo!$F$43:$BE$43=L$1),MC_Dispositivo!$F$53:$BE$189))</f>
        <v>0</v>
      </c>
      <c r="M125" s="357" cm="1">
        <f t="array" aca="1" ref="M125" ca="1">SUM(IF((MC_Dispositivo!$B$53:$B$189=$C125)*(MC_Dispositivo!$F$36:$BE$36=$BS$1)*(MC_Dispositivo!$F$43:$BE$43=M$1),MC_Dispositivo!$F$53:$BE$189))</f>
        <v>0</v>
      </c>
      <c r="N125" s="357" cm="1">
        <f t="array" aca="1" ref="N125" ca="1">SUM(IF((MC_Dispositivo!$B$53:$B$189=$C125)*(MC_Dispositivo!$F$36:$BE$36=$BS$1)*(MC_Dispositivo!$F$43:$BE$43=N$1),MC_Dispositivo!$F$53:$BE$189))</f>
        <v>0</v>
      </c>
      <c r="O125" s="357" cm="1">
        <f t="array" aca="1" ref="O125" ca="1">SUM(IF((MC_Dispositivo!$B$53:$B$189=$C125)*(MC_Dispositivo!$F$36:$BE$36=$BS$1)*(MC_Dispositivo!$F$43:$BE$43=O$1),MC_Dispositivo!$F$53:$BE$189))</f>
        <v>0</v>
      </c>
      <c r="P125" s="357" cm="1">
        <f t="array" aca="1" ref="P125" ca="1">SUM(IF((MC_Dispositivo!$B$53:$B$189=$C125)*(MC_Dispositivo!$F$36:$BE$36=$BS$1)*(MC_Dispositivo!$F$43:$BE$43=P$1),MC_Dispositivo!$F$53:$BE$189))</f>
        <v>0</v>
      </c>
      <c r="Q125" s="357" cm="1">
        <f t="array" aca="1" ref="Q125" ca="1">SUM(IF((MC_Dispositivo!$B$53:$B$189=$C125)*(MC_Dispositivo!$F$36:$BE$36=$BS$1)*(MC_Dispositivo!$F$43:$BE$43=Q$1),MC_Dispositivo!$F$53:$BE$189))</f>
        <v>0</v>
      </c>
      <c r="R125" s="357" cm="1">
        <f t="array" aca="1" ref="R125" ca="1">SUM(IF((MC_Dispositivo!$B$53:$B$189=$C125)*(MC_Dispositivo!$F$36:$BE$36=$BS$1)*(MC_Dispositivo!$F$43:$BE$43=R$1),MC_Dispositivo!$F$53:$BE$189))</f>
        <v>0</v>
      </c>
      <c r="S125" s="357" cm="1">
        <f t="array" aca="1" ref="S125" ca="1">SUM(IF((MC_Dispositivo!$B$53:$B$189=$C125)*(MC_Dispositivo!$F$36:$BE$36=$BS$1)*(MC_Dispositivo!$F$43:$BE$43=S$1),MC_Dispositivo!$F$53:$BE$189))</f>
        <v>0</v>
      </c>
      <c r="T125" s="357" cm="1">
        <f t="array" aca="1" ref="T125" ca="1">SUM(IF((MC_Dispositivo!$B$53:$B$189=$C125)*(MC_Dispositivo!$F$36:$BE$36=$BS$1)*(MC_Dispositivo!$F$43:$BE$43=T$1),MC_Dispositivo!$F$53:$BE$189))</f>
        <v>0</v>
      </c>
      <c r="U125" s="357" cm="1">
        <f t="array" aca="1" ref="U125" ca="1">SUM(IF((MC_Dispositivo!$B$53:$B$189=$C125)*(MC_Dispositivo!$F$36:$BE$36=$BS$1)*(MC_Dispositivo!$F$43:$BE$43=U$1),MC_Dispositivo!$F$53:$BE$189))</f>
        <v>0</v>
      </c>
      <c r="V125" s="357" cm="1">
        <f t="array" aca="1" ref="V125" ca="1">SUM(IF((MC_Dispositivo!$B$53:$B$189=$C125)*(MC_Dispositivo!$F$36:$BE$36=$BS$1)*(MC_Dispositivo!$F$43:$BE$43=V$1),MC_Dispositivo!$F$53:$BE$189))</f>
        <v>0</v>
      </c>
      <c r="W125" s="357" cm="1">
        <f t="array" aca="1" ref="W125" ca="1">SUM(IF((MC_Dispositivo!$B$53:$B$189=$C125)*(MC_Dispositivo!$F$36:$BE$36=$BS$1)*(MC_Dispositivo!$F$43:$BE$43=W$1),MC_Dispositivo!$F$53:$BE$189))</f>
        <v>0</v>
      </c>
      <c r="X125" s="357" cm="1">
        <f t="array" aca="1" ref="X125" ca="1">SUM(IF((MC_Dispositivo!$B$53:$B$189=$C125)*(MC_Dispositivo!$F$36:$BE$36=$BS$1)*(MC_Dispositivo!$F$43:$BE$43=X$1),MC_Dispositivo!$F$53:$BE$189))</f>
        <v>0</v>
      </c>
      <c r="Y125" s="357" cm="1">
        <f t="array" aca="1" ref="Y125" ca="1">SUM(IF((MC_Dispositivo!$B$53:$B$189=$C125)*(MC_Dispositivo!$F$36:$BE$36=$BS$1)*(MC_Dispositivo!$F$43:$BE$43=Y$1),MC_Dispositivo!$F$53:$BE$189))</f>
        <v>0</v>
      </c>
      <c r="Z125" s="357" cm="1">
        <f t="array" aca="1" ref="Z125" ca="1">SUM(IF((MC_Dispositivo!$B$53:$B$189=$C125)*(MC_Dispositivo!$F$36:$BE$36=$BS$1)*(MC_Dispositivo!$F$43:$BE$43=Z$1),MC_Dispositivo!$F$53:$BE$189))</f>
        <v>0</v>
      </c>
      <c r="AA125" s="357" cm="1">
        <f t="array" aca="1" ref="AA125" ca="1">SUM(IF((MC_Dispositivo!$B$53:$B$189=$C125)*(MC_Dispositivo!$F$36:$BE$36=$BS$1)*(MC_Dispositivo!$F$43:$BE$43=AA$1),MC_Dispositivo!$F$53:$BE$189))</f>
        <v>0</v>
      </c>
      <c r="AB125" s="357" cm="1">
        <f t="array" aca="1" ref="AB125" ca="1">SUM(IF((MC_Dispositivo!$B$53:$B$189=$C125)*(MC_Dispositivo!$F$36:$BE$36=$BS$1)*(MC_Dispositivo!$F$43:$BE$43=AB$1),MC_Dispositivo!$F$53:$BE$189))</f>
        <v>0</v>
      </c>
      <c r="AC125" s="357" cm="1">
        <f t="array" aca="1" ref="AC125" ca="1">SUM(IF((MC_Dispositivo!$B$53:$B$189=$C125)*(MC_Dispositivo!$F$36:$BE$36=$BS$1)*(MC_Dispositivo!$F$43:$BE$43=AC$1),MC_Dispositivo!$F$53:$BE$189))</f>
        <v>0</v>
      </c>
      <c r="AD125" s="357" cm="1">
        <f t="array" aca="1" ref="AD125" ca="1">SUM(IF((MC_Dispositivo!$B$53:$B$189=$C125)*(MC_Dispositivo!$F$36:$BE$36=$BS$1)*(MC_Dispositivo!$F$43:$BE$43=AD$1),MC_Dispositivo!$F$53:$BE$189))</f>
        <v>0</v>
      </c>
      <c r="AE125" s="357" cm="1">
        <f t="array" aca="1" ref="AE125" ca="1">SUM(IF((MC_Dispositivo!$B$53:$B$189=$C125)*(MC_Dispositivo!$F$36:$BE$36=$BS$1)*(MC_Dispositivo!$F$43:$BE$43=AE$1),MC_Dispositivo!$F$53:$BE$189))</f>
        <v>0</v>
      </c>
      <c r="AF125" s="357" cm="1">
        <f t="array" aca="1" ref="AF125" ca="1">SUM(IF((MC_Dispositivo!$B$53:$B$189=$C125)*(MC_Dispositivo!$F$36:$BE$36=$BS$1)*(MC_Dispositivo!$F$43:$BE$43=AF$1),MC_Dispositivo!$F$53:$BE$189))</f>
        <v>0</v>
      </c>
      <c r="AG125" s="357" cm="1">
        <f t="array" aca="1" ref="AG125" ca="1">SUM(IF((MC_Dispositivo!$B$53:$B$189=$C125)*(MC_Dispositivo!$F$36:$BE$36=$BS$1)*(MC_Dispositivo!$F$43:$BE$43=AG$1),MC_Dispositivo!$F$53:$BE$189))</f>
        <v>0</v>
      </c>
      <c r="AH125" s="357" cm="1">
        <f t="array" aca="1" ref="AH125" ca="1">SUM(IF((MC_Dispositivo!$B$53:$B$189=$C125)*(MC_Dispositivo!$F$36:$BE$36=$BS$1)*(MC_Dispositivo!$F$43:$BE$43=AH$1),MC_Dispositivo!$F$53:$BE$189))</f>
        <v>0</v>
      </c>
      <c r="AI125" s="357" cm="1">
        <f t="array" aca="1" ref="AI125" ca="1">SUM(IF((MC_Dispositivo!$B$53:$B$189=$C125)*(MC_Dispositivo!$F$36:$BE$36=$BS$1)*(MC_Dispositivo!$F$43:$BE$43=AI$1),MC_Dispositivo!$F$53:$BE$189))</f>
        <v>0</v>
      </c>
      <c r="AJ125" s="357" cm="1">
        <f t="array" aca="1" ref="AJ125" ca="1">SUM(IF((MC_Dispositivo!$B$53:$B$189=$C125)*(MC_Dispositivo!$F$36:$BE$36=$BS$1)*(MC_Dispositivo!$F$43:$BE$43=AJ$1),MC_Dispositivo!$F$53:$BE$189))</f>
        <v>0</v>
      </c>
      <c r="AK125" s="125">
        <f ca="1">IF(A125="","",INDEX([10]TPU!$G:$G,MATCH($A125,[10]TPU!$A:$A,0)))</f>
        <v>336.86</v>
      </c>
      <c r="AL125" s="359">
        <f t="shared" ca="1" si="136"/>
        <v>0</v>
      </c>
      <c r="AM125" s="359">
        <f t="shared" ca="1" si="137"/>
        <v>0</v>
      </c>
      <c r="AN125" s="359">
        <f t="shared" ca="1" si="138"/>
        <v>0</v>
      </c>
      <c r="AO125" s="359">
        <f t="shared" ca="1" si="139"/>
        <v>0</v>
      </c>
      <c r="AP125" s="359">
        <f t="shared" ca="1" si="140"/>
        <v>0</v>
      </c>
      <c r="AQ125" s="359">
        <f t="shared" ca="1" si="141"/>
        <v>0</v>
      </c>
      <c r="AR125" s="359">
        <f t="shared" ca="1" si="142"/>
        <v>0</v>
      </c>
      <c r="AS125" s="359">
        <f t="shared" ca="1" si="143"/>
        <v>0</v>
      </c>
      <c r="AT125" s="359">
        <f t="shared" ca="1" si="144"/>
        <v>0</v>
      </c>
      <c r="AU125" s="359">
        <f t="shared" ca="1" si="145"/>
        <v>0</v>
      </c>
      <c r="AV125" s="359">
        <f t="shared" ca="1" si="146"/>
        <v>0</v>
      </c>
      <c r="AW125" s="359">
        <f t="shared" ca="1" si="147"/>
        <v>0</v>
      </c>
      <c r="AX125" s="359">
        <f t="shared" ca="1" si="148"/>
        <v>0</v>
      </c>
      <c r="AY125" s="359">
        <f t="shared" ca="1" si="149"/>
        <v>0</v>
      </c>
      <c r="AZ125" s="359">
        <f t="shared" ca="1" si="150"/>
        <v>0</v>
      </c>
      <c r="BA125" s="359">
        <f t="shared" ca="1" si="151"/>
        <v>0</v>
      </c>
      <c r="BB125" s="359">
        <f t="shared" ca="1" si="152"/>
        <v>0</v>
      </c>
      <c r="BC125" s="359">
        <f t="shared" ca="1" si="153"/>
        <v>0</v>
      </c>
      <c r="BD125" s="359">
        <f t="shared" ca="1" si="154"/>
        <v>0</v>
      </c>
      <c r="BE125" s="359">
        <f t="shared" ca="1" si="155"/>
        <v>0</v>
      </c>
      <c r="BF125" s="359">
        <f t="shared" ca="1" si="156"/>
        <v>0</v>
      </c>
      <c r="BG125" s="359">
        <f t="shared" ca="1" si="157"/>
        <v>0</v>
      </c>
      <c r="BH125" s="359">
        <f t="shared" ca="1" si="158"/>
        <v>0</v>
      </c>
      <c r="BI125" s="359">
        <f t="shared" ca="1" si="159"/>
        <v>0</v>
      </c>
      <c r="BJ125" s="359">
        <f t="shared" ca="1" si="160"/>
        <v>0</v>
      </c>
      <c r="BK125" s="359">
        <f t="shared" ca="1" si="161"/>
        <v>0</v>
      </c>
      <c r="BL125" s="359">
        <f t="shared" ca="1" si="162"/>
        <v>0</v>
      </c>
      <c r="BM125" s="359">
        <f t="shared" ca="1" si="163"/>
        <v>0</v>
      </c>
      <c r="BN125" s="359">
        <f t="shared" ca="1" si="164"/>
        <v>0</v>
      </c>
      <c r="BO125" s="359">
        <f t="shared" ca="1" si="165"/>
        <v>0</v>
      </c>
      <c r="BP125" s="358">
        <f t="shared" ca="1" si="101"/>
        <v>0</v>
      </c>
      <c r="BQ125" s="206"/>
    </row>
    <row r="126" spans="1:70" ht="20.100000000000001" customHeight="1" x14ac:dyDescent="0.2">
      <c r="A126" s="354" t="str">
        <f ca="1">INDEX(MC_Dispositivo!B:E,MATCH('Quantitativo_MG-329'!C126,MC_Dispositivo!B:B,0),2)</f>
        <v>ED-49222</v>
      </c>
      <c r="B126" s="354" t="str">
        <f ca="1">INDEX([10]TPU!$B:$B,MATCH($A126,[10]TPU!$A:$A,0))</f>
        <v>SICOR</v>
      </c>
      <c r="C126" s="354" t="s">
        <v>203</v>
      </c>
      <c r="D126" s="355" t="str">
        <f ca="1">INDEX(MC_Dispositivo!B:E,MATCH('Quantitativo_MG-329'!C126,MC_Dispositivo!B:B,0),3)</f>
        <v>caixa de telefonia/rede/cftv, dimensão (60x60)cm, em chapa de aço galvanizado, tipo de sobrepor, com fecho e acabamento em pintura eletrostática, inclusive instalação</v>
      </c>
      <c r="E126" s="354" t="str">
        <f ca="1">INDEX(MC_Dispositivo!B:E,MATCH('Quantitativo_MG-329'!C126,MC_Dispositivo!B:B,0),4)</f>
        <v>un</v>
      </c>
      <c r="F126" s="356" cm="1">
        <f t="array" aca="1" ref="F126" ca="1">IF($BS$1="Todos",SUM(IF(($BS$1="todos")*(MC_Dispositivo!$B$54:$B$212=$C126),MC_Dispositivo!$F$54:$BE$212)),SUM(IF((MC_Dispositivo!$F$36:$BE$36=$BS$1)*(MC_Dispositivo!$B$54:$B$212=$C126),MC_Dispositivo!$F$54:$BE$212)))</f>
        <v>0</v>
      </c>
      <c r="G126" s="357" cm="1">
        <f t="array" aca="1" ref="G126" ca="1">SUM(IF((MC_Dispositivo!$B$53:$B$189=$C126)*(MC_Dispositivo!$F$36:$BE$36=$BS$1)*(MC_Dispositivo!$F$43:$BE$43=G$1),MC_Dispositivo!$F$53:$BE$189))</f>
        <v>0</v>
      </c>
      <c r="H126" s="357" cm="1">
        <f t="array" aca="1" ref="H126" ca="1">SUM(IF((MC_Dispositivo!$B$53:$B$189=$C126)*(MC_Dispositivo!$F$36:$BE$36=$BS$1)*(MC_Dispositivo!$F$43:$BE$43=H$1),MC_Dispositivo!$F$53:$BE$189))</f>
        <v>0</v>
      </c>
      <c r="I126" s="357" cm="1">
        <f t="array" aca="1" ref="I126" ca="1">SUM(IF((MC_Dispositivo!$B$53:$B$189=$C126)*(MC_Dispositivo!$F$36:$BE$36=$BS$1)*(MC_Dispositivo!$F$43:$BE$43=I$1),MC_Dispositivo!$F$53:$BE$189))</f>
        <v>0</v>
      </c>
      <c r="J126" s="357" cm="1">
        <f t="array" aca="1" ref="J126" ca="1">SUM(IF((MC_Dispositivo!$B$53:$B$189=$C126)*(MC_Dispositivo!$F$36:$BE$36=$BS$1)*(MC_Dispositivo!$F$43:$BE$43=J$1),MC_Dispositivo!$F$53:$BE$189))</f>
        <v>0</v>
      </c>
      <c r="K126" s="357" cm="1">
        <f t="array" aca="1" ref="K126" ca="1">SUM(IF((MC_Dispositivo!$B$53:$B$189=$C126)*(MC_Dispositivo!$F$36:$BE$36=$BS$1)*(MC_Dispositivo!$F$43:$BE$43=K$1),MC_Dispositivo!$F$53:$BE$189))</f>
        <v>0</v>
      </c>
      <c r="L126" s="357" cm="1">
        <f t="array" aca="1" ref="L126" ca="1">SUM(IF((MC_Dispositivo!$B$53:$B$189=$C126)*(MC_Dispositivo!$F$36:$BE$36=$BS$1)*(MC_Dispositivo!$F$43:$BE$43=L$1),MC_Dispositivo!$F$53:$BE$189))</f>
        <v>0</v>
      </c>
      <c r="M126" s="357" cm="1">
        <f t="array" aca="1" ref="M126" ca="1">SUM(IF((MC_Dispositivo!$B$53:$B$189=$C126)*(MC_Dispositivo!$F$36:$BE$36=$BS$1)*(MC_Dispositivo!$F$43:$BE$43=M$1),MC_Dispositivo!$F$53:$BE$189))</f>
        <v>0</v>
      </c>
      <c r="N126" s="357" cm="1">
        <f t="array" aca="1" ref="N126" ca="1">SUM(IF((MC_Dispositivo!$B$53:$B$189=$C126)*(MC_Dispositivo!$F$36:$BE$36=$BS$1)*(MC_Dispositivo!$F$43:$BE$43=N$1),MC_Dispositivo!$F$53:$BE$189))</f>
        <v>0</v>
      </c>
      <c r="O126" s="357" cm="1">
        <f t="array" aca="1" ref="O126" ca="1">SUM(IF((MC_Dispositivo!$B$53:$B$189=$C126)*(MC_Dispositivo!$F$36:$BE$36=$BS$1)*(MC_Dispositivo!$F$43:$BE$43=O$1),MC_Dispositivo!$F$53:$BE$189))</f>
        <v>0</v>
      </c>
      <c r="P126" s="357" cm="1">
        <f t="array" aca="1" ref="P126" ca="1">SUM(IF((MC_Dispositivo!$B$53:$B$189=$C126)*(MC_Dispositivo!$F$36:$BE$36=$BS$1)*(MC_Dispositivo!$F$43:$BE$43=P$1),MC_Dispositivo!$F$53:$BE$189))</f>
        <v>0</v>
      </c>
      <c r="Q126" s="357" cm="1">
        <f t="array" aca="1" ref="Q126" ca="1">SUM(IF((MC_Dispositivo!$B$53:$B$189=$C126)*(MC_Dispositivo!$F$36:$BE$36=$BS$1)*(MC_Dispositivo!$F$43:$BE$43=Q$1),MC_Dispositivo!$F$53:$BE$189))</f>
        <v>0</v>
      </c>
      <c r="R126" s="357" cm="1">
        <f t="array" aca="1" ref="R126" ca="1">SUM(IF((MC_Dispositivo!$B$53:$B$189=$C126)*(MC_Dispositivo!$F$36:$BE$36=$BS$1)*(MC_Dispositivo!$F$43:$BE$43=R$1),MC_Dispositivo!$F$53:$BE$189))</f>
        <v>0</v>
      </c>
      <c r="S126" s="357" cm="1">
        <f t="array" aca="1" ref="S126" ca="1">SUM(IF((MC_Dispositivo!$B$53:$B$189=$C126)*(MC_Dispositivo!$F$36:$BE$36=$BS$1)*(MC_Dispositivo!$F$43:$BE$43=S$1),MC_Dispositivo!$F$53:$BE$189))</f>
        <v>0</v>
      </c>
      <c r="T126" s="357" cm="1">
        <f t="array" aca="1" ref="T126" ca="1">SUM(IF((MC_Dispositivo!$B$53:$B$189=$C126)*(MC_Dispositivo!$F$36:$BE$36=$BS$1)*(MC_Dispositivo!$F$43:$BE$43=T$1),MC_Dispositivo!$F$53:$BE$189))</f>
        <v>0</v>
      </c>
      <c r="U126" s="357" cm="1">
        <f t="array" aca="1" ref="U126" ca="1">SUM(IF((MC_Dispositivo!$B$53:$B$189=$C126)*(MC_Dispositivo!$F$36:$BE$36=$BS$1)*(MC_Dispositivo!$F$43:$BE$43=U$1),MC_Dispositivo!$F$53:$BE$189))</f>
        <v>0</v>
      </c>
      <c r="V126" s="357" cm="1">
        <f t="array" aca="1" ref="V126" ca="1">SUM(IF((MC_Dispositivo!$B$53:$B$189=$C126)*(MC_Dispositivo!$F$36:$BE$36=$BS$1)*(MC_Dispositivo!$F$43:$BE$43=V$1),MC_Dispositivo!$F$53:$BE$189))</f>
        <v>0</v>
      </c>
      <c r="W126" s="357" cm="1">
        <f t="array" aca="1" ref="W126" ca="1">SUM(IF((MC_Dispositivo!$B$53:$B$189=$C126)*(MC_Dispositivo!$F$36:$BE$36=$BS$1)*(MC_Dispositivo!$F$43:$BE$43=W$1),MC_Dispositivo!$F$53:$BE$189))</f>
        <v>0</v>
      </c>
      <c r="X126" s="357" cm="1">
        <f t="array" aca="1" ref="X126" ca="1">SUM(IF((MC_Dispositivo!$B$53:$B$189=$C126)*(MC_Dispositivo!$F$36:$BE$36=$BS$1)*(MC_Dispositivo!$F$43:$BE$43=X$1),MC_Dispositivo!$F$53:$BE$189))</f>
        <v>0</v>
      </c>
      <c r="Y126" s="357" cm="1">
        <f t="array" aca="1" ref="Y126" ca="1">SUM(IF((MC_Dispositivo!$B$53:$B$189=$C126)*(MC_Dispositivo!$F$36:$BE$36=$BS$1)*(MC_Dispositivo!$F$43:$BE$43=Y$1),MC_Dispositivo!$F$53:$BE$189))</f>
        <v>0</v>
      </c>
      <c r="Z126" s="357" cm="1">
        <f t="array" aca="1" ref="Z126" ca="1">SUM(IF((MC_Dispositivo!$B$53:$B$189=$C126)*(MC_Dispositivo!$F$36:$BE$36=$BS$1)*(MC_Dispositivo!$F$43:$BE$43=Z$1),MC_Dispositivo!$F$53:$BE$189))</f>
        <v>0</v>
      </c>
      <c r="AA126" s="357" cm="1">
        <f t="array" aca="1" ref="AA126" ca="1">SUM(IF((MC_Dispositivo!$B$53:$B$189=$C126)*(MC_Dispositivo!$F$36:$BE$36=$BS$1)*(MC_Dispositivo!$F$43:$BE$43=AA$1),MC_Dispositivo!$F$53:$BE$189))</f>
        <v>0</v>
      </c>
      <c r="AB126" s="357" cm="1">
        <f t="array" aca="1" ref="AB126" ca="1">SUM(IF((MC_Dispositivo!$B$53:$B$189=$C126)*(MC_Dispositivo!$F$36:$BE$36=$BS$1)*(MC_Dispositivo!$F$43:$BE$43=AB$1),MC_Dispositivo!$F$53:$BE$189))</f>
        <v>0</v>
      </c>
      <c r="AC126" s="357" cm="1">
        <f t="array" aca="1" ref="AC126" ca="1">SUM(IF((MC_Dispositivo!$B$53:$B$189=$C126)*(MC_Dispositivo!$F$36:$BE$36=$BS$1)*(MC_Dispositivo!$F$43:$BE$43=AC$1),MC_Dispositivo!$F$53:$BE$189))</f>
        <v>0</v>
      </c>
      <c r="AD126" s="357" cm="1">
        <f t="array" aca="1" ref="AD126" ca="1">SUM(IF((MC_Dispositivo!$B$53:$B$189=$C126)*(MC_Dispositivo!$F$36:$BE$36=$BS$1)*(MC_Dispositivo!$F$43:$BE$43=AD$1),MC_Dispositivo!$F$53:$BE$189))</f>
        <v>0</v>
      </c>
      <c r="AE126" s="357" cm="1">
        <f t="array" aca="1" ref="AE126" ca="1">SUM(IF((MC_Dispositivo!$B$53:$B$189=$C126)*(MC_Dispositivo!$F$36:$BE$36=$BS$1)*(MC_Dispositivo!$F$43:$BE$43=AE$1),MC_Dispositivo!$F$53:$BE$189))</f>
        <v>0</v>
      </c>
      <c r="AF126" s="357" cm="1">
        <f t="array" aca="1" ref="AF126" ca="1">SUM(IF((MC_Dispositivo!$B$53:$B$189=$C126)*(MC_Dispositivo!$F$36:$BE$36=$BS$1)*(MC_Dispositivo!$F$43:$BE$43=AF$1),MC_Dispositivo!$F$53:$BE$189))</f>
        <v>0</v>
      </c>
      <c r="AG126" s="357" cm="1">
        <f t="array" aca="1" ref="AG126" ca="1">SUM(IF((MC_Dispositivo!$B$53:$B$189=$C126)*(MC_Dispositivo!$F$36:$BE$36=$BS$1)*(MC_Dispositivo!$F$43:$BE$43=AG$1),MC_Dispositivo!$F$53:$BE$189))</f>
        <v>0</v>
      </c>
      <c r="AH126" s="357" cm="1">
        <f t="array" aca="1" ref="AH126" ca="1">SUM(IF((MC_Dispositivo!$B$53:$B$189=$C126)*(MC_Dispositivo!$F$36:$BE$36=$BS$1)*(MC_Dispositivo!$F$43:$BE$43=AH$1),MC_Dispositivo!$F$53:$BE$189))</f>
        <v>0</v>
      </c>
      <c r="AI126" s="357" cm="1">
        <f t="array" aca="1" ref="AI126" ca="1">SUM(IF((MC_Dispositivo!$B$53:$B$189=$C126)*(MC_Dispositivo!$F$36:$BE$36=$BS$1)*(MC_Dispositivo!$F$43:$BE$43=AI$1),MC_Dispositivo!$F$53:$BE$189))</f>
        <v>0</v>
      </c>
      <c r="AJ126" s="357" cm="1">
        <f t="array" aca="1" ref="AJ126" ca="1">SUM(IF((MC_Dispositivo!$B$53:$B$189=$C126)*(MC_Dispositivo!$F$36:$BE$36=$BS$1)*(MC_Dispositivo!$F$43:$BE$43=AJ$1),MC_Dispositivo!$F$53:$BE$189))</f>
        <v>0</v>
      </c>
      <c r="AK126" s="125">
        <f ca="1">IF(A126="","",INDEX([10]TPU!$G:$G,MATCH($A126,[10]TPU!$A:$A,0)))</f>
        <v>432.98</v>
      </c>
      <c r="AL126" s="359">
        <f t="shared" ca="1" si="136"/>
        <v>0</v>
      </c>
      <c r="AM126" s="359">
        <f t="shared" ca="1" si="137"/>
        <v>0</v>
      </c>
      <c r="AN126" s="359">
        <f t="shared" ca="1" si="138"/>
        <v>0</v>
      </c>
      <c r="AO126" s="359">
        <f t="shared" ca="1" si="139"/>
        <v>0</v>
      </c>
      <c r="AP126" s="359">
        <f t="shared" ca="1" si="140"/>
        <v>0</v>
      </c>
      <c r="AQ126" s="359">
        <f t="shared" ca="1" si="141"/>
        <v>0</v>
      </c>
      <c r="AR126" s="359">
        <f t="shared" ca="1" si="142"/>
        <v>0</v>
      </c>
      <c r="AS126" s="359">
        <f t="shared" ca="1" si="143"/>
        <v>0</v>
      </c>
      <c r="AT126" s="359">
        <f t="shared" ca="1" si="144"/>
        <v>0</v>
      </c>
      <c r="AU126" s="359">
        <f t="shared" ca="1" si="145"/>
        <v>0</v>
      </c>
      <c r="AV126" s="359">
        <f t="shared" ca="1" si="146"/>
        <v>0</v>
      </c>
      <c r="AW126" s="359">
        <f t="shared" ca="1" si="147"/>
        <v>0</v>
      </c>
      <c r="AX126" s="359">
        <f t="shared" ca="1" si="148"/>
        <v>0</v>
      </c>
      <c r="AY126" s="359">
        <f t="shared" ca="1" si="149"/>
        <v>0</v>
      </c>
      <c r="AZ126" s="359">
        <f t="shared" ca="1" si="150"/>
        <v>0</v>
      </c>
      <c r="BA126" s="359">
        <f t="shared" ca="1" si="151"/>
        <v>0</v>
      </c>
      <c r="BB126" s="359">
        <f t="shared" ca="1" si="152"/>
        <v>0</v>
      </c>
      <c r="BC126" s="359">
        <f t="shared" ca="1" si="153"/>
        <v>0</v>
      </c>
      <c r="BD126" s="359">
        <f t="shared" ca="1" si="154"/>
        <v>0</v>
      </c>
      <c r="BE126" s="359">
        <f t="shared" ca="1" si="155"/>
        <v>0</v>
      </c>
      <c r="BF126" s="359">
        <f t="shared" ca="1" si="156"/>
        <v>0</v>
      </c>
      <c r="BG126" s="359">
        <f t="shared" ca="1" si="157"/>
        <v>0</v>
      </c>
      <c r="BH126" s="359">
        <f t="shared" ca="1" si="158"/>
        <v>0</v>
      </c>
      <c r="BI126" s="359">
        <f t="shared" ca="1" si="159"/>
        <v>0</v>
      </c>
      <c r="BJ126" s="359">
        <f t="shared" ca="1" si="160"/>
        <v>0</v>
      </c>
      <c r="BK126" s="359">
        <f t="shared" ca="1" si="161"/>
        <v>0</v>
      </c>
      <c r="BL126" s="359">
        <f t="shared" ca="1" si="162"/>
        <v>0</v>
      </c>
      <c r="BM126" s="359">
        <f t="shared" ca="1" si="163"/>
        <v>0</v>
      </c>
      <c r="BN126" s="359">
        <f t="shared" ca="1" si="164"/>
        <v>0</v>
      </c>
      <c r="BO126" s="359">
        <f t="shared" ca="1" si="165"/>
        <v>0</v>
      </c>
      <c r="BP126" s="358">
        <f t="shared" ca="1" si="101"/>
        <v>0</v>
      </c>
      <c r="BQ126" s="206"/>
    </row>
    <row r="127" spans="1:70" ht="20.100000000000001" customHeight="1" x14ac:dyDescent="0.2">
      <c r="A127" s="354">
        <f ca="1">INDEX(MC_Dispositivo!B:E,MATCH('Quantitativo_MG-329'!C127,MC_Dispositivo!B:B,0),2)</f>
        <v>11855</v>
      </c>
      <c r="B127" s="354" t="str">
        <f ca="1">INDEX([10]TPU!$B:$B,MATCH($A127,[10]TPU!$A:$A,0))</f>
        <v>SINAPI</v>
      </c>
      <c r="C127" s="354" t="s">
        <v>204</v>
      </c>
      <c r="D127" s="355" t="str">
        <f ca="1">INDEX(MC_Dispositivo!B:E,MATCH('Quantitativo_MG-329'!C127,MC_Dispositivo!B:B,0),3)</f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7" s="354" t="str">
        <f ca="1">INDEX(MC_Dispositivo!B:E,MATCH('Quantitativo_MG-329'!C127,MC_Dispositivo!B:B,0),4)</f>
        <v xml:space="preserve">un    </v>
      </c>
      <c r="F127" s="356" cm="1">
        <f t="array" aca="1" ref="F127" ca="1">IF($BS$1="Todos",SUM(IF(($BS$1="todos")*(MC_Dispositivo!$B$54:$B$212=$C127),MC_Dispositivo!$F$54:$BE$212)),SUM(IF((MC_Dispositivo!$F$36:$BE$36=$BS$1)*(MC_Dispositivo!$B$54:$B$212=$C127),MC_Dispositivo!$F$54:$BE$212)))</f>
        <v>0</v>
      </c>
      <c r="G127" s="357" cm="1">
        <f t="array" aca="1" ref="G127" ca="1">SUM(IF((MC_Dispositivo!$B$53:$B$189=$C127)*(MC_Dispositivo!$F$36:$BE$36=$BS$1)*(MC_Dispositivo!$F$43:$BE$43=G$1),MC_Dispositivo!$F$53:$BE$189))</f>
        <v>0</v>
      </c>
      <c r="H127" s="357" cm="1">
        <f t="array" aca="1" ref="H127" ca="1">SUM(IF((MC_Dispositivo!$B$53:$B$189=$C127)*(MC_Dispositivo!$F$36:$BE$36=$BS$1)*(MC_Dispositivo!$F$43:$BE$43=H$1),MC_Dispositivo!$F$53:$BE$189))</f>
        <v>0</v>
      </c>
      <c r="I127" s="357" cm="1">
        <f t="array" aca="1" ref="I127" ca="1">SUM(IF((MC_Dispositivo!$B$53:$B$189=$C127)*(MC_Dispositivo!$F$36:$BE$36=$BS$1)*(MC_Dispositivo!$F$43:$BE$43=I$1),MC_Dispositivo!$F$53:$BE$189))</f>
        <v>0</v>
      </c>
      <c r="J127" s="357" cm="1">
        <f t="array" aca="1" ref="J127" ca="1">SUM(IF((MC_Dispositivo!$B$53:$B$189=$C127)*(MC_Dispositivo!$F$36:$BE$36=$BS$1)*(MC_Dispositivo!$F$43:$BE$43=J$1),MC_Dispositivo!$F$53:$BE$189))</f>
        <v>0</v>
      </c>
      <c r="K127" s="357" cm="1">
        <f t="array" aca="1" ref="K127" ca="1">SUM(IF((MC_Dispositivo!$B$53:$B$189=$C127)*(MC_Dispositivo!$F$36:$BE$36=$BS$1)*(MC_Dispositivo!$F$43:$BE$43=K$1),MC_Dispositivo!$F$53:$BE$189))</f>
        <v>0</v>
      </c>
      <c r="L127" s="357" cm="1">
        <f t="array" aca="1" ref="L127" ca="1">SUM(IF((MC_Dispositivo!$B$53:$B$189=$C127)*(MC_Dispositivo!$F$36:$BE$36=$BS$1)*(MC_Dispositivo!$F$43:$BE$43=L$1),MC_Dispositivo!$F$53:$BE$189))</f>
        <v>0</v>
      </c>
      <c r="M127" s="357" cm="1">
        <f t="array" aca="1" ref="M127" ca="1">SUM(IF((MC_Dispositivo!$B$53:$B$189=$C127)*(MC_Dispositivo!$F$36:$BE$36=$BS$1)*(MC_Dispositivo!$F$43:$BE$43=M$1),MC_Dispositivo!$F$53:$BE$189))</f>
        <v>0</v>
      </c>
      <c r="N127" s="357" cm="1">
        <f t="array" aca="1" ref="N127" ca="1">SUM(IF((MC_Dispositivo!$B$53:$B$189=$C127)*(MC_Dispositivo!$F$36:$BE$36=$BS$1)*(MC_Dispositivo!$F$43:$BE$43=N$1),MC_Dispositivo!$F$53:$BE$189))</f>
        <v>0</v>
      </c>
      <c r="O127" s="357" cm="1">
        <f t="array" aca="1" ref="O127" ca="1">SUM(IF((MC_Dispositivo!$B$53:$B$189=$C127)*(MC_Dispositivo!$F$36:$BE$36=$BS$1)*(MC_Dispositivo!$F$43:$BE$43=O$1),MC_Dispositivo!$F$53:$BE$189))</f>
        <v>0</v>
      </c>
      <c r="P127" s="357" cm="1">
        <f t="array" aca="1" ref="P127" ca="1">SUM(IF((MC_Dispositivo!$B$53:$B$189=$C127)*(MC_Dispositivo!$F$36:$BE$36=$BS$1)*(MC_Dispositivo!$F$43:$BE$43=P$1),MC_Dispositivo!$F$53:$BE$189))</f>
        <v>0</v>
      </c>
      <c r="Q127" s="357" cm="1">
        <f t="array" aca="1" ref="Q127" ca="1">SUM(IF((MC_Dispositivo!$B$53:$B$189=$C127)*(MC_Dispositivo!$F$36:$BE$36=$BS$1)*(MC_Dispositivo!$F$43:$BE$43=Q$1),MC_Dispositivo!$F$53:$BE$189))</f>
        <v>0</v>
      </c>
      <c r="R127" s="357" cm="1">
        <f t="array" aca="1" ref="R127" ca="1">SUM(IF((MC_Dispositivo!$B$53:$B$189=$C127)*(MC_Dispositivo!$F$36:$BE$36=$BS$1)*(MC_Dispositivo!$F$43:$BE$43=R$1),MC_Dispositivo!$F$53:$BE$189))</f>
        <v>0</v>
      </c>
      <c r="S127" s="357" cm="1">
        <f t="array" aca="1" ref="S127" ca="1">SUM(IF((MC_Dispositivo!$B$53:$B$189=$C127)*(MC_Dispositivo!$F$36:$BE$36=$BS$1)*(MC_Dispositivo!$F$43:$BE$43=S$1),MC_Dispositivo!$F$53:$BE$189))</f>
        <v>0</v>
      </c>
      <c r="T127" s="357" cm="1">
        <f t="array" aca="1" ref="T127" ca="1">SUM(IF((MC_Dispositivo!$B$53:$B$189=$C127)*(MC_Dispositivo!$F$36:$BE$36=$BS$1)*(MC_Dispositivo!$F$43:$BE$43=T$1),MC_Dispositivo!$F$53:$BE$189))</f>
        <v>0</v>
      </c>
      <c r="U127" s="357" cm="1">
        <f t="array" aca="1" ref="U127" ca="1">SUM(IF((MC_Dispositivo!$B$53:$B$189=$C127)*(MC_Dispositivo!$F$36:$BE$36=$BS$1)*(MC_Dispositivo!$F$43:$BE$43=U$1),MC_Dispositivo!$F$53:$BE$189))</f>
        <v>0</v>
      </c>
      <c r="V127" s="357" cm="1">
        <f t="array" aca="1" ref="V127" ca="1">SUM(IF((MC_Dispositivo!$B$53:$B$189=$C127)*(MC_Dispositivo!$F$36:$BE$36=$BS$1)*(MC_Dispositivo!$F$43:$BE$43=V$1),MC_Dispositivo!$F$53:$BE$189))</f>
        <v>0</v>
      </c>
      <c r="W127" s="357" cm="1">
        <f t="array" aca="1" ref="W127" ca="1">SUM(IF((MC_Dispositivo!$B$53:$B$189=$C127)*(MC_Dispositivo!$F$36:$BE$36=$BS$1)*(MC_Dispositivo!$F$43:$BE$43=W$1),MC_Dispositivo!$F$53:$BE$189))</f>
        <v>0</v>
      </c>
      <c r="X127" s="357" cm="1">
        <f t="array" aca="1" ref="X127" ca="1">SUM(IF((MC_Dispositivo!$B$53:$B$189=$C127)*(MC_Dispositivo!$F$36:$BE$36=$BS$1)*(MC_Dispositivo!$F$43:$BE$43=X$1),MC_Dispositivo!$F$53:$BE$189))</f>
        <v>0</v>
      </c>
      <c r="Y127" s="357" cm="1">
        <f t="array" aca="1" ref="Y127" ca="1">SUM(IF((MC_Dispositivo!$B$53:$B$189=$C127)*(MC_Dispositivo!$F$36:$BE$36=$BS$1)*(MC_Dispositivo!$F$43:$BE$43=Y$1),MC_Dispositivo!$F$53:$BE$189))</f>
        <v>0</v>
      </c>
      <c r="Z127" s="357" cm="1">
        <f t="array" aca="1" ref="Z127" ca="1">SUM(IF((MC_Dispositivo!$B$53:$B$189=$C127)*(MC_Dispositivo!$F$36:$BE$36=$BS$1)*(MC_Dispositivo!$F$43:$BE$43=Z$1),MC_Dispositivo!$F$53:$BE$189))</f>
        <v>0</v>
      </c>
      <c r="AA127" s="357" cm="1">
        <f t="array" aca="1" ref="AA127" ca="1">SUM(IF((MC_Dispositivo!$B$53:$B$189=$C127)*(MC_Dispositivo!$F$36:$BE$36=$BS$1)*(MC_Dispositivo!$F$43:$BE$43=AA$1),MC_Dispositivo!$F$53:$BE$189))</f>
        <v>0</v>
      </c>
      <c r="AB127" s="357" cm="1">
        <f t="array" aca="1" ref="AB127" ca="1">SUM(IF((MC_Dispositivo!$B$53:$B$189=$C127)*(MC_Dispositivo!$F$36:$BE$36=$BS$1)*(MC_Dispositivo!$F$43:$BE$43=AB$1),MC_Dispositivo!$F$53:$BE$189))</f>
        <v>0</v>
      </c>
      <c r="AC127" s="357" cm="1">
        <f t="array" aca="1" ref="AC127" ca="1">SUM(IF((MC_Dispositivo!$B$53:$B$189=$C127)*(MC_Dispositivo!$F$36:$BE$36=$BS$1)*(MC_Dispositivo!$F$43:$BE$43=AC$1),MC_Dispositivo!$F$53:$BE$189))</f>
        <v>0</v>
      </c>
      <c r="AD127" s="357" cm="1">
        <f t="array" aca="1" ref="AD127" ca="1">SUM(IF((MC_Dispositivo!$B$53:$B$189=$C127)*(MC_Dispositivo!$F$36:$BE$36=$BS$1)*(MC_Dispositivo!$F$43:$BE$43=AD$1),MC_Dispositivo!$F$53:$BE$189))</f>
        <v>0</v>
      </c>
      <c r="AE127" s="357" cm="1">
        <f t="array" aca="1" ref="AE127" ca="1">SUM(IF((MC_Dispositivo!$B$53:$B$189=$C127)*(MC_Dispositivo!$F$36:$BE$36=$BS$1)*(MC_Dispositivo!$F$43:$BE$43=AE$1),MC_Dispositivo!$F$53:$BE$189))</f>
        <v>0</v>
      </c>
      <c r="AF127" s="357" cm="1">
        <f t="array" aca="1" ref="AF127" ca="1">SUM(IF((MC_Dispositivo!$B$53:$B$189=$C127)*(MC_Dispositivo!$F$36:$BE$36=$BS$1)*(MC_Dispositivo!$F$43:$BE$43=AF$1),MC_Dispositivo!$F$53:$BE$189))</f>
        <v>0</v>
      </c>
      <c r="AG127" s="357" cm="1">
        <f t="array" aca="1" ref="AG127" ca="1">SUM(IF((MC_Dispositivo!$B$53:$B$189=$C127)*(MC_Dispositivo!$F$36:$BE$36=$BS$1)*(MC_Dispositivo!$F$43:$BE$43=AG$1),MC_Dispositivo!$F$53:$BE$189))</f>
        <v>0</v>
      </c>
      <c r="AH127" s="357" cm="1">
        <f t="array" aca="1" ref="AH127" ca="1">SUM(IF((MC_Dispositivo!$B$53:$B$189=$C127)*(MC_Dispositivo!$F$36:$BE$36=$BS$1)*(MC_Dispositivo!$F$43:$BE$43=AH$1),MC_Dispositivo!$F$53:$BE$189))</f>
        <v>0</v>
      </c>
      <c r="AI127" s="357" cm="1">
        <f t="array" aca="1" ref="AI127" ca="1">SUM(IF((MC_Dispositivo!$B$53:$B$189=$C127)*(MC_Dispositivo!$F$36:$BE$36=$BS$1)*(MC_Dispositivo!$F$43:$BE$43=AI$1),MC_Dispositivo!$F$53:$BE$189))</f>
        <v>0</v>
      </c>
      <c r="AJ127" s="357" cm="1">
        <f t="array" aca="1" ref="AJ127" ca="1">SUM(IF((MC_Dispositivo!$B$53:$B$189=$C127)*(MC_Dispositivo!$F$36:$BE$36=$BS$1)*(MC_Dispositivo!$F$43:$BE$43=AJ$1),MC_Dispositivo!$F$53:$BE$189))</f>
        <v>0</v>
      </c>
      <c r="AK127" s="125">
        <f ca="1">IF(A127="","",INDEX([10]TPU!$G:$G,MATCH($A127,[10]TPU!$A:$A,0)))</f>
        <v>38.200000000000003</v>
      </c>
      <c r="AL127" s="359">
        <f t="shared" ca="1" si="136"/>
        <v>0</v>
      </c>
      <c r="AM127" s="359">
        <f t="shared" ca="1" si="137"/>
        <v>0</v>
      </c>
      <c r="AN127" s="359">
        <f t="shared" ca="1" si="138"/>
        <v>0</v>
      </c>
      <c r="AO127" s="359">
        <f t="shared" ca="1" si="139"/>
        <v>0</v>
      </c>
      <c r="AP127" s="359">
        <f t="shared" ca="1" si="140"/>
        <v>0</v>
      </c>
      <c r="AQ127" s="359">
        <f t="shared" ca="1" si="141"/>
        <v>0</v>
      </c>
      <c r="AR127" s="359">
        <f t="shared" ca="1" si="142"/>
        <v>0</v>
      </c>
      <c r="AS127" s="359">
        <f t="shared" ca="1" si="143"/>
        <v>0</v>
      </c>
      <c r="AT127" s="359">
        <f t="shared" ca="1" si="144"/>
        <v>0</v>
      </c>
      <c r="AU127" s="359">
        <f t="shared" ca="1" si="145"/>
        <v>0</v>
      </c>
      <c r="AV127" s="359">
        <f t="shared" ca="1" si="146"/>
        <v>0</v>
      </c>
      <c r="AW127" s="359">
        <f t="shared" ca="1" si="147"/>
        <v>0</v>
      </c>
      <c r="AX127" s="359">
        <f t="shared" ca="1" si="148"/>
        <v>0</v>
      </c>
      <c r="AY127" s="359">
        <f t="shared" ca="1" si="149"/>
        <v>0</v>
      </c>
      <c r="AZ127" s="359">
        <f t="shared" ca="1" si="150"/>
        <v>0</v>
      </c>
      <c r="BA127" s="359">
        <f t="shared" ca="1" si="151"/>
        <v>0</v>
      </c>
      <c r="BB127" s="359">
        <f t="shared" ca="1" si="152"/>
        <v>0</v>
      </c>
      <c r="BC127" s="359">
        <f t="shared" ca="1" si="153"/>
        <v>0</v>
      </c>
      <c r="BD127" s="359">
        <f t="shared" ca="1" si="154"/>
        <v>0</v>
      </c>
      <c r="BE127" s="359">
        <f t="shared" ca="1" si="155"/>
        <v>0</v>
      </c>
      <c r="BF127" s="359">
        <f t="shared" ca="1" si="156"/>
        <v>0</v>
      </c>
      <c r="BG127" s="359">
        <f t="shared" ca="1" si="157"/>
        <v>0</v>
      </c>
      <c r="BH127" s="359">
        <f t="shared" ca="1" si="158"/>
        <v>0</v>
      </c>
      <c r="BI127" s="359">
        <f t="shared" ca="1" si="159"/>
        <v>0</v>
      </c>
      <c r="BJ127" s="359">
        <f t="shared" ca="1" si="160"/>
        <v>0</v>
      </c>
      <c r="BK127" s="359">
        <f t="shared" ca="1" si="161"/>
        <v>0</v>
      </c>
      <c r="BL127" s="359">
        <f t="shared" ca="1" si="162"/>
        <v>0</v>
      </c>
      <c r="BM127" s="359">
        <f t="shared" ca="1" si="163"/>
        <v>0</v>
      </c>
      <c r="BN127" s="359">
        <f t="shared" ca="1" si="164"/>
        <v>0</v>
      </c>
      <c r="BO127" s="359">
        <f t="shared" ca="1" si="165"/>
        <v>0</v>
      </c>
      <c r="BP127" s="358">
        <f t="shared" ca="1" si="101"/>
        <v>0</v>
      </c>
    </row>
    <row r="128" spans="1:70" ht="20.100000000000001" customHeight="1" x14ac:dyDescent="0.2">
      <c r="A128" s="354">
        <f ca="1">INDEX(MC_Dispositivo!B:E,MATCH('Quantitativo_MG-329'!C128,MC_Dispositivo!B:B,0),2)</f>
        <v>1563</v>
      </c>
      <c r="B128" s="354" t="str">
        <f ca="1">INDEX([10]TPU!$B:$B,MATCH($A128,[10]TPU!$A:$A,0))</f>
        <v>SINAPI</v>
      </c>
      <c r="C128" s="354" t="s">
        <v>207</v>
      </c>
      <c r="D128" s="355" t="str">
        <f ca="1">INDEX(MC_Dispositivo!B:E,MATCH('Quantitativo_MG-329'!C128,MC_Dispositivo!B:B,0),3)</f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8" s="354" t="str">
        <f ca="1">INDEX(MC_Dispositivo!B:E,MATCH('Quantitativo_MG-329'!C128,MC_Dispositivo!B:B,0),4)</f>
        <v xml:space="preserve">un    </v>
      </c>
      <c r="F128" s="356" cm="1">
        <f t="array" aca="1" ref="F128" ca="1">IF($BS$1="Todos",SUM(IF(($BS$1="todos")*(MC_Dispositivo!$B$54:$B$212=$C128),MC_Dispositivo!$F$54:$BE$212)),SUM(IF((MC_Dispositivo!$F$36:$BE$36=$BS$1)*(MC_Dispositivo!$B$54:$B$212=$C128),MC_Dispositivo!$F$54:$BE$212)))</f>
        <v>0</v>
      </c>
      <c r="G128" s="357" cm="1">
        <f t="array" aca="1" ref="G128" ca="1">SUM(IF((MC_Dispositivo!$B$53:$B$189=$C128)*(MC_Dispositivo!$F$36:$BE$36=$BS$1)*(MC_Dispositivo!$F$43:$BE$43=G$1),MC_Dispositivo!$F$53:$BE$189))</f>
        <v>0</v>
      </c>
      <c r="H128" s="357" cm="1">
        <f t="array" aca="1" ref="H128" ca="1">SUM(IF((MC_Dispositivo!$B$53:$B$189=$C128)*(MC_Dispositivo!$F$36:$BE$36=$BS$1)*(MC_Dispositivo!$F$43:$BE$43=H$1),MC_Dispositivo!$F$53:$BE$189))</f>
        <v>0</v>
      </c>
      <c r="I128" s="357" cm="1">
        <f t="array" aca="1" ref="I128" ca="1">SUM(IF((MC_Dispositivo!$B$53:$B$189=$C128)*(MC_Dispositivo!$F$36:$BE$36=$BS$1)*(MC_Dispositivo!$F$43:$BE$43=I$1),MC_Dispositivo!$F$53:$BE$189))</f>
        <v>0</v>
      </c>
      <c r="J128" s="357" cm="1">
        <f t="array" aca="1" ref="J128" ca="1">SUM(IF((MC_Dispositivo!$B$53:$B$189=$C128)*(MC_Dispositivo!$F$36:$BE$36=$BS$1)*(MC_Dispositivo!$F$43:$BE$43=J$1),MC_Dispositivo!$F$53:$BE$189))</f>
        <v>0</v>
      </c>
      <c r="K128" s="357" cm="1">
        <f t="array" aca="1" ref="K128" ca="1">SUM(IF((MC_Dispositivo!$B$53:$B$189=$C128)*(MC_Dispositivo!$F$36:$BE$36=$BS$1)*(MC_Dispositivo!$F$43:$BE$43=K$1),MC_Dispositivo!$F$53:$BE$189))</f>
        <v>0</v>
      </c>
      <c r="L128" s="357" cm="1">
        <f t="array" aca="1" ref="L128" ca="1">SUM(IF((MC_Dispositivo!$B$53:$B$189=$C128)*(MC_Dispositivo!$F$36:$BE$36=$BS$1)*(MC_Dispositivo!$F$43:$BE$43=L$1),MC_Dispositivo!$F$53:$BE$189))</f>
        <v>0</v>
      </c>
      <c r="M128" s="357" cm="1">
        <f t="array" aca="1" ref="M128" ca="1">SUM(IF((MC_Dispositivo!$B$53:$B$189=$C128)*(MC_Dispositivo!$F$36:$BE$36=$BS$1)*(MC_Dispositivo!$F$43:$BE$43=M$1),MC_Dispositivo!$F$53:$BE$189))</f>
        <v>0</v>
      </c>
      <c r="N128" s="357" cm="1">
        <f t="array" aca="1" ref="N128" ca="1">SUM(IF((MC_Dispositivo!$B$53:$B$189=$C128)*(MC_Dispositivo!$F$36:$BE$36=$BS$1)*(MC_Dispositivo!$F$43:$BE$43=N$1),MC_Dispositivo!$F$53:$BE$189))</f>
        <v>0</v>
      </c>
      <c r="O128" s="357" cm="1">
        <f t="array" aca="1" ref="O128" ca="1">SUM(IF((MC_Dispositivo!$B$53:$B$189=$C128)*(MC_Dispositivo!$F$36:$BE$36=$BS$1)*(MC_Dispositivo!$F$43:$BE$43=O$1),MC_Dispositivo!$F$53:$BE$189))</f>
        <v>0</v>
      </c>
      <c r="P128" s="357" cm="1">
        <f t="array" aca="1" ref="P128" ca="1">SUM(IF((MC_Dispositivo!$B$53:$B$189=$C128)*(MC_Dispositivo!$F$36:$BE$36=$BS$1)*(MC_Dispositivo!$F$43:$BE$43=P$1),MC_Dispositivo!$F$53:$BE$189))</f>
        <v>0</v>
      </c>
      <c r="Q128" s="357" cm="1">
        <f t="array" aca="1" ref="Q128" ca="1">SUM(IF((MC_Dispositivo!$B$53:$B$189=$C128)*(MC_Dispositivo!$F$36:$BE$36=$BS$1)*(MC_Dispositivo!$F$43:$BE$43=Q$1),MC_Dispositivo!$F$53:$BE$189))</f>
        <v>0</v>
      </c>
      <c r="R128" s="357" cm="1">
        <f t="array" aca="1" ref="R128" ca="1">SUM(IF((MC_Dispositivo!$B$53:$B$189=$C128)*(MC_Dispositivo!$F$36:$BE$36=$BS$1)*(MC_Dispositivo!$F$43:$BE$43=R$1),MC_Dispositivo!$F$53:$BE$189))</f>
        <v>0</v>
      </c>
      <c r="S128" s="357" cm="1">
        <f t="array" aca="1" ref="S128" ca="1">SUM(IF((MC_Dispositivo!$B$53:$B$189=$C128)*(MC_Dispositivo!$F$36:$BE$36=$BS$1)*(MC_Dispositivo!$F$43:$BE$43=S$1),MC_Dispositivo!$F$53:$BE$189))</f>
        <v>0</v>
      </c>
      <c r="T128" s="357" cm="1">
        <f t="array" aca="1" ref="T128" ca="1">SUM(IF((MC_Dispositivo!$B$53:$B$189=$C128)*(MC_Dispositivo!$F$36:$BE$36=$BS$1)*(MC_Dispositivo!$F$43:$BE$43=T$1),MC_Dispositivo!$F$53:$BE$189))</f>
        <v>0</v>
      </c>
      <c r="U128" s="357" cm="1">
        <f t="array" aca="1" ref="U128" ca="1">SUM(IF((MC_Dispositivo!$B$53:$B$189=$C128)*(MC_Dispositivo!$F$36:$BE$36=$BS$1)*(MC_Dispositivo!$F$43:$BE$43=U$1),MC_Dispositivo!$F$53:$BE$189))</f>
        <v>0</v>
      </c>
      <c r="V128" s="357" cm="1">
        <f t="array" aca="1" ref="V128" ca="1">SUM(IF((MC_Dispositivo!$B$53:$B$189=$C128)*(MC_Dispositivo!$F$36:$BE$36=$BS$1)*(MC_Dispositivo!$F$43:$BE$43=V$1),MC_Dispositivo!$F$53:$BE$189))</f>
        <v>0</v>
      </c>
      <c r="W128" s="357" cm="1">
        <f t="array" aca="1" ref="W128" ca="1">SUM(IF((MC_Dispositivo!$B$53:$B$189=$C128)*(MC_Dispositivo!$F$36:$BE$36=$BS$1)*(MC_Dispositivo!$F$43:$BE$43=W$1),MC_Dispositivo!$F$53:$BE$189))</f>
        <v>0</v>
      </c>
      <c r="X128" s="357" cm="1">
        <f t="array" aca="1" ref="X128" ca="1">SUM(IF((MC_Dispositivo!$B$53:$B$189=$C128)*(MC_Dispositivo!$F$36:$BE$36=$BS$1)*(MC_Dispositivo!$F$43:$BE$43=X$1),MC_Dispositivo!$F$53:$BE$189))</f>
        <v>0</v>
      </c>
      <c r="Y128" s="357" cm="1">
        <f t="array" aca="1" ref="Y128" ca="1">SUM(IF((MC_Dispositivo!$B$53:$B$189=$C128)*(MC_Dispositivo!$F$36:$BE$36=$BS$1)*(MC_Dispositivo!$F$43:$BE$43=Y$1),MC_Dispositivo!$F$53:$BE$189))</f>
        <v>0</v>
      </c>
      <c r="Z128" s="357" cm="1">
        <f t="array" aca="1" ref="Z128" ca="1">SUM(IF((MC_Dispositivo!$B$53:$B$189=$C128)*(MC_Dispositivo!$F$36:$BE$36=$BS$1)*(MC_Dispositivo!$F$43:$BE$43=Z$1),MC_Dispositivo!$F$53:$BE$189))</f>
        <v>0</v>
      </c>
      <c r="AA128" s="357" cm="1">
        <f t="array" aca="1" ref="AA128" ca="1">SUM(IF((MC_Dispositivo!$B$53:$B$189=$C128)*(MC_Dispositivo!$F$36:$BE$36=$BS$1)*(MC_Dispositivo!$F$43:$BE$43=AA$1),MC_Dispositivo!$F$53:$BE$189))</f>
        <v>0</v>
      </c>
      <c r="AB128" s="357" cm="1">
        <f t="array" aca="1" ref="AB128" ca="1">SUM(IF((MC_Dispositivo!$B$53:$B$189=$C128)*(MC_Dispositivo!$F$36:$BE$36=$BS$1)*(MC_Dispositivo!$F$43:$BE$43=AB$1),MC_Dispositivo!$F$53:$BE$189))</f>
        <v>0</v>
      </c>
      <c r="AC128" s="357" cm="1">
        <f t="array" aca="1" ref="AC128" ca="1">SUM(IF((MC_Dispositivo!$B$53:$B$189=$C128)*(MC_Dispositivo!$F$36:$BE$36=$BS$1)*(MC_Dispositivo!$F$43:$BE$43=AC$1),MC_Dispositivo!$F$53:$BE$189))</f>
        <v>0</v>
      </c>
      <c r="AD128" s="357" cm="1">
        <f t="array" aca="1" ref="AD128" ca="1">SUM(IF((MC_Dispositivo!$B$53:$B$189=$C128)*(MC_Dispositivo!$F$36:$BE$36=$BS$1)*(MC_Dispositivo!$F$43:$BE$43=AD$1),MC_Dispositivo!$F$53:$BE$189))</f>
        <v>0</v>
      </c>
      <c r="AE128" s="357" cm="1">
        <f t="array" aca="1" ref="AE128" ca="1">SUM(IF((MC_Dispositivo!$B$53:$B$189=$C128)*(MC_Dispositivo!$F$36:$BE$36=$BS$1)*(MC_Dispositivo!$F$43:$BE$43=AE$1),MC_Dispositivo!$F$53:$BE$189))</f>
        <v>0</v>
      </c>
      <c r="AF128" s="357" cm="1">
        <f t="array" aca="1" ref="AF128" ca="1">SUM(IF((MC_Dispositivo!$B$53:$B$189=$C128)*(MC_Dispositivo!$F$36:$BE$36=$BS$1)*(MC_Dispositivo!$F$43:$BE$43=AF$1),MC_Dispositivo!$F$53:$BE$189))</f>
        <v>0</v>
      </c>
      <c r="AG128" s="357" cm="1">
        <f t="array" aca="1" ref="AG128" ca="1">SUM(IF((MC_Dispositivo!$B$53:$B$189=$C128)*(MC_Dispositivo!$F$36:$BE$36=$BS$1)*(MC_Dispositivo!$F$43:$BE$43=AG$1),MC_Dispositivo!$F$53:$BE$189))</f>
        <v>0</v>
      </c>
      <c r="AH128" s="357" cm="1">
        <f t="array" aca="1" ref="AH128" ca="1">SUM(IF((MC_Dispositivo!$B$53:$B$189=$C128)*(MC_Dispositivo!$F$36:$BE$36=$BS$1)*(MC_Dispositivo!$F$43:$BE$43=AH$1),MC_Dispositivo!$F$53:$BE$189))</f>
        <v>0</v>
      </c>
      <c r="AI128" s="357" cm="1">
        <f t="array" aca="1" ref="AI128" ca="1">SUM(IF((MC_Dispositivo!$B$53:$B$189=$C128)*(MC_Dispositivo!$F$36:$BE$36=$BS$1)*(MC_Dispositivo!$F$43:$BE$43=AI$1),MC_Dispositivo!$F$53:$BE$189))</f>
        <v>0</v>
      </c>
      <c r="AJ128" s="357" cm="1">
        <f t="array" aca="1" ref="AJ128" ca="1">SUM(IF((MC_Dispositivo!$B$53:$B$189=$C128)*(MC_Dispositivo!$F$36:$BE$36=$BS$1)*(MC_Dispositivo!$F$43:$BE$43=AJ$1),MC_Dispositivo!$F$53:$BE$189))</f>
        <v>0</v>
      </c>
      <c r="AK128" s="125">
        <f ca="1">IF(A128="","",INDEX([10]TPU!$G:$G,MATCH($A128,[10]TPU!$A:$A,0)))</f>
        <v>39.5</v>
      </c>
      <c r="AL128" s="359">
        <f t="shared" ca="1" si="136"/>
        <v>0</v>
      </c>
      <c r="AM128" s="359">
        <f t="shared" ca="1" si="137"/>
        <v>0</v>
      </c>
      <c r="AN128" s="359">
        <f t="shared" ca="1" si="138"/>
        <v>0</v>
      </c>
      <c r="AO128" s="359">
        <f t="shared" ca="1" si="139"/>
        <v>0</v>
      </c>
      <c r="AP128" s="359">
        <f t="shared" ca="1" si="140"/>
        <v>0</v>
      </c>
      <c r="AQ128" s="359">
        <f t="shared" ca="1" si="141"/>
        <v>0</v>
      </c>
      <c r="AR128" s="359">
        <f t="shared" ca="1" si="142"/>
        <v>0</v>
      </c>
      <c r="AS128" s="359">
        <f t="shared" ca="1" si="143"/>
        <v>0</v>
      </c>
      <c r="AT128" s="359">
        <f t="shared" ca="1" si="144"/>
        <v>0</v>
      </c>
      <c r="AU128" s="359">
        <f t="shared" ca="1" si="145"/>
        <v>0</v>
      </c>
      <c r="AV128" s="359">
        <f t="shared" ca="1" si="146"/>
        <v>0</v>
      </c>
      <c r="AW128" s="359">
        <f t="shared" ca="1" si="147"/>
        <v>0</v>
      </c>
      <c r="AX128" s="359">
        <f t="shared" ca="1" si="148"/>
        <v>0</v>
      </c>
      <c r="AY128" s="359">
        <f t="shared" ca="1" si="149"/>
        <v>0</v>
      </c>
      <c r="AZ128" s="359">
        <f t="shared" ca="1" si="150"/>
        <v>0</v>
      </c>
      <c r="BA128" s="359">
        <f t="shared" ca="1" si="151"/>
        <v>0</v>
      </c>
      <c r="BB128" s="359">
        <f t="shared" ca="1" si="152"/>
        <v>0</v>
      </c>
      <c r="BC128" s="359">
        <f t="shared" ca="1" si="153"/>
        <v>0</v>
      </c>
      <c r="BD128" s="359">
        <f t="shared" ca="1" si="154"/>
        <v>0</v>
      </c>
      <c r="BE128" s="359">
        <f t="shared" ca="1" si="155"/>
        <v>0</v>
      </c>
      <c r="BF128" s="359">
        <f t="shared" ca="1" si="156"/>
        <v>0</v>
      </c>
      <c r="BG128" s="359">
        <f t="shared" ca="1" si="157"/>
        <v>0</v>
      </c>
      <c r="BH128" s="359">
        <f t="shared" ca="1" si="158"/>
        <v>0</v>
      </c>
      <c r="BI128" s="359">
        <f t="shared" ca="1" si="159"/>
        <v>0</v>
      </c>
      <c r="BJ128" s="359">
        <f t="shared" ca="1" si="160"/>
        <v>0</v>
      </c>
      <c r="BK128" s="359">
        <f t="shared" ca="1" si="161"/>
        <v>0</v>
      </c>
      <c r="BL128" s="359">
        <f t="shared" ca="1" si="162"/>
        <v>0</v>
      </c>
      <c r="BM128" s="359">
        <f t="shared" ca="1" si="163"/>
        <v>0</v>
      </c>
      <c r="BN128" s="359">
        <f t="shared" ca="1" si="164"/>
        <v>0</v>
      </c>
      <c r="BO128" s="359">
        <f t="shared" ca="1" si="165"/>
        <v>0</v>
      </c>
      <c r="BP128" s="358">
        <f t="shared" ca="1" si="101"/>
        <v>0</v>
      </c>
    </row>
    <row r="129" spans="1:70" ht="20.100000000000001" customHeight="1" x14ac:dyDescent="0.2">
      <c r="A129" s="354">
        <f ca="1">INDEX(MC_Dispositivo!B:E,MATCH('Quantitativo_MG-329'!C129,MC_Dispositivo!B:B,0),2)</f>
        <v>101660</v>
      </c>
      <c r="B129" s="354" t="str">
        <f ca="1">INDEX([10]TPU!$B:$B,MATCH($A129,[10]TPU!$A:$A,0))</f>
        <v>SINAPI</v>
      </c>
      <c r="C129" s="354" t="s">
        <v>208</v>
      </c>
      <c r="D129" s="355" t="str">
        <f ca="1">INDEX(MC_Dispositivo!B:E,MATCH('Quantitativo_MG-329'!C129,MC_Dispositivo!B:B,0),3)</f>
        <v>luminária de led para iluminação pública, de 240 w até 350 w - fornecimento e instalação. af_08/2020</v>
      </c>
      <c r="E129" s="354" t="str">
        <f ca="1">INDEX(MC_Dispositivo!B:E,MATCH('Quantitativo_MG-329'!C129,MC_Dispositivo!B:B,0),4)</f>
        <v>un</v>
      </c>
      <c r="F129" s="356" cm="1">
        <f t="array" aca="1" ref="F129" ca="1">IF($BS$1="Todos",SUM(IF(($BS$1="todos")*(MC_Dispositivo!$B$54:$B$212=$C129),MC_Dispositivo!$F$54:$BE$212)),SUM(IF((MC_Dispositivo!$F$36:$BE$36=$BS$1)*(MC_Dispositivo!$B$54:$B$212=$C129),MC_Dispositivo!$F$54:$BE$212)))</f>
        <v>0</v>
      </c>
      <c r="G129" s="357" cm="1">
        <f t="array" aca="1" ref="G129" ca="1">SUM(IF((MC_Dispositivo!$B$53:$B$189=$C129)*(MC_Dispositivo!$F$36:$BE$36=$BS$1)*(MC_Dispositivo!$F$43:$BE$43=G$1),MC_Dispositivo!$F$53:$BE$189))</f>
        <v>0</v>
      </c>
      <c r="H129" s="357" cm="1">
        <f t="array" aca="1" ref="H129" ca="1">SUM(IF((MC_Dispositivo!$B$53:$B$189=$C129)*(MC_Dispositivo!$F$36:$BE$36=$BS$1)*(MC_Dispositivo!$F$43:$BE$43=H$1),MC_Dispositivo!$F$53:$BE$189))</f>
        <v>0</v>
      </c>
      <c r="I129" s="357" cm="1">
        <f t="array" aca="1" ref="I129" ca="1">SUM(IF((MC_Dispositivo!$B$53:$B$189=$C129)*(MC_Dispositivo!$F$36:$BE$36=$BS$1)*(MC_Dispositivo!$F$43:$BE$43=I$1),MC_Dispositivo!$F$53:$BE$189))</f>
        <v>0</v>
      </c>
      <c r="J129" s="357" cm="1">
        <f t="array" aca="1" ref="J129" ca="1">SUM(IF((MC_Dispositivo!$B$53:$B$189=$C129)*(MC_Dispositivo!$F$36:$BE$36=$BS$1)*(MC_Dispositivo!$F$43:$BE$43=J$1),MC_Dispositivo!$F$53:$BE$189))</f>
        <v>0</v>
      </c>
      <c r="K129" s="357" cm="1">
        <f t="array" aca="1" ref="K129" ca="1">SUM(IF((MC_Dispositivo!$B$53:$B$189=$C129)*(MC_Dispositivo!$F$36:$BE$36=$BS$1)*(MC_Dispositivo!$F$43:$BE$43=K$1),MC_Dispositivo!$F$53:$BE$189))</f>
        <v>0</v>
      </c>
      <c r="L129" s="357" cm="1">
        <f t="array" aca="1" ref="L129" ca="1">SUM(IF((MC_Dispositivo!$B$53:$B$189=$C129)*(MC_Dispositivo!$F$36:$BE$36=$BS$1)*(MC_Dispositivo!$F$43:$BE$43=L$1),MC_Dispositivo!$F$53:$BE$189))</f>
        <v>0</v>
      </c>
      <c r="M129" s="357" cm="1">
        <f t="array" aca="1" ref="M129" ca="1">SUM(IF((MC_Dispositivo!$B$53:$B$189=$C129)*(MC_Dispositivo!$F$36:$BE$36=$BS$1)*(MC_Dispositivo!$F$43:$BE$43=M$1),MC_Dispositivo!$F$53:$BE$189))</f>
        <v>0</v>
      </c>
      <c r="N129" s="357" cm="1">
        <f t="array" aca="1" ref="N129" ca="1">SUM(IF((MC_Dispositivo!$B$53:$B$189=$C129)*(MC_Dispositivo!$F$36:$BE$36=$BS$1)*(MC_Dispositivo!$F$43:$BE$43=N$1),MC_Dispositivo!$F$53:$BE$189))</f>
        <v>0</v>
      </c>
      <c r="O129" s="357" cm="1">
        <f t="array" aca="1" ref="O129" ca="1">SUM(IF((MC_Dispositivo!$B$53:$B$189=$C129)*(MC_Dispositivo!$F$36:$BE$36=$BS$1)*(MC_Dispositivo!$F$43:$BE$43=O$1),MC_Dispositivo!$F$53:$BE$189))</f>
        <v>0</v>
      </c>
      <c r="P129" s="357" cm="1">
        <f t="array" aca="1" ref="P129" ca="1">SUM(IF((MC_Dispositivo!$B$53:$B$189=$C129)*(MC_Dispositivo!$F$36:$BE$36=$BS$1)*(MC_Dispositivo!$F$43:$BE$43=P$1),MC_Dispositivo!$F$53:$BE$189))</f>
        <v>0</v>
      </c>
      <c r="Q129" s="357" cm="1">
        <f t="array" aca="1" ref="Q129" ca="1">SUM(IF((MC_Dispositivo!$B$53:$B$189=$C129)*(MC_Dispositivo!$F$36:$BE$36=$BS$1)*(MC_Dispositivo!$F$43:$BE$43=Q$1),MC_Dispositivo!$F$53:$BE$189))</f>
        <v>0</v>
      </c>
      <c r="R129" s="357" cm="1">
        <f t="array" aca="1" ref="R129" ca="1">SUM(IF((MC_Dispositivo!$B$53:$B$189=$C129)*(MC_Dispositivo!$F$36:$BE$36=$BS$1)*(MC_Dispositivo!$F$43:$BE$43=R$1),MC_Dispositivo!$F$53:$BE$189))</f>
        <v>0</v>
      </c>
      <c r="S129" s="357" cm="1">
        <f t="array" aca="1" ref="S129" ca="1">SUM(IF((MC_Dispositivo!$B$53:$B$189=$C129)*(MC_Dispositivo!$F$36:$BE$36=$BS$1)*(MC_Dispositivo!$F$43:$BE$43=S$1),MC_Dispositivo!$F$53:$BE$189))</f>
        <v>0</v>
      </c>
      <c r="T129" s="357" cm="1">
        <f t="array" aca="1" ref="T129" ca="1">SUM(IF((MC_Dispositivo!$B$53:$B$189=$C129)*(MC_Dispositivo!$F$36:$BE$36=$BS$1)*(MC_Dispositivo!$F$43:$BE$43=T$1),MC_Dispositivo!$F$53:$BE$189))</f>
        <v>0</v>
      </c>
      <c r="U129" s="357" cm="1">
        <f t="array" aca="1" ref="U129" ca="1">SUM(IF((MC_Dispositivo!$B$53:$B$189=$C129)*(MC_Dispositivo!$F$36:$BE$36=$BS$1)*(MC_Dispositivo!$F$43:$BE$43=U$1),MC_Dispositivo!$F$53:$BE$189))</f>
        <v>0</v>
      </c>
      <c r="V129" s="357" cm="1">
        <f t="array" aca="1" ref="V129" ca="1">SUM(IF((MC_Dispositivo!$B$53:$B$189=$C129)*(MC_Dispositivo!$F$36:$BE$36=$BS$1)*(MC_Dispositivo!$F$43:$BE$43=V$1),MC_Dispositivo!$F$53:$BE$189))</f>
        <v>0</v>
      </c>
      <c r="W129" s="357" cm="1">
        <f t="array" aca="1" ref="W129" ca="1">SUM(IF((MC_Dispositivo!$B$53:$B$189=$C129)*(MC_Dispositivo!$F$36:$BE$36=$BS$1)*(MC_Dispositivo!$F$43:$BE$43=W$1),MC_Dispositivo!$F$53:$BE$189))</f>
        <v>0</v>
      </c>
      <c r="X129" s="357" cm="1">
        <f t="array" aca="1" ref="X129" ca="1">SUM(IF((MC_Dispositivo!$B$53:$B$189=$C129)*(MC_Dispositivo!$F$36:$BE$36=$BS$1)*(MC_Dispositivo!$F$43:$BE$43=X$1),MC_Dispositivo!$F$53:$BE$189))</f>
        <v>0</v>
      </c>
      <c r="Y129" s="357" cm="1">
        <f t="array" aca="1" ref="Y129" ca="1">SUM(IF((MC_Dispositivo!$B$53:$B$189=$C129)*(MC_Dispositivo!$F$36:$BE$36=$BS$1)*(MC_Dispositivo!$F$43:$BE$43=Y$1),MC_Dispositivo!$F$53:$BE$189))</f>
        <v>0</v>
      </c>
      <c r="Z129" s="357" cm="1">
        <f t="array" aca="1" ref="Z129" ca="1">SUM(IF((MC_Dispositivo!$B$53:$B$189=$C129)*(MC_Dispositivo!$F$36:$BE$36=$BS$1)*(MC_Dispositivo!$F$43:$BE$43=Z$1),MC_Dispositivo!$F$53:$BE$189))</f>
        <v>0</v>
      </c>
      <c r="AA129" s="357" cm="1">
        <f t="array" aca="1" ref="AA129" ca="1">SUM(IF((MC_Dispositivo!$B$53:$B$189=$C129)*(MC_Dispositivo!$F$36:$BE$36=$BS$1)*(MC_Dispositivo!$F$43:$BE$43=AA$1),MC_Dispositivo!$F$53:$BE$189))</f>
        <v>0</v>
      </c>
      <c r="AB129" s="357" cm="1">
        <f t="array" aca="1" ref="AB129" ca="1">SUM(IF((MC_Dispositivo!$B$53:$B$189=$C129)*(MC_Dispositivo!$F$36:$BE$36=$BS$1)*(MC_Dispositivo!$F$43:$BE$43=AB$1),MC_Dispositivo!$F$53:$BE$189))</f>
        <v>0</v>
      </c>
      <c r="AC129" s="357" cm="1">
        <f t="array" aca="1" ref="AC129" ca="1">SUM(IF((MC_Dispositivo!$B$53:$B$189=$C129)*(MC_Dispositivo!$F$36:$BE$36=$BS$1)*(MC_Dispositivo!$F$43:$BE$43=AC$1),MC_Dispositivo!$F$53:$BE$189))</f>
        <v>0</v>
      </c>
      <c r="AD129" s="357" cm="1">
        <f t="array" aca="1" ref="AD129" ca="1">SUM(IF((MC_Dispositivo!$B$53:$B$189=$C129)*(MC_Dispositivo!$F$36:$BE$36=$BS$1)*(MC_Dispositivo!$F$43:$BE$43=AD$1),MC_Dispositivo!$F$53:$BE$189))</f>
        <v>0</v>
      </c>
      <c r="AE129" s="357" cm="1">
        <f t="array" aca="1" ref="AE129" ca="1">SUM(IF((MC_Dispositivo!$B$53:$B$189=$C129)*(MC_Dispositivo!$F$36:$BE$36=$BS$1)*(MC_Dispositivo!$F$43:$BE$43=AE$1),MC_Dispositivo!$F$53:$BE$189))</f>
        <v>0</v>
      </c>
      <c r="AF129" s="357" cm="1">
        <f t="array" aca="1" ref="AF129" ca="1">SUM(IF((MC_Dispositivo!$B$53:$B$189=$C129)*(MC_Dispositivo!$F$36:$BE$36=$BS$1)*(MC_Dispositivo!$F$43:$BE$43=AF$1),MC_Dispositivo!$F$53:$BE$189))</f>
        <v>0</v>
      </c>
      <c r="AG129" s="357" cm="1">
        <f t="array" aca="1" ref="AG129" ca="1">SUM(IF((MC_Dispositivo!$B$53:$B$189=$C129)*(MC_Dispositivo!$F$36:$BE$36=$BS$1)*(MC_Dispositivo!$F$43:$BE$43=AG$1),MC_Dispositivo!$F$53:$BE$189))</f>
        <v>0</v>
      </c>
      <c r="AH129" s="357" cm="1">
        <f t="array" aca="1" ref="AH129" ca="1">SUM(IF((MC_Dispositivo!$B$53:$B$189=$C129)*(MC_Dispositivo!$F$36:$BE$36=$BS$1)*(MC_Dispositivo!$F$43:$BE$43=AH$1),MC_Dispositivo!$F$53:$BE$189))</f>
        <v>0</v>
      </c>
      <c r="AI129" s="357" cm="1">
        <f t="array" aca="1" ref="AI129" ca="1">SUM(IF((MC_Dispositivo!$B$53:$B$189=$C129)*(MC_Dispositivo!$F$36:$BE$36=$BS$1)*(MC_Dispositivo!$F$43:$BE$43=AI$1),MC_Dispositivo!$F$53:$BE$189))</f>
        <v>0</v>
      </c>
      <c r="AJ129" s="357" cm="1">
        <f t="array" aca="1" ref="AJ129" ca="1">SUM(IF((MC_Dispositivo!$B$53:$B$189=$C129)*(MC_Dispositivo!$F$36:$BE$36=$BS$1)*(MC_Dispositivo!$F$43:$BE$43=AJ$1),MC_Dispositivo!$F$53:$BE$189))</f>
        <v>0</v>
      </c>
      <c r="AK129" s="125">
        <f ca="1">IF(A129="","",INDEX([10]TPU!$G:$G,MATCH($A129,[10]TPU!$A:$A,0)))</f>
        <v>1285.44</v>
      </c>
      <c r="AL129" s="359">
        <f t="shared" ca="1" si="136"/>
        <v>0</v>
      </c>
      <c r="AM129" s="359">
        <f t="shared" ca="1" si="137"/>
        <v>0</v>
      </c>
      <c r="AN129" s="359">
        <f t="shared" ca="1" si="138"/>
        <v>0</v>
      </c>
      <c r="AO129" s="359">
        <f t="shared" ca="1" si="139"/>
        <v>0</v>
      </c>
      <c r="AP129" s="359">
        <f t="shared" ca="1" si="140"/>
        <v>0</v>
      </c>
      <c r="AQ129" s="359">
        <f t="shared" ca="1" si="141"/>
        <v>0</v>
      </c>
      <c r="AR129" s="359">
        <f t="shared" ca="1" si="142"/>
        <v>0</v>
      </c>
      <c r="AS129" s="359">
        <f t="shared" ca="1" si="143"/>
        <v>0</v>
      </c>
      <c r="AT129" s="359">
        <f t="shared" ca="1" si="144"/>
        <v>0</v>
      </c>
      <c r="AU129" s="359">
        <f t="shared" ca="1" si="145"/>
        <v>0</v>
      </c>
      <c r="AV129" s="359">
        <f t="shared" ca="1" si="146"/>
        <v>0</v>
      </c>
      <c r="AW129" s="359">
        <f t="shared" ca="1" si="147"/>
        <v>0</v>
      </c>
      <c r="AX129" s="359">
        <f t="shared" ca="1" si="148"/>
        <v>0</v>
      </c>
      <c r="AY129" s="359">
        <f t="shared" ca="1" si="149"/>
        <v>0</v>
      </c>
      <c r="AZ129" s="359">
        <f t="shared" ca="1" si="150"/>
        <v>0</v>
      </c>
      <c r="BA129" s="359">
        <f t="shared" ca="1" si="151"/>
        <v>0</v>
      </c>
      <c r="BB129" s="359">
        <f t="shared" ca="1" si="152"/>
        <v>0</v>
      </c>
      <c r="BC129" s="359">
        <f t="shared" ca="1" si="153"/>
        <v>0</v>
      </c>
      <c r="BD129" s="359">
        <f t="shared" ca="1" si="154"/>
        <v>0</v>
      </c>
      <c r="BE129" s="359">
        <f t="shared" ca="1" si="155"/>
        <v>0</v>
      </c>
      <c r="BF129" s="359">
        <f t="shared" ca="1" si="156"/>
        <v>0</v>
      </c>
      <c r="BG129" s="359">
        <f t="shared" ca="1" si="157"/>
        <v>0</v>
      </c>
      <c r="BH129" s="359">
        <f t="shared" ca="1" si="158"/>
        <v>0</v>
      </c>
      <c r="BI129" s="359">
        <f t="shared" ca="1" si="159"/>
        <v>0</v>
      </c>
      <c r="BJ129" s="359">
        <f t="shared" ca="1" si="160"/>
        <v>0</v>
      </c>
      <c r="BK129" s="359">
        <f t="shared" ca="1" si="161"/>
        <v>0</v>
      </c>
      <c r="BL129" s="359">
        <f t="shared" ca="1" si="162"/>
        <v>0</v>
      </c>
      <c r="BM129" s="359">
        <f t="shared" ca="1" si="163"/>
        <v>0</v>
      </c>
      <c r="BN129" s="359">
        <f t="shared" ca="1" si="164"/>
        <v>0</v>
      </c>
      <c r="BO129" s="359">
        <f t="shared" ca="1" si="165"/>
        <v>0</v>
      </c>
      <c r="BP129" s="358">
        <f t="shared" ca="1" si="101"/>
        <v>0</v>
      </c>
    </row>
    <row r="130" spans="1:70" ht="20.100000000000001" customHeight="1" x14ac:dyDescent="0.2">
      <c r="A130" s="354">
        <f ca="1">INDEX(MC_Dispositivo!B:E,MATCH('Quantitativo_MG-329'!C130,MC_Dispositivo!B:B,0),2)</f>
        <v>91933</v>
      </c>
      <c r="B130" s="354" t="str">
        <f ca="1">INDEX([10]TPU!$B:$B,MATCH($A130,[10]TPU!$A:$A,0))</f>
        <v>SINAPI</v>
      </c>
      <c r="C130" s="354" t="s">
        <v>209</v>
      </c>
      <c r="D130" s="355" t="str">
        <f ca="1">INDEX(MC_Dispositivo!B:E,MATCH('Quantitativo_MG-329'!C130,MC_Dispositivo!B:B,0),3)</f>
        <v>cabo de cobre flexível isolado, 10 mm², anti-chama 0,6/1,0 kv, para circuitos terminais - fornecimento e instalação. af_03/2023</v>
      </c>
      <c r="E130" s="354" t="str">
        <f ca="1">INDEX(MC_Dispositivo!B:E,MATCH('Quantitativo_MG-329'!C130,MC_Dispositivo!B:B,0),4)</f>
        <v>m</v>
      </c>
      <c r="F130" s="356" cm="1">
        <f t="array" aca="1" ref="F130" ca="1">IF($BS$1="Todos",SUM(IF(($BS$1="todos")*(MC_Dispositivo!$B$54:$B$212=$C130),MC_Dispositivo!$F$54:$BE$212)),SUM(IF((MC_Dispositivo!$F$36:$BE$36=$BS$1)*(MC_Dispositivo!$B$54:$B$212=$C130),MC_Dispositivo!$F$54:$BE$212)))</f>
        <v>0</v>
      </c>
      <c r="G130" s="357" cm="1">
        <f t="array" aca="1" ref="G130" ca="1">SUM(IF((MC_Dispositivo!$B$53:$B$189=$C130)*(MC_Dispositivo!$F$36:$BE$36=$BS$1)*(MC_Dispositivo!$F$43:$BE$43=G$1),MC_Dispositivo!$F$53:$BE$189))</f>
        <v>0</v>
      </c>
      <c r="H130" s="357" cm="1">
        <f t="array" aca="1" ref="H130" ca="1">SUM(IF((MC_Dispositivo!$B$53:$B$189=$C130)*(MC_Dispositivo!$F$36:$BE$36=$BS$1)*(MC_Dispositivo!$F$43:$BE$43=H$1),MC_Dispositivo!$F$53:$BE$189))</f>
        <v>0</v>
      </c>
      <c r="I130" s="357" cm="1">
        <f t="array" aca="1" ref="I130" ca="1">SUM(IF((MC_Dispositivo!$B$53:$B$189=$C130)*(MC_Dispositivo!$F$36:$BE$36=$BS$1)*(MC_Dispositivo!$F$43:$BE$43=I$1),MC_Dispositivo!$F$53:$BE$189))</f>
        <v>0</v>
      </c>
      <c r="J130" s="357" cm="1">
        <f t="array" aca="1" ref="J130" ca="1">SUM(IF((MC_Dispositivo!$B$53:$B$189=$C130)*(MC_Dispositivo!$F$36:$BE$36=$BS$1)*(MC_Dispositivo!$F$43:$BE$43=J$1),MC_Dispositivo!$F$53:$BE$189))</f>
        <v>0</v>
      </c>
      <c r="K130" s="357" cm="1">
        <f t="array" aca="1" ref="K130" ca="1">SUM(IF((MC_Dispositivo!$B$53:$B$189=$C130)*(MC_Dispositivo!$F$36:$BE$36=$BS$1)*(MC_Dispositivo!$F$43:$BE$43=K$1),MC_Dispositivo!$F$53:$BE$189))</f>
        <v>0</v>
      </c>
      <c r="L130" s="357" cm="1">
        <f t="array" aca="1" ref="L130" ca="1">SUM(IF((MC_Dispositivo!$B$53:$B$189=$C130)*(MC_Dispositivo!$F$36:$BE$36=$BS$1)*(MC_Dispositivo!$F$43:$BE$43=L$1),MC_Dispositivo!$F$53:$BE$189))</f>
        <v>0</v>
      </c>
      <c r="M130" s="357" cm="1">
        <f t="array" aca="1" ref="M130" ca="1">SUM(IF((MC_Dispositivo!$B$53:$B$189=$C130)*(MC_Dispositivo!$F$36:$BE$36=$BS$1)*(MC_Dispositivo!$F$43:$BE$43=M$1),MC_Dispositivo!$F$53:$BE$189))</f>
        <v>0</v>
      </c>
      <c r="N130" s="357" cm="1">
        <f t="array" aca="1" ref="N130" ca="1">SUM(IF((MC_Dispositivo!$B$53:$B$189=$C130)*(MC_Dispositivo!$F$36:$BE$36=$BS$1)*(MC_Dispositivo!$F$43:$BE$43=N$1),MC_Dispositivo!$F$53:$BE$189))</f>
        <v>0</v>
      </c>
      <c r="O130" s="357" cm="1">
        <f t="array" aca="1" ref="O130" ca="1">SUM(IF((MC_Dispositivo!$B$53:$B$189=$C130)*(MC_Dispositivo!$F$36:$BE$36=$BS$1)*(MC_Dispositivo!$F$43:$BE$43=O$1),MC_Dispositivo!$F$53:$BE$189))</f>
        <v>0</v>
      </c>
      <c r="P130" s="357" cm="1">
        <f t="array" aca="1" ref="P130" ca="1">SUM(IF((MC_Dispositivo!$B$53:$B$189=$C130)*(MC_Dispositivo!$F$36:$BE$36=$BS$1)*(MC_Dispositivo!$F$43:$BE$43=P$1),MC_Dispositivo!$F$53:$BE$189))</f>
        <v>0</v>
      </c>
      <c r="Q130" s="357" cm="1">
        <f t="array" aca="1" ref="Q130" ca="1">SUM(IF((MC_Dispositivo!$B$53:$B$189=$C130)*(MC_Dispositivo!$F$36:$BE$36=$BS$1)*(MC_Dispositivo!$F$43:$BE$43=Q$1),MC_Dispositivo!$F$53:$BE$189))</f>
        <v>0</v>
      </c>
      <c r="R130" s="357" cm="1">
        <f t="array" aca="1" ref="R130" ca="1">SUM(IF((MC_Dispositivo!$B$53:$B$189=$C130)*(MC_Dispositivo!$F$36:$BE$36=$BS$1)*(MC_Dispositivo!$F$43:$BE$43=R$1),MC_Dispositivo!$F$53:$BE$189))</f>
        <v>0</v>
      </c>
      <c r="S130" s="357" cm="1">
        <f t="array" aca="1" ref="S130" ca="1">SUM(IF((MC_Dispositivo!$B$53:$B$189=$C130)*(MC_Dispositivo!$F$36:$BE$36=$BS$1)*(MC_Dispositivo!$F$43:$BE$43=S$1),MC_Dispositivo!$F$53:$BE$189))</f>
        <v>0</v>
      </c>
      <c r="T130" s="357" cm="1">
        <f t="array" aca="1" ref="T130" ca="1">SUM(IF((MC_Dispositivo!$B$53:$B$189=$C130)*(MC_Dispositivo!$F$36:$BE$36=$BS$1)*(MC_Dispositivo!$F$43:$BE$43=T$1),MC_Dispositivo!$F$53:$BE$189))</f>
        <v>0</v>
      </c>
      <c r="U130" s="357" cm="1">
        <f t="array" aca="1" ref="U130" ca="1">SUM(IF((MC_Dispositivo!$B$53:$B$189=$C130)*(MC_Dispositivo!$F$36:$BE$36=$BS$1)*(MC_Dispositivo!$F$43:$BE$43=U$1),MC_Dispositivo!$F$53:$BE$189))</f>
        <v>0</v>
      </c>
      <c r="V130" s="357" cm="1">
        <f t="array" aca="1" ref="V130" ca="1">SUM(IF((MC_Dispositivo!$B$53:$B$189=$C130)*(MC_Dispositivo!$F$36:$BE$36=$BS$1)*(MC_Dispositivo!$F$43:$BE$43=V$1),MC_Dispositivo!$F$53:$BE$189))</f>
        <v>0</v>
      </c>
      <c r="W130" s="357" cm="1">
        <f t="array" aca="1" ref="W130" ca="1">SUM(IF((MC_Dispositivo!$B$53:$B$189=$C130)*(MC_Dispositivo!$F$36:$BE$36=$BS$1)*(MC_Dispositivo!$F$43:$BE$43=W$1),MC_Dispositivo!$F$53:$BE$189))</f>
        <v>0</v>
      </c>
      <c r="X130" s="357" cm="1">
        <f t="array" aca="1" ref="X130" ca="1">SUM(IF((MC_Dispositivo!$B$53:$B$189=$C130)*(MC_Dispositivo!$F$36:$BE$36=$BS$1)*(MC_Dispositivo!$F$43:$BE$43=X$1),MC_Dispositivo!$F$53:$BE$189))</f>
        <v>0</v>
      </c>
      <c r="Y130" s="357" cm="1">
        <f t="array" aca="1" ref="Y130" ca="1">SUM(IF((MC_Dispositivo!$B$53:$B$189=$C130)*(MC_Dispositivo!$F$36:$BE$36=$BS$1)*(MC_Dispositivo!$F$43:$BE$43=Y$1),MC_Dispositivo!$F$53:$BE$189))</f>
        <v>0</v>
      </c>
      <c r="Z130" s="357" cm="1">
        <f t="array" aca="1" ref="Z130" ca="1">SUM(IF((MC_Dispositivo!$B$53:$B$189=$C130)*(MC_Dispositivo!$F$36:$BE$36=$BS$1)*(MC_Dispositivo!$F$43:$BE$43=Z$1),MC_Dispositivo!$F$53:$BE$189))</f>
        <v>0</v>
      </c>
      <c r="AA130" s="357" cm="1">
        <f t="array" aca="1" ref="AA130" ca="1">SUM(IF((MC_Dispositivo!$B$53:$B$189=$C130)*(MC_Dispositivo!$F$36:$BE$36=$BS$1)*(MC_Dispositivo!$F$43:$BE$43=AA$1),MC_Dispositivo!$F$53:$BE$189))</f>
        <v>0</v>
      </c>
      <c r="AB130" s="357" cm="1">
        <f t="array" aca="1" ref="AB130" ca="1">SUM(IF((MC_Dispositivo!$B$53:$B$189=$C130)*(MC_Dispositivo!$F$36:$BE$36=$BS$1)*(MC_Dispositivo!$F$43:$BE$43=AB$1),MC_Dispositivo!$F$53:$BE$189))</f>
        <v>0</v>
      </c>
      <c r="AC130" s="357" cm="1">
        <f t="array" aca="1" ref="AC130" ca="1">SUM(IF((MC_Dispositivo!$B$53:$B$189=$C130)*(MC_Dispositivo!$F$36:$BE$36=$BS$1)*(MC_Dispositivo!$F$43:$BE$43=AC$1),MC_Dispositivo!$F$53:$BE$189))</f>
        <v>0</v>
      </c>
      <c r="AD130" s="357" cm="1">
        <f t="array" aca="1" ref="AD130" ca="1">SUM(IF((MC_Dispositivo!$B$53:$B$189=$C130)*(MC_Dispositivo!$F$36:$BE$36=$BS$1)*(MC_Dispositivo!$F$43:$BE$43=AD$1),MC_Dispositivo!$F$53:$BE$189))</f>
        <v>0</v>
      </c>
      <c r="AE130" s="357" cm="1">
        <f t="array" aca="1" ref="AE130" ca="1">SUM(IF((MC_Dispositivo!$B$53:$B$189=$C130)*(MC_Dispositivo!$F$36:$BE$36=$BS$1)*(MC_Dispositivo!$F$43:$BE$43=AE$1),MC_Dispositivo!$F$53:$BE$189))</f>
        <v>0</v>
      </c>
      <c r="AF130" s="357" cm="1">
        <f t="array" aca="1" ref="AF130" ca="1">SUM(IF((MC_Dispositivo!$B$53:$B$189=$C130)*(MC_Dispositivo!$F$36:$BE$36=$BS$1)*(MC_Dispositivo!$F$43:$BE$43=AF$1),MC_Dispositivo!$F$53:$BE$189))</f>
        <v>0</v>
      </c>
      <c r="AG130" s="357" cm="1">
        <f t="array" aca="1" ref="AG130" ca="1">SUM(IF((MC_Dispositivo!$B$53:$B$189=$C130)*(MC_Dispositivo!$F$36:$BE$36=$BS$1)*(MC_Dispositivo!$F$43:$BE$43=AG$1),MC_Dispositivo!$F$53:$BE$189))</f>
        <v>0</v>
      </c>
      <c r="AH130" s="357" cm="1">
        <f t="array" aca="1" ref="AH130" ca="1">SUM(IF((MC_Dispositivo!$B$53:$B$189=$C130)*(MC_Dispositivo!$F$36:$BE$36=$BS$1)*(MC_Dispositivo!$F$43:$BE$43=AH$1),MC_Dispositivo!$F$53:$BE$189))</f>
        <v>0</v>
      </c>
      <c r="AI130" s="357" cm="1">
        <f t="array" aca="1" ref="AI130" ca="1">SUM(IF((MC_Dispositivo!$B$53:$B$189=$C130)*(MC_Dispositivo!$F$36:$BE$36=$BS$1)*(MC_Dispositivo!$F$43:$BE$43=AI$1),MC_Dispositivo!$F$53:$BE$189))</f>
        <v>0</v>
      </c>
      <c r="AJ130" s="357" cm="1">
        <f t="array" aca="1" ref="AJ130" ca="1">SUM(IF((MC_Dispositivo!$B$53:$B$189=$C130)*(MC_Dispositivo!$F$36:$BE$36=$BS$1)*(MC_Dispositivo!$F$43:$BE$43=AJ$1),MC_Dispositivo!$F$53:$BE$189))</f>
        <v>0</v>
      </c>
      <c r="AK130" s="125">
        <f ca="1">IF(A130="","",INDEX([10]TPU!$G:$G,MATCH($A130,[10]TPU!$A:$A,0)))</f>
        <v>19.47</v>
      </c>
      <c r="AL130" s="359">
        <f t="shared" ca="1" si="136"/>
        <v>0</v>
      </c>
      <c r="AM130" s="359">
        <f t="shared" ca="1" si="137"/>
        <v>0</v>
      </c>
      <c r="AN130" s="359">
        <f t="shared" ca="1" si="138"/>
        <v>0</v>
      </c>
      <c r="AO130" s="359">
        <f t="shared" ca="1" si="139"/>
        <v>0</v>
      </c>
      <c r="AP130" s="359">
        <f t="shared" ca="1" si="140"/>
        <v>0</v>
      </c>
      <c r="AQ130" s="359">
        <f t="shared" ca="1" si="141"/>
        <v>0</v>
      </c>
      <c r="AR130" s="359">
        <f t="shared" ca="1" si="142"/>
        <v>0</v>
      </c>
      <c r="AS130" s="359">
        <f t="shared" ca="1" si="143"/>
        <v>0</v>
      </c>
      <c r="AT130" s="359">
        <f t="shared" ca="1" si="144"/>
        <v>0</v>
      </c>
      <c r="AU130" s="359">
        <f t="shared" ca="1" si="145"/>
        <v>0</v>
      </c>
      <c r="AV130" s="359">
        <f t="shared" ca="1" si="146"/>
        <v>0</v>
      </c>
      <c r="AW130" s="359">
        <f t="shared" ca="1" si="147"/>
        <v>0</v>
      </c>
      <c r="AX130" s="359">
        <f t="shared" ca="1" si="148"/>
        <v>0</v>
      </c>
      <c r="AY130" s="359">
        <f t="shared" ca="1" si="149"/>
        <v>0</v>
      </c>
      <c r="AZ130" s="359">
        <f t="shared" ca="1" si="150"/>
        <v>0</v>
      </c>
      <c r="BA130" s="359">
        <f t="shared" ca="1" si="151"/>
        <v>0</v>
      </c>
      <c r="BB130" s="359">
        <f t="shared" ca="1" si="152"/>
        <v>0</v>
      </c>
      <c r="BC130" s="359">
        <f t="shared" ca="1" si="153"/>
        <v>0</v>
      </c>
      <c r="BD130" s="359">
        <f t="shared" ca="1" si="154"/>
        <v>0</v>
      </c>
      <c r="BE130" s="359">
        <f t="shared" ca="1" si="155"/>
        <v>0</v>
      </c>
      <c r="BF130" s="359">
        <f t="shared" ca="1" si="156"/>
        <v>0</v>
      </c>
      <c r="BG130" s="359">
        <f t="shared" ca="1" si="157"/>
        <v>0</v>
      </c>
      <c r="BH130" s="359">
        <f t="shared" ca="1" si="158"/>
        <v>0</v>
      </c>
      <c r="BI130" s="359">
        <f t="shared" ca="1" si="159"/>
        <v>0</v>
      </c>
      <c r="BJ130" s="359">
        <f t="shared" ca="1" si="160"/>
        <v>0</v>
      </c>
      <c r="BK130" s="359">
        <f t="shared" ca="1" si="161"/>
        <v>0</v>
      </c>
      <c r="BL130" s="359">
        <f t="shared" ca="1" si="162"/>
        <v>0</v>
      </c>
      <c r="BM130" s="359">
        <f t="shared" ca="1" si="163"/>
        <v>0</v>
      </c>
      <c r="BN130" s="359">
        <f t="shared" ca="1" si="164"/>
        <v>0</v>
      </c>
      <c r="BO130" s="359">
        <f t="shared" ca="1" si="165"/>
        <v>0</v>
      </c>
      <c r="BP130" s="358">
        <f t="shared" ca="1" si="101"/>
        <v>0</v>
      </c>
    </row>
    <row r="131" spans="1:70" ht="20.100000000000001" customHeight="1" x14ac:dyDescent="0.2">
      <c r="A131" s="354">
        <f ca="1">INDEX(MC_Dispositivo!B:E,MATCH('Quantitativo_MG-329'!C131,MC_Dispositivo!B:B,0),2)</f>
        <v>100622</v>
      </c>
      <c r="B131" s="354" t="str">
        <f ca="1">INDEX([10]TPU!$B:$B,MATCH($A131,[10]TPU!$A:$A,0))</f>
        <v>SINAPI</v>
      </c>
      <c r="C131" s="354" t="s">
        <v>210</v>
      </c>
      <c r="D131" s="355" t="str">
        <f ca="1">INDEX(MC_Dispositivo!B:E,MATCH('Quantitativo_MG-329'!C131,MC_Dispositivo!B:B,0),3)</f>
        <v>poste de aço conico contínuo curvo simples, engastado, h=9m, inclusive luminária, sem lâmpada - fornecimento e instalacao. af_11/2019</v>
      </c>
      <c r="E131" s="354" t="str">
        <f ca="1">INDEX(MC_Dispositivo!B:E,MATCH('Quantitativo_MG-329'!C131,MC_Dispositivo!B:B,0),4)</f>
        <v>un</v>
      </c>
      <c r="F131" s="356" cm="1">
        <f t="array" aca="1" ref="F131" ca="1">IF($BS$1="Todos",SUM(IF(($BS$1="todos")*(MC_Dispositivo!$B$54:$B$212=$C131),MC_Dispositivo!$F$54:$BE$212)),SUM(IF((MC_Dispositivo!$F$36:$BE$36=$BS$1)*(MC_Dispositivo!$B$54:$B$212=$C131),MC_Dispositivo!$F$54:$BE$212)))</f>
        <v>0</v>
      </c>
      <c r="G131" s="357" cm="1">
        <f t="array" aca="1" ref="G131" ca="1">SUM(IF((MC_Dispositivo!$B$53:$B$189=$C131)*(MC_Dispositivo!$F$36:$BE$36=$BS$1)*(MC_Dispositivo!$F$43:$BE$43=G$1),MC_Dispositivo!$F$53:$BE$189))</f>
        <v>0</v>
      </c>
      <c r="H131" s="357" cm="1">
        <f t="array" aca="1" ref="H131" ca="1">SUM(IF((MC_Dispositivo!$B$53:$B$189=$C131)*(MC_Dispositivo!$F$36:$BE$36=$BS$1)*(MC_Dispositivo!$F$43:$BE$43=H$1),MC_Dispositivo!$F$53:$BE$189))</f>
        <v>0</v>
      </c>
      <c r="I131" s="357" cm="1">
        <f t="array" aca="1" ref="I131" ca="1">SUM(IF((MC_Dispositivo!$B$53:$B$189=$C131)*(MC_Dispositivo!$F$36:$BE$36=$BS$1)*(MC_Dispositivo!$F$43:$BE$43=I$1),MC_Dispositivo!$F$53:$BE$189))</f>
        <v>0</v>
      </c>
      <c r="J131" s="357" cm="1">
        <f t="array" aca="1" ref="J131" ca="1">SUM(IF((MC_Dispositivo!$B$53:$B$189=$C131)*(MC_Dispositivo!$F$36:$BE$36=$BS$1)*(MC_Dispositivo!$F$43:$BE$43=J$1),MC_Dispositivo!$F$53:$BE$189))</f>
        <v>0</v>
      </c>
      <c r="K131" s="357" cm="1">
        <f t="array" aca="1" ref="K131" ca="1">SUM(IF((MC_Dispositivo!$B$53:$B$189=$C131)*(MC_Dispositivo!$F$36:$BE$36=$BS$1)*(MC_Dispositivo!$F$43:$BE$43=K$1),MC_Dispositivo!$F$53:$BE$189))</f>
        <v>0</v>
      </c>
      <c r="L131" s="357" cm="1">
        <f t="array" aca="1" ref="L131" ca="1">SUM(IF((MC_Dispositivo!$B$53:$B$189=$C131)*(MC_Dispositivo!$F$36:$BE$36=$BS$1)*(MC_Dispositivo!$F$43:$BE$43=L$1),MC_Dispositivo!$F$53:$BE$189))</f>
        <v>0</v>
      </c>
      <c r="M131" s="357" cm="1">
        <f t="array" aca="1" ref="M131" ca="1">SUM(IF((MC_Dispositivo!$B$53:$B$189=$C131)*(MC_Dispositivo!$F$36:$BE$36=$BS$1)*(MC_Dispositivo!$F$43:$BE$43=M$1),MC_Dispositivo!$F$53:$BE$189))</f>
        <v>0</v>
      </c>
      <c r="N131" s="357" cm="1">
        <f t="array" aca="1" ref="N131" ca="1">SUM(IF((MC_Dispositivo!$B$53:$B$189=$C131)*(MC_Dispositivo!$F$36:$BE$36=$BS$1)*(MC_Dispositivo!$F$43:$BE$43=N$1),MC_Dispositivo!$F$53:$BE$189))</f>
        <v>0</v>
      </c>
      <c r="O131" s="357" cm="1">
        <f t="array" aca="1" ref="O131" ca="1">SUM(IF((MC_Dispositivo!$B$53:$B$189=$C131)*(MC_Dispositivo!$F$36:$BE$36=$BS$1)*(MC_Dispositivo!$F$43:$BE$43=O$1),MC_Dispositivo!$F$53:$BE$189))</f>
        <v>0</v>
      </c>
      <c r="P131" s="357" cm="1">
        <f t="array" aca="1" ref="P131" ca="1">SUM(IF((MC_Dispositivo!$B$53:$B$189=$C131)*(MC_Dispositivo!$F$36:$BE$36=$BS$1)*(MC_Dispositivo!$F$43:$BE$43=P$1),MC_Dispositivo!$F$53:$BE$189))</f>
        <v>0</v>
      </c>
      <c r="Q131" s="357" cm="1">
        <f t="array" aca="1" ref="Q131" ca="1">SUM(IF((MC_Dispositivo!$B$53:$B$189=$C131)*(MC_Dispositivo!$F$36:$BE$36=$BS$1)*(MC_Dispositivo!$F$43:$BE$43=Q$1),MC_Dispositivo!$F$53:$BE$189))</f>
        <v>0</v>
      </c>
      <c r="R131" s="357" cm="1">
        <f t="array" aca="1" ref="R131" ca="1">SUM(IF((MC_Dispositivo!$B$53:$B$189=$C131)*(MC_Dispositivo!$F$36:$BE$36=$BS$1)*(MC_Dispositivo!$F$43:$BE$43=R$1),MC_Dispositivo!$F$53:$BE$189))</f>
        <v>0</v>
      </c>
      <c r="S131" s="357" cm="1">
        <f t="array" aca="1" ref="S131" ca="1">SUM(IF((MC_Dispositivo!$B$53:$B$189=$C131)*(MC_Dispositivo!$F$36:$BE$36=$BS$1)*(MC_Dispositivo!$F$43:$BE$43=S$1),MC_Dispositivo!$F$53:$BE$189))</f>
        <v>0</v>
      </c>
      <c r="T131" s="357" cm="1">
        <f t="array" aca="1" ref="T131" ca="1">SUM(IF((MC_Dispositivo!$B$53:$B$189=$C131)*(MC_Dispositivo!$F$36:$BE$36=$BS$1)*(MC_Dispositivo!$F$43:$BE$43=T$1),MC_Dispositivo!$F$53:$BE$189))</f>
        <v>0</v>
      </c>
      <c r="U131" s="357" cm="1">
        <f t="array" aca="1" ref="U131" ca="1">SUM(IF((MC_Dispositivo!$B$53:$B$189=$C131)*(MC_Dispositivo!$F$36:$BE$36=$BS$1)*(MC_Dispositivo!$F$43:$BE$43=U$1),MC_Dispositivo!$F$53:$BE$189))</f>
        <v>0</v>
      </c>
      <c r="V131" s="357" cm="1">
        <f t="array" aca="1" ref="V131" ca="1">SUM(IF((MC_Dispositivo!$B$53:$B$189=$C131)*(MC_Dispositivo!$F$36:$BE$36=$BS$1)*(MC_Dispositivo!$F$43:$BE$43=V$1),MC_Dispositivo!$F$53:$BE$189))</f>
        <v>0</v>
      </c>
      <c r="W131" s="357" cm="1">
        <f t="array" aca="1" ref="W131" ca="1">SUM(IF((MC_Dispositivo!$B$53:$B$189=$C131)*(MC_Dispositivo!$F$36:$BE$36=$BS$1)*(MC_Dispositivo!$F$43:$BE$43=W$1),MC_Dispositivo!$F$53:$BE$189))</f>
        <v>0</v>
      </c>
      <c r="X131" s="357" cm="1">
        <f t="array" aca="1" ref="X131" ca="1">SUM(IF((MC_Dispositivo!$B$53:$B$189=$C131)*(MC_Dispositivo!$F$36:$BE$36=$BS$1)*(MC_Dispositivo!$F$43:$BE$43=X$1),MC_Dispositivo!$F$53:$BE$189))</f>
        <v>0</v>
      </c>
      <c r="Y131" s="357" cm="1">
        <f t="array" aca="1" ref="Y131" ca="1">SUM(IF((MC_Dispositivo!$B$53:$B$189=$C131)*(MC_Dispositivo!$F$36:$BE$36=$BS$1)*(MC_Dispositivo!$F$43:$BE$43=Y$1),MC_Dispositivo!$F$53:$BE$189))</f>
        <v>0</v>
      </c>
      <c r="Z131" s="357" cm="1">
        <f t="array" aca="1" ref="Z131" ca="1">SUM(IF((MC_Dispositivo!$B$53:$B$189=$C131)*(MC_Dispositivo!$F$36:$BE$36=$BS$1)*(MC_Dispositivo!$F$43:$BE$43=Z$1),MC_Dispositivo!$F$53:$BE$189))</f>
        <v>0</v>
      </c>
      <c r="AA131" s="357" cm="1">
        <f t="array" aca="1" ref="AA131" ca="1">SUM(IF((MC_Dispositivo!$B$53:$B$189=$C131)*(MC_Dispositivo!$F$36:$BE$36=$BS$1)*(MC_Dispositivo!$F$43:$BE$43=AA$1),MC_Dispositivo!$F$53:$BE$189))</f>
        <v>0</v>
      </c>
      <c r="AB131" s="357" cm="1">
        <f t="array" aca="1" ref="AB131" ca="1">SUM(IF((MC_Dispositivo!$B$53:$B$189=$C131)*(MC_Dispositivo!$F$36:$BE$36=$BS$1)*(MC_Dispositivo!$F$43:$BE$43=AB$1),MC_Dispositivo!$F$53:$BE$189))</f>
        <v>0</v>
      </c>
      <c r="AC131" s="357" cm="1">
        <f t="array" aca="1" ref="AC131" ca="1">SUM(IF((MC_Dispositivo!$B$53:$B$189=$C131)*(MC_Dispositivo!$F$36:$BE$36=$BS$1)*(MC_Dispositivo!$F$43:$BE$43=AC$1),MC_Dispositivo!$F$53:$BE$189))</f>
        <v>0</v>
      </c>
      <c r="AD131" s="357" cm="1">
        <f t="array" aca="1" ref="AD131" ca="1">SUM(IF((MC_Dispositivo!$B$53:$B$189=$C131)*(MC_Dispositivo!$F$36:$BE$36=$BS$1)*(MC_Dispositivo!$F$43:$BE$43=AD$1),MC_Dispositivo!$F$53:$BE$189))</f>
        <v>0</v>
      </c>
      <c r="AE131" s="357" cm="1">
        <f t="array" aca="1" ref="AE131" ca="1">SUM(IF((MC_Dispositivo!$B$53:$B$189=$C131)*(MC_Dispositivo!$F$36:$BE$36=$BS$1)*(MC_Dispositivo!$F$43:$BE$43=AE$1),MC_Dispositivo!$F$53:$BE$189))</f>
        <v>0</v>
      </c>
      <c r="AF131" s="357" cm="1">
        <f t="array" aca="1" ref="AF131" ca="1">SUM(IF((MC_Dispositivo!$B$53:$B$189=$C131)*(MC_Dispositivo!$F$36:$BE$36=$BS$1)*(MC_Dispositivo!$F$43:$BE$43=AF$1),MC_Dispositivo!$F$53:$BE$189))</f>
        <v>0</v>
      </c>
      <c r="AG131" s="357" cm="1">
        <f t="array" aca="1" ref="AG131" ca="1">SUM(IF((MC_Dispositivo!$B$53:$B$189=$C131)*(MC_Dispositivo!$F$36:$BE$36=$BS$1)*(MC_Dispositivo!$F$43:$BE$43=AG$1),MC_Dispositivo!$F$53:$BE$189))</f>
        <v>0</v>
      </c>
      <c r="AH131" s="357" cm="1">
        <f t="array" aca="1" ref="AH131" ca="1">SUM(IF((MC_Dispositivo!$B$53:$B$189=$C131)*(MC_Dispositivo!$F$36:$BE$36=$BS$1)*(MC_Dispositivo!$F$43:$BE$43=AH$1),MC_Dispositivo!$F$53:$BE$189))</f>
        <v>0</v>
      </c>
      <c r="AI131" s="357" cm="1">
        <f t="array" aca="1" ref="AI131" ca="1">SUM(IF((MC_Dispositivo!$B$53:$B$189=$C131)*(MC_Dispositivo!$F$36:$BE$36=$BS$1)*(MC_Dispositivo!$F$43:$BE$43=AI$1),MC_Dispositivo!$F$53:$BE$189))</f>
        <v>0</v>
      </c>
      <c r="AJ131" s="357" cm="1">
        <f t="array" aca="1" ref="AJ131" ca="1">SUM(IF((MC_Dispositivo!$B$53:$B$189=$C131)*(MC_Dispositivo!$F$36:$BE$36=$BS$1)*(MC_Dispositivo!$F$43:$BE$43=AJ$1),MC_Dispositivo!$F$53:$BE$189))</f>
        <v>0</v>
      </c>
      <c r="AK131" s="125">
        <f ca="1">IF(A131="","",INDEX([10]TPU!$G:$G,MATCH($A131,[10]TPU!$A:$A,0)))</f>
        <v>2625.16</v>
      </c>
      <c r="AL131" s="359">
        <f t="shared" ca="1" si="136"/>
        <v>0</v>
      </c>
      <c r="AM131" s="359">
        <f t="shared" ca="1" si="137"/>
        <v>0</v>
      </c>
      <c r="AN131" s="359">
        <f t="shared" ca="1" si="138"/>
        <v>0</v>
      </c>
      <c r="AO131" s="359">
        <f t="shared" ca="1" si="139"/>
        <v>0</v>
      </c>
      <c r="AP131" s="359">
        <f t="shared" ca="1" si="140"/>
        <v>0</v>
      </c>
      <c r="AQ131" s="359">
        <f t="shared" ca="1" si="141"/>
        <v>0</v>
      </c>
      <c r="AR131" s="359">
        <f t="shared" ca="1" si="142"/>
        <v>0</v>
      </c>
      <c r="AS131" s="359">
        <f t="shared" ca="1" si="143"/>
        <v>0</v>
      </c>
      <c r="AT131" s="359">
        <f t="shared" ca="1" si="144"/>
        <v>0</v>
      </c>
      <c r="AU131" s="359">
        <f t="shared" ca="1" si="145"/>
        <v>0</v>
      </c>
      <c r="AV131" s="359">
        <f t="shared" ca="1" si="146"/>
        <v>0</v>
      </c>
      <c r="AW131" s="359">
        <f t="shared" ca="1" si="147"/>
        <v>0</v>
      </c>
      <c r="AX131" s="359">
        <f t="shared" ca="1" si="148"/>
        <v>0</v>
      </c>
      <c r="AY131" s="359">
        <f t="shared" ca="1" si="149"/>
        <v>0</v>
      </c>
      <c r="AZ131" s="359">
        <f t="shared" ca="1" si="150"/>
        <v>0</v>
      </c>
      <c r="BA131" s="359">
        <f t="shared" ca="1" si="151"/>
        <v>0</v>
      </c>
      <c r="BB131" s="359">
        <f t="shared" ca="1" si="152"/>
        <v>0</v>
      </c>
      <c r="BC131" s="359">
        <f t="shared" ca="1" si="153"/>
        <v>0</v>
      </c>
      <c r="BD131" s="359">
        <f t="shared" ca="1" si="154"/>
        <v>0</v>
      </c>
      <c r="BE131" s="359">
        <f t="shared" ca="1" si="155"/>
        <v>0</v>
      </c>
      <c r="BF131" s="359">
        <f t="shared" ca="1" si="156"/>
        <v>0</v>
      </c>
      <c r="BG131" s="359">
        <f t="shared" ca="1" si="157"/>
        <v>0</v>
      </c>
      <c r="BH131" s="359">
        <f t="shared" ca="1" si="158"/>
        <v>0</v>
      </c>
      <c r="BI131" s="359">
        <f t="shared" ca="1" si="159"/>
        <v>0</v>
      </c>
      <c r="BJ131" s="359">
        <f t="shared" ca="1" si="160"/>
        <v>0</v>
      </c>
      <c r="BK131" s="359">
        <f t="shared" ca="1" si="161"/>
        <v>0</v>
      </c>
      <c r="BL131" s="359">
        <f t="shared" ca="1" si="162"/>
        <v>0</v>
      </c>
      <c r="BM131" s="359">
        <f t="shared" ca="1" si="163"/>
        <v>0</v>
      </c>
      <c r="BN131" s="359">
        <f t="shared" ca="1" si="164"/>
        <v>0</v>
      </c>
      <c r="BO131" s="359">
        <f t="shared" ca="1" si="165"/>
        <v>0</v>
      </c>
      <c r="BP131" s="358">
        <f t="shared" ca="1" si="101"/>
        <v>0</v>
      </c>
    </row>
    <row r="132" spans="1:70" ht="20.100000000000001" customHeight="1" x14ac:dyDescent="0.2">
      <c r="A132" s="349"/>
      <c r="B132" s="349"/>
      <c r="C132" s="350">
        <v>11</v>
      </c>
      <c r="D132" s="351" t="s">
        <v>1041</v>
      </c>
      <c r="E132" s="349"/>
      <c r="F132" s="352"/>
      <c r="G132" s="352"/>
      <c r="H132" s="352"/>
      <c r="I132" s="352"/>
      <c r="J132" s="352"/>
      <c r="K132" s="352"/>
      <c r="L132" s="352"/>
      <c r="M132" s="352"/>
      <c r="N132" s="352"/>
      <c r="O132" s="352"/>
      <c r="P132" s="352"/>
      <c r="Q132" s="352"/>
      <c r="R132" s="352"/>
      <c r="S132" s="352"/>
      <c r="T132" s="352"/>
      <c r="U132" s="352"/>
      <c r="V132" s="352"/>
      <c r="W132" s="352"/>
      <c r="X132" s="352"/>
      <c r="Y132" s="352"/>
      <c r="Z132" s="352"/>
      <c r="AA132" s="352"/>
      <c r="AB132" s="352"/>
      <c r="AC132" s="352"/>
      <c r="AD132" s="352"/>
      <c r="AE132" s="352"/>
      <c r="AF132" s="352"/>
      <c r="AG132" s="352"/>
      <c r="AH132" s="352"/>
      <c r="AI132" s="352"/>
      <c r="AJ132" s="352"/>
      <c r="AK132" s="353" t="str">
        <f>IFERROR(IF(A132="","",INDEX([10]TPU!$G:$G,MATCH(A132,[10]TPU!$A:$A,0),1)),"")</f>
        <v/>
      </c>
      <c r="AL132" s="353">
        <f t="shared" ca="1" si="136"/>
        <v>0</v>
      </c>
      <c r="AM132" s="353">
        <f t="shared" ca="1" si="137"/>
        <v>0</v>
      </c>
      <c r="AN132" s="353">
        <f t="shared" ca="1" si="138"/>
        <v>0</v>
      </c>
      <c r="AO132" s="353">
        <f t="shared" ca="1" si="139"/>
        <v>0</v>
      </c>
      <c r="AP132" s="353">
        <f t="shared" ca="1" si="140"/>
        <v>0</v>
      </c>
      <c r="AQ132" s="353">
        <f t="shared" ca="1" si="141"/>
        <v>0</v>
      </c>
      <c r="AR132" s="353">
        <f t="shared" ca="1" si="142"/>
        <v>0</v>
      </c>
      <c r="AS132" s="353">
        <f t="shared" ca="1" si="143"/>
        <v>0</v>
      </c>
      <c r="AT132" s="353">
        <f t="shared" ca="1" si="144"/>
        <v>0</v>
      </c>
      <c r="AU132" s="353">
        <f t="shared" ca="1" si="145"/>
        <v>0</v>
      </c>
      <c r="AV132" s="353">
        <f t="shared" ca="1" si="146"/>
        <v>0</v>
      </c>
      <c r="AW132" s="353">
        <f t="shared" ca="1" si="147"/>
        <v>0</v>
      </c>
      <c r="AX132" s="353">
        <f t="shared" ca="1" si="148"/>
        <v>0</v>
      </c>
      <c r="AY132" s="353">
        <f t="shared" ca="1" si="149"/>
        <v>0</v>
      </c>
      <c r="AZ132" s="353">
        <f t="shared" ca="1" si="150"/>
        <v>0</v>
      </c>
      <c r="BA132" s="353">
        <f t="shared" ca="1" si="151"/>
        <v>0</v>
      </c>
      <c r="BB132" s="353">
        <f t="shared" ca="1" si="152"/>
        <v>0</v>
      </c>
      <c r="BC132" s="353">
        <f t="shared" ca="1" si="153"/>
        <v>0</v>
      </c>
      <c r="BD132" s="353">
        <f t="shared" ca="1" si="154"/>
        <v>0</v>
      </c>
      <c r="BE132" s="353">
        <f t="shared" ca="1" si="155"/>
        <v>0</v>
      </c>
      <c r="BF132" s="353">
        <f t="shared" ca="1" si="156"/>
        <v>0</v>
      </c>
      <c r="BG132" s="353">
        <f t="shared" ca="1" si="157"/>
        <v>0</v>
      </c>
      <c r="BH132" s="353">
        <f t="shared" ca="1" si="158"/>
        <v>0</v>
      </c>
      <c r="BI132" s="353">
        <f t="shared" ca="1" si="159"/>
        <v>0</v>
      </c>
      <c r="BJ132" s="353">
        <f t="shared" ca="1" si="160"/>
        <v>0</v>
      </c>
      <c r="BK132" s="353">
        <f t="shared" ca="1" si="161"/>
        <v>0</v>
      </c>
      <c r="BL132" s="353">
        <f t="shared" ca="1" si="162"/>
        <v>0</v>
      </c>
      <c r="BM132" s="353">
        <f t="shared" ca="1" si="163"/>
        <v>0</v>
      </c>
      <c r="BN132" s="353">
        <f t="shared" ca="1" si="164"/>
        <v>0</v>
      </c>
      <c r="BO132" s="353">
        <f t="shared" ca="1" si="165"/>
        <v>0</v>
      </c>
      <c r="BP132" s="353">
        <f t="shared" ref="BP132:BP138" ca="1" si="167">IF(AK132="",SUM(AL132:BO132),(F132*AK132))</f>
        <v>0</v>
      </c>
    </row>
    <row r="133" spans="1:70" ht="20.100000000000001" customHeight="1" x14ac:dyDescent="0.2">
      <c r="A133" s="354">
        <f ca="1">INDEX(MC_Dispositivo!B:E,MATCH('Quantitativo_MG-329'!C133,MC_Dispositivo!B:B,0),2)</f>
        <v>0</v>
      </c>
      <c r="B133" s="354"/>
      <c r="C133" s="354" t="s">
        <v>385</v>
      </c>
      <c r="D133" s="355" t="str">
        <f ca="1">INDEX(MC_Dispositivo!B:E,MATCH('Quantitativo_MG-329'!C133,MC_Dispositivo!B:B,0),3)</f>
        <v>Área de DESAPROPRIAÇÃO Terreno</v>
      </c>
      <c r="E133" s="354" t="str">
        <f ca="1">INDEX(MC_Dispositivo!B:E,MATCH('Quantitativo_MG-329'!C133,MC_Dispositivo!B:B,0),4)</f>
        <v>m2</v>
      </c>
      <c r="F133" s="356" cm="1">
        <f t="array" aca="1" ref="F133" ca="1">IF($BS$1="Todos",SUM(IF(($BS$1="todos")*(MC_Dispositivo!$B$54:$B$212=$C133),MC_Dispositivo!$F$54:$BE$212)),SUM(IF((MC_Dispositivo!$F$36:$BE$36=$BS$1)*(MC_Dispositivo!$B$54:$B$212=$C133),MC_Dispositivo!$F$54:$BE$212)))</f>
        <v>0</v>
      </c>
      <c r="G133" s="357" cm="1">
        <f t="array" aca="1" ref="G133" ca="1">SUM(IF((MC_Dispositivo!$B$53:$B$189=$C133)*(MC_Dispositivo!$F$36:$BE$36=$BS$1)*(MC_Dispositivo!$F$43:$BE$43=G$1),MC_Dispositivo!$F$53:$BE$189))</f>
        <v>0</v>
      </c>
      <c r="H133" s="357" cm="1">
        <f t="array" aca="1" ref="H133" ca="1">SUM(IF((MC_Dispositivo!$B$53:$B$189=$C133)*(MC_Dispositivo!$F$36:$BE$36=$BS$1)*(MC_Dispositivo!$F$43:$BE$43=H$1),MC_Dispositivo!$F$53:$BE$189))</f>
        <v>0</v>
      </c>
      <c r="I133" s="357" cm="1">
        <f t="array" aca="1" ref="I133" ca="1">SUM(IF((MC_Dispositivo!$B$53:$B$189=$C133)*(MC_Dispositivo!$F$36:$BE$36=$BS$1)*(MC_Dispositivo!$F$43:$BE$43=I$1),MC_Dispositivo!$F$53:$BE$189))</f>
        <v>0</v>
      </c>
      <c r="J133" s="357" cm="1">
        <f t="array" aca="1" ref="J133" ca="1">SUM(IF((MC_Dispositivo!$B$53:$B$189=$C133)*(MC_Dispositivo!$F$36:$BE$36=$BS$1)*(MC_Dispositivo!$F$43:$BE$43=J$1),MC_Dispositivo!$F$53:$BE$189))</f>
        <v>0</v>
      </c>
      <c r="K133" s="357" cm="1">
        <f t="array" aca="1" ref="K133" ca="1">SUM(IF((MC_Dispositivo!$B$53:$B$189=$C133)*(MC_Dispositivo!$F$36:$BE$36=$BS$1)*(MC_Dispositivo!$F$43:$BE$43=K$1),MC_Dispositivo!$F$53:$BE$189))</f>
        <v>0</v>
      </c>
      <c r="L133" s="357" cm="1">
        <f t="array" aca="1" ref="L133" ca="1">SUM(IF((MC_Dispositivo!$B$53:$B$189=$C133)*(MC_Dispositivo!$F$36:$BE$36=$BS$1)*(MC_Dispositivo!$F$43:$BE$43=L$1),MC_Dispositivo!$F$53:$BE$189))</f>
        <v>0</v>
      </c>
      <c r="M133" s="357" cm="1">
        <f t="array" aca="1" ref="M133" ca="1">SUM(IF((MC_Dispositivo!$B$53:$B$189=$C133)*(MC_Dispositivo!$F$36:$BE$36=$BS$1)*(MC_Dispositivo!$F$43:$BE$43=M$1),MC_Dispositivo!$F$53:$BE$189))</f>
        <v>0</v>
      </c>
      <c r="N133" s="357" cm="1">
        <f t="array" aca="1" ref="N133" ca="1">SUM(IF((MC_Dispositivo!$B$53:$B$189=$C133)*(MC_Dispositivo!$F$36:$BE$36=$BS$1)*(MC_Dispositivo!$F$43:$BE$43=N$1),MC_Dispositivo!$F$53:$BE$189))</f>
        <v>0</v>
      </c>
      <c r="O133" s="357" cm="1">
        <f t="array" aca="1" ref="O133" ca="1">SUM(IF((MC_Dispositivo!$B$53:$B$189=$C133)*(MC_Dispositivo!$F$36:$BE$36=$BS$1)*(MC_Dispositivo!$F$43:$BE$43=O$1),MC_Dispositivo!$F$53:$BE$189))</f>
        <v>0</v>
      </c>
      <c r="P133" s="357" cm="1">
        <f t="array" aca="1" ref="P133" ca="1">SUM(IF((MC_Dispositivo!$B$53:$B$189=$C133)*(MC_Dispositivo!$F$36:$BE$36=$BS$1)*(MC_Dispositivo!$F$43:$BE$43=P$1),MC_Dispositivo!$F$53:$BE$189))</f>
        <v>0</v>
      </c>
      <c r="Q133" s="357" cm="1">
        <f t="array" aca="1" ref="Q133" ca="1">SUM(IF((MC_Dispositivo!$B$53:$B$189=$C133)*(MC_Dispositivo!$F$36:$BE$36=$BS$1)*(MC_Dispositivo!$F$43:$BE$43=Q$1),MC_Dispositivo!$F$53:$BE$189))</f>
        <v>0</v>
      </c>
      <c r="R133" s="357" cm="1">
        <f t="array" aca="1" ref="R133" ca="1">SUM(IF((MC_Dispositivo!$B$53:$B$189=$C133)*(MC_Dispositivo!$F$36:$BE$36=$BS$1)*(MC_Dispositivo!$F$43:$BE$43=R$1),MC_Dispositivo!$F$53:$BE$189))</f>
        <v>0</v>
      </c>
      <c r="S133" s="357" cm="1">
        <f t="array" aca="1" ref="S133" ca="1">SUM(IF((MC_Dispositivo!$B$53:$B$189=$C133)*(MC_Dispositivo!$F$36:$BE$36=$BS$1)*(MC_Dispositivo!$F$43:$BE$43=S$1),MC_Dispositivo!$F$53:$BE$189))</f>
        <v>0</v>
      </c>
      <c r="T133" s="357" cm="1">
        <f t="array" aca="1" ref="T133" ca="1">SUM(IF((MC_Dispositivo!$B$53:$B$189=$C133)*(MC_Dispositivo!$F$36:$BE$36=$BS$1)*(MC_Dispositivo!$F$43:$BE$43=T$1),MC_Dispositivo!$F$53:$BE$189))</f>
        <v>0</v>
      </c>
      <c r="U133" s="357" cm="1">
        <f t="array" aca="1" ref="U133" ca="1">SUM(IF((MC_Dispositivo!$B$53:$B$189=$C133)*(MC_Dispositivo!$F$36:$BE$36=$BS$1)*(MC_Dispositivo!$F$43:$BE$43=U$1),MC_Dispositivo!$F$53:$BE$189))</f>
        <v>0</v>
      </c>
      <c r="V133" s="357" cm="1">
        <f t="array" aca="1" ref="V133" ca="1">SUM(IF((MC_Dispositivo!$B$53:$B$189=$C133)*(MC_Dispositivo!$F$36:$BE$36=$BS$1)*(MC_Dispositivo!$F$43:$BE$43=V$1),MC_Dispositivo!$F$53:$BE$189))</f>
        <v>0</v>
      </c>
      <c r="W133" s="357" cm="1">
        <f t="array" aca="1" ref="W133" ca="1">SUM(IF((MC_Dispositivo!$B$53:$B$189=$C133)*(MC_Dispositivo!$F$36:$BE$36=$BS$1)*(MC_Dispositivo!$F$43:$BE$43=W$1),MC_Dispositivo!$F$53:$BE$189))</f>
        <v>0</v>
      </c>
      <c r="X133" s="357" cm="1">
        <f t="array" aca="1" ref="X133" ca="1">SUM(IF((MC_Dispositivo!$B$53:$B$189=$C133)*(MC_Dispositivo!$F$36:$BE$36=$BS$1)*(MC_Dispositivo!$F$43:$BE$43=X$1),MC_Dispositivo!$F$53:$BE$189))</f>
        <v>0</v>
      </c>
      <c r="Y133" s="357" cm="1">
        <f t="array" aca="1" ref="Y133" ca="1">SUM(IF((MC_Dispositivo!$B$53:$B$189=$C133)*(MC_Dispositivo!$F$36:$BE$36=$BS$1)*(MC_Dispositivo!$F$43:$BE$43=Y$1),MC_Dispositivo!$F$53:$BE$189))</f>
        <v>0</v>
      </c>
      <c r="Z133" s="357" cm="1">
        <f t="array" aca="1" ref="Z133" ca="1">SUM(IF((MC_Dispositivo!$B$53:$B$189=$C133)*(MC_Dispositivo!$F$36:$BE$36=$BS$1)*(MC_Dispositivo!$F$43:$BE$43=Z$1),MC_Dispositivo!$F$53:$BE$189))</f>
        <v>0</v>
      </c>
      <c r="AA133" s="357" cm="1">
        <f t="array" aca="1" ref="AA133" ca="1">SUM(IF((MC_Dispositivo!$B$53:$B$189=$C133)*(MC_Dispositivo!$F$36:$BE$36=$BS$1)*(MC_Dispositivo!$F$43:$BE$43=AA$1),MC_Dispositivo!$F$53:$BE$189))</f>
        <v>0</v>
      </c>
      <c r="AB133" s="357" cm="1">
        <f t="array" aca="1" ref="AB133" ca="1">SUM(IF((MC_Dispositivo!$B$53:$B$189=$C133)*(MC_Dispositivo!$F$36:$BE$36=$BS$1)*(MC_Dispositivo!$F$43:$BE$43=AB$1),MC_Dispositivo!$F$53:$BE$189))</f>
        <v>0</v>
      </c>
      <c r="AC133" s="357" cm="1">
        <f t="array" aca="1" ref="AC133" ca="1">SUM(IF((MC_Dispositivo!$B$53:$B$189=$C133)*(MC_Dispositivo!$F$36:$BE$36=$BS$1)*(MC_Dispositivo!$F$43:$BE$43=AC$1),MC_Dispositivo!$F$53:$BE$189))</f>
        <v>0</v>
      </c>
      <c r="AD133" s="357" cm="1">
        <f t="array" aca="1" ref="AD133" ca="1">SUM(IF((MC_Dispositivo!$B$53:$B$189=$C133)*(MC_Dispositivo!$F$36:$BE$36=$BS$1)*(MC_Dispositivo!$F$43:$BE$43=AD$1),MC_Dispositivo!$F$53:$BE$189))</f>
        <v>0</v>
      </c>
      <c r="AE133" s="357" cm="1">
        <f t="array" aca="1" ref="AE133" ca="1">SUM(IF((MC_Dispositivo!$B$53:$B$189=$C133)*(MC_Dispositivo!$F$36:$BE$36=$BS$1)*(MC_Dispositivo!$F$43:$BE$43=AE$1),MC_Dispositivo!$F$53:$BE$189))</f>
        <v>0</v>
      </c>
      <c r="AF133" s="357" cm="1">
        <f t="array" aca="1" ref="AF133" ca="1">SUM(IF((MC_Dispositivo!$B$53:$B$189=$C133)*(MC_Dispositivo!$F$36:$BE$36=$BS$1)*(MC_Dispositivo!$F$43:$BE$43=AF$1),MC_Dispositivo!$F$53:$BE$189))</f>
        <v>0</v>
      </c>
      <c r="AG133" s="357" cm="1">
        <f t="array" aca="1" ref="AG133" ca="1">SUM(IF((MC_Dispositivo!$B$53:$B$189=$C133)*(MC_Dispositivo!$F$36:$BE$36=$BS$1)*(MC_Dispositivo!$F$43:$BE$43=AG$1),MC_Dispositivo!$F$53:$BE$189))</f>
        <v>0</v>
      </c>
      <c r="AH133" s="357" cm="1">
        <f t="array" aca="1" ref="AH133" ca="1">SUM(IF((MC_Dispositivo!$B$53:$B$189=$C133)*(MC_Dispositivo!$F$36:$BE$36=$BS$1)*(MC_Dispositivo!$F$43:$BE$43=AH$1),MC_Dispositivo!$F$53:$BE$189))</f>
        <v>0</v>
      </c>
      <c r="AI133" s="357" cm="1">
        <f t="array" aca="1" ref="AI133" ca="1">SUM(IF((MC_Dispositivo!$B$53:$B$189=$C133)*(MC_Dispositivo!$F$36:$BE$36=$BS$1)*(MC_Dispositivo!$F$43:$BE$43=AI$1),MC_Dispositivo!$F$53:$BE$189))</f>
        <v>0</v>
      </c>
      <c r="AJ133" s="357" cm="1">
        <f t="array" aca="1" ref="AJ133" ca="1">SUM(IF((MC_Dispositivo!$B$53:$B$189=$C133)*(MC_Dispositivo!$F$36:$BE$36=$BS$1)*(MC_Dispositivo!$F$43:$BE$43=AJ$1),MC_Dispositivo!$F$53:$BE$189))</f>
        <v>0</v>
      </c>
      <c r="AK133" s="358">
        <v>0</v>
      </c>
      <c r="AL133" s="359">
        <f t="shared" ca="1" si="136"/>
        <v>0</v>
      </c>
      <c r="AM133" s="359">
        <f t="shared" ca="1" si="137"/>
        <v>0</v>
      </c>
      <c r="AN133" s="359">
        <f t="shared" ca="1" si="138"/>
        <v>0</v>
      </c>
      <c r="AO133" s="359">
        <f t="shared" ca="1" si="139"/>
        <v>0</v>
      </c>
      <c r="AP133" s="359">
        <f t="shared" ca="1" si="140"/>
        <v>0</v>
      </c>
      <c r="AQ133" s="359">
        <f t="shared" ca="1" si="141"/>
        <v>0</v>
      </c>
      <c r="AR133" s="359">
        <f t="shared" ca="1" si="142"/>
        <v>0</v>
      </c>
      <c r="AS133" s="359">
        <f t="shared" ca="1" si="143"/>
        <v>0</v>
      </c>
      <c r="AT133" s="359">
        <f t="shared" ca="1" si="144"/>
        <v>0</v>
      </c>
      <c r="AU133" s="359">
        <f t="shared" ca="1" si="145"/>
        <v>0</v>
      </c>
      <c r="AV133" s="359">
        <f t="shared" ca="1" si="146"/>
        <v>0</v>
      </c>
      <c r="AW133" s="359">
        <f t="shared" ca="1" si="147"/>
        <v>0</v>
      </c>
      <c r="AX133" s="359">
        <f t="shared" ca="1" si="148"/>
        <v>0</v>
      </c>
      <c r="AY133" s="359">
        <f t="shared" ca="1" si="149"/>
        <v>0</v>
      </c>
      <c r="AZ133" s="359">
        <f t="shared" ca="1" si="150"/>
        <v>0</v>
      </c>
      <c r="BA133" s="359">
        <f t="shared" ca="1" si="151"/>
        <v>0</v>
      </c>
      <c r="BB133" s="359">
        <f t="shared" ca="1" si="152"/>
        <v>0</v>
      </c>
      <c r="BC133" s="359">
        <f t="shared" ca="1" si="153"/>
        <v>0</v>
      </c>
      <c r="BD133" s="359">
        <f t="shared" ca="1" si="154"/>
        <v>0</v>
      </c>
      <c r="BE133" s="359">
        <f t="shared" ca="1" si="155"/>
        <v>0</v>
      </c>
      <c r="BF133" s="359">
        <f t="shared" ca="1" si="156"/>
        <v>0</v>
      </c>
      <c r="BG133" s="359">
        <f t="shared" ca="1" si="157"/>
        <v>0</v>
      </c>
      <c r="BH133" s="359">
        <f t="shared" ca="1" si="158"/>
        <v>0</v>
      </c>
      <c r="BI133" s="359">
        <f t="shared" ca="1" si="159"/>
        <v>0</v>
      </c>
      <c r="BJ133" s="359">
        <f t="shared" ca="1" si="160"/>
        <v>0</v>
      </c>
      <c r="BK133" s="359">
        <f t="shared" ca="1" si="161"/>
        <v>0</v>
      </c>
      <c r="BL133" s="359">
        <f t="shared" ca="1" si="162"/>
        <v>0</v>
      </c>
      <c r="BM133" s="359">
        <f t="shared" ca="1" si="163"/>
        <v>0</v>
      </c>
      <c r="BN133" s="359">
        <f t="shared" ca="1" si="164"/>
        <v>0</v>
      </c>
      <c r="BO133" s="359">
        <f t="shared" ca="1" si="165"/>
        <v>0</v>
      </c>
      <c r="BP133" s="358">
        <f t="shared" ca="1" si="167"/>
        <v>0</v>
      </c>
      <c r="BQ133" s="206">
        <v>0</v>
      </c>
      <c r="BR133" s="234">
        <f t="shared" ref="BR133" ca="1" si="168">IF(BQ133="","",BQ133/$BQ$2)</f>
        <v>0</v>
      </c>
    </row>
    <row r="134" spans="1:70" ht="20.100000000000001" customHeight="1" x14ac:dyDescent="0.2">
      <c r="A134" s="354">
        <f ca="1">INDEX(MC_Dispositivo!B:E,MATCH('Quantitativo_MG-329'!C134,MC_Dispositivo!B:B,0),2)</f>
        <v>0</v>
      </c>
      <c r="B134" s="354"/>
      <c r="C134" s="354" t="s">
        <v>386</v>
      </c>
      <c r="D134" s="355" t="str">
        <f ca="1">INDEX(MC_Dispositivo!B:E,MATCH('Quantitativo_MG-329'!C134,MC_Dispositivo!B:B,0),3)</f>
        <v>Área de DESAPROPRIAÇÃO Edificios</v>
      </c>
      <c r="E134" s="354" t="str">
        <f ca="1">INDEX(MC_Dispositivo!B:E,MATCH('Quantitativo_MG-329'!C134,MC_Dispositivo!B:B,0),4)</f>
        <v>m2</v>
      </c>
      <c r="F134" s="356" cm="1">
        <f t="array" aca="1" ref="F134" ca="1">IF($BS$1="Todos",SUM(IF(($BS$1="todos")*(MC_Dispositivo!$B$54:$B$212=$C134),MC_Dispositivo!$F$54:$BE$212)),SUM(IF((MC_Dispositivo!$F$36:$BE$36=$BS$1)*(MC_Dispositivo!$B$54:$B$212=$C134),MC_Dispositivo!$F$54:$BE$212)))</f>
        <v>0</v>
      </c>
      <c r="G134" s="357" cm="1">
        <f t="array" aca="1" ref="G134" ca="1">SUM(IF((MC_Dispositivo!$B$53:$B$189=$C134)*(MC_Dispositivo!$F$36:$BE$36=$BS$1)*(MC_Dispositivo!$F$43:$BE$43=G$1),MC_Dispositivo!$F$53:$BE$189))</f>
        <v>0</v>
      </c>
      <c r="H134" s="357" cm="1">
        <f t="array" aca="1" ref="H134" ca="1">SUM(IF((MC_Dispositivo!$B$53:$B$189=$C134)*(MC_Dispositivo!$F$36:$BE$36=$BS$1)*(MC_Dispositivo!$F$43:$BE$43=H$1),MC_Dispositivo!$F$53:$BE$189))</f>
        <v>0</v>
      </c>
      <c r="I134" s="357" cm="1">
        <f t="array" aca="1" ref="I134" ca="1">SUM(IF((MC_Dispositivo!$B$53:$B$189=$C134)*(MC_Dispositivo!$F$36:$BE$36=$BS$1)*(MC_Dispositivo!$F$43:$BE$43=I$1),MC_Dispositivo!$F$53:$BE$189))</f>
        <v>0</v>
      </c>
      <c r="J134" s="357" cm="1">
        <f t="array" aca="1" ref="J134" ca="1">SUM(IF((MC_Dispositivo!$B$53:$B$189=$C134)*(MC_Dispositivo!$F$36:$BE$36=$BS$1)*(MC_Dispositivo!$F$43:$BE$43=J$1),MC_Dispositivo!$F$53:$BE$189))</f>
        <v>0</v>
      </c>
      <c r="K134" s="357" cm="1">
        <f t="array" aca="1" ref="K134" ca="1">SUM(IF((MC_Dispositivo!$B$53:$B$189=$C134)*(MC_Dispositivo!$F$36:$BE$36=$BS$1)*(MC_Dispositivo!$F$43:$BE$43=K$1),MC_Dispositivo!$F$53:$BE$189))</f>
        <v>0</v>
      </c>
      <c r="L134" s="357" cm="1">
        <f t="array" aca="1" ref="L134" ca="1">SUM(IF((MC_Dispositivo!$B$53:$B$189=$C134)*(MC_Dispositivo!$F$36:$BE$36=$BS$1)*(MC_Dispositivo!$F$43:$BE$43=L$1),MC_Dispositivo!$F$53:$BE$189))</f>
        <v>0</v>
      </c>
      <c r="M134" s="357" cm="1">
        <f t="array" aca="1" ref="M134" ca="1">SUM(IF((MC_Dispositivo!$B$53:$B$189=$C134)*(MC_Dispositivo!$F$36:$BE$36=$BS$1)*(MC_Dispositivo!$F$43:$BE$43=M$1),MC_Dispositivo!$F$53:$BE$189))</f>
        <v>0</v>
      </c>
      <c r="N134" s="357" cm="1">
        <f t="array" aca="1" ref="N134" ca="1">SUM(IF((MC_Dispositivo!$B$53:$B$189=$C134)*(MC_Dispositivo!$F$36:$BE$36=$BS$1)*(MC_Dispositivo!$F$43:$BE$43=N$1),MC_Dispositivo!$F$53:$BE$189))</f>
        <v>0</v>
      </c>
      <c r="O134" s="357" cm="1">
        <f t="array" aca="1" ref="O134" ca="1">SUM(IF((MC_Dispositivo!$B$53:$B$189=$C134)*(MC_Dispositivo!$F$36:$BE$36=$BS$1)*(MC_Dispositivo!$F$43:$BE$43=O$1),MC_Dispositivo!$F$53:$BE$189))</f>
        <v>0</v>
      </c>
      <c r="P134" s="357" cm="1">
        <f t="array" aca="1" ref="P134" ca="1">SUM(IF((MC_Dispositivo!$B$53:$B$189=$C134)*(MC_Dispositivo!$F$36:$BE$36=$BS$1)*(MC_Dispositivo!$F$43:$BE$43=P$1),MC_Dispositivo!$F$53:$BE$189))</f>
        <v>0</v>
      </c>
      <c r="Q134" s="357" cm="1">
        <f t="array" aca="1" ref="Q134" ca="1">SUM(IF((MC_Dispositivo!$B$53:$B$189=$C134)*(MC_Dispositivo!$F$36:$BE$36=$BS$1)*(MC_Dispositivo!$F$43:$BE$43=Q$1),MC_Dispositivo!$F$53:$BE$189))</f>
        <v>0</v>
      </c>
      <c r="R134" s="357" cm="1">
        <f t="array" aca="1" ref="R134" ca="1">SUM(IF((MC_Dispositivo!$B$53:$B$189=$C134)*(MC_Dispositivo!$F$36:$BE$36=$BS$1)*(MC_Dispositivo!$F$43:$BE$43=R$1),MC_Dispositivo!$F$53:$BE$189))</f>
        <v>0</v>
      </c>
      <c r="S134" s="357" cm="1">
        <f t="array" aca="1" ref="S134" ca="1">SUM(IF((MC_Dispositivo!$B$53:$B$189=$C134)*(MC_Dispositivo!$F$36:$BE$36=$BS$1)*(MC_Dispositivo!$F$43:$BE$43=S$1),MC_Dispositivo!$F$53:$BE$189))</f>
        <v>0</v>
      </c>
      <c r="T134" s="357" cm="1">
        <f t="array" aca="1" ref="T134" ca="1">SUM(IF((MC_Dispositivo!$B$53:$B$189=$C134)*(MC_Dispositivo!$F$36:$BE$36=$BS$1)*(MC_Dispositivo!$F$43:$BE$43=T$1),MC_Dispositivo!$F$53:$BE$189))</f>
        <v>0</v>
      </c>
      <c r="U134" s="357" cm="1">
        <f t="array" aca="1" ref="U134" ca="1">SUM(IF((MC_Dispositivo!$B$53:$B$189=$C134)*(MC_Dispositivo!$F$36:$BE$36=$BS$1)*(MC_Dispositivo!$F$43:$BE$43=U$1),MC_Dispositivo!$F$53:$BE$189))</f>
        <v>0</v>
      </c>
      <c r="V134" s="357" cm="1">
        <f t="array" aca="1" ref="V134" ca="1">SUM(IF((MC_Dispositivo!$B$53:$B$189=$C134)*(MC_Dispositivo!$F$36:$BE$36=$BS$1)*(MC_Dispositivo!$F$43:$BE$43=V$1),MC_Dispositivo!$F$53:$BE$189))</f>
        <v>0</v>
      </c>
      <c r="W134" s="357" cm="1">
        <f t="array" aca="1" ref="W134" ca="1">SUM(IF((MC_Dispositivo!$B$53:$B$189=$C134)*(MC_Dispositivo!$F$36:$BE$36=$BS$1)*(MC_Dispositivo!$F$43:$BE$43=W$1),MC_Dispositivo!$F$53:$BE$189))</f>
        <v>0</v>
      </c>
      <c r="X134" s="357" cm="1">
        <f t="array" aca="1" ref="X134" ca="1">SUM(IF((MC_Dispositivo!$B$53:$B$189=$C134)*(MC_Dispositivo!$F$36:$BE$36=$BS$1)*(MC_Dispositivo!$F$43:$BE$43=X$1),MC_Dispositivo!$F$53:$BE$189))</f>
        <v>0</v>
      </c>
      <c r="Y134" s="357" cm="1">
        <f t="array" aca="1" ref="Y134" ca="1">SUM(IF((MC_Dispositivo!$B$53:$B$189=$C134)*(MC_Dispositivo!$F$36:$BE$36=$BS$1)*(MC_Dispositivo!$F$43:$BE$43=Y$1),MC_Dispositivo!$F$53:$BE$189))</f>
        <v>0</v>
      </c>
      <c r="Z134" s="357" cm="1">
        <f t="array" aca="1" ref="Z134" ca="1">SUM(IF((MC_Dispositivo!$B$53:$B$189=$C134)*(MC_Dispositivo!$F$36:$BE$36=$BS$1)*(MC_Dispositivo!$F$43:$BE$43=Z$1),MC_Dispositivo!$F$53:$BE$189))</f>
        <v>0</v>
      </c>
      <c r="AA134" s="357" cm="1">
        <f t="array" aca="1" ref="AA134" ca="1">SUM(IF((MC_Dispositivo!$B$53:$B$189=$C134)*(MC_Dispositivo!$F$36:$BE$36=$BS$1)*(MC_Dispositivo!$F$43:$BE$43=AA$1),MC_Dispositivo!$F$53:$BE$189))</f>
        <v>0</v>
      </c>
      <c r="AB134" s="357" cm="1">
        <f t="array" aca="1" ref="AB134" ca="1">SUM(IF((MC_Dispositivo!$B$53:$B$189=$C134)*(MC_Dispositivo!$F$36:$BE$36=$BS$1)*(MC_Dispositivo!$F$43:$BE$43=AB$1),MC_Dispositivo!$F$53:$BE$189))</f>
        <v>0</v>
      </c>
      <c r="AC134" s="357" cm="1">
        <f t="array" aca="1" ref="AC134" ca="1">SUM(IF((MC_Dispositivo!$B$53:$B$189=$C134)*(MC_Dispositivo!$F$36:$BE$36=$BS$1)*(MC_Dispositivo!$F$43:$BE$43=AC$1),MC_Dispositivo!$F$53:$BE$189))</f>
        <v>0</v>
      </c>
      <c r="AD134" s="357" cm="1">
        <f t="array" aca="1" ref="AD134" ca="1">SUM(IF((MC_Dispositivo!$B$53:$B$189=$C134)*(MC_Dispositivo!$F$36:$BE$36=$BS$1)*(MC_Dispositivo!$F$43:$BE$43=AD$1),MC_Dispositivo!$F$53:$BE$189))</f>
        <v>0</v>
      </c>
      <c r="AE134" s="357" cm="1">
        <f t="array" aca="1" ref="AE134" ca="1">SUM(IF((MC_Dispositivo!$B$53:$B$189=$C134)*(MC_Dispositivo!$F$36:$BE$36=$BS$1)*(MC_Dispositivo!$F$43:$BE$43=AE$1),MC_Dispositivo!$F$53:$BE$189))</f>
        <v>0</v>
      </c>
      <c r="AF134" s="357" cm="1">
        <f t="array" aca="1" ref="AF134" ca="1">SUM(IF((MC_Dispositivo!$B$53:$B$189=$C134)*(MC_Dispositivo!$F$36:$BE$36=$BS$1)*(MC_Dispositivo!$F$43:$BE$43=AF$1),MC_Dispositivo!$F$53:$BE$189))</f>
        <v>0</v>
      </c>
      <c r="AG134" s="357" cm="1">
        <f t="array" aca="1" ref="AG134" ca="1">SUM(IF((MC_Dispositivo!$B$53:$B$189=$C134)*(MC_Dispositivo!$F$36:$BE$36=$BS$1)*(MC_Dispositivo!$F$43:$BE$43=AG$1),MC_Dispositivo!$F$53:$BE$189))</f>
        <v>0</v>
      </c>
      <c r="AH134" s="357" cm="1">
        <f t="array" aca="1" ref="AH134" ca="1">SUM(IF((MC_Dispositivo!$B$53:$B$189=$C134)*(MC_Dispositivo!$F$36:$BE$36=$BS$1)*(MC_Dispositivo!$F$43:$BE$43=AH$1),MC_Dispositivo!$F$53:$BE$189))</f>
        <v>0</v>
      </c>
      <c r="AI134" s="357" cm="1">
        <f t="array" aca="1" ref="AI134" ca="1">SUM(IF((MC_Dispositivo!$B$53:$B$189=$C134)*(MC_Dispositivo!$F$36:$BE$36=$BS$1)*(MC_Dispositivo!$F$43:$BE$43=AI$1),MC_Dispositivo!$F$53:$BE$189))</f>
        <v>0</v>
      </c>
      <c r="AJ134" s="357" cm="1">
        <f t="array" aca="1" ref="AJ134" ca="1">SUM(IF((MC_Dispositivo!$B$53:$B$189=$C134)*(MC_Dispositivo!$F$36:$BE$36=$BS$1)*(MC_Dispositivo!$F$43:$BE$43=AJ$1),MC_Dispositivo!$F$53:$BE$189))</f>
        <v>0</v>
      </c>
      <c r="AK134" s="358">
        <v>0</v>
      </c>
      <c r="AL134" s="359">
        <f t="shared" ca="1" si="136"/>
        <v>0</v>
      </c>
      <c r="AM134" s="359">
        <f t="shared" ca="1" si="137"/>
        <v>0</v>
      </c>
      <c r="AN134" s="359">
        <f t="shared" ca="1" si="138"/>
        <v>0</v>
      </c>
      <c r="AO134" s="359">
        <f t="shared" ca="1" si="139"/>
        <v>0</v>
      </c>
      <c r="AP134" s="359">
        <f t="shared" ca="1" si="140"/>
        <v>0</v>
      </c>
      <c r="AQ134" s="359">
        <f t="shared" ca="1" si="141"/>
        <v>0</v>
      </c>
      <c r="AR134" s="359">
        <f t="shared" ca="1" si="142"/>
        <v>0</v>
      </c>
      <c r="AS134" s="359">
        <f t="shared" ca="1" si="143"/>
        <v>0</v>
      </c>
      <c r="AT134" s="359">
        <f t="shared" ca="1" si="144"/>
        <v>0</v>
      </c>
      <c r="AU134" s="359">
        <f t="shared" ca="1" si="145"/>
        <v>0</v>
      </c>
      <c r="AV134" s="359">
        <f t="shared" ca="1" si="146"/>
        <v>0</v>
      </c>
      <c r="AW134" s="359">
        <f t="shared" ca="1" si="147"/>
        <v>0</v>
      </c>
      <c r="AX134" s="359">
        <f t="shared" ca="1" si="148"/>
        <v>0</v>
      </c>
      <c r="AY134" s="359">
        <f t="shared" ca="1" si="149"/>
        <v>0</v>
      </c>
      <c r="AZ134" s="359">
        <f t="shared" ca="1" si="150"/>
        <v>0</v>
      </c>
      <c r="BA134" s="359">
        <f t="shared" ca="1" si="151"/>
        <v>0</v>
      </c>
      <c r="BB134" s="359">
        <f t="shared" ca="1" si="152"/>
        <v>0</v>
      </c>
      <c r="BC134" s="359">
        <f t="shared" ca="1" si="153"/>
        <v>0</v>
      </c>
      <c r="BD134" s="359">
        <f t="shared" ca="1" si="154"/>
        <v>0</v>
      </c>
      <c r="BE134" s="359">
        <f t="shared" ca="1" si="155"/>
        <v>0</v>
      </c>
      <c r="BF134" s="359">
        <f t="shared" ca="1" si="156"/>
        <v>0</v>
      </c>
      <c r="BG134" s="359">
        <f t="shared" ca="1" si="157"/>
        <v>0</v>
      </c>
      <c r="BH134" s="359">
        <f t="shared" ca="1" si="158"/>
        <v>0</v>
      </c>
      <c r="BI134" s="359">
        <f t="shared" ca="1" si="159"/>
        <v>0</v>
      </c>
      <c r="BJ134" s="359">
        <f t="shared" ca="1" si="160"/>
        <v>0</v>
      </c>
      <c r="BK134" s="359">
        <f t="shared" ca="1" si="161"/>
        <v>0</v>
      </c>
      <c r="BL134" s="359">
        <f t="shared" ca="1" si="162"/>
        <v>0</v>
      </c>
      <c r="BM134" s="359">
        <f t="shared" ca="1" si="163"/>
        <v>0</v>
      </c>
      <c r="BN134" s="359">
        <f t="shared" ca="1" si="164"/>
        <v>0</v>
      </c>
      <c r="BO134" s="359">
        <f t="shared" ca="1" si="165"/>
        <v>0</v>
      </c>
      <c r="BP134" s="358">
        <f t="shared" ca="1" si="167"/>
        <v>0</v>
      </c>
    </row>
    <row r="135" spans="1:70" ht="20.100000000000001" customHeight="1" x14ac:dyDescent="0.2">
      <c r="A135" s="349"/>
      <c r="B135" s="349"/>
      <c r="C135" s="350">
        <v>12</v>
      </c>
      <c r="D135" s="351" t="s">
        <v>388</v>
      </c>
      <c r="E135" s="349"/>
      <c r="F135" s="352"/>
      <c r="G135" s="352"/>
      <c r="H135" s="352"/>
      <c r="I135" s="352"/>
      <c r="J135" s="352"/>
      <c r="K135" s="352"/>
      <c r="L135" s="352"/>
      <c r="M135" s="352"/>
      <c r="N135" s="352"/>
      <c r="O135" s="352"/>
      <c r="P135" s="352"/>
      <c r="Q135" s="352"/>
      <c r="R135" s="352"/>
      <c r="S135" s="352"/>
      <c r="T135" s="352"/>
      <c r="U135" s="352"/>
      <c r="V135" s="352"/>
      <c r="W135" s="352"/>
      <c r="X135" s="352"/>
      <c r="Y135" s="352"/>
      <c r="Z135" s="352"/>
      <c r="AA135" s="352"/>
      <c r="AB135" s="352"/>
      <c r="AC135" s="352"/>
      <c r="AD135" s="352"/>
      <c r="AE135" s="352"/>
      <c r="AF135" s="352"/>
      <c r="AG135" s="352"/>
      <c r="AH135" s="352"/>
      <c r="AI135" s="352"/>
      <c r="AJ135" s="352"/>
      <c r="AK135" s="353" t="str">
        <f>IFERROR(IF(A135="","",INDEX([10]TPU!$G:$G,MATCH(A135,[10]TPU!$A:$A,0),1)),"")</f>
        <v/>
      </c>
      <c r="AL135" s="353">
        <f t="shared" ca="1" si="136"/>
        <v>0</v>
      </c>
      <c r="AM135" s="353">
        <f t="shared" ca="1" si="137"/>
        <v>0</v>
      </c>
      <c r="AN135" s="353">
        <f t="shared" ca="1" si="138"/>
        <v>0</v>
      </c>
      <c r="AO135" s="353">
        <f t="shared" ca="1" si="139"/>
        <v>0</v>
      </c>
      <c r="AP135" s="353">
        <f t="shared" ca="1" si="140"/>
        <v>0</v>
      </c>
      <c r="AQ135" s="353">
        <f t="shared" ca="1" si="141"/>
        <v>0</v>
      </c>
      <c r="AR135" s="353">
        <f t="shared" ca="1" si="142"/>
        <v>0</v>
      </c>
      <c r="AS135" s="353">
        <f t="shared" ca="1" si="143"/>
        <v>0</v>
      </c>
      <c r="AT135" s="353">
        <f t="shared" ca="1" si="144"/>
        <v>0</v>
      </c>
      <c r="AU135" s="353">
        <f t="shared" ca="1" si="145"/>
        <v>0</v>
      </c>
      <c r="AV135" s="353">
        <f t="shared" ca="1" si="146"/>
        <v>0</v>
      </c>
      <c r="AW135" s="353">
        <f t="shared" ca="1" si="147"/>
        <v>0</v>
      </c>
      <c r="AX135" s="353">
        <f t="shared" ca="1" si="148"/>
        <v>0</v>
      </c>
      <c r="AY135" s="353">
        <f t="shared" ca="1" si="149"/>
        <v>0</v>
      </c>
      <c r="AZ135" s="353">
        <f t="shared" ca="1" si="150"/>
        <v>0</v>
      </c>
      <c r="BA135" s="353">
        <f t="shared" ca="1" si="151"/>
        <v>0</v>
      </c>
      <c r="BB135" s="353">
        <f t="shared" ca="1" si="152"/>
        <v>0</v>
      </c>
      <c r="BC135" s="353">
        <f t="shared" ca="1" si="153"/>
        <v>0</v>
      </c>
      <c r="BD135" s="353">
        <f t="shared" ca="1" si="154"/>
        <v>0</v>
      </c>
      <c r="BE135" s="353">
        <f t="shared" ca="1" si="155"/>
        <v>0</v>
      </c>
      <c r="BF135" s="353">
        <f t="shared" ca="1" si="156"/>
        <v>0</v>
      </c>
      <c r="BG135" s="353">
        <f t="shared" ca="1" si="157"/>
        <v>0</v>
      </c>
      <c r="BH135" s="353">
        <f t="shared" ca="1" si="158"/>
        <v>0</v>
      </c>
      <c r="BI135" s="353">
        <f t="shared" ca="1" si="159"/>
        <v>0</v>
      </c>
      <c r="BJ135" s="353">
        <f t="shared" ca="1" si="160"/>
        <v>0</v>
      </c>
      <c r="BK135" s="353">
        <f t="shared" ca="1" si="161"/>
        <v>0</v>
      </c>
      <c r="BL135" s="353">
        <f t="shared" ca="1" si="162"/>
        <v>0</v>
      </c>
      <c r="BM135" s="353">
        <f t="shared" ca="1" si="163"/>
        <v>0</v>
      </c>
      <c r="BN135" s="353">
        <f t="shared" ca="1" si="164"/>
        <v>0</v>
      </c>
      <c r="BO135" s="353">
        <f t="shared" ca="1" si="165"/>
        <v>0</v>
      </c>
      <c r="BP135" s="353">
        <f ca="1">IF(AK135="",SUM(AL135:BO135),(F135*AK135))</f>
        <v>0</v>
      </c>
    </row>
    <row r="136" spans="1:70" ht="20.100000000000001" customHeight="1" x14ac:dyDescent="0.2">
      <c r="A136" s="354">
        <f ca="1">INDEX(MC_Dispositivo!B:E,MATCH('Quantitativo_MG-329'!C136,MC_Dispositivo!B:B,0),2)</f>
        <v>0</v>
      </c>
      <c r="B136" s="354"/>
      <c r="C136" s="354" t="s">
        <v>387</v>
      </c>
      <c r="D136" s="355" t="str">
        <f ca="1">INDEX(MC_Dispositivo!B:E,MATCH('Quantitativo_MG-329'!C136,MC_Dispositivo!B:B,0),3)</f>
        <v>Área de contenção</v>
      </c>
      <c r="E136" s="354" t="str">
        <f ca="1">INDEX(MC_Dispositivo!B:E,MATCH('Quantitativo_MG-329'!C136,MC_Dispositivo!B:B,0),4)</f>
        <v>m2</v>
      </c>
      <c r="F136" s="356" cm="1">
        <f t="array" aca="1" ref="F136" ca="1">IF($BS$1="Todos",SUM(IF(($BS$1="todos")*(MC_Dispositivo!$B$54:$B$212=$C136),MC_Dispositivo!$F$54:$BE$212)),SUM(IF((MC_Dispositivo!$F$36:$BE$36=$BS$1)*(MC_Dispositivo!$B$54:$B$212=$C136),MC_Dispositivo!$F$54:$BE$212)))</f>
        <v>0</v>
      </c>
      <c r="G136" s="357" cm="1">
        <f t="array" aca="1" ref="G136" ca="1">SUM(IF((MC_Dispositivo!$B$53:$B$189=$C136)*(MC_Dispositivo!$F$36:$BE$36=$BS$1)*(MC_Dispositivo!$F$43:$BE$43=G$1),MC_Dispositivo!$F$53:$BE$189))</f>
        <v>0</v>
      </c>
      <c r="H136" s="357" cm="1">
        <f t="array" aca="1" ref="H136" ca="1">SUM(IF((MC_Dispositivo!$B$53:$B$189=$C136)*(MC_Dispositivo!$F$36:$BE$36=$BS$1)*(MC_Dispositivo!$F$43:$BE$43=H$1),MC_Dispositivo!$F$53:$BE$189))</f>
        <v>0</v>
      </c>
      <c r="I136" s="357" cm="1">
        <f t="array" aca="1" ref="I136" ca="1">SUM(IF((MC_Dispositivo!$B$53:$B$189=$C136)*(MC_Dispositivo!$F$36:$BE$36=$BS$1)*(MC_Dispositivo!$F$43:$BE$43=I$1),MC_Dispositivo!$F$53:$BE$189))</f>
        <v>0</v>
      </c>
      <c r="J136" s="357" cm="1">
        <f t="array" aca="1" ref="J136" ca="1">SUM(IF((MC_Dispositivo!$B$53:$B$189=$C136)*(MC_Dispositivo!$F$36:$BE$36=$BS$1)*(MC_Dispositivo!$F$43:$BE$43=J$1),MC_Dispositivo!$F$53:$BE$189))</f>
        <v>0</v>
      </c>
      <c r="K136" s="357" cm="1">
        <f t="array" aca="1" ref="K136" ca="1">SUM(IF((MC_Dispositivo!$B$53:$B$189=$C136)*(MC_Dispositivo!$F$36:$BE$36=$BS$1)*(MC_Dispositivo!$F$43:$BE$43=K$1),MC_Dispositivo!$F$53:$BE$189))</f>
        <v>0</v>
      </c>
      <c r="L136" s="357" cm="1">
        <f t="array" aca="1" ref="L136" ca="1">SUM(IF((MC_Dispositivo!$B$53:$B$189=$C136)*(MC_Dispositivo!$F$36:$BE$36=$BS$1)*(MC_Dispositivo!$F$43:$BE$43=L$1),MC_Dispositivo!$F$53:$BE$189))</f>
        <v>0</v>
      </c>
      <c r="M136" s="357" cm="1">
        <f t="array" aca="1" ref="M136" ca="1">SUM(IF((MC_Dispositivo!$B$53:$B$189=$C136)*(MC_Dispositivo!$F$36:$BE$36=$BS$1)*(MC_Dispositivo!$F$43:$BE$43=M$1),MC_Dispositivo!$F$53:$BE$189))</f>
        <v>0</v>
      </c>
      <c r="N136" s="357" cm="1">
        <f t="array" aca="1" ref="N136" ca="1">SUM(IF((MC_Dispositivo!$B$53:$B$189=$C136)*(MC_Dispositivo!$F$36:$BE$36=$BS$1)*(MC_Dispositivo!$F$43:$BE$43=N$1),MC_Dispositivo!$F$53:$BE$189))</f>
        <v>0</v>
      </c>
      <c r="O136" s="357" cm="1">
        <f t="array" aca="1" ref="O136" ca="1">SUM(IF((MC_Dispositivo!$B$53:$B$189=$C136)*(MC_Dispositivo!$F$36:$BE$36=$BS$1)*(MC_Dispositivo!$F$43:$BE$43=O$1),MC_Dispositivo!$F$53:$BE$189))</f>
        <v>0</v>
      </c>
      <c r="P136" s="357" cm="1">
        <f t="array" aca="1" ref="P136" ca="1">SUM(IF((MC_Dispositivo!$B$53:$B$189=$C136)*(MC_Dispositivo!$F$36:$BE$36=$BS$1)*(MC_Dispositivo!$F$43:$BE$43=P$1),MC_Dispositivo!$F$53:$BE$189))</f>
        <v>0</v>
      </c>
      <c r="Q136" s="357" cm="1">
        <f t="array" aca="1" ref="Q136" ca="1">SUM(IF((MC_Dispositivo!$B$53:$B$189=$C136)*(MC_Dispositivo!$F$36:$BE$36=$BS$1)*(MC_Dispositivo!$F$43:$BE$43=Q$1),MC_Dispositivo!$F$53:$BE$189))</f>
        <v>0</v>
      </c>
      <c r="R136" s="357" cm="1">
        <f t="array" aca="1" ref="R136" ca="1">SUM(IF((MC_Dispositivo!$B$53:$B$189=$C136)*(MC_Dispositivo!$F$36:$BE$36=$BS$1)*(MC_Dispositivo!$F$43:$BE$43=R$1),MC_Dispositivo!$F$53:$BE$189))</f>
        <v>0</v>
      </c>
      <c r="S136" s="357" cm="1">
        <f t="array" aca="1" ref="S136" ca="1">SUM(IF((MC_Dispositivo!$B$53:$B$189=$C136)*(MC_Dispositivo!$F$36:$BE$36=$BS$1)*(MC_Dispositivo!$F$43:$BE$43=S$1),MC_Dispositivo!$F$53:$BE$189))</f>
        <v>0</v>
      </c>
      <c r="T136" s="357" cm="1">
        <f t="array" aca="1" ref="T136" ca="1">SUM(IF((MC_Dispositivo!$B$53:$B$189=$C136)*(MC_Dispositivo!$F$36:$BE$36=$BS$1)*(MC_Dispositivo!$F$43:$BE$43=T$1),MC_Dispositivo!$F$53:$BE$189))</f>
        <v>0</v>
      </c>
      <c r="U136" s="357" cm="1">
        <f t="array" aca="1" ref="U136" ca="1">SUM(IF((MC_Dispositivo!$B$53:$B$189=$C136)*(MC_Dispositivo!$F$36:$BE$36=$BS$1)*(MC_Dispositivo!$F$43:$BE$43=U$1),MC_Dispositivo!$F$53:$BE$189))</f>
        <v>0</v>
      </c>
      <c r="V136" s="357" cm="1">
        <f t="array" aca="1" ref="V136" ca="1">SUM(IF((MC_Dispositivo!$B$53:$B$189=$C136)*(MC_Dispositivo!$F$36:$BE$36=$BS$1)*(MC_Dispositivo!$F$43:$BE$43=V$1),MC_Dispositivo!$F$53:$BE$189))</f>
        <v>0</v>
      </c>
      <c r="W136" s="357" cm="1">
        <f t="array" aca="1" ref="W136" ca="1">SUM(IF((MC_Dispositivo!$B$53:$B$189=$C136)*(MC_Dispositivo!$F$36:$BE$36=$BS$1)*(MC_Dispositivo!$F$43:$BE$43=W$1),MC_Dispositivo!$F$53:$BE$189))</f>
        <v>0</v>
      </c>
      <c r="X136" s="357" cm="1">
        <f t="array" aca="1" ref="X136" ca="1">SUM(IF((MC_Dispositivo!$B$53:$B$189=$C136)*(MC_Dispositivo!$F$36:$BE$36=$BS$1)*(MC_Dispositivo!$F$43:$BE$43=X$1),MC_Dispositivo!$F$53:$BE$189))</f>
        <v>0</v>
      </c>
      <c r="Y136" s="357" cm="1">
        <f t="array" aca="1" ref="Y136" ca="1">SUM(IF((MC_Dispositivo!$B$53:$B$189=$C136)*(MC_Dispositivo!$F$36:$BE$36=$BS$1)*(MC_Dispositivo!$F$43:$BE$43=Y$1),MC_Dispositivo!$F$53:$BE$189))</f>
        <v>0</v>
      </c>
      <c r="Z136" s="357" cm="1">
        <f t="array" aca="1" ref="Z136" ca="1">SUM(IF((MC_Dispositivo!$B$53:$B$189=$C136)*(MC_Dispositivo!$F$36:$BE$36=$BS$1)*(MC_Dispositivo!$F$43:$BE$43=Z$1),MC_Dispositivo!$F$53:$BE$189))</f>
        <v>0</v>
      </c>
      <c r="AA136" s="357" cm="1">
        <f t="array" aca="1" ref="AA136" ca="1">SUM(IF((MC_Dispositivo!$B$53:$B$189=$C136)*(MC_Dispositivo!$F$36:$BE$36=$BS$1)*(MC_Dispositivo!$F$43:$BE$43=AA$1),MC_Dispositivo!$F$53:$BE$189))</f>
        <v>0</v>
      </c>
      <c r="AB136" s="357" cm="1">
        <f t="array" aca="1" ref="AB136" ca="1">SUM(IF((MC_Dispositivo!$B$53:$B$189=$C136)*(MC_Dispositivo!$F$36:$BE$36=$BS$1)*(MC_Dispositivo!$F$43:$BE$43=AB$1),MC_Dispositivo!$F$53:$BE$189))</f>
        <v>0</v>
      </c>
      <c r="AC136" s="357" cm="1">
        <f t="array" aca="1" ref="AC136" ca="1">SUM(IF((MC_Dispositivo!$B$53:$B$189=$C136)*(MC_Dispositivo!$F$36:$BE$36=$BS$1)*(MC_Dispositivo!$F$43:$BE$43=AC$1),MC_Dispositivo!$F$53:$BE$189))</f>
        <v>0</v>
      </c>
      <c r="AD136" s="357" cm="1">
        <f t="array" aca="1" ref="AD136" ca="1">SUM(IF((MC_Dispositivo!$B$53:$B$189=$C136)*(MC_Dispositivo!$F$36:$BE$36=$BS$1)*(MC_Dispositivo!$F$43:$BE$43=AD$1),MC_Dispositivo!$F$53:$BE$189))</f>
        <v>0</v>
      </c>
      <c r="AE136" s="357" cm="1">
        <f t="array" aca="1" ref="AE136" ca="1">SUM(IF((MC_Dispositivo!$B$53:$B$189=$C136)*(MC_Dispositivo!$F$36:$BE$36=$BS$1)*(MC_Dispositivo!$F$43:$BE$43=AE$1),MC_Dispositivo!$F$53:$BE$189))</f>
        <v>0</v>
      </c>
      <c r="AF136" s="357" cm="1">
        <f t="array" aca="1" ref="AF136" ca="1">SUM(IF((MC_Dispositivo!$B$53:$B$189=$C136)*(MC_Dispositivo!$F$36:$BE$36=$BS$1)*(MC_Dispositivo!$F$43:$BE$43=AF$1),MC_Dispositivo!$F$53:$BE$189))</f>
        <v>0</v>
      </c>
      <c r="AG136" s="357" cm="1">
        <f t="array" aca="1" ref="AG136" ca="1">SUM(IF((MC_Dispositivo!$B$53:$B$189=$C136)*(MC_Dispositivo!$F$36:$BE$36=$BS$1)*(MC_Dispositivo!$F$43:$BE$43=AG$1),MC_Dispositivo!$F$53:$BE$189))</f>
        <v>0</v>
      </c>
      <c r="AH136" s="357" cm="1">
        <f t="array" aca="1" ref="AH136" ca="1">SUM(IF((MC_Dispositivo!$B$53:$B$189=$C136)*(MC_Dispositivo!$F$36:$BE$36=$BS$1)*(MC_Dispositivo!$F$43:$BE$43=AH$1),MC_Dispositivo!$F$53:$BE$189))</f>
        <v>0</v>
      </c>
      <c r="AI136" s="357" cm="1">
        <f t="array" aca="1" ref="AI136" ca="1">SUM(IF((MC_Dispositivo!$B$53:$B$189=$C136)*(MC_Dispositivo!$F$36:$BE$36=$BS$1)*(MC_Dispositivo!$F$43:$BE$43=AI$1),MC_Dispositivo!$F$53:$BE$189))</f>
        <v>0</v>
      </c>
      <c r="AJ136" s="357" cm="1">
        <f t="array" aca="1" ref="AJ136" ca="1">SUM(IF((MC_Dispositivo!$B$53:$B$189=$C136)*(MC_Dispositivo!$F$36:$BE$36=$BS$1)*(MC_Dispositivo!$F$43:$BE$43=AJ$1),MC_Dispositivo!$F$53:$BE$189))</f>
        <v>0</v>
      </c>
      <c r="AK136" s="358">
        <v>0</v>
      </c>
      <c r="AL136" s="359">
        <f t="shared" ca="1" si="136"/>
        <v>0</v>
      </c>
      <c r="AM136" s="359">
        <f t="shared" ca="1" si="137"/>
        <v>0</v>
      </c>
      <c r="AN136" s="359">
        <f t="shared" ca="1" si="138"/>
        <v>0</v>
      </c>
      <c r="AO136" s="359">
        <f t="shared" ca="1" si="139"/>
        <v>0</v>
      </c>
      <c r="AP136" s="359">
        <f t="shared" ca="1" si="140"/>
        <v>0</v>
      </c>
      <c r="AQ136" s="359">
        <f t="shared" ca="1" si="141"/>
        <v>0</v>
      </c>
      <c r="AR136" s="359">
        <f t="shared" ca="1" si="142"/>
        <v>0</v>
      </c>
      <c r="AS136" s="359">
        <f t="shared" ca="1" si="143"/>
        <v>0</v>
      </c>
      <c r="AT136" s="359">
        <f t="shared" ca="1" si="144"/>
        <v>0</v>
      </c>
      <c r="AU136" s="359">
        <f t="shared" ca="1" si="145"/>
        <v>0</v>
      </c>
      <c r="AV136" s="359">
        <f t="shared" ca="1" si="146"/>
        <v>0</v>
      </c>
      <c r="AW136" s="359">
        <f t="shared" ca="1" si="147"/>
        <v>0</v>
      </c>
      <c r="AX136" s="359">
        <f t="shared" ca="1" si="148"/>
        <v>0</v>
      </c>
      <c r="AY136" s="359">
        <f t="shared" ca="1" si="149"/>
        <v>0</v>
      </c>
      <c r="AZ136" s="359">
        <f t="shared" ca="1" si="150"/>
        <v>0</v>
      </c>
      <c r="BA136" s="359">
        <f t="shared" ca="1" si="151"/>
        <v>0</v>
      </c>
      <c r="BB136" s="359">
        <f t="shared" ca="1" si="152"/>
        <v>0</v>
      </c>
      <c r="BC136" s="359">
        <f t="shared" ca="1" si="153"/>
        <v>0</v>
      </c>
      <c r="BD136" s="359">
        <f t="shared" ca="1" si="154"/>
        <v>0</v>
      </c>
      <c r="BE136" s="359">
        <f t="shared" ca="1" si="155"/>
        <v>0</v>
      </c>
      <c r="BF136" s="359">
        <f t="shared" ca="1" si="156"/>
        <v>0</v>
      </c>
      <c r="BG136" s="359">
        <f t="shared" ca="1" si="157"/>
        <v>0</v>
      </c>
      <c r="BH136" s="359">
        <f t="shared" ca="1" si="158"/>
        <v>0</v>
      </c>
      <c r="BI136" s="359">
        <f t="shared" ca="1" si="159"/>
        <v>0</v>
      </c>
      <c r="BJ136" s="359">
        <f t="shared" ca="1" si="160"/>
        <v>0</v>
      </c>
      <c r="BK136" s="359">
        <f t="shared" ca="1" si="161"/>
        <v>0</v>
      </c>
      <c r="BL136" s="359">
        <f t="shared" ca="1" si="162"/>
        <v>0</v>
      </c>
      <c r="BM136" s="359">
        <f t="shared" ca="1" si="163"/>
        <v>0</v>
      </c>
      <c r="BN136" s="359">
        <f t="shared" ca="1" si="164"/>
        <v>0</v>
      </c>
      <c r="BO136" s="359">
        <f t="shared" ca="1" si="165"/>
        <v>0</v>
      </c>
      <c r="BP136" s="358">
        <f t="shared" ca="1" si="167"/>
        <v>0</v>
      </c>
      <c r="BQ136" s="206">
        <v>0</v>
      </c>
      <c r="BR136" s="234">
        <f t="shared" ref="BR136" ca="1" si="169">IF(BQ136="","",BQ136/$BQ$2)</f>
        <v>0</v>
      </c>
    </row>
    <row r="137" spans="1:70" ht="20.100000000000001" customHeight="1" x14ac:dyDescent="0.2">
      <c r="A137" s="349"/>
      <c r="B137" s="349"/>
      <c r="C137" s="350">
        <v>13</v>
      </c>
      <c r="D137" s="351" t="s">
        <v>410</v>
      </c>
      <c r="E137" s="349"/>
      <c r="F137" s="352"/>
      <c r="G137" s="352"/>
      <c r="H137" s="352"/>
      <c r="I137" s="352"/>
      <c r="J137" s="352"/>
      <c r="K137" s="352"/>
      <c r="L137" s="352"/>
      <c r="M137" s="352"/>
      <c r="N137" s="352"/>
      <c r="O137" s="352"/>
      <c r="P137" s="352"/>
      <c r="Q137" s="352"/>
      <c r="R137" s="352"/>
      <c r="S137" s="352"/>
      <c r="T137" s="352"/>
      <c r="U137" s="352"/>
      <c r="V137" s="352"/>
      <c r="W137" s="352"/>
      <c r="X137" s="352"/>
      <c r="Y137" s="352"/>
      <c r="Z137" s="352"/>
      <c r="AA137" s="352"/>
      <c r="AB137" s="352"/>
      <c r="AC137" s="352"/>
      <c r="AD137" s="352"/>
      <c r="AE137" s="352"/>
      <c r="AF137" s="352"/>
      <c r="AG137" s="352"/>
      <c r="AH137" s="352"/>
      <c r="AI137" s="352"/>
      <c r="AJ137" s="352"/>
      <c r="AK137" s="353" t="str">
        <f>IFERROR(IF(A137="","",INDEX([10]TPU!$G:$G,MATCH(A137,[10]TPU!$A:$A,0),1)),"")</f>
        <v/>
      </c>
      <c r="AL137" s="353">
        <f t="shared" ca="1" si="136"/>
        <v>0</v>
      </c>
      <c r="AM137" s="353">
        <f t="shared" ca="1" si="137"/>
        <v>0</v>
      </c>
      <c r="AN137" s="353">
        <f t="shared" ca="1" si="138"/>
        <v>0</v>
      </c>
      <c r="AO137" s="353">
        <f t="shared" ca="1" si="139"/>
        <v>0</v>
      </c>
      <c r="AP137" s="353">
        <f t="shared" ca="1" si="140"/>
        <v>0</v>
      </c>
      <c r="AQ137" s="353">
        <f t="shared" ca="1" si="141"/>
        <v>0</v>
      </c>
      <c r="AR137" s="353">
        <f t="shared" ca="1" si="142"/>
        <v>0</v>
      </c>
      <c r="AS137" s="353">
        <f t="shared" ca="1" si="143"/>
        <v>0</v>
      </c>
      <c r="AT137" s="353">
        <f t="shared" ca="1" si="144"/>
        <v>0</v>
      </c>
      <c r="AU137" s="353">
        <f t="shared" ca="1" si="145"/>
        <v>0</v>
      </c>
      <c r="AV137" s="353">
        <f t="shared" ca="1" si="146"/>
        <v>0</v>
      </c>
      <c r="AW137" s="353">
        <f t="shared" ca="1" si="147"/>
        <v>0</v>
      </c>
      <c r="AX137" s="353">
        <f t="shared" ca="1" si="148"/>
        <v>0</v>
      </c>
      <c r="AY137" s="353">
        <f t="shared" ca="1" si="149"/>
        <v>0</v>
      </c>
      <c r="AZ137" s="353">
        <f t="shared" ca="1" si="150"/>
        <v>0</v>
      </c>
      <c r="BA137" s="353">
        <f t="shared" ca="1" si="151"/>
        <v>0</v>
      </c>
      <c r="BB137" s="353">
        <f t="shared" ca="1" si="152"/>
        <v>0</v>
      </c>
      <c r="BC137" s="353">
        <f t="shared" ca="1" si="153"/>
        <v>0</v>
      </c>
      <c r="BD137" s="353">
        <f t="shared" ca="1" si="154"/>
        <v>0</v>
      </c>
      <c r="BE137" s="353">
        <f t="shared" ca="1" si="155"/>
        <v>0</v>
      </c>
      <c r="BF137" s="353">
        <f t="shared" ca="1" si="156"/>
        <v>0</v>
      </c>
      <c r="BG137" s="353">
        <f t="shared" ca="1" si="157"/>
        <v>0</v>
      </c>
      <c r="BH137" s="353">
        <f t="shared" ca="1" si="158"/>
        <v>0</v>
      </c>
      <c r="BI137" s="353">
        <f t="shared" ca="1" si="159"/>
        <v>0</v>
      </c>
      <c r="BJ137" s="353">
        <f t="shared" ca="1" si="160"/>
        <v>0</v>
      </c>
      <c r="BK137" s="353">
        <f t="shared" ca="1" si="161"/>
        <v>0</v>
      </c>
      <c r="BL137" s="353">
        <f t="shared" ca="1" si="162"/>
        <v>0</v>
      </c>
      <c r="BM137" s="353">
        <f t="shared" ca="1" si="163"/>
        <v>0</v>
      </c>
      <c r="BN137" s="353">
        <f t="shared" ca="1" si="164"/>
        <v>0</v>
      </c>
      <c r="BO137" s="353">
        <f t="shared" ca="1" si="165"/>
        <v>0</v>
      </c>
      <c r="BP137" s="353">
        <f t="shared" ca="1" si="167"/>
        <v>0</v>
      </c>
    </row>
    <row r="138" spans="1:70" ht="20.100000000000001" customHeight="1" x14ac:dyDescent="0.2">
      <c r="A138" s="354">
        <f ca="1">INDEX(MC_Dispositivo!B:E,MATCH('Quantitativo_MG-329'!C138,MC_Dispositivo!B:B,0),2)</f>
        <v>0</v>
      </c>
      <c r="B138" s="354"/>
      <c r="C138" s="354" t="s">
        <v>412</v>
      </c>
      <c r="D138" s="355" t="str">
        <f ca="1">INDEX(MC_Dispositivo!B:E,MATCH('Quantitativo_MG-329'!C138,MC_Dispositivo!B:B,0),3)</f>
        <v>Área da OAE</v>
      </c>
      <c r="E138" s="354" t="str">
        <f ca="1">INDEX(MC_Dispositivo!B:E,MATCH('Quantitativo_MG-329'!C138,MC_Dispositivo!B:B,0),4)</f>
        <v>m2</v>
      </c>
      <c r="F138" s="356" cm="1">
        <f t="array" aca="1" ref="F138" ca="1">IF($BS$1="Todos",SUM(IF(($BS$1="todos")*(MC_Dispositivo!$B$54:$B$212=$C138),MC_Dispositivo!$F$54:$BE$212)),SUM(IF((MC_Dispositivo!$F$36:$BE$36=$BS$1)*(MC_Dispositivo!$B$54:$B$212=$C138),MC_Dispositivo!$F$54:$BE$212)))</f>
        <v>0</v>
      </c>
      <c r="G138" s="357" cm="1">
        <f t="array" aca="1" ref="G138" ca="1">SUM(IF((MC_Dispositivo!$B$53:$B$189=$C138)*(MC_Dispositivo!$F$36:$BE$36=$BS$1)*(MC_Dispositivo!$F$43:$BE$43=G$1),MC_Dispositivo!$F$53:$BE$189))</f>
        <v>0</v>
      </c>
      <c r="H138" s="357" cm="1">
        <f t="array" aca="1" ref="H138" ca="1">SUM(IF((MC_Dispositivo!$B$53:$B$189=$C138)*(MC_Dispositivo!$F$36:$BE$36=$BS$1)*(MC_Dispositivo!$F$43:$BE$43=H$1),MC_Dispositivo!$F$53:$BE$189))</f>
        <v>0</v>
      </c>
      <c r="I138" s="357" cm="1">
        <f t="array" aca="1" ref="I138" ca="1">SUM(IF((MC_Dispositivo!$B$53:$B$189=$C138)*(MC_Dispositivo!$F$36:$BE$36=$BS$1)*(MC_Dispositivo!$F$43:$BE$43=I$1),MC_Dispositivo!$F$53:$BE$189))</f>
        <v>0</v>
      </c>
      <c r="J138" s="357" cm="1">
        <f t="array" aca="1" ref="J138" ca="1">SUM(IF((MC_Dispositivo!$B$53:$B$189=$C138)*(MC_Dispositivo!$F$36:$BE$36=$BS$1)*(MC_Dispositivo!$F$43:$BE$43=J$1),MC_Dispositivo!$F$53:$BE$189))</f>
        <v>0</v>
      </c>
      <c r="K138" s="357" cm="1">
        <f t="array" aca="1" ref="K138" ca="1">SUM(IF((MC_Dispositivo!$B$53:$B$189=$C138)*(MC_Dispositivo!$F$36:$BE$36=$BS$1)*(MC_Dispositivo!$F$43:$BE$43=K$1),MC_Dispositivo!$F$53:$BE$189))</f>
        <v>0</v>
      </c>
      <c r="L138" s="357" cm="1">
        <f t="array" aca="1" ref="L138" ca="1">SUM(IF((MC_Dispositivo!$B$53:$B$189=$C138)*(MC_Dispositivo!$F$36:$BE$36=$BS$1)*(MC_Dispositivo!$F$43:$BE$43=L$1),MC_Dispositivo!$F$53:$BE$189))</f>
        <v>0</v>
      </c>
      <c r="M138" s="357" cm="1">
        <f t="array" aca="1" ref="M138" ca="1">SUM(IF((MC_Dispositivo!$B$53:$B$189=$C138)*(MC_Dispositivo!$F$36:$BE$36=$BS$1)*(MC_Dispositivo!$F$43:$BE$43=M$1),MC_Dispositivo!$F$53:$BE$189))</f>
        <v>0</v>
      </c>
      <c r="N138" s="357" cm="1">
        <f t="array" aca="1" ref="N138" ca="1">SUM(IF((MC_Dispositivo!$B$53:$B$189=$C138)*(MC_Dispositivo!$F$36:$BE$36=$BS$1)*(MC_Dispositivo!$F$43:$BE$43=N$1),MC_Dispositivo!$F$53:$BE$189))</f>
        <v>0</v>
      </c>
      <c r="O138" s="357" cm="1">
        <f t="array" aca="1" ref="O138" ca="1">SUM(IF((MC_Dispositivo!$B$53:$B$189=$C138)*(MC_Dispositivo!$F$36:$BE$36=$BS$1)*(MC_Dispositivo!$F$43:$BE$43=O$1),MC_Dispositivo!$F$53:$BE$189))</f>
        <v>0</v>
      </c>
      <c r="P138" s="357" cm="1">
        <f t="array" aca="1" ref="P138" ca="1">SUM(IF((MC_Dispositivo!$B$53:$B$189=$C138)*(MC_Dispositivo!$F$36:$BE$36=$BS$1)*(MC_Dispositivo!$F$43:$BE$43=P$1),MC_Dispositivo!$F$53:$BE$189))</f>
        <v>0</v>
      </c>
      <c r="Q138" s="357" cm="1">
        <f t="array" aca="1" ref="Q138" ca="1">SUM(IF((MC_Dispositivo!$B$53:$B$189=$C138)*(MC_Dispositivo!$F$36:$BE$36=$BS$1)*(MC_Dispositivo!$F$43:$BE$43=Q$1),MC_Dispositivo!$F$53:$BE$189))</f>
        <v>0</v>
      </c>
      <c r="R138" s="357" cm="1">
        <f t="array" aca="1" ref="R138" ca="1">SUM(IF((MC_Dispositivo!$B$53:$B$189=$C138)*(MC_Dispositivo!$F$36:$BE$36=$BS$1)*(MC_Dispositivo!$F$43:$BE$43=R$1),MC_Dispositivo!$F$53:$BE$189))</f>
        <v>0</v>
      </c>
      <c r="S138" s="357" cm="1">
        <f t="array" aca="1" ref="S138" ca="1">SUM(IF((MC_Dispositivo!$B$53:$B$189=$C138)*(MC_Dispositivo!$F$36:$BE$36=$BS$1)*(MC_Dispositivo!$F$43:$BE$43=S$1),MC_Dispositivo!$F$53:$BE$189))</f>
        <v>0</v>
      </c>
      <c r="T138" s="357" cm="1">
        <f t="array" aca="1" ref="T138" ca="1">SUM(IF((MC_Dispositivo!$B$53:$B$189=$C138)*(MC_Dispositivo!$F$36:$BE$36=$BS$1)*(MC_Dispositivo!$F$43:$BE$43=T$1),MC_Dispositivo!$F$53:$BE$189))</f>
        <v>0</v>
      </c>
      <c r="U138" s="357" cm="1">
        <f t="array" aca="1" ref="U138" ca="1">SUM(IF((MC_Dispositivo!$B$53:$B$189=$C138)*(MC_Dispositivo!$F$36:$BE$36=$BS$1)*(MC_Dispositivo!$F$43:$BE$43=U$1),MC_Dispositivo!$F$53:$BE$189))</f>
        <v>0</v>
      </c>
      <c r="V138" s="357" cm="1">
        <f t="array" aca="1" ref="V138" ca="1">SUM(IF((MC_Dispositivo!$B$53:$B$189=$C138)*(MC_Dispositivo!$F$36:$BE$36=$BS$1)*(MC_Dispositivo!$F$43:$BE$43=V$1),MC_Dispositivo!$F$53:$BE$189))</f>
        <v>0</v>
      </c>
      <c r="W138" s="357" cm="1">
        <f t="array" aca="1" ref="W138" ca="1">SUM(IF((MC_Dispositivo!$B$53:$B$189=$C138)*(MC_Dispositivo!$F$36:$BE$36=$BS$1)*(MC_Dispositivo!$F$43:$BE$43=W$1),MC_Dispositivo!$F$53:$BE$189))</f>
        <v>0</v>
      </c>
      <c r="X138" s="357" cm="1">
        <f t="array" aca="1" ref="X138" ca="1">SUM(IF((MC_Dispositivo!$B$53:$B$189=$C138)*(MC_Dispositivo!$F$36:$BE$36=$BS$1)*(MC_Dispositivo!$F$43:$BE$43=X$1),MC_Dispositivo!$F$53:$BE$189))</f>
        <v>0</v>
      </c>
      <c r="Y138" s="357" cm="1">
        <f t="array" aca="1" ref="Y138" ca="1">SUM(IF((MC_Dispositivo!$B$53:$B$189=$C138)*(MC_Dispositivo!$F$36:$BE$36=$BS$1)*(MC_Dispositivo!$F$43:$BE$43=Y$1),MC_Dispositivo!$F$53:$BE$189))</f>
        <v>0</v>
      </c>
      <c r="Z138" s="357" cm="1">
        <f t="array" aca="1" ref="Z138" ca="1">SUM(IF((MC_Dispositivo!$B$53:$B$189=$C138)*(MC_Dispositivo!$F$36:$BE$36=$BS$1)*(MC_Dispositivo!$F$43:$BE$43=Z$1),MC_Dispositivo!$F$53:$BE$189))</f>
        <v>0</v>
      </c>
      <c r="AA138" s="357" cm="1">
        <f t="array" aca="1" ref="AA138" ca="1">SUM(IF((MC_Dispositivo!$B$53:$B$189=$C138)*(MC_Dispositivo!$F$36:$BE$36=$BS$1)*(MC_Dispositivo!$F$43:$BE$43=AA$1),MC_Dispositivo!$F$53:$BE$189))</f>
        <v>0</v>
      </c>
      <c r="AB138" s="357" cm="1">
        <f t="array" aca="1" ref="AB138" ca="1">SUM(IF((MC_Dispositivo!$B$53:$B$189=$C138)*(MC_Dispositivo!$F$36:$BE$36=$BS$1)*(MC_Dispositivo!$F$43:$BE$43=AB$1),MC_Dispositivo!$F$53:$BE$189))</f>
        <v>0</v>
      </c>
      <c r="AC138" s="357" cm="1">
        <f t="array" aca="1" ref="AC138" ca="1">SUM(IF((MC_Dispositivo!$B$53:$B$189=$C138)*(MC_Dispositivo!$F$36:$BE$36=$BS$1)*(MC_Dispositivo!$F$43:$BE$43=AC$1),MC_Dispositivo!$F$53:$BE$189))</f>
        <v>0</v>
      </c>
      <c r="AD138" s="357" cm="1">
        <f t="array" aca="1" ref="AD138" ca="1">SUM(IF((MC_Dispositivo!$B$53:$B$189=$C138)*(MC_Dispositivo!$F$36:$BE$36=$BS$1)*(MC_Dispositivo!$F$43:$BE$43=AD$1),MC_Dispositivo!$F$53:$BE$189))</f>
        <v>0</v>
      </c>
      <c r="AE138" s="357" cm="1">
        <f t="array" aca="1" ref="AE138" ca="1">SUM(IF((MC_Dispositivo!$B$53:$B$189=$C138)*(MC_Dispositivo!$F$36:$BE$36=$BS$1)*(MC_Dispositivo!$F$43:$BE$43=AE$1),MC_Dispositivo!$F$53:$BE$189))</f>
        <v>0</v>
      </c>
      <c r="AF138" s="357" cm="1">
        <f t="array" aca="1" ref="AF138" ca="1">SUM(IF((MC_Dispositivo!$B$53:$B$189=$C138)*(MC_Dispositivo!$F$36:$BE$36=$BS$1)*(MC_Dispositivo!$F$43:$BE$43=AF$1),MC_Dispositivo!$F$53:$BE$189))</f>
        <v>0</v>
      </c>
      <c r="AG138" s="357" cm="1">
        <f t="array" aca="1" ref="AG138" ca="1">SUM(IF((MC_Dispositivo!$B$53:$B$189=$C138)*(MC_Dispositivo!$F$36:$BE$36=$BS$1)*(MC_Dispositivo!$F$43:$BE$43=AG$1),MC_Dispositivo!$F$53:$BE$189))</f>
        <v>0</v>
      </c>
      <c r="AH138" s="357" cm="1">
        <f t="array" aca="1" ref="AH138" ca="1">SUM(IF((MC_Dispositivo!$B$53:$B$189=$C138)*(MC_Dispositivo!$F$36:$BE$36=$BS$1)*(MC_Dispositivo!$F$43:$BE$43=AH$1),MC_Dispositivo!$F$53:$BE$189))</f>
        <v>0</v>
      </c>
      <c r="AI138" s="357" cm="1">
        <f t="array" aca="1" ref="AI138" ca="1">SUM(IF((MC_Dispositivo!$B$53:$B$189=$C138)*(MC_Dispositivo!$F$36:$BE$36=$BS$1)*(MC_Dispositivo!$F$43:$BE$43=AI$1),MC_Dispositivo!$F$53:$BE$189))</f>
        <v>0</v>
      </c>
      <c r="AJ138" s="357" cm="1">
        <f t="array" aca="1" ref="AJ138" ca="1">SUM(IF((MC_Dispositivo!$B$53:$B$189=$C138)*(MC_Dispositivo!$F$36:$BE$36=$BS$1)*(MC_Dispositivo!$F$43:$BE$43=AJ$1),MC_Dispositivo!$F$53:$BE$189))</f>
        <v>0</v>
      </c>
      <c r="AK138" s="358">
        <v>0</v>
      </c>
      <c r="AL138" s="359">
        <f t="shared" ca="1" si="136"/>
        <v>0</v>
      </c>
      <c r="AM138" s="359">
        <f t="shared" ca="1" si="137"/>
        <v>0</v>
      </c>
      <c r="AN138" s="359">
        <f t="shared" ca="1" si="138"/>
        <v>0</v>
      </c>
      <c r="AO138" s="359">
        <f t="shared" ca="1" si="139"/>
        <v>0</v>
      </c>
      <c r="AP138" s="359">
        <f t="shared" ca="1" si="140"/>
        <v>0</v>
      </c>
      <c r="AQ138" s="359">
        <f t="shared" ca="1" si="141"/>
        <v>0</v>
      </c>
      <c r="AR138" s="359">
        <f t="shared" ca="1" si="142"/>
        <v>0</v>
      </c>
      <c r="AS138" s="359">
        <f t="shared" ca="1" si="143"/>
        <v>0</v>
      </c>
      <c r="AT138" s="359">
        <f t="shared" ca="1" si="144"/>
        <v>0</v>
      </c>
      <c r="AU138" s="359">
        <f t="shared" ca="1" si="145"/>
        <v>0</v>
      </c>
      <c r="AV138" s="359">
        <f t="shared" ca="1" si="146"/>
        <v>0</v>
      </c>
      <c r="AW138" s="359">
        <f t="shared" ca="1" si="147"/>
        <v>0</v>
      </c>
      <c r="AX138" s="359">
        <f t="shared" ca="1" si="148"/>
        <v>0</v>
      </c>
      <c r="AY138" s="359">
        <f t="shared" ca="1" si="149"/>
        <v>0</v>
      </c>
      <c r="AZ138" s="359">
        <f t="shared" ca="1" si="150"/>
        <v>0</v>
      </c>
      <c r="BA138" s="359">
        <f t="shared" ca="1" si="151"/>
        <v>0</v>
      </c>
      <c r="BB138" s="359">
        <f t="shared" ca="1" si="152"/>
        <v>0</v>
      </c>
      <c r="BC138" s="359">
        <f t="shared" ca="1" si="153"/>
        <v>0</v>
      </c>
      <c r="BD138" s="359">
        <f t="shared" ca="1" si="154"/>
        <v>0</v>
      </c>
      <c r="BE138" s="359">
        <f t="shared" ca="1" si="155"/>
        <v>0</v>
      </c>
      <c r="BF138" s="359">
        <f t="shared" ca="1" si="156"/>
        <v>0</v>
      </c>
      <c r="BG138" s="359">
        <f t="shared" ca="1" si="157"/>
        <v>0</v>
      </c>
      <c r="BH138" s="359">
        <f t="shared" ca="1" si="158"/>
        <v>0</v>
      </c>
      <c r="BI138" s="359">
        <f t="shared" ca="1" si="159"/>
        <v>0</v>
      </c>
      <c r="BJ138" s="359">
        <f t="shared" ca="1" si="160"/>
        <v>0</v>
      </c>
      <c r="BK138" s="359">
        <f t="shared" ca="1" si="161"/>
        <v>0</v>
      </c>
      <c r="BL138" s="359">
        <f t="shared" ca="1" si="162"/>
        <v>0</v>
      </c>
      <c r="BM138" s="359">
        <f t="shared" ca="1" si="163"/>
        <v>0</v>
      </c>
      <c r="BN138" s="359">
        <f t="shared" ca="1" si="164"/>
        <v>0</v>
      </c>
      <c r="BO138" s="359">
        <f t="shared" ca="1" si="165"/>
        <v>0</v>
      </c>
      <c r="BP138" s="358">
        <f t="shared" ca="1" si="167"/>
        <v>0</v>
      </c>
      <c r="BQ138" s="206">
        <v>0</v>
      </c>
      <c r="BR138" s="234">
        <f t="shared" ref="BR138" ca="1" si="170">IF(BQ138="","",BQ138/$BQ$2)</f>
        <v>0</v>
      </c>
    </row>
    <row r="159" spans="37:69" ht="22.5" x14ac:dyDescent="0.2">
      <c r="AK159" s="211"/>
      <c r="AL159" s="348" t="s">
        <v>323</v>
      </c>
      <c r="AM159" s="348" t="s">
        <v>324</v>
      </c>
      <c r="AN159" s="348" t="s">
        <v>325</v>
      </c>
      <c r="AO159" s="348" t="s">
        <v>326</v>
      </c>
      <c r="AP159" s="348" t="s">
        <v>327</v>
      </c>
      <c r="AQ159" s="348" t="s">
        <v>328</v>
      </c>
      <c r="AR159" s="348" t="s">
        <v>329</v>
      </c>
      <c r="AS159" s="348" t="s">
        <v>330</v>
      </c>
      <c r="AT159" s="348" t="s">
        <v>331</v>
      </c>
      <c r="AU159" s="348" t="s">
        <v>332</v>
      </c>
      <c r="AV159" s="348" t="s">
        <v>333</v>
      </c>
      <c r="AW159" s="348" t="s">
        <v>334</v>
      </c>
      <c r="AX159" s="348" t="s">
        <v>335</v>
      </c>
      <c r="AY159" s="348" t="s">
        <v>336</v>
      </c>
      <c r="AZ159" s="348" t="s">
        <v>337</v>
      </c>
      <c r="BA159" s="348" t="s">
        <v>338</v>
      </c>
      <c r="BB159" s="348" t="s">
        <v>339</v>
      </c>
      <c r="BC159" s="348" t="s">
        <v>340</v>
      </c>
      <c r="BD159" s="348" t="s">
        <v>341</v>
      </c>
      <c r="BE159" s="348" t="s">
        <v>342</v>
      </c>
      <c r="BF159" s="348" t="s">
        <v>343</v>
      </c>
      <c r="BG159" s="348" t="s">
        <v>344</v>
      </c>
      <c r="BH159" s="348" t="s">
        <v>345</v>
      </c>
      <c r="BI159" s="348" t="s">
        <v>346</v>
      </c>
      <c r="BJ159" s="348" t="s">
        <v>347</v>
      </c>
      <c r="BK159" s="348" t="s">
        <v>348</v>
      </c>
      <c r="BL159" s="348" t="s">
        <v>349</v>
      </c>
      <c r="BM159" s="348" t="s">
        <v>350</v>
      </c>
      <c r="BN159" s="348" t="s">
        <v>351</v>
      </c>
      <c r="BO159" s="348" t="s">
        <v>352</v>
      </c>
      <c r="BQ159" s="365"/>
    </row>
    <row r="160" spans="37:69" x14ac:dyDescent="0.2">
      <c r="AK160" s="211"/>
      <c r="AL160" s="211">
        <f ca="1">AL137+AL135+AL132+AL112+AL107+AL104+AL94+AL83+AL78+AL49+AL29+AL9+AL2</f>
        <v>0</v>
      </c>
      <c r="AM160" s="211">
        <f t="shared" ref="AM160:BO160" ca="1" si="171">AM137+AM135+AM132+AM112+AM107+AM104+AM94+AM83+AM78+AM49+AM29+AM9+AM2</f>
        <v>0</v>
      </c>
      <c r="AN160" s="211">
        <f t="shared" ca="1" si="171"/>
        <v>0</v>
      </c>
      <c r="AO160" s="211">
        <f t="shared" ca="1" si="171"/>
        <v>9048827.8331696857</v>
      </c>
      <c r="AP160" s="211">
        <f t="shared" ca="1" si="171"/>
        <v>0</v>
      </c>
      <c r="AQ160" s="211">
        <f t="shared" ca="1" si="171"/>
        <v>0</v>
      </c>
      <c r="AR160" s="211">
        <f t="shared" ca="1" si="171"/>
        <v>0</v>
      </c>
      <c r="AS160" s="211">
        <f t="shared" ca="1" si="171"/>
        <v>0</v>
      </c>
      <c r="AT160" s="211">
        <f t="shared" ca="1" si="171"/>
        <v>0</v>
      </c>
      <c r="AU160" s="211">
        <f t="shared" ca="1" si="171"/>
        <v>0</v>
      </c>
      <c r="AV160" s="211">
        <f t="shared" ca="1" si="171"/>
        <v>0</v>
      </c>
      <c r="AW160" s="211">
        <f t="shared" ca="1" si="171"/>
        <v>0</v>
      </c>
      <c r="AX160" s="211">
        <f t="shared" ca="1" si="171"/>
        <v>0</v>
      </c>
      <c r="AY160" s="211">
        <f t="shared" ca="1" si="171"/>
        <v>0</v>
      </c>
      <c r="AZ160" s="211">
        <f t="shared" ca="1" si="171"/>
        <v>0</v>
      </c>
      <c r="BA160" s="211">
        <f t="shared" ca="1" si="171"/>
        <v>0</v>
      </c>
      <c r="BB160" s="211">
        <f t="shared" ca="1" si="171"/>
        <v>0</v>
      </c>
      <c r="BC160" s="211">
        <f t="shared" ca="1" si="171"/>
        <v>0</v>
      </c>
      <c r="BD160" s="211">
        <f t="shared" ca="1" si="171"/>
        <v>0</v>
      </c>
      <c r="BE160" s="211">
        <f t="shared" ca="1" si="171"/>
        <v>0</v>
      </c>
      <c r="BF160" s="211">
        <f t="shared" ca="1" si="171"/>
        <v>0</v>
      </c>
      <c r="BG160" s="211">
        <f t="shared" ca="1" si="171"/>
        <v>0</v>
      </c>
      <c r="BH160" s="211">
        <f t="shared" ca="1" si="171"/>
        <v>0</v>
      </c>
      <c r="BI160" s="211">
        <f t="shared" ca="1" si="171"/>
        <v>0</v>
      </c>
      <c r="BJ160" s="211">
        <f t="shared" ca="1" si="171"/>
        <v>0</v>
      </c>
      <c r="BK160" s="211">
        <f t="shared" ca="1" si="171"/>
        <v>0</v>
      </c>
      <c r="BL160" s="211">
        <f ca="1">BL137+BL135+BL132+BL112+BL107+BL104+BL94+BL83+BL78+BL49+BL29+BL9+BL2</f>
        <v>0</v>
      </c>
      <c r="BM160" s="211">
        <f t="shared" ca="1" si="171"/>
        <v>0</v>
      </c>
      <c r="BN160" s="211">
        <f t="shared" ca="1" si="171"/>
        <v>0</v>
      </c>
      <c r="BO160" s="211">
        <f t="shared" ca="1" si="171"/>
        <v>0</v>
      </c>
      <c r="BQ160" s="365"/>
    </row>
  </sheetData>
  <conditionalFormatting sqref="AK3:AK8 AK10:AK28 AK30:AK48 AK50:AK77 AK79:AK82 AK84:AK93 AK95:AK103 AK105:AK106 AK108:AK111 AK113:AK131">
    <cfRule type="containsBlanks" dxfId="11" priority="6">
      <formula>LEN(TRIM(AK3))=0</formula>
    </cfRule>
  </conditionalFormatting>
  <conditionalFormatting sqref="AK133:AK134">
    <cfRule type="containsBlanks" dxfId="10" priority="4">
      <formula>LEN(TRIM(AK133))=0</formula>
    </cfRule>
  </conditionalFormatting>
  <conditionalFormatting sqref="AK136">
    <cfRule type="containsBlanks" dxfId="9" priority="3">
      <formula>LEN(TRIM(AK136))=0</formula>
    </cfRule>
  </conditionalFormatting>
  <conditionalFormatting sqref="AK138">
    <cfRule type="containsBlanks" dxfId="8" priority="2">
      <formula>LEN(TRIM(AK138))=0</formula>
    </cfRule>
  </conditionalFormatting>
  <dataValidations disablePrompts="1" count="1">
    <dataValidation type="list" allowBlank="1" showInputMessage="1" showErrorMessage="1" sqref="BS1" xr:uid="{7379E12C-474A-4840-9F19-516BAF1973DD}">
      <formula1>"CMG-120,LMG-813,MG-329,BR-356,MG-262"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5BB73-B315-479B-98F6-49451D5F501A}">
  <dimension ref="A1:BW160"/>
  <sheetViews>
    <sheetView showGridLines="0" topLeftCell="AL1" workbookViewId="0">
      <selection activeCell="AQ2" sqref="AQ2"/>
    </sheetView>
  </sheetViews>
  <sheetFormatPr defaultColWidth="9.140625" defaultRowHeight="11.25" outlineLevelRow="1" outlineLevelCol="1" x14ac:dyDescent="0.2"/>
  <cols>
    <col min="1" max="1" width="15.7109375" style="208" customWidth="1"/>
    <col min="2" max="3" width="15.7109375" style="209" customWidth="1"/>
    <col min="4" max="4" width="54.85546875" style="204" customWidth="1"/>
    <col min="5" max="6" width="15.7109375" style="209" customWidth="1"/>
    <col min="7" max="36" width="15.7109375" style="209" hidden="1" customWidth="1" outlineLevel="1"/>
    <col min="37" max="37" width="20.7109375" style="210" customWidth="1" collapsed="1"/>
    <col min="38" max="67" width="20.7109375" style="211" customWidth="1" outlineLevel="1"/>
    <col min="68" max="68" width="20.7109375" style="210" customWidth="1"/>
    <col min="69" max="69" width="12.85546875" style="173" bestFit="1" customWidth="1"/>
    <col min="70" max="70" width="12.42578125" style="173" customWidth="1"/>
    <col min="71" max="72" width="16.140625" style="173" customWidth="1"/>
    <col min="73" max="73" width="9.140625" style="173"/>
    <col min="74" max="74" width="20.85546875" style="173" customWidth="1"/>
    <col min="75" max="75" width="14.85546875" style="173" bestFit="1" customWidth="1"/>
    <col min="76" max="16384" width="9.140625" style="173"/>
  </cols>
  <sheetData>
    <row r="1" spans="1:75" ht="20.100000000000001" customHeight="1" x14ac:dyDescent="0.2">
      <c r="A1" s="346" t="s">
        <v>318</v>
      </c>
      <c r="B1" s="346" t="s">
        <v>6</v>
      </c>
      <c r="C1" s="346" t="s">
        <v>2</v>
      </c>
      <c r="D1" s="346" t="s">
        <v>319</v>
      </c>
      <c r="E1" s="346" t="s">
        <v>320</v>
      </c>
      <c r="F1" s="346" t="s">
        <v>321</v>
      </c>
      <c r="G1" s="347">
        <v>1</v>
      </c>
      <c r="H1" s="347">
        <f>G1+1</f>
        <v>2</v>
      </c>
      <c r="I1" s="347">
        <f t="shared" ref="I1:AJ1" si="0">H1+1</f>
        <v>3</v>
      </c>
      <c r="J1" s="347">
        <f t="shared" si="0"/>
        <v>4</v>
      </c>
      <c r="K1" s="347">
        <f t="shared" si="0"/>
        <v>5</v>
      </c>
      <c r="L1" s="347">
        <f t="shared" si="0"/>
        <v>6</v>
      </c>
      <c r="M1" s="347">
        <f t="shared" si="0"/>
        <v>7</v>
      </c>
      <c r="N1" s="347">
        <f t="shared" si="0"/>
        <v>8</v>
      </c>
      <c r="O1" s="347">
        <f t="shared" si="0"/>
        <v>9</v>
      </c>
      <c r="P1" s="347">
        <f t="shared" si="0"/>
        <v>10</v>
      </c>
      <c r="Q1" s="347">
        <f t="shared" si="0"/>
        <v>11</v>
      </c>
      <c r="R1" s="347">
        <f t="shared" si="0"/>
        <v>12</v>
      </c>
      <c r="S1" s="347">
        <f t="shared" si="0"/>
        <v>13</v>
      </c>
      <c r="T1" s="347">
        <f t="shared" si="0"/>
        <v>14</v>
      </c>
      <c r="U1" s="347">
        <f t="shared" si="0"/>
        <v>15</v>
      </c>
      <c r="V1" s="347">
        <f t="shared" si="0"/>
        <v>16</v>
      </c>
      <c r="W1" s="347">
        <f t="shared" si="0"/>
        <v>17</v>
      </c>
      <c r="X1" s="347">
        <f t="shared" si="0"/>
        <v>18</v>
      </c>
      <c r="Y1" s="347">
        <f t="shared" si="0"/>
        <v>19</v>
      </c>
      <c r="Z1" s="347">
        <f t="shared" si="0"/>
        <v>20</v>
      </c>
      <c r="AA1" s="347">
        <f t="shared" si="0"/>
        <v>21</v>
      </c>
      <c r="AB1" s="347">
        <f t="shared" si="0"/>
        <v>22</v>
      </c>
      <c r="AC1" s="347">
        <f t="shared" si="0"/>
        <v>23</v>
      </c>
      <c r="AD1" s="347">
        <f t="shared" si="0"/>
        <v>24</v>
      </c>
      <c r="AE1" s="347">
        <f t="shared" si="0"/>
        <v>25</v>
      </c>
      <c r="AF1" s="347">
        <f t="shared" si="0"/>
        <v>26</v>
      </c>
      <c r="AG1" s="347">
        <f t="shared" si="0"/>
        <v>27</v>
      </c>
      <c r="AH1" s="347">
        <f t="shared" si="0"/>
        <v>28</v>
      </c>
      <c r="AI1" s="347">
        <f t="shared" si="0"/>
        <v>29</v>
      </c>
      <c r="AJ1" s="347">
        <f t="shared" si="0"/>
        <v>30</v>
      </c>
      <c r="AK1" s="348" t="s">
        <v>322</v>
      </c>
      <c r="AL1" s="348" t="s">
        <v>323</v>
      </c>
      <c r="AM1" s="348" t="s">
        <v>324</v>
      </c>
      <c r="AN1" s="348" t="s">
        <v>325</v>
      </c>
      <c r="AO1" s="348" t="s">
        <v>326</v>
      </c>
      <c r="AP1" s="348" t="s">
        <v>327</v>
      </c>
      <c r="AQ1" s="348" t="s">
        <v>328</v>
      </c>
      <c r="AR1" s="348" t="s">
        <v>329</v>
      </c>
      <c r="AS1" s="348" t="s">
        <v>330</v>
      </c>
      <c r="AT1" s="348" t="s">
        <v>331</v>
      </c>
      <c r="AU1" s="348" t="s">
        <v>332</v>
      </c>
      <c r="AV1" s="348" t="s">
        <v>333</v>
      </c>
      <c r="AW1" s="348" t="s">
        <v>334</v>
      </c>
      <c r="AX1" s="348" t="s">
        <v>335</v>
      </c>
      <c r="AY1" s="348" t="s">
        <v>336</v>
      </c>
      <c r="AZ1" s="348" t="s">
        <v>337</v>
      </c>
      <c r="BA1" s="348" t="s">
        <v>338</v>
      </c>
      <c r="BB1" s="348" t="s">
        <v>339</v>
      </c>
      <c r="BC1" s="348" t="s">
        <v>340</v>
      </c>
      <c r="BD1" s="348" t="s">
        <v>341</v>
      </c>
      <c r="BE1" s="348" t="s">
        <v>342</v>
      </c>
      <c r="BF1" s="348" t="s">
        <v>343</v>
      </c>
      <c r="BG1" s="348" t="s">
        <v>344</v>
      </c>
      <c r="BH1" s="348" t="s">
        <v>345</v>
      </c>
      <c r="BI1" s="348" t="s">
        <v>346</v>
      </c>
      <c r="BJ1" s="348" t="s">
        <v>347</v>
      </c>
      <c r="BK1" s="348" t="s">
        <v>348</v>
      </c>
      <c r="BL1" s="348" t="s">
        <v>349</v>
      </c>
      <c r="BM1" s="348" t="s">
        <v>350</v>
      </c>
      <c r="BN1" s="348" t="s">
        <v>351</v>
      </c>
      <c r="BO1" s="348" t="s">
        <v>352</v>
      </c>
      <c r="BP1" s="348" t="s">
        <v>353</v>
      </c>
      <c r="BR1" s="203" t="s">
        <v>354</v>
      </c>
      <c r="BS1" s="46" t="s">
        <v>403</v>
      </c>
      <c r="BT1" s="236"/>
      <c r="BV1" s="203" t="s">
        <v>355</v>
      </c>
      <c r="BW1" s="205">
        <f ca="1">BP2+BP9+BP29+BP49+BP78+BP83+BP94+BP104+BP107+BP112</f>
        <v>113570865.9774203</v>
      </c>
    </row>
    <row r="2" spans="1:75" s="204" customFormat="1" ht="20.100000000000001" customHeight="1" x14ac:dyDescent="0.2">
      <c r="A2" s="349"/>
      <c r="B2" s="349"/>
      <c r="C2" s="350">
        <v>1</v>
      </c>
      <c r="D2" s="351" t="s">
        <v>356</v>
      </c>
      <c r="E2" s="349" t="s">
        <v>357</v>
      </c>
      <c r="F2" s="352">
        <f t="shared" ref="F2" si="1">SUM(G2:AJ2)</f>
        <v>0</v>
      </c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3"/>
      <c r="AL2" s="353">
        <f ca="1">IF($A2="",SUMIFS(AL3:AL50,$C3:$C50,$C2&amp;"*",$A3:$A50,"&lt;&gt;"&amp;""),G2*$AK2)</f>
        <v>0</v>
      </c>
      <c r="AM2" s="353">
        <f t="shared" ref="AM2:BO2" ca="1" si="2">IF($A2="",SUMIFS(AM3:AM50,$C3:$C50,$C2&amp;"*",$A3:$A50,"&lt;&gt;"&amp;""),H2*$AK2)</f>
        <v>0</v>
      </c>
      <c r="AN2" s="353">
        <f t="shared" ca="1" si="2"/>
        <v>372871.22687200003</v>
      </c>
      <c r="AO2" s="353">
        <f t="shared" ca="1" si="2"/>
        <v>932178.06718000001</v>
      </c>
      <c r="AP2" s="353">
        <f t="shared" ca="1" si="2"/>
        <v>1305049.2940519999</v>
      </c>
      <c r="AQ2" s="353">
        <f t="shared" ca="1" si="2"/>
        <v>595948.65693000006</v>
      </c>
      <c r="AR2" s="353">
        <f t="shared" ca="1" si="2"/>
        <v>0</v>
      </c>
      <c r="AS2" s="353">
        <f t="shared" ca="1" si="2"/>
        <v>0</v>
      </c>
      <c r="AT2" s="353">
        <f t="shared" ca="1" si="2"/>
        <v>0</v>
      </c>
      <c r="AU2" s="353">
        <f t="shared" ca="1" si="2"/>
        <v>0</v>
      </c>
      <c r="AV2" s="353">
        <f t="shared" ca="1" si="2"/>
        <v>0</v>
      </c>
      <c r="AW2" s="353">
        <f t="shared" ca="1" si="2"/>
        <v>0</v>
      </c>
      <c r="AX2" s="353">
        <f t="shared" ca="1" si="2"/>
        <v>0</v>
      </c>
      <c r="AY2" s="353">
        <f t="shared" ca="1" si="2"/>
        <v>0</v>
      </c>
      <c r="AZ2" s="353">
        <f t="shared" ca="1" si="2"/>
        <v>0</v>
      </c>
      <c r="BA2" s="353">
        <f t="shared" ca="1" si="2"/>
        <v>0</v>
      </c>
      <c r="BB2" s="353">
        <f t="shared" ca="1" si="2"/>
        <v>0</v>
      </c>
      <c r="BC2" s="353">
        <f t="shared" ca="1" si="2"/>
        <v>0</v>
      </c>
      <c r="BD2" s="353">
        <f t="shared" ca="1" si="2"/>
        <v>0</v>
      </c>
      <c r="BE2" s="353">
        <f t="shared" ca="1" si="2"/>
        <v>0</v>
      </c>
      <c r="BF2" s="353">
        <f t="shared" ca="1" si="2"/>
        <v>0</v>
      </c>
      <c r="BG2" s="353">
        <f t="shared" ca="1" si="2"/>
        <v>0</v>
      </c>
      <c r="BH2" s="353">
        <f t="shared" ca="1" si="2"/>
        <v>0</v>
      </c>
      <c r="BI2" s="353">
        <f t="shared" ca="1" si="2"/>
        <v>0</v>
      </c>
      <c r="BJ2" s="353">
        <f t="shared" ca="1" si="2"/>
        <v>0</v>
      </c>
      <c r="BK2" s="353">
        <f t="shared" ca="1" si="2"/>
        <v>0</v>
      </c>
      <c r="BL2" s="353">
        <f t="shared" ca="1" si="2"/>
        <v>0</v>
      </c>
      <c r="BM2" s="353">
        <f t="shared" ca="1" si="2"/>
        <v>0</v>
      </c>
      <c r="BN2" s="353">
        <f t="shared" ca="1" si="2"/>
        <v>0</v>
      </c>
      <c r="BO2" s="353">
        <f t="shared" ca="1" si="2"/>
        <v>0</v>
      </c>
      <c r="BP2" s="353">
        <f ca="1">IF(AK2="",SUM(AL2:BO2),(F2*AK2))</f>
        <v>3206047.2450340004</v>
      </c>
      <c r="BQ2" s="233">
        <f ca="1">SUM(BQ3:BQ1048576)</f>
        <v>113570865.97742033</v>
      </c>
      <c r="BR2" s="203" t="s">
        <v>413</v>
      </c>
      <c r="BS2" s="238">
        <f>SUMIF(MC_Dispositivo!$F$36:$BC$36,'Quantitativo_BR-356'!BS1,MC_Dispositivo!F46:BC46)*1000</f>
        <v>11499.999999999989</v>
      </c>
      <c r="BT2" s="236"/>
    </row>
    <row r="3" spans="1:75" ht="20.100000000000001" customHeight="1" outlineLevel="1" x14ac:dyDescent="0.2">
      <c r="A3" s="354" t="str">
        <f ca="1">INDEX(MC_Dispositivo!B:E,MATCH('Quantitativo_BR-356'!C3,MC_Dispositivo!B:B,0),2)</f>
        <v>ED-50702</v>
      </c>
      <c r="B3" s="354" t="str">
        <f ca="1">INDEX([10]TPU!$B:$B,MATCH($A3,[10]TPU!$A:$A,0))</f>
        <v>SICOR</v>
      </c>
      <c r="C3" s="354" t="s">
        <v>27</v>
      </c>
      <c r="D3" s="355" t="str">
        <f ca="1">INDEX(MC_Dispositivo!B:E,MATCH('Quantitativo_BR-356'!C3,MC_Dispositivo!B:B,0),3)</f>
        <v>desmatamento, destocamento e limpeza, inclusive transporte até cinquenta (50) metros</v>
      </c>
      <c r="E3" s="354" t="str">
        <f ca="1">INDEX(MC_Dispositivo!B:E,MATCH('Quantitativo_BR-356'!C3,MC_Dispositivo!B:B,0),4)</f>
        <v>m2</v>
      </c>
      <c r="F3" s="356" cm="1">
        <f t="array" aca="1" ref="F3" ca="1">IF($BS$1="Todos",SUM(IF(($BS$1="todos")*(MC_Dispositivo!$B$54:$B$212=$C3),MC_Dispositivo!$F$54:$BE$212)),SUM(IF((MC_Dispositivo!$F$36:$BE$36=$BS$1)*(MC_Dispositivo!$B$54:$B$212=$C3),MC_Dispositivo!$F$54:$BE$212)))</f>
        <v>592018.47900000017</v>
      </c>
      <c r="G3" s="357" cm="1">
        <f t="array" aca="1" ref="G3" ca="1">SUM(IF((MC_Dispositivo!$B$53:$B$189=$C3)*(MC_Dispositivo!$F$36:$BE$36=$BS$1)*(MC_Dispositivo!$F$43:$BE$43=G$1),MC_Dispositivo!$F$53:$BE$189))</f>
        <v>0</v>
      </c>
      <c r="H3" s="357" cm="1">
        <f t="array" aca="1" ref="H3" ca="1">SUM(IF((MC_Dispositivo!$B$53:$B$189=$C3)*(MC_Dispositivo!$F$36:$BE$36=$BS$1)*(MC_Dispositivo!$F$43:$BE$43=H$1),MC_Dispositivo!$F$53:$BE$189))</f>
        <v>0</v>
      </c>
      <c r="I3" s="357" cm="1">
        <f t="array" aca="1" ref="I3" ca="1">SUM(IF((MC_Dispositivo!$B$53:$B$189=$C3)*(MC_Dispositivo!$F$36:$BE$36=$BS$1)*(MC_Dispositivo!$F$43:$BE$43=I$1),MC_Dispositivo!$F$53:$BE$189))</f>
        <v>68794.932000000001</v>
      </c>
      <c r="J3" s="357" cm="1">
        <f t="array" aca="1" ref="J3" ca="1">SUM(IF((MC_Dispositivo!$B$53:$B$189=$C3)*(MC_Dispositivo!$F$36:$BE$36=$BS$1)*(MC_Dispositivo!$F$43:$BE$43=J$1),MC_Dispositivo!$F$53:$BE$189))</f>
        <v>171987.33000000002</v>
      </c>
      <c r="K3" s="357" cm="1">
        <f t="array" aca="1" ref="K3" ca="1">SUM(IF((MC_Dispositivo!$B$53:$B$189=$C3)*(MC_Dispositivo!$F$36:$BE$36=$BS$1)*(MC_Dispositivo!$F$43:$BE$43=K$1),MC_Dispositivo!$F$53:$BE$189))</f>
        <v>240782.26200000005</v>
      </c>
      <c r="L3" s="357" cm="1">
        <f t="array" aca="1" ref="L3" ca="1">SUM(IF((MC_Dispositivo!$B$53:$B$189=$C3)*(MC_Dispositivo!$F$36:$BE$36=$BS$1)*(MC_Dispositivo!$F$43:$BE$43=L$1),MC_Dispositivo!$F$53:$BE$189))</f>
        <v>110453.955</v>
      </c>
      <c r="M3" s="357" cm="1">
        <f t="array" aca="1" ref="M3" ca="1">SUM(IF((MC_Dispositivo!$B$53:$B$189=$C3)*(MC_Dispositivo!$F$36:$BE$36=$BS$1)*(MC_Dispositivo!$F$43:$BE$43=M$1),MC_Dispositivo!$F$53:$BE$189))</f>
        <v>0</v>
      </c>
      <c r="N3" s="357" cm="1">
        <f t="array" aca="1" ref="N3" ca="1">SUM(IF((MC_Dispositivo!$B$53:$B$189=$C3)*(MC_Dispositivo!$F$36:$BE$36=$BS$1)*(MC_Dispositivo!$F$43:$BE$43=N$1),MC_Dispositivo!$F$53:$BE$189))</f>
        <v>0</v>
      </c>
      <c r="O3" s="357" cm="1">
        <f t="array" aca="1" ref="O3" ca="1">SUM(IF((MC_Dispositivo!$B$53:$B$189=$C3)*(MC_Dispositivo!$F$36:$BE$36=$BS$1)*(MC_Dispositivo!$F$43:$BE$43=O$1),MC_Dispositivo!$F$53:$BE$189))</f>
        <v>0</v>
      </c>
      <c r="P3" s="357" cm="1">
        <f t="array" aca="1" ref="P3" ca="1">SUM(IF((MC_Dispositivo!$B$53:$B$189=$C3)*(MC_Dispositivo!$F$36:$BE$36=$BS$1)*(MC_Dispositivo!$F$43:$BE$43=P$1),MC_Dispositivo!$F$53:$BE$189))</f>
        <v>0</v>
      </c>
      <c r="Q3" s="357" cm="1">
        <f t="array" aca="1" ref="Q3" ca="1">SUM(IF((MC_Dispositivo!$B$53:$B$189=$C3)*(MC_Dispositivo!$F$36:$BE$36=$BS$1)*(MC_Dispositivo!$F$43:$BE$43=Q$1),MC_Dispositivo!$F$53:$BE$189))</f>
        <v>0</v>
      </c>
      <c r="R3" s="357" cm="1">
        <f t="array" aca="1" ref="R3" ca="1">SUM(IF((MC_Dispositivo!$B$53:$B$189=$C3)*(MC_Dispositivo!$F$36:$BE$36=$BS$1)*(MC_Dispositivo!$F$43:$BE$43=R$1),MC_Dispositivo!$F$53:$BE$189))</f>
        <v>0</v>
      </c>
      <c r="S3" s="357" cm="1">
        <f t="array" aca="1" ref="S3" ca="1">SUM(IF((MC_Dispositivo!$B$53:$B$189=$C3)*(MC_Dispositivo!$F$36:$BE$36=$BS$1)*(MC_Dispositivo!$F$43:$BE$43=S$1),MC_Dispositivo!$F$53:$BE$189))</f>
        <v>0</v>
      </c>
      <c r="T3" s="357" cm="1">
        <f t="array" aca="1" ref="T3" ca="1">SUM(IF((MC_Dispositivo!$B$53:$B$189=$C3)*(MC_Dispositivo!$F$36:$BE$36=$BS$1)*(MC_Dispositivo!$F$43:$BE$43=T$1),MC_Dispositivo!$F$53:$BE$189))</f>
        <v>0</v>
      </c>
      <c r="U3" s="357" cm="1">
        <f t="array" aca="1" ref="U3" ca="1">SUM(IF((MC_Dispositivo!$B$53:$B$189=$C3)*(MC_Dispositivo!$F$36:$BE$36=$BS$1)*(MC_Dispositivo!$F$43:$BE$43=U$1),MC_Dispositivo!$F$53:$BE$189))</f>
        <v>0</v>
      </c>
      <c r="V3" s="357" cm="1">
        <f t="array" aca="1" ref="V3" ca="1">SUM(IF((MC_Dispositivo!$B$53:$B$189=$C3)*(MC_Dispositivo!$F$36:$BE$36=$BS$1)*(MC_Dispositivo!$F$43:$BE$43=V$1),MC_Dispositivo!$F$53:$BE$189))</f>
        <v>0</v>
      </c>
      <c r="W3" s="357" cm="1">
        <f t="array" aca="1" ref="W3" ca="1">SUM(IF((MC_Dispositivo!$B$53:$B$189=$C3)*(MC_Dispositivo!$F$36:$BE$36=$BS$1)*(MC_Dispositivo!$F$43:$BE$43=W$1),MC_Dispositivo!$F$53:$BE$189))</f>
        <v>0</v>
      </c>
      <c r="X3" s="357" cm="1">
        <f t="array" aca="1" ref="X3" ca="1">SUM(IF((MC_Dispositivo!$B$53:$B$189=$C3)*(MC_Dispositivo!$F$36:$BE$36=$BS$1)*(MC_Dispositivo!$F$43:$BE$43=X$1),MC_Dispositivo!$F$53:$BE$189))</f>
        <v>0</v>
      </c>
      <c r="Y3" s="357" cm="1">
        <f t="array" aca="1" ref="Y3" ca="1">SUM(IF((MC_Dispositivo!$B$53:$B$189=$C3)*(MC_Dispositivo!$F$36:$BE$36=$BS$1)*(MC_Dispositivo!$F$43:$BE$43=Y$1),MC_Dispositivo!$F$53:$BE$189))</f>
        <v>0</v>
      </c>
      <c r="Z3" s="357" cm="1">
        <f t="array" aca="1" ref="Z3" ca="1">SUM(IF((MC_Dispositivo!$B$53:$B$189=$C3)*(MC_Dispositivo!$F$36:$BE$36=$BS$1)*(MC_Dispositivo!$F$43:$BE$43=Z$1),MC_Dispositivo!$F$53:$BE$189))</f>
        <v>0</v>
      </c>
      <c r="AA3" s="357" cm="1">
        <f t="array" aca="1" ref="AA3" ca="1">SUM(IF((MC_Dispositivo!$B$53:$B$189=$C3)*(MC_Dispositivo!$F$36:$BE$36=$BS$1)*(MC_Dispositivo!$F$43:$BE$43=AA$1),MC_Dispositivo!$F$53:$BE$189))</f>
        <v>0</v>
      </c>
      <c r="AB3" s="357" cm="1">
        <f t="array" aca="1" ref="AB3" ca="1">SUM(IF((MC_Dispositivo!$B$53:$B$189=$C3)*(MC_Dispositivo!$F$36:$BE$36=$BS$1)*(MC_Dispositivo!$F$43:$BE$43=AB$1),MC_Dispositivo!$F$53:$BE$189))</f>
        <v>0</v>
      </c>
      <c r="AC3" s="357" cm="1">
        <f t="array" aca="1" ref="AC3" ca="1">SUM(IF((MC_Dispositivo!$B$53:$B$189=$C3)*(MC_Dispositivo!$F$36:$BE$36=$BS$1)*(MC_Dispositivo!$F$43:$BE$43=AC$1),MC_Dispositivo!$F$53:$BE$189))</f>
        <v>0</v>
      </c>
      <c r="AD3" s="357" cm="1">
        <f t="array" aca="1" ref="AD3" ca="1">SUM(IF((MC_Dispositivo!$B$53:$B$189=$C3)*(MC_Dispositivo!$F$36:$BE$36=$BS$1)*(MC_Dispositivo!$F$43:$BE$43=AD$1),MC_Dispositivo!$F$53:$BE$189))</f>
        <v>0</v>
      </c>
      <c r="AE3" s="357" cm="1">
        <f t="array" aca="1" ref="AE3" ca="1">SUM(IF((MC_Dispositivo!$B$53:$B$189=$C3)*(MC_Dispositivo!$F$36:$BE$36=$BS$1)*(MC_Dispositivo!$F$43:$BE$43=AE$1),MC_Dispositivo!$F$53:$BE$189))</f>
        <v>0</v>
      </c>
      <c r="AF3" s="357" cm="1">
        <f t="array" aca="1" ref="AF3" ca="1">SUM(IF((MC_Dispositivo!$B$53:$B$189=$C3)*(MC_Dispositivo!$F$36:$BE$36=$BS$1)*(MC_Dispositivo!$F$43:$BE$43=AF$1),MC_Dispositivo!$F$53:$BE$189))</f>
        <v>0</v>
      </c>
      <c r="AG3" s="357" cm="1">
        <f t="array" aca="1" ref="AG3" ca="1">SUM(IF((MC_Dispositivo!$B$53:$B$189=$C3)*(MC_Dispositivo!$F$36:$BE$36=$BS$1)*(MC_Dispositivo!$F$43:$BE$43=AG$1),MC_Dispositivo!$F$53:$BE$189))</f>
        <v>0</v>
      </c>
      <c r="AH3" s="357" cm="1">
        <f t="array" aca="1" ref="AH3" ca="1">SUM(IF((MC_Dispositivo!$B$53:$B$189=$C3)*(MC_Dispositivo!$F$36:$BE$36=$BS$1)*(MC_Dispositivo!$F$43:$BE$43=AH$1),MC_Dispositivo!$F$53:$BE$189))</f>
        <v>0</v>
      </c>
      <c r="AI3" s="357" cm="1">
        <f t="array" aca="1" ref="AI3" ca="1">SUM(IF((MC_Dispositivo!$B$53:$B$189=$C3)*(MC_Dispositivo!$F$36:$BE$36=$BS$1)*(MC_Dispositivo!$F$43:$BE$43=AI$1),MC_Dispositivo!$F$53:$BE$189))</f>
        <v>0</v>
      </c>
      <c r="AJ3" s="357" cm="1">
        <f t="array" aca="1" ref="AJ3" ca="1">SUM(IF((MC_Dispositivo!$B$53:$B$189=$C3)*(MC_Dispositivo!$F$36:$BE$36=$BS$1)*(MC_Dispositivo!$F$43:$BE$43=AJ$1),MC_Dispositivo!$F$53:$BE$189))</f>
        <v>0</v>
      </c>
      <c r="AK3" s="358">
        <f ca="1">IF(A3="","",INDEX([10]TPU!$G:$G,MATCH($A3,[10]TPU!$A:$A,0)))</f>
        <v>0.69</v>
      </c>
      <c r="AL3" s="359">
        <f t="shared" ref="AL3:BO11" ca="1" si="3">IF($A3="",SUMIFS(AL4:AL51,$C4:$C51,$C3&amp;"*",$A4:$A51,"&lt;&gt;"&amp;""),G3*$AK3)</f>
        <v>0</v>
      </c>
      <c r="AM3" s="359">
        <f t="shared" ca="1" si="3"/>
        <v>0</v>
      </c>
      <c r="AN3" s="359">
        <f t="shared" ca="1" si="3"/>
        <v>47468.503079999995</v>
      </c>
      <c r="AO3" s="359">
        <f t="shared" ca="1" si="3"/>
        <v>118671.2577</v>
      </c>
      <c r="AP3" s="359">
        <f t="shared" ca="1" si="3"/>
        <v>166139.76078000001</v>
      </c>
      <c r="AQ3" s="359">
        <f t="shared" ca="1" si="3"/>
        <v>76213.22894999999</v>
      </c>
      <c r="AR3" s="359">
        <f t="shared" ca="1" si="3"/>
        <v>0</v>
      </c>
      <c r="AS3" s="359">
        <f t="shared" ca="1" si="3"/>
        <v>0</v>
      </c>
      <c r="AT3" s="359">
        <f t="shared" ca="1" si="3"/>
        <v>0</v>
      </c>
      <c r="AU3" s="359">
        <f t="shared" ca="1" si="3"/>
        <v>0</v>
      </c>
      <c r="AV3" s="359">
        <f t="shared" ca="1" si="3"/>
        <v>0</v>
      </c>
      <c r="AW3" s="359">
        <f t="shared" ca="1" si="3"/>
        <v>0</v>
      </c>
      <c r="AX3" s="359">
        <f t="shared" ca="1" si="3"/>
        <v>0</v>
      </c>
      <c r="AY3" s="359">
        <f t="shared" ca="1" si="3"/>
        <v>0</v>
      </c>
      <c r="AZ3" s="359">
        <f t="shared" ca="1" si="3"/>
        <v>0</v>
      </c>
      <c r="BA3" s="359">
        <f t="shared" ca="1" si="3"/>
        <v>0</v>
      </c>
      <c r="BB3" s="359">
        <f t="shared" ca="1" si="3"/>
        <v>0</v>
      </c>
      <c r="BC3" s="359">
        <f t="shared" ca="1" si="3"/>
        <v>0</v>
      </c>
      <c r="BD3" s="359">
        <f t="shared" ca="1" si="3"/>
        <v>0</v>
      </c>
      <c r="BE3" s="359">
        <f t="shared" ca="1" si="3"/>
        <v>0</v>
      </c>
      <c r="BF3" s="359">
        <f t="shared" ca="1" si="3"/>
        <v>0</v>
      </c>
      <c r="BG3" s="359">
        <f t="shared" ca="1" si="3"/>
        <v>0</v>
      </c>
      <c r="BH3" s="359">
        <f t="shared" ca="1" si="3"/>
        <v>0</v>
      </c>
      <c r="BI3" s="359">
        <f t="shared" ca="1" si="3"/>
        <v>0</v>
      </c>
      <c r="BJ3" s="359">
        <f t="shared" ca="1" si="3"/>
        <v>0</v>
      </c>
      <c r="BK3" s="359">
        <f t="shared" ca="1" si="3"/>
        <v>0</v>
      </c>
      <c r="BL3" s="359">
        <f t="shared" ca="1" si="3"/>
        <v>0</v>
      </c>
      <c r="BM3" s="359">
        <f t="shared" ca="1" si="3"/>
        <v>0</v>
      </c>
      <c r="BN3" s="359">
        <f t="shared" ca="1" si="3"/>
        <v>0</v>
      </c>
      <c r="BO3" s="359">
        <f t="shared" ca="1" si="3"/>
        <v>0</v>
      </c>
      <c r="BP3" s="358">
        <f t="shared" ref="BP3:BP66" ca="1" si="4">IF(AK3="",SUM(AL3:BO3),(F3*AK3))</f>
        <v>408492.7505100001</v>
      </c>
      <c r="BQ3" s="206">
        <f ca="1">SUM(BP3:BP8)</f>
        <v>3206047.2450339999</v>
      </c>
      <c r="BR3" s="234">
        <f ca="1">IF(BQ3="","",BQ3/$BQ$2)</f>
        <v>2.822948665084065E-2</v>
      </c>
      <c r="BS3" s="206">
        <f ca="1">(BQ2/BS2)*1000</f>
        <v>9875727.4762974307</v>
      </c>
      <c r="BT3" s="237"/>
    </row>
    <row r="4" spans="1:75" ht="20.100000000000001" customHeight="1" outlineLevel="1" x14ac:dyDescent="0.2">
      <c r="A4" s="354" t="str">
        <f ca="1">INDEX(MC_Dispositivo!B:E,MATCH('Quantitativo_BR-356'!C4,MC_Dispositivo!B:B,0),2)</f>
        <v>ED-51132</v>
      </c>
      <c r="B4" s="354" t="str">
        <f ca="1">INDEX([10]TPU!$B:$B,MATCH($A4,[10]TPU!$A:$A,0))</f>
        <v>SICOR</v>
      </c>
      <c r="C4" s="354" t="s">
        <v>28</v>
      </c>
      <c r="D4" s="355" t="str">
        <f ca="1">INDEX(MC_Dispositivo!B:E,MATCH('Quantitativo_BR-356'!C4,MC_Dispositivo!B:B,0),3)</f>
        <v>carga mecânica de material de qualquer natureza sobre caminhão, exclusive transporte</v>
      </c>
      <c r="E4" s="354" t="str">
        <f ca="1">INDEX(MC_Dispositivo!B:E,MATCH('Quantitativo_BR-356'!C4,MC_Dispositivo!B:B,0),4)</f>
        <v>m3</v>
      </c>
      <c r="F4" s="356" cm="1">
        <f t="array" aca="1" ref="F4" ca="1">IF($BS$1="Todos",SUM(IF(($BS$1="todos")*(MC_Dispositivo!$B$54:$B$212=$C4),MC_Dispositivo!$F$54:$BE$212)),SUM(IF((MC_Dispositivo!$F$36:$BE$36=$BS$1)*(MC_Dispositivo!$B$54:$B$212=$C4),MC_Dispositivo!$F$54:$BE$212)))</f>
        <v>118403.69579999997</v>
      </c>
      <c r="G4" s="357" cm="1">
        <f t="array" aca="1" ref="G4" ca="1">SUM(IF((MC_Dispositivo!$B$53:$B$189=$C4)*(MC_Dispositivo!$F$36:$BE$36=$BS$1)*(MC_Dispositivo!$F$43:$BE$43=G$1),MC_Dispositivo!$F$53:$BE$189))</f>
        <v>0</v>
      </c>
      <c r="H4" s="357" cm="1">
        <f t="array" aca="1" ref="H4" ca="1">SUM(IF((MC_Dispositivo!$B$53:$B$189=$C4)*(MC_Dispositivo!$F$36:$BE$36=$BS$1)*(MC_Dispositivo!$F$43:$BE$43=H$1),MC_Dispositivo!$F$53:$BE$189))</f>
        <v>0</v>
      </c>
      <c r="I4" s="357" cm="1">
        <f t="array" aca="1" ref="I4" ca="1">SUM(IF((MC_Dispositivo!$B$53:$B$189=$C4)*(MC_Dispositivo!$F$36:$BE$36=$BS$1)*(MC_Dispositivo!$F$43:$BE$43=I$1),MC_Dispositivo!$F$53:$BE$189))</f>
        <v>13758.986400000002</v>
      </c>
      <c r="J4" s="357" cm="1">
        <f t="array" aca="1" ref="J4" ca="1">SUM(IF((MC_Dispositivo!$B$53:$B$189=$C4)*(MC_Dispositivo!$F$36:$BE$36=$BS$1)*(MC_Dispositivo!$F$43:$BE$43=J$1),MC_Dispositivo!$F$53:$BE$189))</f>
        <v>34397.466</v>
      </c>
      <c r="K4" s="357" cm="1">
        <f t="array" aca="1" ref="K4" ca="1">SUM(IF((MC_Dispositivo!$B$53:$B$189=$C4)*(MC_Dispositivo!$F$36:$BE$36=$BS$1)*(MC_Dispositivo!$F$43:$BE$43=K$1),MC_Dispositivo!$F$53:$BE$189))</f>
        <v>48156.452399999995</v>
      </c>
      <c r="L4" s="357" cm="1">
        <f t="array" aca="1" ref="L4" ca="1">SUM(IF((MC_Dispositivo!$B$53:$B$189=$C4)*(MC_Dispositivo!$F$36:$BE$36=$BS$1)*(MC_Dispositivo!$F$43:$BE$43=L$1),MC_Dispositivo!$F$53:$BE$189))</f>
        <v>22090.791000000005</v>
      </c>
      <c r="M4" s="357" cm="1">
        <f t="array" aca="1" ref="M4" ca="1">SUM(IF((MC_Dispositivo!$B$53:$B$189=$C4)*(MC_Dispositivo!$F$36:$BE$36=$BS$1)*(MC_Dispositivo!$F$43:$BE$43=M$1),MC_Dispositivo!$F$53:$BE$189))</f>
        <v>0</v>
      </c>
      <c r="N4" s="357" cm="1">
        <f t="array" aca="1" ref="N4" ca="1">SUM(IF((MC_Dispositivo!$B$53:$B$189=$C4)*(MC_Dispositivo!$F$36:$BE$36=$BS$1)*(MC_Dispositivo!$F$43:$BE$43=N$1),MC_Dispositivo!$F$53:$BE$189))</f>
        <v>0</v>
      </c>
      <c r="O4" s="357" cm="1">
        <f t="array" aca="1" ref="O4" ca="1">SUM(IF((MC_Dispositivo!$B$53:$B$189=$C4)*(MC_Dispositivo!$F$36:$BE$36=$BS$1)*(MC_Dispositivo!$F$43:$BE$43=O$1),MC_Dispositivo!$F$53:$BE$189))</f>
        <v>0</v>
      </c>
      <c r="P4" s="357" cm="1">
        <f t="array" aca="1" ref="P4" ca="1">SUM(IF((MC_Dispositivo!$B$53:$B$189=$C4)*(MC_Dispositivo!$F$36:$BE$36=$BS$1)*(MC_Dispositivo!$F$43:$BE$43=P$1),MC_Dispositivo!$F$53:$BE$189))</f>
        <v>0</v>
      </c>
      <c r="Q4" s="357" cm="1">
        <f t="array" aca="1" ref="Q4" ca="1">SUM(IF((MC_Dispositivo!$B$53:$B$189=$C4)*(MC_Dispositivo!$F$36:$BE$36=$BS$1)*(MC_Dispositivo!$F$43:$BE$43=Q$1),MC_Dispositivo!$F$53:$BE$189))</f>
        <v>0</v>
      </c>
      <c r="R4" s="357" cm="1">
        <f t="array" aca="1" ref="R4" ca="1">SUM(IF((MC_Dispositivo!$B$53:$B$189=$C4)*(MC_Dispositivo!$F$36:$BE$36=$BS$1)*(MC_Dispositivo!$F$43:$BE$43=R$1),MC_Dispositivo!$F$53:$BE$189))</f>
        <v>0</v>
      </c>
      <c r="S4" s="357" cm="1">
        <f t="array" aca="1" ref="S4" ca="1">SUM(IF((MC_Dispositivo!$B$53:$B$189=$C4)*(MC_Dispositivo!$F$36:$BE$36=$BS$1)*(MC_Dispositivo!$F$43:$BE$43=S$1),MC_Dispositivo!$F$53:$BE$189))</f>
        <v>0</v>
      </c>
      <c r="T4" s="357" cm="1">
        <f t="array" aca="1" ref="T4" ca="1">SUM(IF((MC_Dispositivo!$B$53:$B$189=$C4)*(MC_Dispositivo!$F$36:$BE$36=$BS$1)*(MC_Dispositivo!$F$43:$BE$43=T$1),MC_Dispositivo!$F$53:$BE$189))</f>
        <v>0</v>
      </c>
      <c r="U4" s="357" cm="1">
        <f t="array" aca="1" ref="U4" ca="1">SUM(IF((MC_Dispositivo!$B$53:$B$189=$C4)*(MC_Dispositivo!$F$36:$BE$36=$BS$1)*(MC_Dispositivo!$F$43:$BE$43=U$1),MC_Dispositivo!$F$53:$BE$189))</f>
        <v>0</v>
      </c>
      <c r="V4" s="357" cm="1">
        <f t="array" aca="1" ref="V4" ca="1">SUM(IF((MC_Dispositivo!$B$53:$B$189=$C4)*(MC_Dispositivo!$F$36:$BE$36=$BS$1)*(MC_Dispositivo!$F$43:$BE$43=V$1),MC_Dispositivo!$F$53:$BE$189))</f>
        <v>0</v>
      </c>
      <c r="W4" s="357" cm="1">
        <f t="array" aca="1" ref="W4" ca="1">SUM(IF((MC_Dispositivo!$B$53:$B$189=$C4)*(MC_Dispositivo!$F$36:$BE$36=$BS$1)*(MC_Dispositivo!$F$43:$BE$43=W$1),MC_Dispositivo!$F$53:$BE$189))</f>
        <v>0</v>
      </c>
      <c r="X4" s="357" cm="1">
        <f t="array" aca="1" ref="X4" ca="1">SUM(IF((MC_Dispositivo!$B$53:$B$189=$C4)*(MC_Dispositivo!$F$36:$BE$36=$BS$1)*(MC_Dispositivo!$F$43:$BE$43=X$1),MC_Dispositivo!$F$53:$BE$189))</f>
        <v>0</v>
      </c>
      <c r="Y4" s="357" cm="1">
        <f t="array" aca="1" ref="Y4" ca="1">SUM(IF((MC_Dispositivo!$B$53:$B$189=$C4)*(MC_Dispositivo!$F$36:$BE$36=$BS$1)*(MC_Dispositivo!$F$43:$BE$43=Y$1),MC_Dispositivo!$F$53:$BE$189))</f>
        <v>0</v>
      </c>
      <c r="Z4" s="357" cm="1">
        <f t="array" aca="1" ref="Z4" ca="1">SUM(IF((MC_Dispositivo!$B$53:$B$189=$C4)*(MC_Dispositivo!$F$36:$BE$36=$BS$1)*(MC_Dispositivo!$F$43:$BE$43=Z$1),MC_Dispositivo!$F$53:$BE$189))</f>
        <v>0</v>
      </c>
      <c r="AA4" s="357" cm="1">
        <f t="array" aca="1" ref="AA4" ca="1">SUM(IF((MC_Dispositivo!$B$53:$B$189=$C4)*(MC_Dispositivo!$F$36:$BE$36=$BS$1)*(MC_Dispositivo!$F$43:$BE$43=AA$1),MC_Dispositivo!$F$53:$BE$189))</f>
        <v>0</v>
      </c>
      <c r="AB4" s="357" cm="1">
        <f t="array" aca="1" ref="AB4" ca="1">SUM(IF((MC_Dispositivo!$B$53:$B$189=$C4)*(MC_Dispositivo!$F$36:$BE$36=$BS$1)*(MC_Dispositivo!$F$43:$BE$43=AB$1),MC_Dispositivo!$F$53:$BE$189))</f>
        <v>0</v>
      </c>
      <c r="AC4" s="357" cm="1">
        <f t="array" aca="1" ref="AC4" ca="1">SUM(IF((MC_Dispositivo!$B$53:$B$189=$C4)*(MC_Dispositivo!$F$36:$BE$36=$BS$1)*(MC_Dispositivo!$F$43:$BE$43=AC$1),MC_Dispositivo!$F$53:$BE$189))</f>
        <v>0</v>
      </c>
      <c r="AD4" s="357" cm="1">
        <f t="array" aca="1" ref="AD4" ca="1">SUM(IF((MC_Dispositivo!$B$53:$B$189=$C4)*(MC_Dispositivo!$F$36:$BE$36=$BS$1)*(MC_Dispositivo!$F$43:$BE$43=AD$1),MC_Dispositivo!$F$53:$BE$189))</f>
        <v>0</v>
      </c>
      <c r="AE4" s="357" cm="1">
        <f t="array" aca="1" ref="AE4" ca="1">SUM(IF((MC_Dispositivo!$B$53:$B$189=$C4)*(MC_Dispositivo!$F$36:$BE$36=$BS$1)*(MC_Dispositivo!$F$43:$BE$43=AE$1),MC_Dispositivo!$F$53:$BE$189))</f>
        <v>0</v>
      </c>
      <c r="AF4" s="357" cm="1">
        <f t="array" aca="1" ref="AF4" ca="1">SUM(IF((MC_Dispositivo!$B$53:$B$189=$C4)*(MC_Dispositivo!$F$36:$BE$36=$BS$1)*(MC_Dispositivo!$F$43:$BE$43=AF$1),MC_Dispositivo!$F$53:$BE$189))</f>
        <v>0</v>
      </c>
      <c r="AG4" s="357" cm="1">
        <f t="array" aca="1" ref="AG4" ca="1">SUM(IF((MC_Dispositivo!$B$53:$B$189=$C4)*(MC_Dispositivo!$F$36:$BE$36=$BS$1)*(MC_Dispositivo!$F$43:$BE$43=AG$1),MC_Dispositivo!$F$53:$BE$189))</f>
        <v>0</v>
      </c>
      <c r="AH4" s="357" cm="1">
        <f t="array" aca="1" ref="AH4" ca="1">SUM(IF((MC_Dispositivo!$B$53:$B$189=$C4)*(MC_Dispositivo!$F$36:$BE$36=$BS$1)*(MC_Dispositivo!$F$43:$BE$43=AH$1),MC_Dispositivo!$F$53:$BE$189))</f>
        <v>0</v>
      </c>
      <c r="AI4" s="357" cm="1">
        <f t="array" aca="1" ref="AI4" ca="1">SUM(IF((MC_Dispositivo!$B$53:$B$189=$C4)*(MC_Dispositivo!$F$36:$BE$36=$BS$1)*(MC_Dispositivo!$F$43:$BE$43=AI$1),MC_Dispositivo!$F$53:$BE$189))</f>
        <v>0</v>
      </c>
      <c r="AJ4" s="357" cm="1">
        <f t="array" aca="1" ref="AJ4" ca="1">SUM(IF((MC_Dispositivo!$B$53:$B$189=$C4)*(MC_Dispositivo!$F$36:$BE$36=$BS$1)*(MC_Dispositivo!$F$43:$BE$43=AJ$1),MC_Dispositivo!$F$53:$BE$189))</f>
        <v>0</v>
      </c>
      <c r="AK4" s="358">
        <f ca="1">IF(A4="","",INDEX([10]TPU!$G:$G,MATCH($A4,[10]TPU!$A:$A,0)))</f>
        <v>3.98</v>
      </c>
      <c r="AL4" s="359">
        <f t="shared" ca="1" si="3"/>
        <v>0</v>
      </c>
      <c r="AM4" s="359">
        <f t="shared" ca="1" si="3"/>
        <v>0</v>
      </c>
      <c r="AN4" s="359">
        <f t="shared" ca="1" si="3"/>
        <v>54760.765872000004</v>
      </c>
      <c r="AO4" s="359">
        <f t="shared" ca="1" si="3"/>
        <v>136901.91467999999</v>
      </c>
      <c r="AP4" s="359">
        <f t="shared" ca="1" si="3"/>
        <v>191662.68055199998</v>
      </c>
      <c r="AQ4" s="359">
        <f t="shared" ca="1" si="3"/>
        <v>87921.348180000015</v>
      </c>
      <c r="AR4" s="359">
        <f t="shared" ca="1" si="3"/>
        <v>0</v>
      </c>
      <c r="AS4" s="359">
        <f t="shared" ca="1" si="3"/>
        <v>0</v>
      </c>
      <c r="AT4" s="359">
        <f t="shared" ca="1" si="3"/>
        <v>0</v>
      </c>
      <c r="AU4" s="359">
        <f t="shared" ca="1" si="3"/>
        <v>0</v>
      </c>
      <c r="AV4" s="359">
        <f t="shared" ca="1" si="3"/>
        <v>0</v>
      </c>
      <c r="AW4" s="359">
        <f t="shared" ca="1" si="3"/>
        <v>0</v>
      </c>
      <c r="AX4" s="359">
        <f t="shared" ca="1" si="3"/>
        <v>0</v>
      </c>
      <c r="AY4" s="359">
        <f t="shared" ca="1" si="3"/>
        <v>0</v>
      </c>
      <c r="AZ4" s="359">
        <f t="shared" ca="1" si="3"/>
        <v>0</v>
      </c>
      <c r="BA4" s="359">
        <f t="shared" ca="1" si="3"/>
        <v>0</v>
      </c>
      <c r="BB4" s="359">
        <f t="shared" ca="1" si="3"/>
        <v>0</v>
      </c>
      <c r="BC4" s="359">
        <f t="shared" ca="1" si="3"/>
        <v>0</v>
      </c>
      <c r="BD4" s="359">
        <f t="shared" ca="1" si="3"/>
        <v>0</v>
      </c>
      <c r="BE4" s="359">
        <f t="shared" ca="1" si="3"/>
        <v>0</v>
      </c>
      <c r="BF4" s="359">
        <f t="shared" ca="1" si="3"/>
        <v>0</v>
      </c>
      <c r="BG4" s="359">
        <f t="shared" ca="1" si="3"/>
        <v>0</v>
      </c>
      <c r="BH4" s="359">
        <f t="shared" ca="1" si="3"/>
        <v>0</v>
      </c>
      <c r="BI4" s="359">
        <f t="shared" ca="1" si="3"/>
        <v>0</v>
      </c>
      <c r="BJ4" s="359">
        <f t="shared" ca="1" si="3"/>
        <v>0</v>
      </c>
      <c r="BK4" s="359">
        <f t="shared" ca="1" si="3"/>
        <v>0</v>
      </c>
      <c r="BL4" s="359">
        <f t="shared" ca="1" si="3"/>
        <v>0</v>
      </c>
      <c r="BM4" s="359">
        <f t="shared" ca="1" si="3"/>
        <v>0</v>
      </c>
      <c r="BN4" s="359">
        <f t="shared" ca="1" si="3"/>
        <v>0</v>
      </c>
      <c r="BO4" s="359">
        <f t="shared" ca="1" si="3"/>
        <v>0</v>
      </c>
      <c r="BP4" s="358">
        <f t="shared" ca="1" si="4"/>
        <v>471246.70928399987</v>
      </c>
      <c r="BQ4" s="206"/>
      <c r="BR4" s="234" t="str">
        <f t="shared" ref="BR4:BR67" si="5">IF(BQ4="","",BQ4/$BQ$2)</f>
        <v/>
      </c>
      <c r="BT4" s="236"/>
    </row>
    <row r="5" spans="1:75" ht="20.100000000000001" customHeight="1" outlineLevel="1" x14ac:dyDescent="0.2">
      <c r="A5" s="354" t="str">
        <f ca="1">INDEX(MC_Dispositivo!B:E,MATCH('Quantitativo_BR-356'!C5,MC_Dispositivo!B:B,0),2)</f>
        <v>RO-00881</v>
      </c>
      <c r="B5" s="354" t="str">
        <f ca="1">INDEX([10]TPU!$B:$B,MATCH($A5,[10]TPU!$A:$A,0))</f>
        <v>SICOR</v>
      </c>
      <c r="C5" s="354" t="s">
        <v>30</v>
      </c>
      <c r="D5" s="355" t="str">
        <f ca="1">INDEX(MC_Dispositivo!B:E,MATCH('Quantitativo_BR-356'!C5,MC_Dispositivo!B:B,0),3)</f>
        <v>Transporte com caminhão basculante de 6 m³ - rodovia pavimentada</v>
      </c>
      <c r="E5" s="354" t="str">
        <f ca="1">INDEX(MC_Dispositivo!B:E,MATCH('Quantitativo_BR-356'!C5,MC_Dispositivo!B:B,0),4)</f>
        <v>txkm</v>
      </c>
      <c r="F5" s="356" cm="1">
        <f t="array" aca="1" ref="F5" ca="1">IF($BS$1="Todos",SUM(IF(($BS$1="todos")*(MC_Dispositivo!$B$54:$B$212=$C5),MC_Dispositivo!$F$54:$BE$212)),SUM(IF((MC_Dispositivo!$F$36:$BE$36=$BS$1)*(MC_Dispositivo!$B$54:$B$212=$C5),MC_Dispositivo!$F$54:$BE$212)))</f>
        <v>1894459.1327999996</v>
      </c>
      <c r="G5" s="357" cm="1">
        <f t="array" aca="1" ref="G5" ca="1">SUM(IF((MC_Dispositivo!$B$53:$B$189=$C5)*(MC_Dispositivo!$F$36:$BE$36=$BS$1)*(MC_Dispositivo!$F$43:$BE$43=G$1),MC_Dispositivo!$F$53:$BE$189))</f>
        <v>0</v>
      </c>
      <c r="H5" s="357" cm="1">
        <f t="array" aca="1" ref="H5" ca="1">SUM(IF((MC_Dispositivo!$B$53:$B$189=$C5)*(MC_Dispositivo!$F$36:$BE$36=$BS$1)*(MC_Dispositivo!$F$43:$BE$43=H$1),MC_Dispositivo!$F$53:$BE$189))</f>
        <v>0</v>
      </c>
      <c r="I5" s="357" cm="1">
        <f t="array" aca="1" ref="I5" ca="1">SUM(IF((MC_Dispositivo!$B$53:$B$189=$C5)*(MC_Dispositivo!$F$36:$BE$36=$BS$1)*(MC_Dispositivo!$F$43:$BE$43=I$1),MC_Dispositivo!$F$53:$BE$189))</f>
        <v>220143.78240000003</v>
      </c>
      <c r="J5" s="357" cm="1">
        <f t="array" aca="1" ref="J5" ca="1">SUM(IF((MC_Dispositivo!$B$53:$B$189=$C5)*(MC_Dispositivo!$F$36:$BE$36=$BS$1)*(MC_Dispositivo!$F$43:$BE$43=J$1),MC_Dispositivo!$F$53:$BE$189))</f>
        <v>550359.45600000001</v>
      </c>
      <c r="K5" s="357" cm="1">
        <f t="array" aca="1" ref="K5" ca="1">SUM(IF((MC_Dispositivo!$B$53:$B$189=$C5)*(MC_Dispositivo!$F$36:$BE$36=$BS$1)*(MC_Dispositivo!$F$43:$BE$43=K$1),MC_Dispositivo!$F$53:$BE$189))</f>
        <v>770503.23839999991</v>
      </c>
      <c r="L5" s="357" cm="1">
        <f t="array" aca="1" ref="L5" ca="1">SUM(IF((MC_Dispositivo!$B$53:$B$189=$C5)*(MC_Dispositivo!$F$36:$BE$36=$BS$1)*(MC_Dispositivo!$F$43:$BE$43=L$1),MC_Dispositivo!$F$53:$BE$189))</f>
        <v>353452.65600000008</v>
      </c>
      <c r="M5" s="357" cm="1">
        <f t="array" aca="1" ref="M5" ca="1">SUM(IF((MC_Dispositivo!$B$53:$B$189=$C5)*(MC_Dispositivo!$F$36:$BE$36=$BS$1)*(MC_Dispositivo!$F$43:$BE$43=M$1),MC_Dispositivo!$F$53:$BE$189))</f>
        <v>0</v>
      </c>
      <c r="N5" s="357" cm="1">
        <f t="array" aca="1" ref="N5" ca="1">SUM(IF((MC_Dispositivo!$B$53:$B$189=$C5)*(MC_Dispositivo!$F$36:$BE$36=$BS$1)*(MC_Dispositivo!$F$43:$BE$43=N$1),MC_Dispositivo!$F$53:$BE$189))</f>
        <v>0</v>
      </c>
      <c r="O5" s="357" cm="1">
        <f t="array" aca="1" ref="O5" ca="1">SUM(IF((MC_Dispositivo!$B$53:$B$189=$C5)*(MC_Dispositivo!$F$36:$BE$36=$BS$1)*(MC_Dispositivo!$F$43:$BE$43=O$1),MC_Dispositivo!$F$53:$BE$189))</f>
        <v>0</v>
      </c>
      <c r="P5" s="357" cm="1">
        <f t="array" aca="1" ref="P5" ca="1">SUM(IF((MC_Dispositivo!$B$53:$B$189=$C5)*(MC_Dispositivo!$F$36:$BE$36=$BS$1)*(MC_Dispositivo!$F$43:$BE$43=P$1),MC_Dispositivo!$F$53:$BE$189))</f>
        <v>0</v>
      </c>
      <c r="Q5" s="357" cm="1">
        <f t="array" aca="1" ref="Q5" ca="1">SUM(IF((MC_Dispositivo!$B$53:$B$189=$C5)*(MC_Dispositivo!$F$36:$BE$36=$BS$1)*(MC_Dispositivo!$F$43:$BE$43=Q$1),MC_Dispositivo!$F$53:$BE$189))</f>
        <v>0</v>
      </c>
      <c r="R5" s="357" cm="1">
        <f t="array" aca="1" ref="R5" ca="1">SUM(IF((MC_Dispositivo!$B$53:$B$189=$C5)*(MC_Dispositivo!$F$36:$BE$36=$BS$1)*(MC_Dispositivo!$F$43:$BE$43=R$1),MC_Dispositivo!$F$53:$BE$189))</f>
        <v>0</v>
      </c>
      <c r="S5" s="357" cm="1">
        <f t="array" aca="1" ref="S5" ca="1">SUM(IF((MC_Dispositivo!$B$53:$B$189=$C5)*(MC_Dispositivo!$F$36:$BE$36=$BS$1)*(MC_Dispositivo!$F$43:$BE$43=S$1),MC_Dispositivo!$F$53:$BE$189))</f>
        <v>0</v>
      </c>
      <c r="T5" s="357" cm="1">
        <f t="array" aca="1" ref="T5" ca="1">SUM(IF((MC_Dispositivo!$B$53:$B$189=$C5)*(MC_Dispositivo!$F$36:$BE$36=$BS$1)*(MC_Dispositivo!$F$43:$BE$43=T$1),MC_Dispositivo!$F$53:$BE$189))</f>
        <v>0</v>
      </c>
      <c r="U5" s="357" cm="1">
        <f t="array" aca="1" ref="U5" ca="1">SUM(IF((MC_Dispositivo!$B$53:$B$189=$C5)*(MC_Dispositivo!$F$36:$BE$36=$BS$1)*(MC_Dispositivo!$F$43:$BE$43=U$1),MC_Dispositivo!$F$53:$BE$189))</f>
        <v>0</v>
      </c>
      <c r="V5" s="357" cm="1">
        <f t="array" aca="1" ref="V5" ca="1">SUM(IF((MC_Dispositivo!$B$53:$B$189=$C5)*(MC_Dispositivo!$F$36:$BE$36=$BS$1)*(MC_Dispositivo!$F$43:$BE$43=V$1),MC_Dispositivo!$F$53:$BE$189))</f>
        <v>0</v>
      </c>
      <c r="W5" s="357" cm="1">
        <f t="array" aca="1" ref="W5" ca="1">SUM(IF((MC_Dispositivo!$B$53:$B$189=$C5)*(MC_Dispositivo!$F$36:$BE$36=$BS$1)*(MC_Dispositivo!$F$43:$BE$43=W$1),MC_Dispositivo!$F$53:$BE$189))</f>
        <v>0</v>
      </c>
      <c r="X5" s="357" cm="1">
        <f t="array" aca="1" ref="X5" ca="1">SUM(IF((MC_Dispositivo!$B$53:$B$189=$C5)*(MC_Dispositivo!$F$36:$BE$36=$BS$1)*(MC_Dispositivo!$F$43:$BE$43=X$1),MC_Dispositivo!$F$53:$BE$189))</f>
        <v>0</v>
      </c>
      <c r="Y5" s="357" cm="1">
        <f t="array" aca="1" ref="Y5" ca="1">SUM(IF((MC_Dispositivo!$B$53:$B$189=$C5)*(MC_Dispositivo!$F$36:$BE$36=$BS$1)*(MC_Dispositivo!$F$43:$BE$43=Y$1),MC_Dispositivo!$F$53:$BE$189))</f>
        <v>0</v>
      </c>
      <c r="Z5" s="357" cm="1">
        <f t="array" aca="1" ref="Z5" ca="1">SUM(IF((MC_Dispositivo!$B$53:$B$189=$C5)*(MC_Dispositivo!$F$36:$BE$36=$BS$1)*(MC_Dispositivo!$F$43:$BE$43=Z$1),MC_Dispositivo!$F$53:$BE$189))</f>
        <v>0</v>
      </c>
      <c r="AA5" s="357" cm="1">
        <f t="array" aca="1" ref="AA5" ca="1">SUM(IF((MC_Dispositivo!$B$53:$B$189=$C5)*(MC_Dispositivo!$F$36:$BE$36=$BS$1)*(MC_Dispositivo!$F$43:$BE$43=AA$1),MC_Dispositivo!$F$53:$BE$189))</f>
        <v>0</v>
      </c>
      <c r="AB5" s="357" cm="1">
        <f t="array" aca="1" ref="AB5" ca="1">SUM(IF((MC_Dispositivo!$B$53:$B$189=$C5)*(MC_Dispositivo!$F$36:$BE$36=$BS$1)*(MC_Dispositivo!$F$43:$BE$43=AB$1),MC_Dispositivo!$F$53:$BE$189))</f>
        <v>0</v>
      </c>
      <c r="AC5" s="357" cm="1">
        <f t="array" aca="1" ref="AC5" ca="1">SUM(IF((MC_Dispositivo!$B$53:$B$189=$C5)*(MC_Dispositivo!$F$36:$BE$36=$BS$1)*(MC_Dispositivo!$F$43:$BE$43=AC$1),MC_Dispositivo!$F$53:$BE$189))</f>
        <v>0</v>
      </c>
      <c r="AD5" s="357" cm="1">
        <f t="array" aca="1" ref="AD5" ca="1">SUM(IF((MC_Dispositivo!$B$53:$B$189=$C5)*(MC_Dispositivo!$F$36:$BE$36=$BS$1)*(MC_Dispositivo!$F$43:$BE$43=AD$1),MC_Dispositivo!$F$53:$BE$189))</f>
        <v>0</v>
      </c>
      <c r="AE5" s="357" cm="1">
        <f t="array" aca="1" ref="AE5" ca="1">SUM(IF((MC_Dispositivo!$B$53:$B$189=$C5)*(MC_Dispositivo!$F$36:$BE$36=$BS$1)*(MC_Dispositivo!$F$43:$BE$43=AE$1),MC_Dispositivo!$F$53:$BE$189))</f>
        <v>0</v>
      </c>
      <c r="AF5" s="357" cm="1">
        <f t="array" aca="1" ref="AF5" ca="1">SUM(IF((MC_Dispositivo!$B$53:$B$189=$C5)*(MC_Dispositivo!$F$36:$BE$36=$BS$1)*(MC_Dispositivo!$F$43:$BE$43=AF$1),MC_Dispositivo!$F$53:$BE$189))</f>
        <v>0</v>
      </c>
      <c r="AG5" s="357" cm="1">
        <f t="array" aca="1" ref="AG5" ca="1">SUM(IF((MC_Dispositivo!$B$53:$B$189=$C5)*(MC_Dispositivo!$F$36:$BE$36=$BS$1)*(MC_Dispositivo!$F$43:$BE$43=AG$1),MC_Dispositivo!$F$53:$BE$189))</f>
        <v>0</v>
      </c>
      <c r="AH5" s="357" cm="1">
        <f t="array" aca="1" ref="AH5" ca="1">SUM(IF((MC_Dispositivo!$B$53:$B$189=$C5)*(MC_Dispositivo!$F$36:$BE$36=$BS$1)*(MC_Dispositivo!$F$43:$BE$43=AH$1),MC_Dispositivo!$F$53:$BE$189))</f>
        <v>0</v>
      </c>
      <c r="AI5" s="357" cm="1">
        <f t="array" aca="1" ref="AI5" ca="1">SUM(IF((MC_Dispositivo!$B$53:$B$189=$C5)*(MC_Dispositivo!$F$36:$BE$36=$BS$1)*(MC_Dispositivo!$F$43:$BE$43=AI$1),MC_Dispositivo!$F$53:$BE$189))</f>
        <v>0</v>
      </c>
      <c r="AJ5" s="357" cm="1">
        <f t="array" aca="1" ref="AJ5" ca="1">SUM(IF((MC_Dispositivo!$B$53:$B$189=$C5)*(MC_Dispositivo!$F$36:$BE$36=$BS$1)*(MC_Dispositivo!$F$43:$BE$43=AJ$1),MC_Dispositivo!$F$53:$BE$189))</f>
        <v>0</v>
      </c>
      <c r="AK5" s="358">
        <f ca="1">IF(A5="","",INDEX([10]TPU!$G:$G,MATCH($A5,[10]TPU!$A:$A,0)))</f>
        <v>0.96</v>
      </c>
      <c r="AL5" s="359">
        <f t="shared" ca="1" si="3"/>
        <v>0</v>
      </c>
      <c r="AM5" s="359">
        <f t="shared" ca="1" si="3"/>
        <v>0</v>
      </c>
      <c r="AN5" s="359">
        <f t="shared" ca="1" si="3"/>
        <v>211338.03110400002</v>
      </c>
      <c r="AO5" s="359">
        <f t="shared" ca="1" si="3"/>
        <v>528345.07776000001</v>
      </c>
      <c r="AP5" s="359">
        <f t="shared" ca="1" si="3"/>
        <v>739683.10886399983</v>
      </c>
      <c r="AQ5" s="359">
        <f t="shared" ca="1" si="3"/>
        <v>339314.54976000008</v>
      </c>
      <c r="AR5" s="359">
        <f t="shared" ca="1" si="3"/>
        <v>0</v>
      </c>
      <c r="AS5" s="359">
        <f t="shared" ca="1" si="3"/>
        <v>0</v>
      </c>
      <c r="AT5" s="359">
        <f t="shared" ca="1" si="3"/>
        <v>0</v>
      </c>
      <c r="AU5" s="359">
        <f t="shared" ca="1" si="3"/>
        <v>0</v>
      </c>
      <c r="AV5" s="359">
        <f t="shared" ca="1" si="3"/>
        <v>0</v>
      </c>
      <c r="AW5" s="359">
        <f t="shared" ca="1" si="3"/>
        <v>0</v>
      </c>
      <c r="AX5" s="359">
        <f t="shared" ca="1" si="3"/>
        <v>0</v>
      </c>
      <c r="AY5" s="359">
        <f t="shared" ca="1" si="3"/>
        <v>0</v>
      </c>
      <c r="AZ5" s="359">
        <f t="shared" ca="1" si="3"/>
        <v>0</v>
      </c>
      <c r="BA5" s="359">
        <f t="shared" ca="1" si="3"/>
        <v>0</v>
      </c>
      <c r="BB5" s="359">
        <f t="shared" ca="1" si="3"/>
        <v>0</v>
      </c>
      <c r="BC5" s="359">
        <f t="shared" ca="1" si="3"/>
        <v>0</v>
      </c>
      <c r="BD5" s="359">
        <f t="shared" ca="1" si="3"/>
        <v>0</v>
      </c>
      <c r="BE5" s="359">
        <f t="shared" ca="1" si="3"/>
        <v>0</v>
      </c>
      <c r="BF5" s="359">
        <f t="shared" ca="1" si="3"/>
        <v>0</v>
      </c>
      <c r="BG5" s="359">
        <f t="shared" ca="1" si="3"/>
        <v>0</v>
      </c>
      <c r="BH5" s="359">
        <f t="shared" ca="1" si="3"/>
        <v>0</v>
      </c>
      <c r="BI5" s="359">
        <f t="shared" ca="1" si="3"/>
        <v>0</v>
      </c>
      <c r="BJ5" s="359">
        <f t="shared" ca="1" si="3"/>
        <v>0</v>
      </c>
      <c r="BK5" s="359">
        <f t="shared" ca="1" si="3"/>
        <v>0</v>
      </c>
      <c r="BL5" s="359">
        <f t="shared" ca="1" si="3"/>
        <v>0</v>
      </c>
      <c r="BM5" s="359">
        <f t="shared" ca="1" si="3"/>
        <v>0</v>
      </c>
      <c r="BN5" s="359">
        <f t="shared" ca="1" si="3"/>
        <v>0</v>
      </c>
      <c r="BO5" s="359">
        <f t="shared" ca="1" si="3"/>
        <v>0</v>
      </c>
      <c r="BP5" s="358">
        <f t="shared" ca="1" si="4"/>
        <v>1818680.7674879995</v>
      </c>
      <c r="BQ5" s="206"/>
      <c r="BR5" s="234" t="str">
        <f t="shared" si="5"/>
        <v/>
      </c>
      <c r="BT5" s="236"/>
    </row>
    <row r="6" spans="1:75" ht="20.100000000000001" customHeight="1" outlineLevel="1" x14ac:dyDescent="0.2">
      <c r="A6" s="354">
        <f ca="1">INDEX(MC_Dispositivo!B:E,MATCH('Quantitativo_BR-356'!C6,MC_Dispositivo!B:B,0),2)</f>
        <v>4413942</v>
      </c>
      <c r="B6" s="354" t="str">
        <f ca="1">INDEX([10]TPU!$B:$B,MATCH($A6,[10]TPU!$A:$A,0))</f>
        <v>SICRO</v>
      </c>
      <c r="C6" s="354" t="s">
        <v>31</v>
      </c>
      <c r="D6" s="355" t="str">
        <f ca="1">INDEX(MC_Dispositivo!B:E,MATCH('Quantitativo_BR-356'!C6,MC_Dispositivo!B:B,0),3)</f>
        <v>Espalhamento de material em bota-fora</v>
      </c>
      <c r="E6" s="354" t="str">
        <f ca="1">INDEX(MC_Dispositivo!B:E,MATCH('Quantitativo_BR-356'!C6,MC_Dispositivo!B:B,0),4)</f>
        <v>m³</v>
      </c>
      <c r="F6" s="356" cm="1">
        <f t="array" aca="1" ref="F6" ca="1">IF($BS$1="Todos",SUM(IF(($BS$1="todos")*(MC_Dispositivo!$B$54:$B$212=$C6),MC_Dispositivo!$F$54:$BE$212)),SUM(IF((MC_Dispositivo!$F$36:$BE$36=$BS$1)*(MC_Dispositivo!$B$54:$B$212=$C6),MC_Dispositivo!$F$54:$BE$212)))</f>
        <v>118403.69579999997</v>
      </c>
      <c r="G6" s="357" cm="1">
        <f t="array" aca="1" ref="G6" ca="1">SUM(IF((MC_Dispositivo!$B$53:$B$189=$C6)*(MC_Dispositivo!$F$36:$BE$36=$BS$1)*(MC_Dispositivo!$F$43:$BE$43=G$1),MC_Dispositivo!$F$53:$BE$189))</f>
        <v>0</v>
      </c>
      <c r="H6" s="357" cm="1">
        <f t="array" aca="1" ref="H6" ca="1">SUM(IF((MC_Dispositivo!$B$53:$B$189=$C6)*(MC_Dispositivo!$F$36:$BE$36=$BS$1)*(MC_Dispositivo!$F$43:$BE$43=H$1),MC_Dispositivo!$F$53:$BE$189))</f>
        <v>0</v>
      </c>
      <c r="I6" s="357" cm="1">
        <f t="array" aca="1" ref="I6" ca="1">SUM(IF((MC_Dispositivo!$B$53:$B$189=$C6)*(MC_Dispositivo!$F$36:$BE$36=$BS$1)*(MC_Dispositivo!$F$43:$BE$43=I$1),MC_Dispositivo!$F$53:$BE$189))</f>
        <v>13758.986400000002</v>
      </c>
      <c r="J6" s="357" cm="1">
        <f t="array" aca="1" ref="J6" ca="1">SUM(IF((MC_Dispositivo!$B$53:$B$189=$C6)*(MC_Dispositivo!$F$36:$BE$36=$BS$1)*(MC_Dispositivo!$F$43:$BE$43=J$1),MC_Dispositivo!$F$53:$BE$189))</f>
        <v>34397.466</v>
      </c>
      <c r="K6" s="357" cm="1">
        <f t="array" aca="1" ref="K6" ca="1">SUM(IF((MC_Dispositivo!$B$53:$B$189=$C6)*(MC_Dispositivo!$F$36:$BE$36=$BS$1)*(MC_Dispositivo!$F$43:$BE$43=K$1),MC_Dispositivo!$F$53:$BE$189))</f>
        <v>48156.452399999995</v>
      </c>
      <c r="L6" s="357" cm="1">
        <f t="array" aca="1" ref="L6" ca="1">SUM(IF((MC_Dispositivo!$B$53:$B$189=$C6)*(MC_Dispositivo!$F$36:$BE$36=$BS$1)*(MC_Dispositivo!$F$43:$BE$43=L$1),MC_Dispositivo!$F$53:$BE$189))</f>
        <v>22090.791000000005</v>
      </c>
      <c r="M6" s="357" cm="1">
        <f t="array" aca="1" ref="M6" ca="1">SUM(IF((MC_Dispositivo!$B$53:$B$189=$C6)*(MC_Dispositivo!$F$36:$BE$36=$BS$1)*(MC_Dispositivo!$F$43:$BE$43=M$1),MC_Dispositivo!$F$53:$BE$189))</f>
        <v>0</v>
      </c>
      <c r="N6" s="357" cm="1">
        <f t="array" aca="1" ref="N6" ca="1">SUM(IF((MC_Dispositivo!$B$53:$B$189=$C6)*(MC_Dispositivo!$F$36:$BE$36=$BS$1)*(MC_Dispositivo!$F$43:$BE$43=N$1),MC_Dispositivo!$F$53:$BE$189))</f>
        <v>0</v>
      </c>
      <c r="O6" s="357" cm="1">
        <f t="array" aca="1" ref="O6" ca="1">SUM(IF((MC_Dispositivo!$B$53:$B$189=$C6)*(MC_Dispositivo!$F$36:$BE$36=$BS$1)*(MC_Dispositivo!$F$43:$BE$43=O$1),MC_Dispositivo!$F$53:$BE$189))</f>
        <v>0</v>
      </c>
      <c r="P6" s="357" cm="1">
        <f t="array" aca="1" ref="P6" ca="1">SUM(IF((MC_Dispositivo!$B$53:$B$189=$C6)*(MC_Dispositivo!$F$36:$BE$36=$BS$1)*(MC_Dispositivo!$F$43:$BE$43=P$1),MC_Dispositivo!$F$53:$BE$189))</f>
        <v>0</v>
      </c>
      <c r="Q6" s="357" cm="1">
        <f t="array" aca="1" ref="Q6" ca="1">SUM(IF((MC_Dispositivo!$B$53:$B$189=$C6)*(MC_Dispositivo!$F$36:$BE$36=$BS$1)*(MC_Dispositivo!$F$43:$BE$43=Q$1),MC_Dispositivo!$F$53:$BE$189))</f>
        <v>0</v>
      </c>
      <c r="R6" s="357" cm="1">
        <f t="array" aca="1" ref="R6" ca="1">SUM(IF((MC_Dispositivo!$B$53:$B$189=$C6)*(MC_Dispositivo!$F$36:$BE$36=$BS$1)*(MC_Dispositivo!$F$43:$BE$43=R$1),MC_Dispositivo!$F$53:$BE$189))</f>
        <v>0</v>
      </c>
      <c r="S6" s="357" cm="1">
        <f t="array" aca="1" ref="S6" ca="1">SUM(IF((MC_Dispositivo!$B$53:$B$189=$C6)*(MC_Dispositivo!$F$36:$BE$36=$BS$1)*(MC_Dispositivo!$F$43:$BE$43=S$1),MC_Dispositivo!$F$53:$BE$189))</f>
        <v>0</v>
      </c>
      <c r="T6" s="357" cm="1">
        <f t="array" aca="1" ref="T6" ca="1">SUM(IF((MC_Dispositivo!$B$53:$B$189=$C6)*(MC_Dispositivo!$F$36:$BE$36=$BS$1)*(MC_Dispositivo!$F$43:$BE$43=T$1),MC_Dispositivo!$F$53:$BE$189))</f>
        <v>0</v>
      </c>
      <c r="U6" s="357" cm="1">
        <f t="array" aca="1" ref="U6" ca="1">SUM(IF((MC_Dispositivo!$B$53:$B$189=$C6)*(MC_Dispositivo!$F$36:$BE$36=$BS$1)*(MC_Dispositivo!$F$43:$BE$43=U$1),MC_Dispositivo!$F$53:$BE$189))</f>
        <v>0</v>
      </c>
      <c r="V6" s="357" cm="1">
        <f t="array" aca="1" ref="V6" ca="1">SUM(IF((MC_Dispositivo!$B$53:$B$189=$C6)*(MC_Dispositivo!$F$36:$BE$36=$BS$1)*(MC_Dispositivo!$F$43:$BE$43=V$1),MC_Dispositivo!$F$53:$BE$189))</f>
        <v>0</v>
      </c>
      <c r="W6" s="357" cm="1">
        <f t="array" aca="1" ref="W6" ca="1">SUM(IF((MC_Dispositivo!$B$53:$B$189=$C6)*(MC_Dispositivo!$F$36:$BE$36=$BS$1)*(MC_Dispositivo!$F$43:$BE$43=W$1),MC_Dispositivo!$F$53:$BE$189))</f>
        <v>0</v>
      </c>
      <c r="X6" s="357" cm="1">
        <f t="array" aca="1" ref="X6" ca="1">SUM(IF((MC_Dispositivo!$B$53:$B$189=$C6)*(MC_Dispositivo!$F$36:$BE$36=$BS$1)*(MC_Dispositivo!$F$43:$BE$43=X$1),MC_Dispositivo!$F$53:$BE$189))</f>
        <v>0</v>
      </c>
      <c r="Y6" s="357" cm="1">
        <f t="array" aca="1" ref="Y6" ca="1">SUM(IF((MC_Dispositivo!$B$53:$B$189=$C6)*(MC_Dispositivo!$F$36:$BE$36=$BS$1)*(MC_Dispositivo!$F$43:$BE$43=Y$1),MC_Dispositivo!$F$53:$BE$189))</f>
        <v>0</v>
      </c>
      <c r="Z6" s="357" cm="1">
        <f t="array" aca="1" ref="Z6" ca="1">SUM(IF((MC_Dispositivo!$B$53:$B$189=$C6)*(MC_Dispositivo!$F$36:$BE$36=$BS$1)*(MC_Dispositivo!$F$43:$BE$43=Z$1),MC_Dispositivo!$F$53:$BE$189))</f>
        <v>0</v>
      </c>
      <c r="AA6" s="357" cm="1">
        <f t="array" aca="1" ref="AA6" ca="1">SUM(IF((MC_Dispositivo!$B$53:$B$189=$C6)*(MC_Dispositivo!$F$36:$BE$36=$BS$1)*(MC_Dispositivo!$F$43:$BE$43=AA$1),MC_Dispositivo!$F$53:$BE$189))</f>
        <v>0</v>
      </c>
      <c r="AB6" s="357" cm="1">
        <f t="array" aca="1" ref="AB6" ca="1">SUM(IF((MC_Dispositivo!$B$53:$B$189=$C6)*(MC_Dispositivo!$F$36:$BE$36=$BS$1)*(MC_Dispositivo!$F$43:$BE$43=AB$1),MC_Dispositivo!$F$53:$BE$189))</f>
        <v>0</v>
      </c>
      <c r="AC6" s="357" cm="1">
        <f t="array" aca="1" ref="AC6" ca="1">SUM(IF((MC_Dispositivo!$B$53:$B$189=$C6)*(MC_Dispositivo!$F$36:$BE$36=$BS$1)*(MC_Dispositivo!$F$43:$BE$43=AC$1),MC_Dispositivo!$F$53:$BE$189))</f>
        <v>0</v>
      </c>
      <c r="AD6" s="357" cm="1">
        <f t="array" aca="1" ref="AD6" ca="1">SUM(IF((MC_Dispositivo!$B$53:$B$189=$C6)*(MC_Dispositivo!$F$36:$BE$36=$BS$1)*(MC_Dispositivo!$F$43:$BE$43=AD$1),MC_Dispositivo!$F$53:$BE$189))</f>
        <v>0</v>
      </c>
      <c r="AE6" s="357" cm="1">
        <f t="array" aca="1" ref="AE6" ca="1">SUM(IF((MC_Dispositivo!$B$53:$B$189=$C6)*(MC_Dispositivo!$F$36:$BE$36=$BS$1)*(MC_Dispositivo!$F$43:$BE$43=AE$1),MC_Dispositivo!$F$53:$BE$189))</f>
        <v>0</v>
      </c>
      <c r="AF6" s="357" cm="1">
        <f t="array" aca="1" ref="AF6" ca="1">SUM(IF((MC_Dispositivo!$B$53:$B$189=$C6)*(MC_Dispositivo!$F$36:$BE$36=$BS$1)*(MC_Dispositivo!$F$43:$BE$43=AF$1),MC_Dispositivo!$F$53:$BE$189))</f>
        <v>0</v>
      </c>
      <c r="AG6" s="357" cm="1">
        <f t="array" aca="1" ref="AG6" ca="1">SUM(IF((MC_Dispositivo!$B$53:$B$189=$C6)*(MC_Dispositivo!$F$36:$BE$36=$BS$1)*(MC_Dispositivo!$F$43:$BE$43=AG$1),MC_Dispositivo!$F$53:$BE$189))</f>
        <v>0</v>
      </c>
      <c r="AH6" s="357" cm="1">
        <f t="array" aca="1" ref="AH6" ca="1">SUM(IF((MC_Dispositivo!$B$53:$B$189=$C6)*(MC_Dispositivo!$F$36:$BE$36=$BS$1)*(MC_Dispositivo!$F$43:$BE$43=AH$1),MC_Dispositivo!$F$53:$BE$189))</f>
        <v>0</v>
      </c>
      <c r="AI6" s="357" cm="1">
        <f t="array" aca="1" ref="AI6" ca="1">SUM(IF((MC_Dispositivo!$B$53:$B$189=$C6)*(MC_Dispositivo!$F$36:$BE$36=$BS$1)*(MC_Dispositivo!$F$43:$BE$43=AI$1),MC_Dispositivo!$F$53:$BE$189))</f>
        <v>0</v>
      </c>
      <c r="AJ6" s="357" cm="1">
        <f t="array" aca="1" ref="AJ6" ca="1">SUM(IF((MC_Dispositivo!$B$53:$B$189=$C6)*(MC_Dispositivo!$F$36:$BE$36=$BS$1)*(MC_Dispositivo!$F$43:$BE$43=AJ$1),MC_Dispositivo!$F$53:$BE$189))</f>
        <v>0</v>
      </c>
      <c r="AK6" s="358">
        <f ca="1">IF(A6="","",INDEX([10]TPU!$G:$G,MATCH($A6,[10]TPU!$A:$A,0)))</f>
        <v>2.44</v>
      </c>
      <c r="AL6" s="359">
        <f t="shared" ca="1" si="3"/>
        <v>0</v>
      </c>
      <c r="AM6" s="359">
        <f t="shared" ca="1" si="3"/>
        <v>0</v>
      </c>
      <c r="AN6" s="359">
        <f t="shared" ca="1" si="3"/>
        <v>33571.926816000007</v>
      </c>
      <c r="AO6" s="359">
        <f t="shared" ca="1" si="3"/>
        <v>83929.817039999994</v>
      </c>
      <c r="AP6" s="359">
        <f t="shared" ca="1" si="3"/>
        <v>117501.74385599999</v>
      </c>
      <c r="AQ6" s="359">
        <f t="shared" ca="1" si="3"/>
        <v>53901.530040000012</v>
      </c>
      <c r="AR6" s="359">
        <f t="shared" ca="1" si="3"/>
        <v>0</v>
      </c>
      <c r="AS6" s="359">
        <f t="shared" ca="1" si="3"/>
        <v>0</v>
      </c>
      <c r="AT6" s="359">
        <f t="shared" ca="1" si="3"/>
        <v>0</v>
      </c>
      <c r="AU6" s="359">
        <f t="shared" ca="1" si="3"/>
        <v>0</v>
      </c>
      <c r="AV6" s="359">
        <f t="shared" ca="1" si="3"/>
        <v>0</v>
      </c>
      <c r="AW6" s="359">
        <f t="shared" ca="1" si="3"/>
        <v>0</v>
      </c>
      <c r="AX6" s="359">
        <f t="shared" ca="1" si="3"/>
        <v>0</v>
      </c>
      <c r="AY6" s="359">
        <f t="shared" ca="1" si="3"/>
        <v>0</v>
      </c>
      <c r="AZ6" s="359">
        <f t="shared" ca="1" si="3"/>
        <v>0</v>
      </c>
      <c r="BA6" s="359">
        <f t="shared" ca="1" si="3"/>
        <v>0</v>
      </c>
      <c r="BB6" s="359">
        <f t="shared" ca="1" si="3"/>
        <v>0</v>
      </c>
      <c r="BC6" s="359">
        <f t="shared" ca="1" si="3"/>
        <v>0</v>
      </c>
      <c r="BD6" s="359">
        <f t="shared" ca="1" si="3"/>
        <v>0</v>
      </c>
      <c r="BE6" s="359">
        <f t="shared" ca="1" si="3"/>
        <v>0</v>
      </c>
      <c r="BF6" s="359">
        <f t="shared" ca="1" si="3"/>
        <v>0</v>
      </c>
      <c r="BG6" s="359">
        <f t="shared" ca="1" si="3"/>
        <v>0</v>
      </c>
      <c r="BH6" s="359">
        <f t="shared" ca="1" si="3"/>
        <v>0</v>
      </c>
      <c r="BI6" s="359">
        <f t="shared" ca="1" si="3"/>
        <v>0</v>
      </c>
      <c r="BJ6" s="359">
        <f t="shared" ca="1" si="3"/>
        <v>0</v>
      </c>
      <c r="BK6" s="359">
        <f t="shared" ca="1" si="3"/>
        <v>0</v>
      </c>
      <c r="BL6" s="359">
        <f t="shared" ca="1" si="3"/>
        <v>0</v>
      </c>
      <c r="BM6" s="359">
        <f t="shared" ca="1" si="3"/>
        <v>0</v>
      </c>
      <c r="BN6" s="359">
        <f t="shared" ca="1" si="3"/>
        <v>0</v>
      </c>
      <c r="BO6" s="359">
        <f t="shared" ca="1" si="3"/>
        <v>0</v>
      </c>
      <c r="BP6" s="358">
        <f t="shared" ca="1" si="4"/>
        <v>288905.0177519999</v>
      </c>
      <c r="BQ6" s="206"/>
      <c r="BR6" s="234" t="str">
        <f t="shared" si="5"/>
        <v/>
      </c>
      <c r="BT6" s="236"/>
    </row>
    <row r="7" spans="1:75" ht="20.100000000000001" customHeight="1" outlineLevel="1" x14ac:dyDescent="0.2">
      <c r="A7" s="354" t="str">
        <f ca="1">INDEX(MC_Dispositivo!B:E,MATCH('Quantitativo_BR-356'!C7,MC_Dispositivo!B:B,0),2)</f>
        <v>ED-50697</v>
      </c>
      <c r="B7" s="354" t="str">
        <f ca="1">INDEX([10]TPU!$B:$B,MATCH($A7,[10]TPU!$A:$A,0))</f>
        <v>SICOR</v>
      </c>
      <c r="C7" s="354" t="s">
        <v>33</v>
      </c>
      <c r="D7" s="355" t="str">
        <f ca="1">INDEX(MC_Dispositivo!B:E,MATCH('Quantitativo_BR-356'!C7,MC_Dispositivo!B:B,0),3)</f>
        <v>corte de árvore com motosserra, diâmetro do tronco de quinze (15) centímetros até trinta (30) centímetros, exclusive destocamento e afastamento</v>
      </c>
      <c r="E7" s="354" t="str">
        <f ca="1">INDEX(MC_Dispositivo!B:E,MATCH('Quantitativo_BR-356'!C7,MC_Dispositivo!B:B,0),4)</f>
        <v>un</v>
      </c>
      <c r="F7" s="356" cm="1">
        <f t="array" aca="1" ref="F7" ca="1">IF($BS$1="Todos",SUM(IF(($BS$1="todos")*(MC_Dispositivo!$B$54:$B$212=$C7),MC_Dispositivo!$F$54:$BE$212)),SUM(IF((MC_Dispositivo!$F$36:$BE$36=$BS$1)*(MC_Dispositivo!$B$54:$B$212=$C7),MC_Dispositivo!$F$54:$BE$212)))</f>
        <v>1700</v>
      </c>
      <c r="G7" s="357" cm="1">
        <f t="array" aca="1" ref="G7" ca="1">SUM(IF((MC_Dispositivo!$B$53:$B$189=$C7)*(MC_Dispositivo!$F$36:$BE$36=$BS$1)*(MC_Dispositivo!$F$43:$BE$43=G$1),MC_Dispositivo!$F$53:$BE$189))</f>
        <v>0</v>
      </c>
      <c r="H7" s="357" cm="1">
        <f t="array" aca="1" ref="H7" ca="1">SUM(IF((MC_Dispositivo!$B$53:$B$189=$C7)*(MC_Dispositivo!$F$36:$BE$36=$BS$1)*(MC_Dispositivo!$F$43:$BE$43=H$1),MC_Dispositivo!$F$53:$BE$189))</f>
        <v>0</v>
      </c>
      <c r="I7" s="357" cm="1">
        <f t="array" aca="1" ref="I7" ca="1">SUM(IF((MC_Dispositivo!$B$53:$B$189=$C7)*(MC_Dispositivo!$F$36:$BE$36=$BS$1)*(MC_Dispositivo!$F$43:$BE$43=I$1),MC_Dispositivo!$F$53:$BE$189))</f>
        <v>200</v>
      </c>
      <c r="J7" s="357" cm="1">
        <f t="array" aca="1" ref="J7" ca="1">SUM(IF((MC_Dispositivo!$B$53:$B$189=$C7)*(MC_Dispositivo!$F$36:$BE$36=$BS$1)*(MC_Dispositivo!$F$43:$BE$43=J$1),MC_Dispositivo!$F$53:$BE$189))</f>
        <v>500</v>
      </c>
      <c r="K7" s="357" cm="1">
        <f t="array" aca="1" ref="K7" ca="1">SUM(IF((MC_Dispositivo!$B$53:$B$189=$C7)*(MC_Dispositivo!$F$36:$BE$36=$BS$1)*(MC_Dispositivo!$F$43:$BE$43=K$1),MC_Dispositivo!$F$53:$BE$189))</f>
        <v>700</v>
      </c>
      <c r="L7" s="357" cm="1">
        <f t="array" aca="1" ref="L7" ca="1">SUM(IF((MC_Dispositivo!$B$53:$B$189=$C7)*(MC_Dispositivo!$F$36:$BE$36=$BS$1)*(MC_Dispositivo!$F$43:$BE$43=L$1),MC_Dispositivo!$F$53:$BE$189))</f>
        <v>300</v>
      </c>
      <c r="M7" s="357" cm="1">
        <f t="array" aca="1" ref="M7" ca="1">SUM(IF((MC_Dispositivo!$B$53:$B$189=$C7)*(MC_Dispositivo!$F$36:$BE$36=$BS$1)*(MC_Dispositivo!$F$43:$BE$43=M$1),MC_Dispositivo!$F$53:$BE$189))</f>
        <v>0</v>
      </c>
      <c r="N7" s="357" cm="1">
        <f t="array" aca="1" ref="N7" ca="1">SUM(IF((MC_Dispositivo!$B$53:$B$189=$C7)*(MC_Dispositivo!$F$36:$BE$36=$BS$1)*(MC_Dispositivo!$F$43:$BE$43=N$1),MC_Dispositivo!$F$53:$BE$189))</f>
        <v>0</v>
      </c>
      <c r="O7" s="357" cm="1">
        <f t="array" aca="1" ref="O7" ca="1">SUM(IF((MC_Dispositivo!$B$53:$B$189=$C7)*(MC_Dispositivo!$F$36:$BE$36=$BS$1)*(MC_Dispositivo!$F$43:$BE$43=O$1),MC_Dispositivo!$F$53:$BE$189))</f>
        <v>0</v>
      </c>
      <c r="P7" s="357" cm="1">
        <f t="array" aca="1" ref="P7" ca="1">SUM(IF((MC_Dispositivo!$B$53:$B$189=$C7)*(MC_Dispositivo!$F$36:$BE$36=$BS$1)*(MC_Dispositivo!$F$43:$BE$43=P$1),MC_Dispositivo!$F$53:$BE$189))</f>
        <v>0</v>
      </c>
      <c r="Q7" s="357" cm="1">
        <f t="array" aca="1" ref="Q7" ca="1">SUM(IF((MC_Dispositivo!$B$53:$B$189=$C7)*(MC_Dispositivo!$F$36:$BE$36=$BS$1)*(MC_Dispositivo!$F$43:$BE$43=Q$1),MC_Dispositivo!$F$53:$BE$189))</f>
        <v>0</v>
      </c>
      <c r="R7" s="357" cm="1">
        <f t="array" aca="1" ref="R7" ca="1">SUM(IF((MC_Dispositivo!$B$53:$B$189=$C7)*(MC_Dispositivo!$F$36:$BE$36=$BS$1)*(MC_Dispositivo!$F$43:$BE$43=R$1),MC_Dispositivo!$F$53:$BE$189))</f>
        <v>0</v>
      </c>
      <c r="S7" s="357" cm="1">
        <f t="array" aca="1" ref="S7" ca="1">SUM(IF((MC_Dispositivo!$B$53:$B$189=$C7)*(MC_Dispositivo!$F$36:$BE$36=$BS$1)*(MC_Dispositivo!$F$43:$BE$43=S$1),MC_Dispositivo!$F$53:$BE$189))</f>
        <v>0</v>
      </c>
      <c r="T7" s="357" cm="1">
        <f t="array" aca="1" ref="T7" ca="1">SUM(IF((MC_Dispositivo!$B$53:$B$189=$C7)*(MC_Dispositivo!$F$36:$BE$36=$BS$1)*(MC_Dispositivo!$F$43:$BE$43=T$1),MC_Dispositivo!$F$53:$BE$189))</f>
        <v>0</v>
      </c>
      <c r="U7" s="357" cm="1">
        <f t="array" aca="1" ref="U7" ca="1">SUM(IF((MC_Dispositivo!$B$53:$B$189=$C7)*(MC_Dispositivo!$F$36:$BE$36=$BS$1)*(MC_Dispositivo!$F$43:$BE$43=U$1),MC_Dispositivo!$F$53:$BE$189))</f>
        <v>0</v>
      </c>
      <c r="V7" s="357" cm="1">
        <f t="array" aca="1" ref="V7" ca="1">SUM(IF((MC_Dispositivo!$B$53:$B$189=$C7)*(MC_Dispositivo!$F$36:$BE$36=$BS$1)*(MC_Dispositivo!$F$43:$BE$43=V$1),MC_Dispositivo!$F$53:$BE$189))</f>
        <v>0</v>
      </c>
      <c r="W7" s="357" cm="1">
        <f t="array" aca="1" ref="W7" ca="1">SUM(IF((MC_Dispositivo!$B$53:$B$189=$C7)*(MC_Dispositivo!$F$36:$BE$36=$BS$1)*(MC_Dispositivo!$F$43:$BE$43=W$1),MC_Dispositivo!$F$53:$BE$189))</f>
        <v>0</v>
      </c>
      <c r="X7" s="357" cm="1">
        <f t="array" aca="1" ref="X7" ca="1">SUM(IF((MC_Dispositivo!$B$53:$B$189=$C7)*(MC_Dispositivo!$F$36:$BE$36=$BS$1)*(MC_Dispositivo!$F$43:$BE$43=X$1),MC_Dispositivo!$F$53:$BE$189))</f>
        <v>0</v>
      </c>
      <c r="Y7" s="357" cm="1">
        <f t="array" aca="1" ref="Y7" ca="1">SUM(IF((MC_Dispositivo!$B$53:$B$189=$C7)*(MC_Dispositivo!$F$36:$BE$36=$BS$1)*(MC_Dispositivo!$F$43:$BE$43=Y$1),MC_Dispositivo!$F$53:$BE$189))</f>
        <v>0</v>
      </c>
      <c r="Z7" s="357" cm="1">
        <f t="array" aca="1" ref="Z7" ca="1">SUM(IF((MC_Dispositivo!$B$53:$B$189=$C7)*(MC_Dispositivo!$F$36:$BE$36=$BS$1)*(MC_Dispositivo!$F$43:$BE$43=Z$1),MC_Dispositivo!$F$53:$BE$189))</f>
        <v>0</v>
      </c>
      <c r="AA7" s="357" cm="1">
        <f t="array" aca="1" ref="AA7" ca="1">SUM(IF((MC_Dispositivo!$B$53:$B$189=$C7)*(MC_Dispositivo!$F$36:$BE$36=$BS$1)*(MC_Dispositivo!$F$43:$BE$43=AA$1),MC_Dispositivo!$F$53:$BE$189))</f>
        <v>0</v>
      </c>
      <c r="AB7" s="357" cm="1">
        <f t="array" aca="1" ref="AB7" ca="1">SUM(IF((MC_Dispositivo!$B$53:$B$189=$C7)*(MC_Dispositivo!$F$36:$BE$36=$BS$1)*(MC_Dispositivo!$F$43:$BE$43=AB$1),MC_Dispositivo!$F$53:$BE$189))</f>
        <v>0</v>
      </c>
      <c r="AC7" s="357" cm="1">
        <f t="array" aca="1" ref="AC7" ca="1">SUM(IF((MC_Dispositivo!$B$53:$B$189=$C7)*(MC_Dispositivo!$F$36:$BE$36=$BS$1)*(MC_Dispositivo!$F$43:$BE$43=AC$1),MC_Dispositivo!$F$53:$BE$189))</f>
        <v>0</v>
      </c>
      <c r="AD7" s="357" cm="1">
        <f t="array" aca="1" ref="AD7" ca="1">SUM(IF((MC_Dispositivo!$B$53:$B$189=$C7)*(MC_Dispositivo!$F$36:$BE$36=$BS$1)*(MC_Dispositivo!$F$43:$BE$43=AD$1),MC_Dispositivo!$F$53:$BE$189))</f>
        <v>0</v>
      </c>
      <c r="AE7" s="357" cm="1">
        <f t="array" aca="1" ref="AE7" ca="1">SUM(IF((MC_Dispositivo!$B$53:$B$189=$C7)*(MC_Dispositivo!$F$36:$BE$36=$BS$1)*(MC_Dispositivo!$F$43:$BE$43=AE$1),MC_Dispositivo!$F$53:$BE$189))</f>
        <v>0</v>
      </c>
      <c r="AF7" s="357" cm="1">
        <f t="array" aca="1" ref="AF7" ca="1">SUM(IF((MC_Dispositivo!$B$53:$B$189=$C7)*(MC_Dispositivo!$F$36:$BE$36=$BS$1)*(MC_Dispositivo!$F$43:$BE$43=AF$1),MC_Dispositivo!$F$53:$BE$189))</f>
        <v>0</v>
      </c>
      <c r="AG7" s="357" cm="1">
        <f t="array" aca="1" ref="AG7" ca="1">SUM(IF((MC_Dispositivo!$B$53:$B$189=$C7)*(MC_Dispositivo!$F$36:$BE$36=$BS$1)*(MC_Dispositivo!$F$43:$BE$43=AG$1),MC_Dispositivo!$F$53:$BE$189))</f>
        <v>0</v>
      </c>
      <c r="AH7" s="357" cm="1">
        <f t="array" aca="1" ref="AH7" ca="1">SUM(IF((MC_Dispositivo!$B$53:$B$189=$C7)*(MC_Dispositivo!$F$36:$BE$36=$BS$1)*(MC_Dispositivo!$F$43:$BE$43=AH$1),MC_Dispositivo!$F$53:$BE$189))</f>
        <v>0</v>
      </c>
      <c r="AI7" s="357" cm="1">
        <f t="array" aca="1" ref="AI7" ca="1">SUM(IF((MC_Dispositivo!$B$53:$B$189=$C7)*(MC_Dispositivo!$F$36:$BE$36=$BS$1)*(MC_Dispositivo!$F$43:$BE$43=AI$1),MC_Dispositivo!$F$53:$BE$189))</f>
        <v>0</v>
      </c>
      <c r="AJ7" s="357" cm="1">
        <f t="array" aca="1" ref="AJ7" ca="1">SUM(IF((MC_Dispositivo!$B$53:$B$189=$C7)*(MC_Dispositivo!$F$36:$BE$36=$BS$1)*(MC_Dispositivo!$F$43:$BE$43=AJ$1),MC_Dispositivo!$F$53:$BE$189))</f>
        <v>0</v>
      </c>
      <c r="AK7" s="358">
        <f ca="1">IF(A7="","",INDEX([10]TPU!$G:$G,MATCH($A7,[10]TPU!$A:$A,0)))</f>
        <v>70.180000000000007</v>
      </c>
      <c r="AL7" s="359">
        <f t="shared" ca="1" si="3"/>
        <v>0</v>
      </c>
      <c r="AM7" s="359">
        <f t="shared" ca="1" si="3"/>
        <v>0</v>
      </c>
      <c r="AN7" s="359">
        <f t="shared" ca="1" si="3"/>
        <v>14036.000000000002</v>
      </c>
      <c r="AO7" s="359">
        <f t="shared" ca="1" si="3"/>
        <v>35090</v>
      </c>
      <c r="AP7" s="359">
        <f t="shared" ca="1" si="3"/>
        <v>49126.000000000007</v>
      </c>
      <c r="AQ7" s="359">
        <f t="shared" ca="1" si="3"/>
        <v>21054.000000000004</v>
      </c>
      <c r="AR7" s="359">
        <f t="shared" ca="1" si="3"/>
        <v>0</v>
      </c>
      <c r="AS7" s="359">
        <f t="shared" ca="1" si="3"/>
        <v>0</v>
      </c>
      <c r="AT7" s="359">
        <f t="shared" ca="1" si="3"/>
        <v>0</v>
      </c>
      <c r="AU7" s="359">
        <f t="shared" ca="1" si="3"/>
        <v>0</v>
      </c>
      <c r="AV7" s="359">
        <f t="shared" ca="1" si="3"/>
        <v>0</v>
      </c>
      <c r="AW7" s="359">
        <f t="shared" ca="1" si="3"/>
        <v>0</v>
      </c>
      <c r="AX7" s="359">
        <f t="shared" ca="1" si="3"/>
        <v>0</v>
      </c>
      <c r="AY7" s="359">
        <f t="shared" ca="1" si="3"/>
        <v>0</v>
      </c>
      <c r="AZ7" s="359">
        <f t="shared" ca="1" si="3"/>
        <v>0</v>
      </c>
      <c r="BA7" s="359">
        <f t="shared" ca="1" si="3"/>
        <v>0</v>
      </c>
      <c r="BB7" s="359">
        <f t="shared" ca="1" si="3"/>
        <v>0</v>
      </c>
      <c r="BC7" s="359">
        <f t="shared" ca="1" si="3"/>
        <v>0</v>
      </c>
      <c r="BD7" s="359">
        <f t="shared" ca="1" si="3"/>
        <v>0</v>
      </c>
      <c r="BE7" s="359">
        <f t="shared" ca="1" si="3"/>
        <v>0</v>
      </c>
      <c r="BF7" s="359">
        <f t="shared" ca="1" si="3"/>
        <v>0</v>
      </c>
      <c r="BG7" s="359">
        <f t="shared" ca="1" si="3"/>
        <v>0</v>
      </c>
      <c r="BH7" s="359">
        <f t="shared" ca="1" si="3"/>
        <v>0</v>
      </c>
      <c r="BI7" s="359">
        <f t="shared" ca="1" si="3"/>
        <v>0</v>
      </c>
      <c r="BJ7" s="359">
        <f t="shared" ca="1" si="3"/>
        <v>0</v>
      </c>
      <c r="BK7" s="359">
        <f t="shared" ca="1" si="3"/>
        <v>0</v>
      </c>
      <c r="BL7" s="359">
        <f t="shared" ca="1" si="3"/>
        <v>0</v>
      </c>
      <c r="BM7" s="359">
        <f t="shared" ca="1" si="3"/>
        <v>0</v>
      </c>
      <c r="BN7" s="359">
        <f t="shared" ca="1" si="3"/>
        <v>0</v>
      </c>
      <c r="BO7" s="359">
        <f t="shared" ca="1" si="3"/>
        <v>0</v>
      </c>
      <c r="BP7" s="358">
        <f t="shared" ca="1" si="4"/>
        <v>119306.00000000001</v>
      </c>
      <c r="BQ7" s="206"/>
      <c r="BR7" s="234" t="str">
        <f t="shared" si="5"/>
        <v/>
      </c>
      <c r="BT7" s="236"/>
    </row>
    <row r="8" spans="1:75" ht="20.100000000000001" customHeight="1" outlineLevel="1" x14ac:dyDescent="0.2">
      <c r="A8" s="354" t="str">
        <f ca="1">INDEX(MC_Dispositivo!B:E,MATCH('Quantitativo_BR-356'!C8,MC_Dispositivo!B:B,0),2)</f>
        <v>ED-50699</v>
      </c>
      <c r="B8" s="354" t="str">
        <f ca="1">INDEX([10]TPU!$B:$B,MATCH($A8,[10]TPU!$A:$A,0))</f>
        <v>SICOR</v>
      </c>
      <c r="C8" s="354" t="s">
        <v>35</v>
      </c>
      <c r="D8" s="355" t="str">
        <f ca="1">INDEX(MC_Dispositivo!B:E,MATCH('Quantitativo_BR-356'!C8,MC_Dispositivo!B:B,0),3)</f>
        <v>corte de árvore com motosserra, diâmetro do tronco acima de trinta (30) centímetros até cinquenta (50) centímetros, exclusive destocamento e afastamento</v>
      </c>
      <c r="E8" s="354" t="str">
        <f ca="1">INDEX(MC_Dispositivo!B:E,MATCH('Quantitativo_BR-356'!C8,MC_Dispositivo!B:B,0),4)</f>
        <v>un</v>
      </c>
      <c r="F8" s="356" cm="1">
        <f t="array" aca="1" ref="F8" ca="1">IF($BS$1="Todos",SUM(IF(($BS$1="todos")*(MC_Dispositivo!$B$54:$B$212=$C8),MC_Dispositivo!$F$54:$BE$212)),SUM(IF((MC_Dispositivo!$F$36:$BE$36=$BS$1)*(MC_Dispositivo!$B$54:$B$212=$C8),MC_Dispositivo!$F$54:$BE$212)))</f>
        <v>850</v>
      </c>
      <c r="G8" s="357" cm="1">
        <f t="array" aca="1" ref="G8" ca="1">SUM(IF((MC_Dispositivo!$B$53:$B$189=$C8)*(MC_Dispositivo!$F$36:$BE$36=$BS$1)*(MC_Dispositivo!$F$43:$BE$43=G$1),MC_Dispositivo!$F$53:$BE$189))</f>
        <v>0</v>
      </c>
      <c r="H8" s="357" cm="1">
        <f t="array" aca="1" ref="H8" ca="1">SUM(IF((MC_Dispositivo!$B$53:$B$189=$C8)*(MC_Dispositivo!$F$36:$BE$36=$BS$1)*(MC_Dispositivo!$F$43:$BE$43=H$1),MC_Dispositivo!$F$53:$BE$189))</f>
        <v>0</v>
      </c>
      <c r="I8" s="357" cm="1">
        <f t="array" aca="1" ref="I8" ca="1">SUM(IF((MC_Dispositivo!$B$53:$B$189=$C8)*(MC_Dispositivo!$F$36:$BE$36=$BS$1)*(MC_Dispositivo!$F$43:$BE$43=I$1),MC_Dispositivo!$F$53:$BE$189))</f>
        <v>100</v>
      </c>
      <c r="J8" s="357" cm="1">
        <f t="array" aca="1" ref="J8" ca="1">SUM(IF((MC_Dispositivo!$B$53:$B$189=$C8)*(MC_Dispositivo!$F$36:$BE$36=$BS$1)*(MC_Dispositivo!$F$43:$BE$43=J$1),MC_Dispositivo!$F$53:$BE$189))</f>
        <v>250</v>
      </c>
      <c r="K8" s="357" cm="1">
        <f t="array" aca="1" ref="K8" ca="1">SUM(IF((MC_Dispositivo!$B$53:$B$189=$C8)*(MC_Dispositivo!$F$36:$BE$36=$BS$1)*(MC_Dispositivo!$F$43:$BE$43=K$1),MC_Dispositivo!$F$53:$BE$189))</f>
        <v>350</v>
      </c>
      <c r="L8" s="357" cm="1">
        <f t="array" aca="1" ref="L8" ca="1">SUM(IF((MC_Dispositivo!$B$53:$B$189=$C8)*(MC_Dispositivo!$F$36:$BE$36=$BS$1)*(MC_Dispositivo!$F$43:$BE$43=L$1),MC_Dispositivo!$F$53:$BE$189))</f>
        <v>150</v>
      </c>
      <c r="M8" s="357" cm="1">
        <f t="array" aca="1" ref="M8" ca="1">SUM(IF((MC_Dispositivo!$B$53:$B$189=$C8)*(MC_Dispositivo!$F$36:$BE$36=$BS$1)*(MC_Dispositivo!$F$43:$BE$43=M$1),MC_Dispositivo!$F$53:$BE$189))</f>
        <v>0</v>
      </c>
      <c r="N8" s="357" cm="1">
        <f t="array" aca="1" ref="N8" ca="1">SUM(IF((MC_Dispositivo!$B$53:$B$189=$C8)*(MC_Dispositivo!$F$36:$BE$36=$BS$1)*(MC_Dispositivo!$F$43:$BE$43=N$1),MC_Dispositivo!$F$53:$BE$189))</f>
        <v>0</v>
      </c>
      <c r="O8" s="357" cm="1">
        <f t="array" aca="1" ref="O8" ca="1">SUM(IF((MC_Dispositivo!$B$53:$B$189=$C8)*(MC_Dispositivo!$F$36:$BE$36=$BS$1)*(MC_Dispositivo!$F$43:$BE$43=O$1),MC_Dispositivo!$F$53:$BE$189))</f>
        <v>0</v>
      </c>
      <c r="P8" s="357" cm="1">
        <f t="array" aca="1" ref="P8" ca="1">SUM(IF((MC_Dispositivo!$B$53:$B$189=$C8)*(MC_Dispositivo!$F$36:$BE$36=$BS$1)*(MC_Dispositivo!$F$43:$BE$43=P$1),MC_Dispositivo!$F$53:$BE$189))</f>
        <v>0</v>
      </c>
      <c r="Q8" s="357" cm="1">
        <f t="array" aca="1" ref="Q8" ca="1">SUM(IF((MC_Dispositivo!$B$53:$B$189=$C8)*(MC_Dispositivo!$F$36:$BE$36=$BS$1)*(MC_Dispositivo!$F$43:$BE$43=Q$1),MC_Dispositivo!$F$53:$BE$189))</f>
        <v>0</v>
      </c>
      <c r="R8" s="357" cm="1">
        <f t="array" aca="1" ref="R8" ca="1">SUM(IF((MC_Dispositivo!$B$53:$B$189=$C8)*(MC_Dispositivo!$F$36:$BE$36=$BS$1)*(MC_Dispositivo!$F$43:$BE$43=R$1),MC_Dispositivo!$F$53:$BE$189))</f>
        <v>0</v>
      </c>
      <c r="S8" s="357" cm="1">
        <f t="array" aca="1" ref="S8" ca="1">SUM(IF((MC_Dispositivo!$B$53:$B$189=$C8)*(MC_Dispositivo!$F$36:$BE$36=$BS$1)*(MC_Dispositivo!$F$43:$BE$43=S$1),MC_Dispositivo!$F$53:$BE$189))</f>
        <v>0</v>
      </c>
      <c r="T8" s="357" cm="1">
        <f t="array" aca="1" ref="T8" ca="1">SUM(IF((MC_Dispositivo!$B$53:$B$189=$C8)*(MC_Dispositivo!$F$36:$BE$36=$BS$1)*(MC_Dispositivo!$F$43:$BE$43=T$1),MC_Dispositivo!$F$53:$BE$189))</f>
        <v>0</v>
      </c>
      <c r="U8" s="357" cm="1">
        <f t="array" aca="1" ref="U8" ca="1">SUM(IF((MC_Dispositivo!$B$53:$B$189=$C8)*(MC_Dispositivo!$F$36:$BE$36=$BS$1)*(MC_Dispositivo!$F$43:$BE$43=U$1),MC_Dispositivo!$F$53:$BE$189))</f>
        <v>0</v>
      </c>
      <c r="V8" s="357" cm="1">
        <f t="array" aca="1" ref="V8" ca="1">SUM(IF((MC_Dispositivo!$B$53:$B$189=$C8)*(MC_Dispositivo!$F$36:$BE$36=$BS$1)*(MC_Dispositivo!$F$43:$BE$43=V$1),MC_Dispositivo!$F$53:$BE$189))</f>
        <v>0</v>
      </c>
      <c r="W8" s="357" cm="1">
        <f t="array" aca="1" ref="W8" ca="1">SUM(IF((MC_Dispositivo!$B$53:$B$189=$C8)*(MC_Dispositivo!$F$36:$BE$36=$BS$1)*(MC_Dispositivo!$F$43:$BE$43=W$1),MC_Dispositivo!$F$53:$BE$189))</f>
        <v>0</v>
      </c>
      <c r="X8" s="357" cm="1">
        <f t="array" aca="1" ref="X8" ca="1">SUM(IF((MC_Dispositivo!$B$53:$B$189=$C8)*(MC_Dispositivo!$F$36:$BE$36=$BS$1)*(MC_Dispositivo!$F$43:$BE$43=X$1),MC_Dispositivo!$F$53:$BE$189))</f>
        <v>0</v>
      </c>
      <c r="Y8" s="357" cm="1">
        <f t="array" aca="1" ref="Y8" ca="1">SUM(IF((MC_Dispositivo!$B$53:$B$189=$C8)*(MC_Dispositivo!$F$36:$BE$36=$BS$1)*(MC_Dispositivo!$F$43:$BE$43=Y$1),MC_Dispositivo!$F$53:$BE$189))</f>
        <v>0</v>
      </c>
      <c r="Z8" s="357" cm="1">
        <f t="array" aca="1" ref="Z8" ca="1">SUM(IF((MC_Dispositivo!$B$53:$B$189=$C8)*(MC_Dispositivo!$F$36:$BE$36=$BS$1)*(MC_Dispositivo!$F$43:$BE$43=Z$1),MC_Dispositivo!$F$53:$BE$189))</f>
        <v>0</v>
      </c>
      <c r="AA8" s="357" cm="1">
        <f t="array" aca="1" ref="AA8" ca="1">SUM(IF((MC_Dispositivo!$B$53:$B$189=$C8)*(MC_Dispositivo!$F$36:$BE$36=$BS$1)*(MC_Dispositivo!$F$43:$BE$43=AA$1),MC_Dispositivo!$F$53:$BE$189))</f>
        <v>0</v>
      </c>
      <c r="AB8" s="357" cm="1">
        <f t="array" aca="1" ref="AB8" ca="1">SUM(IF((MC_Dispositivo!$B$53:$B$189=$C8)*(MC_Dispositivo!$F$36:$BE$36=$BS$1)*(MC_Dispositivo!$F$43:$BE$43=AB$1),MC_Dispositivo!$F$53:$BE$189))</f>
        <v>0</v>
      </c>
      <c r="AC8" s="357" cm="1">
        <f t="array" aca="1" ref="AC8" ca="1">SUM(IF((MC_Dispositivo!$B$53:$B$189=$C8)*(MC_Dispositivo!$F$36:$BE$36=$BS$1)*(MC_Dispositivo!$F$43:$BE$43=AC$1),MC_Dispositivo!$F$53:$BE$189))</f>
        <v>0</v>
      </c>
      <c r="AD8" s="357" cm="1">
        <f t="array" aca="1" ref="AD8" ca="1">SUM(IF((MC_Dispositivo!$B$53:$B$189=$C8)*(MC_Dispositivo!$F$36:$BE$36=$BS$1)*(MC_Dispositivo!$F$43:$BE$43=AD$1),MC_Dispositivo!$F$53:$BE$189))</f>
        <v>0</v>
      </c>
      <c r="AE8" s="357" cm="1">
        <f t="array" aca="1" ref="AE8" ca="1">SUM(IF((MC_Dispositivo!$B$53:$B$189=$C8)*(MC_Dispositivo!$F$36:$BE$36=$BS$1)*(MC_Dispositivo!$F$43:$BE$43=AE$1),MC_Dispositivo!$F$53:$BE$189))</f>
        <v>0</v>
      </c>
      <c r="AF8" s="357" cm="1">
        <f t="array" aca="1" ref="AF8" ca="1">SUM(IF((MC_Dispositivo!$B$53:$B$189=$C8)*(MC_Dispositivo!$F$36:$BE$36=$BS$1)*(MC_Dispositivo!$F$43:$BE$43=AF$1),MC_Dispositivo!$F$53:$BE$189))</f>
        <v>0</v>
      </c>
      <c r="AG8" s="357" cm="1">
        <f t="array" aca="1" ref="AG8" ca="1">SUM(IF((MC_Dispositivo!$B$53:$B$189=$C8)*(MC_Dispositivo!$F$36:$BE$36=$BS$1)*(MC_Dispositivo!$F$43:$BE$43=AG$1),MC_Dispositivo!$F$53:$BE$189))</f>
        <v>0</v>
      </c>
      <c r="AH8" s="357" cm="1">
        <f t="array" aca="1" ref="AH8" ca="1">SUM(IF((MC_Dispositivo!$B$53:$B$189=$C8)*(MC_Dispositivo!$F$36:$BE$36=$BS$1)*(MC_Dispositivo!$F$43:$BE$43=AH$1),MC_Dispositivo!$F$53:$BE$189))</f>
        <v>0</v>
      </c>
      <c r="AI8" s="357" cm="1">
        <f t="array" aca="1" ref="AI8" ca="1">SUM(IF((MC_Dispositivo!$B$53:$B$189=$C8)*(MC_Dispositivo!$F$36:$BE$36=$BS$1)*(MC_Dispositivo!$F$43:$BE$43=AI$1),MC_Dispositivo!$F$53:$BE$189))</f>
        <v>0</v>
      </c>
      <c r="AJ8" s="357" cm="1">
        <f t="array" aca="1" ref="AJ8" ca="1">SUM(IF((MC_Dispositivo!$B$53:$B$189=$C8)*(MC_Dispositivo!$F$36:$BE$36=$BS$1)*(MC_Dispositivo!$F$43:$BE$43=AJ$1),MC_Dispositivo!$F$53:$BE$189))</f>
        <v>0</v>
      </c>
      <c r="AK8" s="358">
        <f ca="1">IF(A8="","",INDEX([10]TPU!$G:$G,MATCH($A8,[10]TPU!$A:$A,0)))</f>
        <v>116.96</v>
      </c>
      <c r="AL8" s="359">
        <f t="shared" ca="1" si="3"/>
        <v>0</v>
      </c>
      <c r="AM8" s="359">
        <f t="shared" ca="1" si="3"/>
        <v>0</v>
      </c>
      <c r="AN8" s="359">
        <f t="shared" ca="1" si="3"/>
        <v>11696</v>
      </c>
      <c r="AO8" s="359">
        <f t="shared" ca="1" si="3"/>
        <v>29240</v>
      </c>
      <c r="AP8" s="359">
        <f t="shared" ca="1" si="3"/>
        <v>40936</v>
      </c>
      <c r="AQ8" s="359">
        <f t="shared" ca="1" si="3"/>
        <v>17544</v>
      </c>
      <c r="AR8" s="359">
        <f t="shared" ca="1" si="3"/>
        <v>0</v>
      </c>
      <c r="AS8" s="359">
        <f t="shared" ca="1" si="3"/>
        <v>0</v>
      </c>
      <c r="AT8" s="359">
        <f t="shared" ca="1" si="3"/>
        <v>0</v>
      </c>
      <c r="AU8" s="359">
        <f t="shared" ca="1" si="3"/>
        <v>0</v>
      </c>
      <c r="AV8" s="359">
        <f t="shared" ca="1" si="3"/>
        <v>0</v>
      </c>
      <c r="AW8" s="359">
        <f t="shared" ca="1" si="3"/>
        <v>0</v>
      </c>
      <c r="AX8" s="359">
        <f t="shared" ca="1" si="3"/>
        <v>0</v>
      </c>
      <c r="AY8" s="359">
        <f t="shared" ca="1" si="3"/>
        <v>0</v>
      </c>
      <c r="AZ8" s="359">
        <f t="shared" ca="1" si="3"/>
        <v>0</v>
      </c>
      <c r="BA8" s="359">
        <f t="shared" ca="1" si="3"/>
        <v>0</v>
      </c>
      <c r="BB8" s="359">
        <f t="shared" ca="1" si="3"/>
        <v>0</v>
      </c>
      <c r="BC8" s="359">
        <f t="shared" ca="1" si="3"/>
        <v>0</v>
      </c>
      <c r="BD8" s="359">
        <f t="shared" ca="1" si="3"/>
        <v>0</v>
      </c>
      <c r="BE8" s="359">
        <f t="shared" ca="1" si="3"/>
        <v>0</v>
      </c>
      <c r="BF8" s="359">
        <f t="shared" ca="1" si="3"/>
        <v>0</v>
      </c>
      <c r="BG8" s="359">
        <f t="shared" ca="1" si="3"/>
        <v>0</v>
      </c>
      <c r="BH8" s="359">
        <f t="shared" ca="1" si="3"/>
        <v>0</v>
      </c>
      <c r="BI8" s="359">
        <f t="shared" ca="1" si="3"/>
        <v>0</v>
      </c>
      <c r="BJ8" s="359">
        <f t="shared" ca="1" si="3"/>
        <v>0</v>
      </c>
      <c r="BK8" s="359">
        <f t="shared" ca="1" si="3"/>
        <v>0</v>
      </c>
      <c r="BL8" s="359">
        <f t="shared" ca="1" si="3"/>
        <v>0</v>
      </c>
      <c r="BM8" s="359">
        <f t="shared" ca="1" si="3"/>
        <v>0</v>
      </c>
      <c r="BN8" s="359">
        <f t="shared" ca="1" si="3"/>
        <v>0</v>
      </c>
      <c r="BO8" s="359">
        <f t="shared" ca="1" si="3"/>
        <v>0</v>
      </c>
      <c r="BP8" s="358">
        <f t="shared" ca="1" si="4"/>
        <v>99416</v>
      </c>
      <c r="BQ8" s="206"/>
      <c r="BR8" s="234" t="str">
        <f t="shared" si="5"/>
        <v/>
      </c>
      <c r="BT8" s="236"/>
    </row>
    <row r="9" spans="1:75" s="204" customFormat="1" ht="20.100000000000001" customHeight="1" outlineLevel="1" x14ac:dyDescent="0.2">
      <c r="A9" s="349"/>
      <c r="B9" s="349"/>
      <c r="C9" s="350">
        <v>2</v>
      </c>
      <c r="D9" s="351" t="s">
        <v>38</v>
      </c>
      <c r="E9" s="349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2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2"/>
      <c r="AE9" s="352"/>
      <c r="AF9" s="352"/>
      <c r="AG9" s="352"/>
      <c r="AH9" s="352"/>
      <c r="AI9" s="352"/>
      <c r="AJ9" s="352"/>
      <c r="AK9" s="352"/>
      <c r="AL9" s="353">
        <f t="shared" ca="1" si="3"/>
        <v>0</v>
      </c>
      <c r="AM9" s="353">
        <f t="shared" ca="1" si="3"/>
        <v>0</v>
      </c>
      <c r="AN9" s="353">
        <f t="shared" ca="1" si="3"/>
        <v>3176229.0458648009</v>
      </c>
      <c r="AO9" s="353">
        <f t="shared" ca="1" si="3"/>
        <v>7940572.6146620028</v>
      </c>
      <c r="AP9" s="353">
        <f t="shared" ca="1" si="3"/>
        <v>11116801.660526805</v>
      </c>
      <c r="AQ9" s="353">
        <f t="shared" ca="1" si="3"/>
        <v>5181248.9108176008</v>
      </c>
      <c r="AR9" s="353">
        <f t="shared" ca="1" si="3"/>
        <v>0</v>
      </c>
      <c r="AS9" s="353">
        <f t="shared" ca="1" si="3"/>
        <v>0</v>
      </c>
      <c r="AT9" s="353">
        <f t="shared" ca="1" si="3"/>
        <v>0</v>
      </c>
      <c r="AU9" s="353">
        <f t="shared" ca="1" si="3"/>
        <v>0</v>
      </c>
      <c r="AV9" s="353">
        <f t="shared" ca="1" si="3"/>
        <v>0</v>
      </c>
      <c r="AW9" s="353">
        <f t="shared" ca="1" si="3"/>
        <v>0</v>
      </c>
      <c r="AX9" s="353">
        <f t="shared" ca="1" si="3"/>
        <v>0</v>
      </c>
      <c r="AY9" s="353">
        <f t="shared" ca="1" si="3"/>
        <v>0</v>
      </c>
      <c r="AZ9" s="353">
        <f t="shared" ca="1" si="3"/>
        <v>0</v>
      </c>
      <c r="BA9" s="353">
        <f t="shared" ca="1" si="3"/>
        <v>0</v>
      </c>
      <c r="BB9" s="353">
        <f t="shared" ca="1" si="3"/>
        <v>0</v>
      </c>
      <c r="BC9" s="353">
        <f t="shared" ca="1" si="3"/>
        <v>0</v>
      </c>
      <c r="BD9" s="353">
        <f t="shared" ca="1" si="3"/>
        <v>0</v>
      </c>
      <c r="BE9" s="353">
        <f t="shared" ca="1" si="3"/>
        <v>0</v>
      </c>
      <c r="BF9" s="353">
        <f t="shared" ca="1" si="3"/>
        <v>0</v>
      </c>
      <c r="BG9" s="353">
        <f t="shared" ca="1" si="3"/>
        <v>0</v>
      </c>
      <c r="BH9" s="353">
        <f t="shared" ca="1" si="3"/>
        <v>0</v>
      </c>
      <c r="BI9" s="353">
        <f t="shared" ca="1" si="3"/>
        <v>0</v>
      </c>
      <c r="BJ9" s="353">
        <f t="shared" ca="1" si="3"/>
        <v>0</v>
      </c>
      <c r="BK9" s="353">
        <f t="shared" ca="1" si="3"/>
        <v>0</v>
      </c>
      <c r="BL9" s="353">
        <f t="shared" ca="1" si="3"/>
        <v>0</v>
      </c>
      <c r="BM9" s="353">
        <f t="shared" ca="1" si="3"/>
        <v>0</v>
      </c>
      <c r="BN9" s="353">
        <f t="shared" ca="1" si="3"/>
        <v>0</v>
      </c>
      <c r="BO9" s="353">
        <f t="shared" ca="1" si="3"/>
        <v>0</v>
      </c>
      <c r="BP9" s="353">
        <f t="shared" ca="1" si="4"/>
        <v>27414852.23187121</v>
      </c>
      <c r="BQ9" s="206"/>
      <c r="BR9" s="234" t="str">
        <f t="shared" si="5"/>
        <v/>
      </c>
      <c r="BT9" s="236"/>
      <c r="BW9" s="173"/>
    </row>
    <row r="10" spans="1:75" ht="20.100000000000001" customHeight="1" outlineLevel="1" x14ac:dyDescent="0.2">
      <c r="A10" s="354" t="str">
        <f ca="1">INDEX(MC_Dispositivo!B:E,MATCH('Quantitativo_BR-356'!C10,MC_Dispositivo!B:B,0),2)</f>
        <v>RO-00072</v>
      </c>
      <c r="B10" s="354" t="str">
        <f ca="1">INDEX([10]TPU!$B:$B,MATCH($A10,[10]TPU!$A:$A,0))</f>
        <v>SICOR</v>
      </c>
      <c r="C10" s="354" t="s">
        <v>39</v>
      </c>
      <c r="D10" s="355" t="str">
        <f ca="1">INDEX(MC_Dispositivo!B:E,MATCH('Quantitativo_BR-356'!C10,MC_Dispositivo!B:B,0),3)</f>
        <v>escavação, carga e transporte de material de 1ª categoria - executado com escavadeira de 1,40 m3 e caminhão basculante de 12 m3 e com caminho de serviço pavimentado - dmt de      50 a    200 m</v>
      </c>
      <c r="E10" s="354" t="str">
        <f ca="1">INDEX(MC_Dispositivo!B:E,MATCH('Quantitativo_BR-356'!C10,MC_Dispositivo!B:B,0),4)</f>
        <v>m3</v>
      </c>
      <c r="F10" s="356" cm="1">
        <f t="array" aca="1" ref="F10" ca="1">IF($BS$1="Todos",SUM(IF(($BS$1="todos")*(MC_Dispositivo!$B$54:$B$212=$C10),MC_Dispositivo!$F$54:$BE$212)),SUM(IF((MC_Dispositivo!$F$36:$BE$36=$BS$1)*(MC_Dispositivo!$B$54:$B$212=$C10),MC_Dispositivo!$F$54:$BE$212)))</f>
        <v>294887.99880000012</v>
      </c>
      <c r="G10" s="357" cm="1">
        <f t="array" aca="1" ref="G10" ca="1">SUM(IF((MC_Dispositivo!$B$53:$B$189=$C10)*(MC_Dispositivo!$F$36:$BE$36=$BS$1)*(MC_Dispositivo!$F$43:$BE$43=G$1),MC_Dispositivo!$F$53:$BE$189))</f>
        <v>0</v>
      </c>
      <c r="H10" s="357" cm="1">
        <f t="array" aca="1" ref="H10" ca="1">SUM(IF((MC_Dispositivo!$B$53:$B$189=$C10)*(MC_Dispositivo!$F$36:$BE$36=$BS$1)*(MC_Dispositivo!$F$43:$BE$43=H$1),MC_Dispositivo!$F$53:$BE$189))</f>
        <v>0</v>
      </c>
      <c r="I10" s="357" cm="1">
        <f t="array" aca="1" ref="I10" ca="1">SUM(IF((MC_Dispositivo!$B$53:$B$189=$C10)*(MC_Dispositivo!$F$36:$BE$36=$BS$1)*(MC_Dispositivo!$F$43:$BE$43=I$1),MC_Dispositivo!$F$53:$BE$189))</f>
        <v>29148.267600000006</v>
      </c>
      <c r="J10" s="357" cm="1">
        <f t="array" aca="1" ref="J10" ca="1">SUM(IF((MC_Dispositivo!$B$53:$B$189=$C10)*(MC_Dispositivo!$F$36:$BE$36=$BS$1)*(MC_Dispositivo!$F$43:$BE$43=J$1),MC_Dispositivo!$F$53:$BE$189))</f>
        <v>72870.669000000024</v>
      </c>
      <c r="K10" s="357" cm="1">
        <f t="array" aca="1" ref="K10" ca="1">SUM(IF((MC_Dispositivo!$B$53:$B$189=$C10)*(MC_Dispositivo!$F$36:$BE$36=$BS$1)*(MC_Dispositivo!$F$43:$BE$43=K$1),MC_Dispositivo!$F$53:$BE$189))</f>
        <v>102018.93660000004</v>
      </c>
      <c r="L10" s="357" cm="1">
        <f t="array" aca="1" ref="L10" ca="1">SUM(IF((MC_Dispositivo!$B$53:$B$189=$C10)*(MC_Dispositivo!$F$36:$BE$36=$BS$1)*(MC_Dispositivo!$F$43:$BE$43=L$1),MC_Dispositivo!$F$53:$BE$189))</f>
        <v>90850.125599999999</v>
      </c>
      <c r="M10" s="357" cm="1">
        <f t="array" aca="1" ref="M10" ca="1">SUM(IF((MC_Dispositivo!$B$53:$B$189=$C10)*(MC_Dispositivo!$F$36:$BE$36=$BS$1)*(MC_Dispositivo!$F$43:$BE$43=M$1),MC_Dispositivo!$F$53:$BE$189))</f>
        <v>0</v>
      </c>
      <c r="N10" s="357" cm="1">
        <f t="array" aca="1" ref="N10" ca="1">SUM(IF((MC_Dispositivo!$B$53:$B$189=$C10)*(MC_Dispositivo!$F$36:$BE$36=$BS$1)*(MC_Dispositivo!$F$43:$BE$43=N$1),MC_Dispositivo!$F$53:$BE$189))</f>
        <v>0</v>
      </c>
      <c r="O10" s="357" cm="1">
        <f t="array" aca="1" ref="O10" ca="1">SUM(IF((MC_Dispositivo!$B$53:$B$189=$C10)*(MC_Dispositivo!$F$36:$BE$36=$BS$1)*(MC_Dispositivo!$F$43:$BE$43=O$1),MC_Dispositivo!$F$53:$BE$189))</f>
        <v>0</v>
      </c>
      <c r="P10" s="357" cm="1">
        <f t="array" aca="1" ref="P10" ca="1">SUM(IF((MC_Dispositivo!$B$53:$B$189=$C10)*(MC_Dispositivo!$F$36:$BE$36=$BS$1)*(MC_Dispositivo!$F$43:$BE$43=P$1),MC_Dispositivo!$F$53:$BE$189))</f>
        <v>0</v>
      </c>
      <c r="Q10" s="357" cm="1">
        <f t="array" aca="1" ref="Q10" ca="1">SUM(IF((MC_Dispositivo!$B$53:$B$189=$C10)*(MC_Dispositivo!$F$36:$BE$36=$BS$1)*(MC_Dispositivo!$F$43:$BE$43=Q$1),MC_Dispositivo!$F$53:$BE$189))</f>
        <v>0</v>
      </c>
      <c r="R10" s="357" cm="1">
        <f t="array" aca="1" ref="R10" ca="1">SUM(IF((MC_Dispositivo!$B$53:$B$189=$C10)*(MC_Dispositivo!$F$36:$BE$36=$BS$1)*(MC_Dispositivo!$F$43:$BE$43=R$1),MC_Dispositivo!$F$53:$BE$189))</f>
        <v>0</v>
      </c>
      <c r="S10" s="357" cm="1">
        <f t="array" aca="1" ref="S10" ca="1">SUM(IF((MC_Dispositivo!$B$53:$B$189=$C10)*(MC_Dispositivo!$F$36:$BE$36=$BS$1)*(MC_Dispositivo!$F$43:$BE$43=S$1),MC_Dispositivo!$F$53:$BE$189))</f>
        <v>0</v>
      </c>
      <c r="T10" s="357" cm="1">
        <f t="array" aca="1" ref="T10" ca="1">SUM(IF((MC_Dispositivo!$B$53:$B$189=$C10)*(MC_Dispositivo!$F$36:$BE$36=$BS$1)*(MC_Dispositivo!$F$43:$BE$43=T$1),MC_Dispositivo!$F$53:$BE$189))</f>
        <v>0</v>
      </c>
      <c r="U10" s="357" cm="1">
        <f t="array" aca="1" ref="U10" ca="1">SUM(IF((MC_Dispositivo!$B$53:$B$189=$C10)*(MC_Dispositivo!$F$36:$BE$36=$BS$1)*(MC_Dispositivo!$F$43:$BE$43=U$1),MC_Dispositivo!$F$53:$BE$189))</f>
        <v>0</v>
      </c>
      <c r="V10" s="357" cm="1">
        <f t="array" aca="1" ref="V10" ca="1">SUM(IF((MC_Dispositivo!$B$53:$B$189=$C10)*(MC_Dispositivo!$F$36:$BE$36=$BS$1)*(MC_Dispositivo!$F$43:$BE$43=V$1),MC_Dispositivo!$F$53:$BE$189))</f>
        <v>0</v>
      </c>
      <c r="W10" s="357" cm="1">
        <f t="array" aca="1" ref="W10" ca="1">SUM(IF((MC_Dispositivo!$B$53:$B$189=$C10)*(MC_Dispositivo!$F$36:$BE$36=$BS$1)*(MC_Dispositivo!$F$43:$BE$43=W$1),MC_Dispositivo!$F$53:$BE$189))</f>
        <v>0</v>
      </c>
      <c r="X10" s="357" cm="1">
        <f t="array" aca="1" ref="X10" ca="1">SUM(IF((MC_Dispositivo!$B$53:$B$189=$C10)*(MC_Dispositivo!$F$36:$BE$36=$BS$1)*(MC_Dispositivo!$F$43:$BE$43=X$1),MC_Dispositivo!$F$53:$BE$189))</f>
        <v>0</v>
      </c>
      <c r="Y10" s="357" cm="1">
        <f t="array" aca="1" ref="Y10" ca="1">SUM(IF((MC_Dispositivo!$B$53:$B$189=$C10)*(MC_Dispositivo!$F$36:$BE$36=$BS$1)*(MC_Dispositivo!$F$43:$BE$43=Y$1),MC_Dispositivo!$F$53:$BE$189))</f>
        <v>0</v>
      </c>
      <c r="Z10" s="357" cm="1">
        <f t="array" aca="1" ref="Z10" ca="1">SUM(IF((MC_Dispositivo!$B$53:$B$189=$C10)*(MC_Dispositivo!$F$36:$BE$36=$BS$1)*(MC_Dispositivo!$F$43:$BE$43=Z$1),MC_Dispositivo!$F$53:$BE$189))</f>
        <v>0</v>
      </c>
      <c r="AA10" s="357" cm="1">
        <f t="array" aca="1" ref="AA10" ca="1">SUM(IF((MC_Dispositivo!$B$53:$B$189=$C10)*(MC_Dispositivo!$F$36:$BE$36=$BS$1)*(MC_Dispositivo!$F$43:$BE$43=AA$1),MC_Dispositivo!$F$53:$BE$189))</f>
        <v>0</v>
      </c>
      <c r="AB10" s="357" cm="1">
        <f t="array" aca="1" ref="AB10" ca="1">SUM(IF((MC_Dispositivo!$B$53:$B$189=$C10)*(MC_Dispositivo!$F$36:$BE$36=$BS$1)*(MC_Dispositivo!$F$43:$BE$43=AB$1),MC_Dispositivo!$F$53:$BE$189))</f>
        <v>0</v>
      </c>
      <c r="AC10" s="357" cm="1">
        <f t="array" aca="1" ref="AC10" ca="1">SUM(IF((MC_Dispositivo!$B$53:$B$189=$C10)*(MC_Dispositivo!$F$36:$BE$36=$BS$1)*(MC_Dispositivo!$F$43:$BE$43=AC$1),MC_Dispositivo!$F$53:$BE$189))</f>
        <v>0</v>
      </c>
      <c r="AD10" s="357" cm="1">
        <f t="array" aca="1" ref="AD10" ca="1">SUM(IF((MC_Dispositivo!$B$53:$B$189=$C10)*(MC_Dispositivo!$F$36:$BE$36=$BS$1)*(MC_Dispositivo!$F$43:$BE$43=AD$1),MC_Dispositivo!$F$53:$BE$189))</f>
        <v>0</v>
      </c>
      <c r="AE10" s="357" cm="1">
        <f t="array" aca="1" ref="AE10" ca="1">SUM(IF((MC_Dispositivo!$B$53:$B$189=$C10)*(MC_Dispositivo!$F$36:$BE$36=$BS$1)*(MC_Dispositivo!$F$43:$BE$43=AE$1),MC_Dispositivo!$F$53:$BE$189))</f>
        <v>0</v>
      </c>
      <c r="AF10" s="357" cm="1">
        <f t="array" aca="1" ref="AF10" ca="1">SUM(IF((MC_Dispositivo!$B$53:$B$189=$C10)*(MC_Dispositivo!$F$36:$BE$36=$BS$1)*(MC_Dispositivo!$F$43:$BE$43=AF$1),MC_Dispositivo!$F$53:$BE$189))</f>
        <v>0</v>
      </c>
      <c r="AG10" s="357" cm="1">
        <f t="array" aca="1" ref="AG10" ca="1">SUM(IF((MC_Dispositivo!$B$53:$B$189=$C10)*(MC_Dispositivo!$F$36:$BE$36=$BS$1)*(MC_Dispositivo!$F$43:$BE$43=AG$1),MC_Dispositivo!$F$53:$BE$189))</f>
        <v>0</v>
      </c>
      <c r="AH10" s="357" cm="1">
        <f t="array" aca="1" ref="AH10" ca="1">SUM(IF((MC_Dispositivo!$B$53:$B$189=$C10)*(MC_Dispositivo!$F$36:$BE$36=$BS$1)*(MC_Dispositivo!$F$43:$BE$43=AH$1),MC_Dispositivo!$F$53:$BE$189))</f>
        <v>0</v>
      </c>
      <c r="AI10" s="357" cm="1">
        <f t="array" aca="1" ref="AI10" ca="1">SUM(IF((MC_Dispositivo!$B$53:$B$189=$C10)*(MC_Dispositivo!$F$36:$BE$36=$BS$1)*(MC_Dispositivo!$F$43:$BE$43=AI$1),MC_Dispositivo!$F$53:$BE$189))</f>
        <v>0</v>
      </c>
      <c r="AJ10" s="357" cm="1">
        <f t="array" aca="1" ref="AJ10" ca="1">SUM(IF((MC_Dispositivo!$B$53:$B$189=$C10)*(MC_Dispositivo!$F$36:$BE$36=$BS$1)*(MC_Dispositivo!$F$43:$BE$43=AJ$1),MC_Dispositivo!$F$53:$BE$189))</f>
        <v>0</v>
      </c>
      <c r="AK10" s="358">
        <f ca="1">IF(A10="","",INDEX([10]TPU!$G:$G,MATCH($A10,[10]TPU!$A:$A,0)))</f>
        <v>6.72</v>
      </c>
      <c r="AL10" s="359">
        <f t="shared" ca="1" si="3"/>
        <v>0</v>
      </c>
      <c r="AM10" s="359">
        <f t="shared" ca="1" si="3"/>
        <v>0</v>
      </c>
      <c r="AN10" s="359">
        <f t="shared" ca="1" si="3"/>
        <v>195876.35827200004</v>
      </c>
      <c r="AO10" s="359">
        <f t="shared" ca="1" si="3"/>
        <v>489690.89568000013</v>
      </c>
      <c r="AP10" s="359">
        <f t="shared" ca="1" si="3"/>
        <v>685567.25395200029</v>
      </c>
      <c r="AQ10" s="359">
        <f t="shared" ca="1" si="3"/>
        <v>610512.84403199994</v>
      </c>
      <c r="AR10" s="359">
        <f t="shared" ca="1" si="3"/>
        <v>0</v>
      </c>
      <c r="AS10" s="359">
        <f t="shared" ca="1" si="3"/>
        <v>0</v>
      </c>
      <c r="AT10" s="359">
        <f t="shared" ca="1" si="3"/>
        <v>0</v>
      </c>
      <c r="AU10" s="359">
        <f t="shared" ca="1" si="3"/>
        <v>0</v>
      </c>
      <c r="AV10" s="359">
        <f t="shared" ca="1" si="3"/>
        <v>0</v>
      </c>
      <c r="AW10" s="359">
        <f t="shared" ca="1" si="3"/>
        <v>0</v>
      </c>
      <c r="AX10" s="359">
        <f t="shared" ca="1" si="3"/>
        <v>0</v>
      </c>
      <c r="AY10" s="359">
        <f t="shared" ca="1" si="3"/>
        <v>0</v>
      </c>
      <c r="AZ10" s="359">
        <f t="shared" ca="1" si="3"/>
        <v>0</v>
      </c>
      <c r="BA10" s="359">
        <f t="shared" ca="1" si="3"/>
        <v>0</v>
      </c>
      <c r="BB10" s="359">
        <f t="shared" ca="1" si="3"/>
        <v>0</v>
      </c>
      <c r="BC10" s="359">
        <f t="shared" ca="1" si="3"/>
        <v>0</v>
      </c>
      <c r="BD10" s="359">
        <f t="shared" ca="1" si="3"/>
        <v>0</v>
      </c>
      <c r="BE10" s="359">
        <f t="shared" ca="1" si="3"/>
        <v>0</v>
      </c>
      <c r="BF10" s="359">
        <f t="shared" ca="1" si="3"/>
        <v>0</v>
      </c>
      <c r="BG10" s="359">
        <f t="shared" ca="1" si="3"/>
        <v>0</v>
      </c>
      <c r="BH10" s="359">
        <f t="shared" ca="1" si="3"/>
        <v>0</v>
      </c>
      <c r="BI10" s="359">
        <f t="shared" ca="1" si="3"/>
        <v>0</v>
      </c>
      <c r="BJ10" s="359">
        <f t="shared" ca="1" si="3"/>
        <v>0</v>
      </c>
      <c r="BK10" s="359">
        <f t="shared" ca="1" si="3"/>
        <v>0</v>
      </c>
      <c r="BL10" s="359">
        <f t="shared" ca="1" si="3"/>
        <v>0</v>
      </c>
      <c r="BM10" s="359">
        <f t="shared" ca="1" si="3"/>
        <v>0</v>
      </c>
      <c r="BN10" s="359">
        <f t="shared" ca="1" si="3"/>
        <v>0</v>
      </c>
      <c r="BO10" s="359">
        <f t="shared" ca="1" si="3"/>
        <v>0</v>
      </c>
      <c r="BP10" s="358">
        <f t="shared" ca="1" si="4"/>
        <v>1981647.3519360006</v>
      </c>
      <c r="BQ10" s="206">
        <f ca="1">SUM(BP10:BP28)</f>
        <v>27414852.231871217</v>
      </c>
      <c r="BR10" s="234">
        <f t="shared" ca="1" si="5"/>
        <v>0.24138983176655288</v>
      </c>
      <c r="BT10" s="237"/>
    </row>
    <row r="11" spans="1:75" ht="20.100000000000001" customHeight="1" outlineLevel="1" x14ac:dyDescent="0.2">
      <c r="A11" s="354" t="str">
        <f ca="1">INDEX(MC_Dispositivo!B:E,MATCH('Quantitativo_BR-356'!C11,MC_Dispositivo!B:B,0),2)</f>
        <v>RO-00077</v>
      </c>
      <c r="B11" s="354" t="str">
        <f ca="1">INDEX([10]TPU!$B:$B,MATCH($A11,[10]TPU!$A:$A,0))</f>
        <v>SICOR</v>
      </c>
      <c r="C11" s="354" t="s">
        <v>41</v>
      </c>
      <c r="D11" s="355" t="str">
        <f ca="1">INDEX(MC_Dispositivo!B:E,MATCH('Quantitativo_BR-356'!C11,MC_Dispositivo!B:B,0),3)</f>
        <v>escavação, carga e transporte de material de 1ª categoria - executado com escavadeira de 1,40 m3 e caminhão basculante de 12 m3 e com caminho de serviço pavimentado - dmt de 1.000 a 1.200 m</v>
      </c>
      <c r="E11" s="354" t="str">
        <f ca="1">INDEX(MC_Dispositivo!B:E,MATCH('Quantitativo_BR-356'!C11,MC_Dispositivo!B:B,0),4)</f>
        <v>m3</v>
      </c>
      <c r="F11" s="356" cm="1">
        <f t="array" aca="1" ref="F11" ca="1">IF($BS$1="Todos",SUM(IF(($BS$1="todos")*(MC_Dispositivo!$B$54:$B$212=$C11),MC_Dispositivo!$F$54:$BE$212)),SUM(IF((MC_Dispositivo!$F$36:$BE$36=$BS$1)*(MC_Dispositivo!$B$54:$B$212=$C11),MC_Dispositivo!$F$54:$BE$212)))</f>
        <v>973879.1352000006</v>
      </c>
      <c r="G11" s="357" cm="1">
        <f t="array" aca="1" ref="G11" ca="1">SUM(IF((MC_Dispositivo!$B$53:$B$189=$C11)*(MC_Dispositivo!$F$36:$BE$36=$BS$1)*(MC_Dispositivo!$F$43:$BE$43=G$1),MC_Dispositivo!$F$53:$BE$189))</f>
        <v>0</v>
      </c>
      <c r="H11" s="357" cm="1">
        <f t="array" aca="1" ref="H11" ca="1">SUM(IF((MC_Dispositivo!$B$53:$B$189=$C11)*(MC_Dispositivo!$F$36:$BE$36=$BS$1)*(MC_Dispositivo!$F$43:$BE$43=H$1),MC_Dispositivo!$F$53:$BE$189))</f>
        <v>0</v>
      </c>
      <c r="I11" s="357" cm="1">
        <f t="array" aca="1" ref="I11" ca="1">SUM(IF((MC_Dispositivo!$B$53:$B$189=$C11)*(MC_Dispositivo!$F$36:$BE$36=$BS$1)*(MC_Dispositivo!$F$43:$BE$43=I$1),MC_Dispositivo!$F$53:$BE$189))</f>
        <v>116593.07040000003</v>
      </c>
      <c r="J11" s="357" cm="1">
        <f t="array" aca="1" ref="J11" ca="1">SUM(IF((MC_Dispositivo!$B$53:$B$189=$C11)*(MC_Dispositivo!$F$36:$BE$36=$BS$1)*(MC_Dispositivo!$F$43:$BE$43=J$1),MC_Dispositivo!$F$53:$BE$189))</f>
        <v>291482.67600000009</v>
      </c>
      <c r="K11" s="357" cm="1">
        <f t="array" aca="1" ref="K11" ca="1">SUM(IF((MC_Dispositivo!$B$53:$B$189=$C11)*(MC_Dispositivo!$F$36:$BE$36=$BS$1)*(MC_Dispositivo!$F$43:$BE$43=K$1),MC_Dispositivo!$F$53:$BE$189))</f>
        <v>408075.74640000018</v>
      </c>
      <c r="L11" s="357" cm="1">
        <f t="array" aca="1" ref="L11" ca="1">SUM(IF((MC_Dispositivo!$B$53:$B$189=$C11)*(MC_Dispositivo!$F$36:$BE$36=$BS$1)*(MC_Dispositivo!$F$43:$BE$43=L$1),MC_Dispositivo!$F$53:$BE$189))</f>
        <v>157727.64240000001</v>
      </c>
      <c r="M11" s="357" cm="1">
        <f t="array" aca="1" ref="M11" ca="1">SUM(IF((MC_Dispositivo!$B$53:$B$189=$C11)*(MC_Dispositivo!$F$36:$BE$36=$BS$1)*(MC_Dispositivo!$F$43:$BE$43=M$1),MC_Dispositivo!$F$53:$BE$189))</f>
        <v>0</v>
      </c>
      <c r="N11" s="357" cm="1">
        <f t="array" aca="1" ref="N11" ca="1">SUM(IF((MC_Dispositivo!$B$53:$B$189=$C11)*(MC_Dispositivo!$F$36:$BE$36=$BS$1)*(MC_Dispositivo!$F$43:$BE$43=N$1),MC_Dispositivo!$F$53:$BE$189))</f>
        <v>0</v>
      </c>
      <c r="O11" s="357" cm="1">
        <f t="array" aca="1" ref="O11" ca="1">SUM(IF((MC_Dispositivo!$B$53:$B$189=$C11)*(MC_Dispositivo!$F$36:$BE$36=$BS$1)*(MC_Dispositivo!$F$43:$BE$43=O$1),MC_Dispositivo!$F$53:$BE$189))</f>
        <v>0</v>
      </c>
      <c r="P11" s="357" cm="1">
        <f t="array" aca="1" ref="P11" ca="1">SUM(IF((MC_Dispositivo!$B$53:$B$189=$C11)*(MC_Dispositivo!$F$36:$BE$36=$BS$1)*(MC_Dispositivo!$F$43:$BE$43=P$1),MC_Dispositivo!$F$53:$BE$189))</f>
        <v>0</v>
      </c>
      <c r="Q11" s="357" cm="1">
        <f t="array" aca="1" ref="Q11" ca="1">SUM(IF((MC_Dispositivo!$B$53:$B$189=$C11)*(MC_Dispositivo!$F$36:$BE$36=$BS$1)*(MC_Dispositivo!$F$43:$BE$43=Q$1),MC_Dispositivo!$F$53:$BE$189))</f>
        <v>0</v>
      </c>
      <c r="R11" s="357" cm="1">
        <f t="array" aca="1" ref="R11" ca="1">SUM(IF((MC_Dispositivo!$B$53:$B$189=$C11)*(MC_Dispositivo!$F$36:$BE$36=$BS$1)*(MC_Dispositivo!$F$43:$BE$43=R$1),MC_Dispositivo!$F$53:$BE$189))</f>
        <v>0</v>
      </c>
      <c r="S11" s="357" cm="1">
        <f t="array" aca="1" ref="S11" ca="1">SUM(IF((MC_Dispositivo!$B$53:$B$189=$C11)*(MC_Dispositivo!$F$36:$BE$36=$BS$1)*(MC_Dispositivo!$F$43:$BE$43=S$1),MC_Dispositivo!$F$53:$BE$189))</f>
        <v>0</v>
      </c>
      <c r="T11" s="357" cm="1">
        <f t="array" aca="1" ref="T11" ca="1">SUM(IF((MC_Dispositivo!$B$53:$B$189=$C11)*(MC_Dispositivo!$F$36:$BE$36=$BS$1)*(MC_Dispositivo!$F$43:$BE$43=T$1),MC_Dispositivo!$F$53:$BE$189))</f>
        <v>0</v>
      </c>
      <c r="U11" s="357" cm="1">
        <f t="array" aca="1" ref="U11" ca="1">SUM(IF((MC_Dispositivo!$B$53:$B$189=$C11)*(MC_Dispositivo!$F$36:$BE$36=$BS$1)*(MC_Dispositivo!$F$43:$BE$43=U$1),MC_Dispositivo!$F$53:$BE$189))</f>
        <v>0</v>
      </c>
      <c r="V11" s="357" cm="1">
        <f t="array" aca="1" ref="V11" ca="1">SUM(IF((MC_Dispositivo!$B$53:$B$189=$C11)*(MC_Dispositivo!$F$36:$BE$36=$BS$1)*(MC_Dispositivo!$F$43:$BE$43=V$1),MC_Dispositivo!$F$53:$BE$189))</f>
        <v>0</v>
      </c>
      <c r="W11" s="357" cm="1">
        <f t="array" aca="1" ref="W11" ca="1">SUM(IF((MC_Dispositivo!$B$53:$B$189=$C11)*(MC_Dispositivo!$F$36:$BE$36=$BS$1)*(MC_Dispositivo!$F$43:$BE$43=W$1),MC_Dispositivo!$F$53:$BE$189))</f>
        <v>0</v>
      </c>
      <c r="X11" s="357" cm="1">
        <f t="array" aca="1" ref="X11" ca="1">SUM(IF((MC_Dispositivo!$B$53:$B$189=$C11)*(MC_Dispositivo!$F$36:$BE$36=$BS$1)*(MC_Dispositivo!$F$43:$BE$43=X$1),MC_Dispositivo!$F$53:$BE$189))</f>
        <v>0</v>
      </c>
      <c r="Y11" s="357" cm="1">
        <f t="array" aca="1" ref="Y11" ca="1">SUM(IF((MC_Dispositivo!$B$53:$B$189=$C11)*(MC_Dispositivo!$F$36:$BE$36=$BS$1)*(MC_Dispositivo!$F$43:$BE$43=Y$1),MC_Dispositivo!$F$53:$BE$189))</f>
        <v>0</v>
      </c>
      <c r="Z11" s="357" cm="1">
        <f t="array" aca="1" ref="Z11" ca="1">SUM(IF((MC_Dispositivo!$B$53:$B$189=$C11)*(MC_Dispositivo!$F$36:$BE$36=$BS$1)*(MC_Dispositivo!$F$43:$BE$43=Z$1),MC_Dispositivo!$F$53:$BE$189))</f>
        <v>0</v>
      </c>
      <c r="AA11" s="357" cm="1">
        <f t="array" aca="1" ref="AA11" ca="1">SUM(IF((MC_Dispositivo!$B$53:$B$189=$C11)*(MC_Dispositivo!$F$36:$BE$36=$BS$1)*(MC_Dispositivo!$F$43:$BE$43=AA$1),MC_Dispositivo!$F$53:$BE$189))</f>
        <v>0</v>
      </c>
      <c r="AB11" s="357" cm="1">
        <f t="array" aca="1" ref="AB11" ca="1">SUM(IF((MC_Dispositivo!$B$53:$B$189=$C11)*(MC_Dispositivo!$F$36:$BE$36=$BS$1)*(MC_Dispositivo!$F$43:$BE$43=AB$1),MC_Dispositivo!$F$53:$BE$189))</f>
        <v>0</v>
      </c>
      <c r="AC11" s="357" cm="1">
        <f t="array" aca="1" ref="AC11" ca="1">SUM(IF((MC_Dispositivo!$B$53:$B$189=$C11)*(MC_Dispositivo!$F$36:$BE$36=$BS$1)*(MC_Dispositivo!$F$43:$BE$43=AC$1),MC_Dispositivo!$F$53:$BE$189))</f>
        <v>0</v>
      </c>
      <c r="AD11" s="357" cm="1">
        <f t="array" aca="1" ref="AD11" ca="1">SUM(IF((MC_Dispositivo!$B$53:$B$189=$C11)*(MC_Dispositivo!$F$36:$BE$36=$BS$1)*(MC_Dispositivo!$F$43:$BE$43=AD$1),MC_Dispositivo!$F$53:$BE$189))</f>
        <v>0</v>
      </c>
      <c r="AE11" s="357" cm="1">
        <f t="array" aca="1" ref="AE11" ca="1">SUM(IF((MC_Dispositivo!$B$53:$B$189=$C11)*(MC_Dispositivo!$F$36:$BE$36=$BS$1)*(MC_Dispositivo!$F$43:$BE$43=AE$1),MC_Dispositivo!$F$53:$BE$189))</f>
        <v>0</v>
      </c>
      <c r="AF11" s="357" cm="1">
        <f t="array" aca="1" ref="AF11" ca="1">SUM(IF((MC_Dispositivo!$B$53:$B$189=$C11)*(MC_Dispositivo!$F$36:$BE$36=$BS$1)*(MC_Dispositivo!$F$43:$BE$43=AF$1),MC_Dispositivo!$F$53:$BE$189))</f>
        <v>0</v>
      </c>
      <c r="AG11" s="357" cm="1">
        <f t="array" aca="1" ref="AG11" ca="1">SUM(IF((MC_Dispositivo!$B$53:$B$189=$C11)*(MC_Dispositivo!$F$36:$BE$36=$BS$1)*(MC_Dispositivo!$F$43:$BE$43=AG$1),MC_Dispositivo!$F$53:$BE$189))</f>
        <v>0</v>
      </c>
      <c r="AH11" s="357" cm="1">
        <f t="array" aca="1" ref="AH11" ca="1">SUM(IF((MC_Dispositivo!$B$53:$B$189=$C11)*(MC_Dispositivo!$F$36:$BE$36=$BS$1)*(MC_Dispositivo!$F$43:$BE$43=AH$1),MC_Dispositivo!$F$53:$BE$189))</f>
        <v>0</v>
      </c>
      <c r="AI11" s="357" cm="1">
        <f t="array" aca="1" ref="AI11" ca="1">SUM(IF((MC_Dispositivo!$B$53:$B$189=$C11)*(MC_Dispositivo!$F$36:$BE$36=$BS$1)*(MC_Dispositivo!$F$43:$BE$43=AI$1),MC_Dispositivo!$F$53:$BE$189))</f>
        <v>0</v>
      </c>
      <c r="AJ11" s="357" cm="1">
        <f t="array" aca="1" ref="AJ11" ca="1">SUM(IF((MC_Dispositivo!$B$53:$B$189=$C11)*(MC_Dispositivo!$F$36:$BE$36=$BS$1)*(MC_Dispositivo!$F$43:$BE$43=AJ$1),MC_Dispositivo!$F$53:$BE$189))</f>
        <v>0</v>
      </c>
      <c r="AK11" s="358">
        <f ca="1">IF(A11="","",INDEX([10]TPU!$G:$G,MATCH($A11,[10]TPU!$A:$A,0)))</f>
        <v>8.48</v>
      </c>
      <c r="AL11" s="359">
        <f t="shared" ca="1" si="3"/>
        <v>0</v>
      </c>
      <c r="AM11" s="359">
        <f t="shared" ca="1" si="3"/>
        <v>0</v>
      </c>
      <c r="AN11" s="359">
        <f t="shared" ca="1" si="3"/>
        <v>988709.23699200025</v>
      </c>
      <c r="AO11" s="359">
        <f t="shared" ca="1" si="3"/>
        <v>2471773.092480001</v>
      </c>
      <c r="AP11" s="359">
        <f t="shared" ca="1" si="3"/>
        <v>3460482.3294720016</v>
      </c>
      <c r="AQ11" s="359">
        <f t="shared" ca="1" si="3"/>
        <v>1337530.4075520001</v>
      </c>
      <c r="AR11" s="359">
        <f t="shared" ca="1" si="3"/>
        <v>0</v>
      </c>
      <c r="AS11" s="359">
        <f t="shared" ca="1" si="3"/>
        <v>0</v>
      </c>
      <c r="AT11" s="359">
        <f t="shared" ca="1" si="3"/>
        <v>0</v>
      </c>
      <c r="AU11" s="359">
        <f t="shared" ca="1" si="3"/>
        <v>0</v>
      </c>
      <c r="AV11" s="359">
        <f t="shared" ca="1" si="3"/>
        <v>0</v>
      </c>
      <c r="AW11" s="359">
        <f t="shared" ca="1" si="3"/>
        <v>0</v>
      </c>
      <c r="AX11" s="359">
        <f t="shared" ca="1" si="3"/>
        <v>0</v>
      </c>
      <c r="AY11" s="359">
        <f t="shared" ca="1" si="3"/>
        <v>0</v>
      </c>
      <c r="AZ11" s="359">
        <f t="shared" ca="1" si="3"/>
        <v>0</v>
      </c>
      <c r="BA11" s="359">
        <f t="shared" ref="BA11:BO11" ca="1" si="6">IF($A11="",SUMIFS(BA12:BA59,$C12:$C59,$C11&amp;"*",$A12:$A59,"&lt;&gt;"&amp;""),V11*$AK11)</f>
        <v>0</v>
      </c>
      <c r="BB11" s="359">
        <f t="shared" ca="1" si="6"/>
        <v>0</v>
      </c>
      <c r="BC11" s="359">
        <f t="shared" ca="1" si="6"/>
        <v>0</v>
      </c>
      <c r="BD11" s="359">
        <f t="shared" ca="1" si="6"/>
        <v>0</v>
      </c>
      <c r="BE11" s="359">
        <f t="shared" ca="1" si="6"/>
        <v>0</v>
      </c>
      <c r="BF11" s="359">
        <f t="shared" ca="1" si="6"/>
        <v>0</v>
      </c>
      <c r="BG11" s="359">
        <f t="shared" ca="1" si="6"/>
        <v>0</v>
      </c>
      <c r="BH11" s="359">
        <f t="shared" ca="1" si="6"/>
        <v>0</v>
      </c>
      <c r="BI11" s="359">
        <f t="shared" ca="1" si="6"/>
        <v>0</v>
      </c>
      <c r="BJ11" s="359">
        <f t="shared" ca="1" si="6"/>
        <v>0</v>
      </c>
      <c r="BK11" s="359">
        <f t="shared" ca="1" si="6"/>
        <v>0</v>
      </c>
      <c r="BL11" s="359">
        <f t="shared" ca="1" si="6"/>
        <v>0</v>
      </c>
      <c r="BM11" s="359">
        <f t="shared" ca="1" si="6"/>
        <v>0</v>
      </c>
      <c r="BN11" s="359">
        <f t="shared" ca="1" si="6"/>
        <v>0</v>
      </c>
      <c r="BO11" s="359">
        <f t="shared" ca="1" si="6"/>
        <v>0</v>
      </c>
      <c r="BP11" s="358">
        <f t="shared" ca="1" si="4"/>
        <v>8258495.0664960053</v>
      </c>
      <c r="BQ11" s="206"/>
      <c r="BR11" s="234" t="str">
        <f t="shared" si="5"/>
        <v/>
      </c>
      <c r="BT11" s="236"/>
    </row>
    <row r="12" spans="1:75" ht="20.100000000000001" customHeight="1" outlineLevel="1" x14ac:dyDescent="0.2">
      <c r="A12" s="354" t="str">
        <f ca="1">INDEX(MC_Dispositivo!B:E,MATCH('Quantitativo_BR-356'!C12,MC_Dispositivo!B:B,0),2)</f>
        <v>RO-00084</v>
      </c>
      <c r="B12" s="354" t="str">
        <f ca="1">INDEX([10]TPU!$B:$B,MATCH($A12,[10]TPU!$A:$A,0))</f>
        <v>SICOR</v>
      </c>
      <c r="C12" s="354" t="s">
        <v>42</v>
      </c>
      <c r="D12" s="355" t="str">
        <f ca="1">INDEX(MC_Dispositivo!B:E,MATCH('Quantitativo_BR-356'!C12,MC_Dispositivo!B:B,0),3)</f>
        <v>escavação, carga e transporte de material de 1ª categoria - executado com escavadeira de 1,40 m3 e caminhão basculante de 12 m3 e com caminho de serviço pavimentado - dmt de 3.000 m</v>
      </c>
      <c r="E12" s="354" t="str">
        <f ca="1">INDEX(MC_Dispositivo!B:E,MATCH('Quantitativo_BR-356'!C12,MC_Dispositivo!B:B,0),4)</f>
        <v>m3</v>
      </c>
      <c r="F12" s="356" cm="1">
        <f t="array" aca="1" ref="F12" ca="1">IF($BS$1="Todos",SUM(IF(($BS$1="todos")*(MC_Dispositivo!$B$54:$B$212=$C12),MC_Dispositivo!$F$54:$BE$212)),SUM(IF((MC_Dispositivo!$F$36:$BE$36=$BS$1)*(MC_Dispositivo!$B$54:$B$212=$C12),MC_Dispositivo!$F$54:$BE$212)))</f>
        <v>0</v>
      </c>
      <c r="G12" s="357" cm="1">
        <f t="array" aca="1" ref="G12" ca="1">SUM(IF((MC_Dispositivo!$B$53:$B$189=$C12)*(MC_Dispositivo!$F$36:$BE$36=$BS$1)*(MC_Dispositivo!$F$43:$BE$43=G$1),MC_Dispositivo!$F$53:$BE$189))</f>
        <v>0</v>
      </c>
      <c r="H12" s="357" cm="1">
        <f t="array" aca="1" ref="H12" ca="1">SUM(IF((MC_Dispositivo!$B$53:$B$189=$C12)*(MC_Dispositivo!$F$36:$BE$36=$BS$1)*(MC_Dispositivo!$F$43:$BE$43=H$1),MC_Dispositivo!$F$53:$BE$189))</f>
        <v>0</v>
      </c>
      <c r="I12" s="357" cm="1">
        <f t="array" aca="1" ref="I12" ca="1">SUM(IF((MC_Dispositivo!$B$53:$B$189=$C12)*(MC_Dispositivo!$F$36:$BE$36=$BS$1)*(MC_Dispositivo!$F$43:$BE$43=I$1),MC_Dispositivo!$F$53:$BE$189))</f>
        <v>0</v>
      </c>
      <c r="J12" s="357" cm="1">
        <f t="array" aca="1" ref="J12" ca="1">SUM(IF((MC_Dispositivo!$B$53:$B$189=$C12)*(MC_Dispositivo!$F$36:$BE$36=$BS$1)*(MC_Dispositivo!$F$43:$BE$43=J$1),MC_Dispositivo!$F$53:$BE$189))</f>
        <v>0</v>
      </c>
      <c r="K12" s="357" cm="1">
        <f t="array" aca="1" ref="K12" ca="1">SUM(IF((MC_Dispositivo!$B$53:$B$189=$C12)*(MC_Dispositivo!$F$36:$BE$36=$BS$1)*(MC_Dispositivo!$F$43:$BE$43=K$1),MC_Dispositivo!$F$53:$BE$189))</f>
        <v>0</v>
      </c>
      <c r="L12" s="357" cm="1">
        <f t="array" aca="1" ref="L12" ca="1">SUM(IF((MC_Dispositivo!$B$53:$B$189=$C12)*(MC_Dispositivo!$F$36:$BE$36=$BS$1)*(MC_Dispositivo!$F$43:$BE$43=L$1),MC_Dispositivo!$F$53:$BE$189))</f>
        <v>0</v>
      </c>
      <c r="M12" s="357" cm="1">
        <f t="array" aca="1" ref="M12" ca="1">SUM(IF((MC_Dispositivo!$B$53:$B$189=$C12)*(MC_Dispositivo!$F$36:$BE$36=$BS$1)*(MC_Dispositivo!$F$43:$BE$43=M$1),MC_Dispositivo!$F$53:$BE$189))</f>
        <v>0</v>
      </c>
      <c r="N12" s="357" cm="1">
        <f t="array" aca="1" ref="N12" ca="1">SUM(IF((MC_Dispositivo!$B$53:$B$189=$C12)*(MC_Dispositivo!$F$36:$BE$36=$BS$1)*(MC_Dispositivo!$F$43:$BE$43=N$1),MC_Dispositivo!$F$53:$BE$189))</f>
        <v>0</v>
      </c>
      <c r="O12" s="357" cm="1">
        <f t="array" aca="1" ref="O12" ca="1">SUM(IF((MC_Dispositivo!$B$53:$B$189=$C12)*(MC_Dispositivo!$F$36:$BE$36=$BS$1)*(MC_Dispositivo!$F$43:$BE$43=O$1),MC_Dispositivo!$F$53:$BE$189))</f>
        <v>0</v>
      </c>
      <c r="P12" s="357" cm="1">
        <f t="array" aca="1" ref="P12" ca="1">SUM(IF((MC_Dispositivo!$B$53:$B$189=$C12)*(MC_Dispositivo!$F$36:$BE$36=$BS$1)*(MC_Dispositivo!$F$43:$BE$43=P$1),MC_Dispositivo!$F$53:$BE$189))</f>
        <v>0</v>
      </c>
      <c r="Q12" s="357" cm="1">
        <f t="array" aca="1" ref="Q12" ca="1">SUM(IF((MC_Dispositivo!$B$53:$B$189=$C12)*(MC_Dispositivo!$F$36:$BE$36=$BS$1)*(MC_Dispositivo!$F$43:$BE$43=Q$1),MC_Dispositivo!$F$53:$BE$189))</f>
        <v>0</v>
      </c>
      <c r="R12" s="357" cm="1">
        <f t="array" aca="1" ref="R12" ca="1">SUM(IF((MC_Dispositivo!$B$53:$B$189=$C12)*(MC_Dispositivo!$F$36:$BE$36=$BS$1)*(MC_Dispositivo!$F$43:$BE$43=R$1),MC_Dispositivo!$F$53:$BE$189))</f>
        <v>0</v>
      </c>
      <c r="S12" s="357" cm="1">
        <f t="array" aca="1" ref="S12" ca="1">SUM(IF((MC_Dispositivo!$B$53:$B$189=$C12)*(MC_Dispositivo!$F$36:$BE$36=$BS$1)*(MC_Dispositivo!$F$43:$BE$43=S$1),MC_Dispositivo!$F$53:$BE$189))</f>
        <v>0</v>
      </c>
      <c r="T12" s="357" cm="1">
        <f t="array" aca="1" ref="T12" ca="1">SUM(IF((MC_Dispositivo!$B$53:$B$189=$C12)*(MC_Dispositivo!$F$36:$BE$36=$BS$1)*(MC_Dispositivo!$F$43:$BE$43=T$1),MC_Dispositivo!$F$53:$BE$189))</f>
        <v>0</v>
      </c>
      <c r="U12" s="357" cm="1">
        <f t="array" aca="1" ref="U12" ca="1">SUM(IF((MC_Dispositivo!$B$53:$B$189=$C12)*(MC_Dispositivo!$F$36:$BE$36=$BS$1)*(MC_Dispositivo!$F$43:$BE$43=U$1),MC_Dispositivo!$F$53:$BE$189))</f>
        <v>0</v>
      </c>
      <c r="V12" s="357" cm="1">
        <f t="array" aca="1" ref="V12" ca="1">SUM(IF((MC_Dispositivo!$B$53:$B$189=$C12)*(MC_Dispositivo!$F$36:$BE$36=$BS$1)*(MC_Dispositivo!$F$43:$BE$43=V$1),MC_Dispositivo!$F$53:$BE$189))</f>
        <v>0</v>
      </c>
      <c r="W12" s="357" cm="1">
        <f t="array" aca="1" ref="W12" ca="1">SUM(IF((MC_Dispositivo!$B$53:$B$189=$C12)*(MC_Dispositivo!$F$36:$BE$36=$BS$1)*(MC_Dispositivo!$F$43:$BE$43=W$1),MC_Dispositivo!$F$53:$BE$189))</f>
        <v>0</v>
      </c>
      <c r="X12" s="357" cm="1">
        <f t="array" aca="1" ref="X12" ca="1">SUM(IF((MC_Dispositivo!$B$53:$B$189=$C12)*(MC_Dispositivo!$F$36:$BE$36=$BS$1)*(MC_Dispositivo!$F$43:$BE$43=X$1),MC_Dispositivo!$F$53:$BE$189))</f>
        <v>0</v>
      </c>
      <c r="Y12" s="357" cm="1">
        <f t="array" aca="1" ref="Y12" ca="1">SUM(IF((MC_Dispositivo!$B$53:$B$189=$C12)*(MC_Dispositivo!$F$36:$BE$36=$BS$1)*(MC_Dispositivo!$F$43:$BE$43=Y$1),MC_Dispositivo!$F$53:$BE$189))</f>
        <v>0</v>
      </c>
      <c r="Z12" s="357" cm="1">
        <f t="array" aca="1" ref="Z12" ca="1">SUM(IF((MC_Dispositivo!$B$53:$B$189=$C12)*(MC_Dispositivo!$F$36:$BE$36=$BS$1)*(MC_Dispositivo!$F$43:$BE$43=Z$1),MC_Dispositivo!$F$53:$BE$189))</f>
        <v>0</v>
      </c>
      <c r="AA12" s="357" cm="1">
        <f t="array" aca="1" ref="AA12" ca="1">SUM(IF((MC_Dispositivo!$B$53:$B$189=$C12)*(MC_Dispositivo!$F$36:$BE$36=$BS$1)*(MC_Dispositivo!$F$43:$BE$43=AA$1),MC_Dispositivo!$F$53:$BE$189))</f>
        <v>0</v>
      </c>
      <c r="AB12" s="357" cm="1">
        <f t="array" aca="1" ref="AB12" ca="1">SUM(IF((MC_Dispositivo!$B$53:$B$189=$C12)*(MC_Dispositivo!$F$36:$BE$36=$BS$1)*(MC_Dispositivo!$F$43:$BE$43=AB$1),MC_Dispositivo!$F$53:$BE$189))</f>
        <v>0</v>
      </c>
      <c r="AC12" s="357" cm="1">
        <f t="array" aca="1" ref="AC12" ca="1">SUM(IF((MC_Dispositivo!$B$53:$B$189=$C12)*(MC_Dispositivo!$F$36:$BE$36=$BS$1)*(MC_Dispositivo!$F$43:$BE$43=AC$1),MC_Dispositivo!$F$53:$BE$189))</f>
        <v>0</v>
      </c>
      <c r="AD12" s="357" cm="1">
        <f t="array" aca="1" ref="AD12" ca="1">SUM(IF((MC_Dispositivo!$B$53:$B$189=$C12)*(MC_Dispositivo!$F$36:$BE$36=$BS$1)*(MC_Dispositivo!$F$43:$BE$43=AD$1),MC_Dispositivo!$F$53:$BE$189))</f>
        <v>0</v>
      </c>
      <c r="AE12" s="357" cm="1">
        <f t="array" aca="1" ref="AE12" ca="1">SUM(IF((MC_Dispositivo!$B$53:$B$189=$C12)*(MC_Dispositivo!$F$36:$BE$36=$BS$1)*(MC_Dispositivo!$F$43:$BE$43=AE$1),MC_Dispositivo!$F$53:$BE$189))</f>
        <v>0</v>
      </c>
      <c r="AF12" s="357" cm="1">
        <f t="array" aca="1" ref="AF12" ca="1">SUM(IF((MC_Dispositivo!$B$53:$B$189=$C12)*(MC_Dispositivo!$F$36:$BE$36=$BS$1)*(MC_Dispositivo!$F$43:$BE$43=AF$1),MC_Dispositivo!$F$53:$BE$189))</f>
        <v>0</v>
      </c>
      <c r="AG12" s="357" cm="1">
        <f t="array" aca="1" ref="AG12" ca="1">SUM(IF((MC_Dispositivo!$B$53:$B$189=$C12)*(MC_Dispositivo!$F$36:$BE$36=$BS$1)*(MC_Dispositivo!$F$43:$BE$43=AG$1),MC_Dispositivo!$F$53:$BE$189))</f>
        <v>0</v>
      </c>
      <c r="AH12" s="357" cm="1">
        <f t="array" aca="1" ref="AH12" ca="1">SUM(IF((MC_Dispositivo!$B$53:$B$189=$C12)*(MC_Dispositivo!$F$36:$BE$36=$BS$1)*(MC_Dispositivo!$F$43:$BE$43=AH$1),MC_Dispositivo!$F$53:$BE$189))</f>
        <v>0</v>
      </c>
      <c r="AI12" s="357" cm="1">
        <f t="array" aca="1" ref="AI12" ca="1">SUM(IF((MC_Dispositivo!$B$53:$B$189=$C12)*(MC_Dispositivo!$F$36:$BE$36=$BS$1)*(MC_Dispositivo!$F$43:$BE$43=AI$1),MC_Dispositivo!$F$53:$BE$189))</f>
        <v>0</v>
      </c>
      <c r="AJ12" s="357" cm="1">
        <f t="array" aca="1" ref="AJ12" ca="1">SUM(IF((MC_Dispositivo!$B$53:$B$189=$C12)*(MC_Dispositivo!$F$36:$BE$36=$BS$1)*(MC_Dispositivo!$F$43:$BE$43=AJ$1),MC_Dispositivo!$F$53:$BE$189))</f>
        <v>0</v>
      </c>
      <c r="AK12" s="358">
        <f ca="1">IF(A12="","",INDEX([10]TPU!$G:$G,MATCH($A12,[10]TPU!$A:$A,0)))</f>
        <v>11.5</v>
      </c>
      <c r="AL12" s="359">
        <f t="shared" ref="AL12:BO20" ca="1" si="7">IF($A12="",SUMIFS(AL13:AL60,$C13:$C60,$C12&amp;"*",$A13:$A60,"&lt;&gt;"&amp;""),G12*$AK12)</f>
        <v>0</v>
      </c>
      <c r="AM12" s="359">
        <f t="shared" ca="1" si="7"/>
        <v>0</v>
      </c>
      <c r="AN12" s="359">
        <f t="shared" ca="1" si="7"/>
        <v>0</v>
      </c>
      <c r="AO12" s="359">
        <f t="shared" ca="1" si="7"/>
        <v>0</v>
      </c>
      <c r="AP12" s="359">
        <f t="shared" ca="1" si="7"/>
        <v>0</v>
      </c>
      <c r="AQ12" s="359">
        <f t="shared" ca="1" si="7"/>
        <v>0</v>
      </c>
      <c r="AR12" s="359">
        <f t="shared" ca="1" si="7"/>
        <v>0</v>
      </c>
      <c r="AS12" s="359">
        <f t="shared" ca="1" si="7"/>
        <v>0</v>
      </c>
      <c r="AT12" s="359">
        <f t="shared" ca="1" si="7"/>
        <v>0</v>
      </c>
      <c r="AU12" s="359">
        <f t="shared" ca="1" si="7"/>
        <v>0</v>
      </c>
      <c r="AV12" s="359">
        <f t="shared" ca="1" si="7"/>
        <v>0</v>
      </c>
      <c r="AW12" s="359">
        <f t="shared" ca="1" si="7"/>
        <v>0</v>
      </c>
      <c r="AX12" s="359">
        <f t="shared" ca="1" si="7"/>
        <v>0</v>
      </c>
      <c r="AY12" s="359">
        <f t="shared" ca="1" si="7"/>
        <v>0</v>
      </c>
      <c r="AZ12" s="359">
        <f t="shared" ca="1" si="7"/>
        <v>0</v>
      </c>
      <c r="BA12" s="359">
        <f t="shared" ca="1" si="7"/>
        <v>0</v>
      </c>
      <c r="BB12" s="359">
        <f t="shared" ca="1" si="7"/>
        <v>0</v>
      </c>
      <c r="BC12" s="359">
        <f t="shared" ca="1" si="7"/>
        <v>0</v>
      </c>
      <c r="BD12" s="359">
        <f t="shared" ca="1" si="7"/>
        <v>0</v>
      </c>
      <c r="BE12" s="359">
        <f t="shared" ca="1" si="7"/>
        <v>0</v>
      </c>
      <c r="BF12" s="359">
        <f t="shared" ca="1" si="7"/>
        <v>0</v>
      </c>
      <c r="BG12" s="359">
        <f t="shared" ca="1" si="7"/>
        <v>0</v>
      </c>
      <c r="BH12" s="359">
        <f t="shared" ca="1" si="7"/>
        <v>0</v>
      </c>
      <c r="BI12" s="359">
        <f t="shared" ca="1" si="7"/>
        <v>0</v>
      </c>
      <c r="BJ12" s="359">
        <f t="shared" ca="1" si="7"/>
        <v>0</v>
      </c>
      <c r="BK12" s="359">
        <f t="shared" ca="1" si="7"/>
        <v>0</v>
      </c>
      <c r="BL12" s="359">
        <f t="shared" ca="1" si="7"/>
        <v>0</v>
      </c>
      <c r="BM12" s="359">
        <f t="shared" ca="1" si="7"/>
        <v>0</v>
      </c>
      <c r="BN12" s="359">
        <f t="shared" ca="1" si="7"/>
        <v>0</v>
      </c>
      <c r="BO12" s="359">
        <f t="shared" ca="1" si="7"/>
        <v>0</v>
      </c>
      <c r="BP12" s="358">
        <f t="shared" ca="1" si="4"/>
        <v>0</v>
      </c>
      <c r="BQ12" s="206"/>
      <c r="BR12" s="234" t="str">
        <f t="shared" si="5"/>
        <v/>
      </c>
      <c r="BT12" s="236"/>
    </row>
    <row r="13" spans="1:75" ht="20.100000000000001" customHeight="1" outlineLevel="1" x14ac:dyDescent="0.2">
      <c r="A13" s="354" t="str">
        <f ca="1">INDEX(MC_Dispositivo!B:E,MATCH('Quantitativo_BR-356'!C13,MC_Dispositivo!B:B,0),2)</f>
        <v>RO-00881</v>
      </c>
      <c r="B13" s="354" t="str">
        <f ca="1">INDEX([10]TPU!$B:$B,MATCH($A13,[10]TPU!$A:$A,0))</f>
        <v>SICOR</v>
      </c>
      <c r="C13" s="354" t="s">
        <v>44</v>
      </c>
      <c r="D13" s="355" t="str">
        <f ca="1">INDEX(MC_Dispositivo!B:E,MATCH('Quantitativo_BR-356'!C13,MC_Dispositivo!B:B,0),3)</f>
        <v>Transporte com caminhão basculante de 6 m³ - rodovia pavimentada</v>
      </c>
      <c r="E13" s="354" t="str">
        <f ca="1">INDEX(MC_Dispositivo!B:E,MATCH('Quantitativo_BR-356'!C13,MC_Dispositivo!B:B,0),4)</f>
        <v>txkm</v>
      </c>
      <c r="F13" s="356" cm="1">
        <f t="array" aca="1" ref="F13" ca="1">IF($BS$1="Todos",SUM(IF(($BS$1="todos")*(MC_Dispositivo!$B$54:$B$212=$C13),MC_Dispositivo!$F$54:$BE$212)),SUM(IF((MC_Dispositivo!$F$36:$BE$36=$BS$1)*(MC_Dispositivo!$B$54:$B$212=$C13),MC_Dispositivo!$F$54:$BE$212)))</f>
        <v>0</v>
      </c>
      <c r="G13" s="357" cm="1">
        <f t="array" aca="1" ref="G13" ca="1">SUM(IF((MC_Dispositivo!$B$53:$B$189=$C13)*(MC_Dispositivo!$F$36:$BE$36=$BS$1)*(MC_Dispositivo!$F$43:$BE$43=G$1),MC_Dispositivo!$F$53:$BE$189))</f>
        <v>0</v>
      </c>
      <c r="H13" s="357" cm="1">
        <f t="array" aca="1" ref="H13" ca="1">SUM(IF((MC_Dispositivo!$B$53:$B$189=$C13)*(MC_Dispositivo!$F$36:$BE$36=$BS$1)*(MC_Dispositivo!$F$43:$BE$43=H$1),MC_Dispositivo!$F$53:$BE$189))</f>
        <v>0</v>
      </c>
      <c r="I13" s="357" cm="1">
        <f t="array" aca="1" ref="I13" ca="1">SUM(IF((MC_Dispositivo!$B$53:$B$189=$C13)*(MC_Dispositivo!$F$36:$BE$36=$BS$1)*(MC_Dispositivo!$F$43:$BE$43=I$1),MC_Dispositivo!$F$53:$BE$189))</f>
        <v>0</v>
      </c>
      <c r="J13" s="357" cm="1">
        <f t="array" aca="1" ref="J13" ca="1">SUM(IF((MC_Dispositivo!$B$53:$B$189=$C13)*(MC_Dispositivo!$F$36:$BE$36=$BS$1)*(MC_Dispositivo!$F$43:$BE$43=J$1),MC_Dispositivo!$F$53:$BE$189))</f>
        <v>0</v>
      </c>
      <c r="K13" s="357" cm="1">
        <f t="array" aca="1" ref="K13" ca="1">SUM(IF((MC_Dispositivo!$B$53:$B$189=$C13)*(MC_Dispositivo!$F$36:$BE$36=$BS$1)*(MC_Dispositivo!$F$43:$BE$43=K$1),MC_Dispositivo!$F$53:$BE$189))</f>
        <v>0</v>
      </c>
      <c r="L13" s="357" cm="1">
        <f t="array" aca="1" ref="L13" ca="1">SUM(IF((MC_Dispositivo!$B$53:$B$189=$C13)*(MC_Dispositivo!$F$36:$BE$36=$BS$1)*(MC_Dispositivo!$F$43:$BE$43=L$1),MC_Dispositivo!$F$53:$BE$189))</f>
        <v>0</v>
      </c>
      <c r="M13" s="357" cm="1">
        <f t="array" aca="1" ref="M13" ca="1">SUM(IF((MC_Dispositivo!$B$53:$B$189=$C13)*(MC_Dispositivo!$F$36:$BE$36=$BS$1)*(MC_Dispositivo!$F$43:$BE$43=M$1),MC_Dispositivo!$F$53:$BE$189))</f>
        <v>0</v>
      </c>
      <c r="N13" s="357" cm="1">
        <f t="array" aca="1" ref="N13" ca="1">SUM(IF((MC_Dispositivo!$B$53:$B$189=$C13)*(MC_Dispositivo!$F$36:$BE$36=$BS$1)*(MC_Dispositivo!$F$43:$BE$43=N$1),MC_Dispositivo!$F$53:$BE$189))</f>
        <v>0</v>
      </c>
      <c r="O13" s="357" cm="1">
        <f t="array" aca="1" ref="O13" ca="1">SUM(IF((MC_Dispositivo!$B$53:$B$189=$C13)*(MC_Dispositivo!$F$36:$BE$36=$BS$1)*(MC_Dispositivo!$F$43:$BE$43=O$1),MC_Dispositivo!$F$53:$BE$189))</f>
        <v>0</v>
      </c>
      <c r="P13" s="357" cm="1">
        <f t="array" aca="1" ref="P13" ca="1">SUM(IF((MC_Dispositivo!$B$53:$B$189=$C13)*(MC_Dispositivo!$F$36:$BE$36=$BS$1)*(MC_Dispositivo!$F$43:$BE$43=P$1),MC_Dispositivo!$F$53:$BE$189))</f>
        <v>0</v>
      </c>
      <c r="Q13" s="357" cm="1">
        <f t="array" aca="1" ref="Q13" ca="1">SUM(IF((MC_Dispositivo!$B$53:$B$189=$C13)*(MC_Dispositivo!$F$36:$BE$36=$BS$1)*(MC_Dispositivo!$F$43:$BE$43=Q$1),MC_Dispositivo!$F$53:$BE$189))</f>
        <v>0</v>
      </c>
      <c r="R13" s="357" cm="1">
        <f t="array" aca="1" ref="R13" ca="1">SUM(IF((MC_Dispositivo!$B$53:$B$189=$C13)*(MC_Dispositivo!$F$36:$BE$36=$BS$1)*(MC_Dispositivo!$F$43:$BE$43=R$1),MC_Dispositivo!$F$53:$BE$189))</f>
        <v>0</v>
      </c>
      <c r="S13" s="357" cm="1">
        <f t="array" aca="1" ref="S13" ca="1">SUM(IF((MC_Dispositivo!$B$53:$B$189=$C13)*(MC_Dispositivo!$F$36:$BE$36=$BS$1)*(MC_Dispositivo!$F$43:$BE$43=S$1),MC_Dispositivo!$F$53:$BE$189))</f>
        <v>0</v>
      </c>
      <c r="T13" s="357" cm="1">
        <f t="array" aca="1" ref="T13" ca="1">SUM(IF((MC_Dispositivo!$B$53:$B$189=$C13)*(MC_Dispositivo!$F$36:$BE$36=$BS$1)*(MC_Dispositivo!$F$43:$BE$43=T$1),MC_Dispositivo!$F$53:$BE$189))</f>
        <v>0</v>
      </c>
      <c r="U13" s="357" cm="1">
        <f t="array" aca="1" ref="U13" ca="1">SUM(IF((MC_Dispositivo!$B$53:$B$189=$C13)*(MC_Dispositivo!$F$36:$BE$36=$BS$1)*(MC_Dispositivo!$F$43:$BE$43=U$1),MC_Dispositivo!$F$53:$BE$189))</f>
        <v>0</v>
      </c>
      <c r="V13" s="357" cm="1">
        <f t="array" aca="1" ref="V13" ca="1">SUM(IF((MC_Dispositivo!$B$53:$B$189=$C13)*(MC_Dispositivo!$F$36:$BE$36=$BS$1)*(MC_Dispositivo!$F$43:$BE$43=V$1),MC_Dispositivo!$F$53:$BE$189))</f>
        <v>0</v>
      </c>
      <c r="W13" s="357" cm="1">
        <f t="array" aca="1" ref="W13" ca="1">SUM(IF((MC_Dispositivo!$B$53:$B$189=$C13)*(MC_Dispositivo!$F$36:$BE$36=$BS$1)*(MC_Dispositivo!$F$43:$BE$43=W$1),MC_Dispositivo!$F$53:$BE$189))</f>
        <v>0</v>
      </c>
      <c r="X13" s="357" cm="1">
        <f t="array" aca="1" ref="X13" ca="1">SUM(IF((MC_Dispositivo!$B$53:$B$189=$C13)*(MC_Dispositivo!$F$36:$BE$36=$BS$1)*(MC_Dispositivo!$F$43:$BE$43=X$1),MC_Dispositivo!$F$53:$BE$189))</f>
        <v>0</v>
      </c>
      <c r="Y13" s="357" cm="1">
        <f t="array" aca="1" ref="Y13" ca="1">SUM(IF((MC_Dispositivo!$B$53:$B$189=$C13)*(MC_Dispositivo!$F$36:$BE$36=$BS$1)*(MC_Dispositivo!$F$43:$BE$43=Y$1),MC_Dispositivo!$F$53:$BE$189))</f>
        <v>0</v>
      </c>
      <c r="Z13" s="357" cm="1">
        <f t="array" aca="1" ref="Z13" ca="1">SUM(IF((MC_Dispositivo!$B$53:$B$189=$C13)*(MC_Dispositivo!$F$36:$BE$36=$BS$1)*(MC_Dispositivo!$F$43:$BE$43=Z$1),MC_Dispositivo!$F$53:$BE$189))</f>
        <v>0</v>
      </c>
      <c r="AA13" s="357" cm="1">
        <f t="array" aca="1" ref="AA13" ca="1">SUM(IF((MC_Dispositivo!$B$53:$B$189=$C13)*(MC_Dispositivo!$F$36:$BE$36=$BS$1)*(MC_Dispositivo!$F$43:$BE$43=AA$1),MC_Dispositivo!$F$53:$BE$189))</f>
        <v>0</v>
      </c>
      <c r="AB13" s="357" cm="1">
        <f t="array" aca="1" ref="AB13" ca="1">SUM(IF((MC_Dispositivo!$B$53:$B$189=$C13)*(MC_Dispositivo!$F$36:$BE$36=$BS$1)*(MC_Dispositivo!$F$43:$BE$43=AB$1),MC_Dispositivo!$F$53:$BE$189))</f>
        <v>0</v>
      </c>
      <c r="AC13" s="357" cm="1">
        <f t="array" aca="1" ref="AC13" ca="1">SUM(IF((MC_Dispositivo!$B$53:$B$189=$C13)*(MC_Dispositivo!$F$36:$BE$36=$BS$1)*(MC_Dispositivo!$F$43:$BE$43=AC$1),MC_Dispositivo!$F$53:$BE$189))</f>
        <v>0</v>
      </c>
      <c r="AD13" s="357" cm="1">
        <f t="array" aca="1" ref="AD13" ca="1">SUM(IF((MC_Dispositivo!$B$53:$B$189=$C13)*(MC_Dispositivo!$F$36:$BE$36=$BS$1)*(MC_Dispositivo!$F$43:$BE$43=AD$1),MC_Dispositivo!$F$53:$BE$189))</f>
        <v>0</v>
      </c>
      <c r="AE13" s="357" cm="1">
        <f t="array" aca="1" ref="AE13" ca="1">SUM(IF((MC_Dispositivo!$B$53:$B$189=$C13)*(MC_Dispositivo!$F$36:$BE$36=$BS$1)*(MC_Dispositivo!$F$43:$BE$43=AE$1),MC_Dispositivo!$F$53:$BE$189))</f>
        <v>0</v>
      </c>
      <c r="AF13" s="357" cm="1">
        <f t="array" aca="1" ref="AF13" ca="1">SUM(IF((MC_Dispositivo!$B$53:$B$189=$C13)*(MC_Dispositivo!$F$36:$BE$36=$BS$1)*(MC_Dispositivo!$F$43:$BE$43=AF$1),MC_Dispositivo!$F$53:$BE$189))</f>
        <v>0</v>
      </c>
      <c r="AG13" s="357" cm="1">
        <f t="array" aca="1" ref="AG13" ca="1">SUM(IF((MC_Dispositivo!$B$53:$B$189=$C13)*(MC_Dispositivo!$F$36:$BE$36=$BS$1)*(MC_Dispositivo!$F$43:$BE$43=AG$1),MC_Dispositivo!$F$53:$BE$189))</f>
        <v>0</v>
      </c>
      <c r="AH13" s="357" cm="1">
        <f t="array" aca="1" ref="AH13" ca="1">SUM(IF((MC_Dispositivo!$B$53:$B$189=$C13)*(MC_Dispositivo!$F$36:$BE$36=$BS$1)*(MC_Dispositivo!$F$43:$BE$43=AH$1),MC_Dispositivo!$F$53:$BE$189))</f>
        <v>0</v>
      </c>
      <c r="AI13" s="357" cm="1">
        <f t="array" aca="1" ref="AI13" ca="1">SUM(IF((MC_Dispositivo!$B$53:$B$189=$C13)*(MC_Dispositivo!$F$36:$BE$36=$BS$1)*(MC_Dispositivo!$F$43:$BE$43=AI$1),MC_Dispositivo!$F$53:$BE$189))</f>
        <v>0</v>
      </c>
      <c r="AJ13" s="357" cm="1">
        <f t="array" aca="1" ref="AJ13" ca="1">SUM(IF((MC_Dispositivo!$B$53:$B$189=$C13)*(MC_Dispositivo!$F$36:$BE$36=$BS$1)*(MC_Dispositivo!$F$43:$BE$43=AJ$1),MC_Dispositivo!$F$53:$BE$189))</f>
        <v>0</v>
      </c>
      <c r="AK13" s="358">
        <f ca="1">IF(A13="","",INDEX([10]TPU!$G:$G,MATCH($A13,[10]TPU!$A:$A,0)))</f>
        <v>0.96</v>
      </c>
      <c r="AL13" s="359">
        <f t="shared" ca="1" si="7"/>
        <v>0</v>
      </c>
      <c r="AM13" s="359">
        <f t="shared" ca="1" si="7"/>
        <v>0</v>
      </c>
      <c r="AN13" s="359">
        <f t="shared" ca="1" si="7"/>
        <v>0</v>
      </c>
      <c r="AO13" s="359">
        <f t="shared" ca="1" si="7"/>
        <v>0</v>
      </c>
      <c r="AP13" s="359">
        <f t="shared" ca="1" si="7"/>
        <v>0</v>
      </c>
      <c r="AQ13" s="359">
        <f t="shared" ca="1" si="7"/>
        <v>0</v>
      </c>
      <c r="AR13" s="359">
        <f t="shared" ca="1" si="7"/>
        <v>0</v>
      </c>
      <c r="AS13" s="359">
        <f t="shared" ca="1" si="7"/>
        <v>0</v>
      </c>
      <c r="AT13" s="359">
        <f t="shared" ca="1" si="7"/>
        <v>0</v>
      </c>
      <c r="AU13" s="359">
        <f t="shared" ca="1" si="7"/>
        <v>0</v>
      </c>
      <c r="AV13" s="359">
        <f t="shared" ca="1" si="7"/>
        <v>0</v>
      </c>
      <c r="AW13" s="359">
        <f t="shared" ca="1" si="7"/>
        <v>0</v>
      </c>
      <c r="AX13" s="359">
        <f t="shared" ca="1" si="7"/>
        <v>0</v>
      </c>
      <c r="AY13" s="359">
        <f t="shared" ca="1" si="7"/>
        <v>0</v>
      </c>
      <c r="AZ13" s="359">
        <f t="shared" ca="1" si="7"/>
        <v>0</v>
      </c>
      <c r="BA13" s="359">
        <f t="shared" ca="1" si="7"/>
        <v>0</v>
      </c>
      <c r="BB13" s="359">
        <f t="shared" ca="1" si="7"/>
        <v>0</v>
      </c>
      <c r="BC13" s="359">
        <f t="shared" ca="1" si="7"/>
        <v>0</v>
      </c>
      <c r="BD13" s="359">
        <f t="shared" ca="1" si="7"/>
        <v>0</v>
      </c>
      <c r="BE13" s="359">
        <f t="shared" ca="1" si="7"/>
        <v>0</v>
      </c>
      <c r="BF13" s="359">
        <f t="shared" ca="1" si="7"/>
        <v>0</v>
      </c>
      <c r="BG13" s="359">
        <f t="shared" ca="1" si="7"/>
        <v>0</v>
      </c>
      <c r="BH13" s="359">
        <f t="shared" ca="1" si="7"/>
        <v>0</v>
      </c>
      <c r="BI13" s="359">
        <f t="shared" ca="1" si="7"/>
        <v>0</v>
      </c>
      <c r="BJ13" s="359">
        <f t="shared" ca="1" si="7"/>
        <v>0</v>
      </c>
      <c r="BK13" s="359">
        <f t="shared" ca="1" si="7"/>
        <v>0</v>
      </c>
      <c r="BL13" s="359">
        <f t="shared" ca="1" si="7"/>
        <v>0</v>
      </c>
      <c r="BM13" s="359">
        <f t="shared" ca="1" si="7"/>
        <v>0</v>
      </c>
      <c r="BN13" s="359">
        <f t="shared" ca="1" si="7"/>
        <v>0</v>
      </c>
      <c r="BO13" s="359">
        <f t="shared" ca="1" si="7"/>
        <v>0</v>
      </c>
      <c r="BP13" s="358">
        <f t="shared" ca="1" si="4"/>
        <v>0</v>
      </c>
      <c r="BQ13" s="206"/>
      <c r="BR13" s="234" t="str">
        <f t="shared" si="5"/>
        <v/>
      </c>
    </row>
    <row r="14" spans="1:75" ht="20.100000000000001" customHeight="1" outlineLevel="1" x14ac:dyDescent="0.2">
      <c r="A14" s="354" t="str">
        <f ca="1">INDEX(MC_Dispositivo!B:E,MATCH('Quantitativo_BR-356'!C14,MC_Dispositivo!B:B,0),2)</f>
        <v>RO-00112</v>
      </c>
      <c r="B14" s="354" t="str">
        <f ca="1">INDEX([10]TPU!$B:$B,MATCH($A14,[10]TPU!$A:$A,0))</f>
        <v>SICOR</v>
      </c>
      <c r="C14" s="354" t="s">
        <v>46</v>
      </c>
      <c r="D14" s="355" t="str">
        <f ca="1">INDEX(MC_Dispositivo!B:E,MATCH('Quantitativo_BR-356'!C14,MC_Dispositivo!B:B,0),3)</f>
        <v>escavação, carga e transporte de material de 2ª categoria - executado com escavadeira de 1,40 m3 e caminhão basculante de 12 m3 e com caminho de serviço pavimentado - dmt de      50 a    200 m</v>
      </c>
      <c r="E14" s="354" t="str">
        <f ca="1">INDEX(MC_Dispositivo!B:E,MATCH('Quantitativo_BR-356'!C14,MC_Dispositivo!B:B,0),4)</f>
        <v>m3</v>
      </c>
      <c r="F14" s="356" cm="1">
        <f t="array" aca="1" ref="F14" ca="1">IF($BS$1="Todos",SUM(IF(($BS$1="todos")*(MC_Dispositivo!$B$54:$B$212=$C14),MC_Dispositivo!$F$54:$BE$212)),SUM(IF((MC_Dispositivo!$F$36:$BE$36=$BS$1)*(MC_Dispositivo!$B$54:$B$212=$C14),MC_Dispositivo!$F$54:$BE$212)))</f>
        <v>32765.333200000005</v>
      </c>
      <c r="G14" s="357" cm="1">
        <f t="array" aca="1" ref="G14" ca="1">SUM(IF((MC_Dispositivo!$B$53:$B$189=$C14)*(MC_Dispositivo!$F$36:$BE$36=$BS$1)*(MC_Dispositivo!$F$43:$BE$43=G$1),MC_Dispositivo!$F$53:$BE$189))</f>
        <v>0</v>
      </c>
      <c r="H14" s="357" cm="1">
        <f t="array" aca="1" ref="H14" ca="1">SUM(IF((MC_Dispositivo!$B$53:$B$189=$C14)*(MC_Dispositivo!$F$36:$BE$36=$BS$1)*(MC_Dispositivo!$F$43:$BE$43=H$1),MC_Dispositivo!$F$53:$BE$189))</f>
        <v>0</v>
      </c>
      <c r="I14" s="357" cm="1">
        <f t="array" aca="1" ref="I14" ca="1">SUM(IF((MC_Dispositivo!$B$53:$B$189=$C14)*(MC_Dispositivo!$F$36:$BE$36=$BS$1)*(MC_Dispositivo!$F$43:$BE$43=I$1),MC_Dispositivo!$F$53:$BE$189))</f>
        <v>3238.6964000000007</v>
      </c>
      <c r="J14" s="357" cm="1">
        <f t="array" aca="1" ref="J14" ca="1">SUM(IF((MC_Dispositivo!$B$53:$B$189=$C14)*(MC_Dispositivo!$F$36:$BE$36=$BS$1)*(MC_Dispositivo!$F$43:$BE$43=J$1),MC_Dispositivo!$F$53:$BE$189))</f>
        <v>8096.7410000000018</v>
      </c>
      <c r="K14" s="357" cm="1">
        <f t="array" aca="1" ref="K14" ca="1">SUM(IF((MC_Dispositivo!$B$53:$B$189=$C14)*(MC_Dispositivo!$F$36:$BE$36=$BS$1)*(MC_Dispositivo!$F$43:$BE$43=K$1),MC_Dispositivo!$F$53:$BE$189))</f>
        <v>11335.437400000003</v>
      </c>
      <c r="L14" s="357" cm="1">
        <f t="array" aca="1" ref="L14" ca="1">SUM(IF((MC_Dispositivo!$B$53:$B$189=$C14)*(MC_Dispositivo!$F$36:$BE$36=$BS$1)*(MC_Dispositivo!$F$43:$BE$43=L$1),MC_Dispositivo!$F$53:$BE$189))</f>
        <v>10094.4584</v>
      </c>
      <c r="M14" s="357" cm="1">
        <f t="array" aca="1" ref="M14" ca="1">SUM(IF((MC_Dispositivo!$B$53:$B$189=$C14)*(MC_Dispositivo!$F$36:$BE$36=$BS$1)*(MC_Dispositivo!$F$43:$BE$43=M$1),MC_Dispositivo!$F$53:$BE$189))</f>
        <v>0</v>
      </c>
      <c r="N14" s="357" cm="1">
        <f t="array" aca="1" ref="N14" ca="1">SUM(IF((MC_Dispositivo!$B$53:$B$189=$C14)*(MC_Dispositivo!$F$36:$BE$36=$BS$1)*(MC_Dispositivo!$F$43:$BE$43=N$1),MC_Dispositivo!$F$53:$BE$189))</f>
        <v>0</v>
      </c>
      <c r="O14" s="357" cm="1">
        <f t="array" aca="1" ref="O14" ca="1">SUM(IF((MC_Dispositivo!$B$53:$B$189=$C14)*(MC_Dispositivo!$F$36:$BE$36=$BS$1)*(MC_Dispositivo!$F$43:$BE$43=O$1),MC_Dispositivo!$F$53:$BE$189))</f>
        <v>0</v>
      </c>
      <c r="P14" s="357" cm="1">
        <f t="array" aca="1" ref="P14" ca="1">SUM(IF((MC_Dispositivo!$B$53:$B$189=$C14)*(MC_Dispositivo!$F$36:$BE$36=$BS$1)*(MC_Dispositivo!$F$43:$BE$43=P$1),MC_Dispositivo!$F$53:$BE$189))</f>
        <v>0</v>
      </c>
      <c r="Q14" s="357" cm="1">
        <f t="array" aca="1" ref="Q14" ca="1">SUM(IF((MC_Dispositivo!$B$53:$B$189=$C14)*(MC_Dispositivo!$F$36:$BE$36=$BS$1)*(MC_Dispositivo!$F$43:$BE$43=Q$1),MC_Dispositivo!$F$53:$BE$189))</f>
        <v>0</v>
      </c>
      <c r="R14" s="357" cm="1">
        <f t="array" aca="1" ref="R14" ca="1">SUM(IF((MC_Dispositivo!$B$53:$B$189=$C14)*(MC_Dispositivo!$F$36:$BE$36=$BS$1)*(MC_Dispositivo!$F$43:$BE$43=R$1),MC_Dispositivo!$F$53:$BE$189))</f>
        <v>0</v>
      </c>
      <c r="S14" s="357" cm="1">
        <f t="array" aca="1" ref="S14" ca="1">SUM(IF((MC_Dispositivo!$B$53:$B$189=$C14)*(MC_Dispositivo!$F$36:$BE$36=$BS$1)*(MC_Dispositivo!$F$43:$BE$43=S$1),MC_Dispositivo!$F$53:$BE$189))</f>
        <v>0</v>
      </c>
      <c r="T14" s="357" cm="1">
        <f t="array" aca="1" ref="T14" ca="1">SUM(IF((MC_Dispositivo!$B$53:$B$189=$C14)*(MC_Dispositivo!$F$36:$BE$36=$BS$1)*(MC_Dispositivo!$F$43:$BE$43=T$1),MC_Dispositivo!$F$53:$BE$189))</f>
        <v>0</v>
      </c>
      <c r="U14" s="357" cm="1">
        <f t="array" aca="1" ref="U14" ca="1">SUM(IF((MC_Dispositivo!$B$53:$B$189=$C14)*(MC_Dispositivo!$F$36:$BE$36=$BS$1)*(MC_Dispositivo!$F$43:$BE$43=U$1),MC_Dispositivo!$F$53:$BE$189))</f>
        <v>0</v>
      </c>
      <c r="V14" s="357" cm="1">
        <f t="array" aca="1" ref="V14" ca="1">SUM(IF((MC_Dispositivo!$B$53:$B$189=$C14)*(MC_Dispositivo!$F$36:$BE$36=$BS$1)*(MC_Dispositivo!$F$43:$BE$43=V$1),MC_Dispositivo!$F$53:$BE$189))</f>
        <v>0</v>
      </c>
      <c r="W14" s="357" cm="1">
        <f t="array" aca="1" ref="W14" ca="1">SUM(IF((MC_Dispositivo!$B$53:$B$189=$C14)*(MC_Dispositivo!$F$36:$BE$36=$BS$1)*(MC_Dispositivo!$F$43:$BE$43=W$1),MC_Dispositivo!$F$53:$BE$189))</f>
        <v>0</v>
      </c>
      <c r="X14" s="357" cm="1">
        <f t="array" aca="1" ref="X14" ca="1">SUM(IF((MC_Dispositivo!$B$53:$B$189=$C14)*(MC_Dispositivo!$F$36:$BE$36=$BS$1)*(MC_Dispositivo!$F$43:$BE$43=X$1),MC_Dispositivo!$F$53:$BE$189))</f>
        <v>0</v>
      </c>
      <c r="Y14" s="357" cm="1">
        <f t="array" aca="1" ref="Y14" ca="1">SUM(IF((MC_Dispositivo!$B$53:$B$189=$C14)*(MC_Dispositivo!$F$36:$BE$36=$BS$1)*(MC_Dispositivo!$F$43:$BE$43=Y$1),MC_Dispositivo!$F$53:$BE$189))</f>
        <v>0</v>
      </c>
      <c r="Z14" s="357" cm="1">
        <f t="array" aca="1" ref="Z14" ca="1">SUM(IF((MC_Dispositivo!$B$53:$B$189=$C14)*(MC_Dispositivo!$F$36:$BE$36=$BS$1)*(MC_Dispositivo!$F$43:$BE$43=Z$1),MC_Dispositivo!$F$53:$BE$189))</f>
        <v>0</v>
      </c>
      <c r="AA14" s="357" cm="1">
        <f t="array" aca="1" ref="AA14" ca="1">SUM(IF((MC_Dispositivo!$B$53:$B$189=$C14)*(MC_Dispositivo!$F$36:$BE$36=$BS$1)*(MC_Dispositivo!$F$43:$BE$43=AA$1),MC_Dispositivo!$F$53:$BE$189))</f>
        <v>0</v>
      </c>
      <c r="AB14" s="357" cm="1">
        <f t="array" aca="1" ref="AB14" ca="1">SUM(IF((MC_Dispositivo!$B$53:$B$189=$C14)*(MC_Dispositivo!$F$36:$BE$36=$BS$1)*(MC_Dispositivo!$F$43:$BE$43=AB$1),MC_Dispositivo!$F$53:$BE$189))</f>
        <v>0</v>
      </c>
      <c r="AC14" s="357" cm="1">
        <f t="array" aca="1" ref="AC14" ca="1">SUM(IF((MC_Dispositivo!$B$53:$B$189=$C14)*(MC_Dispositivo!$F$36:$BE$36=$BS$1)*(MC_Dispositivo!$F$43:$BE$43=AC$1),MC_Dispositivo!$F$53:$BE$189))</f>
        <v>0</v>
      </c>
      <c r="AD14" s="357" cm="1">
        <f t="array" aca="1" ref="AD14" ca="1">SUM(IF((MC_Dispositivo!$B$53:$B$189=$C14)*(MC_Dispositivo!$F$36:$BE$36=$BS$1)*(MC_Dispositivo!$F$43:$BE$43=AD$1),MC_Dispositivo!$F$53:$BE$189))</f>
        <v>0</v>
      </c>
      <c r="AE14" s="357" cm="1">
        <f t="array" aca="1" ref="AE14" ca="1">SUM(IF((MC_Dispositivo!$B$53:$B$189=$C14)*(MC_Dispositivo!$F$36:$BE$36=$BS$1)*(MC_Dispositivo!$F$43:$BE$43=AE$1),MC_Dispositivo!$F$53:$BE$189))</f>
        <v>0</v>
      </c>
      <c r="AF14" s="357" cm="1">
        <f t="array" aca="1" ref="AF14" ca="1">SUM(IF((MC_Dispositivo!$B$53:$B$189=$C14)*(MC_Dispositivo!$F$36:$BE$36=$BS$1)*(MC_Dispositivo!$F$43:$BE$43=AF$1),MC_Dispositivo!$F$53:$BE$189))</f>
        <v>0</v>
      </c>
      <c r="AG14" s="357" cm="1">
        <f t="array" aca="1" ref="AG14" ca="1">SUM(IF((MC_Dispositivo!$B$53:$B$189=$C14)*(MC_Dispositivo!$F$36:$BE$36=$BS$1)*(MC_Dispositivo!$F$43:$BE$43=AG$1),MC_Dispositivo!$F$53:$BE$189))</f>
        <v>0</v>
      </c>
      <c r="AH14" s="357" cm="1">
        <f t="array" aca="1" ref="AH14" ca="1">SUM(IF((MC_Dispositivo!$B$53:$B$189=$C14)*(MC_Dispositivo!$F$36:$BE$36=$BS$1)*(MC_Dispositivo!$F$43:$BE$43=AH$1),MC_Dispositivo!$F$53:$BE$189))</f>
        <v>0</v>
      </c>
      <c r="AI14" s="357" cm="1">
        <f t="array" aca="1" ref="AI14" ca="1">SUM(IF((MC_Dispositivo!$B$53:$B$189=$C14)*(MC_Dispositivo!$F$36:$BE$36=$BS$1)*(MC_Dispositivo!$F$43:$BE$43=AI$1),MC_Dispositivo!$F$53:$BE$189))</f>
        <v>0</v>
      </c>
      <c r="AJ14" s="357" cm="1">
        <f t="array" aca="1" ref="AJ14" ca="1">SUM(IF((MC_Dispositivo!$B$53:$B$189=$C14)*(MC_Dispositivo!$F$36:$BE$36=$BS$1)*(MC_Dispositivo!$F$43:$BE$43=AJ$1),MC_Dispositivo!$F$53:$BE$189))</f>
        <v>0</v>
      </c>
      <c r="AK14" s="358">
        <f ca="1">IF(A14="","",INDEX([10]TPU!$G:$G,MATCH($A14,[10]TPU!$A:$A,0)))</f>
        <v>10.33</v>
      </c>
      <c r="AL14" s="359">
        <f t="shared" ca="1" si="7"/>
        <v>0</v>
      </c>
      <c r="AM14" s="359">
        <f t="shared" ca="1" si="7"/>
        <v>0</v>
      </c>
      <c r="AN14" s="359">
        <f t="shared" ca="1" si="7"/>
        <v>33455.733812000006</v>
      </c>
      <c r="AO14" s="359">
        <f t="shared" ca="1" si="7"/>
        <v>83639.334530000022</v>
      </c>
      <c r="AP14" s="359">
        <f t="shared" ca="1" si="7"/>
        <v>117095.06834200003</v>
      </c>
      <c r="AQ14" s="359">
        <f t="shared" ca="1" si="7"/>
        <v>104275.75527199999</v>
      </c>
      <c r="AR14" s="359">
        <f t="shared" ca="1" si="7"/>
        <v>0</v>
      </c>
      <c r="AS14" s="359">
        <f t="shared" ca="1" si="7"/>
        <v>0</v>
      </c>
      <c r="AT14" s="359">
        <f t="shared" ca="1" si="7"/>
        <v>0</v>
      </c>
      <c r="AU14" s="359">
        <f t="shared" ca="1" si="7"/>
        <v>0</v>
      </c>
      <c r="AV14" s="359">
        <f t="shared" ca="1" si="7"/>
        <v>0</v>
      </c>
      <c r="AW14" s="359">
        <f t="shared" ca="1" si="7"/>
        <v>0</v>
      </c>
      <c r="AX14" s="359">
        <f t="shared" ca="1" si="7"/>
        <v>0</v>
      </c>
      <c r="AY14" s="359">
        <f t="shared" ca="1" si="7"/>
        <v>0</v>
      </c>
      <c r="AZ14" s="359">
        <f t="shared" ca="1" si="7"/>
        <v>0</v>
      </c>
      <c r="BA14" s="359">
        <f t="shared" ca="1" si="7"/>
        <v>0</v>
      </c>
      <c r="BB14" s="359">
        <f t="shared" ca="1" si="7"/>
        <v>0</v>
      </c>
      <c r="BC14" s="359">
        <f t="shared" ca="1" si="7"/>
        <v>0</v>
      </c>
      <c r="BD14" s="359">
        <f t="shared" ca="1" si="7"/>
        <v>0</v>
      </c>
      <c r="BE14" s="359">
        <f t="shared" ca="1" si="7"/>
        <v>0</v>
      </c>
      <c r="BF14" s="359">
        <f t="shared" ca="1" si="7"/>
        <v>0</v>
      </c>
      <c r="BG14" s="359">
        <f t="shared" ca="1" si="7"/>
        <v>0</v>
      </c>
      <c r="BH14" s="359">
        <f t="shared" ca="1" si="7"/>
        <v>0</v>
      </c>
      <c r="BI14" s="359">
        <f t="shared" ca="1" si="7"/>
        <v>0</v>
      </c>
      <c r="BJ14" s="359">
        <f t="shared" ca="1" si="7"/>
        <v>0</v>
      </c>
      <c r="BK14" s="359">
        <f t="shared" ca="1" si="7"/>
        <v>0</v>
      </c>
      <c r="BL14" s="359">
        <f t="shared" ca="1" si="7"/>
        <v>0</v>
      </c>
      <c r="BM14" s="359">
        <f t="shared" ca="1" si="7"/>
        <v>0</v>
      </c>
      <c r="BN14" s="359">
        <f t="shared" ca="1" si="7"/>
        <v>0</v>
      </c>
      <c r="BO14" s="359">
        <f t="shared" ca="1" si="7"/>
        <v>0</v>
      </c>
      <c r="BP14" s="358">
        <f t="shared" ca="1" si="4"/>
        <v>338465.89195600006</v>
      </c>
      <c r="BQ14" s="206"/>
      <c r="BR14" s="234" t="str">
        <f t="shared" si="5"/>
        <v/>
      </c>
    </row>
    <row r="15" spans="1:75" ht="20.100000000000001" customHeight="1" outlineLevel="1" x14ac:dyDescent="0.2">
      <c r="A15" s="354" t="str">
        <f ca="1">INDEX(MC_Dispositivo!B:E,MATCH('Quantitativo_BR-356'!C15,MC_Dispositivo!B:B,0),2)</f>
        <v>RO-00117</v>
      </c>
      <c r="B15" s="354" t="str">
        <f ca="1">INDEX([10]TPU!$B:$B,MATCH($A15,[10]TPU!$A:$A,0))</f>
        <v>SICOR</v>
      </c>
      <c r="C15" s="354" t="s">
        <v>49</v>
      </c>
      <c r="D15" s="355" t="str">
        <f ca="1">INDEX(MC_Dispositivo!B:E,MATCH('Quantitativo_BR-356'!C15,MC_Dispositivo!B:B,0),3)</f>
        <v>escavação, carga e transporte de material de 2ª categoria - executado com escavadeira de 1,40 m3 e caminhão basculante de 12 m3 e com caminho de serviço pavimentado - dmt de 1.000 a 1.200 m</v>
      </c>
      <c r="E15" s="354" t="str">
        <f ca="1">INDEX(MC_Dispositivo!B:E,MATCH('Quantitativo_BR-356'!C15,MC_Dispositivo!B:B,0),4)</f>
        <v>m3</v>
      </c>
      <c r="F15" s="356" cm="1">
        <f t="array" aca="1" ref="F15" ca="1">IF($BS$1="Todos",SUM(IF(($BS$1="todos")*(MC_Dispositivo!$B$54:$B$212=$C15),MC_Dispositivo!$F$54:$BE$212)),SUM(IF((MC_Dispositivo!$F$36:$BE$36=$BS$1)*(MC_Dispositivo!$B$54:$B$212=$C15),MC_Dispositivo!$F$54:$BE$212)))</f>
        <v>108208.79280000002</v>
      </c>
      <c r="G15" s="357" cm="1">
        <f t="array" aca="1" ref="G15" ca="1">SUM(IF((MC_Dispositivo!$B$53:$B$189=$C15)*(MC_Dispositivo!$F$36:$BE$36=$BS$1)*(MC_Dispositivo!$F$43:$BE$43=G$1),MC_Dispositivo!$F$53:$BE$189))</f>
        <v>0</v>
      </c>
      <c r="H15" s="357" cm="1">
        <f t="array" aca="1" ref="H15" ca="1">SUM(IF((MC_Dispositivo!$B$53:$B$189=$C15)*(MC_Dispositivo!$F$36:$BE$36=$BS$1)*(MC_Dispositivo!$F$43:$BE$43=H$1),MC_Dispositivo!$F$53:$BE$189))</f>
        <v>0</v>
      </c>
      <c r="I15" s="357" cm="1">
        <f t="array" aca="1" ref="I15" ca="1">SUM(IF((MC_Dispositivo!$B$53:$B$189=$C15)*(MC_Dispositivo!$F$36:$BE$36=$BS$1)*(MC_Dispositivo!$F$43:$BE$43=I$1),MC_Dispositivo!$F$53:$BE$189))</f>
        <v>12954.785600000003</v>
      </c>
      <c r="J15" s="357" cm="1">
        <f t="array" aca="1" ref="J15" ca="1">SUM(IF((MC_Dispositivo!$B$53:$B$189=$C15)*(MC_Dispositivo!$F$36:$BE$36=$BS$1)*(MC_Dispositivo!$F$43:$BE$43=J$1),MC_Dispositivo!$F$53:$BE$189))</f>
        <v>32386.964000000007</v>
      </c>
      <c r="K15" s="357" cm="1">
        <f t="array" aca="1" ref="K15" ca="1">SUM(IF((MC_Dispositivo!$B$53:$B$189=$C15)*(MC_Dispositivo!$F$36:$BE$36=$BS$1)*(MC_Dispositivo!$F$43:$BE$43=K$1),MC_Dispositivo!$F$53:$BE$189))</f>
        <v>45341.74960000001</v>
      </c>
      <c r="L15" s="357" cm="1">
        <f t="array" aca="1" ref="L15" ca="1">SUM(IF((MC_Dispositivo!$B$53:$B$189=$C15)*(MC_Dispositivo!$F$36:$BE$36=$BS$1)*(MC_Dispositivo!$F$43:$BE$43=L$1),MC_Dispositivo!$F$53:$BE$189))</f>
        <v>17525.293600000005</v>
      </c>
      <c r="M15" s="357" cm="1">
        <f t="array" aca="1" ref="M15" ca="1">SUM(IF((MC_Dispositivo!$B$53:$B$189=$C15)*(MC_Dispositivo!$F$36:$BE$36=$BS$1)*(MC_Dispositivo!$F$43:$BE$43=M$1),MC_Dispositivo!$F$53:$BE$189))</f>
        <v>0</v>
      </c>
      <c r="N15" s="357" cm="1">
        <f t="array" aca="1" ref="N15" ca="1">SUM(IF((MC_Dispositivo!$B$53:$B$189=$C15)*(MC_Dispositivo!$F$36:$BE$36=$BS$1)*(MC_Dispositivo!$F$43:$BE$43=N$1),MC_Dispositivo!$F$53:$BE$189))</f>
        <v>0</v>
      </c>
      <c r="O15" s="357" cm="1">
        <f t="array" aca="1" ref="O15" ca="1">SUM(IF((MC_Dispositivo!$B$53:$B$189=$C15)*(MC_Dispositivo!$F$36:$BE$36=$BS$1)*(MC_Dispositivo!$F$43:$BE$43=O$1),MC_Dispositivo!$F$53:$BE$189))</f>
        <v>0</v>
      </c>
      <c r="P15" s="357" cm="1">
        <f t="array" aca="1" ref="P15" ca="1">SUM(IF((MC_Dispositivo!$B$53:$B$189=$C15)*(MC_Dispositivo!$F$36:$BE$36=$BS$1)*(MC_Dispositivo!$F$43:$BE$43=P$1),MC_Dispositivo!$F$53:$BE$189))</f>
        <v>0</v>
      </c>
      <c r="Q15" s="357" cm="1">
        <f t="array" aca="1" ref="Q15" ca="1">SUM(IF((MC_Dispositivo!$B$53:$B$189=$C15)*(MC_Dispositivo!$F$36:$BE$36=$BS$1)*(MC_Dispositivo!$F$43:$BE$43=Q$1),MC_Dispositivo!$F$53:$BE$189))</f>
        <v>0</v>
      </c>
      <c r="R15" s="357" cm="1">
        <f t="array" aca="1" ref="R15" ca="1">SUM(IF((MC_Dispositivo!$B$53:$B$189=$C15)*(MC_Dispositivo!$F$36:$BE$36=$BS$1)*(MC_Dispositivo!$F$43:$BE$43=R$1),MC_Dispositivo!$F$53:$BE$189))</f>
        <v>0</v>
      </c>
      <c r="S15" s="357" cm="1">
        <f t="array" aca="1" ref="S15" ca="1">SUM(IF((MC_Dispositivo!$B$53:$B$189=$C15)*(MC_Dispositivo!$F$36:$BE$36=$BS$1)*(MC_Dispositivo!$F$43:$BE$43=S$1),MC_Dispositivo!$F$53:$BE$189))</f>
        <v>0</v>
      </c>
      <c r="T15" s="357" cm="1">
        <f t="array" aca="1" ref="T15" ca="1">SUM(IF((MC_Dispositivo!$B$53:$B$189=$C15)*(MC_Dispositivo!$F$36:$BE$36=$BS$1)*(MC_Dispositivo!$F$43:$BE$43=T$1),MC_Dispositivo!$F$53:$BE$189))</f>
        <v>0</v>
      </c>
      <c r="U15" s="357" cm="1">
        <f t="array" aca="1" ref="U15" ca="1">SUM(IF((MC_Dispositivo!$B$53:$B$189=$C15)*(MC_Dispositivo!$F$36:$BE$36=$BS$1)*(MC_Dispositivo!$F$43:$BE$43=U$1),MC_Dispositivo!$F$53:$BE$189))</f>
        <v>0</v>
      </c>
      <c r="V15" s="357" cm="1">
        <f t="array" aca="1" ref="V15" ca="1">SUM(IF((MC_Dispositivo!$B$53:$B$189=$C15)*(MC_Dispositivo!$F$36:$BE$36=$BS$1)*(MC_Dispositivo!$F$43:$BE$43=V$1),MC_Dispositivo!$F$53:$BE$189))</f>
        <v>0</v>
      </c>
      <c r="W15" s="357" cm="1">
        <f t="array" aca="1" ref="W15" ca="1">SUM(IF((MC_Dispositivo!$B$53:$B$189=$C15)*(MC_Dispositivo!$F$36:$BE$36=$BS$1)*(MC_Dispositivo!$F$43:$BE$43=W$1),MC_Dispositivo!$F$53:$BE$189))</f>
        <v>0</v>
      </c>
      <c r="X15" s="357" cm="1">
        <f t="array" aca="1" ref="X15" ca="1">SUM(IF((MC_Dispositivo!$B$53:$B$189=$C15)*(MC_Dispositivo!$F$36:$BE$36=$BS$1)*(MC_Dispositivo!$F$43:$BE$43=X$1),MC_Dispositivo!$F$53:$BE$189))</f>
        <v>0</v>
      </c>
      <c r="Y15" s="357" cm="1">
        <f t="array" aca="1" ref="Y15" ca="1">SUM(IF((MC_Dispositivo!$B$53:$B$189=$C15)*(MC_Dispositivo!$F$36:$BE$36=$BS$1)*(MC_Dispositivo!$F$43:$BE$43=Y$1),MC_Dispositivo!$F$53:$BE$189))</f>
        <v>0</v>
      </c>
      <c r="Z15" s="357" cm="1">
        <f t="array" aca="1" ref="Z15" ca="1">SUM(IF((MC_Dispositivo!$B$53:$B$189=$C15)*(MC_Dispositivo!$F$36:$BE$36=$BS$1)*(MC_Dispositivo!$F$43:$BE$43=Z$1),MC_Dispositivo!$F$53:$BE$189))</f>
        <v>0</v>
      </c>
      <c r="AA15" s="357" cm="1">
        <f t="array" aca="1" ref="AA15" ca="1">SUM(IF((MC_Dispositivo!$B$53:$B$189=$C15)*(MC_Dispositivo!$F$36:$BE$36=$BS$1)*(MC_Dispositivo!$F$43:$BE$43=AA$1),MC_Dispositivo!$F$53:$BE$189))</f>
        <v>0</v>
      </c>
      <c r="AB15" s="357" cm="1">
        <f t="array" aca="1" ref="AB15" ca="1">SUM(IF((MC_Dispositivo!$B$53:$B$189=$C15)*(MC_Dispositivo!$F$36:$BE$36=$BS$1)*(MC_Dispositivo!$F$43:$BE$43=AB$1),MC_Dispositivo!$F$53:$BE$189))</f>
        <v>0</v>
      </c>
      <c r="AC15" s="357" cm="1">
        <f t="array" aca="1" ref="AC15" ca="1">SUM(IF((MC_Dispositivo!$B$53:$B$189=$C15)*(MC_Dispositivo!$F$36:$BE$36=$BS$1)*(MC_Dispositivo!$F$43:$BE$43=AC$1),MC_Dispositivo!$F$53:$BE$189))</f>
        <v>0</v>
      </c>
      <c r="AD15" s="357" cm="1">
        <f t="array" aca="1" ref="AD15" ca="1">SUM(IF((MC_Dispositivo!$B$53:$B$189=$C15)*(MC_Dispositivo!$F$36:$BE$36=$BS$1)*(MC_Dispositivo!$F$43:$BE$43=AD$1),MC_Dispositivo!$F$53:$BE$189))</f>
        <v>0</v>
      </c>
      <c r="AE15" s="357" cm="1">
        <f t="array" aca="1" ref="AE15" ca="1">SUM(IF((MC_Dispositivo!$B$53:$B$189=$C15)*(MC_Dispositivo!$F$36:$BE$36=$BS$1)*(MC_Dispositivo!$F$43:$BE$43=AE$1),MC_Dispositivo!$F$53:$BE$189))</f>
        <v>0</v>
      </c>
      <c r="AF15" s="357" cm="1">
        <f t="array" aca="1" ref="AF15" ca="1">SUM(IF((MC_Dispositivo!$B$53:$B$189=$C15)*(MC_Dispositivo!$F$36:$BE$36=$BS$1)*(MC_Dispositivo!$F$43:$BE$43=AF$1),MC_Dispositivo!$F$53:$BE$189))</f>
        <v>0</v>
      </c>
      <c r="AG15" s="357" cm="1">
        <f t="array" aca="1" ref="AG15" ca="1">SUM(IF((MC_Dispositivo!$B$53:$B$189=$C15)*(MC_Dispositivo!$F$36:$BE$36=$BS$1)*(MC_Dispositivo!$F$43:$BE$43=AG$1),MC_Dispositivo!$F$53:$BE$189))</f>
        <v>0</v>
      </c>
      <c r="AH15" s="357" cm="1">
        <f t="array" aca="1" ref="AH15" ca="1">SUM(IF((MC_Dispositivo!$B$53:$B$189=$C15)*(MC_Dispositivo!$F$36:$BE$36=$BS$1)*(MC_Dispositivo!$F$43:$BE$43=AH$1),MC_Dispositivo!$F$53:$BE$189))</f>
        <v>0</v>
      </c>
      <c r="AI15" s="357" cm="1">
        <f t="array" aca="1" ref="AI15" ca="1">SUM(IF((MC_Dispositivo!$B$53:$B$189=$C15)*(MC_Dispositivo!$F$36:$BE$36=$BS$1)*(MC_Dispositivo!$F$43:$BE$43=AI$1),MC_Dispositivo!$F$53:$BE$189))</f>
        <v>0</v>
      </c>
      <c r="AJ15" s="357" cm="1">
        <f t="array" aca="1" ref="AJ15" ca="1">SUM(IF((MC_Dispositivo!$B$53:$B$189=$C15)*(MC_Dispositivo!$F$36:$BE$36=$BS$1)*(MC_Dispositivo!$F$43:$BE$43=AJ$1),MC_Dispositivo!$F$53:$BE$189))</f>
        <v>0</v>
      </c>
      <c r="AK15" s="358">
        <f ca="1">IF(A15="","",INDEX([10]TPU!$G:$G,MATCH($A15,[10]TPU!$A:$A,0)))</f>
        <v>11.66</v>
      </c>
      <c r="AL15" s="359">
        <f t="shared" ca="1" si="7"/>
        <v>0</v>
      </c>
      <c r="AM15" s="359">
        <f t="shared" ca="1" si="7"/>
        <v>0</v>
      </c>
      <c r="AN15" s="359">
        <f t="shared" ca="1" si="7"/>
        <v>151052.80009600005</v>
      </c>
      <c r="AO15" s="359">
        <f t="shared" ca="1" si="7"/>
        <v>377632.00024000008</v>
      </c>
      <c r="AP15" s="359">
        <f t="shared" ca="1" si="7"/>
        <v>528684.80033600016</v>
      </c>
      <c r="AQ15" s="359">
        <f t="shared" ca="1" si="7"/>
        <v>204344.92337600005</v>
      </c>
      <c r="AR15" s="359">
        <f t="shared" ca="1" si="7"/>
        <v>0</v>
      </c>
      <c r="AS15" s="359">
        <f t="shared" ca="1" si="7"/>
        <v>0</v>
      </c>
      <c r="AT15" s="359">
        <f t="shared" ca="1" si="7"/>
        <v>0</v>
      </c>
      <c r="AU15" s="359">
        <f t="shared" ca="1" si="7"/>
        <v>0</v>
      </c>
      <c r="AV15" s="359">
        <f t="shared" ca="1" si="7"/>
        <v>0</v>
      </c>
      <c r="AW15" s="359">
        <f t="shared" ca="1" si="7"/>
        <v>0</v>
      </c>
      <c r="AX15" s="359">
        <f t="shared" ca="1" si="7"/>
        <v>0</v>
      </c>
      <c r="AY15" s="359">
        <f t="shared" ca="1" si="7"/>
        <v>0</v>
      </c>
      <c r="AZ15" s="359">
        <f t="shared" ca="1" si="7"/>
        <v>0</v>
      </c>
      <c r="BA15" s="359">
        <f t="shared" ca="1" si="7"/>
        <v>0</v>
      </c>
      <c r="BB15" s="359">
        <f t="shared" ca="1" si="7"/>
        <v>0</v>
      </c>
      <c r="BC15" s="359">
        <f t="shared" ca="1" si="7"/>
        <v>0</v>
      </c>
      <c r="BD15" s="359">
        <f t="shared" ca="1" si="7"/>
        <v>0</v>
      </c>
      <c r="BE15" s="359">
        <f t="shared" ca="1" si="7"/>
        <v>0</v>
      </c>
      <c r="BF15" s="359">
        <f t="shared" ca="1" si="7"/>
        <v>0</v>
      </c>
      <c r="BG15" s="359">
        <f t="shared" ca="1" si="7"/>
        <v>0</v>
      </c>
      <c r="BH15" s="359">
        <f t="shared" ca="1" si="7"/>
        <v>0</v>
      </c>
      <c r="BI15" s="359">
        <f t="shared" ca="1" si="7"/>
        <v>0</v>
      </c>
      <c r="BJ15" s="359">
        <f t="shared" ca="1" si="7"/>
        <v>0</v>
      </c>
      <c r="BK15" s="359">
        <f t="shared" ca="1" si="7"/>
        <v>0</v>
      </c>
      <c r="BL15" s="359">
        <f t="shared" ca="1" si="7"/>
        <v>0</v>
      </c>
      <c r="BM15" s="359">
        <f t="shared" ca="1" si="7"/>
        <v>0</v>
      </c>
      <c r="BN15" s="359">
        <f t="shared" ca="1" si="7"/>
        <v>0</v>
      </c>
      <c r="BO15" s="359">
        <f t="shared" ca="1" si="7"/>
        <v>0</v>
      </c>
      <c r="BP15" s="358">
        <f t="shared" ca="1" si="4"/>
        <v>1261714.5240480003</v>
      </c>
      <c r="BQ15" s="206"/>
      <c r="BR15" s="234" t="str">
        <f t="shared" si="5"/>
        <v/>
      </c>
    </row>
    <row r="16" spans="1:75" ht="20.100000000000001" customHeight="1" outlineLevel="1" x14ac:dyDescent="0.2">
      <c r="A16" s="354" t="str">
        <f ca="1">INDEX(MC_Dispositivo!B:E,MATCH('Quantitativo_BR-356'!C16,MC_Dispositivo!B:B,0),2)</f>
        <v>RO-00124</v>
      </c>
      <c r="B16" s="354" t="str">
        <f ca="1">INDEX([10]TPU!$B:$B,MATCH($A16,[10]TPU!$A:$A,0))</f>
        <v>SICOR</v>
      </c>
      <c r="C16" s="354" t="s">
        <v>50</v>
      </c>
      <c r="D16" s="355" t="str">
        <f ca="1">INDEX(MC_Dispositivo!B:E,MATCH('Quantitativo_BR-356'!C16,MC_Dispositivo!B:B,0),3)</f>
        <v>escavação, carga e transporte de material de 2ª categoria - executado com escavadeira de 1,40 m3 e caminhão basculante de 12 m3 e com caminho de serviço pavimentado - dmt de 3.000 m</v>
      </c>
      <c r="E16" s="354" t="str">
        <f ca="1">INDEX(MC_Dispositivo!B:E,MATCH('Quantitativo_BR-356'!C16,MC_Dispositivo!B:B,0),4)</f>
        <v>m3</v>
      </c>
      <c r="F16" s="356" cm="1">
        <f t="array" aca="1" ref="F16" ca="1">IF($BS$1="Todos",SUM(IF(($BS$1="todos")*(MC_Dispositivo!$B$54:$B$212=$C16),MC_Dispositivo!$F$54:$BE$212)),SUM(IF((MC_Dispositivo!$F$36:$BE$36=$BS$1)*(MC_Dispositivo!$B$54:$B$212=$C16),MC_Dispositivo!$F$54:$BE$212)))</f>
        <v>0</v>
      </c>
      <c r="G16" s="357" cm="1">
        <f t="array" aca="1" ref="G16" ca="1">SUM(IF((MC_Dispositivo!$B$53:$B$189=$C16)*(MC_Dispositivo!$F$36:$BE$36=$BS$1)*(MC_Dispositivo!$F$43:$BE$43=G$1),MC_Dispositivo!$F$53:$BE$189))</f>
        <v>0</v>
      </c>
      <c r="H16" s="357" cm="1">
        <f t="array" aca="1" ref="H16" ca="1">SUM(IF((MC_Dispositivo!$B$53:$B$189=$C16)*(MC_Dispositivo!$F$36:$BE$36=$BS$1)*(MC_Dispositivo!$F$43:$BE$43=H$1),MC_Dispositivo!$F$53:$BE$189))</f>
        <v>0</v>
      </c>
      <c r="I16" s="357" cm="1">
        <f t="array" aca="1" ref="I16" ca="1">SUM(IF((MC_Dispositivo!$B$53:$B$189=$C16)*(MC_Dispositivo!$F$36:$BE$36=$BS$1)*(MC_Dispositivo!$F$43:$BE$43=I$1),MC_Dispositivo!$F$53:$BE$189))</f>
        <v>0</v>
      </c>
      <c r="J16" s="357" cm="1">
        <f t="array" aca="1" ref="J16" ca="1">SUM(IF((MC_Dispositivo!$B$53:$B$189=$C16)*(MC_Dispositivo!$F$36:$BE$36=$BS$1)*(MC_Dispositivo!$F$43:$BE$43=J$1),MC_Dispositivo!$F$53:$BE$189))</f>
        <v>0</v>
      </c>
      <c r="K16" s="357" cm="1">
        <f t="array" aca="1" ref="K16" ca="1">SUM(IF((MC_Dispositivo!$B$53:$B$189=$C16)*(MC_Dispositivo!$F$36:$BE$36=$BS$1)*(MC_Dispositivo!$F$43:$BE$43=K$1),MC_Dispositivo!$F$53:$BE$189))</f>
        <v>0</v>
      </c>
      <c r="L16" s="357" cm="1">
        <f t="array" aca="1" ref="L16" ca="1">SUM(IF((MC_Dispositivo!$B$53:$B$189=$C16)*(MC_Dispositivo!$F$36:$BE$36=$BS$1)*(MC_Dispositivo!$F$43:$BE$43=L$1),MC_Dispositivo!$F$53:$BE$189))</f>
        <v>0</v>
      </c>
      <c r="M16" s="357" cm="1">
        <f t="array" aca="1" ref="M16" ca="1">SUM(IF((MC_Dispositivo!$B$53:$B$189=$C16)*(MC_Dispositivo!$F$36:$BE$36=$BS$1)*(MC_Dispositivo!$F$43:$BE$43=M$1),MC_Dispositivo!$F$53:$BE$189))</f>
        <v>0</v>
      </c>
      <c r="N16" s="357" cm="1">
        <f t="array" aca="1" ref="N16" ca="1">SUM(IF((MC_Dispositivo!$B$53:$B$189=$C16)*(MC_Dispositivo!$F$36:$BE$36=$BS$1)*(MC_Dispositivo!$F$43:$BE$43=N$1),MC_Dispositivo!$F$53:$BE$189))</f>
        <v>0</v>
      </c>
      <c r="O16" s="357" cm="1">
        <f t="array" aca="1" ref="O16" ca="1">SUM(IF((MC_Dispositivo!$B$53:$B$189=$C16)*(MC_Dispositivo!$F$36:$BE$36=$BS$1)*(MC_Dispositivo!$F$43:$BE$43=O$1),MC_Dispositivo!$F$53:$BE$189))</f>
        <v>0</v>
      </c>
      <c r="P16" s="357" cm="1">
        <f t="array" aca="1" ref="P16" ca="1">SUM(IF((MC_Dispositivo!$B$53:$B$189=$C16)*(MC_Dispositivo!$F$36:$BE$36=$BS$1)*(MC_Dispositivo!$F$43:$BE$43=P$1),MC_Dispositivo!$F$53:$BE$189))</f>
        <v>0</v>
      </c>
      <c r="Q16" s="357" cm="1">
        <f t="array" aca="1" ref="Q16" ca="1">SUM(IF((MC_Dispositivo!$B$53:$B$189=$C16)*(MC_Dispositivo!$F$36:$BE$36=$BS$1)*(MC_Dispositivo!$F$43:$BE$43=Q$1),MC_Dispositivo!$F$53:$BE$189))</f>
        <v>0</v>
      </c>
      <c r="R16" s="357" cm="1">
        <f t="array" aca="1" ref="R16" ca="1">SUM(IF((MC_Dispositivo!$B$53:$B$189=$C16)*(MC_Dispositivo!$F$36:$BE$36=$BS$1)*(MC_Dispositivo!$F$43:$BE$43=R$1),MC_Dispositivo!$F$53:$BE$189))</f>
        <v>0</v>
      </c>
      <c r="S16" s="357" cm="1">
        <f t="array" aca="1" ref="S16" ca="1">SUM(IF((MC_Dispositivo!$B$53:$B$189=$C16)*(MC_Dispositivo!$F$36:$BE$36=$BS$1)*(MC_Dispositivo!$F$43:$BE$43=S$1),MC_Dispositivo!$F$53:$BE$189))</f>
        <v>0</v>
      </c>
      <c r="T16" s="357" cm="1">
        <f t="array" aca="1" ref="T16" ca="1">SUM(IF((MC_Dispositivo!$B$53:$B$189=$C16)*(MC_Dispositivo!$F$36:$BE$36=$BS$1)*(MC_Dispositivo!$F$43:$BE$43=T$1),MC_Dispositivo!$F$53:$BE$189))</f>
        <v>0</v>
      </c>
      <c r="U16" s="357" cm="1">
        <f t="array" aca="1" ref="U16" ca="1">SUM(IF((MC_Dispositivo!$B$53:$B$189=$C16)*(MC_Dispositivo!$F$36:$BE$36=$BS$1)*(MC_Dispositivo!$F$43:$BE$43=U$1),MC_Dispositivo!$F$53:$BE$189))</f>
        <v>0</v>
      </c>
      <c r="V16" s="357" cm="1">
        <f t="array" aca="1" ref="V16" ca="1">SUM(IF((MC_Dispositivo!$B$53:$B$189=$C16)*(MC_Dispositivo!$F$36:$BE$36=$BS$1)*(MC_Dispositivo!$F$43:$BE$43=V$1),MC_Dispositivo!$F$53:$BE$189))</f>
        <v>0</v>
      </c>
      <c r="W16" s="357" cm="1">
        <f t="array" aca="1" ref="W16" ca="1">SUM(IF((MC_Dispositivo!$B$53:$B$189=$C16)*(MC_Dispositivo!$F$36:$BE$36=$BS$1)*(MC_Dispositivo!$F$43:$BE$43=W$1),MC_Dispositivo!$F$53:$BE$189))</f>
        <v>0</v>
      </c>
      <c r="X16" s="357" cm="1">
        <f t="array" aca="1" ref="X16" ca="1">SUM(IF((MC_Dispositivo!$B$53:$B$189=$C16)*(MC_Dispositivo!$F$36:$BE$36=$BS$1)*(MC_Dispositivo!$F$43:$BE$43=X$1),MC_Dispositivo!$F$53:$BE$189))</f>
        <v>0</v>
      </c>
      <c r="Y16" s="357" cm="1">
        <f t="array" aca="1" ref="Y16" ca="1">SUM(IF((MC_Dispositivo!$B$53:$B$189=$C16)*(MC_Dispositivo!$F$36:$BE$36=$BS$1)*(MC_Dispositivo!$F$43:$BE$43=Y$1),MC_Dispositivo!$F$53:$BE$189))</f>
        <v>0</v>
      </c>
      <c r="Z16" s="357" cm="1">
        <f t="array" aca="1" ref="Z16" ca="1">SUM(IF((MC_Dispositivo!$B$53:$B$189=$C16)*(MC_Dispositivo!$F$36:$BE$36=$BS$1)*(MC_Dispositivo!$F$43:$BE$43=Z$1),MC_Dispositivo!$F$53:$BE$189))</f>
        <v>0</v>
      </c>
      <c r="AA16" s="357" cm="1">
        <f t="array" aca="1" ref="AA16" ca="1">SUM(IF((MC_Dispositivo!$B$53:$B$189=$C16)*(MC_Dispositivo!$F$36:$BE$36=$BS$1)*(MC_Dispositivo!$F$43:$BE$43=AA$1),MC_Dispositivo!$F$53:$BE$189))</f>
        <v>0</v>
      </c>
      <c r="AB16" s="357" cm="1">
        <f t="array" aca="1" ref="AB16" ca="1">SUM(IF((MC_Dispositivo!$B$53:$B$189=$C16)*(MC_Dispositivo!$F$36:$BE$36=$BS$1)*(MC_Dispositivo!$F$43:$BE$43=AB$1),MC_Dispositivo!$F$53:$BE$189))</f>
        <v>0</v>
      </c>
      <c r="AC16" s="357" cm="1">
        <f t="array" aca="1" ref="AC16" ca="1">SUM(IF((MC_Dispositivo!$B$53:$B$189=$C16)*(MC_Dispositivo!$F$36:$BE$36=$BS$1)*(MC_Dispositivo!$F$43:$BE$43=AC$1),MC_Dispositivo!$F$53:$BE$189))</f>
        <v>0</v>
      </c>
      <c r="AD16" s="357" cm="1">
        <f t="array" aca="1" ref="AD16" ca="1">SUM(IF((MC_Dispositivo!$B$53:$B$189=$C16)*(MC_Dispositivo!$F$36:$BE$36=$BS$1)*(MC_Dispositivo!$F$43:$BE$43=AD$1),MC_Dispositivo!$F$53:$BE$189))</f>
        <v>0</v>
      </c>
      <c r="AE16" s="357" cm="1">
        <f t="array" aca="1" ref="AE16" ca="1">SUM(IF((MC_Dispositivo!$B$53:$B$189=$C16)*(MC_Dispositivo!$F$36:$BE$36=$BS$1)*(MC_Dispositivo!$F$43:$BE$43=AE$1),MC_Dispositivo!$F$53:$BE$189))</f>
        <v>0</v>
      </c>
      <c r="AF16" s="357" cm="1">
        <f t="array" aca="1" ref="AF16" ca="1">SUM(IF((MC_Dispositivo!$B$53:$B$189=$C16)*(MC_Dispositivo!$F$36:$BE$36=$BS$1)*(MC_Dispositivo!$F$43:$BE$43=AF$1),MC_Dispositivo!$F$53:$BE$189))</f>
        <v>0</v>
      </c>
      <c r="AG16" s="357" cm="1">
        <f t="array" aca="1" ref="AG16" ca="1">SUM(IF((MC_Dispositivo!$B$53:$B$189=$C16)*(MC_Dispositivo!$F$36:$BE$36=$BS$1)*(MC_Dispositivo!$F$43:$BE$43=AG$1),MC_Dispositivo!$F$53:$BE$189))</f>
        <v>0</v>
      </c>
      <c r="AH16" s="357" cm="1">
        <f t="array" aca="1" ref="AH16" ca="1">SUM(IF((MC_Dispositivo!$B$53:$B$189=$C16)*(MC_Dispositivo!$F$36:$BE$36=$BS$1)*(MC_Dispositivo!$F$43:$BE$43=AH$1),MC_Dispositivo!$F$53:$BE$189))</f>
        <v>0</v>
      </c>
      <c r="AI16" s="357" cm="1">
        <f t="array" aca="1" ref="AI16" ca="1">SUM(IF((MC_Dispositivo!$B$53:$B$189=$C16)*(MC_Dispositivo!$F$36:$BE$36=$BS$1)*(MC_Dispositivo!$F$43:$BE$43=AI$1),MC_Dispositivo!$F$53:$BE$189))</f>
        <v>0</v>
      </c>
      <c r="AJ16" s="357" cm="1">
        <f t="array" aca="1" ref="AJ16" ca="1">SUM(IF((MC_Dispositivo!$B$53:$B$189=$C16)*(MC_Dispositivo!$F$36:$BE$36=$BS$1)*(MC_Dispositivo!$F$43:$BE$43=AJ$1),MC_Dispositivo!$F$53:$BE$189))</f>
        <v>0</v>
      </c>
      <c r="AK16" s="358">
        <f ca="1">IF(A16="","",INDEX([10]TPU!$G:$G,MATCH($A16,[10]TPU!$A:$A,0)))</f>
        <v>14.74</v>
      </c>
      <c r="AL16" s="359">
        <f t="shared" ca="1" si="7"/>
        <v>0</v>
      </c>
      <c r="AM16" s="359">
        <f t="shared" ca="1" si="7"/>
        <v>0</v>
      </c>
      <c r="AN16" s="359">
        <f t="shared" ca="1" si="7"/>
        <v>0</v>
      </c>
      <c r="AO16" s="359">
        <f t="shared" ca="1" si="7"/>
        <v>0</v>
      </c>
      <c r="AP16" s="359">
        <f t="shared" ca="1" si="7"/>
        <v>0</v>
      </c>
      <c r="AQ16" s="359">
        <f t="shared" ca="1" si="7"/>
        <v>0</v>
      </c>
      <c r="AR16" s="359">
        <f t="shared" ca="1" si="7"/>
        <v>0</v>
      </c>
      <c r="AS16" s="359">
        <f t="shared" ca="1" si="7"/>
        <v>0</v>
      </c>
      <c r="AT16" s="359">
        <f t="shared" ca="1" si="7"/>
        <v>0</v>
      </c>
      <c r="AU16" s="359">
        <f t="shared" ca="1" si="7"/>
        <v>0</v>
      </c>
      <c r="AV16" s="359">
        <f t="shared" ca="1" si="7"/>
        <v>0</v>
      </c>
      <c r="AW16" s="359">
        <f t="shared" ca="1" si="7"/>
        <v>0</v>
      </c>
      <c r="AX16" s="359">
        <f t="shared" ca="1" si="7"/>
        <v>0</v>
      </c>
      <c r="AY16" s="359">
        <f t="shared" ca="1" si="7"/>
        <v>0</v>
      </c>
      <c r="AZ16" s="359">
        <f t="shared" ca="1" si="7"/>
        <v>0</v>
      </c>
      <c r="BA16" s="359">
        <f t="shared" ca="1" si="7"/>
        <v>0</v>
      </c>
      <c r="BB16" s="359">
        <f t="shared" ca="1" si="7"/>
        <v>0</v>
      </c>
      <c r="BC16" s="359">
        <f t="shared" ca="1" si="7"/>
        <v>0</v>
      </c>
      <c r="BD16" s="359">
        <f t="shared" ca="1" si="7"/>
        <v>0</v>
      </c>
      <c r="BE16" s="359">
        <f t="shared" ca="1" si="7"/>
        <v>0</v>
      </c>
      <c r="BF16" s="359">
        <f t="shared" ca="1" si="7"/>
        <v>0</v>
      </c>
      <c r="BG16" s="359">
        <f t="shared" ca="1" si="7"/>
        <v>0</v>
      </c>
      <c r="BH16" s="359">
        <f t="shared" ca="1" si="7"/>
        <v>0</v>
      </c>
      <c r="BI16" s="359">
        <f t="shared" ca="1" si="7"/>
        <v>0</v>
      </c>
      <c r="BJ16" s="359">
        <f t="shared" ca="1" si="7"/>
        <v>0</v>
      </c>
      <c r="BK16" s="359">
        <f t="shared" ca="1" si="7"/>
        <v>0</v>
      </c>
      <c r="BL16" s="359">
        <f t="shared" ca="1" si="7"/>
        <v>0</v>
      </c>
      <c r="BM16" s="359">
        <f t="shared" ca="1" si="7"/>
        <v>0</v>
      </c>
      <c r="BN16" s="359">
        <f t="shared" ca="1" si="7"/>
        <v>0</v>
      </c>
      <c r="BO16" s="359">
        <f t="shared" ca="1" si="7"/>
        <v>0</v>
      </c>
      <c r="BP16" s="358">
        <f t="shared" ca="1" si="4"/>
        <v>0</v>
      </c>
      <c r="BQ16" s="206"/>
      <c r="BR16" s="234" t="str">
        <f t="shared" si="5"/>
        <v/>
      </c>
    </row>
    <row r="17" spans="1:75" ht="20.100000000000001" customHeight="1" outlineLevel="1" x14ac:dyDescent="0.2">
      <c r="A17" s="354" t="str">
        <f ca="1">INDEX(MC_Dispositivo!B:E,MATCH('Quantitativo_BR-356'!C17,MC_Dispositivo!B:B,0),2)</f>
        <v>RO-00881</v>
      </c>
      <c r="B17" s="354" t="str">
        <f ca="1">INDEX([10]TPU!$B:$B,MATCH($A17,[10]TPU!$A:$A,0))</f>
        <v>SICOR</v>
      </c>
      <c r="C17" s="354" t="s">
        <v>52</v>
      </c>
      <c r="D17" s="355" t="str">
        <f ca="1">INDEX(MC_Dispositivo!B:E,MATCH('Quantitativo_BR-356'!C17,MC_Dispositivo!B:B,0),3)</f>
        <v>Transporte com caminhão basculante de 6 m³ - rodovia pavimentada</v>
      </c>
      <c r="E17" s="354" t="str">
        <f ca="1">INDEX(MC_Dispositivo!B:E,MATCH('Quantitativo_BR-356'!C17,MC_Dispositivo!B:B,0),4)</f>
        <v>txkm</v>
      </c>
      <c r="F17" s="356" cm="1">
        <f t="array" aca="1" ref="F17" ca="1">IF($BS$1="Todos",SUM(IF(($BS$1="todos")*(MC_Dispositivo!$B$54:$B$212=$C17),MC_Dispositivo!$F$54:$BE$212)),SUM(IF((MC_Dispositivo!$F$36:$BE$36=$BS$1)*(MC_Dispositivo!$B$54:$B$212=$C17),MC_Dispositivo!$F$54:$BE$212)))</f>
        <v>0</v>
      </c>
      <c r="G17" s="357" cm="1">
        <f t="array" aca="1" ref="G17" ca="1">SUM(IF((MC_Dispositivo!$B$53:$B$189=$C17)*(MC_Dispositivo!$F$36:$BE$36=$BS$1)*(MC_Dispositivo!$F$43:$BE$43=G$1),MC_Dispositivo!$F$53:$BE$189))</f>
        <v>0</v>
      </c>
      <c r="H17" s="357" cm="1">
        <f t="array" aca="1" ref="H17" ca="1">SUM(IF((MC_Dispositivo!$B$53:$B$189=$C17)*(MC_Dispositivo!$F$36:$BE$36=$BS$1)*(MC_Dispositivo!$F$43:$BE$43=H$1),MC_Dispositivo!$F$53:$BE$189))</f>
        <v>0</v>
      </c>
      <c r="I17" s="357" cm="1">
        <f t="array" aca="1" ref="I17" ca="1">SUM(IF((MC_Dispositivo!$B$53:$B$189=$C17)*(MC_Dispositivo!$F$36:$BE$36=$BS$1)*(MC_Dispositivo!$F$43:$BE$43=I$1),MC_Dispositivo!$F$53:$BE$189))</f>
        <v>0</v>
      </c>
      <c r="J17" s="357" cm="1">
        <f t="array" aca="1" ref="J17" ca="1">SUM(IF((MC_Dispositivo!$B$53:$B$189=$C17)*(MC_Dispositivo!$F$36:$BE$36=$BS$1)*(MC_Dispositivo!$F$43:$BE$43=J$1),MC_Dispositivo!$F$53:$BE$189))</f>
        <v>0</v>
      </c>
      <c r="K17" s="357" cm="1">
        <f t="array" aca="1" ref="K17" ca="1">SUM(IF((MC_Dispositivo!$B$53:$B$189=$C17)*(MC_Dispositivo!$F$36:$BE$36=$BS$1)*(MC_Dispositivo!$F$43:$BE$43=K$1),MC_Dispositivo!$F$53:$BE$189))</f>
        <v>0</v>
      </c>
      <c r="L17" s="357" cm="1">
        <f t="array" aca="1" ref="L17" ca="1">SUM(IF((MC_Dispositivo!$B$53:$B$189=$C17)*(MC_Dispositivo!$F$36:$BE$36=$BS$1)*(MC_Dispositivo!$F$43:$BE$43=L$1),MC_Dispositivo!$F$53:$BE$189))</f>
        <v>0</v>
      </c>
      <c r="M17" s="357" cm="1">
        <f t="array" aca="1" ref="M17" ca="1">SUM(IF((MC_Dispositivo!$B$53:$B$189=$C17)*(MC_Dispositivo!$F$36:$BE$36=$BS$1)*(MC_Dispositivo!$F$43:$BE$43=M$1),MC_Dispositivo!$F$53:$BE$189))</f>
        <v>0</v>
      </c>
      <c r="N17" s="357" cm="1">
        <f t="array" aca="1" ref="N17" ca="1">SUM(IF((MC_Dispositivo!$B$53:$B$189=$C17)*(MC_Dispositivo!$F$36:$BE$36=$BS$1)*(MC_Dispositivo!$F$43:$BE$43=N$1),MC_Dispositivo!$F$53:$BE$189))</f>
        <v>0</v>
      </c>
      <c r="O17" s="357" cm="1">
        <f t="array" aca="1" ref="O17" ca="1">SUM(IF((MC_Dispositivo!$B$53:$B$189=$C17)*(MC_Dispositivo!$F$36:$BE$36=$BS$1)*(MC_Dispositivo!$F$43:$BE$43=O$1),MC_Dispositivo!$F$53:$BE$189))</f>
        <v>0</v>
      </c>
      <c r="P17" s="357" cm="1">
        <f t="array" aca="1" ref="P17" ca="1">SUM(IF((MC_Dispositivo!$B$53:$B$189=$C17)*(MC_Dispositivo!$F$36:$BE$36=$BS$1)*(MC_Dispositivo!$F$43:$BE$43=P$1),MC_Dispositivo!$F$53:$BE$189))</f>
        <v>0</v>
      </c>
      <c r="Q17" s="357" cm="1">
        <f t="array" aca="1" ref="Q17" ca="1">SUM(IF((MC_Dispositivo!$B$53:$B$189=$C17)*(MC_Dispositivo!$F$36:$BE$36=$BS$1)*(MC_Dispositivo!$F$43:$BE$43=Q$1),MC_Dispositivo!$F$53:$BE$189))</f>
        <v>0</v>
      </c>
      <c r="R17" s="357" cm="1">
        <f t="array" aca="1" ref="R17" ca="1">SUM(IF((MC_Dispositivo!$B$53:$B$189=$C17)*(MC_Dispositivo!$F$36:$BE$36=$BS$1)*(MC_Dispositivo!$F$43:$BE$43=R$1),MC_Dispositivo!$F$53:$BE$189))</f>
        <v>0</v>
      </c>
      <c r="S17" s="357" cm="1">
        <f t="array" aca="1" ref="S17" ca="1">SUM(IF((MC_Dispositivo!$B$53:$B$189=$C17)*(MC_Dispositivo!$F$36:$BE$36=$BS$1)*(MC_Dispositivo!$F$43:$BE$43=S$1),MC_Dispositivo!$F$53:$BE$189))</f>
        <v>0</v>
      </c>
      <c r="T17" s="357" cm="1">
        <f t="array" aca="1" ref="T17" ca="1">SUM(IF((MC_Dispositivo!$B$53:$B$189=$C17)*(MC_Dispositivo!$F$36:$BE$36=$BS$1)*(MC_Dispositivo!$F$43:$BE$43=T$1),MC_Dispositivo!$F$53:$BE$189))</f>
        <v>0</v>
      </c>
      <c r="U17" s="357" cm="1">
        <f t="array" aca="1" ref="U17" ca="1">SUM(IF((MC_Dispositivo!$B$53:$B$189=$C17)*(MC_Dispositivo!$F$36:$BE$36=$BS$1)*(MC_Dispositivo!$F$43:$BE$43=U$1),MC_Dispositivo!$F$53:$BE$189))</f>
        <v>0</v>
      </c>
      <c r="V17" s="357" cm="1">
        <f t="array" aca="1" ref="V17" ca="1">SUM(IF((MC_Dispositivo!$B$53:$B$189=$C17)*(MC_Dispositivo!$F$36:$BE$36=$BS$1)*(MC_Dispositivo!$F$43:$BE$43=V$1),MC_Dispositivo!$F$53:$BE$189))</f>
        <v>0</v>
      </c>
      <c r="W17" s="357" cm="1">
        <f t="array" aca="1" ref="W17" ca="1">SUM(IF((MC_Dispositivo!$B$53:$B$189=$C17)*(MC_Dispositivo!$F$36:$BE$36=$BS$1)*(MC_Dispositivo!$F$43:$BE$43=W$1),MC_Dispositivo!$F$53:$BE$189))</f>
        <v>0</v>
      </c>
      <c r="X17" s="357" cm="1">
        <f t="array" aca="1" ref="X17" ca="1">SUM(IF((MC_Dispositivo!$B$53:$B$189=$C17)*(MC_Dispositivo!$F$36:$BE$36=$BS$1)*(MC_Dispositivo!$F$43:$BE$43=X$1),MC_Dispositivo!$F$53:$BE$189))</f>
        <v>0</v>
      </c>
      <c r="Y17" s="357" cm="1">
        <f t="array" aca="1" ref="Y17" ca="1">SUM(IF((MC_Dispositivo!$B$53:$B$189=$C17)*(MC_Dispositivo!$F$36:$BE$36=$BS$1)*(MC_Dispositivo!$F$43:$BE$43=Y$1),MC_Dispositivo!$F$53:$BE$189))</f>
        <v>0</v>
      </c>
      <c r="Z17" s="357" cm="1">
        <f t="array" aca="1" ref="Z17" ca="1">SUM(IF((MC_Dispositivo!$B$53:$B$189=$C17)*(MC_Dispositivo!$F$36:$BE$36=$BS$1)*(MC_Dispositivo!$F$43:$BE$43=Z$1),MC_Dispositivo!$F$53:$BE$189))</f>
        <v>0</v>
      </c>
      <c r="AA17" s="357" cm="1">
        <f t="array" aca="1" ref="AA17" ca="1">SUM(IF((MC_Dispositivo!$B$53:$B$189=$C17)*(MC_Dispositivo!$F$36:$BE$36=$BS$1)*(MC_Dispositivo!$F$43:$BE$43=AA$1),MC_Dispositivo!$F$53:$BE$189))</f>
        <v>0</v>
      </c>
      <c r="AB17" s="357" cm="1">
        <f t="array" aca="1" ref="AB17" ca="1">SUM(IF((MC_Dispositivo!$B$53:$B$189=$C17)*(MC_Dispositivo!$F$36:$BE$36=$BS$1)*(MC_Dispositivo!$F$43:$BE$43=AB$1),MC_Dispositivo!$F$53:$BE$189))</f>
        <v>0</v>
      </c>
      <c r="AC17" s="357" cm="1">
        <f t="array" aca="1" ref="AC17" ca="1">SUM(IF((MC_Dispositivo!$B$53:$B$189=$C17)*(MC_Dispositivo!$F$36:$BE$36=$BS$1)*(MC_Dispositivo!$F$43:$BE$43=AC$1),MC_Dispositivo!$F$53:$BE$189))</f>
        <v>0</v>
      </c>
      <c r="AD17" s="357" cm="1">
        <f t="array" aca="1" ref="AD17" ca="1">SUM(IF((MC_Dispositivo!$B$53:$B$189=$C17)*(MC_Dispositivo!$F$36:$BE$36=$BS$1)*(MC_Dispositivo!$F$43:$BE$43=AD$1),MC_Dispositivo!$F$53:$BE$189))</f>
        <v>0</v>
      </c>
      <c r="AE17" s="357" cm="1">
        <f t="array" aca="1" ref="AE17" ca="1">SUM(IF((MC_Dispositivo!$B$53:$B$189=$C17)*(MC_Dispositivo!$F$36:$BE$36=$BS$1)*(MC_Dispositivo!$F$43:$BE$43=AE$1),MC_Dispositivo!$F$53:$BE$189))</f>
        <v>0</v>
      </c>
      <c r="AF17" s="357" cm="1">
        <f t="array" aca="1" ref="AF17" ca="1">SUM(IF((MC_Dispositivo!$B$53:$B$189=$C17)*(MC_Dispositivo!$F$36:$BE$36=$BS$1)*(MC_Dispositivo!$F$43:$BE$43=AF$1),MC_Dispositivo!$F$53:$BE$189))</f>
        <v>0</v>
      </c>
      <c r="AG17" s="357" cm="1">
        <f t="array" aca="1" ref="AG17" ca="1">SUM(IF((MC_Dispositivo!$B$53:$B$189=$C17)*(MC_Dispositivo!$F$36:$BE$36=$BS$1)*(MC_Dispositivo!$F$43:$BE$43=AG$1),MC_Dispositivo!$F$53:$BE$189))</f>
        <v>0</v>
      </c>
      <c r="AH17" s="357" cm="1">
        <f t="array" aca="1" ref="AH17" ca="1">SUM(IF((MC_Dispositivo!$B$53:$B$189=$C17)*(MC_Dispositivo!$F$36:$BE$36=$BS$1)*(MC_Dispositivo!$F$43:$BE$43=AH$1),MC_Dispositivo!$F$53:$BE$189))</f>
        <v>0</v>
      </c>
      <c r="AI17" s="357" cm="1">
        <f t="array" aca="1" ref="AI17" ca="1">SUM(IF((MC_Dispositivo!$B$53:$B$189=$C17)*(MC_Dispositivo!$F$36:$BE$36=$BS$1)*(MC_Dispositivo!$F$43:$BE$43=AI$1),MC_Dispositivo!$F$53:$BE$189))</f>
        <v>0</v>
      </c>
      <c r="AJ17" s="357" cm="1">
        <f t="array" aca="1" ref="AJ17" ca="1">SUM(IF((MC_Dispositivo!$B$53:$B$189=$C17)*(MC_Dispositivo!$F$36:$BE$36=$BS$1)*(MC_Dispositivo!$F$43:$BE$43=AJ$1),MC_Dispositivo!$F$53:$BE$189))</f>
        <v>0</v>
      </c>
      <c r="AK17" s="358">
        <f ca="1">IF(A17="","",INDEX([10]TPU!$G:$G,MATCH($A17,[10]TPU!$A:$A,0)))</f>
        <v>0.96</v>
      </c>
      <c r="AL17" s="359">
        <f t="shared" ca="1" si="7"/>
        <v>0</v>
      </c>
      <c r="AM17" s="359">
        <f t="shared" ca="1" si="7"/>
        <v>0</v>
      </c>
      <c r="AN17" s="359">
        <f t="shared" ca="1" si="7"/>
        <v>0</v>
      </c>
      <c r="AO17" s="359">
        <f t="shared" ca="1" si="7"/>
        <v>0</v>
      </c>
      <c r="AP17" s="359">
        <f t="shared" ca="1" si="7"/>
        <v>0</v>
      </c>
      <c r="AQ17" s="359">
        <f t="shared" ca="1" si="7"/>
        <v>0</v>
      </c>
      <c r="AR17" s="359">
        <f t="shared" ca="1" si="7"/>
        <v>0</v>
      </c>
      <c r="AS17" s="359">
        <f t="shared" ca="1" si="7"/>
        <v>0</v>
      </c>
      <c r="AT17" s="359">
        <f t="shared" ca="1" si="7"/>
        <v>0</v>
      </c>
      <c r="AU17" s="359">
        <f t="shared" ca="1" si="7"/>
        <v>0</v>
      </c>
      <c r="AV17" s="359">
        <f t="shared" ca="1" si="7"/>
        <v>0</v>
      </c>
      <c r="AW17" s="359">
        <f t="shared" ca="1" si="7"/>
        <v>0</v>
      </c>
      <c r="AX17" s="359">
        <f t="shared" ca="1" si="7"/>
        <v>0</v>
      </c>
      <c r="AY17" s="359">
        <f t="shared" ca="1" si="7"/>
        <v>0</v>
      </c>
      <c r="AZ17" s="359">
        <f t="shared" ca="1" si="7"/>
        <v>0</v>
      </c>
      <c r="BA17" s="359">
        <f t="shared" ca="1" si="7"/>
        <v>0</v>
      </c>
      <c r="BB17" s="359">
        <f t="shared" ca="1" si="7"/>
        <v>0</v>
      </c>
      <c r="BC17" s="359">
        <f t="shared" ca="1" si="7"/>
        <v>0</v>
      </c>
      <c r="BD17" s="359">
        <f t="shared" ca="1" si="7"/>
        <v>0</v>
      </c>
      <c r="BE17" s="359">
        <f t="shared" ca="1" si="7"/>
        <v>0</v>
      </c>
      <c r="BF17" s="359">
        <f t="shared" ca="1" si="7"/>
        <v>0</v>
      </c>
      <c r="BG17" s="359">
        <f t="shared" ca="1" si="7"/>
        <v>0</v>
      </c>
      <c r="BH17" s="359">
        <f t="shared" ca="1" si="7"/>
        <v>0</v>
      </c>
      <c r="BI17" s="359">
        <f t="shared" ca="1" si="7"/>
        <v>0</v>
      </c>
      <c r="BJ17" s="359">
        <f t="shared" ca="1" si="7"/>
        <v>0</v>
      </c>
      <c r="BK17" s="359">
        <f t="shared" ca="1" si="7"/>
        <v>0</v>
      </c>
      <c r="BL17" s="359">
        <f t="shared" ca="1" si="7"/>
        <v>0</v>
      </c>
      <c r="BM17" s="359">
        <f t="shared" ca="1" si="7"/>
        <v>0</v>
      </c>
      <c r="BN17" s="359">
        <f t="shared" ca="1" si="7"/>
        <v>0</v>
      </c>
      <c r="BO17" s="359">
        <f t="shared" ca="1" si="7"/>
        <v>0</v>
      </c>
      <c r="BP17" s="358">
        <f t="shared" ca="1" si="4"/>
        <v>0</v>
      </c>
      <c r="BQ17" s="206"/>
      <c r="BR17" s="234" t="str">
        <f t="shared" si="5"/>
        <v/>
      </c>
    </row>
    <row r="18" spans="1:75" ht="20.100000000000001" customHeight="1" outlineLevel="1" x14ac:dyDescent="0.2">
      <c r="A18" s="354" t="str">
        <f ca="1">INDEX(MC_Dispositivo!B:E,MATCH('Quantitativo_BR-356'!C18,MC_Dispositivo!B:B,0),2)</f>
        <v>RO-00190</v>
      </c>
      <c r="B18" s="354" t="str">
        <f ca="1">INDEX([10]TPU!$B:$B,MATCH($A18,[10]TPU!$A:$A,0))</f>
        <v>SICOR</v>
      </c>
      <c r="C18" s="354" t="s">
        <v>53</v>
      </c>
      <c r="D18" s="355" t="str">
        <f ca="1">INDEX(MC_Dispositivo!B:E,MATCH('Quantitativo_BR-356'!C18,MC_Dispositivo!B:B,0),3)</f>
        <v>escavação, carga e transporte de material de 3ª categoria - executado com escavadeira de 1,40 m3 e caminhão basculante de 12 m3 e com caminho de serviço pavimentado - dmt de      50 a    200 m</v>
      </c>
      <c r="E18" s="354" t="str">
        <f ca="1">INDEX(MC_Dispositivo!B:E,MATCH('Quantitativo_BR-356'!C18,MC_Dispositivo!B:B,0),4)</f>
        <v>m3</v>
      </c>
      <c r="F18" s="356" cm="1">
        <f t="array" aca="1" ref="F18" ca="1">IF($BS$1="Todos",SUM(IF(($BS$1="todos")*(MC_Dispositivo!$B$54:$B$212=$C18),MC_Dispositivo!$F$54:$BE$212)),SUM(IF((MC_Dispositivo!$F$36:$BE$36=$BS$1)*(MC_Dispositivo!$B$54:$B$212=$C18),MC_Dispositivo!$F$54:$BE$212)))</f>
        <v>0</v>
      </c>
      <c r="G18" s="357" cm="1">
        <f t="array" aca="1" ref="G18" ca="1">SUM(IF((MC_Dispositivo!$B$53:$B$189=$C18)*(MC_Dispositivo!$F$36:$BE$36=$BS$1)*(MC_Dispositivo!$F$43:$BE$43=G$1),MC_Dispositivo!$F$53:$BE$189))</f>
        <v>0</v>
      </c>
      <c r="H18" s="357" cm="1">
        <f t="array" aca="1" ref="H18" ca="1">SUM(IF((MC_Dispositivo!$B$53:$B$189=$C18)*(MC_Dispositivo!$F$36:$BE$36=$BS$1)*(MC_Dispositivo!$F$43:$BE$43=H$1),MC_Dispositivo!$F$53:$BE$189))</f>
        <v>0</v>
      </c>
      <c r="I18" s="357" cm="1">
        <f t="array" aca="1" ref="I18" ca="1">SUM(IF((MC_Dispositivo!$B$53:$B$189=$C18)*(MC_Dispositivo!$F$36:$BE$36=$BS$1)*(MC_Dispositivo!$F$43:$BE$43=I$1),MC_Dispositivo!$F$53:$BE$189))</f>
        <v>0</v>
      </c>
      <c r="J18" s="357" cm="1">
        <f t="array" aca="1" ref="J18" ca="1">SUM(IF((MC_Dispositivo!$B$53:$B$189=$C18)*(MC_Dispositivo!$F$36:$BE$36=$BS$1)*(MC_Dispositivo!$F$43:$BE$43=J$1),MC_Dispositivo!$F$53:$BE$189))</f>
        <v>0</v>
      </c>
      <c r="K18" s="357" cm="1">
        <f t="array" aca="1" ref="K18" ca="1">SUM(IF((MC_Dispositivo!$B$53:$B$189=$C18)*(MC_Dispositivo!$F$36:$BE$36=$BS$1)*(MC_Dispositivo!$F$43:$BE$43=K$1),MC_Dispositivo!$F$53:$BE$189))</f>
        <v>0</v>
      </c>
      <c r="L18" s="357" cm="1">
        <f t="array" aca="1" ref="L18" ca="1">SUM(IF((MC_Dispositivo!$B$53:$B$189=$C18)*(MC_Dispositivo!$F$36:$BE$36=$BS$1)*(MC_Dispositivo!$F$43:$BE$43=L$1),MC_Dispositivo!$F$53:$BE$189))</f>
        <v>0</v>
      </c>
      <c r="M18" s="357" cm="1">
        <f t="array" aca="1" ref="M18" ca="1">SUM(IF((MC_Dispositivo!$B$53:$B$189=$C18)*(MC_Dispositivo!$F$36:$BE$36=$BS$1)*(MC_Dispositivo!$F$43:$BE$43=M$1),MC_Dispositivo!$F$53:$BE$189))</f>
        <v>0</v>
      </c>
      <c r="N18" s="357" cm="1">
        <f t="array" aca="1" ref="N18" ca="1">SUM(IF((MC_Dispositivo!$B$53:$B$189=$C18)*(MC_Dispositivo!$F$36:$BE$36=$BS$1)*(MC_Dispositivo!$F$43:$BE$43=N$1),MC_Dispositivo!$F$53:$BE$189))</f>
        <v>0</v>
      </c>
      <c r="O18" s="357" cm="1">
        <f t="array" aca="1" ref="O18" ca="1">SUM(IF((MC_Dispositivo!$B$53:$B$189=$C18)*(MC_Dispositivo!$F$36:$BE$36=$BS$1)*(MC_Dispositivo!$F$43:$BE$43=O$1),MC_Dispositivo!$F$53:$BE$189))</f>
        <v>0</v>
      </c>
      <c r="P18" s="357" cm="1">
        <f t="array" aca="1" ref="P18" ca="1">SUM(IF((MC_Dispositivo!$B$53:$B$189=$C18)*(MC_Dispositivo!$F$36:$BE$36=$BS$1)*(MC_Dispositivo!$F$43:$BE$43=P$1),MC_Dispositivo!$F$53:$BE$189))</f>
        <v>0</v>
      </c>
      <c r="Q18" s="357" cm="1">
        <f t="array" aca="1" ref="Q18" ca="1">SUM(IF((MC_Dispositivo!$B$53:$B$189=$C18)*(MC_Dispositivo!$F$36:$BE$36=$BS$1)*(MC_Dispositivo!$F$43:$BE$43=Q$1),MC_Dispositivo!$F$53:$BE$189))</f>
        <v>0</v>
      </c>
      <c r="R18" s="357" cm="1">
        <f t="array" aca="1" ref="R18" ca="1">SUM(IF((MC_Dispositivo!$B$53:$B$189=$C18)*(MC_Dispositivo!$F$36:$BE$36=$BS$1)*(MC_Dispositivo!$F$43:$BE$43=R$1),MC_Dispositivo!$F$53:$BE$189))</f>
        <v>0</v>
      </c>
      <c r="S18" s="357" cm="1">
        <f t="array" aca="1" ref="S18" ca="1">SUM(IF((MC_Dispositivo!$B$53:$B$189=$C18)*(MC_Dispositivo!$F$36:$BE$36=$BS$1)*(MC_Dispositivo!$F$43:$BE$43=S$1),MC_Dispositivo!$F$53:$BE$189))</f>
        <v>0</v>
      </c>
      <c r="T18" s="357" cm="1">
        <f t="array" aca="1" ref="T18" ca="1">SUM(IF((MC_Dispositivo!$B$53:$B$189=$C18)*(MC_Dispositivo!$F$36:$BE$36=$BS$1)*(MC_Dispositivo!$F$43:$BE$43=T$1),MC_Dispositivo!$F$53:$BE$189))</f>
        <v>0</v>
      </c>
      <c r="U18" s="357" cm="1">
        <f t="array" aca="1" ref="U18" ca="1">SUM(IF((MC_Dispositivo!$B$53:$B$189=$C18)*(MC_Dispositivo!$F$36:$BE$36=$BS$1)*(MC_Dispositivo!$F$43:$BE$43=U$1),MC_Dispositivo!$F$53:$BE$189))</f>
        <v>0</v>
      </c>
      <c r="V18" s="357" cm="1">
        <f t="array" aca="1" ref="V18" ca="1">SUM(IF((MC_Dispositivo!$B$53:$B$189=$C18)*(MC_Dispositivo!$F$36:$BE$36=$BS$1)*(MC_Dispositivo!$F$43:$BE$43=V$1),MC_Dispositivo!$F$53:$BE$189))</f>
        <v>0</v>
      </c>
      <c r="W18" s="357" cm="1">
        <f t="array" aca="1" ref="W18" ca="1">SUM(IF((MC_Dispositivo!$B$53:$B$189=$C18)*(MC_Dispositivo!$F$36:$BE$36=$BS$1)*(MC_Dispositivo!$F$43:$BE$43=W$1),MC_Dispositivo!$F$53:$BE$189))</f>
        <v>0</v>
      </c>
      <c r="X18" s="357" cm="1">
        <f t="array" aca="1" ref="X18" ca="1">SUM(IF((MC_Dispositivo!$B$53:$B$189=$C18)*(MC_Dispositivo!$F$36:$BE$36=$BS$1)*(MC_Dispositivo!$F$43:$BE$43=X$1),MC_Dispositivo!$F$53:$BE$189))</f>
        <v>0</v>
      </c>
      <c r="Y18" s="357" cm="1">
        <f t="array" aca="1" ref="Y18" ca="1">SUM(IF((MC_Dispositivo!$B$53:$B$189=$C18)*(MC_Dispositivo!$F$36:$BE$36=$BS$1)*(MC_Dispositivo!$F$43:$BE$43=Y$1),MC_Dispositivo!$F$53:$BE$189))</f>
        <v>0</v>
      </c>
      <c r="Z18" s="357" cm="1">
        <f t="array" aca="1" ref="Z18" ca="1">SUM(IF((MC_Dispositivo!$B$53:$B$189=$C18)*(MC_Dispositivo!$F$36:$BE$36=$BS$1)*(MC_Dispositivo!$F$43:$BE$43=Z$1),MC_Dispositivo!$F$53:$BE$189))</f>
        <v>0</v>
      </c>
      <c r="AA18" s="357" cm="1">
        <f t="array" aca="1" ref="AA18" ca="1">SUM(IF((MC_Dispositivo!$B$53:$B$189=$C18)*(MC_Dispositivo!$F$36:$BE$36=$BS$1)*(MC_Dispositivo!$F$43:$BE$43=AA$1),MC_Dispositivo!$F$53:$BE$189))</f>
        <v>0</v>
      </c>
      <c r="AB18" s="357" cm="1">
        <f t="array" aca="1" ref="AB18" ca="1">SUM(IF((MC_Dispositivo!$B$53:$B$189=$C18)*(MC_Dispositivo!$F$36:$BE$36=$BS$1)*(MC_Dispositivo!$F$43:$BE$43=AB$1),MC_Dispositivo!$F$53:$BE$189))</f>
        <v>0</v>
      </c>
      <c r="AC18" s="357" cm="1">
        <f t="array" aca="1" ref="AC18" ca="1">SUM(IF((MC_Dispositivo!$B$53:$B$189=$C18)*(MC_Dispositivo!$F$36:$BE$36=$BS$1)*(MC_Dispositivo!$F$43:$BE$43=AC$1),MC_Dispositivo!$F$53:$BE$189))</f>
        <v>0</v>
      </c>
      <c r="AD18" s="357" cm="1">
        <f t="array" aca="1" ref="AD18" ca="1">SUM(IF((MC_Dispositivo!$B$53:$B$189=$C18)*(MC_Dispositivo!$F$36:$BE$36=$BS$1)*(MC_Dispositivo!$F$43:$BE$43=AD$1),MC_Dispositivo!$F$53:$BE$189))</f>
        <v>0</v>
      </c>
      <c r="AE18" s="357" cm="1">
        <f t="array" aca="1" ref="AE18" ca="1">SUM(IF((MC_Dispositivo!$B$53:$B$189=$C18)*(MC_Dispositivo!$F$36:$BE$36=$BS$1)*(MC_Dispositivo!$F$43:$BE$43=AE$1),MC_Dispositivo!$F$53:$BE$189))</f>
        <v>0</v>
      </c>
      <c r="AF18" s="357" cm="1">
        <f t="array" aca="1" ref="AF18" ca="1">SUM(IF((MC_Dispositivo!$B$53:$B$189=$C18)*(MC_Dispositivo!$F$36:$BE$36=$BS$1)*(MC_Dispositivo!$F$43:$BE$43=AF$1),MC_Dispositivo!$F$53:$BE$189))</f>
        <v>0</v>
      </c>
      <c r="AG18" s="357" cm="1">
        <f t="array" aca="1" ref="AG18" ca="1">SUM(IF((MC_Dispositivo!$B$53:$B$189=$C18)*(MC_Dispositivo!$F$36:$BE$36=$BS$1)*(MC_Dispositivo!$F$43:$BE$43=AG$1),MC_Dispositivo!$F$53:$BE$189))</f>
        <v>0</v>
      </c>
      <c r="AH18" s="357" cm="1">
        <f t="array" aca="1" ref="AH18" ca="1">SUM(IF((MC_Dispositivo!$B$53:$B$189=$C18)*(MC_Dispositivo!$F$36:$BE$36=$BS$1)*(MC_Dispositivo!$F$43:$BE$43=AH$1),MC_Dispositivo!$F$53:$BE$189))</f>
        <v>0</v>
      </c>
      <c r="AI18" s="357" cm="1">
        <f t="array" aca="1" ref="AI18" ca="1">SUM(IF((MC_Dispositivo!$B$53:$B$189=$C18)*(MC_Dispositivo!$F$36:$BE$36=$BS$1)*(MC_Dispositivo!$F$43:$BE$43=AI$1),MC_Dispositivo!$F$53:$BE$189))</f>
        <v>0</v>
      </c>
      <c r="AJ18" s="357" cm="1">
        <f t="array" aca="1" ref="AJ18" ca="1">SUM(IF((MC_Dispositivo!$B$53:$B$189=$C18)*(MC_Dispositivo!$F$36:$BE$36=$BS$1)*(MC_Dispositivo!$F$43:$BE$43=AJ$1),MC_Dispositivo!$F$53:$BE$189))</f>
        <v>0</v>
      </c>
      <c r="AK18" s="358">
        <f ca="1">IF(A18="","",INDEX([10]TPU!$G:$G,MATCH($A18,[10]TPU!$A:$A,0)))</f>
        <v>48.43</v>
      </c>
      <c r="AL18" s="359">
        <f t="shared" ca="1" si="7"/>
        <v>0</v>
      </c>
      <c r="AM18" s="359">
        <f t="shared" ca="1" si="7"/>
        <v>0</v>
      </c>
      <c r="AN18" s="359">
        <f t="shared" ca="1" si="7"/>
        <v>0</v>
      </c>
      <c r="AO18" s="359">
        <f t="shared" ca="1" si="7"/>
        <v>0</v>
      </c>
      <c r="AP18" s="359">
        <f t="shared" ca="1" si="7"/>
        <v>0</v>
      </c>
      <c r="AQ18" s="359">
        <f t="shared" ca="1" si="7"/>
        <v>0</v>
      </c>
      <c r="AR18" s="359">
        <f t="shared" ca="1" si="7"/>
        <v>0</v>
      </c>
      <c r="AS18" s="359">
        <f t="shared" ca="1" si="7"/>
        <v>0</v>
      </c>
      <c r="AT18" s="359">
        <f t="shared" ca="1" si="7"/>
        <v>0</v>
      </c>
      <c r="AU18" s="359">
        <f t="shared" ca="1" si="7"/>
        <v>0</v>
      </c>
      <c r="AV18" s="359">
        <f t="shared" ca="1" si="7"/>
        <v>0</v>
      </c>
      <c r="AW18" s="359">
        <f t="shared" ca="1" si="7"/>
        <v>0</v>
      </c>
      <c r="AX18" s="359">
        <f t="shared" ca="1" si="7"/>
        <v>0</v>
      </c>
      <c r="AY18" s="359">
        <f t="shared" ca="1" si="7"/>
        <v>0</v>
      </c>
      <c r="AZ18" s="359">
        <f t="shared" ca="1" si="7"/>
        <v>0</v>
      </c>
      <c r="BA18" s="359">
        <f t="shared" ca="1" si="7"/>
        <v>0</v>
      </c>
      <c r="BB18" s="359">
        <f t="shared" ca="1" si="7"/>
        <v>0</v>
      </c>
      <c r="BC18" s="359">
        <f t="shared" ca="1" si="7"/>
        <v>0</v>
      </c>
      <c r="BD18" s="359">
        <f t="shared" ca="1" si="7"/>
        <v>0</v>
      </c>
      <c r="BE18" s="359">
        <f t="shared" ca="1" si="7"/>
        <v>0</v>
      </c>
      <c r="BF18" s="359">
        <f t="shared" ca="1" si="7"/>
        <v>0</v>
      </c>
      <c r="BG18" s="359">
        <f t="shared" ca="1" si="7"/>
        <v>0</v>
      </c>
      <c r="BH18" s="359">
        <f t="shared" ca="1" si="7"/>
        <v>0</v>
      </c>
      <c r="BI18" s="359">
        <f t="shared" ca="1" si="7"/>
        <v>0</v>
      </c>
      <c r="BJ18" s="359">
        <f t="shared" ca="1" si="7"/>
        <v>0</v>
      </c>
      <c r="BK18" s="359">
        <f t="shared" ca="1" si="7"/>
        <v>0</v>
      </c>
      <c r="BL18" s="359">
        <f t="shared" ca="1" si="7"/>
        <v>0</v>
      </c>
      <c r="BM18" s="359">
        <f t="shared" ca="1" si="7"/>
        <v>0</v>
      </c>
      <c r="BN18" s="359">
        <f t="shared" ca="1" si="7"/>
        <v>0</v>
      </c>
      <c r="BO18" s="359">
        <f t="shared" ca="1" si="7"/>
        <v>0</v>
      </c>
      <c r="BP18" s="358">
        <f t="shared" ca="1" si="4"/>
        <v>0</v>
      </c>
      <c r="BQ18" s="206"/>
      <c r="BR18" s="234" t="str">
        <f t="shared" si="5"/>
        <v/>
      </c>
    </row>
    <row r="19" spans="1:75" ht="20.100000000000001" customHeight="1" outlineLevel="1" x14ac:dyDescent="0.2">
      <c r="A19" s="354" t="str">
        <f ca="1">INDEX(MC_Dispositivo!B:E,MATCH('Quantitativo_BR-356'!C19,MC_Dispositivo!B:B,0),2)</f>
        <v>RO-00195</v>
      </c>
      <c r="B19" s="354" t="str">
        <f ca="1">INDEX([10]TPU!$B:$B,MATCH($A19,[10]TPU!$A:$A,0))</f>
        <v>SICOR</v>
      </c>
      <c r="C19" s="354" t="s">
        <v>56</v>
      </c>
      <c r="D19" s="355" t="str">
        <f ca="1">INDEX(MC_Dispositivo!B:E,MATCH('Quantitativo_BR-356'!C19,MC_Dispositivo!B:B,0),3)</f>
        <v>escavação, carga e transporte de material de 3ª categoria - executado com escavadeira de 1,40 m3 e caminhão basculante de 12 m3 e com caminho de serviço pavimentado - dmt de 1.000 a 1.200 m</v>
      </c>
      <c r="E19" s="354" t="str">
        <f ca="1">INDEX(MC_Dispositivo!B:E,MATCH('Quantitativo_BR-356'!C19,MC_Dispositivo!B:B,0),4)</f>
        <v>m3</v>
      </c>
      <c r="F19" s="356" cm="1">
        <f t="array" aca="1" ref="F19" ca="1">IF($BS$1="Todos",SUM(IF(($BS$1="todos")*(MC_Dispositivo!$B$54:$B$212=$C19),MC_Dispositivo!$F$54:$BE$212)),SUM(IF((MC_Dispositivo!$F$36:$BE$36=$BS$1)*(MC_Dispositivo!$B$54:$B$212=$C19),MC_Dispositivo!$F$54:$BE$212)))</f>
        <v>0</v>
      </c>
      <c r="G19" s="357" cm="1">
        <f t="array" aca="1" ref="G19" ca="1">SUM(IF((MC_Dispositivo!$B$53:$B$189=$C19)*(MC_Dispositivo!$F$36:$BE$36=$BS$1)*(MC_Dispositivo!$F$43:$BE$43=G$1),MC_Dispositivo!$F$53:$BE$189))</f>
        <v>0</v>
      </c>
      <c r="H19" s="357" cm="1">
        <f t="array" aca="1" ref="H19" ca="1">SUM(IF((MC_Dispositivo!$B$53:$B$189=$C19)*(MC_Dispositivo!$F$36:$BE$36=$BS$1)*(MC_Dispositivo!$F$43:$BE$43=H$1),MC_Dispositivo!$F$53:$BE$189))</f>
        <v>0</v>
      </c>
      <c r="I19" s="357" cm="1">
        <f t="array" aca="1" ref="I19" ca="1">SUM(IF((MC_Dispositivo!$B$53:$B$189=$C19)*(MC_Dispositivo!$F$36:$BE$36=$BS$1)*(MC_Dispositivo!$F$43:$BE$43=I$1),MC_Dispositivo!$F$53:$BE$189))</f>
        <v>0</v>
      </c>
      <c r="J19" s="357" cm="1">
        <f t="array" aca="1" ref="J19" ca="1">SUM(IF((MC_Dispositivo!$B$53:$B$189=$C19)*(MC_Dispositivo!$F$36:$BE$36=$BS$1)*(MC_Dispositivo!$F$43:$BE$43=J$1),MC_Dispositivo!$F$53:$BE$189))</f>
        <v>0</v>
      </c>
      <c r="K19" s="357" cm="1">
        <f t="array" aca="1" ref="K19" ca="1">SUM(IF((MC_Dispositivo!$B$53:$B$189=$C19)*(MC_Dispositivo!$F$36:$BE$36=$BS$1)*(MC_Dispositivo!$F$43:$BE$43=K$1),MC_Dispositivo!$F$53:$BE$189))</f>
        <v>0</v>
      </c>
      <c r="L19" s="357" cm="1">
        <f t="array" aca="1" ref="L19" ca="1">SUM(IF((MC_Dispositivo!$B$53:$B$189=$C19)*(MC_Dispositivo!$F$36:$BE$36=$BS$1)*(MC_Dispositivo!$F$43:$BE$43=L$1),MC_Dispositivo!$F$53:$BE$189))</f>
        <v>0</v>
      </c>
      <c r="M19" s="357" cm="1">
        <f t="array" aca="1" ref="M19" ca="1">SUM(IF((MC_Dispositivo!$B$53:$B$189=$C19)*(MC_Dispositivo!$F$36:$BE$36=$BS$1)*(MC_Dispositivo!$F$43:$BE$43=M$1),MC_Dispositivo!$F$53:$BE$189))</f>
        <v>0</v>
      </c>
      <c r="N19" s="357" cm="1">
        <f t="array" aca="1" ref="N19" ca="1">SUM(IF((MC_Dispositivo!$B$53:$B$189=$C19)*(MC_Dispositivo!$F$36:$BE$36=$BS$1)*(MC_Dispositivo!$F$43:$BE$43=N$1),MC_Dispositivo!$F$53:$BE$189))</f>
        <v>0</v>
      </c>
      <c r="O19" s="357" cm="1">
        <f t="array" aca="1" ref="O19" ca="1">SUM(IF((MC_Dispositivo!$B$53:$B$189=$C19)*(MC_Dispositivo!$F$36:$BE$36=$BS$1)*(MC_Dispositivo!$F$43:$BE$43=O$1),MC_Dispositivo!$F$53:$BE$189))</f>
        <v>0</v>
      </c>
      <c r="P19" s="357" cm="1">
        <f t="array" aca="1" ref="P19" ca="1">SUM(IF((MC_Dispositivo!$B$53:$B$189=$C19)*(MC_Dispositivo!$F$36:$BE$36=$BS$1)*(MC_Dispositivo!$F$43:$BE$43=P$1),MC_Dispositivo!$F$53:$BE$189))</f>
        <v>0</v>
      </c>
      <c r="Q19" s="357" cm="1">
        <f t="array" aca="1" ref="Q19" ca="1">SUM(IF((MC_Dispositivo!$B$53:$B$189=$C19)*(MC_Dispositivo!$F$36:$BE$36=$BS$1)*(MC_Dispositivo!$F$43:$BE$43=Q$1),MC_Dispositivo!$F$53:$BE$189))</f>
        <v>0</v>
      </c>
      <c r="R19" s="357" cm="1">
        <f t="array" aca="1" ref="R19" ca="1">SUM(IF((MC_Dispositivo!$B$53:$B$189=$C19)*(MC_Dispositivo!$F$36:$BE$36=$BS$1)*(MC_Dispositivo!$F$43:$BE$43=R$1),MC_Dispositivo!$F$53:$BE$189))</f>
        <v>0</v>
      </c>
      <c r="S19" s="357" cm="1">
        <f t="array" aca="1" ref="S19" ca="1">SUM(IF((MC_Dispositivo!$B$53:$B$189=$C19)*(MC_Dispositivo!$F$36:$BE$36=$BS$1)*(MC_Dispositivo!$F$43:$BE$43=S$1),MC_Dispositivo!$F$53:$BE$189))</f>
        <v>0</v>
      </c>
      <c r="T19" s="357" cm="1">
        <f t="array" aca="1" ref="T19" ca="1">SUM(IF((MC_Dispositivo!$B$53:$B$189=$C19)*(MC_Dispositivo!$F$36:$BE$36=$BS$1)*(MC_Dispositivo!$F$43:$BE$43=T$1),MC_Dispositivo!$F$53:$BE$189))</f>
        <v>0</v>
      </c>
      <c r="U19" s="357" cm="1">
        <f t="array" aca="1" ref="U19" ca="1">SUM(IF((MC_Dispositivo!$B$53:$B$189=$C19)*(MC_Dispositivo!$F$36:$BE$36=$BS$1)*(MC_Dispositivo!$F$43:$BE$43=U$1),MC_Dispositivo!$F$53:$BE$189))</f>
        <v>0</v>
      </c>
      <c r="V19" s="357" cm="1">
        <f t="array" aca="1" ref="V19" ca="1">SUM(IF((MC_Dispositivo!$B$53:$B$189=$C19)*(MC_Dispositivo!$F$36:$BE$36=$BS$1)*(MC_Dispositivo!$F$43:$BE$43=V$1),MC_Dispositivo!$F$53:$BE$189))</f>
        <v>0</v>
      </c>
      <c r="W19" s="357" cm="1">
        <f t="array" aca="1" ref="W19" ca="1">SUM(IF((MC_Dispositivo!$B$53:$B$189=$C19)*(MC_Dispositivo!$F$36:$BE$36=$BS$1)*(MC_Dispositivo!$F$43:$BE$43=W$1),MC_Dispositivo!$F$53:$BE$189))</f>
        <v>0</v>
      </c>
      <c r="X19" s="357" cm="1">
        <f t="array" aca="1" ref="X19" ca="1">SUM(IF((MC_Dispositivo!$B$53:$B$189=$C19)*(MC_Dispositivo!$F$36:$BE$36=$BS$1)*(MC_Dispositivo!$F$43:$BE$43=X$1),MC_Dispositivo!$F$53:$BE$189))</f>
        <v>0</v>
      </c>
      <c r="Y19" s="357" cm="1">
        <f t="array" aca="1" ref="Y19" ca="1">SUM(IF((MC_Dispositivo!$B$53:$B$189=$C19)*(MC_Dispositivo!$F$36:$BE$36=$BS$1)*(MC_Dispositivo!$F$43:$BE$43=Y$1),MC_Dispositivo!$F$53:$BE$189))</f>
        <v>0</v>
      </c>
      <c r="Z19" s="357" cm="1">
        <f t="array" aca="1" ref="Z19" ca="1">SUM(IF((MC_Dispositivo!$B$53:$B$189=$C19)*(MC_Dispositivo!$F$36:$BE$36=$BS$1)*(MC_Dispositivo!$F$43:$BE$43=Z$1),MC_Dispositivo!$F$53:$BE$189))</f>
        <v>0</v>
      </c>
      <c r="AA19" s="357" cm="1">
        <f t="array" aca="1" ref="AA19" ca="1">SUM(IF((MC_Dispositivo!$B$53:$B$189=$C19)*(MC_Dispositivo!$F$36:$BE$36=$BS$1)*(MC_Dispositivo!$F$43:$BE$43=AA$1),MC_Dispositivo!$F$53:$BE$189))</f>
        <v>0</v>
      </c>
      <c r="AB19" s="357" cm="1">
        <f t="array" aca="1" ref="AB19" ca="1">SUM(IF((MC_Dispositivo!$B$53:$B$189=$C19)*(MC_Dispositivo!$F$36:$BE$36=$BS$1)*(MC_Dispositivo!$F$43:$BE$43=AB$1),MC_Dispositivo!$F$53:$BE$189))</f>
        <v>0</v>
      </c>
      <c r="AC19" s="357" cm="1">
        <f t="array" aca="1" ref="AC19" ca="1">SUM(IF((MC_Dispositivo!$B$53:$B$189=$C19)*(MC_Dispositivo!$F$36:$BE$36=$BS$1)*(MC_Dispositivo!$F$43:$BE$43=AC$1),MC_Dispositivo!$F$53:$BE$189))</f>
        <v>0</v>
      </c>
      <c r="AD19" s="357" cm="1">
        <f t="array" aca="1" ref="AD19" ca="1">SUM(IF((MC_Dispositivo!$B$53:$B$189=$C19)*(MC_Dispositivo!$F$36:$BE$36=$BS$1)*(MC_Dispositivo!$F$43:$BE$43=AD$1),MC_Dispositivo!$F$53:$BE$189))</f>
        <v>0</v>
      </c>
      <c r="AE19" s="357" cm="1">
        <f t="array" aca="1" ref="AE19" ca="1">SUM(IF((MC_Dispositivo!$B$53:$B$189=$C19)*(MC_Dispositivo!$F$36:$BE$36=$BS$1)*(MC_Dispositivo!$F$43:$BE$43=AE$1),MC_Dispositivo!$F$53:$BE$189))</f>
        <v>0</v>
      </c>
      <c r="AF19" s="357" cm="1">
        <f t="array" aca="1" ref="AF19" ca="1">SUM(IF((MC_Dispositivo!$B$53:$B$189=$C19)*(MC_Dispositivo!$F$36:$BE$36=$BS$1)*(MC_Dispositivo!$F$43:$BE$43=AF$1),MC_Dispositivo!$F$53:$BE$189))</f>
        <v>0</v>
      </c>
      <c r="AG19" s="357" cm="1">
        <f t="array" aca="1" ref="AG19" ca="1">SUM(IF((MC_Dispositivo!$B$53:$B$189=$C19)*(MC_Dispositivo!$F$36:$BE$36=$BS$1)*(MC_Dispositivo!$F$43:$BE$43=AG$1),MC_Dispositivo!$F$53:$BE$189))</f>
        <v>0</v>
      </c>
      <c r="AH19" s="357" cm="1">
        <f t="array" aca="1" ref="AH19" ca="1">SUM(IF((MC_Dispositivo!$B$53:$B$189=$C19)*(MC_Dispositivo!$F$36:$BE$36=$BS$1)*(MC_Dispositivo!$F$43:$BE$43=AH$1),MC_Dispositivo!$F$53:$BE$189))</f>
        <v>0</v>
      </c>
      <c r="AI19" s="357" cm="1">
        <f t="array" aca="1" ref="AI19" ca="1">SUM(IF((MC_Dispositivo!$B$53:$B$189=$C19)*(MC_Dispositivo!$F$36:$BE$36=$BS$1)*(MC_Dispositivo!$F$43:$BE$43=AI$1),MC_Dispositivo!$F$53:$BE$189))</f>
        <v>0</v>
      </c>
      <c r="AJ19" s="357" cm="1">
        <f t="array" aca="1" ref="AJ19" ca="1">SUM(IF((MC_Dispositivo!$B$53:$B$189=$C19)*(MC_Dispositivo!$F$36:$BE$36=$BS$1)*(MC_Dispositivo!$F$43:$BE$43=AJ$1),MC_Dispositivo!$F$53:$BE$189))</f>
        <v>0</v>
      </c>
      <c r="AK19" s="358">
        <f ca="1">IF(A19="","",INDEX([10]TPU!$G:$G,MATCH($A19,[10]TPU!$A:$A,0)))</f>
        <v>51.52</v>
      </c>
      <c r="AL19" s="359">
        <f t="shared" ca="1" si="7"/>
        <v>0</v>
      </c>
      <c r="AM19" s="359">
        <f t="shared" ca="1" si="7"/>
        <v>0</v>
      </c>
      <c r="AN19" s="359">
        <f t="shared" ca="1" si="7"/>
        <v>0</v>
      </c>
      <c r="AO19" s="359">
        <f t="shared" ca="1" si="7"/>
        <v>0</v>
      </c>
      <c r="AP19" s="359">
        <f t="shared" ca="1" si="7"/>
        <v>0</v>
      </c>
      <c r="AQ19" s="359">
        <f t="shared" ca="1" si="7"/>
        <v>0</v>
      </c>
      <c r="AR19" s="359">
        <f t="shared" ca="1" si="7"/>
        <v>0</v>
      </c>
      <c r="AS19" s="359">
        <f t="shared" ca="1" si="7"/>
        <v>0</v>
      </c>
      <c r="AT19" s="359">
        <f t="shared" ca="1" si="7"/>
        <v>0</v>
      </c>
      <c r="AU19" s="359">
        <f t="shared" ca="1" si="7"/>
        <v>0</v>
      </c>
      <c r="AV19" s="359">
        <f t="shared" ca="1" si="7"/>
        <v>0</v>
      </c>
      <c r="AW19" s="359">
        <f t="shared" ca="1" si="7"/>
        <v>0</v>
      </c>
      <c r="AX19" s="359">
        <f t="shared" ca="1" si="7"/>
        <v>0</v>
      </c>
      <c r="AY19" s="359">
        <f t="shared" ca="1" si="7"/>
        <v>0</v>
      </c>
      <c r="AZ19" s="359">
        <f t="shared" ca="1" si="7"/>
        <v>0</v>
      </c>
      <c r="BA19" s="359">
        <f t="shared" ca="1" si="7"/>
        <v>0</v>
      </c>
      <c r="BB19" s="359">
        <f t="shared" ca="1" si="7"/>
        <v>0</v>
      </c>
      <c r="BC19" s="359">
        <f t="shared" ca="1" si="7"/>
        <v>0</v>
      </c>
      <c r="BD19" s="359">
        <f t="shared" ca="1" si="7"/>
        <v>0</v>
      </c>
      <c r="BE19" s="359">
        <f t="shared" ca="1" si="7"/>
        <v>0</v>
      </c>
      <c r="BF19" s="359">
        <f t="shared" ca="1" si="7"/>
        <v>0</v>
      </c>
      <c r="BG19" s="359">
        <f t="shared" ca="1" si="7"/>
        <v>0</v>
      </c>
      <c r="BH19" s="359">
        <f t="shared" ca="1" si="7"/>
        <v>0</v>
      </c>
      <c r="BI19" s="359">
        <f t="shared" ca="1" si="7"/>
        <v>0</v>
      </c>
      <c r="BJ19" s="359">
        <f t="shared" ca="1" si="7"/>
        <v>0</v>
      </c>
      <c r="BK19" s="359">
        <f t="shared" ca="1" si="7"/>
        <v>0</v>
      </c>
      <c r="BL19" s="359">
        <f t="shared" ca="1" si="7"/>
        <v>0</v>
      </c>
      <c r="BM19" s="359">
        <f t="shared" ca="1" si="7"/>
        <v>0</v>
      </c>
      <c r="BN19" s="359">
        <f t="shared" ca="1" si="7"/>
        <v>0</v>
      </c>
      <c r="BO19" s="359">
        <f t="shared" ca="1" si="7"/>
        <v>0</v>
      </c>
      <c r="BP19" s="358">
        <f t="shared" ca="1" si="4"/>
        <v>0</v>
      </c>
      <c r="BQ19" s="206"/>
      <c r="BR19" s="234" t="str">
        <f t="shared" si="5"/>
        <v/>
      </c>
    </row>
    <row r="20" spans="1:75" ht="20.100000000000001" customHeight="1" outlineLevel="1" x14ac:dyDescent="0.2">
      <c r="A20" s="354" t="str">
        <f ca="1">INDEX(MC_Dispositivo!B:E,MATCH('Quantitativo_BR-356'!C20,MC_Dispositivo!B:B,0),2)</f>
        <v>RO-00202</v>
      </c>
      <c r="B20" s="354" t="str">
        <f ca="1">INDEX([10]TPU!$B:$B,MATCH($A20,[10]TPU!$A:$A,0))</f>
        <v>SICOR</v>
      </c>
      <c r="C20" s="354" t="s">
        <v>58</v>
      </c>
      <c r="D20" s="355" t="str">
        <f ca="1">INDEX(MC_Dispositivo!B:E,MATCH('Quantitativo_BR-356'!C20,MC_Dispositivo!B:B,0),3)</f>
        <v>escavação, carga e transporte de material de 3ª categoria - executado com escavadeira de 1,40 m3 e caminhão basculante de 12 m3 e com caminho de serviço pavimentado - dmt de 3.000 m</v>
      </c>
      <c r="E20" s="354" t="str">
        <f ca="1">INDEX(MC_Dispositivo!B:E,MATCH('Quantitativo_BR-356'!C20,MC_Dispositivo!B:B,0),4)</f>
        <v>m3</v>
      </c>
      <c r="F20" s="356" cm="1">
        <f t="array" aca="1" ref="F20" ca="1">IF($BS$1="Todos",SUM(IF(($BS$1="todos")*(MC_Dispositivo!$B$54:$B$212=$C20),MC_Dispositivo!$F$54:$BE$212)),SUM(IF((MC_Dispositivo!$F$36:$BE$36=$BS$1)*(MC_Dispositivo!$B$54:$B$212=$C20),MC_Dispositivo!$F$54:$BE$212)))</f>
        <v>0</v>
      </c>
      <c r="G20" s="357" cm="1">
        <f t="array" aca="1" ref="G20" ca="1">SUM(IF((MC_Dispositivo!$B$53:$B$189=$C20)*(MC_Dispositivo!$F$36:$BE$36=$BS$1)*(MC_Dispositivo!$F$43:$BE$43=G$1),MC_Dispositivo!$F$53:$BE$189))</f>
        <v>0</v>
      </c>
      <c r="H20" s="357" cm="1">
        <f t="array" aca="1" ref="H20" ca="1">SUM(IF((MC_Dispositivo!$B$53:$B$189=$C20)*(MC_Dispositivo!$F$36:$BE$36=$BS$1)*(MC_Dispositivo!$F$43:$BE$43=H$1),MC_Dispositivo!$F$53:$BE$189))</f>
        <v>0</v>
      </c>
      <c r="I20" s="357" cm="1">
        <f t="array" aca="1" ref="I20" ca="1">SUM(IF((MC_Dispositivo!$B$53:$B$189=$C20)*(MC_Dispositivo!$F$36:$BE$36=$BS$1)*(MC_Dispositivo!$F$43:$BE$43=I$1),MC_Dispositivo!$F$53:$BE$189))</f>
        <v>0</v>
      </c>
      <c r="J20" s="357" cm="1">
        <f t="array" aca="1" ref="J20" ca="1">SUM(IF((MC_Dispositivo!$B$53:$B$189=$C20)*(MC_Dispositivo!$F$36:$BE$36=$BS$1)*(MC_Dispositivo!$F$43:$BE$43=J$1),MC_Dispositivo!$F$53:$BE$189))</f>
        <v>0</v>
      </c>
      <c r="K20" s="357" cm="1">
        <f t="array" aca="1" ref="K20" ca="1">SUM(IF((MC_Dispositivo!$B$53:$B$189=$C20)*(MC_Dispositivo!$F$36:$BE$36=$BS$1)*(MC_Dispositivo!$F$43:$BE$43=K$1),MC_Dispositivo!$F$53:$BE$189))</f>
        <v>0</v>
      </c>
      <c r="L20" s="357" cm="1">
        <f t="array" aca="1" ref="L20" ca="1">SUM(IF((MC_Dispositivo!$B$53:$B$189=$C20)*(MC_Dispositivo!$F$36:$BE$36=$BS$1)*(MC_Dispositivo!$F$43:$BE$43=L$1),MC_Dispositivo!$F$53:$BE$189))</f>
        <v>0</v>
      </c>
      <c r="M20" s="357" cm="1">
        <f t="array" aca="1" ref="M20" ca="1">SUM(IF((MC_Dispositivo!$B$53:$B$189=$C20)*(MC_Dispositivo!$F$36:$BE$36=$BS$1)*(MC_Dispositivo!$F$43:$BE$43=M$1),MC_Dispositivo!$F$53:$BE$189))</f>
        <v>0</v>
      </c>
      <c r="N20" s="357" cm="1">
        <f t="array" aca="1" ref="N20" ca="1">SUM(IF((MC_Dispositivo!$B$53:$B$189=$C20)*(MC_Dispositivo!$F$36:$BE$36=$BS$1)*(MC_Dispositivo!$F$43:$BE$43=N$1),MC_Dispositivo!$F$53:$BE$189))</f>
        <v>0</v>
      </c>
      <c r="O20" s="357" cm="1">
        <f t="array" aca="1" ref="O20" ca="1">SUM(IF((MC_Dispositivo!$B$53:$B$189=$C20)*(MC_Dispositivo!$F$36:$BE$36=$BS$1)*(MC_Dispositivo!$F$43:$BE$43=O$1),MC_Dispositivo!$F$53:$BE$189))</f>
        <v>0</v>
      </c>
      <c r="P20" s="357" cm="1">
        <f t="array" aca="1" ref="P20" ca="1">SUM(IF((MC_Dispositivo!$B$53:$B$189=$C20)*(MC_Dispositivo!$F$36:$BE$36=$BS$1)*(MC_Dispositivo!$F$43:$BE$43=P$1),MC_Dispositivo!$F$53:$BE$189))</f>
        <v>0</v>
      </c>
      <c r="Q20" s="357" cm="1">
        <f t="array" aca="1" ref="Q20" ca="1">SUM(IF((MC_Dispositivo!$B$53:$B$189=$C20)*(MC_Dispositivo!$F$36:$BE$36=$BS$1)*(MC_Dispositivo!$F$43:$BE$43=Q$1),MC_Dispositivo!$F$53:$BE$189))</f>
        <v>0</v>
      </c>
      <c r="R20" s="357" cm="1">
        <f t="array" aca="1" ref="R20" ca="1">SUM(IF((MC_Dispositivo!$B$53:$B$189=$C20)*(MC_Dispositivo!$F$36:$BE$36=$BS$1)*(MC_Dispositivo!$F$43:$BE$43=R$1),MC_Dispositivo!$F$53:$BE$189))</f>
        <v>0</v>
      </c>
      <c r="S20" s="357" cm="1">
        <f t="array" aca="1" ref="S20" ca="1">SUM(IF((MC_Dispositivo!$B$53:$B$189=$C20)*(MC_Dispositivo!$F$36:$BE$36=$BS$1)*(MC_Dispositivo!$F$43:$BE$43=S$1),MC_Dispositivo!$F$53:$BE$189))</f>
        <v>0</v>
      </c>
      <c r="T20" s="357" cm="1">
        <f t="array" aca="1" ref="T20" ca="1">SUM(IF((MC_Dispositivo!$B$53:$B$189=$C20)*(MC_Dispositivo!$F$36:$BE$36=$BS$1)*(MC_Dispositivo!$F$43:$BE$43=T$1),MC_Dispositivo!$F$53:$BE$189))</f>
        <v>0</v>
      </c>
      <c r="U20" s="357" cm="1">
        <f t="array" aca="1" ref="U20" ca="1">SUM(IF((MC_Dispositivo!$B$53:$B$189=$C20)*(MC_Dispositivo!$F$36:$BE$36=$BS$1)*(MC_Dispositivo!$F$43:$BE$43=U$1),MC_Dispositivo!$F$53:$BE$189))</f>
        <v>0</v>
      </c>
      <c r="V20" s="357" cm="1">
        <f t="array" aca="1" ref="V20" ca="1">SUM(IF((MC_Dispositivo!$B$53:$B$189=$C20)*(MC_Dispositivo!$F$36:$BE$36=$BS$1)*(MC_Dispositivo!$F$43:$BE$43=V$1),MC_Dispositivo!$F$53:$BE$189))</f>
        <v>0</v>
      </c>
      <c r="W20" s="357" cm="1">
        <f t="array" aca="1" ref="W20" ca="1">SUM(IF((MC_Dispositivo!$B$53:$B$189=$C20)*(MC_Dispositivo!$F$36:$BE$36=$BS$1)*(MC_Dispositivo!$F$43:$BE$43=W$1),MC_Dispositivo!$F$53:$BE$189))</f>
        <v>0</v>
      </c>
      <c r="X20" s="357" cm="1">
        <f t="array" aca="1" ref="X20" ca="1">SUM(IF((MC_Dispositivo!$B$53:$B$189=$C20)*(MC_Dispositivo!$F$36:$BE$36=$BS$1)*(MC_Dispositivo!$F$43:$BE$43=X$1),MC_Dispositivo!$F$53:$BE$189))</f>
        <v>0</v>
      </c>
      <c r="Y20" s="357" cm="1">
        <f t="array" aca="1" ref="Y20" ca="1">SUM(IF((MC_Dispositivo!$B$53:$B$189=$C20)*(MC_Dispositivo!$F$36:$BE$36=$BS$1)*(MC_Dispositivo!$F$43:$BE$43=Y$1),MC_Dispositivo!$F$53:$BE$189))</f>
        <v>0</v>
      </c>
      <c r="Z20" s="357" cm="1">
        <f t="array" aca="1" ref="Z20" ca="1">SUM(IF((MC_Dispositivo!$B$53:$B$189=$C20)*(MC_Dispositivo!$F$36:$BE$36=$BS$1)*(MC_Dispositivo!$F$43:$BE$43=Z$1),MC_Dispositivo!$F$53:$BE$189))</f>
        <v>0</v>
      </c>
      <c r="AA20" s="357" cm="1">
        <f t="array" aca="1" ref="AA20" ca="1">SUM(IF((MC_Dispositivo!$B$53:$B$189=$C20)*(MC_Dispositivo!$F$36:$BE$36=$BS$1)*(MC_Dispositivo!$F$43:$BE$43=AA$1),MC_Dispositivo!$F$53:$BE$189))</f>
        <v>0</v>
      </c>
      <c r="AB20" s="357" cm="1">
        <f t="array" aca="1" ref="AB20" ca="1">SUM(IF((MC_Dispositivo!$B$53:$B$189=$C20)*(MC_Dispositivo!$F$36:$BE$36=$BS$1)*(MC_Dispositivo!$F$43:$BE$43=AB$1),MC_Dispositivo!$F$53:$BE$189))</f>
        <v>0</v>
      </c>
      <c r="AC20" s="357" cm="1">
        <f t="array" aca="1" ref="AC20" ca="1">SUM(IF((MC_Dispositivo!$B$53:$B$189=$C20)*(MC_Dispositivo!$F$36:$BE$36=$BS$1)*(MC_Dispositivo!$F$43:$BE$43=AC$1),MC_Dispositivo!$F$53:$BE$189))</f>
        <v>0</v>
      </c>
      <c r="AD20" s="357" cm="1">
        <f t="array" aca="1" ref="AD20" ca="1">SUM(IF((MC_Dispositivo!$B$53:$B$189=$C20)*(MC_Dispositivo!$F$36:$BE$36=$BS$1)*(MC_Dispositivo!$F$43:$BE$43=AD$1),MC_Dispositivo!$F$53:$BE$189))</f>
        <v>0</v>
      </c>
      <c r="AE20" s="357" cm="1">
        <f t="array" aca="1" ref="AE20" ca="1">SUM(IF((MC_Dispositivo!$B$53:$B$189=$C20)*(MC_Dispositivo!$F$36:$BE$36=$BS$1)*(MC_Dispositivo!$F$43:$BE$43=AE$1),MC_Dispositivo!$F$53:$BE$189))</f>
        <v>0</v>
      </c>
      <c r="AF20" s="357" cm="1">
        <f t="array" aca="1" ref="AF20" ca="1">SUM(IF((MC_Dispositivo!$B$53:$B$189=$C20)*(MC_Dispositivo!$F$36:$BE$36=$BS$1)*(MC_Dispositivo!$F$43:$BE$43=AF$1),MC_Dispositivo!$F$53:$BE$189))</f>
        <v>0</v>
      </c>
      <c r="AG20" s="357" cm="1">
        <f t="array" aca="1" ref="AG20" ca="1">SUM(IF((MC_Dispositivo!$B$53:$B$189=$C20)*(MC_Dispositivo!$F$36:$BE$36=$BS$1)*(MC_Dispositivo!$F$43:$BE$43=AG$1),MC_Dispositivo!$F$53:$BE$189))</f>
        <v>0</v>
      </c>
      <c r="AH20" s="357" cm="1">
        <f t="array" aca="1" ref="AH20" ca="1">SUM(IF((MC_Dispositivo!$B$53:$B$189=$C20)*(MC_Dispositivo!$F$36:$BE$36=$BS$1)*(MC_Dispositivo!$F$43:$BE$43=AH$1),MC_Dispositivo!$F$53:$BE$189))</f>
        <v>0</v>
      </c>
      <c r="AI20" s="357" cm="1">
        <f t="array" aca="1" ref="AI20" ca="1">SUM(IF((MC_Dispositivo!$B$53:$B$189=$C20)*(MC_Dispositivo!$F$36:$BE$36=$BS$1)*(MC_Dispositivo!$F$43:$BE$43=AI$1),MC_Dispositivo!$F$53:$BE$189))</f>
        <v>0</v>
      </c>
      <c r="AJ20" s="357" cm="1">
        <f t="array" aca="1" ref="AJ20" ca="1">SUM(IF((MC_Dispositivo!$B$53:$B$189=$C20)*(MC_Dispositivo!$F$36:$BE$36=$BS$1)*(MC_Dispositivo!$F$43:$BE$43=AJ$1),MC_Dispositivo!$F$53:$BE$189))</f>
        <v>0</v>
      </c>
      <c r="AK20" s="358">
        <f ca="1">IF(A20="","",INDEX([10]TPU!$G:$G,MATCH($A20,[10]TPU!$A:$A,0)))</f>
        <v>55.87</v>
      </c>
      <c r="AL20" s="359">
        <f t="shared" ca="1" si="7"/>
        <v>0</v>
      </c>
      <c r="AM20" s="359">
        <f t="shared" ca="1" si="7"/>
        <v>0</v>
      </c>
      <c r="AN20" s="359">
        <f t="shared" ca="1" si="7"/>
        <v>0</v>
      </c>
      <c r="AO20" s="359">
        <f t="shared" ca="1" si="7"/>
        <v>0</v>
      </c>
      <c r="AP20" s="359">
        <f t="shared" ca="1" si="7"/>
        <v>0</v>
      </c>
      <c r="AQ20" s="359">
        <f t="shared" ca="1" si="7"/>
        <v>0</v>
      </c>
      <c r="AR20" s="359">
        <f t="shared" ca="1" si="7"/>
        <v>0</v>
      </c>
      <c r="AS20" s="359">
        <f t="shared" ca="1" si="7"/>
        <v>0</v>
      </c>
      <c r="AT20" s="359">
        <f t="shared" ca="1" si="7"/>
        <v>0</v>
      </c>
      <c r="AU20" s="359">
        <f t="shared" ca="1" si="7"/>
        <v>0</v>
      </c>
      <c r="AV20" s="359">
        <f t="shared" ca="1" si="7"/>
        <v>0</v>
      </c>
      <c r="AW20" s="359">
        <f t="shared" ca="1" si="7"/>
        <v>0</v>
      </c>
      <c r="AX20" s="359">
        <f t="shared" ca="1" si="7"/>
        <v>0</v>
      </c>
      <c r="AY20" s="359">
        <f t="shared" ca="1" si="7"/>
        <v>0</v>
      </c>
      <c r="AZ20" s="359">
        <f t="shared" ca="1" si="7"/>
        <v>0</v>
      </c>
      <c r="BA20" s="359">
        <f t="shared" ref="BA20:BO20" ca="1" si="8">IF($A20="",SUMIFS(BA21:BA68,$C21:$C68,$C20&amp;"*",$A21:$A68,"&lt;&gt;"&amp;""),V20*$AK20)</f>
        <v>0</v>
      </c>
      <c r="BB20" s="359">
        <f t="shared" ca="1" si="8"/>
        <v>0</v>
      </c>
      <c r="BC20" s="359">
        <f t="shared" ca="1" si="8"/>
        <v>0</v>
      </c>
      <c r="BD20" s="359">
        <f t="shared" ca="1" si="8"/>
        <v>0</v>
      </c>
      <c r="BE20" s="359">
        <f t="shared" ca="1" si="8"/>
        <v>0</v>
      </c>
      <c r="BF20" s="359">
        <f t="shared" ca="1" si="8"/>
        <v>0</v>
      </c>
      <c r="BG20" s="359">
        <f t="shared" ca="1" si="8"/>
        <v>0</v>
      </c>
      <c r="BH20" s="359">
        <f t="shared" ca="1" si="8"/>
        <v>0</v>
      </c>
      <c r="BI20" s="359">
        <f t="shared" ca="1" si="8"/>
        <v>0</v>
      </c>
      <c r="BJ20" s="359">
        <f t="shared" ca="1" si="8"/>
        <v>0</v>
      </c>
      <c r="BK20" s="359">
        <f t="shared" ca="1" si="8"/>
        <v>0</v>
      </c>
      <c r="BL20" s="359">
        <f t="shared" ca="1" si="8"/>
        <v>0</v>
      </c>
      <c r="BM20" s="359">
        <f t="shared" ca="1" si="8"/>
        <v>0</v>
      </c>
      <c r="BN20" s="359">
        <f t="shared" ca="1" si="8"/>
        <v>0</v>
      </c>
      <c r="BO20" s="359">
        <f t="shared" ca="1" si="8"/>
        <v>0</v>
      </c>
      <c r="BP20" s="358">
        <f t="shared" ca="1" si="4"/>
        <v>0</v>
      </c>
      <c r="BQ20" s="206"/>
      <c r="BR20" s="234" t="str">
        <f t="shared" si="5"/>
        <v/>
      </c>
    </row>
    <row r="21" spans="1:75" ht="20.100000000000001" customHeight="1" outlineLevel="1" x14ac:dyDescent="0.2">
      <c r="A21" s="354" t="str">
        <f ca="1">INDEX(MC_Dispositivo!B:E,MATCH('Quantitativo_BR-356'!C21,MC_Dispositivo!B:B,0),2)</f>
        <v>RO-00881</v>
      </c>
      <c r="B21" s="354" t="str">
        <f ca="1">INDEX([10]TPU!$B:$B,MATCH($A21,[10]TPU!$A:$A,0))</f>
        <v>SICOR</v>
      </c>
      <c r="C21" s="354" t="s">
        <v>59</v>
      </c>
      <c r="D21" s="355" t="str">
        <f ca="1">INDEX(MC_Dispositivo!B:E,MATCH('Quantitativo_BR-356'!C21,MC_Dispositivo!B:B,0),3)</f>
        <v>Transporte com caminhão basculante de 6 m³ - rodovia pavimentada</v>
      </c>
      <c r="E21" s="354" t="str">
        <f ca="1">INDEX(MC_Dispositivo!B:E,MATCH('Quantitativo_BR-356'!C21,MC_Dispositivo!B:B,0),4)</f>
        <v>txkm</v>
      </c>
      <c r="F21" s="356" cm="1">
        <f t="array" aca="1" ref="F21" ca="1">IF($BS$1="Todos",SUM(IF(($BS$1="todos")*(MC_Dispositivo!$B$54:$B$212=$C21),MC_Dispositivo!$F$54:$BE$212)),SUM(IF((MC_Dispositivo!$F$36:$BE$36=$BS$1)*(MC_Dispositivo!$B$54:$B$212=$C21),MC_Dispositivo!$F$54:$BE$212)))</f>
        <v>0</v>
      </c>
      <c r="G21" s="357" cm="1">
        <f t="array" aca="1" ref="G21" ca="1">SUM(IF((MC_Dispositivo!$B$53:$B$189=$C21)*(MC_Dispositivo!$F$36:$BE$36=$BS$1)*(MC_Dispositivo!$F$43:$BE$43=G$1),MC_Dispositivo!$F$53:$BE$189))</f>
        <v>0</v>
      </c>
      <c r="H21" s="357" cm="1">
        <f t="array" aca="1" ref="H21" ca="1">SUM(IF((MC_Dispositivo!$B$53:$B$189=$C21)*(MC_Dispositivo!$F$36:$BE$36=$BS$1)*(MC_Dispositivo!$F$43:$BE$43=H$1),MC_Dispositivo!$F$53:$BE$189))</f>
        <v>0</v>
      </c>
      <c r="I21" s="357" cm="1">
        <f t="array" aca="1" ref="I21" ca="1">SUM(IF((MC_Dispositivo!$B$53:$B$189=$C21)*(MC_Dispositivo!$F$36:$BE$36=$BS$1)*(MC_Dispositivo!$F$43:$BE$43=I$1),MC_Dispositivo!$F$53:$BE$189))</f>
        <v>0</v>
      </c>
      <c r="J21" s="357" cm="1">
        <f t="array" aca="1" ref="J21" ca="1">SUM(IF((MC_Dispositivo!$B$53:$B$189=$C21)*(MC_Dispositivo!$F$36:$BE$36=$BS$1)*(MC_Dispositivo!$F$43:$BE$43=J$1),MC_Dispositivo!$F$53:$BE$189))</f>
        <v>0</v>
      </c>
      <c r="K21" s="357" cm="1">
        <f t="array" aca="1" ref="K21" ca="1">SUM(IF((MC_Dispositivo!$B$53:$B$189=$C21)*(MC_Dispositivo!$F$36:$BE$36=$BS$1)*(MC_Dispositivo!$F$43:$BE$43=K$1),MC_Dispositivo!$F$53:$BE$189))</f>
        <v>0</v>
      </c>
      <c r="L21" s="357" cm="1">
        <f t="array" aca="1" ref="L21" ca="1">SUM(IF((MC_Dispositivo!$B$53:$B$189=$C21)*(MC_Dispositivo!$F$36:$BE$36=$BS$1)*(MC_Dispositivo!$F$43:$BE$43=L$1),MC_Dispositivo!$F$53:$BE$189))</f>
        <v>0</v>
      </c>
      <c r="M21" s="357" cm="1">
        <f t="array" aca="1" ref="M21" ca="1">SUM(IF((MC_Dispositivo!$B$53:$B$189=$C21)*(MC_Dispositivo!$F$36:$BE$36=$BS$1)*(MC_Dispositivo!$F$43:$BE$43=M$1),MC_Dispositivo!$F$53:$BE$189))</f>
        <v>0</v>
      </c>
      <c r="N21" s="357" cm="1">
        <f t="array" aca="1" ref="N21" ca="1">SUM(IF((MC_Dispositivo!$B$53:$B$189=$C21)*(MC_Dispositivo!$F$36:$BE$36=$BS$1)*(MC_Dispositivo!$F$43:$BE$43=N$1),MC_Dispositivo!$F$53:$BE$189))</f>
        <v>0</v>
      </c>
      <c r="O21" s="357" cm="1">
        <f t="array" aca="1" ref="O21" ca="1">SUM(IF((MC_Dispositivo!$B$53:$B$189=$C21)*(MC_Dispositivo!$F$36:$BE$36=$BS$1)*(MC_Dispositivo!$F$43:$BE$43=O$1),MC_Dispositivo!$F$53:$BE$189))</f>
        <v>0</v>
      </c>
      <c r="P21" s="357" cm="1">
        <f t="array" aca="1" ref="P21" ca="1">SUM(IF((MC_Dispositivo!$B$53:$B$189=$C21)*(MC_Dispositivo!$F$36:$BE$36=$BS$1)*(MC_Dispositivo!$F$43:$BE$43=P$1),MC_Dispositivo!$F$53:$BE$189))</f>
        <v>0</v>
      </c>
      <c r="Q21" s="357" cm="1">
        <f t="array" aca="1" ref="Q21" ca="1">SUM(IF((MC_Dispositivo!$B$53:$B$189=$C21)*(MC_Dispositivo!$F$36:$BE$36=$BS$1)*(MC_Dispositivo!$F$43:$BE$43=Q$1),MC_Dispositivo!$F$53:$BE$189))</f>
        <v>0</v>
      </c>
      <c r="R21" s="357" cm="1">
        <f t="array" aca="1" ref="R21" ca="1">SUM(IF((MC_Dispositivo!$B$53:$B$189=$C21)*(MC_Dispositivo!$F$36:$BE$36=$BS$1)*(MC_Dispositivo!$F$43:$BE$43=R$1),MC_Dispositivo!$F$53:$BE$189))</f>
        <v>0</v>
      </c>
      <c r="S21" s="357" cm="1">
        <f t="array" aca="1" ref="S21" ca="1">SUM(IF((MC_Dispositivo!$B$53:$B$189=$C21)*(MC_Dispositivo!$F$36:$BE$36=$BS$1)*(MC_Dispositivo!$F$43:$BE$43=S$1),MC_Dispositivo!$F$53:$BE$189))</f>
        <v>0</v>
      </c>
      <c r="T21" s="357" cm="1">
        <f t="array" aca="1" ref="T21" ca="1">SUM(IF((MC_Dispositivo!$B$53:$B$189=$C21)*(MC_Dispositivo!$F$36:$BE$36=$BS$1)*(MC_Dispositivo!$F$43:$BE$43=T$1),MC_Dispositivo!$F$53:$BE$189))</f>
        <v>0</v>
      </c>
      <c r="U21" s="357" cm="1">
        <f t="array" aca="1" ref="U21" ca="1">SUM(IF((MC_Dispositivo!$B$53:$B$189=$C21)*(MC_Dispositivo!$F$36:$BE$36=$BS$1)*(MC_Dispositivo!$F$43:$BE$43=U$1),MC_Dispositivo!$F$53:$BE$189))</f>
        <v>0</v>
      </c>
      <c r="V21" s="357" cm="1">
        <f t="array" aca="1" ref="V21" ca="1">SUM(IF((MC_Dispositivo!$B$53:$B$189=$C21)*(MC_Dispositivo!$F$36:$BE$36=$BS$1)*(MC_Dispositivo!$F$43:$BE$43=V$1),MC_Dispositivo!$F$53:$BE$189))</f>
        <v>0</v>
      </c>
      <c r="W21" s="357" cm="1">
        <f t="array" aca="1" ref="W21" ca="1">SUM(IF((MC_Dispositivo!$B$53:$B$189=$C21)*(MC_Dispositivo!$F$36:$BE$36=$BS$1)*(MC_Dispositivo!$F$43:$BE$43=W$1),MC_Dispositivo!$F$53:$BE$189))</f>
        <v>0</v>
      </c>
      <c r="X21" s="357" cm="1">
        <f t="array" aca="1" ref="X21" ca="1">SUM(IF((MC_Dispositivo!$B$53:$B$189=$C21)*(MC_Dispositivo!$F$36:$BE$36=$BS$1)*(MC_Dispositivo!$F$43:$BE$43=X$1),MC_Dispositivo!$F$53:$BE$189))</f>
        <v>0</v>
      </c>
      <c r="Y21" s="357" cm="1">
        <f t="array" aca="1" ref="Y21" ca="1">SUM(IF((MC_Dispositivo!$B$53:$B$189=$C21)*(MC_Dispositivo!$F$36:$BE$36=$BS$1)*(MC_Dispositivo!$F$43:$BE$43=Y$1),MC_Dispositivo!$F$53:$BE$189))</f>
        <v>0</v>
      </c>
      <c r="Z21" s="357" cm="1">
        <f t="array" aca="1" ref="Z21" ca="1">SUM(IF((MC_Dispositivo!$B$53:$B$189=$C21)*(MC_Dispositivo!$F$36:$BE$36=$BS$1)*(MC_Dispositivo!$F$43:$BE$43=Z$1),MC_Dispositivo!$F$53:$BE$189))</f>
        <v>0</v>
      </c>
      <c r="AA21" s="357" cm="1">
        <f t="array" aca="1" ref="AA21" ca="1">SUM(IF((MC_Dispositivo!$B$53:$B$189=$C21)*(MC_Dispositivo!$F$36:$BE$36=$BS$1)*(MC_Dispositivo!$F$43:$BE$43=AA$1),MC_Dispositivo!$F$53:$BE$189))</f>
        <v>0</v>
      </c>
      <c r="AB21" s="357" cm="1">
        <f t="array" aca="1" ref="AB21" ca="1">SUM(IF((MC_Dispositivo!$B$53:$B$189=$C21)*(MC_Dispositivo!$F$36:$BE$36=$BS$1)*(MC_Dispositivo!$F$43:$BE$43=AB$1),MC_Dispositivo!$F$53:$BE$189))</f>
        <v>0</v>
      </c>
      <c r="AC21" s="357" cm="1">
        <f t="array" aca="1" ref="AC21" ca="1">SUM(IF((MC_Dispositivo!$B$53:$B$189=$C21)*(MC_Dispositivo!$F$36:$BE$36=$BS$1)*(MC_Dispositivo!$F$43:$BE$43=AC$1),MC_Dispositivo!$F$53:$BE$189))</f>
        <v>0</v>
      </c>
      <c r="AD21" s="357" cm="1">
        <f t="array" aca="1" ref="AD21" ca="1">SUM(IF((MC_Dispositivo!$B$53:$B$189=$C21)*(MC_Dispositivo!$F$36:$BE$36=$BS$1)*(MC_Dispositivo!$F$43:$BE$43=AD$1),MC_Dispositivo!$F$53:$BE$189))</f>
        <v>0</v>
      </c>
      <c r="AE21" s="357" cm="1">
        <f t="array" aca="1" ref="AE21" ca="1">SUM(IF((MC_Dispositivo!$B$53:$B$189=$C21)*(MC_Dispositivo!$F$36:$BE$36=$BS$1)*(MC_Dispositivo!$F$43:$BE$43=AE$1),MC_Dispositivo!$F$53:$BE$189))</f>
        <v>0</v>
      </c>
      <c r="AF21" s="357" cm="1">
        <f t="array" aca="1" ref="AF21" ca="1">SUM(IF((MC_Dispositivo!$B$53:$B$189=$C21)*(MC_Dispositivo!$F$36:$BE$36=$BS$1)*(MC_Dispositivo!$F$43:$BE$43=AF$1),MC_Dispositivo!$F$53:$BE$189))</f>
        <v>0</v>
      </c>
      <c r="AG21" s="357" cm="1">
        <f t="array" aca="1" ref="AG21" ca="1">SUM(IF((MC_Dispositivo!$B$53:$B$189=$C21)*(MC_Dispositivo!$F$36:$BE$36=$BS$1)*(MC_Dispositivo!$F$43:$BE$43=AG$1),MC_Dispositivo!$F$53:$BE$189))</f>
        <v>0</v>
      </c>
      <c r="AH21" s="357" cm="1">
        <f t="array" aca="1" ref="AH21" ca="1">SUM(IF((MC_Dispositivo!$B$53:$B$189=$C21)*(MC_Dispositivo!$F$36:$BE$36=$BS$1)*(MC_Dispositivo!$F$43:$BE$43=AH$1),MC_Dispositivo!$F$53:$BE$189))</f>
        <v>0</v>
      </c>
      <c r="AI21" s="357" cm="1">
        <f t="array" aca="1" ref="AI21" ca="1">SUM(IF((MC_Dispositivo!$B$53:$B$189=$C21)*(MC_Dispositivo!$F$36:$BE$36=$BS$1)*(MC_Dispositivo!$F$43:$BE$43=AI$1),MC_Dispositivo!$F$53:$BE$189))</f>
        <v>0</v>
      </c>
      <c r="AJ21" s="357" cm="1">
        <f t="array" aca="1" ref="AJ21" ca="1">SUM(IF((MC_Dispositivo!$B$53:$B$189=$C21)*(MC_Dispositivo!$F$36:$BE$36=$BS$1)*(MC_Dispositivo!$F$43:$BE$43=AJ$1),MC_Dispositivo!$F$53:$BE$189))</f>
        <v>0</v>
      </c>
      <c r="AK21" s="358">
        <f ca="1">IF(A21="","",INDEX([10]TPU!$G:$G,MATCH($A21,[10]TPU!$A:$A,0)))</f>
        <v>0.96</v>
      </c>
      <c r="AL21" s="359">
        <f t="shared" ref="AL21:BO29" ca="1" si="9">IF($A21="",SUMIFS(AL22:AL69,$C22:$C69,$C21&amp;"*",$A22:$A69,"&lt;&gt;"&amp;""),G21*$AK21)</f>
        <v>0</v>
      </c>
      <c r="AM21" s="359">
        <f t="shared" ca="1" si="9"/>
        <v>0</v>
      </c>
      <c r="AN21" s="359">
        <f t="shared" ca="1" si="9"/>
        <v>0</v>
      </c>
      <c r="AO21" s="359">
        <f t="shared" ca="1" si="9"/>
        <v>0</v>
      </c>
      <c r="AP21" s="359">
        <f t="shared" ca="1" si="9"/>
        <v>0</v>
      </c>
      <c r="AQ21" s="359">
        <f t="shared" ca="1" si="9"/>
        <v>0</v>
      </c>
      <c r="AR21" s="359">
        <f t="shared" ca="1" si="9"/>
        <v>0</v>
      </c>
      <c r="AS21" s="359">
        <f t="shared" ca="1" si="9"/>
        <v>0</v>
      </c>
      <c r="AT21" s="359">
        <f t="shared" ca="1" si="9"/>
        <v>0</v>
      </c>
      <c r="AU21" s="359">
        <f t="shared" ca="1" si="9"/>
        <v>0</v>
      </c>
      <c r="AV21" s="359">
        <f t="shared" ca="1" si="9"/>
        <v>0</v>
      </c>
      <c r="AW21" s="359">
        <f t="shared" ca="1" si="9"/>
        <v>0</v>
      </c>
      <c r="AX21" s="359">
        <f t="shared" ca="1" si="9"/>
        <v>0</v>
      </c>
      <c r="AY21" s="359">
        <f t="shared" ca="1" si="9"/>
        <v>0</v>
      </c>
      <c r="AZ21" s="359">
        <f t="shared" ca="1" si="9"/>
        <v>0</v>
      </c>
      <c r="BA21" s="359">
        <f t="shared" ca="1" si="9"/>
        <v>0</v>
      </c>
      <c r="BB21" s="359">
        <f t="shared" ca="1" si="9"/>
        <v>0</v>
      </c>
      <c r="BC21" s="359">
        <f t="shared" ca="1" si="9"/>
        <v>0</v>
      </c>
      <c r="BD21" s="359">
        <f t="shared" ca="1" si="9"/>
        <v>0</v>
      </c>
      <c r="BE21" s="359">
        <f t="shared" ca="1" si="9"/>
        <v>0</v>
      </c>
      <c r="BF21" s="359">
        <f t="shared" ca="1" si="9"/>
        <v>0</v>
      </c>
      <c r="BG21" s="359">
        <f t="shared" ca="1" si="9"/>
        <v>0</v>
      </c>
      <c r="BH21" s="359">
        <f t="shared" ca="1" si="9"/>
        <v>0</v>
      </c>
      <c r="BI21" s="359">
        <f t="shared" ca="1" si="9"/>
        <v>0</v>
      </c>
      <c r="BJ21" s="359">
        <f t="shared" ca="1" si="9"/>
        <v>0</v>
      </c>
      <c r="BK21" s="359">
        <f t="shared" ca="1" si="9"/>
        <v>0</v>
      </c>
      <c r="BL21" s="359">
        <f t="shared" ca="1" si="9"/>
        <v>0</v>
      </c>
      <c r="BM21" s="359">
        <f t="shared" ca="1" si="9"/>
        <v>0</v>
      </c>
      <c r="BN21" s="359">
        <f t="shared" ca="1" si="9"/>
        <v>0</v>
      </c>
      <c r="BO21" s="359">
        <f t="shared" ca="1" si="9"/>
        <v>0</v>
      </c>
      <c r="BP21" s="358">
        <f t="shared" ca="1" si="4"/>
        <v>0</v>
      </c>
      <c r="BQ21" s="206"/>
      <c r="BR21" s="234" t="str">
        <f t="shared" si="5"/>
        <v/>
      </c>
    </row>
    <row r="22" spans="1:75" ht="20.100000000000001" customHeight="1" outlineLevel="1" x14ac:dyDescent="0.2">
      <c r="A22" s="354" t="str">
        <f ca="1">INDEX(MC_Dispositivo!B:E,MATCH('Quantitativo_BR-356'!C22,MC_Dispositivo!B:B,0),2)</f>
        <v>RO-00215</v>
      </c>
      <c r="B22" s="354" t="str">
        <f ca="1">INDEX([10]TPU!$B:$B,MATCH($A22,[10]TPU!$A:$A,0))</f>
        <v>SICOR</v>
      </c>
      <c r="C22" s="354" t="s">
        <v>60</v>
      </c>
      <c r="D22" s="355" t="str">
        <f ca="1">INDEX(MC_Dispositivo!B:E,MATCH('Quantitativo_BR-356'!C22,MC_Dispositivo!B:B,0),3)</f>
        <v>compactação de aterros a 100% do proctor normal (inclui espalhamento)</v>
      </c>
      <c r="E22" s="354" t="str">
        <f ca="1">INDEX(MC_Dispositivo!B:E,MATCH('Quantitativo_BR-356'!C22,MC_Dispositivo!B:B,0),4)</f>
        <v>m3</v>
      </c>
      <c r="F22" s="356" cm="1">
        <f t="array" aca="1" ref="F22" ca="1">IF($BS$1="Todos",SUM(IF(($BS$1="todos")*(MC_Dispositivo!$B$54:$B$212=$C22),MC_Dispositivo!$F$54:$BE$212)),SUM(IF((MC_Dispositivo!$F$36:$BE$36=$BS$1)*(MC_Dispositivo!$B$54:$B$212=$C22),MC_Dispositivo!$F$54:$BE$212)))</f>
        <v>286885.13599999988</v>
      </c>
      <c r="G22" s="357" cm="1">
        <f t="array" aca="1" ref="G22" ca="1">SUM(IF((MC_Dispositivo!$B$53:$B$189=$C22)*(MC_Dispositivo!$F$36:$BE$36=$BS$1)*(MC_Dispositivo!$F$43:$BE$43=G$1),MC_Dispositivo!$F$53:$BE$189))</f>
        <v>0</v>
      </c>
      <c r="H22" s="357" cm="1">
        <f t="array" aca="1" ref="H22" ca="1">SUM(IF((MC_Dispositivo!$B$53:$B$189=$C22)*(MC_Dispositivo!$F$36:$BE$36=$BS$1)*(MC_Dispositivo!$F$43:$BE$43=H$1),MC_Dispositivo!$F$53:$BE$189))</f>
        <v>0</v>
      </c>
      <c r="I22" s="357" cm="1">
        <f t="array" aca="1" ref="I22" ca="1">SUM(IF((MC_Dispositivo!$B$53:$B$189=$C22)*(MC_Dispositivo!$F$36:$BE$36=$BS$1)*(MC_Dispositivo!$F$43:$BE$43=I$1),MC_Dispositivo!$F$53:$BE$189))</f>
        <v>30961.903999999995</v>
      </c>
      <c r="J22" s="357" cm="1">
        <f t="array" aca="1" ref="J22" ca="1">SUM(IF((MC_Dispositivo!$B$53:$B$189=$C22)*(MC_Dispositivo!$F$36:$BE$36=$BS$1)*(MC_Dispositivo!$F$43:$BE$43=J$1),MC_Dispositivo!$F$53:$BE$189))</f>
        <v>77404.75999999998</v>
      </c>
      <c r="K22" s="357" cm="1">
        <f t="array" aca="1" ref="K22" ca="1">SUM(IF((MC_Dispositivo!$B$53:$B$189=$C22)*(MC_Dispositivo!$F$36:$BE$36=$BS$1)*(MC_Dispositivo!$F$43:$BE$43=K$1),MC_Dispositivo!$F$53:$BE$189))</f>
        <v>108366.66399999996</v>
      </c>
      <c r="L22" s="357" cm="1">
        <f t="array" aca="1" ref="L22" ca="1">SUM(IF((MC_Dispositivo!$B$53:$B$189=$C22)*(MC_Dispositivo!$F$36:$BE$36=$BS$1)*(MC_Dispositivo!$F$43:$BE$43=L$1),MC_Dispositivo!$F$53:$BE$189))</f>
        <v>70151.80799999999</v>
      </c>
      <c r="M22" s="357" cm="1">
        <f t="array" aca="1" ref="M22" ca="1">SUM(IF((MC_Dispositivo!$B$53:$B$189=$C22)*(MC_Dispositivo!$F$36:$BE$36=$BS$1)*(MC_Dispositivo!$F$43:$BE$43=M$1),MC_Dispositivo!$F$53:$BE$189))</f>
        <v>0</v>
      </c>
      <c r="N22" s="357" cm="1">
        <f t="array" aca="1" ref="N22" ca="1">SUM(IF((MC_Dispositivo!$B$53:$B$189=$C22)*(MC_Dispositivo!$F$36:$BE$36=$BS$1)*(MC_Dispositivo!$F$43:$BE$43=N$1),MC_Dispositivo!$F$53:$BE$189))</f>
        <v>0</v>
      </c>
      <c r="O22" s="357" cm="1">
        <f t="array" aca="1" ref="O22" ca="1">SUM(IF((MC_Dispositivo!$B$53:$B$189=$C22)*(MC_Dispositivo!$F$36:$BE$36=$BS$1)*(MC_Dispositivo!$F$43:$BE$43=O$1),MC_Dispositivo!$F$53:$BE$189))</f>
        <v>0</v>
      </c>
      <c r="P22" s="357" cm="1">
        <f t="array" aca="1" ref="P22" ca="1">SUM(IF((MC_Dispositivo!$B$53:$B$189=$C22)*(MC_Dispositivo!$F$36:$BE$36=$BS$1)*(MC_Dispositivo!$F$43:$BE$43=P$1),MC_Dispositivo!$F$53:$BE$189))</f>
        <v>0</v>
      </c>
      <c r="Q22" s="357" cm="1">
        <f t="array" aca="1" ref="Q22" ca="1">SUM(IF((MC_Dispositivo!$B$53:$B$189=$C22)*(MC_Dispositivo!$F$36:$BE$36=$BS$1)*(MC_Dispositivo!$F$43:$BE$43=Q$1),MC_Dispositivo!$F$53:$BE$189))</f>
        <v>0</v>
      </c>
      <c r="R22" s="357" cm="1">
        <f t="array" aca="1" ref="R22" ca="1">SUM(IF((MC_Dispositivo!$B$53:$B$189=$C22)*(MC_Dispositivo!$F$36:$BE$36=$BS$1)*(MC_Dispositivo!$F$43:$BE$43=R$1),MC_Dispositivo!$F$53:$BE$189))</f>
        <v>0</v>
      </c>
      <c r="S22" s="357" cm="1">
        <f t="array" aca="1" ref="S22" ca="1">SUM(IF((MC_Dispositivo!$B$53:$B$189=$C22)*(MC_Dispositivo!$F$36:$BE$36=$BS$1)*(MC_Dispositivo!$F$43:$BE$43=S$1),MC_Dispositivo!$F$53:$BE$189))</f>
        <v>0</v>
      </c>
      <c r="T22" s="357" cm="1">
        <f t="array" aca="1" ref="T22" ca="1">SUM(IF((MC_Dispositivo!$B$53:$B$189=$C22)*(MC_Dispositivo!$F$36:$BE$36=$BS$1)*(MC_Dispositivo!$F$43:$BE$43=T$1),MC_Dispositivo!$F$53:$BE$189))</f>
        <v>0</v>
      </c>
      <c r="U22" s="357" cm="1">
        <f t="array" aca="1" ref="U22" ca="1">SUM(IF((MC_Dispositivo!$B$53:$B$189=$C22)*(MC_Dispositivo!$F$36:$BE$36=$BS$1)*(MC_Dispositivo!$F$43:$BE$43=U$1),MC_Dispositivo!$F$53:$BE$189))</f>
        <v>0</v>
      </c>
      <c r="V22" s="357" cm="1">
        <f t="array" aca="1" ref="V22" ca="1">SUM(IF((MC_Dispositivo!$B$53:$B$189=$C22)*(MC_Dispositivo!$F$36:$BE$36=$BS$1)*(MC_Dispositivo!$F$43:$BE$43=V$1),MC_Dispositivo!$F$53:$BE$189))</f>
        <v>0</v>
      </c>
      <c r="W22" s="357" cm="1">
        <f t="array" aca="1" ref="W22" ca="1">SUM(IF((MC_Dispositivo!$B$53:$B$189=$C22)*(MC_Dispositivo!$F$36:$BE$36=$BS$1)*(MC_Dispositivo!$F$43:$BE$43=W$1),MC_Dispositivo!$F$53:$BE$189))</f>
        <v>0</v>
      </c>
      <c r="X22" s="357" cm="1">
        <f t="array" aca="1" ref="X22" ca="1">SUM(IF((MC_Dispositivo!$B$53:$B$189=$C22)*(MC_Dispositivo!$F$36:$BE$36=$BS$1)*(MC_Dispositivo!$F$43:$BE$43=X$1),MC_Dispositivo!$F$53:$BE$189))</f>
        <v>0</v>
      </c>
      <c r="Y22" s="357" cm="1">
        <f t="array" aca="1" ref="Y22" ca="1">SUM(IF((MC_Dispositivo!$B$53:$B$189=$C22)*(MC_Dispositivo!$F$36:$BE$36=$BS$1)*(MC_Dispositivo!$F$43:$BE$43=Y$1),MC_Dispositivo!$F$53:$BE$189))</f>
        <v>0</v>
      </c>
      <c r="Z22" s="357" cm="1">
        <f t="array" aca="1" ref="Z22" ca="1">SUM(IF((MC_Dispositivo!$B$53:$B$189=$C22)*(MC_Dispositivo!$F$36:$BE$36=$BS$1)*(MC_Dispositivo!$F$43:$BE$43=Z$1),MC_Dispositivo!$F$53:$BE$189))</f>
        <v>0</v>
      </c>
      <c r="AA22" s="357" cm="1">
        <f t="array" aca="1" ref="AA22" ca="1">SUM(IF((MC_Dispositivo!$B$53:$B$189=$C22)*(MC_Dispositivo!$F$36:$BE$36=$BS$1)*(MC_Dispositivo!$F$43:$BE$43=AA$1),MC_Dispositivo!$F$53:$BE$189))</f>
        <v>0</v>
      </c>
      <c r="AB22" s="357" cm="1">
        <f t="array" aca="1" ref="AB22" ca="1">SUM(IF((MC_Dispositivo!$B$53:$B$189=$C22)*(MC_Dispositivo!$F$36:$BE$36=$BS$1)*(MC_Dispositivo!$F$43:$BE$43=AB$1),MC_Dispositivo!$F$53:$BE$189))</f>
        <v>0</v>
      </c>
      <c r="AC22" s="357" cm="1">
        <f t="array" aca="1" ref="AC22" ca="1">SUM(IF((MC_Dispositivo!$B$53:$B$189=$C22)*(MC_Dispositivo!$F$36:$BE$36=$BS$1)*(MC_Dispositivo!$F$43:$BE$43=AC$1),MC_Dispositivo!$F$53:$BE$189))</f>
        <v>0</v>
      </c>
      <c r="AD22" s="357" cm="1">
        <f t="array" aca="1" ref="AD22" ca="1">SUM(IF((MC_Dispositivo!$B$53:$B$189=$C22)*(MC_Dispositivo!$F$36:$BE$36=$BS$1)*(MC_Dispositivo!$F$43:$BE$43=AD$1),MC_Dispositivo!$F$53:$BE$189))</f>
        <v>0</v>
      </c>
      <c r="AE22" s="357" cm="1">
        <f t="array" aca="1" ref="AE22" ca="1">SUM(IF((MC_Dispositivo!$B$53:$B$189=$C22)*(MC_Dispositivo!$F$36:$BE$36=$BS$1)*(MC_Dispositivo!$F$43:$BE$43=AE$1),MC_Dispositivo!$F$53:$BE$189))</f>
        <v>0</v>
      </c>
      <c r="AF22" s="357" cm="1">
        <f t="array" aca="1" ref="AF22" ca="1">SUM(IF((MC_Dispositivo!$B$53:$B$189=$C22)*(MC_Dispositivo!$F$36:$BE$36=$BS$1)*(MC_Dispositivo!$F$43:$BE$43=AF$1),MC_Dispositivo!$F$53:$BE$189))</f>
        <v>0</v>
      </c>
      <c r="AG22" s="357" cm="1">
        <f t="array" aca="1" ref="AG22" ca="1">SUM(IF((MC_Dispositivo!$B$53:$B$189=$C22)*(MC_Dispositivo!$F$36:$BE$36=$BS$1)*(MC_Dispositivo!$F$43:$BE$43=AG$1),MC_Dispositivo!$F$53:$BE$189))</f>
        <v>0</v>
      </c>
      <c r="AH22" s="357" cm="1">
        <f t="array" aca="1" ref="AH22" ca="1">SUM(IF((MC_Dispositivo!$B$53:$B$189=$C22)*(MC_Dispositivo!$F$36:$BE$36=$BS$1)*(MC_Dispositivo!$F$43:$BE$43=AH$1),MC_Dispositivo!$F$53:$BE$189))</f>
        <v>0</v>
      </c>
      <c r="AI22" s="357" cm="1">
        <f t="array" aca="1" ref="AI22" ca="1">SUM(IF((MC_Dispositivo!$B$53:$B$189=$C22)*(MC_Dispositivo!$F$36:$BE$36=$BS$1)*(MC_Dispositivo!$F$43:$BE$43=AI$1),MC_Dispositivo!$F$53:$BE$189))</f>
        <v>0</v>
      </c>
      <c r="AJ22" s="357" cm="1">
        <f t="array" aca="1" ref="AJ22" ca="1">SUM(IF((MC_Dispositivo!$B$53:$B$189=$C22)*(MC_Dispositivo!$F$36:$BE$36=$BS$1)*(MC_Dispositivo!$F$43:$BE$43=AJ$1),MC_Dispositivo!$F$53:$BE$189))</f>
        <v>0</v>
      </c>
      <c r="AK22" s="358">
        <f ca="1">IF(A22="","",INDEX([10]TPU!$G:$G,MATCH($A22,[10]TPU!$A:$A,0)))</f>
        <v>6.34</v>
      </c>
      <c r="AL22" s="359">
        <f t="shared" ca="1" si="9"/>
        <v>0</v>
      </c>
      <c r="AM22" s="359">
        <f t="shared" ca="1" si="9"/>
        <v>0</v>
      </c>
      <c r="AN22" s="359">
        <f t="shared" ca="1" si="9"/>
        <v>196298.47135999997</v>
      </c>
      <c r="AO22" s="359">
        <f t="shared" ca="1" si="9"/>
        <v>490746.17839999986</v>
      </c>
      <c r="AP22" s="359">
        <f t="shared" ca="1" si="9"/>
        <v>687044.64975999971</v>
      </c>
      <c r="AQ22" s="359">
        <f t="shared" ca="1" si="9"/>
        <v>444762.46271999995</v>
      </c>
      <c r="AR22" s="359">
        <f t="shared" ca="1" si="9"/>
        <v>0</v>
      </c>
      <c r="AS22" s="359">
        <f t="shared" ca="1" si="9"/>
        <v>0</v>
      </c>
      <c r="AT22" s="359">
        <f t="shared" ca="1" si="9"/>
        <v>0</v>
      </c>
      <c r="AU22" s="359">
        <f t="shared" ca="1" si="9"/>
        <v>0</v>
      </c>
      <c r="AV22" s="359">
        <f t="shared" ca="1" si="9"/>
        <v>0</v>
      </c>
      <c r="AW22" s="359">
        <f t="shared" ca="1" si="9"/>
        <v>0</v>
      </c>
      <c r="AX22" s="359">
        <f t="shared" ca="1" si="9"/>
        <v>0</v>
      </c>
      <c r="AY22" s="359">
        <f t="shared" ca="1" si="9"/>
        <v>0</v>
      </c>
      <c r="AZ22" s="359">
        <f t="shared" ca="1" si="9"/>
        <v>0</v>
      </c>
      <c r="BA22" s="359">
        <f t="shared" ca="1" si="9"/>
        <v>0</v>
      </c>
      <c r="BB22" s="359">
        <f t="shared" ca="1" si="9"/>
        <v>0</v>
      </c>
      <c r="BC22" s="359">
        <f t="shared" ca="1" si="9"/>
        <v>0</v>
      </c>
      <c r="BD22" s="359">
        <f t="shared" ca="1" si="9"/>
        <v>0</v>
      </c>
      <c r="BE22" s="359">
        <f t="shared" ca="1" si="9"/>
        <v>0</v>
      </c>
      <c r="BF22" s="359">
        <f t="shared" ca="1" si="9"/>
        <v>0</v>
      </c>
      <c r="BG22" s="359">
        <f t="shared" ca="1" si="9"/>
        <v>0</v>
      </c>
      <c r="BH22" s="359">
        <f t="shared" ca="1" si="9"/>
        <v>0</v>
      </c>
      <c r="BI22" s="359">
        <f t="shared" ca="1" si="9"/>
        <v>0</v>
      </c>
      <c r="BJ22" s="359">
        <f t="shared" ca="1" si="9"/>
        <v>0</v>
      </c>
      <c r="BK22" s="359">
        <f t="shared" ca="1" si="9"/>
        <v>0</v>
      </c>
      <c r="BL22" s="359">
        <f t="shared" ca="1" si="9"/>
        <v>0</v>
      </c>
      <c r="BM22" s="359">
        <f t="shared" ca="1" si="9"/>
        <v>0</v>
      </c>
      <c r="BN22" s="359">
        <f t="shared" ca="1" si="9"/>
        <v>0</v>
      </c>
      <c r="BO22" s="359">
        <f t="shared" ca="1" si="9"/>
        <v>0</v>
      </c>
      <c r="BP22" s="358">
        <f t="shared" ca="1" si="4"/>
        <v>1818851.7622399991</v>
      </c>
      <c r="BQ22" s="206"/>
      <c r="BR22" s="234" t="str">
        <f t="shared" si="5"/>
        <v/>
      </c>
    </row>
    <row r="23" spans="1:75" ht="20.100000000000001" customHeight="1" outlineLevel="1" x14ac:dyDescent="0.2">
      <c r="A23" s="354" t="str">
        <f ca="1">INDEX(MC_Dispositivo!B:E,MATCH('Quantitativo_BR-356'!C23,MC_Dispositivo!B:B,0),2)</f>
        <v>RO-00217</v>
      </c>
      <c r="B23" s="354" t="str">
        <f ca="1">INDEX([10]TPU!$B:$B,MATCH($A23,[10]TPU!$A:$A,0))</f>
        <v>SICOR</v>
      </c>
      <c r="C23" s="354" t="s">
        <v>61</v>
      </c>
      <c r="D23" s="355" t="str">
        <f ca="1">INDEX(MC_Dispositivo!B:E,MATCH('Quantitativo_BR-356'!C23,MC_Dispositivo!B:B,0),3)</f>
        <v>compactação de aterros a 100% do proctor intermediário (inclui espalhamento)</v>
      </c>
      <c r="E23" s="354" t="str">
        <f ca="1">INDEX(MC_Dispositivo!B:E,MATCH('Quantitativo_BR-356'!C23,MC_Dispositivo!B:B,0),4)</f>
        <v>m3</v>
      </c>
      <c r="F23" s="356" cm="1">
        <f t="array" aca="1" ref="F23" ca="1">IF($BS$1="Todos",SUM(IF(($BS$1="todos")*(MC_Dispositivo!$B$54:$B$212=$C23),MC_Dispositivo!$F$54:$BE$212)),SUM(IF((MC_Dispositivo!$F$36:$BE$36=$BS$1)*(MC_Dispositivo!$B$54:$B$212=$C23),MC_Dispositivo!$F$54:$BE$212)))</f>
        <v>65556</v>
      </c>
      <c r="G23" s="357" cm="1">
        <f t="array" aca="1" ref="G23" ca="1">SUM(IF((MC_Dispositivo!$B$53:$B$189=$C23)*(MC_Dispositivo!$F$36:$BE$36=$BS$1)*(MC_Dispositivo!$F$43:$BE$43=G$1),MC_Dispositivo!$F$53:$BE$189))</f>
        <v>0</v>
      </c>
      <c r="H23" s="357" cm="1">
        <f t="array" aca="1" ref="H23" ca="1">SUM(IF((MC_Dispositivo!$B$53:$B$189=$C23)*(MC_Dispositivo!$F$36:$BE$36=$BS$1)*(MC_Dispositivo!$F$43:$BE$43=H$1),MC_Dispositivo!$F$53:$BE$189))</f>
        <v>0</v>
      </c>
      <c r="I23" s="357" cm="1">
        <f t="array" aca="1" ref="I23" ca="1">SUM(IF((MC_Dispositivo!$B$53:$B$189=$C23)*(MC_Dispositivo!$F$36:$BE$36=$BS$1)*(MC_Dispositivo!$F$43:$BE$43=I$1),MC_Dispositivo!$F$53:$BE$189))</f>
        <v>7920</v>
      </c>
      <c r="J23" s="357" cm="1">
        <f t="array" aca="1" ref="J23" ca="1">SUM(IF((MC_Dispositivo!$B$53:$B$189=$C23)*(MC_Dispositivo!$F$36:$BE$36=$BS$1)*(MC_Dispositivo!$F$43:$BE$43=J$1),MC_Dispositivo!$F$53:$BE$189))</f>
        <v>19800</v>
      </c>
      <c r="K23" s="357" cm="1">
        <f t="array" aca="1" ref="K23" ca="1">SUM(IF((MC_Dispositivo!$B$53:$B$189=$C23)*(MC_Dispositivo!$F$36:$BE$36=$BS$1)*(MC_Dispositivo!$F$43:$BE$43=K$1),MC_Dispositivo!$F$53:$BE$189))</f>
        <v>27720</v>
      </c>
      <c r="L23" s="357" cm="1">
        <f t="array" aca="1" ref="L23" ca="1">SUM(IF((MC_Dispositivo!$B$53:$B$189=$C23)*(MC_Dispositivo!$F$36:$BE$36=$BS$1)*(MC_Dispositivo!$F$43:$BE$43=L$1),MC_Dispositivo!$F$53:$BE$189))</f>
        <v>10116</v>
      </c>
      <c r="M23" s="357" cm="1">
        <f t="array" aca="1" ref="M23" ca="1">SUM(IF((MC_Dispositivo!$B$53:$B$189=$C23)*(MC_Dispositivo!$F$36:$BE$36=$BS$1)*(MC_Dispositivo!$F$43:$BE$43=M$1),MC_Dispositivo!$F$53:$BE$189))</f>
        <v>0</v>
      </c>
      <c r="N23" s="357" cm="1">
        <f t="array" aca="1" ref="N23" ca="1">SUM(IF((MC_Dispositivo!$B$53:$B$189=$C23)*(MC_Dispositivo!$F$36:$BE$36=$BS$1)*(MC_Dispositivo!$F$43:$BE$43=N$1),MC_Dispositivo!$F$53:$BE$189))</f>
        <v>0</v>
      </c>
      <c r="O23" s="357" cm="1">
        <f t="array" aca="1" ref="O23" ca="1">SUM(IF((MC_Dispositivo!$B$53:$B$189=$C23)*(MC_Dispositivo!$F$36:$BE$36=$BS$1)*(MC_Dispositivo!$F$43:$BE$43=O$1),MC_Dispositivo!$F$53:$BE$189))</f>
        <v>0</v>
      </c>
      <c r="P23" s="357" cm="1">
        <f t="array" aca="1" ref="P23" ca="1">SUM(IF((MC_Dispositivo!$B$53:$B$189=$C23)*(MC_Dispositivo!$F$36:$BE$36=$BS$1)*(MC_Dispositivo!$F$43:$BE$43=P$1),MC_Dispositivo!$F$53:$BE$189))</f>
        <v>0</v>
      </c>
      <c r="Q23" s="357" cm="1">
        <f t="array" aca="1" ref="Q23" ca="1">SUM(IF((MC_Dispositivo!$B$53:$B$189=$C23)*(MC_Dispositivo!$F$36:$BE$36=$BS$1)*(MC_Dispositivo!$F$43:$BE$43=Q$1),MC_Dispositivo!$F$53:$BE$189))</f>
        <v>0</v>
      </c>
      <c r="R23" s="357" cm="1">
        <f t="array" aca="1" ref="R23" ca="1">SUM(IF((MC_Dispositivo!$B$53:$B$189=$C23)*(MC_Dispositivo!$F$36:$BE$36=$BS$1)*(MC_Dispositivo!$F$43:$BE$43=R$1),MC_Dispositivo!$F$53:$BE$189))</f>
        <v>0</v>
      </c>
      <c r="S23" s="357" cm="1">
        <f t="array" aca="1" ref="S23" ca="1">SUM(IF((MC_Dispositivo!$B$53:$B$189=$C23)*(MC_Dispositivo!$F$36:$BE$36=$BS$1)*(MC_Dispositivo!$F$43:$BE$43=S$1),MC_Dispositivo!$F$53:$BE$189))</f>
        <v>0</v>
      </c>
      <c r="T23" s="357" cm="1">
        <f t="array" aca="1" ref="T23" ca="1">SUM(IF((MC_Dispositivo!$B$53:$B$189=$C23)*(MC_Dispositivo!$F$36:$BE$36=$BS$1)*(MC_Dispositivo!$F$43:$BE$43=T$1),MC_Dispositivo!$F$53:$BE$189))</f>
        <v>0</v>
      </c>
      <c r="U23" s="357" cm="1">
        <f t="array" aca="1" ref="U23" ca="1">SUM(IF((MC_Dispositivo!$B$53:$B$189=$C23)*(MC_Dispositivo!$F$36:$BE$36=$BS$1)*(MC_Dispositivo!$F$43:$BE$43=U$1),MC_Dispositivo!$F$53:$BE$189))</f>
        <v>0</v>
      </c>
      <c r="V23" s="357" cm="1">
        <f t="array" aca="1" ref="V23" ca="1">SUM(IF((MC_Dispositivo!$B$53:$B$189=$C23)*(MC_Dispositivo!$F$36:$BE$36=$BS$1)*(MC_Dispositivo!$F$43:$BE$43=V$1),MC_Dispositivo!$F$53:$BE$189))</f>
        <v>0</v>
      </c>
      <c r="W23" s="357" cm="1">
        <f t="array" aca="1" ref="W23" ca="1">SUM(IF((MC_Dispositivo!$B$53:$B$189=$C23)*(MC_Dispositivo!$F$36:$BE$36=$BS$1)*(MC_Dispositivo!$F$43:$BE$43=W$1),MC_Dispositivo!$F$53:$BE$189))</f>
        <v>0</v>
      </c>
      <c r="X23" s="357" cm="1">
        <f t="array" aca="1" ref="X23" ca="1">SUM(IF((MC_Dispositivo!$B$53:$B$189=$C23)*(MC_Dispositivo!$F$36:$BE$36=$BS$1)*(MC_Dispositivo!$F$43:$BE$43=X$1),MC_Dispositivo!$F$53:$BE$189))</f>
        <v>0</v>
      </c>
      <c r="Y23" s="357" cm="1">
        <f t="array" aca="1" ref="Y23" ca="1">SUM(IF((MC_Dispositivo!$B$53:$B$189=$C23)*(MC_Dispositivo!$F$36:$BE$36=$BS$1)*(MC_Dispositivo!$F$43:$BE$43=Y$1),MC_Dispositivo!$F$53:$BE$189))</f>
        <v>0</v>
      </c>
      <c r="Z23" s="357" cm="1">
        <f t="array" aca="1" ref="Z23" ca="1">SUM(IF((MC_Dispositivo!$B$53:$B$189=$C23)*(MC_Dispositivo!$F$36:$BE$36=$BS$1)*(MC_Dispositivo!$F$43:$BE$43=Z$1),MC_Dispositivo!$F$53:$BE$189))</f>
        <v>0</v>
      </c>
      <c r="AA23" s="357" cm="1">
        <f t="array" aca="1" ref="AA23" ca="1">SUM(IF((MC_Dispositivo!$B$53:$B$189=$C23)*(MC_Dispositivo!$F$36:$BE$36=$BS$1)*(MC_Dispositivo!$F$43:$BE$43=AA$1),MC_Dispositivo!$F$53:$BE$189))</f>
        <v>0</v>
      </c>
      <c r="AB23" s="357" cm="1">
        <f t="array" aca="1" ref="AB23" ca="1">SUM(IF((MC_Dispositivo!$B$53:$B$189=$C23)*(MC_Dispositivo!$F$36:$BE$36=$BS$1)*(MC_Dispositivo!$F$43:$BE$43=AB$1),MC_Dispositivo!$F$53:$BE$189))</f>
        <v>0</v>
      </c>
      <c r="AC23" s="357" cm="1">
        <f t="array" aca="1" ref="AC23" ca="1">SUM(IF((MC_Dispositivo!$B$53:$B$189=$C23)*(MC_Dispositivo!$F$36:$BE$36=$BS$1)*(MC_Dispositivo!$F$43:$BE$43=AC$1),MC_Dispositivo!$F$53:$BE$189))</f>
        <v>0</v>
      </c>
      <c r="AD23" s="357" cm="1">
        <f t="array" aca="1" ref="AD23" ca="1">SUM(IF((MC_Dispositivo!$B$53:$B$189=$C23)*(MC_Dispositivo!$F$36:$BE$36=$BS$1)*(MC_Dispositivo!$F$43:$BE$43=AD$1),MC_Dispositivo!$F$53:$BE$189))</f>
        <v>0</v>
      </c>
      <c r="AE23" s="357" cm="1">
        <f t="array" aca="1" ref="AE23" ca="1">SUM(IF((MC_Dispositivo!$B$53:$B$189=$C23)*(MC_Dispositivo!$F$36:$BE$36=$BS$1)*(MC_Dispositivo!$F$43:$BE$43=AE$1),MC_Dispositivo!$F$53:$BE$189))</f>
        <v>0</v>
      </c>
      <c r="AF23" s="357" cm="1">
        <f t="array" aca="1" ref="AF23" ca="1">SUM(IF((MC_Dispositivo!$B$53:$B$189=$C23)*(MC_Dispositivo!$F$36:$BE$36=$BS$1)*(MC_Dispositivo!$F$43:$BE$43=AF$1),MC_Dispositivo!$F$53:$BE$189))</f>
        <v>0</v>
      </c>
      <c r="AG23" s="357" cm="1">
        <f t="array" aca="1" ref="AG23" ca="1">SUM(IF((MC_Dispositivo!$B$53:$B$189=$C23)*(MC_Dispositivo!$F$36:$BE$36=$BS$1)*(MC_Dispositivo!$F$43:$BE$43=AG$1),MC_Dispositivo!$F$53:$BE$189))</f>
        <v>0</v>
      </c>
      <c r="AH23" s="357" cm="1">
        <f t="array" aca="1" ref="AH23" ca="1">SUM(IF((MC_Dispositivo!$B$53:$B$189=$C23)*(MC_Dispositivo!$F$36:$BE$36=$BS$1)*(MC_Dispositivo!$F$43:$BE$43=AH$1),MC_Dispositivo!$F$53:$BE$189))</f>
        <v>0</v>
      </c>
      <c r="AI23" s="357" cm="1">
        <f t="array" aca="1" ref="AI23" ca="1">SUM(IF((MC_Dispositivo!$B$53:$B$189=$C23)*(MC_Dispositivo!$F$36:$BE$36=$BS$1)*(MC_Dispositivo!$F$43:$BE$43=AI$1),MC_Dispositivo!$F$53:$BE$189))</f>
        <v>0</v>
      </c>
      <c r="AJ23" s="357" cm="1">
        <f t="array" aca="1" ref="AJ23" ca="1">SUM(IF((MC_Dispositivo!$B$53:$B$189=$C23)*(MC_Dispositivo!$F$36:$BE$36=$BS$1)*(MC_Dispositivo!$F$43:$BE$43=AJ$1),MC_Dispositivo!$F$53:$BE$189))</f>
        <v>0</v>
      </c>
      <c r="AK23" s="358">
        <f ca="1">IF(A23="","",INDEX([10]TPU!$G:$G,MATCH($A23,[10]TPU!$A:$A,0)))</f>
        <v>10.94</v>
      </c>
      <c r="AL23" s="359">
        <f t="shared" ca="1" si="9"/>
        <v>0</v>
      </c>
      <c r="AM23" s="359">
        <f t="shared" ca="1" si="9"/>
        <v>0</v>
      </c>
      <c r="AN23" s="359">
        <f t="shared" ca="1" si="9"/>
        <v>86644.800000000003</v>
      </c>
      <c r="AO23" s="359">
        <f t="shared" ca="1" si="9"/>
        <v>216612</v>
      </c>
      <c r="AP23" s="359">
        <f t="shared" ca="1" si="9"/>
        <v>303256.8</v>
      </c>
      <c r="AQ23" s="359">
        <f t="shared" ca="1" si="9"/>
        <v>110669.04</v>
      </c>
      <c r="AR23" s="359">
        <f t="shared" ca="1" si="9"/>
        <v>0</v>
      </c>
      <c r="AS23" s="359">
        <f t="shared" ca="1" si="9"/>
        <v>0</v>
      </c>
      <c r="AT23" s="359">
        <f t="shared" ca="1" si="9"/>
        <v>0</v>
      </c>
      <c r="AU23" s="359">
        <f t="shared" ca="1" si="9"/>
        <v>0</v>
      </c>
      <c r="AV23" s="359">
        <f t="shared" ca="1" si="9"/>
        <v>0</v>
      </c>
      <c r="AW23" s="359">
        <f t="shared" ca="1" si="9"/>
        <v>0</v>
      </c>
      <c r="AX23" s="359">
        <f t="shared" ca="1" si="9"/>
        <v>0</v>
      </c>
      <c r="AY23" s="359">
        <f t="shared" ca="1" si="9"/>
        <v>0</v>
      </c>
      <c r="AZ23" s="359">
        <f t="shared" ca="1" si="9"/>
        <v>0</v>
      </c>
      <c r="BA23" s="359">
        <f t="shared" ca="1" si="9"/>
        <v>0</v>
      </c>
      <c r="BB23" s="359">
        <f t="shared" ca="1" si="9"/>
        <v>0</v>
      </c>
      <c r="BC23" s="359">
        <f t="shared" ca="1" si="9"/>
        <v>0</v>
      </c>
      <c r="BD23" s="359">
        <f t="shared" ca="1" si="9"/>
        <v>0</v>
      </c>
      <c r="BE23" s="359">
        <f t="shared" ca="1" si="9"/>
        <v>0</v>
      </c>
      <c r="BF23" s="359">
        <f t="shared" ca="1" si="9"/>
        <v>0</v>
      </c>
      <c r="BG23" s="359">
        <f t="shared" ca="1" si="9"/>
        <v>0</v>
      </c>
      <c r="BH23" s="359">
        <f t="shared" ca="1" si="9"/>
        <v>0</v>
      </c>
      <c r="BI23" s="359">
        <f t="shared" ca="1" si="9"/>
        <v>0</v>
      </c>
      <c r="BJ23" s="359">
        <f t="shared" ca="1" si="9"/>
        <v>0</v>
      </c>
      <c r="BK23" s="359">
        <f t="shared" ca="1" si="9"/>
        <v>0</v>
      </c>
      <c r="BL23" s="359">
        <f t="shared" ca="1" si="9"/>
        <v>0</v>
      </c>
      <c r="BM23" s="359">
        <f t="shared" ca="1" si="9"/>
        <v>0</v>
      </c>
      <c r="BN23" s="359">
        <f t="shared" ca="1" si="9"/>
        <v>0</v>
      </c>
      <c r="BO23" s="359">
        <f t="shared" ca="1" si="9"/>
        <v>0</v>
      </c>
      <c r="BP23" s="358">
        <f t="shared" ca="1" si="4"/>
        <v>717182.64</v>
      </c>
      <c r="BQ23" s="206"/>
      <c r="BR23" s="234" t="str">
        <f t="shared" si="5"/>
        <v/>
      </c>
    </row>
    <row r="24" spans="1:75" ht="20.100000000000001" customHeight="1" outlineLevel="1" x14ac:dyDescent="0.2">
      <c r="A24" s="354">
        <f ca="1">INDEX(MC_Dispositivo!B:E,MATCH('Quantitativo_BR-356'!C24,MC_Dispositivo!B:B,0),2)</f>
        <v>5502979</v>
      </c>
      <c r="B24" s="354" t="str">
        <f ca="1">INDEX([10]TPU!$B:$B,MATCH($A24,[10]TPU!$A:$A,0))</f>
        <v>SICRO</v>
      </c>
      <c r="C24" s="354" t="s">
        <v>62</v>
      </c>
      <c r="D24" s="355" t="str">
        <f ca="1">INDEX(MC_Dispositivo!B:E,MATCH('Quantitativo_BR-356'!C24,MC_Dispositivo!B:B,0),3)</f>
        <v>Construção de corpo de aterro com material de 3ª categoria oriundo de corte</v>
      </c>
      <c r="E24" s="354" t="str">
        <f ca="1">INDEX(MC_Dispositivo!B:E,MATCH('Quantitativo_BR-356'!C24,MC_Dispositivo!B:B,0),4)</f>
        <v>m³</v>
      </c>
      <c r="F24" s="356" cm="1">
        <f t="array" aca="1" ref="F24" ca="1">IF($BS$1="Todos",SUM(IF(($BS$1="todos")*(MC_Dispositivo!$B$54:$B$212=$C24),MC_Dispositivo!$F$54:$BE$212)),SUM(IF((MC_Dispositivo!$F$36:$BE$36=$BS$1)*(MC_Dispositivo!$B$54:$B$212=$C24),MC_Dispositivo!$F$54:$BE$212)))</f>
        <v>0</v>
      </c>
      <c r="G24" s="357" cm="1">
        <f t="array" aca="1" ref="G24" ca="1">SUM(IF((MC_Dispositivo!$B$53:$B$189=$C24)*(MC_Dispositivo!$F$36:$BE$36=$BS$1)*(MC_Dispositivo!$F$43:$BE$43=G$1),MC_Dispositivo!$F$53:$BE$189))</f>
        <v>0</v>
      </c>
      <c r="H24" s="357" cm="1">
        <f t="array" aca="1" ref="H24" ca="1">SUM(IF((MC_Dispositivo!$B$53:$B$189=$C24)*(MC_Dispositivo!$F$36:$BE$36=$BS$1)*(MC_Dispositivo!$F$43:$BE$43=H$1),MC_Dispositivo!$F$53:$BE$189))</f>
        <v>0</v>
      </c>
      <c r="I24" s="357" cm="1">
        <f t="array" aca="1" ref="I24" ca="1">SUM(IF((MC_Dispositivo!$B$53:$B$189=$C24)*(MC_Dispositivo!$F$36:$BE$36=$BS$1)*(MC_Dispositivo!$F$43:$BE$43=I$1),MC_Dispositivo!$F$53:$BE$189))</f>
        <v>0</v>
      </c>
      <c r="J24" s="357" cm="1">
        <f t="array" aca="1" ref="J24" ca="1">SUM(IF((MC_Dispositivo!$B$53:$B$189=$C24)*(MC_Dispositivo!$F$36:$BE$36=$BS$1)*(MC_Dispositivo!$F$43:$BE$43=J$1),MC_Dispositivo!$F$53:$BE$189))</f>
        <v>0</v>
      </c>
      <c r="K24" s="357" cm="1">
        <f t="array" aca="1" ref="K24" ca="1">SUM(IF((MC_Dispositivo!$B$53:$B$189=$C24)*(MC_Dispositivo!$F$36:$BE$36=$BS$1)*(MC_Dispositivo!$F$43:$BE$43=K$1),MC_Dispositivo!$F$53:$BE$189))</f>
        <v>0</v>
      </c>
      <c r="L24" s="357" cm="1">
        <f t="array" aca="1" ref="L24" ca="1">SUM(IF((MC_Dispositivo!$B$53:$B$189=$C24)*(MC_Dispositivo!$F$36:$BE$36=$BS$1)*(MC_Dispositivo!$F$43:$BE$43=L$1),MC_Dispositivo!$F$53:$BE$189))</f>
        <v>0</v>
      </c>
      <c r="M24" s="357" cm="1">
        <f t="array" aca="1" ref="M24" ca="1">SUM(IF((MC_Dispositivo!$B$53:$B$189=$C24)*(MC_Dispositivo!$F$36:$BE$36=$BS$1)*(MC_Dispositivo!$F$43:$BE$43=M$1),MC_Dispositivo!$F$53:$BE$189))</f>
        <v>0</v>
      </c>
      <c r="N24" s="357" cm="1">
        <f t="array" aca="1" ref="N24" ca="1">SUM(IF((MC_Dispositivo!$B$53:$B$189=$C24)*(MC_Dispositivo!$F$36:$BE$36=$BS$1)*(MC_Dispositivo!$F$43:$BE$43=N$1),MC_Dispositivo!$F$53:$BE$189))</f>
        <v>0</v>
      </c>
      <c r="O24" s="357" cm="1">
        <f t="array" aca="1" ref="O24" ca="1">SUM(IF((MC_Dispositivo!$B$53:$B$189=$C24)*(MC_Dispositivo!$F$36:$BE$36=$BS$1)*(MC_Dispositivo!$F$43:$BE$43=O$1),MC_Dispositivo!$F$53:$BE$189))</f>
        <v>0</v>
      </c>
      <c r="P24" s="357" cm="1">
        <f t="array" aca="1" ref="P24" ca="1">SUM(IF((MC_Dispositivo!$B$53:$B$189=$C24)*(MC_Dispositivo!$F$36:$BE$36=$BS$1)*(MC_Dispositivo!$F$43:$BE$43=P$1),MC_Dispositivo!$F$53:$BE$189))</f>
        <v>0</v>
      </c>
      <c r="Q24" s="357" cm="1">
        <f t="array" aca="1" ref="Q24" ca="1">SUM(IF((MC_Dispositivo!$B$53:$B$189=$C24)*(MC_Dispositivo!$F$36:$BE$36=$BS$1)*(MC_Dispositivo!$F$43:$BE$43=Q$1),MC_Dispositivo!$F$53:$BE$189))</f>
        <v>0</v>
      </c>
      <c r="R24" s="357" cm="1">
        <f t="array" aca="1" ref="R24" ca="1">SUM(IF((MC_Dispositivo!$B$53:$B$189=$C24)*(MC_Dispositivo!$F$36:$BE$36=$BS$1)*(MC_Dispositivo!$F$43:$BE$43=R$1),MC_Dispositivo!$F$53:$BE$189))</f>
        <v>0</v>
      </c>
      <c r="S24" s="357" cm="1">
        <f t="array" aca="1" ref="S24" ca="1">SUM(IF((MC_Dispositivo!$B$53:$B$189=$C24)*(MC_Dispositivo!$F$36:$BE$36=$BS$1)*(MC_Dispositivo!$F$43:$BE$43=S$1),MC_Dispositivo!$F$53:$BE$189))</f>
        <v>0</v>
      </c>
      <c r="T24" s="357" cm="1">
        <f t="array" aca="1" ref="T24" ca="1">SUM(IF((MC_Dispositivo!$B$53:$B$189=$C24)*(MC_Dispositivo!$F$36:$BE$36=$BS$1)*(MC_Dispositivo!$F$43:$BE$43=T$1),MC_Dispositivo!$F$53:$BE$189))</f>
        <v>0</v>
      </c>
      <c r="U24" s="357" cm="1">
        <f t="array" aca="1" ref="U24" ca="1">SUM(IF((MC_Dispositivo!$B$53:$B$189=$C24)*(MC_Dispositivo!$F$36:$BE$36=$BS$1)*(MC_Dispositivo!$F$43:$BE$43=U$1),MC_Dispositivo!$F$53:$BE$189))</f>
        <v>0</v>
      </c>
      <c r="V24" s="357" cm="1">
        <f t="array" aca="1" ref="V24" ca="1">SUM(IF((MC_Dispositivo!$B$53:$B$189=$C24)*(MC_Dispositivo!$F$36:$BE$36=$BS$1)*(MC_Dispositivo!$F$43:$BE$43=V$1),MC_Dispositivo!$F$53:$BE$189))</f>
        <v>0</v>
      </c>
      <c r="W24" s="357" cm="1">
        <f t="array" aca="1" ref="W24" ca="1">SUM(IF((MC_Dispositivo!$B$53:$B$189=$C24)*(MC_Dispositivo!$F$36:$BE$36=$BS$1)*(MC_Dispositivo!$F$43:$BE$43=W$1),MC_Dispositivo!$F$53:$BE$189))</f>
        <v>0</v>
      </c>
      <c r="X24" s="357" cm="1">
        <f t="array" aca="1" ref="X24" ca="1">SUM(IF((MC_Dispositivo!$B$53:$B$189=$C24)*(MC_Dispositivo!$F$36:$BE$36=$BS$1)*(MC_Dispositivo!$F$43:$BE$43=X$1),MC_Dispositivo!$F$53:$BE$189))</f>
        <v>0</v>
      </c>
      <c r="Y24" s="357" cm="1">
        <f t="array" aca="1" ref="Y24" ca="1">SUM(IF((MC_Dispositivo!$B$53:$B$189=$C24)*(MC_Dispositivo!$F$36:$BE$36=$BS$1)*(MC_Dispositivo!$F$43:$BE$43=Y$1),MC_Dispositivo!$F$53:$BE$189))</f>
        <v>0</v>
      </c>
      <c r="Z24" s="357" cm="1">
        <f t="array" aca="1" ref="Z24" ca="1">SUM(IF((MC_Dispositivo!$B$53:$B$189=$C24)*(MC_Dispositivo!$F$36:$BE$36=$BS$1)*(MC_Dispositivo!$F$43:$BE$43=Z$1),MC_Dispositivo!$F$53:$BE$189))</f>
        <v>0</v>
      </c>
      <c r="AA24" s="357" cm="1">
        <f t="array" aca="1" ref="AA24" ca="1">SUM(IF((MC_Dispositivo!$B$53:$B$189=$C24)*(MC_Dispositivo!$F$36:$BE$36=$BS$1)*(MC_Dispositivo!$F$43:$BE$43=AA$1),MC_Dispositivo!$F$53:$BE$189))</f>
        <v>0</v>
      </c>
      <c r="AB24" s="357" cm="1">
        <f t="array" aca="1" ref="AB24" ca="1">SUM(IF((MC_Dispositivo!$B$53:$B$189=$C24)*(MC_Dispositivo!$F$36:$BE$36=$BS$1)*(MC_Dispositivo!$F$43:$BE$43=AB$1),MC_Dispositivo!$F$53:$BE$189))</f>
        <v>0</v>
      </c>
      <c r="AC24" s="357" cm="1">
        <f t="array" aca="1" ref="AC24" ca="1">SUM(IF((MC_Dispositivo!$B$53:$B$189=$C24)*(MC_Dispositivo!$F$36:$BE$36=$BS$1)*(MC_Dispositivo!$F$43:$BE$43=AC$1),MC_Dispositivo!$F$53:$BE$189))</f>
        <v>0</v>
      </c>
      <c r="AD24" s="357" cm="1">
        <f t="array" aca="1" ref="AD24" ca="1">SUM(IF((MC_Dispositivo!$B$53:$B$189=$C24)*(MC_Dispositivo!$F$36:$BE$36=$BS$1)*(MC_Dispositivo!$F$43:$BE$43=AD$1),MC_Dispositivo!$F$53:$BE$189))</f>
        <v>0</v>
      </c>
      <c r="AE24" s="357" cm="1">
        <f t="array" aca="1" ref="AE24" ca="1">SUM(IF((MC_Dispositivo!$B$53:$B$189=$C24)*(MC_Dispositivo!$F$36:$BE$36=$BS$1)*(MC_Dispositivo!$F$43:$BE$43=AE$1),MC_Dispositivo!$F$53:$BE$189))</f>
        <v>0</v>
      </c>
      <c r="AF24" s="357" cm="1">
        <f t="array" aca="1" ref="AF24" ca="1">SUM(IF((MC_Dispositivo!$B$53:$B$189=$C24)*(MC_Dispositivo!$F$36:$BE$36=$BS$1)*(MC_Dispositivo!$F$43:$BE$43=AF$1),MC_Dispositivo!$F$53:$BE$189))</f>
        <v>0</v>
      </c>
      <c r="AG24" s="357" cm="1">
        <f t="array" aca="1" ref="AG24" ca="1">SUM(IF((MC_Dispositivo!$B$53:$B$189=$C24)*(MC_Dispositivo!$F$36:$BE$36=$BS$1)*(MC_Dispositivo!$F$43:$BE$43=AG$1),MC_Dispositivo!$F$53:$BE$189))</f>
        <v>0</v>
      </c>
      <c r="AH24" s="357" cm="1">
        <f t="array" aca="1" ref="AH24" ca="1">SUM(IF((MC_Dispositivo!$B$53:$B$189=$C24)*(MC_Dispositivo!$F$36:$BE$36=$BS$1)*(MC_Dispositivo!$F$43:$BE$43=AH$1),MC_Dispositivo!$F$53:$BE$189))</f>
        <v>0</v>
      </c>
      <c r="AI24" s="357" cm="1">
        <f t="array" aca="1" ref="AI24" ca="1">SUM(IF((MC_Dispositivo!$B$53:$B$189=$C24)*(MC_Dispositivo!$F$36:$BE$36=$BS$1)*(MC_Dispositivo!$F$43:$BE$43=AI$1),MC_Dispositivo!$F$53:$BE$189))</f>
        <v>0</v>
      </c>
      <c r="AJ24" s="357" cm="1">
        <f t="array" aca="1" ref="AJ24" ca="1">SUM(IF((MC_Dispositivo!$B$53:$B$189=$C24)*(MC_Dispositivo!$F$36:$BE$36=$BS$1)*(MC_Dispositivo!$F$43:$BE$43=AJ$1),MC_Dispositivo!$F$53:$BE$189))</f>
        <v>0</v>
      </c>
      <c r="AK24" s="358">
        <f ca="1">IF(A24="","",INDEX([10]TPU!$G:$G,MATCH($A24,[10]TPU!$A:$A,0)))</f>
        <v>20.55</v>
      </c>
      <c r="AL24" s="359">
        <f t="shared" ca="1" si="9"/>
        <v>0</v>
      </c>
      <c r="AM24" s="359">
        <f t="shared" ca="1" si="9"/>
        <v>0</v>
      </c>
      <c r="AN24" s="359">
        <f t="shared" ca="1" si="9"/>
        <v>0</v>
      </c>
      <c r="AO24" s="359">
        <f t="shared" ca="1" si="9"/>
        <v>0</v>
      </c>
      <c r="AP24" s="359">
        <f t="shared" ca="1" si="9"/>
        <v>0</v>
      </c>
      <c r="AQ24" s="359">
        <f t="shared" ca="1" si="9"/>
        <v>0</v>
      </c>
      <c r="AR24" s="359">
        <f t="shared" ca="1" si="9"/>
        <v>0</v>
      </c>
      <c r="AS24" s="359">
        <f t="shared" ca="1" si="9"/>
        <v>0</v>
      </c>
      <c r="AT24" s="359">
        <f t="shared" ca="1" si="9"/>
        <v>0</v>
      </c>
      <c r="AU24" s="359">
        <f t="shared" ca="1" si="9"/>
        <v>0</v>
      </c>
      <c r="AV24" s="359">
        <f t="shared" ca="1" si="9"/>
        <v>0</v>
      </c>
      <c r="AW24" s="359">
        <f t="shared" ca="1" si="9"/>
        <v>0</v>
      </c>
      <c r="AX24" s="359">
        <f t="shared" ca="1" si="9"/>
        <v>0</v>
      </c>
      <c r="AY24" s="359">
        <f t="shared" ca="1" si="9"/>
        <v>0</v>
      </c>
      <c r="AZ24" s="359">
        <f t="shared" ca="1" si="9"/>
        <v>0</v>
      </c>
      <c r="BA24" s="359">
        <f t="shared" ca="1" si="9"/>
        <v>0</v>
      </c>
      <c r="BB24" s="359">
        <f t="shared" ca="1" si="9"/>
        <v>0</v>
      </c>
      <c r="BC24" s="359">
        <f t="shared" ca="1" si="9"/>
        <v>0</v>
      </c>
      <c r="BD24" s="359">
        <f t="shared" ca="1" si="9"/>
        <v>0</v>
      </c>
      <c r="BE24" s="359">
        <f t="shared" ca="1" si="9"/>
        <v>0</v>
      </c>
      <c r="BF24" s="359">
        <f t="shared" ca="1" si="9"/>
        <v>0</v>
      </c>
      <c r="BG24" s="359">
        <f t="shared" ca="1" si="9"/>
        <v>0</v>
      </c>
      <c r="BH24" s="359">
        <f t="shared" ca="1" si="9"/>
        <v>0</v>
      </c>
      <c r="BI24" s="359">
        <f t="shared" ca="1" si="9"/>
        <v>0</v>
      </c>
      <c r="BJ24" s="359">
        <f t="shared" ca="1" si="9"/>
        <v>0</v>
      </c>
      <c r="BK24" s="359">
        <f t="shared" ca="1" si="9"/>
        <v>0</v>
      </c>
      <c r="BL24" s="359">
        <f t="shared" ca="1" si="9"/>
        <v>0</v>
      </c>
      <c r="BM24" s="359">
        <f t="shared" ca="1" si="9"/>
        <v>0</v>
      </c>
      <c r="BN24" s="359">
        <f t="shared" ca="1" si="9"/>
        <v>0</v>
      </c>
      <c r="BO24" s="359">
        <f t="shared" ca="1" si="9"/>
        <v>0</v>
      </c>
      <c r="BP24" s="358">
        <f t="shared" ca="1" si="4"/>
        <v>0</v>
      </c>
      <c r="BQ24" s="206"/>
      <c r="BR24" s="234" t="str">
        <f t="shared" si="5"/>
        <v/>
      </c>
    </row>
    <row r="25" spans="1:75" ht="20.100000000000001" customHeight="1" outlineLevel="1" x14ac:dyDescent="0.2">
      <c r="A25" s="354">
        <f ca="1">INDEX(MC_Dispositivo!B:E,MATCH('Quantitativo_BR-356'!C25,MC_Dispositivo!B:B,0),2)</f>
        <v>4016008</v>
      </c>
      <c r="B25" s="354" t="str">
        <f ca="1">INDEX([10]TPU!$B:$B,MATCH($A25,[10]TPU!$A:$A,0))</f>
        <v>SICRO</v>
      </c>
      <c r="C25" s="354" t="s">
        <v>64</v>
      </c>
      <c r="D25" s="355" t="str">
        <f ca="1">INDEX(MC_Dispositivo!B:E,MATCH('Quantitativo_BR-356'!C25,MC_Dispositivo!B:B,0),3)</f>
        <v>Escavação e carga de material de jazida com trator de 127 kW e carregadeira de 3,4 m³</v>
      </c>
      <c r="E25" s="354" t="str">
        <f ca="1">INDEX(MC_Dispositivo!B:E,MATCH('Quantitativo_BR-356'!C25,MC_Dispositivo!B:B,0),4)</f>
        <v>m³</v>
      </c>
      <c r="F25" s="356" cm="1">
        <f t="array" aca="1" ref="F25" ca="1">IF($BS$1="Todos",SUM(IF(($BS$1="todos")*(MC_Dispositivo!$B$54:$B$212=$C25),MC_Dispositivo!$F$54:$BE$212)),SUM(IF((MC_Dispositivo!$F$36:$BE$36=$BS$1)*(MC_Dispositivo!$B$54:$B$212=$C25),MC_Dispositivo!$F$54:$BE$212)))</f>
        <v>0</v>
      </c>
      <c r="G25" s="357" cm="1">
        <f t="array" aca="1" ref="G25" ca="1">SUM(IF((MC_Dispositivo!$B$53:$B$189=$C25)*(MC_Dispositivo!$F$36:$BE$36=$BS$1)*(MC_Dispositivo!$F$43:$BE$43=G$1),MC_Dispositivo!$F$53:$BE$189))</f>
        <v>0</v>
      </c>
      <c r="H25" s="357" cm="1">
        <f t="array" aca="1" ref="H25" ca="1">SUM(IF((MC_Dispositivo!$B$53:$B$189=$C25)*(MC_Dispositivo!$F$36:$BE$36=$BS$1)*(MC_Dispositivo!$F$43:$BE$43=H$1),MC_Dispositivo!$F$53:$BE$189))</f>
        <v>0</v>
      </c>
      <c r="I25" s="357" cm="1">
        <f t="array" aca="1" ref="I25" ca="1">SUM(IF((MC_Dispositivo!$B$53:$B$189=$C25)*(MC_Dispositivo!$F$36:$BE$36=$BS$1)*(MC_Dispositivo!$F$43:$BE$43=I$1),MC_Dispositivo!$F$53:$BE$189))</f>
        <v>0</v>
      </c>
      <c r="J25" s="357" cm="1">
        <f t="array" aca="1" ref="J25" ca="1">SUM(IF((MC_Dispositivo!$B$53:$B$189=$C25)*(MC_Dispositivo!$F$36:$BE$36=$BS$1)*(MC_Dispositivo!$F$43:$BE$43=J$1),MC_Dispositivo!$F$53:$BE$189))</f>
        <v>0</v>
      </c>
      <c r="K25" s="357" cm="1">
        <f t="array" aca="1" ref="K25" ca="1">SUM(IF((MC_Dispositivo!$B$53:$B$189=$C25)*(MC_Dispositivo!$F$36:$BE$36=$BS$1)*(MC_Dispositivo!$F$43:$BE$43=K$1),MC_Dispositivo!$F$53:$BE$189))</f>
        <v>0</v>
      </c>
      <c r="L25" s="357" cm="1">
        <f t="array" aca="1" ref="L25" ca="1">SUM(IF((MC_Dispositivo!$B$53:$B$189=$C25)*(MC_Dispositivo!$F$36:$BE$36=$BS$1)*(MC_Dispositivo!$F$43:$BE$43=L$1),MC_Dispositivo!$F$53:$BE$189))</f>
        <v>0</v>
      </c>
      <c r="M25" s="357" cm="1">
        <f t="array" aca="1" ref="M25" ca="1">SUM(IF((MC_Dispositivo!$B$53:$B$189=$C25)*(MC_Dispositivo!$F$36:$BE$36=$BS$1)*(MC_Dispositivo!$F$43:$BE$43=M$1),MC_Dispositivo!$F$53:$BE$189))</f>
        <v>0</v>
      </c>
      <c r="N25" s="357" cm="1">
        <f t="array" aca="1" ref="N25" ca="1">SUM(IF((MC_Dispositivo!$B$53:$B$189=$C25)*(MC_Dispositivo!$F$36:$BE$36=$BS$1)*(MC_Dispositivo!$F$43:$BE$43=N$1),MC_Dispositivo!$F$53:$BE$189))</f>
        <v>0</v>
      </c>
      <c r="O25" s="357" cm="1">
        <f t="array" aca="1" ref="O25" ca="1">SUM(IF((MC_Dispositivo!$B$53:$B$189=$C25)*(MC_Dispositivo!$F$36:$BE$36=$BS$1)*(MC_Dispositivo!$F$43:$BE$43=O$1),MC_Dispositivo!$F$53:$BE$189))</f>
        <v>0</v>
      </c>
      <c r="P25" s="357" cm="1">
        <f t="array" aca="1" ref="P25" ca="1">SUM(IF((MC_Dispositivo!$B$53:$B$189=$C25)*(MC_Dispositivo!$F$36:$BE$36=$BS$1)*(MC_Dispositivo!$F$43:$BE$43=P$1),MC_Dispositivo!$F$53:$BE$189))</f>
        <v>0</v>
      </c>
      <c r="Q25" s="357" cm="1">
        <f t="array" aca="1" ref="Q25" ca="1">SUM(IF((MC_Dispositivo!$B$53:$B$189=$C25)*(MC_Dispositivo!$F$36:$BE$36=$BS$1)*(MC_Dispositivo!$F$43:$BE$43=Q$1),MC_Dispositivo!$F$53:$BE$189))</f>
        <v>0</v>
      </c>
      <c r="R25" s="357" cm="1">
        <f t="array" aca="1" ref="R25" ca="1">SUM(IF((MC_Dispositivo!$B$53:$B$189=$C25)*(MC_Dispositivo!$F$36:$BE$36=$BS$1)*(MC_Dispositivo!$F$43:$BE$43=R$1),MC_Dispositivo!$F$53:$BE$189))</f>
        <v>0</v>
      </c>
      <c r="S25" s="357" cm="1">
        <f t="array" aca="1" ref="S25" ca="1">SUM(IF((MC_Dispositivo!$B$53:$B$189=$C25)*(MC_Dispositivo!$F$36:$BE$36=$BS$1)*(MC_Dispositivo!$F$43:$BE$43=S$1),MC_Dispositivo!$F$53:$BE$189))</f>
        <v>0</v>
      </c>
      <c r="T25" s="357" cm="1">
        <f t="array" aca="1" ref="T25" ca="1">SUM(IF((MC_Dispositivo!$B$53:$B$189=$C25)*(MC_Dispositivo!$F$36:$BE$36=$BS$1)*(MC_Dispositivo!$F$43:$BE$43=T$1),MC_Dispositivo!$F$53:$BE$189))</f>
        <v>0</v>
      </c>
      <c r="U25" s="357" cm="1">
        <f t="array" aca="1" ref="U25" ca="1">SUM(IF((MC_Dispositivo!$B$53:$B$189=$C25)*(MC_Dispositivo!$F$36:$BE$36=$BS$1)*(MC_Dispositivo!$F$43:$BE$43=U$1),MC_Dispositivo!$F$53:$BE$189))</f>
        <v>0</v>
      </c>
      <c r="V25" s="357" cm="1">
        <f t="array" aca="1" ref="V25" ca="1">SUM(IF((MC_Dispositivo!$B$53:$B$189=$C25)*(MC_Dispositivo!$F$36:$BE$36=$BS$1)*(MC_Dispositivo!$F$43:$BE$43=V$1),MC_Dispositivo!$F$53:$BE$189))</f>
        <v>0</v>
      </c>
      <c r="W25" s="357" cm="1">
        <f t="array" aca="1" ref="W25" ca="1">SUM(IF((MC_Dispositivo!$B$53:$B$189=$C25)*(MC_Dispositivo!$F$36:$BE$36=$BS$1)*(MC_Dispositivo!$F$43:$BE$43=W$1),MC_Dispositivo!$F$53:$BE$189))</f>
        <v>0</v>
      </c>
      <c r="X25" s="357" cm="1">
        <f t="array" aca="1" ref="X25" ca="1">SUM(IF((MC_Dispositivo!$B$53:$B$189=$C25)*(MC_Dispositivo!$F$36:$BE$36=$BS$1)*(MC_Dispositivo!$F$43:$BE$43=X$1),MC_Dispositivo!$F$53:$BE$189))</f>
        <v>0</v>
      </c>
      <c r="Y25" s="357" cm="1">
        <f t="array" aca="1" ref="Y25" ca="1">SUM(IF((MC_Dispositivo!$B$53:$B$189=$C25)*(MC_Dispositivo!$F$36:$BE$36=$BS$1)*(MC_Dispositivo!$F$43:$BE$43=Y$1),MC_Dispositivo!$F$53:$BE$189))</f>
        <v>0</v>
      </c>
      <c r="Z25" s="357" cm="1">
        <f t="array" aca="1" ref="Z25" ca="1">SUM(IF((MC_Dispositivo!$B$53:$B$189=$C25)*(MC_Dispositivo!$F$36:$BE$36=$BS$1)*(MC_Dispositivo!$F$43:$BE$43=Z$1),MC_Dispositivo!$F$53:$BE$189))</f>
        <v>0</v>
      </c>
      <c r="AA25" s="357" cm="1">
        <f t="array" aca="1" ref="AA25" ca="1">SUM(IF((MC_Dispositivo!$B$53:$B$189=$C25)*(MC_Dispositivo!$F$36:$BE$36=$BS$1)*(MC_Dispositivo!$F$43:$BE$43=AA$1),MC_Dispositivo!$F$53:$BE$189))</f>
        <v>0</v>
      </c>
      <c r="AB25" s="357" cm="1">
        <f t="array" aca="1" ref="AB25" ca="1">SUM(IF((MC_Dispositivo!$B$53:$B$189=$C25)*(MC_Dispositivo!$F$36:$BE$36=$BS$1)*(MC_Dispositivo!$F$43:$BE$43=AB$1),MC_Dispositivo!$F$53:$BE$189))</f>
        <v>0</v>
      </c>
      <c r="AC25" s="357" cm="1">
        <f t="array" aca="1" ref="AC25" ca="1">SUM(IF((MC_Dispositivo!$B$53:$B$189=$C25)*(MC_Dispositivo!$F$36:$BE$36=$BS$1)*(MC_Dispositivo!$F$43:$BE$43=AC$1),MC_Dispositivo!$F$53:$BE$189))</f>
        <v>0</v>
      </c>
      <c r="AD25" s="357" cm="1">
        <f t="array" aca="1" ref="AD25" ca="1">SUM(IF((MC_Dispositivo!$B$53:$B$189=$C25)*(MC_Dispositivo!$F$36:$BE$36=$BS$1)*(MC_Dispositivo!$F$43:$BE$43=AD$1),MC_Dispositivo!$F$53:$BE$189))</f>
        <v>0</v>
      </c>
      <c r="AE25" s="357" cm="1">
        <f t="array" aca="1" ref="AE25" ca="1">SUM(IF((MC_Dispositivo!$B$53:$B$189=$C25)*(MC_Dispositivo!$F$36:$BE$36=$BS$1)*(MC_Dispositivo!$F$43:$BE$43=AE$1),MC_Dispositivo!$F$53:$BE$189))</f>
        <v>0</v>
      </c>
      <c r="AF25" s="357" cm="1">
        <f t="array" aca="1" ref="AF25" ca="1">SUM(IF((MC_Dispositivo!$B$53:$B$189=$C25)*(MC_Dispositivo!$F$36:$BE$36=$BS$1)*(MC_Dispositivo!$F$43:$BE$43=AF$1),MC_Dispositivo!$F$53:$BE$189))</f>
        <v>0</v>
      </c>
      <c r="AG25" s="357" cm="1">
        <f t="array" aca="1" ref="AG25" ca="1">SUM(IF((MC_Dispositivo!$B$53:$B$189=$C25)*(MC_Dispositivo!$F$36:$BE$36=$BS$1)*(MC_Dispositivo!$F$43:$BE$43=AG$1),MC_Dispositivo!$F$53:$BE$189))</f>
        <v>0</v>
      </c>
      <c r="AH25" s="357" cm="1">
        <f t="array" aca="1" ref="AH25" ca="1">SUM(IF((MC_Dispositivo!$B$53:$B$189=$C25)*(MC_Dispositivo!$F$36:$BE$36=$BS$1)*(MC_Dispositivo!$F$43:$BE$43=AH$1),MC_Dispositivo!$F$53:$BE$189))</f>
        <v>0</v>
      </c>
      <c r="AI25" s="357" cm="1">
        <f t="array" aca="1" ref="AI25" ca="1">SUM(IF((MC_Dispositivo!$B$53:$B$189=$C25)*(MC_Dispositivo!$F$36:$BE$36=$BS$1)*(MC_Dispositivo!$F$43:$BE$43=AI$1),MC_Dispositivo!$F$53:$BE$189))</f>
        <v>0</v>
      </c>
      <c r="AJ25" s="357" cm="1">
        <f t="array" aca="1" ref="AJ25" ca="1">SUM(IF((MC_Dispositivo!$B$53:$B$189=$C25)*(MC_Dispositivo!$F$36:$BE$36=$BS$1)*(MC_Dispositivo!$F$43:$BE$43=AJ$1),MC_Dispositivo!$F$53:$BE$189))</f>
        <v>0</v>
      </c>
      <c r="AK25" s="358">
        <f ca="1">IF(A25="","",INDEX([10]TPU!$G:$G,MATCH($A25,[10]TPU!$A:$A,0)))</f>
        <v>5.44</v>
      </c>
      <c r="AL25" s="359">
        <f t="shared" ca="1" si="9"/>
        <v>0</v>
      </c>
      <c r="AM25" s="359">
        <f t="shared" ca="1" si="9"/>
        <v>0</v>
      </c>
      <c r="AN25" s="359">
        <f t="shared" ca="1" si="9"/>
        <v>0</v>
      </c>
      <c r="AO25" s="359">
        <f t="shared" ca="1" si="9"/>
        <v>0</v>
      </c>
      <c r="AP25" s="359">
        <f t="shared" ca="1" si="9"/>
        <v>0</v>
      </c>
      <c r="AQ25" s="359">
        <f t="shared" ca="1" si="9"/>
        <v>0</v>
      </c>
      <c r="AR25" s="359">
        <f t="shared" ca="1" si="9"/>
        <v>0</v>
      </c>
      <c r="AS25" s="359">
        <f t="shared" ca="1" si="9"/>
        <v>0</v>
      </c>
      <c r="AT25" s="359">
        <f t="shared" ca="1" si="9"/>
        <v>0</v>
      </c>
      <c r="AU25" s="359">
        <f t="shared" ca="1" si="9"/>
        <v>0</v>
      </c>
      <c r="AV25" s="359">
        <f t="shared" ca="1" si="9"/>
        <v>0</v>
      </c>
      <c r="AW25" s="359">
        <f t="shared" ca="1" si="9"/>
        <v>0</v>
      </c>
      <c r="AX25" s="359">
        <f t="shared" ca="1" si="9"/>
        <v>0</v>
      </c>
      <c r="AY25" s="359">
        <f t="shared" ca="1" si="9"/>
        <v>0</v>
      </c>
      <c r="AZ25" s="359">
        <f t="shared" ca="1" si="9"/>
        <v>0</v>
      </c>
      <c r="BA25" s="359">
        <f t="shared" ca="1" si="9"/>
        <v>0</v>
      </c>
      <c r="BB25" s="359">
        <f t="shared" ca="1" si="9"/>
        <v>0</v>
      </c>
      <c r="BC25" s="359">
        <f t="shared" ca="1" si="9"/>
        <v>0</v>
      </c>
      <c r="BD25" s="359">
        <f t="shared" ca="1" si="9"/>
        <v>0</v>
      </c>
      <c r="BE25" s="359">
        <f t="shared" ca="1" si="9"/>
        <v>0</v>
      </c>
      <c r="BF25" s="359">
        <f t="shared" ca="1" si="9"/>
        <v>0</v>
      </c>
      <c r="BG25" s="359">
        <f t="shared" ca="1" si="9"/>
        <v>0</v>
      </c>
      <c r="BH25" s="359">
        <f t="shared" ca="1" si="9"/>
        <v>0</v>
      </c>
      <c r="BI25" s="359">
        <f t="shared" ca="1" si="9"/>
        <v>0</v>
      </c>
      <c r="BJ25" s="359">
        <f t="shared" ca="1" si="9"/>
        <v>0</v>
      </c>
      <c r="BK25" s="359">
        <f t="shared" ca="1" si="9"/>
        <v>0</v>
      </c>
      <c r="BL25" s="359">
        <f t="shared" ca="1" si="9"/>
        <v>0</v>
      </c>
      <c r="BM25" s="359">
        <f t="shared" ca="1" si="9"/>
        <v>0</v>
      </c>
      <c r="BN25" s="359">
        <f t="shared" ca="1" si="9"/>
        <v>0</v>
      </c>
      <c r="BO25" s="359">
        <f t="shared" ca="1" si="9"/>
        <v>0</v>
      </c>
      <c r="BP25" s="358">
        <f t="shared" ca="1" si="4"/>
        <v>0</v>
      </c>
      <c r="BQ25" s="206"/>
      <c r="BR25" s="234" t="str">
        <f t="shared" si="5"/>
        <v/>
      </c>
    </row>
    <row r="26" spans="1:75" ht="20.100000000000001" customHeight="1" outlineLevel="1" x14ac:dyDescent="0.2">
      <c r="A26" s="354" t="str">
        <f ca="1">INDEX(MC_Dispositivo!B:E,MATCH('Quantitativo_BR-356'!C26,MC_Dispositivo!B:B,0),2)</f>
        <v>RO-00881</v>
      </c>
      <c r="B26" s="354" t="str">
        <f ca="1">INDEX([10]TPU!$B:$B,MATCH($A26,[10]TPU!$A:$A,0))</f>
        <v>SICOR</v>
      </c>
      <c r="C26" s="354" t="s">
        <v>66</v>
      </c>
      <c r="D26" s="355" t="str">
        <f ca="1">INDEX(MC_Dispositivo!B:E,MATCH('Quantitativo_BR-356'!C26,MC_Dispositivo!B:B,0),3)</f>
        <v>Transporte com caminhão basculante de 6 m³ - rodovia pavimentada</v>
      </c>
      <c r="E26" s="354" t="str">
        <f ca="1">INDEX(MC_Dispositivo!B:E,MATCH('Quantitativo_BR-356'!C26,MC_Dispositivo!B:B,0),4)</f>
        <v>txkm</v>
      </c>
      <c r="F26" s="356" cm="1">
        <f t="array" aca="1" ref="F26" ca="1">IF($BS$1="Todos",SUM(IF(($BS$1="todos")*(MC_Dispositivo!$B$54:$B$212=$C26),MC_Dispositivo!$F$54:$BE$212)),SUM(IF((MC_Dispositivo!$F$36:$BE$36=$BS$1)*(MC_Dispositivo!$B$54:$B$212=$C26),MC_Dispositivo!$F$54:$BE$212)))</f>
        <v>0</v>
      </c>
      <c r="G26" s="357" cm="1">
        <f t="array" aca="1" ref="G26" ca="1">SUM(IF((MC_Dispositivo!$B$53:$B$189=$C26)*(MC_Dispositivo!$F$36:$BE$36=$BS$1)*(MC_Dispositivo!$F$43:$BE$43=G$1),MC_Dispositivo!$F$53:$BE$189))</f>
        <v>0</v>
      </c>
      <c r="H26" s="357" cm="1">
        <f t="array" aca="1" ref="H26" ca="1">SUM(IF((MC_Dispositivo!$B$53:$B$189=$C26)*(MC_Dispositivo!$F$36:$BE$36=$BS$1)*(MC_Dispositivo!$F$43:$BE$43=H$1),MC_Dispositivo!$F$53:$BE$189))</f>
        <v>0</v>
      </c>
      <c r="I26" s="357" cm="1">
        <f t="array" aca="1" ref="I26" ca="1">SUM(IF((MC_Dispositivo!$B$53:$B$189=$C26)*(MC_Dispositivo!$F$36:$BE$36=$BS$1)*(MC_Dispositivo!$F$43:$BE$43=I$1),MC_Dispositivo!$F$53:$BE$189))</f>
        <v>0</v>
      </c>
      <c r="J26" s="357" cm="1">
        <f t="array" aca="1" ref="J26" ca="1">SUM(IF((MC_Dispositivo!$B$53:$B$189=$C26)*(MC_Dispositivo!$F$36:$BE$36=$BS$1)*(MC_Dispositivo!$F$43:$BE$43=J$1),MC_Dispositivo!$F$53:$BE$189))</f>
        <v>0</v>
      </c>
      <c r="K26" s="357" cm="1">
        <f t="array" aca="1" ref="K26" ca="1">SUM(IF((MC_Dispositivo!$B$53:$B$189=$C26)*(MC_Dispositivo!$F$36:$BE$36=$BS$1)*(MC_Dispositivo!$F$43:$BE$43=K$1),MC_Dispositivo!$F$53:$BE$189))</f>
        <v>0</v>
      </c>
      <c r="L26" s="357" cm="1">
        <f t="array" aca="1" ref="L26" ca="1">SUM(IF((MC_Dispositivo!$B$53:$B$189=$C26)*(MC_Dispositivo!$F$36:$BE$36=$BS$1)*(MC_Dispositivo!$F$43:$BE$43=L$1),MC_Dispositivo!$F$53:$BE$189))</f>
        <v>0</v>
      </c>
      <c r="M26" s="357" cm="1">
        <f t="array" aca="1" ref="M26" ca="1">SUM(IF((MC_Dispositivo!$B$53:$B$189=$C26)*(MC_Dispositivo!$F$36:$BE$36=$BS$1)*(MC_Dispositivo!$F$43:$BE$43=M$1),MC_Dispositivo!$F$53:$BE$189))</f>
        <v>0</v>
      </c>
      <c r="N26" s="357" cm="1">
        <f t="array" aca="1" ref="N26" ca="1">SUM(IF((MC_Dispositivo!$B$53:$B$189=$C26)*(MC_Dispositivo!$F$36:$BE$36=$BS$1)*(MC_Dispositivo!$F$43:$BE$43=N$1),MC_Dispositivo!$F$53:$BE$189))</f>
        <v>0</v>
      </c>
      <c r="O26" s="357" cm="1">
        <f t="array" aca="1" ref="O26" ca="1">SUM(IF((MC_Dispositivo!$B$53:$B$189=$C26)*(MC_Dispositivo!$F$36:$BE$36=$BS$1)*(MC_Dispositivo!$F$43:$BE$43=O$1),MC_Dispositivo!$F$53:$BE$189))</f>
        <v>0</v>
      </c>
      <c r="P26" s="357" cm="1">
        <f t="array" aca="1" ref="P26" ca="1">SUM(IF((MC_Dispositivo!$B$53:$B$189=$C26)*(MC_Dispositivo!$F$36:$BE$36=$BS$1)*(MC_Dispositivo!$F$43:$BE$43=P$1),MC_Dispositivo!$F$53:$BE$189))</f>
        <v>0</v>
      </c>
      <c r="Q26" s="357" cm="1">
        <f t="array" aca="1" ref="Q26" ca="1">SUM(IF((MC_Dispositivo!$B$53:$B$189=$C26)*(MC_Dispositivo!$F$36:$BE$36=$BS$1)*(MC_Dispositivo!$F$43:$BE$43=Q$1),MC_Dispositivo!$F$53:$BE$189))</f>
        <v>0</v>
      </c>
      <c r="R26" s="357" cm="1">
        <f t="array" aca="1" ref="R26" ca="1">SUM(IF((MC_Dispositivo!$B$53:$B$189=$C26)*(MC_Dispositivo!$F$36:$BE$36=$BS$1)*(MC_Dispositivo!$F$43:$BE$43=R$1),MC_Dispositivo!$F$53:$BE$189))</f>
        <v>0</v>
      </c>
      <c r="S26" s="357" cm="1">
        <f t="array" aca="1" ref="S26" ca="1">SUM(IF((MC_Dispositivo!$B$53:$B$189=$C26)*(MC_Dispositivo!$F$36:$BE$36=$BS$1)*(MC_Dispositivo!$F$43:$BE$43=S$1),MC_Dispositivo!$F$53:$BE$189))</f>
        <v>0</v>
      </c>
      <c r="T26" s="357" cm="1">
        <f t="array" aca="1" ref="T26" ca="1">SUM(IF((MC_Dispositivo!$B$53:$B$189=$C26)*(MC_Dispositivo!$F$36:$BE$36=$BS$1)*(MC_Dispositivo!$F$43:$BE$43=T$1),MC_Dispositivo!$F$53:$BE$189))</f>
        <v>0</v>
      </c>
      <c r="U26" s="357" cm="1">
        <f t="array" aca="1" ref="U26" ca="1">SUM(IF((MC_Dispositivo!$B$53:$B$189=$C26)*(MC_Dispositivo!$F$36:$BE$36=$BS$1)*(MC_Dispositivo!$F$43:$BE$43=U$1),MC_Dispositivo!$F$53:$BE$189))</f>
        <v>0</v>
      </c>
      <c r="V26" s="357" cm="1">
        <f t="array" aca="1" ref="V26" ca="1">SUM(IF((MC_Dispositivo!$B$53:$B$189=$C26)*(MC_Dispositivo!$F$36:$BE$36=$BS$1)*(MC_Dispositivo!$F$43:$BE$43=V$1),MC_Dispositivo!$F$53:$BE$189))</f>
        <v>0</v>
      </c>
      <c r="W26" s="357" cm="1">
        <f t="array" aca="1" ref="W26" ca="1">SUM(IF((MC_Dispositivo!$B$53:$B$189=$C26)*(MC_Dispositivo!$F$36:$BE$36=$BS$1)*(MC_Dispositivo!$F$43:$BE$43=W$1),MC_Dispositivo!$F$53:$BE$189))</f>
        <v>0</v>
      </c>
      <c r="X26" s="357" cm="1">
        <f t="array" aca="1" ref="X26" ca="1">SUM(IF((MC_Dispositivo!$B$53:$B$189=$C26)*(MC_Dispositivo!$F$36:$BE$36=$BS$1)*(MC_Dispositivo!$F$43:$BE$43=X$1),MC_Dispositivo!$F$53:$BE$189))</f>
        <v>0</v>
      </c>
      <c r="Y26" s="357" cm="1">
        <f t="array" aca="1" ref="Y26" ca="1">SUM(IF((MC_Dispositivo!$B$53:$B$189=$C26)*(MC_Dispositivo!$F$36:$BE$36=$BS$1)*(MC_Dispositivo!$F$43:$BE$43=Y$1),MC_Dispositivo!$F$53:$BE$189))</f>
        <v>0</v>
      </c>
      <c r="Z26" s="357" cm="1">
        <f t="array" aca="1" ref="Z26" ca="1">SUM(IF((MC_Dispositivo!$B$53:$B$189=$C26)*(MC_Dispositivo!$F$36:$BE$36=$BS$1)*(MC_Dispositivo!$F$43:$BE$43=Z$1),MC_Dispositivo!$F$53:$BE$189))</f>
        <v>0</v>
      </c>
      <c r="AA26" s="357" cm="1">
        <f t="array" aca="1" ref="AA26" ca="1">SUM(IF((MC_Dispositivo!$B$53:$B$189=$C26)*(MC_Dispositivo!$F$36:$BE$36=$BS$1)*(MC_Dispositivo!$F$43:$BE$43=AA$1),MC_Dispositivo!$F$53:$BE$189))</f>
        <v>0</v>
      </c>
      <c r="AB26" s="357" cm="1">
        <f t="array" aca="1" ref="AB26" ca="1">SUM(IF((MC_Dispositivo!$B$53:$B$189=$C26)*(MC_Dispositivo!$F$36:$BE$36=$BS$1)*(MC_Dispositivo!$F$43:$BE$43=AB$1),MC_Dispositivo!$F$53:$BE$189))</f>
        <v>0</v>
      </c>
      <c r="AC26" s="357" cm="1">
        <f t="array" aca="1" ref="AC26" ca="1">SUM(IF((MC_Dispositivo!$B$53:$B$189=$C26)*(MC_Dispositivo!$F$36:$BE$36=$BS$1)*(MC_Dispositivo!$F$43:$BE$43=AC$1),MC_Dispositivo!$F$53:$BE$189))</f>
        <v>0</v>
      </c>
      <c r="AD26" s="357" cm="1">
        <f t="array" aca="1" ref="AD26" ca="1">SUM(IF((MC_Dispositivo!$B$53:$B$189=$C26)*(MC_Dispositivo!$F$36:$BE$36=$BS$1)*(MC_Dispositivo!$F$43:$BE$43=AD$1),MC_Dispositivo!$F$53:$BE$189))</f>
        <v>0</v>
      </c>
      <c r="AE26" s="357" cm="1">
        <f t="array" aca="1" ref="AE26" ca="1">SUM(IF((MC_Dispositivo!$B$53:$B$189=$C26)*(MC_Dispositivo!$F$36:$BE$36=$BS$1)*(MC_Dispositivo!$F$43:$BE$43=AE$1),MC_Dispositivo!$F$53:$BE$189))</f>
        <v>0</v>
      </c>
      <c r="AF26" s="357" cm="1">
        <f t="array" aca="1" ref="AF26" ca="1">SUM(IF((MC_Dispositivo!$B$53:$B$189=$C26)*(MC_Dispositivo!$F$36:$BE$36=$BS$1)*(MC_Dispositivo!$F$43:$BE$43=AF$1),MC_Dispositivo!$F$53:$BE$189))</f>
        <v>0</v>
      </c>
      <c r="AG26" s="357" cm="1">
        <f t="array" aca="1" ref="AG26" ca="1">SUM(IF((MC_Dispositivo!$B$53:$B$189=$C26)*(MC_Dispositivo!$F$36:$BE$36=$BS$1)*(MC_Dispositivo!$F$43:$BE$43=AG$1),MC_Dispositivo!$F$53:$BE$189))</f>
        <v>0</v>
      </c>
      <c r="AH26" s="357" cm="1">
        <f t="array" aca="1" ref="AH26" ca="1">SUM(IF((MC_Dispositivo!$B$53:$B$189=$C26)*(MC_Dispositivo!$F$36:$BE$36=$BS$1)*(MC_Dispositivo!$F$43:$BE$43=AH$1),MC_Dispositivo!$F$53:$BE$189))</f>
        <v>0</v>
      </c>
      <c r="AI26" s="357" cm="1">
        <f t="array" aca="1" ref="AI26" ca="1">SUM(IF((MC_Dispositivo!$B$53:$B$189=$C26)*(MC_Dispositivo!$F$36:$BE$36=$BS$1)*(MC_Dispositivo!$F$43:$BE$43=AI$1),MC_Dispositivo!$F$53:$BE$189))</f>
        <v>0</v>
      </c>
      <c r="AJ26" s="357" cm="1">
        <f t="array" aca="1" ref="AJ26" ca="1">SUM(IF((MC_Dispositivo!$B$53:$B$189=$C26)*(MC_Dispositivo!$F$36:$BE$36=$BS$1)*(MC_Dispositivo!$F$43:$BE$43=AJ$1),MC_Dispositivo!$F$53:$BE$189))</f>
        <v>0</v>
      </c>
      <c r="AK26" s="358">
        <f ca="1">IF(A26="","",INDEX([10]TPU!$G:$G,MATCH($A26,[10]TPU!$A:$A,0)))</f>
        <v>0.96</v>
      </c>
      <c r="AL26" s="359">
        <f t="shared" ca="1" si="9"/>
        <v>0</v>
      </c>
      <c r="AM26" s="359">
        <f t="shared" ca="1" si="9"/>
        <v>0</v>
      </c>
      <c r="AN26" s="359">
        <f t="shared" ca="1" si="9"/>
        <v>0</v>
      </c>
      <c r="AO26" s="359">
        <f t="shared" ca="1" si="9"/>
        <v>0</v>
      </c>
      <c r="AP26" s="359">
        <f t="shared" ca="1" si="9"/>
        <v>0</v>
      </c>
      <c r="AQ26" s="359">
        <f t="shared" ca="1" si="9"/>
        <v>0</v>
      </c>
      <c r="AR26" s="359">
        <f t="shared" ca="1" si="9"/>
        <v>0</v>
      </c>
      <c r="AS26" s="359">
        <f t="shared" ca="1" si="9"/>
        <v>0</v>
      </c>
      <c r="AT26" s="359">
        <f t="shared" ca="1" si="9"/>
        <v>0</v>
      </c>
      <c r="AU26" s="359">
        <f t="shared" ca="1" si="9"/>
        <v>0</v>
      </c>
      <c r="AV26" s="359">
        <f t="shared" ca="1" si="9"/>
        <v>0</v>
      </c>
      <c r="AW26" s="359">
        <f t="shared" ca="1" si="9"/>
        <v>0</v>
      </c>
      <c r="AX26" s="359">
        <f t="shared" ca="1" si="9"/>
        <v>0</v>
      </c>
      <c r="AY26" s="359">
        <f t="shared" ca="1" si="9"/>
        <v>0</v>
      </c>
      <c r="AZ26" s="359">
        <f t="shared" ca="1" si="9"/>
        <v>0</v>
      </c>
      <c r="BA26" s="359">
        <f t="shared" ca="1" si="9"/>
        <v>0</v>
      </c>
      <c r="BB26" s="359">
        <f t="shared" ca="1" si="9"/>
        <v>0</v>
      </c>
      <c r="BC26" s="359">
        <f t="shared" ca="1" si="9"/>
        <v>0</v>
      </c>
      <c r="BD26" s="359">
        <f t="shared" ca="1" si="9"/>
        <v>0</v>
      </c>
      <c r="BE26" s="359">
        <f t="shared" ca="1" si="9"/>
        <v>0</v>
      </c>
      <c r="BF26" s="359">
        <f t="shared" ca="1" si="9"/>
        <v>0</v>
      </c>
      <c r="BG26" s="359">
        <f t="shared" ca="1" si="9"/>
        <v>0</v>
      </c>
      <c r="BH26" s="359">
        <f t="shared" ca="1" si="9"/>
        <v>0</v>
      </c>
      <c r="BI26" s="359">
        <f t="shared" ca="1" si="9"/>
        <v>0</v>
      </c>
      <c r="BJ26" s="359">
        <f t="shared" ca="1" si="9"/>
        <v>0</v>
      </c>
      <c r="BK26" s="359">
        <f t="shared" ca="1" si="9"/>
        <v>0</v>
      </c>
      <c r="BL26" s="359">
        <f t="shared" ca="1" si="9"/>
        <v>0</v>
      </c>
      <c r="BM26" s="359">
        <f t="shared" ca="1" si="9"/>
        <v>0</v>
      </c>
      <c r="BN26" s="359">
        <f t="shared" ca="1" si="9"/>
        <v>0</v>
      </c>
      <c r="BO26" s="359">
        <f t="shared" ca="1" si="9"/>
        <v>0</v>
      </c>
      <c r="BP26" s="358">
        <f t="shared" ca="1" si="4"/>
        <v>0</v>
      </c>
      <c r="BQ26" s="206"/>
      <c r="BR26" s="234" t="str">
        <f t="shared" si="5"/>
        <v/>
      </c>
    </row>
    <row r="27" spans="1:75" ht="20.100000000000001" customHeight="1" outlineLevel="1" x14ac:dyDescent="0.2">
      <c r="A27" s="354">
        <f ca="1">INDEX(MC_Dispositivo!B:E,MATCH('Quantitativo_BR-356'!C27,MC_Dispositivo!B:B,0),2)</f>
        <v>4413984</v>
      </c>
      <c r="B27" s="354" t="str">
        <f ca="1">INDEX([10]TPU!$B:$B,MATCH($A27,[10]TPU!$A:$A,0))</f>
        <v>SICRO</v>
      </c>
      <c r="C27" s="354" t="s">
        <v>67</v>
      </c>
      <c r="D27" s="355" t="str">
        <f ca="1">INDEX(MC_Dispositivo!B:E,MATCH('Quantitativo_BR-356'!C27,MC_Dispositivo!B:B,0),3)</f>
        <v>Regularização de bota-fora com espalhamento e compactação</v>
      </c>
      <c r="E27" s="354" t="str">
        <f ca="1">INDEX(MC_Dispositivo!B:E,MATCH('Quantitativo_BR-356'!C27,MC_Dispositivo!B:B,0),4)</f>
        <v>m³</v>
      </c>
      <c r="F27" s="356" cm="1">
        <f t="array" aca="1" ref="F27" ca="1">IF($BS$1="Todos",SUM(IF(($BS$1="todos")*(MC_Dispositivo!$B$54:$B$212=$C27),MC_Dispositivo!$F$54:$BE$212)),SUM(IF((MC_Dispositivo!$F$36:$BE$36=$BS$1)*(MC_Dispositivo!$B$54:$B$212=$C27),MC_Dispositivo!$F$54:$BE$212)))</f>
        <v>974476.45704000059</v>
      </c>
      <c r="G27" s="357" cm="1">
        <f t="array" aca="1" ref="G27" ca="1">SUM(IF((MC_Dispositivo!$B$53:$B$189=$C27)*(MC_Dispositivo!$F$36:$BE$36=$BS$1)*(MC_Dispositivo!$F$43:$BE$43=G$1),MC_Dispositivo!$F$53:$BE$189))</f>
        <v>0</v>
      </c>
      <c r="H27" s="357" cm="1">
        <f t="array" aca="1" ref="H27" ca="1">SUM(IF((MC_Dispositivo!$B$53:$B$189=$C27)*(MC_Dispositivo!$F$36:$BE$36=$BS$1)*(MC_Dispositivo!$F$43:$BE$43=H$1),MC_Dispositivo!$F$53:$BE$189))</f>
        <v>0</v>
      </c>
      <c r="I27" s="357" cm="1">
        <f t="array" aca="1" ref="I27" ca="1">SUM(IF((MC_Dispositivo!$B$53:$B$189=$C27)*(MC_Dispositivo!$F$36:$BE$36=$BS$1)*(MC_Dispositivo!$F$43:$BE$43=I$1),MC_Dispositivo!$F$53:$BE$189))</f>
        <v>113915.66856000003</v>
      </c>
      <c r="J27" s="357" cm="1">
        <f t="array" aca="1" ref="J27" ca="1">SUM(IF((MC_Dispositivo!$B$53:$B$189=$C27)*(MC_Dispositivo!$F$36:$BE$36=$BS$1)*(MC_Dispositivo!$F$43:$BE$43=J$1),MC_Dispositivo!$F$53:$BE$189))</f>
        <v>284789.17140000011</v>
      </c>
      <c r="K27" s="357" cm="1">
        <f t="array" aca="1" ref="K27" ca="1">SUM(IF((MC_Dispositivo!$B$53:$B$189=$C27)*(MC_Dispositivo!$F$36:$BE$36=$BS$1)*(MC_Dispositivo!$F$43:$BE$43=K$1),MC_Dispositivo!$F$53:$BE$189))</f>
        <v>398704.83996000013</v>
      </c>
      <c r="L27" s="357" cm="1">
        <f t="array" aca="1" ref="L27" ca="1">SUM(IF((MC_Dispositivo!$B$53:$B$189=$C27)*(MC_Dispositivo!$F$36:$BE$36=$BS$1)*(MC_Dispositivo!$F$43:$BE$43=L$1),MC_Dispositivo!$F$53:$BE$189))</f>
        <v>177066.77712000004</v>
      </c>
      <c r="M27" s="357" cm="1">
        <f t="array" aca="1" ref="M27" ca="1">SUM(IF((MC_Dispositivo!$B$53:$B$189=$C27)*(MC_Dispositivo!$F$36:$BE$36=$BS$1)*(MC_Dispositivo!$F$43:$BE$43=M$1),MC_Dispositivo!$F$53:$BE$189))</f>
        <v>0</v>
      </c>
      <c r="N27" s="357" cm="1">
        <f t="array" aca="1" ref="N27" ca="1">SUM(IF((MC_Dispositivo!$B$53:$B$189=$C27)*(MC_Dispositivo!$F$36:$BE$36=$BS$1)*(MC_Dispositivo!$F$43:$BE$43=N$1),MC_Dispositivo!$F$53:$BE$189))</f>
        <v>0</v>
      </c>
      <c r="O27" s="357" cm="1">
        <f t="array" aca="1" ref="O27" ca="1">SUM(IF((MC_Dispositivo!$B$53:$B$189=$C27)*(MC_Dispositivo!$F$36:$BE$36=$BS$1)*(MC_Dispositivo!$F$43:$BE$43=O$1),MC_Dispositivo!$F$53:$BE$189))</f>
        <v>0</v>
      </c>
      <c r="P27" s="357" cm="1">
        <f t="array" aca="1" ref="P27" ca="1">SUM(IF((MC_Dispositivo!$B$53:$B$189=$C27)*(MC_Dispositivo!$F$36:$BE$36=$BS$1)*(MC_Dispositivo!$F$43:$BE$43=P$1),MC_Dispositivo!$F$53:$BE$189))</f>
        <v>0</v>
      </c>
      <c r="Q27" s="357" cm="1">
        <f t="array" aca="1" ref="Q27" ca="1">SUM(IF((MC_Dispositivo!$B$53:$B$189=$C27)*(MC_Dispositivo!$F$36:$BE$36=$BS$1)*(MC_Dispositivo!$F$43:$BE$43=Q$1),MC_Dispositivo!$F$53:$BE$189))</f>
        <v>0</v>
      </c>
      <c r="R27" s="357" cm="1">
        <f t="array" aca="1" ref="R27" ca="1">SUM(IF((MC_Dispositivo!$B$53:$B$189=$C27)*(MC_Dispositivo!$F$36:$BE$36=$BS$1)*(MC_Dispositivo!$F$43:$BE$43=R$1),MC_Dispositivo!$F$53:$BE$189))</f>
        <v>0</v>
      </c>
      <c r="S27" s="357" cm="1">
        <f t="array" aca="1" ref="S27" ca="1">SUM(IF((MC_Dispositivo!$B$53:$B$189=$C27)*(MC_Dispositivo!$F$36:$BE$36=$BS$1)*(MC_Dispositivo!$F$43:$BE$43=S$1),MC_Dispositivo!$F$53:$BE$189))</f>
        <v>0</v>
      </c>
      <c r="T27" s="357" cm="1">
        <f t="array" aca="1" ref="T27" ca="1">SUM(IF((MC_Dispositivo!$B$53:$B$189=$C27)*(MC_Dispositivo!$F$36:$BE$36=$BS$1)*(MC_Dispositivo!$F$43:$BE$43=T$1),MC_Dispositivo!$F$53:$BE$189))</f>
        <v>0</v>
      </c>
      <c r="U27" s="357" cm="1">
        <f t="array" aca="1" ref="U27" ca="1">SUM(IF((MC_Dispositivo!$B$53:$B$189=$C27)*(MC_Dispositivo!$F$36:$BE$36=$BS$1)*(MC_Dispositivo!$F$43:$BE$43=U$1),MC_Dispositivo!$F$53:$BE$189))</f>
        <v>0</v>
      </c>
      <c r="V27" s="357" cm="1">
        <f t="array" aca="1" ref="V27" ca="1">SUM(IF((MC_Dispositivo!$B$53:$B$189=$C27)*(MC_Dispositivo!$F$36:$BE$36=$BS$1)*(MC_Dispositivo!$F$43:$BE$43=V$1),MC_Dispositivo!$F$53:$BE$189))</f>
        <v>0</v>
      </c>
      <c r="W27" s="357" cm="1">
        <f t="array" aca="1" ref="W27" ca="1">SUM(IF((MC_Dispositivo!$B$53:$B$189=$C27)*(MC_Dispositivo!$F$36:$BE$36=$BS$1)*(MC_Dispositivo!$F$43:$BE$43=W$1),MC_Dispositivo!$F$53:$BE$189))</f>
        <v>0</v>
      </c>
      <c r="X27" s="357" cm="1">
        <f t="array" aca="1" ref="X27" ca="1">SUM(IF((MC_Dispositivo!$B$53:$B$189=$C27)*(MC_Dispositivo!$F$36:$BE$36=$BS$1)*(MC_Dispositivo!$F$43:$BE$43=X$1),MC_Dispositivo!$F$53:$BE$189))</f>
        <v>0</v>
      </c>
      <c r="Y27" s="357" cm="1">
        <f t="array" aca="1" ref="Y27" ca="1">SUM(IF((MC_Dispositivo!$B$53:$B$189=$C27)*(MC_Dispositivo!$F$36:$BE$36=$BS$1)*(MC_Dispositivo!$F$43:$BE$43=Y$1),MC_Dispositivo!$F$53:$BE$189))</f>
        <v>0</v>
      </c>
      <c r="Z27" s="357" cm="1">
        <f t="array" aca="1" ref="Z27" ca="1">SUM(IF((MC_Dispositivo!$B$53:$B$189=$C27)*(MC_Dispositivo!$F$36:$BE$36=$BS$1)*(MC_Dispositivo!$F$43:$BE$43=Z$1),MC_Dispositivo!$F$53:$BE$189))</f>
        <v>0</v>
      </c>
      <c r="AA27" s="357" cm="1">
        <f t="array" aca="1" ref="AA27" ca="1">SUM(IF((MC_Dispositivo!$B$53:$B$189=$C27)*(MC_Dispositivo!$F$36:$BE$36=$BS$1)*(MC_Dispositivo!$F$43:$BE$43=AA$1),MC_Dispositivo!$F$53:$BE$189))</f>
        <v>0</v>
      </c>
      <c r="AB27" s="357" cm="1">
        <f t="array" aca="1" ref="AB27" ca="1">SUM(IF((MC_Dispositivo!$B$53:$B$189=$C27)*(MC_Dispositivo!$F$36:$BE$36=$BS$1)*(MC_Dispositivo!$F$43:$BE$43=AB$1),MC_Dispositivo!$F$53:$BE$189))</f>
        <v>0</v>
      </c>
      <c r="AC27" s="357" cm="1">
        <f t="array" aca="1" ref="AC27" ca="1">SUM(IF((MC_Dispositivo!$B$53:$B$189=$C27)*(MC_Dispositivo!$F$36:$BE$36=$BS$1)*(MC_Dispositivo!$F$43:$BE$43=AC$1),MC_Dispositivo!$F$53:$BE$189))</f>
        <v>0</v>
      </c>
      <c r="AD27" s="357" cm="1">
        <f t="array" aca="1" ref="AD27" ca="1">SUM(IF((MC_Dispositivo!$B$53:$B$189=$C27)*(MC_Dispositivo!$F$36:$BE$36=$BS$1)*(MC_Dispositivo!$F$43:$BE$43=AD$1),MC_Dispositivo!$F$53:$BE$189))</f>
        <v>0</v>
      </c>
      <c r="AE27" s="357" cm="1">
        <f t="array" aca="1" ref="AE27" ca="1">SUM(IF((MC_Dispositivo!$B$53:$B$189=$C27)*(MC_Dispositivo!$F$36:$BE$36=$BS$1)*(MC_Dispositivo!$F$43:$BE$43=AE$1),MC_Dispositivo!$F$53:$BE$189))</f>
        <v>0</v>
      </c>
      <c r="AF27" s="357" cm="1">
        <f t="array" aca="1" ref="AF27" ca="1">SUM(IF((MC_Dispositivo!$B$53:$B$189=$C27)*(MC_Dispositivo!$F$36:$BE$36=$BS$1)*(MC_Dispositivo!$F$43:$BE$43=AF$1),MC_Dispositivo!$F$53:$BE$189))</f>
        <v>0</v>
      </c>
      <c r="AG27" s="357" cm="1">
        <f t="array" aca="1" ref="AG27" ca="1">SUM(IF((MC_Dispositivo!$B$53:$B$189=$C27)*(MC_Dispositivo!$F$36:$BE$36=$BS$1)*(MC_Dispositivo!$F$43:$BE$43=AG$1),MC_Dispositivo!$F$53:$BE$189))</f>
        <v>0</v>
      </c>
      <c r="AH27" s="357" cm="1">
        <f t="array" aca="1" ref="AH27" ca="1">SUM(IF((MC_Dispositivo!$B$53:$B$189=$C27)*(MC_Dispositivo!$F$36:$BE$36=$BS$1)*(MC_Dispositivo!$F$43:$BE$43=AH$1),MC_Dispositivo!$F$53:$BE$189))</f>
        <v>0</v>
      </c>
      <c r="AI27" s="357" cm="1">
        <f t="array" aca="1" ref="AI27" ca="1">SUM(IF((MC_Dispositivo!$B$53:$B$189=$C27)*(MC_Dispositivo!$F$36:$BE$36=$BS$1)*(MC_Dispositivo!$F$43:$BE$43=AI$1),MC_Dispositivo!$F$53:$BE$189))</f>
        <v>0</v>
      </c>
      <c r="AJ27" s="357" cm="1">
        <f t="array" aca="1" ref="AJ27" ca="1">SUM(IF((MC_Dispositivo!$B$53:$B$189=$C27)*(MC_Dispositivo!$F$36:$BE$36=$BS$1)*(MC_Dispositivo!$F$43:$BE$43=AJ$1),MC_Dispositivo!$F$53:$BE$189))</f>
        <v>0</v>
      </c>
      <c r="AK27" s="358">
        <f ca="1">IF(A27="","",INDEX([10]TPU!$G:$G,MATCH($A27,[10]TPU!$A:$A,0)))</f>
        <v>4.74</v>
      </c>
      <c r="AL27" s="359">
        <f t="shared" ca="1" si="9"/>
        <v>0</v>
      </c>
      <c r="AM27" s="359">
        <f t="shared" ca="1" si="9"/>
        <v>0</v>
      </c>
      <c r="AN27" s="359">
        <f t="shared" ca="1" si="9"/>
        <v>539960.26897440024</v>
      </c>
      <c r="AO27" s="359">
        <f t="shared" ca="1" si="9"/>
        <v>1349900.6724360005</v>
      </c>
      <c r="AP27" s="359">
        <f t="shared" ca="1" si="9"/>
        <v>1889860.9414104007</v>
      </c>
      <c r="AQ27" s="359">
        <f t="shared" ca="1" si="9"/>
        <v>839296.52354880027</v>
      </c>
      <c r="AR27" s="359">
        <f t="shared" ca="1" si="9"/>
        <v>0</v>
      </c>
      <c r="AS27" s="359">
        <f t="shared" ca="1" si="9"/>
        <v>0</v>
      </c>
      <c r="AT27" s="359">
        <f t="shared" ca="1" si="9"/>
        <v>0</v>
      </c>
      <c r="AU27" s="359">
        <f t="shared" ca="1" si="9"/>
        <v>0</v>
      </c>
      <c r="AV27" s="359">
        <f t="shared" ca="1" si="9"/>
        <v>0</v>
      </c>
      <c r="AW27" s="359">
        <f t="shared" ca="1" si="9"/>
        <v>0</v>
      </c>
      <c r="AX27" s="359">
        <f t="shared" ca="1" si="9"/>
        <v>0</v>
      </c>
      <c r="AY27" s="359">
        <f t="shared" ca="1" si="9"/>
        <v>0</v>
      </c>
      <c r="AZ27" s="359">
        <f t="shared" ca="1" si="9"/>
        <v>0</v>
      </c>
      <c r="BA27" s="359">
        <f t="shared" ca="1" si="9"/>
        <v>0</v>
      </c>
      <c r="BB27" s="359">
        <f t="shared" ca="1" si="9"/>
        <v>0</v>
      </c>
      <c r="BC27" s="359">
        <f t="shared" ca="1" si="9"/>
        <v>0</v>
      </c>
      <c r="BD27" s="359">
        <f t="shared" ca="1" si="9"/>
        <v>0</v>
      </c>
      <c r="BE27" s="359">
        <f t="shared" ca="1" si="9"/>
        <v>0</v>
      </c>
      <c r="BF27" s="359">
        <f t="shared" ca="1" si="9"/>
        <v>0</v>
      </c>
      <c r="BG27" s="359">
        <f t="shared" ca="1" si="9"/>
        <v>0</v>
      </c>
      <c r="BH27" s="359">
        <f t="shared" ca="1" si="9"/>
        <v>0</v>
      </c>
      <c r="BI27" s="359">
        <f t="shared" ca="1" si="9"/>
        <v>0</v>
      </c>
      <c r="BJ27" s="359">
        <f t="shared" ca="1" si="9"/>
        <v>0</v>
      </c>
      <c r="BK27" s="359">
        <f t="shared" ca="1" si="9"/>
        <v>0</v>
      </c>
      <c r="BL27" s="359">
        <f t="shared" ca="1" si="9"/>
        <v>0</v>
      </c>
      <c r="BM27" s="359">
        <f t="shared" ca="1" si="9"/>
        <v>0</v>
      </c>
      <c r="BN27" s="359">
        <f t="shared" ca="1" si="9"/>
        <v>0</v>
      </c>
      <c r="BO27" s="359">
        <f t="shared" ca="1" si="9"/>
        <v>0</v>
      </c>
      <c r="BP27" s="358">
        <f t="shared" ca="1" si="4"/>
        <v>4619018.4063696032</v>
      </c>
      <c r="BQ27" s="206"/>
      <c r="BR27" s="234" t="str">
        <f t="shared" si="5"/>
        <v/>
      </c>
    </row>
    <row r="28" spans="1:75" ht="20.100000000000001" customHeight="1" outlineLevel="1" x14ac:dyDescent="0.2">
      <c r="A28" s="354" t="str">
        <f ca="1">INDEX(MC_Dispositivo!B:E,MATCH('Quantitativo_BR-356'!C28,MC_Dispositivo!B:B,0),2)</f>
        <v>RO-00881</v>
      </c>
      <c r="B28" s="354" t="str">
        <f ca="1">INDEX([10]TPU!$B:$B,MATCH($A28,[10]TPU!$A:$A,0))</f>
        <v>SICOR</v>
      </c>
      <c r="C28" s="354" t="s">
        <v>69</v>
      </c>
      <c r="D28" s="355" t="str">
        <f ca="1">INDEX(MC_Dispositivo!B:E,MATCH('Quantitativo_BR-356'!C28,MC_Dispositivo!B:B,0),3)</f>
        <v>Transporte com caminhão basculante de 6 m³ - rodovia pavimentada</v>
      </c>
      <c r="E28" s="354" t="str">
        <f ca="1">INDEX(MC_Dispositivo!B:E,MATCH('Quantitativo_BR-356'!C28,MC_Dispositivo!B:B,0),4)</f>
        <v>txkm</v>
      </c>
      <c r="F28" s="356" cm="1">
        <f t="array" aca="1" ref="F28" ca="1">IF($BS$1="Todos",SUM(IF(($BS$1="todos")*(MC_Dispositivo!$B$54:$B$212=$C28),MC_Dispositivo!$F$54:$BE$212)),SUM(IF((MC_Dispositivo!$F$36:$BE$36=$BS$1)*(MC_Dispositivo!$B$54:$B$212=$C28),MC_Dispositivo!$F$54:$BE$212)))</f>
        <v>8770288.1133600064</v>
      </c>
      <c r="G28" s="357" cm="1">
        <f t="array" aca="1" ref="G28" ca="1">SUM(IF((MC_Dispositivo!$B$53:$B$189=$C28)*(MC_Dispositivo!$F$36:$BE$36=$BS$1)*(MC_Dispositivo!$F$43:$BE$43=G$1),MC_Dispositivo!$F$53:$BE$189))</f>
        <v>0</v>
      </c>
      <c r="H28" s="357" cm="1">
        <f t="array" aca="1" ref="H28" ca="1">SUM(IF((MC_Dispositivo!$B$53:$B$189=$C28)*(MC_Dispositivo!$F$36:$BE$36=$BS$1)*(MC_Dispositivo!$F$43:$BE$43=H$1),MC_Dispositivo!$F$53:$BE$189))</f>
        <v>0</v>
      </c>
      <c r="I28" s="357" cm="1">
        <f t="array" aca="1" ref="I28" ca="1">SUM(IF((MC_Dispositivo!$B$53:$B$189=$C28)*(MC_Dispositivo!$F$36:$BE$36=$BS$1)*(MC_Dispositivo!$F$43:$BE$43=I$1),MC_Dispositivo!$F$53:$BE$189))</f>
        <v>1025241.0170400004</v>
      </c>
      <c r="J28" s="357" cm="1">
        <f t="array" aca="1" ref="J28" ca="1">SUM(IF((MC_Dispositivo!$B$53:$B$189=$C28)*(MC_Dispositivo!$F$36:$BE$36=$BS$1)*(MC_Dispositivo!$F$43:$BE$43=J$1),MC_Dispositivo!$F$53:$BE$189))</f>
        <v>2563102.5426000012</v>
      </c>
      <c r="K28" s="357" cm="1">
        <f t="array" aca="1" ref="K28" ca="1">SUM(IF((MC_Dispositivo!$B$53:$B$189=$C28)*(MC_Dispositivo!$F$36:$BE$36=$BS$1)*(MC_Dispositivo!$F$43:$BE$43=K$1),MC_Dispositivo!$F$53:$BE$189))</f>
        <v>3588343.5596400015</v>
      </c>
      <c r="L28" s="357" cm="1">
        <f t="array" aca="1" ref="L28" ca="1">SUM(IF((MC_Dispositivo!$B$53:$B$189=$C28)*(MC_Dispositivo!$F$36:$BE$36=$BS$1)*(MC_Dispositivo!$F$43:$BE$43=L$1),MC_Dispositivo!$F$53:$BE$189))</f>
        <v>1593600.9940800006</v>
      </c>
      <c r="M28" s="357" cm="1">
        <f t="array" aca="1" ref="M28" ca="1">SUM(IF((MC_Dispositivo!$B$53:$B$189=$C28)*(MC_Dispositivo!$F$36:$BE$36=$BS$1)*(MC_Dispositivo!$F$43:$BE$43=M$1),MC_Dispositivo!$F$53:$BE$189))</f>
        <v>0</v>
      </c>
      <c r="N28" s="357" cm="1">
        <f t="array" aca="1" ref="N28" ca="1">SUM(IF((MC_Dispositivo!$B$53:$B$189=$C28)*(MC_Dispositivo!$F$36:$BE$36=$BS$1)*(MC_Dispositivo!$F$43:$BE$43=N$1),MC_Dispositivo!$F$53:$BE$189))</f>
        <v>0</v>
      </c>
      <c r="O28" s="357" cm="1">
        <f t="array" aca="1" ref="O28" ca="1">SUM(IF((MC_Dispositivo!$B$53:$B$189=$C28)*(MC_Dispositivo!$F$36:$BE$36=$BS$1)*(MC_Dispositivo!$F$43:$BE$43=O$1),MC_Dispositivo!$F$53:$BE$189))</f>
        <v>0</v>
      </c>
      <c r="P28" s="357" cm="1">
        <f t="array" aca="1" ref="P28" ca="1">SUM(IF((MC_Dispositivo!$B$53:$B$189=$C28)*(MC_Dispositivo!$F$36:$BE$36=$BS$1)*(MC_Dispositivo!$F$43:$BE$43=P$1),MC_Dispositivo!$F$53:$BE$189))</f>
        <v>0</v>
      </c>
      <c r="Q28" s="357" cm="1">
        <f t="array" aca="1" ref="Q28" ca="1">SUM(IF((MC_Dispositivo!$B$53:$B$189=$C28)*(MC_Dispositivo!$F$36:$BE$36=$BS$1)*(MC_Dispositivo!$F$43:$BE$43=Q$1),MC_Dispositivo!$F$53:$BE$189))</f>
        <v>0</v>
      </c>
      <c r="R28" s="357" cm="1">
        <f t="array" aca="1" ref="R28" ca="1">SUM(IF((MC_Dispositivo!$B$53:$B$189=$C28)*(MC_Dispositivo!$F$36:$BE$36=$BS$1)*(MC_Dispositivo!$F$43:$BE$43=R$1),MC_Dispositivo!$F$53:$BE$189))</f>
        <v>0</v>
      </c>
      <c r="S28" s="357" cm="1">
        <f t="array" aca="1" ref="S28" ca="1">SUM(IF((MC_Dispositivo!$B$53:$B$189=$C28)*(MC_Dispositivo!$F$36:$BE$36=$BS$1)*(MC_Dispositivo!$F$43:$BE$43=S$1),MC_Dispositivo!$F$53:$BE$189))</f>
        <v>0</v>
      </c>
      <c r="T28" s="357" cm="1">
        <f t="array" aca="1" ref="T28" ca="1">SUM(IF((MC_Dispositivo!$B$53:$B$189=$C28)*(MC_Dispositivo!$F$36:$BE$36=$BS$1)*(MC_Dispositivo!$F$43:$BE$43=T$1),MC_Dispositivo!$F$53:$BE$189))</f>
        <v>0</v>
      </c>
      <c r="U28" s="357" cm="1">
        <f t="array" aca="1" ref="U28" ca="1">SUM(IF((MC_Dispositivo!$B$53:$B$189=$C28)*(MC_Dispositivo!$F$36:$BE$36=$BS$1)*(MC_Dispositivo!$F$43:$BE$43=U$1),MC_Dispositivo!$F$53:$BE$189))</f>
        <v>0</v>
      </c>
      <c r="V28" s="357" cm="1">
        <f t="array" aca="1" ref="V28" ca="1">SUM(IF((MC_Dispositivo!$B$53:$B$189=$C28)*(MC_Dispositivo!$F$36:$BE$36=$BS$1)*(MC_Dispositivo!$F$43:$BE$43=V$1),MC_Dispositivo!$F$53:$BE$189))</f>
        <v>0</v>
      </c>
      <c r="W28" s="357" cm="1">
        <f t="array" aca="1" ref="W28" ca="1">SUM(IF((MC_Dispositivo!$B$53:$B$189=$C28)*(MC_Dispositivo!$F$36:$BE$36=$BS$1)*(MC_Dispositivo!$F$43:$BE$43=W$1),MC_Dispositivo!$F$53:$BE$189))</f>
        <v>0</v>
      </c>
      <c r="X28" s="357" cm="1">
        <f t="array" aca="1" ref="X28" ca="1">SUM(IF((MC_Dispositivo!$B$53:$B$189=$C28)*(MC_Dispositivo!$F$36:$BE$36=$BS$1)*(MC_Dispositivo!$F$43:$BE$43=X$1),MC_Dispositivo!$F$53:$BE$189))</f>
        <v>0</v>
      </c>
      <c r="Y28" s="357" cm="1">
        <f t="array" aca="1" ref="Y28" ca="1">SUM(IF((MC_Dispositivo!$B$53:$B$189=$C28)*(MC_Dispositivo!$F$36:$BE$36=$BS$1)*(MC_Dispositivo!$F$43:$BE$43=Y$1),MC_Dispositivo!$F$53:$BE$189))</f>
        <v>0</v>
      </c>
      <c r="Z28" s="357" cm="1">
        <f t="array" aca="1" ref="Z28" ca="1">SUM(IF((MC_Dispositivo!$B$53:$B$189=$C28)*(MC_Dispositivo!$F$36:$BE$36=$BS$1)*(MC_Dispositivo!$F$43:$BE$43=Z$1),MC_Dispositivo!$F$53:$BE$189))</f>
        <v>0</v>
      </c>
      <c r="AA28" s="357" cm="1">
        <f t="array" aca="1" ref="AA28" ca="1">SUM(IF((MC_Dispositivo!$B$53:$B$189=$C28)*(MC_Dispositivo!$F$36:$BE$36=$BS$1)*(MC_Dispositivo!$F$43:$BE$43=AA$1),MC_Dispositivo!$F$53:$BE$189))</f>
        <v>0</v>
      </c>
      <c r="AB28" s="357" cm="1">
        <f t="array" aca="1" ref="AB28" ca="1">SUM(IF((MC_Dispositivo!$B$53:$B$189=$C28)*(MC_Dispositivo!$F$36:$BE$36=$BS$1)*(MC_Dispositivo!$F$43:$BE$43=AB$1),MC_Dispositivo!$F$53:$BE$189))</f>
        <v>0</v>
      </c>
      <c r="AC28" s="357" cm="1">
        <f t="array" aca="1" ref="AC28" ca="1">SUM(IF((MC_Dispositivo!$B$53:$B$189=$C28)*(MC_Dispositivo!$F$36:$BE$36=$BS$1)*(MC_Dispositivo!$F$43:$BE$43=AC$1),MC_Dispositivo!$F$53:$BE$189))</f>
        <v>0</v>
      </c>
      <c r="AD28" s="357" cm="1">
        <f t="array" aca="1" ref="AD28" ca="1">SUM(IF((MC_Dispositivo!$B$53:$B$189=$C28)*(MC_Dispositivo!$F$36:$BE$36=$BS$1)*(MC_Dispositivo!$F$43:$BE$43=AD$1),MC_Dispositivo!$F$53:$BE$189))</f>
        <v>0</v>
      </c>
      <c r="AE28" s="357" cm="1">
        <f t="array" aca="1" ref="AE28" ca="1">SUM(IF((MC_Dispositivo!$B$53:$B$189=$C28)*(MC_Dispositivo!$F$36:$BE$36=$BS$1)*(MC_Dispositivo!$F$43:$BE$43=AE$1),MC_Dispositivo!$F$53:$BE$189))</f>
        <v>0</v>
      </c>
      <c r="AF28" s="357" cm="1">
        <f t="array" aca="1" ref="AF28" ca="1">SUM(IF((MC_Dispositivo!$B$53:$B$189=$C28)*(MC_Dispositivo!$F$36:$BE$36=$BS$1)*(MC_Dispositivo!$F$43:$BE$43=AF$1),MC_Dispositivo!$F$53:$BE$189))</f>
        <v>0</v>
      </c>
      <c r="AG28" s="357" cm="1">
        <f t="array" aca="1" ref="AG28" ca="1">SUM(IF((MC_Dispositivo!$B$53:$B$189=$C28)*(MC_Dispositivo!$F$36:$BE$36=$BS$1)*(MC_Dispositivo!$F$43:$BE$43=AG$1),MC_Dispositivo!$F$53:$BE$189))</f>
        <v>0</v>
      </c>
      <c r="AH28" s="357" cm="1">
        <f t="array" aca="1" ref="AH28" ca="1">SUM(IF((MC_Dispositivo!$B$53:$B$189=$C28)*(MC_Dispositivo!$F$36:$BE$36=$BS$1)*(MC_Dispositivo!$F$43:$BE$43=AH$1),MC_Dispositivo!$F$53:$BE$189))</f>
        <v>0</v>
      </c>
      <c r="AI28" s="357" cm="1">
        <f t="array" aca="1" ref="AI28" ca="1">SUM(IF((MC_Dispositivo!$B$53:$B$189=$C28)*(MC_Dispositivo!$F$36:$BE$36=$BS$1)*(MC_Dispositivo!$F$43:$BE$43=AI$1),MC_Dispositivo!$F$53:$BE$189))</f>
        <v>0</v>
      </c>
      <c r="AJ28" s="357" cm="1">
        <f t="array" aca="1" ref="AJ28" ca="1">SUM(IF((MC_Dispositivo!$B$53:$B$189=$C28)*(MC_Dispositivo!$F$36:$BE$36=$BS$1)*(MC_Dispositivo!$F$43:$BE$43=AJ$1),MC_Dispositivo!$F$53:$BE$189))</f>
        <v>0</v>
      </c>
      <c r="AK28" s="358">
        <f ca="1">IF(A28="","",INDEX([10]TPU!$G:$G,MATCH($A28,[10]TPU!$A:$A,0)))</f>
        <v>0.96</v>
      </c>
      <c r="AL28" s="359">
        <f t="shared" ca="1" si="9"/>
        <v>0</v>
      </c>
      <c r="AM28" s="359">
        <f t="shared" ca="1" si="9"/>
        <v>0</v>
      </c>
      <c r="AN28" s="359">
        <f t="shared" ca="1" si="9"/>
        <v>984231.37635840033</v>
      </c>
      <c r="AO28" s="359">
        <f t="shared" ca="1" si="9"/>
        <v>2460578.4408960012</v>
      </c>
      <c r="AP28" s="359">
        <f t="shared" ca="1" si="9"/>
        <v>3444809.8172544013</v>
      </c>
      <c r="AQ28" s="359">
        <f t="shared" ca="1" si="9"/>
        <v>1529856.9543168005</v>
      </c>
      <c r="AR28" s="359">
        <f t="shared" ca="1" si="9"/>
        <v>0</v>
      </c>
      <c r="AS28" s="359">
        <f t="shared" ca="1" si="9"/>
        <v>0</v>
      </c>
      <c r="AT28" s="359">
        <f t="shared" ca="1" si="9"/>
        <v>0</v>
      </c>
      <c r="AU28" s="359">
        <f t="shared" ca="1" si="9"/>
        <v>0</v>
      </c>
      <c r="AV28" s="359">
        <f t="shared" ca="1" si="9"/>
        <v>0</v>
      </c>
      <c r="AW28" s="359">
        <f t="shared" ca="1" si="9"/>
        <v>0</v>
      </c>
      <c r="AX28" s="359">
        <f t="shared" ca="1" si="9"/>
        <v>0</v>
      </c>
      <c r="AY28" s="359">
        <f t="shared" ca="1" si="9"/>
        <v>0</v>
      </c>
      <c r="AZ28" s="359">
        <f t="shared" ca="1" si="9"/>
        <v>0</v>
      </c>
      <c r="BA28" s="359">
        <f t="shared" ca="1" si="9"/>
        <v>0</v>
      </c>
      <c r="BB28" s="359">
        <f t="shared" ca="1" si="9"/>
        <v>0</v>
      </c>
      <c r="BC28" s="359">
        <f t="shared" ca="1" si="9"/>
        <v>0</v>
      </c>
      <c r="BD28" s="359">
        <f t="shared" ca="1" si="9"/>
        <v>0</v>
      </c>
      <c r="BE28" s="359">
        <f t="shared" ca="1" si="9"/>
        <v>0</v>
      </c>
      <c r="BF28" s="359">
        <f t="shared" ca="1" si="9"/>
        <v>0</v>
      </c>
      <c r="BG28" s="359">
        <f t="shared" ca="1" si="9"/>
        <v>0</v>
      </c>
      <c r="BH28" s="359">
        <f t="shared" ca="1" si="9"/>
        <v>0</v>
      </c>
      <c r="BI28" s="359">
        <f t="shared" ca="1" si="9"/>
        <v>0</v>
      </c>
      <c r="BJ28" s="359">
        <f t="shared" ca="1" si="9"/>
        <v>0</v>
      </c>
      <c r="BK28" s="359">
        <f t="shared" ca="1" si="9"/>
        <v>0</v>
      </c>
      <c r="BL28" s="359">
        <f t="shared" ca="1" si="9"/>
        <v>0</v>
      </c>
      <c r="BM28" s="359">
        <f t="shared" ca="1" si="9"/>
        <v>0</v>
      </c>
      <c r="BN28" s="359">
        <f t="shared" ca="1" si="9"/>
        <v>0</v>
      </c>
      <c r="BO28" s="359">
        <f t="shared" ca="1" si="9"/>
        <v>0</v>
      </c>
      <c r="BP28" s="358">
        <f t="shared" ca="1" si="4"/>
        <v>8419476.5888256058</v>
      </c>
      <c r="BQ28" s="206"/>
      <c r="BR28" s="234" t="str">
        <f t="shared" si="5"/>
        <v/>
      </c>
    </row>
    <row r="29" spans="1:75" s="204" customFormat="1" ht="20.100000000000001" customHeight="1" outlineLevel="1" x14ac:dyDescent="0.2">
      <c r="A29" s="349"/>
      <c r="B29" s="349"/>
      <c r="C29" s="350">
        <v>3</v>
      </c>
      <c r="D29" s="351" t="s">
        <v>358</v>
      </c>
      <c r="E29" s="349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  <c r="Q29" s="352"/>
      <c r="R29" s="352"/>
      <c r="S29" s="352"/>
      <c r="T29" s="352"/>
      <c r="U29" s="352"/>
      <c r="V29" s="352"/>
      <c r="W29" s="352"/>
      <c r="X29" s="352"/>
      <c r="Y29" s="352"/>
      <c r="Z29" s="352"/>
      <c r="AA29" s="352"/>
      <c r="AB29" s="352"/>
      <c r="AC29" s="352"/>
      <c r="AD29" s="352"/>
      <c r="AE29" s="352"/>
      <c r="AF29" s="352"/>
      <c r="AG29" s="352"/>
      <c r="AH29" s="352"/>
      <c r="AI29" s="352"/>
      <c r="AJ29" s="352"/>
      <c r="AK29" s="352"/>
      <c r="AL29" s="353">
        <f t="shared" ca="1" si="9"/>
        <v>0</v>
      </c>
      <c r="AM29" s="353">
        <f t="shared" ca="1" si="9"/>
        <v>0</v>
      </c>
      <c r="AN29" s="353">
        <f t="shared" ca="1" si="9"/>
        <v>6900948.0905887932</v>
      </c>
      <c r="AO29" s="353">
        <f t="shared" ca="1" si="9"/>
        <v>17252370.226471983</v>
      </c>
      <c r="AP29" s="353">
        <f t="shared" ca="1" si="9"/>
        <v>24153318.317060784</v>
      </c>
      <c r="AQ29" s="353">
        <f t="shared" ca="1" si="9"/>
        <v>10393906.501907501</v>
      </c>
      <c r="AR29" s="353">
        <f t="shared" ca="1" si="9"/>
        <v>0</v>
      </c>
      <c r="AS29" s="353">
        <f t="shared" ca="1" si="9"/>
        <v>0</v>
      </c>
      <c r="AT29" s="353">
        <f t="shared" ca="1" si="9"/>
        <v>0</v>
      </c>
      <c r="AU29" s="353">
        <f t="shared" ca="1" si="9"/>
        <v>0</v>
      </c>
      <c r="AV29" s="353">
        <f t="shared" ca="1" si="9"/>
        <v>0</v>
      </c>
      <c r="AW29" s="353">
        <f t="shared" ca="1" si="9"/>
        <v>0</v>
      </c>
      <c r="AX29" s="353">
        <f t="shared" ca="1" si="9"/>
        <v>0</v>
      </c>
      <c r="AY29" s="353">
        <f t="shared" ca="1" si="9"/>
        <v>0</v>
      </c>
      <c r="AZ29" s="353">
        <f t="shared" ca="1" si="9"/>
        <v>0</v>
      </c>
      <c r="BA29" s="353">
        <f t="shared" ref="BA29:BO29" ca="1" si="10">IF($A29="",SUMIFS(BA30:BA77,$C30:$C77,$C29&amp;"*",$A30:$A77,"&lt;&gt;"&amp;""),V29*$AK29)</f>
        <v>0</v>
      </c>
      <c r="BB29" s="353">
        <f t="shared" ca="1" si="10"/>
        <v>0</v>
      </c>
      <c r="BC29" s="353">
        <f t="shared" ca="1" si="10"/>
        <v>0</v>
      </c>
      <c r="BD29" s="353">
        <f t="shared" ca="1" si="10"/>
        <v>0</v>
      </c>
      <c r="BE29" s="353">
        <f t="shared" ca="1" si="10"/>
        <v>0</v>
      </c>
      <c r="BF29" s="353">
        <f t="shared" ca="1" si="10"/>
        <v>0</v>
      </c>
      <c r="BG29" s="353">
        <f t="shared" ca="1" si="10"/>
        <v>0</v>
      </c>
      <c r="BH29" s="353">
        <f t="shared" ca="1" si="10"/>
        <v>0</v>
      </c>
      <c r="BI29" s="353">
        <f t="shared" ca="1" si="10"/>
        <v>0</v>
      </c>
      <c r="BJ29" s="353">
        <f t="shared" ca="1" si="10"/>
        <v>0</v>
      </c>
      <c r="BK29" s="353">
        <f t="shared" ca="1" si="10"/>
        <v>0</v>
      </c>
      <c r="BL29" s="353">
        <f t="shared" ca="1" si="10"/>
        <v>0</v>
      </c>
      <c r="BM29" s="353">
        <f t="shared" ca="1" si="10"/>
        <v>0</v>
      </c>
      <c r="BN29" s="353">
        <f t="shared" ca="1" si="10"/>
        <v>0</v>
      </c>
      <c r="BO29" s="353">
        <f t="shared" ca="1" si="10"/>
        <v>0</v>
      </c>
      <c r="BP29" s="353">
        <f t="shared" ca="1" si="4"/>
        <v>58700543.136029065</v>
      </c>
      <c r="BQ29" s="206"/>
      <c r="BR29" s="234" t="str">
        <f t="shared" si="5"/>
        <v/>
      </c>
      <c r="BW29" s="173"/>
    </row>
    <row r="30" spans="1:75" ht="20.100000000000001" customHeight="1" outlineLevel="1" x14ac:dyDescent="0.2">
      <c r="A30" s="354">
        <f ca="1">INDEX(MC_Dispositivo!B:E,MATCH('Quantitativo_BR-356'!C30,MC_Dispositivo!B:B,0),2)</f>
        <v>4011463</v>
      </c>
      <c r="B30" s="354" t="str">
        <f ca="1">INDEX([10]TPU!$B:$B,MATCH($A30,[10]TPU!$A:$A,0))</f>
        <v>SICRO</v>
      </c>
      <c r="C30" s="354" t="s">
        <v>73</v>
      </c>
      <c r="D30" s="355" t="str">
        <f ca="1">INDEX(MC_Dispositivo!B:E,MATCH('Quantitativo_BR-356'!C30,MC_Dispositivo!B:B,0),3)</f>
        <v>Concreto asfáltico - faixa C - areia e brita comerciais</v>
      </c>
      <c r="E30" s="354" t="str">
        <f ca="1">INDEX(MC_Dispositivo!B:E,MATCH('Quantitativo_BR-356'!C30,MC_Dispositivo!B:B,0),4)</f>
        <v>t</v>
      </c>
      <c r="F30" s="356" cm="1">
        <f t="array" aca="1" ref="F30" ca="1">IF($BS$1="Todos",SUM(IF(($BS$1="todos")*(MC_Dispositivo!$B$54:$B$212=$C30),MC_Dispositivo!$F$54:$BE$212)),SUM(IF((MC_Dispositivo!$F$36:$BE$36=$BS$1)*(MC_Dispositivo!$B$54:$B$212=$C30),MC_Dispositivo!$F$54:$BE$212)))</f>
        <v>25583.499999999996</v>
      </c>
      <c r="G30" s="357" cm="1">
        <f t="array" aca="1" ref="G30" ca="1">SUM(IF((MC_Dispositivo!$B$53:$B$189=$C30)*(MC_Dispositivo!$F$36:$BE$36=$BS$1)*(MC_Dispositivo!$F$43:$BE$43=G$1),MC_Dispositivo!$F$53:$BE$189))</f>
        <v>0</v>
      </c>
      <c r="H30" s="357" cm="1">
        <f t="array" aca="1" ref="H30" ca="1">SUM(IF((MC_Dispositivo!$B$53:$B$189=$C30)*(MC_Dispositivo!$F$36:$BE$36=$BS$1)*(MC_Dispositivo!$F$43:$BE$43=H$1),MC_Dispositivo!$F$53:$BE$189))</f>
        <v>0</v>
      </c>
      <c r="I30" s="357" cm="1">
        <f t="array" aca="1" ref="I30" ca="1">SUM(IF((MC_Dispositivo!$B$53:$B$189=$C30)*(MC_Dispositivo!$F$36:$BE$36=$BS$1)*(MC_Dispositivo!$F$43:$BE$43=I$1),MC_Dispositivo!$F$53:$BE$189))</f>
        <v>3065.2000000000003</v>
      </c>
      <c r="J30" s="357" cm="1">
        <f t="array" aca="1" ref="J30" ca="1">SUM(IF((MC_Dispositivo!$B$53:$B$189=$C30)*(MC_Dispositivo!$F$36:$BE$36=$BS$1)*(MC_Dispositivo!$F$43:$BE$43=J$1),MC_Dispositivo!$F$53:$BE$189))</f>
        <v>7663.0000000000009</v>
      </c>
      <c r="K30" s="357" cm="1">
        <f t="array" aca="1" ref="K30" ca="1">SUM(IF((MC_Dispositivo!$B$53:$B$189=$C30)*(MC_Dispositivo!$F$36:$BE$36=$BS$1)*(MC_Dispositivo!$F$43:$BE$43=K$1),MC_Dispositivo!$F$53:$BE$189))</f>
        <v>10728.2</v>
      </c>
      <c r="L30" s="357" cm="1">
        <f t="array" aca="1" ref="L30" ca="1">SUM(IF((MC_Dispositivo!$B$53:$B$189=$C30)*(MC_Dispositivo!$F$36:$BE$36=$BS$1)*(MC_Dispositivo!$F$43:$BE$43=L$1),MC_Dispositivo!$F$53:$BE$189))</f>
        <v>4127.1000000000004</v>
      </c>
      <c r="M30" s="357" cm="1">
        <f t="array" aca="1" ref="M30" ca="1">SUM(IF((MC_Dispositivo!$B$53:$B$189=$C30)*(MC_Dispositivo!$F$36:$BE$36=$BS$1)*(MC_Dispositivo!$F$43:$BE$43=M$1),MC_Dispositivo!$F$53:$BE$189))</f>
        <v>0</v>
      </c>
      <c r="N30" s="357" cm="1">
        <f t="array" aca="1" ref="N30" ca="1">SUM(IF((MC_Dispositivo!$B$53:$B$189=$C30)*(MC_Dispositivo!$F$36:$BE$36=$BS$1)*(MC_Dispositivo!$F$43:$BE$43=N$1),MC_Dispositivo!$F$53:$BE$189))</f>
        <v>0</v>
      </c>
      <c r="O30" s="357" cm="1">
        <f t="array" aca="1" ref="O30" ca="1">SUM(IF((MC_Dispositivo!$B$53:$B$189=$C30)*(MC_Dispositivo!$F$36:$BE$36=$BS$1)*(MC_Dispositivo!$F$43:$BE$43=O$1),MC_Dispositivo!$F$53:$BE$189))</f>
        <v>0</v>
      </c>
      <c r="P30" s="357" cm="1">
        <f t="array" aca="1" ref="P30" ca="1">SUM(IF((MC_Dispositivo!$B$53:$B$189=$C30)*(MC_Dispositivo!$F$36:$BE$36=$BS$1)*(MC_Dispositivo!$F$43:$BE$43=P$1),MC_Dispositivo!$F$53:$BE$189))</f>
        <v>0</v>
      </c>
      <c r="Q30" s="357" cm="1">
        <f t="array" aca="1" ref="Q30" ca="1">SUM(IF((MC_Dispositivo!$B$53:$B$189=$C30)*(MC_Dispositivo!$F$36:$BE$36=$BS$1)*(MC_Dispositivo!$F$43:$BE$43=Q$1),MC_Dispositivo!$F$53:$BE$189))</f>
        <v>0</v>
      </c>
      <c r="R30" s="357" cm="1">
        <f t="array" aca="1" ref="R30" ca="1">SUM(IF((MC_Dispositivo!$B$53:$B$189=$C30)*(MC_Dispositivo!$F$36:$BE$36=$BS$1)*(MC_Dispositivo!$F$43:$BE$43=R$1),MC_Dispositivo!$F$53:$BE$189))</f>
        <v>0</v>
      </c>
      <c r="S30" s="357" cm="1">
        <f t="array" aca="1" ref="S30" ca="1">SUM(IF((MC_Dispositivo!$B$53:$B$189=$C30)*(MC_Dispositivo!$F$36:$BE$36=$BS$1)*(MC_Dispositivo!$F$43:$BE$43=S$1),MC_Dispositivo!$F$53:$BE$189))</f>
        <v>0</v>
      </c>
      <c r="T30" s="357" cm="1">
        <f t="array" aca="1" ref="T30" ca="1">SUM(IF((MC_Dispositivo!$B$53:$B$189=$C30)*(MC_Dispositivo!$F$36:$BE$36=$BS$1)*(MC_Dispositivo!$F$43:$BE$43=T$1),MC_Dispositivo!$F$53:$BE$189))</f>
        <v>0</v>
      </c>
      <c r="U30" s="357" cm="1">
        <f t="array" aca="1" ref="U30" ca="1">SUM(IF((MC_Dispositivo!$B$53:$B$189=$C30)*(MC_Dispositivo!$F$36:$BE$36=$BS$1)*(MC_Dispositivo!$F$43:$BE$43=U$1),MC_Dispositivo!$F$53:$BE$189))</f>
        <v>0</v>
      </c>
      <c r="V30" s="357" cm="1">
        <f t="array" aca="1" ref="V30" ca="1">SUM(IF((MC_Dispositivo!$B$53:$B$189=$C30)*(MC_Dispositivo!$F$36:$BE$36=$BS$1)*(MC_Dispositivo!$F$43:$BE$43=V$1),MC_Dispositivo!$F$53:$BE$189))</f>
        <v>0</v>
      </c>
      <c r="W30" s="357" cm="1">
        <f t="array" aca="1" ref="W30" ca="1">SUM(IF((MC_Dispositivo!$B$53:$B$189=$C30)*(MC_Dispositivo!$F$36:$BE$36=$BS$1)*(MC_Dispositivo!$F$43:$BE$43=W$1),MC_Dispositivo!$F$53:$BE$189))</f>
        <v>0</v>
      </c>
      <c r="X30" s="357" cm="1">
        <f t="array" aca="1" ref="X30" ca="1">SUM(IF((MC_Dispositivo!$B$53:$B$189=$C30)*(MC_Dispositivo!$F$36:$BE$36=$BS$1)*(MC_Dispositivo!$F$43:$BE$43=X$1),MC_Dispositivo!$F$53:$BE$189))</f>
        <v>0</v>
      </c>
      <c r="Y30" s="357" cm="1">
        <f t="array" aca="1" ref="Y30" ca="1">SUM(IF((MC_Dispositivo!$B$53:$B$189=$C30)*(MC_Dispositivo!$F$36:$BE$36=$BS$1)*(MC_Dispositivo!$F$43:$BE$43=Y$1),MC_Dispositivo!$F$53:$BE$189))</f>
        <v>0</v>
      </c>
      <c r="Z30" s="357" cm="1">
        <f t="array" aca="1" ref="Z30" ca="1">SUM(IF((MC_Dispositivo!$B$53:$B$189=$C30)*(MC_Dispositivo!$F$36:$BE$36=$BS$1)*(MC_Dispositivo!$F$43:$BE$43=Z$1),MC_Dispositivo!$F$53:$BE$189))</f>
        <v>0</v>
      </c>
      <c r="AA30" s="357" cm="1">
        <f t="array" aca="1" ref="AA30" ca="1">SUM(IF((MC_Dispositivo!$B$53:$B$189=$C30)*(MC_Dispositivo!$F$36:$BE$36=$BS$1)*(MC_Dispositivo!$F$43:$BE$43=AA$1),MC_Dispositivo!$F$53:$BE$189))</f>
        <v>0</v>
      </c>
      <c r="AB30" s="357" cm="1">
        <f t="array" aca="1" ref="AB30" ca="1">SUM(IF((MC_Dispositivo!$B$53:$B$189=$C30)*(MC_Dispositivo!$F$36:$BE$36=$BS$1)*(MC_Dispositivo!$F$43:$BE$43=AB$1),MC_Dispositivo!$F$53:$BE$189))</f>
        <v>0</v>
      </c>
      <c r="AC30" s="357" cm="1">
        <f t="array" aca="1" ref="AC30" ca="1">SUM(IF((MC_Dispositivo!$B$53:$B$189=$C30)*(MC_Dispositivo!$F$36:$BE$36=$BS$1)*(MC_Dispositivo!$F$43:$BE$43=AC$1),MC_Dispositivo!$F$53:$BE$189))</f>
        <v>0</v>
      </c>
      <c r="AD30" s="357" cm="1">
        <f t="array" aca="1" ref="AD30" ca="1">SUM(IF((MC_Dispositivo!$B$53:$B$189=$C30)*(MC_Dispositivo!$F$36:$BE$36=$BS$1)*(MC_Dispositivo!$F$43:$BE$43=AD$1),MC_Dispositivo!$F$53:$BE$189))</f>
        <v>0</v>
      </c>
      <c r="AE30" s="357" cm="1">
        <f t="array" aca="1" ref="AE30" ca="1">SUM(IF((MC_Dispositivo!$B$53:$B$189=$C30)*(MC_Dispositivo!$F$36:$BE$36=$BS$1)*(MC_Dispositivo!$F$43:$BE$43=AE$1),MC_Dispositivo!$F$53:$BE$189))</f>
        <v>0</v>
      </c>
      <c r="AF30" s="357" cm="1">
        <f t="array" aca="1" ref="AF30" ca="1">SUM(IF((MC_Dispositivo!$B$53:$B$189=$C30)*(MC_Dispositivo!$F$36:$BE$36=$BS$1)*(MC_Dispositivo!$F$43:$BE$43=AF$1),MC_Dispositivo!$F$53:$BE$189))</f>
        <v>0</v>
      </c>
      <c r="AG30" s="357" cm="1">
        <f t="array" aca="1" ref="AG30" ca="1">SUM(IF((MC_Dispositivo!$B$53:$B$189=$C30)*(MC_Dispositivo!$F$36:$BE$36=$BS$1)*(MC_Dispositivo!$F$43:$BE$43=AG$1),MC_Dispositivo!$F$53:$BE$189))</f>
        <v>0</v>
      </c>
      <c r="AH30" s="357" cm="1">
        <f t="array" aca="1" ref="AH30" ca="1">SUM(IF((MC_Dispositivo!$B$53:$B$189=$C30)*(MC_Dispositivo!$F$36:$BE$36=$BS$1)*(MC_Dispositivo!$F$43:$BE$43=AH$1),MC_Dispositivo!$F$53:$BE$189))</f>
        <v>0</v>
      </c>
      <c r="AI30" s="357" cm="1">
        <f t="array" aca="1" ref="AI30" ca="1">SUM(IF((MC_Dispositivo!$B$53:$B$189=$C30)*(MC_Dispositivo!$F$36:$BE$36=$BS$1)*(MC_Dispositivo!$F$43:$BE$43=AI$1),MC_Dispositivo!$F$53:$BE$189))</f>
        <v>0</v>
      </c>
      <c r="AJ30" s="357" cm="1">
        <f t="array" aca="1" ref="AJ30" ca="1">SUM(IF((MC_Dispositivo!$B$53:$B$189=$C30)*(MC_Dispositivo!$F$36:$BE$36=$BS$1)*(MC_Dispositivo!$F$43:$BE$43=AJ$1),MC_Dispositivo!$F$53:$BE$189))</f>
        <v>0</v>
      </c>
      <c r="AK30" s="358">
        <f ca="1">IF(A30="","",INDEX([10]TPU!$G:$G,MATCH($A30,[10]TPU!$A:$A,0)))</f>
        <v>362.8</v>
      </c>
      <c r="AL30" s="359">
        <f t="shared" ref="AL30:BO30" ca="1" si="11">IF($A30="",SUMIFS(AL31:AL77,$C31:$C77,$C30&amp;"*",$A31:$A77,"&lt;&gt;"&amp;""),G30*$AK30)</f>
        <v>0</v>
      </c>
      <c r="AM30" s="359">
        <f t="shared" ca="1" si="11"/>
        <v>0</v>
      </c>
      <c r="AN30" s="359">
        <f t="shared" ca="1" si="11"/>
        <v>1112054.56</v>
      </c>
      <c r="AO30" s="359">
        <f t="shared" ca="1" si="11"/>
        <v>2780136.4000000004</v>
      </c>
      <c r="AP30" s="359">
        <f t="shared" ca="1" si="11"/>
        <v>3892190.9600000004</v>
      </c>
      <c r="AQ30" s="359">
        <f t="shared" ca="1" si="11"/>
        <v>1497311.8800000001</v>
      </c>
      <c r="AR30" s="359">
        <f t="shared" ca="1" si="11"/>
        <v>0</v>
      </c>
      <c r="AS30" s="359">
        <f t="shared" ca="1" si="11"/>
        <v>0</v>
      </c>
      <c r="AT30" s="359">
        <f t="shared" ca="1" si="11"/>
        <v>0</v>
      </c>
      <c r="AU30" s="359">
        <f t="shared" ca="1" si="11"/>
        <v>0</v>
      </c>
      <c r="AV30" s="359">
        <f t="shared" ca="1" si="11"/>
        <v>0</v>
      </c>
      <c r="AW30" s="359">
        <f t="shared" ca="1" si="11"/>
        <v>0</v>
      </c>
      <c r="AX30" s="359">
        <f t="shared" ca="1" si="11"/>
        <v>0</v>
      </c>
      <c r="AY30" s="359">
        <f t="shared" ca="1" si="11"/>
        <v>0</v>
      </c>
      <c r="AZ30" s="359">
        <f t="shared" ca="1" si="11"/>
        <v>0</v>
      </c>
      <c r="BA30" s="359">
        <f t="shared" ca="1" si="11"/>
        <v>0</v>
      </c>
      <c r="BB30" s="359">
        <f t="shared" ca="1" si="11"/>
        <v>0</v>
      </c>
      <c r="BC30" s="359">
        <f t="shared" ca="1" si="11"/>
        <v>0</v>
      </c>
      <c r="BD30" s="359">
        <f t="shared" ca="1" si="11"/>
        <v>0</v>
      </c>
      <c r="BE30" s="359">
        <f t="shared" ca="1" si="11"/>
        <v>0</v>
      </c>
      <c r="BF30" s="359">
        <f t="shared" ca="1" si="11"/>
        <v>0</v>
      </c>
      <c r="BG30" s="359">
        <f t="shared" ca="1" si="11"/>
        <v>0</v>
      </c>
      <c r="BH30" s="359">
        <f t="shared" ca="1" si="11"/>
        <v>0</v>
      </c>
      <c r="BI30" s="359">
        <f t="shared" ca="1" si="11"/>
        <v>0</v>
      </c>
      <c r="BJ30" s="359">
        <f t="shared" ca="1" si="11"/>
        <v>0</v>
      </c>
      <c r="BK30" s="359">
        <f t="shared" ca="1" si="11"/>
        <v>0</v>
      </c>
      <c r="BL30" s="359">
        <f t="shared" ca="1" si="11"/>
        <v>0</v>
      </c>
      <c r="BM30" s="359">
        <f t="shared" ca="1" si="11"/>
        <v>0</v>
      </c>
      <c r="BN30" s="359">
        <f t="shared" ca="1" si="11"/>
        <v>0</v>
      </c>
      <c r="BO30" s="359">
        <f t="shared" ca="1" si="11"/>
        <v>0</v>
      </c>
      <c r="BP30" s="358">
        <f t="shared" ca="1" si="4"/>
        <v>9281693.7999999989</v>
      </c>
      <c r="BQ30" s="206">
        <f ca="1">SUM(BP30:BP48)</f>
        <v>58700543.136029072</v>
      </c>
      <c r="BR30" s="234">
        <f t="shared" ca="1" si="5"/>
        <v>0.51686268860272366</v>
      </c>
      <c r="BU30" s="207"/>
    </row>
    <row r="31" spans="1:75" ht="20.100000000000001" customHeight="1" outlineLevel="1" x14ac:dyDescent="0.2">
      <c r="A31" s="354" t="str">
        <f ca="1">INDEX(MC_Dispositivo!B:E,MATCH('Quantitativo_BR-356'!C31,MC_Dispositivo!B:B,0),2)</f>
        <v>CA0004</v>
      </c>
      <c r="B31" s="354" t="str">
        <f ca="1">INDEX([10]TPU!$B:$B,MATCH($A31,[10]TPU!$A:$A,0))</f>
        <v>ANP</v>
      </c>
      <c r="C31" s="354" t="s">
        <v>74</v>
      </c>
      <c r="D31" s="355" t="str">
        <f ca="1">INDEX(MC_Dispositivo!B:E,MATCH('Quantitativo_BR-356'!C31,MC_Dispositivo!B:B,0),3)</f>
        <v>Cimentos asfálticos CAP-50-70</v>
      </c>
      <c r="E31" s="354" t="str">
        <f ca="1">INDEX(MC_Dispositivo!B:E,MATCH('Quantitativo_BR-356'!C31,MC_Dispositivo!B:B,0),4)</f>
        <v>T</v>
      </c>
      <c r="F31" s="356" cm="1">
        <f t="array" aca="1" ref="F31" ca="1">IF($BS$1="Todos",SUM(IF(($BS$1="todos")*(MC_Dispositivo!$B$54:$B$212=$C31),MC_Dispositivo!$F$54:$BE$212)),SUM(IF((MC_Dispositivo!$F$36:$BE$36=$BS$1)*(MC_Dispositivo!$B$54:$B$212=$C31),MC_Dispositivo!$F$54:$BE$212)))</f>
        <v>3959.7117960000023</v>
      </c>
      <c r="G31" s="357" cm="1">
        <f t="array" aca="1" ref="G31" ca="1">SUM(IF((MC_Dispositivo!$B$53:$B$189=$C31)*(MC_Dispositivo!$F$36:$BE$36=$BS$1)*(MC_Dispositivo!$F$43:$BE$43=G$1),MC_Dispositivo!$F$53:$BE$189))</f>
        <v>0</v>
      </c>
      <c r="H31" s="357" cm="1">
        <f t="array" aca="1" ref="H31" ca="1">SUM(IF((MC_Dispositivo!$B$53:$B$189=$C31)*(MC_Dispositivo!$F$36:$BE$36=$BS$1)*(MC_Dispositivo!$F$43:$BE$43=H$1),MC_Dispositivo!$F$53:$BE$189))</f>
        <v>0</v>
      </c>
      <c r="I31" s="357" cm="1">
        <f t="array" aca="1" ref="I31" ca="1">SUM(IF((MC_Dispositivo!$B$53:$B$189=$C31)*(MC_Dispositivo!$F$36:$BE$36=$BS$1)*(MC_Dispositivo!$F$43:$BE$43=I$1),MC_Dispositivo!$F$53:$BE$189))</f>
        <v>474.41939520000005</v>
      </c>
      <c r="J31" s="357" cm="1">
        <f t="array" aca="1" ref="J31" ca="1">SUM(IF((MC_Dispositivo!$B$53:$B$189=$C31)*(MC_Dispositivo!$F$36:$BE$36=$BS$1)*(MC_Dispositivo!$F$43:$BE$43=J$1),MC_Dispositivo!$F$53:$BE$189))</f>
        <v>1186.0484880000001</v>
      </c>
      <c r="K31" s="357" cm="1">
        <f t="array" aca="1" ref="K31" ca="1">SUM(IF((MC_Dispositivo!$B$53:$B$189=$C31)*(MC_Dispositivo!$F$36:$BE$36=$BS$1)*(MC_Dispositivo!$F$43:$BE$43=K$1),MC_Dispositivo!$F$53:$BE$189))</f>
        <v>1660.4678832000002</v>
      </c>
      <c r="L31" s="357" cm="1">
        <f t="array" aca="1" ref="L31" ca="1">SUM(IF((MC_Dispositivo!$B$53:$B$189=$C31)*(MC_Dispositivo!$F$36:$BE$36=$BS$1)*(MC_Dispositivo!$F$43:$BE$43=L$1),MC_Dispositivo!$F$53:$BE$189))</f>
        <v>638.77602960000013</v>
      </c>
      <c r="M31" s="357" cm="1">
        <f t="array" aca="1" ref="M31" ca="1">SUM(IF((MC_Dispositivo!$B$53:$B$189=$C31)*(MC_Dispositivo!$F$36:$BE$36=$BS$1)*(MC_Dispositivo!$F$43:$BE$43=M$1),MC_Dispositivo!$F$53:$BE$189))</f>
        <v>0</v>
      </c>
      <c r="N31" s="357" cm="1">
        <f t="array" aca="1" ref="N31" ca="1">SUM(IF((MC_Dispositivo!$B$53:$B$189=$C31)*(MC_Dispositivo!$F$36:$BE$36=$BS$1)*(MC_Dispositivo!$F$43:$BE$43=N$1),MC_Dispositivo!$F$53:$BE$189))</f>
        <v>0</v>
      </c>
      <c r="O31" s="357" cm="1">
        <f t="array" aca="1" ref="O31" ca="1">SUM(IF((MC_Dispositivo!$B$53:$B$189=$C31)*(MC_Dispositivo!$F$36:$BE$36=$BS$1)*(MC_Dispositivo!$F$43:$BE$43=O$1),MC_Dispositivo!$F$53:$BE$189))</f>
        <v>0</v>
      </c>
      <c r="P31" s="357" cm="1">
        <f t="array" aca="1" ref="P31" ca="1">SUM(IF((MC_Dispositivo!$B$53:$B$189=$C31)*(MC_Dispositivo!$F$36:$BE$36=$BS$1)*(MC_Dispositivo!$F$43:$BE$43=P$1),MC_Dispositivo!$F$53:$BE$189))</f>
        <v>0</v>
      </c>
      <c r="Q31" s="357" cm="1">
        <f t="array" aca="1" ref="Q31" ca="1">SUM(IF((MC_Dispositivo!$B$53:$B$189=$C31)*(MC_Dispositivo!$F$36:$BE$36=$BS$1)*(MC_Dispositivo!$F$43:$BE$43=Q$1),MC_Dispositivo!$F$53:$BE$189))</f>
        <v>0</v>
      </c>
      <c r="R31" s="357" cm="1">
        <f t="array" aca="1" ref="R31" ca="1">SUM(IF((MC_Dispositivo!$B$53:$B$189=$C31)*(MC_Dispositivo!$F$36:$BE$36=$BS$1)*(MC_Dispositivo!$F$43:$BE$43=R$1),MC_Dispositivo!$F$53:$BE$189))</f>
        <v>0</v>
      </c>
      <c r="S31" s="357" cm="1">
        <f t="array" aca="1" ref="S31" ca="1">SUM(IF((MC_Dispositivo!$B$53:$B$189=$C31)*(MC_Dispositivo!$F$36:$BE$36=$BS$1)*(MC_Dispositivo!$F$43:$BE$43=S$1),MC_Dispositivo!$F$53:$BE$189))</f>
        <v>0</v>
      </c>
      <c r="T31" s="357" cm="1">
        <f t="array" aca="1" ref="T31" ca="1">SUM(IF((MC_Dispositivo!$B$53:$B$189=$C31)*(MC_Dispositivo!$F$36:$BE$36=$BS$1)*(MC_Dispositivo!$F$43:$BE$43=T$1),MC_Dispositivo!$F$53:$BE$189))</f>
        <v>0</v>
      </c>
      <c r="U31" s="357" cm="1">
        <f t="array" aca="1" ref="U31" ca="1">SUM(IF((MC_Dispositivo!$B$53:$B$189=$C31)*(MC_Dispositivo!$F$36:$BE$36=$BS$1)*(MC_Dispositivo!$F$43:$BE$43=U$1),MC_Dispositivo!$F$53:$BE$189))</f>
        <v>0</v>
      </c>
      <c r="V31" s="357" cm="1">
        <f t="array" aca="1" ref="V31" ca="1">SUM(IF((MC_Dispositivo!$B$53:$B$189=$C31)*(MC_Dispositivo!$F$36:$BE$36=$BS$1)*(MC_Dispositivo!$F$43:$BE$43=V$1),MC_Dispositivo!$F$53:$BE$189))</f>
        <v>0</v>
      </c>
      <c r="W31" s="357" cm="1">
        <f t="array" aca="1" ref="W31" ca="1">SUM(IF((MC_Dispositivo!$B$53:$B$189=$C31)*(MC_Dispositivo!$F$36:$BE$36=$BS$1)*(MC_Dispositivo!$F$43:$BE$43=W$1),MC_Dispositivo!$F$53:$BE$189))</f>
        <v>0</v>
      </c>
      <c r="X31" s="357" cm="1">
        <f t="array" aca="1" ref="X31" ca="1">SUM(IF((MC_Dispositivo!$B$53:$B$189=$C31)*(MC_Dispositivo!$F$36:$BE$36=$BS$1)*(MC_Dispositivo!$F$43:$BE$43=X$1),MC_Dispositivo!$F$53:$BE$189))</f>
        <v>0</v>
      </c>
      <c r="Y31" s="357" cm="1">
        <f t="array" aca="1" ref="Y31" ca="1">SUM(IF((MC_Dispositivo!$B$53:$B$189=$C31)*(MC_Dispositivo!$F$36:$BE$36=$BS$1)*(MC_Dispositivo!$F$43:$BE$43=Y$1),MC_Dispositivo!$F$53:$BE$189))</f>
        <v>0</v>
      </c>
      <c r="Z31" s="357" cm="1">
        <f t="array" aca="1" ref="Z31" ca="1">SUM(IF((MC_Dispositivo!$B$53:$B$189=$C31)*(MC_Dispositivo!$F$36:$BE$36=$BS$1)*(MC_Dispositivo!$F$43:$BE$43=Z$1),MC_Dispositivo!$F$53:$BE$189))</f>
        <v>0</v>
      </c>
      <c r="AA31" s="357" cm="1">
        <f t="array" aca="1" ref="AA31" ca="1">SUM(IF((MC_Dispositivo!$B$53:$B$189=$C31)*(MC_Dispositivo!$F$36:$BE$36=$BS$1)*(MC_Dispositivo!$F$43:$BE$43=AA$1),MC_Dispositivo!$F$53:$BE$189))</f>
        <v>0</v>
      </c>
      <c r="AB31" s="357" cm="1">
        <f t="array" aca="1" ref="AB31" ca="1">SUM(IF((MC_Dispositivo!$B$53:$B$189=$C31)*(MC_Dispositivo!$F$36:$BE$36=$BS$1)*(MC_Dispositivo!$F$43:$BE$43=AB$1),MC_Dispositivo!$F$53:$BE$189))</f>
        <v>0</v>
      </c>
      <c r="AC31" s="357" cm="1">
        <f t="array" aca="1" ref="AC31" ca="1">SUM(IF((MC_Dispositivo!$B$53:$B$189=$C31)*(MC_Dispositivo!$F$36:$BE$36=$BS$1)*(MC_Dispositivo!$F$43:$BE$43=AC$1),MC_Dispositivo!$F$53:$BE$189))</f>
        <v>0</v>
      </c>
      <c r="AD31" s="357" cm="1">
        <f t="array" aca="1" ref="AD31" ca="1">SUM(IF((MC_Dispositivo!$B$53:$B$189=$C31)*(MC_Dispositivo!$F$36:$BE$36=$BS$1)*(MC_Dispositivo!$F$43:$BE$43=AD$1),MC_Dispositivo!$F$53:$BE$189))</f>
        <v>0</v>
      </c>
      <c r="AE31" s="357" cm="1">
        <f t="array" aca="1" ref="AE31" ca="1">SUM(IF((MC_Dispositivo!$B$53:$B$189=$C31)*(MC_Dispositivo!$F$36:$BE$36=$BS$1)*(MC_Dispositivo!$F$43:$BE$43=AE$1),MC_Dispositivo!$F$53:$BE$189))</f>
        <v>0</v>
      </c>
      <c r="AF31" s="357" cm="1">
        <f t="array" aca="1" ref="AF31" ca="1">SUM(IF((MC_Dispositivo!$B$53:$B$189=$C31)*(MC_Dispositivo!$F$36:$BE$36=$BS$1)*(MC_Dispositivo!$F$43:$BE$43=AF$1),MC_Dispositivo!$F$53:$BE$189))</f>
        <v>0</v>
      </c>
      <c r="AG31" s="357" cm="1">
        <f t="array" aca="1" ref="AG31" ca="1">SUM(IF((MC_Dispositivo!$B$53:$B$189=$C31)*(MC_Dispositivo!$F$36:$BE$36=$BS$1)*(MC_Dispositivo!$F$43:$BE$43=AG$1),MC_Dispositivo!$F$53:$BE$189))</f>
        <v>0</v>
      </c>
      <c r="AH31" s="357" cm="1">
        <f t="array" aca="1" ref="AH31" ca="1">SUM(IF((MC_Dispositivo!$B$53:$B$189=$C31)*(MC_Dispositivo!$F$36:$BE$36=$BS$1)*(MC_Dispositivo!$F$43:$BE$43=AH$1),MC_Dispositivo!$F$53:$BE$189))</f>
        <v>0</v>
      </c>
      <c r="AI31" s="357" cm="1">
        <f t="array" aca="1" ref="AI31" ca="1">SUM(IF((MC_Dispositivo!$B$53:$B$189=$C31)*(MC_Dispositivo!$F$36:$BE$36=$BS$1)*(MC_Dispositivo!$F$43:$BE$43=AI$1),MC_Dispositivo!$F$53:$BE$189))</f>
        <v>0</v>
      </c>
      <c r="AJ31" s="357" cm="1">
        <f t="array" aca="1" ref="AJ31" ca="1">SUM(IF((MC_Dispositivo!$B$53:$B$189=$C31)*(MC_Dispositivo!$F$36:$BE$36=$BS$1)*(MC_Dispositivo!$F$43:$BE$43=AJ$1),MC_Dispositivo!$F$53:$BE$189))</f>
        <v>0</v>
      </c>
      <c r="AK31" s="358">
        <f ca="1">IF(A31="","",INDEX([10]TPU!$G:$G,MATCH($A31,[10]TPU!$A:$A,0)))</f>
        <v>4855.1499999999996</v>
      </c>
      <c r="AL31" s="359">
        <f t="shared" ref="AL31:BO31" ca="1" si="12">IF($A31="",SUMIFS(AL32:AL77,$C32:$C77,$C31&amp;"*",$A32:$A77,"&lt;&gt;"&amp;""),G31*$AK31)</f>
        <v>0</v>
      </c>
      <c r="AM31" s="359">
        <f t="shared" ca="1" si="12"/>
        <v>0</v>
      </c>
      <c r="AN31" s="359">
        <f t="shared" ca="1" si="12"/>
        <v>2303377.3266052799</v>
      </c>
      <c r="AO31" s="359">
        <f t="shared" ca="1" si="12"/>
        <v>5758443.3165132003</v>
      </c>
      <c r="AP31" s="359">
        <f t="shared" ca="1" si="12"/>
        <v>8061820.6431184802</v>
      </c>
      <c r="AQ31" s="359">
        <f t="shared" ca="1" si="12"/>
        <v>3101353.4401124404</v>
      </c>
      <c r="AR31" s="359">
        <f t="shared" ca="1" si="12"/>
        <v>0</v>
      </c>
      <c r="AS31" s="359">
        <f t="shared" ca="1" si="12"/>
        <v>0</v>
      </c>
      <c r="AT31" s="359">
        <f t="shared" ca="1" si="12"/>
        <v>0</v>
      </c>
      <c r="AU31" s="359">
        <f t="shared" ca="1" si="12"/>
        <v>0</v>
      </c>
      <c r="AV31" s="359">
        <f t="shared" ca="1" si="12"/>
        <v>0</v>
      </c>
      <c r="AW31" s="359">
        <f t="shared" ca="1" si="12"/>
        <v>0</v>
      </c>
      <c r="AX31" s="359">
        <f t="shared" ca="1" si="12"/>
        <v>0</v>
      </c>
      <c r="AY31" s="359">
        <f t="shared" ca="1" si="12"/>
        <v>0</v>
      </c>
      <c r="AZ31" s="359">
        <f t="shared" ca="1" si="12"/>
        <v>0</v>
      </c>
      <c r="BA31" s="359">
        <f t="shared" ca="1" si="12"/>
        <v>0</v>
      </c>
      <c r="BB31" s="359">
        <f t="shared" ca="1" si="12"/>
        <v>0</v>
      </c>
      <c r="BC31" s="359">
        <f t="shared" ca="1" si="12"/>
        <v>0</v>
      </c>
      <c r="BD31" s="359">
        <f t="shared" ca="1" si="12"/>
        <v>0</v>
      </c>
      <c r="BE31" s="359">
        <f t="shared" ca="1" si="12"/>
        <v>0</v>
      </c>
      <c r="BF31" s="359">
        <f t="shared" ca="1" si="12"/>
        <v>0</v>
      </c>
      <c r="BG31" s="359">
        <f t="shared" ca="1" si="12"/>
        <v>0</v>
      </c>
      <c r="BH31" s="359">
        <f t="shared" ca="1" si="12"/>
        <v>0</v>
      </c>
      <c r="BI31" s="359">
        <f t="shared" ca="1" si="12"/>
        <v>0</v>
      </c>
      <c r="BJ31" s="359">
        <f t="shared" ca="1" si="12"/>
        <v>0</v>
      </c>
      <c r="BK31" s="359">
        <f t="shared" ca="1" si="12"/>
        <v>0</v>
      </c>
      <c r="BL31" s="359">
        <f t="shared" ca="1" si="12"/>
        <v>0</v>
      </c>
      <c r="BM31" s="359">
        <f t="shared" ca="1" si="12"/>
        <v>0</v>
      </c>
      <c r="BN31" s="359">
        <f t="shared" ca="1" si="12"/>
        <v>0</v>
      </c>
      <c r="BO31" s="359">
        <f t="shared" ca="1" si="12"/>
        <v>0</v>
      </c>
      <c r="BP31" s="358">
        <f t="shared" ca="1" si="4"/>
        <v>19224994.72634941</v>
      </c>
      <c r="BQ31" s="206"/>
      <c r="BR31" s="234" t="str">
        <f t="shared" si="5"/>
        <v/>
      </c>
      <c r="BU31" s="207"/>
    </row>
    <row r="32" spans="1:75" ht="20.100000000000001" customHeight="1" outlineLevel="1" x14ac:dyDescent="0.2">
      <c r="A32" s="354" t="str">
        <f ca="1">INDEX(MC_Dispositivo!B:E,MATCH('Quantitativo_BR-356'!C32,MC_Dispositivo!B:B,0),2)</f>
        <v>ED-7623</v>
      </c>
      <c r="B32" s="354" t="str">
        <f ca="1">INDEX([10]TPU!$B:$B,MATCH($A32,[10]TPU!$A:$A,0))</f>
        <v>SICOR</v>
      </c>
      <c r="C32" s="354" t="s">
        <v>75</v>
      </c>
      <c r="D32" s="355" t="str">
        <f ca="1">INDEX(MC_Dispositivo!B:E,MATCH('Quantitativo_BR-356'!C32,MC_Dispositivo!B:B,0),3)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2" s="354" t="str">
        <f ca="1">INDEX(MC_Dispositivo!B:E,MATCH('Quantitativo_BR-356'!C32,MC_Dispositivo!B:B,0),4)</f>
        <v>m³</v>
      </c>
      <c r="F32" s="356" cm="1">
        <f t="array" aca="1" ref="F32" ca="1">IF($BS$1="Todos",SUM(IF(($BS$1="todos")*(MC_Dispositivo!$B$54:$B$212=$C32),MC_Dispositivo!$F$54:$BE$212)),SUM(IF((MC_Dispositivo!$F$36:$BE$36=$BS$1)*(MC_Dispositivo!$B$54:$B$212=$C32),MC_Dispositivo!$F$54:$BE$212)))</f>
        <v>0</v>
      </c>
      <c r="G32" s="357" cm="1">
        <f t="array" aca="1" ref="G32" ca="1">SUM(IF((MC_Dispositivo!$B$53:$B$189=$C32)*(MC_Dispositivo!$F$36:$BE$36=$BS$1)*(MC_Dispositivo!$F$43:$BE$43=G$1),MC_Dispositivo!$F$53:$BE$189))</f>
        <v>0</v>
      </c>
      <c r="H32" s="357" cm="1">
        <f t="array" aca="1" ref="H32" ca="1">SUM(IF((MC_Dispositivo!$B$53:$B$189=$C32)*(MC_Dispositivo!$F$36:$BE$36=$BS$1)*(MC_Dispositivo!$F$43:$BE$43=H$1),MC_Dispositivo!$F$53:$BE$189))</f>
        <v>0</v>
      </c>
      <c r="I32" s="357" cm="1">
        <f t="array" aca="1" ref="I32" ca="1">SUM(IF((MC_Dispositivo!$B$53:$B$189=$C32)*(MC_Dispositivo!$F$36:$BE$36=$BS$1)*(MC_Dispositivo!$F$43:$BE$43=I$1),MC_Dispositivo!$F$53:$BE$189))</f>
        <v>0</v>
      </c>
      <c r="J32" s="357" cm="1">
        <f t="array" aca="1" ref="J32" ca="1">SUM(IF((MC_Dispositivo!$B$53:$B$189=$C32)*(MC_Dispositivo!$F$36:$BE$36=$BS$1)*(MC_Dispositivo!$F$43:$BE$43=J$1),MC_Dispositivo!$F$53:$BE$189))</f>
        <v>0</v>
      </c>
      <c r="K32" s="357" cm="1">
        <f t="array" aca="1" ref="K32" ca="1">SUM(IF((MC_Dispositivo!$B$53:$B$189=$C32)*(MC_Dispositivo!$F$36:$BE$36=$BS$1)*(MC_Dispositivo!$F$43:$BE$43=K$1),MC_Dispositivo!$F$53:$BE$189))</f>
        <v>0</v>
      </c>
      <c r="L32" s="357" cm="1">
        <f t="array" aca="1" ref="L32" ca="1">SUM(IF((MC_Dispositivo!$B$53:$B$189=$C32)*(MC_Dispositivo!$F$36:$BE$36=$BS$1)*(MC_Dispositivo!$F$43:$BE$43=L$1),MC_Dispositivo!$F$53:$BE$189))</f>
        <v>0</v>
      </c>
      <c r="M32" s="357" cm="1">
        <f t="array" aca="1" ref="M32" ca="1">SUM(IF((MC_Dispositivo!$B$53:$B$189=$C32)*(MC_Dispositivo!$F$36:$BE$36=$BS$1)*(MC_Dispositivo!$F$43:$BE$43=M$1),MC_Dispositivo!$F$53:$BE$189))</f>
        <v>0</v>
      </c>
      <c r="N32" s="357" cm="1">
        <f t="array" aca="1" ref="N32" ca="1">SUM(IF((MC_Dispositivo!$B$53:$B$189=$C32)*(MC_Dispositivo!$F$36:$BE$36=$BS$1)*(MC_Dispositivo!$F$43:$BE$43=N$1),MC_Dispositivo!$F$53:$BE$189))</f>
        <v>0</v>
      </c>
      <c r="O32" s="357" cm="1">
        <f t="array" aca="1" ref="O32" ca="1">SUM(IF((MC_Dispositivo!$B$53:$B$189=$C32)*(MC_Dispositivo!$F$36:$BE$36=$BS$1)*(MC_Dispositivo!$F$43:$BE$43=O$1),MC_Dispositivo!$F$53:$BE$189))</f>
        <v>0</v>
      </c>
      <c r="P32" s="357" cm="1">
        <f t="array" aca="1" ref="P32" ca="1">SUM(IF((MC_Dispositivo!$B$53:$B$189=$C32)*(MC_Dispositivo!$F$36:$BE$36=$BS$1)*(MC_Dispositivo!$F$43:$BE$43=P$1),MC_Dispositivo!$F$53:$BE$189))</f>
        <v>0</v>
      </c>
      <c r="Q32" s="357" cm="1">
        <f t="array" aca="1" ref="Q32" ca="1">SUM(IF((MC_Dispositivo!$B$53:$B$189=$C32)*(MC_Dispositivo!$F$36:$BE$36=$BS$1)*(MC_Dispositivo!$F$43:$BE$43=Q$1),MC_Dispositivo!$F$53:$BE$189))</f>
        <v>0</v>
      </c>
      <c r="R32" s="357" cm="1">
        <f t="array" aca="1" ref="R32" ca="1">SUM(IF((MC_Dispositivo!$B$53:$B$189=$C32)*(MC_Dispositivo!$F$36:$BE$36=$BS$1)*(MC_Dispositivo!$F$43:$BE$43=R$1),MC_Dispositivo!$F$53:$BE$189))</f>
        <v>0</v>
      </c>
      <c r="S32" s="357" cm="1">
        <f t="array" aca="1" ref="S32" ca="1">SUM(IF((MC_Dispositivo!$B$53:$B$189=$C32)*(MC_Dispositivo!$F$36:$BE$36=$BS$1)*(MC_Dispositivo!$F$43:$BE$43=S$1),MC_Dispositivo!$F$53:$BE$189))</f>
        <v>0</v>
      </c>
      <c r="T32" s="357" cm="1">
        <f t="array" aca="1" ref="T32" ca="1">SUM(IF((MC_Dispositivo!$B$53:$B$189=$C32)*(MC_Dispositivo!$F$36:$BE$36=$BS$1)*(MC_Dispositivo!$F$43:$BE$43=T$1),MC_Dispositivo!$F$53:$BE$189))</f>
        <v>0</v>
      </c>
      <c r="U32" s="357" cm="1">
        <f t="array" aca="1" ref="U32" ca="1">SUM(IF((MC_Dispositivo!$B$53:$B$189=$C32)*(MC_Dispositivo!$F$36:$BE$36=$BS$1)*(MC_Dispositivo!$F$43:$BE$43=U$1),MC_Dispositivo!$F$53:$BE$189))</f>
        <v>0</v>
      </c>
      <c r="V32" s="357" cm="1">
        <f t="array" aca="1" ref="V32" ca="1">SUM(IF((MC_Dispositivo!$B$53:$B$189=$C32)*(MC_Dispositivo!$F$36:$BE$36=$BS$1)*(MC_Dispositivo!$F$43:$BE$43=V$1),MC_Dispositivo!$F$53:$BE$189))</f>
        <v>0</v>
      </c>
      <c r="W32" s="357" cm="1">
        <f t="array" aca="1" ref="W32" ca="1">SUM(IF((MC_Dispositivo!$B$53:$B$189=$C32)*(MC_Dispositivo!$F$36:$BE$36=$BS$1)*(MC_Dispositivo!$F$43:$BE$43=W$1),MC_Dispositivo!$F$53:$BE$189))</f>
        <v>0</v>
      </c>
      <c r="X32" s="357" cm="1">
        <f t="array" aca="1" ref="X32" ca="1">SUM(IF((MC_Dispositivo!$B$53:$B$189=$C32)*(MC_Dispositivo!$F$36:$BE$36=$BS$1)*(MC_Dispositivo!$F$43:$BE$43=X$1),MC_Dispositivo!$F$53:$BE$189))</f>
        <v>0</v>
      </c>
      <c r="Y32" s="357" cm="1">
        <f t="array" aca="1" ref="Y32" ca="1">SUM(IF((MC_Dispositivo!$B$53:$B$189=$C32)*(MC_Dispositivo!$F$36:$BE$36=$BS$1)*(MC_Dispositivo!$F$43:$BE$43=Y$1),MC_Dispositivo!$F$53:$BE$189))</f>
        <v>0</v>
      </c>
      <c r="Z32" s="357" cm="1">
        <f t="array" aca="1" ref="Z32" ca="1">SUM(IF((MC_Dispositivo!$B$53:$B$189=$C32)*(MC_Dispositivo!$F$36:$BE$36=$BS$1)*(MC_Dispositivo!$F$43:$BE$43=Z$1),MC_Dispositivo!$F$53:$BE$189))</f>
        <v>0</v>
      </c>
      <c r="AA32" s="357" cm="1">
        <f t="array" aca="1" ref="AA32" ca="1">SUM(IF((MC_Dispositivo!$B$53:$B$189=$C32)*(MC_Dispositivo!$F$36:$BE$36=$BS$1)*(MC_Dispositivo!$F$43:$BE$43=AA$1),MC_Dispositivo!$F$53:$BE$189))</f>
        <v>0</v>
      </c>
      <c r="AB32" s="357" cm="1">
        <f t="array" aca="1" ref="AB32" ca="1">SUM(IF((MC_Dispositivo!$B$53:$B$189=$C32)*(MC_Dispositivo!$F$36:$BE$36=$BS$1)*(MC_Dispositivo!$F$43:$BE$43=AB$1),MC_Dispositivo!$F$53:$BE$189))</f>
        <v>0</v>
      </c>
      <c r="AC32" s="357" cm="1">
        <f t="array" aca="1" ref="AC32" ca="1">SUM(IF((MC_Dispositivo!$B$53:$B$189=$C32)*(MC_Dispositivo!$F$36:$BE$36=$BS$1)*(MC_Dispositivo!$F$43:$BE$43=AC$1),MC_Dispositivo!$F$53:$BE$189))</f>
        <v>0</v>
      </c>
      <c r="AD32" s="357" cm="1">
        <f t="array" aca="1" ref="AD32" ca="1">SUM(IF((MC_Dispositivo!$B$53:$B$189=$C32)*(MC_Dispositivo!$F$36:$BE$36=$BS$1)*(MC_Dispositivo!$F$43:$BE$43=AD$1),MC_Dispositivo!$F$53:$BE$189))</f>
        <v>0</v>
      </c>
      <c r="AE32" s="357" cm="1">
        <f t="array" aca="1" ref="AE32" ca="1">SUM(IF((MC_Dispositivo!$B$53:$B$189=$C32)*(MC_Dispositivo!$F$36:$BE$36=$BS$1)*(MC_Dispositivo!$F$43:$BE$43=AE$1),MC_Dispositivo!$F$53:$BE$189))</f>
        <v>0</v>
      </c>
      <c r="AF32" s="357" cm="1">
        <f t="array" aca="1" ref="AF32" ca="1">SUM(IF((MC_Dispositivo!$B$53:$B$189=$C32)*(MC_Dispositivo!$F$36:$BE$36=$BS$1)*(MC_Dispositivo!$F$43:$BE$43=AF$1),MC_Dispositivo!$F$53:$BE$189))</f>
        <v>0</v>
      </c>
      <c r="AG32" s="357" cm="1">
        <f t="array" aca="1" ref="AG32" ca="1">SUM(IF((MC_Dispositivo!$B$53:$B$189=$C32)*(MC_Dispositivo!$F$36:$BE$36=$BS$1)*(MC_Dispositivo!$F$43:$BE$43=AG$1),MC_Dispositivo!$F$53:$BE$189))</f>
        <v>0</v>
      </c>
      <c r="AH32" s="357" cm="1">
        <f t="array" aca="1" ref="AH32" ca="1">SUM(IF((MC_Dispositivo!$B$53:$B$189=$C32)*(MC_Dispositivo!$F$36:$BE$36=$BS$1)*(MC_Dispositivo!$F$43:$BE$43=AH$1),MC_Dispositivo!$F$53:$BE$189))</f>
        <v>0</v>
      </c>
      <c r="AI32" s="357" cm="1">
        <f t="array" aca="1" ref="AI32" ca="1">SUM(IF((MC_Dispositivo!$B$53:$B$189=$C32)*(MC_Dispositivo!$F$36:$BE$36=$BS$1)*(MC_Dispositivo!$F$43:$BE$43=AI$1),MC_Dispositivo!$F$53:$BE$189))</f>
        <v>0</v>
      </c>
      <c r="AJ32" s="357" cm="1">
        <f t="array" aca="1" ref="AJ32" ca="1">SUM(IF((MC_Dispositivo!$B$53:$B$189=$C32)*(MC_Dispositivo!$F$36:$BE$36=$BS$1)*(MC_Dispositivo!$F$43:$BE$43=AJ$1),MC_Dispositivo!$F$53:$BE$189))</f>
        <v>0</v>
      </c>
      <c r="AK32" s="358">
        <f ca="1">IF(A32="","",INDEX([10]TPU!$G:$G,MATCH($A32,[10]TPU!$A:$A,0)))</f>
        <v>2126.9499999999998</v>
      </c>
      <c r="AL32" s="359">
        <f t="shared" ref="AL32:BO32" ca="1" si="13">IF($A32="",SUMIFS(AL33:AL77,$C33:$C77,$C32&amp;"*",$A33:$A77,"&lt;&gt;"&amp;""),G32*$AK32)</f>
        <v>0</v>
      </c>
      <c r="AM32" s="359">
        <f t="shared" ca="1" si="13"/>
        <v>0</v>
      </c>
      <c r="AN32" s="359">
        <f t="shared" ca="1" si="13"/>
        <v>0</v>
      </c>
      <c r="AO32" s="359">
        <f t="shared" ca="1" si="13"/>
        <v>0</v>
      </c>
      <c r="AP32" s="359">
        <f t="shared" ca="1" si="13"/>
        <v>0</v>
      </c>
      <c r="AQ32" s="359">
        <f t="shared" ca="1" si="13"/>
        <v>0</v>
      </c>
      <c r="AR32" s="359">
        <f t="shared" ca="1" si="13"/>
        <v>0</v>
      </c>
      <c r="AS32" s="359">
        <f t="shared" ca="1" si="13"/>
        <v>0</v>
      </c>
      <c r="AT32" s="359">
        <f t="shared" ca="1" si="13"/>
        <v>0</v>
      </c>
      <c r="AU32" s="359">
        <f t="shared" ca="1" si="13"/>
        <v>0</v>
      </c>
      <c r="AV32" s="359">
        <f t="shared" ca="1" si="13"/>
        <v>0</v>
      </c>
      <c r="AW32" s="359">
        <f t="shared" ca="1" si="13"/>
        <v>0</v>
      </c>
      <c r="AX32" s="359">
        <f t="shared" ca="1" si="13"/>
        <v>0</v>
      </c>
      <c r="AY32" s="359">
        <f t="shared" ca="1" si="13"/>
        <v>0</v>
      </c>
      <c r="AZ32" s="359">
        <f t="shared" ca="1" si="13"/>
        <v>0</v>
      </c>
      <c r="BA32" s="359">
        <f t="shared" ca="1" si="13"/>
        <v>0</v>
      </c>
      <c r="BB32" s="359">
        <f t="shared" ca="1" si="13"/>
        <v>0</v>
      </c>
      <c r="BC32" s="359">
        <f t="shared" ca="1" si="13"/>
        <v>0</v>
      </c>
      <c r="BD32" s="359">
        <f t="shared" ca="1" si="13"/>
        <v>0</v>
      </c>
      <c r="BE32" s="359">
        <f t="shared" ca="1" si="13"/>
        <v>0</v>
      </c>
      <c r="BF32" s="359">
        <f t="shared" ca="1" si="13"/>
        <v>0</v>
      </c>
      <c r="BG32" s="359">
        <f t="shared" ca="1" si="13"/>
        <v>0</v>
      </c>
      <c r="BH32" s="359">
        <f t="shared" ca="1" si="13"/>
        <v>0</v>
      </c>
      <c r="BI32" s="359">
        <f t="shared" ca="1" si="13"/>
        <v>0</v>
      </c>
      <c r="BJ32" s="359">
        <f t="shared" ca="1" si="13"/>
        <v>0</v>
      </c>
      <c r="BK32" s="359">
        <f t="shared" ca="1" si="13"/>
        <v>0</v>
      </c>
      <c r="BL32" s="359">
        <f t="shared" ca="1" si="13"/>
        <v>0</v>
      </c>
      <c r="BM32" s="359">
        <f t="shared" ca="1" si="13"/>
        <v>0</v>
      </c>
      <c r="BN32" s="359">
        <f t="shared" ca="1" si="13"/>
        <v>0</v>
      </c>
      <c r="BO32" s="359">
        <f t="shared" ca="1" si="13"/>
        <v>0</v>
      </c>
      <c r="BP32" s="358">
        <f t="shared" ca="1" si="4"/>
        <v>0</v>
      </c>
      <c r="BQ32" s="206"/>
      <c r="BR32" s="234" t="str">
        <f t="shared" si="5"/>
        <v/>
      </c>
      <c r="BU32" s="207"/>
    </row>
    <row r="33" spans="1:75" ht="20.100000000000001" customHeight="1" outlineLevel="1" x14ac:dyDescent="0.2">
      <c r="A33" s="354" t="str">
        <f ca="1">INDEX(MC_Dispositivo!B:E,MATCH('Quantitativo_BR-356'!C33,MC_Dispositivo!B:B,0),2)</f>
        <v>RO-00388</v>
      </c>
      <c r="B33" s="354" t="str">
        <f ca="1">INDEX([10]TPU!$B:$B,MATCH($A33,[10]TPU!$A:$A,0))</f>
        <v>SICOR</v>
      </c>
      <c r="C33" s="354" t="s">
        <v>76</v>
      </c>
      <c r="D33" s="355" t="str">
        <f ca="1">INDEX(MC_Dispositivo!B:E,MATCH('Quantitativo_BR-356'!C33,MC_Dispositivo!B:B,0),3)</f>
        <v>imprimação com emulsão asfáltica (execução, exclui fornecimento e transporte do material betuminoso até a obra)</v>
      </c>
      <c r="E33" s="354" t="str">
        <f ca="1">INDEX(MC_Dispositivo!B:E,MATCH('Quantitativo_BR-356'!C33,MC_Dispositivo!B:B,0),4)</f>
        <v>m2</v>
      </c>
      <c r="F33" s="356" cm="1">
        <f t="array" aca="1" ref="F33" ca="1">IF($BS$1="Todos",SUM(IF(($BS$1="todos")*(MC_Dispositivo!$B$54:$B$212=$C33),MC_Dispositivo!$F$54:$BE$212)),SUM(IF((MC_Dispositivo!$F$36:$BE$36=$BS$1)*(MC_Dispositivo!$B$54:$B$212=$C33),MC_Dispositivo!$F$54:$BE$212)))</f>
        <v>255835</v>
      </c>
      <c r="G33" s="357" cm="1">
        <f t="array" aca="1" ref="G33" ca="1">SUM(IF((MC_Dispositivo!$B$53:$B$189=$C33)*(MC_Dispositivo!$F$36:$BE$36=$BS$1)*(MC_Dispositivo!$F$43:$BE$43=G$1),MC_Dispositivo!$F$53:$BE$189))</f>
        <v>0</v>
      </c>
      <c r="H33" s="357" cm="1">
        <f t="array" aca="1" ref="H33" ca="1">SUM(IF((MC_Dispositivo!$B$53:$B$189=$C33)*(MC_Dispositivo!$F$36:$BE$36=$BS$1)*(MC_Dispositivo!$F$43:$BE$43=H$1),MC_Dispositivo!$F$53:$BE$189))</f>
        <v>0</v>
      </c>
      <c r="I33" s="357" cm="1">
        <f t="array" aca="1" ref="I33" ca="1">SUM(IF((MC_Dispositivo!$B$53:$B$189=$C33)*(MC_Dispositivo!$F$36:$BE$36=$BS$1)*(MC_Dispositivo!$F$43:$BE$43=I$1),MC_Dispositivo!$F$53:$BE$189))</f>
        <v>30652</v>
      </c>
      <c r="J33" s="357" cm="1">
        <f t="array" aca="1" ref="J33" ca="1">SUM(IF((MC_Dispositivo!$B$53:$B$189=$C33)*(MC_Dispositivo!$F$36:$BE$36=$BS$1)*(MC_Dispositivo!$F$43:$BE$43=J$1),MC_Dispositivo!$F$53:$BE$189))</f>
        <v>76630</v>
      </c>
      <c r="K33" s="357" cm="1">
        <f t="array" aca="1" ref="K33" ca="1">SUM(IF((MC_Dispositivo!$B$53:$B$189=$C33)*(MC_Dispositivo!$F$36:$BE$36=$BS$1)*(MC_Dispositivo!$F$43:$BE$43=K$1),MC_Dispositivo!$F$53:$BE$189))</f>
        <v>107282</v>
      </c>
      <c r="L33" s="357" cm="1">
        <f t="array" aca="1" ref="L33" ca="1">SUM(IF((MC_Dispositivo!$B$53:$B$189=$C33)*(MC_Dispositivo!$F$36:$BE$36=$BS$1)*(MC_Dispositivo!$F$43:$BE$43=L$1),MC_Dispositivo!$F$53:$BE$189))</f>
        <v>41271</v>
      </c>
      <c r="M33" s="357" cm="1">
        <f t="array" aca="1" ref="M33" ca="1">SUM(IF((MC_Dispositivo!$B$53:$B$189=$C33)*(MC_Dispositivo!$F$36:$BE$36=$BS$1)*(MC_Dispositivo!$F$43:$BE$43=M$1),MC_Dispositivo!$F$53:$BE$189))</f>
        <v>0</v>
      </c>
      <c r="N33" s="357" cm="1">
        <f t="array" aca="1" ref="N33" ca="1">SUM(IF((MC_Dispositivo!$B$53:$B$189=$C33)*(MC_Dispositivo!$F$36:$BE$36=$BS$1)*(MC_Dispositivo!$F$43:$BE$43=N$1),MC_Dispositivo!$F$53:$BE$189))</f>
        <v>0</v>
      </c>
      <c r="O33" s="357" cm="1">
        <f t="array" aca="1" ref="O33" ca="1">SUM(IF((MC_Dispositivo!$B$53:$B$189=$C33)*(MC_Dispositivo!$F$36:$BE$36=$BS$1)*(MC_Dispositivo!$F$43:$BE$43=O$1),MC_Dispositivo!$F$53:$BE$189))</f>
        <v>0</v>
      </c>
      <c r="P33" s="357" cm="1">
        <f t="array" aca="1" ref="P33" ca="1">SUM(IF((MC_Dispositivo!$B$53:$B$189=$C33)*(MC_Dispositivo!$F$36:$BE$36=$BS$1)*(MC_Dispositivo!$F$43:$BE$43=P$1),MC_Dispositivo!$F$53:$BE$189))</f>
        <v>0</v>
      </c>
      <c r="Q33" s="357" cm="1">
        <f t="array" aca="1" ref="Q33" ca="1">SUM(IF((MC_Dispositivo!$B$53:$B$189=$C33)*(MC_Dispositivo!$F$36:$BE$36=$BS$1)*(MC_Dispositivo!$F$43:$BE$43=Q$1),MC_Dispositivo!$F$53:$BE$189))</f>
        <v>0</v>
      </c>
      <c r="R33" s="357" cm="1">
        <f t="array" aca="1" ref="R33" ca="1">SUM(IF((MC_Dispositivo!$B$53:$B$189=$C33)*(MC_Dispositivo!$F$36:$BE$36=$BS$1)*(MC_Dispositivo!$F$43:$BE$43=R$1),MC_Dispositivo!$F$53:$BE$189))</f>
        <v>0</v>
      </c>
      <c r="S33" s="357" cm="1">
        <f t="array" aca="1" ref="S33" ca="1">SUM(IF((MC_Dispositivo!$B$53:$B$189=$C33)*(MC_Dispositivo!$F$36:$BE$36=$BS$1)*(MC_Dispositivo!$F$43:$BE$43=S$1),MC_Dispositivo!$F$53:$BE$189))</f>
        <v>0</v>
      </c>
      <c r="T33" s="357" cm="1">
        <f t="array" aca="1" ref="T33" ca="1">SUM(IF((MC_Dispositivo!$B$53:$B$189=$C33)*(MC_Dispositivo!$F$36:$BE$36=$BS$1)*(MC_Dispositivo!$F$43:$BE$43=T$1),MC_Dispositivo!$F$53:$BE$189))</f>
        <v>0</v>
      </c>
      <c r="U33" s="357" cm="1">
        <f t="array" aca="1" ref="U33" ca="1">SUM(IF((MC_Dispositivo!$B$53:$B$189=$C33)*(MC_Dispositivo!$F$36:$BE$36=$BS$1)*(MC_Dispositivo!$F$43:$BE$43=U$1),MC_Dispositivo!$F$53:$BE$189))</f>
        <v>0</v>
      </c>
      <c r="V33" s="357" cm="1">
        <f t="array" aca="1" ref="V33" ca="1">SUM(IF((MC_Dispositivo!$B$53:$B$189=$C33)*(MC_Dispositivo!$F$36:$BE$36=$BS$1)*(MC_Dispositivo!$F$43:$BE$43=V$1),MC_Dispositivo!$F$53:$BE$189))</f>
        <v>0</v>
      </c>
      <c r="W33" s="357" cm="1">
        <f t="array" aca="1" ref="W33" ca="1">SUM(IF((MC_Dispositivo!$B$53:$B$189=$C33)*(MC_Dispositivo!$F$36:$BE$36=$BS$1)*(MC_Dispositivo!$F$43:$BE$43=W$1),MC_Dispositivo!$F$53:$BE$189))</f>
        <v>0</v>
      </c>
      <c r="X33" s="357" cm="1">
        <f t="array" aca="1" ref="X33" ca="1">SUM(IF((MC_Dispositivo!$B$53:$B$189=$C33)*(MC_Dispositivo!$F$36:$BE$36=$BS$1)*(MC_Dispositivo!$F$43:$BE$43=X$1),MC_Dispositivo!$F$53:$BE$189))</f>
        <v>0</v>
      </c>
      <c r="Y33" s="357" cm="1">
        <f t="array" aca="1" ref="Y33" ca="1">SUM(IF((MC_Dispositivo!$B$53:$B$189=$C33)*(MC_Dispositivo!$F$36:$BE$36=$BS$1)*(MC_Dispositivo!$F$43:$BE$43=Y$1),MC_Dispositivo!$F$53:$BE$189))</f>
        <v>0</v>
      </c>
      <c r="Z33" s="357" cm="1">
        <f t="array" aca="1" ref="Z33" ca="1">SUM(IF((MC_Dispositivo!$B$53:$B$189=$C33)*(MC_Dispositivo!$F$36:$BE$36=$BS$1)*(MC_Dispositivo!$F$43:$BE$43=Z$1),MC_Dispositivo!$F$53:$BE$189))</f>
        <v>0</v>
      </c>
      <c r="AA33" s="357" cm="1">
        <f t="array" aca="1" ref="AA33" ca="1">SUM(IF((MC_Dispositivo!$B$53:$B$189=$C33)*(MC_Dispositivo!$F$36:$BE$36=$BS$1)*(MC_Dispositivo!$F$43:$BE$43=AA$1),MC_Dispositivo!$F$53:$BE$189))</f>
        <v>0</v>
      </c>
      <c r="AB33" s="357" cm="1">
        <f t="array" aca="1" ref="AB33" ca="1">SUM(IF((MC_Dispositivo!$B$53:$B$189=$C33)*(MC_Dispositivo!$F$36:$BE$36=$BS$1)*(MC_Dispositivo!$F$43:$BE$43=AB$1),MC_Dispositivo!$F$53:$BE$189))</f>
        <v>0</v>
      </c>
      <c r="AC33" s="357" cm="1">
        <f t="array" aca="1" ref="AC33" ca="1">SUM(IF((MC_Dispositivo!$B$53:$B$189=$C33)*(MC_Dispositivo!$F$36:$BE$36=$BS$1)*(MC_Dispositivo!$F$43:$BE$43=AC$1),MC_Dispositivo!$F$53:$BE$189))</f>
        <v>0</v>
      </c>
      <c r="AD33" s="357" cm="1">
        <f t="array" aca="1" ref="AD33" ca="1">SUM(IF((MC_Dispositivo!$B$53:$B$189=$C33)*(MC_Dispositivo!$F$36:$BE$36=$BS$1)*(MC_Dispositivo!$F$43:$BE$43=AD$1),MC_Dispositivo!$F$53:$BE$189))</f>
        <v>0</v>
      </c>
      <c r="AE33" s="357" cm="1">
        <f t="array" aca="1" ref="AE33" ca="1">SUM(IF((MC_Dispositivo!$B$53:$B$189=$C33)*(MC_Dispositivo!$F$36:$BE$36=$BS$1)*(MC_Dispositivo!$F$43:$BE$43=AE$1),MC_Dispositivo!$F$53:$BE$189))</f>
        <v>0</v>
      </c>
      <c r="AF33" s="357" cm="1">
        <f t="array" aca="1" ref="AF33" ca="1">SUM(IF((MC_Dispositivo!$B$53:$B$189=$C33)*(MC_Dispositivo!$F$36:$BE$36=$BS$1)*(MC_Dispositivo!$F$43:$BE$43=AF$1),MC_Dispositivo!$F$53:$BE$189))</f>
        <v>0</v>
      </c>
      <c r="AG33" s="357" cm="1">
        <f t="array" aca="1" ref="AG33" ca="1">SUM(IF((MC_Dispositivo!$B$53:$B$189=$C33)*(MC_Dispositivo!$F$36:$BE$36=$BS$1)*(MC_Dispositivo!$F$43:$BE$43=AG$1),MC_Dispositivo!$F$53:$BE$189))</f>
        <v>0</v>
      </c>
      <c r="AH33" s="357" cm="1">
        <f t="array" aca="1" ref="AH33" ca="1">SUM(IF((MC_Dispositivo!$B$53:$B$189=$C33)*(MC_Dispositivo!$F$36:$BE$36=$BS$1)*(MC_Dispositivo!$F$43:$BE$43=AH$1),MC_Dispositivo!$F$53:$BE$189))</f>
        <v>0</v>
      </c>
      <c r="AI33" s="357" cm="1">
        <f t="array" aca="1" ref="AI33" ca="1">SUM(IF((MC_Dispositivo!$B$53:$B$189=$C33)*(MC_Dispositivo!$F$36:$BE$36=$BS$1)*(MC_Dispositivo!$F$43:$BE$43=AI$1),MC_Dispositivo!$F$53:$BE$189))</f>
        <v>0</v>
      </c>
      <c r="AJ33" s="357" cm="1">
        <f t="array" aca="1" ref="AJ33" ca="1">SUM(IF((MC_Dispositivo!$B$53:$B$189=$C33)*(MC_Dispositivo!$F$36:$BE$36=$BS$1)*(MC_Dispositivo!$F$43:$BE$43=AJ$1),MC_Dispositivo!$F$53:$BE$189))</f>
        <v>0</v>
      </c>
      <c r="AK33" s="358">
        <f ca="1">IF(A33="","",INDEX([10]TPU!$G:$G,MATCH($A33,[10]TPU!$A:$A,0)))</f>
        <v>5.58</v>
      </c>
      <c r="AL33" s="359">
        <f t="shared" ref="AL33:BO41" ca="1" si="14">IF($A33="",SUMIFS(AL34:AL77,$C34:$C77,$C33&amp;"*",$A34:$A77,"&lt;&gt;"&amp;""),G33*$AK33)</f>
        <v>0</v>
      </c>
      <c r="AM33" s="359">
        <f t="shared" ca="1" si="14"/>
        <v>0</v>
      </c>
      <c r="AN33" s="359">
        <f t="shared" ca="1" si="14"/>
        <v>171038.16</v>
      </c>
      <c r="AO33" s="359">
        <f t="shared" ca="1" si="14"/>
        <v>427595.4</v>
      </c>
      <c r="AP33" s="359">
        <f t="shared" ca="1" si="14"/>
        <v>598633.56000000006</v>
      </c>
      <c r="AQ33" s="359">
        <f t="shared" ca="1" si="14"/>
        <v>230292.18</v>
      </c>
      <c r="AR33" s="359">
        <f t="shared" ca="1" si="14"/>
        <v>0</v>
      </c>
      <c r="AS33" s="359">
        <f t="shared" ca="1" si="14"/>
        <v>0</v>
      </c>
      <c r="AT33" s="359">
        <f t="shared" ca="1" si="14"/>
        <v>0</v>
      </c>
      <c r="AU33" s="359">
        <f t="shared" ca="1" si="14"/>
        <v>0</v>
      </c>
      <c r="AV33" s="359">
        <f t="shared" ca="1" si="14"/>
        <v>0</v>
      </c>
      <c r="AW33" s="359">
        <f t="shared" ca="1" si="14"/>
        <v>0</v>
      </c>
      <c r="AX33" s="359">
        <f t="shared" ca="1" si="14"/>
        <v>0</v>
      </c>
      <c r="AY33" s="359">
        <f t="shared" ca="1" si="14"/>
        <v>0</v>
      </c>
      <c r="AZ33" s="359">
        <f t="shared" ca="1" si="14"/>
        <v>0</v>
      </c>
      <c r="BA33" s="359">
        <f t="shared" ca="1" si="14"/>
        <v>0</v>
      </c>
      <c r="BB33" s="359">
        <f t="shared" ca="1" si="14"/>
        <v>0</v>
      </c>
      <c r="BC33" s="359">
        <f t="shared" ca="1" si="14"/>
        <v>0</v>
      </c>
      <c r="BD33" s="359">
        <f t="shared" ca="1" si="14"/>
        <v>0</v>
      </c>
      <c r="BE33" s="359">
        <f t="shared" ca="1" si="14"/>
        <v>0</v>
      </c>
      <c r="BF33" s="359">
        <f t="shared" ca="1" si="14"/>
        <v>0</v>
      </c>
      <c r="BG33" s="359">
        <f t="shared" ca="1" si="14"/>
        <v>0</v>
      </c>
      <c r="BH33" s="359">
        <f t="shared" ca="1" si="14"/>
        <v>0</v>
      </c>
      <c r="BI33" s="359">
        <f t="shared" ca="1" si="14"/>
        <v>0</v>
      </c>
      <c r="BJ33" s="359">
        <f t="shared" ca="1" si="14"/>
        <v>0</v>
      </c>
      <c r="BK33" s="359">
        <f t="shared" ca="1" si="14"/>
        <v>0</v>
      </c>
      <c r="BL33" s="359">
        <f t="shared" ca="1" si="14"/>
        <v>0</v>
      </c>
      <c r="BM33" s="359">
        <f t="shared" ca="1" si="14"/>
        <v>0</v>
      </c>
      <c r="BN33" s="359">
        <f t="shared" ca="1" si="14"/>
        <v>0</v>
      </c>
      <c r="BO33" s="359">
        <f t="shared" ca="1" si="14"/>
        <v>0</v>
      </c>
      <c r="BP33" s="358">
        <f t="shared" ca="1" si="4"/>
        <v>1427559.3</v>
      </c>
      <c r="BQ33" s="206"/>
      <c r="BR33" s="234" t="str">
        <f t="shared" si="5"/>
        <v/>
      </c>
      <c r="BU33" s="207"/>
    </row>
    <row r="34" spans="1:75" ht="20.100000000000001" customHeight="1" outlineLevel="1" x14ac:dyDescent="0.2">
      <c r="A34" s="354" t="str">
        <f ca="1">INDEX(MC_Dispositivo!B:E,MATCH('Quantitativo_BR-356'!C34,MC_Dispositivo!B:B,0),2)</f>
        <v>RO-51229</v>
      </c>
      <c r="B34" s="354" t="str">
        <f ca="1">INDEX([10]TPU!$B:$B,MATCH($A34,[10]TPU!$A:$A,0))</f>
        <v>CUSTO REAJUSTADO</v>
      </c>
      <c r="C34" s="354" t="s">
        <v>78</v>
      </c>
      <c r="D34" s="355" t="str">
        <f ca="1">INDEX(MC_Dispositivo!B:E,MATCH('Quantitativo_BR-356'!C34,MC_Dispositivo!B:B,0),3)</f>
        <v>pintura de ligação (execução e fornecimento do material betuminoso, exclusive transporte do material betuminoso)</v>
      </c>
      <c r="E34" s="354" t="str">
        <f ca="1">INDEX(MC_Dispositivo!B:E,MATCH('Quantitativo_BR-356'!C34,MC_Dispositivo!B:B,0),4)</f>
        <v>m2</v>
      </c>
      <c r="F34" s="356" cm="1">
        <f t="array" aca="1" ref="F34" ca="1">IF($BS$1="Todos",SUM(IF(($BS$1="todos")*(MC_Dispositivo!$B$54:$B$212=$C34),MC_Dispositivo!$F$54:$BE$212)),SUM(IF((MC_Dispositivo!$F$36:$BE$36=$BS$1)*(MC_Dispositivo!$B$54:$B$212=$C34),MC_Dispositivo!$F$54:$BE$212)))</f>
        <v>767505</v>
      </c>
      <c r="G34" s="357" cm="1">
        <f t="array" aca="1" ref="G34" ca="1">SUM(IF((MC_Dispositivo!$B$53:$B$189=$C34)*(MC_Dispositivo!$F$36:$BE$36=$BS$1)*(MC_Dispositivo!$F$43:$BE$43=G$1),MC_Dispositivo!$F$53:$BE$189))</f>
        <v>0</v>
      </c>
      <c r="H34" s="357" cm="1">
        <f t="array" aca="1" ref="H34" ca="1">SUM(IF((MC_Dispositivo!$B$53:$B$189=$C34)*(MC_Dispositivo!$F$36:$BE$36=$BS$1)*(MC_Dispositivo!$F$43:$BE$43=H$1),MC_Dispositivo!$F$53:$BE$189))</f>
        <v>0</v>
      </c>
      <c r="I34" s="357" cm="1">
        <f t="array" aca="1" ref="I34" ca="1">SUM(IF((MC_Dispositivo!$B$53:$B$189=$C34)*(MC_Dispositivo!$F$36:$BE$36=$BS$1)*(MC_Dispositivo!$F$43:$BE$43=I$1),MC_Dispositivo!$F$53:$BE$189))</f>
        <v>91956</v>
      </c>
      <c r="J34" s="357" cm="1">
        <f t="array" aca="1" ref="J34" ca="1">SUM(IF((MC_Dispositivo!$B$53:$B$189=$C34)*(MC_Dispositivo!$F$36:$BE$36=$BS$1)*(MC_Dispositivo!$F$43:$BE$43=J$1),MC_Dispositivo!$F$53:$BE$189))</f>
        <v>229890</v>
      </c>
      <c r="K34" s="357" cm="1">
        <f t="array" aca="1" ref="K34" ca="1">SUM(IF((MC_Dispositivo!$B$53:$B$189=$C34)*(MC_Dispositivo!$F$36:$BE$36=$BS$1)*(MC_Dispositivo!$F$43:$BE$43=K$1),MC_Dispositivo!$F$53:$BE$189))</f>
        <v>321846</v>
      </c>
      <c r="L34" s="357" cm="1">
        <f t="array" aca="1" ref="L34" ca="1">SUM(IF((MC_Dispositivo!$B$53:$B$189=$C34)*(MC_Dispositivo!$F$36:$BE$36=$BS$1)*(MC_Dispositivo!$F$43:$BE$43=L$1),MC_Dispositivo!$F$53:$BE$189))</f>
        <v>123813</v>
      </c>
      <c r="M34" s="357" cm="1">
        <f t="array" aca="1" ref="M34" ca="1">SUM(IF((MC_Dispositivo!$B$53:$B$189=$C34)*(MC_Dispositivo!$F$36:$BE$36=$BS$1)*(MC_Dispositivo!$F$43:$BE$43=M$1),MC_Dispositivo!$F$53:$BE$189))</f>
        <v>0</v>
      </c>
      <c r="N34" s="357" cm="1">
        <f t="array" aca="1" ref="N34" ca="1">SUM(IF((MC_Dispositivo!$B$53:$B$189=$C34)*(MC_Dispositivo!$F$36:$BE$36=$BS$1)*(MC_Dispositivo!$F$43:$BE$43=N$1),MC_Dispositivo!$F$53:$BE$189))</f>
        <v>0</v>
      </c>
      <c r="O34" s="357" cm="1">
        <f t="array" aca="1" ref="O34" ca="1">SUM(IF((MC_Dispositivo!$B$53:$B$189=$C34)*(MC_Dispositivo!$F$36:$BE$36=$BS$1)*(MC_Dispositivo!$F$43:$BE$43=O$1),MC_Dispositivo!$F$53:$BE$189))</f>
        <v>0</v>
      </c>
      <c r="P34" s="357" cm="1">
        <f t="array" aca="1" ref="P34" ca="1">SUM(IF((MC_Dispositivo!$B$53:$B$189=$C34)*(MC_Dispositivo!$F$36:$BE$36=$BS$1)*(MC_Dispositivo!$F$43:$BE$43=P$1),MC_Dispositivo!$F$53:$BE$189))</f>
        <v>0</v>
      </c>
      <c r="Q34" s="357" cm="1">
        <f t="array" aca="1" ref="Q34" ca="1">SUM(IF((MC_Dispositivo!$B$53:$B$189=$C34)*(MC_Dispositivo!$F$36:$BE$36=$BS$1)*(MC_Dispositivo!$F$43:$BE$43=Q$1),MC_Dispositivo!$F$53:$BE$189))</f>
        <v>0</v>
      </c>
      <c r="R34" s="357" cm="1">
        <f t="array" aca="1" ref="R34" ca="1">SUM(IF((MC_Dispositivo!$B$53:$B$189=$C34)*(MC_Dispositivo!$F$36:$BE$36=$BS$1)*(MC_Dispositivo!$F$43:$BE$43=R$1),MC_Dispositivo!$F$53:$BE$189))</f>
        <v>0</v>
      </c>
      <c r="S34" s="357" cm="1">
        <f t="array" aca="1" ref="S34" ca="1">SUM(IF((MC_Dispositivo!$B$53:$B$189=$C34)*(MC_Dispositivo!$F$36:$BE$36=$BS$1)*(MC_Dispositivo!$F$43:$BE$43=S$1),MC_Dispositivo!$F$53:$BE$189))</f>
        <v>0</v>
      </c>
      <c r="T34" s="357" cm="1">
        <f t="array" aca="1" ref="T34" ca="1">SUM(IF((MC_Dispositivo!$B$53:$B$189=$C34)*(MC_Dispositivo!$F$36:$BE$36=$BS$1)*(MC_Dispositivo!$F$43:$BE$43=T$1),MC_Dispositivo!$F$53:$BE$189))</f>
        <v>0</v>
      </c>
      <c r="U34" s="357" cm="1">
        <f t="array" aca="1" ref="U34" ca="1">SUM(IF((MC_Dispositivo!$B$53:$B$189=$C34)*(MC_Dispositivo!$F$36:$BE$36=$BS$1)*(MC_Dispositivo!$F$43:$BE$43=U$1),MC_Dispositivo!$F$53:$BE$189))</f>
        <v>0</v>
      </c>
      <c r="V34" s="357" cm="1">
        <f t="array" aca="1" ref="V34" ca="1">SUM(IF((MC_Dispositivo!$B$53:$B$189=$C34)*(MC_Dispositivo!$F$36:$BE$36=$BS$1)*(MC_Dispositivo!$F$43:$BE$43=V$1),MC_Dispositivo!$F$53:$BE$189))</f>
        <v>0</v>
      </c>
      <c r="W34" s="357" cm="1">
        <f t="array" aca="1" ref="W34" ca="1">SUM(IF((MC_Dispositivo!$B$53:$B$189=$C34)*(MC_Dispositivo!$F$36:$BE$36=$BS$1)*(MC_Dispositivo!$F$43:$BE$43=W$1),MC_Dispositivo!$F$53:$BE$189))</f>
        <v>0</v>
      </c>
      <c r="X34" s="357" cm="1">
        <f t="array" aca="1" ref="X34" ca="1">SUM(IF((MC_Dispositivo!$B$53:$B$189=$C34)*(MC_Dispositivo!$F$36:$BE$36=$BS$1)*(MC_Dispositivo!$F$43:$BE$43=X$1),MC_Dispositivo!$F$53:$BE$189))</f>
        <v>0</v>
      </c>
      <c r="Y34" s="357" cm="1">
        <f t="array" aca="1" ref="Y34" ca="1">SUM(IF((MC_Dispositivo!$B$53:$B$189=$C34)*(MC_Dispositivo!$F$36:$BE$36=$BS$1)*(MC_Dispositivo!$F$43:$BE$43=Y$1),MC_Dispositivo!$F$53:$BE$189))</f>
        <v>0</v>
      </c>
      <c r="Z34" s="357" cm="1">
        <f t="array" aca="1" ref="Z34" ca="1">SUM(IF((MC_Dispositivo!$B$53:$B$189=$C34)*(MC_Dispositivo!$F$36:$BE$36=$BS$1)*(MC_Dispositivo!$F$43:$BE$43=Z$1),MC_Dispositivo!$F$53:$BE$189))</f>
        <v>0</v>
      </c>
      <c r="AA34" s="357" cm="1">
        <f t="array" aca="1" ref="AA34" ca="1">SUM(IF((MC_Dispositivo!$B$53:$B$189=$C34)*(MC_Dispositivo!$F$36:$BE$36=$BS$1)*(MC_Dispositivo!$F$43:$BE$43=AA$1),MC_Dispositivo!$F$53:$BE$189))</f>
        <v>0</v>
      </c>
      <c r="AB34" s="357" cm="1">
        <f t="array" aca="1" ref="AB34" ca="1">SUM(IF((MC_Dispositivo!$B$53:$B$189=$C34)*(MC_Dispositivo!$F$36:$BE$36=$BS$1)*(MC_Dispositivo!$F$43:$BE$43=AB$1),MC_Dispositivo!$F$53:$BE$189))</f>
        <v>0</v>
      </c>
      <c r="AC34" s="357" cm="1">
        <f t="array" aca="1" ref="AC34" ca="1">SUM(IF((MC_Dispositivo!$B$53:$B$189=$C34)*(MC_Dispositivo!$F$36:$BE$36=$BS$1)*(MC_Dispositivo!$F$43:$BE$43=AC$1),MC_Dispositivo!$F$53:$BE$189))</f>
        <v>0</v>
      </c>
      <c r="AD34" s="357" cm="1">
        <f t="array" aca="1" ref="AD34" ca="1">SUM(IF((MC_Dispositivo!$B$53:$B$189=$C34)*(MC_Dispositivo!$F$36:$BE$36=$BS$1)*(MC_Dispositivo!$F$43:$BE$43=AD$1),MC_Dispositivo!$F$53:$BE$189))</f>
        <v>0</v>
      </c>
      <c r="AE34" s="357" cm="1">
        <f t="array" aca="1" ref="AE34" ca="1">SUM(IF((MC_Dispositivo!$B$53:$B$189=$C34)*(MC_Dispositivo!$F$36:$BE$36=$BS$1)*(MC_Dispositivo!$F$43:$BE$43=AE$1),MC_Dispositivo!$F$53:$BE$189))</f>
        <v>0</v>
      </c>
      <c r="AF34" s="357" cm="1">
        <f t="array" aca="1" ref="AF34" ca="1">SUM(IF((MC_Dispositivo!$B$53:$B$189=$C34)*(MC_Dispositivo!$F$36:$BE$36=$BS$1)*(MC_Dispositivo!$F$43:$BE$43=AF$1),MC_Dispositivo!$F$53:$BE$189))</f>
        <v>0</v>
      </c>
      <c r="AG34" s="357" cm="1">
        <f t="array" aca="1" ref="AG34" ca="1">SUM(IF((MC_Dispositivo!$B$53:$B$189=$C34)*(MC_Dispositivo!$F$36:$BE$36=$BS$1)*(MC_Dispositivo!$F$43:$BE$43=AG$1),MC_Dispositivo!$F$53:$BE$189))</f>
        <v>0</v>
      </c>
      <c r="AH34" s="357" cm="1">
        <f t="array" aca="1" ref="AH34" ca="1">SUM(IF((MC_Dispositivo!$B$53:$B$189=$C34)*(MC_Dispositivo!$F$36:$BE$36=$BS$1)*(MC_Dispositivo!$F$43:$BE$43=AH$1),MC_Dispositivo!$F$53:$BE$189))</f>
        <v>0</v>
      </c>
      <c r="AI34" s="357" cm="1">
        <f t="array" aca="1" ref="AI34" ca="1">SUM(IF((MC_Dispositivo!$B$53:$B$189=$C34)*(MC_Dispositivo!$F$36:$BE$36=$BS$1)*(MC_Dispositivo!$F$43:$BE$43=AI$1),MC_Dispositivo!$F$53:$BE$189))</f>
        <v>0</v>
      </c>
      <c r="AJ34" s="357" cm="1">
        <f t="array" aca="1" ref="AJ34" ca="1">SUM(IF((MC_Dispositivo!$B$53:$B$189=$C34)*(MC_Dispositivo!$F$36:$BE$36=$BS$1)*(MC_Dispositivo!$F$43:$BE$43=AJ$1),MC_Dispositivo!$F$53:$BE$189))</f>
        <v>0</v>
      </c>
      <c r="AK34" s="358">
        <f ca="1">IF(A34="","",INDEX([10]TPU!$G:$G,MATCH($A34,[10]TPU!$A:$A,0)))</f>
        <v>2.61</v>
      </c>
      <c r="AL34" s="359">
        <f t="shared" ca="1" si="14"/>
        <v>0</v>
      </c>
      <c r="AM34" s="359">
        <f t="shared" ca="1" si="14"/>
        <v>0</v>
      </c>
      <c r="AN34" s="359">
        <f t="shared" ca="1" si="14"/>
        <v>240005.15999999997</v>
      </c>
      <c r="AO34" s="359">
        <f t="shared" ca="1" si="14"/>
        <v>600012.9</v>
      </c>
      <c r="AP34" s="359">
        <f t="shared" ca="1" si="14"/>
        <v>840018.05999999994</v>
      </c>
      <c r="AQ34" s="359">
        <f t="shared" ca="1" si="14"/>
        <v>323151.93</v>
      </c>
      <c r="AR34" s="359">
        <f t="shared" ca="1" si="14"/>
        <v>0</v>
      </c>
      <c r="AS34" s="359">
        <f t="shared" ca="1" si="14"/>
        <v>0</v>
      </c>
      <c r="AT34" s="359">
        <f t="shared" ca="1" si="14"/>
        <v>0</v>
      </c>
      <c r="AU34" s="359">
        <f t="shared" ca="1" si="14"/>
        <v>0</v>
      </c>
      <c r="AV34" s="359">
        <f t="shared" ca="1" si="14"/>
        <v>0</v>
      </c>
      <c r="AW34" s="359">
        <f t="shared" ca="1" si="14"/>
        <v>0</v>
      </c>
      <c r="AX34" s="359">
        <f t="shared" ca="1" si="14"/>
        <v>0</v>
      </c>
      <c r="AY34" s="359">
        <f t="shared" ca="1" si="14"/>
        <v>0</v>
      </c>
      <c r="AZ34" s="359">
        <f t="shared" ca="1" si="14"/>
        <v>0</v>
      </c>
      <c r="BA34" s="359">
        <f t="shared" ca="1" si="14"/>
        <v>0</v>
      </c>
      <c r="BB34" s="359">
        <f t="shared" ca="1" si="14"/>
        <v>0</v>
      </c>
      <c r="BC34" s="359">
        <f t="shared" ca="1" si="14"/>
        <v>0</v>
      </c>
      <c r="BD34" s="359">
        <f t="shared" ca="1" si="14"/>
        <v>0</v>
      </c>
      <c r="BE34" s="359">
        <f t="shared" ca="1" si="14"/>
        <v>0</v>
      </c>
      <c r="BF34" s="359">
        <f t="shared" ca="1" si="14"/>
        <v>0</v>
      </c>
      <c r="BG34" s="359">
        <f t="shared" ca="1" si="14"/>
        <v>0</v>
      </c>
      <c r="BH34" s="359">
        <f t="shared" ca="1" si="14"/>
        <v>0</v>
      </c>
      <c r="BI34" s="359">
        <f t="shared" ca="1" si="14"/>
        <v>0</v>
      </c>
      <c r="BJ34" s="359">
        <f t="shared" ca="1" si="14"/>
        <v>0</v>
      </c>
      <c r="BK34" s="359">
        <f t="shared" ca="1" si="14"/>
        <v>0</v>
      </c>
      <c r="BL34" s="359">
        <f t="shared" ca="1" si="14"/>
        <v>0</v>
      </c>
      <c r="BM34" s="359">
        <f t="shared" ca="1" si="14"/>
        <v>0</v>
      </c>
      <c r="BN34" s="359">
        <f t="shared" ca="1" si="14"/>
        <v>0</v>
      </c>
      <c r="BO34" s="359">
        <f t="shared" ca="1" si="14"/>
        <v>0</v>
      </c>
      <c r="BP34" s="358">
        <f t="shared" ca="1" si="4"/>
        <v>2003188.0499999998</v>
      </c>
      <c r="BQ34" s="206"/>
      <c r="BR34" s="234" t="str">
        <f t="shared" si="5"/>
        <v/>
      </c>
      <c r="BU34" s="207"/>
    </row>
    <row r="35" spans="1:75" ht="20.100000000000001" customHeight="1" outlineLevel="1" x14ac:dyDescent="0.2">
      <c r="A35" s="354">
        <f ca="1">INDEX(MC_Dispositivo!B:E,MATCH('Quantitativo_BR-356'!C35,MC_Dispositivo!B:B,0),2)</f>
        <v>4011240</v>
      </c>
      <c r="B35" s="354" t="str">
        <f ca="1">INDEX([10]TPU!$B:$B,MATCH($A35,[10]TPU!$A:$A,0))</f>
        <v>SICRO</v>
      </c>
      <c r="C35" s="354" t="s">
        <v>79</v>
      </c>
      <c r="D35" s="355" t="str">
        <f ca="1">INDEX(MC_Dispositivo!B:E,MATCH('Quantitativo_BR-356'!C35,MC_Dispositivo!B:B,0),3)</f>
        <v>Base estabilizada granulometricamente com mistura solo brita (70% - 30%) com 3% de cimento em usina com material de jazida e brita comercial</v>
      </c>
      <c r="E35" s="354" t="str">
        <f ca="1">INDEX(MC_Dispositivo!B:E,MATCH('Quantitativo_BR-356'!C35,MC_Dispositivo!B:B,0),4)</f>
        <v>m³</v>
      </c>
      <c r="F35" s="356" cm="1">
        <f t="array" aca="1" ref="F35" ca="1">IF($BS$1="Todos",SUM(IF(($BS$1="todos")*(MC_Dispositivo!$B$54:$B$212=$C35),MC_Dispositivo!$F$54:$BE$212)),SUM(IF((MC_Dispositivo!$F$36:$BE$36=$BS$1)*(MC_Dispositivo!$B$54:$B$212=$C35),MC_Dispositivo!$F$54:$BE$212)))</f>
        <v>46478.7</v>
      </c>
      <c r="G35" s="357" cm="1">
        <f t="array" aca="1" ref="G35" ca="1">SUM(IF((MC_Dispositivo!$B$53:$B$189=$C35)*(MC_Dispositivo!$F$36:$BE$36=$BS$1)*(MC_Dispositivo!$F$43:$BE$43=G$1),MC_Dispositivo!$F$53:$BE$189))</f>
        <v>0</v>
      </c>
      <c r="H35" s="357" cm="1">
        <f t="array" aca="1" ref="H35" ca="1">SUM(IF((MC_Dispositivo!$B$53:$B$189=$C35)*(MC_Dispositivo!$F$36:$BE$36=$BS$1)*(MC_Dispositivo!$F$43:$BE$43=H$1),MC_Dispositivo!$F$53:$BE$189))</f>
        <v>0</v>
      </c>
      <c r="I35" s="357" cm="1">
        <f t="array" aca="1" ref="I35" ca="1">SUM(IF((MC_Dispositivo!$B$53:$B$189=$C35)*(MC_Dispositivo!$F$36:$BE$36=$BS$1)*(MC_Dispositivo!$F$43:$BE$43=I$1),MC_Dispositivo!$F$53:$BE$189))</f>
        <v>5567.76</v>
      </c>
      <c r="J35" s="357" cm="1">
        <f t="array" aca="1" ref="J35" ca="1">SUM(IF((MC_Dispositivo!$B$53:$B$189=$C35)*(MC_Dispositivo!$F$36:$BE$36=$BS$1)*(MC_Dispositivo!$F$43:$BE$43=J$1),MC_Dispositivo!$F$53:$BE$189))</f>
        <v>13919.400000000001</v>
      </c>
      <c r="K35" s="357" cm="1">
        <f t="array" aca="1" ref="K35" ca="1">SUM(IF((MC_Dispositivo!$B$53:$B$189=$C35)*(MC_Dispositivo!$F$36:$BE$36=$BS$1)*(MC_Dispositivo!$F$43:$BE$43=K$1),MC_Dispositivo!$F$53:$BE$189))</f>
        <v>19487.160000000003</v>
      </c>
      <c r="L35" s="357" cm="1">
        <f t="array" aca="1" ref="L35" ca="1">SUM(IF((MC_Dispositivo!$B$53:$B$189=$C35)*(MC_Dispositivo!$F$36:$BE$36=$BS$1)*(MC_Dispositivo!$F$43:$BE$43=L$1),MC_Dispositivo!$F$53:$BE$189))</f>
        <v>7504.38</v>
      </c>
      <c r="M35" s="357" cm="1">
        <f t="array" aca="1" ref="M35" ca="1">SUM(IF((MC_Dispositivo!$B$53:$B$189=$C35)*(MC_Dispositivo!$F$36:$BE$36=$BS$1)*(MC_Dispositivo!$F$43:$BE$43=M$1),MC_Dispositivo!$F$53:$BE$189))</f>
        <v>0</v>
      </c>
      <c r="N35" s="357" cm="1">
        <f t="array" aca="1" ref="N35" ca="1">SUM(IF((MC_Dispositivo!$B$53:$B$189=$C35)*(MC_Dispositivo!$F$36:$BE$36=$BS$1)*(MC_Dispositivo!$F$43:$BE$43=N$1),MC_Dispositivo!$F$53:$BE$189))</f>
        <v>0</v>
      </c>
      <c r="O35" s="357" cm="1">
        <f t="array" aca="1" ref="O35" ca="1">SUM(IF((MC_Dispositivo!$B$53:$B$189=$C35)*(MC_Dispositivo!$F$36:$BE$36=$BS$1)*(MC_Dispositivo!$F$43:$BE$43=O$1),MC_Dispositivo!$F$53:$BE$189))</f>
        <v>0</v>
      </c>
      <c r="P35" s="357" cm="1">
        <f t="array" aca="1" ref="P35" ca="1">SUM(IF((MC_Dispositivo!$B$53:$B$189=$C35)*(MC_Dispositivo!$F$36:$BE$36=$BS$1)*(MC_Dispositivo!$F$43:$BE$43=P$1),MC_Dispositivo!$F$53:$BE$189))</f>
        <v>0</v>
      </c>
      <c r="Q35" s="357" cm="1">
        <f t="array" aca="1" ref="Q35" ca="1">SUM(IF((MC_Dispositivo!$B$53:$B$189=$C35)*(MC_Dispositivo!$F$36:$BE$36=$BS$1)*(MC_Dispositivo!$F$43:$BE$43=Q$1),MC_Dispositivo!$F$53:$BE$189))</f>
        <v>0</v>
      </c>
      <c r="R35" s="357" cm="1">
        <f t="array" aca="1" ref="R35" ca="1">SUM(IF((MC_Dispositivo!$B$53:$B$189=$C35)*(MC_Dispositivo!$F$36:$BE$36=$BS$1)*(MC_Dispositivo!$F$43:$BE$43=R$1),MC_Dispositivo!$F$53:$BE$189))</f>
        <v>0</v>
      </c>
      <c r="S35" s="357" cm="1">
        <f t="array" aca="1" ref="S35" ca="1">SUM(IF((MC_Dispositivo!$B$53:$B$189=$C35)*(MC_Dispositivo!$F$36:$BE$36=$BS$1)*(MC_Dispositivo!$F$43:$BE$43=S$1),MC_Dispositivo!$F$53:$BE$189))</f>
        <v>0</v>
      </c>
      <c r="T35" s="357" cm="1">
        <f t="array" aca="1" ref="T35" ca="1">SUM(IF((MC_Dispositivo!$B$53:$B$189=$C35)*(MC_Dispositivo!$F$36:$BE$36=$BS$1)*(MC_Dispositivo!$F$43:$BE$43=T$1),MC_Dispositivo!$F$53:$BE$189))</f>
        <v>0</v>
      </c>
      <c r="U35" s="357" cm="1">
        <f t="array" aca="1" ref="U35" ca="1">SUM(IF((MC_Dispositivo!$B$53:$B$189=$C35)*(MC_Dispositivo!$F$36:$BE$36=$BS$1)*(MC_Dispositivo!$F$43:$BE$43=U$1),MC_Dispositivo!$F$53:$BE$189))</f>
        <v>0</v>
      </c>
      <c r="V35" s="357" cm="1">
        <f t="array" aca="1" ref="V35" ca="1">SUM(IF((MC_Dispositivo!$B$53:$B$189=$C35)*(MC_Dispositivo!$F$36:$BE$36=$BS$1)*(MC_Dispositivo!$F$43:$BE$43=V$1),MC_Dispositivo!$F$53:$BE$189))</f>
        <v>0</v>
      </c>
      <c r="W35" s="357" cm="1">
        <f t="array" aca="1" ref="W35" ca="1">SUM(IF((MC_Dispositivo!$B$53:$B$189=$C35)*(MC_Dispositivo!$F$36:$BE$36=$BS$1)*(MC_Dispositivo!$F$43:$BE$43=W$1),MC_Dispositivo!$F$53:$BE$189))</f>
        <v>0</v>
      </c>
      <c r="X35" s="357" cm="1">
        <f t="array" aca="1" ref="X35" ca="1">SUM(IF((MC_Dispositivo!$B$53:$B$189=$C35)*(MC_Dispositivo!$F$36:$BE$36=$BS$1)*(MC_Dispositivo!$F$43:$BE$43=X$1),MC_Dispositivo!$F$53:$BE$189))</f>
        <v>0</v>
      </c>
      <c r="Y35" s="357" cm="1">
        <f t="array" aca="1" ref="Y35" ca="1">SUM(IF((MC_Dispositivo!$B$53:$B$189=$C35)*(MC_Dispositivo!$F$36:$BE$36=$BS$1)*(MC_Dispositivo!$F$43:$BE$43=Y$1),MC_Dispositivo!$F$53:$BE$189))</f>
        <v>0</v>
      </c>
      <c r="Z35" s="357" cm="1">
        <f t="array" aca="1" ref="Z35" ca="1">SUM(IF((MC_Dispositivo!$B$53:$B$189=$C35)*(MC_Dispositivo!$F$36:$BE$36=$BS$1)*(MC_Dispositivo!$F$43:$BE$43=Z$1),MC_Dispositivo!$F$53:$BE$189))</f>
        <v>0</v>
      </c>
      <c r="AA35" s="357" cm="1">
        <f t="array" aca="1" ref="AA35" ca="1">SUM(IF((MC_Dispositivo!$B$53:$B$189=$C35)*(MC_Dispositivo!$F$36:$BE$36=$BS$1)*(MC_Dispositivo!$F$43:$BE$43=AA$1),MC_Dispositivo!$F$53:$BE$189))</f>
        <v>0</v>
      </c>
      <c r="AB35" s="357" cm="1">
        <f t="array" aca="1" ref="AB35" ca="1">SUM(IF((MC_Dispositivo!$B$53:$B$189=$C35)*(MC_Dispositivo!$F$36:$BE$36=$BS$1)*(MC_Dispositivo!$F$43:$BE$43=AB$1),MC_Dispositivo!$F$53:$BE$189))</f>
        <v>0</v>
      </c>
      <c r="AC35" s="357" cm="1">
        <f t="array" aca="1" ref="AC35" ca="1">SUM(IF((MC_Dispositivo!$B$53:$B$189=$C35)*(MC_Dispositivo!$F$36:$BE$36=$BS$1)*(MC_Dispositivo!$F$43:$BE$43=AC$1),MC_Dispositivo!$F$53:$BE$189))</f>
        <v>0</v>
      </c>
      <c r="AD35" s="357" cm="1">
        <f t="array" aca="1" ref="AD35" ca="1">SUM(IF((MC_Dispositivo!$B$53:$B$189=$C35)*(MC_Dispositivo!$F$36:$BE$36=$BS$1)*(MC_Dispositivo!$F$43:$BE$43=AD$1),MC_Dispositivo!$F$53:$BE$189))</f>
        <v>0</v>
      </c>
      <c r="AE35" s="357" cm="1">
        <f t="array" aca="1" ref="AE35" ca="1">SUM(IF((MC_Dispositivo!$B$53:$B$189=$C35)*(MC_Dispositivo!$F$36:$BE$36=$BS$1)*(MC_Dispositivo!$F$43:$BE$43=AE$1),MC_Dispositivo!$F$53:$BE$189))</f>
        <v>0</v>
      </c>
      <c r="AF35" s="357" cm="1">
        <f t="array" aca="1" ref="AF35" ca="1">SUM(IF((MC_Dispositivo!$B$53:$B$189=$C35)*(MC_Dispositivo!$F$36:$BE$36=$BS$1)*(MC_Dispositivo!$F$43:$BE$43=AF$1),MC_Dispositivo!$F$53:$BE$189))</f>
        <v>0</v>
      </c>
      <c r="AG35" s="357" cm="1">
        <f t="array" aca="1" ref="AG35" ca="1">SUM(IF((MC_Dispositivo!$B$53:$B$189=$C35)*(MC_Dispositivo!$F$36:$BE$36=$BS$1)*(MC_Dispositivo!$F$43:$BE$43=AG$1),MC_Dispositivo!$F$53:$BE$189))</f>
        <v>0</v>
      </c>
      <c r="AH35" s="357" cm="1">
        <f t="array" aca="1" ref="AH35" ca="1">SUM(IF((MC_Dispositivo!$B$53:$B$189=$C35)*(MC_Dispositivo!$F$36:$BE$36=$BS$1)*(MC_Dispositivo!$F$43:$BE$43=AH$1),MC_Dispositivo!$F$53:$BE$189))</f>
        <v>0</v>
      </c>
      <c r="AI35" s="357" cm="1">
        <f t="array" aca="1" ref="AI35" ca="1">SUM(IF((MC_Dispositivo!$B$53:$B$189=$C35)*(MC_Dispositivo!$F$36:$BE$36=$BS$1)*(MC_Dispositivo!$F$43:$BE$43=AI$1),MC_Dispositivo!$F$53:$BE$189))</f>
        <v>0</v>
      </c>
      <c r="AJ35" s="357" cm="1">
        <f t="array" aca="1" ref="AJ35" ca="1">SUM(IF((MC_Dispositivo!$B$53:$B$189=$C35)*(MC_Dispositivo!$F$36:$BE$36=$BS$1)*(MC_Dispositivo!$F$43:$BE$43=AJ$1),MC_Dispositivo!$F$53:$BE$189))</f>
        <v>0</v>
      </c>
      <c r="AK35" s="358">
        <f ca="1">IF(A35="","",INDEX([10]TPU!$G:$G,MATCH($A35,[10]TPU!$A:$A,0)))</f>
        <v>164.38</v>
      </c>
      <c r="AL35" s="359">
        <f t="shared" ca="1" si="14"/>
        <v>0</v>
      </c>
      <c r="AM35" s="359">
        <f t="shared" ca="1" si="14"/>
        <v>0</v>
      </c>
      <c r="AN35" s="359">
        <f t="shared" ca="1" si="14"/>
        <v>915228.38879999996</v>
      </c>
      <c r="AO35" s="359">
        <f t="shared" ca="1" si="14"/>
        <v>2288070.9720000001</v>
      </c>
      <c r="AP35" s="359">
        <f t="shared" ca="1" si="14"/>
        <v>3203299.3608000004</v>
      </c>
      <c r="AQ35" s="359">
        <f t="shared" ca="1" si="14"/>
        <v>1233569.9844</v>
      </c>
      <c r="AR35" s="359">
        <f t="shared" ca="1" si="14"/>
        <v>0</v>
      </c>
      <c r="AS35" s="359">
        <f t="shared" ca="1" si="14"/>
        <v>0</v>
      </c>
      <c r="AT35" s="359">
        <f t="shared" ca="1" si="14"/>
        <v>0</v>
      </c>
      <c r="AU35" s="359">
        <f t="shared" ca="1" si="14"/>
        <v>0</v>
      </c>
      <c r="AV35" s="359">
        <f t="shared" ca="1" si="14"/>
        <v>0</v>
      </c>
      <c r="AW35" s="359">
        <f t="shared" ca="1" si="14"/>
        <v>0</v>
      </c>
      <c r="AX35" s="359">
        <f t="shared" ca="1" si="14"/>
        <v>0</v>
      </c>
      <c r="AY35" s="359">
        <f t="shared" ca="1" si="14"/>
        <v>0</v>
      </c>
      <c r="AZ35" s="359">
        <f t="shared" ca="1" si="14"/>
        <v>0</v>
      </c>
      <c r="BA35" s="359">
        <f t="shared" ca="1" si="14"/>
        <v>0</v>
      </c>
      <c r="BB35" s="359">
        <f t="shared" ca="1" si="14"/>
        <v>0</v>
      </c>
      <c r="BC35" s="359">
        <f t="shared" ca="1" si="14"/>
        <v>0</v>
      </c>
      <c r="BD35" s="359">
        <f t="shared" ca="1" si="14"/>
        <v>0</v>
      </c>
      <c r="BE35" s="359">
        <f t="shared" ca="1" si="14"/>
        <v>0</v>
      </c>
      <c r="BF35" s="359">
        <f t="shared" ca="1" si="14"/>
        <v>0</v>
      </c>
      <c r="BG35" s="359">
        <f t="shared" ca="1" si="14"/>
        <v>0</v>
      </c>
      <c r="BH35" s="359">
        <f t="shared" ca="1" si="14"/>
        <v>0</v>
      </c>
      <c r="BI35" s="359">
        <f t="shared" ca="1" si="14"/>
        <v>0</v>
      </c>
      <c r="BJ35" s="359">
        <f t="shared" ca="1" si="14"/>
        <v>0</v>
      </c>
      <c r="BK35" s="359">
        <f t="shared" ca="1" si="14"/>
        <v>0</v>
      </c>
      <c r="BL35" s="359">
        <f t="shared" ca="1" si="14"/>
        <v>0</v>
      </c>
      <c r="BM35" s="359">
        <f t="shared" ca="1" si="14"/>
        <v>0</v>
      </c>
      <c r="BN35" s="359">
        <f t="shared" ca="1" si="14"/>
        <v>0</v>
      </c>
      <c r="BO35" s="359">
        <f t="shared" ca="1" si="14"/>
        <v>0</v>
      </c>
      <c r="BP35" s="358">
        <f t="shared" ca="1" si="4"/>
        <v>7640168.7059999993</v>
      </c>
      <c r="BQ35" s="206"/>
      <c r="BR35" s="234" t="str">
        <f t="shared" si="5"/>
        <v/>
      </c>
      <c r="BU35" s="207"/>
    </row>
    <row r="36" spans="1:75" ht="20.100000000000001" customHeight="1" outlineLevel="1" x14ac:dyDescent="0.2">
      <c r="A36" s="354" t="str">
        <f ca="1">INDEX(MC_Dispositivo!B:E,MATCH('Quantitativo_BR-356'!C36,MC_Dispositivo!B:B,0),2)</f>
        <v>RO-00312</v>
      </c>
      <c r="B36" s="354" t="str">
        <f ca="1">INDEX([10]TPU!$B:$B,MATCH($A36,[10]TPU!$A:$A,0))</f>
        <v>SICOR</v>
      </c>
      <c r="C36" s="354" t="s">
        <v>80</v>
      </c>
      <c r="D36" s="355" t="str">
        <f ca="1">INDEX(MC_Dispositivo!B:E,MATCH('Quantitativo_BR-356'!C36,MC_Dispositivo!B:B,0),3)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36" s="354" t="str">
        <f ca="1">INDEX(MC_Dispositivo!B:E,MATCH('Quantitativo_BR-356'!C36,MC_Dispositivo!B:B,0),4)</f>
        <v>m³</v>
      </c>
      <c r="F36" s="356" cm="1">
        <f t="array" aca="1" ref="F36" ca="1">IF($BS$1="Todos",SUM(IF(($BS$1="todos")*(MC_Dispositivo!$B$54:$B$212=$C36),MC_Dispositivo!$F$54:$BE$212)),SUM(IF((MC_Dispositivo!$F$36:$BE$36=$BS$1)*(MC_Dispositivo!$B$54:$B$212=$C36),MC_Dispositivo!$F$54:$BE$212)))</f>
        <v>78484.500000000015</v>
      </c>
      <c r="G36" s="357" cm="1">
        <f t="array" aca="1" ref="G36" ca="1">SUM(IF((MC_Dispositivo!$B$53:$B$189=$C36)*(MC_Dispositivo!$F$36:$BE$36=$BS$1)*(MC_Dispositivo!$F$43:$BE$43=G$1),MC_Dispositivo!$F$53:$BE$189))</f>
        <v>0</v>
      </c>
      <c r="H36" s="357" cm="1">
        <f t="array" aca="1" ref="H36" ca="1">SUM(IF((MC_Dispositivo!$B$53:$B$189=$C36)*(MC_Dispositivo!$F$36:$BE$36=$BS$1)*(MC_Dispositivo!$F$43:$BE$43=H$1),MC_Dispositivo!$F$53:$BE$189))</f>
        <v>0</v>
      </c>
      <c r="I36" s="357" cm="1">
        <f t="array" aca="1" ref="I36" ca="1">SUM(IF((MC_Dispositivo!$B$53:$B$189=$C36)*(MC_Dispositivo!$F$36:$BE$36=$BS$1)*(MC_Dispositivo!$F$43:$BE$43=I$1),MC_Dispositivo!$F$53:$BE$189))</f>
        <v>9399.6</v>
      </c>
      <c r="J36" s="357" cm="1">
        <f t="array" aca="1" ref="J36" ca="1">SUM(IF((MC_Dispositivo!$B$53:$B$189=$C36)*(MC_Dispositivo!$F$36:$BE$36=$BS$1)*(MC_Dispositivo!$F$43:$BE$43=J$1),MC_Dispositivo!$F$53:$BE$189))</f>
        <v>23499</v>
      </c>
      <c r="K36" s="357" cm="1">
        <f t="array" aca="1" ref="K36" ca="1">SUM(IF((MC_Dispositivo!$B$53:$B$189=$C36)*(MC_Dispositivo!$F$36:$BE$36=$BS$1)*(MC_Dispositivo!$F$43:$BE$43=K$1),MC_Dispositivo!$F$53:$BE$189))</f>
        <v>32898.6</v>
      </c>
      <c r="L36" s="357" cm="1">
        <f t="array" aca="1" ref="L36" ca="1">SUM(IF((MC_Dispositivo!$B$53:$B$189=$C36)*(MC_Dispositivo!$F$36:$BE$36=$BS$1)*(MC_Dispositivo!$F$43:$BE$43=L$1),MC_Dispositivo!$F$53:$BE$189))</f>
        <v>12687.3</v>
      </c>
      <c r="M36" s="357" cm="1">
        <f t="array" aca="1" ref="M36" ca="1">SUM(IF((MC_Dispositivo!$B$53:$B$189=$C36)*(MC_Dispositivo!$F$36:$BE$36=$BS$1)*(MC_Dispositivo!$F$43:$BE$43=M$1),MC_Dispositivo!$F$53:$BE$189))</f>
        <v>0</v>
      </c>
      <c r="N36" s="357" cm="1">
        <f t="array" aca="1" ref="N36" ca="1">SUM(IF((MC_Dispositivo!$B$53:$B$189=$C36)*(MC_Dispositivo!$F$36:$BE$36=$BS$1)*(MC_Dispositivo!$F$43:$BE$43=N$1),MC_Dispositivo!$F$53:$BE$189))</f>
        <v>0</v>
      </c>
      <c r="O36" s="357" cm="1">
        <f t="array" aca="1" ref="O36" ca="1">SUM(IF((MC_Dispositivo!$B$53:$B$189=$C36)*(MC_Dispositivo!$F$36:$BE$36=$BS$1)*(MC_Dispositivo!$F$43:$BE$43=O$1),MC_Dispositivo!$F$53:$BE$189))</f>
        <v>0</v>
      </c>
      <c r="P36" s="357" cm="1">
        <f t="array" aca="1" ref="P36" ca="1">SUM(IF((MC_Dispositivo!$B$53:$B$189=$C36)*(MC_Dispositivo!$F$36:$BE$36=$BS$1)*(MC_Dispositivo!$F$43:$BE$43=P$1),MC_Dispositivo!$F$53:$BE$189))</f>
        <v>0</v>
      </c>
      <c r="Q36" s="357" cm="1">
        <f t="array" aca="1" ref="Q36" ca="1">SUM(IF((MC_Dispositivo!$B$53:$B$189=$C36)*(MC_Dispositivo!$F$36:$BE$36=$BS$1)*(MC_Dispositivo!$F$43:$BE$43=Q$1),MC_Dispositivo!$F$53:$BE$189))</f>
        <v>0</v>
      </c>
      <c r="R36" s="357" cm="1">
        <f t="array" aca="1" ref="R36" ca="1">SUM(IF((MC_Dispositivo!$B$53:$B$189=$C36)*(MC_Dispositivo!$F$36:$BE$36=$BS$1)*(MC_Dispositivo!$F$43:$BE$43=R$1),MC_Dispositivo!$F$53:$BE$189))</f>
        <v>0</v>
      </c>
      <c r="S36" s="357" cm="1">
        <f t="array" aca="1" ref="S36" ca="1">SUM(IF((MC_Dispositivo!$B$53:$B$189=$C36)*(MC_Dispositivo!$F$36:$BE$36=$BS$1)*(MC_Dispositivo!$F$43:$BE$43=S$1),MC_Dispositivo!$F$53:$BE$189))</f>
        <v>0</v>
      </c>
      <c r="T36" s="357" cm="1">
        <f t="array" aca="1" ref="T36" ca="1">SUM(IF((MC_Dispositivo!$B$53:$B$189=$C36)*(MC_Dispositivo!$F$36:$BE$36=$BS$1)*(MC_Dispositivo!$F$43:$BE$43=T$1),MC_Dispositivo!$F$53:$BE$189))</f>
        <v>0</v>
      </c>
      <c r="U36" s="357" cm="1">
        <f t="array" aca="1" ref="U36" ca="1">SUM(IF((MC_Dispositivo!$B$53:$B$189=$C36)*(MC_Dispositivo!$F$36:$BE$36=$BS$1)*(MC_Dispositivo!$F$43:$BE$43=U$1),MC_Dispositivo!$F$53:$BE$189))</f>
        <v>0</v>
      </c>
      <c r="V36" s="357" cm="1">
        <f t="array" aca="1" ref="V36" ca="1">SUM(IF((MC_Dispositivo!$B$53:$B$189=$C36)*(MC_Dispositivo!$F$36:$BE$36=$BS$1)*(MC_Dispositivo!$F$43:$BE$43=V$1),MC_Dispositivo!$F$53:$BE$189))</f>
        <v>0</v>
      </c>
      <c r="W36" s="357" cm="1">
        <f t="array" aca="1" ref="W36" ca="1">SUM(IF((MC_Dispositivo!$B$53:$B$189=$C36)*(MC_Dispositivo!$F$36:$BE$36=$BS$1)*(MC_Dispositivo!$F$43:$BE$43=W$1),MC_Dispositivo!$F$53:$BE$189))</f>
        <v>0</v>
      </c>
      <c r="X36" s="357" cm="1">
        <f t="array" aca="1" ref="X36" ca="1">SUM(IF((MC_Dispositivo!$B$53:$B$189=$C36)*(MC_Dispositivo!$F$36:$BE$36=$BS$1)*(MC_Dispositivo!$F$43:$BE$43=X$1),MC_Dispositivo!$F$53:$BE$189))</f>
        <v>0</v>
      </c>
      <c r="Y36" s="357" cm="1">
        <f t="array" aca="1" ref="Y36" ca="1">SUM(IF((MC_Dispositivo!$B$53:$B$189=$C36)*(MC_Dispositivo!$F$36:$BE$36=$BS$1)*(MC_Dispositivo!$F$43:$BE$43=Y$1),MC_Dispositivo!$F$53:$BE$189))</f>
        <v>0</v>
      </c>
      <c r="Z36" s="357" cm="1">
        <f t="array" aca="1" ref="Z36" ca="1">SUM(IF((MC_Dispositivo!$B$53:$B$189=$C36)*(MC_Dispositivo!$F$36:$BE$36=$BS$1)*(MC_Dispositivo!$F$43:$BE$43=Z$1),MC_Dispositivo!$F$53:$BE$189))</f>
        <v>0</v>
      </c>
      <c r="AA36" s="357" cm="1">
        <f t="array" aca="1" ref="AA36" ca="1">SUM(IF((MC_Dispositivo!$B$53:$B$189=$C36)*(MC_Dispositivo!$F$36:$BE$36=$BS$1)*(MC_Dispositivo!$F$43:$BE$43=AA$1),MC_Dispositivo!$F$53:$BE$189))</f>
        <v>0</v>
      </c>
      <c r="AB36" s="357" cm="1">
        <f t="array" aca="1" ref="AB36" ca="1">SUM(IF((MC_Dispositivo!$B$53:$B$189=$C36)*(MC_Dispositivo!$F$36:$BE$36=$BS$1)*(MC_Dispositivo!$F$43:$BE$43=AB$1),MC_Dispositivo!$F$53:$BE$189))</f>
        <v>0</v>
      </c>
      <c r="AC36" s="357" cm="1">
        <f t="array" aca="1" ref="AC36" ca="1">SUM(IF((MC_Dispositivo!$B$53:$B$189=$C36)*(MC_Dispositivo!$F$36:$BE$36=$BS$1)*(MC_Dispositivo!$F$43:$BE$43=AC$1),MC_Dispositivo!$F$53:$BE$189))</f>
        <v>0</v>
      </c>
      <c r="AD36" s="357" cm="1">
        <f t="array" aca="1" ref="AD36" ca="1">SUM(IF((MC_Dispositivo!$B$53:$B$189=$C36)*(MC_Dispositivo!$F$36:$BE$36=$BS$1)*(MC_Dispositivo!$F$43:$BE$43=AD$1),MC_Dispositivo!$F$53:$BE$189))</f>
        <v>0</v>
      </c>
      <c r="AE36" s="357" cm="1">
        <f t="array" aca="1" ref="AE36" ca="1">SUM(IF((MC_Dispositivo!$B$53:$B$189=$C36)*(MC_Dispositivo!$F$36:$BE$36=$BS$1)*(MC_Dispositivo!$F$43:$BE$43=AE$1),MC_Dispositivo!$F$53:$BE$189))</f>
        <v>0</v>
      </c>
      <c r="AF36" s="357" cm="1">
        <f t="array" aca="1" ref="AF36" ca="1">SUM(IF((MC_Dispositivo!$B$53:$B$189=$C36)*(MC_Dispositivo!$F$36:$BE$36=$BS$1)*(MC_Dispositivo!$F$43:$BE$43=AF$1),MC_Dispositivo!$F$53:$BE$189))</f>
        <v>0</v>
      </c>
      <c r="AG36" s="357" cm="1">
        <f t="array" aca="1" ref="AG36" ca="1">SUM(IF((MC_Dispositivo!$B$53:$B$189=$C36)*(MC_Dispositivo!$F$36:$BE$36=$BS$1)*(MC_Dispositivo!$F$43:$BE$43=AG$1),MC_Dispositivo!$F$53:$BE$189))</f>
        <v>0</v>
      </c>
      <c r="AH36" s="357" cm="1">
        <f t="array" aca="1" ref="AH36" ca="1">SUM(IF((MC_Dispositivo!$B$53:$B$189=$C36)*(MC_Dispositivo!$F$36:$BE$36=$BS$1)*(MC_Dispositivo!$F$43:$BE$43=AH$1),MC_Dispositivo!$F$53:$BE$189))</f>
        <v>0</v>
      </c>
      <c r="AI36" s="357" cm="1">
        <f t="array" aca="1" ref="AI36" ca="1">SUM(IF((MC_Dispositivo!$B$53:$B$189=$C36)*(MC_Dispositivo!$F$36:$BE$36=$BS$1)*(MC_Dispositivo!$F$43:$BE$43=AI$1),MC_Dispositivo!$F$53:$BE$189))</f>
        <v>0</v>
      </c>
      <c r="AJ36" s="357" cm="1">
        <f t="array" aca="1" ref="AJ36" ca="1">SUM(IF((MC_Dispositivo!$B$53:$B$189=$C36)*(MC_Dispositivo!$F$36:$BE$36=$BS$1)*(MC_Dispositivo!$F$43:$BE$43=AJ$1),MC_Dispositivo!$F$53:$BE$189))</f>
        <v>0</v>
      </c>
      <c r="AK36" s="358">
        <f ca="1">IF(A36="","",INDEX([10]TPU!$G:$G,MATCH($A36,[10]TPU!$A:$A,0)))</f>
        <v>57.25</v>
      </c>
      <c r="AL36" s="359">
        <f t="shared" ca="1" si="14"/>
        <v>0</v>
      </c>
      <c r="AM36" s="359">
        <f t="shared" ca="1" si="14"/>
        <v>0</v>
      </c>
      <c r="AN36" s="359">
        <f t="shared" ca="1" si="14"/>
        <v>538127.1</v>
      </c>
      <c r="AO36" s="359">
        <f t="shared" ca="1" si="14"/>
        <v>1345317.75</v>
      </c>
      <c r="AP36" s="359">
        <f t="shared" ca="1" si="14"/>
        <v>1883444.8499999999</v>
      </c>
      <c r="AQ36" s="359">
        <f t="shared" ca="1" si="14"/>
        <v>726347.92499999993</v>
      </c>
      <c r="AR36" s="359">
        <f t="shared" ca="1" si="14"/>
        <v>0</v>
      </c>
      <c r="AS36" s="359">
        <f t="shared" ca="1" si="14"/>
        <v>0</v>
      </c>
      <c r="AT36" s="359">
        <f t="shared" ca="1" si="14"/>
        <v>0</v>
      </c>
      <c r="AU36" s="359">
        <f t="shared" ca="1" si="14"/>
        <v>0</v>
      </c>
      <c r="AV36" s="359">
        <f t="shared" ca="1" si="14"/>
        <v>0</v>
      </c>
      <c r="AW36" s="359">
        <f t="shared" ca="1" si="14"/>
        <v>0</v>
      </c>
      <c r="AX36" s="359">
        <f t="shared" ca="1" si="14"/>
        <v>0</v>
      </c>
      <c r="AY36" s="359">
        <f t="shared" ca="1" si="14"/>
        <v>0</v>
      </c>
      <c r="AZ36" s="359">
        <f t="shared" ca="1" si="14"/>
        <v>0</v>
      </c>
      <c r="BA36" s="359">
        <f t="shared" ca="1" si="14"/>
        <v>0</v>
      </c>
      <c r="BB36" s="359">
        <f t="shared" ca="1" si="14"/>
        <v>0</v>
      </c>
      <c r="BC36" s="359">
        <f t="shared" ca="1" si="14"/>
        <v>0</v>
      </c>
      <c r="BD36" s="359">
        <f t="shared" ca="1" si="14"/>
        <v>0</v>
      </c>
      <c r="BE36" s="359">
        <f t="shared" ca="1" si="14"/>
        <v>0</v>
      </c>
      <c r="BF36" s="359">
        <f t="shared" ca="1" si="14"/>
        <v>0</v>
      </c>
      <c r="BG36" s="359">
        <f t="shared" ca="1" si="14"/>
        <v>0</v>
      </c>
      <c r="BH36" s="359">
        <f t="shared" ca="1" si="14"/>
        <v>0</v>
      </c>
      <c r="BI36" s="359">
        <f t="shared" ca="1" si="14"/>
        <v>0</v>
      </c>
      <c r="BJ36" s="359">
        <f t="shared" ca="1" si="14"/>
        <v>0</v>
      </c>
      <c r="BK36" s="359">
        <f t="shared" ca="1" si="14"/>
        <v>0</v>
      </c>
      <c r="BL36" s="359">
        <f t="shared" ca="1" si="14"/>
        <v>0</v>
      </c>
      <c r="BM36" s="359">
        <f t="shared" ca="1" si="14"/>
        <v>0</v>
      </c>
      <c r="BN36" s="359">
        <f t="shared" ca="1" si="14"/>
        <v>0</v>
      </c>
      <c r="BO36" s="359">
        <f t="shared" ca="1" si="14"/>
        <v>0</v>
      </c>
      <c r="BP36" s="358">
        <f t="shared" ca="1" si="4"/>
        <v>4493237.6250000009</v>
      </c>
      <c r="BQ36" s="206"/>
      <c r="BR36" s="234" t="str">
        <f t="shared" si="5"/>
        <v/>
      </c>
      <c r="BU36" s="207"/>
    </row>
    <row r="37" spans="1:75" ht="20.100000000000001" customHeight="1" outlineLevel="1" x14ac:dyDescent="0.2">
      <c r="A37" s="354">
        <f ca="1">INDEX(MC_Dispositivo!B:E,MATCH('Quantitativo_BR-356'!C37,MC_Dispositivo!B:B,0),2)</f>
        <v>4011463</v>
      </c>
      <c r="B37" s="354" t="str">
        <f ca="1">INDEX([10]TPU!$B:$B,MATCH($A37,[10]TPU!$A:$A,0))</f>
        <v>SICRO</v>
      </c>
      <c r="C37" s="354" t="s">
        <v>81</v>
      </c>
      <c r="D37" s="355" t="str">
        <f ca="1">INDEX(MC_Dispositivo!B:E,MATCH('Quantitativo_BR-356'!C37,MC_Dispositivo!B:B,0),3)</f>
        <v>Concreto asfáltico - faixa C - areia e brita comerciais</v>
      </c>
      <c r="E37" s="354" t="str">
        <f ca="1">INDEX(MC_Dispositivo!B:E,MATCH('Quantitativo_BR-356'!C37,MC_Dispositivo!B:B,0),4)</f>
        <v>t</v>
      </c>
      <c r="F37" s="356" cm="1">
        <f t="array" aca="1" ref="F37" ca="1">IF($BS$1="Todos",SUM(IF(($BS$1="todos")*(MC_Dispositivo!$B$54:$B$212=$C37),MC_Dispositivo!$F$54:$BE$212)),SUM(IF((MC_Dispositivo!$F$36:$BE$36=$BS$1)*(MC_Dispositivo!$B$54:$B$212=$C37),MC_Dispositivo!$F$54:$BE$212)))</f>
        <v>2190.0150000000008</v>
      </c>
      <c r="G37" s="357" cm="1">
        <f t="array" aca="1" ref="G37" ca="1">SUM(IF((MC_Dispositivo!$B$53:$B$189=$C37)*(MC_Dispositivo!$F$36:$BE$36=$BS$1)*(MC_Dispositivo!$F$43:$BE$43=G$1),MC_Dispositivo!$F$53:$BE$189))</f>
        <v>0</v>
      </c>
      <c r="H37" s="357" cm="1">
        <f t="array" aca="1" ref="H37" ca="1">SUM(IF((MC_Dispositivo!$B$53:$B$189=$C37)*(MC_Dispositivo!$F$36:$BE$36=$BS$1)*(MC_Dispositivo!$F$43:$BE$43=H$1),MC_Dispositivo!$F$53:$BE$189))</f>
        <v>0</v>
      </c>
      <c r="I37" s="357" cm="1">
        <f t="array" aca="1" ref="I37" ca="1">SUM(IF((MC_Dispositivo!$B$53:$B$189=$C37)*(MC_Dispositivo!$F$36:$BE$36=$BS$1)*(MC_Dispositivo!$F$43:$BE$43=I$1),MC_Dispositivo!$F$53:$BE$189))</f>
        <v>230.13</v>
      </c>
      <c r="J37" s="357" cm="1">
        <f t="array" aca="1" ref="J37" ca="1">SUM(IF((MC_Dispositivo!$B$53:$B$189=$C37)*(MC_Dispositivo!$F$36:$BE$36=$BS$1)*(MC_Dispositivo!$F$43:$BE$43=J$1),MC_Dispositivo!$F$53:$BE$189))</f>
        <v>575.32500000000005</v>
      </c>
      <c r="K37" s="357" cm="1">
        <f t="array" aca="1" ref="K37" ca="1">SUM(IF((MC_Dispositivo!$B$53:$B$189=$C37)*(MC_Dispositivo!$F$36:$BE$36=$BS$1)*(MC_Dispositivo!$F$43:$BE$43=K$1),MC_Dispositivo!$F$53:$BE$189))</f>
        <v>805.45500000000015</v>
      </c>
      <c r="L37" s="357" cm="1">
        <f t="array" aca="1" ref="L37" ca="1">SUM(IF((MC_Dispositivo!$B$53:$B$189=$C37)*(MC_Dispositivo!$F$36:$BE$36=$BS$1)*(MC_Dispositivo!$F$43:$BE$43=L$1),MC_Dispositivo!$F$53:$BE$189))</f>
        <v>579.10500000000002</v>
      </c>
      <c r="M37" s="357" cm="1">
        <f t="array" aca="1" ref="M37" ca="1">SUM(IF((MC_Dispositivo!$B$53:$B$189=$C37)*(MC_Dispositivo!$F$36:$BE$36=$BS$1)*(MC_Dispositivo!$F$43:$BE$43=M$1),MC_Dispositivo!$F$53:$BE$189))</f>
        <v>0</v>
      </c>
      <c r="N37" s="357" cm="1">
        <f t="array" aca="1" ref="N37" ca="1">SUM(IF((MC_Dispositivo!$B$53:$B$189=$C37)*(MC_Dispositivo!$F$36:$BE$36=$BS$1)*(MC_Dispositivo!$F$43:$BE$43=N$1),MC_Dispositivo!$F$53:$BE$189))</f>
        <v>0</v>
      </c>
      <c r="O37" s="357" cm="1">
        <f t="array" aca="1" ref="O37" ca="1">SUM(IF((MC_Dispositivo!$B$53:$B$189=$C37)*(MC_Dispositivo!$F$36:$BE$36=$BS$1)*(MC_Dispositivo!$F$43:$BE$43=O$1),MC_Dispositivo!$F$53:$BE$189))</f>
        <v>0</v>
      </c>
      <c r="P37" s="357" cm="1">
        <f t="array" aca="1" ref="P37" ca="1">SUM(IF((MC_Dispositivo!$B$53:$B$189=$C37)*(MC_Dispositivo!$F$36:$BE$36=$BS$1)*(MC_Dispositivo!$F$43:$BE$43=P$1),MC_Dispositivo!$F$53:$BE$189))</f>
        <v>0</v>
      </c>
      <c r="Q37" s="357" cm="1">
        <f t="array" aca="1" ref="Q37" ca="1">SUM(IF((MC_Dispositivo!$B$53:$B$189=$C37)*(MC_Dispositivo!$F$36:$BE$36=$BS$1)*(MC_Dispositivo!$F$43:$BE$43=Q$1),MC_Dispositivo!$F$53:$BE$189))</f>
        <v>0</v>
      </c>
      <c r="R37" s="357" cm="1">
        <f t="array" aca="1" ref="R37" ca="1">SUM(IF((MC_Dispositivo!$B$53:$B$189=$C37)*(MC_Dispositivo!$F$36:$BE$36=$BS$1)*(MC_Dispositivo!$F$43:$BE$43=R$1),MC_Dispositivo!$F$53:$BE$189))</f>
        <v>0</v>
      </c>
      <c r="S37" s="357" cm="1">
        <f t="array" aca="1" ref="S37" ca="1">SUM(IF((MC_Dispositivo!$B$53:$B$189=$C37)*(MC_Dispositivo!$F$36:$BE$36=$BS$1)*(MC_Dispositivo!$F$43:$BE$43=S$1),MC_Dispositivo!$F$53:$BE$189))</f>
        <v>0</v>
      </c>
      <c r="T37" s="357" cm="1">
        <f t="array" aca="1" ref="T37" ca="1">SUM(IF((MC_Dispositivo!$B$53:$B$189=$C37)*(MC_Dispositivo!$F$36:$BE$36=$BS$1)*(MC_Dispositivo!$F$43:$BE$43=T$1),MC_Dispositivo!$F$53:$BE$189))</f>
        <v>0</v>
      </c>
      <c r="U37" s="357" cm="1">
        <f t="array" aca="1" ref="U37" ca="1">SUM(IF((MC_Dispositivo!$B$53:$B$189=$C37)*(MC_Dispositivo!$F$36:$BE$36=$BS$1)*(MC_Dispositivo!$F$43:$BE$43=U$1),MC_Dispositivo!$F$53:$BE$189))</f>
        <v>0</v>
      </c>
      <c r="V37" s="357" cm="1">
        <f t="array" aca="1" ref="V37" ca="1">SUM(IF((MC_Dispositivo!$B$53:$B$189=$C37)*(MC_Dispositivo!$F$36:$BE$36=$BS$1)*(MC_Dispositivo!$F$43:$BE$43=V$1),MC_Dispositivo!$F$53:$BE$189))</f>
        <v>0</v>
      </c>
      <c r="W37" s="357" cm="1">
        <f t="array" aca="1" ref="W37" ca="1">SUM(IF((MC_Dispositivo!$B$53:$B$189=$C37)*(MC_Dispositivo!$F$36:$BE$36=$BS$1)*(MC_Dispositivo!$F$43:$BE$43=W$1),MC_Dispositivo!$F$53:$BE$189))</f>
        <v>0</v>
      </c>
      <c r="X37" s="357" cm="1">
        <f t="array" aca="1" ref="X37" ca="1">SUM(IF((MC_Dispositivo!$B$53:$B$189=$C37)*(MC_Dispositivo!$F$36:$BE$36=$BS$1)*(MC_Dispositivo!$F$43:$BE$43=X$1),MC_Dispositivo!$F$53:$BE$189))</f>
        <v>0</v>
      </c>
      <c r="Y37" s="357" cm="1">
        <f t="array" aca="1" ref="Y37" ca="1">SUM(IF((MC_Dispositivo!$B$53:$B$189=$C37)*(MC_Dispositivo!$F$36:$BE$36=$BS$1)*(MC_Dispositivo!$F$43:$BE$43=Y$1),MC_Dispositivo!$F$53:$BE$189))</f>
        <v>0</v>
      </c>
      <c r="Z37" s="357" cm="1">
        <f t="array" aca="1" ref="Z37" ca="1">SUM(IF((MC_Dispositivo!$B$53:$B$189=$C37)*(MC_Dispositivo!$F$36:$BE$36=$BS$1)*(MC_Dispositivo!$F$43:$BE$43=Z$1),MC_Dispositivo!$F$53:$BE$189))</f>
        <v>0</v>
      </c>
      <c r="AA37" s="357" cm="1">
        <f t="array" aca="1" ref="AA37" ca="1">SUM(IF((MC_Dispositivo!$B$53:$B$189=$C37)*(MC_Dispositivo!$F$36:$BE$36=$BS$1)*(MC_Dispositivo!$F$43:$BE$43=AA$1),MC_Dispositivo!$F$53:$BE$189))</f>
        <v>0</v>
      </c>
      <c r="AB37" s="357" cm="1">
        <f t="array" aca="1" ref="AB37" ca="1">SUM(IF((MC_Dispositivo!$B$53:$B$189=$C37)*(MC_Dispositivo!$F$36:$BE$36=$BS$1)*(MC_Dispositivo!$F$43:$BE$43=AB$1),MC_Dispositivo!$F$53:$BE$189))</f>
        <v>0</v>
      </c>
      <c r="AC37" s="357" cm="1">
        <f t="array" aca="1" ref="AC37" ca="1">SUM(IF((MC_Dispositivo!$B$53:$B$189=$C37)*(MC_Dispositivo!$F$36:$BE$36=$BS$1)*(MC_Dispositivo!$F$43:$BE$43=AC$1),MC_Dispositivo!$F$53:$BE$189))</f>
        <v>0</v>
      </c>
      <c r="AD37" s="357" cm="1">
        <f t="array" aca="1" ref="AD37" ca="1">SUM(IF((MC_Dispositivo!$B$53:$B$189=$C37)*(MC_Dispositivo!$F$36:$BE$36=$BS$1)*(MC_Dispositivo!$F$43:$BE$43=AD$1),MC_Dispositivo!$F$53:$BE$189))</f>
        <v>0</v>
      </c>
      <c r="AE37" s="357" cm="1">
        <f t="array" aca="1" ref="AE37" ca="1">SUM(IF((MC_Dispositivo!$B$53:$B$189=$C37)*(MC_Dispositivo!$F$36:$BE$36=$BS$1)*(MC_Dispositivo!$F$43:$BE$43=AE$1),MC_Dispositivo!$F$53:$BE$189))</f>
        <v>0</v>
      </c>
      <c r="AF37" s="357" cm="1">
        <f t="array" aca="1" ref="AF37" ca="1">SUM(IF((MC_Dispositivo!$B$53:$B$189=$C37)*(MC_Dispositivo!$F$36:$BE$36=$BS$1)*(MC_Dispositivo!$F$43:$BE$43=AF$1),MC_Dispositivo!$F$53:$BE$189))</f>
        <v>0</v>
      </c>
      <c r="AG37" s="357" cm="1">
        <f t="array" aca="1" ref="AG37" ca="1">SUM(IF((MC_Dispositivo!$B$53:$B$189=$C37)*(MC_Dispositivo!$F$36:$BE$36=$BS$1)*(MC_Dispositivo!$F$43:$BE$43=AG$1),MC_Dispositivo!$F$53:$BE$189))</f>
        <v>0</v>
      </c>
      <c r="AH37" s="357" cm="1">
        <f t="array" aca="1" ref="AH37" ca="1">SUM(IF((MC_Dispositivo!$B$53:$B$189=$C37)*(MC_Dispositivo!$F$36:$BE$36=$BS$1)*(MC_Dispositivo!$F$43:$BE$43=AH$1),MC_Dispositivo!$F$53:$BE$189))</f>
        <v>0</v>
      </c>
      <c r="AI37" s="357" cm="1">
        <f t="array" aca="1" ref="AI37" ca="1">SUM(IF((MC_Dispositivo!$B$53:$B$189=$C37)*(MC_Dispositivo!$F$36:$BE$36=$BS$1)*(MC_Dispositivo!$F$43:$BE$43=AI$1),MC_Dispositivo!$F$53:$BE$189))</f>
        <v>0</v>
      </c>
      <c r="AJ37" s="357" cm="1">
        <f t="array" aca="1" ref="AJ37" ca="1">SUM(IF((MC_Dispositivo!$B$53:$B$189=$C37)*(MC_Dispositivo!$F$36:$BE$36=$BS$1)*(MC_Dispositivo!$F$43:$BE$43=AJ$1),MC_Dispositivo!$F$53:$BE$189))</f>
        <v>0</v>
      </c>
      <c r="AK37" s="358">
        <f ca="1">IF(A37="","",INDEX([10]TPU!$G:$G,MATCH($A37,[10]TPU!$A:$A,0)))</f>
        <v>362.8</v>
      </c>
      <c r="AL37" s="359">
        <f t="shared" ca="1" si="14"/>
        <v>0</v>
      </c>
      <c r="AM37" s="359">
        <f t="shared" ca="1" si="14"/>
        <v>0</v>
      </c>
      <c r="AN37" s="359">
        <f t="shared" ca="1" si="14"/>
        <v>83491.164000000004</v>
      </c>
      <c r="AO37" s="359">
        <f t="shared" ca="1" si="14"/>
        <v>208727.91000000003</v>
      </c>
      <c r="AP37" s="359">
        <f t="shared" ca="1" si="14"/>
        <v>292219.07400000008</v>
      </c>
      <c r="AQ37" s="359">
        <f t="shared" ca="1" si="14"/>
        <v>210099.29400000002</v>
      </c>
      <c r="AR37" s="359">
        <f t="shared" ca="1" si="14"/>
        <v>0</v>
      </c>
      <c r="AS37" s="359">
        <f t="shared" ca="1" si="14"/>
        <v>0</v>
      </c>
      <c r="AT37" s="359">
        <f t="shared" ca="1" si="14"/>
        <v>0</v>
      </c>
      <c r="AU37" s="359">
        <f t="shared" ca="1" si="14"/>
        <v>0</v>
      </c>
      <c r="AV37" s="359">
        <f t="shared" ca="1" si="14"/>
        <v>0</v>
      </c>
      <c r="AW37" s="359">
        <f t="shared" ca="1" si="14"/>
        <v>0</v>
      </c>
      <c r="AX37" s="359">
        <f t="shared" ca="1" si="14"/>
        <v>0</v>
      </c>
      <c r="AY37" s="359">
        <f t="shared" ca="1" si="14"/>
        <v>0</v>
      </c>
      <c r="AZ37" s="359">
        <f t="shared" ca="1" si="14"/>
        <v>0</v>
      </c>
      <c r="BA37" s="359">
        <f t="shared" ca="1" si="14"/>
        <v>0</v>
      </c>
      <c r="BB37" s="359">
        <f t="shared" ca="1" si="14"/>
        <v>0</v>
      </c>
      <c r="BC37" s="359">
        <f t="shared" ca="1" si="14"/>
        <v>0</v>
      </c>
      <c r="BD37" s="359">
        <f t="shared" ca="1" si="14"/>
        <v>0</v>
      </c>
      <c r="BE37" s="359">
        <f t="shared" ca="1" si="14"/>
        <v>0</v>
      </c>
      <c r="BF37" s="359">
        <f t="shared" ca="1" si="14"/>
        <v>0</v>
      </c>
      <c r="BG37" s="359">
        <f t="shared" ca="1" si="14"/>
        <v>0</v>
      </c>
      <c r="BH37" s="359">
        <f t="shared" ca="1" si="14"/>
        <v>0</v>
      </c>
      <c r="BI37" s="359">
        <f t="shared" ca="1" si="14"/>
        <v>0</v>
      </c>
      <c r="BJ37" s="359">
        <f t="shared" ca="1" si="14"/>
        <v>0</v>
      </c>
      <c r="BK37" s="359">
        <f t="shared" ca="1" si="14"/>
        <v>0</v>
      </c>
      <c r="BL37" s="359">
        <f t="shared" ca="1" si="14"/>
        <v>0</v>
      </c>
      <c r="BM37" s="359">
        <f t="shared" ca="1" si="14"/>
        <v>0</v>
      </c>
      <c r="BN37" s="359">
        <f t="shared" ca="1" si="14"/>
        <v>0</v>
      </c>
      <c r="BO37" s="359">
        <f t="shared" ca="1" si="14"/>
        <v>0</v>
      </c>
      <c r="BP37" s="358">
        <f t="shared" ca="1" si="4"/>
        <v>794537.44200000027</v>
      </c>
      <c r="BQ37" s="206"/>
      <c r="BR37" s="234" t="str">
        <f t="shared" si="5"/>
        <v/>
      </c>
      <c r="BU37" s="207"/>
    </row>
    <row r="38" spans="1:75" ht="20.100000000000001" customHeight="1" outlineLevel="1" x14ac:dyDescent="0.2">
      <c r="A38" s="354" t="str">
        <f ca="1">INDEX(MC_Dispositivo!B:E,MATCH('Quantitativo_BR-356'!C38,MC_Dispositivo!B:B,0),2)</f>
        <v>CA0004</v>
      </c>
      <c r="B38" s="354" t="str">
        <f ca="1">INDEX([10]TPU!$B:$B,MATCH($A38,[10]TPU!$A:$A,0))</f>
        <v>ANP</v>
      </c>
      <c r="C38" s="354" t="s">
        <v>82</v>
      </c>
      <c r="D38" s="355" t="str">
        <f ca="1">INDEX(MC_Dispositivo!B:E,MATCH('Quantitativo_BR-356'!C38,MC_Dispositivo!B:B,0),3)</f>
        <v>Cimentos asfálticos CAP-50-70</v>
      </c>
      <c r="E38" s="354" t="str">
        <f ca="1">INDEX(MC_Dispositivo!B:E,MATCH('Quantitativo_BR-356'!C38,MC_Dispositivo!B:B,0),4)</f>
        <v>T</v>
      </c>
      <c r="F38" s="356" cm="1">
        <f t="array" aca="1" ref="F38" ca="1">IF($BS$1="Todos",SUM(IF(($BS$1="todos")*(MC_Dispositivo!$B$54:$B$212=$C38),MC_Dispositivo!$F$54:$BE$212)),SUM(IF((MC_Dispositivo!$F$36:$BE$36=$BS$1)*(MC_Dispositivo!$B$54:$B$212=$C38),MC_Dispositivo!$F$54:$BE$212)))</f>
        <v>338.96176164000019</v>
      </c>
      <c r="G38" s="357" cm="1">
        <f t="array" aca="1" ref="G38" ca="1">SUM(IF((MC_Dispositivo!$B$53:$B$189=$C38)*(MC_Dispositivo!$F$36:$BE$36=$BS$1)*(MC_Dispositivo!$F$43:$BE$43=G$1),MC_Dispositivo!$F$53:$BE$189))</f>
        <v>0</v>
      </c>
      <c r="H38" s="357" cm="1">
        <f t="array" aca="1" ref="H38" ca="1">SUM(IF((MC_Dispositivo!$B$53:$B$189=$C38)*(MC_Dispositivo!$F$36:$BE$36=$BS$1)*(MC_Dispositivo!$F$43:$BE$43=H$1),MC_Dispositivo!$F$53:$BE$189))</f>
        <v>0</v>
      </c>
      <c r="I38" s="357" cm="1">
        <f t="array" aca="1" ref="I38" ca="1">SUM(IF((MC_Dispositivo!$B$53:$B$189=$C38)*(MC_Dispositivo!$F$36:$BE$36=$BS$1)*(MC_Dispositivo!$F$43:$BE$43=I$1),MC_Dispositivo!$F$53:$BE$189))</f>
        <v>35.618600880000002</v>
      </c>
      <c r="J38" s="357" cm="1">
        <f t="array" aca="1" ref="J38" ca="1">SUM(IF((MC_Dispositivo!$B$53:$B$189=$C38)*(MC_Dispositivo!$F$36:$BE$36=$BS$1)*(MC_Dispositivo!$F$43:$BE$43=J$1),MC_Dispositivo!$F$53:$BE$189))</f>
        <v>89.046502200000006</v>
      </c>
      <c r="K38" s="357" cm="1">
        <f t="array" aca="1" ref="K38" ca="1">SUM(IF((MC_Dispositivo!$B$53:$B$189=$C38)*(MC_Dispositivo!$F$36:$BE$36=$BS$1)*(MC_Dispositivo!$F$43:$BE$43=K$1),MC_Dispositivo!$F$53:$BE$189))</f>
        <v>124.66510308000001</v>
      </c>
      <c r="L38" s="357" cm="1">
        <f t="array" aca="1" ref="L38" ca="1">SUM(IF((MC_Dispositivo!$B$53:$B$189=$C38)*(MC_Dispositivo!$F$36:$BE$36=$BS$1)*(MC_Dispositivo!$F$43:$BE$43=L$1),MC_Dispositivo!$F$53:$BE$189))</f>
        <v>89.631555480000003</v>
      </c>
      <c r="M38" s="357" cm="1">
        <f t="array" aca="1" ref="M38" ca="1">SUM(IF((MC_Dispositivo!$B$53:$B$189=$C38)*(MC_Dispositivo!$F$36:$BE$36=$BS$1)*(MC_Dispositivo!$F$43:$BE$43=M$1),MC_Dispositivo!$F$53:$BE$189))</f>
        <v>0</v>
      </c>
      <c r="N38" s="357" cm="1">
        <f t="array" aca="1" ref="N38" ca="1">SUM(IF((MC_Dispositivo!$B$53:$B$189=$C38)*(MC_Dispositivo!$F$36:$BE$36=$BS$1)*(MC_Dispositivo!$F$43:$BE$43=N$1),MC_Dispositivo!$F$53:$BE$189))</f>
        <v>0</v>
      </c>
      <c r="O38" s="357" cm="1">
        <f t="array" aca="1" ref="O38" ca="1">SUM(IF((MC_Dispositivo!$B$53:$B$189=$C38)*(MC_Dispositivo!$F$36:$BE$36=$BS$1)*(MC_Dispositivo!$F$43:$BE$43=O$1),MC_Dispositivo!$F$53:$BE$189))</f>
        <v>0</v>
      </c>
      <c r="P38" s="357" cm="1">
        <f t="array" aca="1" ref="P38" ca="1">SUM(IF((MC_Dispositivo!$B$53:$B$189=$C38)*(MC_Dispositivo!$F$36:$BE$36=$BS$1)*(MC_Dispositivo!$F$43:$BE$43=P$1),MC_Dispositivo!$F$53:$BE$189))</f>
        <v>0</v>
      </c>
      <c r="Q38" s="357" cm="1">
        <f t="array" aca="1" ref="Q38" ca="1">SUM(IF((MC_Dispositivo!$B$53:$B$189=$C38)*(MC_Dispositivo!$F$36:$BE$36=$BS$1)*(MC_Dispositivo!$F$43:$BE$43=Q$1),MC_Dispositivo!$F$53:$BE$189))</f>
        <v>0</v>
      </c>
      <c r="R38" s="357" cm="1">
        <f t="array" aca="1" ref="R38" ca="1">SUM(IF((MC_Dispositivo!$B$53:$B$189=$C38)*(MC_Dispositivo!$F$36:$BE$36=$BS$1)*(MC_Dispositivo!$F$43:$BE$43=R$1),MC_Dispositivo!$F$53:$BE$189))</f>
        <v>0</v>
      </c>
      <c r="S38" s="357" cm="1">
        <f t="array" aca="1" ref="S38" ca="1">SUM(IF((MC_Dispositivo!$B$53:$B$189=$C38)*(MC_Dispositivo!$F$36:$BE$36=$BS$1)*(MC_Dispositivo!$F$43:$BE$43=S$1),MC_Dispositivo!$F$53:$BE$189))</f>
        <v>0</v>
      </c>
      <c r="T38" s="357" cm="1">
        <f t="array" aca="1" ref="T38" ca="1">SUM(IF((MC_Dispositivo!$B$53:$B$189=$C38)*(MC_Dispositivo!$F$36:$BE$36=$BS$1)*(MC_Dispositivo!$F$43:$BE$43=T$1),MC_Dispositivo!$F$53:$BE$189))</f>
        <v>0</v>
      </c>
      <c r="U38" s="357" cm="1">
        <f t="array" aca="1" ref="U38" ca="1">SUM(IF((MC_Dispositivo!$B$53:$B$189=$C38)*(MC_Dispositivo!$F$36:$BE$36=$BS$1)*(MC_Dispositivo!$F$43:$BE$43=U$1),MC_Dispositivo!$F$53:$BE$189))</f>
        <v>0</v>
      </c>
      <c r="V38" s="357" cm="1">
        <f t="array" aca="1" ref="V38" ca="1">SUM(IF((MC_Dispositivo!$B$53:$B$189=$C38)*(MC_Dispositivo!$F$36:$BE$36=$BS$1)*(MC_Dispositivo!$F$43:$BE$43=V$1),MC_Dispositivo!$F$53:$BE$189))</f>
        <v>0</v>
      </c>
      <c r="W38" s="357" cm="1">
        <f t="array" aca="1" ref="W38" ca="1">SUM(IF((MC_Dispositivo!$B$53:$B$189=$C38)*(MC_Dispositivo!$F$36:$BE$36=$BS$1)*(MC_Dispositivo!$F$43:$BE$43=W$1),MC_Dispositivo!$F$53:$BE$189))</f>
        <v>0</v>
      </c>
      <c r="X38" s="357" cm="1">
        <f t="array" aca="1" ref="X38" ca="1">SUM(IF((MC_Dispositivo!$B$53:$B$189=$C38)*(MC_Dispositivo!$F$36:$BE$36=$BS$1)*(MC_Dispositivo!$F$43:$BE$43=X$1),MC_Dispositivo!$F$53:$BE$189))</f>
        <v>0</v>
      </c>
      <c r="Y38" s="357" cm="1">
        <f t="array" aca="1" ref="Y38" ca="1">SUM(IF((MC_Dispositivo!$B$53:$B$189=$C38)*(MC_Dispositivo!$F$36:$BE$36=$BS$1)*(MC_Dispositivo!$F$43:$BE$43=Y$1),MC_Dispositivo!$F$53:$BE$189))</f>
        <v>0</v>
      </c>
      <c r="Z38" s="357" cm="1">
        <f t="array" aca="1" ref="Z38" ca="1">SUM(IF((MC_Dispositivo!$B$53:$B$189=$C38)*(MC_Dispositivo!$F$36:$BE$36=$BS$1)*(MC_Dispositivo!$F$43:$BE$43=Z$1),MC_Dispositivo!$F$53:$BE$189))</f>
        <v>0</v>
      </c>
      <c r="AA38" s="357" cm="1">
        <f t="array" aca="1" ref="AA38" ca="1">SUM(IF((MC_Dispositivo!$B$53:$B$189=$C38)*(MC_Dispositivo!$F$36:$BE$36=$BS$1)*(MC_Dispositivo!$F$43:$BE$43=AA$1),MC_Dispositivo!$F$53:$BE$189))</f>
        <v>0</v>
      </c>
      <c r="AB38" s="357" cm="1">
        <f t="array" aca="1" ref="AB38" ca="1">SUM(IF((MC_Dispositivo!$B$53:$B$189=$C38)*(MC_Dispositivo!$F$36:$BE$36=$BS$1)*(MC_Dispositivo!$F$43:$BE$43=AB$1),MC_Dispositivo!$F$53:$BE$189))</f>
        <v>0</v>
      </c>
      <c r="AC38" s="357" cm="1">
        <f t="array" aca="1" ref="AC38" ca="1">SUM(IF((MC_Dispositivo!$B$53:$B$189=$C38)*(MC_Dispositivo!$F$36:$BE$36=$BS$1)*(MC_Dispositivo!$F$43:$BE$43=AC$1),MC_Dispositivo!$F$53:$BE$189))</f>
        <v>0</v>
      </c>
      <c r="AD38" s="357" cm="1">
        <f t="array" aca="1" ref="AD38" ca="1">SUM(IF((MC_Dispositivo!$B$53:$B$189=$C38)*(MC_Dispositivo!$F$36:$BE$36=$BS$1)*(MC_Dispositivo!$F$43:$BE$43=AD$1),MC_Dispositivo!$F$53:$BE$189))</f>
        <v>0</v>
      </c>
      <c r="AE38" s="357" cm="1">
        <f t="array" aca="1" ref="AE38" ca="1">SUM(IF((MC_Dispositivo!$B$53:$B$189=$C38)*(MC_Dispositivo!$F$36:$BE$36=$BS$1)*(MC_Dispositivo!$F$43:$BE$43=AE$1),MC_Dispositivo!$F$53:$BE$189))</f>
        <v>0</v>
      </c>
      <c r="AF38" s="357" cm="1">
        <f t="array" aca="1" ref="AF38" ca="1">SUM(IF((MC_Dispositivo!$B$53:$B$189=$C38)*(MC_Dispositivo!$F$36:$BE$36=$BS$1)*(MC_Dispositivo!$F$43:$BE$43=AF$1),MC_Dispositivo!$F$53:$BE$189))</f>
        <v>0</v>
      </c>
      <c r="AG38" s="357" cm="1">
        <f t="array" aca="1" ref="AG38" ca="1">SUM(IF((MC_Dispositivo!$B$53:$B$189=$C38)*(MC_Dispositivo!$F$36:$BE$36=$BS$1)*(MC_Dispositivo!$F$43:$BE$43=AG$1),MC_Dispositivo!$F$53:$BE$189))</f>
        <v>0</v>
      </c>
      <c r="AH38" s="357" cm="1">
        <f t="array" aca="1" ref="AH38" ca="1">SUM(IF((MC_Dispositivo!$B$53:$B$189=$C38)*(MC_Dispositivo!$F$36:$BE$36=$BS$1)*(MC_Dispositivo!$F$43:$BE$43=AH$1),MC_Dispositivo!$F$53:$BE$189))</f>
        <v>0</v>
      </c>
      <c r="AI38" s="357" cm="1">
        <f t="array" aca="1" ref="AI38" ca="1">SUM(IF((MC_Dispositivo!$B$53:$B$189=$C38)*(MC_Dispositivo!$F$36:$BE$36=$BS$1)*(MC_Dispositivo!$F$43:$BE$43=AI$1),MC_Dispositivo!$F$53:$BE$189))</f>
        <v>0</v>
      </c>
      <c r="AJ38" s="357" cm="1">
        <f t="array" aca="1" ref="AJ38" ca="1">SUM(IF((MC_Dispositivo!$B$53:$B$189=$C38)*(MC_Dispositivo!$F$36:$BE$36=$BS$1)*(MC_Dispositivo!$F$43:$BE$43=AJ$1),MC_Dispositivo!$F$53:$BE$189))</f>
        <v>0</v>
      </c>
      <c r="AK38" s="358">
        <f ca="1">IF(A38="","",INDEX([10]TPU!$G:$G,MATCH($A38,[10]TPU!$A:$A,0)))</f>
        <v>4855.1499999999996</v>
      </c>
      <c r="AL38" s="359">
        <f t="shared" ca="1" si="14"/>
        <v>0</v>
      </c>
      <c r="AM38" s="359">
        <f t="shared" ca="1" si="14"/>
        <v>0</v>
      </c>
      <c r="AN38" s="359">
        <f t="shared" ca="1" si="14"/>
        <v>172933.65006253199</v>
      </c>
      <c r="AO38" s="359">
        <f t="shared" ca="1" si="14"/>
        <v>432334.12515633</v>
      </c>
      <c r="AP38" s="359">
        <f t="shared" ca="1" si="14"/>
        <v>605267.77521886199</v>
      </c>
      <c r="AQ38" s="359">
        <f t="shared" ca="1" si="14"/>
        <v>435174.64658872195</v>
      </c>
      <c r="AR38" s="359">
        <f t="shared" ca="1" si="14"/>
        <v>0</v>
      </c>
      <c r="AS38" s="359">
        <f t="shared" ca="1" si="14"/>
        <v>0</v>
      </c>
      <c r="AT38" s="359">
        <f t="shared" ca="1" si="14"/>
        <v>0</v>
      </c>
      <c r="AU38" s="359">
        <f t="shared" ca="1" si="14"/>
        <v>0</v>
      </c>
      <c r="AV38" s="359">
        <f t="shared" ca="1" si="14"/>
        <v>0</v>
      </c>
      <c r="AW38" s="359">
        <f t="shared" ca="1" si="14"/>
        <v>0</v>
      </c>
      <c r="AX38" s="359">
        <f t="shared" ca="1" si="14"/>
        <v>0</v>
      </c>
      <c r="AY38" s="359">
        <f t="shared" ca="1" si="14"/>
        <v>0</v>
      </c>
      <c r="AZ38" s="359">
        <f t="shared" ca="1" si="14"/>
        <v>0</v>
      </c>
      <c r="BA38" s="359">
        <f t="shared" ca="1" si="14"/>
        <v>0</v>
      </c>
      <c r="BB38" s="359">
        <f t="shared" ca="1" si="14"/>
        <v>0</v>
      </c>
      <c r="BC38" s="359">
        <f t="shared" ca="1" si="14"/>
        <v>0</v>
      </c>
      <c r="BD38" s="359">
        <f t="shared" ca="1" si="14"/>
        <v>0</v>
      </c>
      <c r="BE38" s="359">
        <f t="shared" ca="1" si="14"/>
        <v>0</v>
      </c>
      <c r="BF38" s="359">
        <f t="shared" ca="1" si="14"/>
        <v>0</v>
      </c>
      <c r="BG38" s="359">
        <f t="shared" ca="1" si="14"/>
        <v>0</v>
      </c>
      <c r="BH38" s="359">
        <f t="shared" ca="1" si="14"/>
        <v>0</v>
      </c>
      <c r="BI38" s="359">
        <f t="shared" ca="1" si="14"/>
        <v>0</v>
      </c>
      <c r="BJ38" s="359">
        <f t="shared" ca="1" si="14"/>
        <v>0</v>
      </c>
      <c r="BK38" s="359">
        <f t="shared" ca="1" si="14"/>
        <v>0</v>
      </c>
      <c r="BL38" s="359">
        <f t="shared" ca="1" si="14"/>
        <v>0</v>
      </c>
      <c r="BM38" s="359">
        <f t="shared" ca="1" si="14"/>
        <v>0</v>
      </c>
      <c r="BN38" s="359">
        <f t="shared" ca="1" si="14"/>
        <v>0</v>
      </c>
      <c r="BO38" s="359">
        <f t="shared" ca="1" si="14"/>
        <v>0</v>
      </c>
      <c r="BP38" s="358">
        <f t="shared" ca="1" si="4"/>
        <v>1645710.1970264467</v>
      </c>
      <c r="BQ38" s="206"/>
      <c r="BR38" s="234" t="str">
        <f t="shared" si="5"/>
        <v/>
      </c>
      <c r="BU38" s="207"/>
    </row>
    <row r="39" spans="1:75" ht="20.100000000000001" customHeight="1" outlineLevel="1" x14ac:dyDescent="0.2">
      <c r="A39" s="354" t="str">
        <f ca="1">INDEX(MC_Dispositivo!B:E,MATCH('Quantitativo_BR-356'!C39,MC_Dispositivo!B:B,0),2)</f>
        <v>ED-7623</v>
      </c>
      <c r="B39" s="354" t="str">
        <f ca="1">INDEX([10]TPU!$B:$B,MATCH($A39,[10]TPU!$A:$A,0))</f>
        <v>SICOR</v>
      </c>
      <c r="C39" s="354" t="s">
        <v>83</v>
      </c>
      <c r="D39" s="355" t="str">
        <f ca="1">INDEX(MC_Dispositivo!B:E,MATCH('Quantitativo_BR-356'!C39,MC_Dispositivo!B:B,0),3)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9" s="354" t="str">
        <f ca="1">INDEX(MC_Dispositivo!B:E,MATCH('Quantitativo_BR-356'!C39,MC_Dispositivo!B:B,0),4)</f>
        <v>m³</v>
      </c>
      <c r="F39" s="356" cm="1">
        <f t="array" aca="1" ref="F39" ca="1">IF($BS$1="Todos",SUM(IF(($BS$1="todos")*(MC_Dispositivo!$B$54:$B$212=$C39),MC_Dispositivo!$F$54:$BE$212)),SUM(IF((MC_Dispositivo!$F$36:$BE$36=$BS$1)*(MC_Dispositivo!$B$54:$B$212=$C39),MC_Dispositivo!$F$54:$BE$212)))</f>
        <v>1959.8850000000007</v>
      </c>
      <c r="G39" s="357" cm="1">
        <f t="array" aca="1" ref="G39" ca="1">SUM(IF((MC_Dispositivo!$B$53:$B$189=$C39)*(MC_Dispositivo!$F$36:$BE$36=$BS$1)*(MC_Dispositivo!$F$43:$BE$43=G$1),MC_Dispositivo!$F$53:$BE$189))</f>
        <v>0</v>
      </c>
      <c r="H39" s="357" cm="1">
        <f t="array" aca="1" ref="H39" ca="1">SUM(IF((MC_Dispositivo!$B$53:$B$189=$C39)*(MC_Dispositivo!$F$36:$BE$36=$BS$1)*(MC_Dispositivo!$F$43:$BE$43=H$1),MC_Dispositivo!$F$53:$BE$189))</f>
        <v>0</v>
      </c>
      <c r="I39" s="357" cm="1">
        <f t="array" aca="1" ref="I39" ca="1">SUM(IF((MC_Dispositivo!$B$53:$B$189=$C39)*(MC_Dispositivo!$F$36:$BE$36=$BS$1)*(MC_Dispositivo!$F$43:$BE$43=I$1),MC_Dispositivo!$F$53:$BE$189))</f>
        <v>230.13</v>
      </c>
      <c r="J39" s="357" cm="1">
        <f t="array" aca="1" ref="J39" ca="1">SUM(IF((MC_Dispositivo!$B$53:$B$189=$C39)*(MC_Dispositivo!$F$36:$BE$36=$BS$1)*(MC_Dispositivo!$F$43:$BE$43=J$1),MC_Dispositivo!$F$53:$BE$189))</f>
        <v>575.32500000000005</v>
      </c>
      <c r="K39" s="357" cm="1">
        <f t="array" aca="1" ref="K39" ca="1">SUM(IF((MC_Dispositivo!$B$53:$B$189=$C39)*(MC_Dispositivo!$F$36:$BE$36=$BS$1)*(MC_Dispositivo!$F$43:$BE$43=K$1),MC_Dispositivo!$F$53:$BE$189))</f>
        <v>805.45500000000015</v>
      </c>
      <c r="L39" s="357" cm="1">
        <f t="array" aca="1" ref="L39" ca="1">SUM(IF((MC_Dispositivo!$B$53:$B$189=$C39)*(MC_Dispositivo!$F$36:$BE$36=$BS$1)*(MC_Dispositivo!$F$43:$BE$43=L$1),MC_Dispositivo!$F$53:$BE$189))</f>
        <v>348.97500000000002</v>
      </c>
      <c r="M39" s="357" cm="1">
        <f t="array" aca="1" ref="M39" ca="1">SUM(IF((MC_Dispositivo!$B$53:$B$189=$C39)*(MC_Dispositivo!$F$36:$BE$36=$BS$1)*(MC_Dispositivo!$F$43:$BE$43=M$1),MC_Dispositivo!$F$53:$BE$189))</f>
        <v>0</v>
      </c>
      <c r="N39" s="357" cm="1">
        <f t="array" aca="1" ref="N39" ca="1">SUM(IF((MC_Dispositivo!$B$53:$B$189=$C39)*(MC_Dispositivo!$F$36:$BE$36=$BS$1)*(MC_Dispositivo!$F$43:$BE$43=N$1),MC_Dispositivo!$F$53:$BE$189))</f>
        <v>0</v>
      </c>
      <c r="O39" s="357" cm="1">
        <f t="array" aca="1" ref="O39" ca="1">SUM(IF((MC_Dispositivo!$B$53:$B$189=$C39)*(MC_Dispositivo!$F$36:$BE$36=$BS$1)*(MC_Dispositivo!$F$43:$BE$43=O$1),MC_Dispositivo!$F$53:$BE$189))</f>
        <v>0</v>
      </c>
      <c r="P39" s="357" cm="1">
        <f t="array" aca="1" ref="P39" ca="1">SUM(IF((MC_Dispositivo!$B$53:$B$189=$C39)*(MC_Dispositivo!$F$36:$BE$36=$BS$1)*(MC_Dispositivo!$F$43:$BE$43=P$1),MC_Dispositivo!$F$53:$BE$189))</f>
        <v>0</v>
      </c>
      <c r="Q39" s="357" cm="1">
        <f t="array" aca="1" ref="Q39" ca="1">SUM(IF((MC_Dispositivo!$B$53:$B$189=$C39)*(MC_Dispositivo!$F$36:$BE$36=$BS$1)*(MC_Dispositivo!$F$43:$BE$43=Q$1),MC_Dispositivo!$F$53:$BE$189))</f>
        <v>0</v>
      </c>
      <c r="R39" s="357" cm="1">
        <f t="array" aca="1" ref="R39" ca="1">SUM(IF((MC_Dispositivo!$B$53:$B$189=$C39)*(MC_Dispositivo!$F$36:$BE$36=$BS$1)*(MC_Dispositivo!$F$43:$BE$43=R$1),MC_Dispositivo!$F$53:$BE$189))</f>
        <v>0</v>
      </c>
      <c r="S39" s="357" cm="1">
        <f t="array" aca="1" ref="S39" ca="1">SUM(IF((MC_Dispositivo!$B$53:$B$189=$C39)*(MC_Dispositivo!$F$36:$BE$36=$BS$1)*(MC_Dispositivo!$F$43:$BE$43=S$1),MC_Dispositivo!$F$53:$BE$189))</f>
        <v>0</v>
      </c>
      <c r="T39" s="357" cm="1">
        <f t="array" aca="1" ref="T39" ca="1">SUM(IF((MC_Dispositivo!$B$53:$B$189=$C39)*(MC_Dispositivo!$F$36:$BE$36=$BS$1)*(MC_Dispositivo!$F$43:$BE$43=T$1),MC_Dispositivo!$F$53:$BE$189))</f>
        <v>0</v>
      </c>
      <c r="U39" s="357" cm="1">
        <f t="array" aca="1" ref="U39" ca="1">SUM(IF((MC_Dispositivo!$B$53:$B$189=$C39)*(MC_Dispositivo!$F$36:$BE$36=$BS$1)*(MC_Dispositivo!$F$43:$BE$43=U$1),MC_Dispositivo!$F$53:$BE$189))</f>
        <v>0</v>
      </c>
      <c r="V39" s="357" cm="1">
        <f t="array" aca="1" ref="V39" ca="1">SUM(IF((MC_Dispositivo!$B$53:$B$189=$C39)*(MC_Dispositivo!$F$36:$BE$36=$BS$1)*(MC_Dispositivo!$F$43:$BE$43=V$1),MC_Dispositivo!$F$53:$BE$189))</f>
        <v>0</v>
      </c>
      <c r="W39" s="357" cm="1">
        <f t="array" aca="1" ref="W39" ca="1">SUM(IF((MC_Dispositivo!$B$53:$B$189=$C39)*(MC_Dispositivo!$F$36:$BE$36=$BS$1)*(MC_Dispositivo!$F$43:$BE$43=W$1),MC_Dispositivo!$F$53:$BE$189))</f>
        <v>0</v>
      </c>
      <c r="X39" s="357" cm="1">
        <f t="array" aca="1" ref="X39" ca="1">SUM(IF((MC_Dispositivo!$B$53:$B$189=$C39)*(MC_Dispositivo!$F$36:$BE$36=$BS$1)*(MC_Dispositivo!$F$43:$BE$43=X$1),MC_Dispositivo!$F$53:$BE$189))</f>
        <v>0</v>
      </c>
      <c r="Y39" s="357" cm="1">
        <f t="array" aca="1" ref="Y39" ca="1">SUM(IF((MC_Dispositivo!$B$53:$B$189=$C39)*(MC_Dispositivo!$F$36:$BE$36=$BS$1)*(MC_Dispositivo!$F$43:$BE$43=Y$1),MC_Dispositivo!$F$53:$BE$189))</f>
        <v>0</v>
      </c>
      <c r="Z39" s="357" cm="1">
        <f t="array" aca="1" ref="Z39" ca="1">SUM(IF((MC_Dispositivo!$B$53:$B$189=$C39)*(MC_Dispositivo!$F$36:$BE$36=$BS$1)*(MC_Dispositivo!$F$43:$BE$43=Z$1),MC_Dispositivo!$F$53:$BE$189))</f>
        <v>0</v>
      </c>
      <c r="AA39" s="357" cm="1">
        <f t="array" aca="1" ref="AA39" ca="1">SUM(IF((MC_Dispositivo!$B$53:$B$189=$C39)*(MC_Dispositivo!$F$36:$BE$36=$BS$1)*(MC_Dispositivo!$F$43:$BE$43=AA$1),MC_Dispositivo!$F$53:$BE$189))</f>
        <v>0</v>
      </c>
      <c r="AB39" s="357" cm="1">
        <f t="array" aca="1" ref="AB39" ca="1">SUM(IF((MC_Dispositivo!$B$53:$B$189=$C39)*(MC_Dispositivo!$F$36:$BE$36=$BS$1)*(MC_Dispositivo!$F$43:$BE$43=AB$1),MC_Dispositivo!$F$53:$BE$189))</f>
        <v>0</v>
      </c>
      <c r="AC39" s="357" cm="1">
        <f t="array" aca="1" ref="AC39" ca="1">SUM(IF((MC_Dispositivo!$B$53:$B$189=$C39)*(MC_Dispositivo!$F$36:$BE$36=$BS$1)*(MC_Dispositivo!$F$43:$BE$43=AC$1),MC_Dispositivo!$F$53:$BE$189))</f>
        <v>0</v>
      </c>
      <c r="AD39" s="357" cm="1">
        <f t="array" aca="1" ref="AD39" ca="1">SUM(IF((MC_Dispositivo!$B$53:$B$189=$C39)*(MC_Dispositivo!$F$36:$BE$36=$BS$1)*(MC_Dispositivo!$F$43:$BE$43=AD$1),MC_Dispositivo!$F$53:$BE$189))</f>
        <v>0</v>
      </c>
      <c r="AE39" s="357" cm="1">
        <f t="array" aca="1" ref="AE39" ca="1">SUM(IF((MC_Dispositivo!$B$53:$B$189=$C39)*(MC_Dispositivo!$F$36:$BE$36=$BS$1)*(MC_Dispositivo!$F$43:$BE$43=AE$1),MC_Dispositivo!$F$53:$BE$189))</f>
        <v>0</v>
      </c>
      <c r="AF39" s="357" cm="1">
        <f t="array" aca="1" ref="AF39" ca="1">SUM(IF((MC_Dispositivo!$B$53:$B$189=$C39)*(MC_Dispositivo!$F$36:$BE$36=$BS$1)*(MC_Dispositivo!$F$43:$BE$43=AF$1),MC_Dispositivo!$F$53:$BE$189))</f>
        <v>0</v>
      </c>
      <c r="AG39" s="357" cm="1">
        <f t="array" aca="1" ref="AG39" ca="1">SUM(IF((MC_Dispositivo!$B$53:$B$189=$C39)*(MC_Dispositivo!$F$36:$BE$36=$BS$1)*(MC_Dispositivo!$F$43:$BE$43=AG$1),MC_Dispositivo!$F$53:$BE$189))</f>
        <v>0</v>
      </c>
      <c r="AH39" s="357" cm="1">
        <f t="array" aca="1" ref="AH39" ca="1">SUM(IF((MC_Dispositivo!$B$53:$B$189=$C39)*(MC_Dispositivo!$F$36:$BE$36=$BS$1)*(MC_Dispositivo!$F$43:$BE$43=AH$1),MC_Dispositivo!$F$53:$BE$189))</f>
        <v>0</v>
      </c>
      <c r="AI39" s="357" cm="1">
        <f t="array" aca="1" ref="AI39" ca="1">SUM(IF((MC_Dispositivo!$B$53:$B$189=$C39)*(MC_Dispositivo!$F$36:$BE$36=$BS$1)*(MC_Dispositivo!$F$43:$BE$43=AI$1),MC_Dispositivo!$F$53:$BE$189))</f>
        <v>0</v>
      </c>
      <c r="AJ39" s="357" cm="1">
        <f t="array" aca="1" ref="AJ39" ca="1">SUM(IF((MC_Dispositivo!$B$53:$B$189=$C39)*(MC_Dispositivo!$F$36:$BE$36=$BS$1)*(MC_Dispositivo!$F$43:$BE$43=AJ$1),MC_Dispositivo!$F$53:$BE$189))</f>
        <v>0</v>
      </c>
      <c r="AK39" s="358">
        <f ca="1">IF(A39="","",INDEX([10]TPU!$G:$G,MATCH($A39,[10]TPU!$A:$A,0)))</f>
        <v>2126.9499999999998</v>
      </c>
      <c r="AL39" s="359">
        <f t="shared" ca="1" si="14"/>
        <v>0</v>
      </c>
      <c r="AM39" s="359">
        <f t="shared" ca="1" si="14"/>
        <v>0</v>
      </c>
      <c r="AN39" s="359">
        <f t="shared" ca="1" si="14"/>
        <v>489475.00349999993</v>
      </c>
      <c r="AO39" s="359">
        <f t="shared" ca="1" si="14"/>
        <v>1223687.50875</v>
      </c>
      <c r="AP39" s="359">
        <f t="shared" ca="1" si="14"/>
        <v>1713162.5122500001</v>
      </c>
      <c r="AQ39" s="359">
        <f t="shared" ca="1" si="14"/>
        <v>742252.37624999997</v>
      </c>
      <c r="AR39" s="359">
        <f t="shared" ca="1" si="14"/>
        <v>0</v>
      </c>
      <c r="AS39" s="359">
        <f t="shared" ca="1" si="14"/>
        <v>0</v>
      </c>
      <c r="AT39" s="359">
        <f t="shared" ca="1" si="14"/>
        <v>0</v>
      </c>
      <c r="AU39" s="359">
        <f t="shared" ca="1" si="14"/>
        <v>0</v>
      </c>
      <c r="AV39" s="359">
        <f t="shared" ca="1" si="14"/>
        <v>0</v>
      </c>
      <c r="AW39" s="359">
        <f t="shared" ca="1" si="14"/>
        <v>0</v>
      </c>
      <c r="AX39" s="359">
        <f t="shared" ca="1" si="14"/>
        <v>0</v>
      </c>
      <c r="AY39" s="359">
        <f t="shared" ca="1" si="14"/>
        <v>0</v>
      </c>
      <c r="AZ39" s="359">
        <f t="shared" ca="1" si="14"/>
        <v>0</v>
      </c>
      <c r="BA39" s="359">
        <f t="shared" ca="1" si="14"/>
        <v>0</v>
      </c>
      <c r="BB39" s="359">
        <f t="shared" ca="1" si="14"/>
        <v>0</v>
      </c>
      <c r="BC39" s="359">
        <f t="shared" ca="1" si="14"/>
        <v>0</v>
      </c>
      <c r="BD39" s="359">
        <f t="shared" ca="1" si="14"/>
        <v>0</v>
      </c>
      <c r="BE39" s="359">
        <f t="shared" ca="1" si="14"/>
        <v>0</v>
      </c>
      <c r="BF39" s="359">
        <f t="shared" ca="1" si="14"/>
        <v>0</v>
      </c>
      <c r="BG39" s="359">
        <f t="shared" ca="1" si="14"/>
        <v>0</v>
      </c>
      <c r="BH39" s="359">
        <f t="shared" ca="1" si="14"/>
        <v>0</v>
      </c>
      <c r="BI39" s="359">
        <f t="shared" ca="1" si="14"/>
        <v>0</v>
      </c>
      <c r="BJ39" s="359">
        <f t="shared" ca="1" si="14"/>
        <v>0</v>
      </c>
      <c r="BK39" s="359">
        <f t="shared" ca="1" si="14"/>
        <v>0</v>
      </c>
      <c r="BL39" s="359">
        <f t="shared" ca="1" si="14"/>
        <v>0</v>
      </c>
      <c r="BM39" s="359">
        <f t="shared" ca="1" si="14"/>
        <v>0</v>
      </c>
      <c r="BN39" s="359">
        <f t="shared" ca="1" si="14"/>
        <v>0</v>
      </c>
      <c r="BO39" s="359">
        <f t="shared" ca="1" si="14"/>
        <v>0</v>
      </c>
      <c r="BP39" s="358">
        <f t="shared" ca="1" si="4"/>
        <v>4168577.400750001</v>
      </c>
      <c r="BQ39" s="206"/>
      <c r="BR39" s="234" t="str">
        <f t="shared" si="5"/>
        <v/>
      </c>
      <c r="BU39" s="207"/>
    </row>
    <row r="40" spans="1:75" ht="20.100000000000001" customHeight="1" outlineLevel="1" x14ac:dyDescent="0.2">
      <c r="A40" s="354" t="str">
        <f ca="1">INDEX(MC_Dispositivo!B:E,MATCH('Quantitativo_BR-356'!C40,MC_Dispositivo!B:B,0),2)</f>
        <v>RO-00388</v>
      </c>
      <c r="B40" s="354" t="str">
        <f ca="1">INDEX([10]TPU!$B:$B,MATCH($A40,[10]TPU!$A:$A,0))</f>
        <v>SICOR</v>
      </c>
      <c r="C40" s="354" t="s">
        <v>85</v>
      </c>
      <c r="D40" s="355" t="str">
        <f ca="1">INDEX(MC_Dispositivo!B:E,MATCH('Quantitativo_BR-356'!C40,MC_Dispositivo!B:B,0),3)</f>
        <v>imprimação com emulsão asfáltica (execução, exclui fornecimento e transporte do material betuminoso até a obra)</v>
      </c>
      <c r="E40" s="354" t="str">
        <f ca="1">INDEX(MC_Dispositivo!B:E,MATCH('Quantitativo_BR-356'!C40,MC_Dispositivo!B:B,0),4)</f>
        <v>m2</v>
      </c>
      <c r="F40" s="356" cm="1">
        <f t="array" aca="1" ref="F40" ca="1">IF($BS$1="Todos",SUM(IF(($BS$1="todos")*(MC_Dispositivo!$B$54:$B$212=$C40),MC_Dispositivo!$F$54:$BE$212)),SUM(IF((MC_Dispositivo!$F$36:$BE$36=$BS$1)*(MC_Dispositivo!$B$54:$B$212=$C40),MC_Dispositivo!$F$54:$BE$212)))</f>
        <v>43553</v>
      </c>
      <c r="G40" s="357" cm="1">
        <f t="array" aca="1" ref="G40" ca="1">SUM(IF((MC_Dispositivo!$B$53:$B$189=$C40)*(MC_Dispositivo!$F$36:$BE$36=$BS$1)*(MC_Dispositivo!$F$43:$BE$43=G$1),MC_Dispositivo!$F$53:$BE$189))</f>
        <v>0</v>
      </c>
      <c r="H40" s="357" cm="1">
        <f t="array" aca="1" ref="H40" ca="1">SUM(IF((MC_Dispositivo!$B$53:$B$189=$C40)*(MC_Dispositivo!$F$36:$BE$36=$BS$1)*(MC_Dispositivo!$F$43:$BE$43=H$1),MC_Dispositivo!$F$53:$BE$189))</f>
        <v>0</v>
      </c>
      <c r="I40" s="357" cm="1">
        <f t="array" aca="1" ref="I40" ca="1">SUM(IF((MC_Dispositivo!$B$53:$B$189=$C40)*(MC_Dispositivo!$F$36:$BE$36=$BS$1)*(MC_Dispositivo!$F$43:$BE$43=I$1),MC_Dispositivo!$F$53:$BE$189))</f>
        <v>5114</v>
      </c>
      <c r="J40" s="357" cm="1">
        <f t="array" aca="1" ref="J40" ca="1">SUM(IF((MC_Dispositivo!$B$53:$B$189=$C40)*(MC_Dispositivo!$F$36:$BE$36=$BS$1)*(MC_Dispositivo!$F$43:$BE$43=J$1),MC_Dispositivo!$F$53:$BE$189))</f>
        <v>12785</v>
      </c>
      <c r="K40" s="357" cm="1">
        <f t="array" aca="1" ref="K40" ca="1">SUM(IF((MC_Dispositivo!$B$53:$B$189=$C40)*(MC_Dispositivo!$F$36:$BE$36=$BS$1)*(MC_Dispositivo!$F$43:$BE$43=K$1),MC_Dispositivo!$F$53:$BE$189))</f>
        <v>17899</v>
      </c>
      <c r="L40" s="357" cm="1">
        <f t="array" aca="1" ref="L40" ca="1">SUM(IF((MC_Dispositivo!$B$53:$B$189=$C40)*(MC_Dispositivo!$F$36:$BE$36=$BS$1)*(MC_Dispositivo!$F$43:$BE$43=L$1),MC_Dispositivo!$F$53:$BE$189))</f>
        <v>7755</v>
      </c>
      <c r="M40" s="357" cm="1">
        <f t="array" aca="1" ref="M40" ca="1">SUM(IF((MC_Dispositivo!$B$53:$B$189=$C40)*(MC_Dispositivo!$F$36:$BE$36=$BS$1)*(MC_Dispositivo!$F$43:$BE$43=M$1),MC_Dispositivo!$F$53:$BE$189))</f>
        <v>0</v>
      </c>
      <c r="N40" s="357" cm="1">
        <f t="array" aca="1" ref="N40" ca="1">SUM(IF((MC_Dispositivo!$B$53:$B$189=$C40)*(MC_Dispositivo!$F$36:$BE$36=$BS$1)*(MC_Dispositivo!$F$43:$BE$43=N$1),MC_Dispositivo!$F$53:$BE$189))</f>
        <v>0</v>
      </c>
      <c r="O40" s="357" cm="1">
        <f t="array" aca="1" ref="O40" ca="1">SUM(IF((MC_Dispositivo!$B$53:$B$189=$C40)*(MC_Dispositivo!$F$36:$BE$36=$BS$1)*(MC_Dispositivo!$F$43:$BE$43=O$1),MC_Dispositivo!$F$53:$BE$189))</f>
        <v>0</v>
      </c>
      <c r="P40" s="357" cm="1">
        <f t="array" aca="1" ref="P40" ca="1">SUM(IF((MC_Dispositivo!$B$53:$B$189=$C40)*(MC_Dispositivo!$F$36:$BE$36=$BS$1)*(MC_Dispositivo!$F$43:$BE$43=P$1),MC_Dispositivo!$F$53:$BE$189))</f>
        <v>0</v>
      </c>
      <c r="Q40" s="357" cm="1">
        <f t="array" aca="1" ref="Q40" ca="1">SUM(IF((MC_Dispositivo!$B$53:$B$189=$C40)*(MC_Dispositivo!$F$36:$BE$36=$BS$1)*(MC_Dispositivo!$F$43:$BE$43=Q$1),MC_Dispositivo!$F$53:$BE$189))</f>
        <v>0</v>
      </c>
      <c r="R40" s="357" cm="1">
        <f t="array" aca="1" ref="R40" ca="1">SUM(IF((MC_Dispositivo!$B$53:$B$189=$C40)*(MC_Dispositivo!$F$36:$BE$36=$BS$1)*(MC_Dispositivo!$F$43:$BE$43=R$1),MC_Dispositivo!$F$53:$BE$189))</f>
        <v>0</v>
      </c>
      <c r="S40" s="357" cm="1">
        <f t="array" aca="1" ref="S40" ca="1">SUM(IF((MC_Dispositivo!$B$53:$B$189=$C40)*(MC_Dispositivo!$F$36:$BE$36=$BS$1)*(MC_Dispositivo!$F$43:$BE$43=S$1),MC_Dispositivo!$F$53:$BE$189))</f>
        <v>0</v>
      </c>
      <c r="T40" s="357" cm="1">
        <f t="array" aca="1" ref="T40" ca="1">SUM(IF((MC_Dispositivo!$B$53:$B$189=$C40)*(MC_Dispositivo!$F$36:$BE$36=$BS$1)*(MC_Dispositivo!$F$43:$BE$43=T$1),MC_Dispositivo!$F$53:$BE$189))</f>
        <v>0</v>
      </c>
      <c r="U40" s="357" cm="1">
        <f t="array" aca="1" ref="U40" ca="1">SUM(IF((MC_Dispositivo!$B$53:$B$189=$C40)*(MC_Dispositivo!$F$36:$BE$36=$BS$1)*(MC_Dispositivo!$F$43:$BE$43=U$1),MC_Dispositivo!$F$53:$BE$189))</f>
        <v>0</v>
      </c>
      <c r="V40" s="357" cm="1">
        <f t="array" aca="1" ref="V40" ca="1">SUM(IF((MC_Dispositivo!$B$53:$B$189=$C40)*(MC_Dispositivo!$F$36:$BE$36=$BS$1)*(MC_Dispositivo!$F$43:$BE$43=V$1),MC_Dispositivo!$F$53:$BE$189))</f>
        <v>0</v>
      </c>
      <c r="W40" s="357" cm="1">
        <f t="array" aca="1" ref="W40" ca="1">SUM(IF((MC_Dispositivo!$B$53:$B$189=$C40)*(MC_Dispositivo!$F$36:$BE$36=$BS$1)*(MC_Dispositivo!$F$43:$BE$43=W$1),MC_Dispositivo!$F$53:$BE$189))</f>
        <v>0</v>
      </c>
      <c r="X40" s="357" cm="1">
        <f t="array" aca="1" ref="X40" ca="1">SUM(IF((MC_Dispositivo!$B$53:$B$189=$C40)*(MC_Dispositivo!$F$36:$BE$36=$BS$1)*(MC_Dispositivo!$F$43:$BE$43=X$1),MC_Dispositivo!$F$53:$BE$189))</f>
        <v>0</v>
      </c>
      <c r="Y40" s="357" cm="1">
        <f t="array" aca="1" ref="Y40" ca="1">SUM(IF((MC_Dispositivo!$B$53:$B$189=$C40)*(MC_Dispositivo!$F$36:$BE$36=$BS$1)*(MC_Dispositivo!$F$43:$BE$43=Y$1),MC_Dispositivo!$F$53:$BE$189))</f>
        <v>0</v>
      </c>
      <c r="Z40" s="357" cm="1">
        <f t="array" aca="1" ref="Z40" ca="1">SUM(IF((MC_Dispositivo!$B$53:$B$189=$C40)*(MC_Dispositivo!$F$36:$BE$36=$BS$1)*(MC_Dispositivo!$F$43:$BE$43=Z$1),MC_Dispositivo!$F$53:$BE$189))</f>
        <v>0</v>
      </c>
      <c r="AA40" s="357" cm="1">
        <f t="array" aca="1" ref="AA40" ca="1">SUM(IF((MC_Dispositivo!$B$53:$B$189=$C40)*(MC_Dispositivo!$F$36:$BE$36=$BS$1)*(MC_Dispositivo!$F$43:$BE$43=AA$1),MC_Dispositivo!$F$53:$BE$189))</f>
        <v>0</v>
      </c>
      <c r="AB40" s="357" cm="1">
        <f t="array" aca="1" ref="AB40" ca="1">SUM(IF((MC_Dispositivo!$B$53:$B$189=$C40)*(MC_Dispositivo!$F$36:$BE$36=$BS$1)*(MC_Dispositivo!$F$43:$BE$43=AB$1),MC_Dispositivo!$F$53:$BE$189))</f>
        <v>0</v>
      </c>
      <c r="AC40" s="357" cm="1">
        <f t="array" aca="1" ref="AC40" ca="1">SUM(IF((MC_Dispositivo!$B$53:$B$189=$C40)*(MC_Dispositivo!$F$36:$BE$36=$BS$1)*(MC_Dispositivo!$F$43:$BE$43=AC$1),MC_Dispositivo!$F$53:$BE$189))</f>
        <v>0</v>
      </c>
      <c r="AD40" s="357" cm="1">
        <f t="array" aca="1" ref="AD40" ca="1">SUM(IF((MC_Dispositivo!$B$53:$B$189=$C40)*(MC_Dispositivo!$F$36:$BE$36=$BS$1)*(MC_Dispositivo!$F$43:$BE$43=AD$1),MC_Dispositivo!$F$53:$BE$189))</f>
        <v>0</v>
      </c>
      <c r="AE40" s="357" cm="1">
        <f t="array" aca="1" ref="AE40" ca="1">SUM(IF((MC_Dispositivo!$B$53:$B$189=$C40)*(MC_Dispositivo!$F$36:$BE$36=$BS$1)*(MC_Dispositivo!$F$43:$BE$43=AE$1),MC_Dispositivo!$F$53:$BE$189))</f>
        <v>0</v>
      </c>
      <c r="AF40" s="357" cm="1">
        <f t="array" aca="1" ref="AF40" ca="1">SUM(IF((MC_Dispositivo!$B$53:$B$189=$C40)*(MC_Dispositivo!$F$36:$BE$36=$BS$1)*(MC_Dispositivo!$F$43:$BE$43=AF$1),MC_Dispositivo!$F$53:$BE$189))</f>
        <v>0</v>
      </c>
      <c r="AG40" s="357" cm="1">
        <f t="array" aca="1" ref="AG40" ca="1">SUM(IF((MC_Dispositivo!$B$53:$B$189=$C40)*(MC_Dispositivo!$F$36:$BE$36=$BS$1)*(MC_Dispositivo!$F$43:$BE$43=AG$1),MC_Dispositivo!$F$53:$BE$189))</f>
        <v>0</v>
      </c>
      <c r="AH40" s="357" cm="1">
        <f t="array" aca="1" ref="AH40" ca="1">SUM(IF((MC_Dispositivo!$B$53:$B$189=$C40)*(MC_Dispositivo!$F$36:$BE$36=$BS$1)*(MC_Dispositivo!$F$43:$BE$43=AH$1),MC_Dispositivo!$F$53:$BE$189))</f>
        <v>0</v>
      </c>
      <c r="AI40" s="357" cm="1">
        <f t="array" aca="1" ref="AI40" ca="1">SUM(IF((MC_Dispositivo!$B$53:$B$189=$C40)*(MC_Dispositivo!$F$36:$BE$36=$BS$1)*(MC_Dispositivo!$F$43:$BE$43=AI$1),MC_Dispositivo!$F$53:$BE$189))</f>
        <v>0</v>
      </c>
      <c r="AJ40" s="357" cm="1">
        <f t="array" aca="1" ref="AJ40" ca="1">SUM(IF((MC_Dispositivo!$B$53:$B$189=$C40)*(MC_Dispositivo!$F$36:$BE$36=$BS$1)*(MC_Dispositivo!$F$43:$BE$43=AJ$1),MC_Dispositivo!$F$53:$BE$189))</f>
        <v>0</v>
      </c>
      <c r="AK40" s="358">
        <f ca="1">IF(A40="","",INDEX([10]TPU!$G:$G,MATCH($A40,[10]TPU!$A:$A,0)))</f>
        <v>5.58</v>
      </c>
      <c r="AL40" s="359">
        <f t="shared" ca="1" si="14"/>
        <v>0</v>
      </c>
      <c r="AM40" s="359">
        <f t="shared" ca="1" si="14"/>
        <v>0</v>
      </c>
      <c r="AN40" s="359">
        <f t="shared" ca="1" si="14"/>
        <v>28536.12</v>
      </c>
      <c r="AO40" s="359">
        <f t="shared" ca="1" si="14"/>
        <v>71340.3</v>
      </c>
      <c r="AP40" s="359">
        <f t="shared" ca="1" si="14"/>
        <v>99876.42</v>
      </c>
      <c r="AQ40" s="359">
        <f t="shared" ca="1" si="14"/>
        <v>43272.9</v>
      </c>
      <c r="AR40" s="359">
        <f t="shared" ca="1" si="14"/>
        <v>0</v>
      </c>
      <c r="AS40" s="359">
        <f t="shared" ca="1" si="14"/>
        <v>0</v>
      </c>
      <c r="AT40" s="359">
        <f t="shared" ca="1" si="14"/>
        <v>0</v>
      </c>
      <c r="AU40" s="359">
        <f t="shared" ca="1" si="14"/>
        <v>0</v>
      </c>
      <c r="AV40" s="359">
        <f t="shared" ca="1" si="14"/>
        <v>0</v>
      </c>
      <c r="AW40" s="359">
        <f t="shared" ca="1" si="14"/>
        <v>0</v>
      </c>
      <c r="AX40" s="359">
        <f t="shared" ca="1" si="14"/>
        <v>0</v>
      </c>
      <c r="AY40" s="359">
        <f t="shared" ca="1" si="14"/>
        <v>0</v>
      </c>
      <c r="AZ40" s="359">
        <f t="shared" ca="1" si="14"/>
        <v>0</v>
      </c>
      <c r="BA40" s="359">
        <f t="shared" ca="1" si="14"/>
        <v>0</v>
      </c>
      <c r="BB40" s="359">
        <f t="shared" ca="1" si="14"/>
        <v>0</v>
      </c>
      <c r="BC40" s="359">
        <f t="shared" ca="1" si="14"/>
        <v>0</v>
      </c>
      <c r="BD40" s="359">
        <f t="shared" ca="1" si="14"/>
        <v>0</v>
      </c>
      <c r="BE40" s="359">
        <f t="shared" ca="1" si="14"/>
        <v>0</v>
      </c>
      <c r="BF40" s="359">
        <f t="shared" ca="1" si="14"/>
        <v>0</v>
      </c>
      <c r="BG40" s="359">
        <f t="shared" ca="1" si="14"/>
        <v>0</v>
      </c>
      <c r="BH40" s="359">
        <f t="shared" ca="1" si="14"/>
        <v>0</v>
      </c>
      <c r="BI40" s="359">
        <f t="shared" ca="1" si="14"/>
        <v>0</v>
      </c>
      <c r="BJ40" s="359">
        <f t="shared" ca="1" si="14"/>
        <v>0</v>
      </c>
      <c r="BK40" s="359">
        <f t="shared" ca="1" si="14"/>
        <v>0</v>
      </c>
      <c r="BL40" s="359">
        <f t="shared" ca="1" si="14"/>
        <v>0</v>
      </c>
      <c r="BM40" s="359">
        <f t="shared" ca="1" si="14"/>
        <v>0</v>
      </c>
      <c r="BN40" s="359">
        <f t="shared" ca="1" si="14"/>
        <v>0</v>
      </c>
      <c r="BO40" s="359">
        <f t="shared" ca="1" si="14"/>
        <v>0</v>
      </c>
      <c r="BP40" s="358">
        <f t="shared" ca="1" si="4"/>
        <v>243025.74</v>
      </c>
      <c r="BQ40" s="206"/>
      <c r="BR40" s="234" t="str">
        <f t="shared" si="5"/>
        <v/>
      </c>
      <c r="BU40" s="207"/>
    </row>
    <row r="41" spans="1:75" ht="20.100000000000001" customHeight="1" outlineLevel="1" x14ac:dyDescent="0.2">
      <c r="A41" s="354" t="str">
        <f ca="1">INDEX(MC_Dispositivo!B:E,MATCH('Quantitativo_BR-356'!C41,MC_Dispositivo!B:B,0),2)</f>
        <v>RO-51229</v>
      </c>
      <c r="B41" s="354" t="str">
        <f ca="1">INDEX([10]TPU!$B:$B,MATCH($A41,[10]TPU!$A:$A,0))</f>
        <v>CUSTO REAJUSTADO</v>
      </c>
      <c r="C41" s="354" t="s">
        <v>87</v>
      </c>
      <c r="D41" s="355" t="str">
        <f ca="1">INDEX(MC_Dispositivo!B:E,MATCH('Quantitativo_BR-356'!C41,MC_Dispositivo!B:B,0),3)</f>
        <v>pintura de ligação (execução e fornecimento do material betuminoso, exclusive transporte do material betuminoso)</v>
      </c>
      <c r="E41" s="354" t="str">
        <f ca="1">INDEX(MC_Dispositivo!B:E,MATCH('Quantitativo_BR-356'!C41,MC_Dispositivo!B:B,0),4)</f>
        <v>m2</v>
      </c>
      <c r="F41" s="356" cm="1">
        <f t="array" aca="1" ref="F41" ca="1">IF($BS$1="Todos",SUM(IF(($BS$1="todos")*(MC_Dispositivo!$B$54:$B$212=$C41),MC_Dispositivo!$F$54:$BE$212)),SUM(IF((MC_Dispositivo!$F$36:$BE$36=$BS$1)*(MC_Dispositivo!$B$54:$B$212=$C41),MC_Dispositivo!$F$54:$BE$212)))</f>
        <v>43553</v>
      </c>
      <c r="G41" s="357" cm="1">
        <f t="array" aca="1" ref="G41" ca="1">SUM(IF((MC_Dispositivo!$B$53:$B$189=$C41)*(MC_Dispositivo!$F$36:$BE$36=$BS$1)*(MC_Dispositivo!$F$43:$BE$43=G$1),MC_Dispositivo!$F$53:$BE$189))</f>
        <v>0</v>
      </c>
      <c r="H41" s="357" cm="1">
        <f t="array" aca="1" ref="H41" ca="1">SUM(IF((MC_Dispositivo!$B$53:$B$189=$C41)*(MC_Dispositivo!$F$36:$BE$36=$BS$1)*(MC_Dispositivo!$F$43:$BE$43=H$1),MC_Dispositivo!$F$53:$BE$189))</f>
        <v>0</v>
      </c>
      <c r="I41" s="357" cm="1">
        <f t="array" aca="1" ref="I41" ca="1">SUM(IF((MC_Dispositivo!$B$53:$B$189=$C41)*(MC_Dispositivo!$F$36:$BE$36=$BS$1)*(MC_Dispositivo!$F$43:$BE$43=I$1),MC_Dispositivo!$F$53:$BE$189))</f>
        <v>5114</v>
      </c>
      <c r="J41" s="357" cm="1">
        <f t="array" aca="1" ref="J41" ca="1">SUM(IF((MC_Dispositivo!$B$53:$B$189=$C41)*(MC_Dispositivo!$F$36:$BE$36=$BS$1)*(MC_Dispositivo!$F$43:$BE$43=J$1),MC_Dispositivo!$F$53:$BE$189))</f>
        <v>12785</v>
      </c>
      <c r="K41" s="357" cm="1">
        <f t="array" aca="1" ref="K41" ca="1">SUM(IF((MC_Dispositivo!$B$53:$B$189=$C41)*(MC_Dispositivo!$F$36:$BE$36=$BS$1)*(MC_Dispositivo!$F$43:$BE$43=K$1),MC_Dispositivo!$F$53:$BE$189))</f>
        <v>17899</v>
      </c>
      <c r="L41" s="357" cm="1">
        <f t="array" aca="1" ref="L41" ca="1">SUM(IF((MC_Dispositivo!$B$53:$B$189=$C41)*(MC_Dispositivo!$F$36:$BE$36=$BS$1)*(MC_Dispositivo!$F$43:$BE$43=L$1),MC_Dispositivo!$F$53:$BE$189))</f>
        <v>7755</v>
      </c>
      <c r="M41" s="357" cm="1">
        <f t="array" aca="1" ref="M41" ca="1">SUM(IF((MC_Dispositivo!$B$53:$B$189=$C41)*(MC_Dispositivo!$F$36:$BE$36=$BS$1)*(MC_Dispositivo!$F$43:$BE$43=M$1),MC_Dispositivo!$F$53:$BE$189))</f>
        <v>0</v>
      </c>
      <c r="N41" s="357" cm="1">
        <f t="array" aca="1" ref="N41" ca="1">SUM(IF((MC_Dispositivo!$B$53:$B$189=$C41)*(MC_Dispositivo!$F$36:$BE$36=$BS$1)*(MC_Dispositivo!$F$43:$BE$43=N$1),MC_Dispositivo!$F$53:$BE$189))</f>
        <v>0</v>
      </c>
      <c r="O41" s="357" cm="1">
        <f t="array" aca="1" ref="O41" ca="1">SUM(IF((MC_Dispositivo!$B$53:$B$189=$C41)*(MC_Dispositivo!$F$36:$BE$36=$BS$1)*(MC_Dispositivo!$F$43:$BE$43=O$1),MC_Dispositivo!$F$53:$BE$189))</f>
        <v>0</v>
      </c>
      <c r="P41" s="357" cm="1">
        <f t="array" aca="1" ref="P41" ca="1">SUM(IF((MC_Dispositivo!$B$53:$B$189=$C41)*(MC_Dispositivo!$F$36:$BE$36=$BS$1)*(MC_Dispositivo!$F$43:$BE$43=P$1),MC_Dispositivo!$F$53:$BE$189))</f>
        <v>0</v>
      </c>
      <c r="Q41" s="357" cm="1">
        <f t="array" aca="1" ref="Q41" ca="1">SUM(IF((MC_Dispositivo!$B$53:$B$189=$C41)*(MC_Dispositivo!$F$36:$BE$36=$BS$1)*(MC_Dispositivo!$F$43:$BE$43=Q$1),MC_Dispositivo!$F$53:$BE$189))</f>
        <v>0</v>
      </c>
      <c r="R41" s="357" cm="1">
        <f t="array" aca="1" ref="R41" ca="1">SUM(IF((MC_Dispositivo!$B$53:$B$189=$C41)*(MC_Dispositivo!$F$36:$BE$36=$BS$1)*(MC_Dispositivo!$F$43:$BE$43=R$1),MC_Dispositivo!$F$53:$BE$189))</f>
        <v>0</v>
      </c>
      <c r="S41" s="357" cm="1">
        <f t="array" aca="1" ref="S41" ca="1">SUM(IF((MC_Dispositivo!$B$53:$B$189=$C41)*(MC_Dispositivo!$F$36:$BE$36=$BS$1)*(MC_Dispositivo!$F$43:$BE$43=S$1),MC_Dispositivo!$F$53:$BE$189))</f>
        <v>0</v>
      </c>
      <c r="T41" s="357" cm="1">
        <f t="array" aca="1" ref="T41" ca="1">SUM(IF((MC_Dispositivo!$B$53:$B$189=$C41)*(MC_Dispositivo!$F$36:$BE$36=$BS$1)*(MC_Dispositivo!$F$43:$BE$43=T$1),MC_Dispositivo!$F$53:$BE$189))</f>
        <v>0</v>
      </c>
      <c r="U41" s="357" cm="1">
        <f t="array" aca="1" ref="U41" ca="1">SUM(IF((MC_Dispositivo!$B$53:$B$189=$C41)*(MC_Dispositivo!$F$36:$BE$36=$BS$1)*(MC_Dispositivo!$F$43:$BE$43=U$1),MC_Dispositivo!$F$53:$BE$189))</f>
        <v>0</v>
      </c>
      <c r="V41" s="357" cm="1">
        <f t="array" aca="1" ref="V41" ca="1">SUM(IF((MC_Dispositivo!$B$53:$B$189=$C41)*(MC_Dispositivo!$F$36:$BE$36=$BS$1)*(MC_Dispositivo!$F$43:$BE$43=V$1),MC_Dispositivo!$F$53:$BE$189))</f>
        <v>0</v>
      </c>
      <c r="W41" s="357" cm="1">
        <f t="array" aca="1" ref="W41" ca="1">SUM(IF((MC_Dispositivo!$B$53:$B$189=$C41)*(MC_Dispositivo!$F$36:$BE$36=$BS$1)*(MC_Dispositivo!$F$43:$BE$43=W$1),MC_Dispositivo!$F$53:$BE$189))</f>
        <v>0</v>
      </c>
      <c r="X41" s="357" cm="1">
        <f t="array" aca="1" ref="X41" ca="1">SUM(IF((MC_Dispositivo!$B$53:$B$189=$C41)*(MC_Dispositivo!$F$36:$BE$36=$BS$1)*(MC_Dispositivo!$F$43:$BE$43=X$1),MC_Dispositivo!$F$53:$BE$189))</f>
        <v>0</v>
      </c>
      <c r="Y41" s="357" cm="1">
        <f t="array" aca="1" ref="Y41" ca="1">SUM(IF((MC_Dispositivo!$B$53:$B$189=$C41)*(MC_Dispositivo!$F$36:$BE$36=$BS$1)*(MC_Dispositivo!$F$43:$BE$43=Y$1),MC_Dispositivo!$F$53:$BE$189))</f>
        <v>0</v>
      </c>
      <c r="Z41" s="357" cm="1">
        <f t="array" aca="1" ref="Z41" ca="1">SUM(IF((MC_Dispositivo!$B$53:$B$189=$C41)*(MC_Dispositivo!$F$36:$BE$36=$BS$1)*(MC_Dispositivo!$F$43:$BE$43=Z$1),MC_Dispositivo!$F$53:$BE$189))</f>
        <v>0</v>
      </c>
      <c r="AA41" s="357" cm="1">
        <f t="array" aca="1" ref="AA41" ca="1">SUM(IF((MC_Dispositivo!$B$53:$B$189=$C41)*(MC_Dispositivo!$F$36:$BE$36=$BS$1)*(MC_Dispositivo!$F$43:$BE$43=AA$1),MC_Dispositivo!$F$53:$BE$189))</f>
        <v>0</v>
      </c>
      <c r="AB41" s="357" cm="1">
        <f t="array" aca="1" ref="AB41" ca="1">SUM(IF((MC_Dispositivo!$B$53:$B$189=$C41)*(MC_Dispositivo!$F$36:$BE$36=$BS$1)*(MC_Dispositivo!$F$43:$BE$43=AB$1),MC_Dispositivo!$F$53:$BE$189))</f>
        <v>0</v>
      </c>
      <c r="AC41" s="357" cm="1">
        <f t="array" aca="1" ref="AC41" ca="1">SUM(IF((MC_Dispositivo!$B$53:$B$189=$C41)*(MC_Dispositivo!$F$36:$BE$36=$BS$1)*(MC_Dispositivo!$F$43:$BE$43=AC$1),MC_Dispositivo!$F$53:$BE$189))</f>
        <v>0</v>
      </c>
      <c r="AD41" s="357" cm="1">
        <f t="array" aca="1" ref="AD41" ca="1">SUM(IF((MC_Dispositivo!$B$53:$B$189=$C41)*(MC_Dispositivo!$F$36:$BE$36=$BS$1)*(MC_Dispositivo!$F$43:$BE$43=AD$1),MC_Dispositivo!$F$53:$BE$189))</f>
        <v>0</v>
      </c>
      <c r="AE41" s="357" cm="1">
        <f t="array" aca="1" ref="AE41" ca="1">SUM(IF((MC_Dispositivo!$B$53:$B$189=$C41)*(MC_Dispositivo!$F$36:$BE$36=$BS$1)*(MC_Dispositivo!$F$43:$BE$43=AE$1),MC_Dispositivo!$F$53:$BE$189))</f>
        <v>0</v>
      </c>
      <c r="AF41" s="357" cm="1">
        <f t="array" aca="1" ref="AF41" ca="1">SUM(IF((MC_Dispositivo!$B$53:$B$189=$C41)*(MC_Dispositivo!$F$36:$BE$36=$BS$1)*(MC_Dispositivo!$F$43:$BE$43=AF$1),MC_Dispositivo!$F$53:$BE$189))</f>
        <v>0</v>
      </c>
      <c r="AG41" s="357" cm="1">
        <f t="array" aca="1" ref="AG41" ca="1">SUM(IF((MC_Dispositivo!$B$53:$B$189=$C41)*(MC_Dispositivo!$F$36:$BE$36=$BS$1)*(MC_Dispositivo!$F$43:$BE$43=AG$1),MC_Dispositivo!$F$53:$BE$189))</f>
        <v>0</v>
      </c>
      <c r="AH41" s="357" cm="1">
        <f t="array" aca="1" ref="AH41" ca="1">SUM(IF((MC_Dispositivo!$B$53:$B$189=$C41)*(MC_Dispositivo!$F$36:$BE$36=$BS$1)*(MC_Dispositivo!$F$43:$BE$43=AH$1),MC_Dispositivo!$F$53:$BE$189))</f>
        <v>0</v>
      </c>
      <c r="AI41" s="357" cm="1">
        <f t="array" aca="1" ref="AI41" ca="1">SUM(IF((MC_Dispositivo!$B$53:$B$189=$C41)*(MC_Dispositivo!$F$36:$BE$36=$BS$1)*(MC_Dispositivo!$F$43:$BE$43=AI$1),MC_Dispositivo!$F$53:$BE$189))</f>
        <v>0</v>
      </c>
      <c r="AJ41" s="357" cm="1">
        <f t="array" aca="1" ref="AJ41" ca="1">SUM(IF((MC_Dispositivo!$B$53:$B$189=$C41)*(MC_Dispositivo!$F$36:$BE$36=$BS$1)*(MC_Dispositivo!$F$43:$BE$43=AJ$1),MC_Dispositivo!$F$53:$BE$189))</f>
        <v>0</v>
      </c>
      <c r="AK41" s="358">
        <f ca="1">IF(A41="","",INDEX([10]TPU!$G:$G,MATCH($A41,[10]TPU!$A:$A,0)))</f>
        <v>2.61</v>
      </c>
      <c r="AL41" s="359">
        <f t="shared" ca="1" si="14"/>
        <v>0</v>
      </c>
      <c r="AM41" s="359">
        <f t="shared" ca="1" si="14"/>
        <v>0</v>
      </c>
      <c r="AN41" s="359">
        <f t="shared" ca="1" si="14"/>
        <v>13347.539999999999</v>
      </c>
      <c r="AO41" s="359">
        <f t="shared" ca="1" si="14"/>
        <v>33368.85</v>
      </c>
      <c r="AP41" s="359">
        <f t="shared" ca="1" si="14"/>
        <v>46716.39</v>
      </c>
      <c r="AQ41" s="359">
        <f t="shared" ca="1" si="14"/>
        <v>20240.55</v>
      </c>
      <c r="AR41" s="359">
        <f t="shared" ca="1" si="14"/>
        <v>0</v>
      </c>
      <c r="AS41" s="359">
        <f t="shared" ca="1" si="14"/>
        <v>0</v>
      </c>
      <c r="AT41" s="359">
        <f t="shared" ca="1" si="14"/>
        <v>0</v>
      </c>
      <c r="AU41" s="359">
        <f t="shared" ca="1" si="14"/>
        <v>0</v>
      </c>
      <c r="AV41" s="359">
        <f t="shared" ca="1" si="14"/>
        <v>0</v>
      </c>
      <c r="AW41" s="359">
        <f t="shared" ca="1" si="14"/>
        <v>0</v>
      </c>
      <c r="AX41" s="359">
        <f t="shared" ca="1" si="14"/>
        <v>0</v>
      </c>
      <c r="AY41" s="359">
        <f t="shared" ca="1" si="14"/>
        <v>0</v>
      </c>
      <c r="AZ41" s="359">
        <f t="shared" ca="1" si="14"/>
        <v>0</v>
      </c>
      <c r="BA41" s="359">
        <f t="shared" ref="BA41:BO47" ca="1" si="15">IF($A41="",SUMIFS(BA42:BA85,$C42:$C85,$C41&amp;"*",$A42:$A85,"&lt;&gt;"&amp;""),V41*$AK41)</f>
        <v>0</v>
      </c>
      <c r="BB41" s="359">
        <f t="shared" ca="1" si="15"/>
        <v>0</v>
      </c>
      <c r="BC41" s="359">
        <f t="shared" ca="1" si="15"/>
        <v>0</v>
      </c>
      <c r="BD41" s="359">
        <f t="shared" ca="1" si="15"/>
        <v>0</v>
      </c>
      <c r="BE41" s="359">
        <f t="shared" ca="1" si="15"/>
        <v>0</v>
      </c>
      <c r="BF41" s="359">
        <f t="shared" ca="1" si="15"/>
        <v>0</v>
      </c>
      <c r="BG41" s="359">
        <f t="shared" ca="1" si="15"/>
        <v>0</v>
      </c>
      <c r="BH41" s="359">
        <f t="shared" ca="1" si="15"/>
        <v>0</v>
      </c>
      <c r="BI41" s="359">
        <f t="shared" ca="1" si="15"/>
        <v>0</v>
      </c>
      <c r="BJ41" s="359">
        <f t="shared" ca="1" si="15"/>
        <v>0</v>
      </c>
      <c r="BK41" s="359">
        <f t="shared" ca="1" si="15"/>
        <v>0</v>
      </c>
      <c r="BL41" s="359">
        <f t="shared" ca="1" si="15"/>
        <v>0</v>
      </c>
      <c r="BM41" s="359">
        <f t="shared" ca="1" si="15"/>
        <v>0</v>
      </c>
      <c r="BN41" s="359">
        <f t="shared" ca="1" si="15"/>
        <v>0</v>
      </c>
      <c r="BO41" s="359">
        <f t="shared" ca="1" si="15"/>
        <v>0</v>
      </c>
      <c r="BP41" s="358">
        <f t="shared" ca="1" si="4"/>
        <v>113673.33</v>
      </c>
      <c r="BQ41" s="206"/>
      <c r="BR41" s="234" t="str">
        <f t="shared" si="5"/>
        <v/>
      </c>
      <c r="BU41" s="207"/>
    </row>
    <row r="42" spans="1:75" ht="20.100000000000001" customHeight="1" outlineLevel="1" x14ac:dyDescent="0.2">
      <c r="A42" s="354">
        <f ca="1">INDEX(MC_Dispositivo!B:E,MATCH('Quantitativo_BR-356'!C42,MC_Dispositivo!B:B,0),2)</f>
        <v>4011240</v>
      </c>
      <c r="B42" s="354" t="str">
        <f ca="1">INDEX([10]TPU!$B:$B,MATCH($A42,[10]TPU!$A:$A,0))</f>
        <v>SICRO</v>
      </c>
      <c r="C42" s="354" t="s">
        <v>90</v>
      </c>
      <c r="D42" s="355" t="str">
        <f ca="1">INDEX(MC_Dispositivo!B:E,MATCH('Quantitativo_BR-356'!C42,MC_Dispositivo!B:B,0),3)</f>
        <v>Base estabilizada granulometricamente com mistura solo brita (70% - 30%) com 3% de cimento em usina com material de jazida e brita comercial</v>
      </c>
      <c r="E42" s="354" t="str">
        <f ca="1">INDEX(MC_Dispositivo!B:E,MATCH('Quantitativo_BR-356'!C42,MC_Dispositivo!B:B,0),4)</f>
        <v>m³</v>
      </c>
      <c r="F42" s="356" cm="1">
        <f t="array" aca="1" ref="F42" ca="1">IF($BS$1="Todos",SUM(IF(($BS$1="todos")*(MC_Dispositivo!$B$54:$B$212=$C42),MC_Dispositivo!$F$54:$BE$212)),SUM(IF((MC_Dispositivo!$F$36:$BE$36=$BS$1)*(MC_Dispositivo!$B$54:$B$212=$C42),MC_Dispositivo!$F$54:$BE$212)))</f>
        <v>9699.4799999999959</v>
      </c>
      <c r="G42" s="357" cm="1">
        <f t="array" aca="1" ref="G42" ca="1">SUM(IF((MC_Dispositivo!$B$53:$B$189=$C42)*(MC_Dispositivo!$F$36:$BE$36=$BS$1)*(MC_Dispositivo!$F$43:$BE$43=G$1),MC_Dispositivo!$F$53:$BE$189))</f>
        <v>0</v>
      </c>
      <c r="H42" s="357" cm="1">
        <f t="array" aca="1" ref="H42" ca="1">SUM(IF((MC_Dispositivo!$B$53:$B$189=$C42)*(MC_Dispositivo!$F$36:$BE$36=$BS$1)*(MC_Dispositivo!$F$43:$BE$43=H$1),MC_Dispositivo!$F$53:$BE$189))</f>
        <v>0</v>
      </c>
      <c r="I42" s="357" cm="1">
        <f t="array" aca="1" ref="I42" ca="1">SUM(IF((MC_Dispositivo!$B$53:$B$189=$C42)*(MC_Dispositivo!$F$36:$BE$36=$BS$1)*(MC_Dispositivo!$F$43:$BE$43=I$1),MC_Dispositivo!$F$53:$BE$189))</f>
        <v>1139.0399999999997</v>
      </c>
      <c r="J42" s="357" cm="1">
        <f t="array" aca="1" ref="J42" ca="1">SUM(IF((MC_Dispositivo!$B$53:$B$189=$C42)*(MC_Dispositivo!$F$36:$BE$36=$BS$1)*(MC_Dispositivo!$F$43:$BE$43=J$1),MC_Dispositivo!$F$53:$BE$189))</f>
        <v>2847.5999999999995</v>
      </c>
      <c r="K42" s="357" cm="1">
        <f t="array" aca="1" ref="K42" ca="1">SUM(IF((MC_Dispositivo!$B$53:$B$189=$C42)*(MC_Dispositivo!$F$36:$BE$36=$BS$1)*(MC_Dispositivo!$F$43:$BE$43=K$1),MC_Dispositivo!$F$53:$BE$189))</f>
        <v>3986.6399999999994</v>
      </c>
      <c r="L42" s="357" cm="1">
        <f t="array" aca="1" ref="L42" ca="1">SUM(IF((MC_Dispositivo!$B$53:$B$189=$C42)*(MC_Dispositivo!$F$36:$BE$36=$BS$1)*(MC_Dispositivo!$F$43:$BE$43=L$1),MC_Dispositivo!$F$53:$BE$189))</f>
        <v>1726.1999999999998</v>
      </c>
      <c r="M42" s="357" cm="1">
        <f t="array" aca="1" ref="M42" ca="1">SUM(IF((MC_Dispositivo!$B$53:$B$189=$C42)*(MC_Dispositivo!$F$36:$BE$36=$BS$1)*(MC_Dispositivo!$F$43:$BE$43=M$1),MC_Dispositivo!$F$53:$BE$189))</f>
        <v>0</v>
      </c>
      <c r="N42" s="357" cm="1">
        <f t="array" aca="1" ref="N42" ca="1">SUM(IF((MC_Dispositivo!$B$53:$B$189=$C42)*(MC_Dispositivo!$F$36:$BE$36=$BS$1)*(MC_Dispositivo!$F$43:$BE$43=N$1),MC_Dispositivo!$F$53:$BE$189))</f>
        <v>0</v>
      </c>
      <c r="O42" s="357" cm="1">
        <f t="array" aca="1" ref="O42" ca="1">SUM(IF((MC_Dispositivo!$B$53:$B$189=$C42)*(MC_Dispositivo!$F$36:$BE$36=$BS$1)*(MC_Dispositivo!$F$43:$BE$43=O$1),MC_Dispositivo!$F$53:$BE$189))</f>
        <v>0</v>
      </c>
      <c r="P42" s="357" cm="1">
        <f t="array" aca="1" ref="P42" ca="1">SUM(IF((MC_Dispositivo!$B$53:$B$189=$C42)*(MC_Dispositivo!$F$36:$BE$36=$BS$1)*(MC_Dispositivo!$F$43:$BE$43=P$1),MC_Dispositivo!$F$53:$BE$189))</f>
        <v>0</v>
      </c>
      <c r="Q42" s="357" cm="1">
        <f t="array" aca="1" ref="Q42" ca="1">SUM(IF((MC_Dispositivo!$B$53:$B$189=$C42)*(MC_Dispositivo!$F$36:$BE$36=$BS$1)*(MC_Dispositivo!$F$43:$BE$43=Q$1),MC_Dispositivo!$F$53:$BE$189))</f>
        <v>0</v>
      </c>
      <c r="R42" s="357" cm="1">
        <f t="array" aca="1" ref="R42" ca="1">SUM(IF((MC_Dispositivo!$B$53:$B$189=$C42)*(MC_Dispositivo!$F$36:$BE$36=$BS$1)*(MC_Dispositivo!$F$43:$BE$43=R$1),MC_Dispositivo!$F$53:$BE$189))</f>
        <v>0</v>
      </c>
      <c r="S42" s="357" cm="1">
        <f t="array" aca="1" ref="S42" ca="1">SUM(IF((MC_Dispositivo!$B$53:$B$189=$C42)*(MC_Dispositivo!$F$36:$BE$36=$BS$1)*(MC_Dispositivo!$F$43:$BE$43=S$1),MC_Dispositivo!$F$53:$BE$189))</f>
        <v>0</v>
      </c>
      <c r="T42" s="357" cm="1">
        <f t="array" aca="1" ref="T42" ca="1">SUM(IF((MC_Dispositivo!$B$53:$B$189=$C42)*(MC_Dispositivo!$F$36:$BE$36=$BS$1)*(MC_Dispositivo!$F$43:$BE$43=T$1),MC_Dispositivo!$F$53:$BE$189))</f>
        <v>0</v>
      </c>
      <c r="U42" s="357" cm="1">
        <f t="array" aca="1" ref="U42" ca="1">SUM(IF((MC_Dispositivo!$B$53:$B$189=$C42)*(MC_Dispositivo!$F$36:$BE$36=$BS$1)*(MC_Dispositivo!$F$43:$BE$43=U$1),MC_Dispositivo!$F$53:$BE$189))</f>
        <v>0</v>
      </c>
      <c r="V42" s="357" cm="1">
        <f t="array" aca="1" ref="V42" ca="1">SUM(IF((MC_Dispositivo!$B$53:$B$189=$C42)*(MC_Dispositivo!$F$36:$BE$36=$BS$1)*(MC_Dispositivo!$F$43:$BE$43=V$1),MC_Dispositivo!$F$53:$BE$189))</f>
        <v>0</v>
      </c>
      <c r="W42" s="357" cm="1">
        <f t="array" aca="1" ref="W42" ca="1">SUM(IF((MC_Dispositivo!$B$53:$B$189=$C42)*(MC_Dispositivo!$F$36:$BE$36=$BS$1)*(MC_Dispositivo!$F$43:$BE$43=W$1),MC_Dispositivo!$F$53:$BE$189))</f>
        <v>0</v>
      </c>
      <c r="X42" s="357" cm="1">
        <f t="array" aca="1" ref="X42" ca="1">SUM(IF((MC_Dispositivo!$B$53:$B$189=$C42)*(MC_Dispositivo!$F$36:$BE$36=$BS$1)*(MC_Dispositivo!$F$43:$BE$43=X$1),MC_Dispositivo!$F$53:$BE$189))</f>
        <v>0</v>
      </c>
      <c r="Y42" s="357" cm="1">
        <f t="array" aca="1" ref="Y42" ca="1">SUM(IF((MC_Dispositivo!$B$53:$B$189=$C42)*(MC_Dispositivo!$F$36:$BE$36=$BS$1)*(MC_Dispositivo!$F$43:$BE$43=Y$1),MC_Dispositivo!$F$53:$BE$189))</f>
        <v>0</v>
      </c>
      <c r="Z42" s="357" cm="1">
        <f t="array" aca="1" ref="Z42" ca="1">SUM(IF((MC_Dispositivo!$B$53:$B$189=$C42)*(MC_Dispositivo!$F$36:$BE$36=$BS$1)*(MC_Dispositivo!$F$43:$BE$43=Z$1),MC_Dispositivo!$F$53:$BE$189))</f>
        <v>0</v>
      </c>
      <c r="AA42" s="357" cm="1">
        <f t="array" aca="1" ref="AA42" ca="1">SUM(IF((MC_Dispositivo!$B$53:$B$189=$C42)*(MC_Dispositivo!$F$36:$BE$36=$BS$1)*(MC_Dispositivo!$F$43:$BE$43=AA$1),MC_Dispositivo!$F$53:$BE$189))</f>
        <v>0</v>
      </c>
      <c r="AB42" s="357" cm="1">
        <f t="array" aca="1" ref="AB42" ca="1">SUM(IF((MC_Dispositivo!$B$53:$B$189=$C42)*(MC_Dispositivo!$F$36:$BE$36=$BS$1)*(MC_Dispositivo!$F$43:$BE$43=AB$1),MC_Dispositivo!$F$53:$BE$189))</f>
        <v>0</v>
      </c>
      <c r="AC42" s="357" cm="1">
        <f t="array" aca="1" ref="AC42" ca="1">SUM(IF((MC_Dispositivo!$B$53:$B$189=$C42)*(MC_Dispositivo!$F$36:$BE$36=$BS$1)*(MC_Dispositivo!$F$43:$BE$43=AC$1),MC_Dispositivo!$F$53:$BE$189))</f>
        <v>0</v>
      </c>
      <c r="AD42" s="357" cm="1">
        <f t="array" aca="1" ref="AD42" ca="1">SUM(IF((MC_Dispositivo!$B$53:$B$189=$C42)*(MC_Dispositivo!$F$36:$BE$36=$BS$1)*(MC_Dispositivo!$F$43:$BE$43=AD$1),MC_Dispositivo!$F$53:$BE$189))</f>
        <v>0</v>
      </c>
      <c r="AE42" s="357" cm="1">
        <f t="array" aca="1" ref="AE42" ca="1">SUM(IF((MC_Dispositivo!$B$53:$B$189=$C42)*(MC_Dispositivo!$F$36:$BE$36=$BS$1)*(MC_Dispositivo!$F$43:$BE$43=AE$1),MC_Dispositivo!$F$53:$BE$189))</f>
        <v>0</v>
      </c>
      <c r="AF42" s="357" cm="1">
        <f t="array" aca="1" ref="AF42" ca="1">SUM(IF((MC_Dispositivo!$B$53:$B$189=$C42)*(MC_Dispositivo!$F$36:$BE$36=$BS$1)*(MC_Dispositivo!$F$43:$BE$43=AF$1),MC_Dispositivo!$F$53:$BE$189))</f>
        <v>0</v>
      </c>
      <c r="AG42" s="357" cm="1">
        <f t="array" aca="1" ref="AG42" ca="1">SUM(IF((MC_Dispositivo!$B$53:$B$189=$C42)*(MC_Dispositivo!$F$36:$BE$36=$BS$1)*(MC_Dispositivo!$F$43:$BE$43=AG$1),MC_Dispositivo!$F$53:$BE$189))</f>
        <v>0</v>
      </c>
      <c r="AH42" s="357" cm="1">
        <f t="array" aca="1" ref="AH42" ca="1">SUM(IF((MC_Dispositivo!$B$53:$B$189=$C42)*(MC_Dispositivo!$F$36:$BE$36=$BS$1)*(MC_Dispositivo!$F$43:$BE$43=AH$1),MC_Dispositivo!$F$53:$BE$189))</f>
        <v>0</v>
      </c>
      <c r="AI42" s="357" cm="1">
        <f t="array" aca="1" ref="AI42" ca="1">SUM(IF((MC_Dispositivo!$B$53:$B$189=$C42)*(MC_Dispositivo!$F$36:$BE$36=$BS$1)*(MC_Dispositivo!$F$43:$BE$43=AI$1),MC_Dispositivo!$F$53:$BE$189))</f>
        <v>0</v>
      </c>
      <c r="AJ42" s="357" cm="1">
        <f t="array" aca="1" ref="AJ42" ca="1">SUM(IF((MC_Dispositivo!$B$53:$B$189=$C42)*(MC_Dispositivo!$F$36:$BE$36=$BS$1)*(MC_Dispositivo!$F$43:$BE$43=AJ$1),MC_Dispositivo!$F$53:$BE$189))</f>
        <v>0</v>
      </c>
      <c r="AK42" s="358">
        <f ca="1">IF(A42="","",INDEX([10]TPU!$G:$G,MATCH($A42,[10]TPU!$A:$A,0)))</f>
        <v>164.38</v>
      </c>
      <c r="AL42" s="359">
        <f t="shared" ref="AL42:AZ47" ca="1" si="16">IF($A42="",SUMIFS(AL43:AL86,$C43:$C86,$C42&amp;"*",$A43:$A86,"&lt;&gt;"&amp;""),G42*$AK42)</f>
        <v>0</v>
      </c>
      <c r="AM42" s="359">
        <f t="shared" ca="1" si="16"/>
        <v>0</v>
      </c>
      <c r="AN42" s="359">
        <f t="shared" ca="1" si="16"/>
        <v>187235.39519999994</v>
      </c>
      <c r="AO42" s="359">
        <f t="shared" ca="1" si="16"/>
        <v>468088.4879999999</v>
      </c>
      <c r="AP42" s="359">
        <f t="shared" ca="1" si="16"/>
        <v>655323.88319999992</v>
      </c>
      <c r="AQ42" s="359">
        <f t="shared" ca="1" si="16"/>
        <v>283752.75599999994</v>
      </c>
      <c r="AR42" s="359">
        <f t="shared" ca="1" si="16"/>
        <v>0</v>
      </c>
      <c r="AS42" s="359">
        <f t="shared" ca="1" si="16"/>
        <v>0</v>
      </c>
      <c r="AT42" s="359">
        <f t="shared" ca="1" si="16"/>
        <v>0</v>
      </c>
      <c r="AU42" s="359">
        <f t="shared" ca="1" si="16"/>
        <v>0</v>
      </c>
      <c r="AV42" s="359">
        <f t="shared" ca="1" si="16"/>
        <v>0</v>
      </c>
      <c r="AW42" s="359">
        <f t="shared" ca="1" si="16"/>
        <v>0</v>
      </c>
      <c r="AX42" s="359">
        <f t="shared" ca="1" si="16"/>
        <v>0</v>
      </c>
      <c r="AY42" s="359">
        <f t="shared" ca="1" si="16"/>
        <v>0</v>
      </c>
      <c r="AZ42" s="359">
        <f t="shared" ca="1" si="16"/>
        <v>0</v>
      </c>
      <c r="BA42" s="359">
        <f t="shared" ca="1" si="15"/>
        <v>0</v>
      </c>
      <c r="BB42" s="359">
        <f t="shared" ca="1" si="15"/>
        <v>0</v>
      </c>
      <c r="BC42" s="359">
        <f t="shared" ca="1" si="15"/>
        <v>0</v>
      </c>
      <c r="BD42" s="359">
        <f t="shared" ca="1" si="15"/>
        <v>0</v>
      </c>
      <c r="BE42" s="359">
        <f t="shared" ca="1" si="15"/>
        <v>0</v>
      </c>
      <c r="BF42" s="359">
        <f t="shared" ca="1" si="15"/>
        <v>0</v>
      </c>
      <c r="BG42" s="359">
        <f t="shared" ca="1" si="15"/>
        <v>0</v>
      </c>
      <c r="BH42" s="359">
        <f t="shared" ca="1" si="15"/>
        <v>0</v>
      </c>
      <c r="BI42" s="359">
        <f t="shared" ca="1" si="15"/>
        <v>0</v>
      </c>
      <c r="BJ42" s="359">
        <f t="shared" ca="1" si="15"/>
        <v>0</v>
      </c>
      <c r="BK42" s="359">
        <f t="shared" ca="1" si="15"/>
        <v>0</v>
      </c>
      <c r="BL42" s="359">
        <f t="shared" ca="1" si="15"/>
        <v>0</v>
      </c>
      <c r="BM42" s="359">
        <f t="shared" ca="1" si="15"/>
        <v>0</v>
      </c>
      <c r="BN42" s="359">
        <f t="shared" ca="1" si="15"/>
        <v>0</v>
      </c>
      <c r="BO42" s="359">
        <f t="shared" ca="1" si="15"/>
        <v>0</v>
      </c>
      <c r="BP42" s="358">
        <f t="shared" ca="1" si="4"/>
        <v>1594400.5223999992</v>
      </c>
      <c r="BQ42" s="206"/>
      <c r="BR42" s="234" t="str">
        <f t="shared" si="5"/>
        <v/>
      </c>
      <c r="BU42" s="207"/>
    </row>
    <row r="43" spans="1:75" ht="20.100000000000001" customHeight="1" outlineLevel="1" x14ac:dyDescent="0.2">
      <c r="A43" s="354" t="str">
        <f ca="1">INDEX(MC_Dispositivo!B:E,MATCH('Quantitativo_BR-356'!C43,MC_Dispositivo!B:B,0),2)</f>
        <v>RO-00312</v>
      </c>
      <c r="B43" s="354" t="str">
        <f ca="1">INDEX([10]TPU!$B:$B,MATCH($A43,[10]TPU!$A:$A,0))</f>
        <v>SICOR</v>
      </c>
      <c r="C43" s="354" t="s">
        <v>93</v>
      </c>
      <c r="D43" s="355" t="str">
        <f ca="1">INDEX(MC_Dispositivo!B:E,MATCH('Quantitativo_BR-356'!C43,MC_Dispositivo!B:B,0),3)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43" s="354" t="str">
        <f ca="1">INDEX(MC_Dispositivo!B:E,MATCH('Quantitativo_BR-356'!C43,MC_Dispositivo!B:B,0),4)</f>
        <v>m³</v>
      </c>
      <c r="F43" s="356" cm="1">
        <f t="array" aca="1" ref="F43" ca="1">IF($BS$1="Todos",SUM(IF(($BS$1="todos")*(MC_Dispositivo!$B$54:$B$212=$C43),MC_Dispositivo!$F$54:$BE$212)),SUM(IF((MC_Dispositivo!$F$36:$BE$36=$BS$1)*(MC_Dispositivo!$B$54:$B$212=$C43),MC_Dispositivo!$F$54:$BE$212)))</f>
        <v>16623.600000000002</v>
      </c>
      <c r="G43" s="357" cm="1">
        <f t="array" aca="1" ref="G43" ca="1">SUM(IF((MC_Dispositivo!$B$53:$B$189=$C43)*(MC_Dispositivo!$F$36:$BE$36=$BS$1)*(MC_Dispositivo!$F$43:$BE$43=G$1),MC_Dispositivo!$F$53:$BE$189))</f>
        <v>0</v>
      </c>
      <c r="H43" s="357" cm="1">
        <f t="array" aca="1" ref="H43" ca="1">SUM(IF((MC_Dispositivo!$B$53:$B$189=$C43)*(MC_Dispositivo!$F$36:$BE$36=$BS$1)*(MC_Dispositivo!$F$43:$BE$43=H$1),MC_Dispositivo!$F$53:$BE$189))</f>
        <v>0</v>
      </c>
      <c r="I43" s="357" cm="1">
        <f t="array" aca="1" ref="I43" ca="1">SUM(IF((MC_Dispositivo!$B$53:$B$189=$C43)*(MC_Dispositivo!$F$36:$BE$36=$BS$1)*(MC_Dispositivo!$F$43:$BE$43=I$1),MC_Dispositivo!$F$53:$BE$189))</f>
        <v>1747.2</v>
      </c>
      <c r="J43" s="357" cm="1">
        <f t="array" aca="1" ref="J43" ca="1">SUM(IF((MC_Dispositivo!$B$53:$B$189=$C43)*(MC_Dispositivo!$F$36:$BE$36=$BS$1)*(MC_Dispositivo!$F$43:$BE$43=J$1),MC_Dispositivo!$F$53:$BE$189))</f>
        <v>4368</v>
      </c>
      <c r="K43" s="357" cm="1">
        <f t="array" aca="1" ref="K43" ca="1">SUM(IF((MC_Dispositivo!$B$53:$B$189=$C43)*(MC_Dispositivo!$F$36:$BE$36=$BS$1)*(MC_Dispositivo!$F$43:$BE$43=K$1),MC_Dispositivo!$F$53:$BE$189))</f>
        <v>6115.2000000000007</v>
      </c>
      <c r="L43" s="357" cm="1">
        <f t="array" aca="1" ref="L43" ca="1">SUM(IF((MC_Dispositivo!$B$53:$B$189=$C43)*(MC_Dispositivo!$F$36:$BE$36=$BS$1)*(MC_Dispositivo!$F$43:$BE$43=L$1),MC_Dispositivo!$F$53:$BE$189))</f>
        <v>4393.2</v>
      </c>
      <c r="M43" s="357" cm="1">
        <f t="array" aca="1" ref="M43" ca="1">SUM(IF((MC_Dispositivo!$B$53:$B$189=$C43)*(MC_Dispositivo!$F$36:$BE$36=$BS$1)*(MC_Dispositivo!$F$43:$BE$43=M$1),MC_Dispositivo!$F$53:$BE$189))</f>
        <v>0</v>
      </c>
      <c r="N43" s="357" cm="1">
        <f t="array" aca="1" ref="N43" ca="1">SUM(IF((MC_Dispositivo!$B$53:$B$189=$C43)*(MC_Dispositivo!$F$36:$BE$36=$BS$1)*(MC_Dispositivo!$F$43:$BE$43=N$1),MC_Dispositivo!$F$53:$BE$189))</f>
        <v>0</v>
      </c>
      <c r="O43" s="357" cm="1">
        <f t="array" aca="1" ref="O43" ca="1">SUM(IF((MC_Dispositivo!$B$53:$B$189=$C43)*(MC_Dispositivo!$F$36:$BE$36=$BS$1)*(MC_Dispositivo!$F$43:$BE$43=O$1),MC_Dispositivo!$F$53:$BE$189))</f>
        <v>0</v>
      </c>
      <c r="P43" s="357" cm="1">
        <f t="array" aca="1" ref="P43" ca="1">SUM(IF((MC_Dispositivo!$B$53:$B$189=$C43)*(MC_Dispositivo!$F$36:$BE$36=$BS$1)*(MC_Dispositivo!$F$43:$BE$43=P$1),MC_Dispositivo!$F$53:$BE$189))</f>
        <v>0</v>
      </c>
      <c r="Q43" s="357" cm="1">
        <f t="array" aca="1" ref="Q43" ca="1">SUM(IF((MC_Dispositivo!$B$53:$B$189=$C43)*(MC_Dispositivo!$F$36:$BE$36=$BS$1)*(MC_Dispositivo!$F$43:$BE$43=Q$1),MC_Dispositivo!$F$53:$BE$189))</f>
        <v>0</v>
      </c>
      <c r="R43" s="357" cm="1">
        <f t="array" aca="1" ref="R43" ca="1">SUM(IF((MC_Dispositivo!$B$53:$B$189=$C43)*(MC_Dispositivo!$F$36:$BE$36=$BS$1)*(MC_Dispositivo!$F$43:$BE$43=R$1),MC_Dispositivo!$F$53:$BE$189))</f>
        <v>0</v>
      </c>
      <c r="S43" s="357" cm="1">
        <f t="array" aca="1" ref="S43" ca="1">SUM(IF((MC_Dispositivo!$B$53:$B$189=$C43)*(MC_Dispositivo!$F$36:$BE$36=$BS$1)*(MC_Dispositivo!$F$43:$BE$43=S$1),MC_Dispositivo!$F$53:$BE$189))</f>
        <v>0</v>
      </c>
      <c r="T43" s="357" cm="1">
        <f t="array" aca="1" ref="T43" ca="1">SUM(IF((MC_Dispositivo!$B$53:$B$189=$C43)*(MC_Dispositivo!$F$36:$BE$36=$BS$1)*(MC_Dispositivo!$F$43:$BE$43=T$1),MC_Dispositivo!$F$53:$BE$189))</f>
        <v>0</v>
      </c>
      <c r="U43" s="357" cm="1">
        <f t="array" aca="1" ref="U43" ca="1">SUM(IF((MC_Dispositivo!$B$53:$B$189=$C43)*(MC_Dispositivo!$F$36:$BE$36=$BS$1)*(MC_Dispositivo!$F$43:$BE$43=U$1),MC_Dispositivo!$F$53:$BE$189))</f>
        <v>0</v>
      </c>
      <c r="V43" s="357" cm="1">
        <f t="array" aca="1" ref="V43" ca="1">SUM(IF((MC_Dispositivo!$B$53:$B$189=$C43)*(MC_Dispositivo!$F$36:$BE$36=$BS$1)*(MC_Dispositivo!$F$43:$BE$43=V$1),MC_Dispositivo!$F$53:$BE$189))</f>
        <v>0</v>
      </c>
      <c r="W43" s="357" cm="1">
        <f t="array" aca="1" ref="W43" ca="1">SUM(IF((MC_Dispositivo!$B$53:$B$189=$C43)*(MC_Dispositivo!$F$36:$BE$36=$BS$1)*(MC_Dispositivo!$F$43:$BE$43=W$1),MC_Dispositivo!$F$53:$BE$189))</f>
        <v>0</v>
      </c>
      <c r="X43" s="357" cm="1">
        <f t="array" aca="1" ref="X43" ca="1">SUM(IF((MC_Dispositivo!$B$53:$B$189=$C43)*(MC_Dispositivo!$F$36:$BE$36=$BS$1)*(MC_Dispositivo!$F$43:$BE$43=X$1),MC_Dispositivo!$F$53:$BE$189))</f>
        <v>0</v>
      </c>
      <c r="Y43" s="357" cm="1">
        <f t="array" aca="1" ref="Y43" ca="1">SUM(IF((MC_Dispositivo!$B$53:$B$189=$C43)*(MC_Dispositivo!$F$36:$BE$36=$BS$1)*(MC_Dispositivo!$F$43:$BE$43=Y$1),MC_Dispositivo!$F$53:$BE$189))</f>
        <v>0</v>
      </c>
      <c r="Z43" s="357" cm="1">
        <f t="array" aca="1" ref="Z43" ca="1">SUM(IF((MC_Dispositivo!$B$53:$B$189=$C43)*(MC_Dispositivo!$F$36:$BE$36=$BS$1)*(MC_Dispositivo!$F$43:$BE$43=Z$1),MC_Dispositivo!$F$53:$BE$189))</f>
        <v>0</v>
      </c>
      <c r="AA43" s="357" cm="1">
        <f t="array" aca="1" ref="AA43" ca="1">SUM(IF((MC_Dispositivo!$B$53:$B$189=$C43)*(MC_Dispositivo!$F$36:$BE$36=$BS$1)*(MC_Dispositivo!$F$43:$BE$43=AA$1),MC_Dispositivo!$F$53:$BE$189))</f>
        <v>0</v>
      </c>
      <c r="AB43" s="357" cm="1">
        <f t="array" aca="1" ref="AB43" ca="1">SUM(IF((MC_Dispositivo!$B$53:$B$189=$C43)*(MC_Dispositivo!$F$36:$BE$36=$BS$1)*(MC_Dispositivo!$F$43:$BE$43=AB$1),MC_Dispositivo!$F$53:$BE$189))</f>
        <v>0</v>
      </c>
      <c r="AC43" s="357" cm="1">
        <f t="array" aca="1" ref="AC43" ca="1">SUM(IF((MC_Dispositivo!$B$53:$B$189=$C43)*(MC_Dispositivo!$F$36:$BE$36=$BS$1)*(MC_Dispositivo!$F$43:$BE$43=AC$1),MC_Dispositivo!$F$53:$BE$189))</f>
        <v>0</v>
      </c>
      <c r="AD43" s="357" cm="1">
        <f t="array" aca="1" ref="AD43" ca="1">SUM(IF((MC_Dispositivo!$B$53:$B$189=$C43)*(MC_Dispositivo!$F$36:$BE$36=$BS$1)*(MC_Dispositivo!$F$43:$BE$43=AD$1),MC_Dispositivo!$F$53:$BE$189))</f>
        <v>0</v>
      </c>
      <c r="AE43" s="357" cm="1">
        <f t="array" aca="1" ref="AE43" ca="1">SUM(IF((MC_Dispositivo!$B$53:$B$189=$C43)*(MC_Dispositivo!$F$36:$BE$36=$BS$1)*(MC_Dispositivo!$F$43:$BE$43=AE$1),MC_Dispositivo!$F$53:$BE$189))</f>
        <v>0</v>
      </c>
      <c r="AF43" s="357" cm="1">
        <f t="array" aca="1" ref="AF43" ca="1">SUM(IF((MC_Dispositivo!$B$53:$B$189=$C43)*(MC_Dispositivo!$F$36:$BE$36=$BS$1)*(MC_Dispositivo!$F$43:$BE$43=AF$1),MC_Dispositivo!$F$53:$BE$189))</f>
        <v>0</v>
      </c>
      <c r="AG43" s="357" cm="1">
        <f t="array" aca="1" ref="AG43" ca="1">SUM(IF((MC_Dispositivo!$B$53:$B$189=$C43)*(MC_Dispositivo!$F$36:$BE$36=$BS$1)*(MC_Dispositivo!$F$43:$BE$43=AG$1),MC_Dispositivo!$F$53:$BE$189))</f>
        <v>0</v>
      </c>
      <c r="AH43" s="357" cm="1">
        <f t="array" aca="1" ref="AH43" ca="1">SUM(IF((MC_Dispositivo!$B$53:$B$189=$C43)*(MC_Dispositivo!$F$36:$BE$36=$BS$1)*(MC_Dispositivo!$F$43:$BE$43=AH$1),MC_Dispositivo!$F$53:$BE$189))</f>
        <v>0</v>
      </c>
      <c r="AI43" s="357" cm="1">
        <f t="array" aca="1" ref="AI43" ca="1">SUM(IF((MC_Dispositivo!$B$53:$B$189=$C43)*(MC_Dispositivo!$F$36:$BE$36=$BS$1)*(MC_Dispositivo!$F$43:$BE$43=AI$1),MC_Dispositivo!$F$53:$BE$189))</f>
        <v>0</v>
      </c>
      <c r="AJ43" s="357" cm="1">
        <f t="array" aca="1" ref="AJ43" ca="1">SUM(IF((MC_Dispositivo!$B$53:$B$189=$C43)*(MC_Dispositivo!$F$36:$BE$36=$BS$1)*(MC_Dispositivo!$F$43:$BE$43=AJ$1),MC_Dispositivo!$F$53:$BE$189))</f>
        <v>0</v>
      </c>
      <c r="AK43" s="358">
        <f ca="1">IF(A43="","",INDEX([10]TPU!$G:$G,MATCH($A43,[10]TPU!$A:$A,0)))</f>
        <v>57.25</v>
      </c>
      <c r="AL43" s="359">
        <f t="shared" ca="1" si="16"/>
        <v>0</v>
      </c>
      <c r="AM43" s="359">
        <f t="shared" ca="1" si="16"/>
        <v>0</v>
      </c>
      <c r="AN43" s="359">
        <f t="shared" ca="1" si="16"/>
        <v>100027.2</v>
      </c>
      <c r="AO43" s="359">
        <f t="shared" ca="1" si="16"/>
        <v>250068</v>
      </c>
      <c r="AP43" s="359">
        <f t="shared" ca="1" si="16"/>
        <v>350095.20000000007</v>
      </c>
      <c r="AQ43" s="359">
        <f t="shared" ca="1" si="16"/>
        <v>251510.69999999998</v>
      </c>
      <c r="AR43" s="359">
        <f t="shared" ca="1" si="16"/>
        <v>0</v>
      </c>
      <c r="AS43" s="359">
        <f t="shared" ca="1" si="16"/>
        <v>0</v>
      </c>
      <c r="AT43" s="359">
        <f t="shared" ca="1" si="16"/>
        <v>0</v>
      </c>
      <c r="AU43" s="359">
        <f t="shared" ca="1" si="16"/>
        <v>0</v>
      </c>
      <c r="AV43" s="359">
        <f t="shared" ca="1" si="16"/>
        <v>0</v>
      </c>
      <c r="AW43" s="359">
        <f t="shared" ca="1" si="16"/>
        <v>0</v>
      </c>
      <c r="AX43" s="359">
        <f t="shared" ca="1" si="16"/>
        <v>0</v>
      </c>
      <c r="AY43" s="359">
        <f t="shared" ca="1" si="16"/>
        <v>0</v>
      </c>
      <c r="AZ43" s="359">
        <f t="shared" ca="1" si="16"/>
        <v>0</v>
      </c>
      <c r="BA43" s="359">
        <f t="shared" ca="1" si="15"/>
        <v>0</v>
      </c>
      <c r="BB43" s="359">
        <f t="shared" ca="1" si="15"/>
        <v>0</v>
      </c>
      <c r="BC43" s="359">
        <f t="shared" ca="1" si="15"/>
        <v>0</v>
      </c>
      <c r="BD43" s="359">
        <f t="shared" ca="1" si="15"/>
        <v>0</v>
      </c>
      <c r="BE43" s="359">
        <f t="shared" ca="1" si="15"/>
        <v>0</v>
      </c>
      <c r="BF43" s="359">
        <f t="shared" ca="1" si="15"/>
        <v>0</v>
      </c>
      <c r="BG43" s="359">
        <f t="shared" ca="1" si="15"/>
        <v>0</v>
      </c>
      <c r="BH43" s="359">
        <f t="shared" ca="1" si="15"/>
        <v>0</v>
      </c>
      <c r="BI43" s="359">
        <f t="shared" ca="1" si="15"/>
        <v>0</v>
      </c>
      <c r="BJ43" s="359">
        <f t="shared" ca="1" si="15"/>
        <v>0</v>
      </c>
      <c r="BK43" s="359">
        <f t="shared" ca="1" si="15"/>
        <v>0</v>
      </c>
      <c r="BL43" s="359">
        <f t="shared" ca="1" si="15"/>
        <v>0</v>
      </c>
      <c r="BM43" s="359">
        <f t="shared" ca="1" si="15"/>
        <v>0</v>
      </c>
      <c r="BN43" s="359">
        <f t="shared" ca="1" si="15"/>
        <v>0</v>
      </c>
      <c r="BO43" s="359">
        <f t="shared" ca="1" si="15"/>
        <v>0</v>
      </c>
      <c r="BP43" s="358">
        <f t="shared" ca="1" si="4"/>
        <v>951701.10000000009</v>
      </c>
      <c r="BQ43" s="206"/>
      <c r="BR43" s="234" t="str">
        <f t="shared" si="5"/>
        <v/>
      </c>
      <c r="BU43" s="207"/>
    </row>
    <row r="44" spans="1:75" ht="20.100000000000001" customHeight="1" outlineLevel="1" x14ac:dyDescent="0.2">
      <c r="A44" s="354">
        <f ca="1">INDEX(MC_Dispositivo!B:E,MATCH('Quantitativo_BR-356'!C44,MC_Dispositivo!B:B,0),2)</f>
        <v>5914622</v>
      </c>
      <c r="B44" s="354" t="str">
        <f ca="1">INDEX([10]TPU!$B:$B,MATCH($A44,[10]TPU!$A:$A,0))</f>
        <v>SICRO</v>
      </c>
      <c r="C44" s="354" t="s">
        <v>95</v>
      </c>
      <c r="D44" s="355" t="str">
        <f ca="1">INDEX(MC_Dispositivo!B:E,MATCH('Quantitativo_BR-356'!C44,MC_Dispositivo!B:B,0),3)</f>
        <v>Transporte de material betuminoso com caminhão tanque distribuidor - rodovia pavimentada</v>
      </c>
      <c r="E44" s="354" t="str">
        <f ca="1">INDEX(MC_Dispositivo!B:E,MATCH('Quantitativo_BR-356'!C44,MC_Dispositivo!B:B,0),4)</f>
        <v>tkm</v>
      </c>
      <c r="F44" s="356" cm="1">
        <f t="array" aca="1" ref="F44" ca="1">IF($BS$1="Todos",SUM(IF(($BS$1="todos")*(MC_Dispositivo!$B$54:$B$212=$C44),MC_Dispositivo!$F$54:$BE$212)),SUM(IF((MC_Dispositivo!$F$36:$BE$36=$BS$1)*(MC_Dispositivo!$B$54:$B$212=$C44),MC_Dispositivo!$F$54:$BE$212)))</f>
        <v>330287.29999999993</v>
      </c>
      <c r="G44" s="357" cm="1">
        <f t="array" aca="1" ref="G44" ca="1">SUM(IF((MC_Dispositivo!$B$53:$B$189=$C44)*(MC_Dispositivo!$F$36:$BE$36=$BS$1)*(MC_Dispositivo!$F$43:$BE$43=G$1),MC_Dispositivo!$F$53:$BE$189))</f>
        <v>0</v>
      </c>
      <c r="H44" s="357" cm="1">
        <f t="array" aca="1" ref="H44" ca="1">SUM(IF((MC_Dispositivo!$B$53:$B$189=$C44)*(MC_Dispositivo!$F$36:$BE$36=$BS$1)*(MC_Dispositivo!$F$43:$BE$43=H$1),MC_Dispositivo!$F$53:$BE$189))</f>
        <v>0</v>
      </c>
      <c r="I44" s="357" cm="1">
        <f t="array" aca="1" ref="I44" ca="1">SUM(IF((MC_Dispositivo!$B$53:$B$189=$C44)*(MC_Dispositivo!$F$36:$BE$36=$BS$1)*(MC_Dispositivo!$F$43:$BE$43=I$1),MC_Dispositivo!$F$53:$BE$189))</f>
        <v>35254.6</v>
      </c>
      <c r="J44" s="357" cm="1">
        <f t="array" aca="1" ref="J44" ca="1">SUM(IF((MC_Dispositivo!$B$53:$B$189=$C44)*(MC_Dispositivo!$F$36:$BE$36=$BS$1)*(MC_Dispositivo!$F$43:$BE$43=J$1),MC_Dispositivo!$F$53:$BE$189))</f>
        <v>88136.5</v>
      </c>
      <c r="K44" s="357" cm="1">
        <f t="array" aca="1" ref="K44" ca="1">SUM(IF((MC_Dispositivo!$B$53:$B$189=$C44)*(MC_Dispositivo!$F$36:$BE$36=$BS$1)*(MC_Dispositivo!$F$43:$BE$43=K$1),MC_Dispositivo!$F$53:$BE$189))</f>
        <v>123391.1</v>
      </c>
      <c r="L44" s="357" cm="1">
        <f t="array" aca="1" ref="L44" ca="1">SUM(IF((MC_Dispositivo!$B$53:$B$189=$C44)*(MC_Dispositivo!$F$36:$BE$36=$BS$1)*(MC_Dispositivo!$F$43:$BE$43=L$1),MC_Dispositivo!$F$53:$BE$189))</f>
        <v>83505.100000000006</v>
      </c>
      <c r="M44" s="357" cm="1">
        <f t="array" aca="1" ref="M44" ca="1">SUM(IF((MC_Dispositivo!$B$53:$B$189=$C44)*(MC_Dispositivo!$F$36:$BE$36=$BS$1)*(MC_Dispositivo!$F$43:$BE$43=M$1),MC_Dispositivo!$F$53:$BE$189))</f>
        <v>0</v>
      </c>
      <c r="N44" s="357" cm="1">
        <f t="array" aca="1" ref="N44" ca="1">SUM(IF((MC_Dispositivo!$B$53:$B$189=$C44)*(MC_Dispositivo!$F$36:$BE$36=$BS$1)*(MC_Dispositivo!$F$43:$BE$43=N$1),MC_Dispositivo!$F$53:$BE$189))</f>
        <v>0</v>
      </c>
      <c r="O44" s="357" cm="1">
        <f t="array" aca="1" ref="O44" ca="1">SUM(IF((MC_Dispositivo!$B$53:$B$189=$C44)*(MC_Dispositivo!$F$36:$BE$36=$BS$1)*(MC_Dispositivo!$F$43:$BE$43=O$1),MC_Dispositivo!$F$53:$BE$189))</f>
        <v>0</v>
      </c>
      <c r="P44" s="357" cm="1">
        <f t="array" aca="1" ref="P44" ca="1">SUM(IF((MC_Dispositivo!$B$53:$B$189=$C44)*(MC_Dispositivo!$F$36:$BE$36=$BS$1)*(MC_Dispositivo!$F$43:$BE$43=P$1),MC_Dispositivo!$F$53:$BE$189))</f>
        <v>0</v>
      </c>
      <c r="Q44" s="357" cm="1">
        <f t="array" aca="1" ref="Q44" ca="1">SUM(IF((MC_Dispositivo!$B$53:$B$189=$C44)*(MC_Dispositivo!$F$36:$BE$36=$BS$1)*(MC_Dispositivo!$F$43:$BE$43=Q$1),MC_Dispositivo!$F$53:$BE$189))</f>
        <v>0</v>
      </c>
      <c r="R44" s="357" cm="1">
        <f t="array" aca="1" ref="R44" ca="1">SUM(IF((MC_Dispositivo!$B$53:$B$189=$C44)*(MC_Dispositivo!$F$36:$BE$36=$BS$1)*(MC_Dispositivo!$F$43:$BE$43=R$1),MC_Dispositivo!$F$53:$BE$189))</f>
        <v>0</v>
      </c>
      <c r="S44" s="357" cm="1">
        <f t="array" aca="1" ref="S44" ca="1">SUM(IF((MC_Dispositivo!$B$53:$B$189=$C44)*(MC_Dispositivo!$F$36:$BE$36=$BS$1)*(MC_Dispositivo!$F$43:$BE$43=S$1),MC_Dispositivo!$F$53:$BE$189))</f>
        <v>0</v>
      </c>
      <c r="T44" s="357" cm="1">
        <f t="array" aca="1" ref="T44" ca="1">SUM(IF((MC_Dispositivo!$B$53:$B$189=$C44)*(MC_Dispositivo!$F$36:$BE$36=$BS$1)*(MC_Dispositivo!$F$43:$BE$43=T$1),MC_Dispositivo!$F$53:$BE$189))</f>
        <v>0</v>
      </c>
      <c r="U44" s="357" cm="1">
        <f t="array" aca="1" ref="U44" ca="1">SUM(IF((MC_Dispositivo!$B$53:$B$189=$C44)*(MC_Dispositivo!$F$36:$BE$36=$BS$1)*(MC_Dispositivo!$F$43:$BE$43=U$1),MC_Dispositivo!$F$53:$BE$189))</f>
        <v>0</v>
      </c>
      <c r="V44" s="357" cm="1">
        <f t="array" aca="1" ref="V44" ca="1">SUM(IF((MC_Dispositivo!$B$53:$B$189=$C44)*(MC_Dispositivo!$F$36:$BE$36=$BS$1)*(MC_Dispositivo!$F$43:$BE$43=V$1),MC_Dispositivo!$F$53:$BE$189))</f>
        <v>0</v>
      </c>
      <c r="W44" s="357" cm="1">
        <f t="array" aca="1" ref="W44" ca="1">SUM(IF((MC_Dispositivo!$B$53:$B$189=$C44)*(MC_Dispositivo!$F$36:$BE$36=$BS$1)*(MC_Dispositivo!$F$43:$BE$43=W$1),MC_Dispositivo!$F$53:$BE$189))</f>
        <v>0</v>
      </c>
      <c r="X44" s="357" cm="1">
        <f t="array" aca="1" ref="X44" ca="1">SUM(IF((MC_Dispositivo!$B$53:$B$189=$C44)*(MC_Dispositivo!$F$36:$BE$36=$BS$1)*(MC_Dispositivo!$F$43:$BE$43=X$1),MC_Dispositivo!$F$53:$BE$189))</f>
        <v>0</v>
      </c>
      <c r="Y44" s="357" cm="1">
        <f t="array" aca="1" ref="Y44" ca="1">SUM(IF((MC_Dispositivo!$B$53:$B$189=$C44)*(MC_Dispositivo!$F$36:$BE$36=$BS$1)*(MC_Dispositivo!$F$43:$BE$43=Y$1),MC_Dispositivo!$F$53:$BE$189))</f>
        <v>0</v>
      </c>
      <c r="Z44" s="357" cm="1">
        <f t="array" aca="1" ref="Z44" ca="1">SUM(IF((MC_Dispositivo!$B$53:$B$189=$C44)*(MC_Dispositivo!$F$36:$BE$36=$BS$1)*(MC_Dispositivo!$F$43:$BE$43=Z$1),MC_Dispositivo!$F$53:$BE$189))</f>
        <v>0</v>
      </c>
      <c r="AA44" s="357" cm="1">
        <f t="array" aca="1" ref="AA44" ca="1">SUM(IF((MC_Dispositivo!$B$53:$B$189=$C44)*(MC_Dispositivo!$F$36:$BE$36=$BS$1)*(MC_Dispositivo!$F$43:$BE$43=AA$1),MC_Dispositivo!$F$53:$BE$189))</f>
        <v>0</v>
      </c>
      <c r="AB44" s="357" cm="1">
        <f t="array" aca="1" ref="AB44" ca="1">SUM(IF((MC_Dispositivo!$B$53:$B$189=$C44)*(MC_Dispositivo!$F$36:$BE$36=$BS$1)*(MC_Dispositivo!$F$43:$BE$43=AB$1),MC_Dispositivo!$F$53:$BE$189))</f>
        <v>0</v>
      </c>
      <c r="AC44" s="357" cm="1">
        <f t="array" aca="1" ref="AC44" ca="1">SUM(IF((MC_Dispositivo!$B$53:$B$189=$C44)*(MC_Dispositivo!$F$36:$BE$36=$BS$1)*(MC_Dispositivo!$F$43:$BE$43=AC$1),MC_Dispositivo!$F$53:$BE$189))</f>
        <v>0</v>
      </c>
      <c r="AD44" s="357" cm="1">
        <f t="array" aca="1" ref="AD44" ca="1">SUM(IF((MC_Dispositivo!$B$53:$B$189=$C44)*(MC_Dispositivo!$F$36:$BE$36=$BS$1)*(MC_Dispositivo!$F$43:$BE$43=AD$1),MC_Dispositivo!$F$53:$BE$189))</f>
        <v>0</v>
      </c>
      <c r="AE44" s="357" cm="1">
        <f t="array" aca="1" ref="AE44" ca="1">SUM(IF((MC_Dispositivo!$B$53:$B$189=$C44)*(MC_Dispositivo!$F$36:$BE$36=$BS$1)*(MC_Dispositivo!$F$43:$BE$43=AE$1),MC_Dispositivo!$F$53:$BE$189))</f>
        <v>0</v>
      </c>
      <c r="AF44" s="357" cm="1">
        <f t="array" aca="1" ref="AF44" ca="1">SUM(IF((MC_Dispositivo!$B$53:$B$189=$C44)*(MC_Dispositivo!$F$36:$BE$36=$BS$1)*(MC_Dispositivo!$F$43:$BE$43=AF$1),MC_Dispositivo!$F$53:$BE$189))</f>
        <v>0</v>
      </c>
      <c r="AG44" s="357" cm="1">
        <f t="array" aca="1" ref="AG44" ca="1">SUM(IF((MC_Dispositivo!$B$53:$B$189=$C44)*(MC_Dispositivo!$F$36:$BE$36=$BS$1)*(MC_Dispositivo!$F$43:$BE$43=AG$1),MC_Dispositivo!$F$53:$BE$189))</f>
        <v>0</v>
      </c>
      <c r="AH44" s="357" cm="1">
        <f t="array" aca="1" ref="AH44" ca="1">SUM(IF((MC_Dispositivo!$B$53:$B$189=$C44)*(MC_Dispositivo!$F$36:$BE$36=$BS$1)*(MC_Dispositivo!$F$43:$BE$43=AH$1),MC_Dispositivo!$F$53:$BE$189))</f>
        <v>0</v>
      </c>
      <c r="AI44" s="357" cm="1">
        <f t="array" aca="1" ref="AI44" ca="1">SUM(IF((MC_Dispositivo!$B$53:$B$189=$C44)*(MC_Dispositivo!$F$36:$BE$36=$BS$1)*(MC_Dispositivo!$F$43:$BE$43=AI$1),MC_Dispositivo!$F$53:$BE$189))</f>
        <v>0</v>
      </c>
      <c r="AJ44" s="357" cm="1">
        <f t="array" aca="1" ref="AJ44" ca="1">SUM(IF((MC_Dispositivo!$B$53:$B$189=$C44)*(MC_Dispositivo!$F$36:$BE$36=$BS$1)*(MC_Dispositivo!$F$43:$BE$43=AJ$1),MC_Dispositivo!$F$53:$BE$189))</f>
        <v>0</v>
      </c>
      <c r="AK44" s="358">
        <f ca="1">IF(A44="","",INDEX([10]TPU!$G:$G,MATCH($A44,[10]TPU!$A:$A,0)))</f>
        <v>2.13</v>
      </c>
      <c r="AL44" s="359">
        <f t="shared" ca="1" si="16"/>
        <v>0</v>
      </c>
      <c r="AM44" s="359">
        <f t="shared" ca="1" si="16"/>
        <v>0</v>
      </c>
      <c r="AN44" s="359">
        <f t="shared" ca="1" si="16"/>
        <v>75092.297999999995</v>
      </c>
      <c r="AO44" s="359">
        <f t="shared" ca="1" si="16"/>
        <v>187730.745</v>
      </c>
      <c r="AP44" s="359">
        <f t="shared" ca="1" si="16"/>
        <v>262823.04300000001</v>
      </c>
      <c r="AQ44" s="359">
        <f t="shared" ca="1" si="16"/>
        <v>177865.86300000001</v>
      </c>
      <c r="AR44" s="359">
        <f t="shared" ca="1" si="16"/>
        <v>0</v>
      </c>
      <c r="AS44" s="359">
        <f t="shared" ca="1" si="16"/>
        <v>0</v>
      </c>
      <c r="AT44" s="359">
        <f t="shared" ca="1" si="16"/>
        <v>0</v>
      </c>
      <c r="AU44" s="359">
        <f t="shared" ca="1" si="16"/>
        <v>0</v>
      </c>
      <c r="AV44" s="359">
        <f t="shared" ca="1" si="16"/>
        <v>0</v>
      </c>
      <c r="AW44" s="359">
        <f t="shared" ca="1" si="16"/>
        <v>0</v>
      </c>
      <c r="AX44" s="359">
        <f t="shared" ca="1" si="16"/>
        <v>0</v>
      </c>
      <c r="AY44" s="359">
        <f t="shared" ca="1" si="16"/>
        <v>0</v>
      </c>
      <c r="AZ44" s="359">
        <f t="shared" ca="1" si="16"/>
        <v>0</v>
      </c>
      <c r="BA44" s="359">
        <f t="shared" ca="1" si="15"/>
        <v>0</v>
      </c>
      <c r="BB44" s="359">
        <f t="shared" ca="1" si="15"/>
        <v>0</v>
      </c>
      <c r="BC44" s="359">
        <f t="shared" ca="1" si="15"/>
        <v>0</v>
      </c>
      <c r="BD44" s="359">
        <f t="shared" ca="1" si="15"/>
        <v>0</v>
      </c>
      <c r="BE44" s="359">
        <f t="shared" ca="1" si="15"/>
        <v>0</v>
      </c>
      <c r="BF44" s="359">
        <f t="shared" ca="1" si="15"/>
        <v>0</v>
      </c>
      <c r="BG44" s="359">
        <f t="shared" ca="1" si="15"/>
        <v>0</v>
      </c>
      <c r="BH44" s="359">
        <f t="shared" ca="1" si="15"/>
        <v>0</v>
      </c>
      <c r="BI44" s="359">
        <f t="shared" ca="1" si="15"/>
        <v>0</v>
      </c>
      <c r="BJ44" s="359">
        <f t="shared" ca="1" si="15"/>
        <v>0</v>
      </c>
      <c r="BK44" s="359">
        <f t="shared" ca="1" si="15"/>
        <v>0</v>
      </c>
      <c r="BL44" s="359">
        <f t="shared" ca="1" si="15"/>
        <v>0</v>
      </c>
      <c r="BM44" s="359">
        <f t="shared" ca="1" si="15"/>
        <v>0</v>
      </c>
      <c r="BN44" s="359">
        <f t="shared" ca="1" si="15"/>
        <v>0</v>
      </c>
      <c r="BO44" s="359">
        <f t="shared" ca="1" si="15"/>
        <v>0</v>
      </c>
      <c r="BP44" s="358">
        <f t="shared" ca="1" si="4"/>
        <v>703511.94899999979</v>
      </c>
      <c r="BQ44" s="206"/>
      <c r="BR44" s="234" t="str">
        <f t="shared" si="5"/>
        <v/>
      </c>
      <c r="BU44" s="207"/>
    </row>
    <row r="45" spans="1:75" ht="20.100000000000001" customHeight="1" outlineLevel="1" x14ac:dyDescent="0.2">
      <c r="A45" s="354" t="str">
        <f ca="1">INDEX(MC_Dispositivo!B:E,MATCH('Quantitativo_BR-356'!C45,MC_Dispositivo!B:B,0),2)</f>
        <v>CA0003</v>
      </c>
      <c r="B45" s="354" t="str">
        <f ca="1">INDEX([10]TPU!$B:$B,MATCH($A45,[10]TPU!$A:$A,0))</f>
        <v>ANP</v>
      </c>
      <c r="C45" s="354" t="s">
        <v>97</v>
      </c>
      <c r="D45" s="355" t="str">
        <f ca="1">INDEX(MC_Dispositivo!B:E,MATCH('Quantitativo_BR-356'!C45,MC_Dispositivo!B:B,0),3)</f>
        <v>Transporte de material betuminoso</v>
      </c>
      <c r="E45" s="354" t="str">
        <f ca="1">INDEX(MC_Dispositivo!B:E,MATCH('Quantitativo_BR-356'!C45,MC_Dispositivo!B:B,0),4)</f>
        <v>Txkm</v>
      </c>
      <c r="F45" s="356" cm="1">
        <f t="array" aca="1" ref="F45" ca="1">IF($BS$1="Todos",SUM(IF(($BS$1="todos")*(MC_Dispositivo!$B$54:$B$212=$C45),MC_Dispositivo!$F$54:$BE$212)),SUM(IF((MC_Dispositivo!$F$36:$BE$36=$BS$1)*(MC_Dispositivo!$B$54:$B$212=$C45),MC_Dispositivo!$F$54:$BE$212)))</f>
        <v>5887.3768231920003</v>
      </c>
      <c r="G45" s="357" cm="1">
        <f t="array" aca="1" ref="G45" ca="1">SUM(IF((MC_Dispositivo!$B$53:$B$189=$C45)*(MC_Dispositivo!$F$36:$BE$36=$BS$1)*(MC_Dispositivo!$F$43:$BE$43=G$1),MC_Dispositivo!$F$53:$BE$189))</f>
        <v>0</v>
      </c>
      <c r="H45" s="357" cm="1">
        <f t="array" aca="1" ref="H45" ca="1">SUM(IF((MC_Dispositivo!$B$53:$B$189=$C45)*(MC_Dispositivo!$F$36:$BE$36=$BS$1)*(MC_Dispositivo!$F$43:$BE$43=H$1),MC_Dispositivo!$F$53:$BE$189))</f>
        <v>0</v>
      </c>
      <c r="I45" s="357" cm="1">
        <f t="array" aca="1" ref="I45" ca="1">SUM(IF((MC_Dispositivo!$B$53:$B$189=$C45)*(MC_Dispositivo!$F$36:$BE$36=$BS$1)*(MC_Dispositivo!$F$43:$BE$43=I$1),MC_Dispositivo!$F$53:$BE$189))</f>
        <v>628.52477246400008</v>
      </c>
      <c r="J45" s="357" cm="1">
        <f t="array" aca="1" ref="J45" ca="1">SUM(IF((MC_Dispositivo!$B$53:$B$189=$C45)*(MC_Dispositivo!$F$36:$BE$36=$BS$1)*(MC_Dispositivo!$F$43:$BE$43=J$1),MC_Dispositivo!$F$53:$BE$189))</f>
        <v>1571.3119311600003</v>
      </c>
      <c r="K45" s="357" cm="1">
        <f t="array" aca="1" ref="K45" ca="1">SUM(IF((MC_Dispositivo!$B$53:$B$189=$C45)*(MC_Dispositivo!$F$36:$BE$36=$BS$1)*(MC_Dispositivo!$F$43:$BE$43=K$1),MC_Dispositivo!$F$53:$BE$189))</f>
        <v>2199.8367036240006</v>
      </c>
      <c r="L45" s="357" cm="1">
        <f t="array" aca="1" ref="L45" ca="1">SUM(IF((MC_Dispositivo!$B$53:$B$189=$C45)*(MC_Dispositivo!$F$36:$BE$36=$BS$1)*(MC_Dispositivo!$F$43:$BE$43=L$1),MC_Dispositivo!$F$53:$BE$189))</f>
        <v>1487.7034159440004</v>
      </c>
      <c r="M45" s="357" cm="1">
        <f t="array" aca="1" ref="M45" ca="1">SUM(IF((MC_Dispositivo!$B$53:$B$189=$C45)*(MC_Dispositivo!$F$36:$BE$36=$BS$1)*(MC_Dispositivo!$F$43:$BE$43=M$1),MC_Dispositivo!$F$53:$BE$189))</f>
        <v>0</v>
      </c>
      <c r="N45" s="357" cm="1">
        <f t="array" aca="1" ref="N45" ca="1">SUM(IF((MC_Dispositivo!$B$53:$B$189=$C45)*(MC_Dispositivo!$F$36:$BE$36=$BS$1)*(MC_Dispositivo!$F$43:$BE$43=N$1),MC_Dispositivo!$F$53:$BE$189))</f>
        <v>0</v>
      </c>
      <c r="O45" s="357" cm="1">
        <f t="array" aca="1" ref="O45" ca="1">SUM(IF((MC_Dispositivo!$B$53:$B$189=$C45)*(MC_Dispositivo!$F$36:$BE$36=$BS$1)*(MC_Dispositivo!$F$43:$BE$43=O$1),MC_Dispositivo!$F$53:$BE$189))</f>
        <v>0</v>
      </c>
      <c r="P45" s="357" cm="1">
        <f t="array" aca="1" ref="P45" ca="1">SUM(IF((MC_Dispositivo!$B$53:$B$189=$C45)*(MC_Dispositivo!$F$36:$BE$36=$BS$1)*(MC_Dispositivo!$F$43:$BE$43=P$1),MC_Dispositivo!$F$53:$BE$189))</f>
        <v>0</v>
      </c>
      <c r="Q45" s="357" cm="1">
        <f t="array" aca="1" ref="Q45" ca="1">SUM(IF((MC_Dispositivo!$B$53:$B$189=$C45)*(MC_Dispositivo!$F$36:$BE$36=$BS$1)*(MC_Dispositivo!$F$43:$BE$43=Q$1),MC_Dispositivo!$F$53:$BE$189))</f>
        <v>0</v>
      </c>
      <c r="R45" s="357" cm="1">
        <f t="array" aca="1" ref="R45" ca="1">SUM(IF((MC_Dispositivo!$B$53:$B$189=$C45)*(MC_Dispositivo!$F$36:$BE$36=$BS$1)*(MC_Dispositivo!$F$43:$BE$43=R$1),MC_Dispositivo!$F$53:$BE$189))</f>
        <v>0</v>
      </c>
      <c r="S45" s="357" cm="1">
        <f t="array" aca="1" ref="S45" ca="1">SUM(IF((MC_Dispositivo!$B$53:$B$189=$C45)*(MC_Dispositivo!$F$36:$BE$36=$BS$1)*(MC_Dispositivo!$F$43:$BE$43=S$1),MC_Dispositivo!$F$53:$BE$189))</f>
        <v>0</v>
      </c>
      <c r="T45" s="357" cm="1">
        <f t="array" aca="1" ref="T45" ca="1">SUM(IF((MC_Dispositivo!$B$53:$B$189=$C45)*(MC_Dispositivo!$F$36:$BE$36=$BS$1)*(MC_Dispositivo!$F$43:$BE$43=T$1),MC_Dispositivo!$F$53:$BE$189))</f>
        <v>0</v>
      </c>
      <c r="U45" s="357" cm="1">
        <f t="array" aca="1" ref="U45" ca="1">SUM(IF((MC_Dispositivo!$B$53:$B$189=$C45)*(MC_Dispositivo!$F$36:$BE$36=$BS$1)*(MC_Dispositivo!$F$43:$BE$43=U$1),MC_Dispositivo!$F$53:$BE$189))</f>
        <v>0</v>
      </c>
      <c r="V45" s="357" cm="1">
        <f t="array" aca="1" ref="V45" ca="1">SUM(IF((MC_Dispositivo!$B$53:$B$189=$C45)*(MC_Dispositivo!$F$36:$BE$36=$BS$1)*(MC_Dispositivo!$F$43:$BE$43=V$1),MC_Dispositivo!$F$53:$BE$189))</f>
        <v>0</v>
      </c>
      <c r="W45" s="357" cm="1">
        <f t="array" aca="1" ref="W45" ca="1">SUM(IF((MC_Dispositivo!$B$53:$B$189=$C45)*(MC_Dispositivo!$F$36:$BE$36=$BS$1)*(MC_Dispositivo!$F$43:$BE$43=W$1),MC_Dispositivo!$F$53:$BE$189))</f>
        <v>0</v>
      </c>
      <c r="X45" s="357" cm="1">
        <f t="array" aca="1" ref="X45" ca="1">SUM(IF((MC_Dispositivo!$B$53:$B$189=$C45)*(MC_Dispositivo!$F$36:$BE$36=$BS$1)*(MC_Dispositivo!$F$43:$BE$43=X$1),MC_Dispositivo!$F$53:$BE$189))</f>
        <v>0</v>
      </c>
      <c r="Y45" s="357" cm="1">
        <f t="array" aca="1" ref="Y45" ca="1">SUM(IF((MC_Dispositivo!$B$53:$B$189=$C45)*(MC_Dispositivo!$F$36:$BE$36=$BS$1)*(MC_Dispositivo!$F$43:$BE$43=Y$1),MC_Dispositivo!$F$53:$BE$189))</f>
        <v>0</v>
      </c>
      <c r="Z45" s="357" cm="1">
        <f t="array" aca="1" ref="Z45" ca="1">SUM(IF((MC_Dispositivo!$B$53:$B$189=$C45)*(MC_Dispositivo!$F$36:$BE$36=$BS$1)*(MC_Dispositivo!$F$43:$BE$43=Z$1),MC_Dispositivo!$F$53:$BE$189))</f>
        <v>0</v>
      </c>
      <c r="AA45" s="357" cm="1">
        <f t="array" aca="1" ref="AA45" ca="1">SUM(IF((MC_Dispositivo!$B$53:$B$189=$C45)*(MC_Dispositivo!$F$36:$BE$36=$BS$1)*(MC_Dispositivo!$F$43:$BE$43=AA$1),MC_Dispositivo!$F$53:$BE$189))</f>
        <v>0</v>
      </c>
      <c r="AB45" s="357" cm="1">
        <f t="array" aca="1" ref="AB45" ca="1">SUM(IF((MC_Dispositivo!$B$53:$B$189=$C45)*(MC_Dispositivo!$F$36:$BE$36=$BS$1)*(MC_Dispositivo!$F$43:$BE$43=AB$1),MC_Dispositivo!$F$53:$BE$189))</f>
        <v>0</v>
      </c>
      <c r="AC45" s="357" cm="1">
        <f t="array" aca="1" ref="AC45" ca="1">SUM(IF((MC_Dispositivo!$B$53:$B$189=$C45)*(MC_Dispositivo!$F$36:$BE$36=$BS$1)*(MC_Dispositivo!$F$43:$BE$43=AC$1),MC_Dispositivo!$F$53:$BE$189))</f>
        <v>0</v>
      </c>
      <c r="AD45" s="357" cm="1">
        <f t="array" aca="1" ref="AD45" ca="1">SUM(IF((MC_Dispositivo!$B$53:$B$189=$C45)*(MC_Dispositivo!$F$36:$BE$36=$BS$1)*(MC_Dispositivo!$F$43:$BE$43=AD$1),MC_Dispositivo!$F$53:$BE$189))</f>
        <v>0</v>
      </c>
      <c r="AE45" s="357" cm="1">
        <f t="array" aca="1" ref="AE45" ca="1">SUM(IF((MC_Dispositivo!$B$53:$B$189=$C45)*(MC_Dispositivo!$F$36:$BE$36=$BS$1)*(MC_Dispositivo!$F$43:$BE$43=AE$1),MC_Dispositivo!$F$53:$BE$189))</f>
        <v>0</v>
      </c>
      <c r="AF45" s="357" cm="1">
        <f t="array" aca="1" ref="AF45" ca="1">SUM(IF((MC_Dispositivo!$B$53:$B$189=$C45)*(MC_Dispositivo!$F$36:$BE$36=$BS$1)*(MC_Dispositivo!$F$43:$BE$43=AF$1),MC_Dispositivo!$F$53:$BE$189))</f>
        <v>0</v>
      </c>
      <c r="AG45" s="357" cm="1">
        <f t="array" aca="1" ref="AG45" ca="1">SUM(IF((MC_Dispositivo!$B$53:$B$189=$C45)*(MC_Dispositivo!$F$36:$BE$36=$BS$1)*(MC_Dispositivo!$F$43:$BE$43=AG$1),MC_Dispositivo!$F$53:$BE$189))</f>
        <v>0</v>
      </c>
      <c r="AH45" s="357" cm="1">
        <f t="array" aca="1" ref="AH45" ca="1">SUM(IF((MC_Dispositivo!$B$53:$B$189=$C45)*(MC_Dispositivo!$F$36:$BE$36=$BS$1)*(MC_Dispositivo!$F$43:$BE$43=AH$1),MC_Dispositivo!$F$53:$BE$189))</f>
        <v>0</v>
      </c>
      <c r="AI45" s="357" cm="1">
        <f t="array" aca="1" ref="AI45" ca="1">SUM(IF((MC_Dispositivo!$B$53:$B$189=$C45)*(MC_Dispositivo!$F$36:$BE$36=$BS$1)*(MC_Dispositivo!$F$43:$BE$43=AI$1),MC_Dispositivo!$F$53:$BE$189))</f>
        <v>0</v>
      </c>
      <c r="AJ45" s="357" cm="1">
        <f t="array" aca="1" ref="AJ45" ca="1">SUM(IF((MC_Dispositivo!$B$53:$B$189=$C45)*(MC_Dispositivo!$F$36:$BE$36=$BS$1)*(MC_Dispositivo!$F$43:$BE$43=AJ$1),MC_Dispositivo!$F$53:$BE$189))</f>
        <v>0</v>
      </c>
      <c r="AK45" s="358">
        <f ca="1">IF(A45="","",INDEX([10]TPU!$G:$G,MATCH($A45,[10]TPU!$A:$A,0)))</f>
        <v>231.08</v>
      </c>
      <c r="AL45" s="359">
        <f t="shared" ca="1" si="16"/>
        <v>0</v>
      </c>
      <c r="AM45" s="359">
        <f t="shared" ca="1" si="16"/>
        <v>0</v>
      </c>
      <c r="AN45" s="359">
        <f t="shared" ca="1" si="16"/>
        <v>145239.50442098116</v>
      </c>
      <c r="AO45" s="359">
        <f t="shared" ca="1" si="16"/>
        <v>363098.7610524529</v>
      </c>
      <c r="AP45" s="359">
        <f t="shared" ca="1" si="16"/>
        <v>508338.26547343412</v>
      </c>
      <c r="AQ45" s="359">
        <f t="shared" ca="1" si="16"/>
        <v>343778.50535633962</v>
      </c>
      <c r="AR45" s="359">
        <f t="shared" ca="1" si="16"/>
        <v>0</v>
      </c>
      <c r="AS45" s="359">
        <f t="shared" ca="1" si="16"/>
        <v>0</v>
      </c>
      <c r="AT45" s="359">
        <f t="shared" ca="1" si="16"/>
        <v>0</v>
      </c>
      <c r="AU45" s="359">
        <f t="shared" ca="1" si="16"/>
        <v>0</v>
      </c>
      <c r="AV45" s="359">
        <f t="shared" ca="1" si="16"/>
        <v>0</v>
      </c>
      <c r="AW45" s="359">
        <f t="shared" ca="1" si="16"/>
        <v>0</v>
      </c>
      <c r="AX45" s="359">
        <f t="shared" ca="1" si="16"/>
        <v>0</v>
      </c>
      <c r="AY45" s="359">
        <f t="shared" ca="1" si="16"/>
        <v>0</v>
      </c>
      <c r="AZ45" s="359">
        <f t="shared" ca="1" si="16"/>
        <v>0</v>
      </c>
      <c r="BA45" s="359">
        <f t="shared" ca="1" si="15"/>
        <v>0</v>
      </c>
      <c r="BB45" s="359">
        <f t="shared" ca="1" si="15"/>
        <v>0</v>
      </c>
      <c r="BC45" s="359">
        <f t="shared" ca="1" si="15"/>
        <v>0</v>
      </c>
      <c r="BD45" s="359">
        <f t="shared" ca="1" si="15"/>
        <v>0</v>
      </c>
      <c r="BE45" s="359">
        <f t="shared" ca="1" si="15"/>
        <v>0</v>
      </c>
      <c r="BF45" s="359">
        <f t="shared" ca="1" si="15"/>
        <v>0</v>
      </c>
      <c r="BG45" s="359">
        <f t="shared" ca="1" si="15"/>
        <v>0</v>
      </c>
      <c r="BH45" s="359">
        <f t="shared" ca="1" si="15"/>
        <v>0</v>
      </c>
      <c r="BI45" s="359">
        <f t="shared" ca="1" si="15"/>
        <v>0</v>
      </c>
      <c r="BJ45" s="359">
        <f t="shared" ca="1" si="15"/>
        <v>0</v>
      </c>
      <c r="BK45" s="359">
        <f t="shared" ca="1" si="15"/>
        <v>0</v>
      </c>
      <c r="BL45" s="359">
        <f t="shared" ca="1" si="15"/>
        <v>0</v>
      </c>
      <c r="BM45" s="359">
        <f t="shared" ca="1" si="15"/>
        <v>0</v>
      </c>
      <c r="BN45" s="359">
        <f t="shared" ca="1" si="15"/>
        <v>0</v>
      </c>
      <c r="BO45" s="359">
        <f t="shared" ca="1" si="15"/>
        <v>0</v>
      </c>
      <c r="BP45" s="358">
        <f t="shared" ca="1" si="4"/>
        <v>1360455.0363032075</v>
      </c>
      <c r="BQ45" s="206"/>
      <c r="BR45" s="234" t="str">
        <f t="shared" si="5"/>
        <v/>
      </c>
      <c r="BU45" s="207"/>
    </row>
    <row r="46" spans="1:75" ht="20.100000000000001" customHeight="1" outlineLevel="1" x14ac:dyDescent="0.2">
      <c r="A46" s="354" t="str">
        <f ca="1">INDEX(MC_Dispositivo!B:E,MATCH('Quantitativo_BR-356'!C46,MC_Dispositivo!B:B,0),2)</f>
        <v>RO-00881</v>
      </c>
      <c r="B46" s="354" t="str">
        <f ca="1">INDEX([10]TPU!$B:$B,MATCH($A46,[10]TPU!$A:$A,0))</f>
        <v>SICOR</v>
      </c>
      <c r="C46" s="354" t="s">
        <v>100</v>
      </c>
      <c r="D46" s="355" t="str">
        <f ca="1">INDEX(MC_Dispositivo!B:E,MATCH('Quantitativo_BR-356'!C46,MC_Dispositivo!B:B,0),3)</f>
        <v>Transporte com caminhão basculante de 6 m³ - rodovia pavimentada</v>
      </c>
      <c r="E46" s="354" t="str">
        <f ca="1">INDEX(MC_Dispositivo!B:E,MATCH('Quantitativo_BR-356'!C46,MC_Dispositivo!B:B,0),4)</f>
        <v>txkm</v>
      </c>
      <c r="F46" s="356" cm="1">
        <f t="array" aca="1" ref="F46" ca="1">IF($BS$1="Todos",SUM(IF(($BS$1="todos")*(MC_Dispositivo!$B$54:$B$212=$C46),MC_Dispositivo!$F$54:$BE$212)),SUM(IF((MC_Dispositivo!$F$36:$BE$36=$BS$1)*(MC_Dispositivo!$B$54:$B$212=$C46),MC_Dispositivo!$F$54:$BE$212)))</f>
        <v>3181362.72</v>
      </c>
      <c r="G46" s="357" cm="1">
        <f t="array" aca="1" ref="G46" ca="1">SUM(IF((MC_Dispositivo!$B$53:$B$189=$C46)*(MC_Dispositivo!$F$36:$BE$36=$BS$1)*(MC_Dispositivo!$F$43:$BE$43=G$1),MC_Dispositivo!$F$53:$BE$189))</f>
        <v>0</v>
      </c>
      <c r="H46" s="357" cm="1">
        <f t="array" aca="1" ref="H46" ca="1">SUM(IF((MC_Dispositivo!$B$53:$B$189=$C46)*(MC_Dispositivo!$F$36:$BE$36=$BS$1)*(MC_Dispositivo!$F$43:$BE$43=H$1),MC_Dispositivo!$F$53:$BE$189))</f>
        <v>0</v>
      </c>
      <c r="I46" s="357" cm="1">
        <f t="array" aca="1" ref="I46" ca="1">SUM(IF((MC_Dispositivo!$B$53:$B$189=$C46)*(MC_Dispositivo!$F$36:$BE$36=$BS$1)*(MC_Dispositivo!$F$43:$BE$43=I$1),MC_Dispositivo!$F$53:$BE$189))</f>
        <v>339312</v>
      </c>
      <c r="J46" s="357" cm="1">
        <f t="array" aca="1" ref="J46" ca="1">SUM(IF((MC_Dispositivo!$B$53:$B$189=$C46)*(MC_Dispositivo!$F$36:$BE$36=$BS$1)*(MC_Dispositivo!$F$43:$BE$43=J$1),MC_Dispositivo!$F$53:$BE$189))</f>
        <v>848280</v>
      </c>
      <c r="K46" s="357" cm="1">
        <f t="array" aca="1" ref="K46" ca="1">SUM(IF((MC_Dispositivo!$B$53:$B$189=$C46)*(MC_Dispositivo!$F$36:$BE$36=$BS$1)*(MC_Dispositivo!$F$43:$BE$43=K$1),MC_Dispositivo!$F$53:$BE$189))</f>
        <v>1187592</v>
      </c>
      <c r="L46" s="357" cm="1">
        <f t="array" aca="1" ref="L46" ca="1">SUM(IF((MC_Dispositivo!$B$53:$B$189=$C46)*(MC_Dispositivo!$F$36:$BE$36=$BS$1)*(MC_Dispositivo!$F$43:$BE$43=L$1),MC_Dispositivo!$F$53:$BE$189))</f>
        <v>806178.72</v>
      </c>
      <c r="M46" s="357" cm="1">
        <f t="array" aca="1" ref="M46" ca="1">SUM(IF((MC_Dispositivo!$B$53:$B$189=$C46)*(MC_Dispositivo!$F$36:$BE$36=$BS$1)*(MC_Dispositivo!$F$43:$BE$43=M$1),MC_Dispositivo!$F$53:$BE$189))</f>
        <v>0</v>
      </c>
      <c r="N46" s="357" cm="1">
        <f t="array" aca="1" ref="N46" ca="1">SUM(IF((MC_Dispositivo!$B$53:$B$189=$C46)*(MC_Dispositivo!$F$36:$BE$36=$BS$1)*(MC_Dispositivo!$F$43:$BE$43=N$1),MC_Dispositivo!$F$53:$BE$189))</f>
        <v>0</v>
      </c>
      <c r="O46" s="357" cm="1">
        <f t="array" aca="1" ref="O46" ca="1">SUM(IF((MC_Dispositivo!$B$53:$B$189=$C46)*(MC_Dispositivo!$F$36:$BE$36=$BS$1)*(MC_Dispositivo!$F$43:$BE$43=O$1),MC_Dispositivo!$F$53:$BE$189))</f>
        <v>0</v>
      </c>
      <c r="P46" s="357" cm="1">
        <f t="array" aca="1" ref="P46" ca="1">SUM(IF((MC_Dispositivo!$B$53:$B$189=$C46)*(MC_Dispositivo!$F$36:$BE$36=$BS$1)*(MC_Dispositivo!$F$43:$BE$43=P$1),MC_Dispositivo!$F$53:$BE$189))</f>
        <v>0</v>
      </c>
      <c r="Q46" s="357" cm="1">
        <f t="array" aca="1" ref="Q46" ca="1">SUM(IF((MC_Dispositivo!$B$53:$B$189=$C46)*(MC_Dispositivo!$F$36:$BE$36=$BS$1)*(MC_Dispositivo!$F$43:$BE$43=Q$1),MC_Dispositivo!$F$53:$BE$189))</f>
        <v>0</v>
      </c>
      <c r="R46" s="357" cm="1">
        <f t="array" aca="1" ref="R46" ca="1">SUM(IF((MC_Dispositivo!$B$53:$B$189=$C46)*(MC_Dispositivo!$F$36:$BE$36=$BS$1)*(MC_Dispositivo!$F$43:$BE$43=R$1),MC_Dispositivo!$F$53:$BE$189))</f>
        <v>0</v>
      </c>
      <c r="S46" s="357" cm="1">
        <f t="array" aca="1" ref="S46" ca="1">SUM(IF((MC_Dispositivo!$B$53:$B$189=$C46)*(MC_Dispositivo!$F$36:$BE$36=$BS$1)*(MC_Dispositivo!$F$43:$BE$43=S$1),MC_Dispositivo!$F$53:$BE$189))</f>
        <v>0</v>
      </c>
      <c r="T46" s="357" cm="1">
        <f t="array" aca="1" ref="T46" ca="1">SUM(IF((MC_Dispositivo!$B$53:$B$189=$C46)*(MC_Dispositivo!$F$36:$BE$36=$BS$1)*(MC_Dispositivo!$F$43:$BE$43=T$1),MC_Dispositivo!$F$53:$BE$189))</f>
        <v>0</v>
      </c>
      <c r="U46" s="357" cm="1">
        <f t="array" aca="1" ref="U46" ca="1">SUM(IF((MC_Dispositivo!$B$53:$B$189=$C46)*(MC_Dispositivo!$F$36:$BE$36=$BS$1)*(MC_Dispositivo!$F$43:$BE$43=U$1),MC_Dispositivo!$F$53:$BE$189))</f>
        <v>0</v>
      </c>
      <c r="V46" s="357" cm="1">
        <f t="array" aca="1" ref="V46" ca="1">SUM(IF((MC_Dispositivo!$B$53:$B$189=$C46)*(MC_Dispositivo!$F$36:$BE$36=$BS$1)*(MC_Dispositivo!$F$43:$BE$43=V$1),MC_Dispositivo!$F$53:$BE$189))</f>
        <v>0</v>
      </c>
      <c r="W46" s="357" cm="1">
        <f t="array" aca="1" ref="W46" ca="1">SUM(IF((MC_Dispositivo!$B$53:$B$189=$C46)*(MC_Dispositivo!$F$36:$BE$36=$BS$1)*(MC_Dispositivo!$F$43:$BE$43=W$1),MC_Dispositivo!$F$53:$BE$189))</f>
        <v>0</v>
      </c>
      <c r="X46" s="357" cm="1">
        <f t="array" aca="1" ref="X46" ca="1">SUM(IF((MC_Dispositivo!$B$53:$B$189=$C46)*(MC_Dispositivo!$F$36:$BE$36=$BS$1)*(MC_Dispositivo!$F$43:$BE$43=X$1),MC_Dispositivo!$F$53:$BE$189))</f>
        <v>0</v>
      </c>
      <c r="Y46" s="357" cm="1">
        <f t="array" aca="1" ref="Y46" ca="1">SUM(IF((MC_Dispositivo!$B$53:$B$189=$C46)*(MC_Dispositivo!$F$36:$BE$36=$BS$1)*(MC_Dispositivo!$F$43:$BE$43=Y$1),MC_Dispositivo!$F$53:$BE$189))</f>
        <v>0</v>
      </c>
      <c r="Z46" s="357" cm="1">
        <f t="array" aca="1" ref="Z46" ca="1">SUM(IF((MC_Dispositivo!$B$53:$B$189=$C46)*(MC_Dispositivo!$F$36:$BE$36=$BS$1)*(MC_Dispositivo!$F$43:$BE$43=Z$1),MC_Dispositivo!$F$53:$BE$189))</f>
        <v>0</v>
      </c>
      <c r="AA46" s="357" cm="1">
        <f t="array" aca="1" ref="AA46" ca="1">SUM(IF((MC_Dispositivo!$B$53:$B$189=$C46)*(MC_Dispositivo!$F$36:$BE$36=$BS$1)*(MC_Dispositivo!$F$43:$BE$43=AA$1),MC_Dispositivo!$F$53:$BE$189))</f>
        <v>0</v>
      </c>
      <c r="AB46" s="357" cm="1">
        <f t="array" aca="1" ref="AB46" ca="1">SUM(IF((MC_Dispositivo!$B$53:$B$189=$C46)*(MC_Dispositivo!$F$36:$BE$36=$BS$1)*(MC_Dispositivo!$F$43:$BE$43=AB$1),MC_Dispositivo!$F$53:$BE$189))</f>
        <v>0</v>
      </c>
      <c r="AC46" s="357" cm="1">
        <f t="array" aca="1" ref="AC46" ca="1">SUM(IF((MC_Dispositivo!$B$53:$B$189=$C46)*(MC_Dispositivo!$F$36:$BE$36=$BS$1)*(MC_Dispositivo!$F$43:$BE$43=AC$1),MC_Dispositivo!$F$53:$BE$189))</f>
        <v>0</v>
      </c>
      <c r="AD46" s="357" cm="1">
        <f t="array" aca="1" ref="AD46" ca="1">SUM(IF((MC_Dispositivo!$B$53:$B$189=$C46)*(MC_Dispositivo!$F$36:$BE$36=$BS$1)*(MC_Dispositivo!$F$43:$BE$43=AD$1),MC_Dispositivo!$F$53:$BE$189))</f>
        <v>0</v>
      </c>
      <c r="AE46" s="357" cm="1">
        <f t="array" aca="1" ref="AE46" ca="1">SUM(IF((MC_Dispositivo!$B$53:$B$189=$C46)*(MC_Dispositivo!$F$36:$BE$36=$BS$1)*(MC_Dispositivo!$F$43:$BE$43=AE$1),MC_Dispositivo!$F$53:$BE$189))</f>
        <v>0</v>
      </c>
      <c r="AF46" s="357" cm="1">
        <f t="array" aca="1" ref="AF46" ca="1">SUM(IF((MC_Dispositivo!$B$53:$B$189=$C46)*(MC_Dispositivo!$F$36:$BE$36=$BS$1)*(MC_Dispositivo!$F$43:$BE$43=AF$1),MC_Dispositivo!$F$53:$BE$189))</f>
        <v>0</v>
      </c>
      <c r="AG46" s="357" cm="1">
        <f t="array" aca="1" ref="AG46" ca="1">SUM(IF((MC_Dispositivo!$B$53:$B$189=$C46)*(MC_Dispositivo!$F$36:$BE$36=$BS$1)*(MC_Dispositivo!$F$43:$BE$43=AG$1),MC_Dispositivo!$F$53:$BE$189))</f>
        <v>0</v>
      </c>
      <c r="AH46" s="357" cm="1">
        <f t="array" aca="1" ref="AH46" ca="1">SUM(IF((MC_Dispositivo!$B$53:$B$189=$C46)*(MC_Dispositivo!$F$36:$BE$36=$BS$1)*(MC_Dispositivo!$F$43:$BE$43=AH$1),MC_Dispositivo!$F$53:$BE$189))</f>
        <v>0</v>
      </c>
      <c r="AI46" s="357" cm="1">
        <f t="array" aca="1" ref="AI46" ca="1">SUM(IF((MC_Dispositivo!$B$53:$B$189=$C46)*(MC_Dispositivo!$F$36:$BE$36=$BS$1)*(MC_Dispositivo!$F$43:$BE$43=AI$1),MC_Dispositivo!$F$53:$BE$189))</f>
        <v>0</v>
      </c>
      <c r="AJ46" s="357" cm="1">
        <f t="array" aca="1" ref="AJ46" ca="1">SUM(IF((MC_Dispositivo!$B$53:$B$189=$C46)*(MC_Dispositivo!$F$36:$BE$36=$BS$1)*(MC_Dispositivo!$F$43:$BE$43=AJ$1),MC_Dispositivo!$F$53:$BE$189))</f>
        <v>0</v>
      </c>
      <c r="AK46" s="358">
        <f ca="1">IF(A46="","",INDEX([10]TPU!$G:$G,MATCH($A46,[10]TPU!$A:$A,0)))</f>
        <v>0.96</v>
      </c>
      <c r="AL46" s="359">
        <f t="shared" ca="1" si="16"/>
        <v>0</v>
      </c>
      <c r="AM46" s="359">
        <f t="shared" ca="1" si="16"/>
        <v>0</v>
      </c>
      <c r="AN46" s="359">
        <f t="shared" ca="1" si="16"/>
        <v>325739.51999999996</v>
      </c>
      <c r="AO46" s="359">
        <f t="shared" ca="1" si="16"/>
        <v>814348.79999999993</v>
      </c>
      <c r="AP46" s="359">
        <f t="shared" ca="1" si="16"/>
        <v>1140088.3200000001</v>
      </c>
      <c r="AQ46" s="359">
        <f t="shared" ca="1" si="16"/>
        <v>773931.57119999989</v>
      </c>
      <c r="AR46" s="359">
        <f t="shared" ca="1" si="16"/>
        <v>0</v>
      </c>
      <c r="AS46" s="359">
        <f t="shared" ca="1" si="16"/>
        <v>0</v>
      </c>
      <c r="AT46" s="359">
        <f t="shared" ca="1" si="16"/>
        <v>0</v>
      </c>
      <c r="AU46" s="359">
        <f t="shared" ca="1" si="16"/>
        <v>0</v>
      </c>
      <c r="AV46" s="359">
        <f t="shared" ca="1" si="16"/>
        <v>0</v>
      </c>
      <c r="AW46" s="359">
        <f t="shared" ca="1" si="16"/>
        <v>0</v>
      </c>
      <c r="AX46" s="359">
        <f t="shared" ca="1" si="16"/>
        <v>0</v>
      </c>
      <c r="AY46" s="359">
        <f t="shared" ca="1" si="16"/>
        <v>0</v>
      </c>
      <c r="AZ46" s="359">
        <f t="shared" ca="1" si="16"/>
        <v>0</v>
      </c>
      <c r="BA46" s="359">
        <f t="shared" ca="1" si="15"/>
        <v>0</v>
      </c>
      <c r="BB46" s="359">
        <f t="shared" ca="1" si="15"/>
        <v>0</v>
      </c>
      <c r="BC46" s="359">
        <f t="shared" ca="1" si="15"/>
        <v>0</v>
      </c>
      <c r="BD46" s="359">
        <f t="shared" ca="1" si="15"/>
        <v>0</v>
      </c>
      <c r="BE46" s="359">
        <f t="shared" ca="1" si="15"/>
        <v>0</v>
      </c>
      <c r="BF46" s="359">
        <f t="shared" ca="1" si="15"/>
        <v>0</v>
      </c>
      <c r="BG46" s="359">
        <f t="shared" ca="1" si="15"/>
        <v>0</v>
      </c>
      <c r="BH46" s="359">
        <f t="shared" ca="1" si="15"/>
        <v>0</v>
      </c>
      <c r="BI46" s="359">
        <f t="shared" ca="1" si="15"/>
        <v>0</v>
      </c>
      <c r="BJ46" s="359">
        <f t="shared" ca="1" si="15"/>
        <v>0</v>
      </c>
      <c r="BK46" s="359">
        <f t="shared" ca="1" si="15"/>
        <v>0</v>
      </c>
      <c r="BL46" s="359">
        <f t="shared" ca="1" si="15"/>
        <v>0</v>
      </c>
      <c r="BM46" s="359">
        <f t="shared" ca="1" si="15"/>
        <v>0</v>
      </c>
      <c r="BN46" s="359">
        <f t="shared" ca="1" si="15"/>
        <v>0</v>
      </c>
      <c r="BO46" s="359">
        <f t="shared" ca="1" si="15"/>
        <v>0</v>
      </c>
      <c r="BP46" s="358">
        <f t="shared" ca="1" si="4"/>
        <v>3054108.2112000003</v>
      </c>
      <c r="BQ46" s="206"/>
      <c r="BR46" s="234" t="str">
        <f t="shared" si="5"/>
        <v/>
      </c>
      <c r="BU46" s="207"/>
    </row>
    <row r="47" spans="1:75" ht="20.100000000000001" customHeight="1" outlineLevel="1" x14ac:dyDescent="0.2">
      <c r="A47" s="354" t="str">
        <f ca="1">INDEX(MC_Dispositivo!B:E,MATCH('Quantitativo_BR-356'!C47,MC_Dispositivo!B:B,0),2)</f>
        <v>ED-48492</v>
      </c>
      <c r="B47" s="354" t="str">
        <f ca="1">INDEX([10]TPU!$B:$B,MATCH($A47,[10]TPU!$A:$A,0))</f>
        <v>SICOR</v>
      </c>
      <c r="C47" s="354" t="s">
        <v>102</v>
      </c>
      <c r="D47" s="355" t="str">
        <f ca="1">INDEX(MC_Dispositivo!B:E,MATCH('Quantitativo_BR-356'!C47,MC_Dispositivo!B:B,0),3)</f>
        <v>demolição mecanizada de revestimento asfáltico, com equipamento pneumático, inclusive afastamento e empilhamento, exclusive transporte e retirada do material demolido</v>
      </c>
      <c r="E47" s="354" t="str">
        <f ca="1">INDEX(MC_Dispositivo!B:E,MATCH('Quantitativo_BR-356'!C47,MC_Dispositivo!B:B,0),4)</f>
        <v>m2</v>
      </c>
      <c r="F47" s="356" cm="1">
        <f t="array" aca="1" ref="F47" ca="1">IF($BS$1="Todos",SUM(IF(($BS$1="todos")*(MC_Dispositivo!$B$54:$B$212=$C47),MC_Dispositivo!$F$54:$BE$212)),SUM(IF((MC_Dispositivo!$F$36:$BE$36=$BS$1)*(MC_Dispositivo!$B$54:$B$212=$C47),MC_Dispositivo!$F$54:$BE$212)))</f>
        <v>0</v>
      </c>
      <c r="G47" s="357" cm="1">
        <f t="array" aca="1" ref="G47" ca="1">SUM(IF((MC_Dispositivo!$B$53:$B$189=$C47)*(MC_Dispositivo!$F$36:$BE$36=$BS$1)*(MC_Dispositivo!$F$43:$BE$43=G$1),MC_Dispositivo!$F$53:$BE$189))</f>
        <v>0</v>
      </c>
      <c r="H47" s="357" cm="1">
        <f t="array" aca="1" ref="H47" ca="1">SUM(IF((MC_Dispositivo!$B$53:$B$189=$C47)*(MC_Dispositivo!$F$36:$BE$36=$BS$1)*(MC_Dispositivo!$F$43:$BE$43=H$1),MC_Dispositivo!$F$53:$BE$189))</f>
        <v>0</v>
      </c>
      <c r="I47" s="357" cm="1">
        <f t="array" aca="1" ref="I47" ca="1">SUM(IF((MC_Dispositivo!$B$53:$B$189=$C47)*(MC_Dispositivo!$F$36:$BE$36=$BS$1)*(MC_Dispositivo!$F$43:$BE$43=I$1),MC_Dispositivo!$F$53:$BE$189))</f>
        <v>0</v>
      </c>
      <c r="J47" s="357" cm="1">
        <f t="array" aca="1" ref="J47" ca="1">SUM(IF((MC_Dispositivo!$B$53:$B$189=$C47)*(MC_Dispositivo!$F$36:$BE$36=$BS$1)*(MC_Dispositivo!$F$43:$BE$43=J$1),MC_Dispositivo!$F$53:$BE$189))</f>
        <v>0</v>
      </c>
      <c r="K47" s="357" cm="1">
        <f t="array" aca="1" ref="K47" ca="1">SUM(IF((MC_Dispositivo!$B$53:$B$189=$C47)*(MC_Dispositivo!$F$36:$BE$36=$BS$1)*(MC_Dispositivo!$F$43:$BE$43=K$1),MC_Dispositivo!$F$53:$BE$189))</f>
        <v>0</v>
      </c>
      <c r="L47" s="357" cm="1">
        <f t="array" aca="1" ref="L47" ca="1">SUM(IF((MC_Dispositivo!$B$53:$B$189=$C47)*(MC_Dispositivo!$F$36:$BE$36=$BS$1)*(MC_Dispositivo!$F$43:$BE$43=L$1),MC_Dispositivo!$F$53:$BE$189))</f>
        <v>0</v>
      </c>
      <c r="M47" s="357" cm="1">
        <f t="array" aca="1" ref="M47" ca="1">SUM(IF((MC_Dispositivo!$B$53:$B$189=$C47)*(MC_Dispositivo!$F$36:$BE$36=$BS$1)*(MC_Dispositivo!$F$43:$BE$43=M$1),MC_Dispositivo!$F$53:$BE$189))</f>
        <v>0</v>
      </c>
      <c r="N47" s="357" cm="1">
        <f t="array" aca="1" ref="N47" ca="1">SUM(IF((MC_Dispositivo!$B$53:$B$189=$C47)*(MC_Dispositivo!$F$36:$BE$36=$BS$1)*(MC_Dispositivo!$F$43:$BE$43=N$1),MC_Dispositivo!$F$53:$BE$189))</f>
        <v>0</v>
      </c>
      <c r="O47" s="357" cm="1">
        <f t="array" aca="1" ref="O47" ca="1">SUM(IF((MC_Dispositivo!$B$53:$B$189=$C47)*(MC_Dispositivo!$F$36:$BE$36=$BS$1)*(MC_Dispositivo!$F$43:$BE$43=O$1),MC_Dispositivo!$F$53:$BE$189))</f>
        <v>0</v>
      </c>
      <c r="P47" s="357" cm="1">
        <f t="array" aca="1" ref="P47" ca="1">SUM(IF((MC_Dispositivo!$B$53:$B$189=$C47)*(MC_Dispositivo!$F$36:$BE$36=$BS$1)*(MC_Dispositivo!$F$43:$BE$43=P$1),MC_Dispositivo!$F$53:$BE$189))</f>
        <v>0</v>
      </c>
      <c r="Q47" s="357" cm="1">
        <f t="array" aca="1" ref="Q47" ca="1">SUM(IF((MC_Dispositivo!$B$53:$B$189=$C47)*(MC_Dispositivo!$F$36:$BE$36=$BS$1)*(MC_Dispositivo!$F$43:$BE$43=Q$1),MC_Dispositivo!$F$53:$BE$189))</f>
        <v>0</v>
      </c>
      <c r="R47" s="357" cm="1">
        <f t="array" aca="1" ref="R47" ca="1">SUM(IF((MC_Dispositivo!$B$53:$B$189=$C47)*(MC_Dispositivo!$F$36:$BE$36=$BS$1)*(MC_Dispositivo!$F$43:$BE$43=R$1),MC_Dispositivo!$F$53:$BE$189))</f>
        <v>0</v>
      </c>
      <c r="S47" s="357" cm="1">
        <f t="array" aca="1" ref="S47" ca="1">SUM(IF((MC_Dispositivo!$B$53:$B$189=$C47)*(MC_Dispositivo!$F$36:$BE$36=$BS$1)*(MC_Dispositivo!$F$43:$BE$43=S$1),MC_Dispositivo!$F$53:$BE$189))</f>
        <v>0</v>
      </c>
      <c r="T47" s="357" cm="1">
        <f t="array" aca="1" ref="T47" ca="1">SUM(IF((MC_Dispositivo!$B$53:$B$189=$C47)*(MC_Dispositivo!$F$36:$BE$36=$BS$1)*(MC_Dispositivo!$F$43:$BE$43=T$1),MC_Dispositivo!$F$53:$BE$189))</f>
        <v>0</v>
      </c>
      <c r="U47" s="357" cm="1">
        <f t="array" aca="1" ref="U47" ca="1">SUM(IF((MC_Dispositivo!$B$53:$B$189=$C47)*(MC_Dispositivo!$F$36:$BE$36=$BS$1)*(MC_Dispositivo!$F$43:$BE$43=U$1),MC_Dispositivo!$F$53:$BE$189))</f>
        <v>0</v>
      </c>
      <c r="V47" s="357" cm="1">
        <f t="array" aca="1" ref="V47" ca="1">SUM(IF((MC_Dispositivo!$B$53:$B$189=$C47)*(MC_Dispositivo!$F$36:$BE$36=$BS$1)*(MC_Dispositivo!$F$43:$BE$43=V$1),MC_Dispositivo!$F$53:$BE$189))</f>
        <v>0</v>
      </c>
      <c r="W47" s="357" cm="1">
        <f t="array" aca="1" ref="W47" ca="1">SUM(IF((MC_Dispositivo!$B$53:$B$189=$C47)*(MC_Dispositivo!$F$36:$BE$36=$BS$1)*(MC_Dispositivo!$F$43:$BE$43=W$1),MC_Dispositivo!$F$53:$BE$189))</f>
        <v>0</v>
      </c>
      <c r="X47" s="357" cm="1">
        <f t="array" aca="1" ref="X47" ca="1">SUM(IF((MC_Dispositivo!$B$53:$B$189=$C47)*(MC_Dispositivo!$F$36:$BE$36=$BS$1)*(MC_Dispositivo!$F$43:$BE$43=X$1),MC_Dispositivo!$F$53:$BE$189))</f>
        <v>0</v>
      </c>
      <c r="Y47" s="357" cm="1">
        <f t="array" aca="1" ref="Y47" ca="1">SUM(IF((MC_Dispositivo!$B$53:$B$189=$C47)*(MC_Dispositivo!$F$36:$BE$36=$BS$1)*(MC_Dispositivo!$F$43:$BE$43=Y$1),MC_Dispositivo!$F$53:$BE$189))</f>
        <v>0</v>
      </c>
      <c r="Z47" s="357" cm="1">
        <f t="array" aca="1" ref="Z47" ca="1">SUM(IF((MC_Dispositivo!$B$53:$B$189=$C47)*(MC_Dispositivo!$F$36:$BE$36=$BS$1)*(MC_Dispositivo!$F$43:$BE$43=Z$1),MC_Dispositivo!$F$53:$BE$189))</f>
        <v>0</v>
      </c>
      <c r="AA47" s="357" cm="1">
        <f t="array" aca="1" ref="AA47" ca="1">SUM(IF((MC_Dispositivo!$B$53:$B$189=$C47)*(MC_Dispositivo!$F$36:$BE$36=$BS$1)*(MC_Dispositivo!$F$43:$BE$43=AA$1),MC_Dispositivo!$F$53:$BE$189))</f>
        <v>0</v>
      </c>
      <c r="AB47" s="357" cm="1">
        <f t="array" aca="1" ref="AB47" ca="1">SUM(IF((MC_Dispositivo!$B$53:$B$189=$C47)*(MC_Dispositivo!$F$36:$BE$36=$BS$1)*(MC_Dispositivo!$F$43:$BE$43=AB$1),MC_Dispositivo!$F$53:$BE$189))</f>
        <v>0</v>
      </c>
      <c r="AC47" s="357" cm="1">
        <f t="array" aca="1" ref="AC47" ca="1">SUM(IF((MC_Dispositivo!$B$53:$B$189=$C47)*(MC_Dispositivo!$F$36:$BE$36=$BS$1)*(MC_Dispositivo!$F$43:$BE$43=AC$1),MC_Dispositivo!$F$53:$BE$189))</f>
        <v>0</v>
      </c>
      <c r="AD47" s="357" cm="1">
        <f t="array" aca="1" ref="AD47" ca="1">SUM(IF((MC_Dispositivo!$B$53:$B$189=$C47)*(MC_Dispositivo!$F$36:$BE$36=$BS$1)*(MC_Dispositivo!$F$43:$BE$43=AD$1),MC_Dispositivo!$F$53:$BE$189))</f>
        <v>0</v>
      </c>
      <c r="AE47" s="357" cm="1">
        <f t="array" aca="1" ref="AE47" ca="1">SUM(IF((MC_Dispositivo!$B$53:$B$189=$C47)*(MC_Dispositivo!$F$36:$BE$36=$BS$1)*(MC_Dispositivo!$F$43:$BE$43=AE$1),MC_Dispositivo!$F$53:$BE$189))</f>
        <v>0</v>
      </c>
      <c r="AF47" s="357" cm="1">
        <f t="array" aca="1" ref="AF47" ca="1">SUM(IF((MC_Dispositivo!$B$53:$B$189=$C47)*(MC_Dispositivo!$F$36:$BE$36=$BS$1)*(MC_Dispositivo!$F$43:$BE$43=AF$1),MC_Dispositivo!$F$53:$BE$189))</f>
        <v>0</v>
      </c>
      <c r="AG47" s="357" cm="1">
        <f t="array" aca="1" ref="AG47" ca="1">SUM(IF((MC_Dispositivo!$B$53:$B$189=$C47)*(MC_Dispositivo!$F$36:$BE$36=$BS$1)*(MC_Dispositivo!$F$43:$BE$43=AG$1),MC_Dispositivo!$F$53:$BE$189))</f>
        <v>0</v>
      </c>
      <c r="AH47" s="357" cm="1">
        <f t="array" aca="1" ref="AH47" ca="1">SUM(IF((MC_Dispositivo!$B$53:$B$189=$C47)*(MC_Dispositivo!$F$36:$BE$36=$BS$1)*(MC_Dispositivo!$F$43:$BE$43=AH$1),MC_Dispositivo!$F$53:$BE$189))</f>
        <v>0</v>
      </c>
      <c r="AI47" s="357" cm="1">
        <f t="array" aca="1" ref="AI47" ca="1">SUM(IF((MC_Dispositivo!$B$53:$B$189=$C47)*(MC_Dispositivo!$F$36:$BE$36=$BS$1)*(MC_Dispositivo!$F$43:$BE$43=AI$1),MC_Dispositivo!$F$53:$BE$189))</f>
        <v>0</v>
      </c>
      <c r="AJ47" s="357" cm="1">
        <f t="array" aca="1" ref="AJ47" ca="1">SUM(IF((MC_Dispositivo!$B$53:$B$189=$C47)*(MC_Dispositivo!$F$36:$BE$36=$BS$1)*(MC_Dispositivo!$F$43:$BE$43=AJ$1),MC_Dispositivo!$F$53:$BE$189))</f>
        <v>0</v>
      </c>
      <c r="AK47" s="358">
        <f ca="1">IF(A47="","",INDEX([10]TPU!$G:$G,MATCH($A47,[10]TPU!$A:$A,0)))</f>
        <v>109.87</v>
      </c>
      <c r="AL47" s="359">
        <f t="shared" ca="1" si="16"/>
        <v>0</v>
      </c>
      <c r="AM47" s="359">
        <f t="shared" ca="1" si="16"/>
        <v>0</v>
      </c>
      <c r="AN47" s="359">
        <f t="shared" ca="1" si="16"/>
        <v>0</v>
      </c>
      <c r="AO47" s="359">
        <f t="shared" ca="1" si="16"/>
        <v>0</v>
      </c>
      <c r="AP47" s="359">
        <f t="shared" ca="1" si="16"/>
        <v>0</v>
      </c>
      <c r="AQ47" s="359">
        <f t="shared" ca="1" si="16"/>
        <v>0</v>
      </c>
      <c r="AR47" s="359">
        <f t="shared" ca="1" si="16"/>
        <v>0</v>
      </c>
      <c r="AS47" s="359">
        <f t="shared" ca="1" si="16"/>
        <v>0</v>
      </c>
      <c r="AT47" s="359">
        <f t="shared" ca="1" si="16"/>
        <v>0</v>
      </c>
      <c r="AU47" s="359">
        <f t="shared" ca="1" si="16"/>
        <v>0</v>
      </c>
      <c r="AV47" s="359">
        <f t="shared" ca="1" si="16"/>
        <v>0</v>
      </c>
      <c r="AW47" s="359">
        <f t="shared" ca="1" si="16"/>
        <v>0</v>
      </c>
      <c r="AX47" s="359">
        <f t="shared" ca="1" si="16"/>
        <v>0</v>
      </c>
      <c r="AY47" s="359">
        <f t="shared" ca="1" si="16"/>
        <v>0</v>
      </c>
      <c r="AZ47" s="359">
        <f t="shared" ca="1" si="16"/>
        <v>0</v>
      </c>
      <c r="BA47" s="359">
        <f t="shared" ca="1" si="15"/>
        <v>0</v>
      </c>
      <c r="BB47" s="359">
        <f t="shared" ca="1" si="15"/>
        <v>0</v>
      </c>
      <c r="BC47" s="359">
        <f t="shared" ca="1" si="15"/>
        <v>0</v>
      </c>
      <c r="BD47" s="359">
        <f t="shared" ca="1" si="15"/>
        <v>0</v>
      </c>
      <c r="BE47" s="359">
        <f t="shared" ca="1" si="15"/>
        <v>0</v>
      </c>
      <c r="BF47" s="359">
        <f t="shared" ca="1" si="15"/>
        <v>0</v>
      </c>
      <c r="BG47" s="359">
        <f t="shared" ca="1" si="15"/>
        <v>0</v>
      </c>
      <c r="BH47" s="359">
        <f t="shared" ca="1" si="15"/>
        <v>0</v>
      </c>
      <c r="BI47" s="359">
        <f t="shared" ca="1" si="15"/>
        <v>0</v>
      </c>
      <c r="BJ47" s="359">
        <f t="shared" ca="1" si="15"/>
        <v>0</v>
      </c>
      <c r="BK47" s="359">
        <f t="shared" ca="1" si="15"/>
        <v>0</v>
      </c>
      <c r="BL47" s="359">
        <f t="shared" ca="1" si="15"/>
        <v>0</v>
      </c>
      <c r="BM47" s="359">
        <f t="shared" ca="1" si="15"/>
        <v>0</v>
      </c>
      <c r="BN47" s="359">
        <f t="shared" ca="1" si="15"/>
        <v>0</v>
      </c>
      <c r="BO47" s="359">
        <f t="shared" ca="1" si="15"/>
        <v>0</v>
      </c>
      <c r="BP47" s="358">
        <f t="shared" ca="1" si="4"/>
        <v>0</v>
      </c>
      <c r="BQ47" s="206"/>
      <c r="BR47" s="234" t="str">
        <f t="shared" si="5"/>
        <v/>
      </c>
      <c r="BU47" s="207"/>
    </row>
    <row r="48" spans="1:75" s="204" customFormat="1" ht="20.100000000000001" customHeight="1" outlineLevel="1" x14ac:dyDescent="0.2">
      <c r="A48" s="354">
        <f ca="1">INDEX(MC_Dispositivo!B:E,MATCH('Quantitativo_BR-356'!C48,MC_Dispositivo!B:B,0),2)</f>
        <v>4915669</v>
      </c>
      <c r="B48" s="354" t="str">
        <f ca="1">INDEX([10]TPU!$B:$B,MATCH($A48,[10]TPU!$A:$A,0))</f>
        <v>SICRO</v>
      </c>
      <c r="C48" s="354" t="s">
        <v>383</v>
      </c>
      <c r="D48" s="355" t="str">
        <f ca="1">INDEX(MC_Dispositivo!B:E,MATCH('Quantitativo_BR-356'!C48,MC_Dispositivo!B:B,0),3)</f>
        <v>Remoção mecanizada de camada granular do pavimento</v>
      </c>
      <c r="E48" s="354" t="str">
        <f ca="1">INDEX(MC_Dispositivo!B:E,MATCH('Quantitativo_BR-356'!C48,MC_Dispositivo!B:B,0),4)</f>
        <v>m³</v>
      </c>
      <c r="F48" s="356" cm="1">
        <f t="array" aca="1" ref="F48" ca="1">IF($BS$1="Todos",SUM(IF(($BS$1="todos")*(MC_Dispositivo!$B$54:$B$212=$C48),MC_Dispositivo!$F$54:$BE$212)),SUM(IF((MC_Dispositivo!$F$36:$BE$36=$BS$1)*(MC_Dispositivo!$B$54:$B$212=$C48),MC_Dispositivo!$F$54:$BE$212)))</f>
        <v>0</v>
      </c>
      <c r="G48" s="357" cm="1">
        <f t="array" aca="1" ref="G48" ca="1">SUM(IF((MC_Dispositivo!$B$53:$B$189=$C48)*(MC_Dispositivo!$F$36:$BE$36=$BS$1)*(MC_Dispositivo!$F$43:$BE$43=G$1),MC_Dispositivo!$F$53:$BE$189))</f>
        <v>0</v>
      </c>
      <c r="H48" s="357" cm="1">
        <f t="array" aca="1" ref="H48" ca="1">SUM(IF((MC_Dispositivo!$B$53:$B$189=$C48)*(MC_Dispositivo!$F$36:$BE$36=$BS$1)*(MC_Dispositivo!$F$43:$BE$43=H$1),MC_Dispositivo!$F$53:$BE$189))</f>
        <v>0</v>
      </c>
      <c r="I48" s="357" cm="1">
        <f t="array" aca="1" ref="I48" ca="1">SUM(IF((MC_Dispositivo!$B$53:$B$189=$C48)*(MC_Dispositivo!$F$36:$BE$36=$BS$1)*(MC_Dispositivo!$F$43:$BE$43=I$1),MC_Dispositivo!$F$53:$BE$189))</f>
        <v>0</v>
      </c>
      <c r="J48" s="357" cm="1">
        <f t="array" aca="1" ref="J48" ca="1">SUM(IF((MC_Dispositivo!$B$53:$B$189=$C48)*(MC_Dispositivo!$F$36:$BE$36=$BS$1)*(MC_Dispositivo!$F$43:$BE$43=J$1),MC_Dispositivo!$F$53:$BE$189))</f>
        <v>0</v>
      </c>
      <c r="K48" s="357" cm="1">
        <f t="array" aca="1" ref="K48" ca="1">SUM(IF((MC_Dispositivo!$B$53:$B$189=$C48)*(MC_Dispositivo!$F$36:$BE$36=$BS$1)*(MC_Dispositivo!$F$43:$BE$43=K$1),MC_Dispositivo!$F$53:$BE$189))</f>
        <v>0</v>
      </c>
      <c r="L48" s="357" cm="1">
        <f t="array" aca="1" ref="L48" ca="1">SUM(IF((MC_Dispositivo!$B$53:$B$189=$C48)*(MC_Dispositivo!$F$36:$BE$36=$BS$1)*(MC_Dispositivo!$F$43:$BE$43=L$1),MC_Dispositivo!$F$53:$BE$189))</f>
        <v>0</v>
      </c>
      <c r="M48" s="357" cm="1">
        <f t="array" aca="1" ref="M48" ca="1">SUM(IF((MC_Dispositivo!$B$53:$B$189=$C48)*(MC_Dispositivo!$F$36:$BE$36=$BS$1)*(MC_Dispositivo!$F$43:$BE$43=M$1),MC_Dispositivo!$F$53:$BE$189))</f>
        <v>0</v>
      </c>
      <c r="N48" s="357" cm="1">
        <f t="array" aca="1" ref="N48" ca="1">SUM(IF((MC_Dispositivo!$B$53:$B$189=$C48)*(MC_Dispositivo!$F$36:$BE$36=$BS$1)*(MC_Dispositivo!$F$43:$BE$43=N$1),MC_Dispositivo!$F$53:$BE$189))</f>
        <v>0</v>
      </c>
      <c r="O48" s="357" cm="1">
        <f t="array" aca="1" ref="O48" ca="1">SUM(IF((MC_Dispositivo!$B$53:$B$189=$C48)*(MC_Dispositivo!$F$36:$BE$36=$BS$1)*(MC_Dispositivo!$F$43:$BE$43=O$1),MC_Dispositivo!$F$53:$BE$189))</f>
        <v>0</v>
      </c>
      <c r="P48" s="357" cm="1">
        <f t="array" aca="1" ref="P48" ca="1">SUM(IF((MC_Dispositivo!$B$53:$B$189=$C48)*(MC_Dispositivo!$F$36:$BE$36=$BS$1)*(MC_Dispositivo!$F$43:$BE$43=P$1),MC_Dispositivo!$F$53:$BE$189))</f>
        <v>0</v>
      </c>
      <c r="Q48" s="357" cm="1">
        <f t="array" aca="1" ref="Q48" ca="1">SUM(IF((MC_Dispositivo!$B$53:$B$189=$C48)*(MC_Dispositivo!$F$36:$BE$36=$BS$1)*(MC_Dispositivo!$F$43:$BE$43=Q$1),MC_Dispositivo!$F$53:$BE$189))</f>
        <v>0</v>
      </c>
      <c r="R48" s="357" cm="1">
        <f t="array" aca="1" ref="R48" ca="1">SUM(IF((MC_Dispositivo!$B$53:$B$189=$C48)*(MC_Dispositivo!$F$36:$BE$36=$BS$1)*(MC_Dispositivo!$F$43:$BE$43=R$1),MC_Dispositivo!$F$53:$BE$189))</f>
        <v>0</v>
      </c>
      <c r="S48" s="357" cm="1">
        <f t="array" aca="1" ref="S48" ca="1">SUM(IF((MC_Dispositivo!$B$53:$B$189=$C48)*(MC_Dispositivo!$F$36:$BE$36=$BS$1)*(MC_Dispositivo!$F$43:$BE$43=S$1),MC_Dispositivo!$F$53:$BE$189))</f>
        <v>0</v>
      </c>
      <c r="T48" s="357" cm="1">
        <f t="array" aca="1" ref="T48" ca="1">SUM(IF((MC_Dispositivo!$B$53:$B$189=$C48)*(MC_Dispositivo!$F$36:$BE$36=$BS$1)*(MC_Dispositivo!$F$43:$BE$43=T$1),MC_Dispositivo!$F$53:$BE$189))</f>
        <v>0</v>
      </c>
      <c r="U48" s="357" cm="1">
        <f t="array" aca="1" ref="U48" ca="1">SUM(IF((MC_Dispositivo!$B$53:$B$189=$C48)*(MC_Dispositivo!$F$36:$BE$36=$BS$1)*(MC_Dispositivo!$F$43:$BE$43=U$1),MC_Dispositivo!$F$53:$BE$189))</f>
        <v>0</v>
      </c>
      <c r="V48" s="357" cm="1">
        <f t="array" aca="1" ref="V48" ca="1">SUM(IF((MC_Dispositivo!$B$53:$B$189=$C48)*(MC_Dispositivo!$F$36:$BE$36=$BS$1)*(MC_Dispositivo!$F$43:$BE$43=V$1),MC_Dispositivo!$F$53:$BE$189))</f>
        <v>0</v>
      </c>
      <c r="W48" s="357" cm="1">
        <f t="array" aca="1" ref="W48" ca="1">SUM(IF((MC_Dispositivo!$B$53:$B$189=$C48)*(MC_Dispositivo!$F$36:$BE$36=$BS$1)*(MC_Dispositivo!$F$43:$BE$43=W$1),MC_Dispositivo!$F$53:$BE$189))</f>
        <v>0</v>
      </c>
      <c r="X48" s="357" cm="1">
        <f t="array" aca="1" ref="X48" ca="1">SUM(IF((MC_Dispositivo!$B$53:$B$189=$C48)*(MC_Dispositivo!$F$36:$BE$36=$BS$1)*(MC_Dispositivo!$F$43:$BE$43=X$1),MC_Dispositivo!$F$53:$BE$189))</f>
        <v>0</v>
      </c>
      <c r="Y48" s="357" cm="1">
        <f t="array" aca="1" ref="Y48" ca="1">SUM(IF((MC_Dispositivo!$B$53:$B$189=$C48)*(MC_Dispositivo!$F$36:$BE$36=$BS$1)*(MC_Dispositivo!$F$43:$BE$43=Y$1),MC_Dispositivo!$F$53:$BE$189))</f>
        <v>0</v>
      </c>
      <c r="Z48" s="357" cm="1">
        <f t="array" aca="1" ref="Z48" ca="1">SUM(IF((MC_Dispositivo!$B$53:$B$189=$C48)*(MC_Dispositivo!$F$36:$BE$36=$BS$1)*(MC_Dispositivo!$F$43:$BE$43=Z$1),MC_Dispositivo!$F$53:$BE$189))</f>
        <v>0</v>
      </c>
      <c r="AA48" s="357" cm="1">
        <f t="array" aca="1" ref="AA48" ca="1">SUM(IF((MC_Dispositivo!$B$53:$B$189=$C48)*(MC_Dispositivo!$F$36:$BE$36=$BS$1)*(MC_Dispositivo!$F$43:$BE$43=AA$1),MC_Dispositivo!$F$53:$BE$189))</f>
        <v>0</v>
      </c>
      <c r="AB48" s="357" cm="1">
        <f t="array" aca="1" ref="AB48" ca="1">SUM(IF((MC_Dispositivo!$B$53:$B$189=$C48)*(MC_Dispositivo!$F$36:$BE$36=$BS$1)*(MC_Dispositivo!$F$43:$BE$43=AB$1),MC_Dispositivo!$F$53:$BE$189))</f>
        <v>0</v>
      </c>
      <c r="AC48" s="357" cm="1">
        <f t="array" aca="1" ref="AC48" ca="1">SUM(IF((MC_Dispositivo!$B$53:$B$189=$C48)*(MC_Dispositivo!$F$36:$BE$36=$BS$1)*(MC_Dispositivo!$F$43:$BE$43=AC$1),MC_Dispositivo!$F$53:$BE$189))</f>
        <v>0</v>
      </c>
      <c r="AD48" s="357" cm="1">
        <f t="array" aca="1" ref="AD48" ca="1">SUM(IF((MC_Dispositivo!$B$53:$B$189=$C48)*(MC_Dispositivo!$F$36:$BE$36=$BS$1)*(MC_Dispositivo!$F$43:$BE$43=AD$1),MC_Dispositivo!$F$53:$BE$189))</f>
        <v>0</v>
      </c>
      <c r="AE48" s="357" cm="1">
        <f t="array" aca="1" ref="AE48" ca="1">SUM(IF((MC_Dispositivo!$B$53:$B$189=$C48)*(MC_Dispositivo!$F$36:$BE$36=$BS$1)*(MC_Dispositivo!$F$43:$BE$43=AE$1),MC_Dispositivo!$F$53:$BE$189))</f>
        <v>0</v>
      </c>
      <c r="AF48" s="357" cm="1">
        <f t="array" aca="1" ref="AF48" ca="1">SUM(IF((MC_Dispositivo!$B$53:$B$189=$C48)*(MC_Dispositivo!$F$36:$BE$36=$BS$1)*(MC_Dispositivo!$F$43:$BE$43=AF$1),MC_Dispositivo!$F$53:$BE$189))</f>
        <v>0</v>
      </c>
      <c r="AG48" s="357" cm="1">
        <f t="array" aca="1" ref="AG48" ca="1">SUM(IF((MC_Dispositivo!$B$53:$B$189=$C48)*(MC_Dispositivo!$F$36:$BE$36=$BS$1)*(MC_Dispositivo!$F$43:$BE$43=AG$1),MC_Dispositivo!$F$53:$BE$189))</f>
        <v>0</v>
      </c>
      <c r="AH48" s="357" cm="1">
        <f t="array" aca="1" ref="AH48" ca="1">SUM(IF((MC_Dispositivo!$B$53:$B$189=$C48)*(MC_Dispositivo!$F$36:$BE$36=$BS$1)*(MC_Dispositivo!$F$43:$BE$43=AH$1),MC_Dispositivo!$F$53:$BE$189))</f>
        <v>0</v>
      </c>
      <c r="AI48" s="357" cm="1">
        <f t="array" aca="1" ref="AI48" ca="1">SUM(IF((MC_Dispositivo!$B$53:$B$189=$C48)*(MC_Dispositivo!$F$36:$BE$36=$BS$1)*(MC_Dispositivo!$F$43:$BE$43=AI$1),MC_Dispositivo!$F$53:$BE$189))</f>
        <v>0</v>
      </c>
      <c r="AJ48" s="357" cm="1">
        <f t="array" aca="1" ref="AJ48" ca="1">SUM(IF((MC_Dispositivo!$B$53:$B$189=$C48)*(MC_Dispositivo!$F$36:$BE$36=$BS$1)*(MC_Dispositivo!$F$43:$BE$43=AJ$1),MC_Dispositivo!$F$53:$BE$189))</f>
        <v>0</v>
      </c>
      <c r="AK48" s="358">
        <f ca="1">IF(A48="","",INDEX([10]TPU!$G:$G,MATCH($A48,[10]TPU!$A:$A,0)))</f>
        <v>57.67</v>
      </c>
      <c r="AL48" s="359">
        <f t="shared" ref="AL48:BO55" ca="1" si="17">IF($A48="",SUMIFS(AL49:AL94,$C49:$C94,$C48&amp;"*",$A49:$A94,"&lt;&gt;"&amp;""),G48*$AK48)</f>
        <v>0</v>
      </c>
      <c r="AM48" s="359">
        <f t="shared" ca="1" si="17"/>
        <v>0</v>
      </c>
      <c r="AN48" s="359">
        <f t="shared" ca="1" si="17"/>
        <v>0</v>
      </c>
      <c r="AO48" s="359">
        <f t="shared" ca="1" si="17"/>
        <v>0</v>
      </c>
      <c r="AP48" s="359">
        <f t="shared" ca="1" si="17"/>
        <v>0</v>
      </c>
      <c r="AQ48" s="359">
        <f t="shared" ca="1" si="17"/>
        <v>0</v>
      </c>
      <c r="AR48" s="359">
        <f t="shared" ca="1" si="17"/>
        <v>0</v>
      </c>
      <c r="AS48" s="359">
        <f t="shared" ca="1" si="17"/>
        <v>0</v>
      </c>
      <c r="AT48" s="359">
        <f t="shared" ca="1" si="17"/>
        <v>0</v>
      </c>
      <c r="AU48" s="359">
        <f t="shared" ca="1" si="17"/>
        <v>0</v>
      </c>
      <c r="AV48" s="359">
        <f t="shared" ca="1" si="17"/>
        <v>0</v>
      </c>
      <c r="AW48" s="359">
        <f t="shared" ca="1" si="17"/>
        <v>0</v>
      </c>
      <c r="AX48" s="359">
        <f t="shared" ca="1" si="17"/>
        <v>0</v>
      </c>
      <c r="AY48" s="359">
        <f t="shared" ca="1" si="17"/>
        <v>0</v>
      </c>
      <c r="AZ48" s="359">
        <f t="shared" ca="1" si="17"/>
        <v>0</v>
      </c>
      <c r="BA48" s="359">
        <f t="shared" ca="1" si="17"/>
        <v>0</v>
      </c>
      <c r="BB48" s="359">
        <f t="shared" ca="1" si="17"/>
        <v>0</v>
      </c>
      <c r="BC48" s="359">
        <f t="shared" ca="1" si="17"/>
        <v>0</v>
      </c>
      <c r="BD48" s="359">
        <f t="shared" ca="1" si="17"/>
        <v>0</v>
      </c>
      <c r="BE48" s="359">
        <f t="shared" ca="1" si="17"/>
        <v>0</v>
      </c>
      <c r="BF48" s="359">
        <f t="shared" ca="1" si="17"/>
        <v>0</v>
      </c>
      <c r="BG48" s="359">
        <f t="shared" ca="1" si="17"/>
        <v>0</v>
      </c>
      <c r="BH48" s="359">
        <f t="shared" ca="1" si="17"/>
        <v>0</v>
      </c>
      <c r="BI48" s="359">
        <f t="shared" ca="1" si="17"/>
        <v>0</v>
      </c>
      <c r="BJ48" s="359">
        <f t="shared" ca="1" si="17"/>
        <v>0</v>
      </c>
      <c r="BK48" s="359">
        <f t="shared" ca="1" si="17"/>
        <v>0</v>
      </c>
      <c r="BL48" s="359">
        <f t="shared" ca="1" si="17"/>
        <v>0</v>
      </c>
      <c r="BM48" s="359">
        <f t="shared" ca="1" si="17"/>
        <v>0</v>
      </c>
      <c r="BN48" s="359">
        <f t="shared" ca="1" si="17"/>
        <v>0</v>
      </c>
      <c r="BO48" s="359">
        <f t="shared" ca="1" si="17"/>
        <v>0</v>
      </c>
      <c r="BP48" s="358">
        <f t="shared" ca="1" si="4"/>
        <v>0</v>
      </c>
      <c r="BQ48" s="206"/>
      <c r="BR48" s="234" t="str">
        <f t="shared" si="5"/>
        <v/>
      </c>
      <c r="BW48" s="173"/>
    </row>
    <row r="49" spans="1:75" ht="20.100000000000001" customHeight="1" outlineLevel="1" x14ac:dyDescent="0.2">
      <c r="A49" s="349"/>
      <c r="B49" s="349"/>
      <c r="C49" s="350">
        <v>4</v>
      </c>
      <c r="D49" s="351" t="s">
        <v>104</v>
      </c>
      <c r="E49" s="349"/>
      <c r="F49" s="352"/>
      <c r="G49" s="352"/>
      <c r="H49" s="352"/>
      <c r="I49" s="352"/>
      <c r="J49" s="352"/>
      <c r="K49" s="352"/>
      <c r="L49" s="352"/>
      <c r="M49" s="352"/>
      <c r="N49" s="352"/>
      <c r="O49" s="352"/>
      <c r="P49" s="352"/>
      <c r="Q49" s="352"/>
      <c r="R49" s="352"/>
      <c r="S49" s="352"/>
      <c r="T49" s="352"/>
      <c r="U49" s="352"/>
      <c r="V49" s="352"/>
      <c r="W49" s="352"/>
      <c r="X49" s="352"/>
      <c r="Y49" s="352"/>
      <c r="Z49" s="352"/>
      <c r="AA49" s="352"/>
      <c r="AB49" s="352"/>
      <c r="AC49" s="352"/>
      <c r="AD49" s="352"/>
      <c r="AE49" s="352"/>
      <c r="AF49" s="352"/>
      <c r="AG49" s="352"/>
      <c r="AH49" s="352"/>
      <c r="AI49" s="352"/>
      <c r="AJ49" s="352"/>
      <c r="AK49" s="352"/>
      <c r="AL49" s="353">
        <f t="shared" ca="1" si="17"/>
        <v>0</v>
      </c>
      <c r="AM49" s="353">
        <f t="shared" ca="1" si="17"/>
        <v>0</v>
      </c>
      <c r="AN49" s="353">
        <f t="shared" ca="1" si="17"/>
        <v>805512.87000000011</v>
      </c>
      <c r="AO49" s="353">
        <f t="shared" ca="1" si="17"/>
        <v>2013782.1749999998</v>
      </c>
      <c r="AP49" s="353">
        <f t="shared" ca="1" si="17"/>
        <v>2819295.0450000004</v>
      </c>
      <c r="AQ49" s="353">
        <f t="shared" ca="1" si="17"/>
        <v>1983817.7399999998</v>
      </c>
      <c r="AR49" s="353">
        <f t="shared" ca="1" si="17"/>
        <v>0</v>
      </c>
      <c r="AS49" s="353">
        <f t="shared" ca="1" si="17"/>
        <v>0</v>
      </c>
      <c r="AT49" s="353">
        <f t="shared" ca="1" si="17"/>
        <v>0</v>
      </c>
      <c r="AU49" s="353">
        <f t="shared" ca="1" si="17"/>
        <v>0</v>
      </c>
      <c r="AV49" s="353">
        <f t="shared" ca="1" si="17"/>
        <v>0</v>
      </c>
      <c r="AW49" s="353">
        <f t="shared" ca="1" si="17"/>
        <v>0</v>
      </c>
      <c r="AX49" s="353">
        <f t="shared" ca="1" si="17"/>
        <v>0</v>
      </c>
      <c r="AY49" s="353">
        <f t="shared" ca="1" si="17"/>
        <v>0</v>
      </c>
      <c r="AZ49" s="353">
        <f t="shared" ca="1" si="17"/>
        <v>0</v>
      </c>
      <c r="BA49" s="353">
        <f t="shared" ca="1" si="17"/>
        <v>0</v>
      </c>
      <c r="BB49" s="353">
        <f t="shared" ca="1" si="17"/>
        <v>0</v>
      </c>
      <c r="BC49" s="353">
        <f t="shared" ca="1" si="17"/>
        <v>0</v>
      </c>
      <c r="BD49" s="353">
        <f t="shared" ca="1" si="17"/>
        <v>0</v>
      </c>
      <c r="BE49" s="353">
        <f t="shared" ca="1" si="17"/>
        <v>0</v>
      </c>
      <c r="BF49" s="353">
        <f t="shared" ca="1" si="17"/>
        <v>0</v>
      </c>
      <c r="BG49" s="353">
        <f t="shared" ca="1" si="17"/>
        <v>0</v>
      </c>
      <c r="BH49" s="353">
        <f t="shared" ca="1" si="17"/>
        <v>0</v>
      </c>
      <c r="BI49" s="353">
        <f t="shared" ca="1" si="17"/>
        <v>0</v>
      </c>
      <c r="BJ49" s="353">
        <f t="shared" ca="1" si="17"/>
        <v>0</v>
      </c>
      <c r="BK49" s="353">
        <f t="shared" ca="1" si="17"/>
        <v>0</v>
      </c>
      <c r="BL49" s="353">
        <f t="shared" ca="1" si="17"/>
        <v>0</v>
      </c>
      <c r="BM49" s="353">
        <f t="shared" ca="1" si="17"/>
        <v>0</v>
      </c>
      <c r="BN49" s="353">
        <f t="shared" ca="1" si="17"/>
        <v>0</v>
      </c>
      <c r="BO49" s="353">
        <f t="shared" ca="1" si="17"/>
        <v>0</v>
      </c>
      <c r="BP49" s="353">
        <f t="shared" ca="1" si="4"/>
        <v>7622407.8300000001</v>
      </c>
      <c r="BQ49" s="206"/>
      <c r="BR49" s="234" t="str">
        <f t="shared" si="5"/>
        <v/>
      </c>
    </row>
    <row r="50" spans="1:75" ht="20.100000000000001" customHeight="1" outlineLevel="1" x14ac:dyDescent="0.2">
      <c r="A50" s="354">
        <f ca="1">INDEX(MC_Dispositivo!B:E,MATCH('Quantitativo_BR-356'!C50,MC_Dispositivo!B:B,0),2)</f>
        <v>2003265</v>
      </c>
      <c r="B50" s="354" t="str">
        <f ca="1">INDEX([10]TPU!$B:$B,MATCH($A50,[10]TPU!$A:$A,0))</f>
        <v>SICRO</v>
      </c>
      <c r="C50" s="354" t="s">
        <v>106</v>
      </c>
      <c r="D50" s="355" t="str">
        <f ca="1">INDEX(MC_Dispositivo!B:E,MATCH('Quantitativo_BR-356'!C50,MC_Dispositivo!B:B,0),3)</f>
        <v>Sarjeta triangular de concreto - STC 88-20 - escavação mecânica - areia e brita comerciais</v>
      </c>
      <c r="E50" s="354" t="str">
        <f ca="1">INDEX(MC_Dispositivo!B:E,MATCH('Quantitativo_BR-356'!C50,MC_Dispositivo!B:B,0),4)</f>
        <v>m</v>
      </c>
      <c r="F50" s="356" cm="1">
        <f t="array" aca="1" ref="F50" ca="1">IF($BS$1="Todos",SUM(IF(($BS$1="todos")*(MC_Dispositivo!$B$54:$B$212=$C50),MC_Dispositivo!$F$54:$BE$212)),SUM(IF((MC_Dispositivo!$F$36:$BE$36=$BS$1)*(MC_Dispositivo!$B$54:$B$212=$C50),MC_Dispositivo!$F$54:$BE$212)))</f>
        <v>24700</v>
      </c>
      <c r="G50" s="357" cm="1">
        <f t="array" aca="1" ref="G50" ca="1">SUM(IF((MC_Dispositivo!$B$53:$B$189=$C50)*(MC_Dispositivo!$F$36:$BE$36=$BS$1)*(MC_Dispositivo!$F$43:$BE$43=G$1),MC_Dispositivo!$F$53:$BE$189))</f>
        <v>0</v>
      </c>
      <c r="H50" s="357" cm="1">
        <f t="array" aca="1" ref="H50" ca="1">SUM(IF((MC_Dispositivo!$B$53:$B$189=$C50)*(MC_Dispositivo!$F$36:$BE$36=$BS$1)*(MC_Dispositivo!$F$43:$BE$43=H$1),MC_Dispositivo!$F$53:$BE$189))</f>
        <v>0</v>
      </c>
      <c r="I50" s="357" cm="1">
        <f t="array" aca="1" ref="I50" ca="1">SUM(IF((MC_Dispositivo!$B$53:$B$189=$C50)*(MC_Dispositivo!$F$36:$BE$36=$BS$1)*(MC_Dispositivo!$F$43:$BE$43=I$1),MC_Dispositivo!$F$53:$BE$189))</f>
        <v>2600</v>
      </c>
      <c r="J50" s="357" cm="1">
        <f t="array" aca="1" ref="J50" ca="1">SUM(IF((MC_Dispositivo!$B$53:$B$189=$C50)*(MC_Dispositivo!$F$36:$BE$36=$BS$1)*(MC_Dispositivo!$F$43:$BE$43=J$1),MC_Dispositivo!$F$53:$BE$189))</f>
        <v>6500</v>
      </c>
      <c r="K50" s="357" cm="1">
        <f t="array" aca="1" ref="K50" ca="1">SUM(IF((MC_Dispositivo!$B$53:$B$189=$C50)*(MC_Dispositivo!$F$36:$BE$36=$BS$1)*(MC_Dispositivo!$F$43:$BE$43=K$1),MC_Dispositivo!$F$53:$BE$189))</f>
        <v>9100</v>
      </c>
      <c r="L50" s="357" cm="1">
        <f t="array" aca="1" ref="L50" ca="1">SUM(IF((MC_Dispositivo!$B$53:$B$189=$C50)*(MC_Dispositivo!$F$36:$BE$36=$BS$1)*(MC_Dispositivo!$F$43:$BE$43=L$1),MC_Dispositivo!$F$53:$BE$189))</f>
        <v>6500</v>
      </c>
      <c r="M50" s="357" cm="1">
        <f t="array" aca="1" ref="M50" ca="1">SUM(IF((MC_Dispositivo!$B$53:$B$189=$C50)*(MC_Dispositivo!$F$36:$BE$36=$BS$1)*(MC_Dispositivo!$F$43:$BE$43=M$1),MC_Dispositivo!$F$53:$BE$189))</f>
        <v>0</v>
      </c>
      <c r="N50" s="357" cm="1">
        <f t="array" aca="1" ref="N50" ca="1">SUM(IF((MC_Dispositivo!$B$53:$B$189=$C50)*(MC_Dispositivo!$F$36:$BE$36=$BS$1)*(MC_Dispositivo!$F$43:$BE$43=N$1),MC_Dispositivo!$F$53:$BE$189))</f>
        <v>0</v>
      </c>
      <c r="O50" s="357" cm="1">
        <f t="array" aca="1" ref="O50" ca="1">SUM(IF((MC_Dispositivo!$B$53:$B$189=$C50)*(MC_Dispositivo!$F$36:$BE$36=$BS$1)*(MC_Dispositivo!$F$43:$BE$43=O$1),MC_Dispositivo!$F$53:$BE$189))</f>
        <v>0</v>
      </c>
      <c r="P50" s="357" cm="1">
        <f t="array" aca="1" ref="P50" ca="1">SUM(IF((MC_Dispositivo!$B$53:$B$189=$C50)*(MC_Dispositivo!$F$36:$BE$36=$BS$1)*(MC_Dispositivo!$F$43:$BE$43=P$1),MC_Dispositivo!$F$53:$BE$189))</f>
        <v>0</v>
      </c>
      <c r="Q50" s="357" cm="1">
        <f t="array" aca="1" ref="Q50" ca="1">SUM(IF((MC_Dispositivo!$B$53:$B$189=$C50)*(MC_Dispositivo!$F$36:$BE$36=$BS$1)*(MC_Dispositivo!$F$43:$BE$43=Q$1),MC_Dispositivo!$F$53:$BE$189))</f>
        <v>0</v>
      </c>
      <c r="R50" s="357" cm="1">
        <f t="array" aca="1" ref="R50" ca="1">SUM(IF((MC_Dispositivo!$B$53:$B$189=$C50)*(MC_Dispositivo!$F$36:$BE$36=$BS$1)*(MC_Dispositivo!$F$43:$BE$43=R$1),MC_Dispositivo!$F$53:$BE$189))</f>
        <v>0</v>
      </c>
      <c r="S50" s="357" cm="1">
        <f t="array" aca="1" ref="S50" ca="1">SUM(IF((MC_Dispositivo!$B$53:$B$189=$C50)*(MC_Dispositivo!$F$36:$BE$36=$BS$1)*(MC_Dispositivo!$F$43:$BE$43=S$1),MC_Dispositivo!$F$53:$BE$189))</f>
        <v>0</v>
      </c>
      <c r="T50" s="357" cm="1">
        <f t="array" aca="1" ref="T50" ca="1">SUM(IF((MC_Dispositivo!$B$53:$B$189=$C50)*(MC_Dispositivo!$F$36:$BE$36=$BS$1)*(MC_Dispositivo!$F$43:$BE$43=T$1),MC_Dispositivo!$F$53:$BE$189))</f>
        <v>0</v>
      </c>
      <c r="U50" s="357" cm="1">
        <f t="array" aca="1" ref="U50" ca="1">SUM(IF((MC_Dispositivo!$B$53:$B$189=$C50)*(MC_Dispositivo!$F$36:$BE$36=$BS$1)*(MC_Dispositivo!$F$43:$BE$43=U$1),MC_Dispositivo!$F$53:$BE$189))</f>
        <v>0</v>
      </c>
      <c r="V50" s="357" cm="1">
        <f t="array" aca="1" ref="V50" ca="1">SUM(IF((MC_Dispositivo!$B$53:$B$189=$C50)*(MC_Dispositivo!$F$36:$BE$36=$BS$1)*(MC_Dispositivo!$F$43:$BE$43=V$1),MC_Dispositivo!$F$53:$BE$189))</f>
        <v>0</v>
      </c>
      <c r="W50" s="357" cm="1">
        <f t="array" aca="1" ref="W50" ca="1">SUM(IF((MC_Dispositivo!$B$53:$B$189=$C50)*(MC_Dispositivo!$F$36:$BE$36=$BS$1)*(MC_Dispositivo!$F$43:$BE$43=W$1),MC_Dispositivo!$F$53:$BE$189))</f>
        <v>0</v>
      </c>
      <c r="X50" s="357" cm="1">
        <f t="array" aca="1" ref="X50" ca="1">SUM(IF((MC_Dispositivo!$B$53:$B$189=$C50)*(MC_Dispositivo!$F$36:$BE$36=$BS$1)*(MC_Dispositivo!$F$43:$BE$43=X$1),MC_Dispositivo!$F$53:$BE$189))</f>
        <v>0</v>
      </c>
      <c r="Y50" s="357" cm="1">
        <f t="array" aca="1" ref="Y50" ca="1">SUM(IF((MC_Dispositivo!$B$53:$B$189=$C50)*(MC_Dispositivo!$F$36:$BE$36=$BS$1)*(MC_Dispositivo!$F$43:$BE$43=Y$1),MC_Dispositivo!$F$53:$BE$189))</f>
        <v>0</v>
      </c>
      <c r="Z50" s="357" cm="1">
        <f t="array" aca="1" ref="Z50" ca="1">SUM(IF((MC_Dispositivo!$B$53:$B$189=$C50)*(MC_Dispositivo!$F$36:$BE$36=$BS$1)*(MC_Dispositivo!$F$43:$BE$43=Z$1),MC_Dispositivo!$F$53:$BE$189))</f>
        <v>0</v>
      </c>
      <c r="AA50" s="357" cm="1">
        <f t="array" aca="1" ref="AA50" ca="1">SUM(IF((MC_Dispositivo!$B$53:$B$189=$C50)*(MC_Dispositivo!$F$36:$BE$36=$BS$1)*(MC_Dispositivo!$F$43:$BE$43=AA$1),MC_Dispositivo!$F$53:$BE$189))</f>
        <v>0</v>
      </c>
      <c r="AB50" s="357" cm="1">
        <f t="array" aca="1" ref="AB50" ca="1">SUM(IF((MC_Dispositivo!$B$53:$B$189=$C50)*(MC_Dispositivo!$F$36:$BE$36=$BS$1)*(MC_Dispositivo!$F$43:$BE$43=AB$1),MC_Dispositivo!$F$53:$BE$189))</f>
        <v>0</v>
      </c>
      <c r="AC50" s="357" cm="1">
        <f t="array" aca="1" ref="AC50" ca="1">SUM(IF((MC_Dispositivo!$B$53:$B$189=$C50)*(MC_Dispositivo!$F$36:$BE$36=$BS$1)*(MC_Dispositivo!$F$43:$BE$43=AC$1),MC_Dispositivo!$F$53:$BE$189))</f>
        <v>0</v>
      </c>
      <c r="AD50" s="357" cm="1">
        <f t="array" aca="1" ref="AD50" ca="1">SUM(IF((MC_Dispositivo!$B$53:$B$189=$C50)*(MC_Dispositivo!$F$36:$BE$36=$BS$1)*(MC_Dispositivo!$F$43:$BE$43=AD$1),MC_Dispositivo!$F$53:$BE$189))</f>
        <v>0</v>
      </c>
      <c r="AE50" s="357" cm="1">
        <f t="array" aca="1" ref="AE50" ca="1">SUM(IF((MC_Dispositivo!$B$53:$B$189=$C50)*(MC_Dispositivo!$F$36:$BE$36=$BS$1)*(MC_Dispositivo!$F$43:$BE$43=AE$1),MC_Dispositivo!$F$53:$BE$189))</f>
        <v>0</v>
      </c>
      <c r="AF50" s="357" cm="1">
        <f t="array" aca="1" ref="AF50" ca="1">SUM(IF((MC_Dispositivo!$B$53:$B$189=$C50)*(MC_Dispositivo!$F$36:$BE$36=$BS$1)*(MC_Dispositivo!$F$43:$BE$43=AF$1),MC_Dispositivo!$F$53:$BE$189))</f>
        <v>0</v>
      </c>
      <c r="AG50" s="357" cm="1">
        <f t="array" aca="1" ref="AG50" ca="1">SUM(IF((MC_Dispositivo!$B$53:$B$189=$C50)*(MC_Dispositivo!$F$36:$BE$36=$BS$1)*(MC_Dispositivo!$F$43:$BE$43=AG$1),MC_Dispositivo!$F$53:$BE$189))</f>
        <v>0</v>
      </c>
      <c r="AH50" s="357" cm="1">
        <f t="array" aca="1" ref="AH50" ca="1">SUM(IF((MC_Dispositivo!$B$53:$B$189=$C50)*(MC_Dispositivo!$F$36:$BE$36=$BS$1)*(MC_Dispositivo!$F$43:$BE$43=AH$1),MC_Dispositivo!$F$53:$BE$189))</f>
        <v>0</v>
      </c>
      <c r="AI50" s="357" cm="1">
        <f t="array" aca="1" ref="AI50" ca="1">SUM(IF((MC_Dispositivo!$B$53:$B$189=$C50)*(MC_Dispositivo!$F$36:$BE$36=$BS$1)*(MC_Dispositivo!$F$43:$BE$43=AI$1),MC_Dispositivo!$F$53:$BE$189))</f>
        <v>0</v>
      </c>
      <c r="AJ50" s="357" cm="1">
        <f t="array" aca="1" ref="AJ50" ca="1">SUM(IF((MC_Dispositivo!$B$53:$B$189=$C50)*(MC_Dispositivo!$F$36:$BE$36=$BS$1)*(MC_Dispositivo!$F$43:$BE$43=AJ$1),MC_Dispositivo!$F$53:$BE$189))</f>
        <v>0</v>
      </c>
      <c r="AK50" s="358">
        <f ca="1">IF(A50="","",INDEX([10]TPU!$G:$G,MATCH($A50,[10]TPU!$A:$A,0)))</f>
        <v>78.569999999999993</v>
      </c>
      <c r="AL50" s="359">
        <f t="shared" ca="1" si="17"/>
        <v>0</v>
      </c>
      <c r="AM50" s="359">
        <f t="shared" ca="1" si="17"/>
        <v>0</v>
      </c>
      <c r="AN50" s="359">
        <f t="shared" ca="1" si="17"/>
        <v>204281.99999999997</v>
      </c>
      <c r="AO50" s="359">
        <f t="shared" ca="1" si="17"/>
        <v>510704.99999999994</v>
      </c>
      <c r="AP50" s="359">
        <f t="shared" ca="1" si="17"/>
        <v>714986.99999999988</v>
      </c>
      <c r="AQ50" s="359">
        <f t="shared" ca="1" si="17"/>
        <v>510704.99999999994</v>
      </c>
      <c r="AR50" s="359">
        <f t="shared" ca="1" si="17"/>
        <v>0</v>
      </c>
      <c r="AS50" s="359">
        <f t="shared" ca="1" si="17"/>
        <v>0</v>
      </c>
      <c r="AT50" s="359">
        <f t="shared" ca="1" si="17"/>
        <v>0</v>
      </c>
      <c r="AU50" s="359">
        <f t="shared" ca="1" si="17"/>
        <v>0</v>
      </c>
      <c r="AV50" s="359">
        <f t="shared" ca="1" si="17"/>
        <v>0</v>
      </c>
      <c r="AW50" s="359">
        <f t="shared" ca="1" si="17"/>
        <v>0</v>
      </c>
      <c r="AX50" s="359">
        <f t="shared" ca="1" si="17"/>
        <v>0</v>
      </c>
      <c r="AY50" s="359">
        <f t="shared" ca="1" si="17"/>
        <v>0</v>
      </c>
      <c r="AZ50" s="359">
        <f t="shared" ca="1" si="17"/>
        <v>0</v>
      </c>
      <c r="BA50" s="359">
        <f t="shared" ca="1" si="17"/>
        <v>0</v>
      </c>
      <c r="BB50" s="359">
        <f t="shared" ca="1" si="17"/>
        <v>0</v>
      </c>
      <c r="BC50" s="359">
        <f t="shared" ca="1" si="17"/>
        <v>0</v>
      </c>
      <c r="BD50" s="359">
        <f t="shared" ca="1" si="17"/>
        <v>0</v>
      </c>
      <c r="BE50" s="359">
        <f t="shared" ca="1" si="17"/>
        <v>0</v>
      </c>
      <c r="BF50" s="359">
        <f t="shared" ca="1" si="17"/>
        <v>0</v>
      </c>
      <c r="BG50" s="359">
        <f t="shared" ca="1" si="17"/>
        <v>0</v>
      </c>
      <c r="BH50" s="359">
        <f t="shared" ca="1" si="17"/>
        <v>0</v>
      </c>
      <c r="BI50" s="359">
        <f t="shared" ca="1" si="17"/>
        <v>0</v>
      </c>
      <c r="BJ50" s="359">
        <f t="shared" ca="1" si="17"/>
        <v>0</v>
      </c>
      <c r="BK50" s="359">
        <f t="shared" ca="1" si="17"/>
        <v>0</v>
      </c>
      <c r="BL50" s="359">
        <f t="shared" ca="1" si="17"/>
        <v>0</v>
      </c>
      <c r="BM50" s="359">
        <f t="shared" ca="1" si="17"/>
        <v>0</v>
      </c>
      <c r="BN50" s="359">
        <f t="shared" ca="1" si="17"/>
        <v>0</v>
      </c>
      <c r="BO50" s="359">
        <f t="shared" ca="1" si="17"/>
        <v>0</v>
      </c>
      <c r="BP50" s="358">
        <f t="shared" ca="1" si="4"/>
        <v>1940678.9999999998</v>
      </c>
      <c r="BQ50" s="206">
        <f ca="1">SUM(BP50:BP77)</f>
        <v>7622407.8299999991</v>
      </c>
      <c r="BR50" s="234">
        <f t="shared" ca="1" si="5"/>
        <v>6.7115873110586768E-2</v>
      </c>
    </row>
    <row r="51" spans="1:75" ht="20.100000000000001" customHeight="1" outlineLevel="1" x14ac:dyDescent="0.2">
      <c r="A51" s="354" t="str">
        <f ca="1">INDEX(MC_Dispositivo!B:E,MATCH('Quantitativo_BR-356'!C51,MC_Dispositivo!B:B,0),2)</f>
        <v>ED-51139</v>
      </c>
      <c r="B51" s="354" t="str">
        <f ca="1">INDEX([10]TPU!$B:$B,MATCH($A51,[10]TPU!$A:$A,0))</f>
        <v>SICOR</v>
      </c>
      <c r="C51" s="354" t="s">
        <v>107</v>
      </c>
      <c r="D51" s="355" t="str">
        <f ca="1">INDEX(MC_Dispositivo!B:E,MATCH('Quantitativo_BR-356'!C51,MC_Dispositivo!B:B,0),3)</f>
        <v>guia de meio-fio, em concreto com fck 20mpa, pré-moldada, mfc-01 padrão der-mg, dimensões (12x16,7x35)cm, exclusive sarjeta, inclusive escavação, apiloamento e transporte com retirada do material escavado (em caçamba)</v>
      </c>
      <c r="E51" s="354" t="str">
        <f ca="1">INDEX(MC_Dispositivo!B:E,MATCH('Quantitativo_BR-356'!C51,MC_Dispositivo!B:B,0),4)</f>
        <v>m</v>
      </c>
      <c r="F51" s="356" cm="1">
        <f t="array" aca="1" ref="F51" ca="1">IF($BS$1="Todos",SUM(IF(($BS$1="todos")*(MC_Dispositivo!$B$54:$B$212=$C51),MC_Dispositivo!$F$54:$BE$212)),SUM(IF((MC_Dispositivo!$F$36:$BE$36=$BS$1)*(MC_Dispositivo!$B$54:$B$212=$C51),MC_Dispositivo!$F$54:$BE$212)))</f>
        <v>20900</v>
      </c>
      <c r="G51" s="357" cm="1">
        <f t="array" aca="1" ref="G51" ca="1">SUM(IF((MC_Dispositivo!$B$53:$B$189=$C51)*(MC_Dispositivo!$F$36:$BE$36=$BS$1)*(MC_Dispositivo!$F$43:$BE$43=G$1),MC_Dispositivo!$F$53:$BE$189))</f>
        <v>0</v>
      </c>
      <c r="H51" s="357" cm="1">
        <f t="array" aca="1" ref="H51" ca="1">SUM(IF((MC_Dispositivo!$B$53:$B$189=$C51)*(MC_Dispositivo!$F$36:$BE$36=$BS$1)*(MC_Dispositivo!$F$43:$BE$43=H$1),MC_Dispositivo!$F$53:$BE$189))</f>
        <v>0</v>
      </c>
      <c r="I51" s="357" cm="1">
        <f t="array" aca="1" ref="I51" ca="1">SUM(IF((MC_Dispositivo!$B$53:$B$189=$C51)*(MC_Dispositivo!$F$36:$BE$36=$BS$1)*(MC_Dispositivo!$F$43:$BE$43=I$1),MC_Dispositivo!$F$53:$BE$189))</f>
        <v>2200</v>
      </c>
      <c r="J51" s="357" cm="1">
        <f t="array" aca="1" ref="J51" ca="1">SUM(IF((MC_Dispositivo!$B$53:$B$189=$C51)*(MC_Dispositivo!$F$36:$BE$36=$BS$1)*(MC_Dispositivo!$F$43:$BE$43=J$1),MC_Dispositivo!$F$53:$BE$189))</f>
        <v>5500</v>
      </c>
      <c r="K51" s="357" cm="1">
        <f t="array" aca="1" ref="K51" ca="1">SUM(IF((MC_Dispositivo!$B$53:$B$189=$C51)*(MC_Dispositivo!$F$36:$BE$36=$BS$1)*(MC_Dispositivo!$F$43:$BE$43=K$1),MC_Dispositivo!$F$53:$BE$189))</f>
        <v>7700</v>
      </c>
      <c r="L51" s="357" cm="1">
        <f t="array" aca="1" ref="L51" ca="1">SUM(IF((MC_Dispositivo!$B$53:$B$189=$C51)*(MC_Dispositivo!$F$36:$BE$36=$BS$1)*(MC_Dispositivo!$F$43:$BE$43=L$1),MC_Dispositivo!$F$53:$BE$189))</f>
        <v>5500</v>
      </c>
      <c r="M51" s="357" cm="1">
        <f t="array" aca="1" ref="M51" ca="1">SUM(IF((MC_Dispositivo!$B$53:$B$189=$C51)*(MC_Dispositivo!$F$36:$BE$36=$BS$1)*(MC_Dispositivo!$F$43:$BE$43=M$1),MC_Dispositivo!$F$53:$BE$189))</f>
        <v>0</v>
      </c>
      <c r="N51" s="357" cm="1">
        <f t="array" aca="1" ref="N51" ca="1">SUM(IF((MC_Dispositivo!$B$53:$B$189=$C51)*(MC_Dispositivo!$F$36:$BE$36=$BS$1)*(MC_Dispositivo!$F$43:$BE$43=N$1),MC_Dispositivo!$F$53:$BE$189))</f>
        <v>0</v>
      </c>
      <c r="O51" s="357" cm="1">
        <f t="array" aca="1" ref="O51" ca="1">SUM(IF((MC_Dispositivo!$B$53:$B$189=$C51)*(MC_Dispositivo!$F$36:$BE$36=$BS$1)*(MC_Dispositivo!$F$43:$BE$43=O$1),MC_Dispositivo!$F$53:$BE$189))</f>
        <v>0</v>
      </c>
      <c r="P51" s="357" cm="1">
        <f t="array" aca="1" ref="P51" ca="1">SUM(IF((MC_Dispositivo!$B$53:$B$189=$C51)*(MC_Dispositivo!$F$36:$BE$36=$BS$1)*(MC_Dispositivo!$F$43:$BE$43=P$1),MC_Dispositivo!$F$53:$BE$189))</f>
        <v>0</v>
      </c>
      <c r="Q51" s="357" cm="1">
        <f t="array" aca="1" ref="Q51" ca="1">SUM(IF((MC_Dispositivo!$B$53:$B$189=$C51)*(MC_Dispositivo!$F$36:$BE$36=$BS$1)*(MC_Dispositivo!$F$43:$BE$43=Q$1),MC_Dispositivo!$F$53:$BE$189))</f>
        <v>0</v>
      </c>
      <c r="R51" s="357" cm="1">
        <f t="array" aca="1" ref="R51" ca="1">SUM(IF((MC_Dispositivo!$B$53:$B$189=$C51)*(MC_Dispositivo!$F$36:$BE$36=$BS$1)*(MC_Dispositivo!$F$43:$BE$43=R$1),MC_Dispositivo!$F$53:$BE$189))</f>
        <v>0</v>
      </c>
      <c r="S51" s="357" cm="1">
        <f t="array" aca="1" ref="S51" ca="1">SUM(IF((MC_Dispositivo!$B$53:$B$189=$C51)*(MC_Dispositivo!$F$36:$BE$36=$BS$1)*(MC_Dispositivo!$F$43:$BE$43=S$1),MC_Dispositivo!$F$53:$BE$189))</f>
        <v>0</v>
      </c>
      <c r="T51" s="357" cm="1">
        <f t="array" aca="1" ref="T51" ca="1">SUM(IF((MC_Dispositivo!$B$53:$B$189=$C51)*(MC_Dispositivo!$F$36:$BE$36=$BS$1)*(MC_Dispositivo!$F$43:$BE$43=T$1),MC_Dispositivo!$F$53:$BE$189))</f>
        <v>0</v>
      </c>
      <c r="U51" s="357" cm="1">
        <f t="array" aca="1" ref="U51" ca="1">SUM(IF((MC_Dispositivo!$B$53:$B$189=$C51)*(MC_Dispositivo!$F$36:$BE$36=$BS$1)*(MC_Dispositivo!$F$43:$BE$43=U$1),MC_Dispositivo!$F$53:$BE$189))</f>
        <v>0</v>
      </c>
      <c r="V51" s="357" cm="1">
        <f t="array" aca="1" ref="V51" ca="1">SUM(IF((MC_Dispositivo!$B$53:$B$189=$C51)*(MC_Dispositivo!$F$36:$BE$36=$BS$1)*(MC_Dispositivo!$F$43:$BE$43=V$1),MC_Dispositivo!$F$53:$BE$189))</f>
        <v>0</v>
      </c>
      <c r="W51" s="357" cm="1">
        <f t="array" aca="1" ref="W51" ca="1">SUM(IF((MC_Dispositivo!$B$53:$B$189=$C51)*(MC_Dispositivo!$F$36:$BE$36=$BS$1)*(MC_Dispositivo!$F$43:$BE$43=W$1),MC_Dispositivo!$F$53:$BE$189))</f>
        <v>0</v>
      </c>
      <c r="X51" s="357" cm="1">
        <f t="array" aca="1" ref="X51" ca="1">SUM(IF((MC_Dispositivo!$B$53:$B$189=$C51)*(MC_Dispositivo!$F$36:$BE$36=$BS$1)*(MC_Dispositivo!$F$43:$BE$43=X$1),MC_Dispositivo!$F$53:$BE$189))</f>
        <v>0</v>
      </c>
      <c r="Y51" s="357" cm="1">
        <f t="array" aca="1" ref="Y51" ca="1">SUM(IF((MC_Dispositivo!$B$53:$B$189=$C51)*(MC_Dispositivo!$F$36:$BE$36=$BS$1)*(MC_Dispositivo!$F$43:$BE$43=Y$1),MC_Dispositivo!$F$53:$BE$189))</f>
        <v>0</v>
      </c>
      <c r="Z51" s="357" cm="1">
        <f t="array" aca="1" ref="Z51" ca="1">SUM(IF((MC_Dispositivo!$B$53:$B$189=$C51)*(MC_Dispositivo!$F$36:$BE$36=$BS$1)*(MC_Dispositivo!$F$43:$BE$43=Z$1),MC_Dispositivo!$F$53:$BE$189))</f>
        <v>0</v>
      </c>
      <c r="AA51" s="357" cm="1">
        <f t="array" aca="1" ref="AA51" ca="1">SUM(IF((MC_Dispositivo!$B$53:$B$189=$C51)*(MC_Dispositivo!$F$36:$BE$36=$BS$1)*(MC_Dispositivo!$F$43:$BE$43=AA$1),MC_Dispositivo!$F$53:$BE$189))</f>
        <v>0</v>
      </c>
      <c r="AB51" s="357" cm="1">
        <f t="array" aca="1" ref="AB51" ca="1">SUM(IF((MC_Dispositivo!$B$53:$B$189=$C51)*(MC_Dispositivo!$F$36:$BE$36=$BS$1)*(MC_Dispositivo!$F$43:$BE$43=AB$1),MC_Dispositivo!$F$53:$BE$189))</f>
        <v>0</v>
      </c>
      <c r="AC51" s="357" cm="1">
        <f t="array" aca="1" ref="AC51" ca="1">SUM(IF((MC_Dispositivo!$B$53:$B$189=$C51)*(MC_Dispositivo!$F$36:$BE$36=$BS$1)*(MC_Dispositivo!$F$43:$BE$43=AC$1),MC_Dispositivo!$F$53:$BE$189))</f>
        <v>0</v>
      </c>
      <c r="AD51" s="357" cm="1">
        <f t="array" aca="1" ref="AD51" ca="1">SUM(IF((MC_Dispositivo!$B$53:$B$189=$C51)*(MC_Dispositivo!$F$36:$BE$36=$BS$1)*(MC_Dispositivo!$F$43:$BE$43=AD$1),MC_Dispositivo!$F$53:$BE$189))</f>
        <v>0</v>
      </c>
      <c r="AE51" s="357" cm="1">
        <f t="array" aca="1" ref="AE51" ca="1">SUM(IF((MC_Dispositivo!$B$53:$B$189=$C51)*(MC_Dispositivo!$F$36:$BE$36=$BS$1)*(MC_Dispositivo!$F$43:$BE$43=AE$1),MC_Dispositivo!$F$53:$BE$189))</f>
        <v>0</v>
      </c>
      <c r="AF51" s="357" cm="1">
        <f t="array" aca="1" ref="AF51" ca="1">SUM(IF((MC_Dispositivo!$B$53:$B$189=$C51)*(MC_Dispositivo!$F$36:$BE$36=$BS$1)*(MC_Dispositivo!$F$43:$BE$43=AF$1),MC_Dispositivo!$F$53:$BE$189))</f>
        <v>0</v>
      </c>
      <c r="AG51" s="357" cm="1">
        <f t="array" aca="1" ref="AG51" ca="1">SUM(IF((MC_Dispositivo!$B$53:$B$189=$C51)*(MC_Dispositivo!$F$36:$BE$36=$BS$1)*(MC_Dispositivo!$F$43:$BE$43=AG$1),MC_Dispositivo!$F$53:$BE$189))</f>
        <v>0</v>
      </c>
      <c r="AH51" s="357" cm="1">
        <f t="array" aca="1" ref="AH51" ca="1">SUM(IF((MC_Dispositivo!$B$53:$B$189=$C51)*(MC_Dispositivo!$F$36:$BE$36=$BS$1)*(MC_Dispositivo!$F$43:$BE$43=AH$1),MC_Dispositivo!$F$53:$BE$189))</f>
        <v>0</v>
      </c>
      <c r="AI51" s="357" cm="1">
        <f t="array" aca="1" ref="AI51" ca="1">SUM(IF((MC_Dispositivo!$B$53:$B$189=$C51)*(MC_Dispositivo!$F$36:$BE$36=$BS$1)*(MC_Dispositivo!$F$43:$BE$43=AI$1),MC_Dispositivo!$F$53:$BE$189))</f>
        <v>0</v>
      </c>
      <c r="AJ51" s="357" cm="1">
        <f t="array" aca="1" ref="AJ51" ca="1">SUM(IF((MC_Dispositivo!$B$53:$B$189=$C51)*(MC_Dispositivo!$F$36:$BE$36=$BS$1)*(MC_Dispositivo!$F$43:$BE$43=AJ$1),MC_Dispositivo!$F$53:$BE$189))</f>
        <v>0</v>
      </c>
      <c r="AK51" s="358">
        <f ca="1">IF(A51="","",INDEX([10]TPU!$G:$G,MATCH($A51,[10]TPU!$A:$A,0)))</f>
        <v>79.72</v>
      </c>
      <c r="AL51" s="359">
        <f t="shared" ca="1" si="17"/>
        <v>0</v>
      </c>
      <c r="AM51" s="359">
        <f t="shared" ca="1" si="17"/>
        <v>0</v>
      </c>
      <c r="AN51" s="359">
        <f t="shared" ca="1" si="17"/>
        <v>175384</v>
      </c>
      <c r="AO51" s="359">
        <f t="shared" ca="1" si="17"/>
        <v>438460</v>
      </c>
      <c r="AP51" s="359">
        <f t="shared" ca="1" si="17"/>
        <v>613844</v>
      </c>
      <c r="AQ51" s="359">
        <f t="shared" ca="1" si="17"/>
        <v>438460</v>
      </c>
      <c r="AR51" s="359">
        <f t="shared" ca="1" si="17"/>
        <v>0</v>
      </c>
      <c r="AS51" s="359">
        <f t="shared" ca="1" si="17"/>
        <v>0</v>
      </c>
      <c r="AT51" s="359">
        <f t="shared" ca="1" si="17"/>
        <v>0</v>
      </c>
      <c r="AU51" s="359">
        <f t="shared" ca="1" si="17"/>
        <v>0</v>
      </c>
      <c r="AV51" s="359">
        <f t="shared" ca="1" si="17"/>
        <v>0</v>
      </c>
      <c r="AW51" s="359">
        <f t="shared" ca="1" si="17"/>
        <v>0</v>
      </c>
      <c r="AX51" s="359">
        <f t="shared" ca="1" si="17"/>
        <v>0</v>
      </c>
      <c r="AY51" s="359">
        <f t="shared" ca="1" si="17"/>
        <v>0</v>
      </c>
      <c r="AZ51" s="359">
        <f t="shared" ca="1" si="17"/>
        <v>0</v>
      </c>
      <c r="BA51" s="359">
        <f t="shared" ca="1" si="17"/>
        <v>0</v>
      </c>
      <c r="BB51" s="359">
        <f t="shared" ca="1" si="17"/>
        <v>0</v>
      </c>
      <c r="BC51" s="359">
        <f t="shared" ca="1" si="17"/>
        <v>0</v>
      </c>
      <c r="BD51" s="359">
        <f t="shared" ca="1" si="17"/>
        <v>0</v>
      </c>
      <c r="BE51" s="359">
        <f t="shared" ca="1" si="17"/>
        <v>0</v>
      </c>
      <c r="BF51" s="359">
        <f t="shared" ca="1" si="17"/>
        <v>0</v>
      </c>
      <c r="BG51" s="359">
        <f t="shared" ca="1" si="17"/>
        <v>0</v>
      </c>
      <c r="BH51" s="359">
        <f t="shared" ca="1" si="17"/>
        <v>0</v>
      </c>
      <c r="BI51" s="359">
        <f t="shared" ca="1" si="17"/>
        <v>0</v>
      </c>
      <c r="BJ51" s="359">
        <f t="shared" ca="1" si="17"/>
        <v>0</v>
      </c>
      <c r="BK51" s="359">
        <f t="shared" ca="1" si="17"/>
        <v>0</v>
      </c>
      <c r="BL51" s="359">
        <f t="shared" ca="1" si="17"/>
        <v>0</v>
      </c>
      <c r="BM51" s="359">
        <f t="shared" ca="1" si="17"/>
        <v>0</v>
      </c>
      <c r="BN51" s="359">
        <f t="shared" ca="1" si="17"/>
        <v>0</v>
      </c>
      <c r="BO51" s="359">
        <f t="shared" ca="1" si="17"/>
        <v>0</v>
      </c>
      <c r="BP51" s="358">
        <f t="shared" ca="1" si="4"/>
        <v>1666148</v>
      </c>
      <c r="BQ51" s="206"/>
      <c r="BR51" s="234" t="str">
        <f t="shared" si="5"/>
        <v/>
      </c>
    </row>
    <row r="52" spans="1:75" ht="20.100000000000001" customHeight="1" outlineLevel="1" x14ac:dyDescent="0.2">
      <c r="A52" s="354">
        <f ca="1">INDEX(MC_Dispositivo!B:E,MATCH('Quantitativo_BR-356'!C52,MC_Dispositivo!B:B,0),2)</f>
        <v>2003103</v>
      </c>
      <c r="B52" s="354" t="str">
        <f ca="1">INDEX([10]TPU!$B:$B,MATCH($A52,[10]TPU!$A:$A,0))</f>
        <v>SICRO</v>
      </c>
      <c r="C52" s="354" t="s">
        <v>109</v>
      </c>
      <c r="D52" s="355" t="str">
        <f ca="1">INDEX(MC_Dispositivo!B:E,MATCH('Quantitativo_BR-356'!C52,MC_Dispositivo!B:B,0),3)</f>
        <v>Entrada para descida d'água - EDA 01 A - areia e brita comerciais</v>
      </c>
      <c r="E52" s="354" t="str">
        <f ca="1">INDEX(MC_Dispositivo!B:E,MATCH('Quantitativo_BR-356'!C52,MC_Dispositivo!B:B,0),4)</f>
        <v>un</v>
      </c>
      <c r="F52" s="356" cm="1">
        <f t="array" aca="1" ref="F52" ca="1">IF($BS$1="Todos",SUM(IF(($BS$1="todos")*(MC_Dispositivo!$B$54:$B$212=$C52),MC_Dispositivo!$F$54:$BE$212)),SUM(IF((MC_Dispositivo!$F$36:$BE$36=$BS$1)*(MC_Dispositivo!$B$54:$B$212=$C52),MC_Dispositivo!$F$54:$BE$212)))</f>
        <v>95</v>
      </c>
      <c r="G52" s="357" cm="1">
        <f t="array" aca="1" ref="G52" ca="1">SUM(IF((MC_Dispositivo!$B$53:$B$189=$C52)*(MC_Dispositivo!$F$36:$BE$36=$BS$1)*(MC_Dispositivo!$F$43:$BE$43=G$1),MC_Dispositivo!$F$53:$BE$189))</f>
        <v>0</v>
      </c>
      <c r="H52" s="357" cm="1">
        <f t="array" aca="1" ref="H52" ca="1">SUM(IF((MC_Dispositivo!$B$53:$B$189=$C52)*(MC_Dispositivo!$F$36:$BE$36=$BS$1)*(MC_Dispositivo!$F$43:$BE$43=H$1),MC_Dispositivo!$F$53:$BE$189))</f>
        <v>0</v>
      </c>
      <c r="I52" s="357" cm="1">
        <f t="array" aca="1" ref="I52" ca="1">SUM(IF((MC_Dispositivo!$B$53:$B$189=$C52)*(MC_Dispositivo!$F$36:$BE$36=$BS$1)*(MC_Dispositivo!$F$43:$BE$43=I$1),MC_Dispositivo!$F$53:$BE$189))</f>
        <v>10</v>
      </c>
      <c r="J52" s="357" cm="1">
        <f t="array" aca="1" ref="J52" ca="1">SUM(IF((MC_Dispositivo!$B$53:$B$189=$C52)*(MC_Dispositivo!$F$36:$BE$36=$BS$1)*(MC_Dispositivo!$F$43:$BE$43=J$1),MC_Dispositivo!$F$53:$BE$189))</f>
        <v>25</v>
      </c>
      <c r="K52" s="357" cm="1">
        <f t="array" aca="1" ref="K52" ca="1">SUM(IF((MC_Dispositivo!$B$53:$B$189=$C52)*(MC_Dispositivo!$F$36:$BE$36=$BS$1)*(MC_Dispositivo!$F$43:$BE$43=K$1),MC_Dispositivo!$F$53:$BE$189))</f>
        <v>35</v>
      </c>
      <c r="L52" s="357" cm="1">
        <f t="array" aca="1" ref="L52" ca="1">SUM(IF((MC_Dispositivo!$B$53:$B$189=$C52)*(MC_Dispositivo!$F$36:$BE$36=$BS$1)*(MC_Dispositivo!$F$43:$BE$43=L$1),MC_Dispositivo!$F$53:$BE$189))</f>
        <v>25</v>
      </c>
      <c r="M52" s="357" cm="1">
        <f t="array" aca="1" ref="M52" ca="1">SUM(IF((MC_Dispositivo!$B$53:$B$189=$C52)*(MC_Dispositivo!$F$36:$BE$36=$BS$1)*(MC_Dispositivo!$F$43:$BE$43=M$1),MC_Dispositivo!$F$53:$BE$189))</f>
        <v>0</v>
      </c>
      <c r="N52" s="357" cm="1">
        <f t="array" aca="1" ref="N52" ca="1">SUM(IF((MC_Dispositivo!$B$53:$B$189=$C52)*(MC_Dispositivo!$F$36:$BE$36=$BS$1)*(MC_Dispositivo!$F$43:$BE$43=N$1),MC_Dispositivo!$F$53:$BE$189))</f>
        <v>0</v>
      </c>
      <c r="O52" s="357" cm="1">
        <f t="array" aca="1" ref="O52" ca="1">SUM(IF((MC_Dispositivo!$B$53:$B$189=$C52)*(MC_Dispositivo!$F$36:$BE$36=$BS$1)*(MC_Dispositivo!$F$43:$BE$43=O$1),MC_Dispositivo!$F$53:$BE$189))</f>
        <v>0</v>
      </c>
      <c r="P52" s="357" cm="1">
        <f t="array" aca="1" ref="P52" ca="1">SUM(IF((MC_Dispositivo!$B$53:$B$189=$C52)*(MC_Dispositivo!$F$36:$BE$36=$BS$1)*(MC_Dispositivo!$F$43:$BE$43=P$1),MC_Dispositivo!$F$53:$BE$189))</f>
        <v>0</v>
      </c>
      <c r="Q52" s="357" cm="1">
        <f t="array" aca="1" ref="Q52" ca="1">SUM(IF((MC_Dispositivo!$B$53:$B$189=$C52)*(MC_Dispositivo!$F$36:$BE$36=$BS$1)*(MC_Dispositivo!$F$43:$BE$43=Q$1),MC_Dispositivo!$F$53:$BE$189))</f>
        <v>0</v>
      </c>
      <c r="R52" s="357" cm="1">
        <f t="array" aca="1" ref="R52" ca="1">SUM(IF((MC_Dispositivo!$B$53:$B$189=$C52)*(MC_Dispositivo!$F$36:$BE$36=$BS$1)*(MC_Dispositivo!$F$43:$BE$43=R$1),MC_Dispositivo!$F$53:$BE$189))</f>
        <v>0</v>
      </c>
      <c r="S52" s="357" cm="1">
        <f t="array" aca="1" ref="S52" ca="1">SUM(IF((MC_Dispositivo!$B$53:$B$189=$C52)*(MC_Dispositivo!$F$36:$BE$36=$BS$1)*(MC_Dispositivo!$F$43:$BE$43=S$1),MC_Dispositivo!$F$53:$BE$189))</f>
        <v>0</v>
      </c>
      <c r="T52" s="357" cm="1">
        <f t="array" aca="1" ref="T52" ca="1">SUM(IF((MC_Dispositivo!$B$53:$B$189=$C52)*(MC_Dispositivo!$F$36:$BE$36=$BS$1)*(MC_Dispositivo!$F$43:$BE$43=T$1),MC_Dispositivo!$F$53:$BE$189))</f>
        <v>0</v>
      </c>
      <c r="U52" s="357" cm="1">
        <f t="array" aca="1" ref="U52" ca="1">SUM(IF((MC_Dispositivo!$B$53:$B$189=$C52)*(MC_Dispositivo!$F$36:$BE$36=$BS$1)*(MC_Dispositivo!$F$43:$BE$43=U$1),MC_Dispositivo!$F$53:$BE$189))</f>
        <v>0</v>
      </c>
      <c r="V52" s="357" cm="1">
        <f t="array" aca="1" ref="V52" ca="1">SUM(IF((MC_Dispositivo!$B$53:$B$189=$C52)*(MC_Dispositivo!$F$36:$BE$36=$BS$1)*(MC_Dispositivo!$F$43:$BE$43=V$1),MC_Dispositivo!$F$53:$BE$189))</f>
        <v>0</v>
      </c>
      <c r="W52" s="357" cm="1">
        <f t="array" aca="1" ref="W52" ca="1">SUM(IF((MC_Dispositivo!$B$53:$B$189=$C52)*(MC_Dispositivo!$F$36:$BE$36=$BS$1)*(MC_Dispositivo!$F$43:$BE$43=W$1),MC_Dispositivo!$F$53:$BE$189))</f>
        <v>0</v>
      </c>
      <c r="X52" s="357" cm="1">
        <f t="array" aca="1" ref="X52" ca="1">SUM(IF((MC_Dispositivo!$B$53:$B$189=$C52)*(MC_Dispositivo!$F$36:$BE$36=$BS$1)*(MC_Dispositivo!$F$43:$BE$43=X$1),MC_Dispositivo!$F$53:$BE$189))</f>
        <v>0</v>
      </c>
      <c r="Y52" s="357" cm="1">
        <f t="array" aca="1" ref="Y52" ca="1">SUM(IF((MC_Dispositivo!$B$53:$B$189=$C52)*(MC_Dispositivo!$F$36:$BE$36=$BS$1)*(MC_Dispositivo!$F$43:$BE$43=Y$1),MC_Dispositivo!$F$53:$BE$189))</f>
        <v>0</v>
      </c>
      <c r="Z52" s="357" cm="1">
        <f t="array" aca="1" ref="Z52" ca="1">SUM(IF((MC_Dispositivo!$B$53:$B$189=$C52)*(MC_Dispositivo!$F$36:$BE$36=$BS$1)*(MC_Dispositivo!$F$43:$BE$43=Z$1),MC_Dispositivo!$F$53:$BE$189))</f>
        <v>0</v>
      </c>
      <c r="AA52" s="357" cm="1">
        <f t="array" aca="1" ref="AA52" ca="1">SUM(IF((MC_Dispositivo!$B$53:$B$189=$C52)*(MC_Dispositivo!$F$36:$BE$36=$BS$1)*(MC_Dispositivo!$F$43:$BE$43=AA$1),MC_Dispositivo!$F$53:$BE$189))</f>
        <v>0</v>
      </c>
      <c r="AB52" s="357" cm="1">
        <f t="array" aca="1" ref="AB52" ca="1">SUM(IF((MC_Dispositivo!$B$53:$B$189=$C52)*(MC_Dispositivo!$F$36:$BE$36=$BS$1)*(MC_Dispositivo!$F$43:$BE$43=AB$1),MC_Dispositivo!$F$53:$BE$189))</f>
        <v>0</v>
      </c>
      <c r="AC52" s="357" cm="1">
        <f t="array" aca="1" ref="AC52" ca="1">SUM(IF((MC_Dispositivo!$B$53:$B$189=$C52)*(MC_Dispositivo!$F$36:$BE$36=$BS$1)*(MC_Dispositivo!$F$43:$BE$43=AC$1),MC_Dispositivo!$F$53:$BE$189))</f>
        <v>0</v>
      </c>
      <c r="AD52" s="357" cm="1">
        <f t="array" aca="1" ref="AD52" ca="1">SUM(IF((MC_Dispositivo!$B$53:$B$189=$C52)*(MC_Dispositivo!$F$36:$BE$36=$BS$1)*(MC_Dispositivo!$F$43:$BE$43=AD$1),MC_Dispositivo!$F$53:$BE$189))</f>
        <v>0</v>
      </c>
      <c r="AE52" s="357" cm="1">
        <f t="array" aca="1" ref="AE52" ca="1">SUM(IF((MC_Dispositivo!$B$53:$B$189=$C52)*(MC_Dispositivo!$F$36:$BE$36=$BS$1)*(MC_Dispositivo!$F$43:$BE$43=AE$1),MC_Dispositivo!$F$53:$BE$189))</f>
        <v>0</v>
      </c>
      <c r="AF52" s="357" cm="1">
        <f t="array" aca="1" ref="AF52" ca="1">SUM(IF((MC_Dispositivo!$B$53:$B$189=$C52)*(MC_Dispositivo!$F$36:$BE$36=$BS$1)*(MC_Dispositivo!$F$43:$BE$43=AF$1),MC_Dispositivo!$F$53:$BE$189))</f>
        <v>0</v>
      </c>
      <c r="AG52" s="357" cm="1">
        <f t="array" aca="1" ref="AG52" ca="1">SUM(IF((MC_Dispositivo!$B$53:$B$189=$C52)*(MC_Dispositivo!$F$36:$BE$36=$BS$1)*(MC_Dispositivo!$F$43:$BE$43=AG$1),MC_Dispositivo!$F$53:$BE$189))</f>
        <v>0</v>
      </c>
      <c r="AH52" s="357" cm="1">
        <f t="array" aca="1" ref="AH52" ca="1">SUM(IF((MC_Dispositivo!$B$53:$B$189=$C52)*(MC_Dispositivo!$F$36:$BE$36=$BS$1)*(MC_Dispositivo!$F$43:$BE$43=AH$1),MC_Dispositivo!$F$53:$BE$189))</f>
        <v>0</v>
      </c>
      <c r="AI52" s="357" cm="1">
        <f t="array" aca="1" ref="AI52" ca="1">SUM(IF((MC_Dispositivo!$B$53:$B$189=$C52)*(MC_Dispositivo!$F$36:$BE$36=$BS$1)*(MC_Dispositivo!$F$43:$BE$43=AI$1),MC_Dispositivo!$F$53:$BE$189))</f>
        <v>0</v>
      </c>
      <c r="AJ52" s="357" cm="1">
        <f t="array" aca="1" ref="AJ52" ca="1">SUM(IF((MC_Dispositivo!$B$53:$B$189=$C52)*(MC_Dispositivo!$F$36:$BE$36=$BS$1)*(MC_Dispositivo!$F$43:$BE$43=AJ$1),MC_Dispositivo!$F$53:$BE$189))</f>
        <v>0</v>
      </c>
      <c r="AK52" s="358">
        <f ca="1">IF(A52="","",INDEX([10]TPU!$G:$G,MATCH($A52,[10]TPU!$A:$A,0)))</f>
        <v>234.35</v>
      </c>
      <c r="AL52" s="359">
        <f t="shared" ca="1" si="17"/>
        <v>0</v>
      </c>
      <c r="AM52" s="359">
        <f t="shared" ca="1" si="17"/>
        <v>0</v>
      </c>
      <c r="AN52" s="359">
        <f t="shared" ca="1" si="17"/>
        <v>2343.5</v>
      </c>
      <c r="AO52" s="359">
        <f t="shared" ca="1" si="17"/>
        <v>5858.75</v>
      </c>
      <c r="AP52" s="359">
        <f t="shared" ca="1" si="17"/>
        <v>8202.25</v>
      </c>
      <c r="AQ52" s="359">
        <f t="shared" ca="1" si="17"/>
        <v>5858.75</v>
      </c>
      <c r="AR52" s="359">
        <f t="shared" ca="1" si="17"/>
        <v>0</v>
      </c>
      <c r="AS52" s="359">
        <f t="shared" ca="1" si="17"/>
        <v>0</v>
      </c>
      <c r="AT52" s="359">
        <f t="shared" ca="1" si="17"/>
        <v>0</v>
      </c>
      <c r="AU52" s="359">
        <f t="shared" ca="1" si="17"/>
        <v>0</v>
      </c>
      <c r="AV52" s="359">
        <f t="shared" ca="1" si="17"/>
        <v>0</v>
      </c>
      <c r="AW52" s="359">
        <f t="shared" ca="1" si="17"/>
        <v>0</v>
      </c>
      <c r="AX52" s="359">
        <f t="shared" ca="1" si="17"/>
        <v>0</v>
      </c>
      <c r="AY52" s="359">
        <f t="shared" ca="1" si="17"/>
        <v>0</v>
      </c>
      <c r="AZ52" s="359">
        <f t="shared" ca="1" si="17"/>
        <v>0</v>
      </c>
      <c r="BA52" s="359">
        <f t="shared" ca="1" si="17"/>
        <v>0</v>
      </c>
      <c r="BB52" s="359">
        <f t="shared" ca="1" si="17"/>
        <v>0</v>
      </c>
      <c r="BC52" s="359">
        <f t="shared" ca="1" si="17"/>
        <v>0</v>
      </c>
      <c r="BD52" s="359">
        <f t="shared" ca="1" si="17"/>
        <v>0</v>
      </c>
      <c r="BE52" s="359">
        <f t="shared" ca="1" si="17"/>
        <v>0</v>
      </c>
      <c r="BF52" s="359">
        <f t="shared" ca="1" si="17"/>
        <v>0</v>
      </c>
      <c r="BG52" s="359">
        <f t="shared" ca="1" si="17"/>
        <v>0</v>
      </c>
      <c r="BH52" s="359">
        <f t="shared" ca="1" si="17"/>
        <v>0</v>
      </c>
      <c r="BI52" s="359">
        <f t="shared" ca="1" si="17"/>
        <v>0</v>
      </c>
      <c r="BJ52" s="359">
        <f t="shared" ca="1" si="17"/>
        <v>0</v>
      </c>
      <c r="BK52" s="359">
        <f t="shared" ca="1" si="17"/>
        <v>0</v>
      </c>
      <c r="BL52" s="359">
        <f t="shared" ca="1" si="17"/>
        <v>0</v>
      </c>
      <c r="BM52" s="359">
        <f t="shared" ca="1" si="17"/>
        <v>0</v>
      </c>
      <c r="BN52" s="359">
        <f t="shared" ca="1" si="17"/>
        <v>0</v>
      </c>
      <c r="BO52" s="359">
        <f t="shared" ca="1" si="17"/>
        <v>0</v>
      </c>
      <c r="BP52" s="358">
        <f t="shared" ca="1" si="4"/>
        <v>22263.25</v>
      </c>
      <c r="BQ52" s="206"/>
      <c r="BR52" s="234" t="str">
        <f t="shared" si="5"/>
        <v/>
      </c>
    </row>
    <row r="53" spans="1:75" ht="20.100000000000001" customHeight="1" outlineLevel="1" x14ac:dyDescent="0.2">
      <c r="A53" s="354" t="str">
        <f ca="1">INDEX(MC_Dispositivo!B:E,MATCH('Quantitativo_BR-356'!C53,MC_Dispositivo!B:B,0),2)</f>
        <v>ED-48603</v>
      </c>
      <c r="B53" s="354" t="str">
        <f ca="1">INDEX([10]TPU!$B:$B,MATCH($A53,[10]TPU!$A:$A,0))</f>
        <v>SICOR</v>
      </c>
      <c r="C53" s="354" t="s">
        <v>110</v>
      </c>
      <c r="D53" s="355" t="str">
        <f ca="1">INDEX(MC_Dispositivo!B:E,MATCH('Quantitativo_BR-356'!C53,MC_Dispositivo!B:B,0),3)</f>
        <v>descida d´água tipo calha dn 1000, exclusive bota fora</v>
      </c>
      <c r="E53" s="354" t="str">
        <f ca="1">INDEX(MC_Dispositivo!B:E,MATCH('Quantitativo_BR-356'!C53,MC_Dispositivo!B:B,0),4)</f>
        <v>m</v>
      </c>
      <c r="F53" s="356" cm="1">
        <f t="array" aca="1" ref="F53" ca="1">IF($BS$1="Todos",SUM(IF(($BS$1="todos")*(MC_Dispositivo!$B$54:$B$212=$C53),MC_Dispositivo!$F$54:$BE$212)),SUM(IF((MC_Dispositivo!$F$36:$BE$36=$BS$1)*(MC_Dispositivo!$B$54:$B$212=$C53),MC_Dispositivo!$F$54:$BE$212)))</f>
        <v>427.5</v>
      </c>
      <c r="G53" s="357" cm="1">
        <f t="array" aca="1" ref="G53" ca="1">SUM(IF((MC_Dispositivo!$B$53:$B$189=$C53)*(MC_Dispositivo!$F$36:$BE$36=$BS$1)*(MC_Dispositivo!$F$43:$BE$43=G$1),MC_Dispositivo!$F$53:$BE$189))</f>
        <v>0</v>
      </c>
      <c r="H53" s="357" cm="1">
        <f t="array" aca="1" ref="H53" ca="1">SUM(IF((MC_Dispositivo!$B$53:$B$189=$C53)*(MC_Dispositivo!$F$36:$BE$36=$BS$1)*(MC_Dispositivo!$F$43:$BE$43=H$1),MC_Dispositivo!$F$53:$BE$189))</f>
        <v>0</v>
      </c>
      <c r="I53" s="357" cm="1">
        <f t="array" aca="1" ref="I53" ca="1">SUM(IF((MC_Dispositivo!$B$53:$B$189=$C53)*(MC_Dispositivo!$F$36:$BE$36=$BS$1)*(MC_Dispositivo!$F$43:$BE$43=I$1),MC_Dispositivo!$F$53:$BE$189))</f>
        <v>45</v>
      </c>
      <c r="J53" s="357" cm="1">
        <f t="array" aca="1" ref="J53" ca="1">SUM(IF((MC_Dispositivo!$B$53:$B$189=$C53)*(MC_Dispositivo!$F$36:$BE$36=$BS$1)*(MC_Dispositivo!$F$43:$BE$43=J$1),MC_Dispositivo!$F$53:$BE$189))</f>
        <v>112.5</v>
      </c>
      <c r="K53" s="357" cm="1">
        <f t="array" aca="1" ref="K53" ca="1">SUM(IF((MC_Dispositivo!$B$53:$B$189=$C53)*(MC_Dispositivo!$F$36:$BE$36=$BS$1)*(MC_Dispositivo!$F$43:$BE$43=K$1),MC_Dispositivo!$F$53:$BE$189))</f>
        <v>157.5</v>
      </c>
      <c r="L53" s="357" cm="1">
        <f t="array" aca="1" ref="L53" ca="1">SUM(IF((MC_Dispositivo!$B$53:$B$189=$C53)*(MC_Dispositivo!$F$36:$BE$36=$BS$1)*(MC_Dispositivo!$F$43:$BE$43=L$1),MC_Dispositivo!$F$53:$BE$189))</f>
        <v>112.5</v>
      </c>
      <c r="M53" s="357" cm="1">
        <f t="array" aca="1" ref="M53" ca="1">SUM(IF((MC_Dispositivo!$B$53:$B$189=$C53)*(MC_Dispositivo!$F$36:$BE$36=$BS$1)*(MC_Dispositivo!$F$43:$BE$43=M$1),MC_Dispositivo!$F$53:$BE$189))</f>
        <v>0</v>
      </c>
      <c r="N53" s="357" cm="1">
        <f t="array" aca="1" ref="N53" ca="1">SUM(IF((MC_Dispositivo!$B$53:$B$189=$C53)*(MC_Dispositivo!$F$36:$BE$36=$BS$1)*(MC_Dispositivo!$F$43:$BE$43=N$1),MC_Dispositivo!$F$53:$BE$189))</f>
        <v>0</v>
      </c>
      <c r="O53" s="357" cm="1">
        <f t="array" aca="1" ref="O53" ca="1">SUM(IF((MC_Dispositivo!$B$53:$B$189=$C53)*(MC_Dispositivo!$F$36:$BE$36=$BS$1)*(MC_Dispositivo!$F$43:$BE$43=O$1),MC_Dispositivo!$F$53:$BE$189))</f>
        <v>0</v>
      </c>
      <c r="P53" s="357" cm="1">
        <f t="array" aca="1" ref="P53" ca="1">SUM(IF((MC_Dispositivo!$B$53:$B$189=$C53)*(MC_Dispositivo!$F$36:$BE$36=$BS$1)*(MC_Dispositivo!$F$43:$BE$43=P$1),MC_Dispositivo!$F$53:$BE$189))</f>
        <v>0</v>
      </c>
      <c r="Q53" s="357" cm="1">
        <f t="array" aca="1" ref="Q53" ca="1">SUM(IF((MC_Dispositivo!$B$53:$B$189=$C53)*(MC_Dispositivo!$F$36:$BE$36=$BS$1)*(MC_Dispositivo!$F$43:$BE$43=Q$1),MC_Dispositivo!$F$53:$BE$189))</f>
        <v>0</v>
      </c>
      <c r="R53" s="357" cm="1">
        <f t="array" aca="1" ref="R53" ca="1">SUM(IF((MC_Dispositivo!$B$53:$B$189=$C53)*(MC_Dispositivo!$F$36:$BE$36=$BS$1)*(MC_Dispositivo!$F$43:$BE$43=R$1),MC_Dispositivo!$F$53:$BE$189))</f>
        <v>0</v>
      </c>
      <c r="S53" s="357" cm="1">
        <f t="array" aca="1" ref="S53" ca="1">SUM(IF((MC_Dispositivo!$B$53:$B$189=$C53)*(MC_Dispositivo!$F$36:$BE$36=$BS$1)*(MC_Dispositivo!$F$43:$BE$43=S$1),MC_Dispositivo!$F$53:$BE$189))</f>
        <v>0</v>
      </c>
      <c r="T53" s="357" cm="1">
        <f t="array" aca="1" ref="T53" ca="1">SUM(IF((MC_Dispositivo!$B$53:$B$189=$C53)*(MC_Dispositivo!$F$36:$BE$36=$BS$1)*(MC_Dispositivo!$F$43:$BE$43=T$1),MC_Dispositivo!$F$53:$BE$189))</f>
        <v>0</v>
      </c>
      <c r="U53" s="357" cm="1">
        <f t="array" aca="1" ref="U53" ca="1">SUM(IF((MC_Dispositivo!$B$53:$B$189=$C53)*(MC_Dispositivo!$F$36:$BE$36=$BS$1)*(MC_Dispositivo!$F$43:$BE$43=U$1),MC_Dispositivo!$F$53:$BE$189))</f>
        <v>0</v>
      </c>
      <c r="V53" s="357" cm="1">
        <f t="array" aca="1" ref="V53" ca="1">SUM(IF((MC_Dispositivo!$B$53:$B$189=$C53)*(MC_Dispositivo!$F$36:$BE$36=$BS$1)*(MC_Dispositivo!$F$43:$BE$43=V$1),MC_Dispositivo!$F$53:$BE$189))</f>
        <v>0</v>
      </c>
      <c r="W53" s="357" cm="1">
        <f t="array" aca="1" ref="W53" ca="1">SUM(IF((MC_Dispositivo!$B$53:$B$189=$C53)*(MC_Dispositivo!$F$36:$BE$36=$BS$1)*(MC_Dispositivo!$F$43:$BE$43=W$1),MC_Dispositivo!$F$53:$BE$189))</f>
        <v>0</v>
      </c>
      <c r="X53" s="357" cm="1">
        <f t="array" aca="1" ref="X53" ca="1">SUM(IF((MC_Dispositivo!$B$53:$B$189=$C53)*(MC_Dispositivo!$F$36:$BE$36=$BS$1)*(MC_Dispositivo!$F$43:$BE$43=X$1),MC_Dispositivo!$F$53:$BE$189))</f>
        <v>0</v>
      </c>
      <c r="Y53" s="357" cm="1">
        <f t="array" aca="1" ref="Y53" ca="1">SUM(IF((MC_Dispositivo!$B$53:$B$189=$C53)*(MC_Dispositivo!$F$36:$BE$36=$BS$1)*(MC_Dispositivo!$F$43:$BE$43=Y$1),MC_Dispositivo!$F$53:$BE$189))</f>
        <v>0</v>
      </c>
      <c r="Z53" s="357" cm="1">
        <f t="array" aca="1" ref="Z53" ca="1">SUM(IF((MC_Dispositivo!$B$53:$B$189=$C53)*(MC_Dispositivo!$F$36:$BE$36=$BS$1)*(MC_Dispositivo!$F$43:$BE$43=Z$1),MC_Dispositivo!$F$53:$BE$189))</f>
        <v>0</v>
      </c>
      <c r="AA53" s="357" cm="1">
        <f t="array" aca="1" ref="AA53" ca="1">SUM(IF((MC_Dispositivo!$B$53:$B$189=$C53)*(MC_Dispositivo!$F$36:$BE$36=$BS$1)*(MC_Dispositivo!$F$43:$BE$43=AA$1),MC_Dispositivo!$F$53:$BE$189))</f>
        <v>0</v>
      </c>
      <c r="AB53" s="357" cm="1">
        <f t="array" aca="1" ref="AB53" ca="1">SUM(IF((MC_Dispositivo!$B$53:$B$189=$C53)*(MC_Dispositivo!$F$36:$BE$36=$BS$1)*(MC_Dispositivo!$F$43:$BE$43=AB$1),MC_Dispositivo!$F$53:$BE$189))</f>
        <v>0</v>
      </c>
      <c r="AC53" s="357" cm="1">
        <f t="array" aca="1" ref="AC53" ca="1">SUM(IF((MC_Dispositivo!$B$53:$B$189=$C53)*(MC_Dispositivo!$F$36:$BE$36=$BS$1)*(MC_Dispositivo!$F$43:$BE$43=AC$1),MC_Dispositivo!$F$53:$BE$189))</f>
        <v>0</v>
      </c>
      <c r="AD53" s="357" cm="1">
        <f t="array" aca="1" ref="AD53" ca="1">SUM(IF((MC_Dispositivo!$B$53:$B$189=$C53)*(MC_Dispositivo!$F$36:$BE$36=$BS$1)*(MC_Dispositivo!$F$43:$BE$43=AD$1),MC_Dispositivo!$F$53:$BE$189))</f>
        <v>0</v>
      </c>
      <c r="AE53" s="357" cm="1">
        <f t="array" aca="1" ref="AE53" ca="1">SUM(IF((MC_Dispositivo!$B$53:$B$189=$C53)*(MC_Dispositivo!$F$36:$BE$36=$BS$1)*(MC_Dispositivo!$F$43:$BE$43=AE$1),MC_Dispositivo!$F$53:$BE$189))</f>
        <v>0</v>
      </c>
      <c r="AF53" s="357" cm="1">
        <f t="array" aca="1" ref="AF53" ca="1">SUM(IF((MC_Dispositivo!$B$53:$B$189=$C53)*(MC_Dispositivo!$F$36:$BE$36=$BS$1)*(MC_Dispositivo!$F$43:$BE$43=AF$1),MC_Dispositivo!$F$53:$BE$189))</f>
        <v>0</v>
      </c>
      <c r="AG53" s="357" cm="1">
        <f t="array" aca="1" ref="AG53" ca="1">SUM(IF((MC_Dispositivo!$B$53:$B$189=$C53)*(MC_Dispositivo!$F$36:$BE$36=$BS$1)*(MC_Dispositivo!$F$43:$BE$43=AG$1),MC_Dispositivo!$F$53:$BE$189))</f>
        <v>0</v>
      </c>
      <c r="AH53" s="357" cm="1">
        <f t="array" aca="1" ref="AH53" ca="1">SUM(IF((MC_Dispositivo!$B$53:$B$189=$C53)*(MC_Dispositivo!$F$36:$BE$36=$BS$1)*(MC_Dispositivo!$F$43:$BE$43=AH$1),MC_Dispositivo!$F$53:$BE$189))</f>
        <v>0</v>
      </c>
      <c r="AI53" s="357" cm="1">
        <f t="array" aca="1" ref="AI53" ca="1">SUM(IF((MC_Dispositivo!$B$53:$B$189=$C53)*(MC_Dispositivo!$F$36:$BE$36=$BS$1)*(MC_Dispositivo!$F$43:$BE$43=AI$1),MC_Dispositivo!$F$53:$BE$189))</f>
        <v>0</v>
      </c>
      <c r="AJ53" s="357" cm="1">
        <f t="array" aca="1" ref="AJ53" ca="1">SUM(IF((MC_Dispositivo!$B$53:$B$189=$C53)*(MC_Dispositivo!$F$36:$BE$36=$BS$1)*(MC_Dispositivo!$F$43:$BE$43=AJ$1),MC_Dispositivo!$F$53:$BE$189))</f>
        <v>0</v>
      </c>
      <c r="AK53" s="358">
        <f ca="1">IF(A53="","",INDEX([10]TPU!$G:$G,MATCH($A53,[10]TPU!$A:$A,0)))</f>
        <v>1215.1099999999999</v>
      </c>
      <c r="AL53" s="359">
        <f t="shared" ca="1" si="17"/>
        <v>0</v>
      </c>
      <c r="AM53" s="359">
        <f t="shared" ca="1" si="17"/>
        <v>0</v>
      </c>
      <c r="AN53" s="359">
        <f t="shared" ca="1" si="17"/>
        <v>54679.95</v>
      </c>
      <c r="AO53" s="359">
        <f t="shared" ca="1" si="17"/>
        <v>136699.875</v>
      </c>
      <c r="AP53" s="359">
        <f t="shared" ca="1" si="17"/>
        <v>191379.82499999998</v>
      </c>
      <c r="AQ53" s="359">
        <f t="shared" ca="1" si="17"/>
        <v>136699.875</v>
      </c>
      <c r="AR53" s="359">
        <f t="shared" ca="1" si="17"/>
        <v>0</v>
      </c>
      <c r="AS53" s="359">
        <f t="shared" ca="1" si="17"/>
        <v>0</v>
      </c>
      <c r="AT53" s="359">
        <f t="shared" ca="1" si="17"/>
        <v>0</v>
      </c>
      <c r="AU53" s="359">
        <f t="shared" ca="1" si="17"/>
        <v>0</v>
      </c>
      <c r="AV53" s="359">
        <f t="shared" ca="1" si="17"/>
        <v>0</v>
      </c>
      <c r="AW53" s="359">
        <f t="shared" ca="1" si="17"/>
        <v>0</v>
      </c>
      <c r="AX53" s="359">
        <f t="shared" ca="1" si="17"/>
        <v>0</v>
      </c>
      <c r="AY53" s="359">
        <f t="shared" ca="1" si="17"/>
        <v>0</v>
      </c>
      <c r="AZ53" s="359">
        <f t="shared" ca="1" si="17"/>
        <v>0</v>
      </c>
      <c r="BA53" s="359">
        <f t="shared" ca="1" si="17"/>
        <v>0</v>
      </c>
      <c r="BB53" s="359">
        <f t="shared" ca="1" si="17"/>
        <v>0</v>
      </c>
      <c r="BC53" s="359">
        <f t="shared" ca="1" si="17"/>
        <v>0</v>
      </c>
      <c r="BD53" s="359">
        <f t="shared" ca="1" si="17"/>
        <v>0</v>
      </c>
      <c r="BE53" s="359">
        <f t="shared" ca="1" si="17"/>
        <v>0</v>
      </c>
      <c r="BF53" s="359">
        <f t="shared" ca="1" si="17"/>
        <v>0</v>
      </c>
      <c r="BG53" s="359">
        <f t="shared" ca="1" si="17"/>
        <v>0</v>
      </c>
      <c r="BH53" s="359">
        <f t="shared" ca="1" si="17"/>
        <v>0</v>
      </c>
      <c r="BI53" s="359">
        <f t="shared" ca="1" si="17"/>
        <v>0</v>
      </c>
      <c r="BJ53" s="359">
        <f t="shared" ca="1" si="17"/>
        <v>0</v>
      </c>
      <c r="BK53" s="359">
        <f t="shared" ca="1" si="17"/>
        <v>0</v>
      </c>
      <c r="BL53" s="359">
        <f t="shared" ca="1" si="17"/>
        <v>0</v>
      </c>
      <c r="BM53" s="359">
        <f t="shared" ca="1" si="17"/>
        <v>0</v>
      </c>
      <c r="BN53" s="359">
        <f t="shared" ca="1" si="17"/>
        <v>0</v>
      </c>
      <c r="BO53" s="359">
        <f t="shared" ca="1" si="17"/>
        <v>0</v>
      </c>
      <c r="BP53" s="358">
        <f t="shared" ca="1" si="4"/>
        <v>519459.52499999997</v>
      </c>
      <c r="BQ53" s="206"/>
      <c r="BR53" s="234" t="str">
        <f t="shared" si="5"/>
        <v/>
      </c>
    </row>
    <row r="54" spans="1:75" ht="20.100000000000001" customHeight="1" outlineLevel="1" x14ac:dyDescent="0.2">
      <c r="A54" s="354">
        <f ca="1">INDEX(MC_Dispositivo!B:E,MATCH('Quantitativo_BR-356'!C54,MC_Dispositivo!B:B,0),2)</f>
        <v>2003307</v>
      </c>
      <c r="B54" s="354" t="str">
        <f ca="1">INDEX([10]TPU!$B:$B,MATCH($A54,[10]TPU!$A:$A,0))</f>
        <v>SICRO</v>
      </c>
      <c r="C54" s="354" t="s">
        <v>111</v>
      </c>
      <c r="D54" s="355" t="str">
        <f ca="1">INDEX(MC_Dispositivo!B:E,MATCH('Quantitativo_BR-356'!C54,MC_Dispositivo!B:B,0),3)</f>
        <v>Valeta de proteção de cortes com revestimento de concreto - VPCC 160-30 - escavação mecânica - areia e brita comerciais</v>
      </c>
      <c r="E54" s="354" t="str">
        <f ca="1">INDEX(MC_Dispositivo!B:E,MATCH('Quantitativo_BR-356'!C54,MC_Dispositivo!B:B,0),4)</f>
        <v>m</v>
      </c>
      <c r="F54" s="356" cm="1">
        <f t="array" aca="1" ref="F54" ca="1">IF($BS$1="Todos",SUM(IF(($BS$1="todos")*(MC_Dispositivo!$B$54:$B$212=$C54),MC_Dispositivo!$F$54:$BE$212)),SUM(IF((MC_Dispositivo!$F$36:$BE$36=$BS$1)*(MC_Dispositivo!$B$54:$B$212=$C54),MC_Dispositivo!$F$54:$BE$212)))</f>
        <v>3705</v>
      </c>
      <c r="G54" s="357" cm="1">
        <f t="array" aca="1" ref="G54" ca="1">SUM(IF((MC_Dispositivo!$B$53:$B$189=$C54)*(MC_Dispositivo!$F$36:$BE$36=$BS$1)*(MC_Dispositivo!$F$43:$BE$43=G$1),MC_Dispositivo!$F$53:$BE$189))</f>
        <v>0</v>
      </c>
      <c r="H54" s="357" cm="1">
        <f t="array" aca="1" ref="H54" ca="1">SUM(IF((MC_Dispositivo!$B$53:$B$189=$C54)*(MC_Dispositivo!$F$36:$BE$36=$BS$1)*(MC_Dispositivo!$F$43:$BE$43=H$1),MC_Dispositivo!$F$53:$BE$189))</f>
        <v>0</v>
      </c>
      <c r="I54" s="357" cm="1">
        <f t="array" aca="1" ref="I54" ca="1">SUM(IF((MC_Dispositivo!$B$53:$B$189=$C54)*(MC_Dispositivo!$F$36:$BE$36=$BS$1)*(MC_Dispositivo!$F$43:$BE$43=I$1),MC_Dispositivo!$F$53:$BE$189))</f>
        <v>390</v>
      </c>
      <c r="J54" s="357" cm="1">
        <f t="array" aca="1" ref="J54" ca="1">SUM(IF((MC_Dispositivo!$B$53:$B$189=$C54)*(MC_Dispositivo!$F$36:$BE$36=$BS$1)*(MC_Dispositivo!$F$43:$BE$43=J$1),MC_Dispositivo!$F$53:$BE$189))</f>
        <v>975</v>
      </c>
      <c r="K54" s="357" cm="1">
        <f t="array" aca="1" ref="K54" ca="1">SUM(IF((MC_Dispositivo!$B$53:$B$189=$C54)*(MC_Dispositivo!$F$36:$BE$36=$BS$1)*(MC_Dispositivo!$F$43:$BE$43=K$1),MC_Dispositivo!$F$53:$BE$189))</f>
        <v>1365</v>
      </c>
      <c r="L54" s="357" cm="1">
        <f t="array" aca="1" ref="L54" ca="1">SUM(IF((MC_Dispositivo!$B$53:$B$189=$C54)*(MC_Dispositivo!$F$36:$BE$36=$BS$1)*(MC_Dispositivo!$F$43:$BE$43=L$1),MC_Dispositivo!$F$53:$BE$189))</f>
        <v>975</v>
      </c>
      <c r="M54" s="357" cm="1">
        <f t="array" aca="1" ref="M54" ca="1">SUM(IF((MC_Dispositivo!$B$53:$B$189=$C54)*(MC_Dispositivo!$F$36:$BE$36=$BS$1)*(MC_Dispositivo!$F$43:$BE$43=M$1),MC_Dispositivo!$F$53:$BE$189))</f>
        <v>0</v>
      </c>
      <c r="N54" s="357" cm="1">
        <f t="array" aca="1" ref="N54" ca="1">SUM(IF((MC_Dispositivo!$B$53:$B$189=$C54)*(MC_Dispositivo!$F$36:$BE$36=$BS$1)*(MC_Dispositivo!$F$43:$BE$43=N$1),MC_Dispositivo!$F$53:$BE$189))</f>
        <v>0</v>
      </c>
      <c r="O54" s="357" cm="1">
        <f t="array" aca="1" ref="O54" ca="1">SUM(IF((MC_Dispositivo!$B$53:$B$189=$C54)*(MC_Dispositivo!$F$36:$BE$36=$BS$1)*(MC_Dispositivo!$F$43:$BE$43=O$1),MC_Dispositivo!$F$53:$BE$189))</f>
        <v>0</v>
      </c>
      <c r="P54" s="357" cm="1">
        <f t="array" aca="1" ref="P54" ca="1">SUM(IF((MC_Dispositivo!$B$53:$B$189=$C54)*(MC_Dispositivo!$F$36:$BE$36=$BS$1)*(MC_Dispositivo!$F$43:$BE$43=P$1),MC_Dispositivo!$F$53:$BE$189))</f>
        <v>0</v>
      </c>
      <c r="Q54" s="357" cm="1">
        <f t="array" aca="1" ref="Q54" ca="1">SUM(IF((MC_Dispositivo!$B$53:$B$189=$C54)*(MC_Dispositivo!$F$36:$BE$36=$BS$1)*(MC_Dispositivo!$F$43:$BE$43=Q$1),MC_Dispositivo!$F$53:$BE$189))</f>
        <v>0</v>
      </c>
      <c r="R54" s="357" cm="1">
        <f t="array" aca="1" ref="R54" ca="1">SUM(IF((MC_Dispositivo!$B$53:$B$189=$C54)*(MC_Dispositivo!$F$36:$BE$36=$BS$1)*(MC_Dispositivo!$F$43:$BE$43=R$1),MC_Dispositivo!$F$53:$BE$189))</f>
        <v>0</v>
      </c>
      <c r="S54" s="357" cm="1">
        <f t="array" aca="1" ref="S54" ca="1">SUM(IF((MC_Dispositivo!$B$53:$B$189=$C54)*(MC_Dispositivo!$F$36:$BE$36=$BS$1)*(MC_Dispositivo!$F$43:$BE$43=S$1),MC_Dispositivo!$F$53:$BE$189))</f>
        <v>0</v>
      </c>
      <c r="T54" s="357" cm="1">
        <f t="array" aca="1" ref="T54" ca="1">SUM(IF((MC_Dispositivo!$B$53:$B$189=$C54)*(MC_Dispositivo!$F$36:$BE$36=$BS$1)*(MC_Dispositivo!$F$43:$BE$43=T$1),MC_Dispositivo!$F$53:$BE$189))</f>
        <v>0</v>
      </c>
      <c r="U54" s="357" cm="1">
        <f t="array" aca="1" ref="U54" ca="1">SUM(IF((MC_Dispositivo!$B$53:$B$189=$C54)*(MC_Dispositivo!$F$36:$BE$36=$BS$1)*(MC_Dispositivo!$F$43:$BE$43=U$1),MC_Dispositivo!$F$53:$BE$189))</f>
        <v>0</v>
      </c>
      <c r="V54" s="357" cm="1">
        <f t="array" aca="1" ref="V54" ca="1">SUM(IF((MC_Dispositivo!$B$53:$B$189=$C54)*(MC_Dispositivo!$F$36:$BE$36=$BS$1)*(MC_Dispositivo!$F$43:$BE$43=V$1),MC_Dispositivo!$F$53:$BE$189))</f>
        <v>0</v>
      </c>
      <c r="W54" s="357" cm="1">
        <f t="array" aca="1" ref="W54" ca="1">SUM(IF((MC_Dispositivo!$B$53:$B$189=$C54)*(MC_Dispositivo!$F$36:$BE$36=$BS$1)*(MC_Dispositivo!$F$43:$BE$43=W$1),MC_Dispositivo!$F$53:$BE$189))</f>
        <v>0</v>
      </c>
      <c r="X54" s="357" cm="1">
        <f t="array" aca="1" ref="X54" ca="1">SUM(IF((MC_Dispositivo!$B$53:$B$189=$C54)*(MC_Dispositivo!$F$36:$BE$36=$BS$1)*(MC_Dispositivo!$F$43:$BE$43=X$1),MC_Dispositivo!$F$53:$BE$189))</f>
        <v>0</v>
      </c>
      <c r="Y54" s="357" cm="1">
        <f t="array" aca="1" ref="Y54" ca="1">SUM(IF((MC_Dispositivo!$B$53:$B$189=$C54)*(MC_Dispositivo!$F$36:$BE$36=$BS$1)*(MC_Dispositivo!$F$43:$BE$43=Y$1),MC_Dispositivo!$F$53:$BE$189))</f>
        <v>0</v>
      </c>
      <c r="Z54" s="357" cm="1">
        <f t="array" aca="1" ref="Z54" ca="1">SUM(IF((MC_Dispositivo!$B$53:$B$189=$C54)*(MC_Dispositivo!$F$36:$BE$36=$BS$1)*(MC_Dispositivo!$F$43:$BE$43=Z$1),MC_Dispositivo!$F$53:$BE$189))</f>
        <v>0</v>
      </c>
      <c r="AA54" s="357" cm="1">
        <f t="array" aca="1" ref="AA54" ca="1">SUM(IF((MC_Dispositivo!$B$53:$B$189=$C54)*(MC_Dispositivo!$F$36:$BE$36=$BS$1)*(MC_Dispositivo!$F$43:$BE$43=AA$1),MC_Dispositivo!$F$53:$BE$189))</f>
        <v>0</v>
      </c>
      <c r="AB54" s="357" cm="1">
        <f t="array" aca="1" ref="AB54" ca="1">SUM(IF((MC_Dispositivo!$B$53:$B$189=$C54)*(MC_Dispositivo!$F$36:$BE$36=$BS$1)*(MC_Dispositivo!$F$43:$BE$43=AB$1),MC_Dispositivo!$F$53:$BE$189))</f>
        <v>0</v>
      </c>
      <c r="AC54" s="357" cm="1">
        <f t="array" aca="1" ref="AC54" ca="1">SUM(IF((MC_Dispositivo!$B$53:$B$189=$C54)*(MC_Dispositivo!$F$36:$BE$36=$BS$1)*(MC_Dispositivo!$F$43:$BE$43=AC$1),MC_Dispositivo!$F$53:$BE$189))</f>
        <v>0</v>
      </c>
      <c r="AD54" s="357" cm="1">
        <f t="array" aca="1" ref="AD54" ca="1">SUM(IF((MC_Dispositivo!$B$53:$B$189=$C54)*(MC_Dispositivo!$F$36:$BE$36=$BS$1)*(MC_Dispositivo!$F$43:$BE$43=AD$1),MC_Dispositivo!$F$53:$BE$189))</f>
        <v>0</v>
      </c>
      <c r="AE54" s="357" cm="1">
        <f t="array" aca="1" ref="AE54" ca="1">SUM(IF((MC_Dispositivo!$B$53:$B$189=$C54)*(MC_Dispositivo!$F$36:$BE$36=$BS$1)*(MC_Dispositivo!$F$43:$BE$43=AE$1),MC_Dispositivo!$F$53:$BE$189))</f>
        <v>0</v>
      </c>
      <c r="AF54" s="357" cm="1">
        <f t="array" aca="1" ref="AF54" ca="1">SUM(IF((MC_Dispositivo!$B$53:$B$189=$C54)*(MC_Dispositivo!$F$36:$BE$36=$BS$1)*(MC_Dispositivo!$F$43:$BE$43=AF$1),MC_Dispositivo!$F$53:$BE$189))</f>
        <v>0</v>
      </c>
      <c r="AG54" s="357" cm="1">
        <f t="array" aca="1" ref="AG54" ca="1">SUM(IF((MC_Dispositivo!$B$53:$B$189=$C54)*(MC_Dispositivo!$F$36:$BE$36=$BS$1)*(MC_Dispositivo!$F$43:$BE$43=AG$1),MC_Dispositivo!$F$53:$BE$189))</f>
        <v>0</v>
      </c>
      <c r="AH54" s="357" cm="1">
        <f t="array" aca="1" ref="AH54" ca="1">SUM(IF((MC_Dispositivo!$B$53:$B$189=$C54)*(MC_Dispositivo!$F$36:$BE$36=$BS$1)*(MC_Dispositivo!$F$43:$BE$43=AH$1),MC_Dispositivo!$F$53:$BE$189))</f>
        <v>0</v>
      </c>
      <c r="AI54" s="357" cm="1">
        <f t="array" aca="1" ref="AI54" ca="1">SUM(IF((MC_Dispositivo!$B$53:$B$189=$C54)*(MC_Dispositivo!$F$36:$BE$36=$BS$1)*(MC_Dispositivo!$F$43:$BE$43=AI$1),MC_Dispositivo!$F$53:$BE$189))</f>
        <v>0</v>
      </c>
      <c r="AJ54" s="357" cm="1">
        <f t="array" aca="1" ref="AJ54" ca="1">SUM(IF((MC_Dispositivo!$B$53:$B$189=$C54)*(MC_Dispositivo!$F$36:$BE$36=$BS$1)*(MC_Dispositivo!$F$43:$BE$43=AJ$1),MC_Dispositivo!$F$53:$BE$189))</f>
        <v>0</v>
      </c>
      <c r="AK54" s="358">
        <f ca="1">IF(A54="","",INDEX([10]TPU!$G:$G,MATCH($A54,[10]TPU!$A:$A,0)))</f>
        <v>150.31</v>
      </c>
      <c r="AL54" s="359">
        <f t="shared" ca="1" si="17"/>
        <v>0</v>
      </c>
      <c r="AM54" s="359">
        <f t="shared" ca="1" si="17"/>
        <v>0</v>
      </c>
      <c r="AN54" s="359">
        <f t="shared" ca="1" si="17"/>
        <v>58620.9</v>
      </c>
      <c r="AO54" s="359">
        <f t="shared" ca="1" si="17"/>
        <v>146552.25</v>
      </c>
      <c r="AP54" s="359">
        <f t="shared" ca="1" si="17"/>
        <v>205173.15</v>
      </c>
      <c r="AQ54" s="359">
        <f t="shared" ca="1" si="17"/>
        <v>146552.25</v>
      </c>
      <c r="AR54" s="359">
        <f t="shared" ca="1" si="17"/>
        <v>0</v>
      </c>
      <c r="AS54" s="359">
        <f t="shared" ca="1" si="17"/>
        <v>0</v>
      </c>
      <c r="AT54" s="359">
        <f t="shared" ca="1" si="17"/>
        <v>0</v>
      </c>
      <c r="AU54" s="359">
        <f t="shared" ca="1" si="17"/>
        <v>0</v>
      </c>
      <c r="AV54" s="359">
        <f t="shared" ca="1" si="17"/>
        <v>0</v>
      </c>
      <c r="AW54" s="359">
        <f t="shared" ca="1" si="17"/>
        <v>0</v>
      </c>
      <c r="AX54" s="359">
        <f t="shared" ca="1" si="17"/>
        <v>0</v>
      </c>
      <c r="AY54" s="359">
        <f t="shared" ca="1" si="17"/>
        <v>0</v>
      </c>
      <c r="AZ54" s="359">
        <f t="shared" ca="1" si="17"/>
        <v>0</v>
      </c>
      <c r="BA54" s="359">
        <f t="shared" ca="1" si="17"/>
        <v>0</v>
      </c>
      <c r="BB54" s="359">
        <f t="shared" ca="1" si="17"/>
        <v>0</v>
      </c>
      <c r="BC54" s="359">
        <f t="shared" ca="1" si="17"/>
        <v>0</v>
      </c>
      <c r="BD54" s="359">
        <f t="shared" ca="1" si="17"/>
        <v>0</v>
      </c>
      <c r="BE54" s="359">
        <f t="shared" ca="1" si="17"/>
        <v>0</v>
      </c>
      <c r="BF54" s="359">
        <f t="shared" ca="1" si="17"/>
        <v>0</v>
      </c>
      <c r="BG54" s="359">
        <f t="shared" ca="1" si="17"/>
        <v>0</v>
      </c>
      <c r="BH54" s="359">
        <f t="shared" ca="1" si="17"/>
        <v>0</v>
      </c>
      <c r="BI54" s="359">
        <f t="shared" ca="1" si="17"/>
        <v>0</v>
      </c>
      <c r="BJ54" s="359">
        <f t="shared" ca="1" si="17"/>
        <v>0</v>
      </c>
      <c r="BK54" s="359">
        <f t="shared" ca="1" si="17"/>
        <v>0</v>
      </c>
      <c r="BL54" s="359">
        <f t="shared" ca="1" si="17"/>
        <v>0</v>
      </c>
      <c r="BM54" s="359">
        <f t="shared" ca="1" si="17"/>
        <v>0</v>
      </c>
      <c r="BN54" s="359">
        <f t="shared" ca="1" si="17"/>
        <v>0</v>
      </c>
      <c r="BO54" s="359">
        <f t="shared" ca="1" si="17"/>
        <v>0</v>
      </c>
      <c r="BP54" s="358">
        <f t="shared" ca="1" si="4"/>
        <v>556898.55000000005</v>
      </c>
      <c r="BQ54" s="206"/>
      <c r="BR54" s="234" t="str">
        <f t="shared" si="5"/>
        <v/>
      </c>
    </row>
    <row r="55" spans="1:75" ht="20.100000000000001" customHeight="1" outlineLevel="1" x14ac:dyDescent="0.2">
      <c r="A55" s="354">
        <f ca="1">INDEX(MC_Dispositivo!B:E,MATCH('Quantitativo_BR-356'!C55,MC_Dispositivo!B:B,0),2)</f>
        <v>2003313</v>
      </c>
      <c r="B55" s="354" t="str">
        <f ca="1">INDEX([10]TPU!$B:$B,MATCH($A55,[10]TPU!$A:$A,0))</f>
        <v>SICRO</v>
      </c>
      <c r="C55" s="354" t="s">
        <v>113</v>
      </c>
      <c r="D55" s="355" t="str">
        <f ca="1">INDEX(MC_Dispositivo!B:E,MATCH('Quantitativo_BR-356'!C55,MC_Dispositivo!B:B,0),3)</f>
        <v>Valeta de proteção de aterros com revestimento de concreto - VPAC 160-30 - escavação mecânica - areia e brita comerciais</v>
      </c>
      <c r="E55" s="354" t="str">
        <f ca="1">INDEX(MC_Dispositivo!B:E,MATCH('Quantitativo_BR-356'!C55,MC_Dispositivo!B:B,0),4)</f>
        <v>m</v>
      </c>
      <c r="F55" s="356" cm="1">
        <f t="array" aca="1" ref="F55" ca="1">IF($BS$1="Todos",SUM(IF(($BS$1="todos")*(MC_Dispositivo!$B$54:$B$212=$C55),MC_Dispositivo!$F$54:$BE$212)),SUM(IF((MC_Dispositivo!$F$36:$BE$36=$BS$1)*(MC_Dispositivo!$B$54:$B$212=$C55),MC_Dispositivo!$F$54:$BE$212)))</f>
        <v>7410</v>
      </c>
      <c r="G55" s="357" cm="1">
        <f t="array" aca="1" ref="G55" ca="1">SUM(IF((MC_Dispositivo!$B$53:$B$189=$C55)*(MC_Dispositivo!$F$36:$BE$36=$BS$1)*(MC_Dispositivo!$F$43:$BE$43=G$1),MC_Dispositivo!$F$53:$BE$189))</f>
        <v>0</v>
      </c>
      <c r="H55" s="357" cm="1">
        <f t="array" aca="1" ref="H55" ca="1">SUM(IF((MC_Dispositivo!$B$53:$B$189=$C55)*(MC_Dispositivo!$F$36:$BE$36=$BS$1)*(MC_Dispositivo!$F$43:$BE$43=H$1),MC_Dispositivo!$F$53:$BE$189))</f>
        <v>0</v>
      </c>
      <c r="I55" s="357" cm="1">
        <f t="array" aca="1" ref="I55" ca="1">SUM(IF((MC_Dispositivo!$B$53:$B$189=$C55)*(MC_Dispositivo!$F$36:$BE$36=$BS$1)*(MC_Dispositivo!$F$43:$BE$43=I$1),MC_Dispositivo!$F$53:$BE$189))</f>
        <v>780</v>
      </c>
      <c r="J55" s="357" cm="1">
        <f t="array" aca="1" ref="J55" ca="1">SUM(IF((MC_Dispositivo!$B$53:$B$189=$C55)*(MC_Dispositivo!$F$36:$BE$36=$BS$1)*(MC_Dispositivo!$F$43:$BE$43=J$1),MC_Dispositivo!$F$53:$BE$189))</f>
        <v>1950</v>
      </c>
      <c r="K55" s="357" cm="1">
        <f t="array" aca="1" ref="K55" ca="1">SUM(IF((MC_Dispositivo!$B$53:$B$189=$C55)*(MC_Dispositivo!$F$36:$BE$36=$BS$1)*(MC_Dispositivo!$F$43:$BE$43=K$1),MC_Dispositivo!$F$53:$BE$189))</f>
        <v>2730</v>
      </c>
      <c r="L55" s="357" cm="1">
        <f t="array" aca="1" ref="L55" ca="1">SUM(IF((MC_Dispositivo!$B$53:$B$189=$C55)*(MC_Dispositivo!$F$36:$BE$36=$BS$1)*(MC_Dispositivo!$F$43:$BE$43=L$1),MC_Dispositivo!$F$53:$BE$189))</f>
        <v>1950</v>
      </c>
      <c r="M55" s="357" cm="1">
        <f t="array" aca="1" ref="M55" ca="1">SUM(IF((MC_Dispositivo!$B$53:$B$189=$C55)*(MC_Dispositivo!$F$36:$BE$36=$BS$1)*(MC_Dispositivo!$F$43:$BE$43=M$1),MC_Dispositivo!$F$53:$BE$189))</f>
        <v>0</v>
      </c>
      <c r="N55" s="357" cm="1">
        <f t="array" aca="1" ref="N55" ca="1">SUM(IF((MC_Dispositivo!$B$53:$B$189=$C55)*(MC_Dispositivo!$F$36:$BE$36=$BS$1)*(MC_Dispositivo!$F$43:$BE$43=N$1),MC_Dispositivo!$F$53:$BE$189))</f>
        <v>0</v>
      </c>
      <c r="O55" s="357" cm="1">
        <f t="array" aca="1" ref="O55" ca="1">SUM(IF((MC_Dispositivo!$B$53:$B$189=$C55)*(MC_Dispositivo!$F$36:$BE$36=$BS$1)*(MC_Dispositivo!$F$43:$BE$43=O$1),MC_Dispositivo!$F$53:$BE$189))</f>
        <v>0</v>
      </c>
      <c r="P55" s="357" cm="1">
        <f t="array" aca="1" ref="P55" ca="1">SUM(IF((MC_Dispositivo!$B$53:$B$189=$C55)*(MC_Dispositivo!$F$36:$BE$36=$BS$1)*(MC_Dispositivo!$F$43:$BE$43=P$1),MC_Dispositivo!$F$53:$BE$189))</f>
        <v>0</v>
      </c>
      <c r="Q55" s="357" cm="1">
        <f t="array" aca="1" ref="Q55" ca="1">SUM(IF((MC_Dispositivo!$B$53:$B$189=$C55)*(MC_Dispositivo!$F$36:$BE$36=$BS$1)*(MC_Dispositivo!$F$43:$BE$43=Q$1),MC_Dispositivo!$F$53:$BE$189))</f>
        <v>0</v>
      </c>
      <c r="R55" s="357" cm="1">
        <f t="array" aca="1" ref="R55" ca="1">SUM(IF((MC_Dispositivo!$B$53:$B$189=$C55)*(MC_Dispositivo!$F$36:$BE$36=$BS$1)*(MC_Dispositivo!$F$43:$BE$43=R$1),MC_Dispositivo!$F$53:$BE$189))</f>
        <v>0</v>
      </c>
      <c r="S55" s="357" cm="1">
        <f t="array" aca="1" ref="S55" ca="1">SUM(IF((MC_Dispositivo!$B$53:$B$189=$C55)*(MC_Dispositivo!$F$36:$BE$36=$BS$1)*(MC_Dispositivo!$F$43:$BE$43=S$1),MC_Dispositivo!$F$53:$BE$189))</f>
        <v>0</v>
      </c>
      <c r="T55" s="357" cm="1">
        <f t="array" aca="1" ref="T55" ca="1">SUM(IF((MC_Dispositivo!$B$53:$B$189=$C55)*(MC_Dispositivo!$F$36:$BE$36=$BS$1)*(MC_Dispositivo!$F$43:$BE$43=T$1),MC_Dispositivo!$F$53:$BE$189))</f>
        <v>0</v>
      </c>
      <c r="U55" s="357" cm="1">
        <f t="array" aca="1" ref="U55" ca="1">SUM(IF((MC_Dispositivo!$B$53:$B$189=$C55)*(MC_Dispositivo!$F$36:$BE$36=$BS$1)*(MC_Dispositivo!$F$43:$BE$43=U$1),MC_Dispositivo!$F$53:$BE$189))</f>
        <v>0</v>
      </c>
      <c r="V55" s="357" cm="1">
        <f t="array" aca="1" ref="V55" ca="1">SUM(IF((MC_Dispositivo!$B$53:$B$189=$C55)*(MC_Dispositivo!$F$36:$BE$36=$BS$1)*(MC_Dispositivo!$F$43:$BE$43=V$1),MC_Dispositivo!$F$53:$BE$189))</f>
        <v>0</v>
      </c>
      <c r="W55" s="357" cm="1">
        <f t="array" aca="1" ref="W55" ca="1">SUM(IF((MC_Dispositivo!$B$53:$B$189=$C55)*(MC_Dispositivo!$F$36:$BE$36=$BS$1)*(MC_Dispositivo!$F$43:$BE$43=W$1),MC_Dispositivo!$F$53:$BE$189))</f>
        <v>0</v>
      </c>
      <c r="X55" s="357" cm="1">
        <f t="array" aca="1" ref="X55" ca="1">SUM(IF((MC_Dispositivo!$B$53:$B$189=$C55)*(MC_Dispositivo!$F$36:$BE$36=$BS$1)*(MC_Dispositivo!$F$43:$BE$43=X$1),MC_Dispositivo!$F$53:$BE$189))</f>
        <v>0</v>
      </c>
      <c r="Y55" s="357" cm="1">
        <f t="array" aca="1" ref="Y55" ca="1">SUM(IF((MC_Dispositivo!$B$53:$B$189=$C55)*(MC_Dispositivo!$F$36:$BE$36=$BS$1)*(MC_Dispositivo!$F$43:$BE$43=Y$1),MC_Dispositivo!$F$53:$BE$189))</f>
        <v>0</v>
      </c>
      <c r="Z55" s="357" cm="1">
        <f t="array" aca="1" ref="Z55" ca="1">SUM(IF((MC_Dispositivo!$B$53:$B$189=$C55)*(MC_Dispositivo!$F$36:$BE$36=$BS$1)*(MC_Dispositivo!$F$43:$BE$43=Z$1),MC_Dispositivo!$F$53:$BE$189))</f>
        <v>0</v>
      </c>
      <c r="AA55" s="357" cm="1">
        <f t="array" aca="1" ref="AA55" ca="1">SUM(IF((MC_Dispositivo!$B$53:$B$189=$C55)*(MC_Dispositivo!$F$36:$BE$36=$BS$1)*(MC_Dispositivo!$F$43:$BE$43=AA$1),MC_Dispositivo!$F$53:$BE$189))</f>
        <v>0</v>
      </c>
      <c r="AB55" s="357" cm="1">
        <f t="array" aca="1" ref="AB55" ca="1">SUM(IF((MC_Dispositivo!$B$53:$B$189=$C55)*(MC_Dispositivo!$F$36:$BE$36=$BS$1)*(MC_Dispositivo!$F$43:$BE$43=AB$1),MC_Dispositivo!$F$53:$BE$189))</f>
        <v>0</v>
      </c>
      <c r="AC55" s="357" cm="1">
        <f t="array" aca="1" ref="AC55" ca="1">SUM(IF((MC_Dispositivo!$B$53:$B$189=$C55)*(MC_Dispositivo!$F$36:$BE$36=$BS$1)*(MC_Dispositivo!$F$43:$BE$43=AC$1),MC_Dispositivo!$F$53:$BE$189))</f>
        <v>0</v>
      </c>
      <c r="AD55" s="357" cm="1">
        <f t="array" aca="1" ref="AD55" ca="1">SUM(IF((MC_Dispositivo!$B$53:$B$189=$C55)*(MC_Dispositivo!$F$36:$BE$36=$BS$1)*(MC_Dispositivo!$F$43:$BE$43=AD$1),MC_Dispositivo!$F$53:$BE$189))</f>
        <v>0</v>
      </c>
      <c r="AE55" s="357" cm="1">
        <f t="array" aca="1" ref="AE55" ca="1">SUM(IF((MC_Dispositivo!$B$53:$B$189=$C55)*(MC_Dispositivo!$F$36:$BE$36=$BS$1)*(MC_Dispositivo!$F$43:$BE$43=AE$1),MC_Dispositivo!$F$53:$BE$189))</f>
        <v>0</v>
      </c>
      <c r="AF55" s="357" cm="1">
        <f t="array" aca="1" ref="AF55" ca="1">SUM(IF((MC_Dispositivo!$B$53:$B$189=$C55)*(MC_Dispositivo!$F$36:$BE$36=$BS$1)*(MC_Dispositivo!$F$43:$BE$43=AF$1),MC_Dispositivo!$F$53:$BE$189))</f>
        <v>0</v>
      </c>
      <c r="AG55" s="357" cm="1">
        <f t="array" aca="1" ref="AG55" ca="1">SUM(IF((MC_Dispositivo!$B$53:$B$189=$C55)*(MC_Dispositivo!$F$36:$BE$36=$BS$1)*(MC_Dispositivo!$F$43:$BE$43=AG$1),MC_Dispositivo!$F$53:$BE$189))</f>
        <v>0</v>
      </c>
      <c r="AH55" s="357" cm="1">
        <f t="array" aca="1" ref="AH55" ca="1">SUM(IF((MC_Dispositivo!$B$53:$B$189=$C55)*(MC_Dispositivo!$F$36:$BE$36=$BS$1)*(MC_Dispositivo!$F$43:$BE$43=AH$1),MC_Dispositivo!$F$53:$BE$189))</f>
        <v>0</v>
      </c>
      <c r="AI55" s="357" cm="1">
        <f t="array" aca="1" ref="AI55" ca="1">SUM(IF((MC_Dispositivo!$B$53:$B$189=$C55)*(MC_Dispositivo!$F$36:$BE$36=$BS$1)*(MC_Dispositivo!$F$43:$BE$43=AI$1),MC_Dispositivo!$F$53:$BE$189))</f>
        <v>0</v>
      </c>
      <c r="AJ55" s="357" cm="1">
        <f t="array" aca="1" ref="AJ55" ca="1">SUM(IF((MC_Dispositivo!$B$53:$B$189=$C55)*(MC_Dispositivo!$F$36:$BE$36=$BS$1)*(MC_Dispositivo!$F$43:$BE$43=AJ$1),MC_Dispositivo!$F$53:$BE$189))</f>
        <v>0</v>
      </c>
      <c r="AK55" s="358">
        <f ca="1">IF(A55="","",INDEX([10]TPU!$G:$G,MATCH($A55,[10]TPU!$A:$A,0)))</f>
        <v>150.31</v>
      </c>
      <c r="AL55" s="359">
        <f t="shared" ca="1" si="17"/>
        <v>0</v>
      </c>
      <c r="AM55" s="359">
        <f t="shared" ca="1" si="17"/>
        <v>0</v>
      </c>
      <c r="AN55" s="359">
        <f t="shared" ca="1" si="17"/>
        <v>117241.8</v>
      </c>
      <c r="AO55" s="359">
        <f t="shared" ca="1" si="17"/>
        <v>293104.5</v>
      </c>
      <c r="AP55" s="359">
        <f t="shared" ca="1" si="17"/>
        <v>410346.3</v>
      </c>
      <c r="AQ55" s="359">
        <f t="shared" ca="1" si="17"/>
        <v>293104.5</v>
      </c>
      <c r="AR55" s="359">
        <f t="shared" ca="1" si="17"/>
        <v>0</v>
      </c>
      <c r="AS55" s="359">
        <f t="shared" ca="1" si="17"/>
        <v>0</v>
      </c>
      <c r="AT55" s="359">
        <f t="shared" ca="1" si="17"/>
        <v>0</v>
      </c>
      <c r="AU55" s="359">
        <f t="shared" ca="1" si="17"/>
        <v>0</v>
      </c>
      <c r="AV55" s="359">
        <f t="shared" ca="1" si="17"/>
        <v>0</v>
      </c>
      <c r="AW55" s="359">
        <f t="shared" ca="1" si="17"/>
        <v>0</v>
      </c>
      <c r="AX55" s="359">
        <f t="shared" ca="1" si="17"/>
        <v>0</v>
      </c>
      <c r="AY55" s="359">
        <f t="shared" ca="1" si="17"/>
        <v>0</v>
      </c>
      <c r="AZ55" s="359">
        <f t="shared" ca="1" si="17"/>
        <v>0</v>
      </c>
      <c r="BA55" s="359">
        <f t="shared" ca="1" si="17"/>
        <v>0</v>
      </c>
      <c r="BB55" s="359">
        <f t="shared" ca="1" si="17"/>
        <v>0</v>
      </c>
      <c r="BC55" s="359">
        <f t="shared" ca="1" si="17"/>
        <v>0</v>
      </c>
      <c r="BD55" s="359">
        <f t="shared" ca="1" si="17"/>
        <v>0</v>
      </c>
      <c r="BE55" s="359">
        <f t="shared" ca="1" si="17"/>
        <v>0</v>
      </c>
      <c r="BF55" s="359">
        <f t="shared" ca="1" si="17"/>
        <v>0</v>
      </c>
      <c r="BG55" s="359">
        <f t="shared" ca="1" si="17"/>
        <v>0</v>
      </c>
      <c r="BH55" s="359">
        <f t="shared" ca="1" si="17"/>
        <v>0</v>
      </c>
      <c r="BI55" s="359">
        <f t="shared" ca="1" si="17"/>
        <v>0</v>
      </c>
      <c r="BJ55" s="359">
        <f t="shared" ca="1" si="17"/>
        <v>0</v>
      </c>
      <c r="BK55" s="359">
        <f t="shared" ca="1" si="17"/>
        <v>0</v>
      </c>
      <c r="BL55" s="359">
        <f t="shared" ca="1" si="17"/>
        <v>0</v>
      </c>
      <c r="BM55" s="359">
        <f t="shared" ca="1" si="17"/>
        <v>0</v>
      </c>
      <c r="BN55" s="359">
        <f t="shared" ca="1" si="17"/>
        <v>0</v>
      </c>
      <c r="BO55" s="359">
        <f t="shared" ca="1" si="17"/>
        <v>0</v>
      </c>
      <c r="BP55" s="358">
        <f t="shared" ca="1" si="4"/>
        <v>1113797.1000000001</v>
      </c>
      <c r="BQ55" s="206"/>
      <c r="BR55" s="234" t="str">
        <f t="shared" si="5"/>
        <v/>
      </c>
    </row>
    <row r="56" spans="1:75" ht="20.100000000000001" customHeight="1" outlineLevel="1" x14ac:dyDescent="0.2">
      <c r="A56" s="354">
        <f ca="1">INDEX(MC_Dispositivo!B:E,MATCH('Quantitativo_BR-356'!C56,MC_Dispositivo!B:B,0),2)</f>
        <v>2003343</v>
      </c>
      <c r="B56" s="354" t="str">
        <f ca="1">INDEX([10]TPU!$B:$B,MATCH($A56,[10]TPU!$A:$A,0))</f>
        <v>SICRO</v>
      </c>
      <c r="C56" s="354" t="s">
        <v>114</v>
      </c>
      <c r="D56" s="355" t="str">
        <f ca="1">INDEX(MC_Dispositivo!B:E,MATCH('Quantitativo_BR-356'!C56,MC_Dispositivo!B:B,0),3)</f>
        <v>Sarjeta trapezoidal de concreto - SZC 90-30 - escavação mecânica - areia e brita comerciais</v>
      </c>
      <c r="E56" s="354" t="str">
        <f ca="1">INDEX(MC_Dispositivo!B:E,MATCH('Quantitativo_BR-356'!C56,MC_Dispositivo!B:B,0),4)</f>
        <v>m</v>
      </c>
      <c r="F56" s="356" cm="1">
        <f t="array" aca="1" ref="F56" ca="1">IF($BS$1="Todos",SUM(IF(($BS$1="todos")*(MC_Dispositivo!$B$54:$B$212=$C56),MC_Dispositivo!$F$54:$BE$212)),SUM(IF((MC_Dispositivo!$F$36:$BE$36=$BS$1)*(MC_Dispositivo!$B$54:$B$212=$C56),MC_Dispositivo!$F$54:$BE$212)))</f>
        <v>0</v>
      </c>
      <c r="G56" s="357" cm="1">
        <f t="array" aca="1" ref="G56" ca="1">SUM(IF((MC_Dispositivo!$B$53:$B$189=$C56)*(MC_Dispositivo!$F$36:$BE$36=$BS$1)*(MC_Dispositivo!$F$43:$BE$43=G$1),MC_Dispositivo!$F$53:$BE$189))</f>
        <v>0</v>
      </c>
      <c r="H56" s="357" cm="1">
        <f t="array" aca="1" ref="H56" ca="1">SUM(IF((MC_Dispositivo!$B$53:$B$189=$C56)*(MC_Dispositivo!$F$36:$BE$36=$BS$1)*(MC_Dispositivo!$F$43:$BE$43=H$1),MC_Dispositivo!$F$53:$BE$189))</f>
        <v>0</v>
      </c>
      <c r="I56" s="357" cm="1">
        <f t="array" aca="1" ref="I56" ca="1">SUM(IF((MC_Dispositivo!$B$53:$B$189=$C56)*(MC_Dispositivo!$F$36:$BE$36=$BS$1)*(MC_Dispositivo!$F$43:$BE$43=I$1),MC_Dispositivo!$F$53:$BE$189))</f>
        <v>0</v>
      </c>
      <c r="J56" s="357" cm="1">
        <f t="array" aca="1" ref="J56" ca="1">SUM(IF((MC_Dispositivo!$B$53:$B$189=$C56)*(MC_Dispositivo!$F$36:$BE$36=$BS$1)*(MC_Dispositivo!$F$43:$BE$43=J$1),MC_Dispositivo!$F$53:$BE$189))</f>
        <v>0</v>
      </c>
      <c r="K56" s="357" cm="1">
        <f t="array" aca="1" ref="K56" ca="1">SUM(IF((MC_Dispositivo!$B$53:$B$189=$C56)*(MC_Dispositivo!$F$36:$BE$36=$BS$1)*(MC_Dispositivo!$F$43:$BE$43=K$1),MC_Dispositivo!$F$53:$BE$189))</f>
        <v>0</v>
      </c>
      <c r="L56" s="357" cm="1">
        <f t="array" aca="1" ref="L56" ca="1">SUM(IF((MC_Dispositivo!$B$53:$B$189=$C56)*(MC_Dispositivo!$F$36:$BE$36=$BS$1)*(MC_Dispositivo!$F$43:$BE$43=L$1),MC_Dispositivo!$F$53:$BE$189))</f>
        <v>0</v>
      </c>
      <c r="M56" s="357" cm="1">
        <f t="array" aca="1" ref="M56" ca="1">SUM(IF((MC_Dispositivo!$B$53:$B$189=$C56)*(MC_Dispositivo!$F$36:$BE$36=$BS$1)*(MC_Dispositivo!$F$43:$BE$43=M$1),MC_Dispositivo!$F$53:$BE$189))</f>
        <v>0</v>
      </c>
      <c r="N56" s="357" cm="1">
        <f t="array" aca="1" ref="N56" ca="1">SUM(IF((MC_Dispositivo!$B$53:$B$189=$C56)*(MC_Dispositivo!$F$36:$BE$36=$BS$1)*(MC_Dispositivo!$F$43:$BE$43=N$1),MC_Dispositivo!$F$53:$BE$189))</f>
        <v>0</v>
      </c>
      <c r="O56" s="357" cm="1">
        <f t="array" aca="1" ref="O56" ca="1">SUM(IF((MC_Dispositivo!$B$53:$B$189=$C56)*(MC_Dispositivo!$F$36:$BE$36=$BS$1)*(MC_Dispositivo!$F$43:$BE$43=O$1),MC_Dispositivo!$F$53:$BE$189))</f>
        <v>0</v>
      </c>
      <c r="P56" s="357" cm="1">
        <f t="array" aca="1" ref="P56" ca="1">SUM(IF((MC_Dispositivo!$B$53:$B$189=$C56)*(MC_Dispositivo!$F$36:$BE$36=$BS$1)*(MC_Dispositivo!$F$43:$BE$43=P$1),MC_Dispositivo!$F$53:$BE$189))</f>
        <v>0</v>
      </c>
      <c r="Q56" s="357" cm="1">
        <f t="array" aca="1" ref="Q56" ca="1">SUM(IF((MC_Dispositivo!$B$53:$B$189=$C56)*(MC_Dispositivo!$F$36:$BE$36=$BS$1)*(MC_Dispositivo!$F$43:$BE$43=Q$1),MC_Dispositivo!$F$53:$BE$189))</f>
        <v>0</v>
      </c>
      <c r="R56" s="357" cm="1">
        <f t="array" aca="1" ref="R56" ca="1">SUM(IF((MC_Dispositivo!$B$53:$B$189=$C56)*(MC_Dispositivo!$F$36:$BE$36=$BS$1)*(MC_Dispositivo!$F$43:$BE$43=R$1),MC_Dispositivo!$F$53:$BE$189))</f>
        <v>0</v>
      </c>
      <c r="S56" s="357" cm="1">
        <f t="array" aca="1" ref="S56" ca="1">SUM(IF((MC_Dispositivo!$B$53:$B$189=$C56)*(MC_Dispositivo!$F$36:$BE$36=$BS$1)*(MC_Dispositivo!$F$43:$BE$43=S$1),MC_Dispositivo!$F$53:$BE$189))</f>
        <v>0</v>
      </c>
      <c r="T56" s="357" cm="1">
        <f t="array" aca="1" ref="T56" ca="1">SUM(IF((MC_Dispositivo!$B$53:$B$189=$C56)*(MC_Dispositivo!$F$36:$BE$36=$BS$1)*(MC_Dispositivo!$F$43:$BE$43=T$1),MC_Dispositivo!$F$53:$BE$189))</f>
        <v>0</v>
      </c>
      <c r="U56" s="357" cm="1">
        <f t="array" aca="1" ref="U56" ca="1">SUM(IF((MC_Dispositivo!$B$53:$B$189=$C56)*(MC_Dispositivo!$F$36:$BE$36=$BS$1)*(MC_Dispositivo!$F$43:$BE$43=U$1),MC_Dispositivo!$F$53:$BE$189))</f>
        <v>0</v>
      </c>
      <c r="V56" s="357" cm="1">
        <f t="array" aca="1" ref="V56" ca="1">SUM(IF((MC_Dispositivo!$B$53:$B$189=$C56)*(MC_Dispositivo!$F$36:$BE$36=$BS$1)*(MC_Dispositivo!$F$43:$BE$43=V$1),MC_Dispositivo!$F$53:$BE$189))</f>
        <v>0</v>
      </c>
      <c r="W56" s="357" cm="1">
        <f t="array" aca="1" ref="W56" ca="1">SUM(IF((MC_Dispositivo!$B$53:$B$189=$C56)*(MC_Dispositivo!$F$36:$BE$36=$BS$1)*(MC_Dispositivo!$F$43:$BE$43=W$1),MC_Dispositivo!$F$53:$BE$189))</f>
        <v>0</v>
      </c>
      <c r="X56" s="357" cm="1">
        <f t="array" aca="1" ref="X56" ca="1">SUM(IF((MC_Dispositivo!$B$53:$B$189=$C56)*(MC_Dispositivo!$F$36:$BE$36=$BS$1)*(MC_Dispositivo!$F$43:$BE$43=X$1),MC_Dispositivo!$F$53:$BE$189))</f>
        <v>0</v>
      </c>
      <c r="Y56" s="357" cm="1">
        <f t="array" aca="1" ref="Y56" ca="1">SUM(IF((MC_Dispositivo!$B$53:$B$189=$C56)*(MC_Dispositivo!$F$36:$BE$36=$BS$1)*(MC_Dispositivo!$F$43:$BE$43=Y$1),MC_Dispositivo!$F$53:$BE$189))</f>
        <v>0</v>
      </c>
      <c r="Z56" s="357" cm="1">
        <f t="array" aca="1" ref="Z56" ca="1">SUM(IF((MC_Dispositivo!$B$53:$B$189=$C56)*(MC_Dispositivo!$F$36:$BE$36=$BS$1)*(MC_Dispositivo!$F$43:$BE$43=Z$1),MC_Dispositivo!$F$53:$BE$189))</f>
        <v>0</v>
      </c>
      <c r="AA56" s="357" cm="1">
        <f t="array" aca="1" ref="AA56" ca="1">SUM(IF((MC_Dispositivo!$B$53:$B$189=$C56)*(MC_Dispositivo!$F$36:$BE$36=$BS$1)*(MC_Dispositivo!$F$43:$BE$43=AA$1),MC_Dispositivo!$F$53:$BE$189))</f>
        <v>0</v>
      </c>
      <c r="AB56" s="357" cm="1">
        <f t="array" aca="1" ref="AB56" ca="1">SUM(IF((MC_Dispositivo!$B$53:$B$189=$C56)*(MC_Dispositivo!$F$36:$BE$36=$BS$1)*(MC_Dispositivo!$F$43:$BE$43=AB$1),MC_Dispositivo!$F$53:$BE$189))</f>
        <v>0</v>
      </c>
      <c r="AC56" s="357" cm="1">
        <f t="array" aca="1" ref="AC56" ca="1">SUM(IF((MC_Dispositivo!$B$53:$B$189=$C56)*(MC_Dispositivo!$F$36:$BE$36=$BS$1)*(MC_Dispositivo!$F$43:$BE$43=AC$1),MC_Dispositivo!$F$53:$BE$189))</f>
        <v>0</v>
      </c>
      <c r="AD56" s="357" cm="1">
        <f t="array" aca="1" ref="AD56" ca="1">SUM(IF((MC_Dispositivo!$B$53:$B$189=$C56)*(MC_Dispositivo!$F$36:$BE$36=$BS$1)*(MC_Dispositivo!$F$43:$BE$43=AD$1),MC_Dispositivo!$F$53:$BE$189))</f>
        <v>0</v>
      </c>
      <c r="AE56" s="357" cm="1">
        <f t="array" aca="1" ref="AE56" ca="1">SUM(IF((MC_Dispositivo!$B$53:$B$189=$C56)*(MC_Dispositivo!$F$36:$BE$36=$BS$1)*(MC_Dispositivo!$F$43:$BE$43=AE$1),MC_Dispositivo!$F$53:$BE$189))</f>
        <v>0</v>
      </c>
      <c r="AF56" s="357" cm="1">
        <f t="array" aca="1" ref="AF56" ca="1">SUM(IF((MC_Dispositivo!$B$53:$B$189=$C56)*(MC_Dispositivo!$F$36:$BE$36=$BS$1)*(MC_Dispositivo!$F$43:$BE$43=AF$1),MC_Dispositivo!$F$53:$BE$189))</f>
        <v>0</v>
      </c>
      <c r="AG56" s="357" cm="1">
        <f t="array" aca="1" ref="AG56" ca="1">SUM(IF((MC_Dispositivo!$B$53:$B$189=$C56)*(MC_Dispositivo!$F$36:$BE$36=$BS$1)*(MC_Dispositivo!$F$43:$BE$43=AG$1),MC_Dispositivo!$F$53:$BE$189))</f>
        <v>0</v>
      </c>
      <c r="AH56" s="357" cm="1">
        <f t="array" aca="1" ref="AH56" ca="1">SUM(IF((MC_Dispositivo!$B$53:$B$189=$C56)*(MC_Dispositivo!$F$36:$BE$36=$BS$1)*(MC_Dispositivo!$F$43:$BE$43=AH$1),MC_Dispositivo!$F$53:$BE$189))</f>
        <v>0</v>
      </c>
      <c r="AI56" s="357" cm="1">
        <f t="array" aca="1" ref="AI56" ca="1">SUM(IF((MC_Dispositivo!$B$53:$B$189=$C56)*(MC_Dispositivo!$F$36:$BE$36=$BS$1)*(MC_Dispositivo!$F$43:$BE$43=AI$1),MC_Dispositivo!$F$53:$BE$189))</f>
        <v>0</v>
      </c>
      <c r="AJ56" s="357" cm="1">
        <f t="array" aca="1" ref="AJ56" ca="1">SUM(IF((MC_Dispositivo!$B$53:$B$189=$C56)*(MC_Dispositivo!$F$36:$BE$36=$BS$1)*(MC_Dispositivo!$F$43:$BE$43=AJ$1),MC_Dispositivo!$F$53:$BE$189))</f>
        <v>0</v>
      </c>
      <c r="AK56" s="358">
        <f ca="1">IF(A56="","",INDEX([10]TPU!$G:$G,MATCH($A56,[10]TPU!$A:$A,0)))</f>
        <v>96.58</v>
      </c>
      <c r="AL56" s="359">
        <f t="shared" ref="AL56:BO62" ca="1" si="18">IF($A56="",SUMIFS(AL57:AL104,$C57:$C104,$C56&amp;"*",$A57:$A104,"&lt;&gt;"&amp;""),G56*$AK56)</f>
        <v>0</v>
      </c>
      <c r="AM56" s="359">
        <f t="shared" ca="1" si="18"/>
        <v>0</v>
      </c>
      <c r="AN56" s="359">
        <f t="shared" ca="1" si="18"/>
        <v>0</v>
      </c>
      <c r="AO56" s="359">
        <f t="shared" ca="1" si="18"/>
        <v>0</v>
      </c>
      <c r="AP56" s="359">
        <f t="shared" ca="1" si="18"/>
        <v>0</v>
      </c>
      <c r="AQ56" s="359">
        <f t="shared" ca="1" si="18"/>
        <v>0</v>
      </c>
      <c r="AR56" s="359">
        <f t="shared" ca="1" si="18"/>
        <v>0</v>
      </c>
      <c r="AS56" s="359">
        <f t="shared" ca="1" si="18"/>
        <v>0</v>
      </c>
      <c r="AT56" s="359">
        <f t="shared" ca="1" si="18"/>
        <v>0</v>
      </c>
      <c r="AU56" s="359">
        <f t="shared" ca="1" si="18"/>
        <v>0</v>
      </c>
      <c r="AV56" s="359">
        <f t="shared" ca="1" si="18"/>
        <v>0</v>
      </c>
      <c r="AW56" s="359">
        <f t="shared" ca="1" si="18"/>
        <v>0</v>
      </c>
      <c r="AX56" s="359">
        <f t="shared" ca="1" si="18"/>
        <v>0</v>
      </c>
      <c r="AY56" s="359">
        <f t="shared" ca="1" si="18"/>
        <v>0</v>
      </c>
      <c r="AZ56" s="359">
        <f t="shared" ca="1" si="18"/>
        <v>0</v>
      </c>
      <c r="BA56" s="359">
        <f t="shared" ca="1" si="18"/>
        <v>0</v>
      </c>
      <c r="BB56" s="359">
        <f t="shared" ca="1" si="18"/>
        <v>0</v>
      </c>
      <c r="BC56" s="359">
        <f t="shared" ca="1" si="18"/>
        <v>0</v>
      </c>
      <c r="BD56" s="359">
        <f t="shared" ca="1" si="18"/>
        <v>0</v>
      </c>
      <c r="BE56" s="359">
        <f t="shared" ca="1" si="18"/>
        <v>0</v>
      </c>
      <c r="BF56" s="359">
        <f t="shared" ca="1" si="18"/>
        <v>0</v>
      </c>
      <c r="BG56" s="359">
        <f t="shared" ca="1" si="18"/>
        <v>0</v>
      </c>
      <c r="BH56" s="359">
        <f t="shared" ca="1" si="18"/>
        <v>0</v>
      </c>
      <c r="BI56" s="359">
        <f t="shared" ca="1" si="18"/>
        <v>0</v>
      </c>
      <c r="BJ56" s="359">
        <f t="shared" ca="1" si="18"/>
        <v>0</v>
      </c>
      <c r="BK56" s="359">
        <f t="shared" ca="1" si="18"/>
        <v>0</v>
      </c>
      <c r="BL56" s="359">
        <f t="shared" ca="1" si="18"/>
        <v>0</v>
      </c>
      <c r="BM56" s="359">
        <f t="shared" ca="1" si="18"/>
        <v>0</v>
      </c>
      <c r="BN56" s="359">
        <f t="shared" ca="1" si="18"/>
        <v>0</v>
      </c>
      <c r="BO56" s="359">
        <f t="shared" ca="1" si="18"/>
        <v>0</v>
      </c>
      <c r="BP56" s="358">
        <f t="shared" ca="1" si="4"/>
        <v>0</v>
      </c>
      <c r="BQ56" s="206"/>
      <c r="BR56" s="234" t="str">
        <f t="shared" si="5"/>
        <v/>
      </c>
    </row>
    <row r="57" spans="1:75" s="204" customFormat="1" ht="20.100000000000001" customHeight="1" outlineLevel="1" x14ac:dyDescent="0.2">
      <c r="A57" s="354" t="str">
        <f ca="1">INDEX(MC_Dispositivo!B:E,MATCH('Quantitativo_BR-356'!C57,MC_Dispositivo!B:B,0),2)</f>
        <v>ED-48593</v>
      </c>
      <c r="B57" s="354" t="str">
        <f ca="1">INDEX([10]TPU!$B:$B,MATCH($A57,[10]TPU!$A:$A,0))</f>
        <v>SICOR</v>
      </c>
      <c r="C57" s="354" t="s">
        <v>116</v>
      </c>
      <c r="D57" s="355" t="str">
        <f ca="1">INDEX(MC_Dispositivo!B:E,MATCH('Quantitativo_BR-356'!C57,MC_Dispositivo!B:B,0),3)</f>
        <v>descida d´água tipo degrau dn 1000, exclusive bota fora</v>
      </c>
      <c r="E57" s="354" t="str">
        <f ca="1">INDEX(MC_Dispositivo!B:E,MATCH('Quantitativo_BR-356'!C57,MC_Dispositivo!B:B,0),4)</f>
        <v>m</v>
      </c>
      <c r="F57" s="356" cm="1">
        <f t="array" aca="1" ref="F57" ca="1">IF($BS$1="Todos",SUM(IF(($BS$1="todos")*(MC_Dispositivo!$B$54:$B$212=$C57),MC_Dispositivo!$F$54:$BE$212)),SUM(IF((MC_Dispositivo!$F$36:$BE$36=$BS$1)*(MC_Dispositivo!$B$54:$B$212=$C57),MC_Dispositivo!$F$54:$BE$212)))</f>
        <v>0</v>
      </c>
      <c r="G57" s="357" cm="1">
        <f t="array" aca="1" ref="G57" ca="1">SUM(IF((MC_Dispositivo!$B$53:$B$189=$C57)*(MC_Dispositivo!$F$36:$BE$36=$BS$1)*(MC_Dispositivo!$F$43:$BE$43=G$1),MC_Dispositivo!$F$53:$BE$189))</f>
        <v>0</v>
      </c>
      <c r="H57" s="357" cm="1">
        <f t="array" aca="1" ref="H57" ca="1">SUM(IF((MC_Dispositivo!$B$53:$B$189=$C57)*(MC_Dispositivo!$F$36:$BE$36=$BS$1)*(MC_Dispositivo!$F$43:$BE$43=H$1),MC_Dispositivo!$F$53:$BE$189))</f>
        <v>0</v>
      </c>
      <c r="I57" s="357" cm="1">
        <f t="array" aca="1" ref="I57" ca="1">SUM(IF((MC_Dispositivo!$B$53:$B$189=$C57)*(MC_Dispositivo!$F$36:$BE$36=$BS$1)*(MC_Dispositivo!$F$43:$BE$43=I$1),MC_Dispositivo!$F$53:$BE$189))</f>
        <v>0</v>
      </c>
      <c r="J57" s="357" cm="1">
        <f t="array" aca="1" ref="J57" ca="1">SUM(IF((MC_Dispositivo!$B$53:$B$189=$C57)*(MC_Dispositivo!$F$36:$BE$36=$BS$1)*(MC_Dispositivo!$F$43:$BE$43=J$1),MC_Dispositivo!$F$53:$BE$189))</f>
        <v>0</v>
      </c>
      <c r="K57" s="357" cm="1">
        <f t="array" aca="1" ref="K57" ca="1">SUM(IF((MC_Dispositivo!$B$53:$B$189=$C57)*(MC_Dispositivo!$F$36:$BE$36=$BS$1)*(MC_Dispositivo!$F$43:$BE$43=K$1),MC_Dispositivo!$F$53:$BE$189))</f>
        <v>0</v>
      </c>
      <c r="L57" s="357" cm="1">
        <f t="array" aca="1" ref="L57" ca="1">SUM(IF((MC_Dispositivo!$B$53:$B$189=$C57)*(MC_Dispositivo!$F$36:$BE$36=$BS$1)*(MC_Dispositivo!$F$43:$BE$43=L$1),MC_Dispositivo!$F$53:$BE$189))</f>
        <v>0</v>
      </c>
      <c r="M57" s="357" cm="1">
        <f t="array" aca="1" ref="M57" ca="1">SUM(IF((MC_Dispositivo!$B$53:$B$189=$C57)*(MC_Dispositivo!$F$36:$BE$36=$BS$1)*(MC_Dispositivo!$F$43:$BE$43=M$1),MC_Dispositivo!$F$53:$BE$189))</f>
        <v>0</v>
      </c>
      <c r="N57" s="357" cm="1">
        <f t="array" aca="1" ref="N57" ca="1">SUM(IF((MC_Dispositivo!$B$53:$B$189=$C57)*(MC_Dispositivo!$F$36:$BE$36=$BS$1)*(MC_Dispositivo!$F$43:$BE$43=N$1),MC_Dispositivo!$F$53:$BE$189))</f>
        <v>0</v>
      </c>
      <c r="O57" s="357" cm="1">
        <f t="array" aca="1" ref="O57" ca="1">SUM(IF((MC_Dispositivo!$B$53:$B$189=$C57)*(MC_Dispositivo!$F$36:$BE$36=$BS$1)*(MC_Dispositivo!$F$43:$BE$43=O$1),MC_Dispositivo!$F$53:$BE$189))</f>
        <v>0</v>
      </c>
      <c r="P57" s="357" cm="1">
        <f t="array" aca="1" ref="P57" ca="1">SUM(IF((MC_Dispositivo!$B$53:$B$189=$C57)*(MC_Dispositivo!$F$36:$BE$36=$BS$1)*(MC_Dispositivo!$F$43:$BE$43=P$1),MC_Dispositivo!$F$53:$BE$189))</f>
        <v>0</v>
      </c>
      <c r="Q57" s="357" cm="1">
        <f t="array" aca="1" ref="Q57" ca="1">SUM(IF((MC_Dispositivo!$B$53:$B$189=$C57)*(MC_Dispositivo!$F$36:$BE$36=$BS$1)*(MC_Dispositivo!$F$43:$BE$43=Q$1),MC_Dispositivo!$F$53:$BE$189))</f>
        <v>0</v>
      </c>
      <c r="R57" s="357" cm="1">
        <f t="array" aca="1" ref="R57" ca="1">SUM(IF((MC_Dispositivo!$B$53:$B$189=$C57)*(MC_Dispositivo!$F$36:$BE$36=$BS$1)*(MC_Dispositivo!$F$43:$BE$43=R$1),MC_Dispositivo!$F$53:$BE$189))</f>
        <v>0</v>
      </c>
      <c r="S57" s="357" cm="1">
        <f t="array" aca="1" ref="S57" ca="1">SUM(IF((MC_Dispositivo!$B$53:$B$189=$C57)*(MC_Dispositivo!$F$36:$BE$36=$BS$1)*(MC_Dispositivo!$F$43:$BE$43=S$1),MC_Dispositivo!$F$53:$BE$189))</f>
        <v>0</v>
      </c>
      <c r="T57" s="357" cm="1">
        <f t="array" aca="1" ref="T57" ca="1">SUM(IF((MC_Dispositivo!$B$53:$B$189=$C57)*(MC_Dispositivo!$F$36:$BE$36=$BS$1)*(MC_Dispositivo!$F$43:$BE$43=T$1),MC_Dispositivo!$F$53:$BE$189))</f>
        <v>0</v>
      </c>
      <c r="U57" s="357" cm="1">
        <f t="array" aca="1" ref="U57" ca="1">SUM(IF((MC_Dispositivo!$B$53:$B$189=$C57)*(MC_Dispositivo!$F$36:$BE$36=$BS$1)*(MC_Dispositivo!$F$43:$BE$43=U$1),MC_Dispositivo!$F$53:$BE$189))</f>
        <v>0</v>
      </c>
      <c r="V57" s="357" cm="1">
        <f t="array" aca="1" ref="V57" ca="1">SUM(IF((MC_Dispositivo!$B$53:$B$189=$C57)*(MC_Dispositivo!$F$36:$BE$36=$BS$1)*(MC_Dispositivo!$F$43:$BE$43=V$1),MC_Dispositivo!$F$53:$BE$189))</f>
        <v>0</v>
      </c>
      <c r="W57" s="357" cm="1">
        <f t="array" aca="1" ref="W57" ca="1">SUM(IF((MC_Dispositivo!$B$53:$B$189=$C57)*(MC_Dispositivo!$F$36:$BE$36=$BS$1)*(MC_Dispositivo!$F$43:$BE$43=W$1),MC_Dispositivo!$F$53:$BE$189))</f>
        <v>0</v>
      </c>
      <c r="X57" s="357" cm="1">
        <f t="array" aca="1" ref="X57" ca="1">SUM(IF((MC_Dispositivo!$B$53:$B$189=$C57)*(MC_Dispositivo!$F$36:$BE$36=$BS$1)*(MC_Dispositivo!$F$43:$BE$43=X$1),MC_Dispositivo!$F$53:$BE$189))</f>
        <v>0</v>
      </c>
      <c r="Y57" s="357" cm="1">
        <f t="array" aca="1" ref="Y57" ca="1">SUM(IF((MC_Dispositivo!$B$53:$B$189=$C57)*(MC_Dispositivo!$F$36:$BE$36=$BS$1)*(MC_Dispositivo!$F$43:$BE$43=Y$1),MC_Dispositivo!$F$53:$BE$189))</f>
        <v>0</v>
      </c>
      <c r="Z57" s="357" cm="1">
        <f t="array" aca="1" ref="Z57" ca="1">SUM(IF((MC_Dispositivo!$B$53:$B$189=$C57)*(MC_Dispositivo!$F$36:$BE$36=$BS$1)*(MC_Dispositivo!$F$43:$BE$43=Z$1),MC_Dispositivo!$F$53:$BE$189))</f>
        <v>0</v>
      </c>
      <c r="AA57" s="357" cm="1">
        <f t="array" aca="1" ref="AA57" ca="1">SUM(IF((MC_Dispositivo!$B$53:$B$189=$C57)*(MC_Dispositivo!$F$36:$BE$36=$BS$1)*(MC_Dispositivo!$F$43:$BE$43=AA$1),MC_Dispositivo!$F$53:$BE$189))</f>
        <v>0</v>
      </c>
      <c r="AB57" s="357" cm="1">
        <f t="array" aca="1" ref="AB57" ca="1">SUM(IF((MC_Dispositivo!$B$53:$B$189=$C57)*(MC_Dispositivo!$F$36:$BE$36=$BS$1)*(MC_Dispositivo!$F$43:$BE$43=AB$1),MC_Dispositivo!$F$53:$BE$189))</f>
        <v>0</v>
      </c>
      <c r="AC57" s="357" cm="1">
        <f t="array" aca="1" ref="AC57" ca="1">SUM(IF((MC_Dispositivo!$B$53:$B$189=$C57)*(MC_Dispositivo!$F$36:$BE$36=$BS$1)*(MC_Dispositivo!$F$43:$BE$43=AC$1),MC_Dispositivo!$F$53:$BE$189))</f>
        <v>0</v>
      </c>
      <c r="AD57" s="357" cm="1">
        <f t="array" aca="1" ref="AD57" ca="1">SUM(IF((MC_Dispositivo!$B$53:$B$189=$C57)*(MC_Dispositivo!$F$36:$BE$36=$BS$1)*(MC_Dispositivo!$F$43:$BE$43=AD$1),MC_Dispositivo!$F$53:$BE$189))</f>
        <v>0</v>
      </c>
      <c r="AE57" s="357" cm="1">
        <f t="array" aca="1" ref="AE57" ca="1">SUM(IF((MC_Dispositivo!$B$53:$B$189=$C57)*(MC_Dispositivo!$F$36:$BE$36=$BS$1)*(MC_Dispositivo!$F$43:$BE$43=AE$1),MC_Dispositivo!$F$53:$BE$189))</f>
        <v>0</v>
      </c>
      <c r="AF57" s="357" cm="1">
        <f t="array" aca="1" ref="AF57" ca="1">SUM(IF((MC_Dispositivo!$B$53:$B$189=$C57)*(MC_Dispositivo!$F$36:$BE$36=$BS$1)*(MC_Dispositivo!$F$43:$BE$43=AF$1),MC_Dispositivo!$F$53:$BE$189))</f>
        <v>0</v>
      </c>
      <c r="AG57" s="357" cm="1">
        <f t="array" aca="1" ref="AG57" ca="1">SUM(IF((MC_Dispositivo!$B$53:$B$189=$C57)*(MC_Dispositivo!$F$36:$BE$36=$BS$1)*(MC_Dispositivo!$F$43:$BE$43=AG$1),MC_Dispositivo!$F$53:$BE$189))</f>
        <v>0</v>
      </c>
      <c r="AH57" s="357" cm="1">
        <f t="array" aca="1" ref="AH57" ca="1">SUM(IF((MC_Dispositivo!$B$53:$B$189=$C57)*(MC_Dispositivo!$F$36:$BE$36=$BS$1)*(MC_Dispositivo!$F$43:$BE$43=AH$1),MC_Dispositivo!$F$53:$BE$189))</f>
        <v>0</v>
      </c>
      <c r="AI57" s="357" cm="1">
        <f t="array" aca="1" ref="AI57" ca="1">SUM(IF((MC_Dispositivo!$B$53:$B$189=$C57)*(MC_Dispositivo!$F$36:$BE$36=$BS$1)*(MC_Dispositivo!$F$43:$BE$43=AI$1),MC_Dispositivo!$F$53:$BE$189))</f>
        <v>0</v>
      </c>
      <c r="AJ57" s="357" cm="1">
        <f t="array" aca="1" ref="AJ57" ca="1">SUM(IF((MC_Dispositivo!$B$53:$B$189=$C57)*(MC_Dispositivo!$F$36:$BE$36=$BS$1)*(MC_Dispositivo!$F$43:$BE$43=AJ$1),MC_Dispositivo!$F$53:$BE$189))</f>
        <v>0</v>
      </c>
      <c r="AK57" s="358">
        <f ca="1">IF(A57="","",INDEX([10]TPU!$G:$G,MATCH($A57,[10]TPU!$A:$A,0)))</f>
        <v>1567.03</v>
      </c>
      <c r="AL57" s="359">
        <f t="shared" ca="1" si="18"/>
        <v>0</v>
      </c>
      <c r="AM57" s="359">
        <f t="shared" ca="1" si="18"/>
        <v>0</v>
      </c>
      <c r="AN57" s="359">
        <f t="shared" ca="1" si="18"/>
        <v>0</v>
      </c>
      <c r="AO57" s="359">
        <f t="shared" ca="1" si="18"/>
        <v>0</v>
      </c>
      <c r="AP57" s="359">
        <f t="shared" ca="1" si="18"/>
        <v>0</v>
      </c>
      <c r="AQ57" s="359">
        <f t="shared" ca="1" si="18"/>
        <v>0</v>
      </c>
      <c r="AR57" s="359">
        <f t="shared" ca="1" si="18"/>
        <v>0</v>
      </c>
      <c r="AS57" s="359">
        <f t="shared" ca="1" si="18"/>
        <v>0</v>
      </c>
      <c r="AT57" s="359">
        <f t="shared" ca="1" si="18"/>
        <v>0</v>
      </c>
      <c r="AU57" s="359">
        <f t="shared" ca="1" si="18"/>
        <v>0</v>
      </c>
      <c r="AV57" s="359">
        <f t="shared" ca="1" si="18"/>
        <v>0</v>
      </c>
      <c r="AW57" s="359">
        <f t="shared" ca="1" si="18"/>
        <v>0</v>
      </c>
      <c r="AX57" s="359">
        <f t="shared" ca="1" si="18"/>
        <v>0</v>
      </c>
      <c r="AY57" s="359">
        <f t="shared" ca="1" si="18"/>
        <v>0</v>
      </c>
      <c r="AZ57" s="359">
        <f t="shared" ca="1" si="18"/>
        <v>0</v>
      </c>
      <c r="BA57" s="359">
        <f t="shared" ca="1" si="18"/>
        <v>0</v>
      </c>
      <c r="BB57" s="359">
        <f t="shared" ca="1" si="18"/>
        <v>0</v>
      </c>
      <c r="BC57" s="359">
        <f t="shared" ca="1" si="18"/>
        <v>0</v>
      </c>
      <c r="BD57" s="359">
        <f t="shared" ca="1" si="18"/>
        <v>0</v>
      </c>
      <c r="BE57" s="359">
        <f t="shared" ca="1" si="18"/>
        <v>0</v>
      </c>
      <c r="BF57" s="359">
        <f t="shared" ca="1" si="18"/>
        <v>0</v>
      </c>
      <c r="BG57" s="359">
        <f t="shared" ca="1" si="18"/>
        <v>0</v>
      </c>
      <c r="BH57" s="359">
        <f t="shared" ca="1" si="18"/>
        <v>0</v>
      </c>
      <c r="BI57" s="359">
        <f t="shared" ca="1" si="18"/>
        <v>0</v>
      </c>
      <c r="BJ57" s="359">
        <f t="shared" ca="1" si="18"/>
        <v>0</v>
      </c>
      <c r="BK57" s="359">
        <f t="shared" ca="1" si="18"/>
        <v>0</v>
      </c>
      <c r="BL57" s="359">
        <f t="shared" ca="1" si="18"/>
        <v>0</v>
      </c>
      <c r="BM57" s="359">
        <f t="shared" ca="1" si="18"/>
        <v>0</v>
      </c>
      <c r="BN57" s="359">
        <f t="shared" ca="1" si="18"/>
        <v>0</v>
      </c>
      <c r="BO57" s="359">
        <f t="shared" ca="1" si="18"/>
        <v>0</v>
      </c>
      <c r="BP57" s="358">
        <f t="shared" ca="1" si="4"/>
        <v>0</v>
      </c>
      <c r="BQ57" s="206"/>
      <c r="BR57" s="234" t="str">
        <f t="shared" si="5"/>
        <v/>
      </c>
      <c r="BW57" s="173"/>
    </row>
    <row r="58" spans="1:75" ht="20.100000000000001" customHeight="1" outlineLevel="1" x14ac:dyDescent="0.2">
      <c r="A58" s="354" t="str">
        <f ca="1">INDEX(MC_Dispositivo!B:E,MATCH('Quantitativo_BR-356'!C58,MC_Dispositivo!B:B,0),2)</f>
        <v>ED-48585</v>
      </c>
      <c r="B58" s="354" t="str">
        <f ca="1">INDEX([10]TPU!$B:$B,MATCH($A58,[10]TPU!$A:$A,0))</f>
        <v>SICOR</v>
      </c>
      <c r="C58" s="354" t="s">
        <v>117</v>
      </c>
      <c r="D58" s="355" t="str">
        <f ca="1">INDEX(MC_Dispositivo!B:E,MATCH('Quantitativo_BR-356'!C58,MC_Dispositivo!B:B,0),3)</f>
        <v>caixa de captação e drenagem tipo f (120 x 120 x 150 cm), d = 500 mm a 1500mm, inclusive escavação, reaterro e bota fora</v>
      </c>
      <c r="E58" s="354" t="str">
        <f ca="1">INDEX(MC_Dispositivo!B:E,MATCH('Quantitativo_BR-356'!C58,MC_Dispositivo!B:B,0),4)</f>
        <v>u</v>
      </c>
      <c r="F58" s="356" cm="1">
        <f t="array" aca="1" ref="F58" ca="1">IF($BS$1="Todos",SUM(IF(($BS$1="todos")*(MC_Dispositivo!$B$54:$B$212=$C58),MC_Dispositivo!$F$54:$BE$212)),SUM(IF((MC_Dispositivo!$F$36:$BE$36=$BS$1)*(MC_Dispositivo!$B$54:$B$212=$C58),MC_Dispositivo!$F$54:$BE$212)))</f>
        <v>19</v>
      </c>
      <c r="G58" s="357" cm="1">
        <f t="array" aca="1" ref="G58" ca="1">SUM(IF((MC_Dispositivo!$B$53:$B$189=$C58)*(MC_Dispositivo!$F$36:$BE$36=$BS$1)*(MC_Dispositivo!$F$43:$BE$43=G$1),MC_Dispositivo!$F$53:$BE$189))</f>
        <v>0</v>
      </c>
      <c r="H58" s="357" cm="1">
        <f t="array" aca="1" ref="H58" ca="1">SUM(IF((MC_Dispositivo!$B$53:$B$189=$C58)*(MC_Dispositivo!$F$36:$BE$36=$BS$1)*(MC_Dispositivo!$F$43:$BE$43=H$1),MC_Dispositivo!$F$53:$BE$189))</f>
        <v>0</v>
      </c>
      <c r="I58" s="357" cm="1">
        <f t="array" aca="1" ref="I58" ca="1">SUM(IF((MC_Dispositivo!$B$53:$B$189=$C58)*(MC_Dispositivo!$F$36:$BE$36=$BS$1)*(MC_Dispositivo!$F$43:$BE$43=I$1),MC_Dispositivo!$F$53:$BE$189))</f>
        <v>2</v>
      </c>
      <c r="J58" s="357" cm="1">
        <f t="array" aca="1" ref="J58" ca="1">SUM(IF((MC_Dispositivo!$B$53:$B$189=$C58)*(MC_Dispositivo!$F$36:$BE$36=$BS$1)*(MC_Dispositivo!$F$43:$BE$43=J$1),MC_Dispositivo!$F$53:$BE$189))</f>
        <v>5</v>
      </c>
      <c r="K58" s="357" cm="1">
        <f t="array" aca="1" ref="K58" ca="1">SUM(IF((MC_Dispositivo!$B$53:$B$189=$C58)*(MC_Dispositivo!$F$36:$BE$36=$BS$1)*(MC_Dispositivo!$F$43:$BE$43=K$1),MC_Dispositivo!$F$53:$BE$189))</f>
        <v>7</v>
      </c>
      <c r="L58" s="357" cm="1">
        <f t="array" aca="1" ref="L58" ca="1">SUM(IF((MC_Dispositivo!$B$53:$B$189=$C58)*(MC_Dispositivo!$F$36:$BE$36=$BS$1)*(MC_Dispositivo!$F$43:$BE$43=L$1),MC_Dispositivo!$F$53:$BE$189))</f>
        <v>5</v>
      </c>
      <c r="M58" s="357" cm="1">
        <f t="array" aca="1" ref="M58" ca="1">SUM(IF((MC_Dispositivo!$B$53:$B$189=$C58)*(MC_Dispositivo!$F$36:$BE$36=$BS$1)*(MC_Dispositivo!$F$43:$BE$43=M$1),MC_Dispositivo!$F$53:$BE$189))</f>
        <v>0</v>
      </c>
      <c r="N58" s="357" cm="1">
        <f t="array" aca="1" ref="N58" ca="1">SUM(IF((MC_Dispositivo!$B$53:$B$189=$C58)*(MC_Dispositivo!$F$36:$BE$36=$BS$1)*(MC_Dispositivo!$F$43:$BE$43=N$1),MC_Dispositivo!$F$53:$BE$189))</f>
        <v>0</v>
      </c>
      <c r="O58" s="357" cm="1">
        <f t="array" aca="1" ref="O58" ca="1">SUM(IF((MC_Dispositivo!$B$53:$B$189=$C58)*(MC_Dispositivo!$F$36:$BE$36=$BS$1)*(MC_Dispositivo!$F$43:$BE$43=O$1),MC_Dispositivo!$F$53:$BE$189))</f>
        <v>0</v>
      </c>
      <c r="P58" s="357" cm="1">
        <f t="array" aca="1" ref="P58" ca="1">SUM(IF((MC_Dispositivo!$B$53:$B$189=$C58)*(MC_Dispositivo!$F$36:$BE$36=$BS$1)*(MC_Dispositivo!$F$43:$BE$43=P$1),MC_Dispositivo!$F$53:$BE$189))</f>
        <v>0</v>
      </c>
      <c r="Q58" s="357" cm="1">
        <f t="array" aca="1" ref="Q58" ca="1">SUM(IF((MC_Dispositivo!$B$53:$B$189=$C58)*(MC_Dispositivo!$F$36:$BE$36=$BS$1)*(MC_Dispositivo!$F$43:$BE$43=Q$1),MC_Dispositivo!$F$53:$BE$189))</f>
        <v>0</v>
      </c>
      <c r="R58" s="357" cm="1">
        <f t="array" aca="1" ref="R58" ca="1">SUM(IF((MC_Dispositivo!$B$53:$B$189=$C58)*(MC_Dispositivo!$F$36:$BE$36=$BS$1)*(MC_Dispositivo!$F$43:$BE$43=R$1),MC_Dispositivo!$F$53:$BE$189))</f>
        <v>0</v>
      </c>
      <c r="S58" s="357" cm="1">
        <f t="array" aca="1" ref="S58" ca="1">SUM(IF((MC_Dispositivo!$B$53:$B$189=$C58)*(MC_Dispositivo!$F$36:$BE$36=$BS$1)*(MC_Dispositivo!$F$43:$BE$43=S$1),MC_Dispositivo!$F$53:$BE$189))</f>
        <v>0</v>
      </c>
      <c r="T58" s="357" cm="1">
        <f t="array" aca="1" ref="T58" ca="1">SUM(IF((MC_Dispositivo!$B$53:$B$189=$C58)*(MC_Dispositivo!$F$36:$BE$36=$BS$1)*(MC_Dispositivo!$F$43:$BE$43=T$1),MC_Dispositivo!$F$53:$BE$189))</f>
        <v>0</v>
      </c>
      <c r="U58" s="357" cm="1">
        <f t="array" aca="1" ref="U58" ca="1">SUM(IF((MC_Dispositivo!$B$53:$B$189=$C58)*(MC_Dispositivo!$F$36:$BE$36=$BS$1)*(MC_Dispositivo!$F$43:$BE$43=U$1),MC_Dispositivo!$F$53:$BE$189))</f>
        <v>0</v>
      </c>
      <c r="V58" s="357" cm="1">
        <f t="array" aca="1" ref="V58" ca="1">SUM(IF((MC_Dispositivo!$B$53:$B$189=$C58)*(MC_Dispositivo!$F$36:$BE$36=$BS$1)*(MC_Dispositivo!$F$43:$BE$43=V$1),MC_Dispositivo!$F$53:$BE$189))</f>
        <v>0</v>
      </c>
      <c r="W58" s="357" cm="1">
        <f t="array" aca="1" ref="W58" ca="1">SUM(IF((MC_Dispositivo!$B$53:$B$189=$C58)*(MC_Dispositivo!$F$36:$BE$36=$BS$1)*(MC_Dispositivo!$F$43:$BE$43=W$1),MC_Dispositivo!$F$53:$BE$189))</f>
        <v>0</v>
      </c>
      <c r="X58" s="357" cm="1">
        <f t="array" aca="1" ref="X58" ca="1">SUM(IF((MC_Dispositivo!$B$53:$B$189=$C58)*(MC_Dispositivo!$F$36:$BE$36=$BS$1)*(MC_Dispositivo!$F$43:$BE$43=X$1),MC_Dispositivo!$F$53:$BE$189))</f>
        <v>0</v>
      </c>
      <c r="Y58" s="357" cm="1">
        <f t="array" aca="1" ref="Y58" ca="1">SUM(IF((MC_Dispositivo!$B$53:$B$189=$C58)*(MC_Dispositivo!$F$36:$BE$36=$BS$1)*(MC_Dispositivo!$F$43:$BE$43=Y$1),MC_Dispositivo!$F$53:$BE$189))</f>
        <v>0</v>
      </c>
      <c r="Z58" s="357" cm="1">
        <f t="array" aca="1" ref="Z58" ca="1">SUM(IF((MC_Dispositivo!$B$53:$B$189=$C58)*(MC_Dispositivo!$F$36:$BE$36=$BS$1)*(MC_Dispositivo!$F$43:$BE$43=Z$1),MC_Dispositivo!$F$53:$BE$189))</f>
        <v>0</v>
      </c>
      <c r="AA58" s="357" cm="1">
        <f t="array" aca="1" ref="AA58" ca="1">SUM(IF((MC_Dispositivo!$B$53:$B$189=$C58)*(MC_Dispositivo!$F$36:$BE$36=$BS$1)*(MC_Dispositivo!$F$43:$BE$43=AA$1),MC_Dispositivo!$F$53:$BE$189))</f>
        <v>0</v>
      </c>
      <c r="AB58" s="357" cm="1">
        <f t="array" aca="1" ref="AB58" ca="1">SUM(IF((MC_Dispositivo!$B$53:$B$189=$C58)*(MC_Dispositivo!$F$36:$BE$36=$BS$1)*(MC_Dispositivo!$F$43:$BE$43=AB$1),MC_Dispositivo!$F$53:$BE$189))</f>
        <v>0</v>
      </c>
      <c r="AC58" s="357" cm="1">
        <f t="array" aca="1" ref="AC58" ca="1">SUM(IF((MC_Dispositivo!$B$53:$B$189=$C58)*(MC_Dispositivo!$F$36:$BE$36=$BS$1)*(MC_Dispositivo!$F$43:$BE$43=AC$1),MC_Dispositivo!$F$53:$BE$189))</f>
        <v>0</v>
      </c>
      <c r="AD58" s="357" cm="1">
        <f t="array" aca="1" ref="AD58" ca="1">SUM(IF((MC_Dispositivo!$B$53:$B$189=$C58)*(MC_Dispositivo!$F$36:$BE$36=$BS$1)*(MC_Dispositivo!$F$43:$BE$43=AD$1),MC_Dispositivo!$F$53:$BE$189))</f>
        <v>0</v>
      </c>
      <c r="AE58" s="357" cm="1">
        <f t="array" aca="1" ref="AE58" ca="1">SUM(IF((MC_Dispositivo!$B$53:$B$189=$C58)*(MC_Dispositivo!$F$36:$BE$36=$BS$1)*(MC_Dispositivo!$F$43:$BE$43=AE$1),MC_Dispositivo!$F$53:$BE$189))</f>
        <v>0</v>
      </c>
      <c r="AF58" s="357" cm="1">
        <f t="array" aca="1" ref="AF58" ca="1">SUM(IF((MC_Dispositivo!$B$53:$B$189=$C58)*(MC_Dispositivo!$F$36:$BE$36=$BS$1)*(MC_Dispositivo!$F$43:$BE$43=AF$1),MC_Dispositivo!$F$53:$BE$189))</f>
        <v>0</v>
      </c>
      <c r="AG58" s="357" cm="1">
        <f t="array" aca="1" ref="AG58" ca="1">SUM(IF((MC_Dispositivo!$B$53:$B$189=$C58)*(MC_Dispositivo!$F$36:$BE$36=$BS$1)*(MC_Dispositivo!$F$43:$BE$43=AG$1),MC_Dispositivo!$F$53:$BE$189))</f>
        <v>0</v>
      </c>
      <c r="AH58" s="357" cm="1">
        <f t="array" aca="1" ref="AH58" ca="1">SUM(IF((MC_Dispositivo!$B$53:$B$189=$C58)*(MC_Dispositivo!$F$36:$BE$36=$BS$1)*(MC_Dispositivo!$F$43:$BE$43=AH$1),MC_Dispositivo!$F$53:$BE$189))</f>
        <v>0</v>
      </c>
      <c r="AI58" s="357" cm="1">
        <f t="array" aca="1" ref="AI58" ca="1">SUM(IF((MC_Dispositivo!$B$53:$B$189=$C58)*(MC_Dispositivo!$F$36:$BE$36=$BS$1)*(MC_Dispositivo!$F$43:$BE$43=AI$1),MC_Dispositivo!$F$53:$BE$189))</f>
        <v>0</v>
      </c>
      <c r="AJ58" s="357" cm="1">
        <f t="array" aca="1" ref="AJ58" ca="1">SUM(IF((MC_Dispositivo!$B$53:$B$189=$C58)*(MC_Dispositivo!$F$36:$BE$36=$BS$1)*(MC_Dispositivo!$F$43:$BE$43=AJ$1),MC_Dispositivo!$F$53:$BE$189))</f>
        <v>0</v>
      </c>
      <c r="AK58" s="358">
        <f ca="1">IF(A58="","",INDEX([10]TPU!$G:$G,MATCH($A58,[10]TPU!$A:$A,0)))</f>
        <v>4011.08</v>
      </c>
      <c r="AL58" s="359">
        <f t="shared" ca="1" si="18"/>
        <v>0</v>
      </c>
      <c r="AM58" s="359">
        <f t="shared" ca="1" si="18"/>
        <v>0</v>
      </c>
      <c r="AN58" s="359">
        <f t="shared" ca="1" si="18"/>
        <v>8022.16</v>
      </c>
      <c r="AO58" s="359">
        <f t="shared" ca="1" si="18"/>
        <v>20055.400000000001</v>
      </c>
      <c r="AP58" s="359">
        <f t="shared" ca="1" si="18"/>
        <v>28077.559999999998</v>
      </c>
      <c r="AQ58" s="359">
        <f t="shared" ca="1" si="18"/>
        <v>20055.400000000001</v>
      </c>
      <c r="AR58" s="359">
        <f t="shared" ca="1" si="18"/>
        <v>0</v>
      </c>
      <c r="AS58" s="359">
        <f t="shared" ca="1" si="18"/>
        <v>0</v>
      </c>
      <c r="AT58" s="359">
        <f t="shared" ca="1" si="18"/>
        <v>0</v>
      </c>
      <c r="AU58" s="359">
        <f t="shared" ca="1" si="18"/>
        <v>0</v>
      </c>
      <c r="AV58" s="359">
        <f t="shared" ca="1" si="18"/>
        <v>0</v>
      </c>
      <c r="AW58" s="359">
        <f t="shared" ca="1" si="18"/>
        <v>0</v>
      </c>
      <c r="AX58" s="359">
        <f t="shared" ca="1" si="18"/>
        <v>0</v>
      </c>
      <c r="AY58" s="359">
        <f t="shared" ca="1" si="18"/>
        <v>0</v>
      </c>
      <c r="AZ58" s="359">
        <f t="shared" ca="1" si="18"/>
        <v>0</v>
      </c>
      <c r="BA58" s="359">
        <f t="shared" ca="1" si="18"/>
        <v>0</v>
      </c>
      <c r="BB58" s="359">
        <f t="shared" ca="1" si="18"/>
        <v>0</v>
      </c>
      <c r="BC58" s="359">
        <f t="shared" ca="1" si="18"/>
        <v>0</v>
      </c>
      <c r="BD58" s="359">
        <f t="shared" ca="1" si="18"/>
        <v>0</v>
      </c>
      <c r="BE58" s="359">
        <f t="shared" ca="1" si="18"/>
        <v>0</v>
      </c>
      <c r="BF58" s="359">
        <f t="shared" ca="1" si="18"/>
        <v>0</v>
      </c>
      <c r="BG58" s="359">
        <f t="shared" ca="1" si="18"/>
        <v>0</v>
      </c>
      <c r="BH58" s="359">
        <f t="shared" ca="1" si="18"/>
        <v>0</v>
      </c>
      <c r="BI58" s="359">
        <f t="shared" ca="1" si="18"/>
        <v>0</v>
      </c>
      <c r="BJ58" s="359">
        <f t="shared" ca="1" si="18"/>
        <v>0</v>
      </c>
      <c r="BK58" s="359">
        <f t="shared" ca="1" si="18"/>
        <v>0</v>
      </c>
      <c r="BL58" s="359">
        <f t="shared" ca="1" si="18"/>
        <v>0</v>
      </c>
      <c r="BM58" s="359">
        <f t="shared" ca="1" si="18"/>
        <v>0</v>
      </c>
      <c r="BN58" s="359">
        <f t="shared" ca="1" si="18"/>
        <v>0</v>
      </c>
      <c r="BO58" s="359">
        <f t="shared" ca="1" si="18"/>
        <v>0</v>
      </c>
      <c r="BP58" s="358">
        <f t="shared" ca="1" si="4"/>
        <v>76210.52</v>
      </c>
      <c r="BQ58" s="206"/>
      <c r="BR58" s="234" t="str">
        <f t="shared" si="5"/>
        <v/>
      </c>
    </row>
    <row r="59" spans="1:75" ht="20.100000000000001" customHeight="1" outlineLevel="1" x14ac:dyDescent="0.2">
      <c r="A59" s="354" t="str">
        <f ca="1">INDEX(MC_Dispositivo!B:E,MATCH('Quantitativo_BR-356'!C59,MC_Dispositivo!B:B,0),2)</f>
        <v>RO-00637</v>
      </c>
      <c r="B59" s="354" t="str">
        <f ca="1">INDEX([10]TPU!$B:$B,MATCH($A59,[10]TPU!$A:$A,0))</f>
        <v>SICOR</v>
      </c>
      <c r="C59" s="354" t="s">
        <v>118</v>
      </c>
      <c r="D59" s="355" t="str">
        <f ca="1">INDEX(MC_Dispositivo!B:E,MATCH('Quantitativo_BR-356'!C59,MC_Dispositivo!B:B,0),3)</f>
        <v xml:space="preserve">corpo de bstc d = 0,60 m pa2 - areia, brita e pedra de mão comerciais (execução, incluindo fornecimento, carga e transporte de todos os materiais, exclui escavação) </v>
      </c>
      <c r="E59" s="354" t="str">
        <f ca="1">INDEX(MC_Dispositivo!B:E,MATCH('Quantitativo_BR-356'!C59,MC_Dispositivo!B:B,0),4)</f>
        <v>m</v>
      </c>
      <c r="F59" s="356" cm="1">
        <f t="array" aca="1" ref="F59" ca="1">IF($BS$1="Todos",SUM(IF(($BS$1="todos")*(MC_Dispositivo!$B$54:$B$212=$C59),MC_Dispositivo!$F$54:$BE$212)),SUM(IF((MC_Dispositivo!$F$36:$BE$36=$BS$1)*(MC_Dispositivo!$B$54:$B$212=$C59),MC_Dispositivo!$F$54:$BE$212)))</f>
        <v>1490</v>
      </c>
      <c r="G59" s="357" cm="1">
        <f t="array" aca="1" ref="G59" ca="1">SUM(IF((MC_Dispositivo!$B$53:$B$189=$C59)*(MC_Dispositivo!$F$36:$BE$36=$BS$1)*(MC_Dispositivo!$F$43:$BE$43=G$1),MC_Dispositivo!$F$53:$BE$189))</f>
        <v>0</v>
      </c>
      <c r="H59" s="357" cm="1">
        <f t="array" aca="1" ref="H59" ca="1">SUM(IF((MC_Dispositivo!$B$53:$B$189=$C59)*(MC_Dispositivo!$F$36:$BE$36=$BS$1)*(MC_Dispositivo!$F$43:$BE$43=H$1),MC_Dispositivo!$F$53:$BE$189))</f>
        <v>0</v>
      </c>
      <c r="I59" s="357" cm="1">
        <f t="array" aca="1" ref="I59" ca="1">SUM(IF((MC_Dispositivo!$B$53:$B$189=$C59)*(MC_Dispositivo!$F$36:$BE$36=$BS$1)*(MC_Dispositivo!$F$43:$BE$43=I$1),MC_Dispositivo!$F$53:$BE$189))</f>
        <v>160</v>
      </c>
      <c r="J59" s="357" cm="1">
        <f t="array" aca="1" ref="J59" ca="1">SUM(IF((MC_Dispositivo!$B$53:$B$189=$C59)*(MC_Dispositivo!$F$36:$BE$36=$BS$1)*(MC_Dispositivo!$F$43:$BE$43=J$1),MC_Dispositivo!$F$53:$BE$189))</f>
        <v>400</v>
      </c>
      <c r="K59" s="357" cm="1">
        <f t="array" aca="1" ref="K59" ca="1">SUM(IF((MC_Dispositivo!$B$53:$B$189=$C59)*(MC_Dispositivo!$F$36:$BE$36=$BS$1)*(MC_Dispositivo!$F$43:$BE$43=K$1),MC_Dispositivo!$F$53:$BE$189))</f>
        <v>560</v>
      </c>
      <c r="L59" s="357" cm="1">
        <f t="array" aca="1" ref="L59" ca="1">SUM(IF((MC_Dispositivo!$B$53:$B$189=$C59)*(MC_Dispositivo!$F$36:$BE$36=$BS$1)*(MC_Dispositivo!$F$43:$BE$43=L$1),MC_Dispositivo!$F$53:$BE$189))</f>
        <v>370</v>
      </c>
      <c r="M59" s="357" cm="1">
        <f t="array" aca="1" ref="M59" ca="1">SUM(IF((MC_Dispositivo!$B$53:$B$189=$C59)*(MC_Dispositivo!$F$36:$BE$36=$BS$1)*(MC_Dispositivo!$F$43:$BE$43=M$1),MC_Dispositivo!$F$53:$BE$189))</f>
        <v>0</v>
      </c>
      <c r="N59" s="357" cm="1">
        <f t="array" aca="1" ref="N59" ca="1">SUM(IF((MC_Dispositivo!$B$53:$B$189=$C59)*(MC_Dispositivo!$F$36:$BE$36=$BS$1)*(MC_Dispositivo!$F$43:$BE$43=N$1),MC_Dispositivo!$F$53:$BE$189))</f>
        <v>0</v>
      </c>
      <c r="O59" s="357" cm="1">
        <f t="array" aca="1" ref="O59" ca="1">SUM(IF((MC_Dispositivo!$B$53:$B$189=$C59)*(MC_Dispositivo!$F$36:$BE$36=$BS$1)*(MC_Dispositivo!$F$43:$BE$43=O$1),MC_Dispositivo!$F$53:$BE$189))</f>
        <v>0</v>
      </c>
      <c r="P59" s="357" cm="1">
        <f t="array" aca="1" ref="P59" ca="1">SUM(IF((MC_Dispositivo!$B$53:$B$189=$C59)*(MC_Dispositivo!$F$36:$BE$36=$BS$1)*(MC_Dispositivo!$F$43:$BE$43=P$1),MC_Dispositivo!$F$53:$BE$189))</f>
        <v>0</v>
      </c>
      <c r="Q59" s="357" cm="1">
        <f t="array" aca="1" ref="Q59" ca="1">SUM(IF((MC_Dispositivo!$B$53:$B$189=$C59)*(MC_Dispositivo!$F$36:$BE$36=$BS$1)*(MC_Dispositivo!$F$43:$BE$43=Q$1),MC_Dispositivo!$F$53:$BE$189))</f>
        <v>0</v>
      </c>
      <c r="R59" s="357" cm="1">
        <f t="array" aca="1" ref="R59" ca="1">SUM(IF((MC_Dispositivo!$B$53:$B$189=$C59)*(MC_Dispositivo!$F$36:$BE$36=$BS$1)*(MC_Dispositivo!$F$43:$BE$43=R$1),MC_Dispositivo!$F$53:$BE$189))</f>
        <v>0</v>
      </c>
      <c r="S59" s="357" cm="1">
        <f t="array" aca="1" ref="S59" ca="1">SUM(IF((MC_Dispositivo!$B$53:$B$189=$C59)*(MC_Dispositivo!$F$36:$BE$36=$BS$1)*(MC_Dispositivo!$F$43:$BE$43=S$1),MC_Dispositivo!$F$53:$BE$189))</f>
        <v>0</v>
      </c>
      <c r="T59" s="357" cm="1">
        <f t="array" aca="1" ref="T59" ca="1">SUM(IF((MC_Dispositivo!$B$53:$B$189=$C59)*(MC_Dispositivo!$F$36:$BE$36=$BS$1)*(MC_Dispositivo!$F$43:$BE$43=T$1),MC_Dispositivo!$F$53:$BE$189))</f>
        <v>0</v>
      </c>
      <c r="U59" s="357" cm="1">
        <f t="array" aca="1" ref="U59" ca="1">SUM(IF((MC_Dispositivo!$B$53:$B$189=$C59)*(MC_Dispositivo!$F$36:$BE$36=$BS$1)*(MC_Dispositivo!$F$43:$BE$43=U$1),MC_Dispositivo!$F$53:$BE$189))</f>
        <v>0</v>
      </c>
      <c r="V59" s="357" cm="1">
        <f t="array" aca="1" ref="V59" ca="1">SUM(IF((MC_Dispositivo!$B$53:$B$189=$C59)*(MC_Dispositivo!$F$36:$BE$36=$BS$1)*(MC_Dispositivo!$F$43:$BE$43=V$1),MC_Dispositivo!$F$53:$BE$189))</f>
        <v>0</v>
      </c>
      <c r="W59" s="357" cm="1">
        <f t="array" aca="1" ref="W59" ca="1">SUM(IF((MC_Dispositivo!$B$53:$B$189=$C59)*(MC_Dispositivo!$F$36:$BE$36=$BS$1)*(MC_Dispositivo!$F$43:$BE$43=W$1),MC_Dispositivo!$F$53:$BE$189))</f>
        <v>0</v>
      </c>
      <c r="X59" s="357" cm="1">
        <f t="array" aca="1" ref="X59" ca="1">SUM(IF((MC_Dispositivo!$B$53:$B$189=$C59)*(MC_Dispositivo!$F$36:$BE$36=$BS$1)*(MC_Dispositivo!$F$43:$BE$43=X$1),MC_Dispositivo!$F$53:$BE$189))</f>
        <v>0</v>
      </c>
      <c r="Y59" s="357" cm="1">
        <f t="array" aca="1" ref="Y59" ca="1">SUM(IF((MC_Dispositivo!$B$53:$B$189=$C59)*(MC_Dispositivo!$F$36:$BE$36=$BS$1)*(MC_Dispositivo!$F$43:$BE$43=Y$1),MC_Dispositivo!$F$53:$BE$189))</f>
        <v>0</v>
      </c>
      <c r="Z59" s="357" cm="1">
        <f t="array" aca="1" ref="Z59" ca="1">SUM(IF((MC_Dispositivo!$B$53:$B$189=$C59)*(MC_Dispositivo!$F$36:$BE$36=$BS$1)*(MC_Dispositivo!$F$43:$BE$43=Z$1),MC_Dispositivo!$F$53:$BE$189))</f>
        <v>0</v>
      </c>
      <c r="AA59" s="357" cm="1">
        <f t="array" aca="1" ref="AA59" ca="1">SUM(IF((MC_Dispositivo!$B$53:$B$189=$C59)*(MC_Dispositivo!$F$36:$BE$36=$BS$1)*(MC_Dispositivo!$F$43:$BE$43=AA$1),MC_Dispositivo!$F$53:$BE$189))</f>
        <v>0</v>
      </c>
      <c r="AB59" s="357" cm="1">
        <f t="array" aca="1" ref="AB59" ca="1">SUM(IF((MC_Dispositivo!$B$53:$B$189=$C59)*(MC_Dispositivo!$F$36:$BE$36=$BS$1)*(MC_Dispositivo!$F$43:$BE$43=AB$1),MC_Dispositivo!$F$53:$BE$189))</f>
        <v>0</v>
      </c>
      <c r="AC59" s="357" cm="1">
        <f t="array" aca="1" ref="AC59" ca="1">SUM(IF((MC_Dispositivo!$B$53:$B$189=$C59)*(MC_Dispositivo!$F$36:$BE$36=$BS$1)*(MC_Dispositivo!$F$43:$BE$43=AC$1),MC_Dispositivo!$F$53:$BE$189))</f>
        <v>0</v>
      </c>
      <c r="AD59" s="357" cm="1">
        <f t="array" aca="1" ref="AD59" ca="1">SUM(IF((MC_Dispositivo!$B$53:$B$189=$C59)*(MC_Dispositivo!$F$36:$BE$36=$BS$1)*(MC_Dispositivo!$F$43:$BE$43=AD$1),MC_Dispositivo!$F$53:$BE$189))</f>
        <v>0</v>
      </c>
      <c r="AE59" s="357" cm="1">
        <f t="array" aca="1" ref="AE59" ca="1">SUM(IF((MC_Dispositivo!$B$53:$B$189=$C59)*(MC_Dispositivo!$F$36:$BE$36=$BS$1)*(MC_Dispositivo!$F$43:$BE$43=AE$1),MC_Dispositivo!$F$53:$BE$189))</f>
        <v>0</v>
      </c>
      <c r="AF59" s="357" cm="1">
        <f t="array" aca="1" ref="AF59" ca="1">SUM(IF((MC_Dispositivo!$B$53:$B$189=$C59)*(MC_Dispositivo!$F$36:$BE$36=$BS$1)*(MC_Dispositivo!$F$43:$BE$43=AF$1),MC_Dispositivo!$F$53:$BE$189))</f>
        <v>0</v>
      </c>
      <c r="AG59" s="357" cm="1">
        <f t="array" aca="1" ref="AG59" ca="1">SUM(IF((MC_Dispositivo!$B$53:$B$189=$C59)*(MC_Dispositivo!$F$36:$BE$36=$BS$1)*(MC_Dispositivo!$F$43:$BE$43=AG$1),MC_Dispositivo!$F$53:$BE$189))</f>
        <v>0</v>
      </c>
      <c r="AH59" s="357" cm="1">
        <f t="array" aca="1" ref="AH59" ca="1">SUM(IF((MC_Dispositivo!$B$53:$B$189=$C59)*(MC_Dispositivo!$F$36:$BE$36=$BS$1)*(MC_Dispositivo!$F$43:$BE$43=AH$1),MC_Dispositivo!$F$53:$BE$189))</f>
        <v>0</v>
      </c>
      <c r="AI59" s="357" cm="1">
        <f t="array" aca="1" ref="AI59" ca="1">SUM(IF((MC_Dispositivo!$B$53:$B$189=$C59)*(MC_Dispositivo!$F$36:$BE$36=$BS$1)*(MC_Dispositivo!$F$43:$BE$43=AI$1),MC_Dispositivo!$F$53:$BE$189))</f>
        <v>0</v>
      </c>
      <c r="AJ59" s="357" cm="1">
        <f t="array" aca="1" ref="AJ59" ca="1">SUM(IF((MC_Dispositivo!$B$53:$B$189=$C59)*(MC_Dispositivo!$F$36:$BE$36=$BS$1)*(MC_Dispositivo!$F$43:$BE$43=AJ$1),MC_Dispositivo!$F$53:$BE$189))</f>
        <v>0</v>
      </c>
      <c r="AK59" s="358">
        <f ca="1">IF(A59="","",INDEX([10]TPU!$G:$G,MATCH($A59,[10]TPU!$A:$A,0)))</f>
        <v>491.44</v>
      </c>
      <c r="AL59" s="359">
        <f t="shared" ca="1" si="18"/>
        <v>0</v>
      </c>
      <c r="AM59" s="359">
        <f t="shared" ca="1" si="18"/>
        <v>0</v>
      </c>
      <c r="AN59" s="359">
        <f t="shared" ca="1" si="18"/>
        <v>78630.399999999994</v>
      </c>
      <c r="AO59" s="359">
        <f t="shared" ca="1" si="18"/>
        <v>196576</v>
      </c>
      <c r="AP59" s="359">
        <f t="shared" ca="1" si="18"/>
        <v>275206.40000000002</v>
      </c>
      <c r="AQ59" s="359">
        <f t="shared" ca="1" si="18"/>
        <v>181832.8</v>
      </c>
      <c r="AR59" s="359">
        <f t="shared" ca="1" si="18"/>
        <v>0</v>
      </c>
      <c r="AS59" s="359">
        <f t="shared" ca="1" si="18"/>
        <v>0</v>
      </c>
      <c r="AT59" s="359">
        <f t="shared" ca="1" si="18"/>
        <v>0</v>
      </c>
      <c r="AU59" s="359">
        <f t="shared" ca="1" si="18"/>
        <v>0</v>
      </c>
      <c r="AV59" s="359">
        <f t="shared" ca="1" si="18"/>
        <v>0</v>
      </c>
      <c r="AW59" s="359">
        <f t="shared" ca="1" si="18"/>
        <v>0</v>
      </c>
      <c r="AX59" s="359">
        <f t="shared" ca="1" si="18"/>
        <v>0</v>
      </c>
      <c r="AY59" s="359">
        <f t="shared" ca="1" si="18"/>
        <v>0</v>
      </c>
      <c r="AZ59" s="359">
        <f t="shared" ca="1" si="18"/>
        <v>0</v>
      </c>
      <c r="BA59" s="359">
        <f t="shared" ca="1" si="18"/>
        <v>0</v>
      </c>
      <c r="BB59" s="359">
        <f t="shared" ca="1" si="18"/>
        <v>0</v>
      </c>
      <c r="BC59" s="359">
        <f t="shared" ca="1" si="18"/>
        <v>0</v>
      </c>
      <c r="BD59" s="359">
        <f t="shared" ca="1" si="18"/>
        <v>0</v>
      </c>
      <c r="BE59" s="359">
        <f t="shared" ca="1" si="18"/>
        <v>0</v>
      </c>
      <c r="BF59" s="359">
        <f t="shared" ca="1" si="18"/>
        <v>0</v>
      </c>
      <c r="BG59" s="359">
        <f t="shared" ca="1" si="18"/>
        <v>0</v>
      </c>
      <c r="BH59" s="359">
        <f t="shared" ca="1" si="18"/>
        <v>0</v>
      </c>
      <c r="BI59" s="359">
        <f t="shared" ca="1" si="18"/>
        <v>0</v>
      </c>
      <c r="BJ59" s="359">
        <f t="shared" ca="1" si="18"/>
        <v>0</v>
      </c>
      <c r="BK59" s="359">
        <f t="shared" ca="1" si="18"/>
        <v>0</v>
      </c>
      <c r="BL59" s="359">
        <f t="shared" ca="1" si="18"/>
        <v>0</v>
      </c>
      <c r="BM59" s="359">
        <f t="shared" ca="1" si="18"/>
        <v>0</v>
      </c>
      <c r="BN59" s="359">
        <f t="shared" ca="1" si="18"/>
        <v>0</v>
      </c>
      <c r="BO59" s="359">
        <f t="shared" ca="1" si="18"/>
        <v>0</v>
      </c>
      <c r="BP59" s="358">
        <f t="shared" ca="1" si="4"/>
        <v>732245.6</v>
      </c>
      <c r="BQ59" s="206"/>
      <c r="BR59" s="234" t="str">
        <f t="shared" si="5"/>
        <v/>
      </c>
    </row>
    <row r="60" spans="1:75" ht="20.100000000000001" customHeight="1" outlineLevel="1" x14ac:dyDescent="0.2">
      <c r="A60" s="354" t="str">
        <f ca="1">INDEX(MC_Dispositivo!B:E,MATCH('Quantitativo_BR-356'!C60,MC_Dispositivo!B:B,0),2)</f>
        <v>ED-48540</v>
      </c>
      <c r="B60" s="354" t="str">
        <f ca="1">INDEX([10]TPU!$B:$B,MATCH($A60,[10]TPU!$A:$A,0))</f>
        <v>SICOR</v>
      </c>
      <c r="C60" s="354" t="s">
        <v>120</v>
      </c>
      <c r="D60" s="355" t="str">
        <f ca="1">INDEX(MC_Dispositivo!B:E,MATCH('Quantitativo_BR-356'!C60,MC_Dispositivo!B:B,0),3)</f>
        <v>ala de rede tubular dn 600, exclusive bota fora</v>
      </c>
      <c r="E60" s="354" t="str">
        <f ca="1">INDEX(MC_Dispositivo!B:E,MATCH('Quantitativo_BR-356'!C60,MC_Dispositivo!B:B,0),4)</f>
        <v>u</v>
      </c>
      <c r="F60" s="356" cm="1">
        <f t="array" aca="1" ref="F60" ca="1">IF($BS$1="Todos",SUM(IF(($BS$1="todos")*(MC_Dispositivo!$B$54:$B$212=$C60),MC_Dispositivo!$F$54:$BE$212)),SUM(IF((MC_Dispositivo!$F$36:$BE$36=$BS$1)*(MC_Dispositivo!$B$54:$B$212=$C60),MC_Dispositivo!$F$54:$BE$212)))</f>
        <v>76</v>
      </c>
      <c r="G60" s="357" cm="1">
        <f t="array" aca="1" ref="G60" ca="1">SUM(IF((MC_Dispositivo!$B$53:$B$189=$C60)*(MC_Dispositivo!$F$36:$BE$36=$BS$1)*(MC_Dispositivo!$F$43:$BE$43=G$1),MC_Dispositivo!$F$53:$BE$189))</f>
        <v>0</v>
      </c>
      <c r="H60" s="357" cm="1">
        <f t="array" aca="1" ref="H60" ca="1">SUM(IF((MC_Dispositivo!$B$53:$B$189=$C60)*(MC_Dispositivo!$F$36:$BE$36=$BS$1)*(MC_Dispositivo!$F$43:$BE$43=H$1),MC_Dispositivo!$F$53:$BE$189))</f>
        <v>0</v>
      </c>
      <c r="I60" s="357" cm="1">
        <f t="array" aca="1" ref="I60" ca="1">SUM(IF((MC_Dispositivo!$B$53:$B$189=$C60)*(MC_Dispositivo!$F$36:$BE$36=$BS$1)*(MC_Dispositivo!$F$43:$BE$43=I$1),MC_Dispositivo!$F$53:$BE$189))</f>
        <v>8</v>
      </c>
      <c r="J60" s="357" cm="1">
        <f t="array" aca="1" ref="J60" ca="1">SUM(IF((MC_Dispositivo!$B$53:$B$189=$C60)*(MC_Dispositivo!$F$36:$BE$36=$BS$1)*(MC_Dispositivo!$F$43:$BE$43=J$1),MC_Dispositivo!$F$53:$BE$189))</f>
        <v>20</v>
      </c>
      <c r="K60" s="357" cm="1">
        <f t="array" aca="1" ref="K60" ca="1">SUM(IF((MC_Dispositivo!$B$53:$B$189=$C60)*(MC_Dispositivo!$F$36:$BE$36=$BS$1)*(MC_Dispositivo!$F$43:$BE$43=K$1),MC_Dispositivo!$F$53:$BE$189))</f>
        <v>28</v>
      </c>
      <c r="L60" s="357" cm="1">
        <f t="array" aca="1" ref="L60" ca="1">SUM(IF((MC_Dispositivo!$B$53:$B$189=$C60)*(MC_Dispositivo!$F$36:$BE$36=$BS$1)*(MC_Dispositivo!$F$43:$BE$43=L$1),MC_Dispositivo!$F$53:$BE$189))</f>
        <v>20</v>
      </c>
      <c r="M60" s="357" cm="1">
        <f t="array" aca="1" ref="M60" ca="1">SUM(IF((MC_Dispositivo!$B$53:$B$189=$C60)*(MC_Dispositivo!$F$36:$BE$36=$BS$1)*(MC_Dispositivo!$F$43:$BE$43=M$1),MC_Dispositivo!$F$53:$BE$189))</f>
        <v>0</v>
      </c>
      <c r="N60" s="357" cm="1">
        <f t="array" aca="1" ref="N60" ca="1">SUM(IF((MC_Dispositivo!$B$53:$B$189=$C60)*(MC_Dispositivo!$F$36:$BE$36=$BS$1)*(MC_Dispositivo!$F$43:$BE$43=N$1),MC_Dispositivo!$F$53:$BE$189))</f>
        <v>0</v>
      </c>
      <c r="O60" s="357" cm="1">
        <f t="array" aca="1" ref="O60" ca="1">SUM(IF((MC_Dispositivo!$B$53:$B$189=$C60)*(MC_Dispositivo!$F$36:$BE$36=$BS$1)*(MC_Dispositivo!$F$43:$BE$43=O$1),MC_Dispositivo!$F$53:$BE$189))</f>
        <v>0</v>
      </c>
      <c r="P60" s="357" cm="1">
        <f t="array" aca="1" ref="P60" ca="1">SUM(IF((MC_Dispositivo!$B$53:$B$189=$C60)*(MC_Dispositivo!$F$36:$BE$36=$BS$1)*(MC_Dispositivo!$F$43:$BE$43=P$1),MC_Dispositivo!$F$53:$BE$189))</f>
        <v>0</v>
      </c>
      <c r="Q60" s="357" cm="1">
        <f t="array" aca="1" ref="Q60" ca="1">SUM(IF((MC_Dispositivo!$B$53:$B$189=$C60)*(MC_Dispositivo!$F$36:$BE$36=$BS$1)*(MC_Dispositivo!$F$43:$BE$43=Q$1),MC_Dispositivo!$F$53:$BE$189))</f>
        <v>0</v>
      </c>
      <c r="R60" s="357" cm="1">
        <f t="array" aca="1" ref="R60" ca="1">SUM(IF((MC_Dispositivo!$B$53:$B$189=$C60)*(MC_Dispositivo!$F$36:$BE$36=$BS$1)*(MC_Dispositivo!$F$43:$BE$43=R$1),MC_Dispositivo!$F$53:$BE$189))</f>
        <v>0</v>
      </c>
      <c r="S60" s="357" cm="1">
        <f t="array" aca="1" ref="S60" ca="1">SUM(IF((MC_Dispositivo!$B$53:$B$189=$C60)*(MC_Dispositivo!$F$36:$BE$36=$BS$1)*(MC_Dispositivo!$F$43:$BE$43=S$1),MC_Dispositivo!$F$53:$BE$189))</f>
        <v>0</v>
      </c>
      <c r="T60" s="357" cm="1">
        <f t="array" aca="1" ref="T60" ca="1">SUM(IF((MC_Dispositivo!$B$53:$B$189=$C60)*(MC_Dispositivo!$F$36:$BE$36=$BS$1)*(MC_Dispositivo!$F$43:$BE$43=T$1),MC_Dispositivo!$F$53:$BE$189))</f>
        <v>0</v>
      </c>
      <c r="U60" s="357" cm="1">
        <f t="array" aca="1" ref="U60" ca="1">SUM(IF((MC_Dispositivo!$B$53:$B$189=$C60)*(MC_Dispositivo!$F$36:$BE$36=$BS$1)*(MC_Dispositivo!$F$43:$BE$43=U$1),MC_Dispositivo!$F$53:$BE$189))</f>
        <v>0</v>
      </c>
      <c r="V60" s="357" cm="1">
        <f t="array" aca="1" ref="V60" ca="1">SUM(IF((MC_Dispositivo!$B$53:$B$189=$C60)*(MC_Dispositivo!$F$36:$BE$36=$BS$1)*(MC_Dispositivo!$F$43:$BE$43=V$1),MC_Dispositivo!$F$53:$BE$189))</f>
        <v>0</v>
      </c>
      <c r="W60" s="357" cm="1">
        <f t="array" aca="1" ref="W60" ca="1">SUM(IF((MC_Dispositivo!$B$53:$B$189=$C60)*(MC_Dispositivo!$F$36:$BE$36=$BS$1)*(MC_Dispositivo!$F$43:$BE$43=W$1),MC_Dispositivo!$F$53:$BE$189))</f>
        <v>0</v>
      </c>
      <c r="X60" s="357" cm="1">
        <f t="array" aca="1" ref="X60" ca="1">SUM(IF((MC_Dispositivo!$B$53:$B$189=$C60)*(MC_Dispositivo!$F$36:$BE$36=$BS$1)*(MC_Dispositivo!$F$43:$BE$43=X$1),MC_Dispositivo!$F$53:$BE$189))</f>
        <v>0</v>
      </c>
      <c r="Y60" s="357" cm="1">
        <f t="array" aca="1" ref="Y60" ca="1">SUM(IF((MC_Dispositivo!$B$53:$B$189=$C60)*(MC_Dispositivo!$F$36:$BE$36=$BS$1)*(MC_Dispositivo!$F$43:$BE$43=Y$1),MC_Dispositivo!$F$53:$BE$189))</f>
        <v>0</v>
      </c>
      <c r="Z60" s="357" cm="1">
        <f t="array" aca="1" ref="Z60" ca="1">SUM(IF((MC_Dispositivo!$B$53:$B$189=$C60)*(MC_Dispositivo!$F$36:$BE$36=$BS$1)*(MC_Dispositivo!$F$43:$BE$43=Z$1),MC_Dispositivo!$F$53:$BE$189))</f>
        <v>0</v>
      </c>
      <c r="AA60" s="357" cm="1">
        <f t="array" aca="1" ref="AA60" ca="1">SUM(IF((MC_Dispositivo!$B$53:$B$189=$C60)*(MC_Dispositivo!$F$36:$BE$36=$BS$1)*(MC_Dispositivo!$F$43:$BE$43=AA$1),MC_Dispositivo!$F$53:$BE$189))</f>
        <v>0</v>
      </c>
      <c r="AB60" s="357" cm="1">
        <f t="array" aca="1" ref="AB60" ca="1">SUM(IF((MC_Dispositivo!$B$53:$B$189=$C60)*(MC_Dispositivo!$F$36:$BE$36=$BS$1)*(MC_Dispositivo!$F$43:$BE$43=AB$1),MC_Dispositivo!$F$53:$BE$189))</f>
        <v>0</v>
      </c>
      <c r="AC60" s="357" cm="1">
        <f t="array" aca="1" ref="AC60" ca="1">SUM(IF((MC_Dispositivo!$B$53:$B$189=$C60)*(MC_Dispositivo!$F$36:$BE$36=$BS$1)*(MC_Dispositivo!$F$43:$BE$43=AC$1),MC_Dispositivo!$F$53:$BE$189))</f>
        <v>0</v>
      </c>
      <c r="AD60" s="357" cm="1">
        <f t="array" aca="1" ref="AD60" ca="1">SUM(IF((MC_Dispositivo!$B$53:$B$189=$C60)*(MC_Dispositivo!$F$36:$BE$36=$BS$1)*(MC_Dispositivo!$F$43:$BE$43=AD$1),MC_Dispositivo!$F$53:$BE$189))</f>
        <v>0</v>
      </c>
      <c r="AE60" s="357" cm="1">
        <f t="array" aca="1" ref="AE60" ca="1">SUM(IF((MC_Dispositivo!$B$53:$B$189=$C60)*(MC_Dispositivo!$F$36:$BE$36=$BS$1)*(MC_Dispositivo!$F$43:$BE$43=AE$1),MC_Dispositivo!$F$53:$BE$189))</f>
        <v>0</v>
      </c>
      <c r="AF60" s="357" cm="1">
        <f t="array" aca="1" ref="AF60" ca="1">SUM(IF((MC_Dispositivo!$B$53:$B$189=$C60)*(MC_Dispositivo!$F$36:$BE$36=$BS$1)*(MC_Dispositivo!$F$43:$BE$43=AF$1),MC_Dispositivo!$F$53:$BE$189))</f>
        <v>0</v>
      </c>
      <c r="AG60" s="357" cm="1">
        <f t="array" aca="1" ref="AG60" ca="1">SUM(IF((MC_Dispositivo!$B$53:$B$189=$C60)*(MC_Dispositivo!$F$36:$BE$36=$BS$1)*(MC_Dispositivo!$F$43:$BE$43=AG$1),MC_Dispositivo!$F$53:$BE$189))</f>
        <v>0</v>
      </c>
      <c r="AH60" s="357" cm="1">
        <f t="array" aca="1" ref="AH60" ca="1">SUM(IF((MC_Dispositivo!$B$53:$B$189=$C60)*(MC_Dispositivo!$F$36:$BE$36=$BS$1)*(MC_Dispositivo!$F$43:$BE$43=AH$1),MC_Dispositivo!$F$53:$BE$189))</f>
        <v>0</v>
      </c>
      <c r="AI60" s="357" cm="1">
        <f t="array" aca="1" ref="AI60" ca="1">SUM(IF((MC_Dispositivo!$B$53:$B$189=$C60)*(MC_Dispositivo!$F$36:$BE$36=$BS$1)*(MC_Dispositivo!$F$43:$BE$43=AI$1),MC_Dispositivo!$F$53:$BE$189))</f>
        <v>0</v>
      </c>
      <c r="AJ60" s="357" cm="1">
        <f t="array" aca="1" ref="AJ60" ca="1">SUM(IF((MC_Dispositivo!$B$53:$B$189=$C60)*(MC_Dispositivo!$F$36:$BE$36=$BS$1)*(MC_Dispositivo!$F$43:$BE$43=AJ$1),MC_Dispositivo!$F$53:$BE$189))</f>
        <v>0</v>
      </c>
      <c r="AK60" s="358">
        <f ca="1">IF(A60="","",INDEX([10]TPU!$G:$G,MATCH($A60,[10]TPU!$A:$A,0)))</f>
        <v>1646.97</v>
      </c>
      <c r="AL60" s="359">
        <f t="shared" ca="1" si="18"/>
        <v>0</v>
      </c>
      <c r="AM60" s="359">
        <f t="shared" ca="1" si="18"/>
        <v>0</v>
      </c>
      <c r="AN60" s="359">
        <f t="shared" ca="1" si="18"/>
        <v>13175.76</v>
      </c>
      <c r="AO60" s="359">
        <f t="shared" ca="1" si="18"/>
        <v>32939.4</v>
      </c>
      <c r="AP60" s="359">
        <f t="shared" ca="1" si="18"/>
        <v>46115.16</v>
      </c>
      <c r="AQ60" s="359">
        <f t="shared" ca="1" si="18"/>
        <v>32939.4</v>
      </c>
      <c r="AR60" s="359">
        <f t="shared" ca="1" si="18"/>
        <v>0</v>
      </c>
      <c r="AS60" s="359">
        <f t="shared" ca="1" si="18"/>
        <v>0</v>
      </c>
      <c r="AT60" s="359">
        <f t="shared" ca="1" si="18"/>
        <v>0</v>
      </c>
      <c r="AU60" s="359">
        <f t="shared" ca="1" si="18"/>
        <v>0</v>
      </c>
      <c r="AV60" s="359">
        <f t="shared" ca="1" si="18"/>
        <v>0</v>
      </c>
      <c r="AW60" s="359">
        <f t="shared" ca="1" si="18"/>
        <v>0</v>
      </c>
      <c r="AX60" s="359">
        <f t="shared" ca="1" si="18"/>
        <v>0</v>
      </c>
      <c r="AY60" s="359">
        <f t="shared" ca="1" si="18"/>
        <v>0</v>
      </c>
      <c r="AZ60" s="359">
        <f t="shared" ca="1" si="18"/>
        <v>0</v>
      </c>
      <c r="BA60" s="359">
        <f t="shared" ca="1" si="18"/>
        <v>0</v>
      </c>
      <c r="BB60" s="359">
        <f t="shared" ca="1" si="18"/>
        <v>0</v>
      </c>
      <c r="BC60" s="359">
        <f t="shared" ca="1" si="18"/>
        <v>0</v>
      </c>
      <c r="BD60" s="359">
        <f t="shared" ca="1" si="18"/>
        <v>0</v>
      </c>
      <c r="BE60" s="359">
        <f t="shared" ca="1" si="18"/>
        <v>0</v>
      </c>
      <c r="BF60" s="359">
        <f t="shared" ca="1" si="18"/>
        <v>0</v>
      </c>
      <c r="BG60" s="359">
        <f t="shared" ca="1" si="18"/>
        <v>0</v>
      </c>
      <c r="BH60" s="359">
        <f t="shared" ca="1" si="18"/>
        <v>0</v>
      </c>
      <c r="BI60" s="359">
        <f t="shared" ca="1" si="18"/>
        <v>0</v>
      </c>
      <c r="BJ60" s="359">
        <f t="shared" ca="1" si="18"/>
        <v>0</v>
      </c>
      <c r="BK60" s="359">
        <f t="shared" ca="1" si="18"/>
        <v>0</v>
      </c>
      <c r="BL60" s="359">
        <f t="shared" ca="1" si="18"/>
        <v>0</v>
      </c>
      <c r="BM60" s="359">
        <f t="shared" ca="1" si="18"/>
        <v>0</v>
      </c>
      <c r="BN60" s="359">
        <f t="shared" ca="1" si="18"/>
        <v>0</v>
      </c>
      <c r="BO60" s="359">
        <f t="shared" ca="1" si="18"/>
        <v>0</v>
      </c>
      <c r="BP60" s="358">
        <f t="shared" ca="1" si="4"/>
        <v>125169.72</v>
      </c>
      <c r="BQ60" s="206"/>
      <c r="BR60" s="234" t="str">
        <f t="shared" si="5"/>
        <v/>
      </c>
    </row>
    <row r="61" spans="1:75" ht="20.100000000000001" customHeight="1" outlineLevel="1" x14ac:dyDescent="0.2">
      <c r="A61" s="354" t="str">
        <f ca="1">INDEX(MC_Dispositivo!B:E,MATCH('Quantitativo_BR-356'!C61,MC_Dispositivo!B:B,0),2)</f>
        <v>RO-00639</v>
      </c>
      <c r="B61" s="354" t="str">
        <f ca="1">INDEX([10]TPU!$B:$B,MATCH($A61,[10]TPU!$A:$A,0))</f>
        <v>SICOR</v>
      </c>
      <c r="C61" s="354" t="s">
        <v>121</v>
      </c>
      <c r="D61" s="355" t="str">
        <f ca="1">INDEX(MC_Dispositivo!B:E,MATCH('Quantitativo_BR-356'!C61,MC_Dispositivo!B:B,0),3)</f>
        <v xml:space="preserve">corpo de bstc d = 0,80 m pa2 - areia, brita e pedra de mão comerciais (execução, incluindo fornecimento, carga e transporte de todos os materiais, exclui escavação) </v>
      </c>
      <c r="E61" s="354" t="str">
        <f ca="1">INDEX(MC_Dispositivo!B:E,MATCH('Quantitativo_BR-356'!C61,MC_Dispositivo!B:B,0),4)</f>
        <v>m</v>
      </c>
      <c r="F61" s="356" cm="1">
        <f t="array" aca="1" ref="F61" ca="1">IF($BS$1="Todos",SUM(IF(($BS$1="todos")*(MC_Dispositivo!$B$54:$B$212=$C61),MC_Dispositivo!$F$54:$BE$212)),SUM(IF((MC_Dispositivo!$F$36:$BE$36=$BS$1)*(MC_Dispositivo!$B$54:$B$212=$C61),MC_Dispositivo!$F$54:$BE$212)))</f>
        <v>745</v>
      </c>
      <c r="G61" s="357" cm="1">
        <f t="array" aca="1" ref="G61" ca="1">SUM(IF((MC_Dispositivo!$B$53:$B$189=$C61)*(MC_Dispositivo!$F$36:$BE$36=$BS$1)*(MC_Dispositivo!$F$43:$BE$43=G$1),MC_Dispositivo!$F$53:$BE$189))</f>
        <v>0</v>
      </c>
      <c r="H61" s="357" cm="1">
        <f t="array" aca="1" ref="H61" ca="1">SUM(IF((MC_Dispositivo!$B$53:$B$189=$C61)*(MC_Dispositivo!$F$36:$BE$36=$BS$1)*(MC_Dispositivo!$F$43:$BE$43=H$1),MC_Dispositivo!$F$53:$BE$189))</f>
        <v>0</v>
      </c>
      <c r="I61" s="357" cm="1">
        <f t="array" aca="1" ref="I61" ca="1">SUM(IF((MC_Dispositivo!$B$53:$B$189=$C61)*(MC_Dispositivo!$F$36:$BE$36=$BS$1)*(MC_Dispositivo!$F$43:$BE$43=I$1),MC_Dispositivo!$F$53:$BE$189))</f>
        <v>80</v>
      </c>
      <c r="J61" s="357" cm="1">
        <f t="array" aca="1" ref="J61" ca="1">SUM(IF((MC_Dispositivo!$B$53:$B$189=$C61)*(MC_Dispositivo!$F$36:$BE$36=$BS$1)*(MC_Dispositivo!$F$43:$BE$43=J$1),MC_Dispositivo!$F$53:$BE$189))</f>
        <v>200</v>
      </c>
      <c r="K61" s="357" cm="1">
        <f t="array" aca="1" ref="K61" ca="1">SUM(IF((MC_Dispositivo!$B$53:$B$189=$C61)*(MC_Dispositivo!$F$36:$BE$36=$BS$1)*(MC_Dispositivo!$F$43:$BE$43=K$1),MC_Dispositivo!$F$53:$BE$189))</f>
        <v>280</v>
      </c>
      <c r="L61" s="357" cm="1">
        <f t="array" aca="1" ref="L61" ca="1">SUM(IF((MC_Dispositivo!$B$53:$B$189=$C61)*(MC_Dispositivo!$F$36:$BE$36=$BS$1)*(MC_Dispositivo!$F$43:$BE$43=L$1),MC_Dispositivo!$F$53:$BE$189))</f>
        <v>185</v>
      </c>
      <c r="M61" s="357" cm="1">
        <f t="array" aca="1" ref="M61" ca="1">SUM(IF((MC_Dispositivo!$B$53:$B$189=$C61)*(MC_Dispositivo!$F$36:$BE$36=$BS$1)*(MC_Dispositivo!$F$43:$BE$43=M$1),MC_Dispositivo!$F$53:$BE$189))</f>
        <v>0</v>
      </c>
      <c r="N61" s="357" cm="1">
        <f t="array" aca="1" ref="N61" ca="1">SUM(IF((MC_Dispositivo!$B$53:$B$189=$C61)*(MC_Dispositivo!$F$36:$BE$36=$BS$1)*(MC_Dispositivo!$F$43:$BE$43=N$1),MC_Dispositivo!$F$53:$BE$189))</f>
        <v>0</v>
      </c>
      <c r="O61" s="357" cm="1">
        <f t="array" aca="1" ref="O61" ca="1">SUM(IF((MC_Dispositivo!$B$53:$B$189=$C61)*(MC_Dispositivo!$F$36:$BE$36=$BS$1)*(MC_Dispositivo!$F$43:$BE$43=O$1),MC_Dispositivo!$F$53:$BE$189))</f>
        <v>0</v>
      </c>
      <c r="P61" s="357" cm="1">
        <f t="array" aca="1" ref="P61" ca="1">SUM(IF((MC_Dispositivo!$B$53:$B$189=$C61)*(MC_Dispositivo!$F$36:$BE$36=$BS$1)*(MC_Dispositivo!$F$43:$BE$43=P$1),MC_Dispositivo!$F$53:$BE$189))</f>
        <v>0</v>
      </c>
      <c r="Q61" s="357" cm="1">
        <f t="array" aca="1" ref="Q61" ca="1">SUM(IF((MC_Dispositivo!$B$53:$B$189=$C61)*(MC_Dispositivo!$F$36:$BE$36=$BS$1)*(MC_Dispositivo!$F$43:$BE$43=Q$1),MC_Dispositivo!$F$53:$BE$189))</f>
        <v>0</v>
      </c>
      <c r="R61" s="357" cm="1">
        <f t="array" aca="1" ref="R61" ca="1">SUM(IF((MC_Dispositivo!$B$53:$B$189=$C61)*(MC_Dispositivo!$F$36:$BE$36=$BS$1)*(MC_Dispositivo!$F$43:$BE$43=R$1),MC_Dispositivo!$F$53:$BE$189))</f>
        <v>0</v>
      </c>
      <c r="S61" s="357" cm="1">
        <f t="array" aca="1" ref="S61" ca="1">SUM(IF((MC_Dispositivo!$B$53:$B$189=$C61)*(MC_Dispositivo!$F$36:$BE$36=$BS$1)*(MC_Dispositivo!$F$43:$BE$43=S$1),MC_Dispositivo!$F$53:$BE$189))</f>
        <v>0</v>
      </c>
      <c r="T61" s="357" cm="1">
        <f t="array" aca="1" ref="T61" ca="1">SUM(IF((MC_Dispositivo!$B$53:$B$189=$C61)*(MC_Dispositivo!$F$36:$BE$36=$BS$1)*(MC_Dispositivo!$F$43:$BE$43=T$1),MC_Dispositivo!$F$53:$BE$189))</f>
        <v>0</v>
      </c>
      <c r="U61" s="357" cm="1">
        <f t="array" aca="1" ref="U61" ca="1">SUM(IF((MC_Dispositivo!$B$53:$B$189=$C61)*(MC_Dispositivo!$F$36:$BE$36=$BS$1)*(MC_Dispositivo!$F$43:$BE$43=U$1),MC_Dispositivo!$F$53:$BE$189))</f>
        <v>0</v>
      </c>
      <c r="V61" s="357" cm="1">
        <f t="array" aca="1" ref="V61" ca="1">SUM(IF((MC_Dispositivo!$B$53:$B$189=$C61)*(MC_Dispositivo!$F$36:$BE$36=$BS$1)*(MC_Dispositivo!$F$43:$BE$43=V$1),MC_Dispositivo!$F$53:$BE$189))</f>
        <v>0</v>
      </c>
      <c r="W61" s="357" cm="1">
        <f t="array" aca="1" ref="W61" ca="1">SUM(IF((MC_Dispositivo!$B$53:$B$189=$C61)*(MC_Dispositivo!$F$36:$BE$36=$BS$1)*(MC_Dispositivo!$F$43:$BE$43=W$1),MC_Dispositivo!$F$53:$BE$189))</f>
        <v>0</v>
      </c>
      <c r="X61" s="357" cm="1">
        <f t="array" aca="1" ref="X61" ca="1">SUM(IF((MC_Dispositivo!$B$53:$B$189=$C61)*(MC_Dispositivo!$F$36:$BE$36=$BS$1)*(MC_Dispositivo!$F$43:$BE$43=X$1),MC_Dispositivo!$F$53:$BE$189))</f>
        <v>0</v>
      </c>
      <c r="Y61" s="357" cm="1">
        <f t="array" aca="1" ref="Y61" ca="1">SUM(IF((MC_Dispositivo!$B$53:$B$189=$C61)*(MC_Dispositivo!$F$36:$BE$36=$BS$1)*(MC_Dispositivo!$F$43:$BE$43=Y$1),MC_Dispositivo!$F$53:$BE$189))</f>
        <v>0</v>
      </c>
      <c r="Z61" s="357" cm="1">
        <f t="array" aca="1" ref="Z61" ca="1">SUM(IF((MC_Dispositivo!$B$53:$B$189=$C61)*(MC_Dispositivo!$F$36:$BE$36=$BS$1)*(MC_Dispositivo!$F$43:$BE$43=Z$1),MC_Dispositivo!$F$53:$BE$189))</f>
        <v>0</v>
      </c>
      <c r="AA61" s="357" cm="1">
        <f t="array" aca="1" ref="AA61" ca="1">SUM(IF((MC_Dispositivo!$B$53:$B$189=$C61)*(MC_Dispositivo!$F$36:$BE$36=$BS$1)*(MC_Dispositivo!$F$43:$BE$43=AA$1),MC_Dispositivo!$F$53:$BE$189))</f>
        <v>0</v>
      </c>
      <c r="AB61" s="357" cm="1">
        <f t="array" aca="1" ref="AB61" ca="1">SUM(IF((MC_Dispositivo!$B$53:$B$189=$C61)*(MC_Dispositivo!$F$36:$BE$36=$BS$1)*(MC_Dispositivo!$F$43:$BE$43=AB$1),MC_Dispositivo!$F$53:$BE$189))</f>
        <v>0</v>
      </c>
      <c r="AC61" s="357" cm="1">
        <f t="array" aca="1" ref="AC61" ca="1">SUM(IF((MC_Dispositivo!$B$53:$B$189=$C61)*(MC_Dispositivo!$F$36:$BE$36=$BS$1)*(MC_Dispositivo!$F$43:$BE$43=AC$1),MC_Dispositivo!$F$53:$BE$189))</f>
        <v>0</v>
      </c>
      <c r="AD61" s="357" cm="1">
        <f t="array" aca="1" ref="AD61" ca="1">SUM(IF((MC_Dispositivo!$B$53:$B$189=$C61)*(MC_Dispositivo!$F$36:$BE$36=$BS$1)*(MC_Dispositivo!$F$43:$BE$43=AD$1),MC_Dispositivo!$F$53:$BE$189))</f>
        <v>0</v>
      </c>
      <c r="AE61" s="357" cm="1">
        <f t="array" aca="1" ref="AE61" ca="1">SUM(IF((MC_Dispositivo!$B$53:$B$189=$C61)*(MC_Dispositivo!$F$36:$BE$36=$BS$1)*(MC_Dispositivo!$F$43:$BE$43=AE$1),MC_Dispositivo!$F$53:$BE$189))</f>
        <v>0</v>
      </c>
      <c r="AF61" s="357" cm="1">
        <f t="array" aca="1" ref="AF61" ca="1">SUM(IF((MC_Dispositivo!$B$53:$B$189=$C61)*(MC_Dispositivo!$F$36:$BE$36=$BS$1)*(MC_Dispositivo!$F$43:$BE$43=AF$1),MC_Dispositivo!$F$53:$BE$189))</f>
        <v>0</v>
      </c>
      <c r="AG61" s="357" cm="1">
        <f t="array" aca="1" ref="AG61" ca="1">SUM(IF((MC_Dispositivo!$B$53:$B$189=$C61)*(MC_Dispositivo!$F$36:$BE$36=$BS$1)*(MC_Dispositivo!$F$43:$BE$43=AG$1),MC_Dispositivo!$F$53:$BE$189))</f>
        <v>0</v>
      </c>
      <c r="AH61" s="357" cm="1">
        <f t="array" aca="1" ref="AH61" ca="1">SUM(IF((MC_Dispositivo!$B$53:$B$189=$C61)*(MC_Dispositivo!$F$36:$BE$36=$BS$1)*(MC_Dispositivo!$F$43:$BE$43=AH$1),MC_Dispositivo!$F$53:$BE$189))</f>
        <v>0</v>
      </c>
      <c r="AI61" s="357" cm="1">
        <f t="array" aca="1" ref="AI61" ca="1">SUM(IF((MC_Dispositivo!$B$53:$B$189=$C61)*(MC_Dispositivo!$F$36:$BE$36=$BS$1)*(MC_Dispositivo!$F$43:$BE$43=AI$1),MC_Dispositivo!$F$53:$BE$189))</f>
        <v>0</v>
      </c>
      <c r="AJ61" s="357" cm="1">
        <f t="array" aca="1" ref="AJ61" ca="1">SUM(IF((MC_Dispositivo!$B$53:$B$189=$C61)*(MC_Dispositivo!$F$36:$BE$36=$BS$1)*(MC_Dispositivo!$F$43:$BE$43=AJ$1),MC_Dispositivo!$F$53:$BE$189))</f>
        <v>0</v>
      </c>
      <c r="AK61" s="358">
        <f ca="1">IF(A61="","",INDEX([10]TPU!$G:$G,MATCH($A61,[10]TPU!$A:$A,0)))</f>
        <v>821.72</v>
      </c>
      <c r="AL61" s="359">
        <f t="shared" ca="1" si="18"/>
        <v>0</v>
      </c>
      <c r="AM61" s="359">
        <f t="shared" ca="1" si="18"/>
        <v>0</v>
      </c>
      <c r="AN61" s="359">
        <f t="shared" ca="1" si="18"/>
        <v>65737.600000000006</v>
      </c>
      <c r="AO61" s="359">
        <f t="shared" ca="1" si="18"/>
        <v>164344</v>
      </c>
      <c r="AP61" s="359">
        <f t="shared" ca="1" si="18"/>
        <v>230081.6</v>
      </c>
      <c r="AQ61" s="359">
        <f t="shared" ca="1" si="18"/>
        <v>152018.20000000001</v>
      </c>
      <c r="AR61" s="359">
        <f t="shared" ca="1" si="18"/>
        <v>0</v>
      </c>
      <c r="AS61" s="359">
        <f t="shared" ca="1" si="18"/>
        <v>0</v>
      </c>
      <c r="AT61" s="359">
        <f t="shared" ca="1" si="18"/>
        <v>0</v>
      </c>
      <c r="AU61" s="359">
        <f t="shared" ca="1" si="18"/>
        <v>0</v>
      </c>
      <c r="AV61" s="359">
        <f t="shared" ca="1" si="18"/>
        <v>0</v>
      </c>
      <c r="AW61" s="359">
        <f t="shared" ca="1" si="18"/>
        <v>0</v>
      </c>
      <c r="AX61" s="359">
        <f t="shared" ca="1" si="18"/>
        <v>0</v>
      </c>
      <c r="AY61" s="359">
        <f t="shared" ca="1" si="18"/>
        <v>0</v>
      </c>
      <c r="AZ61" s="359">
        <f t="shared" ca="1" si="18"/>
        <v>0</v>
      </c>
      <c r="BA61" s="359">
        <f t="shared" ca="1" si="18"/>
        <v>0</v>
      </c>
      <c r="BB61" s="359">
        <f t="shared" ca="1" si="18"/>
        <v>0</v>
      </c>
      <c r="BC61" s="359">
        <f t="shared" ca="1" si="18"/>
        <v>0</v>
      </c>
      <c r="BD61" s="359">
        <f t="shared" ca="1" si="18"/>
        <v>0</v>
      </c>
      <c r="BE61" s="359">
        <f t="shared" ca="1" si="18"/>
        <v>0</v>
      </c>
      <c r="BF61" s="359">
        <f t="shared" ca="1" si="18"/>
        <v>0</v>
      </c>
      <c r="BG61" s="359">
        <f t="shared" ca="1" si="18"/>
        <v>0</v>
      </c>
      <c r="BH61" s="359">
        <f t="shared" ca="1" si="18"/>
        <v>0</v>
      </c>
      <c r="BI61" s="359">
        <f t="shared" ca="1" si="18"/>
        <v>0</v>
      </c>
      <c r="BJ61" s="359">
        <f t="shared" ca="1" si="18"/>
        <v>0</v>
      </c>
      <c r="BK61" s="359">
        <f t="shared" ca="1" si="18"/>
        <v>0</v>
      </c>
      <c r="BL61" s="359">
        <f t="shared" ca="1" si="18"/>
        <v>0</v>
      </c>
      <c r="BM61" s="359">
        <f t="shared" ca="1" si="18"/>
        <v>0</v>
      </c>
      <c r="BN61" s="359">
        <f t="shared" ca="1" si="18"/>
        <v>0</v>
      </c>
      <c r="BO61" s="359">
        <f t="shared" ca="1" si="18"/>
        <v>0</v>
      </c>
      <c r="BP61" s="358">
        <f t="shared" ca="1" si="4"/>
        <v>612181.4</v>
      </c>
      <c r="BQ61" s="206"/>
      <c r="BR61" s="234" t="str">
        <f t="shared" si="5"/>
        <v/>
      </c>
    </row>
    <row r="62" spans="1:75" ht="20.100000000000001" customHeight="1" outlineLevel="1" x14ac:dyDescent="0.2">
      <c r="A62" s="354" t="str">
        <f ca="1">INDEX(MC_Dispositivo!B:E,MATCH('Quantitativo_BR-356'!C62,MC_Dispositivo!B:B,0),2)</f>
        <v>ED-48542</v>
      </c>
      <c r="B62" s="354" t="str">
        <f ca="1">INDEX([10]TPU!$B:$B,MATCH($A62,[10]TPU!$A:$A,0))</f>
        <v>SICOR</v>
      </c>
      <c r="C62" s="354" t="s">
        <v>123</v>
      </c>
      <c r="D62" s="355" t="str">
        <f ca="1">INDEX(MC_Dispositivo!B:E,MATCH('Quantitativo_BR-356'!C62,MC_Dispositivo!B:B,0),3)</f>
        <v>ala de rede tubular dn 800, exclusive bota fora</v>
      </c>
      <c r="E62" s="354" t="str">
        <f ca="1">INDEX(MC_Dispositivo!B:E,MATCH('Quantitativo_BR-356'!C62,MC_Dispositivo!B:B,0),4)</f>
        <v>u</v>
      </c>
      <c r="F62" s="356" cm="1">
        <f t="array" aca="1" ref="F62" ca="1">IF($BS$1="Todos",SUM(IF(($BS$1="todos")*(MC_Dispositivo!$B$54:$B$212=$C62),MC_Dispositivo!$F$54:$BE$212)),SUM(IF((MC_Dispositivo!$F$36:$BE$36=$BS$1)*(MC_Dispositivo!$B$54:$B$212=$C62),MC_Dispositivo!$F$54:$BE$212)))</f>
        <v>19</v>
      </c>
      <c r="G62" s="357" cm="1">
        <f t="array" aca="1" ref="G62" ca="1">SUM(IF((MC_Dispositivo!$B$53:$B$189=$C62)*(MC_Dispositivo!$F$36:$BE$36=$BS$1)*(MC_Dispositivo!$F$43:$BE$43=G$1),MC_Dispositivo!$F$53:$BE$189))</f>
        <v>0</v>
      </c>
      <c r="H62" s="357" cm="1">
        <f t="array" aca="1" ref="H62" ca="1">SUM(IF((MC_Dispositivo!$B$53:$B$189=$C62)*(MC_Dispositivo!$F$36:$BE$36=$BS$1)*(MC_Dispositivo!$F$43:$BE$43=H$1),MC_Dispositivo!$F$53:$BE$189))</f>
        <v>0</v>
      </c>
      <c r="I62" s="357" cm="1">
        <f t="array" aca="1" ref="I62" ca="1">SUM(IF((MC_Dispositivo!$B$53:$B$189=$C62)*(MC_Dispositivo!$F$36:$BE$36=$BS$1)*(MC_Dispositivo!$F$43:$BE$43=I$1),MC_Dispositivo!$F$53:$BE$189))</f>
        <v>2</v>
      </c>
      <c r="J62" s="357" cm="1">
        <f t="array" aca="1" ref="J62" ca="1">SUM(IF((MC_Dispositivo!$B$53:$B$189=$C62)*(MC_Dispositivo!$F$36:$BE$36=$BS$1)*(MC_Dispositivo!$F$43:$BE$43=J$1),MC_Dispositivo!$F$53:$BE$189))</f>
        <v>5</v>
      </c>
      <c r="K62" s="357" cm="1">
        <f t="array" aca="1" ref="K62" ca="1">SUM(IF((MC_Dispositivo!$B$53:$B$189=$C62)*(MC_Dispositivo!$F$36:$BE$36=$BS$1)*(MC_Dispositivo!$F$43:$BE$43=K$1),MC_Dispositivo!$F$53:$BE$189))</f>
        <v>7</v>
      </c>
      <c r="L62" s="357" cm="1">
        <f t="array" aca="1" ref="L62" ca="1">SUM(IF((MC_Dispositivo!$B$53:$B$189=$C62)*(MC_Dispositivo!$F$36:$BE$36=$BS$1)*(MC_Dispositivo!$F$43:$BE$43=L$1),MC_Dispositivo!$F$53:$BE$189))</f>
        <v>5</v>
      </c>
      <c r="M62" s="357" cm="1">
        <f t="array" aca="1" ref="M62" ca="1">SUM(IF((MC_Dispositivo!$B$53:$B$189=$C62)*(MC_Dispositivo!$F$36:$BE$36=$BS$1)*(MC_Dispositivo!$F$43:$BE$43=M$1),MC_Dispositivo!$F$53:$BE$189))</f>
        <v>0</v>
      </c>
      <c r="N62" s="357" cm="1">
        <f t="array" aca="1" ref="N62" ca="1">SUM(IF((MC_Dispositivo!$B$53:$B$189=$C62)*(MC_Dispositivo!$F$36:$BE$36=$BS$1)*(MC_Dispositivo!$F$43:$BE$43=N$1),MC_Dispositivo!$F$53:$BE$189))</f>
        <v>0</v>
      </c>
      <c r="O62" s="357" cm="1">
        <f t="array" aca="1" ref="O62" ca="1">SUM(IF((MC_Dispositivo!$B$53:$B$189=$C62)*(MC_Dispositivo!$F$36:$BE$36=$BS$1)*(MC_Dispositivo!$F$43:$BE$43=O$1),MC_Dispositivo!$F$53:$BE$189))</f>
        <v>0</v>
      </c>
      <c r="P62" s="357" cm="1">
        <f t="array" aca="1" ref="P62" ca="1">SUM(IF((MC_Dispositivo!$B$53:$B$189=$C62)*(MC_Dispositivo!$F$36:$BE$36=$BS$1)*(MC_Dispositivo!$F$43:$BE$43=P$1),MC_Dispositivo!$F$53:$BE$189))</f>
        <v>0</v>
      </c>
      <c r="Q62" s="357" cm="1">
        <f t="array" aca="1" ref="Q62" ca="1">SUM(IF((MC_Dispositivo!$B$53:$B$189=$C62)*(MC_Dispositivo!$F$36:$BE$36=$BS$1)*(MC_Dispositivo!$F$43:$BE$43=Q$1),MC_Dispositivo!$F$53:$BE$189))</f>
        <v>0</v>
      </c>
      <c r="R62" s="357" cm="1">
        <f t="array" aca="1" ref="R62" ca="1">SUM(IF((MC_Dispositivo!$B$53:$B$189=$C62)*(MC_Dispositivo!$F$36:$BE$36=$BS$1)*(MC_Dispositivo!$F$43:$BE$43=R$1),MC_Dispositivo!$F$53:$BE$189))</f>
        <v>0</v>
      </c>
      <c r="S62" s="357" cm="1">
        <f t="array" aca="1" ref="S62" ca="1">SUM(IF((MC_Dispositivo!$B$53:$B$189=$C62)*(MC_Dispositivo!$F$36:$BE$36=$BS$1)*(MC_Dispositivo!$F$43:$BE$43=S$1),MC_Dispositivo!$F$53:$BE$189))</f>
        <v>0</v>
      </c>
      <c r="T62" s="357" cm="1">
        <f t="array" aca="1" ref="T62" ca="1">SUM(IF((MC_Dispositivo!$B$53:$B$189=$C62)*(MC_Dispositivo!$F$36:$BE$36=$BS$1)*(MC_Dispositivo!$F$43:$BE$43=T$1),MC_Dispositivo!$F$53:$BE$189))</f>
        <v>0</v>
      </c>
      <c r="U62" s="357" cm="1">
        <f t="array" aca="1" ref="U62" ca="1">SUM(IF((MC_Dispositivo!$B$53:$B$189=$C62)*(MC_Dispositivo!$F$36:$BE$36=$BS$1)*(MC_Dispositivo!$F$43:$BE$43=U$1),MC_Dispositivo!$F$53:$BE$189))</f>
        <v>0</v>
      </c>
      <c r="V62" s="357" cm="1">
        <f t="array" aca="1" ref="V62" ca="1">SUM(IF((MC_Dispositivo!$B$53:$B$189=$C62)*(MC_Dispositivo!$F$36:$BE$36=$BS$1)*(MC_Dispositivo!$F$43:$BE$43=V$1),MC_Dispositivo!$F$53:$BE$189))</f>
        <v>0</v>
      </c>
      <c r="W62" s="357" cm="1">
        <f t="array" aca="1" ref="W62" ca="1">SUM(IF((MC_Dispositivo!$B$53:$B$189=$C62)*(MC_Dispositivo!$F$36:$BE$36=$BS$1)*(MC_Dispositivo!$F$43:$BE$43=W$1),MC_Dispositivo!$F$53:$BE$189))</f>
        <v>0</v>
      </c>
      <c r="X62" s="357" cm="1">
        <f t="array" aca="1" ref="X62" ca="1">SUM(IF((MC_Dispositivo!$B$53:$B$189=$C62)*(MC_Dispositivo!$F$36:$BE$36=$BS$1)*(MC_Dispositivo!$F$43:$BE$43=X$1),MC_Dispositivo!$F$53:$BE$189))</f>
        <v>0</v>
      </c>
      <c r="Y62" s="357" cm="1">
        <f t="array" aca="1" ref="Y62" ca="1">SUM(IF((MC_Dispositivo!$B$53:$B$189=$C62)*(MC_Dispositivo!$F$36:$BE$36=$BS$1)*(MC_Dispositivo!$F$43:$BE$43=Y$1),MC_Dispositivo!$F$53:$BE$189))</f>
        <v>0</v>
      </c>
      <c r="Z62" s="357" cm="1">
        <f t="array" aca="1" ref="Z62" ca="1">SUM(IF((MC_Dispositivo!$B$53:$B$189=$C62)*(MC_Dispositivo!$F$36:$BE$36=$BS$1)*(MC_Dispositivo!$F$43:$BE$43=Z$1),MC_Dispositivo!$F$53:$BE$189))</f>
        <v>0</v>
      </c>
      <c r="AA62" s="357" cm="1">
        <f t="array" aca="1" ref="AA62" ca="1">SUM(IF((MC_Dispositivo!$B$53:$B$189=$C62)*(MC_Dispositivo!$F$36:$BE$36=$BS$1)*(MC_Dispositivo!$F$43:$BE$43=AA$1),MC_Dispositivo!$F$53:$BE$189))</f>
        <v>0</v>
      </c>
      <c r="AB62" s="357" cm="1">
        <f t="array" aca="1" ref="AB62" ca="1">SUM(IF((MC_Dispositivo!$B$53:$B$189=$C62)*(MC_Dispositivo!$F$36:$BE$36=$BS$1)*(MC_Dispositivo!$F$43:$BE$43=AB$1),MC_Dispositivo!$F$53:$BE$189))</f>
        <v>0</v>
      </c>
      <c r="AC62" s="357" cm="1">
        <f t="array" aca="1" ref="AC62" ca="1">SUM(IF((MC_Dispositivo!$B$53:$B$189=$C62)*(MC_Dispositivo!$F$36:$BE$36=$BS$1)*(MC_Dispositivo!$F$43:$BE$43=AC$1),MC_Dispositivo!$F$53:$BE$189))</f>
        <v>0</v>
      </c>
      <c r="AD62" s="357" cm="1">
        <f t="array" aca="1" ref="AD62" ca="1">SUM(IF((MC_Dispositivo!$B$53:$B$189=$C62)*(MC_Dispositivo!$F$36:$BE$36=$BS$1)*(MC_Dispositivo!$F$43:$BE$43=AD$1),MC_Dispositivo!$F$53:$BE$189))</f>
        <v>0</v>
      </c>
      <c r="AE62" s="357" cm="1">
        <f t="array" aca="1" ref="AE62" ca="1">SUM(IF((MC_Dispositivo!$B$53:$B$189=$C62)*(MC_Dispositivo!$F$36:$BE$36=$BS$1)*(MC_Dispositivo!$F$43:$BE$43=AE$1),MC_Dispositivo!$F$53:$BE$189))</f>
        <v>0</v>
      </c>
      <c r="AF62" s="357" cm="1">
        <f t="array" aca="1" ref="AF62" ca="1">SUM(IF((MC_Dispositivo!$B$53:$B$189=$C62)*(MC_Dispositivo!$F$36:$BE$36=$BS$1)*(MC_Dispositivo!$F$43:$BE$43=AF$1),MC_Dispositivo!$F$53:$BE$189))</f>
        <v>0</v>
      </c>
      <c r="AG62" s="357" cm="1">
        <f t="array" aca="1" ref="AG62" ca="1">SUM(IF((MC_Dispositivo!$B$53:$B$189=$C62)*(MC_Dispositivo!$F$36:$BE$36=$BS$1)*(MC_Dispositivo!$F$43:$BE$43=AG$1),MC_Dispositivo!$F$53:$BE$189))</f>
        <v>0</v>
      </c>
      <c r="AH62" s="357" cm="1">
        <f t="array" aca="1" ref="AH62" ca="1">SUM(IF((MC_Dispositivo!$B$53:$B$189=$C62)*(MC_Dispositivo!$F$36:$BE$36=$BS$1)*(MC_Dispositivo!$F$43:$BE$43=AH$1),MC_Dispositivo!$F$53:$BE$189))</f>
        <v>0</v>
      </c>
      <c r="AI62" s="357" cm="1">
        <f t="array" aca="1" ref="AI62" ca="1">SUM(IF((MC_Dispositivo!$B$53:$B$189=$C62)*(MC_Dispositivo!$F$36:$BE$36=$BS$1)*(MC_Dispositivo!$F$43:$BE$43=AI$1),MC_Dispositivo!$F$53:$BE$189))</f>
        <v>0</v>
      </c>
      <c r="AJ62" s="357" cm="1">
        <f t="array" aca="1" ref="AJ62" ca="1">SUM(IF((MC_Dispositivo!$B$53:$B$189=$C62)*(MC_Dispositivo!$F$36:$BE$36=$BS$1)*(MC_Dispositivo!$F$43:$BE$43=AJ$1),MC_Dispositivo!$F$53:$BE$189))</f>
        <v>0</v>
      </c>
      <c r="AK62" s="358">
        <f ca="1">IF(A62="","",INDEX([10]TPU!$G:$G,MATCH($A62,[10]TPU!$A:$A,0)))</f>
        <v>1947.88</v>
      </c>
      <c r="AL62" s="359">
        <f t="shared" ca="1" si="18"/>
        <v>0</v>
      </c>
      <c r="AM62" s="359">
        <f t="shared" ca="1" si="18"/>
        <v>0</v>
      </c>
      <c r="AN62" s="359">
        <f t="shared" ca="1" si="18"/>
        <v>3895.76</v>
      </c>
      <c r="AO62" s="359">
        <f t="shared" ca="1" si="18"/>
        <v>9739.4000000000015</v>
      </c>
      <c r="AP62" s="359">
        <f t="shared" ca="1" si="18"/>
        <v>13635.16</v>
      </c>
      <c r="AQ62" s="359">
        <f t="shared" ca="1" si="18"/>
        <v>9739.4000000000015</v>
      </c>
      <c r="AR62" s="359">
        <f t="shared" ca="1" si="18"/>
        <v>0</v>
      </c>
      <c r="AS62" s="359">
        <f t="shared" ca="1" si="18"/>
        <v>0</v>
      </c>
      <c r="AT62" s="359">
        <f t="shared" ca="1" si="18"/>
        <v>0</v>
      </c>
      <c r="AU62" s="359">
        <f t="shared" ca="1" si="18"/>
        <v>0</v>
      </c>
      <c r="AV62" s="359">
        <f t="shared" ca="1" si="18"/>
        <v>0</v>
      </c>
      <c r="AW62" s="359">
        <f t="shared" ca="1" si="18"/>
        <v>0</v>
      </c>
      <c r="AX62" s="359">
        <f t="shared" ca="1" si="18"/>
        <v>0</v>
      </c>
      <c r="AY62" s="359">
        <f t="shared" ca="1" si="18"/>
        <v>0</v>
      </c>
      <c r="AZ62" s="359">
        <f t="shared" ca="1" si="18"/>
        <v>0</v>
      </c>
      <c r="BA62" s="359">
        <f t="shared" ca="1" si="18"/>
        <v>0</v>
      </c>
      <c r="BB62" s="359">
        <f t="shared" ca="1" si="18"/>
        <v>0</v>
      </c>
      <c r="BC62" s="359">
        <f t="shared" ca="1" si="18"/>
        <v>0</v>
      </c>
      <c r="BD62" s="359">
        <f t="shared" ca="1" si="18"/>
        <v>0</v>
      </c>
      <c r="BE62" s="359">
        <f t="shared" ca="1" si="18"/>
        <v>0</v>
      </c>
      <c r="BF62" s="359">
        <f t="shared" ca="1" si="18"/>
        <v>0</v>
      </c>
      <c r="BG62" s="359">
        <f t="shared" ca="1" si="18"/>
        <v>0</v>
      </c>
      <c r="BH62" s="359">
        <f t="shared" ca="1" si="18"/>
        <v>0</v>
      </c>
      <c r="BI62" s="359">
        <f t="shared" ca="1" si="18"/>
        <v>0</v>
      </c>
      <c r="BJ62" s="359">
        <f t="shared" ca="1" si="18"/>
        <v>0</v>
      </c>
      <c r="BK62" s="359">
        <f t="shared" ca="1" si="18"/>
        <v>0</v>
      </c>
      <c r="BL62" s="359">
        <f t="shared" ca="1" si="18"/>
        <v>0</v>
      </c>
      <c r="BM62" s="359">
        <f t="shared" ca="1" si="18"/>
        <v>0</v>
      </c>
      <c r="BN62" s="359">
        <f t="shared" ca="1" si="18"/>
        <v>0</v>
      </c>
      <c r="BO62" s="359">
        <f t="shared" ca="1" si="18"/>
        <v>0</v>
      </c>
      <c r="BP62" s="358">
        <f t="shared" ca="1" si="4"/>
        <v>37009.72</v>
      </c>
      <c r="BQ62" s="206"/>
      <c r="BR62" s="234" t="str">
        <f t="shared" si="5"/>
        <v/>
      </c>
    </row>
    <row r="63" spans="1:75" ht="20.100000000000001" customHeight="1" outlineLevel="1" x14ac:dyDescent="0.2">
      <c r="A63" s="354" t="str">
        <f ca="1">INDEX(MC_Dispositivo!B:E,MATCH('Quantitativo_BR-356'!C63,MC_Dispositivo!B:B,0),2)</f>
        <v>RO-00641</v>
      </c>
      <c r="B63" s="354" t="str">
        <f ca="1">INDEX([10]TPU!$B:$B,MATCH($A63,[10]TPU!$A:$A,0))</f>
        <v>SICOR</v>
      </c>
      <c r="C63" s="354" t="s">
        <v>124</v>
      </c>
      <c r="D63" s="355" t="str">
        <f ca="1">INDEX(MC_Dispositivo!B:E,MATCH('Quantitativo_BR-356'!C63,MC_Dispositivo!B:B,0),3)</f>
        <v xml:space="preserve">corpo de bstc d = 1,00 m pa2 - areia, brita e pedra de mão comerciais (execução, incluindo fornecimento, carga e transporte de todos os materiais, exclui escavação) </v>
      </c>
      <c r="E63" s="354" t="str">
        <f ca="1">INDEX(MC_Dispositivo!B:E,MATCH('Quantitativo_BR-356'!C63,MC_Dispositivo!B:B,0),4)</f>
        <v>m</v>
      </c>
      <c r="F63" s="356" cm="1">
        <f t="array" aca="1" ref="F63" ca="1">IF($BS$1="Todos",SUM(IF(($BS$1="todos")*(MC_Dispositivo!$B$54:$B$212=$C63),MC_Dispositivo!$F$54:$BE$212)),SUM(IF((MC_Dispositivo!$F$36:$BE$36=$BS$1)*(MC_Dispositivo!$B$54:$B$212=$C63),MC_Dispositivo!$F$54:$BE$212)))</f>
        <v>0</v>
      </c>
      <c r="G63" s="357" cm="1">
        <f t="array" aca="1" ref="G63" ca="1">SUM(IF((MC_Dispositivo!$B$53:$B$189=$C63)*(MC_Dispositivo!$F$36:$BE$36=$BS$1)*(MC_Dispositivo!$F$43:$BE$43=G$1),MC_Dispositivo!$F$53:$BE$189))</f>
        <v>0</v>
      </c>
      <c r="H63" s="357" cm="1">
        <f t="array" aca="1" ref="H63" ca="1">SUM(IF((MC_Dispositivo!$B$53:$B$189=$C63)*(MC_Dispositivo!$F$36:$BE$36=$BS$1)*(MC_Dispositivo!$F$43:$BE$43=H$1),MC_Dispositivo!$F$53:$BE$189))</f>
        <v>0</v>
      </c>
      <c r="I63" s="357" cm="1">
        <f t="array" aca="1" ref="I63" ca="1">SUM(IF((MC_Dispositivo!$B$53:$B$189=$C63)*(MC_Dispositivo!$F$36:$BE$36=$BS$1)*(MC_Dispositivo!$F$43:$BE$43=I$1),MC_Dispositivo!$F$53:$BE$189))</f>
        <v>0</v>
      </c>
      <c r="J63" s="357" cm="1">
        <f t="array" aca="1" ref="J63" ca="1">SUM(IF((MC_Dispositivo!$B$53:$B$189=$C63)*(MC_Dispositivo!$F$36:$BE$36=$BS$1)*(MC_Dispositivo!$F$43:$BE$43=J$1),MC_Dispositivo!$F$53:$BE$189))</f>
        <v>0</v>
      </c>
      <c r="K63" s="357" cm="1">
        <f t="array" aca="1" ref="K63" ca="1">SUM(IF((MC_Dispositivo!$B$53:$B$189=$C63)*(MC_Dispositivo!$F$36:$BE$36=$BS$1)*(MC_Dispositivo!$F$43:$BE$43=K$1),MC_Dispositivo!$F$53:$BE$189))</f>
        <v>0</v>
      </c>
      <c r="L63" s="357" cm="1">
        <f t="array" aca="1" ref="L63" ca="1">SUM(IF((MC_Dispositivo!$B$53:$B$189=$C63)*(MC_Dispositivo!$F$36:$BE$36=$BS$1)*(MC_Dispositivo!$F$43:$BE$43=L$1),MC_Dispositivo!$F$53:$BE$189))</f>
        <v>0</v>
      </c>
      <c r="M63" s="357" cm="1">
        <f t="array" aca="1" ref="M63" ca="1">SUM(IF((MC_Dispositivo!$B$53:$B$189=$C63)*(MC_Dispositivo!$F$36:$BE$36=$BS$1)*(MC_Dispositivo!$F$43:$BE$43=M$1),MC_Dispositivo!$F$53:$BE$189))</f>
        <v>0</v>
      </c>
      <c r="N63" s="357" cm="1">
        <f t="array" aca="1" ref="N63" ca="1">SUM(IF((MC_Dispositivo!$B$53:$B$189=$C63)*(MC_Dispositivo!$F$36:$BE$36=$BS$1)*(MC_Dispositivo!$F$43:$BE$43=N$1),MC_Dispositivo!$F$53:$BE$189))</f>
        <v>0</v>
      </c>
      <c r="O63" s="357" cm="1">
        <f t="array" aca="1" ref="O63" ca="1">SUM(IF((MC_Dispositivo!$B$53:$B$189=$C63)*(MC_Dispositivo!$F$36:$BE$36=$BS$1)*(MC_Dispositivo!$F$43:$BE$43=O$1),MC_Dispositivo!$F$53:$BE$189))</f>
        <v>0</v>
      </c>
      <c r="P63" s="357" cm="1">
        <f t="array" aca="1" ref="P63" ca="1">SUM(IF((MC_Dispositivo!$B$53:$B$189=$C63)*(MC_Dispositivo!$F$36:$BE$36=$BS$1)*(MC_Dispositivo!$F$43:$BE$43=P$1),MC_Dispositivo!$F$53:$BE$189))</f>
        <v>0</v>
      </c>
      <c r="Q63" s="357" cm="1">
        <f t="array" aca="1" ref="Q63" ca="1">SUM(IF((MC_Dispositivo!$B$53:$B$189=$C63)*(MC_Dispositivo!$F$36:$BE$36=$BS$1)*(MC_Dispositivo!$F$43:$BE$43=Q$1),MC_Dispositivo!$F$53:$BE$189))</f>
        <v>0</v>
      </c>
      <c r="R63" s="357" cm="1">
        <f t="array" aca="1" ref="R63" ca="1">SUM(IF((MC_Dispositivo!$B$53:$B$189=$C63)*(MC_Dispositivo!$F$36:$BE$36=$BS$1)*(MC_Dispositivo!$F$43:$BE$43=R$1),MC_Dispositivo!$F$53:$BE$189))</f>
        <v>0</v>
      </c>
      <c r="S63" s="357" cm="1">
        <f t="array" aca="1" ref="S63" ca="1">SUM(IF((MC_Dispositivo!$B$53:$B$189=$C63)*(MC_Dispositivo!$F$36:$BE$36=$BS$1)*(MC_Dispositivo!$F$43:$BE$43=S$1),MC_Dispositivo!$F$53:$BE$189))</f>
        <v>0</v>
      </c>
      <c r="T63" s="357" cm="1">
        <f t="array" aca="1" ref="T63" ca="1">SUM(IF((MC_Dispositivo!$B$53:$B$189=$C63)*(MC_Dispositivo!$F$36:$BE$36=$BS$1)*(MC_Dispositivo!$F$43:$BE$43=T$1),MC_Dispositivo!$F$53:$BE$189))</f>
        <v>0</v>
      </c>
      <c r="U63" s="357" cm="1">
        <f t="array" aca="1" ref="U63" ca="1">SUM(IF((MC_Dispositivo!$B$53:$B$189=$C63)*(MC_Dispositivo!$F$36:$BE$36=$BS$1)*(MC_Dispositivo!$F$43:$BE$43=U$1),MC_Dispositivo!$F$53:$BE$189))</f>
        <v>0</v>
      </c>
      <c r="V63" s="357" cm="1">
        <f t="array" aca="1" ref="V63" ca="1">SUM(IF((MC_Dispositivo!$B$53:$B$189=$C63)*(MC_Dispositivo!$F$36:$BE$36=$BS$1)*(MC_Dispositivo!$F$43:$BE$43=V$1),MC_Dispositivo!$F$53:$BE$189))</f>
        <v>0</v>
      </c>
      <c r="W63" s="357" cm="1">
        <f t="array" aca="1" ref="W63" ca="1">SUM(IF((MC_Dispositivo!$B$53:$B$189=$C63)*(MC_Dispositivo!$F$36:$BE$36=$BS$1)*(MC_Dispositivo!$F$43:$BE$43=W$1),MC_Dispositivo!$F$53:$BE$189))</f>
        <v>0</v>
      </c>
      <c r="X63" s="357" cm="1">
        <f t="array" aca="1" ref="X63" ca="1">SUM(IF((MC_Dispositivo!$B$53:$B$189=$C63)*(MC_Dispositivo!$F$36:$BE$36=$BS$1)*(MC_Dispositivo!$F$43:$BE$43=X$1),MC_Dispositivo!$F$53:$BE$189))</f>
        <v>0</v>
      </c>
      <c r="Y63" s="357" cm="1">
        <f t="array" aca="1" ref="Y63" ca="1">SUM(IF((MC_Dispositivo!$B$53:$B$189=$C63)*(MC_Dispositivo!$F$36:$BE$36=$BS$1)*(MC_Dispositivo!$F$43:$BE$43=Y$1),MC_Dispositivo!$F$53:$BE$189))</f>
        <v>0</v>
      </c>
      <c r="Z63" s="357" cm="1">
        <f t="array" aca="1" ref="Z63" ca="1">SUM(IF((MC_Dispositivo!$B$53:$B$189=$C63)*(MC_Dispositivo!$F$36:$BE$36=$BS$1)*(MC_Dispositivo!$F$43:$BE$43=Z$1),MC_Dispositivo!$F$53:$BE$189))</f>
        <v>0</v>
      </c>
      <c r="AA63" s="357" cm="1">
        <f t="array" aca="1" ref="AA63" ca="1">SUM(IF((MC_Dispositivo!$B$53:$B$189=$C63)*(MC_Dispositivo!$F$36:$BE$36=$BS$1)*(MC_Dispositivo!$F$43:$BE$43=AA$1),MC_Dispositivo!$F$53:$BE$189))</f>
        <v>0</v>
      </c>
      <c r="AB63" s="357" cm="1">
        <f t="array" aca="1" ref="AB63" ca="1">SUM(IF((MC_Dispositivo!$B$53:$B$189=$C63)*(MC_Dispositivo!$F$36:$BE$36=$BS$1)*(MC_Dispositivo!$F$43:$BE$43=AB$1),MC_Dispositivo!$F$53:$BE$189))</f>
        <v>0</v>
      </c>
      <c r="AC63" s="357" cm="1">
        <f t="array" aca="1" ref="AC63" ca="1">SUM(IF((MC_Dispositivo!$B$53:$B$189=$C63)*(MC_Dispositivo!$F$36:$BE$36=$BS$1)*(MC_Dispositivo!$F$43:$BE$43=AC$1),MC_Dispositivo!$F$53:$BE$189))</f>
        <v>0</v>
      </c>
      <c r="AD63" s="357" cm="1">
        <f t="array" aca="1" ref="AD63" ca="1">SUM(IF((MC_Dispositivo!$B$53:$B$189=$C63)*(MC_Dispositivo!$F$36:$BE$36=$BS$1)*(MC_Dispositivo!$F$43:$BE$43=AD$1),MC_Dispositivo!$F$53:$BE$189))</f>
        <v>0</v>
      </c>
      <c r="AE63" s="357" cm="1">
        <f t="array" aca="1" ref="AE63" ca="1">SUM(IF((MC_Dispositivo!$B$53:$B$189=$C63)*(MC_Dispositivo!$F$36:$BE$36=$BS$1)*(MC_Dispositivo!$F$43:$BE$43=AE$1),MC_Dispositivo!$F$53:$BE$189))</f>
        <v>0</v>
      </c>
      <c r="AF63" s="357" cm="1">
        <f t="array" aca="1" ref="AF63" ca="1">SUM(IF((MC_Dispositivo!$B$53:$B$189=$C63)*(MC_Dispositivo!$F$36:$BE$36=$BS$1)*(MC_Dispositivo!$F$43:$BE$43=AF$1),MC_Dispositivo!$F$53:$BE$189))</f>
        <v>0</v>
      </c>
      <c r="AG63" s="357" cm="1">
        <f t="array" aca="1" ref="AG63" ca="1">SUM(IF((MC_Dispositivo!$B$53:$B$189=$C63)*(MC_Dispositivo!$F$36:$BE$36=$BS$1)*(MC_Dispositivo!$F$43:$BE$43=AG$1),MC_Dispositivo!$F$53:$BE$189))</f>
        <v>0</v>
      </c>
      <c r="AH63" s="357" cm="1">
        <f t="array" aca="1" ref="AH63" ca="1">SUM(IF((MC_Dispositivo!$B$53:$B$189=$C63)*(MC_Dispositivo!$F$36:$BE$36=$BS$1)*(MC_Dispositivo!$F$43:$BE$43=AH$1),MC_Dispositivo!$F$53:$BE$189))</f>
        <v>0</v>
      </c>
      <c r="AI63" s="357" cm="1">
        <f t="array" aca="1" ref="AI63" ca="1">SUM(IF((MC_Dispositivo!$B$53:$B$189=$C63)*(MC_Dispositivo!$F$36:$BE$36=$BS$1)*(MC_Dispositivo!$F$43:$BE$43=AI$1),MC_Dispositivo!$F$53:$BE$189))</f>
        <v>0</v>
      </c>
      <c r="AJ63" s="357" cm="1">
        <f t="array" aca="1" ref="AJ63" ca="1">SUM(IF((MC_Dispositivo!$B$53:$B$189=$C63)*(MC_Dispositivo!$F$36:$BE$36=$BS$1)*(MC_Dispositivo!$F$43:$BE$43=AJ$1),MC_Dispositivo!$F$53:$BE$189))</f>
        <v>0</v>
      </c>
      <c r="AK63" s="358">
        <f ca="1">IF(A63="","",INDEX([10]TPU!$G:$G,MATCH($A63,[10]TPU!$A:$A,0)))</f>
        <v>1158</v>
      </c>
      <c r="AL63" s="359">
        <f t="shared" ref="AL63:BO71" ca="1" si="19">IF($A63="",SUMIFS(AL64:AL112,$C64:$C112,$C63&amp;"*",$A64:$A112,"&lt;&gt;"&amp;""),G63*$AK63)</f>
        <v>0</v>
      </c>
      <c r="AM63" s="359">
        <f t="shared" ca="1" si="19"/>
        <v>0</v>
      </c>
      <c r="AN63" s="359">
        <f t="shared" ca="1" si="19"/>
        <v>0</v>
      </c>
      <c r="AO63" s="359">
        <f t="shared" ca="1" si="19"/>
        <v>0</v>
      </c>
      <c r="AP63" s="359">
        <f t="shared" ca="1" si="19"/>
        <v>0</v>
      </c>
      <c r="AQ63" s="359">
        <f t="shared" ca="1" si="19"/>
        <v>0</v>
      </c>
      <c r="AR63" s="359">
        <f t="shared" ca="1" si="19"/>
        <v>0</v>
      </c>
      <c r="AS63" s="359">
        <f t="shared" ca="1" si="19"/>
        <v>0</v>
      </c>
      <c r="AT63" s="359">
        <f t="shared" ca="1" si="19"/>
        <v>0</v>
      </c>
      <c r="AU63" s="359">
        <f t="shared" ca="1" si="19"/>
        <v>0</v>
      </c>
      <c r="AV63" s="359">
        <f t="shared" ca="1" si="19"/>
        <v>0</v>
      </c>
      <c r="AW63" s="359">
        <f t="shared" ca="1" si="19"/>
        <v>0</v>
      </c>
      <c r="AX63" s="359">
        <f t="shared" ca="1" si="19"/>
        <v>0</v>
      </c>
      <c r="AY63" s="359">
        <f t="shared" ca="1" si="19"/>
        <v>0</v>
      </c>
      <c r="AZ63" s="359">
        <f t="shared" ca="1" si="19"/>
        <v>0</v>
      </c>
      <c r="BA63" s="359">
        <f t="shared" ca="1" si="19"/>
        <v>0</v>
      </c>
      <c r="BB63" s="359">
        <f t="shared" ca="1" si="19"/>
        <v>0</v>
      </c>
      <c r="BC63" s="359">
        <f t="shared" ca="1" si="19"/>
        <v>0</v>
      </c>
      <c r="BD63" s="359">
        <f t="shared" ca="1" si="19"/>
        <v>0</v>
      </c>
      <c r="BE63" s="359">
        <f t="shared" ca="1" si="19"/>
        <v>0</v>
      </c>
      <c r="BF63" s="359">
        <f t="shared" ca="1" si="19"/>
        <v>0</v>
      </c>
      <c r="BG63" s="359">
        <f t="shared" ca="1" si="19"/>
        <v>0</v>
      </c>
      <c r="BH63" s="359">
        <f t="shared" ca="1" si="19"/>
        <v>0</v>
      </c>
      <c r="BI63" s="359">
        <f t="shared" ca="1" si="19"/>
        <v>0</v>
      </c>
      <c r="BJ63" s="359">
        <f t="shared" ca="1" si="19"/>
        <v>0</v>
      </c>
      <c r="BK63" s="359">
        <f t="shared" ca="1" si="19"/>
        <v>0</v>
      </c>
      <c r="BL63" s="359">
        <f t="shared" ca="1" si="19"/>
        <v>0</v>
      </c>
      <c r="BM63" s="359">
        <f t="shared" ca="1" si="19"/>
        <v>0</v>
      </c>
      <c r="BN63" s="359">
        <f t="shared" ca="1" si="19"/>
        <v>0</v>
      </c>
      <c r="BO63" s="359">
        <f t="shared" ca="1" si="19"/>
        <v>0</v>
      </c>
      <c r="BP63" s="358">
        <f t="shared" ca="1" si="4"/>
        <v>0</v>
      </c>
      <c r="BQ63" s="206"/>
      <c r="BR63" s="234" t="str">
        <f t="shared" si="5"/>
        <v/>
      </c>
    </row>
    <row r="64" spans="1:75" ht="20.100000000000001" customHeight="1" outlineLevel="1" x14ac:dyDescent="0.2">
      <c r="A64" s="354" t="str">
        <f ca="1">INDEX(MC_Dispositivo!B:E,MATCH('Quantitativo_BR-356'!C64,MC_Dispositivo!B:B,0),2)</f>
        <v>ED-48544</v>
      </c>
      <c r="B64" s="354" t="str">
        <f ca="1">INDEX([10]TPU!$B:$B,MATCH($A64,[10]TPU!$A:$A,0))</f>
        <v>SICOR</v>
      </c>
      <c r="C64" s="354" t="s">
        <v>125</v>
      </c>
      <c r="D64" s="355" t="str">
        <f ca="1">INDEX(MC_Dispositivo!B:E,MATCH('Quantitativo_BR-356'!C64,MC_Dispositivo!B:B,0),3)</f>
        <v>ala de rede tubular dn 1000, exclusive bota fora</v>
      </c>
      <c r="E64" s="354" t="str">
        <f ca="1">INDEX(MC_Dispositivo!B:E,MATCH('Quantitativo_BR-356'!C64,MC_Dispositivo!B:B,0),4)</f>
        <v>u</v>
      </c>
      <c r="F64" s="356" cm="1">
        <f t="array" aca="1" ref="F64" ca="1">IF($BS$1="Todos",SUM(IF(($BS$1="todos")*(MC_Dispositivo!$B$54:$B$212=$C64),MC_Dispositivo!$F$54:$BE$212)),SUM(IF((MC_Dispositivo!$F$36:$BE$36=$BS$1)*(MC_Dispositivo!$B$54:$B$212=$C64),MC_Dispositivo!$F$54:$BE$212)))</f>
        <v>0</v>
      </c>
      <c r="G64" s="357" cm="1">
        <f t="array" aca="1" ref="G64" ca="1">SUM(IF((MC_Dispositivo!$B$53:$B$189=$C64)*(MC_Dispositivo!$F$36:$BE$36=$BS$1)*(MC_Dispositivo!$F$43:$BE$43=G$1),MC_Dispositivo!$F$53:$BE$189))</f>
        <v>0</v>
      </c>
      <c r="H64" s="357" cm="1">
        <f t="array" aca="1" ref="H64" ca="1">SUM(IF((MC_Dispositivo!$B$53:$B$189=$C64)*(MC_Dispositivo!$F$36:$BE$36=$BS$1)*(MC_Dispositivo!$F$43:$BE$43=H$1),MC_Dispositivo!$F$53:$BE$189))</f>
        <v>0</v>
      </c>
      <c r="I64" s="357" cm="1">
        <f t="array" aca="1" ref="I64" ca="1">SUM(IF((MC_Dispositivo!$B$53:$B$189=$C64)*(MC_Dispositivo!$F$36:$BE$36=$BS$1)*(MC_Dispositivo!$F$43:$BE$43=I$1),MC_Dispositivo!$F$53:$BE$189))</f>
        <v>0</v>
      </c>
      <c r="J64" s="357" cm="1">
        <f t="array" aca="1" ref="J64" ca="1">SUM(IF((MC_Dispositivo!$B$53:$B$189=$C64)*(MC_Dispositivo!$F$36:$BE$36=$BS$1)*(MC_Dispositivo!$F$43:$BE$43=J$1),MC_Dispositivo!$F$53:$BE$189))</f>
        <v>0</v>
      </c>
      <c r="K64" s="357" cm="1">
        <f t="array" aca="1" ref="K64" ca="1">SUM(IF((MC_Dispositivo!$B$53:$B$189=$C64)*(MC_Dispositivo!$F$36:$BE$36=$BS$1)*(MC_Dispositivo!$F$43:$BE$43=K$1),MC_Dispositivo!$F$53:$BE$189))</f>
        <v>0</v>
      </c>
      <c r="L64" s="357" cm="1">
        <f t="array" aca="1" ref="L64" ca="1">SUM(IF((MC_Dispositivo!$B$53:$B$189=$C64)*(MC_Dispositivo!$F$36:$BE$36=$BS$1)*(MC_Dispositivo!$F$43:$BE$43=L$1),MC_Dispositivo!$F$53:$BE$189))</f>
        <v>0</v>
      </c>
      <c r="M64" s="357" cm="1">
        <f t="array" aca="1" ref="M64" ca="1">SUM(IF((MC_Dispositivo!$B$53:$B$189=$C64)*(MC_Dispositivo!$F$36:$BE$36=$BS$1)*(MC_Dispositivo!$F$43:$BE$43=M$1),MC_Dispositivo!$F$53:$BE$189))</f>
        <v>0</v>
      </c>
      <c r="N64" s="357" cm="1">
        <f t="array" aca="1" ref="N64" ca="1">SUM(IF((MC_Dispositivo!$B$53:$B$189=$C64)*(MC_Dispositivo!$F$36:$BE$36=$BS$1)*(MC_Dispositivo!$F$43:$BE$43=N$1),MC_Dispositivo!$F$53:$BE$189))</f>
        <v>0</v>
      </c>
      <c r="O64" s="357" cm="1">
        <f t="array" aca="1" ref="O64" ca="1">SUM(IF((MC_Dispositivo!$B$53:$B$189=$C64)*(MC_Dispositivo!$F$36:$BE$36=$BS$1)*(MC_Dispositivo!$F$43:$BE$43=O$1),MC_Dispositivo!$F$53:$BE$189))</f>
        <v>0</v>
      </c>
      <c r="P64" s="357" cm="1">
        <f t="array" aca="1" ref="P64" ca="1">SUM(IF((MC_Dispositivo!$B$53:$B$189=$C64)*(MC_Dispositivo!$F$36:$BE$36=$BS$1)*(MC_Dispositivo!$F$43:$BE$43=P$1),MC_Dispositivo!$F$53:$BE$189))</f>
        <v>0</v>
      </c>
      <c r="Q64" s="357" cm="1">
        <f t="array" aca="1" ref="Q64" ca="1">SUM(IF((MC_Dispositivo!$B$53:$B$189=$C64)*(MC_Dispositivo!$F$36:$BE$36=$BS$1)*(MC_Dispositivo!$F$43:$BE$43=Q$1),MC_Dispositivo!$F$53:$BE$189))</f>
        <v>0</v>
      </c>
      <c r="R64" s="357" cm="1">
        <f t="array" aca="1" ref="R64" ca="1">SUM(IF((MC_Dispositivo!$B$53:$B$189=$C64)*(MC_Dispositivo!$F$36:$BE$36=$BS$1)*(MC_Dispositivo!$F$43:$BE$43=R$1),MC_Dispositivo!$F$53:$BE$189))</f>
        <v>0</v>
      </c>
      <c r="S64" s="357" cm="1">
        <f t="array" aca="1" ref="S64" ca="1">SUM(IF((MC_Dispositivo!$B$53:$B$189=$C64)*(MC_Dispositivo!$F$36:$BE$36=$BS$1)*(MC_Dispositivo!$F$43:$BE$43=S$1),MC_Dispositivo!$F$53:$BE$189))</f>
        <v>0</v>
      </c>
      <c r="T64" s="357" cm="1">
        <f t="array" aca="1" ref="T64" ca="1">SUM(IF((MC_Dispositivo!$B$53:$B$189=$C64)*(MC_Dispositivo!$F$36:$BE$36=$BS$1)*(MC_Dispositivo!$F$43:$BE$43=T$1),MC_Dispositivo!$F$53:$BE$189))</f>
        <v>0</v>
      </c>
      <c r="U64" s="357" cm="1">
        <f t="array" aca="1" ref="U64" ca="1">SUM(IF((MC_Dispositivo!$B$53:$B$189=$C64)*(MC_Dispositivo!$F$36:$BE$36=$BS$1)*(MC_Dispositivo!$F$43:$BE$43=U$1),MC_Dispositivo!$F$53:$BE$189))</f>
        <v>0</v>
      </c>
      <c r="V64" s="357" cm="1">
        <f t="array" aca="1" ref="V64" ca="1">SUM(IF((MC_Dispositivo!$B$53:$B$189=$C64)*(MC_Dispositivo!$F$36:$BE$36=$BS$1)*(MC_Dispositivo!$F$43:$BE$43=V$1),MC_Dispositivo!$F$53:$BE$189))</f>
        <v>0</v>
      </c>
      <c r="W64" s="357" cm="1">
        <f t="array" aca="1" ref="W64" ca="1">SUM(IF((MC_Dispositivo!$B$53:$B$189=$C64)*(MC_Dispositivo!$F$36:$BE$36=$BS$1)*(MC_Dispositivo!$F$43:$BE$43=W$1),MC_Dispositivo!$F$53:$BE$189))</f>
        <v>0</v>
      </c>
      <c r="X64" s="357" cm="1">
        <f t="array" aca="1" ref="X64" ca="1">SUM(IF((MC_Dispositivo!$B$53:$B$189=$C64)*(MC_Dispositivo!$F$36:$BE$36=$BS$1)*(MC_Dispositivo!$F$43:$BE$43=X$1),MC_Dispositivo!$F$53:$BE$189))</f>
        <v>0</v>
      </c>
      <c r="Y64" s="357" cm="1">
        <f t="array" aca="1" ref="Y64" ca="1">SUM(IF((MC_Dispositivo!$B$53:$B$189=$C64)*(MC_Dispositivo!$F$36:$BE$36=$BS$1)*(MC_Dispositivo!$F$43:$BE$43=Y$1),MC_Dispositivo!$F$53:$BE$189))</f>
        <v>0</v>
      </c>
      <c r="Z64" s="357" cm="1">
        <f t="array" aca="1" ref="Z64" ca="1">SUM(IF((MC_Dispositivo!$B$53:$B$189=$C64)*(MC_Dispositivo!$F$36:$BE$36=$BS$1)*(MC_Dispositivo!$F$43:$BE$43=Z$1),MC_Dispositivo!$F$53:$BE$189))</f>
        <v>0</v>
      </c>
      <c r="AA64" s="357" cm="1">
        <f t="array" aca="1" ref="AA64" ca="1">SUM(IF((MC_Dispositivo!$B$53:$B$189=$C64)*(MC_Dispositivo!$F$36:$BE$36=$BS$1)*(MC_Dispositivo!$F$43:$BE$43=AA$1),MC_Dispositivo!$F$53:$BE$189))</f>
        <v>0</v>
      </c>
      <c r="AB64" s="357" cm="1">
        <f t="array" aca="1" ref="AB64" ca="1">SUM(IF((MC_Dispositivo!$B$53:$B$189=$C64)*(MC_Dispositivo!$F$36:$BE$36=$BS$1)*(MC_Dispositivo!$F$43:$BE$43=AB$1),MC_Dispositivo!$F$53:$BE$189))</f>
        <v>0</v>
      </c>
      <c r="AC64" s="357" cm="1">
        <f t="array" aca="1" ref="AC64" ca="1">SUM(IF((MC_Dispositivo!$B$53:$B$189=$C64)*(MC_Dispositivo!$F$36:$BE$36=$BS$1)*(MC_Dispositivo!$F$43:$BE$43=AC$1),MC_Dispositivo!$F$53:$BE$189))</f>
        <v>0</v>
      </c>
      <c r="AD64" s="357" cm="1">
        <f t="array" aca="1" ref="AD64" ca="1">SUM(IF((MC_Dispositivo!$B$53:$B$189=$C64)*(MC_Dispositivo!$F$36:$BE$36=$BS$1)*(MC_Dispositivo!$F$43:$BE$43=AD$1),MC_Dispositivo!$F$53:$BE$189))</f>
        <v>0</v>
      </c>
      <c r="AE64" s="357" cm="1">
        <f t="array" aca="1" ref="AE64" ca="1">SUM(IF((MC_Dispositivo!$B$53:$B$189=$C64)*(MC_Dispositivo!$F$36:$BE$36=$BS$1)*(MC_Dispositivo!$F$43:$BE$43=AE$1),MC_Dispositivo!$F$53:$BE$189))</f>
        <v>0</v>
      </c>
      <c r="AF64" s="357" cm="1">
        <f t="array" aca="1" ref="AF64" ca="1">SUM(IF((MC_Dispositivo!$B$53:$B$189=$C64)*(MC_Dispositivo!$F$36:$BE$36=$BS$1)*(MC_Dispositivo!$F$43:$BE$43=AF$1),MC_Dispositivo!$F$53:$BE$189))</f>
        <v>0</v>
      </c>
      <c r="AG64" s="357" cm="1">
        <f t="array" aca="1" ref="AG64" ca="1">SUM(IF((MC_Dispositivo!$B$53:$B$189=$C64)*(MC_Dispositivo!$F$36:$BE$36=$BS$1)*(MC_Dispositivo!$F$43:$BE$43=AG$1),MC_Dispositivo!$F$53:$BE$189))</f>
        <v>0</v>
      </c>
      <c r="AH64" s="357" cm="1">
        <f t="array" aca="1" ref="AH64" ca="1">SUM(IF((MC_Dispositivo!$B$53:$B$189=$C64)*(MC_Dispositivo!$F$36:$BE$36=$BS$1)*(MC_Dispositivo!$F$43:$BE$43=AH$1),MC_Dispositivo!$F$53:$BE$189))</f>
        <v>0</v>
      </c>
      <c r="AI64" s="357" cm="1">
        <f t="array" aca="1" ref="AI64" ca="1">SUM(IF((MC_Dispositivo!$B$53:$B$189=$C64)*(MC_Dispositivo!$F$36:$BE$36=$BS$1)*(MC_Dispositivo!$F$43:$BE$43=AI$1),MC_Dispositivo!$F$53:$BE$189))</f>
        <v>0</v>
      </c>
      <c r="AJ64" s="357" cm="1">
        <f t="array" aca="1" ref="AJ64" ca="1">SUM(IF((MC_Dispositivo!$B$53:$B$189=$C64)*(MC_Dispositivo!$F$36:$BE$36=$BS$1)*(MC_Dispositivo!$F$43:$BE$43=AJ$1),MC_Dispositivo!$F$53:$BE$189))</f>
        <v>0</v>
      </c>
      <c r="AK64" s="358">
        <f ca="1">IF(A64="","",INDEX([10]TPU!$G:$G,MATCH($A64,[10]TPU!$A:$A,0)))</f>
        <v>2306.31</v>
      </c>
      <c r="AL64" s="359">
        <f t="shared" ca="1" si="19"/>
        <v>0</v>
      </c>
      <c r="AM64" s="359">
        <f t="shared" ca="1" si="19"/>
        <v>0</v>
      </c>
      <c r="AN64" s="359">
        <f t="shared" ca="1" si="19"/>
        <v>0</v>
      </c>
      <c r="AO64" s="359">
        <f t="shared" ca="1" si="19"/>
        <v>0</v>
      </c>
      <c r="AP64" s="359">
        <f t="shared" ca="1" si="19"/>
        <v>0</v>
      </c>
      <c r="AQ64" s="359">
        <f t="shared" ca="1" si="19"/>
        <v>0</v>
      </c>
      <c r="AR64" s="359">
        <f t="shared" ca="1" si="19"/>
        <v>0</v>
      </c>
      <c r="AS64" s="359">
        <f t="shared" ca="1" si="19"/>
        <v>0</v>
      </c>
      <c r="AT64" s="359">
        <f t="shared" ca="1" si="19"/>
        <v>0</v>
      </c>
      <c r="AU64" s="359">
        <f t="shared" ca="1" si="19"/>
        <v>0</v>
      </c>
      <c r="AV64" s="359">
        <f t="shared" ca="1" si="19"/>
        <v>0</v>
      </c>
      <c r="AW64" s="359">
        <f t="shared" ca="1" si="19"/>
        <v>0</v>
      </c>
      <c r="AX64" s="359">
        <f t="shared" ca="1" si="19"/>
        <v>0</v>
      </c>
      <c r="AY64" s="359">
        <f t="shared" ca="1" si="19"/>
        <v>0</v>
      </c>
      <c r="AZ64" s="359">
        <f t="shared" ca="1" si="19"/>
        <v>0</v>
      </c>
      <c r="BA64" s="359">
        <f t="shared" ca="1" si="19"/>
        <v>0</v>
      </c>
      <c r="BB64" s="359">
        <f t="shared" ca="1" si="19"/>
        <v>0</v>
      </c>
      <c r="BC64" s="359">
        <f t="shared" ca="1" si="19"/>
        <v>0</v>
      </c>
      <c r="BD64" s="359">
        <f t="shared" ca="1" si="19"/>
        <v>0</v>
      </c>
      <c r="BE64" s="359">
        <f t="shared" ca="1" si="19"/>
        <v>0</v>
      </c>
      <c r="BF64" s="359">
        <f t="shared" ca="1" si="19"/>
        <v>0</v>
      </c>
      <c r="BG64" s="359">
        <f t="shared" ca="1" si="19"/>
        <v>0</v>
      </c>
      <c r="BH64" s="359">
        <f t="shared" ca="1" si="19"/>
        <v>0</v>
      </c>
      <c r="BI64" s="359">
        <f t="shared" ca="1" si="19"/>
        <v>0</v>
      </c>
      <c r="BJ64" s="359">
        <f t="shared" ca="1" si="19"/>
        <v>0</v>
      </c>
      <c r="BK64" s="359">
        <f t="shared" ca="1" si="19"/>
        <v>0</v>
      </c>
      <c r="BL64" s="359">
        <f t="shared" ca="1" si="19"/>
        <v>0</v>
      </c>
      <c r="BM64" s="359">
        <f t="shared" ca="1" si="19"/>
        <v>0</v>
      </c>
      <c r="BN64" s="359">
        <f t="shared" ca="1" si="19"/>
        <v>0</v>
      </c>
      <c r="BO64" s="359">
        <f t="shared" ca="1" si="19"/>
        <v>0</v>
      </c>
      <c r="BP64" s="358">
        <f t="shared" ca="1" si="4"/>
        <v>0</v>
      </c>
      <c r="BQ64" s="206"/>
      <c r="BR64" s="234" t="str">
        <f t="shared" si="5"/>
        <v/>
      </c>
    </row>
    <row r="65" spans="1:70" ht="20.100000000000001" customHeight="1" outlineLevel="1" x14ac:dyDescent="0.2">
      <c r="A65" s="354" t="str">
        <f ca="1">INDEX(MC_Dispositivo!B:E,MATCH('Quantitativo_BR-356'!C65,MC_Dispositivo!B:B,0),2)</f>
        <v>RO-00643</v>
      </c>
      <c r="B65" s="354" t="str">
        <f ca="1">INDEX([10]TPU!$B:$B,MATCH($A65,[10]TPU!$A:$A,0))</f>
        <v>SICOR</v>
      </c>
      <c r="C65" s="354" t="s">
        <v>127</v>
      </c>
      <c r="D65" s="355" t="str">
        <f ca="1">INDEX(MC_Dispositivo!B:E,MATCH('Quantitativo_BR-356'!C65,MC_Dispositivo!B:B,0),3)</f>
        <v xml:space="preserve">corpo de bstc d = 1,20 m pa2 - areia, brita e pedra de mão comerciais (execução, incluindo fornecimento, carga e transporte de todos os materiais, exclui escavação) </v>
      </c>
      <c r="E65" s="354" t="str">
        <f ca="1">INDEX(MC_Dispositivo!B:E,MATCH('Quantitativo_BR-356'!C65,MC_Dispositivo!B:B,0),4)</f>
        <v>m</v>
      </c>
      <c r="F65" s="356" cm="1">
        <f t="array" aca="1" ref="F65" ca="1">IF($BS$1="Todos",SUM(IF(($BS$1="todos")*(MC_Dispositivo!$B$54:$B$212=$C65),MC_Dispositivo!$F$54:$BE$212)),SUM(IF((MC_Dispositivo!$F$36:$BE$36=$BS$1)*(MC_Dispositivo!$B$54:$B$212=$C65),MC_Dispositivo!$F$54:$BE$212)))</f>
        <v>0</v>
      </c>
      <c r="G65" s="357" cm="1">
        <f t="array" aca="1" ref="G65" ca="1">SUM(IF((MC_Dispositivo!$B$53:$B$189=$C65)*(MC_Dispositivo!$F$36:$BE$36=$BS$1)*(MC_Dispositivo!$F$43:$BE$43=G$1),MC_Dispositivo!$F$53:$BE$189))</f>
        <v>0</v>
      </c>
      <c r="H65" s="357" cm="1">
        <f t="array" aca="1" ref="H65" ca="1">SUM(IF((MC_Dispositivo!$B$53:$B$189=$C65)*(MC_Dispositivo!$F$36:$BE$36=$BS$1)*(MC_Dispositivo!$F$43:$BE$43=H$1),MC_Dispositivo!$F$53:$BE$189))</f>
        <v>0</v>
      </c>
      <c r="I65" s="357" cm="1">
        <f t="array" aca="1" ref="I65" ca="1">SUM(IF((MC_Dispositivo!$B$53:$B$189=$C65)*(MC_Dispositivo!$F$36:$BE$36=$BS$1)*(MC_Dispositivo!$F$43:$BE$43=I$1),MC_Dispositivo!$F$53:$BE$189))</f>
        <v>0</v>
      </c>
      <c r="J65" s="357" cm="1">
        <f t="array" aca="1" ref="J65" ca="1">SUM(IF((MC_Dispositivo!$B$53:$B$189=$C65)*(MC_Dispositivo!$F$36:$BE$36=$BS$1)*(MC_Dispositivo!$F$43:$BE$43=J$1),MC_Dispositivo!$F$53:$BE$189))</f>
        <v>0</v>
      </c>
      <c r="K65" s="357" cm="1">
        <f t="array" aca="1" ref="K65" ca="1">SUM(IF((MC_Dispositivo!$B$53:$B$189=$C65)*(MC_Dispositivo!$F$36:$BE$36=$BS$1)*(MC_Dispositivo!$F$43:$BE$43=K$1),MC_Dispositivo!$F$53:$BE$189))</f>
        <v>0</v>
      </c>
      <c r="L65" s="357" cm="1">
        <f t="array" aca="1" ref="L65" ca="1">SUM(IF((MC_Dispositivo!$B$53:$B$189=$C65)*(MC_Dispositivo!$F$36:$BE$36=$BS$1)*(MC_Dispositivo!$F$43:$BE$43=L$1),MC_Dispositivo!$F$53:$BE$189))</f>
        <v>0</v>
      </c>
      <c r="M65" s="357" cm="1">
        <f t="array" aca="1" ref="M65" ca="1">SUM(IF((MC_Dispositivo!$B$53:$B$189=$C65)*(MC_Dispositivo!$F$36:$BE$36=$BS$1)*(MC_Dispositivo!$F$43:$BE$43=M$1),MC_Dispositivo!$F$53:$BE$189))</f>
        <v>0</v>
      </c>
      <c r="N65" s="357" cm="1">
        <f t="array" aca="1" ref="N65" ca="1">SUM(IF((MC_Dispositivo!$B$53:$B$189=$C65)*(MC_Dispositivo!$F$36:$BE$36=$BS$1)*(MC_Dispositivo!$F$43:$BE$43=N$1),MC_Dispositivo!$F$53:$BE$189))</f>
        <v>0</v>
      </c>
      <c r="O65" s="357" cm="1">
        <f t="array" aca="1" ref="O65" ca="1">SUM(IF((MC_Dispositivo!$B$53:$B$189=$C65)*(MC_Dispositivo!$F$36:$BE$36=$BS$1)*(MC_Dispositivo!$F$43:$BE$43=O$1),MC_Dispositivo!$F$53:$BE$189))</f>
        <v>0</v>
      </c>
      <c r="P65" s="357" cm="1">
        <f t="array" aca="1" ref="P65" ca="1">SUM(IF((MC_Dispositivo!$B$53:$B$189=$C65)*(MC_Dispositivo!$F$36:$BE$36=$BS$1)*(MC_Dispositivo!$F$43:$BE$43=P$1),MC_Dispositivo!$F$53:$BE$189))</f>
        <v>0</v>
      </c>
      <c r="Q65" s="357" cm="1">
        <f t="array" aca="1" ref="Q65" ca="1">SUM(IF((MC_Dispositivo!$B$53:$B$189=$C65)*(MC_Dispositivo!$F$36:$BE$36=$BS$1)*(MC_Dispositivo!$F$43:$BE$43=Q$1),MC_Dispositivo!$F$53:$BE$189))</f>
        <v>0</v>
      </c>
      <c r="R65" s="357" cm="1">
        <f t="array" aca="1" ref="R65" ca="1">SUM(IF((MC_Dispositivo!$B$53:$B$189=$C65)*(MC_Dispositivo!$F$36:$BE$36=$BS$1)*(MC_Dispositivo!$F$43:$BE$43=R$1),MC_Dispositivo!$F$53:$BE$189))</f>
        <v>0</v>
      </c>
      <c r="S65" s="357" cm="1">
        <f t="array" aca="1" ref="S65" ca="1">SUM(IF((MC_Dispositivo!$B$53:$B$189=$C65)*(MC_Dispositivo!$F$36:$BE$36=$BS$1)*(MC_Dispositivo!$F$43:$BE$43=S$1),MC_Dispositivo!$F$53:$BE$189))</f>
        <v>0</v>
      </c>
      <c r="T65" s="357" cm="1">
        <f t="array" aca="1" ref="T65" ca="1">SUM(IF((MC_Dispositivo!$B$53:$B$189=$C65)*(MC_Dispositivo!$F$36:$BE$36=$BS$1)*(MC_Dispositivo!$F$43:$BE$43=T$1),MC_Dispositivo!$F$53:$BE$189))</f>
        <v>0</v>
      </c>
      <c r="U65" s="357" cm="1">
        <f t="array" aca="1" ref="U65" ca="1">SUM(IF((MC_Dispositivo!$B$53:$B$189=$C65)*(MC_Dispositivo!$F$36:$BE$36=$BS$1)*(MC_Dispositivo!$F$43:$BE$43=U$1),MC_Dispositivo!$F$53:$BE$189))</f>
        <v>0</v>
      </c>
      <c r="V65" s="357" cm="1">
        <f t="array" aca="1" ref="V65" ca="1">SUM(IF((MC_Dispositivo!$B$53:$B$189=$C65)*(MC_Dispositivo!$F$36:$BE$36=$BS$1)*(MC_Dispositivo!$F$43:$BE$43=V$1),MC_Dispositivo!$F$53:$BE$189))</f>
        <v>0</v>
      </c>
      <c r="W65" s="357" cm="1">
        <f t="array" aca="1" ref="W65" ca="1">SUM(IF((MC_Dispositivo!$B$53:$B$189=$C65)*(MC_Dispositivo!$F$36:$BE$36=$BS$1)*(MC_Dispositivo!$F$43:$BE$43=W$1),MC_Dispositivo!$F$53:$BE$189))</f>
        <v>0</v>
      </c>
      <c r="X65" s="357" cm="1">
        <f t="array" aca="1" ref="X65" ca="1">SUM(IF((MC_Dispositivo!$B$53:$B$189=$C65)*(MC_Dispositivo!$F$36:$BE$36=$BS$1)*(MC_Dispositivo!$F$43:$BE$43=X$1),MC_Dispositivo!$F$53:$BE$189))</f>
        <v>0</v>
      </c>
      <c r="Y65" s="357" cm="1">
        <f t="array" aca="1" ref="Y65" ca="1">SUM(IF((MC_Dispositivo!$B$53:$B$189=$C65)*(MC_Dispositivo!$F$36:$BE$36=$BS$1)*(MC_Dispositivo!$F$43:$BE$43=Y$1),MC_Dispositivo!$F$53:$BE$189))</f>
        <v>0</v>
      </c>
      <c r="Z65" s="357" cm="1">
        <f t="array" aca="1" ref="Z65" ca="1">SUM(IF((MC_Dispositivo!$B$53:$B$189=$C65)*(MC_Dispositivo!$F$36:$BE$36=$BS$1)*(MC_Dispositivo!$F$43:$BE$43=Z$1),MC_Dispositivo!$F$53:$BE$189))</f>
        <v>0</v>
      </c>
      <c r="AA65" s="357" cm="1">
        <f t="array" aca="1" ref="AA65" ca="1">SUM(IF((MC_Dispositivo!$B$53:$B$189=$C65)*(MC_Dispositivo!$F$36:$BE$36=$BS$1)*(MC_Dispositivo!$F$43:$BE$43=AA$1),MC_Dispositivo!$F$53:$BE$189))</f>
        <v>0</v>
      </c>
      <c r="AB65" s="357" cm="1">
        <f t="array" aca="1" ref="AB65" ca="1">SUM(IF((MC_Dispositivo!$B$53:$B$189=$C65)*(MC_Dispositivo!$F$36:$BE$36=$BS$1)*(MC_Dispositivo!$F$43:$BE$43=AB$1),MC_Dispositivo!$F$53:$BE$189))</f>
        <v>0</v>
      </c>
      <c r="AC65" s="357" cm="1">
        <f t="array" aca="1" ref="AC65" ca="1">SUM(IF((MC_Dispositivo!$B$53:$B$189=$C65)*(MC_Dispositivo!$F$36:$BE$36=$BS$1)*(MC_Dispositivo!$F$43:$BE$43=AC$1),MC_Dispositivo!$F$53:$BE$189))</f>
        <v>0</v>
      </c>
      <c r="AD65" s="357" cm="1">
        <f t="array" aca="1" ref="AD65" ca="1">SUM(IF((MC_Dispositivo!$B$53:$B$189=$C65)*(MC_Dispositivo!$F$36:$BE$36=$BS$1)*(MC_Dispositivo!$F$43:$BE$43=AD$1),MC_Dispositivo!$F$53:$BE$189))</f>
        <v>0</v>
      </c>
      <c r="AE65" s="357" cm="1">
        <f t="array" aca="1" ref="AE65" ca="1">SUM(IF((MC_Dispositivo!$B$53:$B$189=$C65)*(MC_Dispositivo!$F$36:$BE$36=$BS$1)*(MC_Dispositivo!$F$43:$BE$43=AE$1),MC_Dispositivo!$F$53:$BE$189))</f>
        <v>0</v>
      </c>
      <c r="AF65" s="357" cm="1">
        <f t="array" aca="1" ref="AF65" ca="1">SUM(IF((MC_Dispositivo!$B$53:$B$189=$C65)*(MC_Dispositivo!$F$36:$BE$36=$BS$1)*(MC_Dispositivo!$F$43:$BE$43=AF$1),MC_Dispositivo!$F$53:$BE$189))</f>
        <v>0</v>
      </c>
      <c r="AG65" s="357" cm="1">
        <f t="array" aca="1" ref="AG65" ca="1">SUM(IF((MC_Dispositivo!$B$53:$B$189=$C65)*(MC_Dispositivo!$F$36:$BE$36=$BS$1)*(MC_Dispositivo!$F$43:$BE$43=AG$1),MC_Dispositivo!$F$53:$BE$189))</f>
        <v>0</v>
      </c>
      <c r="AH65" s="357" cm="1">
        <f t="array" aca="1" ref="AH65" ca="1">SUM(IF((MC_Dispositivo!$B$53:$B$189=$C65)*(MC_Dispositivo!$F$36:$BE$36=$BS$1)*(MC_Dispositivo!$F$43:$BE$43=AH$1),MC_Dispositivo!$F$53:$BE$189))</f>
        <v>0</v>
      </c>
      <c r="AI65" s="357" cm="1">
        <f t="array" aca="1" ref="AI65" ca="1">SUM(IF((MC_Dispositivo!$B$53:$B$189=$C65)*(MC_Dispositivo!$F$36:$BE$36=$BS$1)*(MC_Dispositivo!$F$43:$BE$43=AI$1),MC_Dispositivo!$F$53:$BE$189))</f>
        <v>0</v>
      </c>
      <c r="AJ65" s="357" cm="1">
        <f t="array" aca="1" ref="AJ65" ca="1">SUM(IF((MC_Dispositivo!$B$53:$B$189=$C65)*(MC_Dispositivo!$F$36:$BE$36=$BS$1)*(MC_Dispositivo!$F$43:$BE$43=AJ$1),MC_Dispositivo!$F$53:$BE$189))</f>
        <v>0</v>
      </c>
      <c r="AK65" s="358">
        <f ca="1">IF(A65="","",INDEX([10]TPU!$G:$G,MATCH($A65,[10]TPU!$A:$A,0)))</f>
        <v>1576.61</v>
      </c>
      <c r="AL65" s="359">
        <f t="shared" ca="1" si="19"/>
        <v>0</v>
      </c>
      <c r="AM65" s="359">
        <f t="shared" ca="1" si="19"/>
        <v>0</v>
      </c>
      <c r="AN65" s="359">
        <f t="shared" ca="1" si="19"/>
        <v>0</v>
      </c>
      <c r="AO65" s="359">
        <f t="shared" ca="1" si="19"/>
        <v>0</v>
      </c>
      <c r="AP65" s="359">
        <f t="shared" ca="1" si="19"/>
        <v>0</v>
      </c>
      <c r="AQ65" s="359">
        <f t="shared" ca="1" si="19"/>
        <v>0</v>
      </c>
      <c r="AR65" s="359">
        <f t="shared" ca="1" si="19"/>
        <v>0</v>
      </c>
      <c r="AS65" s="359">
        <f t="shared" ca="1" si="19"/>
        <v>0</v>
      </c>
      <c r="AT65" s="359">
        <f t="shared" ca="1" si="19"/>
        <v>0</v>
      </c>
      <c r="AU65" s="359">
        <f t="shared" ca="1" si="19"/>
        <v>0</v>
      </c>
      <c r="AV65" s="359">
        <f t="shared" ca="1" si="19"/>
        <v>0</v>
      </c>
      <c r="AW65" s="359">
        <f t="shared" ca="1" si="19"/>
        <v>0</v>
      </c>
      <c r="AX65" s="359">
        <f t="shared" ca="1" si="19"/>
        <v>0</v>
      </c>
      <c r="AY65" s="359">
        <f t="shared" ca="1" si="19"/>
        <v>0</v>
      </c>
      <c r="AZ65" s="359">
        <f t="shared" ca="1" si="19"/>
        <v>0</v>
      </c>
      <c r="BA65" s="359">
        <f t="shared" ca="1" si="19"/>
        <v>0</v>
      </c>
      <c r="BB65" s="359">
        <f t="shared" ca="1" si="19"/>
        <v>0</v>
      </c>
      <c r="BC65" s="359">
        <f t="shared" ca="1" si="19"/>
        <v>0</v>
      </c>
      <c r="BD65" s="359">
        <f t="shared" ca="1" si="19"/>
        <v>0</v>
      </c>
      <c r="BE65" s="359">
        <f t="shared" ca="1" si="19"/>
        <v>0</v>
      </c>
      <c r="BF65" s="359">
        <f t="shared" ca="1" si="19"/>
        <v>0</v>
      </c>
      <c r="BG65" s="359">
        <f t="shared" ca="1" si="19"/>
        <v>0</v>
      </c>
      <c r="BH65" s="359">
        <f t="shared" ca="1" si="19"/>
        <v>0</v>
      </c>
      <c r="BI65" s="359">
        <f t="shared" ca="1" si="19"/>
        <v>0</v>
      </c>
      <c r="BJ65" s="359">
        <f t="shared" ca="1" si="19"/>
        <v>0</v>
      </c>
      <c r="BK65" s="359">
        <f t="shared" ca="1" si="19"/>
        <v>0</v>
      </c>
      <c r="BL65" s="359">
        <f t="shared" ca="1" si="19"/>
        <v>0</v>
      </c>
      <c r="BM65" s="359">
        <f t="shared" ca="1" si="19"/>
        <v>0</v>
      </c>
      <c r="BN65" s="359">
        <f t="shared" ca="1" si="19"/>
        <v>0</v>
      </c>
      <c r="BO65" s="359">
        <f t="shared" ca="1" si="19"/>
        <v>0</v>
      </c>
      <c r="BP65" s="358">
        <f t="shared" ca="1" si="4"/>
        <v>0</v>
      </c>
      <c r="BQ65" s="206"/>
      <c r="BR65" s="234" t="str">
        <f t="shared" si="5"/>
        <v/>
      </c>
    </row>
    <row r="66" spans="1:70" ht="20.100000000000001" customHeight="1" outlineLevel="1" x14ac:dyDescent="0.2">
      <c r="A66" s="354" t="str">
        <f ca="1">INDEX(MC_Dispositivo!B:E,MATCH('Quantitativo_BR-356'!C66,MC_Dispositivo!B:B,0),2)</f>
        <v>ED-48546</v>
      </c>
      <c r="B66" s="354" t="str">
        <f ca="1">INDEX([10]TPU!$B:$B,MATCH($A66,[10]TPU!$A:$A,0))</f>
        <v>SICOR</v>
      </c>
      <c r="C66" s="354" t="s">
        <v>128</v>
      </c>
      <c r="D66" s="355" t="str">
        <f ca="1">INDEX(MC_Dispositivo!B:E,MATCH('Quantitativo_BR-356'!C66,MC_Dispositivo!B:B,0),3)</f>
        <v>ala de rede tubular dn 1200, exclusive bota fora</v>
      </c>
      <c r="E66" s="354" t="str">
        <f ca="1">INDEX(MC_Dispositivo!B:E,MATCH('Quantitativo_BR-356'!C66,MC_Dispositivo!B:B,0),4)</f>
        <v>u</v>
      </c>
      <c r="F66" s="356" cm="1">
        <f t="array" aca="1" ref="F66" ca="1">IF($BS$1="Todos",SUM(IF(($BS$1="todos")*(MC_Dispositivo!$B$54:$B$212=$C66),MC_Dispositivo!$F$54:$BE$212)),SUM(IF((MC_Dispositivo!$F$36:$BE$36=$BS$1)*(MC_Dispositivo!$B$54:$B$212=$C66),MC_Dispositivo!$F$54:$BE$212)))</f>
        <v>0</v>
      </c>
      <c r="G66" s="357" cm="1">
        <f t="array" aca="1" ref="G66" ca="1">SUM(IF((MC_Dispositivo!$B$53:$B$189=$C66)*(MC_Dispositivo!$F$36:$BE$36=$BS$1)*(MC_Dispositivo!$F$43:$BE$43=G$1),MC_Dispositivo!$F$53:$BE$189))</f>
        <v>0</v>
      </c>
      <c r="H66" s="357" cm="1">
        <f t="array" aca="1" ref="H66" ca="1">SUM(IF((MC_Dispositivo!$B$53:$B$189=$C66)*(MC_Dispositivo!$F$36:$BE$36=$BS$1)*(MC_Dispositivo!$F$43:$BE$43=H$1),MC_Dispositivo!$F$53:$BE$189))</f>
        <v>0</v>
      </c>
      <c r="I66" s="357" cm="1">
        <f t="array" aca="1" ref="I66" ca="1">SUM(IF((MC_Dispositivo!$B$53:$B$189=$C66)*(MC_Dispositivo!$F$36:$BE$36=$BS$1)*(MC_Dispositivo!$F$43:$BE$43=I$1),MC_Dispositivo!$F$53:$BE$189))</f>
        <v>0</v>
      </c>
      <c r="J66" s="357" cm="1">
        <f t="array" aca="1" ref="J66" ca="1">SUM(IF((MC_Dispositivo!$B$53:$B$189=$C66)*(MC_Dispositivo!$F$36:$BE$36=$BS$1)*(MC_Dispositivo!$F$43:$BE$43=J$1),MC_Dispositivo!$F$53:$BE$189))</f>
        <v>0</v>
      </c>
      <c r="K66" s="357" cm="1">
        <f t="array" aca="1" ref="K66" ca="1">SUM(IF((MC_Dispositivo!$B$53:$B$189=$C66)*(MC_Dispositivo!$F$36:$BE$36=$BS$1)*(MC_Dispositivo!$F$43:$BE$43=K$1),MC_Dispositivo!$F$53:$BE$189))</f>
        <v>0</v>
      </c>
      <c r="L66" s="357" cm="1">
        <f t="array" aca="1" ref="L66" ca="1">SUM(IF((MC_Dispositivo!$B$53:$B$189=$C66)*(MC_Dispositivo!$F$36:$BE$36=$BS$1)*(MC_Dispositivo!$F$43:$BE$43=L$1),MC_Dispositivo!$F$53:$BE$189))</f>
        <v>0</v>
      </c>
      <c r="M66" s="357" cm="1">
        <f t="array" aca="1" ref="M66" ca="1">SUM(IF((MC_Dispositivo!$B$53:$B$189=$C66)*(MC_Dispositivo!$F$36:$BE$36=$BS$1)*(MC_Dispositivo!$F$43:$BE$43=M$1),MC_Dispositivo!$F$53:$BE$189))</f>
        <v>0</v>
      </c>
      <c r="N66" s="357" cm="1">
        <f t="array" aca="1" ref="N66" ca="1">SUM(IF((MC_Dispositivo!$B$53:$B$189=$C66)*(MC_Dispositivo!$F$36:$BE$36=$BS$1)*(MC_Dispositivo!$F$43:$BE$43=N$1),MC_Dispositivo!$F$53:$BE$189))</f>
        <v>0</v>
      </c>
      <c r="O66" s="357" cm="1">
        <f t="array" aca="1" ref="O66" ca="1">SUM(IF((MC_Dispositivo!$B$53:$B$189=$C66)*(MC_Dispositivo!$F$36:$BE$36=$BS$1)*(MC_Dispositivo!$F$43:$BE$43=O$1),MC_Dispositivo!$F$53:$BE$189))</f>
        <v>0</v>
      </c>
      <c r="P66" s="357" cm="1">
        <f t="array" aca="1" ref="P66" ca="1">SUM(IF((MC_Dispositivo!$B$53:$B$189=$C66)*(MC_Dispositivo!$F$36:$BE$36=$BS$1)*(MC_Dispositivo!$F$43:$BE$43=P$1),MC_Dispositivo!$F$53:$BE$189))</f>
        <v>0</v>
      </c>
      <c r="Q66" s="357" cm="1">
        <f t="array" aca="1" ref="Q66" ca="1">SUM(IF((MC_Dispositivo!$B$53:$B$189=$C66)*(MC_Dispositivo!$F$36:$BE$36=$BS$1)*(MC_Dispositivo!$F$43:$BE$43=Q$1),MC_Dispositivo!$F$53:$BE$189))</f>
        <v>0</v>
      </c>
      <c r="R66" s="357" cm="1">
        <f t="array" aca="1" ref="R66" ca="1">SUM(IF((MC_Dispositivo!$B$53:$B$189=$C66)*(MC_Dispositivo!$F$36:$BE$36=$BS$1)*(MC_Dispositivo!$F$43:$BE$43=R$1),MC_Dispositivo!$F$53:$BE$189))</f>
        <v>0</v>
      </c>
      <c r="S66" s="357" cm="1">
        <f t="array" aca="1" ref="S66" ca="1">SUM(IF((MC_Dispositivo!$B$53:$B$189=$C66)*(MC_Dispositivo!$F$36:$BE$36=$BS$1)*(MC_Dispositivo!$F$43:$BE$43=S$1),MC_Dispositivo!$F$53:$BE$189))</f>
        <v>0</v>
      </c>
      <c r="T66" s="357" cm="1">
        <f t="array" aca="1" ref="T66" ca="1">SUM(IF((MC_Dispositivo!$B$53:$B$189=$C66)*(MC_Dispositivo!$F$36:$BE$36=$BS$1)*(MC_Dispositivo!$F$43:$BE$43=T$1),MC_Dispositivo!$F$53:$BE$189))</f>
        <v>0</v>
      </c>
      <c r="U66" s="357" cm="1">
        <f t="array" aca="1" ref="U66" ca="1">SUM(IF((MC_Dispositivo!$B$53:$B$189=$C66)*(MC_Dispositivo!$F$36:$BE$36=$BS$1)*(MC_Dispositivo!$F$43:$BE$43=U$1),MC_Dispositivo!$F$53:$BE$189))</f>
        <v>0</v>
      </c>
      <c r="V66" s="357" cm="1">
        <f t="array" aca="1" ref="V66" ca="1">SUM(IF((MC_Dispositivo!$B$53:$B$189=$C66)*(MC_Dispositivo!$F$36:$BE$36=$BS$1)*(MC_Dispositivo!$F$43:$BE$43=V$1),MC_Dispositivo!$F$53:$BE$189))</f>
        <v>0</v>
      </c>
      <c r="W66" s="357" cm="1">
        <f t="array" aca="1" ref="W66" ca="1">SUM(IF((MC_Dispositivo!$B$53:$B$189=$C66)*(MC_Dispositivo!$F$36:$BE$36=$BS$1)*(MC_Dispositivo!$F$43:$BE$43=W$1),MC_Dispositivo!$F$53:$BE$189))</f>
        <v>0</v>
      </c>
      <c r="X66" s="357" cm="1">
        <f t="array" aca="1" ref="X66" ca="1">SUM(IF((MC_Dispositivo!$B$53:$B$189=$C66)*(MC_Dispositivo!$F$36:$BE$36=$BS$1)*(MC_Dispositivo!$F$43:$BE$43=X$1),MC_Dispositivo!$F$53:$BE$189))</f>
        <v>0</v>
      </c>
      <c r="Y66" s="357" cm="1">
        <f t="array" aca="1" ref="Y66" ca="1">SUM(IF((MC_Dispositivo!$B$53:$B$189=$C66)*(MC_Dispositivo!$F$36:$BE$36=$BS$1)*(MC_Dispositivo!$F$43:$BE$43=Y$1),MC_Dispositivo!$F$53:$BE$189))</f>
        <v>0</v>
      </c>
      <c r="Z66" s="357" cm="1">
        <f t="array" aca="1" ref="Z66" ca="1">SUM(IF((MC_Dispositivo!$B$53:$B$189=$C66)*(MC_Dispositivo!$F$36:$BE$36=$BS$1)*(MC_Dispositivo!$F$43:$BE$43=Z$1),MC_Dispositivo!$F$53:$BE$189))</f>
        <v>0</v>
      </c>
      <c r="AA66" s="357" cm="1">
        <f t="array" aca="1" ref="AA66" ca="1">SUM(IF((MC_Dispositivo!$B$53:$B$189=$C66)*(MC_Dispositivo!$F$36:$BE$36=$BS$1)*(MC_Dispositivo!$F$43:$BE$43=AA$1),MC_Dispositivo!$F$53:$BE$189))</f>
        <v>0</v>
      </c>
      <c r="AB66" s="357" cm="1">
        <f t="array" aca="1" ref="AB66" ca="1">SUM(IF((MC_Dispositivo!$B$53:$B$189=$C66)*(MC_Dispositivo!$F$36:$BE$36=$BS$1)*(MC_Dispositivo!$F$43:$BE$43=AB$1),MC_Dispositivo!$F$53:$BE$189))</f>
        <v>0</v>
      </c>
      <c r="AC66" s="357" cm="1">
        <f t="array" aca="1" ref="AC66" ca="1">SUM(IF((MC_Dispositivo!$B$53:$B$189=$C66)*(MC_Dispositivo!$F$36:$BE$36=$BS$1)*(MC_Dispositivo!$F$43:$BE$43=AC$1),MC_Dispositivo!$F$53:$BE$189))</f>
        <v>0</v>
      </c>
      <c r="AD66" s="357" cm="1">
        <f t="array" aca="1" ref="AD66" ca="1">SUM(IF((MC_Dispositivo!$B$53:$B$189=$C66)*(MC_Dispositivo!$F$36:$BE$36=$BS$1)*(MC_Dispositivo!$F$43:$BE$43=AD$1),MC_Dispositivo!$F$53:$BE$189))</f>
        <v>0</v>
      </c>
      <c r="AE66" s="357" cm="1">
        <f t="array" aca="1" ref="AE66" ca="1">SUM(IF((MC_Dispositivo!$B$53:$B$189=$C66)*(MC_Dispositivo!$F$36:$BE$36=$BS$1)*(MC_Dispositivo!$F$43:$BE$43=AE$1),MC_Dispositivo!$F$53:$BE$189))</f>
        <v>0</v>
      </c>
      <c r="AF66" s="357" cm="1">
        <f t="array" aca="1" ref="AF66" ca="1">SUM(IF((MC_Dispositivo!$B$53:$B$189=$C66)*(MC_Dispositivo!$F$36:$BE$36=$BS$1)*(MC_Dispositivo!$F$43:$BE$43=AF$1),MC_Dispositivo!$F$53:$BE$189))</f>
        <v>0</v>
      </c>
      <c r="AG66" s="357" cm="1">
        <f t="array" aca="1" ref="AG66" ca="1">SUM(IF((MC_Dispositivo!$B$53:$B$189=$C66)*(MC_Dispositivo!$F$36:$BE$36=$BS$1)*(MC_Dispositivo!$F$43:$BE$43=AG$1),MC_Dispositivo!$F$53:$BE$189))</f>
        <v>0</v>
      </c>
      <c r="AH66" s="357" cm="1">
        <f t="array" aca="1" ref="AH66" ca="1">SUM(IF((MC_Dispositivo!$B$53:$B$189=$C66)*(MC_Dispositivo!$F$36:$BE$36=$BS$1)*(MC_Dispositivo!$F$43:$BE$43=AH$1),MC_Dispositivo!$F$53:$BE$189))</f>
        <v>0</v>
      </c>
      <c r="AI66" s="357" cm="1">
        <f t="array" aca="1" ref="AI66" ca="1">SUM(IF((MC_Dispositivo!$B$53:$B$189=$C66)*(MC_Dispositivo!$F$36:$BE$36=$BS$1)*(MC_Dispositivo!$F$43:$BE$43=AI$1),MC_Dispositivo!$F$53:$BE$189))</f>
        <v>0</v>
      </c>
      <c r="AJ66" s="357" cm="1">
        <f t="array" aca="1" ref="AJ66" ca="1">SUM(IF((MC_Dispositivo!$B$53:$B$189=$C66)*(MC_Dispositivo!$F$36:$BE$36=$BS$1)*(MC_Dispositivo!$F$43:$BE$43=AJ$1),MC_Dispositivo!$F$53:$BE$189))</f>
        <v>0</v>
      </c>
      <c r="AK66" s="358">
        <f ca="1">IF(A66="","",INDEX([10]TPU!$G:$G,MATCH($A66,[10]TPU!$A:$A,0)))</f>
        <v>3312.13</v>
      </c>
      <c r="AL66" s="359">
        <f t="shared" ca="1" si="19"/>
        <v>0</v>
      </c>
      <c r="AM66" s="359">
        <f t="shared" ca="1" si="19"/>
        <v>0</v>
      </c>
      <c r="AN66" s="359">
        <f t="shared" ca="1" si="19"/>
        <v>0</v>
      </c>
      <c r="AO66" s="359">
        <f t="shared" ca="1" si="19"/>
        <v>0</v>
      </c>
      <c r="AP66" s="359">
        <f t="shared" ca="1" si="19"/>
        <v>0</v>
      </c>
      <c r="AQ66" s="359">
        <f t="shared" ca="1" si="19"/>
        <v>0</v>
      </c>
      <c r="AR66" s="359">
        <f t="shared" ca="1" si="19"/>
        <v>0</v>
      </c>
      <c r="AS66" s="359">
        <f t="shared" ca="1" si="19"/>
        <v>0</v>
      </c>
      <c r="AT66" s="359">
        <f t="shared" ca="1" si="19"/>
        <v>0</v>
      </c>
      <c r="AU66" s="359">
        <f t="shared" ca="1" si="19"/>
        <v>0</v>
      </c>
      <c r="AV66" s="359">
        <f t="shared" ca="1" si="19"/>
        <v>0</v>
      </c>
      <c r="AW66" s="359">
        <f t="shared" ca="1" si="19"/>
        <v>0</v>
      </c>
      <c r="AX66" s="359">
        <f t="shared" ca="1" si="19"/>
        <v>0</v>
      </c>
      <c r="AY66" s="359">
        <f t="shared" ca="1" si="19"/>
        <v>0</v>
      </c>
      <c r="AZ66" s="359">
        <f t="shared" ca="1" si="19"/>
        <v>0</v>
      </c>
      <c r="BA66" s="359">
        <f t="shared" ca="1" si="19"/>
        <v>0</v>
      </c>
      <c r="BB66" s="359">
        <f t="shared" ca="1" si="19"/>
        <v>0</v>
      </c>
      <c r="BC66" s="359">
        <f t="shared" ca="1" si="19"/>
        <v>0</v>
      </c>
      <c r="BD66" s="359">
        <f t="shared" ca="1" si="19"/>
        <v>0</v>
      </c>
      <c r="BE66" s="359">
        <f t="shared" ca="1" si="19"/>
        <v>0</v>
      </c>
      <c r="BF66" s="359">
        <f t="shared" ca="1" si="19"/>
        <v>0</v>
      </c>
      <c r="BG66" s="359">
        <f t="shared" ca="1" si="19"/>
        <v>0</v>
      </c>
      <c r="BH66" s="359">
        <f t="shared" ca="1" si="19"/>
        <v>0</v>
      </c>
      <c r="BI66" s="359">
        <f t="shared" ca="1" si="19"/>
        <v>0</v>
      </c>
      <c r="BJ66" s="359">
        <f t="shared" ca="1" si="19"/>
        <v>0</v>
      </c>
      <c r="BK66" s="359">
        <f t="shared" ca="1" si="19"/>
        <v>0</v>
      </c>
      <c r="BL66" s="359">
        <f t="shared" ca="1" si="19"/>
        <v>0</v>
      </c>
      <c r="BM66" s="359">
        <f t="shared" ca="1" si="19"/>
        <v>0</v>
      </c>
      <c r="BN66" s="359">
        <f t="shared" ca="1" si="19"/>
        <v>0</v>
      </c>
      <c r="BO66" s="359">
        <f t="shared" ca="1" si="19"/>
        <v>0</v>
      </c>
      <c r="BP66" s="358">
        <f t="shared" ca="1" si="4"/>
        <v>0</v>
      </c>
      <c r="BQ66" s="206"/>
      <c r="BR66" s="234" t="str">
        <f t="shared" si="5"/>
        <v/>
      </c>
    </row>
    <row r="67" spans="1:70" ht="20.100000000000001" customHeight="1" outlineLevel="1" x14ac:dyDescent="0.2">
      <c r="A67" s="354" t="str">
        <f ca="1">INDEX(MC_Dispositivo!B:E,MATCH('Quantitativo_BR-356'!C67,MC_Dispositivo!B:B,0),2)</f>
        <v>RO-00645</v>
      </c>
      <c r="B67" s="354" t="str">
        <f ca="1">INDEX([10]TPU!$B:$B,MATCH($A67,[10]TPU!$A:$A,0))</f>
        <v>SICOR</v>
      </c>
      <c r="C67" s="354" t="s">
        <v>129</v>
      </c>
      <c r="D67" s="355" t="str">
        <f ca="1">INDEX(MC_Dispositivo!B:E,MATCH('Quantitativo_BR-356'!C67,MC_Dispositivo!B:B,0),3)</f>
        <v xml:space="preserve">corpo de bstc d = 1,50 m pa2 - areia, brita e pedra de mão comerciais (execução, incluindo fornecimento, carga e transporte de todos os materiais, exclui escavação) </v>
      </c>
      <c r="E67" s="354" t="str">
        <f ca="1">INDEX(MC_Dispositivo!B:E,MATCH('Quantitativo_BR-356'!C67,MC_Dispositivo!B:B,0),4)</f>
        <v>m</v>
      </c>
      <c r="F67" s="356" cm="1">
        <f t="array" aca="1" ref="F67" ca="1">IF($BS$1="Todos",SUM(IF(($BS$1="todos")*(MC_Dispositivo!$B$54:$B$212=$C67),MC_Dispositivo!$F$54:$BE$212)),SUM(IF((MC_Dispositivo!$F$36:$BE$36=$BS$1)*(MC_Dispositivo!$B$54:$B$212=$C67),MC_Dispositivo!$F$54:$BE$212)))</f>
        <v>0</v>
      </c>
      <c r="G67" s="357" cm="1">
        <f t="array" aca="1" ref="G67" ca="1">SUM(IF((MC_Dispositivo!$B$53:$B$189=$C67)*(MC_Dispositivo!$F$36:$BE$36=$BS$1)*(MC_Dispositivo!$F$43:$BE$43=G$1),MC_Dispositivo!$F$53:$BE$189))</f>
        <v>0</v>
      </c>
      <c r="H67" s="357" cm="1">
        <f t="array" aca="1" ref="H67" ca="1">SUM(IF((MC_Dispositivo!$B$53:$B$189=$C67)*(MC_Dispositivo!$F$36:$BE$36=$BS$1)*(MC_Dispositivo!$F$43:$BE$43=H$1),MC_Dispositivo!$F$53:$BE$189))</f>
        <v>0</v>
      </c>
      <c r="I67" s="357" cm="1">
        <f t="array" aca="1" ref="I67" ca="1">SUM(IF((MC_Dispositivo!$B$53:$B$189=$C67)*(MC_Dispositivo!$F$36:$BE$36=$BS$1)*(MC_Dispositivo!$F$43:$BE$43=I$1),MC_Dispositivo!$F$53:$BE$189))</f>
        <v>0</v>
      </c>
      <c r="J67" s="357" cm="1">
        <f t="array" aca="1" ref="J67" ca="1">SUM(IF((MC_Dispositivo!$B$53:$B$189=$C67)*(MC_Dispositivo!$F$36:$BE$36=$BS$1)*(MC_Dispositivo!$F$43:$BE$43=J$1),MC_Dispositivo!$F$53:$BE$189))</f>
        <v>0</v>
      </c>
      <c r="K67" s="357" cm="1">
        <f t="array" aca="1" ref="K67" ca="1">SUM(IF((MC_Dispositivo!$B$53:$B$189=$C67)*(MC_Dispositivo!$F$36:$BE$36=$BS$1)*(MC_Dispositivo!$F$43:$BE$43=K$1),MC_Dispositivo!$F$53:$BE$189))</f>
        <v>0</v>
      </c>
      <c r="L67" s="357" cm="1">
        <f t="array" aca="1" ref="L67" ca="1">SUM(IF((MC_Dispositivo!$B$53:$B$189=$C67)*(MC_Dispositivo!$F$36:$BE$36=$BS$1)*(MC_Dispositivo!$F$43:$BE$43=L$1),MC_Dispositivo!$F$53:$BE$189))</f>
        <v>0</v>
      </c>
      <c r="M67" s="357" cm="1">
        <f t="array" aca="1" ref="M67" ca="1">SUM(IF((MC_Dispositivo!$B$53:$B$189=$C67)*(MC_Dispositivo!$F$36:$BE$36=$BS$1)*(MC_Dispositivo!$F$43:$BE$43=M$1),MC_Dispositivo!$F$53:$BE$189))</f>
        <v>0</v>
      </c>
      <c r="N67" s="357" cm="1">
        <f t="array" aca="1" ref="N67" ca="1">SUM(IF((MC_Dispositivo!$B$53:$B$189=$C67)*(MC_Dispositivo!$F$36:$BE$36=$BS$1)*(MC_Dispositivo!$F$43:$BE$43=N$1),MC_Dispositivo!$F$53:$BE$189))</f>
        <v>0</v>
      </c>
      <c r="O67" s="357" cm="1">
        <f t="array" aca="1" ref="O67" ca="1">SUM(IF((MC_Dispositivo!$B$53:$B$189=$C67)*(MC_Dispositivo!$F$36:$BE$36=$BS$1)*(MC_Dispositivo!$F$43:$BE$43=O$1),MC_Dispositivo!$F$53:$BE$189))</f>
        <v>0</v>
      </c>
      <c r="P67" s="357" cm="1">
        <f t="array" aca="1" ref="P67" ca="1">SUM(IF((MC_Dispositivo!$B$53:$B$189=$C67)*(MC_Dispositivo!$F$36:$BE$36=$BS$1)*(MC_Dispositivo!$F$43:$BE$43=P$1),MC_Dispositivo!$F$53:$BE$189))</f>
        <v>0</v>
      </c>
      <c r="Q67" s="357" cm="1">
        <f t="array" aca="1" ref="Q67" ca="1">SUM(IF((MC_Dispositivo!$B$53:$B$189=$C67)*(MC_Dispositivo!$F$36:$BE$36=$BS$1)*(MC_Dispositivo!$F$43:$BE$43=Q$1),MC_Dispositivo!$F$53:$BE$189))</f>
        <v>0</v>
      </c>
      <c r="R67" s="357" cm="1">
        <f t="array" aca="1" ref="R67" ca="1">SUM(IF((MC_Dispositivo!$B$53:$B$189=$C67)*(MC_Dispositivo!$F$36:$BE$36=$BS$1)*(MC_Dispositivo!$F$43:$BE$43=R$1),MC_Dispositivo!$F$53:$BE$189))</f>
        <v>0</v>
      </c>
      <c r="S67" s="357" cm="1">
        <f t="array" aca="1" ref="S67" ca="1">SUM(IF((MC_Dispositivo!$B$53:$B$189=$C67)*(MC_Dispositivo!$F$36:$BE$36=$BS$1)*(MC_Dispositivo!$F$43:$BE$43=S$1),MC_Dispositivo!$F$53:$BE$189))</f>
        <v>0</v>
      </c>
      <c r="T67" s="357" cm="1">
        <f t="array" aca="1" ref="T67" ca="1">SUM(IF((MC_Dispositivo!$B$53:$B$189=$C67)*(MC_Dispositivo!$F$36:$BE$36=$BS$1)*(MC_Dispositivo!$F$43:$BE$43=T$1),MC_Dispositivo!$F$53:$BE$189))</f>
        <v>0</v>
      </c>
      <c r="U67" s="357" cm="1">
        <f t="array" aca="1" ref="U67" ca="1">SUM(IF((MC_Dispositivo!$B$53:$B$189=$C67)*(MC_Dispositivo!$F$36:$BE$36=$BS$1)*(MC_Dispositivo!$F$43:$BE$43=U$1),MC_Dispositivo!$F$53:$BE$189))</f>
        <v>0</v>
      </c>
      <c r="V67" s="357" cm="1">
        <f t="array" aca="1" ref="V67" ca="1">SUM(IF((MC_Dispositivo!$B$53:$B$189=$C67)*(MC_Dispositivo!$F$36:$BE$36=$BS$1)*(MC_Dispositivo!$F$43:$BE$43=V$1),MC_Dispositivo!$F$53:$BE$189))</f>
        <v>0</v>
      </c>
      <c r="W67" s="357" cm="1">
        <f t="array" aca="1" ref="W67" ca="1">SUM(IF((MC_Dispositivo!$B$53:$B$189=$C67)*(MC_Dispositivo!$F$36:$BE$36=$BS$1)*(MC_Dispositivo!$F$43:$BE$43=W$1),MC_Dispositivo!$F$53:$BE$189))</f>
        <v>0</v>
      </c>
      <c r="X67" s="357" cm="1">
        <f t="array" aca="1" ref="X67" ca="1">SUM(IF((MC_Dispositivo!$B$53:$B$189=$C67)*(MC_Dispositivo!$F$36:$BE$36=$BS$1)*(MC_Dispositivo!$F$43:$BE$43=X$1),MC_Dispositivo!$F$53:$BE$189))</f>
        <v>0</v>
      </c>
      <c r="Y67" s="357" cm="1">
        <f t="array" aca="1" ref="Y67" ca="1">SUM(IF((MC_Dispositivo!$B$53:$B$189=$C67)*(MC_Dispositivo!$F$36:$BE$36=$BS$1)*(MC_Dispositivo!$F$43:$BE$43=Y$1),MC_Dispositivo!$F$53:$BE$189))</f>
        <v>0</v>
      </c>
      <c r="Z67" s="357" cm="1">
        <f t="array" aca="1" ref="Z67" ca="1">SUM(IF((MC_Dispositivo!$B$53:$B$189=$C67)*(MC_Dispositivo!$F$36:$BE$36=$BS$1)*(MC_Dispositivo!$F$43:$BE$43=Z$1),MC_Dispositivo!$F$53:$BE$189))</f>
        <v>0</v>
      </c>
      <c r="AA67" s="357" cm="1">
        <f t="array" aca="1" ref="AA67" ca="1">SUM(IF((MC_Dispositivo!$B$53:$B$189=$C67)*(MC_Dispositivo!$F$36:$BE$36=$BS$1)*(MC_Dispositivo!$F$43:$BE$43=AA$1),MC_Dispositivo!$F$53:$BE$189))</f>
        <v>0</v>
      </c>
      <c r="AB67" s="357" cm="1">
        <f t="array" aca="1" ref="AB67" ca="1">SUM(IF((MC_Dispositivo!$B$53:$B$189=$C67)*(MC_Dispositivo!$F$36:$BE$36=$BS$1)*(MC_Dispositivo!$F$43:$BE$43=AB$1),MC_Dispositivo!$F$53:$BE$189))</f>
        <v>0</v>
      </c>
      <c r="AC67" s="357" cm="1">
        <f t="array" aca="1" ref="AC67" ca="1">SUM(IF((MC_Dispositivo!$B$53:$B$189=$C67)*(MC_Dispositivo!$F$36:$BE$36=$BS$1)*(MC_Dispositivo!$F$43:$BE$43=AC$1),MC_Dispositivo!$F$53:$BE$189))</f>
        <v>0</v>
      </c>
      <c r="AD67" s="357" cm="1">
        <f t="array" aca="1" ref="AD67" ca="1">SUM(IF((MC_Dispositivo!$B$53:$B$189=$C67)*(MC_Dispositivo!$F$36:$BE$36=$BS$1)*(MC_Dispositivo!$F$43:$BE$43=AD$1),MC_Dispositivo!$F$53:$BE$189))</f>
        <v>0</v>
      </c>
      <c r="AE67" s="357" cm="1">
        <f t="array" aca="1" ref="AE67" ca="1">SUM(IF((MC_Dispositivo!$B$53:$B$189=$C67)*(MC_Dispositivo!$F$36:$BE$36=$BS$1)*(MC_Dispositivo!$F$43:$BE$43=AE$1),MC_Dispositivo!$F$53:$BE$189))</f>
        <v>0</v>
      </c>
      <c r="AF67" s="357" cm="1">
        <f t="array" aca="1" ref="AF67" ca="1">SUM(IF((MC_Dispositivo!$B$53:$B$189=$C67)*(MC_Dispositivo!$F$36:$BE$36=$BS$1)*(MC_Dispositivo!$F$43:$BE$43=AF$1),MC_Dispositivo!$F$53:$BE$189))</f>
        <v>0</v>
      </c>
      <c r="AG67" s="357" cm="1">
        <f t="array" aca="1" ref="AG67" ca="1">SUM(IF((MC_Dispositivo!$B$53:$B$189=$C67)*(MC_Dispositivo!$F$36:$BE$36=$BS$1)*(MC_Dispositivo!$F$43:$BE$43=AG$1),MC_Dispositivo!$F$53:$BE$189))</f>
        <v>0</v>
      </c>
      <c r="AH67" s="357" cm="1">
        <f t="array" aca="1" ref="AH67" ca="1">SUM(IF((MC_Dispositivo!$B$53:$B$189=$C67)*(MC_Dispositivo!$F$36:$BE$36=$BS$1)*(MC_Dispositivo!$F$43:$BE$43=AH$1),MC_Dispositivo!$F$53:$BE$189))</f>
        <v>0</v>
      </c>
      <c r="AI67" s="357" cm="1">
        <f t="array" aca="1" ref="AI67" ca="1">SUM(IF((MC_Dispositivo!$B$53:$B$189=$C67)*(MC_Dispositivo!$F$36:$BE$36=$BS$1)*(MC_Dispositivo!$F$43:$BE$43=AI$1),MC_Dispositivo!$F$53:$BE$189))</f>
        <v>0</v>
      </c>
      <c r="AJ67" s="357" cm="1">
        <f t="array" aca="1" ref="AJ67" ca="1">SUM(IF((MC_Dispositivo!$B$53:$B$189=$C67)*(MC_Dispositivo!$F$36:$BE$36=$BS$1)*(MC_Dispositivo!$F$43:$BE$43=AJ$1),MC_Dispositivo!$F$53:$BE$189))</f>
        <v>0</v>
      </c>
      <c r="AK67" s="358">
        <f ca="1">IF(A67="","",INDEX([10]TPU!$G:$G,MATCH($A67,[10]TPU!$A:$A,0)))</f>
        <v>2308.9699999999998</v>
      </c>
      <c r="AL67" s="359">
        <f t="shared" ca="1" si="19"/>
        <v>0</v>
      </c>
      <c r="AM67" s="359">
        <f t="shared" ca="1" si="19"/>
        <v>0</v>
      </c>
      <c r="AN67" s="359">
        <f t="shared" ca="1" si="19"/>
        <v>0</v>
      </c>
      <c r="AO67" s="359">
        <f t="shared" ca="1" si="19"/>
        <v>0</v>
      </c>
      <c r="AP67" s="359">
        <f t="shared" ca="1" si="19"/>
        <v>0</v>
      </c>
      <c r="AQ67" s="359">
        <f t="shared" ca="1" si="19"/>
        <v>0</v>
      </c>
      <c r="AR67" s="359">
        <f t="shared" ca="1" si="19"/>
        <v>0</v>
      </c>
      <c r="AS67" s="359">
        <f t="shared" ca="1" si="19"/>
        <v>0</v>
      </c>
      <c r="AT67" s="359">
        <f t="shared" ca="1" si="19"/>
        <v>0</v>
      </c>
      <c r="AU67" s="359">
        <f t="shared" ca="1" si="19"/>
        <v>0</v>
      </c>
      <c r="AV67" s="359">
        <f t="shared" ca="1" si="19"/>
        <v>0</v>
      </c>
      <c r="AW67" s="359">
        <f t="shared" ca="1" si="19"/>
        <v>0</v>
      </c>
      <c r="AX67" s="359">
        <f t="shared" ca="1" si="19"/>
        <v>0</v>
      </c>
      <c r="AY67" s="359">
        <f t="shared" ca="1" si="19"/>
        <v>0</v>
      </c>
      <c r="AZ67" s="359">
        <f t="shared" ca="1" si="19"/>
        <v>0</v>
      </c>
      <c r="BA67" s="359">
        <f t="shared" ca="1" si="19"/>
        <v>0</v>
      </c>
      <c r="BB67" s="359">
        <f t="shared" ca="1" si="19"/>
        <v>0</v>
      </c>
      <c r="BC67" s="359">
        <f t="shared" ca="1" si="19"/>
        <v>0</v>
      </c>
      <c r="BD67" s="359">
        <f t="shared" ca="1" si="19"/>
        <v>0</v>
      </c>
      <c r="BE67" s="359">
        <f t="shared" ca="1" si="19"/>
        <v>0</v>
      </c>
      <c r="BF67" s="359">
        <f t="shared" ca="1" si="19"/>
        <v>0</v>
      </c>
      <c r="BG67" s="359">
        <f t="shared" ca="1" si="19"/>
        <v>0</v>
      </c>
      <c r="BH67" s="359">
        <f t="shared" ca="1" si="19"/>
        <v>0</v>
      </c>
      <c r="BI67" s="359">
        <f t="shared" ca="1" si="19"/>
        <v>0</v>
      </c>
      <c r="BJ67" s="359">
        <f t="shared" ca="1" si="19"/>
        <v>0</v>
      </c>
      <c r="BK67" s="359">
        <f t="shared" ca="1" si="19"/>
        <v>0</v>
      </c>
      <c r="BL67" s="359">
        <f t="shared" ca="1" si="19"/>
        <v>0</v>
      </c>
      <c r="BM67" s="359">
        <f t="shared" ca="1" si="19"/>
        <v>0</v>
      </c>
      <c r="BN67" s="359">
        <f t="shared" ca="1" si="19"/>
        <v>0</v>
      </c>
      <c r="BO67" s="359">
        <f t="shared" ca="1" si="19"/>
        <v>0</v>
      </c>
      <c r="BP67" s="358">
        <f t="shared" ref="BP67:BP91" ca="1" si="20">IF(AK67="",SUM(AL67:BO67),(F67*AK67))</f>
        <v>0</v>
      </c>
      <c r="BQ67" s="206"/>
      <c r="BR67" s="234" t="str">
        <f t="shared" si="5"/>
        <v/>
      </c>
    </row>
    <row r="68" spans="1:70" ht="20.100000000000001" customHeight="1" outlineLevel="1" x14ac:dyDescent="0.2">
      <c r="A68" s="354" t="str">
        <f ca="1">INDEX(MC_Dispositivo!B:E,MATCH('Quantitativo_BR-356'!C68,MC_Dispositivo!B:B,0),2)</f>
        <v>ED-48548</v>
      </c>
      <c r="B68" s="354" t="str">
        <f ca="1">INDEX([10]TPU!$B:$B,MATCH($A68,[10]TPU!$A:$A,0))</f>
        <v>SICOR</v>
      </c>
      <c r="C68" s="354" t="s">
        <v>130</v>
      </c>
      <c r="D68" s="355" t="str">
        <f ca="1">INDEX(MC_Dispositivo!B:E,MATCH('Quantitativo_BR-356'!C68,MC_Dispositivo!B:B,0),3)</f>
        <v>ala de rede tubular dn 1500, exclusive bota fora</v>
      </c>
      <c r="E68" s="354" t="str">
        <f ca="1">INDEX(MC_Dispositivo!B:E,MATCH('Quantitativo_BR-356'!C68,MC_Dispositivo!B:B,0),4)</f>
        <v>u</v>
      </c>
      <c r="F68" s="356" cm="1">
        <f t="array" aca="1" ref="F68" ca="1">IF($BS$1="Todos",SUM(IF(($BS$1="todos")*(MC_Dispositivo!$B$54:$B$212=$C68),MC_Dispositivo!$F$54:$BE$212)),SUM(IF((MC_Dispositivo!$F$36:$BE$36=$BS$1)*(MC_Dispositivo!$B$54:$B$212=$C68),MC_Dispositivo!$F$54:$BE$212)))</f>
        <v>0</v>
      </c>
      <c r="G68" s="357" cm="1">
        <f t="array" aca="1" ref="G68" ca="1">SUM(IF((MC_Dispositivo!$B$53:$B$189=$C68)*(MC_Dispositivo!$F$36:$BE$36=$BS$1)*(MC_Dispositivo!$F$43:$BE$43=G$1),MC_Dispositivo!$F$53:$BE$189))</f>
        <v>0</v>
      </c>
      <c r="H68" s="357" cm="1">
        <f t="array" aca="1" ref="H68" ca="1">SUM(IF((MC_Dispositivo!$B$53:$B$189=$C68)*(MC_Dispositivo!$F$36:$BE$36=$BS$1)*(MC_Dispositivo!$F$43:$BE$43=H$1),MC_Dispositivo!$F$53:$BE$189))</f>
        <v>0</v>
      </c>
      <c r="I68" s="357" cm="1">
        <f t="array" aca="1" ref="I68" ca="1">SUM(IF((MC_Dispositivo!$B$53:$B$189=$C68)*(MC_Dispositivo!$F$36:$BE$36=$BS$1)*(MC_Dispositivo!$F$43:$BE$43=I$1),MC_Dispositivo!$F$53:$BE$189))</f>
        <v>0</v>
      </c>
      <c r="J68" s="357" cm="1">
        <f t="array" aca="1" ref="J68" ca="1">SUM(IF((MC_Dispositivo!$B$53:$B$189=$C68)*(MC_Dispositivo!$F$36:$BE$36=$BS$1)*(MC_Dispositivo!$F$43:$BE$43=J$1),MC_Dispositivo!$F$53:$BE$189))</f>
        <v>0</v>
      </c>
      <c r="K68" s="357" cm="1">
        <f t="array" aca="1" ref="K68" ca="1">SUM(IF((MC_Dispositivo!$B$53:$B$189=$C68)*(MC_Dispositivo!$F$36:$BE$36=$BS$1)*(MC_Dispositivo!$F$43:$BE$43=K$1),MC_Dispositivo!$F$53:$BE$189))</f>
        <v>0</v>
      </c>
      <c r="L68" s="357" cm="1">
        <f t="array" aca="1" ref="L68" ca="1">SUM(IF((MC_Dispositivo!$B$53:$B$189=$C68)*(MC_Dispositivo!$F$36:$BE$36=$BS$1)*(MC_Dispositivo!$F$43:$BE$43=L$1),MC_Dispositivo!$F$53:$BE$189))</f>
        <v>0</v>
      </c>
      <c r="M68" s="357" cm="1">
        <f t="array" aca="1" ref="M68" ca="1">SUM(IF((MC_Dispositivo!$B$53:$B$189=$C68)*(MC_Dispositivo!$F$36:$BE$36=$BS$1)*(MC_Dispositivo!$F$43:$BE$43=M$1),MC_Dispositivo!$F$53:$BE$189))</f>
        <v>0</v>
      </c>
      <c r="N68" s="357" cm="1">
        <f t="array" aca="1" ref="N68" ca="1">SUM(IF((MC_Dispositivo!$B$53:$B$189=$C68)*(MC_Dispositivo!$F$36:$BE$36=$BS$1)*(MC_Dispositivo!$F$43:$BE$43=N$1),MC_Dispositivo!$F$53:$BE$189))</f>
        <v>0</v>
      </c>
      <c r="O68" s="357" cm="1">
        <f t="array" aca="1" ref="O68" ca="1">SUM(IF((MC_Dispositivo!$B$53:$B$189=$C68)*(MC_Dispositivo!$F$36:$BE$36=$BS$1)*(MC_Dispositivo!$F$43:$BE$43=O$1),MC_Dispositivo!$F$53:$BE$189))</f>
        <v>0</v>
      </c>
      <c r="P68" s="357" cm="1">
        <f t="array" aca="1" ref="P68" ca="1">SUM(IF((MC_Dispositivo!$B$53:$B$189=$C68)*(MC_Dispositivo!$F$36:$BE$36=$BS$1)*(MC_Dispositivo!$F$43:$BE$43=P$1),MC_Dispositivo!$F$53:$BE$189))</f>
        <v>0</v>
      </c>
      <c r="Q68" s="357" cm="1">
        <f t="array" aca="1" ref="Q68" ca="1">SUM(IF((MC_Dispositivo!$B$53:$B$189=$C68)*(MC_Dispositivo!$F$36:$BE$36=$BS$1)*(MC_Dispositivo!$F$43:$BE$43=Q$1),MC_Dispositivo!$F$53:$BE$189))</f>
        <v>0</v>
      </c>
      <c r="R68" s="357" cm="1">
        <f t="array" aca="1" ref="R68" ca="1">SUM(IF((MC_Dispositivo!$B$53:$B$189=$C68)*(MC_Dispositivo!$F$36:$BE$36=$BS$1)*(MC_Dispositivo!$F$43:$BE$43=R$1),MC_Dispositivo!$F$53:$BE$189))</f>
        <v>0</v>
      </c>
      <c r="S68" s="357" cm="1">
        <f t="array" aca="1" ref="S68" ca="1">SUM(IF((MC_Dispositivo!$B$53:$B$189=$C68)*(MC_Dispositivo!$F$36:$BE$36=$BS$1)*(MC_Dispositivo!$F$43:$BE$43=S$1),MC_Dispositivo!$F$53:$BE$189))</f>
        <v>0</v>
      </c>
      <c r="T68" s="357" cm="1">
        <f t="array" aca="1" ref="T68" ca="1">SUM(IF((MC_Dispositivo!$B$53:$B$189=$C68)*(MC_Dispositivo!$F$36:$BE$36=$BS$1)*(MC_Dispositivo!$F$43:$BE$43=T$1),MC_Dispositivo!$F$53:$BE$189))</f>
        <v>0</v>
      </c>
      <c r="U68" s="357" cm="1">
        <f t="array" aca="1" ref="U68" ca="1">SUM(IF((MC_Dispositivo!$B$53:$B$189=$C68)*(MC_Dispositivo!$F$36:$BE$36=$BS$1)*(MC_Dispositivo!$F$43:$BE$43=U$1),MC_Dispositivo!$F$53:$BE$189))</f>
        <v>0</v>
      </c>
      <c r="V68" s="357" cm="1">
        <f t="array" aca="1" ref="V68" ca="1">SUM(IF((MC_Dispositivo!$B$53:$B$189=$C68)*(MC_Dispositivo!$F$36:$BE$36=$BS$1)*(MC_Dispositivo!$F$43:$BE$43=V$1),MC_Dispositivo!$F$53:$BE$189))</f>
        <v>0</v>
      </c>
      <c r="W68" s="357" cm="1">
        <f t="array" aca="1" ref="W68" ca="1">SUM(IF((MC_Dispositivo!$B$53:$B$189=$C68)*(MC_Dispositivo!$F$36:$BE$36=$BS$1)*(MC_Dispositivo!$F$43:$BE$43=W$1),MC_Dispositivo!$F$53:$BE$189))</f>
        <v>0</v>
      </c>
      <c r="X68" s="357" cm="1">
        <f t="array" aca="1" ref="X68" ca="1">SUM(IF((MC_Dispositivo!$B$53:$B$189=$C68)*(MC_Dispositivo!$F$36:$BE$36=$BS$1)*(MC_Dispositivo!$F$43:$BE$43=X$1),MC_Dispositivo!$F$53:$BE$189))</f>
        <v>0</v>
      </c>
      <c r="Y68" s="357" cm="1">
        <f t="array" aca="1" ref="Y68" ca="1">SUM(IF((MC_Dispositivo!$B$53:$B$189=$C68)*(MC_Dispositivo!$F$36:$BE$36=$BS$1)*(MC_Dispositivo!$F$43:$BE$43=Y$1),MC_Dispositivo!$F$53:$BE$189))</f>
        <v>0</v>
      </c>
      <c r="Z68" s="357" cm="1">
        <f t="array" aca="1" ref="Z68" ca="1">SUM(IF((MC_Dispositivo!$B$53:$B$189=$C68)*(MC_Dispositivo!$F$36:$BE$36=$BS$1)*(MC_Dispositivo!$F$43:$BE$43=Z$1),MC_Dispositivo!$F$53:$BE$189))</f>
        <v>0</v>
      </c>
      <c r="AA68" s="357" cm="1">
        <f t="array" aca="1" ref="AA68" ca="1">SUM(IF((MC_Dispositivo!$B$53:$B$189=$C68)*(MC_Dispositivo!$F$36:$BE$36=$BS$1)*(MC_Dispositivo!$F$43:$BE$43=AA$1),MC_Dispositivo!$F$53:$BE$189))</f>
        <v>0</v>
      </c>
      <c r="AB68" s="357" cm="1">
        <f t="array" aca="1" ref="AB68" ca="1">SUM(IF((MC_Dispositivo!$B$53:$B$189=$C68)*(MC_Dispositivo!$F$36:$BE$36=$BS$1)*(MC_Dispositivo!$F$43:$BE$43=AB$1),MC_Dispositivo!$F$53:$BE$189))</f>
        <v>0</v>
      </c>
      <c r="AC68" s="357" cm="1">
        <f t="array" aca="1" ref="AC68" ca="1">SUM(IF((MC_Dispositivo!$B$53:$B$189=$C68)*(MC_Dispositivo!$F$36:$BE$36=$BS$1)*(MC_Dispositivo!$F$43:$BE$43=AC$1),MC_Dispositivo!$F$53:$BE$189))</f>
        <v>0</v>
      </c>
      <c r="AD68" s="357" cm="1">
        <f t="array" aca="1" ref="AD68" ca="1">SUM(IF((MC_Dispositivo!$B$53:$B$189=$C68)*(MC_Dispositivo!$F$36:$BE$36=$BS$1)*(MC_Dispositivo!$F$43:$BE$43=AD$1),MC_Dispositivo!$F$53:$BE$189))</f>
        <v>0</v>
      </c>
      <c r="AE68" s="357" cm="1">
        <f t="array" aca="1" ref="AE68" ca="1">SUM(IF((MC_Dispositivo!$B$53:$B$189=$C68)*(MC_Dispositivo!$F$36:$BE$36=$BS$1)*(MC_Dispositivo!$F$43:$BE$43=AE$1),MC_Dispositivo!$F$53:$BE$189))</f>
        <v>0</v>
      </c>
      <c r="AF68" s="357" cm="1">
        <f t="array" aca="1" ref="AF68" ca="1">SUM(IF((MC_Dispositivo!$B$53:$B$189=$C68)*(MC_Dispositivo!$F$36:$BE$36=$BS$1)*(MC_Dispositivo!$F$43:$BE$43=AF$1),MC_Dispositivo!$F$53:$BE$189))</f>
        <v>0</v>
      </c>
      <c r="AG68" s="357" cm="1">
        <f t="array" aca="1" ref="AG68" ca="1">SUM(IF((MC_Dispositivo!$B$53:$B$189=$C68)*(MC_Dispositivo!$F$36:$BE$36=$BS$1)*(MC_Dispositivo!$F$43:$BE$43=AG$1),MC_Dispositivo!$F$53:$BE$189))</f>
        <v>0</v>
      </c>
      <c r="AH68" s="357" cm="1">
        <f t="array" aca="1" ref="AH68" ca="1">SUM(IF((MC_Dispositivo!$B$53:$B$189=$C68)*(MC_Dispositivo!$F$36:$BE$36=$BS$1)*(MC_Dispositivo!$F$43:$BE$43=AH$1),MC_Dispositivo!$F$53:$BE$189))</f>
        <v>0</v>
      </c>
      <c r="AI68" s="357" cm="1">
        <f t="array" aca="1" ref="AI68" ca="1">SUM(IF((MC_Dispositivo!$B$53:$B$189=$C68)*(MC_Dispositivo!$F$36:$BE$36=$BS$1)*(MC_Dispositivo!$F$43:$BE$43=AI$1),MC_Dispositivo!$F$53:$BE$189))</f>
        <v>0</v>
      </c>
      <c r="AJ68" s="357" cm="1">
        <f t="array" aca="1" ref="AJ68" ca="1">SUM(IF((MC_Dispositivo!$B$53:$B$189=$C68)*(MC_Dispositivo!$F$36:$BE$36=$BS$1)*(MC_Dispositivo!$F$43:$BE$43=AJ$1),MC_Dispositivo!$F$53:$BE$189))</f>
        <v>0</v>
      </c>
      <c r="AK68" s="358">
        <f ca="1">IF(A68="","",INDEX([10]TPU!$G:$G,MATCH($A68,[10]TPU!$A:$A,0)))</f>
        <v>4591.72</v>
      </c>
      <c r="AL68" s="359">
        <f t="shared" ca="1" si="19"/>
        <v>0</v>
      </c>
      <c r="AM68" s="359">
        <f t="shared" ca="1" si="19"/>
        <v>0</v>
      </c>
      <c r="AN68" s="359">
        <f t="shared" ca="1" si="19"/>
        <v>0</v>
      </c>
      <c r="AO68" s="359">
        <f t="shared" ca="1" si="19"/>
        <v>0</v>
      </c>
      <c r="AP68" s="359">
        <f t="shared" ca="1" si="19"/>
        <v>0</v>
      </c>
      <c r="AQ68" s="359">
        <f t="shared" ca="1" si="19"/>
        <v>0</v>
      </c>
      <c r="AR68" s="359">
        <f t="shared" ca="1" si="19"/>
        <v>0</v>
      </c>
      <c r="AS68" s="359">
        <f t="shared" ca="1" si="19"/>
        <v>0</v>
      </c>
      <c r="AT68" s="359">
        <f t="shared" ca="1" si="19"/>
        <v>0</v>
      </c>
      <c r="AU68" s="359">
        <f t="shared" ca="1" si="19"/>
        <v>0</v>
      </c>
      <c r="AV68" s="359">
        <f t="shared" ca="1" si="19"/>
        <v>0</v>
      </c>
      <c r="AW68" s="359">
        <f t="shared" ca="1" si="19"/>
        <v>0</v>
      </c>
      <c r="AX68" s="359">
        <f t="shared" ca="1" si="19"/>
        <v>0</v>
      </c>
      <c r="AY68" s="359">
        <f t="shared" ca="1" si="19"/>
        <v>0</v>
      </c>
      <c r="AZ68" s="359">
        <f t="shared" ca="1" si="19"/>
        <v>0</v>
      </c>
      <c r="BA68" s="359">
        <f t="shared" ca="1" si="19"/>
        <v>0</v>
      </c>
      <c r="BB68" s="359">
        <f t="shared" ca="1" si="19"/>
        <v>0</v>
      </c>
      <c r="BC68" s="359">
        <f t="shared" ca="1" si="19"/>
        <v>0</v>
      </c>
      <c r="BD68" s="359">
        <f t="shared" ca="1" si="19"/>
        <v>0</v>
      </c>
      <c r="BE68" s="359">
        <f t="shared" ca="1" si="19"/>
        <v>0</v>
      </c>
      <c r="BF68" s="359">
        <f t="shared" ca="1" si="19"/>
        <v>0</v>
      </c>
      <c r="BG68" s="359">
        <f t="shared" ca="1" si="19"/>
        <v>0</v>
      </c>
      <c r="BH68" s="359">
        <f t="shared" ca="1" si="19"/>
        <v>0</v>
      </c>
      <c r="BI68" s="359">
        <f t="shared" ca="1" si="19"/>
        <v>0</v>
      </c>
      <c r="BJ68" s="359">
        <f t="shared" ca="1" si="19"/>
        <v>0</v>
      </c>
      <c r="BK68" s="359">
        <f t="shared" ca="1" si="19"/>
        <v>0</v>
      </c>
      <c r="BL68" s="359">
        <f t="shared" ca="1" si="19"/>
        <v>0</v>
      </c>
      <c r="BM68" s="359">
        <f t="shared" ca="1" si="19"/>
        <v>0</v>
      </c>
      <c r="BN68" s="359">
        <f t="shared" ca="1" si="19"/>
        <v>0</v>
      </c>
      <c r="BO68" s="359">
        <f t="shared" ca="1" si="19"/>
        <v>0</v>
      </c>
      <c r="BP68" s="358">
        <f t="shared" ca="1" si="20"/>
        <v>0</v>
      </c>
      <c r="BQ68" s="206"/>
      <c r="BR68" s="234" t="str">
        <f t="shared" ref="BR68:BR108" si="21">IF(BQ68="","",BQ68/$BQ$2)</f>
        <v/>
      </c>
    </row>
    <row r="69" spans="1:70" ht="20.100000000000001" customHeight="1" outlineLevel="1" x14ac:dyDescent="0.2">
      <c r="A69" s="354">
        <f ca="1">INDEX(MC_Dispositivo!B:E,MATCH('Quantitativo_BR-356'!C69,MC_Dispositivo!B:B,0),2)</f>
        <v>2003453</v>
      </c>
      <c r="B69" s="354" t="str">
        <f ca="1">INDEX([10]TPU!$B:$B,MATCH($A69,[10]TPU!$A:$A,0))</f>
        <v>SICRO</v>
      </c>
      <c r="C69" s="354" t="s">
        <v>132</v>
      </c>
      <c r="D69" s="355" t="str">
        <f ca="1">INDEX(MC_Dispositivo!B:E,MATCH('Quantitativo_BR-356'!C69,MC_Dispositivo!B:B,0),3)</f>
        <v>Dissipador de energia - DEB 180-263 - areia, brita e pedra de mão comerciais</v>
      </c>
      <c r="E69" s="354" t="str">
        <f ca="1">INDEX(MC_Dispositivo!B:E,MATCH('Quantitativo_BR-356'!C69,MC_Dispositivo!B:B,0),4)</f>
        <v>un</v>
      </c>
      <c r="F69" s="356" cm="1">
        <f t="array" aca="1" ref="F69" ca="1">IF($BS$1="Todos",SUM(IF(($BS$1="todos")*(MC_Dispositivo!$B$54:$B$212=$C69),MC_Dispositivo!$F$54:$BE$212)),SUM(IF((MC_Dispositivo!$F$36:$BE$36=$BS$1)*(MC_Dispositivo!$B$54:$B$212=$C69),MC_Dispositivo!$F$54:$BE$212)))</f>
        <v>38</v>
      </c>
      <c r="G69" s="357" cm="1">
        <f t="array" aca="1" ref="G69" ca="1">SUM(IF((MC_Dispositivo!$B$53:$B$189=$C69)*(MC_Dispositivo!$F$36:$BE$36=$BS$1)*(MC_Dispositivo!$F$43:$BE$43=G$1),MC_Dispositivo!$F$53:$BE$189))</f>
        <v>0</v>
      </c>
      <c r="H69" s="357" cm="1">
        <f t="array" aca="1" ref="H69" ca="1">SUM(IF((MC_Dispositivo!$B$53:$B$189=$C69)*(MC_Dispositivo!$F$36:$BE$36=$BS$1)*(MC_Dispositivo!$F$43:$BE$43=H$1),MC_Dispositivo!$F$53:$BE$189))</f>
        <v>0</v>
      </c>
      <c r="I69" s="357" cm="1">
        <f t="array" aca="1" ref="I69" ca="1">SUM(IF((MC_Dispositivo!$B$53:$B$189=$C69)*(MC_Dispositivo!$F$36:$BE$36=$BS$1)*(MC_Dispositivo!$F$43:$BE$43=I$1),MC_Dispositivo!$F$53:$BE$189))</f>
        <v>4</v>
      </c>
      <c r="J69" s="357" cm="1">
        <f t="array" aca="1" ref="J69" ca="1">SUM(IF((MC_Dispositivo!$B$53:$B$189=$C69)*(MC_Dispositivo!$F$36:$BE$36=$BS$1)*(MC_Dispositivo!$F$43:$BE$43=J$1),MC_Dispositivo!$F$53:$BE$189))</f>
        <v>10</v>
      </c>
      <c r="K69" s="357" cm="1">
        <f t="array" aca="1" ref="K69" ca="1">SUM(IF((MC_Dispositivo!$B$53:$B$189=$C69)*(MC_Dispositivo!$F$36:$BE$36=$BS$1)*(MC_Dispositivo!$F$43:$BE$43=K$1),MC_Dispositivo!$F$53:$BE$189))</f>
        <v>14</v>
      </c>
      <c r="L69" s="357" cm="1">
        <f t="array" aca="1" ref="L69" ca="1">SUM(IF((MC_Dispositivo!$B$53:$B$189=$C69)*(MC_Dispositivo!$F$36:$BE$36=$BS$1)*(MC_Dispositivo!$F$43:$BE$43=L$1),MC_Dispositivo!$F$53:$BE$189))</f>
        <v>10</v>
      </c>
      <c r="M69" s="357" cm="1">
        <f t="array" aca="1" ref="M69" ca="1">SUM(IF((MC_Dispositivo!$B$53:$B$189=$C69)*(MC_Dispositivo!$F$36:$BE$36=$BS$1)*(MC_Dispositivo!$F$43:$BE$43=M$1),MC_Dispositivo!$F$53:$BE$189))</f>
        <v>0</v>
      </c>
      <c r="N69" s="357" cm="1">
        <f t="array" aca="1" ref="N69" ca="1">SUM(IF((MC_Dispositivo!$B$53:$B$189=$C69)*(MC_Dispositivo!$F$36:$BE$36=$BS$1)*(MC_Dispositivo!$F$43:$BE$43=N$1),MC_Dispositivo!$F$53:$BE$189))</f>
        <v>0</v>
      </c>
      <c r="O69" s="357" cm="1">
        <f t="array" aca="1" ref="O69" ca="1">SUM(IF((MC_Dispositivo!$B$53:$B$189=$C69)*(MC_Dispositivo!$F$36:$BE$36=$BS$1)*(MC_Dispositivo!$F$43:$BE$43=O$1),MC_Dispositivo!$F$53:$BE$189))</f>
        <v>0</v>
      </c>
      <c r="P69" s="357" cm="1">
        <f t="array" aca="1" ref="P69" ca="1">SUM(IF((MC_Dispositivo!$B$53:$B$189=$C69)*(MC_Dispositivo!$F$36:$BE$36=$BS$1)*(MC_Dispositivo!$F$43:$BE$43=P$1),MC_Dispositivo!$F$53:$BE$189))</f>
        <v>0</v>
      </c>
      <c r="Q69" s="357" cm="1">
        <f t="array" aca="1" ref="Q69" ca="1">SUM(IF((MC_Dispositivo!$B$53:$B$189=$C69)*(MC_Dispositivo!$F$36:$BE$36=$BS$1)*(MC_Dispositivo!$F$43:$BE$43=Q$1),MC_Dispositivo!$F$53:$BE$189))</f>
        <v>0</v>
      </c>
      <c r="R69" s="357" cm="1">
        <f t="array" aca="1" ref="R69" ca="1">SUM(IF((MC_Dispositivo!$B$53:$B$189=$C69)*(MC_Dispositivo!$F$36:$BE$36=$BS$1)*(MC_Dispositivo!$F$43:$BE$43=R$1),MC_Dispositivo!$F$53:$BE$189))</f>
        <v>0</v>
      </c>
      <c r="S69" s="357" cm="1">
        <f t="array" aca="1" ref="S69" ca="1">SUM(IF((MC_Dispositivo!$B$53:$B$189=$C69)*(MC_Dispositivo!$F$36:$BE$36=$BS$1)*(MC_Dispositivo!$F$43:$BE$43=S$1),MC_Dispositivo!$F$53:$BE$189))</f>
        <v>0</v>
      </c>
      <c r="T69" s="357" cm="1">
        <f t="array" aca="1" ref="T69" ca="1">SUM(IF((MC_Dispositivo!$B$53:$B$189=$C69)*(MC_Dispositivo!$F$36:$BE$36=$BS$1)*(MC_Dispositivo!$F$43:$BE$43=T$1),MC_Dispositivo!$F$53:$BE$189))</f>
        <v>0</v>
      </c>
      <c r="U69" s="357" cm="1">
        <f t="array" aca="1" ref="U69" ca="1">SUM(IF((MC_Dispositivo!$B$53:$B$189=$C69)*(MC_Dispositivo!$F$36:$BE$36=$BS$1)*(MC_Dispositivo!$F$43:$BE$43=U$1),MC_Dispositivo!$F$53:$BE$189))</f>
        <v>0</v>
      </c>
      <c r="V69" s="357" cm="1">
        <f t="array" aca="1" ref="V69" ca="1">SUM(IF((MC_Dispositivo!$B$53:$B$189=$C69)*(MC_Dispositivo!$F$36:$BE$36=$BS$1)*(MC_Dispositivo!$F$43:$BE$43=V$1),MC_Dispositivo!$F$53:$BE$189))</f>
        <v>0</v>
      </c>
      <c r="W69" s="357" cm="1">
        <f t="array" aca="1" ref="W69" ca="1">SUM(IF((MC_Dispositivo!$B$53:$B$189=$C69)*(MC_Dispositivo!$F$36:$BE$36=$BS$1)*(MC_Dispositivo!$F$43:$BE$43=W$1),MC_Dispositivo!$F$53:$BE$189))</f>
        <v>0</v>
      </c>
      <c r="X69" s="357" cm="1">
        <f t="array" aca="1" ref="X69" ca="1">SUM(IF((MC_Dispositivo!$B$53:$B$189=$C69)*(MC_Dispositivo!$F$36:$BE$36=$BS$1)*(MC_Dispositivo!$F$43:$BE$43=X$1),MC_Dispositivo!$F$53:$BE$189))</f>
        <v>0</v>
      </c>
      <c r="Y69" s="357" cm="1">
        <f t="array" aca="1" ref="Y69" ca="1">SUM(IF((MC_Dispositivo!$B$53:$B$189=$C69)*(MC_Dispositivo!$F$36:$BE$36=$BS$1)*(MC_Dispositivo!$F$43:$BE$43=Y$1),MC_Dispositivo!$F$53:$BE$189))</f>
        <v>0</v>
      </c>
      <c r="Z69" s="357" cm="1">
        <f t="array" aca="1" ref="Z69" ca="1">SUM(IF((MC_Dispositivo!$B$53:$B$189=$C69)*(MC_Dispositivo!$F$36:$BE$36=$BS$1)*(MC_Dispositivo!$F$43:$BE$43=Z$1),MC_Dispositivo!$F$53:$BE$189))</f>
        <v>0</v>
      </c>
      <c r="AA69" s="357" cm="1">
        <f t="array" aca="1" ref="AA69" ca="1">SUM(IF((MC_Dispositivo!$B$53:$B$189=$C69)*(MC_Dispositivo!$F$36:$BE$36=$BS$1)*(MC_Dispositivo!$F$43:$BE$43=AA$1),MC_Dispositivo!$F$53:$BE$189))</f>
        <v>0</v>
      </c>
      <c r="AB69" s="357" cm="1">
        <f t="array" aca="1" ref="AB69" ca="1">SUM(IF((MC_Dispositivo!$B$53:$B$189=$C69)*(MC_Dispositivo!$F$36:$BE$36=$BS$1)*(MC_Dispositivo!$F$43:$BE$43=AB$1),MC_Dispositivo!$F$53:$BE$189))</f>
        <v>0</v>
      </c>
      <c r="AC69" s="357" cm="1">
        <f t="array" aca="1" ref="AC69" ca="1">SUM(IF((MC_Dispositivo!$B$53:$B$189=$C69)*(MC_Dispositivo!$F$36:$BE$36=$BS$1)*(MC_Dispositivo!$F$43:$BE$43=AC$1),MC_Dispositivo!$F$53:$BE$189))</f>
        <v>0</v>
      </c>
      <c r="AD69" s="357" cm="1">
        <f t="array" aca="1" ref="AD69" ca="1">SUM(IF((MC_Dispositivo!$B$53:$B$189=$C69)*(MC_Dispositivo!$F$36:$BE$36=$BS$1)*(MC_Dispositivo!$F$43:$BE$43=AD$1),MC_Dispositivo!$F$53:$BE$189))</f>
        <v>0</v>
      </c>
      <c r="AE69" s="357" cm="1">
        <f t="array" aca="1" ref="AE69" ca="1">SUM(IF((MC_Dispositivo!$B$53:$B$189=$C69)*(MC_Dispositivo!$F$36:$BE$36=$BS$1)*(MC_Dispositivo!$F$43:$BE$43=AE$1),MC_Dispositivo!$F$53:$BE$189))</f>
        <v>0</v>
      </c>
      <c r="AF69" s="357" cm="1">
        <f t="array" aca="1" ref="AF69" ca="1">SUM(IF((MC_Dispositivo!$B$53:$B$189=$C69)*(MC_Dispositivo!$F$36:$BE$36=$BS$1)*(MC_Dispositivo!$F$43:$BE$43=AF$1),MC_Dispositivo!$F$53:$BE$189))</f>
        <v>0</v>
      </c>
      <c r="AG69" s="357" cm="1">
        <f t="array" aca="1" ref="AG69" ca="1">SUM(IF((MC_Dispositivo!$B$53:$B$189=$C69)*(MC_Dispositivo!$F$36:$BE$36=$BS$1)*(MC_Dispositivo!$F$43:$BE$43=AG$1),MC_Dispositivo!$F$53:$BE$189))</f>
        <v>0</v>
      </c>
      <c r="AH69" s="357" cm="1">
        <f t="array" aca="1" ref="AH69" ca="1">SUM(IF((MC_Dispositivo!$B$53:$B$189=$C69)*(MC_Dispositivo!$F$36:$BE$36=$BS$1)*(MC_Dispositivo!$F$43:$BE$43=AH$1),MC_Dispositivo!$F$53:$BE$189))</f>
        <v>0</v>
      </c>
      <c r="AI69" s="357" cm="1">
        <f t="array" aca="1" ref="AI69" ca="1">SUM(IF((MC_Dispositivo!$B$53:$B$189=$C69)*(MC_Dispositivo!$F$36:$BE$36=$BS$1)*(MC_Dispositivo!$F$43:$BE$43=AI$1),MC_Dispositivo!$F$53:$BE$189))</f>
        <v>0</v>
      </c>
      <c r="AJ69" s="357" cm="1">
        <f t="array" aca="1" ref="AJ69" ca="1">SUM(IF((MC_Dispositivo!$B$53:$B$189=$C69)*(MC_Dispositivo!$F$36:$BE$36=$BS$1)*(MC_Dispositivo!$F$43:$BE$43=AJ$1),MC_Dispositivo!$F$53:$BE$189))</f>
        <v>0</v>
      </c>
      <c r="AK69" s="358">
        <f ca="1">IF(A69="","",INDEX([10]TPU!$G:$G,MATCH($A69,[10]TPU!$A:$A,0)))</f>
        <v>1172.9000000000001</v>
      </c>
      <c r="AL69" s="359">
        <f t="shared" ca="1" si="19"/>
        <v>0</v>
      </c>
      <c r="AM69" s="359">
        <f t="shared" ca="1" si="19"/>
        <v>0</v>
      </c>
      <c r="AN69" s="359">
        <f t="shared" ca="1" si="19"/>
        <v>4691.6000000000004</v>
      </c>
      <c r="AO69" s="359">
        <f t="shared" ca="1" si="19"/>
        <v>11729</v>
      </c>
      <c r="AP69" s="359">
        <f t="shared" ca="1" si="19"/>
        <v>16420.600000000002</v>
      </c>
      <c r="AQ69" s="359">
        <f t="shared" ca="1" si="19"/>
        <v>11729</v>
      </c>
      <c r="AR69" s="359">
        <f t="shared" ca="1" si="19"/>
        <v>0</v>
      </c>
      <c r="AS69" s="359">
        <f t="shared" ca="1" si="19"/>
        <v>0</v>
      </c>
      <c r="AT69" s="359">
        <f t="shared" ca="1" si="19"/>
        <v>0</v>
      </c>
      <c r="AU69" s="359">
        <f t="shared" ca="1" si="19"/>
        <v>0</v>
      </c>
      <c r="AV69" s="359">
        <f t="shared" ca="1" si="19"/>
        <v>0</v>
      </c>
      <c r="AW69" s="359">
        <f t="shared" ca="1" si="19"/>
        <v>0</v>
      </c>
      <c r="AX69" s="359">
        <f t="shared" ca="1" si="19"/>
        <v>0</v>
      </c>
      <c r="AY69" s="359">
        <f t="shared" ca="1" si="19"/>
        <v>0</v>
      </c>
      <c r="AZ69" s="359">
        <f t="shared" ca="1" si="19"/>
        <v>0</v>
      </c>
      <c r="BA69" s="359">
        <f t="shared" ca="1" si="19"/>
        <v>0</v>
      </c>
      <c r="BB69" s="359">
        <f t="shared" ca="1" si="19"/>
        <v>0</v>
      </c>
      <c r="BC69" s="359">
        <f t="shared" ca="1" si="19"/>
        <v>0</v>
      </c>
      <c r="BD69" s="359">
        <f t="shared" ca="1" si="19"/>
        <v>0</v>
      </c>
      <c r="BE69" s="359">
        <f t="shared" ca="1" si="19"/>
        <v>0</v>
      </c>
      <c r="BF69" s="359">
        <f t="shared" ca="1" si="19"/>
        <v>0</v>
      </c>
      <c r="BG69" s="359">
        <f t="shared" ca="1" si="19"/>
        <v>0</v>
      </c>
      <c r="BH69" s="359">
        <f t="shared" ca="1" si="19"/>
        <v>0</v>
      </c>
      <c r="BI69" s="359">
        <f t="shared" ca="1" si="19"/>
        <v>0</v>
      </c>
      <c r="BJ69" s="359">
        <f t="shared" ca="1" si="19"/>
        <v>0</v>
      </c>
      <c r="BK69" s="359">
        <f t="shared" ca="1" si="19"/>
        <v>0</v>
      </c>
      <c r="BL69" s="359">
        <f t="shared" ca="1" si="19"/>
        <v>0</v>
      </c>
      <c r="BM69" s="359">
        <f t="shared" ca="1" si="19"/>
        <v>0</v>
      </c>
      <c r="BN69" s="359">
        <f t="shared" ca="1" si="19"/>
        <v>0</v>
      </c>
      <c r="BO69" s="359">
        <f t="shared" ca="1" si="19"/>
        <v>0</v>
      </c>
      <c r="BP69" s="358">
        <f t="shared" ca="1" si="20"/>
        <v>44570.200000000004</v>
      </c>
      <c r="BQ69" s="206"/>
      <c r="BR69" s="234" t="str">
        <f t="shared" si="21"/>
        <v/>
      </c>
    </row>
    <row r="70" spans="1:70" ht="20.100000000000001" customHeight="1" outlineLevel="1" x14ac:dyDescent="0.2">
      <c r="A70" s="354">
        <f ca="1">INDEX(MC_Dispositivo!B:E,MATCH('Quantitativo_BR-356'!C70,MC_Dispositivo!B:B,0),2)</f>
        <v>2003455</v>
      </c>
      <c r="B70" s="354" t="str">
        <f ca="1">INDEX([10]TPU!$B:$B,MATCH($A70,[10]TPU!$A:$A,0))</f>
        <v>SICRO</v>
      </c>
      <c r="C70" s="354" t="s">
        <v>133</v>
      </c>
      <c r="D70" s="355" t="str">
        <f ca="1">INDEX(MC_Dispositivo!B:E,MATCH('Quantitativo_BR-356'!C70,MC_Dispositivo!B:B,0),3)</f>
        <v>Dissipador de energia - DEB 240-316 - areia, brita e pedra de mão comerciais</v>
      </c>
      <c r="E70" s="354" t="str">
        <f ca="1">INDEX(MC_Dispositivo!B:E,MATCH('Quantitativo_BR-356'!C70,MC_Dispositivo!B:B,0),4)</f>
        <v>un</v>
      </c>
      <c r="F70" s="356" cm="1">
        <f t="array" aca="1" ref="F70" ca="1">IF($BS$1="Todos",SUM(IF(($BS$1="todos")*(MC_Dispositivo!$B$54:$B$212=$C70),MC_Dispositivo!$F$54:$BE$212)),SUM(IF((MC_Dispositivo!$F$36:$BE$36=$BS$1)*(MC_Dispositivo!$B$54:$B$212=$C70),MC_Dispositivo!$F$54:$BE$212)))</f>
        <v>19</v>
      </c>
      <c r="G70" s="357" cm="1">
        <f t="array" aca="1" ref="G70" ca="1">SUM(IF((MC_Dispositivo!$B$53:$B$189=$C70)*(MC_Dispositivo!$F$36:$BE$36=$BS$1)*(MC_Dispositivo!$F$43:$BE$43=G$1),MC_Dispositivo!$F$53:$BE$189))</f>
        <v>0</v>
      </c>
      <c r="H70" s="357" cm="1">
        <f t="array" aca="1" ref="H70" ca="1">SUM(IF((MC_Dispositivo!$B$53:$B$189=$C70)*(MC_Dispositivo!$F$36:$BE$36=$BS$1)*(MC_Dispositivo!$F$43:$BE$43=H$1),MC_Dispositivo!$F$53:$BE$189))</f>
        <v>0</v>
      </c>
      <c r="I70" s="357" cm="1">
        <f t="array" aca="1" ref="I70" ca="1">SUM(IF((MC_Dispositivo!$B$53:$B$189=$C70)*(MC_Dispositivo!$F$36:$BE$36=$BS$1)*(MC_Dispositivo!$F$43:$BE$43=I$1),MC_Dispositivo!$F$53:$BE$189))</f>
        <v>2</v>
      </c>
      <c r="J70" s="357" cm="1">
        <f t="array" aca="1" ref="J70" ca="1">SUM(IF((MC_Dispositivo!$B$53:$B$189=$C70)*(MC_Dispositivo!$F$36:$BE$36=$BS$1)*(MC_Dispositivo!$F$43:$BE$43=J$1),MC_Dispositivo!$F$53:$BE$189))</f>
        <v>5</v>
      </c>
      <c r="K70" s="357" cm="1">
        <f t="array" aca="1" ref="K70" ca="1">SUM(IF((MC_Dispositivo!$B$53:$B$189=$C70)*(MC_Dispositivo!$F$36:$BE$36=$BS$1)*(MC_Dispositivo!$F$43:$BE$43=K$1),MC_Dispositivo!$F$53:$BE$189))</f>
        <v>7</v>
      </c>
      <c r="L70" s="357" cm="1">
        <f t="array" aca="1" ref="L70" ca="1">SUM(IF((MC_Dispositivo!$B$53:$B$189=$C70)*(MC_Dispositivo!$F$36:$BE$36=$BS$1)*(MC_Dispositivo!$F$43:$BE$43=L$1),MC_Dispositivo!$F$53:$BE$189))</f>
        <v>5</v>
      </c>
      <c r="M70" s="357" cm="1">
        <f t="array" aca="1" ref="M70" ca="1">SUM(IF((MC_Dispositivo!$B$53:$B$189=$C70)*(MC_Dispositivo!$F$36:$BE$36=$BS$1)*(MC_Dispositivo!$F$43:$BE$43=M$1),MC_Dispositivo!$F$53:$BE$189))</f>
        <v>0</v>
      </c>
      <c r="N70" s="357" cm="1">
        <f t="array" aca="1" ref="N70" ca="1">SUM(IF((MC_Dispositivo!$B$53:$B$189=$C70)*(MC_Dispositivo!$F$36:$BE$36=$BS$1)*(MC_Dispositivo!$F$43:$BE$43=N$1),MC_Dispositivo!$F$53:$BE$189))</f>
        <v>0</v>
      </c>
      <c r="O70" s="357" cm="1">
        <f t="array" aca="1" ref="O70" ca="1">SUM(IF((MC_Dispositivo!$B$53:$B$189=$C70)*(MC_Dispositivo!$F$36:$BE$36=$BS$1)*(MC_Dispositivo!$F$43:$BE$43=O$1),MC_Dispositivo!$F$53:$BE$189))</f>
        <v>0</v>
      </c>
      <c r="P70" s="357" cm="1">
        <f t="array" aca="1" ref="P70" ca="1">SUM(IF((MC_Dispositivo!$B$53:$B$189=$C70)*(MC_Dispositivo!$F$36:$BE$36=$BS$1)*(MC_Dispositivo!$F$43:$BE$43=P$1),MC_Dispositivo!$F$53:$BE$189))</f>
        <v>0</v>
      </c>
      <c r="Q70" s="357" cm="1">
        <f t="array" aca="1" ref="Q70" ca="1">SUM(IF((MC_Dispositivo!$B$53:$B$189=$C70)*(MC_Dispositivo!$F$36:$BE$36=$BS$1)*(MC_Dispositivo!$F$43:$BE$43=Q$1),MC_Dispositivo!$F$53:$BE$189))</f>
        <v>0</v>
      </c>
      <c r="R70" s="357" cm="1">
        <f t="array" aca="1" ref="R70" ca="1">SUM(IF((MC_Dispositivo!$B$53:$B$189=$C70)*(MC_Dispositivo!$F$36:$BE$36=$BS$1)*(MC_Dispositivo!$F$43:$BE$43=R$1),MC_Dispositivo!$F$53:$BE$189))</f>
        <v>0</v>
      </c>
      <c r="S70" s="357" cm="1">
        <f t="array" aca="1" ref="S70" ca="1">SUM(IF((MC_Dispositivo!$B$53:$B$189=$C70)*(MC_Dispositivo!$F$36:$BE$36=$BS$1)*(MC_Dispositivo!$F$43:$BE$43=S$1),MC_Dispositivo!$F$53:$BE$189))</f>
        <v>0</v>
      </c>
      <c r="T70" s="357" cm="1">
        <f t="array" aca="1" ref="T70" ca="1">SUM(IF((MC_Dispositivo!$B$53:$B$189=$C70)*(MC_Dispositivo!$F$36:$BE$36=$BS$1)*(MC_Dispositivo!$F$43:$BE$43=T$1),MC_Dispositivo!$F$53:$BE$189))</f>
        <v>0</v>
      </c>
      <c r="U70" s="357" cm="1">
        <f t="array" aca="1" ref="U70" ca="1">SUM(IF((MC_Dispositivo!$B$53:$B$189=$C70)*(MC_Dispositivo!$F$36:$BE$36=$BS$1)*(MC_Dispositivo!$F$43:$BE$43=U$1),MC_Dispositivo!$F$53:$BE$189))</f>
        <v>0</v>
      </c>
      <c r="V70" s="357" cm="1">
        <f t="array" aca="1" ref="V70" ca="1">SUM(IF((MC_Dispositivo!$B$53:$B$189=$C70)*(MC_Dispositivo!$F$36:$BE$36=$BS$1)*(MC_Dispositivo!$F$43:$BE$43=V$1),MC_Dispositivo!$F$53:$BE$189))</f>
        <v>0</v>
      </c>
      <c r="W70" s="357" cm="1">
        <f t="array" aca="1" ref="W70" ca="1">SUM(IF((MC_Dispositivo!$B$53:$B$189=$C70)*(MC_Dispositivo!$F$36:$BE$36=$BS$1)*(MC_Dispositivo!$F$43:$BE$43=W$1),MC_Dispositivo!$F$53:$BE$189))</f>
        <v>0</v>
      </c>
      <c r="X70" s="357" cm="1">
        <f t="array" aca="1" ref="X70" ca="1">SUM(IF((MC_Dispositivo!$B$53:$B$189=$C70)*(MC_Dispositivo!$F$36:$BE$36=$BS$1)*(MC_Dispositivo!$F$43:$BE$43=X$1),MC_Dispositivo!$F$53:$BE$189))</f>
        <v>0</v>
      </c>
      <c r="Y70" s="357" cm="1">
        <f t="array" aca="1" ref="Y70" ca="1">SUM(IF((MC_Dispositivo!$B$53:$B$189=$C70)*(MC_Dispositivo!$F$36:$BE$36=$BS$1)*(MC_Dispositivo!$F$43:$BE$43=Y$1),MC_Dispositivo!$F$53:$BE$189))</f>
        <v>0</v>
      </c>
      <c r="Z70" s="357" cm="1">
        <f t="array" aca="1" ref="Z70" ca="1">SUM(IF((MC_Dispositivo!$B$53:$B$189=$C70)*(MC_Dispositivo!$F$36:$BE$36=$BS$1)*(MC_Dispositivo!$F$43:$BE$43=Z$1),MC_Dispositivo!$F$53:$BE$189))</f>
        <v>0</v>
      </c>
      <c r="AA70" s="357" cm="1">
        <f t="array" aca="1" ref="AA70" ca="1">SUM(IF((MC_Dispositivo!$B$53:$B$189=$C70)*(MC_Dispositivo!$F$36:$BE$36=$BS$1)*(MC_Dispositivo!$F$43:$BE$43=AA$1),MC_Dispositivo!$F$53:$BE$189))</f>
        <v>0</v>
      </c>
      <c r="AB70" s="357" cm="1">
        <f t="array" aca="1" ref="AB70" ca="1">SUM(IF((MC_Dispositivo!$B$53:$B$189=$C70)*(MC_Dispositivo!$F$36:$BE$36=$BS$1)*(MC_Dispositivo!$F$43:$BE$43=AB$1),MC_Dispositivo!$F$53:$BE$189))</f>
        <v>0</v>
      </c>
      <c r="AC70" s="357" cm="1">
        <f t="array" aca="1" ref="AC70" ca="1">SUM(IF((MC_Dispositivo!$B$53:$B$189=$C70)*(MC_Dispositivo!$F$36:$BE$36=$BS$1)*(MC_Dispositivo!$F$43:$BE$43=AC$1),MC_Dispositivo!$F$53:$BE$189))</f>
        <v>0</v>
      </c>
      <c r="AD70" s="357" cm="1">
        <f t="array" aca="1" ref="AD70" ca="1">SUM(IF((MC_Dispositivo!$B$53:$B$189=$C70)*(MC_Dispositivo!$F$36:$BE$36=$BS$1)*(MC_Dispositivo!$F$43:$BE$43=AD$1),MC_Dispositivo!$F$53:$BE$189))</f>
        <v>0</v>
      </c>
      <c r="AE70" s="357" cm="1">
        <f t="array" aca="1" ref="AE70" ca="1">SUM(IF((MC_Dispositivo!$B$53:$B$189=$C70)*(MC_Dispositivo!$F$36:$BE$36=$BS$1)*(MC_Dispositivo!$F$43:$BE$43=AE$1),MC_Dispositivo!$F$53:$BE$189))</f>
        <v>0</v>
      </c>
      <c r="AF70" s="357" cm="1">
        <f t="array" aca="1" ref="AF70" ca="1">SUM(IF((MC_Dispositivo!$B$53:$B$189=$C70)*(MC_Dispositivo!$F$36:$BE$36=$BS$1)*(MC_Dispositivo!$F$43:$BE$43=AF$1),MC_Dispositivo!$F$53:$BE$189))</f>
        <v>0</v>
      </c>
      <c r="AG70" s="357" cm="1">
        <f t="array" aca="1" ref="AG70" ca="1">SUM(IF((MC_Dispositivo!$B$53:$B$189=$C70)*(MC_Dispositivo!$F$36:$BE$36=$BS$1)*(MC_Dispositivo!$F$43:$BE$43=AG$1),MC_Dispositivo!$F$53:$BE$189))</f>
        <v>0</v>
      </c>
      <c r="AH70" s="357" cm="1">
        <f t="array" aca="1" ref="AH70" ca="1">SUM(IF((MC_Dispositivo!$B$53:$B$189=$C70)*(MC_Dispositivo!$F$36:$BE$36=$BS$1)*(MC_Dispositivo!$F$43:$BE$43=AH$1),MC_Dispositivo!$F$53:$BE$189))</f>
        <v>0</v>
      </c>
      <c r="AI70" s="357" cm="1">
        <f t="array" aca="1" ref="AI70" ca="1">SUM(IF((MC_Dispositivo!$B$53:$B$189=$C70)*(MC_Dispositivo!$F$36:$BE$36=$BS$1)*(MC_Dispositivo!$F$43:$BE$43=AI$1),MC_Dispositivo!$F$53:$BE$189))</f>
        <v>0</v>
      </c>
      <c r="AJ70" s="357" cm="1">
        <f t="array" aca="1" ref="AJ70" ca="1">SUM(IF((MC_Dispositivo!$B$53:$B$189=$C70)*(MC_Dispositivo!$F$36:$BE$36=$BS$1)*(MC_Dispositivo!$F$43:$BE$43=AJ$1),MC_Dispositivo!$F$53:$BE$189))</f>
        <v>0</v>
      </c>
      <c r="AK70" s="358">
        <f ca="1">IF(A70="","",INDEX([10]TPU!$G:$G,MATCH($A70,[10]TPU!$A:$A,0)))</f>
        <v>1682.56</v>
      </c>
      <c r="AL70" s="359">
        <f t="shared" ca="1" si="19"/>
        <v>0</v>
      </c>
      <c r="AM70" s="359">
        <f t="shared" ca="1" si="19"/>
        <v>0</v>
      </c>
      <c r="AN70" s="359">
        <f t="shared" ca="1" si="19"/>
        <v>3365.12</v>
      </c>
      <c r="AO70" s="359">
        <f t="shared" ca="1" si="19"/>
        <v>8412.7999999999993</v>
      </c>
      <c r="AP70" s="359">
        <f t="shared" ca="1" si="19"/>
        <v>11777.92</v>
      </c>
      <c r="AQ70" s="359">
        <f t="shared" ca="1" si="19"/>
        <v>8412.7999999999993</v>
      </c>
      <c r="AR70" s="359">
        <f t="shared" ca="1" si="19"/>
        <v>0</v>
      </c>
      <c r="AS70" s="359">
        <f t="shared" ca="1" si="19"/>
        <v>0</v>
      </c>
      <c r="AT70" s="359">
        <f t="shared" ca="1" si="19"/>
        <v>0</v>
      </c>
      <c r="AU70" s="359">
        <f t="shared" ca="1" si="19"/>
        <v>0</v>
      </c>
      <c r="AV70" s="359">
        <f t="shared" ca="1" si="19"/>
        <v>0</v>
      </c>
      <c r="AW70" s="359">
        <f t="shared" ca="1" si="19"/>
        <v>0</v>
      </c>
      <c r="AX70" s="359">
        <f t="shared" ca="1" si="19"/>
        <v>0</v>
      </c>
      <c r="AY70" s="359">
        <f t="shared" ca="1" si="19"/>
        <v>0</v>
      </c>
      <c r="AZ70" s="359">
        <f t="shared" ca="1" si="19"/>
        <v>0</v>
      </c>
      <c r="BA70" s="359">
        <f t="shared" ca="1" si="19"/>
        <v>0</v>
      </c>
      <c r="BB70" s="359">
        <f t="shared" ca="1" si="19"/>
        <v>0</v>
      </c>
      <c r="BC70" s="359">
        <f t="shared" ca="1" si="19"/>
        <v>0</v>
      </c>
      <c r="BD70" s="359">
        <f t="shared" ca="1" si="19"/>
        <v>0</v>
      </c>
      <c r="BE70" s="359">
        <f t="shared" ca="1" si="19"/>
        <v>0</v>
      </c>
      <c r="BF70" s="359">
        <f t="shared" ca="1" si="19"/>
        <v>0</v>
      </c>
      <c r="BG70" s="359">
        <f t="shared" ca="1" si="19"/>
        <v>0</v>
      </c>
      <c r="BH70" s="359">
        <f t="shared" ca="1" si="19"/>
        <v>0</v>
      </c>
      <c r="BI70" s="359">
        <f t="shared" ca="1" si="19"/>
        <v>0</v>
      </c>
      <c r="BJ70" s="359">
        <f t="shared" ca="1" si="19"/>
        <v>0</v>
      </c>
      <c r="BK70" s="359">
        <f t="shared" ca="1" si="19"/>
        <v>0</v>
      </c>
      <c r="BL70" s="359">
        <f t="shared" ca="1" si="19"/>
        <v>0</v>
      </c>
      <c r="BM70" s="359">
        <f t="shared" ca="1" si="19"/>
        <v>0</v>
      </c>
      <c r="BN70" s="359">
        <f t="shared" ca="1" si="19"/>
        <v>0</v>
      </c>
      <c r="BO70" s="359">
        <f t="shared" ca="1" si="19"/>
        <v>0</v>
      </c>
      <c r="BP70" s="358">
        <f t="shared" ca="1" si="20"/>
        <v>31968.639999999999</v>
      </c>
      <c r="BQ70" s="206"/>
      <c r="BR70" s="234" t="str">
        <f t="shared" si="21"/>
        <v/>
      </c>
    </row>
    <row r="71" spans="1:70" ht="20.100000000000001" customHeight="1" outlineLevel="1" x14ac:dyDescent="0.2">
      <c r="A71" s="354">
        <f ca="1">INDEX(MC_Dispositivo!B:E,MATCH('Quantitativo_BR-356'!C71,MC_Dispositivo!B:B,0),2)</f>
        <v>2003457</v>
      </c>
      <c r="B71" s="354" t="str">
        <f ca="1">INDEX([10]TPU!$B:$B,MATCH($A71,[10]TPU!$A:$A,0))</f>
        <v>SICRO</v>
      </c>
      <c r="C71" s="354" t="s">
        <v>134</v>
      </c>
      <c r="D71" s="355" t="str">
        <f ca="1">INDEX(MC_Dispositivo!B:E,MATCH('Quantitativo_BR-356'!C71,MC_Dispositivo!B:B,0),3)</f>
        <v>Dissipador de energia - DEB 300-366 - areia, brita e pedra de mão comerciais</v>
      </c>
      <c r="E71" s="354" t="str">
        <f ca="1">INDEX(MC_Dispositivo!B:E,MATCH('Quantitativo_BR-356'!C71,MC_Dispositivo!B:B,0),4)</f>
        <v>un</v>
      </c>
      <c r="F71" s="356" cm="1">
        <f t="array" aca="1" ref="F71" ca="1">IF($BS$1="Todos",SUM(IF(($BS$1="todos")*(MC_Dispositivo!$B$54:$B$212=$C71),MC_Dispositivo!$F$54:$BE$212)),SUM(IF((MC_Dispositivo!$F$36:$BE$36=$BS$1)*(MC_Dispositivo!$B$54:$B$212=$C71),MC_Dispositivo!$F$54:$BE$212)))</f>
        <v>0</v>
      </c>
      <c r="G71" s="357" cm="1">
        <f t="array" aca="1" ref="G71" ca="1">SUM(IF((MC_Dispositivo!$B$53:$B$189=$C71)*(MC_Dispositivo!$F$36:$BE$36=$BS$1)*(MC_Dispositivo!$F$43:$BE$43=G$1),MC_Dispositivo!$F$53:$BE$189))</f>
        <v>0</v>
      </c>
      <c r="H71" s="357" cm="1">
        <f t="array" aca="1" ref="H71" ca="1">SUM(IF((MC_Dispositivo!$B$53:$B$189=$C71)*(MC_Dispositivo!$F$36:$BE$36=$BS$1)*(MC_Dispositivo!$F$43:$BE$43=H$1),MC_Dispositivo!$F$53:$BE$189))</f>
        <v>0</v>
      </c>
      <c r="I71" s="357" cm="1">
        <f t="array" aca="1" ref="I71" ca="1">SUM(IF((MC_Dispositivo!$B$53:$B$189=$C71)*(MC_Dispositivo!$F$36:$BE$36=$BS$1)*(MC_Dispositivo!$F$43:$BE$43=I$1),MC_Dispositivo!$F$53:$BE$189))</f>
        <v>0</v>
      </c>
      <c r="J71" s="357" cm="1">
        <f t="array" aca="1" ref="J71" ca="1">SUM(IF((MC_Dispositivo!$B$53:$B$189=$C71)*(MC_Dispositivo!$F$36:$BE$36=$BS$1)*(MC_Dispositivo!$F$43:$BE$43=J$1),MC_Dispositivo!$F$53:$BE$189))</f>
        <v>0</v>
      </c>
      <c r="K71" s="357" cm="1">
        <f t="array" aca="1" ref="K71" ca="1">SUM(IF((MC_Dispositivo!$B$53:$B$189=$C71)*(MC_Dispositivo!$F$36:$BE$36=$BS$1)*(MC_Dispositivo!$F$43:$BE$43=K$1),MC_Dispositivo!$F$53:$BE$189))</f>
        <v>0</v>
      </c>
      <c r="L71" s="357" cm="1">
        <f t="array" aca="1" ref="L71" ca="1">SUM(IF((MC_Dispositivo!$B$53:$B$189=$C71)*(MC_Dispositivo!$F$36:$BE$36=$BS$1)*(MC_Dispositivo!$F$43:$BE$43=L$1),MC_Dispositivo!$F$53:$BE$189))</f>
        <v>0</v>
      </c>
      <c r="M71" s="357" cm="1">
        <f t="array" aca="1" ref="M71" ca="1">SUM(IF((MC_Dispositivo!$B$53:$B$189=$C71)*(MC_Dispositivo!$F$36:$BE$36=$BS$1)*(MC_Dispositivo!$F$43:$BE$43=M$1),MC_Dispositivo!$F$53:$BE$189))</f>
        <v>0</v>
      </c>
      <c r="N71" s="357" cm="1">
        <f t="array" aca="1" ref="N71" ca="1">SUM(IF((MC_Dispositivo!$B$53:$B$189=$C71)*(MC_Dispositivo!$F$36:$BE$36=$BS$1)*(MC_Dispositivo!$F$43:$BE$43=N$1),MC_Dispositivo!$F$53:$BE$189))</f>
        <v>0</v>
      </c>
      <c r="O71" s="357" cm="1">
        <f t="array" aca="1" ref="O71" ca="1">SUM(IF((MC_Dispositivo!$B$53:$B$189=$C71)*(MC_Dispositivo!$F$36:$BE$36=$BS$1)*(MC_Dispositivo!$F$43:$BE$43=O$1),MC_Dispositivo!$F$53:$BE$189))</f>
        <v>0</v>
      </c>
      <c r="P71" s="357" cm="1">
        <f t="array" aca="1" ref="P71" ca="1">SUM(IF((MC_Dispositivo!$B$53:$B$189=$C71)*(MC_Dispositivo!$F$36:$BE$36=$BS$1)*(MC_Dispositivo!$F$43:$BE$43=P$1),MC_Dispositivo!$F$53:$BE$189))</f>
        <v>0</v>
      </c>
      <c r="Q71" s="357" cm="1">
        <f t="array" aca="1" ref="Q71" ca="1">SUM(IF((MC_Dispositivo!$B$53:$B$189=$C71)*(MC_Dispositivo!$F$36:$BE$36=$BS$1)*(MC_Dispositivo!$F$43:$BE$43=Q$1),MC_Dispositivo!$F$53:$BE$189))</f>
        <v>0</v>
      </c>
      <c r="R71" s="357" cm="1">
        <f t="array" aca="1" ref="R71" ca="1">SUM(IF((MC_Dispositivo!$B$53:$B$189=$C71)*(MC_Dispositivo!$F$36:$BE$36=$BS$1)*(MC_Dispositivo!$F$43:$BE$43=R$1),MC_Dispositivo!$F$53:$BE$189))</f>
        <v>0</v>
      </c>
      <c r="S71" s="357" cm="1">
        <f t="array" aca="1" ref="S71" ca="1">SUM(IF((MC_Dispositivo!$B$53:$B$189=$C71)*(MC_Dispositivo!$F$36:$BE$36=$BS$1)*(MC_Dispositivo!$F$43:$BE$43=S$1),MC_Dispositivo!$F$53:$BE$189))</f>
        <v>0</v>
      </c>
      <c r="T71" s="357" cm="1">
        <f t="array" aca="1" ref="T71" ca="1">SUM(IF((MC_Dispositivo!$B$53:$B$189=$C71)*(MC_Dispositivo!$F$36:$BE$36=$BS$1)*(MC_Dispositivo!$F$43:$BE$43=T$1),MC_Dispositivo!$F$53:$BE$189))</f>
        <v>0</v>
      </c>
      <c r="U71" s="357" cm="1">
        <f t="array" aca="1" ref="U71" ca="1">SUM(IF((MC_Dispositivo!$B$53:$B$189=$C71)*(MC_Dispositivo!$F$36:$BE$36=$BS$1)*(MC_Dispositivo!$F$43:$BE$43=U$1),MC_Dispositivo!$F$53:$BE$189))</f>
        <v>0</v>
      </c>
      <c r="V71" s="357" cm="1">
        <f t="array" aca="1" ref="V71" ca="1">SUM(IF((MC_Dispositivo!$B$53:$B$189=$C71)*(MC_Dispositivo!$F$36:$BE$36=$BS$1)*(MC_Dispositivo!$F$43:$BE$43=V$1),MC_Dispositivo!$F$53:$BE$189))</f>
        <v>0</v>
      </c>
      <c r="W71" s="357" cm="1">
        <f t="array" aca="1" ref="W71" ca="1">SUM(IF((MC_Dispositivo!$B$53:$B$189=$C71)*(MC_Dispositivo!$F$36:$BE$36=$BS$1)*(MC_Dispositivo!$F$43:$BE$43=W$1),MC_Dispositivo!$F$53:$BE$189))</f>
        <v>0</v>
      </c>
      <c r="X71" s="357" cm="1">
        <f t="array" aca="1" ref="X71" ca="1">SUM(IF((MC_Dispositivo!$B$53:$B$189=$C71)*(MC_Dispositivo!$F$36:$BE$36=$BS$1)*(MC_Dispositivo!$F$43:$BE$43=X$1),MC_Dispositivo!$F$53:$BE$189))</f>
        <v>0</v>
      </c>
      <c r="Y71" s="357" cm="1">
        <f t="array" aca="1" ref="Y71" ca="1">SUM(IF((MC_Dispositivo!$B$53:$B$189=$C71)*(MC_Dispositivo!$F$36:$BE$36=$BS$1)*(MC_Dispositivo!$F$43:$BE$43=Y$1),MC_Dispositivo!$F$53:$BE$189))</f>
        <v>0</v>
      </c>
      <c r="Z71" s="357" cm="1">
        <f t="array" aca="1" ref="Z71" ca="1">SUM(IF((MC_Dispositivo!$B$53:$B$189=$C71)*(MC_Dispositivo!$F$36:$BE$36=$BS$1)*(MC_Dispositivo!$F$43:$BE$43=Z$1),MC_Dispositivo!$F$53:$BE$189))</f>
        <v>0</v>
      </c>
      <c r="AA71" s="357" cm="1">
        <f t="array" aca="1" ref="AA71" ca="1">SUM(IF((MC_Dispositivo!$B$53:$B$189=$C71)*(MC_Dispositivo!$F$36:$BE$36=$BS$1)*(MC_Dispositivo!$F$43:$BE$43=AA$1),MC_Dispositivo!$F$53:$BE$189))</f>
        <v>0</v>
      </c>
      <c r="AB71" s="357" cm="1">
        <f t="array" aca="1" ref="AB71" ca="1">SUM(IF((MC_Dispositivo!$B$53:$B$189=$C71)*(MC_Dispositivo!$F$36:$BE$36=$BS$1)*(MC_Dispositivo!$F$43:$BE$43=AB$1),MC_Dispositivo!$F$53:$BE$189))</f>
        <v>0</v>
      </c>
      <c r="AC71" s="357" cm="1">
        <f t="array" aca="1" ref="AC71" ca="1">SUM(IF((MC_Dispositivo!$B$53:$B$189=$C71)*(MC_Dispositivo!$F$36:$BE$36=$BS$1)*(MC_Dispositivo!$F$43:$BE$43=AC$1),MC_Dispositivo!$F$53:$BE$189))</f>
        <v>0</v>
      </c>
      <c r="AD71" s="357" cm="1">
        <f t="array" aca="1" ref="AD71" ca="1">SUM(IF((MC_Dispositivo!$B$53:$B$189=$C71)*(MC_Dispositivo!$F$36:$BE$36=$BS$1)*(MC_Dispositivo!$F$43:$BE$43=AD$1),MC_Dispositivo!$F$53:$BE$189))</f>
        <v>0</v>
      </c>
      <c r="AE71" s="357" cm="1">
        <f t="array" aca="1" ref="AE71" ca="1">SUM(IF((MC_Dispositivo!$B$53:$B$189=$C71)*(MC_Dispositivo!$F$36:$BE$36=$BS$1)*(MC_Dispositivo!$F$43:$BE$43=AE$1),MC_Dispositivo!$F$53:$BE$189))</f>
        <v>0</v>
      </c>
      <c r="AF71" s="357" cm="1">
        <f t="array" aca="1" ref="AF71" ca="1">SUM(IF((MC_Dispositivo!$B$53:$B$189=$C71)*(MC_Dispositivo!$F$36:$BE$36=$BS$1)*(MC_Dispositivo!$F$43:$BE$43=AF$1),MC_Dispositivo!$F$53:$BE$189))</f>
        <v>0</v>
      </c>
      <c r="AG71" s="357" cm="1">
        <f t="array" aca="1" ref="AG71" ca="1">SUM(IF((MC_Dispositivo!$B$53:$B$189=$C71)*(MC_Dispositivo!$F$36:$BE$36=$BS$1)*(MC_Dispositivo!$F$43:$BE$43=AG$1),MC_Dispositivo!$F$53:$BE$189))</f>
        <v>0</v>
      </c>
      <c r="AH71" s="357" cm="1">
        <f t="array" aca="1" ref="AH71" ca="1">SUM(IF((MC_Dispositivo!$B$53:$B$189=$C71)*(MC_Dispositivo!$F$36:$BE$36=$BS$1)*(MC_Dispositivo!$F$43:$BE$43=AH$1),MC_Dispositivo!$F$53:$BE$189))</f>
        <v>0</v>
      </c>
      <c r="AI71" s="357" cm="1">
        <f t="array" aca="1" ref="AI71" ca="1">SUM(IF((MC_Dispositivo!$B$53:$B$189=$C71)*(MC_Dispositivo!$F$36:$BE$36=$BS$1)*(MC_Dispositivo!$F$43:$BE$43=AI$1),MC_Dispositivo!$F$53:$BE$189))</f>
        <v>0</v>
      </c>
      <c r="AJ71" s="357" cm="1">
        <f t="array" aca="1" ref="AJ71" ca="1">SUM(IF((MC_Dispositivo!$B$53:$B$189=$C71)*(MC_Dispositivo!$F$36:$BE$36=$BS$1)*(MC_Dispositivo!$F$43:$BE$43=AJ$1),MC_Dispositivo!$F$53:$BE$189))</f>
        <v>0</v>
      </c>
      <c r="AK71" s="358">
        <f ca="1">IF(A71="","",INDEX([10]TPU!$G:$G,MATCH($A71,[10]TPU!$A:$A,0)))</f>
        <v>2263</v>
      </c>
      <c r="AL71" s="359">
        <f t="shared" ca="1" si="19"/>
        <v>0</v>
      </c>
      <c r="AM71" s="359">
        <f t="shared" ca="1" si="19"/>
        <v>0</v>
      </c>
      <c r="AN71" s="359">
        <f t="shared" ca="1" si="19"/>
        <v>0</v>
      </c>
      <c r="AO71" s="359">
        <f t="shared" ca="1" si="19"/>
        <v>0</v>
      </c>
      <c r="AP71" s="359">
        <f t="shared" ca="1" si="19"/>
        <v>0</v>
      </c>
      <c r="AQ71" s="359">
        <f t="shared" ca="1" si="19"/>
        <v>0</v>
      </c>
      <c r="AR71" s="359">
        <f t="shared" ca="1" si="19"/>
        <v>0</v>
      </c>
      <c r="AS71" s="359">
        <f t="shared" ca="1" si="19"/>
        <v>0</v>
      </c>
      <c r="AT71" s="359">
        <f t="shared" ca="1" si="19"/>
        <v>0</v>
      </c>
      <c r="AU71" s="359">
        <f t="shared" ca="1" si="19"/>
        <v>0</v>
      </c>
      <c r="AV71" s="359">
        <f t="shared" ca="1" si="19"/>
        <v>0</v>
      </c>
      <c r="AW71" s="359">
        <f t="shared" ca="1" si="19"/>
        <v>0</v>
      </c>
      <c r="AX71" s="359">
        <f t="shared" ca="1" si="19"/>
        <v>0</v>
      </c>
      <c r="AY71" s="359">
        <f t="shared" ca="1" si="19"/>
        <v>0</v>
      </c>
      <c r="AZ71" s="359">
        <f t="shared" ca="1" si="19"/>
        <v>0</v>
      </c>
      <c r="BA71" s="359">
        <f t="shared" ref="BA71:BO77" ca="1" si="22">IF($A71="",SUMIFS(BA72:BA120,$C72:$C120,$C71&amp;"*",$A72:$A120,"&lt;&gt;"&amp;""),V71*$AK71)</f>
        <v>0</v>
      </c>
      <c r="BB71" s="359">
        <f t="shared" ca="1" si="22"/>
        <v>0</v>
      </c>
      <c r="BC71" s="359">
        <f t="shared" ca="1" si="22"/>
        <v>0</v>
      </c>
      <c r="BD71" s="359">
        <f t="shared" ca="1" si="22"/>
        <v>0</v>
      </c>
      <c r="BE71" s="359">
        <f t="shared" ca="1" si="22"/>
        <v>0</v>
      </c>
      <c r="BF71" s="359">
        <f t="shared" ca="1" si="22"/>
        <v>0</v>
      </c>
      <c r="BG71" s="359">
        <f t="shared" ca="1" si="22"/>
        <v>0</v>
      </c>
      <c r="BH71" s="359">
        <f t="shared" ca="1" si="22"/>
        <v>0</v>
      </c>
      <c r="BI71" s="359">
        <f t="shared" ca="1" si="22"/>
        <v>0</v>
      </c>
      <c r="BJ71" s="359">
        <f t="shared" ca="1" si="22"/>
        <v>0</v>
      </c>
      <c r="BK71" s="359">
        <f t="shared" ca="1" si="22"/>
        <v>0</v>
      </c>
      <c r="BL71" s="359">
        <f t="shared" ca="1" si="22"/>
        <v>0</v>
      </c>
      <c r="BM71" s="359">
        <f t="shared" ca="1" si="22"/>
        <v>0</v>
      </c>
      <c r="BN71" s="359">
        <f t="shared" ca="1" si="22"/>
        <v>0</v>
      </c>
      <c r="BO71" s="359">
        <f t="shared" ca="1" si="22"/>
        <v>0</v>
      </c>
      <c r="BP71" s="358">
        <f t="shared" ca="1" si="20"/>
        <v>0</v>
      </c>
      <c r="BQ71" s="206"/>
      <c r="BR71" s="234" t="str">
        <f t="shared" si="21"/>
        <v/>
      </c>
    </row>
    <row r="72" spans="1:70" ht="20.100000000000001" customHeight="1" outlineLevel="1" x14ac:dyDescent="0.2">
      <c r="A72" s="354">
        <f ca="1">INDEX(MC_Dispositivo!B:E,MATCH('Quantitativo_BR-356'!C72,MC_Dispositivo!B:B,0),2)</f>
        <v>2003459</v>
      </c>
      <c r="B72" s="354" t="str">
        <f ca="1">INDEX([10]TPU!$B:$B,MATCH($A72,[10]TPU!$A:$A,0))</f>
        <v>SICRO</v>
      </c>
      <c r="C72" s="354" t="s">
        <v>136</v>
      </c>
      <c r="D72" s="355" t="str">
        <f ca="1">INDEX(MC_Dispositivo!B:E,MATCH('Quantitativo_BR-356'!C72,MC_Dispositivo!B:B,0),3)</f>
        <v>Dissipador de energia - DEB 360-414 - areia, brita e pedra de mão comerciais</v>
      </c>
      <c r="E72" s="354" t="str">
        <f ca="1">INDEX(MC_Dispositivo!B:E,MATCH('Quantitativo_BR-356'!C72,MC_Dispositivo!B:B,0),4)</f>
        <v>un</v>
      </c>
      <c r="F72" s="356" cm="1">
        <f t="array" aca="1" ref="F72" ca="1">IF($BS$1="Todos",SUM(IF(($BS$1="todos")*(MC_Dispositivo!$B$54:$B$212=$C72),MC_Dispositivo!$F$54:$BE$212)),SUM(IF((MC_Dispositivo!$F$36:$BE$36=$BS$1)*(MC_Dispositivo!$B$54:$B$212=$C72),MC_Dispositivo!$F$54:$BE$212)))</f>
        <v>0</v>
      </c>
      <c r="G72" s="357" cm="1">
        <f t="array" aca="1" ref="G72" ca="1">SUM(IF((MC_Dispositivo!$B$53:$B$189=$C72)*(MC_Dispositivo!$F$36:$BE$36=$BS$1)*(MC_Dispositivo!$F$43:$BE$43=G$1),MC_Dispositivo!$F$53:$BE$189))</f>
        <v>0</v>
      </c>
      <c r="H72" s="357" cm="1">
        <f t="array" aca="1" ref="H72" ca="1">SUM(IF((MC_Dispositivo!$B$53:$B$189=$C72)*(MC_Dispositivo!$F$36:$BE$36=$BS$1)*(MC_Dispositivo!$F$43:$BE$43=H$1),MC_Dispositivo!$F$53:$BE$189))</f>
        <v>0</v>
      </c>
      <c r="I72" s="357" cm="1">
        <f t="array" aca="1" ref="I72" ca="1">SUM(IF((MC_Dispositivo!$B$53:$B$189=$C72)*(MC_Dispositivo!$F$36:$BE$36=$BS$1)*(MC_Dispositivo!$F$43:$BE$43=I$1),MC_Dispositivo!$F$53:$BE$189))</f>
        <v>0</v>
      </c>
      <c r="J72" s="357" cm="1">
        <f t="array" aca="1" ref="J72" ca="1">SUM(IF((MC_Dispositivo!$B$53:$B$189=$C72)*(MC_Dispositivo!$F$36:$BE$36=$BS$1)*(MC_Dispositivo!$F$43:$BE$43=J$1),MC_Dispositivo!$F$53:$BE$189))</f>
        <v>0</v>
      </c>
      <c r="K72" s="357" cm="1">
        <f t="array" aca="1" ref="K72" ca="1">SUM(IF((MC_Dispositivo!$B$53:$B$189=$C72)*(MC_Dispositivo!$F$36:$BE$36=$BS$1)*(MC_Dispositivo!$F$43:$BE$43=K$1),MC_Dispositivo!$F$53:$BE$189))</f>
        <v>0</v>
      </c>
      <c r="L72" s="357" cm="1">
        <f t="array" aca="1" ref="L72" ca="1">SUM(IF((MC_Dispositivo!$B$53:$B$189=$C72)*(MC_Dispositivo!$F$36:$BE$36=$BS$1)*(MC_Dispositivo!$F$43:$BE$43=L$1),MC_Dispositivo!$F$53:$BE$189))</f>
        <v>0</v>
      </c>
      <c r="M72" s="357" cm="1">
        <f t="array" aca="1" ref="M72" ca="1">SUM(IF((MC_Dispositivo!$B$53:$B$189=$C72)*(MC_Dispositivo!$F$36:$BE$36=$BS$1)*(MC_Dispositivo!$F$43:$BE$43=M$1),MC_Dispositivo!$F$53:$BE$189))</f>
        <v>0</v>
      </c>
      <c r="N72" s="357" cm="1">
        <f t="array" aca="1" ref="N72" ca="1">SUM(IF((MC_Dispositivo!$B$53:$B$189=$C72)*(MC_Dispositivo!$F$36:$BE$36=$BS$1)*(MC_Dispositivo!$F$43:$BE$43=N$1),MC_Dispositivo!$F$53:$BE$189))</f>
        <v>0</v>
      </c>
      <c r="O72" s="357" cm="1">
        <f t="array" aca="1" ref="O72" ca="1">SUM(IF((MC_Dispositivo!$B$53:$B$189=$C72)*(MC_Dispositivo!$F$36:$BE$36=$BS$1)*(MC_Dispositivo!$F$43:$BE$43=O$1),MC_Dispositivo!$F$53:$BE$189))</f>
        <v>0</v>
      </c>
      <c r="P72" s="357" cm="1">
        <f t="array" aca="1" ref="P72" ca="1">SUM(IF((MC_Dispositivo!$B$53:$B$189=$C72)*(MC_Dispositivo!$F$36:$BE$36=$BS$1)*(MC_Dispositivo!$F$43:$BE$43=P$1),MC_Dispositivo!$F$53:$BE$189))</f>
        <v>0</v>
      </c>
      <c r="Q72" s="357" cm="1">
        <f t="array" aca="1" ref="Q72" ca="1">SUM(IF((MC_Dispositivo!$B$53:$B$189=$C72)*(MC_Dispositivo!$F$36:$BE$36=$BS$1)*(MC_Dispositivo!$F$43:$BE$43=Q$1),MC_Dispositivo!$F$53:$BE$189))</f>
        <v>0</v>
      </c>
      <c r="R72" s="357" cm="1">
        <f t="array" aca="1" ref="R72" ca="1">SUM(IF((MC_Dispositivo!$B$53:$B$189=$C72)*(MC_Dispositivo!$F$36:$BE$36=$BS$1)*(MC_Dispositivo!$F$43:$BE$43=R$1),MC_Dispositivo!$F$53:$BE$189))</f>
        <v>0</v>
      </c>
      <c r="S72" s="357" cm="1">
        <f t="array" aca="1" ref="S72" ca="1">SUM(IF((MC_Dispositivo!$B$53:$B$189=$C72)*(MC_Dispositivo!$F$36:$BE$36=$BS$1)*(MC_Dispositivo!$F$43:$BE$43=S$1),MC_Dispositivo!$F$53:$BE$189))</f>
        <v>0</v>
      </c>
      <c r="T72" s="357" cm="1">
        <f t="array" aca="1" ref="T72" ca="1">SUM(IF((MC_Dispositivo!$B$53:$B$189=$C72)*(MC_Dispositivo!$F$36:$BE$36=$BS$1)*(MC_Dispositivo!$F$43:$BE$43=T$1),MC_Dispositivo!$F$53:$BE$189))</f>
        <v>0</v>
      </c>
      <c r="U72" s="357" cm="1">
        <f t="array" aca="1" ref="U72" ca="1">SUM(IF((MC_Dispositivo!$B$53:$B$189=$C72)*(MC_Dispositivo!$F$36:$BE$36=$BS$1)*(MC_Dispositivo!$F$43:$BE$43=U$1),MC_Dispositivo!$F$53:$BE$189))</f>
        <v>0</v>
      </c>
      <c r="V72" s="357" cm="1">
        <f t="array" aca="1" ref="V72" ca="1">SUM(IF((MC_Dispositivo!$B$53:$B$189=$C72)*(MC_Dispositivo!$F$36:$BE$36=$BS$1)*(MC_Dispositivo!$F$43:$BE$43=V$1),MC_Dispositivo!$F$53:$BE$189))</f>
        <v>0</v>
      </c>
      <c r="W72" s="357" cm="1">
        <f t="array" aca="1" ref="W72" ca="1">SUM(IF((MC_Dispositivo!$B$53:$B$189=$C72)*(MC_Dispositivo!$F$36:$BE$36=$BS$1)*(MC_Dispositivo!$F$43:$BE$43=W$1),MC_Dispositivo!$F$53:$BE$189))</f>
        <v>0</v>
      </c>
      <c r="X72" s="357" cm="1">
        <f t="array" aca="1" ref="X72" ca="1">SUM(IF((MC_Dispositivo!$B$53:$B$189=$C72)*(MC_Dispositivo!$F$36:$BE$36=$BS$1)*(MC_Dispositivo!$F$43:$BE$43=X$1),MC_Dispositivo!$F$53:$BE$189))</f>
        <v>0</v>
      </c>
      <c r="Y72" s="357" cm="1">
        <f t="array" aca="1" ref="Y72" ca="1">SUM(IF((MC_Dispositivo!$B$53:$B$189=$C72)*(MC_Dispositivo!$F$36:$BE$36=$BS$1)*(MC_Dispositivo!$F$43:$BE$43=Y$1),MC_Dispositivo!$F$53:$BE$189))</f>
        <v>0</v>
      </c>
      <c r="Z72" s="357" cm="1">
        <f t="array" aca="1" ref="Z72" ca="1">SUM(IF((MC_Dispositivo!$B$53:$B$189=$C72)*(MC_Dispositivo!$F$36:$BE$36=$BS$1)*(MC_Dispositivo!$F$43:$BE$43=Z$1),MC_Dispositivo!$F$53:$BE$189))</f>
        <v>0</v>
      </c>
      <c r="AA72" s="357" cm="1">
        <f t="array" aca="1" ref="AA72" ca="1">SUM(IF((MC_Dispositivo!$B$53:$B$189=$C72)*(MC_Dispositivo!$F$36:$BE$36=$BS$1)*(MC_Dispositivo!$F$43:$BE$43=AA$1),MC_Dispositivo!$F$53:$BE$189))</f>
        <v>0</v>
      </c>
      <c r="AB72" s="357" cm="1">
        <f t="array" aca="1" ref="AB72" ca="1">SUM(IF((MC_Dispositivo!$B$53:$B$189=$C72)*(MC_Dispositivo!$F$36:$BE$36=$BS$1)*(MC_Dispositivo!$F$43:$BE$43=AB$1),MC_Dispositivo!$F$53:$BE$189))</f>
        <v>0</v>
      </c>
      <c r="AC72" s="357" cm="1">
        <f t="array" aca="1" ref="AC72" ca="1">SUM(IF((MC_Dispositivo!$B$53:$B$189=$C72)*(MC_Dispositivo!$F$36:$BE$36=$BS$1)*(MC_Dispositivo!$F$43:$BE$43=AC$1),MC_Dispositivo!$F$53:$BE$189))</f>
        <v>0</v>
      </c>
      <c r="AD72" s="357" cm="1">
        <f t="array" aca="1" ref="AD72" ca="1">SUM(IF((MC_Dispositivo!$B$53:$B$189=$C72)*(MC_Dispositivo!$F$36:$BE$36=$BS$1)*(MC_Dispositivo!$F$43:$BE$43=AD$1),MC_Dispositivo!$F$53:$BE$189))</f>
        <v>0</v>
      </c>
      <c r="AE72" s="357" cm="1">
        <f t="array" aca="1" ref="AE72" ca="1">SUM(IF((MC_Dispositivo!$B$53:$B$189=$C72)*(MC_Dispositivo!$F$36:$BE$36=$BS$1)*(MC_Dispositivo!$F$43:$BE$43=AE$1),MC_Dispositivo!$F$53:$BE$189))</f>
        <v>0</v>
      </c>
      <c r="AF72" s="357" cm="1">
        <f t="array" aca="1" ref="AF72" ca="1">SUM(IF((MC_Dispositivo!$B$53:$B$189=$C72)*(MC_Dispositivo!$F$36:$BE$36=$BS$1)*(MC_Dispositivo!$F$43:$BE$43=AF$1),MC_Dispositivo!$F$53:$BE$189))</f>
        <v>0</v>
      </c>
      <c r="AG72" s="357" cm="1">
        <f t="array" aca="1" ref="AG72" ca="1">SUM(IF((MC_Dispositivo!$B$53:$B$189=$C72)*(MC_Dispositivo!$F$36:$BE$36=$BS$1)*(MC_Dispositivo!$F$43:$BE$43=AG$1),MC_Dispositivo!$F$53:$BE$189))</f>
        <v>0</v>
      </c>
      <c r="AH72" s="357" cm="1">
        <f t="array" aca="1" ref="AH72" ca="1">SUM(IF((MC_Dispositivo!$B$53:$B$189=$C72)*(MC_Dispositivo!$F$36:$BE$36=$BS$1)*(MC_Dispositivo!$F$43:$BE$43=AH$1),MC_Dispositivo!$F$53:$BE$189))</f>
        <v>0</v>
      </c>
      <c r="AI72" s="357" cm="1">
        <f t="array" aca="1" ref="AI72" ca="1">SUM(IF((MC_Dispositivo!$B$53:$B$189=$C72)*(MC_Dispositivo!$F$36:$BE$36=$BS$1)*(MC_Dispositivo!$F$43:$BE$43=AI$1),MC_Dispositivo!$F$53:$BE$189))</f>
        <v>0</v>
      </c>
      <c r="AJ72" s="357" cm="1">
        <f t="array" aca="1" ref="AJ72" ca="1">SUM(IF((MC_Dispositivo!$B$53:$B$189=$C72)*(MC_Dispositivo!$F$36:$BE$36=$BS$1)*(MC_Dispositivo!$F$43:$BE$43=AJ$1),MC_Dispositivo!$F$53:$BE$189))</f>
        <v>0</v>
      </c>
      <c r="AK72" s="358">
        <f ca="1">IF(A72="","",INDEX([10]TPU!$G:$G,MATCH($A72,[10]TPU!$A:$A,0)))</f>
        <v>2909.46</v>
      </c>
      <c r="AL72" s="359">
        <f t="shared" ref="AL72:AZ77" ca="1" si="23">IF($A72="",SUMIFS(AL73:AL121,$C73:$C121,$C72&amp;"*",$A73:$A121,"&lt;&gt;"&amp;""),G72*$AK72)</f>
        <v>0</v>
      </c>
      <c r="AM72" s="359">
        <f t="shared" ca="1" si="23"/>
        <v>0</v>
      </c>
      <c r="AN72" s="359">
        <f t="shared" ca="1" si="23"/>
        <v>0</v>
      </c>
      <c r="AO72" s="359">
        <f t="shared" ca="1" si="23"/>
        <v>0</v>
      </c>
      <c r="AP72" s="359">
        <f t="shared" ca="1" si="23"/>
        <v>0</v>
      </c>
      <c r="AQ72" s="359">
        <f t="shared" ca="1" si="23"/>
        <v>0</v>
      </c>
      <c r="AR72" s="359">
        <f t="shared" ca="1" si="23"/>
        <v>0</v>
      </c>
      <c r="AS72" s="359">
        <f t="shared" ca="1" si="23"/>
        <v>0</v>
      </c>
      <c r="AT72" s="359">
        <f t="shared" ca="1" si="23"/>
        <v>0</v>
      </c>
      <c r="AU72" s="359">
        <f t="shared" ca="1" si="23"/>
        <v>0</v>
      </c>
      <c r="AV72" s="359">
        <f t="shared" ca="1" si="23"/>
        <v>0</v>
      </c>
      <c r="AW72" s="359">
        <f t="shared" ca="1" si="23"/>
        <v>0</v>
      </c>
      <c r="AX72" s="359">
        <f t="shared" ca="1" si="23"/>
        <v>0</v>
      </c>
      <c r="AY72" s="359">
        <f t="shared" ca="1" si="23"/>
        <v>0</v>
      </c>
      <c r="AZ72" s="359">
        <f t="shared" ca="1" si="23"/>
        <v>0</v>
      </c>
      <c r="BA72" s="359">
        <f t="shared" ca="1" si="22"/>
        <v>0</v>
      </c>
      <c r="BB72" s="359">
        <f t="shared" ca="1" si="22"/>
        <v>0</v>
      </c>
      <c r="BC72" s="359">
        <f t="shared" ca="1" si="22"/>
        <v>0</v>
      </c>
      <c r="BD72" s="359">
        <f t="shared" ca="1" si="22"/>
        <v>0</v>
      </c>
      <c r="BE72" s="359">
        <f t="shared" ca="1" si="22"/>
        <v>0</v>
      </c>
      <c r="BF72" s="359">
        <f t="shared" ca="1" si="22"/>
        <v>0</v>
      </c>
      <c r="BG72" s="359">
        <f t="shared" ca="1" si="22"/>
        <v>0</v>
      </c>
      <c r="BH72" s="359">
        <f t="shared" ca="1" si="22"/>
        <v>0</v>
      </c>
      <c r="BI72" s="359">
        <f t="shared" ca="1" si="22"/>
        <v>0</v>
      </c>
      <c r="BJ72" s="359">
        <f t="shared" ca="1" si="22"/>
        <v>0</v>
      </c>
      <c r="BK72" s="359">
        <f t="shared" ca="1" si="22"/>
        <v>0</v>
      </c>
      <c r="BL72" s="359">
        <f t="shared" ca="1" si="22"/>
        <v>0</v>
      </c>
      <c r="BM72" s="359">
        <f t="shared" ca="1" si="22"/>
        <v>0</v>
      </c>
      <c r="BN72" s="359">
        <f t="shared" ca="1" si="22"/>
        <v>0</v>
      </c>
      <c r="BO72" s="359">
        <f t="shared" ca="1" si="22"/>
        <v>0</v>
      </c>
      <c r="BP72" s="358">
        <f t="shared" ca="1" si="20"/>
        <v>0</v>
      </c>
      <c r="BQ72" s="206"/>
      <c r="BR72" s="234" t="str">
        <f t="shared" si="21"/>
        <v/>
      </c>
    </row>
    <row r="73" spans="1:70" ht="20.100000000000001" customHeight="1" outlineLevel="1" x14ac:dyDescent="0.2">
      <c r="A73" s="354">
        <f ca="1">INDEX(MC_Dispositivo!B:E,MATCH('Quantitativo_BR-356'!C73,MC_Dispositivo!B:B,0),2)</f>
        <v>2003461</v>
      </c>
      <c r="B73" s="354" t="str">
        <f ca="1">INDEX([10]TPU!$B:$B,MATCH($A73,[10]TPU!$A:$A,0))</f>
        <v>SICRO</v>
      </c>
      <c r="C73" s="354" t="s">
        <v>137</v>
      </c>
      <c r="D73" s="355" t="str">
        <f ca="1">INDEX(MC_Dispositivo!B:E,MATCH('Quantitativo_BR-356'!C73,MC_Dispositivo!B:B,0),3)</f>
        <v>Dissipador de energia - DEB 450-551 - areia, brita e pedra de mão comerciais</v>
      </c>
      <c r="E73" s="354" t="str">
        <f ca="1">INDEX(MC_Dispositivo!B:E,MATCH('Quantitativo_BR-356'!C73,MC_Dispositivo!B:B,0),4)</f>
        <v>un</v>
      </c>
      <c r="F73" s="356" cm="1">
        <f t="array" aca="1" ref="F73" ca="1">IF($BS$1="Todos",SUM(IF(($BS$1="todos")*(MC_Dispositivo!$B$54:$B$212=$C73),MC_Dispositivo!$F$54:$BE$212)),SUM(IF((MC_Dispositivo!$F$36:$BE$36=$BS$1)*(MC_Dispositivo!$B$54:$B$212=$C73),MC_Dispositivo!$F$54:$BE$212)))</f>
        <v>0</v>
      </c>
      <c r="G73" s="357" cm="1">
        <f t="array" aca="1" ref="G73" ca="1">SUM(IF((MC_Dispositivo!$B$53:$B$189=$C73)*(MC_Dispositivo!$F$36:$BE$36=$BS$1)*(MC_Dispositivo!$F$43:$BE$43=G$1),MC_Dispositivo!$F$53:$BE$189))</f>
        <v>0</v>
      </c>
      <c r="H73" s="357" cm="1">
        <f t="array" aca="1" ref="H73" ca="1">SUM(IF((MC_Dispositivo!$B$53:$B$189=$C73)*(MC_Dispositivo!$F$36:$BE$36=$BS$1)*(MC_Dispositivo!$F$43:$BE$43=H$1),MC_Dispositivo!$F$53:$BE$189))</f>
        <v>0</v>
      </c>
      <c r="I73" s="357" cm="1">
        <f t="array" aca="1" ref="I73" ca="1">SUM(IF((MC_Dispositivo!$B$53:$B$189=$C73)*(MC_Dispositivo!$F$36:$BE$36=$BS$1)*(MC_Dispositivo!$F$43:$BE$43=I$1),MC_Dispositivo!$F$53:$BE$189))</f>
        <v>0</v>
      </c>
      <c r="J73" s="357" cm="1">
        <f t="array" aca="1" ref="J73" ca="1">SUM(IF((MC_Dispositivo!$B$53:$B$189=$C73)*(MC_Dispositivo!$F$36:$BE$36=$BS$1)*(MC_Dispositivo!$F$43:$BE$43=J$1),MC_Dispositivo!$F$53:$BE$189))</f>
        <v>0</v>
      </c>
      <c r="K73" s="357" cm="1">
        <f t="array" aca="1" ref="K73" ca="1">SUM(IF((MC_Dispositivo!$B$53:$B$189=$C73)*(MC_Dispositivo!$F$36:$BE$36=$BS$1)*(MC_Dispositivo!$F$43:$BE$43=K$1),MC_Dispositivo!$F$53:$BE$189))</f>
        <v>0</v>
      </c>
      <c r="L73" s="357" cm="1">
        <f t="array" aca="1" ref="L73" ca="1">SUM(IF((MC_Dispositivo!$B$53:$B$189=$C73)*(MC_Dispositivo!$F$36:$BE$36=$BS$1)*(MC_Dispositivo!$F$43:$BE$43=L$1),MC_Dispositivo!$F$53:$BE$189))</f>
        <v>0</v>
      </c>
      <c r="M73" s="357" cm="1">
        <f t="array" aca="1" ref="M73" ca="1">SUM(IF((MC_Dispositivo!$B$53:$B$189=$C73)*(MC_Dispositivo!$F$36:$BE$36=$BS$1)*(MC_Dispositivo!$F$43:$BE$43=M$1),MC_Dispositivo!$F$53:$BE$189))</f>
        <v>0</v>
      </c>
      <c r="N73" s="357" cm="1">
        <f t="array" aca="1" ref="N73" ca="1">SUM(IF((MC_Dispositivo!$B$53:$B$189=$C73)*(MC_Dispositivo!$F$36:$BE$36=$BS$1)*(MC_Dispositivo!$F$43:$BE$43=N$1),MC_Dispositivo!$F$53:$BE$189))</f>
        <v>0</v>
      </c>
      <c r="O73" s="357" cm="1">
        <f t="array" aca="1" ref="O73" ca="1">SUM(IF((MC_Dispositivo!$B$53:$B$189=$C73)*(MC_Dispositivo!$F$36:$BE$36=$BS$1)*(MC_Dispositivo!$F$43:$BE$43=O$1),MC_Dispositivo!$F$53:$BE$189))</f>
        <v>0</v>
      </c>
      <c r="P73" s="357" cm="1">
        <f t="array" aca="1" ref="P73" ca="1">SUM(IF((MC_Dispositivo!$B$53:$B$189=$C73)*(MC_Dispositivo!$F$36:$BE$36=$BS$1)*(MC_Dispositivo!$F$43:$BE$43=P$1),MC_Dispositivo!$F$53:$BE$189))</f>
        <v>0</v>
      </c>
      <c r="Q73" s="357" cm="1">
        <f t="array" aca="1" ref="Q73" ca="1">SUM(IF((MC_Dispositivo!$B$53:$B$189=$C73)*(MC_Dispositivo!$F$36:$BE$36=$BS$1)*(MC_Dispositivo!$F$43:$BE$43=Q$1),MC_Dispositivo!$F$53:$BE$189))</f>
        <v>0</v>
      </c>
      <c r="R73" s="357" cm="1">
        <f t="array" aca="1" ref="R73" ca="1">SUM(IF((MC_Dispositivo!$B$53:$B$189=$C73)*(MC_Dispositivo!$F$36:$BE$36=$BS$1)*(MC_Dispositivo!$F$43:$BE$43=R$1),MC_Dispositivo!$F$53:$BE$189))</f>
        <v>0</v>
      </c>
      <c r="S73" s="357" cm="1">
        <f t="array" aca="1" ref="S73" ca="1">SUM(IF((MC_Dispositivo!$B$53:$B$189=$C73)*(MC_Dispositivo!$F$36:$BE$36=$BS$1)*(MC_Dispositivo!$F$43:$BE$43=S$1),MC_Dispositivo!$F$53:$BE$189))</f>
        <v>0</v>
      </c>
      <c r="T73" s="357" cm="1">
        <f t="array" aca="1" ref="T73" ca="1">SUM(IF((MC_Dispositivo!$B$53:$B$189=$C73)*(MC_Dispositivo!$F$36:$BE$36=$BS$1)*(MC_Dispositivo!$F$43:$BE$43=T$1),MC_Dispositivo!$F$53:$BE$189))</f>
        <v>0</v>
      </c>
      <c r="U73" s="357" cm="1">
        <f t="array" aca="1" ref="U73" ca="1">SUM(IF((MC_Dispositivo!$B$53:$B$189=$C73)*(MC_Dispositivo!$F$36:$BE$36=$BS$1)*(MC_Dispositivo!$F$43:$BE$43=U$1),MC_Dispositivo!$F$53:$BE$189))</f>
        <v>0</v>
      </c>
      <c r="V73" s="357" cm="1">
        <f t="array" aca="1" ref="V73" ca="1">SUM(IF((MC_Dispositivo!$B$53:$B$189=$C73)*(MC_Dispositivo!$F$36:$BE$36=$BS$1)*(MC_Dispositivo!$F$43:$BE$43=V$1),MC_Dispositivo!$F$53:$BE$189))</f>
        <v>0</v>
      </c>
      <c r="W73" s="357" cm="1">
        <f t="array" aca="1" ref="W73" ca="1">SUM(IF((MC_Dispositivo!$B$53:$B$189=$C73)*(MC_Dispositivo!$F$36:$BE$36=$BS$1)*(MC_Dispositivo!$F$43:$BE$43=W$1),MC_Dispositivo!$F$53:$BE$189))</f>
        <v>0</v>
      </c>
      <c r="X73" s="357" cm="1">
        <f t="array" aca="1" ref="X73" ca="1">SUM(IF((MC_Dispositivo!$B$53:$B$189=$C73)*(MC_Dispositivo!$F$36:$BE$36=$BS$1)*(MC_Dispositivo!$F$43:$BE$43=X$1),MC_Dispositivo!$F$53:$BE$189))</f>
        <v>0</v>
      </c>
      <c r="Y73" s="357" cm="1">
        <f t="array" aca="1" ref="Y73" ca="1">SUM(IF((MC_Dispositivo!$B$53:$B$189=$C73)*(MC_Dispositivo!$F$36:$BE$36=$BS$1)*(MC_Dispositivo!$F$43:$BE$43=Y$1),MC_Dispositivo!$F$53:$BE$189))</f>
        <v>0</v>
      </c>
      <c r="Z73" s="357" cm="1">
        <f t="array" aca="1" ref="Z73" ca="1">SUM(IF((MC_Dispositivo!$B$53:$B$189=$C73)*(MC_Dispositivo!$F$36:$BE$36=$BS$1)*(MC_Dispositivo!$F$43:$BE$43=Z$1),MC_Dispositivo!$F$53:$BE$189))</f>
        <v>0</v>
      </c>
      <c r="AA73" s="357" cm="1">
        <f t="array" aca="1" ref="AA73" ca="1">SUM(IF((MC_Dispositivo!$B$53:$B$189=$C73)*(MC_Dispositivo!$F$36:$BE$36=$BS$1)*(MC_Dispositivo!$F$43:$BE$43=AA$1),MC_Dispositivo!$F$53:$BE$189))</f>
        <v>0</v>
      </c>
      <c r="AB73" s="357" cm="1">
        <f t="array" aca="1" ref="AB73" ca="1">SUM(IF((MC_Dispositivo!$B$53:$B$189=$C73)*(MC_Dispositivo!$F$36:$BE$36=$BS$1)*(MC_Dispositivo!$F$43:$BE$43=AB$1),MC_Dispositivo!$F$53:$BE$189))</f>
        <v>0</v>
      </c>
      <c r="AC73" s="357" cm="1">
        <f t="array" aca="1" ref="AC73" ca="1">SUM(IF((MC_Dispositivo!$B$53:$B$189=$C73)*(MC_Dispositivo!$F$36:$BE$36=$BS$1)*(MC_Dispositivo!$F$43:$BE$43=AC$1),MC_Dispositivo!$F$53:$BE$189))</f>
        <v>0</v>
      </c>
      <c r="AD73" s="357" cm="1">
        <f t="array" aca="1" ref="AD73" ca="1">SUM(IF((MC_Dispositivo!$B$53:$B$189=$C73)*(MC_Dispositivo!$F$36:$BE$36=$BS$1)*(MC_Dispositivo!$F$43:$BE$43=AD$1),MC_Dispositivo!$F$53:$BE$189))</f>
        <v>0</v>
      </c>
      <c r="AE73" s="357" cm="1">
        <f t="array" aca="1" ref="AE73" ca="1">SUM(IF((MC_Dispositivo!$B$53:$B$189=$C73)*(MC_Dispositivo!$F$36:$BE$36=$BS$1)*(MC_Dispositivo!$F$43:$BE$43=AE$1),MC_Dispositivo!$F$53:$BE$189))</f>
        <v>0</v>
      </c>
      <c r="AF73" s="357" cm="1">
        <f t="array" aca="1" ref="AF73" ca="1">SUM(IF((MC_Dispositivo!$B$53:$B$189=$C73)*(MC_Dispositivo!$F$36:$BE$36=$BS$1)*(MC_Dispositivo!$F$43:$BE$43=AF$1),MC_Dispositivo!$F$53:$BE$189))</f>
        <v>0</v>
      </c>
      <c r="AG73" s="357" cm="1">
        <f t="array" aca="1" ref="AG73" ca="1">SUM(IF((MC_Dispositivo!$B$53:$B$189=$C73)*(MC_Dispositivo!$F$36:$BE$36=$BS$1)*(MC_Dispositivo!$F$43:$BE$43=AG$1),MC_Dispositivo!$F$53:$BE$189))</f>
        <v>0</v>
      </c>
      <c r="AH73" s="357" cm="1">
        <f t="array" aca="1" ref="AH73" ca="1">SUM(IF((MC_Dispositivo!$B$53:$B$189=$C73)*(MC_Dispositivo!$F$36:$BE$36=$BS$1)*(MC_Dispositivo!$F$43:$BE$43=AH$1),MC_Dispositivo!$F$53:$BE$189))</f>
        <v>0</v>
      </c>
      <c r="AI73" s="357" cm="1">
        <f t="array" aca="1" ref="AI73" ca="1">SUM(IF((MC_Dispositivo!$B$53:$B$189=$C73)*(MC_Dispositivo!$F$36:$BE$36=$BS$1)*(MC_Dispositivo!$F$43:$BE$43=AI$1),MC_Dispositivo!$F$53:$BE$189))</f>
        <v>0</v>
      </c>
      <c r="AJ73" s="357" cm="1">
        <f t="array" aca="1" ref="AJ73" ca="1">SUM(IF((MC_Dispositivo!$B$53:$B$189=$C73)*(MC_Dispositivo!$F$36:$BE$36=$BS$1)*(MC_Dispositivo!$F$43:$BE$43=AJ$1),MC_Dispositivo!$F$53:$BE$189))</f>
        <v>0</v>
      </c>
      <c r="AK73" s="358">
        <f ca="1">IF(A73="","",INDEX([10]TPU!$G:$G,MATCH($A73,[10]TPU!$A:$A,0)))</f>
        <v>4462.3500000000004</v>
      </c>
      <c r="AL73" s="359">
        <f t="shared" ca="1" si="23"/>
        <v>0</v>
      </c>
      <c r="AM73" s="359">
        <f t="shared" ca="1" si="23"/>
        <v>0</v>
      </c>
      <c r="AN73" s="359">
        <f t="shared" ca="1" si="23"/>
        <v>0</v>
      </c>
      <c r="AO73" s="359">
        <f t="shared" ca="1" si="23"/>
        <v>0</v>
      </c>
      <c r="AP73" s="359">
        <f t="shared" ca="1" si="23"/>
        <v>0</v>
      </c>
      <c r="AQ73" s="359">
        <f t="shared" ca="1" si="23"/>
        <v>0</v>
      </c>
      <c r="AR73" s="359">
        <f t="shared" ca="1" si="23"/>
        <v>0</v>
      </c>
      <c r="AS73" s="359">
        <f t="shared" ca="1" si="23"/>
        <v>0</v>
      </c>
      <c r="AT73" s="359">
        <f t="shared" ca="1" si="23"/>
        <v>0</v>
      </c>
      <c r="AU73" s="359">
        <f t="shared" ca="1" si="23"/>
        <v>0</v>
      </c>
      <c r="AV73" s="359">
        <f t="shared" ca="1" si="23"/>
        <v>0</v>
      </c>
      <c r="AW73" s="359">
        <f t="shared" ca="1" si="23"/>
        <v>0</v>
      </c>
      <c r="AX73" s="359">
        <f t="shared" ca="1" si="23"/>
        <v>0</v>
      </c>
      <c r="AY73" s="359">
        <f t="shared" ca="1" si="23"/>
        <v>0</v>
      </c>
      <c r="AZ73" s="359">
        <f t="shared" ca="1" si="23"/>
        <v>0</v>
      </c>
      <c r="BA73" s="359">
        <f t="shared" ca="1" si="22"/>
        <v>0</v>
      </c>
      <c r="BB73" s="359">
        <f t="shared" ca="1" si="22"/>
        <v>0</v>
      </c>
      <c r="BC73" s="359">
        <f t="shared" ca="1" si="22"/>
        <v>0</v>
      </c>
      <c r="BD73" s="359">
        <f t="shared" ca="1" si="22"/>
        <v>0</v>
      </c>
      <c r="BE73" s="359">
        <f t="shared" ca="1" si="22"/>
        <v>0</v>
      </c>
      <c r="BF73" s="359">
        <f t="shared" ca="1" si="22"/>
        <v>0</v>
      </c>
      <c r="BG73" s="359">
        <f t="shared" ca="1" si="22"/>
        <v>0</v>
      </c>
      <c r="BH73" s="359">
        <f t="shared" ca="1" si="22"/>
        <v>0</v>
      </c>
      <c r="BI73" s="359">
        <f t="shared" ca="1" si="22"/>
        <v>0</v>
      </c>
      <c r="BJ73" s="359">
        <f t="shared" ca="1" si="22"/>
        <v>0</v>
      </c>
      <c r="BK73" s="359">
        <f t="shared" ca="1" si="22"/>
        <v>0</v>
      </c>
      <c r="BL73" s="359">
        <f t="shared" ca="1" si="22"/>
        <v>0</v>
      </c>
      <c r="BM73" s="359">
        <f t="shared" ca="1" si="22"/>
        <v>0</v>
      </c>
      <c r="BN73" s="359">
        <f t="shared" ca="1" si="22"/>
        <v>0</v>
      </c>
      <c r="BO73" s="359">
        <f t="shared" ca="1" si="22"/>
        <v>0</v>
      </c>
      <c r="BP73" s="358">
        <f t="shared" ca="1" si="20"/>
        <v>0</v>
      </c>
      <c r="BQ73" s="206"/>
      <c r="BR73" s="234" t="str">
        <f t="shared" si="21"/>
        <v/>
      </c>
    </row>
    <row r="74" spans="1:70" ht="20.100000000000001" customHeight="1" outlineLevel="1" x14ac:dyDescent="0.2">
      <c r="A74" s="354" t="str">
        <f ca="1">INDEX(MC_Dispositivo!B:E,MATCH('Quantitativo_BR-356'!C74,MC_Dispositivo!B:B,0),2)</f>
        <v>ED-51106</v>
      </c>
      <c r="B74" s="354" t="str">
        <f ca="1">INDEX([10]TPU!$B:$B,MATCH($A74,[10]TPU!$A:$A,0))</f>
        <v>SICOR</v>
      </c>
      <c r="C74" s="354" t="s">
        <v>139</v>
      </c>
      <c r="D74" s="355" t="str">
        <f ca="1">INDEX(MC_Dispositivo!B:E,MATCH('Quantitativo_BR-356'!C74,MC_Dispositivo!B:B,0),3)</f>
        <v>escavação mecânica em material de 2ª categoria, inclusive carga em caminhão, exclusive transporte e descarga</v>
      </c>
      <c r="E74" s="354" t="str">
        <f ca="1">INDEX(MC_Dispositivo!B:E,MATCH('Quantitativo_BR-356'!C74,MC_Dispositivo!B:B,0),4)</f>
        <v>m3</v>
      </c>
      <c r="F74" s="356" cm="1">
        <f t="array" aca="1" ref="F74" ca="1">IF($BS$1="Todos",SUM(IF(($BS$1="todos")*(MC_Dispositivo!$B$54:$B$212=$C74),MC_Dispositivo!$F$54:$BE$212)),SUM(IF((MC_Dispositivo!$F$36:$BE$36=$BS$1)*(MC_Dispositivo!$B$54:$B$212=$C74),MC_Dispositivo!$F$54:$BE$212)))</f>
        <v>8269.5</v>
      </c>
      <c r="G74" s="357" cm="1">
        <f t="array" aca="1" ref="G74" ca="1">SUM(IF((MC_Dispositivo!$B$53:$B$189=$C74)*(MC_Dispositivo!$F$36:$BE$36=$BS$1)*(MC_Dispositivo!$F$43:$BE$43=G$1),MC_Dispositivo!$F$53:$BE$189))</f>
        <v>0</v>
      </c>
      <c r="H74" s="357" cm="1">
        <f t="array" aca="1" ref="H74" ca="1">SUM(IF((MC_Dispositivo!$B$53:$B$189=$C74)*(MC_Dispositivo!$F$36:$BE$36=$BS$1)*(MC_Dispositivo!$F$43:$BE$43=H$1),MC_Dispositivo!$F$53:$BE$189))</f>
        <v>0</v>
      </c>
      <c r="I74" s="357" cm="1">
        <f t="array" aca="1" ref="I74" ca="1">SUM(IF((MC_Dispositivo!$B$53:$B$189=$C74)*(MC_Dispositivo!$F$36:$BE$36=$BS$1)*(MC_Dispositivo!$F$43:$BE$43=I$1),MC_Dispositivo!$F$53:$BE$189))</f>
        <v>888</v>
      </c>
      <c r="J74" s="357" cm="1">
        <f t="array" aca="1" ref="J74" ca="1">SUM(IF((MC_Dispositivo!$B$53:$B$189=$C74)*(MC_Dispositivo!$F$36:$BE$36=$BS$1)*(MC_Dispositivo!$F$43:$BE$43=J$1),MC_Dispositivo!$F$53:$BE$189))</f>
        <v>2220</v>
      </c>
      <c r="K74" s="357" cm="1">
        <f t="array" aca="1" ref="K74" ca="1">SUM(IF((MC_Dispositivo!$B$53:$B$189=$C74)*(MC_Dispositivo!$F$36:$BE$36=$BS$1)*(MC_Dispositivo!$F$43:$BE$43=K$1),MC_Dispositivo!$F$53:$BE$189))</f>
        <v>3108</v>
      </c>
      <c r="L74" s="357" cm="1">
        <f t="array" aca="1" ref="L74" ca="1">SUM(IF((MC_Dispositivo!$B$53:$B$189=$C74)*(MC_Dispositivo!$F$36:$BE$36=$BS$1)*(MC_Dispositivo!$F$43:$BE$43=L$1),MC_Dispositivo!$F$53:$BE$189))</f>
        <v>2053.5</v>
      </c>
      <c r="M74" s="357" cm="1">
        <f t="array" aca="1" ref="M74" ca="1">SUM(IF((MC_Dispositivo!$B$53:$B$189=$C74)*(MC_Dispositivo!$F$36:$BE$36=$BS$1)*(MC_Dispositivo!$F$43:$BE$43=M$1),MC_Dispositivo!$F$53:$BE$189))</f>
        <v>0</v>
      </c>
      <c r="N74" s="357" cm="1">
        <f t="array" aca="1" ref="N74" ca="1">SUM(IF((MC_Dispositivo!$B$53:$B$189=$C74)*(MC_Dispositivo!$F$36:$BE$36=$BS$1)*(MC_Dispositivo!$F$43:$BE$43=N$1),MC_Dispositivo!$F$53:$BE$189))</f>
        <v>0</v>
      </c>
      <c r="O74" s="357" cm="1">
        <f t="array" aca="1" ref="O74" ca="1">SUM(IF((MC_Dispositivo!$B$53:$B$189=$C74)*(MC_Dispositivo!$F$36:$BE$36=$BS$1)*(MC_Dispositivo!$F$43:$BE$43=O$1),MC_Dispositivo!$F$53:$BE$189))</f>
        <v>0</v>
      </c>
      <c r="P74" s="357" cm="1">
        <f t="array" aca="1" ref="P74" ca="1">SUM(IF((MC_Dispositivo!$B$53:$B$189=$C74)*(MC_Dispositivo!$F$36:$BE$36=$BS$1)*(MC_Dispositivo!$F$43:$BE$43=P$1),MC_Dispositivo!$F$53:$BE$189))</f>
        <v>0</v>
      </c>
      <c r="Q74" s="357" cm="1">
        <f t="array" aca="1" ref="Q74" ca="1">SUM(IF((MC_Dispositivo!$B$53:$B$189=$C74)*(MC_Dispositivo!$F$36:$BE$36=$BS$1)*(MC_Dispositivo!$F$43:$BE$43=Q$1),MC_Dispositivo!$F$53:$BE$189))</f>
        <v>0</v>
      </c>
      <c r="R74" s="357" cm="1">
        <f t="array" aca="1" ref="R74" ca="1">SUM(IF((MC_Dispositivo!$B$53:$B$189=$C74)*(MC_Dispositivo!$F$36:$BE$36=$BS$1)*(MC_Dispositivo!$F$43:$BE$43=R$1),MC_Dispositivo!$F$53:$BE$189))</f>
        <v>0</v>
      </c>
      <c r="S74" s="357" cm="1">
        <f t="array" aca="1" ref="S74" ca="1">SUM(IF((MC_Dispositivo!$B$53:$B$189=$C74)*(MC_Dispositivo!$F$36:$BE$36=$BS$1)*(MC_Dispositivo!$F$43:$BE$43=S$1),MC_Dispositivo!$F$53:$BE$189))</f>
        <v>0</v>
      </c>
      <c r="T74" s="357" cm="1">
        <f t="array" aca="1" ref="T74" ca="1">SUM(IF((MC_Dispositivo!$B$53:$B$189=$C74)*(MC_Dispositivo!$F$36:$BE$36=$BS$1)*(MC_Dispositivo!$F$43:$BE$43=T$1),MC_Dispositivo!$F$53:$BE$189))</f>
        <v>0</v>
      </c>
      <c r="U74" s="357" cm="1">
        <f t="array" aca="1" ref="U74" ca="1">SUM(IF((MC_Dispositivo!$B$53:$B$189=$C74)*(MC_Dispositivo!$F$36:$BE$36=$BS$1)*(MC_Dispositivo!$F$43:$BE$43=U$1),MC_Dispositivo!$F$53:$BE$189))</f>
        <v>0</v>
      </c>
      <c r="V74" s="357" cm="1">
        <f t="array" aca="1" ref="V74" ca="1">SUM(IF((MC_Dispositivo!$B$53:$B$189=$C74)*(MC_Dispositivo!$F$36:$BE$36=$BS$1)*(MC_Dispositivo!$F$43:$BE$43=V$1),MC_Dispositivo!$F$53:$BE$189))</f>
        <v>0</v>
      </c>
      <c r="W74" s="357" cm="1">
        <f t="array" aca="1" ref="W74" ca="1">SUM(IF((MC_Dispositivo!$B$53:$B$189=$C74)*(MC_Dispositivo!$F$36:$BE$36=$BS$1)*(MC_Dispositivo!$F$43:$BE$43=W$1),MC_Dispositivo!$F$53:$BE$189))</f>
        <v>0</v>
      </c>
      <c r="X74" s="357" cm="1">
        <f t="array" aca="1" ref="X74" ca="1">SUM(IF((MC_Dispositivo!$B$53:$B$189=$C74)*(MC_Dispositivo!$F$36:$BE$36=$BS$1)*(MC_Dispositivo!$F$43:$BE$43=X$1),MC_Dispositivo!$F$53:$BE$189))</f>
        <v>0</v>
      </c>
      <c r="Y74" s="357" cm="1">
        <f t="array" aca="1" ref="Y74" ca="1">SUM(IF((MC_Dispositivo!$B$53:$B$189=$C74)*(MC_Dispositivo!$F$36:$BE$36=$BS$1)*(MC_Dispositivo!$F$43:$BE$43=Y$1),MC_Dispositivo!$F$53:$BE$189))</f>
        <v>0</v>
      </c>
      <c r="Z74" s="357" cm="1">
        <f t="array" aca="1" ref="Z74" ca="1">SUM(IF((MC_Dispositivo!$B$53:$B$189=$C74)*(MC_Dispositivo!$F$36:$BE$36=$BS$1)*(MC_Dispositivo!$F$43:$BE$43=Z$1),MC_Dispositivo!$F$53:$BE$189))</f>
        <v>0</v>
      </c>
      <c r="AA74" s="357" cm="1">
        <f t="array" aca="1" ref="AA74" ca="1">SUM(IF((MC_Dispositivo!$B$53:$B$189=$C74)*(MC_Dispositivo!$F$36:$BE$36=$BS$1)*(MC_Dispositivo!$F$43:$BE$43=AA$1),MC_Dispositivo!$F$53:$BE$189))</f>
        <v>0</v>
      </c>
      <c r="AB74" s="357" cm="1">
        <f t="array" aca="1" ref="AB74" ca="1">SUM(IF((MC_Dispositivo!$B$53:$B$189=$C74)*(MC_Dispositivo!$F$36:$BE$36=$BS$1)*(MC_Dispositivo!$F$43:$BE$43=AB$1),MC_Dispositivo!$F$53:$BE$189))</f>
        <v>0</v>
      </c>
      <c r="AC74" s="357" cm="1">
        <f t="array" aca="1" ref="AC74" ca="1">SUM(IF((MC_Dispositivo!$B$53:$B$189=$C74)*(MC_Dispositivo!$F$36:$BE$36=$BS$1)*(MC_Dispositivo!$F$43:$BE$43=AC$1),MC_Dispositivo!$F$53:$BE$189))</f>
        <v>0</v>
      </c>
      <c r="AD74" s="357" cm="1">
        <f t="array" aca="1" ref="AD74" ca="1">SUM(IF((MC_Dispositivo!$B$53:$B$189=$C74)*(MC_Dispositivo!$F$36:$BE$36=$BS$1)*(MC_Dispositivo!$F$43:$BE$43=AD$1),MC_Dispositivo!$F$53:$BE$189))</f>
        <v>0</v>
      </c>
      <c r="AE74" s="357" cm="1">
        <f t="array" aca="1" ref="AE74" ca="1">SUM(IF((MC_Dispositivo!$B$53:$B$189=$C74)*(MC_Dispositivo!$F$36:$BE$36=$BS$1)*(MC_Dispositivo!$F$43:$BE$43=AE$1),MC_Dispositivo!$F$53:$BE$189))</f>
        <v>0</v>
      </c>
      <c r="AF74" s="357" cm="1">
        <f t="array" aca="1" ref="AF74" ca="1">SUM(IF((MC_Dispositivo!$B$53:$B$189=$C74)*(MC_Dispositivo!$F$36:$BE$36=$BS$1)*(MC_Dispositivo!$F$43:$BE$43=AF$1),MC_Dispositivo!$F$53:$BE$189))</f>
        <v>0</v>
      </c>
      <c r="AG74" s="357" cm="1">
        <f t="array" aca="1" ref="AG74" ca="1">SUM(IF((MC_Dispositivo!$B$53:$B$189=$C74)*(MC_Dispositivo!$F$36:$BE$36=$BS$1)*(MC_Dispositivo!$F$43:$BE$43=AG$1),MC_Dispositivo!$F$53:$BE$189))</f>
        <v>0</v>
      </c>
      <c r="AH74" s="357" cm="1">
        <f t="array" aca="1" ref="AH74" ca="1">SUM(IF((MC_Dispositivo!$B$53:$B$189=$C74)*(MC_Dispositivo!$F$36:$BE$36=$BS$1)*(MC_Dispositivo!$F$43:$BE$43=AH$1),MC_Dispositivo!$F$53:$BE$189))</f>
        <v>0</v>
      </c>
      <c r="AI74" s="357" cm="1">
        <f t="array" aca="1" ref="AI74" ca="1">SUM(IF((MC_Dispositivo!$B$53:$B$189=$C74)*(MC_Dispositivo!$F$36:$BE$36=$BS$1)*(MC_Dispositivo!$F$43:$BE$43=AI$1),MC_Dispositivo!$F$53:$BE$189))</f>
        <v>0</v>
      </c>
      <c r="AJ74" s="357" cm="1">
        <f t="array" aca="1" ref="AJ74" ca="1">SUM(IF((MC_Dispositivo!$B$53:$B$189=$C74)*(MC_Dispositivo!$F$36:$BE$36=$BS$1)*(MC_Dispositivo!$F$43:$BE$43=AJ$1),MC_Dispositivo!$F$53:$BE$189))</f>
        <v>0</v>
      </c>
      <c r="AK74" s="358">
        <f ca="1">IF(A74="","",INDEX([10]TPU!$G:$G,MATCH($A74,[10]TPU!$A:$A,0)))</f>
        <v>11.05</v>
      </c>
      <c r="AL74" s="359">
        <f t="shared" ca="1" si="23"/>
        <v>0</v>
      </c>
      <c r="AM74" s="359">
        <f t="shared" ca="1" si="23"/>
        <v>0</v>
      </c>
      <c r="AN74" s="359">
        <f t="shared" ca="1" si="23"/>
        <v>9812.4000000000015</v>
      </c>
      <c r="AO74" s="359">
        <f t="shared" ca="1" si="23"/>
        <v>24531</v>
      </c>
      <c r="AP74" s="359">
        <f t="shared" ca="1" si="23"/>
        <v>34343.4</v>
      </c>
      <c r="AQ74" s="359">
        <f t="shared" ca="1" si="23"/>
        <v>22691.175000000003</v>
      </c>
      <c r="AR74" s="359">
        <f t="shared" ca="1" si="23"/>
        <v>0</v>
      </c>
      <c r="AS74" s="359">
        <f t="shared" ca="1" si="23"/>
        <v>0</v>
      </c>
      <c r="AT74" s="359">
        <f t="shared" ca="1" si="23"/>
        <v>0</v>
      </c>
      <c r="AU74" s="359">
        <f t="shared" ca="1" si="23"/>
        <v>0</v>
      </c>
      <c r="AV74" s="359">
        <f t="shared" ca="1" si="23"/>
        <v>0</v>
      </c>
      <c r="AW74" s="359">
        <f t="shared" ca="1" si="23"/>
        <v>0</v>
      </c>
      <c r="AX74" s="359">
        <f t="shared" ca="1" si="23"/>
        <v>0</v>
      </c>
      <c r="AY74" s="359">
        <f t="shared" ca="1" si="23"/>
        <v>0</v>
      </c>
      <c r="AZ74" s="359">
        <f t="shared" ca="1" si="23"/>
        <v>0</v>
      </c>
      <c r="BA74" s="359">
        <f t="shared" ca="1" si="22"/>
        <v>0</v>
      </c>
      <c r="BB74" s="359">
        <f t="shared" ca="1" si="22"/>
        <v>0</v>
      </c>
      <c r="BC74" s="359">
        <f t="shared" ca="1" si="22"/>
        <v>0</v>
      </c>
      <c r="BD74" s="359">
        <f t="shared" ca="1" si="22"/>
        <v>0</v>
      </c>
      <c r="BE74" s="359">
        <f t="shared" ca="1" si="22"/>
        <v>0</v>
      </c>
      <c r="BF74" s="359">
        <f t="shared" ca="1" si="22"/>
        <v>0</v>
      </c>
      <c r="BG74" s="359">
        <f t="shared" ca="1" si="22"/>
        <v>0</v>
      </c>
      <c r="BH74" s="359">
        <f t="shared" ca="1" si="22"/>
        <v>0</v>
      </c>
      <c r="BI74" s="359">
        <f t="shared" ca="1" si="22"/>
        <v>0</v>
      </c>
      <c r="BJ74" s="359">
        <f t="shared" ca="1" si="22"/>
        <v>0</v>
      </c>
      <c r="BK74" s="359">
        <f t="shared" ca="1" si="22"/>
        <v>0</v>
      </c>
      <c r="BL74" s="359">
        <f t="shared" ca="1" si="22"/>
        <v>0</v>
      </c>
      <c r="BM74" s="359">
        <f t="shared" ca="1" si="22"/>
        <v>0</v>
      </c>
      <c r="BN74" s="359">
        <f t="shared" ca="1" si="22"/>
        <v>0</v>
      </c>
      <c r="BO74" s="359">
        <f t="shared" ca="1" si="22"/>
        <v>0</v>
      </c>
      <c r="BP74" s="358">
        <f t="shared" ca="1" si="20"/>
        <v>91377.975000000006</v>
      </c>
      <c r="BQ74" s="206"/>
      <c r="BR74" s="234" t="str">
        <f t="shared" si="21"/>
        <v/>
      </c>
    </row>
    <row r="75" spans="1:70" ht="20.100000000000001" customHeight="1" outlineLevel="1" x14ac:dyDescent="0.2">
      <c r="A75" s="354" t="str">
        <f ca="1">INDEX(MC_Dispositivo!B:E,MATCH('Quantitativo_BR-356'!C75,MC_Dispositivo!B:B,0),2)</f>
        <v>RO-00215</v>
      </c>
      <c r="B75" s="354" t="str">
        <f ca="1">INDEX([10]TPU!$B:$B,MATCH($A75,[10]TPU!$A:$A,0))</f>
        <v>SICOR</v>
      </c>
      <c r="C75" s="354" t="s">
        <v>140</v>
      </c>
      <c r="D75" s="355" t="str">
        <f ca="1">INDEX(MC_Dispositivo!B:E,MATCH('Quantitativo_BR-356'!C75,MC_Dispositivo!B:B,0),3)</f>
        <v>compactação de aterros a 100% do proctor normal (inclui espalhamento)</v>
      </c>
      <c r="E75" s="354" t="str">
        <f ca="1">INDEX(MC_Dispositivo!B:E,MATCH('Quantitativo_BR-356'!C75,MC_Dispositivo!B:B,0),4)</f>
        <v>m3</v>
      </c>
      <c r="F75" s="356" cm="1">
        <f t="array" aca="1" ref="F75" ca="1">IF($BS$1="Todos",SUM(IF(($BS$1="todos")*(MC_Dispositivo!$B$54:$B$212=$C75),MC_Dispositivo!$F$54:$BE$212)),SUM(IF((MC_Dispositivo!$F$36:$BE$36=$BS$1)*(MC_Dispositivo!$B$54:$B$212=$C75),MC_Dispositivo!$F$54:$BE$212)))</f>
        <v>8269.5</v>
      </c>
      <c r="G75" s="357" cm="1">
        <f t="array" aca="1" ref="G75" ca="1">SUM(IF((MC_Dispositivo!$B$53:$B$189=$C75)*(MC_Dispositivo!$F$36:$BE$36=$BS$1)*(MC_Dispositivo!$F$43:$BE$43=G$1),MC_Dispositivo!$F$53:$BE$189))</f>
        <v>0</v>
      </c>
      <c r="H75" s="357" cm="1">
        <f t="array" aca="1" ref="H75" ca="1">SUM(IF((MC_Dispositivo!$B$53:$B$189=$C75)*(MC_Dispositivo!$F$36:$BE$36=$BS$1)*(MC_Dispositivo!$F$43:$BE$43=H$1),MC_Dispositivo!$F$53:$BE$189))</f>
        <v>0</v>
      </c>
      <c r="I75" s="357" cm="1">
        <f t="array" aca="1" ref="I75" ca="1">SUM(IF((MC_Dispositivo!$B$53:$B$189=$C75)*(MC_Dispositivo!$F$36:$BE$36=$BS$1)*(MC_Dispositivo!$F$43:$BE$43=I$1),MC_Dispositivo!$F$53:$BE$189))</f>
        <v>888</v>
      </c>
      <c r="J75" s="357" cm="1">
        <f t="array" aca="1" ref="J75" ca="1">SUM(IF((MC_Dispositivo!$B$53:$B$189=$C75)*(MC_Dispositivo!$F$36:$BE$36=$BS$1)*(MC_Dispositivo!$F$43:$BE$43=J$1),MC_Dispositivo!$F$53:$BE$189))</f>
        <v>2220</v>
      </c>
      <c r="K75" s="357" cm="1">
        <f t="array" aca="1" ref="K75" ca="1">SUM(IF((MC_Dispositivo!$B$53:$B$189=$C75)*(MC_Dispositivo!$F$36:$BE$36=$BS$1)*(MC_Dispositivo!$F$43:$BE$43=K$1),MC_Dispositivo!$F$53:$BE$189))</f>
        <v>3108</v>
      </c>
      <c r="L75" s="357" cm="1">
        <f t="array" aca="1" ref="L75" ca="1">SUM(IF((MC_Dispositivo!$B$53:$B$189=$C75)*(MC_Dispositivo!$F$36:$BE$36=$BS$1)*(MC_Dispositivo!$F$43:$BE$43=L$1),MC_Dispositivo!$F$53:$BE$189))</f>
        <v>2053.5</v>
      </c>
      <c r="M75" s="357" cm="1">
        <f t="array" aca="1" ref="M75" ca="1">SUM(IF((MC_Dispositivo!$B$53:$B$189=$C75)*(MC_Dispositivo!$F$36:$BE$36=$BS$1)*(MC_Dispositivo!$F$43:$BE$43=M$1),MC_Dispositivo!$F$53:$BE$189))</f>
        <v>0</v>
      </c>
      <c r="N75" s="357" cm="1">
        <f t="array" aca="1" ref="N75" ca="1">SUM(IF((MC_Dispositivo!$B$53:$B$189=$C75)*(MC_Dispositivo!$F$36:$BE$36=$BS$1)*(MC_Dispositivo!$F$43:$BE$43=N$1),MC_Dispositivo!$F$53:$BE$189))</f>
        <v>0</v>
      </c>
      <c r="O75" s="357" cm="1">
        <f t="array" aca="1" ref="O75" ca="1">SUM(IF((MC_Dispositivo!$B$53:$B$189=$C75)*(MC_Dispositivo!$F$36:$BE$36=$BS$1)*(MC_Dispositivo!$F$43:$BE$43=O$1),MC_Dispositivo!$F$53:$BE$189))</f>
        <v>0</v>
      </c>
      <c r="P75" s="357" cm="1">
        <f t="array" aca="1" ref="P75" ca="1">SUM(IF((MC_Dispositivo!$B$53:$B$189=$C75)*(MC_Dispositivo!$F$36:$BE$36=$BS$1)*(MC_Dispositivo!$F$43:$BE$43=P$1),MC_Dispositivo!$F$53:$BE$189))</f>
        <v>0</v>
      </c>
      <c r="Q75" s="357" cm="1">
        <f t="array" aca="1" ref="Q75" ca="1">SUM(IF((MC_Dispositivo!$B$53:$B$189=$C75)*(MC_Dispositivo!$F$36:$BE$36=$BS$1)*(MC_Dispositivo!$F$43:$BE$43=Q$1),MC_Dispositivo!$F$53:$BE$189))</f>
        <v>0</v>
      </c>
      <c r="R75" s="357" cm="1">
        <f t="array" aca="1" ref="R75" ca="1">SUM(IF((MC_Dispositivo!$B$53:$B$189=$C75)*(MC_Dispositivo!$F$36:$BE$36=$BS$1)*(MC_Dispositivo!$F$43:$BE$43=R$1),MC_Dispositivo!$F$53:$BE$189))</f>
        <v>0</v>
      </c>
      <c r="S75" s="357" cm="1">
        <f t="array" aca="1" ref="S75" ca="1">SUM(IF((MC_Dispositivo!$B$53:$B$189=$C75)*(MC_Dispositivo!$F$36:$BE$36=$BS$1)*(MC_Dispositivo!$F$43:$BE$43=S$1),MC_Dispositivo!$F$53:$BE$189))</f>
        <v>0</v>
      </c>
      <c r="T75" s="357" cm="1">
        <f t="array" aca="1" ref="T75" ca="1">SUM(IF((MC_Dispositivo!$B$53:$B$189=$C75)*(MC_Dispositivo!$F$36:$BE$36=$BS$1)*(MC_Dispositivo!$F$43:$BE$43=T$1),MC_Dispositivo!$F$53:$BE$189))</f>
        <v>0</v>
      </c>
      <c r="U75" s="357" cm="1">
        <f t="array" aca="1" ref="U75" ca="1">SUM(IF((MC_Dispositivo!$B$53:$B$189=$C75)*(MC_Dispositivo!$F$36:$BE$36=$BS$1)*(MC_Dispositivo!$F$43:$BE$43=U$1),MC_Dispositivo!$F$53:$BE$189))</f>
        <v>0</v>
      </c>
      <c r="V75" s="357" cm="1">
        <f t="array" aca="1" ref="V75" ca="1">SUM(IF((MC_Dispositivo!$B$53:$B$189=$C75)*(MC_Dispositivo!$F$36:$BE$36=$BS$1)*(MC_Dispositivo!$F$43:$BE$43=V$1),MC_Dispositivo!$F$53:$BE$189))</f>
        <v>0</v>
      </c>
      <c r="W75" s="357" cm="1">
        <f t="array" aca="1" ref="W75" ca="1">SUM(IF((MC_Dispositivo!$B$53:$B$189=$C75)*(MC_Dispositivo!$F$36:$BE$36=$BS$1)*(MC_Dispositivo!$F$43:$BE$43=W$1),MC_Dispositivo!$F$53:$BE$189))</f>
        <v>0</v>
      </c>
      <c r="X75" s="357" cm="1">
        <f t="array" aca="1" ref="X75" ca="1">SUM(IF((MC_Dispositivo!$B$53:$B$189=$C75)*(MC_Dispositivo!$F$36:$BE$36=$BS$1)*(MC_Dispositivo!$F$43:$BE$43=X$1),MC_Dispositivo!$F$53:$BE$189))</f>
        <v>0</v>
      </c>
      <c r="Y75" s="357" cm="1">
        <f t="array" aca="1" ref="Y75" ca="1">SUM(IF((MC_Dispositivo!$B$53:$B$189=$C75)*(MC_Dispositivo!$F$36:$BE$36=$BS$1)*(MC_Dispositivo!$F$43:$BE$43=Y$1),MC_Dispositivo!$F$53:$BE$189))</f>
        <v>0</v>
      </c>
      <c r="Z75" s="357" cm="1">
        <f t="array" aca="1" ref="Z75" ca="1">SUM(IF((MC_Dispositivo!$B$53:$B$189=$C75)*(MC_Dispositivo!$F$36:$BE$36=$BS$1)*(MC_Dispositivo!$F$43:$BE$43=Z$1),MC_Dispositivo!$F$53:$BE$189))</f>
        <v>0</v>
      </c>
      <c r="AA75" s="357" cm="1">
        <f t="array" aca="1" ref="AA75" ca="1">SUM(IF((MC_Dispositivo!$B$53:$B$189=$C75)*(MC_Dispositivo!$F$36:$BE$36=$BS$1)*(MC_Dispositivo!$F$43:$BE$43=AA$1),MC_Dispositivo!$F$53:$BE$189))</f>
        <v>0</v>
      </c>
      <c r="AB75" s="357" cm="1">
        <f t="array" aca="1" ref="AB75" ca="1">SUM(IF((MC_Dispositivo!$B$53:$B$189=$C75)*(MC_Dispositivo!$F$36:$BE$36=$BS$1)*(MC_Dispositivo!$F$43:$BE$43=AB$1),MC_Dispositivo!$F$53:$BE$189))</f>
        <v>0</v>
      </c>
      <c r="AC75" s="357" cm="1">
        <f t="array" aca="1" ref="AC75" ca="1">SUM(IF((MC_Dispositivo!$B$53:$B$189=$C75)*(MC_Dispositivo!$F$36:$BE$36=$BS$1)*(MC_Dispositivo!$F$43:$BE$43=AC$1),MC_Dispositivo!$F$53:$BE$189))</f>
        <v>0</v>
      </c>
      <c r="AD75" s="357" cm="1">
        <f t="array" aca="1" ref="AD75" ca="1">SUM(IF((MC_Dispositivo!$B$53:$B$189=$C75)*(MC_Dispositivo!$F$36:$BE$36=$BS$1)*(MC_Dispositivo!$F$43:$BE$43=AD$1),MC_Dispositivo!$F$53:$BE$189))</f>
        <v>0</v>
      </c>
      <c r="AE75" s="357" cm="1">
        <f t="array" aca="1" ref="AE75" ca="1">SUM(IF((MC_Dispositivo!$B$53:$B$189=$C75)*(MC_Dispositivo!$F$36:$BE$36=$BS$1)*(MC_Dispositivo!$F$43:$BE$43=AE$1),MC_Dispositivo!$F$53:$BE$189))</f>
        <v>0</v>
      </c>
      <c r="AF75" s="357" cm="1">
        <f t="array" aca="1" ref="AF75" ca="1">SUM(IF((MC_Dispositivo!$B$53:$B$189=$C75)*(MC_Dispositivo!$F$36:$BE$36=$BS$1)*(MC_Dispositivo!$F$43:$BE$43=AF$1),MC_Dispositivo!$F$53:$BE$189))</f>
        <v>0</v>
      </c>
      <c r="AG75" s="357" cm="1">
        <f t="array" aca="1" ref="AG75" ca="1">SUM(IF((MC_Dispositivo!$B$53:$B$189=$C75)*(MC_Dispositivo!$F$36:$BE$36=$BS$1)*(MC_Dispositivo!$F$43:$BE$43=AG$1),MC_Dispositivo!$F$53:$BE$189))</f>
        <v>0</v>
      </c>
      <c r="AH75" s="357" cm="1">
        <f t="array" aca="1" ref="AH75" ca="1">SUM(IF((MC_Dispositivo!$B$53:$B$189=$C75)*(MC_Dispositivo!$F$36:$BE$36=$BS$1)*(MC_Dispositivo!$F$43:$BE$43=AH$1),MC_Dispositivo!$F$53:$BE$189))</f>
        <v>0</v>
      </c>
      <c r="AI75" s="357" cm="1">
        <f t="array" aca="1" ref="AI75" ca="1">SUM(IF((MC_Dispositivo!$B$53:$B$189=$C75)*(MC_Dispositivo!$F$36:$BE$36=$BS$1)*(MC_Dispositivo!$F$43:$BE$43=AI$1),MC_Dispositivo!$F$53:$BE$189))</f>
        <v>0</v>
      </c>
      <c r="AJ75" s="357" cm="1">
        <f t="array" aca="1" ref="AJ75" ca="1">SUM(IF((MC_Dispositivo!$B$53:$B$189=$C75)*(MC_Dispositivo!$F$36:$BE$36=$BS$1)*(MC_Dispositivo!$F$43:$BE$43=AJ$1),MC_Dispositivo!$F$53:$BE$189))</f>
        <v>0</v>
      </c>
      <c r="AK75" s="358">
        <f ca="1">IF(A75="","",INDEX([10]TPU!$G:$G,MATCH($A75,[10]TPU!$A:$A,0)))</f>
        <v>6.34</v>
      </c>
      <c r="AL75" s="359">
        <f t="shared" ca="1" si="23"/>
        <v>0</v>
      </c>
      <c r="AM75" s="359">
        <f t="shared" ca="1" si="23"/>
        <v>0</v>
      </c>
      <c r="AN75" s="359">
        <f t="shared" ca="1" si="23"/>
        <v>5629.92</v>
      </c>
      <c r="AO75" s="359">
        <f t="shared" ca="1" si="23"/>
        <v>14074.8</v>
      </c>
      <c r="AP75" s="359">
        <f t="shared" ca="1" si="23"/>
        <v>19704.72</v>
      </c>
      <c r="AQ75" s="359">
        <f t="shared" ca="1" si="23"/>
        <v>13019.19</v>
      </c>
      <c r="AR75" s="359">
        <f t="shared" ca="1" si="23"/>
        <v>0</v>
      </c>
      <c r="AS75" s="359">
        <f t="shared" ca="1" si="23"/>
        <v>0</v>
      </c>
      <c r="AT75" s="359">
        <f t="shared" ca="1" si="23"/>
        <v>0</v>
      </c>
      <c r="AU75" s="359">
        <f t="shared" ca="1" si="23"/>
        <v>0</v>
      </c>
      <c r="AV75" s="359">
        <f t="shared" ca="1" si="23"/>
        <v>0</v>
      </c>
      <c r="AW75" s="359">
        <f t="shared" ca="1" si="23"/>
        <v>0</v>
      </c>
      <c r="AX75" s="359">
        <f t="shared" ca="1" si="23"/>
        <v>0</v>
      </c>
      <c r="AY75" s="359">
        <f t="shared" ca="1" si="23"/>
        <v>0</v>
      </c>
      <c r="AZ75" s="359">
        <f t="shared" ca="1" si="23"/>
        <v>0</v>
      </c>
      <c r="BA75" s="359">
        <f t="shared" ca="1" si="22"/>
        <v>0</v>
      </c>
      <c r="BB75" s="359">
        <f t="shared" ca="1" si="22"/>
        <v>0</v>
      </c>
      <c r="BC75" s="359">
        <f t="shared" ca="1" si="22"/>
        <v>0</v>
      </c>
      <c r="BD75" s="359">
        <f t="shared" ca="1" si="22"/>
        <v>0</v>
      </c>
      <c r="BE75" s="359">
        <f t="shared" ca="1" si="22"/>
        <v>0</v>
      </c>
      <c r="BF75" s="359">
        <f t="shared" ca="1" si="22"/>
        <v>0</v>
      </c>
      <c r="BG75" s="359">
        <f t="shared" ca="1" si="22"/>
        <v>0</v>
      </c>
      <c r="BH75" s="359">
        <f t="shared" ca="1" si="22"/>
        <v>0</v>
      </c>
      <c r="BI75" s="359">
        <f t="shared" ca="1" si="22"/>
        <v>0</v>
      </c>
      <c r="BJ75" s="359">
        <f t="shared" ca="1" si="22"/>
        <v>0</v>
      </c>
      <c r="BK75" s="359">
        <f t="shared" ca="1" si="22"/>
        <v>0</v>
      </c>
      <c r="BL75" s="359">
        <f t="shared" ca="1" si="22"/>
        <v>0</v>
      </c>
      <c r="BM75" s="359">
        <f t="shared" ca="1" si="22"/>
        <v>0</v>
      </c>
      <c r="BN75" s="359">
        <f t="shared" ca="1" si="22"/>
        <v>0</v>
      </c>
      <c r="BO75" s="359">
        <f t="shared" ca="1" si="22"/>
        <v>0</v>
      </c>
      <c r="BP75" s="358">
        <f t="shared" ca="1" si="20"/>
        <v>52428.63</v>
      </c>
      <c r="BQ75" s="206"/>
      <c r="BR75" s="234" t="str">
        <f t="shared" si="21"/>
        <v/>
      </c>
    </row>
    <row r="76" spans="1:70" ht="20.100000000000001" customHeight="1" outlineLevel="1" x14ac:dyDescent="0.2">
      <c r="A76" s="354">
        <f ca="1">INDEX(MC_Dispositivo!B:E,MATCH('Quantitativo_BR-356'!C76,MC_Dispositivo!B:B,0),2)</f>
        <v>2003097</v>
      </c>
      <c r="B76" s="354" t="str">
        <f ca="1">INDEX([10]TPU!$B:$B,MATCH($A76,[10]TPU!$A:$A,0))</f>
        <v>SICRO</v>
      </c>
      <c r="C76" s="354" t="s">
        <v>141</v>
      </c>
      <c r="D76" s="355" t="str">
        <f ca="1">INDEX(MC_Dispositivo!B:E,MATCH('Quantitativo_BR-356'!C76,MC_Dispositivo!B:B,0),3)</f>
        <v>Transposição de segmentos de sarjeta - TSS 130 - areia e brita comerciais</v>
      </c>
      <c r="E76" s="354" t="str">
        <f ca="1">INDEX(MC_Dispositivo!B:E,MATCH('Quantitativo_BR-356'!C76,MC_Dispositivo!B:B,0),4)</f>
        <v>m</v>
      </c>
      <c r="F76" s="356" cm="1">
        <f t="array" aca="1" ref="F76" ca="1">IF($BS$1="Todos",SUM(IF(($BS$1="todos")*(MC_Dispositivo!$B$54:$B$212=$C76),MC_Dispositivo!$F$54:$BE$212)),SUM(IF((MC_Dispositivo!$F$36:$BE$36=$BS$1)*(MC_Dispositivo!$B$54:$B$212=$C76),MC_Dispositivo!$F$54:$BE$212)))</f>
        <v>0</v>
      </c>
      <c r="G76" s="357" cm="1">
        <f t="array" aca="1" ref="G76" ca="1">SUM(IF((MC_Dispositivo!$B$53:$B$189=$C76)*(MC_Dispositivo!$F$36:$BE$36=$BS$1)*(MC_Dispositivo!$F$43:$BE$43=G$1),MC_Dispositivo!$F$53:$BE$189))</f>
        <v>0</v>
      </c>
      <c r="H76" s="357" cm="1">
        <f t="array" aca="1" ref="H76" ca="1">SUM(IF((MC_Dispositivo!$B$53:$B$189=$C76)*(MC_Dispositivo!$F$36:$BE$36=$BS$1)*(MC_Dispositivo!$F$43:$BE$43=H$1),MC_Dispositivo!$F$53:$BE$189))</f>
        <v>0</v>
      </c>
      <c r="I76" s="357" cm="1">
        <f t="array" aca="1" ref="I76" ca="1">SUM(IF((MC_Dispositivo!$B$53:$B$189=$C76)*(MC_Dispositivo!$F$36:$BE$36=$BS$1)*(MC_Dispositivo!$F$43:$BE$43=I$1),MC_Dispositivo!$F$53:$BE$189))</f>
        <v>0</v>
      </c>
      <c r="J76" s="357" cm="1">
        <f t="array" aca="1" ref="J76" ca="1">SUM(IF((MC_Dispositivo!$B$53:$B$189=$C76)*(MC_Dispositivo!$F$36:$BE$36=$BS$1)*(MC_Dispositivo!$F$43:$BE$43=J$1),MC_Dispositivo!$F$53:$BE$189))</f>
        <v>0</v>
      </c>
      <c r="K76" s="357" cm="1">
        <f t="array" aca="1" ref="K76" ca="1">SUM(IF((MC_Dispositivo!$B$53:$B$189=$C76)*(MC_Dispositivo!$F$36:$BE$36=$BS$1)*(MC_Dispositivo!$F$43:$BE$43=K$1),MC_Dispositivo!$F$53:$BE$189))</f>
        <v>0</v>
      </c>
      <c r="L76" s="357" cm="1">
        <f t="array" aca="1" ref="L76" ca="1">SUM(IF((MC_Dispositivo!$B$53:$B$189=$C76)*(MC_Dispositivo!$F$36:$BE$36=$BS$1)*(MC_Dispositivo!$F$43:$BE$43=L$1),MC_Dispositivo!$F$53:$BE$189))</f>
        <v>0</v>
      </c>
      <c r="M76" s="357" cm="1">
        <f t="array" aca="1" ref="M76" ca="1">SUM(IF((MC_Dispositivo!$B$53:$B$189=$C76)*(MC_Dispositivo!$F$36:$BE$36=$BS$1)*(MC_Dispositivo!$F$43:$BE$43=M$1),MC_Dispositivo!$F$53:$BE$189))</f>
        <v>0</v>
      </c>
      <c r="N76" s="357" cm="1">
        <f t="array" aca="1" ref="N76" ca="1">SUM(IF((MC_Dispositivo!$B$53:$B$189=$C76)*(MC_Dispositivo!$F$36:$BE$36=$BS$1)*(MC_Dispositivo!$F$43:$BE$43=N$1),MC_Dispositivo!$F$53:$BE$189))</f>
        <v>0</v>
      </c>
      <c r="O76" s="357" cm="1">
        <f t="array" aca="1" ref="O76" ca="1">SUM(IF((MC_Dispositivo!$B$53:$B$189=$C76)*(MC_Dispositivo!$F$36:$BE$36=$BS$1)*(MC_Dispositivo!$F$43:$BE$43=O$1),MC_Dispositivo!$F$53:$BE$189))</f>
        <v>0</v>
      </c>
      <c r="P76" s="357" cm="1">
        <f t="array" aca="1" ref="P76" ca="1">SUM(IF((MC_Dispositivo!$B$53:$B$189=$C76)*(MC_Dispositivo!$F$36:$BE$36=$BS$1)*(MC_Dispositivo!$F$43:$BE$43=P$1),MC_Dispositivo!$F$53:$BE$189))</f>
        <v>0</v>
      </c>
      <c r="Q76" s="357" cm="1">
        <f t="array" aca="1" ref="Q76" ca="1">SUM(IF((MC_Dispositivo!$B$53:$B$189=$C76)*(MC_Dispositivo!$F$36:$BE$36=$BS$1)*(MC_Dispositivo!$F$43:$BE$43=Q$1),MC_Dispositivo!$F$53:$BE$189))</f>
        <v>0</v>
      </c>
      <c r="R76" s="357" cm="1">
        <f t="array" aca="1" ref="R76" ca="1">SUM(IF((MC_Dispositivo!$B$53:$B$189=$C76)*(MC_Dispositivo!$F$36:$BE$36=$BS$1)*(MC_Dispositivo!$F$43:$BE$43=R$1),MC_Dispositivo!$F$53:$BE$189))</f>
        <v>0</v>
      </c>
      <c r="S76" s="357" cm="1">
        <f t="array" aca="1" ref="S76" ca="1">SUM(IF((MC_Dispositivo!$B$53:$B$189=$C76)*(MC_Dispositivo!$F$36:$BE$36=$BS$1)*(MC_Dispositivo!$F$43:$BE$43=S$1),MC_Dispositivo!$F$53:$BE$189))</f>
        <v>0</v>
      </c>
      <c r="T76" s="357" cm="1">
        <f t="array" aca="1" ref="T76" ca="1">SUM(IF((MC_Dispositivo!$B$53:$B$189=$C76)*(MC_Dispositivo!$F$36:$BE$36=$BS$1)*(MC_Dispositivo!$F$43:$BE$43=T$1),MC_Dispositivo!$F$53:$BE$189))</f>
        <v>0</v>
      </c>
      <c r="U76" s="357" cm="1">
        <f t="array" aca="1" ref="U76" ca="1">SUM(IF((MC_Dispositivo!$B$53:$B$189=$C76)*(MC_Dispositivo!$F$36:$BE$36=$BS$1)*(MC_Dispositivo!$F$43:$BE$43=U$1),MC_Dispositivo!$F$53:$BE$189))</f>
        <v>0</v>
      </c>
      <c r="V76" s="357" cm="1">
        <f t="array" aca="1" ref="V76" ca="1">SUM(IF((MC_Dispositivo!$B$53:$B$189=$C76)*(MC_Dispositivo!$F$36:$BE$36=$BS$1)*(MC_Dispositivo!$F$43:$BE$43=V$1),MC_Dispositivo!$F$53:$BE$189))</f>
        <v>0</v>
      </c>
      <c r="W76" s="357" cm="1">
        <f t="array" aca="1" ref="W76" ca="1">SUM(IF((MC_Dispositivo!$B$53:$B$189=$C76)*(MC_Dispositivo!$F$36:$BE$36=$BS$1)*(MC_Dispositivo!$F$43:$BE$43=W$1),MC_Dispositivo!$F$53:$BE$189))</f>
        <v>0</v>
      </c>
      <c r="X76" s="357" cm="1">
        <f t="array" aca="1" ref="X76" ca="1">SUM(IF((MC_Dispositivo!$B$53:$B$189=$C76)*(MC_Dispositivo!$F$36:$BE$36=$BS$1)*(MC_Dispositivo!$F$43:$BE$43=X$1),MC_Dispositivo!$F$53:$BE$189))</f>
        <v>0</v>
      </c>
      <c r="Y76" s="357" cm="1">
        <f t="array" aca="1" ref="Y76" ca="1">SUM(IF((MC_Dispositivo!$B$53:$B$189=$C76)*(MC_Dispositivo!$F$36:$BE$36=$BS$1)*(MC_Dispositivo!$F$43:$BE$43=Y$1),MC_Dispositivo!$F$53:$BE$189))</f>
        <v>0</v>
      </c>
      <c r="Z76" s="357" cm="1">
        <f t="array" aca="1" ref="Z76" ca="1">SUM(IF((MC_Dispositivo!$B$53:$B$189=$C76)*(MC_Dispositivo!$F$36:$BE$36=$BS$1)*(MC_Dispositivo!$F$43:$BE$43=Z$1),MC_Dispositivo!$F$53:$BE$189))</f>
        <v>0</v>
      </c>
      <c r="AA76" s="357" cm="1">
        <f t="array" aca="1" ref="AA76" ca="1">SUM(IF((MC_Dispositivo!$B$53:$B$189=$C76)*(MC_Dispositivo!$F$36:$BE$36=$BS$1)*(MC_Dispositivo!$F$43:$BE$43=AA$1),MC_Dispositivo!$F$53:$BE$189))</f>
        <v>0</v>
      </c>
      <c r="AB76" s="357" cm="1">
        <f t="array" aca="1" ref="AB76" ca="1">SUM(IF((MC_Dispositivo!$B$53:$B$189=$C76)*(MC_Dispositivo!$F$36:$BE$36=$BS$1)*(MC_Dispositivo!$F$43:$BE$43=AB$1),MC_Dispositivo!$F$53:$BE$189))</f>
        <v>0</v>
      </c>
      <c r="AC76" s="357" cm="1">
        <f t="array" aca="1" ref="AC76" ca="1">SUM(IF((MC_Dispositivo!$B$53:$B$189=$C76)*(MC_Dispositivo!$F$36:$BE$36=$BS$1)*(MC_Dispositivo!$F$43:$BE$43=AC$1),MC_Dispositivo!$F$53:$BE$189))</f>
        <v>0</v>
      </c>
      <c r="AD76" s="357" cm="1">
        <f t="array" aca="1" ref="AD76" ca="1">SUM(IF((MC_Dispositivo!$B$53:$B$189=$C76)*(MC_Dispositivo!$F$36:$BE$36=$BS$1)*(MC_Dispositivo!$F$43:$BE$43=AD$1),MC_Dispositivo!$F$53:$BE$189))</f>
        <v>0</v>
      </c>
      <c r="AE76" s="357" cm="1">
        <f t="array" aca="1" ref="AE76" ca="1">SUM(IF((MC_Dispositivo!$B$53:$B$189=$C76)*(MC_Dispositivo!$F$36:$BE$36=$BS$1)*(MC_Dispositivo!$F$43:$BE$43=AE$1),MC_Dispositivo!$F$53:$BE$189))</f>
        <v>0</v>
      </c>
      <c r="AF76" s="357" cm="1">
        <f t="array" aca="1" ref="AF76" ca="1">SUM(IF((MC_Dispositivo!$B$53:$B$189=$C76)*(MC_Dispositivo!$F$36:$BE$36=$BS$1)*(MC_Dispositivo!$F$43:$BE$43=AF$1),MC_Dispositivo!$F$53:$BE$189))</f>
        <v>0</v>
      </c>
      <c r="AG76" s="357" cm="1">
        <f t="array" aca="1" ref="AG76" ca="1">SUM(IF((MC_Dispositivo!$B$53:$B$189=$C76)*(MC_Dispositivo!$F$36:$BE$36=$BS$1)*(MC_Dispositivo!$F$43:$BE$43=AG$1),MC_Dispositivo!$F$53:$BE$189))</f>
        <v>0</v>
      </c>
      <c r="AH76" s="357" cm="1">
        <f t="array" aca="1" ref="AH76" ca="1">SUM(IF((MC_Dispositivo!$B$53:$B$189=$C76)*(MC_Dispositivo!$F$36:$BE$36=$BS$1)*(MC_Dispositivo!$F$43:$BE$43=AH$1),MC_Dispositivo!$F$53:$BE$189))</f>
        <v>0</v>
      </c>
      <c r="AI76" s="357" cm="1">
        <f t="array" aca="1" ref="AI76" ca="1">SUM(IF((MC_Dispositivo!$B$53:$B$189=$C76)*(MC_Dispositivo!$F$36:$BE$36=$BS$1)*(MC_Dispositivo!$F$43:$BE$43=AI$1),MC_Dispositivo!$F$53:$BE$189))</f>
        <v>0</v>
      </c>
      <c r="AJ76" s="357" cm="1">
        <f t="array" aca="1" ref="AJ76" ca="1">SUM(IF((MC_Dispositivo!$B$53:$B$189=$C76)*(MC_Dispositivo!$F$36:$BE$36=$BS$1)*(MC_Dispositivo!$F$43:$BE$43=AJ$1),MC_Dispositivo!$F$53:$BE$189))</f>
        <v>0</v>
      </c>
      <c r="AK76" s="358">
        <f ca="1">IF(A76="","",INDEX([10]TPU!$G:$G,MATCH($A76,[10]TPU!$A:$A,0)))</f>
        <v>1333.39</v>
      </c>
      <c r="AL76" s="359">
        <f t="shared" ca="1" si="23"/>
        <v>0</v>
      </c>
      <c r="AM76" s="359">
        <f t="shared" ca="1" si="23"/>
        <v>0</v>
      </c>
      <c r="AN76" s="359">
        <f t="shared" ca="1" si="23"/>
        <v>0</v>
      </c>
      <c r="AO76" s="359">
        <f t="shared" ca="1" si="23"/>
        <v>0</v>
      </c>
      <c r="AP76" s="359">
        <f t="shared" ca="1" si="23"/>
        <v>0</v>
      </c>
      <c r="AQ76" s="359">
        <f t="shared" ca="1" si="23"/>
        <v>0</v>
      </c>
      <c r="AR76" s="359">
        <f t="shared" ca="1" si="23"/>
        <v>0</v>
      </c>
      <c r="AS76" s="359">
        <f t="shared" ca="1" si="23"/>
        <v>0</v>
      </c>
      <c r="AT76" s="359">
        <f t="shared" ca="1" si="23"/>
        <v>0</v>
      </c>
      <c r="AU76" s="359">
        <f t="shared" ca="1" si="23"/>
        <v>0</v>
      </c>
      <c r="AV76" s="359">
        <f t="shared" ca="1" si="23"/>
        <v>0</v>
      </c>
      <c r="AW76" s="359">
        <f t="shared" ca="1" si="23"/>
        <v>0</v>
      </c>
      <c r="AX76" s="359">
        <f t="shared" ca="1" si="23"/>
        <v>0</v>
      </c>
      <c r="AY76" s="359">
        <f t="shared" ca="1" si="23"/>
        <v>0</v>
      </c>
      <c r="AZ76" s="359">
        <f t="shared" ca="1" si="23"/>
        <v>0</v>
      </c>
      <c r="BA76" s="359">
        <f t="shared" ca="1" si="22"/>
        <v>0</v>
      </c>
      <c r="BB76" s="359">
        <f t="shared" ca="1" si="22"/>
        <v>0</v>
      </c>
      <c r="BC76" s="359">
        <f t="shared" ca="1" si="22"/>
        <v>0</v>
      </c>
      <c r="BD76" s="359">
        <f t="shared" ca="1" si="22"/>
        <v>0</v>
      </c>
      <c r="BE76" s="359">
        <f t="shared" ca="1" si="22"/>
        <v>0</v>
      </c>
      <c r="BF76" s="359">
        <f t="shared" ca="1" si="22"/>
        <v>0</v>
      </c>
      <c r="BG76" s="359">
        <f t="shared" ca="1" si="22"/>
        <v>0</v>
      </c>
      <c r="BH76" s="359">
        <f t="shared" ca="1" si="22"/>
        <v>0</v>
      </c>
      <c r="BI76" s="359">
        <f t="shared" ca="1" si="22"/>
        <v>0</v>
      </c>
      <c r="BJ76" s="359">
        <f t="shared" ca="1" si="22"/>
        <v>0</v>
      </c>
      <c r="BK76" s="359">
        <f t="shared" ca="1" si="22"/>
        <v>0</v>
      </c>
      <c r="BL76" s="359">
        <f t="shared" ca="1" si="22"/>
        <v>0</v>
      </c>
      <c r="BM76" s="359">
        <f t="shared" ca="1" si="22"/>
        <v>0</v>
      </c>
      <c r="BN76" s="359">
        <f t="shared" ca="1" si="22"/>
        <v>0</v>
      </c>
      <c r="BO76" s="359">
        <f t="shared" ca="1" si="22"/>
        <v>0</v>
      </c>
      <c r="BP76" s="358">
        <f t="shared" ca="1" si="20"/>
        <v>0</v>
      </c>
      <c r="BQ76" s="206"/>
      <c r="BR76" s="234" t="str">
        <f t="shared" si="21"/>
        <v/>
      </c>
    </row>
    <row r="77" spans="1:70" ht="20.100000000000001" customHeight="1" outlineLevel="1" x14ac:dyDescent="0.2">
      <c r="A77" s="354" t="str">
        <f ca="1">INDEX(MC_Dispositivo!B:E,MATCH('Quantitativo_BR-356'!C77,MC_Dispositivo!B:B,0),2)</f>
        <v>ED-48444</v>
      </c>
      <c r="B77" s="354" t="str">
        <f ca="1">INDEX([10]TPU!$B:$B,MATCH($A77,[10]TPU!$A:$A,0))</f>
        <v>SICOR</v>
      </c>
      <c r="C77" s="354" t="s">
        <v>143</v>
      </c>
      <c r="D77" s="355" t="str">
        <f ca="1">INDEX(MC_Dispositivo!B:E,MATCH('Quantitativo_BR-356'!C77,MC_Dispositivo!B:B,0),3)</f>
        <v>demolição mecanizada de concreto, sem armação, com equipamento pneumático, inclusive afastamento e empilhamento, exclusive transporte e retirada do material demolido</v>
      </c>
      <c r="E77" s="354" t="str">
        <f ca="1">INDEX(MC_Dispositivo!B:E,MATCH('Quantitativo_BR-356'!C77,MC_Dispositivo!B:B,0),4)</f>
        <v>m3</v>
      </c>
      <c r="F77" s="356" cm="1">
        <f t="array" aca="1" ref="F77" ca="1">IF($BS$1="Todos",SUM(IF(($BS$1="todos")*(MC_Dispositivo!$B$54:$B$212=$C77),MC_Dispositivo!$F$54:$BE$212)),SUM(IF((MC_Dispositivo!$F$36:$BE$36=$BS$1)*(MC_Dispositivo!$B$54:$B$212=$C77),MC_Dispositivo!$F$54:$BE$212)))</f>
        <v>0</v>
      </c>
      <c r="G77" s="357" cm="1">
        <f t="array" aca="1" ref="G77" ca="1">SUM(IF((MC_Dispositivo!$B$53:$B$189=$C77)*(MC_Dispositivo!$F$36:$BE$36=$BS$1)*(MC_Dispositivo!$F$43:$BE$43=G$1),MC_Dispositivo!$F$53:$BE$189))</f>
        <v>0</v>
      </c>
      <c r="H77" s="357" cm="1">
        <f t="array" aca="1" ref="H77" ca="1">SUM(IF((MC_Dispositivo!$B$53:$B$189=$C77)*(MC_Dispositivo!$F$36:$BE$36=$BS$1)*(MC_Dispositivo!$F$43:$BE$43=H$1),MC_Dispositivo!$F$53:$BE$189))</f>
        <v>0</v>
      </c>
      <c r="I77" s="357" cm="1">
        <f t="array" aca="1" ref="I77" ca="1">SUM(IF((MC_Dispositivo!$B$53:$B$189=$C77)*(MC_Dispositivo!$F$36:$BE$36=$BS$1)*(MC_Dispositivo!$F$43:$BE$43=I$1),MC_Dispositivo!$F$53:$BE$189))</f>
        <v>0</v>
      </c>
      <c r="J77" s="357" cm="1">
        <f t="array" aca="1" ref="J77" ca="1">SUM(IF((MC_Dispositivo!$B$53:$B$189=$C77)*(MC_Dispositivo!$F$36:$BE$36=$BS$1)*(MC_Dispositivo!$F$43:$BE$43=J$1),MC_Dispositivo!$F$53:$BE$189))</f>
        <v>0</v>
      </c>
      <c r="K77" s="357" cm="1">
        <f t="array" aca="1" ref="K77" ca="1">SUM(IF((MC_Dispositivo!$B$53:$B$189=$C77)*(MC_Dispositivo!$F$36:$BE$36=$BS$1)*(MC_Dispositivo!$F$43:$BE$43=K$1),MC_Dispositivo!$F$53:$BE$189))</f>
        <v>0</v>
      </c>
      <c r="L77" s="357" cm="1">
        <f t="array" aca="1" ref="L77" ca="1">SUM(IF((MC_Dispositivo!$B$53:$B$189=$C77)*(MC_Dispositivo!$F$36:$BE$36=$BS$1)*(MC_Dispositivo!$F$43:$BE$43=L$1),MC_Dispositivo!$F$53:$BE$189))</f>
        <v>0</v>
      </c>
      <c r="M77" s="357" cm="1">
        <f t="array" aca="1" ref="M77" ca="1">SUM(IF((MC_Dispositivo!$B$53:$B$189=$C77)*(MC_Dispositivo!$F$36:$BE$36=$BS$1)*(MC_Dispositivo!$F$43:$BE$43=M$1),MC_Dispositivo!$F$53:$BE$189))</f>
        <v>0</v>
      </c>
      <c r="N77" s="357" cm="1">
        <f t="array" aca="1" ref="N77" ca="1">SUM(IF((MC_Dispositivo!$B$53:$B$189=$C77)*(MC_Dispositivo!$F$36:$BE$36=$BS$1)*(MC_Dispositivo!$F$43:$BE$43=N$1),MC_Dispositivo!$F$53:$BE$189))</f>
        <v>0</v>
      </c>
      <c r="O77" s="357" cm="1">
        <f t="array" aca="1" ref="O77" ca="1">SUM(IF((MC_Dispositivo!$B$53:$B$189=$C77)*(MC_Dispositivo!$F$36:$BE$36=$BS$1)*(MC_Dispositivo!$F$43:$BE$43=O$1),MC_Dispositivo!$F$53:$BE$189))</f>
        <v>0</v>
      </c>
      <c r="P77" s="357" cm="1">
        <f t="array" aca="1" ref="P77" ca="1">SUM(IF((MC_Dispositivo!$B$53:$B$189=$C77)*(MC_Dispositivo!$F$36:$BE$36=$BS$1)*(MC_Dispositivo!$F$43:$BE$43=P$1),MC_Dispositivo!$F$53:$BE$189))</f>
        <v>0</v>
      </c>
      <c r="Q77" s="357" cm="1">
        <f t="array" aca="1" ref="Q77" ca="1">SUM(IF((MC_Dispositivo!$B$53:$B$189=$C77)*(MC_Dispositivo!$F$36:$BE$36=$BS$1)*(MC_Dispositivo!$F$43:$BE$43=Q$1),MC_Dispositivo!$F$53:$BE$189))</f>
        <v>0</v>
      </c>
      <c r="R77" s="357" cm="1">
        <f t="array" aca="1" ref="R77" ca="1">SUM(IF((MC_Dispositivo!$B$53:$B$189=$C77)*(MC_Dispositivo!$F$36:$BE$36=$BS$1)*(MC_Dispositivo!$F$43:$BE$43=R$1),MC_Dispositivo!$F$53:$BE$189))</f>
        <v>0</v>
      </c>
      <c r="S77" s="357" cm="1">
        <f t="array" aca="1" ref="S77" ca="1">SUM(IF((MC_Dispositivo!$B$53:$B$189=$C77)*(MC_Dispositivo!$F$36:$BE$36=$BS$1)*(MC_Dispositivo!$F$43:$BE$43=S$1),MC_Dispositivo!$F$53:$BE$189))</f>
        <v>0</v>
      </c>
      <c r="T77" s="357" cm="1">
        <f t="array" aca="1" ref="T77" ca="1">SUM(IF((MC_Dispositivo!$B$53:$B$189=$C77)*(MC_Dispositivo!$F$36:$BE$36=$BS$1)*(MC_Dispositivo!$F$43:$BE$43=T$1),MC_Dispositivo!$F$53:$BE$189))</f>
        <v>0</v>
      </c>
      <c r="U77" s="357" cm="1">
        <f t="array" aca="1" ref="U77" ca="1">SUM(IF((MC_Dispositivo!$B$53:$B$189=$C77)*(MC_Dispositivo!$F$36:$BE$36=$BS$1)*(MC_Dispositivo!$F$43:$BE$43=U$1),MC_Dispositivo!$F$53:$BE$189))</f>
        <v>0</v>
      </c>
      <c r="V77" s="357" cm="1">
        <f t="array" aca="1" ref="V77" ca="1">SUM(IF((MC_Dispositivo!$B$53:$B$189=$C77)*(MC_Dispositivo!$F$36:$BE$36=$BS$1)*(MC_Dispositivo!$F$43:$BE$43=V$1),MC_Dispositivo!$F$53:$BE$189))</f>
        <v>0</v>
      </c>
      <c r="W77" s="357" cm="1">
        <f t="array" aca="1" ref="W77" ca="1">SUM(IF((MC_Dispositivo!$B$53:$B$189=$C77)*(MC_Dispositivo!$F$36:$BE$36=$BS$1)*(MC_Dispositivo!$F$43:$BE$43=W$1),MC_Dispositivo!$F$53:$BE$189))</f>
        <v>0</v>
      </c>
      <c r="X77" s="357" cm="1">
        <f t="array" aca="1" ref="X77" ca="1">SUM(IF((MC_Dispositivo!$B$53:$B$189=$C77)*(MC_Dispositivo!$F$36:$BE$36=$BS$1)*(MC_Dispositivo!$F$43:$BE$43=X$1),MC_Dispositivo!$F$53:$BE$189))</f>
        <v>0</v>
      </c>
      <c r="Y77" s="357" cm="1">
        <f t="array" aca="1" ref="Y77" ca="1">SUM(IF((MC_Dispositivo!$B$53:$B$189=$C77)*(MC_Dispositivo!$F$36:$BE$36=$BS$1)*(MC_Dispositivo!$F$43:$BE$43=Y$1),MC_Dispositivo!$F$53:$BE$189))</f>
        <v>0</v>
      </c>
      <c r="Z77" s="357" cm="1">
        <f t="array" aca="1" ref="Z77" ca="1">SUM(IF((MC_Dispositivo!$B$53:$B$189=$C77)*(MC_Dispositivo!$F$36:$BE$36=$BS$1)*(MC_Dispositivo!$F$43:$BE$43=Z$1),MC_Dispositivo!$F$53:$BE$189))</f>
        <v>0</v>
      </c>
      <c r="AA77" s="357" cm="1">
        <f t="array" aca="1" ref="AA77" ca="1">SUM(IF((MC_Dispositivo!$B$53:$B$189=$C77)*(MC_Dispositivo!$F$36:$BE$36=$BS$1)*(MC_Dispositivo!$F$43:$BE$43=AA$1),MC_Dispositivo!$F$53:$BE$189))</f>
        <v>0</v>
      </c>
      <c r="AB77" s="357" cm="1">
        <f t="array" aca="1" ref="AB77" ca="1">SUM(IF((MC_Dispositivo!$B$53:$B$189=$C77)*(MC_Dispositivo!$F$36:$BE$36=$BS$1)*(MC_Dispositivo!$F$43:$BE$43=AB$1),MC_Dispositivo!$F$53:$BE$189))</f>
        <v>0</v>
      </c>
      <c r="AC77" s="357" cm="1">
        <f t="array" aca="1" ref="AC77" ca="1">SUM(IF((MC_Dispositivo!$B$53:$B$189=$C77)*(MC_Dispositivo!$F$36:$BE$36=$BS$1)*(MC_Dispositivo!$F$43:$BE$43=AC$1),MC_Dispositivo!$F$53:$BE$189))</f>
        <v>0</v>
      </c>
      <c r="AD77" s="357" cm="1">
        <f t="array" aca="1" ref="AD77" ca="1">SUM(IF((MC_Dispositivo!$B$53:$B$189=$C77)*(MC_Dispositivo!$F$36:$BE$36=$BS$1)*(MC_Dispositivo!$F$43:$BE$43=AD$1),MC_Dispositivo!$F$53:$BE$189))</f>
        <v>0</v>
      </c>
      <c r="AE77" s="357" cm="1">
        <f t="array" aca="1" ref="AE77" ca="1">SUM(IF((MC_Dispositivo!$B$53:$B$189=$C77)*(MC_Dispositivo!$F$36:$BE$36=$BS$1)*(MC_Dispositivo!$F$43:$BE$43=AE$1),MC_Dispositivo!$F$53:$BE$189))</f>
        <v>0</v>
      </c>
      <c r="AF77" s="357" cm="1">
        <f t="array" aca="1" ref="AF77" ca="1">SUM(IF((MC_Dispositivo!$B$53:$B$189=$C77)*(MC_Dispositivo!$F$36:$BE$36=$BS$1)*(MC_Dispositivo!$F$43:$BE$43=AF$1),MC_Dispositivo!$F$53:$BE$189))</f>
        <v>0</v>
      </c>
      <c r="AG77" s="357" cm="1">
        <f t="array" aca="1" ref="AG77" ca="1">SUM(IF((MC_Dispositivo!$B$53:$B$189=$C77)*(MC_Dispositivo!$F$36:$BE$36=$BS$1)*(MC_Dispositivo!$F$43:$BE$43=AG$1),MC_Dispositivo!$F$53:$BE$189))</f>
        <v>0</v>
      </c>
      <c r="AH77" s="357" cm="1">
        <f t="array" aca="1" ref="AH77" ca="1">SUM(IF((MC_Dispositivo!$B$53:$B$189=$C77)*(MC_Dispositivo!$F$36:$BE$36=$BS$1)*(MC_Dispositivo!$F$43:$BE$43=AH$1),MC_Dispositivo!$F$53:$BE$189))</f>
        <v>0</v>
      </c>
      <c r="AI77" s="357" cm="1">
        <f t="array" aca="1" ref="AI77" ca="1">SUM(IF((MC_Dispositivo!$B$53:$B$189=$C77)*(MC_Dispositivo!$F$36:$BE$36=$BS$1)*(MC_Dispositivo!$F$43:$BE$43=AI$1),MC_Dispositivo!$F$53:$BE$189))</f>
        <v>0</v>
      </c>
      <c r="AJ77" s="357" cm="1">
        <f t="array" aca="1" ref="AJ77" ca="1">SUM(IF((MC_Dispositivo!$B$53:$B$189=$C77)*(MC_Dispositivo!$F$36:$BE$36=$BS$1)*(MC_Dispositivo!$F$43:$BE$43=AJ$1),MC_Dispositivo!$F$53:$BE$189))</f>
        <v>0</v>
      </c>
      <c r="AK77" s="358">
        <f ca="1">IF(A77="","",INDEX([10]TPU!$G:$G,MATCH($A77,[10]TPU!$A:$A,0)))</f>
        <v>309.93</v>
      </c>
      <c r="AL77" s="359">
        <f t="shared" ca="1" si="23"/>
        <v>0</v>
      </c>
      <c r="AM77" s="359">
        <f t="shared" ca="1" si="23"/>
        <v>0</v>
      </c>
      <c r="AN77" s="359">
        <f t="shared" ca="1" si="23"/>
        <v>0</v>
      </c>
      <c r="AO77" s="359">
        <f t="shared" ca="1" si="23"/>
        <v>0</v>
      </c>
      <c r="AP77" s="359">
        <f t="shared" ca="1" si="23"/>
        <v>0</v>
      </c>
      <c r="AQ77" s="359">
        <f t="shared" ca="1" si="23"/>
        <v>0</v>
      </c>
      <c r="AR77" s="359">
        <f t="shared" ca="1" si="23"/>
        <v>0</v>
      </c>
      <c r="AS77" s="359">
        <f t="shared" ca="1" si="23"/>
        <v>0</v>
      </c>
      <c r="AT77" s="359">
        <f t="shared" ca="1" si="23"/>
        <v>0</v>
      </c>
      <c r="AU77" s="359">
        <f t="shared" ca="1" si="23"/>
        <v>0</v>
      </c>
      <c r="AV77" s="359">
        <f t="shared" ca="1" si="23"/>
        <v>0</v>
      </c>
      <c r="AW77" s="359">
        <f t="shared" ca="1" si="23"/>
        <v>0</v>
      </c>
      <c r="AX77" s="359">
        <f t="shared" ca="1" si="23"/>
        <v>0</v>
      </c>
      <c r="AY77" s="359">
        <f t="shared" ca="1" si="23"/>
        <v>0</v>
      </c>
      <c r="AZ77" s="359">
        <f t="shared" ca="1" si="23"/>
        <v>0</v>
      </c>
      <c r="BA77" s="359">
        <f t="shared" ca="1" si="22"/>
        <v>0</v>
      </c>
      <c r="BB77" s="359">
        <f t="shared" ca="1" si="22"/>
        <v>0</v>
      </c>
      <c r="BC77" s="359">
        <f t="shared" ca="1" si="22"/>
        <v>0</v>
      </c>
      <c r="BD77" s="359">
        <f t="shared" ca="1" si="22"/>
        <v>0</v>
      </c>
      <c r="BE77" s="359">
        <f t="shared" ca="1" si="22"/>
        <v>0</v>
      </c>
      <c r="BF77" s="359">
        <f t="shared" ca="1" si="22"/>
        <v>0</v>
      </c>
      <c r="BG77" s="359">
        <f t="shared" ca="1" si="22"/>
        <v>0</v>
      </c>
      <c r="BH77" s="359">
        <f t="shared" ca="1" si="22"/>
        <v>0</v>
      </c>
      <c r="BI77" s="359">
        <f t="shared" ca="1" si="22"/>
        <v>0</v>
      </c>
      <c r="BJ77" s="359">
        <f t="shared" ca="1" si="22"/>
        <v>0</v>
      </c>
      <c r="BK77" s="359">
        <f t="shared" ca="1" si="22"/>
        <v>0</v>
      </c>
      <c r="BL77" s="359">
        <f t="shared" ca="1" si="22"/>
        <v>0</v>
      </c>
      <c r="BM77" s="359">
        <f t="shared" ca="1" si="22"/>
        <v>0</v>
      </c>
      <c r="BN77" s="359">
        <f t="shared" ca="1" si="22"/>
        <v>0</v>
      </c>
      <c r="BO77" s="359">
        <f t="shared" ca="1" si="22"/>
        <v>0</v>
      </c>
      <c r="BP77" s="358">
        <f t="shared" ca="1" si="20"/>
        <v>0</v>
      </c>
      <c r="BQ77" s="206"/>
      <c r="BR77" s="234" t="str">
        <f t="shared" si="21"/>
        <v/>
      </c>
    </row>
    <row r="78" spans="1:70" ht="20.100000000000001" customHeight="1" outlineLevel="1" x14ac:dyDescent="0.2">
      <c r="A78" s="349"/>
      <c r="B78" s="349"/>
      <c r="C78" s="350">
        <v>5</v>
      </c>
      <c r="D78" s="351" t="s">
        <v>147</v>
      </c>
      <c r="E78" s="349"/>
      <c r="F78" s="352"/>
      <c r="G78" s="352"/>
      <c r="H78" s="352"/>
      <c r="I78" s="352"/>
      <c r="J78" s="352"/>
      <c r="K78" s="352"/>
      <c r="L78" s="352"/>
      <c r="M78" s="352"/>
      <c r="N78" s="352"/>
      <c r="O78" s="352"/>
      <c r="P78" s="352"/>
      <c r="Q78" s="352"/>
      <c r="R78" s="352"/>
      <c r="S78" s="352"/>
      <c r="T78" s="352"/>
      <c r="U78" s="352"/>
      <c r="V78" s="352"/>
      <c r="W78" s="352"/>
      <c r="X78" s="352"/>
      <c r="Y78" s="352"/>
      <c r="Z78" s="352"/>
      <c r="AA78" s="352"/>
      <c r="AB78" s="352"/>
      <c r="AC78" s="352"/>
      <c r="AD78" s="352"/>
      <c r="AE78" s="352"/>
      <c r="AF78" s="352"/>
      <c r="AG78" s="352"/>
      <c r="AH78" s="352"/>
      <c r="AI78" s="352"/>
      <c r="AJ78" s="352"/>
      <c r="AK78" s="352"/>
      <c r="AL78" s="353">
        <f t="shared" ref="AL78:BO85" ca="1" si="24">IF($A78="",SUMIFS(AL79:AL131,$C79:$C131,$C78&amp;"*",$A79:$A131,"&lt;&gt;"&amp;""),G78*$AK78)</f>
        <v>0</v>
      </c>
      <c r="AM78" s="353">
        <f t="shared" ca="1" si="24"/>
        <v>0</v>
      </c>
      <c r="AN78" s="353">
        <f t="shared" ca="1" si="24"/>
        <v>155817.60000000001</v>
      </c>
      <c r="AO78" s="353">
        <f t="shared" ca="1" si="24"/>
        <v>389544</v>
      </c>
      <c r="AP78" s="353">
        <f t="shared" ca="1" si="24"/>
        <v>545361.6</v>
      </c>
      <c r="AQ78" s="353">
        <f t="shared" ca="1" si="24"/>
        <v>363098.28</v>
      </c>
      <c r="AR78" s="353">
        <f t="shared" ca="1" si="24"/>
        <v>0</v>
      </c>
      <c r="AS78" s="353">
        <f t="shared" ca="1" si="24"/>
        <v>0</v>
      </c>
      <c r="AT78" s="353">
        <f t="shared" ca="1" si="24"/>
        <v>0</v>
      </c>
      <c r="AU78" s="353">
        <f t="shared" ca="1" si="24"/>
        <v>0</v>
      </c>
      <c r="AV78" s="353">
        <f t="shared" ca="1" si="24"/>
        <v>0</v>
      </c>
      <c r="AW78" s="353">
        <f t="shared" ca="1" si="24"/>
        <v>0</v>
      </c>
      <c r="AX78" s="353">
        <f t="shared" ca="1" si="24"/>
        <v>0</v>
      </c>
      <c r="AY78" s="353">
        <f t="shared" ca="1" si="24"/>
        <v>0</v>
      </c>
      <c r="AZ78" s="353">
        <f t="shared" ca="1" si="24"/>
        <v>0</v>
      </c>
      <c r="BA78" s="353">
        <f t="shared" ca="1" si="24"/>
        <v>0</v>
      </c>
      <c r="BB78" s="353">
        <f t="shared" ca="1" si="24"/>
        <v>0</v>
      </c>
      <c r="BC78" s="353">
        <f t="shared" ca="1" si="24"/>
        <v>0</v>
      </c>
      <c r="BD78" s="353">
        <f t="shared" ca="1" si="24"/>
        <v>0</v>
      </c>
      <c r="BE78" s="353">
        <f t="shared" ca="1" si="24"/>
        <v>0</v>
      </c>
      <c r="BF78" s="353">
        <f t="shared" ca="1" si="24"/>
        <v>0</v>
      </c>
      <c r="BG78" s="353">
        <f t="shared" ca="1" si="24"/>
        <v>0</v>
      </c>
      <c r="BH78" s="353">
        <f t="shared" ca="1" si="24"/>
        <v>0</v>
      </c>
      <c r="BI78" s="353">
        <f t="shared" ca="1" si="24"/>
        <v>0</v>
      </c>
      <c r="BJ78" s="353">
        <f t="shared" ca="1" si="24"/>
        <v>0</v>
      </c>
      <c r="BK78" s="353">
        <f t="shared" ca="1" si="24"/>
        <v>0</v>
      </c>
      <c r="BL78" s="353">
        <f t="shared" ca="1" si="24"/>
        <v>0</v>
      </c>
      <c r="BM78" s="353">
        <f t="shared" ca="1" si="24"/>
        <v>0</v>
      </c>
      <c r="BN78" s="353">
        <f t="shared" ca="1" si="24"/>
        <v>0</v>
      </c>
      <c r="BO78" s="353">
        <f t="shared" ca="1" si="24"/>
        <v>0</v>
      </c>
      <c r="BP78" s="353">
        <f t="shared" ca="1" si="20"/>
        <v>1453821.48</v>
      </c>
      <c r="BQ78" s="206">
        <f ca="1">SUM(BP79:BP82)</f>
        <v>1453821.48</v>
      </c>
      <c r="BR78" s="234">
        <f t="shared" ca="1" si="21"/>
        <v>1.2801007260867787E-2</v>
      </c>
    </row>
    <row r="79" spans="1:70" ht="20.100000000000001" customHeight="1" outlineLevel="1" x14ac:dyDescent="0.2">
      <c r="A79" s="354" t="str">
        <f ca="1">INDEX(MC_Dispositivo!B:E,MATCH('Quantitativo_BR-356'!C79,MC_Dispositivo!B:B,0),2)</f>
        <v>RO-41239</v>
      </c>
      <c r="B79" s="354" t="str">
        <f ca="1">INDEX([10]TPU!$B:$B,MATCH($A79,[10]TPU!$A:$A,0))</f>
        <v>CUSTO REAJUSTADO</v>
      </c>
      <c r="C79" s="354" t="s">
        <v>148</v>
      </c>
      <c r="D79" s="355" t="str">
        <f ca="1">INDEX(MC_Dispositivo!B:E,MATCH('Quantitativo_BR-356'!C79,MC_Dispositivo!B:B,0),3)</f>
        <v>linhas de resina acrilica 0,6mm de espessura e largura = 0,20m (execução, inclusive pré-marcação, fornecimento e transporte de todos os materiais)</v>
      </c>
      <c r="E79" s="354" t="str">
        <f ca="1">INDEX(MC_Dispositivo!B:E,MATCH('Quantitativo_BR-356'!C79,MC_Dispositivo!B:B,0),4)</f>
        <v>m</v>
      </c>
      <c r="F79" s="356" cm="1">
        <f t="array" aca="1" ref="F79" ca="1">IF($BS$1="Todos",SUM(IF(($BS$1="todos")*(MC_Dispositivo!$B$54:$B$212=$C79),MC_Dispositivo!$F$54:$BE$212)),SUM(IF((MC_Dispositivo!$F$36:$BE$36=$BS$1)*(MC_Dispositivo!$B$54:$B$212=$C79),MC_Dispositivo!$F$54:$BE$212)))</f>
        <v>111000</v>
      </c>
      <c r="G79" s="357" cm="1">
        <f t="array" aca="1" ref="G79" ca="1">SUM(IF((MC_Dispositivo!$B$53:$B$189=$C79)*(MC_Dispositivo!$F$36:$BE$36=$BS$1)*(MC_Dispositivo!$F$43:$BE$43=G$1),MC_Dispositivo!$F$53:$BE$189))</f>
        <v>0</v>
      </c>
      <c r="H79" s="357" cm="1">
        <f t="array" aca="1" ref="H79" ca="1">SUM(IF((MC_Dispositivo!$B$53:$B$189=$C79)*(MC_Dispositivo!$F$36:$BE$36=$BS$1)*(MC_Dispositivo!$F$43:$BE$43=H$1),MC_Dispositivo!$F$53:$BE$189))</f>
        <v>0</v>
      </c>
      <c r="I79" s="357" cm="1">
        <f t="array" aca="1" ref="I79" ca="1">SUM(IF((MC_Dispositivo!$B$53:$B$189=$C79)*(MC_Dispositivo!$F$36:$BE$36=$BS$1)*(MC_Dispositivo!$F$43:$BE$43=I$1),MC_Dispositivo!$F$53:$BE$189))</f>
        <v>12000</v>
      </c>
      <c r="J79" s="357" cm="1">
        <f t="array" aca="1" ref="J79" ca="1">SUM(IF((MC_Dispositivo!$B$53:$B$189=$C79)*(MC_Dispositivo!$F$36:$BE$36=$BS$1)*(MC_Dispositivo!$F$43:$BE$43=J$1),MC_Dispositivo!$F$53:$BE$189))</f>
        <v>30000</v>
      </c>
      <c r="K79" s="357" cm="1">
        <f t="array" aca="1" ref="K79" ca="1">SUM(IF((MC_Dispositivo!$B$53:$B$189=$C79)*(MC_Dispositivo!$F$36:$BE$36=$BS$1)*(MC_Dispositivo!$F$43:$BE$43=K$1),MC_Dispositivo!$F$53:$BE$189))</f>
        <v>42000</v>
      </c>
      <c r="L79" s="357" cm="1">
        <f t="array" aca="1" ref="L79" ca="1">SUM(IF((MC_Dispositivo!$B$53:$B$189=$C79)*(MC_Dispositivo!$F$36:$BE$36=$BS$1)*(MC_Dispositivo!$F$43:$BE$43=L$1),MC_Dispositivo!$F$53:$BE$189))</f>
        <v>27000</v>
      </c>
      <c r="M79" s="357" cm="1">
        <f t="array" aca="1" ref="M79" ca="1">SUM(IF((MC_Dispositivo!$B$53:$B$189=$C79)*(MC_Dispositivo!$F$36:$BE$36=$BS$1)*(MC_Dispositivo!$F$43:$BE$43=M$1),MC_Dispositivo!$F$53:$BE$189))</f>
        <v>0</v>
      </c>
      <c r="N79" s="357" cm="1">
        <f t="array" aca="1" ref="N79" ca="1">SUM(IF((MC_Dispositivo!$B$53:$B$189=$C79)*(MC_Dispositivo!$F$36:$BE$36=$BS$1)*(MC_Dispositivo!$F$43:$BE$43=N$1),MC_Dispositivo!$F$53:$BE$189))</f>
        <v>0</v>
      </c>
      <c r="O79" s="357" cm="1">
        <f t="array" aca="1" ref="O79" ca="1">SUM(IF((MC_Dispositivo!$B$53:$B$189=$C79)*(MC_Dispositivo!$F$36:$BE$36=$BS$1)*(MC_Dispositivo!$F$43:$BE$43=O$1),MC_Dispositivo!$F$53:$BE$189))</f>
        <v>0</v>
      </c>
      <c r="P79" s="357" cm="1">
        <f t="array" aca="1" ref="P79" ca="1">SUM(IF((MC_Dispositivo!$B$53:$B$189=$C79)*(MC_Dispositivo!$F$36:$BE$36=$BS$1)*(MC_Dispositivo!$F$43:$BE$43=P$1),MC_Dispositivo!$F$53:$BE$189))</f>
        <v>0</v>
      </c>
      <c r="Q79" s="357" cm="1">
        <f t="array" aca="1" ref="Q79" ca="1">SUM(IF((MC_Dispositivo!$B$53:$B$189=$C79)*(MC_Dispositivo!$F$36:$BE$36=$BS$1)*(MC_Dispositivo!$F$43:$BE$43=Q$1),MC_Dispositivo!$F$53:$BE$189))</f>
        <v>0</v>
      </c>
      <c r="R79" s="357" cm="1">
        <f t="array" aca="1" ref="R79" ca="1">SUM(IF((MC_Dispositivo!$B$53:$B$189=$C79)*(MC_Dispositivo!$F$36:$BE$36=$BS$1)*(MC_Dispositivo!$F$43:$BE$43=R$1),MC_Dispositivo!$F$53:$BE$189))</f>
        <v>0</v>
      </c>
      <c r="S79" s="357" cm="1">
        <f t="array" aca="1" ref="S79" ca="1">SUM(IF((MC_Dispositivo!$B$53:$B$189=$C79)*(MC_Dispositivo!$F$36:$BE$36=$BS$1)*(MC_Dispositivo!$F$43:$BE$43=S$1),MC_Dispositivo!$F$53:$BE$189))</f>
        <v>0</v>
      </c>
      <c r="T79" s="357" cm="1">
        <f t="array" aca="1" ref="T79" ca="1">SUM(IF((MC_Dispositivo!$B$53:$B$189=$C79)*(MC_Dispositivo!$F$36:$BE$36=$BS$1)*(MC_Dispositivo!$F$43:$BE$43=T$1),MC_Dispositivo!$F$53:$BE$189))</f>
        <v>0</v>
      </c>
      <c r="U79" s="357" cm="1">
        <f t="array" aca="1" ref="U79" ca="1">SUM(IF((MC_Dispositivo!$B$53:$B$189=$C79)*(MC_Dispositivo!$F$36:$BE$36=$BS$1)*(MC_Dispositivo!$F$43:$BE$43=U$1),MC_Dispositivo!$F$53:$BE$189))</f>
        <v>0</v>
      </c>
      <c r="V79" s="357" cm="1">
        <f t="array" aca="1" ref="V79" ca="1">SUM(IF((MC_Dispositivo!$B$53:$B$189=$C79)*(MC_Dispositivo!$F$36:$BE$36=$BS$1)*(MC_Dispositivo!$F$43:$BE$43=V$1),MC_Dispositivo!$F$53:$BE$189))</f>
        <v>0</v>
      </c>
      <c r="W79" s="357" cm="1">
        <f t="array" aca="1" ref="W79" ca="1">SUM(IF((MC_Dispositivo!$B$53:$B$189=$C79)*(MC_Dispositivo!$F$36:$BE$36=$BS$1)*(MC_Dispositivo!$F$43:$BE$43=W$1),MC_Dispositivo!$F$53:$BE$189))</f>
        <v>0</v>
      </c>
      <c r="X79" s="357" cm="1">
        <f t="array" aca="1" ref="X79" ca="1">SUM(IF((MC_Dispositivo!$B$53:$B$189=$C79)*(MC_Dispositivo!$F$36:$BE$36=$BS$1)*(MC_Dispositivo!$F$43:$BE$43=X$1),MC_Dispositivo!$F$53:$BE$189))</f>
        <v>0</v>
      </c>
      <c r="Y79" s="357" cm="1">
        <f t="array" aca="1" ref="Y79" ca="1">SUM(IF((MC_Dispositivo!$B$53:$B$189=$C79)*(MC_Dispositivo!$F$36:$BE$36=$BS$1)*(MC_Dispositivo!$F$43:$BE$43=Y$1),MC_Dispositivo!$F$53:$BE$189))</f>
        <v>0</v>
      </c>
      <c r="Z79" s="357" cm="1">
        <f t="array" aca="1" ref="Z79" ca="1">SUM(IF((MC_Dispositivo!$B$53:$B$189=$C79)*(MC_Dispositivo!$F$36:$BE$36=$BS$1)*(MC_Dispositivo!$F$43:$BE$43=Z$1),MC_Dispositivo!$F$53:$BE$189))</f>
        <v>0</v>
      </c>
      <c r="AA79" s="357" cm="1">
        <f t="array" aca="1" ref="AA79" ca="1">SUM(IF((MC_Dispositivo!$B$53:$B$189=$C79)*(MC_Dispositivo!$F$36:$BE$36=$BS$1)*(MC_Dispositivo!$F$43:$BE$43=AA$1),MC_Dispositivo!$F$53:$BE$189))</f>
        <v>0</v>
      </c>
      <c r="AB79" s="357" cm="1">
        <f t="array" aca="1" ref="AB79" ca="1">SUM(IF((MC_Dispositivo!$B$53:$B$189=$C79)*(MC_Dispositivo!$F$36:$BE$36=$BS$1)*(MC_Dispositivo!$F$43:$BE$43=AB$1),MC_Dispositivo!$F$53:$BE$189))</f>
        <v>0</v>
      </c>
      <c r="AC79" s="357" cm="1">
        <f t="array" aca="1" ref="AC79" ca="1">SUM(IF((MC_Dispositivo!$B$53:$B$189=$C79)*(MC_Dispositivo!$F$36:$BE$36=$BS$1)*(MC_Dispositivo!$F$43:$BE$43=AC$1),MC_Dispositivo!$F$53:$BE$189))</f>
        <v>0</v>
      </c>
      <c r="AD79" s="357" cm="1">
        <f t="array" aca="1" ref="AD79" ca="1">SUM(IF((MC_Dispositivo!$B$53:$B$189=$C79)*(MC_Dispositivo!$F$36:$BE$36=$BS$1)*(MC_Dispositivo!$F$43:$BE$43=AD$1),MC_Dispositivo!$F$53:$BE$189))</f>
        <v>0</v>
      </c>
      <c r="AE79" s="357" cm="1">
        <f t="array" aca="1" ref="AE79" ca="1">SUM(IF((MC_Dispositivo!$B$53:$B$189=$C79)*(MC_Dispositivo!$F$36:$BE$36=$BS$1)*(MC_Dispositivo!$F$43:$BE$43=AE$1),MC_Dispositivo!$F$53:$BE$189))</f>
        <v>0</v>
      </c>
      <c r="AF79" s="357" cm="1">
        <f t="array" aca="1" ref="AF79" ca="1">SUM(IF((MC_Dispositivo!$B$53:$B$189=$C79)*(MC_Dispositivo!$F$36:$BE$36=$BS$1)*(MC_Dispositivo!$F$43:$BE$43=AF$1),MC_Dispositivo!$F$53:$BE$189))</f>
        <v>0</v>
      </c>
      <c r="AG79" s="357" cm="1">
        <f t="array" aca="1" ref="AG79" ca="1">SUM(IF((MC_Dispositivo!$B$53:$B$189=$C79)*(MC_Dispositivo!$F$36:$BE$36=$BS$1)*(MC_Dispositivo!$F$43:$BE$43=AG$1),MC_Dispositivo!$F$53:$BE$189))</f>
        <v>0</v>
      </c>
      <c r="AH79" s="357" cm="1">
        <f t="array" aca="1" ref="AH79" ca="1">SUM(IF((MC_Dispositivo!$B$53:$B$189=$C79)*(MC_Dispositivo!$F$36:$BE$36=$BS$1)*(MC_Dispositivo!$F$43:$BE$43=AH$1),MC_Dispositivo!$F$53:$BE$189))</f>
        <v>0</v>
      </c>
      <c r="AI79" s="357" cm="1">
        <f t="array" aca="1" ref="AI79" ca="1">SUM(IF((MC_Dispositivo!$B$53:$B$189=$C79)*(MC_Dispositivo!$F$36:$BE$36=$BS$1)*(MC_Dispositivo!$F$43:$BE$43=AI$1),MC_Dispositivo!$F$53:$BE$189))</f>
        <v>0</v>
      </c>
      <c r="AJ79" s="357" cm="1">
        <f t="array" aca="1" ref="AJ79" ca="1">SUM(IF((MC_Dispositivo!$B$53:$B$189=$C79)*(MC_Dispositivo!$F$36:$BE$36=$BS$1)*(MC_Dispositivo!$F$43:$BE$43=AJ$1),MC_Dispositivo!$F$53:$BE$189))</f>
        <v>0</v>
      </c>
      <c r="AK79" s="358">
        <f ca="1">IF(A79="","",INDEX([10]TPU!$G:$G,MATCH($A79,[10]TPU!$A:$A,0)))</f>
        <v>5.95</v>
      </c>
      <c r="AL79" s="359">
        <f t="shared" ca="1" si="24"/>
        <v>0</v>
      </c>
      <c r="AM79" s="359">
        <f t="shared" ca="1" si="24"/>
        <v>0</v>
      </c>
      <c r="AN79" s="359">
        <f t="shared" ca="1" si="24"/>
        <v>71400</v>
      </c>
      <c r="AO79" s="359">
        <f t="shared" ca="1" si="24"/>
        <v>178500</v>
      </c>
      <c r="AP79" s="359">
        <f t="shared" ca="1" si="24"/>
        <v>249900</v>
      </c>
      <c r="AQ79" s="359">
        <f t="shared" ca="1" si="24"/>
        <v>160650</v>
      </c>
      <c r="AR79" s="359">
        <f t="shared" ca="1" si="24"/>
        <v>0</v>
      </c>
      <c r="AS79" s="359">
        <f t="shared" ca="1" si="24"/>
        <v>0</v>
      </c>
      <c r="AT79" s="359">
        <f t="shared" ca="1" si="24"/>
        <v>0</v>
      </c>
      <c r="AU79" s="359">
        <f t="shared" ca="1" si="24"/>
        <v>0</v>
      </c>
      <c r="AV79" s="359">
        <f t="shared" ca="1" si="24"/>
        <v>0</v>
      </c>
      <c r="AW79" s="359">
        <f t="shared" ca="1" si="24"/>
        <v>0</v>
      </c>
      <c r="AX79" s="359">
        <f t="shared" ca="1" si="24"/>
        <v>0</v>
      </c>
      <c r="AY79" s="359">
        <f t="shared" ca="1" si="24"/>
        <v>0</v>
      </c>
      <c r="AZ79" s="359">
        <f t="shared" ca="1" si="24"/>
        <v>0</v>
      </c>
      <c r="BA79" s="359">
        <f t="shared" ca="1" si="24"/>
        <v>0</v>
      </c>
      <c r="BB79" s="359">
        <f t="shared" ca="1" si="24"/>
        <v>0</v>
      </c>
      <c r="BC79" s="359">
        <f t="shared" ca="1" si="24"/>
        <v>0</v>
      </c>
      <c r="BD79" s="359">
        <f t="shared" ca="1" si="24"/>
        <v>0</v>
      </c>
      <c r="BE79" s="359">
        <f t="shared" ca="1" si="24"/>
        <v>0</v>
      </c>
      <c r="BF79" s="359">
        <f t="shared" ca="1" si="24"/>
        <v>0</v>
      </c>
      <c r="BG79" s="359">
        <f t="shared" ca="1" si="24"/>
        <v>0</v>
      </c>
      <c r="BH79" s="359">
        <f t="shared" ca="1" si="24"/>
        <v>0</v>
      </c>
      <c r="BI79" s="359">
        <f t="shared" ca="1" si="24"/>
        <v>0</v>
      </c>
      <c r="BJ79" s="359">
        <f t="shared" ca="1" si="24"/>
        <v>0</v>
      </c>
      <c r="BK79" s="359">
        <f t="shared" ca="1" si="24"/>
        <v>0</v>
      </c>
      <c r="BL79" s="359">
        <f t="shared" ca="1" si="24"/>
        <v>0</v>
      </c>
      <c r="BM79" s="359">
        <f t="shared" ca="1" si="24"/>
        <v>0</v>
      </c>
      <c r="BN79" s="359">
        <f t="shared" ca="1" si="24"/>
        <v>0</v>
      </c>
      <c r="BO79" s="359">
        <f t="shared" ca="1" si="24"/>
        <v>0</v>
      </c>
      <c r="BP79" s="358">
        <f t="shared" ca="1" si="20"/>
        <v>660450</v>
      </c>
      <c r="BQ79" s="206"/>
      <c r="BR79" s="234" t="str">
        <f t="shared" si="21"/>
        <v/>
      </c>
    </row>
    <row r="80" spans="1:70" ht="20.100000000000001" customHeight="1" outlineLevel="1" x14ac:dyDescent="0.2">
      <c r="A80" s="354">
        <f ca="1">INDEX(MC_Dispositivo!B:E,MATCH('Quantitativo_BR-356'!C80,MC_Dispositivo!B:B,0),2)</f>
        <v>5213405</v>
      </c>
      <c r="B80" s="354" t="str">
        <f ca="1">INDEX([10]TPU!$B:$B,MATCH($A80,[10]TPU!$A:$A,0))</f>
        <v>SICRO</v>
      </c>
      <c r="C80" s="354" t="s">
        <v>150</v>
      </c>
      <c r="D80" s="355" t="str">
        <f ca="1">INDEX(MC_Dispositivo!B:E,MATCH('Quantitativo_BR-356'!C80,MC_Dispositivo!B:B,0),3)</f>
        <v>Pintura de setas e zebrados com tinta acrílica - espessura de 0,6 mm</v>
      </c>
      <c r="E80" s="354" t="str">
        <f ca="1">INDEX(MC_Dispositivo!B:E,MATCH('Quantitativo_BR-356'!C80,MC_Dispositivo!B:B,0),4)</f>
        <v>m²</v>
      </c>
      <c r="F80" s="356" cm="1">
        <f t="array" aca="1" ref="F80" ca="1">IF($BS$1="Todos",SUM(IF(($BS$1="todos")*(MC_Dispositivo!$B$54:$B$212=$C80),MC_Dispositivo!$F$54:$BE$212)),SUM(IF((MC_Dispositivo!$F$36:$BE$36=$BS$1)*(MC_Dispositivo!$B$54:$B$212=$C80),MC_Dispositivo!$F$54:$BE$212)))</f>
        <v>5700</v>
      </c>
      <c r="G80" s="357" cm="1">
        <f t="array" aca="1" ref="G80" ca="1">SUM(IF((MC_Dispositivo!$B$53:$B$189=$C80)*(MC_Dispositivo!$F$36:$BE$36=$BS$1)*(MC_Dispositivo!$F$43:$BE$43=G$1),MC_Dispositivo!$F$53:$BE$189))</f>
        <v>0</v>
      </c>
      <c r="H80" s="357" cm="1">
        <f t="array" aca="1" ref="H80" ca="1">SUM(IF((MC_Dispositivo!$B$53:$B$189=$C80)*(MC_Dispositivo!$F$36:$BE$36=$BS$1)*(MC_Dispositivo!$F$43:$BE$43=H$1),MC_Dispositivo!$F$53:$BE$189))</f>
        <v>0</v>
      </c>
      <c r="I80" s="357" cm="1">
        <f t="array" aca="1" ref="I80" ca="1">SUM(IF((MC_Dispositivo!$B$53:$B$189=$C80)*(MC_Dispositivo!$F$36:$BE$36=$BS$1)*(MC_Dispositivo!$F$43:$BE$43=I$1),MC_Dispositivo!$F$53:$BE$189))</f>
        <v>600</v>
      </c>
      <c r="J80" s="357" cm="1">
        <f t="array" aca="1" ref="J80" ca="1">SUM(IF((MC_Dispositivo!$B$53:$B$189=$C80)*(MC_Dispositivo!$F$36:$BE$36=$BS$1)*(MC_Dispositivo!$F$43:$BE$43=J$1),MC_Dispositivo!$F$53:$BE$189))</f>
        <v>1500</v>
      </c>
      <c r="K80" s="357" cm="1">
        <f t="array" aca="1" ref="K80" ca="1">SUM(IF((MC_Dispositivo!$B$53:$B$189=$C80)*(MC_Dispositivo!$F$36:$BE$36=$BS$1)*(MC_Dispositivo!$F$43:$BE$43=K$1),MC_Dispositivo!$F$53:$BE$189))</f>
        <v>2100</v>
      </c>
      <c r="L80" s="357" cm="1">
        <f t="array" aca="1" ref="L80" ca="1">SUM(IF((MC_Dispositivo!$B$53:$B$189=$C80)*(MC_Dispositivo!$F$36:$BE$36=$BS$1)*(MC_Dispositivo!$F$43:$BE$43=L$1),MC_Dispositivo!$F$53:$BE$189))</f>
        <v>1500</v>
      </c>
      <c r="M80" s="357" cm="1">
        <f t="array" aca="1" ref="M80" ca="1">SUM(IF((MC_Dispositivo!$B$53:$B$189=$C80)*(MC_Dispositivo!$F$36:$BE$36=$BS$1)*(MC_Dispositivo!$F$43:$BE$43=M$1),MC_Dispositivo!$F$53:$BE$189))</f>
        <v>0</v>
      </c>
      <c r="N80" s="357" cm="1">
        <f t="array" aca="1" ref="N80" ca="1">SUM(IF((MC_Dispositivo!$B$53:$B$189=$C80)*(MC_Dispositivo!$F$36:$BE$36=$BS$1)*(MC_Dispositivo!$F$43:$BE$43=N$1),MC_Dispositivo!$F$53:$BE$189))</f>
        <v>0</v>
      </c>
      <c r="O80" s="357" cm="1">
        <f t="array" aca="1" ref="O80" ca="1">SUM(IF((MC_Dispositivo!$B$53:$B$189=$C80)*(MC_Dispositivo!$F$36:$BE$36=$BS$1)*(MC_Dispositivo!$F$43:$BE$43=O$1),MC_Dispositivo!$F$53:$BE$189))</f>
        <v>0</v>
      </c>
      <c r="P80" s="357" cm="1">
        <f t="array" aca="1" ref="P80" ca="1">SUM(IF((MC_Dispositivo!$B$53:$B$189=$C80)*(MC_Dispositivo!$F$36:$BE$36=$BS$1)*(MC_Dispositivo!$F$43:$BE$43=P$1),MC_Dispositivo!$F$53:$BE$189))</f>
        <v>0</v>
      </c>
      <c r="Q80" s="357" cm="1">
        <f t="array" aca="1" ref="Q80" ca="1">SUM(IF((MC_Dispositivo!$B$53:$B$189=$C80)*(MC_Dispositivo!$F$36:$BE$36=$BS$1)*(MC_Dispositivo!$F$43:$BE$43=Q$1),MC_Dispositivo!$F$53:$BE$189))</f>
        <v>0</v>
      </c>
      <c r="R80" s="357" cm="1">
        <f t="array" aca="1" ref="R80" ca="1">SUM(IF((MC_Dispositivo!$B$53:$B$189=$C80)*(MC_Dispositivo!$F$36:$BE$36=$BS$1)*(MC_Dispositivo!$F$43:$BE$43=R$1),MC_Dispositivo!$F$53:$BE$189))</f>
        <v>0</v>
      </c>
      <c r="S80" s="357" cm="1">
        <f t="array" aca="1" ref="S80" ca="1">SUM(IF((MC_Dispositivo!$B$53:$B$189=$C80)*(MC_Dispositivo!$F$36:$BE$36=$BS$1)*(MC_Dispositivo!$F$43:$BE$43=S$1),MC_Dispositivo!$F$53:$BE$189))</f>
        <v>0</v>
      </c>
      <c r="T80" s="357" cm="1">
        <f t="array" aca="1" ref="T80" ca="1">SUM(IF((MC_Dispositivo!$B$53:$B$189=$C80)*(MC_Dispositivo!$F$36:$BE$36=$BS$1)*(MC_Dispositivo!$F$43:$BE$43=T$1),MC_Dispositivo!$F$53:$BE$189))</f>
        <v>0</v>
      </c>
      <c r="U80" s="357" cm="1">
        <f t="array" aca="1" ref="U80" ca="1">SUM(IF((MC_Dispositivo!$B$53:$B$189=$C80)*(MC_Dispositivo!$F$36:$BE$36=$BS$1)*(MC_Dispositivo!$F$43:$BE$43=U$1),MC_Dispositivo!$F$53:$BE$189))</f>
        <v>0</v>
      </c>
      <c r="V80" s="357" cm="1">
        <f t="array" aca="1" ref="V80" ca="1">SUM(IF((MC_Dispositivo!$B$53:$B$189=$C80)*(MC_Dispositivo!$F$36:$BE$36=$BS$1)*(MC_Dispositivo!$F$43:$BE$43=V$1),MC_Dispositivo!$F$53:$BE$189))</f>
        <v>0</v>
      </c>
      <c r="W80" s="357" cm="1">
        <f t="array" aca="1" ref="W80" ca="1">SUM(IF((MC_Dispositivo!$B$53:$B$189=$C80)*(MC_Dispositivo!$F$36:$BE$36=$BS$1)*(MC_Dispositivo!$F$43:$BE$43=W$1),MC_Dispositivo!$F$53:$BE$189))</f>
        <v>0</v>
      </c>
      <c r="X80" s="357" cm="1">
        <f t="array" aca="1" ref="X80" ca="1">SUM(IF((MC_Dispositivo!$B$53:$B$189=$C80)*(MC_Dispositivo!$F$36:$BE$36=$BS$1)*(MC_Dispositivo!$F$43:$BE$43=X$1),MC_Dispositivo!$F$53:$BE$189))</f>
        <v>0</v>
      </c>
      <c r="Y80" s="357" cm="1">
        <f t="array" aca="1" ref="Y80" ca="1">SUM(IF((MC_Dispositivo!$B$53:$B$189=$C80)*(MC_Dispositivo!$F$36:$BE$36=$BS$1)*(MC_Dispositivo!$F$43:$BE$43=Y$1),MC_Dispositivo!$F$53:$BE$189))</f>
        <v>0</v>
      </c>
      <c r="Z80" s="357" cm="1">
        <f t="array" aca="1" ref="Z80" ca="1">SUM(IF((MC_Dispositivo!$B$53:$B$189=$C80)*(MC_Dispositivo!$F$36:$BE$36=$BS$1)*(MC_Dispositivo!$F$43:$BE$43=Z$1),MC_Dispositivo!$F$53:$BE$189))</f>
        <v>0</v>
      </c>
      <c r="AA80" s="357" cm="1">
        <f t="array" aca="1" ref="AA80" ca="1">SUM(IF((MC_Dispositivo!$B$53:$B$189=$C80)*(MC_Dispositivo!$F$36:$BE$36=$BS$1)*(MC_Dispositivo!$F$43:$BE$43=AA$1),MC_Dispositivo!$F$53:$BE$189))</f>
        <v>0</v>
      </c>
      <c r="AB80" s="357" cm="1">
        <f t="array" aca="1" ref="AB80" ca="1">SUM(IF((MC_Dispositivo!$B$53:$B$189=$C80)*(MC_Dispositivo!$F$36:$BE$36=$BS$1)*(MC_Dispositivo!$F$43:$BE$43=AB$1),MC_Dispositivo!$F$53:$BE$189))</f>
        <v>0</v>
      </c>
      <c r="AC80" s="357" cm="1">
        <f t="array" aca="1" ref="AC80" ca="1">SUM(IF((MC_Dispositivo!$B$53:$B$189=$C80)*(MC_Dispositivo!$F$36:$BE$36=$BS$1)*(MC_Dispositivo!$F$43:$BE$43=AC$1),MC_Dispositivo!$F$53:$BE$189))</f>
        <v>0</v>
      </c>
      <c r="AD80" s="357" cm="1">
        <f t="array" aca="1" ref="AD80" ca="1">SUM(IF((MC_Dispositivo!$B$53:$B$189=$C80)*(MC_Dispositivo!$F$36:$BE$36=$BS$1)*(MC_Dispositivo!$F$43:$BE$43=AD$1),MC_Dispositivo!$F$53:$BE$189))</f>
        <v>0</v>
      </c>
      <c r="AE80" s="357" cm="1">
        <f t="array" aca="1" ref="AE80" ca="1">SUM(IF((MC_Dispositivo!$B$53:$B$189=$C80)*(MC_Dispositivo!$F$36:$BE$36=$BS$1)*(MC_Dispositivo!$F$43:$BE$43=AE$1),MC_Dispositivo!$F$53:$BE$189))</f>
        <v>0</v>
      </c>
      <c r="AF80" s="357" cm="1">
        <f t="array" aca="1" ref="AF80" ca="1">SUM(IF((MC_Dispositivo!$B$53:$B$189=$C80)*(MC_Dispositivo!$F$36:$BE$36=$BS$1)*(MC_Dispositivo!$F$43:$BE$43=AF$1),MC_Dispositivo!$F$53:$BE$189))</f>
        <v>0</v>
      </c>
      <c r="AG80" s="357" cm="1">
        <f t="array" aca="1" ref="AG80" ca="1">SUM(IF((MC_Dispositivo!$B$53:$B$189=$C80)*(MC_Dispositivo!$F$36:$BE$36=$BS$1)*(MC_Dispositivo!$F$43:$BE$43=AG$1),MC_Dispositivo!$F$53:$BE$189))</f>
        <v>0</v>
      </c>
      <c r="AH80" s="357" cm="1">
        <f t="array" aca="1" ref="AH80" ca="1">SUM(IF((MC_Dispositivo!$B$53:$B$189=$C80)*(MC_Dispositivo!$F$36:$BE$36=$BS$1)*(MC_Dispositivo!$F$43:$BE$43=AH$1),MC_Dispositivo!$F$53:$BE$189))</f>
        <v>0</v>
      </c>
      <c r="AI80" s="357" cm="1">
        <f t="array" aca="1" ref="AI80" ca="1">SUM(IF((MC_Dispositivo!$B$53:$B$189=$C80)*(MC_Dispositivo!$F$36:$BE$36=$BS$1)*(MC_Dispositivo!$F$43:$BE$43=AI$1),MC_Dispositivo!$F$53:$BE$189))</f>
        <v>0</v>
      </c>
      <c r="AJ80" s="357" cm="1">
        <f t="array" aca="1" ref="AJ80" ca="1">SUM(IF((MC_Dispositivo!$B$53:$B$189=$C80)*(MC_Dispositivo!$F$36:$BE$36=$BS$1)*(MC_Dispositivo!$F$43:$BE$43=AJ$1),MC_Dispositivo!$F$53:$BE$189))</f>
        <v>0</v>
      </c>
      <c r="AK80" s="358">
        <f ca="1">IF(A80="","",INDEX([10]TPU!$G:$G,MATCH($A80,[10]TPU!$A:$A,0)))</f>
        <v>55.74</v>
      </c>
      <c r="AL80" s="359">
        <f t="shared" ca="1" si="24"/>
        <v>0</v>
      </c>
      <c r="AM80" s="359">
        <f t="shared" ca="1" si="24"/>
        <v>0</v>
      </c>
      <c r="AN80" s="359">
        <f t="shared" ca="1" si="24"/>
        <v>33444</v>
      </c>
      <c r="AO80" s="359">
        <f t="shared" ca="1" si="24"/>
        <v>83610</v>
      </c>
      <c r="AP80" s="359">
        <f t="shared" ca="1" si="24"/>
        <v>117054</v>
      </c>
      <c r="AQ80" s="359">
        <f t="shared" ca="1" si="24"/>
        <v>83610</v>
      </c>
      <c r="AR80" s="359">
        <f t="shared" ca="1" si="24"/>
        <v>0</v>
      </c>
      <c r="AS80" s="359">
        <f t="shared" ca="1" si="24"/>
        <v>0</v>
      </c>
      <c r="AT80" s="359">
        <f t="shared" ca="1" si="24"/>
        <v>0</v>
      </c>
      <c r="AU80" s="359">
        <f t="shared" ca="1" si="24"/>
        <v>0</v>
      </c>
      <c r="AV80" s="359">
        <f t="shared" ca="1" si="24"/>
        <v>0</v>
      </c>
      <c r="AW80" s="359">
        <f t="shared" ca="1" si="24"/>
        <v>0</v>
      </c>
      <c r="AX80" s="359">
        <f t="shared" ca="1" si="24"/>
        <v>0</v>
      </c>
      <c r="AY80" s="359">
        <f t="shared" ca="1" si="24"/>
        <v>0</v>
      </c>
      <c r="AZ80" s="359">
        <f t="shared" ca="1" si="24"/>
        <v>0</v>
      </c>
      <c r="BA80" s="359">
        <f t="shared" ca="1" si="24"/>
        <v>0</v>
      </c>
      <c r="BB80" s="359">
        <f t="shared" ca="1" si="24"/>
        <v>0</v>
      </c>
      <c r="BC80" s="359">
        <f t="shared" ca="1" si="24"/>
        <v>0</v>
      </c>
      <c r="BD80" s="359">
        <f t="shared" ca="1" si="24"/>
        <v>0</v>
      </c>
      <c r="BE80" s="359">
        <f t="shared" ca="1" si="24"/>
        <v>0</v>
      </c>
      <c r="BF80" s="359">
        <f t="shared" ca="1" si="24"/>
        <v>0</v>
      </c>
      <c r="BG80" s="359">
        <f t="shared" ca="1" si="24"/>
        <v>0</v>
      </c>
      <c r="BH80" s="359">
        <f t="shared" ca="1" si="24"/>
        <v>0</v>
      </c>
      <c r="BI80" s="359">
        <f t="shared" ca="1" si="24"/>
        <v>0</v>
      </c>
      <c r="BJ80" s="359">
        <f t="shared" ca="1" si="24"/>
        <v>0</v>
      </c>
      <c r="BK80" s="359">
        <f t="shared" ca="1" si="24"/>
        <v>0</v>
      </c>
      <c r="BL80" s="359">
        <f t="shared" ca="1" si="24"/>
        <v>0</v>
      </c>
      <c r="BM80" s="359">
        <f t="shared" ca="1" si="24"/>
        <v>0</v>
      </c>
      <c r="BN80" s="359">
        <f t="shared" ca="1" si="24"/>
        <v>0</v>
      </c>
      <c r="BO80" s="359">
        <f t="shared" ca="1" si="24"/>
        <v>0</v>
      </c>
      <c r="BP80" s="358">
        <f t="shared" ca="1" si="20"/>
        <v>317718</v>
      </c>
      <c r="BQ80" s="206"/>
      <c r="BR80" s="234" t="str">
        <f t="shared" si="21"/>
        <v/>
      </c>
    </row>
    <row r="81" spans="1:75" ht="20.100000000000001" customHeight="1" outlineLevel="1" x14ac:dyDescent="0.2">
      <c r="A81" s="354">
        <f ca="1">INDEX(MC_Dispositivo!B:E,MATCH('Quantitativo_BR-356'!C81,MC_Dispositivo!B:B,0),2)</f>
        <v>5219612</v>
      </c>
      <c r="B81" s="354" t="str">
        <f ca="1">INDEX([10]TPU!$B:$B,MATCH($A81,[10]TPU!$A:$A,0))</f>
        <v>SICRO</v>
      </c>
      <c r="C81" s="354" t="s">
        <v>151</v>
      </c>
      <c r="D81" s="355" t="str">
        <f ca="1">INDEX(MC_Dispositivo!B:E,MATCH('Quantitativo_BR-356'!C81,MC_Dispositivo!B:B,0),3)</f>
        <v>Tacha refletiva em plástico injetado - monodirecional tipo I - fornecimento e colocação</v>
      </c>
      <c r="E81" s="354" t="str">
        <f ca="1">INDEX(MC_Dispositivo!B:E,MATCH('Quantitativo_BR-356'!C81,MC_Dispositivo!B:B,0),4)</f>
        <v>un</v>
      </c>
      <c r="F81" s="356" cm="1">
        <f t="array" aca="1" ref="F81" ca="1">IF($BS$1="Todos",SUM(IF(($BS$1="todos")*(MC_Dispositivo!$B$54:$B$212=$C81),MC_Dispositivo!$F$54:$BE$212)),SUM(IF((MC_Dispositivo!$F$36:$BE$36=$BS$1)*(MC_Dispositivo!$B$54:$B$212=$C81),MC_Dispositivo!$F$54:$BE$212)))</f>
        <v>11718</v>
      </c>
      <c r="G81" s="357" cm="1">
        <f t="array" aca="1" ref="G81" ca="1">SUM(IF((MC_Dispositivo!$B$53:$B$189=$C81)*(MC_Dispositivo!$F$36:$BE$36=$BS$1)*(MC_Dispositivo!$F$43:$BE$43=G$1),MC_Dispositivo!$F$53:$BE$189))</f>
        <v>0</v>
      </c>
      <c r="H81" s="357" cm="1">
        <f t="array" aca="1" ref="H81" ca="1">SUM(IF((MC_Dispositivo!$B$53:$B$189=$C81)*(MC_Dispositivo!$F$36:$BE$36=$BS$1)*(MC_Dispositivo!$F$43:$BE$43=H$1),MC_Dispositivo!$F$53:$BE$189))</f>
        <v>0</v>
      </c>
      <c r="I81" s="357" cm="1">
        <f t="array" aca="1" ref="I81" ca="1">SUM(IF((MC_Dispositivo!$B$53:$B$189=$C81)*(MC_Dispositivo!$F$36:$BE$36=$BS$1)*(MC_Dispositivo!$F$43:$BE$43=I$1),MC_Dispositivo!$F$53:$BE$189))</f>
        <v>1260</v>
      </c>
      <c r="J81" s="357" cm="1">
        <f t="array" aca="1" ref="J81" ca="1">SUM(IF((MC_Dispositivo!$B$53:$B$189=$C81)*(MC_Dispositivo!$F$36:$BE$36=$BS$1)*(MC_Dispositivo!$F$43:$BE$43=J$1),MC_Dispositivo!$F$53:$BE$189))</f>
        <v>3150</v>
      </c>
      <c r="K81" s="357" cm="1">
        <f t="array" aca="1" ref="K81" ca="1">SUM(IF((MC_Dispositivo!$B$53:$B$189=$C81)*(MC_Dispositivo!$F$36:$BE$36=$BS$1)*(MC_Dispositivo!$F$43:$BE$43=K$1),MC_Dispositivo!$F$53:$BE$189))</f>
        <v>4410</v>
      </c>
      <c r="L81" s="357" cm="1">
        <f t="array" aca="1" ref="L81" ca="1">SUM(IF((MC_Dispositivo!$B$53:$B$189=$C81)*(MC_Dispositivo!$F$36:$BE$36=$BS$1)*(MC_Dispositivo!$F$43:$BE$43=L$1),MC_Dispositivo!$F$53:$BE$189))</f>
        <v>2898</v>
      </c>
      <c r="M81" s="357" cm="1">
        <f t="array" aca="1" ref="M81" ca="1">SUM(IF((MC_Dispositivo!$B$53:$B$189=$C81)*(MC_Dispositivo!$F$36:$BE$36=$BS$1)*(MC_Dispositivo!$F$43:$BE$43=M$1),MC_Dispositivo!$F$53:$BE$189))</f>
        <v>0</v>
      </c>
      <c r="N81" s="357" cm="1">
        <f t="array" aca="1" ref="N81" ca="1">SUM(IF((MC_Dispositivo!$B$53:$B$189=$C81)*(MC_Dispositivo!$F$36:$BE$36=$BS$1)*(MC_Dispositivo!$F$43:$BE$43=N$1),MC_Dispositivo!$F$53:$BE$189))</f>
        <v>0</v>
      </c>
      <c r="O81" s="357" cm="1">
        <f t="array" aca="1" ref="O81" ca="1">SUM(IF((MC_Dispositivo!$B$53:$B$189=$C81)*(MC_Dispositivo!$F$36:$BE$36=$BS$1)*(MC_Dispositivo!$F$43:$BE$43=O$1),MC_Dispositivo!$F$53:$BE$189))</f>
        <v>0</v>
      </c>
      <c r="P81" s="357" cm="1">
        <f t="array" aca="1" ref="P81" ca="1">SUM(IF((MC_Dispositivo!$B$53:$B$189=$C81)*(MC_Dispositivo!$F$36:$BE$36=$BS$1)*(MC_Dispositivo!$F$43:$BE$43=P$1),MC_Dispositivo!$F$53:$BE$189))</f>
        <v>0</v>
      </c>
      <c r="Q81" s="357" cm="1">
        <f t="array" aca="1" ref="Q81" ca="1">SUM(IF((MC_Dispositivo!$B$53:$B$189=$C81)*(MC_Dispositivo!$F$36:$BE$36=$BS$1)*(MC_Dispositivo!$F$43:$BE$43=Q$1),MC_Dispositivo!$F$53:$BE$189))</f>
        <v>0</v>
      </c>
      <c r="R81" s="357" cm="1">
        <f t="array" aca="1" ref="R81" ca="1">SUM(IF((MC_Dispositivo!$B$53:$B$189=$C81)*(MC_Dispositivo!$F$36:$BE$36=$BS$1)*(MC_Dispositivo!$F$43:$BE$43=R$1),MC_Dispositivo!$F$53:$BE$189))</f>
        <v>0</v>
      </c>
      <c r="S81" s="357" cm="1">
        <f t="array" aca="1" ref="S81" ca="1">SUM(IF((MC_Dispositivo!$B$53:$B$189=$C81)*(MC_Dispositivo!$F$36:$BE$36=$BS$1)*(MC_Dispositivo!$F$43:$BE$43=S$1),MC_Dispositivo!$F$53:$BE$189))</f>
        <v>0</v>
      </c>
      <c r="T81" s="357" cm="1">
        <f t="array" aca="1" ref="T81" ca="1">SUM(IF((MC_Dispositivo!$B$53:$B$189=$C81)*(MC_Dispositivo!$F$36:$BE$36=$BS$1)*(MC_Dispositivo!$F$43:$BE$43=T$1),MC_Dispositivo!$F$53:$BE$189))</f>
        <v>0</v>
      </c>
      <c r="U81" s="357" cm="1">
        <f t="array" aca="1" ref="U81" ca="1">SUM(IF((MC_Dispositivo!$B$53:$B$189=$C81)*(MC_Dispositivo!$F$36:$BE$36=$BS$1)*(MC_Dispositivo!$F$43:$BE$43=U$1),MC_Dispositivo!$F$53:$BE$189))</f>
        <v>0</v>
      </c>
      <c r="V81" s="357" cm="1">
        <f t="array" aca="1" ref="V81" ca="1">SUM(IF((MC_Dispositivo!$B$53:$B$189=$C81)*(MC_Dispositivo!$F$36:$BE$36=$BS$1)*(MC_Dispositivo!$F$43:$BE$43=V$1),MC_Dispositivo!$F$53:$BE$189))</f>
        <v>0</v>
      </c>
      <c r="W81" s="357" cm="1">
        <f t="array" aca="1" ref="W81" ca="1">SUM(IF((MC_Dispositivo!$B$53:$B$189=$C81)*(MC_Dispositivo!$F$36:$BE$36=$BS$1)*(MC_Dispositivo!$F$43:$BE$43=W$1),MC_Dispositivo!$F$53:$BE$189))</f>
        <v>0</v>
      </c>
      <c r="X81" s="357" cm="1">
        <f t="array" aca="1" ref="X81" ca="1">SUM(IF((MC_Dispositivo!$B$53:$B$189=$C81)*(MC_Dispositivo!$F$36:$BE$36=$BS$1)*(MC_Dispositivo!$F$43:$BE$43=X$1),MC_Dispositivo!$F$53:$BE$189))</f>
        <v>0</v>
      </c>
      <c r="Y81" s="357" cm="1">
        <f t="array" aca="1" ref="Y81" ca="1">SUM(IF((MC_Dispositivo!$B$53:$B$189=$C81)*(MC_Dispositivo!$F$36:$BE$36=$BS$1)*(MC_Dispositivo!$F$43:$BE$43=Y$1),MC_Dispositivo!$F$53:$BE$189))</f>
        <v>0</v>
      </c>
      <c r="Z81" s="357" cm="1">
        <f t="array" aca="1" ref="Z81" ca="1">SUM(IF((MC_Dispositivo!$B$53:$B$189=$C81)*(MC_Dispositivo!$F$36:$BE$36=$BS$1)*(MC_Dispositivo!$F$43:$BE$43=Z$1),MC_Dispositivo!$F$53:$BE$189))</f>
        <v>0</v>
      </c>
      <c r="AA81" s="357" cm="1">
        <f t="array" aca="1" ref="AA81" ca="1">SUM(IF((MC_Dispositivo!$B$53:$B$189=$C81)*(MC_Dispositivo!$F$36:$BE$36=$BS$1)*(MC_Dispositivo!$F$43:$BE$43=AA$1),MC_Dispositivo!$F$53:$BE$189))</f>
        <v>0</v>
      </c>
      <c r="AB81" s="357" cm="1">
        <f t="array" aca="1" ref="AB81" ca="1">SUM(IF((MC_Dispositivo!$B$53:$B$189=$C81)*(MC_Dispositivo!$F$36:$BE$36=$BS$1)*(MC_Dispositivo!$F$43:$BE$43=AB$1),MC_Dispositivo!$F$53:$BE$189))</f>
        <v>0</v>
      </c>
      <c r="AC81" s="357" cm="1">
        <f t="array" aca="1" ref="AC81" ca="1">SUM(IF((MC_Dispositivo!$B$53:$B$189=$C81)*(MC_Dispositivo!$F$36:$BE$36=$BS$1)*(MC_Dispositivo!$F$43:$BE$43=AC$1),MC_Dispositivo!$F$53:$BE$189))</f>
        <v>0</v>
      </c>
      <c r="AD81" s="357" cm="1">
        <f t="array" aca="1" ref="AD81" ca="1">SUM(IF((MC_Dispositivo!$B$53:$B$189=$C81)*(MC_Dispositivo!$F$36:$BE$36=$BS$1)*(MC_Dispositivo!$F$43:$BE$43=AD$1),MC_Dispositivo!$F$53:$BE$189))</f>
        <v>0</v>
      </c>
      <c r="AE81" s="357" cm="1">
        <f t="array" aca="1" ref="AE81" ca="1">SUM(IF((MC_Dispositivo!$B$53:$B$189=$C81)*(MC_Dispositivo!$F$36:$BE$36=$BS$1)*(MC_Dispositivo!$F$43:$BE$43=AE$1),MC_Dispositivo!$F$53:$BE$189))</f>
        <v>0</v>
      </c>
      <c r="AF81" s="357" cm="1">
        <f t="array" aca="1" ref="AF81" ca="1">SUM(IF((MC_Dispositivo!$B$53:$B$189=$C81)*(MC_Dispositivo!$F$36:$BE$36=$BS$1)*(MC_Dispositivo!$F$43:$BE$43=AF$1),MC_Dispositivo!$F$53:$BE$189))</f>
        <v>0</v>
      </c>
      <c r="AG81" s="357" cm="1">
        <f t="array" aca="1" ref="AG81" ca="1">SUM(IF((MC_Dispositivo!$B$53:$B$189=$C81)*(MC_Dispositivo!$F$36:$BE$36=$BS$1)*(MC_Dispositivo!$F$43:$BE$43=AG$1),MC_Dispositivo!$F$53:$BE$189))</f>
        <v>0</v>
      </c>
      <c r="AH81" s="357" cm="1">
        <f t="array" aca="1" ref="AH81" ca="1">SUM(IF((MC_Dispositivo!$B$53:$B$189=$C81)*(MC_Dispositivo!$F$36:$BE$36=$BS$1)*(MC_Dispositivo!$F$43:$BE$43=AH$1),MC_Dispositivo!$F$53:$BE$189))</f>
        <v>0</v>
      </c>
      <c r="AI81" s="357" cm="1">
        <f t="array" aca="1" ref="AI81" ca="1">SUM(IF((MC_Dispositivo!$B$53:$B$189=$C81)*(MC_Dispositivo!$F$36:$BE$36=$BS$1)*(MC_Dispositivo!$F$43:$BE$43=AI$1),MC_Dispositivo!$F$53:$BE$189))</f>
        <v>0</v>
      </c>
      <c r="AJ81" s="357" cm="1">
        <f t="array" aca="1" ref="AJ81" ca="1">SUM(IF((MC_Dispositivo!$B$53:$B$189=$C81)*(MC_Dispositivo!$F$36:$BE$36=$BS$1)*(MC_Dispositivo!$F$43:$BE$43=AJ$1),MC_Dispositivo!$F$53:$BE$189))</f>
        <v>0</v>
      </c>
      <c r="AK81" s="358">
        <f ca="1">IF(A81="","",INDEX([10]TPU!$G:$G,MATCH($A81,[10]TPU!$A:$A,0)))</f>
        <v>34.11</v>
      </c>
      <c r="AL81" s="359">
        <f t="shared" ca="1" si="24"/>
        <v>0</v>
      </c>
      <c r="AM81" s="359">
        <f t="shared" ca="1" si="24"/>
        <v>0</v>
      </c>
      <c r="AN81" s="359">
        <f t="shared" ca="1" si="24"/>
        <v>42978.6</v>
      </c>
      <c r="AO81" s="359">
        <f t="shared" ca="1" si="24"/>
        <v>107446.5</v>
      </c>
      <c r="AP81" s="359">
        <f t="shared" ca="1" si="24"/>
        <v>150425.1</v>
      </c>
      <c r="AQ81" s="359">
        <f t="shared" ca="1" si="24"/>
        <v>98850.78</v>
      </c>
      <c r="AR81" s="359">
        <f t="shared" ca="1" si="24"/>
        <v>0</v>
      </c>
      <c r="AS81" s="359">
        <f t="shared" ca="1" si="24"/>
        <v>0</v>
      </c>
      <c r="AT81" s="359">
        <f t="shared" ca="1" si="24"/>
        <v>0</v>
      </c>
      <c r="AU81" s="359">
        <f t="shared" ca="1" si="24"/>
        <v>0</v>
      </c>
      <c r="AV81" s="359">
        <f t="shared" ca="1" si="24"/>
        <v>0</v>
      </c>
      <c r="AW81" s="359">
        <f t="shared" ca="1" si="24"/>
        <v>0</v>
      </c>
      <c r="AX81" s="359">
        <f t="shared" ca="1" si="24"/>
        <v>0</v>
      </c>
      <c r="AY81" s="359">
        <f t="shared" ca="1" si="24"/>
        <v>0</v>
      </c>
      <c r="AZ81" s="359">
        <f t="shared" ca="1" si="24"/>
        <v>0</v>
      </c>
      <c r="BA81" s="359">
        <f t="shared" ca="1" si="24"/>
        <v>0</v>
      </c>
      <c r="BB81" s="359">
        <f t="shared" ca="1" si="24"/>
        <v>0</v>
      </c>
      <c r="BC81" s="359">
        <f t="shared" ca="1" si="24"/>
        <v>0</v>
      </c>
      <c r="BD81" s="359">
        <f t="shared" ca="1" si="24"/>
        <v>0</v>
      </c>
      <c r="BE81" s="359">
        <f t="shared" ca="1" si="24"/>
        <v>0</v>
      </c>
      <c r="BF81" s="359">
        <f t="shared" ca="1" si="24"/>
        <v>0</v>
      </c>
      <c r="BG81" s="359">
        <f t="shared" ca="1" si="24"/>
        <v>0</v>
      </c>
      <c r="BH81" s="359">
        <f t="shared" ca="1" si="24"/>
        <v>0</v>
      </c>
      <c r="BI81" s="359">
        <f t="shared" ca="1" si="24"/>
        <v>0</v>
      </c>
      <c r="BJ81" s="359">
        <f t="shared" ca="1" si="24"/>
        <v>0</v>
      </c>
      <c r="BK81" s="359">
        <f t="shared" ca="1" si="24"/>
        <v>0</v>
      </c>
      <c r="BL81" s="359">
        <f t="shared" ca="1" si="24"/>
        <v>0</v>
      </c>
      <c r="BM81" s="359">
        <f t="shared" ca="1" si="24"/>
        <v>0</v>
      </c>
      <c r="BN81" s="359">
        <f t="shared" ca="1" si="24"/>
        <v>0</v>
      </c>
      <c r="BO81" s="359">
        <f t="shared" ca="1" si="24"/>
        <v>0</v>
      </c>
      <c r="BP81" s="358">
        <f t="shared" ca="1" si="20"/>
        <v>399700.98</v>
      </c>
      <c r="BQ81" s="206"/>
      <c r="BR81" s="234" t="str">
        <f t="shared" si="21"/>
        <v/>
      </c>
    </row>
    <row r="82" spans="1:75" ht="20.100000000000001" customHeight="1" outlineLevel="1" x14ac:dyDescent="0.2">
      <c r="A82" s="354">
        <f ca="1">INDEX(MC_Dispositivo!B:E,MATCH('Quantitativo_BR-356'!C82,MC_Dispositivo!B:B,0),2)</f>
        <v>5219620</v>
      </c>
      <c r="B82" s="354" t="str">
        <f ca="1">INDEX([10]TPU!$B:$B,MATCH($A82,[10]TPU!$A:$A,0))</f>
        <v>SICRO</v>
      </c>
      <c r="C82" s="354" t="s">
        <v>391</v>
      </c>
      <c r="D82" s="355" t="str">
        <f ca="1">INDEX(MC_Dispositivo!B:E,MATCH('Quantitativo_BR-356'!C82,MC_Dispositivo!B:B,0),3)</f>
        <v>Tacha refletiva em resina sintética - bidirecional tipo I - fornecimento e colocação</v>
      </c>
      <c r="E82" s="354" t="str">
        <f ca="1">INDEX(MC_Dispositivo!B:E,MATCH('Quantitativo_BR-356'!C82,MC_Dispositivo!B:B,0),4)</f>
        <v>un</v>
      </c>
      <c r="F82" s="356" cm="1">
        <f t="array" aca="1" ref="F82" ca="1">IF($BS$1="Todos",SUM(IF(($BS$1="todos")*(MC_Dispositivo!$B$54:$B$212=$C82),MC_Dispositivo!$F$54:$BE$212)),SUM(IF((MC_Dispositivo!$F$36:$BE$36=$BS$1)*(MC_Dispositivo!$B$54:$B$212=$C82),MC_Dispositivo!$F$54:$BE$212)))</f>
        <v>1425</v>
      </c>
      <c r="G82" s="357" cm="1">
        <f t="array" aca="1" ref="G82" ca="1">SUM(IF((MC_Dispositivo!$B$53:$B$189=$C82)*(MC_Dispositivo!$F$36:$BE$36=$BS$1)*(MC_Dispositivo!$F$43:$BE$43=G$1),MC_Dispositivo!$F$53:$BE$189))</f>
        <v>0</v>
      </c>
      <c r="H82" s="357" cm="1">
        <f t="array" aca="1" ref="H82" ca="1">SUM(IF((MC_Dispositivo!$B$53:$B$189=$C82)*(MC_Dispositivo!$F$36:$BE$36=$BS$1)*(MC_Dispositivo!$F$43:$BE$43=H$1),MC_Dispositivo!$F$53:$BE$189))</f>
        <v>0</v>
      </c>
      <c r="I82" s="357" cm="1">
        <f t="array" aca="1" ref="I82" ca="1">SUM(IF((MC_Dispositivo!$B$53:$B$189=$C82)*(MC_Dispositivo!$F$36:$BE$36=$BS$1)*(MC_Dispositivo!$F$43:$BE$43=I$1),MC_Dispositivo!$F$53:$BE$189))</f>
        <v>150</v>
      </c>
      <c r="J82" s="357" cm="1">
        <f t="array" aca="1" ref="J82" ca="1">SUM(IF((MC_Dispositivo!$B$53:$B$189=$C82)*(MC_Dispositivo!$F$36:$BE$36=$BS$1)*(MC_Dispositivo!$F$43:$BE$43=J$1),MC_Dispositivo!$F$53:$BE$189))</f>
        <v>375</v>
      </c>
      <c r="K82" s="357" cm="1">
        <f t="array" aca="1" ref="K82" ca="1">SUM(IF((MC_Dispositivo!$B$53:$B$189=$C82)*(MC_Dispositivo!$F$36:$BE$36=$BS$1)*(MC_Dispositivo!$F$43:$BE$43=K$1),MC_Dispositivo!$F$53:$BE$189))</f>
        <v>525</v>
      </c>
      <c r="L82" s="357" cm="1">
        <f t="array" aca="1" ref="L82" ca="1">SUM(IF((MC_Dispositivo!$B$53:$B$189=$C82)*(MC_Dispositivo!$F$36:$BE$36=$BS$1)*(MC_Dispositivo!$F$43:$BE$43=L$1),MC_Dispositivo!$F$53:$BE$189))</f>
        <v>375</v>
      </c>
      <c r="M82" s="357" cm="1">
        <f t="array" aca="1" ref="M82" ca="1">SUM(IF((MC_Dispositivo!$B$53:$B$189=$C82)*(MC_Dispositivo!$F$36:$BE$36=$BS$1)*(MC_Dispositivo!$F$43:$BE$43=M$1),MC_Dispositivo!$F$53:$BE$189))</f>
        <v>0</v>
      </c>
      <c r="N82" s="357" cm="1">
        <f t="array" aca="1" ref="N82" ca="1">SUM(IF((MC_Dispositivo!$B$53:$B$189=$C82)*(MC_Dispositivo!$F$36:$BE$36=$BS$1)*(MC_Dispositivo!$F$43:$BE$43=N$1),MC_Dispositivo!$F$53:$BE$189))</f>
        <v>0</v>
      </c>
      <c r="O82" s="357" cm="1">
        <f t="array" aca="1" ref="O82" ca="1">SUM(IF((MC_Dispositivo!$B$53:$B$189=$C82)*(MC_Dispositivo!$F$36:$BE$36=$BS$1)*(MC_Dispositivo!$F$43:$BE$43=O$1),MC_Dispositivo!$F$53:$BE$189))</f>
        <v>0</v>
      </c>
      <c r="P82" s="357" cm="1">
        <f t="array" aca="1" ref="P82" ca="1">SUM(IF((MC_Dispositivo!$B$53:$B$189=$C82)*(MC_Dispositivo!$F$36:$BE$36=$BS$1)*(MC_Dispositivo!$F$43:$BE$43=P$1),MC_Dispositivo!$F$53:$BE$189))</f>
        <v>0</v>
      </c>
      <c r="Q82" s="357" cm="1">
        <f t="array" aca="1" ref="Q82" ca="1">SUM(IF((MC_Dispositivo!$B$53:$B$189=$C82)*(MC_Dispositivo!$F$36:$BE$36=$BS$1)*(MC_Dispositivo!$F$43:$BE$43=Q$1),MC_Dispositivo!$F$53:$BE$189))</f>
        <v>0</v>
      </c>
      <c r="R82" s="357" cm="1">
        <f t="array" aca="1" ref="R82" ca="1">SUM(IF((MC_Dispositivo!$B$53:$B$189=$C82)*(MC_Dispositivo!$F$36:$BE$36=$BS$1)*(MC_Dispositivo!$F$43:$BE$43=R$1),MC_Dispositivo!$F$53:$BE$189))</f>
        <v>0</v>
      </c>
      <c r="S82" s="357" cm="1">
        <f t="array" aca="1" ref="S82" ca="1">SUM(IF((MC_Dispositivo!$B$53:$B$189=$C82)*(MC_Dispositivo!$F$36:$BE$36=$BS$1)*(MC_Dispositivo!$F$43:$BE$43=S$1),MC_Dispositivo!$F$53:$BE$189))</f>
        <v>0</v>
      </c>
      <c r="T82" s="357" cm="1">
        <f t="array" aca="1" ref="T82" ca="1">SUM(IF((MC_Dispositivo!$B$53:$B$189=$C82)*(MC_Dispositivo!$F$36:$BE$36=$BS$1)*(MC_Dispositivo!$F$43:$BE$43=T$1),MC_Dispositivo!$F$53:$BE$189))</f>
        <v>0</v>
      </c>
      <c r="U82" s="357" cm="1">
        <f t="array" aca="1" ref="U82" ca="1">SUM(IF((MC_Dispositivo!$B$53:$B$189=$C82)*(MC_Dispositivo!$F$36:$BE$36=$BS$1)*(MC_Dispositivo!$F$43:$BE$43=U$1),MC_Dispositivo!$F$53:$BE$189))</f>
        <v>0</v>
      </c>
      <c r="V82" s="357" cm="1">
        <f t="array" aca="1" ref="V82" ca="1">SUM(IF((MC_Dispositivo!$B$53:$B$189=$C82)*(MC_Dispositivo!$F$36:$BE$36=$BS$1)*(MC_Dispositivo!$F$43:$BE$43=V$1),MC_Dispositivo!$F$53:$BE$189))</f>
        <v>0</v>
      </c>
      <c r="W82" s="357" cm="1">
        <f t="array" aca="1" ref="W82" ca="1">SUM(IF((MC_Dispositivo!$B$53:$B$189=$C82)*(MC_Dispositivo!$F$36:$BE$36=$BS$1)*(MC_Dispositivo!$F$43:$BE$43=W$1),MC_Dispositivo!$F$53:$BE$189))</f>
        <v>0</v>
      </c>
      <c r="X82" s="357" cm="1">
        <f t="array" aca="1" ref="X82" ca="1">SUM(IF((MC_Dispositivo!$B$53:$B$189=$C82)*(MC_Dispositivo!$F$36:$BE$36=$BS$1)*(MC_Dispositivo!$F$43:$BE$43=X$1),MC_Dispositivo!$F$53:$BE$189))</f>
        <v>0</v>
      </c>
      <c r="Y82" s="357" cm="1">
        <f t="array" aca="1" ref="Y82" ca="1">SUM(IF((MC_Dispositivo!$B$53:$B$189=$C82)*(MC_Dispositivo!$F$36:$BE$36=$BS$1)*(MC_Dispositivo!$F$43:$BE$43=Y$1),MC_Dispositivo!$F$53:$BE$189))</f>
        <v>0</v>
      </c>
      <c r="Z82" s="357" cm="1">
        <f t="array" aca="1" ref="Z82" ca="1">SUM(IF((MC_Dispositivo!$B$53:$B$189=$C82)*(MC_Dispositivo!$F$36:$BE$36=$BS$1)*(MC_Dispositivo!$F$43:$BE$43=Z$1),MC_Dispositivo!$F$53:$BE$189))</f>
        <v>0</v>
      </c>
      <c r="AA82" s="357" cm="1">
        <f t="array" aca="1" ref="AA82" ca="1">SUM(IF((MC_Dispositivo!$B$53:$B$189=$C82)*(MC_Dispositivo!$F$36:$BE$36=$BS$1)*(MC_Dispositivo!$F$43:$BE$43=AA$1),MC_Dispositivo!$F$53:$BE$189))</f>
        <v>0</v>
      </c>
      <c r="AB82" s="357" cm="1">
        <f t="array" aca="1" ref="AB82" ca="1">SUM(IF((MC_Dispositivo!$B$53:$B$189=$C82)*(MC_Dispositivo!$F$36:$BE$36=$BS$1)*(MC_Dispositivo!$F$43:$BE$43=AB$1),MC_Dispositivo!$F$53:$BE$189))</f>
        <v>0</v>
      </c>
      <c r="AC82" s="357" cm="1">
        <f t="array" aca="1" ref="AC82" ca="1">SUM(IF((MC_Dispositivo!$B$53:$B$189=$C82)*(MC_Dispositivo!$F$36:$BE$36=$BS$1)*(MC_Dispositivo!$F$43:$BE$43=AC$1),MC_Dispositivo!$F$53:$BE$189))</f>
        <v>0</v>
      </c>
      <c r="AD82" s="357" cm="1">
        <f t="array" aca="1" ref="AD82" ca="1">SUM(IF((MC_Dispositivo!$B$53:$B$189=$C82)*(MC_Dispositivo!$F$36:$BE$36=$BS$1)*(MC_Dispositivo!$F$43:$BE$43=AD$1),MC_Dispositivo!$F$53:$BE$189))</f>
        <v>0</v>
      </c>
      <c r="AE82" s="357" cm="1">
        <f t="array" aca="1" ref="AE82" ca="1">SUM(IF((MC_Dispositivo!$B$53:$B$189=$C82)*(MC_Dispositivo!$F$36:$BE$36=$BS$1)*(MC_Dispositivo!$F$43:$BE$43=AE$1),MC_Dispositivo!$F$53:$BE$189))</f>
        <v>0</v>
      </c>
      <c r="AF82" s="357" cm="1">
        <f t="array" aca="1" ref="AF82" ca="1">SUM(IF((MC_Dispositivo!$B$53:$B$189=$C82)*(MC_Dispositivo!$F$36:$BE$36=$BS$1)*(MC_Dispositivo!$F$43:$BE$43=AF$1),MC_Dispositivo!$F$53:$BE$189))</f>
        <v>0</v>
      </c>
      <c r="AG82" s="357" cm="1">
        <f t="array" aca="1" ref="AG82" ca="1">SUM(IF((MC_Dispositivo!$B$53:$B$189=$C82)*(MC_Dispositivo!$F$36:$BE$36=$BS$1)*(MC_Dispositivo!$F$43:$BE$43=AG$1),MC_Dispositivo!$F$53:$BE$189))</f>
        <v>0</v>
      </c>
      <c r="AH82" s="357" cm="1">
        <f t="array" aca="1" ref="AH82" ca="1">SUM(IF((MC_Dispositivo!$B$53:$B$189=$C82)*(MC_Dispositivo!$F$36:$BE$36=$BS$1)*(MC_Dispositivo!$F$43:$BE$43=AH$1),MC_Dispositivo!$F$53:$BE$189))</f>
        <v>0</v>
      </c>
      <c r="AI82" s="357" cm="1">
        <f t="array" aca="1" ref="AI82" ca="1">SUM(IF((MC_Dispositivo!$B$53:$B$189=$C82)*(MC_Dispositivo!$F$36:$BE$36=$BS$1)*(MC_Dispositivo!$F$43:$BE$43=AI$1),MC_Dispositivo!$F$53:$BE$189))</f>
        <v>0</v>
      </c>
      <c r="AJ82" s="357" cm="1">
        <f t="array" aca="1" ref="AJ82" ca="1">SUM(IF((MC_Dispositivo!$B$53:$B$189=$C82)*(MC_Dispositivo!$F$36:$BE$36=$BS$1)*(MC_Dispositivo!$F$43:$BE$43=AJ$1),MC_Dispositivo!$F$53:$BE$189))</f>
        <v>0</v>
      </c>
      <c r="AK82" s="358">
        <f ca="1">IF(A82="","",INDEX([10]TPU!$G:$G,MATCH($A82,[10]TPU!$A:$A,0)))</f>
        <v>53.3</v>
      </c>
      <c r="AL82" s="359">
        <f t="shared" ca="1" si="24"/>
        <v>0</v>
      </c>
      <c r="AM82" s="359">
        <f t="shared" ca="1" si="24"/>
        <v>0</v>
      </c>
      <c r="AN82" s="359">
        <f t="shared" ca="1" si="24"/>
        <v>7995</v>
      </c>
      <c r="AO82" s="359">
        <f t="shared" ca="1" si="24"/>
        <v>19987.5</v>
      </c>
      <c r="AP82" s="359">
        <f t="shared" ca="1" si="24"/>
        <v>27982.5</v>
      </c>
      <c r="AQ82" s="359">
        <f t="shared" ca="1" si="24"/>
        <v>19987.5</v>
      </c>
      <c r="AR82" s="359">
        <f t="shared" ca="1" si="24"/>
        <v>0</v>
      </c>
      <c r="AS82" s="359">
        <f t="shared" ca="1" si="24"/>
        <v>0</v>
      </c>
      <c r="AT82" s="359">
        <f t="shared" ca="1" si="24"/>
        <v>0</v>
      </c>
      <c r="AU82" s="359">
        <f t="shared" ca="1" si="24"/>
        <v>0</v>
      </c>
      <c r="AV82" s="359">
        <f t="shared" ca="1" si="24"/>
        <v>0</v>
      </c>
      <c r="AW82" s="359">
        <f t="shared" ca="1" si="24"/>
        <v>0</v>
      </c>
      <c r="AX82" s="359">
        <f t="shared" ca="1" si="24"/>
        <v>0</v>
      </c>
      <c r="AY82" s="359">
        <f t="shared" ca="1" si="24"/>
        <v>0</v>
      </c>
      <c r="AZ82" s="359">
        <f t="shared" ca="1" si="24"/>
        <v>0</v>
      </c>
      <c r="BA82" s="359">
        <f t="shared" ca="1" si="24"/>
        <v>0</v>
      </c>
      <c r="BB82" s="359">
        <f t="shared" ca="1" si="24"/>
        <v>0</v>
      </c>
      <c r="BC82" s="359">
        <f t="shared" ca="1" si="24"/>
        <v>0</v>
      </c>
      <c r="BD82" s="359">
        <f t="shared" ca="1" si="24"/>
        <v>0</v>
      </c>
      <c r="BE82" s="359">
        <f t="shared" ca="1" si="24"/>
        <v>0</v>
      </c>
      <c r="BF82" s="359">
        <f t="shared" ca="1" si="24"/>
        <v>0</v>
      </c>
      <c r="BG82" s="359">
        <f t="shared" ca="1" si="24"/>
        <v>0</v>
      </c>
      <c r="BH82" s="359">
        <f t="shared" ca="1" si="24"/>
        <v>0</v>
      </c>
      <c r="BI82" s="359">
        <f t="shared" ca="1" si="24"/>
        <v>0</v>
      </c>
      <c r="BJ82" s="359">
        <f t="shared" ca="1" si="24"/>
        <v>0</v>
      </c>
      <c r="BK82" s="359">
        <f t="shared" ca="1" si="24"/>
        <v>0</v>
      </c>
      <c r="BL82" s="359">
        <f t="shared" ca="1" si="24"/>
        <v>0</v>
      </c>
      <c r="BM82" s="359">
        <f t="shared" ca="1" si="24"/>
        <v>0</v>
      </c>
      <c r="BN82" s="359">
        <f t="shared" ca="1" si="24"/>
        <v>0</v>
      </c>
      <c r="BO82" s="359">
        <f t="shared" ca="1" si="24"/>
        <v>0</v>
      </c>
      <c r="BP82" s="358">
        <f t="shared" ca="1" si="20"/>
        <v>75952.5</v>
      </c>
      <c r="BQ82" s="206"/>
      <c r="BR82" s="234" t="str">
        <f t="shared" si="21"/>
        <v/>
      </c>
    </row>
    <row r="83" spans="1:75" s="204" customFormat="1" ht="20.100000000000001" customHeight="1" outlineLevel="1" x14ac:dyDescent="0.2">
      <c r="A83" s="349"/>
      <c r="B83" s="349"/>
      <c r="C83" s="350">
        <v>6</v>
      </c>
      <c r="D83" s="351" t="s">
        <v>152</v>
      </c>
      <c r="E83" s="349"/>
      <c r="F83" s="352"/>
      <c r="G83" s="352"/>
      <c r="H83" s="352"/>
      <c r="I83" s="352"/>
      <c r="J83" s="352"/>
      <c r="K83" s="352"/>
      <c r="L83" s="352"/>
      <c r="M83" s="352"/>
      <c r="N83" s="352"/>
      <c r="O83" s="352"/>
      <c r="P83" s="352"/>
      <c r="Q83" s="352"/>
      <c r="R83" s="352"/>
      <c r="S83" s="352"/>
      <c r="T83" s="352"/>
      <c r="U83" s="352"/>
      <c r="V83" s="352"/>
      <c r="W83" s="352"/>
      <c r="X83" s="352"/>
      <c r="Y83" s="352"/>
      <c r="Z83" s="352"/>
      <c r="AA83" s="352"/>
      <c r="AB83" s="352"/>
      <c r="AC83" s="352"/>
      <c r="AD83" s="352"/>
      <c r="AE83" s="352"/>
      <c r="AF83" s="352"/>
      <c r="AG83" s="352"/>
      <c r="AH83" s="352"/>
      <c r="AI83" s="352"/>
      <c r="AJ83" s="352"/>
      <c r="AK83" s="352"/>
      <c r="AL83" s="353">
        <f t="shared" ca="1" si="24"/>
        <v>0</v>
      </c>
      <c r="AM83" s="353">
        <f t="shared" ca="1" si="24"/>
        <v>0</v>
      </c>
      <c r="AN83" s="353">
        <f t="shared" ca="1" si="24"/>
        <v>98451.937314319628</v>
      </c>
      <c r="AO83" s="353">
        <f t="shared" ca="1" si="24"/>
        <v>246129.84328579917</v>
      </c>
      <c r="AP83" s="353">
        <f t="shared" ca="1" si="24"/>
        <v>344581.7806001188</v>
      </c>
      <c r="AQ83" s="353">
        <f t="shared" ca="1" si="24"/>
        <v>246129.84328579917</v>
      </c>
      <c r="AR83" s="353">
        <f t="shared" ca="1" si="24"/>
        <v>0</v>
      </c>
      <c r="AS83" s="353">
        <f t="shared" ca="1" si="24"/>
        <v>0</v>
      </c>
      <c r="AT83" s="353">
        <f t="shared" ca="1" si="24"/>
        <v>0</v>
      </c>
      <c r="AU83" s="353">
        <f t="shared" ca="1" si="24"/>
        <v>0</v>
      </c>
      <c r="AV83" s="353">
        <f t="shared" ca="1" si="24"/>
        <v>0</v>
      </c>
      <c r="AW83" s="353">
        <f t="shared" ca="1" si="24"/>
        <v>0</v>
      </c>
      <c r="AX83" s="353">
        <f t="shared" ca="1" si="24"/>
        <v>0</v>
      </c>
      <c r="AY83" s="353">
        <f t="shared" ca="1" si="24"/>
        <v>0</v>
      </c>
      <c r="AZ83" s="353">
        <f t="shared" ca="1" si="24"/>
        <v>0</v>
      </c>
      <c r="BA83" s="353">
        <f t="shared" ca="1" si="24"/>
        <v>0</v>
      </c>
      <c r="BB83" s="353">
        <f t="shared" ca="1" si="24"/>
        <v>0</v>
      </c>
      <c r="BC83" s="353">
        <f t="shared" ca="1" si="24"/>
        <v>0</v>
      </c>
      <c r="BD83" s="353">
        <f t="shared" ca="1" si="24"/>
        <v>0</v>
      </c>
      <c r="BE83" s="353">
        <f t="shared" ca="1" si="24"/>
        <v>0</v>
      </c>
      <c r="BF83" s="353">
        <f t="shared" ca="1" si="24"/>
        <v>0</v>
      </c>
      <c r="BG83" s="353">
        <f t="shared" ca="1" si="24"/>
        <v>0</v>
      </c>
      <c r="BH83" s="353">
        <f t="shared" ca="1" si="24"/>
        <v>0</v>
      </c>
      <c r="BI83" s="353">
        <f t="shared" ca="1" si="24"/>
        <v>0</v>
      </c>
      <c r="BJ83" s="353">
        <f t="shared" ca="1" si="24"/>
        <v>0</v>
      </c>
      <c r="BK83" s="353">
        <f t="shared" ca="1" si="24"/>
        <v>0</v>
      </c>
      <c r="BL83" s="353">
        <f t="shared" ca="1" si="24"/>
        <v>0</v>
      </c>
      <c r="BM83" s="353">
        <f t="shared" ca="1" si="24"/>
        <v>0</v>
      </c>
      <c r="BN83" s="353">
        <f t="shared" ca="1" si="24"/>
        <v>0</v>
      </c>
      <c r="BO83" s="353">
        <f t="shared" ca="1" si="24"/>
        <v>0</v>
      </c>
      <c r="BP83" s="353">
        <f t="shared" ca="1" si="20"/>
        <v>935293.40448603674</v>
      </c>
      <c r="BQ83" s="206"/>
      <c r="BR83" s="234" t="str">
        <f t="shared" si="21"/>
        <v/>
      </c>
      <c r="BW83" s="173"/>
    </row>
    <row r="84" spans="1:75" ht="20.100000000000001" customHeight="1" outlineLevel="1" x14ac:dyDescent="0.2">
      <c r="A84" s="354">
        <f ca="1">INDEX(MC_Dispositivo!B:E,MATCH('Quantitativo_BR-356'!C84,MC_Dispositivo!B:B,0),2)</f>
        <v>5213420</v>
      </c>
      <c r="B84" s="354" t="str">
        <f ca="1">INDEX([10]TPU!$B:$B,MATCH($A84,[10]TPU!$A:$A,0))</f>
        <v>SICRO</v>
      </c>
      <c r="C84" s="354" t="s">
        <v>154</v>
      </c>
      <c r="D84" s="355" t="str">
        <f ca="1">INDEX(MC_Dispositivo!B:E,MATCH('Quantitativo_BR-356'!C84,MC_Dispositivo!B:B,0),3)</f>
        <v>Placa em aço nº 16 galvanizado com película retrorrefletiva tipo III + X - confecção</v>
      </c>
      <c r="E84" s="354" t="str">
        <f ca="1">INDEX(MC_Dispositivo!B:E,MATCH('Quantitativo_BR-356'!C84,MC_Dispositivo!B:B,0),4)</f>
        <v>m²</v>
      </c>
      <c r="F84" s="356" cm="1">
        <f t="array" aca="1" ref="F84" ca="1">IF($BS$1="Todos",SUM(IF(($BS$1="todos")*(MC_Dispositivo!$B$54:$B$212=$C84),MC_Dispositivo!$F$54:$BE$212)),SUM(IF((MC_Dispositivo!$F$36:$BE$36=$BS$1)*(MC_Dispositivo!$B$54:$B$212=$C84),MC_Dispositivo!$F$54:$BE$212)))</f>
        <v>1064</v>
      </c>
      <c r="G84" s="357" cm="1">
        <f t="array" aca="1" ref="G84" ca="1">SUM(IF((MC_Dispositivo!$B$53:$B$189=$C84)*(MC_Dispositivo!$F$36:$BE$36=$BS$1)*(MC_Dispositivo!$F$43:$BE$43=G$1),MC_Dispositivo!$F$53:$BE$189))</f>
        <v>0</v>
      </c>
      <c r="H84" s="357" cm="1">
        <f t="array" aca="1" ref="H84" ca="1">SUM(IF((MC_Dispositivo!$B$53:$B$189=$C84)*(MC_Dispositivo!$F$36:$BE$36=$BS$1)*(MC_Dispositivo!$F$43:$BE$43=H$1),MC_Dispositivo!$F$53:$BE$189))</f>
        <v>0</v>
      </c>
      <c r="I84" s="357" cm="1">
        <f t="array" aca="1" ref="I84" ca="1">SUM(IF((MC_Dispositivo!$B$53:$B$189=$C84)*(MC_Dispositivo!$F$36:$BE$36=$BS$1)*(MC_Dispositivo!$F$43:$BE$43=I$1),MC_Dispositivo!$F$53:$BE$189))</f>
        <v>112</v>
      </c>
      <c r="J84" s="357" cm="1">
        <f t="array" aca="1" ref="J84" ca="1">SUM(IF((MC_Dispositivo!$B$53:$B$189=$C84)*(MC_Dispositivo!$F$36:$BE$36=$BS$1)*(MC_Dispositivo!$F$43:$BE$43=J$1),MC_Dispositivo!$F$53:$BE$189))</f>
        <v>280</v>
      </c>
      <c r="K84" s="357" cm="1">
        <f t="array" aca="1" ref="K84" ca="1">SUM(IF((MC_Dispositivo!$B$53:$B$189=$C84)*(MC_Dispositivo!$F$36:$BE$36=$BS$1)*(MC_Dispositivo!$F$43:$BE$43=K$1),MC_Dispositivo!$F$53:$BE$189))</f>
        <v>392</v>
      </c>
      <c r="L84" s="357" cm="1">
        <f t="array" aca="1" ref="L84" ca="1">SUM(IF((MC_Dispositivo!$B$53:$B$189=$C84)*(MC_Dispositivo!$F$36:$BE$36=$BS$1)*(MC_Dispositivo!$F$43:$BE$43=L$1),MC_Dispositivo!$F$53:$BE$189))</f>
        <v>280</v>
      </c>
      <c r="M84" s="357" cm="1">
        <f t="array" aca="1" ref="M84" ca="1">SUM(IF((MC_Dispositivo!$B$53:$B$189=$C84)*(MC_Dispositivo!$F$36:$BE$36=$BS$1)*(MC_Dispositivo!$F$43:$BE$43=M$1),MC_Dispositivo!$F$53:$BE$189))</f>
        <v>0</v>
      </c>
      <c r="N84" s="357" cm="1">
        <f t="array" aca="1" ref="N84" ca="1">SUM(IF((MC_Dispositivo!$B$53:$B$189=$C84)*(MC_Dispositivo!$F$36:$BE$36=$BS$1)*(MC_Dispositivo!$F$43:$BE$43=N$1),MC_Dispositivo!$F$53:$BE$189))</f>
        <v>0</v>
      </c>
      <c r="O84" s="357" cm="1">
        <f t="array" aca="1" ref="O84" ca="1">SUM(IF((MC_Dispositivo!$B$53:$B$189=$C84)*(MC_Dispositivo!$F$36:$BE$36=$BS$1)*(MC_Dispositivo!$F$43:$BE$43=O$1),MC_Dispositivo!$F$53:$BE$189))</f>
        <v>0</v>
      </c>
      <c r="P84" s="357" cm="1">
        <f t="array" aca="1" ref="P84" ca="1">SUM(IF((MC_Dispositivo!$B$53:$B$189=$C84)*(MC_Dispositivo!$F$36:$BE$36=$BS$1)*(MC_Dispositivo!$F$43:$BE$43=P$1),MC_Dispositivo!$F$53:$BE$189))</f>
        <v>0</v>
      </c>
      <c r="Q84" s="357" cm="1">
        <f t="array" aca="1" ref="Q84" ca="1">SUM(IF((MC_Dispositivo!$B$53:$B$189=$C84)*(MC_Dispositivo!$F$36:$BE$36=$BS$1)*(MC_Dispositivo!$F$43:$BE$43=Q$1),MC_Dispositivo!$F$53:$BE$189))</f>
        <v>0</v>
      </c>
      <c r="R84" s="357" cm="1">
        <f t="array" aca="1" ref="R84" ca="1">SUM(IF((MC_Dispositivo!$B$53:$B$189=$C84)*(MC_Dispositivo!$F$36:$BE$36=$BS$1)*(MC_Dispositivo!$F$43:$BE$43=R$1),MC_Dispositivo!$F$53:$BE$189))</f>
        <v>0</v>
      </c>
      <c r="S84" s="357" cm="1">
        <f t="array" aca="1" ref="S84" ca="1">SUM(IF((MC_Dispositivo!$B$53:$B$189=$C84)*(MC_Dispositivo!$F$36:$BE$36=$BS$1)*(MC_Dispositivo!$F$43:$BE$43=S$1),MC_Dispositivo!$F$53:$BE$189))</f>
        <v>0</v>
      </c>
      <c r="T84" s="357" cm="1">
        <f t="array" aca="1" ref="T84" ca="1">SUM(IF((MC_Dispositivo!$B$53:$B$189=$C84)*(MC_Dispositivo!$F$36:$BE$36=$BS$1)*(MC_Dispositivo!$F$43:$BE$43=T$1),MC_Dispositivo!$F$53:$BE$189))</f>
        <v>0</v>
      </c>
      <c r="U84" s="357" cm="1">
        <f t="array" aca="1" ref="U84" ca="1">SUM(IF((MC_Dispositivo!$B$53:$B$189=$C84)*(MC_Dispositivo!$F$36:$BE$36=$BS$1)*(MC_Dispositivo!$F$43:$BE$43=U$1),MC_Dispositivo!$F$53:$BE$189))</f>
        <v>0</v>
      </c>
      <c r="V84" s="357" cm="1">
        <f t="array" aca="1" ref="V84" ca="1">SUM(IF((MC_Dispositivo!$B$53:$B$189=$C84)*(MC_Dispositivo!$F$36:$BE$36=$BS$1)*(MC_Dispositivo!$F$43:$BE$43=V$1),MC_Dispositivo!$F$53:$BE$189))</f>
        <v>0</v>
      </c>
      <c r="W84" s="357" cm="1">
        <f t="array" aca="1" ref="W84" ca="1">SUM(IF((MC_Dispositivo!$B$53:$B$189=$C84)*(MC_Dispositivo!$F$36:$BE$36=$BS$1)*(MC_Dispositivo!$F$43:$BE$43=W$1),MC_Dispositivo!$F$53:$BE$189))</f>
        <v>0</v>
      </c>
      <c r="X84" s="357" cm="1">
        <f t="array" aca="1" ref="X84" ca="1">SUM(IF((MC_Dispositivo!$B$53:$B$189=$C84)*(MC_Dispositivo!$F$36:$BE$36=$BS$1)*(MC_Dispositivo!$F$43:$BE$43=X$1),MC_Dispositivo!$F$53:$BE$189))</f>
        <v>0</v>
      </c>
      <c r="Y84" s="357" cm="1">
        <f t="array" aca="1" ref="Y84" ca="1">SUM(IF((MC_Dispositivo!$B$53:$B$189=$C84)*(MC_Dispositivo!$F$36:$BE$36=$BS$1)*(MC_Dispositivo!$F$43:$BE$43=Y$1),MC_Dispositivo!$F$53:$BE$189))</f>
        <v>0</v>
      </c>
      <c r="Z84" s="357" cm="1">
        <f t="array" aca="1" ref="Z84" ca="1">SUM(IF((MC_Dispositivo!$B$53:$B$189=$C84)*(MC_Dispositivo!$F$36:$BE$36=$BS$1)*(MC_Dispositivo!$F$43:$BE$43=Z$1),MC_Dispositivo!$F$53:$BE$189))</f>
        <v>0</v>
      </c>
      <c r="AA84" s="357" cm="1">
        <f t="array" aca="1" ref="AA84" ca="1">SUM(IF((MC_Dispositivo!$B$53:$B$189=$C84)*(MC_Dispositivo!$F$36:$BE$36=$BS$1)*(MC_Dispositivo!$F$43:$BE$43=AA$1),MC_Dispositivo!$F$53:$BE$189))</f>
        <v>0</v>
      </c>
      <c r="AB84" s="357" cm="1">
        <f t="array" aca="1" ref="AB84" ca="1">SUM(IF((MC_Dispositivo!$B$53:$B$189=$C84)*(MC_Dispositivo!$F$36:$BE$36=$BS$1)*(MC_Dispositivo!$F$43:$BE$43=AB$1),MC_Dispositivo!$F$53:$BE$189))</f>
        <v>0</v>
      </c>
      <c r="AC84" s="357" cm="1">
        <f t="array" aca="1" ref="AC84" ca="1">SUM(IF((MC_Dispositivo!$B$53:$B$189=$C84)*(MC_Dispositivo!$F$36:$BE$36=$BS$1)*(MC_Dispositivo!$F$43:$BE$43=AC$1),MC_Dispositivo!$F$53:$BE$189))</f>
        <v>0</v>
      </c>
      <c r="AD84" s="357" cm="1">
        <f t="array" aca="1" ref="AD84" ca="1">SUM(IF((MC_Dispositivo!$B$53:$B$189=$C84)*(MC_Dispositivo!$F$36:$BE$36=$BS$1)*(MC_Dispositivo!$F$43:$BE$43=AD$1),MC_Dispositivo!$F$53:$BE$189))</f>
        <v>0</v>
      </c>
      <c r="AE84" s="357" cm="1">
        <f t="array" aca="1" ref="AE84" ca="1">SUM(IF((MC_Dispositivo!$B$53:$B$189=$C84)*(MC_Dispositivo!$F$36:$BE$36=$BS$1)*(MC_Dispositivo!$F$43:$BE$43=AE$1),MC_Dispositivo!$F$53:$BE$189))</f>
        <v>0</v>
      </c>
      <c r="AF84" s="357" cm="1">
        <f t="array" aca="1" ref="AF84" ca="1">SUM(IF((MC_Dispositivo!$B$53:$B$189=$C84)*(MC_Dispositivo!$F$36:$BE$36=$BS$1)*(MC_Dispositivo!$F$43:$BE$43=AF$1),MC_Dispositivo!$F$53:$BE$189))</f>
        <v>0</v>
      </c>
      <c r="AG84" s="357" cm="1">
        <f t="array" aca="1" ref="AG84" ca="1">SUM(IF((MC_Dispositivo!$B$53:$B$189=$C84)*(MC_Dispositivo!$F$36:$BE$36=$BS$1)*(MC_Dispositivo!$F$43:$BE$43=AG$1),MC_Dispositivo!$F$53:$BE$189))</f>
        <v>0</v>
      </c>
      <c r="AH84" s="357" cm="1">
        <f t="array" aca="1" ref="AH84" ca="1">SUM(IF((MC_Dispositivo!$B$53:$B$189=$C84)*(MC_Dispositivo!$F$36:$BE$36=$BS$1)*(MC_Dispositivo!$F$43:$BE$43=AH$1),MC_Dispositivo!$F$53:$BE$189))</f>
        <v>0</v>
      </c>
      <c r="AI84" s="357" cm="1">
        <f t="array" aca="1" ref="AI84" ca="1">SUM(IF((MC_Dispositivo!$B$53:$B$189=$C84)*(MC_Dispositivo!$F$36:$BE$36=$BS$1)*(MC_Dispositivo!$F$43:$BE$43=AI$1),MC_Dispositivo!$F$53:$BE$189))</f>
        <v>0</v>
      </c>
      <c r="AJ84" s="357" cm="1">
        <f t="array" aca="1" ref="AJ84" ca="1">SUM(IF((MC_Dispositivo!$B$53:$B$189=$C84)*(MC_Dispositivo!$F$36:$BE$36=$BS$1)*(MC_Dispositivo!$F$43:$BE$43=AJ$1),MC_Dispositivo!$F$53:$BE$189))</f>
        <v>0</v>
      </c>
      <c r="AK84" s="358">
        <f ca="1">IF(A84="","",INDEX([10]TPU!$G:$G,MATCH($A84,[10]TPU!$A:$A,0)))</f>
        <v>805.52</v>
      </c>
      <c r="AL84" s="359">
        <f t="shared" ca="1" si="24"/>
        <v>0</v>
      </c>
      <c r="AM84" s="359">
        <f t="shared" ca="1" si="24"/>
        <v>0</v>
      </c>
      <c r="AN84" s="359">
        <f t="shared" ca="1" si="24"/>
        <v>90218.239999999991</v>
      </c>
      <c r="AO84" s="359">
        <f t="shared" ca="1" si="24"/>
        <v>225545.60000000001</v>
      </c>
      <c r="AP84" s="359">
        <f t="shared" ca="1" si="24"/>
        <v>315763.83999999997</v>
      </c>
      <c r="AQ84" s="359">
        <f t="shared" ca="1" si="24"/>
        <v>225545.60000000001</v>
      </c>
      <c r="AR84" s="359">
        <f t="shared" ca="1" si="24"/>
        <v>0</v>
      </c>
      <c r="AS84" s="359">
        <f t="shared" ca="1" si="24"/>
        <v>0</v>
      </c>
      <c r="AT84" s="359">
        <f t="shared" ca="1" si="24"/>
        <v>0</v>
      </c>
      <c r="AU84" s="359">
        <f t="shared" ca="1" si="24"/>
        <v>0</v>
      </c>
      <c r="AV84" s="359">
        <f t="shared" ca="1" si="24"/>
        <v>0</v>
      </c>
      <c r="AW84" s="359">
        <f t="shared" ca="1" si="24"/>
        <v>0</v>
      </c>
      <c r="AX84" s="359">
        <f t="shared" ca="1" si="24"/>
        <v>0</v>
      </c>
      <c r="AY84" s="359">
        <f t="shared" ca="1" si="24"/>
        <v>0</v>
      </c>
      <c r="AZ84" s="359">
        <f t="shared" ca="1" si="24"/>
        <v>0</v>
      </c>
      <c r="BA84" s="359">
        <f t="shared" ca="1" si="24"/>
        <v>0</v>
      </c>
      <c r="BB84" s="359">
        <f t="shared" ca="1" si="24"/>
        <v>0</v>
      </c>
      <c r="BC84" s="359">
        <f t="shared" ca="1" si="24"/>
        <v>0</v>
      </c>
      <c r="BD84" s="359">
        <f t="shared" ca="1" si="24"/>
        <v>0</v>
      </c>
      <c r="BE84" s="359">
        <f t="shared" ca="1" si="24"/>
        <v>0</v>
      </c>
      <c r="BF84" s="359">
        <f t="shared" ca="1" si="24"/>
        <v>0</v>
      </c>
      <c r="BG84" s="359">
        <f t="shared" ca="1" si="24"/>
        <v>0</v>
      </c>
      <c r="BH84" s="359">
        <f t="shared" ca="1" si="24"/>
        <v>0</v>
      </c>
      <c r="BI84" s="359">
        <f t="shared" ca="1" si="24"/>
        <v>0</v>
      </c>
      <c r="BJ84" s="359">
        <f t="shared" ca="1" si="24"/>
        <v>0</v>
      </c>
      <c r="BK84" s="359">
        <f t="shared" ca="1" si="24"/>
        <v>0</v>
      </c>
      <c r="BL84" s="359">
        <f t="shared" ca="1" si="24"/>
        <v>0</v>
      </c>
      <c r="BM84" s="359">
        <f t="shared" ca="1" si="24"/>
        <v>0</v>
      </c>
      <c r="BN84" s="359">
        <f t="shared" ca="1" si="24"/>
        <v>0</v>
      </c>
      <c r="BO84" s="359">
        <f t="shared" ca="1" si="24"/>
        <v>0</v>
      </c>
      <c r="BP84" s="358">
        <f t="shared" ca="1" si="20"/>
        <v>857073.28</v>
      </c>
      <c r="BQ84" s="206">
        <f ca="1">SUM(BP84:BP93)</f>
        <v>935293.40448603674</v>
      </c>
      <c r="BR84" s="234">
        <f t="shared" ca="1" si="21"/>
        <v>8.2353286332428575E-3</v>
      </c>
    </row>
    <row r="85" spans="1:75" ht="20.100000000000001" customHeight="1" outlineLevel="1" x14ac:dyDescent="0.2">
      <c r="A85" s="354">
        <f ca="1">INDEX(MC_Dispositivo!B:E,MATCH('Quantitativo_BR-356'!C85,MC_Dispositivo!B:B,0),2)</f>
        <v>5213420</v>
      </c>
      <c r="B85" s="354" t="str">
        <f ca="1">INDEX([10]TPU!$B:$B,MATCH($A85,[10]TPU!$A:$A,0))</f>
        <v>SICRO</v>
      </c>
      <c r="C85" s="354" t="s">
        <v>155</v>
      </c>
      <c r="D85" s="355" t="str">
        <f ca="1">INDEX(MC_Dispositivo!B:E,MATCH('Quantitativo_BR-356'!C85,MC_Dispositivo!B:B,0),3)</f>
        <v>Placa em aço nº 16 galvanizado com película retrorrefletiva tipo III + X - confecção</v>
      </c>
      <c r="E85" s="354" t="str">
        <f ca="1">INDEX(MC_Dispositivo!B:E,MATCH('Quantitativo_BR-356'!C85,MC_Dispositivo!B:B,0),4)</f>
        <v>m²</v>
      </c>
      <c r="F85" s="356" cm="1">
        <f t="array" aca="1" ref="F85" ca="1">IF($BS$1="Todos",SUM(IF(($BS$1="todos")*(MC_Dispositivo!$B$54:$B$212=$C85),MC_Dispositivo!$F$54:$BE$212)),SUM(IF((MC_Dispositivo!$F$36:$BE$36=$BS$1)*(MC_Dispositivo!$B$54:$B$212=$C85),MC_Dispositivo!$F$54:$BE$212)))</f>
        <v>38</v>
      </c>
      <c r="G85" s="357" cm="1">
        <f t="array" aca="1" ref="G85" ca="1">SUM(IF((MC_Dispositivo!$B$53:$B$189=$C85)*(MC_Dispositivo!$F$36:$BE$36=$BS$1)*(MC_Dispositivo!$F$43:$BE$43=G$1),MC_Dispositivo!$F$53:$BE$189))</f>
        <v>0</v>
      </c>
      <c r="H85" s="357" cm="1">
        <f t="array" aca="1" ref="H85" ca="1">SUM(IF((MC_Dispositivo!$B$53:$B$189=$C85)*(MC_Dispositivo!$F$36:$BE$36=$BS$1)*(MC_Dispositivo!$F$43:$BE$43=H$1),MC_Dispositivo!$F$53:$BE$189))</f>
        <v>0</v>
      </c>
      <c r="I85" s="357" cm="1">
        <f t="array" aca="1" ref="I85" ca="1">SUM(IF((MC_Dispositivo!$B$53:$B$189=$C85)*(MC_Dispositivo!$F$36:$BE$36=$BS$1)*(MC_Dispositivo!$F$43:$BE$43=I$1),MC_Dispositivo!$F$53:$BE$189))</f>
        <v>4</v>
      </c>
      <c r="J85" s="357" cm="1">
        <f t="array" aca="1" ref="J85" ca="1">SUM(IF((MC_Dispositivo!$B$53:$B$189=$C85)*(MC_Dispositivo!$F$36:$BE$36=$BS$1)*(MC_Dispositivo!$F$43:$BE$43=J$1),MC_Dispositivo!$F$53:$BE$189))</f>
        <v>10</v>
      </c>
      <c r="K85" s="357" cm="1">
        <f t="array" aca="1" ref="K85" ca="1">SUM(IF((MC_Dispositivo!$B$53:$B$189=$C85)*(MC_Dispositivo!$F$36:$BE$36=$BS$1)*(MC_Dispositivo!$F$43:$BE$43=K$1),MC_Dispositivo!$F$53:$BE$189))</f>
        <v>14</v>
      </c>
      <c r="L85" s="357" cm="1">
        <f t="array" aca="1" ref="L85" ca="1">SUM(IF((MC_Dispositivo!$B$53:$B$189=$C85)*(MC_Dispositivo!$F$36:$BE$36=$BS$1)*(MC_Dispositivo!$F$43:$BE$43=L$1),MC_Dispositivo!$F$53:$BE$189))</f>
        <v>10</v>
      </c>
      <c r="M85" s="357" cm="1">
        <f t="array" aca="1" ref="M85" ca="1">SUM(IF((MC_Dispositivo!$B$53:$B$189=$C85)*(MC_Dispositivo!$F$36:$BE$36=$BS$1)*(MC_Dispositivo!$F$43:$BE$43=M$1),MC_Dispositivo!$F$53:$BE$189))</f>
        <v>0</v>
      </c>
      <c r="N85" s="357" cm="1">
        <f t="array" aca="1" ref="N85" ca="1">SUM(IF((MC_Dispositivo!$B$53:$B$189=$C85)*(MC_Dispositivo!$F$36:$BE$36=$BS$1)*(MC_Dispositivo!$F$43:$BE$43=N$1),MC_Dispositivo!$F$53:$BE$189))</f>
        <v>0</v>
      </c>
      <c r="O85" s="357" cm="1">
        <f t="array" aca="1" ref="O85" ca="1">SUM(IF((MC_Dispositivo!$B$53:$B$189=$C85)*(MC_Dispositivo!$F$36:$BE$36=$BS$1)*(MC_Dispositivo!$F$43:$BE$43=O$1),MC_Dispositivo!$F$53:$BE$189))</f>
        <v>0</v>
      </c>
      <c r="P85" s="357" cm="1">
        <f t="array" aca="1" ref="P85" ca="1">SUM(IF((MC_Dispositivo!$B$53:$B$189=$C85)*(MC_Dispositivo!$F$36:$BE$36=$BS$1)*(MC_Dispositivo!$F$43:$BE$43=P$1),MC_Dispositivo!$F$53:$BE$189))</f>
        <v>0</v>
      </c>
      <c r="Q85" s="357" cm="1">
        <f t="array" aca="1" ref="Q85" ca="1">SUM(IF((MC_Dispositivo!$B$53:$B$189=$C85)*(MC_Dispositivo!$F$36:$BE$36=$BS$1)*(MC_Dispositivo!$F$43:$BE$43=Q$1),MC_Dispositivo!$F$53:$BE$189))</f>
        <v>0</v>
      </c>
      <c r="R85" s="357" cm="1">
        <f t="array" aca="1" ref="R85" ca="1">SUM(IF((MC_Dispositivo!$B$53:$B$189=$C85)*(MC_Dispositivo!$F$36:$BE$36=$BS$1)*(MC_Dispositivo!$F$43:$BE$43=R$1),MC_Dispositivo!$F$53:$BE$189))</f>
        <v>0</v>
      </c>
      <c r="S85" s="357" cm="1">
        <f t="array" aca="1" ref="S85" ca="1">SUM(IF((MC_Dispositivo!$B$53:$B$189=$C85)*(MC_Dispositivo!$F$36:$BE$36=$BS$1)*(MC_Dispositivo!$F$43:$BE$43=S$1),MC_Dispositivo!$F$53:$BE$189))</f>
        <v>0</v>
      </c>
      <c r="T85" s="357" cm="1">
        <f t="array" aca="1" ref="T85" ca="1">SUM(IF((MC_Dispositivo!$B$53:$B$189=$C85)*(MC_Dispositivo!$F$36:$BE$36=$BS$1)*(MC_Dispositivo!$F$43:$BE$43=T$1),MC_Dispositivo!$F$53:$BE$189))</f>
        <v>0</v>
      </c>
      <c r="U85" s="357" cm="1">
        <f t="array" aca="1" ref="U85" ca="1">SUM(IF((MC_Dispositivo!$B$53:$B$189=$C85)*(MC_Dispositivo!$F$36:$BE$36=$BS$1)*(MC_Dispositivo!$F$43:$BE$43=U$1),MC_Dispositivo!$F$53:$BE$189))</f>
        <v>0</v>
      </c>
      <c r="V85" s="357" cm="1">
        <f t="array" aca="1" ref="V85" ca="1">SUM(IF((MC_Dispositivo!$B$53:$B$189=$C85)*(MC_Dispositivo!$F$36:$BE$36=$BS$1)*(MC_Dispositivo!$F$43:$BE$43=V$1),MC_Dispositivo!$F$53:$BE$189))</f>
        <v>0</v>
      </c>
      <c r="W85" s="357" cm="1">
        <f t="array" aca="1" ref="W85" ca="1">SUM(IF((MC_Dispositivo!$B$53:$B$189=$C85)*(MC_Dispositivo!$F$36:$BE$36=$BS$1)*(MC_Dispositivo!$F$43:$BE$43=W$1),MC_Dispositivo!$F$53:$BE$189))</f>
        <v>0</v>
      </c>
      <c r="X85" s="357" cm="1">
        <f t="array" aca="1" ref="X85" ca="1">SUM(IF((MC_Dispositivo!$B$53:$B$189=$C85)*(MC_Dispositivo!$F$36:$BE$36=$BS$1)*(MC_Dispositivo!$F$43:$BE$43=X$1),MC_Dispositivo!$F$53:$BE$189))</f>
        <v>0</v>
      </c>
      <c r="Y85" s="357" cm="1">
        <f t="array" aca="1" ref="Y85" ca="1">SUM(IF((MC_Dispositivo!$B$53:$B$189=$C85)*(MC_Dispositivo!$F$36:$BE$36=$BS$1)*(MC_Dispositivo!$F$43:$BE$43=Y$1),MC_Dispositivo!$F$53:$BE$189))</f>
        <v>0</v>
      </c>
      <c r="Z85" s="357" cm="1">
        <f t="array" aca="1" ref="Z85" ca="1">SUM(IF((MC_Dispositivo!$B$53:$B$189=$C85)*(MC_Dispositivo!$F$36:$BE$36=$BS$1)*(MC_Dispositivo!$F$43:$BE$43=Z$1),MC_Dispositivo!$F$53:$BE$189))</f>
        <v>0</v>
      </c>
      <c r="AA85" s="357" cm="1">
        <f t="array" aca="1" ref="AA85" ca="1">SUM(IF((MC_Dispositivo!$B$53:$B$189=$C85)*(MC_Dispositivo!$F$36:$BE$36=$BS$1)*(MC_Dispositivo!$F$43:$BE$43=AA$1),MC_Dispositivo!$F$53:$BE$189))</f>
        <v>0</v>
      </c>
      <c r="AB85" s="357" cm="1">
        <f t="array" aca="1" ref="AB85" ca="1">SUM(IF((MC_Dispositivo!$B$53:$B$189=$C85)*(MC_Dispositivo!$F$36:$BE$36=$BS$1)*(MC_Dispositivo!$F$43:$BE$43=AB$1),MC_Dispositivo!$F$53:$BE$189))</f>
        <v>0</v>
      </c>
      <c r="AC85" s="357" cm="1">
        <f t="array" aca="1" ref="AC85" ca="1">SUM(IF((MC_Dispositivo!$B$53:$B$189=$C85)*(MC_Dispositivo!$F$36:$BE$36=$BS$1)*(MC_Dispositivo!$F$43:$BE$43=AC$1),MC_Dispositivo!$F$53:$BE$189))</f>
        <v>0</v>
      </c>
      <c r="AD85" s="357" cm="1">
        <f t="array" aca="1" ref="AD85" ca="1">SUM(IF((MC_Dispositivo!$B$53:$B$189=$C85)*(MC_Dispositivo!$F$36:$BE$36=$BS$1)*(MC_Dispositivo!$F$43:$BE$43=AD$1),MC_Dispositivo!$F$53:$BE$189))</f>
        <v>0</v>
      </c>
      <c r="AE85" s="357" cm="1">
        <f t="array" aca="1" ref="AE85" ca="1">SUM(IF((MC_Dispositivo!$B$53:$B$189=$C85)*(MC_Dispositivo!$F$36:$BE$36=$BS$1)*(MC_Dispositivo!$F$43:$BE$43=AE$1),MC_Dispositivo!$F$53:$BE$189))</f>
        <v>0</v>
      </c>
      <c r="AF85" s="357" cm="1">
        <f t="array" aca="1" ref="AF85" ca="1">SUM(IF((MC_Dispositivo!$B$53:$B$189=$C85)*(MC_Dispositivo!$F$36:$BE$36=$BS$1)*(MC_Dispositivo!$F$43:$BE$43=AF$1),MC_Dispositivo!$F$53:$BE$189))</f>
        <v>0</v>
      </c>
      <c r="AG85" s="357" cm="1">
        <f t="array" aca="1" ref="AG85" ca="1">SUM(IF((MC_Dispositivo!$B$53:$B$189=$C85)*(MC_Dispositivo!$F$36:$BE$36=$BS$1)*(MC_Dispositivo!$F$43:$BE$43=AG$1),MC_Dispositivo!$F$53:$BE$189))</f>
        <v>0</v>
      </c>
      <c r="AH85" s="357" cm="1">
        <f t="array" aca="1" ref="AH85" ca="1">SUM(IF((MC_Dispositivo!$B$53:$B$189=$C85)*(MC_Dispositivo!$F$36:$BE$36=$BS$1)*(MC_Dispositivo!$F$43:$BE$43=AH$1),MC_Dispositivo!$F$53:$BE$189))</f>
        <v>0</v>
      </c>
      <c r="AI85" s="357" cm="1">
        <f t="array" aca="1" ref="AI85" ca="1">SUM(IF((MC_Dispositivo!$B$53:$B$189=$C85)*(MC_Dispositivo!$F$36:$BE$36=$BS$1)*(MC_Dispositivo!$F$43:$BE$43=AI$1),MC_Dispositivo!$F$53:$BE$189))</f>
        <v>0</v>
      </c>
      <c r="AJ85" s="357" cm="1">
        <f t="array" aca="1" ref="AJ85" ca="1">SUM(IF((MC_Dispositivo!$B$53:$B$189=$C85)*(MC_Dispositivo!$F$36:$BE$36=$BS$1)*(MC_Dispositivo!$F$43:$BE$43=AJ$1),MC_Dispositivo!$F$53:$BE$189))</f>
        <v>0</v>
      </c>
      <c r="AK85" s="358">
        <f ca="1">IF(A85="","",INDEX([10]TPU!$G:$G,MATCH($A85,[10]TPU!$A:$A,0)))</f>
        <v>805.52</v>
      </c>
      <c r="AL85" s="359">
        <f t="shared" ca="1" si="24"/>
        <v>0</v>
      </c>
      <c r="AM85" s="359">
        <f t="shared" ca="1" si="24"/>
        <v>0</v>
      </c>
      <c r="AN85" s="359">
        <f t="shared" ca="1" si="24"/>
        <v>3222.08</v>
      </c>
      <c r="AO85" s="359">
        <f t="shared" ca="1" si="24"/>
        <v>8055.2</v>
      </c>
      <c r="AP85" s="359">
        <f t="shared" ca="1" si="24"/>
        <v>11277.279999999999</v>
      </c>
      <c r="AQ85" s="359">
        <f t="shared" ca="1" si="24"/>
        <v>8055.2</v>
      </c>
      <c r="AR85" s="359">
        <f t="shared" ca="1" si="24"/>
        <v>0</v>
      </c>
      <c r="AS85" s="359">
        <f t="shared" ca="1" si="24"/>
        <v>0</v>
      </c>
      <c r="AT85" s="359">
        <f t="shared" ca="1" si="24"/>
        <v>0</v>
      </c>
      <c r="AU85" s="359">
        <f t="shared" ca="1" si="24"/>
        <v>0</v>
      </c>
      <c r="AV85" s="359">
        <f t="shared" ca="1" si="24"/>
        <v>0</v>
      </c>
      <c r="AW85" s="359">
        <f t="shared" ca="1" si="24"/>
        <v>0</v>
      </c>
      <c r="AX85" s="359">
        <f t="shared" ca="1" si="24"/>
        <v>0</v>
      </c>
      <c r="AY85" s="359">
        <f t="shared" ca="1" si="24"/>
        <v>0</v>
      </c>
      <c r="AZ85" s="359">
        <f t="shared" ca="1" si="24"/>
        <v>0</v>
      </c>
      <c r="BA85" s="359">
        <f t="shared" ca="1" si="24"/>
        <v>0</v>
      </c>
      <c r="BB85" s="359">
        <f t="shared" ca="1" si="24"/>
        <v>0</v>
      </c>
      <c r="BC85" s="359">
        <f t="shared" ca="1" si="24"/>
        <v>0</v>
      </c>
      <c r="BD85" s="359">
        <f t="shared" ca="1" si="24"/>
        <v>0</v>
      </c>
      <c r="BE85" s="359">
        <f t="shared" ca="1" si="24"/>
        <v>0</v>
      </c>
      <c r="BF85" s="359">
        <f t="shared" ca="1" si="24"/>
        <v>0</v>
      </c>
      <c r="BG85" s="359">
        <f t="shared" ca="1" si="24"/>
        <v>0</v>
      </c>
      <c r="BH85" s="359">
        <f t="shared" ca="1" si="24"/>
        <v>0</v>
      </c>
      <c r="BI85" s="359">
        <f t="shared" ca="1" si="24"/>
        <v>0</v>
      </c>
      <c r="BJ85" s="359">
        <f t="shared" ca="1" si="24"/>
        <v>0</v>
      </c>
      <c r="BK85" s="359">
        <f t="shared" ca="1" si="24"/>
        <v>0</v>
      </c>
      <c r="BL85" s="359">
        <f t="shared" ca="1" si="24"/>
        <v>0</v>
      </c>
      <c r="BM85" s="359">
        <f t="shared" ca="1" si="24"/>
        <v>0</v>
      </c>
      <c r="BN85" s="359">
        <f t="shared" ca="1" si="24"/>
        <v>0</v>
      </c>
      <c r="BO85" s="359">
        <f t="shared" ca="1" si="24"/>
        <v>0</v>
      </c>
      <c r="BP85" s="358">
        <f t="shared" ca="1" si="20"/>
        <v>30609.759999999998</v>
      </c>
      <c r="BQ85" s="206"/>
      <c r="BR85" s="234" t="str">
        <f t="shared" si="21"/>
        <v/>
      </c>
    </row>
    <row r="86" spans="1:75" ht="20.100000000000001" customHeight="1" outlineLevel="1" x14ac:dyDescent="0.2">
      <c r="A86" s="354">
        <f ca="1">INDEX(MC_Dispositivo!B:E,MATCH('Quantitativo_BR-356'!C86,MC_Dispositivo!B:B,0),2)</f>
        <v>5213420</v>
      </c>
      <c r="B86" s="354" t="str">
        <f ca="1">INDEX([10]TPU!$B:$B,MATCH($A86,[10]TPU!$A:$A,0))</f>
        <v>SICRO</v>
      </c>
      <c r="C86" s="354" t="s">
        <v>156</v>
      </c>
      <c r="D86" s="355" t="str">
        <f ca="1">INDEX(MC_Dispositivo!B:E,MATCH('Quantitativo_BR-356'!C86,MC_Dispositivo!B:B,0),3)</f>
        <v>Placa em aço nº 16 galvanizado com película retrorrefletiva tipo III + X - confecção</v>
      </c>
      <c r="E86" s="354" t="str">
        <f ca="1">INDEX(MC_Dispositivo!B:E,MATCH('Quantitativo_BR-356'!C86,MC_Dispositivo!B:B,0),4)</f>
        <v>m²</v>
      </c>
      <c r="F86" s="356" cm="1">
        <f t="array" aca="1" ref="F86" ca="1">IF($BS$1="Todos",SUM(IF(($BS$1="todos")*(MC_Dispositivo!$B$54:$B$212=$C86),MC_Dispositivo!$F$54:$BE$212)),SUM(IF((MC_Dispositivo!$F$36:$BE$36=$BS$1)*(MC_Dispositivo!$B$54:$B$212=$C86),MC_Dispositivo!$F$54:$BE$212)))</f>
        <v>29.845130209103047</v>
      </c>
      <c r="G86" s="357" cm="1">
        <f t="array" aca="1" ref="G86" ca="1">SUM(IF((MC_Dispositivo!$B$53:$B$189=$C86)*(MC_Dispositivo!$F$36:$BE$36=$BS$1)*(MC_Dispositivo!$F$43:$BE$43=G$1),MC_Dispositivo!$F$53:$BE$189))</f>
        <v>0</v>
      </c>
      <c r="H86" s="357" cm="1">
        <f t="array" aca="1" ref="H86" ca="1">SUM(IF((MC_Dispositivo!$B$53:$B$189=$C86)*(MC_Dispositivo!$F$36:$BE$36=$BS$1)*(MC_Dispositivo!$F$43:$BE$43=H$1),MC_Dispositivo!$F$53:$BE$189))</f>
        <v>0</v>
      </c>
      <c r="I86" s="357" cm="1">
        <f t="array" aca="1" ref="I86" ca="1">SUM(IF((MC_Dispositivo!$B$53:$B$189=$C86)*(MC_Dispositivo!$F$36:$BE$36=$BS$1)*(MC_Dispositivo!$F$43:$BE$43=I$1),MC_Dispositivo!$F$53:$BE$189))</f>
        <v>3.1415926535897931</v>
      </c>
      <c r="J86" s="357" cm="1">
        <f t="array" aca="1" ref="J86" ca="1">SUM(IF((MC_Dispositivo!$B$53:$B$189=$C86)*(MC_Dispositivo!$F$36:$BE$36=$BS$1)*(MC_Dispositivo!$F$43:$BE$43=J$1),MC_Dispositivo!$F$53:$BE$189))</f>
        <v>7.8539816339744828</v>
      </c>
      <c r="K86" s="357" cm="1">
        <f t="array" aca="1" ref="K86" ca="1">SUM(IF((MC_Dispositivo!$B$53:$B$189=$C86)*(MC_Dispositivo!$F$36:$BE$36=$BS$1)*(MC_Dispositivo!$F$43:$BE$43=K$1),MC_Dispositivo!$F$53:$BE$189))</f>
        <v>10.995574287564276</v>
      </c>
      <c r="L86" s="357" cm="1">
        <f t="array" aca="1" ref="L86" ca="1">SUM(IF((MC_Dispositivo!$B$53:$B$189=$C86)*(MC_Dispositivo!$F$36:$BE$36=$BS$1)*(MC_Dispositivo!$F$43:$BE$43=L$1),MC_Dispositivo!$F$53:$BE$189))</f>
        <v>7.8539816339744828</v>
      </c>
      <c r="M86" s="357" cm="1">
        <f t="array" aca="1" ref="M86" ca="1">SUM(IF((MC_Dispositivo!$B$53:$B$189=$C86)*(MC_Dispositivo!$F$36:$BE$36=$BS$1)*(MC_Dispositivo!$F$43:$BE$43=M$1),MC_Dispositivo!$F$53:$BE$189))</f>
        <v>0</v>
      </c>
      <c r="N86" s="357" cm="1">
        <f t="array" aca="1" ref="N86" ca="1">SUM(IF((MC_Dispositivo!$B$53:$B$189=$C86)*(MC_Dispositivo!$F$36:$BE$36=$BS$1)*(MC_Dispositivo!$F$43:$BE$43=N$1),MC_Dispositivo!$F$53:$BE$189))</f>
        <v>0</v>
      </c>
      <c r="O86" s="357" cm="1">
        <f t="array" aca="1" ref="O86" ca="1">SUM(IF((MC_Dispositivo!$B$53:$B$189=$C86)*(MC_Dispositivo!$F$36:$BE$36=$BS$1)*(MC_Dispositivo!$F$43:$BE$43=O$1),MC_Dispositivo!$F$53:$BE$189))</f>
        <v>0</v>
      </c>
      <c r="P86" s="357" cm="1">
        <f t="array" aca="1" ref="P86" ca="1">SUM(IF((MC_Dispositivo!$B$53:$B$189=$C86)*(MC_Dispositivo!$F$36:$BE$36=$BS$1)*(MC_Dispositivo!$F$43:$BE$43=P$1),MC_Dispositivo!$F$53:$BE$189))</f>
        <v>0</v>
      </c>
      <c r="Q86" s="357" cm="1">
        <f t="array" aca="1" ref="Q86" ca="1">SUM(IF((MC_Dispositivo!$B$53:$B$189=$C86)*(MC_Dispositivo!$F$36:$BE$36=$BS$1)*(MC_Dispositivo!$F$43:$BE$43=Q$1),MC_Dispositivo!$F$53:$BE$189))</f>
        <v>0</v>
      </c>
      <c r="R86" s="357" cm="1">
        <f t="array" aca="1" ref="R86" ca="1">SUM(IF((MC_Dispositivo!$B$53:$B$189=$C86)*(MC_Dispositivo!$F$36:$BE$36=$BS$1)*(MC_Dispositivo!$F$43:$BE$43=R$1),MC_Dispositivo!$F$53:$BE$189))</f>
        <v>0</v>
      </c>
      <c r="S86" s="357" cm="1">
        <f t="array" aca="1" ref="S86" ca="1">SUM(IF((MC_Dispositivo!$B$53:$B$189=$C86)*(MC_Dispositivo!$F$36:$BE$36=$BS$1)*(MC_Dispositivo!$F$43:$BE$43=S$1),MC_Dispositivo!$F$53:$BE$189))</f>
        <v>0</v>
      </c>
      <c r="T86" s="357" cm="1">
        <f t="array" aca="1" ref="T86" ca="1">SUM(IF((MC_Dispositivo!$B$53:$B$189=$C86)*(MC_Dispositivo!$F$36:$BE$36=$BS$1)*(MC_Dispositivo!$F$43:$BE$43=T$1),MC_Dispositivo!$F$53:$BE$189))</f>
        <v>0</v>
      </c>
      <c r="U86" s="357" cm="1">
        <f t="array" aca="1" ref="U86" ca="1">SUM(IF((MC_Dispositivo!$B$53:$B$189=$C86)*(MC_Dispositivo!$F$36:$BE$36=$BS$1)*(MC_Dispositivo!$F$43:$BE$43=U$1),MC_Dispositivo!$F$53:$BE$189))</f>
        <v>0</v>
      </c>
      <c r="V86" s="357" cm="1">
        <f t="array" aca="1" ref="V86" ca="1">SUM(IF((MC_Dispositivo!$B$53:$B$189=$C86)*(MC_Dispositivo!$F$36:$BE$36=$BS$1)*(MC_Dispositivo!$F$43:$BE$43=V$1),MC_Dispositivo!$F$53:$BE$189))</f>
        <v>0</v>
      </c>
      <c r="W86" s="357" cm="1">
        <f t="array" aca="1" ref="W86" ca="1">SUM(IF((MC_Dispositivo!$B$53:$B$189=$C86)*(MC_Dispositivo!$F$36:$BE$36=$BS$1)*(MC_Dispositivo!$F$43:$BE$43=W$1),MC_Dispositivo!$F$53:$BE$189))</f>
        <v>0</v>
      </c>
      <c r="X86" s="357" cm="1">
        <f t="array" aca="1" ref="X86" ca="1">SUM(IF((MC_Dispositivo!$B$53:$B$189=$C86)*(MC_Dispositivo!$F$36:$BE$36=$BS$1)*(MC_Dispositivo!$F$43:$BE$43=X$1),MC_Dispositivo!$F$53:$BE$189))</f>
        <v>0</v>
      </c>
      <c r="Y86" s="357" cm="1">
        <f t="array" aca="1" ref="Y86" ca="1">SUM(IF((MC_Dispositivo!$B$53:$B$189=$C86)*(MC_Dispositivo!$F$36:$BE$36=$BS$1)*(MC_Dispositivo!$F$43:$BE$43=Y$1),MC_Dispositivo!$F$53:$BE$189))</f>
        <v>0</v>
      </c>
      <c r="Z86" s="357" cm="1">
        <f t="array" aca="1" ref="Z86" ca="1">SUM(IF((MC_Dispositivo!$B$53:$B$189=$C86)*(MC_Dispositivo!$F$36:$BE$36=$BS$1)*(MC_Dispositivo!$F$43:$BE$43=Z$1),MC_Dispositivo!$F$53:$BE$189))</f>
        <v>0</v>
      </c>
      <c r="AA86" s="357" cm="1">
        <f t="array" aca="1" ref="AA86" ca="1">SUM(IF((MC_Dispositivo!$B$53:$B$189=$C86)*(MC_Dispositivo!$F$36:$BE$36=$BS$1)*(MC_Dispositivo!$F$43:$BE$43=AA$1),MC_Dispositivo!$F$53:$BE$189))</f>
        <v>0</v>
      </c>
      <c r="AB86" s="357" cm="1">
        <f t="array" aca="1" ref="AB86" ca="1">SUM(IF((MC_Dispositivo!$B$53:$B$189=$C86)*(MC_Dispositivo!$F$36:$BE$36=$BS$1)*(MC_Dispositivo!$F$43:$BE$43=AB$1),MC_Dispositivo!$F$53:$BE$189))</f>
        <v>0</v>
      </c>
      <c r="AC86" s="357" cm="1">
        <f t="array" aca="1" ref="AC86" ca="1">SUM(IF((MC_Dispositivo!$B$53:$B$189=$C86)*(MC_Dispositivo!$F$36:$BE$36=$BS$1)*(MC_Dispositivo!$F$43:$BE$43=AC$1),MC_Dispositivo!$F$53:$BE$189))</f>
        <v>0</v>
      </c>
      <c r="AD86" s="357" cm="1">
        <f t="array" aca="1" ref="AD86" ca="1">SUM(IF((MC_Dispositivo!$B$53:$B$189=$C86)*(MC_Dispositivo!$F$36:$BE$36=$BS$1)*(MC_Dispositivo!$F$43:$BE$43=AD$1),MC_Dispositivo!$F$53:$BE$189))</f>
        <v>0</v>
      </c>
      <c r="AE86" s="357" cm="1">
        <f t="array" aca="1" ref="AE86" ca="1">SUM(IF((MC_Dispositivo!$B$53:$B$189=$C86)*(MC_Dispositivo!$F$36:$BE$36=$BS$1)*(MC_Dispositivo!$F$43:$BE$43=AE$1),MC_Dispositivo!$F$53:$BE$189))</f>
        <v>0</v>
      </c>
      <c r="AF86" s="357" cm="1">
        <f t="array" aca="1" ref="AF86" ca="1">SUM(IF((MC_Dispositivo!$B$53:$B$189=$C86)*(MC_Dispositivo!$F$36:$BE$36=$BS$1)*(MC_Dispositivo!$F$43:$BE$43=AF$1),MC_Dispositivo!$F$53:$BE$189))</f>
        <v>0</v>
      </c>
      <c r="AG86" s="357" cm="1">
        <f t="array" aca="1" ref="AG86" ca="1">SUM(IF((MC_Dispositivo!$B$53:$B$189=$C86)*(MC_Dispositivo!$F$36:$BE$36=$BS$1)*(MC_Dispositivo!$F$43:$BE$43=AG$1),MC_Dispositivo!$F$53:$BE$189))</f>
        <v>0</v>
      </c>
      <c r="AH86" s="357" cm="1">
        <f t="array" aca="1" ref="AH86" ca="1">SUM(IF((MC_Dispositivo!$B$53:$B$189=$C86)*(MC_Dispositivo!$F$36:$BE$36=$BS$1)*(MC_Dispositivo!$F$43:$BE$43=AH$1),MC_Dispositivo!$F$53:$BE$189))</f>
        <v>0</v>
      </c>
      <c r="AI86" s="357" cm="1">
        <f t="array" aca="1" ref="AI86" ca="1">SUM(IF((MC_Dispositivo!$B$53:$B$189=$C86)*(MC_Dispositivo!$F$36:$BE$36=$BS$1)*(MC_Dispositivo!$F$43:$BE$43=AI$1),MC_Dispositivo!$F$53:$BE$189))</f>
        <v>0</v>
      </c>
      <c r="AJ86" s="357" cm="1">
        <f t="array" aca="1" ref="AJ86" ca="1">SUM(IF((MC_Dispositivo!$B$53:$B$189=$C86)*(MC_Dispositivo!$F$36:$BE$36=$BS$1)*(MC_Dispositivo!$F$43:$BE$43=AJ$1),MC_Dispositivo!$F$53:$BE$189))</f>
        <v>0</v>
      </c>
      <c r="AK86" s="358">
        <f ca="1">IF(A86="","",INDEX([10]TPU!$G:$G,MATCH($A86,[10]TPU!$A:$A,0)))</f>
        <v>805.52</v>
      </c>
      <c r="AL86" s="359">
        <f t="shared" ref="AL86:BO86" ca="1" si="25">IF($A86="",SUMIFS(AL87:AL138,$C87:$C138,$C86&amp;"*",$A87:$A138,"&lt;&gt;"&amp;""),G86*$AK86)</f>
        <v>0</v>
      </c>
      <c r="AM86" s="359">
        <f t="shared" ca="1" si="25"/>
        <v>0</v>
      </c>
      <c r="AN86" s="359">
        <f t="shared" ca="1" si="25"/>
        <v>2530.6157143196501</v>
      </c>
      <c r="AO86" s="359">
        <f t="shared" ca="1" si="25"/>
        <v>6326.5392857991255</v>
      </c>
      <c r="AP86" s="359">
        <f t="shared" ca="1" si="25"/>
        <v>8857.1550001187752</v>
      </c>
      <c r="AQ86" s="359">
        <f t="shared" ca="1" si="25"/>
        <v>6326.5392857991255</v>
      </c>
      <c r="AR86" s="359">
        <f t="shared" ca="1" si="25"/>
        <v>0</v>
      </c>
      <c r="AS86" s="359">
        <f t="shared" ca="1" si="25"/>
        <v>0</v>
      </c>
      <c r="AT86" s="359">
        <f t="shared" ca="1" si="25"/>
        <v>0</v>
      </c>
      <c r="AU86" s="359">
        <f t="shared" ca="1" si="25"/>
        <v>0</v>
      </c>
      <c r="AV86" s="359">
        <f t="shared" ca="1" si="25"/>
        <v>0</v>
      </c>
      <c r="AW86" s="359">
        <f t="shared" ca="1" si="25"/>
        <v>0</v>
      </c>
      <c r="AX86" s="359">
        <f t="shared" ca="1" si="25"/>
        <v>0</v>
      </c>
      <c r="AY86" s="359">
        <f t="shared" ca="1" si="25"/>
        <v>0</v>
      </c>
      <c r="AZ86" s="359">
        <f t="shared" ca="1" si="25"/>
        <v>0</v>
      </c>
      <c r="BA86" s="359">
        <f t="shared" ca="1" si="25"/>
        <v>0</v>
      </c>
      <c r="BB86" s="359">
        <f t="shared" ca="1" si="25"/>
        <v>0</v>
      </c>
      <c r="BC86" s="359">
        <f t="shared" ca="1" si="25"/>
        <v>0</v>
      </c>
      <c r="BD86" s="359">
        <f t="shared" ca="1" si="25"/>
        <v>0</v>
      </c>
      <c r="BE86" s="359">
        <f t="shared" ca="1" si="25"/>
        <v>0</v>
      </c>
      <c r="BF86" s="359">
        <f t="shared" ca="1" si="25"/>
        <v>0</v>
      </c>
      <c r="BG86" s="359">
        <f t="shared" ca="1" si="25"/>
        <v>0</v>
      </c>
      <c r="BH86" s="359">
        <f t="shared" ca="1" si="25"/>
        <v>0</v>
      </c>
      <c r="BI86" s="359">
        <f t="shared" ca="1" si="25"/>
        <v>0</v>
      </c>
      <c r="BJ86" s="359">
        <f t="shared" ca="1" si="25"/>
        <v>0</v>
      </c>
      <c r="BK86" s="359">
        <f t="shared" ca="1" si="25"/>
        <v>0</v>
      </c>
      <c r="BL86" s="359">
        <f t="shared" ca="1" si="25"/>
        <v>0</v>
      </c>
      <c r="BM86" s="359">
        <f t="shared" ca="1" si="25"/>
        <v>0</v>
      </c>
      <c r="BN86" s="359">
        <f t="shared" ca="1" si="25"/>
        <v>0</v>
      </c>
      <c r="BO86" s="359">
        <f t="shared" ca="1" si="25"/>
        <v>0</v>
      </c>
      <c r="BP86" s="358">
        <f t="shared" ca="1" si="20"/>
        <v>24040.849286036686</v>
      </c>
      <c r="BQ86" s="206"/>
      <c r="BR86" s="234" t="str">
        <f t="shared" si="21"/>
        <v/>
      </c>
    </row>
    <row r="87" spans="1:75" ht="20.100000000000001" customHeight="1" outlineLevel="1" x14ac:dyDescent="0.2">
      <c r="A87" s="354">
        <f ca="1">INDEX(MC_Dispositivo!B:E,MATCH('Quantitativo_BR-356'!C87,MC_Dispositivo!B:B,0),2)</f>
        <v>5213420</v>
      </c>
      <c r="B87" s="354" t="str">
        <f ca="1">INDEX([10]TPU!$B:$B,MATCH($A87,[10]TPU!$A:$A,0))</f>
        <v>SICRO</v>
      </c>
      <c r="C87" s="354" t="s">
        <v>157</v>
      </c>
      <c r="D87" s="355" t="str">
        <f ca="1">INDEX(MC_Dispositivo!B:E,MATCH('Quantitativo_BR-356'!C87,MC_Dispositivo!B:B,0),3)</f>
        <v>Placa em aço nº 16 galvanizado com película retrorrefletiva tipo III + X - confecção</v>
      </c>
      <c r="E87" s="354" t="str">
        <f ca="1">INDEX(MC_Dispositivo!B:E,MATCH('Quantitativo_BR-356'!C87,MC_Dispositivo!B:B,0),4)</f>
        <v>m²</v>
      </c>
      <c r="F87" s="356" cm="1">
        <f t="array" aca="1" ref="F87" ca="1">IF($BS$1="Todos",SUM(IF(($BS$1="todos")*(MC_Dispositivo!$B$54:$B$212=$C87),MC_Dispositivo!$F$54:$BE$212)),SUM(IF((MC_Dispositivo!$F$36:$BE$36=$BS$1)*(MC_Dispositivo!$B$54:$B$212=$C87),MC_Dispositivo!$F$54:$BE$212)))</f>
        <v>0</v>
      </c>
      <c r="G87" s="357" cm="1">
        <f t="array" aca="1" ref="G87" ca="1">SUM(IF((MC_Dispositivo!$B$53:$B$189=$C87)*(MC_Dispositivo!$F$36:$BE$36=$BS$1)*(MC_Dispositivo!$F$43:$BE$43=G$1),MC_Dispositivo!$F$53:$BE$189))</f>
        <v>0</v>
      </c>
      <c r="H87" s="357" cm="1">
        <f t="array" aca="1" ref="H87" ca="1">SUM(IF((MC_Dispositivo!$B$53:$B$189=$C87)*(MC_Dispositivo!$F$36:$BE$36=$BS$1)*(MC_Dispositivo!$F$43:$BE$43=H$1),MC_Dispositivo!$F$53:$BE$189))</f>
        <v>0</v>
      </c>
      <c r="I87" s="357" cm="1">
        <f t="array" aca="1" ref="I87" ca="1">SUM(IF((MC_Dispositivo!$B$53:$B$189=$C87)*(MC_Dispositivo!$F$36:$BE$36=$BS$1)*(MC_Dispositivo!$F$43:$BE$43=I$1),MC_Dispositivo!$F$53:$BE$189))</f>
        <v>0</v>
      </c>
      <c r="J87" s="357" cm="1">
        <f t="array" aca="1" ref="J87" ca="1">SUM(IF((MC_Dispositivo!$B$53:$B$189=$C87)*(MC_Dispositivo!$F$36:$BE$36=$BS$1)*(MC_Dispositivo!$F$43:$BE$43=J$1),MC_Dispositivo!$F$53:$BE$189))</f>
        <v>0</v>
      </c>
      <c r="K87" s="357" cm="1">
        <f t="array" aca="1" ref="K87" ca="1">SUM(IF((MC_Dispositivo!$B$53:$B$189=$C87)*(MC_Dispositivo!$F$36:$BE$36=$BS$1)*(MC_Dispositivo!$F$43:$BE$43=K$1),MC_Dispositivo!$F$53:$BE$189))</f>
        <v>0</v>
      </c>
      <c r="L87" s="357" cm="1">
        <f t="array" aca="1" ref="L87" ca="1">SUM(IF((MC_Dispositivo!$B$53:$B$189=$C87)*(MC_Dispositivo!$F$36:$BE$36=$BS$1)*(MC_Dispositivo!$F$43:$BE$43=L$1),MC_Dispositivo!$F$53:$BE$189))</f>
        <v>0</v>
      </c>
      <c r="M87" s="357" cm="1">
        <f t="array" aca="1" ref="M87" ca="1">SUM(IF((MC_Dispositivo!$B$53:$B$189=$C87)*(MC_Dispositivo!$F$36:$BE$36=$BS$1)*(MC_Dispositivo!$F$43:$BE$43=M$1),MC_Dispositivo!$F$53:$BE$189))</f>
        <v>0</v>
      </c>
      <c r="N87" s="357" cm="1">
        <f t="array" aca="1" ref="N87" ca="1">SUM(IF((MC_Dispositivo!$B$53:$B$189=$C87)*(MC_Dispositivo!$F$36:$BE$36=$BS$1)*(MC_Dispositivo!$F$43:$BE$43=N$1),MC_Dispositivo!$F$53:$BE$189))</f>
        <v>0</v>
      </c>
      <c r="O87" s="357" cm="1">
        <f t="array" aca="1" ref="O87" ca="1">SUM(IF((MC_Dispositivo!$B$53:$B$189=$C87)*(MC_Dispositivo!$F$36:$BE$36=$BS$1)*(MC_Dispositivo!$F$43:$BE$43=O$1),MC_Dispositivo!$F$53:$BE$189))</f>
        <v>0</v>
      </c>
      <c r="P87" s="357" cm="1">
        <f t="array" aca="1" ref="P87" ca="1">SUM(IF((MC_Dispositivo!$B$53:$B$189=$C87)*(MC_Dispositivo!$F$36:$BE$36=$BS$1)*(MC_Dispositivo!$F$43:$BE$43=P$1),MC_Dispositivo!$F$53:$BE$189))</f>
        <v>0</v>
      </c>
      <c r="Q87" s="357" cm="1">
        <f t="array" aca="1" ref="Q87" ca="1">SUM(IF((MC_Dispositivo!$B$53:$B$189=$C87)*(MC_Dispositivo!$F$36:$BE$36=$BS$1)*(MC_Dispositivo!$F$43:$BE$43=Q$1),MC_Dispositivo!$F$53:$BE$189))</f>
        <v>0</v>
      </c>
      <c r="R87" s="357" cm="1">
        <f t="array" aca="1" ref="R87" ca="1">SUM(IF((MC_Dispositivo!$B$53:$B$189=$C87)*(MC_Dispositivo!$F$36:$BE$36=$BS$1)*(MC_Dispositivo!$F$43:$BE$43=R$1),MC_Dispositivo!$F$53:$BE$189))</f>
        <v>0</v>
      </c>
      <c r="S87" s="357" cm="1">
        <f t="array" aca="1" ref="S87" ca="1">SUM(IF((MC_Dispositivo!$B$53:$B$189=$C87)*(MC_Dispositivo!$F$36:$BE$36=$BS$1)*(MC_Dispositivo!$F$43:$BE$43=S$1),MC_Dispositivo!$F$53:$BE$189))</f>
        <v>0</v>
      </c>
      <c r="T87" s="357" cm="1">
        <f t="array" aca="1" ref="T87" ca="1">SUM(IF((MC_Dispositivo!$B$53:$B$189=$C87)*(MC_Dispositivo!$F$36:$BE$36=$BS$1)*(MC_Dispositivo!$F$43:$BE$43=T$1),MC_Dispositivo!$F$53:$BE$189))</f>
        <v>0</v>
      </c>
      <c r="U87" s="357" cm="1">
        <f t="array" aca="1" ref="U87" ca="1">SUM(IF((MC_Dispositivo!$B$53:$B$189=$C87)*(MC_Dispositivo!$F$36:$BE$36=$BS$1)*(MC_Dispositivo!$F$43:$BE$43=U$1),MC_Dispositivo!$F$53:$BE$189))</f>
        <v>0</v>
      </c>
      <c r="V87" s="357" cm="1">
        <f t="array" aca="1" ref="V87" ca="1">SUM(IF((MC_Dispositivo!$B$53:$B$189=$C87)*(MC_Dispositivo!$F$36:$BE$36=$BS$1)*(MC_Dispositivo!$F$43:$BE$43=V$1),MC_Dispositivo!$F$53:$BE$189))</f>
        <v>0</v>
      </c>
      <c r="W87" s="357" cm="1">
        <f t="array" aca="1" ref="W87" ca="1">SUM(IF((MC_Dispositivo!$B$53:$B$189=$C87)*(MC_Dispositivo!$F$36:$BE$36=$BS$1)*(MC_Dispositivo!$F$43:$BE$43=W$1),MC_Dispositivo!$F$53:$BE$189))</f>
        <v>0</v>
      </c>
      <c r="X87" s="357" cm="1">
        <f t="array" aca="1" ref="X87" ca="1">SUM(IF((MC_Dispositivo!$B$53:$B$189=$C87)*(MC_Dispositivo!$F$36:$BE$36=$BS$1)*(MC_Dispositivo!$F$43:$BE$43=X$1),MC_Dispositivo!$F$53:$BE$189))</f>
        <v>0</v>
      </c>
      <c r="Y87" s="357" cm="1">
        <f t="array" aca="1" ref="Y87" ca="1">SUM(IF((MC_Dispositivo!$B$53:$B$189=$C87)*(MC_Dispositivo!$F$36:$BE$36=$BS$1)*(MC_Dispositivo!$F$43:$BE$43=Y$1),MC_Dispositivo!$F$53:$BE$189))</f>
        <v>0</v>
      </c>
      <c r="Z87" s="357" cm="1">
        <f t="array" aca="1" ref="Z87" ca="1">SUM(IF((MC_Dispositivo!$B$53:$B$189=$C87)*(MC_Dispositivo!$F$36:$BE$36=$BS$1)*(MC_Dispositivo!$F$43:$BE$43=Z$1),MC_Dispositivo!$F$53:$BE$189))</f>
        <v>0</v>
      </c>
      <c r="AA87" s="357" cm="1">
        <f t="array" aca="1" ref="AA87" ca="1">SUM(IF((MC_Dispositivo!$B$53:$B$189=$C87)*(MC_Dispositivo!$F$36:$BE$36=$BS$1)*(MC_Dispositivo!$F$43:$BE$43=AA$1),MC_Dispositivo!$F$53:$BE$189))</f>
        <v>0</v>
      </c>
      <c r="AB87" s="357" cm="1">
        <f t="array" aca="1" ref="AB87" ca="1">SUM(IF((MC_Dispositivo!$B$53:$B$189=$C87)*(MC_Dispositivo!$F$36:$BE$36=$BS$1)*(MC_Dispositivo!$F$43:$BE$43=AB$1),MC_Dispositivo!$F$53:$BE$189))</f>
        <v>0</v>
      </c>
      <c r="AC87" s="357" cm="1">
        <f t="array" aca="1" ref="AC87" ca="1">SUM(IF((MC_Dispositivo!$B$53:$B$189=$C87)*(MC_Dispositivo!$F$36:$BE$36=$BS$1)*(MC_Dispositivo!$F$43:$BE$43=AC$1),MC_Dispositivo!$F$53:$BE$189))</f>
        <v>0</v>
      </c>
      <c r="AD87" s="357" cm="1">
        <f t="array" aca="1" ref="AD87" ca="1">SUM(IF((MC_Dispositivo!$B$53:$B$189=$C87)*(MC_Dispositivo!$F$36:$BE$36=$BS$1)*(MC_Dispositivo!$F$43:$BE$43=AD$1),MC_Dispositivo!$F$53:$BE$189))</f>
        <v>0</v>
      </c>
      <c r="AE87" s="357" cm="1">
        <f t="array" aca="1" ref="AE87" ca="1">SUM(IF((MC_Dispositivo!$B$53:$B$189=$C87)*(MC_Dispositivo!$F$36:$BE$36=$BS$1)*(MC_Dispositivo!$F$43:$BE$43=AE$1),MC_Dispositivo!$F$53:$BE$189))</f>
        <v>0</v>
      </c>
      <c r="AF87" s="357" cm="1">
        <f t="array" aca="1" ref="AF87" ca="1">SUM(IF((MC_Dispositivo!$B$53:$B$189=$C87)*(MC_Dispositivo!$F$36:$BE$36=$BS$1)*(MC_Dispositivo!$F$43:$BE$43=AF$1),MC_Dispositivo!$F$53:$BE$189))</f>
        <v>0</v>
      </c>
      <c r="AG87" s="357" cm="1">
        <f t="array" aca="1" ref="AG87" ca="1">SUM(IF((MC_Dispositivo!$B$53:$B$189=$C87)*(MC_Dispositivo!$F$36:$BE$36=$BS$1)*(MC_Dispositivo!$F$43:$BE$43=AG$1),MC_Dispositivo!$F$53:$BE$189))</f>
        <v>0</v>
      </c>
      <c r="AH87" s="357" cm="1">
        <f t="array" aca="1" ref="AH87" ca="1">SUM(IF((MC_Dispositivo!$B$53:$B$189=$C87)*(MC_Dispositivo!$F$36:$BE$36=$BS$1)*(MC_Dispositivo!$F$43:$BE$43=AH$1),MC_Dispositivo!$F$53:$BE$189))</f>
        <v>0</v>
      </c>
      <c r="AI87" s="357" cm="1">
        <f t="array" aca="1" ref="AI87" ca="1">SUM(IF((MC_Dispositivo!$B$53:$B$189=$C87)*(MC_Dispositivo!$F$36:$BE$36=$BS$1)*(MC_Dispositivo!$F$43:$BE$43=AI$1),MC_Dispositivo!$F$53:$BE$189))</f>
        <v>0</v>
      </c>
      <c r="AJ87" s="357" cm="1">
        <f t="array" aca="1" ref="AJ87" ca="1">SUM(IF((MC_Dispositivo!$B$53:$B$189=$C87)*(MC_Dispositivo!$F$36:$BE$36=$BS$1)*(MC_Dispositivo!$F$43:$BE$43=AJ$1),MC_Dispositivo!$F$53:$BE$189))</f>
        <v>0</v>
      </c>
      <c r="AK87" s="358">
        <f ca="1">IF(A87="","",INDEX([10]TPU!$G:$G,MATCH($A87,[10]TPU!$A:$A,0)))</f>
        <v>805.52</v>
      </c>
      <c r="AL87" s="359">
        <f t="shared" ref="AL87:BO87" ca="1" si="26">IF($A87="",SUMIFS(AL88:AL138,$C88:$C138,$C87&amp;"*",$A88:$A138,"&lt;&gt;"&amp;""),G87*$AK87)</f>
        <v>0</v>
      </c>
      <c r="AM87" s="359">
        <f t="shared" ca="1" si="26"/>
        <v>0</v>
      </c>
      <c r="AN87" s="359">
        <f t="shared" ca="1" si="26"/>
        <v>0</v>
      </c>
      <c r="AO87" s="359">
        <f t="shared" ca="1" si="26"/>
        <v>0</v>
      </c>
      <c r="AP87" s="359">
        <f t="shared" ca="1" si="26"/>
        <v>0</v>
      </c>
      <c r="AQ87" s="359">
        <f t="shared" ca="1" si="26"/>
        <v>0</v>
      </c>
      <c r="AR87" s="359">
        <f t="shared" ca="1" si="26"/>
        <v>0</v>
      </c>
      <c r="AS87" s="359">
        <f t="shared" ca="1" si="26"/>
        <v>0</v>
      </c>
      <c r="AT87" s="359">
        <f t="shared" ca="1" si="26"/>
        <v>0</v>
      </c>
      <c r="AU87" s="359">
        <f t="shared" ca="1" si="26"/>
        <v>0</v>
      </c>
      <c r="AV87" s="359">
        <f t="shared" ca="1" si="26"/>
        <v>0</v>
      </c>
      <c r="AW87" s="359">
        <f t="shared" ca="1" si="26"/>
        <v>0</v>
      </c>
      <c r="AX87" s="359">
        <f t="shared" ca="1" si="26"/>
        <v>0</v>
      </c>
      <c r="AY87" s="359">
        <f t="shared" ca="1" si="26"/>
        <v>0</v>
      </c>
      <c r="AZ87" s="359">
        <f t="shared" ca="1" si="26"/>
        <v>0</v>
      </c>
      <c r="BA87" s="359">
        <f t="shared" ca="1" si="26"/>
        <v>0</v>
      </c>
      <c r="BB87" s="359">
        <f t="shared" ca="1" si="26"/>
        <v>0</v>
      </c>
      <c r="BC87" s="359">
        <f t="shared" ca="1" si="26"/>
        <v>0</v>
      </c>
      <c r="BD87" s="359">
        <f t="shared" ca="1" si="26"/>
        <v>0</v>
      </c>
      <c r="BE87" s="359">
        <f t="shared" ca="1" si="26"/>
        <v>0</v>
      </c>
      <c r="BF87" s="359">
        <f t="shared" ca="1" si="26"/>
        <v>0</v>
      </c>
      <c r="BG87" s="359">
        <f t="shared" ca="1" si="26"/>
        <v>0</v>
      </c>
      <c r="BH87" s="359">
        <f t="shared" ca="1" si="26"/>
        <v>0</v>
      </c>
      <c r="BI87" s="359">
        <f t="shared" ca="1" si="26"/>
        <v>0</v>
      </c>
      <c r="BJ87" s="359">
        <f t="shared" ca="1" si="26"/>
        <v>0</v>
      </c>
      <c r="BK87" s="359">
        <f t="shared" ca="1" si="26"/>
        <v>0</v>
      </c>
      <c r="BL87" s="359">
        <f t="shared" ca="1" si="26"/>
        <v>0</v>
      </c>
      <c r="BM87" s="359">
        <f t="shared" ca="1" si="26"/>
        <v>0</v>
      </c>
      <c r="BN87" s="359">
        <f t="shared" ca="1" si="26"/>
        <v>0</v>
      </c>
      <c r="BO87" s="359">
        <f t="shared" ca="1" si="26"/>
        <v>0</v>
      </c>
      <c r="BP87" s="358">
        <f t="shared" ca="1" si="20"/>
        <v>0</v>
      </c>
      <c r="BQ87" s="206"/>
      <c r="BR87" s="234" t="str">
        <f t="shared" si="21"/>
        <v/>
      </c>
    </row>
    <row r="88" spans="1:75" ht="20.100000000000001" customHeight="1" outlineLevel="1" x14ac:dyDescent="0.2">
      <c r="A88" s="354">
        <f ca="1">INDEX(MC_Dispositivo!B:E,MATCH('Quantitativo_BR-356'!C88,MC_Dispositivo!B:B,0),2)</f>
        <v>5213420</v>
      </c>
      <c r="B88" s="354" t="str">
        <f ca="1">INDEX([10]TPU!$B:$B,MATCH($A88,[10]TPU!$A:$A,0))</f>
        <v>SICRO</v>
      </c>
      <c r="C88" s="354" t="s">
        <v>158</v>
      </c>
      <c r="D88" s="355" t="str">
        <f ca="1">INDEX(MC_Dispositivo!B:E,MATCH('Quantitativo_BR-356'!C88,MC_Dispositivo!B:B,0),3)</f>
        <v>Placa em aço nº 16 galvanizado com película retrorrefletiva tipo III + X - confecção</v>
      </c>
      <c r="E88" s="354" t="str">
        <f ca="1">INDEX(MC_Dispositivo!B:E,MATCH('Quantitativo_BR-356'!C88,MC_Dispositivo!B:B,0),4)</f>
        <v>m²</v>
      </c>
      <c r="F88" s="356" cm="1">
        <f t="array" aca="1" ref="F88" ca="1">IF($BS$1="Todos",SUM(IF(($BS$1="todos")*(MC_Dispositivo!$B$54:$B$212=$C88),MC_Dispositivo!$F$54:$BE$212)),SUM(IF((MC_Dispositivo!$F$36:$BE$36=$BS$1)*(MC_Dispositivo!$B$54:$B$212=$C88),MC_Dispositivo!$F$54:$BE$212)))</f>
        <v>19</v>
      </c>
      <c r="G88" s="357" cm="1">
        <f t="array" aca="1" ref="G88" ca="1">SUM(IF((MC_Dispositivo!$B$53:$B$189=$C88)*(MC_Dispositivo!$F$36:$BE$36=$BS$1)*(MC_Dispositivo!$F$43:$BE$43=G$1),MC_Dispositivo!$F$53:$BE$189))</f>
        <v>0</v>
      </c>
      <c r="H88" s="357" cm="1">
        <f t="array" aca="1" ref="H88" ca="1">SUM(IF((MC_Dispositivo!$B$53:$B$189=$C88)*(MC_Dispositivo!$F$36:$BE$36=$BS$1)*(MC_Dispositivo!$F$43:$BE$43=H$1),MC_Dispositivo!$F$53:$BE$189))</f>
        <v>0</v>
      </c>
      <c r="I88" s="357" cm="1">
        <f t="array" aca="1" ref="I88" ca="1">SUM(IF((MC_Dispositivo!$B$53:$B$189=$C88)*(MC_Dispositivo!$F$36:$BE$36=$BS$1)*(MC_Dispositivo!$F$43:$BE$43=I$1),MC_Dispositivo!$F$53:$BE$189))</f>
        <v>2</v>
      </c>
      <c r="J88" s="357" cm="1">
        <f t="array" aca="1" ref="J88" ca="1">SUM(IF((MC_Dispositivo!$B$53:$B$189=$C88)*(MC_Dispositivo!$F$36:$BE$36=$BS$1)*(MC_Dispositivo!$F$43:$BE$43=J$1),MC_Dispositivo!$F$53:$BE$189))</f>
        <v>5</v>
      </c>
      <c r="K88" s="357" cm="1">
        <f t="array" aca="1" ref="K88" ca="1">SUM(IF((MC_Dispositivo!$B$53:$B$189=$C88)*(MC_Dispositivo!$F$36:$BE$36=$BS$1)*(MC_Dispositivo!$F$43:$BE$43=K$1),MC_Dispositivo!$F$53:$BE$189))</f>
        <v>7</v>
      </c>
      <c r="L88" s="357" cm="1">
        <f t="array" aca="1" ref="L88" ca="1">SUM(IF((MC_Dispositivo!$B$53:$B$189=$C88)*(MC_Dispositivo!$F$36:$BE$36=$BS$1)*(MC_Dispositivo!$F$43:$BE$43=L$1),MC_Dispositivo!$F$53:$BE$189))</f>
        <v>5</v>
      </c>
      <c r="M88" s="357" cm="1">
        <f t="array" aca="1" ref="M88" ca="1">SUM(IF((MC_Dispositivo!$B$53:$B$189=$C88)*(MC_Dispositivo!$F$36:$BE$36=$BS$1)*(MC_Dispositivo!$F$43:$BE$43=M$1),MC_Dispositivo!$F$53:$BE$189))</f>
        <v>0</v>
      </c>
      <c r="N88" s="357" cm="1">
        <f t="array" aca="1" ref="N88" ca="1">SUM(IF((MC_Dispositivo!$B$53:$B$189=$C88)*(MC_Dispositivo!$F$36:$BE$36=$BS$1)*(MC_Dispositivo!$F$43:$BE$43=N$1),MC_Dispositivo!$F$53:$BE$189))</f>
        <v>0</v>
      </c>
      <c r="O88" s="357" cm="1">
        <f t="array" aca="1" ref="O88" ca="1">SUM(IF((MC_Dispositivo!$B$53:$B$189=$C88)*(MC_Dispositivo!$F$36:$BE$36=$BS$1)*(MC_Dispositivo!$F$43:$BE$43=O$1),MC_Dispositivo!$F$53:$BE$189))</f>
        <v>0</v>
      </c>
      <c r="P88" s="357" cm="1">
        <f t="array" aca="1" ref="P88" ca="1">SUM(IF((MC_Dispositivo!$B$53:$B$189=$C88)*(MC_Dispositivo!$F$36:$BE$36=$BS$1)*(MC_Dispositivo!$F$43:$BE$43=P$1),MC_Dispositivo!$F$53:$BE$189))</f>
        <v>0</v>
      </c>
      <c r="Q88" s="357" cm="1">
        <f t="array" aca="1" ref="Q88" ca="1">SUM(IF((MC_Dispositivo!$B$53:$B$189=$C88)*(MC_Dispositivo!$F$36:$BE$36=$BS$1)*(MC_Dispositivo!$F$43:$BE$43=Q$1),MC_Dispositivo!$F$53:$BE$189))</f>
        <v>0</v>
      </c>
      <c r="R88" s="357" cm="1">
        <f t="array" aca="1" ref="R88" ca="1">SUM(IF((MC_Dispositivo!$B$53:$B$189=$C88)*(MC_Dispositivo!$F$36:$BE$36=$BS$1)*(MC_Dispositivo!$F$43:$BE$43=R$1),MC_Dispositivo!$F$53:$BE$189))</f>
        <v>0</v>
      </c>
      <c r="S88" s="357" cm="1">
        <f t="array" aca="1" ref="S88" ca="1">SUM(IF((MC_Dispositivo!$B$53:$B$189=$C88)*(MC_Dispositivo!$F$36:$BE$36=$BS$1)*(MC_Dispositivo!$F$43:$BE$43=S$1),MC_Dispositivo!$F$53:$BE$189))</f>
        <v>0</v>
      </c>
      <c r="T88" s="357" cm="1">
        <f t="array" aca="1" ref="T88" ca="1">SUM(IF((MC_Dispositivo!$B$53:$B$189=$C88)*(MC_Dispositivo!$F$36:$BE$36=$BS$1)*(MC_Dispositivo!$F$43:$BE$43=T$1),MC_Dispositivo!$F$53:$BE$189))</f>
        <v>0</v>
      </c>
      <c r="U88" s="357" cm="1">
        <f t="array" aca="1" ref="U88" ca="1">SUM(IF((MC_Dispositivo!$B$53:$B$189=$C88)*(MC_Dispositivo!$F$36:$BE$36=$BS$1)*(MC_Dispositivo!$F$43:$BE$43=U$1),MC_Dispositivo!$F$53:$BE$189))</f>
        <v>0</v>
      </c>
      <c r="V88" s="357" cm="1">
        <f t="array" aca="1" ref="V88" ca="1">SUM(IF((MC_Dispositivo!$B$53:$B$189=$C88)*(MC_Dispositivo!$F$36:$BE$36=$BS$1)*(MC_Dispositivo!$F$43:$BE$43=V$1),MC_Dispositivo!$F$53:$BE$189))</f>
        <v>0</v>
      </c>
      <c r="W88" s="357" cm="1">
        <f t="array" aca="1" ref="W88" ca="1">SUM(IF((MC_Dispositivo!$B$53:$B$189=$C88)*(MC_Dispositivo!$F$36:$BE$36=$BS$1)*(MC_Dispositivo!$F$43:$BE$43=W$1),MC_Dispositivo!$F$53:$BE$189))</f>
        <v>0</v>
      </c>
      <c r="X88" s="357" cm="1">
        <f t="array" aca="1" ref="X88" ca="1">SUM(IF((MC_Dispositivo!$B$53:$B$189=$C88)*(MC_Dispositivo!$F$36:$BE$36=$BS$1)*(MC_Dispositivo!$F$43:$BE$43=X$1),MC_Dispositivo!$F$53:$BE$189))</f>
        <v>0</v>
      </c>
      <c r="Y88" s="357" cm="1">
        <f t="array" aca="1" ref="Y88" ca="1">SUM(IF((MC_Dispositivo!$B$53:$B$189=$C88)*(MC_Dispositivo!$F$36:$BE$36=$BS$1)*(MC_Dispositivo!$F$43:$BE$43=Y$1),MC_Dispositivo!$F$53:$BE$189))</f>
        <v>0</v>
      </c>
      <c r="Z88" s="357" cm="1">
        <f t="array" aca="1" ref="Z88" ca="1">SUM(IF((MC_Dispositivo!$B$53:$B$189=$C88)*(MC_Dispositivo!$F$36:$BE$36=$BS$1)*(MC_Dispositivo!$F$43:$BE$43=Z$1),MC_Dispositivo!$F$53:$BE$189))</f>
        <v>0</v>
      </c>
      <c r="AA88" s="357" cm="1">
        <f t="array" aca="1" ref="AA88" ca="1">SUM(IF((MC_Dispositivo!$B$53:$B$189=$C88)*(MC_Dispositivo!$F$36:$BE$36=$BS$1)*(MC_Dispositivo!$F$43:$BE$43=AA$1),MC_Dispositivo!$F$53:$BE$189))</f>
        <v>0</v>
      </c>
      <c r="AB88" s="357" cm="1">
        <f t="array" aca="1" ref="AB88" ca="1">SUM(IF((MC_Dispositivo!$B$53:$B$189=$C88)*(MC_Dispositivo!$F$36:$BE$36=$BS$1)*(MC_Dispositivo!$F$43:$BE$43=AB$1),MC_Dispositivo!$F$53:$BE$189))</f>
        <v>0</v>
      </c>
      <c r="AC88" s="357" cm="1">
        <f t="array" aca="1" ref="AC88" ca="1">SUM(IF((MC_Dispositivo!$B$53:$B$189=$C88)*(MC_Dispositivo!$F$36:$BE$36=$BS$1)*(MC_Dispositivo!$F$43:$BE$43=AC$1),MC_Dispositivo!$F$53:$BE$189))</f>
        <v>0</v>
      </c>
      <c r="AD88" s="357" cm="1">
        <f t="array" aca="1" ref="AD88" ca="1">SUM(IF((MC_Dispositivo!$B$53:$B$189=$C88)*(MC_Dispositivo!$F$36:$BE$36=$BS$1)*(MC_Dispositivo!$F$43:$BE$43=AD$1),MC_Dispositivo!$F$53:$BE$189))</f>
        <v>0</v>
      </c>
      <c r="AE88" s="357" cm="1">
        <f t="array" aca="1" ref="AE88" ca="1">SUM(IF((MC_Dispositivo!$B$53:$B$189=$C88)*(MC_Dispositivo!$F$36:$BE$36=$BS$1)*(MC_Dispositivo!$F$43:$BE$43=AE$1),MC_Dispositivo!$F$53:$BE$189))</f>
        <v>0</v>
      </c>
      <c r="AF88" s="357" cm="1">
        <f t="array" aca="1" ref="AF88" ca="1">SUM(IF((MC_Dispositivo!$B$53:$B$189=$C88)*(MC_Dispositivo!$F$36:$BE$36=$BS$1)*(MC_Dispositivo!$F$43:$BE$43=AF$1),MC_Dispositivo!$F$53:$BE$189))</f>
        <v>0</v>
      </c>
      <c r="AG88" s="357" cm="1">
        <f t="array" aca="1" ref="AG88" ca="1">SUM(IF((MC_Dispositivo!$B$53:$B$189=$C88)*(MC_Dispositivo!$F$36:$BE$36=$BS$1)*(MC_Dispositivo!$F$43:$BE$43=AG$1),MC_Dispositivo!$F$53:$BE$189))</f>
        <v>0</v>
      </c>
      <c r="AH88" s="357" cm="1">
        <f t="array" aca="1" ref="AH88" ca="1">SUM(IF((MC_Dispositivo!$B$53:$B$189=$C88)*(MC_Dispositivo!$F$36:$BE$36=$BS$1)*(MC_Dispositivo!$F$43:$BE$43=AH$1),MC_Dispositivo!$F$53:$BE$189))</f>
        <v>0</v>
      </c>
      <c r="AI88" s="357" cm="1">
        <f t="array" aca="1" ref="AI88" ca="1">SUM(IF((MC_Dispositivo!$B$53:$B$189=$C88)*(MC_Dispositivo!$F$36:$BE$36=$BS$1)*(MC_Dispositivo!$F$43:$BE$43=AI$1),MC_Dispositivo!$F$53:$BE$189))</f>
        <v>0</v>
      </c>
      <c r="AJ88" s="357" cm="1">
        <f t="array" aca="1" ref="AJ88" ca="1">SUM(IF((MC_Dispositivo!$B$53:$B$189=$C88)*(MC_Dispositivo!$F$36:$BE$36=$BS$1)*(MC_Dispositivo!$F$43:$BE$43=AJ$1),MC_Dispositivo!$F$53:$BE$189))</f>
        <v>0</v>
      </c>
      <c r="AK88" s="358">
        <f ca="1">IF(A88="","",INDEX([10]TPU!$G:$G,MATCH($A88,[10]TPU!$A:$A,0)))</f>
        <v>805.52</v>
      </c>
      <c r="AL88" s="359">
        <f t="shared" ref="AL88:BO88" ca="1" si="27">IF($A88="",SUMIFS(AL89:AL138,$C89:$C138,$C88&amp;"*",$A89:$A138,"&lt;&gt;"&amp;""),G88*$AK88)</f>
        <v>0</v>
      </c>
      <c r="AM88" s="359">
        <f t="shared" ca="1" si="27"/>
        <v>0</v>
      </c>
      <c r="AN88" s="359">
        <f t="shared" ca="1" si="27"/>
        <v>1611.04</v>
      </c>
      <c r="AO88" s="359">
        <f t="shared" ca="1" si="27"/>
        <v>4027.6</v>
      </c>
      <c r="AP88" s="359">
        <f t="shared" ca="1" si="27"/>
        <v>5638.6399999999994</v>
      </c>
      <c r="AQ88" s="359">
        <f t="shared" ca="1" si="27"/>
        <v>4027.6</v>
      </c>
      <c r="AR88" s="359">
        <f t="shared" ca="1" si="27"/>
        <v>0</v>
      </c>
      <c r="AS88" s="359">
        <f t="shared" ca="1" si="27"/>
        <v>0</v>
      </c>
      <c r="AT88" s="359">
        <f t="shared" ca="1" si="27"/>
        <v>0</v>
      </c>
      <c r="AU88" s="359">
        <f t="shared" ca="1" si="27"/>
        <v>0</v>
      </c>
      <c r="AV88" s="359">
        <f t="shared" ca="1" si="27"/>
        <v>0</v>
      </c>
      <c r="AW88" s="359">
        <f t="shared" ca="1" si="27"/>
        <v>0</v>
      </c>
      <c r="AX88" s="359">
        <f t="shared" ca="1" si="27"/>
        <v>0</v>
      </c>
      <c r="AY88" s="359">
        <f t="shared" ca="1" si="27"/>
        <v>0</v>
      </c>
      <c r="AZ88" s="359">
        <f t="shared" ca="1" si="27"/>
        <v>0</v>
      </c>
      <c r="BA88" s="359">
        <f t="shared" ca="1" si="27"/>
        <v>0</v>
      </c>
      <c r="BB88" s="359">
        <f t="shared" ca="1" si="27"/>
        <v>0</v>
      </c>
      <c r="BC88" s="359">
        <f t="shared" ca="1" si="27"/>
        <v>0</v>
      </c>
      <c r="BD88" s="359">
        <f t="shared" ca="1" si="27"/>
        <v>0</v>
      </c>
      <c r="BE88" s="359">
        <f t="shared" ca="1" si="27"/>
        <v>0</v>
      </c>
      <c r="BF88" s="359">
        <f t="shared" ca="1" si="27"/>
        <v>0</v>
      </c>
      <c r="BG88" s="359">
        <f t="shared" ca="1" si="27"/>
        <v>0</v>
      </c>
      <c r="BH88" s="359">
        <f t="shared" ca="1" si="27"/>
        <v>0</v>
      </c>
      <c r="BI88" s="359">
        <f t="shared" ca="1" si="27"/>
        <v>0</v>
      </c>
      <c r="BJ88" s="359">
        <f t="shared" ca="1" si="27"/>
        <v>0</v>
      </c>
      <c r="BK88" s="359">
        <f t="shared" ca="1" si="27"/>
        <v>0</v>
      </c>
      <c r="BL88" s="359">
        <f t="shared" ca="1" si="27"/>
        <v>0</v>
      </c>
      <c r="BM88" s="359">
        <f t="shared" ca="1" si="27"/>
        <v>0</v>
      </c>
      <c r="BN88" s="359">
        <f t="shared" ca="1" si="27"/>
        <v>0</v>
      </c>
      <c r="BO88" s="359">
        <f t="shared" ca="1" si="27"/>
        <v>0</v>
      </c>
      <c r="BP88" s="358">
        <f t="shared" ca="1" si="20"/>
        <v>15304.88</v>
      </c>
      <c r="BQ88" s="206"/>
      <c r="BR88" s="234" t="str">
        <f t="shared" si="21"/>
        <v/>
      </c>
    </row>
    <row r="89" spans="1:75" ht="20.100000000000001" customHeight="1" outlineLevel="1" x14ac:dyDescent="0.2">
      <c r="A89" s="354">
        <f ca="1">INDEX(MC_Dispositivo!B:E,MATCH('Quantitativo_BR-356'!C89,MC_Dispositivo!B:B,0),2)</f>
        <v>5213420</v>
      </c>
      <c r="B89" s="354" t="str">
        <f ca="1">INDEX([10]TPU!$B:$B,MATCH($A89,[10]TPU!$A:$A,0))</f>
        <v>SICRO</v>
      </c>
      <c r="C89" s="354" t="s">
        <v>160</v>
      </c>
      <c r="D89" s="355" t="str">
        <f ca="1">INDEX(MC_Dispositivo!B:E,MATCH('Quantitativo_BR-356'!C89,MC_Dispositivo!B:B,0),3)</f>
        <v>Placa em aço nº 16 galvanizado com película retrorrefletiva tipo III + X - confecção</v>
      </c>
      <c r="E89" s="354" t="str">
        <f ca="1">INDEX(MC_Dispositivo!B:E,MATCH('Quantitativo_BR-356'!C89,MC_Dispositivo!B:B,0),4)</f>
        <v>m²</v>
      </c>
      <c r="F89" s="356" cm="1">
        <f t="array" aca="1" ref="F89" ca="1">IF($BS$1="Todos",SUM(IF(($BS$1="todos")*(MC_Dispositivo!$B$54:$B$212=$C89),MC_Dispositivo!$F$54:$BE$212)),SUM(IF((MC_Dispositivo!$F$36:$BE$36=$BS$1)*(MC_Dispositivo!$B$54:$B$212=$C89),MC_Dispositivo!$F$54:$BE$212)))</f>
        <v>10.259999999999998</v>
      </c>
      <c r="G89" s="357" cm="1">
        <f t="array" aca="1" ref="G89" ca="1">SUM(IF((MC_Dispositivo!$B$53:$B$189=$C89)*(MC_Dispositivo!$F$36:$BE$36=$BS$1)*(MC_Dispositivo!$F$43:$BE$43=G$1),MC_Dispositivo!$F$53:$BE$189))</f>
        <v>0</v>
      </c>
      <c r="H89" s="357" cm="1">
        <f t="array" aca="1" ref="H89" ca="1">SUM(IF((MC_Dispositivo!$B$53:$B$189=$C89)*(MC_Dispositivo!$F$36:$BE$36=$BS$1)*(MC_Dispositivo!$F$43:$BE$43=H$1),MC_Dispositivo!$F$53:$BE$189))</f>
        <v>0</v>
      </c>
      <c r="I89" s="357" cm="1">
        <f t="array" aca="1" ref="I89" ca="1">SUM(IF((MC_Dispositivo!$B$53:$B$189=$C89)*(MC_Dispositivo!$F$36:$BE$36=$BS$1)*(MC_Dispositivo!$F$43:$BE$43=I$1),MC_Dispositivo!$F$53:$BE$189))</f>
        <v>1.08</v>
      </c>
      <c r="J89" s="357" cm="1">
        <f t="array" aca="1" ref="J89" ca="1">SUM(IF((MC_Dispositivo!$B$53:$B$189=$C89)*(MC_Dispositivo!$F$36:$BE$36=$BS$1)*(MC_Dispositivo!$F$43:$BE$43=J$1),MC_Dispositivo!$F$53:$BE$189))</f>
        <v>2.7</v>
      </c>
      <c r="K89" s="357" cm="1">
        <f t="array" aca="1" ref="K89" ca="1">SUM(IF((MC_Dispositivo!$B$53:$B$189=$C89)*(MC_Dispositivo!$F$36:$BE$36=$BS$1)*(MC_Dispositivo!$F$43:$BE$43=K$1),MC_Dispositivo!$F$53:$BE$189))</f>
        <v>3.7800000000000002</v>
      </c>
      <c r="L89" s="357" cm="1">
        <f t="array" aca="1" ref="L89" ca="1">SUM(IF((MC_Dispositivo!$B$53:$B$189=$C89)*(MC_Dispositivo!$F$36:$BE$36=$BS$1)*(MC_Dispositivo!$F$43:$BE$43=L$1),MC_Dispositivo!$F$53:$BE$189))</f>
        <v>2.7</v>
      </c>
      <c r="M89" s="357" cm="1">
        <f t="array" aca="1" ref="M89" ca="1">SUM(IF((MC_Dispositivo!$B$53:$B$189=$C89)*(MC_Dispositivo!$F$36:$BE$36=$BS$1)*(MC_Dispositivo!$F$43:$BE$43=M$1),MC_Dispositivo!$F$53:$BE$189))</f>
        <v>0</v>
      </c>
      <c r="N89" s="357" cm="1">
        <f t="array" aca="1" ref="N89" ca="1">SUM(IF((MC_Dispositivo!$B$53:$B$189=$C89)*(MC_Dispositivo!$F$36:$BE$36=$BS$1)*(MC_Dispositivo!$F$43:$BE$43=N$1),MC_Dispositivo!$F$53:$BE$189))</f>
        <v>0</v>
      </c>
      <c r="O89" s="357" cm="1">
        <f t="array" aca="1" ref="O89" ca="1">SUM(IF((MC_Dispositivo!$B$53:$B$189=$C89)*(MC_Dispositivo!$F$36:$BE$36=$BS$1)*(MC_Dispositivo!$F$43:$BE$43=O$1),MC_Dispositivo!$F$53:$BE$189))</f>
        <v>0</v>
      </c>
      <c r="P89" s="357" cm="1">
        <f t="array" aca="1" ref="P89" ca="1">SUM(IF((MC_Dispositivo!$B$53:$B$189=$C89)*(MC_Dispositivo!$F$36:$BE$36=$BS$1)*(MC_Dispositivo!$F$43:$BE$43=P$1),MC_Dispositivo!$F$53:$BE$189))</f>
        <v>0</v>
      </c>
      <c r="Q89" s="357" cm="1">
        <f t="array" aca="1" ref="Q89" ca="1">SUM(IF((MC_Dispositivo!$B$53:$B$189=$C89)*(MC_Dispositivo!$F$36:$BE$36=$BS$1)*(MC_Dispositivo!$F$43:$BE$43=Q$1),MC_Dispositivo!$F$53:$BE$189))</f>
        <v>0</v>
      </c>
      <c r="R89" s="357" cm="1">
        <f t="array" aca="1" ref="R89" ca="1">SUM(IF((MC_Dispositivo!$B$53:$B$189=$C89)*(MC_Dispositivo!$F$36:$BE$36=$BS$1)*(MC_Dispositivo!$F$43:$BE$43=R$1),MC_Dispositivo!$F$53:$BE$189))</f>
        <v>0</v>
      </c>
      <c r="S89" s="357" cm="1">
        <f t="array" aca="1" ref="S89" ca="1">SUM(IF((MC_Dispositivo!$B$53:$B$189=$C89)*(MC_Dispositivo!$F$36:$BE$36=$BS$1)*(MC_Dispositivo!$F$43:$BE$43=S$1),MC_Dispositivo!$F$53:$BE$189))</f>
        <v>0</v>
      </c>
      <c r="T89" s="357" cm="1">
        <f t="array" aca="1" ref="T89" ca="1">SUM(IF((MC_Dispositivo!$B$53:$B$189=$C89)*(MC_Dispositivo!$F$36:$BE$36=$BS$1)*(MC_Dispositivo!$F$43:$BE$43=T$1),MC_Dispositivo!$F$53:$BE$189))</f>
        <v>0</v>
      </c>
      <c r="U89" s="357" cm="1">
        <f t="array" aca="1" ref="U89" ca="1">SUM(IF((MC_Dispositivo!$B$53:$B$189=$C89)*(MC_Dispositivo!$F$36:$BE$36=$BS$1)*(MC_Dispositivo!$F$43:$BE$43=U$1),MC_Dispositivo!$F$53:$BE$189))</f>
        <v>0</v>
      </c>
      <c r="V89" s="357" cm="1">
        <f t="array" aca="1" ref="V89" ca="1">SUM(IF((MC_Dispositivo!$B$53:$B$189=$C89)*(MC_Dispositivo!$F$36:$BE$36=$BS$1)*(MC_Dispositivo!$F$43:$BE$43=V$1),MC_Dispositivo!$F$53:$BE$189))</f>
        <v>0</v>
      </c>
      <c r="W89" s="357" cm="1">
        <f t="array" aca="1" ref="W89" ca="1">SUM(IF((MC_Dispositivo!$B$53:$B$189=$C89)*(MC_Dispositivo!$F$36:$BE$36=$BS$1)*(MC_Dispositivo!$F$43:$BE$43=W$1),MC_Dispositivo!$F$53:$BE$189))</f>
        <v>0</v>
      </c>
      <c r="X89" s="357" cm="1">
        <f t="array" aca="1" ref="X89" ca="1">SUM(IF((MC_Dispositivo!$B$53:$B$189=$C89)*(MC_Dispositivo!$F$36:$BE$36=$BS$1)*(MC_Dispositivo!$F$43:$BE$43=X$1),MC_Dispositivo!$F$53:$BE$189))</f>
        <v>0</v>
      </c>
      <c r="Y89" s="357" cm="1">
        <f t="array" aca="1" ref="Y89" ca="1">SUM(IF((MC_Dispositivo!$B$53:$B$189=$C89)*(MC_Dispositivo!$F$36:$BE$36=$BS$1)*(MC_Dispositivo!$F$43:$BE$43=Y$1),MC_Dispositivo!$F$53:$BE$189))</f>
        <v>0</v>
      </c>
      <c r="Z89" s="357" cm="1">
        <f t="array" aca="1" ref="Z89" ca="1">SUM(IF((MC_Dispositivo!$B$53:$B$189=$C89)*(MC_Dispositivo!$F$36:$BE$36=$BS$1)*(MC_Dispositivo!$F$43:$BE$43=Z$1),MC_Dispositivo!$F$53:$BE$189))</f>
        <v>0</v>
      </c>
      <c r="AA89" s="357" cm="1">
        <f t="array" aca="1" ref="AA89" ca="1">SUM(IF((MC_Dispositivo!$B$53:$B$189=$C89)*(MC_Dispositivo!$F$36:$BE$36=$BS$1)*(MC_Dispositivo!$F$43:$BE$43=AA$1),MC_Dispositivo!$F$53:$BE$189))</f>
        <v>0</v>
      </c>
      <c r="AB89" s="357" cm="1">
        <f t="array" aca="1" ref="AB89" ca="1">SUM(IF((MC_Dispositivo!$B$53:$B$189=$C89)*(MC_Dispositivo!$F$36:$BE$36=$BS$1)*(MC_Dispositivo!$F$43:$BE$43=AB$1),MC_Dispositivo!$F$53:$BE$189))</f>
        <v>0</v>
      </c>
      <c r="AC89" s="357" cm="1">
        <f t="array" aca="1" ref="AC89" ca="1">SUM(IF((MC_Dispositivo!$B$53:$B$189=$C89)*(MC_Dispositivo!$F$36:$BE$36=$BS$1)*(MC_Dispositivo!$F$43:$BE$43=AC$1),MC_Dispositivo!$F$53:$BE$189))</f>
        <v>0</v>
      </c>
      <c r="AD89" s="357" cm="1">
        <f t="array" aca="1" ref="AD89" ca="1">SUM(IF((MC_Dispositivo!$B$53:$B$189=$C89)*(MC_Dispositivo!$F$36:$BE$36=$BS$1)*(MC_Dispositivo!$F$43:$BE$43=AD$1),MC_Dispositivo!$F$53:$BE$189))</f>
        <v>0</v>
      </c>
      <c r="AE89" s="357" cm="1">
        <f t="array" aca="1" ref="AE89" ca="1">SUM(IF((MC_Dispositivo!$B$53:$B$189=$C89)*(MC_Dispositivo!$F$36:$BE$36=$BS$1)*(MC_Dispositivo!$F$43:$BE$43=AE$1),MC_Dispositivo!$F$53:$BE$189))</f>
        <v>0</v>
      </c>
      <c r="AF89" s="357" cm="1">
        <f t="array" aca="1" ref="AF89" ca="1">SUM(IF((MC_Dispositivo!$B$53:$B$189=$C89)*(MC_Dispositivo!$F$36:$BE$36=$BS$1)*(MC_Dispositivo!$F$43:$BE$43=AF$1),MC_Dispositivo!$F$53:$BE$189))</f>
        <v>0</v>
      </c>
      <c r="AG89" s="357" cm="1">
        <f t="array" aca="1" ref="AG89" ca="1">SUM(IF((MC_Dispositivo!$B$53:$B$189=$C89)*(MC_Dispositivo!$F$36:$BE$36=$BS$1)*(MC_Dispositivo!$F$43:$BE$43=AG$1),MC_Dispositivo!$F$53:$BE$189))</f>
        <v>0</v>
      </c>
      <c r="AH89" s="357" cm="1">
        <f t="array" aca="1" ref="AH89" ca="1">SUM(IF((MC_Dispositivo!$B$53:$B$189=$C89)*(MC_Dispositivo!$F$36:$BE$36=$BS$1)*(MC_Dispositivo!$F$43:$BE$43=AH$1),MC_Dispositivo!$F$53:$BE$189))</f>
        <v>0</v>
      </c>
      <c r="AI89" s="357" cm="1">
        <f t="array" aca="1" ref="AI89" ca="1">SUM(IF((MC_Dispositivo!$B$53:$B$189=$C89)*(MC_Dispositivo!$F$36:$BE$36=$BS$1)*(MC_Dispositivo!$F$43:$BE$43=AI$1),MC_Dispositivo!$F$53:$BE$189))</f>
        <v>0</v>
      </c>
      <c r="AJ89" s="357" cm="1">
        <f t="array" aca="1" ref="AJ89" ca="1">SUM(IF((MC_Dispositivo!$B$53:$B$189=$C89)*(MC_Dispositivo!$F$36:$BE$36=$BS$1)*(MC_Dispositivo!$F$43:$BE$43=AJ$1),MC_Dispositivo!$F$53:$BE$189))</f>
        <v>0</v>
      </c>
      <c r="AK89" s="358">
        <f ca="1">IF(A89="","",INDEX([10]TPU!$G:$G,MATCH($A89,[10]TPU!$A:$A,0)))</f>
        <v>805.52</v>
      </c>
      <c r="AL89" s="359">
        <f t="shared" ref="AL89:BO89" ca="1" si="28">IF($A89="",SUMIFS(AL90:AL138,$C90:$C138,$C89&amp;"*",$A90:$A138,"&lt;&gt;"&amp;""),G89*$AK89)</f>
        <v>0</v>
      </c>
      <c r="AM89" s="359">
        <f t="shared" ca="1" si="28"/>
        <v>0</v>
      </c>
      <c r="AN89" s="359">
        <f t="shared" ca="1" si="28"/>
        <v>869.96160000000009</v>
      </c>
      <c r="AO89" s="359">
        <f t="shared" ca="1" si="28"/>
        <v>2174.904</v>
      </c>
      <c r="AP89" s="359">
        <f t="shared" ca="1" si="28"/>
        <v>3044.8656000000001</v>
      </c>
      <c r="AQ89" s="359">
        <f t="shared" ca="1" si="28"/>
        <v>2174.904</v>
      </c>
      <c r="AR89" s="359">
        <f t="shared" ca="1" si="28"/>
        <v>0</v>
      </c>
      <c r="AS89" s="359">
        <f t="shared" ca="1" si="28"/>
        <v>0</v>
      </c>
      <c r="AT89" s="359">
        <f t="shared" ca="1" si="28"/>
        <v>0</v>
      </c>
      <c r="AU89" s="359">
        <f t="shared" ca="1" si="28"/>
        <v>0</v>
      </c>
      <c r="AV89" s="359">
        <f t="shared" ca="1" si="28"/>
        <v>0</v>
      </c>
      <c r="AW89" s="359">
        <f t="shared" ca="1" si="28"/>
        <v>0</v>
      </c>
      <c r="AX89" s="359">
        <f t="shared" ca="1" si="28"/>
        <v>0</v>
      </c>
      <c r="AY89" s="359">
        <f t="shared" ca="1" si="28"/>
        <v>0</v>
      </c>
      <c r="AZ89" s="359">
        <f t="shared" ca="1" si="28"/>
        <v>0</v>
      </c>
      <c r="BA89" s="359">
        <f t="shared" ca="1" si="28"/>
        <v>0</v>
      </c>
      <c r="BB89" s="359">
        <f t="shared" ca="1" si="28"/>
        <v>0</v>
      </c>
      <c r="BC89" s="359">
        <f t="shared" ca="1" si="28"/>
        <v>0</v>
      </c>
      <c r="BD89" s="359">
        <f t="shared" ca="1" si="28"/>
        <v>0</v>
      </c>
      <c r="BE89" s="359">
        <f t="shared" ca="1" si="28"/>
        <v>0</v>
      </c>
      <c r="BF89" s="359">
        <f t="shared" ca="1" si="28"/>
        <v>0</v>
      </c>
      <c r="BG89" s="359">
        <f t="shared" ca="1" si="28"/>
        <v>0</v>
      </c>
      <c r="BH89" s="359">
        <f t="shared" ca="1" si="28"/>
        <v>0</v>
      </c>
      <c r="BI89" s="359">
        <f t="shared" ca="1" si="28"/>
        <v>0</v>
      </c>
      <c r="BJ89" s="359">
        <f t="shared" ca="1" si="28"/>
        <v>0</v>
      </c>
      <c r="BK89" s="359">
        <f t="shared" ca="1" si="28"/>
        <v>0</v>
      </c>
      <c r="BL89" s="359">
        <f t="shared" ca="1" si="28"/>
        <v>0</v>
      </c>
      <c r="BM89" s="359">
        <f t="shared" ca="1" si="28"/>
        <v>0</v>
      </c>
      <c r="BN89" s="359">
        <f t="shared" ca="1" si="28"/>
        <v>0</v>
      </c>
      <c r="BO89" s="359">
        <f t="shared" ca="1" si="28"/>
        <v>0</v>
      </c>
      <c r="BP89" s="358">
        <f t="shared" ca="1" si="20"/>
        <v>8264.6351999999988</v>
      </c>
      <c r="BQ89" s="206"/>
      <c r="BR89" s="234" t="str">
        <f t="shared" si="21"/>
        <v/>
      </c>
    </row>
    <row r="90" spans="1:75" s="204" customFormat="1" ht="20.100000000000001" customHeight="1" outlineLevel="1" x14ac:dyDescent="0.2">
      <c r="A90" s="354">
        <f ca="1">INDEX(MC_Dispositivo!B:E,MATCH('Quantitativo_BR-356'!C90,MC_Dispositivo!B:B,0),2)</f>
        <v>5213420</v>
      </c>
      <c r="B90" s="354" t="str">
        <f ca="1">INDEX([10]TPU!$B:$B,MATCH($A90,[10]TPU!$A:$A,0))</f>
        <v>SICRO</v>
      </c>
      <c r="C90" s="354" t="s">
        <v>161</v>
      </c>
      <c r="D90" s="355" t="str">
        <f ca="1">INDEX(MC_Dispositivo!B:E,MATCH('Quantitativo_BR-356'!C90,MC_Dispositivo!B:B,0),3)</f>
        <v>Placa em aço nº 16 galvanizado com película retrorrefletiva tipo III + X - confecção</v>
      </c>
      <c r="E90" s="354" t="str">
        <f ca="1">INDEX(MC_Dispositivo!B:E,MATCH('Quantitativo_BR-356'!C90,MC_Dispositivo!B:B,0),4)</f>
        <v>m²</v>
      </c>
      <c r="F90" s="356" cm="1">
        <f t="array" aca="1" ref="F90" ca="1">IF($BS$1="Todos",SUM(IF(($BS$1="todos")*(MC_Dispositivo!$B$54:$B$212=$C90),MC_Dispositivo!$F$54:$BE$212)),SUM(IF((MC_Dispositivo!$F$36:$BE$36=$BS$1)*(MC_Dispositivo!$B$54:$B$212=$C90),MC_Dispositivo!$F$54:$BE$212)))</f>
        <v>0</v>
      </c>
      <c r="G90" s="357" cm="1">
        <f t="array" aca="1" ref="G90" ca="1">SUM(IF((MC_Dispositivo!$B$53:$B$189=$C90)*(MC_Dispositivo!$F$36:$BE$36=$BS$1)*(MC_Dispositivo!$F$43:$BE$43=G$1),MC_Dispositivo!$F$53:$BE$189))</f>
        <v>0</v>
      </c>
      <c r="H90" s="357" cm="1">
        <f t="array" aca="1" ref="H90" ca="1">SUM(IF((MC_Dispositivo!$B$53:$B$189=$C90)*(MC_Dispositivo!$F$36:$BE$36=$BS$1)*(MC_Dispositivo!$F$43:$BE$43=H$1),MC_Dispositivo!$F$53:$BE$189))</f>
        <v>0</v>
      </c>
      <c r="I90" s="357" cm="1">
        <f t="array" aca="1" ref="I90" ca="1">SUM(IF((MC_Dispositivo!$B$53:$B$189=$C90)*(MC_Dispositivo!$F$36:$BE$36=$BS$1)*(MC_Dispositivo!$F$43:$BE$43=I$1),MC_Dispositivo!$F$53:$BE$189))</f>
        <v>0</v>
      </c>
      <c r="J90" s="357" cm="1">
        <f t="array" aca="1" ref="J90" ca="1">SUM(IF((MC_Dispositivo!$B$53:$B$189=$C90)*(MC_Dispositivo!$F$36:$BE$36=$BS$1)*(MC_Dispositivo!$F$43:$BE$43=J$1),MC_Dispositivo!$F$53:$BE$189))</f>
        <v>0</v>
      </c>
      <c r="K90" s="357" cm="1">
        <f t="array" aca="1" ref="K90" ca="1">SUM(IF((MC_Dispositivo!$B$53:$B$189=$C90)*(MC_Dispositivo!$F$36:$BE$36=$BS$1)*(MC_Dispositivo!$F$43:$BE$43=K$1),MC_Dispositivo!$F$53:$BE$189))</f>
        <v>0</v>
      </c>
      <c r="L90" s="357" cm="1">
        <f t="array" aca="1" ref="L90" ca="1">SUM(IF((MC_Dispositivo!$B$53:$B$189=$C90)*(MC_Dispositivo!$F$36:$BE$36=$BS$1)*(MC_Dispositivo!$F$43:$BE$43=L$1),MC_Dispositivo!$F$53:$BE$189))</f>
        <v>0</v>
      </c>
      <c r="M90" s="357" cm="1">
        <f t="array" aca="1" ref="M90" ca="1">SUM(IF((MC_Dispositivo!$B$53:$B$189=$C90)*(MC_Dispositivo!$F$36:$BE$36=$BS$1)*(MC_Dispositivo!$F$43:$BE$43=M$1),MC_Dispositivo!$F$53:$BE$189))</f>
        <v>0</v>
      </c>
      <c r="N90" s="357" cm="1">
        <f t="array" aca="1" ref="N90" ca="1">SUM(IF((MC_Dispositivo!$B$53:$B$189=$C90)*(MC_Dispositivo!$F$36:$BE$36=$BS$1)*(MC_Dispositivo!$F$43:$BE$43=N$1),MC_Dispositivo!$F$53:$BE$189))</f>
        <v>0</v>
      </c>
      <c r="O90" s="357" cm="1">
        <f t="array" aca="1" ref="O90" ca="1">SUM(IF((MC_Dispositivo!$B$53:$B$189=$C90)*(MC_Dispositivo!$F$36:$BE$36=$BS$1)*(MC_Dispositivo!$F$43:$BE$43=O$1),MC_Dispositivo!$F$53:$BE$189))</f>
        <v>0</v>
      </c>
      <c r="P90" s="357" cm="1">
        <f t="array" aca="1" ref="P90" ca="1">SUM(IF((MC_Dispositivo!$B$53:$B$189=$C90)*(MC_Dispositivo!$F$36:$BE$36=$BS$1)*(MC_Dispositivo!$F$43:$BE$43=P$1),MC_Dispositivo!$F$53:$BE$189))</f>
        <v>0</v>
      </c>
      <c r="Q90" s="357" cm="1">
        <f t="array" aca="1" ref="Q90" ca="1">SUM(IF((MC_Dispositivo!$B$53:$B$189=$C90)*(MC_Dispositivo!$F$36:$BE$36=$BS$1)*(MC_Dispositivo!$F$43:$BE$43=Q$1),MC_Dispositivo!$F$53:$BE$189))</f>
        <v>0</v>
      </c>
      <c r="R90" s="357" cm="1">
        <f t="array" aca="1" ref="R90" ca="1">SUM(IF((MC_Dispositivo!$B$53:$B$189=$C90)*(MC_Dispositivo!$F$36:$BE$36=$BS$1)*(MC_Dispositivo!$F$43:$BE$43=R$1),MC_Dispositivo!$F$53:$BE$189))</f>
        <v>0</v>
      </c>
      <c r="S90" s="357" cm="1">
        <f t="array" aca="1" ref="S90" ca="1">SUM(IF((MC_Dispositivo!$B$53:$B$189=$C90)*(MC_Dispositivo!$F$36:$BE$36=$BS$1)*(MC_Dispositivo!$F$43:$BE$43=S$1),MC_Dispositivo!$F$53:$BE$189))</f>
        <v>0</v>
      </c>
      <c r="T90" s="357" cm="1">
        <f t="array" aca="1" ref="T90" ca="1">SUM(IF((MC_Dispositivo!$B$53:$B$189=$C90)*(MC_Dispositivo!$F$36:$BE$36=$BS$1)*(MC_Dispositivo!$F$43:$BE$43=T$1),MC_Dispositivo!$F$53:$BE$189))</f>
        <v>0</v>
      </c>
      <c r="U90" s="357" cm="1">
        <f t="array" aca="1" ref="U90" ca="1">SUM(IF((MC_Dispositivo!$B$53:$B$189=$C90)*(MC_Dispositivo!$F$36:$BE$36=$BS$1)*(MC_Dispositivo!$F$43:$BE$43=U$1),MC_Dispositivo!$F$53:$BE$189))</f>
        <v>0</v>
      </c>
      <c r="V90" s="357" cm="1">
        <f t="array" aca="1" ref="V90" ca="1">SUM(IF((MC_Dispositivo!$B$53:$B$189=$C90)*(MC_Dispositivo!$F$36:$BE$36=$BS$1)*(MC_Dispositivo!$F$43:$BE$43=V$1),MC_Dispositivo!$F$53:$BE$189))</f>
        <v>0</v>
      </c>
      <c r="W90" s="357" cm="1">
        <f t="array" aca="1" ref="W90" ca="1">SUM(IF((MC_Dispositivo!$B$53:$B$189=$C90)*(MC_Dispositivo!$F$36:$BE$36=$BS$1)*(MC_Dispositivo!$F$43:$BE$43=W$1),MC_Dispositivo!$F$53:$BE$189))</f>
        <v>0</v>
      </c>
      <c r="X90" s="357" cm="1">
        <f t="array" aca="1" ref="X90" ca="1">SUM(IF((MC_Dispositivo!$B$53:$B$189=$C90)*(MC_Dispositivo!$F$36:$BE$36=$BS$1)*(MC_Dispositivo!$F$43:$BE$43=X$1),MC_Dispositivo!$F$53:$BE$189))</f>
        <v>0</v>
      </c>
      <c r="Y90" s="357" cm="1">
        <f t="array" aca="1" ref="Y90" ca="1">SUM(IF((MC_Dispositivo!$B$53:$B$189=$C90)*(MC_Dispositivo!$F$36:$BE$36=$BS$1)*(MC_Dispositivo!$F$43:$BE$43=Y$1),MC_Dispositivo!$F$53:$BE$189))</f>
        <v>0</v>
      </c>
      <c r="Z90" s="357" cm="1">
        <f t="array" aca="1" ref="Z90" ca="1">SUM(IF((MC_Dispositivo!$B$53:$B$189=$C90)*(MC_Dispositivo!$F$36:$BE$36=$BS$1)*(MC_Dispositivo!$F$43:$BE$43=Z$1),MC_Dispositivo!$F$53:$BE$189))</f>
        <v>0</v>
      </c>
      <c r="AA90" s="357" cm="1">
        <f t="array" aca="1" ref="AA90" ca="1">SUM(IF((MC_Dispositivo!$B$53:$B$189=$C90)*(MC_Dispositivo!$F$36:$BE$36=$BS$1)*(MC_Dispositivo!$F$43:$BE$43=AA$1),MC_Dispositivo!$F$53:$BE$189))</f>
        <v>0</v>
      </c>
      <c r="AB90" s="357" cm="1">
        <f t="array" aca="1" ref="AB90" ca="1">SUM(IF((MC_Dispositivo!$B$53:$B$189=$C90)*(MC_Dispositivo!$F$36:$BE$36=$BS$1)*(MC_Dispositivo!$F$43:$BE$43=AB$1),MC_Dispositivo!$F$53:$BE$189))</f>
        <v>0</v>
      </c>
      <c r="AC90" s="357" cm="1">
        <f t="array" aca="1" ref="AC90" ca="1">SUM(IF((MC_Dispositivo!$B$53:$B$189=$C90)*(MC_Dispositivo!$F$36:$BE$36=$BS$1)*(MC_Dispositivo!$F$43:$BE$43=AC$1),MC_Dispositivo!$F$53:$BE$189))</f>
        <v>0</v>
      </c>
      <c r="AD90" s="357" cm="1">
        <f t="array" aca="1" ref="AD90" ca="1">SUM(IF((MC_Dispositivo!$B$53:$B$189=$C90)*(MC_Dispositivo!$F$36:$BE$36=$BS$1)*(MC_Dispositivo!$F$43:$BE$43=AD$1),MC_Dispositivo!$F$53:$BE$189))</f>
        <v>0</v>
      </c>
      <c r="AE90" s="357" cm="1">
        <f t="array" aca="1" ref="AE90" ca="1">SUM(IF((MC_Dispositivo!$B$53:$B$189=$C90)*(MC_Dispositivo!$F$36:$BE$36=$BS$1)*(MC_Dispositivo!$F$43:$BE$43=AE$1),MC_Dispositivo!$F$53:$BE$189))</f>
        <v>0</v>
      </c>
      <c r="AF90" s="357" cm="1">
        <f t="array" aca="1" ref="AF90" ca="1">SUM(IF((MC_Dispositivo!$B$53:$B$189=$C90)*(MC_Dispositivo!$F$36:$BE$36=$BS$1)*(MC_Dispositivo!$F$43:$BE$43=AF$1),MC_Dispositivo!$F$53:$BE$189))</f>
        <v>0</v>
      </c>
      <c r="AG90" s="357" cm="1">
        <f t="array" aca="1" ref="AG90" ca="1">SUM(IF((MC_Dispositivo!$B$53:$B$189=$C90)*(MC_Dispositivo!$F$36:$BE$36=$BS$1)*(MC_Dispositivo!$F$43:$BE$43=AG$1),MC_Dispositivo!$F$53:$BE$189))</f>
        <v>0</v>
      </c>
      <c r="AH90" s="357" cm="1">
        <f t="array" aca="1" ref="AH90" ca="1">SUM(IF((MC_Dispositivo!$B$53:$B$189=$C90)*(MC_Dispositivo!$F$36:$BE$36=$BS$1)*(MC_Dispositivo!$F$43:$BE$43=AH$1),MC_Dispositivo!$F$53:$BE$189))</f>
        <v>0</v>
      </c>
      <c r="AI90" s="357" cm="1">
        <f t="array" aca="1" ref="AI90" ca="1">SUM(IF((MC_Dispositivo!$B$53:$B$189=$C90)*(MC_Dispositivo!$F$36:$BE$36=$BS$1)*(MC_Dispositivo!$F$43:$BE$43=AI$1),MC_Dispositivo!$F$53:$BE$189))</f>
        <v>0</v>
      </c>
      <c r="AJ90" s="357" cm="1">
        <f t="array" aca="1" ref="AJ90" ca="1">SUM(IF((MC_Dispositivo!$B$53:$B$189=$C90)*(MC_Dispositivo!$F$36:$BE$36=$BS$1)*(MC_Dispositivo!$F$43:$BE$43=AJ$1),MC_Dispositivo!$F$53:$BE$189))</f>
        <v>0</v>
      </c>
      <c r="AK90" s="358">
        <f ca="1">IF(A90="","",INDEX([10]TPU!$G:$G,MATCH($A90,[10]TPU!$A:$A,0)))</f>
        <v>805.52</v>
      </c>
      <c r="AL90" s="359">
        <f t="shared" ref="AL90:BO90" ca="1" si="29">IF($A90="",SUMIFS(AL91:AL138,$C91:$C138,$C90&amp;"*",$A91:$A138,"&lt;&gt;"&amp;""),G90*$AK90)</f>
        <v>0</v>
      </c>
      <c r="AM90" s="359">
        <f t="shared" ca="1" si="29"/>
        <v>0</v>
      </c>
      <c r="AN90" s="359">
        <f t="shared" ca="1" si="29"/>
        <v>0</v>
      </c>
      <c r="AO90" s="359">
        <f t="shared" ca="1" si="29"/>
        <v>0</v>
      </c>
      <c r="AP90" s="359">
        <f t="shared" ca="1" si="29"/>
        <v>0</v>
      </c>
      <c r="AQ90" s="359">
        <f t="shared" ca="1" si="29"/>
        <v>0</v>
      </c>
      <c r="AR90" s="359">
        <f t="shared" ca="1" si="29"/>
        <v>0</v>
      </c>
      <c r="AS90" s="359">
        <f t="shared" ca="1" si="29"/>
        <v>0</v>
      </c>
      <c r="AT90" s="359">
        <f t="shared" ca="1" si="29"/>
        <v>0</v>
      </c>
      <c r="AU90" s="359">
        <f t="shared" ca="1" si="29"/>
        <v>0</v>
      </c>
      <c r="AV90" s="359">
        <f t="shared" ca="1" si="29"/>
        <v>0</v>
      </c>
      <c r="AW90" s="359">
        <f t="shared" ca="1" si="29"/>
        <v>0</v>
      </c>
      <c r="AX90" s="359">
        <f t="shared" ca="1" si="29"/>
        <v>0</v>
      </c>
      <c r="AY90" s="359">
        <f t="shared" ca="1" si="29"/>
        <v>0</v>
      </c>
      <c r="AZ90" s="359">
        <f t="shared" ca="1" si="29"/>
        <v>0</v>
      </c>
      <c r="BA90" s="359">
        <f t="shared" ca="1" si="29"/>
        <v>0</v>
      </c>
      <c r="BB90" s="359">
        <f t="shared" ca="1" si="29"/>
        <v>0</v>
      </c>
      <c r="BC90" s="359">
        <f t="shared" ca="1" si="29"/>
        <v>0</v>
      </c>
      <c r="BD90" s="359">
        <f t="shared" ca="1" si="29"/>
        <v>0</v>
      </c>
      <c r="BE90" s="359">
        <f t="shared" ca="1" si="29"/>
        <v>0</v>
      </c>
      <c r="BF90" s="359">
        <f t="shared" ca="1" si="29"/>
        <v>0</v>
      </c>
      <c r="BG90" s="359">
        <f t="shared" ca="1" si="29"/>
        <v>0</v>
      </c>
      <c r="BH90" s="359">
        <f t="shared" ca="1" si="29"/>
        <v>0</v>
      </c>
      <c r="BI90" s="359">
        <f t="shared" ca="1" si="29"/>
        <v>0</v>
      </c>
      <c r="BJ90" s="359">
        <f t="shared" ca="1" si="29"/>
        <v>0</v>
      </c>
      <c r="BK90" s="359">
        <f t="shared" ca="1" si="29"/>
        <v>0</v>
      </c>
      <c r="BL90" s="359">
        <f t="shared" ca="1" si="29"/>
        <v>0</v>
      </c>
      <c r="BM90" s="359">
        <f t="shared" ca="1" si="29"/>
        <v>0</v>
      </c>
      <c r="BN90" s="359">
        <f t="shared" ca="1" si="29"/>
        <v>0</v>
      </c>
      <c r="BO90" s="359">
        <f t="shared" ca="1" si="29"/>
        <v>0</v>
      </c>
      <c r="BP90" s="358">
        <f t="shared" ca="1" si="20"/>
        <v>0</v>
      </c>
      <c r="BQ90" s="206"/>
      <c r="BR90" s="234" t="str">
        <f t="shared" si="21"/>
        <v/>
      </c>
      <c r="BW90" s="173"/>
    </row>
    <row r="91" spans="1:75" ht="20.100000000000001" customHeight="1" outlineLevel="1" x14ac:dyDescent="0.2">
      <c r="A91" s="354">
        <f ca="1">INDEX(MC_Dispositivo!B:E,MATCH('Quantitativo_BR-356'!C91,MC_Dispositivo!B:B,0),2)</f>
        <v>5213420</v>
      </c>
      <c r="B91" s="354" t="str">
        <f ca="1">INDEX([10]TPU!$B:$B,MATCH($A91,[10]TPU!$A:$A,0))</f>
        <v>SICRO</v>
      </c>
      <c r="C91" s="354" t="s">
        <v>162</v>
      </c>
      <c r="D91" s="355" t="str">
        <f ca="1">INDEX(MC_Dispositivo!B:E,MATCH('Quantitativo_BR-356'!C91,MC_Dispositivo!B:B,0),3)</f>
        <v>Placa em aço nº 16 galvanizado com película retrorrefletiva tipo III + X - confecção</v>
      </c>
      <c r="E91" s="354" t="str">
        <f ca="1">INDEX(MC_Dispositivo!B:E,MATCH('Quantitativo_BR-356'!C91,MC_Dispositivo!B:B,0),4)</f>
        <v>m²</v>
      </c>
      <c r="F91" s="356" cm="1">
        <f t="array" aca="1" ref="F91" ca="1">IF($BS$1="Todos",SUM(IF(($BS$1="todos")*(MC_Dispositivo!$B$54:$B$212=$C91),MC_Dispositivo!$F$54:$BE$212)),SUM(IF((MC_Dispositivo!$F$36:$BE$36=$BS$1)*(MC_Dispositivo!$B$54:$B$212=$C91),MC_Dispositivo!$F$54:$BE$212)))</f>
        <v>0</v>
      </c>
      <c r="G91" s="357" cm="1">
        <f t="array" aca="1" ref="G91" ca="1">SUM(IF((MC_Dispositivo!$B$53:$B$189=$C91)*(MC_Dispositivo!$F$36:$BE$36=$BS$1)*(MC_Dispositivo!$F$43:$BE$43=G$1),MC_Dispositivo!$F$53:$BE$189))</f>
        <v>0</v>
      </c>
      <c r="H91" s="357" cm="1">
        <f t="array" aca="1" ref="H91" ca="1">SUM(IF((MC_Dispositivo!$B$53:$B$189=$C91)*(MC_Dispositivo!$F$36:$BE$36=$BS$1)*(MC_Dispositivo!$F$43:$BE$43=H$1),MC_Dispositivo!$F$53:$BE$189))</f>
        <v>0</v>
      </c>
      <c r="I91" s="357" cm="1">
        <f t="array" aca="1" ref="I91" ca="1">SUM(IF((MC_Dispositivo!$B$53:$B$189=$C91)*(MC_Dispositivo!$F$36:$BE$36=$BS$1)*(MC_Dispositivo!$F$43:$BE$43=I$1),MC_Dispositivo!$F$53:$BE$189))</f>
        <v>0</v>
      </c>
      <c r="J91" s="357" cm="1">
        <f t="array" aca="1" ref="J91" ca="1">SUM(IF((MC_Dispositivo!$B$53:$B$189=$C91)*(MC_Dispositivo!$F$36:$BE$36=$BS$1)*(MC_Dispositivo!$F$43:$BE$43=J$1),MC_Dispositivo!$F$53:$BE$189))</f>
        <v>0</v>
      </c>
      <c r="K91" s="357" cm="1">
        <f t="array" aca="1" ref="K91" ca="1">SUM(IF((MC_Dispositivo!$B$53:$B$189=$C91)*(MC_Dispositivo!$F$36:$BE$36=$BS$1)*(MC_Dispositivo!$F$43:$BE$43=K$1),MC_Dispositivo!$F$53:$BE$189))</f>
        <v>0</v>
      </c>
      <c r="L91" s="357" cm="1">
        <f t="array" aca="1" ref="L91" ca="1">SUM(IF((MC_Dispositivo!$B$53:$B$189=$C91)*(MC_Dispositivo!$F$36:$BE$36=$BS$1)*(MC_Dispositivo!$F$43:$BE$43=L$1),MC_Dispositivo!$F$53:$BE$189))</f>
        <v>0</v>
      </c>
      <c r="M91" s="357" cm="1">
        <f t="array" aca="1" ref="M91" ca="1">SUM(IF((MC_Dispositivo!$B$53:$B$189=$C91)*(MC_Dispositivo!$F$36:$BE$36=$BS$1)*(MC_Dispositivo!$F$43:$BE$43=M$1),MC_Dispositivo!$F$53:$BE$189))</f>
        <v>0</v>
      </c>
      <c r="N91" s="357" cm="1">
        <f t="array" aca="1" ref="N91" ca="1">SUM(IF((MC_Dispositivo!$B$53:$B$189=$C91)*(MC_Dispositivo!$F$36:$BE$36=$BS$1)*(MC_Dispositivo!$F$43:$BE$43=N$1),MC_Dispositivo!$F$53:$BE$189))</f>
        <v>0</v>
      </c>
      <c r="O91" s="357" cm="1">
        <f t="array" aca="1" ref="O91" ca="1">SUM(IF((MC_Dispositivo!$B$53:$B$189=$C91)*(MC_Dispositivo!$F$36:$BE$36=$BS$1)*(MC_Dispositivo!$F$43:$BE$43=O$1),MC_Dispositivo!$F$53:$BE$189))</f>
        <v>0</v>
      </c>
      <c r="P91" s="357" cm="1">
        <f t="array" aca="1" ref="P91" ca="1">SUM(IF((MC_Dispositivo!$B$53:$B$189=$C91)*(MC_Dispositivo!$F$36:$BE$36=$BS$1)*(MC_Dispositivo!$F$43:$BE$43=P$1),MC_Dispositivo!$F$53:$BE$189))</f>
        <v>0</v>
      </c>
      <c r="Q91" s="357" cm="1">
        <f t="array" aca="1" ref="Q91" ca="1">SUM(IF((MC_Dispositivo!$B$53:$B$189=$C91)*(MC_Dispositivo!$F$36:$BE$36=$BS$1)*(MC_Dispositivo!$F$43:$BE$43=Q$1),MC_Dispositivo!$F$53:$BE$189))</f>
        <v>0</v>
      </c>
      <c r="R91" s="357" cm="1">
        <f t="array" aca="1" ref="R91" ca="1">SUM(IF((MC_Dispositivo!$B$53:$B$189=$C91)*(MC_Dispositivo!$F$36:$BE$36=$BS$1)*(MC_Dispositivo!$F$43:$BE$43=R$1),MC_Dispositivo!$F$53:$BE$189))</f>
        <v>0</v>
      </c>
      <c r="S91" s="357" cm="1">
        <f t="array" aca="1" ref="S91" ca="1">SUM(IF((MC_Dispositivo!$B$53:$B$189=$C91)*(MC_Dispositivo!$F$36:$BE$36=$BS$1)*(MC_Dispositivo!$F$43:$BE$43=S$1),MC_Dispositivo!$F$53:$BE$189))</f>
        <v>0</v>
      </c>
      <c r="T91" s="357" cm="1">
        <f t="array" aca="1" ref="T91" ca="1">SUM(IF((MC_Dispositivo!$B$53:$B$189=$C91)*(MC_Dispositivo!$F$36:$BE$36=$BS$1)*(MC_Dispositivo!$F$43:$BE$43=T$1),MC_Dispositivo!$F$53:$BE$189))</f>
        <v>0</v>
      </c>
      <c r="U91" s="357" cm="1">
        <f t="array" aca="1" ref="U91" ca="1">SUM(IF((MC_Dispositivo!$B$53:$B$189=$C91)*(MC_Dispositivo!$F$36:$BE$36=$BS$1)*(MC_Dispositivo!$F$43:$BE$43=U$1),MC_Dispositivo!$F$53:$BE$189))</f>
        <v>0</v>
      </c>
      <c r="V91" s="357" cm="1">
        <f t="array" aca="1" ref="V91" ca="1">SUM(IF((MC_Dispositivo!$B$53:$B$189=$C91)*(MC_Dispositivo!$F$36:$BE$36=$BS$1)*(MC_Dispositivo!$F$43:$BE$43=V$1),MC_Dispositivo!$F$53:$BE$189))</f>
        <v>0</v>
      </c>
      <c r="W91" s="357" cm="1">
        <f t="array" aca="1" ref="W91" ca="1">SUM(IF((MC_Dispositivo!$B$53:$B$189=$C91)*(MC_Dispositivo!$F$36:$BE$36=$BS$1)*(MC_Dispositivo!$F$43:$BE$43=W$1),MC_Dispositivo!$F$53:$BE$189))</f>
        <v>0</v>
      </c>
      <c r="X91" s="357" cm="1">
        <f t="array" aca="1" ref="X91" ca="1">SUM(IF((MC_Dispositivo!$B$53:$B$189=$C91)*(MC_Dispositivo!$F$36:$BE$36=$BS$1)*(MC_Dispositivo!$F$43:$BE$43=X$1),MC_Dispositivo!$F$53:$BE$189))</f>
        <v>0</v>
      </c>
      <c r="Y91" s="357" cm="1">
        <f t="array" aca="1" ref="Y91" ca="1">SUM(IF((MC_Dispositivo!$B$53:$B$189=$C91)*(MC_Dispositivo!$F$36:$BE$36=$BS$1)*(MC_Dispositivo!$F$43:$BE$43=Y$1),MC_Dispositivo!$F$53:$BE$189))</f>
        <v>0</v>
      </c>
      <c r="Z91" s="357" cm="1">
        <f t="array" aca="1" ref="Z91" ca="1">SUM(IF((MC_Dispositivo!$B$53:$B$189=$C91)*(MC_Dispositivo!$F$36:$BE$36=$BS$1)*(MC_Dispositivo!$F$43:$BE$43=Z$1),MC_Dispositivo!$F$53:$BE$189))</f>
        <v>0</v>
      </c>
      <c r="AA91" s="357" cm="1">
        <f t="array" aca="1" ref="AA91" ca="1">SUM(IF((MC_Dispositivo!$B$53:$B$189=$C91)*(MC_Dispositivo!$F$36:$BE$36=$BS$1)*(MC_Dispositivo!$F$43:$BE$43=AA$1),MC_Dispositivo!$F$53:$BE$189))</f>
        <v>0</v>
      </c>
      <c r="AB91" s="357" cm="1">
        <f t="array" aca="1" ref="AB91" ca="1">SUM(IF((MC_Dispositivo!$B$53:$B$189=$C91)*(MC_Dispositivo!$F$36:$BE$36=$BS$1)*(MC_Dispositivo!$F$43:$BE$43=AB$1),MC_Dispositivo!$F$53:$BE$189))</f>
        <v>0</v>
      </c>
      <c r="AC91" s="357" cm="1">
        <f t="array" aca="1" ref="AC91" ca="1">SUM(IF((MC_Dispositivo!$B$53:$B$189=$C91)*(MC_Dispositivo!$F$36:$BE$36=$BS$1)*(MC_Dispositivo!$F$43:$BE$43=AC$1),MC_Dispositivo!$F$53:$BE$189))</f>
        <v>0</v>
      </c>
      <c r="AD91" s="357" cm="1">
        <f t="array" aca="1" ref="AD91" ca="1">SUM(IF((MC_Dispositivo!$B$53:$B$189=$C91)*(MC_Dispositivo!$F$36:$BE$36=$BS$1)*(MC_Dispositivo!$F$43:$BE$43=AD$1),MC_Dispositivo!$F$53:$BE$189))</f>
        <v>0</v>
      </c>
      <c r="AE91" s="357" cm="1">
        <f t="array" aca="1" ref="AE91" ca="1">SUM(IF((MC_Dispositivo!$B$53:$B$189=$C91)*(MC_Dispositivo!$F$36:$BE$36=$BS$1)*(MC_Dispositivo!$F$43:$BE$43=AE$1),MC_Dispositivo!$F$53:$BE$189))</f>
        <v>0</v>
      </c>
      <c r="AF91" s="357" cm="1">
        <f t="array" aca="1" ref="AF91" ca="1">SUM(IF((MC_Dispositivo!$B$53:$B$189=$C91)*(MC_Dispositivo!$F$36:$BE$36=$BS$1)*(MC_Dispositivo!$F$43:$BE$43=AF$1),MC_Dispositivo!$F$53:$BE$189))</f>
        <v>0</v>
      </c>
      <c r="AG91" s="357" cm="1">
        <f t="array" aca="1" ref="AG91" ca="1">SUM(IF((MC_Dispositivo!$B$53:$B$189=$C91)*(MC_Dispositivo!$F$36:$BE$36=$BS$1)*(MC_Dispositivo!$F$43:$BE$43=AG$1),MC_Dispositivo!$F$53:$BE$189))</f>
        <v>0</v>
      </c>
      <c r="AH91" s="357" cm="1">
        <f t="array" aca="1" ref="AH91" ca="1">SUM(IF((MC_Dispositivo!$B$53:$B$189=$C91)*(MC_Dispositivo!$F$36:$BE$36=$BS$1)*(MC_Dispositivo!$F$43:$BE$43=AH$1),MC_Dispositivo!$F$53:$BE$189))</f>
        <v>0</v>
      </c>
      <c r="AI91" s="357" cm="1">
        <f t="array" aca="1" ref="AI91" ca="1">SUM(IF((MC_Dispositivo!$B$53:$B$189=$C91)*(MC_Dispositivo!$F$36:$BE$36=$BS$1)*(MC_Dispositivo!$F$43:$BE$43=AI$1),MC_Dispositivo!$F$53:$BE$189))</f>
        <v>0</v>
      </c>
      <c r="AJ91" s="357" cm="1">
        <f t="array" aca="1" ref="AJ91" ca="1">SUM(IF((MC_Dispositivo!$B$53:$B$189=$C91)*(MC_Dispositivo!$F$36:$BE$36=$BS$1)*(MC_Dispositivo!$F$43:$BE$43=AJ$1),MC_Dispositivo!$F$53:$BE$189))</f>
        <v>0</v>
      </c>
      <c r="AK91" s="358">
        <f ca="1">IF(A91="","",INDEX([10]TPU!$G:$G,MATCH($A91,[10]TPU!$A:$A,0)))</f>
        <v>805.52</v>
      </c>
      <c r="AL91" s="359">
        <f t="shared" ref="AL91:AU93" ca="1" si="30">IF($A91="",SUMIFS(AL94:AL139,$C94:$C139,$C91&amp;"*",$A94:$A139,"&lt;&gt;"&amp;""),G91*$AK91)</f>
        <v>0</v>
      </c>
      <c r="AM91" s="359">
        <f t="shared" ca="1" si="30"/>
        <v>0</v>
      </c>
      <c r="AN91" s="359">
        <f t="shared" ca="1" si="30"/>
        <v>0</v>
      </c>
      <c r="AO91" s="359">
        <f t="shared" ca="1" si="30"/>
        <v>0</v>
      </c>
      <c r="AP91" s="359">
        <f t="shared" ca="1" si="30"/>
        <v>0</v>
      </c>
      <c r="AQ91" s="359">
        <f t="shared" ca="1" si="30"/>
        <v>0</v>
      </c>
      <c r="AR91" s="359">
        <f t="shared" ca="1" si="30"/>
        <v>0</v>
      </c>
      <c r="AS91" s="359">
        <f t="shared" ca="1" si="30"/>
        <v>0</v>
      </c>
      <c r="AT91" s="359">
        <f t="shared" ca="1" si="30"/>
        <v>0</v>
      </c>
      <c r="AU91" s="359">
        <f t="shared" ca="1" si="30"/>
        <v>0</v>
      </c>
      <c r="AV91" s="359">
        <f t="shared" ref="AV91:BE93" ca="1" si="31">IF($A91="",SUMIFS(AV94:AV139,$C94:$C139,$C91&amp;"*",$A94:$A139,"&lt;&gt;"&amp;""),Q91*$AK91)</f>
        <v>0</v>
      </c>
      <c r="AW91" s="359">
        <f t="shared" ca="1" si="31"/>
        <v>0</v>
      </c>
      <c r="AX91" s="359">
        <f t="shared" ca="1" si="31"/>
        <v>0</v>
      </c>
      <c r="AY91" s="359">
        <f t="shared" ca="1" si="31"/>
        <v>0</v>
      </c>
      <c r="AZ91" s="359">
        <f t="shared" ca="1" si="31"/>
        <v>0</v>
      </c>
      <c r="BA91" s="359">
        <f t="shared" ca="1" si="31"/>
        <v>0</v>
      </c>
      <c r="BB91" s="359">
        <f t="shared" ca="1" si="31"/>
        <v>0</v>
      </c>
      <c r="BC91" s="359">
        <f t="shared" ca="1" si="31"/>
        <v>0</v>
      </c>
      <c r="BD91" s="359">
        <f t="shared" ca="1" si="31"/>
        <v>0</v>
      </c>
      <c r="BE91" s="359">
        <f t="shared" ca="1" si="31"/>
        <v>0</v>
      </c>
      <c r="BF91" s="359">
        <f t="shared" ref="BF91:BO93" ca="1" si="32">IF($A91="",SUMIFS(BF94:BF139,$C94:$C139,$C91&amp;"*",$A94:$A139,"&lt;&gt;"&amp;""),AA91*$AK91)</f>
        <v>0</v>
      </c>
      <c r="BG91" s="359">
        <f t="shared" ca="1" si="32"/>
        <v>0</v>
      </c>
      <c r="BH91" s="359">
        <f t="shared" ca="1" si="32"/>
        <v>0</v>
      </c>
      <c r="BI91" s="359">
        <f t="shared" ca="1" si="32"/>
        <v>0</v>
      </c>
      <c r="BJ91" s="359">
        <f t="shared" ca="1" si="32"/>
        <v>0</v>
      </c>
      <c r="BK91" s="359">
        <f t="shared" ca="1" si="32"/>
        <v>0</v>
      </c>
      <c r="BL91" s="359">
        <f t="shared" ca="1" si="32"/>
        <v>0</v>
      </c>
      <c r="BM91" s="359">
        <f t="shared" ca="1" si="32"/>
        <v>0</v>
      </c>
      <c r="BN91" s="359">
        <f t="shared" ca="1" si="32"/>
        <v>0</v>
      </c>
      <c r="BO91" s="359">
        <f t="shared" ca="1" si="32"/>
        <v>0</v>
      </c>
      <c r="BP91" s="358">
        <f t="shared" ca="1" si="20"/>
        <v>0</v>
      </c>
      <c r="BQ91" s="206"/>
      <c r="BR91" s="234" t="str">
        <f t="shared" si="21"/>
        <v/>
      </c>
    </row>
    <row r="92" spans="1:75" ht="20.100000000000001" customHeight="1" outlineLevel="1" x14ac:dyDescent="0.2">
      <c r="A92" s="354">
        <f ca="1">INDEX(MC_Dispositivo!B:E,MATCH('Quantitativo_BR-356'!C92,MC_Dispositivo!B:B,0),2)</f>
        <v>5213364</v>
      </c>
      <c r="B92" s="354" t="str">
        <f ca="1">INDEX([10]TPU!$B:$B,MATCH($A92,[10]TPU!$A:$A,0))</f>
        <v>SICRO</v>
      </c>
      <c r="C92" s="354" t="s">
        <v>849</v>
      </c>
      <c r="D92" s="355" t="str">
        <f ca="1">INDEX(MC_Dispositivo!B:E,MATCH('Quantitativo_BR-356'!C92,MC_Dispositivo!B:B,0),3)</f>
        <v>Remoção de placa de sinalização</v>
      </c>
      <c r="E92" s="354" t="str">
        <f ca="1">INDEX(MC_Dispositivo!B:E,MATCH('Quantitativo_BR-356'!C92,MC_Dispositivo!B:B,0),4)</f>
        <v>m²</v>
      </c>
      <c r="F92" s="356" cm="1">
        <f t="array" aca="1" ref="F92" ca="1">IF($BS$1="Todos",SUM(IF(($BS$1="todos")*(MC_Dispositivo!$B$54:$B$212=$C92),MC_Dispositivo!$F$54:$BE$212)),SUM(IF((MC_Dispositivo!$F$36:$BE$36=$BS$1)*(MC_Dispositivo!$B$54:$B$212=$C92),MC_Dispositivo!$F$54:$BE$212)))</f>
        <v>0</v>
      </c>
      <c r="G92" s="357" cm="1">
        <f t="array" aca="1" ref="G92" ca="1">SUM(IF((MC_Dispositivo!$B$53:$B$189=$C92)*(MC_Dispositivo!$F$36:$BE$36=$BS$1)*(MC_Dispositivo!$F$43:$BE$43=G$1),MC_Dispositivo!$F$53:$BE$189))</f>
        <v>0</v>
      </c>
      <c r="H92" s="357" cm="1">
        <f t="array" aca="1" ref="H92" ca="1">SUM(IF((MC_Dispositivo!$B$53:$B$189=$C92)*(MC_Dispositivo!$F$36:$BE$36=$BS$1)*(MC_Dispositivo!$F$43:$BE$43=H$1),MC_Dispositivo!$F$53:$BE$189))</f>
        <v>0</v>
      </c>
      <c r="I92" s="357" cm="1">
        <f t="array" aca="1" ref="I92" ca="1">SUM(IF((MC_Dispositivo!$B$53:$B$189=$C92)*(MC_Dispositivo!$F$36:$BE$36=$BS$1)*(MC_Dispositivo!$F$43:$BE$43=I$1),MC_Dispositivo!$F$53:$BE$189))</f>
        <v>0</v>
      </c>
      <c r="J92" s="357" cm="1">
        <f t="array" aca="1" ref="J92" ca="1">SUM(IF((MC_Dispositivo!$B$53:$B$189=$C92)*(MC_Dispositivo!$F$36:$BE$36=$BS$1)*(MC_Dispositivo!$F$43:$BE$43=J$1),MC_Dispositivo!$F$53:$BE$189))</f>
        <v>0</v>
      </c>
      <c r="K92" s="357" cm="1">
        <f t="array" aca="1" ref="K92" ca="1">SUM(IF((MC_Dispositivo!$B$53:$B$189=$C92)*(MC_Dispositivo!$F$36:$BE$36=$BS$1)*(MC_Dispositivo!$F$43:$BE$43=K$1),MC_Dispositivo!$F$53:$BE$189))</f>
        <v>0</v>
      </c>
      <c r="L92" s="357" cm="1">
        <f t="array" aca="1" ref="L92" ca="1">SUM(IF((MC_Dispositivo!$B$53:$B$189=$C92)*(MC_Dispositivo!$F$36:$BE$36=$BS$1)*(MC_Dispositivo!$F$43:$BE$43=L$1),MC_Dispositivo!$F$53:$BE$189))</f>
        <v>0</v>
      </c>
      <c r="M92" s="357" cm="1">
        <f t="array" aca="1" ref="M92" ca="1">SUM(IF((MC_Dispositivo!$B$53:$B$189=$C92)*(MC_Dispositivo!$F$36:$BE$36=$BS$1)*(MC_Dispositivo!$F$43:$BE$43=M$1),MC_Dispositivo!$F$53:$BE$189))</f>
        <v>0</v>
      </c>
      <c r="N92" s="357" cm="1">
        <f t="array" aca="1" ref="N92" ca="1">SUM(IF((MC_Dispositivo!$B$53:$B$189=$C92)*(MC_Dispositivo!$F$36:$BE$36=$BS$1)*(MC_Dispositivo!$F$43:$BE$43=N$1),MC_Dispositivo!$F$53:$BE$189))</f>
        <v>0</v>
      </c>
      <c r="O92" s="357" cm="1">
        <f t="array" aca="1" ref="O92" ca="1">SUM(IF((MC_Dispositivo!$B$53:$B$189=$C92)*(MC_Dispositivo!$F$36:$BE$36=$BS$1)*(MC_Dispositivo!$F$43:$BE$43=O$1),MC_Dispositivo!$F$53:$BE$189))</f>
        <v>0</v>
      </c>
      <c r="P92" s="357" cm="1">
        <f t="array" aca="1" ref="P92" ca="1">SUM(IF((MC_Dispositivo!$B$53:$B$189=$C92)*(MC_Dispositivo!$F$36:$BE$36=$BS$1)*(MC_Dispositivo!$F$43:$BE$43=P$1),MC_Dispositivo!$F$53:$BE$189))</f>
        <v>0</v>
      </c>
      <c r="Q92" s="357" cm="1">
        <f t="array" aca="1" ref="Q92" ca="1">SUM(IF((MC_Dispositivo!$B$53:$B$189=$C92)*(MC_Dispositivo!$F$36:$BE$36=$BS$1)*(MC_Dispositivo!$F$43:$BE$43=Q$1),MC_Dispositivo!$F$53:$BE$189))</f>
        <v>0</v>
      </c>
      <c r="R92" s="357" cm="1">
        <f t="array" aca="1" ref="R92" ca="1">SUM(IF((MC_Dispositivo!$B$53:$B$189=$C92)*(MC_Dispositivo!$F$36:$BE$36=$BS$1)*(MC_Dispositivo!$F$43:$BE$43=R$1),MC_Dispositivo!$F$53:$BE$189))</f>
        <v>0</v>
      </c>
      <c r="S92" s="357" cm="1">
        <f t="array" aca="1" ref="S92" ca="1">SUM(IF((MC_Dispositivo!$B$53:$B$189=$C92)*(MC_Dispositivo!$F$36:$BE$36=$BS$1)*(MC_Dispositivo!$F$43:$BE$43=S$1),MC_Dispositivo!$F$53:$BE$189))</f>
        <v>0</v>
      </c>
      <c r="T92" s="357" cm="1">
        <f t="array" aca="1" ref="T92" ca="1">SUM(IF((MC_Dispositivo!$B$53:$B$189=$C92)*(MC_Dispositivo!$F$36:$BE$36=$BS$1)*(MC_Dispositivo!$F$43:$BE$43=T$1),MC_Dispositivo!$F$53:$BE$189))</f>
        <v>0</v>
      </c>
      <c r="U92" s="357" cm="1">
        <f t="array" aca="1" ref="U92" ca="1">SUM(IF((MC_Dispositivo!$B$53:$B$189=$C92)*(MC_Dispositivo!$F$36:$BE$36=$BS$1)*(MC_Dispositivo!$F$43:$BE$43=U$1),MC_Dispositivo!$F$53:$BE$189))</f>
        <v>0</v>
      </c>
      <c r="V92" s="357" cm="1">
        <f t="array" aca="1" ref="V92" ca="1">SUM(IF((MC_Dispositivo!$B$53:$B$189=$C92)*(MC_Dispositivo!$F$36:$BE$36=$BS$1)*(MC_Dispositivo!$F$43:$BE$43=V$1),MC_Dispositivo!$F$53:$BE$189))</f>
        <v>0</v>
      </c>
      <c r="W92" s="357" cm="1">
        <f t="array" aca="1" ref="W92" ca="1">SUM(IF((MC_Dispositivo!$B$53:$B$189=$C92)*(MC_Dispositivo!$F$36:$BE$36=$BS$1)*(MC_Dispositivo!$F$43:$BE$43=W$1),MC_Dispositivo!$F$53:$BE$189))</f>
        <v>0</v>
      </c>
      <c r="X92" s="357" cm="1">
        <f t="array" aca="1" ref="X92" ca="1">SUM(IF((MC_Dispositivo!$B$53:$B$189=$C92)*(MC_Dispositivo!$F$36:$BE$36=$BS$1)*(MC_Dispositivo!$F$43:$BE$43=X$1),MC_Dispositivo!$F$53:$BE$189))</f>
        <v>0</v>
      </c>
      <c r="Y92" s="357" cm="1">
        <f t="array" aca="1" ref="Y92" ca="1">SUM(IF((MC_Dispositivo!$B$53:$B$189=$C92)*(MC_Dispositivo!$F$36:$BE$36=$BS$1)*(MC_Dispositivo!$F$43:$BE$43=Y$1),MC_Dispositivo!$F$53:$BE$189))</f>
        <v>0</v>
      </c>
      <c r="Z92" s="357" cm="1">
        <f t="array" aca="1" ref="Z92" ca="1">SUM(IF((MC_Dispositivo!$B$53:$B$189=$C92)*(MC_Dispositivo!$F$36:$BE$36=$BS$1)*(MC_Dispositivo!$F$43:$BE$43=Z$1),MC_Dispositivo!$F$53:$BE$189))</f>
        <v>0</v>
      </c>
      <c r="AA92" s="357" cm="1">
        <f t="array" aca="1" ref="AA92" ca="1">SUM(IF((MC_Dispositivo!$B$53:$B$189=$C92)*(MC_Dispositivo!$F$36:$BE$36=$BS$1)*(MC_Dispositivo!$F$43:$BE$43=AA$1),MC_Dispositivo!$F$53:$BE$189))</f>
        <v>0</v>
      </c>
      <c r="AB92" s="357" cm="1">
        <f t="array" aca="1" ref="AB92" ca="1">SUM(IF((MC_Dispositivo!$B$53:$B$189=$C92)*(MC_Dispositivo!$F$36:$BE$36=$BS$1)*(MC_Dispositivo!$F$43:$BE$43=AB$1),MC_Dispositivo!$F$53:$BE$189))</f>
        <v>0</v>
      </c>
      <c r="AC92" s="357" cm="1">
        <f t="array" aca="1" ref="AC92" ca="1">SUM(IF((MC_Dispositivo!$B$53:$B$189=$C92)*(MC_Dispositivo!$F$36:$BE$36=$BS$1)*(MC_Dispositivo!$F$43:$BE$43=AC$1),MC_Dispositivo!$F$53:$BE$189))</f>
        <v>0</v>
      </c>
      <c r="AD92" s="357" cm="1">
        <f t="array" aca="1" ref="AD92" ca="1">SUM(IF((MC_Dispositivo!$B$53:$B$189=$C92)*(MC_Dispositivo!$F$36:$BE$36=$BS$1)*(MC_Dispositivo!$F$43:$BE$43=AD$1),MC_Dispositivo!$F$53:$BE$189))</f>
        <v>0</v>
      </c>
      <c r="AE92" s="357" cm="1">
        <f t="array" aca="1" ref="AE92" ca="1">SUM(IF((MC_Dispositivo!$B$53:$B$189=$C92)*(MC_Dispositivo!$F$36:$BE$36=$BS$1)*(MC_Dispositivo!$F$43:$BE$43=AE$1),MC_Dispositivo!$F$53:$BE$189))</f>
        <v>0</v>
      </c>
      <c r="AF92" s="357" cm="1">
        <f t="array" aca="1" ref="AF92" ca="1">SUM(IF((MC_Dispositivo!$B$53:$B$189=$C92)*(MC_Dispositivo!$F$36:$BE$36=$BS$1)*(MC_Dispositivo!$F$43:$BE$43=AF$1),MC_Dispositivo!$F$53:$BE$189))</f>
        <v>0</v>
      </c>
      <c r="AG92" s="357" cm="1">
        <f t="array" aca="1" ref="AG92" ca="1">SUM(IF((MC_Dispositivo!$B$53:$B$189=$C92)*(MC_Dispositivo!$F$36:$BE$36=$BS$1)*(MC_Dispositivo!$F$43:$BE$43=AG$1),MC_Dispositivo!$F$53:$BE$189))</f>
        <v>0</v>
      </c>
      <c r="AH92" s="357" cm="1">
        <f t="array" aca="1" ref="AH92" ca="1">SUM(IF((MC_Dispositivo!$B$53:$B$189=$C92)*(MC_Dispositivo!$F$36:$BE$36=$BS$1)*(MC_Dispositivo!$F$43:$BE$43=AH$1),MC_Dispositivo!$F$53:$BE$189))</f>
        <v>0</v>
      </c>
      <c r="AI92" s="357" cm="1">
        <f t="array" aca="1" ref="AI92" ca="1">SUM(IF((MC_Dispositivo!$B$53:$B$189=$C92)*(MC_Dispositivo!$F$36:$BE$36=$BS$1)*(MC_Dispositivo!$F$43:$BE$43=AI$1),MC_Dispositivo!$F$53:$BE$189))</f>
        <v>0</v>
      </c>
      <c r="AJ92" s="357" cm="1">
        <f t="array" aca="1" ref="AJ92" ca="1">SUM(IF((MC_Dispositivo!$B$53:$B$189=$C92)*(MC_Dispositivo!$F$36:$BE$36=$BS$1)*(MC_Dispositivo!$F$43:$BE$43=AJ$1),MC_Dispositivo!$F$53:$BE$189))</f>
        <v>0</v>
      </c>
      <c r="AK92" s="358">
        <f ca="1">IF(A92="","",INDEX([10]TPU!$G:$G,MATCH($A92,[10]TPU!$A:$A,0)))</f>
        <v>24.16</v>
      </c>
      <c r="AL92" s="359">
        <f t="shared" ca="1" si="30"/>
        <v>0</v>
      </c>
      <c r="AM92" s="359">
        <f t="shared" ca="1" si="30"/>
        <v>0</v>
      </c>
      <c r="AN92" s="359">
        <f t="shared" ca="1" si="30"/>
        <v>0</v>
      </c>
      <c r="AO92" s="359">
        <f t="shared" ca="1" si="30"/>
        <v>0</v>
      </c>
      <c r="AP92" s="359">
        <f t="shared" ca="1" si="30"/>
        <v>0</v>
      </c>
      <c r="AQ92" s="359">
        <f t="shared" ca="1" si="30"/>
        <v>0</v>
      </c>
      <c r="AR92" s="359">
        <f t="shared" ca="1" si="30"/>
        <v>0</v>
      </c>
      <c r="AS92" s="359">
        <f t="shared" ca="1" si="30"/>
        <v>0</v>
      </c>
      <c r="AT92" s="359">
        <f t="shared" ca="1" si="30"/>
        <v>0</v>
      </c>
      <c r="AU92" s="359">
        <f t="shared" ca="1" si="30"/>
        <v>0</v>
      </c>
      <c r="AV92" s="359">
        <f t="shared" ca="1" si="31"/>
        <v>0</v>
      </c>
      <c r="AW92" s="359">
        <f t="shared" ca="1" si="31"/>
        <v>0</v>
      </c>
      <c r="AX92" s="359">
        <f t="shared" ca="1" si="31"/>
        <v>0</v>
      </c>
      <c r="AY92" s="359">
        <f t="shared" ca="1" si="31"/>
        <v>0</v>
      </c>
      <c r="AZ92" s="359">
        <f t="shared" ca="1" si="31"/>
        <v>0</v>
      </c>
      <c r="BA92" s="359">
        <f t="shared" ca="1" si="31"/>
        <v>0</v>
      </c>
      <c r="BB92" s="359">
        <f t="shared" ca="1" si="31"/>
        <v>0</v>
      </c>
      <c r="BC92" s="359">
        <f t="shared" ca="1" si="31"/>
        <v>0</v>
      </c>
      <c r="BD92" s="359">
        <f t="shared" ca="1" si="31"/>
        <v>0</v>
      </c>
      <c r="BE92" s="359">
        <f t="shared" ca="1" si="31"/>
        <v>0</v>
      </c>
      <c r="BF92" s="359">
        <f t="shared" ca="1" si="32"/>
        <v>0</v>
      </c>
      <c r="BG92" s="359">
        <f t="shared" ca="1" si="32"/>
        <v>0</v>
      </c>
      <c r="BH92" s="359">
        <f t="shared" ca="1" si="32"/>
        <v>0</v>
      </c>
      <c r="BI92" s="359">
        <f t="shared" ca="1" si="32"/>
        <v>0</v>
      </c>
      <c r="BJ92" s="359">
        <f t="shared" ca="1" si="32"/>
        <v>0</v>
      </c>
      <c r="BK92" s="359">
        <f t="shared" ca="1" si="32"/>
        <v>0</v>
      </c>
      <c r="BL92" s="359">
        <f t="shared" ca="1" si="32"/>
        <v>0</v>
      </c>
      <c r="BM92" s="359">
        <f t="shared" ca="1" si="32"/>
        <v>0</v>
      </c>
      <c r="BN92" s="359">
        <f t="shared" ca="1" si="32"/>
        <v>0</v>
      </c>
      <c r="BO92" s="359">
        <f t="shared" ca="1" si="32"/>
        <v>0</v>
      </c>
      <c r="BP92" s="358">
        <f t="shared" ref="BP92:BP93" ca="1" si="33">IF(AK92="",SUM(AL92:BO92),(F92*AK92))</f>
        <v>0</v>
      </c>
      <c r="BQ92" s="206"/>
      <c r="BR92" s="234" t="str">
        <f t="shared" si="21"/>
        <v/>
      </c>
    </row>
    <row r="93" spans="1:75" ht="20.100000000000001" customHeight="1" outlineLevel="1" x14ac:dyDescent="0.2">
      <c r="A93" s="354">
        <f ca="1">INDEX(MC_Dispositivo!B:E,MATCH('Quantitativo_BR-356'!C93,MC_Dispositivo!B:B,0),2)</f>
        <v>5213570</v>
      </c>
      <c r="B93" s="354" t="str">
        <f ca="1">INDEX([10]TPU!$B:$B,MATCH($A93,[10]TPU!$A:$A,0))</f>
        <v>SICRO</v>
      </c>
      <c r="C93" s="354" t="s">
        <v>850</v>
      </c>
      <c r="D93" s="355" t="str">
        <f ca="1">INDEX(MC_Dispositivo!B:E,MATCH('Quantitativo_BR-356'!C93,MC_Dispositivo!B:B,0),3)</f>
        <v>Placa em aço - película I + I - fornecimento e implantação</v>
      </c>
      <c r="E93" s="354" t="str">
        <f ca="1">INDEX(MC_Dispositivo!B:E,MATCH('Quantitativo_BR-356'!C93,MC_Dispositivo!B:B,0),4)</f>
        <v>m²</v>
      </c>
      <c r="F93" s="356" cm="1">
        <f t="array" aca="1" ref="F93" ca="1">IF($BS$1="Todos",SUM(IF(($BS$1="todos")*(MC_Dispositivo!$B$54:$B$212=$C93),MC_Dispositivo!$F$54:$BE$212)),SUM(IF((MC_Dispositivo!$F$36:$BE$36=$BS$1)*(MC_Dispositivo!$B$54:$B$212=$C93),MC_Dispositivo!$F$54:$BE$212)))</f>
        <v>0</v>
      </c>
      <c r="G93" s="357" cm="1">
        <f t="array" aca="1" ref="G93" ca="1">SUM(IF((MC_Dispositivo!$B$53:$B$189=$C93)*(MC_Dispositivo!$F$36:$BE$36=$BS$1)*(MC_Dispositivo!$F$43:$BE$43=G$1),MC_Dispositivo!$F$53:$BE$189))</f>
        <v>0</v>
      </c>
      <c r="H93" s="357" cm="1">
        <f t="array" aca="1" ref="H93" ca="1">SUM(IF((MC_Dispositivo!$B$53:$B$189=$C93)*(MC_Dispositivo!$F$36:$BE$36=$BS$1)*(MC_Dispositivo!$F$43:$BE$43=H$1),MC_Dispositivo!$F$53:$BE$189))</f>
        <v>0</v>
      </c>
      <c r="I93" s="357" cm="1">
        <f t="array" aca="1" ref="I93" ca="1">SUM(IF((MC_Dispositivo!$B$53:$B$189=$C93)*(MC_Dispositivo!$F$36:$BE$36=$BS$1)*(MC_Dispositivo!$F$43:$BE$43=I$1),MC_Dispositivo!$F$53:$BE$189))</f>
        <v>0</v>
      </c>
      <c r="J93" s="357" cm="1">
        <f t="array" aca="1" ref="J93" ca="1">SUM(IF((MC_Dispositivo!$B$53:$B$189=$C93)*(MC_Dispositivo!$F$36:$BE$36=$BS$1)*(MC_Dispositivo!$F$43:$BE$43=J$1),MC_Dispositivo!$F$53:$BE$189))</f>
        <v>0</v>
      </c>
      <c r="K93" s="357" cm="1">
        <f t="array" aca="1" ref="K93" ca="1">SUM(IF((MC_Dispositivo!$B$53:$B$189=$C93)*(MC_Dispositivo!$F$36:$BE$36=$BS$1)*(MC_Dispositivo!$F$43:$BE$43=K$1),MC_Dispositivo!$F$53:$BE$189))</f>
        <v>0</v>
      </c>
      <c r="L93" s="357" cm="1">
        <f t="array" aca="1" ref="L93" ca="1">SUM(IF((MC_Dispositivo!$B$53:$B$189=$C93)*(MC_Dispositivo!$F$36:$BE$36=$BS$1)*(MC_Dispositivo!$F$43:$BE$43=L$1),MC_Dispositivo!$F$53:$BE$189))</f>
        <v>0</v>
      </c>
      <c r="M93" s="357" cm="1">
        <f t="array" aca="1" ref="M93" ca="1">SUM(IF((MC_Dispositivo!$B$53:$B$189=$C93)*(MC_Dispositivo!$F$36:$BE$36=$BS$1)*(MC_Dispositivo!$F$43:$BE$43=M$1),MC_Dispositivo!$F$53:$BE$189))</f>
        <v>0</v>
      </c>
      <c r="N93" s="357" cm="1">
        <f t="array" aca="1" ref="N93" ca="1">SUM(IF((MC_Dispositivo!$B$53:$B$189=$C93)*(MC_Dispositivo!$F$36:$BE$36=$BS$1)*(MC_Dispositivo!$F$43:$BE$43=N$1),MC_Dispositivo!$F$53:$BE$189))</f>
        <v>0</v>
      </c>
      <c r="O93" s="357" cm="1">
        <f t="array" aca="1" ref="O93" ca="1">SUM(IF((MC_Dispositivo!$B$53:$B$189=$C93)*(MC_Dispositivo!$F$36:$BE$36=$BS$1)*(MC_Dispositivo!$F$43:$BE$43=O$1),MC_Dispositivo!$F$53:$BE$189))</f>
        <v>0</v>
      </c>
      <c r="P93" s="357" cm="1">
        <f t="array" aca="1" ref="P93" ca="1">SUM(IF((MC_Dispositivo!$B$53:$B$189=$C93)*(MC_Dispositivo!$F$36:$BE$36=$BS$1)*(MC_Dispositivo!$F$43:$BE$43=P$1),MC_Dispositivo!$F$53:$BE$189))</f>
        <v>0</v>
      </c>
      <c r="Q93" s="357" cm="1">
        <f t="array" aca="1" ref="Q93" ca="1">SUM(IF((MC_Dispositivo!$B$53:$B$189=$C93)*(MC_Dispositivo!$F$36:$BE$36=$BS$1)*(MC_Dispositivo!$F$43:$BE$43=Q$1),MC_Dispositivo!$F$53:$BE$189))</f>
        <v>0</v>
      </c>
      <c r="R93" s="357" cm="1">
        <f t="array" aca="1" ref="R93" ca="1">SUM(IF((MC_Dispositivo!$B$53:$B$189=$C93)*(MC_Dispositivo!$F$36:$BE$36=$BS$1)*(MC_Dispositivo!$F$43:$BE$43=R$1),MC_Dispositivo!$F$53:$BE$189))</f>
        <v>0</v>
      </c>
      <c r="S93" s="357" cm="1">
        <f t="array" aca="1" ref="S93" ca="1">SUM(IF((MC_Dispositivo!$B$53:$B$189=$C93)*(MC_Dispositivo!$F$36:$BE$36=$BS$1)*(MC_Dispositivo!$F$43:$BE$43=S$1),MC_Dispositivo!$F$53:$BE$189))</f>
        <v>0</v>
      </c>
      <c r="T93" s="357" cm="1">
        <f t="array" aca="1" ref="T93" ca="1">SUM(IF((MC_Dispositivo!$B$53:$B$189=$C93)*(MC_Dispositivo!$F$36:$BE$36=$BS$1)*(MC_Dispositivo!$F$43:$BE$43=T$1),MC_Dispositivo!$F$53:$BE$189))</f>
        <v>0</v>
      </c>
      <c r="U93" s="357" cm="1">
        <f t="array" aca="1" ref="U93" ca="1">SUM(IF((MC_Dispositivo!$B$53:$B$189=$C93)*(MC_Dispositivo!$F$36:$BE$36=$BS$1)*(MC_Dispositivo!$F$43:$BE$43=U$1),MC_Dispositivo!$F$53:$BE$189))</f>
        <v>0</v>
      </c>
      <c r="V93" s="357" cm="1">
        <f t="array" aca="1" ref="V93" ca="1">SUM(IF((MC_Dispositivo!$B$53:$B$189=$C93)*(MC_Dispositivo!$F$36:$BE$36=$BS$1)*(MC_Dispositivo!$F$43:$BE$43=V$1),MC_Dispositivo!$F$53:$BE$189))</f>
        <v>0</v>
      </c>
      <c r="W93" s="357" cm="1">
        <f t="array" aca="1" ref="W93" ca="1">SUM(IF((MC_Dispositivo!$B$53:$B$189=$C93)*(MC_Dispositivo!$F$36:$BE$36=$BS$1)*(MC_Dispositivo!$F$43:$BE$43=W$1),MC_Dispositivo!$F$53:$BE$189))</f>
        <v>0</v>
      </c>
      <c r="X93" s="357" cm="1">
        <f t="array" aca="1" ref="X93" ca="1">SUM(IF((MC_Dispositivo!$B$53:$B$189=$C93)*(MC_Dispositivo!$F$36:$BE$36=$BS$1)*(MC_Dispositivo!$F$43:$BE$43=X$1),MC_Dispositivo!$F$53:$BE$189))</f>
        <v>0</v>
      </c>
      <c r="Y93" s="357" cm="1">
        <f t="array" aca="1" ref="Y93" ca="1">SUM(IF((MC_Dispositivo!$B$53:$B$189=$C93)*(MC_Dispositivo!$F$36:$BE$36=$BS$1)*(MC_Dispositivo!$F$43:$BE$43=Y$1),MC_Dispositivo!$F$53:$BE$189))</f>
        <v>0</v>
      </c>
      <c r="Z93" s="357" cm="1">
        <f t="array" aca="1" ref="Z93" ca="1">SUM(IF((MC_Dispositivo!$B$53:$B$189=$C93)*(MC_Dispositivo!$F$36:$BE$36=$BS$1)*(MC_Dispositivo!$F$43:$BE$43=Z$1),MC_Dispositivo!$F$53:$BE$189))</f>
        <v>0</v>
      </c>
      <c r="AA93" s="357" cm="1">
        <f t="array" aca="1" ref="AA93" ca="1">SUM(IF((MC_Dispositivo!$B$53:$B$189=$C93)*(MC_Dispositivo!$F$36:$BE$36=$BS$1)*(MC_Dispositivo!$F$43:$BE$43=AA$1),MC_Dispositivo!$F$53:$BE$189))</f>
        <v>0</v>
      </c>
      <c r="AB93" s="357" cm="1">
        <f t="array" aca="1" ref="AB93" ca="1">SUM(IF((MC_Dispositivo!$B$53:$B$189=$C93)*(MC_Dispositivo!$F$36:$BE$36=$BS$1)*(MC_Dispositivo!$F$43:$BE$43=AB$1),MC_Dispositivo!$F$53:$BE$189))</f>
        <v>0</v>
      </c>
      <c r="AC93" s="357" cm="1">
        <f t="array" aca="1" ref="AC93" ca="1">SUM(IF((MC_Dispositivo!$B$53:$B$189=$C93)*(MC_Dispositivo!$F$36:$BE$36=$BS$1)*(MC_Dispositivo!$F$43:$BE$43=AC$1),MC_Dispositivo!$F$53:$BE$189))</f>
        <v>0</v>
      </c>
      <c r="AD93" s="357" cm="1">
        <f t="array" aca="1" ref="AD93" ca="1">SUM(IF((MC_Dispositivo!$B$53:$B$189=$C93)*(MC_Dispositivo!$F$36:$BE$36=$BS$1)*(MC_Dispositivo!$F$43:$BE$43=AD$1),MC_Dispositivo!$F$53:$BE$189))</f>
        <v>0</v>
      </c>
      <c r="AE93" s="357" cm="1">
        <f t="array" aca="1" ref="AE93" ca="1">SUM(IF((MC_Dispositivo!$B$53:$B$189=$C93)*(MC_Dispositivo!$F$36:$BE$36=$BS$1)*(MC_Dispositivo!$F$43:$BE$43=AE$1),MC_Dispositivo!$F$53:$BE$189))</f>
        <v>0</v>
      </c>
      <c r="AF93" s="357" cm="1">
        <f t="array" aca="1" ref="AF93" ca="1">SUM(IF((MC_Dispositivo!$B$53:$B$189=$C93)*(MC_Dispositivo!$F$36:$BE$36=$BS$1)*(MC_Dispositivo!$F$43:$BE$43=AF$1),MC_Dispositivo!$F$53:$BE$189))</f>
        <v>0</v>
      </c>
      <c r="AG93" s="357" cm="1">
        <f t="array" aca="1" ref="AG93" ca="1">SUM(IF((MC_Dispositivo!$B$53:$B$189=$C93)*(MC_Dispositivo!$F$36:$BE$36=$BS$1)*(MC_Dispositivo!$F$43:$BE$43=AG$1),MC_Dispositivo!$F$53:$BE$189))</f>
        <v>0</v>
      </c>
      <c r="AH93" s="357" cm="1">
        <f t="array" aca="1" ref="AH93" ca="1">SUM(IF((MC_Dispositivo!$B$53:$B$189=$C93)*(MC_Dispositivo!$F$36:$BE$36=$BS$1)*(MC_Dispositivo!$F$43:$BE$43=AH$1),MC_Dispositivo!$F$53:$BE$189))</f>
        <v>0</v>
      </c>
      <c r="AI93" s="357" cm="1">
        <f t="array" aca="1" ref="AI93" ca="1">SUM(IF((MC_Dispositivo!$B$53:$B$189=$C93)*(MC_Dispositivo!$F$36:$BE$36=$BS$1)*(MC_Dispositivo!$F$43:$BE$43=AI$1),MC_Dispositivo!$F$53:$BE$189))</f>
        <v>0</v>
      </c>
      <c r="AJ93" s="357" cm="1">
        <f t="array" aca="1" ref="AJ93" ca="1">SUM(IF((MC_Dispositivo!$B$53:$B$189=$C93)*(MC_Dispositivo!$F$36:$BE$36=$BS$1)*(MC_Dispositivo!$F$43:$BE$43=AJ$1),MC_Dispositivo!$F$53:$BE$189))</f>
        <v>0</v>
      </c>
      <c r="AK93" s="358">
        <f ca="1">IF(A93="","",INDEX([10]TPU!$G:$G,MATCH($A93,[10]TPU!$A:$A,0)))</f>
        <v>566.54999999999995</v>
      </c>
      <c r="AL93" s="359">
        <f t="shared" ca="1" si="30"/>
        <v>0</v>
      </c>
      <c r="AM93" s="359">
        <f t="shared" ca="1" si="30"/>
        <v>0</v>
      </c>
      <c r="AN93" s="359">
        <f t="shared" ca="1" si="30"/>
        <v>0</v>
      </c>
      <c r="AO93" s="359">
        <f t="shared" ca="1" si="30"/>
        <v>0</v>
      </c>
      <c r="AP93" s="359">
        <f t="shared" ca="1" si="30"/>
        <v>0</v>
      </c>
      <c r="AQ93" s="359">
        <f t="shared" ca="1" si="30"/>
        <v>0</v>
      </c>
      <c r="AR93" s="359">
        <f t="shared" ca="1" si="30"/>
        <v>0</v>
      </c>
      <c r="AS93" s="359">
        <f t="shared" ca="1" si="30"/>
        <v>0</v>
      </c>
      <c r="AT93" s="359">
        <f t="shared" ca="1" si="30"/>
        <v>0</v>
      </c>
      <c r="AU93" s="359">
        <f t="shared" ca="1" si="30"/>
        <v>0</v>
      </c>
      <c r="AV93" s="359">
        <f t="shared" ca="1" si="31"/>
        <v>0</v>
      </c>
      <c r="AW93" s="359">
        <f t="shared" ca="1" si="31"/>
        <v>0</v>
      </c>
      <c r="AX93" s="359">
        <f t="shared" ca="1" si="31"/>
        <v>0</v>
      </c>
      <c r="AY93" s="359">
        <f t="shared" ca="1" si="31"/>
        <v>0</v>
      </c>
      <c r="AZ93" s="359">
        <f t="shared" ca="1" si="31"/>
        <v>0</v>
      </c>
      <c r="BA93" s="359">
        <f t="shared" ca="1" si="31"/>
        <v>0</v>
      </c>
      <c r="BB93" s="359">
        <f t="shared" ca="1" si="31"/>
        <v>0</v>
      </c>
      <c r="BC93" s="359">
        <f t="shared" ca="1" si="31"/>
        <v>0</v>
      </c>
      <c r="BD93" s="359">
        <f t="shared" ca="1" si="31"/>
        <v>0</v>
      </c>
      <c r="BE93" s="359">
        <f t="shared" ca="1" si="31"/>
        <v>0</v>
      </c>
      <c r="BF93" s="359">
        <f t="shared" ca="1" si="32"/>
        <v>0</v>
      </c>
      <c r="BG93" s="359">
        <f t="shared" ca="1" si="32"/>
        <v>0</v>
      </c>
      <c r="BH93" s="359">
        <f t="shared" ca="1" si="32"/>
        <v>0</v>
      </c>
      <c r="BI93" s="359">
        <f t="shared" ca="1" si="32"/>
        <v>0</v>
      </c>
      <c r="BJ93" s="359">
        <f t="shared" ca="1" si="32"/>
        <v>0</v>
      </c>
      <c r="BK93" s="359">
        <f t="shared" ca="1" si="32"/>
        <v>0</v>
      </c>
      <c r="BL93" s="359">
        <f t="shared" ca="1" si="32"/>
        <v>0</v>
      </c>
      <c r="BM93" s="359">
        <f t="shared" ca="1" si="32"/>
        <v>0</v>
      </c>
      <c r="BN93" s="359">
        <f t="shared" ca="1" si="32"/>
        <v>0</v>
      </c>
      <c r="BO93" s="359">
        <f t="shared" ca="1" si="32"/>
        <v>0</v>
      </c>
      <c r="BP93" s="358">
        <f t="shared" ca="1" si="33"/>
        <v>0</v>
      </c>
      <c r="BQ93" s="206"/>
      <c r="BR93" s="234" t="str">
        <f t="shared" si="21"/>
        <v/>
      </c>
    </row>
    <row r="94" spans="1:75" ht="20.100000000000001" customHeight="1" outlineLevel="1" x14ac:dyDescent="0.2">
      <c r="A94" s="349"/>
      <c r="B94" s="349"/>
      <c r="C94" s="350">
        <v>7</v>
      </c>
      <c r="D94" s="351" t="s">
        <v>163</v>
      </c>
      <c r="E94" s="349"/>
      <c r="F94" s="352"/>
      <c r="G94" s="352"/>
      <c r="H94" s="352"/>
      <c r="I94" s="352"/>
      <c r="J94" s="352"/>
      <c r="K94" s="352"/>
      <c r="L94" s="352"/>
      <c r="M94" s="352"/>
      <c r="N94" s="352"/>
      <c r="O94" s="352"/>
      <c r="P94" s="352"/>
      <c r="Q94" s="352"/>
      <c r="R94" s="352"/>
      <c r="S94" s="352"/>
      <c r="T94" s="352"/>
      <c r="U94" s="352"/>
      <c r="V94" s="352"/>
      <c r="W94" s="352"/>
      <c r="X94" s="352"/>
      <c r="Y94" s="352"/>
      <c r="Z94" s="352"/>
      <c r="AA94" s="352"/>
      <c r="AB94" s="352"/>
      <c r="AC94" s="352"/>
      <c r="AD94" s="352"/>
      <c r="AE94" s="352"/>
      <c r="AF94" s="352"/>
      <c r="AG94" s="352"/>
      <c r="AH94" s="352"/>
      <c r="AI94" s="352"/>
      <c r="AJ94" s="352"/>
      <c r="AK94" s="352"/>
      <c r="AL94" s="353">
        <f t="shared" ref="AL94:AU100" ca="1" si="34">IF($A94="",SUMIFS(AL95:AL140,$C95:$C140,$C94&amp;"*",$A95:$A140,"&lt;&gt;"&amp;""),G94*$AK94)</f>
        <v>0</v>
      </c>
      <c r="AM94" s="353">
        <f t="shared" ca="1" si="34"/>
        <v>0</v>
      </c>
      <c r="AN94" s="353">
        <f t="shared" ca="1" si="34"/>
        <v>933510.1</v>
      </c>
      <c r="AO94" s="353">
        <f t="shared" ca="1" si="34"/>
        <v>2333775.25</v>
      </c>
      <c r="AP94" s="353">
        <f t="shared" ca="1" si="34"/>
        <v>3267285.3499999996</v>
      </c>
      <c r="AQ94" s="353">
        <f t="shared" ca="1" si="34"/>
        <v>2127050.9500000002</v>
      </c>
      <c r="AR94" s="353">
        <f t="shared" ca="1" si="34"/>
        <v>0</v>
      </c>
      <c r="AS94" s="353">
        <f t="shared" ca="1" si="34"/>
        <v>0</v>
      </c>
      <c r="AT94" s="353">
        <f t="shared" ca="1" si="34"/>
        <v>0</v>
      </c>
      <c r="AU94" s="353">
        <f t="shared" ca="1" si="34"/>
        <v>0</v>
      </c>
      <c r="AV94" s="353">
        <f t="shared" ref="AV94:BE100" ca="1" si="35">IF($A94="",SUMIFS(AV95:AV140,$C95:$C140,$C94&amp;"*",$A95:$A140,"&lt;&gt;"&amp;""),Q94*$AK94)</f>
        <v>0</v>
      </c>
      <c r="AW94" s="353">
        <f t="shared" ca="1" si="35"/>
        <v>0</v>
      </c>
      <c r="AX94" s="353">
        <f t="shared" ca="1" si="35"/>
        <v>0</v>
      </c>
      <c r="AY94" s="353">
        <f t="shared" ca="1" si="35"/>
        <v>0</v>
      </c>
      <c r="AZ94" s="353">
        <f t="shared" ca="1" si="35"/>
        <v>0</v>
      </c>
      <c r="BA94" s="353">
        <f t="shared" ca="1" si="35"/>
        <v>0</v>
      </c>
      <c r="BB94" s="353">
        <f t="shared" ca="1" si="35"/>
        <v>0</v>
      </c>
      <c r="BC94" s="353">
        <f t="shared" ca="1" si="35"/>
        <v>0</v>
      </c>
      <c r="BD94" s="353">
        <f t="shared" ca="1" si="35"/>
        <v>0</v>
      </c>
      <c r="BE94" s="353">
        <f t="shared" ca="1" si="35"/>
        <v>0</v>
      </c>
      <c r="BF94" s="353">
        <f t="shared" ref="BF94:BO100" ca="1" si="36">IF($A94="",SUMIFS(BF95:BF140,$C95:$C140,$C94&amp;"*",$A95:$A140,"&lt;&gt;"&amp;""),AA94*$AK94)</f>
        <v>0</v>
      </c>
      <c r="BG94" s="353">
        <f t="shared" ca="1" si="36"/>
        <v>0</v>
      </c>
      <c r="BH94" s="353">
        <f t="shared" ca="1" si="36"/>
        <v>0</v>
      </c>
      <c r="BI94" s="353">
        <f t="shared" ca="1" si="36"/>
        <v>0</v>
      </c>
      <c r="BJ94" s="353">
        <f t="shared" ca="1" si="36"/>
        <v>0</v>
      </c>
      <c r="BK94" s="353">
        <f t="shared" ca="1" si="36"/>
        <v>0</v>
      </c>
      <c r="BL94" s="353">
        <f t="shared" ca="1" si="36"/>
        <v>0</v>
      </c>
      <c r="BM94" s="353">
        <f t="shared" ca="1" si="36"/>
        <v>0</v>
      </c>
      <c r="BN94" s="353">
        <f t="shared" ca="1" si="36"/>
        <v>0</v>
      </c>
      <c r="BO94" s="353">
        <f t="shared" ca="1" si="36"/>
        <v>0</v>
      </c>
      <c r="BP94" s="353">
        <f t="shared" ref="BP94:BP101" ca="1" si="37">IF(AK94="",SUM(AL94:BO94),(F94*AK94))</f>
        <v>8661621.6499999985</v>
      </c>
      <c r="BQ94" s="206"/>
      <c r="BR94" s="234" t="str">
        <f t="shared" si="21"/>
        <v/>
      </c>
    </row>
    <row r="95" spans="1:75" s="204" customFormat="1" ht="20.100000000000001" customHeight="1" outlineLevel="1" x14ac:dyDescent="0.2">
      <c r="A95" s="354">
        <f ca="1">INDEX(MC_Dispositivo!B:E,MATCH('Quantitativo_BR-356'!C95,MC_Dispositivo!B:B,0),2)</f>
        <v>3713604</v>
      </c>
      <c r="B95" s="354" t="str">
        <f ca="1">INDEX([10]TPU!$B:$B,MATCH($A95,[10]TPU!$A:$A,0))</f>
        <v>SICRO</v>
      </c>
      <c r="C95" s="354" t="s">
        <v>164</v>
      </c>
      <c r="D95" s="355" t="str">
        <f ca="1">INDEX(MC_Dispositivo!B:E,MATCH('Quantitativo_BR-356'!C95,MC_Dispositivo!B:B,0),3)</f>
        <v>Defensa semimaleável simples - fornecimento e implantação</v>
      </c>
      <c r="E95" s="354" t="str">
        <f ca="1">INDEX(MC_Dispositivo!B:E,MATCH('Quantitativo_BR-356'!C95,MC_Dispositivo!B:B,0),4)</f>
        <v>m</v>
      </c>
      <c r="F95" s="356" cm="1">
        <f t="array" aca="1" ref="F95" ca="1">IF($BS$1="Todos",SUM(IF(($BS$1="todos")*(MC_Dispositivo!$B$54:$B$212=$C95),MC_Dispositivo!$F$54:$BE$212)),SUM(IF((MC_Dispositivo!$F$36:$BE$36=$BS$1)*(MC_Dispositivo!$B$54:$B$212=$C95),MC_Dispositivo!$F$54:$BE$212)))</f>
        <v>7240</v>
      </c>
      <c r="G95" s="357" cm="1">
        <f t="array" aca="1" ref="G95" ca="1">SUM(IF((MC_Dispositivo!$B$53:$B$189=$C95)*(MC_Dispositivo!$F$36:$BE$36=$BS$1)*(MC_Dispositivo!$F$43:$BE$43=G$1),MC_Dispositivo!$F$53:$BE$189))</f>
        <v>0</v>
      </c>
      <c r="H95" s="357" cm="1">
        <f t="array" aca="1" ref="H95" ca="1">SUM(IF((MC_Dispositivo!$B$53:$B$189=$C95)*(MC_Dispositivo!$F$36:$BE$36=$BS$1)*(MC_Dispositivo!$F$43:$BE$43=H$1),MC_Dispositivo!$F$53:$BE$189))</f>
        <v>0</v>
      </c>
      <c r="I95" s="357" cm="1">
        <f t="array" aca="1" ref="I95" ca="1">SUM(IF((MC_Dispositivo!$B$53:$B$189=$C95)*(MC_Dispositivo!$F$36:$BE$36=$BS$1)*(MC_Dispositivo!$F$43:$BE$43=I$1),MC_Dispositivo!$F$53:$BE$189))</f>
        <v>800</v>
      </c>
      <c r="J95" s="357" cm="1">
        <f t="array" aca="1" ref="J95" ca="1">SUM(IF((MC_Dispositivo!$B$53:$B$189=$C95)*(MC_Dispositivo!$F$36:$BE$36=$BS$1)*(MC_Dispositivo!$F$43:$BE$43=J$1),MC_Dispositivo!$F$53:$BE$189))</f>
        <v>2000</v>
      </c>
      <c r="K95" s="357" cm="1">
        <f t="array" aca="1" ref="K95" ca="1">SUM(IF((MC_Dispositivo!$B$53:$B$189=$C95)*(MC_Dispositivo!$F$36:$BE$36=$BS$1)*(MC_Dispositivo!$F$43:$BE$43=K$1),MC_Dispositivo!$F$53:$BE$189))</f>
        <v>2800</v>
      </c>
      <c r="L95" s="357" cm="1">
        <f t="array" aca="1" ref="L95" ca="1">SUM(IF((MC_Dispositivo!$B$53:$B$189=$C95)*(MC_Dispositivo!$F$36:$BE$36=$BS$1)*(MC_Dispositivo!$F$43:$BE$43=L$1),MC_Dispositivo!$F$53:$BE$189))</f>
        <v>1640</v>
      </c>
      <c r="M95" s="357" cm="1">
        <f t="array" aca="1" ref="M95" ca="1">SUM(IF((MC_Dispositivo!$B$53:$B$189=$C95)*(MC_Dispositivo!$F$36:$BE$36=$BS$1)*(MC_Dispositivo!$F$43:$BE$43=M$1),MC_Dispositivo!$F$53:$BE$189))</f>
        <v>0</v>
      </c>
      <c r="N95" s="357" cm="1">
        <f t="array" aca="1" ref="N95" ca="1">SUM(IF((MC_Dispositivo!$B$53:$B$189=$C95)*(MC_Dispositivo!$F$36:$BE$36=$BS$1)*(MC_Dispositivo!$F$43:$BE$43=N$1),MC_Dispositivo!$F$53:$BE$189))</f>
        <v>0</v>
      </c>
      <c r="O95" s="357" cm="1">
        <f t="array" aca="1" ref="O95" ca="1">SUM(IF((MC_Dispositivo!$B$53:$B$189=$C95)*(MC_Dispositivo!$F$36:$BE$36=$BS$1)*(MC_Dispositivo!$F$43:$BE$43=O$1),MC_Dispositivo!$F$53:$BE$189))</f>
        <v>0</v>
      </c>
      <c r="P95" s="357" cm="1">
        <f t="array" aca="1" ref="P95" ca="1">SUM(IF((MC_Dispositivo!$B$53:$B$189=$C95)*(MC_Dispositivo!$F$36:$BE$36=$BS$1)*(MC_Dispositivo!$F$43:$BE$43=P$1),MC_Dispositivo!$F$53:$BE$189))</f>
        <v>0</v>
      </c>
      <c r="Q95" s="357" cm="1">
        <f t="array" aca="1" ref="Q95" ca="1">SUM(IF((MC_Dispositivo!$B$53:$B$189=$C95)*(MC_Dispositivo!$F$36:$BE$36=$BS$1)*(MC_Dispositivo!$F$43:$BE$43=Q$1),MC_Dispositivo!$F$53:$BE$189))</f>
        <v>0</v>
      </c>
      <c r="R95" s="357" cm="1">
        <f t="array" aca="1" ref="R95" ca="1">SUM(IF((MC_Dispositivo!$B$53:$B$189=$C95)*(MC_Dispositivo!$F$36:$BE$36=$BS$1)*(MC_Dispositivo!$F$43:$BE$43=R$1),MC_Dispositivo!$F$53:$BE$189))</f>
        <v>0</v>
      </c>
      <c r="S95" s="357" cm="1">
        <f t="array" aca="1" ref="S95" ca="1">SUM(IF((MC_Dispositivo!$B$53:$B$189=$C95)*(MC_Dispositivo!$F$36:$BE$36=$BS$1)*(MC_Dispositivo!$F$43:$BE$43=S$1),MC_Dispositivo!$F$53:$BE$189))</f>
        <v>0</v>
      </c>
      <c r="T95" s="357" cm="1">
        <f t="array" aca="1" ref="T95" ca="1">SUM(IF((MC_Dispositivo!$B$53:$B$189=$C95)*(MC_Dispositivo!$F$36:$BE$36=$BS$1)*(MC_Dispositivo!$F$43:$BE$43=T$1),MC_Dispositivo!$F$53:$BE$189))</f>
        <v>0</v>
      </c>
      <c r="U95" s="357" cm="1">
        <f t="array" aca="1" ref="U95" ca="1">SUM(IF((MC_Dispositivo!$B$53:$B$189=$C95)*(MC_Dispositivo!$F$36:$BE$36=$BS$1)*(MC_Dispositivo!$F$43:$BE$43=U$1),MC_Dispositivo!$F$53:$BE$189))</f>
        <v>0</v>
      </c>
      <c r="V95" s="357" cm="1">
        <f t="array" aca="1" ref="V95" ca="1">SUM(IF((MC_Dispositivo!$B$53:$B$189=$C95)*(MC_Dispositivo!$F$36:$BE$36=$BS$1)*(MC_Dispositivo!$F$43:$BE$43=V$1),MC_Dispositivo!$F$53:$BE$189))</f>
        <v>0</v>
      </c>
      <c r="W95" s="357" cm="1">
        <f t="array" aca="1" ref="W95" ca="1">SUM(IF((MC_Dispositivo!$B$53:$B$189=$C95)*(MC_Dispositivo!$F$36:$BE$36=$BS$1)*(MC_Dispositivo!$F$43:$BE$43=W$1),MC_Dispositivo!$F$53:$BE$189))</f>
        <v>0</v>
      </c>
      <c r="X95" s="357" cm="1">
        <f t="array" aca="1" ref="X95" ca="1">SUM(IF((MC_Dispositivo!$B$53:$B$189=$C95)*(MC_Dispositivo!$F$36:$BE$36=$BS$1)*(MC_Dispositivo!$F$43:$BE$43=X$1),MC_Dispositivo!$F$53:$BE$189))</f>
        <v>0</v>
      </c>
      <c r="Y95" s="357" cm="1">
        <f t="array" aca="1" ref="Y95" ca="1">SUM(IF((MC_Dispositivo!$B$53:$B$189=$C95)*(MC_Dispositivo!$F$36:$BE$36=$BS$1)*(MC_Dispositivo!$F$43:$BE$43=Y$1),MC_Dispositivo!$F$53:$BE$189))</f>
        <v>0</v>
      </c>
      <c r="Z95" s="357" cm="1">
        <f t="array" aca="1" ref="Z95" ca="1">SUM(IF((MC_Dispositivo!$B$53:$B$189=$C95)*(MC_Dispositivo!$F$36:$BE$36=$BS$1)*(MC_Dispositivo!$F$43:$BE$43=Z$1),MC_Dispositivo!$F$53:$BE$189))</f>
        <v>0</v>
      </c>
      <c r="AA95" s="357" cm="1">
        <f t="array" aca="1" ref="AA95" ca="1">SUM(IF((MC_Dispositivo!$B$53:$B$189=$C95)*(MC_Dispositivo!$F$36:$BE$36=$BS$1)*(MC_Dispositivo!$F$43:$BE$43=AA$1),MC_Dispositivo!$F$53:$BE$189))</f>
        <v>0</v>
      </c>
      <c r="AB95" s="357" cm="1">
        <f t="array" aca="1" ref="AB95" ca="1">SUM(IF((MC_Dispositivo!$B$53:$B$189=$C95)*(MC_Dispositivo!$F$36:$BE$36=$BS$1)*(MC_Dispositivo!$F$43:$BE$43=AB$1),MC_Dispositivo!$F$53:$BE$189))</f>
        <v>0</v>
      </c>
      <c r="AC95" s="357" cm="1">
        <f t="array" aca="1" ref="AC95" ca="1">SUM(IF((MC_Dispositivo!$B$53:$B$189=$C95)*(MC_Dispositivo!$F$36:$BE$36=$BS$1)*(MC_Dispositivo!$F$43:$BE$43=AC$1),MC_Dispositivo!$F$53:$BE$189))</f>
        <v>0</v>
      </c>
      <c r="AD95" s="357" cm="1">
        <f t="array" aca="1" ref="AD95" ca="1">SUM(IF((MC_Dispositivo!$B$53:$B$189=$C95)*(MC_Dispositivo!$F$36:$BE$36=$BS$1)*(MC_Dispositivo!$F$43:$BE$43=AD$1),MC_Dispositivo!$F$53:$BE$189))</f>
        <v>0</v>
      </c>
      <c r="AE95" s="357" cm="1">
        <f t="array" aca="1" ref="AE95" ca="1">SUM(IF((MC_Dispositivo!$B$53:$B$189=$C95)*(MC_Dispositivo!$F$36:$BE$36=$BS$1)*(MC_Dispositivo!$F$43:$BE$43=AE$1),MC_Dispositivo!$F$53:$BE$189))</f>
        <v>0</v>
      </c>
      <c r="AF95" s="357" cm="1">
        <f t="array" aca="1" ref="AF95" ca="1">SUM(IF((MC_Dispositivo!$B$53:$B$189=$C95)*(MC_Dispositivo!$F$36:$BE$36=$BS$1)*(MC_Dispositivo!$F$43:$BE$43=AF$1),MC_Dispositivo!$F$53:$BE$189))</f>
        <v>0</v>
      </c>
      <c r="AG95" s="357" cm="1">
        <f t="array" aca="1" ref="AG95" ca="1">SUM(IF((MC_Dispositivo!$B$53:$B$189=$C95)*(MC_Dispositivo!$F$36:$BE$36=$BS$1)*(MC_Dispositivo!$F$43:$BE$43=AG$1),MC_Dispositivo!$F$53:$BE$189))</f>
        <v>0</v>
      </c>
      <c r="AH95" s="357" cm="1">
        <f t="array" aca="1" ref="AH95" ca="1">SUM(IF((MC_Dispositivo!$B$53:$B$189=$C95)*(MC_Dispositivo!$F$36:$BE$36=$BS$1)*(MC_Dispositivo!$F$43:$BE$43=AH$1),MC_Dispositivo!$F$53:$BE$189))</f>
        <v>0</v>
      </c>
      <c r="AI95" s="357" cm="1">
        <f t="array" aca="1" ref="AI95" ca="1">SUM(IF((MC_Dispositivo!$B$53:$B$189=$C95)*(MC_Dispositivo!$F$36:$BE$36=$BS$1)*(MC_Dispositivo!$F$43:$BE$43=AI$1),MC_Dispositivo!$F$53:$BE$189))</f>
        <v>0</v>
      </c>
      <c r="AJ95" s="357" cm="1">
        <f t="array" aca="1" ref="AJ95" ca="1">SUM(IF((MC_Dispositivo!$B$53:$B$189=$C95)*(MC_Dispositivo!$F$36:$BE$36=$BS$1)*(MC_Dispositivo!$F$43:$BE$43=AJ$1),MC_Dispositivo!$F$53:$BE$189))</f>
        <v>0</v>
      </c>
      <c r="AK95" s="358">
        <f ca="1">IF(A95="","",INDEX([10]TPU!$G:$G,MATCH($A95,[10]TPU!$A:$A,0)))</f>
        <v>570.87</v>
      </c>
      <c r="AL95" s="359">
        <f t="shared" ca="1" si="34"/>
        <v>0</v>
      </c>
      <c r="AM95" s="359">
        <f t="shared" ca="1" si="34"/>
        <v>0</v>
      </c>
      <c r="AN95" s="359">
        <f t="shared" ca="1" si="34"/>
        <v>456696</v>
      </c>
      <c r="AO95" s="359">
        <f t="shared" ca="1" si="34"/>
        <v>1141740</v>
      </c>
      <c r="AP95" s="359">
        <f t="shared" ca="1" si="34"/>
        <v>1598436</v>
      </c>
      <c r="AQ95" s="359">
        <f t="shared" ca="1" si="34"/>
        <v>936226.8</v>
      </c>
      <c r="AR95" s="359">
        <f t="shared" ca="1" si="34"/>
        <v>0</v>
      </c>
      <c r="AS95" s="359">
        <f t="shared" ca="1" si="34"/>
        <v>0</v>
      </c>
      <c r="AT95" s="359">
        <f t="shared" ca="1" si="34"/>
        <v>0</v>
      </c>
      <c r="AU95" s="359">
        <f t="shared" ca="1" si="34"/>
        <v>0</v>
      </c>
      <c r="AV95" s="359">
        <f t="shared" ca="1" si="35"/>
        <v>0</v>
      </c>
      <c r="AW95" s="359">
        <f t="shared" ca="1" si="35"/>
        <v>0</v>
      </c>
      <c r="AX95" s="359">
        <f t="shared" ca="1" si="35"/>
        <v>0</v>
      </c>
      <c r="AY95" s="359">
        <f t="shared" ca="1" si="35"/>
        <v>0</v>
      </c>
      <c r="AZ95" s="359">
        <f t="shared" ca="1" si="35"/>
        <v>0</v>
      </c>
      <c r="BA95" s="359">
        <f t="shared" ca="1" si="35"/>
        <v>0</v>
      </c>
      <c r="BB95" s="359">
        <f t="shared" ca="1" si="35"/>
        <v>0</v>
      </c>
      <c r="BC95" s="359">
        <f t="shared" ca="1" si="35"/>
        <v>0</v>
      </c>
      <c r="BD95" s="359">
        <f t="shared" ca="1" si="35"/>
        <v>0</v>
      </c>
      <c r="BE95" s="359">
        <f t="shared" ca="1" si="35"/>
        <v>0</v>
      </c>
      <c r="BF95" s="359">
        <f t="shared" ca="1" si="36"/>
        <v>0</v>
      </c>
      <c r="BG95" s="359">
        <f t="shared" ca="1" si="36"/>
        <v>0</v>
      </c>
      <c r="BH95" s="359">
        <f t="shared" ca="1" si="36"/>
        <v>0</v>
      </c>
      <c r="BI95" s="359">
        <f t="shared" ca="1" si="36"/>
        <v>0</v>
      </c>
      <c r="BJ95" s="359">
        <f t="shared" ca="1" si="36"/>
        <v>0</v>
      </c>
      <c r="BK95" s="359">
        <f t="shared" ca="1" si="36"/>
        <v>0</v>
      </c>
      <c r="BL95" s="359">
        <f t="shared" ca="1" si="36"/>
        <v>0</v>
      </c>
      <c r="BM95" s="359">
        <f t="shared" ca="1" si="36"/>
        <v>0</v>
      </c>
      <c r="BN95" s="359">
        <f t="shared" ca="1" si="36"/>
        <v>0</v>
      </c>
      <c r="BO95" s="359">
        <f t="shared" ca="1" si="36"/>
        <v>0</v>
      </c>
      <c r="BP95" s="358">
        <f t="shared" ca="1" si="37"/>
        <v>4133098.8</v>
      </c>
      <c r="BQ95" s="206">
        <f ca="1">SUM(BP95:BP103)</f>
        <v>8661621.6499999985</v>
      </c>
      <c r="BR95" s="234">
        <f t="shared" ca="1" si="21"/>
        <v>7.6266228803098718E-2</v>
      </c>
      <c r="BW95" s="173"/>
    </row>
    <row r="96" spans="1:75" ht="20.100000000000001" customHeight="1" outlineLevel="1" x14ac:dyDescent="0.2">
      <c r="A96" s="354">
        <f ca="1">INDEX(MC_Dispositivo!B:E,MATCH('Quantitativo_BR-356'!C96,MC_Dispositivo!B:B,0),2)</f>
        <v>3713605</v>
      </c>
      <c r="B96" s="354" t="str">
        <f ca="1">INDEX([10]TPU!$B:$B,MATCH($A96,[10]TPU!$A:$A,0))</f>
        <v>SICRO</v>
      </c>
      <c r="C96" s="354" t="s">
        <v>165</v>
      </c>
      <c r="D96" s="355" t="str">
        <f ca="1">INDEX(MC_Dispositivo!B:E,MATCH('Quantitativo_BR-356'!C96,MC_Dispositivo!B:B,0),3)</f>
        <v>Ancoragem de defensa semimaleável simples - fornecimento e implantação</v>
      </c>
      <c r="E96" s="354" t="str">
        <f ca="1">INDEX(MC_Dispositivo!B:E,MATCH('Quantitativo_BR-356'!C96,MC_Dispositivo!B:B,0),4)</f>
        <v>m</v>
      </c>
      <c r="F96" s="356" cm="1">
        <f t="array" aca="1" ref="F96" ca="1">IF($BS$1="Todos",SUM(IF(($BS$1="todos")*(MC_Dispositivo!$B$54:$B$212=$C96),MC_Dispositivo!$F$54:$BE$212)),SUM(IF((MC_Dispositivo!$F$36:$BE$36=$BS$1)*(MC_Dispositivo!$B$54:$B$212=$C96),MC_Dispositivo!$F$54:$BE$212)))</f>
        <v>0</v>
      </c>
      <c r="G96" s="357" cm="1">
        <f t="array" aca="1" ref="G96" ca="1">SUM(IF((MC_Dispositivo!$B$53:$B$189=$C96)*(MC_Dispositivo!$F$36:$BE$36=$BS$1)*(MC_Dispositivo!$F$43:$BE$43=G$1),MC_Dispositivo!$F$53:$BE$189))</f>
        <v>0</v>
      </c>
      <c r="H96" s="357" cm="1">
        <f t="array" aca="1" ref="H96" ca="1">SUM(IF((MC_Dispositivo!$B$53:$B$189=$C96)*(MC_Dispositivo!$F$36:$BE$36=$BS$1)*(MC_Dispositivo!$F$43:$BE$43=H$1),MC_Dispositivo!$F$53:$BE$189))</f>
        <v>0</v>
      </c>
      <c r="I96" s="357" cm="1">
        <f t="array" aca="1" ref="I96" ca="1">SUM(IF((MC_Dispositivo!$B$53:$B$189=$C96)*(MC_Dispositivo!$F$36:$BE$36=$BS$1)*(MC_Dispositivo!$F$43:$BE$43=I$1),MC_Dispositivo!$F$53:$BE$189))</f>
        <v>0</v>
      </c>
      <c r="J96" s="357" cm="1">
        <f t="array" aca="1" ref="J96" ca="1">SUM(IF((MC_Dispositivo!$B$53:$B$189=$C96)*(MC_Dispositivo!$F$36:$BE$36=$BS$1)*(MC_Dispositivo!$F$43:$BE$43=J$1),MC_Dispositivo!$F$53:$BE$189))</f>
        <v>0</v>
      </c>
      <c r="K96" s="357" cm="1">
        <f t="array" aca="1" ref="K96" ca="1">SUM(IF((MC_Dispositivo!$B$53:$B$189=$C96)*(MC_Dispositivo!$F$36:$BE$36=$BS$1)*(MC_Dispositivo!$F$43:$BE$43=K$1),MC_Dispositivo!$F$53:$BE$189))</f>
        <v>0</v>
      </c>
      <c r="L96" s="357" cm="1">
        <f t="array" aca="1" ref="L96" ca="1">SUM(IF((MC_Dispositivo!$B$53:$B$189=$C96)*(MC_Dispositivo!$F$36:$BE$36=$BS$1)*(MC_Dispositivo!$F$43:$BE$43=L$1),MC_Dispositivo!$F$53:$BE$189))</f>
        <v>0</v>
      </c>
      <c r="M96" s="357" cm="1">
        <f t="array" aca="1" ref="M96" ca="1">SUM(IF((MC_Dispositivo!$B$53:$B$189=$C96)*(MC_Dispositivo!$F$36:$BE$36=$BS$1)*(MC_Dispositivo!$F$43:$BE$43=M$1),MC_Dispositivo!$F$53:$BE$189))</f>
        <v>0</v>
      </c>
      <c r="N96" s="357" cm="1">
        <f t="array" aca="1" ref="N96" ca="1">SUM(IF((MC_Dispositivo!$B$53:$B$189=$C96)*(MC_Dispositivo!$F$36:$BE$36=$BS$1)*(MC_Dispositivo!$F$43:$BE$43=N$1),MC_Dispositivo!$F$53:$BE$189))</f>
        <v>0</v>
      </c>
      <c r="O96" s="357" cm="1">
        <f t="array" aca="1" ref="O96" ca="1">SUM(IF((MC_Dispositivo!$B$53:$B$189=$C96)*(MC_Dispositivo!$F$36:$BE$36=$BS$1)*(MC_Dispositivo!$F$43:$BE$43=O$1),MC_Dispositivo!$F$53:$BE$189))</f>
        <v>0</v>
      </c>
      <c r="P96" s="357" cm="1">
        <f t="array" aca="1" ref="P96" ca="1">SUM(IF((MC_Dispositivo!$B$53:$B$189=$C96)*(MC_Dispositivo!$F$36:$BE$36=$BS$1)*(MC_Dispositivo!$F$43:$BE$43=P$1),MC_Dispositivo!$F$53:$BE$189))</f>
        <v>0</v>
      </c>
      <c r="Q96" s="357" cm="1">
        <f t="array" aca="1" ref="Q96" ca="1">SUM(IF((MC_Dispositivo!$B$53:$B$189=$C96)*(MC_Dispositivo!$F$36:$BE$36=$BS$1)*(MC_Dispositivo!$F$43:$BE$43=Q$1),MC_Dispositivo!$F$53:$BE$189))</f>
        <v>0</v>
      </c>
      <c r="R96" s="357" cm="1">
        <f t="array" aca="1" ref="R96" ca="1">SUM(IF((MC_Dispositivo!$B$53:$B$189=$C96)*(MC_Dispositivo!$F$36:$BE$36=$BS$1)*(MC_Dispositivo!$F$43:$BE$43=R$1),MC_Dispositivo!$F$53:$BE$189))</f>
        <v>0</v>
      </c>
      <c r="S96" s="357" cm="1">
        <f t="array" aca="1" ref="S96" ca="1">SUM(IF((MC_Dispositivo!$B$53:$B$189=$C96)*(MC_Dispositivo!$F$36:$BE$36=$BS$1)*(MC_Dispositivo!$F$43:$BE$43=S$1),MC_Dispositivo!$F$53:$BE$189))</f>
        <v>0</v>
      </c>
      <c r="T96" s="357" cm="1">
        <f t="array" aca="1" ref="T96" ca="1">SUM(IF((MC_Dispositivo!$B$53:$B$189=$C96)*(MC_Dispositivo!$F$36:$BE$36=$BS$1)*(MC_Dispositivo!$F$43:$BE$43=T$1),MC_Dispositivo!$F$53:$BE$189))</f>
        <v>0</v>
      </c>
      <c r="U96" s="357" cm="1">
        <f t="array" aca="1" ref="U96" ca="1">SUM(IF((MC_Dispositivo!$B$53:$B$189=$C96)*(MC_Dispositivo!$F$36:$BE$36=$BS$1)*(MC_Dispositivo!$F$43:$BE$43=U$1),MC_Dispositivo!$F$53:$BE$189))</f>
        <v>0</v>
      </c>
      <c r="V96" s="357" cm="1">
        <f t="array" aca="1" ref="V96" ca="1">SUM(IF((MC_Dispositivo!$B$53:$B$189=$C96)*(MC_Dispositivo!$F$36:$BE$36=$BS$1)*(MC_Dispositivo!$F$43:$BE$43=V$1),MC_Dispositivo!$F$53:$BE$189))</f>
        <v>0</v>
      </c>
      <c r="W96" s="357" cm="1">
        <f t="array" aca="1" ref="W96" ca="1">SUM(IF((MC_Dispositivo!$B$53:$B$189=$C96)*(MC_Dispositivo!$F$36:$BE$36=$BS$1)*(MC_Dispositivo!$F$43:$BE$43=W$1),MC_Dispositivo!$F$53:$BE$189))</f>
        <v>0</v>
      </c>
      <c r="X96" s="357" cm="1">
        <f t="array" aca="1" ref="X96" ca="1">SUM(IF((MC_Dispositivo!$B$53:$B$189=$C96)*(MC_Dispositivo!$F$36:$BE$36=$BS$1)*(MC_Dispositivo!$F$43:$BE$43=X$1),MC_Dispositivo!$F$53:$BE$189))</f>
        <v>0</v>
      </c>
      <c r="Y96" s="357" cm="1">
        <f t="array" aca="1" ref="Y96" ca="1">SUM(IF((MC_Dispositivo!$B$53:$B$189=$C96)*(MC_Dispositivo!$F$36:$BE$36=$BS$1)*(MC_Dispositivo!$F$43:$BE$43=Y$1),MC_Dispositivo!$F$53:$BE$189))</f>
        <v>0</v>
      </c>
      <c r="Z96" s="357" cm="1">
        <f t="array" aca="1" ref="Z96" ca="1">SUM(IF((MC_Dispositivo!$B$53:$B$189=$C96)*(MC_Dispositivo!$F$36:$BE$36=$BS$1)*(MC_Dispositivo!$F$43:$BE$43=Z$1),MC_Dispositivo!$F$53:$BE$189))</f>
        <v>0</v>
      </c>
      <c r="AA96" s="357" cm="1">
        <f t="array" aca="1" ref="AA96" ca="1">SUM(IF((MC_Dispositivo!$B$53:$B$189=$C96)*(MC_Dispositivo!$F$36:$BE$36=$BS$1)*(MC_Dispositivo!$F$43:$BE$43=AA$1),MC_Dispositivo!$F$53:$BE$189))</f>
        <v>0</v>
      </c>
      <c r="AB96" s="357" cm="1">
        <f t="array" aca="1" ref="AB96" ca="1">SUM(IF((MC_Dispositivo!$B$53:$B$189=$C96)*(MC_Dispositivo!$F$36:$BE$36=$BS$1)*(MC_Dispositivo!$F$43:$BE$43=AB$1),MC_Dispositivo!$F$53:$BE$189))</f>
        <v>0</v>
      </c>
      <c r="AC96" s="357" cm="1">
        <f t="array" aca="1" ref="AC96" ca="1">SUM(IF((MC_Dispositivo!$B$53:$B$189=$C96)*(MC_Dispositivo!$F$36:$BE$36=$BS$1)*(MC_Dispositivo!$F$43:$BE$43=AC$1),MC_Dispositivo!$F$53:$BE$189))</f>
        <v>0</v>
      </c>
      <c r="AD96" s="357" cm="1">
        <f t="array" aca="1" ref="AD96" ca="1">SUM(IF((MC_Dispositivo!$B$53:$B$189=$C96)*(MC_Dispositivo!$F$36:$BE$36=$BS$1)*(MC_Dispositivo!$F$43:$BE$43=AD$1),MC_Dispositivo!$F$53:$BE$189))</f>
        <v>0</v>
      </c>
      <c r="AE96" s="357" cm="1">
        <f t="array" aca="1" ref="AE96" ca="1">SUM(IF((MC_Dispositivo!$B$53:$B$189=$C96)*(MC_Dispositivo!$F$36:$BE$36=$BS$1)*(MC_Dispositivo!$F$43:$BE$43=AE$1),MC_Dispositivo!$F$53:$BE$189))</f>
        <v>0</v>
      </c>
      <c r="AF96" s="357" cm="1">
        <f t="array" aca="1" ref="AF96" ca="1">SUM(IF((MC_Dispositivo!$B$53:$B$189=$C96)*(MC_Dispositivo!$F$36:$BE$36=$BS$1)*(MC_Dispositivo!$F$43:$BE$43=AF$1),MC_Dispositivo!$F$53:$BE$189))</f>
        <v>0</v>
      </c>
      <c r="AG96" s="357" cm="1">
        <f t="array" aca="1" ref="AG96" ca="1">SUM(IF((MC_Dispositivo!$B$53:$B$189=$C96)*(MC_Dispositivo!$F$36:$BE$36=$BS$1)*(MC_Dispositivo!$F$43:$BE$43=AG$1),MC_Dispositivo!$F$53:$BE$189))</f>
        <v>0</v>
      </c>
      <c r="AH96" s="357" cm="1">
        <f t="array" aca="1" ref="AH96" ca="1">SUM(IF((MC_Dispositivo!$B$53:$B$189=$C96)*(MC_Dispositivo!$F$36:$BE$36=$BS$1)*(MC_Dispositivo!$F$43:$BE$43=AH$1),MC_Dispositivo!$F$53:$BE$189))</f>
        <v>0</v>
      </c>
      <c r="AI96" s="357" cm="1">
        <f t="array" aca="1" ref="AI96" ca="1">SUM(IF((MC_Dispositivo!$B$53:$B$189=$C96)*(MC_Dispositivo!$F$36:$BE$36=$BS$1)*(MC_Dispositivo!$F$43:$BE$43=AI$1),MC_Dispositivo!$F$53:$BE$189))</f>
        <v>0</v>
      </c>
      <c r="AJ96" s="357" cm="1">
        <f t="array" aca="1" ref="AJ96" ca="1">SUM(IF((MC_Dispositivo!$B$53:$B$189=$C96)*(MC_Dispositivo!$F$36:$BE$36=$BS$1)*(MC_Dispositivo!$F$43:$BE$43=AJ$1),MC_Dispositivo!$F$53:$BE$189))</f>
        <v>0</v>
      </c>
      <c r="AK96" s="358">
        <f ca="1">IF(A96="","",INDEX([10]TPU!$G:$G,MATCH($A96,[10]TPU!$A:$A,0)))</f>
        <v>638.08000000000004</v>
      </c>
      <c r="AL96" s="359">
        <f t="shared" ca="1" si="34"/>
        <v>0</v>
      </c>
      <c r="AM96" s="359">
        <f t="shared" ca="1" si="34"/>
        <v>0</v>
      </c>
      <c r="AN96" s="359">
        <f t="shared" ca="1" si="34"/>
        <v>0</v>
      </c>
      <c r="AO96" s="359">
        <f t="shared" ca="1" si="34"/>
        <v>0</v>
      </c>
      <c r="AP96" s="359">
        <f t="shared" ca="1" si="34"/>
        <v>0</v>
      </c>
      <c r="AQ96" s="359">
        <f t="shared" ca="1" si="34"/>
        <v>0</v>
      </c>
      <c r="AR96" s="359">
        <f t="shared" ca="1" si="34"/>
        <v>0</v>
      </c>
      <c r="AS96" s="359">
        <f t="shared" ca="1" si="34"/>
        <v>0</v>
      </c>
      <c r="AT96" s="359">
        <f t="shared" ca="1" si="34"/>
        <v>0</v>
      </c>
      <c r="AU96" s="359">
        <f t="shared" ca="1" si="34"/>
        <v>0</v>
      </c>
      <c r="AV96" s="359">
        <f t="shared" ca="1" si="35"/>
        <v>0</v>
      </c>
      <c r="AW96" s="359">
        <f t="shared" ca="1" si="35"/>
        <v>0</v>
      </c>
      <c r="AX96" s="359">
        <f t="shared" ca="1" si="35"/>
        <v>0</v>
      </c>
      <c r="AY96" s="359">
        <f t="shared" ca="1" si="35"/>
        <v>0</v>
      </c>
      <c r="AZ96" s="359">
        <f t="shared" ca="1" si="35"/>
        <v>0</v>
      </c>
      <c r="BA96" s="359">
        <f t="shared" ca="1" si="35"/>
        <v>0</v>
      </c>
      <c r="BB96" s="359">
        <f t="shared" ca="1" si="35"/>
        <v>0</v>
      </c>
      <c r="BC96" s="359">
        <f t="shared" ca="1" si="35"/>
        <v>0</v>
      </c>
      <c r="BD96" s="359">
        <f t="shared" ca="1" si="35"/>
        <v>0</v>
      </c>
      <c r="BE96" s="359">
        <f t="shared" ca="1" si="35"/>
        <v>0</v>
      </c>
      <c r="BF96" s="359">
        <f t="shared" ca="1" si="36"/>
        <v>0</v>
      </c>
      <c r="BG96" s="359">
        <f t="shared" ca="1" si="36"/>
        <v>0</v>
      </c>
      <c r="BH96" s="359">
        <f t="shared" ca="1" si="36"/>
        <v>0</v>
      </c>
      <c r="BI96" s="359">
        <f t="shared" ca="1" si="36"/>
        <v>0</v>
      </c>
      <c r="BJ96" s="359">
        <f t="shared" ca="1" si="36"/>
        <v>0</v>
      </c>
      <c r="BK96" s="359">
        <f t="shared" ca="1" si="36"/>
        <v>0</v>
      </c>
      <c r="BL96" s="359">
        <f t="shared" ca="1" si="36"/>
        <v>0</v>
      </c>
      <c r="BM96" s="359">
        <f t="shared" ca="1" si="36"/>
        <v>0</v>
      </c>
      <c r="BN96" s="359">
        <f t="shared" ca="1" si="36"/>
        <v>0</v>
      </c>
      <c r="BO96" s="359">
        <f t="shared" ca="1" si="36"/>
        <v>0</v>
      </c>
      <c r="BP96" s="358">
        <f t="shared" ca="1" si="37"/>
        <v>0</v>
      </c>
      <c r="BQ96" s="206"/>
      <c r="BR96" s="234" t="str">
        <f t="shared" si="21"/>
        <v/>
      </c>
    </row>
    <row r="97" spans="1:75" ht="20.100000000000001" customHeight="1" outlineLevel="1" x14ac:dyDescent="0.2">
      <c r="A97" s="354" t="str">
        <f ca="1">INDEX(MC_Dispositivo!B:E,MATCH('Quantitativo_BR-356'!C97,MC_Dispositivo!B:B,0),2)</f>
        <v>28.10.01</v>
      </c>
      <c r="B97" s="354" t="str">
        <f ca="1">INDEX([10]TPU!$B:$B,MATCH($A97,[10]TPU!$A:$A,0))</f>
        <v>CUSTO REAJUSTADO</v>
      </c>
      <c r="C97" s="354" t="s">
        <v>166</v>
      </c>
      <c r="D97" s="355" t="str">
        <f ca="1">INDEX(MC_Dispositivo!B:E,MATCH('Quantitativo_BR-356'!C97,MC_Dispositivo!B:B,0),3)</f>
        <v>Catadióptricos p/ defensa metálica  (un)</v>
      </c>
      <c r="E97" s="354" t="str">
        <f ca="1">INDEX(MC_Dispositivo!B:E,MATCH('Quantitativo_BR-356'!C97,MC_Dispositivo!B:B,0),4)</f>
        <v>un</v>
      </c>
      <c r="F97" s="356" cm="1">
        <f t="array" aca="1" ref="F97" ca="1">IF($BS$1="Todos",SUM(IF(($BS$1="todos")*(MC_Dispositivo!$B$54:$B$212=$C97),MC_Dispositivo!$F$54:$BE$212)),SUM(IF((MC_Dispositivo!$F$36:$BE$36=$BS$1)*(MC_Dispositivo!$B$54:$B$212=$C97),MC_Dispositivo!$F$54:$BE$212)))</f>
        <v>453</v>
      </c>
      <c r="G97" s="357" cm="1">
        <f t="array" aca="1" ref="G97" ca="1">SUM(IF((MC_Dispositivo!$B$53:$B$189=$C97)*(MC_Dispositivo!$F$36:$BE$36=$BS$1)*(MC_Dispositivo!$F$43:$BE$43=G$1),MC_Dispositivo!$F$53:$BE$189))</f>
        <v>0</v>
      </c>
      <c r="H97" s="357" cm="1">
        <f t="array" aca="1" ref="H97" ca="1">SUM(IF((MC_Dispositivo!$B$53:$B$189=$C97)*(MC_Dispositivo!$F$36:$BE$36=$BS$1)*(MC_Dispositivo!$F$43:$BE$43=H$1),MC_Dispositivo!$F$53:$BE$189))</f>
        <v>0</v>
      </c>
      <c r="I97" s="357" cm="1">
        <f t="array" aca="1" ref="I97" ca="1">SUM(IF((MC_Dispositivo!$B$53:$B$189=$C97)*(MC_Dispositivo!$F$36:$BE$36=$BS$1)*(MC_Dispositivo!$F$43:$BE$43=I$1),MC_Dispositivo!$F$53:$BE$189))</f>
        <v>50</v>
      </c>
      <c r="J97" s="357" cm="1">
        <f t="array" aca="1" ref="J97" ca="1">SUM(IF((MC_Dispositivo!$B$53:$B$189=$C97)*(MC_Dispositivo!$F$36:$BE$36=$BS$1)*(MC_Dispositivo!$F$43:$BE$43=J$1),MC_Dispositivo!$F$53:$BE$189))</f>
        <v>125</v>
      </c>
      <c r="K97" s="357" cm="1">
        <f t="array" aca="1" ref="K97" ca="1">SUM(IF((MC_Dispositivo!$B$53:$B$189=$C97)*(MC_Dispositivo!$F$36:$BE$36=$BS$1)*(MC_Dispositivo!$F$43:$BE$43=K$1),MC_Dispositivo!$F$53:$BE$189))</f>
        <v>175</v>
      </c>
      <c r="L97" s="357" cm="1">
        <f t="array" aca="1" ref="L97" ca="1">SUM(IF((MC_Dispositivo!$B$53:$B$189=$C97)*(MC_Dispositivo!$F$36:$BE$36=$BS$1)*(MC_Dispositivo!$F$43:$BE$43=L$1),MC_Dispositivo!$F$53:$BE$189))</f>
        <v>103</v>
      </c>
      <c r="M97" s="357" cm="1">
        <f t="array" aca="1" ref="M97" ca="1">SUM(IF((MC_Dispositivo!$B$53:$B$189=$C97)*(MC_Dispositivo!$F$36:$BE$36=$BS$1)*(MC_Dispositivo!$F$43:$BE$43=M$1),MC_Dispositivo!$F$53:$BE$189))</f>
        <v>0</v>
      </c>
      <c r="N97" s="357" cm="1">
        <f t="array" aca="1" ref="N97" ca="1">SUM(IF((MC_Dispositivo!$B$53:$B$189=$C97)*(MC_Dispositivo!$F$36:$BE$36=$BS$1)*(MC_Dispositivo!$F$43:$BE$43=N$1),MC_Dispositivo!$F$53:$BE$189))</f>
        <v>0</v>
      </c>
      <c r="O97" s="357" cm="1">
        <f t="array" aca="1" ref="O97" ca="1">SUM(IF((MC_Dispositivo!$B$53:$B$189=$C97)*(MC_Dispositivo!$F$36:$BE$36=$BS$1)*(MC_Dispositivo!$F$43:$BE$43=O$1),MC_Dispositivo!$F$53:$BE$189))</f>
        <v>0</v>
      </c>
      <c r="P97" s="357" cm="1">
        <f t="array" aca="1" ref="P97" ca="1">SUM(IF((MC_Dispositivo!$B$53:$B$189=$C97)*(MC_Dispositivo!$F$36:$BE$36=$BS$1)*(MC_Dispositivo!$F$43:$BE$43=P$1),MC_Dispositivo!$F$53:$BE$189))</f>
        <v>0</v>
      </c>
      <c r="Q97" s="357" cm="1">
        <f t="array" aca="1" ref="Q97" ca="1">SUM(IF((MC_Dispositivo!$B$53:$B$189=$C97)*(MC_Dispositivo!$F$36:$BE$36=$BS$1)*(MC_Dispositivo!$F$43:$BE$43=Q$1),MC_Dispositivo!$F$53:$BE$189))</f>
        <v>0</v>
      </c>
      <c r="R97" s="357" cm="1">
        <f t="array" aca="1" ref="R97" ca="1">SUM(IF((MC_Dispositivo!$B$53:$B$189=$C97)*(MC_Dispositivo!$F$36:$BE$36=$BS$1)*(MC_Dispositivo!$F$43:$BE$43=R$1),MC_Dispositivo!$F$53:$BE$189))</f>
        <v>0</v>
      </c>
      <c r="S97" s="357" cm="1">
        <f t="array" aca="1" ref="S97" ca="1">SUM(IF((MC_Dispositivo!$B$53:$B$189=$C97)*(MC_Dispositivo!$F$36:$BE$36=$BS$1)*(MC_Dispositivo!$F$43:$BE$43=S$1),MC_Dispositivo!$F$53:$BE$189))</f>
        <v>0</v>
      </c>
      <c r="T97" s="357" cm="1">
        <f t="array" aca="1" ref="T97" ca="1">SUM(IF((MC_Dispositivo!$B$53:$B$189=$C97)*(MC_Dispositivo!$F$36:$BE$36=$BS$1)*(MC_Dispositivo!$F$43:$BE$43=T$1),MC_Dispositivo!$F$53:$BE$189))</f>
        <v>0</v>
      </c>
      <c r="U97" s="357" cm="1">
        <f t="array" aca="1" ref="U97" ca="1">SUM(IF((MC_Dispositivo!$B$53:$B$189=$C97)*(MC_Dispositivo!$F$36:$BE$36=$BS$1)*(MC_Dispositivo!$F$43:$BE$43=U$1),MC_Dispositivo!$F$53:$BE$189))</f>
        <v>0</v>
      </c>
      <c r="V97" s="357" cm="1">
        <f t="array" aca="1" ref="V97" ca="1">SUM(IF((MC_Dispositivo!$B$53:$B$189=$C97)*(MC_Dispositivo!$F$36:$BE$36=$BS$1)*(MC_Dispositivo!$F$43:$BE$43=V$1),MC_Dispositivo!$F$53:$BE$189))</f>
        <v>0</v>
      </c>
      <c r="W97" s="357" cm="1">
        <f t="array" aca="1" ref="W97" ca="1">SUM(IF((MC_Dispositivo!$B$53:$B$189=$C97)*(MC_Dispositivo!$F$36:$BE$36=$BS$1)*(MC_Dispositivo!$F$43:$BE$43=W$1),MC_Dispositivo!$F$53:$BE$189))</f>
        <v>0</v>
      </c>
      <c r="X97" s="357" cm="1">
        <f t="array" aca="1" ref="X97" ca="1">SUM(IF((MC_Dispositivo!$B$53:$B$189=$C97)*(MC_Dispositivo!$F$36:$BE$36=$BS$1)*(MC_Dispositivo!$F$43:$BE$43=X$1),MC_Dispositivo!$F$53:$BE$189))</f>
        <v>0</v>
      </c>
      <c r="Y97" s="357" cm="1">
        <f t="array" aca="1" ref="Y97" ca="1">SUM(IF((MC_Dispositivo!$B$53:$B$189=$C97)*(MC_Dispositivo!$F$36:$BE$36=$BS$1)*(MC_Dispositivo!$F$43:$BE$43=Y$1),MC_Dispositivo!$F$53:$BE$189))</f>
        <v>0</v>
      </c>
      <c r="Z97" s="357" cm="1">
        <f t="array" aca="1" ref="Z97" ca="1">SUM(IF((MC_Dispositivo!$B$53:$B$189=$C97)*(MC_Dispositivo!$F$36:$BE$36=$BS$1)*(MC_Dispositivo!$F$43:$BE$43=Z$1),MC_Dispositivo!$F$53:$BE$189))</f>
        <v>0</v>
      </c>
      <c r="AA97" s="357" cm="1">
        <f t="array" aca="1" ref="AA97" ca="1">SUM(IF((MC_Dispositivo!$B$53:$B$189=$C97)*(MC_Dispositivo!$F$36:$BE$36=$BS$1)*(MC_Dispositivo!$F$43:$BE$43=AA$1),MC_Dispositivo!$F$53:$BE$189))</f>
        <v>0</v>
      </c>
      <c r="AB97" s="357" cm="1">
        <f t="array" aca="1" ref="AB97" ca="1">SUM(IF((MC_Dispositivo!$B$53:$B$189=$C97)*(MC_Dispositivo!$F$36:$BE$36=$BS$1)*(MC_Dispositivo!$F$43:$BE$43=AB$1),MC_Dispositivo!$F$53:$BE$189))</f>
        <v>0</v>
      </c>
      <c r="AC97" s="357" cm="1">
        <f t="array" aca="1" ref="AC97" ca="1">SUM(IF((MC_Dispositivo!$B$53:$B$189=$C97)*(MC_Dispositivo!$F$36:$BE$36=$BS$1)*(MC_Dispositivo!$F$43:$BE$43=AC$1),MC_Dispositivo!$F$53:$BE$189))</f>
        <v>0</v>
      </c>
      <c r="AD97" s="357" cm="1">
        <f t="array" aca="1" ref="AD97" ca="1">SUM(IF((MC_Dispositivo!$B$53:$B$189=$C97)*(MC_Dispositivo!$F$36:$BE$36=$BS$1)*(MC_Dispositivo!$F$43:$BE$43=AD$1),MC_Dispositivo!$F$53:$BE$189))</f>
        <v>0</v>
      </c>
      <c r="AE97" s="357" cm="1">
        <f t="array" aca="1" ref="AE97" ca="1">SUM(IF((MC_Dispositivo!$B$53:$B$189=$C97)*(MC_Dispositivo!$F$36:$BE$36=$BS$1)*(MC_Dispositivo!$F$43:$BE$43=AE$1),MC_Dispositivo!$F$53:$BE$189))</f>
        <v>0</v>
      </c>
      <c r="AF97" s="357" cm="1">
        <f t="array" aca="1" ref="AF97" ca="1">SUM(IF((MC_Dispositivo!$B$53:$B$189=$C97)*(MC_Dispositivo!$F$36:$BE$36=$BS$1)*(MC_Dispositivo!$F$43:$BE$43=AF$1),MC_Dispositivo!$F$53:$BE$189))</f>
        <v>0</v>
      </c>
      <c r="AG97" s="357" cm="1">
        <f t="array" aca="1" ref="AG97" ca="1">SUM(IF((MC_Dispositivo!$B$53:$B$189=$C97)*(MC_Dispositivo!$F$36:$BE$36=$BS$1)*(MC_Dispositivo!$F$43:$BE$43=AG$1),MC_Dispositivo!$F$53:$BE$189))</f>
        <v>0</v>
      </c>
      <c r="AH97" s="357" cm="1">
        <f t="array" aca="1" ref="AH97" ca="1">SUM(IF((MC_Dispositivo!$B$53:$B$189=$C97)*(MC_Dispositivo!$F$36:$BE$36=$BS$1)*(MC_Dispositivo!$F$43:$BE$43=AH$1),MC_Dispositivo!$F$53:$BE$189))</f>
        <v>0</v>
      </c>
      <c r="AI97" s="357" cm="1">
        <f t="array" aca="1" ref="AI97" ca="1">SUM(IF((MC_Dispositivo!$B$53:$B$189=$C97)*(MC_Dispositivo!$F$36:$BE$36=$BS$1)*(MC_Dispositivo!$F$43:$BE$43=AI$1),MC_Dispositivo!$F$53:$BE$189))</f>
        <v>0</v>
      </c>
      <c r="AJ97" s="357" cm="1">
        <f t="array" aca="1" ref="AJ97" ca="1">SUM(IF((MC_Dispositivo!$B$53:$B$189=$C97)*(MC_Dispositivo!$F$36:$BE$36=$BS$1)*(MC_Dispositivo!$F$43:$BE$43=AJ$1),MC_Dispositivo!$F$53:$BE$189))</f>
        <v>0</v>
      </c>
      <c r="AK97" s="358">
        <f ca="1">IF(A97="","",INDEX([10]TPU!$G:$G,MATCH($A97,[10]TPU!$A:$A,0)))</f>
        <v>55.05</v>
      </c>
      <c r="AL97" s="359">
        <f t="shared" ca="1" si="34"/>
        <v>0</v>
      </c>
      <c r="AM97" s="359">
        <f t="shared" ca="1" si="34"/>
        <v>0</v>
      </c>
      <c r="AN97" s="359">
        <f t="shared" ca="1" si="34"/>
        <v>2752.5</v>
      </c>
      <c r="AO97" s="359">
        <f t="shared" ca="1" si="34"/>
        <v>6881.25</v>
      </c>
      <c r="AP97" s="359">
        <f t="shared" ca="1" si="34"/>
        <v>9633.75</v>
      </c>
      <c r="AQ97" s="359">
        <f t="shared" ca="1" si="34"/>
        <v>5670.15</v>
      </c>
      <c r="AR97" s="359">
        <f t="shared" ca="1" si="34"/>
        <v>0</v>
      </c>
      <c r="AS97" s="359">
        <f t="shared" ca="1" si="34"/>
        <v>0</v>
      </c>
      <c r="AT97" s="359">
        <f t="shared" ca="1" si="34"/>
        <v>0</v>
      </c>
      <c r="AU97" s="359">
        <f t="shared" ca="1" si="34"/>
        <v>0</v>
      </c>
      <c r="AV97" s="359">
        <f t="shared" ca="1" si="35"/>
        <v>0</v>
      </c>
      <c r="AW97" s="359">
        <f t="shared" ca="1" si="35"/>
        <v>0</v>
      </c>
      <c r="AX97" s="359">
        <f t="shared" ca="1" si="35"/>
        <v>0</v>
      </c>
      <c r="AY97" s="359">
        <f t="shared" ca="1" si="35"/>
        <v>0</v>
      </c>
      <c r="AZ97" s="359">
        <f t="shared" ca="1" si="35"/>
        <v>0</v>
      </c>
      <c r="BA97" s="359">
        <f t="shared" ca="1" si="35"/>
        <v>0</v>
      </c>
      <c r="BB97" s="359">
        <f t="shared" ca="1" si="35"/>
        <v>0</v>
      </c>
      <c r="BC97" s="359">
        <f t="shared" ca="1" si="35"/>
        <v>0</v>
      </c>
      <c r="BD97" s="359">
        <f t="shared" ca="1" si="35"/>
        <v>0</v>
      </c>
      <c r="BE97" s="359">
        <f t="shared" ca="1" si="35"/>
        <v>0</v>
      </c>
      <c r="BF97" s="359">
        <f t="shared" ca="1" si="36"/>
        <v>0</v>
      </c>
      <c r="BG97" s="359">
        <f t="shared" ca="1" si="36"/>
        <v>0</v>
      </c>
      <c r="BH97" s="359">
        <f t="shared" ca="1" si="36"/>
        <v>0</v>
      </c>
      <c r="BI97" s="359">
        <f t="shared" ca="1" si="36"/>
        <v>0</v>
      </c>
      <c r="BJ97" s="359">
        <f t="shared" ca="1" si="36"/>
        <v>0</v>
      </c>
      <c r="BK97" s="359">
        <f t="shared" ca="1" si="36"/>
        <v>0</v>
      </c>
      <c r="BL97" s="359">
        <f t="shared" ca="1" si="36"/>
        <v>0</v>
      </c>
      <c r="BM97" s="359">
        <f t="shared" ca="1" si="36"/>
        <v>0</v>
      </c>
      <c r="BN97" s="359">
        <f t="shared" ca="1" si="36"/>
        <v>0</v>
      </c>
      <c r="BO97" s="359">
        <f t="shared" ca="1" si="36"/>
        <v>0</v>
      </c>
      <c r="BP97" s="358">
        <f t="shared" ca="1" si="37"/>
        <v>24937.649999999998</v>
      </c>
      <c r="BQ97" s="206"/>
      <c r="BR97" s="234" t="str">
        <f t="shared" si="21"/>
        <v/>
      </c>
    </row>
    <row r="98" spans="1:75" ht="20.100000000000001" customHeight="1" outlineLevel="1" x14ac:dyDescent="0.2">
      <c r="A98" s="354">
        <f ca="1">INDEX(MC_Dispositivo!B:E,MATCH('Quantitativo_BR-356'!C98,MC_Dispositivo!B:B,0),2)</f>
        <v>3713689</v>
      </c>
      <c r="B98" s="354" t="str">
        <f ca="1">INDEX([10]TPU!$B:$B,MATCH($A98,[10]TPU!$A:$A,0))</f>
        <v>SICRO</v>
      </c>
      <c r="C98" s="354" t="s">
        <v>168</v>
      </c>
      <c r="D98" s="355" t="str">
        <f ca="1">INDEX(MC_Dispositivo!B:E,MATCH('Quantitativo_BR-356'!C98,MC_Dispositivo!B:B,0),3)</f>
        <v>Terminal aéreo de defensa metálica - tipo A - fornecimento e implantação</v>
      </c>
      <c r="E98" s="354" t="str">
        <f ca="1">INDEX(MC_Dispositivo!B:E,MATCH('Quantitativo_BR-356'!C98,MC_Dispositivo!B:B,0),4)</f>
        <v>un</v>
      </c>
      <c r="F98" s="356" cm="1">
        <f t="array" aca="1" ref="F98" ca="1">IF($BS$1="Todos",SUM(IF(($BS$1="todos")*(MC_Dispositivo!$B$54:$B$212=$C98),MC_Dispositivo!$F$54:$BE$212)),SUM(IF((MC_Dispositivo!$F$36:$BE$36=$BS$1)*(MC_Dispositivo!$B$54:$B$212=$C98),MC_Dispositivo!$F$54:$BE$212)))</f>
        <v>76</v>
      </c>
      <c r="G98" s="357" cm="1">
        <f t="array" aca="1" ref="G98" ca="1">SUM(IF((MC_Dispositivo!$B$53:$B$189=$C98)*(MC_Dispositivo!$F$36:$BE$36=$BS$1)*(MC_Dispositivo!$F$43:$BE$43=G$1),MC_Dispositivo!$F$53:$BE$189))</f>
        <v>0</v>
      </c>
      <c r="H98" s="357" cm="1">
        <f t="array" aca="1" ref="H98" ca="1">SUM(IF((MC_Dispositivo!$B$53:$B$189=$C98)*(MC_Dispositivo!$F$36:$BE$36=$BS$1)*(MC_Dispositivo!$F$43:$BE$43=H$1),MC_Dispositivo!$F$53:$BE$189))</f>
        <v>0</v>
      </c>
      <c r="I98" s="357" cm="1">
        <f t="array" aca="1" ref="I98" ca="1">SUM(IF((MC_Dispositivo!$B$53:$B$189=$C98)*(MC_Dispositivo!$F$36:$BE$36=$BS$1)*(MC_Dispositivo!$F$43:$BE$43=I$1),MC_Dispositivo!$F$53:$BE$189))</f>
        <v>8</v>
      </c>
      <c r="J98" s="357" cm="1">
        <f t="array" aca="1" ref="J98" ca="1">SUM(IF((MC_Dispositivo!$B$53:$B$189=$C98)*(MC_Dispositivo!$F$36:$BE$36=$BS$1)*(MC_Dispositivo!$F$43:$BE$43=J$1),MC_Dispositivo!$F$53:$BE$189))</f>
        <v>20</v>
      </c>
      <c r="K98" s="357" cm="1">
        <f t="array" aca="1" ref="K98" ca="1">SUM(IF((MC_Dispositivo!$B$53:$B$189=$C98)*(MC_Dispositivo!$F$36:$BE$36=$BS$1)*(MC_Dispositivo!$F$43:$BE$43=K$1),MC_Dispositivo!$F$53:$BE$189))</f>
        <v>28</v>
      </c>
      <c r="L98" s="357" cm="1">
        <f t="array" aca="1" ref="L98" ca="1">SUM(IF((MC_Dispositivo!$B$53:$B$189=$C98)*(MC_Dispositivo!$F$36:$BE$36=$BS$1)*(MC_Dispositivo!$F$43:$BE$43=L$1),MC_Dispositivo!$F$53:$BE$189))</f>
        <v>20</v>
      </c>
      <c r="M98" s="357" cm="1">
        <f t="array" aca="1" ref="M98" ca="1">SUM(IF((MC_Dispositivo!$B$53:$B$189=$C98)*(MC_Dispositivo!$F$36:$BE$36=$BS$1)*(MC_Dispositivo!$F$43:$BE$43=M$1),MC_Dispositivo!$F$53:$BE$189))</f>
        <v>0</v>
      </c>
      <c r="N98" s="357" cm="1">
        <f t="array" aca="1" ref="N98" ca="1">SUM(IF((MC_Dispositivo!$B$53:$B$189=$C98)*(MC_Dispositivo!$F$36:$BE$36=$BS$1)*(MC_Dispositivo!$F$43:$BE$43=N$1),MC_Dispositivo!$F$53:$BE$189))</f>
        <v>0</v>
      </c>
      <c r="O98" s="357" cm="1">
        <f t="array" aca="1" ref="O98" ca="1">SUM(IF((MC_Dispositivo!$B$53:$B$189=$C98)*(MC_Dispositivo!$F$36:$BE$36=$BS$1)*(MC_Dispositivo!$F$43:$BE$43=O$1),MC_Dispositivo!$F$53:$BE$189))</f>
        <v>0</v>
      </c>
      <c r="P98" s="357" cm="1">
        <f t="array" aca="1" ref="P98" ca="1">SUM(IF((MC_Dispositivo!$B$53:$B$189=$C98)*(MC_Dispositivo!$F$36:$BE$36=$BS$1)*(MC_Dispositivo!$F$43:$BE$43=P$1),MC_Dispositivo!$F$53:$BE$189))</f>
        <v>0</v>
      </c>
      <c r="Q98" s="357" cm="1">
        <f t="array" aca="1" ref="Q98" ca="1">SUM(IF((MC_Dispositivo!$B$53:$B$189=$C98)*(MC_Dispositivo!$F$36:$BE$36=$BS$1)*(MC_Dispositivo!$F$43:$BE$43=Q$1),MC_Dispositivo!$F$53:$BE$189))</f>
        <v>0</v>
      </c>
      <c r="R98" s="357" cm="1">
        <f t="array" aca="1" ref="R98" ca="1">SUM(IF((MC_Dispositivo!$B$53:$B$189=$C98)*(MC_Dispositivo!$F$36:$BE$36=$BS$1)*(MC_Dispositivo!$F$43:$BE$43=R$1),MC_Dispositivo!$F$53:$BE$189))</f>
        <v>0</v>
      </c>
      <c r="S98" s="357" cm="1">
        <f t="array" aca="1" ref="S98" ca="1">SUM(IF((MC_Dispositivo!$B$53:$B$189=$C98)*(MC_Dispositivo!$F$36:$BE$36=$BS$1)*(MC_Dispositivo!$F$43:$BE$43=S$1),MC_Dispositivo!$F$53:$BE$189))</f>
        <v>0</v>
      </c>
      <c r="T98" s="357" cm="1">
        <f t="array" aca="1" ref="T98" ca="1">SUM(IF((MC_Dispositivo!$B$53:$B$189=$C98)*(MC_Dispositivo!$F$36:$BE$36=$BS$1)*(MC_Dispositivo!$F$43:$BE$43=T$1),MC_Dispositivo!$F$53:$BE$189))</f>
        <v>0</v>
      </c>
      <c r="U98" s="357" cm="1">
        <f t="array" aca="1" ref="U98" ca="1">SUM(IF((MC_Dispositivo!$B$53:$B$189=$C98)*(MC_Dispositivo!$F$36:$BE$36=$BS$1)*(MC_Dispositivo!$F$43:$BE$43=U$1),MC_Dispositivo!$F$53:$BE$189))</f>
        <v>0</v>
      </c>
      <c r="V98" s="357" cm="1">
        <f t="array" aca="1" ref="V98" ca="1">SUM(IF((MC_Dispositivo!$B$53:$B$189=$C98)*(MC_Dispositivo!$F$36:$BE$36=$BS$1)*(MC_Dispositivo!$F$43:$BE$43=V$1),MC_Dispositivo!$F$53:$BE$189))</f>
        <v>0</v>
      </c>
      <c r="W98" s="357" cm="1">
        <f t="array" aca="1" ref="W98" ca="1">SUM(IF((MC_Dispositivo!$B$53:$B$189=$C98)*(MC_Dispositivo!$F$36:$BE$36=$BS$1)*(MC_Dispositivo!$F$43:$BE$43=W$1),MC_Dispositivo!$F$53:$BE$189))</f>
        <v>0</v>
      </c>
      <c r="X98" s="357" cm="1">
        <f t="array" aca="1" ref="X98" ca="1">SUM(IF((MC_Dispositivo!$B$53:$B$189=$C98)*(MC_Dispositivo!$F$36:$BE$36=$BS$1)*(MC_Dispositivo!$F$43:$BE$43=X$1),MC_Dispositivo!$F$53:$BE$189))</f>
        <v>0</v>
      </c>
      <c r="Y98" s="357" cm="1">
        <f t="array" aca="1" ref="Y98" ca="1">SUM(IF((MC_Dispositivo!$B$53:$B$189=$C98)*(MC_Dispositivo!$F$36:$BE$36=$BS$1)*(MC_Dispositivo!$F$43:$BE$43=Y$1),MC_Dispositivo!$F$53:$BE$189))</f>
        <v>0</v>
      </c>
      <c r="Z98" s="357" cm="1">
        <f t="array" aca="1" ref="Z98" ca="1">SUM(IF((MC_Dispositivo!$B$53:$B$189=$C98)*(MC_Dispositivo!$F$36:$BE$36=$BS$1)*(MC_Dispositivo!$F$43:$BE$43=Z$1),MC_Dispositivo!$F$53:$BE$189))</f>
        <v>0</v>
      </c>
      <c r="AA98" s="357" cm="1">
        <f t="array" aca="1" ref="AA98" ca="1">SUM(IF((MC_Dispositivo!$B$53:$B$189=$C98)*(MC_Dispositivo!$F$36:$BE$36=$BS$1)*(MC_Dispositivo!$F$43:$BE$43=AA$1),MC_Dispositivo!$F$53:$BE$189))</f>
        <v>0</v>
      </c>
      <c r="AB98" s="357" cm="1">
        <f t="array" aca="1" ref="AB98" ca="1">SUM(IF((MC_Dispositivo!$B$53:$B$189=$C98)*(MC_Dispositivo!$F$36:$BE$36=$BS$1)*(MC_Dispositivo!$F$43:$BE$43=AB$1),MC_Dispositivo!$F$53:$BE$189))</f>
        <v>0</v>
      </c>
      <c r="AC98" s="357" cm="1">
        <f t="array" aca="1" ref="AC98" ca="1">SUM(IF((MC_Dispositivo!$B$53:$B$189=$C98)*(MC_Dispositivo!$F$36:$BE$36=$BS$1)*(MC_Dispositivo!$F$43:$BE$43=AC$1),MC_Dispositivo!$F$53:$BE$189))</f>
        <v>0</v>
      </c>
      <c r="AD98" s="357" cm="1">
        <f t="array" aca="1" ref="AD98" ca="1">SUM(IF((MC_Dispositivo!$B$53:$B$189=$C98)*(MC_Dispositivo!$F$36:$BE$36=$BS$1)*(MC_Dispositivo!$F$43:$BE$43=AD$1),MC_Dispositivo!$F$53:$BE$189))</f>
        <v>0</v>
      </c>
      <c r="AE98" s="357" cm="1">
        <f t="array" aca="1" ref="AE98" ca="1">SUM(IF((MC_Dispositivo!$B$53:$B$189=$C98)*(MC_Dispositivo!$F$36:$BE$36=$BS$1)*(MC_Dispositivo!$F$43:$BE$43=AE$1),MC_Dispositivo!$F$53:$BE$189))</f>
        <v>0</v>
      </c>
      <c r="AF98" s="357" cm="1">
        <f t="array" aca="1" ref="AF98" ca="1">SUM(IF((MC_Dispositivo!$B$53:$B$189=$C98)*(MC_Dispositivo!$F$36:$BE$36=$BS$1)*(MC_Dispositivo!$F$43:$BE$43=AF$1),MC_Dispositivo!$F$53:$BE$189))</f>
        <v>0</v>
      </c>
      <c r="AG98" s="357" cm="1">
        <f t="array" aca="1" ref="AG98" ca="1">SUM(IF((MC_Dispositivo!$B$53:$B$189=$C98)*(MC_Dispositivo!$F$36:$BE$36=$BS$1)*(MC_Dispositivo!$F$43:$BE$43=AG$1),MC_Dispositivo!$F$53:$BE$189))</f>
        <v>0</v>
      </c>
      <c r="AH98" s="357" cm="1">
        <f t="array" aca="1" ref="AH98" ca="1">SUM(IF((MC_Dispositivo!$B$53:$B$189=$C98)*(MC_Dispositivo!$F$36:$BE$36=$BS$1)*(MC_Dispositivo!$F$43:$BE$43=AH$1),MC_Dispositivo!$F$53:$BE$189))</f>
        <v>0</v>
      </c>
      <c r="AI98" s="357" cm="1">
        <f t="array" aca="1" ref="AI98" ca="1">SUM(IF((MC_Dispositivo!$B$53:$B$189=$C98)*(MC_Dispositivo!$F$36:$BE$36=$BS$1)*(MC_Dispositivo!$F$43:$BE$43=AI$1),MC_Dispositivo!$F$53:$BE$189))</f>
        <v>0</v>
      </c>
      <c r="AJ98" s="357" cm="1">
        <f t="array" aca="1" ref="AJ98" ca="1">SUM(IF((MC_Dispositivo!$B$53:$B$189=$C98)*(MC_Dispositivo!$F$36:$BE$36=$BS$1)*(MC_Dispositivo!$F$43:$BE$43=AJ$1),MC_Dispositivo!$F$53:$BE$189))</f>
        <v>0</v>
      </c>
      <c r="AK98" s="358">
        <f ca="1">IF(A98="","",INDEX([10]TPU!$G:$G,MATCH($A98,[10]TPU!$A:$A,0)))</f>
        <v>491.06</v>
      </c>
      <c r="AL98" s="359">
        <f t="shared" ca="1" si="34"/>
        <v>0</v>
      </c>
      <c r="AM98" s="359">
        <f t="shared" ca="1" si="34"/>
        <v>0</v>
      </c>
      <c r="AN98" s="359">
        <f t="shared" ca="1" si="34"/>
        <v>3928.48</v>
      </c>
      <c r="AO98" s="359">
        <f t="shared" ca="1" si="34"/>
        <v>9821.2000000000007</v>
      </c>
      <c r="AP98" s="359">
        <f t="shared" ca="1" si="34"/>
        <v>13749.68</v>
      </c>
      <c r="AQ98" s="359">
        <f t="shared" ca="1" si="34"/>
        <v>9821.2000000000007</v>
      </c>
      <c r="AR98" s="359">
        <f t="shared" ca="1" si="34"/>
        <v>0</v>
      </c>
      <c r="AS98" s="359">
        <f t="shared" ca="1" si="34"/>
        <v>0</v>
      </c>
      <c r="AT98" s="359">
        <f t="shared" ca="1" si="34"/>
        <v>0</v>
      </c>
      <c r="AU98" s="359">
        <f t="shared" ca="1" si="34"/>
        <v>0</v>
      </c>
      <c r="AV98" s="359">
        <f t="shared" ca="1" si="35"/>
        <v>0</v>
      </c>
      <c r="AW98" s="359">
        <f t="shared" ca="1" si="35"/>
        <v>0</v>
      </c>
      <c r="AX98" s="359">
        <f t="shared" ca="1" si="35"/>
        <v>0</v>
      </c>
      <c r="AY98" s="359">
        <f t="shared" ca="1" si="35"/>
        <v>0</v>
      </c>
      <c r="AZ98" s="359">
        <f t="shared" ca="1" si="35"/>
        <v>0</v>
      </c>
      <c r="BA98" s="359">
        <f t="shared" ca="1" si="35"/>
        <v>0</v>
      </c>
      <c r="BB98" s="359">
        <f t="shared" ca="1" si="35"/>
        <v>0</v>
      </c>
      <c r="BC98" s="359">
        <f t="shared" ca="1" si="35"/>
        <v>0</v>
      </c>
      <c r="BD98" s="359">
        <f t="shared" ca="1" si="35"/>
        <v>0</v>
      </c>
      <c r="BE98" s="359">
        <f t="shared" ca="1" si="35"/>
        <v>0</v>
      </c>
      <c r="BF98" s="359">
        <f t="shared" ca="1" si="36"/>
        <v>0</v>
      </c>
      <c r="BG98" s="359">
        <f t="shared" ca="1" si="36"/>
        <v>0</v>
      </c>
      <c r="BH98" s="359">
        <f t="shared" ca="1" si="36"/>
        <v>0</v>
      </c>
      <c r="BI98" s="359">
        <f t="shared" ca="1" si="36"/>
        <v>0</v>
      </c>
      <c r="BJ98" s="359">
        <f t="shared" ca="1" si="36"/>
        <v>0</v>
      </c>
      <c r="BK98" s="359">
        <f t="shared" ca="1" si="36"/>
        <v>0</v>
      </c>
      <c r="BL98" s="359">
        <f t="shared" ca="1" si="36"/>
        <v>0</v>
      </c>
      <c r="BM98" s="359">
        <f t="shared" ca="1" si="36"/>
        <v>0</v>
      </c>
      <c r="BN98" s="359">
        <f t="shared" ca="1" si="36"/>
        <v>0</v>
      </c>
      <c r="BO98" s="359">
        <f t="shared" ca="1" si="36"/>
        <v>0</v>
      </c>
      <c r="BP98" s="358">
        <f t="shared" ca="1" si="37"/>
        <v>37320.559999999998</v>
      </c>
      <c r="BQ98" s="206"/>
      <c r="BR98" s="234" t="str">
        <f t="shared" si="21"/>
        <v/>
      </c>
    </row>
    <row r="99" spans="1:75" ht="20.100000000000001" customHeight="1" outlineLevel="1" x14ac:dyDescent="0.2">
      <c r="A99" s="354">
        <f ca="1">INDEX(MC_Dispositivo!B:E,MATCH('Quantitativo_BR-356'!C99,MC_Dispositivo!B:B,0),2)</f>
        <v>3713902</v>
      </c>
      <c r="B99" s="354" t="str">
        <f ca="1">INDEX([10]TPU!$B:$B,MATCH($A99,[10]TPU!$A:$A,0))</f>
        <v>SICRO</v>
      </c>
      <c r="C99" s="354" t="s">
        <v>169</v>
      </c>
      <c r="D99" s="355" t="str">
        <f ca="1">INDEX(MC_Dispositivo!B:E,MATCH('Quantitativo_BR-356'!C99,MC_Dispositivo!B:B,0),3)</f>
        <v>Terminal absorvedor de energia de abertura com nível de contenção TL3 para defensa metálica - fornecimento e implantação</v>
      </c>
      <c r="E99" s="354" t="str">
        <f ca="1">INDEX(MC_Dispositivo!B:E,MATCH('Quantitativo_BR-356'!C99,MC_Dispositivo!B:B,0),4)</f>
        <v>un</v>
      </c>
      <c r="F99" s="356" cm="1">
        <f t="array" aca="1" ref="F99" ca="1">IF($BS$1="Todos",SUM(IF(($BS$1="todos")*(MC_Dispositivo!$B$54:$B$212=$C99),MC_Dispositivo!$F$54:$BE$212)),SUM(IF((MC_Dispositivo!$F$36:$BE$36=$BS$1)*(MC_Dispositivo!$B$54:$B$212=$C99),MC_Dispositivo!$F$54:$BE$212)))</f>
        <v>76</v>
      </c>
      <c r="G99" s="357" cm="1">
        <f t="array" aca="1" ref="G99" ca="1">SUM(IF((MC_Dispositivo!$B$53:$B$189=$C99)*(MC_Dispositivo!$F$36:$BE$36=$BS$1)*(MC_Dispositivo!$F$43:$BE$43=G$1),MC_Dispositivo!$F$53:$BE$189))</f>
        <v>0</v>
      </c>
      <c r="H99" s="357" cm="1">
        <f t="array" aca="1" ref="H99" ca="1">SUM(IF((MC_Dispositivo!$B$53:$B$189=$C99)*(MC_Dispositivo!$F$36:$BE$36=$BS$1)*(MC_Dispositivo!$F$43:$BE$43=H$1),MC_Dispositivo!$F$53:$BE$189))</f>
        <v>0</v>
      </c>
      <c r="I99" s="357" cm="1">
        <f t="array" aca="1" ref="I99" ca="1">SUM(IF((MC_Dispositivo!$B$53:$B$189=$C99)*(MC_Dispositivo!$F$36:$BE$36=$BS$1)*(MC_Dispositivo!$F$43:$BE$43=I$1),MC_Dispositivo!$F$53:$BE$189))</f>
        <v>8</v>
      </c>
      <c r="J99" s="357" cm="1">
        <f t="array" aca="1" ref="J99" ca="1">SUM(IF((MC_Dispositivo!$B$53:$B$189=$C99)*(MC_Dispositivo!$F$36:$BE$36=$BS$1)*(MC_Dispositivo!$F$43:$BE$43=J$1),MC_Dispositivo!$F$53:$BE$189))</f>
        <v>20</v>
      </c>
      <c r="K99" s="357" cm="1">
        <f t="array" aca="1" ref="K99" ca="1">SUM(IF((MC_Dispositivo!$B$53:$B$189=$C99)*(MC_Dispositivo!$F$36:$BE$36=$BS$1)*(MC_Dispositivo!$F$43:$BE$43=K$1),MC_Dispositivo!$F$53:$BE$189))</f>
        <v>28</v>
      </c>
      <c r="L99" s="357" cm="1">
        <f t="array" aca="1" ref="L99" ca="1">SUM(IF((MC_Dispositivo!$B$53:$B$189=$C99)*(MC_Dispositivo!$F$36:$BE$36=$BS$1)*(MC_Dispositivo!$F$43:$BE$43=L$1),MC_Dispositivo!$F$53:$BE$189))</f>
        <v>20</v>
      </c>
      <c r="M99" s="357" cm="1">
        <f t="array" aca="1" ref="M99" ca="1">SUM(IF((MC_Dispositivo!$B$53:$B$189=$C99)*(MC_Dispositivo!$F$36:$BE$36=$BS$1)*(MC_Dispositivo!$F$43:$BE$43=M$1),MC_Dispositivo!$F$53:$BE$189))</f>
        <v>0</v>
      </c>
      <c r="N99" s="357" cm="1">
        <f t="array" aca="1" ref="N99" ca="1">SUM(IF((MC_Dispositivo!$B$53:$B$189=$C99)*(MC_Dispositivo!$F$36:$BE$36=$BS$1)*(MC_Dispositivo!$F$43:$BE$43=N$1),MC_Dispositivo!$F$53:$BE$189))</f>
        <v>0</v>
      </c>
      <c r="O99" s="357" cm="1">
        <f t="array" aca="1" ref="O99" ca="1">SUM(IF((MC_Dispositivo!$B$53:$B$189=$C99)*(MC_Dispositivo!$F$36:$BE$36=$BS$1)*(MC_Dispositivo!$F$43:$BE$43=O$1),MC_Dispositivo!$F$53:$BE$189))</f>
        <v>0</v>
      </c>
      <c r="P99" s="357" cm="1">
        <f t="array" aca="1" ref="P99" ca="1">SUM(IF((MC_Dispositivo!$B$53:$B$189=$C99)*(MC_Dispositivo!$F$36:$BE$36=$BS$1)*(MC_Dispositivo!$F$43:$BE$43=P$1),MC_Dispositivo!$F$53:$BE$189))</f>
        <v>0</v>
      </c>
      <c r="Q99" s="357" cm="1">
        <f t="array" aca="1" ref="Q99" ca="1">SUM(IF((MC_Dispositivo!$B$53:$B$189=$C99)*(MC_Dispositivo!$F$36:$BE$36=$BS$1)*(MC_Dispositivo!$F$43:$BE$43=Q$1),MC_Dispositivo!$F$53:$BE$189))</f>
        <v>0</v>
      </c>
      <c r="R99" s="357" cm="1">
        <f t="array" aca="1" ref="R99" ca="1">SUM(IF((MC_Dispositivo!$B$53:$B$189=$C99)*(MC_Dispositivo!$F$36:$BE$36=$BS$1)*(MC_Dispositivo!$F$43:$BE$43=R$1),MC_Dispositivo!$F$53:$BE$189))</f>
        <v>0</v>
      </c>
      <c r="S99" s="357" cm="1">
        <f t="array" aca="1" ref="S99" ca="1">SUM(IF((MC_Dispositivo!$B$53:$B$189=$C99)*(MC_Dispositivo!$F$36:$BE$36=$BS$1)*(MC_Dispositivo!$F$43:$BE$43=S$1),MC_Dispositivo!$F$53:$BE$189))</f>
        <v>0</v>
      </c>
      <c r="T99" s="357" cm="1">
        <f t="array" aca="1" ref="T99" ca="1">SUM(IF((MC_Dispositivo!$B$53:$B$189=$C99)*(MC_Dispositivo!$F$36:$BE$36=$BS$1)*(MC_Dispositivo!$F$43:$BE$43=T$1),MC_Dispositivo!$F$53:$BE$189))</f>
        <v>0</v>
      </c>
      <c r="U99" s="357" cm="1">
        <f t="array" aca="1" ref="U99" ca="1">SUM(IF((MC_Dispositivo!$B$53:$B$189=$C99)*(MC_Dispositivo!$F$36:$BE$36=$BS$1)*(MC_Dispositivo!$F$43:$BE$43=U$1),MC_Dispositivo!$F$53:$BE$189))</f>
        <v>0</v>
      </c>
      <c r="V99" s="357" cm="1">
        <f t="array" aca="1" ref="V99" ca="1">SUM(IF((MC_Dispositivo!$B$53:$B$189=$C99)*(MC_Dispositivo!$F$36:$BE$36=$BS$1)*(MC_Dispositivo!$F$43:$BE$43=V$1),MC_Dispositivo!$F$53:$BE$189))</f>
        <v>0</v>
      </c>
      <c r="W99" s="357" cm="1">
        <f t="array" aca="1" ref="W99" ca="1">SUM(IF((MC_Dispositivo!$B$53:$B$189=$C99)*(MC_Dispositivo!$F$36:$BE$36=$BS$1)*(MC_Dispositivo!$F$43:$BE$43=W$1),MC_Dispositivo!$F$53:$BE$189))</f>
        <v>0</v>
      </c>
      <c r="X99" s="357" cm="1">
        <f t="array" aca="1" ref="X99" ca="1">SUM(IF((MC_Dispositivo!$B$53:$B$189=$C99)*(MC_Dispositivo!$F$36:$BE$36=$BS$1)*(MC_Dispositivo!$F$43:$BE$43=X$1),MC_Dispositivo!$F$53:$BE$189))</f>
        <v>0</v>
      </c>
      <c r="Y99" s="357" cm="1">
        <f t="array" aca="1" ref="Y99" ca="1">SUM(IF((MC_Dispositivo!$B$53:$B$189=$C99)*(MC_Dispositivo!$F$36:$BE$36=$BS$1)*(MC_Dispositivo!$F$43:$BE$43=Y$1),MC_Dispositivo!$F$53:$BE$189))</f>
        <v>0</v>
      </c>
      <c r="Z99" s="357" cm="1">
        <f t="array" aca="1" ref="Z99" ca="1">SUM(IF((MC_Dispositivo!$B$53:$B$189=$C99)*(MC_Dispositivo!$F$36:$BE$36=$BS$1)*(MC_Dispositivo!$F$43:$BE$43=Z$1),MC_Dispositivo!$F$53:$BE$189))</f>
        <v>0</v>
      </c>
      <c r="AA99" s="357" cm="1">
        <f t="array" aca="1" ref="AA99" ca="1">SUM(IF((MC_Dispositivo!$B$53:$B$189=$C99)*(MC_Dispositivo!$F$36:$BE$36=$BS$1)*(MC_Dispositivo!$F$43:$BE$43=AA$1),MC_Dispositivo!$F$53:$BE$189))</f>
        <v>0</v>
      </c>
      <c r="AB99" s="357" cm="1">
        <f t="array" aca="1" ref="AB99" ca="1">SUM(IF((MC_Dispositivo!$B$53:$B$189=$C99)*(MC_Dispositivo!$F$36:$BE$36=$BS$1)*(MC_Dispositivo!$F$43:$BE$43=AB$1),MC_Dispositivo!$F$53:$BE$189))</f>
        <v>0</v>
      </c>
      <c r="AC99" s="357" cm="1">
        <f t="array" aca="1" ref="AC99" ca="1">SUM(IF((MC_Dispositivo!$B$53:$B$189=$C99)*(MC_Dispositivo!$F$36:$BE$36=$BS$1)*(MC_Dispositivo!$F$43:$BE$43=AC$1),MC_Dispositivo!$F$53:$BE$189))</f>
        <v>0</v>
      </c>
      <c r="AD99" s="357" cm="1">
        <f t="array" aca="1" ref="AD99" ca="1">SUM(IF((MC_Dispositivo!$B$53:$B$189=$C99)*(MC_Dispositivo!$F$36:$BE$36=$BS$1)*(MC_Dispositivo!$F$43:$BE$43=AD$1),MC_Dispositivo!$F$53:$BE$189))</f>
        <v>0</v>
      </c>
      <c r="AE99" s="357" cm="1">
        <f t="array" aca="1" ref="AE99" ca="1">SUM(IF((MC_Dispositivo!$B$53:$B$189=$C99)*(MC_Dispositivo!$F$36:$BE$36=$BS$1)*(MC_Dispositivo!$F$43:$BE$43=AE$1),MC_Dispositivo!$F$53:$BE$189))</f>
        <v>0</v>
      </c>
      <c r="AF99" s="357" cm="1">
        <f t="array" aca="1" ref="AF99" ca="1">SUM(IF((MC_Dispositivo!$B$53:$B$189=$C99)*(MC_Dispositivo!$F$36:$BE$36=$BS$1)*(MC_Dispositivo!$F$43:$BE$43=AF$1),MC_Dispositivo!$F$53:$BE$189))</f>
        <v>0</v>
      </c>
      <c r="AG99" s="357" cm="1">
        <f t="array" aca="1" ref="AG99" ca="1">SUM(IF((MC_Dispositivo!$B$53:$B$189=$C99)*(MC_Dispositivo!$F$36:$BE$36=$BS$1)*(MC_Dispositivo!$F$43:$BE$43=AG$1),MC_Dispositivo!$F$53:$BE$189))</f>
        <v>0</v>
      </c>
      <c r="AH99" s="357" cm="1">
        <f t="array" aca="1" ref="AH99" ca="1">SUM(IF((MC_Dispositivo!$B$53:$B$189=$C99)*(MC_Dispositivo!$F$36:$BE$36=$BS$1)*(MC_Dispositivo!$F$43:$BE$43=AH$1),MC_Dispositivo!$F$53:$BE$189))</f>
        <v>0</v>
      </c>
      <c r="AI99" s="357" cm="1">
        <f t="array" aca="1" ref="AI99" ca="1">SUM(IF((MC_Dispositivo!$B$53:$B$189=$C99)*(MC_Dispositivo!$F$36:$BE$36=$BS$1)*(MC_Dispositivo!$F$43:$BE$43=AI$1),MC_Dispositivo!$F$53:$BE$189))</f>
        <v>0</v>
      </c>
      <c r="AJ99" s="357" cm="1">
        <f t="array" aca="1" ref="AJ99" ca="1">SUM(IF((MC_Dispositivo!$B$53:$B$189=$C99)*(MC_Dispositivo!$F$36:$BE$36=$BS$1)*(MC_Dispositivo!$F$43:$BE$43=AJ$1),MC_Dispositivo!$F$53:$BE$189))</f>
        <v>0</v>
      </c>
      <c r="AK99" s="358">
        <f ca="1">IF(A99="","",INDEX([10]TPU!$G:$G,MATCH($A99,[10]TPU!$A:$A,0)))</f>
        <v>58766.64</v>
      </c>
      <c r="AL99" s="359">
        <f t="shared" ca="1" si="34"/>
        <v>0</v>
      </c>
      <c r="AM99" s="359">
        <f t="shared" ca="1" si="34"/>
        <v>0</v>
      </c>
      <c r="AN99" s="359">
        <f t="shared" ca="1" si="34"/>
        <v>470133.12</v>
      </c>
      <c r="AO99" s="359">
        <f t="shared" ca="1" si="34"/>
        <v>1175332.8</v>
      </c>
      <c r="AP99" s="359">
        <f t="shared" ca="1" si="34"/>
        <v>1645465.92</v>
      </c>
      <c r="AQ99" s="359">
        <f t="shared" ca="1" si="34"/>
        <v>1175332.8</v>
      </c>
      <c r="AR99" s="359">
        <f t="shared" ca="1" si="34"/>
        <v>0</v>
      </c>
      <c r="AS99" s="359">
        <f t="shared" ca="1" si="34"/>
        <v>0</v>
      </c>
      <c r="AT99" s="359">
        <f t="shared" ca="1" si="34"/>
        <v>0</v>
      </c>
      <c r="AU99" s="359">
        <f t="shared" ca="1" si="34"/>
        <v>0</v>
      </c>
      <c r="AV99" s="359">
        <f t="shared" ca="1" si="35"/>
        <v>0</v>
      </c>
      <c r="AW99" s="359">
        <f t="shared" ca="1" si="35"/>
        <v>0</v>
      </c>
      <c r="AX99" s="359">
        <f t="shared" ca="1" si="35"/>
        <v>0</v>
      </c>
      <c r="AY99" s="359">
        <f t="shared" ca="1" si="35"/>
        <v>0</v>
      </c>
      <c r="AZ99" s="359">
        <f t="shared" ca="1" si="35"/>
        <v>0</v>
      </c>
      <c r="BA99" s="359">
        <f t="shared" ca="1" si="35"/>
        <v>0</v>
      </c>
      <c r="BB99" s="359">
        <f t="shared" ca="1" si="35"/>
        <v>0</v>
      </c>
      <c r="BC99" s="359">
        <f t="shared" ca="1" si="35"/>
        <v>0</v>
      </c>
      <c r="BD99" s="359">
        <f t="shared" ca="1" si="35"/>
        <v>0</v>
      </c>
      <c r="BE99" s="359">
        <f t="shared" ca="1" si="35"/>
        <v>0</v>
      </c>
      <c r="BF99" s="359">
        <f t="shared" ca="1" si="36"/>
        <v>0</v>
      </c>
      <c r="BG99" s="359">
        <f t="shared" ca="1" si="36"/>
        <v>0</v>
      </c>
      <c r="BH99" s="359">
        <f t="shared" ca="1" si="36"/>
        <v>0</v>
      </c>
      <c r="BI99" s="359">
        <f t="shared" ca="1" si="36"/>
        <v>0</v>
      </c>
      <c r="BJ99" s="359">
        <f t="shared" ca="1" si="36"/>
        <v>0</v>
      </c>
      <c r="BK99" s="359">
        <f t="shared" ca="1" si="36"/>
        <v>0</v>
      </c>
      <c r="BL99" s="359">
        <f t="shared" ca="1" si="36"/>
        <v>0</v>
      </c>
      <c r="BM99" s="359">
        <f t="shared" ca="1" si="36"/>
        <v>0</v>
      </c>
      <c r="BN99" s="359">
        <f t="shared" ca="1" si="36"/>
        <v>0</v>
      </c>
      <c r="BO99" s="359">
        <f t="shared" ca="1" si="36"/>
        <v>0</v>
      </c>
      <c r="BP99" s="358">
        <f t="shared" ca="1" si="37"/>
        <v>4466264.6399999997</v>
      </c>
      <c r="BQ99" s="206"/>
      <c r="BR99" s="234" t="str">
        <f t="shared" si="21"/>
        <v/>
      </c>
    </row>
    <row r="100" spans="1:75" ht="20.100000000000001" customHeight="1" outlineLevel="1" x14ac:dyDescent="0.2">
      <c r="A100" s="354">
        <f ca="1">INDEX(MC_Dispositivo!B:E,MATCH('Quantitativo_BR-356'!C100,MC_Dispositivo!B:B,0),2)</f>
        <v>3713904</v>
      </c>
      <c r="B100" s="354" t="str">
        <f ca="1">INDEX([10]TPU!$B:$B,MATCH($A100,[10]TPU!$A:$A,0))</f>
        <v>SICRO</v>
      </c>
      <c r="C100" s="354" t="s">
        <v>170</v>
      </c>
      <c r="D100" s="355" t="str">
        <f ca="1">INDEX(MC_Dispositivo!B:E,MATCH('Quantitativo_BR-356'!C100,MC_Dispositivo!B:B,0),3)</f>
        <v>Barreira simples de concreto, armada, pré-moldada (perfil New Jersey) - L &gt; 3,00 m e H = 1.070 mm</v>
      </c>
      <c r="E100" s="354" t="str">
        <f ca="1">INDEX(MC_Dispositivo!B:E,MATCH('Quantitativo_BR-356'!C100,MC_Dispositivo!B:B,0),4)</f>
        <v>m</v>
      </c>
      <c r="F100" s="356" cm="1">
        <f t="array" aca="1" ref="F100" ca="1">IF($BS$1="Todos",SUM(IF(($BS$1="todos")*(MC_Dispositivo!$B$54:$B$212=$C100),MC_Dispositivo!$F$54:$BE$212)),SUM(IF((MC_Dispositivo!$F$36:$BE$36=$BS$1)*(MC_Dispositivo!$B$54:$B$212=$C100),MC_Dispositivo!$F$54:$BE$212)))</f>
        <v>0</v>
      </c>
      <c r="G100" s="357" cm="1">
        <f t="array" aca="1" ref="G100" ca="1">SUM(IF((MC_Dispositivo!$B$53:$B$189=$C100)*(MC_Dispositivo!$F$36:$BE$36=$BS$1)*(MC_Dispositivo!$F$43:$BE$43=G$1),MC_Dispositivo!$F$53:$BE$189))</f>
        <v>0</v>
      </c>
      <c r="H100" s="357" cm="1">
        <f t="array" aca="1" ref="H100" ca="1">SUM(IF((MC_Dispositivo!$B$53:$B$189=$C100)*(MC_Dispositivo!$F$36:$BE$36=$BS$1)*(MC_Dispositivo!$F$43:$BE$43=H$1),MC_Dispositivo!$F$53:$BE$189))</f>
        <v>0</v>
      </c>
      <c r="I100" s="357" cm="1">
        <f t="array" aca="1" ref="I100" ca="1">SUM(IF((MC_Dispositivo!$B$53:$B$189=$C100)*(MC_Dispositivo!$F$36:$BE$36=$BS$1)*(MC_Dispositivo!$F$43:$BE$43=I$1),MC_Dispositivo!$F$53:$BE$189))</f>
        <v>0</v>
      </c>
      <c r="J100" s="357" cm="1">
        <f t="array" aca="1" ref="J100" ca="1">SUM(IF((MC_Dispositivo!$B$53:$B$189=$C100)*(MC_Dispositivo!$F$36:$BE$36=$BS$1)*(MC_Dispositivo!$F$43:$BE$43=J$1),MC_Dispositivo!$F$53:$BE$189))</f>
        <v>0</v>
      </c>
      <c r="K100" s="357" cm="1">
        <f t="array" aca="1" ref="K100" ca="1">SUM(IF((MC_Dispositivo!$B$53:$B$189=$C100)*(MC_Dispositivo!$F$36:$BE$36=$BS$1)*(MC_Dispositivo!$F$43:$BE$43=K$1),MC_Dispositivo!$F$53:$BE$189))</f>
        <v>0</v>
      </c>
      <c r="L100" s="357" cm="1">
        <f t="array" aca="1" ref="L100" ca="1">SUM(IF((MC_Dispositivo!$B$53:$B$189=$C100)*(MC_Dispositivo!$F$36:$BE$36=$BS$1)*(MC_Dispositivo!$F$43:$BE$43=L$1),MC_Dispositivo!$F$53:$BE$189))</f>
        <v>0</v>
      </c>
      <c r="M100" s="357" cm="1">
        <f t="array" aca="1" ref="M100" ca="1">SUM(IF((MC_Dispositivo!$B$53:$B$189=$C100)*(MC_Dispositivo!$F$36:$BE$36=$BS$1)*(MC_Dispositivo!$F$43:$BE$43=M$1),MC_Dispositivo!$F$53:$BE$189))</f>
        <v>0</v>
      </c>
      <c r="N100" s="357" cm="1">
        <f t="array" aca="1" ref="N100" ca="1">SUM(IF((MC_Dispositivo!$B$53:$B$189=$C100)*(MC_Dispositivo!$F$36:$BE$36=$BS$1)*(MC_Dispositivo!$F$43:$BE$43=N$1),MC_Dispositivo!$F$53:$BE$189))</f>
        <v>0</v>
      </c>
      <c r="O100" s="357" cm="1">
        <f t="array" aca="1" ref="O100" ca="1">SUM(IF((MC_Dispositivo!$B$53:$B$189=$C100)*(MC_Dispositivo!$F$36:$BE$36=$BS$1)*(MC_Dispositivo!$F$43:$BE$43=O$1),MC_Dispositivo!$F$53:$BE$189))</f>
        <v>0</v>
      </c>
      <c r="P100" s="357" cm="1">
        <f t="array" aca="1" ref="P100" ca="1">SUM(IF((MC_Dispositivo!$B$53:$B$189=$C100)*(MC_Dispositivo!$F$36:$BE$36=$BS$1)*(MC_Dispositivo!$F$43:$BE$43=P$1),MC_Dispositivo!$F$53:$BE$189))</f>
        <v>0</v>
      </c>
      <c r="Q100" s="357" cm="1">
        <f t="array" aca="1" ref="Q100" ca="1">SUM(IF((MC_Dispositivo!$B$53:$B$189=$C100)*(MC_Dispositivo!$F$36:$BE$36=$BS$1)*(MC_Dispositivo!$F$43:$BE$43=Q$1),MC_Dispositivo!$F$53:$BE$189))</f>
        <v>0</v>
      </c>
      <c r="R100" s="357" cm="1">
        <f t="array" aca="1" ref="R100" ca="1">SUM(IF((MC_Dispositivo!$B$53:$B$189=$C100)*(MC_Dispositivo!$F$36:$BE$36=$BS$1)*(MC_Dispositivo!$F$43:$BE$43=R$1),MC_Dispositivo!$F$53:$BE$189))</f>
        <v>0</v>
      </c>
      <c r="S100" s="357" cm="1">
        <f t="array" aca="1" ref="S100" ca="1">SUM(IF((MC_Dispositivo!$B$53:$B$189=$C100)*(MC_Dispositivo!$F$36:$BE$36=$BS$1)*(MC_Dispositivo!$F$43:$BE$43=S$1),MC_Dispositivo!$F$53:$BE$189))</f>
        <v>0</v>
      </c>
      <c r="T100" s="357" cm="1">
        <f t="array" aca="1" ref="T100" ca="1">SUM(IF((MC_Dispositivo!$B$53:$B$189=$C100)*(MC_Dispositivo!$F$36:$BE$36=$BS$1)*(MC_Dispositivo!$F$43:$BE$43=T$1),MC_Dispositivo!$F$53:$BE$189))</f>
        <v>0</v>
      </c>
      <c r="U100" s="357" cm="1">
        <f t="array" aca="1" ref="U100" ca="1">SUM(IF((MC_Dispositivo!$B$53:$B$189=$C100)*(MC_Dispositivo!$F$36:$BE$36=$BS$1)*(MC_Dispositivo!$F$43:$BE$43=U$1),MC_Dispositivo!$F$53:$BE$189))</f>
        <v>0</v>
      </c>
      <c r="V100" s="357" cm="1">
        <f t="array" aca="1" ref="V100" ca="1">SUM(IF((MC_Dispositivo!$B$53:$B$189=$C100)*(MC_Dispositivo!$F$36:$BE$36=$BS$1)*(MC_Dispositivo!$F$43:$BE$43=V$1),MC_Dispositivo!$F$53:$BE$189))</f>
        <v>0</v>
      </c>
      <c r="W100" s="357" cm="1">
        <f t="array" aca="1" ref="W100" ca="1">SUM(IF((MC_Dispositivo!$B$53:$B$189=$C100)*(MC_Dispositivo!$F$36:$BE$36=$BS$1)*(MC_Dispositivo!$F$43:$BE$43=W$1),MC_Dispositivo!$F$53:$BE$189))</f>
        <v>0</v>
      </c>
      <c r="X100" s="357" cm="1">
        <f t="array" aca="1" ref="X100" ca="1">SUM(IF((MC_Dispositivo!$B$53:$B$189=$C100)*(MC_Dispositivo!$F$36:$BE$36=$BS$1)*(MC_Dispositivo!$F$43:$BE$43=X$1),MC_Dispositivo!$F$53:$BE$189))</f>
        <v>0</v>
      </c>
      <c r="Y100" s="357" cm="1">
        <f t="array" aca="1" ref="Y100" ca="1">SUM(IF((MC_Dispositivo!$B$53:$B$189=$C100)*(MC_Dispositivo!$F$36:$BE$36=$BS$1)*(MC_Dispositivo!$F$43:$BE$43=Y$1),MC_Dispositivo!$F$53:$BE$189))</f>
        <v>0</v>
      </c>
      <c r="Z100" s="357" cm="1">
        <f t="array" aca="1" ref="Z100" ca="1">SUM(IF((MC_Dispositivo!$B$53:$B$189=$C100)*(MC_Dispositivo!$F$36:$BE$36=$BS$1)*(MC_Dispositivo!$F$43:$BE$43=Z$1),MC_Dispositivo!$F$53:$BE$189))</f>
        <v>0</v>
      </c>
      <c r="AA100" s="357" cm="1">
        <f t="array" aca="1" ref="AA100" ca="1">SUM(IF((MC_Dispositivo!$B$53:$B$189=$C100)*(MC_Dispositivo!$F$36:$BE$36=$BS$1)*(MC_Dispositivo!$F$43:$BE$43=AA$1),MC_Dispositivo!$F$53:$BE$189))</f>
        <v>0</v>
      </c>
      <c r="AB100" s="357" cm="1">
        <f t="array" aca="1" ref="AB100" ca="1">SUM(IF((MC_Dispositivo!$B$53:$B$189=$C100)*(MC_Dispositivo!$F$36:$BE$36=$BS$1)*(MC_Dispositivo!$F$43:$BE$43=AB$1),MC_Dispositivo!$F$53:$BE$189))</f>
        <v>0</v>
      </c>
      <c r="AC100" s="357" cm="1">
        <f t="array" aca="1" ref="AC100" ca="1">SUM(IF((MC_Dispositivo!$B$53:$B$189=$C100)*(MC_Dispositivo!$F$36:$BE$36=$BS$1)*(MC_Dispositivo!$F$43:$BE$43=AC$1),MC_Dispositivo!$F$53:$BE$189))</f>
        <v>0</v>
      </c>
      <c r="AD100" s="357" cm="1">
        <f t="array" aca="1" ref="AD100" ca="1">SUM(IF((MC_Dispositivo!$B$53:$B$189=$C100)*(MC_Dispositivo!$F$36:$BE$36=$BS$1)*(MC_Dispositivo!$F$43:$BE$43=AD$1),MC_Dispositivo!$F$53:$BE$189))</f>
        <v>0</v>
      </c>
      <c r="AE100" s="357" cm="1">
        <f t="array" aca="1" ref="AE100" ca="1">SUM(IF((MC_Dispositivo!$B$53:$B$189=$C100)*(MC_Dispositivo!$F$36:$BE$36=$BS$1)*(MC_Dispositivo!$F$43:$BE$43=AE$1),MC_Dispositivo!$F$53:$BE$189))</f>
        <v>0</v>
      </c>
      <c r="AF100" s="357" cm="1">
        <f t="array" aca="1" ref="AF100" ca="1">SUM(IF((MC_Dispositivo!$B$53:$B$189=$C100)*(MC_Dispositivo!$F$36:$BE$36=$BS$1)*(MC_Dispositivo!$F$43:$BE$43=AF$1),MC_Dispositivo!$F$53:$BE$189))</f>
        <v>0</v>
      </c>
      <c r="AG100" s="357" cm="1">
        <f t="array" aca="1" ref="AG100" ca="1">SUM(IF((MC_Dispositivo!$B$53:$B$189=$C100)*(MC_Dispositivo!$F$36:$BE$36=$BS$1)*(MC_Dispositivo!$F$43:$BE$43=AG$1),MC_Dispositivo!$F$53:$BE$189))</f>
        <v>0</v>
      </c>
      <c r="AH100" s="357" cm="1">
        <f t="array" aca="1" ref="AH100" ca="1">SUM(IF((MC_Dispositivo!$B$53:$B$189=$C100)*(MC_Dispositivo!$F$36:$BE$36=$BS$1)*(MC_Dispositivo!$F$43:$BE$43=AH$1),MC_Dispositivo!$F$53:$BE$189))</f>
        <v>0</v>
      </c>
      <c r="AI100" s="357" cm="1">
        <f t="array" aca="1" ref="AI100" ca="1">SUM(IF((MC_Dispositivo!$B$53:$B$189=$C100)*(MC_Dispositivo!$F$36:$BE$36=$BS$1)*(MC_Dispositivo!$F$43:$BE$43=AI$1),MC_Dispositivo!$F$53:$BE$189))</f>
        <v>0</v>
      </c>
      <c r="AJ100" s="357" cm="1">
        <f t="array" aca="1" ref="AJ100" ca="1">SUM(IF((MC_Dispositivo!$B$53:$B$189=$C100)*(MC_Dispositivo!$F$36:$BE$36=$BS$1)*(MC_Dispositivo!$F$43:$BE$43=AJ$1),MC_Dispositivo!$F$53:$BE$189))</f>
        <v>0</v>
      </c>
      <c r="AK100" s="358">
        <f ca="1">IF(A100="","",INDEX([10]TPU!$G:$G,MATCH($A100,[10]TPU!$A:$A,0)))</f>
        <v>319.62</v>
      </c>
      <c r="AL100" s="359">
        <f t="shared" ca="1" si="34"/>
        <v>0</v>
      </c>
      <c r="AM100" s="359">
        <f t="shared" ca="1" si="34"/>
        <v>0</v>
      </c>
      <c r="AN100" s="359">
        <f t="shared" ca="1" si="34"/>
        <v>0</v>
      </c>
      <c r="AO100" s="359">
        <f t="shared" ca="1" si="34"/>
        <v>0</v>
      </c>
      <c r="AP100" s="359">
        <f t="shared" ca="1" si="34"/>
        <v>0</v>
      </c>
      <c r="AQ100" s="359">
        <f t="shared" ca="1" si="34"/>
        <v>0</v>
      </c>
      <c r="AR100" s="359">
        <f t="shared" ca="1" si="34"/>
        <v>0</v>
      </c>
      <c r="AS100" s="359">
        <f t="shared" ca="1" si="34"/>
        <v>0</v>
      </c>
      <c r="AT100" s="359">
        <f t="shared" ca="1" si="34"/>
        <v>0</v>
      </c>
      <c r="AU100" s="359">
        <f t="shared" ca="1" si="34"/>
        <v>0</v>
      </c>
      <c r="AV100" s="359">
        <f t="shared" ca="1" si="35"/>
        <v>0</v>
      </c>
      <c r="AW100" s="359">
        <f t="shared" ca="1" si="35"/>
        <v>0</v>
      </c>
      <c r="AX100" s="359">
        <f t="shared" ca="1" si="35"/>
        <v>0</v>
      </c>
      <c r="AY100" s="359">
        <f t="shared" ca="1" si="35"/>
        <v>0</v>
      </c>
      <c r="AZ100" s="359">
        <f t="shared" ca="1" si="35"/>
        <v>0</v>
      </c>
      <c r="BA100" s="359">
        <f t="shared" ca="1" si="35"/>
        <v>0</v>
      </c>
      <c r="BB100" s="359">
        <f t="shared" ca="1" si="35"/>
        <v>0</v>
      </c>
      <c r="BC100" s="359">
        <f t="shared" ca="1" si="35"/>
        <v>0</v>
      </c>
      <c r="BD100" s="359">
        <f t="shared" ca="1" si="35"/>
        <v>0</v>
      </c>
      <c r="BE100" s="359">
        <f t="shared" ca="1" si="35"/>
        <v>0</v>
      </c>
      <c r="BF100" s="359">
        <f t="shared" ca="1" si="36"/>
        <v>0</v>
      </c>
      <c r="BG100" s="359">
        <f t="shared" ca="1" si="36"/>
        <v>0</v>
      </c>
      <c r="BH100" s="359">
        <f t="shared" ca="1" si="36"/>
        <v>0</v>
      </c>
      <c r="BI100" s="359">
        <f t="shared" ca="1" si="36"/>
        <v>0</v>
      </c>
      <c r="BJ100" s="359">
        <f t="shared" ca="1" si="36"/>
        <v>0</v>
      </c>
      <c r="BK100" s="359">
        <f t="shared" ca="1" si="36"/>
        <v>0</v>
      </c>
      <c r="BL100" s="359">
        <f t="shared" ca="1" si="36"/>
        <v>0</v>
      </c>
      <c r="BM100" s="359">
        <f t="shared" ca="1" si="36"/>
        <v>0</v>
      </c>
      <c r="BN100" s="359">
        <f t="shared" ca="1" si="36"/>
        <v>0</v>
      </c>
      <c r="BO100" s="359">
        <f t="shared" ca="1" si="36"/>
        <v>0</v>
      </c>
      <c r="BP100" s="358">
        <f t="shared" ca="1" si="37"/>
        <v>0</v>
      </c>
      <c r="BQ100" s="206"/>
      <c r="BR100" s="234" t="str">
        <f t="shared" si="21"/>
        <v/>
      </c>
    </row>
    <row r="101" spans="1:75" s="204" customFormat="1" ht="20.100000000000001" customHeight="1" outlineLevel="1" x14ac:dyDescent="0.2">
      <c r="A101" s="354">
        <f ca="1">INDEX(MC_Dispositivo!B:E,MATCH('Quantitativo_BR-356'!C101,MC_Dispositivo!B:B,0),2)</f>
        <v>3719530</v>
      </c>
      <c r="B101" s="354" t="str">
        <f ca="1">INDEX([10]TPU!$B:$B,MATCH($A101,[10]TPU!$A:$A,0))</f>
        <v>SICRO</v>
      </c>
      <c r="C101" s="354" t="s">
        <v>360</v>
      </c>
      <c r="D101" s="355" t="str">
        <f ca="1">INDEX(MC_Dispositivo!B:E,MATCH('Quantitativo_BR-356'!C101,MC_Dispositivo!B:B,0),3)</f>
        <v>Barreira dupla de concreto, armada, pré-moldada (perfil New Jersey) - L &gt; 3,00 m e H = 1.070 mm</v>
      </c>
      <c r="E101" s="354" t="str">
        <f ca="1">INDEX(MC_Dispositivo!B:E,MATCH('Quantitativo_BR-356'!C101,MC_Dispositivo!B:B,0),4)</f>
        <v>m</v>
      </c>
      <c r="F101" s="356" cm="1">
        <f t="array" aca="1" ref="F101" ca="1">IF($BS$1="Todos",SUM(IF(($BS$1="todos")*(MC_Dispositivo!$B$54:$B$212=$C101),MC_Dispositivo!$F$54:$BE$212)),SUM(IF((MC_Dispositivo!$F$36:$BE$36=$BS$1)*(MC_Dispositivo!$B$54:$B$212=$C101),MC_Dispositivo!$F$54:$BE$212)))</f>
        <v>0</v>
      </c>
      <c r="G101" s="357" cm="1">
        <f t="array" aca="1" ref="G101" ca="1">SUM(IF((MC_Dispositivo!$B$53:$B$189=$C101)*(MC_Dispositivo!$F$36:$BE$36=$BS$1)*(MC_Dispositivo!$F$43:$BE$43=G$1),MC_Dispositivo!$F$53:$BE$189))</f>
        <v>0</v>
      </c>
      <c r="H101" s="357" cm="1">
        <f t="array" aca="1" ref="H101" ca="1">SUM(IF((MC_Dispositivo!$B$53:$B$189=$C101)*(MC_Dispositivo!$F$36:$BE$36=$BS$1)*(MC_Dispositivo!$F$43:$BE$43=H$1),MC_Dispositivo!$F$53:$BE$189))</f>
        <v>0</v>
      </c>
      <c r="I101" s="357" cm="1">
        <f t="array" aca="1" ref="I101" ca="1">SUM(IF((MC_Dispositivo!$B$53:$B$189=$C101)*(MC_Dispositivo!$F$36:$BE$36=$BS$1)*(MC_Dispositivo!$F$43:$BE$43=I$1),MC_Dispositivo!$F$53:$BE$189))</f>
        <v>0</v>
      </c>
      <c r="J101" s="357" cm="1">
        <f t="array" aca="1" ref="J101" ca="1">SUM(IF((MC_Dispositivo!$B$53:$B$189=$C101)*(MC_Dispositivo!$F$36:$BE$36=$BS$1)*(MC_Dispositivo!$F$43:$BE$43=J$1),MC_Dispositivo!$F$53:$BE$189))</f>
        <v>0</v>
      </c>
      <c r="K101" s="357" cm="1">
        <f t="array" aca="1" ref="K101" ca="1">SUM(IF((MC_Dispositivo!$B$53:$B$189=$C101)*(MC_Dispositivo!$F$36:$BE$36=$BS$1)*(MC_Dispositivo!$F$43:$BE$43=K$1),MC_Dispositivo!$F$53:$BE$189))</f>
        <v>0</v>
      </c>
      <c r="L101" s="357" cm="1">
        <f t="array" aca="1" ref="L101" ca="1">SUM(IF((MC_Dispositivo!$B$53:$B$189=$C101)*(MC_Dispositivo!$F$36:$BE$36=$BS$1)*(MC_Dispositivo!$F$43:$BE$43=L$1),MC_Dispositivo!$F$53:$BE$189))</f>
        <v>0</v>
      </c>
      <c r="M101" s="357" cm="1">
        <f t="array" aca="1" ref="M101" ca="1">SUM(IF((MC_Dispositivo!$B$53:$B$189=$C101)*(MC_Dispositivo!$F$36:$BE$36=$BS$1)*(MC_Dispositivo!$F$43:$BE$43=M$1),MC_Dispositivo!$F$53:$BE$189))</f>
        <v>0</v>
      </c>
      <c r="N101" s="357" cm="1">
        <f t="array" aca="1" ref="N101" ca="1">SUM(IF((MC_Dispositivo!$B$53:$B$189=$C101)*(MC_Dispositivo!$F$36:$BE$36=$BS$1)*(MC_Dispositivo!$F$43:$BE$43=N$1),MC_Dispositivo!$F$53:$BE$189))</f>
        <v>0</v>
      </c>
      <c r="O101" s="357" cm="1">
        <f t="array" aca="1" ref="O101" ca="1">SUM(IF((MC_Dispositivo!$B$53:$B$189=$C101)*(MC_Dispositivo!$F$36:$BE$36=$BS$1)*(MC_Dispositivo!$F$43:$BE$43=O$1),MC_Dispositivo!$F$53:$BE$189))</f>
        <v>0</v>
      </c>
      <c r="P101" s="357" cm="1">
        <f t="array" aca="1" ref="P101" ca="1">SUM(IF((MC_Dispositivo!$B$53:$B$189=$C101)*(MC_Dispositivo!$F$36:$BE$36=$BS$1)*(MC_Dispositivo!$F$43:$BE$43=P$1),MC_Dispositivo!$F$53:$BE$189))</f>
        <v>0</v>
      </c>
      <c r="Q101" s="357" cm="1">
        <f t="array" aca="1" ref="Q101" ca="1">SUM(IF((MC_Dispositivo!$B$53:$B$189=$C101)*(MC_Dispositivo!$F$36:$BE$36=$BS$1)*(MC_Dispositivo!$F$43:$BE$43=Q$1),MC_Dispositivo!$F$53:$BE$189))</f>
        <v>0</v>
      </c>
      <c r="R101" s="357" cm="1">
        <f t="array" aca="1" ref="R101" ca="1">SUM(IF((MC_Dispositivo!$B$53:$B$189=$C101)*(MC_Dispositivo!$F$36:$BE$36=$BS$1)*(MC_Dispositivo!$F$43:$BE$43=R$1),MC_Dispositivo!$F$53:$BE$189))</f>
        <v>0</v>
      </c>
      <c r="S101" s="357" cm="1">
        <f t="array" aca="1" ref="S101" ca="1">SUM(IF((MC_Dispositivo!$B$53:$B$189=$C101)*(MC_Dispositivo!$F$36:$BE$36=$BS$1)*(MC_Dispositivo!$F$43:$BE$43=S$1),MC_Dispositivo!$F$53:$BE$189))</f>
        <v>0</v>
      </c>
      <c r="T101" s="357" cm="1">
        <f t="array" aca="1" ref="T101" ca="1">SUM(IF((MC_Dispositivo!$B$53:$B$189=$C101)*(MC_Dispositivo!$F$36:$BE$36=$BS$1)*(MC_Dispositivo!$F$43:$BE$43=T$1),MC_Dispositivo!$F$53:$BE$189))</f>
        <v>0</v>
      </c>
      <c r="U101" s="357" cm="1">
        <f t="array" aca="1" ref="U101" ca="1">SUM(IF((MC_Dispositivo!$B$53:$B$189=$C101)*(MC_Dispositivo!$F$36:$BE$36=$BS$1)*(MC_Dispositivo!$F$43:$BE$43=U$1),MC_Dispositivo!$F$53:$BE$189))</f>
        <v>0</v>
      </c>
      <c r="V101" s="357" cm="1">
        <f t="array" aca="1" ref="V101" ca="1">SUM(IF((MC_Dispositivo!$B$53:$B$189=$C101)*(MC_Dispositivo!$F$36:$BE$36=$BS$1)*(MC_Dispositivo!$F$43:$BE$43=V$1),MC_Dispositivo!$F$53:$BE$189))</f>
        <v>0</v>
      </c>
      <c r="W101" s="357" cm="1">
        <f t="array" aca="1" ref="W101" ca="1">SUM(IF((MC_Dispositivo!$B$53:$B$189=$C101)*(MC_Dispositivo!$F$36:$BE$36=$BS$1)*(MC_Dispositivo!$F$43:$BE$43=W$1),MC_Dispositivo!$F$53:$BE$189))</f>
        <v>0</v>
      </c>
      <c r="X101" s="357" cm="1">
        <f t="array" aca="1" ref="X101" ca="1">SUM(IF((MC_Dispositivo!$B$53:$B$189=$C101)*(MC_Dispositivo!$F$36:$BE$36=$BS$1)*(MC_Dispositivo!$F$43:$BE$43=X$1),MC_Dispositivo!$F$53:$BE$189))</f>
        <v>0</v>
      </c>
      <c r="Y101" s="357" cm="1">
        <f t="array" aca="1" ref="Y101" ca="1">SUM(IF((MC_Dispositivo!$B$53:$B$189=$C101)*(MC_Dispositivo!$F$36:$BE$36=$BS$1)*(MC_Dispositivo!$F$43:$BE$43=Y$1),MC_Dispositivo!$F$53:$BE$189))</f>
        <v>0</v>
      </c>
      <c r="Z101" s="357" cm="1">
        <f t="array" aca="1" ref="Z101" ca="1">SUM(IF((MC_Dispositivo!$B$53:$B$189=$C101)*(MC_Dispositivo!$F$36:$BE$36=$BS$1)*(MC_Dispositivo!$F$43:$BE$43=Z$1),MC_Dispositivo!$F$53:$BE$189))</f>
        <v>0</v>
      </c>
      <c r="AA101" s="357" cm="1">
        <f t="array" aca="1" ref="AA101" ca="1">SUM(IF((MC_Dispositivo!$B$53:$B$189=$C101)*(MC_Dispositivo!$F$36:$BE$36=$BS$1)*(MC_Dispositivo!$F$43:$BE$43=AA$1),MC_Dispositivo!$F$53:$BE$189))</f>
        <v>0</v>
      </c>
      <c r="AB101" s="357" cm="1">
        <f t="array" aca="1" ref="AB101" ca="1">SUM(IF((MC_Dispositivo!$B$53:$B$189=$C101)*(MC_Dispositivo!$F$36:$BE$36=$BS$1)*(MC_Dispositivo!$F$43:$BE$43=AB$1),MC_Dispositivo!$F$53:$BE$189))</f>
        <v>0</v>
      </c>
      <c r="AC101" s="357" cm="1">
        <f t="array" aca="1" ref="AC101" ca="1">SUM(IF((MC_Dispositivo!$B$53:$B$189=$C101)*(MC_Dispositivo!$F$36:$BE$36=$BS$1)*(MC_Dispositivo!$F$43:$BE$43=AC$1),MC_Dispositivo!$F$53:$BE$189))</f>
        <v>0</v>
      </c>
      <c r="AD101" s="357" cm="1">
        <f t="array" aca="1" ref="AD101" ca="1">SUM(IF((MC_Dispositivo!$B$53:$B$189=$C101)*(MC_Dispositivo!$F$36:$BE$36=$BS$1)*(MC_Dispositivo!$F$43:$BE$43=AD$1),MC_Dispositivo!$F$53:$BE$189))</f>
        <v>0</v>
      </c>
      <c r="AE101" s="357" cm="1">
        <f t="array" aca="1" ref="AE101" ca="1">SUM(IF((MC_Dispositivo!$B$53:$B$189=$C101)*(MC_Dispositivo!$F$36:$BE$36=$BS$1)*(MC_Dispositivo!$F$43:$BE$43=AE$1),MC_Dispositivo!$F$53:$BE$189))</f>
        <v>0</v>
      </c>
      <c r="AF101" s="357" cm="1">
        <f t="array" aca="1" ref="AF101" ca="1">SUM(IF((MC_Dispositivo!$B$53:$B$189=$C101)*(MC_Dispositivo!$F$36:$BE$36=$BS$1)*(MC_Dispositivo!$F$43:$BE$43=AF$1),MC_Dispositivo!$F$53:$BE$189))</f>
        <v>0</v>
      </c>
      <c r="AG101" s="357" cm="1">
        <f t="array" aca="1" ref="AG101" ca="1">SUM(IF((MC_Dispositivo!$B$53:$B$189=$C101)*(MC_Dispositivo!$F$36:$BE$36=$BS$1)*(MC_Dispositivo!$F$43:$BE$43=AG$1),MC_Dispositivo!$F$53:$BE$189))</f>
        <v>0</v>
      </c>
      <c r="AH101" s="357" cm="1">
        <f t="array" aca="1" ref="AH101" ca="1">SUM(IF((MC_Dispositivo!$B$53:$B$189=$C101)*(MC_Dispositivo!$F$36:$BE$36=$BS$1)*(MC_Dispositivo!$F$43:$BE$43=AH$1),MC_Dispositivo!$F$53:$BE$189))</f>
        <v>0</v>
      </c>
      <c r="AI101" s="357" cm="1">
        <f t="array" aca="1" ref="AI101" ca="1">SUM(IF((MC_Dispositivo!$B$53:$B$189=$C101)*(MC_Dispositivo!$F$36:$BE$36=$BS$1)*(MC_Dispositivo!$F$43:$BE$43=AI$1),MC_Dispositivo!$F$53:$BE$189))</f>
        <v>0</v>
      </c>
      <c r="AJ101" s="357" cm="1">
        <f t="array" aca="1" ref="AJ101" ca="1">SUM(IF((MC_Dispositivo!$B$53:$B$189=$C101)*(MC_Dispositivo!$F$36:$BE$36=$BS$1)*(MC_Dispositivo!$F$43:$BE$43=AJ$1),MC_Dispositivo!$F$53:$BE$189))</f>
        <v>0</v>
      </c>
      <c r="AK101" s="358">
        <f ca="1">IF(A101="","",INDEX([10]TPU!$G:$G,MATCH($A101,[10]TPU!$A:$A,0)))</f>
        <v>368.98</v>
      </c>
      <c r="AL101" s="359">
        <f t="shared" ref="AL101:AU103" ca="1" si="38">IF($A101="",SUMIFS(AL104:AL147,$C104:$C147,$C101&amp;"*",$A104:$A147,"&lt;&gt;"&amp;""),G101*$AK101)</f>
        <v>0</v>
      </c>
      <c r="AM101" s="359">
        <f t="shared" ca="1" si="38"/>
        <v>0</v>
      </c>
      <c r="AN101" s="359">
        <f t="shared" ca="1" si="38"/>
        <v>0</v>
      </c>
      <c r="AO101" s="359">
        <f t="shared" ca="1" si="38"/>
        <v>0</v>
      </c>
      <c r="AP101" s="359">
        <f t="shared" ca="1" si="38"/>
        <v>0</v>
      </c>
      <c r="AQ101" s="359">
        <f t="shared" ca="1" si="38"/>
        <v>0</v>
      </c>
      <c r="AR101" s="359">
        <f t="shared" ca="1" si="38"/>
        <v>0</v>
      </c>
      <c r="AS101" s="359">
        <f t="shared" ca="1" si="38"/>
        <v>0</v>
      </c>
      <c r="AT101" s="359">
        <f t="shared" ca="1" si="38"/>
        <v>0</v>
      </c>
      <c r="AU101" s="359">
        <f t="shared" ca="1" si="38"/>
        <v>0</v>
      </c>
      <c r="AV101" s="359">
        <f t="shared" ref="AV101:BE103" ca="1" si="39">IF($A101="",SUMIFS(AV104:AV147,$C104:$C147,$C101&amp;"*",$A104:$A147,"&lt;&gt;"&amp;""),Q101*$AK101)</f>
        <v>0</v>
      </c>
      <c r="AW101" s="359">
        <f t="shared" ca="1" si="39"/>
        <v>0</v>
      </c>
      <c r="AX101" s="359">
        <f t="shared" ca="1" si="39"/>
        <v>0</v>
      </c>
      <c r="AY101" s="359">
        <f t="shared" ca="1" si="39"/>
        <v>0</v>
      </c>
      <c r="AZ101" s="359">
        <f t="shared" ca="1" si="39"/>
        <v>0</v>
      </c>
      <c r="BA101" s="359">
        <f t="shared" ca="1" si="39"/>
        <v>0</v>
      </c>
      <c r="BB101" s="359">
        <f t="shared" ca="1" si="39"/>
        <v>0</v>
      </c>
      <c r="BC101" s="359">
        <f t="shared" ca="1" si="39"/>
        <v>0</v>
      </c>
      <c r="BD101" s="359">
        <f t="shared" ca="1" si="39"/>
        <v>0</v>
      </c>
      <c r="BE101" s="359">
        <f t="shared" ca="1" si="39"/>
        <v>0</v>
      </c>
      <c r="BF101" s="359">
        <f t="shared" ref="BF101:BO103" ca="1" si="40">IF($A101="",SUMIFS(BF104:BF147,$C104:$C147,$C101&amp;"*",$A104:$A147,"&lt;&gt;"&amp;""),AA101*$AK101)</f>
        <v>0</v>
      </c>
      <c r="BG101" s="359">
        <f t="shared" ca="1" si="40"/>
        <v>0</v>
      </c>
      <c r="BH101" s="359">
        <f t="shared" ca="1" si="40"/>
        <v>0</v>
      </c>
      <c r="BI101" s="359">
        <f t="shared" ca="1" si="40"/>
        <v>0</v>
      </c>
      <c r="BJ101" s="359">
        <f t="shared" ca="1" si="40"/>
        <v>0</v>
      </c>
      <c r="BK101" s="359">
        <f t="shared" ca="1" si="40"/>
        <v>0</v>
      </c>
      <c r="BL101" s="359">
        <f t="shared" ca="1" si="40"/>
        <v>0</v>
      </c>
      <c r="BM101" s="359">
        <f t="shared" ca="1" si="40"/>
        <v>0</v>
      </c>
      <c r="BN101" s="359">
        <f t="shared" ca="1" si="40"/>
        <v>0</v>
      </c>
      <c r="BO101" s="359">
        <f t="shared" ca="1" si="40"/>
        <v>0</v>
      </c>
      <c r="BP101" s="358">
        <f t="shared" ca="1" si="37"/>
        <v>0</v>
      </c>
      <c r="BQ101" s="206"/>
      <c r="BR101" s="234" t="str">
        <f t="shared" si="21"/>
        <v/>
      </c>
      <c r="BW101" s="173"/>
    </row>
    <row r="102" spans="1:75" s="204" customFormat="1" ht="20.100000000000001" customHeight="1" outlineLevel="1" x14ac:dyDescent="0.2">
      <c r="A102" s="354">
        <f ca="1">INDEX(MC_Dispositivo!B:E,MATCH('Quantitativo_BR-356'!C102,MC_Dispositivo!B:B,0),2)</f>
        <v>3713705</v>
      </c>
      <c r="B102" s="354" t="str">
        <f ca="1">INDEX([10]TPU!$B:$B,MATCH($A102,[10]TPU!$A:$A,0))</f>
        <v>SICRO</v>
      </c>
      <c r="C102" s="354" t="s">
        <v>1021</v>
      </c>
      <c r="D102" s="355" t="str">
        <f ca="1">INDEX(MC_Dispositivo!B:E,MATCH('Quantitativo_BR-356'!C102,MC_Dispositivo!B:B,0),3)</f>
        <v>Remoção de defensa metálica</v>
      </c>
      <c r="E102" s="354" t="str">
        <f ca="1">INDEX(MC_Dispositivo!B:E,MATCH('Quantitativo_BR-356'!C102,MC_Dispositivo!B:B,0),4)</f>
        <v>m</v>
      </c>
      <c r="F102" s="356" cm="1">
        <f t="array" aca="1" ref="F102" ca="1">IF($BS$1="Todos",SUM(IF(($BS$1="todos")*(MC_Dispositivo!$B$54:$B$212=$C102),MC_Dispositivo!$F$54:$BE$212)),SUM(IF((MC_Dispositivo!$F$36:$BE$36=$BS$1)*(MC_Dispositivo!$B$54:$B$212=$C102),MC_Dispositivo!$F$54:$BE$212)))</f>
        <v>0</v>
      </c>
      <c r="G102" s="357" cm="1">
        <f t="array" aca="1" ref="G102" ca="1">SUM(IF((MC_Dispositivo!$B$53:$B$189=$C102)*(MC_Dispositivo!$F$36:$BE$36=$BS$1)*(MC_Dispositivo!$F$43:$BE$43=G$1),MC_Dispositivo!$F$53:$BE$189))</f>
        <v>0</v>
      </c>
      <c r="H102" s="357" cm="1">
        <f t="array" aca="1" ref="H102" ca="1">SUM(IF((MC_Dispositivo!$B$53:$B$189=$C102)*(MC_Dispositivo!$F$36:$BE$36=$BS$1)*(MC_Dispositivo!$F$43:$BE$43=H$1),MC_Dispositivo!$F$53:$BE$189))</f>
        <v>0</v>
      </c>
      <c r="I102" s="357" cm="1">
        <f t="array" aca="1" ref="I102" ca="1">SUM(IF((MC_Dispositivo!$B$53:$B$189=$C102)*(MC_Dispositivo!$F$36:$BE$36=$BS$1)*(MC_Dispositivo!$F$43:$BE$43=I$1),MC_Dispositivo!$F$53:$BE$189))</f>
        <v>0</v>
      </c>
      <c r="J102" s="357" cm="1">
        <f t="array" aca="1" ref="J102" ca="1">SUM(IF((MC_Dispositivo!$B$53:$B$189=$C102)*(MC_Dispositivo!$F$36:$BE$36=$BS$1)*(MC_Dispositivo!$F$43:$BE$43=J$1),MC_Dispositivo!$F$53:$BE$189))</f>
        <v>0</v>
      </c>
      <c r="K102" s="357" cm="1">
        <f t="array" aca="1" ref="K102" ca="1">SUM(IF((MC_Dispositivo!$B$53:$B$189=$C102)*(MC_Dispositivo!$F$36:$BE$36=$BS$1)*(MC_Dispositivo!$F$43:$BE$43=K$1),MC_Dispositivo!$F$53:$BE$189))</f>
        <v>0</v>
      </c>
      <c r="L102" s="357" cm="1">
        <f t="array" aca="1" ref="L102" ca="1">SUM(IF((MC_Dispositivo!$B$53:$B$189=$C102)*(MC_Dispositivo!$F$36:$BE$36=$BS$1)*(MC_Dispositivo!$F$43:$BE$43=L$1),MC_Dispositivo!$F$53:$BE$189))</f>
        <v>0</v>
      </c>
      <c r="M102" s="357" cm="1">
        <f t="array" aca="1" ref="M102" ca="1">SUM(IF((MC_Dispositivo!$B$53:$B$189=$C102)*(MC_Dispositivo!$F$36:$BE$36=$BS$1)*(MC_Dispositivo!$F$43:$BE$43=M$1),MC_Dispositivo!$F$53:$BE$189))</f>
        <v>0</v>
      </c>
      <c r="N102" s="357" cm="1">
        <f t="array" aca="1" ref="N102" ca="1">SUM(IF((MC_Dispositivo!$B$53:$B$189=$C102)*(MC_Dispositivo!$F$36:$BE$36=$BS$1)*(MC_Dispositivo!$F$43:$BE$43=N$1),MC_Dispositivo!$F$53:$BE$189))</f>
        <v>0</v>
      </c>
      <c r="O102" s="357" cm="1">
        <f t="array" aca="1" ref="O102" ca="1">SUM(IF((MC_Dispositivo!$B$53:$B$189=$C102)*(MC_Dispositivo!$F$36:$BE$36=$BS$1)*(MC_Dispositivo!$F$43:$BE$43=O$1),MC_Dispositivo!$F$53:$BE$189))</f>
        <v>0</v>
      </c>
      <c r="P102" s="357" cm="1">
        <f t="array" aca="1" ref="P102" ca="1">SUM(IF((MC_Dispositivo!$B$53:$B$189=$C102)*(MC_Dispositivo!$F$36:$BE$36=$BS$1)*(MC_Dispositivo!$F$43:$BE$43=P$1),MC_Dispositivo!$F$53:$BE$189))</f>
        <v>0</v>
      </c>
      <c r="Q102" s="357" cm="1">
        <f t="array" aca="1" ref="Q102" ca="1">SUM(IF((MC_Dispositivo!$B$53:$B$189=$C102)*(MC_Dispositivo!$F$36:$BE$36=$BS$1)*(MC_Dispositivo!$F$43:$BE$43=Q$1),MC_Dispositivo!$F$53:$BE$189))</f>
        <v>0</v>
      </c>
      <c r="R102" s="357" cm="1">
        <f t="array" aca="1" ref="R102" ca="1">SUM(IF((MC_Dispositivo!$B$53:$B$189=$C102)*(MC_Dispositivo!$F$36:$BE$36=$BS$1)*(MC_Dispositivo!$F$43:$BE$43=R$1),MC_Dispositivo!$F$53:$BE$189))</f>
        <v>0</v>
      </c>
      <c r="S102" s="357" cm="1">
        <f t="array" aca="1" ref="S102" ca="1">SUM(IF((MC_Dispositivo!$B$53:$B$189=$C102)*(MC_Dispositivo!$F$36:$BE$36=$BS$1)*(MC_Dispositivo!$F$43:$BE$43=S$1),MC_Dispositivo!$F$53:$BE$189))</f>
        <v>0</v>
      </c>
      <c r="T102" s="357" cm="1">
        <f t="array" aca="1" ref="T102" ca="1">SUM(IF((MC_Dispositivo!$B$53:$B$189=$C102)*(MC_Dispositivo!$F$36:$BE$36=$BS$1)*(MC_Dispositivo!$F$43:$BE$43=T$1),MC_Dispositivo!$F$53:$BE$189))</f>
        <v>0</v>
      </c>
      <c r="U102" s="357" cm="1">
        <f t="array" aca="1" ref="U102" ca="1">SUM(IF((MC_Dispositivo!$B$53:$B$189=$C102)*(MC_Dispositivo!$F$36:$BE$36=$BS$1)*(MC_Dispositivo!$F$43:$BE$43=U$1),MC_Dispositivo!$F$53:$BE$189))</f>
        <v>0</v>
      </c>
      <c r="V102" s="357" cm="1">
        <f t="array" aca="1" ref="V102" ca="1">SUM(IF((MC_Dispositivo!$B$53:$B$189=$C102)*(MC_Dispositivo!$F$36:$BE$36=$BS$1)*(MC_Dispositivo!$F$43:$BE$43=V$1),MC_Dispositivo!$F$53:$BE$189))</f>
        <v>0</v>
      </c>
      <c r="W102" s="357" cm="1">
        <f t="array" aca="1" ref="W102" ca="1">SUM(IF((MC_Dispositivo!$B$53:$B$189=$C102)*(MC_Dispositivo!$F$36:$BE$36=$BS$1)*(MC_Dispositivo!$F$43:$BE$43=W$1),MC_Dispositivo!$F$53:$BE$189))</f>
        <v>0</v>
      </c>
      <c r="X102" s="357" cm="1">
        <f t="array" aca="1" ref="X102" ca="1">SUM(IF((MC_Dispositivo!$B$53:$B$189=$C102)*(MC_Dispositivo!$F$36:$BE$36=$BS$1)*(MC_Dispositivo!$F$43:$BE$43=X$1),MC_Dispositivo!$F$53:$BE$189))</f>
        <v>0</v>
      </c>
      <c r="Y102" s="357" cm="1">
        <f t="array" aca="1" ref="Y102" ca="1">SUM(IF((MC_Dispositivo!$B$53:$B$189=$C102)*(MC_Dispositivo!$F$36:$BE$36=$BS$1)*(MC_Dispositivo!$F$43:$BE$43=Y$1),MC_Dispositivo!$F$53:$BE$189))</f>
        <v>0</v>
      </c>
      <c r="Z102" s="357" cm="1">
        <f t="array" aca="1" ref="Z102" ca="1">SUM(IF((MC_Dispositivo!$B$53:$B$189=$C102)*(MC_Dispositivo!$F$36:$BE$36=$BS$1)*(MC_Dispositivo!$F$43:$BE$43=Z$1),MC_Dispositivo!$F$53:$BE$189))</f>
        <v>0</v>
      </c>
      <c r="AA102" s="357" cm="1">
        <f t="array" aca="1" ref="AA102" ca="1">SUM(IF((MC_Dispositivo!$B$53:$B$189=$C102)*(MC_Dispositivo!$F$36:$BE$36=$BS$1)*(MC_Dispositivo!$F$43:$BE$43=AA$1),MC_Dispositivo!$F$53:$BE$189))</f>
        <v>0</v>
      </c>
      <c r="AB102" s="357" cm="1">
        <f t="array" aca="1" ref="AB102" ca="1">SUM(IF((MC_Dispositivo!$B$53:$B$189=$C102)*(MC_Dispositivo!$F$36:$BE$36=$BS$1)*(MC_Dispositivo!$F$43:$BE$43=AB$1),MC_Dispositivo!$F$53:$BE$189))</f>
        <v>0</v>
      </c>
      <c r="AC102" s="357" cm="1">
        <f t="array" aca="1" ref="AC102" ca="1">SUM(IF((MC_Dispositivo!$B$53:$B$189=$C102)*(MC_Dispositivo!$F$36:$BE$36=$BS$1)*(MC_Dispositivo!$F$43:$BE$43=AC$1),MC_Dispositivo!$F$53:$BE$189))</f>
        <v>0</v>
      </c>
      <c r="AD102" s="357" cm="1">
        <f t="array" aca="1" ref="AD102" ca="1">SUM(IF((MC_Dispositivo!$B$53:$B$189=$C102)*(MC_Dispositivo!$F$36:$BE$36=$BS$1)*(MC_Dispositivo!$F$43:$BE$43=AD$1),MC_Dispositivo!$F$53:$BE$189))</f>
        <v>0</v>
      </c>
      <c r="AE102" s="357" cm="1">
        <f t="array" aca="1" ref="AE102" ca="1">SUM(IF((MC_Dispositivo!$B$53:$B$189=$C102)*(MC_Dispositivo!$F$36:$BE$36=$BS$1)*(MC_Dispositivo!$F$43:$BE$43=AE$1),MC_Dispositivo!$F$53:$BE$189))</f>
        <v>0</v>
      </c>
      <c r="AF102" s="357" cm="1">
        <f t="array" aca="1" ref="AF102" ca="1">SUM(IF((MC_Dispositivo!$B$53:$B$189=$C102)*(MC_Dispositivo!$F$36:$BE$36=$BS$1)*(MC_Dispositivo!$F$43:$BE$43=AF$1),MC_Dispositivo!$F$53:$BE$189))</f>
        <v>0</v>
      </c>
      <c r="AG102" s="357" cm="1">
        <f t="array" aca="1" ref="AG102" ca="1">SUM(IF((MC_Dispositivo!$B$53:$B$189=$C102)*(MC_Dispositivo!$F$36:$BE$36=$BS$1)*(MC_Dispositivo!$F$43:$BE$43=AG$1),MC_Dispositivo!$F$53:$BE$189))</f>
        <v>0</v>
      </c>
      <c r="AH102" s="357" cm="1">
        <f t="array" aca="1" ref="AH102" ca="1">SUM(IF((MC_Dispositivo!$B$53:$B$189=$C102)*(MC_Dispositivo!$F$36:$BE$36=$BS$1)*(MC_Dispositivo!$F$43:$BE$43=AH$1),MC_Dispositivo!$F$53:$BE$189))</f>
        <v>0</v>
      </c>
      <c r="AI102" s="357" cm="1">
        <f t="array" aca="1" ref="AI102" ca="1">SUM(IF((MC_Dispositivo!$B$53:$B$189=$C102)*(MC_Dispositivo!$F$36:$BE$36=$BS$1)*(MC_Dispositivo!$F$43:$BE$43=AI$1),MC_Dispositivo!$F$53:$BE$189))</f>
        <v>0</v>
      </c>
      <c r="AJ102" s="357" cm="1">
        <f t="array" aca="1" ref="AJ102" ca="1">SUM(IF((MC_Dispositivo!$B$53:$B$189=$C102)*(MC_Dispositivo!$F$36:$BE$36=$BS$1)*(MC_Dispositivo!$F$43:$BE$43=AJ$1),MC_Dispositivo!$F$53:$BE$189))</f>
        <v>0</v>
      </c>
      <c r="AK102" s="358">
        <f ca="1">IF(A102="","",INDEX([10]TPU!$G:$G,MATCH($A102,[10]TPU!$A:$A,0)))</f>
        <v>28.26</v>
      </c>
      <c r="AL102" s="359">
        <f t="shared" ca="1" si="38"/>
        <v>0</v>
      </c>
      <c r="AM102" s="359">
        <f t="shared" ca="1" si="38"/>
        <v>0</v>
      </c>
      <c r="AN102" s="359">
        <f t="shared" ca="1" si="38"/>
        <v>0</v>
      </c>
      <c r="AO102" s="359">
        <f t="shared" ca="1" si="38"/>
        <v>0</v>
      </c>
      <c r="AP102" s="359">
        <f t="shared" ca="1" si="38"/>
        <v>0</v>
      </c>
      <c r="AQ102" s="359">
        <f t="shared" ca="1" si="38"/>
        <v>0</v>
      </c>
      <c r="AR102" s="359">
        <f t="shared" ca="1" si="38"/>
        <v>0</v>
      </c>
      <c r="AS102" s="359">
        <f t="shared" ca="1" si="38"/>
        <v>0</v>
      </c>
      <c r="AT102" s="359">
        <f t="shared" ca="1" si="38"/>
        <v>0</v>
      </c>
      <c r="AU102" s="359">
        <f t="shared" ca="1" si="38"/>
        <v>0</v>
      </c>
      <c r="AV102" s="359">
        <f t="shared" ca="1" si="39"/>
        <v>0</v>
      </c>
      <c r="AW102" s="359">
        <f t="shared" ca="1" si="39"/>
        <v>0</v>
      </c>
      <c r="AX102" s="359">
        <f t="shared" ca="1" si="39"/>
        <v>0</v>
      </c>
      <c r="AY102" s="359">
        <f t="shared" ca="1" si="39"/>
        <v>0</v>
      </c>
      <c r="AZ102" s="359">
        <f t="shared" ca="1" si="39"/>
        <v>0</v>
      </c>
      <c r="BA102" s="359">
        <f t="shared" ca="1" si="39"/>
        <v>0</v>
      </c>
      <c r="BB102" s="359">
        <f t="shared" ca="1" si="39"/>
        <v>0</v>
      </c>
      <c r="BC102" s="359">
        <f t="shared" ca="1" si="39"/>
        <v>0</v>
      </c>
      <c r="BD102" s="359">
        <f t="shared" ca="1" si="39"/>
        <v>0</v>
      </c>
      <c r="BE102" s="359">
        <f t="shared" ca="1" si="39"/>
        <v>0</v>
      </c>
      <c r="BF102" s="359">
        <f t="shared" ca="1" si="40"/>
        <v>0</v>
      </c>
      <c r="BG102" s="359">
        <f t="shared" ca="1" si="40"/>
        <v>0</v>
      </c>
      <c r="BH102" s="359">
        <f t="shared" ca="1" si="40"/>
        <v>0</v>
      </c>
      <c r="BI102" s="359">
        <f t="shared" ca="1" si="40"/>
        <v>0</v>
      </c>
      <c r="BJ102" s="359">
        <f t="shared" ca="1" si="40"/>
        <v>0</v>
      </c>
      <c r="BK102" s="359">
        <f t="shared" ca="1" si="40"/>
        <v>0</v>
      </c>
      <c r="BL102" s="359">
        <f t="shared" ca="1" si="40"/>
        <v>0</v>
      </c>
      <c r="BM102" s="359">
        <f t="shared" ca="1" si="40"/>
        <v>0</v>
      </c>
      <c r="BN102" s="359">
        <f t="shared" ca="1" si="40"/>
        <v>0</v>
      </c>
      <c r="BO102" s="359">
        <f t="shared" ca="1" si="40"/>
        <v>0</v>
      </c>
      <c r="BP102" s="358">
        <f t="shared" ref="BP102:BP103" ca="1" si="41">IF(AK102="",SUM(AL102:BO102),(F102*AK102))</f>
        <v>0</v>
      </c>
      <c r="BQ102" s="206"/>
      <c r="BR102" s="234" t="str">
        <f t="shared" si="21"/>
        <v/>
      </c>
      <c r="BW102" s="173"/>
    </row>
    <row r="103" spans="1:75" s="204" customFormat="1" ht="20.100000000000001" customHeight="1" outlineLevel="1" x14ac:dyDescent="0.2">
      <c r="A103" s="354" t="str">
        <f ca="1">INDEX(MC_Dispositivo!B:E,MATCH('Quantitativo_BR-356'!C103,MC_Dispositivo!B:B,0),2)</f>
        <v>CA0006</v>
      </c>
      <c r="B103" s="354" t="str">
        <f ca="1">INDEX([10]TPU!$B:$B,MATCH($A103,[10]TPU!$A:$A,0))</f>
        <v>ANP</v>
      </c>
      <c r="C103" s="354" t="s">
        <v>1022</v>
      </c>
      <c r="D103" s="355" t="str">
        <f ca="1">INDEX(MC_Dispositivo!B:E,MATCH('Quantitativo_BR-356'!C103,MC_Dispositivo!B:B,0),3)</f>
        <v>Implantação de Defensa Metálica</v>
      </c>
      <c r="E103" s="354" t="str">
        <f ca="1">INDEX(MC_Dispositivo!B:E,MATCH('Quantitativo_BR-356'!C103,MC_Dispositivo!B:B,0),4)</f>
        <v>m</v>
      </c>
      <c r="F103" s="356" cm="1">
        <f t="array" aca="1" ref="F103" ca="1">IF($BS$1="Todos",SUM(IF(($BS$1="todos")*(MC_Dispositivo!$B$54:$B$212=$C103),MC_Dispositivo!$F$54:$BE$212)),SUM(IF((MC_Dispositivo!$F$36:$BE$36=$BS$1)*(MC_Dispositivo!$B$54:$B$212=$C103),MC_Dispositivo!$F$54:$BE$212)))</f>
        <v>0</v>
      </c>
      <c r="G103" s="357" cm="1">
        <f t="array" aca="1" ref="G103" ca="1">SUM(IF((MC_Dispositivo!$B$53:$B$189=$C103)*(MC_Dispositivo!$F$36:$BE$36=$BS$1)*(MC_Dispositivo!$F$43:$BE$43=G$1),MC_Dispositivo!$F$53:$BE$189))</f>
        <v>0</v>
      </c>
      <c r="H103" s="357" cm="1">
        <f t="array" aca="1" ref="H103" ca="1">SUM(IF((MC_Dispositivo!$B$53:$B$189=$C103)*(MC_Dispositivo!$F$36:$BE$36=$BS$1)*(MC_Dispositivo!$F$43:$BE$43=H$1),MC_Dispositivo!$F$53:$BE$189))</f>
        <v>0</v>
      </c>
      <c r="I103" s="357" cm="1">
        <f t="array" aca="1" ref="I103" ca="1">SUM(IF((MC_Dispositivo!$B$53:$B$189=$C103)*(MC_Dispositivo!$F$36:$BE$36=$BS$1)*(MC_Dispositivo!$F$43:$BE$43=I$1),MC_Dispositivo!$F$53:$BE$189))</f>
        <v>0</v>
      </c>
      <c r="J103" s="357" cm="1">
        <f t="array" aca="1" ref="J103" ca="1">SUM(IF((MC_Dispositivo!$B$53:$B$189=$C103)*(MC_Dispositivo!$F$36:$BE$36=$BS$1)*(MC_Dispositivo!$F$43:$BE$43=J$1),MC_Dispositivo!$F$53:$BE$189))</f>
        <v>0</v>
      </c>
      <c r="K103" s="357" cm="1">
        <f t="array" aca="1" ref="K103" ca="1">SUM(IF((MC_Dispositivo!$B$53:$B$189=$C103)*(MC_Dispositivo!$F$36:$BE$36=$BS$1)*(MC_Dispositivo!$F$43:$BE$43=K$1),MC_Dispositivo!$F$53:$BE$189))</f>
        <v>0</v>
      </c>
      <c r="L103" s="357" cm="1">
        <f t="array" aca="1" ref="L103" ca="1">SUM(IF((MC_Dispositivo!$B$53:$B$189=$C103)*(MC_Dispositivo!$F$36:$BE$36=$BS$1)*(MC_Dispositivo!$F$43:$BE$43=L$1),MC_Dispositivo!$F$53:$BE$189))</f>
        <v>0</v>
      </c>
      <c r="M103" s="357" cm="1">
        <f t="array" aca="1" ref="M103" ca="1">SUM(IF((MC_Dispositivo!$B$53:$B$189=$C103)*(MC_Dispositivo!$F$36:$BE$36=$BS$1)*(MC_Dispositivo!$F$43:$BE$43=M$1),MC_Dispositivo!$F$53:$BE$189))</f>
        <v>0</v>
      </c>
      <c r="N103" s="357" cm="1">
        <f t="array" aca="1" ref="N103" ca="1">SUM(IF((MC_Dispositivo!$B$53:$B$189=$C103)*(MC_Dispositivo!$F$36:$BE$36=$BS$1)*(MC_Dispositivo!$F$43:$BE$43=N$1),MC_Dispositivo!$F$53:$BE$189))</f>
        <v>0</v>
      </c>
      <c r="O103" s="357" cm="1">
        <f t="array" aca="1" ref="O103" ca="1">SUM(IF((MC_Dispositivo!$B$53:$B$189=$C103)*(MC_Dispositivo!$F$36:$BE$36=$BS$1)*(MC_Dispositivo!$F$43:$BE$43=O$1),MC_Dispositivo!$F$53:$BE$189))</f>
        <v>0</v>
      </c>
      <c r="P103" s="357" cm="1">
        <f t="array" aca="1" ref="P103" ca="1">SUM(IF((MC_Dispositivo!$B$53:$B$189=$C103)*(MC_Dispositivo!$F$36:$BE$36=$BS$1)*(MC_Dispositivo!$F$43:$BE$43=P$1),MC_Dispositivo!$F$53:$BE$189))</f>
        <v>0</v>
      </c>
      <c r="Q103" s="357" cm="1">
        <f t="array" aca="1" ref="Q103" ca="1">SUM(IF((MC_Dispositivo!$B$53:$B$189=$C103)*(MC_Dispositivo!$F$36:$BE$36=$BS$1)*(MC_Dispositivo!$F$43:$BE$43=Q$1),MC_Dispositivo!$F$53:$BE$189))</f>
        <v>0</v>
      </c>
      <c r="R103" s="357" cm="1">
        <f t="array" aca="1" ref="R103" ca="1">SUM(IF((MC_Dispositivo!$B$53:$B$189=$C103)*(MC_Dispositivo!$F$36:$BE$36=$BS$1)*(MC_Dispositivo!$F$43:$BE$43=R$1),MC_Dispositivo!$F$53:$BE$189))</f>
        <v>0</v>
      </c>
      <c r="S103" s="357" cm="1">
        <f t="array" aca="1" ref="S103" ca="1">SUM(IF((MC_Dispositivo!$B$53:$B$189=$C103)*(MC_Dispositivo!$F$36:$BE$36=$BS$1)*(MC_Dispositivo!$F$43:$BE$43=S$1),MC_Dispositivo!$F$53:$BE$189))</f>
        <v>0</v>
      </c>
      <c r="T103" s="357" cm="1">
        <f t="array" aca="1" ref="T103" ca="1">SUM(IF((MC_Dispositivo!$B$53:$B$189=$C103)*(MC_Dispositivo!$F$36:$BE$36=$BS$1)*(MC_Dispositivo!$F$43:$BE$43=T$1),MC_Dispositivo!$F$53:$BE$189))</f>
        <v>0</v>
      </c>
      <c r="U103" s="357" cm="1">
        <f t="array" aca="1" ref="U103" ca="1">SUM(IF((MC_Dispositivo!$B$53:$B$189=$C103)*(MC_Dispositivo!$F$36:$BE$36=$BS$1)*(MC_Dispositivo!$F$43:$BE$43=U$1),MC_Dispositivo!$F$53:$BE$189))</f>
        <v>0</v>
      </c>
      <c r="V103" s="357" cm="1">
        <f t="array" aca="1" ref="V103" ca="1">SUM(IF((MC_Dispositivo!$B$53:$B$189=$C103)*(MC_Dispositivo!$F$36:$BE$36=$BS$1)*(MC_Dispositivo!$F$43:$BE$43=V$1),MC_Dispositivo!$F$53:$BE$189))</f>
        <v>0</v>
      </c>
      <c r="W103" s="357" cm="1">
        <f t="array" aca="1" ref="W103" ca="1">SUM(IF((MC_Dispositivo!$B$53:$B$189=$C103)*(MC_Dispositivo!$F$36:$BE$36=$BS$1)*(MC_Dispositivo!$F$43:$BE$43=W$1),MC_Dispositivo!$F$53:$BE$189))</f>
        <v>0</v>
      </c>
      <c r="X103" s="357" cm="1">
        <f t="array" aca="1" ref="X103" ca="1">SUM(IF((MC_Dispositivo!$B$53:$B$189=$C103)*(MC_Dispositivo!$F$36:$BE$36=$BS$1)*(MC_Dispositivo!$F$43:$BE$43=X$1),MC_Dispositivo!$F$53:$BE$189))</f>
        <v>0</v>
      </c>
      <c r="Y103" s="357" cm="1">
        <f t="array" aca="1" ref="Y103" ca="1">SUM(IF((MC_Dispositivo!$B$53:$B$189=$C103)*(MC_Dispositivo!$F$36:$BE$36=$BS$1)*(MC_Dispositivo!$F$43:$BE$43=Y$1),MC_Dispositivo!$F$53:$BE$189))</f>
        <v>0</v>
      </c>
      <c r="Z103" s="357" cm="1">
        <f t="array" aca="1" ref="Z103" ca="1">SUM(IF((MC_Dispositivo!$B$53:$B$189=$C103)*(MC_Dispositivo!$F$36:$BE$36=$BS$1)*(MC_Dispositivo!$F$43:$BE$43=Z$1),MC_Dispositivo!$F$53:$BE$189))</f>
        <v>0</v>
      </c>
      <c r="AA103" s="357" cm="1">
        <f t="array" aca="1" ref="AA103" ca="1">SUM(IF((MC_Dispositivo!$B$53:$B$189=$C103)*(MC_Dispositivo!$F$36:$BE$36=$BS$1)*(MC_Dispositivo!$F$43:$BE$43=AA$1),MC_Dispositivo!$F$53:$BE$189))</f>
        <v>0</v>
      </c>
      <c r="AB103" s="357" cm="1">
        <f t="array" aca="1" ref="AB103" ca="1">SUM(IF((MC_Dispositivo!$B$53:$B$189=$C103)*(MC_Dispositivo!$F$36:$BE$36=$BS$1)*(MC_Dispositivo!$F$43:$BE$43=AB$1),MC_Dispositivo!$F$53:$BE$189))</f>
        <v>0</v>
      </c>
      <c r="AC103" s="357" cm="1">
        <f t="array" aca="1" ref="AC103" ca="1">SUM(IF((MC_Dispositivo!$B$53:$B$189=$C103)*(MC_Dispositivo!$F$36:$BE$36=$BS$1)*(MC_Dispositivo!$F$43:$BE$43=AC$1),MC_Dispositivo!$F$53:$BE$189))</f>
        <v>0</v>
      </c>
      <c r="AD103" s="357" cm="1">
        <f t="array" aca="1" ref="AD103" ca="1">SUM(IF((MC_Dispositivo!$B$53:$B$189=$C103)*(MC_Dispositivo!$F$36:$BE$36=$BS$1)*(MC_Dispositivo!$F$43:$BE$43=AD$1),MC_Dispositivo!$F$53:$BE$189))</f>
        <v>0</v>
      </c>
      <c r="AE103" s="357" cm="1">
        <f t="array" aca="1" ref="AE103" ca="1">SUM(IF((MC_Dispositivo!$B$53:$B$189=$C103)*(MC_Dispositivo!$F$36:$BE$36=$BS$1)*(MC_Dispositivo!$F$43:$BE$43=AE$1),MC_Dispositivo!$F$53:$BE$189))</f>
        <v>0</v>
      </c>
      <c r="AF103" s="357" cm="1">
        <f t="array" aca="1" ref="AF103" ca="1">SUM(IF((MC_Dispositivo!$B$53:$B$189=$C103)*(MC_Dispositivo!$F$36:$BE$36=$BS$1)*(MC_Dispositivo!$F$43:$BE$43=AF$1),MC_Dispositivo!$F$53:$BE$189))</f>
        <v>0</v>
      </c>
      <c r="AG103" s="357" cm="1">
        <f t="array" aca="1" ref="AG103" ca="1">SUM(IF((MC_Dispositivo!$B$53:$B$189=$C103)*(MC_Dispositivo!$F$36:$BE$36=$BS$1)*(MC_Dispositivo!$F$43:$BE$43=AG$1),MC_Dispositivo!$F$53:$BE$189))</f>
        <v>0</v>
      </c>
      <c r="AH103" s="357" cm="1">
        <f t="array" aca="1" ref="AH103" ca="1">SUM(IF((MC_Dispositivo!$B$53:$B$189=$C103)*(MC_Dispositivo!$F$36:$BE$36=$BS$1)*(MC_Dispositivo!$F$43:$BE$43=AH$1),MC_Dispositivo!$F$53:$BE$189))</f>
        <v>0</v>
      </c>
      <c r="AI103" s="357" cm="1">
        <f t="array" aca="1" ref="AI103" ca="1">SUM(IF((MC_Dispositivo!$B$53:$B$189=$C103)*(MC_Dispositivo!$F$36:$BE$36=$BS$1)*(MC_Dispositivo!$F$43:$BE$43=AI$1),MC_Dispositivo!$F$53:$BE$189))</f>
        <v>0</v>
      </c>
      <c r="AJ103" s="357" cm="1">
        <f t="array" aca="1" ref="AJ103" ca="1">SUM(IF((MC_Dispositivo!$B$53:$B$189=$C103)*(MC_Dispositivo!$F$36:$BE$36=$BS$1)*(MC_Dispositivo!$F$43:$BE$43=AJ$1),MC_Dispositivo!$F$53:$BE$189))</f>
        <v>0</v>
      </c>
      <c r="AK103" s="358">
        <f ca="1">IF(A103="","",INDEX([10]TPU!$G:$G,MATCH($A103,[10]TPU!$A:$A,0)))</f>
        <v>3160.72</v>
      </c>
      <c r="AL103" s="359">
        <f t="shared" ca="1" si="38"/>
        <v>0</v>
      </c>
      <c r="AM103" s="359">
        <f t="shared" ca="1" si="38"/>
        <v>0</v>
      </c>
      <c r="AN103" s="359">
        <f t="shared" ca="1" si="38"/>
        <v>0</v>
      </c>
      <c r="AO103" s="359">
        <f t="shared" ca="1" si="38"/>
        <v>0</v>
      </c>
      <c r="AP103" s="359">
        <f t="shared" ca="1" si="38"/>
        <v>0</v>
      </c>
      <c r="AQ103" s="359">
        <f t="shared" ca="1" si="38"/>
        <v>0</v>
      </c>
      <c r="AR103" s="359">
        <f t="shared" ca="1" si="38"/>
        <v>0</v>
      </c>
      <c r="AS103" s="359">
        <f t="shared" ca="1" si="38"/>
        <v>0</v>
      </c>
      <c r="AT103" s="359">
        <f t="shared" ca="1" si="38"/>
        <v>0</v>
      </c>
      <c r="AU103" s="359">
        <f t="shared" ca="1" si="38"/>
        <v>0</v>
      </c>
      <c r="AV103" s="359">
        <f t="shared" ca="1" si="39"/>
        <v>0</v>
      </c>
      <c r="AW103" s="359">
        <f t="shared" ca="1" si="39"/>
        <v>0</v>
      </c>
      <c r="AX103" s="359">
        <f t="shared" ca="1" si="39"/>
        <v>0</v>
      </c>
      <c r="AY103" s="359">
        <f t="shared" ca="1" si="39"/>
        <v>0</v>
      </c>
      <c r="AZ103" s="359">
        <f t="shared" ca="1" si="39"/>
        <v>0</v>
      </c>
      <c r="BA103" s="359">
        <f t="shared" ca="1" si="39"/>
        <v>0</v>
      </c>
      <c r="BB103" s="359">
        <f t="shared" ca="1" si="39"/>
        <v>0</v>
      </c>
      <c r="BC103" s="359">
        <f t="shared" ca="1" si="39"/>
        <v>0</v>
      </c>
      <c r="BD103" s="359">
        <f t="shared" ca="1" si="39"/>
        <v>0</v>
      </c>
      <c r="BE103" s="359">
        <f t="shared" ca="1" si="39"/>
        <v>0</v>
      </c>
      <c r="BF103" s="359">
        <f t="shared" ca="1" si="40"/>
        <v>0</v>
      </c>
      <c r="BG103" s="359">
        <f t="shared" ca="1" si="40"/>
        <v>0</v>
      </c>
      <c r="BH103" s="359">
        <f t="shared" ca="1" si="40"/>
        <v>0</v>
      </c>
      <c r="BI103" s="359">
        <f t="shared" ca="1" si="40"/>
        <v>0</v>
      </c>
      <c r="BJ103" s="359">
        <f t="shared" ca="1" si="40"/>
        <v>0</v>
      </c>
      <c r="BK103" s="359">
        <f t="shared" ca="1" si="40"/>
        <v>0</v>
      </c>
      <c r="BL103" s="359">
        <f t="shared" ca="1" si="40"/>
        <v>0</v>
      </c>
      <c r="BM103" s="359">
        <f t="shared" ca="1" si="40"/>
        <v>0</v>
      </c>
      <c r="BN103" s="359">
        <f t="shared" ca="1" si="40"/>
        <v>0</v>
      </c>
      <c r="BO103" s="359">
        <f t="shared" ca="1" si="40"/>
        <v>0</v>
      </c>
      <c r="BP103" s="358">
        <f t="shared" ca="1" si="41"/>
        <v>0</v>
      </c>
      <c r="BQ103" s="206"/>
      <c r="BR103" s="234" t="str">
        <f t="shared" si="21"/>
        <v/>
      </c>
      <c r="BW103" s="173"/>
    </row>
    <row r="104" spans="1:75" ht="20.100000000000001" customHeight="1" outlineLevel="1" x14ac:dyDescent="0.2">
      <c r="A104" s="349"/>
      <c r="B104" s="349"/>
      <c r="C104" s="350">
        <v>8</v>
      </c>
      <c r="D104" s="351" t="s">
        <v>172</v>
      </c>
      <c r="E104" s="349"/>
      <c r="F104" s="352"/>
      <c r="G104" s="352"/>
      <c r="H104" s="352"/>
      <c r="I104" s="352"/>
      <c r="J104" s="352"/>
      <c r="K104" s="352"/>
      <c r="L104" s="352"/>
      <c r="M104" s="352"/>
      <c r="N104" s="352"/>
      <c r="O104" s="352"/>
      <c r="P104" s="352"/>
      <c r="Q104" s="352"/>
      <c r="R104" s="352"/>
      <c r="S104" s="352"/>
      <c r="T104" s="352"/>
      <c r="U104" s="352"/>
      <c r="V104" s="352"/>
      <c r="W104" s="352"/>
      <c r="X104" s="352"/>
      <c r="Y104" s="352"/>
      <c r="Z104" s="352"/>
      <c r="AA104" s="352"/>
      <c r="AB104" s="352"/>
      <c r="AC104" s="352"/>
      <c r="AD104" s="352"/>
      <c r="AE104" s="352"/>
      <c r="AF104" s="352"/>
      <c r="AG104" s="352"/>
      <c r="AH104" s="352"/>
      <c r="AI104" s="352"/>
      <c r="AJ104" s="352"/>
      <c r="AK104" s="352"/>
      <c r="AL104" s="353">
        <f t="shared" ref="AL104:AU105" ca="1" si="42">IF($A104="",SUMIFS(AL105:AL148,$C105:$C148,$C104&amp;"*",$A105:$A148,"&lt;&gt;"&amp;""),G104*$AK104)</f>
        <v>0</v>
      </c>
      <c r="AM104" s="353">
        <f t="shared" ca="1" si="42"/>
        <v>0</v>
      </c>
      <c r="AN104" s="353">
        <f t="shared" ca="1" si="42"/>
        <v>250480</v>
      </c>
      <c r="AO104" s="353">
        <f t="shared" ca="1" si="42"/>
        <v>626200</v>
      </c>
      <c r="AP104" s="353">
        <f t="shared" ca="1" si="42"/>
        <v>876680</v>
      </c>
      <c r="AQ104" s="353">
        <f t="shared" ca="1" si="42"/>
        <v>575040</v>
      </c>
      <c r="AR104" s="353">
        <f t="shared" ca="1" si="42"/>
        <v>0</v>
      </c>
      <c r="AS104" s="353">
        <f t="shared" ca="1" si="42"/>
        <v>0</v>
      </c>
      <c r="AT104" s="353">
        <f t="shared" ca="1" si="42"/>
        <v>0</v>
      </c>
      <c r="AU104" s="353">
        <f t="shared" ca="1" si="42"/>
        <v>0</v>
      </c>
      <c r="AV104" s="353">
        <f t="shared" ref="AV104:BE105" ca="1" si="43">IF($A104="",SUMIFS(AV105:AV148,$C105:$C148,$C104&amp;"*",$A105:$A148,"&lt;&gt;"&amp;""),Q104*$AK104)</f>
        <v>0</v>
      </c>
      <c r="AW104" s="353">
        <f t="shared" ca="1" si="43"/>
        <v>0</v>
      </c>
      <c r="AX104" s="353">
        <f t="shared" ca="1" si="43"/>
        <v>0</v>
      </c>
      <c r="AY104" s="353">
        <f t="shared" ca="1" si="43"/>
        <v>0</v>
      </c>
      <c r="AZ104" s="353">
        <f t="shared" ca="1" si="43"/>
        <v>0</v>
      </c>
      <c r="BA104" s="353">
        <f t="shared" ca="1" si="43"/>
        <v>0</v>
      </c>
      <c r="BB104" s="353">
        <f t="shared" ca="1" si="43"/>
        <v>0</v>
      </c>
      <c r="BC104" s="353">
        <f t="shared" ca="1" si="43"/>
        <v>0</v>
      </c>
      <c r="BD104" s="353">
        <f t="shared" ca="1" si="43"/>
        <v>0</v>
      </c>
      <c r="BE104" s="353">
        <f t="shared" ca="1" si="43"/>
        <v>0</v>
      </c>
      <c r="BF104" s="353">
        <f t="shared" ref="BF104:BO105" ca="1" si="44">IF($A104="",SUMIFS(BF105:BF148,$C105:$C148,$C104&amp;"*",$A105:$A148,"&lt;&gt;"&amp;""),AA104*$AK104)</f>
        <v>0</v>
      </c>
      <c r="BG104" s="353">
        <f t="shared" ca="1" si="44"/>
        <v>0</v>
      </c>
      <c r="BH104" s="353">
        <f t="shared" ca="1" si="44"/>
        <v>0</v>
      </c>
      <c r="BI104" s="353">
        <f t="shared" ca="1" si="44"/>
        <v>0</v>
      </c>
      <c r="BJ104" s="353">
        <f t="shared" ca="1" si="44"/>
        <v>0</v>
      </c>
      <c r="BK104" s="353">
        <f t="shared" ca="1" si="44"/>
        <v>0</v>
      </c>
      <c r="BL104" s="353">
        <f t="shared" ca="1" si="44"/>
        <v>0</v>
      </c>
      <c r="BM104" s="353">
        <f t="shared" ca="1" si="44"/>
        <v>0</v>
      </c>
      <c r="BN104" s="353">
        <f t="shared" ca="1" si="44"/>
        <v>0</v>
      </c>
      <c r="BO104" s="353">
        <f t="shared" ca="1" si="44"/>
        <v>0</v>
      </c>
      <c r="BP104" s="353">
        <f t="shared" ref="BP104:BP110" ca="1" si="45">IF(AK104="",SUM(AL104:BO104),(F104*AK104))</f>
        <v>2328400</v>
      </c>
      <c r="BQ104" s="206"/>
      <c r="BR104" s="234" t="str">
        <f t="shared" si="21"/>
        <v/>
      </c>
    </row>
    <row r="105" spans="1:75" ht="20.100000000000001" customHeight="1" outlineLevel="1" x14ac:dyDescent="0.2">
      <c r="A105" s="354">
        <f ca="1">INDEX(MC_Dispositivo!B:E,MATCH('Quantitativo_BR-356'!C105,MC_Dispositivo!B:B,0),2)</f>
        <v>4413996</v>
      </c>
      <c r="B105" s="354" t="str">
        <f ca="1">INDEX([10]TPU!$B:$B,MATCH($A105,[10]TPU!$A:$A,0))</f>
        <v>SICRO</v>
      </c>
      <c r="C105" s="354" t="s">
        <v>173</v>
      </c>
      <c r="D105" s="355" t="str">
        <f ca="1">INDEX(MC_Dispositivo!B:E,MATCH('Quantitativo_BR-356'!C105,MC_Dispositivo!B:B,0),3)</f>
        <v>Enleivamento</v>
      </c>
      <c r="E105" s="354" t="str">
        <f ca="1">INDEX(MC_Dispositivo!B:E,MATCH('Quantitativo_BR-356'!C105,MC_Dispositivo!B:B,0),4)</f>
        <v>m²</v>
      </c>
      <c r="F105" s="356" cm="1">
        <f t="array" aca="1" ref="F105" ca="1">IF($BS$1="Todos",SUM(IF(($BS$1="todos")*(MC_Dispositivo!$B$54:$B$212=$C105),MC_Dispositivo!$F$54:$BE$212)),SUM(IF((MC_Dispositivo!$F$36:$BE$36=$BS$1)*(MC_Dispositivo!$B$54:$B$212=$C105),MC_Dispositivo!$F$54:$BE$212)))</f>
        <v>149000</v>
      </c>
      <c r="G105" s="357" cm="1">
        <f t="array" aca="1" ref="G105" ca="1">SUM(IF((MC_Dispositivo!$B$53:$B$189=$C105)*(MC_Dispositivo!$F$36:$BE$36=$BS$1)*(MC_Dispositivo!$F$43:$BE$43=G$1),MC_Dispositivo!$F$53:$BE$189))</f>
        <v>0</v>
      </c>
      <c r="H105" s="357" cm="1">
        <f t="array" aca="1" ref="H105" ca="1">SUM(IF((MC_Dispositivo!$B$53:$B$189=$C105)*(MC_Dispositivo!$F$36:$BE$36=$BS$1)*(MC_Dispositivo!$F$43:$BE$43=H$1),MC_Dispositivo!$F$53:$BE$189))</f>
        <v>0</v>
      </c>
      <c r="I105" s="357" cm="1">
        <f t="array" aca="1" ref="I105" ca="1">SUM(IF((MC_Dispositivo!$B$53:$B$189=$C105)*(MC_Dispositivo!$F$36:$BE$36=$BS$1)*(MC_Dispositivo!$F$43:$BE$43=I$1),MC_Dispositivo!$F$53:$BE$189))</f>
        <v>16000</v>
      </c>
      <c r="J105" s="357" cm="1">
        <f t="array" aca="1" ref="J105" ca="1">SUM(IF((MC_Dispositivo!$B$53:$B$189=$C105)*(MC_Dispositivo!$F$36:$BE$36=$BS$1)*(MC_Dispositivo!$F$43:$BE$43=J$1),MC_Dispositivo!$F$53:$BE$189))</f>
        <v>40000</v>
      </c>
      <c r="K105" s="357" cm="1">
        <f t="array" aca="1" ref="K105" ca="1">SUM(IF((MC_Dispositivo!$B$53:$B$189=$C105)*(MC_Dispositivo!$F$36:$BE$36=$BS$1)*(MC_Dispositivo!$F$43:$BE$43=K$1),MC_Dispositivo!$F$53:$BE$189))</f>
        <v>56000</v>
      </c>
      <c r="L105" s="357" cm="1">
        <f t="array" aca="1" ref="L105" ca="1">SUM(IF((MC_Dispositivo!$B$53:$B$189=$C105)*(MC_Dispositivo!$F$36:$BE$36=$BS$1)*(MC_Dispositivo!$F$43:$BE$43=L$1),MC_Dispositivo!$F$53:$BE$189))</f>
        <v>37000</v>
      </c>
      <c r="M105" s="357" cm="1">
        <f t="array" aca="1" ref="M105" ca="1">SUM(IF((MC_Dispositivo!$B$53:$B$189=$C105)*(MC_Dispositivo!$F$36:$BE$36=$BS$1)*(MC_Dispositivo!$F$43:$BE$43=M$1),MC_Dispositivo!$F$53:$BE$189))</f>
        <v>0</v>
      </c>
      <c r="N105" s="357" cm="1">
        <f t="array" aca="1" ref="N105" ca="1">SUM(IF((MC_Dispositivo!$B$53:$B$189=$C105)*(MC_Dispositivo!$F$36:$BE$36=$BS$1)*(MC_Dispositivo!$F$43:$BE$43=N$1),MC_Dispositivo!$F$53:$BE$189))</f>
        <v>0</v>
      </c>
      <c r="O105" s="357" cm="1">
        <f t="array" aca="1" ref="O105" ca="1">SUM(IF((MC_Dispositivo!$B$53:$B$189=$C105)*(MC_Dispositivo!$F$36:$BE$36=$BS$1)*(MC_Dispositivo!$F$43:$BE$43=O$1),MC_Dispositivo!$F$53:$BE$189))</f>
        <v>0</v>
      </c>
      <c r="P105" s="357" cm="1">
        <f t="array" aca="1" ref="P105" ca="1">SUM(IF((MC_Dispositivo!$B$53:$B$189=$C105)*(MC_Dispositivo!$F$36:$BE$36=$BS$1)*(MC_Dispositivo!$F$43:$BE$43=P$1),MC_Dispositivo!$F$53:$BE$189))</f>
        <v>0</v>
      </c>
      <c r="Q105" s="357" cm="1">
        <f t="array" aca="1" ref="Q105" ca="1">SUM(IF((MC_Dispositivo!$B$53:$B$189=$C105)*(MC_Dispositivo!$F$36:$BE$36=$BS$1)*(MC_Dispositivo!$F$43:$BE$43=Q$1),MC_Dispositivo!$F$53:$BE$189))</f>
        <v>0</v>
      </c>
      <c r="R105" s="357" cm="1">
        <f t="array" aca="1" ref="R105" ca="1">SUM(IF((MC_Dispositivo!$B$53:$B$189=$C105)*(MC_Dispositivo!$F$36:$BE$36=$BS$1)*(MC_Dispositivo!$F$43:$BE$43=R$1),MC_Dispositivo!$F$53:$BE$189))</f>
        <v>0</v>
      </c>
      <c r="S105" s="357" cm="1">
        <f t="array" aca="1" ref="S105" ca="1">SUM(IF((MC_Dispositivo!$B$53:$B$189=$C105)*(MC_Dispositivo!$F$36:$BE$36=$BS$1)*(MC_Dispositivo!$F$43:$BE$43=S$1),MC_Dispositivo!$F$53:$BE$189))</f>
        <v>0</v>
      </c>
      <c r="T105" s="357" cm="1">
        <f t="array" aca="1" ref="T105" ca="1">SUM(IF((MC_Dispositivo!$B$53:$B$189=$C105)*(MC_Dispositivo!$F$36:$BE$36=$BS$1)*(MC_Dispositivo!$F$43:$BE$43=T$1),MC_Dispositivo!$F$53:$BE$189))</f>
        <v>0</v>
      </c>
      <c r="U105" s="357" cm="1">
        <f t="array" aca="1" ref="U105" ca="1">SUM(IF((MC_Dispositivo!$B$53:$B$189=$C105)*(MC_Dispositivo!$F$36:$BE$36=$BS$1)*(MC_Dispositivo!$F$43:$BE$43=U$1),MC_Dispositivo!$F$53:$BE$189))</f>
        <v>0</v>
      </c>
      <c r="V105" s="357" cm="1">
        <f t="array" aca="1" ref="V105" ca="1">SUM(IF((MC_Dispositivo!$B$53:$B$189=$C105)*(MC_Dispositivo!$F$36:$BE$36=$BS$1)*(MC_Dispositivo!$F$43:$BE$43=V$1),MC_Dispositivo!$F$53:$BE$189))</f>
        <v>0</v>
      </c>
      <c r="W105" s="357" cm="1">
        <f t="array" aca="1" ref="W105" ca="1">SUM(IF((MC_Dispositivo!$B$53:$B$189=$C105)*(MC_Dispositivo!$F$36:$BE$36=$BS$1)*(MC_Dispositivo!$F$43:$BE$43=W$1),MC_Dispositivo!$F$53:$BE$189))</f>
        <v>0</v>
      </c>
      <c r="X105" s="357" cm="1">
        <f t="array" aca="1" ref="X105" ca="1">SUM(IF((MC_Dispositivo!$B$53:$B$189=$C105)*(MC_Dispositivo!$F$36:$BE$36=$BS$1)*(MC_Dispositivo!$F$43:$BE$43=X$1),MC_Dispositivo!$F$53:$BE$189))</f>
        <v>0</v>
      </c>
      <c r="Y105" s="357" cm="1">
        <f t="array" aca="1" ref="Y105" ca="1">SUM(IF((MC_Dispositivo!$B$53:$B$189=$C105)*(MC_Dispositivo!$F$36:$BE$36=$BS$1)*(MC_Dispositivo!$F$43:$BE$43=Y$1),MC_Dispositivo!$F$53:$BE$189))</f>
        <v>0</v>
      </c>
      <c r="Z105" s="357" cm="1">
        <f t="array" aca="1" ref="Z105" ca="1">SUM(IF((MC_Dispositivo!$B$53:$B$189=$C105)*(MC_Dispositivo!$F$36:$BE$36=$BS$1)*(MC_Dispositivo!$F$43:$BE$43=Z$1),MC_Dispositivo!$F$53:$BE$189))</f>
        <v>0</v>
      </c>
      <c r="AA105" s="357" cm="1">
        <f t="array" aca="1" ref="AA105" ca="1">SUM(IF((MC_Dispositivo!$B$53:$B$189=$C105)*(MC_Dispositivo!$F$36:$BE$36=$BS$1)*(MC_Dispositivo!$F$43:$BE$43=AA$1),MC_Dispositivo!$F$53:$BE$189))</f>
        <v>0</v>
      </c>
      <c r="AB105" s="357" cm="1">
        <f t="array" aca="1" ref="AB105" ca="1">SUM(IF((MC_Dispositivo!$B$53:$B$189=$C105)*(MC_Dispositivo!$F$36:$BE$36=$BS$1)*(MC_Dispositivo!$F$43:$BE$43=AB$1),MC_Dispositivo!$F$53:$BE$189))</f>
        <v>0</v>
      </c>
      <c r="AC105" s="357" cm="1">
        <f t="array" aca="1" ref="AC105" ca="1">SUM(IF((MC_Dispositivo!$B$53:$B$189=$C105)*(MC_Dispositivo!$F$36:$BE$36=$BS$1)*(MC_Dispositivo!$F$43:$BE$43=AC$1),MC_Dispositivo!$F$53:$BE$189))</f>
        <v>0</v>
      </c>
      <c r="AD105" s="357" cm="1">
        <f t="array" aca="1" ref="AD105" ca="1">SUM(IF((MC_Dispositivo!$B$53:$B$189=$C105)*(MC_Dispositivo!$F$36:$BE$36=$BS$1)*(MC_Dispositivo!$F$43:$BE$43=AD$1),MC_Dispositivo!$F$53:$BE$189))</f>
        <v>0</v>
      </c>
      <c r="AE105" s="357" cm="1">
        <f t="array" aca="1" ref="AE105" ca="1">SUM(IF((MC_Dispositivo!$B$53:$B$189=$C105)*(MC_Dispositivo!$F$36:$BE$36=$BS$1)*(MC_Dispositivo!$F$43:$BE$43=AE$1),MC_Dispositivo!$F$53:$BE$189))</f>
        <v>0</v>
      </c>
      <c r="AF105" s="357" cm="1">
        <f t="array" aca="1" ref="AF105" ca="1">SUM(IF((MC_Dispositivo!$B$53:$B$189=$C105)*(MC_Dispositivo!$F$36:$BE$36=$BS$1)*(MC_Dispositivo!$F$43:$BE$43=AF$1),MC_Dispositivo!$F$53:$BE$189))</f>
        <v>0</v>
      </c>
      <c r="AG105" s="357" cm="1">
        <f t="array" aca="1" ref="AG105" ca="1">SUM(IF((MC_Dispositivo!$B$53:$B$189=$C105)*(MC_Dispositivo!$F$36:$BE$36=$BS$1)*(MC_Dispositivo!$F$43:$BE$43=AG$1),MC_Dispositivo!$F$53:$BE$189))</f>
        <v>0</v>
      </c>
      <c r="AH105" s="357" cm="1">
        <f t="array" aca="1" ref="AH105" ca="1">SUM(IF((MC_Dispositivo!$B$53:$B$189=$C105)*(MC_Dispositivo!$F$36:$BE$36=$BS$1)*(MC_Dispositivo!$F$43:$BE$43=AH$1),MC_Dispositivo!$F$53:$BE$189))</f>
        <v>0</v>
      </c>
      <c r="AI105" s="357" cm="1">
        <f t="array" aca="1" ref="AI105" ca="1">SUM(IF((MC_Dispositivo!$B$53:$B$189=$C105)*(MC_Dispositivo!$F$36:$BE$36=$BS$1)*(MC_Dispositivo!$F$43:$BE$43=AI$1),MC_Dispositivo!$F$53:$BE$189))</f>
        <v>0</v>
      </c>
      <c r="AJ105" s="357" cm="1">
        <f t="array" aca="1" ref="AJ105" ca="1">SUM(IF((MC_Dispositivo!$B$53:$B$189=$C105)*(MC_Dispositivo!$F$36:$BE$36=$BS$1)*(MC_Dispositivo!$F$43:$BE$43=AJ$1),MC_Dispositivo!$F$53:$BE$189))</f>
        <v>0</v>
      </c>
      <c r="AK105" s="358">
        <f ca="1">IF(A105="","",INDEX([10]TPU!$G:$G,MATCH($A105,[10]TPU!$A:$A,0)))</f>
        <v>11.46</v>
      </c>
      <c r="AL105" s="359">
        <f t="shared" ca="1" si="42"/>
        <v>0</v>
      </c>
      <c r="AM105" s="359">
        <f t="shared" ca="1" si="42"/>
        <v>0</v>
      </c>
      <c r="AN105" s="359">
        <f t="shared" ca="1" si="42"/>
        <v>183360</v>
      </c>
      <c r="AO105" s="359">
        <f t="shared" ca="1" si="42"/>
        <v>458400.00000000006</v>
      </c>
      <c r="AP105" s="359">
        <f t="shared" ca="1" si="42"/>
        <v>641760</v>
      </c>
      <c r="AQ105" s="359">
        <f t="shared" ca="1" si="42"/>
        <v>424020.00000000006</v>
      </c>
      <c r="AR105" s="359">
        <f t="shared" ca="1" si="42"/>
        <v>0</v>
      </c>
      <c r="AS105" s="359">
        <f t="shared" ca="1" si="42"/>
        <v>0</v>
      </c>
      <c r="AT105" s="359">
        <f t="shared" ca="1" si="42"/>
        <v>0</v>
      </c>
      <c r="AU105" s="359">
        <f t="shared" ca="1" si="42"/>
        <v>0</v>
      </c>
      <c r="AV105" s="359">
        <f t="shared" ca="1" si="43"/>
        <v>0</v>
      </c>
      <c r="AW105" s="359">
        <f t="shared" ca="1" si="43"/>
        <v>0</v>
      </c>
      <c r="AX105" s="359">
        <f t="shared" ca="1" si="43"/>
        <v>0</v>
      </c>
      <c r="AY105" s="359">
        <f t="shared" ca="1" si="43"/>
        <v>0</v>
      </c>
      <c r="AZ105" s="359">
        <f t="shared" ca="1" si="43"/>
        <v>0</v>
      </c>
      <c r="BA105" s="359">
        <f t="shared" ca="1" si="43"/>
        <v>0</v>
      </c>
      <c r="BB105" s="359">
        <f t="shared" ca="1" si="43"/>
        <v>0</v>
      </c>
      <c r="BC105" s="359">
        <f t="shared" ca="1" si="43"/>
        <v>0</v>
      </c>
      <c r="BD105" s="359">
        <f t="shared" ca="1" si="43"/>
        <v>0</v>
      </c>
      <c r="BE105" s="359">
        <f t="shared" ca="1" si="43"/>
        <v>0</v>
      </c>
      <c r="BF105" s="359">
        <f t="shared" ca="1" si="44"/>
        <v>0</v>
      </c>
      <c r="BG105" s="359">
        <f t="shared" ca="1" si="44"/>
        <v>0</v>
      </c>
      <c r="BH105" s="359">
        <f t="shared" ca="1" si="44"/>
        <v>0</v>
      </c>
      <c r="BI105" s="359">
        <f t="shared" ca="1" si="44"/>
        <v>0</v>
      </c>
      <c r="BJ105" s="359">
        <f t="shared" ca="1" si="44"/>
        <v>0</v>
      </c>
      <c r="BK105" s="359">
        <f t="shared" ca="1" si="44"/>
        <v>0</v>
      </c>
      <c r="BL105" s="359">
        <f t="shared" ca="1" si="44"/>
        <v>0</v>
      </c>
      <c r="BM105" s="359">
        <f t="shared" ca="1" si="44"/>
        <v>0</v>
      </c>
      <c r="BN105" s="359">
        <f t="shared" ca="1" si="44"/>
        <v>0</v>
      </c>
      <c r="BO105" s="359">
        <f t="shared" ca="1" si="44"/>
        <v>0</v>
      </c>
      <c r="BP105" s="358">
        <f t="shared" ca="1" si="45"/>
        <v>1707540.0000000002</v>
      </c>
      <c r="BQ105" s="206">
        <f ca="1">SUM(BP105:BP106)</f>
        <v>2328400</v>
      </c>
      <c r="BR105" s="234">
        <f t="shared" ca="1" si="21"/>
        <v>2.0501736778716844E-2</v>
      </c>
    </row>
    <row r="106" spans="1:75" ht="20.100000000000001" customHeight="1" outlineLevel="1" x14ac:dyDescent="0.2">
      <c r="A106" s="354">
        <f ca="1">INDEX(MC_Dispositivo!B:E,MATCH('Quantitativo_BR-356'!C106,MC_Dispositivo!B:B,0),2)</f>
        <v>4413905</v>
      </c>
      <c r="B106" s="354" t="str">
        <f ca="1">INDEX([10]TPU!$B:$B,MATCH($A106,[10]TPU!$A:$A,0))</f>
        <v>SICRO</v>
      </c>
      <c r="C106" s="354" t="s">
        <v>175</v>
      </c>
      <c r="D106" s="355" t="str">
        <f ca="1">INDEX(MC_Dispositivo!B:E,MATCH('Quantitativo_BR-356'!C106,MC_Dispositivo!B:B,0),3)</f>
        <v>Hidrossemeadura</v>
      </c>
      <c r="E106" s="354" t="str">
        <f ca="1">INDEX(MC_Dispositivo!B:E,MATCH('Quantitativo_BR-356'!C106,MC_Dispositivo!B:B,0),4)</f>
        <v>m²</v>
      </c>
      <c r="F106" s="356" cm="1">
        <f t="array" aca="1" ref="F106" ca="1">IF($BS$1="Todos",SUM(IF(($BS$1="todos")*(MC_Dispositivo!$B$54:$B$212=$C106),MC_Dispositivo!$F$54:$BE$212)),SUM(IF((MC_Dispositivo!$F$36:$BE$36=$BS$1)*(MC_Dispositivo!$B$54:$B$212=$C106),MC_Dispositivo!$F$54:$BE$212)))</f>
        <v>74000</v>
      </c>
      <c r="G106" s="357" cm="1">
        <f t="array" aca="1" ref="G106" ca="1">SUM(IF((MC_Dispositivo!$B$53:$B$189=$C106)*(MC_Dispositivo!$F$36:$BE$36=$BS$1)*(MC_Dispositivo!$F$43:$BE$43=G$1),MC_Dispositivo!$F$53:$BE$189))</f>
        <v>0</v>
      </c>
      <c r="H106" s="357" cm="1">
        <f t="array" aca="1" ref="H106" ca="1">SUM(IF((MC_Dispositivo!$B$53:$B$189=$C106)*(MC_Dispositivo!$F$36:$BE$36=$BS$1)*(MC_Dispositivo!$F$43:$BE$43=H$1),MC_Dispositivo!$F$53:$BE$189))</f>
        <v>0</v>
      </c>
      <c r="I106" s="357" cm="1">
        <f t="array" aca="1" ref="I106" ca="1">SUM(IF((MC_Dispositivo!$B$53:$B$189=$C106)*(MC_Dispositivo!$F$36:$BE$36=$BS$1)*(MC_Dispositivo!$F$43:$BE$43=I$1),MC_Dispositivo!$F$53:$BE$189))</f>
        <v>8000</v>
      </c>
      <c r="J106" s="357" cm="1">
        <f t="array" aca="1" ref="J106" ca="1">SUM(IF((MC_Dispositivo!$B$53:$B$189=$C106)*(MC_Dispositivo!$F$36:$BE$36=$BS$1)*(MC_Dispositivo!$F$43:$BE$43=J$1),MC_Dispositivo!$F$53:$BE$189))</f>
        <v>20000</v>
      </c>
      <c r="K106" s="357" cm="1">
        <f t="array" aca="1" ref="K106" ca="1">SUM(IF((MC_Dispositivo!$B$53:$B$189=$C106)*(MC_Dispositivo!$F$36:$BE$36=$BS$1)*(MC_Dispositivo!$F$43:$BE$43=K$1),MC_Dispositivo!$F$53:$BE$189))</f>
        <v>28000</v>
      </c>
      <c r="L106" s="357" cm="1">
        <f t="array" aca="1" ref="L106" ca="1">SUM(IF((MC_Dispositivo!$B$53:$B$189=$C106)*(MC_Dispositivo!$F$36:$BE$36=$BS$1)*(MC_Dispositivo!$F$43:$BE$43=L$1),MC_Dispositivo!$F$53:$BE$189))</f>
        <v>18000</v>
      </c>
      <c r="M106" s="357" cm="1">
        <f t="array" aca="1" ref="M106" ca="1">SUM(IF((MC_Dispositivo!$B$53:$B$189=$C106)*(MC_Dispositivo!$F$36:$BE$36=$BS$1)*(MC_Dispositivo!$F$43:$BE$43=M$1),MC_Dispositivo!$F$53:$BE$189))</f>
        <v>0</v>
      </c>
      <c r="N106" s="357" cm="1">
        <f t="array" aca="1" ref="N106" ca="1">SUM(IF((MC_Dispositivo!$B$53:$B$189=$C106)*(MC_Dispositivo!$F$36:$BE$36=$BS$1)*(MC_Dispositivo!$F$43:$BE$43=N$1),MC_Dispositivo!$F$53:$BE$189))</f>
        <v>0</v>
      </c>
      <c r="O106" s="357" cm="1">
        <f t="array" aca="1" ref="O106" ca="1">SUM(IF((MC_Dispositivo!$B$53:$B$189=$C106)*(MC_Dispositivo!$F$36:$BE$36=$BS$1)*(MC_Dispositivo!$F$43:$BE$43=O$1),MC_Dispositivo!$F$53:$BE$189))</f>
        <v>0</v>
      </c>
      <c r="P106" s="357" cm="1">
        <f t="array" aca="1" ref="P106" ca="1">SUM(IF((MC_Dispositivo!$B$53:$B$189=$C106)*(MC_Dispositivo!$F$36:$BE$36=$BS$1)*(MC_Dispositivo!$F$43:$BE$43=P$1),MC_Dispositivo!$F$53:$BE$189))</f>
        <v>0</v>
      </c>
      <c r="Q106" s="357" cm="1">
        <f t="array" aca="1" ref="Q106" ca="1">SUM(IF((MC_Dispositivo!$B$53:$B$189=$C106)*(MC_Dispositivo!$F$36:$BE$36=$BS$1)*(MC_Dispositivo!$F$43:$BE$43=Q$1),MC_Dispositivo!$F$53:$BE$189))</f>
        <v>0</v>
      </c>
      <c r="R106" s="357" cm="1">
        <f t="array" aca="1" ref="R106" ca="1">SUM(IF((MC_Dispositivo!$B$53:$B$189=$C106)*(MC_Dispositivo!$F$36:$BE$36=$BS$1)*(MC_Dispositivo!$F$43:$BE$43=R$1),MC_Dispositivo!$F$53:$BE$189))</f>
        <v>0</v>
      </c>
      <c r="S106" s="357" cm="1">
        <f t="array" aca="1" ref="S106" ca="1">SUM(IF((MC_Dispositivo!$B$53:$B$189=$C106)*(MC_Dispositivo!$F$36:$BE$36=$BS$1)*(MC_Dispositivo!$F$43:$BE$43=S$1),MC_Dispositivo!$F$53:$BE$189))</f>
        <v>0</v>
      </c>
      <c r="T106" s="357" cm="1">
        <f t="array" aca="1" ref="T106" ca="1">SUM(IF((MC_Dispositivo!$B$53:$B$189=$C106)*(MC_Dispositivo!$F$36:$BE$36=$BS$1)*(MC_Dispositivo!$F$43:$BE$43=T$1),MC_Dispositivo!$F$53:$BE$189))</f>
        <v>0</v>
      </c>
      <c r="U106" s="357" cm="1">
        <f t="array" aca="1" ref="U106" ca="1">SUM(IF((MC_Dispositivo!$B$53:$B$189=$C106)*(MC_Dispositivo!$F$36:$BE$36=$BS$1)*(MC_Dispositivo!$F$43:$BE$43=U$1),MC_Dispositivo!$F$53:$BE$189))</f>
        <v>0</v>
      </c>
      <c r="V106" s="357" cm="1">
        <f t="array" aca="1" ref="V106" ca="1">SUM(IF((MC_Dispositivo!$B$53:$B$189=$C106)*(MC_Dispositivo!$F$36:$BE$36=$BS$1)*(MC_Dispositivo!$F$43:$BE$43=V$1),MC_Dispositivo!$F$53:$BE$189))</f>
        <v>0</v>
      </c>
      <c r="W106" s="357" cm="1">
        <f t="array" aca="1" ref="W106" ca="1">SUM(IF((MC_Dispositivo!$B$53:$B$189=$C106)*(MC_Dispositivo!$F$36:$BE$36=$BS$1)*(MC_Dispositivo!$F$43:$BE$43=W$1),MC_Dispositivo!$F$53:$BE$189))</f>
        <v>0</v>
      </c>
      <c r="X106" s="357" cm="1">
        <f t="array" aca="1" ref="X106" ca="1">SUM(IF((MC_Dispositivo!$B$53:$B$189=$C106)*(MC_Dispositivo!$F$36:$BE$36=$BS$1)*(MC_Dispositivo!$F$43:$BE$43=X$1),MC_Dispositivo!$F$53:$BE$189))</f>
        <v>0</v>
      </c>
      <c r="Y106" s="357" cm="1">
        <f t="array" aca="1" ref="Y106" ca="1">SUM(IF((MC_Dispositivo!$B$53:$B$189=$C106)*(MC_Dispositivo!$F$36:$BE$36=$BS$1)*(MC_Dispositivo!$F$43:$BE$43=Y$1),MC_Dispositivo!$F$53:$BE$189))</f>
        <v>0</v>
      </c>
      <c r="Z106" s="357" cm="1">
        <f t="array" aca="1" ref="Z106" ca="1">SUM(IF((MC_Dispositivo!$B$53:$B$189=$C106)*(MC_Dispositivo!$F$36:$BE$36=$BS$1)*(MC_Dispositivo!$F$43:$BE$43=Z$1),MC_Dispositivo!$F$53:$BE$189))</f>
        <v>0</v>
      </c>
      <c r="AA106" s="357" cm="1">
        <f t="array" aca="1" ref="AA106" ca="1">SUM(IF((MC_Dispositivo!$B$53:$B$189=$C106)*(MC_Dispositivo!$F$36:$BE$36=$BS$1)*(MC_Dispositivo!$F$43:$BE$43=AA$1),MC_Dispositivo!$F$53:$BE$189))</f>
        <v>0</v>
      </c>
      <c r="AB106" s="357" cm="1">
        <f t="array" aca="1" ref="AB106" ca="1">SUM(IF((MC_Dispositivo!$B$53:$B$189=$C106)*(MC_Dispositivo!$F$36:$BE$36=$BS$1)*(MC_Dispositivo!$F$43:$BE$43=AB$1),MC_Dispositivo!$F$53:$BE$189))</f>
        <v>0</v>
      </c>
      <c r="AC106" s="357" cm="1">
        <f t="array" aca="1" ref="AC106" ca="1">SUM(IF((MC_Dispositivo!$B$53:$B$189=$C106)*(MC_Dispositivo!$F$36:$BE$36=$BS$1)*(MC_Dispositivo!$F$43:$BE$43=AC$1),MC_Dispositivo!$F$53:$BE$189))</f>
        <v>0</v>
      </c>
      <c r="AD106" s="357" cm="1">
        <f t="array" aca="1" ref="AD106" ca="1">SUM(IF((MC_Dispositivo!$B$53:$B$189=$C106)*(MC_Dispositivo!$F$36:$BE$36=$BS$1)*(MC_Dispositivo!$F$43:$BE$43=AD$1),MC_Dispositivo!$F$53:$BE$189))</f>
        <v>0</v>
      </c>
      <c r="AE106" s="357" cm="1">
        <f t="array" aca="1" ref="AE106" ca="1">SUM(IF((MC_Dispositivo!$B$53:$B$189=$C106)*(MC_Dispositivo!$F$36:$BE$36=$BS$1)*(MC_Dispositivo!$F$43:$BE$43=AE$1),MC_Dispositivo!$F$53:$BE$189))</f>
        <v>0</v>
      </c>
      <c r="AF106" s="357" cm="1">
        <f t="array" aca="1" ref="AF106" ca="1">SUM(IF((MC_Dispositivo!$B$53:$B$189=$C106)*(MC_Dispositivo!$F$36:$BE$36=$BS$1)*(MC_Dispositivo!$F$43:$BE$43=AF$1),MC_Dispositivo!$F$53:$BE$189))</f>
        <v>0</v>
      </c>
      <c r="AG106" s="357" cm="1">
        <f t="array" aca="1" ref="AG106" ca="1">SUM(IF((MC_Dispositivo!$B$53:$B$189=$C106)*(MC_Dispositivo!$F$36:$BE$36=$BS$1)*(MC_Dispositivo!$F$43:$BE$43=AG$1),MC_Dispositivo!$F$53:$BE$189))</f>
        <v>0</v>
      </c>
      <c r="AH106" s="357" cm="1">
        <f t="array" aca="1" ref="AH106" ca="1">SUM(IF((MC_Dispositivo!$B$53:$B$189=$C106)*(MC_Dispositivo!$F$36:$BE$36=$BS$1)*(MC_Dispositivo!$F$43:$BE$43=AH$1),MC_Dispositivo!$F$53:$BE$189))</f>
        <v>0</v>
      </c>
      <c r="AI106" s="357" cm="1">
        <f t="array" aca="1" ref="AI106" ca="1">SUM(IF((MC_Dispositivo!$B$53:$B$189=$C106)*(MC_Dispositivo!$F$36:$BE$36=$BS$1)*(MC_Dispositivo!$F$43:$BE$43=AI$1),MC_Dispositivo!$F$53:$BE$189))</f>
        <v>0</v>
      </c>
      <c r="AJ106" s="357" cm="1">
        <f t="array" aca="1" ref="AJ106" ca="1">SUM(IF((MC_Dispositivo!$B$53:$B$189=$C106)*(MC_Dispositivo!$F$36:$BE$36=$BS$1)*(MC_Dispositivo!$F$43:$BE$43=AJ$1),MC_Dispositivo!$F$53:$BE$189))</f>
        <v>0</v>
      </c>
      <c r="AK106" s="358">
        <f ca="1">IF(A106="","",INDEX([10]TPU!$G:$G,MATCH($A106,[10]TPU!$A:$A,0)))</f>
        <v>8.39</v>
      </c>
      <c r="AL106" s="359">
        <f t="shared" ref="AL106:BO106" ca="1" si="46">IF($A106="",SUMIFS(AL107:AL149,$C107:$C149,$C106&amp;"*",$A107:$A149,"&lt;&gt;"&amp;""),G106*$AK106)</f>
        <v>0</v>
      </c>
      <c r="AM106" s="359">
        <f t="shared" ca="1" si="46"/>
        <v>0</v>
      </c>
      <c r="AN106" s="359">
        <f t="shared" ca="1" si="46"/>
        <v>67120</v>
      </c>
      <c r="AO106" s="359">
        <f t="shared" ca="1" si="46"/>
        <v>167800</v>
      </c>
      <c r="AP106" s="359">
        <f t="shared" ca="1" si="46"/>
        <v>234920.00000000003</v>
      </c>
      <c r="AQ106" s="359">
        <f t="shared" ca="1" si="46"/>
        <v>151020</v>
      </c>
      <c r="AR106" s="359">
        <f t="shared" ca="1" si="46"/>
        <v>0</v>
      </c>
      <c r="AS106" s="359">
        <f t="shared" ca="1" si="46"/>
        <v>0</v>
      </c>
      <c r="AT106" s="359">
        <f t="shared" ca="1" si="46"/>
        <v>0</v>
      </c>
      <c r="AU106" s="359">
        <f t="shared" ca="1" si="46"/>
        <v>0</v>
      </c>
      <c r="AV106" s="359">
        <f t="shared" ca="1" si="46"/>
        <v>0</v>
      </c>
      <c r="AW106" s="359">
        <f t="shared" ca="1" si="46"/>
        <v>0</v>
      </c>
      <c r="AX106" s="359">
        <f t="shared" ca="1" si="46"/>
        <v>0</v>
      </c>
      <c r="AY106" s="359">
        <f t="shared" ca="1" si="46"/>
        <v>0</v>
      </c>
      <c r="AZ106" s="359">
        <f t="shared" ca="1" si="46"/>
        <v>0</v>
      </c>
      <c r="BA106" s="359">
        <f t="shared" ca="1" si="46"/>
        <v>0</v>
      </c>
      <c r="BB106" s="359">
        <f t="shared" ca="1" si="46"/>
        <v>0</v>
      </c>
      <c r="BC106" s="359">
        <f t="shared" ca="1" si="46"/>
        <v>0</v>
      </c>
      <c r="BD106" s="359">
        <f t="shared" ca="1" si="46"/>
        <v>0</v>
      </c>
      <c r="BE106" s="359">
        <f t="shared" ca="1" si="46"/>
        <v>0</v>
      </c>
      <c r="BF106" s="359">
        <f t="shared" ca="1" si="46"/>
        <v>0</v>
      </c>
      <c r="BG106" s="359">
        <f t="shared" ca="1" si="46"/>
        <v>0</v>
      </c>
      <c r="BH106" s="359">
        <f t="shared" ca="1" si="46"/>
        <v>0</v>
      </c>
      <c r="BI106" s="359">
        <f t="shared" ca="1" si="46"/>
        <v>0</v>
      </c>
      <c r="BJ106" s="359">
        <f t="shared" ca="1" si="46"/>
        <v>0</v>
      </c>
      <c r="BK106" s="359">
        <f t="shared" ca="1" si="46"/>
        <v>0</v>
      </c>
      <c r="BL106" s="359">
        <f t="shared" ca="1" si="46"/>
        <v>0</v>
      </c>
      <c r="BM106" s="359">
        <f t="shared" ca="1" si="46"/>
        <v>0</v>
      </c>
      <c r="BN106" s="359">
        <f t="shared" ca="1" si="46"/>
        <v>0</v>
      </c>
      <c r="BO106" s="359">
        <f t="shared" ca="1" si="46"/>
        <v>0</v>
      </c>
      <c r="BP106" s="358">
        <f t="shared" ca="1" si="45"/>
        <v>620860</v>
      </c>
      <c r="BQ106" s="206"/>
      <c r="BR106" s="234" t="str">
        <f t="shared" si="21"/>
        <v/>
      </c>
    </row>
    <row r="107" spans="1:75" ht="20.100000000000001" customHeight="1" outlineLevel="1" x14ac:dyDescent="0.2">
      <c r="A107" s="349"/>
      <c r="B107" s="349"/>
      <c r="C107" s="350">
        <v>9</v>
      </c>
      <c r="D107" s="351" t="s">
        <v>176</v>
      </c>
      <c r="E107" s="349"/>
      <c r="F107" s="352"/>
      <c r="G107" s="352"/>
      <c r="H107" s="352"/>
      <c r="I107" s="352"/>
      <c r="J107" s="352"/>
      <c r="K107" s="352"/>
      <c r="L107" s="352"/>
      <c r="M107" s="352"/>
      <c r="N107" s="352"/>
      <c r="O107" s="352"/>
      <c r="P107" s="352"/>
      <c r="Q107" s="352"/>
      <c r="R107" s="352"/>
      <c r="S107" s="352"/>
      <c r="T107" s="352"/>
      <c r="U107" s="352"/>
      <c r="V107" s="352"/>
      <c r="W107" s="352"/>
      <c r="X107" s="352"/>
      <c r="Y107" s="352"/>
      <c r="Z107" s="352"/>
      <c r="AA107" s="352"/>
      <c r="AB107" s="352"/>
      <c r="AC107" s="352"/>
      <c r="AD107" s="352"/>
      <c r="AE107" s="352"/>
      <c r="AF107" s="352"/>
      <c r="AG107" s="352"/>
      <c r="AH107" s="352"/>
      <c r="AI107" s="352"/>
      <c r="AJ107" s="352"/>
      <c r="AK107" s="352"/>
      <c r="AL107" s="353">
        <f t="shared" ref="AL107:AU109" ca="1" si="47">IF($A107="",SUMIFS(AL108:AL149,$C108:$C149,$C107&amp;"*",$A108:$A149,"&lt;&gt;"&amp;""),G107*$AK107)</f>
        <v>0</v>
      </c>
      <c r="AM107" s="353">
        <f t="shared" ca="1" si="47"/>
        <v>0</v>
      </c>
      <c r="AN107" s="353">
        <f t="shared" ca="1" si="47"/>
        <v>341882</v>
      </c>
      <c r="AO107" s="353">
        <f t="shared" ca="1" si="47"/>
        <v>854705</v>
      </c>
      <c r="AP107" s="353">
        <f t="shared" ca="1" si="47"/>
        <v>1196587</v>
      </c>
      <c r="AQ107" s="353">
        <f t="shared" ca="1" si="47"/>
        <v>854705</v>
      </c>
      <c r="AR107" s="353">
        <f t="shared" ca="1" si="47"/>
        <v>0</v>
      </c>
      <c r="AS107" s="353">
        <f t="shared" ca="1" si="47"/>
        <v>0</v>
      </c>
      <c r="AT107" s="353">
        <f t="shared" ca="1" si="47"/>
        <v>0</v>
      </c>
      <c r="AU107" s="353">
        <f t="shared" ca="1" si="47"/>
        <v>0</v>
      </c>
      <c r="AV107" s="353">
        <f t="shared" ref="AV107:BE109" ca="1" si="48">IF($A107="",SUMIFS(AV108:AV149,$C108:$C149,$C107&amp;"*",$A108:$A149,"&lt;&gt;"&amp;""),Q107*$AK107)</f>
        <v>0</v>
      </c>
      <c r="AW107" s="353">
        <f t="shared" ca="1" si="48"/>
        <v>0</v>
      </c>
      <c r="AX107" s="353">
        <f t="shared" ca="1" si="48"/>
        <v>0</v>
      </c>
      <c r="AY107" s="353">
        <f t="shared" ca="1" si="48"/>
        <v>0</v>
      </c>
      <c r="AZ107" s="353">
        <f t="shared" ca="1" si="48"/>
        <v>0</v>
      </c>
      <c r="BA107" s="353">
        <f t="shared" ca="1" si="48"/>
        <v>0</v>
      </c>
      <c r="BB107" s="353">
        <f t="shared" ca="1" si="48"/>
        <v>0</v>
      </c>
      <c r="BC107" s="353">
        <f t="shared" ca="1" si="48"/>
        <v>0</v>
      </c>
      <c r="BD107" s="353">
        <f t="shared" ca="1" si="48"/>
        <v>0</v>
      </c>
      <c r="BE107" s="353">
        <f t="shared" ca="1" si="48"/>
        <v>0</v>
      </c>
      <c r="BF107" s="353">
        <f t="shared" ref="BF107:BO109" ca="1" si="49">IF($A107="",SUMIFS(BF108:BF149,$C108:$C149,$C107&amp;"*",$A108:$A149,"&lt;&gt;"&amp;""),AA107*$AK107)</f>
        <v>0</v>
      </c>
      <c r="BG107" s="353">
        <f t="shared" ca="1" si="49"/>
        <v>0</v>
      </c>
      <c r="BH107" s="353">
        <f t="shared" ca="1" si="49"/>
        <v>0</v>
      </c>
      <c r="BI107" s="353">
        <f t="shared" ca="1" si="49"/>
        <v>0</v>
      </c>
      <c r="BJ107" s="353">
        <f t="shared" ca="1" si="49"/>
        <v>0</v>
      </c>
      <c r="BK107" s="353">
        <f t="shared" ca="1" si="49"/>
        <v>0</v>
      </c>
      <c r="BL107" s="353">
        <f t="shared" ca="1" si="49"/>
        <v>0</v>
      </c>
      <c r="BM107" s="353">
        <f t="shared" ca="1" si="49"/>
        <v>0</v>
      </c>
      <c r="BN107" s="353">
        <f t="shared" ca="1" si="49"/>
        <v>0</v>
      </c>
      <c r="BO107" s="353">
        <f t="shared" ca="1" si="49"/>
        <v>0</v>
      </c>
      <c r="BP107" s="353">
        <f t="shared" ca="1" si="45"/>
        <v>3247879</v>
      </c>
      <c r="BQ107" s="206"/>
      <c r="BR107" s="234" t="str">
        <f t="shared" si="21"/>
        <v/>
      </c>
    </row>
    <row r="108" spans="1:75" ht="20.100000000000001" customHeight="1" outlineLevel="1" x14ac:dyDescent="0.2">
      <c r="A108" s="354">
        <f ca="1">INDEX(MC_Dispositivo!B:E,MATCH('Quantitativo_BR-356'!C108,MC_Dispositivo!B:B,0),2)</f>
        <v>94992</v>
      </c>
      <c r="B108" s="354" t="str">
        <f ca="1">INDEX([10]TPU!$B:$B,MATCH($A108,[10]TPU!$A:$A,0))</f>
        <v>SINAPI</v>
      </c>
      <c r="C108" s="354" t="s">
        <v>178</v>
      </c>
      <c r="D108" s="355" t="str">
        <f ca="1">INDEX(MC_Dispositivo!B:E,MATCH('Quantitativo_BR-356'!C108,MC_Dispositivo!B:B,0),3)</f>
        <v>execução de passeio (calçada) ou piso de concreto com concreto moldado in loco, feito em obra, acabamento convencional, espessura 6 cm, armado.</v>
      </c>
      <c r="E108" s="354" t="str">
        <f ca="1">INDEX(MC_Dispositivo!B:E,MATCH('Quantitativo_BR-356'!C108,MC_Dispositivo!B:B,0),4)</f>
        <v>m²</v>
      </c>
      <c r="F108" s="356" cm="1">
        <f t="array" aca="1" ref="F108" ca="1">IF($BS$1="Todos",SUM(IF(($BS$1="todos")*(MC_Dispositivo!$B$54:$B$212=$C108),MC_Dispositivo!$F$54:$BE$212)),SUM(IF((MC_Dispositivo!$F$36:$BE$36=$BS$1)*(MC_Dispositivo!$B$54:$B$212=$C108),MC_Dispositivo!$F$54:$BE$212)))</f>
        <v>0</v>
      </c>
      <c r="G108" s="357" cm="1">
        <f t="array" aca="1" ref="G108" ca="1">SUM(IF((MC_Dispositivo!$B$53:$B$189=$C108)*(MC_Dispositivo!$F$36:$BE$36=$BS$1)*(MC_Dispositivo!$F$43:$BE$43=G$1),MC_Dispositivo!$F$53:$BE$189))</f>
        <v>0</v>
      </c>
      <c r="H108" s="357" cm="1">
        <f t="array" aca="1" ref="H108" ca="1">SUM(IF((MC_Dispositivo!$B$53:$B$189=$C108)*(MC_Dispositivo!$F$36:$BE$36=$BS$1)*(MC_Dispositivo!$F$43:$BE$43=H$1),MC_Dispositivo!$F$53:$BE$189))</f>
        <v>0</v>
      </c>
      <c r="I108" s="357" cm="1">
        <f t="array" aca="1" ref="I108" ca="1">SUM(IF((MC_Dispositivo!$B$53:$B$189=$C108)*(MC_Dispositivo!$F$36:$BE$36=$BS$1)*(MC_Dispositivo!$F$43:$BE$43=I$1),MC_Dispositivo!$F$53:$BE$189))</f>
        <v>0</v>
      </c>
      <c r="J108" s="357" cm="1">
        <f t="array" aca="1" ref="J108" ca="1">SUM(IF((MC_Dispositivo!$B$53:$B$189=$C108)*(MC_Dispositivo!$F$36:$BE$36=$BS$1)*(MC_Dispositivo!$F$43:$BE$43=J$1),MC_Dispositivo!$F$53:$BE$189))</f>
        <v>0</v>
      </c>
      <c r="K108" s="357" cm="1">
        <f t="array" aca="1" ref="K108" ca="1">SUM(IF((MC_Dispositivo!$B$53:$B$189=$C108)*(MC_Dispositivo!$F$36:$BE$36=$BS$1)*(MC_Dispositivo!$F$43:$BE$43=K$1),MC_Dispositivo!$F$53:$BE$189))</f>
        <v>0</v>
      </c>
      <c r="L108" s="357" cm="1">
        <f t="array" aca="1" ref="L108" ca="1">SUM(IF((MC_Dispositivo!$B$53:$B$189=$C108)*(MC_Dispositivo!$F$36:$BE$36=$BS$1)*(MC_Dispositivo!$F$43:$BE$43=L$1),MC_Dispositivo!$F$53:$BE$189))</f>
        <v>0</v>
      </c>
      <c r="M108" s="357" cm="1">
        <f t="array" aca="1" ref="M108" ca="1">SUM(IF((MC_Dispositivo!$B$53:$B$189=$C108)*(MC_Dispositivo!$F$36:$BE$36=$BS$1)*(MC_Dispositivo!$F$43:$BE$43=M$1),MC_Dispositivo!$F$53:$BE$189))</f>
        <v>0</v>
      </c>
      <c r="N108" s="357" cm="1">
        <f t="array" aca="1" ref="N108" ca="1">SUM(IF((MC_Dispositivo!$B$53:$B$189=$C108)*(MC_Dispositivo!$F$36:$BE$36=$BS$1)*(MC_Dispositivo!$F$43:$BE$43=N$1),MC_Dispositivo!$F$53:$BE$189))</f>
        <v>0</v>
      </c>
      <c r="O108" s="357" cm="1">
        <f t="array" aca="1" ref="O108" ca="1">SUM(IF((MC_Dispositivo!$B$53:$B$189=$C108)*(MC_Dispositivo!$F$36:$BE$36=$BS$1)*(MC_Dispositivo!$F$43:$BE$43=O$1),MC_Dispositivo!$F$53:$BE$189))</f>
        <v>0</v>
      </c>
      <c r="P108" s="357" cm="1">
        <f t="array" aca="1" ref="P108" ca="1">SUM(IF((MC_Dispositivo!$B$53:$B$189=$C108)*(MC_Dispositivo!$F$36:$BE$36=$BS$1)*(MC_Dispositivo!$F$43:$BE$43=P$1),MC_Dispositivo!$F$53:$BE$189))</f>
        <v>0</v>
      </c>
      <c r="Q108" s="357" cm="1">
        <f t="array" aca="1" ref="Q108" ca="1">SUM(IF((MC_Dispositivo!$B$53:$B$189=$C108)*(MC_Dispositivo!$F$36:$BE$36=$BS$1)*(MC_Dispositivo!$F$43:$BE$43=Q$1),MC_Dispositivo!$F$53:$BE$189))</f>
        <v>0</v>
      </c>
      <c r="R108" s="357" cm="1">
        <f t="array" aca="1" ref="R108" ca="1">SUM(IF((MC_Dispositivo!$B$53:$B$189=$C108)*(MC_Dispositivo!$F$36:$BE$36=$BS$1)*(MC_Dispositivo!$F$43:$BE$43=R$1),MC_Dispositivo!$F$53:$BE$189))</f>
        <v>0</v>
      </c>
      <c r="S108" s="357" cm="1">
        <f t="array" aca="1" ref="S108" ca="1">SUM(IF((MC_Dispositivo!$B$53:$B$189=$C108)*(MC_Dispositivo!$F$36:$BE$36=$BS$1)*(MC_Dispositivo!$F$43:$BE$43=S$1),MC_Dispositivo!$F$53:$BE$189))</f>
        <v>0</v>
      </c>
      <c r="T108" s="357" cm="1">
        <f t="array" aca="1" ref="T108" ca="1">SUM(IF((MC_Dispositivo!$B$53:$B$189=$C108)*(MC_Dispositivo!$F$36:$BE$36=$BS$1)*(MC_Dispositivo!$F$43:$BE$43=T$1),MC_Dispositivo!$F$53:$BE$189))</f>
        <v>0</v>
      </c>
      <c r="U108" s="357" cm="1">
        <f t="array" aca="1" ref="U108" ca="1">SUM(IF((MC_Dispositivo!$B$53:$B$189=$C108)*(MC_Dispositivo!$F$36:$BE$36=$BS$1)*(MC_Dispositivo!$F$43:$BE$43=U$1),MC_Dispositivo!$F$53:$BE$189))</f>
        <v>0</v>
      </c>
      <c r="V108" s="357" cm="1">
        <f t="array" aca="1" ref="V108" ca="1">SUM(IF((MC_Dispositivo!$B$53:$B$189=$C108)*(MC_Dispositivo!$F$36:$BE$36=$BS$1)*(MC_Dispositivo!$F$43:$BE$43=V$1),MC_Dispositivo!$F$53:$BE$189))</f>
        <v>0</v>
      </c>
      <c r="W108" s="357" cm="1">
        <f t="array" aca="1" ref="W108" ca="1">SUM(IF((MC_Dispositivo!$B$53:$B$189=$C108)*(MC_Dispositivo!$F$36:$BE$36=$BS$1)*(MC_Dispositivo!$F$43:$BE$43=W$1),MC_Dispositivo!$F$53:$BE$189))</f>
        <v>0</v>
      </c>
      <c r="X108" s="357" cm="1">
        <f t="array" aca="1" ref="X108" ca="1">SUM(IF((MC_Dispositivo!$B$53:$B$189=$C108)*(MC_Dispositivo!$F$36:$BE$36=$BS$1)*(MC_Dispositivo!$F$43:$BE$43=X$1),MC_Dispositivo!$F$53:$BE$189))</f>
        <v>0</v>
      </c>
      <c r="Y108" s="357" cm="1">
        <f t="array" aca="1" ref="Y108" ca="1">SUM(IF((MC_Dispositivo!$B$53:$B$189=$C108)*(MC_Dispositivo!$F$36:$BE$36=$BS$1)*(MC_Dispositivo!$F$43:$BE$43=Y$1),MC_Dispositivo!$F$53:$BE$189))</f>
        <v>0</v>
      </c>
      <c r="Z108" s="357" cm="1">
        <f t="array" aca="1" ref="Z108" ca="1">SUM(IF((MC_Dispositivo!$B$53:$B$189=$C108)*(MC_Dispositivo!$F$36:$BE$36=$BS$1)*(MC_Dispositivo!$F$43:$BE$43=Z$1),MC_Dispositivo!$F$53:$BE$189))</f>
        <v>0</v>
      </c>
      <c r="AA108" s="357" cm="1">
        <f t="array" aca="1" ref="AA108" ca="1">SUM(IF((MC_Dispositivo!$B$53:$B$189=$C108)*(MC_Dispositivo!$F$36:$BE$36=$BS$1)*(MC_Dispositivo!$F$43:$BE$43=AA$1),MC_Dispositivo!$F$53:$BE$189))</f>
        <v>0</v>
      </c>
      <c r="AB108" s="357" cm="1">
        <f t="array" aca="1" ref="AB108" ca="1">SUM(IF((MC_Dispositivo!$B$53:$B$189=$C108)*(MC_Dispositivo!$F$36:$BE$36=$BS$1)*(MC_Dispositivo!$F$43:$BE$43=AB$1),MC_Dispositivo!$F$53:$BE$189))</f>
        <v>0</v>
      </c>
      <c r="AC108" s="357" cm="1">
        <f t="array" aca="1" ref="AC108" ca="1">SUM(IF((MC_Dispositivo!$B$53:$B$189=$C108)*(MC_Dispositivo!$F$36:$BE$36=$BS$1)*(MC_Dispositivo!$F$43:$BE$43=AC$1),MC_Dispositivo!$F$53:$BE$189))</f>
        <v>0</v>
      </c>
      <c r="AD108" s="357" cm="1">
        <f t="array" aca="1" ref="AD108" ca="1">SUM(IF((MC_Dispositivo!$B$53:$B$189=$C108)*(MC_Dispositivo!$F$36:$BE$36=$BS$1)*(MC_Dispositivo!$F$43:$BE$43=AD$1),MC_Dispositivo!$F$53:$BE$189))</f>
        <v>0</v>
      </c>
      <c r="AE108" s="357" cm="1">
        <f t="array" aca="1" ref="AE108" ca="1">SUM(IF((MC_Dispositivo!$B$53:$B$189=$C108)*(MC_Dispositivo!$F$36:$BE$36=$BS$1)*(MC_Dispositivo!$F$43:$BE$43=AE$1),MC_Dispositivo!$F$53:$BE$189))</f>
        <v>0</v>
      </c>
      <c r="AF108" s="357" cm="1">
        <f t="array" aca="1" ref="AF108" ca="1">SUM(IF((MC_Dispositivo!$B$53:$B$189=$C108)*(MC_Dispositivo!$F$36:$BE$36=$BS$1)*(MC_Dispositivo!$F$43:$BE$43=AF$1),MC_Dispositivo!$F$53:$BE$189))</f>
        <v>0</v>
      </c>
      <c r="AG108" s="357" cm="1">
        <f t="array" aca="1" ref="AG108" ca="1">SUM(IF((MC_Dispositivo!$B$53:$B$189=$C108)*(MC_Dispositivo!$F$36:$BE$36=$BS$1)*(MC_Dispositivo!$F$43:$BE$43=AG$1),MC_Dispositivo!$F$53:$BE$189))</f>
        <v>0</v>
      </c>
      <c r="AH108" s="357" cm="1">
        <f t="array" aca="1" ref="AH108" ca="1">SUM(IF((MC_Dispositivo!$B$53:$B$189=$C108)*(MC_Dispositivo!$F$36:$BE$36=$BS$1)*(MC_Dispositivo!$F$43:$BE$43=AH$1),MC_Dispositivo!$F$53:$BE$189))</f>
        <v>0</v>
      </c>
      <c r="AI108" s="357" cm="1">
        <f t="array" aca="1" ref="AI108" ca="1">SUM(IF((MC_Dispositivo!$B$53:$B$189=$C108)*(MC_Dispositivo!$F$36:$BE$36=$BS$1)*(MC_Dispositivo!$F$43:$BE$43=AI$1),MC_Dispositivo!$F$53:$BE$189))</f>
        <v>0</v>
      </c>
      <c r="AJ108" s="357" cm="1">
        <f t="array" aca="1" ref="AJ108" ca="1">SUM(IF((MC_Dispositivo!$B$53:$B$189=$C108)*(MC_Dispositivo!$F$36:$BE$36=$BS$1)*(MC_Dispositivo!$F$43:$BE$43=AJ$1),MC_Dispositivo!$F$53:$BE$189))</f>
        <v>0</v>
      </c>
      <c r="AK108" s="358">
        <f ca="1">IF(A108="","",INDEX([10]TPU!$G:$G,MATCH($A108,[10]TPU!$A:$A,0)))</f>
        <v>93.24</v>
      </c>
      <c r="AL108" s="359">
        <f t="shared" ca="1" si="47"/>
        <v>0</v>
      </c>
      <c r="AM108" s="359">
        <f t="shared" ca="1" si="47"/>
        <v>0</v>
      </c>
      <c r="AN108" s="359">
        <f t="shared" ca="1" si="47"/>
        <v>0</v>
      </c>
      <c r="AO108" s="359">
        <f t="shared" ca="1" si="47"/>
        <v>0</v>
      </c>
      <c r="AP108" s="359">
        <f t="shared" ca="1" si="47"/>
        <v>0</v>
      </c>
      <c r="AQ108" s="359">
        <f t="shared" ca="1" si="47"/>
        <v>0</v>
      </c>
      <c r="AR108" s="359">
        <f t="shared" ca="1" si="47"/>
        <v>0</v>
      </c>
      <c r="AS108" s="359">
        <f t="shared" ca="1" si="47"/>
        <v>0</v>
      </c>
      <c r="AT108" s="359">
        <f t="shared" ca="1" si="47"/>
        <v>0</v>
      </c>
      <c r="AU108" s="359">
        <f t="shared" ca="1" si="47"/>
        <v>0</v>
      </c>
      <c r="AV108" s="359">
        <f t="shared" ca="1" si="48"/>
        <v>0</v>
      </c>
      <c r="AW108" s="359">
        <f t="shared" ca="1" si="48"/>
        <v>0</v>
      </c>
      <c r="AX108" s="359">
        <f t="shared" ca="1" si="48"/>
        <v>0</v>
      </c>
      <c r="AY108" s="359">
        <f t="shared" ca="1" si="48"/>
        <v>0</v>
      </c>
      <c r="AZ108" s="359">
        <f t="shared" ca="1" si="48"/>
        <v>0</v>
      </c>
      <c r="BA108" s="359">
        <f t="shared" ca="1" si="48"/>
        <v>0</v>
      </c>
      <c r="BB108" s="359">
        <f t="shared" ca="1" si="48"/>
        <v>0</v>
      </c>
      <c r="BC108" s="359">
        <f t="shared" ca="1" si="48"/>
        <v>0</v>
      </c>
      <c r="BD108" s="359">
        <f t="shared" ca="1" si="48"/>
        <v>0</v>
      </c>
      <c r="BE108" s="359">
        <f t="shared" ca="1" si="48"/>
        <v>0</v>
      </c>
      <c r="BF108" s="359">
        <f t="shared" ca="1" si="49"/>
        <v>0</v>
      </c>
      <c r="BG108" s="359">
        <f t="shared" ca="1" si="49"/>
        <v>0</v>
      </c>
      <c r="BH108" s="359">
        <f t="shared" ca="1" si="49"/>
        <v>0</v>
      </c>
      <c r="BI108" s="359">
        <f t="shared" ca="1" si="49"/>
        <v>0</v>
      </c>
      <c r="BJ108" s="359">
        <f t="shared" ca="1" si="49"/>
        <v>0</v>
      </c>
      <c r="BK108" s="359">
        <f t="shared" ca="1" si="49"/>
        <v>0</v>
      </c>
      <c r="BL108" s="359">
        <f t="shared" ca="1" si="49"/>
        <v>0</v>
      </c>
      <c r="BM108" s="359">
        <f t="shared" ca="1" si="49"/>
        <v>0</v>
      </c>
      <c r="BN108" s="359">
        <f t="shared" ca="1" si="49"/>
        <v>0</v>
      </c>
      <c r="BO108" s="359">
        <f t="shared" ca="1" si="49"/>
        <v>0</v>
      </c>
      <c r="BP108" s="358">
        <f t="shared" ca="1" si="45"/>
        <v>0</v>
      </c>
      <c r="BQ108" s="206">
        <f ca="1">SUM(BP108:BP111)</f>
        <v>3247879</v>
      </c>
      <c r="BR108" s="234">
        <f t="shared" ca="1" si="21"/>
        <v>2.8597818393369733E-2</v>
      </c>
    </row>
    <row r="109" spans="1:75" ht="20.100000000000001" customHeight="1" outlineLevel="1" x14ac:dyDescent="0.2">
      <c r="A109" s="354" t="str">
        <f ca="1">INDEX(MC_Dispositivo!B:E,MATCH('Quantitativo_BR-356'!C109,MC_Dispositivo!B:B,0),2)</f>
        <v>CA0002</v>
      </c>
      <c r="B109" s="354" t="str">
        <f ca="1">INDEX([10]TPU!$B:$B,MATCH($A109,[10]TPU!$A:$A,0))</f>
        <v>CUSTO REAJUSTADO</v>
      </c>
      <c r="C109" s="354" t="s">
        <v>179</v>
      </c>
      <c r="D109" s="355" t="str">
        <f ca="1">INDEX(MC_Dispositivo!B:E,MATCH('Quantitativo_BR-356'!C109,MC_Dispositivo!B:B,0),3)</f>
        <v>Baia de Ônibus</v>
      </c>
      <c r="E109" s="354" t="str">
        <f ca="1">INDEX(MC_Dispositivo!B:E,MATCH('Quantitativo_BR-356'!C109,MC_Dispositivo!B:B,0),4)</f>
        <v>u</v>
      </c>
      <c r="F109" s="356" cm="1">
        <f t="array" aca="1" ref="F109" ca="1">IF($BS$1="Todos",SUM(IF(($BS$1="todos")*(MC_Dispositivo!$B$54:$B$212=$C109),MC_Dispositivo!$F$54:$BE$212)),SUM(IF((MC_Dispositivo!$F$36:$BE$36=$BS$1)*(MC_Dispositivo!$B$54:$B$212=$C109),MC_Dispositivo!$F$54:$BE$212)))</f>
        <v>0</v>
      </c>
      <c r="G109" s="357" cm="1">
        <f t="array" aca="1" ref="G109" ca="1">SUM(IF((MC_Dispositivo!$B$53:$B$189=$C109)*(MC_Dispositivo!$F$36:$BE$36=$BS$1)*(MC_Dispositivo!$F$43:$BE$43=G$1),MC_Dispositivo!$F$53:$BE$189))</f>
        <v>0</v>
      </c>
      <c r="H109" s="357" cm="1">
        <f t="array" aca="1" ref="H109" ca="1">SUM(IF((MC_Dispositivo!$B$53:$B$189=$C109)*(MC_Dispositivo!$F$36:$BE$36=$BS$1)*(MC_Dispositivo!$F$43:$BE$43=H$1),MC_Dispositivo!$F$53:$BE$189))</f>
        <v>0</v>
      </c>
      <c r="I109" s="357" cm="1">
        <f t="array" aca="1" ref="I109" ca="1">SUM(IF((MC_Dispositivo!$B$53:$B$189=$C109)*(MC_Dispositivo!$F$36:$BE$36=$BS$1)*(MC_Dispositivo!$F$43:$BE$43=I$1),MC_Dispositivo!$F$53:$BE$189))</f>
        <v>0</v>
      </c>
      <c r="J109" s="357" cm="1">
        <f t="array" aca="1" ref="J109" ca="1">SUM(IF((MC_Dispositivo!$B$53:$B$189=$C109)*(MC_Dispositivo!$F$36:$BE$36=$BS$1)*(MC_Dispositivo!$F$43:$BE$43=J$1),MC_Dispositivo!$F$53:$BE$189))</f>
        <v>0</v>
      </c>
      <c r="K109" s="357" cm="1">
        <f t="array" aca="1" ref="K109" ca="1">SUM(IF((MC_Dispositivo!$B$53:$B$189=$C109)*(MC_Dispositivo!$F$36:$BE$36=$BS$1)*(MC_Dispositivo!$F$43:$BE$43=K$1),MC_Dispositivo!$F$53:$BE$189))</f>
        <v>0</v>
      </c>
      <c r="L109" s="357" cm="1">
        <f t="array" aca="1" ref="L109" ca="1">SUM(IF((MC_Dispositivo!$B$53:$B$189=$C109)*(MC_Dispositivo!$F$36:$BE$36=$BS$1)*(MC_Dispositivo!$F$43:$BE$43=L$1),MC_Dispositivo!$F$53:$BE$189))</f>
        <v>0</v>
      </c>
      <c r="M109" s="357" cm="1">
        <f t="array" aca="1" ref="M109" ca="1">SUM(IF((MC_Dispositivo!$B$53:$B$189=$C109)*(MC_Dispositivo!$F$36:$BE$36=$BS$1)*(MC_Dispositivo!$F$43:$BE$43=M$1),MC_Dispositivo!$F$53:$BE$189))</f>
        <v>0</v>
      </c>
      <c r="N109" s="357" cm="1">
        <f t="array" aca="1" ref="N109" ca="1">SUM(IF((MC_Dispositivo!$B$53:$B$189=$C109)*(MC_Dispositivo!$F$36:$BE$36=$BS$1)*(MC_Dispositivo!$F$43:$BE$43=N$1),MC_Dispositivo!$F$53:$BE$189))</f>
        <v>0</v>
      </c>
      <c r="O109" s="357" cm="1">
        <f t="array" aca="1" ref="O109" ca="1">SUM(IF((MC_Dispositivo!$B$53:$B$189=$C109)*(MC_Dispositivo!$F$36:$BE$36=$BS$1)*(MC_Dispositivo!$F$43:$BE$43=O$1),MC_Dispositivo!$F$53:$BE$189))</f>
        <v>0</v>
      </c>
      <c r="P109" s="357" cm="1">
        <f t="array" aca="1" ref="P109" ca="1">SUM(IF((MC_Dispositivo!$B$53:$B$189=$C109)*(MC_Dispositivo!$F$36:$BE$36=$BS$1)*(MC_Dispositivo!$F$43:$BE$43=P$1),MC_Dispositivo!$F$53:$BE$189))</f>
        <v>0</v>
      </c>
      <c r="Q109" s="357" cm="1">
        <f t="array" aca="1" ref="Q109" ca="1">SUM(IF((MC_Dispositivo!$B$53:$B$189=$C109)*(MC_Dispositivo!$F$36:$BE$36=$BS$1)*(MC_Dispositivo!$F$43:$BE$43=Q$1),MC_Dispositivo!$F$53:$BE$189))</f>
        <v>0</v>
      </c>
      <c r="R109" s="357" cm="1">
        <f t="array" aca="1" ref="R109" ca="1">SUM(IF((MC_Dispositivo!$B$53:$B$189=$C109)*(MC_Dispositivo!$F$36:$BE$36=$BS$1)*(MC_Dispositivo!$F$43:$BE$43=R$1),MC_Dispositivo!$F$53:$BE$189))</f>
        <v>0</v>
      </c>
      <c r="S109" s="357" cm="1">
        <f t="array" aca="1" ref="S109" ca="1">SUM(IF((MC_Dispositivo!$B$53:$B$189=$C109)*(MC_Dispositivo!$F$36:$BE$36=$BS$1)*(MC_Dispositivo!$F$43:$BE$43=S$1),MC_Dispositivo!$F$53:$BE$189))</f>
        <v>0</v>
      </c>
      <c r="T109" s="357" cm="1">
        <f t="array" aca="1" ref="T109" ca="1">SUM(IF((MC_Dispositivo!$B$53:$B$189=$C109)*(MC_Dispositivo!$F$36:$BE$36=$BS$1)*(MC_Dispositivo!$F$43:$BE$43=T$1),MC_Dispositivo!$F$53:$BE$189))</f>
        <v>0</v>
      </c>
      <c r="U109" s="357" cm="1">
        <f t="array" aca="1" ref="U109" ca="1">SUM(IF((MC_Dispositivo!$B$53:$B$189=$C109)*(MC_Dispositivo!$F$36:$BE$36=$BS$1)*(MC_Dispositivo!$F$43:$BE$43=U$1),MC_Dispositivo!$F$53:$BE$189))</f>
        <v>0</v>
      </c>
      <c r="V109" s="357" cm="1">
        <f t="array" aca="1" ref="V109" ca="1">SUM(IF((MC_Dispositivo!$B$53:$B$189=$C109)*(MC_Dispositivo!$F$36:$BE$36=$BS$1)*(MC_Dispositivo!$F$43:$BE$43=V$1),MC_Dispositivo!$F$53:$BE$189))</f>
        <v>0</v>
      </c>
      <c r="W109" s="357" cm="1">
        <f t="array" aca="1" ref="W109" ca="1">SUM(IF((MC_Dispositivo!$B$53:$B$189=$C109)*(MC_Dispositivo!$F$36:$BE$36=$BS$1)*(MC_Dispositivo!$F$43:$BE$43=W$1),MC_Dispositivo!$F$53:$BE$189))</f>
        <v>0</v>
      </c>
      <c r="X109" s="357" cm="1">
        <f t="array" aca="1" ref="X109" ca="1">SUM(IF((MC_Dispositivo!$B$53:$B$189=$C109)*(MC_Dispositivo!$F$36:$BE$36=$BS$1)*(MC_Dispositivo!$F$43:$BE$43=X$1),MC_Dispositivo!$F$53:$BE$189))</f>
        <v>0</v>
      </c>
      <c r="Y109" s="357" cm="1">
        <f t="array" aca="1" ref="Y109" ca="1">SUM(IF((MC_Dispositivo!$B$53:$B$189=$C109)*(MC_Dispositivo!$F$36:$BE$36=$BS$1)*(MC_Dispositivo!$F$43:$BE$43=Y$1),MC_Dispositivo!$F$53:$BE$189))</f>
        <v>0</v>
      </c>
      <c r="Z109" s="357" cm="1">
        <f t="array" aca="1" ref="Z109" ca="1">SUM(IF((MC_Dispositivo!$B$53:$B$189=$C109)*(MC_Dispositivo!$F$36:$BE$36=$BS$1)*(MC_Dispositivo!$F$43:$BE$43=Z$1),MC_Dispositivo!$F$53:$BE$189))</f>
        <v>0</v>
      </c>
      <c r="AA109" s="357" cm="1">
        <f t="array" aca="1" ref="AA109" ca="1">SUM(IF((MC_Dispositivo!$B$53:$B$189=$C109)*(MC_Dispositivo!$F$36:$BE$36=$BS$1)*(MC_Dispositivo!$F$43:$BE$43=AA$1),MC_Dispositivo!$F$53:$BE$189))</f>
        <v>0</v>
      </c>
      <c r="AB109" s="357" cm="1">
        <f t="array" aca="1" ref="AB109" ca="1">SUM(IF((MC_Dispositivo!$B$53:$B$189=$C109)*(MC_Dispositivo!$F$36:$BE$36=$BS$1)*(MC_Dispositivo!$F$43:$BE$43=AB$1),MC_Dispositivo!$F$53:$BE$189))</f>
        <v>0</v>
      </c>
      <c r="AC109" s="357" cm="1">
        <f t="array" aca="1" ref="AC109" ca="1">SUM(IF((MC_Dispositivo!$B$53:$B$189=$C109)*(MC_Dispositivo!$F$36:$BE$36=$BS$1)*(MC_Dispositivo!$F$43:$BE$43=AC$1),MC_Dispositivo!$F$53:$BE$189))</f>
        <v>0</v>
      </c>
      <c r="AD109" s="357" cm="1">
        <f t="array" aca="1" ref="AD109" ca="1">SUM(IF((MC_Dispositivo!$B$53:$B$189=$C109)*(MC_Dispositivo!$F$36:$BE$36=$BS$1)*(MC_Dispositivo!$F$43:$BE$43=AD$1),MC_Dispositivo!$F$53:$BE$189))</f>
        <v>0</v>
      </c>
      <c r="AE109" s="357" cm="1">
        <f t="array" aca="1" ref="AE109" ca="1">SUM(IF((MC_Dispositivo!$B$53:$B$189=$C109)*(MC_Dispositivo!$F$36:$BE$36=$BS$1)*(MC_Dispositivo!$F$43:$BE$43=AE$1),MC_Dispositivo!$F$53:$BE$189))</f>
        <v>0</v>
      </c>
      <c r="AF109" s="357" cm="1">
        <f t="array" aca="1" ref="AF109" ca="1">SUM(IF((MC_Dispositivo!$B$53:$B$189=$C109)*(MC_Dispositivo!$F$36:$BE$36=$BS$1)*(MC_Dispositivo!$F$43:$BE$43=AF$1),MC_Dispositivo!$F$53:$BE$189))</f>
        <v>0</v>
      </c>
      <c r="AG109" s="357" cm="1">
        <f t="array" aca="1" ref="AG109" ca="1">SUM(IF((MC_Dispositivo!$B$53:$B$189=$C109)*(MC_Dispositivo!$F$36:$BE$36=$BS$1)*(MC_Dispositivo!$F$43:$BE$43=AG$1),MC_Dispositivo!$F$53:$BE$189))</f>
        <v>0</v>
      </c>
      <c r="AH109" s="357" cm="1">
        <f t="array" aca="1" ref="AH109" ca="1">SUM(IF((MC_Dispositivo!$B$53:$B$189=$C109)*(MC_Dispositivo!$F$36:$BE$36=$BS$1)*(MC_Dispositivo!$F$43:$BE$43=AH$1),MC_Dispositivo!$F$53:$BE$189))</f>
        <v>0</v>
      </c>
      <c r="AI109" s="357" cm="1">
        <f t="array" aca="1" ref="AI109" ca="1">SUM(IF((MC_Dispositivo!$B$53:$B$189=$C109)*(MC_Dispositivo!$F$36:$BE$36=$BS$1)*(MC_Dispositivo!$F$43:$BE$43=AI$1),MC_Dispositivo!$F$53:$BE$189))</f>
        <v>0</v>
      </c>
      <c r="AJ109" s="357" cm="1">
        <f t="array" aca="1" ref="AJ109" ca="1">SUM(IF((MC_Dispositivo!$B$53:$B$189=$C109)*(MC_Dispositivo!$F$36:$BE$36=$BS$1)*(MC_Dispositivo!$F$43:$BE$43=AJ$1),MC_Dispositivo!$F$53:$BE$189))</f>
        <v>0</v>
      </c>
      <c r="AK109" s="358">
        <f ca="1">IF(A109="","",INDEX([10]TPU!$G:$G,MATCH($A109,[10]TPU!$A:$A,0)))</f>
        <v>10924.93</v>
      </c>
      <c r="AL109" s="359">
        <f t="shared" ca="1" si="47"/>
        <v>0</v>
      </c>
      <c r="AM109" s="359">
        <f t="shared" ca="1" si="47"/>
        <v>0</v>
      </c>
      <c r="AN109" s="359">
        <f t="shared" ca="1" si="47"/>
        <v>0</v>
      </c>
      <c r="AO109" s="359">
        <f t="shared" ca="1" si="47"/>
        <v>0</v>
      </c>
      <c r="AP109" s="359">
        <f t="shared" ca="1" si="47"/>
        <v>0</v>
      </c>
      <c r="AQ109" s="359">
        <f t="shared" ca="1" si="47"/>
        <v>0</v>
      </c>
      <c r="AR109" s="359">
        <f t="shared" ca="1" si="47"/>
        <v>0</v>
      </c>
      <c r="AS109" s="359">
        <f t="shared" ca="1" si="47"/>
        <v>0</v>
      </c>
      <c r="AT109" s="359">
        <f t="shared" ca="1" si="47"/>
        <v>0</v>
      </c>
      <c r="AU109" s="359">
        <f t="shared" ca="1" si="47"/>
        <v>0</v>
      </c>
      <c r="AV109" s="359">
        <f t="shared" ca="1" si="48"/>
        <v>0</v>
      </c>
      <c r="AW109" s="359">
        <f t="shared" ca="1" si="48"/>
        <v>0</v>
      </c>
      <c r="AX109" s="359">
        <f t="shared" ca="1" si="48"/>
        <v>0</v>
      </c>
      <c r="AY109" s="359">
        <f t="shared" ca="1" si="48"/>
        <v>0</v>
      </c>
      <c r="AZ109" s="359">
        <f t="shared" ca="1" si="48"/>
        <v>0</v>
      </c>
      <c r="BA109" s="359">
        <f t="shared" ca="1" si="48"/>
        <v>0</v>
      </c>
      <c r="BB109" s="359">
        <f t="shared" ca="1" si="48"/>
        <v>0</v>
      </c>
      <c r="BC109" s="359">
        <f t="shared" ca="1" si="48"/>
        <v>0</v>
      </c>
      <c r="BD109" s="359">
        <f t="shared" ca="1" si="48"/>
        <v>0</v>
      </c>
      <c r="BE109" s="359">
        <f t="shared" ca="1" si="48"/>
        <v>0</v>
      </c>
      <c r="BF109" s="359">
        <f t="shared" ca="1" si="49"/>
        <v>0</v>
      </c>
      <c r="BG109" s="359">
        <f t="shared" ca="1" si="49"/>
        <v>0</v>
      </c>
      <c r="BH109" s="359">
        <f t="shared" ca="1" si="49"/>
        <v>0</v>
      </c>
      <c r="BI109" s="359">
        <f t="shared" ca="1" si="49"/>
        <v>0</v>
      </c>
      <c r="BJ109" s="359">
        <f t="shared" ca="1" si="49"/>
        <v>0</v>
      </c>
      <c r="BK109" s="359">
        <f t="shared" ca="1" si="49"/>
        <v>0</v>
      </c>
      <c r="BL109" s="359">
        <f t="shared" ca="1" si="49"/>
        <v>0</v>
      </c>
      <c r="BM109" s="359">
        <f t="shared" ca="1" si="49"/>
        <v>0</v>
      </c>
      <c r="BN109" s="359">
        <f t="shared" ca="1" si="49"/>
        <v>0</v>
      </c>
      <c r="BO109" s="359">
        <f t="shared" ca="1" si="49"/>
        <v>0</v>
      </c>
      <c r="BP109" s="358">
        <f t="shared" ca="1" si="45"/>
        <v>0</v>
      </c>
      <c r="BQ109" s="206"/>
    </row>
    <row r="110" spans="1:75" ht="20.100000000000001" customHeight="1" outlineLevel="1" x14ac:dyDescent="0.2">
      <c r="A110" s="354">
        <f ca="1">INDEX(MC_Dispositivo!B:E,MATCH('Quantitativo_BR-356'!C110,MC_Dispositivo!B:B,0),2)</f>
        <v>3713608</v>
      </c>
      <c r="B110" s="354" t="str">
        <f ca="1">INDEX([10]TPU!$B:$B,MATCH($A110,[10]TPU!$A:$A,0))</f>
        <v>SICRO</v>
      </c>
      <c r="C110" s="354" t="s">
        <v>181</v>
      </c>
      <c r="D110" s="355" t="str">
        <f ca="1">INDEX(MC_Dispositivo!B:E,MATCH('Quantitativo_BR-356'!C110,MC_Dispositivo!B:B,0),3)</f>
        <v>Cerca com 4 fios de arame farpado e mourão de madeira a cada 2,5 m e esticador a cada 50 m</v>
      </c>
      <c r="E110" s="354" t="str">
        <f ca="1">INDEX(MC_Dispositivo!B:E,MATCH('Quantitativo_BR-356'!C110,MC_Dispositivo!B:B,0),4)</f>
        <v>m</v>
      </c>
      <c r="F110" s="356" cm="1">
        <f t="array" aca="1" ref="F110" ca="1">IF($BS$1="Todos",SUM(IF(($BS$1="todos")*(MC_Dispositivo!$B$54:$B$212=$C110),MC_Dispositivo!$F$54:$BE$212)),SUM(IF((MC_Dispositivo!$F$36:$BE$36=$BS$1)*(MC_Dispositivo!$B$54:$B$212=$C110),MC_Dispositivo!$F$54:$BE$212)))</f>
        <v>38000</v>
      </c>
      <c r="G110" s="357" cm="1">
        <f t="array" aca="1" ref="G110" ca="1">SUM(IF((MC_Dispositivo!$B$53:$B$189=$C110)*(MC_Dispositivo!$F$36:$BE$36=$BS$1)*(MC_Dispositivo!$F$43:$BE$43=G$1),MC_Dispositivo!$F$53:$BE$189))</f>
        <v>0</v>
      </c>
      <c r="H110" s="357" cm="1">
        <f t="array" aca="1" ref="H110" ca="1">SUM(IF((MC_Dispositivo!$B$53:$B$189=$C110)*(MC_Dispositivo!$F$36:$BE$36=$BS$1)*(MC_Dispositivo!$F$43:$BE$43=H$1),MC_Dispositivo!$F$53:$BE$189))</f>
        <v>0</v>
      </c>
      <c r="I110" s="357" cm="1">
        <f t="array" aca="1" ref="I110" ca="1">SUM(IF((MC_Dispositivo!$B$53:$B$189=$C110)*(MC_Dispositivo!$F$36:$BE$36=$BS$1)*(MC_Dispositivo!$F$43:$BE$43=I$1),MC_Dispositivo!$F$53:$BE$189))</f>
        <v>4000</v>
      </c>
      <c r="J110" s="357" cm="1">
        <f t="array" aca="1" ref="J110" ca="1">SUM(IF((MC_Dispositivo!$B$53:$B$189=$C110)*(MC_Dispositivo!$F$36:$BE$36=$BS$1)*(MC_Dispositivo!$F$43:$BE$43=J$1),MC_Dispositivo!$F$53:$BE$189))</f>
        <v>10000</v>
      </c>
      <c r="K110" s="357" cm="1">
        <f t="array" aca="1" ref="K110" ca="1">SUM(IF((MC_Dispositivo!$B$53:$B$189=$C110)*(MC_Dispositivo!$F$36:$BE$36=$BS$1)*(MC_Dispositivo!$F$43:$BE$43=K$1),MC_Dispositivo!$F$53:$BE$189))</f>
        <v>14000</v>
      </c>
      <c r="L110" s="357" cm="1">
        <f t="array" aca="1" ref="L110" ca="1">SUM(IF((MC_Dispositivo!$B$53:$B$189=$C110)*(MC_Dispositivo!$F$36:$BE$36=$BS$1)*(MC_Dispositivo!$F$43:$BE$43=L$1),MC_Dispositivo!$F$53:$BE$189))</f>
        <v>10000</v>
      </c>
      <c r="M110" s="357" cm="1">
        <f t="array" aca="1" ref="M110" ca="1">SUM(IF((MC_Dispositivo!$B$53:$B$189=$C110)*(MC_Dispositivo!$F$36:$BE$36=$BS$1)*(MC_Dispositivo!$F$43:$BE$43=M$1),MC_Dispositivo!$F$53:$BE$189))</f>
        <v>0</v>
      </c>
      <c r="N110" s="357" cm="1">
        <f t="array" aca="1" ref="N110" ca="1">SUM(IF((MC_Dispositivo!$B$53:$B$189=$C110)*(MC_Dispositivo!$F$36:$BE$36=$BS$1)*(MC_Dispositivo!$F$43:$BE$43=N$1),MC_Dispositivo!$F$53:$BE$189))</f>
        <v>0</v>
      </c>
      <c r="O110" s="357" cm="1">
        <f t="array" aca="1" ref="O110" ca="1">SUM(IF((MC_Dispositivo!$B$53:$B$189=$C110)*(MC_Dispositivo!$F$36:$BE$36=$BS$1)*(MC_Dispositivo!$F$43:$BE$43=O$1),MC_Dispositivo!$F$53:$BE$189))</f>
        <v>0</v>
      </c>
      <c r="P110" s="357" cm="1">
        <f t="array" aca="1" ref="P110" ca="1">SUM(IF((MC_Dispositivo!$B$53:$B$189=$C110)*(MC_Dispositivo!$F$36:$BE$36=$BS$1)*(MC_Dispositivo!$F$43:$BE$43=P$1),MC_Dispositivo!$F$53:$BE$189))</f>
        <v>0</v>
      </c>
      <c r="Q110" s="357" cm="1">
        <f t="array" aca="1" ref="Q110" ca="1">SUM(IF((MC_Dispositivo!$B$53:$B$189=$C110)*(MC_Dispositivo!$F$36:$BE$36=$BS$1)*(MC_Dispositivo!$F$43:$BE$43=Q$1),MC_Dispositivo!$F$53:$BE$189))</f>
        <v>0</v>
      </c>
      <c r="R110" s="357" cm="1">
        <f t="array" aca="1" ref="R110" ca="1">SUM(IF((MC_Dispositivo!$B$53:$B$189=$C110)*(MC_Dispositivo!$F$36:$BE$36=$BS$1)*(MC_Dispositivo!$F$43:$BE$43=R$1),MC_Dispositivo!$F$53:$BE$189))</f>
        <v>0</v>
      </c>
      <c r="S110" s="357" cm="1">
        <f t="array" aca="1" ref="S110" ca="1">SUM(IF((MC_Dispositivo!$B$53:$B$189=$C110)*(MC_Dispositivo!$F$36:$BE$36=$BS$1)*(MC_Dispositivo!$F$43:$BE$43=S$1),MC_Dispositivo!$F$53:$BE$189))</f>
        <v>0</v>
      </c>
      <c r="T110" s="357" cm="1">
        <f t="array" aca="1" ref="T110" ca="1">SUM(IF((MC_Dispositivo!$B$53:$B$189=$C110)*(MC_Dispositivo!$F$36:$BE$36=$BS$1)*(MC_Dispositivo!$F$43:$BE$43=T$1),MC_Dispositivo!$F$53:$BE$189))</f>
        <v>0</v>
      </c>
      <c r="U110" s="357" cm="1">
        <f t="array" aca="1" ref="U110" ca="1">SUM(IF((MC_Dispositivo!$B$53:$B$189=$C110)*(MC_Dispositivo!$F$36:$BE$36=$BS$1)*(MC_Dispositivo!$F$43:$BE$43=U$1),MC_Dispositivo!$F$53:$BE$189))</f>
        <v>0</v>
      </c>
      <c r="V110" s="357" cm="1">
        <f t="array" aca="1" ref="V110" ca="1">SUM(IF((MC_Dispositivo!$B$53:$B$189=$C110)*(MC_Dispositivo!$F$36:$BE$36=$BS$1)*(MC_Dispositivo!$F$43:$BE$43=V$1),MC_Dispositivo!$F$53:$BE$189))</f>
        <v>0</v>
      </c>
      <c r="W110" s="357" cm="1">
        <f t="array" aca="1" ref="W110" ca="1">SUM(IF((MC_Dispositivo!$B$53:$B$189=$C110)*(MC_Dispositivo!$F$36:$BE$36=$BS$1)*(MC_Dispositivo!$F$43:$BE$43=W$1),MC_Dispositivo!$F$53:$BE$189))</f>
        <v>0</v>
      </c>
      <c r="X110" s="357" cm="1">
        <f t="array" aca="1" ref="X110" ca="1">SUM(IF((MC_Dispositivo!$B$53:$B$189=$C110)*(MC_Dispositivo!$F$36:$BE$36=$BS$1)*(MC_Dispositivo!$F$43:$BE$43=X$1),MC_Dispositivo!$F$53:$BE$189))</f>
        <v>0</v>
      </c>
      <c r="Y110" s="357" cm="1">
        <f t="array" aca="1" ref="Y110" ca="1">SUM(IF((MC_Dispositivo!$B$53:$B$189=$C110)*(MC_Dispositivo!$F$36:$BE$36=$BS$1)*(MC_Dispositivo!$F$43:$BE$43=Y$1),MC_Dispositivo!$F$53:$BE$189))</f>
        <v>0</v>
      </c>
      <c r="Z110" s="357" cm="1">
        <f t="array" aca="1" ref="Z110" ca="1">SUM(IF((MC_Dispositivo!$B$53:$B$189=$C110)*(MC_Dispositivo!$F$36:$BE$36=$BS$1)*(MC_Dispositivo!$F$43:$BE$43=Z$1),MC_Dispositivo!$F$53:$BE$189))</f>
        <v>0</v>
      </c>
      <c r="AA110" s="357" cm="1">
        <f t="array" aca="1" ref="AA110" ca="1">SUM(IF((MC_Dispositivo!$B$53:$B$189=$C110)*(MC_Dispositivo!$F$36:$BE$36=$BS$1)*(MC_Dispositivo!$F$43:$BE$43=AA$1),MC_Dispositivo!$F$53:$BE$189))</f>
        <v>0</v>
      </c>
      <c r="AB110" s="357" cm="1">
        <f t="array" aca="1" ref="AB110" ca="1">SUM(IF((MC_Dispositivo!$B$53:$B$189=$C110)*(MC_Dispositivo!$F$36:$BE$36=$BS$1)*(MC_Dispositivo!$F$43:$BE$43=AB$1),MC_Dispositivo!$F$53:$BE$189))</f>
        <v>0</v>
      </c>
      <c r="AC110" s="357" cm="1">
        <f t="array" aca="1" ref="AC110" ca="1">SUM(IF((MC_Dispositivo!$B$53:$B$189=$C110)*(MC_Dispositivo!$F$36:$BE$36=$BS$1)*(MC_Dispositivo!$F$43:$BE$43=AC$1),MC_Dispositivo!$F$53:$BE$189))</f>
        <v>0</v>
      </c>
      <c r="AD110" s="357" cm="1">
        <f t="array" aca="1" ref="AD110" ca="1">SUM(IF((MC_Dispositivo!$B$53:$B$189=$C110)*(MC_Dispositivo!$F$36:$BE$36=$BS$1)*(MC_Dispositivo!$F$43:$BE$43=AD$1),MC_Dispositivo!$F$53:$BE$189))</f>
        <v>0</v>
      </c>
      <c r="AE110" s="357" cm="1">
        <f t="array" aca="1" ref="AE110" ca="1">SUM(IF((MC_Dispositivo!$B$53:$B$189=$C110)*(MC_Dispositivo!$F$36:$BE$36=$BS$1)*(MC_Dispositivo!$F$43:$BE$43=AE$1),MC_Dispositivo!$F$53:$BE$189))</f>
        <v>0</v>
      </c>
      <c r="AF110" s="357" cm="1">
        <f t="array" aca="1" ref="AF110" ca="1">SUM(IF((MC_Dispositivo!$B$53:$B$189=$C110)*(MC_Dispositivo!$F$36:$BE$36=$BS$1)*(MC_Dispositivo!$F$43:$BE$43=AF$1),MC_Dispositivo!$F$53:$BE$189))</f>
        <v>0</v>
      </c>
      <c r="AG110" s="357" cm="1">
        <f t="array" aca="1" ref="AG110" ca="1">SUM(IF((MC_Dispositivo!$B$53:$B$189=$C110)*(MC_Dispositivo!$F$36:$BE$36=$BS$1)*(MC_Dispositivo!$F$43:$BE$43=AG$1),MC_Dispositivo!$F$53:$BE$189))</f>
        <v>0</v>
      </c>
      <c r="AH110" s="357" cm="1">
        <f t="array" aca="1" ref="AH110" ca="1">SUM(IF((MC_Dispositivo!$B$53:$B$189=$C110)*(MC_Dispositivo!$F$36:$BE$36=$BS$1)*(MC_Dispositivo!$F$43:$BE$43=AH$1),MC_Dispositivo!$F$53:$BE$189))</f>
        <v>0</v>
      </c>
      <c r="AI110" s="357" cm="1">
        <f t="array" aca="1" ref="AI110" ca="1">SUM(IF((MC_Dispositivo!$B$53:$B$189=$C110)*(MC_Dispositivo!$F$36:$BE$36=$BS$1)*(MC_Dispositivo!$F$43:$BE$43=AI$1),MC_Dispositivo!$F$53:$BE$189))</f>
        <v>0</v>
      </c>
      <c r="AJ110" s="357" cm="1">
        <f t="array" aca="1" ref="AJ110" ca="1">SUM(IF((MC_Dispositivo!$B$53:$B$189=$C110)*(MC_Dispositivo!$F$36:$BE$36=$BS$1)*(MC_Dispositivo!$F$43:$BE$43=AJ$1),MC_Dispositivo!$F$53:$BE$189))</f>
        <v>0</v>
      </c>
      <c r="AK110" s="358">
        <f ca="1">IF(A110="","",INDEX([10]TPU!$G:$G,MATCH($A110,[10]TPU!$A:$A,0)))</f>
        <v>25.82</v>
      </c>
      <c r="AL110" s="359">
        <f t="shared" ref="AL110:AU111" ca="1" si="50">IF($A110="",SUMIFS(AL112:AL152,$C112:$C152,$C110&amp;"*",$A112:$A152,"&lt;&gt;"&amp;""),G110*$AK110)</f>
        <v>0</v>
      </c>
      <c r="AM110" s="359">
        <f t="shared" ca="1" si="50"/>
        <v>0</v>
      </c>
      <c r="AN110" s="359">
        <f t="shared" ca="1" si="50"/>
        <v>103280</v>
      </c>
      <c r="AO110" s="359">
        <f t="shared" ca="1" si="50"/>
        <v>258200</v>
      </c>
      <c r="AP110" s="359">
        <f t="shared" ca="1" si="50"/>
        <v>361480</v>
      </c>
      <c r="AQ110" s="359">
        <f t="shared" ca="1" si="50"/>
        <v>258200</v>
      </c>
      <c r="AR110" s="359">
        <f t="shared" ca="1" si="50"/>
        <v>0</v>
      </c>
      <c r="AS110" s="359">
        <f t="shared" ca="1" si="50"/>
        <v>0</v>
      </c>
      <c r="AT110" s="359">
        <f t="shared" ca="1" si="50"/>
        <v>0</v>
      </c>
      <c r="AU110" s="359">
        <f t="shared" ca="1" si="50"/>
        <v>0</v>
      </c>
      <c r="AV110" s="359">
        <f t="shared" ref="AV110:BE111" ca="1" si="51">IF($A110="",SUMIFS(AV112:AV152,$C112:$C152,$C110&amp;"*",$A112:$A152,"&lt;&gt;"&amp;""),Q110*$AK110)</f>
        <v>0</v>
      </c>
      <c r="AW110" s="359">
        <f t="shared" ca="1" si="51"/>
        <v>0</v>
      </c>
      <c r="AX110" s="359">
        <f t="shared" ca="1" si="51"/>
        <v>0</v>
      </c>
      <c r="AY110" s="359">
        <f t="shared" ca="1" si="51"/>
        <v>0</v>
      </c>
      <c r="AZ110" s="359">
        <f t="shared" ca="1" si="51"/>
        <v>0</v>
      </c>
      <c r="BA110" s="359">
        <f t="shared" ca="1" si="51"/>
        <v>0</v>
      </c>
      <c r="BB110" s="359">
        <f t="shared" ca="1" si="51"/>
        <v>0</v>
      </c>
      <c r="BC110" s="359">
        <f t="shared" ca="1" si="51"/>
        <v>0</v>
      </c>
      <c r="BD110" s="359">
        <f t="shared" ca="1" si="51"/>
        <v>0</v>
      </c>
      <c r="BE110" s="359">
        <f t="shared" ca="1" si="51"/>
        <v>0</v>
      </c>
      <c r="BF110" s="359">
        <f t="shared" ref="BF110:BO111" ca="1" si="52">IF($A110="",SUMIFS(BF112:BF152,$C112:$C152,$C110&amp;"*",$A112:$A152,"&lt;&gt;"&amp;""),AA110*$AK110)</f>
        <v>0</v>
      </c>
      <c r="BG110" s="359">
        <f t="shared" ca="1" si="52"/>
        <v>0</v>
      </c>
      <c r="BH110" s="359">
        <f t="shared" ca="1" si="52"/>
        <v>0</v>
      </c>
      <c r="BI110" s="359">
        <f t="shared" ca="1" si="52"/>
        <v>0</v>
      </c>
      <c r="BJ110" s="359">
        <f t="shared" ca="1" si="52"/>
        <v>0</v>
      </c>
      <c r="BK110" s="359">
        <f t="shared" ca="1" si="52"/>
        <v>0</v>
      </c>
      <c r="BL110" s="359">
        <f t="shared" ca="1" si="52"/>
        <v>0</v>
      </c>
      <c r="BM110" s="359">
        <f t="shared" ca="1" si="52"/>
        <v>0</v>
      </c>
      <c r="BN110" s="359">
        <f t="shared" ca="1" si="52"/>
        <v>0</v>
      </c>
      <c r="BO110" s="359">
        <f t="shared" ca="1" si="52"/>
        <v>0</v>
      </c>
      <c r="BP110" s="358">
        <f t="shared" ca="1" si="45"/>
        <v>981160</v>
      </c>
      <c r="BQ110" s="206"/>
    </row>
    <row r="111" spans="1:75" ht="20.100000000000001" customHeight="1" outlineLevel="1" x14ac:dyDescent="0.2">
      <c r="A111" s="354" t="str">
        <f ca="1">INDEX(MC_Dispositivo!B:E,MATCH('Quantitativo_BR-356'!C111,MC_Dispositivo!B:B,0),2)</f>
        <v>ED-48439</v>
      </c>
      <c r="B111" s="354" t="str">
        <f ca="1">INDEX([10]TPU!$B:$B,MATCH($A111,[10]TPU!$A:$A,0))</f>
        <v>SICOR</v>
      </c>
      <c r="C111" s="354" t="s">
        <v>846</v>
      </c>
      <c r="D111" s="355" t="str">
        <f ca="1">INDEX(MC_Dispositivo!B:E,MATCH('Quantitativo_BR-356'!C111,MC_Dispositivo!B:B,0),3)</f>
        <v>remoção manual de cerca, com reaproveitamento, inclusive afastamento e empilhamento, exclusive transporte e retirada do material removido não reaproveitável</v>
      </c>
      <c r="E111" s="354" t="str">
        <f ca="1">INDEX(MC_Dispositivo!B:E,MATCH('Quantitativo_BR-356'!C111,MC_Dispositivo!B:B,0),4)</f>
        <v>m2</v>
      </c>
      <c r="F111" s="356" cm="1">
        <f t="array" aca="1" ref="F111" ca="1">IF($BS$1="Todos",SUM(IF(($BS$1="todos")*(MC_Dispositivo!$B$54:$B$212=$C111),MC_Dispositivo!$F$54:$BE$212)),SUM(IF((MC_Dispositivo!$F$36:$BE$36=$BS$1)*(MC_Dispositivo!$B$54:$B$212=$C111),MC_Dispositivo!$F$54:$BE$212)))</f>
        <v>108300</v>
      </c>
      <c r="G111" s="357" cm="1">
        <f t="array" aca="1" ref="G111" ca="1">SUM(IF((MC_Dispositivo!$B$53:$B$189=$C111)*(MC_Dispositivo!$F$36:$BE$36=$BS$1)*(MC_Dispositivo!$F$43:$BE$43=G$1),MC_Dispositivo!$F$53:$BE$189))</f>
        <v>0</v>
      </c>
      <c r="H111" s="357" cm="1">
        <f t="array" aca="1" ref="H111" ca="1">SUM(IF((MC_Dispositivo!$B$53:$B$189=$C111)*(MC_Dispositivo!$F$36:$BE$36=$BS$1)*(MC_Dispositivo!$F$43:$BE$43=H$1),MC_Dispositivo!$F$53:$BE$189))</f>
        <v>0</v>
      </c>
      <c r="I111" s="357" cm="1">
        <f t="array" aca="1" ref="I111" ca="1">SUM(IF((MC_Dispositivo!$B$53:$B$189=$C111)*(MC_Dispositivo!$F$36:$BE$36=$BS$1)*(MC_Dispositivo!$F$43:$BE$43=I$1),MC_Dispositivo!$F$53:$BE$189))</f>
        <v>11400</v>
      </c>
      <c r="J111" s="357" cm="1">
        <f t="array" aca="1" ref="J111" ca="1">SUM(IF((MC_Dispositivo!$B$53:$B$189=$C111)*(MC_Dispositivo!$F$36:$BE$36=$BS$1)*(MC_Dispositivo!$F$43:$BE$43=J$1),MC_Dispositivo!$F$53:$BE$189))</f>
        <v>28500</v>
      </c>
      <c r="K111" s="357" cm="1">
        <f t="array" aca="1" ref="K111" ca="1">SUM(IF((MC_Dispositivo!$B$53:$B$189=$C111)*(MC_Dispositivo!$F$36:$BE$36=$BS$1)*(MC_Dispositivo!$F$43:$BE$43=K$1),MC_Dispositivo!$F$53:$BE$189))</f>
        <v>39900</v>
      </c>
      <c r="L111" s="357" cm="1">
        <f t="array" aca="1" ref="L111" ca="1">SUM(IF((MC_Dispositivo!$B$53:$B$189=$C111)*(MC_Dispositivo!$F$36:$BE$36=$BS$1)*(MC_Dispositivo!$F$43:$BE$43=L$1),MC_Dispositivo!$F$53:$BE$189))</f>
        <v>28500</v>
      </c>
      <c r="M111" s="357" cm="1">
        <f t="array" aca="1" ref="M111" ca="1">SUM(IF((MC_Dispositivo!$B$53:$B$189=$C111)*(MC_Dispositivo!$F$36:$BE$36=$BS$1)*(MC_Dispositivo!$F$43:$BE$43=M$1),MC_Dispositivo!$F$53:$BE$189))</f>
        <v>0</v>
      </c>
      <c r="N111" s="357" cm="1">
        <f t="array" aca="1" ref="N111" ca="1">SUM(IF((MC_Dispositivo!$B$53:$B$189=$C111)*(MC_Dispositivo!$F$36:$BE$36=$BS$1)*(MC_Dispositivo!$F$43:$BE$43=N$1),MC_Dispositivo!$F$53:$BE$189))</f>
        <v>0</v>
      </c>
      <c r="O111" s="357" cm="1">
        <f t="array" aca="1" ref="O111" ca="1">SUM(IF((MC_Dispositivo!$B$53:$B$189=$C111)*(MC_Dispositivo!$F$36:$BE$36=$BS$1)*(MC_Dispositivo!$F$43:$BE$43=O$1),MC_Dispositivo!$F$53:$BE$189))</f>
        <v>0</v>
      </c>
      <c r="P111" s="357" cm="1">
        <f t="array" aca="1" ref="P111" ca="1">SUM(IF((MC_Dispositivo!$B$53:$B$189=$C111)*(MC_Dispositivo!$F$36:$BE$36=$BS$1)*(MC_Dispositivo!$F$43:$BE$43=P$1),MC_Dispositivo!$F$53:$BE$189))</f>
        <v>0</v>
      </c>
      <c r="Q111" s="357" cm="1">
        <f t="array" aca="1" ref="Q111" ca="1">SUM(IF((MC_Dispositivo!$B$53:$B$189=$C111)*(MC_Dispositivo!$F$36:$BE$36=$BS$1)*(MC_Dispositivo!$F$43:$BE$43=Q$1),MC_Dispositivo!$F$53:$BE$189))</f>
        <v>0</v>
      </c>
      <c r="R111" s="357" cm="1">
        <f t="array" aca="1" ref="R111" ca="1">SUM(IF((MC_Dispositivo!$B$53:$B$189=$C111)*(MC_Dispositivo!$F$36:$BE$36=$BS$1)*(MC_Dispositivo!$F$43:$BE$43=R$1),MC_Dispositivo!$F$53:$BE$189))</f>
        <v>0</v>
      </c>
      <c r="S111" s="357" cm="1">
        <f t="array" aca="1" ref="S111" ca="1">SUM(IF((MC_Dispositivo!$B$53:$B$189=$C111)*(MC_Dispositivo!$F$36:$BE$36=$BS$1)*(MC_Dispositivo!$F$43:$BE$43=S$1),MC_Dispositivo!$F$53:$BE$189))</f>
        <v>0</v>
      </c>
      <c r="T111" s="357" cm="1">
        <f t="array" aca="1" ref="T111" ca="1">SUM(IF((MC_Dispositivo!$B$53:$B$189=$C111)*(MC_Dispositivo!$F$36:$BE$36=$BS$1)*(MC_Dispositivo!$F$43:$BE$43=T$1),MC_Dispositivo!$F$53:$BE$189))</f>
        <v>0</v>
      </c>
      <c r="U111" s="357" cm="1">
        <f t="array" aca="1" ref="U111" ca="1">SUM(IF((MC_Dispositivo!$B$53:$B$189=$C111)*(MC_Dispositivo!$F$36:$BE$36=$BS$1)*(MC_Dispositivo!$F$43:$BE$43=U$1),MC_Dispositivo!$F$53:$BE$189))</f>
        <v>0</v>
      </c>
      <c r="V111" s="357" cm="1">
        <f t="array" aca="1" ref="V111" ca="1">SUM(IF((MC_Dispositivo!$B$53:$B$189=$C111)*(MC_Dispositivo!$F$36:$BE$36=$BS$1)*(MC_Dispositivo!$F$43:$BE$43=V$1),MC_Dispositivo!$F$53:$BE$189))</f>
        <v>0</v>
      </c>
      <c r="W111" s="357" cm="1">
        <f t="array" aca="1" ref="W111" ca="1">SUM(IF((MC_Dispositivo!$B$53:$B$189=$C111)*(MC_Dispositivo!$F$36:$BE$36=$BS$1)*(MC_Dispositivo!$F$43:$BE$43=W$1),MC_Dispositivo!$F$53:$BE$189))</f>
        <v>0</v>
      </c>
      <c r="X111" s="357" cm="1">
        <f t="array" aca="1" ref="X111" ca="1">SUM(IF((MC_Dispositivo!$B$53:$B$189=$C111)*(MC_Dispositivo!$F$36:$BE$36=$BS$1)*(MC_Dispositivo!$F$43:$BE$43=X$1),MC_Dispositivo!$F$53:$BE$189))</f>
        <v>0</v>
      </c>
      <c r="Y111" s="357" cm="1">
        <f t="array" aca="1" ref="Y111" ca="1">SUM(IF((MC_Dispositivo!$B$53:$B$189=$C111)*(MC_Dispositivo!$F$36:$BE$36=$BS$1)*(MC_Dispositivo!$F$43:$BE$43=Y$1),MC_Dispositivo!$F$53:$BE$189))</f>
        <v>0</v>
      </c>
      <c r="Z111" s="357" cm="1">
        <f t="array" aca="1" ref="Z111" ca="1">SUM(IF((MC_Dispositivo!$B$53:$B$189=$C111)*(MC_Dispositivo!$F$36:$BE$36=$BS$1)*(MC_Dispositivo!$F$43:$BE$43=Z$1),MC_Dispositivo!$F$53:$BE$189))</f>
        <v>0</v>
      </c>
      <c r="AA111" s="357" cm="1">
        <f t="array" aca="1" ref="AA111" ca="1">SUM(IF((MC_Dispositivo!$B$53:$B$189=$C111)*(MC_Dispositivo!$F$36:$BE$36=$BS$1)*(MC_Dispositivo!$F$43:$BE$43=AA$1),MC_Dispositivo!$F$53:$BE$189))</f>
        <v>0</v>
      </c>
      <c r="AB111" s="357" cm="1">
        <f t="array" aca="1" ref="AB111" ca="1">SUM(IF((MC_Dispositivo!$B$53:$B$189=$C111)*(MC_Dispositivo!$F$36:$BE$36=$BS$1)*(MC_Dispositivo!$F$43:$BE$43=AB$1),MC_Dispositivo!$F$53:$BE$189))</f>
        <v>0</v>
      </c>
      <c r="AC111" s="357" cm="1">
        <f t="array" aca="1" ref="AC111" ca="1">SUM(IF((MC_Dispositivo!$B$53:$B$189=$C111)*(MC_Dispositivo!$F$36:$BE$36=$BS$1)*(MC_Dispositivo!$F$43:$BE$43=AC$1),MC_Dispositivo!$F$53:$BE$189))</f>
        <v>0</v>
      </c>
      <c r="AD111" s="357" cm="1">
        <f t="array" aca="1" ref="AD111" ca="1">SUM(IF((MC_Dispositivo!$B$53:$B$189=$C111)*(MC_Dispositivo!$F$36:$BE$36=$BS$1)*(MC_Dispositivo!$F$43:$BE$43=AD$1),MC_Dispositivo!$F$53:$BE$189))</f>
        <v>0</v>
      </c>
      <c r="AE111" s="357" cm="1">
        <f t="array" aca="1" ref="AE111" ca="1">SUM(IF((MC_Dispositivo!$B$53:$B$189=$C111)*(MC_Dispositivo!$F$36:$BE$36=$BS$1)*(MC_Dispositivo!$F$43:$BE$43=AE$1),MC_Dispositivo!$F$53:$BE$189))</f>
        <v>0</v>
      </c>
      <c r="AF111" s="357" cm="1">
        <f t="array" aca="1" ref="AF111" ca="1">SUM(IF((MC_Dispositivo!$B$53:$B$189=$C111)*(MC_Dispositivo!$F$36:$BE$36=$BS$1)*(MC_Dispositivo!$F$43:$BE$43=AF$1),MC_Dispositivo!$F$53:$BE$189))</f>
        <v>0</v>
      </c>
      <c r="AG111" s="357" cm="1">
        <f t="array" aca="1" ref="AG111" ca="1">SUM(IF((MC_Dispositivo!$B$53:$B$189=$C111)*(MC_Dispositivo!$F$36:$BE$36=$BS$1)*(MC_Dispositivo!$F$43:$BE$43=AG$1),MC_Dispositivo!$F$53:$BE$189))</f>
        <v>0</v>
      </c>
      <c r="AH111" s="357" cm="1">
        <f t="array" aca="1" ref="AH111" ca="1">SUM(IF((MC_Dispositivo!$B$53:$B$189=$C111)*(MC_Dispositivo!$F$36:$BE$36=$BS$1)*(MC_Dispositivo!$F$43:$BE$43=AH$1),MC_Dispositivo!$F$53:$BE$189))</f>
        <v>0</v>
      </c>
      <c r="AI111" s="357" cm="1">
        <f t="array" aca="1" ref="AI111" ca="1">SUM(IF((MC_Dispositivo!$B$53:$B$189=$C111)*(MC_Dispositivo!$F$36:$BE$36=$BS$1)*(MC_Dispositivo!$F$43:$BE$43=AI$1),MC_Dispositivo!$F$53:$BE$189))</f>
        <v>0</v>
      </c>
      <c r="AJ111" s="357" cm="1">
        <f t="array" aca="1" ref="AJ111" ca="1">SUM(IF((MC_Dispositivo!$B$53:$B$189=$C111)*(MC_Dispositivo!$F$36:$BE$36=$BS$1)*(MC_Dispositivo!$F$43:$BE$43=AJ$1),MC_Dispositivo!$F$53:$BE$189))</f>
        <v>0</v>
      </c>
      <c r="AK111" s="358">
        <f ca="1">IF(A111="","",INDEX([10]TPU!$G:$G,MATCH($A111,[10]TPU!$A:$A,0)))</f>
        <v>20.93</v>
      </c>
      <c r="AL111" s="359">
        <f t="shared" ca="1" si="50"/>
        <v>0</v>
      </c>
      <c r="AM111" s="359">
        <f t="shared" ca="1" si="50"/>
        <v>0</v>
      </c>
      <c r="AN111" s="359">
        <f t="shared" ca="1" si="50"/>
        <v>238602</v>
      </c>
      <c r="AO111" s="359">
        <f t="shared" ca="1" si="50"/>
        <v>596505</v>
      </c>
      <c r="AP111" s="359">
        <f t="shared" ca="1" si="50"/>
        <v>835107</v>
      </c>
      <c r="AQ111" s="359">
        <f t="shared" ca="1" si="50"/>
        <v>596505</v>
      </c>
      <c r="AR111" s="359">
        <f t="shared" ca="1" si="50"/>
        <v>0</v>
      </c>
      <c r="AS111" s="359">
        <f t="shared" ca="1" si="50"/>
        <v>0</v>
      </c>
      <c r="AT111" s="359">
        <f t="shared" ca="1" si="50"/>
        <v>0</v>
      </c>
      <c r="AU111" s="359">
        <f t="shared" ca="1" si="50"/>
        <v>0</v>
      </c>
      <c r="AV111" s="359">
        <f t="shared" ca="1" si="51"/>
        <v>0</v>
      </c>
      <c r="AW111" s="359">
        <f t="shared" ca="1" si="51"/>
        <v>0</v>
      </c>
      <c r="AX111" s="359">
        <f t="shared" ca="1" si="51"/>
        <v>0</v>
      </c>
      <c r="AY111" s="359">
        <f t="shared" ca="1" si="51"/>
        <v>0</v>
      </c>
      <c r="AZ111" s="359">
        <f t="shared" ca="1" si="51"/>
        <v>0</v>
      </c>
      <c r="BA111" s="359">
        <f t="shared" ca="1" si="51"/>
        <v>0</v>
      </c>
      <c r="BB111" s="359">
        <f t="shared" ca="1" si="51"/>
        <v>0</v>
      </c>
      <c r="BC111" s="359">
        <f t="shared" ca="1" si="51"/>
        <v>0</v>
      </c>
      <c r="BD111" s="359">
        <f t="shared" ca="1" si="51"/>
        <v>0</v>
      </c>
      <c r="BE111" s="359">
        <f t="shared" ca="1" si="51"/>
        <v>0</v>
      </c>
      <c r="BF111" s="359">
        <f t="shared" ca="1" si="52"/>
        <v>0</v>
      </c>
      <c r="BG111" s="359">
        <f t="shared" ca="1" si="52"/>
        <v>0</v>
      </c>
      <c r="BH111" s="359">
        <f t="shared" ca="1" si="52"/>
        <v>0</v>
      </c>
      <c r="BI111" s="359">
        <f t="shared" ca="1" si="52"/>
        <v>0</v>
      </c>
      <c r="BJ111" s="359">
        <f t="shared" ca="1" si="52"/>
        <v>0</v>
      </c>
      <c r="BK111" s="359">
        <f t="shared" ca="1" si="52"/>
        <v>0</v>
      </c>
      <c r="BL111" s="359">
        <f t="shared" ca="1" si="52"/>
        <v>0</v>
      </c>
      <c r="BM111" s="359">
        <f t="shared" ca="1" si="52"/>
        <v>0</v>
      </c>
      <c r="BN111" s="359">
        <f t="shared" ca="1" si="52"/>
        <v>0</v>
      </c>
      <c r="BO111" s="359">
        <f t="shared" ca="1" si="52"/>
        <v>0</v>
      </c>
      <c r="BP111" s="358">
        <f t="shared" ref="BP111" ca="1" si="53">IF(AK111="",SUM(AL111:BO111),(F111*AK111))</f>
        <v>2266719</v>
      </c>
      <c r="BQ111" s="206"/>
    </row>
    <row r="112" spans="1:75" ht="20.100000000000001" customHeight="1" outlineLevel="1" x14ac:dyDescent="0.2">
      <c r="A112" s="349"/>
      <c r="B112" s="349"/>
      <c r="C112" s="350">
        <v>10</v>
      </c>
      <c r="D112" s="351" t="s">
        <v>182</v>
      </c>
      <c r="E112" s="349"/>
      <c r="F112" s="352"/>
      <c r="G112" s="352"/>
      <c r="H112" s="352"/>
      <c r="I112" s="352"/>
      <c r="J112" s="352"/>
      <c r="K112" s="352"/>
      <c r="L112" s="352"/>
      <c r="M112" s="352"/>
      <c r="N112" s="352"/>
      <c r="O112" s="352"/>
      <c r="P112" s="352"/>
      <c r="Q112" s="352"/>
      <c r="R112" s="352"/>
      <c r="S112" s="352"/>
      <c r="T112" s="352"/>
      <c r="U112" s="352"/>
      <c r="V112" s="352"/>
      <c r="W112" s="352"/>
      <c r="X112" s="352"/>
      <c r="Y112" s="352"/>
      <c r="Z112" s="352"/>
      <c r="AA112" s="352"/>
      <c r="AB112" s="352"/>
      <c r="AC112" s="352"/>
      <c r="AD112" s="352"/>
      <c r="AE112" s="352"/>
      <c r="AF112" s="352"/>
      <c r="AG112" s="352"/>
      <c r="AH112" s="352"/>
      <c r="AI112" s="352"/>
      <c r="AJ112" s="352"/>
      <c r="AK112" s="352"/>
      <c r="AL112" s="353">
        <f t="shared" ref="AL112:AL138" ca="1" si="54">IF($A112="",SUMIFS(AL113:AL153,$C113:$C153,$C112&amp;"*",$A113:$A153,"&lt;&gt;"&amp;""),G112*$AK112)</f>
        <v>0</v>
      </c>
      <c r="AM112" s="353">
        <f t="shared" ref="AM112:AM138" ca="1" si="55">IF($A112="",SUMIFS(AM113:AM153,$C113:$C153,$C112&amp;"*",$A113:$A153,"&lt;&gt;"&amp;""),H112*$AK112)</f>
        <v>0</v>
      </c>
      <c r="AN112" s="353">
        <f t="shared" ref="AN112:AN138" ca="1" si="56">IF($A112="",SUMIFS(AN113:AN153,$C113:$C153,$C112&amp;"*",$A113:$A153,"&lt;&gt;"&amp;""),I112*$AK112)</f>
        <v>0</v>
      </c>
      <c r="AO112" s="353">
        <f t="shared" ref="AO112:AO138" ca="1" si="57">IF($A112="",SUMIFS(AO113:AO153,$C113:$C153,$C112&amp;"*",$A113:$A153,"&lt;&gt;"&amp;""),J112*$AK112)</f>
        <v>0</v>
      </c>
      <c r="AP112" s="353">
        <f t="shared" ref="AP112:AP138" ca="1" si="58">IF($A112="",SUMIFS(AP113:AP153,$C113:$C153,$C112&amp;"*",$A113:$A153,"&lt;&gt;"&amp;""),K112*$AK112)</f>
        <v>0</v>
      </c>
      <c r="AQ112" s="353">
        <f t="shared" ref="AQ112:AQ138" ca="1" si="59">IF($A112="",SUMIFS(AQ113:AQ153,$C113:$C153,$C112&amp;"*",$A113:$A153,"&lt;&gt;"&amp;""),L112*$AK112)</f>
        <v>0</v>
      </c>
      <c r="AR112" s="353">
        <f t="shared" ref="AR112:AR138" ca="1" si="60">IF($A112="",SUMIFS(AR113:AR153,$C113:$C153,$C112&amp;"*",$A113:$A153,"&lt;&gt;"&amp;""),M112*$AK112)</f>
        <v>0</v>
      </c>
      <c r="AS112" s="353">
        <f t="shared" ref="AS112:AS138" ca="1" si="61">IF($A112="",SUMIFS(AS113:AS153,$C113:$C153,$C112&amp;"*",$A113:$A153,"&lt;&gt;"&amp;""),N112*$AK112)</f>
        <v>0</v>
      </c>
      <c r="AT112" s="353">
        <f t="shared" ref="AT112:AT138" ca="1" si="62">IF($A112="",SUMIFS(AT113:AT153,$C113:$C153,$C112&amp;"*",$A113:$A153,"&lt;&gt;"&amp;""),O112*$AK112)</f>
        <v>0</v>
      </c>
      <c r="AU112" s="353">
        <f t="shared" ref="AU112:AU138" ca="1" si="63">IF($A112="",SUMIFS(AU113:AU153,$C113:$C153,$C112&amp;"*",$A113:$A153,"&lt;&gt;"&amp;""),P112*$AK112)</f>
        <v>0</v>
      </c>
      <c r="AV112" s="353">
        <f t="shared" ref="AV112:AV138" ca="1" si="64">IF($A112="",SUMIFS(AV113:AV153,$C113:$C153,$C112&amp;"*",$A113:$A153,"&lt;&gt;"&amp;""),Q112*$AK112)</f>
        <v>0</v>
      </c>
      <c r="AW112" s="353">
        <f t="shared" ref="AW112:AW138" ca="1" si="65">IF($A112="",SUMIFS(AW113:AW153,$C113:$C153,$C112&amp;"*",$A113:$A153,"&lt;&gt;"&amp;""),R112*$AK112)</f>
        <v>0</v>
      </c>
      <c r="AX112" s="353">
        <f t="shared" ref="AX112:AX138" ca="1" si="66">IF($A112="",SUMIFS(AX113:AX153,$C113:$C153,$C112&amp;"*",$A113:$A153,"&lt;&gt;"&amp;""),S112*$AK112)</f>
        <v>0</v>
      </c>
      <c r="AY112" s="353">
        <f t="shared" ref="AY112:AY138" ca="1" si="67">IF($A112="",SUMIFS(AY113:AY153,$C113:$C153,$C112&amp;"*",$A113:$A153,"&lt;&gt;"&amp;""),T112*$AK112)</f>
        <v>0</v>
      </c>
      <c r="AZ112" s="353">
        <f t="shared" ref="AZ112:AZ138" ca="1" si="68">IF($A112="",SUMIFS(AZ113:AZ153,$C113:$C153,$C112&amp;"*",$A113:$A153,"&lt;&gt;"&amp;""),U112*$AK112)</f>
        <v>0</v>
      </c>
      <c r="BA112" s="353">
        <f t="shared" ref="BA112:BA138" ca="1" si="69">IF($A112="",SUMIFS(BA113:BA153,$C113:$C153,$C112&amp;"*",$A113:$A153,"&lt;&gt;"&amp;""),V112*$AK112)</f>
        <v>0</v>
      </c>
      <c r="BB112" s="353">
        <f t="shared" ref="BB112:BB138" ca="1" si="70">IF($A112="",SUMIFS(BB113:BB153,$C113:$C153,$C112&amp;"*",$A113:$A153,"&lt;&gt;"&amp;""),W112*$AK112)</f>
        <v>0</v>
      </c>
      <c r="BC112" s="353">
        <f t="shared" ref="BC112:BC138" ca="1" si="71">IF($A112="",SUMIFS(BC113:BC153,$C113:$C153,$C112&amp;"*",$A113:$A153,"&lt;&gt;"&amp;""),X112*$AK112)</f>
        <v>0</v>
      </c>
      <c r="BD112" s="353">
        <f t="shared" ref="BD112:BD138" ca="1" si="72">IF($A112="",SUMIFS(BD113:BD153,$C113:$C153,$C112&amp;"*",$A113:$A153,"&lt;&gt;"&amp;""),Y112*$AK112)</f>
        <v>0</v>
      </c>
      <c r="BE112" s="353">
        <f t="shared" ref="BE112:BE138" ca="1" si="73">IF($A112="",SUMIFS(BE113:BE153,$C113:$C153,$C112&amp;"*",$A113:$A153,"&lt;&gt;"&amp;""),Z112*$AK112)</f>
        <v>0</v>
      </c>
      <c r="BF112" s="353">
        <f t="shared" ref="BF112:BF138" ca="1" si="74">IF($A112="",SUMIFS(BF113:BF153,$C113:$C153,$C112&amp;"*",$A113:$A153,"&lt;&gt;"&amp;""),AA112*$AK112)</f>
        <v>0</v>
      </c>
      <c r="BG112" s="353">
        <f t="shared" ref="BG112:BG138" ca="1" si="75">IF($A112="",SUMIFS(BG113:BG153,$C113:$C153,$C112&amp;"*",$A113:$A153,"&lt;&gt;"&amp;""),AB112*$AK112)</f>
        <v>0</v>
      </c>
      <c r="BH112" s="353">
        <f t="shared" ref="BH112:BH138" ca="1" si="76">IF($A112="",SUMIFS(BH113:BH153,$C113:$C153,$C112&amp;"*",$A113:$A153,"&lt;&gt;"&amp;""),AC112*$AK112)</f>
        <v>0</v>
      </c>
      <c r="BI112" s="353">
        <f t="shared" ref="BI112:BI138" ca="1" si="77">IF($A112="",SUMIFS(BI113:BI153,$C113:$C153,$C112&amp;"*",$A113:$A153,"&lt;&gt;"&amp;""),AD112*$AK112)</f>
        <v>0</v>
      </c>
      <c r="BJ112" s="353">
        <f t="shared" ref="BJ112:BJ138" ca="1" si="78">IF($A112="",SUMIFS(BJ113:BJ153,$C113:$C153,$C112&amp;"*",$A113:$A153,"&lt;&gt;"&amp;""),AE112*$AK112)</f>
        <v>0</v>
      </c>
      <c r="BK112" s="353">
        <f t="shared" ref="BK112:BK138" ca="1" si="79">IF($A112="",SUMIFS(BK113:BK153,$C113:$C153,$C112&amp;"*",$A113:$A153,"&lt;&gt;"&amp;""),AF112*$AK112)</f>
        <v>0</v>
      </c>
      <c r="BL112" s="353">
        <f t="shared" ref="BL112:BL138" ca="1" si="80">IF($A112="",SUMIFS(BL113:BL153,$C113:$C153,$C112&amp;"*",$A113:$A153,"&lt;&gt;"&amp;""),AG112*$AK112)</f>
        <v>0</v>
      </c>
      <c r="BM112" s="353">
        <f t="shared" ref="BM112:BM138" ca="1" si="81">IF($A112="",SUMIFS(BM113:BM153,$C113:$C153,$C112&amp;"*",$A113:$A153,"&lt;&gt;"&amp;""),AH112*$AK112)</f>
        <v>0</v>
      </c>
      <c r="BN112" s="353">
        <f t="shared" ref="BN112:BN138" ca="1" si="82">IF($A112="",SUMIFS(BN113:BN153,$C113:$C153,$C112&amp;"*",$A113:$A153,"&lt;&gt;"&amp;""),AI112*$AK112)</f>
        <v>0</v>
      </c>
      <c r="BO112" s="353">
        <f t="shared" ref="BO112:BO138" ca="1" si="83">IF($A112="",SUMIFS(BO113:BO153,$C113:$C153,$C112&amp;"*",$A113:$A153,"&lt;&gt;"&amp;""),AJ112*$AK112)</f>
        <v>0</v>
      </c>
      <c r="BP112" s="353">
        <f t="shared" ref="BP112:BP131" ca="1" si="84">IF(AK112="",SUM(AL112:BO112),(F112*AK112))</f>
        <v>0</v>
      </c>
      <c r="BQ112" s="206"/>
    </row>
    <row r="113" spans="1:70" ht="20.100000000000001" customHeight="1" outlineLevel="1" x14ac:dyDescent="0.2">
      <c r="A113" s="354">
        <f ca="1">INDEX(MC_Dispositivo!B:E,MATCH('Quantitativo_BR-356'!C113,MC_Dispositivo!B:B,0),2)</f>
        <v>4413984</v>
      </c>
      <c r="B113" s="354" t="str">
        <f ca="1">INDEX([10]TPU!$B:$B,MATCH($A113,[10]TPU!$A:$A,0))</f>
        <v>SICRO</v>
      </c>
      <c r="C113" s="354" t="s">
        <v>184</v>
      </c>
      <c r="D113" s="355" t="str">
        <f ca="1">INDEX(MC_Dispositivo!B:E,MATCH('Quantitativo_BR-356'!C113,MC_Dispositivo!B:B,0),3)</f>
        <v>Regularização de bota-fora com espalhamento e compactação</v>
      </c>
      <c r="E113" s="354" t="str">
        <f ca="1">INDEX(MC_Dispositivo!B:E,MATCH('Quantitativo_BR-356'!C113,MC_Dispositivo!B:B,0),4)</f>
        <v>m³</v>
      </c>
      <c r="F113" s="356" cm="1">
        <f t="array" aca="1" ref="F113" ca="1">IF($BS$1="Todos",SUM(IF(($BS$1="todos")*(MC_Dispositivo!$B$54:$B$212=$C113),MC_Dispositivo!$F$54:$BE$212)),SUM(IF((MC_Dispositivo!$F$36:$BE$36=$BS$1)*(MC_Dispositivo!$B$54:$B$212=$C113),MC_Dispositivo!$F$54:$BE$212)))</f>
        <v>0</v>
      </c>
      <c r="G113" s="357" cm="1">
        <f t="array" aca="1" ref="G113" ca="1">SUM(IF((MC_Dispositivo!$B$53:$B$189=$C113)*(MC_Dispositivo!$F$36:$BE$36=$BS$1)*(MC_Dispositivo!$F$43:$BE$43=G$1),MC_Dispositivo!$F$53:$BE$189))</f>
        <v>0</v>
      </c>
      <c r="H113" s="357" cm="1">
        <f t="array" aca="1" ref="H113" ca="1">SUM(IF((MC_Dispositivo!$B$53:$B$189=$C113)*(MC_Dispositivo!$F$36:$BE$36=$BS$1)*(MC_Dispositivo!$F$43:$BE$43=H$1),MC_Dispositivo!$F$53:$BE$189))</f>
        <v>0</v>
      </c>
      <c r="I113" s="357" cm="1">
        <f t="array" aca="1" ref="I113" ca="1">SUM(IF((MC_Dispositivo!$B$53:$B$189=$C113)*(MC_Dispositivo!$F$36:$BE$36=$BS$1)*(MC_Dispositivo!$F$43:$BE$43=I$1),MC_Dispositivo!$F$53:$BE$189))</f>
        <v>0</v>
      </c>
      <c r="J113" s="357" cm="1">
        <f t="array" aca="1" ref="J113" ca="1">SUM(IF((MC_Dispositivo!$B$53:$B$189=$C113)*(MC_Dispositivo!$F$36:$BE$36=$BS$1)*(MC_Dispositivo!$F$43:$BE$43=J$1),MC_Dispositivo!$F$53:$BE$189))</f>
        <v>0</v>
      </c>
      <c r="K113" s="357" cm="1">
        <f t="array" aca="1" ref="K113" ca="1">SUM(IF((MC_Dispositivo!$B$53:$B$189=$C113)*(MC_Dispositivo!$F$36:$BE$36=$BS$1)*(MC_Dispositivo!$F$43:$BE$43=K$1),MC_Dispositivo!$F$53:$BE$189))</f>
        <v>0</v>
      </c>
      <c r="L113" s="357" cm="1">
        <f t="array" aca="1" ref="L113" ca="1">SUM(IF((MC_Dispositivo!$B$53:$B$189=$C113)*(MC_Dispositivo!$F$36:$BE$36=$BS$1)*(MC_Dispositivo!$F$43:$BE$43=L$1),MC_Dispositivo!$F$53:$BE$189))</f>
        <v>0</v>
      </c>
      <c r="M113" s="357" cm="1">
        <f t="array" aca="1" ref="M113" ca="1">SUM(IF((MC_Dispositivo!$B$53:$B$189=$C113)*(MC_Dispositivo!$F$36:$BE$36=$BS$1)*(MC_Dispositivo!$F$43:$BE$43=M$1),MC_Dispositivo!$F$53:$BE$189))</f>
        <v>0</v>
      </c>
      <c r="N113" s="357" cm="1">
        <f t="array" aca="1" ref="N113" ca="1">SUM(IF((MC_Dispositivo!$B$53:$B$189=$C113)*(MC_Dispositivo!$F$36:$BE$36=$BS$1)*(MC_Dispositivo!$F$43:$BE$43=N$1),MC_Dispositivo!$F$53:$BE$189))</f>
        <v>0</v>
      </c>
      <c r="O113" s="357" cm="1">
        <f t="array" aca="1" ref="O113" ca="1">SUM(IF((MC_Dispositivo!$B$53:$B$189=$C113)*(MC_Dispositivo!$F$36:$BE$36=$BS$1)*(MC_Dispositivo!$F$43:$BE$43=O$1),MC_Dispositivo!$F$53:$BE$189))</f>
        <v>0</v>
      </c>
      <c r="P113" s="357" cm="1">
        <f t="array" aca="1" ref="P113" ca="1">SUM(IF((MC_Dispositivo!$B$53:$B$189=$C113)*(MC_Dispositivo!$F$36:$BE$36=$BS$1)*(MC_Dispositivo!$F$43:$BE$43=P$1),MC_Dispositivo!$F$53:$BE$189))</f>
        <v>0</v>
      </c>
      <c r="Q113" s="357" cm="1">
        <f t="array" aca="1" ref="Q113" ca="1">SUM(IF((MC_Dispositivo!$B$53:$B$189=$C113)*(MC_Dispositivo!$F$36:$BE$36=$BS$1)*(MC_Dispositivo!$F$43:$BE$43=Q$1),MC_Dispositivo!$F$53:$BE$189))</f>
        <v>0</v>
      </c>
      <c r="R113" s="357" cm="1">
        <f t="array" aca="1" ref="R113" ca="1">SUM(IF((MC_Dispositivo!$B$53:$B$189=$C113)*(MC_Dispositivo!$F$36:$BE$36=$BS$1)*(MC_Dispositivo!$F$43:$BE$43=R$1),MC_Dispositivo!$F$53:$BE$189))</f>
        <v>0</v>
      </c>
      <c r="S113" s="357" cm="1">
        <f t="array" aca="1" ref="S113" ca="1">SUM(IF((MC_Dispositivo!$B$53:$B$189=$C113)*(MC_Dispositivo!$F$36:$BE$36=$BS$1)*(MC_Dispositivo!$F$43:$BE$43=S$1),MC_Dispositivo!$F$53:$BE$189))</f>
        <v>0</v>
      </c>
      <c r="T113" s="357" cm="1">
        <f t="array" aca="1" ref="T113" ca="1">SUM(IF((MC_Dispositivo!$B$53:$B$189=$C113)*(MC_Dispositivo!$F$36:$BE$36=$BS$1)*(MC_Dispositivo!$F$43:$BE$43=T$1),MC_Dispositivo!$F$53:$BE$189))</f>
        <v>0</v>
      </c>
      <c r="U113" s="357" cm="1">
        <f t="array" aca="1" ref="U113" ca="1">SUM(IF((MC_Dispositivo!$B$53:$B$189=$C113)*(MC_Dispositivo!$F$36:$BE$36=$BS$1)*(MC_Dispositivo!$F$43:$BE$43=U$1),MC_Dispositivo!$F$53:$BE$189))</f>
        <v>0</v>
      </c>
      <c r="V113" s="357" cm="1">
        <f t="array" aca="1" ref="V113" ca="1">SUM(IF((MC_Dispositivo!$B$53:$B$189=$C113)*(MC_Dispositivo!$F$36:$BE$36=$BS$1)*(MC_Dispositivo!$F$43:$BE$43=V$1),MC_Dispositivo!$F$53:$BE$189))</f>
        <v>0</v>
      </c>
      <c r="W113" s="357" cm="1">
        <f t="array" aca="1" ref="W113" ca="1">SUM(IF((MC_Dispositivo!$B$53:$B$189=$C113)*(MC_Dispositivo!$F$36:$BE$36=$BS$1)*(MC_Dispositivo!$F$43:$BE$43=W$1),MC_Dispositivo!$F$53:$BE$189))</f>
        <v>0</v>
      </c>
      <c r="X113" s="357" cm="1">
        <f t="array" aca="1" ref="X113" ca="1">SUM(IF((MC_Dispositivo!$B$53:$B$189=$C113)*(MC_Dispositivo!$F$36:$BE$36=$BS$1)*(MC_Dispositivo!$F$43:$BE$43=X$1),MC_Dispositivo!$F$53:$BE$189))</f>
        <v>0</v>
      </c>
      <c r="Y113" s="357" cm="1">
        <f t="array" aca="1" ref="Y113" ca="1">SUM(IF((MC_Dispositivo!$B$53:$B$189=$C113)*(MC_Dispositivo!$F$36:$BE$36=$BS$1)*(MC_Dispositivo!$F$43:$BE$43=Y$1),MC_Dispositivo!$F$53:$BE$189))</f>
        <v>0</v>
      </c>
      <c r="Z113" s="357" cm="1">
        <f t="array" aca="1" ref="Z113" ca="1">SUM(IF((MC_Dispositivo!$B$53:$B$189=$C113)*(MC_Dispositivo!$F$36:$BE$36=$BS$1)*(MC_Dispositivo!$F$43:$BE$43=Z$1),MC_Dispositivo!$F$53:$BE$189))</f>
        <v>0</v>
      </c>
      <c r="AA113" s="357" cm="1">
        <f t="array" aca="1" ref="AA113" ca="1">SUM(IF((MC_Dispositivo!$B$53:$B$189=$C113)*(MC_Dispositivo!$F$36:$BE$36=$BS$1)*(MC_Dispositivo!$F$43:$BE$43=AA$1),MC_Dispositivo!$F$53:$BE$189))</f>
        <v>0</v>
      </c>
      <c r="AB113" s="357" cm="1">
        <f t="array" aca="1" ref="AB113" ca="1">SUM(IF((MC_Dispositivo!$B$53:$B$189=$C113)*(MC_Dispositivo!$F$36:$BE$36=$BS$1)*(MC_Dispositivo!$F$43:$BE$43=AB$1),MC_Dispositivo!$F$53:$BE$189))</f>
        <v>0</v>
      </c>
      <c r="AC113" s="357" cm="1">
        <f t="array" aca="1" ref="AC113" ca="1">SUM(IF((MC_Dispositivo!$B$53:$B$189=$C113)*(MC_Dispositivo!$F$36:$BE$36=$BS$1)*(MC_Dispositivo!$F$43:$BE$43=AC$1),MC_Dispositivo!$F$53:$BE$189))</f>
        <v>0</v>
      </c>
      <c r="AD113" s="357" cm="1">
        <f t="array" aca="1" ref="AD113" ca="1">SUM(IF((MC_Dispositivo!$B$53:$B$189=$C113)*(MC_Dispositivo!$F$36:$BE$36=$BS$1)*(MC_Dispositivo!$F$43:$BE$43=AD$1),MC_Dispositivo!$F$53:$BE$189))</f>
        <v>0</v>
      </c>
      <c r="AE113" s="357" cm="1">
        <f t="array" aca="1" ref="AE113" ca="1">SUM(IF((MC_Dispositivo!$B$53:$B$189=$C113)*(MC_Dispositivo!$F$36:$BE$36=$BS$1)*(MC_Dispositivo!$F$43:$BE$43=AE$1),MC_Dispositivo!$F$53:$BE$189))</f>
        <v>0</v>
      </c>
      <c r="AF113" s="357" cm="1">
        <f t="array" aca="1" ref="AF113" ca="1">SUM(IF((MC_Dispositivo!$B$53:$B$189=$C113)*(MC_Dispositivo!$F$36:$BE$36=$BS$1)*(MC_Dispositivo!$F$43:$BE$43=AF$1),MC_Dispositivo!$F$53:$BE$189))</f>
        <v>0</v>
      </c>
      <c r="AG113" s="357" cm="1">
        <f t="array" aca="1" ref="AG113" ca="1">SUM(IF((MC_Dispositivo!$B$53:$B$189=$C113)*(MC_Dispositivo!$F$36:$BE$36=$BS$1)*(MC_Dispositivo!$F$43:$BE$43=AG$1),MC_Dispositivo!$F$53:$BE$189))</f>
        <v>0</v>
      </c>
      <c r="AH113" s="357" cm="1">
        <f t="array" aca="1" ref="AH113" ca="1">SUM(IF((MC_Dispositivo!$B$53:$B$189=$C113)*(MC_Dispositivo!$F$36:$BE$36=$BS$1)*(MC_Dispositivo!$F$43:$BE$43=AH$1),MC_Dispositivo!$F$53:$BE$189))</f>
        <v>0</v>
      </c>
      <c r="AI113" s="357" cm="1">
        <f t="array" aca="1" ref="AI113" ca="1">SUM(IF((MC_Dispositivo!$B$53:$B$189=$C113)*(MC_Dispositivo!$F$36:$BE$36=$BS$1)*(MC_Dispositivo!$F$43:$BE$43=AI$1),MC_Dispositivo!$F$53:$BE$189))</f>
        <v>0</v>
      </c>
      <c r="AJ113" s="357" cm="1">
        <f t="array" aca="1" ref="AJ113" ca="1">SUM(IF((MC_Dispositivo!$B$53:$B$189=$C113)*(MC_Dispositivo!$F$36:$BE$36=$BS$1)*(MC_Dispositivo!$F$43:$BE$43=AJ$1),MC_Dispositivo!$F$53:$BE$189))</f>
        <v>0</v>
      </c>
      <c r="AK113" s="358">
        <f ca="1">IF(A113="","",INDEX([10]TPU!$G:$G,MATCH($A113,[10]TPU!$A:$A,0)))</f>
        <v>4.74</v>
      </c>
      <c r="AL113" s="359">
        <f t="shared" ca="1" si="54"/>
        <v>0</v>
      </c>
      <c r="AM113" s="359">
        <f t="shared" ca="1" si="55"/>
        <v>0</v>
      </c>
      <c r="AN113" s="359">
        <f t="shared" ca="1" si="56"/>
        <v>0</v>
      </c>
      <c r="AO113" s="359">
        <f t="shared" ca="1" si="57"/>
        <v>0</v>
      </c>
      <c r="AP113" s="359">
        <f t="shared" ca="1" si="58"/>
        <v>0</v>
      </c>
      <c r="AQ113" s="359">
        <f t="shared" ca="1" si="59"/>
        <v>0</v>
      </c>
      <c r="AR113" s="359">
        <f t="shared" ca="1" si="60"/>
        <v>0</v>
      </c>
      <c r="AS113" s="359">
        <f t="shared" ca="1" si="61"/>
        <v>0</v>
      </c>
      <c r="AT113" s="359">
        <f t="shared" ca="1" si="62"/>
        <v>0</v>
      </c>
      <c r="AU113" s="359">
        <f t="shared" ca="1" si="63"/>
        <v>0</v>
      </c>
      <c r="AV113" s="359">
        <f t="shared" ca="1" si="64"/>
        <v>0</v>
      </c>
      <c r="AW113" s="359">
        <f t="shared" ca="1" si="65"/>
        <v>0</v>
      </c>
      <c r="AX113" s="359">
        <f t="shared" ca="1" si="66"/>
        <v>0</v>
      </c>
      <c r="AY113" s="359">
        <f t="shared" ca="1" si="67"/>
        <v>0</v>
      </c>
      <c r="AZ113" s="359">
        <f t="shared" ca="1" si="68"/>
        <v>0</v>
      </c>
      <c r="BA113" s="359">
        <f t="shared" ca="1" si="69"/>
        <v>0</v>
      </c>
      <c r="BB113" s="359">
        <f t="shared" ca="1" si="70"/>
        <v>0</v>
      </c>
      <c r="BC113" s="359">
        <f t="shared" ca="1" si="71"/>
        <v>0</v>
      </c>
      <c r="BD113" s="359">
        <f t="shared" ca="1" si="72"/>
        <v>0</v>
      </c>
      <c r="BE113" s="359">
        <f t="shared" ca="1" si="73"/>
        <v>0</v>
      </c>
      <c r="BF113" s="359">
        <f t="shared" ca="1" si="74"/>
        <v>0</v>
      </c>
      <c r="BG113" s="359">
        <f t="shared" ca="1" si="75"/>
        <v>0</v>
      </c>
      <c r="BH113" s="359">
        <f t="shared" ca="1" si="76"/>
        <v>0</v>
      </c>
      <c r="BI113" s="359">
        <f t="shared" ca="1" si="77"/>
        <v>0</v>
      </c>
      <c r="BJ113" s="359">
        <f t="shared" ca="1" si="78"/>
        <v>0</v>
      </c>
      <c r="BK113" s="359">
        <f t="shared" ca="1" si="79"/>
        <v>0</v>
      </c>
      <c r="BL113" s="359">
        <f t="shared" ca="1" si="80"/>
        <v>0</v>
      </c>
      <c r="BM113" s="359">
        <f t="shared" ca="1" si="81"/>
        <v>0</v>
      </c>
      <c r="BN113" s="359">
        <f t="shared" ca="1" si="82"/>
        <v>0</v>
      </c>
      <c r="BO113" s="359">
        <f t="shared" ca="1" si="83"/>
        <v>0</v>
      </c>
      <c r="BP113" s="358">
        <f t="shared" ca="1" si="84"/>
        <v>0</v>
      </c>
      <c r="BQ113" s="206">
        <f ca="1">SUM(BP113:BP131)</f>
        <v>0</v>
      </c>
      <c r="BR113" s="234">
        <f t="shared" ref="BR113" ca="1" si="85">IF(BQ113="","",BQ113/$BQ$2)</f>
        <v>0</v>
      </c>
    </row>
    <row r="114" spans="1:70" ht="20.100000000000001" customHeight="1" outlineLevel="1" x14ac:dyDescent="0.2">
      <c r="A114" s="354" t="str">
        <f ca="1">INDEX(MC_Dispositivo!B:E,MATCH('Quantitativo_BR-356'!C114,MC_Dispositivo!B:B,0),2)</f>
        <v>RO-00881</v>
      </c>
      <c r="B114" s="354" t="str">
        <f ca="1">INDEX([10]TPU!$B:$B,MATCH($A114,[10]TPU!$A:$A,0))</f>
        <v>SICOR</v>
      </c>
      <c r="C114" s="354" t="s">
        <v>185</v>
      </c>
      <c r="D114" s="355" t="str">
        <f ca="1">INDEX(MC_Dispositivo!B:E,MATCH('Quantitativo_BR-356'!C114,MC_Dispositivo!B:B,0),3)</f>
        <v>Transporte com caminhão basculante de 6 m³ - rodovia pavimentada</v>
      </c>
      <c r="E114" s="354" t="str">
        <f ca="1">INDEX(MC_Dispositivo!B:E,MATCH('Quantitativo_BR-356'!C114,MC_Dispositivo!B:B,0),4)</f>
        <v>txkm</v>
      </c>
      <c r="F114" s="356" cm="1">
        <f t="array" aca="1" ref="F114" ca="1">IF($BS$1="Todos",SUM(IF(($BS$1="todos")*(MC_Dispositivo!$B$54:$B$212=$C114),MC_Dispositivo!$F$54:$BE$212)),SUM(IF((MC_Dispositivo!$F$36:$BE$36=$BS$1)*(MC_Dispositivo!$B$54:$B$212=$C114),MC_Dispositivo!$F$54:$BE$212)))</f>
        <v>0</v>
      </c>
      <c r="G114" s="357" cm="1">
        <f t="array" aca="1" ref="G114" ca="1">SUM(IF((MC_Dispositivo!$B$53:$B$189=$C114)*(MC_Dispositivo!$F$36:$BE$36=$BS$1)*(MC_Dispositivo!$F$43:$BE$43=G$1),MC_Dispositivo!$F$53:$BE$189))</f>
        <v>0</v>
      </c>
      <c r="H114" s="357" cm="1">
        <f t="array" aca="1" ref="H114" ca="1">SUM(IF((MC_Dispositivo!$B$53:$B$189=$C114)*(MC_Dispositivo!$F$36:$BE$36=$BS$1)*(MC_Dispositivo!$F$43:$BE$43=H$1),MC_Dispositivo!$F$53:$BE$189))</f>
        <v>0</v>
      </c>
      <c r="I114" s="357" cm="1">
        <f t="array" aca="1" ref="I114" ca="1">SUM(IF((MC_Dispositivo!$B$53:$B$189=$C114)*(MC_Dispositivo!$F$36:$BE$36=$BS$1)*(MC_Dispositivo!$F$43:$BE$43=I$1),MC_Dispositivo!$F$53:$BE$189))</f>
        <v>0</v>
      </c>
      <c r="J114" s="357" cm="1">
        <f t="array" aca="1" ref="J114" ca="1">SUM(IF((MC_Dispositivo!$B$53:$B$189=$C114)*(MC_Dispositivo!$F$36:$BE$36=$BS$1)*(MC_Dispositivo!$F$43:$BE$43=J$1),MC_Dispositivo!$F$53:$BE$189))</f>
        <v>0</v>
      </c>
      <c r="K114" s="357" cm="1">
        <f t="array" aca="1" ref="K114" ca="1">SUM(IF((MC_Dispositivo!$B$53:$B$189=$C114)*(MC_Dispositivo!$F$36:$BE$36=$BS$1)*(MC_Dispositivo!$F$43:$BE$43=K$1),MC_Dispositivo!$F$53:$BE$189))</f>
        <v>0</v>
      </c>
      <c r="L114" s="357" cm="1">
        <f t="array" aca="1" ref="L114" ca="1">SUM(IF((MC_Dispositivo!$B$53:$B$189=$C114)*(MC_Dispositivo!$F$36:$BE$36=$BS$1)*(MC_Dispositivo!$F$43:$BE$43=L$1),MC_Dispositivo!$F$53:$BE$189))</f>
        <v>0</v>
      </c>
      <c r="M114" s="357" cm="1">
        <f t="array" aca="1" ref="M114" ca="1">SUM(IF((MC_Dispositivo!$B$53:$B$189=$C114)*(MC_Dispositivo!$F$36:$BE$36=$BS$1)*(MC_Dispositivo!$F$43:$BE$43=M$1),MC_Dispositivo!$F$53:$BE$189))</f>
        <v>0</v>
      </c>
      <c r="N114" s="357" cm="1">
        <f t="array" aca="1" ref="N114" ca="1">SUM(IF((MC_Dispositivo!$B$53:$B$189=$C114)*(MC_Dispositivo!$F$36:$BE$36=$BS$1)*(MC_Dispositivo!$F$43:$BE$43=N$1),MC_Dispositivo!$F$53:$BE$189))</f>
        <v>0</v>
      </c>
      <c r="O114" s="357" cm="1">
        <f t="array" aca="1" ref="O114" ca="1">SUM(IF((MC_Dispositivo!$B$53:$B$189=$C114)*(MC_Dispositivo!$F$36:$BE$36=$BS$1)*(MC_Dispositivo!$F$43:$BE$43=O$1),MC_Dispositivo!$F$53:$BE$189))</f>
        <v>0</v>
      </c>
      <c r="P114" s="357" cm="1">
        <f t="array" aca="1" ref="P114" ca="1">SUM(IF((MC_Dispositivo!$B$53:$B$189=$C114)*(MC_Dispositivo!$F$36:$BE$36=$BS$1)*(MC_Dispositivo!$F$43:$BE$43=P$1),MC_Dispositivo!$F$53:$BE$189))</f>
        <v>0</v>
      </c>
      <c r="Q114" s="357" cm="1">
        <f t="array" aca="1" ref="Q114" ca="1">SUM(IF((MC_Dispositivo!$B$53:$B$189=$C114)*(MC_Dispositivo!$F$36:$BE$36=$BS$1)*(MC_Dispositivo!$F$43:$BE$43=Q$1),MC_Dispositivo!$F$53:$BE$189))</f>
        <v>0</v>
      </c>
      <c r="R114" s="357" cm="1">
        <f t="array" aca="1" ref="R114" ca="1">SUM(IF((MC_Dispositivo!$B$53:$B$189=$C114)*(MC_Dispositivo!$F$36:$BE$36=$BS$1)*(MC_Dispositivo!$F$43:$BE$43=R$1),MC_Dispositivo!$F$53:$BE$189))</f>
        <v>0</v>
      </c>
      <c r="S114" s="357" cm="1">
        <f t="array" aca="1" ref="S114" ca="1">SUM(IF((MC_Dispositivo!$B$53:$B$189=$C114)*(MC_Dispositivo!$F$36:$BE$36=$BS$1)*(MC_Dispositivo!$F$43:$BE$43=S$1),MC_Dispositivo!$F$53:$BE$189))</f>
        <v>0</v>
      </c>
      <c r="T114" s="357" cm="1">
        <f t="array" aca="1" ref="T114" ca="1">SUM(IF((MC_Dispositivo!$B$53:$B$189=$C114)*(MC_Dispositivo!$F$36:$BE$36=$BS$1)*(MC_Dispositivo!$F$43:$BE$43=T$1),MC_Dispositivo!$F$53:$BE$189))</f>
        <v>0</v>
      </c>
      <c r="U114" s="357" cm="1">
        <f t="array" aca="1" ref="U114" ca="1">SUM(IF((MC_Dispositivo!$B$53:$B$189=$C114)*(MC_Dispositivo!$F$36:$BE$36=$BS$1)*(MC_Dispositivo!$F$43:$BE$43=U$1),MC_Dispositivo!$F$53:$BE$189))</f>
        <v>0</v>
      </c>
      <c r="V114" s="357" cm="1">
        <f t="array" aca="1" ref="V114" ca="1">SUM(IF((MC_Dispositivo!$B$53:$B$189=$C114)*(MC_Dispositivo!$F$36:$BE$36=$BS$1)*(MC_Dispositivo!$F$43:$BE$43=V$1),MC_Dispositivo!$F$53:$BE$189))</f>
        <v>0</v>
      </c>
      <c r="W114" s="357" cm="1">
        <f t="array" aca="1" ref="W114" ca="1">SUM(IF((MC_Dispositivo!$B$53:$B$189=$C114)*(MC_Dispositivo!$F$36:$BE$36=$BS$1)*(MC_Dispositivo!$F$43:$BE$43=W$1),MC_Dispositivo!$F$53:$BE$189))</f>
        <v>0</v>
      </c>
      <c r="X114" s="357" cm="1">
        <f t="array" aca="1" ref="X114" ca="1">SUM(IF((MC_Dispositivo!$B$53:$B$189=$C114)*(MC_Dispositivo!$F$36:$BE$36=$BS$1)*(MC_Dispositivo!$F$43:$BE$43=X$1),MC_Dispositivo!$F$53:$BE$189))</f>
        <v>0</v>
      </c>
      <c r="Y114" s="357" cm="1">
        <f t="array" aca="1" ref="Y114" ca="1">SUM(IF((MC_Dispositivo!$B$53:$B$189=$C114)*(MC_Dispositivo!$F$36:$BE$36=$BS$1)*(MC_Dispositivo!$F$43:$BE$43=Y$1),MC_Dispositivo!$F$53:$BE$189))</f>
        <v>0</v>
      </c>
      <c r="Z114" s="357" cm="1">
        <f t="array" aca="1" ref="Z114" ca="1">SUM(IF((MC_Dispositivo!$B$53:$B$189=$C114)*(MC_Dispositivo!$F$36:$BE$36=$BS$1)*(MC_Dispositivo!$F$43:$BE$43=Z$1),MC_Dispositivo!$F$53:$BE$189))</f>
        <v>0</v>
      </c>
      <c r="AA114" s="357" cm="1">
        <f t="array" aca="1" ref="AA114" ca="1">SUM(IF((MC_Dispositivo!$B$53:$B$189=$C114)*(MC_Dispositivo!$F$36:$BE$36=$BS$1)*(MC_Dispositivo!$F$43:$BE$43=AA$1),MC_Dispositivo!$F$53:$BE$189))</f>
        <v>0</v>
      </c>
      <c r="AB114" s="357" cm="1">
        <f t="array" aca="1" ref="AB114" ca="1">SUM(IF((MC_Dispositivo!$B$53:$B$189=$C114)*(MC_Dispositivo!$F$36:$BE$36=$BS$1)*(MC_Dispositivo!$F$43:$BE$43=AB$1),MC_Dispositivo!$F$53:$BE$189))</f>
        <v>0</v>
      </c>
      <c r="AC114" s="357" cm="1">
        <f t="array" aca="1" ref="AC114" ca="1">SUM(IF((MC_Dispositivo!$B$53:$B$189=$C114)*(MC_Dispositivo!$F$36:$BE$36=$BS$1)*(MC_Dispositivo!$F$43:$BE$43=AC$1),MC_Dispositivo!$F$53:$BE$189))</f>
        <v>0</v>
      </c>
      <c r="AD114" s="357" cm="1">
        <f t="array" aca="1" ref="AD114" ca="1">SUM(IF((MC_Dispositivo!$B$53:$B$189=$C114)*(MC_Dispositivo!$F$36:$BE$36=$BS$1)*(MC_Dispositivo!$F$43:$BE$43=AD$1),MC_Dispositivo!$F$53:$BE$189))</f>
        <v>0</v>
      </c>
      <c r="AE114" s="357" cm="1">
        <f t="array" aca="1" ref="AE114" ca="1">SUM(IF((MC_Dispositivo!$B$53:$B$189=$C114)*(MC_Dispositivo!$F$36:$BE$36=$BS$1)*(MC_Dispositivo!$F$43:$BE$43=AE$1),MC_Dispositivo!$F$53:$BE$189))</f>
        <v>0</v>
      </c>
      <c r="AF114" s="357" cm="1">
        <f t="array" aca="1" ref="AF114" ca="1">SUM(IF((MC_Dispositivo!$B$53:$B$189=$C114)*(MC_Dispositivo!$F$36:$BE$36=$BS$1)*(MC_Dispositivo!$F$43:$BE$43=AF$1),MC_Dispositivo!$F$53:$BE$189))</f>
        <v>0</v>
      </c>
      <c r="AG114" s="357" cm="1">
        <f t="array" aca="1" ref="AG114" ca="1">SUM(IF((MC_Dispositivo!$B$53:$B$189=$C114)*(MC_Dispositivo!$F$36:$BE$36=$BS$1)*(MC_Dispositivo!$F$43:$BE$43=AG$1),MC_Dispositivo!$F$53:$BE$189))</f>
        <v>0</v>
      </c>
      <c r="AH114" s="357" cm="1">
        <f t="array" aca="1" ref="AH114" ca="1">SUM(IF((MC_Dispositivo!$B$53:$B$189=$C114)*(MC_Dispositivo!$F$36:$BE$36=$BS$1)*(MC_Dispositivo!$F$43:$BE$43=AH$1),MC_Dispositivo!$F$53:$BE$189))</f>
        <v>0</v>
      </c>
      <c r="AI114" s="357" cm="1">
        <f t="array" aca="1" ref="AI114" ca="1">SUM(IF((MC_Dispositivo!$B$53:$B$189=$C114)*(MC_Dispositivo!$F$36:$BE$36=$BS$1)*(MC_Dispositivo!$F$43:$BE$43=AI$1),MC_Dispositivo!$F$53:$BE$189))</f>
        <v>0</v>
      </c>
      <c r="AJ114" s="357" cm="1">
        <f t="array" aca="1" ref="AJ114" ca="1">SUM(IF((MC_Dispositivo!$B$53:$B$189=$C114)*(MC_Dispositivo!$F$36:$BE$36=$BS$1)*(MC_Dispositivo!$F$43:$BE$43=AJ$1),MC_Dispositivo!$F$53:$BE$189))</f>
        <v>0</v>
      </c>
      <c r="AK114" s="358">
        <f ca="1">IF(A114="","",INDEX([10]TPU!$G:$G,MATCH($A114,[10]TPU!$A:$A,0)))</f>
        <v>0.96</v>
      </c>
      <c r="AL114" s="359">
        <f t="shared" ca="1" si="54"/>
        <v>0</v>
      </c>
      <c r="AM114" s="359">
        <f t="shared" ca="1" si="55"/>
        <v>0</v>
      </c>
      <c r="AN114" s="359">
        <f t="shared" ca="1" si="56"/>
        <v>0</v>
      </c>
      <c r="AO114" s="359">
        <f t="shared" ca="1" si="57"/>
        <v>0</v>
      </c>
      <c r="AP114" s="359">
        <f t="shared" ca="1" si="58"/>
        <v>0</v>
      </c>
      <c r="AQ114" s="359">
        <f t="shared" ca="1" si="59"/>
        <v>0</v>
      </c>
      <c r="AR114" s="359">
        <f t="shared" ca="1" si="60"/>
        <v>0</v>
      </c>
      <c r="AS114" s="359">
        <f t="shared" ca="1" si="61"/>
        <v>0</v>
      </c>
      <c r="AT114" s="359">
        <f t="shared" ca="1" si="62"/>
        <v>0</v>
      </c>
      <c r="AU114" s="359">
        <f t="shared" ca="1" si="63"/>
        <v>0</v>
      </c>
      <c r="AV114" s="359">
        <f t="shared" ca="1" si="64"/>
        <v>0</v>
      </c>
      <c r="AW114" s="359">
        <f t="shared" ca="1" si="65"/>
        <v>0</v>
      </c>
      <c r="AX114" s="359">
        <f t="shared" ca="1" si="66"/>
        <v>0</v>
      </c>
      <c r="AY114" s="359">
        <f t="shared" ca="1" si="67"/>
        <v>0</v>
      </c>
      <c r="AZ114" s="359">
        <f t="shared" ca="1" si="68"/>
        <v>0</v>
      </c>
      <c r="BA114" s="359">
        <f t="shared" ca="1" si="69"/>
        <v>0</v>
      </c>
      <c r="BB114" s="359">
        <f t="shared" ca="1" si="70"/>
        <v>0</v>
      </c>
      <c r="BC114" s="359">
        <f t="shared" ca="1" si="71"/>
        <v>0</v>
      </c>
      <c r="BD114" s="359">
        <f t="shared" ca="1" si="72"/>
        <v>0</v>
      </c>
      <c r="BE114" s="359">
        <f t="shared" ca="1" si="73"/>
        <v>0</v>
      </c>
      <c r="BF114" s="359">
        <f t="shared" ca="1" si="74"/>
        <v>0</v>
      </c>
      <c r="BG114" s="359">
        <f t="shared" ca="1" si="75"/>
        <v>0</v>
      </c>
      <c r="BH114" s="359">
        <f t="shared" ca="1" si="76"/>
        <v>0</v>
      </c>
      <c r="BI114" s="359">
        <f t="shared" ca="1" si="77"/>
        <v>0</v>
      </c>
      <c r="BJ114" s="359">
        <f t="shared" ca="1" si="78"/>
        <v>0</v>
      </c>
      <c r="BK114" s="359">
        <f t="shared" ca="1" si="79"/>
        <v>0</v>
      </c>
      <c r="BL114" s="359">
        <f t="shared" ca="1" si="80"/>
        <v>0</v>
      </c>
      <c r="BM114" s="359">
        <f t="shared" ca="1" si="81"/>
        <v>0</v>
      </c>
      <c r="BN114" s="359">
        <f t="shared" ca="1" si="82"/>
        <v>0</v>
      </c>
      <c r="BO114" s="359">
        <f t="shared" ca="1" si="83"/>
        <v>0</v>
      </c>
      <c r="BP114" s="358">
        <f t="shared" ca="1" si="84"/>
        <v>0</v>
      </c>
      <c r="BQ114" s="206"/>
    </row>
    <row r="115" spans="1:70" ht="20.100000000000001" customHeight="1" outlineLevel="1" x14ac:dyDescent="0.2">
      <c r="A115" s="354" t="str">
        <f ca="1">INDEX(MC_Dispositivo!B:E,MATCH('Quantitativo_BR-356'!C115,MC_Dispositivo!B:B,0),2)</f>
        <v>ED-51111</v>
      </c>
      <c r="B115" s="354" t="str">
        <f ca="1">INDEX([10]TPU!$B:$B,MATCH($A115,[10]TPU!$A:$A,0))</f>
        <v>SICOR</v>
      </c>
      <c r="C115" s="354" t="s">
        <v>187</v>
      </c>
      <c r="D115" s="355" t="str">
        <f ca="1">INDEX(MC_Dispositivo!B:E,MATCH('Quantitativo_BR-356'!C115,MC_Dispositivo!B:B,0),3)</f>
        <v>escavação mecânica de valas com profundidade menor ou igual a 1,5m, inclusive descarga lateral, exclusive carga, transporte e descarga</v>
      </c>
      <c r="E115" s="354" t="str">
        <f ca="1">INDEX(MC_Dispositivo!B:E,MATCH('Quantitativo_BR-356'!C115,MC_Dispositivo!B:B,0),4)</f>
        <v>m3</v>
      </c>
      <c r="F115" s="356" cm="1">
        <f t="array" aca="1" ref="F115" ca="1">IF($BS$1="Todos",SUM(IF(($BS$1="todos")*(MC_Dispositivo!$B$54:$B$212=$C115),MC_Dispositivo!$F$54:$BE$212)),SUM(IF((MC_Dispositivo!$F$36:$BE$36=$BS$1)*(MC_Dispositivo!$B$54:$B$212=$C115),MC_Dispositivo!$F$54:$BE$212)))</f>
        <v>0</v>
      </c>
      <c r="G115" s="357" cm="1">
        <f t="array" aca="1" ref="G115" ca="1">SUM(IF((MC_Dispositivo!$B$53:$B$189=$C115)*(MC_Dispositivo!$F$36:$BE$36=$BS$1)*(MC_Dispositivo!$F$43:$BE$43=G$1),MC_Dispositivo!$F$53:$BE$189))</f>
        <v>0</v>
      </c>
      <c r="H115" s="357" cm="1">
        <f t="array" aca="1" ref="H115" ca="1">SUM(IF((MC_Dispositivo!$B$53:$B$189=$C115)*(MC_Dispositivo!$F$36:$BE$36=$BS$1)*(MC_Dispositivo!$F$43:$BE$43=H$1),MC_Dispositivo!$F$53:$BE$189))</f>
        <v>0</v>
      </c>
      <c r="I115" s="357" cm="1">
        <f t="array" aca="1" ref="I115" ca="1">SUM(IF((MC_Dispositivo!$B$53:$B$189=$C115)*(MC_Dispositivo!$F$36:$BE$36=$BS$1)*(MC_Dispositivo!$F$43:$BE$43=I$1),MC_Dispositivo!$F$53:$BE$189))</f>
        <v>0</v>
      </c>
      <c r="J115" s="357" cm="1">
        <f t="array" aca="1" ref="J115" ca="1">SUM(IF((MC_Dispositivo!$B$53:$B$189=$C115)*(MC_Dispositivo!$F$36:$BE$36=$BS$1)*(MC_Dispositivo!$F$43:$BE$43=J$1),MC_Dispositivo!$F$53:$BE$189))</f>
        <v>0</v>
      </c>
      <c r="K115" s="357" cm="1">
        <f t="array" aca="1" ref="K115" ca="1">SUM(IF((MC_Dispositivo!$B$53:$B$189=$C115)*(MC_Dispositivo!$F$36:$BE$36=$BS$1)*(MC_Dispositivo!$F$43:$BE$43=K$1),MC_Dispositivo!$F$53:$BE$189))</f>
        <v>0</v>
      </c>
      <c r="L115" s="357" cm="1">
        <f t="array" aca="1" ref="L115" ca="1">SUM(IF((MC_Dispositivo!$B$53:$B$189=$C115)*(MC_Dispositivo!$F$36:$BE$36=$BS$1)*(MC_Dispositivo!$F$43:$BE$43=L$1),MC_Dispositivo!$F$53:$BE$189))</f>
        <v>0</v>
      </c>
      <c r="M115" s="357" cm="1">
        <f t="array" aca="1" ref="M115" ca="1">SUM(IF((MC_Dispositivo!$B$53:$B$189=$C115)*(MC_Dispositivo!$F$36:$BE$36=$BS$1)*(MC_Dispositivo!$F$43:$BE$43=M$1),MC_Dispositivo!$F$53:$BE$189))</f>
        <v>0</v>
      </c>
      <c r="N115" s="357" cm="1">
        <f t="array" aca="1" ref="N115" ca="1">SUM(IF((MC_Dispositivo!$B$53:$B$189=$C115)*(MC_Dispositivo!$F$36:$BE$36=$BS$1)*(MC_Dispositivo!$F$43:$BE$43=N$1),MC_Dispositivo!$F$53:$BE$189))</f>
        <v>0</v>
      </c>
      <c r="O115" s="357" cm="1">
        <f t="array" aca="1" ref="O115" ca="1">SUM(IF((MC_Dispositivo!$B$53:$B$189=$C115)*(MC_Dispositivo!$F$36:$BE$36=$BS$1)*(MC_Dispositivo!$F$43:$BE$43=O$1),MC_Dispositivo!$F$53:$BE$189))</f>
        <v>0</v>
      </c>
      <c r="P115" s="357" cm="1">
        <f t="array" aca="1" ref="P115" ca="1">SUM(IF((MC_Dispositivo!$B$53:$B$189=$C115)*(MC_Dispositivo!$F$36:$BE$36=$BS$1)*(MC_Dispositivo!$F$43:$BE$43=P$1),MC_Dispositivo!$F$53:$BE$189))</f>
        <v>0</v>
      </c>
      <c r="Q115" s="357" cm="1">
        <f t="array" aca="1" ref="Q115" ca="1">SUM(IF((MC_Dispositivo!$B$53:$B$189=$C115)*(MC_Dispositivo!$F$36:$BE$36=$BS$1)*(MC_Dispositivo!$F$43:$BE$43=Q$1),MC_Dispositivo!$F$53:$BE$189))</f>
        <v>0</v>
      </c>
      <c r="R115" s="357" cm="1">
        <f t="array" aca="1" ref="R115" ca="1">SUM(IF((MC_Dispositivo!$B$53:$B$189=$C115)*(MC_Dispositivo!$F$36:$BE$36=$BS$1)*(MC_Dispositivo!$F$43:$BE$43=R$1),MC_Dispositivo!$F$53:$BE$189))</f>
        <v>0</v>
      </c>
      <c r="S115" s="357" cm="1">
        <f t="array" aca="1" ref="S115" ca="1">SUM(IF((MC_Dispositivo!$B$53:$B$189=$C115)*(MC_Dispositivo!$F$36:$BE$36=$BS$1)*(MC_Dispositivo!$F$43:$BE$43=S$1),MC_Dispositivo!$F$53:$BE$189))</f>
        <v>0</v>
      </c>
      <c r="T115" s="357" cm="1">
        <f t="array" aca="1" ref="T115" ca="1">SUM(IF((MC_Dispositivo!$B$53:$B$189=$C115)*(MC_Dispositivo!$F$36:$BE$36=$BS$1)*(MC_Dispositivo!$F$43:$BE$43=T$1),MC_Dispositivo!$F$53:$BE$189))</f>
        <v>0</v>
      </c>
      <c r="U115" s="357" cm="1">
        <f t="array" aca="1" ref="U115" ca="1">SUM(IF((MC_Dispositivo!$B$53:$B$189=$C115)*(MC_Dispositivo!$F$36:$BE$36=$BS$1)*(MC_Dispositivo!$F$43:$BE$43=U$1),MC_Dispositivo!$F$53:$BE$189))</f>
        <v>0</v>
      </c>
      <c r="V115" s="357" cm="1">
        <f t="array" aca="1" ref="V115" ca="1">SUM(IF((MC_Dispositivo!$B$53:$B$189=$C115)*(MC_Dispositivo!$F$36:$BE$36=$BS$1)*(MC_Dispositivo!$F$43:$BE$43=V$1),MC_Dispositivo!$F$53:$BE$189))</f>
        <v>0</v>
      </c>
      <c r="W115" s="357" cm="1">
        <f t="array" aca="1" ref="W115" ca="1">SUM(IF((MC_Dispositivo!$B$53:$B$189=$C115)*(MC_Dispositivo!$F$36:$BE$36=$BS$1)*(MC_Dispositivo!$F$43:$BE$43=W$1),MC_Dispositivo!$F$53:$BE$189))</f>
        <v>0</v>
      </c>
      <c r="X115" s="357" cm="1">
        <f t="array" aca="1" ref="X115" ca="1">SUM(IF((MC_Dispositivo!$B$53:$B$189=$C115)*(MC_Dispositivo!$F$36:$BE$36=$BS$1)*(MC_Dispositivo!$F$43:$BE$43=X$1),MC_Dispositivo!$F$53:$BE$189))</f>
        <v>0</v>
      </c>
      <c r="Y115" s="357" cm="1">
        <f t="array" aca="1" ref="Y115" ca="1">SUM(IF((MC_Dispositivo!$B$53:$B$189=$C115)*(MC_Dispositivo!$F$36:$BE$36=$BS$1)*(MC_Dispositivo!$F$43:$BE$43=Y$1),MC_Dispositivo!$F$53:$BE$189))</f>
        <v>0</v>
      </c>
      <c r="Z115" s="357" cm="1">
        <f t="array" aca="1" ref="Z115" ca="1">SUM(IF((MC_Dispositivo!$B$53:$B$189=$C115)*(MC_Dispositivo!$F$36:$BE$36=$BS$1)*(MC_Dispositivo!$F$43:$BE$43=Z$1),MC_Dispositivo!$F$53:$BE$189))</f>
        <v>0</v>
      </c>
      <c r="AA115" s="357" cm="1">
        <f t="array" aca="1" ref="AA115" ca="1">SUM(IF((MC_Dispositivo!$B$53:$B$189=$C115)*(MC_Dispositivo!$F$36:$BE$36=$BS$1)*(MC_Dispositivo!$F$43:$BE$43=AA$1),MC_Dispositivo!$F$53:$BE$189))</f>
        <v>0</v>
      </c>
      <c r="AB115" s="357" cm="1">
        <f t="array" aca="1" ref="AB115" ca="1">SUM(IF((MC_Dispositivo!$B$53:$B$189=$C115)*(MC_Dispositivo!$F$36:$BE$36=$BS$1)*(MC_Dispositivo!$F$43:$BE$43=AB$1),MC_Dispositivo!$F$53:$BE$189))</f>
        <v>0</v>
      </c>
      <c r="AC115" s="357" cm="1">
        <f t="array" aca="1" ref="AC115" ca="1">SUM(IF((MC_Dispositivo!$B$53:$B$189=$C115)*(MC_Dispositivo!$F$36:$BE$36=$BS$1)*(MC_Dispositivo!$F$43:$BE$43=AC$1),MC_Dispositivo!$F$53:$BE$189))</f>
        <v>0</v>
      </c>
      <c r="AD115" s="357" cm="1">
        <f t="array" aca="1" ref="AD115" ca="1">SUM(IF((MC_Dispositivo!$B$53:$B$189=$C115)*(MC_Dispositivo!$F$36:$BE$36=$BS$1)*(MC_Dispositivo!$F$43:$BE$43=AD$1),MC_Dispositivo!$F$53:$BE$189))</f>
        <v>0</v>
      </c>
      <c r="AE115" s="357" cm="1">
        <f t="array" aca="1" ref="AE115" ca="1">SUM(IF((MC_Dispositivo!$B$53:$B$189=$C115)*(MC_Dispositivo!$F$36:$BE$36=$BS$1)*(MC_Dispositivo!$F$43:$BE$43=AE$1),MC_Dispositivo!$F$53:$BE$189))</f>
        <v>0</v>
      </c>
      <c r="AF115" s="357" cm="1">
        <f t="array" aca="1" ref="AF115" ca="1">SUM(IF((MC_Dispositivo!$B$53:$B$189=$C115)*(MC_Dispositivo!$F$36:$BE$36=$BS$1)*(MC_Dispositivo!$F$43:$BE$43=AF$1),MC_Dispositivo!$F$53:$BE$189))</f>
        <v>0</v>
      </c>
      <c r="AG115" s="357" cm="1">
        <f t="array" aca="1" ref="AG115" ca="1">SUM(IF((MC_Dispositivo!$B$53:$B$189=$C115)*(MC_Dispositivo!$F$36:$BE$36=$BS$1)*(MC_Dispositivo!$F$43:$BE$43=AG$1),MC_Dispositivo!$F$53:$BE$189))</f>
        <v>0</v>
      </c>
      <c r="AH115" s="357" cm="1">
        <f t="array" aca="1" ref="AH115" ca="1">SUM(IF((MC_Dispositivo!$B$53:$B$189=$C115)*(MC_Dispositivo!$F$36:$BE$36=$BS$1)*(MC_Dispositivo!$F$43:$BE$43=AH$1),MC_Dispositivo!$F$53:$BE$189))</f>
        <v>0</v>
      </c>
      <c r="AI115" s="357" cm="1">
        <f t="array" aca="1" ref="AI115" ca="1">SUM(IF((MC_Dispositivo!$B$53:$B$189=$C115)*(MC_Dispositivo!$F$36:$BE$36=$BS$1)*(MC_Dispositivo!$F$43:$BE$43=AI$1),MC_Dispositivo!$F$53:$BE$189))</f>
        <v>0</v>
      </c>
      <c r="AJ115" s="357" cm="1">
        <f t="array" aca="1" ref="AJ115" ca="1">SUM(IF((MC_Dispositivo!$B$53:$B$189=$C115)*(MC_Dispositivo!$F$36:$BE$36=$BS$1)*(MC_Dispositivo!$F$43:$BE$43=AJ$1),MC_Dispositivo!$F$53:$BE$189))</f>
        <v>0</v>
      </c>
      <c r="AK115" s="358">
        <f ca="1">IF(A115="","",INDEX([10]TPU!$G:$G,MATCH($A115,[10]TPU!$A:$A,0)))</f>
        <v>11.05</v>
      </c>
      <c r="AL115" s="359">
        <f t="shared" ca="1" si="54"/>
        <v>0</v>
      </c>
      <c r="AM115" s="359">
        <f t="shared" ca="1" si="55"/>
        <v>0</v>
      </c>
      <c r="AN115" s="359">
        <f t="shared" ca="1" si="56"/>
        <v>0</v>
      </c>
      <c r="AO115" s="359">
        <f t="shared" ca="1" si="57"/>
        <v>0</v>
      </c>
      <c r="AP115" s="359">
        <f t="shared" ca="1" si="58"/>
        <v>0</v>
      </c>
      <c r="AQ115" s="359">
        <f t="shared" ca="1" si="59"/>
        <v>0</v>
      </c>
      <c r="AR115" s="359">
        <f t="shared" ca="1" si="60"/>
        <v>0</v>
      </c>
      <c r="AS115" s="359">
        <f t="shared" ca="1" si="61"/>
        <v>0</v>
      </c>
      <c r="AT115" s="359">
        <f t="shared" ca="1" si="62"/>
        <v>0</v>
      </c>
      <c r="AU115" s="359">
        <f t="shared" ca="1" si="63"/>
        <v>0</v>
      </c>
      <c r="AV115" s="359">
        <f t="shared" ca="1" si="64"/>
        <v>0</v>
      </c>
      <c r="AW115" s="359">
        <f t="shared" ca="1" si="65"/>
        <v>0</v>
      </c>
      <c r="AX115" s="359">
        <f t="shared" ca="1" si="66"/>
        <v>0</v>
      </c>
      <c r="AY115" s="359">
        <f t="shared" ca="1" si="67"/>
        <v>0</v>
      </c>
      <c r="AZ115" s="359">
        <f t="shared" ca="1" si="68"/>
        <v>0</v>
      </c>
      <c r="BA115" s="359">
        <f t="shared" ca="1" si="69"/>
        <v>0</v>
      </c>
      <c r="BB115" s="359">
        <f t="shared" ca="1" si="70"/>
        <v>0</v>
      </c>
      <c r="BC115" s="359">
        <f t="shared" ca="1" si="71"/>
        <v>0</v>
      </c>
      <c r="BD115" s="359">
        <f t="shared" ca="1" si="72"/>
        <v>0</v>
      </c>
      <c r="BE115" s="359">
        <f t="shared" ca="1" si="73"/>
        <v>0</v>
      </c>
      <c r="BF115" s="359">
        <f t="shared" ca="1" si="74"/>
        <v>0</v>
      </c>
      <c r="BG115" s="359">
        <f t="shared" ca="1" si="75"/>
        <v>0</v>
      </c>
      <c r="BH115" s="359">
        <f t="shared" ca="1" si="76"/>
        <v>0</v>
      </c>
      <c r="BI115" s="359">
        <f t="shared" ca="1" si="77"/>
        <v>0</v>
      </c>
      <c r="BJ115" s="359">
        <f t="shared" ca="1" si="78"/>
        <v>0</v>
      </c>
      <c r="BK115" s="359">
        <f t="shared" ca="1" si="79"/>
        <v>0</v>
      </c>
      <c r="BL115" s="359">
        <f t="shared" ca="1" si="80"/>
        <v>0</v>
      </c>
      <c r="BM115" s="359">
        <f t="shared" ca="1" si="81"/>
        <v>0</v>
      </c>
      <c r="BN115" s="359">
        <f t="shared" ca="1" si="82"/>
        <v>0</v>
      </c>
      <c r="BO115" s="359">
        <f t="shared" ca="1" si="83"/>
        <v>0</v>
      </c>
      <c r="BP115" s="358">
        <f t="shared" ca="1" si="84"/>
        <v>0</v>
      </c>
      <c r="BQ115" s="206"/>
    </row>
    <row r="116" spans="1:70" ht="20.100000000000001" customHeight="1" outlineLevel="1" x14ac:dyDescent="0.2">
      <c r="A116" s="354">
        <f ca="1">INDEX(MC_Dispositivo!B:E,MATCH('Quantitativo_BR-356'!C116,MC_Dispositivo!B:B,0),2)</f>
        <v>4011240</v>
      </c>
      <c r="B116" s="354" t="str">
        <f ca="1">INDEX([10]TPU!$B:$B,MATCH($A116,[10]TPU!$A:$A,0))</f>
        <v>SICRO</v>
      </c>
      <c r="C116" s="354" t="s">
        <v>188</v>
      </c>
      <c r="D116" s="355" t="str">
        <f ca="1">INDEX(MC_Dispositivo!B:E,MATCH('Quantitativo_BR-356'!C116,MC_Dispositivo!B:B,0),3)</f>
        <v>Base estabilizada granulometricamente com mistura solo brita (70% - 30%) com 3% de cimento em usina com material de jazida e brita comercial</v>
      </c>
      <c r="E116" s="354" t="str">
        <f ca="1">INDEX(MC_Dispositivo!B:E,MATCH('Quantitativo_BR-356'!C116,MC_Dispositivo!B:B,0),4)</f>
        <v>m³</v>
      </c>
      <c r="F116" s="356" cm="1">
        <f t="array" aca="1" ref="F116" ca="1">IF($BS$1="Todos",SUM(IF(($BS$1="todos")*(MC_Dispositivo!$B$54:$B$212=$C116),MC_Dispositivo!$F$54:$BE$212)),SUM(IF((MC_Dispositivo!$F$36:$BE$36=$BS$1)*(MC_Dispositivo!$B$54:$B$212=$C116),MC_Dispositivo!$F$54:$BE$212)))</f>
        <v>0</v>
      </c>
      <c r="G116" s="357" cm="1">
        <f t="array" aca="1" ref="G116" ca="1">SUM(IF((MC_Dispositivo!$B$53:$B$189=$C116)*(MC_Dispositivo!$F$36:$BE$36=$BS$1)*(MC_Dispositivo!$F$43:$BE$43=G$1),MC_Dispositivo!$F$53:$BE$189))</f>
        <v>0</v>
      </c>
      <c r="H116" s="357" cm="1">
        <f t="array" aca="1" ref="H116" ca="1">SUM(IF((MC_Dispositivo!$B$53:$B$189=$C116)*(MC_Dispositivo!$F$36:$BE$36=$BS$1)*(MC_Dispositivo!$F$43:$BE$43=H$1),MC_Dispositivo!$F$53:$BE$189))</f>
        <v>0</v>
      </c>
      <c r="I116" s="357" cm="1">
        <f t="array" aca="1" ref="I116" ca="1">SUM(IF((MC_Dispositivo!$B$53:$B$189=$C116)*(MC_Dispositivo!$F$36:$BE$36=$BS$1)*(MC_Dispositivo!$F$43:$BE$43=I$1),MC_Dispositivo!$F$53:$BE$189))</f>
        <v>0</v>
      </c>
      <c r="J116" s="357" cm="1">
        <f t="array" aca="1" ref="J116" ca="1">SUM(IF((MC_Dispositivo!$B$53:$B$189=$C116)*(MC_Dispositivo!$F$36:$BE$36=$BS$1)*(MC_Dispositivo!$F$43:$BE$43=J$1),MC_Dispositivo!$F$53:$BE$189))</f>
        <v>0</v>
      </c>
      <c r="K116" s="357" cm="1">
        <f t="array" aca="1" ref="K116" ca="1">SUM(IF((MC_Dispositivo!$B$53:$B$189=$C116)*(MC_Dispositivo!$F$36:$BE$36=$BS$1)*(MC_Dispositivo!$F$43:$BE$43=K$1),MC_Dispositivo!$F$53:$BE$189))</f>
        <v>0</v>
      </c>
      <c r="L116" s="357" cm="1">
        <f t="array" aca="1" ref="L116" ca="1">SUM(IF((MC_Dispositivo!$B$53:$B$189=$C116)*(MC_Dispositivo!$F$36:$BE$36=$BS$1)*(MC_Dispositivo!$F$43:$BE$43=L$1),MC_Dispositivo!$F$53:$BE$189))</f>
        <v>0</v>
      </c>
      <c r="M116" s="357" cm="1">
        <f t="array" aca="1" ref="M116" ca="1">SUM(IF((MC_Dispositivo!$B$53:$B$189=$C116)*(MC_Dispositivo!$F$36:$BE$36=$BS$1)*(MC_Dispositivo!$F$43:$BE$43=M$1),MC_Dispositivo!$F$53:$BE$189))</f>
        <v>0</v>
      </c>
      <c r="N116" s="357" cm="1">
        <f t="array" aca="1" ref="N116" ca="1">SUM(IF((MC_Dispositivo!$B$53:$B$189=$C116)*(MC_Dispositivo!$F$36:$BE$36=$BS$1)*(MC_Dispositivo!$F$43:$BE$43=N$1),MC_Dispositivo!$F$53:$BE$189))</f>
        <v>0</v>
      </c>
      <c r="O116" s="357" cm="1">
        <f t="array" aca="1" ref="O116" ca="1">SUM(IF((MC_Dispositivo!$B$53:$B$189=$C116)*(MC_Dispositivo!$F$36:$BE$36=$BS$1)*(MC_Dispositivo!$F$43:$BE$43=O$1),MC_Dispositivo!$F$53:$BE$189))</f>
        <v>0</v>
      </c>
      <c r="P116" s="357" cm="1">
        <f t="array" aca="1" ref="P116" ca="1">SUM(IF((MC_Dispositivo!$B$53:$B$189=$C116)*(MC_Dispositivo!$F$36:$BE$36=$BS$1)*(MC_Dispositivo!$F$43:$BE$43=P$1),MC_Dispositivo!$F$53:$BE$189))</f>
        <v>0</v>
      </c>
      <c r="Q116" s="357" cm="1">
        <f t="array" aca="1" ref="Q116" ca="1">SUM(IF((MC_Dispositivo!$B$53:$B$189=$C116)*(MC_Dispositivo!$F$36:$BE$36=$BS$1)*(MC_Dispositivo!$F$43:$BE$43=Q$1),MC_Dispositivo!$F$53:$BE$189))</f>
        <v>0</v>
      </c>
      <c r="R116" s="357" cm="1">
        <f t="array" aca="1" ref="R116" ca="1">SUM(IF((MC_Dispositivo!$B$53:$B$189=$C116)*(MC_Dispositivo!$F$36:$BE$36=$BS$1)*(MC_Dispositivo!$F$43:$BE$43=R$1),MC_Dispositivo!$F$53:$BE$189))</f>
        <v>0</v>
      </c>
      <c r="S116" s="357" cm="1">
        <f t="array" aca="1" ref="S116" ca="1">SUM(IF((MC_Dispositivo!$B$53:$B$189=$C116)*(MC_Dispositivo!$F$36:$BE$36=$BS$1)*(MC_Dispositivo!$F$43:$BE$43=S$1),MC_Dispositivo!$F$53:$BE$189))</f>
        <v>0</v>
      </c>
      <c r="T116" s="357" cm="1">
        <f t="array" aca="1" ref="T116" ca="1">SUM(IF((MC_Dispositivo!$B$53:$B$189=$C116)*(MC_Dispositivo!$F$36:$BE$36=$BS$1)*(MC_Dispositivo!$F$43:$BE$43=T$1),MC_Dispositivo!$F$53:$BE$189))</f>
        <v>0</v>
      </c>
      <c r="U116" s="357" cm="1">
        <f t="array" aca="1" ref="U116" ca="1">SUM(IF((MC_Dispositivo!$B$53:$B$189=$C116)*(MC_Dispositivo!$F$36:$BE$36=$BS$1)*(MC_Dispositivo!$F$43:$BE$43=U$1),MC_Dispositivo!$F$53:$BE$189))</f>
        <v>0</v>
      </c>
      <c r="V116" s="357" cm="1">
        <f t="array" aca="1" ref="V116" ca="1">SUM(IF((MC_Dispositivo!$B$53:$B$189=$C116)*(MC_Dispositivo!$F$36:$BE$36=$BS$1)*(MC_Dispositivo!$F$43:$BE$43=V$1),MC_Dispositivo!$F$53:$BE$189))</f>
        <v>0</v>
      </c>
      <c r="W116" s="357" cm="1">
        <f t="array" aca="1" ref="W116" ca="1">SUM(IF((MC_Dispositivo!$B$53:$B$189=$C116)*(MC_Dispositivo!$F$36:$BE$36=$BS$1)*(MC_Dispositivo!$F$43:$BE$43=W$1),MC_Dispositivo!$F$53:$BE$189))</f>
        <v>0</v>
      </c>
      <c r="X116" s="357" cm="1">
        <f t="array" aca="1" ref="X116" ca="1">SUM(IF((MC_Dispositivo!$B$53:$B$189=$C116)*(MC_Dispositivo!$F$36:$BE$36=$BS$1)*(MC_Dispositivo!$F$43:$BE$43=X$1),MC_Dispositivo!$F$53:$BE$189))</f>
        <v>0</v>
      </c>
      <c r="Y116" s="357" cm="1">
        <f t="array" aca="1" ref="Y116" ca="1">SUM(IF((MC_Dispositivo!$B$53:$B$189=$C116)*(MC_Dispositivo!$F$36:$BE$36=$BS$1)*(MC_Dispositivo!$F$43:$BE$43=Y$1),MC_Dispositivo!$F$53:$BE$189))</f>
        <v>0</v>
      </c>
      <c r="Z116" s="357" cm="1">
        <f t="array" aca="1" ref="Z116" ca="1">SUM(IF((MC_Dispositivo!$B$53:$B$189=$C116)*(MC_Dispositivo!$F$36:$BE$36=$BS$1)*(MC_Dispositivo!$F$43:$BE$43=Z$1),MC_Dispositivo!$F$53:$BE$189))</f>
        <v>0</v>
      </c>
      <c r="AA116" s="357" cm="1">
        <f t="array" aca="1" ref="AA116" ca="1">SUM(IF((MC_Dispositivo!$B$53:$B$189=$C116)*(MC_Dispositivo!$F$36:$BE$36=$BS$1)*(MC_Dispositivo!$F$43:$BE$43=AA$1),MC_Dispositivo!$F$53:$BE$189))</f>
        <v>0</v>
      </c>
      <c r="AB116" s="357" cm="1">
        <f t="array" aca="1" ref="AB116" ca="1">SUM(IF((MC_Dispositivo!$B$53:$B$189=$C116)*(MC_Dispositivo!$F$36:$BE$36=$BS$1)*(MC_Dispositivo!$F$43:$BE$43=AB$1),MC_Dispositivo!$F$53:$BE$189))</f>
        <v>0</v>
      </c>
      <c r="AC116" s="357" cm="1">
        <f t="array" aca="1" ref="AC116" ca="1">SUM(IF((MC_Dispositivo!$B$53:$B$189=$C116)*(MC_Dispositivo!$F$36:$BE$36=$BS$1)*(MC_Dispositivo!$F$43:$BE$43=AC$1),MC_Dispositivo!$F$53:$BE$189))</f>
        <v>0</v>
      </c>
      <c r="AD116" s="357" cm="1">
        <f t="array" aca="1" ref="AD116" ca="1">SUM(IF((MC_Dispositivo!$B$53:$B$189=$C116)*(MC_Dispositivo!$F$36:$BE$36=$BS$1)*(MC_Dispositivo!$F$43:$BE$43=AD$1),MC_Dispositivo!$F$53:$BE$189))</f>
        <v>0</v>
      </c>
      <c r="AE116" s="357" cm="1">
        <f t="array" aca="1" ref="AE116" ca="1">SUM(IF((MC_Dispositivo!$B$53:$B$189=$C116)*(MC_Dispositivo!$F$36:$BE$36=$BS$1)*(MC_Dispositivo!$F$43:$BE$43=AE$1),MC_Dispositivo!$F$53:$BE$189))</f>
        <v>0</v>
      </c>
      <c r="AF116" s="357" cm="1">
        <f t="array" aca="1" ref="AF116" ca="1">SUM(IF((MC_Dispositivo!$B$53:$B$189=$C116)*(MC_Dispositivo!$F$36:$BE$36=$BS$1)*(MC_Dispositivo!$F$43:$BE$43=AF$1),MC_Dispositivo!$F$53:$BE$189))</f>
        <v>0</v>
      </c>
      <c r="AG116" s="357" cm="1">
        <f t="array" aca="1" ref="AG116" ca="1">SUM(IF((MC_Dispositivo!$B$53:$B$189=$C116)*(MC_Dispositivo!$F$36:$BE$36=$BS$1)*(MC_Dispositivo!$F$43:$BE$43=AG$1),MC_Dispositivo!$F$53:$BE$189))</f>
        <v>0</v>
      </c>
      <c r="AH116" s="357" cm="1">
        <f t="array" aca="1" ref="AH116" ca="1">SUM(IF((MC_Dispositivo!$B$53:$B$189=$C116)*(MC_Dispositivo!$F$36:$BE$36=$BS$1)*(MC_Dispositivo!$F$43:$BE$43=AH$1),MC_Dispositivo!$F$53:$BE$189))</f>
        <v>0</v>
      </c>
      <c r="AI116" s="357" cm="1">
        <f t="array" aca="1" ref="AI116" ca="1">SUM(IF((MC_Dispositivo!$B$53:$B$189=$C116)*(MC_Dispositivo!$F$36:$BE$36=$BS$1)*(MC_Dispositivo!$F$43:$BE$43=AI$1),MC_Dispositivo!$F$53:$BE$189))</f>
        <v>0</v>
      </c>
      <c r="AJ116" s="357" cm="1">
        <f t="array" aca="1" ref="AJ116" ca="1">SUM(IF((MC_Dispositivo!$B$53:$B$189=$C116)*(MC_Dispositivo!$F$36:$BE$36=$BS$1)*(MC_Dispositivo!$F$43:$BE$43=AJ$1),MC_Dispositivo!$F$53:$BE$189))</f>
        <v>0</v>
      </c>
      <c r="AK116" s="358">
        <f ca="1">IF(A116="","",INDEX([10]TPU!$G:$G,MATCH($A116,[10]TPU!$A:$A,0)))</f>
        <v>164.38</v>
      </c>
      <c r="AL116" s="359">
        <f t="shared" ca="1" si="54"/>
        <v>0</v>
      </c>
      <c r="AM116" s="359">
        <f t="shared" ca="1" si="55"/>
        <v>0</v>
      </c>
      <c r="AN116" s="359">
        <f t="shared" ca="1" si="56"/>
        <v>0</v>
      </c>
      <c r="AO116" s="359">
        <f t="shared" ca="1" si="57"/>
        <v>0</v>
      </c>
      <c r="AP116" s="359">
        <f t="shared" ca="1" si="58"/>
        <v>0</v>
      </c>
      <c r="AQ116" s="359">
        <f t="shared" ca="1" si="59"/>
        <v>0</v>
      </c>
      <c r="AR116" s="359">
        <f t="shared" ca="1" si="60"/>
        <v>0</v>
      </c>
      <c r="AS116" s="359">
        <f t="shared" ca="1" si="61"/>
        <v>0</v>
      </c>
      <c r="AT116" s="359">
        <f t="shared" ca="1" si="62"/>
        <v>0</v>
      </c>
      <c r="AU116" s="359">
        <f t="shared" ca="1" si="63"/>
        <v>0</v>
      </c>
      <c r="AV116" s="359">
        <f t="shared" ca="1" si="64"/>
        <v>0</v>
      </c>
      <c r="AW116" s="359">
        <f t="shared" ca="1" si="65"/>
        <v>0</v>
      </c>
      <c r="AX116" s="359">
        <f t="shared" ca="1" si="66"/>
        <v>0</v>
      </c>
      <c r="AY116" s="359">
        <f t="shared" ca="1" si="67"/>
        <v>0</v>
      </c>
      <c r="AZ116" s="359">
        <f t="shared" ca="1" si="68"/>
        <v>0</v>
      </c>
      <c r="BA116" s="359">
        <f t="shared" ca="1" si="69"/>
        <v>0</v>
      </c>
      <c r="BB116" s="359">
        <f t="shared" ca="1" si="70"/>
        <v>0</v>
      </c>
      <c r="BC116" s="359">
        <f t="shared" ca="1" si="71"/>
        <v>0</v>
      </c>
      <c r="BD116" s="359">
        <f t="shared" ca="1" si="72"/>
        <v>0</v>
      </c>
      <c r="BE116" s="359">
        <f t="shared" ca="1" si="73"/>
        <v>0</v>
      </c>
      <c r="BF116" s="359">
        <f t="shared" ca="1" si="74"/>
        <v>0</v>
      </c>
      <c r="BG116" s="359">
        <f t="shared" ca="1" si="75"/>
        <v>0</v>
      </c>
      <c r="BH116" s="359">
        <f t="shared" ca="1" si="76"/>
        <v>0</v>
      </c>
      <c r="BI116" s="359">
        <f t="shared" ca="1" si="77"/>
        <v>0</v>
      </c>
      <c r="BJ116" s="359">
        <f t="shared" ca="1" si="78"/>
        <v>0</v>
      </c>
      <c r="BK116" s="359">
        <f t="shared" ca="1" si="79"/>
        <v>0</v>
      </c>
      <c r="BL116" s="359">
        <f t="shared" ca="1" si="80"/>
        <v>0</v>
      </c>
      <c r="BM116" s="359">
        <f t="shared" ca="1" si="81"/>
        <v>0</v>
      </c>
      <c r="BN116" s="359">
        <f t="shared" ca="1" si="82"/>
        <v>0</v>
      </c>
      <c r="BO116" s="359">
        <f t="shared" ca="1" si="83"/>
        <v>0</v>
      </c>
      <c r="BP116" s="358">
        <f t="shared" ca="1" si="84"/>
        <v>0</v>
      </c>
      <c r="BQ116" s="206"/>
    </row>
    <row r="117" spans="1:70" ht="20.100000000000001" customHeight="1" outlineLevel="1" x14ac:dyDescent="0.2">
      <c r="A117" s="354" t="str">
        <f ca="1">INDEX(MC_Dispositivo!B:E,MATCH('Quantitativo_BR-356'!C117,MC_Dispositivo!B:B,0),2)</f>
        <v>ED-49814</v>
      </c>
      <c r="B117" s="354" t="str">
        <f ca="1">INDEX([10]TPU!$B:$B,MATCH($A117,[10]TPU!$A:$A,0))</f>
        <v>SICOR</v>
      </c>
      <c r="C117" s="354" t="s">
        <v>190</v>
      </c>
      <c r="D117" s="355" t="str">
        <f ca="1">INDEX(MC_Dispositivo!B:E,MATCH('Quantitativo_BR-356'!C117,MC_Dispositivo!B:B,0),3)</f>
        <v>lastro de areia, inclusive adensamento e apiloamento manual</v>
      </c>
      <c r="E117" s="354" t="str">
        <f ca="1">INDEX(MC_Dispositivo!B:E,MATCH('Quantitativo_BR-356'!C117,MC_Dispositivo!B:B,0),4)</f>
        <v>m3</v>
      </c>
      <c r="F117" s="356" cm="1">
        <f t="array" aca="1" ref="F117" ca="1">IF($BS$1="Todos",SUM(IF(($BS$1="todos")*(MC_Dispositivo!$B$54:$B$212=$C117),MC_Dispositivo!$F$54:$BE$212)),SUM(IF((MC_Dispositivo!$F$36:$BE$36=$BS$1)*(MC_Dispositivo!$B$54:$B$212=$C117),MC_Dispositivo!$F$54:$BE$212)))</f>
        <v>0</v>
      </c>
      <c r="G117" s="357" cm="1">
        <f t="array" aca="1" ref="G117" ca="1">SUM(IF((MC_Dispositivo!$B$53:$B$189=$C117)*(MC_Dispositivo!$F$36:$BE$36=$BS$1)*(MC_Dispositivo!$F$43:$BE$43=G$1),MC_Dispositivo!$F$53:$BE$189))</f>
        <v>0</v>
      </c>
      <c r="H117" s="357" cm="1">
        <f t="array" aca="1" ref="H117" ca="1">SUM(IF((MC_Dispositivo!$B$53:$B$189=$C117)*(MC_Dispositivo!$F$36:$BE$36=$BS$1)*(MC_Dispositivo!$F$43:$BE$43=H$1),MC_Dispositivo!$F$53:$BE$189))</f>
        <v>0</v>
      </c>
      <c r="I117" s="357" cm="1">
        <f t="array" aca="1" ref="I117" ca="1">SUM(IF((MC_Dispositivo!$B$53:$B$189=$C117)*(MC_Dispositivo!$F$36:$BE$36=$BS$1)*(MC_Dispositivo!$F$43:$BE$43=I$1),MC_Dispositivo!$F$53:$BE$189))</f>
        <v>0</v>
      </c>
      <c r="J117" s="357" cm="1">
        <f t="array" aca="1" ref="J117" ca="1">SUM(IF((MC_Dispositivo!$B$53:$B$189=$C117)*(MC_Dispositivo!$F$36:$BE$36=$BS$1)*(MC_Dispositivo!$F$43:$BE$43=J$1),MC_Dispositivo!$F$53:$BE$189))</f>
        <v>0</v>
      </c>
      <c r="K117" s="357" cm="1">
        <f t="array" aca="1" ref="K117" ca="1">SUM(IF((MC_Dispositivo!$B$53:$B$189=$C117)*(MC_Dispositivo!$F$36:$BE$36=$BS$1)*(MC_Dispositivo!$F$43:$BE$43=K$1),MC_Dispositivo!$F$53:$BE$189))</f>
        <v>0</v>
      </c>
      <c r="L117" s="357" cm="1">
        <f t="array" aca="1" ref="L117" ca="1">SUM(IF((MC_Dispositivo!$B$53:$B$189=$C117)*(MC_Dispositivo!$F$36:$BE$36=$BS$1)*(MC_Dispositivo!$F$43:$BE$43=L$1),MC_Dispositivo!$F$53:$BE$189))</f>
        <v>0</v>
      </c>
      <c r="M117" s="357" cm="1">
        <f t="array" aca="1" ref="M117" ca="1">SUM(IF((MC_Dispositivo!$B$53:$B$189=$C117)*(MC_Dispositivo!$F$36:$BE$36=$BS$1)*(MC_Dispositivo!$F$43:$BE$43=M$1),MC_Dispositivo!$F$53:$BE$189))</f>
        <v>0</v>
      </c>
      <c r="N117" s="357" cm="1">
        <f t="array" aca="1" ref="N117" ca="1">SUM(IF((MC_Dispositivo!$B$53:$B$189=$C117)*(MC_Dispositivo!$F$36:$BE$36=$BS$1)*(MC_Dispositivo!$F$43:$BE$43=N$1),MC_Dispositivo!$F$53:$BE$189))</f>
        <v>0</v>
      </c>
      <c r="O117" s="357" cm="1">
        <f t="array" aca="1" ref="O117" ca="1">SUM(IF((MC_Dispositivo!$B$53:$B$189=$C117)*(MC_Dispositivo!$F$36:$BE$36=$BS$1)*(MC_Dispositivo!$F$43:$BE$43=O$1),MC_Dispositivo!$F$53:$BE$189))</f>
        <v>0</v>
      </c>
      <c r="P117" s="357" cm="1">
        <f t="array" aca="1" ref="P117" ca="1">SUM(IF((MC_Dispositivo!$B$53:$B$189=$C117)*(MC_Dispositivo!$F$36:$BE$36=$BS$1)*(MC_Dispositivo!$F$43:$BE$43=P$1),MC_Dispositivo!$F$53:$BE$189))</f>
        <v>0</v>
      </c>
      <c r="Q117" s="357" cm="1">
        <f t="array" aca="1" ref="Q117" ca="1">SUM(IF((MC_Dispositivo!$B$53:$B$189=$C117)*(MC_Dispositivo!$F$36:$BE$36=$BS$1)*(MC_Dispositivo!$F$43:$BE$43=Q$1),MC_Dispositivo!$F$53:$BE$189))</f>
        <v>0</v>
      </c>
      <c r="R117" s="357" cm="1">
        <f t="array" aca="1" ref="R117" ca="1">SUM(IF((MC_Dispositivo!$B$53:$B$189=$C117)*(MC_Dispositivo!$F$36:$BE$36=$BS$1)*(MC_Dispositivo!$F$43:$BE$43=R$1),MC_Dispositivo!$F$53:$BE$189))</f>
        <v>0</v>
      </c>
      <c r="S117" s="357" cm="1">
        <f t="array" aca="1" ref="S117" ca="1">SUM(IF((MC_Dispositivo!$B$53:$B$189=$C117)*(MC_Dispositivo!$F$36:$BE$36=$BS$1)*(MC_Dispositivo!$F$43:$BE$43=S$1),MC_Dispositivo!$F$53:$BE$189))</f>
        <v>0</v>
      </c>
      <c r="T117" s="357" cm="1">
        <f t="array" aca="1" ref="T117" ca="1">SUM(IF((MC_Dispositivo!$B$53:$B$189=$C117)*(MC_Dispositivo!$F$36:$BE$36=$BS$1)*(MC_Dispositivo!$F$43:$BE$43=T$1),MC_Dispositivo!$F$53:$BE$189))</f>
        <v>0</v>
      </c>
      <c r="U117" s="357" cm="1">
        <f t="array" aca="1" ref="U117" ca="1">SUM(IF((MC_Dispositivo!$B$53:$B$189=$C117)*(MC_Dispositivo!$F$36:$BE$36=$BS$1)*(MC_Dispositivo!$F$43:$BE$43=U$1),MC_Dispositivo!$F$53:$BE$189))</f>
        <v>0</v>
      </c>
      <c r="V117" s="357" cm="1">
        <f t="array" aca="1" ref="V117" ca="1">SUM(IF((MC_Dispositivo!$B$53:$B$189=$C117)*(MC_Dispositivo!$F$36:$BE$36=$BS$1)*(MC_Dispositivo!$F$43:$BE$43=V$1),MC_Dispositivo!$F$53:$BE$189))</f>
        <v>0</v>
      </c>
      <c r="W117" s="357" cm="1">
        <f t="array" aca="1" ref="W117" ca="1">SUM(IF((MC_Dispositivo!$B$53:$B$189=$C117)*(MC_Dispositivo!$F$36:$BE$36=$BS$1)*(MC_Dispositivo!$F$43:$BE$43=W$1),MC_Dispositivo!$F$53:$BE$189))</f>
        <v>0</v>
      </c>
      <c r="X117" s="357" cm="1">
        <f t="array" aca="1" ref="X117" ca="1">SUM(IF((MC_Dispositivo!$B$53:$B$189=$C117)*(MC_Dispositivo!$F$36:$BE$36=$BS$1)*(MC_Dispositivo!$F$43:$BE$43=X$1),MC_Dispositivo!$F$53:$BE$189))</f>
        <v>0</v>
      </c>
      <c r="Y117" s="357" cm="1">
        <f t="array" aca="1" ref="Y117" ca="1">SUM(IF((MC_Dispositivo!$B$53:$B$189=$C117)*(MC_Dispositivo!$F$36:$BE$36=$BS$1)*(MC_Dispositivo!$F$43:$BE$43=Y$1),MC_Dispositivo!$F$53:$BE$189))</f>
        <v>0</v>
      </c>
      <c r="Z117" s="357" cm="1">
        <f t="array" aca="1" ref="Z117" ca="1">SUM(IF((MC_Dispositivo!$B$53:$B$189=$C117)*(MC_Dispositivo!$F$36:$BE$36=$BS$1)*(MC_Dispositivo!$F$43:$BE$43=Z$1),MC_Dispositivo!$F$53:$BE$189))</f>
        <v>0</v>
      </c>
      <c r="AA117" s="357" cm="1">
        <f t="array" aca="1" ref="AA117" ca="1">SUM(IF((MC_Dispositivo!$B$53:$B$189=$C117)*(MC_Dispositivo!$F$36:$BE$36=$BS$1)*(MC_Dispositivo!$F$43:$BE$43=AA$1),MC_Dispositivo!$F$53:$BE$189))</f>
        <v>0</v>
      </c>
      <c r="AB117" s="357" cm="1">
        <f t="array" aca="1" ref="AB117" ca="1">SUM(IF((MC_Dispositivo!$B$53:$B$189=$C117)*(MC_Dispositivo!$F$36:$BE$36=$BS$1)*(MC_Dispositivo!$F$43:$BE$43=AB$1),MC_Dispositivo!$F$53:$BE$189))</f>
        <v>0</v>
      </c>
      <c r="AC117" s="357" cm="1">
        <f t="array" aca="1" ref="AC117" ca="1">SUM(IF((MC_Dispositivo!$B$53:$B$189=$C117)*(MC_Dispositivo!$F$36:$BE$36=$BS$1)*(MC_Dispositivo!$F$43:$BE$43=AC$1),MC_Dispositivo!$F$53:$BE$189))</f>
        <v>0</v>
      </c>
      <c r="AD117" s="357" cm="1">
        <f t="array" aca="1" ref="AD117" ca="1">SUM(IF((MC_Dispositivo!$B$53:$B$189=$C117)*(MC_Dispositivo!$F$36:$BE$36=$BS$1)*(MC_Dispositivo!$F$43:$BE$43=AD$1),MC_Dispositivo!$F$53:$BE$189))</f>
        <v>0</v>
      </c>
      <c r="AE117" s="357" cm="1">
        <f t="array" aca="1" ref="AE117" ca="1">SUM(IF((MC_Dispositivo!$B$53:$B$189=$C117)*(MC_Dispositivo!$F$36:$BE$36=$BS$1)*(MC_Dispositivo!$F$43:$BE$43=AE$1),MC_Dispositivo!$F$53:$BE$189))</f>
        <v>0</v>
      </c>
      <c r="AF117" s="357" cm="1">
        <f t="array" aca="1" ref="AF117" ca="1">SUM(IF((MC_Dispositivo!$B$53:$B$189=$C117)*(MC_Dispositivo!$F$36:$BE$36=$BS$1)*(MC_Dispositivo!$F$43:$BE$43=AF$1),MC_Dispositivo!$F$53:$BE$189))</f>
        <v>0</v>
      </c>
      <c r="AG117" s="357" cm="1">
        <f t="array" aca="1" ref="AG117" ca="1">SUM(IF((MC_Dispositivo!$B$53:$B$189=$C117)*(MC_Dispositivo!$F$36:$BE$36=$BS$1)*(MC_Dispositivo!$F$43:$BE$43=AG$1),MC_Dispositivo!$F$53:$BE$189))</f>
        <v>0</v>
      </c>
      <c r="AH117" s="357" cm="1">
        <f t="array" aca="1" ref="AH117" ca="1">SUM(IF((MC_Dispositivo!$B$53:$B$189=$C117)*(MC_Dispositivo!$F$36:$BE$36=$BS$1)*(MC_Dispositivo!$F$43:$BE$43=AH$1),MC_Dispositivo!$F$53:$BE$189))</f>
        <v>0</v>
      </c>
      <c r="AI117" s="357" cm="1">
        <f t="array" aca="1" ref="AI117" ca="1">SUM(IF((MC_Dispositivo!$B$53:$B$189=$C117)*(MC_Dispositivo!$F$36:$BE$36=$BS$1)*(MC_Dispositivo!$F$43:$BE$43=AI$1),MC_Dispositivo!$F$53:$BE$189))</f>
        <v>0</v>
      </c>
      <c r="AJ117" s="357" cm="1">
        <f t="array" aca="1" ref="AJ117" ca="1">SUM(IF((MC_Dispositivo!$B$53:$B$189=$C117)*(MC_Dispositivo!$F$36:$BE$36=$BS$1)*(MC_Dispositivo!$F$43:$BE$43=AJ$1),MC_Dispositivo!$F$53:$BE$189))</f>
        <v>0</v>
      </c>
      <c r="AK117" s="358">
        <f ca="1">IF(A117="","",INDEX([10]TPU!$G:$G,MATCH($A117,[10]TPU!$A:$A,0)))</f>
        <v>208.54</v>
      </c>
      <c r="AL117" s="359">
        <f t="shared" ca="1" si="54"/>
        <v>0</v>
      </c>
      <c r="AM117" s="359">
        <f t="shared" ca="1" si="55"/>
        <v>0</v>
      </c>
      <c r="AN117" s="359">
        <f t="shared" ca="1" si="56"/>
        <v>0</v>
      </c>
      <c r="AO117" s="359">
        <f t="shared" ca="1" si="57"/>
        <v>0</v>
      </c>
      <c r="AP117" s="359">
        <f t="shared" ca="1" si="58"/>
        <v>0</v>
      </c>
      <c r="AQ117" s="359">
        <f t="shared" ca="1" si="59"/>
        <v>0</v>
      </c>
      <c r="AR117" s="359">
        <f t="shared" ca="1" si="60"/>
        <v>0</v>
      </c>
      <c r="AS117" s="359">
        <f t="shared" ca="1" si="61"/>
        <v>0</v>
      </c>
      <c r="AT117" s="359">
        <f t="shared" ca="1" si="62"/>
        <v>0</v>
      </c>
      <c r="AU117" s="359">
        <f t="shared" ca="1" si="63"/>
        <v>0</v>
      </c>
      <c r="AV117" s="359">
        <f t="shared" ca="1" si="64"/>
        <v>0</v>
      </c>
      <c r="AW117" s="359">
        <f t="shared" ca="1" si="65"/>
        <v>0</v>
      </c>
      <c r="AX117" s="359">
        <f t="shared" ca="1" si="66"/>
        <v>0</v>
      </c>
      <c r="AY117" s="359">
        <f t="shared" ca="1" si="67"/>
        <v>0</v>
      </c>
      <c r="AZ117" s="359">
        <f t="shared" ca="1" si="68"/>
        <v>0</v>
      </c>
      <c r="BA117" s="359">
        <f t="shared" ca="1" si="69"/>
        <v>0</v>
      </c>
      <c r="BB117" s="359">
        <f t="shared" ca="1" si="70"/>
        <v>0</v>
      </c>
      <c r="BC117" s="359">
        <f t="shared" ca="1" si="71"/>
        <v>0</v>
      </c>
      <c r="BD117" s="359">
        <f t="shared" ca="1" si="72"/>
        <v>0</v>
      </c>
      <c r="BE117" s="359">
        <f t="shared" ca="1" si="73"/>
        <v>0</v>
      </c>
      <c r="BF117" s="359">
        <f t="shared" ca="1" si="74"/>
        <v>0</v>
      </c>
      <c r="BG117" s="359">
        <f t="shared" ca="1" si="75"/>
        <v>0</v>
      </c>
      <c r="BH117" s="359">
        <f t="shared" ca="1" si="76"/>
        <v>0</v>
      </c>
      <c r="BI117" s="359">
        <f t="shared" ca="1" si="77"/>
        <v>0</v>
      </c>
      <c r="BJ117" s="359">
        <f t="shared" ca="1" si="78"/>
        <v>0</v>
      </c>
      <c r="BK117" s="359">
        <f t="shared" ca="1" si="79"/>
        <v>0</v>
      </c>
      <c r="BL117" s="359">
        <f t="shared" ca="1" si="80"/>
        <v>0</v>
      </c>
      <c r="BM117" s="359">
        <f t="shared" ca="1" si="81"/>
        <v>0</v>
      </c>
      <c r="BN117" s="359">
        <f t="shared" ca="1" si="82"/>
        <v>0</v>
      </c>
      <c r="BO117" s="359">
        <f t="shared" ca="1" si="83"/>
        <v>0</v>
      </c>
      <c r="BP117" s="358">
        <f t="shared" ca="1" si="84"/>
        <v>0</v>
      </c>
      <c r="BQ117" s="206"/>
    </row>
    <row r="118" spans="1:70" ht="20.100000000000001" customHeight="1" outlineLevel="1" x14ac:dyDescent="0.2">
      <c r="A118" s="354" t="str">
        <f ca="1">INDEX(MC_Dispositivo!B:E,MATCH('Quantitativo_BR-356'!C118,MC_Dispositivo!B:B,0),2)</f>
        <v>ED-51122</v>
      </c>
      <c r="B118" s="354" t="str">
        <f ca="1">INDEX([10]TPU!$B:$B,MATCH($A118,[10]TPU!$A:$A,0))</f>
        <v>SICOR</v>
      </c>
      <c r="C118" s="354" t="s">
        <v>191</v>
      </c>
      <c r="D118" s="355" t="str">
        <f ca="1">INDEX(MC_Dispositivo!B:E,MATCH('Quantitativo_BR-356'!C118,MC_Dispositivo!B:B,0),3)</f>
        <v>regularização e compactação de terreno manual com soquete, exclusive desmatamento, destocamento, limpeza/roçada do terreno</v>
      </c>
      <c r="E118" s="354" t="str">
        <f ca="1">INDEX(MC_Dispositivo!B:E,MATCH('Quantitativo_BR-356'!C118,MC_Dispositivo!B:B,0),4)</f>
        <v>m2</v>
      </c>
      <c r="F118" s="356" cm="1">
        <f t="array" aca="1" ref="F118" ca="1">IF($BS$1="Todos",SUM(IF(($BS$1="todos")*(MC_Dispositivo!$B$54:$B$212=$C118),MC_Dispositivo!$F$54:$BE$212)),SUM(IF((MC_Dispositivo!$F$36:$BE$36=$BS$1)*(MC_Dispositivo!$B$54:$B$212=$C118),MC_Dispositivo!$F$54:$BE$212)))</f>
        <v>0</v>
      </c>
      <c r="G118" s="357" cm="1">
        <f t="array" aca="1" ref="G118" ca="1">SUM(IF((MC_Dispositivo!$B$53:$B$189=$C118)*(MC_Dispositivo!$F$36:$BE$36=$BS$1)*(MC_Dispositivo!$F$43:$BE$43=G$1),MC_Dispositivo!$F$53:$BE$189))</f>
        <v>0</v>
      </c>
      <c r="H118" s="357" cm="1">
        <f t="array" aca="1" ref="H118" ca="1">SUM(IF((MC_Dispositivo!$B$53:$B$189=$C118)*(MC_Dispositivo!$F$36:$BE$36=$BS$1)*(MC_Dispositivo!$F$43:$BE$43=H$1),MC_Dispositivo!$F$53:$BE$189))</f>
        <v>0</v>
      </c>
      <c r="I118" s="357" cm="1">
        <f t="array" aca="1" ref="I118" ca="1">SUM(IF((MC_Dispositivo!$B$53:$B$189=$C118)*(MC_Dispositivo!$F$36:$BE$36=$BS$1)*(MC_Dispositivo!$F$43:$BE$43=I$1),MC_Dispositivo!$F$53:$BE$189))</f>
        <v>0</v>
      </c>
      <c r="J118" s="357" cm="1">
        <f t="array" aca="1" ref="J118" ca="1">SUM(IF((MC_Dispositivo!$B$53:$B$189=$C118)*(MC_Dispositivo!$F$36:$BE$36=$BS$1)*(MC_Dispositivo!$F$43:$BE$43=J$1),MC_Dispositivo!$F$53:$BE$189))</f>
        <v>0</v>
      </c>
      <c r="K118" s="357" cm="1">
        <f t="array" aca="1" ref="K118" ca="1">SUM(IF((MC_Dispositivo!$B$53:$B$189=$C118)*(MC_Dispositivo!$F$36:$BE$36=$BS$1)*(MC_Dispositivo!$F$43:$BE$43=K$1),MC_Dispositivo!$F$53:$BE$189))</f>
        <v>0</v>
      </c>
      <c r="L118" s="357" cm="1">
        <f t="array" aca="1" ref="L118" ca="1">SUM(IF((MC_Dispositivo!$B$53:$B$189=$C118)*(MC_Dispositivo!$F$36:$BE$36=$BS$1)*(MC_Dispositivo!$F$43:$BE$43=L$1),MC_Dispositivo!$F$53:$BE$189))</f>
        <v>0</v>
      </c>
      <c r="M118" s="357" cm="1">
        <f t="array" aca="1" ref="M118" ca="1">SUM(IF((MC_Dispositivo!$B$53:$B$189=$C118)*(MC_Dispositivo!$F$36:$BE$36=$BS$1)*(MC_Dispositivo!$F$43:$BE$43=M$1),MC_Dispositivo!$F$53:$BE$189))</f>
        <v>0</v>
      </c>
      <c r="N118" s="357" cm="1">
        <f t="array" aca="1" ref="N118" ca="1">SUM(IF((MC_Dispositivo!$B$53:$B$189=$C118)*(MC_Dispositivo!$F$36:$BE$36=$BS$1)*(MC_Dispositivo!$F$43:$BE$43=N$1),MC_Dispositivo!$F$53:$BE$189))</f>
        <v>0</v>
      </c>
      <c r="O118" s="357" cm="1">
        <f t="array" aca="1" ref="O118" ca="1">SUM(IF((MC_Dispositivo!$B$53:$B$189=$C118)*(MC_Dispositivo!$F$36:$BE$36=$BS$1)*(MC_Dispositivo!$F$43:$BE$43=O$1),MC_Dispositivo!$F$53:$BE$189))</f>
        <v>0</v>
      </c>
      <c r="P118" s="357" cm="1">
        <f t="array" aca="1" ref="P118" ca="1">SUM(IF((MC_Dispositivo!$B$53:$B$189=$C118)*(MC_Dispositivo!$F$36:$BE$36=$BS$1)*(MC_Dispositivo!$F$43:$BE$43=P$1),MC_Dispositivo!$F$53:$BE$189))</f>
        <v>0</v>
      </c>
      <c r="Q118" s="357" cm="1">
        <f t="array" aca="1" ref="Q118" ca="1">SUM(IF((MC_Dispositivo!$B$53:$B$189=$C118)*(MC_Dispositivo!$F$36:$BE$36=$BS$1)*(MC_Dispositivo!$F$43:$BE$43=Q$1),MC_Dispositivo!$F$53:$BE$189))</f>
        <v>0</v>
      </c>
      <c r="R118" s="357" cm="1">
        <f t="array" aca="1" ref="R118" ca="1">SUM(IF((MC_Dispositivo!$B$53:$B$189=$C118)*(MC_Dispositivo!$F$36:$BE$36=$BS$1)*(MC_Dispositivo!$F$43:$BE$43=R$1),MC_Dispositivo!$F$53:$BE$189))</f>
        <v>0</v>
      </c>
      <c r="S118" s="357" cm="1">
        <f t="array" aca="1" ref="S118" ca="1">SUM(IF((MC_Dispositivo!$B$53:$B$189=$C118)*(MC_Dispositivo!$F$36:$BE$36=$BS$1)*(MC_Dispositivo!$F$43:$BE$43=S$1),MC_Dispositivo!$F$53:$BE$189))</f>
        <v>0</v>
      </c>
      <c r="T118" s="357" cm="1">
        <f t="array" aca="1" ref="T118" ca="1">SUM(IF((MC_Dispositivo!$B$53:$B$189=$C118)*(MC_Dispositivo!$F$36:$BE$36=$BS$1)*(MC_Dispositivo!$F$43:$BE$43=T$1),MC_Dispositivo!$F$53:$BE$189))</f>
        <v>0</v>
      </c>
      <c r="U118" s="357" cm="1">
        <f t="array" aca="1" ref="U118" ca="1">SUM(IF((MC_Dispositivo!$B$53:$B$189=$C118)*(MC_Dispositivo!$F$36:$BE$36=$BS$1)*(MC_Dispositivo!$F$43:$BE$43=U$1),MC_Dispositivo!$F$53:$BE$189))</f>
        <v>0</v>
      </c>
      <c r="V118" s="357" cm="1">
        <f t="array" aca="1" ref="V118" ca="1">SUM(IF((MC_Dispositivo!$B$53:$B$189=$C118)*(MC_Dispositivo!$F$36:$BE$36=$BS$1)*(MC_Dispositivo!$F$43:$BE$43=V$1),MC_Dispositivo!$F$53:$BE$189))</f>
        <v>0</v>
      </c>
      <c r="W118" s="357" cm="1">
        <f t="array" aca="1" ref="W118" ca="1">SUM(IF((MC_Dispositivo!$B$53:$B$189=$C118)*(MC_Dispositivo!$F$36:$BE$36=$BS$1)*(MC_Dispositivo!$F$43:$BE$43=W$1),MC_Dispositivo!$F$53:$BE$189))</f>
        <v>0</v>
      </c>
      <c r="X118" s="357" cm="1">
        <f t="array" aca="1" ref="X118" ca="1">SUM(IF((MC_Dispositivo!$B$53:$B$189=$C118)*(MC_Dispositivo!$F$36:$BE$36=$BS$1)*(MC_Dispositivo!$F$43:$BE$43=X$1),MC_Dispositivo!$F$53:$BE$189))</f>
        <v>0</v>
      </c>
      <c r="Y118" s="357" cm="1">
        <f t="array" aca="1" ref="Y118" ca="1">SUM(IF((MC_Dispositivo!$B$53:$B$189=$C118)*(MC_Dispositivo!$F$36:$BE$36=$BS$1)*(MC_Dispositivo!$F$43:$BE$43=Y$1),MC_Dispositivo!$F$53:$BE$189))</f>
        <v>0</v>
      </c>
      <c r="Z118" s="357" cm="1">
        <f t="array" aca="1" ref="Z118" ca="1">SUM(IF((MC_Dispositivo!$B$53:$B$189=$C118)*(MC_Dispositivo!$F$36:$BE$36=$BS$1)*(MC_Dispositivo!$F$43:$BE$43=Z$1),MC_Dispositivo!$F$53:$BE$189))</f>
        <v>0</v>
      </c>
      <c r="AA118" s="357" cm="1">
        <f t="array" aca="1" ref="AA118" ca="1">SUM(IF((MC_Dispositivo!$B$53:$B$189=$C118)*(MC_Dispositivo!$F$36:$BE$36=$BS$1)*(MC_Dispositivo!$F$43:$BE$43=AA$1),MC_Dispositivo!$F$53:$BE$189))</f>
        <v>0</v>
      </c>
      <c r="AB118" s="357" cm="1">
        <f t="array" aca="1" ref="AB118" ca="1">SUM(IF((MC_Dispositivo!$B$53:$B$189=$C118)*(MC_Dispositivo!$F$36:$BE$36=$BS$1)*(MC_Dispositivo!$F$43:$BE$43=AB$1),MC_Dispositivo!$F$53:$BE$189))</f>
        <v>0</v>
      </c>
      <c r="AC118" s="357" cm="1">
        <f t="array" aca="1" ref="AC118" ca="1">SUM(IF((MC_Dispositivo!$B$53:$B$189=$C118)*(MC_Dispositivo!$F$36:$BE$36=$BS$1)*(MC_Dispositivo!$F$43:$BE$43=AC$1),MC_Dispositivo!$F$53:$BE$189))</f>
        <v>0</v>
      </c>
      <c r="AD118" s="357" cm="1">
        <f t="array" aca="1" ref="AD118" ca="1">SUM(IF((MC_Dispositivo!$B$53:$B$189=$C118)*(MC_Dispositivo!$F$36:$BE$36=$BS$1)*(MC_Dispositivo!$F$43:$BE$43=AD$1),MC_Dispositivo!$F$53:$BE$189))</f>
        <v>0</v>
      </c>
      <c r="AE118" s="357" cm="1">
        <f t="array" aca="1" ref="AE118" ca="1">SUM(IF((MC_Dispositivo!$B$53:$B$189=$C118)*(MC_Dispositivo!$F$36:$BE$36=$BS$1)*(MC_Dispositivo!$F$43:$BE$43=AE$1),MC_Dispositivo!$F$53:$BE$189))</f>
        <v>0</v>
      </c>
      <c r="AF118" s="357" cm="1">
        <f t="array" aca="1" ref="AF118" ca="1">SUM(IF((MC_Dispositivo!$B$53:$B$189=$C118)*(MC_Dispositivo!$F$36:$BE$36=$BS$1)*(MC_Dispositivo!$F$43:$BE$43=AF$1),MC_Dispositivo!$F$53:$BE$189))</f>
        <v>0</v>
      </c>
      <c r="AG118" s="357" cm="1">
        <f t="array" aca="1" ref="AG118" ca="1">SUM(IF((MC_Dispositivo!$B$53:$B$189=$C118)*(MC_Dispositivo!$F$36:$BE$36=$BS$1)*(MC_Dispositivo!$F$43:$BE$43=AG$1),MC_Dispositivo!$F$53:$BE$189))</f>
        <v>0</v>
      </c>
      <c r="AH118" s="357" cm="1">
        <f t="array" aca="1" ref="AH118" ca="1">SUM(IF((MC_Dispositivo!$B$53:$B$189=$C118)*(MC_Dispositivo!$F$36:$BE$36=$BS$1)*(MC_Dispositivo!$F$43:$BE$43=AH$1),MC_Dispositivo!$F$53:$BE$189))</f>
        <v>0</v>
      </c>
      <c r="AI118" s="357" cm="1">
        <f t="array" aca="1" ref="AI118" ca="1">SUM(IF((MC_Dispositivo!$B$53:$B$189=$C118)*(MC_Dispositivo!$F$36:$BE$36=$BS$1)*(MC_Dispositivo!$F$43:$BE$43=AI$1),MC_Dispositivo!$F$53:$BE$189))</f>
        <v>0</v>
      </c>
      <c r="AJ118" s="357" cm="1">
        <f t="array" aca="1" ref="AJ118" ca="1">SUM(IF((MC_Dispositivo!$B$53:$B$189=$C118)*(MC_Dispositivo!$F$36:$BE$36=$BS$1)*(MC_Dispositivo!$F$43:$BE$43=AJ$1),MC_Dispositivo!$F$53:$BE$189))</f>
        <v>0</v>
      </c>
      <c r="AK118" s="358">
        <f ca="1">IF(A118="","",INDEX([10]TPU!$G:$G,MATCH($A118,[10]TPU!$A:$A,0)))</f>
        <v>12.46</v>
      </c>
      <c r="AL118" s="359">
        <f t="shared" ca="1" si="54"/>
        <v>0</v>
      </c>
      <c r="AM118" s="359">
        <f t="shared" ca="1" si="55"/>
        <v>0</v>
      </c>
      <c r="AN118" s="359">
        <f t="shared" ca="1" si="56"/>
        <v>0</v>
      </c>
      <c r="AO118" s="359">
        <f t="shared" ca="1" si="57"/>
        <v>0</v>
      </c>
      <c r="AP118" s="359">
        <f t="shared" ca="1" si="58"/>
        <v>0</v>
      </c>
      <c r="AQ118" s="359">
        <f t="shared" ca="1" si="59"/>
        <v>0</v>
      </c>
      <c r="AR118" s="359">
        <f t="shared" ca="1" si="60"/>
        <v>0</v>
      </c>
      <c r="AS118" s="359">
        <f t="shared" ca="1" si="61"/>
        <v>0</v>
      </c>
      <c r="AT118" s="359">
        <f t="shared" ca="1" si="62"/>
        <v>0</v>
      </c>
      <c r="AU118" s="359">
        <f t="shared" ca="1" si="63"/>
        <v>0</v>
      </c>
      <c r="AV118" s="359">
        <f t="shared" ca="1" si="64"/>
        <v>0</v>
      </c>
      <c r="AW118" s="359">
        <f t="shared" ca="1" si="65"/>
        <v>0</v>
      </c>
      <c r="AX118" s="359">
        <f t="shared" ca="1" si="66"/>
        <v>0</v>
      </c>
      <c r="AY118" s="359">
        <f t="shared" ca="1" si="67"/>
        <v>0</v>
      </c>
      <c r="AZ118" s="359">
        <f t="shared" ca="1" si="68"/>
        <v>0</v>
      </c>
      <c r="BA118" s="359">
        <f t="shared" ca="1" si="69"/>
        <v>0</v>
      </c>
      <c r="BB118" s="359">
        <f t="shared" ca="1" si="70"/>
        <v>0</v>
      </c>
      <c r="BC118" s="359">
        <f t="shared" ca="1" si="71"/>
        <v>0</v>
      </c>
      <c r="BD118" s="359">
        <f t="shared" ca="1" si="72"/>
        <v>0</v>
      </c>
      <c r="BE118" s="359">
        <f t="shared" ca="1" si="73"/>
        <v>0</v>
      </c>
      <c r="BF118" s="359">
        <f t="shared" ca="1" si="74"/>
        <v>0</v>
      </c>
      <c r="BG118" s="359">
        <f t="shared" ca="1" si="75"/>
        <v>0</v>
      </c>
      <c r="BH118" s="359">
        <f t="shared" ca="1" si="76"/>
        <v>0</v>
      </c>
      <c r="BI118" s="359">
        <f t="shared" ca="1" si="77"/>
        <v>0</v>
      </c>
      <c r="BJ118" s="359">
        <f t="shared" ca="1" si="78"/>
        <v>0</v>
      </c>
      <c r="BK118" s="359">
        <f t="shared" ca="1" si="79"/>
        <v>0</v>
      </c>
      <c r="BL118" s="359">
        <f t="shared" ca="1" si="80"/>
        <v>0</v>
      </c>
      <c r="BM118" s="359">
        <f t="shared" ca="1" si="81"/>
        <v>0</v>
      </c>
      <c r="BN118" s="359">
        <f t="shared" ca="1" si="82"/>
        <v>0</v>
      </c>
      <c r="BO118" s="359">
        <f t="shared" ca="1" si="83"/>
        <v>0</v>
      </c>
      <c r="BP118" s="358">
        <f t="shared" ca="1" si="84"/>
        <v>0</v>
      </c>
      <c r="BQ118" s="206"/>
    </row>
    <row r="119" spans="1:70" ht="20.100000000000001" customHeight="1" outlineLevel="1" x14ac:dyDescent="0.2">
      <c r="A119" s="354" t="str">
        <f ca="1">INDEX(MC_Dispositivo!B:E,MATCH('Quantitativo_BR-356'!C119,MC_Dispositivo!B:B,0),2)</f>
        <v>ED-51097</v>
      </c>
      <c r="B119" s="354" t="str">
        <f ca="1">INDEX([10]TPU!$B:$B,MATCH($A119,[10]TPU!$A:$A,0))</f>
        <v>SICOR</v>
      </c>
      <c r="C119" s="354" t="s">
        <v>193</v>
      </c>
      <c r="D119" s="355" t="str">
        <f ca="1">INDEX(MC_Dispositivo!B:E,MATCH('Quantitativo_BR-356'!C119,MC_Dispositivo!B:B,0),3)</f>
        <v>compactação manual de aterro com soquete, inclusive espalhamento manual</v>
      </c>
      <c r="E119" s="354" t="str">
        <f ca="1">INDEX(MC_Dispositivo!B:E,MATCH('Quantitativo_BR-356'!C119,MC_Dispositivo!B:B,0),4)</f>
        <v>m3</v>
      </c>
      <c r="F119" s="356" cm="1">
        <f t="array" aca="1" ref="F119" ca="1">IF($BS$1="Todos",SUM(IF(($BS$1="todos")*(MC_Dispositivo!$B$54:$B$212=$C119),MC_Dispositivo!$F$54:$BE$212)),SUM(IF((MC_Dispositivo!$F$36:$BE$36=$BS$1)*(MC_Dispositivo!$B$54:$B$212=$C119),MC_Dispositivo!$F$54:$BE$212)))</f>
        <v>0</v>
      </c>
      <c r="G119" s="357" cm="1">
        <f t="array" aca="1" ref="G119" ca="1">SUM(IF((MC_Dispositivo!$B$53:$B$189=$C119)*(MC_Dispositivo!$F$36:$BE$36=$BS$1)*(MC_Dispositivo!$F$43:$BE$43=G$1),MC_Dispositivo!$F$53:$BE$189))</f>
        <v>0</v>
      </c>
      <c r="H119" s="357" cm="1">
        <f t="array" aca="1" ref="H119" ca="1">SUM(IF((MC_Dispositivo!$B$53:$B$189=$C119)*(MC_Dispositivo!$F$36:$BE$36=$BS$1)*(MC_Dispositivo!$F$43:$BE$43=H$1),MC_Dispositivo!$F$53:$BE$189))</f>
        <v>0</v>
      </c>
      <c r="I119" s="357" cm="1">
        <f t="array" aca="1" ref="I119" ca="1">SUM(IF((MC_Dispositivo!$B$53:$B$189=$C119)*(MC_Dispositivo!$F$36:$BE$36=$BS$1)*(MC_Dispositivo!$F$43:$BE$43=I$1),MC_Dispositivo!$F$53:$BE$189))</f>
        <v>0</v>
      </c>
      <c r="J119" s="357" cm="1">
        <f t="array" aca="1" ref="J119" ca="1">SUM(IF((MC_Dispositivo!$B$53:$B$189=$C119)*(MC_Dispositivo!$F$36:$BE$36=$BS$1)*(MC_Dispositivo!$F$43:$BE$43=J$1),MC_Dispositivo!$F$53:$BE$189))</f>
        <v>0</v>
      </c>
      <c r="K119" s="357" cm="1">
        <f t="array" aca="1" ref="K119" ca="1">SUM(IF((MC_Dispositivo!$B$53:$B$189=$C119)*(MC_Dispositivo!$F$36:$BE$36=$BS$1)*(MC_Dispositivo!$F$43:$BE$43=K$1),MC_Dispositivo!$F$53:$BE$189))</f>
        <v>0</v>
      </c>
      <c r="L119" s="357" cm="1">
        <f t="array" aca="1" ref="L119" ca="1">SUM(IF((MC_Dispositivo!$B$53:$B$189=$C119)*(MC_Dispositivo!$F$36:$BE$36=$BS$1)*(MC_Dispositivo!$F$43:$BE$43=L$1),MC_Dispositivo!$F$53:$BE$189))</f>
        <v>0</v>
      </c>
      <c r="M119" s="357" cm="1">
        <f t="array" aca="1" ref="M119" ca="1">SUM(IF((MC_Dispositivo!$B$53:$B$189=$C119)*(MC_Dispositivo!$F$36:$BE$36=$BS$1)*(MC_Dispositivo!$F$43:$BE$43=M$1),MC_Dispositivo!$F$53:$BE$189))</f>
        <v>0</v>
      </c>
      <c r="N119" s="357" cm="1">
        <f t="array" aca="1" ref="N119" ca="1">SUM(IF((MC_Dispositivo!$B$53:$B$189=$C119)*(MC_Dispositivo!$F$36:$BE$36=$BS$1)*(MC_Dispositivo!$F$43:$BE$43=N$1),MC_Dispositivo!$F$53:$BE$189))</f>
        <v>0</v>
      </c>
      <c r="O119" s="357" cm="1">
        <f t="array" aca="1" ref="O119" ca="1">SUM(IF((MC_Dispositivo!$B$53:$B$189=$C119)*(MC_Dispositivo!$F$36:$BE$36=$BS$1)*(MC_Dispositivo!$F$43:$BE$43=O$1),MC_Dispositivo!$F$53:$BE$189))</f>
        <v>0</v>
      </c>
      <c r="P119" s="357" cm="1">
        <f t="array" aca="1" ref="P119" ca="1">SUM(IF((MC_Dispositivo!$B$53:$B$189=$C119)*(MC_Dispositivo!$F$36:$BE$36=$BS$1)*(MC_Dispositivo!$F$43:$BE$43=P$1),MC_Dispositivo!$F$53:$BE$189))</f>
        <v>0</v>
      </c>
      <c r="Q119" s="357" cm="1">
        <f t="array" aca="1" ref="Q119" ca="1">SUM(IF((MC_Dispositivo!$B$53:$B$189=$C119)*(MC_Dispositivo!$F$36:$BE$36=$BS$1)*(MC_Dispositivo!$F$43:$BE$43=Q$1),MC_Dispositivo!$F$53:$BE$189))</f>
        <v>0</v>
      </c>
      <c r="R119" s="357" cm="1">
        <f t="array" aca="1" ref="R119" ca="1">SUM(IF((MC_Dispositivo!$B$53:$B$189=$C119)*(MC_Dispositivo!$F$36:$BE$36=$BS$1)*(MC_Dispositivo!$F$43:$BE$43=R$1),MC_Dispositivo!$F$53:$BE$189))</f>
        <v>0</v>
      </c>
      <c r="S119" s="357" cm="1">
        <f t="array" aca="1" ref="S119" ca="1">SUM(IF((MC_Dispositivo!$B$53:$B$189=$C119)*(MC_Dispositivo!$F$36:$BE$36=$BS$1)*(MC_Dispositivo!$F$43:$BE$43=S$1),MC_Dispositivo!$F$53:$BE$189))</f>
        <v>0</v>
      </c>
      <c r="T119" s="357" cm="1">
        <f t="array" aca="1" ref="T119" ca="1">SUM(IF((MC_Dispositivo!$B$53:$B$189=$C119)*(MC_Dispositivo!$F$36:$BE$36=$BS$1)*(MC_Dispositivo!$F$43:$BE$43=T$1),MC_Dispositivo!$F$53:$BE$189))</f>
        <v>0</v>
      </c>
      <c r="U119" s="357" cm="1">
        <f t="array" aca="1" ref="U119" ca="1">SUM(IF((MC_Dispositivo!$B$53:$B$189=$C119)*(MC_Dispositivo!$F$36:$BE$36=$BS$1)*(MC_Dispositivo!$F$43:$BE$43=U$1),MC_Dispositivo!$F$53:$BE$189))</f>
        <v>0</v>
      </c>
      <c r="V119" s="357" cm="1">
        <f t="array" aca="1" ref="V119" ca="1">SUM(IF((MC_Dispositivo!$B$53:$B$189=$C119)*(MC_Dispositivo!$F$36:$BE$36=$BS$1)*(MC_Dispositivo!$F$43:$BE$43=V$1),MC_Dispositivo!$F$53:$BE$189))</f>
        <v>0</v>
      </c>
      <c r="W119" s="357" cm="1">
        <f t="array" aca="1" ref="W119" ca="1">SUM(IF((MC_Dispositivo!$B$53:$B$189=$C119)*(MC_Dispositivo!$F$36:$BE$36=$BS$1)*(MC_Dispositivo!$F$43:$BE$43=W$1),MC_Dispositivo!$F$53:$BE$189))</f>
        <v>0</v>
      </c>
      <c r="X119" s="357" cm="1">
        <f t="array" aca="1" ref="X119" ca="1">SUM(IF((MC_Dispositivo!$B$53:$B$189=$C119)*(MC_Dispositivo!$F$36:$BE$36=$BS$1)*(MC_Dispositivo!$F$43:$BE$43=X$1),MC_Dispositivo!$F$53:$BE$189))</f>
        <v>0</v>
      </c>
      <c r="Y119" s="357" cm="1">
        <f t="array" aca="1" ref="Y119" ca="1">SUM(IF((MC_Dispositivo!$B$53:$B$189=$C119)*(MC_Dispositivo!$F$36:$BE$36=$BS$1)*(MC_Dispositivo!$F$43:$BE$43=Y$1),MC_Dispositivo!$F$53:$BE$189))</f>
        <v>0</v>
      </c>
      <c r="Z119" s="357" cm="1">
        <f t="array" aca="1" ref="Z119" ca="1">SUM(IF((MC_Dispositivo!$B$53:$B$189=$C119)*(MC_Dispositivo!$F$36:$BE$36=$BS$1)*(MC_Dispositivo!$F$43:$BE$43=Z$1),MC_Dispositivo!$F$53:$BE$189))</f>
        <v>0</v>
      </c>
      <c r="AA119" s="357" cm="1">
        <f t="array" aca="1" ref="AA119" ca="1">SUM(IF((MC_Dispositivo!$B$53:$B$189=$C119)*(MC_Dispositivo!$F$36:$BE$36=$BS$1)*(MC_Dispositivo!$F$43:$BE$43=AA$1),MC_Dispositivo!$F$53:$BE$189))</f>
        <v>0</v>
      </c>
      <c r="AB119" s="357" cm="1">
        <f t="array" aca="1" ref="AB119" ca="1">SUM(IF((MC_Dispositivo!$B$53:$B$189=$C119)*(MC_Dispositivo!$F$36:$BE$36=$BS$1)*(MC_Dispositivo!$F$43:$BE$43=AB$1),MC_Dispositivo!$F$53:$BE$189))</f>
        <v>0</v>
      </c>
      <c r="AC119" s="357" cm="1">
        <f t="array" aca="1" ref="AC119" ca="1">SUM(IF((MC_Dispositivo!$B$53:$B$189=$C119)*(MC_Dispositivo!$F$36:$BE$36=$BS$1)*(MC_Dispositivo!$F$43:$BE$43=AC$1),MC_Dispositivo!$F$53:$BE$189))</f>
        <v>0</v>
      </c>
      <c r="AD119" s="357" cm="1">
        <f t="array" aca="1" ref="AD119" ca="1">SUM(IF((MC_Dispositivo!$B$53:$B$189=$C119)*(MC_Dispositivo!$F$36:$BE$36=$BS$1)*(MC_Dispositivo!$F$43:$BE$43=AD$1),MC_Dispositivo!$F$53:$BE$189))</f>
        <v>0</v>
      </c>
      <c r="AE119" s="357" cm="1">
        <f t="array" aca="1" ref="AE119" ca="1">SUM(IF((MC_Dispositivo!$B$53:$B$189=$C119)*(MC_Dispositivo!$F$36:$BE$36=$BS$1)*(MC_Dispositivo!$F$43:$BE$43=AE$1),MC_Dispositivo!$F$53:$BE$189))</f>
        <v>0</v>
      </c>
      <c r="AF119" s="357" cm="1">
        <f t="array" aca="1" ref="AF119" ca="1">SUM(IF((MC_Dispositivo!$B$53:$B$189=$C119)*(MC_Dispositivo!$F$36:$BE$36=$BS$1)*(MC_Dispositivo!$F$43:$BE$43=AF$1),MC_Dispositivo!$F$53:$BE$189))</f>
        <v>0</v>
      </c>
      <c r="AG119" s="357" cm="1">
        <f t="array" aca="1" ref="AG119" ca="1">SUM(IF((MC_Dispositivo!$B$53:$B$189=$C119)*(MC_Dispositivo!$F$36:$BE$36=$BS$1)*(MC_Dispositivo!$F$43:$BE$43=AG$1),MC_Dispositivo!$F$53:$BE$189))</f>
        <v>0</v>
      </c>
      <c r="AH119" s="357" cm="1">
        <f t="array" aca="1" ref="AH119" ca="1">SUM(IF((MC_Dispositivo!$B$53:$B$189=$C119)*(MC_Dispositivo!$F$36:$BE$36=$BS$1)*(MC_Dispositivo!$F$43:$BE$43=AH$1),MC_Dispositivo!$F$53:$BE$189))</f>
        <v>0</v>
      </c>
      <c r="AI119" s="357" cm="1">
        <f t="array" aca="1" ref="AI119" ca="1">SUM(IF((MC_Dispositivo!$B$53:$B$189=$C119)*(MC_Dispositivo!$F$36:$BE$36=$BS$1)*(MC_Dispositivo!$F$43:$BE$43=AI$1),MC_Dispositivo!$F$53:$BE$189))</f>
        <v>0</v>
      </c>
      <c r="AJ119" s="357" cm="1">
        <f t="array" aca="1" ref="AJ119" ca="1">SUM(IF((MC_Dispositivo!$B$53:$B$189=$C119)*(MC_Dispositivo!$F$36:$BE$36=$BS$1)*(MC_Dispositivo!$F$43:$BE$43=AJ$1),MC_Dispositivo!$F$53:$BE$189))</f>
        <v>0</v>
      </c>
      <c r="AK119" s="358">
        <f ca="1">IF(A119="","",INDEX([10]TPU!$G:$G,MATCH($A119,[10]TPU!$A:$A,0)))</f>
        <v>86.44</v>
      </c>
      <c r="AL119" s="359">
        <f t="shared" ca="1" si="54"/>
        <v>0</v>
      </c>
      <c r="AM119" s="359">
        <f t="shared" ca="1" si="55"/>
        <v>0</v>
      </c>
      <c r="AN119" s="359">
        <f t="shared" ca="1" si="56"/>
        <v>0</v>
      </c>
      <c r="AO119" s="359">
        <f t="shared" ca="1" si="57"/>
        <v>0</v>
      </c>
      <c r="AP119" s="359">
        <f t="shared" ca="1" si="58"/>
        <v>0</v>
      </c>
      <c r="AQ119" s="359">
        <f t="shared" ca="1" si="59"/>
        <v>0</v>
      </c>
      <c r="AR119" s="359">
        <f t="shared" ca="1" si="60"/>
        <v>0</v>
      </c>
      <c r="AS119" s="359">
        <f t="shared" ca="1" si="61"/>
        <v>0</v>
      </c>
      <c r="AT119" s="359">
        <f t="shared" ca="1" si="62"/>
        <v>0</v>
      </c>
      <c r="AU119" s="359">
        <f t="shared" ca="1" si="63"/>
        <v>0</v>
      </c>
      <c r="AV119" s="359">
        <f t="shared" ca="1" si="64"/>
        <v>0</v>
      </c>
      <c r="AW119" s="359">
        <f t="shared" ca="1" si="65"/>
        <v>0</v>
      </c>
      <c r="AX119" s="359">
        <f t="shared" ca="1" si="66"/>
        <v>0</v>
      </c>
      <c r="AY119" s="359">
        <f t="shared" ca="1" si="67"/>
        <v>0</v>
      </c>
      <c r="AZ119" s="359">
        <f t="shared" ca="1" si="68"/>
        <v>0</v>
      </c>
      <c r="BA119" s="359">
        <f t="shared" ca="1" si="69"/>
        <v>0</v>
      </c>
      <c r="BB119" s="359">
        <f t="shared" ca="1" si="70"/>
        <v>0</v>
      </c>
      <c r="BC119" s="359">
        <f t="shared" ca="1" si="71"/>
        <v>0</v>
      </c>
      <c r="BD119" s="359">
        <f t="shared" ca="1" si="72"/>
        <v>0</v>
      </c>
      <c r="BE119" s="359">
        <f t="shared" ca="1" si="73"/>
        <v>0</v>
      </c>
      <c r="BF119" s="359">
        <f t="shared" ca="1" si="74"/>
        <v>0</v>
      </c>
      <c r="BG119" s="359">
        <f t="shared" ca="1" si="75"/>
        <v>0</v>
      </c>
      <c r="BH119" s="359">
        <f t="shared" ca="1" si="76"/>
        <v>0</v>
      </c>
      <c r="BI119" s="359">
        <f t="shared" ca="1" si="77"/>
        <v>0</v>
      </c>
      <c r="BJ119" s="359">
        <f t="shared" ca="1" si="78"/>
        <v>0</v>
      </c>
      <c r="BK119" s="359">
        <f t="shared" ca="1" si="79"/>
        <v>0</v>
      </c>
      <c r="BL119" s="359">
        <f t="shared" ca="1" si="80"/>
        <v>0</v>
      </c>
      <c r="BM119" s="359">
        <f t="shared" ca="1" si="81"/>
        <v>0</v>
      </c>
      <c r="BN119" s="359">
        <f t="shared" ca="1" si="82"/>
        <v>0</v>
      </c>
      <c r="BO119" s="359">
        <f t="shared" ca="1" si="83"/>
        <v>0</v>
      </c>
      <c r="BP119" s="358">
        <f t="shared" ca="1" si="84"/>
        <v>0</v>
      </c>
      <c r="BQ119" s="206"/>
    </row>
    <row r="120" spans="1:70" ht="20.100000000000001" customHeight="1" outlineLevel="1" x14ac:dyDescent="0.2">
      <c r="A120" s="354" t="str">
        <f ca="1">INDEX(MC_Dispositivo!B:E,MATCH('Quantitativo_BR-356'!C120,MC_Dispositivo!B:B,0),2)</f>
        <v>RO-00962</v>
      </c>
      <c r="B120" s="354" t="str">
        <f ca="1">INDEX([10]TPU!$B:$B,MATCH($A120,[10]TPU!$A:$A,0))</f>
        <v>SICOR</v>
      </c>
      <c r="C120" s="354" t="s">
        <v>194</v>
      </c>
      <c r="D120" s="355" t="str">
        <f ca="1">INDEX(MC_Dispositivo!B:E,MATCH('Quantitativo_BR-356'!C120,MC_Dispositivo!B:B,0),3)</f>
        <v>concreto confeccionado em betoneira e lançamento manual com fck = 20 mpa - areia extraída e brita produzida (execução, incluindo fornecimento, carga e transporte de todos os materiais)</v>
      </c>
      <c r="E120" s="354" t="str">
        <f ca="1">INDEX(MC_Dispositivo!B:E,MATCH('Quantitativo_BR-356'!C120,MC_Dispositivo!B:B,0),4)</f>
        <v>m3</v>
      </c>
      <c r="F120" s="356" cm="1">
        <f t="array" aca="1" ref="F120" ca="1">IF($BS$1="Todos",SUM(IF(($BS$1="todos")*(MC_Dispositivo!$B$54:$B$212=$C120),MC_Dispositivo!$F$54:$BE$212)),SUM(IF((MC_Dispositivo!$F$36:$BE$36=$BS$1)*(MC_Dispositivo!$B$54:$B$212=$C120),MC_Dispositivo!$F$54:$BE$212)))</f>
        <v>0</v>
      </c>
      <c r="G120" s="357" cm="1">
        <f t="array" aca="1" ref="G120" ca="1">SUM(IF((MC_Dispositivo!$B$53:$B$189=$C120)*(MC_Dispositivo!$F$36:$BE$36=$BS$1)*(MC_Dispositivo!$F$43:$BE$43=G$1),MC_Dispositivo!$F$53:$BE$189))</f>
        <v>0</v>
      </c>
      <c r="H120" s="357" cm="1">
        <f t="array" aca="1" ref="H120" ca="1">SUM(IF((MC_Dispositivo!$B$53:$B$189=$C120)*(MC_Dispositivo!$F$36:$BE$36=$BS$1)*(MC_Dispositivo!$F$43:$BE$43=H$1),MC_Dispositivo!$F$53:$BE$189))</f>
        <v>0</v>
      </c>
      <c r="I120" s="357" cm="1">
        <f t="array" aca="1" ref="I120" ca="1">SUM(IF((MC_Dispositivo!$B$53:$B$189=$C120)*(MC_Dispositivo!$F$36:$BE$36=$BS$1)*(MC_Dispositivo!$F$43:$BE$43=I$1),MC_Dispositivo!$F$53:$BE$189))</f>
        <v>0</v>
      </c>
      <c r="J120" s="357" cm="1">
        <f t="array" aca="1" ref="J120" ca="1">SUM(IF((MC_Dispositivo!$B$53:$B$189=$C120)*(MC_Dispositivo!$F$36:$BE$36=$BS$1)*(MC_Dispositivo!$F$43:$BE$43=J$1),MC_Dispositivo!$F$53:$BE$189))</f>
        <v>0</v>
      </c>
      <c r="K120" s="357" cm="1">
        <f t="array" aca="1" ref="K120" ca="1">SUM(IF((MC_Dispositivo!$B$53:$B$189=$C120)*(MC_Dispositivo!$F$36:$BE$36=$BS$1)*(MC_Dispositivo!$F$43:$BE$43=K$1),MC_Dispositivo!$F$53:$BE$189))</f>
        <v>0</v>
      </c>
      <c r="L120" s="357" cm="1">
        <f t="array" aca="1" ref="L120" ca="1">SUM(IF((MC_Dispositivo!$B$53:$B$189=$C120)*(MC_Dispositivo!$F$36:$BE$36=$BS$1)*(MC_Dispositivo!$F$43:$BE$43=L$1),MC_Dispositivo!$F$53:$BE$189))</f>
        <v>0</v>
      </c>
      <c r="M120" s="357" cm="1">
        <f t="array" aca="1" ref="M120" ca="1">SUM(IF((MC_Dispositivo!$B$53:$B$189=$C120)*(MC_Dispositivo!$F$36:$BE$36=$BS$1)*(MC_Dispositivo!$F$43:$BE$43=M$1),MC_Dispositivo!$F$53:$BE$189))</f>
        <v>0</v>
      </c>
      <c r="N120" s="357" cm="1">
        <f t="array" aca="1" ref="N120" ca="1">SUM(IF((MC_Dispositivo!$B$53:$B$189=$C120)*(MC_Dispositivo!$F$36:$BE$36=$BS$1)*(MC_Dispositivo!$F$43:$BE$43=N$1),MC_Dispositivo!$F$53:$BE$189))</f>
        <v>0</v>
      </c>
      <c r="O120" s="357" cm="1">
        <f t="array" aca="1" ref="O120" ca="1">SUM(IF((MC_Dispositivo!$B$53:$B$189=$C120)*(MC_Dispositivo!$F$36:$BE$36=$BS$1)*(MC_Dispositivo!$F$43:$BE$43=O$1),MC_Dispositivo!$F$53:$BE$189))</f>
        <v>0</v>
      </c>
      <c r="P120" s="357" cm="1">
        <f t="array" aca="1" ref="P120" ca="1">SUM(IF((MC_Dispositivo!$B$53:$B$189=$C120)*(MC_Dispositivo!$F$36:$BE$36=$BS$1)*(MC_Dispositivo!$F$43:$BE$43=P$1),MC_Dispositivo!$F$53:$BE$189))</f>
        <v>0</v>
      </c>
      <c r="Q120" s="357" cm="1">
        <f t="array" aca="1" ref="Q120" ca="1">SUM(IF((MC_Dispositivo!$B$53:$B$189=$C120)*(MC_Dispositivo!$F$36:$BE$36=$BS$1)*(MC_Dispositivo!$F$43:$BE$43=Q$1),MC_Dispositivo!$F$53:$BE$189))</f>
        <v>0</v>
      </c>
      <c r="R120" s="357" cm="1">
        <f t="array" aca="1" ref="R120" ca="1">SUM(IF((MC_Dispositivo!$B$53:$B$189=$C120)*(MC_Dispositivo!$F$36:$BE$36=$BS$1)*(MC_Dispositivo!$F$43:$BE$43=R$1),MC_Dispositivo!$F$53:$BE$189))</f>
        <v>0</v>
      </c>
      <c r="S120" s="357" cm="1">
        <f t="array" aca="1" ref="S120" ca="1">SUM(IF((MC_Dispositivo!$B$53:$B$189=$C120)*(MC_Dispositivo!$F$36:$BE$36=$BS$1)*(MC_Dispositivo!$F$43:$BE$43=S$1),MC_Dispositivo!$F$53:$BE$189))</f>
        <v>0</v>
      </c>
      <c r="T120" s="357" cm="1">
        <f t="array" aca="1" ref="T120" ca="1">SUM(IF((MC_Dispositivo!$B$53:$B$189=$C120)*(MC_Dispositivo!$F$36:$BE$36=$BS$1)*(MC_Dispositivo!$F$43:$BE$43=T$1),MC_Dispositivo!$F$53:$BE$189))</f>
        <v>0</v>
      </c>
      <c r="U120" s="357" cm="1">
        <f t="array" aca="1" ref="U120" ca="1">SUM(IF((MC_Dispositivo!$B$53:$B$189=$C120)*(MC_Dispositivo!$F$36:$BE$36=$BS$1)*(MC_Dispositivo!$F$43:$BE$43=U$1),MC_Dispositivo!$F$53:$BE$189))</f>
        <v>0</v>
      </c>
      <c r="V120" s="357" cm="1">
        <f t="array" aca="1" ref="V120" ca="1">SUM(IF((MC_Dispositivo!$B$53:$B$189=$C120)*(MC_Dispositivo!$F$36:$BE$36=$BS$1)*(MC_Dispositivo!$F$43:$BE$43=V$1),MC_Dispositivo!$F$53:$BE$189))</f>
        <v>0</v>
      </c>
      <c r="W120" s="357" cm="1">
        <f t="array" aca="1" ref="W120" ca="1">SUM(IF((MC_Dispositivo!$B$53:$B$189=$C120)*(MC_Dispositivo!$F$36:$BE$36=$BS$1)*(MC_Dispositivo!$F$43:$BE$43=W$1),MC_Dispositivo!$F$53:$BE$189))</f>
        <v>0</v>
      </c>
      <c r="X120" s="357" cm="1">
        <f t="array" aca="1" ref="X120" ca="1">SUM(IF((MC_Dispositivo!$B$53:$B$189=$C120)*(MC_Dispositivo!$F$36:$BE$36=$BS$1)*(MC_Dispositivo!$F$43:$BE$43=X$1),MC_Dispositivo!$F$53:$BE$189))</f>
        <v>0</v>
      </c>
      <c r="Y120" s="357" cm="1">
        <f t="array" aca="1" ref="Y120" ca="1">SUM(IF((MC_Dispositivo!$B$53:$B$189=$C120)*(MC_Dispositivo!$F$36:$BE$36=$BS$1)*(MC_Dispositivo!$F$43:$BE$43=Y$1),MC_Dispositivo!$F$53:$BE$189))</f>
        <v>0</v>
      </c>
      <c r="Z120" s="357" cm="1">
        <f t="array" aca="1" ref="Z120" ca="1">SUM(IF((MC_Dispositivo!$B$53:$B$189=$C120)*(MC_Dispositivo!$F$36:$BE$36=$BS$1)*(MC_Dispositivo!$F$43:$BE$43=Z$1),MC_Dispositivo!$F$53:$BE$189))</f>
        <v>0</v>
      </c>
      <c r="AA120" s="357" cm="1">
        <f t="array" aca="1" ref="AA120" ca="1">SUM(IF((MC_Dispositivo!$B$53:$B$189=$C120)*(MC_Dispositivo!$F$36:$BE$36=$BS$1)*(MC_Dispositivo!$F$43:$BE$43=AA$1),MC_Dispositivo!$F$53:$BE$189))</f>
        <v>0</v>
      </c>
      <c r="AB120" s="357" cm="1">
        <f t="array" aca="1" ref="AB120" ca="1">SUM(IF((MC_Dispositivo!$B$53:$B$189=$C120)*(MC_Dispositivo!$F$36:$BE$36=$BS$1)*(MC_Dispositivo!$F$43:$BE$43=AB$1),MC_Dispositivo!$F$53:$BE$189))</f>
        <v>0</v>
      </c>
      <c r="AC120" s="357" cm="1">
        <f t="array" aca="1" ref="AC120" ca="1">SUM(IF((MC_Dispositivo!$B$53:$B$189=$C120)*(MC_Dispositivo!$F$36:$BE$36=$BS$1)*(MC_Dispositivo!$F$43:$BE$43=AC$1),MC_Dispositivo!$F$53:$BE$189))</f>
        <v>0</v>
      </c>
      <c r="AD120" s="357" cm="1">
        <f t="array" aca="1" ref="AD120" ca="1">SUM(IF((MC_Dispositivo!$B$53:$B$189=$C120)*(MC_Dispositivo!$F$36:$BE$36=$BS$1)*(MC_Dispositivo!$F$43:$BE$43=AD$1),MC_Dispositivo!$F$53:$BE$189))</f>
        <v>0</v>
      </c>
      <c r="AE120" s="357" cm="1">
        <f t="array" aca="1" ref="AE120" ca="1">SUM(IF((MC_Dispositivo!$B$53:$B$189=$C120)*(MC_Dispositivo!$F$36:$BE$36=$BS$1)*(MC_Dispositivo!$F$43:$BE$43=AE$1),MC_Dispositivo!$F$53:$BE$189))</f>
        <v>0</v>
      </c>
      <c r="AF120" s="357" cm="1">
        <f t="array" aca="1" ref="AF120" ca="1">SUM(IF((MC_Dispositivo!$B$53:$B$189=$C120)*(MC_Dispositivo!$F$36:$BE$36=$BS$1)*(MC_Dispositivo!$F$43:$BE$43=AF$1),MC_Dispositivo!$F$53:$BE$189))</f>
        <v>0</v>
      </c>
      <c r="AG120" s="357" cm="1">
        <f t="array" aca="1" ref="AG120" ca="1">SUM(IF((MC_Dispositivo!$B$53:$B$189=$C120)*(MC_Dispositivo!$F$36:$BE$36=$BS$1)*(MC_Dispositivo!$F$43:$BE$43=AG$1),MC_Dispositivo!$F$53:$BE$189))</f>
        <v>0</v>
      </c>
      <c r="AH120" s="357" cm="1">
        <f t="array" aca="1" ref="AH120" ca="1">SUM(IF((MC_Dispositivo!$B$53:$B$189=$C120)*(MC_Dispositivo!$F$36:$BE$36=$BS$1)*(MC_Dispositivo!$F$43:$BE$43=AH$1),MC_Dispositivo!$F$53:$BE$189))</f>
        <v>0</v>
      </c>
      <c r="AI120" s="357" cm="1">
        <f t="array" aca="1" ref="AI120" ca="1">SUM(IF((MC_Dispositivo!$B$53:$B$189=$C120)*(MC_Dispositivo!$F$36:$BE$36=$BS$1)*(MC_Dispositivo!$F$43:$BE$43=AI$1),MC_Dispositivo!$F$53:$BE$189))</f>
        <v>0</v>
      </c>
      <c r="AJ120" s="357" cm="1">
        <f t="array" aca="1" ref="AJ120" ca="1">SUM(IF((MC_Dispositivo!$B$53:$B$189=$C120)*(MC_Dispositivo!$F$36:$BE$36=$BS$1)*(MC_Dispositivo!$F$43:$BE$43=AJ$1),MC_Dispositivo!$F$53:$BE$189))</f>
        <v>0</v>
      </c>
      <c r="AK120" s="358">
        <f ca="1">IF(A120="","",INDEX([10]TPU!$G:$G,MATCH($A120,[10]TPU!$A:$A,0)))</f>
        <v>333.46</v>
      </c>
      <c r="AL120" s="359">
        <f t="shared" ca="1" si="54"/>
        <v>0</v>
      </c>
      <c r="AM120" s="359">
        <f t="shared" ca="1" si="55"/>
        <v>0</v>
      </c>
      <c r="AN120" s="359">
        <f t="shared" ca="1" si="56"/>
        <v>0</v>
      </c>
      <c r="AO120" s="359">
        <f t="shared" ca="1" si="57"/>
        <v>0</v>
      </c>
      <c r="AP120" s="359">
        <f t="shared" ca="1" si="58"/>
        <v>0</v>
      </c>
      <c r="AQ120" s="359">
        <f t="shared" ca="1" si="59"/>
        <v>0</v>
      </c>
      <c r="AR120" s="359">
        <f t="shared" ca="1" si="60"/>
        <v>0</v>
      </c>
      <c r="AS120" s="359">
        <f t="shared" ca="1" si="61"/>
        <v>0</v>
      </c>
      <c r="AT120" s="359">
        <f t="shared" ca="1" si="62"/>
        <v>0</v>
      </c>
      <c r="AU120" s="359">
        <f t="shared" ca="1" si="63"/>
        <v>0</v>
      </c>
      <c r="AV120" s="359">
        <f t="shared" ca="1" si="64"/>
        <v>0</v>
      </c>
      <c r="AW120" s="359">
        <f t="shared" ca="1" si="65"/>
        <v>0</v>
      </c>
      <c r="AX120" s="359">
        <f t="shared" ca="1" si="66"/>
        <v>0</v>
      </c>
      <c r="AY120" s="359">
        <f t="shared" ca="1" si="67"/>
        <v>0</v>
      </c>
      <c r="AZ120" s="359">
        <f t="shared" ca="1" si="68"/>
        <v>0</v>
      </c>
      <c r="BA120" s="359">
        <f t="shared" ca="1" si="69"/>
        <v>0</v>
      </c>
      <c r="BB120" s="359">
        <f t="shared" ca="1" si="70"/>
        <v>0</v>
      </c>
      <c r="BC120" s="359">
        <f t="shared" ca="1" si="71"/>
        <v>0</v>
      </c>
      <c r="BD120" s="359">
        <f t="shared" ca="1" si="72"/>
        <v>0</v>
      </c>
      <c r="BE120" s="359">
        <f t="shared" ca="1" si="73"/>
        <v>0</v>
      </c>
      <c r="BF120" s="359">
        <f t="shared" ca="1" si="74"/>
        <v>0</v>
      </c>
      <c r="BG120" s="359">
        <f t="shared" ca="1" si="75"/>
        <v>0</v>
      </c>
      <c r="BH120" s="359">
        <f t="shared" ca="1" si="76"/>
        <v>0</v>
      </c>
      <c r="BI120" s="359">
        <f t="shared" ca="1" si="77"/>
        <v>0</v>
      </c>
      <c r="BJ120" s="359">
        <f t="shared" ca="1" si="78"/>
        <v>0</v>
      </c>
      <c r="BK120" s="359">
        <f t="shared" ca="1" si="79"/>
        <v>0</v>
      </c>
      <c r="BL120" s="359">
        <f t="shared" ca="1" si="80"/>
        <v>0</v>
      </c>
      <c r="BM120" s="359">
        <f t="shared" ca="1" si="81"/>
        <v>0</v>
      </c>
      <c r="BN120" s="359">
        <f t="shared" ca="1" si="82"/>
        <v>0</v>
      </c>
      <c r="BO120" s="359">
        <f t="shared" ca="1" si="83"/>
        <v>0</v>
      </c>
      <c r="BP120" s="358">
        <f t="shared" ca="1" si="84"/>
        <v>0</v>
      </c>
      <c r="BQ120" s="206"/>
    </row>
    <row r="121" spans="1:70" ht="20.100000000000001" customHeight="1" x14ac:dyDescent="0.2">
      <c r="A121" s="354">
        <f ca="1">INDEX(MC_Dispositivo!B:E,MATCH('Quantitativo_BR-356'!C121,MC_Dispositivo!B:B,0),2)</f>
        <v>857</v>
      </c>
      <c r="B121" s="354" t="str">
        <f ca="1">INDEX([10]TPU!$B:$B,MATCH($A121,[10]TPU!$A:$A,0))</f>
        <v>SINAPI</v>
      </c>
      <c r="C121" s="354" t="s">
        <v>196</v>
      </c>
      <c r="D121" s="355" t="str">
        <f ca="1">INDEX(MC_Dispositivo!B:E,MATCH('Quantitativo_BR-356'!C121,MC_Dispositivo!B:B,0),3)</f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1" s="354" t="str">
        <f ca="1">INDEX(MC_Dispositivo!B:E,MATCH('Quantitativo_BR-356'!C121,MC_Dispositivo!B:B,0),4)</f>
        <v xml:space="preserve">m     </v>
      </c>
      <c r="F121" s="356" cm="1">
        <f t="array" aca="1" ref="F121" ca="1">IF($BS$1="Todos",SUM(IF(($BS$1="todos")*(MC_Dispositivo!$B$54:$B$212=$C121),MC_Dispositivo!$F$54:$BE$212)),SUM(IF((MC_Dispositivo!$F$36:$BE$36=$BS$1)*(MC_Dispositivo!$B$54:$B$212=$C121),MC_Dispositivo!$F$54:$BE$212)))</f>
        <v>0</v>
      </c>
      <c r="G121" s="357" cm="1">
        <f t="array" aca="1" ref="G121" ca="1">SUM(IF((MC_Dispositivo!$B$53:$B$189=$C121)*(MC_Dispositivo!$F$36:$BE$36=$BS$1)*(MC_Dispositivo!$F$43:$BE$43=G$1),MC_Dispositivo!$F$53:$BE$189))</f>
        <v>0</v>
      </c>
      <c r="H121" s="357" cm="1">
        <f t="array" aca="1" ref="H121" ca="1">SUM(IF((MC_Dispositivo!$B$53:$B$189=$C121)*(MC_Dispositivo!$F$36:$BE$36=$BS$1)*(MC_Dispositivo!$F$43:$BE$43=H$1),MC_Dispositivo!$F$53:$BE$189))</f>
        <v>0</v>
      </c>
      <c r="I121" s="357" cm="1">
        <f t="array" aca="1" ref="I121" ca="1">SUM(IF((MC_Dispositivo!$B$53:$B$189=$C121)*(MC_Dispositivo!$F$36:$BE$36=$BS$1)*(MC_Dispositivo!$F$43:$BE$43=I$1),MC_Dispositivo!$F$53:$BE$189))</f>
        <v>0</v>
      </c>
      <c r="J121" s="357" cm="1">
        <f t="array" aca="1" ref="J121" ca="1">SUM(IF((MC_Dispositivo!$B$53:$B$189=$C121)*(MC_Dispositivo!$F$36:$BE$36=$BS$1)*(MC_Dispositivo!$F$43:$BE$43=J$1),MC_Dispositivo!$F$53:$BE$189))</f>
        <v>0</v>
      </c>
      <c r="K121" s="357" cm="1">
        <f t="array" aca="1" ref="K121" ca="1">SUM(IF((MC_Dispositivo!$B$53:$B$189=$C121)*(MC_Dispositivo!$F$36:$BE$36=$BS$1)*(MC_Dispositivo!$F$43:$BE$43=K$1),MC_Dispositivo!$F$53:$BE$189))</f>
        <v>0</v>
      </c>
      <c r="L121" s="357" cm="1">
        <f t="array" aca="1" ref="L121" ca="1">SUM(IF((MC_Dispositivo!$B$53:$B$189=$C121)*(MC_Dispositivo!$F$36:$BE$36=$BS$1)*(MC_Dispositivo!$F$43:$BE$43=L$1),MC_Dispositivo!$F$53:$BE$189))</f>
        <v>0</v>
      </c>
      <c r="M121" s="357" cm="1">
        <f t="array" aca="1" ref="M121" ca="1">SUM(IF((MC_Dispositivo!$B$53:$B$189=$C121)*(MC_Dispositivo!$F$36:$BE$36=$BS$1)*(MC_Dispositivo!$F$43:$BE$43=M$1),MC_Dispositivo!$F$53:$BE$189))</f>
        <v>0</v>
      </c>
      <c r="N121" s="357" cm="1">
        <f t="array" aca="1" ref="N121" ca="1">SUM(IF((MC_Dispositivo!$B$53:$B$189=$C121)*(MC_Dispositivo!$F$36:$BE$36=$BS$1)*(MC_Dispositivo!$F$43:$BE$43=N$1),MC_Dispositivo!$F$53:$BE$189))</f>
        <v>0</v>
      </c>
      <c r="O121" s="357" cm="1">
        <f t="array" aca="1" ref="O121" ca="1">SUM(IF((MC_Dispositivo!$B$53:$B$189=$C121)*(MC_Dispositivo!$F$36:$BE$36=$BS$1)*(MC_Dispositivo!$F$43:$BE$43=O$1),MC_Dispositivo!$F$53:$BE$189))</f>
        <v>0</v>
      </c>
      <c r="P121" s="357" cm="1">
        <f t="array" aca="1" ref="P121" ca="1">SUM(IF((MC_Dispositivo!$B$53:$B$189=$C121)*(MC_Dispositivo!$F$36:$BE$36=$BS$1)*(MC_Dispositivo!$F$43:$BE$43=P$1),MC_Dispositivo!$F$53:$BE$189))</f>
        <v>0</v>
      </c>
      <c r="Q121" s="357" cm="1">
        <f t="array" aca="1" ref="Q121" ca="1">SUM(IF((MC_Dispositivo!$B$53:$B$189=$C121)*(MC_Dispositivo!$F$36:$BE$36=$BS$1)*(MC_Dispositivo!$F$43:$BE$43=Q$1),MC_Dispositivo!$F$53:$BE$189))</f>
        <v>0</v>
      </c>
      <c r="R121" s="357" cm="1">
        <f t="array" aca="1" ref="R121" ca="1">SUM(IF((MC_Dispositivo!$B$53:$B$189=$C121)*(MC_Dispositivo!$F$36:$BE$36=$BS$1)*(MC_Dispositivo!$F$43:$BE$43=R$1),MC_Dispositivo!$F$53:$BE$189))</f>
        <v>0</v>
      </c>
      <c r="S121" s="357" cm="1">
        <f t="array" aca="1" ref="S121" ca="1">SUM(IF((MC_Dispositivo!$B$53:$B$189=$C121)*(MC_Dispositivo!$F$36:$BE$36=$BS$1)*(MC_Dispositivo!$F$43:$BE$43=S$1),MC_Dispositivo!$F$53:$BE$189))</f>
        <v>0</v>
      </c>
      <c r="T121" s="357" cm="1">
        <f t="array" aca="1" ref="T121" ca="1">SUM(IF((MC_Dispositivo!$B$53:$B$189=$C121)*(MC_Dispositivo!$F$36:$BE$36=$BS$1)*(MC_Dispositivo!$F$43:$BE$43=T$1),MC_Dispositivo!$F$53:$BE$189))</f>
        <v>0</v>
      </c>
      <c r="U121" s="357" cm="1">
        <f t="array" aca="1" ref="U121" ca="1">SUM(IF((MC_Dispositivo!$B$53:$B$189=$C121)*(MC_Dispositivo!$F$36:$BE$36=$BS$1)*(MC_Dispositivo!$F$43:$BE$43=U$1),MC_Dispositivo!$F$53:$BE$189))</f>
        <v>0</v>
      </c>
      <c r="V121" s="357" cm="1">
        <f t="array" aca="1" ref="V121" ca="1">SUM(IF((MC_Dispositivo!$B$53:$B$189=$C121)*(MC_Dispositivo!$F$36:$BE$36=$BS$1)*(MC_Dispositivo!$F$43:$BE$43=V$1),MC_Dispositivo!$F$53:$BE$189))</f>
        <v>0</v>
      </c>
      <c r="W121" s="357" cm="1">
        <f t="array" aca="1" ref="W121" ca="1">SUM(IF((MC_Dispositivo!$B$53:$B$189=$C121)*(MC_Dispositivo!$F$36:$BE$36=$BS$1)*(MC_Dispositivo!$F$43:$BE$43=W$1),MC_Dispositivo!$F$53:$BE$189))</f>
        <v>0</v>
      </c>
      <c r="X121" s="357" cm="1">
        <f t="array" aca="1" ref="X121" ca="1">SUM(IF((MC_Dispositivo!$B$53:$B$189=$C121)*(MC_Dispositivo!$F$36:$BE$36=$BS$1)*(MC_Dispositivo!$F$43:$BE$43=X$1),MC_Dispositivo!$F$53:$BE$189))</f>
        <v>0</v>
      </c>
      <c r="Y121" s="357" cm="1">
        <f t="array" aca="1" ref="Y121" ca="1">SUM(IF((MC_Dispositivo!$B$53:$B$189=$C121)*(MC_Dispositivo!$F$36:$BE$36=$BS$1)*(MC_Dispositivo!$F$43:$BE$43=Y$1),MC_Dispositivo!$F$53:$BE$189))</f>
        <v>0</v>
      </c>
      <c r="Z121" s="357" cm="1">
        <f t="array" aca="1" ref="Z121" ca="1">SUM(IF((MC_Dispositivo!$B$53:$B$189=$C121)*(MC_Dispositivo!$F$36:$BE$36=$BS$1)*(MC_Dispositivo!$F$43:$BE$43=Z$1),MC_Dispositivo!$F$53:$BE$189))</f>
        <v>0</v>
      </c>
      <c r="AA121" s="357" cm="1">
        <f t="array" aca="1" ref="AA121" ca="1">SUM(IF((MC_Dispositivo!$B$53:$B$189=$C121)*(MC_Dispositivo!$F$36:$BE$36=$BS$1)*(MC_Dispositivo!$F$43:$BE$43=AA$1),MC_Dispositivo!$F$53:$BE$189))</f>
        <v>0</v>
      </c>
      <c r="AB121" s="357" cm="1">
        <f t="array" aca="1" ref="AB121" ca="1">SUM(IF((MC_Dispositivo!$B$53:$B$189=$C121)*(MC_Dispositivo!$F$36:$BE$36=$BS$1)*(MC_Dispositivo!$F$43:$BE$43=AB$1),MC_Dispositivo!$F$53:$BE$189))</f>
        <v>0</v>
      </c>
      <c r="AC121" s="357" cm="1">
        <f t="array" aca="1" ref="AC121" ca="1">SUM(IF((MC_Dispositivo!$B$53:$B$189=$C121)*(MC_Dispositivo!$F$36:$BE$36=$BS$1)*(MC_Dispositivo!$F$43:$BE$43=AC$1),MC_Dispositivo!$F$53:$BE$189))</f>
        <v>0</v>
      </c>
      <c r="AD121" s="357" cm="1">
        <f t="array" aca="1" ref="AD121" ca="1">SUM(IF((MC_Dispositivo!$B$53:$B$189=$C121)*(MC_Dispositivo!$F$36:$BE$36=$BS$1)*(MC_Dispositivo!$F$43:$BE$43=AD$1),MC_Dispositivo!$F$53:$BE$189))</f>
        <v>0</v>
      </c>
      <c r="AE121" s="357" cm="1">
        <f t="array" aca="1" ref="AE121" ca="1">SUM(IF((MC_Dispositivo!$B$53:$B$189=$C121)*(MC_Dispositivo!$F$36:$BE$36=$BS$1)*(MC_Dispositivo!$F$43:$BE$43=AE$1),MC_Dispositivo!$F$53:$BE$189))</f>
        <v>0</v>
      </c>
      <c r="AF121" s="357" cm="1">
        <f t="array" aca="1" ref="AF121" ca="1">SUM(IF((MC_Dispositivo!$B$53:$B$189=$C121)*(MC_Dispositivo!$F$36:$BE$36=$BS$1)*(MC_Dispositivo!$F$43:$BE$43=AF$1),MC_Dispositivo!$F$53:$BE$189))</f>
        <v>0</v>
      </c>
      <c r="AG121" s="357" cm="1">
        <f t="array" aca="1" ref="AG121" ca="1">SUM(IF((MC_Dispositivo!$B$53:$B$189=$C121)*(MC_Dispositivo!$F$36:$BE$36=$BS$1)*(MC_Dispositivo!$F$43:$BE$43=AG$1),MC_Dispositivo!$F$53:$BE$189))</f>
        <v>0</v>
      </c>
      <c r="AH121" s="357" cm="1">
        <f t="array" aca="1" ref="AH121" ca="1">SUM(IF((MC_Dispositivo!$B$53:$B$189=$C121)*(MC_Dispositivo!$F$36:$BE$36=$BS$1)*(MC_Dispositivo!$F$43:$BE$43=AH$1),MC_Dispositivo!$F$53:$BE$189))</f>
        <v>0</v>
      </c>
      <c r="AI121" s="357" cm="1">
        <f t="array" aca="1" ref="AI121" ca="1">SUM(IF((MC_Dispositivo!$B$53:$B$189=$C121)*(MC_Dispositivo!$F$36:$BE$36=$BS$1)*(MC_Dispositivo!$F$43:$BE$43=AI$1),MC_Dispositivo!$F$53:$BE$189))</f>
        <v>0</v>
      </c>
      <c r="AJ121" s="357" cm="1">
        <f t="array" aca="1" ref="AJ121" ca="1">SUM(IF((MC_Dispositivo!$B$53:$B$189=$C121)*(MC_Dispositivo!$F$36:$BE$36=$BS$1)*(MC_Dispositivo!$F$43:$BE$43=AJ$1),MC_Dispositivo!$F$53:$BE$189))</f>
        <v>0</v>
      </c>
      <c r="AK121" s="358">
        <f ca="1">IF(A121="","",INDEX([10]TPU!$G:$G,MATCH($A121,[10]TPU!$A:$A,0)))</f>
        <v>21.28</v>
      </c>
      <c r="AL121" s="359">
        <f t="shared" ca="1" si="54"/>
        <v>0</v>
      </c>
      <c r="AM121" s="359">
        <f t="shared" ca="1" si="55"/>
        <v>0</v>
      </c>
      <c r="AN121" s="359">
        <f t="shared" ca="1" si="56"/>
        <v>0</v>
      </c>
      <c r="AO121" s="359">
        <f t="shared" ca="1" si="57"/>
        <v>0</v>
      </c>
      <c r="AP121" s="359">
        <f t="shared" ca="1" si="58"/>
        <v>0</v>
      </c>
      <c r="AQ121" s="359">
        <f t="shared" ca="1" si="59"/>
        <v>0</v>
      </c>
      <c r="AR121" s="359">
        <f t="shared" ca="1" si="60"/>
        <v>0</v>
      </c>
      <c r="AS121" s="359">
        <f t="shared" ca="1" si="61"/>
        <v>0</v>
      </c>
      <c r="AT121" s="359">
        <f t="shared" ca="1" si="62"/>
        <v>0</v>
      </c>
      <c r="AU121" s="359">
        <f t="shared" ca="1" si="63"/>
        <v>0</v>
      </c>
      <c r="AV121" s="359">
        <f t="shared" ca="1" si="64"/>
        <v>0</v>
      </c>
      <c r="AW121" s="359">
        <f t="shared" ca="1" si="65"/>
        <v>0</v>
      </c>
      <c r="AX121" s="359">
        <f t="shared" ca="1" si="66"/>
        <v>0</v>
      </c>
      <c r="AY121" s="359">
        <f t="shared" ca="1" si="67"/>
        <v>0</v>
      </c>
      <c r="AZ121" s="359">
        <f t="shared" ca="1" si="68"/>
        <v>0</v>
      </c>
      <c r="BA121" s="359">
        <f t="shared" ca="1" si="69"/>
        <v>0</v>
      </c>
      <c r="BB121" s="359">
        <f t="shared" ca="1" si="70"/>
        <v>0</v>
      </c>
      <c r="BC121" s="359">
        <f t="shared" ca="1" si="71"/>
        <v>0</v>
      </c>
      <c r="BD121" s="359">
        <f t="shared" ca="1" si="72"/>
        <v>0</v>
      </c>
      <c r="BE121" s="359">
        <f t="shared" ca="1" si="73"/>
        <v>0</v>
      </c>
      <c r="BF121" s="359">
        <f t="shared" ca="1" si="74"/>
        <v>0</v>
      </c>
      <c r="BG121" s="359">
        <f t="shared" ca="1" si="75"/>
        <v>0</v>
      </c>
      <c r="BH121" s="359">
        <f t="shared" ca="1" si="76"/>
        <v>0</v>
      </c>
      <c r="BI121" s="359">
        <f t="shared" ca="1" si="77"/>
        <v>0</v>
      </c>
      <c r="BJ121" s="359">
        <f t="shared" ca="1" si="78"/>
        <v>0</v>
      </c>
      <c r="BK121" s="359">
        <f t="shared" ca="1" si="79"/>
        <v>0</v>
      </c>
      <c r="BL121" s="359">
        <f t="shared" ca="1" si="80"/>
        <v>0</v>
      </c>
      <c r="BM121" s="359">
        <f t="shared" ca="1" si="81"/>
        <v>0</v>
      </c>
      <c r="BN121" s="359">
        <f t="shared" ca="1" si="82"/>
        <v>0</v>
      </c>
      <c r="BO121" s="359">
        <f t="shared" ca="1" si="83"/>
        <v>0</v>
      </c>
      <c r="BP121" s="358">
        <f t="shared" ca="1" si="84"/>
        <v>0</v>
      </c>
      <c r="BQ121" s="206"/>
    </row>
    <row r="122" spans="1:70" ht="20.100000000000001" customHeight="1" x14ac:dyDescent="0.2">
      <c r="A122" s="354">
        <f ca="1">INDEX(MC_Dispositivo!B:E,MATCH('Quantitativo_BR-356'!C122,MC_Dispositivo!B:B,0),2)</f>
        <v>868</v>
      </c>
      <c r="B122" s="354" t="str">
        <f ca="1">INDEX([10]TPU!$B:$B,MATCH($A122,[10]TPU!$A:$A,0))</f>
        <v>SINAPI</v>
      </c>
      <c r="C122" s="354" t="s">
        <v>198</v>
      </c>
      <c r="D122" s="355" t="str">
        <f ca="1">INDEX(MC_Dispositivo!B:E,MATCH('Quantitativo_BR-356'!C122,MC_Dispositivo!B:B,0),3)</f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2" s="354" t="str">
        <f ca="1">INDEX(MC_Dispositivo!B:E,MATCH('Quantitativo_BR-356'!C122,MC_Dispositivo!B:B,0),4)</f>
        <v xml:space="preserve">m     </v>
      </c>
      <c r="F122" s="356" cm="1">
        <f t="array" aca="1" ref="F122" ca="1">IF($BS$1="Todos",SUM(IF(($BS$1="todos")*(MC_Dispositivo!$B$54:$B$212=$C122),MC_Dispositivo!$F$54:$BE$212)),SUM(IF((MC_Dispositivo!$F$36:$BE$36=$BS$1)*(MC_Dispositivo!$B$54:$B$212=$C122),MC_Dispositivo!$F$54:$BE$212)))</f>
        <v>0</v>
      </c>
      <c r="G122" s="357" cm="1">
        <f t="array" aca="1" ref="G122" ca="1">SUM(IF((MC_Dispositivo!$B$53:$B$189=$C122)*(MC_Dispositivo!$F$36:$BE$36=$BS$1)*(MC_Dispositivo!$F$43:$BE$43=G$1),MC_Dispositivo!$F$53:$BE$189))</f>
        <v>0</v>
      </c>
      <c r="H122" s="357" cm="1">
        <f t="array" aca="1" ref="H122" ca="1">SUM(IF((MC_Dispositivo!$B$53:$B$189=$C122)*(MC_Dispositivo!$F$36:$BE$36=$BS$1)*(MC_Dispositivo!$F$43:$BE$43=H$1),MC_Dispositivo!$F$53:$BE$189))</f>
        <v>0</v>
      </c>
      <c r="I122" s="357" cm="1">
        <f t="array" aca="1" ref="I122" ca="1">SUM(IF((MC_Dispositivo!$B$53:$B$189=$C122)*(MC_Dispositivo!$F$36:$BE$36=$BS$1)*(MC_Dispositivo!$F$43:$BE$43=I$1),MC_Dispositivo!$F$53:$BE$189))</f>
        <v>0</v>
      </c>
      <c r="J122" s="357" cm="1">
        <f t="array" aca="1" ref="J122" ca="1">SUM(IF((MC_Dispositivo!$B$53:$B$189=$C122)*(MC_Dispositivo!$F$36:$BE$36=$BS$1)*(MC_Dispositivo!$F$43:$BE$43=J$1),MC_Dispositivo!$F$53:$BE$189))</f>
        <v>0</v>
      </c>
      <c r="K122" s="357" cm="1">
        <f t="array" aca="1" ref="K122" ca="1">SUM(IF((MC_Dispositivo!$B$53:$B$189=$C122)*(MC_Dispositivo!$F$36:$BE$36=$BS$1)*(MC_Dispositivo!$F$43:$BE$43=K$1),MC_Dispositivo!$F$53:$BE$189))</f>
        <v>0</v>
      </c>
      <c r="L122" s="357" cm="1">
        <f t="array" aca="1" ref="L122" ca="1">SUM(IF((MC_Dispositivo!$B$53:$B$189=$C122)*(MC_Dispositivo!$F$36:$BE$36=$BS$1)*(MC_Dispositivo!$F$43:$BE$43=L$1),MC_Dispositivo!$F$53:$BE$189))</f>
        <v>0</v>
      </c>
      <c r="M122" s="357" cm="1">
        <f t="array" aca="1" ref="M122" ca="1">SUM(IF((MC_Dispositivo!$B$53:$B$189=$C122)*(MC_Dispositivo!$F$36:$BE$36=$BS$1)*(MC_Dispositivo!$F$43:$BE$43=M$1),MC_Dispositivo!$F$53:$BE$189))</f>
        <v>0</v>
      </c>
      <c r="N122" s="357" cm="1">
        <f t="array" aca="1" ref="N122" ca="1">SUM(IF((MC_Dispositivo!$B$53:$B$189=$C122)*(MC_Dispositivo!$F$36:$BE$36=$BS$1)*(MC_Dispositivo!$F$43:$BE$43=N$1),MC_Dispositivo!$F$53:$BE$189))</f>
        <v>0</v>
      </c>
      <c r="O122" s="357" cm="1">
        <f t="array" aca="1" ref="O122" ca="1">SUM(IF((MC_Dispositivo!$B$53:$B$189=$C122)*(MC_Dispositivo!$F$36:$BE$36=$BS$1)*(MC_Dispositivo!$F$43:$BE$43=O$1),MC_Dispositivo!$F$53:$BE$189))</f>
        <v>0</v>
      </c>
      <c r="P122" s="357" cm="1">
        <f t="array" aca="1" ref="P122" ca="1">SUM(IF((MC_Dispositivo!$B$53:$B$189=$C122)*(MC_Dispositivo!$F$36:$BE$36=$BS$1)*(MC_Dispositivo!$F$43:$BE$43=P$1),MC_Dispositivo!$F$53:$BE$189))</f>
        <v>0</v>
      </c>
      <c r="Q122" s="357" cm="1">
        <f t="array" aca="1" ref="Q122" ca="1">SUM(IF((MC_Dispositivo!$B$53:$B$189=$C122)*(MC_Dispositivo!$F$36:$BE$36=$BS$1)*(MC_Dispositivo!$F$43:$BE$43=Q$1),MC_Dispositivo!$F$53:$BE$189))</f>
        <v>0</v>
      </c>
      <c r="R122" s="357" cm="1">
        <f t="array" aca="1" ref="R122" ca="1">SUM(IF((MC_Dispositivo!$B$53:$B$189=$C122)*(MC_Dispositivo!$F$36:$BE$36=$BS$1)*(MC_Dispositivo!$F$43:$BE$43=R$1),MC_Dispositivo!$F$53:$BE$189))</f>
        <v>0</v>
      </c>
      <c r="S122" s="357" cm="1">
        <f t="array" aca="1" ref="S122" ca="1">SUM(IF((MC_Dispositivo!$B$53:$B$189=$C122)*(MC_Dispositivo!$F$36:$BE$36=$BS$1)*(MC_Dispositivo!$F$43:$BE$43=S$1),MC_Dispositivo!$F$53:$BE$189))</f>
        <v>0</v>
      </c>
      <c r="T122" s="357" cm="1">
        <f t="array" aca="1" ref="T122" ca="1">SUM(IF((MC_Dispositivo!$B$53:$B$189=$C122)*(MC_Dispositivo!$F$36:$BE$36=$BS$1)*(MC_Dispositivo!$F$43:$BE$43=T$1),MC_Dispositivo!$F$53:$BE$189))</f>
        <v>0</v>
      </c>
      <c r="U122" s="357" cm="1">
        <f t="array" aca="1" ref="U122" ca="1">SUM(IF((MC_Dispositivo!$B$53:$B$189=$C122)*(MC_Dispositivo!$F$36:$BE$36=$BS$1)*(MC_Dispositivo!$F$43:$BE$43=U$1),MC_Dispositivo!$F$53:$BE$189))</f>
        <v>0</v>
      </c>
      <c r="V122" s="357" cm="1">
        <f t="array" aca="1" ref="V122" ca="1">SUM(IF((MC_Dispositivo!$B$53:$B$189=$C122)*(MC_Dispositivo!$F$36:$BE$36=$BS$1)*(MC_Dispositivo!$F$43:$BE$43=V$1),MC_Dispositivo!$F$53:$BE$189))</f>
        <v>0</v>
      </c>
      <c r="W122" s="357" cm="1">
        <f t="array" aca="1" ref="W122" ca="1">SUM(IF((MC_Dispositivo!$B$53:$B$189=$C122)*(MC_Dispositivo!$F$36:$BE$36=$BS$1)*(MC_Dispositivo!$F$43:$BE$43=W$1),MC_Dispositivo!$F$53:$BE$189))</f>
        <v>0</v>
      </c>
      <c r="X122" s="357" cm="1">
        <f t="array" aca="1" ref="X122" ca="1">SUM(IF((MC_Dispositivo!$B$53:$B$189=$C122)*(MC_Dispositivo!$F$36:$BE$36=$BS$1)*(MC_Dispositivo!$F$43:$BE$43=X$1),MC_Dispositivo!$F$53:$BE$189))</f>
        <v>0</v>
      </c>
      <c r="Y122" s="357" cm="1">
        <f t="array" aca="1" ref="Y122" ca="1">SUM(IF((MC_Dispositivo!$B$53:$B$189=$C122)*(MC_Dispositivo!$F$36:$BE$36=$BS$1)*(MC_Dispositivo!$F$43:$BE$43=Y$1),MC_Dispositivo!$F$53:$BE$189))</f>
        <v>0</v>
      </c>
      <c r="Z122" s="357" cm="1">
        <f t="array" aca="1" ref="Z122" ca="1">SUM(IF((MC_Dispositivo!$B$53:$B$189=$C122)*(MC_Dispositivo!$F$36:$BE$36=$BS$1)*(MC_Dispositivo!$F$43:$BE$43=Z$1),MC_Dispositivo!$F$53:$BE$189))</f>
        <v>0</v>
      </c>
      <c r="AA122" s="357" cm="1">
        <f t="array" aca="1" ref="AA122" ca="1">SUM(IF((MC_Dispositivo!$B$53:$B$189=$C122)*(MC_Dispositivo!$F$36:$BE$36=$BS$1)*(MC_Dispositivo!$F$43:$BE$43=AA$1),MC_Dispositivo!$F$53:$BE$189))</f>
        <v>0</v>
      </c>
      <c r="AB122" s="357" cm="1">
        <f t="array" aca="1" ref="AB122" ca="1">SUM(IF((MC_Dispositivo!$B$53:$B$189=$C122)*(MC_Dispositivo!$F$36:$BE$36=$BS$1)*(MC_Dispositivo!$F$43:$BE$43=AB$1),MC_Dispositivo!$F$53:$BE$189))</f>
        <v>0</v>
      </c>
      <c r="AC122" s="357" cm="1">
        <f t="array" aca="1" ref="AC122" ca="1">SUM(IF((MC_Dispositivo!$B$53:$B$189=$C122)*(MC_Dispositivo!$F$36:$BE$36=$BS$1)*(MC_Dispositivo!$F$43:$BE$43=AC$1),MC_Dispositivo!$F$53:$BE$189))</f>
        <v>0</v>
      </c>
      <c r="AD122" s="357" cm="1">
        <f t="array" aca="1" ref="AD122" ca="1">SUM(IF((MC_Dispositivo!$B$53:$B$189=$C122)*(MC_Dispositivo!$F$36:$BE$36=$BS$1)*(MC_Dispositivo!$F$43:$BE$43=AD$1),MC_Dispositivo!$F$53:$BE$189))</f>
        <v>0</v>
      </c>
      <c r="AE122" s="357" cm="1">
        <f t="array" aca="1" ref="AE122" ca="1">SUM(IF((MC_Dispositivo!$B$53:$B$189=$C122)*(MC_Dispositivo!$F$36:$BE$36=$BS$1)*(MC_Dispositivo!$F$43:$BE$43=AE$1),MC_Dispositivo!$F$53:$BE$189))</f>
        <v>0</v>
      </c>
      <c r="AF122" s="357" cm="1">
        <f t="array" aca="1" ref="AF122" ca="1">SUM(IF((MC_Dispositivo!$B$53:$B$189=$C122)*(MC_Dispositivo!$F$36:$BE$36=$BS$1)*(MC_Dispositivo!$F$43:$BE$43=AF$1),MC_Dispositivo!$F$53:$BE$189))</f>
        <v>0</v>
      </c>
      <c r="AG122" s="357" cm="1">
        <f t="array" aca="1" ref="AG122" ca="1">SUM(IF((MC_Dispositivo!$B$53:$B$189=$C122)*(MC_Dispositivo!$F$36:$BE$36=$BS$1)*(MC_Dispositivo!$F$43:$BE$43=AG$1),MC_Dispositivo!$F$53:$BE$189))</f>
        <v>0</v>
      </c>
      <c r="AH122" s="357" cm="1">
        <f t="array" aca="1" ref="AH122" ca="1">SUM(IF((MC_Dispositivo!$B$53:$B$189=$C122)*(MC_Dispositivo!$F$36:$BE$36=$BS$1)*(MC_Dispositivo!$F$43:$BE$43=AH$1),MC_Dispositivo!$F$53:$BE$189))</f>
        <v>0</v>
      </c>
      <c r="AI122" s="357" cm="1">
        <f t="array" aca="1" ref="AI122" ca="1">SUM(IF((MC_Dispositivo!$B$53:$B$189=$C122)*(MC_Dispositivo!$F$36:$BE$36=$BS$1)*(MC_Dispositivo!$F$43:$BE$43=AI$1),MC_Dispositivo!$F$53:$BE$189))</f>
        <v>0</v>
      </c>
      <c r="AJ122" s="357" cm="1">
        <f t="array" aca="1" ref="AJ122" ca="1">SUM(IF((MC_Dispositivo!$B$53:$B$189=$C122)*(MC_Dispositivo!$F$36:$BE$36=$BS$1)*(MC_Dispositivo!$F$43:$BE$43=AJ$1),MC_Dispositivo!$F$53:$BE$189))</f>
        <v>0</v>
      </c>
      <c r="AK122" s="358">
        <f ca="1">IF(A122="","",INDEX([10]TPU!$G:$G,MATCH($A122,[10]TPU!$A:$A,0)))</f>
        <v>30.34</v>
      </c>
      <c r="AL122" s="359">
        <f t="shared" ca="1" si="54"/>
        <v>0</v>
      </c>
      <c r="AM122" s="359">
        <f t="shared" ca="1" si="55"/>
        <v>0</v>
      </c>
      <c r="AN122" s="359">
        <f t="shared" ca="1" si="56"/>
        <v>0</v>
      </c>
      <c r="AO122" s="359">
        <f t="shared" ca="1" si="57"/>
        <v>0</v>
      </c>
      <c r="AP122" s="359">
        <f t="shared" ca="1" si="58"/>
        <v>0</v>
      </c>
      <c r="AQ122" s="359">
        <f t="shared" ca="1" si="59"/>
        <v>0</v>
      </c>
      <c r="AR122" s="359">
        <f t="shared" ca="1" si="60"/>
        <v>0</v>
      </c>
      <c r="AS122" s="359">
        <f t="shared" ca="1" si="61"/>
        <v>0</v>
      </c>
      <c r="AT122" s="359">
        <f t="shared" ca="1" si="62"/>
        <v>0</v>
      </c>
      <c r="AU122" s="359">
        <f t="shared" ca="1" si="63"/>
        <v>0</v>
      </c>
      <c r="AV122" s="359">
        <f t="shared" ca="1" si="64"/>
        <v>0</v>
      </c>
      <c r="AW122" s="359">
        <f t="shared" ca="1" si="65"/>
        <v>0</v>
      </c>
      <c r="AX122" s="359">
        <f t="shared" ca="1" si="66"/>
        <v>0</v>
      </c>
      <c r="AY122" s="359">
        <f t="shared" ca="1" si="67"/>
        <v>0</v>
      </c>
      <c r="AZ122" s="359">
        <f t="shared" ca="1" si="68"/>
        <v>0</v>
      </c>
      <c r="BA122" s="359">
        <f t="shared" ca="1" si="69"/>
        <v>0</v>
      </c>
      <c r="BB122" s="359">
        <f t="shared" ca="1" si="70"/>
        <v>0</v>
      </c>
      <c r="BC122" s="359">
        <f t="shared" ca="1" si="71"/>
        <v>0</v>
      </c>
      <c r="BD122" s="359">
        <f t="shared" ca="1" si="72"/>
        <v>0</v>
      </c>
      <c r="BE122" s="359">
        <f t="shared" ca="1" si="73"/>
        <v>0</v>
      </c>
      <c r="BF122" s="359">
        <f t="shared" ca="1" si="74"/>
        <v>0</v>
      </c>
      <c r="BG122" s="359">
        <f t="shared" ca="1" si="75"/>
        <v>0</v>
      </c>
      <c r="BH122" s="359">
        <f t="shared" ca="1" si="76"/>
        <v>0</v>
      </c>
      <c r="BI122" s="359">
        <f t="shared" ca="1" si="77"/>
        <v>0</v>
      </c>
      <c r="BJ122" s="359">
        <f t="shared" ca="1" si="78"/>
        <v>0</v>
      </c>
      <c r="BK122" s="359">
        <f t="shared" ca="1" si="79"/>
        <v>0</v>
      </c>
      <c r="BL122" s="359">
        <f t="shared" ca="1" si="80"/>
        <v>0</v>
      </c>
      <c r="BM122" s="359">
        <f t="shared" ca="1" si="81"/>
        <v>0</v>
      </c>
      <c r="BN122" s="359">
        <f t="shared" ca="1" si="82"/>
        <v>0</v>
      </c>
      <c r="BO122" s="359">
        <f t="shared" ca="1" si="83"/>
        <v>0</v>
      </c>
      <c r="BP122" s="358">
        <f t="shared" ca="1" si="84"/>
        <v>0</v>
      </c>
      <c r="BQ122" s="206"/>
    </row>
    <row r="123" spans="1:70" ht="20.100000000000001" customHeight="1" x14ac:dyDescent="0.2">
      <c r="A123" s="354">
        <f ca="1">INDEX(MC_Dispositivo!B:E,MATCH('Quantitativo_BR-356'!C123,MC_Dispositivo!B:B,0),2)</f>
        <v>101632</v>
      </c>
      <c r="B123" s="354" t="str">
        <f ca="1">INDEX([10]TPU!$B:$B,MATCH($A123,[10]TPU!$A:$A,0))</f>
        <v>SINAPI</v>
      </c>
      <c r="C123" s="354" t="s">
        <v>199</v>
      </c>
      <c r="D123" s="355" t="str">
        <f ca="1">INDEX(MC_Dispositivo!B:E,MATCH('Quantitativo_BR-356'!C123,MC_Dispositivo!B:B,0),3)</f>
        <v>relé fotoelétrico para comando de iluminação externa 1000 w - fornecimento e instalação. af_08/2020</v>
      </c>
      <c r="E123" s="354" t="str">
        <f ca="1">INDEX(MC_Dispositivo!B:E,MATCH('Quantitativo_BR-356'!C123,MC_Dispositivo!B:B,0),4)</f>
        <v>un</v>
      </c>
      <c r="F123" s="356" cm="1">
        <f t="array" aca="1" ref="F123" ca="1">IF($BS$1="Todos",SUM(IF(($BS$1="todos")*(MC_Dispositivo!$B$54:$B$212=$C123),MC_Dispositivo!$F$54:$BE$212)),SUM(IF((MC_Dispositivo!$F$36:$BE$36=$BS$1)*(MC_Dispositivo!$B$54:$B$212=$C123),MC_Dispositivo!$F$54:$BE$212)))</f>
        <v>0</v>
      </c>
      <c r="G123" s="357" cm="1">
        <f t="array" aca="1" ref="G123" ca="1">SUM(IF((MC_Dispositivo!$B$53:$B$189=$C123)*(MC_Dispositivo!$F$36:$BE$36=$BS$1)*(MC_Dispositivo!$F$43:$BE$43=G$1),MC_Dispositivo!$F$53:$BE$189))</f>
        <v>0</v>
      </c>
      <c r="H123" s="357" cm="1">
        <f t="array" aca="1" ref="H123" ca="1">SUM(IF((MC_Dispositivo!$B$53:$B$189=$C123)*(MC_Dispositivo!$F$36:$BE$36=$BS$1)*(MC_Dispositivo!$F$43:$BE$43=H$1),MC_Dispositivo!$F$53:$BE$189))</f>
        <v>0</v>
      </c>
      <c r="I123" s="357" cm="1">
        <f t="array" aca="1" ref="I123" ca="1">SUM(IF((MC_Dispositivo!$B$53:$B$189=$C123)*(MC_Dispositivo!$F$36:$BE$36=$BS$1)*(MC_Dispositivo!$F$43:$BE$43=I$1),MC_Dispositivo!$F$53:$BE$189))</f>
        <v>0</v>
      </c>
      <c r="J123" s="357" cm="1">
        <f t="array" aca="1" ref="J123" ca="1">SUM(IF((MC_Dispositivo!$B$53:$B$189=$C123)*(MC_Dispositivo!$F$36:$BE$36=$BS$1)*(MC_Dispositivo!$F$43:$BE$43=J$1),MC_Dispositivo!$F$53:$BE$189))</f>
        <v>0</v>
      </c>
      <c r="K123" s="357" cm="1">
        <f t="array" aca="1" ref="K123" ca="1">SUM(IF((MC_Dispositivo!$B$53:$B$189=$C123)*(MC_Dispositivo!$F$36:$BE$36=$BS$1)*(MC_Dispositivo!$F$43:$BE$43=K$1),MC_Dispositivo!$F$53:$BE$189))</f>
        <v>0</v>
      </c>
      <c r="L123" s="357" cm="1">
        <f t="array" aca="1" ref="L123" ca="1">SUM(IF((MC_Dispositivo!$B$53:$B$189=$C123)*(MC_Dispositivo!$F$36:$BE$36=$BS$1)*(MC_Dispositivo!$F$43:$BE$43=L$1),MC_Dispositivo!$F$53:$BE$189))</f>
        <v>0</v>
      </c>
      <c r="M123" s="357" cm="1">
        <f t="array" aca="1" ref="M123" ca="1">SUM(IF((MC_Dispositivo!$B$53:$B$189=$C123)*(MC_Dispositivo!$F$36:$BE$36=$BS$1)*(MC_Dispositivo!$F$43:$BE$43=M$1),MC_Dispositivo!$F$53:$BE$189))</f>
        <v>0</v>
      </c>
      <c r="N123" s="357" cm="1">
        <f t="array" aca="1" ref="N123" ca="1">SUM(IF((MC_Dispositivo!$B$53:$B$189=$C123)*(MC_Dispositivo!$F$36:$BE$36=$BS$1)*(MC_Dispositivo!$F$43:$BE$43=N$1),MC_Dispositivo!$F$53:$BE$189))</f>
        <v>0</v>
      </c>
      <c r="O123" s="357" cm="1">
        <f t="array" aca="1" ref="O123" ca="1">SUM(IF((MC_Dispositivo!$B$53:$B$189=$C123)*(MC_Dispositivo!$F$36:$BE$36=$BS$1)*(MC_Dispositivo!$F$43:$BE$43=O$1),MC_Dispositivo!$F$53:$BE$189))</f>
        <v>0</v>
      </c>
      <c r="P123" s="357" cm="1">
        <f t="array" aca="1" ref="P123" ca="1">SUM(IF((MC_Dispositivo!$B$53:$B$189=$C123)*(MC_Dispositivo!$F$36:$BE$36=$BS$1)*(MC_Dispositivo!$F$43:$BE$43=P$1),MC_Dispositivo!$F$53:$BE$189))</f>
        <v>0</v>
      </c>
      <c r="Q123" s="357" cm="1">
        <f t="array" aca="1" ref="Q123" ca="1">SUM(IF((MC_Dispositivo!$B$53:$B$189=$C123)*(MC_Dispositivo!$F$36:$BE$36=$BS$1)*(MC_Dispositivo!$F$43:$BE$43=Q$1),MC_Dispositivo!$F$53:$BE$189))</f>
        <v>0</v>
      </c>
      <c r="R123" s="357" cm="1">
        <f t="array" aca="1" ref="R123" ca="1">SUM(IF((MC_Dispositivo!$B$53:$B$189=$C123)*(MC_Dispositivo!$F$36:$BE$36=$BS$1)*(MC_Dispositivo!$F$43:$BE$43=R$1),MC_Dispositivo!$F$53:$BE$189))</f>
        <v>0</v>
      </c>
      <c r="S123" s="357" cm="1">
        <f t="array" aca="1" ref="S123" ca="1">SUM(IF((MC_Dispositivo!$B$53:$B$189=$C123)*(MC_Dispositivo!$F$36:$BE$36=$BS$1)*(MC_Dispositivo!$F$43:$BE$43=S$1),MC_Dispositivo!$F$53:$BE$189))</f>
        <v>0</v>
      </c>
      <c r="T123" s="357" cm="1">
        <f t="array" aca="1" ref="T123" ca="1">SUM(IF((MC_Dispositivo!$B$53:$B$189=$C123)*(MC_Dispositivo!$F$36:$BE$36=$BS$1)*(MC_Dispositivo!$F$43:$BE$43=T$1),MC_Dispositivo!$F$53:$BE$189))</f>
        <v>0</v>
      </c>
      <c r="U123" s="357" cm="1">
        <f t="array" aca="1" ref="U123" ca="1">SUM(IF((MC_Dispositivo!$B$53:$B$189=$C123)*(MC_Dispositivo!$F$36:$BE$36=$BS$1)*(MC_Dispositivo!$F$43:$BE$43=U$1),MC_Dispositivo!$F$53:$BE$189))</f>
        <v>0</v>
      </c>
      <c r="V123" s="357" cm="1">
        <f t="array" aca="1" ref="V123" ca="1">SUM(IF((MC_Dispositivo!$B$53:$B$189=$C123)*(MC_Dispositivo!$F$36:$BE$36=$BS$1)*(MC_Dispositivo!$F$43:$BE$43=V$1),MC_Dispositivo!$F$53:$BE$189))</f>
        <v>0</v>
      </c>
      <c r="W123" s="357" cm="1">
        <f t="array" aca="1" ref="W123" ca="1">SUM(IF((MC_Dispositivo!$B$53:$B$189=$C123)*(MC_Dispositivo!$F$36:$BE$36=$BS$1)*(MC_Dispositivo!$F$43:$BE$43=W$1),MC_Dispositivo!$F$53:$BE$189))</f>
        <v>0</v>
      </c>
      <c r="X123" s="357" cm="1">
        <f t="array" aca="1" ref="X123" ca="1">SUM(IF((MC_Dispositivo!$B$53:$B$189=$C123)*(MC_Dispositivo!$F$36:$BE$36=$BS$1)*(MC_Dispositivo!$F$43:$BE$43=X$1),MC_Dispositivo!$F$53:$BE$189))</f>
        <v>0</v>
      </c>
      <c r="Y123" s="357" cm="1">
        <f t="array" aca="1" ref="Y123" ca="1">SUM(IF((MC_Dispositivo!$B$53:$B$189=$C123)*(MC_Dispositivo!$F$36:$BE$36=$BS$1)*(MC_Dispositivo!$F$43:$BE$43=Y$1),MC_Dispositivo!$F$53:$BE$189))</f>
        <v>0</v>
      </c>
      <c r="Z123" s="357" cm="1">
        <f t="array" aca="1" ref="Z123" ca="1">SUM(IF((MC_Dispositivo!$B$53:$B$189=$C123)*(MC_Dispositivo!$F$36:$BE$36=$BS$1)*(MC_Dispositivo!$F$43:$BE$43=Z$1),MC_Dispositivo!$F$53:$BE$189))</f>
        <v>0</v>
      </c>
      <c r="AA123" s="357" cm="1">
        <f t="array" aca="1" ref="AA123" ca="1">SUM(IF((MC_Dispositivo!$B$53:$B$189=$C123)*(MC_Dispositivo!$F$36:$BE$36=$BS$1)*(MC_Dispositivo!$F$43:$BE$43=AA$1),MC_Dispositivo!$F$53:$BE$189))</f>
        <v>0</v>
      </c>
      <c r="AB123" s="357" cm="1">
        <f t="array" aca="1" ref="AB123" ca="1">SUM(IF((MC_Dispositivo!$B$53:$B$189=$C123)*(MC_Dispositivo!$F$36:$BE$36=$BS$1)*(MC_Dispositivo!$F$43:$BE$43=AB$1),MC_Dispositivo!$F$53:$BE$189))</f>
        <v>0</v>
      </c>
      <c r="AC123" s="357" cm="1">
        <f t="array" aca="1" ref="AC123" ca="1">SUM(IF((MC_Dispositivo!$B$53:$B$189=$C123)*(MC_Dispositivo!$F$36:$BE$36=$BS$1)*(MC_Dispositivo!$F$43:$BE$43=AC$1),MC_Dispositivo!$F$53:$BE$189))</f>
        <v>0</v>
      </c>
      <c r="AD123" s="357" cm="1">
        <f t="array" aca="1" ref="AD123" ca="1">SUM(IF((MC_Dispositivo!$B$53:$B$189=$C123)*(MC_Dispositivo!$F$36:$BE$36=$BS$1)*(MC_Dispositivo!$F$43:$BE$43=AD$1),MC_Dispositivo!$F$53:$BE$189))</f>
        <v>0</v>
      </c>
      <c r="AE123" s="357" cm="1">
        <f t="array" aca="1" ref="AE123" ca="1">SUM(IF((MC_Dispositivo!$B$53:$B$189=$C123)*(MC_Dispositivo!$F$36:$BE$36=$BS$1)*(MC_Dispositivo!$F$43:$BE$43=AE$1),MC_Dispositivo!$F$53:$BE$189))</f>
        <v>0</v>
      </c>
      <c r="AF123" s="357" cm="1">
        <f t="array" aca="1" ref="AF123" ca="1">SUM(IF((MC_Dispositivo!$B$53:$B$189=$C123)*(MC_Dispositivo!$F$36:$BE$36=$BS$1)*(MC_Dispositivo!$F$43:$BE$43=AF$1),MC_Dispositivo!$F$53:$BE$189))</f>
        <v>0</v>
      </c>
      <c r="AG123" s="357" cm="1">
        <f t="array" aca="1" ref="AG123" ca="1">SUM(IF((MC_Dispositivo!$B$53:$B$189=$C123)*(MC_Dispositivo!$F$36:$BE$36=$BS$1)*(MC_Dispositivo!$F$43:$BE$43=AG$1),MC_Dispositivo!$F$53:$BE$189))</f>
        <v>0</v>
      </c>
      <c r="AH123" s="357" cm="1">
        <f t="array" aca="1" ref="AH123" ca="1">SUM(IF((MC_Dispositivo!$B$53:$B$189=$C123)*(MC_Dispositivo!$F$36:$BE$36=$BS$1)*(MC_Dispositivo!$F$43:$BE$43=AH$1),MC_Dispositivo!$F$53:$BE$189))</f>
        <v>0</v>
      </c>
      <c r="AI123" s="357" cm="1">
        <f t="array" aca="1" ref="AI123" ca="1">SUM(IF((MC_Dispositivo!$B$53:$B$189=$C123)*(MC_Dispositivo!$F$36:$BE$36=$BS$1)*(MC_Dispositivo!$F$43:$BE$43=AI$1),MC_Dispositivo!$F$53:$BE$189))</f>
        <v>0</v>
      </c>
      <c r="AJ123" s="357" cm="1">
        <f t="array" aca="1" ref="AJ123" ca="1">SUM(IF((MC_Dispositivo!$B$53:$B$189=$C123)*(MC_Dispositivo!$F$36:$BE$36=$BS$1)*(MC_Dispositivo!$F$43:$BE$43=AJ$1),MC_Dispositivo!$F$53:$BE$189))</f>
        <v>0</v>
      </c>
      <c r="AK123" s="358">
        <f ca="1">IF(A123="","",INDEX([10]TPU!$G:$G,MATCH($A123,[10]TPU!$A:$A,0)))</f>
        <v>47.11</v>
      </c>
      <c r="AL123" s="359">
        <f t="shared" ca="1" si="54"/>
        <v>0</v>
      </c>
      <c r="AM123" s="359">
        <f t="shared" ca="1" si="55"/>
        <v>0</v>
      </c>
      <c r="AN123" s="359">
        <f t="shared" ca="1" si="56"/>
        <v>0</v>
      </c>
      <c r="AO123" s="359">
        <f t="shared" ca="1" si="57"/>
        <v>0</v>
      </c>
      <c r="AP123" s="359">
        <f t="shared" ca="1" si="58"/>
        <v>0</v>
      </c>
      <c r="AQ123" s="359">
        <f t="shared" ca="1" si="59"/>
        <v>0</v>
      </c>
      <c r="AR123" s="359">
        <f t="shared" ca="1" si="60"/>
        <v>0</v>
      </c>
      <c r="AS123" s="359">
        <f t="shared" ca="1" si="61"/>
        <v>0</v>
      </c>
      <c r="AT123" s="359">
        <f t="shared" ca="1" si="62"/>
        <v>0</v>
      </c>
      <c r="AU123" s="359">
        <f t="shared" ca="1" si="63"/>
        <v>0</v>
      </c>
      <c r="AV123" s="359">
        <f t="shared" ca="1" si="64"/>
        <v>0</v>
      </c>
      <c r="AW123" s="359">
        <f t="shared" ca="1" si="65"/>
        <v>0</v>
      </c>
      <c r="AX123" s="359">
        <f t="shared" ca="1" si="66"/>
        <v>0</v>
      </c>
      <c r="AY123" s="359">
        <f t="shared" ca="1" si="67"/>
        <v>0</v>
      </c>
      <c r="AZ123" s="359">
        <f t="shared" ca="1" si="68"/>
        <v>0</v>
      </c>
      <c r="BA123" s="359">
        <f t="shared" ca="1" si="69"/>
        <v>0</v>
      </c>
      <c r="BB123" s="359">
        <f t="shared" ca="1" si="70"/>
        <v>0</v>
      </c>
      <c r="BC123" s="359">
        <f t="shared" ca="1" si="71"/>
        <v>0</v>
      </c>
      <c r="BD123" s="359">
        <f t="shared" ca="1" si="72"/>
        <v>0</v>
      </c>
      <c r="BE123" s="359">
        <f t="shared" ca="1" si="73"/>
        <v>0</v>
      </c>
      <c r="BF123" s="359">
        <f t="shared" ca="1" si="74"/>
        <v>0</v>
      </c>
      <c r="BG123" s="359">
        <f t="shared" ca="1" si="75"/>
        <v>0</v>
      </c>
      <c r="BH123" s="359">
        <f t="shared" ca="1" si="76"/>
        <v>0</v>
      </c>
      <c r="BI123" s="359">
        <f t="shared" ca="1" si="77"/>
        <v>0</v>
      </c>
      <c r="BJ123" s="359">
        <f t="shared" ca="1" si="78"/>
        <v>0</v>
      </c>
      <c r="BK123" s="359">
        <f t="shared" ca="1" si="79"/>
        <v>0</v>
      </c>
      <c r="BL123" s="359">
        <f t="shared" ca="1" si="80"/>
        <v>0</v>
      </c>
      <c r="BM123" s="359">
        <f t="shared" ca="1" si="81"/>
        <v>0</v>
      </c>
      <c r="BN123" s="359">
        <f t="shared" ca="1" si="82"/>
        <v>0</v>
      </c>
      <c r="BO123" s="359">
        <f t="shared" ca="1" si="83"/>
        <v>0</v>
      </c>
      <c r="BP123" s="358">
        <f t="shared" ca="1" si="84"/>
        <v>0</v>
      </c>
      <c r="BQ123" s="206"/>
    </row>
    <row r="124" spans="1:70" ht="20.100000000000001" customHeight="1" x14ac:dyDescent="0.2">
      <c r="A124" s="354">
        <f ca="1">INDEX(MC_Dispositivo!B:E,MATCH('Quantitativo_BR-356'!C124,MC_Dispositivo!B:B,0),2)</f>
        <v>1579</v>
      </c>
      <c r="B124" s="354" t="str">
        <f ca="1">INDEX([10]TPU!$B:$B,MATCH($A124,[10]TPU!$A:$A,0))</f>
        <v>SINAPI</v>
      </c>
      <c r="C124" s="354" t="s">
        <v>200</v>
      </c>
      <c r="D124" s="355" t="str">
        <f ca="1">INDEX(MC_Dispositivo!B:E,MATCH('Quantitativo_BR-356'!C124,MC_Dispositivo!B:B,0),3)</f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4" s="354" t="str">
        <f ca="1">INDEX(MC_Dispositivo!B:E,MATCH('Quantitativo_BR-356'!C124,MC_Dispositivo!B:B,0),4)</f>
        <v xml:space="preserve">un    </v>
      </c>
      <c r="F124" s="356" cm="1">
        <f t="array" aca="1" ref="F124" ca="1">IF($BS$1="Todos",SUM(IF(($BS$1="todos")*(MC_Dispositivo!$B$54:$B$212=$C124),MC_Dispositivo!$F$54:$BE$212)),SUM(IF((MC_Dispositivo!$F$36:$BE$36=$BS$1)*(MC_Dispositivo!$B$54:$B$212=$C124),MC_Dispositivo!$F$54:$BE$212)))</f>
        <v>0</v>
      </c>
      <c r="G124" s="357" cm="1">
        <f t="array" aca="1" ref="G124" ca="1">SUM(IF((MC_Dispositivo!$B$53:$B$189=$C124)*(MC_Dispositivo!$F$36:$BE$36=$BS$1)*(MC_Dispositivo!$F$43:$BE$43=G$1),MC_Dispositivo!$F$53:$BE$189))</f>
        <v>0</v>
      </c>
      <c r="H124" s="357" cm="1">
        <f t="array" aca="1" ref="H124" ca="1">SUM(IF((MC_Dispositivo!$B$53:$B$189=$C124)*(MC_Dispositivo!$F$36:$BE$36=$BS$1)*(MC_Dispositivo!$F$43:$BE$43=H$1),MC_Dispositivo!$F$53:$BE$189))</f>
        <v>0</v>
      </c>
      <c r="I124" s="357" cm="1">
        <f t="array" aca="1" ref="I124" ca="1">SUM(IF((MC_Dispositivo!$B$53:$B$189=$C124)*(MC_Dispositivo!$F$36:$BE$36=$BS$1)*(MC_Dispositivo!$F$43:$BE$43=I$1),MC_Dispositivo!$F$53:$BE$189))</f>
        <v>0</v>
      </c>
      <c r="J124" s="357" cm="1">
        <f t="array" aca="1" ref="J124" ca="1">SUM(IF((MC_Dispositivo!$B$53:$B$189=$C124)*(MC_Dispositivo!$F$36:$BE$36=$BS$1)*(MC_Dispositivo!$F$43:$BE$43=J$1),MC_Dispositivo!$F$53:$BE$189))</f>
        <v>0</v>
      </c>
      <c r="K124" s="357" cm="1">
        <f t="array" aca="1" ref="K124" ca="1">SUM(IF((MC_Dispositivo!$B$53:$B$189=$C124)*(MC_Dispositivo!$F$36:$BE$36=$BS$1)*(MC_Dispositivo!$F$43:$BE$43=K$1),MC_Dispositivo!$F$53:$BE$189))</f>
        <v>0</v>
      </c>
      <c r="L124" s="357" cm="1">
        <f t="array" aca="1" ref="L124" ca="1">SUM(IF((MC_Dispositivo!$B$53:$B$189=$C124)*(MC_Dispositivo!$F$36:$BE$36=$BS$1)*(MC_Dispositivo!$F$43:$BE$43=L$1),MC_Dispositivo!$F$53:$BE$189))</f>
        <v>0</v>
      </c>
      <c r="M124" s="357" cm="1">
        <f t="array" aca="1" ref="M124" ca="1">SUM(IF((MC_Dispositivo!$B$53:$B$189=$C124)*(MC_Dispositivo!$F$36:$BE$36=$BS$1)*(MC_Dispositivo!$F$43:$BE$43=M$1),MC_Dispositivo!$F$53:$BE$189))</f>
        <v>0</v>
      </c>
      <c r="N124" s="357" cm="1">
        <f t="array" aca="1" ref="N124" ca="1">SUM(IF((MC_Dispositivo!$B$53:$B$189=$C124)*(MC_Dispositivo!$F$36:$BE$36=$BS$1)*(MC_Dispositivo!$F$43:$BE$43=N$1),MC_Dispositivo!$F$53:$BE$189))</f>
        <v>0</v>
      </c>
      <c r="O124" s="357" cm="1">
        <f t="array" aca="1" ref="O124" ca="1">SUM(IF((MC_Dispositivo!$B$53:$B$189=$C124)*(MC_Dispositivo!$F$36:$BE$36=$BS$1)*(MC_Dispositivo!$F$43:$BE$43=O$1),MC_Dispositivo!$F$53:$BE$189))</f>
        <v>0</v>
      </c>
      <c r="P124" s="357" cm="1">
        <f t="array" aca="1" ref="P124" ca="1">SUM(IF((MC_Dispositivo!$B$53:$B$189=$C124)*(MC_Dispositivo!$F$36:$BE$36=$BS$1)*(MC_Dispositivo!$F$43:$BE$43=P$1),MC_Dispositivo!$F$53:$BE$189))</f>
        <v>0</v>
      </c>
      <c r="Q124" s="357" cm="1">
        <f t="array" aca="1" ref="Q124" ca="1">SUM(IF((MC_Dispositivo!$B$53:$B$189=$C124)*(MC_Dispositivo!$F$36:$BE$36=$BS$1)*(MC_Dispositivo!$F$43:$BE$43=Q$1),MC_Dispositivo!$F$53:$BE$189))</f>
        <v>0</v>
      </c>
      <c r="R124" s="357" cm="1">
        <f t="array" aca="1" ref="R124" ca="1">SUM(IF((MC_Dispositivo!$B$53:$B$189=$C124)*(MC_Dispositivo!$F$36:$BE$36=$BS$1)*(MC_Dispositivo!$F$43:$BE$43=R$1),MC_Dispositivo!$F$53:$BE$189))</f>
        <v>0</v>
      </c>
      <c r="S124" s="357" cm="1">
        <f t="array" aca="1" ref="S124" ca="1">SUM(IF((MC_Dispositivo!$B$53:$B$189=$C124)*(MC_Dispositivo!$F$36:$BE$36=$BS$1)*(MC_Dispositivo!$F$43:$BE$43=S$1),MC_Dispositivo!$F$53:$BE$189))</f>
        <v>0</v>
      </c>
      <c r="T124" s="357" cm="1">
        <f t="array" aca="1" ref="T124" ca="1">SUM(IF((MC_Dispositivo!$B$53:$B$189=$C124)*(MC_Dispositivo!$F$36:$BE$36=$BS$1)*(MC_Dispositivo!$F$43:$BE$43=T$1),MC_Dispositivo!$F$53:$BE$189))</f>
        <v>0</v>
      </c>
      <c r="U124" s="357" cm="1">
        <f t="array" aca="1" ref="U124" ca="1">SUM(IF((MC_Dispositivo!$B$53:$B$189=$C124)*(MC_Dispositivo!$F$36:$BE$36=$BS$1)*(MC_Dispositivo!$F$43:$BE$43=U$1),MC_Dispositivo!$F$53:$BE$189))</f>
        <v>0</v>
      </c>
      <c r="V124" s="357" cm="1">
        <f t="array" aca="1" ref="V124" ca="1">SUM(IF((MC_Dispositivo!$B$53:$B$189=$C124)*(MC_Dispositivo!$F$36:$BE$36=$BS$1)*(MC_Dispositivo!$F$43:$BE$43=V$1),MC_Dispositivo!$F$53:$BE$189))</f>
        <v>0</v>
      </c>
      <c r="W124" s="357" cm="1">
        <f t="array" aca="1" ref="W124" ca="1">SUM(IF((MC_Dispositivo!$B$53:$B$189=$C124)*(MC_Dispositivo!$F$36:$BE$36=$BS$1)*(MC_Dispositivo!$F$43:$BE$43=W$1),MC_Dispositivo!$F$53:$BE$189))</f>
        <v>0</v>
      </c>
      <c r="X124" s="357" cm="1">
        <f t="array" aca="1" ref="X124" ca="1">SUM(IF((MC_Dispositivo!$B$53:$B$189=$C124)*(MC_Dispositivo!$F$36:$BE$36=$BS$1)*(MC_Dispositivo!$F$43:$BE$43=X$1),MC_Dispositivo!$F$53:$BE$189))</f>
        <v>0</v>
      </c>
      <c r="Y124" s="357" cm="1">
        <f t="array" aca="1" ref="Y124" ca="1">SUM(IF((MC_Dispositivo!$B$53:$B$189=$C124)*(MC_Dispositivo!$F$36:$BE$36=$BS$1)*(MC_Dispositivo!$F$43:$BE$43=Y$1),MC_Dispositivo!$F$53:$BE$189))</f>
        <v>0</v>
      </c>
      <c r="Z124" s="357" cm="1">
        <f t="array" aca="1" ref="Z124" ca="1">SUM(IF((MC_Dispositivo!$B$53:$B$189=$C124)*(MC_Dispositivo!$F$36:$BE$36=$BS$1)*(MC_Dispositivo!$F$43:$BE$43=Z$1),MC_Dispositivo!$F$53:$BE$189))</f>
        <v>0</v>
      </c>
      <c r="AA124" s="357" cm="1">
        <f t="array" aca="1" ref="AA124" ca="1">SUM(IF((MC_Dispositivo!$B$53:$B$189=$C124)*(MC_Dispositivo!$F$36:$BE$36=$BS$1)*(MC_Dispositivo!$F$43:$BE$43=AA$1),MC_Dispositivo!$F$53:$BE$189))</f>
        <v>0</v>
      </c>
      <c r="AB124" s="357" cm="1">
        <f t="array" aca="1" ref="AB124" ca="1">SUM(IF((MC_Dispositivo!$B$53:$B$189=$C124)*(MC_Dispositivo!$F$36:$BE$36=$BS$1)*(MC_Dispositivo!$F$43:$BE$43=AB$1),MC_Dispositivo!$F$53:$BE$189))</f>
        <v>0</v>
      </c>
      <c r="AC124" s="357" cm="1">
        <f t="array" aca="1" ref="AC124" ca="1">SUM(IF((MC_Dispositivo!$B$53:$B$189=$C124)*(MC_Dispositivo!$F$36:$BE$36=$BS$1)*(MC_Dispositivo!$F$43:$BE$43=AC$1),MC_Dispositivo!$F$53:$BE$189))</f>
        <v>0</v>
      </c>
      <c r="AD124" s="357" cm="1">
        <f t="array" aca="1" ref="AD124" ca="1">SUM(IF((MC_Dispositivo!$B$53:$B$189=$C124)*(MC_Dispositivo!$F$36:$BE$36=$BS$1)*(MC_Dispositivo!$F$43:$BE$43=AD$1),MC_Dispositivo!$F$53:$BE$189))</f>
        <v>0</v>
      </c>
      <c r="AE124" s="357" cm="1">
        <f t="array" aca="1" ref="AE124" ca="1">SUM(IF((MC_Dispositivo!$B$53:$B$189=$C124)*(MC_Dispositivo!$F$36:$BE$36=$BS$1)*(MC_Dispositivo!$F$43:$BE$43=AE$1),MC_Dispositivo!$F$53:$BE$189))</f>
        <v>0</v>
      </c>
      <c r="AF124" s="357" cm="1">
        <f t="array" aca="1" ref="AF124" ca="1">SUM(IF((MC_Dispositivo!$B$53:$B$189=$C124)*(MC_Dispositivo!$F$36:$BE$36=$BS$1)*(MC_Dispositivo!$F$43:$BE$43=AF$1),MC_Dispositivo!$F$53:$BE$189))</f>
        <v>0</v>
      </c>
      <c r="AG124" s="357" cm="1">
        <f t="array" aca="1" ref="AG124" ca="1">SUM(IF((MC_Dispositivo!$B$53:$B$189=$C124)*(MC_Dispositivo!$F$36:$BE$36=$BS$1)*(MC_Dispositivo!$F$43:$BE$43=AG$1),MC_Dispositivo!$F$53:$BE$189))</f>
        <v>0</v>
      </c>
      <c r="AH124" s="357" cm="1">
        <f t="array" aca="1" ref="AH124" ca="1">SUM(IF((MC_Dispositivo!$B$53:$B$189=$C124)*(MC_Dispositivo!$F$36:$BE$36=$BS$1)*(MC_Dispositivo!$F$43:$BE$43=AH$1),MC_Dispositivo!$F$53:$BE$189))</f>
        <v>0</v>
      </c>
      <c r="AI124" s="357" cm="1">
        <f t="array" aca="1" ref="AI124" ca="1">SUM(IF((MC_Dispositivo!$B$53:$B$189=$C124)*(MC_Dispositivo!$F$36:$BE$36=$BS$1)*(MC_Dispositivo!$F$43:$BE$43=AI$1),MC_Dispositivo!$F$53:$BE$189))</f>
        <v>0</v>
      </c>
      <c r="AJ124" s="357" cm="1">
        <f t="array" aca="1" ref="AJ124" ca="1">SUM(IF((MC_Dispositivo!$B$53:$B$189=$C124)*(MC_Dispositivo!$F$36:$BE$36=$BS$1)*(MC_Dispositivo!$F$43:$BE$43=AJ$1),MC_Dispositivo!$F$53:$BE$189))</f>
        <v>0</v>
      </c>
      <c r="AK124" s="358">
        <f ca="1">IF(A124="","",INDEX([10]TPU!$G:$G,MATCH($A124,[10]TPU!$A:$A,0)))</f>
        <v>12.03</v>
      </c>
      <c r="AL124" s="359">
        <f t="shared" ca="1" si="54"/>
        <v>0</v>
      </c>
      <c r="AM124" s="359">
        <f t="shared" ca="1" si="55"/>
        <v>0</v>
      </c>
      <c r="AN124" s="359">
        <f t="shared" ca="1" si="56"/>
        <v>0</v>
      </c>
      <c r="AO124" s="359">
        <f t="shared" ca="1" si="57"/>
        <v>0</v>
      </c>
      <c r="AP124" s="359">
        <f t="shared" ca="1" si="58"/>
        <v>0</v>
      </c>
      <c r="AQ124" s="359">
        <f t="shared" ca="1" si="59"/>
        <v>0</v>
      </c>
      <c r="AR124" s="359">
        <f t="shared" ca="1" si="60"/>
        <v>0</v>
      </c>
      <c r="AS124" s="359">
        <f t="shared" ca="1" si="61"/>
        <v>0</v>
      </c>
      <c r="AT124" s="359">
        <f t="shared" ca="1" si="62"/>
        <v>0</v>
      </c>
      <c r="AU124" s="359">
        <f t="shared" ca="1" si="63"/>
        <v>0</v>
      </c>
      <c r="AV124" s="359">
        <f t="shared" ca="1" si="64"/>
        <v>0</v>
      </c>
      <c r="AW124" s="359">
        <f t="shared" ca="1" si="65"/>
        <v>0</v>
      </c>
      <c r="AX124" s="359">
        <f t="shared" ca="1" si="66"/>
        <v>0</v>
      </c>
      <c r="AY124" s="359">
        <f t="shared" ca="1" si="67"/>
        <v>0</v>
      </c>
      <c r="AZ124" s="359">
        <f t="shared" ca="1" si="68"/>
        <v>0</v>
      </c>
      <c r="BA124" s="359">
        <f t="shared" ca="1" si="69"/>
        <v>0</v>
      </c>
      <c r="BB124" s="359">
        <f t="shared" ca="1" si="70"/>
        <v>0</v>
      </c>
      <c r="BC124" s="359">
        <f t="shared" ca="1" si="71"/>
        <v>0</v>
      </c>
      <c r="BD124" s="359">
        <f t="shared" ca="1" si="72"/>
        <v>0</v>
      </c>
      <c r="BE124" s="359">
        <f t="shared" ca="1" si="73"/>
        <v>0</v>
      </c>
      <c r="BF124" s="359">
        <f t="shared" ca="1" si="74"/>
        <v>0</v>
      </c>
      <c r="BG124" s="359">
        <f t="shared" ca="1" si="75"/>
        <v>0</v>
      </c>
      <c r="BH124" s="359">
        <f t="shared" ca="1" si="76"/>
        <v>0</v>
      </c>
      <c r="BI124" s="359">
        <f t="shared" ca="1" si="77"/>
        <v>0</v>
      </c>
      <c r="BJ124" s="359">
        <f t="shared" ca="1" si="78"/>
        <v>0</v>
      </c>
      <c r="BK124" s="359">
        <f t="shared" ca="1" si="79"/>
        <v>0</v>
      </c>
      <c r="BL124" s="359">
        <f t="shared" ca="1" si="80"/>
        <v>0</v>
      </c>
      <c r="BM124" s="359">
        <f t="shared" ca="1" si="81"/>
        <v>0</v>
      </c>
      <c r="BN124" s="359">
        <f t="shared" ca="1" si="82"/>
        <v>0</v>
      </c>
      <c r="BO124" s="359">
        <f t="shared" ca="1" si="83"/>
        <v>0</v>
      </c>
      <c r="BP124" s="358">
        <f t="shared" ca="1" si="84"/>
        <v>0</v>
      </c>
      <c r="BQ124" s="206"/>
    </row>
    <row r="125" spans="1:70" ht="20.100000000000001" customHeight="1" x14ac:dyDescent="0.2">
      <c r="A125" s="354" t="str">
        <f ca="1">INDEX(MC_Dispositivo!B:E,MATCH('Quantitativo_BR-356'!C125,MC_Dispositivo!B:B,0),2)</f>
        <v>ED-48700</v>
      </c>
      <c r="B125" s="354" t="str">
        <f ca="1">INDEX([10]TPU!$B:$B,MATCH($A125,[10]TPU!$A:$A,0))</f>
        <v>SICOR</v>
      </c>
      <c r="C125" s="354" t="s">
        <v>201</v>
      </c>
      <c r="D125" s="355" t="str">
        <f ca="1">INDEX(MC_Dispositivo!B:E,MATCH('Quantitativo_BR-356'!C125,MC_Dispositivo!B:B,0),3)</f>
        <v>aterramento com haste de cobre, tipo copperweld, diâmetro de  5/8", comprimento de 240cm, exclusive cabo e caixa para aterramento, inclusive grampo para haste e instalação</v>
      </c>
      <c r="E125" s="354" t="str">
        <f ca="1">INDEX(MC_Dispositivo!B:E,MATCH('Quantitativo_BR-356'!C125,MC_Dispositivo!B:B,0),4)</f>
        <v>un</v>
      </c>
      <c r="F125" s="356" cm="1">
        <f t="array" aca="1" ref="F125" ca="1">IF($BS$1="Todos",SUM(IF(($BS$1="todos")*(MC_Dispositivo!$B$54:$B$212=$C125),MC_Dispositivo!$F$54:$BE$212)),SUM(IF((MC_Dispositivo!$F$36:$BE$36=$BS$1)*(MC_Dispositivo!$B$54:$B$212=$C125),MC_Dispositivo!$F$54:$BE$212)))</f>
        <v>0</v>
      </c>
      <c r="G125" s="357" cm="1">
        <f t="array" aca="1" ref="G125" ca="1">SUM(IF((MC_Dispositivo!$B$53:$B$189=$C125)*(MC_Dispositivo!$F$36:$BE$36=$BS$1)*(MC_Dispositivo!$F$43:$BE$43=G$1),MC_Dispositivo!$F$53:$BE$189))</f>
        <v>0</v>
      </c>
      <c r="H125" s="357" cm="1">
        <f t="array" aca="1" ref="H125" ca="1">SUM(IF((MC_Dispositivo!$B$53:$B$189=$C125)*(MC_Dispositivo!$F$36:$BE$36=$BS$1)*(MC_Dispositivo!$F$43:$BE$43=H$1),MC_Dispositivo!$F$53:$BE$189))</f>
        <v>0</v>
      </c>
      <c r="I125" s="357" cm="1">
        <f t="array" aca="1" ref="I125" ca="1">SUM(IF((MC_Dispositivo!$B$53:$B$189=$C125)*(MC_Dispositivo!$F$36:$BE$36=$BS$1)*(MC_Dispositivo!$F$43:$BE$43=I$1),MC_Dispositivo!$F$53:$BE$189))</f>
        <v>0</v>
      </c>
      <c r="J125" s="357" cm="1">
        <f t="array" aca="1" ref="J125" ca="1">SUM(IF((MC_Dispositivo!$B$53:$B$189=$C125)*(MC_Dispositivo!$F$36:$BE$36=$BS$1)*(MC_Dispositivo!$F$43:$BE$43=J$1),MC_Dispositivo!$F$53:$BE$189))</f>
        <v>0</v>
      </c>
      <c r="K125" s="357" cm="1">
        <f t="array" aca="1" ref="K125" ca="1">SUM(IF((MC_Dispositivo!$B$53:$B$189=$C125)*(MC_Dispositivo!$F$36:$BE$36=$BS$1)*(MC_Dispositivo!$F$43:$BE$43=K$1),MC_Dispositivo!$F$53:$BE$189))</f>
        <v>0</v>
      </c>
      <c r="L125" s="357" cm="1">
        <f t="array" aca="1" ref="L125" ca="1">SUM(IF((MC_Dispositivo!$B$53:$B$189=$C125)*(MC_Dispositivo!$F$36:$BE$36=$BS$1)*(MC_Dispositivo!$F$43:$BE$43=L$1),MC_Dispositivo!$F$53:$BE$189))</f>
        <v>0</v>
      </c>
      <c r="M125" s="357" cm="1">
        <f t="array" aca="1" ref="M125" ca="1">SUM(IF((MC_Dispositivo!$B$53:$B$189=$C125)*(MC_Dispositivo!$F$36:$BE$36=$BS$1)*(MC_Dispositivo!$F$43:$BE$43=M$1),MC_Dispositivo!$F$53:$BE$189))</f>
        <v>0</v>
      </c>
      <c r="N125" s="357" cm="1">
        <f t="array" aca="1" ref="N125" ca="1">SUM(IF((MC_Dispositivo!$B$53:$B$189=$C125)*(MC_Dispositivo!$F$36:$BE$36=$BS$1)*(MC_Dispositivo!$F$43:$BE$43=N$1),MC_Dispositivo!$F$53:$BE$189))</f>
        <v>0</v>
      </c>
      <c r="O125" s="357" cm="1">
        <f t="array" aca="1" ref="O125" ca="1">SUM(IF((MC_Dispositivo!$B$53:$B$189=$C125)*(MC_Dispositivo!$F$36:$BE$36=$BS$1)*(MC_Dispositivo!$F$43:$BE$43=O$1),MC_Dispositivo!$F$53:$BE$189))</f>
        <v>0</v>
      </c>
      <c r="P125" s="357" cm="1">
        <f t="array" aca="1" ref="P125" ca="1">SUM(IF((MC_Dispositivo!$B$53:$B$189=$C125)*(MC_Dispositivo!$F$36:$BE$36=$BS$1)*(MC_Dispositivo!$F$43:$BE$43=P$1),MC_Dispositivo!$F$53:$BE$189))</f>
        <v>0</v>
      </c>
      <c r="Q125" s="357" cm="1">
        <f t="array" aca="1" ref="Q125" ca="1">SUM(IF((MC_Dispositivo!$B$53:$B$189=$C125)*(MC_Dispositivo!$F$36:$BE$36=$BS$1)*(MC_Dispositivo!$F$43:$BE$43=Q$1),MC_Dispositivo!$F$53:$BE$189))</f>
        <v>0</v>
      </c>
      <c r="R125" s="357" cm="1">
        <f t="array" aca="1" ref="R125" ca="1">SUM(IF((MC_Dispositivo!$B$53:$B$189=$C125)*(MC_Dispositivo!$F$36:$BE$36=$BS$1)*(MC_Dispositivo!$F$43:$BE$43=R$1),MC_Dispositivo!$F$53:$BE$189))</f>
        <v>0</v>
      </c>
      <c r="S125" s="357" cm="1">
        <f t="array" aca="1" ref="S125" ca="1">SUM(IF((MC_Dispositivo!$B$53:$B$189=$C125)*(MC_Dispositivo!$F$36:$BE$36=$BS$1)*(MC_Dispositivo!$F$43:$BE$43=S$1),MC_Dispositivo!$F$53:$BE$189))</f>
        <v>0</v>
      </c>
      <c r="T125" s="357" cm="1">
        <f t="array" aca="1" ref="T125" ca="1">SUM(IF((MC_Dispositivo!$B$53:$B$189=$C125)*(MC_Dispositivo!$F$36:$BE$36=$BS$1)*(MC_Dispositivo!$F$43:$BE$43=T$1),MC_Dispositivo!$F$53:$BE$189))</f>
        <v>0</v>
      </c>
      <c r="U125" s="357" cm="1">
        <f t="array" aca="1" ref="U125" ca="1">SUM(IF((MC_Dispositivo!$B$53:$B$189=$C125)*(MC_Dispositivo!$F$36:$BE$36=$BS$1)*(MC_Dispositivo!$F$43:$BE$43=U$1),MC_Dispositivo!$F$53:$BE$189))</f>
        <v>0</v>
      </c>
      <c r="V125" s="357" cm="1">
        <f t="array" aca="1" ref="V125" ca="1">SUM(IF((MC_Dispositivo!$B$53:$B$189=$C125)*(MC_Dispositivo!$F$36:$BE$36=$BS$1)*(MC_Dispositivo!$F$43:$BE$43=V$1),MC_Dispositivo!$F$53:$BE$189))</f>
        <v>0</v>
      </c>
      <c r="W125" s="357" cm="1">
        <f t="array" aca="1" ref="W125" ca="1">SUM(IF((MC_Dispositivo!$B$53:$B$189=$C125)*(MC_Dispositivo!$F$36:$BE$36=$BS$1)*(MC_Dispositivo!$F$43:$BE$43=W$1),MC_Dispositivo!$F$53:$BE$189))</f>
        <v>0</v>
      </c>
      <c r="X125" s="357" cm="1">
        <f t="array" aca="1" ref="X125" ca="1">SUM(IF((MC_Dispositivo!$B$53:$B$189=$C125)*(MC_Dispositivo!$F$36:$BE$36=$BS$1)*(MC_Dispositivo!$F$43:$BE$43=X$1),MC_Dispositivo!$F$53:$BE$189))</f>
        <v>0</v>
      </c>
      <c r="Y125" s="357" cm="1">
        <f t="array" aca="1" ref="Y125" ca="1">SUM(IF((MC_Dispositivo!$B$53:$B$189=$C125)*(MC_Dispositivo!$F$36:$BE$36=$BS$1)*(MC_Dispositivo!$F$43:$BE$43=Y$1),MC_Dispositivo!$F$53:$BE$189))</f>
        <v>0</v>
      </c>
      <c r="Z125" s="357" cm="1">
        <f t="array" aca="1" ref="Z125" ca="1">SUM(IF((MC_Dispositivo!$B$53:$B$189=$C125)*(MC_Dispositivo!$F$36:$BE$36=$BS$1)*(MC_Dispositivo!$F$43:$BE$43=Z$1),MC_Dispositivo!$F$53:$BE$189))</f>
        <v>0</v>
      </c>
      <c r="AA125" s="357" cm="1">
        <f t="array" aca="1" ref="AA125" ca="1">SUM(IF((MC_Dispositivo!$B$53:$B$189=$C125)*(MC_Dispositivo!$F$36:$BE$36=$BS$1)*(MC_Dispositivo!$F$43:$BE$43=AA$1),MC_Dispositivo!$F$53:$BE$189))</f>
        <v>0</v>
      </c>
      <c r="AB125" s="357" cm="1">
        <f t="array" aca="1" ref="AB125" ca="1">SUM(IF((MC_Dispositivo!$B$53:$B$189=$C125)*(MC_Dispositivo!$F$36:$BE$36=$BS$1)*(MC_Dispositivo!$F$43:$BE$43=AB$1),MC_Dispositivo!$F$53:$BE$189))</f>
        <v>0</v>
      </c>
      <c r="AC125" s="357" cm="1">
        <f t="array" aca="1" ref="AC125" ca="1">SUM(IF((MC_Dispositivo!$B$53:$B$189=$C125)*(MC_Dispositivo!$F$36:$BE$36=$BS$1)*(MC_Dispositivo!$F$43:$BE$43=AC$1),MC_Dispositivo!$F$53:$BE$189))</f>
        <v>0</v>
      </c>
      <c r="AD125" s="357" cm="1">
        <f t="array" aca="1" ref="AD125" ca="1">SUM(IF((MC_Dispositivo!$B$53:$B$189=$C125)*(MC_Dispositivo!$F$36:$BE$36=$BS$1)*(MC_Dispositivo!$F$43:$BE$43=AD$1),MC_Dispositivo!$F$53:$BE$189))</f>
        <v>0</v>
      </c>
      <c r="AE125" s="357" cm="1">
        <f t="array" aca="1" ref="AE125" ca="1">SUM(IF((MC_Dispositivo!$B$53:$B$189=$C125)*(MC_Dispositivo!$F$36:$BE$36=$BS$1)*(MC_Dispositivo!$F$43:$BE$43=AE$1),MC_Dispositivo!$F$53:$BE$189))</f>
        <v>0</v>
      </c>
      <c r="AF125" s="357" cm="1">
        <f t="array" aca="1" ref="AF125" ca="1">SUM(IF((MC_Dispositivo!$B$53:$B$189=$C125)*(MC_Dispositivo!$F$36:$BE$36=$BS$1)*(MC_Dispositivo!$F$43:$BE$43=AF$1),MC_Dispositivo!$F$53:$BE$189))</f>
        <v>0</v>
      </c>
      <c r="AG125" s="357" cm="1">
        <f t="array" aca="1" ref="AG125" ca="1">SUM(IF((MC_Dispositivo!$B$53:$B$189=$C125)*(MC_Dispositivo!$F$36:$BE$36=$BS$1)*(MC_Dispositivo!$F$43:$BE$43=AG$1),MC_Dispositivo!$F$53:$BE$189))</f>
        <v>0</v>
      </c>
      <c r="AH125" s="357" cm="1">
        <f t="array" aca="1" ref="AH125" ca="1">SUM(IF((MC_Dispositivo!$B$53:$B$189=$C125)*(MC_Dispositivo!$F$36:$BE$36=$BS$1)*(MC_Dispositivo!$F$43:$BE$43=AH$1),MC_Dispositivo!$F$53:$BE$189))</f>
        <v>0</v>
      </c>
      <c r="AI125" s="357" cm="1">
        <f t="array" aca="1" ref="AI125" ca="1">SUM(IF((MC_Dispositivo!$B$53:$B$189=$C125)*(MC_Dispositivo!$F$36:$BE$36=$BS$1)*(MC_Dispositivo!$F$43:$BE$43=AI$1),MC_Dispositivo!$F$53:$BE$189))</f>
        <v>0</v>
      </c>
      <c r="AJ125" s="357" cm="1">
        <f t="array" aca="1" ref="AJ125" ca="1">SUM(IF((MC_Dispositivo!$B$53:$B$189=$C125)*(MC_Dispositivo!$F$36:$BE$36=$BS$1)*(MC_Dispositivo!$F$43:$BE$43=AJ$1),MC_Dispositivo!$F$53:$BE$189))</f>
        <v>0</v>
      </c>
      <c r="AK125" s="358">
        <f ca="1">IF(A125="","",INDEX([10]TPU!$G:$G,MATCH($A125,[10]TPU!$A:$A,0)))</f>
        <v>336.86</v>
      </c>
      <c r="AL125" s="359">
        <f t="shared" ca="1" si="54"/>
        <v>0</v>
      </c>
      <c r="AM125" s="359">
        <f t="shared" ca="1" si="55"/>
        <v>0</v>
      </c>
      <c r="AN125" s="359">
        <f t="shared" ca="1" si="56"/>
        <v>0</v>
      </c>
      <c r="AO125" s="359">
        <f t="shared" ca="1" si="57"/>
        <v>0</v>
      </c>
      <c r="AP125" s="359">
        <f t="shared" ca="1" si="58"/>
        <v>0</v>
      </c>
      <c r="AQ125" s="359">
        <f t="shared" ca="1" si="59"/>
        <v>0</v>
      </c>
      <c r="AR125" s="359">
        <f t="shared" ca="1" si="60"/>
        <v>0</v>
      </c>
      <c r="AS125" s="359">
        <f t="shared" ca="1" si="61"/>
        <v>0</v>
      </c>
      <c r="AT125" s="359">
        <f t="shared" ca="1" si="62"/>
        <v>0</v>
      </c>
      <c r="AU125" s="359">
        <f t="shared" ca="1" si="63"/>
        <v>0</v>
      </c>
      <c r="AV125" s="359">
        <f t="shared" ca="1" si="64"/>
        <v>0</v>
      </c>
      <c r="AW125" s="359">
        <f t="shared" ca="1" si="65"/>
        <v>0</v>
      </c>
      <c r="AX125" s="359">
        <f t="shared" ca="1" si="66"/>
        <v>0</v>
      </c>
      <c r="AY125" s="359">
        <f t="shared" ca="1" si="67"/>
        <v>0</v>
      </c>
      <c r="AZ125" s="359">
        <f t="shared" ca="1" si="68"/>
        <v>0</v>
      </c>
      <c r="BA125" s="359">
        <f t="shared" ca="1" si="69"/>
        <v>0</v>
      </c>
      <c r="BB125" s="359">
        <f t="shared" ca="1" si="70"/>
        <v>0</v>
      </c>
      <c r="BC125" s="359">
        <f t="shared" ca="1" si="71"/>
        <v>0</v>
      </c>
      <c r="BD125" s="359">
        <f t="shared" ca="1" si="72"/>
        <v>0</v>
      </c>
      <c r="BE125" s="359">
        <f t="shared" ca="1" si="73"/>
        <v>0</v>
      </c>
      <c r="BF125" s="359">
        <f t="shared" ca="1" si="74"/>
        <v>0</v>
      </c>
      <c r="BG125" s="359">
        <f t="shared" ca="1" si="75"/>
        <v>0</v>
      </c>
      <c r="BH125" s="359">
        <f t="shared" ca="1" si="76"/>
        <v>0</v>
      </c>
      <c r="BI125" s="359">
        <f t="shared" ca="1" si="77"/>
        <v>0</v>
      </c>
      <c r="BJ125" s="359">
        <f t="shared" ca="1" si="78"/>
        <v>0</v>
      </c>
      <c r="BK125" s="359">
        <f t="shared" ca="1" si="79"/>
        <v>0</v>
      </c>
      <c r="BL125" s="359">
        <f t="shared" ca="1" si="80"/>
        <v>0</v>
      </c>
      <c r="BM125" s="359">
        <f t="shared" ca="1" si="81"/>
        <v>0</v>
      </c>
      <c r="BN125" s="359">
        <f t="shared" ca="1" si="82"/>
        <v>0</v>
      </c>
      <c r="BO125" s="359">
        <f t="shared" ca="1" si="83"/>
        <v>0</v>
      </c>
      <c r="BP125" s="358">
        <f t="shared" ca="1" si="84"/>
        <v>0</v>
      </c>
      <c r="BQ125" s="206"/>
    </row>
    <row r="126" spans="1:70" ht="20.100000000000001" customHeight="1" x14ac:dyDescent="0.2">
      <c r="A126" s="354" t="str">
        <f ca="1">INDEX(MC_Dispositivo!B:E,MATCH('Quantitativo_BR-356'!C126,MC_Dispositivo!B:B,0),2)</f>
        <v>ED-49222</v>
      </c>
      <c r="B126" s="354" t="str">
        <f ca="1">INDEX([10]TPU!$B:$B,MATCH($A126,[10]TPU!$A:$A,0))</f>
        <v>SICOR</v>
      </c>
      <c r="C126" s="354" t="s">
        <v>203</v>
      </c>
      <c r="D126" s="355" t="str">
        <f ca="1">INDEX(MC_Dispositivo!B:E,MATCH('Quantitativo_BR-356'!C126,MC_Dispositivo!B:B,0),3)</f>
        <v>caixa de telefonia/rede/cftv, dimensão (60x60)cm, em chapa de aço galvanizado, tipo de sobrepor, com fecho e acabamento em pintura eletrostática, inclusive instalação</v>
      </c>
      <c r="E126" s="354" t="str">
        <f ca="1">INDEX(MC_Dispositivo!B:E,MATCH('Quantitativo_BR-356'!C126,MC_Dispositivo!B:B,0),4)</f>
        <v>un</v>
      </c>
      <c r="F126" s="356" cm="1">
        <f t="array" aca="1" ref="F126" ca="1">IF($BS$1="Todos",SUM(IF(($BS$1="todos")*(MC_Dispositivo!$B$54:$B$212=$C126),MC_Dispositivo!$F$54:$BE$212)),SUM(IF((MC_Dispositivo!$F$36:$BE$36=$BS$1)*(MC_Dispositivo!$B$54:$B$212=$C126),MC_Dispositivo!$F$54:$BE$212)))</f>
        <v>0</v>
      </c>
      <c r="G126" s="357" cm="1">
        <f t="array" aca="1" ref="G126" ca="1">SUM(IF((MC_Dispositivo!$B$53:$B$189=$C126)*(MC_Dispositivo!$F$36:$BE$36=$BS$1)*(MC_Dispositivo!$F$43:$BE$43=G$1),MC_Dispositivo!$F$53:$BE$189))</f>
        <v>0</v>
      </c>
      <c r="H126" s="357" cm="1">
        <f t="array" aca="1" ref="H126" ca="1">SUM(IF((MC_Dispositivo!$B$53:$B$189=$C126)*(MC_Dispositivo!$F$36:$BE$36=$BS$1)*(MC_Dispositivo!$F$43:$BE$43=H$1),MC_Dispositivo!$F$53:$BE$189))</f>
        <v>0</v>
      </c>
      <c r="I126" s="357" cm="1">
        <f t="array" aca="1" ref="I126" ca="1">SUM(IF((MC_Dispositivo!$B$53:$B$189=$C126)*(MC_Dispositivo!$F$36:$BE$36=$BS$1)*(MC_Dispositivo!$F$43:$BE$43=I$1),MC_Dispositivo!$F$53:$BE$189))</f>
        <v>0</v>
      </c>
      <c r="J126" s="357" cm="1">
        <f t="array" aca="1" ref="J126" ca="1">SUM(IF((MC_Dispositivo!$B$53:$B$189=$C126)*(MC_Dispositivo!$F$36:$BE$36=$BS$1)*(MC_Dispositivo!$F$43:$BE$43=J$1),MC_Dispositivo!$F$53:$BE$189))</f>
        <v>0</v>
      </c>
      <c r="K126" s="357" cm="1">
        <f t="array" aca="1" ref="K126" ca="1">SUM(IF((MC_Dispositivo!$B$53:$B$189=$C126)*(MC_Dispositivo!$F$36:$BE$36=$BS$1)*(MC_Dispositivo!$F$43:$BE$43=K$1),MC_Dispositivo!$F$53:$BE$189))</f>
        <v>0</v>
      </c>
      <c r="L126" s="357" cm="1">
        <f t="array" aca="1" ref="L126" ca="1">SUM(IF((MC_Dispositivo!$B$53:$B$189=$C126)*(MC_Dispositivo!$F$36:$BE$36=$BS$1)*(MC_Dispositivo!$F$43:$BE$43=L$1),MC_Dispositivo!$F$53:$BE$189))</f>
        <v>0</v>
      </c>
      <c r="M126" s="357" cm="1">
        <f t="array" aca="1" ref="M126" ca="1">SUM(IF((MC_Dispositivo!$B$53:$B$189=$C126)*(MC_Dispositivo!$F$36:$BE$36=$BS$1)*(MC_Dispositivo!$F$43:$BE$43=M$1),MC_Dispositivo!$F$53:$BE$189))</f>
        <v>0</v>
      </c>
      <c r="N126" s="357" cm="1">
        <f t="array" aca="1" ref="N126" ca="1">SUM(IF((MC_Dispositivo!$B$53:$B$189=$C126)*(MC_Dispositivo!$F$36:$BE$36=$BS$1)*(MC_Dispositivo!$F$43:$BE$43=N$1),MC_Dispositivo!$F$53:$BE$189))</f>
        <v>0</v>
      </c>
      <c r="O126" s="357" cm="1">
        <f t="array" aca="1" ref="O126" ca="1">SUM(IF((MC_Dispositivo!$B$53:$B$189=$C126)*(MC_Dispositivo!$F$36:$BE$36=$BS$1)*(MC_Dispositivo!$F$43:$BE$43=O$1),MC_Dispositivo!$F$53:$BE$189))</f>
        <v>0</v>
      </c>
      <c r="P126" s="357" cm="1">
        <f t="array" aca="1" ref="P126" ca="1">SUM(IF((MC_Dispositivo!$B$53:$B$189=$C126)*(MC_Dispositivo!$F$36:$BE$36=$BS$1)*(MC_Dispositivo!$F$43:$BE$43=P$1),MC_Dispositivo!$F$53:$BE$189))</f>
        <v>0</v>
      </c>
      <c r="Q126" s="357" cm="1">
        <f t="array" aca="1" ref="Q126" ca="1">SUM(IF((MC_Dispositivo!$B$53:$B$189=$C126)*(MC_Dispositivo!$F$36:$BE$36=$BS$1)*(MC_Dispositivo!$F$43:$BE$43=Q$1),MC_Dispositivo!$F$53:$BE$189))</f>
        <v>0</v>
      </c>
      <c r="R126" s="357" cm="1">
        <f t="array" aca="1" ref="R126" ca="1">SUM(IF((MC_Dispositivo!$B$53:$B$189=$C126)*(MC_Dispositivo!$F$36:$BE$36=$BS$1)*(MC_Dispositivo!$F$43:$BE$43=R$1),MC_Dispositivo!$F$53:$BE$189))</f>
        <v>0</v>
      </c>
      <c r="S126" s="357" cm="1">
        <f t="array" aca="1" ref="S126" ca="1">SUM(IF((MC_Dispositivo!$B$53:$B$189=$C126)*(MC_Dispositivo!$F$36:$BE$36=$BS$1)*(MC_Dispositivo!$F$43:$BE$43=S$1),MC_Dispositivo!$F$53:$BE$189))</f>
        <v>0</v>
      </c>
      <c r="T126" s="357" cm="1">
        <f t="array" aca="1" ref="T126" ca="1">SUM(IF((MC_Dispositivo!$B$53:$B$189=$C126)*(MC_Dispositivo!$F$36:$BE$36=$BS$1)*(MC_Dispositivo!$F$43:$BE$43=T$1),MC_Dispositivo!$F$53:$BE$189))</f>
        <v>0</v>
      </c>
      <c r="U126" s="357" cm="1">
        <f t="array" aca="1" ref="U126" ca="1">SUM(IF((MC_Dispositivo!$B$53:$B$189=$C126)*(MC_Dispositivo!$F$36:$BE$36=$BS$1)*(MC_Dispositivo!$F$43:$BE$43=U$1),MC_Dispositivo!$F$53:$BE$189))</f>
        <v>0</v>
      </c>
      <c r="V126" s="357" cm="1">
        <f t="array" aca="1" ref="V126" ca="1">SUM(IF((MC_Dispositivo!$B$53:$B$189=$C126)*(MC_Dispositivo!$F$36:$BE$36=$BS$1)*(MC_Dispositivo!$F$43:$BE$43=V$1),MC_Dispositivo!$F$53:$BE$189))</f>
        <v>0</v>
      </c>
      <c r="W126" s="357" cm="1">
        <f t="array" aca="1" ref="W126" ca="1">SUM(IF((MC_Dispositivo!$B$53:$B$189=$C126)*(MC_Dispositivo!$F$36:$BE$36=$BS$1)*(MC_Dispositivo!$F$43:$BE$43=W$1),MC_Dispositivo!$F$53:$BE$189))</f>
        <v>0</v>
      </c>
      <c r="X126" s="357" cm="1">
        <f t="array" aca="1" ref="X126" ca="1">SUM(IF((MC_Dispositivo!$B$53:$B$189=$C126)*(MC_Dispositivo!$F$36:$BE$36=$BS$1)*(MC_Dispositivo!$F$43:$BE$43=X$1),MC_Dispositivo!$F$53:$BE$189))</f>
        <v>0</v>
      </c>
      <c r="Y126" s="357" cm="1">
        <f t="array" aca="1" ref="Y126" ca="1">SUM(IF((MC_Dispositivo!$B$53:$B$189=$C126)*(MC_Dispositivo!$F$36:$BE$36=$BS$1)*(MC_Dispositivo!$F$43:$BE$43=Y$1),MC_Dispositivo!$F$53:$BE$189))</f>
        <v>0</v>
      </c>
      <c r="Z126" s="357" cm="1">
        <f t="array" aca="1" ref="Z126" ca="1">SUM(IF((MC_Dispositivo!$B$53:$B$189=$C126)*(MC_Dispositivo!$F$36:$BE$36=$BS$1)*(MC_Dispositivo!$F$43:$BE$43=Z$1),MC_Dispositivo!$F$53:$BE$189))</f>
        <v>0</v>
      </c>
      <c r="AA126" s="357" cm="1">
        <f t="array" aca="1" ref="AA126" ca="1">SUM(IF((MC_Dispositivo!$B$53:$B$189=$C126)*(MC_Dispositivo!$F$36:$BE$36=$BS$1)*(MC_Dispositivo!$F$43:$BE$43=AA$1),MC_Dispositivo!$F$53:$BE$189))</f>
        <v>0</v>
      </c>
      <c r="AB126" s="357" cm="1">
        <f t="array" aca="1" ref="AB126" ca="1">SUM(IF((MC_Dispositivo!$B$53:$B$189=$C126)*(MC_Dispositivo!$F$36:$BE$36=$BS$1)*(MC_Dispositivo!$F$43:$BE$43=AB$1),MC_Dispositivo!$F$53:$BE$189))</f>
        <v>0</v>
      </c>
      <c r="AC126" s="357" cm="1">
        <f t="array" aca="1" ref="AC126" ca="1">SUM(IF((MC_Dispositivo!$B$53:$B$189=$C126)*(MC_Dispositivo!$F$36:$BE$36=$BS$1)*(MC_Dispositivo!$F$43:$BE$43=AC$1),MC_Dispositivo!$F$53:$BE$189))</f>
        <v>0</v>
      </c>
      <c r="AD126" s="357" cm="1">
        <f t="array" aca="1" ref="AD126" ca="1">SUM(IF((MC_Dispositivo!$B$53:$B$189=$C126)*(MC_Dispositivo!$F$36:$BE$36=$BS$1)*(MC_Dispositivo!$F$43:$BE$43=AD$1),MC_Dispositivo!$F$53:$BE$189))</f>
        <v>0</v>
      </c>
      <c r="AE126" s="357" cm="1">
        <f t="array" aca="1" ref="AE126" ca="1">SUM(IF((MC_Dispositivo!$B$53:$B$189=$C126)*(MC_Dispositivo!$F$36:$BE$36=$BS$1)*(MC_Dispositivo!$F$43:$BE$43=AE$1),MC_Dispositivo!$F$53:$BE$189))</f>
        <v>0</v>
      </c>
      <c r="AF126" s="357" cm="1">
        <f t="array" aca="1" ref="AF126" ca="1">SUM(IF((MC_Dispositivo!$B$53:$B$189=$C126)*(MC_Dispositivo!$F$36:$BE$36=$BS$1)*(MC_Dispositivo!$F$43:$BE$43=AF$1),MC_Dispositivo!$F$53:$BE$189))</f>
        <v>0</v>
      </c>
      <c r="AG126" s="357" cm="1">
        <f t="array" aca="1" ref="AG126" ca="1">SUM(IF((MC_Dispositivo!$B$53:$B$189=$C126)*(MC_Dispositivo!$F$36:$BE$36=$BS$1)*(MC_Dispositivo!$F$43:$BE$43=AG$1),MC_Dispositivo!$F$53:$BE$189))</f>
        <v>0</v>
      </c>
      <c r="AH126" s="357" cm="1">
        <f t="array" aca="1" ref="AH126" ca="1">SUM(IF((MC_Dispositivo!$B$53:$B$189=$C126)*(MC_Dispositivo!$F$36:$BE$36=$BS$1)*(MC_Dispositivo!$F$43:$BE$43=AH$1),MC_Dispositivo!$F$53:$BE$189))</f>
        <v>0</v>
      </c>
      <c r="AI126" s="357" cm="1">
        <f t="array" aca="1" ref="AI126" ca="1">SUM(IF((MC_Dispositivo!$B$53:$B$189=$C126)*(MC_Dispositivo!$F$36:$BE$36=$BS$1)*(MC_Dispositivo!$F$43:$BE$43=AI$1),MC_Dispositivo!$F$53:$BE$189))</f>
        <v>0</v>
      </c>
      <c r="AJ126" s="357" cm="1">
        <f t="array" aca="1" ref="AJ126" ca="1">SUM(IF((MC_Dispositivo!$B$53:$B$189=$C126)*(MC_Dispositivo!$F$36:$BE$36=$BS$1)*(MC_Dispositivo!$F$43:$BE$43=AJ$1),MC_Dispositivo!$F$53:$BE$189))</f>
        <v>0</v>
      </c>
      <c r="AK126" s="358">
        <f ca="1">IF(A126="","",INDEX([10]TPU!$G:$G,MATCH($A126,[10]TPU!$A:$A,0)))</f>
        <v>432.98</v>
      </c>
      <c r="AL126" s="359">
        <f t="shared" ca="1" si="54"/>
        <v>0</v>
      </c>
      <c r="AM126" s="359">
        <f t="shared" ca="1" si="55"/>
        <v>0</v>
      </c>
      <c r="AN126" s="359">
        <f t="shared" ca="1" si="56"/>
        <v>0</v>
      </c>
      <c r="AO126" s="359">
        <f t="shared" ca="1" si="57"/>
        <v>0</v>
      </c>
      <c r="AP126" s="359">
        <f t="shared" ca="1" si="58"/>
        <v>0</v>
      </c>
      <c r="AQ126" s="359">
        <f t="shared" ca="1" si="59"/>
        <v>0</v>
      </c>
      <c r="AR126" s="359">
        <f t="shared" ca="1" si="60"/>
        <v>0</v>
      </c>
      <c r="AS126" s="359">
        <f t="shared" ca="1" si="61"/>
        <v>0</v>
      </c>
      <c r="AT126" s="359">
        <f t="shared" ca="1" si="62"/>
        <v>0</v>
      </c>
      <c r="AU126" s="359">
        <f t="shared" ca="1" si="63"/>
        <v>0</v>
      </c>
      <c r="AV126" s="359">
        <f t="shared" ca="1" si="64"/>
        <v>0</v>
      </c>
      <c r="AW126" s="359">
        <f t="shared" ca="1" si="65"/>
        <v>0</v>
      </c>
      <c r="AX126" s="359">
        <f t="shared" ca="1" si="66"/>
        <v>0</v>
      </c>
      <c r="AY126" s="359">
        <f t="shared" ca="1" si="67"/>
        <v>0</v>
      </c>
      <c r="AZ126" s="359">
        <f t="shared" ca="1" si="68"/>
        <v>0</v>
      </c>
      <c r="BA126" s="359">
        <f t="shared" ca="1" si="69"/>
        <v>0</v>
      </c>
      <c r="BB126" s="359">
        <f t="shared" ca="1" si="70"/>
        <v>0</v>
      </c>
      <c r="BC126" s="359">
        <f t="shared" ca="1" si="71"/>
        <v>0</v>
      </c>
      <c r="BD126" s="359">
        <f t="shared" ca="1" si="72"/>
        <v>0</v>
      </c>
      <c r="BE126" s="359">
        <f t="shared" ca="1" si="73"/>
        <v>0</v>
      </c>
      <c r="BF126" s="359">
        <f t="shared" ca="1" si="74"/>
        <v>0</v>
      </c>
      <c r="BG126" s="359">
        <f t="shared" ca="1" si="75"/>
        <v>0</v>
      </c>
      <c r="BH126" s="359">
        <f t="shared" ca="1" si="76"/>
        <v>0</v>
      </c>
      <c r="BI126" s="359">
        <f t="shared" ca="1" si="77"/>
        <v>0</v>
      </c>
      <c r="BJ126" s="359">
        <f t="shared" ca="1" si="78"/>
        <v>0</v>
      </c>
      <c r="BK126" s="359">
        <f t="shared" ca="1" si="79"/>
        <v>0</v>
      </c>
      <c r="BL126" s="359">
        <f t="shared" ca="1" si="80"/>
        <v>0</v>
      </c>
      <c r="BM126" s="359">
        <f t="shared" ca="1" si="81"/>
        <v>0</v>
      </c>
      <c r="BN126" s="359">
        <f t="shared" ca="1" si="82"/>
        <v>0</v>
      </c>
      <c r="BO126" s="359">
        <f t="shared" ca="1" si="83"/>
        <v>0</v>
      </c>
      <c r="BP126" s="358">
        <f t="shared" ca="1" si="84"/>
        <v>0</v>
      </c>
      <c r="BQ126" s="206"/>
    </row>
    <row r="127" spans="1:70" ht="20.100000000000001" customHeight="1" x14ac:dyDescent="0.2">
      <c r="A127" s="354">
        <f ca="1">INDEX(MC_Dispositivo!B:E,MATCH('Quantitativo_BR-356'!C127,MC_Dispositivo!B:B,0),2)</f>
        <v>11855</v>
      </c>
      <c r="B127" s="354" t="str">
        <f ca="1">INDEX([10]TPU!$B:$B,MATCH($A127,[10]TPU!$A:$A,0))</f>
        <v>SINAPI</v>
      </c>
      <c r="C127" s="354" t="s">
        <v>204</v>
      </c>
      <c r="D127" s="355" t="str">
        <f ca="1">INDEX(MC_Dispositivo!B:E,MATCH('Quantitativo_BR-356'!C127,MC_Dispositivo!B:B,0),3)</f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7" s="354" t="str">
        <f ca="1">INDEX(MC_Dispositivo!B:E,MATCH('Quantitativo_BR-356'!C127,MC_Dispositivo!B:B,0),4)</f>
        <v xml:space="preserve">un    </v>
      </c>
      <c r="F127" s="356" cm="1">
        <f t="array" aca="1" ref="F127" ca="1">IF($BS$1="Todos",SUM(IF(($BS$1="todos")*(MC_Dispositivo!$B$54:$B$212=$C127),MC_Dispositivo!$F$54:$BE$212)),SUM(IF((MC_Dispositivo!$F$36:$BE$36=$BS$1)*(MC_Dispositivo!$B$54:$B$212=$C127),MC_Dispositivo!$F$54:$BE$212)))</f>
        <v>0</v>
      </c>
      <c r="G127" s="357" cm="1">
        <f t="array" aca="1" ref="G127" ca="1">SUM(IF((MC_Dispositivo!$B$53:$B$189=$C127)*(MC_Dispositivo!$F$36:$BE$36=$BS$1)*(MC_Dispositivo!$F$43:$BE$43=G$1),MC_Dispositivo!$F$53:$BE$189))</f>
        <v>0</v>
      </c>
      <c r="H127" s="357" cm="1">
        <f t="array" aca="1" ref="H127" ca="1">SUM(IF((MC_Dispositivo!$B$53:$B$189=$C127)*(MC_Dispositivo!$F$36:$BE$36=$BS$1)*(MC_Dispositivo!$F$43:$BE$43=H$1),MC_Dispositivo!$F$53:$BE$189))</f>
        <v>0</v>
      </c>
      <c r="I127" s="357" cm="1">
        <f t="array" aca="1" ref="I127" ca="1">SUM(IF((MC_Dispositivo!$B$53:$B$189=$C127)*(MC_Dispositivo!$F$36:$BE$36=$BS$1)*(MC_Dispositivo!$F$43:$BE$43=I$1),MC_Dispositivo!$F$53:$BE$189))</f>
        <v>0</v>
      </c>
      <c r="J127" s="357" cm="1">
        <f t="array" aca="1" ref="J127" ca="1">SUM(IF((MC_Dispositivo!$B$53:$B$189=$C127)*(MC_Dispositivo!$F$36:$BE$36=$BS$1)*(MC_Dispositivo!$F$43:$BE$43=J$1),MC_Dispositivo!$F$53:$BE$189))</f>
        <v>0</v>
      </c>
      <c r="K127" s="357" cm="1">
        <f t="array" aca="1" ref="K127" ca="1">SUM(IF((MC_Dispositivo!$B$53:$B$189=$C127)*(MC_Dispositivo!$F$36:$BE$36=$BS$1)*(MC_Dispositivo!$F$43:$BE$43=K$1),MC_Dispositivo!$F$53:$BE$189))</f>
        <v>0</v>
      </c>
      <c r="L127" s="357" cm="1">
        <f t="array" aca="1" ref="L127" ca="1">SUM(IF((MC_Dispositivo!$B$53:$B$189=$C127)*(MC_Dispositivo!$F$36:$BE$36=$BS$1)*(MC_Dispositivo!$F$43:$BE$43=L$1),MC_Dispositivo!$F$53:$BE$189))</f>
        <v>0</v>
      </c>
      <c r="M127" s="357" cm="1">
        <f t="array" aca="1" ref="M127" ca="1">SUM(IF((MC_Dispositivo!$B$53:$B$189=$C127)*(MC_Dispositivo!$F$36:$BE$36=$BS$1)*(MC_Dispositivo!$F$43:$BE$43=M$1),MC_Dispositivo!$F$53:$BE$189))</f>
        <v>0</v>
      </c>
      <c r="N127" s="357" cm="1">
        <f t="array" aca="1" ref="N127" ca="1">SUM(IF((MC_Dispositivo!$B$53:$B$189=$C127)*(MC_Dispositivo!$F$36:$BE$36=$BS$1)*(MC_Dispositivo!$F$43:$BE$43=N$1),MC_Dispositivo!$F$53:$BE$189))</f>
        <v>0</v>
      </c>
      <c r="O127" s="357" cm="1">
        <f t="array" aca="1" ref="O127" ca="1">SUM(IF((MC_Dispositivo!$B$53:$B$189=$C127)*(MC_Dispositivo!$F$36:$BE$36=$BS$1)*(MC_Dispositivo!$F$43:$BE$43=O$1),MC_Dispositivo!$F$53:$BE$189))</f>
        <v>0</v>
      </c>
      <c r="P127" s="357" cm="1">
        <f t="array" aca="1" ref="P127" ca="1">SUM(IF((MC_Dispositivo!$B$53:$B$189=$C127)*(MC_Dispositivo!$F$36:$BE$36=$BS$1)*(MC_Dispositivo!$F$43:$BE$43=P$1),MC_Dispositivo!$F$53:$BE$189))</f>
        <v>0</v>
      </c>
      <c r="Q127" s="357" cm="1">
        <f t="array" aca="1" ref="Q127" ca="1">SUM(IF((MC_Dispositivo!$B$53:$B$189=$C127)*(MC_Dispositivo!$F$36:$BE$36=$BS$1)*(MC_Dispositivo!$F$43:$BE$43=Q$1),MC_Dispositivo!$F$53:$BE$189))</f>
        <v>0</v>
      </c>
      <c r="R127" s="357" cm="1">
        <f t="array" aca="1" ref="R127" ca="1">SUM(IF((MC_Dispositivo!$B$53:$B$189=$C127)*(MC_Dispositivo!$F$36:$BE$36=$BS$1)*(MC_Dispositivo!$F$43:$BE$43=R$1),MC_Dispositivo!$F$53:$BE$189))</f>
        <v>0</v>
      </c>
      <c r="S127" s="357" cm="1">
        <f t="array" aca="1" ref="S127" ca="1">SUM(IF((MC_Dispositivo!$B$53:$B$189=$C127)*(MC_Dispositivo!$F$36:$BE$36=$BS$1)*(MC_Dispositivo!$F$43:$BE$43=S$1),MC_Dispositivo!$F$53:$BE$189))</f>
        <v>0</v>
      </c>
      <c r="T127" s="357" cm="1">
        <f t="array" aca="1" ref="T127" ca="1">SUM(IF((MC_Dispositivo!$B$53:$B$189=$C127)*(MC_Dispositivo!$F$36:$BE$36=$BS$1)*(MC_Dispositivo!$F$43:$BE$43=T$1),MC_Dispositivo!$F$53:$BE$189))</f>
        <v>0</v>
      </c>
      <c r="U127" s="357" cm="1">
        <f t="array" aca="1" ref="U127" ca="1">SUM(IF((MC_Dispositivo!$B$53:$B$189=$C127)*(MC_Dispositivo!$F$36:$BE$36=$BS$1)*(MC_Dispositivo!$F$43:$BE$43=U$1),MC_Dispositivo!$F$53:$BE$189))</f>
        <v>0</v>
      </c>
      <c r="V127" s="357" cm="1">
        <f t="array" aca="1" ref="V127" ca="1">SUM(IF((MC_Dispositivo!$B$53:$B$189=$C127)*(MC_Dispositivo!$F$36:$BE$36=$BS$1)*(MC_Dispositivo!$F$43:$BE$43=V$1),MC_Dispositivo!$F$53:$BE$189))</f>
        <v>0</v>
      </c>
      <c r="W127" s="357" cm="1">
        <f t="array" aca="1" ref="W127" ca="1">SUM(IF((MC_Dispositivo!$B$53:$B$189=$C127)*(MC_Dispositivo!$F$36:$BE$36=$BS$1)*(MC_Dispositivo!$F$43:$BE$43=W$1),MC_Dispositivo!$F$53:$BE$189))</f>
        <v>0</v>
      </c>
      <c r="X127" s="357" cm="1">
        <f t="array" aca="1" ref="X127" ca="1">SUM(IF((MC_Dispositivo!$B$53:$B$189=$C127)*(MC_Dispositivo!$F$36:$BE$36=$BS$1)*(MC_Dispositivo!$F$43:$BE$43=X$1),MC_Dispositivo!$F$53:$BE$189))</f>
        <v>0</v>
      </c>
      <c r="Y127" s="357" cm="1">
        <f t="array" aca="1" ref="Y127" ca="1">SUM(IF((MC_Dispositivo!$B$53:$B$189=$C127)*(MC_Dispositivo!$F$36:$BE$36=$BS$1)*(MC_Dispositivo!$F$43:$BE$43=Y$1),MC_Dispositivo!$F$53:$BE$189))</f>
        <v>0</v>
      </c>
      <c r="Z127" s="357" cm="1">
        <f t="array" aca="1" ref="Z127" ca="1">SUM(IF((MC_Dispositivo!$B$53:$B$189=$C127)*(MC_Dispositivo!$F$36:$BE$36=$BS$1)*(MC_Dispositivo!$F$43:$BE$43=Z$1),MC_Dispositivo!$F$53:$BE$189))</f>
        <v>0</v>
      </c>
      <c r="AA127" s="357" cm="1">
        <f t="array" aca="1" ref="AA127" ca="1">SUM(IF((MC_Dispositivo!$B$53:$B$189=$C127)*(MC_Dispositivo!$F$36:$BE$36=$BS$1)*(MC_Dispositivo!$F$43:$BE$43=AA$1),MC_Dispositivo!$F$53:$BE$189))</f>
        <v>0</v>
      </c>
      <c r="AB127" s="357" cm="1">
        <f t="array" aca="1" ref="AB127" ca="1">SUM(IF((MC_Dispositivo!$B$53:$B$189=$C127)*(MC_Dispositivo!$F$36:$BE$36=$BS$1)*(MC_Dispositivo!$F$43:$BE$43=AB$1),MC_Dispositivo!$F$53:$BE$189))</f>
        <v>0</v>
      </c>
      <c r="AC127" s="357" cm="1">
        <f t="array" aca="1" ref="AC127" ca="1">SUM(IF((MC_Dispositivo!$B$53:$B$189=$C127)*(MC_Dispositivo!$F$36:$BE$36=$BS$1)*(MC_Dispositivo!$F$43:$BE$43=AC$1),MC_Dispositivo!$F$53:$BE$189))</f>
        <v>0</v>
      </c>
      <c r="AD127" s="357" cm="1">
        <f t="array" aca="1" ref="AD127" ca="1">SUM(IF((MC_Dispositivo!$B$53:$B$189=$C127)*(MC_Dispositivo!$F$36:$BE$36=$BS$1)*(MC_Dispositivo!$F$43:$BE$43=AD$1),MC_Dispositivo!$F$53:$BE$189))</f>
        <v>0</v>
      </c>
      <c r="AE127" s="357" cm="1">
        <f t="array" aca="1" ref="AE127" ca="1">SUM(IF((MC_Dispositivo!$B$53:$B$189=$C127)*(MC_Dispositivo!$F$36:$BE$36=$BS$1)*(MC_Dispositivo!$F$43:$BE$43=AE$1),MC_Dispositivo!$F$53:$BE$189))</f>
        <v>0</v>
      </c>
      <c r="AF127" s="357" cm="1">
        <f t="array" aca="1" ref="AF127" ca="1">SUM(IF((MC_Dispositivo!$B$53:$B$189=$C127)*(MC_Dispositivo!$F$36:$BE$36=$BS$1)*(MC_Dispositivo!$F$43:$BE$43=AF$1),MC_Dispositivo!$F$53:$BE$189))</f>
        <v>0</v>
      </c>
      <c r="AG127" s="357" cm="1">
        <f t="array" aca="1" ref="AG127" ca="1">SUM(IF((MC_Dispositivo!$B$53:$B$189=$C127)*(MC_Dispositivo!$F$36:$BE$36=$BS$1)*(MC_Dispositivo!$F$43:$BE$43=AG$1),MC_Dispositivo!$F$53:$BE$189))</f>
        <v>0</v>
      </c>
      <c r="AH127" s="357" cm="1">
        <f t="array" aca="1" ref="AH127" ca="1">SUM(IF((MC_Dispositivo!$B$53:$B$189=$C127)*(MC_Dispositivo!$F$36:$BE$36=$BS$1)*(MC_Dispositivo!$F$43:$BE$43=AH$1),MC_Dispositivo!$F$53:$BE$189))</f>
        <v>0</v>
      </c>
      <c r="AI127" s="357" cm="1">
        <f t="array" aca="1" ref="AI127" ca="1">SUM(IF((MC_Dispositivo!$B$53:$B$189=$C127)*(MC_Dispositivo!$F$36:$BE$36=$BS$1)*(MC_Dispositivo!$F$43:$BE$43=AI$1),MC_Dispositivo!$F$53:$BE$189))</f>
        <v>0</v>
      </c>
      <c r="AJ127" s="357" cm="1">
        <f t="array" aca="1" ref="AJ127" ca="1">SUM(IF((MC_Dispositivo!$B$53:$B$189=$C127)*(MC_Dispositivo!$F$36:$BE$36=$BS$1)*(MC_Dispositivo!$F$43:$BE$43=AJ$1),MC_Dispositivo!$F$53:$BE$189))</f>
        <v>0</v>
      </c>
      <c r="AK127" s="358">
        <f ca="1">IF(A127="","",INDEX([10]TPU!$G:$G,MATCH($A127,[10]TPU!$A:$A,0)))</f>
        <v>38.200000000000003</v>
      </c>
      <c r="AL127" s="359">
        <f t="shared" ca="1" si="54"/>
        <v>0</v>
      </c>
      <c r="AM127" s="359">
        <f t="shared" ca="1" si="55"/>
        <v>0</v>
      </c>
      <c r="AN127" s="359">
        <f t="shared" ca="1" si="56"/>
        <v>0</v>
      </c>
      <c r="AO127" s="359">
        <f t="shared" ca="1" si="57"/>
        <v>0</v>
      </c>
      <c r="AP127" s="359">
        <f t="shared" ca="1" si="58"/>
        <v>0</v>
      </c>
      <c r="AQ127" s="359">
        <f t="shared" ca="1" si="59"/>
        <v>0</v>
      </c>
      <c r="AR127" s="359">
        <f t="shared" ca="1" si="60"/>
        <v>0</v>
      </c>
      <c r="AS127" s="359">
        <f t="shared" ca="1" si="61"/>
        <v>0</v>
      </c>
      <c r="AT127" s="359">
        <f t="shared" ca="1" si="62"/>
        <v>0</v>
      </c>
      <c r="AU127" s="359">
        <f t="shared" ca="1" si="63"/>
        <v>0</v>
      </c>
      <c r="AV127" s="359">
        <f t="shared" ca="1" si="64"/>
        <v>0</v>
      </c>
      <c r="AW127" s="359">
        <f t="shared" ca="1" si="65"/>
        <v>0</v>
      </c>
      <c r="AX127" s="359">
        <f t="shared" ca="1" si="66"/>
        <v>0</v>
      </c>
      <c r="AY127" s="359">
        <f t="shared" ca="1" si="67"/>
        <v>0</v>
      </c>
      <c r="AZ127" s="359">
        <f t="shared" ca="1" si="68"/>
        <v>0</v>
      </c>
      <c r="BA127" s="359">
        <f t="shared" ca="1" si="69"/>
        <v>0</v>
      </c>
      <c r="BB127" s="359">
        <f t="shared" ca="1" si="70"/>
        <v>0</v>
      </c>
      <c r="BC127" s="359">
        <f t="shared" ca="1" si="71"/>
        <v>0</v>
      </c>
      <c r="BD127" s="359">
        <f t="shared" ca="1" si="72"/>
        <v>0</v>
      </c>
      <c r="BE127" s="359">
        <f t="shared" ca="1" si="73"/>
        <v>0</v>
      </c>
      <c r="BF127" s="359">
        <f t="shared" ca="1" si="74"/>
        <v>0</v>
      </c>
      <c r="BG127" s="359">
        <f t="shared" ca="1" si="75"/>
        <v>0</v>
      </c>
      <c r="BH127" s="359">
        <f t="shared" ca="1" si="76"/>
        <v>0</v>
      </c>
      <c r="BI127" s="359">
        <f t="shared" ca="1" si="77"/>
        <v>0</v>
      </c>
      <c r="BJ127" s="359">
        <f t="shared" ca="1" si="78"/>
        <v>0</v>
      </c>
      <c r="BK127" s="359">
        <f t="shared" ca="1" si="79"/>
        <v>0</v>
      </c>
      <c r="BL127" s="359">
        <f t="shared" ca="1" si="80"/>
        <v>0</v>
      </c>
      <c r="BM127" s="359">
        <f t="shared" ca="1" si="81"/>
        <v>0</v>
      </c>
      <c r="BN127" s="359">
        <f t="shared" ca="1" si="82"/>
        <v>0</v>
      </c>
      <c r="BO127" s="359">
        <f t="shared" ca="1" si="83"/>
        <v>0</v>
      </c>
      <c r="BP127" s="358">
        <f t="shared" ca="1" si="84"/>
        <v>0</v>
      </c>
    </row>
    <row r="128" spans="1:70" ht="20.100000000000001" customHeight="1" x14ac:dyDescent="0.2">
      <c r="A128" s="354">
        <f ca="1">INDEX(MC_Dispositivo!B:E,MATCH('Quantitativo_BR-356'!C128,MC_Dispositivo!B:B,0),2)</f>
        <v>1563</v>
      </c>
      <c r="B128" s="354" t="str">
        <f ca="1">INDEX([10]TPU!$B:$B,MATCH($A128,[10]TPU!$A:$A,0))</f>
        <v>SINAPI</v>
      </c>
      <c r="C128" s="354" t="s">
        <v>207</v>
      </c>
      <c r="D128" s="355" t="str">
        <f ca="1">INDEX(MC_Dispositivo!B:E,MATCH('Quantitativo_BR-356'!C128,MC_Dispositivo!B:B,0),3)</f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8" s="354" t="str">
        <f ca="1">INDEX(MC_Dispositivo!B:E,MATCH('Quantitativo_BR-356'!C128,MC_Dispositivo!B:B,0),4)</f>
        <v xml:space="preserve">un    </v>
      </c>
      <c r="F128" s="356" cm="1">
        <f t="array" aca="1" ref="F128" ca="1">IF($BS$1="Todos",SUM(IF(($BS$1="todos")*(MC_Dispositivo!$B$54:$B$212=$C128),MC_Dispositivo!$F$54:$BE$212)),SUM(IF((MC_Dispositivo!$F$36:$BE$36=$BS$1)*(MC_Dispositivo!$B$54:$B$212=$C128),MC_Dispositivo!$F$54:$BE$212)))</f>
        <v>0</v>
      </c>
      <c r="G128" s="357" cm="1">
        <f t="array" aca="1" ref="G128" ca="1">SUM(IF((MC_Dispositivo!$B$53:$B$189=$C128)*(MC_Dispositivo!$F$36:$BE$36=$BS$1)*(MC_Dispositivo!$F$43:$BE$43=G$1),MC_Dispositivo!$F$53:$BE$189))</f>
        <v>0</v>
      </c>
      <c r="H128" s="357" cm="1">
        <f t="array" aca="1" ref="H128" ca="1">SUM(IF((MC_Dispositivo!$B$53:$B$189=$C128)*(MC_Dispositivo!$F$36:$BE$36=$BS$1)*(MC_Dispositivo!$F$43:$BE$43=H$1),MC_Dispositivo!$F$53:$BE$189))</f>
        <v>0</v>
      </c>
      <c r="I128" s="357" cm="1">
        <f t="array" aca="1" ref="I128" ca="1">SUM(IF((MC_Dispositivo!$B$53:$B$189=$C128)*(MC_Dispositivo!$F$36:$BE$36=$BS$1)*(MC_Dispositivo!$F$43:$BE$43=I$1),MC_Dispositivo!$F$53:$BE$189))</f>
        <v>0</v>
      </c>
      <c r="J128" s="357" cm="1">
        <f t="array" aca="1" ref="J128" ca="1">SUM(IF((MC_Dispositivo!$B$53:$B$189=$C128)*(MC_Dispositivo!$F$36:$BE$36=$BS$1)*(MC_Dispositivo!$F$43:$BE$43=J$1),MC_Dispositivo!$F$53:$BE$189))</f>
        <v>0</v>
      </c>
      <c r="K128" s="357" cm="1">
        <f t="array" aca="1" ref="K128" ca="1">SUM(IF((MC_Dispositivo!$B$53:$B$189=$C128)*(MC_Dispositivo!$F$36:$BE$36=$BS$1)*(MC_Dispositivo!$F$43:$BE$43=K$1),MC_Dispositivo!$F$53:$BE$189))</f>
        <v>0</v>
      </c>
      <c r="L128" s="357" cm="1">
        <f t="array" aca="1" ref="L128" ca="1">SUM(IF((MC_Dispositivo!$B$53:$B$189=$C128)*(MC_Dispositivo!$F$36:$BE$36=$BS$1)*(MC_Dispositivo!$F$43:$BE$43=L$1),MC_Dispositivo!$F$53:$BE$189))</f>
        <v>0</v>
      </c>
      <c r="M128" s="357" cm="1">
        <f t="array" aca="1" ref="M128" ca="1">SUM(IF((MC_Dispositivo!$B$53:$B$189=$C128)*(MC_Dispositivo!$F$36:$BE$36=$BS$1)*(MC_Dispositivo!$F$43:$BE$43=M$1),MC_Dispositivo!$F$53:$BE$189))</f>
        <v>0</v>
      </c>
      <c r="N128" s="357" cm="1">
        <f t="array" aca="1" ref="N128" ca="1">SUM(IF((MC_Dispositivo!$B$53:$B$189=$C128)*(MC_Dispositivo!$F$36:$BE$36=$BS$1)*(MC_Dispositivo!$F$43:$BE$43=N$1),MC_Dispositivo!$F$53:$BE$189))</f>
        <v>0</v>
      </c>
      <c r="O128" s="357" cm="1">
        <f t="array" aca="1" ref="O128" ca="1">SUM(IF((MC_Dispositivo!$B$53:$B$189=$C128)*(MC_Dispositivo!$F$36:$BE$36=$BS$1)*(MC_Dispositivo!$F$43:$BE$43=O$1),MC_Dispositivo!$F$53:$BE$189))</f>
        <v>0</v>
      </c>
      <c r="P128" s="357" cm="1">
        <f t="array" aca="1" ref="P128" ca="1">SUM(IF((MC_Dispositivo!$B$53:$B$189=$C128)*(MC_Dispositivo!$F$36:$BE$36=$BS$1)*(MC_Dispositivo!$F$43:$BE$43=P$1),MC_Dispositivo!$F$53:$BE$189))</f>
        <v>0</v>
      </c>
      <c r="Q128" s="357" cm="1">
        <f t="array" aca="1" ref="Q128" ca="1">SUM(IF((MC_Dispositivo!$B$53:$B$189=$C128)*(MC_Dispositivo!$F$36:$BE$36=$BS$1)*(MC_Dispositivo!$F$43:$BE$43=Q$1),MC_Dispositivo!$F$53:$BE$189))</f>
        <v>0</v>
      </c>
      <c r="R128" s="357" cm="1">
        <f t="array" aca="1" ref="R128" ca="1">SUM(IF((MC_Dispositivo!$B$53:$B$189=$C128)*(MC_Dispositivo!$F$36:$BE$36=$BS$1)*(MC_Dispositivo!$F$43:$BE$43=R$1),MC_Dispositivo!$F$53:$BE$189))</f>
        <v>0</v>
      </c>
      <c r="S128" s="357" cm="1">
        <f t="array" aca="1" ref="S128" ca="1">SUM(IF((MC_Dispositivo!$B$53:$B$189=$C128)*(MC_Dispositivo!$F$36:$BE$36=$BS$1)*(MC_Dispositivo!$F$43:$BE$43=S$1),MC_Dispositivo!$F$53:$BE$189))</f>
        <v>0</v>
      </c>
      <c r="T128" s="357" cm="1">
        <f t="array" aca="1" ref="T128" ca="1">SUM(IF((MC_Dispositivo!$B$53:$B$189=$C128)*(MC_Dispositivo!$F$36:$BE$36=$BS$1)*(MC_Dispositivo!$F$43:$BE$43=T$1),MC_Dispositivo!$F$53:$BE$189))</f>
        <v>0</v>
      </c>
      <c r="U128" s="357" cm="1">
        <f t="array" aca="1" ref="U128" ca="1">SUM(IF((MC_Dispositivo!$B$53:$B$189=$C128)*(MC_Dispositivo!$F$36:$BE$36=$BS$1)*(MC_Dispositivo!$F$43:$BE$43=U$1),MC_Dispositivo!$F$53:$BE$189))</f>
        <v>0</v>
      </c>
      <c r="V128" s="357" cm="1">
        <f t="array" aca="1" ref="V128" ca="1">SUM(IF((MC_Dispositivo!$B$53:$B$189=$C128)*(MC_Dispositivo!$F$36:$BE$36=$BS$1)*(MC_Dispositivo!$F$43:$BE$43=V$1),MC_Dispositivo!$F$53:$BE$189))</f>
        <v>0</v>
      </c>
      <c r="W128" s="357" cm="1">
        <f t="array" aca="1" ref="W128" ca="1">SUM(IF((MC_Dispositivo!$B$53:$B$189=$C128)*(MC_Dispositivo!$F$36:$BE$36=$BS$1)*(MC_Dispositivo!$F$43:$BE$43=W$1),MC_Dispositivo!$F$53:$BE$189))</f>
        <v>0</v>
      </c>
      <c r="X128" s="357" cm="1">
        <f t="array" aca="1" ref="X128" ca="1">SUM(IF((MC_Dispositivo!$B$53:$B$189=$C128)*(MC_Dispositivo!$F$36:$BE$36=$BS$1)*(MC_Dispositivo!$F$43:$BE$43=X$1),MC_Dispositivo!$F$53:$BE$189))</f>
        <v>0</v>
      </c>
      <c r="Y128" s="357" cm="1">
        <f t="array" aca="1" ref="Y128" ca="1">SUM(IF((MC_Dispositivo!$B$53:$B$189=$C128)*(MC_Dispositivo!$F$36:$BE$36=$BS$1)*(MC_Dispositivo!$F$43:$BE$43=Y$1),MC_Dispositivo!$F$53:$BE$189))</f>
        <v>0</v>
      </c>
      <c r="Z128" s="357" cm="1">
        <f t="array" aca="1" ref="Z128" ca="1">SUM(IF((MC_Dispositivo!$B$53:$B$189=$C128)*(MC_Dispositivo!$F$36:$BE$36=$BS$1)*(MC_Dispositivo!$F$43:$BE$43=Z$1),MC_Dispositivo!$F$53:$BE$189))</f>
        <v>0</v>
      </c>
      <c r="AA128" s="357" cm="1">
        <f t="array" aca="1" ref="AA128" ca="1">SUM(IF((MC_Dispositivo!$B$53:$B$189=$C128)*(MC_Dispositivo!$F$36:$BE$36=$BS$1)*(MC_Dispositivo!$F$43:$BE$43=AA$1),MC_Dispositivo!$F$53:$BE$189))</f>
        <v>0</v>
      </c>
      <c r="AB128" s="357" cm="1">
        <f t="array" aca="1" ref="AB128" ca="1">SUM(IF((MC_Dispositivo!$B$53:$B$189=$C128)*(MC_Dispositivo!$F$36:$BE$36=$BS$1)*(MC_Dispositivo!$F$43:$BE$43=AB$1),MC_Dispositivo!$F$53:$BE$189))</f>
        <v>0</v>
      </c>
      <c r="AC128" s="357" cm="1">
        <f t="array" aca="1" ref="AC128" ca="1">SUM(IF((MC_Dispositivo!$B$53:$B$189=$C128)*(MC_Dispositivo!$F$36:$BE$36=$BS$1)*(MC_Dispositivo!$F$43:$BE$43=AC$1),MC_Dispositivo!$F$53:$BE$189))</f>
        <v>0</v>
      </c>
      <c r="AD128" s="357" cm="1">
        <f t="array" aca="1" ref="AD128" ca="1">SUM(IF((MC_Dispositivo!$B$53:$B$189=$C128)*(MC_Dispositivo!$F$36:$BE$36=$BS$1)*(MC_Dispositivo!$F$43:$BE$43=AD$1),MC_Dispositivo!$F$53:$BE$189))</f>
        <v>0</v>
      </c>
      <c r="AE128" s="357" cm="1">
        <f t="array" aca="1" ref="AE128" ca="1">SUM(IF((MC_Dispositivo!$B$53:$B$189=$C128)*(MC_Dispositivo!$F$36:$BE$36=$BS$1)*(MC_Dispositivo!$F$43:$BE$43=AE$1),MC_Dispositivo!$F$53:$BE$189))</f>
        <v>0</v>
      </c>
      <c r="AF128" s="357" cm="1">
        <f t="array" aca="1" ref="AF128" ca="1">SUM(IF((MC_Dispositivo!$B$53:$B$189=$C128)*(MC_Dispositivo!$F$36:$BE$36=$BS$1)*(MC_Dispositivo!$F$43:$BE$43=AF$1),MC_Dispositivo!$F$53:$BE$189))</f>
        <v>0</v>
      </c>
      <c r="AG128" s="357" cm="1">
        <f t="array" aca="1" ref="AG128" ca="1">SUM(IF((MC_Dispositivo!$B$53:$B$189=$C128)*(MC_Dispositivo!$F$36:$BE$36=$BS$1)*(MC_Dispositivo!$F$43:$BE$43=AG$1),MC_Dispositivo!$F$53:$BE$189))</f>
        <v>0</v>
      </c>
      <c r="AH128" s="357" cm="1">
        <f t="array" aca="1" ref="AH128" ca="1">SUM(IF((MC_Dispositivo!$B$53:$B$189=$C128)*(MC_Dispositivo!$F$36:$BE$36=$BS$1)*(MC_Dispositivo!$F$43:$BE$43=AH$1),MC_Dispositivo!$F$53:$BE$189))</f>
        <v>0</v>
      </c>
      <c r="AI128" s="357" cm="1">
        <f t="array" aca="1" ref="AI128" ca="1">SUM(IF((MC_Dispositivo!$B$53:$B$189=$C128)*(MC_Dispositivo!$F$36:$BE$36=$BS$1)*(MC_Dispositivo!$F$43:$BE$43=AI$1),MC_Dispositivo!$F$53:$BE$189))</f>
        <v>0</v>
      </c>
      <c r="AJ128" s="357" cm="1">
        <f t="array" aca="1" ref="AJ128" ca="1">SUM(IF((MC_Dispositivo!$B$53:$B$189=$C128)*(MC_Dispositivo!$F$36:$BE$36=$BS$1)*(MC_Dispositivo!$F$43:$BE$43=AJ$1),MC_Dispositivo!$F$53:$BE$189))</f>
        <v>0</v>
      </c>
      <c r="AK128" s="358">
        <f ca="1">IF(A128="","",INDEX([10]TPU!$G:$G,MATCH($A128,[10]TPU!$A:$A,0)))</f>
        <v>39.5</v>
      </c>
      <c r="AL128" s="359">
        <f t="shared" ca="1" si="54"/>
        <v>0</v>
      </c>
      <c r="AM128" s="359">
        <f t="shared" ca="1" si="55"/>
        <v>0</v>
      </c>
      <c r="AN128" s="359">
        <f t="shared" ca="1" si="56"/>
        <v>0</v>
      </c>
      <c r="AO128" s="359">
        <f t="shared" ca="1" si="57"/>
        <v>0</v>
      </c>
      <c r="AP128" s="359">
        <f t="shared" ca="1" si="58"/>
        <v>0</v>
      </c>
      <c r="AQ128" s="359">
        <f t="shared" ca="1" si="59"/>
        <v>0</v>
      </c>
      <c r="AR128" s="359">
        <f t="shared" ca="1" si="60"/>
        <v>0</v>
      </c>
      <c r="AS128" s="359">
        <f t="shared" ca="1" si="61"/>
        <v>0</v>
      </c>
      <c r="AT128" s="359">
        <f t="shared" ca="1" si="62"/>
        <v>0</v>
      </c>
      <c r="AU128" s="359">
        <f t="shared" ca="1" si="63"/>
        <v>0</v>
      </c>
      <c r="AV128" s="359">
        <f t="shared" ca="1" si="64"/>
        <v>0</v>
      </c>
      <c r="AW128" s="359">
        <f t="shared" ca="1" si="65"/>
        <v>0</v>
      </c>
      <c r="AX128" s="359">
        <f t="shared" ca="1" si="66"/>
        <v>0</v>
      </c>
      <c r="AY128" s="359">
        <f t="shared" ca="1" si="67"/>
        <v>0</v>
      </c>
      <c r="AZ128" s="359">
        <f t="shared" ca="1" si="68"/>
        <v>0</v>
      </c>
      <c r="BA128" s="359">
        <f t="shared" ca="1" si="69"/>
        <v>0</v>
      </c>
      <c r="BB128" s="359">
        <f t="shared" ca="1" si="70"/>
        <v>0</v>
      </c>
      <c r="BC128" s="359">
        <f t="shared" ca="1" si="71"/>
        <v>0</v>
      </c>
      <c r="BD128" s="359">
        <f t="shared" ca="1" si="72"/>
        <v>0</v>
      </c>
      <c r="BE128" s="359">
        <f t="shared" ca="1" si="73"/>
        <v>0</v>
      </c>
      <c r="BF128" s="359">
        <f t="shared" ca="1" si="74"/>
        <v>0</v>
      </c>
      <c r="BG128" s="359">
        <f t="shared" ca="1" si="75"/>
        <v>0</v>
      </c>
      <c r="BH128" s="359">
        <f t="shared" ca="1" si="76"/>
        <v>0</v>
      </c>
      <c r="BI128" s="359">
        <f t="shared" ca="1" si="77"/>
        <v>0</v>
      </c>
      <c r="BJ128" s="359">
        <f t="shared" ca="1" si="78"/>
        <v>0</v>
      </c>
      <c r="BK128" s="359">
        <f t="shared" ca="1" si="79"/>
        <v>0</v>
      </c>
      <c r="BL128" s="359">
        <f t="shared" ca="1" si="80"/>
        <v>0</v>
      </c>
      <c r="BM128" s="359">
        <f t="shared" ca="1" si="81"/>
        <v>0</v>
      </c>
      <c r="BN128" s="359">
        <f t="shared" ca="1" si="82"/>
        <v>0</v>
      </c>
      <c r="BO128" s="359">
        <f t="shared" ca="1" si="83"/>
        <v>0</v>
      </c>
      <c r="BP128" s="358">
        <f t="shared" ca="1" si="84"/>
        <v>0</v>
      </c>
    </row>
    <row r="129" spans="1:70" ht="20.100000000000001" customHeight="1" x14ac:dyDescent="0.2">
      <c r="A129" s="354">
        <f ca="1">INDEX(MC_Dispositivo!B:E,MATCH('Quantitativo_BR-356'!C129,MC_Dispositivo!B:B,0),2)</f>
        <v>101660</v>
      </c>
      <c r="B129" s="354" t="str">
        <f ca="1">INDEX([10]TPU!$B:$B,MATCH($A129,[10]TPU!$A:$A,0))</f>
        <v>SINAPI</v>
      </c>
      <c r="C129" s="354" t="s">
        <v>208</v>
      </c>
      <c r="D129" s="355" t="str">
        <f ca="1">INDEX(MC_Dispositivo!B:E,MATCH('Quantitativo_BR-356'!C129,MC_Dispositivo!B:B,0),3)</f>
        <v>luminária de led para iluminação pública, de 240 w até 350 w - fornecimento e instalação. af_08/2020</v>
      </c>
      <c r="E129" s="354" t="str">
        <f ca="1">INDEX(MC_Dispositivo!B:E,MATCH('Quantitativo_BR-356'!C129,MC_Dispositivo!B:B,0),4)</f>
        <v>un</v>
      </c>
      <c r="F129" s="356" cm="1">
        <f t="array" aca="1" ref="F129" ca="1">IF($BS$1="Todos",SUM(IF(($BS$1="todos")*(MC_Dispositivo!$B$54:$B$212=$C129),MC_Dispositivo!$F$54:$BE$212)),SUM(IF((MC_Dispositivo!$F$36:$BE$36=$BS$1)*(MC_Dispositivo!$B$54:$B$212=$C129),MC_Dispositivo!$F$54:$BE$212)))</f>
        <v>0</v>
      </c>
      <c r="G129" s="357" cm="1">
        <f t="array" aca="1" ref="G129" ca="1">SUM(IF((MC_Dispositivo!$B$53:$B$189=$C129)*(MC_Dispositivo!$F$36:$BE$36=$BS$1)*(MC_Dispositivo!$F$43:$BE$43=G$1),MC_Dispositivo!$F$53:$BE$189))</f>
        <v>0</v>
      </c>
      <c r="H129" s="357" cm="1">
        <f t="array" aca="1" ref="H129" ca="1">SUM(IF((MC_Dispositivo!$B$53:$B$189=$C129)*(MC_Dispositivo!$F$36:$BE$36=$BS$1)*(MC_Dispositivo!$F$43:$BE$43=H$1),MC_Dispositivo!$F$53:$BE$189))</f>
        <v>0</v>
      </c>
      <c r="I129" s="357" cm="1">
        <f t="array" aca="1" ref="I129" ca="1">SUM(IF((MC_Dispositivo!$B$53:$B$189=$C129)*(MC_Dispositivo!$F$36:$BE$36=$BS$1)*(MC_Dispositivo!$F$43:$BE$43=I$1),MC_Dispositivo!$F$53:$BE$189))</f>
        <v>0</v>
      </c>
      <c r="J129" s="357" cm="1">
        <f t="array" aca="1" ref="J129" ca="1">SUM(IF((MC_Dispositivo!$B$53:$B$189=$C129)*(MC_Dispositivo!$F$36:$BE$36=$BS$1)*(MC_Dispositivo!$F$43:$BE$43=J$1),MC_Dispositivo!$F$53:$BE$189))</f>
        <v>0</v>
      </c>
      <c r="K129" s="357" cm="1">
        <f t="array" aca="1" ref="K129" ca="1">SUM(IF((MC_Dispositivo!$B$53:$B$189=$C129)*(MC_Dispositivo!$F$36:$BE$36=$BS$1)*(MC_Dispositivo!$F$43:$BE$43=K$1),MC_Dispositivo!$F$53:$BE$189))</f>
        <v>0</v>
      </c>
      <c r="L129" s="357" cm="1">
        <f t="array" aca="1" ref="L129" ca="1">SUM(IF((MC_Dispositivo!$B$53:$B$189=$C129)*(MC_Dispositivo!$F$36:$BE$36=$BS$1)*(MC_Dispositivo!$F$43:$BE$43=L$1),MC_Dispositivo!$F$53:$BE$189))</f>
        <v>0</v>
      </c>
      <c r="M129" s="357" cm="1">
        <f t="array" aca="1" ref="M129" ca="1">SUM(IF((MC_Dispositivo!$B$53:$B$189=$C129)*(MC_Dispositivo!$F$36:$BE$36=$BS$1)*(MC_Dispositivo!$F$43:$BE$43=M$1),MC_Dispositivo!$F$53:$BE$189))</f>
        <v>0</v>
      </c>
      <c r="N129" s="357" cm="1">
        <f t="array" aca="1" ref="N129" ca="1">SUM(IF((MC_Dispositivo!$B$53:$B$189=$C129)*(MC_Dispositivo!$F$36:$BE$36=$BS$1)*(MC_Dispositivo!$F$43:$BE$43=N$1),MC_Dispositivo!$F$53:$BE$189))</f>
        <v>0</v>
      </c>
      <c r="O129" s="357" cm="1">
        <f t="array" aca="1" ref="O129" ca="1">SUM(IF((MC_Dispositivo!$B$53:$B$189=$C129)*(MC_Dispositivo!$F$36:$BE$36=$BS$1)*(MC_Dispositivo!$F$43:$BE$43=O$1),MC_Dispositivo!$F$53:$BE$189))</f>
        <v>0</v>
      </c>
      <c r="P129" s="357" cm="1">
        <f t="array" aca="1" ref="P129" ca="1">SUM(IF((MC_Dispositivo!$B$53:$B$189=$C129)*(MC_Dispositivo!$F$36:$BE$36=$BS$1)*(MC_Dispositivo!$F$43:$BE$43=P$1),MC_Dispositivo!$F$53:$BE$189))</f>
        <v>0</v>
      </c>
      <c r="Q129" s="357" cm="1">
        <f t="array" aca="1" ref="Q129" ca="1">SUM(IF((MC_Dispositivo!$B$53:$B$189=$C129)*(MC_Dispositivo!$F$36:$BE$36=$BS$1)*(MC_Dispositivo!$F$43:$BE$43=Q$1),MC_Dispositivo!$F$53:$BE$189))</f>
        <v>0</v>
      </c>
      <c r="R129" s="357" cm="1">
        <f t="array" aca="1" ref="R129" ca="1">SUM(IF((MC_Dispositivo!$B$53:$B$189=$C129)*(MC_Dispositivo!$F$36:$BE$36=$BS$1)*(MC_Dispositivo!$F$43:$BE$43=R$1),MC_Dispositivo!$F$53:$BE$189))</f>
        <v>0</v>
      </c>
      <c r="S129" s="357" cm="1">
        <f t="array" aca="1" ref="S129" ca="1">SUM(IF((MC_Dispositivo!$B$53:$B$189=$C129)*(MC_Dispositivo!$F$36:$BE$36=$BS$1)*(MC_Dispositivo!$F$43:$BE$43=S$1),MC_Dispositivo!$F$53:$BE$189))</f>
        <v>0</v>
      </c>
      <c r="T129" s="357" cm="1">
        <f t="array" aca="1" ref="T129" ca="1">SUM(IF((MC_Dispositivo!$B$53:$B$189=$C129)*(MC_Dispositivo!$F$36:$BE$36=$BS$1)*(MC_Dispositivo!$F$43:$BE$43=T$1),MC_Dispositivo!$F$53:$BE$189))</f>
        <v>0</v>
      </c>
      <c r="U129" s="357" cm="1">
        <f t="array" aca="1" ref="U129" ca="1">SUM(IF((MC_Dispositivo!$B$53:$B$189=$C129)*(MC_Dispositivo!$F$36:$BE$36=$BS$1)*(MC_Dispositivo!$F$43:$BE$43=U$1),MC_Dispositivo!$F$53:$BE$189))</f>
        <v>0</v>
      </c>
      <c r="V129" s="357" cm="1">
        <f t="array" aca="1" ref="V129" ca="1">SUM(IF((MC_Dispositivo!$B$53:$B$189=$C129)*(MC_Dispositivo!$F$36:$BE$36=$BS$1)*(MC_Dispositivo!$F$43:$BE$43=V$1),MC_Dispositivo!$F$53:$BE$189))</f>
        <v>0</v>
      </c>
      <c r="W129" s="357" cm="1">
        <f t="array" aca="1" ref="W129" ca="1">SUM(IF((MC_Dispositivo!$B$53:$B$189=$C129)*(MC_Dispositivo!$F$36:$BE$36=$BS$1)*(MC_Dispositivo!$F$43:$BE$43=W$1),MC_Dispositivo!$F$53:$BE$189))</f>
        <v>0</v>
      </c>
      <c r="X129" s="357" cm="1">
        <f t="array" aca="1" ref="X129" ca="1">SUM(IF((MC_Dispositivo!$B$53:$B$189=$C129)*(MC_Dispositivo!$F$36:$BE$36=$BS$1)*(MC_Dispositivo!$F$43:$BE$43=X$1),MC_Dispositivo!$F$53:$BE$189))</f>
        <v>0</v>
      </c>
      <c r="Y129" s="357" cm="1">
        <f t="array" aca="1" ref="Y129" ca="1">SUM(IF((MC_Dispositivo!$B$53:$B$189=$C129)*(MC_Dispositivo!$F$36:$BE$36=$BS$1)*(MC_Dispositivo!$F$43:$BE$43=Y$1),MC_Dispositivo!$F$53:$BE$189))</f>
        <v>0</v>
      </c>
      <c r="Z129" s="357" cm="1">
        <f t="array" aca="1" ref="Z129" ca="1">SUM(IF((MC_Dispositivo!$B$53:$B$189=$C129)*(MC_Dispositivo!$F$36:$BE$36=$BS$1)*(MC_Dispositivo!$F$43:$BE$43=Z$1),MC_Dispositivo!$F$53:$BE$189))</f>
        <v>0</v>
      </c>
      <c r="AA129" s="357" cm="1">
        <f t="array" aca="1" ref="AA129" ca="1">SUM(IF((MC_Dispositivo!$B$53:$B$189=$C129)*(MC_Dispositivo!$F$36:$BE$36=$BS$1)*(MC_Dispositivo!$F$43:$BE$43=AA$1),MC_Dispositivo!$F$53:$BE$189))</f>
        <v>0</v>
      </c>
      <c r="AB129" s="357" cm="1">
        <f t="array" aca="1" ref="AB129" ca="1">SUM(IF((MC_Dispositivo!$B$53:$B$189=$C129)*(MC_Dispositivo!$F$36:$BE$36=$BS$1)*(MC_Dispositivo!$F$43:$BE$43=AB$1),MC_Dispositivo!$F$53:$BE$189))</f>
        <v>0</v>
      </c>
      <c r="AC129" s="357" cm="1">
        <f t="array" aca="1" ref="AC129" ca="1">SUM(IF((MC_Dispositivo!$B$53:$B$189=$C129)*(MC_Dispositivo!$F$36:$BE$36=$BS$1)*(MC_Dispositivo!$F$43:$BE$43=AC$1),MC_Dispositivo!$F$53:$BE$189))</f>
        <v>0</v>
      </c>
      <c r="AD129" s="357" cm="1">
        <f t="array" aca="1" ref="AD129" ca="1">SUM(IF((MC_Dispositivo!$B$53:$B$189=$C129)*(MC_Dispositivo!$F$36:$BE$36=$BS$1)*(MC_Dispositivo!$F$43:$BE$43=AD$1),MC_Dispositivo!$F$53:$BE$189))</f>
        <v>0</v>
      </c>
      <c r="AE129" s="357" cm="1">
        <f t="array" aca="1" ref="AE129" ca="1">SUM(IF((MC_Dispositivo!$B$53:$B$189=$C129)*(MC_Dispositivo!$F$36:$BE$36=$BS$1)*(MC_Dispositivo!$F$43:$BE$43=AE$1),MC_Dispositivo!$F$53:$BE$189))</f>
        <v>0</v>
      </c>
      <c r="AF129" s="357" cm="1">
        <f t="array" aca="1" ref="AF129" ca="1">SUM(IF((MC_Dispositivo!$B$53:$B$189=$C129)*(MC_Dispositivo!$F$36:$BE$36=$BS$1)*(MC_Dispositivo!$F$43:$BE$43=AF$1),MC_Dispositivo!$F$53:$BE$189))</f>
        <v>0</v>
      </c>
      <c r="AG129" s="357" cm="1">
        <f t="array" aca="1" ref="AG129" ca="1">SUM(IF((MC_Dispositivo!$B$53:$B$189=$C129)*(MC_Dispositivo!$F$36:$BE$36=$BS$1)*(MC_Dispositivo!$F$43:$BE$43=AG$1),MC_Dispositivo!$F$53:$BE$189))</f>
        <v>0</v>
      </c>
      <c r="AH129" s="357" cm="1">
        <f t="array" aca="1" ref="AH129" ca="1">SUM(IF((MC_Dispositivo!$B$53:$B$189=$C129)*(MC_Dispositivo!$F$36:$BE$36=$BS$1)*(MC_Dispositivo!$F$43:$BE$43=AH$1),MC_Dispositivo!$F$53:$BE$189))</f>
        <v>0</v>
      </c>
      <c r="AI129" s="357" cm="1">
        <f t="array" aca="1" ref="AI129" ca="1">SUM(IF((MC_Dispositivo!$B$53:$B$189=$C129)*(MC_Dispositivo!$F$36:$BE$36=$BS$1)*(MC_Dispositivo!$F$43:$BE$43=AI$1),MC_Dispositivo!$F$53:$BE$189))</f>
        <v>0</v>
      </c>
      <c r="AJ129" s="357" cm="1">
        <f t="array" aca="1" ref="AJ129" ca="1">SUM(IF((MC_Dispositivo!$B$53:$B$189=$C129)*(MC_Dispositivo!$F$36:$BE$36=$BS$1)*(MC_Dispositivo!$F$43:$BE$43=AJ$1),MC_Dispositivo!$F$53:$BE$189))</f>
        <v>0</v>
      </c>
      <c r="AK129" s="358">
        <f ca="1">IF(A129="","",INDEX([10]TPU!$G:$G,MATCH($A129,[10]TPU!$A:$A,0)))</f>
        <v>1285.44</v>
      </c>
      <c r="AL129" s="359">
        <f t="shared" ca="1" si="54"/>
        <v>0</v>
      </c>
      <c r="AM129" s="359">
        <f t="shared" ca="1" si="55"/>
        <v>0</v>
      </c>
      <c r="AN129" s="359">
        <f t="shared" ca="1" si="56"/>
        <v>0</v>
      </c>
      <c r="AO129" s="359">
        <f t="shared" ca="1" si="57"/>
        <v>0</v>
      </c>
      <c r="AP129" s="359">
        <f t="shared" ca="1" si="58"/>
        <v>0</v>
      </c>
      <c r="AQ129" s="359">
        <f t="shared" ca="1" si="59"/>
        <v>0</v>
      </c>
      <c r="AR129" s="359">
        <f t="shared" ca="1" si="60"/>
        <v>0</v>
      </c>
      <c r="AS129" s="359">
        <f t="shared" ca="1" si="61"/>
        <v>0</v>
      </c>
      <c r="AT129" s="359">
        <f t="shared" ca="1" si="62"/>
        <v>0</v>
      </c>
      <c r="AU129" s="359">
        <f t="shared" ca="1" si="63"/>
        <v>0</v>
      </c>
      <c r="AV129" s="359">
        <f t="shared" ca="1" si="64"/>
        <v>0</v>
      </c>
      <c r="AW129" s="359">
        <f t="shared" ca="1" si="65"/>
        <v>0</v>
      </c>
      <c r="AX129" s="359">
        <f t="shared" ca="1" si="66"/>
        <v>0</v>
      </c>
      <c r="AY129" s="359">
        <f t="shared" ca="1" si="67"/>
        <v>0</v>
      </c>
      <c r="AZ129" s="359">
        <f t="shared" ca="1" si="68"/>
        <v>0</v>
      </c>
      <c r="BA129" s="359">
        <f t="shared" ca="1" si="69"/>
        <v>0</v>
      </c>
      <c r="BB129" s="359">
        <f t="shared" ca="1" si="70"/>
        <v>0</v>
      </c>
      <c r="BC129" s="359">
        <f t="shared" ca="1" si="71"/>
        <v>0</v>
      </c>
      <c r="BD129" s="359">
        <f t="shared" ca="1" si="72"/>
        <v>0</v>
      </c>
      <c r="BE129" s="359">
        <f t="shared" ca="1" si="73"/>
        <v>0</v>
      </c>
      <c r="BF129" s="359">
        <f t="shared" ca="1" si="74"/>
        <v>0</v>
      </c>
      <c r="BG129" s="359">
        <f t="shared" ca="1" si="75"/>
        <v>0</v>
      </c>
      <c r="BH129" s="359">
        <f t="shared" ca="1" si="76"/>
        <v>0</v>
      </c>
      <c r="BI129" s="359">
        <f t="shared" ca="1" si="77"/>
        <v>0</v>
      </c>
      <c r="BJ129" s="359">
        <f t="shared" ca="1" si="78"/>
        <v>0</v>
      </c>
      <c r="BK129" s="359">
        <f t="shared" ca="1" si="79"/>
        <v>0</v>
      </c>
      <c r="BL129" s="359">
        <f t="shared" ca="1" si="80"/>
        <v>0</v>
      </c>
      <c r="BM129" s="359">
        <f t="shared" ca="1" si="81"/>
        <v>0</v>
      </c>
      <c r="BN129" s="359">
        <f t="shared" ca="1" si="82"/>
        <v>0</v>
      </c>
      <c r="BO129" s="359">
        <f t="shared" ca="1" si="83"/>
        <v>0</v>
      </c>
      <c r="BP129" s="358">
        <f t="shared" ca="1" si="84"/>
        <v>0</v>
      </c>
    </row>
    <row r="130" spans="1:70" ht="20.100000000000001" customHeight="1" x14ac:dyDescent="0.2">
      <c r="A130" s="354">
        <f ca="1">INDEX(MC_Dispositivo!B:E,MATCH('Quantitativo_BR-356'!C130,MC_Dispositivo!B:B,0),2)</f>
        <v>91933</v>
      </c>
      <c r="B130" s="354" t="str">
        <f ca="1">INDEX([10]TPU!$B:$B,MATCH($A130,[10]TPU!$A:$A,0))</f>
        <v>SINAPI</v>
      </c>
      <c r="C130" s="354" t="s">
        <v>209</v>
      </c>
      <c r="D130" s="355" t="str">
        <f ca="1">INDEX(MC_Dispositivo!B:E,MATCH('Quantitativo_BR-356'!C130,MC_Dispositivo!B:B,0),3)</f>
        <v>cabo de cobre flexível isolado, 10 mm², anti-chama 0,6/1,0 kv, para circuitos terminais - fornecimento e instalação. af_03/2023</v>
      </c>
      <c r="E130" s="354" t="str">
        <f ca="1">INDEX(MC_Dispositivo!B:E,MATCH('Quantitativo_BR-356'!C130,MC_Dispositivo!B:B,0),4)</f>
        <v>m</v>
      </c>
      <c r="F130" s="356" cm="1">
        <f t="array" aca="1" ref="F130" ca="1">IF($BS$1="Todos",SUM(IF(($BS$1="todos")*(MC_Dispositivo!$B$54:$B$212=$C130),MC_Dispositivo!$F$54:$BE$212)),SUM(IF((MC_Dispositivo!$F$36:$BE$36=$BS$1)*(MC_Dispositivo!$B$54:$B$212=$C130),MC_Dispositivo!$F$54:$BE$212)))</f>
        <v>0</v>
      </c>
      <c r="G130" s="357" cm="1">
        <f t="array" aca="1" ref="G130" ca="1">SUM(IF((MC_Dispositivo!$B$53:$B$189=$C130)*(MC_Dispositivo!$F$36:$BE$36=$BS$1)*(MC_Dispositivo!$F$43:$BE$43=G$1),MC_Dispositivo!$F$53:$BE$189))</f>
        <v>0</v>
      </c>
      <c r="H130" s="357" cm="1">
        <f t="array" aca="1" ref="H130" ca="1">SUM(IF((MC_Dispositivo!$B$53:$B$189=$C130)*(MC_Dispositivo!$F$36:$BE$36=$BS$1)*(MC_Dispositivo!$F$43:$BE$43=H$1),MC_Dispositivo!$F$53:$BE$189))</f>
        <v>0</v>
      </c>
      <c r="I130" s="357" cm="1">
        <f t="array" aca="1" ref="I130" ca="1">SUM(IF((MC_Dispositivo!$B$53:$B$189=$C130)*(MC_Dispositivo!$F$36:$BE$36=$BS$1)*(MC_Dispositivo!$F$43:$BE$43=I$1),MC_Dispositivo!$F$53:$BE$189))</f>
        <v>0</v>
      </c>
      <c r="J130" s="357" cm="1">
        <f t="array" aca="1" ref="J130" ca="1">SUM(IF((MC_Dispositivo!$B$53:$B$189=$C130)*(MC_Dispositivo!$F$36:$BE$36=$BS$1)*(MC_Dispositivo!$F$43:$BE$43=J$1),MC_Dispositivo!$F$53:$BE$189))</f>
        <v>0</v>
      </c>
      <c r="K130" s="357" cm="1">
        <f t="array" aca="1" ref="K130" ca="1">SUM(IF((MC_Dispositivo!$B$53:$B$189=$C130)*(MC_Dispositivo!$F$36:$BE$36=$BS$1)*(MC_Dispositivo!$F$43:$BE$43=K$1),MC_Dispositivo!$F$53:$BE$189))</f>
        <v>0</v>
      </c>
      <c r="L130" s="357" cm="1">
        <f t="array" aca="1" ref="L130" ca="1">SUM(IF((MC_Dispositivo!$B$53:$B$189=$C130)*(MC_Dispositivo!$F$36:$BE$36=$BS$1)*(MC_Dispositivo!$F$43:$BE$43=L$1),MC_Dispositivo!$F$53:$BE$189))</f>
        <v>0</v>
      </c>
      <c r="M130" s="357" cm="1">
        <f t="array" aca="1" ref="M130" ca="1">SUM(IF((MC_Dispositivo!$B$53:$B$189=$C130)*(MC_Dispositivo!$F$36:$BE$36=$BS$1)*(MC_Dispositivo!$F$43:$BE$43=M$1),MC_Dispositivo!$F$53:$BE$189))</f>
        <v>0</v>
      </c>
      <c r="N130" s="357" cm="1">
        <f t="array" aca="1" ref="N130" ca="1">SUM(IF((MC_Dispositivo!$B$53:$B$189=$C130)*(MC_Dispositivo!$F$36:$BE$36=$BS$1)*(MC_Dispositivo!$F$43:$BE$43=N$1),MC_Dispositivo!$F$53:$BE$189))</f>
        <v>0</v>
      </c>
      <c r="O130" s="357" cm="1">
        <f t="array" aca="1" ref="O130" ca="1">SUM(IF((MC_Dispositivo!$B$53:$B$189=$C130)*(MC_Dispositivo!$F$36:$BE$36=$BS$1)*(MC_Dispositivo!$F$43:$BE$43=O$1),MC_Dispositivo!$F$53:$BE$189))</f>
        <v>0</v>
      </c>
      <c r="P130" s="357" cm="1">
        <f t="array" aca="1" ref="P130" ca="1">SUM(IF((MC_Dispositivo!$B$53:$B$189=$C130)*(MC_Dispositivo!$F$36:$BE$36=$BS$1)*(MC_Dispositivo!$F$43:$BE$43=P$1),MC_Dispositivo!$F$53:$BE$189))</f>
        <v>0</v>
      </c>
      <c r="Q130" s="357" cm="1">
        <f t="array" aca="1" ref="Q130" ca="1">SUM(IF((MC_Dispositivo!$B$53:$B$189=$C130)*(MC_Dispositivo!$F$36:$BE$36=$BS$1)*(MC_Dispositivo!$F$43:$BE$43=Q$1),MC_Dispositivo!$F$53:$BE$189))</f>
        <v>0</v>
      </c>
      <c r="R130" s="357" cm="1">
        <f t="array" aca="1" ref="R130" ca="1">SUM(IF((MC_Dispositivo!$B$53:$B$189=$C130)*(MC_Dispositivo!$F$36:$BE$36=$BS$1)*(MC_Dispositivo!$F$43:$BE$43=R$1),MC_Dispositivo!$F$53:$BE$189))</f>
        <v>0</v>
      </c>
      <c r="S130" s="357" cm="1">
        <f t="array" aca="1" ref="S130" ca="1">SUM(IF((MC_Dispositivo!$B$53:$B$189=$C130)*(MC_Dispositivo!$F$36:$BE$36=$BS$1)*(MC_Dispositivo!$F$43:$BE$43=S$1),MC_Dispositivo!$F$53:$BE$189))</f>
        <v>0</v>
      </c>
      <c r="T130" s="357" cm="1">
        <f t="array" aca="1" ref="T130" ca="1">SUM(IF((MC_Dispositivo!$B$53:$B$189=$C130)*(MC_Dispositivo!$F$36:$BE$36=$BS$1)*(MC_Dispositivo!$F$43:$BE$43=T$1),MC_Dispositivo!$F$53:$BE$189))</f>
        <v>0</v>
      </c>
      <c r="U130" s="357" cm="1">
        <f t="array" aca="1" ref="U130" ca="1">SUM(IF((MC_Dispositivo!$B$53:$B$189=$C130)*(MC_Dispositivo!$F$36:$BE$36=$BS$1)*(MC_Dispositivo!$F$43:$BE$43=U$1),MC_Dispositivo!$F$53:$BE$189))</f>
        <v>0</v>
      </c>
      <c r="V130" s="357" cm="1">
        <f t="array" aca="1" ref="V130" ca="1">SUM(IF((MC_Dispositivo!$B$53:$B$189=$C130)*(MC_Dispositivo!$F$36:$BE$36=$BS$1)*(MC_Dispositivo!$F$43:$BE$43=V$1),MC_Dispositivo!$F$53:$BE$189))</f>
        <v>0</v>
      </c>
      <c r="W130" s="357" cm="1">
        <f t="array" aca="1" ref="W130" ca="1">SUM(IF((MC_Dispositivo!$B$53:$B$189=$C130)*(MC_Dispositivo!$F$36:$BE$36=$BS$1)*(MC_Dispositivo!$F$43:$BE$43=W$1),MC_Dispositivo!$F$53:$BE$189))</f>
        <v>0</v>
      </c>
      <c r="X130" s="357" cm="1">
        <f t="array" aca="1" ref="X130" ca="1">SUM(IF((MC_Dispositivo!$B$53:$B$189=$C130)*(MC_Dispositivo!$F$36:$BE$36=$BS$1)*(MC_Dispositivo!$F$43:$BE$43=X$1),MC_Dispositivo!$F$53:$BE$189))</f>
        <v>0</v>
      </c>
      <c r="Y130" s="357" cm="1">
        <f t="array" aca="1" ref="Y130" ca="1">SUM(IF((MC_Dispositivo!$B$53:$B$189=$C130)*(MC_Dispositivo!$F$36:$BE$36=$BS$1)*(MC_Dispositivo!$F$43:$BE$43=Y$1),MC_Dispositivo!$F$53:$BE$189))</f>
        <v>0</v>
      </c>
      <c r="Z130" s="357" cm="1">
        <f t="array" aca="1" ref="Z130" ca="1">SUM(IF((MC_Dispositivo!$B$53:$B$189=$C130)*(MC_Dispositivo!$F$36:$BE$36=$BS$1)*(MC_Dispositivo!$F$43:$BE$43=Z$1),MC_Dispositivo!$F$53:$BE$189))</f>
        <v>0</v>
      </c>
      <c r="AA130" s="357" cm="1">
        <f t="array" aca="1" ref="AA130" ca="1">SUM(IF((MC_Dispositivo!$B$53:$B$189=$C130)*(MC_Dispositivo!$F$36:$BE$36=$BS$1)*(MC_Dispositivo!$F$43:$BE$43=AA$1),MC_Dispositivo!$F$53:$BE$189))</f>
        <v>0</v>
      </c>
      <c r="AB130" s="357" cm="1">
        <f t="array" aca="1" ref="AB130" ca="1">SUM(IF((MC_Dispositivo!$B$53:$B$189=$C130)*(MC_Dispositivo!$F$36:$BE$36=$BS$1)*(MC_Dispositivo!$F$43:$BE$43=AB$1),MC_Dispositivo!$F$53:$BE$189))</f>
        <v>0</v>
      </c>
      <c r="AC130" s="357" cm="1">
        <f t="array" aca="1" ref="AC130" ca="1">SUM(IF((MC_Dispositivo!$B$53:$B$189=$C130)*(MC_Dispositivo!$F$36:$BE$36=$BS$1)*(MC_Dispositivo!$F$43:$BE$43=AC$1),MC_Dispositivo!$F$53:$BE$189))</f>
        <v>0</v>
      </c>
      <c r="AD130" s="357" cm="1">
        <f t="array" aca="1" ref="AD130" ca="1">SUM(IF((MC_Dispositivo!$B$53:$B$189=$C130)*(MC_Dispositivo!$F$36:$BE$36=$BS$1)*(MC_Dispositivo!$F$43:$BE$43=AD$1),MC_Dispositivo!$F$53:$BE$189))</f>
        <v>0</v>
      </c>
      <c r="AE130" s="357" cm="1">
        <f t="array" aca="1" ref="AE130" ca="1">SUM(IF((MC_Dispositivo!$B$53:$B$189=$C130)*(MC_Dispositivo!$F$36:$BE$36=$BS$1)*(MC_Dispositivo!$F$43:$BE$43=AE$1),MC_Dispositivo!$F$53:$BE$189))</f>
        <v>0</v>
      </c>
      <c r="AF130" s="357" cm="1">
        <f t="array" aca="1" ref="AF130" ca="1">SUM(IF((MC_Dispositivo!$B$53:$B$189=$C130)*(MC_Dispositivo!$F$36:$BE$36=$BS$1)*(MC_Dispositivo!$F$43:$BE$43=AF$1),MC_Dispositivo!$F$53:$BE$189))</f>
        <v>0</v>
      </c>
      <c r="AG130" s="357" cm="1">
        <f t="array" aca="1" ref="AG130" ca="1">SUM(IF((MC_Dispositivo!$B$53:$B$189=$C130)*(MC_Dispositivo!$F$36:$BE$36=$BS$1)*(MC_Dispositivo!$F$43:$BE$43=AG$1),MC_Dispositivo!$F$53:$BE$189))</f>
        <v>0</v>
      </c>
      <c r="AH130" s="357" cm="1">
        <f t="array" aca="1" ref="AH130" ca="1">SUM(IF((MC_Dispositivo!$B$53:$B$189=$C130)*(MC_Dispositivo!$F$36:$BE$36=$BS$1)*(MC_Dispositivo!$F$43:$BE$43=AH$1),MC_Dispositivo!$F$53:$BE$189))</f>
        <v>0</v>
      </c>
      <c r="AI130" s="357" cm="1">
        <f t="array" aca="1" ref="AI130" ca="1">SUM(IF((MC_Dispositivo!$B$53:$B$189=$C130)*(MC_Dispositivo!$F$36:$BE$36=$BS$1)*(MC_Dispositivo!$F$43:$BE$43=AI$1),MC_Dispositivo!$F$53:$BE$189))</f>
        <v>0</v>
      </c>
      <c r="AJ130" s="357" cm="1">
        <f t="array" aca="1" ref="AJ130" ca="1">SUM(IF((MC_Dispositivo!$B$53:$B$189=$C130)*(MC_Dispositivo!$F$36:$BE$36=$BS$1)*(MC_Dispositivo!$F$43:$BE$43=AJ$1),MC_Dispositivo!$F$53:$BE$189))</f>
        <v>0</v>
      </c>
      <c r="AK130" s="358">
        <f ca="1">IF(A130="","",INDEX([10]TPU!$G:$G,MATCH($A130,[10]TPU!$A:$A,0)))</f>
        <v>19.47</v>
      </c>
      <c r="AL130" s="359">
        <f t="shared" ca="1" si="54"/>
        <v>0</v>
      </c>
      <c r="AM130" s="359">
        <f t="shared" ca="1" si="55"/>
        <v>0</v>
      </c>
      <c r="AN130" s="359">
        <f t="shared" ca="1" si="56"/>
        <v>0</v>
      </c>
      <c r="AO130" s="359">
        <f t="shared" ca="1" si="57"/>
        <v>0</v>
      </c>
      <c r="AP130" s="359">
        <f t="shared" ca="1" si="58"/>
        <v>0</v>
      </c>
      <c r="AQ130" s="359">
        <f t="shared" ca="1" si="59"/>
        <v>0</v>
      </c>
      <c r="AR130" s="359">
        <f t="shared" ca="1" si="60"/>
        <v>0</v>
      </c>
      <c r="AS130" s="359">
        <f t="shared" ca="1" si="61"/>
        <v>0</v>
      </c>
      <c r="AT130" s="359">
        <f t="shared" ca="1" si="62"/>
        <v>0</v>
      </c>
      <c r="AU130" s="359">
        <f t="shared" ca="1" si="63"/>
        <v>0</v>
      </c>
      <c r="AV130" s="359">
        <f t="shared" ca="1" si="64"/>
        <v>0</v>
      </c>
      <c r="AW130" s="359">
        <f t="shared" ca="1" si="65"/>
        <v>0</v>
      </c>
      <c r="AX130" s="359">
        <f t="shared" ca="1" si="66"/>
        <v>0</v>
      </c>
      <c r="AY130" s="359">
        <f t="shared" ca="1" si="67"/>
        <v>0</v>
      </c>
      <c r="AZ130" s="359">
        <f t="shared" ca="1" si="68"/>
        <v>0</v>
      </c>
      <c r="BA130" s="359">
        <f t="shared" ca="1" si="69"/>
        <v>0</v>
      </c>
      <c r="BB130" s="359">
        <f t="shared" ca="1" si="70"/>
        <v>0</v>
      </c>
      <c r="BC130" s="359">
        <f t="shared" ca="1" si="71"/>
        <v>0</v>
      </c>
      <c r="BD130" s="359">
        <f t="shared" ca="1" si="72"/>
        <v>0</v>
      </c>
      <c r="BE130" s="359">
        <f t="shared" ca="1" si="73"/>
        <v>0</v>
      </c>
      <c r="BF130" s="359">
        <f t="shared" ca="1" si="74"/>
        <v>0</v>
      </c>
      <c r="BG130" s="359">
        <f t="shared" ca="1" si="75"/>
        <v>0</v>
      </c>
      <c r="BH130" s="359">
        <f t="shared" ca="1" si="76"/>
        <v>0</v>
      </c>
      <c r="BI130" s="359">
        <f t="shared" ca="1" si="77"/>
        <v>0</v>
      </c>
      <c r="BJ130" s="359">
        <f t="shared" ca="1" si="78"/>
        <v>0</v>
      </c>
      <c r="BK130" s="359">
        <f t="shared" ca="1" si="79"/>
        <v>0</v>
      </c>
      <c r="BL130" s="359">
        <f t="shared" ca="1" si="80"/>
        <v>0</v>
      </c>
      <c r="BM130" s="359">
        <f t="shared" ca="1" si="81"/>
        <v>0</v>
      </c>
      <c r="BN130" s="359">
        <f t="shared" ca="1" si="82"/>
        <v>0</v>
      </c>
      <c r="BO130" s="359">
        <f t="shared" ca="1" si="83"/>
        <v>0</v>
      </c>
      <c r="BP130" s="358">
        <f t="shared" ca="1" si="84"/>
        <v>0</v>
      </c>
    </row>
    <row r="131" spans="1:70" ht="20.100000000000001" customHeight="1" x14ac:dyDescent="0.2">
      <c r="A131" s="354">
        <f ca="1">INDEX(MC_Dispositivo!B:E,MATCH('Quantitativo_BR-356'!C131,MC_Dispositivo!B:B,0),2)</f>
        <v>100622</v>
      </c>
      <c r="B131" s="354" t="str">
        <f ca="1">INDEX([10]TPU!$B:$B,MATCH($A131,[10]TPU!$A:$A,0))</f>
        <v>SINAPI</v>
      </c>
      <c r="C131" s="354" t="s">
        <v>210</v>
      </c>
      <c r="D131" s="355" t="str">
        <f ca="1">INDEX(MC_Dispositivo!B:E,MATCH('Quantitativo_BR-356'!C131,MC_Dispositivo!B:B,0),3)</f>
        <v>poste de aço conico contínuo curvo simples, engastado, h=9m, inclusive luminária, sem lâmpada - fornecimento e instalacao. af_11/2019</v>
      </c>
      <c r="E131" s="354" t="str">
        <f ca="1">INDEX(MC_Dispositivo!B:E,MATCH('Quantitativo_BR-356'!C131,MC_Dispositivo!B:B,0),4)</f>
        <v>un</v>
      </c>
      <c r="F131" s="356" cm="1">
        <f t="array" aca="1" ref="F131" ca="1">IF($BS$1="Todos",SUM(IF(($BS$1="todos")*(MC_Dispositivo!$B$54:$B$212=$C131),MC_Dispositivo!$F$54:$BE$212)),SUM(IF((MC_Dispositivo!$F$36:$BE$36=$BS$1)*(MC_Dispositivo!$B$54:$B$212=$C131),MC_Dispositivo!$F$54:$BE$212)))</f>
        <v>0</v>
      </c>
      <c r="G131" s="357" cm="1">
        <f t="array" aca="1" ref="G131" ca="1">SUM(IF((MC_Dispositivo!$B$53:$B$189=$C131)*(MC_Dispositivo!$F$36:$BE$36=$BS$1)*(MC_Dispositivo!$F$43:$BE$43=G$1),MC_Dispositivo!$F$53:$BE$189))</f>
        <v>0</v>
      </c>
      <c r="H131" s="357" cm="1">
        <f t="array" aca="1" ref="H131" ca="1">SUM(IF((MC_Dispositivo!$B$53:$B$189=$C131)*(MC_Dispositivo!$F$36:$BE$36=$BS$1)*(MC_Dispositivo!$F$43:$BE$43=H$1),MC_Dispositivo!$F$53:$BE$189))</f>
        <v>0</v>
      </c>
      <c r="I131" s="357" cm="1">
        <f t="array" aca="1" ref="I131" ca="1">SUM(IF((MC_Dispositivo!$B$53:$B$189=$C131)*(MC_Dispositivo!$F$36:$BE$36=$BS$1)*(MC_Dispositivo!$F$43:$BE$43=I$1),MC_Dispositivo!$F$53:$BE$189))</f>
        <v>0</v>
      </c>
      <c r="J131" s="357" cm="1">
        <f t="array" aca="1" ref="J131" ca="1">SUM(IF((MC_Dispositivo!$B$53:$B$189=$C131)*(MC_Dispositivo!$F$36:$BE$36=$BS$1)*(MC_Dispositivo!$F$43:$BE$43=J$1),MC_Dispositivo!$F$53:$BE$189))</f>
        <v>0</v>
      </c>
      <c r="K131" s="357" cm="1">
        <f t="array" aca="1" ref="K131" ca="1">SUM(IF((MC_Dispositivo!$B$53:$B$189=$C131)*(MC_Dispositivo!$F$36:$BE$36=$BS$1)*(MC_Dispositivo!$F$43:$BE$43=K$1),MC_Dispositivo!$F$53:$BE$189))</f>
        <v>0</v>
      </c>
      <c r="L131" s="357" cm="1">
        <f t="array" aca="1" ref="L131" ca="1">SUM(IF((MC_Dispositivo!$B$53:$B$189=$C131)*(MC_Dispositivo!$F$36:$BE$36=$BS$1)*(MC_Dispositivo!$F$43:$BE$43=L$1),MC_Dispositivo!$F$53:$BE$189))</f>
        <v>0</v>
      </c>
      <c r="M131" s="357" cm="1">
        <f t="array" aca="1" ref="M131" ca="1">SUM(IF((MC_Dispositivo!$B$53:$B$189=$C131)*(MC_Dispositivo!$F$36:$BE$36=$BS$1)*(MC_Dispositivo!$F$43:$BE$43=M$1),MC_Dispositivo!$F$53:$BE$189))</f>
        <v>0</v>
      </c>
      <c r="N131" s="357" cm="1">
        <f t="array" aca="1" ref="N131" ca="1">SUM(IF((MC_Dispositivo!$B$53:$B$189=$C131)*(MC_Dispositivo!$F$36:$BE$36=$BS$1)*(MC_Dispositivo!$F$43:$BE$43=N$1),MC_Dispositivo!$F$53:$BE$189))</f>
        <v>0</v>
      </c>
      <c r="O131" s="357" cm="1">
        <f t="array" aca="1" ref="O131" ca="1">SUM(IF((MC_Dispositivo!$B$53:$B$189=$C131)*(MC_Dispositivo!$F$36:$BE$36=$BS$1)*(MC_Dispositivo!$F$43:$BE$43=O$1),MC_Dispositivo!$F$53:$BE$189))</f>
        <v>0</v>
      </c>
      <c r="P131" s="357" cm="1">
        <f t="array" aca="1" ref="P131" ca="1">SUM(IF((MC_Dispositivo!$B$53:$B$189=$C131)*(MC_Dispositivo!$F$36:$BE$36=$BS$1)*(MC_Dispositivo!$F$43:$BE$43=P$1),MC_Dispositivo!$F$53:$BE$189))</f>
        <v>0</v>
      </c>
      <c r="Q131" s="357" cm="1">
        <f t="array" aca="1" ref="Q131" ca="1">SUM(IF((MC_Dispositivo!$B$53:$B$189=$C131)*(MC_Dispositivo!$F$36:$BE$36=$BS$1)*(MC_Dispositivo!$F$43:$BE$43=Q$1),MC_Dispositivo!$F$53:$BE$189))</f>
        <v>0</v>
      </c>
      <c r="R131" s="357" cm="1">
        <f t="array" aca="1" ref="R131" ca="1">SUM(IF((MC_Dispositivo!$B$53:$B$189=$C131)*(MC_Dispositivo!$F$36:$BE$36=$BS$1)*(MC_Dispositivo!$F$43:$BE$43=R$1),MC_Dispositivo!$F$53:$BE$189))</f>
        <v>0</v>
      </c>
      <c r="S131" s="357" cm="1">
        <f t="array" aca="1" ref="S131" ca="1">SUM(IF((MC_Dispositivo!$B$53:$B$189=$C131)*(MC_Dispositivo!$F$36:$BE$36=$BS$1)*(MC_Dispositivo!$F$43:$BE$43=S$1),MC_Dispositivo!$F$53:$BE$189))</f>
        <v>0</v>
      </c>
      <c r="T131" s="357" cm="1">
        <f t="array" aca="1" ref="T131" ca="1">SUM(IF((MC_Dispositivo!$B$53:$B$189=$C131)*(MC_Dispositivo!$F$36:$BE$36=$BS$1)*(MC_Dispositivo!$F$43:$BE$43=T$1),MC_Dispositivo!$F$53:$BE$189))</f>
        <v>0</v>
      </c>
      <c r="U131" s="357" cm="1">
        <f t="array" aca="1" ref="U131" ca="1">SUM(IF((MC_Dispositivo!$B$53:$B$189=$C131)*(MC_Dispositivo!$F$36:$BE$36=$BS$1)*(MC_Dispositivo!$F$43:$BE$43=U$1),MC_Dispositivo!$F$53:$BE$189))</f>
        <v>0</v>
      </c>
      <c r="V131" s="357" cm="1">
        <f t="array" aca="1" ref="V131" ca="1">SUM(IF((MC_Dispositivo!$B$53:$B$189=$C131)*(MC_Dispositivo!$F$36:$BE$36=$BS$1)*(MC_Dispositivo!$F$43:$BE$43=V$1),MC_Dispositivo!$F$53:$BE$189))</f>
        <v>0</v>
      </c>
      <c r="W131" s="357" cm="1">
        <f t="array" aca="1" ref="W131" ca="1">SUM(IF((MC_Dispositivo!$B$53:$B$189=$C131)*(MC_Dispositivo!$F$36:$BE$36=$BS$1)*(MC_Dispositivo!$F$43:$BE$43=W$1),MC_Dispositivo!$F$53:$BE$189))</f>
        <v>0</v>
      </c>
      <c r="X131" s="357" cm="1">
        <f t="array" aca="1" ref="X131" ca="1">SUM(IF((MC_Dispositivo!$B$53:$B$189=$C131)*(MC_Dispositivo!$F$36:$BE$36=$BS$1)*(MC_Dispositivo!$F$43:$BE$43=X$1),MC_Dispositivo!$F$53:$BE$189))</f>
        <v>0</v>
      </c>
      <c r="Y131" s="357" cm="1">
        <f t="array" aca="1" ref="Y131" ca="1">SUM(IF((MC_Dispositivo!$B$53:$B$189=$C131)*(MC_Dispositivo!$F$36:$BE$36=$BS$1)*(MC_Dispositivo!$F$43:$BE$43=Y$1),MC_Dispositivo!$F$53:$BE$189))</f>
        <v>0</v>
      </c>
      <c r="Z131" s="357" cm="1">
        <f t="array" aca="1" ref="Z131" ca="1">SUM(IF((MC_Dispositivo!$B$53:$B$189=$C131)*(MC_Dispositivo!$F$36:$BE$36=$BS$1)*(MC_Dispositivo!$F$43:$BE$43=Z$1),MC_Dispositivo!$F$53:$BE$189))</f>
        <v>0</v>
      </c>
      <c r="AA131" s="357" cm="1">
        <f t="array" aca="1" ref="AA131" ca="1">SUM(IF((MC_Dispositivo!$B$53:$B$189=$C131)*(MC_Dispositivo!$F$36:$BE$36=$BS$1)*(MC_Dispositivo!$F$43:$BE$43=AA$1),MC_Dispositivo!$F$53:$BE$189))</f>
        <v>0</v>
      </c>
      <c r="AB131" s="357" cm="1">
        <f t="array" aca="1" ref="AB131" ca="1">SUM(IF((MC_Dispositivo!$B$53:$B$189=$C131)*(MC_Dispositivo!$F$36:$BE$36=$BS$1)*(MC_Dispositivo!$F$43:$BE$43=AB$1),MC_Dispositivo!$F$53:$BE$189))</f>
        <v>0</v>
      </c>
      <c r="AC131" s="357" cm="1">
        <f t="array" aca="1" ref="AC131" ca="1">SUM(IF((MC_Dispositivo!$B$53:$B$189=$C131)*(MC_Dispositivo!$F$36:$BE$36=$BS$1)*(MC_Dispositivo!$F$43:$BE$43=AC$1),MC_Dispositivo!$F$53:$BE$189))</f>
        <v>0</v>
      </c>
      <c r="AD131" s="357" cm="1">
        <f t="array" aca="1" ref="AD131" ca="1">SUM(IF((MC_Dispositivo!$B$53:$B$189=$C131)*(MC_Dispositivo!$F$36:$BE$36=$BS$1)*(MC_Dispositivo!$F$43:$BE$43=AD$1),MC_Dispositivo!$F$53:$BE$189))</f>
        <v>0</v>
      </c>
      <c r="AE131" s="357" cm="1">
        <f t="array" aca="1" ref="AE131" ca="1">SUM(IF((MC_Dispositivo!$B$53:$B$189=$C131)*(MC_Dispositivo!$F$36:$BE$36=$BS$1)*(MC_Dispositivo!$F$43:$BE$43=AE$1),MC_Dispositivo!$F$53:$BE$189))</f>
        <v>0</v>
      </c>
      <c r="AF131" s="357" cm="1">
        <f t="array" aca="1" ref="AF131" ca="1">SUM(IF((MC_Dispositivo!$B$53:$B$189=$C131)*(MC_Dispositivo!$F$36:$BE$36=$BS$1)*(MC_Dispositivo!$F$43:$BE$43=AF$1),MC_Dispositivo!$F$53:$BE$189))</f>
        <v>0</v>
      </c>
      <c r="AG131" s="357" cm="1">
        <f t="array" aca="1" ref="AG131" ca="1">SUM(IF((MC_Dispositivo!$B$53:$B$189=$C131)*(MC_Dispositivo!$F$36:$BE$36=$BS$1)*(MC_Dispositivo!$F$43:$BE$43=AG$1),MC_Dispositivo!$F$53:$BE$189))</f>
        <v>0</v>
      </c>
      <c r="AH131" s="357" cm="1">
        <f t="array" aca="1" ref="AH131" ca="1">SUM(IF((MC_Dispositivo!$B$53:$B$189=$C131)*(MC_Dispositivo!$F$36:$BE$36=$BS$1)*(MC_Dispositivo!$F$43:$BE$43=AH$1),MC_Dispositivo!$F$53:$BE$189))</f>
        <v>0</v>
      </c>
      <c r="AI131" s="357" cm="1">
        <f t="array" aca="1" ref="AI131" ca="1">SUM(IF((MC_Dispositivo!$B$53:$B$189=$C131)*(MC_Dispositivo!$F$36:$BE$36=$BS$1)*(MC_Dispositivo!$F$43:$BE$43=AI$1),MC_Dispositivo!$F$53:$BE$189))</f>
        <v>0</v>
      </c>
      <c r="AJ131" s="357" cm="1">
        <f t="array" aca="1" ref="AJ131" ca="1">SUM(IF((MC_Dispositivo!$B$53:$B$189=$C131)*(MC_Dispositivo!$F$36:$BE$36=$BS$1)*(MC_Dispositivo!$F$43:$BE$43=AJ$1),MC_Dispositivo!$F$53:$BE$189))</f>
        <v>0</v>
      </c>
      <c r="AK131" s="358">
        <f ca="1">IF(A131="","",INDEX([10]TPU!$G:$G,MATCH($A131,[10]TPU!$A:$A,0)))</f>
        <v>2625.16</v>
      </c>
      <c r="AL131" s="359">
        <f t="shared" ca="1" si="54"/>
        <v>0</v>
      </c>
      <c r="AM131" s="359">
        <f t="shared" ca="1" si="55"/>
        <v>0</v>
      </c>
      <c r="AN131" s="359">
        <f t="shared" ca="1" si="56"/>
        <v>0</v>
      </c>
      <c r="AO131" s="359">
        <f t="shared" ca="1" si="57"/>
        <v>0</v>
      </c>
      <c r="AP131" s="359">
        <f t="shared" ca="1" si="58"/>
        <v>0</v>
      </c>
      <c r="AQ131" s="359">
        <f t="shared" ca="1" si="59"/>
        <v>0</v>
      </c>
      <c r="AR131" s="359">
        <f t="shared" ca="1" si="60"/>
        <v>0</v>
      </c>
      <c r="AS131" s="359">
        <f t="shared" ca="1" si="61"/>
        <v>0</v>
      </c>
      <c r="AT131" s="359">
        <f t="shared" ca="1" si="62"/>
        <v>0</v>
      </c>
      <c r="AU131" s="359">
        <f t="shared" ca="1" si="63"/>
        <v>0</v>
      </c>
      <c r="AV131" s="359">
        <f t="shared" ca="1" si="64"/>
        <v>0</v>
      </c>
      <c r="AW131" s="359">
        <f t="shared" ca="1" si="65"/>
        <v>0</v>
      </c>
      <c r="AX131" s="359">
        <f t="shared" ca="1" si="66"/>
        <v>0</v>
      </c>
      <c r="AY131" s="359">
        <f t="shared" ca="1" si="67"/>
        <v>0</v>
      </c>
      <c r="AZ131" s="359">
        <f t="shared" ca="1" si="68"/>
        <v>0</v>
      </c>
      <c r="BA131" s="359">
        <f t="shared" ca="1" si="69"/>
        <v>0</v>
      </c>
      <c r="BB131" s="359">
        <f t="shared" ca="1" si="70"/>
        <v>0</v>
      </c>
      <c r="BC131" s="359">
        <f t="shared" ca="1" si="71"/>
        <v>0</v>
      </c>
      <c r="BD131" s="359">
        <f t="shared" ca="1" si="72"/>
        <v>0</v>
      </c>
      <c r="BE131" s="359">
        <f t="shared" ca="1" si="73"/>
        <v>0</v>
      </c>
      <c r="BF131" s="359">
        <f t="shared" ca="1" si="74"/>
        <v>0</v>
      </c>
      <c r="BG131" s="359">
        <f t="shared" ca="1" si="75"/>
        <v>0</v>
      </c>
      <c r="BH131" s="359">
        <f t="shared" ca="1" si="76"/>
        <v>0</v>
      </c>
      <c r="BI131" s="359">
        <f t="shared" ca="1" si="77"/>
        <v>0</v>
      </c>
      <c r="BJ131" s="359">
        <f t="shared" ca="1" si="78"/>
        <v>0</v>
      </c>
      <c r="BK131" s="359">
        <f t="shared" ca="1" si="79"/>
        <v>0</v>
      </c>
      <c r="BL131" s="359">
        <f t="shared" ca="1" si="80"/>
        <v>0</v>
      </c>
      <c r="BM131" s="359">
        <f t="shared" ca="1" si="81"/>
        <v>0</v>
      </c>
      <c r="BN131" s="359">
        <f t="shared" ca="1" si="82"/>
        <v>0</v>
      </c>
      <c r="BO131" s="359">
        <f t="shared" ca="1" si="83"/>
        <v>0</v>
      </c>
      <c r="BP131" s="358">
        <f t="shared" ca="1" si="84"/>
        <v>0</v>
      </c>
    </row>
    <row r="132" spans="1:70" ht="20.100000000000001" customHeight="1" x14ac:dyDescent="0.2">
      <c r="A132" s="349"/>
      <c r="B132" s="349"/>
      <c r="C132" s="350">
        <v>11</v>
      </c>
      <c r="D132" s="351" t="s">
        <v>1041</v>
      </c>
      <c r="E132" s="349"/>
      <c r="F132" s="352"/>
      <c r="G132" s="352"/>
      <c r="H132" s="352"/>
      <c r="I132" s="352"/>
      <c r="J132" s="352"/>
      <c r="K132" s="352"/>
      <c r="L132" s="352"/>
      <c r="M132" s="352"/>
      <c r="N132" s="352"/>
      <c r="O132" s="352"/>
      <c r="P132" s="352"/>
      <c r="Q132" s="352"/>
      <c r="R132" s="352"/>
      <c r="S132" s="352"/>
      <c r="T132" s="352"/>
      <c r="U132" s="352"/>
      <c r="V132" s="352"/>
      <c r="W132" s="352"/>
      <c r="X132" s="352"/>
      <c r="Y132" s="352"/>
      <c r="Z132" s="352"/>
      <c r="AA132" s="352"/>
      <c r="AB132" s="352"/>
      <c r="AC132" s="352"/>
      <c r="AD132" s="352"/>
      <c r="AE132" s="352"/>
      <c r="AF132" s="352"/>
      <c r="AG132" s="352"/>
      <c r="AH132" s="352"/>
      <c r="AI132" s="352"/>
      <c r="AJ132" s="352"/>
      <c r="AK132" s="353" t="str">
        <f>IFERROR(IF(A132="","",INDEX([10]TPU!$G:$G,MATCH(A132,[10]TPU!$A:$A,0),1)),"")</f>
        <v/>
      </c>
      <c r="AL132" s="353">
        <f t="shared" ca="1" si="54"/>
        <v>0</v>
      </c>
      <c r="AM132" s="353">
        <f t="shared" ca="1" si="55"/>
        <v>0</v>
      </c>
      <c r="AN132" s="353">
        <f t="shared" ca="1" si="56"/>
        <v>0</v>
      </c>
      <c r="AO132" s="353">
        <f t="shared" ca="1" si="57"/>
        <v>0</v>
      </c>
      <c r="AP132" s="353">
        <f t="shared" ca="1" si="58"/>
        <v>0</v>
      </c>
      <c r="AQ132" s="353">
        <f t="shared" ca="1" si="59"/>
        <v>0</v>
      </c>
      <c r="AR132" s="353">
        <f t="shared" ca="1" si="60"/>
        <v>0</v>
      </c>
      <c r="AS132" s="353">
        <f t="shared" ca="1" si="61"/>
        <v>0</v>
      </c>
      <c r="AT132" s="353">
        <f t="shared" ca="1" si="62"/>
        <v>0</v>
      </c>
      <c r="AU132" s="353">
        <f t="shared" ca="1" si="63"/>
        <v>0</v>
      </c>
      <c r="AV132" s="353">
        <f t="shared" ca="1" si="64"/>
        <v>0</v>
      </c>
      <c r="AW132" s="353">
        <f t="shared" ca="1" si="65"/>
        <v>0</v>
      </c>
      <c r="AX132" s="353">
        <f t="shared" ca="1" si="66"/>
        <v>0</v>
      </c>
      <c r="AY132" s="353">
        <f t="shared" ca="1" si="67"/>
        <v>0</v>
      </c>
      <c r="AZ132" s="353">
        <f t="shared" ca="1" si="68"/>
        <v>0</v>
      </c>
      <c r="BA132" s="353">
        <f t="shared" ca="1" si="69"/>
        <v>0</v>
      </c>
      <c r="BB132" s="353">
        <f t="shared" ca="1" si="70"/>
        <v>0</v>
      </c>
      <c r="BC132" s="353">
        <f t="shared" ca="1" si="71"/>
        <v>0</v>
      </c>
      <c r="BD132" s="353">
        <f t="shared" ca="1" si="72"/>
        <v>0</v>
      </c>
      <c r="BE132" s="353">
        <f t="shared" ca="1" si="73"/>
        <v>0</v>
      </c>
      <c r="BF132" s="353">
        <f t="shared" ca="1" si="74"/>
        <v>0</v>
      </c>
      <c r="BG132" s="353">
        <f t="shared" ca="1" si="75"/>
        <v>0</v>
      </c>
      <c r="BH132" s="353">
        <f t="shared" ca="1" si="76"/>
        <v>0</v>
      </c>
      <c r="BI132" s="353">
        <f t="shared" ca="1" si="77"/>
        <v>0</v>
      </c>
      <c r="BJ132" s="353">
        <f t="shared" ca="1" si="78"/>
        <v>0</v>
      </c>
      <c r="BK132" s="353">
        <f t="shared" ca="1" si="79"/>
        <v>0</v>
      </c>
      <c r="BL132" s="353">
        <f t="shared" ca="1" si="80"/>
        <v>0</v>
      </c>
      <c r="BM132" s="353">
        <f t="shared" ca="1" si="81"/>
        <v>0</v>
      </c>
      <c r="BN132" s="353">
        <f t="shared" ca="1" si="82"/>
        <v>0</v>
      </c>
      <c r="BO132" s="353">
        <f t="shared" ca="1" si="83"/>
        <v>0</v>
      </c>
      <c r="BP132" s="353">
        <f t="shared" ref="BP132:BP134" ca="1" si="86">IF(AK132="",SUM(AL132:BO132),(F132*AK132))</f>
        <v>0</v>
      </c>
    </row>
    <row r="133" spans="1:70" ht="20.100000000000001" customHeight="1" x14ac:dyDescent="0.2">
      <c r="A133" s="354">
        <f ca="1">INDEX(MC_Dispositivo!B:E,MATCH('Quantitativo_BR-356'!C133,MC_Dispositivo!B:B,0),2)</f>
        <v>0</v>
      </c>
      <c r="B133" s="354"/>
      <c r="C133" s="354" t="s">
        <v>385</v>
      </c>
      <c r="D133" s="355" t="str">
        <f ca="1">INDEX(MC_Dispositivo!B:E,MATCH('Quantitativo_BR-356'!C133,MC_Dispositivo!B:B,0),3)</f>
        <v>Área de DESAPROPRIAÇÃO Terreno</v>
      </c>
      <c r="E133" s="354" t="str">
        <f ca="1">INDEX(MC_Dispositivo!B:E,MATCH('Quantitativo_BR-356'!C133,MC_Dispositivo!B:B,0),4)</f>
        <v>m2</v>
      </c>
      <c r="F133" s="356" cm="1">
        <f t="array" aca="1" ref="F133" ca="1">IF($BS$1="Todos",SUM(IF(($BS$1="todos")*(MC_Dispositivo!$B$54:$B$212=$C133),MC_Dispositivo!$F$54:$BE$212)),SUM(IF((MC_Dispositivo!$F$36:$BE$36=$BS$1)*(MC_Dispositivo!$B$54:$B$212=$C133),MC_Dispositivo!$F$54:$BE$212)))</f>
        <v>0</v>
      </c>
      <c r="G133" s="357" cm="1">
        <f t="array" aca="1" ref="G133" ca="1">SUM(IF((MC_Dispositivo!$B$53:$B$189=$C133)*(MC_Dispositivo!$F$36:$BE$36=$BS$1)*(MC_Dispositivo!$F$43:$BE$43=G$1),MC_Dispositivo!$F$53:$BE$189))</f>
        <v>0</v>
      </c>
      <c r="H133" s="357" cm="1">
        <f t="array" aca="1" ref="H133" ca="1">SUM(IF((MC_Dispositivo!$B$53:$B$189=$C133)*(MC_Dispositivo!$F$36:$BE$36=$BS$1)*(MC_Dispositivo!$F$43:$BE$43=H$1),MC_Dispositivo!$F$53:$BE$189))</f>
        <v>0</v>
      </c>
      <c r="I133" s="357" cm="1">
        <f t="array" aca="1" ref="I133" ca="1">SUM(IF((MC_Dispositivo!$B$53:$B$189=$C133)*(MC_Dispositivo!$F$36:$BE$36=$BS$1)*(MC_Dispositivo!$F$43:$BE$43=I$1),MC_Dispositivo!$F$53:$BE$189))</f>
        <v>0</v>
      </c>
      <c r="J133" s="357" cm="1">
        <f t="array" aca="1" ref="J133" ca="1">SUM(IF((MC_Dispositivo!$B$53:$B$189=$C133)*(MC_Dispositivo!$F$36:$BE$36=$BS$1)*(MC_Dispositivo!$F$43:$BE$43=J$1),MC_Dispositivo!$F$53:$BE$189))</f>
        <v>0</v>
      </c>
      <c r="K133" s="357" cm="1">
        <f t="array" aca="1" ref="K133" ca="1">SUM(IF((MC_Dispositivo!$B$53:$B$189=$C133)*(MC_Dispositivo!$F$36:$BE$36=$BS$1)*(MC_Dispositivo!$F$43:$BE$43=K$1),MC_Dispositivo!$F$53:$BE$189))</f>
        <v>0</v>
      </c>
      <c r="L133" s="357" cm="1">
        <f t="array" aca="1" ref="L133" ca="1">SUM(IF((MC_Dispositivo!$B$53:$B$189=$C133)*(MC_Dispositivo!$F$36:$BE$36=$BS$1)*(MC_Dispositivo!$F$43:$BE$43=L$1),MC_Dispositivo!$F$53:$BE$189))</f>
        <v>0</v>
      </c>
      <c r="M133" s="357" cm="1">
        <f t="array" aca="1" ref="M133" ca="1">SUM(IF((MC_Dispositivo!$B$53:$B$189=$C133)*(MC_Dispositivo!$F$36:$BE$36=$BS$1)*(MC_Dispositivo!$F$43:$BE$43=M$1),MC_Dispositivo!$F$53:$BE$189))</f>
        <v>0</v>
      </c>
      <c r="N133" s="357" cm="1">
        <f t="array" aca="1" ref="N133" ca="1">SUM(IF((MC_Dispositivo!$B$53:$B$189=$C133)*(MC_Dispositivo!$F$36:$BE$36=$BS$1)*(MC_Dispositivo!$F$43:$BE$43=N$1),MC_Dispositivo!$F$53:$BE$189))</f>
        <v>0</v>
      </c>
      <c r="O133" s="357" cm="1">
        <f t="array" aca="1" ref="O133" ca="1">SUM(IF((MC_Dispositivo!$B$53:$B$189=$C133)*(MC_Dispositivo!$F$36:$BE$36=$BS$1)*(MC_Dispositivo!$F$43:$BE$43=O$1),MC_Dispositivo!$F$53:$BE$189))</f>
        <v>0</v>
      </c>
      <c r="P133" s="357" cm="1">
        <f t="array" aca="1" ref="P133" ca="1">SUM(IF((MC_Dispositivo!$B$53:$B$189=$C133)*(MC_Dispositivo!$F$36:$BE$36=$BS$1)*(MC_Dispositivo!$F$43:$BE$43=P$1),MC_Dispositivo!$F$53:$BE$189))</f>
        <v>0</v>
      </c>
      <c r="Q133" s="357" cm="1">
        <f t="array" aca="1" ref="Q133" ca="1">SUM(IF((MC_Dispositivo!$B$53:$B$189=$C133)*(MC_Dispositivo!$F$36:$BE$36=$BS$1)*(MC_Dispositivo!$F$43:$BE$43=Q$1),MC_Dispositivo!$F$53:$BE$189))</f>
        <v>0</v>
      </c>
      <c r="R133" s="357" cm="1">
        <f t="array" aca="1" ref="R133" ca="1">SUM(IF((MC_Dispositivo!$B$53:$B$189=$C133)*(MC_Dispositivo!$F$36:$BE$36=$BS$1)*(MC_Dispositivo!$F$43:$BE$43=R$1),MC_Dispositivo!$F$53:$BE$189))</f>
        <v>0</v>
      </c>
      <c r="S133" s="357" cm="1">
        <f t="array" aca="1" ref="S133" ca="1">SUM(IF((MC_Dispositivo!$B$53:$B$189=$C133)*(MC_Dispositivo!$F$36:$BE$36=$BS$1)*(MC_Dispositivo!$F$43:$BE$43=S$1),MC_Dispositivo!$F$53:$BE$189))</f>
        <v>0</v>
      </c>
      <c r="T133" s="357" cm="1">
        <f t="array" aca="1" ref="T133" ca="1">SUM(IF((MC_Dispositivo!$B$53:$B$189=$C133)*(MC_Dispositivo!$F$36:$BE$36=$BS$1)*(MC_Dispositivo!$F$43:$BE$43=T$1),MC_Dispositivo!$F$53:$BE$189))</f>
        <v>0</v>
      </c>
      <c r="U133" s="357" cm="1">
        <f t="array" aca="1" ref="U133" ca="1">SUM(IF((MC_Dispositivo!$B$53:$B$189=$C133)*(MC_Dispositivo!$F$36:$BE$36=$BS$1)*(MC_Dispositivo!$F$43:$BE$43=U$1),MC_Dispositivo!$F$53:$BE$189))</f>
        <v>0</v>
      </c>
      <c r="V133" s="357" cm="1">
        <f t="array" aca="1" ref="V133" ca="1">SUM(IF((MC_Dispositivo!$B$53:$B$189=$C133)*(MC_Dispositivo!$F$36:$BE$36=$BS$1)*(MC_Dispositivo!$F$43:$BE$43=V$1),MC_Dispositivo!$F$53:$BE$189))</f>
        <v>0</v>
      </c>
      <c r="W133" s="357" cm="1">
        <f t="array" aca="1" ref="W133" ca="1">SUM(IF((MC_Dispositivo!$B$53:$B$189=$C133)*(MC_Dispositivo!$F$36:$BE$36=$BS$1)*(MC_Dispositivo!$F$43:$BE$43=W$1),MC_Dispositivo!$F$53:$BE$189))</f>
        <v>0</v>
      </c>
      <c r="X133" s="357" cm="1">
        <f t="array" aca="1" ref="X133" ca="1">SUM(IF((MC_Dispositivo!$B$53:$B$189=$C133)*(MC_Dispositivo!$F$36:$BE$36=$BS$1)*(MC_Dispositivo!$F$43:$BE$43=X$1),MC_Dispositivo!$F$53:$BE$189))</f>
        <v>0</v>
      </c>
      <c r="Y133" s="357" cm="1">
        <f t="array" aca="1" ref="Y133" ca="1">SUM(IF((MC_Dispositivo!$B$53:$B$189=$C133)*(MC_Dispositivo!$F$36:$BE$36=$BS$1)*(MC_Dispositivo!$F$43:$BE$43=Y$1),MC_Dispositivo!$F$53:$BE$189))</f>
        <v>0</v>
      </c>
      <c r="Z133" s="357" cm="1">
        <f t="array" aca="1" ref="Z133" ca="1">SUM(IF((MC_Dispositivo!$B$53:$B$189=$C133)*(MC_Dispositivo!$F$36:$BE$36=$BS$1)*(MC_Dispositivo!$F$43:$BE$43=Z$1),MC_Dispositivo!$F$53:$BE$189))</f>
        <v>0</v>
      </c>
      <c r="AA133" s="357" cm="1">
        <f t="array" aca="1" ref="AA133" ca="1">SUM(IF((MC_Dispositivo!$B$53:$B$189=$C133)*(MC_Dispositivo!$F$36:$BE$36=$BS$1)*(MC_Dispositivo!$F$43:$BE$43=AA$1),MC_Dispositivo!$F$53:$BE$189))</f>
        <v>0</v>
      </c>
      <c r="AB133" s="357" cm="1">
        <f t="array" aca="1" ref="AB133" ca="1">SUM(IF((MC_Dispositivo!$B$53:$B$189=$C133)*(MC_Dispositivo!$F$36:$BE$36=$BS$1)*(MC_Dispositivo!$F$43:$BE$43=AB$1),MC_Dispositivo!$F$53:$BE$189))</f>
        <v>0</v>
      </c>
      <c r="AC133" s="357" cm="1">
        <f t="array" aca="1" ref="AC133" ca="1">SUM(IF((MC_Dispositivo!$B$53:$B$189=$C133)*(MC_Dispositivo!$F$36:$BE$36=$BS$1)*(MC_Dispositivo!$F$43:$BE$43=AC$1),MC_Dispositivo!$F$53:$BE$189))</f>
        <v>0</v>
      </c>
      <c r="AD133" s="357" cm="1">
        <f t="array" aca="1" ref="AD133" ca="1">SUM(IF((MC_Dispositivo!$B$53:$B$189=$C133)*(MC_Dispositivo!$F$36:$BE$36=$BS$1)*(MC_Dispositivo!$F$43:$BE$43=AD$1),MC_Dispositivo!$F$53:$BE$189))</f>
        <v>0</v>
      </c>
      <c r="AE133" s="357" cm="1">
        <f t="array" aca="1" ref="AE133" ca="1">SUM(IF((MC_Dispositivo!$B$53:$B$189=$C133)*(MC_Dispositivo!$F$36:$BE$36=$BS$1)*(MC_Dispositivo!$F$43:$BE$43=AE$1),MC_Dispositivo!$F$53:$BE$189))</f>
        <v>0</v>
      </c>
      <c r="AF133" s="357" cm="1">
        <f t="array" aca="1" ref="AF133" ca="1">SUM(IF((MC_Dispositivo!$B$53:$B$189=$C133)*(MC_Dispositivo!$F$36:$BE$36=$BS$1)*(MC_Dispositivo!$F$43:$BE$43=AF$1),MC_Dispositivo!$F$53:$BE$189))</f>
        <v>0</v>
      </c>
      <c r="AG133" s="357" cm="1">
        <f t="array" aca="1" ref="AG133" ca="1">SUM(IF((MC_Dispositivo!$B$53:$B$189=$C133)*(MC_Dispositivo!$F$36:$BE$36=$BS$1)*(MC_Dispositivo!$F$43:$BE$43=AG$1),MC_Dispositivo!$F$53:$BE$189))</f>
        <v>0</v>
      </c>
      <c r="AH133" s="357" cm="1">
        <f t="array" aca="1" ref="AH133" ca="1">SUM(IF((MC_Dispositivo!$B$53:$B$189=$C133)*(MC_Dispositivo!$F$36:$BE$36=$BS$1)*(MC_Dispositivo!$F$43:$BE$43=AH$1),MC_Dispositivo!$F$53:$BE$189))</f>
        <v>0</v>
      </c>
      <c r="AI133" s="357" cm="1">
        <f t="array" aca="1" ref="AI133" ca="1">SUM(IF((MC_Dispositivo!$B$53:$B$189=$C133)*(MC_Dispositivo!$F$36:$BE$36=$BS$1)*(MC_Dispositivo!$F$43:$BE$43=AI$1),MC_Dispositivo!$F$53:$BE$189))</f>
        <v>0</v>
      </c>
      <c r="AJ133" s="357" cm="1">
        <f t="array" aca="1" ref="AJ133" ca="1">SUM(IF((MC_Dispositivo!$B$53:$B$189=$C133)*(MC_Dispositivo!$F$36:$BE$36=$BS$1)*(MC_Dispositivo!$F$43:$BE$43=AJ$1),MC_Dispositivo!$F$53:$BE$189))</f>
        <v>0</v>
      </c>
      <c r="AK133" s="358">
        <v>0</v>
      </c>
      <c r="AL133" s="359">
        <f t="shared" ca="1" si="54"/>
        <v>0</v>
      </c>
      <c r="AM133" s="359">
        <f t="shared" ca="1" si="55"/>
        <v>0</v>
      </c>
      <c r="AN133" s="359">
        <f t="shared" ca="1" si="56"/>
        <v>0</v>
      </c>
      <c r="AO133" s="359">
        <f t="shared" ca="1" si="57"/>
        <v>0</v>
      </c>
      <c r="AP133" s="359">
        <f t="shared" ca="1" si="58"/>
        <v>0</v>
      </c>
      <c r="AQ133" s="359">
        <f t="shared" ca="1" si="59"/>
        <v>0</v>
      </c>
      <c r="AR133" s="359">
        <f t="shared" ca="1" si="60"/>
        <v>0</v>
      </c>
      <c r="AS133" s="359">
        <f t="shared" ca="1" si="61"/>
        <v>0</v>
      </c>
      <c r="AT133" s="359">
        <f t="shared" ca="1" si="62"/>
        <v>0</v>
      </c>
      <c r="AU133" s="359">
        <f t="shared" ca="1" si="63"/>
        <v>0</v>
      </c>
      <c r="AV133" s="359">
        <f t="shared" ca="1" si="64"/>
        <v>0</v>
      </c>
      <c r="AW133" s="359">
        <f t="shared" ca="1" si="65"/>
        <v>0</v>
      </c>
      <c r="AX133" s="359">
        <f t="shared" ca="1" si="66"/>
        <v>0</v>
      </c>
      <c r="AY133" s="359">
        <f t="shared" ca="1" si="67"/>
        <v>0</v>
      </c>
      <c r="AZ133" s="359">
        <f t="shared" ca="1" si="68"/>
        <v>0</v>
      </c>
      <c r="BA133" s="359">
        <f t="shared" ca="1" si="69"/>
        <v>0</v>
      </c>
      <c r="BB133" s="359">
        <f t="shared" ca="1" si="70"/>
        <v>0</v>
      </c>
      <c r="BC133" s="359">
        <f t="shared" ca="1" si="71"/>
        <v>0</v>
      </c>
      <c r="BD133" s="359">
        <f t="shared" ca="1" si="72"/>
        <v>0</v>
      </c>
      <c r="BE133" s="359">
        <f t="shared" ca="1" si="73"/>
        <v>0</v>
      </c>
      <c r="BF133" s="359">
        <f t="shared" ca="1" si="74"/>
        <v>0</v>
      </c>
      <c r="BG133" s="359">
        <f t="shared" ca="1" si="75"/>
        <v>0</v>
      </c>
      <c r="BH133" s="359">
        <f t="shared" ca="1" si="76"/>
        <v>0</v>
      </c>
      <c r="BI133" s="359">
        <f t="shared" ca="1" si="77"/>
        <v>0</v>
      </c>
      <c r="BJ133" s="359">
        <f t="shared" ca="1" si="78"/>
        <v>0</v>
      </c>
      <c r="BK133" s="359">
        <f t="shared" ca="1" si="79"/>
        <v>0</v>
      </c>
      <c r="BL133" s="359">
        <f t="shared" ca="1" si="80"/>
        <v>0</v>
      </c>
      <c r="BM133" s="359">
        <f t="shared" ca="1" si="81"/>
        <v>0</v>
      </c>
      <c r="BN133" s="359">
        <f t="shared" ca="1" si="82"/>
        <v>0</v>
      </c>
      <c r="BO133" s="359">
        <f t="shared" ca="1" si="83"/>
        <v>0</v>
      </c>
      <c r="BP133" s="358">
        <f t="shared" ca="1" si="86"/>
        <v>0</v>
      </c>
      <c r="BQ133" s="206">
        <v>0</v>
      </c>
      <c r="BR133" s="234">
        <f t="shared" ref="BR133" ca="1" si="87">IF(BQ133="","",BQ133/$BQ$2)</f>
        <v>0</v>
      </c>
    </row>
    <row r="134" spans="1:70" ht="20.100000000000001" customHeight="1" x14ac:dyDescent="0.2">
      <c r="A134" s="354">
        <f ca="1">INDEX(MC_Dispositivo!B:E,MATCH('Quantitativo_BR-356'!C134,MC_Dispositivo!B:B,0),2)</f>
        <v>0</v>
      </c>
      <c r="B134" s="354"/>
      <c r="C134" s="354" t="s">
        <v>386</v>
      </c>
      <c r="D134" s="355" t="str">
        <f ca="1">INDEX(MC_Dispositivo!B:E,MATCH('Quantitativo_BR-356'!C134,MC_Dispositivo!B:B,0),3)</f>
        <v>Área de DESAPROPRIAÇÃO Edificios</v>
      </c>
      <c r="E134" s="354" t="str">
        <f ca="1">INDEX(MC_Dispositivo!B:E,MATCH('Quantitativo_BR-356'!C134,MC_Dispositivo!B:B,0),4)</f>
        <v>m2</v>
      </c>
      <c r="F134" s="356" cm="1">
        <f t="array" aca="1" ref="F134" ca="1">IF($BS$1="Todos",SUM(IF(($BS$1="todos")*(MC_Dispositivo!$B$54:$B$212=$C134),MC_Dispositivo!$F$54:$BE$212)),SUM(IF((MC_Dispositivo!$F$36:$BE$36=$BS$1)*(MC_Dispositivo!$B$54:$B$212=$C134),MC_Dispositivo!$F$54:$BE$212)))</f>
        <v>0</v>
      </c>
      <c r="G134" s="357" cm="1">
        <f t="array" aca="1" ref="G134" ca="1">SUM(IF((MC_Dispositivo!$B$53:$B$189=$C134)*(MC_Dispositivo!$F$36:$BE$36=$BS$1)*(MC_Dispositivo!$F$43:$BE$43=G$1),MC_Dispositivo!$F$53:$BE$189))</f>
        <v>0</v>
      </c>
      <c r="H134" s="357" cm="1">
        <f t="array" aca="1" ref="H134" ca="1">SUM(IF((MC_Dispositivo!$B$53:$B$189=$C134)*(MC_Dispositivo!$F$36:$BE$36=$BS$1)*(MC_Dispositivo!$F$43:$BE$43=H$1),MC_Dispositivo!$F$53:$BE$189))</f>
        <v>0</v>
      </c>
      <c r="I134" s="357" cm="1">
        <f t="array" aca="1" ref="I134" ca="1">SUM(IF((MC_Dispositivo!$B$53:$B$189=$C134)*(MC_Dispositivo!$F$36:$BE$36=$BS$1)*(MC_Dispositivo!$F$43:$BE$43=I$1),MC_Dispositivo!$F$53:$BE$189))</f>
        <v>0</v>
      </c>
      <c r="J134" s="357" cm="1">
        <f t="array" aca="1" ref="J134" ca="1">SUM(IF((MC_Dispositivo!$B$53:$B$189=$C134)*(MC_Dispositivo!$F$36:$BE$36=$BS$1)*(MC_Dispositivo!$F$43:$BE$43=J$1),MC_Dispositivo!$F$53:$BE$189))</f>
        <v>0</v>
      </c>
      <c r="K134" s="357" cm="1">
        <f t="array" aca="1" ref="K134" ca="1">SUM(IF((MC_Dispositivo!$B$53:$B$189=$C134)*(MC_Dispositivo!$F$36:$BE$36=$BS$1)*(MC_Dispositivo!$F$43:$BE$43=K$1),MC_Dispositivo!$F$53:$BE$189))</f>
        <v>0</v>
      </c>
      <c r="L134" s="357" cm="1">
        <f t="array" aca="1" ref="L134" ca="1">SUM(IF((MC_Dispositivo!$B$53:$B$189=$C134)*(MC_Dispositivo!$F$36:$BE$36=$BS$1)*(MC_Dispositivo!$F$43:$BE$43=L$1),MC_Dispositivo!$F$53:$BE$189))</f>
        <v>0</v>
      </c>
      <c r="M134" s="357" cm="1">
        <f t="array" aca="1" ref="M134" ca="1">SUM(IF((MC_Dispositivo!$B$53:$B$189=$C134)*(MC_Dispositivo!$F$36:$BE$36=$BS$1)*(MC_Dispositivo!$F$43:$BE$43=M$1),MC_Dispositivo!$F$53:$BE$189))</f>
        <v>0</v>
      </c>
      <c r="N134" s="357" cm="1">
        <f t="array" aca="1" ref="N134" ca="1">SUM(IF((MC_Dispositivo!$B$53:$B$189=$C134)*(MC_Dispositivo!$F$36:$BE$36=$BS$1)*(MC_Dispositivo!$F$43:$BE$43=N$1),MC_Dispositivo!$F$53:$BE$189))</f>
        <v>0</v>
      </c>
      <c r="O134" s="357" cm="1">
        <f t="array" aca="1" ref="O134" ca="1">SUM(IF((MC_Dispositivo!$B$53:$B$189=$C134)*(MC_Dispositivo!$F$36:$BE$36=$BS$1)*(MC_Dispositivo!$F$43:$BE$43=O$1),MC_Dispositivo!$F$53:$BE$189))</f>
        <v>0</v>
      </c>
      <c r="P134" s="357" cm="1">
        <f t="array" aca="1" ref="P134" ca="1">SUM(IF((MC_Dispositivo!$B$53:$B$189=$C134)*(MC_Dispositivo!$F$36:$BE$36=$BS$1)*(MC_Dispositivo!$F$43:$BE$43=P$1),MC_Dispositivo!$F$53:$BE$189))</f>
        <v>0</v>
      </c>
      <c r="Q134" s="357" cm="1">
        <f t="array" aca="1" ref="Q134" ca="1">SUM(IF((MC_Dispositivo!$B$53:$B$189=$C134)*(MC_Dispositivo!$F$36:$BE$36=$BS$1)*(MC_Dispositivo!$F$43:$BE$43=Q$1),MC_Dispositivo!$F$53:$BE$189))</f>
        <v>0</v>
      </c>
      <c r="R134" s="357" cm="1">
        <f t="array" aca="1" ref="R134" ca="1">SUM(IF((MC_Dispositivo!$B$53:$B$189=$C134)*(MC_Dispositivo!$F$36:$BE$36=$BS$1)*(MC_Dispositivo!$F$43:$BE$43=R$1),MC_Dispositivo!$F$53:$BE$189))</f>
        <v>0</v>
      </c>
      <c r="S134" s="357" cm="1">
        <f t="array" aca="1" ref="S134" ca="1">SUM(IF((MC_Dispositivo!$B$53:$B$189=$C134)*(MC_Dispositivo!$F$36:$BE$36=$BS$1)*(MC_Dispositivo!$F$43:$BE$43=S$1),MC_Dispositivo!$F$53:$BE$189))</f>
        <v>0</v>
      </c>
      <c r="T134" s="357" cm="1">
        <f t="array" aca="1" ref="T134" ca="1">SUM(IF((MC_Dispositivo!$B$53:$B$189=$C134)*(MC_Dispositivo!$F$36:$BE$36=$BS$1)*(MC_Dispositivo!$F$43:$BE$43=T$1),MC_Dispositivo!$F$53:$BE$189))</f>
        <v>0</v>
      </c>
      <c r="U134" s="357" cm="1">
        <f t="array" aca="1" ref="U134" ca="1">SUM(IF((MC_Dispositivo!$B$53:$B$189=$C134)*(MC_Dispositivo!$F$36:$BE$36=$BS$1)*(MC_Dispositivo!$F$43:$BE$43=U$1),MC_Dispositivo!$F$53:$BE$189))</f>
        <v>0</v>
      </c>
      <c r="V134" s="357" cm="1">
        <f t="array" aca="1" ref="V134" ca="1">SUM(IF((MC_Dispositivo!$B$53:$B$189=$C134)*(MC_Dispositivo!$F$36:$BE$36=$BS$1)*(MC_Dispositivo!$F$43:$BE$43=V$1),MC_Dispositivo!$F$53:$BE$189))</f>
        <v>0</v>
      </c>
      <c r="W134" s="357" cm="1">
        <f t="array" aca="1" ref="W134" ca="1">SUM(IF((MC_Dispositivo!$B$53:$B$189=$C134)*(MC_Dispositivo!$F$36:$BE$36=$BS$1)*(MC_Dispositivo!$F$43:$BE$43=W$1),MC_Dispositivo!$F$53:$BE$189))</f>
        <v>0</v>
      </c>
      <c r="X134" s="357" cm="1">
        <f t="array" aca="1" ref="X134" ca="1">SUM(IF((MC_Dispositivo!$B$53:$B$189=$C134)*(MC_Dispositivo!$F$36:$BE$36=$BS$1)*(MC_Dispositivo!$F$43:$BE$43=X$1),MC_Dispositivo!$F$53:$BE$189))</f>
        <v>0</v>
      </c>
      <c r="Y134" s="357" cm="1">
        <f t="array" aca="1" ref="Y134" ca="1">SUM(IF((MC_Dispositivo!$B$53:$B$189=$C134)*(MC_Dispositivo!$F$36:$BE$36=$BS$1)*(MC_Dispositivo!$F$43:$BE$43=Y$1),MC_Dispositivo!$F$53:$BE$189))</f>
        <v>0</v>
      </c>
      <c r="Z134" s="357" cm="1">
        <f t="array" aca="1" ref="Z134" ca="1">SUM(IF((MC_Dispositivo!$B$53:$B$189=$C134)*(MC_Dispositivo!$F$36:$BE$36=$BS$1)*(MC_Dispositivo!$F$43:$BE$43=Z$1),MC_Dispositivo!$F$53:$BE$189))</f>
        <v>0</v>
      </c>
      <c r="AA134" s="357" cm="1">
        <f t="array" aca="1" ref="AA134" ca="1">SUM(IF((MC_Dispositivo!$B$53:$B$189=$C134)*(MC_Dispositivo!$F$36:$BE$36=$BS$1)*(MC_Dispositivo!$F$43:$BE$43=AA$1),MC_Dispositivo!$F$53:$BE$189))</f>
        <v>0</v>
      </c>
      <c r="AB134" s="357" cm="1">
        <f t="array" aca="1" ref="AB134" ca="1">SUM(IF((MC_Dispositivo!$B$53:$B$189=$C134)*(MC_Dispositivo!$F$36:$BE$36=$BS$1)*(MC_Dispositivo!$F$43:$BE$43=AB$1),MC_Dispositivo!$F$53:$BE$189))</f>
        <v>0</v>
      </c>
      <c r="AC134" s="357" cm="1">
        <f t="array" aca="1" ref="AC134" ca="1">SUM(IF((MC_Dispositivo!$B$53:$B$189=$C134)*(MC_Dispositivo!$F$36:$BE$36=$BS$1)*(MC_Dispositivo!$F$43:$BE$43=AC$1),MC_Dispositivo!$F$53:$BE$189))</f>
        <v>0</v>
      </c>
      <c r="AD134" s="357" cm="1">
        <f t="array" aca="1" ref="AD134" ca="1">SUM(IF((MC_Dispositivo!$B$53:$B$189=$C134)*(MC_Dispositivo!$F$36:$BE$36=$BS$1)*(MC_Dispositivo!$F$43:$BE$43=AD$1),MC_Dispositivo!$F$53:$BE$189))</f>
        <v>0</v>
      </c>
      <c r="AE134" s="357" cm="1">
        <f t="array" aca="1" ref="AE134" ca="1">SUM(IF((MC_Dispositivo!$B$53:$B$189=$C134)*(MC_Dispositivo!$F$36:$BE$36=$BS$1)*(MC_Dispositivo!$F$43:$BE$43=AE$1),MC_Dispositivo!$F$53:$BE$189))</f>
        <v>0</v>
      </c>
      <c r="AF134" s="357" cm="1">
        <f t="array" aca="1" ref="AF134" ca="1">SUM(IF((MC_Dispositivo!$B$53:$B$189=$C134)*(MC_Dispositivo!$F$36:$BE$36=$BS$1)*(MC_Dispositivo!$F$43:$BE$43=AF$1),MC_Dispositivo!$F$53:$BE$189))</f>
        <v>0</v>
      </c>
      <c r="AG134" s="357" cm="1">
        <f t="array" aca="1" ref="AG134" ca="1">SUM(IF((MC_Dispositivo!$B$53:$B$189=$C134)*(MC_Dispositivo!$F$36:$BE$36=$BS$1)*(MC_Dispositivo!$F$43:$BE$43=AG$1),MC_Dispositivo!$F$53:$BE$189))</f>
        <v>0</v>
      </c>
      <c r="AH134" s="357" cm="1">
        <f t="array" aca="1" ref="AH134" ca="1">SUM(IF((MC_Dispositivo!$B$53:$B$189=$C134)*(MC_Dispositivo!$F$36:$BE$36=$BS$1)*(MC_Dispositivo!$F$43:$BE$43=AH$1),MC_Dispositivo!$F$53:$BE$189))</f>
        <v>0</v>
      </c>
      <c r="AI134" s="357" cm="1">
        <f t="array" aca="1" ref="AI134" ca="1">SUM(IF((MC_Dispositivo!$B$53:$B$189=$C134)*(MC_Dispositivo!$F$36:$BE$36=$BS$1)*(MC_Dispositivo!$F$43:$BE$43=AI$1),MC_Dispositivo!$F$53:$BE$189))</f>
        <v>0</v>
      </c>
      <c r="AJ134" s="357" cm="1">
        <f t="array" aca="1" ref="AJ134" ca="1">SUM(IF((MC_Dispositivo!$B$53:$B$189=$C134)*(MC_Dispositivo!$F$36:$BE$36=$BS$1)*(MC_Dispositivo!$F$43:$BE$43=AJ$1),MC_Dispositivo!$F$53:$BE$189))</f>
        <v>0</v>
      </c>
      <c r="AK134" s="358">
        <v>0</v>
      </c>
      <c r="AL134" s="359">
        <f t="shared" ca="1" si="54"/>
        <v>0</v>
      </c>
      <c r="AM134" s="359">
        <f t="shared" ca="1" si="55"/>
        <v>0</v>
      </c>
      <c r="AN134" s="359">
        <f t="shared" ca="1" si="56"/>
        <v>0</v>
      </c>
      <c r="AO134" s="359">
        <f t="shared" ca="1" si="57"/>
        <v>0</v>
      </c>
      <c r="AP134" s="359">
        <f t="shared" ca="1" si="58"/>
        <v>0</v>
      </c>
      <c r="AQ134" s="359">
        <f t="shared" ca="1" si="59"/>
        <v>0</v>
      </c>
      <c r="AR134" s="359">
        <f t="shared" ca="1" si="60"/>
        <v>0</v>
      </c>
      <c r="AS134" s="359">
        <f t="shared" ca="1" si="61"/>
        <v>0</v>
      </c>
      <c r="AT134" s="359">
        <f t="shared" ca="1" si="62"/>
        <v>0</v>
      </c>
      <c r="AU134" s="359">
        <f t="shared" ca="1" si="63"/>
        <v>0</v>
      </c>
      <c r="AV134" s="359">
        <f t="shared" ca="1" si="64"/>
        <v>0</v>
      </c>
      <c r="AW134" s="359">
        <f t="shared" ca="1" si="65"/>
        <v>0</v>
      </c>
      <c r="AX134" s="359">
        <f t="shared" ca="1" si="66"/>
        <v>0</v>
      </c>
      <c r="AY134" s="359">
        <f t="shared" ca="1" si="67"/>
        <v>0</v>
      </c>
      <c r="AZ134" s="359">
        <f t="shared" ca="1" si="68"/>
        <v>0</v>
      </c>
      <c r="BA134" s="359">
        <f t="shared" ca="1" si="69"/>
        <v>0</v>
      </c>
      <c r="BB134" s="359">
        <f t="shared" ca="1" si="70"/>
        <v>0</v>
      </c>
      <c r="BC134" s="359">
        <f t="shared" ca="1" si="71"/>
        <v>0</v>
      </c>
      <c r="BD134" s="359">
        <f t="shared" ca="1" si="72"/>
        <v>0</v>
      </c>
      <c r="BE134" s="359">
        <f t="shared" ca="1" si="73"/>
        <v>0</v>
      </c>
      <c r="BF134" s="359">
        <f t="shared" ca="1" si="74"/>
        <v>0</v>
      </c>
      <c r="BG134" s="359">
        <f t="shared" ca="1" si="75"/>
        <v>0</v>
      </c>
      <c r="BH134" s="359">
        <f t="shared" ca="1" si="76"/>
        <v>0</v>
      </c>
      <c r="BI134" s="359">
        <f t="shared" ca="1" si="77"/>
        <v>0</v>
      </c>
      <c r="BJ134" s="359">
        <f t="shared" ca="1" si="78"/>
        <v>0</v>
      </c>
      <c r="BK134" s="359">
        <f t="shared" ca="1" si="79"/>
        <v>0</v>
      </c>
      <c r="BL134" s="359">
        <f t="shared" ca="1" si="80"/>
        <v>0</v>
      </c>
      <c r="BM134" s="359">
        <f t="shared" ca="1" si="81"/>
        <v>0</v>
      </c>
      <c r="BN134" s="359">
        <f t="shared" ca="1" si="82"/>
        <v>0</v>
      </c>
      <c r="BO134" s="359">
        <f t="shared" ca="1" si="83"/>
        <v>0</v>
      </c>
      <c r="BP134" s="358">
        <f t="shared" ca="1" si="86"/>
        <v>0</v>
      </c>
    </row>
    <row r="135" spans="1:70" ht="20.100000000000001" customHeight="1" x14ac:dyDescent="0.2">
      <c r="A135" s="349"/>
      <c r="B135" s="349"/>
      <c r="C135" s="350">
        <v>12</v>
      </c>
      <c r="D135" s="351" t="s">
        <v>388</v>
      </c>
      <c r="E135" s="349"/>
      <c r="F135" s="352"/>
      <c r="G135" s="352"/>
      <c r="H135" s="352"/>
      <c r="I135" s="352"/>
      <c r="J135" s="352"/>
      <c r="K135" s="352"/>
      <c r="L135" s="352"/>
      <c r="M135" s="352"/>
      <c r="N135" s="352"/>
      <c r="O135" s="352"/>
      <c r="P135" s="352"/>
      <c r="Q135" s="352"/>
      <c r="R135" s="352"/>
      <c r="S135" s="352"/>
      <c r="T135" s="352"/>
      <c r="U135" s="352"/>
      <c r="V135" s="352"/>
      <c r="W135" s="352"/>
      <c r="X135" s="352"/>
      <c r="Y135" s="352"/>
      <c r="Z135" s="352"/>
      <c r="AA135" s="352"/>
      <c r="AB135" s="352"/>
      <c r="AC135" s="352"/>
      <c r="AD135" s="352"/>
      <c r="AE135" s="352"/>
      <c r="AF135" s="352"/>
      <c r="AG135" s="352"/>
      <c r="AH135" s="352"/>
      <c r="AI135" s="352"/>
      <c r="AJ135" s="352"/>
      <c r="AK135" s="353" t="str">
        <f>IFERROR(IF(A135="","",INDEX([10]TPU!$G:$G,MATCH(A135,[10]TPU!$A:$A,0),1)),"")</f>
        <v/>
      </c>
      <c r="AL135" s="353">
        <f t="shared" ca="1" si="54"/>
        <v>0</v>
      </c>
      <c r="AM135" s="353">
        <f t="shared" ca="1" si="55"/>
        <v>0</v>
      </c>
      <c r="AN135" s="353">
        <f t="shared" ca="1" si="56"/>
        <v>0</v>
      </c>
      <c r="AO135" s="353">
        <f t="shared" ca="1" si="57"/>
        <v>0</v>
      </c>
      <c r="AP135" s="353">
        <f t="shared" ca="1" si="58"/>
        <v>0</v>
      </c>
      <c r="AQ135" s="353">
        <f t="shared" ca="1" si="59"/>
        <v>0</v>
      </c>
      <c r="AR135" s="353">
        <f t="shared" ca="1" si="60"/>
        <v>0</v>
      </c>
      <c r="AS135" s="353">
        <f t="shared" ca="1" si="61"/>
        <v>0</v>
      </c>
      <c r="AT135" s="353">
        <f t="shared" ca="1" si="62"/>
        <v>0</v>
      </c>
      <c r="AU135" s="353">
        <f t="shared" ca="1" si="63"/>
        <v>0</v>
      </c>
      <c r="AV135" s="353">
        <f t="shared" ca="1" si="64"/>
        <v>0</v>
      </c>
      <c r="AW135" s="353">
        <f t="shared" ca="1" si="65"/>
        <v>0</v>
      </c>
      <c r="AX135" s="353">
        <f t="shared" ca="1" si="66"/>
        <v>0</v>
      </c>
      <c r="AY135" s="353">
        <f t="shared" ca="1" si="67"/>
        <v>0</v>
      </c>
      <c r="AZ135" s="353">
        <f t="shared" ca="1" si="68"/>
        <v>0</v>
      </c>
      <c r="BA135" s="353">
        <f t="shared" ca="1" si="69"/>
        <v>0</v>
      </c>
      <c r="BB135" s="353">
        <f t="shared" ca="1" si="70"/>
        <v>0</v>
      </c>
      <c r="BC135" s="353">
        <f t="shared" ca="1" si="71"/>
        <v>0</v>
      </c>
      <c r="BD135" s="353">
        <f t="shared" ca="1" si="72"/>
        <v>0</v>
      </c>
      <c r="BE135" s="353">
        <f t="shared" ca="1" si="73"/>
        <v>0</v>
      </c>
      <c r="BF135" s="353">
        <f t="shared" ca="1" si="74"/>
        <v>0</v>
      </c>
      <c r="BG135" s="353">
        <f t="shared" ca="1" si="75"/>
        <v>0</v>
      </c>
      <c r="BH135" s="353">
        <f t="shared" ca="1" si="76"/>
        <v>0</v>
      </c>
      <c r="BI135" s="353">
        <f t="shared" ca="1" si="77"/>
        <v>0</v>
      </c>
      <c r="BJ135" s="353">
        <f t="shared" ca="1" si="78"/>
        <v>0</v>
      </c>
      <c r="BK135" s="353">
        <f t="shared" ca="1" si="79"/>
        <v>0</v>
      </c>
      <c r="BL135" s="353">
        <f t="shared" ca="1" si="80"/>
        <v>0</v>
      </c>
      <c r="BM135" s="353">
        <f t="shared" ca="1" si="81"/>
        <v>0</v>
      </c>
      <c r="BN135" s="353">
        <f t="shared" ca="1" si="82"/>
        <v>0</v>
      </c>
      <c r="BO135" s="353">
        <f t="shared" ca="1" si="83"/>
        <v>0</v>
      </c>
      <c r="BP135" s="353">
        <f ca="1">IF(AK135="",SUM(AL135:BO135),(F135*AK135))</f>
        <v>0</v>
      </c>
    </row>
    <row r="136" spans="1:70" ht="20.100000000000001" customHeight="1" x14ac:dyDescent="0.2">
      <c r="A136" s="354">
        <f ca="1">INDEX(MC_Dispositivo!B:E,MATCH('Quantitativo_BR-356'!C136,MC_Dispositivo!B:B,0),2)</f>
        <v>0</v>
      </c>
      <c r="B136" s="354"/>
      <c r="C136" s="354" t="s">
        <v>387</v>
      </c>
      <c r="D136" s="355" t="str">
        <f ca="1">INDEX(MC_Dispositivo!B:E,MATCH('Quantitativo_BR-356'!C136,MC_Dispositivo!B:B,0),3)</f>
        <v>Área de contenção</v>
      </c>
      <c r="E136" s="354" t="str">
        <f ca="1">INDEX(MC_Dispositivo!B:E,MATCH('Quantitativo_BR-356'!C136,MC_Dispositivo!B:B,0),4)</f>
        <v>m2</v>
      </c>
      <c r="F136" s="356" cm="1">
        <f t="array" aca="1" ref="F136" ca="1">IF($BS$1="Todos",SUM(IF(($BS$1="todos")*(MC_Dispositivo!$B$54:$B$212=$C136),MC_Dispositivo!$F$54:$BE$212)),SUM(IF((MC_Dispositivo!$F$36:$BE$36=$BS$1)*(MC_Dispositivo!$B$54:$B$212=$C136),MC_Dispositivo!$F$54:$BE$212)))</f>
        <v>0</v>
      </c>
      <c r="G136" s="357" cm="1">
        <f t="array" aca="1" ref="G136" ca="1">SUM(IF((MC_Dispositivo!$B$53:$B$189=$C136)*(MC_Dispositivo!$F$36:$BE$36=$BS$1)*(MC_Dispositivo!$F$43:$BE$43=G$1),MC_Dispositivo!$F$53:$BE$189))</f>
        <v>0</v>
      </c>
      <c r="H136" s="357" cm="1">
        <f t="array" aca="1" ref="H136" ca="1">SUM(IF((MC_Dispositivo!$B$53:$B$189=$C136)*(MC_Dispositivo!$F$36:$BE$36=$BS$1)*(MC_Dispositivo!$F$43:$BE$43=H$1),MC_Dispositivo!$F$53:$BE$189))</f>
        <v>0</v>
      </c>
      <c r="I136" s="357" cm="1">
        <f t="array" aca="1" ref="I136" ca="1">SUM(IF((MC_Dispositivo!$B$53:$B$189=$C136)*(MC_Dispositivo!$F$36:$BE$36=$BS$1)*(MC_Dispositivo!$F$43:$BE$43=I$1),MC_Dispositivo!$F$53:$BE$189))</f>
        <v>0</v>
      </c>
      <c r="J136" s="357" cm="1">
        <f t="array" aca="1" ref="J136" ca="1">SUM(IF((MC_Dispositivo!$B$53:$B$189=$C136)*(MC_Dispositivo!$F$36:$BE$36=$BS$1)*(MC_Dispositivo!$F$43:$BE$43=J$1),MC_Dispositivo!$F$53:$BE$189))</f>
        <v>0</v>
      </c>
      <c r="K136" s="357" cm="1">
        <f t="array" aca="1" ref="K136" ca="1">SUM(IF((MC_Dispositivo!$B$53:$B$189=$C136)*(MC_Dispositivo!$F$36:$BE$36=$BS$1)*(MC_Dispositivo!$F$43:$BE$43=K$1),MC_Dispositivo!$F$53:$BE$189))</f>
        <v>0</v>
      </c>
      <c r="L136" s="357" cm="1">
        <f t="array" aca="1" ref="L136" ca="1">SUM(IF((MC_Dispositivo!$B$53:$B$189=$C136)*(MC_Dispositivo!$F$36:$BE$36=$BS$1)*(MC_Dispositivo!$F$43:$BE$43=L$1),MC_Dispositivo!$F$53:$BE$189))</f>
        <v>0</v>
      </c>
      <c r="M136" s="357" cm="1">
        <f t="array" aca="1" ref="M136" ca="1">SUM(IF((MC_Dispositivo!$B$53:$B$189=$C136)*(MC_Dispositivo!$F$36:$BE$36=$BS$1)*(MC_Dispositivo!$F$43:$BE$43=M$1),MC_Dispositivo!$F$53:$BE$189))</f>
        <v>0</v>
      </c>
      <c r="N136" s="357" cm="1">
        <f t="array" aca="1" ref="N136" ca="1">SUM(IF((MC_Dispositivo!$B$53:$B$189=$C136)*(MC_Dispositivo!$F$36:$BE$36=$BS$1)*(MC_Dispositivo!$F$43:$BE$43=N$1),MC_Dispositivo!$F$53:$BE$189))</f>
        <v>0</v>
      </c>
      <c r="O136" s="357" cm="1">
        <f t="array" aca="1" ref="O136" ca="1">SUM(IF((MC_Dispositivo!$B$53:$B$189=$C136)*(MC_Dispositivo!$F$36:$BE$36=$BS$1)*(MC_Dispositivo!$F$43:$BE$43=O$1),MC_Dispositivo!$F$53:$BE$189))</f>
        <v>0</v>
      </c>
      <c r="P136" s="357" cm="1">
        <f t="array" aca="1" ref="P136" ca="1">SUM(IF((MC_Dispositivo!$B$53:$B$189=$C136)*(MC_Dispositivo!$F$36:$BE$36=$BS$1)*(MC_Dispositivo!$F$43:$BE$43=P$1),MC_Dispositivo!$F$53:$BE$189))</f>
        <v>0</v>
      </c>
      <c r="Q136" s="357" cm="1">
        <f t="array" aca="1" ref="Q136" ca="1">SUM(IF((MC_Dispositivo!$B$53:$B$189=$C136)*(MC_Dispositivo!$F$36:$BE$36=$BS$1)*(MC_Dispositivo!$F$43:$BE$43=Q$1),MC_Dispositivo!$F$53:$BE$189))</f>
        <v>0</v>
      </c>
      <c r="R136" s="357" cm="1">
        <f t="array" aca="1" ref="R136" ca="1">SUM(IF((MC_Dispositivo!$B$53:$B$189=$C136)*(MC_Dispositivo!$F$36:$BE$36=$BS$1)*(MC_Dispositivo!$F$43:$BE$43=R$1),MC_Dispositivo!$F$53:$BE$189))</f>
        <v>0</v>
      </c>
      <c r="S136" s="357" cm="1">
        <f t="array" aca="1" ref="S136" ca="1">SUM(IF((MC_Dispositivo!$B$53:$B$189=$C136)*(MC_Dispositivo!$F$36:$BE$36=$BS$1)*(MC_Dispositivo!$F$43:$BE$43=S$1),MC_Dispositivo!$F$53:$BE$189))</f>
        <v>0</v>
      </c>
      <c r="T136" s="357" cm="1">
        <f t="array" aca="1" ref="T136" ca="1">SUM(IF((MC_Dispositivo!$B$53:$B$189=$C136)*(MC_Dispositivo!$F$36:$BE$36=$BS$1)*(MC_Dispositivo!$F$43:$BE$43=T$1),MC_Dispositivo!$F$53:$BE$189))</f>
        <v>0</v>
      </c>
      <c r="U136" s="357" cm="1">
        <f t="array" aca="1" ref="U136" ca="1">SUM(IF((MC_Dispositivo!$B$53:$B$189=$C136)*(MC_Dispositivo!$F$36:$BE$36=$BS$1)*(MC_Dispositivo!$F$43:$BE$43=U$1),MC_Dispositivo!$F$53:$BE$189))</f>
        <v>0</v>
      </c>
      <c r="V136" s="357" cm="1">
        <f t="array" aca="1" ref="V136" ca="1">SUM(IF((MC_Dispositivo!$B$53:$B$189=$C136)*(MC_Dispositivo!$F$36:$BE$36=$BS$1)*(MC_Dispositivo!$F$43:$BE$43=V$1),MC_Dispositivo!$F$53:$BE$189))</f>
        <v>0</v>
      </c>
      <c r="W136" s="357" cm="1">
        <f t="array" aca="1" ref="W136" ca="1">SUM(IF((MC_Dispositivo!$B$53:$B$189=$C136)*(MC_Dispositivo!$F$36:$BE$36=$BS$1)*(MC_Dispositivo!$F$43:$BE$43=W$1),MC_Dispositivo!$F$53:$BE$189))</f>
        <v>0</v>
      </c>
      <c r="X136" s="357" cm="1">
        <f t="array" aca="1" ref="X136" ca="1">SUM(IF((MC_Dispositivo!$B$53:$B$189=$C136)*(MC_Dispositivo!$F$36:$BE$36=$BS$1)*(MC_Dispositivo!$F$43:$BE$43=X$1),MC_Dispositivo!$F$53:$BE$189))</f>
        <v>0</v>
      </c>
      <c r="Y136" s="357" cm="1">
        <f t="array" aca="1" ref="Y136" ca="1">SUM(IF((MC_Dispositivo!$B$53:$B$189=$C136)*(MC_Dispositivo!$F$36:$BE$36=$BS$1)*(MC_Dispositivo!$F$43:$BE$43=Y$1),MC_Dispositivo!$F$53:$BE$189))</f>
        <v>0</v>
      </c>
      <c r="Z136" s="357" cm="1">
        <f t="array" aca="1" ref="Z136" ca="1">SUM(IF((MC_Dispositivo!$B$53:$B$189=$C136)*(MC_Dispositivo!$F$36:$BE$36=$BS$1)*(MC_Dispositivo!$F$43:$BE$43=Z$1),MC_Dispositivo!$F$53:$BE$189))</f>
        <v>0</v>
      </c>
      <c r="AA136" s="357" cm="1">
        <f t="array" aca="1" ref="AA136" ca="1">SUM(IF((MC_Dispositivo!$B$53:$B$189=$C136)*(MC_Dispositivo!$F$36:$BE$36=$BS$1)*(MC_Dispositivo!$F$43:$BE$43=AA$1),MC_Dispositivo!$F$53:$BE$189))</f>
        <v>0</v>
      </c>
      <c r="AB136" s="357" cm="1">
        <f t="array" aca="1" ref="AB136" ca="1">SUM(IF((MC_Dispositivo!$B$53:$B$189=$C136)*(MC_Dispositivo!$F$36:$BE$36=$BS$1)*(MC_Dispositivo!$F$43:$BE$43=AB$1),MC_Dispositivo!$F$53:$BE$189))</f>
        <v>0</v>
      </c>
      <c r="AC136" s="357" cm="1">
        <f t="array" aca="1" ref="AC136" ca="1">SUM(IF((MC_Dispositivo!$B$53:$B$189=$C136)*(MC_Dispositivo!$F$36:$BE$36=$BS$1)*(MC_Dispositivo!$F$43:$BE$43=AC$1),MC_Dispositivo!$F$53:$BE$189))</f>
        <v>0</v>
      </c>
      <c r="AD136" s="357" cm="1">
        <f t="array" aca="1" ref="AD136" ca="1">SUM(IF((MC_Dispositivo!$B$53:$B$189=$C136)*(MC_Dispositivo!$F$36:$BE$36=$BS$1)*(MC_Dispositivo!$F$43:$BE$43=AD$1),MC_Dispositivo!$F$53:$BE$189))</f>
        <v>0</v>
      </c>
      <c r="AE136" s="357" cm="1">
        <f t="array" aca="1" ref="AE136" ca="1">SUM(IF((MC_Dispositivo!$B$53:$B$189=$C136)*(MC_Dispositivo!$F$36:$BE$36=$BS$1)*(MC_Dispositivo!$F$43:$BE$43=AE$1),MC_Dispositivo!$F$53:$BE$189))</f>
        <v>0</v>
      </c>
      <c r="AF136" s="357" cm="1">
        <f t="array" aca="1" ref="AF136" ca="1">SUM(IF((MC_Dispositivo!$B$53:$B$189=$C136)*(MC_Dispositivo!$F$36:$BE$36=$BS$1)*(MC_Dispositivo!$F$43:$BE$43=AF$1),MC_Dispositivo!$F$53:$BE$189))</f>
        <v>0</v>
      </c>
      <c r="AG136" s="357" cm="1">
        <f t="array" aca="1" ref="AG136" ca="1">SUM(IF((MC_Dispositivo!$B$53:$B$189=$C136)*(MC_Dispositivo!$F$36:$BE$36=$BS$1)*(MC_Dispositivo!$F$43:$BE$43=AG$1),MC_Dispositivo!$F$53:$BE$189))</f>
        <v>0</v>
      </c>
      <c r="AH136" s="357" cm="1">
        <f t="array" aca="1" ref="AH136" ca="1">SUM(IF((MC_Dispositivo!$B$53:$B$189=$C136)*(MC_Dispositivo!$F$36:$BE$36=$BS$1)*(MC_Dispositivo!$F$43:$BE$43=AH$1),MC_Dispositivo!$F$53:$BE$189))</f>
        <v>0</v>
      </c>
      <c r="AI136" s="357" cm="1">
        <f t="array" aca="1" ref="AI136" ca="1">SUM(IF((MC_Dispositivo!$B$53:$B$189=$C136)*(MC_Dispositivo!$F$36:$BE$36=$BS$1)*(MC_Dispositivo!$F$43:$BE$43=AI$1),MC_Dispositivo!$F$53:$BE$189))</f>
        <v>0</v>
      </c>
      <c r="AJ136" s="357" cm="1">
        <f t="array" aca="1" ref="AJ136" ca="1">SUM(IF((MC_Dispositivo!$B$53:$B$189=$C136)*(MC_Dispositivo!$F$36:$BE$36=$BS$1)*(MC_Dispositivo!$F$43:$BE$43=AJ$1),MC_Dispositivo!$F$53:$BE$189))</f>
        <v>0</v>
      </c>
      <c r="AK136" s="358">
        <v>0</v>
      </c>
      <c r="AL136" s="359">
        <f t="shared" ca="1" si="54"/>
        <v>0</v>
      </c>
      <c r="AM136" s="359">
        <f t="shared" ca="1" si="55"/>
        <v>0</v>
      </c>
      <c r="AN136" s="359">
        <f t="shared" ca="1" si="56"/>
        <v>0</v>
      </c>
      <c r="AO136" s="359">
        <f t="shared" ca="1" si="57"/>
        <v>0</v>
      </c>
      <c r="AP136" s="359">
        <f t="shared" ca="1" si="58"/>
        <v>0</v>
      </c>
      <c r="AQ136" s="359">
        <f t="shared" ca="1" si="59"/>
        <v>0</v>
      </c>
      <c r="AR136" s="359">
        <f t="shared" ca="1" si="60"/>
        <v>0</v>
      </c>
      <c r="AS136" s="359">
        <f t="shared" ca="1" si="61"/>
        <v>0</v>
      </c>
      <c r="AT136" s="359">
        <f t="shared" ca="1" si="62"/>
        <v>0</v>
      </c>
      <c r="AU136" s="359">
        <f t="shared" ca="1" si="63"/>
        <v>0</v>
      </c>
      <c r="AV136" s="359">
        <f t="shared" ca="1" si="64"/>
        <v>0</v>
      </c>
      <c r="AW136" s="359">
        <f t="shared" ca="1" si="65"/>
        <v>0</v>
      </c>
      <c r="AX136" s="359">
        <f t="shared" ca="1" si="66"/>
        <v>0</v>
      </c>
      <c r="AY136" s="359">
        <f t="shared" ca="1" si="67"/>
        <v>0</v>
      </c>
      <c r="AZ136" s="359">
        <f t="shared" ca="1" si="68"/>
        <v>0</v>
      </c>
      <c r="BA136" s="359">
        <f t="shared" ca="1" si="69"/>
        <v>0</v>
      </c>
      <c r="BB136" s="359">
        <f t="shared" ca="1" si="70"/>
        <v>0</v>
      </c>
      <c r="BC136" s="359">
        <f t="shared" ca="1" si="71"/>
        <v>0</v>
      </c>
      <c r="BD136" s="359">
        <f t="shared" ca="1" si="72"/>
        <v>0</v>
      </c>
      <c r="BE136" s="359">
        <f t="shared" ca="1" si="73"/>
        <v>0</v>
      </c>
      <c r="BF136" s="359">
        <f t="shared" ca="1" si="74"/>
        <v>0</v>
      </c>
      <c r="BG136" s="359">
        <f t="shared" ca="1" si="75"/>
        <v>0</v>
      </c>
      <c r="BH136" s="359">
        <f t="shared" ca="1" si="76"/>
        <v>0</v>
      </c>
      <c r="BI136" s="359">
        <f t="shared" ca="1" si="77"/>
        <v>0</v>
      </c>
      <c r="BJ136" s="359">
        <f t="shared" ca="1" si="78"/>
        <v>0</v>
      </c>
      <c r="BK136" s="359">
        <f t="shared" ca="1" si="79"/>
        <v>0</v>
      </c>
      <c r="BL136" s="359">
        <f t="shared" ca="1" si="80"/>
        <v>0</v>
      </c>
      <c r="BM136" s="359">
        <f t="shared" ca="1" si="81"/>
        <v>0</v>
      </c>
      <c r="BN136" s="359">
        <f t="shared" ca="1" si="82"/>
        <v>0</v>
      </c>
      <c r="BO136" s="359">
        <f t="shared" ca="1" si="83"/>
        <v>0</v>
      </c>
      <c r="BP136" s="358">
        <f t="shared" ref="BP136:BP138" ca="1" si="88">IF(AK136="",SUM(AL136:BO136),(F136*AK136))</f>
        <v>0</v>
      </c>
      <c r="BQ136" s="206">
        <v>0</v>
      </c>
      <c r="BR136" s="234">
        <f t="shared" ref="BR136" ca="1" si="89">IF(BQ136="","",BQ136/$BQ$2)</f>
        <v>0</v>
      </c>
    </row>
    <row r="137" spans="1:70" ht="20.100000000000001" customHeight="1" x14ac:dyDescent="0.2">
      <c r="A137" s="349"/>
      <c r="B137" s="349"/>
      <c r="C137" s="350">
        <v>13</v>
      </c>
      <c r="D137" s="351" t="s">
        <v>410</v>
      </c>
      <c r="E137" s="349"/>
      <c r="F137" s="352"/>
      <c r="G137" s="352"/>
      <c r="H137" s="352"/>
      <c r="I137" s="352"/>
      <c r="J137" s="352"/>
      <c r="K137" s="352"/>
      <c r="L137" s="352"/>
      <c r="M137" s="352"/>
      <c r="N137" s="352"/>
      <c r="O137" s="352"/>
      <c r="P137" s="352"/>
      <c r="Q137" s="352"/>
      <c r="R137" s="352"/>
      <c r="S137" s="352"/>
      <c r="T137" s="352"/>
      <c r="U137" s="352"/>
      <c r="V137" s="352"/>
      <c r="W137" s="352"/>
      <c r="X137" s="352"/>
      <c r="Y137" s="352"/>
      <c r="Z137" s="352"/>
      <c r="AA137" s="352"/>
      <c r="AB137" s="352"/>
      <c r="AC137" s="352"/>
      <c r="AD137" s="352"/>
      <c r="AE137" s="352"/>
      <c r="AF137" s="352"/>
      <c r="AG137" s="352"/>
      <c r="AH137" s="352"/>
      <c r="AI137" s="352"/>
      <c r="AJ137" s="352"/>
      <c r="AK137" s="353" t="str">
        <f>IFERROR(IF(A137="","",INDEX([10]TPU!$G:$G,MATCH(A137,[10]TPU!$A:$A,0),1)),"")</f>
        <v/>
      </c>
      <c r="AL137" s="353">
        <f t="shared" ca="1" si="54"/>
        <v>0</v>
      </c>
      <c r="AM137" s="353">
        <f t="shared" ca="1" si="55"/>
        <v>0</v>
      </c>
      <c r="AN137" s="353">
        <f t="shared" ca="1" si="56"/>
        <v>0</v>
      </c>
      <c r="AO137" s="353">
        <f t="shared" ca="1" si="57"/>
        <v>0</v>
      </c>
      <c r="AP137" s="353">
        <f t="shared" ca="1" si="58"/>
        <v>0</v>
      </c>
      <c r="AQ137" s="353">
        <f t="shared" ca="1" si="59"/>
        <v>0</v>
      </c>
      <c r="AR137" s="353">
        <f t="shared" ca="1" si="60"/>
        <v>0</v>
      </c>
      <c r="AS137" s="353">
        <f t="shared" ca="1" si="61"/>
        <v>0</v>
      </c>
      <c r="AT137" s="353">
        <f t="shared" ca="1" si="62"/>
        <v>0</v>
      </c>
      <c r="AU137" s="353">
        <f t="shared" ca="1" si="63"/>
        <v>0</v>
      </c>
      <c r="AV137" s="353">
        <f t="shared" ca="1" si="64"/>
        <v>0</v>
      </c>
      <c r="AW137" s="353">
        <f t="shared" ca="1" si="65"/>
        <v>0</v>
      </c>
      <c r="AX137" s="353">
        <f t="shared" ca="1" si="66"/>
        <v>0</v>
      </c>
      <c r="AY137" s="353">
        <f t="shared" ca="1" si="67"/>
        <v>0</v>
      </c>
      <c r="AZ137" s="353">
        <f t="shared" ca="1" si="68"/>
        <v>0</v>
      </c>
      <c r="BA137" s="353">
        <f t="shared" ca="1" si="69"/>
        <v>0</v>
      </c>
      <c r="BB137" s="353">
        <f t="shared" ca="1" si="70"/>
        <v>0</v>
      </c>
      <c r="BC137" s="353">
        <f t="shared" ca="1" si="71"/>
        <v>0</v>
      </c>
      <c r="BD137" s="353">
        <f t="shared" ca="1" si="72"/>
        <v>0</v>
      </c>
      <c r="BE137" s="353">
        <f t="shared" ca="1" si="73"/>
        <v>0</v>
      </c>
      <c r="BF137" s="353">
        <f t="shared" ca="1" si="74"/>
        <v>0</v>
      </c>
      <c r="BG137" s="353">
        <f t="shared" ca="1" si="75"/>
        <v>0</v>
      </c>
      <c r="BH137" s="353">
        <f t="shared" ca="1" si="76"/>
        <v>0</v>
      </c>
      <c r="BI137" s="353">
        <f t="shared" ca="1" si="77"/>
        <v>0</v>
      </c>
      <c r="BJ137" s="353">
        <f t="shared" ca="1" si="78"/>
        <v>0</v>
      </c>
      <c r="BK137" s="353">
        <f t="shared" ca="1" si="79"/>
        <v>0</v>
      </c>
      <c r="BL137" s="353">
        <f t="shared" ca="1" si="80"/>
        <v>0</v>
      </c>
      <c r="BM137" s="353">
        <f t="shared" ca="1" si="81"/>
        <v>0</v>
      </c>
      <c r="BN137" s="353">
        <f t="shared" ca="1" si="82"/>
        <v>0</v>
      </c>
      <c r="BO137" s="353">
        <f t="shared" ca="1" si="83"/>
        <v>0</v>
      </c>
      <c r="BP137" s="353">
        <f t="shared" ca="1" si="88"/>
        <v>0</v>
      </c>
    </row>
    <row r="138" spans="1:70" ht="20.100000000000001" customHeight="1" x14ac:dyDescent="0.2">
      <c r="A138" s="354">
        <f ca="1">INDEX(MC_Dispositivo!B:E,MATCH('Quantitativo_BR-356'!C138,MC_Dispositivo!B:B,0),2)</f>
        <v>0</v>
      </c>
      <c r="B138" s="354"/>
      <c r="C138" s="354" t="s">
        <v>412</v>
      </c>
      <c r="D138" s="355" t="str">
        <f ca="1">INDEX(MC_Dispositivo!B:E,MATCH('Quantitativo_BR-356'!C138,MC_Dispositivo!B:B,0),3)</f>
        <v>Área da OAE</v>
      </c>
      <c r="E138" s="354" t="str">
        <f ca="1">INDEX(MC_Dispositivo!B:E,MATCH('Quantitativo_BR-356'!C138,MC_Dispositivo!B:B,0),4)</f>
        <v>m2</v>
      </c>
      <c r="F138" s="356" cm="1">
        <f t="array" aca="1" ref="F138" ca="1">IF($BS$1="Todos",SUM(IF(($BS$1="todos")*(MC_Dispositivo!$B$54:$B$212=$C138),MC_Dispositivo!$F$54:$BE$212)),SUM(IF((MC_Dispositivo!$F$36:$BE$36=$BS$1)*(MC_Dispositivo!$B$54:$B$212=$C138),MC_Dispositivo!$F$54:$BE$212)))</f>
        <v>0</v>
      </c>
      <c r="G138" s="357" cm="1">
        <f t="array" aca="1" ref="G138" ca="1">SUM(IF((MC_Dispositivo!$B$53:$B$189=$C138)*(MC_Dispositivo!$F$36:$BE$36=$BS$1)*(MC_Dispositivo!$F$43:$BE$43=G$1),MC_Dispositivo!$F$53:$BE$189))</f>
        <v>0</v>
      </c>
      <c r="H138" s="357" cm="1">
        <f t="array" aca="1" ref="H138" ca="1">SUM(IF((MC_Dispositivo!$B$53:$B$189=$C138)*(MC_Dispositivo!$F$36:$BE$36=$BS$1)*(MC_Dispositivo!$F$43:$BE$43=H$1),MC_Dispositivo!$F$53:$BE$189))</f>
        <v>0</v>
      </c>
      <c r="I138" s="357" cm="1">
        <f t="array" aca="1" ref="I138" ca="1">SUM(IF((MC_Dispositivo!$B$53:$B$189=$C138)*(MC_Dispositivo!$F$36:$BE$36=$BS$1)*(MC_Dispositivo!$F$43:$BE$43=I$1),MC_Dispositivo!$F$53:$BE$189))</f>
        <v>0</v>
      </c>
      <c r="J138" s="357" cm="1">
        <f t="array" aca="1" ref="J138" ca="1">SUM(IF((MC_Dispositivo!$B$53:$B$189=$C138)*(MC_Dispositivo!$F$36:$BE$36=$BS$1)*(MC_Dispositivo!$F$43:$BE$43=J$1),MC_Dispositivo!$F$53:$BE$189))</f>
        <v>0</v>
      </c>
      <c r="K138" s="357" cm="1">
        <f t="array" aca="1" ref="K138" ca="1">SUM(IF((MC_Dispositivo!$B$53:$B$189=$C138)*(MC_Dispositivo!$F$36:$BE$36=$BS$1)*(MC_Dispositivo!$F$43:$BE$43=K$1),MC_Dispositivo!$F$53:$BE$189))</f>
        <v>0</v>
      </c>
      <c r="L138" s="357" cm="1">
        <f t="array" aca="1" ref="L138" ca="1">SUM(IF((MC_Dispositivo!$B$53:$B$189=$C138)*(MC_Dispositivo!$F$36:$BE$36=$BS$1)*(MC_Dispositivo!$F$43:$BE$43=L$1),MC_Dispositivo!$F$53:$BE$189))</f>
        <v>0</v>
      </c>
      <c r="M138" s="357" cm="1">
        <f t="array" aca="1" ref="M138" ca="1">SUM(IF((MC_Dispositivo!$B$53:$B$189=$C138)*(MC_Dispositivo!$F$36:$BE$36=$BS$1)*(MC_Dispositivo!$F$43:$BE$43=M$1),MC_Dispositivo!$F$53:$BE$189))</f>
        <v>0</v>
      </c>
      <c r="N138" s="357" cm="1">
        <f t="array" aca="1" ref="N138" ca="1">SUM(IF((MC_Dispositivo!$B$53:$B$189=$C138)*(MC_Dispositivo!$F$36:$BE$36=$BS$1)*(MC_Dispositivo!$F$43:$BE$43=N$1),MC_Dispositivo!$F$53:$BE$189))</f>
        <v>0</v>
      </c>
      <c r="O138" s="357" cm="1">
        <f t="array" aca="1" ref="O138" ca="1">SUM(IF((MC_Dispositivo!$B$53:$B$189=$C138)*(MC_Dispositivo!$F$36:$BE$36=$BS$1)*(MC_Dispositivo!$F$43:$BE$43=O$1),MC_Dispositivo!$F$53:$BE$189))</f>
        <v>0</v>
      </c>
      <c r="P138" s="357" cm="1">
        <f t="array" aca="1" ref="P138" ca="1">SUM(IF((MC_Dispositivo!$B$53:$B$189=$C138)*(MC_Dispositivo!$F$36:$BE$36=$BS$1)*(MC_Dispositivo!$F$43:$BE$43=P$1),MC_Dispositivo!$F$53:$BE$189))</f>
        <v>0</v>
      </c>
      <c r="Q138" s="357" cm="1">
        <f t="array" aca="1" ref="Q138" ca="1">SUM(IF((MC_Dispositivo!$B$53:$B$189=$C138)*(MC_Dispositivo!$F$36:$BE$36=$BS$1)*(MC_Dispositivo!$F$43:$BE$43=Q$1),MC_Dispositivo!$F$53:$BE$189))</f>
        <v>0</v>
      </c>
      <c r="R138" s="357" cm="1">
        <f t="array" aca="1" ref="R138" ca="1">SUM(IF((MC_Dispositivo!$B$53:$B$189=$C138)*(MC_Dispositivo!$F$36:$BE$36=$BS$1)*(MC_Dispositivo!$F$43:$BE$43=R$1),MC_Dispositivo!$F$53:$BE$189))</f>
        <v>0</v>
      </c>
      <c r="S138" s="357" cm="1">
        <f t="array" aca="1" ref="S138" ca="1">SUM(IF((MC_Dispositivo!$B$53:$B$189=$C138)*(MC_Dispositivo!$F$36:$BE$36=$BS$1)*(MC_Dispositivo!$F$43:$BE$43=S$1),MC_Dispositivo!$F$53:$BE$189))</f>
        <v>0</v>
      </c>
      <c r="T138" s="357" cm="1">
        <f t="array" aca="1" ref="T138" ca="1">SUM(IF((MC_Dispositivo!$B$53:$B$189=$C138)*(MC_Dispositivo!$F$36:$BE$36=$BS$1)*(MC_Dispositivo!$F$43:$BE$43=T$1),MC_Dispositivo!$F$53:$BE$189))</f>
        <v>0</v>
      </c>
      <c r="U138" s="357" cm="1">
        <f t="array" aca="1" ref="U138" ca="1">SUM(IF((MC_Dispositivo!$B$53:$B$189=$C138)*(MC_Dispositivo!$F$36:$BE$36=$BS$1)*(MC_Dispositivo!$F$43:$BE$43=U$1),MC_Dispositivo!$F$53:$BE$189))</f>
        <v>0</v>
      </c>
      <c r="V138" s="357" cm="1">
        <f t="array" aca="1" ref="V138" ca="1">SUM(IF((MC_Dispositivo!$B$53:$B$189=$C138)*(MC_Dispositivo!$F$36:$BE$36=$BS$1)*(MC_Dispositivo!$F$43:$BE$43=V$1),MC_Dispositivo!$F$53:$BE$189))</f>
        <v>0</v>
      </c>
      <c r="W138" s="357" cm="1">
        <f t="array" aca="1" ref="W138" ca="1">SUM(IF((MC_Dispositivo!$B$53:$B$189=$C138)*(MC_Dispositivo!$F$36:$BE$36=$BS$1)*(MC_Dispositivo!$F$43:$BE$43=W$1),MC_Dispositivo!$F$53:$BE$189))</f>
        <v>0</v>
      </c>
      <c r="X138" s="357" cm="1">
        <f t="array" aca="1" ref="X138" ca="1">SUM(IF((MC_Dispositivo!$B$53:$B$189=$C138)*(MC_Dispositivo!$F$36:$BE$36=$BS$1)*(MC_Dispositivo!$F$43:$BE$43=X$1),MC_Dispositivo!$F$53:$BE$189))</f>
        <v>0</v>
      </c>
      <c r="Y138" s="357" cm="1">
        <f t="array" aca="1" ref="Y138" ca="1">SUM(IF((MC_Dispositivo!$B$53:$B$189=$C138)*(MC_Dispositivo!$F$36:$BE$36=$BS$1)*(MC_Dispositivo!$F$43:$BE$43=Y$1),MC_Dispositivo!$F$53:$BE$189))</f>
        <v>0</v>
      </c>
      <c r="Z138" s="357" cm="1">
        <f t="array" aca="1" ref="Z138" ca="1">SUM(IF((MC_Dispositivo!$B$53:$B$189=$C138)*(MC_Dispositivo!$F$36:$BE$36=$BS$1)*(MC_Dispositivo!$F$43:$BE$43=Z$1),MC_Dispositivo!$F$53:$BE$189))</f>
        <v>0</v>
      </c>
      <c r="AA138" s="357" cm="1">
        <f t="array" aca="1" ref="AA138" ca="1">SUM(IF((MC_Dispositivo!$B$53:$B$189=$C138)*(MC_Dispositivo!$F$36:$BE$36=$BS$1)*(MC_Dispositivo!$F$43:$BE$43=AA$1),MC_Dispositivo!$F$53:$BE$189))</f>
        <v>0</v>
      </c>
      <c r="AB138" s="357" cm="1">
        <f t="array" aca="1" ref="AB138" ca="1">SUM(IF((MC_Dispositivo!$B$53:$B$189=$C138)*(MC_Dispositivo!$F$36:$BE$36=$BS$1)*(MC_Dispositivo!$F$43:$BE$43=AB$1),MC_Dispositivo!$F$53:$BE$189))</f>
        <v>0</v>
      </c>
      <c r="AC138" s="357" cm="1">
        <f t="array" aca="1" ref="AC138" ca="1">SUM(IF((MC_Dispositivo!$B$53:$B$189=$C138)*(MC_Dispositivo!$F$36:$BE$36=$BS$1)*(MC_Dispositivo!$F$43:$BE$43=AC$1),MC_Dispositivo!$F$53:$BE$189))</f>
        <v>0</v>
      </c>
      <c r="AD138" s="357" cm="1">
        <f t="array" aca="1" ref="AD138" ca="1">SUM(IF((MC_Dispositivo!$B$53:$B$189=$C138)*(MC_Dispositivo!$F$36:$BE$36=$BS$1)*(MC_Dispositivo!$F$43:$BE$43=AD$1),MC_Dispositivo!$F$53:$BE$189))</f>
        <v>0</v>
      </c>
      <c r="AE138" s="357" cm="1">
        <f t="array" aca="1" ref="AE138" ca="1">SUM(IF((MC_Dispositivo!$B$53:$B$189=$C138)*(MC_Dispositivo!$F$36:$BE$36=$BS$1)*(MC_Dispositivo!$F$43:$BE$43=AE$1),MC_Dispositivo!$F$53:$BE$189))</f>
        <v>0</v>
      </c>
      <c r="AF138" s="357" cm="1">
        <f t="array" aca="1" ref="AF138" ca="1">SUM(IF((MC_Dispositivo!$B$53:$B$189=$C138)*(MC_Dispositivo!$F$36:$BE$36=$BS$1)*(MC_Dispositivo!$F$43:$BE$43=AF$1),MC_Dispositivo!$F$53:$BE$189))</f>
        <v>0</v>
      </c>
      <c r="AG138" s="357" cm="1">
        <f t="array" aca="1" ref="AG138" ca="1">SUM(IF((MC_Dispositivo!$B$53:$B$189=$C138)*(MC_Dispositivo!$F$36:$BE$36=$BS$1)*(MC_Dispositivo!$F$43:$BE$43=AG$1),MC_Dispositivo!$F$53:$BE$189))</f>
        <v>0</v>
      </c>
      <c r="AH138" s="357" cm="1">
        <f t="array" aca="1" ref="AH138" ca="1">SUM(IF((MC_Dispositivo!$B$53:$B$189=$C138)*(MC_Dispositivo!$F$36:$BE$36=$BS$1)*(MC_Dispositivo!$F$43:$BE$43=AH$1),MC_Dispositivo!$F$53:$BE$189))</f>
        <v>0</v>
      </c>
      <c r="AI138" s="357" cm="1">
        <f t="array" aca="1" ref="AI138" ca="1">SUM(IF((MC_Dispositivo!$B$53:$B$189=$C138)*(MC_Dispositivo!$F$36:$BE$36=$BS$1)*(MC_Dispositivo!$F$43:$BE$43=AI$1),MC_Dispositivo!$F$53:$BE$189))</f>
        <v>0</v>
      </c>
      <c r="AJ138" s="357" cm="1">
        <f t="array" aca="1" ref="AJ138" ca="1">SUM(IF((MC_Dispositivo!$B$53:$B$189=$C138)*(MC_Dispositivo!$F$36:$BE$36=$BS$1)*(MC_Dispositivo!$F$43:$BE$43=AJ$1),MC_Dispositivo!$F$53:$BE$189))</f>
        <v>0</v>
      </c>
      <c r="AK138" s="358">
        <v>0</v>
      </c>
      <c r="AL138" s="359">
        <f t="shared" ca="1" si="54"/>
        <v>0</v>
      </c>
      <c r="AM138" s="359">
        <f t="shared" ca="1" si="55"/>
        <v>0</v>
      </c>
      <c r="AN138" s="359">
        <f t="shared" ca="1" si="56"/>
        <v>0</v>
      </c>
      <c r="AO138" s="359">
        <f t="shared" ca="1" si="57"/>
        <v>0</v>
      </c>
      <c r="AP138" s="359">
        <f t="shared" ca="1" si="58"/>
        <v>0</v>
      </c>
      <c r="AQ138" s="359">
        <f t="shared" ca="1" si="59"/>
        <v>0</v>
      </c>
      <c r="AR138" s="359">
        <f t="shared" ca="1" si="60"/>
        <v>0</v>
      </c>
      <c r="AS138" s="359">
        <f t="shared" ca="1" si="61"/>
        <v>0</v>
      </c>
      <c r="AT138" s="359">
        <f t="shared" ca="1" si="62"/>
        <v>0</v>
      </c>
      <c r="AU138" s="359">
        <f t="shared" ca="1" si="63"/>
        <v>0</v>
      </c>
      <c r="AV138" s="359">
        <f t="shared" ca="1" si="64"/>
        <v>0</v>
      </c>
      <c r="AW138" s="359">
        <f t="shared" ca="1" si="65"/>
        <v>0</v>
      </c>
      <c r="AX138" s="359">
        <f t="shared" ca="1" si="66"/>
        <v>0</v>
      </c>
      <c r="AY138" s="359">
        <f t="shared" ca="1" si="67"/>
        <v>0</v>
      </c>
      <c r="AZ138" s="359">
        <f t="shared" ca="1" si="68"/>
        <v>0</v>
      </c>
      <c r="BA138" s="359">
        <f t="shared" ca="1" si="69"/>
        <v>0</v>
      </c>
      <c r="BB138" s="359">
        <f t="shared" ca="1" si="70"/>
        <v>0</v>
      </c>
      <c r="BC138" s="359">
        <f t="shared" ca="1" si="71"/>
        <v>0</v>
      </c>
      <c r="BD138" s="359">
        <f t="shared" ca="1" si="72"/>
        <v>0</v>
      </c>
      <c r="BE138" s="359">
        <f t="shared" ca="1" si="73"/>
        <v>0</v>
      </c>
      <c r="BF138" s="359">
        <f t="shared" ca="1" si="74"/>
        <v>0</v>
      </c>
      <c r="BG138" s="359">
        <f t="shared" ca="1" si="75"/>
        <v>0</v>
      </c>
      <c r="BH138" s="359">
        <f t="shared" ca="1" si="76"/>
        <v>0</v>
      </c>
      <c r="BI138" s="359">
        <f t="shared" ca="1" si="77"/>
        <v>0</v>
      </c>
      <c r="BJ138" s="359">
        <f t="shared" ca="1" si="78"/>
        <v>0</v>
      </c>
      <c r="BK138" s="359">
        <f t="shared" ca="1" si="79"/>
        <v>0</v>
      </c>
      <c r="BL138" s="359">
        <f t="shared" ca="1" si="80"/>
        <v>0</v>
      </c>
      <c r="BM138" s="359">
        <f t="shared" ca="1" si="81"/>
        <v>0</v>
      </c>
      <c r="BN138" s="359">
        <f t="shared" ca="1" si="82"/>
        <v>0</v>
      </c>
      <c r="BO138" s="359">
        <f t="shared" ca="1" si="83"/>
        <v>0</v>
      </c>
      <c r="BP138" s="358">
        <f t="shared" ca="1" si="88"/>
        <v>0</v>
      </c>
      <c r="BQ138" s="206">
        <v>0</v>
      </c>
      <c r="BR138" s="234">
        <f t="shared" ref="BR138" ca="1" si="90">IF(BQ138="","",BQ138/$BQ$2)</f>
        <v>0</v>
      </c>
    </row>
    <row r="159" spans="37:69" ht="22.5" x14ac:dyDescent="0.2">
      <c r="AK159" s="211"/>
      <c r="AL159" s="348" t="s">
        <v>323</v>
      </c>
      <c r="AM159" s="348" t="s">
        <v>324</v>
      </c>
      <c r="AN159" s="348" t="s">
        <v>325</v>
      </c>
      <c r="AO159" s="348" t="s">
        <v>326</v>
      </c>
      <c r="AP159" s="348" t="s">
        <v>327</v>
      </c>
      <c r="AQ159" s="348" t="s">
        <v>328</v>
      </c>
      <c r="AR159" s="348" t="s">
        <v>329</v>
      </c>
      <c r="AS159" s="348" t="s">
        <v>330</v>
      </c>
      <c r="AT159" s="348" t="s">
        <v>331</v>
      </c>
      <c r="AU159" s="348" t="s">
        <v>332</v>
      </c>
      <c r="AV159" s="348" t="s">
        <v>333</v>
      </c>
      <c r="AW159" s="348" t="s">
        <v>334</v>
      </c>
      <c r="AX159" s="348" t="s">
        <v>335</v>
      </c>
      <c r="AY159" s="348" t="s">
        <v>336</v>
      </c>
      <c r="AZ159" s="348" t="s">
        <v>337</v>
      </c>
      <c r="BA159" s="348" t="s">
        <v>338</v>
      </c>
      <c r="BB159" s="348" t="s">
        <v>339</v>
      </c>
      <c r="BC159" s="348" t="s">
        <v>340</v>
      </c>
      <c r="BD159" s="348" t="s">
        <v>341</v>
      </c>
      <c r="BE159" s="348" t="s">
        <v>342</v>
      </c>
      <c r="BF159" s="348" t="s">
        <v>343</v>
      </c>
      <c r="BG159" s="348" t="s">
        <v>344</v>
      </c>
      <c r="BH159" s="348" t="s">
        <v>345</v>
      </c>
      <c r="BI159" s="348" t="s">
        <v>346</v>
      </c>
      <c r="BJ159" s="348" t="s">
        <v>347</v>
      </c>
      <c r="BK159" s="348" t="s">
        <v>348</v>
      </c>
      <c r="BL159" s="348" t="s">
        <v>349</v>
      </c>
      <c r="BM159" s="348" t="s">
        <v>350</v>
      </c>
      <c r="BN159" s="348" t="s">
        <v>351</v>
      </c>
      <c r="BO159" s="348" t="s">
        <v>352</v>
      </c>
      <c r="BQ159" s="364"/>
    </row>
    <row r="160" spans="37:69" x14ac:dyDescent="0.2">
      <c r="AK160" s="211"/>
      <c r="AL160" s="211">
        <f ca="1">AL137+AL135+AL132+AL112+AL107+AL104+AL94+AL83+AL78+AL49+AL29+AL9+AL2</f>
        <v>0</v>
      </c>
      <c r="AM160" s="211">
        <f t="shared" ref="AM160:BO160" ca="1" si="91">AM137+AM135+AM132+AM112+AM107+AM104+AM94+AM83+AM78+AM49+AM29+AM9+AM2</f>
        <v>0</v>
      </c>
      <c r="AN160" s="211">
        <f t="shared" ca="1" si="91"/>
        <v>13035702.870639917</v>
      </c>
      <c r="AO160" s="211">
        <f t="shared" ca="1" si="91"/>
        <v>32589257.176599786</v>
      </c>
      <c r="AP160" s="211">
        <f t="shared" ca="1" si="91"/>
        <v>45624960.047239706</v>
      </c>
      <c r="AQ160" s="211">
        <f t="shared" ca="1" si="91"/>
        <v>22320945.882940903</v>
      </c>
      <c r="AR160" s="211">
        <f t="shared" ca="1" si="91"/>
        <v>0</v>
      </c>
      <c r="AS160" s="211">
        <f t="shared" ca="1" si="91"/>
        <v>0</v>
      </c>
      <c r="AT160" s="211">
        <f t="shared" ca="1" si="91"/>
        <v>0</v>
      </c>
      <c r="AU160" s="211">
        <f t="shared" ca="1" si="91"/>
        <v>0</v>
      </c>
      <c r="AV160" s="211">
        <f t="shared" ca="1" si="91"/>
        <v>0</v>
      </c>
      <c r="AW160" s="211">
        <f t="shared" ca="1" si="91"/>
        <v>0</v>
      </c>
      <c r="AX160" s="211">
        <f t="shared" ca="1" si="91"/>
        <v>0</v>
      </c>
      <c r="AY160" s="211">
        <f t="shared" ca="1" si="91"/>
        <v>0</v>
      </c>
      <c r="AZ160" s="211">
        <f t="shared" ca="1" si="91"/>
        <v>0</v>
      </c>
      <c r="BA160" s="211">
        <f t="shared" ca="1" si="91"/>
        <v>0</v>
      </c>
      <c r="BB160" s="211">
        <f t="shared" ca="1" si="91"/>
        <v>0</v>
      </c>
      <c r="BC160" s="211">
        <f t="shared" ca="1" si="91"/>
        <v>0</v>
      </c>
      <c r="BD160" s="211">
        <f t="shared" ca="1" si="91"/>
        <v>0</v>
      </c>
      <c r="BE160" s="211">
        <f t="shared" ca="1" si="91"/>
        <v>0</v>
      </c>
      <c r="BF160" s="211">
        <f t="shared" ca="1" si="91"/>
        <v>0</v>
      </c>
      <c r="BG160" s="211">
        <f t="shared" ca="1" si="91"/>
        <v>0</v>
      </c>
      <c r="BH160" s="211">
        <f t="shared" ca="1" si="91"/>
        <v>0</v>
      </c>
      <c r="BI160" s="211">
        <f t="shared" ca="1" si="91"/>
        <v>0</v>
      </c>
      <c r="BJ160" s="211">
        <f t="shared" ca="1" si="91"/>
        <v>0</v>
      </c>
      <c r="BK160" s="211">
        <f t="shared" ca="1" si="91"/>
        <v>0</v>
      </c>
      <c r="BL160" s="211">
        <f t="shared" ca="1" si="91"/>
        <v>0</v>
      </c>
      <c r="BM160" s="211">
        <f t="shared" ca="1" si="91"/>
        <v>0</v>
      </c>
      <c r="BN160" s="211">
        <f t="shared" ca="1" si="91"/>
        <v>0</v>
      </c>
      <c r="BO160" s="211">
        <f t="shared" ca="1" si="91"/>
        <v>0</v>
      </c>
      <c r="BQ160" s="364"/>
    </row>
  </sheetData>
  <conditionalFormatting sqref="AK3:AK8 AK10:AK28 AK30:AK48 AK50:AK77 AK79:AK82 AK84:AK93 AK95:AK103 AK105:AK106 AK108:AK111 AK113:AK131">
    <cfRule type="containsBlanks" dxfId="7" priority="7">
      <formula>LEN(TRIM(AK3))=0</formula>
    </cfRule>
  </conditionalFormatting>
  <conditionalFormatting sqref="AK133:AK134">
    <cfRule type="containsBlanks" dxfId="6" priority="5">
      <formula>LEN(TRIM(AK133))=0</formula>
    </cfRule>
  </conditionalFormatting>
  <conditionalFormatting sqref="AK136">
    <cfRule type="containsBlanks" dxfId="5" priority="4">
      <formula>LEN(TRIM(AK136))=0</formula>
    </cfRule>
  </conditionalFormatting>
  <conditionalFormatting sqref="AK138">
    <cfRule type="containsBlanks" dxfId="4" priority="3">
      <formula>LEN(TRIM(AK138))=0</formula>
    </cfRule>
  </conditionalFormatting>
  <dataValidations disablePrompts="1" count="1">
    <dataValidation type="list" allowBlank="1" showInputMessage="1" showErrorMessage="1" sqref="BS1" xr:uid="{78B887AD-93BA-4DAA-A65F-2B90B8ACDE7B}">
      <formula1>"CMG-120,LMG-813,MG-329,BR-356,MG-262"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8F25A-61C9-46BE-B6E5-6A43DFD49903}">
  <dimension ref="A1:BW160"/>
  <sheetViews>
    <sheetView showGridLines="0" workbookViewId="0">
      <selection activeCell="AK5" sqref="AK5"/>
    </sheetView>
  </sheetViews>
  <sheetFormatPr defaultColWidth="9.140625" defaultRowHeight="11.25" outlineLevelRow="1" outlineLevelCol="1" x14ac:dyDescent="0.2"/>
  <cols>
    <col min="1" max="1" width="15.7109375" style="208" customWidth="1"/>
    <col min="2" max="3" width="15.7109375" style="209" customWidth="1"/>
    <col min="4" max="4" width="54.85546875" style="204" customWidth="1"/>
    <col min="5" max="6" width="15.7109375" style="209" customWidth="1"/>
    <col min="7" max="36" width="15.7109375" style="209" hidden="1" customWidth="1" outlineLevel="1"/>
    <col min="37" max="37" width="20.7109375" style="210" customWidth="1" collapsed="1"/>
    <col min="38" max="67" width="20.7109375" style="211" hidden="1" customWidth="1" outlineLevel="1"/>
    <col min="68" max="68" width="20.7109375" style="210" customWidth="1" collapsed="1"/>
    <col min="69" max="69" width="12.85546875" style="173" bestFit="1" customWidth="1"/>
    <col min="70" max="70" width="12.42578125" style="173" customWidth="1"/>
    <col min="71" max="72" width="16.140625" style="173" customWidth="1"/>
    <col min="73" max="73" width="9.140625" style="173"/>
    <col min="74" max="74" width="20.85546875" style="173" customWidth="1"/>
    <col min="75" max="75" width="14.85546875" style="173" bestFit="1" customWidth="1"/>
    <col min="76" max="16384" width="9.140625" style="173"/>
  </cols>
  <sheetData>
    <row r="1" spans="1:75" ht="20.100000000000001" customHeight="1" x14ac:dyDescent="0.2">
      <c r="A1" s="346" t="s">
        <v>318</v>
      </c>
      <c r="B1" s="346" t="s">
        <v>6</v>
      </c>
      <c r="C1" s="346" t="s">
        <v>2</v>
      </c>
      <c r="D1" s="346" t="s">
        <v>319</v>
      </c>
      <c r="E1" s="346" t="s">
        <v>320</v>
      </c>
      <c r="F1" s="346" t="s">
        <v>321</v>
      </c>
      <c r="G1" s="347">
        <v>1</v>
      </c>
      <c r="H1" s="347">
        <f>G1+1</f>
        <v>2</v>
      </c>
      <c r="I1" s="347">
        <f t="shared" ref="I1:AJ1" si="0">H1+1</f>
        <v>3</v>
      </c>
      <c r="J1" s="347">
        <f t="shared" si="0"/>
        <v>4</v>
      </c>
      <c r="K1" s="347">
        <f t="shared" si="0"/>
        <v>5</v>
      </c>
      <c r="L1" s="347">
        <f t="shared" si="0"/>
        <v>6</v>
      </c>
      <c r="M1" s="347">
        <f t="shared" si="0"/>
        <v>7</v>
      </c>
      <c r="N1" s="347">
        <f t="shared" si="0"/>
        <v>8</v>
      </c>
      <c r="O1" s="347">
        <f t="shared" si="0"/>
        <v>9</v>
      </c>
      <c r="P1" s="347">
        <f t="shared" si="0"/>
        <v>10</v>
      </c>
      <c r="Q1" s="347">
        <f t="shared" si="0"/>
        <v>11</v>
      </c>
      <c r="R1" s="347">
        <f t="shared" si="0"/>
        <v>12</v>
      </c>
      <c r="S1" s="347">
        <f t="shared" si="0"/>
        <v>13</v>
      </c>
      <c r="T1" s="347">
        <f t="shared" si="0"/>
        <v>14</v>
      </c>
      <c r="U1" s="347">
        <f t="shared" si="0"/>
        <v>15</v>
      </c>
      <c r="V1" s="347">
        <f t="shared" si="0"/>
        <v>16</v>
      </c>
      <c r="W1" s="347">
        <f t="shared" si="0"/>
        <v>17</v>
      </c>
      <c r="X1" s="347">
        <f t="shared" si="0"/>
        <v>18</v>
      </c>
      <c r="Y1" s="347">
        <f t="shared" si="0"/>
        <v>19</v>
      </c>
      <c r="Z1" s="347">
        <f t="shared" si="0"/>
        <v>20</v>
      </c>
      <c r="AA1" s="347">
        <f t="shared" si="0"/>
        <v>21</v>
      </c>
      <c r="AB1" s="347">
        <f t="shared" si="0"/>
        <v>22</v>
      </c>
      <c r="AC1" s="347">
        <f t="shared" si="0"/>
        <v>23</v>
      </c>
      <c r="AD1" s="347">
        <f t="shared" si="0"/>
        <v>24</v>
      </c>
      <c r="AE1" s="347">
        <f t="shared" si="0"/>
        <v>25</v>
      </c>
      <c r="AF1" s="347">
        <f t="shared" si="0"/>
        <v>26</v>
      </c>
      <c r="AG1" s="347">
        <f t="shared" si="0"/>
        <v>27</v>
      </c>
      <c r="AH1" s="347">
        <f t="shared" si="0"/>
        <v>28</v>
      </c>
      <c r="AI1" s="347">
        <f t="shared" si="0"/>
        <v>29</v>
      </c>
      <c r="AJ1" s="347">
        <f t="shared" si="0"/>
        <v>30</v>
      </c>
      <c r="AK1" s="348" t="s">
        <v>322</v>
      </c>
      <c r="AL1" s="348" t="s">
        <v>323</v>
      </c>
      <c r="AM1" s="348" t="s">
        <v>324</v>
      </c>
      <c r="AN1" s="348" t="s">
        <v>325</v>
      </c>
      <c r="AO1" s="348" t="s">
        <v>326</v>
      </c>
      <c r="AP1" s="348" t="s">
        <v>327</v>
      </c>
      <c r="AQ1" s="348" t="s">
        <v>328</v>
      </c>
      <c r="AR1" s="348" t="s">
        <v>329</v>
      </c>
      <c r="AS1" s="348" t="s">
        <v>330</v>
      </c>
      <c r="AT1" s="348" t="s">
        <v>331</v>
      </c>
      <c r="AU1" s="348" t="s">
        <v>332</v>
      </c>
      <c r="AV1" s="348" t="s">
        <v>333</v>
      </c>
      <c r="AW1" s="348" t="s">
        <v>334</v>
      </c>
      <c r="AX1" s="348" t="s">
        <v>335</v>
      </c>
      <c r="AY1" s="348" t="s">
        <v>336</v>
      </c>
      <c r="AZ1" s="348" t="s">
        <v>337</v>
      </c>
      <c r="BA1" s="348" t="s">
        <v>338</v>
      </c>
      <c r="BB1" s="348" t="s">
        <v>339</v>
      </c>
      <c r="BC1" s="348" t="s">
        <v>340</v>
      </c>
      <c r="BD1" s="348" t="s">
        <v>341</v>
      </c>
      <c r="BE1" s="348" t="s">
        <v>342</v>
      </c>
      <c r="BF1" s="348" t="s">
        <v>343</v>
      </c>
      <c r="BG1" s="348" t="s">
        <v>344</v>
      </c>
      <c r="BH1" s="348" t="s">
        <v>345</v>
      </c>
      <c r="BI1" s="348" t="s">
        <v>346</v>
      </c>
      <c r="BJ1" s="348" t="s">
        <v>347</v>
      </c>
      <c r="BK1" s="348" t="s">
        <v>348</v>
      </c>
      <c r="BL1" s="348" t="s">
        <v>349</v>
      </c>
      <c r="BM1" s="348" t="s">
        <v>350</v>
      </c>
      <c r="BN1" s="348" t="s">
        <v>351</v>
      </c>
      <c r="BO1" s="348" t="s">
        <v>352</v>
      </c>
      <c r="BP1" s="348" t="s">
        <v>353</v>
      </c>
      <c r="BR1" s="203" t="s">
        <v>354</v>
      </c>
      <c r="BS1" s="46" t="s">
        <v>414</v>
      </c>
      <c r="BT1" s="236"/>
      <c r="BV1" s="203" t="s">
        <v>355</v>
      </c>
      <c r="BW1" s="205">
        <f ca="1">BP2+BP9+BP29+BP49+BP78+BP83+BP94+BP104+BP107+BP112</f>
        <v>31827565.645168971</v>
      </c>
    </row>
    <row r="2" spans="1:75" s="204" customFormat="1" ht="20.100000000000001" customHeight="1" x14ac:dyDescent="0.2">
      <c r="A2" s="349"/>
      <c r="B2" s="349"/>
      <c r="C2" s="350">
        <v>1</v>
      </c>
      <c r="D2" s="351" t="s">
        <v>356</v>
      </c>
      <c r="E2" s="349" t="s">
        <v>357</v>
      </c>
      <c r="F2" s="352">
        <f t="shared" ref="F2" si="1">SUM(G2:AJ2)</f>
        <v>0</v>
      </c>
      <c r="G2" s="352"/>
      <c r="H2" s="352"/>
      <c r="I2" s="352"/>
      <c r="J2" s="352"/>
      <c r="K2" s="352"/>
      <c r="L2" s="352"/>
      <c r="M2" s="352"/>
      <c r="N2" s="352"/>
      <c r="O2" s="352"/>
      <c r="P2" s="352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3"/>
      <c r="AL2" s="353">
        <f ca="1">IF($A2="",SUMIFS(AL3:AL50,$C3:$C50,$C2&amp;"*",$A3:$A50,"&lt;&gt;"&amp;""),G2*$AK2)</f>
        <v>0</v>
      </c>
      <c r="AM2" s="353">
        <f t="shared" ref="AM2:BO2" ca="1" si="2">IF($A2="",SUMIFS(AM3:AM50,$C3:$C50,$C2&amp;"*",$A3:$A50,"&lt;&gt;"&amp;""),H2*$AK2)</f>
        <v>0</v>
      </c>
      <c r="AN2" s="353">
        <f t="shared" ca="1" si="2"/>
        <v>632590.47355200001</v>
      </c>
      <c r="AO2" s="353">
        <f t="shared" ca="1" si="2"/>
        <v>223077.430058</v>
      </c>
      <c r="AP2" s="353">
        <f t="shared" ca="1" si="2"/>
        <v>446154.860116</v>
      </c>
      <c r="AQ2" s="353">
        <f t="shared" ca="1" si="2"/>
        <v>223077.430058</v>
      </c>
      <c r="AR2" s="353">
        <f t="shared" ca="1" si="2"/>
        <v>0</v>
      </c>
      <c r="AS2" s="353">
        <f t="shared" ca="1" si="2"/>
        <v>0</v>
      </c>
      <c r="AT2" s="353">
        <f t="shared" ca="1" si="2"/>
        <v>0</v>
      </c>
      <c r="AU2" s="353">
        <f t="shared" ca="1" si="2"/>
        <v>0</v>
      </c>
      <c r="AV2" s="353">
        <f t="shared" ca="1" si="2"/>
        <v>0</v>
      </c>
      <c r="AW2" s="353">
        <f t="shared" ca="1" si="2"/>
        <v>0</v>
      </c>
      <c r="AX2" s="353">
        <f t="shared" ca="1" si="2"/>
        <v>0</v>
      </c>
      <c r="AY2" s="353">
        <f t="shared" ca="1" si="2"/>
        <v>0</v>
      </c>
      <c r="AZ2" s="353">
        <f t="shared" ca="1" si="2"/>
        <v>0</v>
      </c>
      <c r="BA2" s="353">
        <f t="shared" ca="1" si="2"/>
        <v>0</v>
      </c>
      <c r="BB2" s="353">
        <f t="shared" ca="1" si="2"/>
        <v>0</v>
      </c>
      <c r="BC2" s="353">
        <f t="shared" ca="1" si="2"/>
        <v>0</v>
      </c>
      <c r="BD2" s="353">
        <f t="shared" ca="1" si="2"/>
        <v>0</v>
      </c>
      <c r="BE2" s="353">
        <f t="shared" ca="1" si="2"/>
        <v>0</v>
      </c>
      <c r="BF2" s="353">
        <f t="shared" ca="1" si="2"/>
        <v>0</v>
      </c>
      <c r="BG2" s="353">
        <f t="shared" ca="1" si="2"/>
        <v>0</v>
      </c>
      <c r="BH2" s="353">
        <f t="shared" ca="1" si="2"/>
        <v>0</v>
      </c>
      <c r="BI2" s="353">
        <f t="shared" ca="1" si="2"/>
        <v>0</v>
      </c>
      <c r="BJ2" s="353">
        <f t="shared" ca="1" si="2"/>
        <v>0</v>
      </c>
      <c r="BK2" s="353">
        <f t="shared" ca="1" si="2"/>
        <v>0</v>
      </c>
      <c r="BL2" s="353">
        <f t="shared" ca="1" si="2"/>
        <v>0</v>
      </c>
      <c r="BM2" s="353">
        <f t="shared" ca="1" si="2"/>
        <v>0</v>
      </c>
      <c r="BN2" s="353">
        <f t="shared" ca="1" si="2"/>
        <v>0</v>
      </c>
      <c r="BO2" s="353">
        <f t="shared" ca="1" si="2"/>
        <v>0</v>
      </c>
      <c r="BP2" s="353">
        <f ca="1">IF(AK2="",SUM(AL2:BO2),(F2*AK2))</f>
        <v>1524900.1937839999</v>
      </c>
      <c r="BQ2" s="233">
        <f ca="1">SUM(BQ3:BQ1048576)</f>
        <v>31827565.645168975</v>
      </c>
      <c r="BR2" s="203" t="s">
        <v>413</v>
      </c>
      <c r="BS2" s="238">
        <f>SUMIF(MC_Dispositivo!$F$36:$BC$36,'Quantitativo_MG-262'!BS1,MC_Dispositivo!F46:BC46)*1000</f>
        <v>4119.99999999999</v>
      </c>
      <c r="BT2" s="236"/>
    </row>
    <row r="3" spans="1:75" ht="20.100000000000001" customHeight="1" outlineLevel="1" x14ac:dyDescent="0.2">
      <c r="A3" s="354" t="str">
        <f ca="1">INDEX(MC_Dispositivo!B:E,MATCH('Quantitativo_MG-262'!C3,MC_Dispositivo!B:B,0),2)</f>
        <v>ED-50702</v>
      </c>
      <c r="B3" s="354" t="str">
        <f ca="1">INDEX([10]TPU!$B:$B,MATCH($A3,[10]TPU!$A:$A,0))</f>
        <v>SICOR</v>
      </c>
      <c r="C3" s="354" t="s">
        <v>27</v>
      </c>
      <c r="D3" s="355" t="str">
        <f ca="1">INDEX(MC_Dispositivo!B:E,MATCH('Quantitativo_MG-262'!C3,MC_Dispositivo!B:B,0),3)</f>
        <v>desmatamento, destocamento e limpeza, inclusive transporte até cinquenta (50) metros</v>
      </c>
      <c r="E3" s="354" t="str">
        <f ca="1">INDEX(MC_Dispositivo!B:E,MATCH('Quantitativo_MG-262'!C3,MC_Dispositivo!B:B,0),4)</f>
        <v>m2</v>
      </c>
      <c r="F3" s="356" cm="1">
        <f t="array" aca="1" ref="F3" ca="1">IF($BS$1="Todos",SUM(IF(($BS$1="todos")*(MC_Dispositivo!$B$54:$B$212=$C3),MC_Dispositivo!$F$54:$BE$212)),SUM(IF((MC_Dispositivo!$F$36:$BE$36=$BS$1)*(MC_Dispositivo!$B$54:$B$212=$C3),MC_Dispositivo!$F$54:$BE$212)))</f>
        <v>284351.60399999999</v>
      </c>
      <c r="G3" s="357" cm="1">
        <f t="array" aca="1" ref="G3" ca="1">SUM(IF((MC_Dispositivo!$B$53:$B$189=$C3)*(MC_Dispositivo!$F$36:$BE$36=$BS$1)*(MC_Dispositivo!$F$43:$BE$43=G$1),MC_Dispositivo!$F$53:$BE$189))</f>
        <v>0</v>
      </c>
      <c r="H3" s="357" cm="1">
        <f t="array" aca="1" ref="H3" ca="1">SUM(IF((MC_Dispositivo!$B$53:$B$189=$C3)*(MC_Dispositivo!$F$36:$BE$36=$BS$1)*(MC_Dispositivo!$F$43:$BE$43=H$1),MC_Dispositivo!$F$53:$BE$189))</f>
        <v>0</v>
      </c>
      <c r="I3" s="357" cm="1">
        <f t="array" aca="1" ref="I3" ca="1">SUM(IF((MC_Dispositivo!$B$53:$B$189=$C3)*(MC_Dispositivo!$F$36:$BE$36=$BS$1)*(MC_Dispositivo!$F$43:$BE$43=I$1),MC_Dispositivo!$F$53:$BE$189))</f>
        <v>117715.512</v>
      </c>
      <c r="J3" s="357" cm="1">
        <f t="array" aca="1" ref="J3" ca="1">SUM(IF((MC_Dispositivo!$B$53:$B$189=$C3)*(MC_Dispositivo!$F$36:$BE$36=$BS$1)*(MC_Dispositivo!$F$43:$BE$43=J$1),MC_Dispositivo!$F$53:$BE$189))</f>
        <v>41659.023000000001</v>
      </c>
      <c r="K3" s="357" cm="1">
        <f t="array" aca="1" ref="K3" ca="1">SUM(IF((MC_Dispositivo!$B$53:$B$189=$C3)*(MC_Dispositivo!$F$36:$BE$36=$BS$1)*(MC_Dispositivo!$F$43:$BE$43=K$1),MC_Dispositivo!$F$53:$BE$189))</f>
        <v>83318.046000000002</v>
      </c>
      <c r="L3" s="357" cm="1">
        <f t="array" aca="1" ref="L3" ca="1">SUM(IF((MC_Dispositivo!$B$53:$B$189=$C3)*(MC_Dispositivo!$F$36:$BE$36=$BS$1)*(MC_Dispositivo!$F$43:$BE$43=L$1),MC_Dispositivo!$F$53:$BE$189))</f>
        <v>41659.023000000001</v>
      </c>
      <c r="M3" s="357" cm="1">
        <f t="array" aca="1" ref="M3" ca="1">SUM(IF((MC_Dispositivo!$B$53:$B$189=$C3)*(MC_Dispositivo!$F$36:$BE$36=$BS$1)*(MC_Dispositivo!$F$43:$BE$43=M$1),MC_Dispositivo!$F$53:$BE$189))</f>
        <v>0</v>
      </c>
      <c r="N3" s="357" cm="1">
        <f t="array" aca="1" ref="N3" ca="1">SUM(IF((MC_Dispositivo!$B$53:$B$189=$C3)*(MC_Dispositivo!$F$36:$BE$36=$BS$1)*(MC_Dispositivo!$F$43:$BE$43=N$1),MC_Dispositivo!$F$53:$BE$189))</f>
        <v>0</v>
      </c>
      <c r="O3" s="357" cm="1">
        <f t="array" aca="1" ref="O3" ca="1">SUM(IF((MC_Dispositivo!$B$53:$B$189=$C3)*(MC_Dispositivo!$F$36:$BE$36=$BS$1)*(MC_Dispositivo!$F$43:$BE$43=O$1),MC_Dispositivo!$F$53:$BE$189))</f>
        <v>0</v>
      </c>
      <c r="P3" s="357" cm="1">
        <f t="array" aca="1" ref="P3" ca="1">SUM(IF((MC_Dispositivo!$B$53:$B$189=$C3)*(MC_Dispositivo!$F$36:$BE$36=$BS$1)*(MC_Dispositivo!$F$43:$BE$43=P$1),MC_Dispositivo!$F$53:$BE$189))</f>
        <v>0</v>
      </c>
      <c r="Q3" s="357" cm="1">
        <f t="array" aca="1" ref="Q3" ca="1">SUM(IF((MC_Dispositivo!$B$53:$B$189=$C3)*(MC_Dispositivo!$F$36:$BE$36=$BS$1)*(MC_Dispositivo!$F$43:$BE$43=Q$1),MC_Dispositivo!$F$53:$BE$189))</f>
        <v>0</v>
      </c>
      <c r="R3" s="357" cm="1">
        <f t="array" aca="1" ref="R3" ca="1">SUM(IF((MC_Dispositivo!$B$53:$B$189=$C3)*(MC_Dispositivo!$F$36:$BE$36=$BS$1)*(MC_Dispositivo!$F$43:$BE$43=R$1),MC_Dispositivo!$F$53:$BE$189))</f>
        <v>0</v>
      </c>
      <c r="S3" s="357" cm="1">
        <f t="array" aca="1" ref="S3" ca="1">SUM(IF((MC_Dispositivo!$B$53:$B$189=$C3)*(MC_Dispositivo!$F$36:$BE$36=$BS$1)*(MC_Dispositivo!$F$43:$BE$43=S$1),MC_Dispositivo!$F$53:$BE$189))</f>
        <v>0</v>
      </c>
      <c r="T3" s="357" cm="1">
        <f t="array" aca="1" ref="T3" ca="1">SUM(IF((MC_Dispositivo!$B$53:$B$189=$C3)*(MC_Dispositivo!$F$36:$BE$36=$BS$1)*(MC_Dispositivo!$F$43:$BE$43=T$1),MC_Dispositivo!$F$53:$BE$189))</f>
        <v>0</v>
      </c>
      <c r="U3" s="357" cm="1">
        <f t="array" aca="1" ref="U3" ca="1">SUM(IF((MC_Dispositivo!$B$53:$B$189=$C3)*(MC_Dispositivo!$F$36:$BE$36=$BS$1)*(MC_Dispositivo!$F$43:$BE$43=U$1),MC_Dispositivo!$F$53:$BE$189))</f>
        <v>0</v>
      </c>
      <c r="V3" s="357" cm="1">
        <f t="array" aca="1" ref="V3" ca="1">SUM(IF((MC_Dispositivo!$B$53:$B$189=$C3)*(MC_Dispositivo!$F$36:$BE$36=$BS$1)*(MC_Dispositivo!$F$43:$BE$43=V$1),MC_Dispositivo!$F$53:$BE$189))</f>
        <v>0</v>
      </c>
      <c r="W3" s="357" cm="1">
        <f t="array" aca="1" ref="W3" ca="1">SUM(IF((MC_Dispositivo!$B$53:$B$189=$C3)*(MC_Dispositivo!$F$36:$BE$36=$BS$1)*(MC_Dispositivo!$F$43:$BE$43=W$1),MC_Dispositivo!$F$53:$BE$189))</f>
        <v>0</v>
      </c>
      <c r="X3" s="357" cm="1">
        <f t="array" aca="1" ref="X3" ca="1">SUM(IF((MC_Dispositivo!$B$53:$B$189=$C3)*(MC_Dispositivo!$F$36:$BE$36=$BS$1)*(MC_Dispositivo!$F$43:$BE$43=X$1),MC_Dispositivo!$F$53:$BE$189))</f>
        <v>0</v>
      </c>
      <c r="Y3" s="357" cm="1">
        <f t="array" aca="1" ref="Y3" ca="1">SUM(IF((MC_Dispositivo!$B$53:$B$189=$C3)*(MC_Dispositivo!$F$36:$BE$36=$BS$1)*(MC_Dispositivo!$F$43:$BE$43=Y$1),MC_Dispositivo!$F$53:$BE$189))</f>
        <v>0</v>
      </c>
      <c r="Z3" s="357" cm="1">
        <f t="array" aca="1" ref="Z3" ca="1">SUM(IF((MC_Dispositivo!$B$53:$B$189=$C3)*(MC_Dispositivo!$F$36:$BE$36=$BS$1)*(MC_Dispositivo!$F$43:$BE$43=Z$1),MC_Dispositivo!$F$53:$BE$189))</f>
        <v>0</v>
      </c>
      <c r="AA3" s="357" cm="1">
        <f t="array" aca="1" ref="AA3" ca="1">SUM(IF((MC_Dispositivo!$B$53:$B$189=$C3)*(MC_Dispositivo!$F$36:$BE$36=$BS$1)*(MC_Dispositivo!$F$43:$BE$43=AA$1),MC_Dispositivo!$F$53:$BE$189))</f>
        <v>0</v>
      </c>
      <c r="AB3" s="357" cm="1">
        <f t="array" aca="1" ref="AB3" ca="1">SUM(IF((MC_Dispositivo!$B$53:$B$189=$C3)*(MC_Dispositivo!$F$36:$BE$36=$BS$1)*(MC_Dispositivo!$F$43:$BE$43=AB$1),MC_Dispositivo!$F$53:$BE$189))</f>
        <v>0</v>
      </c>
      <c r="AC3" s="357" cm="1">
        <f t="array" aca="1" ref="AC3" ca="1">SUM(IF((MC_Dispositivo!$B$53:$B$189=$C3)*(MC_Dispositivo!$F$36:$BE$36=$BS$1)*(MC_Dispositivo!$F$43:$BE$43=AC$1),MC_Dispositivo!$F$53:$BE$189))</f>
        <v>0</v>
      </c>
      <c r="AD3" s="357" cm="1">
        <f t="array" aca="1" ref="AD3" ca="1">SUM(IF((MC_Dispositivo!$B$53:$B$189=$C3)*(MC_Dispositivo!$F$36:$BE$36=$BS$1)*(MC_Dispositivo!$F$43:$BE$43=AD$1),MC_Dispositivo!$F$53:$BE$189))</f>
        <v>0</v>
      </c>
      <c r="AE3" s="357" cm="1">
        <f t="array" aca="1" ref="AE3" ca="1">SUM(IF((MC_Dispositivo!$B$53:$B$189=$C3)*(MC_Dispositivo!$F$36:$BE$36=$BS$1)*(MC_Dispositivo!$F$43:$BE$43=AE$1),MC_Dispositivo!$F$53:$BE$189))</f>
        <v>0</v>
      </c>
      <c r="AF3" s="357" cm="1">
        <f t="array" aca="1" ref="AF3" ca="1">SUM(IF((MC_Dispositivo!$B$53:$B$189=$C3)*(MC_Dispositivo!$F$36:$BE$36=$BS$1)*(MC_Dispositivo!$F$43:$BE$43=AF$1),MC_Dispositivo!$F$53:$BE$189))</f>
        <v>0</v>
      </c>
      <c r="AG3" s="357" cm="1">
        <f t="array" aca="1" ref="AG3" ca="1">SUM(IF((MC_Dispositivo!$B$53:$B$189=$C3)*(MC_Dispositivo!$F$36:$BE$36=$BS$1)*(MC_Dispositivo!$F$43:$BE$43=AG$1),MC_Dispositivo!$F$53:$BE$189))</f>
        <v>0</v>
      </c>
      <c r="AH3" s="357" cm="1">
        <f t="array" aca="1" ref="AH3" ca="1">SUM(IF((MC_Dispositivo!$B$53:$B$189=$C3)*(MC_Dispositivo!$F$36:$BE$36=$BS$1)*(MC_Dispositivo!$F$43:$BE$43=AH$1),MC_Dispositivo!$F$53:$BE$189))</f>
        <v>0</v>
      </c>
      <c r="AI3" s="357" cm="1">
        <f t="array" aca="1" ref="AI3" ca="1">SUM(IF((MC_Dispositivo!$B$53:$B$189=$C3)*(MC_Dispositivo!$F$36:$BE$36=$BS$1)*(MC_Dispositivo!$F$43:$BE$43=AI$1),MC_Dispositivo!$F$53:$BE$189))</f>
        <v>0</v>
      </c>
      <c r="AJ3" s="357" cm="1">
        <f t="array" aca="1" ref="AJ3" ca="1">SUM(IF((MC_Dispositivo!$B$53:$B$189=$C3)*(MC_Dispositivo!$F$36:$BE$36=$BS$1)*(MC_Dispositivo!$F$43:$BE$43=AJ$1),MC_Dispositivo!$F$53:$BE$189))</f>
        <v>0</v>
      </c>
      <c r="AK3" s="358">
        <f ca="1">IF(A3="","",INDEX([10]TPU!$G:$G,MATCH($A3,[10]TPU!$A:$A,0)))</f>
        <v>0.69</v>
      </c>
      <c r="AL3" s="359">
        <f t="shared" ref="AL3:BO11" ca="1" si="3">IF($A3="",SUMIFS(AL4:AL51,$C4:$C51,$C3&amp;"*",$A4:$A51,"&lt;&gt;"&amp;""),G3*$AK3)</f>
        <v>0</v>
      </c>
      <c r="AM3" s="359">
        <f t="shared" ca="1" si="3"/>
        <v>0</v>
      </c>
      <c r="AN3" s="359">
        <f t="shared" ca="1" si="3"/>
        <v>81223.703280000002</v>
      </c>
      <c r="AO3" s="359">
        <f t="shared" ca="1" si="3"/>
        <v>28744.725869999998</v>
      </c>
      <c r="AP3" s="359">
        <f t="shared" ca="1" si="3"/>
        <v>57489.451739999997</v>
      </c>
      <c r="AQ3" s="359">
        <f t="shared" ca="1" si="3"/>
        <v>28744.725869999998</v>
      </c>
      <c r="AR3" s="359">
        <f t="shared" ca="1" si="3"/>
        <v>0</v>
      </c>
      <c r="AS3" s="359">
        <f t="shared" ca="1" si="3"/>
        <v>0</v>
      </c>
      <c r="AT3" s="359">
        <f t="shared" ca="1" si="3"/>
        <v>0</v>
      </c>
      <c r="AU3" s="359">
        <f t="shared" ca="1" si="3"/>
        <v>0</v>
      </c>
      <c r="AV3" s="359">
        <f t="shared" ca="1" si="3"/>
        <v>0</v>
      </c>
      <c r="AW3" s="359">
        <f t="shared" ca="1" si="3"/>
        <v>0</v>
      </c>
      <c r="AX3" s="359">
        <f t="shared" ca="1" si="3"/>
        <v>0</v>
      </c>
      <c r="AY3" s="359">
        <f t="shared" ca="1" si="3"/>
        <v>0</v>
      </c>
      <c r="AZ3" s="359">
        <f t="shared" ca="1" si="3"/>
        <v>0</v>
      </c>
      <c r="BA3" s="359">
        <f t="shared" ca="1" si="3"/>
        <v>0</v>
      </c>
      <c r="BB3" s="359">
        <f t="shared" ca="1" si="3"/>
        <v>0</v>
      </c>
      <c r="BC3" s="359">
        <f t="shared" ca="1" si="3"/>
        <v>0</v>
      </c>
      <c r="BD3" s="359">
        <f t="shared" ca="1" si="3"/>
        <v>0</v>
      </c>
      <c r="BE3" s="359">
        <f t="shared" ca="1" si="3"/>
        <v>0</v>
      </c>
      <c r="BF3" s="359">
        <f t="shared" ca="1" si="3"/>
        <v>0</v>
      </c>
      <c r="BG3" s="359">
        <f t="shared" ca="1" si="3"/>
        <v>0</v>
      </c>
      <c r="BH3" s="359">
        <f t="shared" ca="1" si="3"/>
        <v>0</v>
      </c>
      <c r="BI3" s="359">
        <f t="shared" ca="1" si="3"/>
        <v>0</v>
      </c>
      <c r="BJ3" s="359">
        <f t="shared" ca="1" si="3"/>
        <v>0</v>
      </c>
      <c r="BK3" s="359">
        <f t="shared" ca="1" si="3"/>
        <v>0</v>
      </c>
      <c r="BL3" s="359">
        <f t="shared" ca="1" si="3"/>
        <v>0</v>
      </c>
      <c r="BM3" s="359">
        <f t="shared" ca="1" si="3"/>
        <v>0</v>
      </c>
      <c r="BN3" s="359">
        <f t="shared" ca="1" si="3"/>
        <v>0</v>
      </c>
      <c r="BO3" s="359">
        <f t="shared" ca="1" si="3"/>
        <v>0</v>
      </c>
      <c r="BP3" s="358">
        <f t="shared" ref="BP3:BP66" ca="1" si="4">IF(AK3="",SUM(AL3:BO3),(F3*AK3))</f>
        <v>196202.60675999997</v>
      </c>
      <c r="BQ3" s="206">
        <f ca="1">SUM(BP3:BP8)</f>
        <v>1524900.1937840004</v>
      </c>
      <c r="BR3" s="234">
        <f ca="1">IF(BQ3="","",BQ3/$BQ$2)</f>
        <v>4.7911304646557566E-2</v>
      </c>
      <c r="BS3" s="206">
        <f ca="1">(BQ2/BS2)*1000</f>
        <v>7725137.2925167605</v>
      </c>
      <c r="BT3" s="237"/>
    </row>
    <row r="4" spans="1:75" ht="20.100000000000001" customHeight="1" outlineLevel="1" x14ac:dyDescent="0.2">
      <c r="A4" s="354" t="str">
        <f ca="1">INDEX(MC_Dispositivo!B:E,MATCH('Quantitativo_MG-262'!C4,MC_Dispositivo!B:B,0),2)</f>
        <v>ED-51132</v>
      </c>
      <c r="B4" s="354" t="str">
        <f ca="1">INDEX([10]TPU!$B:$B,MATCH($A4,[10]TPU!$A:$A,0))</f>
        <v>SICOR</v>
      </c>
      <c r="C4" s="354" t="s">
        <v>28</v>
      </c>
      <c r="D4" s="355" t="str">
        <f ca="1">INDEX(MC_Dispositivo!B:E,MATCH('Quantitativo_MG-262'!C4,MC_Dispositivo!B:B,0),3)</f>
        <v>carga mecânica de material de qualquer natureza sobre caminhão, exclusive transporte</v>
      </c>
      <c r="E4" s="354" t="str">
        <f ca="1">INDEX(MC_Dispositivo!B:E,MATCH('Quantitativo_MG-262'!C4,MC_Dispositivo!B:B,0),4)</f>
        <v>m3</v>
      </c>
      <c r="F4" s="356" cm="1">
        <f t="array" aca="1" ref="F4" ca="1">IF($BS$1="Todos",SUM(IF(($BS$1="todos")*(MC_Dispositivo!$B$54:$B$212=$C4),MC_Dispositivo!$F$54:$BE$212)),SUM(IF((MC_Dispositivo!$F$36:$BE$36=$BS$1)*(MC_Dispositivo!$B$54:$B$212=$C4),MC_Dispositivo!$F$54:$BE$212)))</f>
        <v>56870.320800000016</v>
      </c>
      <c r="G4" s="357" cm="1">
        <f t="array" aca="1" ref="G4" ca="1">SUM(IF((MC_Dispositivo!$B$53:$B$189=$C4)*(MC_Dispositivo!$F$36:$BE$36=$BS$1)*(MC_Dispositivo!$F$43:$BE$43=G$1),MC_Dispositivo!$F$53:$BE$189))</f>
        <v>0</v>
      </c>
      <c r="H4" s="357" cm="1">
        <f t="array" aca="1" ref="H4" ca="1">SUM(IF((MC_Dispositivo!$B$53:$B$189=$C4)*(MC_Dispositivo!$F$36:$BE$36=$BS$1)*(MC_Dispositivo!$F$43:$BE$43=H$1),MC_Dispositivo!$F$53:$BE$189))</f>
        <v>0</v>
      </c>
      <c r="I4" s="357" cm="1">
        <f t="array" aca="1" ref="I4" ca="1">SUM(IF((MC_Dispositivo!$B$53:$B$189=$C4)*(MC_Dispositivo!$F$36:$BE$36=$BS$1)*(MC_Dispositivo!$F$43:$BE$43=I$1),MC_Dispositivo!$F$53:$BE$189))</f>
        <v>23543.102400000003</v>
      </c>
      <c r="J4" s="357" cm="1">
        <f t="array" aca="1" ref="J4" ca="1">SUM(IF((MC_Dispositivo!$B$53:$B$189=$C4)*(MC_Dispositivo!$F$36:$BE$36=$BS$1)*(MC_Dispositivo!$F$43:$BE$43=J$1),MC_Dispositivo!$F$53:$BE$189))</f>
        <v>8331.8046000000013</v>
      </c>
      <c r="K4" s="357" cm="1">
        <f t="array" aca="1" ref="K4" ca="1">SUM(IF((MC_Dispositivo!$B$53:$B$189=$C4)*(MC_Dispositivo!$F$36:$BE$36=$BS$1)*(MC_Dispositivo!$F$43:$BE$43=K$1),MC_Dispositivo!$F$53:$BE$189))</f>
        <v>16663.609200000003</v>
      </c>
      <c r="L4" s="357" cm="1">
        <f t="array" aca="1" ref="L4" ca="1">SUM(IF((MC_Dispositivo!$B$53:$B$189=$C4)*(MC_Dispositivo!$F$36:$BE$36=$BS$1)*(MC_Dispositivo!$F$43:$BE$43=L$1),MC_Dispositivo!$F$53:$BE$189))</f>
        <v>8331.8046000000013</v>
      </c>
      <c r="M4" s="357" cm="1">
        <f t="array" aca="1" ref="M4" ca="1">SUM(IF((MC_Dispositivo!$B$53:$B$189=$C4)*(MC_Dispositivo!$F$36:$BE$36=$BS$1)*(MC_Dispositivo!$F$43:$BE$43=M$1),MC_Dispositivo!$F$53:$BE$189))</f>
        <v>0</v>
      </c>
      <c r="N4" s="357" cm="1">
        <f t="array" aca="1" ref="N4" ca="1">SUM(IF((MC_Dispositivo!$B$53:$B$189=$C4)*(MC_Dispositivo!$F$36:$BE$36=$BS$1)*(MC_Dispositivo!$F$43:$BE$43=N$1),MC_Dispositivo!$F$53:$BE$189))</f>
        <v>0</v>
      </c>
      <c r="O4" s="357" cm="1">
        <f t="array" aca="1" ref="O4" ca="1">SUM(IF((MC_Dispositivo!$B$53:$B$189=$C4)*(MC_Dispositivo!$F$36:$BE$36=$BS$1)*(MC_Dispositivo!$F$43:$BE$43=O$1),MC_Dispositivo!$F$53:$BE$189))</f>
        <v>0</v>
      </c>
      <c r="P4" s="357" cm="1">
        <f t="array" aca="1" ref="P4" ca="1">SUM(IF((MC_Dispositivo!$B$53:$B$189=$C4)*(MC_Dispositivo!$F$36:$BE$36=$BS$1)*(MC_Dispositivo!$F$43:$BE$43=P$1),MC_Dispositivo!$F$53:$BE$189))</f>
        <v>0</v>
      </c>
      <c r="Q4" s="357" cm="1">
        <f t="array" aca="1" ref="Q4" ca="1">SUM(IF((MC_Dispositivo!$B$53:$B$189=$C4)*(MC_Dispositivo!$F$36:$BE$36=$BS$1)*(MC_Dispositivo!$F$43:$BE$43=Q$1),MC_Dispositivo!$F$53:$BE$189))</f>
        <v>0</v>
      </c>
      <c r="R4" s="357" cm="1">
        <f t="array" aca="1" ref="R4" ca="1">SUM(IF((MC_Dispositivo!$B$53:$B$189=$C4)*(MC_Dispositivo!$F$36:$BE$36=$BS$1)*(MC_Dispositivo!$F$43:$BE$43=R$1),MC_Dispositivo!$F$53:$BE$189))</f>
        <v>0</v>
      </c>
      <c r="S4" s="357" cm="1">
        <f t="array" aca="1" ref="S4" ca="1">SUM(IF((MC_Dispositivo!$B$53:$B$189=$C4)*(MC_Dispositivo!$F$36:$BE$36=$BS$1)*(MC_Dispositivo!$F$43:$BE$43=S$1),MC_Dispositivo!$F$53:$BE$189))</f>
        <v>0</v>
      </c>
      <c r="T4" s="357" cm="1">
        <f t="array" aca="1" ref="T4" ca="1">SUM(IF((MC_Dispositivo!$B$53:$B$189=$C4)*(MC_Dispositivo!$F$36:$BE$36=$BS$1)*(MC_Dispositivo!$F$43:$BE$43=T$1),MC_Dispositivo!$F$53:$BE$189))</f>
        <v>0</v>
      </c>
      <c r="U4" s="357" cm="1">
        <f t="array" aca="1" ref="U4" ca="1">SUM(IF((MC_Dispositivo!$B$53:$B$189=$C4)*(MC_Dispositivo!$F$36:$BE$36=$BS$1)*(MC_Dispositivo!$F$43:$BE$43=U$1),MC_Dispositivo!$F$53:$BE$189))</f>
        <v>0</v>
      </c>
      <c r="V4" s="357" cm="1">
        <f t="array" aca="1" ref="V4" ca="1">SUM(IF((MC_Dispositivo!$B$53:$B$189=$C4)*(MC_Dispositivo!$F$36:$BE$36=$BS$1)*(MC_Dispositivo!$F$43:$BE$43=V$1),MC_Dispositivo!$F$53:$BE$189))</f>
        <v>0</v>
      </c>
      <c r="W4" s="357" cm="1">
        <f t="array" aca="1" ref="W4" ca="1">SUM(IF((MC_Dispositivo!$B$53:$B$189=$C4)*(MC_Dispositivo!$F$36:$BE$36=$BS$1)*(MC_Dispositivo!$F$43:$BE$43=W$1),MC_Dispositivo!$F$53:$BE$189))</f>
        <v>0</v>
      </c>
      <c r="X4" s="357" cm="1">
        <f t="array" aca="1" ref="X4" ca="1">SUM(IF((MC_Dispositivo!$B$53:$B$189=$C4)*(MC_Dispositivo!$F$36:$BE$36=$BS$1)*(MC_Dispositivo!$F$43:$BE$43=X$1),MC_Dispositivo!$F$53:$BE$189))</f>
        <v>0</v>
      </c>
      <c r="Y4" s="357" cm="1">
        <f t="array" aca="1" ref="Y4" ca="1">SUM(IF((MC_Dispositivo!$B$53:$B$189=$C4)*(MC_Dispositivo!$F$36:$BE$36=$BS$1)*(MC_Dispositivo!$F$43:$BE$43=Y$1),MC_Dispositivo!$F$53:$BE$189))</f>
        <v>0</v>
      </c>
      <c r="Z4" s="357" cm="1">
        <f t="array" aca="1" ref="Z4" ca="1">SUM(IF((MC_Dispositivo!$B$53:$B$189=$C4)*(MC_Dispositivo!$F$36:$BE$36=$BS$1)*(MC_Dispositivo!$F$43:$BE$43=Z$1),MC_Dispositivo!$F$53:$BE$189))</f>
        <v>0</v>
      </c>
      <c r="AA4" s="357" cm="1">
        <f t="array" aca="1" ref="AA4" ca="1">SUM(IF((MC_Dispositivo!$B$53:$B$189=$C4)*(MC_Dispositivo!$F$36:$BE$36=$BS$1)*(MC_Dispositivo!$F$43:$BE$43=AA$1),MC_Dispositivo!$F$53:$BE$189))</f>
        <v>0</v>
      </c>
      <c r="AB4" s="357" cm="1">
        <f t="array" aca="1" ref="AB4" ca="1">SUM(IF((MC_Dispositivo!$B$53:$B$189=$C4)*(MC_Dispositivo!$F$36:$BE$36=$BS$1)*(MC_Dispositivo!$F$43:$BE$43=AB$1),MC_Dispositivo!$F$53:$BE$189))</f>
        <v>0</v>
      </c>
      <c r="AC4" s="357" cm="1">
        <f t="array" aca="1" ref="AC4" ca="1">SUM(IF((MC_Dispositivo!$B$53:$B$189=$C4)*(MC_Dispositivo!$F$36:$BE$36=$BS$1)*(MC_Dispositivo!$F$43:$BE$43=AC$1),MC_Dispositivo!$F$53:$BE$189))</f>
        <v>0</v>
      </c>
      <c r="AD4" s="357" cm="1">
        <f t="array" aca="1" ref="AD4" ca="1">SUM(IF((MC_Dispositivo!$B$53:$B$189=$C4)*(MC_Dispositivo!$F$36:$BE$36=$BS$1)*(MC_Dispositivo!$F$43:$BE$43=AD$1),MC_Dispositivo!$F$53:$BE$189))</f>
        <v>0</v>
      </c>
      <c r="AE4" s="357" cm="1">
        <f t="array" aca="1" ref="AE4" ca="1">SUM(IF((MC_Dispositivo!$B$53:$B$189=$C4)*(MC_Dispositivo!$F$36:$BE$36=$BS$1)*(MC_Dispositivo!$F$43:$BE$43=AE$1),MC_Dispositivo!$F$53:$BE$189))</f>
        <v>0</v>
      </c>
      <c r="AF4" s="357" cm="1">
        <f t="array" aca="1" ref="AF4" ca="1">SUM(IF((MC_Dispositivo!$B$53:$B$189=$C4)*(MC_Dispositivo!$F$36:$BE$36=$BS$1)*(MC_Dispositivo!$F$43:$BE$43=AF$1),MC_Dispositivo!$F$53:$BE$189))</f>
        <v>0</v>
      </c>
      <c r="AG4" s="357" cm="1">
        <f t="array" aca="1" ref="AG4" ca="1">SUM(IF((MC_Dispositivo!$B$53:$B$189=$C4)*(MC_Dispositivo!$F$36:$BE$36=$BS$1)*(MC_Dispositivo!$F$43:$BE$43=AG$1),MC_Dispositivo!$F$53:$BE$189))</f>
        <v>0</v>
      </c>
      <c r="AH4" s="357" cm="1">
        <f t="array" aca="1" ref="AH4" ca="1">SUM(IF((MC_Dispositivo!$B$53:$B$189=$C4)*(MC_Dispositivo!$F$36:$BE$36=$BS$1)*(MC_Dispositivo!$F$43:$BE$43=AH$1),MC_Dispositivo!$F$53:$BE$189))</f>
        <v>0</v>
      </c>
      <c r="AI4" s="357" cm="1">
        <f t="array" aca="1" ref="AI4" ca="1">SUM(IF((MC_Dispositivo!$B$53:$B$189=$C4)*(MC_Dispositivo!$F$36:$BE$36=$BS$1)*(MC_Dispositivo!$F$43:$BE$43=AI$1),MC_Dispositivo!$F$53:$BE$189))</f>
        <v>0</v>
      </c>
      <c r="AJ4" s="357" cm="1">
        <f t="array" aca="1" ref="AJ4" ca="1">SUM(IF((MC_Dispositivo!$B$53:$B$189=$C4)*(MC_Dispositivo!$F$36:$BE$36=$BS$1)*(MC_Dispositivo!$F$43:$BE$43=AJ$1),MC_Dispositivo!$F$53:$BE$189))</f>
        <v>0</v>
      </c>
      <c r="AK4" s="358">
        <f ca="1">IF(A4="","",INDEX([10]TPU!$G:$G,MATCH($A4,[10]TPU!$A:$A,0)))</f>
        <v>3.98</v>
      </c>
      <c r="AL4" s="359">
        <f t="shared" ca="1" si="3"/>
        <v>0</v>
      </c>
      <c r="AM4" s="359">
        <f t="shared" ca="1" si="3"/>
        <v>0</v>
      </c>
      <c r="AN4" s="359">
        <f t="shared" ca="1" si="3"/>
        <v>93701.547552000018</v>
      </c>
      <c r="AO4" s="359">
        <f t="shared" ca="1" si="3"/>
        <v>33160.582308000005</v>
      </c>
      <c r="AP4" s="359">
        <f t="shared" ca="1" si="3"/>
        <v>66321.164616000009</v>
      </c>
      <c r="AQ4" s="359">
        <f t="shared" ca="1" si="3"/>
        <v>33160.582308000005</v>
      </c>
      <c r="AR4" s="359">
        <f t="shared" ca="1" si="3"/>
        <v>0</v>
      </c>
      <c r="AS4" s="359">
        <f t="shared" ca="1" si="3"/>
        <v>0</v>
      </c>
      <c r="AT4" s="359">
        <f t="shared" ca="1" si="3"/>
        <v>0</v>
      </c>
      <c r="AU4" s="359">
        <f t="shared" ca="1" si="3"/>
        <v>0</v>
      </c>
      <c r="AV4" s="359">
        <f t="shared" ca="1" si="3"/>
        <v>0</v>
      </c>
      <c r="AW4" s="359">
        <f t="shared" ca="1" si="3"/>
        <v>0</v>
      </c>
      <c r="AX4" s="359">
        <f t="shared" ca="1" si="3"/>
        <v>0</v>
      </c>
      <c r="AY4" s="359">
        <f t="shared" ca="1" si="3"/>
        <v>0</v>
      </c>
      <c r="AZ4" s="359">
        <f t="shared" ca="1" si="3"/>
        <v>0</v>
      </c>
      <c r="BA4" s="359">
        <f t="shared" ca="1" si="3"/>
        <v>0</v>
      </c>
      <c r="BB4" s="359">
        <f t="shared" ca="1" si="3"/>
        <v>0</v>
      </c>
      <c r="BC4" s="359">
        <f t="shared" ca="1" si="3"/>
        <v>0</v>
      </c>
      <c r="BD4" s="359">
        <f t="shared" ca="1" si="3"/>
        <v>0</v>
      </c>
      <c r="BE4" s="359">
        <f t="shared" ca="1" si="3"/>
        <v>0</v>
      </c>
      <c r="BF4" s="359">
        <f t="shared" ca="1" si="3"/>
        <v>0</v>
      </c>
      <c r="BG4" s="359">
        <f t="shared" ca="1" si="3"/>
        <v>0</v>
      </c>
      <c r="BH4" s="359">
        <f t="shared" ca="1" si="3"/>
        <v>0</v>
      </c>
      <c r="BI4" s="359">
        <f t="shared" ca="1" si="3"/>
        <v>0</v>
      </c>
      <c r="BJ4" s="359">
        <f t="shared" ca="1" si="3"/>
        <v>0</v>
      </c>
      <c r="BK4" s="359">
        <f t="shared" ca="1" si="3"/>
        <v>0</v>
      </c>
      <c r="BL4" s="359">
        <f t="shared" ca="1" si="3"/>
        <v>0</v>
      </c>
      <c r="BM4" s="359">
        <f t="shared" ca="1" si="3"/>
        <v>0</v>
      </c>
      <c r="BN4" s="359">
        <f t="shared" ca="1" si="3"/>
        <v>0</v>
      </c>
      <c r="BO4" s="359">
        <f t="shared" ca="1" si="3"/>
        <v>0</v>
      </c>
      <c r="BP4" s="358">
        <f t="shared" ca="1" si="4"/>
        <v>226343.87678400005</v>
      </c>
      <c r="BQ4" s="206"/>
      <c r="BR4" s="234" t="str">
        <f t="shared" ref="BR4:BR67" si="5">IF(BQ4="","",BQ4/$BQ$2)</f>
        <v/>
      </c>
      <c r="BT4" s="236"/>
    </row>
    <row r="5" spans="1:75" ht="20.100000000000001" customHeight="1" outlineLevel="1" x14ac:dyDescent="0.2">
      <c r="A5" s="354" t="str">
        <f ca="1">INDEX(MC_Dispositivo!B:E,MATCH('Quantitativo_MG-262'!C5,MC_Dispositivo!B:B,0),2)</f>
        <v>RO-00881</v>
      </c>
      <c r="B5" s="354" t="str">
        <f ca="1">INDEX([10]TPU!$B:$B,MATCH($A5,[10]TPU!$A:$A,0))</f>
        <v>SICOR</v>
      </c>
      <c r="C5" s="354" t="s">
        <v>30</v>
      </c>
      <c r="D5" s="355" t="str">
        <f ca="1">INDEX(MC_Dispositivo!B:E,MATCH('Quantitativo_MG-262'!C5,MC_Dispositivo!B:B,0),3)</f>
        <v>Transporte com caminhão basculante de 6 m³ - rodovia pavimentada</v>
      </c>
      <c r="E5" s="354" t="str">
        <f ca="1">INDEX(MC_Dispositivo!B:E,MATCH('Quantitativo_MG-262'!C5,MC_Dispositivo!B:B,0),4)</f>
        <v>txkm</v>
      </c>
      <c r="F5" s="356" cm="1">
        <f t="array" aca="1" ref="F5" ca="1">IF($BS$1="Todos",SUM(IF(($BS$1="todos")*(MC_Dispositivo!$B$54:$B$212=$C5),MC_Dispositivo!$F$54:$BE$212)),SUM(IF((MC_Dispositivo!$F$36:$BE$36=$BS$1)*(MC_Dispositivo!$B$54:$B$212=$C5),MC_Dispositivo!$F$54:$BE$212)))</f>
        <v>909925.13280000025</v>
      </c>
      <c r="G5" s="357" cm="1">
        <f t="array" aca="1" ref="G5" ca="1">SUM(IF((MC_Dispositivo!$B$53:$B$189=$C5)*(MC_Dispositivo!$F$36:$BE$36=$BS$1)*(MC_Dispositivo!$F$43:$BE$43=G$1),MC_Dispositivo!$F$53:$BE$189))</f>
        <v>0</v>
      </c>
      <c r="H5" s="357" cm="1">
        <f t="array" aca="1" ref="H5" ca="1">SUM(IF((MC_Dispositivo!$B$53:$B$189=$C5)*(MC_Dispositivo!$F$36:$BE$36=$BS$1)*(MC_Dispositivo!$F$43:$BE$43=H$1),MC_Dispositivo!$F$53:$BE$189))</f>
        <v>0</v>
      </c>
      <c r="I5" s="357" cm="1">
        <f t="array" aca="1" ref="I5" ca="1">SUM(IF((MC_Dispositivo!$B$53:$B$189=$C5)*(MC_Dispositivo!$F$36:$BE$36=$BS$1)*(MC_Dispositivo!$F$43:$BE$43=I$1),MC_Dispositivo!$F$53:$BE$189))</f>
        <v>376689.63840000005</v>
      </c>
      <c r="J5" s="357" cm="1">
        <f t="array" aca="1" ref="J5" ca="1">SUM(IF((MC_Dispositivo!$B$53:$B$189=$C5)*(MC_Dispositivo!$F$36:$BE$36=$BS$1)*(MC_Dispositivo!$F$43:$BE$43=J$1),MC_Dispositivo!$F$53:$BE$189))</f>
        <v>133308.87360000002</v>
      </c>
      <c r="K5" s="357" cm="1">
        <f t="array" aca="1" ref="K5" ca="1">SUM(IF((MC_Dispositivo!$B$53:$B$189=$C5)*(MC_Dispositivo!$F$36:$BE$36=$BS$1)*(MC_Dispositivo!$F$43:$BE$43=K$1),MC_Dispositivo!$F$53:$BE$189))</f>
        <v>266617.74720000004</v>
      </c>
      <c r="L5" s="357" cm="1">
        <f t="array" aca="1" ref="L5" ca="1">SUM(IF((MC_Dispositivo!$B$53:$B$189=$C5)*(MC_Dispositivo!$F$36:$BE$36=$BS$1)*(MC_Dispositivo!$F$43:$BE$43=L$1),MC_Dispositivo!$F$53:$BE$189))</f>
        <v>133308.87360000002</v>
      </c>
      <c r="M5" s="357" cm="1">
        <f t="array" aca="1" ref="M5" ca="1">SUM(IF((MC_Dispositivo!$B$53:$B$189=$C5)*(MC_Dispositivo!$F$36:$BE$36=$BS$1)*(MC_Dispositivo!$F$43:$BE$43=M$1),MC_Dispositivo!$F$53:$BE$189))</f>
        <v>0</v>
      </c>
      <c r="N5" s="357" cm="1">
        <f t="array" aca="1" ref="N5" ca="1">SUM(IF((MC_Dispositivo!$B$53:$B$189=$C5)*(MC_Dispositivo!$F$36:$BE$36=$BS$1)*(MC_Dispositivo!$F$43:$BE$43=N$1),MC_Dispositivo!$F$53:$BE$189))</f>
        <v>0</v>
      </c>
      <c r="O5" s="357" cm="1">
        <f t="array" aca="1" ref="O5" ca="1">SUM(IF((MC_Dispositivo!$B$53:$B$189=$C5)*(MC_Dispositivo!$F$36:$BE$36=$BS$1)*(MC_Dispositivo!$F$43:$BE$43=O$1),MC_Dispositivo!$F$53:$BE$189))</f>
        <v>0</v>
      </c>
      <c r="P5" s="357" cm="1">
        <f t="array" aca="1" ref="P5" ca="1">SUM(IF((MC_Dispositivo!$B$53:$B$189=$C5)*(MC_Dispositivo!$F$36:$BE$36=$BS$1)*(MC_Dispositivo!$F$43:$BE$43=P$1),MC_Dispositivo!$F$53:$BE$189))</f>
        <v>0</v>
      </c>
      <c r="Q5" s="357" cm="1">
        <f t="array" aca="1" ref="Q5" ca="1">SUM(IF((MC_Dispositivo!$B$53:$B$189=$C5)*(MC_Dispositivo!$F$36:$BE$36=$BS$1)*(MC_Dispositivo!$F$43:$BE$43=Q$1),MC_Dispositivo!$F$53:$BE$189))</f>
        <v>0</v>
      </c>
      <c r="R5" s="357" cm="1">
        <f t="array" aca="1" ref="R5" ca="1">SUM(IF((MC_Dispositivo!$B$53:$B$189=$C5)*(MC_Dispositivo!$F$36:$BE$36=$BS$1)*(MC_Dispositivo!$F$43:$BE$43=R$1),MC_Dispositivo!$F$53:$BE$189))</f>
        <v>0</v>
      </c>
      <c r="S5" s="357" cm="1">
        <f t="array" aca="1" ref="S5" ca="1">SUM(IF((MC_Dispositivo!$B$53:$B$189=$C5)*(MC_Dispositivo!$F$36:$BE$36=$BS$1)*(MC_Dispositivo!$F$43:$BE$43=S$1),MC_Dispositivo!$F$53:$BE$189))</f>
        <v>0</v>
      </c>
      <c r="T5" s="357" cm="1">
        <f t="array" aca="1" ref="T5" ca="1">SUM(IF((MC_Dispositivo!$B$53:$B$189=$C5)*(MC_Dispositivo!$F$36:$BE$36=$BS$1)*(MC_Dispositivo!$F$43:$BE$43=T$1),MC_Dispositivo!$F$53:$BE$189))</f>
        <v>0</v>
      </c>
      <c r="U5" s="357" cm="1">
        <f t="array" aca="1" ref="U5" ca="1">SUM(IF((MC_Dispositivo!$B$53:$B$189=$C5)*(MC_Dispositivo!$F$36:$BE$36=$BS$1)*(MC_Dispositivo!$F$43:$BE$43=U$1),MC_Dispositivo!$F$53:$BE$189))</f>
        <v>0</v>
      </c>
      <c r="V5" s="357" cm="1">
        <f t="array" aca="1" ref="V5" ca="1">SUM(IF((MC_Dispositivo!$B$53:$B$189=$C5)*(MC_Dispositivo!$F$36:$BE$36=$BS$1)*(MC_Dispositivo!$F$43:$BE$43=V$1),MC_Dispositivo!$F$53:$BE$189))</f>
        <v>0</v>
      </c>
      <c r="W5" s="357" cm="1">
        <f t="array" aca="1" ref="W5" ca="1">SUM(IF((MC_Dispositivo!$B$53:$B$189=$C5)*(MC_Dispositivo!$F$36:$BE$36=$BS$1)*(MC_Dispositivo!$F$43:$BE$43=W$1),MC_Dispositivo!$F$53:$BE$189))</f>
        <v>0</v>
      </c>
      <c r="X5" s="357" cm="1">
        <f t="array" aca="1" ref="X5" ca="1">SUM(IF((MC_Dispositivo!$B$53:$B$189=$C5)*(MC_Dispositivo!$F$36:$BE$36=$BS$1)*(MC_Dispositivo!$F$43:$BE$43=X$1),MC_Dispositivo!$F$53:$BE$189))</f>
        <v>0</v>
      </c>
      <c r="Y5" s="357" cm="1">
        <f t="array" aca="1" ref="Y5" ca="1">SUM(IF((MC_Dispositivo!$B$53:$B$189=$C5)*(MC_Dispositivo!$F$36:$BE$36=$BS$1)*(MC_Dispositivo!$F$43:$BE$43=Y$1),MC_Dispositivo!$F$53:$BE$189))</f>
        <v>0</v>
      </c>
      <c r="Z5" s="357" cm="1">
        <f t="array" aca="1" ref="Z5" ca="1">SUM(IF((MC_Dispositivo!$B$53:$B$189=$C5)*(MC_Dispositivo!$F$36:$BE$36=$BS$1)*(MC_Dispositivo!$F$43:$BE$43=Z$1),MC_Dispositivo!$F$53:$BE$189))</f>
        <v>0</v>
      </c>
      <c r="AA5" s="357" cm="1">
        <f t="array" aca="1" ref="AA5" ca="1">SUM(IF((MC_Dispositivo!$B$53:$B$189=$C5)*(MC_Dispositivo!$F$36:$BE$36=$BS$1)*(MC_Dispositivo!$F$43:$BE$43=AA$1),MC_Dispositivo!$F$53:$BE$189))</f>
        <v>0</v>
      </c>
      <c r="AB5" s="357" cm="1">
        <f t="array" aca="1" ref="AB5" ca="1">SUM(IF((MC_Dispositivo!$B$53:$B$189=$C5)*(MC_Dispositivo!$F$36:$BE$36=$BS$1)*(MC_Dispositivo!$F$43:$BE$43=AB$1),MC_Dispositivo!$F$53:$BE$189))</f>
        <v>0</v>
      </c>
      <c r="AC5" s="357" cm="1">
        <f t="array" aca="1" ref="AC5" ca="1">SUM(IF((MC_Dispositivo!$B$53:$B$189=$C5)*(MC_Dispositivo!$F$36:$BE$36=$BS$1)*(MC_Dispositivo!$F$43:$BE$43=AC$1),MC_Dispositivo!$F$53:$BE$189))</f>
        <v>0</v>
      </c>
      <c r="AD5" s="357" cm="1">
        <f t="array" aca="1" ref="AD5" ca="1">SUM(IF((MC_Dispositivo!$B$53:$B$189=$C5)*(MC_Dispositivo!$F$36:$BE$36=$BS$1)*(MC_Dispositivo!$F$43:$BE$43=AD$1),MC_Dispositivo!$F$53:$BE$189))</f>
        <v>0</v>
      </c>
      <c r="AE5" s="357" cm="1">
        <f t="array" aca="1" ref="AE5" ca="1">SUM(IF((MC_Dispositivo!$B$53:$B$189=$C5)*(MC_Dispositivo!$F$36:$BE$36=$BS$1)*(MC_Dispositivo!$F$43:$BE$43=AE$1),MC_Dispositivo!$F$53:$BE$189))</f>
        <v>0</v>
      </c>
      <c r="AF5" s="357" cm="1">
        <f t="array" aca="1" ref="AF5" ca="1">SUM(IF((MC_Dispositivo!$B$53:$B$189=$C5)*(MC_Dispositivo!$F$36:$BE$36=$BS$1)*(MC_Dispositivo!$F$43:$BE$43=AF$1),MC_Dispositivo!$F$53:$BE$189))</f>
        <v>0</v>
      </c>
      <c r="AG5" s="357" cm="1">
        <f t="array" aca="1" ref="AG5" ca="1">SUM(IF((MC_Dispositivo!$B$53:$B$189=$C5)*(MC_Dispositivo!$F$36:$BE$36=$BS$1)*(MC_Dispositivo!$F$43:$BE$43=AG$1),MC_Dispositivo!$F$53:$BE$189))</f>
        <v>0</v>
      </c>
      <c r="AH5" s="357" cm="1">
        <f t="array" aca="1" ref="AH5" ca="1">SUM(IF((MC_Dispositivo!$B$53:$B$189=$C5)*(MC_Dispositivo!$F$36:$BE$36=$BS$1)*(MC_Dispositivo!$F$43:$BE$43=AH$1),MC_Dispositivo!$F$53:$BE$189))</f>
        <v>0</v>
      </c>
      <c r="AI5" s="357" cm="1">
        <f t="array" aca="1" ref="AI5" ca="1">SUM(IF((MC_Dispositivo!$B$53:$B$189=$C5)*(MC_Dispositivo!$F$36:$BE$36=$BS$1)*(MC_Dispositivo!$F$43:$BE$43=AI$1),MC_Dispositivo!$F$53:$BE$189))</f>
        <v>0</v>
      </c>
      <c r="AJ5" s="357" cm="1">
        <f t="array" aca="1" ref="AJ5" ca="1">SUM(IF((MC_Dispositivo!$B$53:$B$189=$C5)*(MC_Dispositivo!$F$36:$BE$36=$BS$1)*(MC_Dispositivo!$F$43:$BE$43=AJ$1),MC_Dispositivo!$F$53:$BE$189))</f>
        <v>0</v>
      </c>
      <c r="AK5" s="358">
        <f ca="1">IF(A5="","",INDEX([10]TPU!$G:$G,MATCH($A5,[10]TPU!$A:$A,0)))</f>
        <v>0.96</v>
      </c>
      <c r="AL5" s="359">
        <f t="shared" ca="1" si="3"/>
        <v>0</v>
      </c>
      <c r="AM5" s="359">
        <f t="shared" ca="1" si="3"/>
        <v>0</v>
      </c>
      <c r="AN5" s="359">
        <f t="shared" ca="1" si="3"/>
        <v>361622.05286400003</v>
      </c>
      <c r="AO5" s="359">
        <f t="shared" ca="1" si="3"/>
        <v>127976.51865600001</v>
      </c>
      <c r="AP5" s="359">
        <f t="shared" ca="1" si="3"/>
        <v>255953.03731200003</v>
      </c>
      <c r="AQ5" s="359">
        <f t="shared" ca="1" si="3"/>
        <v>127976.51865600001</v>
      </c>
      <c r="AR5" s="359">
        <f t="shared" ca="1" si="3"/>
        <v>0</v>
      </c>
      <c r="AS5" s="359">
        <f t="shared" ca="1" si="3"/>
        <v>0</v>
      </c>
      <c r="AT5" s="359">
        <f t="shared" ca="1" si="3"/>
        <v>0</v>
      </c>
      <c r="AU5" s="359">
        <f t="shared" ca="1" si="3"/>
        <v>0</v>
      </c>
      <c r="AV5" s="359">
        <f t="shared" ca="1" si="3"/>
        <v>0</v>
      </c>
      <c r="AW5" s="359">
        <f t="shared" ca="1" si="3"/>
        <v>0</v>
      </c>
      <c r="AX5" s="359">
        <f t="shared" ca="1" si="3"/>
        <v>0</v>
      </c>
      <c r="AY5" s="359">
        <f t="shared" ca="1" si="3"/>
        <v>0</v>
      </c>
      <c r="AZ5" s="359">
        <f t="shared" ca="1" si="3"/>
        <v>0</v>
      </c>
      <c r="BA5" s="359">
        <f t="shared" ca="1" si="3"/>
        <v>0</v>
      </c>
      <c r="BB5" s="359">
        <f t="shared" ca="1" si="3"/>
        <v>0</v>
      </c>
      <c r="BC5" s="359">
        <f t="shared" ca="1" si="3"/>
        <v>0</v>
      </c>
      <c r="BD5" s="359">
        <f t="shared" ca="1" si="3"/>
        <v>0</v>
      </c>
      <c r="BE5" s="359">
        <f t="shared" ca="1" si="3"/>
        <v>0</v>
      </c>
      <c r="BF5" s="359">
        <f t="shared" ca="1" si="3"/>
        <v>0</v>
      </c>
      <c r="BG5" s="359">
        <f t="shared" ca="1" si="3"/>
        <v>0</v>
      </c>
      <c r="BH5" s="359">
        <f t="shared" ca="1" si="3"/>
        <v>0</v>
      </c>
      <c r="BI5" s="359">
        <f t="shared" ca="1" si="3"/>
        <v>0</v>
      </c>
      <c r="BJ5" s="359">
        <f t="shared" ca="1" si="3"/>
        <v>0</v>
      </c>
      <c r="BK5" s="359">
        <f t="shared" ca="1" si="3"/>
        <v>0</v>
      </c>
      <c r="BL5" s="359">
        <f t="shared" ca="1" si="3"/>
        <v>0</v>
      </c>
      <c r="BM5" s="359">
        <f t="shared" ca="1" si="3"/>
        <v>0</v>
      </c>
      <c r="BN5" s="359">
        <f t="shared" ca="1" si="3"/>
        <v>0</v>
      </c>
      <c r="BO5" s="359">
        <f t="shared" ca="1" si="3"/>
        <v>0</v>
      </c>
      <c r="BP5" s="358">
        <f t="shared" ca="1" si="4"/>
        <v>873528.1274880002</v>
      </c>
      <c r="BQ5" s="206"/>
      <c r="BR5" s="234" t="str">
        <f t="shared" si="5"/>
        <v/>
      </c>
      <c r="BT5" s="236"/>
    </row>
    <row r="6" spans="1:75" ht="20.100000000000001" customHeight="1" outlineLevel="1" x14ac:dyDescent="0.2">
      <c r="A6" s="354">
        <f ca="1">INDEX(MC_Dispositivo!B:E,MATCH('Quantitativo_MG-262'!C6,MC_Dispositivo!B:B,0),2)</f>
        <v>4413942</v>
      </c>
      <c r="B6" s="354" t="str">
        <f ca="1">INDEX([10]TPU!$B:$B,MATCH($A6,[10]TPU!$A:$A,0))</f>
        <v>SICRO</v>
      </c>
      <c r="C6" s="354" t="s">
        <v>31</v>
      </c>
      <c r="D6" s="355" t="str">
        <f ca="1">INDEX(MC_Dispositivo!B:E,MATCH('Quantitativo_MG-262'!C6,MC_Dispositivo!B:B,0),3)</f>
        <v>Espalhamento de material em bota-fora</v>
      </c>
      <c r="E6" s="354" t="str">
        <f ca="1">INDEX(MC_Dispositivo!B:E,MATCH('Quantitativo_MG-262'!C6,MC_Dispositivo!B:B,0),4)</f>
        <v>m³</v>
      </c>
      <c r="F6" s="356" cm="1">
        <f t="array" aca="1" ref="F6" ca="1">IF($BS$1="Todos",SUM(IF(($BS$1="todos")*(MC_Dispositivo!$B$54:$B$212=$C6),MC_Dispositivo!$F$54:$BE$212)),SUM(IF((MC_Dispositivo!$F$36:$BE$36=$BS$1)*(MC_Dispositivo!$B$54:$B$212=$C6),MC_Dispositivo!$F$54:$BE$212)))</f>
        <v>56870.320800000016</v>
      </c>
      <c r="G6" s="357" cm="1">
        <f t="array" aca="1" ref="G6" ca="1">SUM(IF((MC_Dispositivo!$B$53:$B$189=$C6)*(MC_Dispositivo!$F$36:$BE$36=$BS$1)*(MC_Dispositivo!$F$43:$BE$43=G$1),MC_Dispositivo!$F$53:$BE$189))</f>
        <v>0</v>
      </c>
      <c r="H6" s="357" cm="1">
        <f t="array" aca="1" ref="H6" ca="1">SUM(IF((MC_Dispositivo!$B$53:$B$189=$C6)*(MC_Dispositivo!$F$36:$BE$36=$BS$1)*(MC_Dispositivo!$F$43:$BE$43=H$1),MC_Dispositivo!$F$53:$BE$189))</f>
        <v>0</v>
      </c>
      <c r="I6" s="357" cm="1">
        <f t="array" aca="1" ref="I6" ca="1">SUM(IF((MC_Dispositivo!$B$53:$B$189=$C6)*(MC_Dispositivo!$F$36:$BE$36=$BS$1)*(MC_Dispositivo!$F$43:$BE$43=I$1),MC_Dispositivo!$F$53:$BE$189))</f>
        <v>23543.102400000003</v>
      </c>
      <c r="J6" s="357" cm="1">
        <f t="array" aca="1" ref="J6" ca="1">SUM(IF((MC_Dispositivo!$B$53:$B$189=$C6)*(MC_Dispositivo!$F$36:$BE$36=$BS$1)*(MC_Dispositivo!$F$43:$BE$43=J$1),MC_Dispositivo!$F$53:$BE$189))</f>
        <v>8331.8046000000013</v>
      </c>
      <c r="K6" s="357" cm="1">
        <f t="array" aca="1" ref="K6" ca="1">SUM(IF((MC_Dispositivo!$B$53:$B$189=$C6)*(MC_Dispositivo!$F$36:$BE$36=$BS$1)*(MC_Dispositivo!$F$43:$BE$43=K$1),MC_Dispositivo!$F$53:$BE$189))</f>
        <v>16663.609200000003</v>
      </c>
      <c r="L6" s="357" cm="1">
        <f t="array" aca="1" ref="L6" ca="1">SUM(IF((MC_Dispositivo!$B$53:$B$189=$C6)*(MC_Dispositivo!$F$36:$BE$36=$BS$1)*(MC_Dispositivo!$F$43:$BE$43=L$1),MC_Dispositivo!$F$53:$BE$189))</f>
        <v>8331.8046000000013</v>
      </c>
      <c r="M6" s="357" cm="1">
        <f t="array" aca="1" ref="M6" ca="1">SUM(IF((MC_Dispositivo!$B$53:$B$189=$C6)*(MC_Dispositivo!$F$36:$BE$36=$BS$1)*(MC_Dispositivo!$F$43:$BE$43=M$1),MC_Dispositivo!$F$53:$BE$189))</f>
        <v>0</v>
      </c>
      <c r="N6" s="357" cm="1">
        <f t="array" aca="1" ref="N6" ca="1">SUM(IF((MC_Dispositivo!$B$53:$B$189=$C6)*(MC_Dispositivo!$F$36:$BE$36=$BS$1)*(MC_Dispositivo!$F$43:$BE$43=N$1),MC_Dispositivo!$F$53:$BE$189))</f>
        <v>0</v>
      </c>
      <c r="O6" s="357" cm="1">
        <f t="array" aca="1" ref="O6" ca="1">SUM(IF((MC_Dispositivo!$B$53:$B$189=$C6)*(MC_Dispositivo!$F$36:$BE$36=$BS$1)*(MC_Dispositivo!$F$43:$BE$43=O$1),MC_Dispositivo!$F$53:$BE$189))</f>
        <v>0</v>
      </c>
      <c r="P6" s="357" cm="1">
        <f t="array" aca="1" ref="P6" ca="1">SUM(IF((MC_Dispositivo!$B$53:$B$189=$C6)*(MC_Dispositivo!$F$36:$BE$36=$BS$1)*(MC_Dispositivo!$F$43:$BE$43=P$1),MC_Dispositivo!$F$53:$BE$189))</f>
        <v>0</v>
      </c>
      <c r="Q6" s="357" cm="1">
        <f t="array" aca="1" ref="Q6" ca="1">SUM(IF((MC_Dispositivo!$B$53:$B$189=$C6)*(MC_Dispositivo!$F$36:$BE$36=$BS$1)*(MC_Dispositivo!$F$43:$BE$43=Q$1),MC_Dispositivo!$F$53:$BE$189))</f>
        <v>0</v>
      </c>
      <c r="R6" s="357" cm="1">
        <f t="array" aca="1" ref="R6" ca="1">SUM(IF((MC_Dispositivo!$B$53:$B$189=$C6)*(MC_Dispositivo!$F$36:$BE$36=$BS$1)*(MC_Dispositivo!$F$43:$BE$43=R$1),MC_Dispositivo!$F$53:$BE$189))</f>
        <v>0</v>
      </c>
      <c r="S6" s="357" cm="1">
        <f t="array" aca="1" ref="S6" ca="1">SUM(IF((MC_Dispositivo!$B$53:$B$189=$C6)*(MC_Dispositivo!$F$36:$BE$36=$BS$1)*(MC_Dispositivo!$F$43:$BE$43=S$1),MC_Dispositivo!$F$53:$BE$189))</f>
        <v>0</v>
      </c>
      <c r="T6" s="357" cm="1">
        <f t="array" aca="1" ref="T6" ca="1">SUM(IF((MC_Dispositivo!$B$53:$B$189=$C6)*(MC_Dispositivo!$F$36:$BE$36=$BS$1)*(MC_Dispositivo!$F$43:$BE$43=T$1),MC_Dispositivo!$F$53:$BE$189))</f>
        <v>0</v>
      </c>
      <c r="U6" s="357" cm="1">
        <f t="array" aca="1" ref="U6" ca="1">SUM(IF((MC_Dispositivo!$B$53:$B$189=$C6)*(MC_Dispositivo!$F$36:$BE$36=$BS$1)*(MC_Dispositivo!$F$43:$BE$43=U$1),MC_Dispositivo!$F$53:$BE$189))</f>
        <v>0</v>
      </c>
      <c r="V6" s="357" cm="1">
        <f t="array" aca="1" ref="V6" ca="1">SUM(IF((MC_Dispositivo!$B$53:$B$189=$C6)*(MC_Dispositivo!$F$36:$BE$36=$BS$1)*(MC_Dispositivo!$F$43:$BE$43=V$1),MC_Dispositivo!$F$53:$BE$189))</f>
        <v>0</v>
      </c>
      <c r="W6" s="357" cm="1">
        <f t="array" aca="1" ref="W6" ca="1">SUM(IF((MC_Dispositivo!$B$53:$B$189=$C6)*(MC_Dispositivo!$F$36:$BE$36=$BS$1)*(MC_Dispositivo!$F$43:$BE$43=W$1),MC_Dispositivo!$F$53:$BE$189))</f>
        <v>0</v>
      </c>
      <c r="X6" s="357" cm="1">
        <f t="array" aca="1" ref="X6" ca="1">SUM(IF((MC_Dispositivo!$B$53:$B$189=$C6)*(MC_Dispositivo!$F$36:$BE$36=$BS$1)*(MC_Dispositivo!$F$43:$BE$43=X$1),MC_Dispositivo!$F$53:$BE$189))</f>
        <v>0</v>
      </c>
      <c r="Y6" s="357" cm="1">
        <f t="array" aca="1" ref="Y6" ca="1">SUM(IF((MC_Dispositivo!$B$53:$B$189=$C6)*(MC_Dispositivo!$F$36:$BE$36=$BS$1)*(MC_Dispositivo!$F$43:$BE$43=Y$1),MC_Dispositivo!$F$53:$BE$189))</f>
        <v>0</v>
      </c>
      <c r="Z6" s="357" cm="1">
        <f t="array" aca="1" ref="Z6" ca="1">SUM(IF((MC_Dispositivo!$B$53:$B$189=$C6)*(MC_Dispositivo!$F$36:$BE$36=$BS$1)*(MC_Dispositivo!$F$43:$BE$43=Z$1),MC_Dispositivo!$F$53:$BE$189))</f>
        <v>0</v>
      </c>
      <c r="AA6" s="357" cm="1">
        <f t="array" aca="1" ref="AA6" ca="1">SUM(IF((MC_Dispositivo!$B$53:$B$189=$C6)*(MC_Dispositivo!$F$36:$BE$36=$BS$1)*(MC_Dispositivo!$F$43:$BE$43=AA$1),MC_Dispositivo!$F$53:$BE$189))</f>
        <v>0</v>
      </c>
      <c r="AB6" s="357" cm="1">
        <f t="array" aca="1" ref="AB6" ca="1">SUM(IF((MC_Dispositivo!$B$53:$B$189=$C6)*(MC_Dispositivo!$F$36:$BE$36=$BS$1)*(MC_Dispositivo!$F$43:$BE$43=AB$1),MC_Dispositivo!$F$53:$BE$189))</f>
        <v>0</v>
      </c>
      <c r="AC6" s="357" cm="1">
        <f t="array" aca="1" ref="AC6" ca="1">SUM(IF((MC_Dispositivo!$B$53:$B$189=$C6)*(MC_Dispositivo!$F$36:$BE$36=$BS$1)*(MC_Dispositivo!$F$43:$BE$43=AC$1),MC_Dispositivo!$F$53:$BE$189))</f>
        <v>0</v>
      </c>
      <c r="AD6" s="357" cm="1">
        <f t="array" aca="1" ref="AD6" ca="1">SUM(IF((MC_Dispositivo!$B$53:$B$189=$C6)*(MC_Dispositivo!$F$36:$BE$36=$BS$1)*(MC_Dispositivo!$F$43:$BE$43=AD$1),MC_Dispositivo!$F$53:$BE$189))</f>
        <v>0</v>
      </c>
      <c r="AE6" s="357" cm="1">
        <f t="array" aca="1" ref="AE6" ca="1">SUM(IF((MC_Dispositivo!$B$53:$B$189=$C6)*(MC_Dispositivo!$F$36:$BE$36=$BS$1)*(MC_Dispositivo!$F$43:$BE$43=AE$1),MC_Dispositivo!$F$53:$BE$189))</f>
        <v>0</v>
      </c>
      <c r="AF6" s="357" cm="1">
        <f t="array" aca="1" ref="AF6" ca="1">SUM(IF((MC_Dispositivo!$B$53:$B$189=$C6)*(MC_Dispositivo!$F$36:$BE$36=$BS$1)*(MC_Dispositivo!$F$43:$BE$43=AF$1),MC_Dispositivo!$F$53:$BE$189))</f>
        <v>0</v>
      </c>
      <c r="AG6" s="357" cm="1">
        <f t="array" aca="1" ref="AG6" ca="1">SUM(IF((MC_Dispositivo!$B$53:$B$189=$C6)*(MC_Dispositivo!$F$36:$BE$36=$BS$1)*(MC_Dispositivo!$F$43:$BE$43=AG$1),MC_Dispositivo!$F$53:$BE$189))</f>
        <v>0</v>
      </c>
      <c r="AH6" s="357" cm="1">
        <f t="array" aca="1" ref="AH6" ca="1">SUM(IF((MC_Dispositivo!$B$53:$B$189=$C6)*(MC_Dispositivo!$F$36:$BE$36=$BS$1)*(MC_Dispositivo!$F$43:$BE$43=AH$1),MC_Dispositivo!$F$53:$BE$189))</f>
        <v>0</v>
      </c>
      <c r="AI6" s="357" cm="1">
        <f t="array" aca="1" ref="AI6" ca="1">SUM(IF((MC_Dispositivo!$B$53:$B$189=$C6)*(MC_Dispositivo!$F$36:$BE$36=$BS$1)*(MC_Dispositivo!$F$43:$BE$43=AI$1),MC_Dispositivo!$F$53:$BE$189))</f>
        <v>0</v>
      </c>
      <c r="AJ6" s="357" cm="1">
        <f t="array" aca="1" ref="AJ6" ca="1">SUM(IF((MC_Dispositivo!$B$53:$B$189=$C6)*(MC_Dispositivo!$F$36:$BE$36=$BS$1)*(MC_Dispositivo!$F$43:$BE$43=AJ$1),MC_Dispositivo!$F$53:$BE$189))</f>
        <v>0</v>
      </c>
      <c r="AK6" s="358">
        <f ca="1">IF(A6="","",INDEX([10]TPU!$G:$G,MATCH($A6,[10]TPU!$A:$A,0)))</f>
        <v>2.44</v>
      </c>
      <c r="AL6" s="359">
        <f t="shared" ca="1" si="3"/>
        <v>0</v>
      </c>
      <c r="AM6" s="359">
        <f t="shared" ca="1" si="3"/>
        <v>0</v>
      </c>
      <c r="AN6" s="359">
        <f t="shared" ca="1" si="3"/>
        <v>57445.169856000008</v>
      </c>
      <c r="AO6" s="359">
        <f t="shared" ca="1" si="3"/>
        <v>20329.603224000002</v>
      </c>
      <c r="AP6" s="359">
        <f t="shared" ca="1" si="3"/>
        <v>40659.206448000004</v>
      </c>
      <c r="AQ6" s="359">
        <f t="shared" ca="1" si="3"/>
        <v>20329.603224000002</v>
      </c>
      <c r="AR6" s="359">
        <f t="shared" ca="1" si="3"/>
        <v>0</v>
      </c>
      <c r="AS6" s="359">
        <f t="shared" ca="1" si="3"/>
        <v>0</v>
      </c>
      <c r="AT6" s="359">
        <f t="shared" ca="1" si="3"/>
        <v>0</v>
      </c>
      <c r="AU6" s="359">
        <f t="shared" ca="1" si="3"/>
        <v>0</v>
      </c>
      <c r="AV6" s="359">
        <f t="shared" ca="1" si="3"/>
        <v>0</v>
      </c>
      <c r="AW6" s="359">
        <f t="shared" ca="1" si="3"/>
        <v>0</v>
      </c>
      <c r="AX6" s="359">
        <f t="shared" ca="1" si="3"/>
        <v>0</v>
      </c>
      <c r="AY6" s="359">
        <f t="shared" ca="1" si="3"/>
        <v>0</v>
      </c>
      <c r="AZ6" s="359">
        <f t="shared" ca="1" si="3"/>
        <v>0</v>
      </c>
      <c r="BA6" s="359">
        <f t="shared" ca="1" si="3"/>
        <v>0</v>
      </c>
      <c r="BB6" s="359">
        <f t="shared" ca="1" si="3"/>
        <v>0</v>
      </c>
      <c r="BC6" s="359">
        <f t="shared" ca="1" si="3"/>
        <v>0</v>
      </c>
      <c r="BD6" s="359">
        <f t="shared" ca="1" si="3"/>
        <v>0</v>
      </c>
      <c r="BE6" s="359">
        <f t="shared" ca="1" si="3"/>
        <v>0</v>
      </c>
      <c r="BF6" s="359">
        <f t="shared" ca="1" si="3"/>
        <v>0</v>
      </c>
      <c r="BG6" s="359">
        <f t="shared" ca="1" si="3"/>
        <v>0</v>
      </c>
      <c r="BH6" s="359">
        <f t="shared" ca="1" si="3"/>
        <v>0</v>
      </c>
      <c r="BI6" s="359">
        <f t="shared" ca="1" si="3"/>
        <v>0</v>
      </c>
      <c r="BJ6" s="359">
        <f t="shared" ca="1" si="3"/>
        <v>0</v>
      </c>
      <c r="BK6" s="359">
        <f t="shared" ca="1" si="3"/>
        <v>0</v>
      </c>
      <c r="BL6" s="359">
        <f t="shared" ca="1" si="3"/>
        <v>0</v>
      </c>
      <c r="BM6" s="359">
        <f t="shared" ca="1" si="3"/>
        <v>0</v>
      </c>
      <c r="BN6" s="359">
        <f t="shared" ca="1" si="3"/>
        <v>0</v>
      </c>
      <c r="BO6" s="359">
        <f t="shared" ca="1" si="3"/>
        <v>0</v>
      </c>
      <c r="BP6" s="358">
        <f t="shared" ca="1" si="4"/>
        <v>138763.58275200005</v>
      </c>
      <c r="BQ6" s="206"/>
      <c r="BR6" s="234" t="str">
        <f t="shared" si="5"/>
        <v/>
      </c>
      <c r="BT6" s="236"/>
    </row>
    <row r="7" spans="1:75" ht="20.100000000000001" customHeight="1" outlineLevel="1" x14ac:dyDescent="0.2">
      <c r="A7" s="354" t="str">
        <f ca="1">INDEX(MC_Dispositivo!B:E,MATCH('Quantitativo_MG-262'!C7,MC_Dispositivo!B:B,0),2)</f>
        <v>ED-50697</v>
      </c>
      <c r="B7" s="354" t="str">
        <f ca="1">INDEX([10]TPU!$B:$B,MATCH($A7,[10]TPU!$A:$A,0))</f>
        <v>SICOR</v>
      </c>
      <c r="C7" s="354" t="s">
        <v>33</v>
      </c>
      <c r="D7" s="355" t="str">
        <f ca="1">INDEX(MC_Dispositivo!B:E,MATCH('Quantitativo_MG-262'!C7,MC_Dispositivo!B:B,0),3)</f>
        <v>corte de árvore com motosserra, diâmetro do tronco de quinze (15) centímetros até trinta (30) centímetros, exclusive destocamento e afastamento</v>
      </c>
      <c r="E7" s="354" t="str">
        <f ca="1">INDEX(MC_Dispositivo!B:E,MATCH('Quantitativo_MG-262'!C7,MC_Dispositivo!B:B,0),4)</f>
        <v>un</v>
      </c>
      <c r="F7" s="356" cm="1">
        <f t="array" aca="1" ref="F7" ca="1">IF($BS$1="Todos",SUM(IF(($BS$1="todos")*(MC_Dispositivo!$B$54:$B$212=$C7),MC_Dispositivo!$F$54:$BE$212)),SUM(IF((MC_Dispositivo!$F$36:$BE$36=$BS$1)*(MC_Dispositivo!$B$54:$B$212=$C7),MC_Dispositivo!$F$54:$BE$212)))</f>
        <v>700</v>
      </c>
      <c r="G7" s="357" cm="1">
        <f t="array" aca="1" ref="G7" ca="1">SUM(IF((MC_Dispositivo!$B$53:$B$189=$C7)*(MC_Dispositivo!$F$36:$BE$36=$BS$1)*(MC_Dispositivo!$F$43:$BE$43=G$1),MC_Dispositivo!$F$53:$BE$189))</f>
        <v>0</v>
      </c>
      <c r="H7" s="357" cm="1">
        <f t="array" aca="1" ref="H7" ca="1">SUM(IF((MC_Dispositivo!$B$53:$B$189=$C7)*(MC_Dispositivo!$F$36:$BE$36=$BS$1)*(MC_Dispositivo!$F$43:$BE$43=H$1),MC_Dispositivo!$F$53:$BE$189))</f>
        <v>0</v>
      </c>
      <c r="I7" s="357" cm="1">
        <f t="array" aca="1" ref="I7" ca="1">SUM(IF((MC_Dispositivo!$B$53:$B$189=$C7)*(MC_Dispositivo!$F$36:$BE$36=$BS$1)*(MC_Dispositivo!$F$43:$BE$43=I$1),MC_Dispositivo!$F$53:$BE$189))</f>
        <v>300</v>
      </c>
      <c r="J7" s="357" cm="1">
        <f t="array" aca="1" ref="J7" ca="1">SUM(IF((MC_Dispositivo!$B$53:$B$189=$C7)*(MC_Dispositivo!$F$36:$BE$36=$BS$1)*(MC_Dispositivo!$F$43:$BE$43=J$1),MC_Dispositivo!$F$53:$BE$189))</f>
        <v>100</v>
      </c>
      <c r="K7" s="357" cm="1">
        <f t="array" aca="1" ref="K7" ca="1">SUM(IF((MC_Dispositivo!$B$53:$B$189=$C7)*(MC_Dispositivo!$F$36:$BE$36=$BS$1)*(MC_Dispositivo!$F$43:$BE$43=K$1),MC_Dispositivo!$F$53:$BE$189))</f>
        <v>200</v>
      </c>
      <c r="L7" s="357" cm="1">
        <f t="array" aca="1" ref="L7" ca="1">SUM(IF((MC_Dispositivo!$B$53:$B$189=$C7)*(MC_Dispositivo!$F$36:$BE$36=$BS$1)*(MC_Dispositivo!$F$43:$BE$43=L$1),MC_Dispositivo!$F$53:$BE$189))</f>
        <v>100</v>
      </c>
      <c r="M7" s="357" cm="1">
        <f t="array" aca="1" ref="M7" ca="1">SUM(IF((MC_Dispositivo!$B$53:$B$189=$C7)*(MC_Dispositivo!$F$36:$BE$36=$BS$1)*(MC_Dispositivo!$F$43:$BE$43=M$1),MC_Dispositivo!$F$53:$BE$189))</f>
        <v>0</v>
      </c>
      <c r="N7" s="357" cm="1">
        <f t="array" aca="1" ref="N7" ca="1">SUM(IF((MC_Dispositivo!$B$53:$B$189=$C7)*(MC_Dispositivo!$F$36:$BE$36=$BS$1)*(MC_Dispositivo!$F$43:$BE$43=N$1),MC_Dispositivo!$F$53:$BE$189))</f>
        <v>0</v>
      </c>
      <c r="O7" s="357" cm="1">
        <f t="array" aca="1" ref="O7" ca="1">SUM(IF((MC_Dispositivo!$B$53:$B$189=$C7)*(MC_Dispositivo!$F$36:$BE$36=$BS$1)*(MC_Dispositivo!$F$43:$BE$43=O$1),MC_Dispositivo!$F$53:$BE$189))</f>
        <v>0</v>
      </c>
      <c r="P7" s="357" cm="1">
        <f t="array" aca="1" ref="P7" ca="1">SUM(IF((MC_Dispositivo!$B$53:$B$189=$C7)*(MC_Dispositivo!$F$36:$BE$36=$BS$1)*(MC_Dispositivo!$F$43:$BE$43=P$1),MC_Dispositivo!$F$53:$BE$189))</f>
        <v>0</v>
      </c>
      <c r="Q7" s="357" cm="1">
        <f t="array" aca="1" ref="Q7" ca="1">SUM(IF((MC_Dispositivo!$B$53:$B$189=$C7)*(MC_Dispositivo!$F$36:$BE$36=$BS$1)*(MC_Dispositivo!$F$43:$BE$43=Q$1),MC_Dispositivo!$F$53:$BE$189))</f>
        <v>0</v>
      </c>
      <c r="R7" s="357" cm="1">
        <f t="array" aca="1" ref="R7" ca="1">SUM(IF((MC_Dispositivo!$B$53:$B$189=$C7)*(MC_Dispositivo!$F$36:$BE$36=$BS$1)*(MC_Dispositivo!$F$43:$BE$43=R$1),MC_Dispositivo!$F$53:$BE$189))</f>
        <v>0</v>
      </c>
      <c r="S7" s="357" cm="1">
        <f t="array" aca="1" ref="S7" ca="1">SUM(IF((MC_Dispositivo!$B$53:$B$189=$C7)*(MC_Dispositivo!$F$36:$BE$36=$BS$1)*(MC_Dispositivo!$F$43:$BE$43=S$1),MC_Dispositivo!$F$53:$BE$189))</f>
        <v>0</v>
      </c>
      <c r="T7" s="357" cm="1">
        <f t="array" aca="1" ref="T7" ca="1">SUM(IF((MC_Dispositivo!$B$53:$B$189=$C7)*(MC_Dispositivo!$F$36:$BE$36=$BS$1)*(MC_Dispositivo!$F$43:$BE$43=T$1),MC_Dispositivo!$F$53:$BE$189))</f>
        <v>0</v>
      </c>
      <c r="U7" s="357" cm="1">
        <f t="array" aca="1" ref="U7" ca="1">SUM(IF((MC_Dispositivo!$B$53:$B$189=$C7)*(MC_Dispositivo!$F$36:$BE$36=$BS$1)*(MC_Dispositivo!$F$43:$BE$43=U$1),MC_Dispositivo!$F$53:$BE$189))</f>
        <v>0</v>
      </c>
      <c r="V7" s="357" cm="1">
        <f t="array" aca="1" ref="V7" ca="1">SUM(IF((MC_Dispositivo!$B$53:$B$189=$C7)*(MC_Dispositivo!$F$36:$BE$36=$BS$1)*(MC_Dispositivo!$F$43:$BE$43=V$1),MC_Dispositivo!$F$53:$BE$189))</f>
        <v>0</v>
      </c>
      <c r="W7" s="357" cm="1">
        <f t="array" aca="1" ref="W7" ca="1">SUM(IF((MC_Dispositivo!$B$53:$B$189=$C7)*(MC_Dispositivo!$F$36:$BE$36=$BS$1)*(MC_Dispositivo!$F$43:$BE$43=W$1),MC_Dispositivo!$F$53:$BE$189))</f>
        <v>0</v>
      </c>
      <c r="X7" s="357" cm="1">
        <f t="array" aca="1" ref="X7" ca="1">SUM(IF((MC_Dispositivo!$B$53:$B$189=$C7)*(MC_Dispositivo!$F$36:$BE$36=$BS$1)*(MC_Dispositivo!$F$43:$BE$43=X$1),MC_Dispositivo!$F$53:$BE$189))</f>
        <v>0</v>
      </c>
      <c r="Y7" s="357" cm="1">
        <f t="array" aca="1" ref="Y7" ca="1">SUM(IF((MC_Dispositivo!$B$53:$B$189=$C7)*(MC_Dispositivo!$F$36:$BE$36=$BS$1)*(MC_Dispositivo!$F$43:$BE$43=Y$1),MC_Dispositivo!$F$53:$BE$189))</f>
        <v>0</v>
      </c>
      <c r="Z7" s="357" cm="1">
        <f t="array" aca="1" ref="Z7" ca="1">SUM(IF((MC_Dispositivo!$B$53:$B$189=$C7)*(MC_Dispositivo!$F$36:$BE$36=$BS$1)*(MC_Dispositivo!$F$43:$BE$43=Z$1),MC_Dispositivo!$F$53:$BE$189))</f>
        <v>0</v>
      </c>
      <c r="AA7" s="357" cm="1">
        <f t="array" aca="1" ref="AA7" ca="1">SUM(IF((MC_Dispositivo!$B$53:$B$189=$C7)*(MC_Dispositivo!$F$36:$BE$36=$BS$1)*(MC_Dispositivo!$F$43:$BE$43=AA$1),MC_Dispositivo!$F$53:$BE$189))</f>
        <v>0</v>
      </c>
      <c r="AB7" s="357" cm="1">
        <f t="array" aca="1" ref="AB7" ca="1">SUM(IF((MC_Dispositivo!$B$53:$B$189=$C7)*(MC_Dispositivo!$F$36:$BE$36=$BS$1)*(MC_Dispositivo!$F$43:$BE$43=AB$1),MC_Dispositivo!$F$53:$BE$189))</f>
        <v>0</v>
      </c>
      <c r="AC7" s="357" cm="1">
        <f t="array" aca="1" ref="AC7" ca="1">SUM(IF((MC_Dispositivo!$B$53:$B$189=$C7)*(MC_Dispositivo!$F$36:$BE$36=$BS$1)*(MC_Dispositivo!$F$43:$BE$43=AC$1),MC_Dispositivo!$F$53:$BE$189))</f>
        <v>0</v>
      </c>
      <c r="AD7" s="357" cm="1">
        <f t="array" aca="1" ref="AD7" ca="1">SUM(IF((MC_Dispositivo!$B$53:$B$189=$C7)*(MC_Dispositivo!$F$36:$BE$36=$BS$1)*(MC_Dispositivo!$F$43:$BE$43=AD$1),MC_Dispositivo!$F$53:$BE$189))</f>
        <v>0</v>
      </c>
      <c r="AE7" s="357" cm="1">
        <f t="array" aca="1" ref="AE7" ca="1">SUM(IF((MC_Dispositivo!$B$53:$B$189=$C7)*(MC_Dispositivo!$F$36:$BE$36=$BS$1)*(MC_Dispositivo!$F$43:$BE$43=AE$1),MC_Dispositivo!$F$53:$BE$189))</f>
        <v>0</v>
      </c>
      <c r="AF7" s="357" cm="1">
        <f t="array" aca="1" ref="AF7" ca="1">SUM(IF((MC_Dispositivo!$B$53:$B$189=$C7)*(MC_Dispositivo!$F$36:$BE$36=$BS$1)*(MC_Dispositivo!$F$43:$BE$43=AF$1),MC_Dispositivo!$F$53:$BE$189))</f>
        <v>0</v>
      </c>
      <c r="AG7" s="357" cm="1">
        <f t="array" aca="1" ref="AG7" ca="1">SUM(IF((MC_Dispositivo!$B$53:$B$189=$C7)*(MC_Dispositivo!$F$36:$BE$36=$BS$1)*(MC_Dispositivo!$F$43:$BE$43=AG$1),MC_Dispositivo!$F$53:$BE$189))</f>
        <v>0</v>
      </c>
      <c r="AH7" s="357" cm="1">
        <f t="array" aca="1" ref="AH7" ca="1">SUM(IF((MC_Dispositivo!$B$53:$B$189=$C7)*(MC_Dispositivo!$F$36:$BE$36=$BS$1)*(MC_Dispositivo!$F$43:$BE$43=AH$1),MC_Dispositivo!$F$53:$BE$189))</f>
        <v>0</v>
      </c>
      <c r="AI7" s="357" cm="1">
        <f t="array" aca="1" ref="AI7" ca="1">SUM(IF((MC_Dispositivo!$B$53:$B$189=$C7)*(MC_Dispositivo!$F$36:$BE$36=$BS$1)*(MC_Dispositivo!$F$43:$BE$43=AI$1),MC_Dispositivo!$F$53:$BE$189))</f>
        <v>0</v>
      </c>
      <c r="AJ7" s="357" cm="1">
        <f t="array" aca="1" ref="AJ7" ca="1">SUM(IF((MC_Dispositivo!$B$53:$B$189=$C7)*(MC_Dispositivo!$F$36:$BE$36=$BS$1)*(MC_Dispositivo!$F$43:$BE$43=AJ$1),MC_Dispositivo!$F$53:$BE$189))</f>
        <v>0</v>
      </c>
      <c r="AK7" s="358">
        <f ca="1">IF(A7="","",INDEX([10]TPU!$G:$G,MATCH($A7,[10]TPU!$A:$A,0)))</f>
        <v>70.180000000000007</v>
      </c>
      <c r="AL7" s="359">
        <f t="shared" ca="1" si="3"/>
        <v>0</v>
      </c>
      <c r="AM7" s="359">
        <f t="shared" ca="1" si="3"/>
        <v>0</v>
      </c>
      <c r="AN7" s="359">
        <f t="shared" ca="1" si="3"/>
        <v>21054.000000000004</v>
      </c>
      <c r="AO7" s="359">
        <f t="shared" ca="1" si="3"/>
        <v>7018.0000000000009</v>
      </c>
      <c r="AP7" s="359">
        <f t="shared" ca="1" si="3"/>
        <v>14036.000000000002</v>
      </c>
      <c r="AQ7" s="359">
        <f t="shared" ca="1" si="3"/>
        <v>7018.0000000000009</v>
      </c>
      <c r="AR7" s="359">
        <f t="shared" ca="1" si="3"/>
        <v>0</v>
      </c>
      <c r="AS7" s="359">
        <f t="shared" ca="1" si="3"/>
        <v>0</v>
      </c>
      <c r="AT7" s="359">
        <f t="shared" ca="1" si="3"/>
        <v>0</v>
      </c>
      <c r="AU7" s="359">
        <f t="shared" ca="1" si="3"/>
        <v>0</v>
      </c>
      <c r="AV7" s="359">
        <f t="shared" ca="1" si="3"/>
        <v>0</v>
      </c>
      <c r="AW7" s="359">
        <f t="shared" ca="1" si="3"/>
        <v>0</v>
      </c>
      <c r="AX7" s="359">
        <f t="shared" ca="1" si="3"/>
        <v>0</v>
      </c>
      <c r="AY7" s="359">
        <f t="shared" ca="1" si="3"/>
        <v>0</v>
      </c>
      <c r="AZ7" s="359">
        <f t="shared" ca="1" si="3"/>
        <v>0</v>
      </c>
      <c r="BA7" s="359">
        <f t="shared" ca="1" si="3"/>
        <v>0</v>
      </c>
      <c r="BB7" s="359">
        <f t="shared" ca="1" si="3"/>
        <v>0</v>
      </c>
      <c r="BC7" s="359">
        <f t="shared" ca="1" si="3"/>
        <v>0</v>
      </c>
      <c r="BD7" s="359">
        <f t="shared" ca="1" si="3"/>
        <v>0</v>
      </c>
      <c r="BE7" s="359">
        <f t="shared" ca="1" si="3"/>
        <v>0</v>
      </c>
      <c r="BF7" s="359">
        <f t="shared" ca="1" si="3"/>
        <v>0</v>
      </c>
      <c r="BG7" s="359">
        <f t="shared" ca="1" si="3"/>
        <v>0</v>
      </c>
      <c r="BH7" s="359">
        <f t="shared" ca="1" si="3"/>
        <v>0</v>
      </c>
      <c r="BI7" s="359">
        <f t="shared" ca="1" si="3"/>
        <v>0</v>
      </c>
      <c r="BJ7" s="359">
        <f t="shared" ca="1" si="3"/>
        <v>0</v>
      </c>
      <c r="BK7" s="359">
        <f t="shared" ca="1" si="3"/>
        <v>0</v>
      </c>
      <c r="BL7" s="359">
        <f t="shared" ca="1" si="3"/>
        <v>0</v>
      </c>
      <c r="BM7" s="359">
        <f t="shared" ca="1" si="3"/>
        <v>0</v>
      </c>
      <c r="BN7" s="359">
        <f t="shared" ca="1" si="3"/>
        <v>0</v>
      </c>
      <c r="BO7" s="359">
        <f t="shared" ca="1" si="3"/>
        <v>0</v>
      </c>
      <c r="BP7" s="358">
        <f t="shared" ca="1" si="4"/>
        <v>49126.000000000007</v>
      </c>
      <c r="BQ7" s="206"/>
      <c r="BR7" s="234" t="str">
        <f t="shared" si="5"/>
        <v/>
      </c>
      <c r="BT7" s="236"/>
    </row>
    <row r="8" spans="1:75" ht="20.100000000000001" customHeight="1" outlineLevel="1" x14ac:dyDescent="0.2">
      <c r="A8" s="354" t="str">
        <f ca="1">INDEX(MC_Dispositivo!B:E,MATCH('Quantitativo_MG-262'!C8,MC_Dispositivo!B:B,0),2)</f>
        <v>ED-50699</v>
      </c>
      <c r="B8" s="354" t="str">
        <f ca="1">INDEX([10]TPU!$B:$B,MATCH($A8,[10]TPU!$A:$A,0))</f>
        <v>SICOR</v>
      </c>
      <c r="C8" s="354" t="s">
        <v>35</v>
      </c>
      <c r="D8" s="355" t="str">
        <f ca="1">INDEX(MC_Dispositivo!B:E,MATCH('Quantitativo_MG-262'!C8,MC_Dispositivo!B:B,0),3)</f>
        <v>corte de árvore com motosserra, diâmetro do tronco acima de trinta (30) centímetros até cinquenta (50) centímetros, exclusive destocamento e afastamento</v>
      </c>
      <c r="E8" s="354" t="str">
        <f ca="1">INDEX(MC_Dispositivo!B:E,MATCH('Quantitativo_MG-262'!C8,MC_Dispositivo!B:B,0),4)</f>
        <v>un</v>
      </c>
      <c r="F8" s="356" cm="1">
        <f t="array" aca="1" ref="F8" ca="1">IF($BS$1="Todos",SUM(IF(($BS$1="todos")*(MC_Dispositivo!$B$54:$B$212=$C8),MC_Dispositivo!$F$54:$BE$212)),SUM(IF((MC_Dispositivo!$F$36:$BE$36=$BS$1)*(MC_Dispositivo!$B$54:$B$212=$C8),MC_Dispositivo!$F$54:$BE$212)))</f>
        <v>350</v>
      </c>
      <c r="G8" s="357" cm="1">
        <f t="array" aca="1" ref="G8" ca="1">SUM(IF((MC_Dispositivo!$B$53:$B$189=$C8)*(MC_Dispositivo!$F$36:$BE$36=$BS$1)*(MC_Dispositivo!$F$43:$BE$43=G$1),MC_Dispositivo!$F$53:$BE$189))</f>
        <v>0</v>
      </c>
      <c r="H8" s="357" cm="1">
        <f t="array" aca="1" ref="H8" ca="1">SUM(IF((MC_Dispositivo!$B$53:$B$189=$C8)*(MC_Dispositivo!$F$36:$BE$36=$BS$1)*(MC_Dispositivo!$F$43:$BE$43=H$1),MC_Dispositivo!$F$53:$BE$189))</f>
        <v>0</v>
      </c>
      <c r="I8" s="357" cm="1">
        <f t="array" aca="1" ref="I8" ca="1">SUM(IF((MC_Dispositivo!$B$53:$B$189=$C8)*(MC_Dispositivo!$F$36:$BE$36=$BS$1)*(MC_Dispositivo!$F$43:$BE$43=I$1),MC_Dispositivo!$F$53:$BE$189))</f>
        <v>150</v>
      </c>
      <c r="J8" s="357" cm="1">
        <f t="array" aca="1" ref="J8" ca="1">SUM(IF((MC_Dispositivo!$B$53:$B$189=$C8)*(MC_Dispositivo!$F$36:$BE$36=$BS$1)*(MC_Dispositivo!$F$43:$BE$43=J$1),MC_Dispositivo!$F$53:$BE$189))</f>
        <v>50</v>
      </c>
      <c r="K8" s="357" cm="1">
        <f t="array" aca="1" ref="K8" ca="1">SUM(IF((MC_Dispositivo!$B$53:$B$189=$C8)*(MC_Dispositivo!$F$36:$BE$36=$BS$1)*(MC_Dispositivo!$F$43:$BE$43=K$1),MC_Dispositivo!$F$53:$BE$189))</f>
        <v>100</v>
      </c>
      <c r="L8" s="357" cm="1">
        <f t="array" aca="1" ref="L8" ca="1">SUM(IF((MC_Dispositivo!$B$53:$B$189=$C8)*(MC_Dispositivo!$F$36:$BE$36=$BS$1)*(MC_Dispositivo!$F$43:$BE$43=L$1),MC_Dispositivo!$F$53:$BE$189))</f>
        <v>50</v>
      </c>
      <c r="M8" s="357" cm="1">
        <f t="array" aca="1" ref="M8" ca="1">SUM(IF((MC_Dispositivo!$B$53:$B$189=$C8)*(MC_Dispositivo!$F$36:$BE$36=$BS$1)*(MC_Dispositivo!$F$43:$BE$43=M$1),MC_Dispositivo!$F$53:$BE$189))</f>
        <v>0</v>
      </c>
      <c r="N8" s="357" cm="1">
        <f t="array" aca="1" ref="N8" ca="1">SUM(IF((MC_Dispositivo!$B$53:$B$189=$C8)*(MC_Dispositivo!$F$36:$BE$36=$BS$1)*(MC_Dispositivo!$F$43:$BE$43=N$1),MC_Dispositivo!$F$53:$BE$189))</f>
        <v>0</v>
      </c>
      <c r="O8" s="357" cm="1">
        <f t="array" aca="1" ref="O8" ca="1">SUM(IF((MC_Dispositivo!$B$53:$B$189=$C8)*(MC_Dispositivo!$F$36:$BE$36=$BS$1)*(MC_Dispositivo!$F$43:$BE$43=O$1),MC_Dispositivo!$F$53:$BE$189))</f>
        <v>0</v>
      </c>
      <c r="P8" s="357" cm="1">
        <f t="array" aca="1" ref="P8" ca="1">SUM(IF((MC_Dispositivo!$B$53:$B$189=$C8)*(MC_Dispositivo!$F$36:$BE$36=$BS$1)*(MC_Dispositivo!$F$43:$BE$43=P$1),MC_Dispositivo!$F$53:$BE$189))</f>
        <v>0</v>
      </c>
      <c r="Q8" s="357" cm="1">
        <f t="array" aca="1" ref="Q8" ca="1">SUM(IF((MC_Dispositivo!$B$53:$B$189=$C8)*(MC_Dispositivo!$F$36:$BE$36=$BS$1)*(MC_Dispositivo!$F$43:$BE$43=Q$1),MC_Dispositivo!$F$53:$BE$189))</f>
        <v>0</v>
      </c>
      <c r="R8" s="357" cm="1">
        <f t="array" aca="1" ref="R8" ca="1">SUM(IF((MC_Dispositivo!$B$53:$B$189=$C8)*(MC_Dispositivo!$F$36:$BE$36=$BS$1)*(MC_Dispositivo!$F$43:$BE$43=R$1),MC_Dispositivo!$F$53:$BE$189))</f>
        <v>0</v>
      </c>
      <c r="S8" s="357" cm="1">
        <f t="array" aca="1" ref="S8" ca="1">SUM(IF((MC_Dispositivo!$B$53:$B$189=$C8)*(MC_Dispositivo!$F$36:$BE$36=$BS$1)*(MC_Dispositivo!$F$43:$BE$43=S$1),MC_Dispositivo!$F$53:$BE$189))</f>
        <v>0</v>
      </c>
      <c r="T8" s="357" cm="1">
        <f t="array" aca="1" ref="T8" ca="1">SUM(IF((MC_Dispositivo!$B$53:$B$189=$C8)*(MC_Dispositivo!$F$36:$BE$36=$BS$1)*(MC_Dispositivo!$F$43:$BE$43=T$1),MC_Dispositivo!$F$53:$BE$189))</f>
        <v>0</v>
      </c>
      <c r="U8" s="357" cm="1">
        <f t="array" aca="1" ref="U8" ca="1">SUM(IF((MC_Dispositivo!$B$53:$B$189=$C8)*(MC_Dispositivo!$F$36:$BE$36=$BS$1)*(MC_Dispositivo!$F$43:$BE$43=U$1),MC_Dispositivo!$F$53:$BE$189))</f>
        <v>0</v>
      </c>
      <c r="V8" s="357" cm="1">
        <f t="array" aca="1" ref="V8" ca="1">SUM(IF((MC_Dispositivo!$B$53:$B$189=$C8)*(MC_Dispositivo!$F$36:$BE$36=$BS$1)*(MC_Dispositivo!$F$43:$BE$43=V$1),MC_Dispositivo!$F$53:$BE$189))</f>
        <v>0</v>
      </c>
      <c r="W8" s="357" cm="1">
        <f t="array" aca="1" ref="W8" ca="1">SUM(IF((MC_Dispositivo!$B$53:$B$189=$C8)*(MC_Dispositivo!$F$36:$BE$36=$BS$1)*(MC_Dispositivo!$F$43:$BE$43=W$1),MC_Dispositivo!$F$53:$BE$189))</f>
        <v>0</v>
      </c>
      <c r="X8" s="357" cm="1">
        <f t="array" aca="1" ref="X8" ca="1">SUM(IF((MC_Dispositivo!$B$53:$B$189=$C8)*(MC_Dispositivo!$F$36:$BE$36=$BS$1)*(MC_Dispositivo!$F$43:$BE$43=X$1),MC_Dispositivo!$F$53:$BE$189))</f>
        <v>0</v>
      </c>
      <c r="Y8" s="357" cm="1">
        <f t="array" aca="1" ref="Y8" ca="1">SUM(IF((MC_Dispositivo!$B$53:$B$189=$C8)*(MC_Dispositivo!$F$36:$BE$36=$BS$1)*(MC_Dispositivo!$F$43:$BE$43=Y$1),MC_Dispositivo!$F$53:$BE$189))</f>
        <v>0</v>
      </c>
      <c r="Z8" s="357" cm="1">
        <f t="array" aca="1" ref="Z8" ca="1">SUM(IF((MC_Dispositivo!$B$53:$B$189=$C8)*(MC_Dispositivo!$F$36:$BE$36=$BS$1)*(MC_Dispositivo!$F$43:$BE$43=Z$1),MC_Dispositivo!$F$53:$BE$189))</f>
        <v>0</v>
      </c>
      <c r="AA8" s="357" cm="1">
        <f t="array" aca="1" ref="AA8" ca="1">SUM(IF((MC_Dispositivo!$B$53:$B$189=$C8)*(MC_Dispositivo!$F$36:$BE$36=$BS$1)*(MC_Dispositivo!$F$43:$BE$43=AA$1),MC_Dispositivo!$F$53:$BE$189))</f>
        <v>0</v>
      </c>
      <c r="AB8" s="357" cm="1">
        <f t="array" aca="1" ref="AB8" ca="1">SUM(IF((MC_Dispositivo!$B$53:$B$189=$C8)*(MC_Dispositivo!$F$36:$BE$36=$BS$1)*(MC_Dispositivo!$F$43:$BE$43=AB$1),MC_Dispositivo!$F$53:$BE$189))</f>
        <v>0</v>
      </c>
      <c r="AC8" s="357" cm="1">
        <f t="array" aca="1" ref="AC8" ca="1">SUM(IF((MC_Dispositivo!$B$53:$B$189=$C8)*(MC_Dispositivo!$F$36:$BE$36=$BS$1)*(MC_Dispositivo!$F$43:$BE$43=AC$1),MC_Dispositivo!$F$53:$BE$189))</f>
        <v>0</v>
      </c>
      <c r="AD8" s="357" cm="1">
        <f t="array" aca="1" ref="AD8" ca="1">SUM(IF((MC_Dispositivo!$B$53:$B$189=$C8)*(MC_Dispositivo!$F$36:$BE$36=$BS$1)*(MC_Dispositivo!$F$43:$BE$43=AD$1),MC_Dispositivo!$F$53:$BE$189))</f>
        <v>0</v>
      </c>
      <c r="AE8" s="357" cm="1">
        <f t="array" aca="1" ref="AE8" ca="1">SUM(IF((MC_Dispositivo!$B$53:$B$189=$C8)*(MC_Dispositivo!$F$36:$BE$36=$BS$1)*(MC_Dispositivo!$F$43:$BE$43=AE$1),MC_Dispositivo!$F$53:$BE$189))</f>
        <v>0</v>
      </c>
      <c r="AF8" s="357" cm="1">
        <f t="array" aca="1" ref="AF8" ca="1">SUM(IF((MC_Dispositivo!$B$53:$B$189=$C8)*(MC_Dispositivo!$F$36:$BE$36=$BS$1)*(MC_Dispositivo!$F$43:$BE$43=AF$1),MC_Dispositivo!$F$53:$BE$189))</f>
        <v>0</v>
      </c>
      <c r="AG8" s="357" cm="1">
        <f t="array" aca="1" ref="AG8" ca="1">SUM(IF((MC_Dispositivo!$B$53:$B$189=$C8)*(MC_Dispositivo!$F$36:$BE$36=$BS$1)*(MC_Dispositivo!$F$43:$BE$43=AG$1),MC_Dispositivo!$F$53:$BE$189))</f>
        <v>0</v>
      </c>
      <c r="AH8" s="357" cm="1">
        <f t="array" aca="1" ref="AH8" ca="1">SUM(IF((MC_Dispositivo!$B$53:$B$189=$C8)*(MC_Dispositivo!$F$36:$BE$36=$BS$1)*(MC_Dispositivo!$F$43:$BE$43=AH$1),MC_Dispositivo!$F$53:$BE$189))</f>
        <v>0</v>
      </c>
      <c r="AI8" s="357" cm="1">
        <f t="array" aca="1" ref="AI8" ca="1">SUM(IF((MC_Dispositivo!$B$53:$B$189=$C8)*(MC_Dispositivo!$F$36:$BE$36=$BS$1)*(MC_Dispositivo!$F$43:$BE$43=AI$1),MC_Dispositivo!$F$53:$BE$189))</f>
        <v>0</v>
      </c>
      <c r="AJ8" s="357" cm="1">
        <f t="array" aca="1" ref="AJ8" ca="1">SUM(IF((MC_Dispositivo!$B$53:$B$189=$C8)*(MC_Dispositivo!$F$36:$BE$36=$BS$1)*(MC_Dispositivo!$F$43:$BE$43=AJ$1),MC_Dispositivo!$F$53:$BE$189))</f>
        <v>0</v>
      </c>
      <c r="AK8" s="358">
        <f ca="1">IF(A8="","",INDEX([10]TPU!$G:$G,MATCH($A8,[10]TPU!$A:$A,0)))</f>
        <v>116.96</v>
      </c>
      <c r="AL8" s="359">
        <f t="shared" ca="1" si="3"/>
        <v>0</v>
      </c>
      <c r="AM8" s="359">
        <f t="shared" ca="1" si="3"/>
        <v>0</v>
      </c>
      <c r="AN8" s="359">
        <f t="shared" ca="1" si="3"/>
        <v>17544</v>
      </c>
      <c r="AO8" s="359">
        <f t="shared" ca="1" si="3"/>
        <v>5848</v>
      </c>
      <c r="AP8" s="359">
        <f t="shared" ca="1" si="3"/>
        <v>11696</v>
      </c>
      <c r="AQ8" s="359">
        <f t="shared" ca="1" si="3"/>
        <v>5848</v>
      </c>
      <c r="AR8" s="359">
        <f t="shared" ca="1" si="3"/>
        <v>0</v>
      </c>
      <c r="AS8" s="359">
        <f t="shared" ca="1" si="3"/>
        <v>0</v>
      </c>
      <c r="AT8" s="359">
        <f t="shared" ca="1" si="3"/>
        <v>0</v>
      </c>
      <c r="AU8" s="359">
        <f t="shared" ca="1" si="3"/>
        <v>0</v>
      </c>
      <c r="AV8" s="359">
        <f t="shared" ca="1" si="3"/>
        <v>0</v>
      </c>
      <c r="AW8" s="359">
        <f t="shared" ca="1" si="3"/>
        <v>0</v>
      </c>
      <c r="AX8" s="359">
        <f t="shared" ca="1" si="3"/>
        <v>0</v>
      </c>
      <c r="AY8" s="359">
        <f t="shared" ca="1" si="3"/>
        <v>0</v>
      </c>
      <c r="AZ8" s="359">
        <f t="shared" ca="1" si="3"/>
        <v>0</v>
      </c>
      <c r="BA8" s="359">
        <f t="shared" ca="1" si="3"/>
        <v>0</v>
      </c>
      <c r="BB8" s="359">
        <f t="shared" ca="1" si="3"/>
        <v>0</v>
      </c>
      <c r="BC8" s="359">
        <f t="shared" ca="1" si="3"/>
        <v>0</v>
      </c>
      <c r="BD8" s="359">
        <f t="shared" ca="1" si="3"/>
        <v>0</v>
      </c>
      <c r="BE8" s="359">
        <f t="shared" ca="1" si="3"/>
        <v>0</v>
      </c>
      <c r="BF8" s="359">
        <f t="shared" ca="1" si="3"/>
        <v>0</v>
      </c>
      <c r="BG8" s="359">
        <f t="shared" ca="1" si="3"/>
        <v>0</v>
      </c>
      <c r="BH8" s="359">
        <f t="shared" ca="1" si="3"/>
        <v>0</v>
      </c>
      <c r="BI8" s="359">
        <f t="shared" ca="1" si="3"/>
        <v>0</v>
      </c>
      <c r="BJ8" s="359">
        <f t="shared" ca="1" si="3"/>
        <v>0</v>
      </c>
      <c r="BK8" s="359">
        <f t="shared" ca="1" si="3"/>
        <v>0</v>
      </c>
      <c r="BL8" s="359">
        <f t="shared" ca="1" si="3"/>
        <v>0</v>
      </c>
      <c r="BM8" s="359">
        <f t="shared" ca="1" si="3"/>
        <v>0</v>
      </c>
      <c r="BN8" s="359">
        <f t="shared" ca="1" si="3"/>
        <v>0</v>
      </c>
      <c r="BO8" s="359">
        <f t="shared" ca="1" si="3"/>
        <v>0</v>
      </c>
      <c r="BP8" s="358">
        <f t="shared" ca="1" si="4"/>
        <v>40936</v>
      </c>
      <c r="BQ8" s="206"/>
      <c r="BR8" s="234" t="str">
        <f t="shared" si="5"/>
        <v/>
      </c>
      <c r="BT8" s="236"/>
    </row>
    <row r="9" spans="1:75" s="204" customFormat="1" ht="20.100000000000001" customHeight="1" outlineLevel="1" x14ac:dyDescent="0.2">
      <c r="A9" s="349"/>
      <c r="B9" s="349"/>
      <c r="C9" s="350">
        <v>2</v>
      </c>
      <c r="D9" s="351" t="s">
        <v>38</v>
      </c>
      <c r="E9" s="349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2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2"/>
      <c r="AE9" s="352"/>
      <c r="AF9" s="352"/>
      <c r="AG9" s="352"/>
      <c r="AH9" s="352"/>
      <c r="AI9" s="352"/>
      <c r="AJ9" s="352"/>
      <c r="AK9" s="352"/>
      <c r="AL9" s="353">
        <f t="shared" ca="1" si="3"/>
        <v>0</v>
      </c>
      <c r="AM9" s="353">
        <f t="shared" ca="1" si="3"/>
        <v>0</v>
      </c>
      <c r="AN9" s="353">
        <f t="shared" ca="1" si="3"/>
        <v>5598154.2528380007</v>
      </c>
      <c r="AO9" s="353">
        <f t="shared" ca="1" si="3"/>
        <v>2005019.8649528001</v>
      </c>
      <c r="AP9" s="353">
        <f t="shared" ca="1" si="3"/>
        <v>4010039.7299056002</v>
      </c>
      <c r="AQ9" s="353">
        <f t="shared" ca="1" si="3"/>
        <v>2005019.8649528001</v>
      </c>
      <c r="AR9" s="353">
        <f t="shared" ca="1" si="3"/>
        <v>0</v>
      </c>
      <c r="AS9" s="353">
        <f t="shared" ca="1" si="3"/>
        <v>0</v>
      </c>
      <c r="AT9" s="353">
        <f t="shared" ca="1" si="3"/>
        <v>0</v>
      </c>
      <c r="AU9" s="353">
        <f t="shared" ca="1" si="3"/>
        <v>0</v>
      </c>
      <c r="AV9" s="353">
        <f t="shared" ca="1" si="3"/>
        <v>0</v>
      </c>
      <c r="AW9" s="353">
        <f t="shared" ca="1" si="3"/>
        <v>0</v>
      </c>
      <c r="AX9" s="353">
        <f t="shared" ca="1" si="3"/>
        <v>0</v>
      </c>
      <c r="AY9" s="353">
        <f t="shared" ca="1" si="3"/>
        <v>0</v>
      </c>
      <c r="AZ9" s="353">
        <f t="shared" ca="1" si="3"/>
        <v>0</v>
      </c>
      <c r="BA9" s="353">
        <f t="shared" ca="1" si="3"/>
        <v>0</v>
      </c>
      <c r="BB9" s="353">
        <f t="shared" ca="1" si="3"/>
        <v>0</v>
      </c>
      <c r="BC9" s="353">
        <f t="shared" ca="1" si="3"/>
        <v>0</v>
      </c>
      <c r="BD9" s="353">
        <f t="shared" ca="1" si="3"/>
        <v>0</v>
      </c>
      <c r="BE9" s="353">
        <f t="shared" ca="1" si="3"/>
        <v>0</v>
      </c>
      <c r="BF9" s="353">
        <f t="shared" ca="1" si="3"/>
        <v>0</v>
      </c>
      <c r="BG9" s="353">
        <f t="shared" ca="1" si="3"/>
        <v>0</v>
      </c>
      <c r="BH9" s="353">
        <f t="shared" ca="1" si="3"/>
        <v>0</v>
      </c>
      <c r="BI9" s="353">
        <f t="shared" ca="1" si="3"/>
        <v>0</v>
      </c>
      <c r="BJ9" s="353">
        <f t="shared" ca="1" si="3"/>
        <v>0</v>
      </c>
      <c r="BK9" s="353">
        <f t="shared" ca="1" si="3"/>
        <v>0</v>
      </c>
      <c r="BL9" s="353">
        <f t="shared" ca="1" si="3"/>
        <v>0</v>
      </c>
      <c r="BM9" s="353">
        <f t="shared" ca="1" si="3"/>
        <v>0</v>
      </c>
      <c r="BN9" s="353">
        <f t="shared" ca="1" si="3"/>
        <v>0</v>
      </c>
      <c r="BO9" s="353">
        <f t="shared" ca="1" si="3"/>
        <v>0</v>
      </c>
      <c r="BP9" s="353">
        <f t="shared" ca="1" si="4"/>
        <v>13618233.712649202</v>
      </c>
      <c r="BQ9" s="206"/>
      <c r="BR9" s="234" t="str">
        <f t="shared" si="5"/>
        <v/>
      </c>
      <c r="BT9" s="236"/>
      <c r="BW9" s="173"/>
    </row>
    <row r="10" spans="1:75" ht="20.100000000000001" customHeight="1" outlineLevel="1" x14ac:dyDescent="0.2">
      <c r="A10" s="354" t="str">
        <f ca="1">INDEX(MC_Dispositivo!B:E,MATCH('Quantitativo_MG-262'!C10,MC_Dispositivo!B:B,0),2)</f>
        <v>RO-00072</v>
      </c>
      <c r="B10" s="354" t="str">
        <f ca="1">INDEX([10]TPU!$B:$B,MATCH($A10,[10]TPU!$A:$A,0))</f>
        <v>SICOR</v>
      </c>
      <c r="C10" s="354" t="s">
        <v>39</v>
      </c>
      <c r="D10" s="355" t="str">
        <f ca="1">INDEX(MC_Dispositivo!B:E,MATCH('Quantitativo_MG-262'!C10,MC_Dispositivo!B:B,0),3)</f>
        <v>escavação, carga e transporte de material de 1ª categoria - executado com escavadeira de 1,40 m3 e caminhão basculante de 12 m3 e com caminho de serviço pavimentado - dmt de      50 a    200 m</v>
      </c>
      <c r="E10" s="354" t="str">
        <f ca="1">INDEX(MC_Dispositivo!B:E,MATCH('Quantitativo_MG-262'!C10,MC_Dispositivo!B:B,0),4)</f>
        <v>m3</v>
      </c>
      <c r="F10" s="356" cm="1">
        <f t="array" aca="1" ref="F10" ca="1">IF($BS$1="Todos",SUM(IF(($BS$1="todos")*(MC_Dispositivo!$B$54:$B$212=$C10),MC_Dispositivo!$F$54:$BE$212)),SUM(IF((MC_Dispositivo!$F$36:$BE$36=$BS$1)*(MC_Dispositivo!$B$54:$B$212=$C10),MC_Dispositivo!$F$54:$BE$212)))</f>
        <v>384785.2818</v>
      </c>
      <c r="G10" s="357" cm="1">
        <f t="array" aca="1" ref="G10" ca="1">SUM(IF((MC_Dispositivo!$B$53:$B$189=$C10)*(MC_Dispositivo!$F$36:$BE$36=$BS$1)*(MC_Dispositivo!$F$43:$BE$43=G$1),MC_Dispositivo!$F$53:$BE$189))</f>
        <v>0</v>
      </c>
      <c r="H10" s="357" cm="1">
        <f t="array" aca="1" ref="H10" ca="1">SUM(IF((MC_Dispositivo!$B$53:$B$189=$C10)*(MC_Dispositivo!$F$36:$BE$36=$BS$1)*(MC_Dispositivo!$F$43:$BE$43=H$1),MC_Dispositivo!$F$53:$BE$189))</f>
        <v>0</v>
      </c>
      <c r="I10" s="357" cm="1">
        <f t="array" aca="1" ref="I10" ca="1">SUM(IF((MC_Dispositivo!$B$53:$B$189=$C10)*(MC_Dispositivo!$F$36:$BE$36=$BS$1)*(MC_Dispositivo!$F$43:$BE$43=I$1),MC_Dispositivo!$F$53:$BE$189))</f>
        <v>137977.8498</v>
      </c>
      <c r="J10" s="357" cm="1">
        <f t="array" aca="1" ref="J10" ca="1">SUM(IF((MC_Dispositivo!$B$53:$B$189=$C10)*(MC_Dispositivo!$F$36:$BE$36=$BS$1)*(MC_Dispositivo!$F$43:$BE$43=J$1),MC_Dispositivo!$F$53:$BE$189))</f>
        <v>61701.857999999993</v>
      </c>
      <c r="K10" s="357" cm="1">
        <f t="array" aca="1" ref="K10" ca="1">SUM(IF((MC_Dispositivo!$B$53:$B$189=$C10)*(MC_Dispositivo!$F$36:$BE$36=$BS$1)*(MC_Dispositivo!$F$43:$BE$43=K$1),MC_Dispositivo!$F$53:$BE$189))</f>
        <v>123403.71599999999</v>
      </c>
      <c r="L10" s="357" cm="1">
        <f t="array" aca="1" ref="L10" ca="1">SUM(IF((MC_Dispositivo!$B$53:$B$189=$C10)*(MC_Dispositivo!$F$36:$BE$36=$BS$1)*(MC_Dispositivo!$F$43:$BE$43=L$1),MC_Dispositivo!$F$53:$BE$189))</f>
        <v>61701.857999999993</v>
      </c>
      <c r="M10" s="357" cm="1">
        <f t="array" aca="1" ref="M10" ca="1">SUM(IF((MC_Dispositivo!$B$53:$B$189=$C10)*(MC_Dispositivo!$F$36:$BE$36=$BS$1)*(MC_Dispositivo!$F$43:$BE$43=M$1),MC_Dispositivo!$F$53:$BE$189))</f>
        <v>0</v>
      </c>
      <c r="N10" s="357" cm="1">
        <f t="array" aca="1" ref="N10" ca="1">SUM(IF((MC_Dispositivo!$B$53:$B$189=$C10)*(MC_Dispositivo!$F$36:$BE$36=$BS$1)*(MC_Dispositivo!$F$43:$BE$43=N$1),MC_Dispositivo!$F$53:$BE$189))</f>
        <v>0</v>
      </c>
      <c r="O10" s="357" cm="1">
        <f t="array" aca="1" ref="O10" ca="1">SUM(IF((MC_Dispositivo!$B$53:$B$189=$C10)*(MC_Dispositivo!$F$36:$BE$36=$BS$1)*(MC_Dispositivo!$F$43:$BE$43=O$1),MC_Dispositivo!$F$53:$BE$189))</f>
        <v>0</v>
      </c>
      <c r="P10" s="357" cm="1">
        <f t="array" aca="1" ref="P10" ca="1">SUM(IF((MC_Dispositivo!$B$53:$B$189=$C10)*(MC_Dispositivo!$F$36:$BE$36=$BS$1)*(MC_Dispositivo!$F$43:$BE$43=P$1),MC_Dispositivo!$F$53:$BE$189))</f>
        <v>0</v>
      </c>
      <c r="Q10" s="357" cm="1">
        <f t="array" aca="1" ref="Q10" ca="1">SUM(IF((MC_Dispositivo!$B$53:$B$189=$C10)*(MC_Dispositivo!$F$36:$BE$36=$BS$1)*(MC_Dispositivo!$F$43:$BE$43=Q$1),MC_Dispositivo!$F$53:$BE$189))</f>
        <v>0</v>
      </c>
      <c r="R10" s="357" cm="1">
        <f t="array" aca="1" ref="R10" ca="1">SUM(IF((MC_Dispositivo!$B$53:$B$189=$C10)*(MC_Dispositivo!$F$36:$BE$36=$BS$1)*(MC_Dispositivo!$F$43:$BE$43=R$1),MC_Dispositivo!$F$53:$BE$189))</f>
        <v>0</v>
      </c>
      <c r="S10" s="357" cm="1">
        <f t="array" aca="1" ref="S10" ca="1">SUM(IF((MC_Dispositivo!$B$53:$B$189=$C10)*(MC_Dispositivo!$F$36:$BE$36=$BS$1)*(MC_Dispositivo!$F$43:$BE$43=S$1),MC_Dispositivo!$F$53:$BE$189))</f>
        <v>0</v>
      </c>
      <c r="T10" s="357" cm="1">
        <f t="array" aca="1" ref="T10" ca="1">SUM(IF((MC_Dispositivo!$B$53:$B$189=$C10)*(MC_Dispositivo!$F$36:$BE$36=$BS$1)*(MC_Dispositivo!$F$43:$BE$43=T$1),MC_Dispositivo!$F$53:$BE$189))</f>
        <v>0</v>
      </c>
      <c r="U10" s="357" cm="1">
        <f t="array" aca="1" ref="U10" ca="1">SUM(IF((MC_Dispositivo!$B$53:$B$189=$C10)*(MC_Dispositivo!$F$36:$BE$36=$BS$1)*(MC_Dispositivo!$F$43:$BE$43=U$1),MC_Dispositivo!$F$53:$BE$189))</f>
        <v>0</v>
      </c>
      <c r="V10" s="357" cm="1">
        <f t="array" aca="1" ref="V10" ca="1">SUM(IF((MC_Dispositivo!$B$53:$B$189=$C10)*(MC_Dispositivo!$F$36:$BE$36=$BS$1)*(MC_Dispositivo!$F$43:$BE$43=V$1),MC_Dispositivo!$F$53:$BE$189))</f>
        <v>0</v>
      </c>
      <c r="W10" s="357" cm="1">
        <f t="array" aca="1" ref="W10" ca="1">SUM(IF((MC_Dispositivo!$B$53:$B$189=$C10)*(MC_Dispositivo!$F$36:$BE$36=$BS$1)*(MC_Dispositivo!$F$43:$BE$43=W$1),MC_Dispositivo!$F$53:$BE$189))</f>
        <v>0</v>
      </c>
      <c r="X10" s="357" cm="1">
        <f t="array" aca="1" ref="X10" ca="1">SUM(IF((MC_Dispositivo!$B$53:$B$189=$C10)*(MC_Dispositivo!$F$36:$BE$36=$BS$1)*(MC_Dispositivo!$F$43:$BE$43=X$1),MC_Dispositivo!$F$53:$BE$189))</f>
        <v>0</v>
      </c>
      <c r="Y10" s="357" cm="1">
        <f t="array" aca="1" ref="Y10" ca="1">SUM(IF((MC_Dispositivo!$B$53:$B$189=$C10)*(MC_Dispositivo!$F$36:$BE$36=$BS$1)*(MC_Dispositivo!$F$43:$BE$43=Y$1),MC_Dispositivo!$F$53:$BE$189))</f>
        <v>0</v>
      </c>
      <c r="Z10" s="357" cm="1">
        <f t="array" aca="1" ref="Z10" ca="1">SUM(IF((MC_Dispositivo!$B$53:$B$189=$C10)*(MC_Dispositivo!$F$36:$BE$36=$BS$1)*(MC_Dispositivo!$F$43:$BE$43=Z$1),MC_Dispositivo!$F$53:$BE$189))</f>
        <v>0</v>
      </c>
      <c r="AA10" s="357" cm="1">
        <f t="array" aca="1" ref="AA10" ca="1">SUM(IF((MC_Dispositivo!$B$53:$B$189=$C10)*(MC_Dispositivo!$F$36:$BE$36=$BS$1)*(MC_Dispositivo!$F$43:$BE$43=AA$1),MC_Dispositivo!$F$53:$BE$189))</f>
        <v>0</v>
      </c>
      <c r="AB10" s="357" cm="1">
        <f t="array" aca="1" ref="AB10" ca="1">SUM(IF((MC_Dispositivo!$B$53:$B$189=$C10)*(MC_Dispositivo!$F$36:$BE$36=$BS$1)*(MC_Dispositivo!$F$43:$BE$43=AB$1),MC_Dispositivo!$F$53:$BE$189))</f>
        <v>0</v>
      </c>
      <c r="AC10" s="357" cm="1">
        <f t="array" aca="1" ref="AC10" ca="1">SUM(IF((MC_Dispositivo!$B$53:$B$189=$C10)*(MC_Dispositivo!$F$36:$BE$36=$BS$1)*(MC_Dispositivo!$F$43:$BE$43=AC$1),MC_Dispositivo!$F$53:$BE$189))</f>
        <v>0</v>
      </c>
      <c r="AD10" s="357" cm="1">
        <f t="array" aca="1" ref="AD10" ca="1">SUM(IF((MC_Dispositivo!$B$53:$B$189=$C10)*(MC_Dispositivo!$F$36:$BE$36=$BS$1)*(MC_Dispositivo!$F$43:$BE$43=AD$1),MC_Dispositivo!$F$53:$BE$189))</f>
        <v>0</v>
      </c>
      <c r="AE10" s="357" cm="1">
        <f t="array" aca="1" ref="AE10" ca="1">SUM(IF((MC_Dispositivo!$B$53:$B$189=$C10)*(MC_Dispositivo!$F$36:$BE$36=$BS$1)*(MC_Dispositivo!$F$43:$BE$43=AE$1),MC_Dispositivo!$F$53:$BE$189))</f>
        <v>0</v>
      </c>
      <c r="AF10" s="357" cm="1">
        <f t="array" aca="1" ref="AF10" ca="1">SUM(IF((MC_Dispositivo!$B$53:$B$189=$C10)*(MC_Dispositivo!$F$36:$BE$36=$BS$1)*(MC_Dispositivo!$F$43:$BE$43=AF$1),MC_Dispositivo!$F$53:$BE$189))</f>
        <v>0</v>
      </c>
      <c r="AG10" s="357" cm="1">
        <f t="array" aca="1" ref="AG10" ca="1">SUM(IF((MC_Dispositivo!$B$53:$B$189=$C10)*(MC_Dispositivo!$F$36:$BE$36=$BS$1)*(MC_Dispositivo!$F$43:$BE$43=AG$1),MC_Dispositivo!$F$53:$BE$189))</f>
        <v>0</v>
      </c>
      <c r="AH10" s="357" cm="1">
        <f t="array" aca="1" ref="AH10" ca="1">SUM(IF((MC_Dispositivo!$B$53:$B$189=$C10)*(MC_Dispositivo!$F$36:$BE$36=$BS$1)*(MC_Dispositivo!$F$43:$BE$43=AH$1),MC_Dispositivo!$F$53:$BE$189))</f>
        <v>0</v>
      </c>
      <c r="AI10" s="357" cm="1">
        <f t="array" aca="1" ref="AI10" ca="1">SUM(IF((MC_Dispositivo!$B$53:$B$189=$C10)*(MC_Dispositivo!$F$36:$BE$36=$BS$1)*(MC_Dispositivo!$F$43:$BE$43=AI$1),MC_Dispositivo!$F$53:$BE$189))</f>
        <v>0</v>
      </c>
      <c r="AJ10" s="357" cm="1">
        <f t="array" aca="1" ref="AJ10" ca="1">SUM(IF((MC_Dispositivo!$B$53:$B$189=$C10)*(MC_Dispositivo!$F$36:$BE$36=$BS$1)*(MC_Dispositivo!$F$43:$BE$43=AJ$1),MC_Dispositivo!$F$53:$BE$189))</f>
        <v>0</v>
      </c>
      <c r="AK10" s="358">
        <f ca="1">IF(A10="","",INDEX([10]TPU!$G:$G,MATCH($A10,[10]TPU!$A:$A,0)))</f>
        <v>6.72</v>
      </c>
      <c r="AL10" s="359">
        <f t="shared" ca="1" si="3"/>
        <v>0</v>
      </c>
      <c r="AM10" s="359">
        <f t="shared" ca="1" si="3"/>
        <v>0</v>
      </c>
      <c r="AN10" s="359">
        <f t="shared" ca="1" si="3"/>
        <v>927211.1506559999</v>
      </c>
      <c r="AO10" s="359">
        <f t="shared" ca="1" si="3"/>
        <v>414636.48575999995</v>
      </c>
      <c r="AP10" s="359">
        <f t="shared" ca="1" si="3"/>
        <v>829272.9715199999</v>
      </c>
      <c r="AQ10" s="359">
        <f t="shared" ca="1" si="3"/>
        <v>414636.48575999995</v>
      </c>
      <c r="AR10" s="359">
        <f t="shared" ca="1" si="3"/>
        <v>0</v>
      </c>
      <c r="AS10" s="359">
        <f t="shared" ca="1" si="3"/>
        <v>0</v>
      </c>
      <c r="AT10" s="359">
        <f t="shared" ca="1" si="3"/>
        <v>0</v>
      </c>
      <c r="AU10" s="359">
        <f t="shared" ca="1" si="3"/>
        <v>0</v>
      </c>
      <c r="AV10" s="359">
        <f t="shared" ca="1" si="3"/>
        <v>0</v>
      </c>
      <c r="AW10" s="359">
        <f t="shared" ca="1" si="3"/>
        <v>0</v>
      </c>
      <c r="AX10" s="359">
        <f t="shared" ca="1" si="3"/>
        <v>0</v>
      </c>
      <c r="AY10" s="359">
        <f t="shared" ca="1" si="3"/>
        <v>0</v>
      </c>
      <c r="AZ10" s="359">
        <f t="shared" ca="1" si="3"/>
        <v>0</v>
      </c>
      <c r="BA10" s="359">
        <f t="shared" ca="1" si="3"/>
        <v>0</v>
      </c>
      <c r="BB10" s="359">
        <f t="shared" ca="1" si="3"/>
        <v>0</v>
      </c>
      <c r="BC10" s="359">
        <f t="shared" ca="1" si="3"/>
        <v>0</v>
      </c>
      <c r="BD10" s="359">
        <f t="shared" ca="1" si="3"/>
        <v>0</v>
      </c>
      <c r="BE10" s="359">
        <f t="shared" ca="1" si="3"/>
        <v>0</v>
      </c>
      <c r="BF10" s="359">
        <f t="shared" ca="1" si="3"/>
        <v>0</v>
      </c>
      <c r="BG10" s="359">
        <f t="shared" ca="1" si="3"/>
        <v>0</v>
      </c>
      <c r="BH10" s="359">
        <f t="shared" ca="1" si="3"/>
        <v>0</v>
      </c>
      <c r="BI10" s="359">
        <f t="shared" ca="1" si="3"/>
        <v>0</v>
      </c>
      <c r="BJ10" s="359">
        <f t="shared" ca="1" si="3"/>
        <v>0</v>
      </c>
      <c r="BK10" s="359">
        <f t="shared" ca="1" si="3"/>
        <v>0</v>
      </c>
      <c r="BL10" s="359">
        <f t="shared" ca="1" si="3"/>
        <v>0</v>
      </c>
      <c r="BM10" s="359">
        <f t="shared" ca="1" si="3"/>
        <v>0</v>
      </c>
      <c r="BN10" s="359">
        <f t="shared" ca="1" si="3"/>
        <v>0</v>
      </c>
      <c r="BO10" s="359">
        <f t="shared" ca="1" si="3"/>
        <v>0</v>
      </c>
      <c r="BP10" s="358">
        <f t="shared" ca="1" si="4"/>
        <v>2585757.0936960001</v>
      </c>
      <c r="BQ10" s="206">
        <f ca="1">SUM(BP10:BP28)</f>
        <v>13618233.712649202</v>
      </c>
      <c r="BR10" s="234">
        <f t="shared" ca="1" si="5"/>
        <v>0.42787544182526188</v>
      </c>
      <c r="BT10" s="237"/>
    </row>
    <row r="11" spans="1:75" ht="20.100000000000001" customHeight="1" outlineLevel="1" x14ac:dyDescent="0.2">
      <c r="A11" s="354" t="str">
        <f ca="1">INDEX(MC_Dispositivo!B:E,MATCH('Quantitativo_MG-262'!C11,MC_Dispositivo!B:B,0),2)</f>
        <v>RO-00077</v>
      </c>
      <c r="B11" s="354" t="str">
        <f ca="1">INDEX([10]TPU!$B:$B,MATCH($A11,[10]TPU!$A:$A,0))</f>
        <v>SICOR</v>
      </c>
      <c r="C11" s="354" t="s">
        <v>41</v>
      </c>
      <c r="D11" s="355" t="str">
        <f ca="1">INDEX(MC_Dispositivo!B:E,MATCH('Quantitativo_MG-262'!C11,MC_Dispositivo!B:B,0),3)</f>
        <v>escavação, carga e transporte de material de 1ª categoria - executado com escavadeira de 1,40 m3 e caminhão basculante de 12 m3 e com caminho de serviço pavimentado - dmt de 1.000 a 1.200 m</v>
      </c>
      <c r="E11" s="354" t="str">
        <f ca="1">INDEX(MC_Dispositivo!B:E,MATCH('Quantitativo_MG-262'!C11,MC_Dispositivo!B:B,0),4)</f>
        <v>m3</v>
      </c>
      <c r="F11" s="356" cm="1">
        <f t="array" aca="1" ref="F11" ca="1">IF($BS$1="Todos",SUM(IF(($BS$1="todos")*(MC_Dispositivo!$B$54:$B$212=$C11),MC_Dispositivo!$F$54:$BE$212)),SUM(IF((MC_Dispositivo!$F$36:$BE$36=$BS$1)*(MC_Dispositivo!$B$54:$B$212=$C11),MC_Dispositivo!$F$54:$BE$212)))</f>
        <v>305103.96719999996</v>
      </c>
      <c r="G11" s="357" cm="1">
        <f t="array" aca="1" ref="G11" ca="1">SUM(IF((MC_Dispositivo!$B$53:$B$189=$C11)*(MC_Dispositivo!$F$36:$BE$36=$BS$1)*(MC_Dispositivo!$F$43:$BE$43=G$1),MC_Dispositivo!$F$53:$BE$189))</f>
        <v>0</v>
      </c>
      <c r="H11" s="357" cm="1">
        <f t="array" aca="1" ref="H11" ca="1">SUM(IF((MC_Dispositivo!$B$53:$B$189=$C11)*(MC_Dispositivo!$F$36:$BE$36=$BS$1)*(MC_Dispositivo!$F$43:$BE$43=H$1),MC_Dispositivo!$F$53:$BE$189))</f>
        <v>0</v>
      </c>
      <c r="I11" s="357" cm="1">
        <f t="array" aca="1" ref="I11" ca="1">SUM(IF((MC_Dispositivo!$B$53:$B$189=$C11)*(MC_Dispositivo!$F$36:$BE$36=$BS$1)*(MC_Dispositivo!$F$43:$BE$43=I$1),MC_Dispositivo!$F$53:$BE$189))</f>
        <v>140565.67920000001</v>
      </c>
      <c r="J11" s="357" cm="1">
        <f t="array" aca="1" ref="J11" ca="1">SUM(IF((MC_Dispositivo!$B$53:$B$189=$C11)*(MC_Dispositivo!$F$36:$BE$36=$BS$1)*(MC_Dispositivo!$F$43:$BE$43=J$1),MC_Dispositivo!$F$53:$BE$189))</f>
        <v>41134.572</v>
      </c>
      <c r="K11" s="357" cm="1">
        <f t="array" aca="1" ref="K11" ca="1">SUM(IF((MC_Dispositivo!$B$53:$B$189=$C11)*(MC_Dispositivo!$F$36:$BE$36=$BS$1)*(MC_Dispositivo!$F$43:$BE$43=K$1),MC_Dispositivo!$F$53:$BE$189))</f>
        <v>82269.144</v>
      </c>
      <c r="L11" s="357" cm="1">
        <f t="array" aca="1" ref="L11" ca="1">SUM(IF((MC_Dispositivo!$B$53:$B$189=$C11)*(MC_Dispositivo!$F$36:$BE$36=$BS$1)*(MC_Dispositivo!$F$43:$BE$43=L$1),MC_Dispositivo!$F$53:$BE$189))</f>
        <v>41134.572</v>
      </c>
      <c r="M11" s="357" cm="1">
        <f t="array" aca="1" ref="M11" ca="1">SUM(IF((MC_Dispositivo!$B$53:$B$189=$C11)*(MC_Dispositivo!$F$36:$BE$36=$BS$1)*(MC_Dispositivo!$F$43:$BE$43=M$1),MC_Dispositivo!$F$53:$BE$189))</f>
        <v>0</v>
      </c>
      <c r="N11" s="357" cm="1">
        <f t="array" aca="1" ref="N11" ca="1">SUM(IF((MC_Dispositivo!$B$53:$B$189=$C11)*(MC_Dispositivo!$F$36:$BE$36=$BS$1)*(MC_Dispositivo!$F$43:$BE$43=N$1),MC_Dispositivo!$F$53:$BE$189))</f>
        <v>0</v>
      </c>
      <c r="O11" s="357" cm="1">
        <f t="array" aca="1" ref="O11" ca="1">SUM(IF((MC_Dispositivo!$B$53:$B$189=$C11)*(MC_Dispositivo!$F$36:$BE$36=$BS$1)*(MC_Dispositivo!$F$43:$BE$43=O$1),MC_Dispositivo!$F$53:$BE$189))</f>
        <v>0</v>
      </c>
      <c r="P11" s="357" cm="1">
        <f t="array" aca="1" ref="P11" ca="1">SUM(IF((MC_Dispositivo!$B$53:$B$189=$C11)*(MC_Dispositivo!$F$36:$BE$36=$BS$1)*(MC_Dispositivo!$F$43:$BE$43=P$1),MC_Dispositivo!$F$53:$BE$189))</f>
        <v>0</v>
      </c>
      <c r="Q11" s="357" cm="1">
        <f t="array" aca="1" ref="Q11" ca="1">SUM(IF((MC_Dispositivo!$B$53:$B$189=$C11)*(MC_Dispositivo!$F$36:$BE$36=$BS$1)*(MC_Dispositivo!$F$43:$BE$43=Q$1),MC_Dispositivo!$F$53:$BE$189))</f>
        <v>0</v>
      </c>
      <c r="R11" s="357" cm="1">
        <f t="array" aca="1" ref="R11" ca="1">SUM(IF((MC_Dispositivo!$B$53:$B$189=$C11)*(MC_Dispositivo!$F$36:$BE$36=$BS$1)*(MC_Dispositivo!$F$43:$BE$43=R$1),MC_Dispositivo!$F$53:$BE$189))</f>
        <v>0</v>
      </c>
      <c r="S11" s="357" cm="1">
        <f t="array" aca="1" ref="S11" ca="1">SUM(IF((MC_Dispositivo!$B$53:$B$189=$C11)*(MC_Dispositivo!$F$36:$BE$36=$BS$1)*(MC_Dispositivo!$F$43:$BE$43=S$1),MC_Dispositivo!$F$53:$BE$189))</f>
        <v>0</v>
      </c>
      <c r="T11" s="357" cm="1">
        <f t="array" aca="1" ref="T11" ca="1">SUM(IF((MC_Dispositivo!$B$53:$B$189=$C11)*(MC_Dispositivo!$F$36:$BE$36=$BS$1)*(MC_Dispositivo!$F$43:$BE$43=T$1),MC_Dispositivo!$F$53:$BE$189))</f>
        <v>0</v>
      </c>
      <c r="U11" s="357" cm="1">
        <f t="array" aca="1" ref="U11" ca="1">SUM(IF((MC_Dispositivo!$B$53:$B$189=$C11)*(MC_Dispositivo!$F$36:$BE$36=$BS$1)*(MC_Dispositivo!$F$43:$BE$43=U$1),MC_Dispositivo!$F$53:$BE$189))</f>
        <v>0</v>
      </c>
      <c r="V11" s="357" cm="1">
        <f t="array" aca="1" ref="V11" ca="1">SUM(IF((MC_Dispositivo!$B$53:$B$189=$C11)*(MC_Dispositivo!$F$36:$BE$36=$BS$1)*(MC_Dispositivo!$F$43:$BE$43=V$1),MC_Dispositivo!$F$53:$BE$189))</f>
        <v>0</v>
      </c>
      <c r="W11" s="357" cm="1">
        <f t="array" aca="1" ref="W11" ca="1">SUM(IF((MC_Dispositivo!$B$53:$B$189=$C11)*(MC_Dispositivo!$F$36:$BE$36=$BS$1)*(MC_Dispositivo!$F$43:$BE$43=W$1),MC_Dispositivo!$F$53:$BE$189))</f>
        <v>0</v>
      </c>
      <c r="X11" s="357" cm="1">
        <f t="array" aca="1" ref="X11" ca="1">SUM(IF((MC_Dispositivo!$B$53:$B$189=$C11)*(MC_Dispositivo!$F$36:$BE$36=$BS$1)*(MC_Dispositivo!$F$43:$BE$43=X$1),MC_Dispositivo!$F$53:$BE$189))</f>
        <v>0</v>
      </c>
      <c r="Y11" s="357" cm="1">
        <f t="array" aca="1" ref="Y11" ca="1">SUM(IF((MC_Dispositivo!$B$53:$B$189=$C11)*(MC_Dispositivo!$F$36:$BE$36=$BS$1)*(MC_Dispositivo!$F$43:$BE$43=Y$1),MC_Dispositivo!$F$53:$BE$189))</f>
        <v>0</v>
      </c>
      <c r="Z11" s="357" cm="1">
        <f t="array" aca="1" ref="Z11" ca="1">SUM(IF((MC_Dispositivo!$B$53:$B$189=$C11)*(MC_Dispositivo!$F$36:$BE$36=$BS$1)*(MC_Dispositivo!$F$43:$BE$43=Z$1),MC_Dispositivo!$F$53:$BE$189))</f>
        <v>0</v>
      </c>
      <c r="AA11" s="357" cm="1">
        <f t="array" aca="1" ref="AA11" ca="1">SUM(IF((MC_Dispositivo!$B$53:$B$189=$C11)*(MC_Dispositivo!$F$36:$BE$36=$BS$1)*(MC_Dispositivo!$F$43:$BE$43=AA$1),MC_Dispositivo!$F$53:$BE$189))</f>
        <v>0</v>
      </c>
      <c r="AB11" s="357" cm="1">
        <f t="array" aca="1" ref="AB11" ca="1">SUM(IF((MC_Dispositivo!$B$53:$B$189=$C11)*(MC_Dispositivo!$F$36:$BE$36=$BS$1)*(MC_Dispositivo!$F$43:$BE$43=AB$1),MC_Dispositivo!$F$53:$BE$189))</f>
        <v>0</v>
      </c>
      <c r="AC11" s="357" cm="1">
        <f t="array" aca="1" ref="AC11" ca="1">SUM(IF((MC_Dispositivo!$B$53:$B$189=$C11)*(MC_Dispositivo!$F$36:$BE$36=$BS$1)*(MC_Dispositivo!$F$43:$BE$43=AC$1),MC_Dispositivo!$F$53:$BE$189))</f>
        <v>0</v>
      </c>
      <c r="AD11" s="357" cm="1">
        <f t="array" aca="1" ref="AD11" ca="1">SUM(IF((MC_Dispositivo!$B$53:$B$189=$C11)*(MC_Dispositivo!$F$36:$BE$36=$BS$1)*(MC_Dispositivo!$F$43:$BE$43=AD$1),MC_Dispositivo!$F$53:$BE$189))</f>
        <v>0</v>
      </c>
      <c r="AE11" s="357" cm="1">
        <f t="array" aca="1" ref="AE11" ca="1">SUM(IF((MC_Dispositivo!$B$53:$B$189=$C11)*(MC_Dispositivo!$F$36:$BE$36=$BS$1)*(MC_Dispositivo!$F$43:$BE$43=AE$1),MC_Dispositivo!$F$53:$BE$189))</f>
        <v>0</v>
      </c>
      <c r="AF11" s="357" cm="1">
        <f t="array" aca="1" ref="AF11" ca="1">SUM(IF((MC_Dispositivo!$B$53:$B$189=$C11)*(MC_Dispositivo!$F$36:$BE$36=$BS$1)*(MC_Dispositivo!$F$43:$BE$43=AF$1),MC_Dispositivo!$F$53:$BE$189))</f>
        <v>0</v>
      </c>
      <c r="AG11" s="357" cm="1">
        <f t="array" aca="1" ref="AG11" ca="1">SUM(IF((MC_Dispositivo!$B$53:$B$189=$C11)*(MC_Dispositivo!$F$36:$BE$36=$BS$1)*(MC_Dispositivo!$F$43:$BE$43=AG$1),MC_Dispositivo!$F$53:$BE$189))</f>
        <v>0</v>
      </c>
      <c r="AH11" s="357" cm="1">
        <f t="array" aca="1" ref="AH11" ca="1">SUM(IF((MC_Dispositivo!$B$53:$B$189=$C11)*(MC_Dispositivo!$F$36:$BE$36=$BS$1)*(MC_Dispositivo!$F$43:$BE$43=AH$1),MC_Dispositivo!$F$53:$BE$189))</f>
        <v>0</v>
      </c>
      <c r="AI11" s="357" cm="1">
        <f t="array" aca="1" ref="AI11" ca="1">SUM(IF((MC_Dispositivo!$B$53:$B$189=$C11)*(MC_Dispositivo!$F$36:$BE$36=$BS$1)*(MC_Dispositivo!$F$43:$BE$43=AI$1),MC_Dispositivo!$F$53:$BE$189))</f>
        <v>0</v>
      </c>
      <c r="AJ11" s="357" cm="1">
        <f t="array" aca="1" ref="AJ11" ca="1">SUM(IF((MC_Dispositivo!$B$53:$B$189=$C11)*(MC_Dispositivo!$F$36:$BE$36=$BS$1)*(MC_Dispositivo!$F$43:$BE$43=AJ$1),MC_Dispositivo!$F$53:$BE$189))</f>
        <v>0</v>
      </c>
      <c r="AK11" s="358">
        <f ca="1">IF(A11="","",INDEX([10]TPU!$G:$G,MATCH($A11,[10]TPU!$A:$A,0)))</f>
        <v>8.48</v>
      </c>
      <c r="AL11" s="359">
        <f t="shared" ca="1" si="3"/>
        <v>0</v>
      </c>
      <c r="AM11" s="359">
        <f t="shared" ca="1" si="3"/>
        <v>0</v>
      </c>
      <c r="AN11" s="359">
        <f t="shared" ca="1" si="3"/>
        <v>1191996.9596160001</v>
      </c>
      <c r="AO11" s="359">
        <f t="shared" ca="1" si="3"/>
        <v>348821.17056</v>
      </c>
      <c r="AP11" s="359">
        <f t="shared" ca="1" si="3"/>
        <v>697642.34112</v>
      </c>
      <c r="AQ11" s="359">
        <f t="shared" ca="1" si="3"/>
        <v>348821.17056</v>
      </c>
      <c r="AR11" s="359">
        <f t="shared" ca="1" si="3"/>
        <v>0</v>
      </c>
      <c r="AS11" s="359">
        <f t="shared" ca="1" si="3"/>
        <v>0</v>
      </c>
      <c r="AT11" s="359">
        <f t="shared" ca="1" si="3"/>
        <v>0</v>
      </c>
      <c r="AU11" s="359">
        <f t="shared" ca="1" si="3"/>
        <v>0</v>
      </c>
      <c r="AV11" s="359">
        <f t="shared" ca="1" si="3"/>
        <v>0</v>
      </c>
      <c r="AW11" s="359">
        <f t="shared" ca="1" si="3"/>
        <v>0</v>
      </c>
      <c r="AX11" s="359">
        <f t="shared" ca="1" si="3"/>
        <v>0</v>
      </c>
      <c r="AY11" s="359">
        <f t="shared" ca="1" si="3"/>
        <v>0</v>
      </c>
      <c r="AZ11" s="359">
        <f t="shared" ca="1" si="3"/>
        <v>0</v>
      </c>
      <c r="BA11" s="359">
        <f t="shared" ref="BA11:BO11" ca="1" si="6">IF($A11="",SUMIFS(BA12:BA59,$C12:$C59,$C11&amp;"*",$A12:$A59,"&lt;&gt;"&amp;""),V11*$AK11)</f>
        <v>0</v>
      </c>
      <c r="BB11" s="359">
        <f t="shared" ca="1" si="6"/>
        <v>0</v>
      </c>
      <c r="BC11" s="359">
        <f t="shared" ca="1" si="6"/>
        <v>0</v>
      </c>
      <c r="BD11" s="359">
        <f t="shared" ca="1" si="6"/>
        <v>0</v>
      </c>
      <c r="BE11" s="359">
        <f t="shared" ca="1" si="6"/>
        <v>0</v>
      </c>
      <c r="BF11" s="359">
        <f t="shared" ca="1" si="6"/>
        <v>0</v>
      </c>
      <c r="BG11" s="359">
        <f t="shared" ca="1" si="6"/>
        <v>0</v>
      </c>
      <c r="BH11" s="359">
        <f t="shared" ca="1" si="6"/>
        <v>0</v>
      </c>
      <c r="BI11" s="359">
        <f t="shared" ca="1" si="6"/>
        <v>0</v>
      </c>
      <c r="BJ11" s="359">
        <f t="shared" ca="1" si="6"/>
        <v>0</v>
      </c>
      <c r="BK11" s="359">
        <f t="shared" ca="1" si="6"/>
        <v>0</v>
      </c>
      <c r="BL11" s="359">
        <f t="shared" ca="1" si="6"/>
        <v>0</v>
      </c>
      <c r="BM11" s="359">
        <f t="shared" ca="1" si="6"/>
        <v>0</v>
      </c>
      <c r="BN11" s="359">
        <f t="shared" ca="1" si="6"/>
        <v>0</v>
      </c>
      <c r="BO11" s="359">
        <f t="shared" ca="1" si="6"/>
        <v>0</v>
      </c>
      <c r="BP11" s="358">
        <f t="shared" ca="1" si="4"/>
        <v>2587281.6418559998</v>
      </c>
      <c r="BQ11" s="206"/>
      <c r="BR11" s="234" t="str">
        <f t="shared" si="5"/>
        <v/>
      </c>
      <c r="BT11" s="236"/>
    </row>
    <row r="12" spans="1:75" ht="20.100000000000001" customHeight="1" outlineLevel="1" x14ac:dyDescent="0.2">
      <c r="A12" s="354" t="str">
        <f ca="1">INDEX(MC_Dispositivo!B:E,MATCH('Quantitativo_MG-262'!C12,MC_Dispositivo!B:B,0),2)</f>
        <v>RO-00084</v>
      </c>
      <c r="B12" s="354" t="str">
        <f ca="1">INDEX([10]TPU!$B:$B,MATCH($A12,[10]TPU!$A:$A,0))</f>
        <v>SICOR</v>
      </c>
      <c r="C12" s="354" t="s">
        <v>42</v>
      </c>
      <c r="D12" s="355" t="str">
        <f ca="1">INDEX(MC_Dispositivo!B:E,MATCH('Quantitativo_MG-262'!C12,MC_Dispositivo!B:B,0),3)</f>
        <v>escavação, carga e transporte de material de 1ª categoria - executado com escavadeira de 1,40 m3 e caminhão basculante de 12 m3 e com caminho de serviço pavimentado - dmt de 3.000 m</v>
      </c>
      <c r="E12" s="354" t="str">
        <f ca="1">INDEX(MC_Dispositivo!B:E,MATCH('Quantitativo_MG-262'!C12,MC_Dispositivo!B:B,0),4)</f>
        <v>m3</v>
      </c>
      <c r="F12" s="356" cm="1">
        <f t="array" aca="1" ref="F12" ca="1">IF($BS$1="Todos",SUM(IF(($BS$1="todos")*(MC_Dispositivo!$B$54:$B$212=$C12),MC_Dispositivo!$F$54:$BE$212)),SUM(IF((MC_Dispositivo!$F$36:$BE$36=$BS$1)*(MC_Dispositivo!$B$54:$B$212=$C12),MC_Dispositivo!$F$54:$BE$212)))</f>
        <v>0</v>
      </c>
      <c r="G12" s="357" cm="1">
        <f t="array" aca="1" ref="G12" ca="1">SUM(IF((MC_Dispositivo!$B$53:$B$189=$C12)*(MC_Dispositivo!$F$36:$BE$36=$BS$1)*(MC_Dispositivo!$F$43:$BE$43=G$1),MC_Dispositivo!$F$53:$BE$189))</f>
        <v>0</v>
      </c>
      <c r="H12" s="357" cm="1">
        <f t="array" aca="1" ref="H12" ca="1">SUM(IF((MC_Dispositivo!$B$53:$B$189=$C12)*(MC_Dispositivo!$F$36:$BE$36=$BS$1)*(MC_Dispositivo!$F$43:$BE$43=H$1),MC_Dispositivo!$F$53:$BE$189))</f>
        <v>0</v>
      </c>
      <c r="I12" s="357" cm="1">
        <f t="array" aca="1" ref="I12" ca="1">SUM(IF((MC_Dispositivo!$B$53:$B$189=$C12)*(MC_Dispositivo!$F$36:$BE$36=$BS$1)*(MC_Dispositivo!$F$43:$BE$43=I$1),MC_Dispositivo!$F$53:$BE$189))</f>
        <v>0</v>
      </c>
      <c r="J12" s="357" cm="1">
        <f t="array" aca="1" ref="J12" ca="1">SUM(IF((MC_Dispositivo!$B$53:$B$189=$C12)*(MC_Dispositivo!$F$36:$BE$36=$BS$1)*(MC_Dispositivo!$F$43:$BE$43=J$1),MC_Dispositivo!$F$53:$BE$189))</f>
        <v>0</v>
      </c>
      <c r="K12" s="357" cm="1">
        <f t="array" aca="1" ref="K12" ca="1">SUM(IF((MC_Dispositivo!$B$53:$B$189=$C12)*(MC_Dispositivo!$F$36:$BE$36=$BS$1)*(MC_Dispositivo!$F$43:$BE$43=K$1),MC_Dispositivo!$F$53:$BE$189))</f>
        <v>0</v>
      </c>
      <c r="L12" s="357" cm="1">
        <f t="array" aca="1" ref="L12" ca="1">SUM(IF((MC_Dispositivo!$B$53:$B$189=$C12)*(MC_Dispositivo!$F$36:$BE$36=$BS$1)*(MC_Dispositivo!$F$43:$BE$43=L$1),MC_Dispositivo!$F$53:$BE$189))</f>
        <v>0</v>
      </c>
      <c r="M12" s="357" cm="1">
        <f t="array" aca="1" ref="M12" ca="1">SUM(IF((MC_Dispositivo!$B$53:$B$189=$C12)*(MC_Dispositivo!$F$36:$BE$36=$BS$1)*(MC_Dispositivo!$F$43:$BE$43=M$1),MC_Dispositivo!$F$53:$BE$189))</f>
        <v>0</v>
      </c>
      <c r="N12" s="357" cm="1">
        <f t="array" aca="1" ref="N12" ca="1">SUM(IF((MC_Dispositivo!$B$53:$B$189=$C12)*(MC_Dispositivo!$F$36:$BE$36=$BS$1)*(MC_Dispositivo!$F$43:$BE$43=N$1),MC_Dispositivo!$F$53:$BE$189))</f>
        <v>0</v>
      </c>
      <c r="O12" s="357" cm="1">
        <f t="array" aca="1" ref="O12" ca="1">SUM(IF((MC_Dispositivo!$B$53:$B$189=$C12)*(MC_Dispositivo!$F$36:$BE$36=$BS$1)*(MC_Dispositivo!$F$43:$BE$43=O$1),MC_Dispositivo!$F$53:$BE$189))</f>
        <v>0</v>
      </c>
      <c r="P12" s="357" cm="1">
        <f t="array" aca="1" ref="P12" ca="1">SUM(IF((MC_Dispositivo!$B$53:$B$189=$C12)*(MC_Dispositivo!$F$36:$BE$36=$BS$1)*(MC_Dispositivo!$F$43:$BE$43=P$1),MC_Dispositivo!$F$53:$BE$189))</f>
        <v>0</v>
      </c>
      <c r="Q12" s="357" cm="1">
        <f t="array" aca="1" ref="Q12" ca="1">SUM(IF((MC_Dispositivo!$B$53:$B$189=$C12)*(MC_Dispositivo!$F$36:$BE$36=$BS$1)*(MC_Dispositivo!$F$43:$BE$43=Q$1),MC_Dispositivo!$F$53:$BE$189))</f>
        <v>0</v>
      </c>
      <c r="R12" s="357" cm="1">
        <f t="array" aca="1" ref="R12" ca="1">SUM(IF((MC_Dispositivo!$B$53:$B$189=$C12)*(MC_Dispositivo!$F$36:$BE$36=$BS$1)*(MC_Dispositivo!$F$43:$BE$43=R$1),MC_Dispositivo!$F$53:$BE$189))</f>
        <v>0</v>
      </c>
      <c r="S12" s="357" cm="1">
        <f t="array" aca="1" ref="S12" ca="1">SUM(IF((MC_Dispositivo!$B$53:$B$189=$C12)*(MC_Dispositivo!$F$36:$BE$36=$BS$1)*(MC_Dispositivo!$F$43:$BE$43=S$1),MC_Dispositivo!$F$53:$BE$189))</f>
        <v>0</v>
      </c>
      <c r="T12" s="357" cm="1">
        <f t="array" aca="1" ref="T12" ca="1">SUM(IF((MC_Dispositivo!$B$53:$B$189=$C12)*(MC_Dispositivo!$F$36:$BE$36=$BS$1)*(MC_Dispositivo!$F$43:$BE$43=T$1),MC_Dispositivo!$F$53:$BE$189))</f>
        <v>0</v>
      </c>
      <c r="U12" s="357" cm="1">
        <f t="array" aca="1" ref="U12" ca="1">SUM(IF((MC_Dispositivo!$B$53:$B$189=$C12)*(MC_Dispositivo!$F$36:$BE$36=$BS$1)*(MC_Dispositivo!$F$43:$BE$43=U$1),MC_Dispositivo!$F$53:$BE$189))</f>
        <v>0</v>
      </c>
      <c r="V12" s="357" cm="1">
        <f t="array" aca="1" ref="V12" ca="1">SUM(IF((MC_Dispositivo!$B$53:$B$189=$C12)*(MC_Dispositivo!$F$36:$BE$36=$BS$1)*(MC_Dispositivo!$F$43:$BE$43=V$1),MC_Dispositivo!$F$53:$BE$189))</f>
        <v>0</v>
      </c>
      <c r="W12" s="357" cm="1">
        <f t="array" aca="1" ref="W12" ca="1">SUM(IF((MC_Dispositivo!$B$53:$B$189=$C12)*(MC_Dispositivo!$F$36:$BE$36=$BS$1)*(MC_Dispositivo!$F$43:$BE$43=W$1),MC_Dispositivo!$F$53:$BE$189))</f>
        <v>0</v>
      </c>
      <c r="X12" s="357" cm="1">
        <f t="array" aca="1" ref="X12" ca="1">SUM(IF((MC_Dispositivo!$B$53:$B$189=$C12)*(MC_Dispositivo!$F$36:$BE$36=$BS$1)*(MC_Dispositivo!$F$43:$BE$43=X$1),MC_Dispositivo!$F$53:$BE$189))</f>
        <v>0</v>
      </c>
      <c r="Y12" s="357" cm="1">
        <f t="array" aca="1" ref="Y12" ca="1">SUM(IF((MC_Dispositivo!$B$53:$B$189=$C12)*(MC_Dispositivo!$F$36:$BE$36=$BS$1)*(MC_Dispositivo!$F$43:$BE$43=Y$1),MC_Dispositivo!$F$53:$BE$189))</f>
        <v>0</v>
      </c>
      <c r="Z12" s="357" cm="1">
        <f t="array" aca="1" ref="Z12" ca="1">SUM(IF((MC_Dispositivo!$B$53:$B$189=$C12)*(MC_Dispositivo!$F$36:$BE$36=$BS$1)*(MC_Dispositivo!$F$43:$BE$43=Z$1),MC_Dispositivo!$F$53:$BE$189))</f>
        <v>0</v>
      </c>
      <c r="AA12" s="357" cm="1">
        <f t="array" aca="1" ref="AA12" ca="1">SUM(IF((MC_Dispositivo!$B$53:$B$189=$C12)*(MC_Dispositivo!$F$36:$BE$36=$BS$1)*(MC_Dispositivo!$F$43:$BE$43=AA$1),MC_Dispositivo!$F$53:$BE$189))</f>
        <v>0</v>
      </c>
      <c r="AB12" s="357" cm="1">
        <f t="array" aca="1" ref="AB12" ca="1">SUM(IF((MC_Dispositivo!$B$53:$B$189=$C12)*(MC_Dispositivo!$F$36:$BE$36=$BS$1)*(MC_Dispositivo!$F$43:$BE$43=AB$1),MC_Dispositivo!$F$53:$BE$189))</f>
        <v>0</v>
      </c>
      <c r="AC12" s="357" cm="1">
        <f t="array" aca="1" ref="AC12" ca="1">SUM(IF((MC_Dispositivo!$B$53:$B$189=$C12)*(MC_Dispositivo!$F$36:$BE$36=$BS$1)*(MC_Dispositivo!$F$43:$BE$43=AC$1),MC_Dispositivo!$F$53:$BE$189))</f>
        <v>0</v>
      </c>
      <c r="AD12" s="357" cm="1">
        <f t="array" aca="1" ref="AD12" ca="1">SUM(IF((MC_Dispositivo!$B$53:$B$189=$C12)*(MC_Dispositivo!$F$36:$BE$36=$BS$1)*(MC_Dispositivo!$F$43:$BE$43=AD$1),MC_Dispositivo!$F$53:$BE$189))</f>
        <v>0</v>
      </c>
      <c r="AE12" s="357" cm="1">
        <f t="array" aca="1" ref="AE12" ca="1">SUM(IF((MC_Dispositivo!$B$53:$B$189=$C12)*(MC_Dispositivo!$F$36:$BE$36=$BS$1)*(MC_Dispositivo!$F$43:$BE$43=AE$1),MC_Dispositivo!$F$53:$BE$189))</f>
        <v>0</v>
      </c>
      <c r="AF12" s="357" cm="1">
        <f t="array" aca="1" ref="AF12" ca="1">SUM(IF((MC_Dispositivo!$B$53:$B$189=$C12)*(MC_Dispositivo!$F$36:$BE$36=$BS$1)*(MC_Dispositivo!$F$43:$BE$43=AF$1),MC_Dispositivo!$F$53:$BE$189))</f>
        <v>0</v>
      </c>
      <c r="AG12" s="357" cm="1">
        <f t="array" aca="1" ref="AG12" ca="1">SUM(IF((MC_Dispositivo!$B$53:$B$189=$C12)*(MC_Dispositivo!$F$36:$BE$36=$BS$1)*(MC_Dispositivo!$F$43:$BE$43=AG$1),MC_Dispositivo!$F$53:$BE$189))</f>
        <v>0</v>
      </c>
      <c r="AH12" s="357" cm="1">
        <f t="array" aca="1" ref="AH12" ca="1">SUM(IF((MC_Dispositivo!$B$53:$B$189=$C12)*(MC_Dispositivo!$F$36:$BE$36=$BS$1)*(MC_Dispositivo!$F$43:$BE$43=AH$1),MC_Dispositivo!$F$53:$BE$189))</f>
        <v>0</v>
      </c>
      <c r="AI12" s="357" cm="1">
        <f t="array" aca="1" ref="AI12" ca="1">SUM(IF((MC_Dispositivo!$B$53:$B$189=$C12)*(MC_Dispositivo!$F$36:$BE$36=$BS$1)*(MC_Dispositivo!$F$43:$BE$43=AI$1),MC_Dispositivo!$F$53:$BE$189))</f>
        <v>0</v>
      </c>
      <c r="AJ12" s="357" cm="1">
        <f t="array" aca="1" ref="AJ12" ca="1">SUM(IF((MC_Dispositivo!$B$53:$B$189=$C12)*(MC_Dispositivo!$F$36:$BE$36=$BS$1)*(MC_Dispositivo!$F$43:$BE$43=AJ$1),MC_Dispositivo!$F$53:$BE$189))</f>
        <v>0</v>
      </c>
      <c r="AK12" s="358">
        <f ca="1">IF(A12="","",INDEX([10]TPU!$G:$G,MATCH($A12,[10]TPU!$A:$A,0)))</f>
        <v>11.5</v>
      </c>
      <c r="AL12" s="359">
        <f t="shared" ref="AL12:BO20" ca="1" si="7">IF($A12="",SUMIFS(AL13:AL60,$C13:$C60,$C12&amp;"*",$A13:$A60,"&lt;&gt;"&amp;""),G12*$AK12)</f>
        <v>0</v>
      </c>
      <c r="AM12" s="359">
        <f t="shared" ca="1" si="7"/>
        <v>0</v>
      </c>
      <c r="AN12" s="359">
        <f t="shared" ca="1" si="7"/>
        <v>0</v>
      </c>
      <c r="AO12" s="359">
        <f t="shared" ca="1" si="7"/>
        <v>0</v>
      </c>
      <c r="AP12" s="359">
        <f t="shared" ca="1" si="7"/>
        <v>0</v>
      </c>
      <c r="AQ12" s="359">
        <f t="shared" ca="1" si="7"/>
        <v>0</v>
      </c>
      <c r="AR12" s="359">
        <f t="shared" ca="1" si="7"/>
        <v>0</v>
      </c>
      <c r="AS12" s="359">
        <f t="shared" ca="1" si="7"/>
        <v>0</v>
      </c>
      <c r="AT12" s="359">
        <f t="shared" ca="1" si="7"/>
        <v>0</v>
      </c>
      <c r="AU12" s="359">
        <f t="shared" ca="1" si="7"/>
        <v>0</v>
      </c>
      <c r="AV12" s="359">
        <f t="shared" ca="1" si="7"/>
        <v>0</v>
      </c>
      <c r="AW12" s="359">
        <f t="shared" ca="1" si="7"/>
        <v>0</v>
      </c>
      <c r="AX12" s="359">
        <f t="shared" ca="1" si="7"/>
        <v>0</v>
      </c>
      <c r="AY12" s="359">
        <f t="shared" ca="1" si="7"/>
        <v>0</v>
      </c>
      <c r="AZ12" s="359">
        <f t="shared" ca="1" si="7"/>
        <v>0</v>
      </c>
      <c r="BA12" s="359">
        <f t="shared" ca="1" si="7"/>
        <v>0</v>
      </c>
      <c r="BB12" s="359">
        <f t="shared" ca="1" si="7"/>
        <v>0</v>
      </c>
      <c r="BC12" s="359">
        <f t="shared" ca="1" si="7"/>
        <v>0</v>
      </c>
      <c r="BD12" s="359">
        <f t="shared" ca="1" si="7"/>
        <v>0</v>
      </c>
      <c r="BE12" s="359">
        <f t="shared" ca="1" si="7"/>
        <v>0</v>
      </c>
      <c r="BF12" s="359">
        <f t="shared" ca="1" si="7"/>
        <v>0</v>
      </c>
      <c r="BG12" s="359">
        <f t="shared" ca="1" si="7"/>
        <v>0</v>
      </c>
      <c r="BH12" s="359">
        <f t="shared" ca="1" si="7"/>
        <v>0</v>
      </c>
      <c r="BI12" s="359">
        <f t="shared" ca="1" si="7"/>
        <v>0</v>
      </c>
      <c r="BJ12" s="359">
        <f t="shared" ca="1" si="7"/>
        <v>0</v>
      </c>
      <c r="BK12" s="359">
        <f t="shared" ca="1" si="7"/>
        <v>0</v>
      </c>
      <c r="BL12" s="359">
        <f t="shared" ca="1" si="7"/>
        <v>0</v>
      </c>
      <c r="BM12" s="359">
        <f t="shared" ca="1" si="7"/>
        <v>0</v>
      </c>
      <c r="BN12" s="359">
        <f t="shared" ca="1" si="7"/>
        <v>0</v>
      </c>
      <c r="BO12" s="359">
        <f t="shared" ca="1" si="7"/>
        <v>0</v>
      </c>
      <c r="BP12" s="358">
        <f t="shared" ca="1" si="4"/>
        <v>0</v>
      </c>
      <c r="BQ12" s="206"/>
      <c r="BR12" s="234" t="str">
        <f t="shared" si="5"/>
        <v/>
      </c>
      <c r="BT12" s="236"/>
    </row>
    <row r="13" spans="1:75" ht="20.100000000000001" customHeight="1" outlineLevel="1" x14ac:dyDescent="0.2">
      <c r="A13" s="354" t="str">
        <f ca="1">INDEX(MC_Dispositivo!B:E,MATCH('Quantitativo_MG-262'!C13,MC_Dispositivo!B:B,0),2)</f>
        <v>RO-00881</v>
      </c>
      <c r="B13" s="354" t="str">
        <f ca="1">INDEX([10]TPU!$B:$B,MATCH($A13,[10]TPU!$A:$A,0))</f>
        <v>SICOR</v>
      </c>
      <c r="C13" s="354" t="s">
        <v>44</v>
      </c>
      <c r="D13" s="355" t="str">
        <f ca="1">INDEX(MC_Dispositivo!B:E,MATCH('Quantitativo_MG-262'!C13,MC_Dispositivo!B:B,0),3)</f>
        <v>Transporte com caminhão basculante de 6 m³ - rodovia pavimentada</v>
      </c>
      <c r="E13" s="354" t="str">
        <f ca="1">INDEX(MC_Dispositivo!B:E,MATCH('Quantitativo_MG-262'!C13,MC_Dispositivo!B:B,0),4)</f>
        <v>txkm</v>
      </c>
      <c r="F13" s="356" cm="1">
        <f t="array" aca="1" ref="F13" ca="1">IF($BS$1="Todos",SUM(IF(($BS$1="todos")*(MC_Dispositivo!$B$54:$B$212=$C13),MC_Dispositivo!$F$54:$BE$212)),SUM(IF((MC_Dispositivo!$F$36:$BE$36=$BS$1)*(MC_Dispositivo!$B$54:$B$212=$C13),MC_Dispositivo!$F$54:$BE$212)))</f>
        <v>0</v>
      </c>
      <c r="G13" s="357" cm="1">
        <f t="array" aca="1" ref="G13" ca="1">SUM(IF((MC_Dispositivo!$B$53:$B$189=$C13)*(MC_Dispositivo!$F$36:$BE$36=$BS$1)*(MC_Dispositivo!$F$43:$BE$43=G$1),MC_Dispositivo!$F$53:$BE$189))</f>
        <v>0</v>
      </c>
      <c r="H13" s="357" cm="1">
        <f t="array" aca="1" ref="H13" ca="1">SUM(IF((MC_Dispositivo!$B$53:$B$189=$C13)*(MC_Dispositivo!$F$36:$BE$36=$BS$1)*(MC_Dispositivo!$F$43:$BE$43=H$1),MC_Dispositivo!$F$53:$BE$189))</f>
        <v>0</v>
      </c>
      <c r="I13" s="357" cm="1">
        <f t="array" aca="1" ref="I13" ca="1">SUM(IF((MC_Dispositivo!$B$53:$B$189=$C13)*(MC_Dispositivo!$F$36:$BE$36=$BS$1)*(MC_Dispositivo!$F$43:$BE$43=I$1),MC_Dispositivo!$F$53:$BE$189))</f>
        <v>0</v>
      </c>
      <c r="J13" s="357" cm="1">
        <f t="array" aca="1" ref="J13" ca="1">SUM(IF((MC_Dispositivo!$B$53:$B$189=$C13)*(MC_Dispositivo!$F$36:$BE$36=$BS$1)*(MC_Dispositivo!$F$43:$BE$43=J$1),MC_Dispositivo!$F$53:$BE$189))</f>
        <v>0</v>
      </c>
      <c r="K13" s="357" cm="1">
        <f t="array" aca="1" ref="K13" ca="1">SUM(IF((MC_Dispositivo!$B$53:$B$189=$C13)*(MC_Dispositivo!$F$36:$BE$36=$BS$1)*(MC_Dispositivo!$F$43:$BE$43=K$1),MC_Dispositivo!$F$53:$BE$189))</f>
        <v>0</v>
      </c>
      <c r="L13" s="357" cm="1">
        <f t="array" aca="1" ref="L13" ca="1">SUM(IF((MC_Dispositivo!$B$53:$B$189=$C13)*(MC_Dispositivo!$F$36:$BE$36=$BS$1)*(MC_Dispositivo!$F$43:$BE$43=L$1),MC_Dispositivo!$F$53:$BE$189))</f>
        <v>0</v>
      </c>
      <c r="M13" s="357" cm="1">
        <f t="array" aca="1" ref="M13" ca="1">SUM(IF((MC_Dispositivo!$B$53:$B$189=$C13)*(MC_Dispositivo!$F$36:$BE$36=$BS$1)*(MC_Dispositivo!$F$43:$BE$43=M$1),MC_Dispositivo!$F$53:$BE$189))</f>
        <v>0</v>
      </c>
      <c r="N13" s="357" cm="1">
        <f t="array" aca="1" ref="N13" ca="1">SUM(IF((MC_Dispositivo!$B$53:$B$189=$C13)*(MC_Dispositivo!$F$36:$BE$36=$BS$1)*(MC_Dispositivo!$F$43:$BE$43=N$1),MC_Dispositivo!$F$53:$BE$189))</f>
        <v>0</v>
      </c>
      <c r="O13" s="357" cm="1">
        <f t="array" aca="1" ref="O13" ca="1">SUM(IF((MC_Dispositivo!$B$53:$B$189=$C13)*(MC_Dispositivo!$F$36:$BE$36=$BS$1)*(MC_Dispositivo!$F$43:$BE$43=O$1),MC_Dispositivo!$F$53:$BE$189))</f>
        <v>0</v>
      </c>
      <c r="P13" s="357" cm="1">
        <f t="array" aca="1" ref="P13" ca="1">SUM(IF((MC_Dispositivo!$B$53:$B$189=$C13)*(MC_Dispositivo!$F$36:$BE$36=$BS$1)*(MC_Dispositivo!$F$43:$BE$43=P$1),MC_Dispositivo!$F$53:$BE$189))</f>
        <v>0</v>
      </c>
      <c r="Q13" s="357" cm="1">
        <f t="array" aca="1" ref="Q13" ca="1">SUM(IF((MC_Dispositivo!$B$53:$B$189=$C13)*(MC_Dispositivo!$F$36:$BE$36=$BS$1)*(MC_Dispositivo!$F$43:$BE$43=Q$1),MC_Dispositivo!$F$53:$BE$189))</f>
        <v>0</v>
      </c>
      <c r="R13" s="357" cm="1">
        <f t="array" aca="1" ref="R13" ca="1">SUM(IF((MC_Dispositivo!$B$53:$B$189=$C13)*(MC_Dispositivo!$F$36:$BE$36=$BS$1)*(MC_Dispositivo!$F$43:$BE$43=R$1),MC_Dispositivo!$F$53:$BE$189))</f>
        <v>0</v>
      </c>
      <c r="S13" s="357" cm="1">
        <f t="array" aca="1" ref="S13" ca="1">SUM(IF((MC_Dispositivo!$B$53:$B$189=$C13)*(MC_Dispositivo!$F$36:$BE$36=$BS$1)*(MC_Dispositivo!$F$43:$BE$43=S$1),MC_Dispositivo!$F$53:$BE$189))</f>
        <v>0</v>
      </c>
      <c r="T13" s="357" cm="1">
        <f t="array" aca="1" ref="T13" ca="1">SUM(IF((MC_Dispositivo!$B$53:$B$189=$C13)*(MC_Dispositivo!$F$36:$BE$36=$BS$1)*(MC_Dispositivo!$F$43:$BE$43=T$1),MC_Dispositivo!$F$53:$BE$189))</f>
        <v>0</v>
      </c>
      <c r="U13" s="357" cm="1">
        <f t="array" aca="1" ref="U13" ca="1">SUM(IF((MC_Dispositivo!$B$53:$B$189=$C13)*(MC_Dispositivo!$F$36:$BE$36=$BS$1)*(MC_Dispositivo!$F$43:$BE$43=U$1),MC_Dispositivo!$F$53:$BE$189))</f>
        <v>0</v>
      </c>
      <c r="V13" s="357" cm="1">
        <f t="array" aca="1" ref="V13" ca="1">SUM(IF((MC_Dispositivo!$B$53:$B$189=$C13)*(MC_Dispositivo!$F$36:$BE$36=$BS$1)*(MC_Dispositivo!$F$43:$BE$43=V$1),MC_Dispositivo!$F$53:$BE$189))</f>
        <v>0</v>
      </c>
      <c r="W13" s="357" cm="1">
        <f t="array" aca="1" ref="W13" ca="1">SUM(IF((MC_Dispositivo!$B$53:$B$189=$C13)*(MC_Dispositivo!$F$36:$BE$36=$BS$1)*(MC_Dispositivo!$F$43:$BE$43=W$1),MC_Dispositivo!$F$53:$BE$189))</f>
        <v>0</v>
      </c>
      <c r="X13" s="357" cm="1">
        <f t="array" aca="1" ref="X13" ca="1">SUM(IF((MC_Dispositivo!$B$53:$B$189=$C13)*(MC_Dispositivo!$F$36:$BE$36=$BS$1)*(MC_Dispositivo!$F$43:$BE$43=X$1),MC_Dispositivo!$F$53:$BE$189))</f>
        <v>0</v>
      </c>
      <c r="Y13" s="357" cm="1">
        <f t="array" aca="1" ref="Y13" ca="1">SUM(IF((MC_Dispositivo!$B$53:$B$189=$C13)*(MC_Dispositivo!$F$36:$BE$36=$BS$1)*(MC_Dispositivo!$F$43:$BE$43=Y$1),MC_Dispositivo!$F$53:$BE$189))</f>
        <v>0</v>
      </c>
      <c r="Z13" s="357" cm="1">
        <f t="array" aca="1" ref="Z13" ca="1">SUM(IF((MC_Dispositivo!$B$53:$B$189=$C13)*(MC_Dispositivo!$F$36:$BE$36=$BS$1)*(MC_Dispositivo!$F$43:$BE$43=Z$1),MC_Dispositivo!$F$53:$BE$189))</f>
        <v>0</v>
      </c>
      <c r="AA13" s="357" cm="1">
        <f t="array" aca="1" ref="AA13" ca="1">SUM(IF((MC_Dispositivo!$B$53:$B$189=$C13)*(MC_Dispositivo!$F$36:$BE$36=$BS$1)*(MC_Dispositivo!$F$43:$BE$43=AA$1),MC_Dispositivo!$F$53:$BE$189))</f>
        <v>0</v>
      </c>
      <c r="AB13" s="357" cm="1">
        <f t="array" aca="1" ref="AB13" ca="1">SUM(IF((MC_Dispositivo!$B$53:$B$189=$C13)*(MC_Dispositivo!$F$36:$BE$36=$BS$1)*(MC_Dispositivo!$F$43:$BE$43=AB$1),MC_Dispositivo!$F$53:$BE$189))</f>
        <v>0</v>
      </c>
      <c r="AC13" s="357" cm="1">
        <f t="array" aca="1" ref="AC13" ca="1">SUM(IF((MC_Dispositivo!$B$53:$B$189=$C13)*(MC_Dispositivo!$F$36:$BE$36=$BS$1)*(MC_Dispositivo!$F$43:$BE$43=AC$1),MC_Dispositivo!$F$53:$BE$189))</f>
        <v>0</v>
      </c>
      <c r="AD13" s="357" cm="1">
        <f t="array" aca="1" ref="AD13" ca="1">SUM(IF((MC_Dispositivo!$B$53:$B$189=$C13)*(MC_Dispositivo!$F$36:$BE$36=$BS$1)*(MC_Dispositivo!$F$43:$BE$43=AD$1),MC_Dispositivo!$F$53:$BE$189))</f>
        <v>0</v>
      </c>
      <c r="AE13" s="357" cm="1">
        <f t="array" aca="1" ref="AE13" ca="1">SUM(IF((MC_Dispositivo!$B$53:$B$189=$C13)*(MC_Dispositivo!$F$36:$BE$36=$BS$1)*(MC_Dispositivo!$F$43:$BE$43=AE$1),MC_Dispositivo!$F$53:$BE$189))</f>
        <v>0</v>
      </c>
      <c r="AF13" s="357" cm="1">
        <f t="array" aca="1" ref="AF13" ca="1">SUM(IF((MC_Dispositivo!$B$53:$B$189=$C13)*(MC_Dispositivo!$F$36:$BE$36=$BS$1)*(MC_Dispositivo!$F$43:$BE$43=AF$1),MC_Dispositivo!$F$53:$BE$189))</f>
        <v>0</v>
      </c>
      <c r="AG13" s="357" cm="1">
        <f t="array" aca="1" ref="AG13" ca="1">SUM(IF((MC_Dispositivo!$B$53:$B$189=$C13)*(MC_Dispositivo!$F$36:$BE$36=$BS$1)*(MC_Dispositivo!$F$43:$BE$43=AG$1),MC_Dispositivo!$F$53:$BE$189))</f>
        <v>0</v>
      </c>
      <c r="AH13" s="357" cm="1">
        <f t="array" aca="1" ref="AH13" ca="1">SUM(IF((MC_Dispositivo!$B$53:$B$189=$C13)*(MC_Dispositivo!$F$36:$BE$36=$BS$1)*(MC_Dispositivo!$F$43:$BE$43=AH$1),MC_Dispositivo!$F$53:$BE$189))</f>
        <v>0</v>
      </c>
      <c r="AI13" s="357" cm="1">
        <f t="array" aca="1" ref="AI13" ca="1">SUM(IF((MC_Dispositivo!$B$53:$B$189=$C13)*(MC_Dispositivo!$F$36:$BE$36=$BS$1)*(MC_Dispositivo!$F$43:$BE$43=AI$1),MC_Dispositivo!$F$53:$BE$189))</f>
        <v>0</v>
      </c>
      <c r="AJ13" s="357" cm="1">
        <f t="array" aca="1" ref="AJ13" ca="1">SUM(IF((MC_Dispositivo!$B$53:$B$189=$C13)*(MC_Dispositivo!$F$36:$BE$36=$BS$1)*(MC_Dispositivo!$F$43:$BE$43=AJ$1),MC_Dispositivo!$F$53:$BE$189))</f>
        <v>0</v>
      </c>
      <c r="AK13" s="358">
        <f ca="1">IF(A13="","",INDEX([10]TPU!$G:$G,MATCH($A13,[10]TPU!$A:$A,0)))</f>
        <v>0.96</v>
      </c>
      <c r="AL13" s="359">
        <f t="shared" ca="1" si="7"/>
        <v>0</v>
      </c>
      <c r="AM13" s="359">
        <f t="shared" ca="1" si="7"/>
        <v>0</v>
      </c>
      <c r="AN13" s="359">
        <f t="shared" ca="1" si="7"/>
        <v>0</v>
      </c>
      <c r="AO13" s="359">
        <f t="shared" ca="1" si="7"/>
        <v>0</v>
      </c>
      <c r="AP13" s="359">
        <f t="shared" ca="1" si="7"/>
        <v>0</v>
      </c>
      <c r="AQ13" s="359">
        <f t="shared" ca="1" si="7"/>
        <v>0</v>
      </c>
      <c r="AR13" s="359">
        <f t="shared" ca="1" si="7"/>
        <v>0</v>
      </c>
      <c r="AS13" s="359">
        <f t="shared" ca="1" si="7"/>
        <v>0</v>
      </c>
      <c r="AT13" s="359">
        <f t="shared" ca="1" si="7"/>
        <v>0</v>
      </c>
      <c r="AU13" s="359">
        <f t="shared" ca="1" si="7"/>
        <v>0</v>
      </c>
      <c r="AV13" s="359">
        <f t="shared" ca="1" si="7"/>
        <v>0</v>
      </c>
      <c r="AW13" s="359">
        <f t="shared" ca="1" si="7"/>
        <v>0</v>
      </c>
      <c r="AX13" s="359">
        <f t="shared" ca="1" si="7"/>
        <v>0</v>
      </c>
      <c r="AY13" s="359">
        <f t="shared" ca="1" si="7"/>
        <v>0</v>
      </c>
      <c r="AZ13" s="359">
        <f t="shared" ca="1" si="7"/>
        <v>0</v>
      </c>
      <c r="BA13" s="359">
        <f t="shared" ca="1" si="7"/>
        <v>0</v>
      </c>
      <c r="BB13" s="359">
        <f t="shared" ca="1" si="7"/>
        <v>0</v>
      </c>
      <c r="BC13" s="359">
        <f t="shared" ca="1" si="7"/>
        <v>0</v>
      </c>
      <c r="BD13" s="359">
        <f t="shared" ca="1" si="7"/>
        <v>0</v>
      </c>
      <c r="BE13" s="359">
        <f t="shared" ca="1" si="7"/>
        <v>0</v>
      </c>
      <c r="BF13" s="359">
        <f t="shared" ca="1" si="7"/>
        <v>0</v>
      </c>
      <c r="BG13" s="359">
        <f t="shared" ca="1" si="7"/>
        <v>0</v>
      </c>
      <c r="BH13" s="359">
        <f t="shared" ca="1" si="7"/>
        <v>0</v>
      </c>
      <c r="BI13" s="359">
        <f t="shared" ca="1" si="7"/>
        <v>0</v>
      </c>
      <c r="BJ13" s="359">
        <f t="shared" ca="1" si="7"/>
        <v>0</v>
      </c>
      <c r="BK13" s="359">
        <f t="shared" ca="1" si="7"/>
        <v>0</v>
      </c>
      <c r="BL13" s="359">
        <f t="shared" ca="1" si="7"/>
        <v>0</v>
      </c>
      <c r="BM13" s="359">
        <f t="shared" ca="1" si="7"/>
        <v>0</v>
      </c>
      <c r="BN13" s="359">
        <f t="shared" ca="1" si="7"/>
        <v>0</v>
      </c>
      <c r="BO13" s="359">
        <f t="shared" ca="1" si="7"/>
        <v>0</v>
      </c>
      <c r="BP13" s="358">
        <f t="shared" ca="1" si="4"/>
        <v>0</v>
      </c>
      <c r="BQ13" s="206"/>
      <c r="BR13" s="234" t="str">
        <f t="shared" si="5"/>
        <v/>
      </c>
    </row>
    <row r="14" spans="1:75" ht="20.100000000000001" customHeight="1" outlineLevel="1" x14ac:dyDescent="0.2">
      <c r="A14" s="354" t="str">
        <f ca="1">INDEX(MC_Dispositivo!B:E,MATCH('Quantitativo_MG-262'!C14,MC_Dispositivo!B:B,0),2)</f>
        <v>RO-00112</v>
      </c>
      <c r="B14" s="354" t="str">
        <f ca="1">INDEX([10]TPU!$B:$B,MATCH($A14,[10]TPU!$A:$A,0))</f>
        <v>SICOR</v>
      </c>
      <c r="C14" s="354" t="s">
        <v>46</v>
      </c>
      <c r="D14" s="355" t="str">
        <f ca="1">INDEX(MC_Dispositivo!B:E,MATCH('Quantitativo_MG-262'!C14,MC_Dispositivo!B:B,0),3)</f>
        <v>escavação, carga e transporte de material de 2ª categoria - executado com escavadeira de 1,40 m3 e caminhão basculante de 12 m3 e com caminho de serviço pavimentado - dmt de      50 a    200 m</v>
      </c>
      <c r="E14" s="354" t="str">
        <f ca="1">INDEX(MC_Dispositivo!B:E,MATCH('Quantitativo_MG-262'!C14,MC_Dispositivo!B:B,0),4)</f>
        <v>m3</v>
      </c>
      <c r="F14" s="356" cm="1">
        <f t="array" aca="1" ref="F14" ca="1">IF($BS$1="Todos",SUM(IF(($BS$1="todos")*(MC_Dispositivo!$B$54:$B$212=$C14),MC_Dispositivo!$F$54:$BE$212)),SUM(IF((MC_Dispositivo!$F$36:$BE$36=$BS$1)*(MC_Dispositivo!$B$54:$B$212=$C14),MC_Dispositivo!$F$54:$BE$212)))</f>
        <v>42753.9202</v>
      </c>
      <c r="G14" s="357" cm="1">
        <f t="array" aca="1" ref="G14" ca="1">SUM(IF((MC_Dispositivo!$B$53:$B$189=$C14)*(MC_Dispositivo!$F$36:$BE$36=$BS$1)*(MC_Dispositivo!$F$43:$BE$43=G$1),MC_Dispositivo!$F$53:$BE$189))</f>
        <v>0</v>
      </c>
      <c r="H14" s="357" cm="1">
        <f t="array" aca="1" ref="H14" ca="1">SUM(IF((MC_Dispositivo!$B$53:$B$189=$C14)*(MC_Dispositivo!$F$36:$BE$36=$BS$1)*(MC_Dispositivo!$F$43:$BE$43=H$1),MC_Dispositivo!$F$53:$BE$189))</f>
        <v>0</v>
      </c>
      <c r="I14" s="357" cm="1">
        <f t="array" aca="1" ref="I14" ca="1">SUM(IF((MC_Dispositivo!$B$53:$B$189=$C14)*(MC_Dispositivo!$F$36:$BE$36=$BS$1)*(MC_Dispositivo!$F$43:$BE$43=I$1),MC_Dispositivo!$F$53:$BE$189))</f>
        <v>15330.8722</v>
      </c>
      <c r="J14" s="357" cm="1">
        <f t="array" aca="1" ref="J14" ca="1">SUM(IF((MC_Dispositivo!$B$53:$B$189=$C14)*(MC_Dispositivo!$F$36:$BE$36=$BS$1)*(MC_Dispositivo!$F$43:$BE$43=J$1),MC_Dispositivo!$F$53:$BE$189))</f>
        <v>6855.7619999999997</v>
      </c>
      <c r="K14" s="357" cm="1">
        <f t="array" aca="1" ref="K14" ca="1">SUM(IF((MC_Dispositivo!$B$53:$B$189=$C14)*(MC_Dispositivo!$F$36:$BE$36=$BS$1)*(MC_Dispositivo!$F$43:$BE$43=K$1),MC_Dispositivo!$F$53:$BE$189))</f>
        <v>13711.523999999999</v>
      </c>
      <c r="L14" s="357" cm="1">
        <f t="array" aca="1" ref="L14" ca="1">SUM(IF((MC_Dispositivo!$B$53:$B$189=$C14)*(MC_Dispositivo!$F$36:$BE$36=$BS$1)*(MC_Dispositivo!$F$43:$BE$43=L$1),MC_Dispositivo!$F$53:$BE$189))</f>
        <v>6855.7619999999997</v>
      </c>
      <c r="M14" s="357" cm="1">
        <f t="array" aca="1" ref="M14" ca="1">SUM(IF((MC_Dispositivo!$B$53:$B$189=$C14)*(MC_Dispositivo!$F$36:$BE$36=$BS$1)*(MC_Dispositivo!$F$43:$BE$43=M$1),MC_Dispositivo!$F$53:$BE$189))</f>
        <v>0</v>
      </c>
      <c r="N14" s="357" cm="1">
        <f t="array" aca="1" ref="N14" ca="1">SUM(IF((MC_Dispositivo!$B$53:$B$189=$C14)*(MC_Dispositivo!$F$36:$BE$36=$BS$1)*(MC_Dispositivo!$F$43:$BE$43=N$1),MC_Dispositivo!$F$53:$BE$189))</f>
        <v>0</v>
      </c>
      <c r="O14" s="357" cm="1">
        <f t="array" aca="1" ref="O14" ca="1">SUM(IF((MC_Dispositivo!$B$53:$B$189=$C14)*(MC_Dispositivo!$F$36:$BE$36=$BS$1)*(MC_Dispositivo!$F$43:$BE$43=O$1),MC_Dispositivo!$F$53:$BE$189))</f>
        <v>0</v>
      </c>
      <c r="P14" s="357" cm="1">
        <f t="array" aca="1" ref="P14" ca="1">SUM(IF((MC_Dispositivo!$B$53:$B$189=$C14)*(MC_Dispositivo!$F$36:$BE$36=$BS$1)*(MC_Dispositivo!$F$43:$BE$43=P$1),MC_Dispositivo!$F$53:$BE$189))</f>
        <v>0</v>
      </c>
      <c r="Q14" s="357" cm="1">
        <f t="array" aca="1" ref="Q14" ca="1">SUM(IF((MC_Dispositivo!$B$53:$B$189=$C14)*(MC_Dispositivo!$F$36:$BE$36=$BS$1)*(MC_Dispositivo!$F$43:$BE$43=Q$1),MC_Dispositivo!$F$53:$BE$189))</f>
        <v>0</v>
      </c>
      <c r="R14" s="357" cm="1">
        <f t="array" aca="1" ref="R14" ca="1">SUM(IF((MC_Dispositivo!$B$53:$B$189=$C14)*(MC_Dispositivo!$F$36:$BE$36=$BS$1)*(MC_Dispositivo!$F$43:$BE$43=R$1),MC_Dispositivo!$F$53:$BE$189))</f>
        <v>0</v>
      </c>
      <c r="S14" s="357" cm="1">
        <f t="array" aca="1" ref="S14" ca="1">SUM(IF((MC_Dispositivo!$B$53:$B$189=$C14)*(MC_Dispositivo!$F$36:$BE$36=$BS$1)*(MC_Dispositivo!$F$43:$BE$43=S$1),MC_Dispositivo!$F$53:$BE$189))</f>
        <v>0</v>
      </c>
      <c r="T14" s="357" cm="1">
        <f t="array" aca="1" ref="T14" ca="1">SUM(IF((MC_Dispositivo!$B$53:$B$189=$C14)*(MC_Dispositivo!$F$36:$BE$36=$BS$1)*(MC_Dispositivo!$F$43:$BE$43=T$1),MC_Dispositivo!$F$53:$BE$189))</f>
        <v>0</v>
      </c>
      <c r="U14" s="357" cm="1">
        <f t="array" aca="1" ref="U14" ca="1">SUM(IF((MC_Dispositivo!$B$53:$B$189=$C14)*(MC_Dispositivo!$F$36:$BE$36=$BS$1)*(MC_Dispositivo!$F$43:$BE$43=U$1),MC_Dispositivo!$F$53:$BE$189))</f>
        <v>0</v>
      </c>
      <c r="V14" s="357" cm="1">
        <f t="array" aca="1" ref="V14" ca="1">SUM(IF((MC_Dispositivo!$B$53:$B$189=$C14)*(MC_Dispositivo!$F$36:$BE$36=$BS$1)*(MC_Dispositivo!$F$43:$BE$43=V$1),MC_Dispositivo!$F$53:$BE$189))</f>
        <v>0</v>
      </c>
      <c r="W14" s="357" cm="1">
        <f t="array" aca="1" ref="W14" ca="1">SUM(IF((MC_Dispositivo!$B$53:$B$189=$C14)*(MC_Dispositivo!$F$36:$BE$36=$BS$1)*(MC_Dispositivo!$F$43:$BE$43=W$1),MC_Dispositivo!$F$53:$BE$189))</f>
        <v>0</v>
      </c>
      <c r="X14" s="357" cm="1">
        <f t="array" aca="1" ref="X14" ca="1">SUM(IF((MC_Dispositivo!$B$53:$B$189=$C14)*(MC_Dispositivo!$F$36:$BE$36=$BS$1)*(MC_Dispositivo!$F$43:$BE$43=X$1),MC_Dispositivo!$F$53:$BE$189))</f>
        <v>0</v>
      </c>
      <c r="Y14" s="357" cm="1">
        <f t="array" aca="1" ref="Y14" ca="1">SUM(IF((MC_Dispositivo!$B$53:$B$189=$C14)*(MC_Dispositivo!$F$36:$BE$36=$BS$1)*(MC_Dispositivo!$F$43:$BE$43=Y$1),MC_Dispositivo!$F$53:$BE$189))</f>
        <v>0</v>
      </c>
      <c r="Z14" s="357" cm="1">
        <f t="array" aca="1" ref="Z14" ca="1">SUM(IF((MC_Dispositivo!$B$53:$B$189=$C14)*(MC_Dispositivo!$F$36:$BE$36=$BS$1)*(MC_Dispositivo!$F$43:$BE$43=Z$1),MC_Dispositivo!$F$53:$BE$189))</f>
        <v>0</v>
      </c>
      <c r="AA14" s="357" cm="1">
        <f t="array" aca="1" ref="AA14" ca="1">SUM(IF((MC_Dispositivo!$B$53:$B$189=$C14)*(MC_Dispositivo!$F$36:$BE$36=$BS$1)*(MC_Dispositivo!$F$43:$BE$43=AA$1),MC_Dispositivo!$F$53:$BE$189))</f>
        <v>0</v>
      </c>
      <c r="AB14" s="357" cm="1">
        <f t="array" aca="1" ref="AB14" ca="1">SUM(IF((MC_Dispositivo!$B$53:$B$189=$C14)*(MC_Dispositivo!$F$36:$BE$36=$BS$1)*(MC_Dispositivo!$F$43:$BE$43=AB$1),MC_Dispositivo!$F$53:$BE$189))</f>
        <v>0</v>
      </c>
      <c r="AC14" s="357" cm="1">
        <f t="array" aca="1" ref="AC14" ca="1">SUM(IF((MC_Dispositivo!$B$53:$B$189=$C14)*(MC_Dispositivo!$F$36:$BE$36=$BS$1)*(MC_Dispositivo!$F$43:$BE$43=AC$1),MC_Dispositivo!$F$53:$BE$189))</f>
        <v>0</v>
      </c>
      <c r="AD14" s="357" cm="1">
        <f t="array" aca="1" ref="AD14" ca="1">SUM(IF((MC_Dispositivo!$B$53:$B$189=$C14)*(MC_Dispositivo!$F$36:$BE$36=$BS$1)*(MC_Dispositivo!$F$43:$BE$43=AD$1),MC_Dispositivo!$F$53:$BE$189))</f>
        <v>0</v>
      </c>
      <c r="AE14" s="357" cm="1">
        <f t="array" aca="1" ref="AE14" ca="1">SUM(IF((MC_Dispositivo!$B$53:$B$189=$C14)*(MC_Dispositivo!$F$36:$BE$36=$BS$1)*(MC_Dispositivo!$F$43:$BE$43=AE$1),MC_Dispositivo!$F$53:$BE$189))</f>
        <v>0</v>
      </c>
      <c r="AF14" s="357" cm="1">
        <f t="array" aca="1" ref="AF14" ca="1">SUM(IF((MC_Dispositivo!$B$53:$B$189=$C14)*(MC_Dispositivo!$F$36:$BE$36=$BS$1)*(MC_Dispositivo!$F$43:$BE$43=AF$1),MC_Dispositivo!$F$53:$BE$189))</f>
        <v>0</v>
      </c>
      <c r="AG14" s="357" cm="1">
        <f t="array" aca="1" ref="AG14" ca="1">SUM(IF((MC_Dispositivo!$B$53:$B$189=$C14)*(MC_Dispositivo!$F$36:$BE$36=$BS$1)*(MC_Dispositivo!$F$43:$BE$43=AG$1),MC_Dispositivo!$F$53:$BE$189))</f>
        <v>0</v>
      </c>
      <c r="AH14" s="357" cm="1">
        <f t="array" aca="1" ref="AH14" ca="1">SUM(IF((MC_Dispositivo!$B$53:$B$189=$C14)*(MC_Dispositivo!$F$36:$BE$36=$BS$1)*(MC_Dispositivo!$F$43:$BE$43=AH$1),MC_Dispositivo!$F$53:$BE$189))</f>
        <v>0</v>
      </c>
      <c r="AI14" s="357" cm="1">
        <f t="array" aca="1" ref="AI14" ca="1">SUM(IF((MC_Dispositivo!$B$53:$B$189=$C14)*(MC_Dispositivo!$F$36:$BE$36=$BS$1)*(MC_Dispositivo!$F$43:$BE$43=AI$1),MC_Dispositivo!$F$53:$BE$189))</f>
        <v>0</v>
      </c>
      <c r="AJ14" s="357" cm="1">
        <f t="array" aca="1" ref="AJ14" ca="1">SUM(IF((MC_Dispositivo!$B$53:$B$189=$C14)*(MC_Dispositivo!$F$36:$BE$36=$BS$1)*(MC_Dispositivo!$F$43:$BE$43=AJ$1),MC_Dispositivo!$F$53:$BE$189))</f>
        <v>0</v>
      </c>
      <c r="AK14" s="358">
        <f ca="1">IF(A14="","",INDEX([10]TPU!$G:$G,MATCH($A14,[10]TPU!$A:$A,0)))</f>
        <v>10.33</v>
      </c>
      <c r="AL14" s="359">
        <f t="shared" ca="1" si="7"/>
        <v>0</v>
      </c>
      <c r="AM14" s="359">
        <f t="shared" ca="1" si="7"/>
        <v>0</v>
      </c>
      <c r="AN14" s="359">
        <f t="shared" ca="1" si="7"/>
        <v>158367.90982599999</v>
      </c>
      <c r="AO14" s="359">
        <f t="shared" ca="1" si="7"/>
        <v>70820.021460000004</v>
      </c>
      <c r="AP14" s="359">
        <f t="shared" ca="1" si="7"/>
        <v>141640.04292000001</v>
      </c>
      <c r="AQ14" s="359">
        <f t="shared" ca="1" si="7"/>
        <v>70820.021460000004</v>
      </c>
      <c r="AR14" s="359">
        <f t="shared" ca="1" si="7"/>
        <v>0</v>
      </c>
      <c r="AS14" s="359">
        <f t="shared" ca="1" si="7"/>
        <v>0</v>
      </c>
      <c r="AT14" s="359">
        <f t="shared" ca="1" si="7"/>
        <v>0</v>
      </c>
      <c r="AU14" s="359">
        <f t="shared" ca="1" si="7"/>
        <v>0</v>
      </c>
      <c r="AV14" s="359">
        <f t="shared" ca="1" si="7"/>
        <v>0</v>
      </c>
      <c r="AW14" s="359">
        <f t="shared" ca="1" si="7"/>
        <v>0</v>
      </c>
      <c r="AX14" s="359">
        <f t="shared" ca="1" si="7"/>
        <v>0</v>
      </c>
      <c r="AY14" s="359">
        <f t="shared" ca="1" si="7"/>
        <v>0</v>
      </c>
      <c r="AZ14" s="359">
        <f t="shared" ca="1" si="7"/>
        <v>0</v>
      </c>
      <c r="BA14" s="359">
        <f t="shared" ca="1" si="7"/>
        <v>0</v>
      </c>
      <c r="BB14" s="359">
        <f t="shared" ca="1" si="7"/>
        <v>0</v>
      </c>
      <c r="BC14" s="359">
        <f t="shared" ca="1" si="7"/>
        <v>0</v>
      </c>
      <c r="BD14" s="359">
        <f t="shared" ca="1" si="7"/>
        <v>0</v>
      </c>
      <c r="BE14" s="359">
        <f t="shared" ca="1" si="7"/>
        <v>0</v>
      </c>
      <c r="BF14" s="359">
        <f t="shared" ca="1" si="7"/>
        <v>0</v>
      </c>
      <c r="BG14" s="359">
        <f t="shared" ca="1" si="7"/>
        <v>0</v>
      </c>
      <c r="BH14" s="359">
        <f t="shared" ca="1" si="7"/>
        <v>0</v>
      </c>
      <c r="BI14" s="359">
        <f t="shared" ca="1" si="7"/>
        <v>0</v>
      </c>
      <c r="BJ14" s="359">
        <f t="shared" ca="1" si="7"/>
        <v>0</v>
      </c>
      <c r="BK14" s="359">
        <f t="shared" ca="1" si="7"/>
        <v>0</v>
      </c>
      <c r="BL14" s="359">
        <f t="shared" ca="1" si="7"/>
        <v>0</v>
      </c>
      <c r="BM14" s="359">
        <f t="shared" ca="1" si="7"/>
        <v>0</v>
      </c>
      <c r="BN14" s="359">
        <f t="shared" ca="1" si="7"/>
        <v>0</v>
      </c>
      <c r="BO14" s="359">
        <f t="shared" ca="1" si="7"/>
        <v>0</v>
      </c>
      <c r="BP14" s="358">
        <f t="shared" ca="1" si="4"/>
        <v>441647.995666</v>
      </c>
      <c r="BQ14" s="206"/>
      <c r="BR14" s="234" t="str">
        <f t="shared" si="5"/>
        <v/>
      </c>
    </row>
    <row r="15" spans="1:75" ht="20.100000000000001" customHeight="1" outlineLevel="1" x14ac:dyDescent="0.2">
      <c r="A15" s="354" t="str">
        <f ca="1">INDEX(MC_Dispositivo!B:E,MATCH('Quantitativo_MG-262'!C15,MC_Dispositivo!B:B,0),2)</f>
        <v>RO-00117</v>
      </c>
      <c r="B15" s="354" t="str">
        <f ca="1">INDEX([10]TPU!$B:$B,MATCH($A15,[10]TPU!$A:$A,0))</f>
        <v>SICOR</v>
      </c>
      <c r="C15" s="354" t="s">
        <v>49</v>
      </c>
      <c r="D15" s="355" t="str">
        <f ca="1">INDEX(MC_Dispositivo!B:E,MATCH('Quantitativo_MG-262'!C15,MC_Dispositivo!B:B,0),3)</f>
        <v>escavação, carga e transporte de material de 2ª categoria - executado com escavadeira de 1,40 m3 e caminhão basculante de 12 m3 e com caminho de serviço pavimentado - dmt de 1.000 a 1.200 m</v>
      </c>
      <c r="E15" s="354" t="str">
        <f ca="1">INDEX(MC_Dispositivo!B:E,MATCH('Quantitativo_MG-262'!C15,MC_Dispositivo!B:B,0),4)</f>
        <v>m3</v>
      </c>
      <c r="F15" s="356" cm="1">
        <f t="array" aca="1" ref="F15" ca="1">IF($BS$1="Todos",SUM(IF(($BS$1="todos")*(MC_Dispositivo!$B$54:$B$212=$C15),MC_Dispositivo!$F$54:$BE$212)),SUM(IF((MC_Dispositivo!$F$36:$BE$36=$BS$1)*(MC_Dispositivo!$B$54:$B$212=$C15),MC_Dispositivo!$F$54:$BE$212)))</f>
        <v>33900.440800000011</v>
      </c>
      <c r="G15" s="357" cm="1">
        <f t="array" aca="1" ref="G15" ca="1">SUM(IF((MC_Dispositivo!$B$53:$B$189=$C15)*(MC_Dispositivo!$F$36:$BE$36=$BS$1)*(MC_Dispositivo!$F$43:$BE$43=G$1),MC_Dispositivo!$F$53:$BE$189))</f>
        <v>0</v>
      </c>
      <c r="H15" s="357" cm="1">
        <f t="array" aca="1" ref="H15" ca="1">SUM(IF((MC_Dispositivo!$B$53:$B$189=$C15)*(MC_Dispositivo!$F$36:$BE$36=$BS$1)*(MC_Dispositivo!$F$43:$BE$43=H$1),MC_Dispositivo!$F$53:$BE$189))</f>
        <v>0</v>
      </c>
      <c r="I15" s="357" cm="1">
        <f t="array" aca="1" ref="I15" ca="1">SUM(IF((MC_Dispositivo!$B$53:$B$189=$C15)*(MC_Dispositivo!$F$36:$BE$36=$BS$1)*(MC_Dispositivo!$F$43:$BE$43=I$1),MC_Dispositivo!$F$53:$BE$189))</f>
        <v>15618.408800000003</v>
      </c>
      <c r="J15" s="357" cm="1">
        <f t="array" aca="1" ref="J15" ca="1">SUM(IF((MC_Dispositivo!$B$53:$B$189=$C15)*(MC_Dispositivo!$F$36:$BE$36=$BS$1)*(MC_Dispositivo!$F$43:$BE$43=J$1),MC_Dispositivo!$F$53:$BE$189))</f>
        <v>4570.5080000000007</v>
      </c>
      <c r="K15" s="357" cm="1">
        <f t="array" aca="1" ref="K15" ca="1">SUM(IF((MC_Dispositivo!$B$53:$B$189=$C15)*(MC_Dispositivo!$F$36:$BE$36=$BS$1)*(MC_Dispositivo!$F$43:$BE$43=K$1),MC_Dispositivo!$F$53:$BE$189))</f>
        <v>9141.0160000000014</v>
      </c>
      <c r="L15" s="357" cm="1">
        <f t="array" aca="1" ref="L15" ca="1">SUM(IF((MC_Dispositivo!$B$53:$B$189=$C15)*(MC_Dispositivo!$F$36:$BE$36=$BS$1)*(MC_Dispositivo!$F$43:$BE$43=L$1),MC_Dispositivo!$F$53:$BE$189))</f>
        <v>4570.5080000000007</v>
      </c>
      <c r="M15" s="357" cm="1">
        <f t="array" aca="1" ref="M15" ca="1">SUM(IF((MC_Dispositivo!$B$53:$B$189=$C15)*(MC_Dispositivo!$F$36:$BE$36=$BS$1)*(MC_Dispositivo!$F$43:$BE$43=M$1),MC_Dispositivo!$F$53:$BE$189))</f>
        <v>0</v>
      </c>
      <c r="N15" s="357" cm="1">
        <f t="array" aca="1" ref="N15" ca="1">SUM(IF((MC_Dispositivo!$B$53:$B$189=$C15)*(MC_Dispositivo!$F$36:$BE$36=$BS$1)*(MC_Dispositivo!$F$43:$BE$43=N$1),MC_Dispositivo!$F$53:$BE$189))</f>
        <v>0</v>
      </c>
      <c r="O15" s="357" cm="1">
        <f t="array" aca="1" ref="O15" ca="1">SUM(IF((MC_Dispositivo!$B$53:$B$189=$C15)*(MC_Dispositivo!$F$36:$BE$36=$BS$1)*(MC_Dispositivo!$F$43:$BE$43=O$1),MC_Dispositivo!$F$53:$BE$189))</f>
        <v>0</v>
      </c>
      <c r="P15" s="357" cm="1">
        <f t="array" aca="1" ref="P15" ca="1">SUM(IF((MC_Dispositivo!$B$53:$B$189=$C15)*(MC_Dispositivo!$F$36:$BE$36=$BS$1)*(MC_Dispositivo!$F$43:$BE$43=P$1),MC_Dispositivo!$F$53:$BE$189))</f>
        <v>0</v>
      </c>
      <c r="Q15" s="357" cm="1">
        <f t="array" aca="1" ref="Q15" ca="1">SUM(IF((MC_Dispositivo!$B$53:$B$189=$C15)*(MC_Dispositivo!$F$36:$BE$36=$BS$1)*(MC_Dispositivo!$F$43:$BE$43=Q$1),MC_Dispositivo!$F$53:$BE$189))</f>
        <v>0</v>
      </c>
      <c r="R15" s="357" cm="1">
        <f t="array" aca="1" ref="R15" ca="1">SUM(IF((MC_Dispositivo!$B$53:$B$189=$C15)*(MC_Dispositivo!$F$36:$BE$36=$BS$1)*(MC_Dispositivo!$F$43:$BE$43=R$1),MC_Dispositivo!$F$53:$BE$189))</f>
        <v>0</v>
      </c>
      <c r="S15" s="357" cm="1">
        <f t="array" aca="1" ref="S15" ca="1">SUM(IF((MC_Dispositivo!$B$53:$B$189=$C15)*(MC_Dispositivo!$F$36:$BE$36=$BS$1)*(MC_Dispositivo!$F$43:$BE$43=S$1),MC_Dispositivo!$F$53:$BE$189))</f>
        <v>0</v>
      </c>
      <c r="T15" s="357" cm="1">
        <f t="array" aca="1" ref="T15" ca="1">SUM(IF((MC_Dispositivo!$B$53:$B$189=$C15)*(MC_Dispositivo!$F$36:$BE$36=$BS$1)*(MC_Dispositivo!$F$43:$BE$43=T$1),MC_Dispositivo!$F$53:$BE$189))</f>
        <v>0</v>
      </c>
      <c r="U15" s="357" cm="1">
        <f t="array" aca="1" ref="U15" ca="1">SUM(IF((MC_Dispositivo!$B$53:$B$189=$C15)*(MC_Dispositivo!$F$36:$BE$36=$BS$1)*(MC_Dispositivo!$F$43:$BE$43=U$1),MC_Dispositivo!$F$53:$BE$189))</f>
        <v>0</v>
      </c>
      <c r="V15" s="357" cm="1">
        <f t="array" aca="1" ref="V15" ca="1">SUM(IF((MC_Dispositivo!$B$53:$B$189=$C15)*(MC_Dispositivo!$F$36:$BE$36=$BS$1)*(MC_Dispositivo!$F$43:$BE$43=V$1),MC_Dispositivo!$F$53:$BE$189))</f>
        <v>0</v>
      </c>
      <c r="W15" s="357" cm="1">
        <f t="array" aca="1" ref="W15" ca="1">SUM(IF((MC_Dispositivo!$B$53:$B$189=$C15)*(MC_Dispositivo!$F$36:$BE$36=$BS$1)*(MC_Dispositivo!$F$43:$BE$43=W$1),MC_Dispositivo!$F$53:$BE$189))</f>
        <v>0</v>
      </c>
      <c r="X15" s="357" cm="1">
        <f t="array" aca="1" ref="X15" ca="1">SUM(IF((MC_Dispositivo!$B$53:$B$189=$C15)*(MC_Dispositivo!$F$36:$BE$36=$BS$1)*(MC_Dispositivo!$F$43:$BE$43=X$1),MC_Dispositivo!$F$53:$BE$189))</f>
        <v>0</v>
      </c>
      <c r="Y15" s="357" cm="1">
        <f t="array" aca="1" ref="Y15" ca="1">SUM(IF((MC_Dispositivo!$B$53:$B$189=$C15)*(MC_Dispositivo!$F$36:$BE$36=$BS$1)*(MC_Dispositivo!$F$43:$BE$43=Y$1),MC_Dispositivo!$F$53:$BE$189))</f>
        <v>0</v>
      </c>
      <c r="Z15" s="357" cm="1">
        <f t="array" aca="1" ref="Z15" ca="1">SUM(IF((MC_Dispositivo!$B$53:$B$189=$C15)*(MC_Dispositivo!$F$36:$BE$36=$BS$1)*(MC_Dispositivo!$F$43:$BE$43=Z$1),MC_Dispositivo!$F$53:$BE$189))</f>
        <v>0</v>
      </c>
      <c r="AA15" s="357" cm="1">
        <f t="array" aca="1" ref="AA15" ca="1">SUM(IF((MC_Dispositivo!$B$53:$B$189=$C15)*(MC_Dispositivo!$F$36:$BE$36=$BS$1)*(MC_Dispositivo!$F$43:$BE$43=AA$1),MC_Dispositivo!$F$53:$BE$189))</f>
        <v>0</v>
      </c>
      <c r="AB15" s="357" cm="1">
        <f t="array" aca="1" ref="AB15" ca="1">SUM(IF((MC_Dispositivo!$B$53:$B$189=$C15)*(MC_Dispositivo!$F$36:$BE$36=$BS$1)*(MC_Dispositivo!$F$43:$BE$43=AB$1),MC_Dispositivo!$F$53:$BE$189))</f>
        <v>0</v>
      </c>
      <c r="AC15" s="357" cm="1">
        <f t="array" aca="1" ref="AC15" ca="1">SUM(IF((MC_Dispositivo!$B$53:$B$189=$C15)*(MC_Dispositivo!$F$36:$BE$36=$BS$1)*(MC_Dispositivo!$F$43:$BE$43=AC$1),MC_Dispositivo!$F$53:$BE$189))</f>
        <v>0</v>
      </c>
      <c r="AD15" s="357" cm="1">
        <f t="array" aca="1" ref="AD15" ca="1">SUM(IF((MC_Dispositivo!$B$53:$B$189=$C15)*(MC_Dispositivo!$F$36:$BE$36=$BS$1)*(MC_Dispositivo!$F$43:$BE$43=AD$1),MC_Dispositivo!$F$53:$BE$189))</f>
        <v>0</v>
      </c>
      <c r="AE15" s="357" cm="1">
        <f t="array" aca="1" ref="AE15" ca="1">SUM(IF((MC_Dispositivo!$B$53:$B$189=$C15)*(MC_Dispositivo!$F$36:$BE$36=$BS$1)*(MC_Dispositivo!$F$43:$BE$43=AE$1),MC_Dispositivo!$F$53:$BE$189))</f>
        <v>0</v>
      </c>
      <c r="AF15" s="357" cm="1">
        <f t="array" aca="1" ref="AF15" ca="1">SUM(IF((MC_Dispositivo!$B$53:$B$189=$C15)*(MC_Dispositivo!$F$36:$BE$36=$BS$1)*(MC_Dispositivo!$F$43:$BE$43=AF$1),MC_Dispositivo!$F$53:$BE$189))</f>
        <v>0</v>
      </c>
      <c r="AG15" s="357" cm="1">
        <f t="array" aca="1" ref="AG15" ca="1">SUM(IF((MC_Dispositivo!$B$53:$B$189=$C15)*(MC_Dispositivo!$F$36:$BE$36=$BS$1)*(MC_Dispositivo!$F$43:$BE$43=AG$1),MC_Dispositivo!$F$53:$BE$189))</f>
        <v>0</v>
      </c>
      <c r="AH15" s="357" cm="1">
        <f t="array" aca="1" ref="AH15" ca="1">SUM(IF((MC_Dispositivo!$B$53:$B$189=$C15)*(MC_Dispositivo!$F$36:$BE$36=$BS$1)*(MC_Dispositivo!$F$43:$BE$43=AH$1),MC_Dispositivo!$F$53:$BE$189))</f>
        <v>0</v>
      </c>
      <c r="AI15" s="357" cm="1">
        <f t="array" aca="1" ref="AI15" ca="1">SUM(IF((MC_Dispositivo!$B$53:$B$189=$C15)*(MC_Dispositivo!$F$36:$BE$36=$BS$1)*(MC_Dispositivo!$F$43:$BE$43=AI$1),MC_Dispositivo!$F$53:$BE$189))</f>
        <v>0</v>
      </c>
      <c r="AJ15" s="357" cm="1">
        <f t="array" aca="1" ref="AJ15" ca="1">SUM(IF((MC_Dispositivo!$B$53:$B$189=$C15)*(MC_Dispositivo!$F$36:$BE$36=$BS$1)*(MC_Dispositivo!$F$43:$BE$43=AJ$1),MC_Dispositivo!$F$53:$BE$189))</f>
        <v>0</v>
      </c>
      <c r="AK15" s="358">
        <f ca="1">IF(A15="","",INDEX([10]TPU!$G:$G,MATCH($A15,[10]TPU!$A:$A,0)))</f>
        <v>11.66</v>
      </c>
      <c r="AL15" s="359">
        <f t="shared" ca="1" si="7"/>
        <v>0</v>
      </c>
      <c r="AM15" s="359">
        <f t="shared" ca="1" si="7"/>
        <v>0</v>
      </c>
      <c r="AN15" s="359">
        <f t="shared" ca="1" si="7"/>
        <v>182110.64660800004</v>
      </c>
      <c r="AO15" s="359">
        <f t="shared" ca="1" si="7"/>
        <v>53292.123280000007</v>
      </c>
      <c r="AP15" s="359">
        <f t="shared" ca="1" si="7"/>
        <v>106584.24656000001</v>
      </c>
      <c r="AQ15" s="359">
        <f t="shared" ca="1" si="7"/>
        <v>53292.123280000007</v>
      </c>
      <c r="AR15" s="359">
        <f t="shared" ca="1" si="7"/>
        <v>0</v>
      </c>
      <c r="AS15" s="359">
        <f t="shared" ca="1" si="7"/>
        <v>0</v>
      </c>
      <c r="AT15" s="359">
        <f t="shared" ca="1" si="7"/>
        <v>0</v>
      </c>
      <c r="AU15" s="359">
        <f t="shared" ca="1" si="7"/>
        <v>0</v>
      </c>
      <c r="AV15" s="359">
        <f t="shared" ca="1" si="7"/>
        <v>0</v>
      </c>
      <c r="AW15" s="359">
        <f t="shared" ca="1" si="7"/>
        <v>0</v>
      </c>
      <c r="AX15" s="359">
        <f t="shared" ca="1" si="7"/>
        <v>0</v>
      </c>
      <c r="AY15" s="359">
        <f t="shared" ca="1" si="7"/>
        <v>0</v>
      </c>
      <c r="AZ15" s="359">
        <f t="shared" ca="1" si="7"/>
        <v>0</v>
      </c>
      <c r="BA15" s="359">
        <f t="shared" ca="1" si="7"/>
        <v>0</v>
      </c>
      <c r="BB15" s="359">
        <f t="shared" ca="1" si="7"/>
        <v>0</v>
      </c>
      <c r="BC15" s="359">
        <f t="shared" ca="1" si="7"/>
        <v>0</v>
      </c>
      <c r="BD15" s="359">
        <f t="shared" ca="1" si="7"/>
        <v>0</v>
      </c>
      <c r="BE15" s="359">
        <f t="shared" ca="1" si="7"/>
        <v>0</v>
      </c>
      <c r="BF15" s="359">
        <f t="shared" ca="1" si="7"/>
        <v>0</v>
      </c>
      <c r="BG15" s="359">
        <f t="shared" ca="1" si="7"/>
        <v>0</v>
      </c>
      <c r="BH15" s="359">
        <f t="shared" ca="1" si="7"/>
        <v>0</v>
      </c>
      <c r="BI15" s="359">
        <f t="shared" ca="1" si="7"/>
        <v>0</v>
      </c>
      <c r="BJ15" s="359">
        <f t="shared" ca="1" si="7"/>
        <v>0</v>
      </c>
      <c r="BK15" s="359">
        <f t="shared" ca="1" si="7"/>
        <v>0</v>
      </c>
      <c r="BL15" s="359">
        <f t="shared" ca="1" si="7"/>
        <v>0</v>
      </c>
      <c r="BM15" s="359">
        <f t="shared" ca="1" si="7"/>
        <v>0</v>
      </c>
      <c r="BN15" s="359">
        <f t="shared" ca="1" si="7"/>
        <v>0</v>
      </c>
      <c r="BO15" s="359">
        <f t="shared" ca="1" si="7"/>
        <v>0</v>
      </c>
      <c r="BP15" s="358">
        <f t="shared" ca="1" si="4"/>
        <v>395279.13972800015</v>
      </c>
      <c r="BQ15" s="206"/>
      <c r="BR15" s="234" t="str">
        <f t="shared" si="5"/>
        <v/>
      </c>
    </row>
    <row r="16" spans="1:75" ht="20.100000000000001" customHeight="1" outlineLevel="1" x14ac:dyDescent="0.2">
      <c r="A16" s="354" t="str">
        <f ca="1">INDEX(MC_Dispositivo!B:E,MATCH('Quantitativo_MG-262'!C16,MC_Dispositivo!B:B,0),2)</f>
        <v>RO-00124</v>
      </c>
      <c r="B16" s="354" t="str">
        <f ca="1">INDEX([10]TPU!$B:$B,MATCH($A16,[10]TPU!$A:$A,0))</f>
        <v>SICOR</v>
      </c>
      <c r="C16" s="354" t="s">
        <v>50</v>
      </c>
      <c r="D16" s="355" t="str">
        <f ca="1">INDEX(MC_Dispositivo!B:E,MATCH('Quantitativo_MG-262'!C16,MC_Dispositivo!B:B,0),3)</f>
        <v>escavação, carga e transporte de material de 2ª categoria - executado com escavadeira de 1,40 m3 e caminhão basculante de 12 m3 e com caminho de serviço pavimentado - dmt de 3.000 m</v>
      </c>
      <c r="E16" s="354" t="str">
        <f ca="1">INDEX(MC_Dispositivo!B:E,MATCH('Quantitativo_MG-262'!C16,MC_Dispositivo!B:B,0),4)</f>
        <v>m3</v>
      </c>
      <c r="F16" s="356" cm="1">
        <f t="array" aca="1" ref="F16" ca="1">IF($BS$1="Todos",SUM(IF(($BS$1="todos")*(MC_Dispositivo!$B$54:$B$212=$C16),MC_Dispositivo!$F$54:$BE$212)),SUM(IF((MC_Dispositivo!$F$36:$BE$36=$BS$1)*(MC_Dispositivo!$B$54:$B$212=$C16),MC_Dispositivo!$F$54:$BE$212)))</f>
        <v>0</v>
      </c>
      <c r="G16" s="357" cm="1">
        <f t="array" aca="1" ref="G16" ca="1">SUM(IF((MC_Dispositivo!$B$53:$B$189=$C16)*(MC_Dispositivo!$F$36:$BE$36=$BS$1)*(MC_Dispositivo!$F$43:$BE$43=G$1),MC_Dispositivo!$F$53:$BE$189))</f>
        <v>0</v>
      </c>
      <c r="H16" s="357" cm="1">
        <f t="array" aca="1" ref="H16" ca="1">SUM(IF((MC_Dispositivo!$B$53:$B$189=$C16)*(MC_Dispositivo!$F$36:$BE$36=$BS$1)*(MC_Dispositivo!$F$43:$BE$43=H$1),MC_Dispositivo!$F$53:$BE$189))</f>
        <v>0</v>
      </c>
      <c r="I16" s="357" cm="1">
        <f t="array" aca="1" ref="I16" ca="1">SUM(IF((MC_Dispositivo!$B$53:$B$189=$C16)*(MC_Dispositivo!$F$36:$BE$36=$BS$1)*(MC_Dispositivo!$F$43:$BE$43=I$1),MC_Dispositivo!$F$53:$BE$189))</f>
        <v>0</v>
      </c>
      <c r="J16" s="357" cm="1">
        <f t="array" aca="1" ref="J16" ca="1">SUM(IF((MC_Dispositivo!$B$53:$B$189=$C16)*(MC_Dispositivo!$F$36:$BE$36=$BS$1)*(MC_Dispositivo!$F$43:$BE$43=J$1),MC_Dispositivo!$F$53:$BE$189))</f>
        <v>0</v>
      </c>
      <c r="K16" s="357" cm="1">
        <f t="array" aca="1" ref="K16" ca="1">SUM(IF((MC_Dispositivo!$B$53:$B$189=$C16)*(MC_Dispositivo!$F$36:$BE$36=$BS$1)*(MC_Dispositivo!$F$43:$BE$43=K$1),MC_Dispositivo!$F$53:$BE$189))</f>
        <v>0</v>
      </c>
      <c r="L16" s="357" cm="1">
        <f t="array" aca="1" ref="L16" ca="1">SUM(IF((MC_Dispositivo!$B$53:$B$189=$C16)*(MC_Dispositivo!$F$36:$BE$36=$BS$1)*(MC_Dispositivo!$F$43:$BE$43=L$1),MC_Dispositivo!$F$53:$BE$189))</f>
        <v>0</v>
      </c>
      <c r="M16" s="357" cm="1">
        <f t="array" aca="1" ref="M16" ca="1">SUM(IF((MC_Dispositivo!$B$53:$B$189=$C16)*(MC_Dispositivo!$F$36:$BE$36=$BS$1)*(MC_Dispositivo!$F$43:$BE$43=M$1),MC_Dispositivo!$F$53:$BE$189))</f>
        <v>0</v>
      </c>
      <c r="N16" s="357" cm="1">
        <f t="array" aca="1" ref="N16" ca="1">SUM(IF((MC_Dispositivo!$B$53:$B$189=$C16)*(MC_Dispositivo!$F$36:$BE$36=$BS$1)*(MC_Dispositivo!$F$43:$BE$43=N$1),MC_Dispositivo!$F$53:$BE$189))</f>
        <v>0</v>
      </c>
      <c r="O16" s="357" cm="1">
        <f t="array" aca="1" ref="O16" ca="1">SUM(IF((MC_Dispositivo!$B$53:$B$189=$C16)*(MC_Dispositivo!$F$36:$BE$36=$BS$1)*(MC_Dispositivo!$F$43:$BE$43=O$1),MC_Dispositivo!$F$53:$BE$189))</f>
        <v>0</v>
      </c>
      <c r="P16" s="357" cm="1">
        <f t="array" aca="1" ref="P16" ca="1">SUM(IF((MC_Dispositivo!$B$53:$B$189=$C16)*(MC_Dispositivo!$F$36:$BE$36=$BS$1)*(MC_Dispositivo!$F$43:$BE$43=P$1),MC_Dispositivo!$F$53:$BE$189))</f>
        <v>0</v>
      </c>
      <c r="Q16" s="357" cm="1">
        <f t="array" aca="1" ref="Q16" ca="1">SUM(IF((MC_Dispositivo!$B$53:$B$189=$C16)*(MC_Dispositivo!$F$36:$BE$36=$BS$1)*(MC_Dispositivo!$F$43:$BE$43=Q$1),MC_Dispositivo!$F$53:$BE$189))</f>
        <v>0</v>
      </c>
      <c r="R16" s="357" cm="1">
        <f t="array" aca="1" ref="R16" ca="1">SUM(IF((MC_Dispositivo!$B$53:$B$189=$C16)*(MC_Dispositivo!$F$36:$BE$36=$BS$1)*(MC_Dispositivo!$F$43:$BE$43=R$1),MC_Dispositivo!$F$53:$BE$189))</f>
        <v>0</v>
      </c>
      <c r="S16" s="357" cm="1">
        <f t="array" aca="1" ref="S16" ca="1">SUM(IF((MC_Dispositivo!$B$53:$B$189=$C16)*(MC_Dispositivo!$F$36:$BE$36=$BS$1)*(MC_Dispositivo!$F$43:$BE$43=S$1),MC_Dispositivo!$F$53:$BE$189))</f>
        <v>0</v>
      </c>
      <c r="T16" s="357" cm="1">
        <f t="array" aca="1" ref="T16" ca="1">SUM(IF((MC_Dispositivo!$B$53:$B$189=$C16)*(MC_Dispositivo!$F$36:$BE$36=$BS$1)*(MC_Dispositivo!$F$43:$BE$43=T$1),MC_Dispositivo!$F$53:$BE$189))</f>
        <v>0</v>
      </c>
      <c r="U16" s="357" cm="1">
        <f t="array" aca="1" ref="U16" ca="1">SUM(IF((MC_Dispositivo!$B$53:$B$189=$C16)*(MC_Dispositivo!$F$36:$BE$36=$BS$1)*(MC_Dispositivo!$F$43:$BE$43=U$1),MC_Dispositivo!$F$53:$BE$189))</f>
        <v>0</v>
      </c>
      <c r="V16" s="357" cm="1">
        <f t="array" aca="1" ref="V16" ca="1">SUM(IF((MC_Dispositivo!$B$53:$B$189=$C16)*(MC_Dispositivo!$F$36:$BE$36=$BS$1)*(MC_Dispositivo!$F$43:$BE$43=V$1),MC_Dispositivo!$F$53:$BE$189))</f>
        <v>0</v>
      </c>
      <c r="W16" s="357" cm="1">
        <f t="array" aca="1" ref="W16" ca="1">SUM(IF((MC_Dispositivo!$B$53:$B$189=$C16)*(MC_Dispositivo!$F$36:$BE$36=$BS$1)*(MC_Dispositivo!$F$43:$BE$43=W$1),MC_Dispositivo!$F$53:$BE$189))</f>
        <v>0</v>
      </c>
      <c r="X16" s="357" cm="1">
        <f t="array" aca="1" ref="X16" ca="1">SUM(IF((MC_Dispositivo!$B$53:$B$189=$C16)*(MC_Dispositivo!$F$36:$BE$36=$BS$1)*(MC_Dispositivo!$F$43:$BE$43=X$1),MC_Dispositivo!$F$53:$BE$189))</f>
        <v>0</v>
      </c>
      <c r="Y16" s="357" cm="1">
        <f t="array" aca="1" ref="Y16" ca="1">SUM(IF((MC_Dispositivo!$B$53:$B$189=$C16)*(MC_Dispositivo!$F$36:$BE$36=$BS$1)*(MC_Dispositivo!$F$43:$BE$43=Y$1),MC_Dispositivo!$F$53:$BE$189))</f>
        <v>0</v>
      </c>
      <c r="Z16" s="357" cm="1">
        <f t="array" aca="1" ref="Z16" ca="1">SUM(IF((MC_Dispositivo!$B$53:$B$189=$C16)*(MC_Dispositivo!$F$36:$BE$36=$BS$1)*(MC_Dispositivo!$F$43:$BE$43=Z$1),MC_Dispositivo!$F$53:$BE$189))</f>
        <v>0</v>
      </c>
      <c r="AA16" s="357" cm="1">
        <f t="array" aca="1" ref="AA16" ca="1">SUM(IF((MC_Dispositivo!$B$53:$B$189=$C16)*(MC_Dispositivo!$F$36:$BE$36=$BS$1)*(MC_Dispositivo!$F$43:$BE$43=AA$1),MC_Dispositivo!$F$53:$BE$189))</f>
        <v>0</v>
      </c>
      <c r="AB16" s="357" cm="1">
        <f t="array" aca="1" ref="AB16" ca="1">SUM(IF((MC_Dispositivo!$B$53:$B$189=$C16)*(MC_Dispositivo!$F$36:$BE$36=$BS$1)*(MC_Dispositivo!$F$43:$BE$43=AB$1),MC_Dispositivo!$F$53:$BE$189))</f>
        <v>0</v>
      </c>
      <c r="AC16" s="357" cm="1">
        <f t="array" aca="1" ref="AC16" ca="1">SUM(IF((MC_Dispositivo!$B$53:$B$189=$C16)*(MC_Dispositivo!$F$36:$BE$36=$BS$1)*(MC_Dispositivo!$F$43:$BE$43=AC$1),MC_Dispositivo!$F$53:$BE$189))</f>
        <v>0</v>
      </c>
      <c r="AD16" s="357" cm="1">
        <f t="array" aca="1" ref="AD16" ca="1">SUM(IF((MC_Dispositivo!$B$53:$B$189=$C16)*(MC_Dispositivo!$F$36:$BE$36=$BS$1)*(MC_Dispositivo!$F$43:$BE$43=AD$1),MC_Dispositivo!$F$53:$BE$189))</f>
        <v>0</v>
      </c>
      <c r="AE16" s="357" cm="1">
        <f t="array" aca="1" ref="AE16" ca="1">SUM(IF((MC_Dispositivo!$B$53:$B$189=$C16)*(MC_Dispositivo!$F$36:$BE$36=$BS$1)*(MC_Dispositivo!$F$43:$BE$43=AE$1),MC_Dispositivo!$F$53:$BE$189))</f>
        <v>0</v>
      </c>
      <c r="AF16" s="357" cm="1">
        <f t="array" aca="1" ref="AF16" ca="1">SUM(IF((MC_Dispositivo!$B$53:$B$189=$C16)*(MC_Dispositivo!$F$36:$BE$36=$BS$1)*(MC_Dispositivo!$F$43:$BE$43=AF$1),MC_Dispositivo!$F$53:$BE$189))</f>
        <v>0</v>
      </c>
      <c r="AG16" s="357" cm="1">
        <f t="array" aca="1" ref="AG16" ca="1">SUM(IF((MC_Dispositivo!$B$53:$B$189=$C16)*(MC_Dispositivo!$F$36:$BE$36=$BS$1)*(MC_Dispositivo!$F$43:$BE$43=AG$1),MC_Dispositivo!$F$53:$BE$189))</f>
        <v>0</v>
      </c>
      <c r="AH16" s="357" cm="1">
        <f t="array" aca="1" ref="AH16" ca="1">SUM(IF((MC_Dispositivo!$B$53:$B$189=$C16)*(MC_Dispositivo!$F$36:$BE$36=$BS$1)*(MC_Dispositivo!$F$43:$BE$43=AH$1),MC_Dispositivo!$F$53:$BE$189))</f>
        <v>0</v>
      </c>
      <c r="AI16" s="357" cm="1">
        <f t="array" aca="1" ref="AI16" ca="1">SUM(IF((MC_Dispositivo!$B$53:$B$189=$C16)*(MC_Dispositivo!$F$36:$BE$36=$BS$1)*(MC_Dispositivo!$F$43:$BE$43=AI$1),MC_Dispositivo!$F$53:$BE$189))</f>
        <v>0</v>
      </c>
      <c r="AJ16" s="357" cm="1">
        <f t="array" aca="1" ref="AJ16" ca="1">SUM(IF((MC_Dispositivo!$B$53:$B$189=$C16)*(MC_Dispositivo!$F$36:$BE$36=$BS$1)*(MC_Dispositivo!$F$43:$BE$43=AJ$1),MC_Dispositivo!$F$53:$BE$189))</f>
        <v>0</v>
      </c>
      <c r="AK16" s="358">
        <f ca="1">IF(A16="","",INDEX([10]TPU!$G:$G,MATCH($A16,[10]TPU!$A:$A,0)))</f>
        <v>14.74</v>
      </c>
      <c r="AL16" s="359">
        <f t="shared" ca="1" si="7"/>
        <v>0</v>
      </c>
      <c r="AM16" s="359">
        <f t="shared" ca="1" si="7"/>
        <v>0</v>
      </c>
      <c r="AN16" s="359">
        <f t="shared" ca="1" si="7"/>
        <v>0</v>
      </c>
      <c r="AO16" s="359">
        <f t="shared" ca="1" si="7"/>
        <v>0</v>
      </c>
      <c r="AP16" s="359">
        <f t="shared" ca="1" si="7"/>
        <v>0</v>
      </c>
      <c r="AQ16" s="359">
        <f t="shared" ca="1" si="7"/>
        <v>0</v>
      </c>
      <c r="AR16" s="359">
        <f t="shared" ca="1" si="7"/>
        <v>0</v>
      </c>
      <c r="AS16" s="359">
        <f t="shared" ca="1" si="7"/>
        <v>0</v>
      </c>
      <c r="AT16" s="359">
        <f t="shared" ca="1" si="7"/>
        <v>0</v>
      </c>
      <c r="AU16" s="359">
        <f t="shared" ca="1" si="7"/>
        <v>0</v>
      </c>
      <c r="AV16" s="359">
        <f t="shared" ca="1" si="7"/>
        <v>0</v>
      </c>
      <c r="AW16" s="359">
        <f t="shared" ca="1" si="7"/>
        <v>0</v>
      </c>
      <c r="AX16" s="359">
        <f t="shared" ca="1" si="7"/>
        <v>0</v>
      </c>
      <c r="AY16" s="359">
        <f t="shared" ca="1" si="7"/>
        <v>0</v>
      </c>
      <c r="AZ16" s="359">
        <f t="shared" ca="1" si="7"/>
        <v>0</v>
      </c>
      <c r="BA16" s="359">
        <f t="shared" ca="1" si="7"/>
        <v>0</v>
      </c>
      <c r="BB16" s="359">
        <f t="shared" ca="1" si="7"/>
        <v>0</v>
      </c>
      <c r="BC16" s="359">
        <f t="shared" ca="1" si="7"/>
        <v>0</v>
      </c>
      <c r="BD16" s="359">
        <f t="shared" ca="1" si="7"/>
        <v>0</v>
      </c>
      <c r="BE16" s="359">
        <f t="shared" ca="1" si="7"/>
        <v>0</v>
      </c>
      <c r="BF16" s="359">
        <f t="shared" ca="1" si="7"/>
        <v>0</v>
      </c>
      <c r="BG16" s="359">
        <f t="shared" ca="1" si="7"/>
        <v>0</v>
      </c>
      <c r="BH16" s="359">
        <f t="shared" ca="1" si="7"/>
        <v>0</v>
      </c>
      <c r="BI16" s="359">
        <f t="shared" ca="1" si="7"/>
        <v>0</v>
      </c>
      <c r="BJ16" s="359">
        <f t="shared" ca="1" si="7"/>
        <v>0</v>
      </c>
      <c r="BK16" s="359">
        <f t="shared" ca="1" si="7"/>
        <v>0</v>
      </c>
      <c r="BL16" s="359">
        <f t="shared" ca="1" si="7"/>
        <v>0</v>
      </c>
      <c r="BM16" s="359">
        <f t="shared" ca="1" si="7"/>
        <v>0</v>
      </c>
      <c r="BN16" s="359">
        <f t="shared" ca="1" si="7"/>
        <v>0</v>
      </c>
      <c r="BO16" s="359">
        <f t="shared" ca="1" si="7"/>
        <v>0</v>
      </c>
      <c r="BP16" s="358">
        <f t="shared" ca="1" si="4"/>
        <v>0</v>
      </c>
      <c r="BQ16" s="206"/>
      <c r="BR16" s="234" t="str">
        <f t="shared" si="5"/>
        <v/>
      </c>
    </row>
    <row r="17" spans="1:75" ht="20.100000000000001" customHeight="1" outlineLevel="1" x14ac:dyDescent="0.2">
      <c r="A17" s="354" t="str">
        <f ca="1">INDEX(MC_Dispositivo!B:E,MATCH('Quantitativo_MG-262'!C17,MC_Dispositivo!B:B,0),2)</f>
        <v>RO-00881</v>
      </c>
      <c r="B17" s="354" t="str">
        <f ca="1">INDEX([10]TPU!$B:$B,MATCH($A17,[10]TPU!$A:$A,0))</f>
        <v>SICOR</v>
      </c>
      <c r="C17" s="354" t="s">
        <v>52</v>
      </c>
      <c r="D17" s="355" t="str">
        <f ca="1">INDEX(MC_Dispositivo!B:E,MATCH('Quantitativo_MG-262'!C17,MC_Dispositivo!B:B,0),3)</f>
        <v>Transporte com caminhão basculante de 6 m³ - rodovia pavimentada</v>
      </c>
      <c r="E17" s="354" t="str">
        <f ca="1">INDEX(MC_Dispositivo!B:E,MATCH('Quantitativo_MG-262'!C17,MC_Dispositivo!B:B,0),4)</f>
        <v>txkm</v>
      </c>
      <c r="F17" s="356" cm="1">
        <f t="array" aca="1" ref="F17" ca="1">IF($BS$1="Todos",SUM(IF(($BS$1="todos")*(MC_Dispositivo!$B$54:$B$212=$C17),MC_Dispositivo!$F$54:$BE$212)),SUM(IF((MC_Dispositivo!$F$36:$BE$36=$BS$1)*(MC_Dispositivo!$B$54:$B$212=$C17),MC_Dispositivo!$F$54:$BE$212)))</f>
        <v>0</v>
      </c>
      <c r="G17" s="357" cm="1">
        <f t="array" aca="1" ref="G17" ca="1">SUM(IF((MC_Dispositivo!$B$53:$B$189=$C17)*(MC_Dispositivo!$F$36:$BE$36=$BS$1)*(MC_Dispositivo!$F$43:$BE$43=G$1),MC_Dispositivo!$F$53:$BE$189))</f>
        <v>0</v>
      </c>
      <c r="H17" s="357" cm="1">
        <f t="array" aca="1" ref="H17" ca="1">SUM(IF((MC_Dispositivo!$B$53:$B$189=$C17)*(MC_Dispositivo!$F$36:$BE$36=$BS$1)*(MC_Dispositivo!$F$43:$BE$43=H$1),MC_Dispositivo!$F$53:$BE$189))</f>
        <v>0</v>
      </c>
      <c r="I17" s="357" cm="1">
        <f t="array" aca="1" ref="I17" ca="1">SUM(IF((MC_Dispositivo!$B$53:$B$189=$C17)*(MC_Dispositivo!$F$36:$BE$36=$BS$1)*(MC_Dispositivo!$F$43:$BE$43=I$1),MC_Dispositivo!$F$53:$BE$189))</f>
        <v>0</v>
      </c>
      <c r="J17" s="357" cm="1">
        <f t="array" aca="1" ref="J17" ca="1">SUM(IF((MC_Dispositivo!$B$53:$B$189=$C17)*(MC_Dispositivo!$F$36:$BE$36=$BS$1)*(MC_Dispositivo!$F$43:$BE$43=J$1),MC_Dispositivo!$F$53:$BE$189))</f>
        <v>0</v>
      </c>
      <c r="K17" s="357" cm="1">
        <f t="array" aca="1" ref="K17" ca="1">SUM(IF((MC_Dispositivo!$B$53:$B$189=$C17)*(MC_Dispositivo!$F$36:$BE$36=$BS$1)*(MC_Dispositivo!$F$43:$BE$43=K$1),MC_Dispositivo!$F$53:$BE$189))</f>
        <v>0</v>
      </c>
      <c r="L17" s="357" cm="1">
        <f t="array" aca="1" ref="L17" ca="1">SUM(IF((MC_Dispositivo!$B$53:$B$189=$C17)*(MC_Dispositivo!$F$36:$BE$36=$BS$1)*(MC_Dispositivo!$F$43:$BE$43=L$1),MC_Dispositivo!$F$53:$BE$189))</f>
        <v>0</v>
      </c>
      <c r="M17" s="357" cm="1">
        <f t="array" aca="1" ref="M17" ca="1">SUM(IF((MC_Dispositivo!$B$53:$B$189=$C17)*(MC_Dispositivo!$F$36:$BE$36=$BS$1)*(MC_Dispositivo!$F$43:$BE$43=M$1),MC_Dispositivo!$F$53:$BE$189))</f>
        <v>0</v>
      </c>
      <c r="N17" s="357" cm="1">
        <f t="array" aca="1" ref="N17" ca="1">SUM(IF((MC_Dispositivo!$B$53:$B$189=$C17)*(MC_Dispositivo!$F$36:$BE$36=$BS$1)*(MC_Dispositivo!$F$43:$BE$43=N$1),MC_Dispositivo!$F$53:$BE$189))</f>
        <v>0</v>
      </c>
      <c r="O17" s="357" cm="1">
        <f t="array" aca="1" ref="O17" ca="1">SUM(IF((MC_Dispositivo!$B$53:$B$189=$C17)*(MC_Dispositivo!$F$36:$BE$36=$BS$1)*(MC_Dispositivo!$F$43:$BE$43=O$1),MC_Dispositivo!$F$53:$BE$189))</f>
        <v>0</v>
      </c>
      <c r="P17" s="357" cm="1">
        <f t="array" aca="1" ref="P17" ca="1">SUM(IF((MC_Dispositivo!$B$53:$B$189=$C17)*(MC_Dispositivo!$F$36:$BE$36=$BS$1)*(MC_Dispositivo!$F$43:$BE$43=P$1),MC_Dispositivo!$F$53:$BE$189))</f>
        <v>0</v>
      </c>
      <c r="Q17" s="357" cm="1">
        <f t="array" aca="1" ref="Q17" ca="1">SUM(IF((MC_Dispositivo!$B$53:$B$189=$C17)*(MC_Dispositivo!$F$36:$BE$36=$BS$1)*(MC_Dispositivo!$F$43:$BE$43=Q$1),MC_Dispositivo!$F$53:$BE$189))</f>
        <v>0</v>
      </c>
      <c r="R17" s="357" cm="1">
        <f t="array" aca="1" ref="R17" ca="1">SUM(IF((MC_Dispositivo!$B$53:$B$189=$C17)*(MC_Dispositivo!$F$36:$BE$36=$BS$1)*(MC_Dispositivo!$F$43:$BE$43=R$1),MC_Dispositivo!$F$53:$BE$189))</f>
        <v>0</v>
      </c>
      <c r="S17" s="357" cm="1">
        <f t="array" aca="1" ref="S17" ca="1">SUM(IF((MC_Dispositivo!$B$53:$B$189=$C17)*(MC_Dispositivo!$F$36:$BE$36=$BS$1)*(MC_Dispositivo!$F$43:$BE$43=S$1),MC_Dispositivo!$F$53:$BE$189))</f>
        <v>0</v>
      </c>
      <c r="T17" s="357" cm="1">
        <f t="array" aca="1" ref="T17" ca="1">SUM(IF((MC_Dispositivo!$B$53:$B$189=$C17)*(MC_Dispositivo!$F$36:$BE$36=$BS$1)*(MC_Dispositivo!$F$43:$BE$43=T$1),MC_Dispositivo!$F$53:$BE$189))</f>
        <v>0</v>
      </c>
      <c r="U17" s="357" cm="1">
        <f t="array" aca="1" ref="U17" ca="1">SUM(IF((MC_Dispositivo!$B$53:$B$189=$C17)*(MC_Dispositivo!$F$36:$BE$36=$BS$1)*(MC_Dispositivo!$F$43:$BE$43=U$1),MC_Dispositivo!$F$53:$BE$189))</f>
        <v>0</v>
      </c>
      <c r="V17" s="357" cm="1">
        <f t="array" aca="1" ref="V17" ca="1">SUM(IF((MC_Dispositivo!$B$53:$B$189=$C17)*(MC_Dispositivo!$F$36:$BE$36=$BS$1)*(MC_Dispositivo!$F$43:$BE$43=V$1),MC_Dispositivo!$F$53:$BE$189))</f>
        <v>0</v>
      </c>
      <c r="W17" s="357" cm="1">
        <f t="array" aca="1" ref="W17" ca="1">SUM(IF((MC_Dispositivo!$B$53:$B$189=$C17)*(MC_Dispositivo!$F$36:$BE$36=$BS$1)*(MC_Dispositivo!$F$43:$BE$43=W$1),MC_Dispositivo!$F$53:$BE$189))</f>
        <v>0</v>
      </c>
      <c r="X17" s="357" cm="1">
        <f t="array" aca="1" ref="X17" ca="1">SUM(IF((MC_Dispositivo!$B$53:$B$189=$C17)*(MC_Dispositivo!$F$36:$BE$36=$BS$1)*(MC_Dispositivo!$F$43:$BE$43=X$1),MC_Dispositivo!$F$53:$BE$189))</f>
        <v>0</v>
      </c>
      <c r="Y17" s="357" cm="1">
        <f t="array" aca="1" ref="Y17" ca="1">SUM(IF((MC_Dispositivo!$B$53:$B$189=$C17)*(MC_Dispositivo!$F$36:$BE$36=$BS$1)*(MC_Dispositivo!$F$43:$BE$43=Y$1),MC_Dispositivo!$F$53:$BE$189))</f>
        <v>0</v>
      </c>
      <c r="Z17" s="357" cm="1">
        <f t="array" aca="1" ref="Z17" ca="1">SUM(IF((MC_Dispositivo!$B$53:$B$189=$C17)*(MC_Dispositivo!$F$36:$BE$36=$BS$1)*(MC_Dispositivo!$F$43:$BE$43=Z$1),MC_Dispositivo!$F$53:$BE$189))</f>
        <v>0</v>
      </c>
      <c r="AA17" s="357" cm="1">
        <f t="array" aca="1" ref="AA17" ca="1">SUM(IF((MC_Dispositivo!$B$53:$B$189=$C17)*(MC_Dispositivo!$F$36:$BE$36=$BS$1)*(MC_Dispositivo!$F$43:$BE$43=AA$1),MC_Dispositivo!$F$53:$BE$189))</f>
        <v>0</v>
      </c>
      <c r="AB17" s="357" cm="1">
        <f t="array" aca="1" ref="AB17" ca="1">SUM(IF((MC_Dispositivo!$B$53:$B$189=$C17)*(MC_Dispositivo!$F$36:$BE$36=$BS$1)*(MC_Dispositivo!$F$43:$BE$43=AB$1),MC_Dispositivo!$F$53:$BE$189))</f>
        <v>0</v>
      </c>
      <c r="AC17" s="357" cm="1">
        <f t="array" aca="1" ref="AC17" ca="1">SUM(IF((MC_Dispositivo!$B$53:$B$189=$C17)*(MC_Dispositivo!$F$36:$BE$36=$BS$1)*(MC_Dispositivo!$F$43:$BE$43=AC$1),MC_Dispositivo!$F$53:$BE$189))</f>
        <v>0</v>
      </c>
      <c r="AD17" s="357" cm="1">
        <f t="array" aca="1" ref="AD17" ca="1">SUM(IF((MC_Dispositivo!$B$53:$B$189=$C17)*(MC_Dispositivo!$F$36:$BE$36=$BS$1)*(MC_Dispositivo!$F$43:$BE$43=AD$1),MC_Dispositivo!$F$53:$BE$189))</f>
        <v>0</v>
      </c>
      <c r="AE17" s="357" cm="1">
        <f t="array" aca="1" ref="AE17" ca="1">SUM(IF((MC_Dispositivo!$B$53:$B$189=$C17)*(MC_Dispositivo!$F$36:$BE$36=$BS$1)*(MC_Dispositivo!$F$43:$BE$43=AE$1),MC_Dispositivo!$F$53:$BE$189))</f>
        <v>0</v>
      </c>
      <c r="AF17" s="357" cm="1">
        <f t="array" aca="1" ref="AF17" ca="1">SUM(IF((MC_Dispositivo!$B$53:$B$189=$C17)*(MC_Dispositivo!$F$36:$BE$36=$BS$1)*(MC_Dispositivo!$F$43:$BE$43=AF$1),MC_Dispositivo!$F$53:$BE$189))</f>
        <v>0</v>
      </c>
      <c r="AG17" s="357" cm="1">
        <f t="array" aca="1" ref="AG17" ca="1">SUM(IF((MC_Dispositivo!$B$53:$B$189=$C17)*(MC_Dispositivo!$F$36:$BE$36=$BS$1)*(MC_Dispositivo!$F$43:$BE$43=AG$1),MC_Dispositivo!$F$53:$BE$189))</f>
        <v>0</v>
      </c>
      <c r="AH17" s="357" cm="1">
        <f t="array" aca="1" ref="AH17" ca="1">SUM(IF((MC_Dispositivo!$B$53:$B$189=$C17)*(MC_Dispositivo!$F$36:$BE$36=$BS$1)*(MC_Dispositivo!$F$43:$BE$43=AH$1),MC_Dispositivo!$F$53:$BE$189))</f>
        <v>0</v>
      </c>
      <c r="AI17" s="357" cm="1">
        <f t="array" aca="1" ref="AI17" ca="1">SUM(IF((MC_Dispositivo!$B$53:$B$189=$C17)*(MC_Dispositivo!$F$36:$BE$36=$BS$1)*(MC_Dispositivo!$F$43:$BE$43=AI$1),MC_Dispositivo!$F$53:$BE$189))</f>
        <v>0</v>
      </c>
      <c r="AJ17" s="357" cm="1">
        <f t="array" aca="1" ref="AJ17" ca="1">SUM(IF((MC_Dispositivo!$B$53:$B$189=$C17)*(MC_Dispositivo!$F$36:$BE$36=$BS$1)*(MC_Dispositivo!$F$43:$BE$43=AJ$1),MC_Dispositivo!$F$53:$BE$189))</f>
        <v>0</v>
      </c>
      <c r="AK17" s="358">
        <f ca="1">IF(A17="","",INDEX([10]TPU!$G:$G,MATCH($A17,[10]TPU!$A:$A,0)))</f>
        <v>0.96</v>
      </c>
      <c r="AL17" s="359">
        <f t="shared" ca="1" si="7"/>
        <v>0</v>
      </c>
      <c r="AM17" s="359">
        <f t="shared" ca="1" si="7"/>
        <v>0</v>
      </c>
      <c r="AN17" s="359">
        <f t="shared" ca="1" si="7"/>
        <v>0</v>
      </c>
      <c r="AO17" s="359">
        <f t="shared" ca="1" si="7"/>
        <v>0</v>
      </c>
      <c r="AP17" s="359">
        <f t="shared" ca="1" si="7"/>
        <v>0</v>
      </c>
      <c r="AQ17" s="359">
        <f t="shared" ca="1" si="7"/>
        <v>0</v>
      </c>
      <c r="AR17" s="359">
        <f t="shared" ca="1" si="7"/>
        <v>0</v>
      </c>
      <c r="AS17" s="359">
        <f t="shared" ca="1" si="7"/>
        <v>0</v>
      </c>
      <c r="AT17" s="359">
        <f t="shared" ca="1" si="7"/>
        <v>0</v>
      </c>
      <c r="AU17" s="359">
        <f t="shared" ca="1" si="7"/>
        <v>0</v>
      </c>
      <c r="AV17" s="359">
        <f t="shared" ca="1" si="7"/>
        <v>0</v>
      </c>
      <c r="AW17" s="359">
        <f t="shared" ca="1" si="7"/>
        <v>0</v>
      </c>
      <c r="AX17" s="359">
        <f t="shared" ca="1" si="7"/>
        <v>0</v>
      </c>
      <c r="AY17" s="359">
        <f t="shared" ca="1" si="7"/>
        <v>0</v>
      </c>
      <c r="AZ17" s="359">
        <f t="shared" ca="1" si="7"/>
        <v>0</v>
      </c>
      <c r="BA17" s="359">
        <f t="shared" ca="1" si="7"/>
        <v>0</v>
      </c>
      <c r="BB17" s="359">
        <f t="shared" ca="1" si="7"/>
        <v>0</v>
      </c>
      <c r="BC17" s="359">
        <f t="shared" ca="1" si="7"/>
        <v>0</v>
      </c>
      <c r="BD17" s="359">
        <f t="shared" ca="1" si="7"/>
        <v>0</v>
      </c>
      <c r="BE17" s="359">
        <f t="shared" ca="1" si="7"/>
        <v>0</v>
      </c>
      <c r="BF17" s="359">
        <f t="shared" ca="1" si="7"/>
        <v>0</v>
      </c>
      <c r="BG17" s="359">
        <f t="shared" ca="1" si="7"/>
        <v>0</v>
      </c>
      <c r="BH17" s="359">
        <f t="shared" ca="1" si="7"/>
        <v>0</v>
      </c>
      <c r="BI17" s="359">
        <f t="shared" ca="1" si="7"/>
        <v>0</v>
      </c>
      <c r="BJ17" s="359">
        <f t="shared" ca="1" si="7"/>
        <v>0</v>
      </c>
      <c r="BK17" s="359">
        <f t="shared" ca="1" si="7"/>
        <v>0</v>
      </c>
      <c r="BL17" s="359">
        <f t="shared" ca="1" si="7"/>
        <v>0</v>
      </c>
      <c r="BM17" s="359">
        <f t="shared" ca="1" si="7"/>
        <v>0</v>
      </c>
      <c r="BN17" s="359">
        <f t="shared" ca="1" si="7"/>
        <v>0</v>
      </c>
      <c r="BO17" s="359">
        <f t="shared" ca="1" si="7"/>
        <v>0</v>
      </c>
      <c r="BP17" s="358">
        <f t="shared" ca="1" si="4"/>
        <v>0</v>
      </c>
      <c r="BQ17" s="206"/>
      <c r="BR17" s="234" t="str">
        <f t="shared" si="5"/>
        <v/>
      </c>
    </row>
    <row r="18" spans="1:75" ht="20.100000000000001" customHeight="1" outlineLevel="1" x14ac:dyDescent="0.2">
      <c r="A18" s="354" t="str">
        <f ca="1">INDEX(MC_Dispositivo!B:E,MATCH('Quantitativo_MG-262'!C18,MC_Dispositivo!B:B,0),2)</f>
        <v>RO-00190</v>
      </c>
      <c r="B18" s="354" t="str">
        <f ca="1">INDEX([10]TPU!$B:$B,MATCH($A18,[10]TPU!$A:$A,0))</f>
        <v>SICOR</v>
      </c>
      <c r="C18" s="354" t="s">
        <v>53</v>
      </c>
      <c r="D18" s="355" t="str">
        <f ca="1">INDEX(MC_Dispositivo!B:E,MATCH('Quantitativo_MG-262'!C18,MC_Dispositivo!B:B,0),3)</f>
        <v>escavação, carga e transporte de material de 3ª categoria - executado com escavadeira de 1,40 m3 e caminhão basculante de 12 m3 e com caminho de serviço pavimentado - dmt de      50 a    200 m</v>
      </c>
      <c r="E18" s="354" t="str">
        <f ca="1">INDEX(MC_Dispositivo!B:E,MATCH('Quantitativo_MG-262'!C18,MC_Dispositivo!B:B,0),4)</f>
        <v>m3</v>
      </c>
      <c r="F18" s="356" cm="1">
        <f t="array" aca="1" ref="F18" ca="1">IF($BS$1="Todos",SUM(IF(($BS$1="todos")*(MC_Dispositivo!$B$54:$B$212=$C18),MC_Dispositivo!$F$54:$BE$212)),SUM(IF((MC_Dispositivo!$F$36:$BE$36=$BS$1)*(MC_Dispositivo!$B$54:$B$212=$C18),MC_Dispositivo!$F$54:$BE$212)))</f>
        <v>0</v>
      </c>
      <c r="G18" s="357" cm="1">
        <f t="array" aca="1" ref="G18" ca="1">SUM(IF((MC_Dispositivo!$B$53:$B$189=$C18)*(MC_Dispositivo!$F$36:$BE$36=$BS$1)*(MC_Dispositivo!$F$43:$BE$43=G$1),MC_Dispositivo!$F$53:$BE$189))</f>
        <v>0</v>
      </c>
      <c r="H18" s="357" cm="1">
        <f t="array" aca="1" ref="H18" ca="1">SUM(IF((MC_Dispositivo!$B$53:$B$189=$C18)*(MC_Dispositivo!$F$36:$BE$36=$BS$1)*(MC_Dispositivo!$F$43:$BE$43=H$1),MC_Dispositivo!$F$53:$BE$189))</f>
        <v>0</v>
      </c>
      <c r="I18" s="357" cm="1">
        <f t="array" aca="1" ref="I18" ca="1">SUM(IF((MC_Dispositivo!$B$53:$B$189=$C18)*(MC_Dispositivo!$F$36:$BE$36=$BS$1)*(MC_Dispositivo!$F$43:$BE$43=I$1),MC_Dispositivo!$F$53:$BE$189))</f>
        <v>0</v>
      </c>
      <c r="J18" s="357" cm="1">
        <f t="array" aca="1" ref="J18" ca="1">SUM(IF((MC_Dispositivo!$B$53:$B$189=$C18)*(MC_Dispositivo!$F$36:$BE$36=$BS$1)*(MC_Dispositivo!$F$43:$BE$43=J$1),MC_Dispositivo!$F$53:$BE$189))</f>
        <v>0</v>
      </c>
      <c r="K18" s="357" cm="1">
        <f t="array" aca="1" ref="K18" ca="1">SUM(IF((MC_Dispositivo!$B$53:$B$189=$C18)*(MC_Dispositivo!$F$36:$BE$36=$BS$1)*(MC_Dispositivo!$F$43:$BE$43=K$1),MC_Dispositivo!$F$53:$BE$189))</f>
        <v>0</v>
      </c>
      <c r="L18" s="357" cm="1">
        <f t="array" aca="1" ref="L18" ca="1">SUM(IF((MC_Dispositivo!$B$53:$B$189=$C18)*(MC_Dispositivo!$F$36:$BE$36=$BS$1)*(MC_Dispositivo!$F$43:$BE$43=L$1),MC_Dispositivo!$F$53:$BE$189))</f>
        <v>0</v>
      </c>
      <c r="M18" s="357" cm="1">
        <f t="array" aca="1" ref="M18" ca="1">SUM(IF((MC_Dispositivo!$B$53:$B$189=$C18)*(MC_Dispositivo!$F$36:$BE$36=$BS$1)*(MC_Dispositivo!$F$43:$BE$43=M$1),MC_Dispositivo!$F$53:$BE$189))</f>
        <v>0</v>
      </c>
      <c r="N18" s="357" cm="1">
        <f t="array" aca="1" ref="N18" ca="1">SUM(IF((MC_Dispositivo!$B$53:$B$189=$C18)*(MC_Dispositivo!$F$36:$BE$36=$BS$1)*(MC_Dispositivo!$F$43:$BE$43=N$1),MC_Dispositivo!$F$53:$BE$189))</f>
        <v>0</v>
      </c>
      <c r="O18" s="357" cm="1">
        <f t="array" aca="1" ref="O18" ca="1">SUM(IF((MC_Dispositivo!$B$53:$B$189=$C18)*(MC_Dispositivo!$F$36:$BE$36=$BS$1)*(MC_Dispositivo!$F$43:$BE$43=O$1),MC_Dispositivo!$F$53:$BE$189))</f>
        <v>0</v>
      </c>
      <c r="P18" s="357" cm="1">
        <f t="array" aca="1" ref="P18" ca="1">SUM(IF((MC_Dispositivo!$B$53:$B$189=$C18)*(MC_Dispositivo!$F$36:$BE$36=$BS$1)*(MC_Dispositivo!$F$43:$BE$43=P$1),MC_Dispositivo!$F$53:$BE$189))</f>
        <v>0</v>
      </c>
      <c r="Q18" s="357" cm="1">
        <f t="array" aca="1" ref="Q18" ca="1">SUM(IF((MC_Dispositivo!$B$53:$B$189=$C18)*(MC_Dispositivo!$F$36:$BE$36=$BS$1)*(MC_Dispositivo!$F$43:$BE$43=Q$1),MC_Dispositivo!$F$53:$BE$189))</f>
        <v>0</v>
      </c>
      <c r="R18" s="357" cm="1">
        <f t="array" aca="1" ref="R18" ca="1">SUM(IF((MC_Dispositivo!$B$53:$B$189=$C18)*(MC_Dispositivo!$F$36:$BE$36=$BS$1)*(MC_Dispositivo!$F$43:$BE$43=R$1),MC_Dispositivo!$F$53:$BE$189))</f>
        <v>0</v>
      </c>
      <c r="S18" s="357" cm="1">
        <f t="array" aca="1" ref="S18" ca="1">SUM(IF((MC_Dispositivo!$B$53:$B$189=$C18)*(MC_Dispositivo!$F$36:$BE$36=$BS$1)*(MC_Dispositivo!$F$43:$BE$43=S$1),MC_Dispositivo!$F$53:$BE$189))</f>
        <v>0</v>
      </c>
      <c r="T18" s="357" cm="1">
        <f t="array" aca="1" ref="T18" ca="1">SUM(IF((MC_Dispositivo!$B$53:$B$189=$C18)*(MC_Dispositivo!$F$36:$BE$36=$BS$1)*(MC_Dispositivo!$F$43:$BE$43=T$1),MC_Dispositivo!$F$53:$BE$189))</f>
        <v>0</v>
      </c>
      <c r="U18" s="357" cm="1">
        <f t="array" aca="1" ref="U18" ca="1">SUM(IF((MC_Dispositivo!$B$53:$B$189=$C18)*(MC_Dispositivo!$F$36:$BE$36=$BS$1)*(MC_Dispositivo!$F$43:$BE$43=U$1),MC_Dispositivo!$F$53:$BE$189))</f>
        <v>0</v>
      </c>
      <c r="V18" s="357" cm="1">
        <f t="array" aca="1" ref="V18" ca="1">SUM(IF((MC_Dispositivo!$B$53:$B$189=$C18)*(MC_Dispositivo!$F$36:$BE$36=$BS$1)*(MC_Dispositivo!$F$43:$BE$43=V$1),MC_Dispositivo!$F$53:$BE$189))</f>
        <v>0</v>
      </c>
      <c r="W18" s="357" cm="1">
        <f t="array" aca="1" ref="W18" ca="1">SUM(IF((MC_Dispositivo!$B$53:$B$189=$C18)*(MC_Dispositivo!$F$36:$BE$36=$BS$1)*(MC_Dispositivo!$F$43:$BE$43=W$1),MC_Dispositivo!$F$53:$BE$189))</f>
        <v>0</v>
      </c>
      <c r="X18" s="357" cm="1">
        <f t="array" aca="1" ref="X18" ca="1">SUM(IF((MC_Dispositivo!$B$53:$B$189=$C18)*(MC_Dispositivo!$F$36:$BE$36=$BS$1)*(MC_Dispositivo!$F$43:$BE$43=X$1),MC_Dispositivo!$F$53:$BE$189))</f>
        <v>0</v>
      </c>
      <c r="Y18" s="357" cm="1">
        <f t="array" aca="1" ref="Y18" ca="1">SUM(IF((MC_Dispositivo!$B$53:$B$189=$C18)*(MC_Dispositivo!$F$36:$BE$36=$BS$1)*(MC_Dispositivo!$F$43:$BE$43=Y$1),MC_Dispositivo!$F$53:$BE$189))</f>
        <v>0</v>
      </c>
      <c r="Z18" s="357" cm="1">
        <f t="array" aca="1" ref="Z18" ca="1">SUM(IF((MC_Dispositivo!$B$53:$B$189=$C18)*(MC_Dispositivo!$F$36:$BE$36=$BS$1)*(MC_Dispositivo!$F$43:$BE$43=Z$1),MC_Dispositivo!$F$53:$BE$189))</f>
        <v>0</v>
      </c>
      <c r="AA18" s="357" cm="1">
        <f t="array" aca="1" ref="AA18" ca="1">SUM(IF((MC_Dispositivo!$B$53:$B$189=$C18)*(MC_Dispositivo!$F$36:$BE$36=$BS$1)*(MC_Dispositivo!$F$43:$BE$43=AA$1),MC_Dispositivo!$F$53:$BE$189))</f>
        <v>0</v>
      </c>
      <c r="AB18" s="357" cm="1">
        <f t="array" aca="1" ref="AB18" ca="1">SUM(IF((MC_Dispositivo!$B$53:$B$189=$C18)*(MC_Dispositivo!$F$36:$BE$36=$BS$1)*(MC_Dispositivo!$F$43:$BE$43=AB$1),MC_Dispositivo!$F$53:$BE$189))</f>
        <v>0</v>
      </c>
      <c r="AC18" s="357" cm="1">
        <f t="array" aca="1" ref="AC18" ca="1">SUM(IF((MC_Dispositivo!$B$53:$B$189=$C18)*(MC_Dispositivo!$F$36:$BE$36=$BS$1)*(MC_Dispositivo!$F$43:$BE$43=AC$1),MC_Dispositivo!$F$53:$BE$189))</f>
        <v>0</v>
      </c>
      <c r="AD18" s="357" cm="1">
        <f t="array" aca="1" ref="AD18" ca="1">SUM(IF((MC_Dispositivo!$B$53:$B$189=$C18)*(MC_Dispositivo!$F$36:$BE$36=$BS$1)*(MC_Dispositivo!$F$43:$BE$43=AD$1),MC_Dispositivo!$F$53:$BE$189))</f>
        <v>0</v>
      </c>
      <c r="AE18" s="357" cm="1">
        <f t="array" aca="1" ref="AE18" ca="1">SUM(IF((MC_Dispositivo!$B$53:$B$189=$C18)*(MC_Dispositivo!$F$36:$BE$36=$BS$1)*(MC_Dispositivo!$F$43:$BE$43=AE$1),MC_Dispositivo!$F$53:$BE$189))</f>
        <v>0</v>
      </c>
      <c r="AF18" s="357" cm="1">
        <f t="array" aca="1" ref="AF18" ca="1">SUM(IF((MC_Dispositivo!$B$53:$B$189=$C18)*(MC_Dispositivo!$F$36:$BE$36=$BS$1)*(MC_Dispositivo!$F$43:$BE$43=AF$1),MC_Dispositivo!$F$53:$BE$189))</f>
        <v>0</v>
      </c>
      <c r="AG18" s="357" cm="1">
        <f t="array" aca="1" ref="AG18" ca="1">SUM(IF((MC_Dispositivo!$B$53:$B$189=$C18)*(MC_Dispositivo!$F$36:$BE$36=$BS$1)*(MC_Dispositivo!$F$43:$BE$43=AG$1),MC_Dispositivo!$F$53:$BE$189))</f>
        <v>0</v>
      </c>
      <c r="AH18" s="357" cm="1">
        <f t="array" aca="1" ref="AH18" ca="1">SUM(IF((MC_Dispositivo!$B$53:$B$189=$C18)*(MC_Dispositivo!$F$36:$BE$36=$BS$1)*(MC_Dispositivo!$F$43:$BE$43=AH$1),MC_Dispositivo!$F$53:$BE$189))</f>
        <v>0</v>
      </c>
      <c r="AI18" s="357" cm="1">
        <f t="array" aca="1" ref="AI18" ca="1">SUM(IF((MC_Dispositivo!$B$53:$B$189=$C18)*(MC_Dispositivo!$F$36:$BE$36=$BS$1)*(MC_Dispositivo!$F$43:$BE$43=AI$1),MC_Dispositivo!$F$53:$BE$189))</f>
        <v>0</v>
      </c>
      <c r="AJ18" s="357" cm="1">
        <f t="array" aca="1" ref="AJ18" ca="1">SUM(IF((MC_Dispositivo!$B$53:$B$189=$C18)*(MC_Dispositivo!$F$36:$BE$36=$BS$1)*(MC_Dispositivo!$F$43:$BE$43=AJ$1),MC_Dispositivo!$F$53:$BE$189))</f>
        <v>0</v>
      </c>
      <c r="AK18" s="358">
        <f ca="1">IF(A18="","",INDEX([10]TPU!$G:$G,MATCH($A18,[10]TPU!$A:$A,0)))</f>
        <v>48.43</v>
      </c>
      <c r="AL18" s="359">
        <f t="shared" ca="1" si="7"/>
        <v>0</v>
      </c>
      <c r="AM18" s="359">
        <f t="shared" ca="1" si="7"/>
        <v>0</v>
      </c>
      <c r="AN18" s="359">
        <f t="shared" ca="1" si="7"/>
        <v>0</v>
      </c>
      <c r="AO18" s="359">
        <f t="shared" ca="1" si="7"/>
        <v>0</v>
      </c>
      <c r="AP18" s="359">
        <f t="shared" ca="1" si="7"/>
        <v>0</v>
      </c>
      <c r="AQ18" s="359">
        <f t="shared" ca="1" si="7"/>
        <v>0</v>
      </c>
      <c r="AR18" s="359">
        <f t="shared" ca="1" si="7"/>
        <v>0</v>
      </c>
      <c r="AS18" s="359">
        <f t="shared" ca="1" si="7"/>
        <v>0</v>
      </c>
      <c r="AT18" s="359">
        <f t="shared" ca="1" si="7"/>
        <v>0</v>
      </c>
      <c r="AU18" s="359">
        <f t="shared" ca="1" si="7"/>
        <v>0</v>
      </c>
      <c r="AV18" s="359">
        <f t="shared" ca="1" si="7"/>
        <v>0</v>
      </c>
      <c r="AW18" s="359">
        <f t="shared" ca="1" si="7"/>
        <v>0</v>
      </c>
      <c r="AX18" s="359">
        <f t="shared" ca="1" si="7"/>
        <v>0</v>
      </c>
      <c r="AY18" s="359">
        <f t="shared" ca="1" si="7"/>
        <v>0</v>
      </c>
      <c r="AZ18" s="359">
        <f t="shared" ca="1" si="7"/>
        <v>0</v>
      </c>
      <c r="BA18" s="359">
        <f t="shared" ca="1" si="7"/>
        <v>0</v>
      </c>
      <c r="BB18" s="359">
        <f t="shared" ca="1" si="7"/>
        <v>0</v>
      </c>
      <c r="BC18" s="359">
        <f t="shared" ca="1" si="7"/>
        <v>0</v>
      </c>
      <c r="BD18" s="359">
        <f t="shared" ca="1" si="7"/>
        <v>0</v>
      </c>
      <c r="BE18" s="359">
        <f t="shared" ca="1" si="7"/>
        <v>0</v>
      </c>
      <c r="BF18" s="359">
        <f t="shared" ca="1" si="7"/>
        <v>0</v>
      </c>
      <c r="BG18" s="359">
        <f t="shared" ca="1" si="7"/>
        <v>0</v>
      </c>
      <c r="BH18" s="359">
        <f t="shared" ca="1" si="7"/>
        <v>0</v>
      </c>
      <c r="BI18" s="359">
        <f t="shared" ca="1" si="7"/>
        <v>0</v>
      </c>
      <c r="BJ18" s="359">
        <f t="shared" ca="1" si="7"/>
        <v>0</v>
      </c>
      <c r="BK18" s="359">
        <f t="shared" ca="1" si="7"/>
        <v>0</v>
      </c>
      <c r="BL18" s="359">
        <f t="shared" ca="1" si="7"/>
        <v>0</v>
      </c>
      <c r="BM18" s="359">
        <f t="shared" ca="1" si="7"/>
        <v>0</v>
      </c>
      <c r="BN18" s="359">
        <f t="shared" ca="1" si="7"/>
        <v>0</v>
      </c>
      <c r="BO18" s="359">
        <f t="shared" ca="1" si="7"/>
        <v>0</v>
      </c>
      <c r="BP18" s="358">
        <f t="shared" ca="1" si="4"/>
        <v>0</v>
      </c>
      <c r="BQ18" s="206"/>
      <c r="BR18" s="234" t="str">
        <f t="shared" si="5"/>
        <v/>
      </c>
    </row>
    <row r="19" spans="1:75" ht="20.100000000000001" customHeight="1" outlineLevel="1" x14ac:dyDescent="0.2">
      <c r="A19" s="354" t="str">
        <f ca="1">INDEX(MC_Dispositivo!B:E,MATCH('Quantitativo_MG-262'!C19,MC_Dispositivo!B:B,0),2)</f>
        <v>RO-00195</v>
      </c>
      <c r="B19" s="354" t="str">
        <f ca="1">INDEX([10]TPU!$B:$B,MATCH($A19,[10]TPU!$A:$A,0))</f>
        <v>SICOR</v>
      </c>
      <c r="C19" s="354" t="s">
        <v>56</v>
      </c>
      <c r="D19" s="355" t="str">
        <f ca="1">INDEX(MC_Dispositivo!B:E,MATCH('Quantitativo_MG-262'!C19,MC_Dispositivo!B:B,0),3)</f>
        <v>escavação, carga e transporte de material de 3ª categoria - executado com escavadeira de 1,40 m3 e caminhão basculante de 12 m3 e com caminho de serviço pavimentado - dmt de 1.000 a 1.200 m</v>
      </c>
      <c r="E19" s="354" t="str">
        <f ca="1">INDEX(MC_Dispositivo!B:E,MATCH('Quantitativo_MG-262'!C19,MC_Dispositivo!B:B,0),4)</f>
        <v>m3</v>
      </c>
      <c r="F19" s="356" cm="1">
        <f t="array" aca="1" ref="F19" ca="1">IF($BS$1="Todos",SUM(IF(($BS$1="todos")*(MC_Dispositivo!$B$54:$B$212=$C19),MC_Dispositivo!$F$54:$BE$212)),SUM(IF((MC_Dispositivo!$F$36:$BE$36=$BS$1)*(MC_Dispositivo!$B$54:$B$212=$C19),MC_Dispositivo!$F$54:$BE$212)))</f>
        <v>0</v>
      </c>
      <c r="G19" s="357" cm="1">
        <f t="array" aca="1" ref="G19" ca="1">SUM(IF((MC_Dispositivo!$B$53:$B$189=$C19)*(MC_Dispositivo!$F$36:$BE$36=$BS$1)*(MC_Dispositivo!$F$43:$BE$43=G$1),MC_Dispositivo!$F$53:$BE$189))</f>
        <v>0</v>
      </c>
      <c r="H19" s="357" cm="1">
        <f t="array" aca="1" ref="H19" ca="1">SUM(IF((MC_Dispositivo!$B$53:$B$189=$C19)*(MC_Dispositivo!$F$36:$BE$36=$BS$1)*(MC_Dispositivo!$F$43:$BE$43=H$1),MC_Dispositivo!$F$53:$BE$189))</f>
        <v>0</v>
      </c>
      <c r="I19" s="357" cm="1">
        <f t="array" aca="1" ref="I19" ca="1">SUM(IF((MC_Dispositivo!$B$53:$B$189=$C19)*(MC_Dispositivo!$F$36:$BE$36=$BS$1)*(MC_Dispositivo!$F$43:$BE$43=I$1),MC_Dispositivo!$F$53:$BE$189))</f>
        <v>0</v>
      </c>
      <c r="J19" s="357" cm="1">
        <f t="array" aca="1" ref="J19" ca="1">SUM(IF((MC_Dispositivo!$B$53:$B$189=$C19)*(MC_Dispositivo!$F$36:$BE$36=$BS$1)*(MC_Dispositivo!$F$43:$BE$43=J$1),MC_Dispositivo!$F$53:$BE$189))</f>
        <v>0</v>
      </c>
      <c r="K19" s="357" cm="1">
        <f t="array" aca="1" ref="K19" ca="1">SUM(IF((MC_Dispositivo!$B$53:$B$189=$C19)*(MC_Dispositivo!$F$36:$BE$36=$BS$1)*(MC_Dispositivo!$F$43:$BE$43=K$1),MC_Dispositivo!$F$53:$BE$189))</f>
        <v>0</v>
      </c>
      <c r="L19" s="357" cm="1">
        <f t="array" aca="1" ref="L19" ca="1">SUM(IF((MC_Dispositivo!$B$53:$B$189=$C19)*(MC_Dispositivo!$F$36:$BE$36=$BS$1)*(MC_Dispositivo!$F$43:$BE$43=L$1),MC_Dispositivo!$F$53:$BE$189))</f>
        <v>0</v>
      </c>
      <c r="M19" s="357" cm="1">
        <f t="array" aca="1" ref="M19" ca="1">SUM(IF((MC_Dispositivo!$B$53:$B$189=$C19)*(MC_Dispositivo!$F$36:$BE$36=$BS$1)*(MC_Dispositivo!$F$43:$BE$43=M$1),MC_Dispositivo!$F$53:$BE$189))</f>
        <v>0</v>
      </c>
      <c r="N19" s="357" cm="1">
        <f t="array" aca="1" ref="N19" ca="1">SUM(IF((MC_Dispositivo!$B$53:$B$189=$C19)*(MC_Dispositivo!$F$36:$BE$36=$BS$1)*(MC_Dispositivo!$F$43:$BE$43=N$1),MC_Dispositivo!$F$53:$BE$189))</f>
        <v>0</v>
      </c>
      <c r="O19" s="357" cm="1">
        <f t="array" aca="1" ref="O19" ca="1">SUM(IF((MC_Dispositivo!$B$53:$B$189=$C19)*(MC_Dispositivo!$F$36:$BE$36=$BS$1)*(MC_Dispositivo!$F$43:$BE$43=O$1),MC_Dispositivo!$F$53:$BE$189))</f>
        <v>0</v>
      </c>
      <c r="P19" s="357" cm="1">
        <f t="array" aca="1" ref="P19" ca="1">SUM(IF((MC_Dispositivo!$B$53:$B$189=$C19)*(MC_Dispositivo!$F$36:$BE$36=$BS$1)*(MC_Dispositivo!$F$43:$BE$43=P$1),MC_Dispositivo!$F$53:$BE$189))</f>
        <v>0</v>
      </c>
      <c r="Q19" s="357" cm="1">
        <f t="array" aca="1" ref="Q19" ca="1">SUM(IF((MC_Dispositivo!$B$53:$B$189=$C19)*(MC_Dispositivo!$F$36:$BE$36=$BS$1)*(MC_Dispositivo!$F$43:$BE$43=Q$1),MC_Dispositivo!$F$53:$BE$189))</f>
        <v>0</v>
      </c>
      <c r="R19" s="357" cm="1">
        <f t="array" aca="1" ref="R19" ca="1">SUM(IF((MC_Dispositivo!$B$53:$B$189=$C19)*(MC_Dispositivo!$F$36:$BE$36=$BS$1)*(MC_Dispositivo!$F$43:$BE$43=R$1),MC_Dispositivo!$F$53:$BE$189))</f>
        <v>0</v>
      </c>
      <c r="S19" s="357" cm="1">
        <f t="array" aca="1" ref="S19" ca="1">SUM(IF((MC_Dispositivo!$B$53:$B$189=$C19)*(MC_Dispositivo!$F$36:$BE$36=$BS$1)*(MC_Dispositivo!$F$43:$BE$43=S$1),MC_Dispositivo!$F$53:$BE$189))</f>
        <v>0</v>
      </c>
      <c r="T19" s="357" cm="1">
        <f t="array" aca="1" ref="T19" ca="1">SUM(IF((MC_Dispositivo!$B$53:$B$189=$C19)*(MC_Dispositivo!$F$36:$BE$36=$BS$1)*(MC_Dispositivo!$F$43:$BE$43=T$1),MC_Dispositivo!$F$53:$BE$189))</f>
        <v>0</v>
      </c>
      <c r="U19" s="357" cm="1">
        <f t="array" aca="1" ref="U19" ca="1">SUM(IF((MC_Dispositivo!$B$53:$B$189=$C19)*(MC_Dispositivo!$F$36:$BE$36=$BS$1)*(MC_Dispositivo!$F$43:$BE$43=U$1),MC_Dispositivo!$F$53:$BE$189))</f>
        <v>0</v>
      </c>
      <c r="V19" s="357" cm="1">
        <f t="array" aca="1" ref="V19" ca="1">SUM(IF((MC_Dispositivo!$B$53:$B$189=$C19)*(MC_Dispositivo!$F$36:$BE$36=$BS$1)*(MC_Dispositivo!$F$43:$BE$43=V$1),MC_Dispositivo!$F$53:$BE$189))</f>
        <v>0</v>
      </c>
      <c r="W19" s="357" cm="1">
        <f t="array" aca="1" ref="W19" ca="1">SUM(IF((MC_Dispositivo!$B$53:$B$189=$C19)*(MC_Dispositivo!$F$36:$BE$36=$BS$1)*(MC_Dispositivo!$F$43:$BE$43=W$1),MC_Dispositivo!$F$53:$BE$189))</f>
        <v>0</v>
      </c>
      <c r="X19" s="357" cm="1">
        <f t="array" aca="1" ref="X19" ca="1">SUM(IF((MC_Dispositivo!$B$53:$B$189=$C19)*(MC_Dispositivo!$F$36:$BE$36=$BS$1)*(MC_Dispositivo!$F$43:$BE$43=X$1),MC_Dispositivo!$F$53:$BE$189))</f>
        <v>0</v>
      </c>
      <c r="Y19" s="357" cm="1">
        <f t="array" aca="1" ref="Y19" ca="1">SUM(IF((MC_Dispositivo!$B$53:$B$189=$C19)*(MC_Dispositivo!$F$36:$BE$36=$BS$1)*(MC_Dispositivo!$F$43:$BE$43=Y$1),MC_Dispositivo!$F$53:$BE$189))</f>
        <v>0</v>
      </c>
      <c r="Z19" s="357" cm="1">
        <f t="array" aca="1" ref="Z19" ca="1">SUM(IF((MC_Dispositivo!$B$53:$B$189=$C19)*(MC_Dispositivo!$F$36:$BE$36=$BS$1)*(MC_Dispositivo!$F$43:$BE$43=Z$1),MC_Dispositivo!$F$53:$BE$189))</f>
        <v>0</v>
      </c>
      <c r="AA19" s="357" cm="1">
        <f t="array" aca="1" ref="AA19" ca="1">SUM(IF((MC_Dispositivo!$B$53:$B$189=$C19)*(MC_Dispositivo!$F$36:$BE$36=$BS$1)*(MC_Dispositivo!$F$43:$BE$43=AA$1),MC_Dispositivo!$F$53:$BE$189))</f>
        <v>0</v>
      </c>
      <c r="AB19" s="357" cm="1">
        <f t="array" aca="1" ref="AB19" ca="1">SUM(IF((MC_Dispositivo!$B$53:$B$189=$C19)*(MC_Dispositivo!$F$36:$BE$36=$BS$1)*(MC_Dispositivo!$F$43:$BE$43=AB$1),MC_Dispositivo!$F$53:$BE$189))</f>
        <v>0</v>
      </c>
      <c r="AC19" s="357" cm="1">
        <f t="array" aca="1" ref="AC19" ca="1">SUM(IF((MC_Dispositivo!$B$53:$B$189=$C19)*(MC_Dispositivo!$F$36:$BE$36=$BS$1)*(MC_Dispositivo!$F$43:$BE$43=AC$1),MC_Dispositivo!$F$53:$BE$189))</f>
        <v>0</v>
      </c>
      <c r="AD19" s="357" cm="1">
        <f t="array" aca="1" ref="AD19" ca="1">SUM(IF((MC_Dispositivo!$B$53:$B$189=$C19)*(MC_Dispositivo!$F$36:$BE$36=$BS$1)*(MC_Dispositivo!$F$43:$BE$43=AD$1),MC_Dispositivo!$F$53:$BE$189))</f>
        <v>0</v>
      </c>
      <c r="AE19" s="357" cm="1">
        <f t="array" aca="1" ref="AE19" ca="1">SUM(IF((MC_Dispositivo!$B$53:$B$189=$C19)*(MC_Dispositivo!$F$36:$BE$36=$BS$1)*(MC_Dispositivo!$F$43:$BE$43=AE$1),MC_Dispositivo!$F$53:$BE$189))</f>
        <v>0</v>
      </c>
      <c r="AF19" s="357" cm="1">
        <f t="array" aca="1" ref="AF19" ca="1">SUM(IF((MC_Dispositivo!$B$53:$B$189=$C19)*(MC_Dispositivo!$F$36:$BE$36=$BS$1)*(MC_Dispositivo!$F$43:$BE$43=AF$1),MC_Dispositivo!$F$53:$BE$189))</f>
        <v>0</v>
      </c>
      <c r="AG19" s="357" cm="1">
        <f t="array" aca="1" ref="AG19" ca="1">SUM(IF((MC_Dispositivo!$B$53:$B$189=$C19)*(MC_Dispositivo!$F$36:$BE$36=$BS$1)*(MC_Dispositivo!$F$43:$BE$43=AG$1),MC_Dispositivo!$F$53:$BE$189))</f>
        <v>0</v>
      </c>
      <c r="AH19" s="357" cm="1">
        <f t="array" aca="1" ref="AH19" ca="1">SUM(IF((MC_Dispositivo!$B$53:$B$189=$C19)*(MC_Dispositivo!$F$36:$BE$36=$BS$1)*(MC_Dispositivo!$F$43:$BE$43=AH$1),MC_Dispositivo!$F$53:$BE$189))</f>
        <v>0</v>
      </c>
      <c r="AI19" s="357" cm="1">
        <f t="array" aca="1" ref="AI19" ca="1">SUM(IF((MC_Dispositivo!$B$53:$B$189=$C19)*(MC_Dispositivo!$F$36:$BE$36=$BS$1)*(MC_Dispositivo!$F$43:$BE$43=AI$1),MC_Dispositivo!$F$53:$BE$189))</f>
        <v>0</v>
      </c>
      <c r="AJ19" s="357" cm="1">
        <f t="array" aca="1" ref="AJ19" ca="1">SUM(IF((MC_Dispositivo!$B$53:$B$189=$C19)*(MC_Dispositivo!$F$36:$BE$36=$BS$1)*(MC_Dispositivo!$F$43:$BE$43=AJ$1),MC_Dispositivo!$F$53:$BE$189))</f>
        <v>0</v>
      </c>
      <c r="AK19" s="358">
        <f ca="1">IF(A19="","",INDEX([10]TPU!$G:$G,MATCH($A19,[10]TPU!$A:$A,0)))</f>
        <v>51.52</v>
      </c>
      <c r="AL19" s="359">
        <f t="shared" ca="1" si="7"/>
        <v>0</v>
      </c>
      <c r="AM19" s="359">
        <f t="shared" ca="1" si="7"/>
        <v>0</v>
      </c>
      <c r="AN19" s="359">
        <f t="shared" ca="1" si="7"/>
        <v>0</v>
      </c>
      <c r="AO19" s="359">
        <f t="shared" ca="1" si="7"/>
        <v>0</v>
      </c>
      <c r="AP19" s="359">
        <f t="shared" ca="1" si="7"/>
        <v>0</v>
      </c>
      <c r="AQ19" s="359">
        <f t="shared" ca="1" si="7"/>
        <v>0</v>
      </c>
      <c r="AR19" s="359">
        <f t="shared" ca="1" si="7"/>
        <v>0</v>
      </c>
      <c r="AS19" s="359">
        <f t="shared" ca="1" si="7"/>
        <v>0</v>
      </c>
      <c r="AT19" s="359">
        <f t="shared" ca="1" si="7"/>
        <v>0</v>
      </c>
      <c r="AU19" s="359">
        <f t="shared" ca="1" si="7"/>
        <v>0</v>
      </c>
      <c r="AV19" s="359">
        <f t="shared" ca="1" si="7"/>
        <v>0</v>
      </c>
      <c r="AW19" s="359">
        <f t="shared" ca="1" si="7"/>
        <v>0</v>
      </c>
      <c r="AX19" s="359">
        <f t="shared" ca="1" si="7"/>
        <v>0</v>
      </c>
      <c r="AY19" s="359">
        <f t="shared" ca="1" si="7"/>
        <v>0</v>
      </c>
      <c r="AZ19" s="359">
        <f t="shared" ca="1" si="7"/>
        <v>0</v>
      </c>
      <c r="BA19" s="359">
        <f t="shared" ca="1" si="7"/>
        <v>0</v>
      </c>
      <c r="BB19" s="359">
        <f t="shared" ca="1" si="7"/>
        <v>0</v>
      </c>
      <c r="BC19" s="359">
        <f t="shared" ca="1" si="7"/>
        <v>0</v>
      </c>
      <c r="BD19" s="359">
        <f t="shared" ca="1" si="7"/>
        <v>0</v>
      </c>
      <c r="BE19" s="359">
        <f t="shared" ca="1" si="7"/>
        <v>0</v>
      </c>
      <c r="BF19" s="359">
        <f t="shared" ca="1" si="7"/>
        <v>0</v>
      </c>
      <c r="BG19" s="359">
        <f t="shared" ca="1" si="7"/>
        <v>0</v>
      </c>
      <c r="BH19" s="359">
        <f t="shared" ca="1" si="7"/>
        <v>0</v>
      </c>
      <c r="BI19" s="359">
        <f t="shared" ca="1" si="7"/>
        <v>0</v>
      </c>
      <c r="BJ19" s="359">
        <f t="shared" ca="1" si="7"/>
        <v>0</v>
      </c>
      <c r="BK19" s="359">
        <f t="shared" ca="1" si="7"/>
        <v>0</v>
      </c>
      <c r="BL19" s="359">
        <f t="shared" ca="1" si="7"/>
        <v>0</v>
      </c>
      <c r="BM19" s="359">
        <f t="shared" ca="1" si="7"/>
        <v>0</v>
      </c>
      <c r="BN19" s="359">
        <f t="shared" ca="1" si="7"/>
        <v>0</v>
      </c>
      <c r="BO19" s="359">
        <f t="shared" ca="1" si="7"/>
        <v>0</v>
      </c>
      <c r="BP19" s="358">
        <f t="shared" ca="1" si="4"/>
        <v>0</v>
      </c>
      <c r="BQ19" s="206"/>
      <c r="BR19" s="234" t="str">
        <f t="shared" si="5"/>
        <v/>
      </c>
    </row>
    <row r="20" spans="1:75" ht="20.100000000000001" customHeight="1" outlineLevel="1" x14ac:dyDescent="0.2">
      <c r="A20" s="354" t="str">
        <f ca="1">INDEX(MC_Dispositivo!B:E,MATCH('Quantitativo_MG-262'!C20,MC_Dispositivo!B:B,0),2)</f>
        <v>RO-00202</v>
      </c>
      <c r="B20" s="354" t="str">
        <f ca="1">INDEX([10]TPU!$B:$B,MATCH($A20,[10]TPU!$A:$A,0))</f>
        <v>SICOR</v>
      </c>
      <c r="C20" s="354" t="s">
        <v>58</v>
      </c>
      <c r="D20" s="355" t="str">
        <f ca="1">INDEX(MC_Dispositivo!B:E,MATCH('Quantitativo_MG-262'!C20,MC_Dispositivo!B:B,0),3)</f>
        <v>escavação, carga e transporte de material de 3ª categoria - executado com escavadeira de 1,40 m3 e caminhão basculante de 12 m3 e com caminho de serviço pavimentado - dmt de 3.000 m</v>
      </c>
      <c r="E20" s="354" t="str">
        <f ca="1">INDEX(MC_Dispositivo!B:E,MATCH('Quantitativo_MG-262'!C20,MC_Dispositivo!B:B,0),4)</f>
        <v>m3</v>
      </c>
      <c r="F20" s="356" cm="1">
        <f t="array" aca="1" ref="F20" ca="1">IF($BS$1="Todos",SUM(IF(($BS$1="todos")*(MC_Dispositivo!$B$54:$B$212=$C20),MC_Dispositivo!$F$54:$BE$212)),SUM(IF((MC_Dispositivo!$F$36:$BE$36=$BS$1)*(MC_Dispositivo!$B$54:$B$212=$C20),MC_Dispositivo!$F$54:$BE$212)))</f>
        <v>0</v>
      </c>
      <c r="G20" s="357" cm="1">
        <f t="array" aca="1" ref="G20" ca="1">SUM(IF((MC_Dispositivo!$B$53:$B$189=$C20)*(MC_Dispositivo!$F$36:$BE$36=$BS$1)*(MC_Dispositivo!$F$43:$BE$43=G$1),MC_Dispositivo!$F$53:$BE$189))</f>
        <v>0</v>
      </c>
      <c r="H20" s="357" cm="1">
        <f t="array" aca="1" ref="H20" ca="1">SUM(IF((MC_Dispositivo!$B$53:$B$189=$C20)*(MC_Dispositivo!$F$36:$BE$36=$BS$1)*(MC_Dispositivo!$F$43:$BE$43=H$1),MC_Dispositivo!$F$53:$BE$189))</f>
        <v>0</v>
      </c>
      <c r="I20" s="357" cm="1">
        <f t="array" aca="1" ref="I20" ca="1">SUM(IF((MC_Dispositivo!$B$53:$B$189=$C20)*(MC_Dispositivo!$F$36:$BE$36=$BS$1)*(MC_Dispositivo!$F$43:$BE$43=I$1),MC_Dispositivo!$F$53:$BE$189))</f>
        <v>0</v>
      </c>
      <c r="J20" s="357" cm="1">
        <f t="array" aca="1" ref="J20" ca="1">SUM(IF((MC_Dispositivo!$B$53:$B$189=$C20)*(MC_Dispositivo!$F$36:$BE$36=$BS$1)*(MC_Dispositivo!$F$43:$BE$43=J$1),MC_Dispositivo!$F$53:$BE$189))</f>
        <v>0</v>
      </c>
      <c r="K20" s="357" cm="1">
        <f t="array" aca="1" ref="K20" ca="1">SUM(IF((MC_Dispositivo!$B$53:$B$189=$C20)*(MC_Dispositivo!$F$36:$BE$36=$BS$1)*(MC_Dispositivo!$F$43:$BE$43=K$1),MC_Dispositivo!$F$53:$BE$189))</f>
        <v>0</v>
      </c>
      <c r="L20" s="357" cm="1">
        <f t="array" aca="1" ref="L20" ca="1">SUM(IF((MC_Dispositivo!$B$53:$B$189=$C20)*(MC_Dispositivo!$F$36:$BE$36=$BS$1)*(MC_Dispositivo!$F$43:$BE$43=L$1),MC_Dispositivo!$F$53:$BE$189))</f>
        <v>0</v>
      </c>
      <c r="M20" s="357" cm="1">
        <f t="array" aca="1" ref="M20" ca="1">SUM(IF((MC_Dispositivo!$B$53:$B$189=$C20)*(MC_Dispositivo!$F$36:$BE$36=$BS$1)*(MC_Dispositivo!$F$43:$BE$43=M$1),MC_Dispositivo!$F$53:$BE$189))</f>
        <v>0</v>
      </c>
      <c r="N20" s="357" cm="1">
        <f t="array" aca="1" ref="N20" ca="1">SUM(IF((MC_Dispositivo!$B$53:$B$189=$C20)*(MC_Dispositivo!$F$36:$BE$36=$BS$1)*(MC_Dispositivo!$F$43:$BE$43=N$1),MC_Dispositivo!$F$53:$BE$189))</f>
        <v>0</v>
      </c>
      <c r="O20" s="357" cm="1">
        <f t="array" aca="1" ref="O20" ca="1">SUM(IF((MC_Dispositivo!$B$53:$B$189=$C20)*(MC_Dispositivo!$F$36:$BE$36=$BS$1)*(MC_Dispositivo!$F$43:$BE$43=O$1),MC_Dispositivo!$F$53:$BE$189))</f>
        <v>0</v>
      </c>
      <c r="P20" s="357" cm="1">
        <f t="array" aca="1" ref="P20" ca="1">SUM(IF((MC_Dispositivo!$B$53:$B$189=$C20)*(MC_Dispositivo!$F$36:$BE$36=$BS$1)*(MC_Dispositivo!$F$43:$BE$43=P$1),MC_Dispositivo!$F$53:$BE$189))</f>
        <v>0</v>
      </c>
      <c r="Q20" s="357" cm="1">
        <f t="array" aca="1" ref="Q20" ca="1">SUM(IF((MC_Dispositivo!$B$53:$B$189=$C20)*(MC_Dispositivo!$F$36:$BE$36=$BS$1)*(MC_Dispositivo!$F$43:$BE$43=Q$1),MC_Dispositivo!$F$53:$BE$189))</f>
        <v>0</v>
      </c>
      <c r="R20" s="357" cm="1">
        <f t="array" aca="1" ref="R20" ca="1">SUM(IF((MC_Dispositivo!$B$53:$B$189=$C20)*(MC_Dispositivo!$F$36:$BE$36=$BS$1)*(MC_Dispositivo!$F$43:$BE$43=R$1),MC_Dispositivo!$F$53:$BE$189))</f>
        <v>0</v>
      </c>
      <c r="S20" s="357" cm="1">
        <f t="array" aca="1" ref="S20" ca="1">SUM(IF((MC_Dispositivo!$B$53:$B$189=$C20)*(MC_Dispositivo!$F$36:$BE$36=$BS$1)*(MC_Dispositivo!$F$43:$BE$43=S$1),MC_Dispositivo!$F$53:$BE$189))</f>
        <v>0</v>
      </c>
      <c r="T20" s="357" cm="1">
        <f t="array" aca="1" ref="T20" ca="1">SUM(IF((MC_Dispositivo!$B$53:$B$189=$C20)*(MC_Dispositivo!$F$36:$BE$36=$BS$1)*(MC_Dispositivo!$F$43:$BE$43=T$1),MC_Dispositivo!$F$53:$BE$189))</f>
        <v>0</v>
      </c>
      <c r="U20" s="357" cm="1">
        <f t="array" aca="1" ref="U20" ca="1">SUM(IF((MC_Dispositivo!$B$53:$B$189=$C20)*(MC_Dispositivo!$F$36:$BE$36=$BS$1)*(MC_Dispositivo!$F$43:$BE$43=U$1),MC_Dispositivo!$F$53:$BE$189))</f>
        <v>0</v>
      </c>
      <c r="V20" s="357" cm="1">
        <f t="array" aca="1" ref="V20" ca="1">SUM(IF((MC_Dispositivo!$B$53:$B$189=$C20)*(MC_Dispositivo!$F$36:$BE$36=$BS$1)*(MC_Dispositivo!$F$43:$BE$43=V$1),MC_Dispositivo!$F$53:$BE$189))</f>
        <v>0</v>
      </c>
      <c r="W20" s="357" cm="1">
        <f t="array" aca="1" ref="W20" ca="1">SUM(IF((MC_Dispositivo!$B$53:$B$189=$C20)*(MC_Dispositivo!$F$36:$BE$36=$BS$1)*(MC_Dispositivo!$F$43:$BE$43=W$1),MC_Dispositivo!$F$53:$BE$189))</f>
        <v>0</v>
      </c>
      <c r="X20" s="357" cm="1">
        <f t="array" aca="1" ref="X20" ca="1">SUM(IF((MC_Dispositivo!$B$53:$B$189=$C20)*(MC_Dispositivo!$F$36:$BE$36=$BS$1)*(MC_Dispositivo!$F$43:$BE$43=X$1),MC_Dispositivo!$F$53:$BE$189))</f>
        <v>0</v>
      </c>
      <c r="Y20" s="357" cm="1">
        <f t="array" aca="1" ref="Y20" ca="1">SUM(IF((MC_Dispositivo!$B$53:$B$189=$C20)*(MC_Dispositivo!$F$36:$BE$36=$BS$1)*(MC_Dispositivo!$F$43:$BE$43=Y$1),MC_Dispositivo!$F$53:$BE$189))</f>
        <v>0</v>
      </c>
      <c r="Z20" s="357" cm="1">
        <f t="array" aca="1" ref="Z20" ca="1">SUM(IF((MC_Dispositivo!$B$53:$B$189=$C20)*(MC_Dispositivo!$F$36:$BE$36=$BS$1)*(MC_Dispositivo!$F$43:$BE$43=Z$1),MC_Dispositivo!$F$53:$BE$189))</f>
        <v>0</v>
      </c>
      <c r="AA20" s="357" cm="1">
        <f t="array" aca="1" ref="AA20" ca="1">SUM(IF((MC_Dispositivo!$B$53:$B$189=$C20)*(MC_Dispositivo!$F$36:$BE$36=$BS$1)*(MC_Dispositivo!$F$43:$BE$43=AA$1),MC_Dispositivo!$F$53:$BE$189))</f>
        <v>0</v>
      </c>
      <c r="AB20" s="357" cm="1">
        <f t="array" aca="1" ref="AB20" ca="1">SUM(IF((MC_Dispositivo!$B$53:$B$189=$C20)*(MC_Dispositivo!$F$36:$BE$36=$BS$1)*(MC_Dispositivo!$F$43:$BE$43=AB$1),MC_Dispositivo!$F$53:$BE$189))</f>
        <v>0</v>
      </c>
      <c r="AC20" s="357" cm="1">
        <f t="array" aca="1" ref="AC20" ca="1">SUM(IF((MC_Dispositivo!$B$53:$B$189=$C20)*(MC_Dispositivo!$F$36:$BE$36=$BS$1)*(MC_Dispositivo!$F$43:$BE$43=AC$1),MC_Dispositivo!$F$53:$BE$189))</f>
        <v>0</v>
      </c>
      <c r="AD20" s="357" cm="1">
        <f t="array" aca="1" ref="AD20" ca="1">SUM(IF((MC_Dispositivo!$B$53:$B$189=$C20)*(MC_Dispositivo!$F$36:$BE$36=$BS$1)*(MC_Dispositivo!$F$43:$BE$43=AD$1),MC_Dispositivo!$F$53:$BE$189))</f>
        <v>0</v>
      </c>
      <c r="AE20" s="357" cm="1">
        <f t="array" aca="1" ref="AE20" ca="1">SUM(IF((MC_Dispositivo!$B$53:$B$189=$C20)*(MC_Dispositivo!$F$36:$BE$36=$BS$1)*(MC_Dispositivo!$F$43:$BE$43=AE$1),MC_Dispositivo!$F$53:$BE$189))</f>
        <v>0</v>
      </c>
      <c r="AF20" s="357" cm="1">
        <f t="array" aca="1" ref="AF20" ca="1">SUM(IF((MC_Dispositivo!$B$53:$B$189=$C20)*(MC_Dispositivo!$F$36:$BE$36=$BS$1)*(MC_Dispositivo!$F$43:$BE$43=AF$1),MC_Dispositivo!$F$53:$BE$189))</f>
        <v>0</v>
      </c>
      <c r="AG20" s="357" cm="1">
        <f t="array" aca="1" ref="AG20" ca="1">SUM(IF((MC_Dispositivo!$B$53:$B$189=$C20)*(MC_Dispositivo!$F$36:$BE$36=$BS$1)*(MC_Dispositivo!$F$43:$BE$43=AG$1),MC_Dispositivo!$F$53:$BE$189))</f>
        <v>0</v>
      </c>
      <c r="AH20" s="357" cm="1">
        <f t="array" aca="1" ref="AH20" ca="1">SUM(IF((MC_Dispositivo!$B$53:$B$189=$C20)*(MC_Dispositivo!$F$36:$BE$36=$BS$1)*(MC_Dispositivo!$F$43:$BE$43=AH$1),MC_Dispositivo!$F$53:$BE$189))</f>
        <v>0</v>
      </c>
      <c r="AI20" s="357" cm="1">
        <f t="array" aca="1" ref="AI20" ca="1">SUM(IF((MC_Dispositivo!$B$53:$B$189=$C20)*(MC_Dispositivo!$F$36:$BE$36=$BS$1)*(MC_Dispositivo!$F$43:$BE$43=AI$1),MC_Dispositivo!$F$53:$BE$189))</f>
        <v>0</v>
      </c>
      <c r="AJ20" s="357" cm="1">
        <f t="array" aca="1" ref="AJ20" ca="1">SUM(IF((MC_Dispositivo!$B$53:$B$189=$C20)*(MC_Dispositivo!$F$36:$BE$36=$BS$1)*(MC_Dispositivo!$F$43:$BE$43=AJ$1),MC_Dispositivo!$F$53:$BE$189))</f>
        <v>0</v>
      </c>
      <c r="AK20" s="358">
        <f ca="1">IF(A20="","",INDEX([10]TPU!$G:$G,MATCH($A20,[10]TPU!$A:$A,0)))</f>
        <v>55.87</v>
      </c>
      <c r="AL20" s="359">
        <f t="shared" ca="1" si="7"/>
        <v>0</v>
      </c>
      <c r="AM20" s="359">
        <f t="shared" ca="1" si="7"/>
        <v>0</v>
      </c>
      <c r="AN20" s="359">
        <f t="shared" ca="1" si="7"/>
        <v>0</v>
      </c>
      <c r="AO20" s="359">
        <f t="shared" ca="1" si="7"/>
        <v>0</v>
      </c>
      <c r="AP20" s="359">
        <f t="shared" ca="1" si="7"/>
        <v>0</v>
      </c>
      <c r="AQ20" s="359">
        <f t="shared" ca="1" si="7"/>
        <v>0</v>
      </c>
      <c r="AR20" s="359">
        <f t="shared" ca="1" si="7"/>
        <v>0</v>
      </c>
      <c r="AS20" s="359">
        <f t="shared" ca="1" si="7"/>
        <v>0</v>
      </c>
      <c r="AT20" s="359">
        <f t="shared" ca="1" si="7"/>
        <v>0</v>
      </c>
      <c r="AU20" s="359">
        <f t="shared" ca="1" si="7"/>
        <v>0</v>
      </c>
      <c r="AV20" s="359">
        <f t="shared" ca="1" si="7"/>
        <v>0</v>
      </c>
      <c r="AW20" s="359">
        <f t="shared" ca="1" si="7"/>
        <v>0</v>
      </c>
      <c r="AX20" s="359">
        <f t="shared" ca="1" si="7"/>
        <v>0</v>
      </c>
      <c r="AY20" s="359">
        <f t="shared" ca="1" si="7"/>
        <v>0</v>
      </c>
      <c r="AZ20" s="359">
        <f t="shared" ca="1" si="7"/>
        <v>0</v>
      </c>
      <c r="BA20" s="359">
        <f t="shared" ref="BA20:BO20" ca="1" si="8">IF($A20="",SUMIFS(BA21:BA68,$C21:$C68,$C20&amp;"*",$A21:$A68,"&lt;&gt;"&amp;""),V20*$AK20)</f>
        <v>0</v>
      </c>
      <c r="BB20" s="359">
        <f t="shared" ca="1" si="8"/>
        <v>0</v>
      </c>
      <c r="BC20" s="359">
        <f t="shared" ca="1" si="8"/>
        <v>0</v>
      </c>
      <c r="BD20" s="359">
        <f t="shared" ca="1" si="8"/>
        <v>0</v>
      </c>
      <c r="BE20" s="359">
        <f t="shared" ca="1" si="8"/>
        <v>0</v>
      </c>
      <c r="BF20" s="359">
        <f t="shared" ca="1" si="8"/>
        <v>0</v>
      </c>
      <c r="BG20" s="359">
        <f t="shared" ca="1" si="8"/>
        <v>0</v>
      </c>
      <c r="BH20" s="359">
        <f t="shared" ca="1" si="8"/>
        <v>0</v>
      </c>
      <c r="BI20" s="359">
        <f t="shared" ca="1" si="8"/>
        <v>0</v>
      </c>
      <c r="BJ20" s="359">
        <f t="shared" ca="1" si="8"/>
        <v>0</v>
      </c>
      <c r="BK20" s="359">
        <f t="shared" ca="1" si="8"/>
        <v>0</v>
      </c>
      <c r="BL20" s="359">
        <f t="shared" ca="1" si="8"/>
        <v>0</v>
      </c>
      <c r="BM20" s="359">
        <f t="shared" ca="1" si="8"/>
        <v>0</v>
      </c>
      <c r="BN20" s="359">
        <f t="shared" ca="1" si="8"/>
        <v>0</v>
      </c>
      <c r="BO20" s="359">
        <f t="shared" ca="1" si="8"/>
        <v>0</v>
      </c>
      <c r="BP20" s="358">
        <f t="shared" ca="1" si="4"/>
        <v>0</v>
      </c>
      <c r="BQ20" s="206"/>
      <c r="BR20" s="234" t="str">
        <f t="shared" si="5"/>
        <v/>
      </c>
    </row>
    <row r="21" spans="1:75" ht="20.100000000000001" customHeight="1" outlineLevel="1" x14ac:dyDescent="0.2">
      <c r="A21" s="354" t="str">
        <f ca="1">INDEX(MC_Dispositivo!B:E,MATCH('Quantitativo_MG-262'!C21,MC_Dispositivo!B:B,0),2)</f>
        <v>RO-00881</v>
      </c>
      <c r="B21" s="354" t="str">
        <f ca="1">INDEX([10]TPU!$B:$B,MATCH($A21,[10]TPU!$A:$A,0))</f>
        <v>SICOR</v>
      </c>
      <c r="C21" s="354" t="s">
        <v>59</v>
      </c>
      <c r="D21" s="355" t="str">
        <f ca="1">INDEX(MC_Dispositivo!B:E,MATCH('Quantitativo_MG-262'!C21,MC_Dispositivo!B:B,0),3)</f>
        <v>Transporte com caminhão basculante de 6 m³ - rodovia pavimentada</v>
      </c>
      <c r="E21" s="354" t="str">
        <f ca="1">INDEX(MC_Dispositivo!B:E,MATCH('Quantitativo_MG-262'!C21,MC_Dispositivo!B:B,0),4)</f>
        <v>txkm</v>
      </c>
      <c r="F21" s="356" cm="1">
        <f t="array" aca="1" ref="F21" ca="1">IF($BS$1="Todos",SUM(IF(($BS$1="todos")*(MC_Dispositivo!$B$54:$B$212=$C21),MC_Dispositivo!$F$54:$BE$212)),SUM(IF((MC_Dispositivo!$F$36:$BE$36=$BS$1)*(MC_Dispositivo!$B$54:$B$212=$C21),MC_Dispositivo!$F$54:$BE$212)))</f>
        <v>0</v>
      </c>
      <c r="G21" s="357" cm="1">
        <f t="array" aca="1" ref="G21" ca="1">SUM(IF((MC_Dispositivo!$B$53:$B$189=$C21)*(MC_Dispositivo!$F$36:$BE$36=$BS$1)*(MC_Dispositivo!$F$43:$BE$43=G$1),MC_Dispositivo!$F$53:$BE$189))</f>
        <v>0</v>
      </c>
      <c r="H21" s="357" cm="1">
        <f t="array" aca="1" ref="H21" ca="1">SUM(IF((MC_Dispositivo!$B$53:$B$189=$C21)*(MC_Dispositivo!$F$36:$BE$36=$BS$1)*(MC_Dispositivo!$F$43:$BE$43=H$1),MC_Dispositivo!$F$53:$BE$189))</f>
        <v>0</v>
      </c>
      <c r="I21" s="357" cm="1">
        <f t="array" aca="1" ref="I21" ca="1">SUM(IF((MC_Dispositivo!$B$53:$B$189=$C21)*(MC_Dispositivo!$F$36:$BE$36=$BS$1)*(MC_Dispositivo!$F$43:$BE$43=I$1),MC_Dispositivo!$F$53:$BE$189))</f>
        <v>0</v>
      </c>
      <c r="J21" s="357" cm="1">
        <f t="array" aca="1" ref="J21" ca="1">SUM(IF((MC_Dispositivo!$B$53:$B$189=$C21)*(MC_Dispositivo!$F$36:$BE$36=$BS$1)*(MC_Dispositivo!$F$43:$BE$43=J$1),MC_Dispositivo!$F$53:$BE$189))</f>
        <v>0</v>
      </c>
      <c r="K21" s="357" cm="1">
        <f t="array" aca="1" ref="K21" ca="1">SUM(IF((MC_Dispositivo!$B$53:$B$189=$C21)*(MC_Dispositivo!$F$36:$BE$36=$BS$1)*(MC_Dispositivo!$F$43:$BE$43=K$1),MC_Dispositivo!$F$53:$BE$189))</f>
        <v>0</v>
      </c>
      <c r="L21" s="357" cm="1">
        <f t="array" aca="1" ref="L21" ca="1">SUM(IF((MC_Dispositivo!$B$53:$B$189=$C21)*(MC_Dispositivo!$F$36:$BE$36=$BS$1)*(MC_Dispositivo!$F$43:$BE$43=L$1),MC_Dispositivo!$F$53:$BE$189))</f>
        <v>0</v>
      </c>
      <c r="M21" s="357" cm="1">
        <f t="array" aca="1" ref="M21" ca="1">SUM(IF((MC_Dispositivo!$B$53:$B$189=$C21)*(MC_Dispositivo!$F$36:$BE$36=$BS$1)*(MC_Dispositivo!$F$43:$BE$43=M$1),MC_Dispositivo!$F$53:$BE$189))</f>
        <v>0</v>
      </c>
      <c r="N21" s="357" cm="1">
        <f t="array" aca="1" ref="N21" ca="1">SUM(IF((MC_Dispositivo!$B$53:$B$189=$C21)*(MC_Dispositivo!$F$36:$BE$36=$BS$1)*(MC_Dispositivo!$F$43:$BE$43=N$1),MC_Dispositivo!$F$53:$BE$189))</f>
        <v>0</v>
      </c>
      <c r="O21" s="357" cm="1">
        <f t="array" aca="1" ref="O21" ca="1">SUM(IF((MC_Dispositivo!$B$53:$B$189=$C21)*(MC_Dispositivo!$F$36:$BE$36=$BS$1)*(MC_Dispositivo!$F$43:$BE$43=O$1),MC_Dispositivo!$F$53:$BE$189))</f>
        <v>0</v>
      </c>
      <c r="P21" s="357" cm="1">
        <f t="array" aca="1" ref="P21" ca="1">SUM(IF((MC_Dispositivo!$B$53:$B$189=$C21)*(MC_Dispositivo!$F$36:$BE$36=$BS$1)*(MC_Dispositivo!$F$43:$BE$43=P$1),MC_Dispositivo!$F$53:$BE$189))</f>
        <v>0</v>
      </c>
      <c r="Q21" s="357" cm="1">
        <f t="array" aca="1" ref="Q21" ca="1">SUM(IF((MC_Dispositivo!$B$53:$B$189=$C21)*(MC_Dispositivo!$F$36:$BE$36=$BS$1)*(MC_Dispositivo!$F$43:$BE$43=Q$1),MC_Dispositivo!$F$53:$BE$189))</f>
        <v>0</v>
      </c>
      <c r="R21" s="357" cm="1">
        <f t="array" aca="1" ref="R21" ca="1">SUM(IF((MC_Dispositivo!$B$53:$B$189=$C21)*(MC_Dispositivo!$F$36:$BE$36=$BS$1)*(MC_Dispositivo!$F$43:$BE$43=R$1),MC_Dispositivo!$F$53:$BE$189))</f>
        <v>0</v>
      </c>
      <c r="S21" s="357" cm="1">
        <f t="array" aca="1" ref="S21" ca="1">SUM(IF((MC_Dispositivo!$B$53:$B$189=$C21)*(MC_Dispositivo!$F$36:$BE$36=$BS$1)*(MC_Dispositivo!$F$43:$BE$43=S$1),MC_Dispositivo!$F$53:$BE$189))</f>
        <v>0</v>
      </c>
      <c r="T21" s="357" cm="1">
        <f t="array" aca="1" ref="T21" ca="1">SUM(IF((MC_Dispositivo!$B$53:$B$189=$C21)*(MC_Dispositivo!$F$36:$BE$36=$BS$1)*(MC_Dispositivo!$F$43:$BE$43=T$1),MC_Dispositivo!$F$53:$BE$189))</f>
        <v>0</v>
      </c>
      <c r="U21" s="357" cm="1">
        <f t="array" aca="1" ref="U21" ca="1">SUM(IF((MC_Dispositivo!$B$53:$B$189=$C21)*(MC_Dispositivo!$F$36:$BE$36=$BS$1)*(MC_Dispositivo!$F$43:$BE$43=U$1),MC_Dispositivo!$F$53:$BE$189))</f>
        <v>0</v>
      </c>
      <c r="V21" s="357" cm="1">
        <f t="array" aca="1" ref="V21" ca="1">SUM(IF((MC_Dispositivo!$B$53:$B$189=$C21)*(MC_Dispositivo!$F$36:$BE$36=$BS$1)*(MC_Dispositivo!$F$43:$BE$43=V$1),MC_Dispositivo!$F$53:$BE$189))</f>
        <v>0</v>
      </c>
      <c r="W21" s="357" cm="1">
        <f t="array" aca="1" ref="W21" ca="1">SUM(IF((MC_Dispositivo!$B$53:$B$189=$C21)*(MC_Dispositivo!$F$36:$BE$36=$BS$1)*(MC_Dispositivo!$F$43:$BE$43=W$1),MC_Dispositivo!$F$53:$BE$189))</f>
        <v>0</v>
      </c>
      <c r="X21" s="357" cm="1">
        <f t="array" aca="1" ref="X21" ca="1">SUM(IF((MC_Dispositivo!$B$53:$B$189=$C21)*(MC_Dispositivo!$F$36:$BE$36=$BS$1)*(MC_Dispositivo!$F$43:$BE$43=X$1),MC_Dispositivo!$F$53:$BE$189))</f>
        <v>0</v>
      </c>
      <c r="Y21" s="357" cm="1">
        <f t="array" aca="1" ref="Y21" ca="1">SUM(IF((MC_Dispositivo!$B$53:$B$189=$C21)*(MC_Dispositivo!$F$36:$BE$36=$BS$1)*(MC_Dispositivo!$F$43:$BE$43=Y$1),MC_Dispositivo!$F$53:$BE$189))</f>
        <v>0</v>
      </c>
      <c r="Z21" s="357" cm="1">
        <f t="array" aca="1" ref="Z21" ca="1">SUM(IF((MC_Dispositivo!$B$53:$B$189=$C21)*(MC_Dispositivo!$F$36:$BE$36=$BS$1)*(MC_Dispositivo!$F$43:$BE$43=Z$1),MC_Dispositivo!$F$53:$BE$189))</f>
        <v>0</v>
      </c>
      <c r="AA21" s="357" cm="1">
        <f t="array" aca="1" ref="AA21" ca="1">SUM(IF((MC_Dispositivo!$B$53:$B$189=$C21)*(MC_Dispositivo!$F$36:$BE$36=$BS$1)*(MC_Dispositivo!$F$43:$BE$43=AA$1),MC_Dispositivo!$F$53:$BE$189))</f>
        <v>0</v>
      </c>
      <c r="AB21" s="357" cm="1">
        <f t="array" aca="1" ref="AB21" ca="1">SUM(IF((MC_Dispositivo!$B$53:$B$189=$C21)*(MC_Dispositivo!$F$36:$BE$36=$BS$1)*(MC_Dispositivo!$F$43:$BE$43=AB$1),MC_Dispositivo!$F$53:$BE$189))</f>
        <v>0</v>
      </c>
      <c r="AC21" s="357" cm="1">
        <f t="array" aca="1" ref="AC21" ca="1">SUM(IF((MC_Dispositivo!$B$53:$B$189=$C21)*(MC_Dispositivo!$F$36:$BE$36=$BS$1)*(MC_Dispositivo!$F$43:$BE$43=AC$1),MC_Dispositivo!$F$53:$BE$189))</f>
        <v>0</v>
      </c>
      <c r="AD21" s="357" cm="1">
        <f t="array" aca="1" ref="AD21" ca="1">SUM(IF((MC_Dispositivo!$B$53:$B$189=$C21)*(MC_Dispositivo!$F$36:$BE$36=$BS$1)*(MC_Dispositivo!$F$43:$BE$43=AD$1),MC_Dispositivo!$F$53:$BE$189))</f>
        <v>0</v>
      </c>
      <c r="AE21" s="357" cm="1">
        <f t="array" aca="1" ref="AE21" ca="1">SUM(IF((MC_Dispositivo!$B$53:$B$189=$C21)*(MC_Dispositivo!$F$36:$BE$36=$BS$1)*(MC_Dispositivo!$F$43:$BE$43=AE$1),MC_Dispositivo!$F$53:$BE$189))</f>
        <v>0</v>
      </c>
      <c r="AF21" s="357" cm="1">
        <f t="array" aca="1" ref="AF21" ca="1">SUM(IF((MC_Dispositivo!$B$53:$B$189=$C21)*(MC_Dispositivo!$F$36:$BE$36=$BS$1)*(MC_Dispositivo!$F$43:$BE$43=AF$1),MC_Dispositivo!$F$53:$BE$189))</f>
        <v>0</v>
      </c>
      <c r="AG21" s="357" cm="1">
        <f t="array" aca="1" ref="AG21" ca="1">SUM(IF((MC_Dispositivo!$B$53:$B$189=$C21)*(MC_Dispositivo!$F$36:$BE$36=$BS$1)*(MC_Dispositivo!$F$43:$BE$43=AG$1),MC_Dispositivo!$F$53:$BE$189))</f>
        <v>0</v>
      </c>
      <c r="AH21" s="357" cm="1">
        <f t="array" aca="1" ref="AH21" ca="1">SUM(IF((MC_Dispositivo!$B$53:$B$189=$C21)*(MC_Dispositivo!$F$36:$BE$36=$BS$1)*(MC_Dispositivo!$F$43:$BE$43=AH$1),MC_Dispositivo!$F$53:$BE$189))</f>
        <v>0</v>
      </c>
      <c r="AI21" s="357" cm="1">
        <f t="array" aca="1" ref="AI21" ca="1">SUM(IF((MC_Dispositivo!$B$53:$B$189=$C21)*(MC_Dispositivo!$F$36:$BE$36=$BS$1)*(MC_Dispositivo!$F$43:$BE$43=AI$1),MC_Dispositivo!$F$53:$BE$189))</f>
        <v>0</v>
      </c>
      <c r="AJ21" s="357" cm="1">
        <f t="array" aca="1" ref="AJ21" ca="1">SUM(IF((MC_Dispositivo!$B$53:$B$189=$C21)*(MC_Dispositivo!$F$36:$BE$36=$BS$1)*(MC_Dispositivo!$F$43:$BE$43=AJ$1),MC_Dispositivo!$F$53:$BE$189))</f>
        <v>0</v>
      </c>
      <c r="AK21" s="358">
        <f ca="1">IF(A21="","",INDEX([10]TPU!$G:$G,MATCH($A21,[10]TPU!$A:$A,0)))</f>
        <v>0.96</v>
      </c>
      <c r="AL21" s="359">
        <f t="shared" ref="AL21:BO29" ca="1" si="9">IF($A21="",SUMIFS(AL22:AL69,$C22:$C69,$C21&amp;"*",$A22:$A69,"&lt;&gt;"&amp;""),G21*$AK21)</f>
        <v>0</v>
      </c>
      <c r="AM21" s="359">
        <f t="shared" ca="1" si="9"/>
        <v>0</v>
      </c>
      <c r="AN21" s="359">
        <f t="shared" ca="1" si="9"/>
        <v>0</v>
      </c>
      <c r="AO21" s="359">
        <f t="shared" ca="1" si="9"/>
        <v>0</v>
      </c>
      <c r="AP21" s="359">
        <f t="shared" ca="1" si="9"/>
        <v>0</v>
      </c>
      <c r="AQ21" s="359">
        <f t="shared" ca="1" si="9"/>
        <v>0</v>
      </c>
      <c r="AR21" s="359">
        <f t="shared" ca="1" si="9"/>
        <v>0</v>
      </c>
      <c r="AS21" s="359">
        <f t="shared" ca="1" si="9"/>
        <v>0</v>
      </c>
      <c r="AT21" s="359">
        <f t="shared" ca="1" si="9"/>
        <v>0</v>
      </c>
      <c r="AU21" s="359">
        <f t="shared" ca="1" si="9"/>
        <v>0</v>
      </c>
      <c r="AV21" s="359">
        <f t="shared" ca="1" si="9"/>
        <v>0</v>
      </c>
      <c r="AW21" s="359">
        <f t="shared" ca="1" si="9"/>
        <v>0</v>
      </c>
      <c r="AX21" s="359">
        <f t="shared" ca="1" si="9"/>
        <v>0</v>
      </c>
      <c r="AY21" s="359">
        <f t="shared" ca="1" si="9"/>
        <v>0</v>
      </c>
      <c r="AZ21" s="359">
        <f t="shared" ca="1" si="9"/>
        <v>0</v>
      </c>
      <c r="BA21" s="359">
        <f t="shared" ca="1" si="9"/>
        <v>0</v>
      </c>
      <c r="BB21" s="359">
        <f t="shared" ca="1" si="9"/>
        <v>0</v>
      </c>
      <c r="BC21" s="359">
        <f t="shared" ca="1" si="9"/>
        <v>0</v>
      </c>
      <c r="BD21" s="359">
        <f t="shared" ca="1" si="9"/>
        <v>0</v>
      </c>
      <c r="BE21" s="359">
        <f t="shared" ca="1" si="9"/>
        <v>0</v>
      </c>
      <c r="BF21" s="359">
        <f t="shared" ca="1" si="9"/>
        <v>0</v>
      </c>
      <c r="BG21" s="359">
        <f t="shared" ca="1" si="9"/>
        <v>0</v>
      </c>
      <c r="BH21" s="359">
        <f t="shared" ca="1" si="9"/>
        <v>0</v>
      </c>
      <c r="BI21" s="359">
        <f t="shared" ca="1" si="9"/>
        <v>0</v>
      </c>
      <c r="BJ21" s="359">
        <f t="shared" ca="1" si="9"/>
        <v>0</v>
      </c>
      <c r="BK21" s="359">
        <f t="shared" ca="1" si="9"/>
        <v>0</v>
      </c>
      <c r="BL21" s="359">
        <f t="shared" ca="1" si="9"/>
        <v>0</v>
      </c>
      <c r="BM21" s="359">
        <f t="shared" ca="1" si="9"/>
        <v>0</v>
      </c>
      <c r="BN21" s="359">
        <f t="shared" ca="1" si="9"/>
        <v>0</v>
      </c>
      <c r="BO21" s="359">
        <f t="shared" ca="1" si="9"/>
        <v>0</v>
      </c>
      <c r="BP21" s="358">
        <f t="shared" ca="1" si="4"/>
        <v>0</v>
      </c>
      <c r="BQ21" s="206"/>
      <c r="BR21" s="234" t="str">
        <f t="shared" si="5"/>
        <v/>
      </c>
    </row>
    <row r="22" spans="1:75" ht="20.100000000000001" customHeight="1" outlineLevel="1" x14ac:dyDescent="0.2">
      <c r="A22" s="354" t="str">
        <f ca="1">INDEX(MC_Dispositivo!B:E,MATCH('Quantitativo_MG-262'!C22,MC_Dispositivo!B:B,0),2)</f>
        <v>RO-00215</v>
      </c>
      <c r="B22" s="354" t="str">
        <f ca="1">INDEX([10]TPU!$B:$B,MATCH($A22,[10]TPU!$A:$A,0))</f>
        <v>SICOR</v>
      </c>
      <c r="C22" s="354" t="s">
        <v>60</v>
      </c>
      <c r="D22" s="355" t="str">
        <f ca="1">INDEX(MC_Dispositivo!B:E,MATCH('Quantitativo_MG-262'!C22,MC_Dispositivo!B:B,0),3)</f>
        <v>compactação de aterros a 100% do proctor normal (inclui espalhamento)</v>
      </c>
      <c r="E22" s="354" t="str">
        <f ca="1">INDEX(MC_Dispositivo!B:E,MATCH('Quantitativo_MG-262'!C22,MC_Dispositivo!B:B,0),4)</f>
        <v>m3</v>
      </c>
      <c r="F22" s="356" cm="1">
        <f t="array" aca="1" ref="F22" ca="1">IF($BS$1="Todos",SUM(IF(($BS$1="todos")*(MC_Dispositivo!$B$54:$B$212=$C22),MC_Dispositivo!$F$54:$BE$212)),SUM(IF((MC_Dispositivo!$F$36:$BE$36=$BS$1)*(MC_Dispositivo!$B$54:$B$212=$C22),MC_Dispositivo!$F$54:$BE$212)))</f>
        <v>250620.37599999993</v>
      </c>
      <c r="G22" s="357" cm="1">
        <f t="array" aca="1" ref="G22" ca="1">SUM(IF((MC_Dispositivo!$B$53:$B$189=$C22)*(MC_Dispositivo!$F$36:$BE$36=$BS$1)*(MC_Dispositivo!$F$43:$BE$43=G$1),MC_Dispositivo!$F$53:$BE$189))</f>
        <v>0</v>
      </c>
      <c r="H22" s="357" cm="1">
        <f t="array" aca="1" ref="H22" ca="1">SUM(IF((MC_Dispositivo!$B$53:$B$189=$C22)*(MC_Dispositivo!$F$36:$BE$36=$BS$1)*(MC_Dispositivo!$F$43:$BE$43=H$1),MC_Dispositivo!$F$53:$BE$189))</f>
        <v>0</v>
      </c>
      <c r="I22" s="357" cm="1">
        <f t="array" aca="1" ref="I22" ca="1">SUM(IF((MC_Dispositivo!$B$53:$B$189=$C22)*(MC_Dispositivo!$F$36:$BE$36=$BS$1)*(MC_Dispositivo!$F$43:$BE$43=I$1),MC_Dispositivo!$F$53:$BE$189))</f>
        <v>93860.75999999998</v>
      </c>
      <c r="J22" s="357" cm="1">
        <f t="array" aca="1" ref="J22" ca="1">SUM(IF((MC_Dispositivo!$B$53:$B$189=$C22)*(MC_Dispositivo!$F$36:$BE$36=$BS$1)*(MC_Dispositivo!$F$43:$BE$43=J$1),MC_Dispositivo!$F$53:$BE$189))</f>
        <v>39189.903999999995</v>
      </c>
      <c r="K22" s="357" cm="1">
        <f t="array" aca="1" ref="K22" ca="1">SUM(IF((MC_Dispositivo!$B$53:$B$189=$C22)*(MC_Dispositivo!$F$36:$BE$36=$BS$1)*(MC_Dispositivo!$F$43:$BE$43=K$1),MC_Dispositivo!$F$53:$BE$189))</f>
        <v>78379.80799999999</v>
      </c>
      <c r="L22" s="357" cm="1">
        <f t="array" aca="1" ref="L22" ca="1">SUM(IF((MC_Dispositivo!$B$53:$B$189=$C22)*(MC_Dispositivo!$F$36:$BE$36=$BS$1)*(MC_Dispositivo!$F$43:$BE$43=L$1),MC_Dispositivo!$F$53:$BE$189))</f>
        <v>39189.903999999995</v>
      </c>
      <c r="M22" s="357" cm="1">
        <f t="array" aca="1" ref="M22" ca="1">SUM(IF((MC_Dispositivo!$B$53:$B$189=$C22)*(MC_Dispositivo!$F$36:$BE$36=$BS$1)*(MC_Dispositivo!$F$43:$BE$43=M$1),MC_Dispositivo!$F$53:$BE$189))</f>
        <v>0</v>
      </c>
      <c r="N22" s="357" cm="1">
        <f t="array" aca="1" ref="N22" ca="1">SUM(IF((MC_Dispositivo!$B$53:$B$189=$C22)*(MC_Dispositivo!$F$36:$BE$36=$BS$1)*(MC_Dispositivo!$F$43:$BE$43=N$1),MC_Dispositivo!$F$53:$BE$189))</f>
        <v>0</v>
      </c>
      <c r="O22" s="357" cm="1">
        <f t="array" aca="1" ref="O22" ca="1">SUM(IF((MC_Dispositivo!$B$53:$B$189=$C22)*(MC_Dispositivo!$F$36:$BE$36=$BS$1)*(MC_Dispositivo!$F$43:$BE$43=O$1),MC_Dispositivo!$F$53:$BE$189))</f>
        <v>0</v>
      </c>
      <c r="P22" s="357" cm="1">
        <f t="array" aca="1" ref="P22" ca="1">SUM(IF((MC_Dispositivo!$B$53:$B$189=$C22)*(MC_Dispositivo!$F$36:$BE$36=$BS$1)*(MC_Dispositivo!$F$43:$BE$43=P$1),MC_Dispositivo!$F$53:$BE$189))</f>
        <v>0</v>
      </c>
      <c r="Q22" s="357" cm="1">
        <f t="array" aca="1" ref="Q22" ca="1">SUM(IF((MC_Dispositivo!$B$53:$B$189=$C22)*(MC_Dispositivo!$F$36:$BE$36=$BS$1)*(MC_Dispositivo!$F$43:$BE$43=Q$1),MC_Dispositivo!$F$53:$BE$189))</f>
        <v>0</v>
      </c>
      <c r="R22" s="357" cm="1">
        <f t="array" aca="1" ref="R22" ca="1">SUM(IF((MC_Dispositivo!$B$53:$B$189=$C22)*(MC_Dispositivo!$F$36:$BE$36=$BS$1)*(MC_Dispositivo!$F$43:$BE$43=R$1),MC_Dispositivo!$F$53:$BE$189))</f>
        <v>0</v>
      </c>
      <c r="S22" s="357" cm="1">
        <f t="array" aca="1" ref="S22" ca="1">SUM(IF((MC_Dispositivo!$B$53:$B$189=$C22)*(MC_Dispositivo!$F$36:$BE$36=$BS$1)*(MC_Dispositivo!$F$43:$BE$43=S$1),MC_Dispositivo!$F$53:$BE$189))</f>
        <v>0</v>
      </c>
      <c r="T22" s="357" cm="1">
        <f t="array" aca="1" ref="T22" ca="1">SUM(IF((MC_Dispositivo!$B$53:$B$189=$C22)*(MC_Dispositivo!$F$36:$BE$36=$BS$1)*(MC_Dispositivo!$F$43:$BE$43=T$1),MC_Dispositivo!$F$53:$BE$189))</f>
        <v>0</v>
      </c>
      <c r="U22" s="357" cm="1">
        <f t="array" aca="1" ref="U22" ca="1">SUM(IF((MC_Dispositivo!$B$53:$B$189=$C22)*(MC_Dispositivo!$F$36:$BE$36=$BS$1)*(MC_Dispositivo!$F$43:$BE$43=U$1),MC_Dispositivo!$F$53:$BE$189))</f>
        <v>0</v>
      </c>
      <c r="V22" s="357" cm="1">
        <f t="array" aca="1" ref="V22" ca="1">SUM(IF((MC_Dispositivo!$B$53:$B$189=$C22)*(MC_Dispositivo!$F$36:$BE$36=$BS$1)*(MC_Dispositivo!$F$43:$BE$43=V$1),MC_Dispositivo!$F$53:$BE$189))</f>
        <v>0</v>
      </c>
      <c r="W22" s="357" cm="1">
        <f t="array" aca="1" ref="W22" ca="1">SUM(IF((MC_Dispositivo!$B$53:$B$189=$C22)*(MC_Dispositivo!$F$36:$BE$36=$BS$1)*(MC_Dispositivo!$F$43:$BE$43=W$1),MC_Dispositivo!$F$53:$BE$189))</f>
        <v>0</v>
      </c>
      <c r="X22" s="357" cm="1">
        <f t="array" aca="1" ref="X22" ca="1">SUM(IF((MC_Dispositivo!$B$53:$B$189=$C22)*(MC_Dispositivo!$F$36:$BE$36=$BS$1)*(MC_Dispositivo!$F$43:$BE$43=X$1),MC_Dispositivo!$F$53:$BE$189))</f>
        <v>0</v>
      </c>
      <c r="Y22" s="357" cm="1">
        <f t="array" aca="1" ref="Y22" ca="1">SUM(IF((MC_Dispositivo!$B$53:$B$189=$C22)*(MC_Dispositivo!$F$36:$BE$36=$BS$1)*(MC_Dispositivo!$F$43:$BE$43=Y$1),MC_Dispositivo!$F$53:$BE$189))</f>
        <v>0</v>
      </c>
      <c r="Z22" s="357" cm="1">
        <f t="array" aca="1" ref="Z22" ca="1">SUM(IF((MC_Dispositivo!$B$53:$B$189=$C22)*(MC_Dispositivo!$F$36:$BE$36=$BS$1)*(MC_Dispositivo!$F$43:$BE$43=Z$1),MC_Dispositivo!$F$53:$BE$189))</f>
        <v>0</v>
      </c>
      <c r="AA22" s="357" cm="1">
        <f t="array" aca="1" ref="AA22" ca="1">SUM(IF((MC_Dispositivo!$B$53:$B$189=$C22)*(MC_Dispositivo!$F$36:$BE$36=$BS$1)*(MC_Dispositivo!$F$43:$BE$43=AA$1),MC_Dispositivo!$F$53:$BE$189))</f>
        <v>0</v>
      </c>
      <c r="AB22" s="357" cm="1">
        <f t="array" aca="1" ref="AB22" ca="1">SUM(IF((MC_Dispositivo!$B$53:$B$189=$C22)*(MC_Dispositivo!$F$36:$BE$36=$BS$1)*(MC_Dispositivo!$F$43:$BE$43=AB$1),MC_Dispositivo!$F$53:$BE$189))</f>
        <v>0</v>
      </c>
      <c r="AC22" s="357" cm="1">
        <f t="array" aca="1" ref="AC22" ca="1">SUM(IF((MC_Dispositivo!$B$53:$B$189=$C22)*(MC_Dispositivo!$F$36:$BE$36=$BS$1)*(MC_Dispositivo!$F$43:$BE$43=AC$1),MC_Dispositivo!$F$53:$BE$189))</f>
        <v>0</v>
      </c>
      <c r="AD22" s="357" cm="1">
        <f t="array" aca="1" ref="AD22" ca="1">SUM(IF((MC_Dispositivo!$B$53:$B$189=$C22)*(MC_Dispositivo!$F$36:$BE$36=$BS$1)*(MC_Dispositivo!$F$43:$BE$43=AD$1),MC_Dispositivo!$F$53:$BE$189))</f>
        <v>0</v>
      </c>
      <c r="AE22" s="357" cm="1">
        <f t="array" aca="1" ref="AE22" ca="1">SUM(IF((MC_Dispositivo!$B$53:$B$189=$C22)*(MC_Dispositivo!$F$36:$BE$36=$BS$1)*(MC_Dispositivo!$F$43:$BE$43=AE$1),MC_Dispositivo!$F$53:$BE$189))</f>
        <v>0</v>
      </c>
      <c r="AF22" s="357" cm="1">
        <f t="array" aca="1" ref="AF22" ca="1">SUM(IF((MC_Dispositivo!$B$53:$B$189=$C22)*(MC_Dispositivo!$F$36:$BE$36=$BS$1)*(MC_Dispositivo!$F$43:$BE$43=AF$1),MC_Dispositivo!$F$53:$BE$189))</f>
        <v>0</v>
      </c>
      <c r="AG22" s="357" cm="1">
        <f t="array" aca="1" ref="AG22" ca="1">SUM(IF((MC_Dispositivo!$B$53:$B$189=$C22)*(MC_Dispositivo!$F$36:$BE$36=$BS$1)*(MC_Dispositivo!$F$43:$BE$43=AG$1),MC_Dispositivo!$F$53:$BE$189))</f>
        <v>0</v>
      </c>
      <c r="AH22" s="357" cm="1">
        <f t="array" aca="1" ref="AH22" ca="1">SUM(IF((MC_Dispositivo!$B$53:$B$189=$C22)*(MC_Dispositivo!$F$36:$BE$36=$BS$1)*(MC_Dispositivo!$F$43:$BE$43=AH$1),MC_Dispositivo!$F$53:$BE$189))</f>
        <v>0</v>
      </c>
      <c r="AI22" s="357" cm="1">
        <f t="array" aca="1" ref="AI22" ca="1">SUM(IF((MC_Dispositivo!$B$53:$B$189=$C22)*(MC_Dispositivo!$F$36:$BE$36=$BS$1)*(MC_Dispositivo!$F$43:$BE$43=AI$1),MC_Dispositivo!$F$53:$BE$189))</f>
        <v>0</v>
      </c>
      <c r="AJ22" s="357" cm="1">
        <f t="array" aca="1" ref="AJ22" ca="1">SUM(IF((MC_Dispositivo!$B$53:$B$189=$C22)*(MC_Dispositivo!$F$36:$BE$36=$BS$1)*(MC_Dispositivo!$F$43:$BE$43=AJ$1),MC_Dispositivo!$F$53:$BE$189))</f>
        <v>0</v>
      </c>
      <c r="AK22" s="358">
        <f ca="1">IF(A22="","",INDEX([10]TPU!$G:$G,MATCH($A22,[10]TPU!$A:$A,0)))</f>
        <v>6.34</v>
      </c>
      <c r="AL22" s="359">
        <f t="shared" ca="1" si="9"/>
        <v>0</v>
      </c>
      <c r="AM22" s="359">
        <f t="shared" ca="1" si="9"/>
        <v>0</v>
      </c>
      <c r="AN22" s="359">
        <f t="shared" ca="1" si="9"/>
        <v>595077.2183999999</v>
      </c>
      <c r="AO22" s="359">
        <f t="shared" ca="1" si="9"/>
        <v>248463.99135999996</v>
      </c>
      <c r="AP22" s="359">
        <f t="shared" ca="1" si="9"/>
        <v>496927.98271999991</v>
      </c>
      <c r="AQ22" s="359">
        <f t="shared" ca="1" si="9"/>
        <v>248463.99135999996</v>
      </c>
      <c r="AR22" s="359">
        <f t="shared" ca="1" si="9"/>
        <v>0</v>
      </c>
      <c r="AS22" s="359">
        <f t="shared" ca="1" si="9"/>
        <v>0</v>
      </c>
      <c r="AT22" s="359">
        <f t="shared" ca="1" si="9"/>
        <v>0</v>
      </c>
      <c r="AU22" s="359">
        <f t="shared" ca="1" si="9"/>
        <v>0</v>
      </c>
      <c r="AV22" s="359">
        <f t="shared" ca="1" si="9"/>
        <v>0</v>
      </c>
      <c r="AW22" s="359">
        <f t="shared" ca="1" si="9"/>
        <v>0</v>
      </c>
      <c r="AX22" s="359">
        <f t="shared" ca="1" si="9"/>
        <v>0</v>
      </c>
      <c r="AY22" s="359">
        <f t="shared" ca="1" si="9"/>
        <v>0</v>
      </c>
      <c r="AZ22" s="359">
        <f t="shared" ca="1" si="9"/>
        <v>0</v>
      </c>
      <c r="BA22" s="359">
        <f t="shared" ca="1" si="9"/>
        <v>0</v>
      </c>
      <c r="BB22" s="359">
        <f t="shared" ca="1" si="9"/>
        <v>0</v>
      </c>
      <c r="BC22" s="359">
        <f t="shared" ca="1" si="9"/>
        <v>0</v>
      </c>
      <c r="BD22" s="359">
        <f t="shared" ca="1" si="9"/>
        <v>0</v>
      </c>
      <c r="BE22" s="359">
        <f t="shared" ca="1" si="9"/>
        <v>0</v>
      </c>
      <c r="BF22" s="359">
        <f t="shared" ca="1" si="9"/>
        <v>0</v>
      </c>
      <c r="BG22" s="359">
        <f t="shared" ca="1" si="9"/>
        <v>0</v>
      </c>
      <c r="BH22" s="359">
        <f t="shared" ca="1" si="9"/>
        <v>0</v>
      </c>
      <c r="BI22" s="359">
        <f t="shared" ca="1" si="9"/>
        <v>0</v>
      </c>
      <c r="BJ22" s="359">
        <f t="shared" ca="1" si="9"/>
        <v>0</v>
      </c>
      <c r="BK22" s="359">
        <f t="shared" ca="1" si="9"/>
        <v>0</v>
      </c>
      <c r="BL22" s="359">
        <f t="shared" ca="1" si="9"/>
        <v>0</v>
      </c>
      <c r="BM22" s="359">
        <f t="shared" ca="1" si="9"/>
        <v>0</v>
      </c>
      <c r="BN22" s="359">
        <f t="shared" ca="1" si="9"/>
        <v>0</v>
      </c>
      <c r="BO22" s="359">
        <f t="shared" ca="1" si="9"/>
        <v>0</v>
      </c>
      <c r="BP22" s="358">
        <f t="shared" ca="1" si="4"/>
        <v>1588933.1838399996</v>
      </c>
      <c r="BQ22" s="206"/>
      <c r="BR22" s="234" t="str">
        <f t="shared" si="5"/>
        <v/>
      </c>
    </row>
    <row r="23" spans="1:75" ht="20.100000000000001" customHeight="1" outlineLevel="1" x14ac:dyDescent="0.2">
      <c r="A23" s="354" t="str">
        <f ca="1">INDEX(MC_Dispositivo!B:E,MATCH('Quantitativo_MG-262'!C23,MC_Dispositivo!B:B,0),2)</f>
        <v>RO-00217</v>
      </c>
      <c r="B23" s="354" t="str">
        <f ca="1">INDEX([10]TPU!$B:$B,MATCH($A23,[10]TPU!$A:$A,0))</f>
        <v>SICOR</v>
      </c>
      <c r="C23" s="354" t="s">
        <v>61</v>
      </c>
      <c r="D23" s="355" t="str">
        <f ca="1">INDEX(MC_Dispositivo!B:E,MATCH('Quantitativo_MG-262'!C23,MC_Dispositivo!B:B,0),3)</f>
        <v>compactação de aterros a 100% do proctor intermediário (inclui espalhamento)</v>
      </c>
      <c r="E23" s="354" t="str">
        <f ca="1">INDEX(MC_Dispositivo!B:E,MATCH('Quantitativo_MG-262'!C23,MC_Dispositivo!B:B,0),4)</f>
        <v>m3</v>
      </c>
      <c r="F23" s="356" cm="1">
        <f t="array" aca="1" ref="F23" ca="1">IF($BS$1="Todos",SUM(IF(($BS$1="todos")*(MC_Dispositivo!$B$54:$B$212=$C23),MC_Dispositivo!$F$54:$BE$212)),SUM(IF((MC_Dispositivo!$F$36:$BE$36=$BS$1)*(MC_Dispositivo!$B$54:$B$212=$C23),MC_Dispositivo!$F$54:$BE$212)))</f>
        <v>17136</v>
      </c>
      <c r="G23" s="357" cm="1">
        <f t="array" aca="1" ref="G23" ca="1">SUM(IF((MC_Dispositivo!$B$53:$B$189=$C23)*(MC_Dispositivo!$F$36:$BE$36=$BS$1)*(MC_Dispositivo!$F$43:$BE$43=G$1),MC_Dispositivo!$F$53:$BE$189))</f>
        <v>0</v>
      </c>
      <c r="H23" s="357" cm="1">
        <f t="array" aca="1" ref="H23" ca="1">SUM(IF((MC_Dispositivo!$B$53:$B$189=$C23)*(MC_Dispositivo!$F$36:$BE$36=$BS$1)*(MC_Dispositivo!$F$43:$BE$43=H$1),MC_Dispositivo!$F$53:$BE$189))</f>
        <v>0</v>
      </c>
      <c r="I23" s="357" cm="1">
        <f t="array" aca="1" ref="I23" ca="1">SUM(IF((MC_Dispositivo!$B$53:$B$189=$C23)*(MC_Dispositivo!$F$36:$BE$36=$BS$1)*(MC_Dispositivo!$F$43:$BE$43=I$1),MC_Dispositivo!$F$53:$BE$189))</f>
        <v>8352</v>
      </c>
      <c r="J23" s="357" cm="1">
        <f t="array" aca="1" ref="J23" ca="1">SUM(IF((MC_Dispositivo!$B$53:$B$189=$C23)*(MC_Dispositivo!$F$36:$BE$36=$BS$1)*(MC_Dispositivo!$F$43:$BE$43=J$1),MC_Dispositivo!$F$53:$BE$189))</f>
        <v>2196</v>
      </c>
      <c r="K23" s="357" cm="1">
        <f t="array" aca="1" ref="K23" ca="1">SUM(IF((MC_Dispositivo!$B$53:$B$189=$C23)*(MC_Dispositivo!$F$36:$BE$36=$BS$1)*(MC_Dispositivo!$F$43:$BE$43=K$1),MC_Dispositivo!$F$53:$BE$189))</f>
        <v>4392</v>
      </c>
      <c r="L23" s="357" cm="1">
        <f t="array" aca="1" ref="L23" ca="1">SUM(IF((MC_Dispositivo!$B$53:$B$189=$C23)*(MC_Dispositivo!$F$36:$BE$36=$BS$1)*(MC_Dispositivo!$F$43:$BE$43=L$1),MC_Dispositivo!$F$53:$BE$189))</f>
        <v>2196</v>
      </c>
      <c r="M23" s="357" cm="1">
        <f t="array" aca="1" ref="M23" ca="1">SUM(IF((MC_Dispositivo!$B$53:$B$189=$C23)*(MC_Dispositivo!$F$36:$BE$36=$BS$1)*(MC_Dispositivo!$F$43:$BE$43=M$1),MC_Dispositivo!$F$53:$BE$189))</f>
        <v>0</v>
      </c>
      <c r="N23" s="357" cm="1">
        <f t="array" aca="1" ref="N23" ca="1">SUM(IF((MC_Dispositivo!$B$53:$B$189=$C23)*(MC_Dispositivo!$F$36:$BE$36=$BS$1)*(MC_Dispositivo!$F$43:$BE$43=N$1),MC_Dispositivo!$F$53:$BE$189))</f>
        <v>0</v>
      </c>
      <c r="O23" s="357" cm="1">
        <f t="array" aca="1" ref="O23" ca="1">SUM(IF((MC_Dispositivo!$B$53:$B$189=$C23)*(MC_Dispositivo!$F$36:$BE$36=$BS$1)*(MC_Dispositivo!$F$43:$BE$43=O$1),MC_Dispositivo!$F$53:$BE$189))</f>
        <v>0</v>
      </c>
      <c r="P23" s="357" cm="1">
        <f t="array" aca="1" ref="P23" ca="1">SUM(IF((MC_Dispositivo!$B$53:$B$189=$C23)*(MC_Dispositivo!$F$36:$BE$36=$BS$1)*(MC_Dispositivo!$F$43:$BE$43=P$1),MC_Dispositivo!$F$53:$BE$189))</f>
        <v>0</v>
      </c>
      <c r="Q23" s="357" cm="1">
        <f t="array" aca="1" ref="Q23" ca="1">SUM(IF((MC_Dispositivo!$B$53:$B$189=$C23)*(MC_Dispositivo!$F$36:$BE$36=$BS$1)*(MC_Dispositivo!$F$43:$BE$43=Q$1),MC_Dispositivo!$F$53:$BE$189))</f>
        <v>0</v>
      </c>
      <c r="R23" s="357" cm="1">
        <f t="array" aca="1" ref="R23" ca="1">SUM(IF((MC_Dispositivo!$B$53:$B$189=$C23)*(MC_Dispositivo!$F$36:$BE$36=$BS$1)*(MC_Dispositivo!$F$43:$BE$43=R$1),MC_Dispositivo!$F$53:$BE$189))</f>
        <v>0</v>
      </c>
      <c r="S23" s="357" cm="1">
        <f t="array" aca="1" ref="S23" ca="1">SUM(IF((MC_Dispositivo!$B$53:$B$189=$C23)*(MC_Dispositivo!$F$36:$BE$36=$BS$1)*(MC_Dispositivo!$F$43:$BE$43=S$1),MC_Dispositivo!$F$53:$BE$189))</f>
        <v>0</v>
      </c>
      <c r="T23" s="357" cm="1">
        <f t="array" aca="1" ref="T23" ca="1">SUM(IF((MC_Dispositivo!$B$53:$B$189=$C23)*(MC_Dispositivo!$F$36:$BE$36=$BS$1)*(MC_Dispositivo!$F$43:$BE$43=T$1),MC_Dispositivo!$F$53:$BE$189))</f>
        <v>0</v>
      </c>
      <c r="U23" s="357" cm="1">
        <f t="array" aca="1" ref="U23" ca="1">SUM(IF((MC_Dispositivo!$B$53:$B$189=$C23)*(MC_Dispositivo!$F$36:$BE$36=$BS$1)*(MC_Dispositivo!$F$43:$BE$43=U$1),MC_Dispositivo!$F$53:$BE$189))</f>
        <v>0</v>
      </c>
      <c r="V23" s="357" cm="1">
        <f t="array" aca="1" ref="V23" ca="1">SUM(IF((MC_Dispositivo!$B$53:$B$189=$C23)*(MC_Dispositivo!$F$36:$BE$36=$BS$1)*(MC_Dispositivo!$F$43:$BE$43=V$1),MC_Dispositivo!$F$53:$BE$189))</f>
        <v>0</v>
      </c>
      <c r="W23" s="357" cm="1">
        <f t="array" aca="1" ref="W23" ca="1">SUM(IF((MC_Dispositivo!$B$53:$B$189=$C23)*(MC_Dispositivo!$F$36:$BE$36=$BS$1)*(MC_Dispositivo!$F$43:$BE$43=W$1),MC_Dispositivo!$F$53:$BE$189))</f>
        <v>0</v>
      </c>
      <c r="X23" s="357" cm="1">
        <f t="array" aca="1" ref="X23" ca="1">SUM(IF((MC_Dispositivo!$B$53:$B$189=$C23)*(MC_Dispositivo!$F$36:$BE$36=$BS$1)*(MC_Dispositivo!$F$43:$BE$43=X$1),MC_Dispositivo!$F$53:$BE$189))</f>
        <v>0</v>
      </c>
      <c r="Y23" s="357" cm="1">
        <f t="array" aca="1" ref="Y23" ca="1">SUM(IF((MC_Dispositivo!$B$53:$B$189=$C23)*(MC_Dispositivo!$F$36:$BE$36=$BS$1)*(MC_Dispositivo!$F$43:$BE$43=Y$1),MC_Dispositivo!$F$53:$BE$189))</f>
        <v>0</v>
      </c>
      <c r="Z23" s="357" cm="1">
        <f t="array" aca="1" ref="Z23" ca="1">SUM(IF((MC_Dispositivo!$B$53:$B$189=$C23)*(MC_Dispositivo!$F$36:$BE$36=$BS$1)*(MC_Dispositivo!$F$43:$BE$43=Z$1),MC_Dispositivo!$F$53:$BE$189))</f>
        <v>0</v>
      </c>
      <c r="AA23" s="357" cm="1">
        <f t="array" aca="1" ref="AA23" ca="1">SUM(IF((MC_Dispositivo!$B$53:$B$189=$C23)*(MC_Dispositivo!$F$36:$BE$36=$BS$1)*(MC_Dispositivo!$F$43:$BE$43=AA$1),MC_Dispositivo!$F$53:$BE$189))</f>
        <v>0</v>
      </c>
      <c r="AB23" s="357" cm="1">
        <f t="array" aca="1" ref="AB23" ca="1">SUM(IF((MC_Dispositivo!$B$53:$B$189=$C23)*(MC_Dispositivo!$F$36:$BE$36=$BS$1)*(MC_Dispositivo!$F$43:$BE$43=AB$1),MC_Dispositivo!$F$53:$BE$189))</f>
        <v>0</v>
      </c>
      <c r="AC23" s="357" cm="1">
        <f t="array" aca="1" ref="AC23" ca="1">SUM(IF((MC_Dispositivo!$B$53:$B$189=$C23)*(MC_Dispositivo!$F$36:$BE$36=$BS$1)*(MC_Dispositivo!$F$43:$BE$43=AC$1),MC_Dispositivo!$F$53:$BE$189))</f>
        <v>0</v>
      </c>
      <c r="AD23" s="357" cm="1">
        <f t="array" aca="1" ref="AD23" ca="1">SUM(IF((MC_Dispositivo!$B$53:$B$189=$C23)*(MC_Dispositivo!$F$36:$BE$36=$BS$1)*(MC_Dispositivo!$F$43:$BE$43=AD$1),MC_Dispositivo!$F$53:$BE$189))</f>
        <v>0</v>
      </c>
      <c r="AE23" s="357" cm="1">
        <f t="array" aca="1" ref="AE23" ca="1">SUM(IF((MC_Dispositivo!$B$53:$B$189=$C23)*(MC_Dispositivo!$F$36:$BE$36=$BS$1)*(MC_Dispositivo!$F$43:$BE$43=AE$1),MC_Dispositivo!$F$53:$BE$189))</f>
        <v>0</v>
      </c>
      <c r="AF23" s="357" cm="1">
        <f t="array" aca="1" ref="AF23" ca="1">SUM(IF((MC_Dispositivo!$B$53:$B$189=$C23)*(MC_Dispositivo!$F$36:$BE$36=$BS$1)*(MC_Dispositivo!$F$43:$BE$43=AF$1),MC_Dispositivo!$F$53:$BE$189))</f>
        <v>0</v>
      </c>
      <c r="AG23" s="357" cm="1">
        <f t="array" aca="1" ref="AG23" ca="1">SUM(IF((MC_Dispositivo!$B$53:$B$189=$C23)*(MC_Dispositivo!$F$36:$BE$36=$BS$1)*(MC_Dispositivo!$F$43:$BE$43=AG$1),MC_Dispositivo!$F$53:$BE$189))</f>
        <v>0</v>
      </c>
      <c r="AH23" s="357" cm="1">
        <f t="array" aca="1" ref="AH23" ca="1">SUM(IF((MC_Dispositivo!$B$53:$B$189=$C23)*(MC_Dispositivo!$F$36:$BE$36=$BS$1)*(MC_Dispositivo!$F$43:$BE$43=AH$1),MC_Dispositivo!$F$53:$BE$189))</f>
        <v>0</v>
      </c>
      <c r="AI23" s="357" cm="1">
        <f t="array" aca="1" ref="AI23" ca="1">SUM(IF((MC_Dispositivo!$B$53:$B$189=$C23)*(MC_Dispositivo!$F$36:$BE$36=$BS$1)*(MC_Dispositivo!$F$43:$BE$43=AI$1),MC_Dispositivo!$F$53:$BE$189))</f>
        <v>0</v>
      </c>
      <c r="AJ23" s="357" cm="1">
        <f t="array" aca="1" ref="AJ23" ca="1">SUM(IF((MC_Dispositivo!$B$53:$B$189=$C23)*(MC_Dispositivo!$F$36:$BE$36=$BS$1)*(MC_Dispositivo!$F$43:$BE$43=AJ$1),MC_Dispositivo!$F$53:$BE$189))</f>
        <v>0</v>
      </c>
      <c r="AK23" s="358">
        <f ca="1">IF(A23="","",INDEX([10]TPU!$G:$G,MATCH($A23,[10]TPU!$A:$A,0)))</f>
        <v>10.94</v>
      </c>
      <c r="AL23" s="359">
        <f t="shared" ca="1" si="9"/>
        <v>0</v>
      </c>
      <c r="AM23" s="359">
        <f t="shared" ca="1" si="9"/>
        <v>0</v>
      </c>
      <c r="AN23" s="359">
        <f t="shared" ca="1" si="9"/>
        <v>91370.87999999999</v>
      </c>
      <c r="AO23" s="359">
        <f t="shared" ca="1" si="9"/>
        <v>24024.239999999998</v>
      </c>
      <c r="AP23" s="359">
        <f t="shared" ca="1" si="9"/>
        <v>48048.479999999996</v>
      </c>
      <c r="AQ23" s="359">
        <f t="shared" ca="1" si="9"/>
        <v>24024.239999999998</v>
      </c>
      <c r="AR23" s="359">
        <f t="shared" ca="1" si="9"/>
        <v>0</v>
      </c>
      <c r="AS23" s="359">
        <f t="shared" ca="1" si="9"/>
        <v>0</v>
      </c>
      <c r="AT23" s="359">
        <f t="shared" ca="1" si="9"/>
        <v>0</v>
      </c>
      <c r="AU23" s="359">
        <f t="shared" ca="1" si="9"/>
        <v>0</v>
      </c>
      <c r="AV23" s="359">
        <f t="shared" ca="1" si="9"/>
        <v>0</v>
      </c>
      <c r="AW23" s="359">
        <f t="shared" ca="1" si="9"/>
        <v>0</v>
      </c>
      <c r="AX23" s="359">
        <f t="shared" ca="1" si="9"/>
        <v>0</v>
      </c>
      <c r="AY23" s="359">
        <f t="shared" ca="1" si="9"/>
        <v>0</v>
      </c>
      <c r="AZ23" s="359">
        <f t="shared" ca="1" si="9"/>
        <v>0</v>
      </c>
      <c r="BA23" s="359">
        <f t="shared" ca="1" si="9"/>
        <v>0</v>
      </c>
      <c r="BB23" s="359">
        <f t="shared" ca="1" si="9"/>
        <v>0</v>
      </c>
      <c r="BC23" s="359">
        <f t="shared" ca="1" si="9"/>
        <v>0</v>
      </c>
      <c r="BD23" s="359">
        <f t="shared" ca="1" si="9"/>
        <v>0</v>
      </c>
      <c r="BE23" s="359">
        <f t="shared" ca="1" si="9"/>
        <v>0</v>
      </c>
      <c r="BF23" s="359">
        <f t="shared" ca="1" si="9"/>
        <v>0</v>
      </c>
      <c r="BG23" s="359">
        <f t="shared" ca="1" si="9"/>
        <v>0</v>
      </c>
      <c r="BH23" s="359">
        <f t="shared" ca="1" si="9"/>
        <v>0</v>
      </c>
      <c r="BI23" s="359">
        <f t="shared" ca="1" si="9"/>
        <v>0</v>
      </c>
      <c r="BJ23" s="359">
        <f t="shared" ca="1" si="9"/>
        <v>0</v>
      </c>
      <c r="BK23" s="359">
        <f t="shared" ca="1" si="9"/>
        <v>0</v>
      </c>
      <c r="BL23" s="359">
        <f t="shared" ca="1" si="9"/>
        <v>0</v>
      </c>
      <c r="BM23" s="359">
        <f t="shared" ca="1" si="9"/>
        <v>0</v>
      </c>
      <c r="BN23" s="359">
        <f t="shared" ca="1" si="9"/>
        <v>0</v>
      </c>
      <c r="BO23" s="359">
        <f t="shared" ca="1" si="9"/>
        <v>0</v>
      </c>
      <c r="BP23" s="358">
        <f t="shared" ca="1" si="4"/>
        <v>187467.84</v>
      </c>
      <c r="BQ23" s="206"/>
      <c r="BR23" s="234" t="str">
        <f t="shared" si="5"/>
        <v/>
      </c>
    </row>
    <row r="24" spans="1:75" ht="20.100000000000001" customHeight="1" outlineLevel="1" x14ac:dyDescent="0.2">
      <c r="A24" s="354">
        <f ca="1">INDEX(MC_Dispositivo!B:E,MATCH('Quantitativo_MG-262'!C24,MC_Dispositivo!B:B,0),2)</f>
        <v>5502979</v>
      </c>
      <c r="B24" s="354" t="str">
        <f ca="1">INDEX([10]TPU!$B:$B,MATCH($A24,[10]TPU!$A:$A,0))</f>
        <v>SICRO</v>
      </c>
      <c r="C24" s="354" t="s">
        <v>62</v>
      </c>
      <c r="D24" s="355" t="str">
        <f ca="1">INDEX(MC_Dispositivo!B:E,MATCH('Quantitativo_MG-262'!C24,MC_Dispositivo!B:B,0),3)</f>
        <v>Construção de corpo de aterro com material de 3ª categoria oriundo de corte</v>
      </c>
      <c r="E24" s="354" t="str">
        <f ca="1">INDEX(MC_Dispositivo!B:E,MATCH('Quantitativo_MG-262'!C24,MC_Dispositivo!B:B,0),4)</f>
        <v>m³</v>
      </c>
      <c r="F24" s="356" cm="1">
        <f t="array" aca="1" ref="F24" ca="1">IF($BS$1="Todos",SUM(IF(($BS$1="todos")*(MC_Dispositivo!$B$54:$B$212=$C24),MC_Dispositivo!$F$54:$BE$212)),SUM(IF((MC_Dispositivo!$F$36:$BE$36=$BS$1)*(MC_Dispositivo!$B$54:$B$212=$C24),MC_Dispositivo!$F$54:$BE$212)))</f>
        <v>0</v>
      </c>
      <c r="G24" s="357" cm="1">
        <f t="array" aca="1" ref="G24" ca="1">SUM(IF((MC_Dispositivo!$B$53:$B$189=$C24)*(MC_Dispositivo!$F$36:$BE$36=$BS$1)*(MC_Dispositivo!$F$43:$BE$43=G$1),MC_Dispositivo!$F$53:$BE$189))</f>
        <v>0</v>
      </c>
      <c r="H24" s="357" cm="1">
        <f t="array" aca="1" ref="H24" ca="1">SUM(IF((MC_Dispositivo!$B$53:$B$189=$C24)*(MC_Dispositivo!$F$36:$BE$36=$BS$1)*(MC_Dispositivo!$F$43:$BE$43=H$1),MC_Dispositivo!$F$53:$BE$189))</f>
        <v>0</v>
      </c>
      <c r="I24" s="357" cm="1">
        <f t="array" aca="1" ref="I24" ca="1">SUM(IF((MC_Dispositivo!$B$53:$B$189=$C24)*(MC_Dispositivo!$F$36:$BE$36=$BS$1)*(MC_Dispositivo!$F$43:$BE$43=I$1),MC_Dispositivo!$F$53:$BE$189))</f>
        <v>0</v>
      </c>
      <c r="J24" s="357" cm="1">
        <f t="array" aca="1" ref="J24" ca="1">SUM(IF((MC_Dispositivo!$B$53:$B$189=$C24)*(MC_Dispositivo!$F$36:$BE$36=$BS$1)*(MC_Dispositivo!$F$43:$BE$43=J$1),MC_Dispositivo!$F$53:$BE$189))</f>
        <v>0</v>
      </c>
      <c r="K24" s="357" cm="1">
        <f t="array" aca="1" ref="K24" ca="1">SUM(IF((MC_Dispositivo!$B$53:$B$189=$C24)*(MC_Dispositivo!$F$36:$BE$36=$BS$1)*(MC_Dispositivo!$F$43:$BE$43=K$1),MC_Dispositivo!$F$53:$BE$189))</f>
        <v>0</v>
      </c>
      <c r="L24" s="357" cm="1">
        <f t="array" aca="1" ref="L24" ca="1">SUM(IF((MC_Dispositivo!$B$53:$B$189=$C24)*(MC_Dispositivo!$F$36:$BE$36=$BS$1)*(MC_Dispositivo!$F$43:$BE$43=L$1),MC_Dispositivo!$F$53:$BE$189))</f>
        <v>0</v>
      </c>
      <c r="M24" s="357" cm="1">
        <f t="array" aca="1" ref="M24" ca="1">SUM(IF((MC_Dispositivo!$B$53:$B$189=$C24)*(MC_Dispositivo!$F$36:$BE$36=$BS$1)*(MC_Dispositivo!$F$43:$BE$43=M$1),MC_Dispositivo!$F$53:$BE$189))</f>
        <v>0</v>
      </c>
      <c r="N24" s="357" cm="1">
        <f t="array" aca="1" ref="N24" ca="1">SUM(IF((MC_Dispositivo!$B$53:$B$189=$C24)*(MC_Dispositivo!$F$36:$BE$36=$BS$1)*(MC_Dispositivo!$F$43:$BE$43=N$1),MC_Dispositivo!$F$53:$BE$189))</f>
        <v>0</v>
      </c>
      <c r="O24" s="357" cm="1">
        <f t="array" aca="1" ref="O24" ca="1">SUM(IF((MC_Dispositivo!$B$53:$B$189=$C24)*(MC_Dispositivo!$F$36:$BE$36=$BS$1)*(MC_Dispositivo!$F$43:$BE$43=O$1),MC_Dispositivo!$F$53:$BE$189))</f>
        <v>0</v>
      </c>
      <c r="P24" s="357" cm="1">
        <f t="array" aca="1" ref="P24" ca="1">SUM(IF((MC_Dispositivo!$B$53:$B$189=$C24)*(MC_Dispositivo!$F$36:$BE$36=$BS$1)*(MC_Dispositivo!$F$43:$BE$43=P$1),MC_Dispositivo!$F$53:$BE$189))</f>
        <v>0</v>
      </c>
      <c r="Q24" s="357" cm="1">
        <f t="array" aca="1" ref="Q24" ca="1">SUM(IF((MC_Dispositivo!$B$53:$B$189=$C24)*(MC_Dispositivo!$F$36:$BE$36=$BS$1)*(MC_Dispositivo!$F$43:$BE$43=Q$1),MC_Dispositivo!$F$53:$BE$189))</f>
        <v>0</v>
      </c>
      <c r="R24" s="357" cm="1">
        <f t="array" aca="1" ref="R24" ca="1">SUM(IF((MC_Dispositivo!$B$53:$B$189=$C24)*(MC_Dispositivo!$F$36:$BE$36=$BS$1)*(MC_Dispositivo!$F$43:$BE$43=R$1),MC_Dispositivo!$F$53:$BE$189))</f>
        <v>0</v>
      </c>
      <c r="S24" s="357" cm="1">
        <f t="array" aca="1" ref="S24" ca="1">SUM(IF((MC_Dispositivo!$B$53:$B$189=$C24)*(MC_Dispositivo!$F$36:$BE$36=$BS$1)*(MC_Dispositivo!$F$43:$BE$43=S$1),MC_Dispositivo!$F$53:$BE$189))</f>
        <v>0</v>
      </c>
      <c r="T24" s="357" cm="1">
        <f t="array" aca="1" ref="T24" ca="1">SUM(IF((MC_Dispositivo!$B$53:$B$189=$C24)*(MC_Dispositivo!$F$36:$BE$36=$BS$1)*(MC_Dispositivo!$F$43:$BE$43=T$1),MC_Dispositivo!$F$53:$BE$189))</f>
        <v>0</v>
      </c>
      <c r="U24" s="357" cm="1">
        <f t="array" aca="1" ref="U24" ca="1">SUM(IF((MC_Dispositivo!$B$53:$B$189=$C24)*(MC_Dispositivo!$F$36:$BE$36=$BS$1)*(MC_Dispositivo!$F$43:$BE$43=U$1),MC_Dispositivo!$F$53:$BE$189))</f>
        <v>0</v>
      </c>
      <c r="V24" s="357" cm="1">
        <f t="array" aca="1" ref="V24" ca="1">SUM(IF((MC_Dispositivo!$B$53:$B$189=$C24)*(MC_Dispositivo!$F$36:$BE$36=$BS$1)*(MC_Dispositivo!$F$43:$BE$43=V$1),MC_Dispositivo!$F$53:$BE$189))</f>
        <v>0</v>
      </c>
      <c r="W24" s="357" cm="1">
        <f t="array" aca="1" ref="W24" ca="1">SUM(IF((MC_Dispositivo!$B$53:$B$189=$C24)*(MC_Dispositivo!$F$36:$BE$36=$BS$1)*(MC_Dispositivo!$F$43:$BE$43=W$1),MC_Dispositivo!$F$53:$BE$189))</f>
        <v>0</v>
      </c>
      <c r="X24" s="357" cm="1">
        <f t="array" aca="1" ref="X24" ca="1">SUM(IF((MC_Dispositivo!$B$53:$B$189=$C24)*(MC_Dispositivo!$F$36:$BE$36=$BS$1)*(MC_Dispositivo!$F$43:$BE$43=X$1),MC_Dispositivo!$F$53:$BE$189))</f>
        <v>0</v>
      </c>
      <c r="Y24" s="357" cm="1">
        <f t="array" aca="1" ref="Y24" ca="1">SUM(IF((MC_Dispositivo!$B$53:$B$189=$C24)*(MC_Dispositivo!$F$36:$BE$36=$BS$1)*(MC_Dispositivo!$F$43:$BE$43=Y$1),MC_Dispositivo!$F$53:$BE$189))</f>
        <v>0</v>
      </c>
      <c r="Z24" s="357" cm="1">
        <f t="array" aca="1" ref="Z24" ca="1">SUM(IF((MC_Dispositivo!$B$53:$B$189=$C24)*(MC_Dispositivo!$F$36:$BE$36=$BS$1)*(MC_Dispositivo!$F$43:$BE$43=Z$1),MC_Dispositivo!$F$53:$BE$189))</f>
        <v>0</v>
      </c>
      <c r="AA24" s="357" cm="1">
        <f t="array" aca="1" ref="AA24" ca="1">SUM(IF((MC_Dispositivo!$B$53:$B$189=$C24)*(MC_Dispositivo!$F$36:$BE$36=$BS$1)*(MC_Dispositivo!$F$43:$BE$43=AA$1),MC_Dispositivo!$F$53:$BE$189))</f>
        <v>0</v>
      </c>
      <c r="AB24" s="357" cm="1">
        <f t="array" aca="1" ref="AB24" ca="1">SUM(IF((MC_Dispositivo!$B$53:$B$189=$C24)*(MC_Dispositivo!$F$36:$BE$36=$BS$1)*(MC_Dispositivo!$F$43:$BE$43=AB$1),MC_Dispositivo!$F$53:$BE$189))</f>
        <v>0</v>
      </c>
      <c r="AC24" s="357" cm="1">
        <f t="array" aca="1" ref="AC24" ca="1">SUM(IF((MC_Dispositivo!$B$53:$B$189=$C24)*(MC_Dispositivo!$F$36:$BE$36=$BS$1)*(MC_Dispositivo!$F$43:$BE$43=AC$1),MC_Dispositivo!$F$53:$BE$189))</f>
        <v>0</v>
      </c>
      <c r="AD24" s="357" cm="1">
        <f t="array" aca="1" ref="AD24" ca="1">SUM(IF((MC_Dispositivo!$B$53:$B$189=$C24)*(MC_Dispositivo!$F$36:$BE$36=$BS$1)*(MC_Dispositivo!$F$43:$BE$43=AD$1),MC_Dispositivo!$F$53:$BE$189))</f>
        <v>0</v>
      </c>
      <c r="AE24" s="357" cm="1">
        <f t="array" aca="1" ref="AE24" ca="1">SUM(IF((MC_Dispositivo!$B$53:$B$189=$C24)*(MC_Dispositivo!$F$36:$BE$36=$BS$1)*(MC_Dispositivo!$F$43:$BE$43=AE$1),MC_Dispositivo!$F$53:$BE$189))</f>
        <v>0</v>
      </c>
      <c r="AF24" s="357" cm="1">
        <f t="array" aca="1" ref="AF24" ca="1">SUM(IF((MC_Dispositivo!$B$53:$B$189=$C24)*(MC_Dispositivo!$F$36:$BE$36=$BS$1)*(MC_Dispositivo!$F$43:$BE$43=AF$1),MC_Dispositivo!$F$53:$BE$189))</f>
        <v>0</v>
      </c>
      <c r="AG24" s="357" cm="1">
        <f t="array" aca="1" ref="AG24" ca="1">SUM(IF((MC_Dispositivo!$B$53:$B$189=$C24)*(MC_Dispositivo!$F$36:$BE$36=$BS$1)*(MC_Dispositivo!$F$43:$BE$43=AG$1),MC_Dispositivo!$F$53:$BE$189))</f>
        <v>0</v>
      </c>
      <c r="AH24" s="357" cm="1">
        <f t="array" aca="1" ref="AH24" ca="1">SUM(IF((MC_Dispositivo!$B$53:$B$189=$C24)*(MC_Dispositivo!$F$36:$BE$36=$BS$1)*(MC_Dispositivo!$F$43:$BE$43=AH$1),MC_Dispositivo!$F$53:$BE$189))</f>
        <v>0</v>
      </c>
      <c r="AI24" s="357" cm="1">
        <f t="array" aca="1" ref="AI24" ca="1">SUM(IF((MC_Dispositivo!$B$53:$B$189=$C24)*(MC_Dispositivo!$F$36:$BE$36=$BS$1)*(MC_Dispositivo!$F$43:$BE$43=AI$1),MC_Dispositivo!$F$53:$BE$189))</f>
        <v>0</v>
      </c>
      <c r="AJ24" s="357" cm="1">
        <f t="array" aca="1" ref="AJ24" ca="1">SUM(IF((MC_Dispositivo!$B$53:$B$189=$C24)*(MC_Dispositivo!$F$36:$BE$36=$BS$1)*(MC_Dispositivo!$F$43:$BE$43=AJ$1),MC_Dispositivo!$F$53:$BE$189))</f>
        <v>0</v>
      </c>
      <c r="AK24" s="358">
        <f ca="1">IF(A24="","",INDEX([10]TPU!$G:$G,MATCH($A24,[10]TPU!$A:$A,0)))</f>
        <v>20.55</v>
      </c>
      <c r="AL24" s="359">
        <f t="shared" ca="1" si="9"/>
        <v>0</v>
      </c>
      <c r="AM24" s="359">
        <f t="shared" ca="1" si="9"/>
        <v>0</v>
      </c>
      <c r="AN24" s="359">
        <f t="shared" ca="1" si="9"/>
        <v>0</v>
      </c>
      <c r="AO24" s="359">
        <f t="shared" ca="1" si="9"/>
        <v>0</v>
      </c>
      <c r="AP24" s="359">
        <f t="shared" ca="1" si="9"/>
        <v>0</v>
      </c>
      <c r="AQ24" s="359">
        <f t="shared" ca="1" si="9"/>
        <v>0</v>
      </c>
      <c r="AR24" s="359">
        <f t="shared" ca="1" si="9"/>
        <v>0</v>
      </c>
      <c r="AS24" s="359">
        <f t="shared" ca="1" si="9"/>
        <v>0</v>
      </c>
      <c r="AT24" s="359">
        <f t="shared" ca="1" si="9"/>
        <v>0</v>
      </c>
      <c r="AU24" s="359">
        <f t="shared" ca="1" si="9"/>
        <v>0</v>
      </c>
      <c r="AV24" s="359">
        <f t="shared" ca="1" si="9"/>
        <v>0</v>
      </c>
      <c r="AW24" s="359">
        <f t="shared" ca="1" si="9"/>
        <v>0</v>
      </c>
      <c r="AX24" s="359">
        <f t="shared" ca="1" si="9"/>
        <v>0</v>
      </c>
      <c r="AY24" s="359">
        <f t="shared" ca="1" si="9"/>
        <v>0</v>
      </c>
      <c r="AZ24" s="359">
        <f t="shared" ca="1" si="9"/>
        <v>0</v>
      </c>
      <c r="BA24" s="359">
        <f t="shared" ca="1" si="9"/>
        <v>0</v>
      </c>
      <c r="BB24" s="359">
        <f t="shared" ca="1" si="9"/>
        <v>0</v>
      </c>
      <c r="BC24" s="359">
        <f t="shared" ca="1" si="9"/>
        <v>0</v>
      </c>
      <c r="BD24" s="359">
        <f t="shared" ca="1" si="9"/>
        <v>0</v>
      </c>
      <c r="BE24" s="359">
        <f t="shared" ca="1" si="9"/>
        <v>0</v>
      </c>
      <c r="BF24" s="359">
        <f t="shared" ca="1" si="9"/>
        <v>0</v>
      </c>
      <c r="BG24" s="359">
        <f t="shared" ca="1" si="9"/>
        <v>0</v>
      </c>
      <c r="BH24" s="359">
        <f t="shared" ca="1" si="9"/>
        <v>0</v>
      </c>
      <c r="BI24" s="359">
        <f t="shared" ca="1" si="9"/>
        <v>0</v>
      </c>
      <c r="BJ24" s="359">
        <f t="shared" ca="1" si="9"/>
        <v>0</v>
      </c>
      <c r="BK24" s="359">
        <f t="shared" ca="1" si="9"/>
        <v>0</v>
      </c>
      <c r="BL24" s="359">
        <f t="shared" ca="1" si="9"/>
        <v>0</v>
      </c>
      <c r="BM24" s="359">
        <f t="shared" ca="1" si="9"/>
        <v>0</v>
      </c>
      <c r="BN24" s="359">
        <f t="shared" ca="1" si="9"/>
        <v>0</v>
      </c>
      <c r="BO24" s="359">
        <f t="shared" ca="1" si="9"/>
        <v>0</v>
      </c>
      <c r="BP24" s="358">
        <f t="shared" ca="1" si="4"/>
        <v>0</v>
      </c>
      <c r="BQ24" s="206"/>
      <c r="BR24" s="234" t="str">
        <f t="shared" si="5"/>
        <v/>
      </c>
    </row>
    <row r="25" spans="1:75" ht="20.100000000000001" customHeight="1" outlineLevel="1" x14ac:dyDescent="0.2">
      <c r="A25" s="354">
        <f ca="1">INDEX(MC_Dispositivo!B:E,MATCH('Quantitativo_MG-262'!C25,MC_Dispositivo!B:B,0),2)</f>
        <v>4016008</v>
      </c>
      <c r="B25" s="354" t="str">
        <f ca="1">INDEX([10]TPU!$B:$B,MATCH($A25,[10]TPU!$A:$A,0))</f>
        <v>SICRO</v>
      </c>
      <c r="C25" s="354" t="s">
        <v>64</v>
      </c>
      <c r="D25" s="355" t="str">
        <f ca="1">INDEX(MC_Dispositivo!B:E,MATCH('Quantitativo_MG-262'!C25,MC_Dispositivo!B:B,0),3)</f>
        <v>Escavação e carga de material de jazida com trator de 127 kW e carregadeira de 3,4 m³</v>
      </c>
      <c r="E25" s="354" t="str">
        <f ca="1">INDEX(MC_Dispositivo!B:E,MATCH('Quantitativo_MG-262'!C25,MC_Dispositivo!B:B,0),4)</f>
        <v>m³</v>
      </c>
      <c r="F25" s="356" cm="1">
        <f t="array" aca="1" ref="F25" ca="1">IF($BS$1="Todos",SUM(IF(($BS$1="todos")*(MC_Dispositivo!$B$54:$B$212=$C25),MC_Dispositivo!$F$54:$BE$212)),SUM(IF((MC_Dispositivo!$F$36:$BE$36=$BS$1)*(MC_Dispositivo!$B$54:$B$212=$C25),MC_Dispositivo!$F$54:$BE$212)))</f>
        <v>0</v>
      </c>
      <c r="G25" s="357" cm="1">
        <f t="array" aca="1" ref="G25" ca="1">SUM(IF((MC_Dispositivo!$B$53:$B$189=$C25)*(MC_Dispositivo!$F$36:$BE$36=$BS$1)*(MC_Dispositivo!$F$43:$BE$43=G$1),MC_Dispositivo!$F$53:$BE$189))</f>
        <v>0</v>
      </c>
      <c r="H25" s="357" cm="1">
        <f t="array" aca="1" ref="H25" ca="1">SUM(IF((MC_Dispositivo!$B$53:$B$189=$C25)*(MC_Dispositivo!$F$36:$BE$36=$BS$1)*(MC_Dispositivo!$F$43:$BE$43=H$1),MC_Dispositivo!$F$53:$BE$189))</f>
        <v>0</v>
      </c>
      <c r="I25" s="357" cm="1">
        <f t="array" aca="1" ref="I25" ca="1">SUM(IF((MC_Dispositivo!$B$53:$B$189=$C25)*(MC_Dispositivo!$F$36:$BE$36=$BS$1)*(MC_Dispositivo!$F$43:$BE$43=I$1),MC_Dispositivo!$F$53:$BE$189))</f>
        <v>0</v>
      </c>
      <c r="J25" s="357" cm="1">
        <f t="array" aca="1" ref="J25" ca="1">SUM(IF((MC_Dispositivo!$B$53:$B$189=$C25)*(MC_Dispositivo!$F$36:$BE$36=$BS$1)*(MC_Dispositivo!$F$43:$BE$43=J$1),MC_Dispositivo!$F$53:$BE$189))</f>
        <v>0</v>
      </c>
      <c r="K25" s="357" cm="1">
        <f t="array" aca="1" ref="K25" ca="1">SUM(IF((MC_Dispositivo!$B$53:$B$189=$C25)*(MC_Dispositivo!$F$36:$BE$36=$BS$1)*(MC_Dispositivo!$F$43:$BE$43=K$1),MC_Dispositivo!$F$53:$BE$189))</f>
        <v>0</v>
      </c>
      <c r="L25" s="357" cm="1">
        <f t="array" aca="1" ref="L25" ca="1">SUM(IF((MC_Dispositivo!$B$53:$B$189=$C25)*(MC_Dispositivo!$F$36:$BE$36=$BS$1)*(MC_Dispositivo!$F$43:$BE$43=L$1),MC_Dispositivo!$F$53:$BE$189))</f>
        <v>0</v>
      </c>
      <c r="M25" s="357" cm="1">
        <f t="array" aca="1" ref="M25" ca="1">SUM(IF((MC_Dispositivo!$B$53:$B$189=$C25)*(MC_Dispositivo!$F$36:$BE$36=$BS$1)*(MC_Dispositivo!$F$43:$BE$43=M$1),MC_Dispositivo!$F$53:$BE$189))</f>
        <v>0</v>
      </c>
      <c r="N25" s="357" cm="1">
        <f t="array" aca="1" ref="N25" ca="1">SUM(IF((MC_Dispositivo!$B$53:$B$189=$C25)*(MC_Dispositivo!$F$36:$BE$36=$BS$1)*(MC_Dispositivo!$F$43:$BE$43=N$1),MC_Dispositivo!$F$53:$BE$189))</f>
        <v>0</v>
      </c>
      <c r="O25" s="357" cm="1">
        <f t="array" aca="1" ref="O25" ca="1">SUM(IF((MC_Dispositivo!$B$53:$B$189=$C25)*(MC_Dispositivo!$F$36:$BE$36=$BS$1)*(MC_Dispositivo!$F$43:$BE$43=O$1),MC_Dispositivo!$F$53:$BE$189))</f>
        <v>0</v>
      </c>
      <c r="P25" s="357" cm="1">
        <f t="array" aca="1" ref="P25" ca="1">SUM(IF((MC_Dispositivo!$B$53:$B$189=$C25)*(MC_Dispositivo!$F$36:$BE$36=$BS$1)*(MC_Dispositivo!$F$43:$BE$43=P$1),MC_Dispositivo!$F$53:$BE$189))</f>
        <v>0</v>
      </c>
      <c r="Q25" s="357" cm="1">
        <f t="array" aca="1" ref="Q25" ca="1">SUM(IF((MC_Dispositivo!$B$53:$B$189=$C25)*(MC_Dispositivo!$F$36:$BE$36=$BS$1)*(MC_Dispositivo!$F$43:$BE$43=Q$1),MC_Dispositivo!$F$53:$BE$189))</f>
        <v>0</v>
      </c>
      <c r="R25" s="357" cm="1">
        <f t="array" aca="1" ref="R25" ca="1">SUM(IF((MC_Dispositivo!$B$53:$B$189=$C25)*(MC_Dispositivo!$F$36:$BE$36=$BS$1)*(MC_Dispositivo!$F$43:$BE$43=R$1),MC_Dispositivo!$F$53:$BE$189))</f>
        <v>0</v>
      </c>
      <c r="S25" s="357" cm="1">
        <f t="array" aca="1" ref="S25" ca="1">SUM(IF((MC_Dispositivo!$B$53:$B$189=$C25)*(MC_Dispositivo!$F$36:$BE$36=$BS$1)*(MC_Dispositivo!$F$43:$BE$43=S$1),MC_Dispositivo!$F$53:$BE$189))</f>
        <v>0</v>
      </c>
      <c r="T25" s="357" cm="1">
        <f t="array" aca="1" ref="T25" ca="1">SUM(IF((MC_Dispositivo!$B$53:$B$189=$C25)*(MC_Dispositivo!$F$36:$BE$36=$BS$1)*(MC_Dispositivo!$F$43:$BE$43=T$1),MC_Dispositivo!$F$53:$BE$189))</f>
        <v>0</v>
      </c>
      <c r="U25" s="357" cm="1">
        <f t="array" aca="1" ref="U25" ca="1">SUM(IF((MC_Dispositivo!$B$53:$B$189=$C25)*(MC_Dispositivo!$F$36:$BE$36=$BS$1)*(MC_Dispositivo!$F$43:$BE$43=U$1),MC_Dispositivo!$F$53:$BE$189))</f>
        <v>0</v>
      </c>
      <c r="V25" s="357" cm="1">
        <f t="array" aca="1" ref="V25" ca="1">SUM(IF((MC_Dispositivo!$B$53:$B$189=$C25)*(MC_Dispositivo!$F$36:$BE$36=$BS$1)*(MC_Dispositivo!$F$43:$BE$43=V$1),MC_Dispositivo!$F$53:$BE$189))</f>
        <v>0</v>
      </c>
      <c r="W25" s="357" cm="1">
        <f t="array" aca="1" ref="W25" ca="1">SUM(IF((MC_Dispositivo!$B$53:$B$189=$C25)*(MC_Dispositivo!$F$36:$BE$36=$BS$1)*(MC_Dispositivo!$F$43:$BE$43=W$1),MC_Dispositivo!$F$53:$BE$189))</f>
        <v>0</v>
      </c>
      <c r="X25" s="357" cm="1">
        <f t="array" aca="1" ref="X25" ca="1">SUM(IF((MC_Dispositivo!$B$53:$B$189=$C25)*(MC_Dispositivo!$F$36:$BE$36=$BS$1)*(MC_Dispositivo!$F$43:$BE$43=X$1),MC_Dispositivo!$F$53:$BE$189))</f>
        <v>0</v>
      </c>
      <c r="Y25" s="357" cm="1">
        <f t="array" aca="1" ref="Y25" ca="1">SUM(IF((MC_Dispositivo!$B$53:$B$189=$C25)*(MC_Dispositivo!$F$36:$BE$36=$BS$1)*(MC_Dispositivo!$F$43:$BE$43=Y$1),MC_Dispositivo!$F$53:$BE$189))</f>
        <v>0</v>
      </c>
      <c r="Z25" s="357" cm="1">
        <f t="array" aca="1" ref="Z25" ca="1">SUM(IF((MC_Dispositivo!$B$53:$B$189=$C25)*(MC_Dispositivo!$F$36:$BE$36=$BS$1)*(MC_Dispositivo!$F$43:$BE$43=Z$1),MC_Dispositivo!$F$53:$BE$189))</f>
        <v>0</v>
      </c>
      <c r="AA25" s="357" cm="1">
        <f t="array" aca="1" ref="AA25" ca="1">SUM(IF((MC_Dispositivo!$B$53:$B$189=$C25)*(MC_Dispositivo!$F$36:$BE$36=$BS$1)*(MC_Dispositivo!$F$43:$BE$43=AA$1),MC_Dispositivo!$F$53:$BE$189))</f>
        <v>0</v>
      </c>
      <c r="AB25" s="357" cm="1">
        <f t="array" aca="1" ref="AB25" ca="1">SUM(IF((MC_Dispositivo!$B$53:$B$189=$C25)*(MC_Dispositivo!$F$36:$BE$36=$BS$1)*(MC_Dispositivo!$F$43:$BE$43=AB$1),MC_Dispositivo!$F$53:$BE$189))</f>
        <v>0</v>
      </c>
      <c r="AC25" s="357" cm="1">
        <f t="array" aca="1" ref="AC25" ca="1">SUM(IF((MC_Dispositivo!$B$53:$B$189=$C25)*(MC_Dispositivo!$F$36:$BE$36=$BS$1)*(MC_Dispositivo!$F$43:$BE$43=AC$1),MC_Dispositivo!$F$53:$BE$189))</f>
        <v>0</v>
      </c>
      <c r="AD25" s="357" cm="1">
        <f t="array" aca="1" ref="AD25" ca="1">SUM(IF((MC_Dispositivo!$B$53:$B$189=$C25)*(MC_Dispositivo!$F$36:$BE$36=$BS$1)*(MC_Dispositivo!$F$43:$BE$43=AD$1),MC_Dispositivo!$F$53:$BE$189))</f>
        <v>0</v>
      </c>
      <c r="AE25" s="357" cm="1">
        <f t="array" aca="1" ref="AE25" ca="1">SUM(IF((MC_Dispositivo!$B$53:$B$189=$C25)*(MC_Dispositivo!$F$36:$BE$36=$BS$1)*(MC_Dispositivo!$F$43:$BE$43=AE$1),MC_Dispositivo!$F$53:$BE$189))</f>
        <v>0</v>
      </c>
      <c r="AF25" s="357" cm="1">
        <f t="array" aca="1" ref="AF25" ca="1">SUM(IF((MC_Dispositivo!$B$53:$B$189=$C25)*(MC_Dispositivo!$F$36:$BE$36=$BS$1)*(MC_Dispositivo!$F$43:$BE$43=AF$1),MC_Dispositivo!$F$53:$BE$189))</f>
        <v>0</v>
      </c>
      <c r="AG25" s="357" cm="1">
        <f t="array" aca="1" ref="AG25" ca="1">SUM(IF((MC_Dispositivo!$B$53:$B$189=$C25)*(MC_Dispositivo!$F$36:$BE$36=$BS$1)*(MC_Dispositivo!$F$43:$BE$43=AG$1),MC_Dispositivo!$F$53:$BE$189))</f>
        <v>0</v>
      </c>
      <c r="AH25" s="357" cm="1">
        <f t="array" aca="1" ref="AH25" ca="1">SUM(IF((MC_Dispositivo!$B$53:$B$189=$C25)*(MC_Dispositivo!$F$36:$BE$36=$BS$1)*(MC_Dispositivo!$F$43:$BE$43=AH$1),MC_Dispositivo!$F$53:$BE$189))</f>
        <v>0</v>
      </c>
      <c r="AI25" s="357" cm="1">
        <f t="array" aca="1" ref="AI25" ca="1">SUM(IF((MC_Dispositivo!$B$53:$B$189=$C25)*(MC_Dispositivo!$F$36:$BE$36=$BS$1)*(MC_Dispositivo!$F$43:$BE$43=AI$1),MC_Dispositivo!$F$53:$BE$189))</f>
        <v>0</v>
      </c>
      <c r="AJ25" s="357" cm="1">
        <f t="array" aca="1" ref="AJ25" ca="1">SUM(IF((MC_Dispositivo!$B$53:$B$189=$C25)*(MC_Dispositivo!$F$36:$BE$36=$BS$1)*(MC_Dispositivo!$F$43:$BE$43=AJ$1),MC_Dispositivo!$F$53:$BE$189))</f>
        <v>0</v>
      </c>
      <c r="AK25" s="358">
        <f ca="1">IF(A25="","",INDEX([10]TPU!$G:$G,MATCH($A25,[10]TPU!$A:$A,0)))</f>
        <v>5.44</v>
      </c>
      <c r="AL25" s="359">
        <f t="shared" ca="1" si="9"/>
        <v>0</v>
      </c>
      <c r="AM25" s="359">
        <f t="shared" ca="1" si="9"/>
        <v>0</v>
      </c>
      <c r="AN25" s="359">
        <f t="shared" ca="1" si="9"/>
        <v>0</v>
      </c>
      <c r="AO25" s="359">
        <f t="shared" ca="1" si="9"/>
        <v>0</v>
      </c>
      <c r="AP25" s="359">
        <f t="shared" ca="1" si="9"/>
        <v>0</v>
      </c>
      <c r="AQ25" s="359">
        <f t="shared" ca="1" si="9"/>
        <v>0</v>
      </c>
      <c r="AR25" s="359">
        <f t="shared" ca="1" si="9"/>
        <v>0</v>
      </c>
      <c r="AS25" s="359">
        <f t="shared" ca="1" si="9"/>
        <v>0</v>
      </c>
      <c r="AT25" s="359">
        <f t="shared" ca="1" si="9"/>
        <v>0</v>
      </c>
      <c r="AU25" s="359">
        <f t="shared" ca="1" si="9"/>
        <v>0</v>
      </c>
      <c r="AV25" s="359">
        <f t="shared" ca="1" si="9"/>
        <v>0</v>
      </c>
      <c r="AW25" s="359">
        <f t="shared" ca="1" si="9"/>
        <v>0</v>
      </c>
      <c r="AX25" s="359">
        <f t="shared" ca="1" si="9"/>
        <v>0</v>
      </c>
      <c r="AY25" s="359">
        <f t="shared" ca="1" si="9"/>
        <v>0</v>
      </c>
      <c r="AZ25" s="359">
        <f t="shared" ca="1" si="9"/>
        <v>0</v>
      </c>
      <c r="BA25" s="359">
        <f t="shared" ca="1" si="9"/>
        <v>0</v>
      </c>
      <c r="BB25" s="359">
        <f t="shared" ca="1" si="9"/>
        <v>0</v>
      </c>
      <c r="BC25" s="359">
        <f t="shared" ca="1" si="9"/>
        <v>0</v>
      </c>
      <c r="BD25" s="359">
        <f t="shared" ca="1" si="9"/>
        <v>0</v>
      </c>
      <c r="BE25" s="359">
        <f t="shared" ca="1" si="9"/>
        <v>0</v>
      </c>
      <c r="BF25" s="359">
        <f t="shared" ca="1" si="9"/>
        <v>0</v>
      </c>
      <c r="BG25" s="359">
        <f t="shared" ca="1" si="9"/>
        <v>0</v>
      </c>
      <c r="BH25" s="359">
        <f t="shared" ca="1" si="9"/>
        <v>0</v>
      </c>
      <c r="BI25" s="359">
        <f t="shared" ca="1" si="9"/>
        <v>0</v>
      </c>
      <c r="BJ25" s="359">
        <f t="shared" ca="1" si="9"/>
        <v>0</v>
      </c>
      <c r="BK25" s="359">
        <f t="shared" ca="1" si="9"/>
        <v>0</v>
      </c>
      <c r="BL25" s="359">
        <f t="shared" ca="1" si="9"/>
        <v>0</v>
      </c>
      <c r="BM25" s="359">
        <f t="shared" ca="1" si="9"/>
        <v>0</v>
      </c>
      <c r="BN25" s="359">
        <f t="shared" ca="1" si="9"/>
        <v>0</v>
      </c>
      <c r="BO25" s="359">
        <f t="shared" ca="1" si="9"/>
        <v>0</v>
      </c>
      <c r="BP25" s="358">
        <f t="shared" ca="1" si="4"/>
        <v>0</v>
      </c>
      <c r="BQ25" s="206"/>
      <c r="BR25" s="234" t="str">
        <f t="shared" si="5"/>
        <v/>
      </c>
    </row>
    <row r="26" spans="1:75" ht="20.100000000000001" customHeight="1" outlineLevel="1" x14ac:dyDescent="0.2">
      <c r="A26" s="354" t="str">
        <f ca="1">INDEX(MC_Dispositivo!B:E,MATCH('Quantitativo_MG-262'!C26,MC_Dispositivo!B:B,0),2)</f>
        <v>RO-00881</v>
      </c>
      <c r="B26" s="354" t="str">
        <f ca="1">INDEX([10]TPU!$B:$B,MATCH($A26,[10]TPU!$A:$A,0))</f>
        <v>SICOR</v>
      </c>
      <c r="C26" s="354" t="s">
        <v>66</v>
      </c>
      <c r="D26" s="355" t="str">
        <f ca="1">INDEX(MC_Dispositivo!B:E,MATCH('Quantitativo_MG-262'!C26,MC_Dispositivo!B:B,0),3)</f>
        <v>Transporte com caminhão basculante de 6 m³ - rodovia pavimentada</v>
      </c>
      <c r="E26" s="354" t="str">
        <f ca="1">INDEX(MC_Dispositivo!B:E,MATCH('Quantitativo_MG-262'!C26,MC_Dispositivo!B:B,0),4)</f>
        <v>txkm</v>
      </c>
      <c r="F26" s="356" cm="1">
        <f t="array" aca="1" ref="F26" ca="1">IF($BS$1="Todos",SUM(IF(($BS$1="todos")*(MC_Dispositivo!$B$54:$B$212=$C26),MC_Dispositivo!$F$54:$BE$212)),SUM(IF((MC_Dispositivo!$F$36:$BE$36=$BS$1)*(MC_Dispositivo!$B$54:$B$212=$C26),MC_Dispositivo!$F$54:$BE$212)))</f>
        <v>0</v>
      </c>
      <c r="G26" s="357" cm="1">
        <f t="array" aca="1" ref="G26" ca="1">SUM(IF((MC_Dispositivo!$B$53:$B$189=$C26)*(MC_Dispositivo!$F$36:$BE$36=$BS$1)*(MC_Dispositivo!$F$43:$BE$43=G$1),MC_Dispositivo!$F$53:$BE$189))</f>
        <v>0</v>
      </c>
      <c r="H26" s="357" cm="1">
        <f t="array" aca="1" ref="H26" ca="1">SUM(IF((MC_Dispositivo!$B$53:$B$189=$C26)*(MC_Dispositivo!$F$36:$BE$36=$BS$1)*(MC_Dispositivo!$F$43:$BE$43=H$1),MC_Dispositivo!$F$53:$BE$189))</f>
        <v>0</v>
      </c>
      <c r="I26" s="357" cm="1">
        <f t="array" aca="1" ref="I26" ca="1">SUM(IF((MC_Dispositivo!$B$53:$B$189=$C26)*(MC_Dispositivo!$F$36:$BE$36=$BS$1)*(MC_Dispositivo!$F$43:$BE$43=I$1),MC_Dispositivo!$F$53:$BE$189))</f>
        <v>0</v>
      </c>
      <c r="J26" s="357" cm="1">
        <f t="array" aca="1" ref="J26" ca="1">SUM(IF((MC_Dispositivo!$B$53:$B$189=$C26)*(MC_Dispositivo!$F$36:$BE$36=$BS$1)*(MC_Dispositivo!$F$43:$BE$43=J$1),MC_Dispositivo!$F$53:$BE$189))</f>
        <v>0</v>
      </c>
      <c r="K26" s="357" cm="1">
        <f t="array" aca="1" ref="K26" ca="1">SUM(IF((MC_Dispositivo!$B$53:$B$189=$C26)*(MC_Dispositivo!$F$36:$BE$36=$BS$1)*(MC_Dispositivo!$F$43:$BE$43=K$1),MC_Dispositivo!$F$53:$BE$189))</f>
        <v>0</v>
      </c>
      <c r="L26" s="357" cm="1">
        <f t="array" aca="1" ref="L26" ca="1">SUM(IF((MC_Dispositivo!$B$53:$B$189=$C26)*(MC_Dispositivo!$F$36:$BE$36=$BS$1)*(MC_Dispositivo!$F$43:$BE$43=L$1),MC_Dispositivo!$F$53:$BE$189))</f>
        <v>0</v>
      </c>
      <c r="M26" s="357" cm="1">
        <f t="array" aca="1" ref="M26" ca="1">SUM(IF((MC_Dispositivo!$B$53:$B$189=$C26)*(MC_Dispositivo!$F$36:$BE$36=$BS$1)*(MC_Dispositivo!$F$43:$BE$43=M$1),MC_Dispositivo!$F$53:$BE$189))</f>
        <v>0</v>
      </c>
      <c r="N26" s="357" cm="1">
        <f t="array" aca="1" ref="N26" ca="1">SUM(IF((MC_Dispositivo!$B$53:$B$189=$C26)*(MC_Dispositivo!$F$36:$BE$36=$BS$1)*(MC_Dispositivo!$F$43:$BE$43=N$1),MC_Dispositivo!$F$53:$BE$189))</f>
        <v>0</v>
      </c>
      <c r="O26" s="357" cm="1">
        <f t="array" aca="1" ref="O26" ca="1">SUM(IF((MC_Dispositivo!$B$53:$B$189=$C26)*(MC_Dispositivo!$F$36:$BE$36=$BS$1)*(MC_Dispositivo!$F$43:$BE$43=O$1),MC_Dispositivo!$F$53:$BE$189))</f>
        <v>0</v>
      </c>
      <c r="P26" s="357" cm="1">
        <f t="array" aca="1" ref="P26" ca="1">SUM(IF((MC_Dispositivo!$B$53:$B$189=$C26)*(MC_Dispositivo!$F$36:$BE$36=$BS$1)*(MC_Dispositivo!$F$43:$BE$43=P$1),MC_Dispositivo!$F$53:$BE$189))</f>
        <v>0</v>
      </c>
      <c r="Q26" s="357" cm="1">
        <f t="array" aca="1" ref="Q26" ca="1">SUM(IF((MC_Dispositivo!$B$53:$B$189=$C26)*(MC_Dispositivo!$F$36:$BE$36=$BS$1)*(MC_Dispositivo!$F$43:$BE$43=Q$1),MC_Dispositivo!$F$53:$BE$189))</f>
        <v>0</v>
      </c>
      <c r="R26" s="357" cm="1">
        <f t="array" aca="1" ref="R26" ca="1">SUM(IF((MC_Dispositivo!$B$53:$B$189=$C26)*(MC_Dispositivo!$F$36:$BE$36=$BS$1)*(MC_Dispositivo!$F$43:$BE$43=R$1),MC_Dispositivo!$F$53:$BE$189))</f>
        <v>0</v>
      </c>
      <c r="S26" s="357" cm="1">
        <f t="array" aca="1" ref="S26" ca="1">SUM(IF((MC_Dispositivo!$B$53:$B$189=$C26)*(MC_Dispositivo!$F$36:$BE$36=$BS$1)*(MC_Dispositivo!$F$43:$BE$43=S$1),MC_Dispositivo!$F$53:$BE$189))</f>
        <v>0</v>
      </c>
      <c r="T26" s="357" cm="1">
        <f t="array" aca="1" ref="T26" ca="1">SUM(IF((MC_Dispositivo!$B$53:$B$189=$C26)*(MC_Dispositivo!$F$36:$BE$36=$BS$1)*(MC_Dispositivo!$F$43:$BE$43=T$1),MC_Dispositivo!$F$53:$BE$189))</f>
        <v>0</v>
      </c>
      <c r="U26" s="357" cm="1">
        <f t="array" aca="1" ref="U26" ca="1">SUM(IF((MC_Dispositivo!$B$53:$B$189=$C26)*(MC_Dispositivo!$F$36:$BE$36=$BS$1)*(MC_Dispositivo!$F$43:$BE$43=U$1),MC_Dispositivo!$F$53:$BE$189))</f>
        <v>0</v>
      </c>
      <c r="V26" s="357" cm="1">
        <f t="array" aca="1" ref="V26" ca="1">SUM(IF((MC_Dispositivo!$B$53:$B$189=$C26)*(MC_Dispositivo!$F$36:$BE$36=$BS$1)*(MC_Dispositivo!$F$43:$BE$43=V$1),MC_Dispositivo!$F$53:$BE$189))</f>
        <v>0</v>
      </c>
      <c r="W26" s="357" cm="1">
        <f t="array" aca="1" ref="W26" ca="1">SUM(IF((MC_Dispositivo!$B$53:$B$189=$C26)*(MC_Dispositivo!$F$36:$BE$36=$BS$1)*(MC_Dispositivo!$F$43:$BE$43=W$1),MC_Dispositivo!$F$53:$BE$189))</f>
        <v>0</v>
      </c>
      <c r="X26" s="357" cm="1">
        <f t="array" aca="1" ref="X26" ca="1">SUM(IF((MC_Dispositivo!$B$53:$B$189=$C26)*(MC_Dispositivo!$F$36:$BE$36=$BS$1)*(MC_Dispositivo!$F$43:$BE$43=X$1),MC_Dispositivo!$F$53:$BE$189))</f>
        <v>0</v>
      </c>
      <c r="Y26" s="357" cm="1">
        <f t="array" aca="1" ref="Y26" ca="1">SUM(IF((MC_Dispositivo!$B$53:$B$189=$C26)*(MC_Dispositivo!$F$36:$BE$36=$BS$1)*(MC_Dispositivo!$F$43:$BE$43=Y$1),MC_Dispositivo!$F$53:$BE$189))</f>
        <v>0</v>
      </c>
      <c r="Z26" s="357" cm="1">
        <f t="array" aca="1" ref="Z26" ca="1">SUM(IF((MC_Dispositivo!$B$53:$B$189=$C26)*(MC_Dispositivo!$F$36:$BE$36=$BS$1)*(MC_Dispositivo!$F$43:$BE$43=Z$1),MC_Dispositivo!$F$53:$BE$189))</f>
        <v>0</v>
      </c>
      <c r="AA26" s="357" cm="1">
        <f t="array" aca="1" ref="AA26" ca="1">SUM(IF((MC_Dispositivo!$B$53:$B$189=$C26)*(MC_Dispositivo!$F$36:$BE$36=$BS$1)*(MC_Dispositivo!$F$43:$BE$43=AA$1),MC_Dispositivo!$F$53:$BE$189))</f>
        <v>0</v>
      </c>
      <c r="AB26" s="357" cm="1">
        <f t="array" aca="1" ref="AB26" ca="1">SUM(IF((MC_Dispositivo!$B$53:$B$189=$C26)*(MC_Dispositivo!$F$36:$BE$36=$BS$1)*(MC_Dispositivo!$F$43:$BE$43=AB$1),MC_Dispositivo!$F$53:$BE$189))</f>
        <v>0</v>
      </c>
      <c r="AC26" s="357" cm="1">
        <f t="array" aca="1" ref="AC26" ca="1">SUM(IF((MC_Dispositivo!$B$53:$B$189=$C26)*(MC_Dispositivo!$F$36:$BE$36=$BS$1)*(MC_Dispositivo!$F$43:$BE$43=AC$1),MC_Dispositivo!$F$53:$BE$189))</f>
        <v>0</v>
      </c>
      <c r="AD26" s="357" cm="1">
        <f t="array" aca="1" ref="AD26" ca="1">SUM(IF((MC_Dispositivo!$B$53:$B$189=$C26)*(MC_Dispositivo!$F$36:$BE$36=$BS$1)*(MC_Dispositivo!$F$43:$BE$43=AD$1),MC_Dispositivo!$F$53:$BE$189))</f>
        <v>0</v>
      </c>
      <c r="AE26" s="357" cm="1">
        <f t="array" aca="1" ref="AE26" ca="1">SUM(IF((MC_Dispositivo!$B$53:$B$189=$C26)*(MC_Dispositivo!$F$36:$BE$36=$BS$1)*(MC_Dispositivo!$F$43:$BE$43=AE$1),MC_Dispositivo!$F$53:$BE$189))</f>
        <v>0</v>
      </c>
      <c r="AF26" s="357" cm="1">
        <f t="array" aca="1" ref="AF26" ca="1">SUM(IF((MC_Dispositivo!$B$53:$B$189=$C26)*(MC_Dispositivo!$F$36:$BE$36=$BS$1)*(MC_Dispositivo!$F$43:$BE$43=AF$1),MC_Dispositivo!$F$53:$BE$189))</f>
        <v>0</v>
      </c>
      <c r="AG26" s="357" cm="1">
        <f t="array" aca="1" ref="AG26" ca="1">SUM(IF((MC_Dispositivo!$B$53:$B$189=$C26)*(MC_Dispositivo!$F$36:$BE$36=$BS$1)*(MC_Dispositivo!$F$43:$BE$43=AG$1),MC_Dispositivo!$F$53:$BE$189))</f>
        <v>0</v>
      </c>
      <c r="AH26" s="357" cm="1">
        <f t="array" aca="1" ref="AH26" ca="1">SUM(IF((MC_Dispositivo!$B$53:$B$189=$C26)*(MC_Dispositivo!$F$36:$BE$36=$BS$1)*(MC_Dispositivo!$F$43:$BE$43=AH$1),MC_Dispositivo!$F$53:$BE$189))</f>
        <v>0</v>
      </c>
      <c r="AI26" s="357" cm="1">
        <f t="array" aca="1" ref="AI26" ca="1">SUM(IF((MC_Dispositivo!$B$53:$B$189=$C26)*(MC_Dispositivo!$F$36:$BE$36=$BS$1)*(MC_Dispositivo!$F$43:$BE$43=AI$1),MC_Dispositivo!$F$53:$BE$189))</f>
        <v>0</v>
      </c>
      <c r="AJ26" s="357" cm="1">
        <f t="array" aca="1" ref="AJ26" ca="1">SUM(IF((MC_Dispositivo!$B$53:$B$189=$C26)*(MC_Dispositivo!$F$36:$BE$36=$BS$1)*(MC_Dispositivo!$F$43:$BE$43=AJ$1),MC_Dispositivo!$F$53:$BE$189))</f>
        <v>0</v>
      </c>
      <c r="AK26" s="358">
        <f ca="1">IF(A26="","",INDEX([10]TPU!$G:$G,MATCH($A26,[10]TPU!$A:$A,0)))</f>
        <v>0.96</v>
      </c>
      <c r="AL26" s="359">
        <f t="shared" ca="1" si="9"/>
        <v>0</v>
      </c>
      <c r="AM26" s="359">
        <f t="shared" ca="1" si="9"/>
        <v>0</v>
      </c>
      <c r="AN26" s="359">
        <f t="shared" ca="1" si="9"/>
        <v>0</v>
      </c>
      <c r="AO26" s="359">
        <f t="shared" ca="1" si="9"/>
        <v>0</v>
      </c>
      <c r="AP26" s="359">
        <f t="shared" ca="1" si="9"/>
        <v>0</v>
      </c>
      <c r="AQ26" s="359">
        <f t="shared" ca="1" si="9"/>
        <v>0</v>
      </c>
      <c r="AR26" s="359">
        <f t="shared" ca="1" si="9"/>
        <v>0</v>
      </c>
      <c r="AS26" s="359">
        <f t="shared" ca="1" si="9"/>
        <v>0</v>
      </c>
      <c r="AT26" s="359">
        <f t="shared" ca="1" si="9"/>
        <v>0</v>
      </c>
      <c r="AU26" s="359">
        <f t="shared" ca="1" si="9"/>
        <v>0</v>
      </c>
      <c r="AV26" s="359">
        <f t="shared" ca="1" si="9"/>
        <v>0</v>
      </c>
      <c r="AW26" s="359">
        <f t="shared" ca="1" si="9"/>
        <v>0</v>
      </c>
      <c r="AX26" s="359">
        <f t="shared" ca="1" si="9"/>
        <v>0</v>
      </c>
      <c r="AY26" s="359">
        <f t="shared" ca="1" si="9"/>
        <v>0</v>
      </c>
      <c r="AZ26" s="359">
        <f t="shared" ca="1" si="9"/>
        <v>0</v>
      </c>
      <c r="BA26" s="359">
        <f t="shared" ca="1" si="9"/>
        <v>0</v>
      </c>
      <c r="BB26" s="359">
        <f t="shared" ca="1" si="9"/>
        <v>0</v>
      </c>
      <c r="BC26" s="359">
        <f t="shared" ca="1" si="9"/>
        <v>0</v>
      </c>
      <c r="BD26" s="359">
        <f t="shared" ca="1" si="9"/>
        <v>0</v>
      </c>
      <c r="BE26" s="359">
        <f t="shared" ca="1" si="9"/>
        <v>0</v>
      </c>
      <c r="BF26" s="359">
        <f t="shared" ca="1" si="9"/>
        <v>0</v>
      </c>
      <c r="BG26" s="359">
        <f t="shared" ca="1" si="9"/>
        <v>0</v>
      </c>
      <c r="BH26" s="359">
        <f t="shared" ca="1" si="9"/>
        <v>0</v>
      </c>
      <c r="BI26" s="359">
        <f t="shared" ca="1" si="9"/>
        <v>0</v>
      </c>
      <c r="BJ26" s="359">
        <f t="shared" ca="1" si="9"/>
        <v>0</v>
      </c>
      <c r="BK26" s="359">
        <f t="shared" ca="1" si="9"/>
        <v>0</v>
      </c>
      <c r="BL26" s="359">
        <f t="shared" ca="1" si="9"/>
        <v>0</v>
      </c>
      <c r="BM26" s="359">
        <f t="shared" ca="1" si="9"/>
        <v>0</v>
      </c>
      <c r="BN26" s="359">
        <f t="shared" ca="1" si="9"/>
        <v>0</v>
      </c>
      <c r="BO26" s="359">
        <f t="shared" ca="1" si="9"/>
        <v>0</v>
      </c>
      <c r="BP26" s="358">
        <f t="shared" ca="1" si="4"/>
        <v>0</v>
      </c>
      <c r="BQ26" s="206"/>
      <c r="BR26" s="234" t="str">
        <f t="shared" si="5"/>
        <v/>
      </c>
    </row>
    <row r="27" spans="1:75" ht="20.100000000000001" customHeight="1" outlineLevel="1" x14ac:dyDescent="0.2">
      <c r="A27" s="354">
        <f ca="1">INDEX(MC_Dispositivo!B:E,MATCH('Quantitativo_MG-262'!C27,MC_Dispositivo!B:B,0),2)</f>
        <v>4413984</v>
      </c>
      <c r="B27" s="354" t="str">
        <f ca="1">INDEX([10]TPU!$B:$B,MATCH($A27,[10]TPU!$A:$A,0))</f>
        <v>SICRO</v>
      </c>
      <c r="C27" s="354" t="s">
        <v>67</v>
      </c>
      <c r="D27" s="355" t="str">
        <f ca="1">INDEX(MC_Dispositivo!B:E,MATCH('Quantitativo_MG-262'!C27,MC_Dispositivo!B:B,0),3)</f>
        <v>Regularização de bota-fora com espalhamento e compactação</v>
      </c>
      <c r="E27" s="354" t="str">
        <f ca="1">INDEX(MC_Dispositivo!B:E,MATCH('Quantitativo_MG-262'!C27,MC_Dispositivo!B:B,0),4)</f>
        <v>m³</v>
      </c>
      <c r="F27" s="356" cm="1">
        <f t="array" aca="1" ref="F27" ca="1">IF($BS$1="Todos",SUM(IF(($BS$1="todos")*(MC_Dispositivo!$B$54:$B$212=$C27),MC_Dispositivo!$F$54:$BE$212)),SUM(IF((MC_Dispositivo!$F$36:$BE$36=$BS$1)*(MC_Dispositivo!$B$54:$B$212=$C27),MC_Dispositivo!$F$54:$BE$212)))</f>
        <v>435864.48564000009</v>
      </c>
      <c r="G27" s="357" cm="1">
        <f t="array" aca="1" ref="G27" ca="1">SUM(IF((MC_Dispositivo!$B$53:$B$189=$C27)*(MC_Dispositivo!$F$36:$BE$36=$BS$1)*(MC_Dispositivo!$F$43:$BE$43=G$1),MC_Dispositivo!$F$53:$BE$189))</f>
        <v>0</v>
      </c>
      <c r="H27" s="357" cm="1">
        <f t="array" aca="1" ref="H27" ca="1">SUM(IF((MC_Dispositivo!$B$53:$B$189=$C27)*(MC_Dispositivo!$F$36:$BE$36=$BS$1)*(MC_Dispositivo!$F$43:$BE$43=H$1),MC_Dispositivo!$F$53:$BE$189))</f>
        <v>0</v>
      </c>
      <c r="I27" s="357" cm="1">
        <f t="array" aca="1" ref="I27" ca="1">SUM(IF((MC_Dispositivo!$B$53:$B$189=$C27)*(MC_Dispositivo!$F$36:$BE$36=$BS$1)*(MC_Dispositivo!$F$43:$BE$43=I$1),MC_Dispositivo!$F$53:$BE$189))</f>
        <v>183260.05140000003</v>
      </c>
      <c r="J27" s="357" cm="1">
        <f t="array" aca="1" ref="J27" ca="1">SUM(IF((MC_Dispositivo!$B$53:$B$189=$C27)*(MC_Dispositivo!$F$36:$BE$36=$BS$1)*(MC_Dispositivo!$F$43:$BE$43=J$1),MC_Dispositivo!$F$53:$BE$189))</f>
        <v>63151.108560000008</v>
      </c>
      <c r="K27" s="357" cm="1">
        <f t="array" aca="1" ref="K27" ca="1">SUM(IF((MC_Dispositivo!$B$53:$B$189=$C27)*(MC_Dispositivo!$F$36:$BE$36=$BS$1)*(MC_Dispositivo!$F$43:$BE$43=K$1),MC_Dispositivo!$F$53:$BE$189))</f>
        <v>126302.21712000002</v>
      </c>
      <c r="L27" s="357" cm="1">
        <f t="array" aca="1" ref="L27" ca="1">SUM(IF((MC_Dispositivo!$B$53:$B$189=$C27)*(MC_Dispositivo!$F$36:$BE$36=$BS$1)*(MC_Dispositivo!$F$43:$BE$43=L$1),MC_Dispositivo!$F$53:$BE$189))</f>
        <v>63151.108560000008</v>
      </c>
      <c r="M27" s="357" cm="1">
        <f t="array" aca="1" ref="M27" ca="1">SUM(IF((MC_Dispositivo!$B$53:$B$189=$C27)*(MC_Dispositivo!$F$36:$BE$36=$BS$1)*(MC_Dispositivo!$F$43:$BE$43=M$1),MC_Dispositivo!$F$53:$BE$189))</f>
        <v>0</v>
      </c>
      <c r="N27" s="357" cm="1">
        <f t="array" aca="1" ref="N27" ca="1">SUM(IF((MC_Dispositivo!$B$53:$B$189=$C27)*(MC_Dispositivo!$F$36:$BE$36=$BS$1)*(MC_Dispositivo!$F$43:$BE$43=N$1),MC_Dispositivo!$F$53:$BE$189))</f>
        <v>0</v>
      </c>
      <c r="O27" s="357" cm="1">
        <f t="array" aca="1" ref="O27" ca="1">SUM(IF((MC_Dispositivo!$B$53:$B$189=$C27)*(MC_Dispositivo!$F$36:$BE$36=$BS$1)*(MC_Dispositivo!$F$43:$BE$43=O$1),MC_Dispositivo!$F$53:$BE$189))</f>
        <v>0</v>
      </c>
      <c r="P27" s="357" cm="1">
        <f t="array" aca="1" ref="P27" ca="1">SUM(IF((MC_Dispositivo!$B$53:$B$189=$C27)*(MC_Dispositivo!$F$36:$BE$36=$BS$1)*(MC_Dispositivo!$F$43:$BE$43=P$1),MC_Dispositivo!$F$53:$BE$189))</f>
        <v>0</v>
      </c>
      <c r="Q27" s="357" cm="1">
        <f t="array" aca="1" ref="Q27" ca="1">SUM(IF((MC_Dispositivo!$B$53:$B$189=$C27)*(MC_Dispositivo!$F$36:$BE$36=$BS$1)*(MC_Dispositivo!$F$43:$BE$43=Q$1),MC_Dispositivo!$F$53:$BE$189))</f>
        <v>0</v>
      </c>
      <c r="R27" s="357" cm="1">
        <f t="array" aca="1" ref="R27" ca="1">SUM(IF((MC_Dispositivo!$B$53:$B$189=$C27)*(MC_Dispositivo!$F$36:$BE$36=$BS$1)*(MC_Dispositivo!$F$43:$BE$43=R$1),MC_Dispositivo!$F$53:$BE$189))</f>
        <v>0</v>
      </c>
      <c r="S27" s="357" cm="1">
        <f t="array" aca="1" ref="S27" ca="1">SUM(IF((MC_Dispositivo!$B$53:$B$189=$C27)*(MC_Dispositivo!$F$36:$BE$36=$BS$1)*(MC_Dispositivo!$F$43:$BE$43=S$1),MC_Dispositivo!$F$53:$BE$189))</f>
        <v>0</v>
      </c>
      <c r="T27" s="357" cm="1">
        <f t="array" aca="1" ref="T27" ca="1">SUM(IF((MC_Dispositivo!$B$53:$B$189=$C27)*(MC_Dispositivo!$F$36:$BE$36=$BS$1)*(MC_Dispositivo!$F$43:$BE$43=T$1),MC_Dispositivo!$F$53:$BE$189))</f>
        <v>0</v>
      </c>
      <c r="U27" s="357" cm="1">
        <f t="array" aca="1" ref="U27" ca="1">SUM(IF((MC_Dispositivo!$B$53:$B$189=$C27)*(MC_Dispositivo!$F$36:$BE$36=$BS$1)*(MC_Dispositivo!$F$43:$BE$43=U$1),MC_Dispositivo!$F$53:$BE$189))</f>
        <v>0</v>
      </c>
      <c r="V27" s="357" cm="1">
        <f t="array" aca="1" ref="V27" ca="1">SUM(IF((MC_Dispositivo!$B$53:$B$189=$C27)*(MC_Dispositivo!$F$36:$BE$36=$BS$1)*(MC_Dispositivo!$F$43:$BE$43=V$1),MC_Dispositivo!$F$53:$BE$189))</f>
        <v>0</v>
      </c>
      <c r="W27" s="357" cm="1">
        <f t="array" aca="1" ref="W27" ca="1">SUM(IF((MC_Dispositivo!$B$53:$B$189=$C27)*(MC_Dispositivo!$F$36:$BE$36=$BS$1)*(MC_Dispositivo!$F$43:$BE$43=W$1),MC_Dispositivo!$F$53:$BE$189))</f>
        <v>0</v>
      </c>
      <c r="X27" s="357" cm="1">
        <f t="array" aca="1" ref="X27" ca="1">SUM(IF((MC_Dispositivo!$B$53:$B$189=$C27)*(MC_Dispositivo!$F$36:$BE$36=$BS$1)*(MC_Dispositivo!$F$43:$BE$43=X$1),MC_Dispositivo!$F$53:$BE$189))</f>
        <v>0</v>
      </c>
      <c r="Y27" s="357" cm="1">
        <f t="array" aca="1" ref="Y27" ca="1">SUM(IF((MC_Dispositivo!$B$53:$B$189=$C27)*(MC_Dispositivo!$F$36:$BE$36=$BS$1)*(MC_Dispositivo!$F$43:$BE$43=Y$1),MC_Dispositivo!$F$53:$BE$189))</f>
        <v>0</v>
      </c>
      <c r="Z27" s="357" cm="1">
        <f t="array" aca="1" ref="Z27" ca="1">SUM(IF((MC_Dispositivo!$B$53:$B$189=$C27)*(MC_Dispositivo!$F$36:$BE$36=$BS$1)*(MC_Dispositivo!$F$43:$BE$43=Z$1),MC_Dispositivo!$F$53:$BE$189))</f>
        <v>0</v>
      </c>
      <c r="AA27" s="357" cm="1">
        <f t="array" aca="1" ref="AA27" ca="1">SUM(IF((MC_Dispositivo!$B$53:$B$189=$C27)*(MC_Dispositivo!$F$36:$BE$36=$BS$1)*(MC_Dispositivo!$F$43:$BE$43=AA$1),MC_Dispositivo!$F$53:$BE$189))</f>
        <v>0</v>
      </c>
      <c r="AB27" s="357" cm="1">
        <f t="array" aca="1" ref="AB27" ca="1">SUM(IF((MC_Dispositivo!$B$53:$B$189=$C27)*(MC_Dispositivo!$F$36:$BE$36=$BS$1)*(MC_Dispositivo!$F$43:$BE$43=AB$1),MC_Dispositivo!$F$53:$BE$189))</f>
        <v>0</v>
      </c>
      <c r="AC27" s="357" cm="1">
        <f t="array" aca="1" ref="AC27" ca="1">SUM(IF((MC_Dispositivo!$B$53:$B$189=$C27)*(MC_Dispositivo!$F$36:$BE$36=$BS$1)*(MC_Dispositivo!$F$43:$BE$43=AC$1),MC_Dispositivo!$F$53:$BE$189))</f>
        <v>0</v>
      </c>
      <c r="AD27" s="357" cm="1">
        <f t="array" aca="1" ref="AD27" ca="1">SUM(IF((MC_Dispositivo!$B$53:$B$189=$C27)*(MC_Dispositivo!$F$36:$BE$36=$BS$1)*(MC_Dispositivo!$F$43:$BE$43=AD$1),MC_Dispositivo!$F$53:$BE$189))</f>
        <v>0</v>
      </c>
      <c r="AE27" s="357" cm="1">
        <f t="array" aca="1" ref="AE27" ca="1">SUM(IF((MC_Dispositivo!$B$53:$B$189=$C27)*(MC_Dispositivo!$F$36:$BE$36=$BS$1)*(MC_Dispositivo!$F$43:$BE$43=AE$1),MC_Dispositivo!$F$53:$BE$189))</f>
        <v>0</v>
      </c>
      <c r="AF27" s="357" cm="1">
        <f t="array" aca="1" ref="AF27" ca="1">SUM(IF((MC_Dispositivo!$B$53:$B$189=$C27)*(MC_Dispositivo!$F$36:$BE$36=$BS$1)*(MC_Dispositivo!$F$43:$BE$43=AF$1),MC_Dispositivo!$F$53:$BE$189))</f>
        <v>0</v>
      </c>
      <c r="AG27" s="357" cm="1">
        <f t="array" aca="1" ref="AG27" ca="1">SUM(IF((MC_Dispositivo!$B$53:$B$189=$C27)*(MC_Dispositivo!$F$36:$BE$36=$BS$1)*(MC_Dispositivo!$F$43:$BE$43=AG$1),MC_Dispositivo!$F$53:$BE$189))</f>
        <v>0</v>
      </c>
      <c r="AH27" s="357" cm="1">
        <f t="array" aca="1" ref="AH27" ca="1">SUM(IF((MC_Dispositivo!$B$53:$B$189=$C27)*(MC_Dispositivo!$F$36:$BE$36=$BS$1)*(MC_Dispositivo!$F$43:$BE$43=AH$1),MC_Dispositivo!$F$53:$BE$189))</f>
        <v>0</v>
      </c>
      <c r="AI27" s="357" cm="1">
        <f t="array" aca="1" ref="AI27" ca="1">SUM(IF((MC_Dispositivo!$B$53:$B$189=$C27)*(MC_Dispositivo!$F$36:$BE$36=$BS$1)*(MC_Dispositivo!$F$43:$BE$43=AI$1),MC_Dispositivo!$F$53:$BE$189))</f>
        <v>0</v>
      </c>
      <c r="AJ27" s="357" cm="1">
        <f t="array" aca="1" ref="AJ27" ca="1">SUM(IF((MC_Dispositivo!$B$53:$B$189=$C27)*(MC_Dispositivo!$F$36:$BE$36=$BS$1)*(MC_Dispositivo!$F$43:$BE$43=AJ$1),MC_Dispositivo!$F$53:$BE$189))</f>
        <v>0</v>
      </c>
      <c r="AK27" s="358">
        <f ca="1">IF(A27="","",INDEX([10]TPU!$G:$G,MATCH($A27,[10]TPU!$A:$A,0)))</f>
        <v>4.74</v>
      </c>
      <c r="AL27" s="359">
        <f t="shared" ca="1" si="9"/>
        <v>0</v>
      </c>
      <c r="AM27" s="359">
        <f t="shared" ca="1" si="9"/>
        <v>0</v>
      </c>
      <c r="AN27" s="359">
        <f t="shared" ca="1" si="9"/>
        <v>868652.64363600011</v>
      </c>
      <c r="AO27" s="359">
        <f t="shared" ca="1" si="9"/>
        <v>299336.25457440002</v>
      </c>
      <c r="AP27" s="359">
        <f t="shared" ca="1" si="9"/>
        <v>598672.50914880005</v>
      </c>
      <c r="AQ27" s="359">
        <f t="shared" ca="1" si="9"/>
        <v>299336.25457440002</v>
      </c>
      <c r="AR27" s="359">
        <f t="shared" ca="1" si="9"/>
        <v>0</v>
      </c>
      <c r="AS27" s="359">
        <f t="shared" ca="1" si="9"/>
        <v>0</v>
      </c>
      <c r="AT27" s="359">
        <f t="shared" ca="1" si="9"/>
        <v>0</v>
      </c>
      <c r="AU27" s="359">
        <f t="shared" ca="1" si="9"/>
        <v>0</v>
      </c>
      <c r="AV27" s="359">
        <f t="shared" ca="1" si="9"/>
        <v>0</v>
      </c>
      <c r="AW27" s="359">
        <f t="shared" ca="1" si="9"/>
        <v>0</v>
      </c>
      <c r="AX27" s="359">
        <f t="shared" ca="1" si="9"/>
        <v>0</v>
      </c>
      <c r="AY27" s="359">
        <f t="shared" ca="1" si="9"/>
        <v>0</v>
      </c>
      <c r="AZ27" s="359">
        <f t="shared" ca="1" si="9"/>
        <v>0</v>
      </c>
      <c r="BA27" s="359">
        <f t="shared" ca="1" si="9"/>
        <v>0</v>
      </c>
      <c r="BB27" s="359">
        <f t="shared" ca="1" si="9"/>
        <v>0</v>
      </c>
      <c r="BC27" s="359">
        <f t="shared" ca="1" si="9"/>
        <v>0</v>
      </c>
      <c r="BD27" s="359">
        <f t="shared" ca="1" si="9"/>
        <v>0</v>
      </c>
      <c r="BE27" s="359">
        <f t="shared" ca="1" si="9"/>
        <v>0</v>
      </c>
      <c r="BF27" s="359">
        <f t="shared" ca="1" si="9"/>
        <v>0</v>
      </c>
      <c r="BG27" s="359">
        <f t="shared" ca="1" si="9"/>
        <v>0</v>
      </c>
      <c r="BH27" s="359">
        <f t="shared" ca="1" si="9"/>
        <v>0</v>
      </c>
      <c r="BI27" s="359">
        <f t="shared" ca="1" si="9"/>
        <v>0</v>
      </c>
      <c r="BJ27" s="359">
        <f t="shared" ca="1" si="9"/>
        <v>0</v>
      </c>
      <c r="BK27" s="359">
        <f t="shared" ca="1" si="9"/>
        <v>0</v>
      </c>
      <c r="BL27" s="359">
        <f t="shared" ca="1" si="9"/>
        <v>0</v>
      </c>
      <c r="BM27" s="359">
        <f t="shared" ca="1" si="9"/>
        <v>0</v>
      </c>
      <c r="BN27" s="359">
        <f t="shared" ca="1" si="9"/>
        <v>0</v>
      </c>
      <c r="BO27" s="359">
        <f t="shared" ca="1" si="9"/>
        <v>0</v>
      </c>
      <c r="BP27" s="358">
        <f t="shared" ca="1" si="4"/>
        <v>2065997.6619336004</v>
      </c>
      <c r="BQ27" s="206"/>
      <c r="BR27" s="234" t="str">
        <f t="shared" si="5"/>
        <v/>
      </c>
    </row>
    <row r="28" spans="1:75" ht="20.100000000000001" customHeight="1" outlineLevel="1" x14ac:dyDescent="0.2">
      <c r="A28" s="354" t="str">
        <f ca="1">INDEX(MC_Dispositivo!B:E,MATCH('Quantitativo_MG-262'!C28,MC_Dispositivo!B:B,0),2)</f>
        <v>RO-00881</v>
      </c>
      <c r="B28" s="354" t="str">
        <f ca="1">INDEX([10]TPU!$B:$B,MATCH($A28,[10]TPU!$A:$A,0))</f>
        <v>SICOR</v>
      </c>
      <c r="C28" s="354" t="s">
        <v>69</v>
      </c>
      <c r="D28" s="355" t="str">
        <f ca="1">INDEX(MC_Dispositivo!B:E,MATCH('Quantitativo_MG-262'!C28,MC_Dispositivo!B:B,0),3)</f>
        <v>Transporte com caminhão basculante de 6 m³ - rodovia pavimentada</v>
      </c>
      <c r="E28" s="354" t="str">
        <f ca="1">INDEX(MC_Dispositivo!B:E,MATCH('Quantitativo_MG-262'!C28,MC_Dispositivo!B:B,0),4)</f>
        <v>txkm</v>
      </c>
      <c r="F28" s="356" cm="1">
        <f t="array" aca="1" ref="F28" ca="1">IF($BS$1="Todos",SUM(IF(($BS$1="todos")*(MC_Dispositivo!$B$54:$B$212=$C28),MC_Dispositivo!$F$54:$BE$212)),SUM(IF((MC_Dispositivo!$F$36:$BE$36=$BS$1)*(MC_Dispositivo!$B$54:$B$212=$C28),MC_Dispositivo!$F$54:$BE$212)))</f>
        <v>3922780.3707600012</v>
      </c>
      <c r="G28" s="357" cm="1">
        <f t="array" aca="1" ref="G28" ca="1">SUM(IF((MC_Dispositivo!$B$53:$B$189=$C28)*(MC_Dispositivo!$F$36:$BE$36=$BS$1)*(MC_Dispositivo!$F$43:$BE$43=G$1),MC_Dispositivo!$F$53:$BE$189))</f>
        <v>0</v>
      </c>
      <c r="H28" s="357" cm="1">
        <f t="array" aca="1" ref="H28" ca="1">SUM(IF((MC_Dispositivo!$B$53:$B$189=$C28)*(MC_Dispositivo!$F$36:$BE$36=$BS$1)*(MC_Dispositivo!$F$43:$BE$43=H$1),MC_Dispositivo!$F$53:$BE$189))</f>
        <v>0</v>
      </c>
      <c r="I28" s="357" cm="1">
        <f t="array" aca="1" ref="I28" ca="1">SUM(IF((MC_Dispositivo!$B$53:$B$189=$C28)*(MC_Dispositivo!$F$36:$BE$36=$BS$1)*(MC_Dispositivo!$F$43:$BE$43=I$1),MC_Dispositivo!$F$53:$BE$189))</f>
        <v>1649340.4626000004</v>
      </c>
      <c r="J28" s="357" cm="1">
        <f t="array" aca="1" ref="J28" ca="1">SUM(IF((MC_Dispositivo!$B$53:$B$189=$C28)*(MC_Dispositivo!$F$36:$BE$36=$BS$1)*(MC_Dispositivo!$F$43:$BE$43=J$1),MC_Dispositivo!$F$53:$BE$189))</f>
        <v>568359.97704000014</v>
      </c>
      <c r="K28" s="357" cm="1">
        <f t="array" aca="1" ref="K28" ca="1">SUM(IF((MC_Dispositivo!$B$53:$B$189=$C28)*(MC_Dispositivo!$F$36:$BE$36=$BS$1)*(MC_Dispositivo!$F$43:$BE$43=K$1),MC_Dispositivo!$F$53:$BE$189))</f>
        <v>1136719.9540800003</v>
      </c>
      <c r="L28" s="357" cm="1">
        <f t="array" aca="1" ref="L28" ca="1">SUM(IF((MC_Dispositivo!$B$53:$B$189=$C28)*(MC_Dispositivo!$F$36:$BE$36=$BS$1)*(MC_Dispositivo!$F$43:$BE$43=L$1),MC_Dispositivo!$F$53:$BE$189))</f>
        <v>568359.97704000014</v>
      </c>
      <c r="M28" s="357" cm="1">
        <f t="array" aca="1" ref="M28" ca="1">SUM(IF((MC_Dispositivo!$B$53:$B$189=$C28)*(MC_Dispositivo!$F$36:$BE$36=$BS$1)*(MC_Dispositivo!$F$43:$BE$43=M$1),MC_Dispositivo!$F$53:$BE$189))</f>
        <v>0</v>
      </c>
      <c r="N28" s="357" cm="1">
        <f t="array" aca="1" ref="N28" ca="1">SUM(IF((MC_Dispositivo!$B$53:$B$189=$C28)*(MC_Dispositivo!$F$36:$BE$36=$BS$1)*(MC_Dispositivo!$F$43:$BE$43=N$1),MC_Dispositivo!$F$53:$BE$189))</f>
        <v>0</v>
      </c>
      <c r="O28" s="357" cm="1">
        <f t="array" aca="1" ref="O28" ca="1">SUM(IF((MC_Dispositivo!$B$53:$B$189=$C28)*(MC_Dispositivo!$F$36:$BE$36=$BS$1)*(MC_Dispositivo!$F$43:$BE$43=O$1),MC_Dispositivo!$F$53:$BE$189))</f>
        <v>0</v>
      </c>
      <c r="P28" s="357" cm="1">
        <f t="array" aca="1" ref="P28" ca="1">SUM(IF((MC_Dispositivo!$B$53:$B$189=$C28)*(MC_Dispositivo!$F$36:$BE$36=$BS$1)*(MC_Dispositivo!$F$43:$BE$43=P$1),MC_Dispositivo!$F$53:$BE$189))</f>
        <v>0</v>
      </c>
      <c r="Q28" s="357" cm="1">
        <f t="array" aca="1" ref="Q28" ca="1">SUM(IF((MC_Dispositivo!$B$53:$B$189=$C28)*(MC_Dispositivo!$F$36:$BE$36=$BS$1)*(MC_Dispositivo!$F$43:$BE$43=Q$1),MC_Dispositivo!$F$53:$BE$189))</f>
        <v>0</v>
      </c>
      <c r="R28" s="357" cm="1">
        <f t="array" aca="1" ref="R28" ca="1">SUM(IF((MC_Dispositivo!$B$53:$B$189=$C28)*(MC_Dispositivo!$F$36:$BE$36=$BS$1)*(MC_Dispositivo!$F$43:$BE$43=R$1),MC_Dispositivo!$F$53:$BE$189))</f>
        <v>0</v>
      </c>
      <c r="S28" s="357" cm="1">
        <f t="array" aca="1" ref="S28" ca="1">SUM(IF((MC_Dispositivo!$B$53:$B$189=$C28)*(MC_Dispositivo!$F$36:$BE$36=$BS$1)*(MC_Dispositivo!$F$43:$BE$43=S$1),MC_Dispositivo!$F$53:$BE$189))</f>
        <v>0</v>
      </c>
      <c r="T28" s="357" cm="1">
        <f t="array" aca="1" ref="T28" ca="1">SUM(IF((MC_Dispositivo!$B$53:$B$189=$C28)*(MC_Dispositivo!$F$36:$BE$36=$BS$1)*(MC_Dispositivo!$F$43:$BE$43=T$1),MC_Dispositivo!$F$53:$BE$189))</f>
        <v>0</v>
      </c>
      <c r="U28" s="357" cm="1">
        <f t="array" aca="1" ref="U28" ca="1">SUM(IF((MC_Dispositivo!$B$53:$B$189=$C28)*(MC_Dispositivo!$F$36:$BE$36=$BS$1)*(MC_Dispositivo!$F$43:$BE$43=U$1),MC_Dispositivo!$F$53:$BE$189))</f>
        <v>0</v>
      </c>
      <c r="V28" s="357" cm="1">
        <f t="array" aca="1" ref="V28" ca="1">SUM(IF((MC_Dispositivo!$B$53:$B$189=$C28)*(MC_Dispositivo!$F$36:$BE$36=$BS$1)*(MC_Dispositivo!$F$43:$BE$43=V$1),MC_Dispositivo!$F$53:$BE$189))</f>
        <v>0</v>
      </c>
      <c r="W28" s="357" cm="1">
        <f t="array" aca="1" ref="W28" ca="1">SUM(IF((MC_Dispositivo!$B$53:$B$189=$C28)*(MC_Dispositivo!$F$36:$BE$36=$BS$1)*(MC_Dispositivo!$F$43:$BE$43=W$1),MC_Dispositivo!$F$53:$BE$189))</f>
        <v>0</v>
      </c>
      <c r="X28" s="357" cm="1">
        <f t="array" aca="1" ref="X28" ca="1">SUM(IF((MC_Dispositivo!$B$53:$B$189=$C28)*(MC_Dispositivo!$F$36:$BE$36=$BS$1)*(MC_Dispositivo!$F$43:$BE$43=X$1),MC_Dispositivo!$F$53:$BE$189))</f>
        <v>0</v>
      </c>
      <c r="Y28" s="357" cm="1">
        <f t="array" aca="1" ref="Y28" ca="1">SUM(IF((MC_Dispositivo!$B$53:$B$189=$C28)*(MC_Dispositivo!$F$36:$BE$36=$BS$1)*(MC_Dispositivo!$F$43:$BE$43=Y$1),MC_Dispositivo!$F$53:$BE$189))</f>
        <v>0</v>
      </c>
      <c r="Z28" s="357" cm="1">
        <f t="array" aca="1" ref="Z28" ca="1">SUM(IF((MC_Dispositivo!$B$53:$B$189=$C28)*(MC_Dispositivo!$F$36:$BE$36=$BS$1)*(MC_Dispositivo!$F$43:$BE$43=Z$1),MC_Dispositivo!$F$53:$BE$189))</f>
        <v>0</v>
      </c>
      <c r="AA28" s="357" cm="1">
        <f t="array" aca="1" ref="AA28" ca="1">SUM(IF((MC_Dispositivo!$B$53:$B$189=$C28)*(MC_Dispositivo!$F$36:$BE$36=$BS$1)*(MC_Dispositivo!$F$43:$BE$43=AA$1),MC_Dispositivo!$F$53:$BE$189))</f>
        <v>0</v>
      </c>
      <c r="AB28" s="357" cm="1">
        <f t="array" aca="1" ref="AB28" ca="1">SUM(IF((MC_Dispositivo!$B$53:$B$189=$C28)*(MC_Dispositivo!$F$36:$BE$36=$BS$1)*(MC_Dispositivo!$F$43:$BE$43=AB$1),MC_Dispositivo!$F$53:$BE$189))</f>
        <v>0</v>
      </c>
      <c r="AC28" s="357" cm="1">
        <f t="array" aca="1" ref="AC28" ca="1">SUM(IF((MC_Dispositivo!$B$53:$B$189=$C28)*(MC_Dispositivo!$F$36:$BE$36=$BS$1)*(MC_Dispositivo!$F$43:$BE$43=AC$1),MC_Dispositivo!$F$53:$BE$189))</f>
        <v>0</v>
      </c>
      <c r="AD28" s="357" cm="1">
        <f t="array" aca="1" ref="AD28" ca="1">SUM(IF((MC_Dispositivo!$B$53:$B$189=$C28)*(MC_Dispositivo!$F$36:$BE$36=$BS$1)*(MC_Dispositivo!$F$43:$BE$43=AD$1),MC_Dispositivo!$F$53:$BE$189))</f>
        <v>0</v>
      </c>
      <c r="AE28" s="357" cm="1">
        <f t="array" aca="1" ref="AE28" ca="1">SUM(IF((MC_Dispositivo!$B$53:$B$189=$C28)*(MC_Dispositivo!$F$36:$BE$36=$BS$1)*(MC_Dispositivo!$F$43:$BE$43=AE$1),MC_Dispositivo!$F$53:$BE$189))</f>
        <v>0</v>
      </c>
      <c r="AF28" s="357" cm="1">
        <f t="array" aca="1" ref="AF28" ca="1">SUM(IF((MC_Dispositivo!$B$53:$B$189=$C28)*(MC_Dispositivo!$F$36:$BE$36=$BS$1)*(MC_Dispositivo!$F$43:$BE$43=AF$1),MC_Dispositivo!$F$53:$BE$189))</f>
        <v>0</v>
      </c>
      <c r="AG28" s="357" cm="1">
        <f t="array" aca="1" ref="AG28" ca="1">SUM(IF((MC_Dispositivo!$B$53:$B$189=$C28)*(MC_Dispositivo!$F$36:$BE$36=$BS$1)*(MC_Dispositivo!$F$43:$BE$43=AG$1),MC_Dispositivo!$F$53:$BE$189))</f>
        <v>0</v>
      </c>
      <c r="AH28" s="357" cm="1">
        <f t="array" aca="1" ref="AH28" ca="1">SUM(IF((MC_Dispositivo!$B$53:$B$189=$C28)*(MC_Dispositivo!$F$36:$BE$36=$BS$1)*(MC_Dispositivo!$F$43:$BE$43=AH$1),MC_Dispositivo!$F$53:$BE$189))</f>
        <v>0</v>
      </c>
      <c r="AI28" s="357" cm="1">
        <f t="array" aca="1" ref="AI28" ca="1">SUM(IF((MC_Dispositivo!$B$53:$B$189=$C28)*(MC_Dispositivo!$F$36:$BE$36=$BS$1)*(MC_Dispositivo!$F$43:$BE$43=AI$1),MC_Dispositivo!$F$53:$BE$189))</f>
        <v>0</v>
      </c>
      <c r="AJ28" s="357" cm="1">
        <f t="array" aca="1" ref="AJ28" ca="1">SUM(IF((MC_Dispositivo!$B$53:$B$189=$C28)*(MC_Dispositivo!$F$36:$BE$36=$BS$1)*(MC_Dispositivo!$F$43:$BE$43=AJ$1),MC_Dispositivo!$F$53:$BE$189))</f>
        <v>0</v>
      </c>
      <c r="AK28" s="358">
        <f ca="1">IF(A28="","",INDEX([10]TPU!$G:$G,MATCH($A28,[10]TPU!$A:$A,0)))</f>
        <v>0.96</v>
      </c>
      <c r="AL28" s="359">
        <f t="shared" ca="1" si="9"/>
        <v>0</v>
      </c>
      <c r="AM28" s="359">
        <f t="shared" ca="1" si="9"/>
        <v>0</v>
      </c>
      <c r="AN28" s="359">
        <f t="shared" ca="1" si="9"/>
        <v>1583366.8440960003</v>
      </c>
      <c r="AO28" s="359">
        <f t="shared" ca="1" si="9"/>
        <v>545625.57795840013</v>
      </c>
      <c r="AP28" s="359">
        <f t="shared" ca="1" si="9"/>
        <v>1091251.1559168003</v>
      </c>
      <c r="AQ28" s="359">
        <f t="shared" ca="1" si="9"/>
        <v>545625.57795840013</v>
      </c>
      <c r="AR28" s="359">
        <f t="shared" ca="1" si="9"/>
        <v>0</v>
      </c>
      <c r="AS28" s="359">
        <f t="shared" ca="1" si="9"/>
        <v>0</v>
      </c>
      <c r="AT28" s="359">
        <f t="shared" ca="1" si="9"/>
        <v>0</v>
      </c>
      <c r="AU28" s="359">
        <f t="shared" ca="1" si="9"/>
        <v>0</v>
      </c>
      <c r="AV28" s="359">
        <f t="shared" ca="1" si="9"/>
        <v>0</v>
      </c>
      <c r="AW28" s="359">
        <f t="shared" ca="1" si="9"/>
        <v>0</v>
      </c>
      <c r="AX28" s="359">
        <f t="shared" ca="1" si="9"/>
        <v>0</v>
      </c>
      <c r="AY28" s="359">
        <f t="shared" ca="1" si="9"/>
        <v>0</v>
      </c>
      <c r="AZ28" s="359">
        <f t="shared" ca="1" si="9"/>
        <v>0</v>
      </c>
      <c r="BA28" s="359">
        <f t="shared" ca="1" si="9"/>
        <v>0</v>
      </c>
      <c r="BB28" s="359">
        <f t="shared" ca="1" si="9"/>
        <v>0</v>
      </c>
      <c r="BC28" s="359">
        <f t="shared" ca="1" si="9"/>
        <v>0</v>
      </c>
      <c r="BD28" s="359">
        <f t="shared" ca="1" si="9"/>
        <v>0</v>
      </c>
      <c r="BE28" s="359">
        <f t="shared" ca="1" si="9"/>
        <v>0</v>
      </c>
      <c r="BF28" s="359">
        <f t="shared" ca="1" si="9"/>
        <v>0</v>
      </c>
      <c r="BG28" s="359">
        <f t="shared" ca="1" si="9"/>
        <v>0</v>
      </c>
      <c r="BH28" s="359">
        <f t="shared" ca="1" si="9"/>
        <v>0</v>
      </c>
      <c r="BI28" s="359">
        <f t="shared" ca="1" si="9"/>
        <v>0</v>
      </c>
      <c r="BJ28" s="359">
        <f t="shared" ca="1" si="9"/>
        <v>0</v>
      </c>
      <c r="BK28" s="359">
        <f t="shared" ca="1" si="9"/>
        <v>0</v>
      </c>
      <c r="BL28" s="359">
        <f t="shared" ca="1" si="9"/>
        <v>0</v>
      </c>
      <c r="BM28" s="359">
        <f t="shared" ca="1" si="9"/>
        <v>0</v>
      </c>
      <c r="BN28" s="359">
        <f t="shared" ca="1" si="9"/>
        <v>0</v>
      </c>
      <c r="BO28" s="359">
        <f t="shared" ca="1" si="9"/>
        <v>0</v>
      </c>
      <c r="BP28" s="358">
        <f t="shared" ca="1" si="4"/>
        <v>3765869.1559296013</v>
      </c>
      <c r="BQ28" s="206"/>
      <c r="BR28" s="234" t="str">
        <f t="shared" si="5"/>
        <v/>
      </c>
    </row>
    <row r="29" spans="1:75" s="204" customFormat="1" ht="20.100000000000001" customHeight="1" outlineLevel="1" x14ac:dyDescent="0.2">
      <c r="A29" s="349"/>
      <c r="B29" s="349"/>
      <c r="C29" s="350">
        <v>3</v>
      </c>
      <c r="D29" s="351" t="s">
        <v>358</v>
      </c>
      <c r="E29" s="349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  <c r="Q29" s="352"/>
      <c r="R29" s="352"/>
      <c r="S29" s="352"/>
      <c r="T29" s="352"/>
      <c r="U29" s="352"/>
      <c r="V29" s="352"/>
      <c r="W29" s="352"/>
      <c r="X29" s="352"/>
      <c r="Y29" s="352"/>
      <c r="Z29" s="352"/>
      <c r="AA29" s="352"/>
      <c r="AB29" s="352"/>
      <c r="AC29" s="352"/>
      <c r="AD29" s="352"/>
      <c r="AE29" s="352"/>
      <c r="AF29" s="352"/>
      <c r="AG29" s="352"/>
      <c r="AH29" s="352"/>
      <c r="AI29" s="352"/>
      <c r="AJ29" s="352"/>
      <c r="AK29" s="352"/>
      <c r="AL29" s="353">
        <f t="shared" ca="1" si="9"/>
        <v>0</v>
      </c>
      <c r="AM29" s="353">
        <f t="shared" ca="1" si="9"/>
        <v>0</v>
      </c>
      <c r="AN29" s="353">
        <f t="shared" ca="1" si="9"/>
        <v>4249272.4014681149</v>
      </c>
      <c r="AO29" s="353">
        <f t="shared" ca="1" si="9"/>
        <v>1317783.8229168835</v>
      </c>
      <c r="AP29" s="353">
        <f t="shared" ca="1" si="9"/>
        <v>2635567.645833767</v>
      </c>
      <c r="AQ29" s="353">
        <f t="shared" ca="1" si="9"/>
        <v>1317783.8229168835</v>
      </c>
      <c r="AR29" s="353">
        <f t="shared" ca="1" si="9"/>
        <v>0</v>
      </c>
      <c r="AS29" s="353">
        <f t="shared" ca="1" si="9"/>
        <v>0</v>
      </c>
      <c r="AT29" s="353">
        <f t="shared" ca="1" si="9"/>
        <v>0</v>
      </c>
      <c r="AU29" s="353">
        <f t="shared" ca="1" si="9"/>
        <v>0</v>
      </c>
      <c r="AV29" s="353">
        <f t="shared" ca="1" si="9"/>
        <v>0</v>
      </c>
      <c r="AW29" s="353">
        <f t="shared" ca="1" si="9"/>
        <v>0</v>
      </c>
      <c r="AX29" s="353">
        <f t="shared" ca="1" si="9"/>
        <v>0</v>
      </c>
      <c r="AY29" s="353">
        <f t="shared" ca="1" si="9"/>
        <v>0</v>
      </c>
      <c r="AZ29" s="353">
        <f t="shared" ca="1" si="9"/>
        <v>0</v>
      </c>
      <c r="BA29" s="353">
        <f t="shared" ref="BA29:BO29" ca="1" si="10">IF($A29="",SUMIFS(BA30:BA77,$C30:$C77,$C29&amp;"*",$A30:$A77,"&lt;&gt;"&amp;""),V29*$AK29)</f>
        <v>0</v>
      </c>
      <c r="BB29" s="353">
        <f t="shared" ca="1" si="10"/>
        <v>0</v>
      </c>
      <c r="BC29" s="353">
        <f t="shared" ca="1" si="10"/>
        <v>0</v>
      </c>
      <c r="BD29" s="353">
        <f t="shared" ca="1" si="10"/>
        <v>0</v>
      </c>
      <c r="BE29" s="353">
        <f t="shared" ca="1" si="10"/>
        <v>0</v>
      </c>
      <c r="BF29" s="353">
        <f t="shared" ca="1" si="10"/>
        <v>0</v>
      </c>
      <c r="BG29" s="353">
        <f t="shared" ca="1" si="10"/>
        <v>0</v>
      </c>
      <c r="BH29" s="353">
        <f t="shared" ca="1" si="10"/>
        <v>0</v>
      </c>
      <c r="BI29" s="353">
        <f t="shared" ca="1" si="10"/>
        <v>0</v>
      </c>
      <c r="BJ29" s="353">
        <f t="shared" ca="1" si="10"/>
        <v>0</v>
      </c>
      <c r="BK29" s="353">
        <f t="shared" ca="1" si="10"/>
        <v>0</v>
      </c>
      <c r="BL29" s="353">
        <f t="shared" ca="1" si="10"/>
        <v>0</v>
      </c>
      <c r="BM29" s="353">
        <f t="shared" ca="1" si="10"/>
        <v>0</v>
      </c>
      <c r="BN29" s="353">
        <f t="shared" ca="1" si="10"/>
        <v>0</v>
      </c>
      <c r="BO29" s="353">
        <f t="shared" ca="1" si="10"/>
        <v>0</v>
      </c>
      <c r="BP29" s="353">
        <f t="shared" ca="1" si="4"/>
        <v>9520407.693135649</v>
      </c>
      <c r="BQ29" s="206"/>
      <c r="BR29" s="234" t="str">
        <f t="shared" si="5"/>
        <v/>
      </c>
      <c r="BW29" s="173"/>
    </row>
    <row r="30" spans="1:75" ht="20.100000000000001" customHeight="1" outlineLevel="1" x14ac:dyDescent="0.2">
      <c r="A30" s="354">
        <f ca="1">INDEX(MC_Dispositivo!B:E,MATCH('Quantitativo_MG-262'!C30,MC_Dispositivo!B:B,0),2)</f>
        <v>4011463</v>
      </c>
      <c r="B30" s="354" t="str">
        <f ca="1">INDEX([10]TPU!$B:$B,MATCH($A30,[10]TPU!$A:$A,0))</f>
        <v>SICRO</v>
      </c>
      <c r="C30" s="354" t="s">
        <v>73</v>
      </c>
      <c r="D30" s="355" t="str">
        <f ca="1">INDEX(MC_Dispositivo!B:E,MATCH('Quantitativo_MG-262'!C30,MC_Dispositivo!B:B,0),3)</f>
        <v>Concreto asfáltico - faixa C - areia e brita comerciais</v>
      </c>
      <c r="E30" s="354" t="str">
        <f ca="1">INDEX(MC_Dispositivo!B:E,MATCH('Quantitativo_MG-262'!C30,MC_Dispositivo!B:B,0),4)</f>
        <v>t</v>
      </c>
      <c r="F30" s="356" cm="1">
        <f t="array" aca="1" ref="F30" ca="1">IF($BS$1="Todos",SUM(IF(($BS$1="todos")*(MC_Dispositivo!$B$54:$B$212=$C30),MC_Dispositivo!$F$54:$BE$212)),SUM(IF((MC_Dispositivo!$F$36:$BE$36=$BS$1)*(MC_Dispositivo!$B$54:$B$212=$C30),MC_Dispositivo!$F$54:$BE$212)))</f>
        <v>0</v>
      </c>
      <c r="G30" s="357" cm="1">
        <f t="array" aca="1" ref="G30" ca="1">SUM(IF((MC_Dispositivo!$B$53:$B$189=$C30)*(MC_Dispositivo!$F$36:$BE$36=$BS$1)*(MC_Dispositivo!$F$43:$BE$43=G$1),MC_Dispositivo!$F$53:$BE$189))</f>
        <v>0</v>
      </c>
      <c r="H30" s="357" cm="1">
        <f t="array" aca="1" ref="H30" ca="1">SUM(IF((MC_Dispositivo!$B$53:$B$189=$C30)*(MC_Dispositivo!$F$36:$BE$36=$BS$1)*(MC_Dispositivo!$F$43:$BE$43=H$1),MC_Dispositivo!$F$53:$BE$189))</f>
        <v>0</v>
      </c>
      <c r="I30" s="357" cm="1">
        <f t="array" aca="1" ref="I30" ca="1">SUM(IF((MC_Dispositivo!$B$53:$B$189=$C30)*(MC_Dispositivo!$F$36:$BE$36=$BS$1)*(MC_Dispositivo!$F$43:$BE$43=I$1),MC_Dispositivo!$F$53:$BE$189))</f>
        <v>0</v>
      </c>
      <c r="J30" s="357" cm="1">
        <f t="array" aca="1" ref="J30" ca="1">SUM(IF((MC_Dispositivo!$B$53:$B$189=$C30)*(MC_Dispositivo!$F$36:$BE$36=$BS$1)*(MC_Dispositivo!$F$43:$BE$43=J$1),MC_Dispositivo!$F$53:$BE$189))</f>
        <v>0</v>
      </c>
      <c r="K30" s="357" cm="1">
        <f t="array" aca="1" ref="K30" ca="1">SUM(IF((MC_Dispositivo!$B$53:$B$189=$C30)*(MC_Dispositivo!$F$36:$BE$36=$BS$1)*(MC_Dispositivo!$F$43:$BE$43=K$1),MC_Dispositivo!$F$53:$BE$189))</f>
        <v>0</v>
      </c>
      <c r="L30" s="357" cm="1">
        <f t="array" aca="1" ref="L30" ca="1">SUM(IF((MC_Dispositivo!$B$53:$B$189=$C30)*(MC_Dispositivo!$F$36:$BE$36=$BS$1)*(MC_Dispositivo!$F$43:$BE$43=L$1),MC_Dispositivo!$F$53:$BE$189))</f>
        <v>0</v>
      </c>
      <c r="M30" s="357" cm="1">
        <f t="array" aca="1" ref="M30" ca="1">SUM(IF((MC_Dispositivo!$B$53:$B$189=$C30)*(MC_Dispositivo!$F$36:$BE$36=$BS$1)*(MC_Dispositivo!$F$43:$BE$43=M$1),MC_Dispositivo!$F$53:$BE$189))</f>
        <v>0</v>
      </c>
      <c r="N30" s="357" cm="1">
        <f t="array" aca="1" ref="N30" ca="1">SUM(IF((MC_Dispositivo!$B$53:$B$189=$C30)*(MC_Dispositivo!$F$36:$BE$36=$BS$1)*(MC_Dispositivo!$F$43:$BE$43=N$1),MC_Dispositivo!$F$53:$BE$189))</f>
        <v>0</v>
      </c>
      <c r="O30" s="357" cm="1">
        <f t="array" aca="1" ref="O30" ca="1">SUM(IF((MC_Dispositivo!$B$53:$B$189=$C30)*(MC_Dispositivo!$F$36:$BE$36=$BS$1)*(MC_Dispositivo!$F$43:$BE$43=O$1),MC_Dispositivo!$F$53:$BE$189))</f>
        <v>0</v>
      </c>
      <c r="P30" s="357" cm="1">
        <f t="array" aca="1" ref="P30" ca="1">SUM(IF((MC_Dispositivo!$B$53:$B$189=$C30)*(MC_Dispositivo!$F$36:$BE$36=$BS$1)*(MC_Dispositivo!$F$43:$BE$43=P$1),MC_Dispositivo!$F$53:$BE$189))</f>
        <v>0</v>
      </c>
      <c r="Q30" s="357" cm="1">
        <f t="array" aca="1" ref="Q30" ca="1">SUM(IF((MC_Dispositivo!$B$53:$B$189=$C30)*(MC_Dispositivo!$F$36:$BE$36=$BS$1)*(MC_Dispositivo!$F$43:$BE$43=Q$1),MC_Dispositivo!$F$53:$BE$189))</f>
        <v>0</v>
      </c>
      <c r="R30" s="357" cm="1">
        <f t="array" aca="1" ref="R30" ca="1">SUM(IF((MC_Dispositivo!$B$53:$B$189=$C30)*(MC_Dispositivo!$F$36:$BE$36=$BS$1)*(MC_Dispositivo!$F$43:$BE$43=R$1),MC_Dispositivo!$F$53:$BE$189))</f>
        <v>0</v>
      </c>
      <c r="S30" s="357" cm="1">
        <f t="array" aca="1" ref="S30" ca="1">SUM(IF((MC_Dispositivo!$B$53:$B$189=$C30)*(MC_Dispositivo!$F$36:$BE$36=$BS$1)*(MC_Dispositivo!$F$43:$BE$43=S$1),MC_Dispositivo!$F$53:$BE$189))</f>
        <v>0</v>
      </c>
      <c r="T30" s="357" cm="1">
        <f t="array" aca="1" ref="T30" ca="1">SUM(IF((MC_Dispositivo!$B$53:$B$189=$C30)*(MC_Dispositivo!$F$36:$BE$36=$BS$1)*(MC_Dispositivo!$F$43:$BE$43=T$1),MC_Dispositivo!$F$53:$BE$189))</f>
        <v>0</v>
      </c>
      <c r="U30" s="357" cm="1">
        <f t="array" aca="1" ref="U30" ca="1">SUM(IF((MC_Dispositivo!$B$53:$B$189=$C30)*(MC_Dispositivo!$F$36:$BE$36=$BS$1)*(MC_Dispositivo!$F$43:$BE$43=U$1),MC_Dispositivo!$F$53:$BE$189))</f>
        <v>0</v>
      </c>
      <c r="V30" s="357" cm="1">
        <f t="array" aca="1" ref="V30" ca="1">SUM(IF((MC_Dispositivo!$B$53:$B$189=$C30)*(MC_Dispositivo!$F$36:$BE$36=$BS$1)*(MC_Dispositivo!$F$43:$BE$43=V$1),MC_Dispositivo!$F$53:$BE$189))</f>
        <v>0</v>
      </c>
      <c r="W30" s="357" cm="1">
        <f t="array" aca="1" ref="W30" ca="1">SUM(IF((MC_Dispositivo!$B$53:$B$189=$C30)*(MC_Dispositivo!$F$36:$BE$36=$BS$1)*(MC_Dispositivo!$F$43:$BE$43=W$1),MC_Dispositivo!$F$53:$BE$189))</f>
        <v>0</v>
      </c>
      <c r="X30" s="357" cm="1">
        <f t="array" aca="1" ref="X30" ca="1">SUM(IF((MC_Dispositivo!$B$53:$B$189=$C30)*(MC_Dispositivo!$F$36:$BE$36=$BS$1)*(MC_Dispositivo!$F$43:$BE$43=X$1),MC_Dispositivo!$F$53:$BE$189))</f>
        <v>0</v>
      </c>
      <c r="Y30" s="357" cm="1">
        <f t="array" aca="1" ref="Y30" ca="1">SUM(IF((MC_Dispositivo!$B$53:$B$189=$C30)*(MC_Dispositivo!$F$36:$BE$36=$BS$1)*(MC_Dispositivo!$F$43:$BE$43=Y$1),MC_Dispositivo!$F$53:$BE$189))</f>
        <v>0</v>
      </c>
      <c r="Z30" s="357" cm="1">
        <f t="array" aca="1" ref="Z30" ca="1">SUM(IF((MC_Dispositivo!$B$53:$B$189=$C30)*(MC_Dispositivo!$F$36:$BE$36=$BS$1)*(MC_Dispositivo!$F$43:$BE$43=Z$1),MC_Dispositivo!$F$53:$BE$189))</f>
        <v>0</v>
      </c>
      <c r="AA30" s="357" cm="1">
        <f t="array" aca="1" ref="AA30" ca="1">SUM(IF((MC_Dispositivo!$B$53:$B$189=$C30)*(MC_Dispositivo!$F$36:$BE$36=$BS$1)*(MC_Dispositivo!$F$43:$BE$43=AA$1),MC_Dispositivo!$F$53:$BE$189))</f>
        <v>0</v>
      </c>
      <c r="AB30" s="357" cm="1">
        <f t="array" aca="1" ref="AB30" ca="1">SUM(IF((MC_Dispositivo!$B$53:$B$189=$C30)*(MC_Dispositivo!$F$36:$BE$36=$BS$1)*(MC_Dispositivo!$F$43:$BE$43=AB$1),MC_Dispositivo!$F$53:$BE$189))</f>
        <v>0</v>
      </c>
      <c r="AC30" s="357" cm="1">
        <f t="array" aca="1" ref="AC30" ca="1">SUM(IF((MC_Dispositivo!$B$53:$B$189=$C30)*(MC_Dispositivo!$F$36:$BE$36=$BS$1)*(MC_Dispositivo!$F$43:$BE$43=AC$1),MC_Dispositivo!$F$53:$BE$189))</f>
        <v>0</v>
      </c>
      <c r="AD30" s="357" cm="1">
        <f t="array" aca="1" ref="AD30" ca="1">SUM(IF((MC_Dispositivo!$B$53:$B$189=$C30)*(MC_Dispositivo!$F$36:$BE$36=$BS$1)*(MC_Dispositivo!$F$43:$BE$43=AD$1),MC_Dispositivo!$F$53:$BE$189))</f>
        <v>0</v>
      </c>
      <c r="AE30" s="357" cm="1">
        <f t="array" aca="1" ref="AE30" ca="1">SUM(IF((MC_Dispositivo!$B$53:$B$189=$C30)*(MC_Dispositivo!$F$36:$BE$36=$BS$1)*(MC_Dispositivo!$F$43:$BE$43=AE$1),MC_Dispositivo!$F$53:$BE$189))</f>
        <v>0</v>
      </c>
      <c r="AF30" s="357" cm="1">
        <f t="array" aca="1" ref="AF30" ca="1">SUM(IF((MC_Dispositivo!$B$53:$B$189=$C30)*(MC_Dispositivo!$F$36:$BE$36=$BS$1)*(MC_Dispositivo!$F$43:$BE$43=AF$1),MC_Dispositivo!$F$53:$BE$189))</f>
        <v>0</v>
      </c>
      <c r="AG30" s="357" cm="1">
        <f t="array" aca="1" ref="AG30" ca="1">SUM(IF((MC_Dispositivo!$B$53:$B$189=$C30)*(MC_Dispositivo!$F$36:$BE$36=$BS$1)*(MC_Dispositivo!$F$43:$BE$43=AG$1),MC_Dispositivo!$F$53:$BE$189))</f>
        <v>0</v>
      </c>
      <c r="AH30" s="357" cm="1">
        <f t="array" aca="1" ref="AH30" ca="1">SUM(IF((MC_Dispositivo!$B$53:$B$189=$C30)*(MC_Dispositivo!$F$36:$BE$36=$BS$1)*(MC_Dispositivo!$F$43:$BE$43=AH$1),MC_Dispositivo!$F$53:$BE$189))</f>
        <v>0</v>
      </c>
      <c r="AI30" s="357" cm="1">
        <f t="array" aca="1" ref="AI30" ca="1">SUM(IF((MC_Dispositivo!$B$53:$B$189=$C30)*(MC_Dispositivo!$F$36:$BE$36=$BS$1)*(MC_Dispositivo!$F$43:$BE$43=AI$1),MC_Dispositivo!$F$53:$BE$189))</f>
        <v>0</v>
      </c>
      <c r="AJ30" s="357" cm="1">
        <f t="array" aca="1" ref="AJ30" ca="1">SUM(IF((MC_Dispositivo!$B$53:$B$189=$C30)*(MC_Dispositivo!$F$36:$BE$36=$BS$1)*(MC_Dispositivo!$F$43:$BE$43=AJ$1),MC_Dispositivo!$F$53:$BE$189))</f>
        <v>0</v>
      </c>
      <c r="AK30" s="358">
        <f ca="1">IF(A30="","",INDEX([10]TPU!$G:$G,MATCH($A30,[10]TPU!$A:$A,0)))</f>
        <v>362.8</v>
      </c>
      <c r="AL30" s="359">
        <f t="shared" ref="AL30:BO30" ca="1" si="11">IF($A30="",SUMIFS(AL31:AL77,$C31:$C77,$C30&amp;"*",$A31:$A77,"&lt;&gt;"&amp;""),G30*$AK30)</f>
        <v>0</v>
      </c>
      <c r="AM30" s="359">
        <f t="shared" ca="1" si="11"/>
        <v>0</v>
      </c>
      <c r="AN30" s="359">
        <f t="shared" ca="1" si="11"/>
        <v>0</v>
      </c>
      <c r="AO30" s="359">
        <f t="shared" ca="1" si="11"/>
        <v>0</v>
      </c>
      <c r="AP30" s="359">
        <f t="shared" ca="1" si="11"/>
        <v>0</v>
      </c>
      <c r="AQ30" s="359">
        <f t="shared" ca="1" si="11"/>
        <v>0</v>
      </c>
      <c r="AR30" s="359">
        <f t="shared" ca="1" si="11"/>
        <v>0</v>
      </c>
      <c r="AS30" s="359">
        <f t="shared" ca="1" si="11"/>
        <v>0</v>
      </c>
      <c r="AT30" s="359">
        <f t="shared" ca="1" si="11"/>
        <v>0</v>
      </c>
      <c r="AU30" s="359">
        <f t="shared" ca="1" si="11"/>
        <v>0</v>
      </c>
      <c r="AV30" s="359">
        <f t="shared" ca="1" si="11"/>
        <v>0</v>
      </c>
      <c r="AW30" s="359">
        <f t="shared" ca="1" si="11"/>
        <v>0</v>
      </c>
      <c r="AX30" s="359">
        <f t="shared" ca="1" si="11"/>
        <v>0</v>
      </c>
      <c r="AY30" s="359">
        <f t="shared" ca="1" si="11"/>
        <v>0</v>
      </c>
      <c r="AZ30" s="359">
        <f t="shared" ca="1" si="11"/>
        <v>0</v>
      </c>
      <c r="BA30" s="359">
        <f t="shared" ca="1" si="11"/>
        <v>0</v>
      </c>
      <c r="BB30" s="359">
        <f t="shared" ca="1" si="11"/>
        <v>0</v>
      </c>
      <c r="BC30" s="359">
        <f t="shared" ca="1" si="11"/>
        <v>0</v>
      </c>
      <c r="BD30" s="359">
        <f t="shared" ca="1" si="11"/>
        <v>0</v>
      </c>
      <c r="BE30" s="359">
        <f t="shared" ca="1" si="11"/>
        <v>0</v>
      </c>
      <c r="BF30" s="359">
        <f t="shared" ca="1" si="11"/>
        <v>0</v>
      </c>
      <c r="BG30" s="359">
        <f t="shared" ca="1" si="11"/>
        <v>0</v>
      </c>
      <c r="BH30" s="359">
        <f t="shared" ca="1" si="11"/>
        <v>0</v>
      </c>
      <c r="BI30" s="359">
        <f t="shared" ca="1" si="11"/>
        <v>0</v>
      </c>
      <c r="BJ30" s="359">
        <f t="shared" ca="1" si="11"/>
        <v>0</v>
      </c>
      <c r="BK30" s="359">
        <f t="shared" ca="1" si="11"/>
        <v>0</v>
      </c>
      <c r="BL30" s="359">
        <f t="shared" ca="1" si="11"/>
        <v>0</v>
      </c>
      <c r="BM30" s="359">
        <f t="shared" ca="1" si="11"/>
        <v>0</v>
      </c>
      <c r="BN30" s="359">
        <f t="shared" ca="1" si="11"/>
        <v>0</v>
      </c>
      <c r="BO30" s="359">
        <f t="shared" ca="1" si="11"/>
        <v>0</v>
      </c>
      <c r="BP30" s="358">
        <f t="shared" ca="1" si="4"/>
        <v>0</v>
      </c>
      <c r="BQ30" s="206">
        <f ca="1">SUM(BP30:BP48)</f>
        <v>9520407.693135649</v>
      </c>
      <c r="BR30" s="234">
        <f t="shared" ca="1" si="5"/>
        <v>0.29912459530440799</v>
      </c>
      <c r="BU30" s="207"/>
    </row>
    <row r="31" spans="1:75" ht="20.100000000000001" customHeight="1" outlineLevel="1" x14ac:dyDescent="0.2">
      <c r="A31" s="354" t="str">
        <f ca="1">INDEX(MC_Dispositivo!B:E,MATCH('Quantitativo_MG-262'!C31,MC_Dispositivo!B:B,0),2)</f>
        <v>CA0004</v>
      </c>
      <c r="B31" s="354" t="str">
        <f ca="1">INDEX([10]TPU!$B:$B,MATCH($A31,[10]TPU!$A:$A,0))</f>
        <v>ANP</v>
      </c>
      <c r="C31" s="354" t="s">
        <v>74</v>
      </c>
      <c r="D31" s="355" t="str">
        <f ca="1">INDEX(MC_Dispositivo!B:E,MATCH('Quantitativo_MG-262'!C31,MC_Dispositivo!B:B,0),3)</f>
        <v>Cimentos asfálticos CAP-50-70</v>
      </c>
      <c r="E31" s="354" t="str">
        <f ca="1">INDEX(MC_Dispositivo!B:E,MATCH('Quantitativo_MG-262'!C31,MC_Dispositivo!B:B,0),4)</f>
        <v>T</v>
      </c>
      <c r="F31" s="356" cm="1">
        <f t="array" aca="1" ref="F31" ca="1">IF($BS$1="Todos",SUM(IF(($BS$1="todos")*(MC_Dispositivo!$B$54:$B$212=$C31),MC_Dispositivo!$F$54:$BE$212)),SUM(IF((MC_Dispositivo!$F$36:$BE$36=$BS$1)*(MC_Dispositivo!$B$54:$B$212=$C31),MC_Dispositivo!$F$54:$BE$212)))</f>
        <v>0</v>
      </c>
      <c r="G31" s="357" cm="1">
        <f t="array" aca="1" ref="G31" ca="1">SUM(IF((MC_Dispositivo!$B$53:$B$189=$C31)*(MC_Dispositivo!$F$36:$BE$36=$BS$1)*(MC_Dispositivo!$F$43:$BE$43=G$1),MC_Dispositivo!$F$53:$BE$189))</f>
        <v>0</v>
      </c>
      <c r="H31" s="357" cm="1">
        <f t="array" aca="1" ref="H31" ca="1">SUM(IF((MC_Dispositivo!$B$53:$B$189=$C31)*(MC_Dispositivo!$F$36:$BE$36=$BS$1)*(MC_Dispositivo!$F$43:$BE$43=H$1),MC_Dispositivo!$F$53:$BE$189))</f>
        <v>0</v>
      </c>
      <c r="I31" s="357" cm="1">
        <f t="array" aca="1" ref="I31" ca="1">SUM(IF((MC_Dispositivo!$B$53:$B$189=$C31)*(MC_Dispositivo!$F$36:$BE$36=$BS$1)*(MC_Dispositivo!$F$43:$BE$43=I$1),MC_Dispositivo!$F$53:$BE$189))</f>
        <v>0</v>
      </c>
      <c r="J31" s="357" cm="1">
        <f t="array" aca="1" ref="J31" ca="1">SUM(IF((MC_Dispositivo!$B$53:$B$189=$C31)*(MC_Dispositivo!$F$36:$BE$36=$BS$1)*(MC_Dispositivo!$F$43:$BE$43=J$1),MC_Dispositivo!$F$53:$BE$189))</f>
        <v>0</v>
      </c>
      <c r="K31" s="357" cm="1">
        <f t="array" aca="1" ref="K31" ca="1">SUM(IF((MC_Dispositivo!$B$53:$B$189=$C31)*(MC_Dispositivo!$F$36:$BE$36=$BS$1)*(MC_Dispositivo!$F$43:$BE$43=K$1),MC_Dispositivo!$F$53:$BE$189))</f>
        <v>0</v>
      </c>
      <c r="L31" s="357" cm="1">
        <f t="array" aca="1" ref="L31" ca="1">SUM(IF((MC_Dispositivo!$B$53:$B$189=$C31)*(MC_Dispositivo!$F$36:$BE$36=$BS$1)*(MC_Dispositivo!$F$43:$BE$43=L$1),MC_Dispositivo!$F$53:$BE$189))</f>
        <v>0</v>
      </c>
      <c r="M31" s="357" cm="1">
        <f t="array" aca="1" ref="M31" ca="1">SUM(IF((MC_Dispositivo!$B$53:$B$189=$C31)*(MC_Dispositivo!$F$36:$BE$36=$BS$1)*(MC_Dispositivo!$F$43:$BE$43=M$1),MC_Dispositivo!$F$53:$BE$189))</f>
        <v>0</v>
      </c>
      <c r="N31" s="357" cm="1">
        <f t="array" aca="1" ref="N31" ca="1">SUM(IF((MC_Dispositivo!$B$53:$B$189=$C31)*(MC_Dispositivo!$F$36:$BE$36=$BS$1)*(MC_Dispositivo!$F$43:$BE$43=N$1),MC_Dispositivo!$F$53:$BE$189))</f>
        <v>0</v>
      </c>
      <c r="O31" s="357" cm="1">
        <f t="array" aca="1" ref="O31" ca="1">SUM(IF((MC_Dispositivo!$B$53:$B$189=$C31)*(MC_Dispositivo!$F$36:$BE$36=$BS$1)*(MC_Dispositivo!$F$43:$BE$43=O$1),MC_Dispositivo!$F$53:$BE$189))</f>
        <v>0</v>
      </c>
      <c r="P31" s="357" cm="1">
        <f t="array" aca="1" ref="P31" ca="1">SUM(IF((MC_Dispositivo!$B$53:$B$189=$C31)*(MC_Dispositivo!$F$36:$BE$36=$BS$1)*(MC_Dispositivo!$F$43:$BE$43=P$1),MC_Dispositivo!$F$53:$BE$189))</f>
        <v>0</v>
      </c>
      <c r="Q31" s="357" cm="1">
        <f t="array" aca="1" ref="Q31" ca="1">SUM(IF((MC_Dispositivo!$B$53:$B$189=$C31)*(MC_Dispositivo!$F$36:$BE$36=$BS$1)*(MC_Dispositivo!$F$43:$BE$43=Q$1),MC_Dispositivo!$F$53:$BE$189))</f>
        <v>0</v>
      </c>
      <c r="R31" s="357" cm="1">
        <f t="array" aca="1" ref="R31" ca="1">SUM(IF((MC_Dispositivo!$B$53:$B$189=$C31)*(MC_Dispositivo!$F$36:$BE$36=$BS$1)*(MC_Dispositivo!$F$43:$BE$43=R$1),MC_Dispositivo!$F$53:$BE$189))</f>
        <v>0</v>
      </c>
      <c r="S31" s="357" cm="1">
        <f t="array" aca="1" ref="S31" ca="1">SUM(IF((MC_Dispositivo!$B$53:$B$189=$C31)*(MC_Dispositivo!$F$36:$BE$36=$BS$1)*(MC_Dispositivo!$F$43:$BE$43=S$1),MC_Dispositivo!$F$53:$BE$189))</f>
        <v>0</v>
      </c>
      <c r="T31" s="357" cm="1">
        <f t="array" aca="1" ref="T31" ca="1">SUM(IF((MC_Dispositivo!$B$53:$B$189=$C31)*(MC_Dispositivo!$F$36:$BE$36=$BS$1)*(MC_Dispositivo!$F$43:$BE$43=T$1),MC_Dispositivo!$F$53:$BE$189))</f>
        <v>0</v>
      </c>
      <c r="U31" s="357" cm="1">
        <f t="array" aca="1" ref="U31" ca="1">SUM(IF((MC_Dispositivo!$B$53:$B$189=$C31)*(MC_Dispositivo!$F$36:$BE$36=$BS$1)*(MC_Dispositivo!$F$43:$BE$43=U$1),MC_Dispositivo!$F$53:$BE$189))</f>
        <v>0</v>
      </c>
      <c r="V31" s="357" cm="1">
        <f t="array" aca="1" ref="V31" ca="1">SUM(IF((MC_Dispositivo!$B$53:$B$189=$C31)*(MC_Dispositivo!$F$36:$BE$36=$BS$1)*(MC_Dispositivo!$F$43:$BE$43=V$1),MC_Dispositivo!$F$53:$BE$189))</f>
        <v>0</v>
      </c>
      <c r="W31" s="357" cm="1">
        <f t="array" aca="1" ref="W31" ca="1">SUM(IF((MC_Dispositivo!$B$53:$B$189=$C31)*(MC_Dispositivo!$F$36:$BE$36=$BS$1)*(MC_Dispositivo!$F$43:$BE$43=W$1),MC_Dispositivo!$F$53:$BE$189))</f>
        <v>0</v>
      </c>
      <c r="X31" s="357" cm="1">
        <f t="array" aca="1" ref="X31" ca="1">SUM(IF((MC_Dispositivo!$B$53:$B$189=$C31)*(MC_Dispositivo!$F$36:$BE$36=$BS$1)*(MC_Dispositivo!$F$43:$BE$43=X$1),MC_Dispositivo!$F$53:$BE$189))</f>
        <v>0</v>
      </c>
      <c r="Y31" s="357" cm="1">
        <f t="array" aca="1" ref="Y31" ca="1">SUM(IF((MC_Dispositivo!$B$53:$B$189=$C31)*(MC_Dispositivo!$F$36:$BE$36=$BS$1)*(MC_Dispositivo!$F$43:$BE$43=Y$1),MC_Dispositivo!$F$53:$BE$189))</f>
        <v>0</v>
      </c>
      <c r="Z31" s="357" cm="1">
        <f t="array" aca="1" ref="Z31" ca="1">SUM(IF((MC_Dispositivo!$B$53:$B$189=$C31)*(MC_Dispositivo!$F$36:$BE$36=$BS$1)*(MC_Dispositivo!$F$43:$BE$43=Z$1),MC_Dispositivo!$F$53:$BE$189))</f>
        <v>0</v>
      </c>
      <c r="AA31" s="357" cm="1">
        <f t="array" aca="1" ref="AA31" ca="1">SUM(IF((MC_Dispositivo!$B$53:$B$189=$C31)*(MC_Dispositivo!$F$36:$BE$36=$BS$1)*(MC_Dispositivo!$F$43:$BE$43=AA$1),MC_Dispositivo!$F$53:$BE$189))</f>
        <v>0</v>
      </c>
      <c r="AB31" s="357" cm="1">
        <f t="array" aca="1" ref="AB31" ca="1">SUM(IF((MC_Dispositivo!$B$53:$B$189=$C31)*(MC_Dispositivo!$F$36:$BE$36=$BS$1)*(MC_Dispositivo!$F$43:$BE$43=AB$1),MC_Dispositivo!$F$53:$BE$189))</f>
        <v>0</v>
      </c>
      <c r="AC31" s="357" cm="1">
        <f t="array" aca="1" ref="AC31" ca="1">SUM(IF((MC_Dispositivo!$B$53:$B$189=$C31)*(MC_Dispositivo!$F$36:$BE$36=$BS$1)*(MC_Dispositivo!$F$43:$BE$43=AC$1),MC_Dispositivo!$F$53:$BE$189))</f>
        <v>0</v>
      </c>
      <c r="AD31" s="357" cm="1">
        <f t="array" aca="1" ref="AD31" ca="1">SUM(IF((MC_Dispositivo!$B$53:$B$189=$C31)*(MC_Dispositivo!$F$36:$BE$36=$BS$1)*(MC_Dispositivo!$F$43:$BE$43=AD$1),MC_Dispositivo!$F$53:$BE$189))</f>
        <v>0</v>
      </c>
      <c r="AE31" s="357" cm="1">
        <f t="array" aca="1" ref="AE31" ca="1">SUM(IF((MC_Dispositivo!$B$53:$B$189=$C31)*(MC_Dispositivo!$F$36:$BE$36=$BS$1)*(MC_Dispositivo!$F$43:$BE$43=AE$1),MC_Dispositivo!$F$53:$BE$189))</f>
        <v>0</v>
      </c>
      <c r="AF31" s="357" cm="1">
        <f t="array" aca="1" ref="AF31" ca="1">SUM(IF((MC_Dispositivo!$B$53:$B$189=$C31)*(MC_Dispositivo!$F$36:$BE$36=$BS$1)*(MC_Dispositivo!$F$43:$BE$43=AF$1),MC_Dispositivo!$F$53:$BE$189))</f>
        <v>0</v>
      </c>
      <c r="AG31" s="357" cm="1">
        <f t="array" aca="1" ref="AG31" ca="1">SUM(IF((MC_Dispositivo!$B$53:$B$189=$C31)*(MC_Dispositivo!$F$36:$BE$36=$BS$1)*(MC_Dispositivo!$F$43:$BE$43=AG$1),MC_Dispositivo!$F$53:$BE$189))</f>
        <v>0</v>
      </c>
      <c r="AH31" s="357" cm="1">
        <f t="array" aca="1" ref="AH31" ca="1">SUM(IF((MC_Dispositivo!$B$53:$B$189=$C31)*(MC_Dispositivo!$F$36:$BE$36=$BS$1)*(MC_Dispositivo!$F$43:$BE$43=AH$1),MC_Dispositivo!$F$53:$BE$189))</f>
        <v>0</v>
      </c>
      <c r="AI31" s="357" cm="1">
        <f t="array" aca="1" ref="AI31" ca="1">SUM(IF((MC_Dispositivo!$B$53:$B$189=$C31)*(MC_Dispositivo!$F$36:$BE$36=$BS$1)*(MC_Dispositivo!$F$43:$BE$43=AI$1),MC_Dispositivo!$F$53:$BE$189))</f>
        <v>0</v>
      </c>
      <c r="AJ31" s="357" cm="1">
        <f t="array" aca="1" ref="AJ31" ca="1">SUM(IF((MC_Dispositivo!$B$53:$B$189=$C31)*(MC_Dispositivo!$F$36:$BE$36=$BS$1)*(MC_Dispositivo!$F$43:$BE$43=AJ$1),MC_Dispositivo!$F$53:$BE$189))</f>
        <v>0</v>
      </c>
      <c r="AK31" s="358">
        <f ca="1">IF(A31="","",INDEX([10]TPU!$G:$G,MATCH($A31,[10]TPU!$A:$A,0)))</f>
        <v>4855.1499999999996</v>
      </c>
      <c r="AL31" s="359">
        <f t="shared" ref="AL31:BO31" ca="1" si="12">IF($A31="",SUMIFS(AL32:AL77,$C32:$C77,$C31&amp;"*",$A32:$A77,"&lt;&gt;"&amp;""),G31*$AK31)</f>
        <v>0</v>
      </c>
      <c r="AM31" s="359">
        <f t="shared" ca="1" si="12"/>
        <v>0</v>
      </c>
      <c r="AN31" s="359">
        <f t="shared" ca="1" si="12"/>
        <v>0</v>
      </c>
      <c r="AO31" s="359">
        <f t="shared" ca="1" si="12"/>
        <v>0</v>
      </c>
      <c r="AP31" s="359">
        <f t="shared" ca="1" si="12"/>
        <v>0</v>
      </c>
      <c r="AQ31" s="359">
        <f t="shared" ca="1" si="12"/>
        <v>0</v>
      </c>
      <c r="AR31" s="359">
        <f t="shared" ca="1" si="12"/>
        <v>0</v>
      </c>
      <c r="AS31" s="359">
        <f t="shared" ca="1" si="12"/>
        <v>0</v>
      </c>
      <c r="AT31" s="359">
        <f t="shared" ca="1" si="12"/>
        <v>0</v>
      </c>
      <c r="AU31" s="359">
        <f t="shared" ca="1" si="12"/>
        <v>0</v>
      </c>
      <c r="AV31" s="359">
        <f t="shared" ca="1" si="12"/>
        <v>0</v>
      </c>
      <c r="AW31" s="359">
        <f t="shared" ca="1" si="12"/>
        <v>0</v>
      </c>
      <c r="AX31" s="359">
        <f t="shared" ca="1" si="12"/>
        <v>0</v>
      </c>
      <c r="AY31" s="359">
        <f t="shared" ca="1" si="12"/>
        <v>0</v>
      </c>
      <c r="AZ31" s="359">
        <f t="shared" ca="1" si="12"/>
        <v>0</v>
      </c>
      <c r="BA31" s="359">
        <f t="shared" ca="1" si="12"/>
        <v>0</v>
      </c>
      <c r="BB31" s="359">
        <f t="shared" ca="1" si="12"/>
        <v>0</v>
      </c>
      <c r="BC31" s="359">
        <f t="shared" ca="1" si="12"/>
        <v>0</v>
      </c>
      <c r="BD31" s="359">
        <f t="shared" ca="1" si="12"/>
        <v>0</v>
      </c>
      <c r="BE31" s="359">
        <f t="shared" ca="1" si="12"/>
        <v>0</v>
      </c>
      <c r="BF31" s="359">
        <f t="shared" ca="1" si="12"/>
        <v>0</v>
      </c>
      <c r="BG31" s="359">
        <f t="shared" ca="1" si="12"/>
        <v>0</v>
      </c>
      <c r="BH31" s="359">
        <f t="shared" ca="1" si="12"/>
        <v>0</v>
      </c>
      <c r="BI31" s="359">
        <f t="shared" ca="1" si="12"/>
        <v>0</v>
      </c>
      <c r="BJ31" s="359">
        <f t="shared" ca="1" si="12"/>
        <v>0</v>
      </c>
      <c r="BK31" s="359">
        <f t="shared" ca="1" si="12"/>
        <v>0</v>
      </c>
      <c r="BL31" s="359">
        <f t="shared" ca="1" si="12"/>
        <v>0</v>
      </c>
      <c r="BM31" s="359">
        <f t="shared" ca="1" si="12"/>
        <v>0</v>
      </c>
      <c r="BN31" s="359">
        <f t="shared" ca="1" si="12"/>
        <v>0</v>
      </c>
      <c r="BO31" s="359">
        <f t="shared" ca="1" si="12"/>
        <v>0</v>
      </c>
      <c r="BP31" s="358">
        <f t="shared" ca="1" si="4"/>
        <v>0</v>
      </c>
      <c r="BQ31" s="206"/>
      <c r="BR31" s="234" t="str">
        <f t="shared" si="5"/>
        <v/>
      </c>
      <c r="BU31" s="207"/>
    </row>
    <row r="32" spans="1:75" ht="20.100000000000001" customHeight="1" outlineLevel="1" x14ac:dyDescent="0.2">
      <c r="A32" s="354" t="str">
        <f ca="1">INDEX(MC_Dispositivo!B:E,MATCH('Quantitativo_MG-262'!C32,MC_Dispositivo!B:B,0),2)</f>
        <v>ED-7623</v>
      </c>
      <c r="B32" s="354" t="str">
        <f ca="1">INDEX([10]TPU!$B:$B,MATCH($A32,[10]TPU!$A:$A,0))</f>
        <v>SICOR</v>
      </c>
      <c r="C32" s="354" t="s">
        <v>75</v>
      </c>
      <c r="D32" s="355" t="str">
        <f ca="1">INDEX(MC_Dispositivo!B:E,MATCH('Quantitativo_MG-262'!C32,MC_Dispositivo!B:B,0),3)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2" s="354" t="str">
        <f ca="1">INDEX(MC_Dispositivo!B:E,MATCH('Quantitativo_MG-262'!C32,MC_Dispositivo!B:B,0),4)</f>
        <v>m³</v>
      </c>
      <c r="F32" s="356" cm="1">
        <f t="array" aca="1" ref="F32" ca="1">IF($BS$1="Todos",SUM(IF(($BS$1="todos")*(MC_Dispositivo!$B$54:$B$212=$C32),MC_Dispositivo!$F$54:$BE$212)),SUM(IF((MC_Dispositivo!$F$36:$BE$36=$BS$1)*(MC_Dispositivo!$B$54:$B$212=$C32),MC_Dispositivo!$F$54:$BE$212)))</f>
        <v>0</v>
      </c>
      <c r="G32" s="357" cm="1">
        <f t="array" aca="1" ref="G32" ca="1">SUM(IF((MC_Dispositivo!$B$53:$B$189=$C32)*(MC_Dispositivo!$F$36:$BE$36=$BS$1)*(MC_Dispositivo!$F$43:$BE$43=G$1),MC_Dispositivo!$F$53:$BE$189))</f>
        <v>0</v>
      </c>
      <c r="H32" s="357" cm="1">
        <f t="array" aca="1" ref="H32" ca="1">SUM(IF((MC_Dispositivo!$B$53:$B$189=$C32)*(MC_Dispositivo!$F$36:$BE$36=$BS$1)*(MC_Dispositivo!$F$43:$BE$43=H$1),MC_Dispositivo!$F$53:$BE$189))</f>
        <v>0</v>
      </c>
      <c r="I32" s="357" cm="1">
        <f t="array" aca="1" ref="I32" ca="1">SUM(IF((MC_Dispositivo!$B$53:$B$189=$C32)*(MC_Dispositivo!$F$36:$BE$36=$BS$1)*(MC_Dispositivo!$F$43:$BE$43=I$1),MC_Dispositivo!$F$53:$BE$189))</f>
        <v>0</v>
      </c>
      <c r="J32" s="357" cm="1">
        <f t="array" aca="1" ref="J32" ca="1">SUM(IF((MC_Dispositivo!$B$53:$B$189=$C32)*(MC_Dispositivo!$F$36:$BE$36=$BS$1)*(MC_Dispositivo!$F$43:$BE$43=J$1),MC_Dispositivo!$F$53:$BE$189))</f>
        <v>0</v>
      </c>
      <c r="K32" s="357" cm="1">
        <f t="array" aca="1" ref="K32" ca="1">SUM(IF((MC_Dispositivo!$B$53:$B$189=$C32)*(MC_Dispositivo!$F$36:$BE$36=$BS$1)*(MC_Dispositivo!$F$43:$BE$43=K$1),MC_Dispositivo!$F$53:$BE$189))</f>
        <v>0</v>
      </c>
      <c r="L32" s="357" cm="1">
        <f t="array" aca="1" ref="L32" ca="1">SUM(IF((MC_Dispositivo!$B$53:$B$189=$C32)*(MC_Dispositivo!$F$36:$BE$36=$BS$1)*(MC_Dispositivo!$F$43:$BE$43=L$1),MC_Dispositivo!$F$53:$BE$189))</f>
        <v>0</v>
      </c>
      <c r="M32" s="357" cm="1">
        <f t="array" aca="1" ref="M32" ca="1">SUM(IF((MC_Dispositivo!$B$53:$B$189=$C32)*(MC_Dispositivo!$F$36:$BE$36=$BS$1)*(MC_Dispositivo!$F$43:$BE$43=M$1),MC_Dispositivo!$F$53:$BE$189))</f>
        <v>0</v>
      </c>
      <c r="N32" s="357" cm="1">
        <f t="array" aca="1" ref="N32" ca="1">SUM(IF((MC_Dispositivo!$B$53:$B$189=$C32)*(MC_Dispositivo!$F$36:$BE$36=$BS$1)*(MC_Dispositivo!$F$43:$BE$43=N$1),MC_Dispositivo!$F$53:$BE$189))</f>
        <v>0</v>
      </c>
      <c r="O32" s="357" cm="1">
        <f t="array" aca="1" ref="O32" ca="1">SUM(IF((MC_Dispositivo!$B$53:$B$189=$C32)*(MC_Dispositivo!$F$36:$BE$36=$BS$1)*(MC_Dispositivo!$F$43:$BE$43=O$1),MC_Dispositivo!$F$53:$BE$189))</f>
        <v>0</v>
      </c>
      <c r="P32" s="357" cm="1">
        <f t="array" aca="1" ref="P32" ca="1">SUM(IF((MC_Dispositivo!$B$53:$B$189=$C32)*(MC_Dispositivo!$F$36:$BE$36=$BS$1)*(MC_Dispositivo!$F$43:$BE$43=P$1),MC_Dispositivo!$F$53:$BE$189))</f>
        <v>0</v>
      </c>
      <c r="Q32" s="357" cm="1">
        <f t="array" aca="1" ref="Q32" ca="1">SUM(IF((MC_Dispositivo!$B$53:$B$189=$C32)*(MC_Dispositivo!$F$36:$BE$36=$BS$1)*(MC_Dispositivo!$F$43:$BE$43=Q$1),MC_Dispositivo!$F$53:$BE$189))</f>
        <v>0</v>
      </c>
      <c r="R32" s="357" cm="1">
        <f t="array" aca="1" ref="R32" ca="1">SUM(IF((MC_Dispositivo!$B$53:$B$189=$C32)*(MC_Dispositivo!$F$36:$BE$36=$BS$1)*(MC_Dispositivo!$F$43:$BE$43=R$1),MC_Dispositivo!$F$53:$BE$189))</f>
        <v>0</v>
      </c>
      <c r="S32" s="357" cm="1">
        <f t="array" aca="1" ref="S32" ca="1">SUM(IF((MC_Dispositivo!$B$53:$B$189=$C32)*(MC_Dispositivo!$F$36:$BE$36=$BS$1)*(MC_Dispositivo!$F$43:$BE$43=S$1),MC_Dispositivo!$F$53:$BE$189))</f>
        <v>0</v>
      </c>
      <c r="T32" s="357" cm="1">
        <f t="array" aca="1" ref="T32" ca="1">SUM(IF((MC_Dispositivo!$B$53:$B$189=$C32)*(MC_Dispositivo!$F$36:$BE$36=$BS$1)*(MC_Dispositivo!$F$43:$BE$43=T$1),MC_Dispositivo!$F$53:$BE$189))</f>
        <v>0</v>
      </c>
      <c r="U32" s="357" cm="1">
        <f t="array" aca="1" ref="U32" ca="1">SUM(IF((MC_Dispositivo!$B$53:$B$189=$C32)*(MC_Dispositivo!$F$36:$BE$36=$BS$1)*(MC_Dispositivo!$F$43:$BE$43=U$1),MC_Dispositivo!$F$53:$BE$189))</f>
        <v>0</v>
      </c>
      <c r="V32" s="357" cm="1">
        <f t="array" aca="1" ref="V32" ca="1">SUM(IF((MC_Dispositivo!$B$53:$B$189=$C32)*(MC_Dispositivo!$F$36:$BE$36=$BS$1)*(MC_Dispositivo!$F$43:$BE$43=V$1),MC_Dispositivo!$F$53:$BE$189))</f>
        <v>0</v>
      </c>
      <c r="W32" s="357" cm="1">
        <f t="array" aca="1" ref="W32" ca="1">SUM(IF((MC_Dispositivo!$B$53:$B$189=$C32)*(MC_Dispositivo!$F$36:$BE$36=$BS$1)*(MC_Dispositivo!$F$43:$BE$43=W$1),MC_Dispositivo!$F$53:$BE$189))</f>
        <v>0</v>
      </c>
      <c r="X32" s="357" cm="1">
        <f t="array" aca="1" ref="X32" ca="1">SUM(IF((MC_Dispositivo!$B$53:$B$189=$C32)*(MC_Dispositivo!$F$36:$BE$36=$BS$1)*(MC_Dispositivo!$F$43:$BE$43=X$1),MC_Dispositivo!$F$53:$BE$189))</f>
        <v>0</v>
      </c>
      <c r="Y32" s="357" cm="1">
        <f t="array" aca="1" ref="Y32" ca="1">SUM(IF((MC_Dispositivo!$B$53:$B$189=$C32)*(MC_Dispositivo!$F$36:$BE$36=$BS$1)*(MC_Dispositivo!$F$43:$BE$43=Y$1),MC_Dispositivo!$F$53:$BE$189))</f>
        <v>0</v>
      </c>
      <c r="Z32" s="357" cm="1">
        <f t="array" aca="1" ref="Z32" ca="1">SUM(IF((MC_Dispositivo!$B$53:$B$189=$C32)*(MC_Dispositivo!$F$36:$BE$36=$BS$1)*(MC_Dispositivo!$F$43:$BE$43=Z$1),MC_Dispositivo!$F$53:$BE$189))</f>
        <v>0</v>
      </c>
      <c r="AA32" s="357" cm="1">
        <f t="array" aca="1" ref="AA32" ca="1">SUM(IF((MC_Dispositivo!$B$53:$B$189=$C32)*(MC_Dispositivo!$F$36:$BE$36=$BS$1)*(MC_Dispositivo!$F$43:$BE$43=AA$1),MC_Dispositivo!$F$53:$BE$189))</f>
        <v>0</v>
      </c>
      <c r="AB32" s="357" cm="1">
        <f t="array" aca="1" ref="AB32" ca="1">SUM(IF((MC_Dispositivo!$B$53:$B$189=$C32)*(MC_Dispositivo!$F$36:$BE$36=$BS$1)*(MC_Dispositivo!$F$43:$BE$43=AB$1),MC_Dispositivo!$F$53:$BE$189))</f>
        <v>0</v>
      </c>
      <c r="AC32" s="357" cm="1">
        <f t="array" aca="1" ref="AC32" ca="1">SUM(IF((MC_Dispositivo!$B$53:$B$189=$C32)*(MC_Dispositivo!$F$36:$BE$36=$BS$1)*(MC_Dispositivo!$F$43:$BE$43=AC$1),MC_Dispositivo!$F$53:$BE$189))</f>
        <v>0</v>
      </c>
      <c r="AD32" s="357" cm="1">
        <f t="array" aca="1" ref="AD32" ca="1">SUM(IF((MC_Dispositivo!$B$53:$B$189=$C32)*(MC_Dispositivo!$F$36:$BE$36=$BS$1)*(MC_Dispositivo!$F$43:$BE$43=AD$1),MC_Dispositivo!$F$53:$BE$189))</f>
        <v>0</v>
      </c>
      <c r="AE32" s="357" cm="1">
        <f t="array" aca="1" ref="AE32" ca="1">SUM(IF((MC_Dispositivo!$B$53:$B$189=$C32)*(MC_Dispositivo!$F$36:$BE$36=$BS$1)*(MC_Dispositivo!$F$43:$BE$43=AE$1),MC_Dispositivo!$F$53:$BE$189))</f>
        <v>0</v>
      </c>
      <c r="AF32" s="357" cm="1">
        <f t="array" aca="1" ref="AF32" ca="1">SUM(IF((MC_Dispositivo!$B$53:$B$189=$C32)*(MC_Dispositivo!$F$36:$BE$36=$BS$1)*(MC_Dispositivo!$F$43:$BE$43=AF$1),MC_Dispositivo!$F$53:$BE$189))</f>
        <v>0</v>
      </c>
      <c r="AG32" s="357" cm="1">
        <f t="array" aca="1" ref="AG32" ca="1">SUM(IF((MC_Dispositivo!$B$53:$B$189=$C32)*(MC_Dispositivo!$F$36:$BE$36=$BS$1)*(MC_Dispositivo!$F$43:$BE$43=AG$1),MC_Dispositivo!$F$53:$BE$189))</f>
        <v>0</v>
      </c>
      <c r="AH32" s="357" cm="1">
        <f t="array" aca="1" ref="AH32" ca="1">SUM(IF((MC_Dispositivo!$B$53:$B$189=$C32)*(MC_Dispositivo!$F$36:$BE$36=$BS$1)*(MC_Dispositivo!$F$43:$BE$43=AH$1),MC_Dispositivo!$F$53:$BE$189))</f>
        <v>0</v>
      </c>
      <c r="AI32" s="357" cm="1">
        <f t="array" aca="1" ref="AI32" ca="1">SUM(IF((MC_Dispositivo!$B$53:$B$189=$C32)*(MC_Dispositivo!$F$36:$BE$36=$BS$1)*(MC_Dispositivo!$F$43:$BE$43=AI$1),MC_Dispositivo!$F$53:$BE$189))</f>
        <v>0</v>
      </c>
      <c r="AJ32" s="357" cm="1">
        <f t="array" aca="1" ref="AJ32" ca="1">SUM(IF((MC_Dispositivo!$B$53:$B$189=$C32)*(MC_Dispositivo!$F$36:$BE$36=$BS$1)*(MC_Dispositivo!$F$43:$BE$43=AJ$1),MC_Dispositivo!$F$53:$BE$189))</f>
        <v>0</v>
      </c>
      <c r="AK32" s="358">
        <f ca="1">IF(A32="","",INDEX([10]TPU!$G:$G,MATCH($A32,[10]TPU!$A:$A,0)))</f>
        <v>2126.9499999999998</v>
      </c>
      <c r="AL32" s="359">
        <f t="shared" ref="AL32:BO32" ca="1" si="13">IF($A32="",SUMIFS(AL33:AL77,$C33:$C77,$C32&amp;"*",$A33:$A77,"&lt;&gt;"&amp;""),G32*$AK32)</f>
        <v>0</v>
      </c>
      <c r="AM32" s="359">
        <f t="shared" ca="1" si="13"/>
        <v>0</v>
      </c>
      <c r="AN32" s="359">
        <f t="shared" ca="1" si="13"/>
        <v>0</v>
      </c>
      <c r="AO32" s="359">
        <f t="shared" ca="1" si="13"/>
        <v>0</v>
      </c>
      <c r="AP32" s="359">
        <f t="shared" ca="1" si="13"/>
        <v>0</v>
      </c>
      <c r="AQ32" s="359">
        <f t="shared" ca="1" si="13"/>
        <v>0</v>
      </c>
      <c r="AR32" s="359">
        <f t="shared" ca="1" si="13"/>
        <v>0</v>
      </c>
      <c r="AS32" s="359">
        <f t="shared" ca="1" si="13"/>
        <v>0</v>
      </c>
      <c r="AT32" s="359">
        <f t="shared" ca="1" si="13"/>
        <v>0</v>
      </c>
      <c r="AU32" s="359">
        <f t="shared" ca="1" si="13"/>
        <v>0</v>
      </c>
      <c r="AV32" s="359">
        <f t="shared" ca="1" si="13"/>
        <v>0</v>
      </c>
      <c r="AW32" s="359">
        <f t="shared" ca="1" si="13"/>
        <v>0</v>
      </c>
      <c r="AX32" s="359">
        <f t="shared" ca="1" si="13"/>
        <v>0</v>
      </c>
      <c r="AY32" s="359">
        <f t="shared" ca="1" si="13"/>
        <v>0</v>
      </c>
      <c r="AZ32" s="359">
        <f t="shared" ca="1" si="13"/>
        <v>0</v>
      </c>
      <c r="BA32" s="359">
        <f t="shared" ca="1" si="13"/>
        <v>0</v>
      </c>
      <c r="BB32" s="359">
        <f t="shared" ca="1" si="13"/>
        <v>0</v>
      </c>
      <c r="BC32" s="359">
        <f t="shared" ca="1" si="13"/>
        <v>0</v>
      </c>
      <c r="BD32" s="359">
        <f t="shared" ca="1" si="13"/>
        <v>0</v>
      </c>
      <c r="BE32" s="359">
        <f t="shared" ca="1" si="13"/>
        <v>0</v>
      </c>
      <c r="BF32" s="359">
        <f t="shared" ca="1" si="13"/>
        <v>0</v>
      </c>
      <c r="BG32" s="359">
        <f t="shared" ca="1" si="13"/>
        <v>0</v>
      </c>
      <c r="BH32" s="359">
        <f t="shared" ca="1" si="13"/>
        <v>0</v>
      </c>
      <c r="BI32" s="359">
        <f t="shared" ca="1" si="13"/>
        <v>0</v>
      </c>
      <c r="BJ32" s="359">
        <f t="shared" ca="1" si="13"/>
        <v>0</v>
      </c>
      <c r="BK32" s="359">
        <f t="shared" ca="1" si="13"/>
        <v>0</v>
      </c>
      <c r="BL32" s="359">
        <f t="shared" ca="1" si="13"/>
        <v>0</v>
      </c>
      <c r="BM32" s="359">
        <f t="shared" ca="1" si="13"/>
        <v>0</v>
      </c>
      <c r="BN32" s="359">
        <f t="shared" ca="1" si="13"/>
        <v>0</v>
      </c>
      <c r="BO32" s="359">
        <f t="shared" ca="1" si="13"/>
        <v>0</v>
      </c>
      <c r="BP32" s="358">
        <f t="shared" ca="1" si="4"/>
        <v>0</v>
      </c>
      <c r="BQ32" s="206"/>
      <c r="BR32" s="234" t="str">
        <f t="shared" si="5"/>
        <v/>
      </c>
      <c r="BU32" s="207"/>
    </row>
    <row r="33" spans="1:75" ht="20.100000000000001" customHeight="1" outlineLevel="1" x14ac:dyDescent="0.2">
      <c r="A33" s="354" t="str">
        <f ca="1">INDEX(MC_Dispositivo!B:E,MATCH('Quantitativo_MG-262'!C33,MC_Dispositivo!B:B,0),2)</f>
        <v>RO-00388</v>
      </c>
      <c r="B33" s="354" t="str">
        <f ca="1">INDEX([10]TPU!$B:$B,MATCH($A33,[10]TPU!$A:$A,0))</f>
        <v>SICOR</v>
      </c>
      <c r="C33" s="354" t="s">
        <v>76</v>
      </c>
      <c r="D33" s="355" t="str">
        <f ca="1">INDEX(MC_Dispositivo!B:E,MATCH('Quantitativo_MG-262'!C33,MC_Dispositivo!B:B,0),3)</f>
        <v>imprimação com emulsão asfáltica (execução, exclui fornecimento e transporte do material betuminoso até a obra)</v>
      </c>
      <c r="E33" s="354" t="str">
        <f ca="1">INDEX(MC_Dispositivo!B:E,MATCH('Quantitativo_MG-262'!C33,MC_Dispositivo!B:B,0),4)</f>
        <v>m2</v>
      </c>
      <c r="F33" s="356" cm="1">
        <f t="array" aca="1" ref="F33" ca="1">IF($BS$1="Todos",SUM(IF(($BS$1="todos")*(MC_Dispositivo!$B$54:$B$212=$C33),MC_Dispositivo!$F$54:$BE$212)),SUM(IF((MC_Dispositivo!$F$36:$BE$36=$BS$1)*(MC_Dispositivo!$B$54:$B$212=$C33),MC_Dispositivo!$F$54:$BE$212)))</f>
        <v>79040</v>
      </c>
      <c r="G33" s="357" cm="1">
        <f t="array" aca="1" ref="G33" ca="1">SUM(IF((MC_Dispositivo!$B$53:$B$189=$C33)*(MC_Dispositivo!$F$36:$BE$36=$BS$1)*(MC_Dispositivo!$F$43:$BE$43=G$1),MC_Dispositivo!$F$53:$BE$189))</f>
        <v>0</v>
      </c>
      <c r="H33" s="357" cm="1">
        <f t="array" aca="1" ref="H33" ca="1">SUM(IF((MC_Dispositivo!$B$53:$B$189=$C33)*(MC_Dispositivo!$F$36:$BE$36=$BS$1)*(MC_Dispositivo!$F$43:$BE$43=H$1),MC_Dispositivo!$F$53:$BE$189))</f>
        <v>0</v>
      </c>
      <c r="I33" s="357" cm="1">
        <f t="array" aca="1" ref="I33" ca="1">SUM(IF((MC_Dispositivo!$B$53:$B$189=$C33)*(MC_Dispositivo!$F$36:$BE$36=$BS$1)*(MC_Dispositivo!$F$43:$BE$43=I$1),MC_Dispositivo!$F$53:$BE$189))</f>
        <v>36564</v>
      </c>
      <c r="J33" s="357" cm="1">
        <f t="array" aca="1" ref="J33" ca="1">SUM(IF((MC_Dispositivo!$B$53:$B$189=$C33)*(MC_Dispositivo!$F$36:$BE$36=$BS$1)*(MC_Dispositivo!$F$43:$BE$43=J$1),MC_Dispositivo!$F$53:$BE$189))</f>
        <v>10619</v>
      </c>
      <c r="K33" s="357" cm="1">
        <f t="array" aca="1" ref="K33" ca="1">SUM(IF((MC_Dispositivo!$B$53:$B$189=$C33)*(MC_Dispositivo!$F$36:$BE$36=$BS$1)*(MC_Dispositivo!$F$43:$BE$43=K$1),MC_Dispositivo!$F$53:$BE$189))</f>
        <v>21238</v>
      </c>
      <c r="L33" s="357" cm="1">
        <f t="array" aca="1" ref="L33" ca="1">SUM(IF((MC_Dispositivo!$B$53:$B$189=$C33)*(MC_Dispositivo!$F$36:$BE$36=$BS$1)*(MC_Dispositivo!$F$43:$BE$43=L$1),MC_Dispositivo!$F$53:$BE$189))</f>
        <v>10619</v>
      </c>
      <c r="M33" s="357" cm="1">
        <f t="array" aca="1" ref="M33" ca="1">SUM(IF((MC_Dispositivo!$B$53:$B$189=$C33)*(MC_Dispositivo!$F$36:$BE$36=$BS$1)*(MC_Dispositivo!$F$43:$BE$43=M$1),MC_Dispositivo!$F$53:$BE$189))</f>
        <v>0</v>
      </c>
      <c r="N33" s="357" cm="1">
        <f t="array" aca="1" ref="N33" ca="1">SUM(IF((MC_Dispositivo!$B$53:$B$189=$C33)*(MC_Dispositivo!$F$36:$BE$36=$BS$1)*(MC_Dispositivo!$F$43:$BE$43=N$1),MC_Dispositivo!$F$53:$BE$189))</f>
        <v>0</v>
      </c>
      <c r="O33" s="357" cm="1">
        <f t="array" aca="1" ref="O33" ca="1">SUM(IF((MC_Dispositivo!$B$53:$B$189=$C33)*(MC_Dispositivo!$F$36:$BE$36=$BS$1)*(MC_Dispositivo!$F$43:$BE$43=O$1),MC_Dispositivo!$F$53:$BE$189))</f>
        <v>0</v>
      </c>
      <c r="P33" s="357" cm="1">
        <f t="array" aca="1" ref="P33" ca="1">SUM(IF((MC_Dispositivo!$B$53:$B$189=$C33)*(MC_Dispositivo!$F$36:$BE$36=$BS$1)*(MC_Dispositivo!$F$43:$BE$43=P$1),MC_Dispositivo!$F$53:$BE$189))</f>
        <v>0</v>
      </c>
      <c r="Q33" s="357" cm="1">
        <f t="array" aca="1" ref="Q33" ca="1">SUM(IF((MC_Dispositivo!$B$53:$B$189=$C33)*(MC_Dispositivo!$F$36:$BE$36=$BS$1)*(MC_Dispositivo!$F$43:$BE$43=Q$1),MC_Dispositivo!$F$53:$BE$189))</f>
        <v>0</v>
      </c>
      <c r="R33" s="357" cm="1">
        <f t="array" aca="1" ref="R33" ca="1">SUM(IF((MC_Dispositivo!$B$53:$B$189=$C33)*(MC_Dispositivo!$F$36:$BE$36=$BS$1)*(MC_Dispositivo!$F$43:$BE$43=R$1),MC_Dispositivo!$F$53:$BE$189))</f>
        <v>0</v>
      </c>
      <c r="S33" s="357" cm="1">
        <f t="array" aca="1" ref="S33" ca="1">SUM(IF((MC_Dispositivo!$B$53:$B$189=$C33)*(MC_Dispositivo!$F$36:$BE$36=$BS$1)*(MC_Dispositivo!$F$43:$BE$43=S$1),MC_Dispositivo!$F$53:$BE$189))</f>
        <v>0</v>
      </c>
      <c r="T33" s="357" cm="1">
        <f t="array" aca="1" ref="T33" ca="1">SUM(IF((MC_Dispositivo!$B$53:$B$189=$C33)*(MC_Dispositivo!$F$36:$BE$36=$BS$1)*(MC_Dispositivo!$F$43:$BE$43=T$1),MC_Dispositivo!$F$53:$BE$189))</f>
        <v>0</v>
      </c>
      <c r="U33" s="357" cm="1">
        <f t="array" aca="1" ref="U33" ca="1">SUM(IF((MC_Dispositivo!$B$53:$B$189=$C33)*(MC_Dispositivo!$F$36:$BE$36=$BS$1)*(MC_Dispositivo!$F$43:$BE$43=U$1),MC_Dispositivo!$F$53:$BE$189))</f>
        <v>0</v>
      </c>
      <c r="V33" s="357" cm="1">
        <f t="array" aca="1" ref="V33" ca="1">SUM(IF((MC_Dispositivo!$B$53:$B$189=$C33)*(MC_Dispositivo!$F$36:$BE$36=$BS$1)*(MC_Dispositivo!$F$43:$BE$43=V$1),MC_Dispositivo!$F$53:$BE$189))</f>
        <v>0</v>
      </c>
      <c r="W33" s="357" cm="1">
        <f t="array" aca="1" ref="W33" ca="1">SUM(IF((MC_Dispositivo!$B$53:$B$189=$C33)*(MC_Dispositivo!$F$36:$BE$36=$BS$1)*(MC_Dispositivo!$F$43:$BE$43=W$1),MC_Dispositivo!$F$53:$BE$189))</f>
        <v>0</v>
      </c>
      <c r="X33" s="357" cm="1">
        <f t="array" aca="1" ref="X33" ca="1">SUM(IF((MC_Dispositivo!$B$53:$B$189=$C33)*(MC_Dispositivo!$F$36:$BE$36=$BS$1)*(MC_Dispositivo!$F$43:$BE$43=X$1),MC_Dispositivo!$F$53:$BE$189))</f>
        <v>0</v>
      </c>
      <c r="Y33" s="357" cm="1">
        <f t="array" aca="1" ref="Y33" ca="1">SUM(IF((MC_Dispositivo!$B$53:$B$189=$C33)*(MC_Dispositivo!$F$36:$BE$36=$BS$1)*(MC_Dispositivo!$F$43:$BE$43=Y$1),MC_Dispositivo!$F$53:$BE$189))</f>
        <v>0</v>
      </c>
      <c r="Z33" s="357" cm="1">
        <f t="array" aca="1" ref="Z33" ca="1">SUM(IF((MC_Dispositivo!$B$53:$B$189=$C33)*(MC_Dispositivo!$F$36:$BE$36=$BS$1)*(MC_Dispositivo!$F$43:$BE$43=Z$1),MC_Dispositivo!$F$53:$BE$189))</f>
        <v>0</v>
      </c>
      <c r="AA33" s="357" cm="1">
        <f t="array" aca="1" ref="AA33" ca="1">SUM(IF((MC_Dispositivo!$B$53:$B$189=$C33)*(MC_Dispositivo!$F$36:$BE$36=$BS$1)*(MC_Dispositivo!$F$43:$BE$43=AA$1),MC_Dispositivo!$F$53:$BE$189))</f>
        <v>0</v>
      </c>
      <c r="AB33" s="357" cm="1">
        <f t="array" aca="1" ref="AB33" ca="1">SUM(IF((MC_Dispositivo!$B$53:$B$189=$C33)*(MC_Dispositivo!$F$36:$BE$36=$BS$1)*(MC_Dispositivo!$F$43:$BE$43=AB$1),MC_Dispositivo!$F$53:$BE$189))</f>
        <v>0</v>
      </c>
      <c r="AC33" s="357" cm="1">
        <f t="array" aca="1" ref="AC33" ca="1">SUM(IF((MC_Dispositivo!$B$53:$B$189=$C33)*(MC_Dispositivo!$F$36:$BE$36=$BS$1)*(MC_Dispositivo!$F$43:$BE$43=AC$1),MC_Dispositivo!$F$53:$BE$189))</f>
        <v>0</v>
      </c>
      <c r="AD33" s="357" cm="1">
        <f t="array" aca="1" ref="AD33" ca="1">SUM(IF((MC_Dispositivo!$B$53:$B$189=$C33)*(MC_Dispositivo!$F$36:$BE$36=$BS$1)*(MC_Dispositivo!$F$43:$BE$43=AD$1),MC_Dispositivo!$F$53:$BE$189))</f>
        <v>0</v>
      </c>
      <c r="AE33" s="357" cm="1">
        <f t="array" aca="1" ref="AE33" ca="1">SUM(IF((MC_Dispositivo!$B$53:$B$189=$C33)*(MC_Dispositivo!$F$36:$BE$36=$BS$1)*(MC_Dispositivo!$F$43:$BE$43=AE$1),MC_Dispositivo!$F$53:$BE$189))</f>
        <v>0</v>
      </c>
      <c r="AF33" s="357" cm="1">
        <f t="array" aca="1" ref="AF33" ca="1">SUM(IF((MC_Dispositivo!$B$53:$B$189=$C33)*(MC_Dispositivo!$F$36:$BE$36=$BS$1)*(MC_Dispositivo!$F$43:$BE$43=AF$1),MC_Dispositivo!$F$53:$BE$189))</f>
        <v>0</v>
      </c>
      <c r="AG33" s="357" cm="1">
        <f t="array" aca="1" ref="AG33" ca="1">SUM(IF((MC_Dispositivo!$B$53:$B$189=$C33)*(MC_Dispositivo!$F$36:$BE$36=$BS$1)*(MC_Dispositivo!$F$43:$BE$43=AG$1),MC_Dispositivo!$F$53:$BE$189))</f>
        <v>0</v>
      </c>
      <c r="AH33" s="357" cm="1">
        <f t="array" aca="1" ref="AH33" ca="1">SUM(IF((MC_Dispositivo!$B$53:$B$189=$C33)*(MC_Dispositivo!$F$36:$BE$36=$BS$1)*(MC_Dispositivo!$F$43:$BE$43=AH$1),MC_Dispositivo!$F$53:$BE$189))</f>
        <v>0</v>
      </c>
      <c r="AI33" s="357" cm="1">
        <f t="array" aca="1" ref="AI33" ca="1">SUM(IF((MC_Dispositivo!$B$53:$B$189=$C33)*(MC_Dispositivo!$F$36:$BE$36=$BS$1)*(MC_Dispositivo!$F$43:$BE$43=AI$1),MC_Dispositivo!$F$53:$BE$189))</f>
        <v>0</v>
      </c>
      <c r="AJ33" s="357" cm="1">
        <f t="array" aca="1" ref="AJ33" ca="1">SUM(IF((MC_Dispositivo!$B$53:$B$189=$C33)*(MC_Dispositivo!$F$36:$BE$36=$BS$1)*(MC_Dispositivo!$F$43:$BE$43=AJ$1),MC_Dispositivo!$F$53:$BE$189))</f>
        <v>0</v>
      </c>
      <c r="AK33" s="358">
        <f ca="1">IF(A33="","",INDEX([10]TPU!$G:$G,MATCH($A33,[10]TPU!$A:$A,0)))</f>
        <v>5.58</v>
      </c>
      <c r="AL33" s="359">
        <f t="shared" ref="AL33:BO41" ca="1" si="14">IF($A33="",SUMIFS(AL34:AL77,$C34:$C77,$C33&amp;"*",$A34:$A77,"&lt;&gt;"&amp;""),G33*$AK33)</f>
        <v>0</v>
      </c>
      <c r="AM33" s="359">
        <f t="shared" ca="1" si="14"/>
        <v>0</v>
      </c>
      <c r="AN33" s="359">
        <f t="shared" ca="1" si="14"/>
        <v>204027.12</v>
      </c>
      <c r="AO33" s="359">
        <f t="shared" ca="1" si="14"/>
        <v>59254.020000000004</v>
      </c>
      <c r="AP33" s="359">
        <f t="shared" ca="1" si="14"/>
        <v>118508.04000000001</v>
      </c>
      <c r="AQ33" s="359">
        <f t="shared" ca="1" si="14"/>
        <v>59254.020000000004</v>
      </c>
      <c r="AR33" s="359">
        <f t="shared" ca="1" si="14"/>
        <v>0</v>
      </c>
      <c r="AS33" s="359">
        <f t="shared" ca="1" si="14"/>
        <v>0</v>
      </c>
      <c r="AT33" s="359">
        <f t="shared" ca="1" si="14"/>
        <v>0</v>
      </c>
      <c r="AU33" s="359">
        <f t="shared" ca="1" si="14"/>
        <v>0</v>
      </c>
      <c r="AV33" s="359">
        <f t="shared" ca="1" si="14"/>
        <v>0</v>
      </c>
      <c r="AW33" s="359">
        <f t="shared" ca="1" si="14"/>
        <v>0</v>
      </c>
      <c r="AX33" s="359">
        <f t="shared" ca="1" si="14"/>
        <v>0</v>
      </c>
      <c r="AY33" s="359">
        <f t="shared" ca="1" si="14"/>
        <v>0</v>
      </c>
      <c r="AZ33" s="359">
        <f t="shared" ca="1" si="14"/>
        <v>0</v>
      </c>
      <c r="BA33" s="359">
        <f t="shared" ca="1" si="14"/>
        <v>0</v>
      </c>
      <c r="BB33" s="359">
        <f t="shared" ca="1" si="14"/>
        <v>0</v>
      </c>
      <c r="BC33" s="359">
        <f t="shared" ca="1" si="14"/>
        <v>0</v>
      </c>
      <c r="BD33" s="359">
        <f t="shared" ca="1" si="14"/>
        <v>0</v>
      </c>
      <c r="BE33" s="359">
        <f t="shared" ca="1" si="14"/>
        <v>0</v>
      </c>
      <c r="BF33" s="359">
        <f t="shared" ca="1" si="14"/>
        <v>0</v>
      </c>
      <c r="BG33" s="359">
        <f t="shared" ca="1" si="14"/>
        <v>0</v>
      </c>
      <c r="BH33" s="359">
        <f t="shared" ca="1" si="14"/>
        <v>0</v>
      </c>
      <c r="BI33" s="359">
        <f t="shared" ca="1" si="14"/>
        <v>0</v>
      </c>
      <c r="BJ33" s="359">
        <f t="shared" ca="1" si="14"/>
        <v>0</v>
      </c>
      <c r="BK33" s="359">
        <f t="shared" ca="1" si="14"/>
        <v>0</v>
      </c>
      <c r="BL33" s="359">
        <f t="shared" ca="1" si="14"/>
        <v>0</v>
      </c>
      <c r="BM33" s="359">
        <f t="shared" ca="1" si="14"/>
        <v>0</v>
      </c>
      <c r="BN33" s="359">
        <f t="shared" ca="1" si="14"/>
        <v>0</v>
      </c>
      <c r="BO33" s="359">
        <f t="shared" ca="1" si="14"/>
        <v>0</v>
      </c>
      <c r="BP33" s="358">
        <f t="shared" ca="1" si="4"/>
        <v>441043.20000000001</v>
      </c>
      <c r="BQ33" s="206"/>
      <c r="BR33" s="234" t="str">
        <f t="shared" si="5"/>
        <v/>
      </c>
      <c r="BU33" s="207"/>
    </row>
    <row r="34" spans="1:75" ht="20.100000000000001" customHeight="1" outlineLevel="1" x14ac:dyDescent="0.2">
      <c r="A34" s="354" t="str">
        <f ca="1">INDEX(MC_Dispositivo!B:E,MATCH('Quantitativo_MG-262'!C34,MC_Dispositivo!B:B,0),2)</f>
        <v>RO-51229</v>
      </c>
      <c r="B34" s="354" t="str">
        <f ca="1">INDEX([10]TPU!$B:$B,MATCH($A34,[10]TPU!$A:$A,0))</f>
        <v>CUSTO REAJUSTADO</v>
      </c>
      <c r="C34" s="354" t="s">
        <v>78</v>
      </c>
      <c r="D34" s="355" t="str">
        <f ca="1">INDEX(MC_Dispositivo!B:E,MATCH('Quantitativo_MG-262'!C34,MC_Dispositivo!B:B,0),3)</f>
        <v>pintura de ligação (execução e fornecimento do material betuminoso, exclusive transporte do material betuminoso)</v>
      </c>
      <c r="E34" s="354" t="str">
        <f ca="1">INDEX(MC_Dispositivo!B:E,MATCH('Quantitativo_MG-262'!C34,MC_Dispositivo!B:B,0),4)</f>
        <v>m2</v>
      </c>
      <c r="F34" s="356" cm="1">
        <f t="array" aca="1" ref="F34" ca="1">IF($BS$1="Todos",SUM(IF(($BS$1="todos")*(MC_Dispositivo!$B$54:$B$212=$C34),MC_Dispositivo!$F$54:$BE$212)),SUM(IF((MC_Dispositivo!$F$36:$BE$36=$BS$1)*(MC_Dispositivo!$B$54:$B$212=$C34),MC_Dispositivo!$F$54:$BE$212)))</f>
        <v>158080</v>
      </c>
      <c r="G34" s="357" cm="1">
        <f t="array" aca="1" ref="G34" ca="1">SUM(IF((MC_Dispositivo!$B$53:$B$189=$C34)*(MC_Dispositivo!$F$36:$BE$36=$BS$1)*(MC_Dispositivo!$F$43:$BE$43=G$1),MC_Dispositivo!$F$53:$BE$189))</f>
        <v>0</v>
      </c>
      <c r="H34" s="357" cm="1">
        <f t="array" aca="1" ref="H34" ca="1">SUM(IF((MC_Dispositivo!$B$53:$B$189=$C34)*(MC_Dispositivo!$F$36:$BE$36=$BS$1)*(MC_Dispositivo!$F$43:$BE$43=H$1),MC_Dispositivo!$F$53:$BE$189))</f>
        <v>0</v>
      </c>
      <c r="I34" s="357" cm="1">
        <f t="array" aca="1" ref="I34" ca="1">SUM(IF((MC_Dispositivo!$B$53:$B$189=$C34)*(MC_Dispositivo!$F$36:$BE$36=$BS$1)*(MC_Dispositivo!$F$43:$BE$43=I$1),MC_Dispositivo!$F$53:$BE$189))</f>
        <v>73128</v>
      </c>
      <c r="J34" s="357" cm="1">
        <f t="array" aca="1" ref="J34" ca="1">SUM(IF((MC_Dispositivo!$B$53:$B$189=$C34)*(MC_Dispositivo!$F$36:$BE$36=$BS$1)*(MC_Dispositivo!$F$43:$BE$43=J$1),MC_Dispositivo!$F$53:$BE$189))</f>
        <v>21238</v>
      </c>
      <c r="K34" s="357" cm="1">
        <f t="array" aca="1" ref="K34" ca="1">SUM(IF((MC_Dispositivo!$B$53:$B$189=$C34)*(MC_Dispositivo!$F$36:$BE$36=$BS$1)*(MC_Dispositivo!$F$43:$BE$43=K$1),MC_Dispositivo!$F$53:$BE$189))</f>
        <v>42476</v>
      </c>
      <c r="L34" s="357" cm="1">
        <f t="array" aca="1" ref="L34" ca="1">SUM(IF((MC_Dispositivo!$B$53:$B$189=$C34)*(MC_Dispositivo!$F$36:$BE$36=$BS$1)*(MC_Dispositivo!$F$43:$BE$43=L$1),MC_Dispositivo!$F$53:$BE$189))</f>
        <v>21238</v>
      </c>
      <c r="M34" s="357" cm="1">
        <f t="array" aca="1" ref="M34" ca="1">SUM(IF((MC_Dispositivo!$B$53:$B$189=$C34)*(MC_Dispositivo!$F$36:$BE$36=$BS$1)*(MC_Dispositivo!$F$43:$BE$43=M$1),MC_Dispositivo!$F$53:$BE$189))</f>
        <v>0</v>
      </c>
      <c r="N34" s="357" cm="1">
        <f t="array" aca="1" ref="N34" ca="1">SUM(IF((MC_Dispositivo!$B$53:$B$189=$C34)*(MC_Dispositivo!$F$36:$BE$36=$BS$1)*(MC_Dispositivo!$F$43:$BE$43=N$1),MC_Dispositivo!$F$53:$BE$189))</f>
        <v>0</v>
      </c>
      <c r="O34" s="357" cm="1">
        <f t="array" aca="1" ref="O34" ca="1">SUM(IF((MC_Dispositivo!$B$53:$B$189=$C34)*(MC_Dispositivo!$F$36:$BE$36=$BS$1)*(MC_Dispositivo!$F$43:$BE$43=O$1),MC_Dispositivo!$F$53:$BE$189))</f>
        <v>0</v>
      </c>
      <c r="P34" s="357" cm="1">
        <f t="array" aca="1" ref="P34" ca="1">SUM(IF((MC_Dispositivo!$B$53:$B$189=$C34)*(MC_Dispositivo!$F$36:$BE$36=$BS$1)*(MC_Dispositivo!$F$43:$BE$43=P$1),MC_Dispositivo!$F$53:$BE$189))</f>
        <v>0</v>
      </c>
      <c r="Q34" s="357" cm="1">
        <f t="array" aca="1" ref="Q34" ca="1">SUM(IF((MC_Dispositivo!$B$53:$B$189=$C34)*(MC_Dispositivo!$F$36:$BE$36=$BS$1)*(MC_Dispositivo!$F$43:$BE$43=Q$1),MC_Dispositivo!$F$53:$BE$189))</f>
        <v>0</v>
      </c>
      <c r="R34" s="357" cm="1">
        <f t="array" aca="1" ref="R34" ca="1">SUM(IF((MC_Dispositivo!$B$53:$B$189=$C34)*(MC_Dispositivo!$F$36:$BE$36=$BS$1)*(MC_Dispositivo!$F$43:$BE$43=R$1),MC_Dispositivo!$F$53:$BE$189))</f>
        <v>0</v>
      </c>
      <c r="S34" s="357" cm="1">
        <f t="array" aca="1" ref="S34" ca="1">SUM(IF((MC_Dispositivo!$B$53:$B$189=$C34)*(MC_Dispositivo!$F$36:$BE$36=$BS$1)*(MC_Dispositivo!$F$43:$BE$43=S$1),MC_Dispositivo!$F$53:$BE$189))</f>
        <v>0</v>
      </c>
      <c r="T34" s="357" cm="1">
        <f t="array" aca="1" ref="T34" ca="1">SUM(IF((MC_Dispositivo!$B$53:$B$189=$C34)*(MC_Dispositivo!$F$36:$BE$36=$BS$1)*(MC_Dispositivo!$F$43:$BE$43=T$1),MC_Dispositivo!$F$53:$BE$189))</f>
        <v>0</v>
      </c>
      <c r="U34" s="357" cm="1">
        <f t="array" aca="1" ref="U34" ca="1">SUM(IF((MC_Dispositivo!$B$53:$B$189=$C34)*(MC_Dispositivo!$F$36:$BE$36=$BS$1)*(MC_Dispositivo!$F$43:$BE$43=U$1),MC_Dispositivo!$F$53:$BE$189))</f>
        <v>0</v>
      </c>
      <c r="V34" s="357" cm="1">
        <f t="array" aca="1" ref="V34" ca="1">SUM(IF((MC_Dispositivo!$B$53:$B$189=$C34)*(MC_Dispositivo!$F$36:$BE$36=$BS$1)*(MC_Dispositivo!$F$43:$BE$43=V$1),MC_Dispositivo!$F$53:$BE$189))</f>
        <v>0</v>
      </c>
      <c r="W34" s="357" cm="1">
        <f t="array" aca="1" ref="W34" ca="1">SUM(IF((MC_Dispositivo!$B$53:$B$189=$C34)*(MC_Dispositivo!$F$36:$BE$36=$BS$1)*(MC_Dispositivo!$F$43:$BE$43=W$1),MC_Dispositivo!$F$53:$BE$189))</f>
        <v>0</v>
      </c>
      <c r="X34" s="357" cm="1">
        <f t="array" aca="1" ref="X34" ca="1">SUM(IF((MC_Dispositivo!$B$53:$B$189=$C34)*(MC_Dispositivo!$F$36:$BE$36=$BS$1)*(MC_Dispositivo!$F$43:$BE$43=X$1),MC_Dispositivo!$F$53:$BE$189))</f>
        <v>0</v>
      </c>
      <c r="Y34" s="357" cm="1">
        <f t="array" aca="1" ref="Y34" ca="1">SUM(IF((MC_Dispositivo!$B$53:$B$189=$C34)*(MC_Dispositivo!$F$36:$BE$36=$BS$1)*(MC_Dispositivo!$F$43:$BE$43=Y$1),MC_Dispositivo!$F$53:$BE$189))</f>
        <v>0</v>
      </c>
      <c r="Z34" s="357" cm="1">
        <f t="array" aca="1" ref="Z34" ca="1">SUM(IF((MC_Dispositivo!$B$53:$B$189=$C34)*(MC_Dispositivo!$F$36:$BE$36=$BS$1)*(MC_Dispositivo!$F$43:$BE$43=Z$1),MC_Dispositivo!$F$53:$BE$189))</f>
        <v>0</v>
      </c>
      <c r="AA34" s="357" cm="1">
        <f t="array" aca="1" ref="AA34" ca="1">SUM(IF((MC_Dispositivo!$B$53:$B$189=$C34)*(MC_Dispositivo!$F$36:$BE$36=$BS$1)*(MC_Dispositivo!$F$43:$BE$43=AA$1),MC_Dispositivo!$F$53:$BE$189))</f>
        <v>0</v>
      </c>
      <c r="AB34" s="357" cm="1">
        <f t="array" aca="1" ref="AB34" ca="1">SUM(IF((MC_Dispositivo!$B$53:$B$189=$C34)*(MC_Dispositivo!$F$36:$BE$36=$BS$1)*(MC_Dispositivo!$F$43:$BE$43=AB$1),MC_Dispositivo!$F$53:$BE$189))</f>
        <v>0</v>
      </c>
      <c r="AC34" s="357" cm="1">
        <f t="array" aca="1" ref="AC34" ca="1">SUM(IF((MC_Dispositivo!$B$53:$B$189=$C34)*(MC_Dispositivo!$F$36:$BE$36=$BS$1)*(MC_Dispositivo!$F$43:$BE$43=AC$1),MC_Dispositivo!$F$53:$BE$189))</f>
        <v>0</v>
      </c>
      <c r="AD34" s="357" cm="1">
        <f t="array" aca="1" ref="AD34" ca="1">SUM(IF((MC_Dispositivo!$B$53:$B$189=$C34)*(MC_Dispositivo!$F$36:$BE$36=$BS$1)*(MC_Dispositivo!$F$43:$BE$43=AD$1),MC_Dispositivo!$F$53:$BE$189))</f>
        <v>0</v>
      </c>
      <c r="AE34" s="357" cm="1">
        <f t="array" aca="1" ref="AE34" ca="1">SUM(IF((MC_Dispositivo!$B$53:$B$189=$C34)*(MC_Dispositivo!$F$36:$BE$36=$BS$1)*(MC_Dispositivo!$F$43:$BE$43=AE$1),MC_Dispositivo!$F$53:$BE$189))</f>
        <v>0</v>
      </c>
      <c r="AF34" s="357" cm="1">
        <f t="array" aca="1" ref="AF34" ca="1">SUM(IF((MC_Dispositivo!$B$53:$B$189=$C34)*(MC_Dispositivo!$F$36:$BE$36=$BS$1)*(MC_Dispositivo!$F$43:$BE$43=AF$1),MC_Dispositivo!$F$53:$BE$189))</f>
        <v>0</v>
      </c>
      <c r="AG34" s="357" cm="1">
        <f t="array" aca="1" ref="AG34" ca="1">SUM(IF((MC_Dispositivo!$B$53:$B$189=$C34)*(MC_Dispositivo!$F$36:$BE$36=$BS$1)*(MC_Dispositivo!$F$43:$BE$43=AG$1),MC_Dispositivo!$F$53:$BE$189))</f>
        <v>0</v>
      </c>
      <c r="AH34" s="357" cm="1">
        <f t="array" aca="1" ref="AH34" ca="1">SUM(IF((MC_Dispositivo!$B$53:$B$189=$C34)*(MC_Dispositivo!$F$36:$BE$36=$BS$1)*(MC_Dispositivo!$F$43:$BE$43=AH$1),MC_Dispositivo!$F$53:$BE$189))</f>
        <v>0</v>
      </c>
      <c r="AI34" s="357" cm="1">
        <f t="array" aca="1" ref="AI34" ca="1">SUM(IF((MC_Dispositivo!$B$53:$B$189=$C34)*(MC_Dispositivo!$F$36:$BE$36=$BS$1)*(MC_Dispositivo!$F$43:$BE$43=AI$1),MC_Dispositivo!$F$53:$BE$189))</f>
        <v>0</v>
      </c>
      <c r="AJ34" s="357" cm="1">
        <f t="array" aca="1" ref="AJ34" ca="1">SUM(IF((MC_Dispositivo!$B$53:$B$189=$C34)*(MC_Dispositivo!$F$36:$BE$36=$BS$1)*(MC_Dispositivo!$F$43:$BE$43=AJ$1),MC_Dispositivo!$F$53:$BE$189))</f>
        <v>0</v>
      </c>
      <c r="AK34" s="358">
        <f ca="1">IF(A34="","",INDEX([10]TPU!$G:$G,MATCH($A34,[10]TPU!$A:$A,0)))</f>
        <v>2.61</v>
      </c>
      <c r="AL34" s="359">
        <f t="shared" ca="1" si="14"/>
        <v>0</v>
      </c>
      <c r="AM34" s="359">
        <f t="shared" ca="1" si="14"/>
        <v>0</v>
      </c>
      <c r="AN34" s="359">
        <f t="shared" ca="1" si="14"/>
        <v>190864.08</v>
      </c>
      <c r="AO34" s="359">
        <f t="shared" ca="1" si="14"/>
        <v>55431.18</v>
      </c>
      <c r="AP34" s="359">
        <f t="shared" ca="1" si="14"/>
        <v>110862.36</v>
      </c>
      <c r="AQ34" s="359">
        <f t="shared" ca="1" si="14"/>
        <v>55431.18</v>
      </c>
      <c r="AR34" s="359">
        <f t="shared" ca="1" si="14"/>
        <v>0</v>
      </c>
      <c r="AS34" s="359">
        <f t="shared" ca="1" si="14"/>
        <v>0</v>
      </c>
      <c r="AT34" s="359">
        <f t="shared" ca="1" si="14"/>
        <v>0</v>
      </c>
      <c r="AU34" s="359">
        <f t="shared" ca="1" si="14"/>
        <v>0</v>
      </c>
      <c r="AV34" s="359">
        <f t="shared" ca="1" si="14"/>
        <v>0</v>
      </c>
      <c r="AW34" s="359">
        <f t="shared" ca="1" si="14"/>
        <v>0</v>
      </c>
      <c r="AX34" s="359">
        <f t="shared" ca="1" si="14"/>
        <v>0</v>
      </c>
      <c r="AY34" s="359">
        <f t="shared" ca="1" si="14"/>
        <v>0</v>
      </c>
      <c r="AZ34" s="359">
        <f t="shared" ca="1" si="14"/>
        <v>0</v>
      </c>
      <c r="BA34" s="359">
        <f t="shared" ca="1" si="14"/>
        <v>0</v>
      </c>
      <c r="BB34" s="359">
        <f t="shared" ca="1" si="14"/>
        <v>0</v>
      </c>
      <c r="BC34" s="359">
        <f t="shared" ca="1" si="14"/>
        <v>0</v>
      </c>
      <c r="BD34" s="359">
        <f t="shared" ca="1" si="14"/>
        <v>0</v>
      </c>
      <c r="BE34" s="359">
        <f t="shared" ca="1" si="14"/>
        <v>0</v>
      </c>
      <c r="BF34" s="359">
        <f t="shared" ca="1" si="14"/>
        <v>0</v>
      </c>
      <c r="BG34" s="359">
        <f t="shared" ca="1" si="14"/>
        <v>0</v>
      </c>
      <c r="BH34" s="359">
        <f t="shared" ca="1" si="14"/>
        <v>0</v>
      </c>
      <c r="BI34" s="359">
        <f t="shared" ca="1" si="14"/>
        <v>0</v>
      </c>
      <c r="BJ34" s="359">
        <f t="shared" ca="1" si="14"/>
        <v>0</v>
      </c>
      <c r="BK34" s="359">
        <f t="shared" ca="1" si="14"/>
        <v>0</v>
      </c>
      <c r="BL34" s="359">
        <f t="shared" ca="1" si="14"/>
        <v>0</v>
      </c>
      <c r="BM34" s="359">
        <f t="shared" ca="1" si="14"/>
        <v>0</v>
      </c>
      <c r="BN34" s="359">
        <f t="shared" ca="1" si="14"/>
        <v>0</v>
      </c>
      <c r="BO34" s="359">
        <f t="shared" ca="1" si="14"/>
        <v>0</v>
      </c>
      <c r="BP34" s="358">
        <f t="shared" ca="1" si="4"/>
        <v>412588.79999999999</v>
      </c>
      <c r="BQ34" s="206"/>
      <c r="BR34" s="234" t="str">
        <f t="shared" si="5"/>
        <v/>
      </c>
      <c r="BU34" s="207"/>
    </row>
    <row r="35" spans="1:75" ht="20.100000000000001" customHeight="1" outlineLevel="1" x14ac:dyDescent="0.2">
      <c r="A35" s="354">
        <f ca="1">INDEX(MC_Dispositivo!B:E,MATCH('Quantitativo_MG-262'!C35,MC_Dispositivo!B:B,0),2)</f>
        <v>4011240</v>
      </c>
      <c r="B35" s="354" t="str">
        <f ca="1">INDEX([10]TPU!$B:$B,MATCH($A35,[10]TPU!$A:$A,0))</f>
        <v>SICRO</v>
      </c>
      <c r="C35" s="354" t="s">
        <v>79</v>
      </c>
      <c r="D35" s="355" t="str">
        <f ca="1">INDEX(MC_Dispositivo!B:E,MATCH('Quantitativo_MG-262'!C35,MC_Dispositivo!B:B,0),3)</f>
        <v>Base estabilizada granulometricamente com mistura solo brita (70% - 30%) com 3% de cimento em usina com material de jazida e brita comercial</v>
      </c>
      <c r="E35" s="354" t="str">
        <f ca="1">INDEX(MC_Dispositivo!B:E,MATCH('Quantitativo_MG-262'!C35,MC_Dispositivo!B:B,0),4)</f>
        <v>m³</v>
      </c>
      <c r="F35" s="356" cm="1">
        <f t="array" aca="1" ref="F35" ca="1">IF($BS$1="Todos",SUM(IF(($BS$1="todos")*(MC_Dispositivo!$B$54:$B$212=$C35),MC_Dispositivo!$F$54:$BE$212)),SUM(IF((MC_Dispositivo!$F$36:$BE$36=$BS$1)*(MC_Dispositivo!$B$54:$B$212=$C35),MC_Dispositivo!$F$54:$BE$212)))</f>
        <v>14403.599999999999</v>
      </c>
      <c r="G35" s="357" cm="1">
        <f t="array" aca="1" ref="G35" ca="1">SUM(IF((MC_Dispositivo!$B$53:$B$189=$C35)*(MC_Dispositivo!$F$36:$BE$36=$BS$1)*(MC_Dispositivo!$F$43:$BE$43=G$1),MC_Dispositivo!$F$53:$BE$189))</f>
        <v>0</v>
      </c>
      <c r="H35" s="357" cm="1">
        <f t="array" aca="1" ref="H35" ca="1">SUM(IF((MC_Dispositivo!$B$53:$B$189=$C35)*(MC_Dispositivo!$F$36:$BE$36=$BS$1)*(MC_Dispositivo!$F$43:$BE$43=H$1),MC_Dispositivo!$F$53:$BE$189))</f>
        <v>0</v>
      </c>
      <c r="I35" s="357" cm="1">
        <f t="array" aca="1" ref="I35" ca="1">SUM(IF((MC_Dispositivo!$B$53:$B$189=$C35)*(MC_Dispositivo!$F$36:$BE$36=$BS$1)*(MC_Dispositivo!$F$43:$BE$43=I$1),MC_Dispositivo!$F$53:$BE$189))</f>
        <v>6657.12</v>
      </c>
      <c r="J35" s="357" cm="1">
        <f t="array" aca="1" ref="J35" ca="1">SUM(IF((MC_Dispositivo!$B$53:$B$189=$C35)*(MC_Dispositivo!$F$36:$BE$36=$BS$1)*(MC_Dispositivo!$F$43:$BE$43=J$1),MC_Dispositivo!$F$53:$BE$189))</f>
        <v>1936.62</v>
      </c>
      <c r="K35" s="357" cm="1">
        <f t="array" aca="1" ref="K35" ca="1">SUM(IF((MC_Dispositivo!$B$53:$B$189=$C35)*(MC_Dispositivo!$F$36:$BE$36=$BS$1)*(MC_Dispositivo!$F$43:$BE$43=K$1),MC_Dispositivo!$F$53:$BE$189))</f>
        <v>3873.24</v>
      </c>
      <c r="L35" s="357" cm="1">
        <f t="array" aca="1" ref="L35" ca="1">SUM(IF((MC_Dispositivo!$B$53:$B$189=$C35)*(MC_Dispositivo!$F$36:$BE$36=$BS$1)*(MC_Dispositivo!$F$43:$BE$43=L$1),MC_Dispositivo!$F$53:$BE$189))</f>
        <v>1936.62</v>
      </c>
      <c r="M35" s="357" cm="1">
        <f t="array" aca="1" ref="M35" ca="1">SUM(IF((MC_Dispositivo!$B$53:$B$189=$C35)*(MC_Dispositivo!$F$36:$BE$36=$BS$1)*(MC_Dispositivo!$F$43:$BE$43=M$1),MC_Dispositivo!$F$53:$BE$189))</f>
        <v>0</v>
      </c>
      <c r="N35" s="357" cm="1">
        <f t="array" aca="1" ref="N35" ca="1">SUM(IF((MC_Dispositivo!$B$53:$B$189=$C35)*(MC_Dispositivo!$F$36:$BE$36=$BS$1)*(MC_Dispositivo!$F$43:$BE$43=N$1),MC_Dispositivo!$F$53:$BE$189))</f>
        <v>0</v>
      </c>
      <c r="O35" s="357" cm="1">
        <f t="array" aca="1" ref="O35" ca="1">SUM(IF((MC_Dispositivo!$B$53:$B$189=$C35)*(MC_Dispositivo!$F$36:$BE$36=$BS$1)*(MC_Dispositivo!$F$43:$BE$43=O$1),MC_Dispositivo!$F$53:$BE$189))</f>
        <v>0</v>
      </c>
      <c r="P35" s="357" cm="1">
        <f t="array" aca="1" ref="P35" ca="1">SUM(IF((MC_Dispositivo!$B$53:$B$189=$C35)*(MC_Dispositivo!$F$36:$BE$36=$BS$1)*(MC_Dispositivo!$F$43:$BE$43=P$1),MC_Dispositivo!$F$53:$BE$189))</f>
        <v>0</v>
      </c>
      <c r="Q35" s="357" cm="1">
        <f t="array" aca="1" ref="Q35" ca="1">SUM(IF((MC_Dispositivo!$B$53:$B$189=$C35)*(MC_Dispositivo!$F$36:$BE$36=$BS$1)*(MC_Dispositivo!$F$43:$BE$43=Q$1),MC_Dispositivo!$F$53:$BE$189))</f>
        <v>0</v>
      </c>
      <c r="R35" s="357" cm="1">
        <f t="array" aca="1" ref="R35" ca="1">SUM(IF((MC_Dispositivo!$B$53:$B$189=$C35)*(MC_Dispositivo!$F$36:$BE$36=$BS$1)*(MC_Dispositivo!$F$43:$BE$43=R$1),MC_Dispositivo!$F$53:$BE$189))</f>
        <v>0</v>
      </c>
      <c r="S35" s="357" cm="1">
        <f t="array" aca="1" ref="S35" ca="1">SUM(IF((MC_Dispositivo!$B$53:$B$189=$C35)*(MC_Dispositivo!$F$36:$BE$36=$BS$1)*(MC_Dispositivo!$F$43:$BE$43=S$1),MC_Dispositivo!$F$53:$BE$189))</f>
        <v>0</v>
      </c>
      <c r="T35" s="357" cm="1">
        <f t="array" aca="1" ref="T35" ca="1">SUM(IF((MC_Dispositivo!$B$53:$B$189=$C35)*(MC_Dispositivo!$F$36:$BE$36=$BS$1)*(MC_Dispositivo!$F$43:$BE$43=T$1),MC_Dispositivo!$F$53:$BE$189))</f>
        <v>0</v>
      </c>
      <c r="U35" s="357" cm="1">
        <f t="array" aca="1" ref="U35" ca="1">SUM(IF((MC_Dispositivo!$B$53:$B$189=$C35)*(MC_Dispositivo!$F$36:$BE$36=$BS$1)*(MC_Dispositivo!$F$43:$BE$43=U$1),MC_Dispositivo!$F$53:$BE$189))</f>
        <v>0</v>
      </c>
      <c r="V35" s="357" cm="1">
        <f t="array" aca="1" ref="V35" ca="1">SUM(IF((MC_Dispositivo!$B$53:$B$189=$C35)*(MC_Dispositivo!$F$36:$BE$36=$BS$1)*(MC_Dispositivo!$F$43:$BE$43=V$1),MC_Dispositivo!$F$53:$BE$189))</f>
        <v>0</v>
      </c>
      <c r="W35" s="357" cm="1">
        <f t="array" aca="1" ref="W35" ca="1">SUM(IF((MC_Dispositivo!$B$53:$B$189=$C35)*(MC_Dispositivo!$F$36:$BE$36=$BS$1)*(MC_Dispositivo!$F$43:$BE$43=W$1),MC_Dispositivo!$F$53:$BE$189))</f>
        <v>0</v>
      </c>
      <c r="X35" s="357" cm="1">
        <f t="array" aca="1" ref="X35" ca="1">SUM(IF((MC_Dispositivo!$B$53:$B$189=$C35)*(MC_Dispositivo!$F$36:$BE$36=$BS$1)*(MC_Dispositivo!$F$43:$BE$43=X$1),MC_Dispositivo!$F$53:$BE$189))</f>
        <v>0</v>
      </c>
      <c r="Y35" s="357" cm="1">
        <f t="array" aca="1" ref="Y35" ca="1">SUM(IF((MC_Dispositivo!$B$53:$B$189=$C35)*(MC_Dispositivo!$F$36:$BE$36=$BS$1)*(MC_Dispositivo!$F$43:$BE$43=Y$1),MC_Dispositivo!$F$53:$BE$189))</f>
        <v>0</v>
      </c>
      <c r="Z35" s="357" cm="1">
        <f t="array" aca="1" ref="Z35" ca="1">SUM(IF((MC_Dispositivo!$B$53:$B$189=$C35)*(MC_Dispositivo!$F$36:$BE$36=$BS$1)*(MC_Dispositivo!$F$43:$BE$43=Z$1),MC_Dispositivo!$F$53:$BE$189))</f>
        <v>0</v>
      </c>
      <c r="AA35" s="357" cm="1">
        <f t="array" aca="1" ref="AA35" ca="1">SUM(IF((MC_Dispositivo!$B$53:$B$189=$C35)*(MC_Dispositivo!$F$36:$BE$36=$BS$1)*(MC_Dispositivo!$F$43:$BE$43=AA$1),MC_Dispositivo!$F$53:$BE$189))</f>
        <v>0</v>
      </c>
      <c r="AB35" s="357" cm="1">
        <f t="array" aca="1" ref="AB35" ca="1">SUM(IF((MC_Dispositivo!$B$53:$B$189=$C35)*(MC_Dispositivo!$F$36:$BE$36=$BS$1)*(MC_Dispositivo!$F$43:$BE$43=AB$1),MC_Dispositivo!$F$53:$BE$189))</f>
        <v>0</v>
      </c>
      <c r="AC35" s="357" cm="1">
        <f t="array" aca="1" ref="AC35" ca="1">SUM(IF((MC_Dispositivo!$B$53:$B$189=$C35)*(MC_Dispositivo!$F$36:$BE$36=$BS$1)*(MC_Dispositivo!$F$43:$BE$43=AC$1),MC_Dispositivo!$F$53:$BE$189))</f>
        <v>0</v>
      </c>
      <c r="AD35" s="357" cm="1">
        <f t="array" aca="1" ref="AD35" ca="1">SUM(IF((MC_Dispositivo!$B$53:$B$189=$C35)*(MC_Dispositivo!$F$36:$BE$36=$BS$1)*(MC_Dispositivo!$F$43:$BE$43=AD$1),MC_Dispositivo!$F$53:$BE$189))</f>
        <v>0</v>
      </c>
      <c r="AE35" s="357" cm="1">
        <f t="array" aca="1" ref="AE35" ca="1">SUM(IF((MC_Dispositivo!$B$53:$B$189=$C35)*(MC_Dispositivo!$F$36:$BE$36=$BS$1)*(MC_Dispositivo!$F$43:$BE$43=AE$1),MC_Dispositivo!$F$53:$BE$189))</f>
        <v>0</v>
      </c>
      <c r="AF35" s="357" cm="1">
        <f t="array" aca="1" ref="AF35" ca="1">SUM(IF((MC_Dispositivo!$B$53:$B$189=$C35)*(MC_Dispositivo!$F$36:$BE$36=$BS$1)*(MC_Dispositivo!$F$43:$BE$43=AF$1),MC_Dispositivo!$F$53:$BE$189))</f>
        <v>0</v>
      </c>
      <c r="AG35" s="357" cm="1">
        <f t="array" aca="1" ref="AG35" ca="1">SUM(IF((MC_Dispositivo!$B$53:$B$189=$C35)*(MC_Dispositivo!$F$36:$BE$36=$BS$1)*(MC_Dispositivo!$F$43:$BE$43=AG$1),MC_Dispositivo!$F$53:$BE$189))</f>
        <v>0</v>
      </c>
      <c r="AH35" s="357" cm="1">
        <f t="array" aca="1" ref="AH35" ca="1">SUM(IF((MC_Dispositivo!$B$53:$B$189=$C35)*(MC_Dispositivo!$F$36:$BE$36=$BS$1)*(MC_Dispositivo!$F$43:$BE$43=AH$1),MC_Dispositivo!$F$53:$BE$189))</f>
        <v>0</v>
      </c>
      <c r="AI35" s="357" cm="1">
        <f t="array" aca="1" ref="AI35" ca="1">SUM(IF((MC_Dispositivo!$B$53:$B$189=$C35)*(MC_Dispositivo!$F$36:$BE$36=$BS$1)*(MC_Dispositivo!$F$43:$BE$43=AI$1),MC_Dispositivo!$F$53:$BE$189))</f>
        <v>0</v>
      </c>
      <c r="AJ35" s="357" cm="1">
        <f t="array" aca="1" ref="AJ35" ca="1">SUM(IF((MC_Dispositivo!$B$53:$B$189=$C35)*(MC_Dispositivo!$F$36:$BE$36=$BS$1)*(MC_Dispositivo!$F$43:$BE$43=AJ$1),MC_Dispositivo!$F$53:$BE$189))</f>
        <v>0</v>
      </c>
      <c r="AK35" s="358">
        <f ca="1">IF(A35="","",INDEX([10]TPU!$G:$G,MATCH($A35,[10]TPU!$A:$A,0)))</f>
        <v>164.38</v>
      </c>
      <c r="AL35" s="359">
        <f t="shared" ca="1" si="14"/>
        <v>0</v>
      </c>
      <c r="AM35" s="359">
        <f t="shared" ca="1" si="14"/>
        <v>0</v>
      </c>
      <c r="AN35" s="359">
        <f t="shared" ca="1" si="14"/>
        <v>1094297.3855999999</v>
      </c>
      <c r="AO35" s="359">
        <f t="shared" ca="1" si="14"/>
        <v>318341.5956</v>
      </c>
      <c r="AP35" s="359">
        <f t="shared" ca="1" si="14"/>
        <v>636683.1912</v>
      </c>
      <c r="AQ35" s="359">
        <f t="shared" ca="1" si="14"/>
        <v>318341.5956</v>
      </c>
      <c r="AR35" s="359">
        <f t="shared" ca="1" si="14"/>
        <v>0</v>
      </c>
      <c r="AS35" s="359">
        <f t="shared" ca="1" si="14"/>
        <v>0</v>
      </c>
      <c r="AT35" s="359">
        <f t="shared" ca="1" si="14"/>
        <v>0</v>
      </c>
      <c r="AU35" s="359">
        <f t="shared" ca="1" si="14"/>
        <v>0</v>
      </c>
      <c r="AV35" s="359">
        <f t="shared" ca="1" si="14"/>
        <v>0</v>
      </c>
      <c r="AW35" s="359">
        <f t="shared" ca="1" si="14"/>
        <v>0</v>
      </c>
      <c r="AX35" s="359">
        <f t="shared" ca="1" si="14"/>
        <v>0</v>
      </c>
      <c r="AY35" s="359">
        <f t="shared" ca="1" si="14"/>
        <v>0</v>
      </c>
      <c r="AZ35" s="359">
        <f t="shared" ca="1" si="14"/>
        <v>0</v>
      </c>
      <c r="BA35" s="359">
        <f t="shared" ca="1" si="14"/>
        <v>0</v>
      </c>
      <c r="BB35" s="359">
        <f t="shared" ca="1" si="14"/>
        <v>0</v>
      </c>
      <c r="BC35" s="359">
        <f t="shared" ca="1" si="14"/>
        <v>0</v>
      </c>
      <c r="BD35" s="359">
        <f t="shared" ca="1" si="14"/>
        <v>0</v>
      </c>
      <c r="BE35" s="359">
        <f t="shared" ca="1" si="14"/>
        <v>0</v>
      </c>
      <c r="BF35" s="359">
        <f t="shared" ca="1" si="14"/>
        <v>0</v>
      </c>
      <c r="BG35" s="359">
        <f t="shared" ca="1" si="14"/>
        <v>0</v>
      </c>
      <c r="BH35" s="359">
        <f t="shared" ca="1" si="14"/>
        <v>0</v>
      </c>
      <c r="BI35" s="359">
        <f t="shared" ca="1" si="14"/>
        <v>0</v>
      </c>
      <c r="BJ35" s="359">
        <f t="shared" ca="1" si="14"/>
        <v>0</v>
      </c>
      <c r="BK35" s="359">
        <f t="shared" ca="1" si="14"/>
        <v>0</v>
      </c>
      <c r="BL35" s="359">
        <f t="shared" ca="1" si="14"/>
        <v>0</v>
      </c>
      <c r="BM35" s="359">
        <f t="shared" ca="1" si="14"/>
        <v>0</v>
      </c>
      <c r="BN35" s="359">
        <f t="shared" ca="1" si="14"/>
        <v>0</v>
      </c>
      <c r="BO35" s="359">
        <f t="shared" ca="1" si="14"/>
        <v>0</v>
      </c>
      <c r="BP35" s="358">
        <f t="shared" ca="1" si="4"/>
        <v>2367663.7679999997</v>
      </c>
      <c r="BQ35" s="206"/>
      <c r="BR35" s="234" t="str">
        <f t="shared" si="5"/>
        <v/>
      </c>
      <c r="BU35" s="207"/>
    </row>
    <row r="36" spans="1:75" ht="20.100000000000001" customHeight="1" outlineLevel="1" x14ac:dyDescent="0.2">
      <c r="A36" s="354" t="str">
        <f ca="1">INDEX(MC_Dispositivo!B:E,MATCH('Quantitativo_MG-262'!C36,MC_Dispositivo!B:B,0),2)</f>
        <v>RO-00312</v>
      </c>
      <c r="B36" s="354" t="str">
        <f ca="1">INDEX([10]TPU!$B:$B,MATCH($A36,[10]TPU!$A:$A,0))</f>
        <v>SICOR</v>
      </c>
      <c r="C36" s="354" t="s">
        <v>80</v>
      </c>
      <c r="D36" s="355" t="str">
        <f ca="1">INDEX(MC_Dispositivo!B:E,MATCH('Quantitativo_MG-262'!C36,MC_Dispositivo!B:B,0),3)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36" s="354" t="str">
        <f ca="1">INDEX(MC_Dispositivo!B:E,MATCH('Quantitativo_MG-262'!C36,MC_Dispositivo!B:B,0),4)</f>
        <v>m³</v>
      </c>
      <c r="F36" s="356" cm="1">
        <f t="array" aca="1" ref="F36" ca="1">IF($BS$1="Todos",SUM(IF(($BS$1="todos")*(MC_Dispositivo!$B$54:$B$212=$C36),MC_Dispositivo!$F$54:$BE$212)),SUM(IF((MC_Dispositivo!$F$36:$BE$36=$BS$1)*(MC_Dispositivo!$B$54:$B$212=$C36),MC_Dispositivo!$F$54:$BE$212)))</f>
        <v>24426</v>
      </c>
      <c r="G36" s="357" cm="1">
        <f t="array" aca="1" ref="G36" ca="1">SUM(IF((MC_Dispositivo!$B$53:$B$189=$C36)*(MC_Dispositivo!$F$36:$BE$36=$BS$1)*(MC_Dispositivo!$F$43:$BE$43=G$1),MC_Dispositivo!$F$53:$BE$189))</f>
        <v>0</v>
      </c>
      <c r="H36" s="357" cm="1">
        <f t="array" aca="1" ref="H36" ca="1">SUM(IF((MC_Dispositivo!$B$53:$B$189=$C36)*(MC_Dispositivo!$F$36:$BE$36=$BS$1)*(MC_Dispositivo!$F$43:$BE$43=H$1),MC_Dispositivo!$F$53:$BE$189))</f>
        <v>0</v>
      </c>
      <c r="I36" s="357" cm="1">
        <f t="array" aca="1" ref="I36" ca="1">SUM(IF((MC_Dispositivo!$B$53:$B$189=$C36)*(MC_Dispositivo!$F$36:$BE$36=$BS$1)*(MC_Dispositivo!$F$43:$BE$43=I$1),MC_Dispositivo!$F$53:$BE$189))</f>
        <v>11275.2</v>
      </c>
      <c r="J36" s="357" cm="1">
        <f t="array" aca="1" ref="J36" ca="1">SUM(IF((MC_Dispositivo!$B$53:$B$189=$C36)*(MC_Dispositivo!$F$36:$BE$36=$BS$1)*(MC_Dispositivo!$F$43:$BE$43=J$1),MC_Dispositivo!$F$53:$BE$189))</f>
        <v>3287.7</v>
      </c>
      <c r="K36" s="357" cm="1">
        <f t="array" aca="1" ref="K36" ca="1">SUM(IF((MC_Dispositivo!$B$53:$B$189=$C36)*(MC_Dispositivo!$F$36:$BE$36=$BS$1)*(MC_Dispositivo!$F$43:$BE$43=K$1),MC_Dispositivo!$F$53:$BE$189))</f>
        <v>6575.4</v>
      </c>
      <c r="L36" s="357" cm="1">
        <f t="array" aca="1" ref="L36" ca="1">SUM(IF((MC_Dispositivo!$B$53:$B$189=$C36)*(MC_Dispositivo!$F$36:$BE$36=$BS$1)*(MC_Dispositivo!$F$43:$BE$43=L$1),MC_Dispositivo!$F$53:$BE$189))</f>
        <v>3287.7</v>
      </c>
      <c r="M36" s="357" cm="1">
        <f t="array" aca="1" ref="M36" ca="1">SUM(IF((MC_Dispositivo!$B$53:$B$189=$C36)*(MC_Dispositivo!$F$36:$BE$36=$BS$1)*(MC_Dispositivo!$F$43:$BE$43=M$1),MC_Dispositivo!$F$53:$BE$189))</f>
        <v>0</v>
      </c>
      <c r="N36" s="357" cm="1">
        <f t="array" aca="1" ref="N36" ca="1">SUM(IF((MC_Dispositivo!$B$53:$B$189=$C36)*(MC_Dispositivo!$F$36:$BE$36=$BS$1)*(MC_Dispositivo!$F$43:$BE$43=N$1),MC_Dispositivo!$F$53:$BE$189))</f>
        <v>0</v>
      </c>
      <c r="O36" s="357" cm="1">
        <f t="array" aca="1" ref="O36" ca="1">SUM(IF((MC_Dispositivo!$B$53:$B$189=$C36)*(MC_Dispositivo!$F$36:$BE$36=$BS$1)*(MC_Dispositivo!$F$43:$BE$43=O$1),MC_Dispositivo!$F$53:$BE$189))</f>
        <v>0</v>
      </c>
      <c r="P36" s="357" cm="1">
        <f t="array" aca="1" ref="P36" ca="1">SUM(IF((MC_Dispositivo!$B$53:$B$189=$C36)*(MC_Dispositivo!$F$36:$BE$36=$BS$1)*(MC_Dispositivo!$F$43:$BE$43=P$1),MC_Dispositivo!$F$53:$BE$189))</f>
        <v>0</v>
      </c>
      <c r="Q36" s="357" cm="1">
        <f t="array" aca="1" ref="Q36" ca="1">SUM(IF((MC_Dispositivo!$B$53:$B$189=$C36)*(MC_Dispositivo!$F$36:$BE$36=$BS$1)*(MC_Dispositivo!$F$43:$BE$43=Q$1),MC_Dispositivo!$F$53:$BE$189))</f>
        <v>0</v>
      </c>
      <c r="R36" s="357" cm="1">
        <f t="array" aca="1" ref="R36" ca="1">SUM(IF((MC_Dispositivo!$B$53:$B$189=$C36)*(MC_Dispositivo!$F$36:$BE$36=$BS$1)*(MC_Dispositivo!$F$43:$BE$43=R$1),MC_Dispositivo!$F$53:$BE$189))</f>
        <v>0</v>
      </c>
      <c r="S36" s="357" cm="1">
        <f t="array" aca="1" ref="S36" ca="1">SUM(IF((MC_Dispositivo!$B$53:$B$189=$C36)*(MC_Dispositivo!$F$36:$BE$36=$BS$1)*(MC_Dispositivo!$F$43:$BE$43=S$1),MC_Dispositivo!$F$53:$BE$189))</f>
        <v>0</v>
      </c>
      <c r="T36" s="357" cm="1">
        <f t="array" aca="1" ref="T36" ca="1">SUM(IF((MC_Dispositivo!$B$53:$B$189=$C36)*(MC_Dispositivo!$F$36:$BE$36=$BS$1)*(MC_Dispositivo!$F$43:$BE$43=T$1),MC_Dispositivo!$F$53:$BE$189))</f>
        <v>0</v>
      </c>
      <c r="U36" s="357" cm="1">
        <f t="array" aca="1" ref="U36" ca="1">SUM(IF((MC_Dispositivo!$B$53:$B$189=$C36)*(MC_Dispositivo!$F$36:$BE$36=$BS$1)*(MC_Dispositivo!$F$43:$BE$43=U$1),MC_Dispositivo!$F$53:$BE$189))</f>
        <v>0</v>
      </c>
      <c r="V36" s="357" cm="1">
        <f t="array" aca="1" ref="V36" ca="1">SUM(IF((MC_Dispositivo!$B$53:$B$189=$C36)*(MC_Dispositivo!$F$36:$BE$36=$BS$1)*(MC_Dispositivo!$F$43:$BE$43=V$1),MC_Dispositivo!$F$53:$BE$189))</f>
        <v>0</v>
      </c>
      <c r="W36" s="357" cm="1">
        <f t="array" aca="1" ref="W36" ca="1">SUM(IF((MC_Dispositivo!$B$53:$B$189=$C36)*(MC_Dispositivo!$F$36:$BE$36=$BS$1)*(MC_Dispositivo!$F$43:$BE$43=W$1),MC_Dispositivo!$F$53:$BE$189))</f>
        <v>0</v>
      </c>
      <c r="X36" s="357" cm="1">
        <f t="array" aca="1" ref="X36" ca="1">SUM(IF((MC_Dispositivo!$B$53:$B$189=$C36)*(MC_Dispositivo!$F$36:$BE$36=$BS$1)*(MC_Dispositivo!$F$43:$BE$43=X$1),MC_Dispositivo!$F$53:$BE$189))</f>
        <v>0</v>
      </c>
      <c r="Y36" s="357" cm="1">
        <f t="array" aca="1" ref="Y36" ca="1">SUM(IF((MC_Dispositivo!$B$53:$B$189=$C36)*(MC_Dispositivo!$F$36:$BE$36=$BS$1)*(MC_Dispositivo!$F$43:$BE$43=Y$1),MC_Dispositivo!$F$53:$BE$189))</f>
        <v>0</v>
      </c>
      <c r="Z36" s="357" cm="1">
        <f t="array" aca="1" ref="Z36" ca="1">SUM(IF((MC_Dispositivo!$B$53:$B$189=$C36)*(MC_Dispositivo!$F$36:$BE$36=$BS$1)*(MC_Dispositivo!$F$43:$BE$43=Z$1),MC_Dispositivo!$F$53:$BE$189))</f>
        <v>0</v>
      </c>
      <c r="AA36" s="357" cm="1">
        <f t="array" aca="1" ref="AA36" ca="1">SUM(IF((MC_Dispositivo!$B$53:$B$189=$C36)*(MC_Dispositivo!$F$36:$BE$36=$BS$1)*(MC_Dispositivo!$F$43:$BE$43=AA$1),MC_Dispositivo!$F$53:$BE$189))</f>
        <v>0</v>
      </c>
      <c r="AB36" s="357" cm="1">
        <f t="array" aca="1" ref="AB36" ca="1">SUM(IF((MC_Dispositivo!$B$53:$B$189=$C36)*(MC_Dispositivo!$F$36:$BE$36=$BS$1)*(MC_Dispositivo!$F$43:$BE$43=AB$1),MC_Dispositivo!$F$53:$BE$189))</f>
        <v>0</v>
      </c>
      <c r="AC36" s="357" cm="1">
        <f t="array" aca="1" ref="AC36" ca="1">SUM(IF((MC_Dispositivo!$B$53:$B$189=$C36)*(MC_Dispositivo!$F$36:$BE$36=$BS$1)*(MC_Dispositivo!$F$43:$BE$43=AC$1),MC_Dispositivo!$F$53:$BE$189))</f>
        <v>0</v>
      </c>
      <c r="AD36" s="357" cm="1">
        <f t="array" aca="1" ref="AD36" ca="1">SUM(IF((MC_Dispositivo!$B$53:$B$189=$C36)*(MC_Dispositivo!$F$36:$BE$36=$BS$1)*(MC_Dispositivo!$F$43:$BE$43=AD$1),MC_Dispositivo!$F$53:$BE$189))</f>
        <v>0</v>
      </c>
      <c r="AE36" s="357" cm="1">
        <f t="array" aca="1" ref="AE36" ca="1">SUM(IF((MC_Dispositivo!$B$53:$B$189=$C36)*(MC_Dispositivo!$F$36:$BE$36=$BS$1)*(MC_Dispositivo!$F$43:$BE$43=AE$1),MC_Dispositivo!$F$53:$BE$189))</f>
        <v>0</v>
      </c>
      <c r="AF36" s="357" cm="1">
        <f t="array" aca="1" ref="AF36" ca="1">SUM(IF((MC_Dispositivo!$B$53:$B$189=$C36)*(MC_Dispositivo!$F$36:$BE$36=$BS$1)*(MC_Dispositivo!$F$43:$BE$43=AF$1),MC_Dispositivo!$F$53:$BE$189))</f>
        <v>0</v>
      </c>
      <c r="AG36" s="357" cm="1">
        <f t="array" aca="1" ref="AG36" ca="1">SUM(IF((MC_Dispositivo!$B$53:$B$189=$C36)*(MC_Dispositivo!$F$36:$BE$36=$BS$1)*(MC_Dispositivo!$F$43:$BE$43=AG$1),MC_Dispositivo!$F$53:$BE$189))</f>
        <v>0</v>
      </c>
      <c r="AH36" s="357" cm="1">
        <f t="array" aca="1" ref="AH36" ca="1">SUM(IF((MC_Dispositivo!$B$53:$B$189=$C36)*(MC_Dispositivo!$F$36:$BE$36=$BS$1)*(MC_Dispositivo!$F$43:$BE$43=AH$1),MC_Dispositivo!$F$53:$BE$189))</f>
        <v>0</v>
      </c>
      <c r="AI36" s="357" cm="1">
        <f t="array" aca="1" ref="AI36" ca="1">SUM(IF((MC_Dispositivo!$B$53:$B$189=$C36)*(MC_Dispositivo!$F$36:$BE$36=$BS$1)*(MC_Dispositivo!$F$43:$BE$43=AI$1),MC_Dispositivo!$F$53:$BE$189))</f>
        <v>0</v>
      </c>
      <c r="AJ36" s="357" cm="1">
        <f t="array" aca="1" ref="AJ36" ca="1">SUM(IF((MC_Dispositivo!$B$53:$B$189=$C36)*(MC_Dispositivo!$F$36:$BE$36=$BS$1)*(MC_Dispositivo!$F$43:$BE$43=AJ$1),MC_Dispositivo!$F$53:$BE$189))</f>
        <v>0</v>
      </c>
      <c r="AK36" s="358">
        <f ca="1">IF(A36="","",INDEX([10]TPU!$G:$G,MATCH($A36,[10]TPU!$A:$A,0)))</f>
        <v>57.25</v>
      </c>
      <c r="AL36" s="359">
        <f t="shared" ca="1" si="14"/>
        <v>0</v>
      </c>
      <c r="AM36" s="359">
        <f t="shared" ca="1" si="14"/>
        <v>0</v>
      </c>
      <c r="AN36" s="359">
        <f t="shared" ca="1" si="14"/>
        <v>645505.20000000007</v>
      </c>
      <c r="AO36" s="359">
        <f t="shared" ca="1" si="14"/>
        <v>188220.82499999998</v>
      </c>
      <c r="AP36" s="359">
        <f t="shared" ca="1" si="14"/>
        <v>376441.64999999997</v>
      </c>
      <c r="AQ36" s="359">
        <f t="shared" ca="1" si="14"/>
        <v>188220.82499999998</v>
      </c>
      <c r="AR36" s="359">
        <f t="shared" ca="1" si="14"/>
        <v>0</v>
      </c>
      <c r="AS36" s="359">
        <f t="shared" ca="1" si="14"/>
        <v>0</v>
      </c>
      <c r="AT36" s="359">
        <f t="shared" ca="1" si="14"/>
        <v>0</v>
      </c>
      <c r="AU36" s="359">
        <f t="shared" ca="1" si="14"/>
        <v>0</v>
      </c>
      <c r="AV36" s="359">
        <f t="shared" ca="1" si="14"/>
        <v>0</v>
      </c>
      <c r="AW36" s="359">
        <f t="shared" ca="1" si="14"/>
        <v>0</v>
      </c>
      <c r="AX36" s="359">
        <f t="shared" ca="1" si="14"/>
        <v>0</v>
      </c>
      <c r="AY36" s="359">
        <f t="shared" ca="1" si="14"/>
        <v>0</v>
      </c>
      <c r="AZ36" s="359">
        <f t="shared" ca="1" si="14"/>
        <v>0</v>
      </c>
      <c r="BA36" s="359">
        <f t="shared" ca="1" si="14"/>
        <v>0</v>
      </c>
      <c r="BB36" s="359">
        <f t="shared" ca="1" si="14"/>
        <v>0</v>
      </c>
      <c r="BC36" s="359">
        <f t="shared" ca="1" si="14"/>
        <v>0</v>
      </c>
      <c r="BD36" s="359">
        <f t="shared" ca="1" si="14"/>
        <v>0</v>
      </c>
      <c r="BE36" s="359">
        <f t="shared" ca="1" si="14"/>
        <v>0</v>
      </c>
      <c r="BF36" s="359">
        <f t="shared" ca="1" si="14"/>
        <v>0</v>
      </c>
      <c r="BG36" s="359">
        <f t="shared" ca="1" si="14"/>
        <v>0</v>
      </c>
      <c r="BH36" s="359">
        <f t="shared" ca="1" si="14"/>
        <v>0</v>
      </c>
      <c r="BI36" s="359">
        <f t="shared" ca="1" si="14"/>
        <v>0</v>
      </c>
      <c r="BJ36" s="359">
        <f t="shared" ca="1" si="14"/>
        <v>0</v>
      </c>
      <c r="BK36" s="359">
        <f t="shared" ca="1" si="14"/>
        <v>0</v>
      </c>
      <c r="BL36" s="359">
        <f t="shared" ca="1" si="14"/>
        <v>0</v>
      </c>
      <c r="BM36" s="359">
        <f t="shared" ca="1" si="14"/>
        <v>0</v>
      </c>
      <c r="BN36" s="359">
        <f t="shared" ca="1" si="14"/>
        <v>0</v>
      </c>
      <c r="BO36" s="359">
        <f t="shared" ca="1" si="14"/>
        <v>0</v>
      </c>
      <c r="BP36" s="358">
        <f t="shared" ca="1" si="4"/>
        <v>1398388.5</v>
      </c>
      <c r="BQ36" s="206"/>
      <c r="BR36" s="234" t="str">
        <f t="shared" si="5"/>
        <v/>
      </c>
      <c r="BU36" s="207"/>
    </row>
    <row r="37" spans="1:75" ht="20.100000000000001" customHeight="1" outlineLevel="1" x14ac:dyDescent="0.2">
      <c r="A37" s="354">
        <f ca="1">INDEX(MC_Dispositivo!B:E,MATCH('Quantitativo_MG-262'!C37,MC_Dispositivo!B:B,0),2)</f>
        <v>4011463</v>
      </c>
      <c r="B37" s="354" t="str">
        <f ca="1">INDEX([10]TPU!$B:$B,MATCH($A37,[10]TPU!$A:$A,0))</f>
        <v>SICRO</v>
      </c>
      <c r="C37" s="354" t="s">
        <v>81</v>
      </c>
      <c r="D37" s="355" t="str">
        <f ca="1">INDEX(MC_Dispositivo!B:E,MATCH('Quantitativo_MG-262'!C37,MC_Dispositivo!B:B,0),3)</f>
        <v>Concreto asfáltico - faixa C - areia e brita comerciais</v>
      </c>
      <c r="E37" s="354" t="str">
        <f ca="1">INDEX(MC_Dispositivo!B:E,MATCH('Quantitativo_MG-262'!C37,MC_Dispositivo!B:B,0),4)</f>
        <v>t</v>
      </c>
      <c r="F37" s="356" cm="1">
        <f t="array" aca="1" ref="F37" ca="1">IF($BS$1="Todos",SUM(IF(($BS$1="todos")*(MC_Dispositivo!$B$54:$B$212=$C37),MC_Dispositivo!$F$54:$BE$212)),SUM(IF((MC_Dispositivo!$F$36:$BE$36=$BS$1)*(MC_Dispositivo!$B$54:$B$212=$C37),MC_Dispositivo!$F$54:$BE$212)))</f>
        <v>828.13499999999999</v>
      </c>
      <c r="G37" s="357" cm="1">
        <f t="array" aca="1" ref="G37" ca="1">SUM(IF((MC_Dispositivo!$B$53:$B$189=$C37)*(MC_Dispositivo!$F$36:$BE$36=$BS$1)*(MC_Dispositivo!$F$43:$BE$43=G$1),MC_Dispositivo!$F$53:$BE$189))</f>
        <v>0</v>
      </c>
      <c r="H37" s="357" cm="1">
        <f t="array" aca="1" ref="H37" ca="1">SUM(IF((MC_Dispositivo!$B$53:$B$189=$C37)*(MC_Dispositivo!$F$36:$BE$36=$BS$1)*(MC_Dispositivo!$F$43:$BE$43=H$1),MC_Dispositivo!$F$53:$BE$189))</f>
        <v>0</v>
      </c>
      <c r="I37" s="357" cm="1">
        <f t="array" aca="1" ref="I37" ca="1">SUM(IF((MC_Dispositivo!$B$53:$B$189=$C37)*(MC_Dispositivo!$F$36:$BE$36=$BS$1)*(MC_Dispositivo!$F$43:$BE$43=I$1),MC_Dispositivo!$F$53:$BE$189))</f>
        <v>352.755</v>
      </c>
      <c r="J37" s="357" cm="1">
        <f t="array" aca="1" ref="J37" ca="1">SUM(IF((MC_Dispositivo!$B$53:$B$189=$C37)*(MC_Dispositivo!$F$36:$BE$36=$BS$1)*(MC_Dispositivo!$F$43:$BE$43=J$1),MC_Dispositivo!$F$53:$BE$189))</f>
        <v>118.845</v>
      </c>
      <c r="K37" s="357" cm="1">
        <f t="array" aca="1" ref="K37" ca="1">SUM(IF((MC_Dispositivo!$B$53:$B$189=$C37)*(MC_Dispositivo!$F$36:$BE$36=$BS$1)*(MC_Dispositivo!$F$43:$BE$43=K$1),MC_Dispositivo!$F$53:$BE$189))</f>
        <v>237.69</v>
      </c>
      <c r="L37" s="357" cm="1">
        <f t="array" aca="1" ref="L37" ca="1">SUM(IF((MC_Dispositivo!$B$53:$B$189=$C37)*(MC_Dispositivo!$F$36:$BE$36=$BS$1)*(MC_Dispositivo!$F$43:$BE$43=L$1),MC_Dispositivo!$F$53:$BE$189))</f>
        <v>118.845</v>
      </c>
      <c r="M37" s="357" cm="1">
        <f t="array" aca="1" ref="M37" ca="1">SUM(IF((MC_Dispositivo!$B$53:$B$189=$C37)*(MC_Dispositivo!$F$36:$BE$36=$BS$1)*(MC_Dispositivo!$F$43:$BE$43=M$1),MC_Dispositivo!$F$53:$BE$189))</f>
        <v>0</v>
      </c>
      <c r="N37" s="357" cm="1">
        <f t="array" aca="1" ref="N37" ca="1">SUM(IF((MC_Dispositivo!$B$53:$B$189=$C37)*(MC_Dispositivo!$F$36:$BE$36=$BS$1)*(MC_Dispositivo!$F$43:$BE$43=N$1),MC_Dispositivo!$F$53:$BE$189))</f>
        <v>0</v>
      </c>
      <c r="O37" s="357" cm="1">
        <f t="array" aca="1" ref="O37" ca="1">SUM(IF((MC_Dispositivo!$B$53:$B$189=$C37)*(MC_Dispositivo!$F$36:$BE$36=$BS$1)*(MC_Dispositivo!$F$43:$BE$43=O$1),MC_Dispositivo!$F$53:$BE$189))</f>
        <v>0</v>
      </c>
      <c r="P37" s="357" cm="1">
        <f t="array" aca="1" ref="P37" ca="1">SUM(IF((MC_Dispositivo!$B$53:$B$189=$C37)*(MC_Dispositivo!$F$36:$BE$36=$BS$1)*(MC_Dispositivo!$F$43:$BE$43=P$1),MC_Dispositivo!$F$53:$BE$189))</f>
        <v>0</v>
      </c>
      <c r="Q37" s="357" cm="1">
        <f t="array" aca="1" ref="Q37" ca="1">SUM(IF((MC_Dispositivo!$B$53:$B$189=$C37)*(MC_Dispositivo!$F$36:$BE$36=$BS$1)*(MC_Dispositivo!$F$43:$BE$43=Q$1),MC_Dispositivo!$F$53:$BE$189))</f>
        <v>0</v>
      </c>
      <c r="R37" s="357" cm="1">
        <f t="array" aca="1" ref="R37" ca="1">SUM(IF((MC_Dispositivo!$B$53:$B$189=$C37)*(MC_Dispositivo!$F$36:$BE$36=$BS$1)*(MC_Dispositivo!$F$43:$BE$43=R$1),MC_Dispositivo!$F$53:$BE$189))</f>
        <v>0</v>
      </c>
      <c r="S37" s="357" cm="1">
        <f t="array" aca="1" ref="S37" ca="1">SUM(IF((MC_Dispositivo!$B$53:$B$189=$C37)*(MC_Dispositivo!$F$36:$BE$36=$BS$1)*(MC_Dispositivo!$F$43:$BE$43=S$1),MC_Dispositivo!$F$53:$BE$189))</f>
        <v>0</v>
      </c>
      <c r="T37" s="357" cm="1">
        <f t="array" aca="1" ref="T37" ca="1">SUM(IF((MC_Dispositivo!$B$53:$B$189=$C37)*(MC_Dispositivo!$F$36:$BE$36=$BS$1)*(MC_Dispositivo!$F$43:$BE$43=T$1),MC_Dispositivo!$F$53:$BE$189))</f>
        <v>0</v>
      </c>
      <c r="U37" s="357" cm="1">
        <f t="array" aca="1" ref="U37" ca="1">SUM(IF((MC_Dispositivo!$B$53:$B$189=$C37)*(MC_Dispositivo!$F$36:$BE$36=$BS$1)*(MC_Dispositivo!$F$43:$BE$43=U$1),MC_Dispositivo!$F$53:$BE$189))</f>
        <v>0</v>
      </c>
      <c r="V37" s="357" cm="1">
        <f t="array" aca="1" ref="V37" ca="1">SUM(IF((MC_Dispositivo!$B$53:$B$189=$C37)*(MC_Dispositivo!$F$36:$BE$36=$BS$1)*(MC_Dispositivo!$F$43:$BE$43=V$1),MC_Dispositivo!$F$53:$BE$189))</f>
        <v>0</v>
      </c>
      <c r="W37" s="357" cm="1">
        <f t="array" aca="1" ref="W37" ca="1">SUM(IF((MC_Dispositivo!$B$53:$B$189=$C37)*(MC_Dispositivo!$F$36:$BE$36=$BS$1)*(MC_Dispositivo!$F$43:$BE$43=W$1),MC_Dispositivo!$F$53:$BE$189))</f>
        <v>0</v>
      </c>
      <c r="X37" s="357" cm="1">
        <f t="array" aca="1" ref="X37" ca="1">SUM(IF((MC_Dispositivo!$B$53:$B$189=$C37)*(MC_Dispositivo!$F$36:$BE$36=$BS$1)*(MC_Dispositivo!$F$43:$BE$43=X$1),MC_Dispositivo!$F$53:$BE$189))</f>
        <v>0</v>
      </c>
      <c r="Y37" s="357" cm="1">
        <f t="array" aca="1" ref="Y37" ca="1">SUM(IF((MC_Dispositivo!$B$53:$B$189=$C37)*(MC_Dispositivo!$F$36:$BE$36=$BS$1)*(MC_Dispositivo!$F$43:$BE$43=Y$1),MC_Dispositivo!$F$53:$BE$189))</f>
        <v>0</v>
      </c>
      <c r="Z37" s="357" cm="1">
        <f t="array" aca="1" ref="Z37" ca="1">SUM(IF((MC_Dispositivo!$B$53:$B$189=$C37)*(MC_Dispositivo!$F$36:$BE$36=$BS$1)*(MC_Dispositivo!$F$43:$BE$43=Z$1),MC_Dispositivo!$F$53:$BE$189))</f>
        <v>0</v>
      </c>
      <c r="AA37" s="357" cm="1">
        <f t="array" aca="1" ref="AA37" ca="1">SUM(IF((MC_Dispositivo!$B$53:$B$189=$C37)*(MC_Dispositivo!$F$36:$BE$36=$BS$1)*(MC_Dispositivo!$F$43:$BE$43=AA$1),MC_Dispositivo!$F$53:$BE$189))</f>
        <v>0</v>
      </c>
      <c r="AB37" s="357" cm="1">
        <f t="array" aca="1" ref="AB37" ca="1">SUM(IF((MC_Dispositivo!$B$53:$B$189=$C37)*(MC_Dispositivo!$F$36:$BE$36=$BS$1)*(MC_Dispositivo!$F$43:$BE$43=AB$1),MC_Dispositivo!$F$53:$BE$189))</f>
        <v>0</v>
      </c>
      <c r="AC37" s="357" cm="1">
        <f t="array" aca="1" ref="AC37" ca="1">SUM(IF((MC_Dispositivo!$B$53:$B$189=$C37)*(MC_Dispositivo!$F$36:$BE$36=$BS$1)*(MC_Dispositivo!$F$43:$BE$43=AC$1),MC_Dispositivo!$F$53:$BE$189))</f>
        <v>0</v>
      </c>
      <c r="AD37" s="357" cm="1">
        <f t="array" aca="1" ref="AD37" ca="1">SUM(IF((MC_Dispositivo!$B$53:$B$189=$C37)*(MC_Dispositivo!$F$36:$BE$36=$BS$1)*(MC_Dispositivo!$F$43:$BE$43=AD$1),MC_Dispositivo!$F$53:$BE$189))</f>
        <v>0</v>
      </c>
      <c r="AE37" s="357" cm="1">
        <f t="array" aca="1" ref="AE37" ca="1">SUM(IF((MC_Dispositivo!$B$53:$B$189=$C37)*(MC_Dispositivo!$F$36:$BE$36=$BS$1)*(MC_Dispositivo!$F$43:$BE$43=AE$1),MC_Dispositivo!$F$53:$BE$189))</f>
        <v>0</v>
      </c>
      <c r="AF37" s="357" cm="1">
        <f t="array" aca="1" ref="AF37" ca="1">SUM(IF((MC_Dispositivo!$B$53:$B$189=$C37)*(MC_Dispositivo!$F$36:$BE$36=$BS$1)*(MC_Dispositivo!$F$43:$BE$43=AF$1),MC_Dispositivo!$F$53:$BE$189))</f>
        <v>0</v>
      </c>
      <c r="AG37" s="357" cm="1">
        <f t="array" aca="1" ref="AG37" ca="1">SUM(IF((MC_Dispositivo!$B$53:$B$189=$C37)*(MC_Dispositivo!$F$36:$BE$36=$BS$1)*(MC_Dispositivo!$F$43:$BE$43=AG$1),MC_Dispositivo!$F$53:$BE$189))</f>
        <v>0</v>
      </c>
      <c r="AH37" s="357" cm="1">
        <f t="array" aca="1" ref="AH37" ca="1">SUM(IF((MC_Dispositivo!$B$53:$B$189=$C37)*(MC_Dispositivo!$F$36:$BE$36=$BS$1)*(MC_Dispositivo!$F$43:$BE$43=AH$1),MC_Dispositivo!$F$53:$BE$189))</f>
        <v>0</v>
      </c>
      <c r="AI37" s="357" cm="1">
        <f t="array" aca="1" ref="AI37" ca="1">SUM(IF((MC_Dispositivo!$B$53:$B$189=$C37)*(MC_Dispositivo!$F$36:$BE$36=$BS$1)*(MC_Dispositivo!$F$43:$BE$43=AI$1),MC_Dispositivo!$F$53:$BE$189))</f>
        <v>0</v>
      </c>
      <c r="AJ37" s="357" cm="1">
        <f t="array" aca="1" ref="AJ37" ca="1">SUM(IF((MC_Dispositivo!$B$53:$B$189=$C37)*(MC_Dispositivo!$F$36:$BE$36=$BS$1)*(MC_Dispositivo!$F$43:$BE$43=AJ$1),MC_Dispositivo!$F$53:$BE$189))</f>
        <v>0</v>
      </c>
      <c r="AK37" s="358">
        <f ca="1">IF(A37="","",INDEX([10]TPU!$G:$G,MATCH($A37,[10]TPU!$A:$A,0)))</f>
        <v>362.8</v>
      </c>
      <c r="AL37" s="359">
        <f t="shared" ca="1" si="14"/>
        <v>0</v>
      </c>
      <c r="AM37" s="359">
        <f t="shared" ca="1" si="14"/>
        <v>0</v>
      </c>
      <c r="AN37" s="359">
        <f t="shared" ca="1" si="14"/>
        <v>127979.514</v>
      </c>
      <c r="AO37" s="359">
        <f t="shared" ca="1" si="14"/>
        <v>43116.966</v>
      </c>
      <c r="AP37" s="359">
        <f t="shared" ca="1" si="14"/>
        <v>86233.932000000001</v>
      </c>
      <c r="AQ37" s="359">
        <f t="shared" ca="1" si="14"/>
        <v>43116.966</v>
      </c>
      <c r="AR37" s="359">
        <f t="shared" ca="1" si="14"/>
        <v>0</v>
      </c>
      <c r="AS37" s="359">
        <f t="shared" ca="1" si="14"/>
        <v>0</v>
      </c>
      <c r="AT37" s="359">
        <f t="shared" ca="1" si="14"/>
        <v>0</v>
      </c>
      <c r="AU37" s="359">
        <f t="shared" ca="1" si="14"/>
        <v>0</v>
      </c>
      <c r="AV37" s="359">
        <f t="shared" ca="1" si="14"/>
        <v>0</v>
      </c>
      <c r="AW37" s="359">
        <f t="shared" ca="1" si="14"/>
        <v>0</v>
      </c>
      <c r="AX37" s="359">
        <f t="shared" ca="1" si="14"/>
        <v>0</v>
      </c>
      <c r="AY37" s="359">
        <f t="shared" ca="1" si="14"/>
        <v>0</v>
      </c>
      <c r="AZ37" s="359">
        <f t="shared" ca="1" si="14"/>
        <v>0</v>
      </c>
      <c r="BA37" s="359">
        <f t="shared" ca="1" si="14"/>
        <v>0</v>
      </c>
      <c r="BB37" s="359">
        <f t="shared" ca="1" si="14"/>
        <v>0</v>
      </c>
      <c r="BC37" s="359">
        <f t="shared" ca="1" si="14"/>
        <v>0</v>
      </c>
      <c r="BD37" s="359">
        <f t="shared" ca="1" si="14"/>
        <v>0</v>
      </c>
      <c r="BE37" s="359">
        <f t="shared" ca="1" si="14"/>
        <v>0</v>
      </c>
      <c r="BF37" s="359">
        <f t="shared" ca="1" si="14"/>
        <v>0</v>
      </c>
      <c r="BG37" s="359">
        <f t="shared" ca="1" si="14"/>
        <v>0</v>
      </c>
      <c r="BH37" s="359">
        <f t="shared" ca="1" si="14"/>
        <v>0</v>
      </c>
      <c r="BI37" s="359">
        <f t="shared" ca="1" si="14"/>
        <v>0</v>
      </c>
      <c r="BJ37" s="359">
        <f t="shared" ca="1" si="14"/>
        <v>0</v>
      </c>
      <c r="BK37" s="359">
        <f t="shared" ca="1" si="14"/>
        <v>0</v>
      </c>
      <c r="BL37" s="359">
        <f t="shared" ca="1" si="14"/>
        <v>0</v>
      </c>
      <c r="BM37" s="359">
        <f t="shared" ca="1" si="14"/>
        <v>0</v>
      </c>
      <c r="BN37" s="359">
        <f t="shared" ca="1" si="14"/>
        <v>0</v>
      </c>
      <c r="BO37" s="359">
        <f t="shared" ca="1" si="14"/>
        <v>0</v>
      </c>
      <c r="BP37" s="358">
        <f t="shared" ca="1" si="4"/>
        <v>300447.37800000003</v>
      </c>
      <c r="BQ37" s="206"/>
      <c r="BR37" s="234" t="str">
        <f t="shared" si="5"/>
        <v/>
      </c>
      <c r="BU37" s="207"/>
    </row>
    <row r="38" spans="1:75" ht="20.100000000000001" customHeight="1" outlineLevel="1" x14ac:dyDescent="0.2">
      <c r="A38" s="354" t="str">
        <f ca="1">INDEX(MC_Dispositivo!B:E,MATCH('Quantitativo_MG-262'!C38,MC_Dispositivo!B:B,0),2)</f>
        <v>CA0004</v>
      </c>
      <c r="B38" s="354" t="str">
        <f ca="1">INDEX([10]TPU!$B:$B,MATCH($A38,[10]TPU!$A:$A,0))</f>
        <v>ANP</v>
      </c>
      <c r="C38" s="354" t="s">
        <v>82</v>
      </c>
      <c r="D38" s="355" t="str">
        <f ca="1">INDEX(MC_Dispositivo!B:E,MATCH('Quantitativo_MG-262'!C38,MC_Dispositivo!B:B,0),3)</f>
        <v>Cimentos asfálticos CAP-50-70</v>
      </c>
      <c r="E38" s="354" t="str">
        <f ca="1">INDEX(MC_Dispositivo!B:E,MATCH('Quantitativo_MG-262'!C38,MC_Dispositivo!B:B,0),4)</f>
        <v>T</v>
      </c>
      <c r="F38" s="356" cm="1">
        <f t="array" aca="1" ref="F38" ca="1">IF($BS$1="Todos",SUM(IF(($BS$1="todos")*(MC_Dispositivo!$B$54:$B$212=$C38),MC_Dispositivo!$F$54:$BE$212)),SUM(IF((MC_Dispositivo!$F$36:$BE$36=$BS$1)*(MC_Dispositivo!$B$54:$B$212=$C38),MC_Dispositivo!$F$54:$BE$212)))</f>
        <v>128.17542276</v>
      </c>
      <c r="G38" s="357" cm="1">
        <f t="array" aca="1" ref="G38" ca="1">SUM(IF((MC_Dispositivo!$B$53:$B$189=$C38)*(MC_Dispositivo!$F$36:$BE$36=$BS$1)*(MC_Dispositivo!$F$43:$BE$43=G$1),MC_Dispositivo!$F$53:$BE$189))</f>
        <v>0</v>
      </c>
      <c r="H38" s="357" cm="1">
        <f t="array" aca="1" ref="H38" ca="1">SUM(IF((MC_Dispositivo!$B$53:$B$189=$C38)*(MC_Dispositivo!$F$36:$BE$36=$BS$1)*(MC_Dispositivo!$F$43:$BE$43=H$1),MC_Dispositivo!$F$53:$BE$189))</f>
        <v>0</v>
      </c>
      <c r="I38" s="357" cm="1">
        <f t="array" aca="1" ref="I38" ca="1">SUM(IF((MC_Dispositivo!$B$53:$B$189=$C38)*(MC_Dispositivo!$F$36:$BE$36=$BS$1)*(MC_Dispositivo!$F$43:$BE$43=I$1),MC_Dispositivo!$F$53:$BE$189))</f>
        <v>54.598007880000004</v>
      </c>
      <c r="J38" s="357" cm="1">
        <f t="array" aca="1" ref="J38" ca="1">SUM(IF((MC_Dispositivo!$B$53:$B$189=$C38)*(MC_Dispositivo!$F$36:$BE$36=$BS$1)*(MC_Dispositivo!$F$43:$BE$43=J$1),MC_Dispositivo!$F$53:$BE$189))</f>
        <v>18.394353720000002</v>
      </c>
      <c r="K38" s="357" cm="1">
        <f t="array" aca="1" ref="K38" ca="1">SUM(IF((MC_Dispositivo!$B$53:$B$189=$C38)*(MC_Dispositivo!$F$36:$BE$36=$BS$1)*(MC_Dispositivo!$F$43:$BE$43=K$1),MC_Dispositivo!$F$53:$BE$189))</f>
        <v>36.788707440000003</v>
      </c>
      <c r="L38" s="357" cm="1">
        <f t="array" aca="1" ref="L38" ca="1">SUM(IF((MC_Dispositivo!$B$53:$B$189=$C38)*(MC_Dispositivo!$F$36:$BE$36=$BS$1)*(MC_Dispositivo!$F$43:$BE$43=L$1),MC_Dispositivo!$F$53:$BE$189))</f>
        <v>18.394353720000002</v>
      </c>
      <c r="M38" s="357" cm="1">
        <f t="array" aca="1" ref="M38" ca="1">SUM(IF((MC_Dispositivo!$B$53:$B$189=$C38)*(MC_Dispositivo!$F$36:$BE$36=$BS$1)*(MC_Dispositivo!$F$43:$BE$43=M$1),MC_Dispositivo!$F$53:$BE$189))</f>
        <v>0</v>
      </c>
      <c r="N38" s="357" cm="1">
        <f t="array" aca="1" ref="N38" ca="1">SUM(IF((MC_Dispositivo!$B$53:$B$189=$C38)*(MC_Dispositivo!$F$36:$BE$36=$BS$1)*(MC_Dispositivo!$F$43:$BE$43=N$1),MC_Dispositivo!$F$53:$BE$189))</f>
        <v>0</v>
      </c>
      <c r="O38" s="357" cm="1">
        <f t="array" aca="1" ref="O38" ca="1">SUM(IF((MC_Dispositivo!$B$53:$B$189=$C38)*(MC_Dispositivo!$F$36:$BE$36=$BS$1)*(MC_Dispositivo!$F$43:$BE$43=O$1),MC_Dispositivo!$F$53:$BE$189))</f>
        <v>0</v>
      </c>
      <c r="P38" s="357" cm="1">
        <f t="array" aca="1" ref="P38" ca="1">SUM(IF((MC_Dispositivo!$B$53:$B$189=$C38)*(MC_Dispositivo!$F$36:$BE$36=$BS$1)*(MC_Dispositivo!$F$43:$BE$43=P$1),MC_Dispositivo!$F$53:$BE$189))</f>
        <v>0</v>
      </c>
      <c r="Q38" s="357" cm="1">
        <f t="array" aca="1" ref="Q38" ca="1">SUM(IF((MC_Dispositivo!$B$53:$B$189=$C38)*(MC_Dispositivo!$F$36:$BE$36=$BS$1)*(MC_Dispositivo!$F$43:$BE$43=Q$1),MC_Dispositivo!$F$53:$BE$189))</f>
        <v>0</v>
      </c>
      <c r="R38" s="357" cm="1">
        <f t="array" aca="1" ref="R38" ca="1">SUM(IF((MC_Dispositivo!$B$53:$B$189=$C38)*(MC_Dispositivo!$F$36:$BE$36=$BS$1)*(MC_Dispositivo!$F$43:$BE$43=R$1),MC_Dispositivo!$F$53:$BE$189))</f>
        <v>0</v>
      </c>
      <c r="S38" s="357" cm="1">
        <f t="array" aca="1" ref="S38" ca="1">SUM(IF((MC_Dispositivo!$B$53:$B$189=$C38)*(MC_Dispositivo!$F$36:$BE$36=$BS$1)*(MC_Dispositivo!$F$43:$BE$43=S$1),MC_Dispositivo!$F$53:$BE$189))</f>
        <v>0</v>
      </c>
      <c r="T38" s="357" cm="1">
        <f t="array" aca="1" ref="T38" ca="1">SUM(IF((MC_Dispositivo!$B$53:$B$189=$C38)*(MC_Dispositivo!$F$36:$BE$36=$BS$1)*(MC_Dispositivo!$F$43:$BE$43=T$1),MC_Dispositivo!$F$53:$BE$189))</f>
        <v>0</v>
      </c>
      <c r="U38" s="357" cm="1">
        <f t="array" aca="1" ref="U38" ca="1">SUM(IF((MC_Dispositivo!$B$53:$B$189=$C38)*(MC_Dispositivo!$F$36:$BE$36=$BS$1)*(MC_Dispositivo!$F$43:$BE$43=U$1),MC_Dispositivo!$F$53:$BE$189))</f>
        <v>0</v>
      </c>
      <c r="V38" s="357" cm="1">
        <f t="array" aca="1" ref="V38" ca="1">SUM(IF((MC_Dispositivo!$B$53:$B$189=$C38)*(MC_Dispositivo!$F$36:$BE$36=$BS$1)*(MC_Dispositivo!$F$43:$BE$43=V$1),MC_Dispositivo!$F$53:$BE$189))</f>
        <v>0</v>
      </c>
      <c r="W38" s="357" cm="1">
        <f t="array" aca="1" ref="W38" ca="1">SUM(IF((MC_Dispositivo!$B$53:$B$189=$C38)*(MC_Dispositivo!$F$36:$BE$36=$BS$1)*(MC_Dispositivo!$F$43:$BE$43=W$1),MC_Dispositivo!$F$53:$BE$189))</f>
        <v>0</v>
      </c>
      <c r="X38" s="357" cm="1">
        <f t="array" aca="1" ref="X38" ca="1">SUM(IF((MC_Dispositivo!$B$53:$B$189=$C38)*(MC_Dispositivo!$F$36:$BE$36=$BS$1)*(MC_Dispositivo!$F$43:$BE$43=X$1),MC_Dispositivo!$F$53:$BE$189))</f>
        <v>0</v>
      </c>
      <c r="Y38" s="357" cm="1">
        <f t="array" aca="1" ref="Y38" ca="1">SUM(IF((MC_Dispositivo!$B$53:$B$189=$C38)*(MC_Dispositivo!$F$36:$BE$36=$BS$1)*(MC_Dispositivo!$F$43:$BE$43=Y$1),MC_Dispositivo!$F$53:$BE$189))</f>
        <v>0</v>
      </c>
      <c r="Z38" s="357" cm="1">
        <f t="array" aca="1" ref="Z38" ca="1">SUM(IF((MC_Dispositivo!$B$53:$B$189=$C38)*(MC_Dispositivo!$F$36:$BE$36=$BS$1)*(MC_Dispositivo!$F$43:$BE$43=Z$1),MC_Dispositivo!$F$53:$BE$189))</f>
        <v>0</v>
      </c>
      <c r="AA38" s="357" cm="1">
        <f t="array" aca="1" ref="AA38" ca="1">SUM(IF((MC_Dispositivo!$B$53:$B$189=$C38)*(MC_Dispositivo!$F$36:$BE$36=$BS$1)*(MC_Dispositivo!$F$43:$BE$43=AA$1),MC_Dispositivo!$F$53:$BE$189))</f>
        <v>0</v>
      </c>
      <c r="AB38" s="357" cm="1">
        <f t="array" aca="1" ref="AB38" ca="1">SUM(IF((MC_Dispositivo!$B$53:$B$189=$C38)*(MC_Dispositivo!$F$36:$BE$36=$BS$1)*(MC_Dispositivo!$F$43:$BE$43=AB$1),MC_Dispositivo!$F$53:$BE$189))</f>
        <v>0</v>
      </c>
      <c r="AC38" s="357" cm="1">
        <f t="array" aca="1" ref="AC38" ca="1">SUM(IF((MC_Dispositivo!$B$53:$B$189=$C38)*(MC_Dispositivo!$F$36:$BE$36=$BS$1)*(MC_Dispositivo!$F$43:$BE$43=AC$1),MC_Dispositivo!$F$53:$BE$189))</f>
        <v>0</v>
      </c>
      <c r="AD38" s="357" cm="1">
        <f t="array" aca="1" ref="AD38" ca="1">SUM(IF((MC_Dispositivo!$B$53:$B$189=$C38)*(MC_Dispositivo!$F$36:$BE$36=$BS$1)*(MC_Dispositivo!$F$43:$BE$43=AD$1),MC_Dispositivo!$F$53:$BE$189))</f>
        <v>0</v>
      </c>
      <c r="AE38" s="357" cm="1">
        <f t="array" aca="1" ref="AE38" ca="1">SUM(IF((MC_Dispositivo!$B$53:$B$189=$C38)*(MC_Dispositivo!$F$36:$BE$36=$BS$1)*(MC_Dispositivo!$F$43:$BE$43=AE$1),MC_Dispositivo!$F$53:$BE$189))</f>
        <v>0</v>
      </c>
      <c r="AF38" s="357" cm="1">
        <f t="array" aca="1" ref="AF38" ca="1">SUM(IF((MC_Dispositivo!$B$53:$B$189=$C38)*(MC_Dispositivo!$F$36:$BE$36=$BS$1)*(MC_Dispositivo!$F$43:$BE$43=AF$1),MC_Dispositivo!$F$53:$BE$189))</f>
        <v>0</v>
      </c>
      <c r="AG38" s="357" cm="1">
        <f t="array" aca="1" ref="AG38" ca="1">SUM(IF((MC_Dispositivo!$B$53:$B$189=$C38)*(MC_Dispositivo!$F$36:$BE$36=$BS$1)*(MC_Dispositivo!$F$43:$BE$43=AG$1),MC_Dispositivo!$F$53:$BE$189))</f>
        <v>0</v>
      </c>
      <c r="AH38" s="357" cm="1">
        <f t="array" aca="1" ref="AH38" ca="1">SUM(IF((MC_Dispositivo!$B$53:$B$189=$C38)*(MC_Dispositivo!$F$36:$BE$36=$BS$1)*(MC_Dispositivo!$F$43:$BE$43=AH$1),MC_Dispositivo!$F$53:$BE$189))</f>
        <v>0</v>
      </c>
      <c r="AI38" s="357" cm="1">
        <f t="array" aca="1" ref="AI38" ca="1">SUM(IF((MC_Dispositivo!$B$53:$B$189=$C38)*(MC_Dispositivo!$F$36:$BE$36=$BS$1)*(MC_Dispositivo!$F$43:$BE$43=AI$1),MC_Dispositivo!$F$53:$BE$189))</f>
        <v>0</v>
      </c>
      <c r="AJ38" s="357" cm="1">
        <f t="array" aca="1" ref="AJ38" ca="1">SUM(IF((MC_Dispositivo!$B$53:$B$189=$C38)*(MC_Dispositivo!$F$36:$BE$36=$BS$1)*(MC_Dispositivo!$F$43:$BE$43=AJ$1),MC_Dispositivo!$F$53:$BE$189))</f>
        <v>0</v>
      </c>
      <c r="AK38" s="358">
        <f ca="1">IF(A38="","",INDEX([10]TPU!$G:$G,MATCH($A38,[10]TPU!$A:$A,0)))</f>
        <v>4855.1499999999996</v>
      </c>
      <c r="AL38" s="359">
        <f t="shared" ca="1" si="14"/>
        <v>0</v>
      </c>
      <c r="AM38" s="359">
        <f t="shared" ca="1" si="14"/>
        <v>0</v>
      </c>
      <c r="AN38" s="359">
        <f t="shared" ca="1" si="14"/>
        <v>265081.51795858203</v>
      </c>
      <c r="AO38" s="359">
        <f t="shared" ca="1" si="14"/>
        <v>89307.346463658003</v>
      </c>
      <c r="AP38" s="359">
        <f t="shared" ca="1" si="14"/>
        <v>178614.69292731601</v>
      </c>
      <c r="AQ38" s="359">
        <f t="shared" ca="1" si="14"/>
        <v>89307.346463658003</v>
      </c>
      <c r="AR38" s="359">
        <f t="shared" ca="1" si="14"/>
        <v>0</v>
      </c>
      <c r="AS38" s="359">
        <f t="shared" ca="1" si="14"/>
        <v>0</v>
      </c>
      <c r="AT38" s="359">
        <f t="shared" ca="1" si="14"/>
        <v>0</v>
      </c>
      <c r="AU38" s="359">
        <f t="shared" ca="1" si="14"/>
        <v>0</v>
      </c>
      <c r="AV38" s="359">
        <f t="shared" ca="1" si="14"/>
        <v>0</v>
      </c>
      <c r="AW38" s="359">
        <f t="shared" ca="1" si="14"/>
        <v>0</v>
      </c>
      <c r="AX38" s="359">
        <f t="shared" ca="1" si="14"/>
        <v>0</v>
      </c>
      <c r="AY38" s="359">
        <f t="shared" ca="1" si="14"/>
        <v>0</v>
      </c>
      <c r="AZ38" s="359">
        <f t="shared" ca="1" si="14"/>
        <v>0</v>
      </c>
      <c r="BA38" s="359">
        <f t="shared" ca="1" si="14"/>
        <v>0</v>
      </c>
      <c r="BB38" s="359">
        <f t="shared" ca="1" si="14"/>
        <v>0</v>
      </c>
      <c r="BC38" s="359">
        <f t="shared" ca="1" si="14"/>
        <v>0</v>
      </c>
      <c r="BD38" s="359">
        <f t="shared" ca="1" si="14"/>
        <v>0</v>
      </c>
      <c r="BE38" s="359">
        <f t="shared" ca="1" si="14"/>
        <v>0</v>
      </c>
      <c r="BF38" s="359">
        <f t="shared" ca="1" si="14"/>
        <v>0</v>
      </c>
      <c r="BG38" s="359">
        <f t="shared" ca="1" si="14"/>
        <v>0</v>
      </c>
      <c r="BH38" s="359">
        <f t="shared" ca="1" si="14"/>
        <v>0</v>
      </c>
      <c r="BI38" s="359">
        <f t="shared" ca="1" si="14"/>
        <v>0</v>
      </c>
      <c r="BJ38" s="359">
        <f t="shared" ca="1" si="14"/>
        <v>0</v>
      </c>
      <c r="BK38" s="359">
        <f t="shared" ca="1" si="14"/>
        <v>0</v>
      </c>
      <c r="BL38" s="359">
        <f t="shared" ca="1" si="14"/>
        <v>0</v>
      </c>
      <c r="BM38" s="359">
        <f t="shared" ca="1" si="14"/>
        <v>0</v>
      </c>
      <c r="BN38" s="359">
        <f t="shared" ca="1" si="14"/>
        <v>0</v>
      </c>
      <c r="BO38" s="359">
        <f t="shared" ca="1" si="14"/>
        <v>0</v>
      </c>
      <c r="BP38" s="358">
        <f t="shared" ca="1" si="4"/>
        <v>622310.90381321392</v>
      </c>
      <c r="BQ38" s="206"/>
      <c r="BR38" s="234" t="str">
        <f t="shared" si="5"/>
        <v/>
      </c>
      <c r="BU38" s="207"/>
    </row>
    <row r="39" spans="1:75" ht="20.100000000000001" customHeight="1" outlineLevel="1" x14ac:dyDescent="0.2">
      <c r="A39" s="354" t="str">
        <f ca="1">INDEX(MC_Dispositivo!B:E,MATCH('Quantitativo_MG-262'!C39,MC_Dispositivo!B:B,0),2)</f>
        <v>ED-7623</v>
      </c>
      <c r="B39" s="354" t="str">
        <f ca="1">INDEX([10]TPU!$B:$B,MATCH($A39,[10]TPU!$A:$A,0))</f>
        <v>SICOR</v>
      </c>
      <c r="C39" s="354" t="s">
        <v>83</v>
      </c>
      <c r="D39" s="355" t="str">
        <f ca="1">INDEX(MC_Dispositivo!B:E,MATCH('Quantitativo_MG-262'!C39,MC_Dispositivo!B:B,0),3)</f>
        <v>Execução e aplicação de concreto betuminoso usinado a quente (cbuq), massa comercial, incluindo fornecimento e transporte dos agregados e material betuminoso, exclusive transporte da massa asfáltica até a pista</v>
      </c>
      <c r="E39" s="354" t="str">
        <f ca="1">INDEX(MC_Dispositivo!B:E,MATCH('Quantitativo_MG-262'!C39,MC_Dispositivo!B:B,0),4)</f>
        <v>m³</v>
      </c>
      <c r="F39" s="356" cm="1">
        <f t="array" aca="1" ref="F39" ca="1">IF($BS$1="Todos",SUM(IF(($BS$1="todos")*(MC_Dispositivo!$B$54:$B$212=$C39),MC_Dispositivo!$F$54:$BE$212)),SUM(IF((MC_Dispositivo!$F$36:$BE$36=$BS$1)*(MC_Dispositivo!$B$54:$B$212=$C39),MC_Dispositivo!$F$54:$BE$212)))</f>
        <v>828.13499999999999</v>
      </c>
      <c r="G39" s="357" cm="1">
        <f t="array" aca="1" ref="G39" ca="1">SUM(IF((MC_Dispositivo!$B$53:$B$189=$C39)*(MC_Dispositivo!$F$36:$BE$36=$BS$1)*(MC_Dispositivo!$F$43:$BE$43=G$1),MC_Dispositivo!$F$53:$BE$189))</f>
        <v>0</v>
      </c>
      <c r="H39" s="357" cm="1">
        <f t="array" aca="1" ref="H39" ca="1">SUM(IF((MC_Dispositivo!$B$53:$B$189=$C39)*(MC_Dispositivo!$F$36:$BE$36=$BS$1)*(MC_Dispositivo!$F$43:$BE$43=H$1),MC_Dispositivo!$F$53:$BE$189))</f>
        <v>0</v>
      </c>
      <c r="I39" s="357" cm="1">
        <f t="array" aca="1" ref="I39" ca="1">SUM(IF((MC_Dispositivo!$B$53:$B$189=$C39)*(MC_Dispositivo!$F$36:$BE$36=$BS$1)*(MC_Dispositivo!$F$43:$BE$43=I$1),MC_Dispositivo!$F$53:$BE$189))</f>
        <v>352.755</v>
      </c>
      <c r="J39" s="357" cm="1">
        <f t="array" aca="1" ref="J39" ca="1">SUM(IF((MC_Dispositivo!$B$53:$B$189=$C39)*(MC_Dispositivo!$F$36:$BE$36=$BS$1)*(MC_Dispositivo!$F$43:$BE$43=J$1),MC_Dispositivo!$F$53:$BE$189))</f>
        <v>118.845</v>
      </c>
      <c r="K39" s="357" cm="1">
        <f t="array" aca="1" ref="K39" ca="1">SUM(IF((MC_Dispositivo!$B$53:$B$189=$C39)*(MC_Dispositivo!$F$36:$BE$36=$BS$1)*(MC_Dispositivo!$F$43:$BE$43=K$1),MC_Dispositivo!$F$53:$BE$189))</f>
        <v>237.69</v>
      </c>
      <c r="L39" s="357" cm="1">
        <f t="array" aca="1" ref="L39" ca="1">SUM(IF((MC_Dispositivo!$B$53:$B$189=$C39)*(MC_Dispositivo!$F$36:$BE$36=$BS$1)*(MC_Dispositivo!$F$43:$BE$43=L$1),MC_Dispositivo!$F$53:$BE$189))</f>
        <v>118.845</v>
      </c>
      <c r="M39" s="357" cm="1">
        <f t="array" aca="1" ref="M39" ca="1">SUM(IF((MC_Dispositivo!$B$53:$B$189=$C39)*(MC_Dispositivo!$F$36:$BE$36=$BS$1)*(MC_Dispositivo!$F$43:$BE$43=M$1),MC_Dispositivo!$F$53:$BE$189))</f>
        <v>0</v>
      </c>
      <c r="N39" s="357" cm="1">
        <f t="array" aca="1" ref="N39" ca="1">SUM(IF((MC_Dispositivo!$B$53:$B$189=$C39)*(MC_Dispositivo!$F$36:$BE$36=$BS$1)*(MC_Dispositivo!$F$43:$BE$43=N$1),MC_Dispositivo!$F$53:$BE$189))</f>
        <v>0</v>
      </c>
      <c r="O39" s="357" cm="1">
        <f t="array" aca="1" ref="O39" ca="1">SUM(IF((MC_Dispositivo!$B$53:$B$189=$C39)*(MC_Dispositivo!$F$36:$BE$36=$BS$1)*(MC_Dispositivo!$F$43:$BE$43=O$1),MC_Dispositivo!$F$53:$BE$189))</f>
        <v>0</v>
      </c>
      <c r="P39" s="357" cm="1">
        <f t="array" aca="1" ref="P39" ca="1">SUM(IF((MC_Dispositivo!$B$53:$B$189=$C39)*(MC_Dispositivo!$F$36:$BE$36=$BS$1)*(MC_Dispositivo!$F$43:$BE$43=P$1),MC_Dispositivo!$F$53:$BE$189))</f>
        <v>0</v>
      </c>
      <c r="Q39" s="357" cm="1">
        <f t="array" aca="1" ref="Q39" ca="1">SUM(IF((MC_Dispositivo!$B$53:$B$189=$C39)*(MC_Dispositivo!$F$36:$BE$36=$BS$1)*(MC_Dispositivo!$F$43:$BE$43=Q$1),MC_Dispositivo!$F$53:$BE$189))</f>
        <v>0</v>
      </c>
      <c r="R39" s="357" cm="1">
        <f t="array" aca="1" ref="R39" ca="1">SUM(IF((MC_Dispositivo!$B$53:$B$189=$C39)*(MC_Dispositivo!$F$36:$BE$36=$BS$1)*(MC_Dispositivo!$F$43:$BE$43=R$1),MC_Dispositivo!$F$53:$BE$189))</f>
        <v>0</v>
      </c>
      <c r="S39" s="357" cm="1">
        <f t="array" aca="1" ref="S39" ca="1">SUM(IF((MC_Dispositivo!$B$53:$B$189=$C39)*(MC_Dispositivo!$F$36:$BE$36=$BS$1)*(MC_Dispositivo!$F$43:$BE$43=S$1),MC_Dispositivo!$F$53:$BE$189))</f>
        <v>0</v>
      </c>
      <c r="T39" s="357" cm="1">
        <f t="array" aca="1" ref="T39" ca="1">SUM(IF((MC_Dispositivo!$B$53:$B$189=$C39)*(MC_Dispositivo!$F$36:$BE$36=$BS$1)*(MC_Dispositivo!$F$43:$BE$43=T$1),MC_Dispositivo!$F$53:$BE$189))</f>
        <v>0</v>
      </c>
      <c r="U39" s="357" cm="1">
        <f t="array" aca="1" ref="U39" ca="1">SUM(IF((MC_Dispositivo!$B$53:$B$189=$C39)*(MC_Dispositivo!$F$36:$BE$36=$BS$1)*(MC_Dispositivo!$F$43:$BE$43=U$1),MC_Dispositivo!$F$53:$BE$189))</f>
        <v>0</v>
      </c>
      <c r="V39" s="357" cm="1">
        <f t="array" aca="1" ref="V39" ca="1">SUM(IF((MC_Dispositivo!$B$53:$B$189=$C39)*(MC_Dispositivo!$F$36:$BE$36=$BS$1)*(MC_Dispositivo!$F$43:$BE$43=V$1),MC_Dispositivo!$F$53:$BE$189))</f>
        <v>0</v>
      </c>
      <c r="W39" s="357" cm="1">
        <f t="array" aca="1" ref="W39" ca="1">SUM(IF((MC_Dispositivo!$B$53:$B$189=$C39)*(MC_Dispositivo!$F$36:$BE$36=$BS$1)*(MC_Dispositivo!$F$43:$BE$43=W$1),MC_Dispositivo!$F$53:$BE$189))</f>
        <v>0</v>
      </c>
      <c r="X39" s="357" cm="1">
        <f t="array" aca="1" ref="X39" ca="1">SUM(IF((MC_Dispositivo!$B$53:$B$189=$C39)*(MC_Dispositivo!$F$36:$BE$36=$BS$1)*(MC_Dispositivo!$F$43:$BE$43=X$1),MC_Dispositivo!$F$53:$BE$189))</f>
        <v>0</v>
      </c>
      <c r="Y39" s="357" cm="1">
        <f t="array" aca="1" ref="Y39" ca="1">SUM(IF((MC_Dispositivo!$B$53:$B$189=$C39)*(MC_Dispositivo!$F$36:$BE$36=$BS$1)*(MC_Dispositivo!$F$43:$BE$43=Y$1),MC_Dispositivo!$F$53:$BE$189))</f>
        <v>0</v>
      </c>
      <c r="Z39" s="357" cm="1">
        <f t="array" aca="1" ref="Z39" ca="1">SUM(IF((MC_Dispositivo!$B$53:$B$189=$C39)*(MC_Dispositivo!$F$36:$BE$36=$BS$1)*(MC_Dispositivo!$F$43:$BE$43=Z$1),MC_Dispositivo!$F$53:$BE$189))</f>
        <v>0</v>
      </c>
      <c r="AA39" s="357" cm="1">
        <f t="array" aca="1" ref="AA39" ca="1">SUM(IF((MC_Dispositivo!$B$53:$B$189=$C39)*(MC_Dispositivo!$F$36:$BE$36=$BS$1)*(MC_Dispositivo!$F$43:$BE$43=AA$1),MC_Dispositivo!$F$53:$BE$189))</f>
        <v>0</v>
      </c>
      <c r="AB39" s="357" cm="1">
        <f t="array" aca="1" ref="AB39" ca="1">SUM(IF((MC_Dispositivo!$B$53:$B$189=$C39)*(MC_Dispositivo!$F$36:$BE$36=$BS$1)*(MC_Dispositivo!$F$43:$BE$43=AB$1),MC_Dispositivo!$F$53:$BE$189))</f>
        <v>0</v>
      </c>
      <c r="AC39" s="357" cm="1">
        <f t="array" aca="1" ref="AC39" ca="1">SUM(IF((MC_Dispositivo!$B$53:$B$189=$C39)*(MC_Dispositivo!$F$36:$BE$36=$BS$1)*(MC_Dispositivo!$F$43:$BE$43=AC$1),MC_Dispositivo!$F$53:$BE$189))</f>
        <v>0</v>
      </c>
      <c r="AD39" s="357" cm="1">
        <f t="array" aca="1" ref="AD39" ca="1">SUM(IF((MC_Dispositivo!$B$53:$B$189=$C39)*(MC_Dispositivo!$F$36:$BE$36=$BS$1)*(MC_Dispositivo!$F$43:$BE$43=AD$1),MC_Dispositivo!$F$53:$BE$189))</f>
        <v>0</v>
      </c>
      <c r="AE39" s="357" cm="1">
        <f t="array" aca="1" ref="AE39" ca="1">SUM(IF((MC_Dispositivo!$B$53:$B$189=$C39)*(MC_Dispositivo!$F$36:$BE$36=$BS$1)*(MC_Dispositivo!$F$43:$BE$43=AE$1),MC_Dispositivo!$F$53:$BE$189))</f>
        <v>0</v>
      </c>
      <c r="AF39" s="357" cm="1">
        <f t="array" aca="1" ref="AF39" ca="1">SUM(IF((MC_Dispositivo!$B$53:$B$189=$C39)*(MC_Dispositivo!$F$36:$BE$36=$BS$1)*(MC_Dispositivo!$F$43:$BE$43=AF$1),MC_Dispositivo!$F$53:$BE$189))</f>
        <v>0</v>
      </c>
      <c r="AG39" s="357" cm="1">
        <f t="array" aca="1" ref="AG39" ca="1">SUM(IF((MC_Dispositivo!$B$53:$B$189=$C39)*(MC_Dispositivo!$F$36:$BE$36=$BS$1)*(MC_Dispositivo!$F$43:$BE$43=AG$1),MC_Dispositivo!$F$53:$BE$189))</f>
        <v>0</v>
      </c>
      <c r="AH39" s="357" cm="1">
        <f t="array" aca="1" ref="AH39" ca="1">SUM(IF((MC_Dispositivo!$B$53:$B$189=$C39)*(MC_Dispositivo!$F$36:$BE$36=$BS$1)*(MC_Dispositivo!$F$43:$BE$43=AH$1),MC_Dispositivo!$F$53:$BE$189))</f>
        <v>0</v>
      </c>
      <c r="AI39" s="357" cm="1">
        <f t="array" aca="1" ref="AI39" ca="1">SUM(IF((MC_Dispositivo!$B$53:$B$189=$C39)*(MC_Dispositivo!$F$36:$BE$36=$BS$1)*(MC_Dispositivo!$F$43:$BE$43=AI$1),MC_Dispositivo!$F$53:$BE$189))</f>
        <v>0</v>
      </c>
      <c r="AJ39" s="357" cm="1">
        <f t="array" aca="1" ref="AJ39" ca="1">SUM(IF((MC_Dispositivo!$B$53:$B$189=$C39)*(MC_Dispositivo!$F$36:$BE$36=$BS$1)*(MC_Dispositivo!$F$43:$BE$43=AJ$1),MC_Dispositivo!$F$53:$BE$189))</f>
        <v>0</v>
      </c>
      <c r="AK39" s="358">
        <f ca="1">IF(A39="","",INDEX([10]TPU!$G:$G,MATCH($A39,[10]TPU!$A:$A,0)))</f>
        <v>2126.9499999999998</v>
      </c>
      <c r="AL39" s="359">
        <f t="shared" ca="1" si="14"/>
        <v>0</v>
      </c>
      <c r="AM39" s="359">
        <f t="shared" ca="1" si="14"/>
        <v>0</v>
      </c>
      <c r="AN39" s="359">
        <f t="shared" ca="1" si="14"/>
        <v>750292.2472499999</v>
      </c>
      <c r="AO39" s="359">
        <f t="shared" ca="1" si="14"/>
        <v>252777.37274999998</v>
      </c>
      <c r="AP39" s="359">
        <f t="shared" ca="1" si="14"/>
        <v>505554.74549999996</v>
      </c>
      <c r="AQ39" s="359">
        <f t="shared" ca="1" si="14"/>
        <v>252777.37274999998</v>
      </c>
      <c r="AR39" s="359">
        <f t="shared" ca="1" si="14"/>
        <v>0</v>
      </c>
      <c r="AS39" s="359">
        <f t="shared" ca="1" si="14"/>
        <v>0</v>
      </c>
      <c r="AT39" s="359">
        <f t="shared" ca="1" si="14"/>
        <v>0</v>
      </c>
      <c r="AU39" s="359">
        <f t="shared" ca="1" si="14"/>
        <v>0</v>
      </c>
      <c r="AV39" s="359">
        <f t="shared" ca="1" si="14"/>
        <v>0</v>
      </c>
      <c r="AW39" s="359">
        <f t="shared" ca="1" si="14"/>
        <v>0</v>
      </c>
      <c r="AX39" s="359">
        <f t="shared" ca="1" si="14"/>
        <v>0</v>
      </c>
      <c r="AY39" s="359">
        <f t="shared" ca="1" si="14"/>
        <v>0</v>
      </c>
      <c r="AZ39" s="359">
        <f t="shared" ca="1" si="14"/>
        <v>0</v>
      </c>
      <c r="BA39" s="359">
        <f t="shared" ca="1" si="14"/>
        <v>0</v>
      </c>
      <c r="BB39" s="359">
        <f t="shared" ca="1" si="14"/>
        <v>0</v>
      </c>
      <c r="BC39" s="359">
        <f t="shared" ca="1" si="14"/>
        <v>0</v>
      </c>
      <c r="BD39" s="359">
        <f t="shared" ca="1" si="14"/>
        <v>0</v>
      </c>
      <c r="BE39" s="359">
        <f t="shared" ca="1" si="14"/>
        <v>0</v>
      </c>
      <c r="BF39" s="359">
        <f t="shared" ca="1" si="14"/>
        <v>0</v>
      </c>
      <c r="BG39" s="359">
        <f t="shared" ca="1" si="14"/>
        <v>0</v>
      </c>
      <c r="BH39" s="359">
        <f t="shared" ca="1" si="14"/>
        <v>0</v>
      </c>
      <c r="BI39" s="359">
        <f t="shared" ca="1" si="14"/>
        <v>0</v>
      </c>
      <c r="BJ39" s="359">
        <f t="shared" ca="1" si="14"/>
        <v>0</v>
      </c>
      <c r="BK39" s="359">
        <f t="shared" ca="1" si="14"/>
        <v>0</v>
      </c>
      <c r="BL39" s="359">
        <f t="shared" ca="1" si="14"/>
        <v>0</v>
      </c>
      <c r="BM39" s="359">
        <f t="shared" ca="1" si="14"/>
        <v>0</v>
      </c>
      <c r="BN39" s="359">
        <f t="shared" ca="1" si="14"/>
        <v>0</v>
      </c>
      <c r="BO39" s="359">
        <f t="shared" ca="1" si="14"/>
        <v>0</v>
      </c>
      <c r="BP39" s="358">
        <f t="shared" ca="1" si="4"/>
        <v>1761401.7382499999</v>
      </c>
      <c r="BQ39" s="206"/>
      <c r="BR39" s="234" t="str">
        <f t="shared" si="5"/>
        <v/>
      </c>
      <c r="BU39" s="207"/>
    </row>
    <row r="40" spans="1:75" ht="20.100000000000001" customHeight="1" outlineLevel="1" x14ac:dyDescent="0.2">
      <c r="A40" s="354" t="str">
        <f ca="1">INDEX(MC_Dispositivo!B:E,MATCH('Quantitativo_MG-262'!C40,MC_Dispositivo!B:B,0),2)</f>
        <v>RO-00388</v>
      </c>
      <c r="B40" s="354" t="str">
        <f ca="1">INDEX([10]TPU!$B:$B,MATCH($A40,[10]TPU!$A:$A,0))</f>
        <v>SICOR</v>
      </c>
      <c r="C40" s="354" t="s">
        <v>85</v>
      </c>
      <c r="D40" s="355" t="str">
        <f ca="1">INDEX(MC_Dispositivo!B:E,MATCH('Quantitativo_MG-262'!C40,MC_Dispositivo!B:B,0),3)</f>
        <v>imprimação com emulsão asfáltica (execução, exclui fornecimento e transporte do material betuminoso até a obra)</v>
      </c>
      <c r="E40" s="354" t="str">
        <f ca="1">INDEX(MC_Dispositivo!B:E,MATCH('Quantitativo_MG-262'!C40,MC_Dispositivo!B:B,0),4)</f>
        <v>m2</v>
      </c>
      <c r="F40" s="356" cm="1">
        <f t="array" aca="1" ref="F40" ca="1">IF($BS$1="Todos",SUM(IF(($BS$1="todos")*(MC_Dispositivo!$B$54:$B$212=$C40),MC_Dispositivo!$F$54:$BE$212)),SUM(IF((MC_Dispositivo!$F$36:$BE$36=$BS$1)*(MC_Dispositivo!$B$54:$B$212=$C40),MC_Dispositivo!$F$54:$BE$212)))</f>
        <v>18403</v>
      </c>
      <c r="G40" s="357" cm="1">
        <f t="array" aca="1" ref="G40" ca="1">SUM(IF((MC_Dispositivo!$B$53:$B$189=$C40)*(MC_Dispositivo!$F$36:$BE$36=$BS$1)*(MC_Dispositivo!$F$43:$BE$43=G$1),MC_Dispositivo!$F$53:$BE$189))</f>
        <v>0</v>
      </c>
      <c r="H40" s="357" cm="1">
        <f t="array" aca="1" ref="H40" ca="1">SUM(IF((MC_Dispositivo!$B$53:$B$189=$C40)*(MC_Dispositivo!$F$36:$BE$36=$BS$1)*(MC_Dispositivo!$F$43:$BE$43=H$1),MC_Dispositivo!$F$53:$BE$189))</f>
        <v>0</v>
      </c>
      <c r="I40" s="357" cm="1">
        <f t="array" aca="1" ref="I40" ca="1">SUM(IF((MC_Dispositivo!$B$53:$B$189=$C40)*(MC_Dispositivo!$F$36:$BE$36=$BS$1)*(MC_Dispositivo!$F$43:$BE$43=I$1),MC_Dispositivo!$F$53:$BE$189))</f>
        <v>7839</v>
      </c>
      <c r="J40" s="357" cm="1">
        <f t="array" aca="1" ref="J40" ca="1">SUM(IF((MC_Dispositivo!$B$53:$B$189=$C40)*(MC_Dispositivo!$F$36:$BE$36=$BS$1)*(MC_Dispositivo!$F$43:$BE$43=J$1),MC_Dispositivo!$F$53:$BE$189))</f>
        <v>2641</v>
      </c>
      <c r="K40" s="357" cm="1">
        <f t="array" aca="1" ref="K40" ca="1">SUM(IF((MC_Dispositivo!$B$53:$B$189=$C40)*(MC_Dispositivo!$F$36:$BE$36=$BS$1)*(MC_Dispositivo!$F$43:$BE$43=K$1),MC_Dispositivo!$F$53:$BE$189))</f>
        <v>5282</v>
      </c>
      <c r="L40" s="357" cm="1">
        <f t="array" aca="1" ref="L40" ca="1">SUM(IF((MC_Dispositivo!$B$53:$B$189=$C40)*(MC_Dispositivo!$F$36:$BE$36=$BS$1)*(MC_Dispositivo!$F$43:$BE$43=L$1),MC_Dispositivo!$F$53:$BE$189))</f>
        <v>2641</v>
      </c>
      <c r="M40" s="357" cm="1">
        <f t="array" aca="1" ref="M40" ca="1">SUM(IF((MC_Dispositivo!$B$53:$B$189=$C40)*(MC_Dispositivo!$F$36:$BE$36=$BS$1)*(MC_Dispositivo!$F$43:$BE$43=M$1),MC_Dispositivo!$F$53:$BE$189))</f>
        <v>0</v>
      </c>
      <c r="N40" s="357" cm="1">
        <f t="array" aca="1" ref="N40" ca="1">SUM(IF((MC_Dispositivo!$B$53:$B$189=$C40)*(MC_Dispositivo!$F$36:$BE$36=$BS$1)*(MC_Dispositivo!$F$43:$BE$43=N$1),MC_Dispositivo!$F$53:$BE$189))</f>
        <v>0</v>
      </c>
      <c r="O40" s="357" cm="1">
        <f t="array" aca="1" ref="O40" ca="1">SUM(IF((MC_Dispositivo!$B$53:$B$189=$C40)*(MC_Dispositivo!$F$36:$BE$36=$BS$1)*(MC_Dispositivo!$F$43:$BE$43=O$1),MC_Dispositivo!$F$53:$BE$189))</f>
        <v>0</v>
      </c>
      <c r="P40" s="357" cm="1">
        <f t="array" aca="1" ref="P40" ca="1">SUM(IF((MC_Dispositivo!$B$53:$B$189=$C40)*(MC_Dispositivo!$F$36:$BE$36=$BS$1)*(MC_Dispositivo!$F$43:$BE$43=P$1),MC_Dispositivo!$F$53:$BE$189))</f>
        <v>0</v>
      </c>
      <c r="Q40" s="357" cm="1">
        <f t="array" aca="1" ref="Q40" ca="1">SUM(IF((MC_Dispositivo!$B$53:$B$189=$C40)*(MC_Dispositivo!$F$36:$BE$36=$BS$1)*(MC_Dispositivo!$F$43:$BE$43=Q$1),MC_Dispositivo!$F$53:$BE$189))</f>
        <v>0</v>
      </c>
      <c r="R40" s="357" cm="1">
        <f t="array" aca="1" ref="R40" ca="1">SUM(IF((MC_Dispositivo!$B$53:$B$189=$C40)*(MC_Dispositivo!$F$36:$BE$36=$BS$1)*(MC_Dispositivo!$F$43:$BE$43=R$1),MC_Dispositivo!$F$53:$BE$189))</f>
        <v>0</v>
      </c>
      <c r="S40" s="357" cm="1">
        <f t="array" aca="1" ref="S40" ca="1">SUM(IF((MC_Dispositivo!$B$53:$B$189=$C40)*(MC_Dispositivo!$F$36:$BE$36=$BS$1)*(MC_Dispositivo!$F$43:$BE$43=S$1),MC_Dispositivo!$F$53:$BE$189))</f>
        <v>0</v>
      </c>
      <c r="T40" s="357" cm="1">
        <f t="array" aca="1" ref="T40" ca="1">SUM(IF((MC_Dispositivo!$B$53:$B$189=$C40)*(MC_Dispositivo!$F$36:$BE$36=$BS$1)*(MC_Dispositivo!$F$43:$BE$43=T$1),MC_Dispositivo!$F$53:$BE$189))</f>
        <v>0</v>
      </c>
      <c r="U40" s="357" cm="1">
        <f t="array" aca="1" ref="U40" ca="1">SUM(IF((MC_Dispositivo!$B$53:$B$189=$C40)*(MC_Dispositivo!$F$36:$BE$36=$BS$1)*(MC_Dispositivo!$F$43:$BE$43=U$1),MC_Dispositivo!$F$53:$BE$189))</f>
        <v>0</v>
      </c>
      <c r="V40" s="357" cm="1">
        <f t="array" aca="1" ref="V40" ca="1">SUM(IF((MC_Dispositivo!$B$53:$B$189=$C40)*(MC_Dispositivo!$F$36:$BE$36=$BS$1)*(MC_Dispositivo!$F$43:$BE$43=V$1),MC_Dispositivo!$F$53:$BE$189))</f>
        <v>0</v>
      </c>
      <c r="W40" s="357" cm="1">
        <f t="array" aca="1" ref="W40" ca="1">SUM(IF((MC_Dispositivo!$B$53:$B$189=$C40)*(MC_Dispositivo!$F$36:$BE$36=$BS$1)*(MC_Dispositivo!$F$43:$BE$43=W$1),MC_Dispositivo!$F$53:$BE$189))</f>
        <v>0</v>
      </c>
      <c r="X40" s="357" cm="1">
        <f t="array" aca="1" ref="X40" ca="1">SUM(IF((MC_Dispositivo!$B$53:$B$189=$C40)*(MC_Dispositivo!$F$36:$BE$36=$BS$1)*(MC_Dispositivo!$F$43:$BE$43=X$1),MC_Dispositivo!$F$53:$BE$189))</f>
        <v>0</v>
      </c>
      <c r="Y40" s="357" cm="1">
        <f t="array" aca="1" ref="Y40" ca="1">SUM(IF((MC_Dispositivo!$B$53:$B$189=$C40)*(MC_Dispositivo!$F$36:$BE$36=$BS$1)*(MC_Dispositivo!$F$43:$BE$43=Y$1),MC_Dispositivo!$F$53:$BE$189))</f>
        <v>0</v>
      </c>
      <c r="Z40" s="357" cm="1">
        <f t="array" aca="1" ref="Z40" ca="1">SUM(IF((MC_Dispositivo!$B$53:$B$189=$C40)*(MC_Dispositivo!$F$36:$BE$36=$BS$1)*(MC_Dispositivo!$F$43:$BE$43=Z$1),MC_Dispositivo!$F$53:$BE$189))</f>
        <v>0</v>
      </c>
      <c r="AA40" s="357" cm="1">
        <f t="array" aca="1" ref="AA40" ca="1">SUM(IF((MC_Dispositivo!$B$53:$B$189=$C40)*(MC_Dispositivo!$F$36:$BE$36=$BS$1)*(MC_Dispositivo!$F$43:$BE$43=AA$1),MC_Dispositivo!$F$53:$BE$189))</f>
        <v>0</v>
      </c>
      <c r="AB40" s="357" cm="1">
        <f t="array" aca="1" ref="AB40" ca="1">SUM(IF((MC_Dispositivo!$B$53:$B$189=$C40)*(MC_Dispositivo!$F$36:$BE$36=$BS$1)*(MC_Dispositivo!$F$43:$BE$43=AB$1),MC_Dispositivo!$F$53:$BE$189))</f>
        <v>0</v>
      </c>
      <c r="AC40" s="357" cm="1">
        <f t="array" aca="1" ref="AC40" ca="1">SUM(IF((MC_Dispositivo!$B$53:$B$189=$C40)*(MC_Dispositivo!$F$36:$BE$36=$BS$1)*(MC_Dispositivo!$F$43:$BE$43=AC$1),MC_Dispositivo!$F$53:$BE$189))</f>
        <v>0</v>
      </c>
      <c r="AD40" s="357" cm="1">
        <f t="array" aca="1" ref="AD40" ca="1">SUM(IF((MC_Dispositivo!$B$53:$B$189=$C40)*(MC_Dispositivo!$F$36:$BE$36=$BS$1)*(MC_Dispositivo!$F$43:$BE$43=AD$1),MC_Dispositivo!$F$53:$BE$189))</f>
        <v>0</v>
      </c>
      <c r="AE40" s="357" cm="1">
        <f t="array" aca="1" ref="AE40" ca="1">SUM(IF((MC_Dispositivo!$B$53:$B$189=$C40)*(MC_Dispositivo!$F$36:$BE$36=$BS$1)*(MC_Dispositivo!$F$43:$BE$43=AE$1),MC_Dispositivo!$F$53:$BE$189))</f>
        <v>0</v>
      </c>
      <c r="AF40" s="357" cm="1">
        <f t="array" aca="1" ref="AF40" ca="1">SUM(IF((MC_Dispositivo!$B$53:$B$189=$C40)*(MC_Dispositivo!$F$36:$BE$36=$BS$1)*(MC_Dispositivo!$F$43:$BE$43=AF$1),MC_Dispositivo!$F$53:$BE$189))</f>
        <v>0</v>
      </c>
      <c r="AG40" s="357" cm="1">
        <f t="array" aca="1" ref="AG40" ca="1">SUM(IF((MC_Dispositivo!$B$53:$B$189=$C40)*(MC_Dispositivo!$F$36:$BE$36=$BS$1)*(MC_Dispositivo!$F$43:$BE$43=AG$1),MC_Dispositivo!$F$53:$BE$189))</f>
        <v>0</v>
      </c>
      <c r="AH40" s="357" cm="1">
        <f t="array" aca="1" ref="AH40" ca="1">SUM(IF((MC_Dispositivo!$B$53:$B$189=$C40)*(MC_Dispositivo!$F$36:$BE$36=$BS$1)*(MC_Dispositivo!$F$43:$BE$43=AH$1),MC_Dispositivo!$F$53:$BE$189))</f>
        <v>0</v>
      </c>
      <c r="AI40" s="357" cm="1">
        <f t="array" aca="1" ref="AI40" ca="1">SUM(IF((MC_Dispositivo!$B$53:$B$189=$C40)*(MC_Dispositivo!$F$36:$BE$36=$BS$1)*(MC_Dispositivo!$F$43:$BE$43=AI$1),MC_Dispositivo!$F$53:$BE$189))</f>
        <v>0</v>
      </c>
      <c r="AJ40" s="357" cm="1">
        <f t="array" aca="1" ref="AJ40" ca="1">SUM(IF((MC_Dispositivo!$B$53:$B$189=$C40)*(MC_Dispositivo!$F$36:$BE$36=$BS$1)*(MC_Dispositivo!$F$43:$BE$43=AJ$1),MC_Dispositivo!$F$53:$BE$189))</f>
        <v>0</v>
      </c>
      <c r="AK40" s="358">
        <f ca="1">IF(A40="","",INDEX([10]TPU!$G:$G,MATCH($A40,[10]TPU!$A:$A,0)))</f>
        <v>5.58</v>
      </c>
      <c r="AL40" s="359">
        <f t="shared" ca="1" si="14"/>
        <v>0</v>
      </c>
      <c r="AM40" s="359">
        <f t="shared" ca="1" si="14"/>
        <v>0</v>
      </c>
      <c r="AN40" s="359">
        <f t="shared" ca="1" si="14"/>
        <v>43741.62</v>
      </c>
      <c r="AO40" s="359">
        <f t="shared" ca="1" si="14"/>
        <v>14736.78</v>
      </c>
      <c r="AP40" s="359">
        <f t="shared" ca="1" si="14"/>
        <v>29473.56</v>
      </c>
      <c r="AQ40" s="359">
        <f t="shared" ca="1" si="14"/>
        <v>14736.78</v>
      </c>
      <c r="AR40" s="359">
        <f t="shared" ca="1" si="14"/>
        <v>0</v>
      </c>
      <c r="AS40" s="359">
        <f t="shared" ca="1" si="14"/>
        <v>0</v>
      </c>
      <c r="AT40" s="359">
        <f t="shared" ca="1" si="14"/>
        <v>0</v>
      </c>
      <c r="AU40" s="359">
        <f t="shared" ca="1" si="14"/>
        <v>0</v>
      </c>
      <c r="AV40" s="359">
        <f t="shared" ca="1" si="14"/>
        <v>0</v>
      </c>
      <c r="AW40" s="359">
        <f t="shared" ca="1" si="14"/>
        <v>0</v>
      </c>
      <c r="AX40" s="359">
        <f t="shared" ca="1" si="14"/>
        <v>0</v>
      </c>
      <c r="AY40" s="359">
        <f t="shared" ca="1" si="14"/>
        <v>0</v>
      </c>
      <c r="AZ40" s="359">
        <f t="shared" ca="1" si="14"/>
        <v>0</v>
      </c>
      <c r="BA40" s="359">
        <f t="shared" ca="1" si="14"/>
        <v>0</v>
      </c>
      <c r="BB40" s="359">
        <f t="shared" ca="1" si="14"/>
        <v>0</v>
      </c>
      <c r="BC40" s="359">
        <f t="shared" ca="1" si="14"/>
        <v>0</v>
      </c>
      <c r="BD40" s="359">
        <f t="shared" ca="1" si="14"/>
        <v>0</v>
      </c>
      <c r="BE40" s="359">
        <f t="shared" ca="1" si="14"/>
        <v>0</v>
      </c>
      <c r="BF40" s="359">
        <f t="shared" ca="1" si="14"/>
        <v>0</v>
      </c>
      <c r="BG40" s="359">
        <f t="shared" ca="1" si="14"/>
        <v>0</v>
      </c>
      <c r="BH40" s="359">
        <f t="shared" ca="1" si="14"/>
        <v>0</v>
      </c>
      <c r="BI40" s="359">
        <f t="shared" ca="1" si="14"/>
        <v>0</v>
      </c>
      <c r="BJ40" s="359">
        <f t="shared" ca="1" si="14"/>
        <v>0</v>
      </c>
      <c r="BK40" s="359">
        <f t="shared" ca="1" si="14"/>
        <v>0</v>
      </c>
      <c r="BL40" s="359">
        <f t="shared" ca="1" si="14"/>
        <v>0</v>
      </c>
      <c r="BM40" s="359">
        <f t="shared" ca="1" si="14"/>
        <v>0</v>
      </c>
      <c r="BN40" s="359">
        <f t="shared" ca="1" si="14"/>
        <v>0</v>
      </c>
      <c r="BO40" s="359">
        <f t="shared" ca="1" si="14"/>
        <v>0</v>
      </c>
      <c r="BP40" s="358">
        <f t="shared" ca="1" si="4"/>
        <v>102688.74</v>
      </c>
      <c r="BQ40" s="206"/>
      <c r="BR40" s="234" t="str">
        <f t="shared" si="5"/>
        <v/>
      </c>
      <c r="BU40" s="207"/>
    </row>
    <row r="41" spans="1:75" ht="20.100000000000001" customHeight="1" outlineLevel="1" x14ac:dyDescent="0.2">
      <c r="A41" s="354" t="str">
        <f ca="1">INDEX(MC_Dispositivo!B:E,MATCH('Quantitativo_MG-262'!C41,MC_Dispositivo!B:B,0),2)</f>
        <v>RO-51229</v>
      </c>
      <c r="B41" s="354" t="str">
        <f ca="1">INDEX([10]TPU!$B:$B,MATCH($A41,[10]TPU!$A:$A,0))</f>
        <v>CUSTO REAJUSTADO</v>
      </c>
      <c r="C41" s="354" t="s">
        <v>87</v>
      </c>
      <c r="D41" s="355" t="str">
        <f ca="1">INDEX(MC_Dispositivo!B:E,MATCH('Quantitativo_MG-262'!C41,MC_Dispositivo!B:B,0),3)</f>
        <v>pintura de ligação (execução e fornecimento do material betuminoso, exclusive transporte do material betuminoso)</v>
      </c>
      <c r="E41" s="354" t="str">
        <f ca="1">INDEX(MC_Dispositivo!B:E,MATCH('Quantitativo_MG-262'!C41,MC_Dispositivo!B:B,0),4)</f>
        <v>m2</v>
      </c>
      <c r="F41" s="356" cm="1">
        <f t="array" aca="1" ref="F41" ca="1">IF($BS$1="Todos",SUM(IF(($BS$1="todos")*(MC_Dispositivo!$B$54:$B$212=$C41),MC_Dispositivo!$F$54:$BE$212)),SUM(IF((MC_Dispositivo!$F$36:$BE$36=$BS$1)*(MC_Dispositivo!$B$54:$B$212=$C41),MC_Dispositivo!$F$54:$BE$212)))</f>
        <v>18403</v>
      </c>
      <c r="G41" s="357" cm="1">
        <f t="array" aca="1" ref="G41" ca="1">SUM(IF((MC_Dispositivo!$B$53:$B$189=$C41)*(MC_Dispositivo!$F$36:$BE$36=$BS$1)*(MC_Dispositivo!$F$43:$BE$43=G$1),MC_Dispositivo!$F$53:$BE$189))</f>
        <v>0</v>
      </c>
      <c r="H41" s="357" cm="1">
        <f t="array" aca="1" ref="H41" ca="1">SUM(IF((MC_Dispositivo!$B$53:$B$189=$C41)*(MC_Dispositivo!$F$36:$BE$36=$BS$1)*(MC_Dispositivo!$F$43:$BE$43=H$1),MC_Dispositivo!$F$53:$BE$189))</f>
        <v>0</v>
      </c>
      <c r="I41" s="357" cm="1">
        <f t="array" aca="1" ref="I41" ca="1">SUM(IF((MC_Dispositivo!$B$53:$B$189=$C41)*(MC_Dispositivo!$F$36:$BE$36=$BS$1)*(MC_Dispositivo!$F$43:$BE$43=I$1),MC_Dispositivo!$F$53:$BE$189))</f>
        <v>7839</v>
      </c>
      <c r="J41" s="357" cm="1">
        <f t="array" aca="1" ref="J41" ca="1">SUM(IF((MC_Dispositivo!$B$53:$B$189=$C41)*(MC_Dispositivo!$F$36:$BE$36=$BS$1)*(MC_Dispositivo!$F$43:$BE$43=J$1),MC_Dispositivo!$F$53:$BE$189))</f>
        <v>2641</v>
      </c>
      <c r="K41" s="357" cm="1">
        <f t="array" aca="1" ref="K41" ca="1">SUM(IF((MC_Dispositivo!$B$53:$B$189=$C41)*(MC_Dispositivo!$F$36:$BE$36=$BS$1)*(MC_Dispositivo!$F$43:$BE$43=K$1),MC_Dispositivo!$F$53:$BE$189))</f>
        <v>5282</v>
      </c>
      <c r="L41" s="357" cm="1">
        <f t="array" aca="1" ref="L41" ca="1">SUM(IF((MC_Dispositivo!$B$53:$B$189=$C41)*(MC_Dispositivo!$F$36:$BE$36=$BS$1)*(MC_Dispositivo!$F$43:$BE$43=L$1),MC_Dispositivo!$F$53:$BE$189))</f>
        <v>2641</v>
      </c>
      <c r="M41" s="357" cm="1">
        <f t="array" aca="1" ref="M41" ca="1">SUM(IF((MC_Dispositivo!$B$53:$B$189=$C41)*(MC_Dispositivo!$F$36:$BE$36=$BS$1)*(MC_Dispositivo!$F$43:$BE$43=M$1),MC_Dispositivo!$F$53:$BE$189))</f>
        <v>0</v>
      </c>
      <c r="N41" s="357" cm="1">
        <f t="array" aca="1" ref="N41" ca="1">SUM(IF((MC_Dispositivo!$B$53:$B$189=$C41)*(MC_Dispositivo!$F$36:$BE$36=$BS$1)*(MC_Dispositivo!$F$43:$BE$43=N$1),MC_Dispositivo!$F$53:$BE$189))</f>
        <v>0</v>
      </c>
      <c r="O41" s="357" cm="1">
        <f t="array" aca="1" ref="O41" ca="1">SUM(IF((MC_Dispositivo!$B$53:$B$189=$C41)*(MC_Dispositivo!$F$36:$BE$36=$BS$1)*(MC_Dispositivo!$F$43:$BE$43=O$1),MC_Dispositivo!$F$53:$BE$189))</f>
        <v>0</v>
      </c>
      <c r="P41" s="357" cm="1">
        <f t="array" aca="1" ref="P41" ca="1">SUM(IF((MC_Dispositivo!$B$53:$B$189=$C41)*(MC_Dispositivo!$F$36:$BE$36=$BS$1)*(MC_Dispositivo!$F$43:$BE$43=P$1),MC_Dispositivo!$F$53:$BE$189))</f>
        <v>0</v>
      </c>
      <c r="Q41" s="357" cm="1">
        <f t="array" aca="1" ref="Q41" ca="1">SUM(IF((MC_Dispositivo!$B$53:$B$189=$C41)*(MC_Dispositivo!$F$36:$BE$36=$BS$1)*(MC_Dispositivo!$F$43:$BE$43=Q$1),MC_Dispositivo!$F$53:$BE$189))</f>
        <v>0</v>
      </c>
      <c r="R41" s="357" cm="1">
        <f t="array" aca="1" ref="R41" ca="1">SUM(IF((MC_Dispositivo!$B$53:$B$189=$C41)*(MC_Dispositivo!$F$36:$BE$36=$BS$1)*(MC_Dispositivo!$F$43:$BE$43=R$1),MC_Dispositivo!$F$53:$BE$189))</f>
        <v>0</v>
      </c>
      <c r="S41" s="357" cm="1">
        <f t="array" aca="1" ref="S41" ca="1">SUM(IF((MC_Dispositivo!$B$53:$B$189=$C41)*(MC_Dispositivo!$F$36:$BE$36=$BS$1)*(MC_Dispositivo!$F$43:$BE$43=S$1),MC_Dispositivo!$F$53:$BE$189))</f>
        <v>0</v>
      </c>
      <c r="T41" s="357" cm="1">
        <f t="array" aca="1" ref="T41" ca="1">SUM(IF((MC_Dispositivo!$B$53:$B$189=$C41)*(MC_Dispositivo!$F$36:$BE$36=$BS$1)*(MC_Dispositivo!$F$43:$BE$43=T$1),MC_Dispositivo!$F$53:$BE$189))</f>
        <v>0</v>
      </c>
      <c r="U41" s="357" cm="1">
        <f t="array" aca="1" ref="U41" ca="1">SUM(IF((MC_Dispositivo!$B$53:$B$189=$C41)*(MC_Dispositivo!$F$36:$BE$36=$BS$1)*(MC_Dispositivo!$F$43:$BE$43=U$1),MC_Dispositivo!$F$53:$BE$189))</f>
        <v>0</v>
      </c>
      <c r="V41" s="357" cm="1">
        <f t="array" aca="1" ref="V41" ca="1">SUM(IF((MC_Dispositivo!$B$53:$B$189=$C41)*(MC_Dispositivo!$F$36:$BE$36=$BS$1)*(MC_Dispositivo!$F$43:$BE$43=V$1),MC_Dispositivo!$F$53:$BE$189))</f>
        <v>0</v>
      </c>
      <c r="W41" s="357" cm="1">
        <f t="array" aca="1" ref="W41" ca="1">SUM(IF((MC_Dispositivo!$B$53:$B$189=$C41)*(MC_Dispositivo!$F$36:$BE$36=$BS$1)*(MC_Dispositivo!$F$43:$BE$43=W$1),MC_Dispositivo!$F$53:$BE$189))</f>
        <v>0</v>
      </c>
      <c r="X41" s="357" cm="1">
        <f t="array" aca="1" ref="X41" ca="1">SUM(IF((MC_Dispositivo!$B$53:$B$189=$C41)*(MC_Dispositivo!$F$36:$BE$36=$BS$1)*(MC_Dispositivo!$F$43:$BE$43=X$1),MC_Dispositivo!$F$53:$BE$189))</f>
        <v>0</v>
      </c>
      <c r="Y41" s="357" cm="1">
        <f t="array" aca="1" ref="Y41" ca="1">SUM(IF((MC_Dispositivo!$B$53:$B$189=$C41)*(MC_Dispositivo!$F$36:$BE$36=$BS$1)*(MC_Dispositivo!$F$43:$BE$43=Y$1),MC_Dispositivo!$F$53:$BE$189))</f>
        <v>0</v>
      </c>
      <c r="Z41" s="357" cm="1">
        <f t="array" aca="1" ref="Z41" ca="1">SUM(IF((MC_Dispositivo!$B$53:$B$189=$C41)*(MC_Dispositivo!$F$36:$BE$36=$BS$1)*(MC_Dispositivo!$F$43:$BE$43=Z$1),MC_Dispositivo!$F$53:$BE$189))</f>
        <v>0</v>
      </c>
      <c r="AA41" s="357" cm="1">
        <f t="array" aca="1" ref="AA41" ca="1">SUM(IF((MC_Dispositivo!$B$53:$B$189=$C41)*(MC_Dispositivo!$F$36:$BE$36=$BS$1)*(MC_Dispositivo!$F$43:$BE$43=AA$1),MC_Dispositivo!$F$53:$BE$189))</f>
        <v>0</v>
      </c>
      <c r="AB41" s="357" cm="1">
        <f t="array" aca="1" ref="AB41" ca="1">SUM(IF((MC_Dispositivo!$B$53:$B$189=$C41)*(MC_Dispositivo!$F$36:$BE$36=$BS$1)*(MC_Dispositivo!$F$43:$BE$43=AB$1),MC_Dispositivo!$F$53:$BE$189))</f>
        <v>0</v>
      </c>
      <c r="AC41" s="357" cm="1">
        <f t="array" aca="1" ref="AC41" ca="1">SUM(IF((MC_Dispositivo!$B$53:$B$189=$C41)*(MC_Dispositivo!$F$36:$BE$36=$BS$1)*(MC_Dispositivo!$F$43:$BE$43=AC$1),MC_Dispositivo!$F$53:$BE$189))</f>
        <v>0</v>
      </c>
      <c r="AD41" s="357" cm="1">
        <f t="array" aca="1" ref="AD41" ca="1">SUM(IF((MC_Dispositivo!$B$53:$B$189=$C41)*(MC_Dispositivo!$F$36:$BE$36=$BS$1)*(MC_Dispositivo!$F$43:$BE$43=AD$1),MC_Dispositivo!$F$53:$BE$189))</f>
        <v>0</v>
      </c>
      <c r="AE41" s="357" cm="1">
        <f t="array" aca="1" ref="AE41" ca="1">SUM(IF((MC_Dispositivo!$B$53:$B$189=$C41)*(MC_Dispositivo!$F$36:$BE$36=$BS$1)*(MC_Dispositivo!$F$43:$BE$43=AE$1),MC_Dispositivo!$F$53:$BE$189))</f>
        <v>0</v>
      </c>
      <c r="AF41" s="357" cm="1">
        <f t="array" aca="1" ref="AF41" ca="1">SUM(IF((MC_Dispositivo!$B$53:$B$189=$C41)*(MC_Dispositivo!$F$36:$BE$36=$BS$1)*(MC_Dispositivo!$F$43:$BE$43=AF$1),MC_Dispositivo!$F$53:$BE$189))</f>
        <v>0</v>
      </c>
      <c r="AG41" s="357" cm="1">
        <f t="array" aca="1" ref="AG41" ca="1">SUM(IF((MC_Dispositivo!$B$53:$B$189=$C41)*(MC_Dispositivo!$F$36:$BE$36=$BS$1)*(MC_Dispositivo!$F$43:$BE$43=AG$1),MC_Dispositivo!$F$53:$BE$189))</f>
        <v>0</v>
      </c>
      <c r="AH41" s="357" cm="1">
        <f t="array" aca="1" ref="AH41" ca="1">SUM(IF((MC_Dispositivo!$B$53:$B$189=$C41)*(MC_Dispositivo!$F$36:$BE$36=$BS$1)*(MC_Dispositivo!$F$43:$BE$43=AH$1),MC_Dispositivo!$F$53:$BE$189))</f>
        <v>0</v>
      </c>
      <c r="AI41" s="357" cm="1">
        <f t="array" aca="1" ref="AI41" ca="1">SUM(IF((MC_Dispositivo!$B$53:$B$189=$C41)*(MC_Dispositivo!$F$36:$BE$36=$BS$1)*(MC_Dispositivo!$F$43:$BE$43=AI$1),MC_Dispositivo!$F$53:$BE$189))</f>
        <v>0</v>
      </c>
      <c r="AJ41" s="357" cm="1">
        <f t="array" aca="1" ref="AJ41" ca="1">SUM(IF((MC_Dispositivo!$B$53:$B$189=$C41)*(MC_Dispositivo!$F$36:$BE$36=$BS$1)*(MC_Dispositivo!$F$43:$BE$43=AJ$1),MC_Dispositivo!$F$53:$BE$189))</f>
        <v>0</v>
      </c>
      <c r="AK41" s="358">
        <f ca="1">IF(A41="","",INDEX([10]TPU!$G:$G,MATCH($A41,[10]TPU!$A:$A,0)))</f>
        <v>2.61</v>
      </c>
      <c r="AL41" s="359">
        <f t="shared" ca="1" si="14"/>
        <v>0</v>
      </c>
      <c r="AM41" s="359">
        <f t="shared" ca="1" si="14"/>
        <v>0</v>
      </c>
      <c r="AN41" s="359">
        <f t="shared" ca="1" si="14"/>
        <v>20459.789999999997</v>
      </c>
      <c r="AO41" s="359">
        <f t="shared" ca="1" si="14"/>
        <v>6893.0099999999993</v>
      </c>
      <c r="AP41" s="359">
        <f t="shared" ca="1" si="14"/>
        <v>13786.019999999999</v>
      </c>
      <c r="AQ41" s="359">
        <f t="shared" ca="1" si="14"/>
        <v>6893.0099999999993</v>
      </c>
      <c r="AR41" s="359">
        <f t="shared" ca="1" si="14"/>
        <v>0</v>
      </c>
      <c r="AS41" s="359">
        <f t="shared" ca="1" si="14"/>
        <v>0</v>
      </c>
      <c r="AT41" s="359">
        <f t="shared" ca="1" si="14"/>
        <v>0</v>
      </c>
      <c r="AU41" s="359">
        <f t="shared" ca="1" si="14"/>
        <v>0</v>
      </c>
      <c r="AV41" s="359">
        <f t="shared" ca="1" si="14"/>
        <v>0</v>
      </c>
      <c r="AW41" s="359">
        <f t="shared" ca="1" si="14"/>
        <v>0</v>
      </c>
      <c r="AX41" s="359">
        <f t="shared" ca="1" si="14"/>
        <v>0</v>
      </c>
      <c r="AY41" s="359">
        <f t="shared" ca="1" si="14"/>
        <v>0</v>
      </c>
      <c r="AZ41" s="359">
        <f t="shared" ca="1" si="14"/>
        <v>0</v>
      </c>
      <c r="BA41" s="359">
        <f t="shared" ref="BA41:BO47" ca="1" si="15">IF($A41="",SUMIFS(BA42:BA85,$C42:$C85,$C41&amp;"*",$A42:$A85,"&lt;&gt;"&amp;""),V41*$AK41)</f>
        <v>0</v>
      </c>
      <c r="BB41" s="359">
        <f t="shared" ca="1" si="15"/>
        <v>0</v>
      </c>
      <c r="BC41" s="359">
        <f t="shared" ca="1" si="15"/>
        <v>0</v>
      </c>
      <c r="BD41" s="359">
        <f t="shared" ca="1" si="15"/>
        <v>0</v>
      </c>
      <c r="BE41" s="359">
        <f t="shared" ca="1" si="15"/>
        <v>0</v>
      </c>
      <c r="BF41" s="359">
        <f t="shared" ca="1" si="15"/>
        <v>0</v>
      </c>
      <c r="BG41" s="359">
        <f t="shared" ca="1" si="15"/>
        <v>0</v>
      </c>
      <c r="BH41" s="359">
        <f t="shared" ca="1" si="15"/>
        <v>0</v>
      </c>
      <c r="BI41" s="359">
        <f t="shared" ca="1" si="15"/>
        <v>0</v>
      </c>
      <c r="BJ41" s="359">
        <f t="shared" ca="1" si="15"/>
        <v>0</v>
      </c>
      <c r="BK41" s="359">
        <f t="shared" ca="1" si="15"/>
        <v>0</v>
      </c>
      <c r="BL41" s="359">
        <f t="shared" ca="1" si="15"/>
        <v>0</v>
      </c>
      <c r="BM41" s="359">
        <f t="shared" ca="1" si="15"/>
        <v>0</v>
      </c>
      <c r="BN41" s="359">
        <f t="shared" ca="1" si="15"/>
        <v>0</v>
      </c>
      <c r="BO41" s="359">
        <f t="shared" ca="1" si="15"/>
        <v>0</v>
      </c>
      <c r="BP41" s="358">
        <f t="shared" ca="1" si="4"/>
        <v>48031.829999999994</v>
      </c>
      <c r="BQ41" s="206"/>
      <c r="BR41" s="234" t="str">
        <f t="shared" si="5"/>
        <v/>
      </c>
      <c r="BU41" s="207"/>
    </row>
    <row r="42" spans="1:75" ht="20.100000000000001" customHeight="1" outlineLevel="1" x14ac:dyDescent="0.2">
      <c r="A42" s="354">
        <f ca="1">INDEX(MC_Dispositivo!B:E,MATCH('Quantitativo_MG-262'!C42,MC_Dispositivo!B:B,0),2)</f>
        <v>4011240</v>
      </c>
      <c r="B42" s="354" t="str">
        <f ca="1">INDEX([10]TPU!$B:$B,MATCH($A42,[10]TPU!$A:$A,0))</f>
        <v>SICRO</v>
      </c>
      <c r="C42" s="354" t="s">
        <v>90</v>
      </c>
      <c r="D42" s="355" t="str">
        <f ca="1">INDEX(MC_Dispositivo!B:E,MATCH('Quantitativo_MG-262'!C42,MC_Dispositivo!B:B,0),3)</f>
        <v>Base estabilizada granulometricamente com mistura solo brita (70% - 30%) com 3% de cimento em usina com material de jazida e brita comercial</v>
      </c>
      <c r="E42" s="354" t="str">
        <f ca="1">INDEX(MC_Dispositivo!B:E,MATCH('Quantitativo_MG-262'!C42,MC_Dispositivo!B:B,0),4)</f>
        <v>m³</v>
      </c>
      <c r="F42" s="356" cm="1">
        <f t="array" aca="1" ref="F42" ca="1">IF($BS$1="Todos",SUM(IF(($BS$1="todos")*(MC_Dispositivo!$B$54:$B$212=$C42),MC_Dispositivo!$F$54:$BE$212)),SUM(IF((MC_Dispositivo!$F$36:$BE$36=$BS$1)*(MC_Dispositivo!$B$54:$B$212=$C42),MC_Dispositivo!$F$54:$BE$212)))</f>
        <v>4092.4799999999996</v>
      </c>
      <c r="G42" s="357" cm="1">
        <f t="array" aca="1" ref="G42" ca="1">SUM(IF((MC_Dispositivo!$B$53:$B$189=$C42)*(MC_Dispositivo!$F$36:$BE$36=$BS$1)*(MC_Dispositivo!$F$43:$BE$43=G$1),MC_Dispositivo!$F$53:$BE$189))</f>
        <v>0</v>
      </c>
      <c r="H42" s="357" cm="1">
        <f t="array" aca="1" ref="H42" ca="1">SUM(IF((MC_Dispositivo!$B$53:$B$189=$C42)*(MC_Dispositivo!$F$36:$BE$36=$BS$1)*(MC_Dispositivo!$F$43:$BE$43=H$1),MC_Dispositivo!$F$53:$BE$189))</f>
        <v>0</v>
      </c>
      <c r="I42" s="357" cm="1">
        <f t="array" aca="1" ref="I42" ca="1">SUM(IF((MC_Dispositivo!$B$53:$B$189=$C42)*(MC_Dispositivo!$F$36:$BE$36=$BS$1)*(MC_Dispositivo!$F$43:$BE$43=I$1),MC_Dispositivo!$F$53:$BE$189))</f>
        <v>1743.8399999999997</v>
      </c>
      <c r="J42" s="357" cm="1">
        <f t="array" aca="1" ref="J42" ca="1">SUM(IF((MC_Dispositivo!$B$53:$B$189=$C42)*(MC_Dispositivo!$F$36:$BE$36=$BS$1)*(MC_Dispositivo!$F$43:$BE$43=J$1),MC_Dispositivo!$F$53:$BE$189))</f>
        <v>587.16</v>
      </c>
      <c r="K42" s="357" cm="1">
        <f t="array" aca="1" ref="K42" ca="1">SUM(IF((MC_Dispositivo!$B$53:$B$189=$C42)*(MC_Dispositivo!$F$36:$BE$36=$BS$1)*(MC_Dispositivo!$F$43:$BE$43=K$1),MC_Dispositivo!$F$53:$BE$189))</f>
        <v>1174.32</v>
      </c>
      <c r="L42" s="357" cm="1">
        <f t="array" aca="1" ref="L42" ca="1">SUM(IF((MC_Dispositivo!$B$53:$B$189=$C42)*(MC_Dispositivo!$F$36:$BE$36=$BS$1)*(MC_Dispositivo!$F$43:$BE$43=L$1),MC_Dispositivo!$F$53:$BE$189))</f>
        <v>587.16</v>
      </c>
      <c r="M42" s="357" cm="1">
        <f t="array" aca="1" ref="M42" ca="1">SUM(IF((MC_Dispositivo!$B$53:$B$189=$C42)*(MC_Dispositivo!$F$36:$BE$36=$BS$1)*(MC_Dispositivo!$F$43:$BE$43=M$1),MC_Dispositivo!$F$53:$BE$189))</f>
        <v>0</v>
      </c>
      <c r="N42" s="357" cm="1">
        <f t="array" aca="1" ref="N42" ca="1">SUM(IF((MC_Dispositivo!$B$53:$B$189=$C42)*(MC_Dispositivo!$F$36:$BE$36=$BS$1)*(MC_Dispositivo!$F$43:$BE$43=N$1),MC_Dispositivo!$F$53:$BE$189))</f>
        <v>0</v>
      </c>
      <c r="O42" s="357" cm="1">
        <f t="array" aca="1" ref="O42" ca="1">SUM(IF((MC_Dispositivo!$B$53:$B$189=$C42)*(MC_Dispositivo!$F$36:$BE$36=$BS$1)*(MC_Dispositivo!$F$43:$BE$43=O$1),MC_Dispositivo!$F$53:$BE$189))</f>
        <v>0</v>
      </c>
      <c r="P42" s="357" cm="1">
        <f t="array" aca="1" ref="P42" ca="1">SUM(IF((MC_Dispositivo!$B$53:$B$189=$C42)*(MC_Dispositivo!$F$36:$BE$36=$BS$1)*(MC_Dispositivo!$F$43:$BE$43=P$1),MC_Dispositivo!$F$53:$BE$189))</f>
        <v>0</v>
      </c>
      <c r="Q42" s="357" cm="1">
        <f t="array" aca="1" ref="Q42" ca="1">SUM(IF((MC_Dispositivo!$B$53:$B$189=$C42)*(MC_Dispositivo!$F$36:$BE$36=$BS$1)*(MC_Dispositivo!$F$43:$BE$43=Q$1),MC_Dispositivo!$F$53:$BE$189))</f>
        <v>0</v>
      </c>
      <c r="R42" s="357" cm="1">
        <f t="array" aca="1" ref="R42" ca="1">SUM(IF((MC_Dispositivo!$B$53:$B$189=$C42)*(MC_Dispositivo!$F$36:$BE$36=$BS$1)*(MC_Dispositivo!$F$43:$BE$43=R$1),MC_Dispositivo!$F$53:$BE$189))</f>
        <v>0</v>
      </c>
      <c r="S42" s="357" cm="1">
        <f t="array" aca="1" ref="S42" ca="1">SUM(IF((MC_Dispositivo!$B$53:$B$189=$C42)*(MC_Dispositivo!$F$36:$BE$36=$BS$1)*(MC_Dispositivo!$F$43:$BE$43=S$1),MC_Dispositivo!$F$53:$BE$189))</f>
        <v>0</v>
      </c>
      <c r="T42" s="357" cm="1">
        <f t="array" aca="1" ref="T42" ca="1">SUM(IF((MC_Dispositivo!$B$53:$B$189=$C42)*(MC_Dispositivo!$F$36:$BE$36=$BS$1)*(MC_Dispositivo!$F$43:$BE$43=T$1),MC_Dispositivo!$F$53:$BE$189))</f>
        <v>0</v>
      </c>
      <c r="U42" s="357" cm="1">
        <f t="array" aca="1" ref="U42" ca="1">SUM(IF((MC_Dispositivo!$B$53:$B$189=$C42)*(MC_Dispositivo!$F$36:$BE$36=$BS$1)*(MC_Dispositivo!$F$43:$BE$43=U$1),MC_Dispositivo!$F$53:$BE$189))</f>
        <v>0</v>
      </c>
      <c r="V42" s="357" cm="1">
        <f t="array" aca="1" ref="V42" ca="1">SUM(IF((MC_Dispositivo!$B$53:$B$189=$C42)*(MC_Dispositivo!$F$36:$BE$36=$BS$1)*(MC_Dispositivo!$F$43:$BE$43=V$1),MC_Dispositivo!$F$53:$BE$189))</f>
        <v>0</v>
      </c>
      <c r="W42" s="357" cm="1">
        <f t="array" aca="1" ref="W42" ca="1">SUM(IF((MC_Dispositivo!$B$53:$B$189=$C42)*(MC_Dispositivo!$F$36:$BE$36=$BS$1)*(MC_Dispositivo!$F$43:$BE$43=W$1),MC_Dispositivo!$F$53:$BE$189))</f>
        <v>0</v>
      </c>
      <c r="X42" s="357" cm="1">
        <f t="array" aca="1" ref="X42" ca="1">SUM(IF((MC_Dispositivo!$B$53:$B$189=$C42)*(MC_Dispositivo!$F$36:$BE$36=$BS$1)*(MC_Dispositivo!$F$43:$BE$43=X$1),MC_Dispositivo!$F$53:$BE$189))</f>
        <v>0</v>
      </c>
      <c r="Y42" s="357" cm="1">
        <f t="array" aca="1" ref="Y42" ca="1">SUM(IF((MC_Dispositivo!$B$53:$B$189=$C42)*(MC_Dispositivo!$F$36:$BE$36=$BS$1)*(MC_Dispositivo!$F$43:$BE$43=Y$1),MC_Dispositivo!$F$53:$BE$189))</f>
        <v>0</v>
      </c>
      <c r="Z42" s="357" cm="1">
        <f t="array" aca="1" ref="Z42" ca="1">SUM(IF((MC_Dispositivo!$B$53:$B$189=$C42)*(MC_Dispositivo!$F$36:$BE$36=$BS$1)*(MC_Dispositivo!$F$43:$BE$43=Z$1),MC_Dispositivo!$F$53:$BE$189))</f>
        <v>0</v>
      </c>
      <c r="AA42" s="357" cm="1">
        <f t="array" aca="1" ref="AA42" ca="1">SUM(IF((MC_Dispositivo!$B$53:$B$189=$C42)*(MC_Dispositivo!$F$36:$BE$36=$BS$1)*(MC_Dispositivo!$F$43:$BE$43=AA$1),MC_Dispositivo!$F$53:$BE$189))</f>
        <v>0</v>
      </c>
      <c r="AB42" s="357" cm="1">
        <f t="array" aca="1" ref="AB42" ca="1">SUM(IF((MC_Dispositivo!$B$53:$B$189=$C42)*(MC_Dispositivo!$F$36:$BE$36=$BS$1)*(MC_Dispositivo!$F$43:$BE$43=AB$1),MC_Dispositivo!$F$53:$BE$189))</f>
        <v>0</v>
      </c>
      <c r="AC42" s="357" cm="1">
        <f t="array" aca="1" ref="AC42" ca="1">SUM(IF((MC_Dispositivo!$B$53:$B$189=$C42)*(MC_Dispositivo!$F$36:$BE$36=$BS$1)*(MC_Dispositivo!$F$43:$BE$43=AC$1),MC_Dispositivo!$F$53:$BE$189))</f>
        <v>0</v>
      </c>
      <c r="AD42" s="357" cm="1">
        <f t="array" aca="1" ref="AD42" ca="1">SUM(IF((MC_Dispositivo!$B$53:$B$189=$C42)*(MC_Dispositivo!$F$36:$BE$36=$BS$1)*(MC_Dispositivo!$F$43:$BE$43=AD$1),MC_Dispositivo!$F$53:$BE$189))</f>
        <v>0</v>
      </c>
      <c r="AE42" s="357" cm="1">
        <f t="array" aca="1" ref="AE42" ca="1">SUM(IF((MC_Dispositivo!$B$53:$B$189=$C42)*(MC_Dispositivo!$F$36:$BE$36=$BS$1)*(MC_Dispositivo!$F$43:$BE$43=AE$1),MC_Dispositivo!$F$53:$BE$189))</f>
        <v>0</v>
      </c>
      <c r="AF42" s="357" cm="1">
        <f t="array" aca="1" ref="AF42" ca="1">SUM(IF((MC_Dispositivo!$B$53:$B$189=$C42)*(MC_Dispositivo!$F$36:$BE$36=$BS$1)*(MC_Dispositivo!$F$43:$BE$43=AF$1),MC_Dispositivo!$F$53:$BE$189))</f>
        <v>0</v>
      </c>
      <c r="AG42" s="357" cm="1">
        <f t="array" aca="1" ref="AG42" ca="1">SUM(IF((MC_Dispositivo!$B$53:$B$189=$C42)*(MC_Dispositivo!$F$36:$BE$36=$BS$1)*(MC_Dispositivo!$F$43:$BE$43=AG$1),MC_Dispositivo!$F$53:$BE$189))</f>
        <v>0</v>
      </c>
      <c r="AH42" s="357" cm="1">
        <f t="array" aca="1" ref="AH42" ca="1">SUM(IF((MC_Dispositivo!$B$53:$B$189=$C42)*(MC_Dispositivo!$F$36:$BE$36=$BS$1)*(MC_Dispositivo!$F$43:$BE$43=AH$1),MC_Dispositivo!$F$53:$BE$189))</f>
        <v>0</v>
      </c>
      <c r="AI42" s="357" cm="1">
        <f t="array" aca="1" ref="AI42" ca="1">SUM(IF((MC_Dispositivo!$B$53:$B$189=$C42)*(MC_Dispositivo!$F$36:$BE$36=$BS$1)*(MC_Dispositivo!$F$43:$BE$43=AI$1),MC_Dispositivo!$F$53:$BE$189))</f>
        <v>0</v>
      </c>
      <c r="AJ42" s="357" cm="1">
        <f t="array" aca="1" ref="AJ42" ca="1">SUM(IF((MC_Dispositivo!$B$53:$B$189=$C42)*(MC_Dispositivo!$F$36:$BE$36=$BS$1)*(MC_Dispositivo!$F$43:$BE$43=AJ$1),MC_Dispositivo!$F$53:$BE$189))</f>
        <v>0</v>
      </c>
      <c r="AK42" s="358">
        <f ca="1">IF(A42="","",INDEX([10]TPU!$G:$G,MATCH($A42,[10]TPU!$A:$A,0)))</f>
        <v>164.38</v>
      </c>
      <c r="AL42" s="359">
        <f t="shared" ref="AL42:AZ47" ca="1" si="16">IF($A42="",SUMIFS(AL43:AL86,$C43:$C86,$C42&amp;"*",$A43:$A86,"&lt;&gt;"&amp;""),G42*$AK42)</f>
        <v>0</v>
      </c>
      <c r="AM42" s="359">
        <f t="shared" ca="1" si="16"/>
        <v>0</v>
      </c>
      <c r="AN42" s="359">
        <f t="shared" ca="1" si="16"/>
        <v>286652.41919999995</v>
      </c>
      <c r="AO42" s="359">
        <f t="shared" ca="1" si="16"/>
        <v>96517.360799999995</v>
      </c>
      <c r="AP42" s="359">
        <f t="shared" ca="1" si="16"/>
        <v>193034.72159999999</v>
      </c>
      <c r="AQ42" s="359">
        <f t="shared" ca="1" si="16"/>
        <v>96517.360799999995</v>
      </c>
      <c r="AR42" s="359">
        <f t="shared" ca="1" si="16"/>
        <v>0</v>
      </c>
      <c r="AS42" s="359">
        <f t="shared" ca="1" si="16"/>
        <v>0</v>
      </c>
      <c r="AT42" s="359">
        <f t="shared" ca="1" si="16"/>
        <v>0</v>
      </c>
      <c r="AU42" s="359">
        <f t="shared" ca="1" si="16"/>
        <v>0</v>
      </c>
      <c r="AV42" s="359">
        <f t="shared" ca="1" si="16"/>
        <v>0</v>
      </c>
      <c r="AW42" s="359">
        <f t="shared" ca="1" si="16"/>
        <v>0</v>
      </c>
      <c r="AX42" s="359">
        <f t="shared" ca="1" si="16"/>
        <v>0</v>
      </c>
      <c r="AY42" s="359">
        <f t="shared" ca="1" si="16"/>
        <v>0</v>
      </c>
      <c r="AZ42" s="359">
        <f t="shared" ca="1" si="16"/>
        <v>0</v>
      </c>
      <c r="BA42" s="359">
        <f t="shared" ca="1" si="15"/>
        <v>0</v>
      </c>
      <c r="BB42" s="359">
        <f t="shared" ca="1" si="15"/>
        <v>0</v>
      </c>
      <c r="BC42" s="359">
        <f t="shared" ca="1" si="15"/>
        <v>0</v>
      </c>
      <c r="BD42" s="359">
        <f t="shared" ca="1" si="15"/>
        <v>0</v>
      </c>
      <c r="BE42" s="359">
        <f t="shared" ca="1" si="15"/>
        <v>0</v>
      </c>
      <c r="BF42" s="359">
        <f t="shared" ca="1" si="15"/>
        <v>0</v>
      </c>
      <c r="BG42" s="359">
        <f t="shared" ca="1" si="15"/>
        <v>0</v>
      </c>
      <c r="BH42" s="359">
        <f t="shared" ca="1" si="15"/>
        <v>0</v>
      </c>
      <c r="BI42" s="359">
        <f t="shared" ca="1" si="15"/>
        <v>0</v>
      </c>
      <c r="BJ42" s="359">
        <f t="shared" ca="1" si="15"/>
        <v>0</v>
      </c>
      <c r="BK42" s="359">
        <f t="shared" ca="1" si="15"/>
        <v>0</v>
      </c>
      <c r="BL42" s="359">
        <f t="shared" ca="1" si="15"/>
        <v>0</v>
      </c>
      <c r="BM42" s="359">
        <f t="shared" ca="1" si="15"/>
        <v>0</v>
      </c>
      <c r="BN42" s="359">
        <f t="shared" ca="1" si="15"/>
        <v>0</v>
      </c>
      <c r="BO42" s="359">
        <f t="shared" ca="1" si="15"/>
        <v>0</v>
      </c>
      <c r="BP42" s="358">
        <f t="shared" ca="1" si="4"/>
        <v>672721.86239999987</v>
      </c>
      <c r="BQ42" s="206"/>
      <c r="BR42" s="234" t="str">
        <f t="shared" si="5"/>
        <v/>
      </c>
      <c r="BU42" s="207"/>
    </row>
    <row r="43" spans="1:75" ht="20.100000000000001" customHeight="1" outlineLevel="1" x14ac:dyDescent="0.2">
      <c r="A43" s="354" t="str">
        <f ca="1">INDEX(MC_Dispositivo!B:E,MATCH('Quantitativo_MG-262'!C43,MC_Dispositivo!B:B,0),2)</f>
        <v>RO-00312</v>
      </c>
      <c r="B43" s="354" t="str">
        <f ca="1">INDEX([10]TPU!$B:$B,MATCH($A43,[10]TPU!$A:$A,0))</f>
        <v>SICOR</v>
      </c>
      <c r="C43" s="354" t="s">
        <v>93</v>
      </c>
      <c r="D43" s="355" t="str">
        <f ca="1">INDEX(MC_Dispositivo!B:E,MATCH('Quantitativo_MG-262'!C43,MC_Dispositivo!B:B,0),3)</f>
        <v>Sub-base estabilizada granulometricamente, executada com recicladora, com mistura de solos, com material de jazida - Compactado na energia intermediária (Execução, incluído escavação e carga do material de jazida, exclui o transporte)</v>
      </c>
      <c r="E43" s="354" t="str">
        <f ca="1">INDEX(MC_Dispositivo!B:E,MATCH('Quantitativo_MG-262'!C43,MC_Dispositivo!B:B,0),4)</f>
        <v>m³</v>
      </c>
      <c r="F43" s="356" cm="1">
        <f t="array" aca="1" ref="F43" ca="1">IF($BS$1="Todos",SUM(IF(($BS$1="todos")*(MC_Dispositivo!$B$54:$B$212=$C43),MC_Dispositivo!$F$54:$BE$212)),SUM(IF((MC_Dispositivo!$F$36:$BE$36=$BS$1)*(MC_Dispositivo!$B$54:$B$212=$C43),MC_Dispositivo!$F$54:$BE$212)))</f>
        <v>6266.4000000000005</v>
      </c>
      <c r="G43" s="357" cm="1">
        <f t="array" aca="1" ref="G43" ca="1">SUM(IF((MC_Dispositivo!$B$53:$B$189=$C43)*(MC_Dispositivo!$F$36:$BE$36=$BS$1)*(MC_Dispositivo!$F$43:$BE$43=G$1),MC_Dispositivo!$F$53:$BE$189))</f>
        <v>0</v>
      </c>
      <c r="H43" s="357" cm="1">
        <f t="array" aca="1" ref="H43" ca="1">SUM(IF((MC_Dispositivo!$B$53:$B$189=$C43)*(MC_Dispositivo!$F$36:$BE$36=$BS$1)*(MC_Dispositivo!$F$43:$BE$43=H$1),MC_Dispositivo!$F$53:$BE$189))</f>
        <v>0</v>
      </c>
      <c r="I43" s="357" cm="1">
        <f t="array" aca="1" ref="I43" ca="1">SUM(IF((MC_Dispositivo!$B$53:$B$189=$C43)*(MC_Dispositivo!$F$36:$BE$36=$BS$1)*(MC_Dispositivo!$F$43:$BE$43=I$1),MC_Dispositivo!$F$53:$BE$189))</f>
        <v>2671.2</v>
      </c>
      <c r="J43" s="357" cm="1">
        <f t="array" aca="1" ref="J43" ca="1">SUM(IF((MC_Dispositivo!$B$53:$B$189=$C43)*(MC_Dispositivo!$F$36:$BE$36=$BS$1)*(MC_Dispositivo!$F$43:$BE$43=J$1),MC_Dispositivo!$F$53:$BE$189))</f>
        <v>898.8</v>
      </c>
      <c r="K43" s="357" cm="1">
        <f t="array" aca="1" ref="K43" ca="1">SUM(IF((MC_Dispositivo!$B$53:$B$189=$C43)*(MC_Dispositivo!$F$36:$BE$36=$BS$1)*(MC_Dispositivo!$F$43:$BE$43=K$1),MC_Dispositivo!$F$53:$BE$189))</f>
        <v>1797.6</v>
      </c>
      <c r="L43" s="357" cm="1">
        <f t="array" aca="1" ref="L43" ca="1">SUM(IF((MC_Dispositivo!$B$53:$B$189=$C43)*(MC_Dispositivo!$F$36:$BE$36=$BS$1)*(MC_Dispositivo!$F$43:$BE$43=L$1),MC_Dispositivo!$F$53:$BE$189))</f>
        <v>898.8</v>
      </c>
      <c r="M43" s="357" cm="1">
        <f t="array" aca="1" ref="M43" ca="1">SUM(IF((MC_Dispositivo!$B$53:$B$189=$C43)*(MC_Dispositivo!$F$36:$BE$36=$BS$1)*(MC_Dispositivo!$F$43:$BE$43=M$1),MC_Dispositivo!$F$53:$BE$189))</f>
        <v>0</v>
      </c>
      <c r="N43" s="357" cm="1">
        <f t="array" aca="1" ref="N43" ca="1">SUM(IF((MC_Dispositivo!$B$53:$B$189=$C43)*(MC_Dispositivo!$F$36:$BE$36=$BS$1)*(MC_Dispositivo!$F$43:$BE$43=N$1),MC_Dispositivo!$F$53:$BE$189))</f>
        <v>0</v>
      </c>
      <c r="O43" s="357" cm="1">
        <f t="array" aca="1" ref="O43" ca="1">SUM(IF((MC_Dispositivo!$B$53:$B$189=$C43)*(MC_Dispositivo!$F$36:$BE$36=$BS$1)*(MC_Dispositivo!$F$43:$BE$43=O$1),MC_Dispositivo!$F$53:$BE$189))</f>
        <v>0</v>
      </c>
      <c r="P43" s="357" cm="1">
        <f t="array" aca="1" ref="P43" ca="1">SUM(IF((MC_Dispositivo!$B$53:$B$189=$C43)*(MC_Dispositivo!$F$36:$BE$36=$BS$1)*(MC_Dispositivo!$F$43:$BE$43=P$1),MC_Dispositivo!$F$53:$BE$189))</f>
        <v>0</v>
      </c>
      <c r="Q43" s="357" cm="1">
        <f t="array" aca="1" ref="Q43" ca="1">SUM(IF((MC_Dispositivo!$B$53:$B$189=$C43)*(MC_Dispositivo!$F$36:$BE$36=$BS$1)*(MC_Dispositivo!$F$43:$BE$43=Q$1),MC_Dispositivo!$F$53:$BE$189))</f>
        <v>0</v>
      </c>
      <c r="R43" s="357" cm="1">
        <f t="array" aca="1" ref="R43" ca="1">SUM(IF((MC_Dispositivo!$B$53:$B$189=$C43)*(MC_Dispositivo!$F$36:$BE$36=$BS$1)*(MC_Dispositivo!$F$43:$BE$43=R$1),MC_Dispositivo!$F$53:$BE$189))</f>
        <v>0</v>
      </c>
      <c r="S43" s="357" cm="1">
        <f t="array" aca="1" ref="S43" ca="1">SUM(IF((MC_Dispositivo!$B$53:$B$189=$C43)*(MC_Dispositivo!$F$36:$BE$36=$BS$1)*(MC_Dispositivo!$F$43:$BE$43=S$1),MC_Dispositivo!$F$53:$BE$189))</f>
        <v>0</v>
      </c>
      <c r="T43" s="357" cm="1">
        <f t="array" aca="1" ref="T43" ca="1">SUM(IF((MC_Dispositivo!$B$53:$B$189=$C43)*(MC_Dispositivo!$F$36:$BE$36=$BS$1)*(MC_Dispositivo!$F$43:$BE$43=T$1),MC_Dispositivo!$F$53:$BE$189))</f>
        <v>0</v>
      </c>
      <c r="U43" s="357" cm="1">
        <f t="array" aca="1" ref="U43" ca="1">SUM(IF((MC_Dispositivo!$B$53:$B$189=$C43)*(MC_Dispositivo!$F$36:$BE$36=$BS$1)*(MC_Dispositivo!$F$43:$BE$43=U$1),MC_Dispositivo!$F$53:$BE$189))</f>
        <v>0</v>
      </c>
      <c r="V43" s="357" cm="1">
        <f t="array" aca="1" ref="V43" ca="1">SUM(IF((MC_Dispositivo!$B$53:$B$189=$C43)*(MC_Dispositivo!$F$36:$BE$36=$BS$1)*(MC_Dispositivo!$F$43:$BE$43=V$1),MC_Dispositivo!$F$53:$BE$189))</f>
        <v>0</v>
      </c>
      <c r="W43" s="357" cm="1">
        <f t="array" aca="1" ref="W43" ca="1">SUM(IF((MC_Dispositivo!$B$53:$B$189=$C43)*(MC_Dispositivo!$F$36:$BE$36=$BS$1)*(MC_Dispositivo!$F$43:$BE$43=W$1),MC_Dispositivo!$F$53:$BE$189))</f>
        <v>0</v>
      </c>
      <c r="X43" s="357" cm="1">
        <f t="array" aca="1" ref="X43" ca="1">SUM(IF((MC_Dispositivo!$B$53:$B$189=$C43)*(MC_Dispositivo!$F$36:$BE$36=$BS$1)*(MC_Dispositivo!$F$43:$BE$43=X$1),MC_Dispositivo!$F$53:$BE$189))</f>
        <v>0</v>
      </c>
      <c r="Y43" s="357" cm="1">
        <f t="array" aca="1" ref="Y43" ca="1">SUM(IF((MC_Dispositivo!$B$53:$B$189=$C43)*(MC_Dispositivo!$F$36:$BE$36=$BS$1)*(MC_Dispositivo!$F$43:$BE$43=Y$1),MC_Dispositivo!$F$53:$BE$189))</f>
        <v>0</v>
      </c>
      <c r="Z43" s="357" cm="1">
        <f t="array" aca="1" ref="Z43" ca="1">SUM(IF((MC_Dispositivo!$B$53:$B$189=$C43)*(MC_Dispositivo!$F$36:$BE$36=$BS$1)*(MC_Dispositivo!$F$43:$BE$43=Z$1),MC_Dispositivo!$F$53:$BE$189))</f>
        <v>0</v>
      </c>
      <c r="AA43" s="357" cm="1">
        <f t="array" aca="1" ref="AA43" ca="1">SUM(IF((MC_Dispositivo!$B$53:$B$189=$C43)*(MC_Dispositivo!$F$36:$BE$36=$BS$1)*(MC_Dispositivo!$F$43:$BE$43=AA$1),MC_Dispositivo!$F$53:$BE$189))</f>
        <v>0</v>
      </c>
      <c r="AB43" s="357" cm="1">
        <f t="array" aca="1" ref="AB43" ca="1">SUM(IF((MC_Dispositivo!$B$53:$B$189=$C43)*(MC_Dispositivo!$F$36:$BE$36=$BS$1)*(MC_Dispositivo!$F$43:$BE$43=AB$1),MC_Dispositivo!$F$53:$BE$189))</f>
        <v>0</v>
      </c>
      <c r="AC43" s="357" cm="1">
        <f t="array" aca="1" ref="AC43" ca="1">SUM(IF((MC_Dispositivo!$B$53:$B$189=$C43)*(MC_Dispositivo!$F$36:$BE$36=$BS$1)*(MC_Dispositivo!$F$43:$BE$43=AC$1),MC_Dispositivo!$F$53:$BE$189))</f>
        <v>0</v>
      </c>
      <c r="AD43" s="357" cm="1">
        <f t="array" aca="1" ref="AD43" ca="1">SUM(IF((MC_Dispositivo!$B$53:$B$189=$C43)*(MC_Dispositivo!$F$36:$BE$36=$BS$1)*(MC_Dispositivo!$F$43:$BE$43=AD$1),MC_Dispositivo!$F$53:$BE$189))</f>
        <v>0</v>
      </c>
      <c r="AE43" s="357" cm="1">
        <f t="array" aca="1" ref="AE43" ca="1">SUM(IF((MC_Dispositivo!$B$53:$B$189=$C43)*(MC_Dispositivo!$F$36:$BE$36=$BS$1)*(MC_Dispositivo!$F$43:$BE$43=AE$1),MC_Dispositivo!$F$53:$BE$189))</f>
        <v>0</v>
      </c>
      <c r="AF43" s="357" cm="1">
        <f t="array" aca="1" ref="AF43" ca="1">SUM(IF((MC_Dispositivo!$B$53:$B$189=$C43)*(MC_Dispositivo!$F$36:$BE$36=$BS$1)*(MC_Dispositivo!$F$43:$BE$43=AF$1),MC_Dispositivo!$F$53:$BE$189))</f>
        <v>0</v>
      </c>
      <c r="AG43" s="357" cm="1">
        <f t="array" aca="1" ref="AG43" ca="1">SUM(IF((MC_Dispositivo!$B$53:$B$189=$C43)*(MC_Dispositivo!$F$36:$BE$36=$BS$1)*(MC_Dispositivo!$F$43:$BE$43=AG$1),MC_Dispositivo!$F$53:$BE$189))</f>
        <v>0</v>
      </c>
      <c r="AH43" s="357" cm="1">
        <f t="array" aca="1" ref="AH43" ca="1">SUM(IF((MC_Dispositivo!$B$53:$B$189=$C43)*(MC_Dispositivo!$F$36:$BE$36=$BS$1)*(MC_Dispositivo!$F$43:$BE$43=AH$1),MC_Dispositivo!$F$53:$BE$189))</f>
        <v>0</v>
      </c>
      <c r="AI43" s="357" cm="1">
        <f t="array" aca="1" ref="AI43" ca="1">SUM(IF((MC_Dispositivo!$B$53:$B$189=$C43)*(MC_Dispositivo!$F$36:$BE$36=$BS$1)*(MC_Dispositivo!$F$43:$BE$43=AI$1),MC_Dispositivo!$F$53:$BE$189))</f>
        <v>0</v>
      </c>
      <c r="AJ43" s="357" cm="1">
        <f t="array" aca="1" ref="AJ43" ca="1">SUM(IF((MC_Dispositivo!$B$53:$B$189=$C43)*(MC_Dispositivo!$F$36:$BE$36=$BS$1)*(MC_Dispositivo!$F$43:$BE$43=AJ$1),MC_Dispositivo!$F$53:$BE$189))</f>
        <v>0</v>
      </c>
      <c r="AK43" s="358">
        <f ca="1">IF(A43="","",INDEX([10]TPU!$G:$G,MATCH($A43,[10]TPU!$A:$A,0)))</f>
        <v>57.25</v>
      </c>
      <c r="AL43" s="359">
        <f t="shared" ca="1" si="16"/>
        <v>0</v>
      </c>
      <c r="AM43" s="359">
        <f t="shared" ca="1" si="16"/>
        <v>0</v>
      </c>
      <c r="AN43" s="359">
        <f t="shared" ca="1" si="16"/>
        <v>152926.19999999998</v>
      </c>
      <c r="AO43" s="359">
        <f t="shared" ca="1" si="16"/>
        <v>51456.299999999996</v>
      </c>
      <c r="AP43" s="359">
        <f t="shared" ca="1" si="16"/>
        <v>102912.59999999999</v>
      </c>
      <c r="AQ43" s="359">
        <f t="shared" ca="1" si="16"/>
        <v>51456.299999999996</v>
      </c>
      <c r="AR43" s="359">
        <f t="shared" ca="1" si="16"/>
        <v>0</v>
      </c>
      <c r="AS43" s="359">
        <f t="shared" ca="1" si="16"/>
        <v>0</v>
      </c>
      <c r="AT43" s="359">
        <f t="shared" ca="1" si="16"/>
        <v>0</v>
      </c>
      <c r="AU43" s="359">
        <f t="shared" ca="1" si="16"/>
        <v>0</v>
      </c>
      <c r="AV43" s="359">
        <f t="shared" ca="1" si="16"/>
        <v>0</v>
      </c>
      <c r="AW43" s="359">
        <f t="shared" ca="1" si="16"/>
        <v>0</v>
      </c>
      <c r="AX43" s="359">
        <f t="shared" ca="1" si="16"/>
        <v>0</v>
      </c>
      <c r="AY43" s="359">
        <f t="shared" ca="1" si="16"/>
        <v>0</v>
      </c>
      <c r="AZ43" s="359">
        <f t="shared" ca="1" si="16"/>
        <v>0</v>
      </c>
      <c r="BA43" s="359">
        <f t="shared" ca="1" si="15"/>
        <v>0</v>
      </c>
      <c r="BB43" s="359">
        <f t="shared" ca="1" si="15"/>
        <v>0</v>
      </c>
      <c r="BC43" s="359">
        <f t="shared" ca="1" si="15"/>
        <v>0</v>
      </c>
      <c r="BD43" s="359">
        <f t="shared" ca="1" si="15"/>
        <v>0</v>
      </c>
      <c r="BE43" s="359">
        <f t="shared" ca="1" si="15"/>
        <v>0</v>
      </c>
      <c r="BF43" s="359">
        <f t="shared" ca="1" si="15"/>
        <v>0</v>
      </c>
      <c r="BG43" s="359">
        <f t="shared" ca="1" si="15"/>
        <v>0</v>
      </c>
      <c r="BH43" s="359">
        <f t="shared" ca="1" si="15"/>
        <v>0</v>
      </c>
      <c r="BI43" s="359">
        <f t="shared" ca="1" si="15"/>
        <v>0</v>
      </c>
      <c r="BJ43" s="359">
        <f t="shared" ca="1" si="15"/>
        <v>0</v>
      </c>
      <c r="BK43" s="359">
        <f t="shared" ca="1" si="15"/>
        <v>0</v>
      </c>
      <c r="BL43" s="359">
        <f t="shared" ca="1" si="15"/>
        <v>0</v>
      </c>
      <c r="BM43" s="359">
        <f t="shared" ca="1" si="15"/>
        <v>0</v>
      </c>
      <c r="BN43" s="359">
        <f t="shared" ca="1" si="15"/>
        <v>0</v>
      </c>
      <c r="BO43" s="359">
        <f t="shared" ca="1" si="15"/>
        <v>0</v>
      </c>
      <c r="BP43" s="358">
        <f t="shared" ca="1" si="4"/>
        <v>358751.4</v>
      </c>
      <c r="BQ43" s="206"/>
      <c r="BR43" s="234" t="str">
        <f t="shared" si="5"/>
        <v/>
      </c>
      <c r="BU43" s="207"/>
    </row>
    <row r="44" spans="1:75" ht="20.100000000000001" customHeight="1" outlineLevel="1" x14ac:dyDescent="0.2">
      <c r="A44" s="354">
        <f ca="1">INDEX(MC_Dispositivo!B:E,MATCH('Quantitativo_MG-262'!C44,MC_Dispositivo!B:B,0),2)</f>
        <v>5914622</v>
      </c>
      <c r="B44" s="354" t="str">
        <f ca="1">INDEX([10]TPU!$B:$B,MATCH($A44,[10]TPU!$A:$A,0))</f>
        <v>SICRO</v>
      </c>
      <c r="C44" s="354" t="s">
        <v>95</v>
      </c>
      <c r="D44" s="355" t="str">
        <f ca="1">INDEX(MC_Dispositivo!B:E,MATCH('Quantitativo_MG-262'!C44,MC_Dispositivo!B:B,0),3)</f>
        <v>Transporte de material betuminoso com caminhão tanque distribuidor - rodovia pavimentada</v>
      </c>
      <c r="E44" s="354" t="str">
        <f ca="1">INDEX(MC_Dispositivo!B:E,MATCH('Quantitativo_MG-262'!C44,MC_Dispositivo!B:B,0),4)</f>
        <v>tkm</v>
      </c>
      <c r="F44" s="356" cm="1">
        <f t="array" aca="1" ref="F44" ca="1">IF($BS$1="Todos",SUM(IF(($BS$1="todos")*(MC_Dispositivo!$B$54:$B$212=$C44),MC_Dispositivo!$F$54:$BE$212)),SUM(IF((MC_Dispositivo!$F$36:$BE$36=$BS$1)*(MC_Dispositivo!$B$54:$B$212=$C44),MC_Dispositivo!$F$54:$BE$212)))</f>
        <v>16562.7</v>
      </c>
      <c r="G44" s="357" cm="1">
        <f t="array" aca="1" ref="G44" ca="1">SUM(IF((MC_Dispositivo!$B$53:$B$189=$C44)*(MC_Dispositivo!$F$36:$BE$36=$BS$1)*(MC_Dispositivo!$F$43:$BE$43=G$1),MC_Dispositivo!$F$53:$BE$189))</f>
        <v>0</v>
      </c>
      <c r="H44" s="357" cm="1">
        <f t="array" aca="1" ref="H44" ca="1">SUM(IF((MC_Dispositivo!$B$53:$B$189=$C44)*(MC_Dispositivo!$F$36:$BE$36=$BS$1)*(MC_Dispositivo!$F$43:$BE$43=H$1),MC_Dispositivo!$F$53:$BE$189))</f>
        <v>0</v>
      </c>
      <c r="I44" s="357" cm="1">
        <f t="array" aca="1" ref="I44" ca="1">SUM(IF((MC_Dispositivo!$B$53:$B$189=$C44)*(MC_Dispositivo!$F$36:$BE$36=$BS$1)*(MC_Dispositivo!$F$43:$BE$43=I$1),MC_Dispositivo!$F$53:$BE$189))</f>
        <v>7055.1</v>
      </c>
      <c r="J44" s="357" cm="1">
        <f t="array" aca="1" ref="J44" ca="1">SUM(IF((MC_Dispositivo!$B$53:$B$189=$C44)*(MC_Dispositivo!$F$36:$BE$36=$BS$1)*(MC_Dispositivo!$F$43:$BE$43=J$1),MC_Dispositivo!$F$53:$BE$189))</f>
        <v>2376.9</v>
      </c>
      <c r="K44" s="357" cm="1">
        <f t="array" aca="1" ref="K44" ca="1">SUM(IF((MC_Dispositivo!$B$53:$B$189=$C44)*(MC_Dispositivo!$F$36:$BE$36=$BS$1)*(MC_Dispositivo!$F$43:$BE$43=K$1),MC_Dispositivo!$F$53:$BE$189))</f>
        <v>4753.8</v>
      </c>
      <c r="L44" s="357" cm="1">
        <f t="array" aca="1" ref="L44" ca="1">SUM(IF((MC_Dispositivo!$B$53:$B$189=$C44)*(MC_Dispositivo!$F$36:$BE$36=$BS$1)*(MC_Dispositivo!$F$43:$BE$43=L$1),MC_Dispositivo!$F$53:$BE$189))</f>
        <v>2376.9</v>
      </c>
      <c r="M44" s="357" cm="1">
        <f t="array" aca="1" ref="M44" ca="1">SUM(IF((MC_Dispositivo!$B$53:$B$189=$C44)*(MC_Dispositivo!$F$36:$BE$36=$BS$1)*(MC_Dispositivo!$F$43:$BE$43=M$1),MC_Dispositivo!$F$53:$BE$189))</f>
        <v>0</v>
      </c>
      <c r="N44" s="357" cm="1">
        <f t="array" aca="1" ref="N44" ca="1">SUM(IF((MC_Dispositivo!$B$53:$B$189=$C44)*(MC_Dispositivo!$F$36:$BE$36=$BS$1)*(MC_Dispositivo!$F$43:$BE$43=N$1),MC_Dispositivo!$F$53:$BE$189))</f>
        <v>0</v>
      </c>
      <c r="O44" s="357" cm="1">
        <f t="array" aca="1" ref="O44" ca="1">SUM(IF((MC_Dispositivo!$B$53:$B$189=$C44)*(MC_Dispositivo!$F$36:$BE$36=$BS$1)*(MC_Dispositivo!$F$43:$BE$43=O$1),MC_Dispositivo!$F$53:$BE$189))</f>
        <v>0</v>
      </c>
      <c r="P44" s="357" cm="1">
        <f t="array" aca="1" ref="P44" ca="1">SUM(IF((MC_Dispositivo!$B$53:$B$189=$C44)*(MC_Dispositivo!$F$36:$BE$36=$BS$1)*(MC_Dispositivo!$F$43:$BE$43=P$1),MC_Dispositivo!$F$53:$BE$189))</f>
        <v>0</v>
      </c>
      <c r="Q44" s="357" cm="1">
        <f t="array" aca="1" ref="Q44" ca="1">SUM(IF((MC_Dispositivo!$B$53:$B$189=$C44)*(MC_Dispositivo!$F$36:$BE$36=$BS$1)*(MC_Dispositivo!$F$43:$BE$43=Q$1),MC_Dispositivo!$F$53:$BE$189))</f>
        <v>0</v>
      </c>
      <c r="R44" s="357" cm="1">
        <f t="array" aca="1" ref="R44" ca="1">SUM(IF((MC_Dispositivo!$B$53:$B$189=$C44)*(MC_Dispositivo!$F$36:$BE$36=$BS$1)*(MC_Dispositivo!$F$43:$BE$43=R$1),MC_Dispositivo!$F$53:$BE$189))</f>
        <v>0</v>
      </c>
      <c r="S44" s="357" cm="1">
        <f t="array" aca="1" ref="S44" ca="1">SUM(IF((MC_Dispositivo!$B$53:$B$189=$C44)*(MC_Dispositivo!$F$36:$BE$36=$BS$1)*(MC_Dispositivo!$F$43:$BE$43=S$1),MC_Dispositivo!$F$53:$BE$189))</f>
        <v>0</v>
      </c>
      <c r="T44" s="357" cm="1">
        <f t="array" aca="1" ref="T44" ca="1">SUM(IF((MC_Dispositivo!$B$53:$B$189=$C44)*(MC_Dispositivo!$F$36:$BE$36=$BS$1)*(MC_Dispositivo!$F$43:$BE$43=T$1),MC_Dispositivo!$F$53:$BE$189))</f>
        <v>0</v>
      </c>
      <c r="U44" s="357" cm="1">
        <f t="array" aca="1" ref="U44" ca="1">SUM(IF((MC_Dispositivo!$B$53:$B$189=$C44)*(MC_Dispositivo!$F$36:$BE$36=$BS$1)*(MC_Dispositivo!$F$43:$BE$43=U$1),MC_Dispositivo!$F$53:$BE$189))</f>
        <v>0</v>
      </c>
      <c r="V44" s="357" cm="1">
        <f t="array" aca="1" ref="V44" ca="1">SUM(IF((MC_Dispositivo!$B$53:$B$189=$C44)*(MC_Dispositivo!$F$36:$BE$36=$BS$1)*(MC_Dispositivo!$F$43:$BE$43=V$1),MC_Dispositivo!$F$53:$BE$189))</f>
        <v>0</v>
      </c>
      <c r="W44" s="357" cm="1">
        <f t="array" aca="1" ref="W44" ca="1">SUM(IF((MC_Dispositivo!$B$53:$B$189=$C44)*(MC_Dispositivo!$F$36:$BE$36=$BS$1)*(MC_Dispositivo!$F$43:$BE$43=W$1),MC_Dispositivo!$F$53:$BE$189))</f>
        <v>0</v>
      </c>
      <c r="X44" s="357" cm="1">
        <f t="array" aca="1" ref="X44" ca="1">SUM(IF((MC_Dispositivo!$B$53:$B$189=$C44)*(MC_Dispositivo!$F$36:$BE$36=$BS$1)*(MC_Dispositivo!$F$43:$BE$43=X$1),MC_Dispositivo!$F$53:$BE$189))</f>
        <v>0</v>
      </c>
      <c r="Y44" s="357" cm="1">
        <f t="array" aca="1" ref="Y44" ca="1">SUM(IF((MC_Dispositivo!$B$53:$B$189=$C44)*(MC_Dispositivo!$F$36:$BE$36=$BS$1)*(MC_Dispositivo!$F$43:$BE$43=Y$1),MC_Dispositivo!$F$53:$BE$189))</f>
        <v>0</v>
      </c>
      <c r="Z44" s="357" cm="1">
        <f t="array" aca="1" ref="Z44" ca="1">SUM(IF((MC_Dispositivo!$B$53:$B$189=$C44)*(MC_Dispositivo!$F$36:$BE$36=$BS$1)*(MC_Dispositivo!$F$43:$BE$43=Z$1),MC_Dispositivo!$F$53:$BE$189))</f>
        <v>0</v>
      </c>
      <c r="AA44" s="357" cm="1">
        <f t="array" aca="1" ref="AA44" ca="1">SUM(IF((MC_Dispositivo!$B$53:$B$189=$C44)*(MC_Dispositivo!$F$36:$BE$36=$BS$1)*(MC_Dispositivo!$F$43:$BE$43=AA$1),MC_Dispositivo!$F$53:$BE$189))</f>
        <v>0</v>
      </c>
      <c r="AB44" s="357" cm="1">
        <f t="array" aca="1" ref="AB44" ca="1">SUM(IF((MC_Dispositivo!$B$53:$B$189=$C44)*(MC_Dispositivo!$F$36:$BE$36=$BS$1)*(MC_Dispositivo!$F$43:$BE$43=AB$1),MC_Dispositivo!$F$53:$BE$189))</f>
        <v>0</v>
      </c>
      <c r="AC44" s="357" cm="1">
        <f t="array" aca="1" ref="AC44" ca="1">SUM(IF((MC_Dispositivo!$B$53:$B$189=$C44)*(MC_Dispositivo!$F$36:$BE$36=$BS$1)*(MC_Dispositivo!$F$43:$BE$43=AC$1),MC_Dispositivo!$F$53:$BE$189))</f>
        <v>0</v>
      </c>
      <c r="AD44" s="357" cm="1">
        <f t="array" aca="1" ref="AD44" ca="1">SUM(IF((MC_Dispositivo!$B$53:$B$189=$C44)*(MC_Dispositivo!$F$36:$BE$36=$BS$1)*(MC_Dispositivo!$F$43:$BE$43=AD$1),MC_Dispositivo!$F$53:$BE$189))</f>
        <v>0</v>
      </c>
      <c r="AE44" s="357" cm="1">
        <f t="array" aca="1" ref="AE44" ca="1">SUM(IF((MC_Dispositivo!$B$53:$B$189=$C44)*(MC_Dispositivo!$F$36:$BE$36=$BS$1)*(MC_Dispositivo!$F$43:$BE$43=AE$1),MC_Dispositivo!$F$53:$BE$189))</f>
        <v>0</v>
      </c>
      <c r="AF44" s="357" cm="1">
        <f t="array" aca="1" ref="AF44" ca="1">SUM(IF((MC_Dispositivo!$B$53:$B$189=$C44)*(MC_Dispositivo!$F$36:$BE$36=$BS$1)*(MC_Dispositivo!$F$43:$BE$43=AF$1),MC_Dispositivo!$F$53:$BE$189))</f>
        <v>0</v>
      </c>
      <c r="AG44" s="357" cm="1">
        <f t="array" aca="1" ref="AG44" ca="1">SUM(IF((MC_Dispositivo!$B$53:$B$189=$C44)*(MC_Dispositivo!$F$36:$BE$36=$BS$1)*(MC_Dispositivo!$F$43:$BE$43=AG$1),MC_Dispositivo!$F$53:$BE$189))</f>
        <v>0</v>
      </c>
      <c r="AH44" s="357" cm="1">
        <f t="array" aca="1" ref="AH44" ca="1">SUM(IF((MC_Dispositivo!$B$53:$B$189=$C44)*(MC_Dispositivo!$F$36:$BE$36=$BS$1)*(MC_Dispositivo!$F$43:$BE$43=AH$1),MC_Dispositivo!$F$53:$BE$189))</f>
        <v>0</v>
      </c>
      <c r="AI44" s="357" cm="1">
        <f t="array" aca="1" ref="AI44" ca="1">SUM(IF((MC_Dispositivo!$B$53:$B$189=$C44)*(MC_Dispositivo!$F$36:$BE$36=$BS$1)*(MC_Dispositivo!$F$43:$BE$43=AI$1),MC_Dispositivo!$F$53:$BE$189))</f>
        <v>0</v>
      </c>
      <c r="AJ44" s="357" cm="1">
        <f t="array" aca="1" ref="AJ44" ca="1">SUM(IF((MC_Dispositivo!$B$53:$B$189=$C44)*(MC_Dispositivo!$F$36:$BE$36=$BS$1)*(MC_Dispositivo!$F$43:$BE$43=AJ$1),MC_Dispositivo!$F$53:$BE$189))</f>
        <v>0</v>
      </c>
      <c r="AK44" s="358">
        <f ca="1">IF(A44="","",INDEX([10]TPU!$G:$G,MATCH($A44,[10]TPU!$A:$A,0)))</f>
        <v>2.13</v>
      </c>
      <c r="AL44" s="359">
        <f t="shared" ca="1" si="16"/>
        <v>0</v>
      </c>
      <c r="AM44" s="359">
        <f t="shared" ca="1" si="16"/>
        <v>0</v>
      </c>
      <c r="AN44" s="359">
        <f t="shared" ca="1" si="16"/>
        <v>15027.362999999999</v>
      </c>
      <c r="AO44" s="359">
        <f t="shared" ca="1" si="16"/>
        <v>5062.7969999999996</v>
      </c>
      <c r="AP44" s="359">
        <f t="shared" ca="1" si="16"/>
        <v>10125.593999999999</v>
      </c>
      <c r="AQ44" s="359">
        <f t="shared" ca="1" si="16"/>
        <v>5062.7969999999996</v>
      </c>
      <c r="AR44" s="359">
        <f t="shared" ca="1" si="16"/>
        <v>0</v>
      </c>
      <c r="AS44" s="359">
        <f t="shared" ca="1" si="16"/>
        <v>0</v>
      </c>
      <c r="AT44" s="359">
        <f t="shared" ca="1" si="16"/>
        <v>0</v>
      </c>
      <c r="AU44" s="359">
        <f t="shared" ca="1" si="16"/>
        <v>0</v>
      </c>
      <c r="AV44" s="359">
        <f t="shared" ca="1" si="16"/>
        <v>0</v>
      </c>
      <c r="AW44" s="359">
        <f t="shared" ca="1" si="16"/>
        <v>0</v>
      </c>
      <c r="AX44" s="359">
        <f t="shared" ca="1" si="16"/>
        <v>0</v>
      </c>
      <c r="AY44" s="359">
        <f t="shared" ca="1" si="16"/>
        <v>0</v>
      </c>
      <c r="AZ44" s="359">
        <f t="shared" ca="1" si="16"/>
        <v>0</v>
      </c>
      <c r="BA44" s="359">
        <f t="shared" ca="1" si="15"/>
        <v>0</v>
      </c>
      <c r="BB44" s="359">
        <f t="shared" ca="1" si="15"/>
        <v>0</v>
      </c>
      <c r="BC44" s="359">
        <f t="shared" ca="1" si="15"/>
        <v>0</v>
      </c>
      <c r="BD44" s="359">
        <f t="shared" ca="1" si="15"/>
        <v>0</v>
      </c>
      <c r="BE44" s="359">
        <f t="shared" ca="1" si="15"/>
        <v>0</v>
      </c>
      <c r="BF44" s="359">
        <f t="shared" ca="1" si="15"/>
        <v>0</v>
      </c>
      <c r="BG44" s="359">
        <f t="shared" ca="1" si="15"/>
        <v>0</v>
      </c>
      <c r="BH44" s="359">
        <f t="shared" ca="1" si="15"/>
        <v>0</v>
      </c>
      <c r="BI44" s="359">
        <f t="shared" ca="1" si="15"/>
        <v>0</v>
      </c>
      <c r="BJ44" s="359">
        <f t="shared" ca="1" si="15"/>
        <v>0</v>
      </c>
      <c r="BK44" s="359">
        <f t="shared" ca="1" si="15"/>
        <v>0</v>
      </c>
      <c r="BL44" s="359">
        <f t="shared" ca="1" si="15"/>
        <v>0</v>
      </c>
      <c r="BM44" s="359">
        <f t="shared" ca="1" si="15"/>
        <v>0</v>
      </c>
      <c r="BN44" s="359">
        <f t="shared" ca="1" si="15"/>
        <v>0</v>
      </c>
      <c r="BO44" s="359">
        <f t="shared" ca="1" si="15"/>
        <v>0</v>
      </c>
      <c r="BP44" s="358">
        <f t="shared" ca="1" si="4"/>
        <v>35278.550999999999</v>
      </c>
      <c r="BQ44" s="206"/>
      <c r="BR44" s="234" t="str">
        <f t="shared" si="5"/>
        <v/>
      </c>
      <c r="BU44" s="207"/>
    </row>
    <row r="45" spans="1:75" ht="20.100000000000001" customHeight="1" outlineLevel="1" x14ac:dyDescent="0.2">
      <c r="A45" s="354" t="str">
        <f ca="1">INDEX(MC_Dispositivo!B:E,MATCH('Quantitativo_MG-262'!C45,MC_Dispositivo!B:B,0),2)</f>
        <v>CA0003</v>
      </c>
      <c r="B45" s="354" t="str">
        <f ca="1">INDEX([10]TPU!$B:$B,MATCH($A45,[10]TPU!$A:$A,0))</f>
        <v>ANP</v>
      </c>
      <c r="C45" s="354" t="s">
        <v>97</v>
      </c>
      <c r="D45" s="355" t="str">
        <f ca="1">INDEX(MC_Dispositivo!B:E,MATCH('Quantitativo_MG-262'!C45,MC_Dispositivo!B:B,0),3)</f>
        <v>Transporte de material betuminoso</v>
      </c>
      <c r="E45" s="354" t="str">
        <f ca="1">INDEX(MC_Dispositivo!B:E,MATCH('Quantitativo_MG-262'!C45,MC_Dispositivo!B:B,0),4)</f>
        <v>Txkm</v>
      </c>
      <c r="F45" s="356" cm="1">
        <f t="array" aca="1" ref="F45" ca="1">IF($BS$1="Todos",SUM(IF(($BS$1="todos")*(MC_Dispositivo!$B$54:$B$212=$C45),MC_Dispositivo!$F$54:$BE$212)),SUM(IF((MC_Dispositivo!$F$36:$BE$36=$BS$1)*(MC_Dispositivo!$B$54:$B$212=$C45),MC_Dispositivo!$F$54:$BE$212)))</f>
        <v>439.26810832800004</v>
      </c>
      <c r="G45" s="357" cm="1">
        <f t="array" aca="1" ref="G45" ca="1">SUM(IF((MC_Dispositivo!$B$53:$B$189=$C45)*(MC_Dispositivo!$F$36:$BE$36=$BS$1)*(MC_Dispositivo!$F$43:$BE$43=G$1),MC_Dispositivo!$F$53:$BE$189))</f>
        <v>0</v>
      </c>
      <c r="H45" s="357" cm="1">
        <f t="array" aca="1" ref="H45" ca="1">SUM(IF((MC_Dispositivo!$B$53:$B$189=$C45)*(MC_Dispositivo!$F$36:$BE$36=$BS$1)*(MC_Dispositivo!$F$43:$BE$43=H$1),MC_Dispositivo!$F$53:$BE$189))</f>
        <v>0</v>
      </c>
      <c r="I45" s="357" cm="1">
        <f t="array" aca="1" ref="I45" ca="1">SUM(IF((MC_Dispositivo!$B$53:$B$189=$C45)*(MC_Dispositivo!$F$36:$BE$36=$BS$1)*(MC_Dispositivo!$F$43:$BE$43=I$1),MC_Dispositivo!$F$53:$BE$189))</f>
        <v>193.193361864</v>
      </c>
      <c r="J45" s="357" cm="1">
        <f t="array" aca="1" ref="J45" ca="1">SUM(IF((MC_Dispositivo!$B$53:$B$189=$C45)*(MC_Dispositivo!$F$36:$BE$36=$BS$1)*(MC_Dispositivo!$F$43:$BE$43=J$1),MC_Dispositivo!$F$53:$BE$189))</f>
        <v>61.518686616000004</v>
      </c>
      <c r="K45" s="357" cm="1">
        <f t="array" aca="1" ref="K45" ca="1">SUM(IF((MC_Dispositivo!$B$53:$B$189=$C45)*(MC_Dispositivo!$F$36:$BE$36=$BS$1)*(MC_Dispositivo!$F$43:$BE$43=K$1),MC_Dispositivo!$F$53:$BE$189))</f>
        <v>123.03737323200001</v>
      </c>
      <c r="L45" s="357" cm="1">
        <f t="array" aca="1" ref="L45" ca="1">SUM(IF((MC_Dispositivo!$B$53:$B$189=$C45)*(MC_Dispositivo!$F$36:$BE$36=$BS$1)*(MC_Dispositivo!$F$43:$BE$43=L$1),MC_Dispositivo!$F$53:$BE$189))</f>
        <v>61.518686616000004</v>
      </c>
      <c r="M45" s="357" cm="1">
        <f t="array" aca="1" ref="M45" ca="1">SUM(IF((MC_Dispositivo!$B$53:$B$189=$C45)*(MC_Dispositivo!$F$36:$BE$36=$BS$1)*(MC_Dispositivo!$F$43:$BE$43=M$1),MC_Dispositivo!$F$53:$BE$189))</f>
        <v>0</v>
      </c>
      <c r="N45" s="357" cm="1">
        <f t="array" aca="1" ref="N45" ca="1">SUM(IF((MC_Dispositivo!$B$53:$B$189=$C45)*(MC_Dispositivo!$F$36:$BE$36=$BS$1)*(MC_Dispositivo!$F$43:$BE$43=N$1),MC_Dispositivo!$F$53:$BE$189))</f>
        <v>0</v>
      </c>
      <c r="O45" s="357" cm="1">
        <f t="array" aca="1" ref="O45" ca="1">SUM(IF((MC_Dispositivo!$B$53:$B$189=$C45)*(MC_Dispositivo!$F$36:$BE$36=$BS$1)*(MC_Dispositivo!$F$43:$BE$43=O$1),MC_Dispositivo!$F$53:$BE$189))</f>
        <v>0</v>
      </c>
      <c r="P45" s="357" cm="1">
        <f t="array" aca="1" ref="P45" ca="1">SUM(IF((MC_Dispositivo!$B$53:$B$189=$C45)*(MC_Dispositivo!$F$36:$BE$36=$BS$1)*(MC_Dispositivo!$F$43:$BE$43=P$1),MC_Dispositivo!$F$53:$BE$189))</f>
        <v>0</v>
      </c>
      <c r="Q45" s="357" cm="1">
        <f t="array" aca="1" ref="Q45" ca="1">SUM(IF((MC_Dispositivo!$B$53:$B$189=$C45)*(MC_Dispositivo!$F$36:$BE$36=$BS$1)*(MC_Dispositivo!$F$43:$BE$43=Q$1),MC_Dispositivo!$F$53:$BE$189))</f>
        <v>0</v>
      </c>
      <c r="R45" s="357" cm="1">
        <f t="array" aca="1" ref="R45" ca="1">SUM(IF((MC_Dispositivo!$B$53:$B$189=$C45)*(MC_Dispositivo!$F$36:$BE$36=$BS$1)*(MC_Dispositivo!$F$43:$BE$43=R$1),MC_Dispositivo!$F$53:$BE$189))</f>
        <v>0</v>
      </c>
      <c r="S45" s="357" cm="1">
        <f t="array" aca="1" ref="S45" ca="1">SUM(IF((MC_Dispositivo!$B$53:$B$189=$C45)*(MC_Dispositivo!$F$36:$BE$36=$BS$1)*(MC_Dispositivo!$F$43:$BE$43=S$1),MC_Dispositivo!$F$53:$BE$189))</f>
        <v>0</v>
      </c>
      <c r="T45" s="357" cm="1">
        <f t="array" aca="1" ref="T45" ca="1">SUM(IF((MC_Dispositivo!$B$53:$B$189=$C45)*(MC_Dispositivo!$F$36:$BE$36=$BS$1)*(MC_Dispositivo!$F$43:$BE$43=T$1),MC_Dispositivo!$F$53:$BE$189))</f>
        <v>0</v>
      </c>
      <c r="U45" s="357" cm="1">
        <f t="array" aca="1" ref="U45" ca="1">SUM(IF((MC_Dispositivo!$B$53:$B$189=$C45)*(MC_Dispositivo!$F$36:$BE$36=$BS$1)*(MC_Dispositivo!$F$43:$BE$43=U$1),MC_Dispositivo!$F$53:$BE$189))</f>
        <v>0</v>
      </c>
      <c r="V45" s="357" cm="1">
        <f t="array" aca="1" ref="V45" ca="1">SUM(IF((MC_Dispositivo!$B$53:$B$189=$C45)*(MC_Dispositivo!$F$36:$BE$36=$BS$1)*(MC_Dispositivo!$F$43:$BE$43=V$1),MC_Dispositivo!$F$53:$BE$189))</f>
        <v>0</v>
      </c>
      <c r="W45" s="357" cm="1">
        <f t="array" aca="1" ref="W45" ca="1">SUM(IF((MC_Dispositivo!$B$53:$B$189=$C45)*(MC_Dispositivo!$F$36:$BE$36=$BS$1)*(MC_Dispositivo!$F$43:$BE$43=W$1),MC_Dispositivo!$F$53:$BE$189))</f>
        <v>0</v>
      </c>
      <c r="X45" s="357" cm="1">
        <f t="array" aca="1" ref="X45" ca="1">SUM(IF((MC_Dispositivo!$B$53:$B$189=$C45)*(MC_Dispositivo!$F$36:$BE$36=$BS$1)*(MC_Dispositivo!$F$43:$BE$43=X$1),MC_Dispositivo!$F$53:$BE$189))</f>
        <v>0</v>
      </c>
      <c r="Y45" s="357" cm="1">
        <f t="array" aca="1" ref="Y45" ca="1">SUM(IF((MC_Dispositivo!$B$53:$B$189=$C45)*(MC_Dispositivo!$F$36:$BE$36=$BS$1)*(MC_Dispositivo!$F$43:$BE$43=Y$1),MC_Dispositivo!$F$53:$BE$189))</f>
        <v>0</v>
      </c>
      <c r="Z45" s="357" cm="1">
        <f t="array" aca="1" ref="Z45" ca="1">SUM(IF((MC_Dispositivo!$B$53:$B$189=$C45)*(MC_Dispositivo!$F$36:$BE$36=$BS$1)*(MC_Dispositivo!$F$43:$BE$43=Z$1),MC_Dispositivo!$F$53:$BE$189))</f>
        <v>0</v>
      </c>
      <c r="AA45" s="357" cm="1">
        <f t="array" aca="1" ref="AA45" ca="1">SUM(IF((MC_Dispositivo!$B$53:$B$189=$C45)*(MC_Dispositivo!$F$36:$BE$36=$BS$1)*(MC_Dispositivo!$F$43:$BE$43=AA$1),MC_Dispositivo!$F$53:$BE$189))</f>
        <v>0</v>
      </c>
      <c r="AB45" s="357" cm="1">
        <f t="array" aca="1" ref="AB45" ca="1">SUM(IF((MC_Dispositivo!$B$53:$B$189=$C45)*(MC_Dispositivo!$F$36:$BE$36=$BS$1)*(MC_Dispositivo!$F$43:$BE$43=AB$1),MC_Dispositivo!$F$53:$BE$189))</f>
        <v>0</v>
      </c>
      <c r="AC45" s="357" cm="1">
        <f t="array" aca="1" ref="AC45" ca="1">SUM(IF((MC_Dispositivo!$B$53:$B$189=$C45)*(MC_Dispositivo!$F$36:$BE$36=$BS$1)*(MC_Dispositivo!$F$43:$BE$43=AC$1),MC_Dispositivo!$F$53:$BE$189))</f>
        <v>0</v>
      </c>
      <c r="AD45" s="357" cm="1">
        <f t="array" aca="1" ref="AD45" ca="1">SUM(IF((MC_Dispositivo!$B$53:$B$189=$C45)*(MC_Dispositivo!$F$36:$BE$36=$BS$1)*(MC_Dispositivo!$F$43:$BE$43=AD$1),MC_Dispositivo!$F$53:$BE$189))</f>
        <v>0</v>
      </c>
      <c r="AE45" s="357" cm="1">
        <f t="array" aca="1" ref="AE45" ca="1">SUM(IF((MC_Dispositivo!$B$53:$B$189=$C45)*(MC_Dispositivo!$F$36:$BE$36=$BS$1)*(MC_Dispositivo!$F$43:$BE$43=AE$1),MC_Dispositivo!$F$53:$BE$189))</f>
        <v>0</v>
      </c>
      <c r="AF45" s="357" cm="1">
        <f t="array" aca="1" ref="AF45" ca="1">SUM(IF((MC_Dispositivo!$B$53:$B$189=$C45)*(MC_Dispositivo!$F$36:$BE$36=$BS$1)*(MC_Dispositivo!$F$43:$BE$43=AF$1),MC_Dispositivo!$F$53:$BE$189))</f>
        <v>0</v>
      </c>
      <c r="AG45" s="357" cm="1">
        <f t="array" aca="1" ref="AG45" ca="1">SUM(IF((MC_Dispositivo!$B$53:$B$189=$C45)*(MC_Dispositivo!$F$36:$BE$36=$BS$1)*(MC_Dispositivo!$F$43:$BE$43=AG$1),MC_Dispositivo!$F$53:$BE$189))</f>
        <v>0</v>
      </c>
      <c r="AH45" s="357" cm="1">
        <f t="array" aca="1" ref="AH45" ca="1">SUM(IF((MC_Dispositivo!$B$53:$B$189=$C45)*(MC_Dispositivo!$F$36:$BE$36=$BS$1)*(MC_Dispositivo!$F$43:$BE$43=AH$1),MC_Dispositivo!$F$53:$BE$189))</f>
        <v>0</v>
      </c>
      <c r="AI45" s="357" cm="1">
        <f t="array" aca="1" ref="AI45" ca="1">SUM(IF((MC_Dispositivo!$B$53:$B$189=$C45)*(MC_Dispositivo!$F$36:$BE$36=$BS$1)*(MC_Dispositivo!$F$43:$BE$43=AI$1),MC_Dispositivo!$F$53:$BE$189))</f>
        <v>0</v>
      </c>
      <c r="AJ45" s="357" cm="1">
        <f t="array" aca="1" ref="AJ45" ca="1">SUM(IF((MC_Dispositivo!$B$53:$B$189=$C45)*(MC_Dispositivo!$F$36:$BE$36=$BS$1)*(MC_Dispositivo!$F$43:$BE$43=AJ$1),MC_Dispositivo!$F$53:$BE$189))</f>
        <v>0</v>
      </c>
      <c r="AK45" s="358">
        <f ca="1">IF(A45="","",INDEX([10]TPU!$G:$G,MATCH($A45,[10]TPU!$A:$A,0)))</f>
        <v>231.08</v>
      </c>
      <c r="AL45" s="359">
        <f t="shared" ca="1" si="16"/>
        <v>0</v>
      </c>
      <c r="AM45" s="359">
        <f t="shared" ca="1" si="16"/>
        <v>0</v>
      </c>
      <c r="AN45" s="359">
        <f t="shared" ca="1" si="16"/>
        <v>44643.122059533125</v>
      </c>
      <c r="AO45" s="359">
        <f t="shared" ca="1" si="16"/>
        <v>14215.738103225282</v>
      </c>
      <c r="AP45" s="359">
        <f t="shared" ca="1" si="16"/>
        <v>28431.476206450563</v>
      </c>
      <c r="AQ45" s="359">
        <f t="shared" ca="1" si="16"/>
        <v>14215.738103225282</v>
      </c>
      <c r="AR45" s="359">
        <f t="shared" ca="1" si="16"/>
        <v>0</v>
      </c>
      <c r="AS45" s="359">
        <f t="shared" ca="1" si="16"/>
        <v>0</v>
      </c>
      <c r="AT45" s="359">
        <f t="shared" ca="1" si="16"/>
        <v>0</v>
      </c>
      <c r="AU45" s="359">
        <f t="shared" ca="1" si="16"/>
        <v>0</v>
      </c>
      <c r="AV45" s="359">
        <f t="shared" ca="1" si="16"/>
        <v>0</v>
      </c>
      <c r="AW45" s="359">
        <f t="shared" ca="1" si="16"/>
        <v>0</v>
      </c>
      <c r="AX45" s="359">
        <f t="shared" ca="1" si="16"/>
        <v>0</v>
      </c>
      <c r="AY45" s="359">
        <f t="shared" ca="1" si="16"/>
        <v>0</v>
      </c>
      <c r="AZ45" s="359">
        <f t="shared" ca="1" si="16"/>
        <v>0</v>
      </c>
      <c r="BA45" s="359">
        <f t="shared" ca="1" si="15"/>
        <v>0</v>
      </c>
      <c r="BB45" s="359">
        <f t="shared" ca="1" si="15"/>
        <v>0</v>
      </c>
      <c r="BC45" s="359">
        <f t="shared" ca="1" si="15"/>
        <v>0</v>
      </c>
      <c r="BD45" s="359">
        <f t="shared" ca="1" si="15"/>
        <v>0</v>
      </c>
      <c r="BE45" s="359">
        <f t="shared" ca="1" si="15"/>
        <v>0</v>
      </c>
      <c r="BF45" s="359">
        <f t="shared" ca="1" si="15"/>
        <v>0</v>
      </c>
      <c r="BG45" s="359">
        <f t="shared" ca="1" si="15"/>
        <v>0</v>
      </c>
      <c r="BH45" s="359">
        <f t="shared" ca="1" si="15"/>
        <v>0</v>
      </c>
      <c r="BI45" s="359">
        <f t="shared" ca="1" si="15"/>
        <v>0</v>
      </c>
      <c r="BJ45" s="359">
        <f t="shared" ca="1" si="15"/>
        <v>0</v>
      </c>
      <c r="BK45" s="359">
        <f t="shared" ca="1" si="15"/>
        <v>0</v>
      </c>
      <c r="BL45" s="359">
        <f t="shared" ca="1" si="15"/>
        <v>0</v>
      </c>
      <c r="BM45" s="359">
        <f t="shared" ca="1" si="15"/>
        <v>0</v>
      </c>
      <c r="BN45" s="359">
        <f t="shared" ca="1" si="15"/>
        <v>0</v>
      </c>
      <c r="BO45" s="359">
        <f t="shared" ca="1" si="15"/>
        <v>0</v>
      </c>
      <c r="BP45" s="358">
        <f t="shared" ca="1" si="4"/>
        <v>101506.07447243425</v>
      </c>
      <c r="BQ45" s="206"/>
      <c r="BR45" s="234" t="str">
        <f t="shared" si="5"/>
        <v/>
      </c>
      <c r="BU45" s="207"/>
    </row>
    <row r="46" spans="1:75" ht="20.100000000000001" customHeight="1" outlineLevel="1" x14ac:dyDescent="0.2">
      <c r="A46" s="354" t="str">
        <f ca="1">INDEX(MC_Dispositivo!B:E,MATCH('Quantitativo_MG-262'!C46,MC_Dispositivo!B:B,0),2)</f>
        <v>RO-00881</v>
      </c>
      <c r="B46" s="354" t="str">
        <f ca="1">INDEX([10]TPU!$B:$B,MATCH($A46,[10]TPU!$A:$A,0))</f>
        <v>SICOR</v>
      </c>
      <c r="C46" s="354" t="s">
        <v>100</v>
      </c>
      <c r="D46" s="355" t="str">
        <f ca="1">INDEX(MC_Dispositivo!B:E,MATCH('Quantitativo_MG-262'!C46,MC_Dispositivo!B:B,0),3)</f>
        <v>Transporte com caminhão basculante de 6 m³ - rodovia pavimentada</v>
      </c>
      <c r="E46" s="354" t="str">
        <f ca="1">INDEX(MC_Dispositivo!B:E,MATCH('Quantitativo_MG-262'!C46,MC_Dispositivo!B:B,0),4)</f>
        <v>txkm</v>
      </c>
      <c r="F46" s="356" cm="1">
        <f t="array" aca="1" ref="F46" ca="1">IF($BS$1="Todos",SUM(IF(($BS$1="todos")*(MC_Dispositivo!$B$54:$B$212=$C46),MC_Dispositivo!$F$54:$BE$212)),SUM(IF((MC_Dispositivo!$F$36:$BE$36=$BS$1)*(MC_Dispositivo!$B$54:$B$212=$C46),MC_Dispositivo!$F$54:$BE$212)))</f>
        <v>934984.32</v>
      </c>
      <c r="G46" s="357" cm="1">
        <f t="array" aca="1" ref="G46" ca="1">SUM(IF((MC_Dispositivo!$B$53:$B$189=$C46)*(MC_Dispositivo!$F$36:$BE$36=$BS$1)*(MC_Dispositivo!$F$43:$BE$43=G$1),MC_Dispositivo!$F$53:$BE$189))</f>
        <v>0</v>
      </c>
      <c r="H46" s="357" cm="1">
        <f t="array" aca="1" ref="H46" ca="1">SUM(IF((MC_Dispositivo!$B$53:$B$189=$C46)*(MC_Dispositivo!$F$36:$BE$36=$BS$1)*(MC_Dispositivo!$F$43:$BE$43=H$1),MC_Dispositivo!$F$53:$BE$189))</f>
        <v>0</v>
      </c>
      <c r="I46" s="357" cm="1">
        <f t="array" aca="1" ref="I46" ca="1">SUM(IF((MC_Dispositivo!$B$53:$B$189=$C46)*(MC_Dispositivo!$F$36:$BE$36=$BS$1)*(MC_Dispositivo!$F$43:$BE$43=I$1),MC_Dispositivo!$F$53:$BE$189))</f>
        <v>424765.44</v>
      </c>
      <c r="J46" s="357" cm="1">
        <f t="array" aca="1" ref="J46" ca="1">SUM(IF((MC_Dispositivo!$B$53:$B$189=$C46)*(MC_Dispositivo!$F$36:$BE$36=$BS$1)*(MC_Dispositivo!$F$43:$BE$43=J$1),MC_Dispositivo!$F$53:$BE$189))</f>
        <v>127554.72</v>
      </c>
      <c r="K46" s="357" cm="1">
        <f t="array" aca="1" ref="K46" ca="1">SUM(IF((MC_Dispositivo!$B$53:$B$189=$C46)*(MC_Dispositivo!$F$36:$BE$36=$BS$1)*(MC_Dispositivo!$F$43:$BE$43=K$1),MC_Dispositivo!$F$53:$BE$189))</f>
        <v>255109.44</v>
      </c>
      <c r="L46" s="357" cm="1">
        <f t="array" aca="1" ref="L46" ca="1">SUM(IF((MC_Dispositivo!$B$53:$B$189=$C46)*(MC_Dispositivo!$F$36:$BE$36=$BS$1)*(MC_Dispositivo!$F$43:$BE$43=L$1),MC_Dispositivo!$F$53:$BE$189))</f>
        <v>127554.72</v>
      </c>
      <c r="M46" s="357" cm="1">
        <f t="array" aca="1" ref="M46" ca="1">SUM(IF((MC_Dispositivo!$B$53:$B$189=$C46)*(MC_Dispositivo!$F$36:$BE$36=$BS$1)*(MC_Dispositivo!$F$43:$BE$43=M$1),MC_Dispositivo!$F$53:$BE$189))</f>
        <v>0</v>
      </c>
      <c r="N46" s="357" cm="1">
        <f t="array" aca="1" ref="N46" ca="1">SUM(IF((MC_Dispositivo!$B$53:$B$189=$C46)*(MC_Dispositivo!$F$36:$BE$36=$BS$1)*(MC_Dispositivo!$F$43:$BE$43=N$1),MC_Dispositivo!$F$53:$BE$189))</f>
        <v>0</v>
      </c>
      <c r="O46" s="357" cm="1">
        <f t="array" aca="1" ref="O46" ca="1">SUM(IF((MC_Dispositivo!$B$53:$B$189=$C46)*(MC_Dispositivo!$F$36:$BE$36=$BS$1)*(MC_Dispositivo!$F$43:$BE$43=O$1),MC_Dispositivo!$F$53:$BE$189))</f>
        <v>0</v>
      </c>
      <c r="P46" s="357" cm="1">
        <f t="array" aca="1" ref="P46" ca="1">SUM(IF((MC_Dispositivo!$B$53:$B$189=$C46)*(MC_Dispositivo!$F$36:$BE$36=$BS$1)*(MC_Dispositivo!$F$43:$BE$43=P$1),MC_Dispositivo!$F$53:$BE$189))</f>
        <v>0</v>
      </c>
      <c r="Q46" s="357" cm="1">
        <f t="array" aca="1" ref="Q46" ca="1">SUM(IF((MC_Dispositivo!$B$53:$B$189=$C46)*(MC_Dispositivo!$F$36:$BE$36=$BS$1)*(MC_Dispositivo!$F$43:$BE$43=Q$1),MC_Dispositivo!$F$53:$BE$189))</f>
        <v>0</v>
      </c>
      <c r="R46" s="357" cm="1">
        <f t="array" aca="1" ref="R46" ca="1">SUM(IF((MC_Dispositivo!$B$53:$B$189=$C46)*(MC_Dispositivo!$F$36:$BE$36=$BS$1)*(MC_Dispositivo!$F$43:$BE$43=R$1),MC_Dispositivo!$F$53:$BE$189))</f>
        <v>0</v>
      </c>
      <c r="S46" s="357" cm="1">
        <f t="array" aca="1" ref="S46" ca="1">SUM(IF((MC_Dispositivo!$B$53:$B$189=$C46)*(MC_Dispositivo!$F$36:$BE$36=$BS$1)*(MC_Dispositivo!$F$43:$BE$43=S$1),MC_Dispositivo!$F$53:$BE$189))</f>
        <v>0</v>
      </c>
      <c r="T46" s="357" cm="1">
        <f t="array" aca="1" ref="T46" ca="1">SUM(IF((MC_Dispositivo!$B$53:$B$189=$C46)*(MC_Dispositivo!$F$36:$BE$36=$BS$1)*(MC_Dispositivo!$F$43:$BE$43=T$1),MC_Dispositivo!$F$53:$BE$189))</f>
        <v>0</v>
      </c>
      <c r="U46" s="357" cm="1">
        <f t="array" aca="1" ref="U46" ca="1">SUM(IF((MC_Dispositivo!$B$53:$B$189=$C46)*(MC_Dispositivo!$F$36:$BE$36=$BS$1)*(MC_Dispositivo!$F$43:$BE$43=U$1),MC_Dispositivo!$F$53:$BE$189))</f>
        <v>0</v>
      </c>
      <c r="V46" s="357" cm="1">
        <f t="array" aca="1" ref="V46" ca="1">SUM(IF((MC_Dispositivo!$B$53:$B$189=$C46)*(MC_Dispositivo!$F$36:$BE$36=$BS$1)*(MC_Dispositivo!$F$43:$BE$43=V$1),MC_Dispositivo!$F$53:$BE$189))</f>
        <v>0</v>
      </c>
      <c r="W46" s="357" cm="1">
        <f t="array" aca="1" ref="W46" ca="1">SUM(IF((MC_Dispositivo!$B$53:$B$189=$C46)*(MC_Dispositivo!$F$36:$BE$36=$BS$1)*(MC_Dispositivo!$F$43:$BE$43=W$1),MC_Dispositivo!$F$53:$BE$189))</f>
        <v>0</v>
      </c>
      <c r="X46" s="357" cm="1">
        <f t="array" aca="1" ref="X46" ca="1">SUM(IF((MC_Dispositivo!$B$53:$B$189=$C46)*(MC_Dispositivo!$F$36:$BE$36=$BS$1)*(MC_Dispositivo!$F$43:$BE$43=X$1),MC_Dispositivo!$F$53:$BE$189))</f>
        <v>0</v>
      </c>
      <c r="Y46" s="357" cm="1">
        <f t="array" aca="1" ref="Y46" ca="1">SUM(IF((MC_Dispositivo!$B$53:$B$189=$C46)*(MC_Dispositivo!$F$36:$BE$36=$BS$1)*(MC_Dispositivo!$F$43:$BE$43=Y$1),MC_Dispositivo!$F$53:$BE$189))</f>
        <v>0</v>
      </c>
      <c r="Z46" s="357" cm="1">
        <f t="array" aca="1" ref="Z46" ca="1">SUM(IF((MC_Dispositivo!$B$53:$B$189=$C46)*(MC_Dispositivo!$F$36:$BE$36=$BS$1)*(MC_Dispositivo!$F$43:$BE$43=Z$1),MC_Dispositivo!$F$53:$BE$189))</f>
        <v>0</v>
      </c>
      <c r="AA46" s="357" cm="1">
        <f t="array" aca="1" ref="AA46" ca="1">SUM(IF((MC_Dispositivo!$B$53:$B$189=$C46)*(MC_Dispositivo!$F$36:$BE$36=$BS$1)*(MC_Dispositivo!$F$43:$BE$43=AA$1),MC_Dispositivo!$F$53:$BE$189))</f>
        <v>0</v>
      </c>
      <c r="AB46" s="357" cm="1">
        <f t="array" aca="1" ref="AB46" ca="1">SUM(IF((MC_Dispositivo!$B$53:$B$189=$C46)*(MC_Dispositivo!$F$36:$BE$36=$BS$1)*(MC_Dispositivo!$F$43:$BE$43=AB$1),MC_Dispositivo!$F$53:$BE$189))</f>
        <v>0</v>
      </c>
      <c r="AC46" s="357" cm="1">
        <f t="array" aca="1" ref="AC46" ca="1">SUM(IF((MC_Dispositivo!$B$53:$B$189=$C46)*(MC_Dispositivo!$F$36:$BE$36=$BS$1)*(MC_Dispositivo!$F$43:$BE$43=AC$1),MC_Dispositivo!$F$53:$BE$189))</f>
        <v>0</v>
      </c>
      <c r="AD46" s="357" cm="1">
        <f t="array" aca="1" ref="AD46" ca="1">SUM(IF((MC_Dispositivo!$B$53:$B$189=$C46)*(MC_Dispositivo!$F$36:$BE$36=$BS$1)*(MC_Dispositivo!$F$43:$BE$43=AD$1),MC_Dispositivo!$F$53:$BE$189))</f>
        <v>0</v>
      </c>
      <c r="AE46" s="357" cm="1">
        <f t="array" aca="1" ref="AE46" ca="1">SUM(IF((MC_Dispositivo!$B$53:$B$189=$C46)*(MC_Dispositivo!$F$36:$BE$36=$BS$1)*(MC_Dispositivo!$F$43:$BE$43=AE$1),MC_Dispositivo!$F$53:$BE$189))</f>
        <v>0</v>
      </c>
      <c r="AF46" s="357" cm="1">
        <f t="array" aca="1" ref="AF46" ca="1">SUM(IF((MC_Dispositivo!$B$53:$B$189=$C46)*(MC_Dispositivo!$F$36:$BE$36=$BS$1)*(MC_Dispositivo!$F$43:$BE$43=AF$1),MC_Dispositivo!$F$53:$BE$189))</f>
        <v>0</v>
      </c>
      <c r="AG46" s="357" cm="1">
        <f t="array" aca="1" ref="AG46" ca="1">SUM(IF((MC_Dispositivo!$B$53:$B$189=$C46)*(MC_Dispositivo!$F$36:$BE$36=$BS$1)*(MC_Dispositivo!$F$43:$BE$43=AG$1),MC_Dispositivo!$F$53:$BE$189))</f>
        <v>0</v>
      </c>
      <c r="AH46" s="357" cm="1">
        <f t="array" aca="1" ref="AH46" ca="1">SUM(IF((MC_Dispositivo!$B$53:$B$189=$C46)*(MC_Dispositivo!$F$36:$BE$36=$BS$1)*(MC_Dispositivo!$F$43:$BE$43=AH$1),MC_Dispositivo!$F$53:$BE$189))</f>
        <v>0</v>
      </c>
      <c r="AI46" s="357" cm="1">
        <f t="array" aca="1" ref="AI46" ca="1">SUM(IF((MC_Dispositivo!$B$53:$B$189=$C46)*(MC_Dispositivo!$F$36:$BE$36=$BS$1)*(MC_Dispositivo!$F$43:$BE$43=AI$1),MC_Dispositivo!$F$53:$BE$189))</f>
        <v>0</v>
      </c>
      <c r="AJ46" s="357" cm="1">
        <f t="array" aca="1" ref="AJ46" ca="1">SUM(IF((MC_Dispositivo!$B$53:$B$189=$C46)*(MC_Dispositivo!$F$36:$BE$36=$BS$1)*(MC_Dispositivo!$F$43:$BE$43=AJ$1),MC_Dispositivo!$F$53:$BE$189))</f>
        <v>0</v>
      </c>
      <c r="AK46" s="358">
        <f ca="1">IF(A46="","",INDEX([10]TPU!$G:$G,MATCH($A46,[10]TPU!$A:$A,0)))</f>
        <v>0.96</v>
      </c>
      <c r="AL46" s="359">
        <f t="shared" ca="1" si="16"/>
        <v>0</v>
      </c>
      <c r="AM46" s="359">
        <f t="shared" ca="1" si="16"/>
        <v>0</v>
      </c>
      <c r="AN46" s="359">
        <f t="shared" ca="1" si="16"/>
        <v>407774.8224</v>
      </c>
      <c r="AO46" s="359">
        <f t="shared" ca="1" si="16"/>
        <v>122452.5312</v>
      </c>
      <c r="AP46" s="359">
        <f t="shared" ca="1" si="16"/>
        <v>244905.0624</v>
      </c>
      <c r="AQ46" s="359">
        <f t="shared" ca="1" si="16"/>
        <v>122452.5312</v>
      </c>
      <c r="AR46" s="359">
        <f t="shared" ca="1" si="16"/>
        <v>0</v>
      </c>
      <c r="AS46" s="359">
        <f t="shared" ca="1" si="16"/>
        <v>0</v>
      </c>
      <c r="AT46" s="359">
        <f t="shared" ca="1" si="16"/>
        <v>0</v>
      </c>
      <c r="AU46" s="359">
        <f t="shared" ca="1" si="16"/>
        <v>0</v>
      </c>
      <c r="AV46" s="359">
        <f t="shared" ca="1" si="16"/>
        <v>0</v>
      </c>
      <c r="AW46" s="359">
        <f t="shared" ca="1" si="16"/>
        <v>0</v>
      </c>
      <c r="AX46" s="359">
        <f t="shared" ca="1" si="16"/>
        <v>0</v>
      </c>
      <c r="AY46" s="359">
        <f t="shared" ca="1" si="16"/>
        <v>0</v>
      </c>
      <c r="AZ46" s="359">
        <f t="shared" ca="1" si="16"/>
        <v>0</v>
      </c>
      <c r="BA46" s="359">
        <f t="shared" ca="1" si="15"/>
        <v>0</v>
      </c>
      <c r="BB46" s="359">
        <f t="shared" ca="1" si="15"/>
        <v>0</v>
      </c>
      <c r="BC46" s="359">
        <f t="shared" ca="1" si="15"/>
        <v>0</v>
      </c>
      <c r="BD46" s="359">
        <f t="shared" ca="1" si="15"/>
        <v>0</v>
      </c>
      <c r="BE46" s="359">
        <f t="shared" ca="1" si="15"/>
        <v>0</v>
      </c>
      <c r="BF46" s="359">
        <f t="shared" ca="1" si="15"/>
        <v>0</v>
      </c>
      <c r="BG46" s="359">
        <f t="shared" ca="1" si="15"/>
        <v>0</v>
      </c>
      <c r="BH46" s="359">
        <f t="shared" ca="1" si="15"/>
        <v>0</v>
      </c>
      <c r="BI46" s="359">
        <f t="shared" ca="1" si="15"/>
        <v>0</v>
      </c>
      <c r="BJ46" s="359">
        <f t="shared" ca="1" si="15"/>
        <v>0</v>
      </c>
      <c r="BK46" s="359">
        <f t="shared" ca="1" si="15"/>
        <v>0</v>
      </c>
      <c r="BL46" s="359">
        <f t="shared" ca="1" si="15"/>
        <v>0</v>
      </c>
      <c r="BM46" s="359">
        <f t="shared" ca="1" si="15"/>
        <v>0</v>
      </c>
      <c r="BN46" s="359">
        <f t="shared" ca="1" si="15"/>
        <v>0</v>
      </c>
      <c r="BO46" s="359">
        <f t="shared" ca="1" si="15"/>
        <v>0</v>
      </c>
      <c r="BP46" s="358">
        <f t="shared" ca="1" si="4"/>
        <v>897584.94719999994</v>
      </c>
      <c r="BQ46" s="206"/>
      <c r="BR46" s="234" t="str">
        <f t="shared" si="5"/>
        <v/>
      </c>
      <c r="BU46" s="207"/>
    </row>
    <row r="47" spans="1:75" ht="20.100000000000001" customHeight="1" outlineLevel="1" x14ac:dyDescent="0.2">
      <c r="A47" s="354" t="str">
        <f ca="1">INDEX(MC_Dispositivo!B:E,MATCH('Quantitativo_MG-262'!C47,MC_Dispositivo!B:B,0),2)</f>
        <v>ED-48492</v>
      </c>
      <c r="B47" s="354" t="str">
        <f ca="1">INDEX([10]TPU!$B:$B,MATCH($A47,[10]TPU!$A:$A,0))</f>
        <v>SICOR</v>
      </c>
      <c r="C47" s="354" t="s">
        <v>102</v>
      </c>
      <c r="D47" s="355" t="str">
        <f ca="1">INDEX(MC_Dispositivo!B:E,MATCH('Quantitativo_MG-262'!C47,MC_Dispositivo!B:B,0),3)</f>
        <v>demolição mecanizada de revestimento asfáltico, com equipamento pneumático, inclusive afastamento e empilhamento, exclusive transporte e retirada do material demolido</v>
      </c>
      <c r="E47" s="354" t="str">
        <f ca="1">INDEX(MC_Dispositivo!B:E,MATCH('Quantitativo_MG-262'!C47,MC_Dispositivo!B:B,0),4)</f>
        <v>m2</v>
      </c>
      <c r="F47" s="356" cm="1">
        <f t="array" aca="1" ref="F47" ca="1">IF($BS$1="Todos",SUM(IF(($BS$1="todos")*(MC_Dispositivo!$B$54:$B$212=$C47),MC_Dispositivo!$F$54:$BE$212)),SUM(IF((MC_Dispositivo!$F$36:$BE$36=$BS$1)*(MC_Dispositivo!$B$54:$B$212=$C47),MC_Dispositivo!$F$54:$BE$212)))</f>
        <v>0</v>
      </c>
      <c r="G47" s="357" cm="1">
        <f t="array" aca="1" ref="G47" ca="1">SUM(IF((MC_Dispositivo!$B$53:$B$189=$C47)*(MC_Dispositivo!$F$36:$BE$36=$BS$1)*(MC_Dispositivo!$F$43:$BE$43=G$1),MC_Dispositivo!$F$53:$BE$189))</f>
        <v>0</v>
      </c>
      <c r="H47" s="357" cm="1">
        <f t="array" aca="1" ref="H47" ca="1">SUM(IF((MC_Dispositivo!$B$53:$B$189=$C47)*(MC_Dispositivo!$F$36:$BE$36=$BS$1)*(MC_Dispositivo!$F$43:$BE$43=H$1),MC_Dispositivo!$F$53:$BE$189))</f>
        <v>0</v>
      </c>
      <c r="I47" s="357" cm="1">
        <f t="array" aca="1" ref="I47" ca="1">SUM(IF((MC_Dispositivo!$B$53:$B$189=$C47)*(MC_Dispositivo!$F$36:$BE$36=$BS$1)*(MC_Dispositivo!$F$43:$BE$43=I$1),MC_Dispositivo!$F$53:$BE$189))</f>
        <v>0</v>
      </c>
      <c r="J47" s="357" cm="1">
        <f t="array" aca="1" ref="J47" ca="1">SUM(IF((MC_Dispositivo!$B$53:$B$189=$C47)*(MC_Dispositivo!$F$36:$BE$36=$BS$1)*(MC_Dispositivo!$F$43:$BE$43=J$1),MC_Dispositivo!$F$53:$BE$189))</f>
        <v>0</v>
      </c>
      <c r="K47" s="357" cm="1">
        <f t="array" aca="1" ref="K47" ca="1">SUM(IF((MC_Dispositivo!$B$53:$B$189=$C47)*(MC_Dispositivo!$F$36:$BE$36=$BS$1)*(MC_Dispositivo!$F$43:$BE$43=K$1),MC_Dispositivo!$F$53:$BE$189))</f>
        <v>0</v>
      </c>
      <c r="L47" s="357" cm="1">
        <f t="array" aca="1" ref="L47" ca="1">SUM(IF((MC_Dispositivo!$B$53:$B$189=$C47)*(MC_Dispositivo!$F$36:$BE$36=$BS$1)*(MC_Dispositivo!$F$43:$BE$43=L$1),MC_Dispositivo!$F$53:$BE$189))</f>
        <v>0</v>
      </c>
      <c r="M47" s="357" cm="1">
        <f t="array" aca="1" ref="M47" ca="1">SUM(IF((MC_Dispositivo!$B$53:$B$189=$C47)*(MC_Dispositivo!$F$36:$BE$36=$BS$1)*(MC_Dispositivo!$F$43:$BE$43=M$1),MC_Dispositivo!$F$53:$BE$189))</f>
        <v>0</v>
      </c>
      <c r="N47" s="357" cm="1">
        <f t="array" aca="1" ref="N47" ca="1">SUM(IF((MC_Dispositivo!$B$53:$B$189=$C47)*(MC_Dispositivo!$F$36:$BE$36=$BS$1)*(MC_Dispositivo!$F$43:$BE$43=N$1),MC_Dispositivo!$F$53:$BE$189))</f>
        <v>0</v>
      </c>
      <c r="O47" s="357" cm="1">
        <f t="array" aca="1" ref="O47" ca="1">SUM(IF((MC_Dispositivo!$B$53:$B$189=$C47)*(MC_Dispositivo!$F$36:$BE$36=$BS$1)*(MC_Dispositivo!$F$43:$BE$43=O$1),MC_Dispositivo!$F$53:$BE$189))</f>
        <v>0</v>
      </c>
      <c r="P47" s="357" cm="1">
        <f t="array" aca="1" ref="P47" ca="1">SUM(IF((MC_Dispositivo!$B$53:$B$189=$C47)*(MC_Dispositivo!$F$36:$BE$36=$BS$1)*(MC_Dispositivo!$F$43:$BE$43=P$1),MC_Dispositivo!$F$53:$BE$189))</f>
        <v>0</v>
      </c>
      <c r="Q47" s="357" cm="1">
        <f t="array" aca="1" ref="Q47" ca="1">SUM(IF((MC_Dispositivo!$B$53:$B$189=$C47)*(MC_Dispositivo!$F$36:$BE$36=$BS$1)*(MC_Dispositivo!$F$43:$BE$43=Q$1),MC_Dispositivo!$F$53:$BE$189))</f>
        <v>0</v>
      </c>
      <c r="R47" s="357" cm="1">
        <f t="array" aca="1" ref="R47" ca="1">SUM(IF((MC_Dispositivo!$B$53:$B$189=$C47)*(MC_Dispositivo!$F$36:$BE$36=$BS$1)*(MC_Dispositivo!$F$43:$BE$43=R$1),MC_Dispositivo!$F$53:$BE$189))</f>
        <v>0</v>
      </c>
      <c r="S47" s="357" cm="1">
        <f t="array" aca="1" ref="S47" ca="1">SUM(IF((MC_Dispositivo!$B$53:$B$189=$C47)*(MC_Dispositivo!$F$36:$BE$36=$BS$1)*(MC_Dispositivo!$F$43:$BE$43=S$1),MC_Dispositivo!$F$53:$BE$189))</f>
        <v>0</v>
      </c>
      <c r="T47" s="357" cm="1">
        <f t="array" aca="1" ref="T47" ca="1">SUM(IF((MC_Dispositivo!$B$53:$B$189=$C47)*(MC_Dispositivo!$F$36:$BE$36=$BS$1)*(MC_Dispositivo!$F$43:$BE$43=T$1),MC_Dispositivo!$F$53:$BE$189))</f>
        <v>0</v>
      </c>
      <c r="U47" s="357" cm="1">
        <f t="array" aca="1" ref="U47" ca="1">SUM(IF((MC_Dispositivo!$B$53:$B$189=$C47)*(MC_Dispositivo!$F$36:$BE$36=$BS$1)*(MC_Dispositivo!$F$43:$BE$43=U$1),MC_Dispositivo!$F$53:$BE$189))</f>
        <v>0</v>
      </c>
      <c r="V47" s="357" cm="1">
        <f t="array" aca="1" ref="V47" ca="1">SUM(IF((MC_Dispositivo!$B$53:$B$189=$C47)*(MC_Dispositivo!$F$36:$BE$36=$BS$1)*(MC_Dispositivo!$F$43:$BE$43=V$1),MC_Dispositivo!$F$53:$BE$189))</f>
        <v>0</v>
      </c>
      <c r="W47" s="357" cm="1">
        <f t="array" aca="1" ref="W47" ca="1">SUM(IF((MC_Dispositivo!$B$53:$B$189=$C47)*(MC_Dispositivo!$F$36:$BE$36=$BS$1)*(MC_Dispositivo!$F$43:$BE$43=W$1),MC_Dispositivo!$F$53:$BE$189))</f>
        <v>0</v>
      </c>
      <c r="X47" s="357" cm="1">
        <f t="array" aca="1" ref="X47" ca="1">SUM(IF((MC_Dispositivo!$B$53:$B$189=$C47)*(MC_Dispositivo!$F$36:$BE$36=$BS$1)*(MC_Dispositivo!$F$43:$BE$43=X$1),MC_Dispositivo!$F$53:$BE$189))</f>
        <v>0</v>
      </c>
      <c r="Y47" s="357" cm="1">
        <f t="array" aca="1" ref="Y47" ca="1">SUM(IF((MC_Dispositivo!$B$53:$B$189=$C47)*(MC_Dispositivo!$F$36:$BE$36=$BS$1)*(MC_Dispositivo!$F$43:$BE$43=Y$1),MC_Dispositivo!$F$53:$BE$189))</f>
        <v>0</v>
      </c>
      <c r="Z47" s="357" cm="1">
        <f t="array" aca="1" ref="Z47" ca="1">SUM(IF((MC_Dispositivo!$B$53:$B$189=$C47)*(MC_Dispositivo!$F$36:$BE$36=$BS$1)*(MC_Dispositivo!$F$43:$BE$43=Z$1),MC_Dispositivo!$F$53:$BE$189))</f>
        <v>0</v>
      </c>
      <c r="AA47" s="357" cm="1">
        <f t="array" aca="1" ref="AA47" ca="1">SUM(IF((MC_Dispositivo!$B$53:$B$189=$C47)*(MC_Dispositivo!$F$36:$BE$36=$BS$1)*(MC_Dispositivo!$F$43:$BE$43=AA$1),MC_Dispositivo!$F$53:$BE$189))</f>
        <v>0</v>
      </c>
      <c r="AB47" s="357" cm="1">
        <f t="array" aca="1" ref="AB47" ca="1">SUM(IF((MC_Dispositivo!$B$53:$B$189=$C47)*(MC_Dispositivo!$F$36:$BE$36=$BS$1)*(MC_Dispositivo!$F$43:$BE$43=AB$1),MC_Dispositivo!$F$53:$BE$189))</f>
        <v>0</v>
      </c>
      <c r="AC47" s="357" cm="1">
        <f t="array" aca="1" ref="AC47" ca="1">SUM(IF((MC_Dispositivo!$B$53:$B$189=$C47)*(MC_Dispositivo!$F$36:$BE$36=$BS$1)*(MC_Dispositivo!$F$43:$BE$43=AC$1),MC_Dispositivo!$F$53:$BE$189))</f>
        <v>0</v>
      </c>
      <c r="AD47" s="357" cm="1">
        <f t="array" aca="1" ref="AD47" ca="1">SUM(IF((MC_Dispositivo!$B$53:$B$189=$C47)*(MC_Dispositivo!$F$36:$BE$36=$BS$1)*(MC_Dispositivo!$F$43:$BE$43=AD$1),MC_Dispositivo!$F$53:$BE$189))</f>
        <v>0</v>
      </c>
      <c r="AE47" s="357" cm="1">
        <f t="array" aca="1" ref="AE47" ca="1">SUM(IF((MC_Dispositivo!$B$53:$B$189=$C47)*(MC_Dispositivo!$F$36:$BE$36=$BS$1)*(MC_Dispositivo!$F$43:$BE$43=AE$1),MC_Dispositivo!$F$53:$BE$189))</f>
        <v>0</v>
      </c>
      <c r="AF47" s="357" cm="1">
        <f t="array" aca="1" ref="AF47" ca="1">SUM(IF((MC_Dispositivo!$B$53:$B$189=$C47)*(MC_Dispositivo!$F$36:$BE$36=$BS$1)*(MC_Dispositivo!$F$43:$BE$43=AF$1),MC_Dispositivo!$F$53:$BE$189))</f>
        <v>0</v>
      </c>
      <c r="AG47" s="357" cm="1">
        <f t="array" aca="1" ref="AG47" ca="1">SUM(IF((MC_Dispositivo!$B$53:$B$189=$C47)*(MC_Dispositivo!$F$36:$BE$36=$BS$1)*(MC_Dispositivo!$F$43:$BE$43=AG$1),MC_Dispositivo!$F$53:$BE$189))</f>
        <v>0</v>
      </c>
      <c r="AH47" s="357" cm="1">
        <f t="array" aca="1" ref="AH47" ca="1">SUM(IF((MC_Dispositivo!$B$53:$B$189=$C47)*(MC_Dispositivo!$F$36:$BE$36=$BS$1)*(MC_Dispositivo!$F$43:$BE$43=AH$1),MC_Dispositivo!$F$53:$BE$189))</f>
        <v>0</v>
      </c>
      <c r="AI47" s="357" cm="1">
        <f t="array" aca="1" ref="AI47" ca="1">SUM(IF((MC_Dispositivo!$B$53:$B$189=$C47)*(MC_Dispositivo!$F$36:$BE$36=$BS$1)*(MC_Dispositivo!$F$43:$BE$43=AI$1),MC_Dispositivo!$F$53:$BE$189))</f>
        <v>0</v>
      </c>
      <c r="AJ47" s="357" cm="1">
        <f t="array" aca="1" ref="AJ47" ca="1">SUM(IF((MC_Dispositivo!$B$53:$B$189=$C47)*(MC_Dispositivo!$F$36:$BE$36=$BS$1)*(MC_Dispositivo!$F$43:$BE$43=AJ$1),MC_Dispositivo!$F$53:$BE$189))</f>
        <v>0</v>
      </c>
      <c r="AK47" s="358">
        <f ca="1">IF(A47="","",INDEX([10]TPU!$G:$G,MATCH($A47,[10]TPU!$A:$A,0)))</f>
        <v>109.87</v>
      </c>
      <c r="AL47" s="359">
        <f t="shared" ca="1" si="16"/>
        <v>0</v>
      </c>
      <c r="AM47" s="359">
        <f t="shared" ca="1" si="16"/>
        <v>0</v>
      </c>
      <c r="AN47" s="359">
        <f t="shared" ca="1" si="16"/>
        <v>0</v>
      </c>
      <c r="AO47" s="359">
        <f t="shared" ca="1" si="16"/>
        <v>0</v>
      </c>
      <c r="AP47" s="359">
        <f t="shared" ca="1" si="16"/>
        <v>0</v>
      </c>
      <c r="AQ47" s="359">
        <f t="shared" ca="1" si="16"/>
        <v>0</v>
      </c>
      <c r="AR47" s="359">
        <f t="shared" ca="1" si="16"/>
        <v>0</v>
      </c>
      <c r="AS47" s="359">
        <f t="shared" ca="1" si="16"/>
        <v>0</v>
      </c>
      <c r="AT47" s="359">
        <f t="shared" ca="1" si="16"/>
        <v>0</v>
      </c>
      <c r="AU47" s="359">
        <f t="shared" ca="1" si="16"/>
        <v>0</v>
      </c>
      <c r="AV47" s="359">
        <f t="shared" ca="1" si="16"/>
        <v>0</v>
      </c>
      <c r="AW47" s="359">
        <f t="shared" ca="1" si="16"/>
        <v>0</v>
      </c>
      <c r="AX47" s="359">
        <f t="shared" ca="1" si="16"/>
        <v>0</v>
      </c>
      <c r="AY47" s="359">
        <f t="shared" ca="1" si="16"/>
        <v>0</v>
      </c>
      <c r="AZ47" s="359">
        <f t="shared" ca="1" si="16"/>
        <v>0</v>
      </c>
      <c r="BA47" s="359">
        <f t="shared" ca="1" si="15"/>
        <v>0</v>
      </c>
      <c r="BB47" s="359">
        <f t="shared" ca="1" si="15"/>
        <v>0</v>
      </c>
      <c r="BC47" s="359">
        <f t="shared" ca="1" si="15"/>
        <v>0</v>
      </c>
      <c r="BD47" s="359">
        <f t="shared" ca="1" si="15"/>
        <v>0</v>
      </c>
      <c r="BE47" s="359">
        <f t="shared" ca="1" si="15"/>
        <v>0</v>
      </c>
      <c r="BF47" s="359">
        <f t="shared" ca="1" si="15"/>
        <v>0</v>
      </c>
      <c r="BG47" s="359">
        <f t="shared" ca="1" si="15"/>
        <v>0</v>
      </c>
      <c r="BH47" s="359">
        <f t="shared" ca="1" si="15"/>
        <v>0</v>
      </c>
      <c r="BI47" s="359">
        <f t="shared" ca="1" si="15"/>
        <v>0</v>
      </c>
      <c r="BJ47" s="359">
        <f t="shared" ca="1" si="15"/>
        <v>0</v>
      </c>
      <c r="BK47" s="359">
        <f t="shared" ca="1" si="15"/>
        <v>0</v>
      </c>
      <c r="BL47" s="359">
        <f t="shared" ca="1" si="15"/>
        <v>0</v>
      </c>
      <c r="BM47" s="359">
        <f t="shared" ca="1" si="15"/>
        <v>0</v>
      </c>
      <c r="BN47" s="359">
        <f t="shared" ca="1" si="15"/>
        <v>0</v>
      </c>
      <c r="BO47" s="359">
        <f t="shared" ca="1" si="15"/>
        <v>0</v>
      </c>
      <c r="BP47" s="358">
        <f t="shared" ca="1" si="4"/>
        <v>0</v>
      </c>
      <c r="BQ47" s="206"/>
      <c r="BR47" s="234" t="str">
        <f t="shared" si="5"/>
        <v/>
      </c>
      <c r="BU47" s="207"/>
    </row>
    <row r="48" spans="1:75" s="204" customFormat="1" ht="20.100000000000001" customHeight="1" outlineLevel="1" x14ac:dyDescent="0.2">
      <c r="A48" s="354">
        <f ca="1">INDEX(MC_Dispositivo!B:E,MATCH('Quantitativo_MG-262'!C48,MC_Dispositivo!B:B,0),2)</f>
        <v>4915669</v>
      </c>
      <c r="B48" s="354" t="str">
        <f ca="1">INDEX([10]TPU!$B:$B,MATCH($A48,[10]TPU!$A:$A,0))</f>
        <v>SICRO</v>
      </c>
      <c r="C48" s="354" t="s">
        <v>383</v>
      </c>
      <c r="D48" s="355" t="str">
        <f ca="1">INDEX(MC_Dispositivo!B:E,MATCH('Quantitativo_MG-262'!C48,MC_Dispositivo!B:B,0),3)</f>
        <v>Remoção mecanizada de camada granular do pavimento</v>
      </c>
      <c r="E48" s="354" t="str">
        <f ca="1">INDEX(MC_Dispositivo!B:E,MATCH('Quantitativo_MG-262'!C48,MC_Dispositivo!B:B,0),4)</f>
        <v>m³</v>
      </c>
      <c r="F48" s="356" cm="1">
        <f t="array" aca="1" ref="F48" ca="1">IF($BS$1="Todos",SUM(IF(($BS$1="todos")*(MC_Dispositivo!$B$54:$B$212=$C48),MC_Dispositivo!$F$54:$BE$212)),SUM(IF((MC_Dispositivo!$F$36:$BE$36=$BS$1)*(MC_Dispositivo!$B$54:$B$212=$C48),MC_Dispositivo!$F$54:$BE$212)))</f>
        <v>0</v>
      </c>
      <c r="G48" s="357" cm="1">
        <f t="array" aca="1" ref="G48" ca="1">SUM(IF((MC_Dispositivo!$B$53:$B$189=$C48)*(MC_Dispositivo!$F$36:$BE$36=$BS$1)*(MC_Dispositivo!$F$43:$BE$43=G$1),MC_Dispositivo!$F$53:$BE$189))</f>
        <v>0</v>
      </c>
      <c r="H48" s="357" cm="1">
        <f t="array" aca="1" ref="H48" ca="1">SUM(IF((MC_Dispositivo!$B$53:$B$189=$C48)*(MC_Dispositivo!$F$36:$BE$36=$BS$1)*(MC_Dispositivo!$F$43:$BE$43=H$1),MC_Dispositivo!$F$53:$BE$189))</f>
        <v>0</v>
      </c>
      <c r="I48" s="357" cm="1">
        <f t="array" aca="1" ref="I48" ca="1">SUM(IF((MC_Dispositivo!$B$53:$B$189=$C48)*(MC_Dispositivo!$F$36:$BE$36=$BS$1)*(MC_Dispositivo!$F$43:$BE$43=I$1),MC_Dispositivo!$F$53:$BE$189))</f>
        <v>0</v>
      </c>
      <c r="J48" s="357" cm="1">
        <f t="array" aca="1" ref="J48" ca="1">SUM(IF((MC_Dispositivo!$B$53:$B$189=$C48)*(MC_Dispositivo!$F$36:$BE$36=$BS$1)*(MC_Dispositivo!$F$43:$BE$43=J$1),MC_Dispositivo!$F$53:$BE$189))</f>
        <v>0</v>
      </c>
      <c r="K48" s="357" cm="1">
        <f t="array" aca="1" ref="K48" ca="1">SUM(IF((MC_Dispositivo!$B$53:$B$189=$C48)*(MC_Dispositivo!$F$36:$BE$36=$BS$1)*(MC_Dispositivo!$F$43:$BE$43=K$1),MC_Dispositivo!$F$53:$BE$189))</f>
        <v>0</v>
      </c>
      <c r="L48" s="357" cm="1">
        <f t="array" aca="1" ref="L48" ca="1">SUM(IF((MC_Dispositivo!$B$53:$B$189=$C48)*(MC_Dispositivo!$F$36:$BE$36=$BS$1)*(MC_Dispositivo!$F$43:$BE$43=L$1),MC_Dispositivo!$F$53:$BE$189))</f>
        <v>0</v>
      </c>
      <c r="M48" s="357" cm="1">
        <f t="array" aca="1" ref="M48" ca="1">SUM(IF((MC_Dispositivo!$B$53:$B$189=$C48)*(MC_Dispositivo!$F$36:$BE$36=$BS$1)*(MC_Dispositivo!$F$43:$BE$43=M$1),MC_Dispositivo!$F$53:$BE$189))</f>
        <v>0</v>
      </c>
      <c r="N48" s="357" cm="1">
        <f t="array" aca="1" ref="N48" ca="1">SUM(IF((MC_Dispositivo!$B$53:$B$189=$C48)*(MC_Dispositivo!$F$36:$BE$36=$BS$1)*(MC_Dispositivo!$F$43:$BE$43=N$1),MC_Dispositivo!$F$53:$BE$189))</f>
        <v>0</v>
      </c>
      <c r="O48" s="357" cm="1">
        <f t="array" aca="1" ref="O48" ca="1">SUM(IF((MC_Dispositivo!$B$53:$B$189=$C48)*(MC_Dispositivo!$F$36:$BE$36=$BS$1)*(MC_Dispositivo!$F$43:$BE$43=O$1),MC_Dispositivo!$F$53:$BE$189))</f>
        <v>0</v>
      </c>
      <c r="P48" s="357" cm="1">
        <f t="array" aca="1" ref="P48" ca="1">SUM(IF((MC_Dispositivo!$B$53:$B$189=$C48)*(MC_Dispositivo!$F$36:$BE$36=$BS$1)*(MC_Dispositivo!$F$43:$BE$43=P$1),MC_Dispositivo!$F$53:$BE$189))</f>
        <v>0</v>
      </c>
      <c r="Q48" s="357" cm="1">
        <f t="array" aca="1" ref="Q48" ca="1">SUM(IF((MC_Dispositivo!$B$53:$B$189=$C48)*(MC_Dispositivo!$F$36:$BE$36=$BS$1)*(MC_Dispositivo!$F$43:$BE$43=Q$1),MC_Dispositivo!$F$53:$BE$189))</f>
        <v>0</v>
      </c>
      <c r="R48" s="357" cm="1">
        <f t="array" aca="1" ref="R48" ca="1">SUM(IF((MC_Dispositivo!$B$53:$B$189=$C48)*(MC_Dispositivo!$F$36:$BE$36=$BS$1)*(MC_Dispositivo!$F$43:$BE$43=R$1),MC_Dispositivo!$F$53:$BE$189))</f>
        <v>0</v>
      </c>
      <c r="S48" s="357" cm="1">
        <f t="array" aca="1" ref="S48" ca="1">SUM(IF((MC_Dispositivo!$B$53:$B$189=$C48)*(MC_Dispositivo!$F$36:$BE$36=$BS$1)*(MC_Dispositivo!$F$43:$BE$43=S$1),MC_Dispositivo!$F$53:$BE$189))</f>
        <v>0</v>
      </c>
      <c r="T48" s="357" cm="1">
        <f t="array" aca="1" ref="T48" ca="1">SUM(IF((MC_Dispositivo!$B$53:$B$189=$C48)*(MC_Dispositivo!$F$36:$BE$36=$BS$1)*(MC_Dispositivo!$F$43:$BE$43=T$1),MC_Dispositivo!$F$53:$BE$189))</f>
        <v>0</v>
      </c>
      <c r="U48" s="357" cm="1">
        <f t="array" aca="1" ref="U48" ca="1">SUM(IF((MC_Dispositivo!$B$53:$B$189=$C48)*(MC_Dispositivo!$F$36:$BE$36=$BS$1)*(MC_Dispositivo!$F$43:$BE$43=U$1),MC_Dispositivo!$F$53:$BE$189))</f>
        <v>0</v>
      </c>
      <c r="V48" s="357" cm="1">
        <f t="array" aca="1" ref="V48" ca="1">SUM(IF((MC_Dispositivo!$B$53:$B$189=$C48)*(MC_Dispositivo!$F$36:$BE$36=$BS$1)*(MC_Dispositivo!$F$43:$BE$43=V$1),MC_Dispositivo!$F$53:$BE$189))</f>
        <v>0</v>
      </c>
      <c r="W48" s="357" cm="1">
        <f t="array" aca="1" ref="W48" ca="1">SUM(IF((MC_Dispositivo!$B$53:$B$189=$C48)*(MC_Dispositivo!$F$36:$BE$36=$BS$1)*(MC_Dispositivo!$F$43:$BE$43=W$1),MC_Dispositivo!$F$53:$BE$189))</f>
        <v>0</v>
      </c>
      <c r="X48" s="357" cm="1">
        <f t="array" aca="1" ref="X48" ca="1">SUM(IF((MC_Dispositivo!$B$53:$B$189=$C48)*(MC_Dispositivo!$F$36:$BE$36=$BS$1)*(MC_Dispositivo!$F$43:$BE$43=X$1),MC_Dispositivo!$F$53:$BE$189))</f>
        <v>0</v>
      </c>
      <c r="Y48" s="357" cm="1">
        <f t="array" aca="1" ref="Y48" ca="1">SUM(IF((MC_Dispositivo!$B$53:$B$189=$C48)*(MC_Dispositivo!$F$36:$BE$36=$BS$1)*(MC_Dispositivo!$F$43:$BE$43=Y$1),MC_Dispositivo!$F$53:$BE$189))</f>
        <v>0</v>
      </c>
      <c r="Z48" s="357" cm="1">
        <f t="array" aca="1" ref="Z48" ca="1">SUM(IF((MC_Dispositivo!$B$53:$B$189=$C48)*(MC_Dispositivo!$F$36:$BE$36=$BS$1)*(MC_Dispositivo!$F$43:$BE$43=Z$1),MC_Dispositivo!$F$53:$BE$189))</f>
        <v>0</v>
      </c>
      <c r="AA48" s="357" cm="1">
        <f t="array" aca="1" ref="AA48" ca="1">SUM(IF((MC_Dispositivo!$B$53:$B$189=$C48)*(MC_Dispositivo!$F$36:$BE$36=$BS$1)*(MC_Dispositivo!$F$43:$BE$43=AA$1),MC_Dispositivo!$F$53:$BE$189))</f>
        <v>0</v>
      </c>
      <c r="AB48" s="357" cm="1">
        <f t="array" aca="1" ref="AB48" ca="1">SUM(IF((MC_Dispositivo!$B$53:$B$189=$C48)*(MC_Dispositivo!$F$36:$BE$36=$BS$1)*(MC_Dispositivo!$F$43:$BE$43=AB$1),MC_Dispositivo!$F$53:$BE$189))</f>
        <v>0</v>
      </c>
      <c r="AC48" s="357" cm="1">
        <f t="array" aca="1" ref="AC48" ca="1">SUM(IF((MC_Dispositivo!$B$53:$B$189=$C48)*(MC_Dispositivo!$F$36:$BE$36=$BS$1)*(MC_Dispositivo!$F$43:$BE$43=AC$1),MC_Dispositivo!$F$53:$BE$189))</f>
        <v>0</v>
      </c>
      <c r="AD48" s="357" cm="1">
        <f t="array" aca="1" ref="AD48" ca="1">SUM(IF((MC_Dispositivo!$B$53:$B$189=$C48)*(MC_Dispositivo!$F$36:$BE$36=$BS$1)*(MC_Dispositivo!$F$43:$BE$43=AD$1),MC_Dispositivo!$F$53:$BE$189))</f>
        <v>0</v>
      </c>
      <c r="AE48" s="357" cm="1">
        <f t="array" aca="1" ref="AE48" ca="1">SUM(IF((MC_Dispositivo!$B$53:$B$189=$C48)*(MC_Dispositivo!$F$36:$BE$36=$BS$1)*(MC_Dispositivo!$F$43:$BE$43=AE$1),MC_Dispositivo!$F$53:$BE$189))</f>
        <v>0</v>
      </c>
      <c r="AF48" s="357" cm="1">
        <f t="array" aca="1" ref="AF48" ca="1">SUM(IF((MC_Dispositivo!$B$53:$B$189=$C48)*(MC_Dispositivo!$F$36:$BE$36=$BS$1)*(MC_Dispositivo!$F$43:$BE$43=AF$1),MC_Dispositivo!$F$53:$BE$189))</f>
        <v>0</v>
      </c>
      <c r="AG48" s="357" cm="1">
        <f t="array" aca="1" ref="AG48" ca="1">SUM(IF((MC_Dispositivo!$B$53:$B$189=$C48)*(MC_Dispositivo!$F$36:$BE$36=$BS$1)*(MC_Dispositivo!$F$43:$BE$43=AG$1),MC_Dispositivo!$F$53:$BE$189))</f>
        <v>0</v>
      </c>
      <c r="AH48" s="357" cm="1">
        <f t="array" aca="1" ref="AH48" ca="1">SUM(IF((MC_Dispositivo!$B$53:$B$189=$C48)*(MC_Dispositivo!$F$36:$BE$36=$BS$1)*(MC_Dispositivo!$F$43:$BE$43=AH$1),MC_Dispositivo!$F$53:$BE$189))</f>
        <v>0</v>
      </c>
      <c r="AI48" s="357" cm="1">
        <f t="array" aca="1" ref="AI48" ca="1">SUM(IF((MC_Dispositivo!$B$53:$B$189=$C48)*(MC_Dispositivo!$F$36:$BE$36=$BS$1)*(MC_Dispositivo!$F$43:$BE$43=AI$1),MC_Dispositivo!$F$53:$BE$189))</f>
        <v>0</v>
      </c>
      <c r="AJ48" s="357" cm="1">
        <f t="array" aca="1" ref="AJ48" ca="1">SUM(IF((MC_Dispositivo!$B$53:$B$189=$C48)*(MC_Dispositivo!$F$36:$BE$36=$BS$1)*(MC_Dispositivo!$F$43:$BE$43=AJ$1),MC_Dispositivo!$F$53:$BE$189))</f>
        <v>0</v>
      </c>
      <c r="AK48" s="358">
        <f ca="1">IF(A48="","",INDEX([10]TPU!$G:$G,MATCH($A48,[10]TPU!$A:$A,0)))</f>
        <v>57.67</v>
      </c>
      <c r="AL48" s="359">
        <f t="shared" ref="AL48:BO55" ca="1" si="17">IF($A48="",SUMIFS(AL49:AL94,$C49:$C94,$C48&amp;"*",$A49:$A94,"&lt;&gt;"&amp;""),G48*$AK48)</f>
        <v>0</v>
      </c>
      <c r="AM48" s="359">
        <f t="shared" ca="1" si="17"/>
        <v>0</v>
      </c>
      <c r="AN48" s="359">
        <f t="shared" ca="1" si="17"/>
        <v>0</v>
      </c>
      <c r="AO48" s="359">
        <f t="shared" ca="1" si="17"/>
        <v>0</v>
      </c>
      <c r="AP48" s="359">
        <f t="shared" ca="1" si="17"/>
        <v>0</v>
      </c>
      <c r="AQ48" s="359">
        <f t="shared" ca="1" si="17"/>
        <v>0</v>
      </c>
      <c r="AR48" s="359">
        <f t="shared" ca="1" si="17"/>
        <v>0</v>
      </c>
      <c r="AS48" s="359">
        <f t="shared" ca="1" si="17"/>
        <v>0</v>
      </c>
      <c r="AT48" s="359">
        <f t="shared" ca="1" si="17"/>
        <v>0</v>
      </c>
      <c r="AU48" s="359">
        <f t="shared" ca="1" si="17"/>
        <v>0</v>
      </c>
      <c r="AV48" s="359">
        <f t="shared" ca="1" si="17"/>
        <v>0</v>
      </c>
      <c r="AW48" s="359">
        <f t="shared" ca="1" si="17"/>
        <v>0</v>
      </c>
      <c r="AX48" s="359">
        <f t="shared" ca="1" si="17"/>
        <v>0</v>
      </c>
      <c r="AY48" s="359">
        <f t="shared" ca="1" si="17"/>
        <v>0</v>
      </c>
      <c r="AZ48" s="359">
        <f t="shared" ca="1" si="17"/>
        <v>0</v>
      </c>
      <c r="BA48" s="359">
        <f t="shared" ca="1" si="17"/>
        <v>0</v>
      </c>
      <c r="BB48" s="359">
        <f t="shared" ca="1" si="17"/>
        <v>0</v>
      </c>
      <c r="BC48" s="359">
        <f t="shared" ca="1" si="17"/>
        <v>0</v>
      </c>
      <c r="BD48" s="359">
        <f t="shared" ca="1" si="17"/>
        <v>0</v>
      </c>
      <c r="BE48" s="359">
        <f t="shared" ca="1" si="17"/>
        <v>0</v>
      </c>
      <c r="BF48" s="359">
        <f t="shared" ca="1" si="17"/>
        <v>0</v>
      </c>
      <c r="BG48" s="359">
        <f t="shared" ca="1" si="17"/>
        <v>0</v>
      </c>
      <c r="BH48" s="359">
        <f t="shared" ca="1" si="17"/>
        <v>0</v>
      </c>
      <c r="BI48" s="359">
        <f t="shared" ca="1" si="17"/>
        <v>0</v>
      </c>
      <c r="BJ48" s="359">
        <f t="shared" ca="1" si="17"/>
        <v>0</v>
      </c>
      <c r="BK48" s="359">
        <f t="shared" ca="1" si="17"/>
        <v>0</v>
      </c>
      <c r="BL48" s="359">
        <f t="shared" ca="1" si="17"/>
        <v>0</v>
      </c>
      <c r="BM48" s="359">
        <f t="shared" ca="1" si="17"/>
        <v>0</v>
      </c>
      <c r="BN48" s="359">
        <f t="shared" ca="1" si="17"/>
        <v>0</v>
      </c>
      <c r="BO48" s="359">
        <f t="shared" ca="1" si="17"/>
        <v>0</v>
      </c>
      <c r="BP48" s="358">
        <f t="shared" ca="1" si="4"/>
        <v>0</v>
      </c>
      <c r="BQ48" s="206"/>
      <c r="BR48" s="234" t="str">
        <f t="shared" si="5"/>
        <v/>
      </c>
      <c r="BW48" s="173"/>
    </row>
    <row r="49" spans="1:75" ht="20.100000000000001" customHeight="1" outlineLevel="1" x14ac:dyDescent="0.2">
      <c r="A49" s="349"/>
      <c r="B49" s="349"/>
      <c r="C49" s="350">
        <v>4</v>
      </c>
      <c r="D49" s="351" t="s">
        <v>104</v>
      </c>
      <c r="E49" s="349"/>
      <c r="F49" s="352"/>
      <c r="G49" s="352"/>
      <c r="H49" s="352"/>
      <c r="I49" s="352"/>
      <c r="J49" s="352"/>
      <c r="K49" s="352"/>
      <c r="L49" s="352"/>
      <c r="M49" s="352"/>
      <c r="N49" s="352"/>
      <c r="O49" s="352"/>
      <c r="P49" s="352"/>
      <c r="Q49" s="352"/>
      <c r="R49" s="352"/>
      <c r="S49" s="352"/>
      <c r="T49" s="352"/>
      <c r="U49" s="352"/>
      <c r="V49" s="352"/>
      <c r="W49" s="352"/>
      <c r="X49" s="352"/>
      <c r="Y49" s="352"/>
      <c r="Z49" s="352"/>
      <c r="AA49" s="352"/>
      <c r="AB49" s="352"/>
      <c r="AC49" s="352"/>
      <c r="AD49" s="352"/>
      <c r="AE49" s="352"/>
      <c r="AF49" s="352"/>
      <c r="AG49" s="352"/>
      <c r="AH49" s="352"/>
      <c r="AI49" s="352"/>
      <c r="AJ49" s="352"/>
      <c r="AK49" s="352"/>
      <c r="AL49" s="353">
        <f t="shared" ca="1" si="17"/>
        <v>0</v>
      </c>
      <c r="AM49" s="353">
        <f t="shared" ca="1" si="17"/>
        <v>0</v>
      </c>
      <c r="AN49" s="353">
        <f t="shared" ca="1" si="17"/>
        <v>1148340.4349999996</v>
      </c>
      <c r="AO49" s="353">
        <f t="shared" ca="1" si="17"/>
        <v>372792</v>
      </c>
      <c r="AP49" s="353">
        <f t="shared" ca="1" si="17"/>
        <v>745584</v>
      </c>
      <c r="AQ49" s="353">
        <f t="shared" ca="1" si="17"/>
        <v>372792</v>
      </c>
      <c r="AR49" s="353">
        <f t="shared" ca="1" si="17"/>
        <v>0</v>
      </c>
      <c r="AS49" s="353">
        <f t="shared" ca="1" si="17"/>
        <v>0</v>
      </c>
      <c r="AT49" s="353">
        <f t="shared" ca="1" si="17"/>
        <v>0</v>
      </c>
      <c r="AU49" s="353">
        <f t="shared" ca="1" si="17"/>
        <v>0</v>
      </c>
      <c r="AV49" s="353">
        <f t="shared" ca="1" si="17"/>
        <v>0</v>
      </c>
      <c r="AW49" s="353">
        <f t="shared" ca="1" si="17"/>
        <v>0</v>
      </c>
      <c r="AX49" s="353">
        <f t="shared" ca="1" si="17"/>
        <v>0</v>
      </c>
      <c r="AY49" s="353">
        <f t="shared" ca="1" si="17"/>
        <v>0</v>
      </c>
      <c r="AZ49" s="353">
        <f t="shared" ca="1" si="17"/>
        <v>0</v>
      </c>
      <c r="BA49" s="353">
        <f t="shared" ca="1" si="17"/>
        <v>0</v>
      </c>
      <c r="BB49" s="353">
        <f t="shared" ca="1" si="17"/>
        <v>0</v>
      </c>
      <c r="BC49" s="353">
        <f t="shared" ca="1" si="17"/>
        <v>0</v>
      </c>
      <c r="BD49" s="353">
        <f t="shared" ca="1" si="17"/>
        <v>0</v>
      </c>
      <c r="BE49" s="353">
        <f t="shared" ca="1" si="17"/>
        <v>0</v>
      </c>
      <c r="BF49" s="353">
        <f t="shared" ca="1" si="17"/>
        <v>0</v>
      </c>
      <c r="BG49" s="353">
        <f t="shared" ca="1" si="17"/>
        <v>0</v>
      </c>
      <c r="BH49" s="353">
        <f t="shared" ca="1" si="17"/>
        <v>0</v>
      </c>
      <c r="BI49" s="353">
        <f t="shared" ca="1" si="17"/>
        <v>0</v>
      </c>
      <c r="BJ49" s="353">
        <f t="shared" ca="1" si="17"/>
        <v>0</v>
      </c>
      <c r="BK49" s="353">
        <f t="shared" ca="1" si="17"/>
        <v>0</v>
      </c>
      <c r="BL49" s="353">
        <f t="shared" ca="1" si="17"/>
        <v>0</v>
      </c>
      <c r="BM49" s="353">
        <f t="shared" ca="1" si="17"/>
        <v>0</v>
      </c>
      <c r="BN49" s="353">
        <f t="shared" ca="1" si="17"/>
        <v>0</v>
      </c>
      <c r="BO49" s="353">
        <f t="shared" ca="1" si="17"/>
        <v>0</v>
      </c>
      <c r="BP49" s="353">
        <f t="shared" ca="1" si="4"/>
        <v>2639508.4349999996</v>
      </c>
      <c r="BQ49" s="206"/>
      <c r="BR49" s="234" t="str">
        <f t="shared" si="5"/>
        <v/>
      </c>
    </row>
    <row r="50" spans="1:75" ht="20.100000000000001" customHeight="1" outlineLevel="1" x14ac:dyDescent="0.2">
      <c r="A50" s="354">
        <f ca="1">INDEX(MC_Dispositivo!B:E,MATCH('Quantitativo_MG-262'!C50,MC_Dispositivo!B:B,0),2)</f>
        <v>2003265</v>
      </c>
      <c r="B50" s="354" t="str">
        <f ca="1">INDEX([10]TPU!$B:$B,MATCH($A50,[10]TPU!$A:$A,0))</f>
        <v>SICRO</v>
      </c>
      <c r="C50" s="354" t="s">
        <v>106</v>
      </c>
      <c r="D50" s="355" t="str">
        <f ca="1">INDEX(MC_Dispositivo!B:E,MATCH('Quantitativo_MG-262'!C50,MC_Dispositivo!B:B,0),3)</f>
        <v>Sarjeta triangular de concreto - STC 88-20 - escavação mecânica - areia e brita comerciais</v>
      </c>
      <c r="E50" s="354" t="str">
        <f ca="1">INDEX(MC_Dispositivo!B:E,MATCH('Quantitativo_MG-262'!C50,MC_Dispositivo!B:B,0),4)</f>
        <v>m</v>
      </c>
      <c r="F50" s="356" cm="1">
        <f t="array" aca="1" ref="F50" ca="1">IF($BS$1="Todos",SUM(IF(($BS$1="todos")*(MC_Dispositivo!$B$54:$B$212=$C50),MC_Dispositivo!$F$54:$BE$212)),SUM(IF((MC_Dispositivo!$F$36:$BE$36=$BS$1)*(MC_Dispositivo!$B$54:$B$212=$C50),MC_Dispositivo!$F$54:$BE$212)))</f>
        <v>9100</v>
      </c>
      <c r="G50" s="357" cm="1">
        <f t="array" aca="1" ref="G50" ca="1">SUM(IF((MC_Dispositivo!$B$53:$B$189=$C50)*(MC_Dispositivo!$F$36:$BE$36=$BS$1)*(MC_Dispositivo!$F$43:$BE$43=G$1),MC_Dispositivo!$F$53:$BE$189))</f>
        <v>0</v>
      </c>
      <c r="H50" s="357" cm="1">
        <f t="array" aca="1" ref="H50" ca="1">SUM(IF((MC_Dispositivo!$B$53:$B$189=$C50)*(MC_Dispositivo!$F$36:$BE$36=$BS$1)*(MC_Dispositivo!$F$43:$BE$43=H$1),MC_Dispositivo!$F$53:$BE$189))</f>
        <v>0</v>
      </c>
      <c r="I50" s="357" cm="1">
        <f t="array" aca="1" ref="I50" ca="1">SUM(IF((MC_Dispositivo!$B$53:$B$189=$C50)*(MC_Dispositivo!$F$36:$BE$36=$BS$1)*(MC_Dispositivo!$F$43:$BE$43=I$1),MC_Dispositivo!$F$53:$BE$189))</f>
        <v>3900</v>
      </c>
      <c r="J50" s="357" cm="1">
        <f t="array" aca="1" ref="J50" ca="1">SUM(IF((MC_Dispositivo!$B$53:$B$189=$C50)*(MC_Dispositivo!$F$36:$BE$36=$BS$1)*(MC_Dispositivo!$F$43:$BE$43=J$1),MC_Dispositivo!$F$53:$BE$189))</f>
        <v>1300</v>
      </c>
      <c r="K50" s="357" cm="1">
        <f t="array" aca="1" ref="K50" ca="1">SUM(IF((MC_Dispositivo!$B$53:$B$189=$C50)*(MC_Dispositivo!$F$36:$BE$36=$BS$1)*(MC_Dispositivo!$F$43:$BE$43=K$1),MC_Dispositivo!$F$53:$BE$189))</f>
        <v>2600</v>
      </c>
      <c r="L50" s="357" cm="1">
        <f t="array" aca="1" ref="L50" ca="1">SUM(IF((MC_Dispositivo!$B$53:$B$189=$C50)*(MC_Dispositivo!$F$36:$BE$36=$BS$1)*(MC_Dispositivo!$F$43:$BE$43=L$1),MC_Dispositivo!$F$53:$BE$189))</f>
        <v>1300</v>
      </c>
      <c r="M50" s="357" cm="1">
        <f t="array" aca="1" ref="M50" ca="1">SUM(IF((MC_Dispositivo!$B$53:$B$189=$C50)*(MC_Dispositivo!$F$36:$BE$36=$BS$1)*(MC_Dispositivo!$F$43:$BE$43=M$1),MC_Dispositivo!$F$53:$BE$189))</f>
        <v>0</v>
      </c>
      <c r="N50" s="357" cm="1">
        <f t="array" aca="1" ref="N50" ca="1">SUM(IF((MC_Dispositivo!$B$53:$B$189=$C50)*(MC_Dispositivo!$F$36:$BE$36=$BS$1)*(MC_Dispositivo!$F$43:$BE$43=N$1),MC_Dispositivo!$F$53:$BE$189))</f>
        <v>0</v>
      </c>
      <c r="O50" s="357" cm="1">
        <f t="array" aca="1" ref="O50" ca="1">SUM(IF((MC_Dispositivo!$B$53:$B$189=$C50)*(MC_Dispositivo!$F$36:$BE$36=$BS$1)*(MC_Dispositivo!$F$43:$BE$43=O$1),MC_Dispositivo!$F$53:$BE$189))</f>
        <v>0</v>
      </c>
      <c r="P50" s="357" cm="1">
        <f t="array" aca="1" ref="P50" ca="1">SUM(IF((MC_Dispositivo!$B$53:$B$189=$C50)*(MC_Dispositivo!$F$36:$BE$36=$BS$1)*(MC_Dispositivo!$F$43:$BE$43=P$1),MC_Dispositivo!$F$53:$BE$189))</f>
        <v>0</v>
      </c>
      <c r="Q50" s="357" cm="1">
        <f t="array" aca="1" ref="Q50" ca="1">SUM(IF((MC_Dispositivo!$B$53:$B$189=$C50)*(MC_Dispositivo!$F$36:$BE$36=$BS$1)*(MC_Dispositivo!$F$43:$BE$43=Q$1),MC_Dispositivo!$F$53:$BE$189))</f>
        <v>0</v>
      </c>
      <c r="R50" s="357" cm="1">
        <f t="array" aca="1" ref="R50" ca="1">SUM(IF((MC_Dispositivo!$B$53:$B$189=$C50)*(MC_Dispositivo!$F$36:$BE$36=$BS$1)*(MC_Dispositivo!$F$43:$BE$43=R$1),MC_Dispositivo!$F$53:$BE$189))</f>
        <v>0</v>
      </c>
      <c r="S50" s="357" cm="1">
        <f t="array" aca="1" ref="S50" ca="1">SUM(IF((MC_Dispositivo!$B$53:$B$189=$C50)*(MC_Dispositivo!$F$36:$BE$36=$BS$1)*(MC_Dispositivo!$F$43:$BE$43=S$1),MC_Dispositivo!$F$53:$BE$189))</f>
        <v>0</v>
      </c>
      <c r="T50" s="357" cm="1">
        <f t="array" aca="1" ref="T50" ca="1">SUM(IF((MC_Dispositivo!$B$53:$B$189=$C50)*(MC_Dispositivo!$F$36:$BE$36=$BS$1)*(MC_Dispositivo!$F$43:$BE$43=T$1),MC_Dispositivo!$F$53:$BE$189))</f>
        <v>0</v>
      </c>
      <c r="U50" s="357" cm="1">
        <f t="array" aca="1" ref="U50" ca="1">SUM(IF((MC_Dispositivo!$B$53:$B$189=$C50)*(MC_Dispositivo!$F$36:$BE$36=$BS$1)*(MC_Dispositivo!$F$43:$BE$43=U$1),MC_Dispositivo!$F$53:$BE$189))</f>
        <v>0</v>
      </c>
      <c r="V50" s="357" cm="1">
        <f t="array" aca="1" ref="V50" ca="1">SUM(IF((MC_Dispositivo!$B$53:$B$189=$C50)*(MC_Dispositivo!$F$36:$BE$36=$BS$1)*(MC_Dispositivo!$F$43:$BE$43=V$1),MC_Dispositivo!$F$53:$BE$189))</f>
        <v>0</v>
      </c>
      <c r="W50" s="357" cm="1">
        <f t="array" aca="1" ref="W50" ca="1">SUM(IF((MC_Dispositivo!$B$53:$B$189=$C50)*(MC_Dispositivo!$F$36:$BE$36=$BS$1)*(MC_Dispositivo!$F$43:$BE$43=W$1),MC_Dispositivo!$F$53:$BE$189))</f>
        <v>0</v>
      </c>
      <c r="X50" s="357" cm="1">
        <f t="array" aca="1" ref="X50" ca="1">SUM(IF((MC_Dispositivo!$B$53:$B$189=$C50)*(MC_Dispositivo!$F$36:$BE$36=$BS$1)*(MC_Dispositivo!$F$43:$BE$43=X$1),MC_Dispositivo!$F$53:$BE$189))</f>
        <v>0</v>
      </c>
      <c r="Y50" s="357" cm="1">
        <f t="array" aca="1" ref="Y50" ca="1">SUM(IF((MC_Dispositivo!$B$53:$B$189=$C50)*(MC_Dispositivo!$F$36:$BE$36=$BS$1)*(MC_Dispositivo!$F$43:$BE$43=Y$1),MC_Dispositivo!$F$53:$BE$189))</f>
        <v>0</v>
      </c>
      <c r="Z50" s="357" cm="1">
        <f t="array" aca="1" ref="Z50" ca="1">SUM(IF((MC_Dispositivo!$B$53:$B$189=$C50)*(MC_Dispositivo!$F$36:$BE$36=$BS$1)*(MC_Dispositivo!$F$43:$BE$43=Z$1),MC_Dispositivo!$F$53:$BE$189))</f>
        <v>0</v>
      </c>
      <c r="AA50" s="357" cm="1">
        <f t="array" aca="1" ref="AA50" ca="1">SUM(IF((MC_Dispositivo!$B$53:$B$189=$C50)*(MC_Dispositivo!$F$36:$BE$36=$BS$1)*(MC_Dispositivo!$F$43:$BE$43=AA$1),MC_Dispositivo!$F$53:$BE$189))</f>
        <v>0</v>
      </c>
      <c r="AB50" s="357" cm="1">
        <f t="array" aca="1" ref="AB50" ca="1">SUM(IF((MC_Dispositivo!$B$53:$B$189=$C50)*(MC_Dispositivo!$F$36:$BE$36=$BS$1)*(MC_Dispositivo!$F$43:$BE$43=AB$1),MC_Dispositivo!$F$53:$BE$189))</f>
        <v>0</v>
      </c>
      <c r="AC50" s="357" cm="1">
        <f t="array" aca="1" ref="AC50" ca="1">SUM(IF((MC_Dispositivo!$B$53:$B$189=$C50)*(MC_Dispositivo!$F$36:$BE$36=$BS$1)*(MC_Dispositivo!$F$43:$BE$43=AC$1),MC_Dispositivo!$F$53:$BE$189))</f>
        <v>0</v>
      </c>
      <c r="AD50" s="357" cm="1">
        <f t="array" aca="1" ref="AD50" ca="1">SUM(IF((MC_Dispositivo!$B$53:$B$189=$C50)*(MC_Dispositivo!$F$36:$BE$36=$BS$1)*(MC_Dispositivo!$F$43:$BE$43=AD$1),MC_Dispositivo!$F$53:$BE$189))</f>
        <v>0</v>
      </c>
      <c r="AE50" s="357" cm="1">
        <f t="array" aca="1" ref="AE50" ca="1">SUM(IF((MC_Dispositivo!$B$53:$B$189=$C50)*(MC_Dispositivo!$F$36:$BE$36=$BS$1)*(MC_Dispositivo!$F$43:$BE$43=AE$1),MC_Dispositivo!$F$53:$BE$189))</f>
        <v>0</v>
      </c>
      <c r="AF50" s="357" cm="1">
        <f t="array" aca="1" ref="AF50" ca="1">SUM(IF((MC_Dispositivo!$B$53:$B$189=$C50)*(MC_Dispositivo!$F$36:$BE$36=$BS$1)*(MC_Dispositivo!$F$43:$BE$43=AF$1),MC_Dispositivo!$F$53:$BE$189))</f>
        <v>0</v>
      </c>
      <c r="AG50" s="357" cm="1">
        <f t="array" aca="1" ref="AG50" ca="1">SUM(IF((MC_Dispositivo!$B$53:$B$189=$C50)*(MC_Dispositivo!$F$36:$BE$36=$BS$1)*(MC_Dispositivo!$F$43:$BE$43=AG$1),MC_Dispositivo!$F$53:$BE$189))</f>
        <v>0</v>
      </c>
      <c r="AH50" s="357" cm="1">
        <f t="array" aca="1" ref="AH50" ca="1">SUM(IF((MC_Dispositivo!$B$53:$B$189=$C50)*(MC_Dispositivo!$F$36:$BE$36=$BS$1)*(MC_Dispositivo!$F$43:$BE$43=AH$1),MC_Dispositivo!$F$53:$BE$189))</f>
        <v>0</v>
      </c>
      <c r="AI50" s="357" cm="1">
        <f t="array" aca="1" ref="AI50" ca="1">SUM(IF((MC_Dispositivo!$B$53:$B$189=$C50)*(MC_Dispositivo!$F$36:$BE$36=$BS$1)*(MC_Dispositivo!$F$43:$BE$43=AI$1),MC_Dispositivo!$F$53:$BE$189))</f>
        <v>0</v>
      </c>
      <c r="AJ50" s="357" cm="1">
        <f t="array" aca="1" ref="AJ50" ca="1">SUM(IF((MC_Dispositivo!$B$53:$B$189=$C50)*(MC_Dispositivo!$F$36:$BE$36=$BS$1)*(MC_Dispositivo!$F$43:$BE$43=AJ$1),MC_Dispositivo!$F$53:$BE$189))</f>
        <v>0</v>
      </c>
      <c r="AK50" s="358">
        <f ca="1">IF(A50="","",INDEX([10]TPU!$G:$G,MATCH($A50,[10]TPU!$A:$A,0)))</f>
        <v>78.569999999999993</v>
      </c>
      <c r="AL50" s="359">
        <f t="shared" ca="1" si="17"/>
        <v>0</v>
      </c>
      <c r="AM50" s="359">
        <f t="shared" ca="1" si="17"/>
        <v>0</v>
      </c>
      <c r="AN50" s="359">
        <f t="shared" ca="1" si="17"/>
        <v>306423</v>
      </c>
      <c r="AO50" s="359">
        <f t="shared" ca="1" si="17"/>
        <v>102140.99999999999</v>
      </c>
      <c r="AP50" s="359">
        <f t="shared" ca="1" si="17"/>
        <v>204281.99999999997</v>
      </c>
      <c r="AQ50" s="359">
        <f t="shared" ca="1" si="17"/>
        <v>102140.99999999999</v>
      </c>
      <c r="AR50" s="359">
        <f t="shared" ca="1" si="17"/>
        <v>0</v>
      </c>
      <c r="AS50" s="359">
        <f t="shared" ca="1" si="17"/>
        <v>0</v>
      </c>
      <c r="AT50" s="359">
        <f t="shared" ca="1" si="17"/>
        <v>0</v>
      </c>
      <c r="AU50" s="359">
        <f t="shared" ca="1" si="17"/>
        <v>0</v>
      </c>
      <c r="AV50" s="359">
        <f t="shared" ca="1" si="17"/>
        <v>0</v>
      </c>
      <c r="AW50" s="359">
        <f t="shared" ca="1" si="17"/>
        <v>0</v>
      </c>
      <c r="AX50" s="359">
        <f t="shared" ca="1" si="17"/>
        <v>0</v>
      </c>
      <c r="AY50" s="359">
        <f t="shared" ca="1" si="17"/>
        <v>0</v>
      </c>
      <c r="AZ50" s="359">
        <f t="shared" ca="1" si="17"/>
        <v>0</v>
      </c>
      <c r="BA50" s="359">
        <f t="shared" ca="1" si="17"/>
        <v>0</v>
      </c>
      <c r="BB50" s="359">
        <f t="shared" ca="1" si="17"/>
        <v>0</v>
      </c>
      <c r="BC50" s="359">
        <f t="shared" ca="1" si="17"/>
        <v>0</v>
      </c>
      <c r="BD50" s="359">
        <f t="shared" ca="1" si="17"/>
        <v>0</v>
      </c>
      <c r="BE50" s="359">
        <f t="shared" ca="1" si="17"/>
        <v>0</v>
      </c>
      <c r="BF50" s="359">
        <f t="shared" ca="1" si="17"/>
        <v>0</v>
      </c>
      <c r="BG50" s="359">
        <f t="shared" ca="1" si="17"/>
        <v>0</v>
      </c>
      <c r="BH50" s="359">
        <f t="shared" ca="1" si="17"/>
        <v>0</v>
      </c>
      <c r="BI50" s="359">
        <f t="shared" ca="1" si="17"/>
        <v>0</v>
      </c>
      <c r="BJ50" s="359">
        <f t="shared" ca="1" si="17"/>
        <v>0</v>
      </c>
      <c r="BK50" s="359">
        <f t="shared" ca="1" si="17"/>
        <v>0</v>
      </c>
      <c r="BL50" s="359">
        <f t="shared" ca="1" si="17"/>
        <v>0</v>
      </c>
      <c r="BM50" s="359">
        <f t="shared" ca="1" si="17"/>
        <v>0</v>
      </c>
      <c r="BN50" s="359">
        <f t="shared" ca="1" si="17"/>
        <v>0</v>
      </c>
      <c r="BO50" s="359">
        <f t="shared" ca="1" si="17"/>
        <v>0</v>
      </c>
      <c r="BP50" s="358">
        <f t="shared" ca="1" si="4"/>
        <v>714986.99999999988</v>
      </c>
      <c r="BQ50" s="206">
        <f ca="1">SUM(BP50:BP77)</f>
        <v>2639508.4350000005</v>
      </c>
      <c r="BR50" s="234">
        <f t="shared" ca="1" si="5"/>
        <v>8.2931521198532032E-2</v>
      </c>
    </row>
    <row r="51" spans="1:75" ht="20.100000000000001" customHeight="1" outlineLevel="1" x14ac:dyDescent="0.2">
      <c r="A51" s="354" t="str">
        <f ca="1">INDEX(MC_Dispositivo!B:E,MATCH('Quantitativo_MG-262'!C51,MC_Dispositivo!B:B,0),2)</f>
        <v>ED-51139</v>
      </c>
      <c r="B51" s="354" t="str">
        <f ca="1">INDEX([10]TPU!$B:$B,MATCH($A51,[10]TPU!$A:$A,0))</f>
        <v>SICOR</v>
      </c>
      <c r="C51" s="354" t="s">
        <v>107</v>
      </c>
      <c r="D51" s="355" t="str">
        <f ca="1">INDEX(MC_Dispositivo!B:E,MATCH('Quantitativo_MG-262'!C51,MC_Dispositivo!B:B,0),3)</f>
        <v>guia de meio-fio, em concreto com fck 20mpa, pré-moldada, mfc-01 padrão der-mg, dimensões (12x16,7x35)cm, exclusive sarjeta, inclusive escavação, apiloamento e transporte com retirada do material escavado (em caçamba)</v>
      </c>
      <c r="E51" s="354" t="str">
        <f ca="1">INDEX(MC_Dispositivo!B:E,MATCH('Quantitativo_MG-262'!C51,MC_Dispositivo!B:B,0),4)</f>
        <v>m</v>
      </c>
      <c r="F51" s="356" cm="1">
        <f t="array" aca="1" ref="F51" ca="1">IF($BS$1="Todos",SUM(IF(($BS$1="todos")*(MC_Dispositivo!$B$54:$B$212=$C51),MC_Dispositivo!$F$54:$BE$212)),SUM(IF((MC_Dispositivo!$F$36:$BE$36=$BS$1)*(MC_Dispositivo!$B$54:$B$212=$C51),MC_Dispositivo!$F$54:$BE$212)))</f>
        <v>7700</v>
      </c>
      <c r="G51" s="357" cm="1">
        <f t="array" aca="1" ref="G51" ca="1">SUM(IF((MC_Dispositivo!$B$53:$B$189=$C51)*(MC_Dispositivo!$F$36:$BE$36=$BS$1)*(MC_Dispositivo!$F$43:$BE$43=G$1),MC_Dispositivo!$F$53:$BE$189))</f>
        <v>0</v>
      </c>
      <c r="H51" s="357" cm="1">
        <f t="array" aca="1" ref="H51" ca="1">SUM(IF((MC_Dispositivo!$B$53:$B$189=$C51)*(MC_Dispositivo!$F$36:$BE$36=$BS$1)*(MC_Dispositivo!$F$43:$BE$43=H$1),MC_Dispositivo!$F$53:$BE$189))</f>
        <v>0</v>
      </c>
      <c r="I51" s="357" cm="1">
        <f t="array" aca="1" ref="I51" ca="1">SUM(IF((MC_Dispositivo!$B$53:$B$189=$C51)*(MC_Dispositivo!$F$36:$BE$36=$BS$1)*(MC_Dispositivo!$F$43:$BE$43=I$1),MC_Dispositivo!$F$53:$BE$189))</f>
        <v>3300</v>
      </c>
      <c r="J51" s="357" cm="1">
        <f t="array" aca="1" ref="J51" ca="1">SUM(IF((MC_Dispositivo!$B$53:$B$189=$C51)*(MC_Dispositivo!$F$36:$BE$36=$BS$1)*(MC_Dispositivo!$F$43:$BE$43=J$1),MC_Dispositivo!$F$53:$BE$189))</f>
        <v>1100</v>
      </c>
      <c r="K51" s="357" cm="1">
        <f t="array" aca="1" ref="K51" ca="1">SUM(IF((MC_Dispositivo!$B$53:$B$189=$C51)*(MC_Dispositivo!$F$36:$BE$36=$BS$1)*(MC_Dispositivo!$F$43:$BE$43=K$1),MC_Dispositivo!$F$53:$BE$189))</f>
        <v>2200</v>
      </c>
      <c r="L51" s="357" cm="1">
        <f t="array" aca="1" ref="L51" ca="1">SUM(IF((MC_Dispositivo!$B$53:$B$189=$C51)*(MC_Dispositivo!$F$36:$BE$36=$BS$1)*(MC_Dispositivo!$F$43:$BE$43=L$1),MC_Dispositivo!$F$53:$BE$189))</f>
        <v>1100</v>
      </c>
      <c r="M51" s="357" cm="1">
        <f t="array" aca="1" ref="M51" ca="1">SUM(IF((MC_Dispositivo!$B$53:$B$189=$C51)*(MC_Dispositivo!$F$36:$BE$36=$BS$1)*(MC_Dispositivo!$F$43:$BE$43=M$1),MC_Dispositivo!$F$53:$BE$189))</f>
        <v>0</v>
      </c>
      <c r="N51" s="357" cm="1">
        <f t="array" aca="1" ref="N51" ca="1">SUM(IF((MC_Dispositivo!$B$53:$B$189=$C51)*(MC_Dispositivo!$F$36:$BE$36=$BS$1)*(MC_Dispositivo!$F$43:$BE$43=N$1),MC_Dispositivo!$F$53:$BE$189))</f>
        <v>0</v>
      </c>
      <c r="O51" s="357" cm="1">
        <f t="array" aca="1" ref="O51" ca="1">SUM(IF((MC_Dispositivo!$B$53:$B$189=$C51)*(MC_Dispositivo!$F$36:$BE$36=$BS$1)*(MC_Dispositivo!$F$43:$BE$43=O$1),MC_Dispositivo!$F$53:$BE$189))</f>
        <v>0</v>
      </c>
      <c r="P51" s="357" cm="1">
        <f t="array" aca="1" ref="P51" ca="1">SUM(IF((MC_Dispositivo!$B$53:$B$189=$C51)*(MC_Dispositivo!$F$36:$BE$36=$BS$1)*(MC_Dispositivo!$F$43:$BE$43=P$1),MC_Dispositivo!$F$53:$BE$189))</f>
        <v>0</v>
      </c>
      <c r="Q51" s="357" cm="1">
        <f t="array" aca="1" ref="Q51" ca="1">SUM(IF((MC_Dispositivo!$B$53:$B$189=$C51)*(MC_Dispositivo!$F$36:$BE$36=$BS$1)*(MC_Dispositivo!$F$43:$BE$43=Q$1),MC_Dispositivo!$F$53:$BE$189))</f>
        <v>0</v>
      </c>
      <c r="R51" s="357" cm="1">
        <f t="array" aca="1" ref="R51" ca="1">SUM(IF((MC_Dispositivo!$B$53:$B$189=$C51)*(MC_Dispositivo!$F$36:$BE$36=$BS$1)*(MC_Dispositivo!$F$43:$BE$43=R$1),MC_Dispositivo!$F$53:$BE$189))</f>
        <v>0</v>
      </c>
      <c r="S51" s="357" cm="1">
        <f t="array" aca="1" ref="S51" ca="1">SUM(IF((MC_Dispositivo!$B$53:$B$189=$C51)*(MC_Dispositivo!$F$36:$BE$36=$BS$1)*(MC_Dispositivo!$F$43:$BE$43=S$1),MC_Dispositivo!$F$53:$BE$189))</f>
        <v>0</v>
      </c>
      <c r="T51" s="357" cm="1">
        <f t="array" aca="1" ref="T51" ca="1">SUM(IF((MC_Dispositivo!$B$53:$B$189=$C51)*(MC_Dispositivo!$F$36:$BE$36=$BS$1)*(MC_Dispositivo!$F$43:$BE$43=T$1),MC_Dispositivo!$F$53:$BE$189))</f>
        <v>0</v>
      </c>
      <c r="U51" s="357" cm="1">
        <f t="array" aca="1" ref="U51" ca="1">SUM(IF((MC_Dispositivo!$B$53:$B$189=$C51)*(MC_Dispositivo!$F$36:$BE$36=$BS$1)*(MC_Dispositivo!$F$43:$BE$43=U$1),MC_Dispositivo!$F$53:$BE$189))</f>
        <v>0</v>
      </c>
      <c r="V51" s="357" cm="1">
        <f t="array" aca="1" ref="V51" ca="1">SUM(IF((MC_Dispositivo!$B$53:$B$189=$C51)*(MC_Dispositivo!$F$36:$BE$36=$BS$1)*(MC_Dispositivo!$F$43:$BE$43=V$1),MC_Dispositivo!$F$53:$BE$189))</f>
        <v>0</v>
      </c>
      <c r="W51" s="357" cm="1">
        <f t="array" aca="1" ref="W51" ca="1">SUM(IF((MC_Dispositivo!$B$53:$B$189=$C51)*(MC_Dispositivo!$F$36:$BE$36=$BS$1)*(MC_Dispositivo!$F$43:$BE$43=W$1),MC_Dispositivo!$F$53:$BE$189))</f>
        <v>0</v>
      </c>
      <c r="X51" s="357" cm="1">
        <f t="array" aca="1" ref="X51" ca="1">SUM(IF((MC_Dispositivo!$B$53:$B$189=$C51)*(MC_Dispositivo!$F$36:$BE$36=$BS$1)*(MC_Dispositivo!$F$43:$BE$43=X$1),MC_Dispositivo!$F$53:$BE$189))</f>
        <v>0</v>
      </c>
      <c r="Y51" s="357" cm="1">
        <f t="array" aca="1" ref="Y51" ca="1">SUM(IF((MC_Dispositivo!$B$53:$B$189=$C51)*(MC_Dispositivo!$F$36:$BE$36=$BS$1)*(MC_Dispositivo!$F$43:$BE$43=Y$1),MC_Dispositivo!$F$53:$BE$189))</f>
        <v>0</v>
      </c>
      <c r="Z51" s="357" cm="1">
        <f t="array" aca="1" ref="Z51" ca="1">SUM(IF((MC_Dispositivo!$B$53:$B$189=$C51)*(MC_Dispositivo!$F$36:$BE$36=$BS$1)*(MC_Dispositivo!$F$43:$BE$43=Z$1),MC_Dispositivo!$F$53:$BE$189))</f>
        <v>0</v>
      </c>
      <c r="AA51" s="357" cm="1">
        <f t="array" aca="1" ref="AA51" ca="1">SUM(IF((MC_Dispositivo!$B$53:$B$189=$C51)*(MC_Dispositivo!$F$36:$BE$36=$BS$1)*(MC_Dispositivo!$F$43:$BE$43=AA$1),MC_Dispositivo!$F$53:$BE$189))</f>
        <v>0</v>
      </c>
      <c r="AB51" s="357" cm="1">
        <f t="array" aca="1" ref="AB51" ca="1">SUM(IF((MC_Dispositivo!$B$53:$B$189=$C51)*(MC_Dispositivo!$F$36:$BE$36=$BS$1)*(MC_Dispositivo!$F$43:$BE$43=AB$1),MC_Dispositivo!$F$53:$BE$189))</f>
        <v>0</v>
      </c>
      <c r="AC51" s="357" cm="1">
        <f t="array" aca="1" ref="AC51" ca="1">SUM(IF((MC_Dispositivo!$B$53:$B$189=$C51)*(MC_Dispositivo!$F$36:$BE$36=$BS$1)*(MC_Dispositivo!$F$43:$BE$43=AC$1),MC_Dispositivo!$F$53:$BE$189))</f>
        <v>0</v>
      </c>
      <c r="AD51" s="357" cm="1">
        <f t="array" aca="1" ref="AD51" ca="1">SUM(IF((MC_Dispositivo!$B$53:$B$189=$C51)*(MC_Dispositivo!$F$36:$BE$36=$BS$1)*(MC_Dispositivo!$F$43:$BE$43=AD$1),MC_Dispositivo!$F$53:$BE$189))</f>
        <v>0</v>
      </c>
      <c r="AE51" s="357" cm="1">
        <f t="array" aca="1" ref="AE51" ca="1">SUM(IF((MC_Dispositivo!$B$53:$B$189=$C51)*(MC_Dispositivo!$F$36:$BE$36=$BS$1)*(MC_Dispositivo!$F$43:$BE$43=AE$1),MC_Dispositivo!$F$53:$BE$189))</f>
        <v>0</v>
      </c>
      <c r="AF51" s="357" cm="1">
        <f t="array" aca="1" ref="AF51" ca="1">SUM(IF((MC_Dispositivo!$B$53:$B$189=$C51)*(MC_Dispositivo!$F$36:$BE$36=$BS$1)*(MC_Dispositivo!$F$43:$BE$43=AF$1),MC_Dispositivo!$F$53:$BE$189))</f>
        <v>0</v>
      </c>
      <c r="AG51" s="357" cm="1">
        <f t="array" aca="1" ref="AG51" ca="1">SUM(IF((MC_Dispositivo!$B$53:$B$189=$C51)*(MC_Dispositivo!$F$36:$BE$36=$BS$1)*(MC_Dispositivo!$F$43:$BE$43=AG$1),MC_Dispositivo!$F$53:$BE$189))</f>
        <v>0</v>
      </c>
      <c r="AH51" s="357" cm="1">
        <f t="array" aca="1" ref="AH51" ca="1">SUM(IF((MC_Dispositivo!$B$53:$B$189=$C51)*(MC_Dispositivo!$F$36:$BE$36=$BS$1)*(MC_Dispositivo!$F$43:$BE$43=AH$1),MC_Dispositivo!$F$53:$BE$189))</f>
        <v>0</v>
      </c>
      <c r="AI51" s="357" cm="1">
        <f t="array" aca="1" ref="AI51" ca="1">SUM(IF((MC_Dispositivo!$B$53:$B$189=$C51)*(MC_Dispositivo!$F$36:$BE$36=$BS$1)*(MC_Dispositivo!$F$43:$BE$43=AI$1),MC_Dispositivo!$F$53:$BE$189))</f>
        <v>0</v>
      </c>
      <c r="AJ51" s="357" cm="1">
        <f t="array" aca="1" ref="AJ51" ca="1">SUM(IF((MC_Dispositivo!$B$53:$B$189=$C51)*(MC_Dispositivo!$F$36:$BE$36=$BS$1)*(MC_Dispositivo!$F$43:$BE$43=AJ$1),MC_Dispositivo!$F$53:$BE$189))</f>
        <v>0</v>
      </c>
      <c r="AK51" s="358">
        <f ca="1">IF(A51="","",INDEX([10]TPU!$G:$G,MATCH($A51,[10]TPU!$A:$A,0)))</f>
        <v>79.72</v>
      </c>
      <c r="AL51" s="359">
        <f t="shared" ca="1" si="17"/>
        <v>0</v>
      </c>
      <c r="AM51" s="359">
        <f t="shared" ca="1" si="17"/>
        <v>0</v>
      </c>
      <c r="AN51" s="359">
        <f t="shared" ca="1" si="17"/>
        <v>263076</v>
      </c>
      <c r="AO51" s="359">
        <f t="shared" ca="1" si="17"/>
        <v>87692</v>
      </c>
      <c r="AP51" s="359">
        <f t="shared" ca="1" si="17"/>
        <v>175384</v>
      </c>
      <c r="AQ51" s="359">
        <f t="shared" ca="1" si="17"/>
        <v>87692</v>
      </c>
      <c r="AR51" s="359">
        <f t="shared" ca="1" si="17"/>
        <v>0</v>
      </c>
      <c r="AS51" s="359">
        <f t="shared" ca="1" si="17"/>
        <v>0</v>
      </c>
      <c r="AT51" s="359">
        <f t="shared" ca="1" si="17"/>
        <v>0</v>
      </c>
      <c r="AU51" s="359">
        <f t="shared" ca="1" si="17"/>
        <v>0</v>
      </c>
      <c r="AV51" s="359">
        <f t="shared" ca="1" si="17"/>
        <v>0</v>
      </c>
      <c r="AW51" s="359">
        <f t="shared" ca="1" si="17"/>
        <v>0</v>
      </c>
      <c r="AX51" s="359">
        <f t="shared" ca="1" si="17"/>
        <v>0</v>
      </c>
      <c r="AY51" s="359">
        <f t="shared" ca="1" si="17"/>
        <v>0</v>
      </c>
      <c r="AZ51" s="359">
        <f t="shared" ca="1" si="17"/>
        <v>0</v>
      </c>
      <c r="BA51" s="359">
        <f t="shared" ca="1" si="17"/>
        <v>0</v>
      </c>
      <c r="BB51" s="359">
        <f t="shared" ca="1" si="17"/>
        <v>0</v>
      </c>
      <c r="BC51" s="359">
        <f t="shared" ca="1" si="17"/>
        <v>0</v>
      </c>
      <c r="BD51" s="359">
        <f t="shared" ca="1" si="17"/>
        <v>0</v>
      </c>
      <c r="BE51" s="359">
        <f t="shared" ca="1" si="17"/>
        <v>0</v>
      </c>
      <c r="BF51" s="359">
        <f t="shared" ca="1" si="17"/>
        <v>0</v>
      </c>
      <c r="BG51" s="359">
        <f t="shared" ca="1" si="17"/>
        <v>0</v>
      </c>
      <c r="BH51" s="359">
        <f t="shared" ca="1" si="17"/>
        <v>0</v>
      </c>
      <c r="BI51" s="359">
        <f t="shared" ca="1" si="17"/>
        <v>0</v>
      </c>
      <c r="BJ51" s="359">
        <f t="shared" ca="1" si="17"/>
        <v>0</v>
      </c>
      <c r="BK51" s="359">
        <f t="shared" ca="1" si="17"/>
        <v>0</v>
      </c>
      <c r="BL51" s="359">
        <f t="shared" ca="1" si="17"/>
        <v>0</v>
      </c>
      <c r="BM51" s="359">
        <f t="shared" ca="1" si="17"/>
        <v>0</v>
      </c>
      <c r="BN51" s="359">
        <f t="shared" ca="1" si="17"/>
        <v>0</v>
      </c>
      <c r="BO51" s="359">
        <f t="shared" ca="1" si="17"/>
        <v>0</v>
      </c>
      <c r="BP51" s="358">
        <f t="shared" ca="1" si="4"/>
        <v>613844</v>
      </c>
      <c r="BQ51" s="206"/>
      <c r="BR51" s="234" t="str">
        <f t="shared" si="5"/>
        <v/>
      </c>
    </row>
    <row r="52" spans="1:75" ht="20.100000000000001" customHeight="1" outlineLevel="1" x14ac:dyDescent="0.2">
      <c r="A52" s="354">
        <f ca="1">INDEX(MC_Dispositivo!B:E,MATCH('Quantitativo_MG-262'!C52,MC_Dispositivo!B:B,0),2)</f>
        <v>2003103</v>
      </c>
      <c r="B52" s="354" t="str">
        <f ca="1">INDEX([10]TPU!$B:$B,MATCH($A52,[10]TPU!$A:$A,0))</f>
        <v>SICRO</v>
      </c>
      <c r="C52" s="354" t="s">
        <v>109</v>
      </c>
      <c r="D52" s="355" t="str">
        <f ca="1">INDEX(MC_Dispositivo!B:E,MATCH('Quantitativo_MG-262'!C52,MC_Dispositivo!B:B,0),3)</f>
        <v>Entrada para descida d'água - EDA 01 A - areia e brita comerciais</v>
      </c>
      <c r="E52" s="354" t="str">
        <f ca="1">INDEX(MC_Dispositivo!B:E,MATCH('Quantitativo_MG-262'!C52,MC_Dispositivo!B:B,0),4)</f>
        <v>un</v>
      </c>
      <c r="F52" s="356" cm="1">
        <f t="array" aca="1" ref="F52" ca="1">IF($BS$1="Todos",SUM(IF(($BS$1="todos")*(MC_Dispositivo!$B$54:$B$212=$C52),MC_Dispositivo!$F$54:$BE$212)),SUM(IF((MC_Dispositivo!$F$36:$BE$36=$BS$1)*(MC_Dispositivo!$B$54:$B$212=$C52),MC_Dispositivo!$F$54:$BE$212)))</f>
        <v>35</v>
      </c>
      <c r="G52" s="357" cm="1">
        <f t="array" aca="1" ref="G52" ca="1">SUM(IF((MC_Dispositivo!$B$53:$B$189=$C52)*(MC_Dispositivo!$F$36:$BE$36=$BS$1)*(MC_Dispositivo!$F$43:$BE$43=G$1),MC_Dispositivo!$F$53:$BE$189))</f>
        <v>0</v>
      </c>
      <c r="H52" s="357" cm="1">
        <f t="array" aca="1" ref="H52" ca="1">SUM(IF((MC_Dispositivo!$B$53:$B$189=$C52)*(MC_Dispositivo!$F$36:$BE$36=$BS$1)*(MC_Dispositivo!$F$43:$BE$43=H$1),MC_Dispositivo!$F$53:$BE$189))</f>
        <v>0</v>
      </c>
      <c r="I52" s="357" cm="1">
        <f t="array" aca="1" ref="I52" ca="1">SUM(IF((MC_Dispositivo!$B$53:$B$189=$C52)*(MC_Dispositivo!$F$36:$BE$36=$BS$1)*(MC_Dispositivo!$F$43:$BE$43=I$1),MC_Dispositivo!$F$53:$BE$189))</f>
        <v>15</v>
      </c>
      <c r="J52" s="357" cm="1">
        <f t="array" aca="1" ref="J52" ca="1">SUM(IF((MC_Dispositivo!$B$53:$B$189=$C52)*(MC_Dispositivo!$F$36:$BE$36=$BS$1)*(MC_Dispositivo!$F$43:$BE$43=J$1),MC_Dispositivo!$F$53:$BE$189))</f>
        <v>5</v>
      </c>
      <c r="K52" s="357" cm="1">
        <f t="array" aca="1" ref="K52" ca="1">SUM(IF((MC_Dispositivo!$B$53:$B$189=$C52)*(MC_Dispositivo!$F$36:$BE$36=$BS$1)*(MC_Dispositivo!$F$43:$BE$43=K$1),MC_Dispositivo!$F$53:$BE$189))</f>
        <v>10</v>
      </c>
      <c r="L52" s="357" cm="1">
        <f t="array" aca="1" ref="L52" ca="1">SUM(IF((MC_Dispositivo!$B$53:$B$189=$C52)*(MC_Dispositivo!$F$36:$BE$36=$BS$1)*(MC_Dispositivo!$F$43:$BE$43=L$1),MC_Dispositivo!$F$53:$BE$189))</f>
        <v>5</v>
      </c>
      <c r="M52" s="357" cm="1">
        <f t="array" aca="1" ref="M52" ca="1">SUM(IF((MC_Dispositivo!$B$53:$B$189=$C52)*(MC_Dispositivo!$F$36:$BE$36=$BS$1)*(MC_Dispositivo!$F$43:$BE$43=M$1),MC_Dispositivo!$F$53:$BE$189))</f>
        <v>0</v>
      </c>
      <c r="N52" s="357" cm="1">
        <f t="array" aca="1" ref="N52" ca="1">SUM(IF((MC_Dispositivo!$B$53:$B$189=$C52)*(MC_Dispositivo!$F$36:$BE$36=$BS$1)*(MC_Dispositivo!$F$43:$BE$43=N$1),MC_Dispositivo!$F$53:$BE$189))</f>
        <v>0</v>
      </c>
      <c r="O52" s="357" cm="1">
        <f t="array" aca="1" ref="O52" ca="1">SUM(IF((MC_Dispositivo!$B$53:$B$189=$C52)*(MC_Dispositivo!$F$36:$BE$36=$BS$1)*(MC_Dispositivo!$F$43:$BE$43=O$1),MC_Dispositivo!$F$53:$BE$189))</f>
        <v>0</v>
      </c>
      <c r="P52" s="357" cm="1">
        <f t="array" aca="1" ref="P52" ca="1">SUM(IF((MC_Dispositivo!$B$53:$B$189=$C52)*(MC_Dispositivo!$F$36:$BE$36=$BS$1)*(MC_Dispositivo!$F$43:$BE$43=P$1),MC_Dispositivo!$F$53:$BE$189))</f>
        <v>0</v>
      </c>
      <c r="Q52" s="357" cm="1">
        <f t="array" aca="1" ref="Q52" ca="1">SUM(IF((MC_Dispositivo!$B$53:$B$189=$C52)*(MC_Dispositivo!$F$36:$BE$36=$BS$1)*(MC_Dispositivo!$F$43:$BE$43=Q$1),MC_Dispositivo!$F$53:$BE$189))</f>
        <v>0</v>
      </c>
      <c r="R52" s="357" cm="1">
        <f t="array" aca="1" ref="R52" ca="1">SUM(IF((MC_Dispositivo!$B$53:$B$189=$C52)*(MC_Dispositivo!$F$36:$BE$36=$BS$1)*(MC_Dispositivo!$F$43:$BE$43=R$1),MC_Dispositivo!$F$53:$BE$189))</f>
        <v>0</v>
      </c>
      <c r="S52" s="357" cm="1">
        <f t="array" aca="1" ref="S52" ca="1">SUM(IF((MC_Dispositivo!$B$53:$B$189=$C52)*(MC_Dispositivo!$F$36:$BE$36=$BS$1)*(MC_Dispositivo!$F$43:$BE$43=S$1),MC_Dispositivo!$F$53:$BE$189))</f>
        <v>0</v>
      </c>
      <c r="T52" s="357" cm="1">
        <f t="array" aca="1" ref="T52" ca="1">SUM(IF((MC_Dispositivo!$B$53:$B$189=$C52)*(MC_Dispositivo!$F$36:$BE$36=$BS$1)*(MC_Dispositivo!$F$43:$BE$43=T$1),MC_Dispositivo!$F$53:$BE$189))</f>
        <v>0</v>
      </c>
      <c r="U52" s="357" cm="1">
        <f t="array" aca="1" ref="U52" ca="1">SUM(IF((MC_Dispositivo!$B$53:$B$189=$C52)*(MC_Dispositivo!$F$36:$BE$36=$BS$1)*(MC_Dispositivo!$F$43:$BE$43=U$1),MC_Dispositivo!$F$53:$BE$189))</f>
        <v>0</v>
      </c>
      <c r="V52" s="357" cm="1">
        <f t="array" aca="1" ref="V52" ca="1">SUM(IF((MC_Dispositivo!$B$53:$B$189=$C52)*(MC_Dispositivo!$F$36:$BE$36=$BS$1)*(MC_Dispositivo!$F$43:$BE$43=V$1),MC_Dispositivo!$F$53:$BE$189))</f>
        <v>0</v>
      </c>
      <c r="W52" s="357" cm="1">
        <f t="array" aca="1" ref="W52" ca="1">SUM(IF((MC_Dispositivo!$B$53:$B$189=$C52)*(MC_Dispositivo!$F$36:$BE$36=$BS$1)*(MC_Dispositivo!$F$43:$BE$43=W$1),MC_Dispositivo!$F$53:$BE$189))</f>
        <v>0</v>
      </c>
      <c r="X52" s="357" cm="1">
        <f t="array" aca="1" ref="X52" ca="1">SUM(IF((MC_Dispositivo!$B$53:$B$189=$C52)*(MC_Dispositivo!$F$36:$BE$36=$BS$1)*(MC_Dispositivo!$F$43:$BE$43=X$1),MC_Dispositivo!$F$53:$BE$189))</f>
        <v>0</v>
      </c>
      <c r="Y52" s="357" cm="1">
        <f t="array" aca="1" ref="Y52" ca="1">SUM(IF((MC_Dispositivo!$B$53:$B$189=$C52)*(MC_Dispositivo!$F$36:$BE$36=$BS$1)*(MC_Dispositivo!$F$43:$BE$43=Y$1),MC_Dispositivo!$F$53:$BE$189))</f>
        <v>0</v>
      </c>
      <c r="Z52" s="357" cm="1">
        <f t="array" aca="1" ref="Z52" ca="1">SUM(IF((MC_Dispositivo!$B$53:$B$189=$C52)*(MC_Dispositivo!$F$36:$BE$36=$BS$1)*(MC_Dispositivo!$F$43:$BE$43=Z$1),MC_Dispositivo!$F$53:$BE$189))</f>
        <v>0</v>
      </c>
      <c r="AA52" s="357" cm="1">
        <f t="array" aca="1" ref="AA52" ca="1">SUM(IF((MC_Dispositivo!$B$53:$B$189=$C52)*(MC_Dispositivo!$F$36:$BE$36=$BS$1)*(MC_Dispositivo!$F$43:$BE$43=AA$1),MC_Dispositivo!$F$53:$BE$189))</f>
        <v>0</v>
      </c>
      <c r="AB52" s="357" cm="1">
        <f t="array" aca="1" ref="AB52" ca="1">SUM(IF((MC_Dispositivo!$B$53:$B$189=$C52)*(MC_Dispositivo!$F$36:$BE$36=$BS$1)*(MC_Dispositivo!$F$43:$BE$43=AB$1),MC_Dispositivo!$F$53:$BE$189))</f>
        <v>0</v>
      </c>
      <c r="AC52" s="357" cm="1">
        <f t="array" aca="1" ref="AC52" ca="1">SUM(IF((MC_Dispositivo!$B$53:$B$189=$C52)*(MC_Dispositivo!$F$36:$BE$36=$BS$1)*(MC_Dispositivo!$F$43:$BE$43=AC$1),MC_Dispositivo!$F$53:$BE$189))</f>
        <v>0</v>
      </c>
      <c r="AD52" s="357" cm="1">
        <f t="array" aca="1" ref="AD52" ca="1">SUM(IF((MC_Dispositivo!$B$53:$B$189=$C52)*(MC_Dispositivo!$F$36:$BE$36=$BS$1)*(MC_Dispositivo!$F$43:$BE$43=AD$1),MC_Dispositivo!$F$53:$BE$189))</f>
        <v>0</v>
      </c>
      <c r="AE52" s="357" cm="1">
        <f t="array" aca="1" ref="AE52" ca="1">SUM(IF((MC_Dispositivo!$B$53:$B$189=$C52)*(MC_Dispositivo!$F$36:$BE$36=$BS$1)*(MC_Dispositivo!$F$43:$BE$43=AE$1),MC_Dispositivo!$F$53:$BE$189))</f>
        <v>0</v>
      </c>
      <c r="AF52" s="357" cm="1">
        <f t="array" aca="1" ref="AF52" ca="1">SUM(IF((MC_Dispositivo!$B$53:$B$189=$C52)*(MC_Dispositivo!$F$36:$BE$36=$BS$1)*(MC_Dispositivo!$F$43:$BE$43=AF$1),MC_Dispositivo!$F$53:$BE$189))</f>
        <v>0</v>
      </c>
      <c r="AG52" s="357" cm="1">
        <f t="array" aca="1" ref="AG52" ca="1">SUM(IF((MC_Dispositivo!$B$53:$B$189=$C52)*(MC_Dispositivo!$F$36:$BE$36=$BS$1)*(MC_Dispositivo!$F$43:$BE$43=AG$1),MC_Dispositivo!$F$53:$BE$189))</f>
        <v>0</v>
      </c>
      <c r="AH52" s="357" cm="1">
        <f t="array" aca="1" ref="AH52" ca="1">SUM(IF((MC_Dispositivo!$B$53:$B$189=$C52)*(MC_Dispositivo!$F$36:$BE$36=$BS$1)*(MC_Dispositivo!$F$43:$BE$43=AH$1),MC_Dispositivo!$F$53:$BE$189))</f>
        <v>0</v>
      </c>
      <c r="AI52" s="357" cm="1">
        <f t="array" aca="1" ref="AI52" ca="1">SUM(IF((MC_Dispositivo!$B$53:$B$189=$C52)*(MC_Dispositivo!$F$36:$BE$36=$BS$1)*(MC_Dispositivo!$F$43:$BE$43=AI$1),MC_Dispositivo!$F$53:$BE$189))</f>
        <v>0</v>
      </c>
      <c r="AJ52" s="357" cm="1">
        <f t="array" aca="1" ref="AJ52" ca="1">SUM(IF((MC_Dispositivo!$B$53:$B$189=$C52)*(MC_Dispositivo!$F$36:$BE$36=$BS$1)*(MC_Dispositivo!$F$43:$BE$43=AJ$1),MC_Dispositivo!$F$53:$BE$189))</f>
        <v>0</v>
      </c>
      <c r="AK52" s="358">
        <f ca="1">IF(A52="","",INDEX([10]TPU!$G:$G,MATCH($A52,[10]TPU!$A:$A,0)))</f>
        <v>234.35</v>
      </c>
      <c r="AL52" s="359">
        <f t="shared" ca="1" si="17"/>
        <v>0</v>
      </c>
      <c r="AM52" s="359">
        <f t="shared" ca="1" si="17"/>
        <v>0</v>
      </c>
      <c r="AN52" s="359">
        <f t="shared" ca="1" si="17"/>
        <v>3515.25</v>
      </c>
      <c r="AO52" s="359">
        <f t="shared" ca="1" si="17"/>
        <v>1171.75</v>
      </c>
      <c r="AP52" s="359">
        <f t="shared" ca="1" si="17"/>
        <v>2343.5</v>
      </c>
      <c r="AQ52" s="359">
        <f t="shared" ca="1" si="17"/>
        <v>1171.75</v>
      </c>
      <c r="AR52" s="359">
        <f t="shared" ca="1" si="17"/>
        <v>0</v>
      </c>
      <c r="AS52" s="359">
        <f t="shared" ca="1" si="17"/>
        <v>0</v>
      </c>
      <c r="AT52" s="359">
        <f t="shared" ca="1" si="17"/>
        <v>0</v>
      </c>
      <c r="AU52" s="359">
        <f t="shared" ca="1" si="17"/>
        <v>0</v>
      </c>
      <c r="AV52" s="359">
        <f t="shared" ca="1" si="17"/>
        <v>0</v>
      </c>
      <c r="AW52" s="359">
        <f t="shared" ca="1" si="17"/>
        <v>0</v>
      </c>
      <c r="AX52" s="359">
        <f t="shared" ca="1" si="17"/>
        <v>0</v>
      </c>
      <c r="AY52" s="359">
        <f t="shared" ca="1" si="17"/>
        <v>0</v>
      </c>
      <c r="AZ52" s="359">
        <f t="shared" ca="1" si="17"/>
        <v>0</v>
      </c>
      <c r="BA52" s="359">
        <f t="shared" ca="1" si="17"/>
        <v>0</v>
      </c>
      <c r="BB52" s="359">
        <f t="shared" ca="1" si="17"/>
        <v>0</v>
      </c>
      <c r="BC52" s="359">
        <f t="shared" ca="1" si="17"/>
        <v>0</v>
      </c>
      <c r="BD52" s="359">
        <f t="shared" ca="1" si="17"/>
        <v>0</v>
      </c>
      <c r="BE52" s="359">
        <f t="shared" ca="1" si="17"/>
        <v>0</v>
      </c>
      <c r="BF52" s="359">
        <f t="shared" ca="1" si="17"/>
        <v>0</v>
      </c>
      <c r="BG52" s="359">
        <f t="shared" ca="1" si="17"/>
        <v>0</v>
      </c>
      <c r="BH52" s="359">
        <f t="shared" ca="1" si="17"/>
        <v>0</v>
      </c>
      <c r="BI52" s="359">
        <f t="shared" ca="1" si="17"/>
        <v>0</v>
      </c>
      <c r="BJ52" s="359">
        <f t="shared" ca="1" si="17"/>
        <v>0</v>
      </c>
      <c r="BK52" s="359">
        <f t="shared" ca="1" si="17"/>
        <v>0</v>
      </c>
      <c r="BL52" s="359">
        <f t="shared" ca="1" si="17"/>
        <v>0</v>
      </c>
      <c r="BM52" s="359">
        <f t="shared" ca="1" si="17"/>
        <v>0</v>
      </c>
      <c r="BN52" s="359">
        <f t="shared" ca="1" si="17"/>
        <v>0</v>
      </c>
      <c r="BO52" s="359">
        <f t="shared" ca="1" si="17"/>
        <v>0</v>
      </c>
      <c r="BP52" s="358">
        <f t="shared" ca="1" si="4"/>
        <v>8202.25</v>
      </c>
      <c r="BQ52" s="206"/>
      <c r="BR52" s="234" t="str">
        <f t="shared" si="5"/>
        <v/>
      </c>
    </row>
    <row r="53" spans="1:75" ht="20.100000000000001" customHeight="1" outlineLevel="1" x14ac:dyDescent="0.2">
      <c r="A53" s="354" t="str">
        <f ca="1">INDEX(MC_Dispositivo!B:E,MATCH('Quantitativo_MG-262'!C53,MC_Dispositivo!B:B,0),2)</f>
        <v>ED-48603</v>
      </c>
      <c r="B53" s="354" t="str">
        <f ca="1">INDEX([10]TPU!$B:$B,MATCH($A53,[10]TPU!$A:$A,0))</f>
        <v>SICOR</v>
      </c>
      <c r="C53" s="354" t="s">
        <v>110</v>
      </c>
      <c r="D53" s="355" t="str">
        <f ca="1">INDEX(MC_Dispositivo!B:E,MATCH('Quantitativo_MG-262'!C53,MC_Dispositivo!B:B,0),3)</f>
        <v>descida d´água tipo calha dn 1000, exclusive bota fora</v>
      </c>
      <c r="E53" s="354" t="str">
        <f ca="1">INDEX(MC_Dispositivo!B:E,MATCH('Quantitativo_MG-262'!C53,MC_Dispositivo!B:B,0),4)</f>
        <v>m</v>
      </c>
      <c r="F53" s="356" cm="1">
        <f t="array" aca="1" ref="F53" ca="1">IF($BS$1="Todos",SUM(IF(($BS$1="todos")*(MC_Dispositivo!$B$54:$B$212=$C53),MC_Dispositivo!$F$54:$BE$212)),SUM(IF((MC_Dispositivo!$F$36:$BE$36=$BS$1)*(MC_Dispositivo!$B$54:$B$212=$C53),MC_Dispositivo!$F$54:$BE$212)))</f>
        <v>157.5</v>
      </c>
      <c r="G53" s="357" cm="1">
        <f t="array" aca="1" ref="G53" ca="1">SUM(IF((MC_Dispositivo!$B$53:$B$189=$C53)*(MC_Dispositivo!$F$36:$BE$36=$BS$1)*(MC_Dispositivo!$F$43:$BE$43=G$1),MC_Dispositivo!$F$53:$BE$189))</f>
        <v>0</v>
      </c>
      <c r="H53" s="357" cm="1">
        <f t="array" aca="1" ref="H53" ca="1">SUM(IF((MC_Dispositivo!$B$53:$B$189=$C53)*(MC_Dispositivo!$F$36:$BE$36=$BS$1)*(MC_Dispositivo!$F$43:$BE$43=H$1),MC_Dispositivo!$F$53:$BE$189))</f>
        <v>0</v>
      </c>
      <c r="I53" s="357" cm="1">
        <f t="array" aca="1" ref="I53" ca="1">SUM(IF((MC_Dispositivo!$B$53:$B$189=$C53)*(MC_Dispositivo!$F$36:$BE$36=$BS$1)*(MC_Dispositivo!$F$43:$BE$43=I$1),MC_Dispositivo!$F$53:$BE$189))</f>
        <v>67.5</v>
      </c>
      <c r="J53" s="357" cm="1">
        <f t="array" aca="1" ref="J53" ca="1">SUM(IF((MC_Dispositivo!$B$53:$B$189=$C53)*(MC_Dispositivo!$F$36:$BE$36=$BS$1)*(MC_Dispositivo!$F$43:$BE$43=J$1),MC_Dispositivo!$F$53:$BE$189))</f>
        <v>22.5</v>
      </c>
      <c r="K53" s="357" cm="1">
        <f t="array" aca="1" ref="K53" ca="1">SUM(IF((MC_Dispositivo!$B$53:$B$189=$C53)*(MC_Dispositivo!$F$36:$BE$36=$BS$1)*(MC_Dispositivo!$F$43:$BE$43=K$1),MC_Dispositivo!$F$53:$BE$189))</f>
        <v>45</v>
      </c>
      <c r="L53" s="357" cm="1">
        <f t="array" aca="1" ref="L53" ca="1">SUM(IF((MC_Dispositivo!$B$53:$B$189=$C53)*(MC_Dispositivo!$F$36:$BE$36=$BS$1)*(MC_Dispositivo!$F$43:$BE$43=L$1),MC_Dispositivo!$F$53:$BE$189))</f>
        <v>22.5</v>
      </c>
      <c r="M53" s="357" cm="1">
        <f t="array" aca="1" ref="M53" ca="1">SUM(IF((MC_Dispositivo!$B$53:$B$189=$C53)*(MC_Dispositivo!$F$36:$BE$36=$BS$1)*(MC_Dispositivo!$F$43:$BE$43=M$1),MC_Dispositivo!$F$53:$BE$189))</f>
        <v>0</v>
      </c>
      <c r="N53" s="357" cm="1">
        <f t="array" aca="1" ref="N53" ca="1">SUM(IF((MC_Dispositivo!$B$53:$B$189=$C53)*(MC_Dispositivo!$F$36:$BE$36=$BS$1)*(MC_Dispositivo!$F$43:$BE$43=N$1),MC_Dispositivo!$F$53:$BE$189))</f>
        <v>0</v>
      </c>
      <c r="O53" s="357" cm="1">
        <f t="array" aca="1" ref="O53" ca="1">SUM(IF((MC_Dispositivo!$B$53:$B$189=$C53)*(MC_Dispositivo!$F$36:$BE$36=$BS$1)*(MC_Dispositivo!$F$43:$BE$43=O$1),MC_Dispositivo!$F$53:$BE$189))</f>
        <v>0</v>
      </c>
      <c r="P53" s="357" cm="1">
        <f t="array" aca="1" ref="P53" ca="1">SUM(IF((MC_Dispositivo!$B$53:$B$189=$C53)*(MC_Dispositivo!$F$36:$BE$36=$BS$1)*(MC_Dispositivo!$F$43:$BE$43=P$1),MC_Dispositivo!$F$53:$BE$189))</f>
        <v>0</v>
      </c>
      <c r="Q53" s="357" cm="1">
        <f t="array" aca="1" ref="Q53" ca="1">SUM(IF((MC_Dispositivo!$B$53:$B$189=$C53)*(MC_Dispositivo!$F$36:$BE$36=$BS$1)*(MC_Dispositivo!$F$43:$BE$43=Q$1),MC_Dispositivo!$F$53:$BE$189))</f>
        <v>0</v>
      </c>
      <c r="R53" s="357" cm="1">
        <f t="array" aca="1" ref="R53" ca="1">SUM(IF((MC_Dispositivo!$B$53:$B$189=$C53)*(MC_Dispositivo!$F$36:$BE$36=$BS$1)*(MC_Dispositivo!$F$43:$BE$43=R$1),MC_Dispositivo!$F$53:$BE$189))</f>
        <v>0</v>
      </c>
      <c r="S53" s="357" cm="1">
        <f t="array" aca="1" ref="S53" ca="1">SUM(IF((MC_Dispositivo!$B$53:$B$189=$C53)*(MC_Dispositivo!$F$36:$BE$36=$BS$1)*(MC_Dispositivo!$F$43:$BE$43=S$1),MC_Dispositivo!$F$53:$BE$189))</f>
        <v>0</v>
      </c>
      <c r="T53" s="357" cm="1">
        <f t="array" aca="1" ref="T53" ca="1">SUM(IF((MC_Dispositivo!$B$53:$B$189=$C53)*(MC_Dispositivo!$F$36:$BE$36=$BS$1)*(MC_Dispositivo!$F$43:$BE$43=T$1),MC_Dispositivo!$F$53:$BE$189))</f>
        <v>0</v>
      </c>
      <c r="U53" s="357" cm="1">
        <f t="array" aca="1" ref="U53" ca="1">SUM(IF((MC_Dispositivo!$B$53:$B$189=$C53)*(MC_Dispositivo!$F$36:$BE$36=$BS$1)*(MC_Dispositivo!$F$43:$BE$43=U$1),MC_Dispositivo!$F$53:$BE$189))</f>
        <v>0</v>
      </c>
      <c r="V53" s="357" cm="1">
        <f t="array" aca="1" ref="V53" ca="1">SUM(IF((MC_Dispositivo!$B$53:$B$189=$C53)*(MC_Dispositivo!$F$36:$BE$36=$BS$1)*(MC_Dispositivo!$F$43:$BE$43=V$1),MC_Dispositivo!$F$53:$BE$189))</f>
        <v>0</v>
      </c>
      <c r="W53" s="357" cm="1">
        <f t="array" aca="1" ref="W53" ca="1">SUM(IF((MC_Dispositivo!$B$53:$B$189=$C53)*(MC_Dispositivo!$F$36:$BE$36=$BS$1)*(MC_Dispositivo!$F$43:$BE$43=W$1),MC_Dispositivo!$F$53:$BE$189))</f>
        <v>0</v>
      </c>
      <c r="X53" s="357" cm="1">
        <f t="array" aca="1" ref="X53" ca="1">SUM(IF((MC_Dispositivo!$B$53:$B$189=$C53)*(MC_Dispositivo!$F$36:$BE$36=$BS$1)*(MC_Dispositivo!$F$43:$BE$43=X$1),MC_Dispositivo!$F$53:$BE$189))</f>
        <v>0</v>
      </c>
      <c r="Y53" s="357" cm="1">
        <f t="array" aca="1" ref="Y53" ca="1">SUM(IF((MC_Dispositivo!$B$53:$B$189=$C53)*(MC_Dispositivo!$F$36:$BE$36=$BS$1)*(MC_Dispositivo!$F$43:$BE$43=Y$1),MC_Dispositivo!$F$53:$BE$189))</f>
        <v>0</v>
      </c>
      <c r="Z53" s="357" cm="1">
        <f t="array" aca="1" ref="Z53" ca="1">SUM(IF((MC_Dispositivo!$B$53:$B$189=$C53)*(MC_Dispositivo!$F$36:$BE$36=$BS$1)*(MC_Dispositivo!$F$43:$BE$43=Z$1),MC_Dispositivo!$F$53:$BE$189))</f>
        <v>0</v>
      </c>
      <c r="AA53" s="357" cm="1">
        <f t="array" aca="1" ref="AA53" ca="1">SUM(IF((MC_Dispositivo!$B$53:$B$189=$C53)*(MC_Dispositivo!$F$36:$BE$36=$BS$1)*(MC_Dispositivo!$F$43:$BE$43=AA$1),MC_Dispositivo!$F$53:$BE$189))</f>
        <v>0</v>
      </c>
      <c r="AB53" s="357" cm="1">
        <f t="array" aca="1" ref="AB53" ca="1">SUM(IF((MC_Dispositivo!$B$53:$B$189=$C53)*(MC_Dispositivo!$F$36:$BE$36=$BS$1)*(MC_Dispositivo!$F$43:$BE$43=AB$1),MC_Dispositivo!$F$53:$BE$189))</f>
        <v>0</v>
      </c>
      <c r="AC53" s="357" cm="1">
        <f t="array" aca="1" ref="AC53" ca="1">SUM(IF((MC_Dispositivo!$B$53:$B$189=$C53)*(MC_Dispositivo!$F$36:$BE$36=$BS$1)*(MC_Dispositivo!$F$43:$BE$43=AC$1),MC_Dispositivo!$F$53:$BE$189))</f>
        <v>0</v>
      </c>
      <c r="AD53" s="357" cm="1">
        <f t="array" aca="1" ref="AD53" ca="1">SUM(IF((MC_Dispositivo!$B$53:$B$189=$C53)*(MC_Dispositivo!$F$36:$BE$36=$BS$1)*(MC_Dispositivo!$F$43:$BE$43=AD$1),MC_Dispositivo!$F$53:$BE$189))</f>
        <v>0</v>
      </c>
      <c r="AE53" s="357" cm="1">
        <f t="array" aca="1" ref="AE53" ca="1">SUM(IF((MC_Dispositivo!$B$53:$B$189=$C53)*(MC_Dispositivo!$F$36:$BE$36=$BS$1)*(MC_Dispositivo!$F$43:$BE$43=AE$1),MC_Dispositivo!$F$53:$BE$189))</f>
        <v>0</v>
      </c>
      <c r="AF53" s="357" cm="1">
        <f t="array" aca="1" ref="AF53" ca="1">SUM(IF((MC_Dispositivo!$B$53:$B$189=$C53)*(MC_Dispositivo!$F$36:$BE$36=$BS$1)*(MC_Dispositivo!$F$43:$BE$43=AF$1),MC_Dispositivo!$F$53:$BE$189))</f>
        <v>0</v>
      </c>
      <c r="AG53" s="357" cm="1">
        <f t="array" aca="1" ref="AG53" ca="1">SUM(IF((MC_Dispositivo!$B$53:$B$189=$C53)*(MC_Dispositivo!$F$36:$BE$36=$BS$1)*(MC_Dispositivo!$F$43:$BE$43=AG$1),MC_Dispositivo!$F$53:$BE$189))</f>
        <v>0</v>
      </c>
      <c r="AH53" s="357" cm="1">
        <f t="array" aca="1" ref="AH53" ca="1">SUM(IF((MC_Dispositivo!$B$53:$B$189=$C53)*(MC_Dispositivo!$F$36:$BE$36=$BS$1)*(MC_Dispositivo!$F$43:$BE$43=AH$1),MC_Dispositivo!$F$53:$BE$189))</f>
        <v>0</v>
      </c>
      <c r="AI53" s="357" cm="1">
        <f t="array" aca="1" ref="AI53" ca="1">SUM(IF((MC_Dispositivo!$B$53:$B$189=$C53)*(MC_Dispositivo!$F$36:$BE$36=$BS$1)*(MC_Dispositivo!$F$43:$BE$43=AI$1),MC_Dispositivo!$F$53:$BE$189))</f>
        <v>0</v>
      </c>
      <c r="AJ53" s="357" cm="1">
        <f t="array" aca="1" ref="AJ53" ca="1">SUM(IF((MC_Dispositivo!$B$53:$B$189=$C53)*(MC_Dispositivo!$F$36:$BE$36=$BS$1)*(MC_Dispositivo!$F$43:$BE$43=AJ$1),MC_Dispositivo!$F$53:$BE$189))</f>
        <v>0</v>
      </c>
      <c r="AK53" s="358">
        <f ca="1">IF(A53="","",INDEX([10]TPU!$G:$G,MATCH($A53,[10]TPU!$A:$A,0)))</f>
        <v>1215.1099999999999</v>
      </c>
      <c r="AL53" s="359">
        <f t="shared" ca="1" si="17"/>
        <v>0</v>
      </c>
      <c r="AM53" s="359">
        <f t="shared" ca="1" si="17"/>
        <v>0</v>
      </c>
      <c r="AN53" s="359">
        <f t="shared" ca="1" si="17"/>
        <v>82019.924999999988</v>
      </c>
      <c r="AO53" s="359">
        <f t="shared" ca="1" si="17"/>
        <v>27339.974999999999</v>
      </c>
      <c r="AP53" s="359">
        <f t="shared" ca="1" si="17"/>
        <v>54679.95</v>
      </c>
      <c r="AQ53" s="359">
        <f t="shared" ca="1" si="17"/>
        <v>27339.974999999999</v>
      </c>
      <c r="AR53" s="359">
        <f t="shared" ca="1" si="17"/>
        <v>0</v>
      </c>
      <c r="AS53" s="359">
        <f t="shared" ca="1" si="17"/>
        <v>0</v>
      </c>
      <c r="AT53" s="359">
        <f t="shared" ca="1" si="17"/>
        <v>0</v>
      </c>
      <c r="AU53" s="359">
        <f t="shared" ca="1" si="17"/>
        <v>0</v>
      </c>
      <c r="AV53" s="359">
        <f t="shared" ca="1" si="17"/>
        <v>0</v>
      </c>
      <c r="AW53" s="359">
        <f t="shared" ca="1" si="17"/>
        <v>0</v>
      </c>
      <c r="AX53" s="359">
        <f t="shared" ca="1" si="17"/>
        <v>0</v>
      </c>
      <c r="AY53" s="359">
        <f t="shared" ca="1" si="17"/>
        <v>0</v>
      </c>
      <c r="AZ53" s="359">
        <f t="shared" ca="1" si="17"/>
        <v>0</v>
      </c>
      <c r="BA53" s="359">
        <f t="shared" ca="1" si="17"/>
        <v>0</v>
      </c>
      <c r="BB53" s="359">
        <f t="shared" ca="1" si="17"/>
        <v>0</v>
      </c>
      <c r="BC53" s="359">
        <f t="shared" ca="1" si="17"/>
        <v>0</v>
      </c>
      <c r="BD53" s="359">
        <f t="shared" ca="1" si="17"/>
        <v>0</v>
      </c>
      <c r="BE53" s="359">
        <f t="shared" ca="1" si="17"/>
        <v>0</v>
      </c>
      <c r="BF53" s="359">
        <f t="shared" ca="1" si="17"/>
        <v>0</v>
      </c>
      <c r="BG53" s="359">
        <f t="shared" ca="1" si="17"/>
        <v>0</v>
      </c>
      <c r="BH53" s="359">
        <f t="shared" ca="1" si="17"/>
        <v>0</v>
      </c>
      <c r="BI53" s="359">
        <f t="shared" ca="1" si="17"/>
        <v>0</v>
      </c>
      <c r="BJ53" s="359">
        <f t="shared" ca="1" si="17"/>
        <v>0</v>
      </c>
      <c r="BK53" s="359">
        <f t="shared" ca="1" si="17"/>
        <v>0</v>
      </c>
      <c r="BL53" s="359">
        <f t="shared" ca="1" si="17"/>
        <v>0</v>
      </c>
      <c r="BM53" s="359">
        <f t="shared" ca="1" si="17"/>
        <v>0</v>
      </c>
      <c r="BN53" s="359">
        <f t="shared" ca="1" si="17"/>
        <v>0</v>
      </c>
      <c r="BO53" s="359">
        <f t="shared" ca="1" si="17"/>
        <v>0</v>
      </c>
      <c r="BP53" s="358">
        <f t="shared" ca="1" si="4"/>
        <v>191379.82499999998</v>
      </c>
      <c r="BQ53" s="206"/>
      <c r="BR53" s="234" t="str">
        <f t="shared" si="5"/>
        <v/>
      </c>
    </row>
    <row r="54" spans="1:75" ht="20.100000000000001" customHeight="1" outlineLevel="1" x14ac:dyDescent="0.2">
      <c r="A54" s="354">
        <f ca="1">INDEX(MC_Dispositivo!B:E,MATCH('Quantitativo_MG-262'!C54,MC_Dispositivo!B:B,0),2)</f>
        <v>2003307</v>
      </c>
      <c r="B54" s="354" t="str">
        <f ca="1">INDEX([10]TPU!$B:$B,MATCH($A54,[10]TPU!$A:$A,0))</f>
        <v>SICRO</v>
      </c>
      <c r="C54" s="354" t="s">
        <v>111</v>
      </c>
      <c r="D54" s="355" t="str">
        <f ca="1">INDEX(MC_Dispositivo!B:E,MATCH('Quantitativo_MG-262'!C54,MC_Dispositivo!B:B,0),3)</f>
        <v>Valeta de proteção de cortes com revestimento de concreto - VPCC 160-30 - escavação mecânica - areia e brita comerciais</v>
      </c>
      <c r="E54" s="354" t="str">
        <f ca="1">INDEX(MC_Dispositivo!B:E,MATCH('Quantitativo_MG-262'!C54,MC_Dispositivo!B:B,0),4)</f>
        <v>m</v>
      </c>
      <c r="F54" s="356" cm="1">
        <f t="array" aca="1" ref="F54" ca="1">IF($BS$1="Todos",SUM(IF(($BS$1="todos")*(MC_Dispositivo!$B$54:$B$212=$C54),MC_Dispositivo!$F$54:$BE$212)),SUM(IF((MC_Dispositivo!$F$36:$BE$36=$BS$1)*(MC_Dispositivo!$B$54:$B$212=$C54),MC_Dispositivo!$F$54:$BE$212)))</f>
        <v>1365</v>
      </c>
      <c r="G54" s="357" cm="1">
        <f t="array" aca="1" ref="G54" ca="1">SUM(IF((MC_Dispositivo!$B$53:$B$189=$C54)*(MC_Dispositivo!$F$36:$BE$36=$BS$1)*(MC_Dispositivo!$F$43:$BE$43=G$1),MC_Dispositivo!$F$53:$BE$189))</f>
        <v>0</v>
      </c>
      <c r="H54" s="357" cm="1">
        <f t="array" aca="1" ref="H54" ca="1">SUM(IF((MC_Dispositivo!$B$53:$B$189=$C54)*(MC_Dispositivo!$F$36:$BE$36=$BS$1)*(MC_Dispositivo!$F$43:$BE$43=H$1),MC_Dispositivo!$F$53:$BE$189))</f>
        <v>0</v>
      </c>
      <c r="I54" s="357" cm="1">
        <f t="array" aca="1" ref="I54" ca="1">SUM(IF((MC_Dispositivo!$B$53:$B$189=$C54)*(MC_Dispositivo!$F$36:$BE$36=$BS$1)*(MC_Dispositivo!$F$43:$BE$43=I$1),MC_Dispositivo!$F$53:$BE$189))</f>
        <v>585</v>
      </c>
      <c r="J54" s="357" cm="1">
        <f t="array" aca="1" ref="J54" ca="1">SUM(IF((MC_Dispositivo!$B$53:$B$189=$C54)*(MC_Dispositivo!$F$36:$BE$36=$BS$1)*(MC_Dispositivo!$F$43:$BE$43=J$1),MC_Dispositivo!$F$53:$BE$189))</f>
        <v>195</v>
      </c>
      <c r="K54" s="357" cm="1">
        <f t="array" aca="1" ref="K54" ca="1">SUM(IF((MC_Dispositivo!$B$53:$B$189=$C54)*(MC_Dispositivo!$F$36:$BE$36=$BS$1)*(MC_Dispositivo!$F$43:$BE$43=K$1),MC_Dispositivo!$F$53:$BE$189))</f>
        <v>390</v>
      </c>
      <c r="L54" s="357" cm="1">
        <f t="array" aca="1" ref="L54" ca="1">SUM(IF((MC_Dispositivo!$B$53:$B$189=$C54)*(MC_Dispositivo!$F$36:$BE$36=$BS$1)*(MC_Dispositivo!$F$43:$BE$43=L$1),MC_Dispositivo!$F$53:$BE$189))</f>
        <v>195</v>
      </c>
      <c r="M54" s="357" cm="1">
        <f t="array" aca="1" ref="M54" ca="1">SUM(IF((MC_Dispositivo!$B$53:$B$189=$C54)*(MC_Dispositivo!$F$36:$BE$36=$BS$1)*(MC_Dispositivo!$F$43:$BE$43=M$1),MC_Dispositivo!$F$53:$BE$189))</f>
        <v>0</v>
      </c>
      <c r="N54" s="357" cm="1">
        <f t="array" aca="1" ref="N54" ca="1">SUM(IF((MC_Dispositivo!$B$53:$B$189=$C54)*(MC_Dispositivo!$F$36:$BE$36=$BS$1)*(MC_Dispositivo!$F$43:$BE$43=N$1),MC_Dispositivo!$F$53:$BE$189))</f>
        <v>0</v>
      </c>
      <c r="O54" s="357" cm="1">
        <f t="array" aca="1" ref="O54" ca="1">SUM(IF((MC_Dispositivo!$B$53:$B$189=$C54)*(MC_Dispositivo!$F$36:$BE$36=$BS$1)*(MC_Dispositivo!$F$43:$BE$43=O$1),MC_Dispositivo!$F$53:$BE$189))</f>
        <v>0</v>
      </c>
      <c r="P54" s="357" cm="1">
        <f t="array" aca="1" ref="P54" ca="1">SUM(IF((MC_Dispositivo!$B$53:$B$189=$C54)*(MC_Dispositivo!$F$36:$BE$36=$BS$1)*(MC_Dispositivo!$F$43:$BE$43=P$1),MC_Dispositivo!$F$53:$BE$189))</f>
        <v>0</v>
      </c>
      <c r="Q54" s="357" cm="1">
        <f t="array" aca="1" ref="Q54" ca="1">SUM(IF((MC_Dispositivo!$B$53:$B$189=$C54)*(MC_Dispositivo!$F$36:$BE$36=$BS$1)*(MC_Dispositivo!$F$43:$BE$43=Q$1),MC_Dispositivo!$F$53:$BE$189))</f>
        <v>0</v>
      </c>
      <c r="R54" s="357" cm="1">
        <f t="array" aca="1" ref="R54" ca="1">SUM(IF((MC_Dispositivo!$B$53:$B$189=$C54)*(MC_Dispositivo!$F$36:$BE$36=$BS$1)*(MC_Dispositivo!$F$43:$BE$43=R$1),MC_Dispositivo!$F$53:$BE$189))</f>
        <v>0</v>
      </c>
      <c r="S54" s="357" cm="1">
        <f t="array" aca="1" ref="S54" ca="1">SUM(IF((MC_Dispositivo!$B$53:$B$189=$C54)*(MC_Dispositivo!$F$36:$BE$36=$BS$1)*(MC_Dispositivo!$F$43:$BE$43=S$1),MC_Dispositivo!$F$53:$BE$189))</f>
        <v>0</v>
      </c>
      <c r="T54" s="357" cm="1">
        <f t="array" aca="1" ref="T54" ca="1">SUM(IF((MC_Dispositivo!$B$53:$B$189=$C54)*(MC_Dispositivo!$F$36:$BE$36=$BS$1)*(MC_Dispositivo!$F$43:$BE$43=T$1),MC_Dispositivo!$F$53:$BE$189))</f>
        <v>0</v>
      </c>
      <c r="U54" s="357" cm="1">
        <f t="array" aca="1" ref="U54" ca="1">SUM(IF((MC_Dispositivo!$B$53:$B$189=$C54)*(MC_Dispositivo!$F$36:$BE$36=$BS$1)*(MC_Dispositivo!$F$43:$BE$43=U$1),MC_Dispositivo!$F$53:$BE$189))</f>
        <v>0</v>
      </c>
      <c r="V54" s="357" cm="1">
        <f t="array" aca="1" ref="V54" ca="1">SUM(IF((MC_Dispositivo!$B$53:$B$189=$C54)*(MC_Dispositivo!$F$36:$BE$36=$BS$1)*(MC_Dispositivo!$F$43:$BE$43=V$1),MC_Dispositivo!$F$53:$BE$189))</f>
        <v>0</v>
      </c>
      <c r="W54" s="357" cm="1">
        <f t="array" aca="1" ref="W54" ca="1">SUM(IF((MC_Dispositivo!$B$53:$B$189=$C54)*(MC_Dispositivo!$F$36:$BE$36=$BS$1)*(MC_Dispositivo!$F$43:$BE$43=W$1),MC_Dispositivo!$F$53:$BE$189))</f>
        <v>0</v>
      </c>
      <c r="X54" s="357" cm="1">
        <f t="array" aca="1" ref="X54" ca="1">SUM(IF((MC_Dispositivo!$B$53:$B$189=$C54)*(MC_Dispositivo!$F$36:$BE$36=$BS$1)*(MC_Dispositivo!$F$43:$BE$43=X$1),MC_Dispositivo!$F$53:$BE$189))</f>
        <v>0</v>
      </c>
      <c r="Y54" s="357" cm="1">
        <f t="array" aca="1" ref="Y54" ca="1">SUM(IF((MC_Dispositivo!$B$53:$B$189=$C54)*(MC_Dispositivo!$F$36:$BE$36=$BS$1)*(MC_Dispositivo!$F$43:$BE$43=Y$1),MC_Dispositivo!$F$53:$BE$189))</f>
        <v>0</v>
      </c>
      <c r="Z54" s="357" cm="1">
        <f t="array" aca="1" ref="Z54" ca="1">SUM(IF((MC_Dispositivo!$B$53:$B$189=$C54)*(MC_Dispositivo!$F$36:$BE$36=$BS$1)*(MC_Dispositivo!$F$43:$BE$43=Z$1),MC_Dispositivo!$F$53:$BE$189))</f>
        <v>0</v>
      </c>
      <c r="AA54" s="357" cm="1">
        <f t="array" aca="1" ref="AA54" ca="1">SUM(IF((MC_Dispositivo!$B$53:$B$189=$C54)*(MC_Dispositivo!$F$36:$BE$36=$BS$1)*(MC_Dispositivo!$F$43:$BE$43=AA$1),MC_Dispositivo!$F$53:$BE$189))</f>
        <v>0</v>
      </c>
      <c r="AB54" s="357" cm="1">
        <f t="array" aca="1" ref="AB54" ca="1">SUM(IF((MC_Dispositivo!$B$53:$B$189=$C54)*(MC_Dispositivo!$F$36:$BE$36=$BS$1)*(MC_Dispositivo!$F$43:$BE$43=AB$1),MC_Dispositivo!$F$53:$BE$189))</f>
        <v>0</v>
      </c>
      <c r="AC54" s="357" cm="1">
        <f t="array" aca="1" ref="AC54" ca="1">SUM(IF((MC_Dispositivo!$B$53:$B$189=$C54)*(MC_Dispositivo!$F$36:$BE$36=$BS$1)*(MC_Dispositivo!$F$43:$BE$43=AC$1),MC_Dispositivo!$F$53:$BE$189))</f>
        <v>0</v>
      </c>
      <c r="AD54" s="357" cm="1">
        <f t="array" aca="1" ref="AD54" ca="1">SUM(IF((MC_Dispositivo!$B$53:$B$189=$C54)*(MC_Dispositivo!$F$36:$BE$36=$BS$1)*(MC_Dispositivo!$F$43:$BE$43=AD$1),MC_Dispositivo!$F$53:$BE$189))</f>
        <v>0</v>
      </c>
      <c r="AE54" s="357" cm="1">
        <f t="array" aca="1" ref="AE54" ca="1">SUM(IF((MC_Dispositivo!$B$53:$B$189=$C54)*(MC_Dispositivo!$F$36:$BE$36=$BS$1)*(MC_Dispositivo!$F$43:$BE$43=AE$1),MC_Dispositivo!$F$53:$BE$189))</f>
        <v>0</v>
      </c>
      <c r="AF54" s="357" cm="1">
        <f t="array" aca="1" ref="AF54" ca="1">SUM(IF((MC_Dispositivo!$B$53:$B$189=$C54)*(MC_Dispositivo!$F$36:$BE$36=$BS$1)*(MC_Dispositivo!$F$43:$BE$43=AF$1),MC_Dispositivo!$F$53:$BE$189))</f>
        <v>0</v>
      </c>
      <c r="AG54" s="357" cm="1">
        <f t="array" aca="1" ref="AG54" ca="1">SUM(IF((MC_Dispositivo!$B$53:$B$189=$C54)*(MC_Dispositivo!$F$36:$BE$36=$BS$1)*(MC_Dispositivo!$F$43:$BE$43=AG$1),MC_Dispositivo!$F$53:$BE$189))</f>
        <v>0</v>
      </c>
      <c r="AH54" s="357" cm="1">
        <f t="array" aca="1" ref="AH54" ca="1">SUM(IF((MC_Dispositivo!$B$53:$B$189=$C54)*(MC_Dispositivo!$F$36:$BE$36=$BS$1)*(MC_Dispositivo!$F$43:$BE$43=AH$1),MC_Dispositivo!$F$53:$BE$189))</f>
        <v>0</v>
      </c>
      <c r="AI54" s="357" cm="1">
        <f t="array" aca="1" ref="AI54" ca="1">SUM(IF((MC_Dispositivo!$B$53:$B$189=$C54)*(MC_Dispositivo!$F$36:$BE$36=$BS$1)*(MC_Dispositivo!$F$43:$BE$43=AI$1),MC_Dispositivo!$F$53:$BE$189))</f>
        <v>0</v>
      </c>
      <c r="AJ54" s="357" cm="1">
        <f t="array" aca="1" ref="AJ54" ca="1">SUM(IF((MC_Dispositivo!$B$53:$B$189=$C54)*(MC_Dispositivo!$F$36:$BE$36=$BS$1)*(MC_Dispositivo!$F$43:$BE$43=AJ$1),MC_Dispositivo!$F$53:$BE$189))</f>
        <v>0</v>
      </c>
      <c r="AK54" s="358">
        <f ca="1">IF(A54="","",INDEX([10]TPU!$G:$G,MATCH($A54,[10]TPU!$A:$A,0)))</f>
        <v>150.31</v>
      </c>
      <c r="AL54" s="359">
        <f t="shared" ca="1" si="17"/>
        <v>0</v>
      </c>
      <c r="AM54" s="359">
        <f t="shared" ca="1" si="17"/>
        <v>0</v>
      </c>
      <c r="AN54" s="359">
        <f t="shared" ca="1" si="17"/>
        <v>87931.35</v>
      </c>
      <c r="AO54" s="359">
        <f t="shared" ca="1" si="17"/>
        <v>29310.45</v>
      </c>
      <c r="AP54" s="359">
        <f t="shared" ca="1" si="17"/>
        <v>58620.9</v>
      </c>
      <c r="AQ54" s="359">
        <f t="shared" ca="1" si="17"/>
        <v>29310.45</v>
      </c>
      <c r="AR54" s="359">
        <f t="shared" ca="1" si="17"/>
        <v>0</v>
      </c>
      <c r="AS54" s="359">
        <f t="shared" ca="1" si="17"/>
        <v>0</v>
      </c>
      <c r="AT54" s="359">
        <f t="shared" ca="1" si="17"/>
        <v>0</v>
      </c>
      <c r="AU54" s="359">
        <f t="shared" ca="1" si="17"/>
        <v>0</v>
      </c>
      <c r="AV54" s="359">
        <f t="shared" ca="1" si="17"/>
        <v>0</v>
      </c>
      <c r="AW54" s="359">
        <f t="shared" ca="1" si="17"/>
        <v>0</v>
      </c>
      <c r="AX54" s="359">
        <f t="shared" ca="1" si="17"/>
        <v>0</v>
      </c>
      <c r="AY54" s="359">
        <f t="shared" ca="1" si="17"/>
        <v>0</v>
      </c>
      <c r="AZ54" s="359">
        <f t="shared" ca="1" si="17"/>
        <v>0</v>
      </c>
      <c r="BA54" s="359">
        <f t="shared" ca="1" si="17"/>
        <v>0</v>
      </c>
      <c r="BB54" s="359">
        <f t="shared" ca="1" si="17"/>
        <v>0</v>
      </c>
      <c r="BC54" s="359">
        <f t="shared" ca="1" si="17"/>
        <v>0</v>
      </c>
      <c r="BD54" s="359">
        <f t="shared" ca="1" si="17"/>
        <v>0</v>
      </c>
      <c r="BE54" s="359">
        <f t="shared" ca="1" si="17"/>
        <v>0</v>
      </c>
      <c r="BF54" s="359">
        <f t="shared" ca="1" si="17"/>
        <v>0</v>
      </c>
      <c r="BG54" s="359">
        <f t="shared" ca="1" si="17"/>
        <v>0</v>
      </c>
      <c r="BH54" s="359">
        <f t="shared" ca="1" si="17"/>
        <v>0</v>
      </c>
      <c r="BI54" s="359">
        <f t="shared" ca="1" si="17"/>
        <v>0</v>
      </c>
      <c r="BJ54" s="359">
        <f t="shared" ca="1" si="17"/>
        <v>0</v>
      </c>
      <c r="BK54" s="359">
        <f t="shared" ca="1" si="17"/>
        <v>0</v>
      </c>
      <c r="BL54" s="359">
        <f t="shared" ca="1" si="17"/>
        <v>0</v>
      </c>
      <c r="BM54" s="359">
        <f t="shared" ca="1" si="17"/>
        <v>0</v>
      </c>
      <c r="BN54" s="359">
        <f t="shared" ca="1" si="17"/>
        <v>0</v>
      </c>
      <c r="BO54" s="359">
        <f t="shared" ca="1" si="17"/>
        <v>0</v>
      </c>
      <c r="BP54" s="358">
        <f t="shared" ca="1" si="4"/>
        <v>205173.15</v>
      </c>
      <c r="BQ54" s="206"/>
      <c r="BR54" s="234" t="str">
        <f t="shared" si="5"/>
        <v/>
      </c>
    </row>
    <row r="55" spans="1:75" ht="20.100000000000001" customHeight="1" outlineLevel="1" x14ac:dyDescent="0.2">
      <c r="A55" s="354">
        <f ca="1">INDEX(MC_Dispositivo!B:E,MATCH('Quantitativo_MG-262'!C55,MC_Dispositivo!B:B,0),2)</f>
        <v>2003313</v>
      </c>
      <c r="B55" s="354" t="str">
        <f ca="1">INDEX([10]TPU!$B:$B,MATCH($A55,[10]TPU!$A:$A,0))</f>
        <v>SICRO</v>
      </c>
      <c r="C55" s="354" t="s">
        <v>113</v>
      </c>
      <c r="D55" s="355" t="str">
        <f ca="1">INDEX(MC_Dispositivo!B:E,MATCH('Quantitativo_MG-262'!C55,MC_Dispositivo!B:B,0),3)</f>
        <v>Valeta de proteção de aterros com revestimento de concreto - VPAC 160-30 - escavação mecânica - areia e brita comerciais</v>
      </c>
      <c r="E55" s="354" t="str">
        <f ca="1">INDEX(MC_Dispositivo!B:E,MATCH('Quantitativo_MG-262'!C55,MC_Dispositivo!B:B,0),4)</f>
        <v>m</v>
      </c>
      <c r="F55" s="356" cm="1">
        <f t="array" aca="1" ref="F55" ca="1">IF($BS$1="Todos",SUM(IF(($BS$1="todos")*(MC_Dispositivo!$B$54:$B$212=$C55),MC_Dispositivo!$F$54:$BE$212)),SUM(IF((MC_Dispositivo!$F$36:$BE$36=$BS$1)*(MC_Dispositivo!$B$54:$B$212=$C55),MC_Dispositivo!$F$54:$BE$212)))</f>
        <v>2730</v>
      </c>
      <c r="G55" s="357" cm="1">
        <f t="array" aca="1" ref="G55" ca="1">SUM(IF((MC_Dispositivo!$B$53:$B$189=$C55)*(MC_Dispositivo!$F$36:$BE$36=$BS$1)*(MC_Dispositivo!$F$43:$BE$43=G$1),MC_Dispositivo!$F$53:$BE$189))</f>
        <v>0</v>
      </c>
      <c r="H55" s="357" cm="1">
        <f t="array" aca="1" ref="H55" ca="1">SUM(IF((MC_Dispositivo!$B$53:$B$189=$C55)*(MC_Dispositivo!$F$36:$BE$36=$BS$1)*(MC_Dispositivo!$F$43:$BE$43=H$1),MC_Dispositivo!$F$53:$BE$189))</f>
        <v>0</v>
      </c>
      <c r="I55" s="357" cm="1">
        <f t="array" aca="1" ref="I55" ca="1">SUM(IF((MC_Dispositivo!$B$53:$B$189=$C55)*(MC_Dispositivo!$F$36:$BE$36=$BS$1)*(MC_Dispositivo!$F$43:$BE$43=I$1),MC_Dispositivo!$F$53:$BE$189))</f>
        <v>1170</v>
      </c>
      <c r="J55" s="357" cm="1">
        <f t="array" aca="1" ref="J55" ca="1">SUM(IF((MC_Dispositivo!$B$53:$B$189=$C55)*(MC_Dispositivo!$F$36:$BE$36=$BS$1)*(MC_Dispositivo!$F$43:$BE$43=J$1),MC_Dispositivo!$F$53:$BE$189))</f>
        <v>390</v>
      </c>
      <c r="K55" s="357" cm="1">
        <f t="array" aca="1" ref="K55" ca="1">SUM(IF((MC_Dispositivo!$B$53:$B$189=$C55)*(MC_Dispositivo!$F$36:$BE$36=$BS$1)*(MC_Dispositivo!$F$43:$BE$43=K$1),MC_Dispositivo!$F$53:$BE$189))</f>
        <v>780</v>
      </c>
      <c r="L55" s="357" cm="1">
        <f t="array" aca="1" ref="L55" ca="1">SUM(IF((MC_Dispositivo!$B$53:$B$189=$C55)*(MC_Dispositivo!$F$36:$BE$36=$BS$1)*(MC_Dispositivo!$F$43:$BE$43=L$1),MC_Dispositivo!$F$53:$BE$189))</f>
        <v>390</v>
      </c>
      <c r="M55" s="357" cm="1">
        <f t="array" aca="1" ref="M55" ca="1">SUM(IF((MC_Dispositivo!$B$53:$B$189=$C55)*(MC_Dispositivo!$F$36:$BE$36=$BS$1)*(MC_Dispositivo!$F$43:$BE$43=M$1),MC_Dispositivo!$F$53:$BE$189))</f>
        <v>0</v>
      </c>
      <c r="N55" s="357" cm="1">
        <f t="array" aca="1" ref="N55" ca="1">SUM(IF((MC_Dispositivo!$B$53:$B$189=$C55)*(MC_Dispositivo!$F$36:$BE$36=$BS$1)*(MC_Dispositivo!$F$43:$BE$43=N$1),MC_Dispositivo!$F$53:$BE$189))</f>
        <v>0</v>
      </c>
      <c r="O55" s="357" cm="1">
        <f t="array" aca="1" ref="O55" ca="1">SUM(IF((MC_Dispositivo!$B$53:$B$189=$C55)*(MC_Dispositivo!$F$36:$BE$36=$BS$1)*(MC_Dispositivo!$F$43:$BE$43=O$1),MC_Dispositivo!$F$53:$BE$189))</f>
        <v>0</v>
      </c>
      <c r="P55" s="357" cm="1">
        <f t="array" aca="1" ref="P55" ca="1">SUM(IF((MC_Dispositivo!$B$53:$B$189=$C55)*(MC_Dispositivo!$F$36:$BE$36=$BS$1)*(MC_Dispositivo!$F$43:$BE$43=P$1),MC_Dispositivo!$F$53:$BE$189))</f>
        <v>0</v>
      </c>
      <c r="Q55" s="357" cm="1">
        <f t="array" aca="1" ref="Q55" ca="1">SUM(IF((MC_Dispositivo!$B$53:$B$189=$C55)*(MC_Dispositivo!$F$36:$BE$36=$BS$1)*(MC_Dispositivo!$F$43:$BE$43=Q$1),MC_Dispositivo!$F$53:$BE$189))</f>
        <v>0</v>
      </c>
      <c r="R55" s="357" cm="1">
        <f t="array" aca="1" ref="R55" ca="1">SUM(IF((MC_Dispositivo!$B$53:$B$189=$C55)*(MC_Dispositivo!$F$36:$BE$36=$BS$1)*(MC_Dispositivo!$F$43:$BE$43=R$1),MC_Dispositivo!$F$53:$BE$189))</f>
        <v>0</v>
      </c>
      <c r="S55" s="357" cm="1">
        <f t="array" aca="1" ref="S55" ca="1">SUM(IF((MC_Dispositivo!$B$53:$B$189=$C55)*(MC_Dispositivo!$F$36:$BE$36=$BS$1)*(MC_Dispositivo!$F$43:$BE$43=S$1),MC_Dispositivo!$F$53:$BE$189))</f>
        <v>0</v>
      </c>
      <c r="T55" s="357" cm="1">
        <f t="array" aca="1" ref="T55" ca="1">SUM(IF((MC_Dispositivo!$B$53:$B$189=$C55)*(MC_Dispositivo!$F$36:$BE$36=$BS$1)*(MC_Dispositivo!$F$43:$BE$43=T$1),MC_Dispositivo!$F$53:$BE$189))</f>
        <v>0</v>
      </c>
      <c r="U55" s="357" cm="1">
        <f t="array" aca="1" ref="U55" ca="1">SUM(IF((MC_Dispositivo!$B$53:$B$189=$C55)*(MC_Dispositivo!$F$36:$BE$36=$BS$1)*(MC_Dispositivo!$F$43:$BE$43=U$1),MC_Dispositivo!$F$53:$BE$189))</f>
        <v>0</v>
      </c>
      <c r="V55" s="357" cm="1">
        <f t="array" aca="1" ref="V55" ca="1">SUM(IF((MC_Dispositivo!$B$53:$B$189=$C55)*(MC_Dispositivo!$F$36:$BE$36=$BS$1)*(MC_Dispositivo!$F$43:$BE$43=V$1),MC_Dispositivo!$F$53:$BE$189))</f>
        <v>0</v>
      </c>
      <c r="W55" s="357" cm="1">
        <f t="array" aca="1" ref="W55" ca="1">SUM(IF((MC_Dispositivo!$B$53:$B$189=$C55)*(MC_Dispositivo!$F$36:$BE$36=$BS$1)*(MC_Dispositivo!$F$43:$BE$43=W$1),MC_Dispositivo!$F$53:$BE$189))</f>
        <v>0</v>
      </c>
      <c r="X55" s="357" cm="1">
        <f t="array" aca="1" ref="X55" ca="1">SUM(IF((MC_Dispositivo!$B$53:$B$189=$C55)*(MC_Dispositivo!$F$36:$BE$36=$BS$1)*(MC_Dispositivo!$F$43:$BE$43=X$1),MC_Dispositivo!$F$53:$BE$189))</f>
        <v>0</v>
      </c>
      <c r="Y55" s="357" cm="1">
        <f t="array" aca="1" ref="Y55" ca="1">SUM(IF((MC_Dispositivo!$B$53:$B$189=$C55)*(MC_Dispositivo!$F$36:$BE$36=$BS$1)*(MC_Dispositivo!$F$43:$BE$43=Y$1),MC_Dispositivo!$F$53:$BE$189))</f>
        <v>0</v>
      </c>
      <c r="Z55" s="357" cm="1">
        <f t="array" aca="1" ref="Z55" ca="1">SUM(IF((MC_Dispositivo!$B$53:$B$189=$C55)*(MC_Dispositivo!$F$36:$BE$36=$BS$1)*(MC_Dispositivo!$F$43:$BE$43=Z$1),MC_Dispositivo!$F$53:$BE$189))</f>
        <v>0</v>
      </c>
      <c r="AA55" s="357" cm="1">
        <f t="array" aca="1" ref="AA55" ca="1">SUM(IF((MC_Dispositivo!$B$53:$B$189=$C55)*(MC_Dispositivo!$F$36:$BE$36=$BS$1)*(MC_Dispositivo!$F$43:$BE$43=AA$1),MC_Dispositivo!$F$53:$BE$189))</f>
        <v>0</v>
      </c>
      <c r="AB55" s="357" cm="1">
        <f t="array" aca="1" ref="AB55" ca="1">SUM(IF((MC_Dispositivo!$B$53:$B$189=$C55)*(MC_Dispositivo!$F$36:$BE$36=$BS$1)*(MC_Dispositivo!$F$43:$BE$43=AB$1),MC_Dispositivo!$F$53:$BE$189))</f>
        <v>0</v>
      </c>
      <c r="AC55" s="357" cm="1">
        <f t="array" aca="1" ref="AC55" ca="1">SUM(IF((MC_Dispositivo!$B$53:$B$189=$C55)*(MC_Dispositivo!$F$36:$BE$36=$BS$1)*(MC_Dispositivo!$F$43:$BE$43=AC$1),MC_Dispositivo!$F$53:$BE$189))</f>
        <v>0</v>
      </c>
      <c r="AD55" s="357" cm="1">
        <f t="array" aca="1" ref="AD55" ca="1">SUM(IF((MC_Dispositivo!$B$53:$B$189=$C55)*(MC_Dispositivo!$F$36:$BE$36=$BS$1)*(MC_Dispositivo!$F$43:$BE$43=AD$1),MC_Dispositivo!$F$53:$BE$189))</f>
        <v>0</v>
      </c>
      <c r="AE55" s="357" cm="1">
        <f t="array" aca="1" ref="AE55" ca="1">SUM(IF((MC_Dispositivo!$B$53:$B$189=$C55)*(MC_Dispositivo!$F$36:$BE$36=$BS$1)*(MC_Dispositivo!$F$43:$BE$43=AE$1),MC_Dispositivo!$F$53:$BE$189))</f>
        <v>0</v>
      </c>
      <c r="AF55" s="357" cm="1">
        <f t="array" aca="1" ref="AF55" ca="1">SUM(IF((MC_Dispositivo!$B$53:$B$189=$C55)*(MC_Dispositivo!$F$36:$BE$36=$BS$1)*(MC_Dispositivo!$F$43:$BE$43=AF$1),MC_Dispositivo!$F$53:$BE$189))</f>
        <v>0</v>
      </c>
      <c r="AG55" s="357" cm="1">
        <f t="array" aca="1" ref="AG55" ca="1">SUM(IF((MC_Dispositivo!$B$53:$B$189=$C55)*(MC_Dispositivo!$F$36:$BE$36=$BS$1)*(MC_Dispositivo!$F$43:$BE$43=AG$1),MC_Dispositivo!$F$53:$BE$189))</f>
        <v>0</v>
      </c>
      <c r="AH55" s="357" cm="1">
        <f t="array" aca="1" ref="AH55" ca="1">SUM(IF((MC_Dispositivo!$B$53:$B$189=$C55)*(MC_Dispositivo!$F$36:$BE$36=$BS$1)*(MC_Dispositivo!$F$43:$BE$43=AH$1),MC_Dispositivo!$F$53:$BE$189))</f>
        <v>0</v>
      </c>
      <c r="AI55" s="357" cm="1">
        <f t="array" aca="1" ref="AI55" ca="1">SUM(IF((MC_Dispositivo!$B$53:$B$189=$C55)*(MC_Dispositivo!$F$36:$BE$36=$BS$1)*(MC_Dispositivo!$F$43:$BE$43=AI$1),MC_Dispositivo!$F$53:$BE$189))</f>
        <v>0</v>
      </c>
      <c r="AJ55" s="357" cm="1">
        <f t="array" aca="1" ref="AJ55" ca="1">SUM(IF((MC_Dispositivo!$B$53:$B$189=$C55)*(MC_Dispositivo!$F$36:$BE$36=$BS$1)*(MC_Dispositivo!$F$43:$BE$43=AJ$1),MC_Dispositivo!$F$53:$BE$189))</f>
        <v>0</v>
      </c>
      <c r="AK55" s="358">
        <f ca="1">IF(A55="","",INDEX([10]TPU!$G:$G,MATCH($A55,[10]TPU!$A:$A,0)))</f>
        <v>150.31</v>
      </c>
      <c r="AL55" s="359">
        <f t="shared" ca="1" si="17"/>
        <v>0</v>
      </c>
      <c r="AM55" s="359">
        <f t="shared" ca="1" si="17"/>
        <v>0</v>
      </c>
      <c r="AN55" s="359">
        <f t="shared" ca="1" si="17"/>
        <v>175862.7</v>
      </c>
      <c r="AO55" s="359">
        <f t="shared" ca="1" si="17"/>
        <v>58620.9</v>
      </c>
      <c r="AP55" s="359">
        <f t="shared" ca="1" si="17"/>
        <v>117241.8</v>
      </c>
      <c r="AQ55" s="359">
        <f t="shared" ca="1" si="17"/>
        <v>58620.9</v>
      </c>
      <c r="AR55" s="359">
        <f t="shared" ca="1" si="17"/>
        <v>0</v>
      </c>
      <c r="AS55" s="359">
        <f t="shared" ca="1" si="17"/>
        <v>0</v>
      </c>
      <c r="AT55" s="359">
        <f t="shared" ca="1" si="17"/>
        <v>0</v>
      </c>
      <c r="AU55" s="359">
        <f t="shared" ca="1" si="17"/>
        <v>0</v>
      </c>
      <c r="AV55" s="359">
        <f t="shared" ca="1" si="17"/>
        <v>0</v>
      </c>
      <c r="AW55" s="359">
        <f t="shared" ca="1" si="17"/>
        <v>0</v>
      </c>
      <c r="AX55" s="359">
        <f t="shared" ca="1" si="17"/>
        <v>0</v>
      </c>
      <c r="AY55" s="359">
        <f t="shared" ca="1" si="17"/>
        <v>0</v>
      </c>
      <c r="AZ55" s="359">
        <f t="shared" ca="1" si="17"/>
        <v>0</v>
      </c>
      <c r="BA55" s="359">
        <f t="shared" ca="1" si="17"/>
        <v>0</v>
      </c>
      <c r="BB55" s="359">
        <f t="shared" ca="1" si="17"/>
        <v>0</v>
      </c>
      <c r="BC55" s="359">
        <f t="shared" ca="1" si="17"/>
        <v>0</v>
      </c>
      <c r="BD55" s="359">
        <f t="shared" ca="1" si="17"/>
        <v>0</v>
      </c>
      <c r="BE55" s="359">
        <f t="shared" ca="1" si="17"/>
        <v>0</v>
      </c>
      <c r="BF55" s="359">
        <f t="shared" ca="1" si="17"/>
        <v>0</v>
      </c>
      <c r="BG55" s="359">
        <f t="shared" ca="1" si="17"/>
        <v>0</v>
      </c>
      <c r="BH55" s="359">
        <f t="shared" ca="1" si="17"/>
        <v>0</v>
      </c>
      <c r="BI55" s="359">
        <f t="shared" ca="1" si="17"/>
        <v>0</v>
      </c>
      <c r="BJ55" s="359">
        <f t="shared" ca="1" si="17"/>
        <v>0</v>
      </c>
      <c r="BK55" s="359">
        <f t="shared" ca="1" si="17"/>
        <v>0</v>
      </c>
      <c r="BL55" s="359">
        <f t="shared" ca="1" si="17"/>
        <v>0</v>
      </c>
      <c r="BM55" s="359">
        <f t="shared" ca="1" si="17"/>
        <v>0</v>
      </c>
      <c r="BN55" s="359">
        <f t="shared" ca="1" si="17"/>
        <v>0</v>
      </c>
      <c r="BO55" s="359">
        <f t="shared" ca="1" si="17"/>
        <v>0</v>
      </c>
      <c r="BP55" s="358">
        <f t="shared" ca="1" si="4"/>
        <v>410346.3</v>
      </c>
      <c r="BQ55" s="206"/>
      <c r="BR55" s="234" t="str">
        <f t="shared" si="5"/>
        <v/>
      </c>
    </row>
    <row r="56" spans="1:75" ht="20.100000000000001" customHeight="1" outlineLevel="1" x14ac:dyDescent="0.2">
      <c r="A56" s="354">
        <f ca="1">INDEX(MC_Dispositivo!B:E,MATCH('Quantitativo_MG-262'!C56,MC_Dispositivo!B:B,0),2)</f>
        <v>2003343</v>
      </c>
      <c r="B56" s="354" t="str">
        <f ca="1">INDEX([10]TPU!$B:$B,MATCH($A56,[10]TPU!$A:$A,0))</f>
        <v>SICRO</v>
      </c>
      <c r="C56" s="354" t="s">
        <v>114</v>
      </c>
      <c r="D56" s="355" t="str">
        <f ca="1">INDEX(MC_Dispositivo!B:E,MATCH('Quantitativo_MG-262'!C56,MC_Dispositivo!B:B,0),3)</f>
        <v>Sarjeta trapezoidal de concreto - SZC 90-30 - escavação mecânica - areia e brita comerciais</v>
      </c>
      <c r="E56" s="354" t="str">
        <f ca="1">INDEX(MC_Dispositivo!B:E,MATCH('Quantitativo_MG-262'!C56,MC_Dispositivo!B:B,0),4)</f>
        <v>m</v>
      </c>
      <c r="F56" s="356" cm="1">
        <f t="array" aca="1" ref="F56" ca="1">IF($BS$1="Todos",SUM(IF(($BS$1="todos")*(MC_Dispositivo!$B$54:$B$212=$C56),MC_Dispositivo!$F$54:$BE$212)),SUM(IF((MC_Dispositivo!$F$36:$BE$36=$BS$1)*(MC_Dispositivo!$B$54:$B$212=$C56),MC_Dispositivo!$F$54:$BE$212)))</f>
        <v>0</v>
      </c>
      <c r="G56" s="357" cm="1">
        <f t="array" aca="1" ref="G56" ca="1">SUM(IF((MC_Dispositivo!$B$53:$B$189=$C56)*(MC_Dispositivo!$F$36:$BE$36=$BS$1)*(MC_Dispositivo!$F$43:$BE$43=G$1),MC_Dispositivo!$F$53:$BE$189))</f>
        <v>0</v>
      </c>
      <c r="H56" s="357" cm="1">
        <f t="array" aca="1" ref="H56" ca="1">SUM(IF((MC_Dispositivo!$B$53:$B$189=$C56)*(MC_Dispositivo!$F$36:$BE$36=$BS$1)*(MC_Dispositivo!$F$43:$BE$43=H$1),MC_Dispositivo!$F$53:$BE$189))</f>
        <v>0</v>
      </c>
      <c r="I56" s="357" cm="1">
        <f t="array" aca="1" ref="I56" ca="1">SUM(IF((MC_Dispositivo!$B$53:$B$189=$C56)*(MC_Dispositivo!$F$36:$BE$36=$BS$1)*(MC_Dispositivo!$F$43:$BE$43=I$1),MC_Dispositivo!$F$53:$BE$189))</f>
        <v>0</v>
      </c>
      <c r="J56" s="357" cm="1">
        <f t="array" aca="1" ref="J56" ca="1">SUM(IF((MC_Dispositivo!$B$53:$B$189=$C56)*(MC_Dispositivo!$F$36:$BE$36=$BS$1)*(MC_Dispositivo!$F$43:$BE$43=J$1),MC_Dispositivo!$F$53:$BE$189))</f>
        <v>0</v>
      </c>
      <c r="K56" s="357" cm="1">
        <f t="array" aca="1" ref="K56" ca="1">SUM(IF((MC_Dispositivo!$B$53:$B$189=$C56)*(MC_Dispositivo!$F$36:$BE$36=$BS$1)*(MC_Dispositivo!$F$43:$BE$43=K$1),MC_Dispositivo!$F$53:$BE$189))</f>
        <v>0</v>
      </c>
      <c r="L56" s="357" cm="1">
        <f t="array" aca="1" ref="L56" ca="1">SUM(IF((MC_Dispositivo!$B$53:$B$189=$C56)*(MC_Dispositivo!$F$36:$BE$36=$BS$1)*(MC_Dispositivo!$F$43:$BE$43=L$1),MC_Dispositivo!$F$53:$BE$189))</f>
        <v>0</v>
      </c>
      <c r="M56" s="357" cm="1">
        <f t="array" aca="1" ref="M56" ca="1">SUM(IF((MC_Dispositivo!$B$53:$B$189=$C56)*(MC_Dispositivo!$F$36:$BE$36=$BS$1)*(MC_Dispositivo!$F$43:$BE$43=M$1),MC_Dispositivo!$F$53:$BE$189))</f>
        <v>0</v>
      </c>
      <c r="N56" s="357" cm="1">
        <f t="array" aca="1" ref="N56" ca="1">SUM(IF((MC_Dispositivo!$B$53:$B$189=$C56)*(MC_Dispositivo!$F$36:$BE$36=$BS$1)*(MC_Dispositivo!$F$43:$BE$43=N$1),MC_Dispositivo!$F$53:$BE$189))</f>
        <v>0</v>
      </c>
      <c r="O56" s="357" cm="1">
        <f t="array" aca="1" ref="O56" ca="1">SUM(IF((MC_Dispositivo!$B$53:$B$189=$C56)*(MC_Dispositivo!$F$36:$BE$36=$BS$1)*(MC_Dispositivo!$F$43:$BE$43=O$1),MC_Dispositivo!$F$53:$BE$189))</f>
        <v>0</v>
      </c>
      <c r="P56" s="357" cm="1">
        <f t="array" aca="1" ref="P56" ca="1">SUM(IF((MC_Dispositivo!$B$53:$B$189=$C56)*(MC_Dispositivo!$F$36:$BE$36=$BS$1)*(MC_Dispositivo!$F$43:$BE$43=P$1),MC_Dispositivo!$F$53:$BE$189))</f>
        <v>0</v>
      </c>
      <c r="Q56" s="357" cm="1">
        <f t="array" aca="1" ref="Q56" ca="1">SUM(IF((MC_Dispositivo!$B$53:$B$189=$C56)*(MC_Dispositivo!$F$36:$BE$36=$BS$1)*(MC_Dispositivo!$F$43:$BE$43=Q$1),MC_Dispositivo!$F$53:$BE$189))</f>
        <v>0</v>
      </c>
      <c r="R56" s="357" cm="1">
        <f t="array" aca="1" ref="R56" ca="1">SUM(IF((MC_Dispositivo!$B$53:$B$189=$C56)*(MC_Dispositivo!$F$36:$BE$36=$BS$1)*(MC_Dispositivo!$F$43:$BE$43=R$1),MC_Dispositivo!$F$53:$BE$189))</f>
        <v>0</v>
      </c>
      <c r="S56" s="357" cm="1">
        <f t="array" aca="1" ref="S56" ca="1">SUM(IF((MC_Dispositivo!$B$53:$B$189=$C56)*(MC_Dispositivo!$F$36:$BE$36=$BS$1)*(MC_Dispositivo!$F$43:$BE$43=S$1),MC_Dispositivo!$F$53:$BE$189))</f>
        <v>0</v>
      </c>
      <c r="T56" s="357" cm="1">
        <f t="array" aca="1" ref="T56" ca="1">SUM(IF((MC_Dispositivo!$B$53:$B$189=$C56)*(MC_Dispositivo!$F$36:$BE$36=$BS$1)*(MC_Dispositivo!$F$43:$BE$43=T$1),MC_Dispositivo!$F$53:$BE$189))</f>
        <v>0</v>
      </c>
      <c r="U56" s="357" cm="1">
        <f t="array" aca="1" ref="U56" ca="1">SUM(IF((MC_Dispositivo!$B$53:$B$189=$C56)*(MC_Dispositivo!$F$36:$BE$36=$BS$1)*(MC_Dispositivo!$F$43:$BE$43=U$1),MC_Dispositivo!$F$53:$BE$189))</f>
        <v>0</v>
      </c>
      <c r="V56" s="357" cm="1">
        <f t="array" aca="1" ref="V56" ca="1">SUM(IF((MC_Dispositivo!$B$53:$B$189=$C56)*(MC_Dispositivo!$F$36:$BE$36=$BS$1)*(MC_Dispositivo!$F$43:$BE$43=V$1),MC_Dispositivo!$F$53:$BE$189))</f>
        <v>0</v>
      </c>
      <c r="W56" s="357" cm="1">
        <f t="array" aca="1" ref="W56" ca="1">SUM(IF((MC_Dispositivo!$B$53:$B$189=$C56)*(MC_Dispositivo!$F$36:$BE$36=$BS$1)*(MC_Dispositivo!$F$43:$BE$43=W$1),MC_Dispositivo!$F$53:$BE$189))</f>
        <v>0</v>
      </c>
      <c r="X56" s="357" cm="1">
        <f t="array" aca="1" ref="X56" ca="1">SUM(IF((MC_Dispositivo!$B$53:$B$189=$C56)*(MC_Dispositivo!$F$36:$BE$36=$BS$1)*(MC_Dispositivo!$F$43:$BE$43=X$1),MC_Dispositivo!$F$53:$BE$189))</f>
        <v>0</v>
      </c>
      <c r="Y56" s="357" cm="1">
        <f t="array" aca="1" ref="Y56" ca="1">SUM(IF((MC_Dispositivo!$B$53:$B$189=$C56)*(MC_Dispositivo!$F$36:$BE$36=$BS$1)*(MC_Dispositivo!$F$43:$BE$43=Y$1),MC_Dispositivo!$F$53:$BE$189))</f>
        <v>0</v>
      </c>
      <c r="Z56" s="357" cm="1">
        <f t="array" aca="1" ref="Z56" ca="1">SUM(IF((MC_Dispositivo!$B$53:$B$189=$C56)*(MC_Dispositivo!$F$36:$BE$36=$BS$1)*(MC_Dispositivo!$F$43:$BE$43=Z$1),MC_Dispositivo!$F$53:$BE$189))</f>
        <v>0</v>
      </c>
      <c r="AA56" s="357" cm="1">
        <f t="array" aca="1" ref="AA56" ca="1">SUM(IF((MC_Dispositivo!$B$53:$B$189=$C56)*(MC_Dispositivo!$F$36:$BE$36=$BS$1)*(MC_Dispositivo!$F$43:$BE$43=AA$1),MC_Dispositivo!$F$53:$BE$189))</f>
        <v>0</v>
      </c>
      <c r="AB56" s="357" cm="1">
        <f t="array" aca="1" ref="AB56" ca="1">SUM(IF((MC_Dispositivo!$B$53:$B$189=$C56)*(MC_Dispositivo!$F$36:$BE$36=$BS$1)*(MC_Dispositivo!$F$43:$BE$43=AB$1),MC_Dispositivo!$F$53:$BE$189))</f>
        <v>0</v>
      </c>
      <c r="AC56" s="357" cm="1">
        <f t="array" aca="1" ref="AC56" ca="1">SUM(IF((MC_Dispositivo!$B$53:$B$189=$C56)*(MC_Dispositivo!$F$36:$BE$36=$BS$1)*(MC_Dispositivo!$F$43:$BE$43=AC$1),MC_Dispositivo!$F$53:$BE$189))</f>
        <v>0</v>
      </c>
      <c r="AD56" s="357" cm="1">
        <f t="array" aca="1" ref="AD56" ca="1">SUM(IF((MC_Dispositivo!$B$53:$B$189=$C56)*(MC_Dispositivo!$F$36:$BE$36=$BS$1)*(MC_Dispositivo!$F$43:$BE$43=AD$1),MC_Dispositivo!$F$53:$BE$189))</f>
        <v>0</v>
      </c>
      <c r="AE56" s="357" cm="1">
        <f t="array" aca="1" ref="AE56" ca="1">SUM(IF((MC_Dispositivo!$B$53:$B$189=$C56)*(MC_Dispositivo!$F$36:$BE$36=$BS$1)*(MC_Dispositivo!$F$43:$BE$43=AE$1),MC_Dispositivo!$F$53:$BE$189))</f>
        <v>0</v>
      </c>
      <c r="AF56" s="357" cm="1">
        <f t="array" aca="1" ref="AF56" ca="1">SUM(IF((MC_Dispositivo!$B$53:$B$189=$C56)*(MC_Dispositivo!$F$36:$BE$36=$BS$1)*(MC_Dispositivo!$F$43:$BE$43=AF$1),MC_Dispositivo!$F$53:$BE$189))</f>
        <v>0</v>
      </c>
      <c r="AG56" s="357" cm="1">
        <f t="array" aca="1" ref="AG56" ca="1">SUM(IF((MC_Dispositivo!$B$53:$B$189=$C56)*(MC_Dispositivo!$F$36:$BE$36=$BS$1)*(MC_Dispositivo!$F$43:$BE$43=AG$1),MC_Dispositivo!$F$53:$BE$189))</f>
        <v>0</v>
      </c>
      <c r="AH56" s="357" cm="1">
        <f t="array" aca="1" ref="AH56" ca="1">SUM(IF((MC_Dispositivo!$B$53:$B$189=$C56)*(MC_Dispositivo!$F$36:$BE$36=$BS$1)*(MC_Dispositivo!$F$43:$BE$43=AH$1),MC_Dispositivo!$F$53:$BE$189))</f>
        <v>0</v>
      </c>
      <c r="AI56" s="357" cm="1">
        <f t="array" aca="1" ref="AI56" ca="1">SUM(IF((MC_Dispositivo!$B$53:$B$189=$C56)*(MC_Dispositivo!$F$36:$BE$36=$BS$1)*(MC_Dispositivo!$F$43:$BE$43=AI$1),MC_Dispositivo!$F$53:$BE$189))</f>
        <v>0</v>
      </c>
      <c r="AJ56" s="357" cm="1">
        <f t="array" aca="1" ref="AJ56" ca="1">SUM(IF((MC_Dispositivo!$B$53:$B$189=$C56)*(MC_Dispositivo!$F$36:$BE$36=$BS$1)*(MC_Dispositivo!$F$43:$BE$43=AJ$1),MC_Dispositivo!$F$53:$BE$189))</f>
        <v>0</v>
      </c>
      <c r="AK56" s="358">
        <f ca="1">IF(A56="","",INDEX([10]TPU!$G:$G,MATCH($A56,[10]TPU!$A:$A,0)))</f>
        <v>96.58</v>
      </c>
      <c r="AL56" s="359">
        <f t="shared" ref="AL56:BO62" ca="1" si="18">IF($A56="",SUMIFS(AL57:AL104,$C57:$C104,$C56&amp;"*",$A57:$A104,"&lt;&gt;"&amp;""),G56*$AK56)</f>
        <v>0</v>
      </c>
      <c r="AM56" s="359">
        <f t="shared" ca="1" si="18"/>
        <v>0</v>
      </c>
      <c r="AN56" s="359">
        <f t="shared" ca="1" si="18"/>
        <v>0</v>
      </c>
      <c r="AO56" s="359">
        <f t="shared" ca="1" si="18"/>
        <v>0</v>
      </c>
      <c r="AP56" s="359">
        <f t="shared" ca="1" si="18"/>
        <v>0</v>
      </c>
      <c r="AQ56" s="359">
        <f t="shared" ca="1" si="18"/>
        <v>0</v>
      </c>
      <c r="AR56" s="359">
        <f t="shared" ca="1" si="18"/>
        <v>0</v>
      </c>
      <c r="AS56" s="359">
        <f t="shared" ca="1" si="18"/>
        <v>0</v>
      </c>
      <c r="AT56" s="359">
        <f t="shared" ca="1" si="18"/>
        <v>0</v>
      </c>
      <c r="AU56" s="359">
        <f t="shared" ca="1" si="18"/>
        <v>0</v>
      </c>
      <c r="AV56" s="359">
        <f t="shared" ca="1" si="18"/>
        <v>0</v>
      </c>
      <c r="AW56" s="359">
        <f t="shared" ca="1" si="18"/>
        <v>0</v>
      </c>
      <c r="AX56" s="359">
        <f t="shared" ca="1" si="18"/>
        <v>0</v>
      </c>
      <c r="AY56" s="359">
        <f t="shared" ca="1" si="18"/>
        <v>0</v>
      </c>
      <c r="AZ56" s="359">
        <f t="shared" ca="1" si="18"/>
        <v>0</v>
      </c>
      <c r="BA56" s="359">
        <f t="shared" ca="1" si="18"/>
        <v>0</v>
      </c>
      <c r="BB56" s="359">
        <f t="shared" ca="1" si="18"/>
        <v>0</v>
      </c>
      <c r="BC56" s="359">
        <f t="shared" ca="1" si="18"/>
        <v>0</v>
      </c>
      <c r="BD56" s="359">
        <f t="shared" ca="1" si="18"/>
        <v>0</v>
      </c>
      <c r="BE56" s="359">
        <f t="shared" ca="1" si="18"/>
        <v>0</v>
      </c>
      <c r="BF56" s="359">
        <f t="shared" ca="1" si="18"/>
        <v>0</v>
      </c>
      <c r="BG56" s="359">
        <f t="shared" ca="1" si="18"/>
        <v>0</v>
      </c>
      <c r="BH56" s="359">
        <f t="shared" ca="1" si="18"/>
        <v>0</v>
      </c>
      <c r="BI56" s="359">
        <f t="shared" ca="1" si="18"/>
        <v>0</v>
      </c>
      <c r="BJ56" s="359">
        <f t="shared" ca="1" si="18"/>
        <v>0</v>
      </c>
      <c r="BK56" s="359">
        <f t="shared" ca="1" si="18"/>
        <v>0</v>
      </c>
      <c r="BL56" s="359">
        <f t="shared" ca="1" si="18"/>
        <v>0</v>
      </c>
      <c r="BM56" s="359">
        <f t="shared" ca="1" si="18"/>
        <v>0</v>
      </c>
      <c r="BN56" s="359">
        <f t="shared" ca="1" si="18"/>
        <v>0</v>
      </c>
      <c r="BO56" s="359">
        <f t="shared" ca="1" si="18"/>
        <v>0</v>
      </c>
      <c r="BP56" s="358">
        <f t="shared" ca="1" si="4"/>
        <v>0</v>
      </c>
      <c r="BQ56" s="206"/>
      <c r="BR56" s="234" t="str">
        <f t="shared" si="5"/>
        <v/>
      </c>
    </row>
    <row r="57" spans="1:75" s="204" customFormat="1" ht="20.100000000000001" customHeight="1" outlineLevel="1" x14ac:dyDescent="0.2">
      <c r="A57" s="354" t="str">
        <f ca="1">INDEX(MC_Dispositivo!B:E,MATCH('Quantitativo_MG-262'!C57,MC_Dispositivo!B:B,0),2)</f>
        <v>ED-48593</v>
      </c>
      <c r="B57" s="354" t="str">
        <f ca="1">INDEX([10]TPU!$B:$B,MATCH($A57,[10]TPU!$A:$A,0))</f>
        <v>SICOR</v>
      </c>
      <c r="C57" s="354" t="s">
        <v>116</v>
      </c>
      <c r="D57" s="355" t="str">
        <f ca="1">INDEX(MC_Dispositivo!B:E,MATCH('Quantitativo_MG-262'!C57,MC_Dispositivo!B:B,0),3)</f>
        <v>descida d´água tipo degrau dn 1000, exclusive bota fora</v>
      </c>
      <c r="E57" s="354" t="str">
        <f ca="1">INDEX(MC_Dispositivo!B:E,MATCH('Quantitativo_MG-262'!C57,MC_Dispositivo!B:B,0),4)</f>
        <v>m</v>
      </c>
      <c r="F57" s="356" cm="1">
        <f t="array" aca="1" ref="F57" ca="1">IF($BS$1="Todos",SUM(IF(($BS$1="todos")*(MC_Dispositivo!$B$54:$B$212=$C57),MC_Dispositivo!$F$54:$BE$212)),SUM(IF((MC_Dispositivo!$F$36:$BE$36=$BS$1)*(MC_Dispositivo!$B$54:$B$212=$C57),MC_Dispositivo!$F$54:$BE$212)))</f>
        <v>0</v>
      </c>
      <c r="G57" s="357" cm="1">
        <f t="array" aca="1" ref="G57" ca="1">SUM(IF((MC_Dispositivo!$B$53:$B$189=$C57)*(MC_Dispositivo!$F$36:$BE$36=$BS$1)*(MC_Dispositivo!$F$43:$BE$43=G$1),MC_Dispositivo!$F$53:$BE$189))</f>
        <v>0</v>
      </c>
      <c r="H57" s="357" cm="1">
        <f t="array" aca="1" ref="H57" ca="1">SUM(IF((MC_Dispositivo!$B$53:$B$189=$C57)*(MC_Dispositivo!$F$36:$BE$36=$BS$1)*(MC_Dispositivo!$F$43:$BE$43=H$1),MC_Dispositivo!$F$53:$BE$189))</f>
        <v>0</v>
      </c>
      <c r="I57" s="357" cm="1">
        <f t="array" aca="1" ref="I57" ca="1">SUM(IF((MC_Dispositivo!$B$53:$B$189=$C57)*(MC_Dispositivo!$F$36:$BE$36=$BS$1)*(MC_Dispositivo!$F$43:$BE$43=I$1),MC_Dispositivo!$F$53:$BE$189))</f>
        <v>0</v>
      </c>
      <c r="J57" s="357" cm="1">
        <f t="array" aca="1" ref="J57" ca="1">SUM(IF((MC_Dispositivo!$B$53:$B$189=$C57)*(MC_Dispositivo!$F$36:$BE$36=$BS$1)*(MC_Dispositivo!$F$43:$BE$43=J$1),MC_Dispositivo!$F$53:$BE$189))</f>
        <v>0</v>
      </c>
      <c r="K57" s="357" cm="1">
        <f t="array" aca="1" ref="K57" ca="1">SUM(IF((MC_Dispositivo!$B$53:$B$189=$C57)*(MC_Dispositivo!$F$36:$BE$36=$BS$1)*(MC_Dispositivo!$F$43:$BE$43=K$1),MC_Dispositivo!$F$53:$BE$189))</f>
        <v>0</v>
      </c>
      <c r="L57" s="357" cm="1">
        <f t="array" aca="1" ref="L57" ca="1">SUM(IF((MC_Dispositivo!$B$53:$B$189=$C57)*(MC_Dispositivo!$F$36:$BE$36=$BS$1)*(MC_Dispositivo!$F$43:$BE$43=L$1),MC_Dispositivo!$F$53:$BE$189))</f>
        <v>0</v>
      </c>
      <c r="M57" s="357" cm="1">
        <f t="array" aca="1" ref="M57" ca="1">SUM(IF((MC_Dispositivo!$B$53:$B$189=$C57)*(MC_Dispositivo!$F$36:$BE$36=$BS$1)*(MC_Dispositivo!$F$43:$BE$43=M$1),MC_Dispositivo!$F$53:$BE$189))</f>
        <v>0</v>
      </c>
      <c r="N57" s="357" cm="1">
        <f t="array" aca="1" ref="N57" ca="1">SUM(IF((MC_Dispositivo!$B$53:$B$189=$C57)*(MC_Dispositivo!$F$36:$BE$36=$BS$1)*(MC_Dispositivo!$F$43:$BE$43=N$1),MC_Dispositivo!$F$53:$BE$189))</f>
        <v>0</v>
      </c>
      <c r="O57" s="357" cm="1">
        <f t="array" aca="1" ref="O57" ca="1">SUM(IF((MC_Dispositivo!$B$53:$B$189=$C57)*(MC_Dispositivo!$F$36:$BE$36=$BS$1)*(MC_Dispositivo!$F$43:$BE$43=O$1),MC_Dispositivo!$F$53:$BE$189))</f>
        <v>0</v>
      </c>
      <c r="P57" s="357" cm="1">
        <f t="array" aca="1" ref="P57" ca="1">SUM(IF((MC_Dispositivo!$B$53:$B$189=$C57)*(MC_Dispositivo!$F$36:$BE$36=$BS$1)*(MC_Dispositivo!$F$43:$BE$43=P$1),MC_Dispositivo!$F$53:$BE$189))</f>
        <v>0</v>
      </c>
      <c r="Q57" s="357" cm="1">
        <f t="array" aca="1" ref="Q57" ca="1">SUM(IF((MC_Dispositivo!$B$53:$B$189=$C57)*(MC_Dispositivo!$F$36:$BE$36=$BS$1)*(MC_Dispositivo!$F$43:$BE$43=Q$1),MC_Dispositivo!$F$53:$BE$189))</f>
        <v>0</v>
      </c>
      <c r="R57" s="357" cm="1">
        <f t="array" aca="1" ref="R57" ca="1">SUM(IF((MC_Dispositivo!$B$53:$B$189=$C57)*(MC_Dispositivo!$F$36:$BE$36=$BS$1)*(MC_Dispositivo!$F$43:$BE$43=R$1),MC_Dispositivo!$F$53:$BE$189))</f>
        <v>0</v>
      </c>
      <c r="S57" s="357" cm="1">
        <f t="array" aca="1" ref="S57" ca="1">SUM(IF((MC_Dispositivo!$B$53:$B$189=$C57)*(MC_Dispositivo!$F$36:$BE$36=$BS$1)*(MC_Dispositivo!$F$43:$BE$43=S$1),MC_Dispositivo!$F$53:$BE$189))</f>
        <v>0</v>
      </c>
      <c r="T57" s="357" cm="1">
        <f t="array" aca="1" ref="T57" ca="1">SUM(IF((MC_Dispositivo!$B$53:$B$189=$C57)*(MC_Dispositivo!$F$36:$BE$36=$BS$1)*(MC_Dispositivo!$F$43:$BE$43=T$1),MC_Dispositivo!$F$53:$BE$189))</f>
        <v>0</v>
      </c>
      <c r="U57" s="357" cm="1">
        <f t="array" aca="1" ref="U57" ca="1">SUM(IF((MC_Dispositivo!$B$53:$B$189=$C57)*(MC_Dispositivo!$F$36:$BE$36=$BS$1)*(MC_Dispositivo!$F$43:$BE$43=U$1),MC_Dispositivo!$F$53:$BE$189))</f>
        <v>0</v>
      </c>
      <c r="V57" s="357" cm="1">
        <f t="array" aca="1" ref="V57" ca="1">SUM(IF((MC_Dispositivo!$B$53:$B$189=$C57)*(MC_Dispositivo!$F$36:$BE$36=$BS$1)*(MC_Dispositivo!$F$43:$BE$43=V$1),MC_Dispositivo!$F$53:$BE$189))</f>
        <v>0</v>
      </c>
      <c r="W57" s="357" cm="1">
        <f t="array" aca="1" ref="W57" ca="1">SUM(IF((MC_Dispositivo!$B$53:$B$189=$C57)*(MC_Dispositivo!$F$36:$BE$36=$BS$1)*(MC_Dispositivo!$F$43:$BE$43=W$1),MC_Dispositivo!$F$53:$BE$189))</f>
        <v>0</v>
      </c>
      <c r="X57" s="357" cm="1">
        <f t="array" aca="1" ref="X57" ca="1">SUM(IF((MC_Dispositivo!$B$53:$B$189=$C57)*(MC_Dispositivo!$F$36:$BE$36=$BS$1)*(MC_Dispositivo!$F$43:$BE$43=X$1),MC_Dispositivo!$F$53:$BE$189))</f>
        <v>0</v>
      </c>
      <c r="Y57" s="357" cm="1">
        <f t="array" aca="1" ref="Y57" ca="1">SUM(IF((MC_Dispositivo!$B$53:$B$189=$C57)*(MC_Dispositivo!$F$36:$BE$36=$BS$1)*(MC_Dispositivo!$F$43:$BE$43=Y$1),MC_Dispositivo!$F$53:$BE$189))</f>
        <v>0</v>
      </c>
      <c r="Z57" s="357" cm="1">
        <f t="array" aca="1" ref="Z57" ca="1">SUM(IF((MC_Dispositivo!$B$53:$B$189=$C57)*(MC_Dispositivo!$F$36:$BE$36=$BS$1)*(MC_Dispositivo!$F$43:$BE$43=Z$1),MC_Dispositivo!$F$53:$BE$189))</f>
        <v>0</v>
      </c>
      <c r="AA57" s="357" cm="1">
        <f t="array" aca="1" ref="AA57" ca="1">SUM(IF((MC_Dispositivo!$B$53:$B$189=$C57)*(MC_Dispositivo!$F$36:$BE$36=$BS$1)*(MC_Dispositivo!$F$43:$BE$43=AA$1),MC_Dispositivo!$F$53:$BE$189))</f>
        <v>0</v>
      </c>
      <c r="AB57" s="357" cm="1">
        <f t="array" aca="1" ref="AB57" ca="1">SUM(IF((MC_Dispositivo!$B$53:$B$189=$C57)*(MC_Dispositivo!$F$36:$BE$36=$BS$1)*(MC_Dispositivo!$F$43:$BE$43=AB$1),MC_Dispositivo!$F$53:$BE$189))</f>
        <v>0</v>
      </c>
      <c r="AC57" s="357" cm="1">
        <f t="array" aca="1" ref="AC57" ca="1">SUM(IF((MC_Dispositivo!$B$53:$B$189=$C57)*(MC_Dispositivo!$F$36:$BE$36=$BS$1)*(MC_Dispositivo!$F$43:$BE$43=AC$1),MC_Dispositivo!$F$53:$BE$189))</f>
        <v>0</v>
      </c>
      <c r="AD57" s="357" cm="1">
        <f t="array" aca="1" ref="AD57" ca="1">SUM(IF((MC_Dispositivo!$B$53:$B$189=$C57)*(MC_Dispositivo!$F$36:$BE$36=$BS$1)*(MC_Dispositivo!$F$43:$BE$43=AD$1),MC_Dispositivo!$F$53:$BE$189))</f>
        <v>0</v>
      </c>
      <c r="AE57" s="357" cm="1">
        <f t="array" aca="1" ref="AE57" ca="1">SUM(IF((MC_Dispositivo!$B$53:$B$189=$C57)*(MC_Dispositivo!$F$36:$BE$36=$BS$1)*(MC_Dispositivo!$F$43:$BE$43=AE$1),MC_Dispositivo!$F$53:$BE$189))</f>
        <v>0</v>
      </c>
      <c r="AF57" s="357" cm="1">
        <f t="array" aca="1" ref="AF57" ca="1">SUM(IF((MC_Dispositivo!$B$53:$B$189=$C57)*(MC_Dispositivo!$F$36:$BE$36=$BS$1)*(MC_Dispositivo!$F$43:$BE$43=AF$1),MC_Dispositivo!$F$53:$BE$189))</f>
        <v>0</v>
      </c>
      <c r="AG57" s="357" cm="1">
        <f t="array" aca="1" ref="AG57" ca="1">SUM(IF((MC_Dispositivo!$B$53:$B$189=$C57)*(MC_Dispositivo!$F$36:$BE$36=$BS$1)*(MC_Dispositivo!$F$43:$BE$43=AG$1),MC_Dispositivo!$F$53:$BE$189))</f>
        <v>0</v>
      </c>
      <c r="AH57" s="357" cm="1">
        <f t="array" aca="1" ref="AH57" ca="1">SUM(IF((MC_Dispositivo!$B$53:$B$189=$C57)*(MC_Dispositivo!$F$36:$BE$36=$BS$1)*(MC_Dispositivo!$F$43:$BE$43=AH$1),MC_Dispositivo!$F$53:$BE$189))</f>
        <v>0</v>
      </c>
      <c r="AI57" s="357" cm="1">
        <f t="array" aca="1" ref="AI57" ca="1">SUM(IF((MC_Dispositivo!$B$53:$B$189=$C57)*(MC_Dispositivo!$F$36:$BE$36=$BS$1)*(MC_Dispositivo!$F$43:$BE$43=AI$1),MC_Dispositivo!$F$53:$BE$189))</f>
        <v>0</v>
      </c>
      <c r="AJ57" s="357" cm="1">
        <f t="array" aca="1" ref="AJ57" ca="1">SUM(IF((MC_Dispositivo!$B$53:$B$189=$C57)*(MC_Dispositivo!$F$36:$BE$36=$BS$1)*(MC_Dispositivo!$F$43:$BE$43=AJ$1),MC_Dispositivo!$F$53:$BE$189))</f>
        <v>0</v>
      </c>
      <c r="AK57" s="358">
        <f ca="1">IF(A57="","",INDEX([10]TPU!$G:$G,MATCH($A57,[10]TPU!$A:$A,0)))</f>
        <v>1567.03</v>
      </c>
      <c r="AL57" s="359">
        <f t="shared" ca="1" si="18"/>
        <v>0</v>
      </c>
      <c r="AM57" s="359">
        <f t="shared" ca="1" si="18"/>
        <v>0</v>
      </c>
      <c r="AN57" s="359">
        <f t="shared" ca="1" si="18"/>
        <v>0</v>
      </c>
      <c r="AO57" s="359">
        <f t="shared" ca="1" si="18"/>
        <v>0</v>
      </c>
      <c r="AP57" s="359">
        <f t="shared" ca="1" si="18"/>
        <v>0</v>
      </c>
      <c r="AQ57" s="359">
        <f t="shared" ca="1" si="18"/>
        <v>0</v>
      </c>
      <c r="AR57" s="359">
        <f t="shared" ca="1" si="18"/>
        <v>0</v>
      </c>
      <c r="AS57" s="359">
        <f t="shared" ca="1" si="18"/>
        <v>0</v>
      </c>
      <c r="AT57" s="359">
        <f t="shared" ca="1" si="18"/>
        <v>0</v>
      </c>
      <c r="AU57" s="359">
        <f t="shared" ca="1" si="18"/>
        <v>0</v>
      </c>
      <c r="AV57" s="359">
        <f t="shared" ca="1" si="18"/>
        <v>0</v>
      </c>
      <c r="AW57" s="359">
        <f t="shared" ca="1" si="18"/>
        <v>0</v>
      </c>
      <c r="AX57" s="359">
        <f t="shared" ca="1" si="18"/>
        <v>0</v>
      </c>
      <c r="AY57" s="359">
        <f t="shared" ca="1" si="18"/>
        <v>0</v>
      </c>
      <c r="AZ57" s="359">
        <f t="shared" ca="1" si="18"/>
        <v>0</v>
      </c>
      <c r="BA57" s="359">
        <f t="shared" ca="1" si="18"/>
        <v>0</v>
      </c>
      <c r="BB57" s="359">
        <f t="shared" ca="1" si="18"/>
        <v>0</v>
      </c>
      <c r="BC57" s="359">
        <f t="shared" ca="1" si="18"/>
        <v>0</v>
      </c>
      <c r="BD57" s="359">
        <f t="shared" ca="1" si="18"/>
        <v>0</v>
      </c>
      <c r="BE57" s="359">
        <f t="shared" ca="1" si="18"/>
        <v>0</v>
      </c>
      <c r="BF57" s="359">
        <f t="shared" ca="1" si="18"/>
        <v>0</v>
      </c>
      <c r="BG57" s="359">
        <f t="shared" ca="1" si="18"/>
        <v>0</v>
      </c>
      <c r="BH57" s="359">
        <f t="shared" ca="1" si="18"/>
        <v>0</v>
      </c>
      <c r="BI57" s="359">
        <f t="shared" ca="1" si="18"/>
        <v>0</v>
      </c>
      <c r="BJ57" s="359">
        <f t="shared" ca="1" si="18"/>
        <v>0</v>
      </c>
      <c r="BK57" s="359">
        <f t="shared" ca="1" si="18"/>
        <v>0</v>
      </c>
      <c r="BL57" s="359">
        <f t="shared" ca="1" si="18"/>
        <v>0</v>
      </c>
      <c r="BM57" s="359">
        <f t="shared" ca="1" si="18"/>
        <v>0</v>
      </c>
      <c r="BN57" s="359">
        <f t="shared" ca="1" si="18"/>
        <v>0</v>
      </c>
      <c r="BO57" s="359">
        <f t="shared" ca="1" si="18"/>
        <v>0</v>
      </c>
      <c r="BP57" s="358">
        <f t="shared" ca="1" si="4"/>
        <v>0</v>
      </c>
      <c r="BQ57" s="206"/>
      <c r="BR57" s="234" t="str">
        <f t="shared" si="5"/>
        <v/>
      </c>
      <c r="BW57" s="173"/>
    </row>
    <row r="58" spans="1:75" ht="20.100000000000001" customHeight="1" outlineLevel="1" x14ac:dyDescent="0.2">
      <c r="A58" s="354" t="str">
        <f ca="1">INDEX(MC_Dispositivo!B:E,MATCH('Quantitativo_MG-262'!C58,MC_Dispositivo!B:B,0),2)</f>
        <v>ED-48585</v>
      </c>
      <c r="B58" s="354" t="str">
        <f ca="1">INDEX([10]TPU!$B:$B,MATCH($A58,[10]TPU!$A:$A,0))</f>
        <v>SICOR</v>
      </c>
      <c r="C58" s="354" t="s">
        <v>117</v>
      </c>
      <c r="D58" s="355" t="str">
        <f ca="1">INDEX(MC_Dispositivo!B:E,MATCH('Quantitativo_MG-262'!C58,MC_Dispositivo!B:B,0),3)</f>
        <v>caixa de captação e drenagem tipo f (120 x 120 x 150 cm), d = 500 mm a 1500mm, inclusive escavação, reaterro e bota fora</v>
      </c>
      <c r="E58" s="354" t="str">
        <f ca="1">INDEX(MC_Dispositivo!B:E,MATCH('Quantitativo_MG-262'!C58,MC_Dispositivo!B:B,0),4)</f>
        <v>u</v>
      </c>
      <c r="F58" s="356" cm="1">
        <f t="array" aca="1" ref="F58" ca="1">IF($BS$1="Todos",SUM(IF(($BS$1="todos")*(MC_Dispositivo!$B$54:$B$212=$C58),MC_Dispositivo!$F$54:$BE$212)),SUM(IF((MC_Dispositivo!$F$36:$BE$36=$BS$1)*(MC_Dispositivo!$B$54:$B$212=$C58),MC_Dispositivo!$F$54:$BE$212)))</f>
        <v>7</v>
      </c>
      <c r="G58" s="357" cm="1">
        <f t="array" aca="1" ref="G58" ca="1">SUM(IF((MC_Dispositivo!$B$53:$B$189=$C58)*(MC_Dispositivo!$F$36:$BE$36=$BS$1)*(MC_Dispositivo!$F$43:$BE$43=G$1),MC_Dispositivo!$F$53:$BE$189))</f>
        <v>0</v>
      </c>
      <c r="H58" s="357" cm="1">
        <f t="array" aca="1" ref="H58" ca="1">SUM(IF((MC_Dispositivo!$B$53:$B$189=$C58)*(MC_Dispositivo!$F$36:$BE$36=$BS$1)*(MC_Dispositivo!$F$43:$BE$43=H$1),MC_Dispositivo!$F$53:$BE$189))</f>
        <v>0</v>
      </c>
      <c r="I58" s="357" cm="1">
        <f t="array" aca="1" ref="I58" ca="1">SUM(IF((MC_Dispositivo!$B$53:$B$189=$C58)*(MC_Dispositivo!$F$36:$BE$36=$BS$1)*(MC_Dispositivo!$F$43:$BE$43=I$1),MC_Dispositivo!$F$53:$BE$189))</f>
        <v>3</v>
      </c>
      <c r="J58" s="357" cm="1">
        <f t="array" aca="1" ref="J58" ca="1">SUM(IF((MC_Dispositivo!$B$53:$B$189=$C58)*(MC_Dispositivo!$F$36:$BE$36=$BS$1)*(MC_Dispositivo!$F$43:$BE$43=J$1),MC_Dispositivo!$F$53:$BE$189))</f>
        <v>1</v>
      </c>
      <c r="K58" s="357" cm="1">
        <f t="array" aca="1" ref="K58" ca="1">SUM(IF((MC_Dispositivo!$B$53:$B$189=$C58)*(MC_Dispositivo!$F$36:$BE$36=$BS$1)*(MC_Dispositivo!$F$43:$BE$43=K$1),MC_Dispositivo!$F$53:$BE$189))</f>
        <v>2</v>
      </c>
      <c r="L58" s="357" cm="1">
        <f t="array" aca="1" ref="L58" ca="1">SUM(IF((MC_Dispositivo!$B$53:$B$189=$C58)*(MC_Dispositivo!$F$36:$BE$36=$BS$1)*(MC_Dispositivo!$F$43:$BE$43=L$1),MC_Dispositivo!$F$53:$BE$189))</f>
        <v>1</v>
      </c>
      <c r="M58" s="357" cm="1">
        <f t="array" aca="1" ref="M58" ca="1">SUM(IF((MC_Dispositivo!$B$53:$B$189=$C58)*(MC_Dispositivo!$F$36:$BE$36=$BS$1)*(MC_Dispositivo!$F$43:$BE$43=M$1),MC_Dispositivo!$F$53:$BE$189))</f>
        <v>0</v>
      </c>
      <c r="N58" s="357" cm="1">
        <f t="array" aca="1" ref="N58" ca="1">SUM(IF((MC_Dispositivo!$B$53:$B$189=$C58)*(MC_Dispositivo!$F$36:$BE$36=$BS$1)*(MC_Dispositivo!$F$43:$BE$43=N$1),MC_Dispositivo!$F$53:$BE$189))</f>
        <v>0</v>
      </c>
      <c r="O58" s="357" cm="1">
        <f t="array" aca="1" ref="O58" ca="1">SUM(IF((MC_Dispositivo!$B$53:$B$189=$C58)*(MC_Dispositivo!$F$36:$BE$36=$BS$1)*(MC_Dispositivo!$F$43:$BE$43=O$1),MC_Dispositivo!$F$53:$BE$189))</f>
        <v>0</v>
      </c>
      <c r="P58" s="357" cm="1">
        <f t="array" aca="1" ref="P58" ca="1">SUM(IF((MC_Dispositivo!$B$53:$B$189=$C58)*(MC_Dispositivo!$F$36:$BE$36=$BS$1)*(MC_Dispositivo!$F$43:$BE$43=P$1),MC_Dispositivo!$F$53:$BE$189))</f>
        <v>0</v>
      </c>
      <c r="Q58" s="357" cm="1">
        <f t="array" aca="1" ref="Q58" ca="1">SUM(IF((MC_Dispositivo!$B$53:$B$189=$C58)*(MC_Dispositivo!$F$36:$BE$36=$BS$1)*(MC_Dispositivo!$F$43:$BE$43=Q$1),MC_Dispositivo!$F$53:$BE$189))</f>
        <v>0</v>
      </c>
      <c r="R58" s="357" cm="1">
        <f t="array" aca="1" ref="R58" ca="1">SUM(IF((MC_Dispositivo!$B$53:$B$189=$C58)*(MC_Dispositivo!$F$36:$BE$36=$BS$1)*(MC_Dispositivo!$F$43:$BE$43=R$1),MC_Dispositivo!$F$53:$BE$189))</f>
        <v>0</v>
      </c>
      <c r="S58" s="357" cm="1">
        <f t="array" aca="1" ref="S58" ca="1">SUM(IF((MC_Dispositivo!$B$53:$B$189=$C58)*(MC_Dispositivo!$F$36:$BE$36=$BS$1)*(MC_Dispositivo!$F$43:$BE$43=S$1),MC_Dispositivo!$F$53:$BE$189))</f>
        <v>0</v>
      </c>
      <c r="T58" s="357" cm="1">
        <f t="array" aca="1" ref="T58" ca="1">SUM(IF((MC_Dispositivo!$B$53:$B$189=$C58)*(MC_Dispositivo!$F$36:$BE$36=$BS$1)*(MC_Dispositivo!$F$43:$BE$43=T$1),MC_Dispositivo!$F$53:$BE$189))</f>
        <v>0</v>
      </c>
      <c r="U58" s="357" cm="1">
        <f t="array" aca="1" ref="U58" ca="1">SUM(IF((MC_Dispositivo!$B$53:$B$189=$C58)*(MC_Dispositivo!$F$36:$BE$36=$BS$1)*(MC_Dispositivo!$F$43:$BE$43=U$1),MC_Dispositivo!$F$53:$BE$189))</f>
        <v>0</v>
      </c>
      <c r="V58" s="357" cm="1">
        <f t="array" aca="1" ref="V58" ca="1">SUM(IF((MC_Dispositivo!$B$53:$B$189=$C58)*(MC_Dispositivo!$F$36:$BE$36=$BS$1)*(MC_Dispositivo!$F$43:$BE$43=V$1),MC_Dispositivo!$F$53:$BE$189))</f>
        <v>0</v>
      </c>
      <c r="W58" s="357" cm="1">
        <f t="array" aca="1" ref="W58" ca="1">SUM(IF((MC_Dispositivo!$B$53:$B$189=$C58)*(MC_Dispositivo!$F$36:$BE$36=$BS$1)*(MC_Dispositivo!$F$43:$BE$43=W$1),MC_Dispositivo!$F$53:$BE$189))</f>
        <v>0</v>
      </c>
      <c r="X58" s="357" cm="1">
        <f t="array" aca="1" ref="X58" ca="1">SUM(IF((MC_Dispositivo!$B$53:$B$189=$C58)*(MC_Dispositivo!$F$36:$BE$36=$BS$1)*(MC_Dispositivo!$F$43:$BE$43=X$1),MC_Dispositivo!$F$53:$BE$189))</f>
        <v>0</v>
      </c>
      <c r="Y58" s="357" cm="1">
        <f t="array" aca="1" ref="Y58" ca="1">SUM(IF((MC_Dispositivo!$B$53:$B$189=$C58)*(MC_Dispositivo!$F$36:$BE$36=$BS$1)*(MC_Dispositivo!$F$43:$BE$43=Y$1),MC_Dispositivo!$F$53:$BE$189))</f>
        <v>0</v>
      </c>
      <c r="Z58" s="357" cm="1">
        <f t="array" aca="1" ref="Z58" ca="1">SUM(IF((MC_Dispositivo!$B$53:$B$189=$C58)*(MC_Dispositivo!$F$36:$BE$36=$BS$1)*(MC_Dispositivo!$F$43:$BE$43=Z$1),MC_Dispositivo!$F$53:$BE$189))</f>
        <v>0</v>
      </c>
      <c r="AA58" s="357" cm="1">
        <f t="array" aca="1" ref="AA58" ca="1">SUM(IF((MC_Dispositivo!$B$53:$B$189=$C58)*(MC_Dispositivo!$F$36:$BE$36=$BS$1)*(MC_Dispositivo!$F$43:$BE$43=AA$1),MC_Dispositivo!$F$53:$BE$189))</f>
        <v>0</v>
      </c>
      <c r="AB58" s="357" cm="1">
        <f t="array" aca="1" ref="AB58" ca="1">SUM(IF((MC_Dispositivo!$B$53:$B$189=$C58)*(MC_Dispositivo!$F$36:$BE$36=$BS$1)*(MC_Dispositivo!$F$43:$BE$43=AB$1),MC_Dispositivo!$F$53:$BE$189))</f>
        <v>0</v>
      </c>
      <c r="AC58" s="357" cm="1">
        <f t="array" aca="1" ref="AC58" ca="1">SUM(IF((MC_Dispositivo!$B$53:$B$189=$C58)*(MC_Dispositivo!$F$36:$BE$36=$BS$1)*(MC_Dispositivo!$F$43:$BE$43=AC$1),MC_Dispositivo!$F$53:$BE$189))</f>
        <v>0</v>
      </c>
      <c r="AD58" s="357" cm="1">
        <f t="array" aca="1" ref="AD58" ca="1">SUM(IF((MC_Dispositivo!$B$53:$B$189=$C58)*(MC_Dispositivo!$F$36:$BE$36=$BS$1)*(MC_Dispositivo!$F$43:$BE$43=AD$1),MC_Dispositivo!$F$53:$BE$189))</f>
        <v>0</v>
      </c>
      <c r="AE58" s="357" cm="1">
        <f t="array" aca="1" ref="AE58" ca="1">SUM(IF((MC_Dispositivo!$B$53:$B$189=$C58)*(MC_Dispositivo!$F$36:$BE$36=$BS$1)*(MC_Dispositivo!$F$43:$BE$43=AE$1),MC_Dispositivo!$F$53:$BE$189))</f>
        <v>0</v>
      </c>
      <c r="AF58" s="357" cm="1">
        <f t="array" aca="1" ref="AF58" ca="1">SUM(IF((MC_Dispositivo!$B$53:$B$189=$C58)*(MC_Dispositivo!$F$36:$BE$36=$BS$1)*(MC_Dispositivo!$F$43:$BE$43=AF$1),MC_Dispositivo!$F$53:$BE$189))</f>
        <v>0</v>
      </c>
      <c r="AG58" s="357" cm="1">
        <f t="array" aca="1" ref="AG58" ca="1">SUM(IF((MC_Dispositivo!$B$53:$B$189=$C58)*(MC_Dispositivo!$F$36:$BE$36=$BS$1)*(MC_Dispositivo!$F$43:$BE$43=AG$1),MC_Dispositivo!$F$53:$BE$189))</f>
        <v>0</v>
      </c>
      <c r="AH58" s="357" cm="1">
        <f t="array" aca="1" ref="AH58" ca="1">SUM(IF((MC_Dispositivo!$B$53:$B$189=$C58)*(MC_Dispositivo!$F$36:$BE$36=$BS$1)*(MC_Dispositivo!$F$43:$BE$43=AH$1),MC_Dispositivo!$F$53:$BE$189))</f>
        <v>0</v>
      </c>
      <c r="AI58" s="357" cm="1">
        <f t="array" aca="1" ref="AI58" ca="1">SUM(IF((MC_Dispositivo!$B$53:$B$189=$C58)*(MC_Dispositivo!$F$36:$BE$36=$BS$1)*(MC_Dispositivo!$F$43:$BE$43=AI$1),MC_Dispositivo!$F$53:$BE$189))</f>
        <v>0</v>
      </c>
      <c r="AJ58" s="357" cm="1">
        <f t="array" aca="1" ref="AJ58" ca="1">SUM(IF((MC_Dispositivo!$B$53:$B$189=$C58)*(MC_Dispositivo!$F$36:$BE$36=$BS$1)*(MC_Dispositivo!$F$43:$BE$43=AJ$1),MC_Dispositivo!$F$53:$BE$189))</f>
        <v>0</v>
      </c>
      <c r="AK58" s="358">
        <f ca="1">IF(A58="","",INDEX([10]TPU!$G:$G,MATCH($A58,[10]TPU!$A:$A,0)))</f>
        <v>4011.08</v>
      </c>
      <c r="AL58" s="359">
        <f t="shared" ca="1" si="18"/>
        <v>0</v>
      </c>
      <c r="AM58" s="359">
        <f t="shared" ca="1" si="18"/>
        <v>0</v>
      </c>
      <c r="AN58" s="359">
        <f t="shared" ca="1" si="18"/>
        <v>12033.24</v>
      </c>
      <c r="AO58" s="359">
        <f t="shared" ca="1" si="18"/>
        <v>4011.08</v>
      </c>
      <c r="AP58" s="359">
        <f t="shared" ca="1" si="18"/>
        <v>8022.16</v>
      </c>
      <c r="AQ58" s="359">
        <f t="shared" ca="1" si="18"/>
        <v>4011.08</v>
      </c>
      <c r="AR58" s="359">
        <f t="shared" ca="1" si="18"/>
        <v>0</v>
      </c>
      <c r="AS58" s="359">
        <f t="shared" ca="1" si="18"/>
        <v>0</v>
      </c>
      <c r="AT58" s="359">
        <f t="shared" ca="1" si="18"/>
        <v>0</v>
      </c>
      <c r="AU58" s="359">
        <f t="shared" ca="1" si="18"/>
        <v>0</v>
      </c>
      <c r="AV58" s="359">
        <f t="shared" ca="1" si="18"/>
        <v>0</v>
      </c>
      <c r="AW58" s="359">
        <f t="shared" ca="1" si="18"/>
        <v>0</v>
      </c>
      <c r="AX58" s="359">
        <f t="shared" ca="1" si="18"/>
        <v>0</v>
      </c>
      <c r="AY58" s="359">
        <f t="shared" ca="1" si="18"/>
        <v>0</v>
      </c>
      <c r="AZ58" s="359">
        <f t="shared" ca="1" si="18"/>
        <v>0</v>
      </c>
      <c r="BA58" s="359">
        <f t="shared" ca="1" si="18"/>
        <v>0</v>
      </c>
      <c r="BB58" s="359">
        <f t="shared" ca="1" si="18"/>
        <v>0</v>
      </c>
      <c r="BC58" s="359">
        <f t="shared" ca="1" si="18"/>
        <v>0</v>
      </c>
      <c r="BD58" s="359">
        <f t="shared" ca="1" si="18"/>
        <v>0</v>
      </c>
      <c r="BE58" s="359">
        <f t="shared" ca="1" si="18"/>
        <v>0</v>
      </c>
      <c r="BF58" s="359">
        <f t="shared" ca="1" si="18"/>
        <v>0</v>
      </c>
      <c r="BG58" s="359">
        <f t="shared" ca="1" si="18"/>
        <v>0</v>
      </c>
      <c r="BH58" s="359">
        <f t="shared" ca="1" si="18"/>
        <v>0</v>
      </c>
      <c r="BI58" s="359">
        <f t="shared" ca="1" si="18"/>
        <v>0</v>
      </c>
      <c r="BJ58" s="359">
        <f t="shared" ca="1" si="18"/>
        <v>0</v>
      </c>
      <c r="BK58" s="359">
        <f t="shared" ca="1" si="18"/>
        <v>0</v>
      </c>
      <c r="BL58" s="359">
        <f t="shared" ca="1" si="18"/>
        <v>0</v>
      </c>
      <c r="BM58" s="359">
        <f t="shared" ca="1" si="18"/>
        <v>0</v>
      </c>
      <c r="BN58" s="359">
        <f t="shared" ca="1" si="18"/>
        <v>0</v>
      </c>
      <c r="BO58" s="359">
        <f t="shared" ca="1" si="18"/>
        <v>0</v>
      </c>
      <c r="BP58" s="358">
        <f t="shared" ca="1" si="4"/>
        <v>28077.559999999998</v>
      </c>
      <c r="BQ58" s="206"/>
      <c r="BR58" s="234" t="str">
        <f t="shared" si="5"/>
        <v/>
      </c>
    </row>
    <row r="59" spans="1:75" ht="20.100000000000001" customHeight="1" outlineLevel="1" x14ac:dyDescent="0.2">
      <c r="A59" s="354" t="str">
        <f ca="1">INDEX(MC_Dispositivo!B:E,MATCH('Quantitativo_MG-262'!C59,MC_Dispositivo!B:B,0),2)</f>
        <v>RO-00637</v>
      </c>
      <c r="B59" s="354" t="str">
        <f ca="1">INDEX([10]TPU!$B:$B,MATCH($A59,[10]TPU!$A:$A,0))</f>
        <v>SICOR</v>
      </c>
      <c r="C59" s="354" t="s">
        <v>118</v>
      </c>
      <c r="D59" s="355" t="str">
        <f ca="1">INDEX(MC_Dispositivo!B:E,MATCH('Quantitativo_MG-262'!C59,MC_Dispositivo!B:B,0),3)</f>
        <v xml:space="preserve">corpo de bstc d = 0,60 m pa2 - areia, brita e pedra de mão comerciais (execução, incluindo fornecimento, carga e transporte de todos os materiais, exclui escavação) </v>
      </c>
      <c r="E59" s="354" t="str">
        <f ca="1">INDEX(MC_Dispositivo!B:E,MATCH('Quantitativo_MG-262'!C59,MC_Dispositivo!B:B,0),4)</f>
        <v>m</v>
      </c>
      <c r="F59" s="356" cm="1">
        <f t="array" aca="1" ref="F59" ca="1">IF($BS$1="Todos",SUM(IF(($BS$1="todos")*(MC_Dispositivo!$B$54:$B$212=$C59),MC_Dispositivo!$F$54:$BE$212)),SUM(IF((MC_Dispositivo!$F$36:$BE$36=$BS$1)*(MC_Dispositivo!$B$54:$B$212=$C59),MC_Dispositivo!$F$54:$BE$212)))</f>
        <v>380</v>
      </c>
      <c r="G59" s="357" cm="1">
        <f t="array" aca="1" ref="G59" ca="1">SUM(IF((MC_Dispositivo!$B$53:$B$189=$C59)*(MC_Dispositivo!$F$36:$BE$36=$BS$1)*(MC_Dispositivo!$F$43:$BE$43=G$1),MC_Dispositivo!$F$53:$BE$189))</f>
        <v>0</v>
      </c>
      <c r="H59" s="357" cm="1">
        <f t="array" aca="1" ref="H59" ca="1">SUM(IF((MC_Dispositivo!$B$53:$B$189=$C59)*(MC_Dispositivo!$F$36:$BE$36=$BS$1)*(MC_Dispositivo!$F$43:$BE$43=H$1),MC_Dispositivo!$F$53:$BE$189))</f>
        <v>0</v>
      </c>
      <c r="I59" s="357" cm="1">
        <f t="array" aca="1" ref="I59" ca="1">SUM(IF((MC_Dispositivo!$B$53:$B$189=$C59)*(MC_Dispositivo!$F$36:$BE$36=$BS$1)*(MC_Dispositivo!$F$43:$BE$43=I$1),MC_Dispositivo!$F$53:$BE$189))</f>
        <v>180</v>
      </c>
      <c r="J59" s="357" cm="1">
        <f t="array" aca="1" ref="J59" ca="1">SUM(IF((MC_Dispositivo!$B$53:$B$189=$C59)*(MC_Dispositivo!$F$36:$BE$36=$BS$1)*(MC_Dispositivo!$F$43:$BE$43=J$1),MC_Dispositivo!$F$53:$BE$189))</f>
        <v>50</v>
      </c>
      <c r="K59" s="357" cm="1">
        <f t="array" aca="1" ref="K59" ca="1">SUM(IF((MC_Dispositivo!$B$53:$B$189=$C59)*(MC_Dispositivo!$F$36:$BE$36=$BS$1)*(MC_Dispositivo!$F$43:$BE$43=K$1),MC_Dispositivo!$F$53:$BE$189))</f>
        <v>100</v>
      </c>
      <c r="L59" s="357" cm="1">
        <f t="array" aca="1" ref="L59" ca="1">SUM(IF((MC_Dispositivo!$B$53:$B$189=$C59)*(MC_Dispositivo!$F$36:$BE$36=$BS$1)*(MC_Dispositivo!$F$43:$BE$43=L$1),MC_Dispositivo!$F$53:$BE$189))</f>
        <v>50</v>
      </c>
      <c r="M59" s="357" cm="1">
        <f t="array" aca="1" ref="M59" ca="1">SUM(IF((MC_Dispositivo!$B$53:$B$189=$C59)*(MC_Dispositivo!$F$36:$BE$36=$BS$1)*(MC_Dispositivo!$F$43:$BE$43=M$1),MC_Dispositivo!$F$53:$BE$189))</f>
        <v>0</v>
      </c>
      <c r="N59" s="357" cm="1">
        <f t="array" aca="1" ref="N59" ca="1">SUM(IF((MC_Dispositivo!$B$53:$B$189=$C59)*(MC_Dispositivo!$F$36:$BE$36=$BS$1)*(MC_Dispositivo!$F$43:$BE$43=N$1),MC_Dispositivo!$F$53:$BE$189))</f>
        <v>0</v>
      </c>
      <c r="O59" s="357" cm="1">
        <f t="array" aca="1" ref="O59" ca="1">SUM(IF((MC_Dispositivo!$B$53:$B$189=$C59)*(MC_Dispositivo!$F$36:$BE$36=$BS$1)*(MC_Dispositivo!$F$43:$BE$43=O$1),MC_Dispositivo!$F$53:$BE$189))</f>
        <v>0</v>
      </c>
      <c r="P59" s="357" cm="1">
        <f t="array" aca="1" ref="P59" ca="1">SUM(IF((MC_Dispositivo!$B$53:$B$189=$C59)*(MC_Dispositivo!$F$36:$BE$36=$BS$1)*(MC_Dispositivo!$F$43:$BE$43=P$1),MC_Dispositivo!$F$53:$BE$189))</f>
        <v>0</v>
      </c>
      <c r="Q59" s="357" cm="1">
        <f t="array" aca="1" ref="Q59" ca="1">SUM(IF((MC_Dispositivo!$B$53:$B$189=$C59)*(MC_Dispositivo!$F$36:$BE$36=$BS$1)*(MC_Dispositivo!$F$43:$BE$43=Q$1),MC_Dispositivo!$F$53:$BE$189))</f>
        <v>0</v>
      </c>
      <c r="R59" s="357" cm="1">
        <f t="array" aca="1" ref="R59" ca="1">SUM(IF((MC_Dispositivo!$B$53:$B$189=$C59)*(MC_Dispositivo!$F$36:$BE$36=$BS$1)*(MC_Dispositivo!$F$43:$BE$43=R$1),MC_Dispositivo!$F$53:$BE$189))</f>
        <v>0</v>
      </c>
      <c r="S59" s="357" cm="1">
        <f t="array" aca="1" ref="S59" ca="1">SUM(IF((MC_Dispositivo!$B$53:$B$189=$C59)*(MC_Dispositivo!$F$36:$BE$36=$BS$1)*(MC_Dispositivo!$F$43:$BE$43=S$1),MC_Dispositivo!$F$53:$BE$189))</f>
        <v>0</v>
      </c>
      <c r="T59" s="357" cm="1">
        <f t="array" aca="1" ref="T59" ca="1">SUM(IF((MC_Dispositivo!$B$53:$B$189=$C59)*(MC_Dispositivo!$F$36:$BE$36=$BS$1)*(MC_Dispositivo!$F$43:$BE$43=T$1),MC_Dispositivo!$F$53:$BE$189))</f>
        <v>0</v>
      </c>
      <c r="U59" s="357" cm="1">
        <f t="array" aca="1" ref="U59" ca="1">SUM(IF((MC_Dispositivo!$B$53:$B$189=$C59)*(MC_Dispositivo!$F$36:$BE$36=$BS$1)*(MC_Dispositivo!$F$43:$BE$43=U$1),MC_Dispositivo!$F$53:$BE$189))</f>
        <v>0</v>
      </c>
      <c r="V59" s="357" cm="1">
        <f t="array" aca="1" ref="V59" ca="1">SUM(IF((MC_Dispositivo!$B$53:$B$189=$C59)*(MC_Dispositivo!$F$36:$BE$36=$BS$1)*(MC_Dispositivo!$F$43:$BE$43=V$1),MC_Dispositivo!$F$53:$BE$189))</f>
        <v>0</v>
      </c>
      <c r="W59" s="357" cm="1">
        <f t="array" aca="1" ref="W59" ca="1">SUM(IF((MC_Dispositivo!$B$53:$B$189=$C59)*(MC_Dispositivo!$F$36:$BE$36=$BS$1)*(MC_Dispositivo!$F$43:$BE$43=W$1),MC_Dispositivo!$F$53:$BE$189))</f>
        <v>0</v>
      </c>
      <c r="X59" s="357" cm="1">
        <f t="array" aca="1" ref="X59" ca="1">SUM(IF((MC_Dispositivo!$B$53:$B$189=$C59)*(MC_Dispositivo!$F$36:$BE$36=$BS$1)*(MC_Dispositivo!$F$43:$BE$43=X$1),MC_Dispositivo!$F$53:$BE$189))</f>
        <v>0</v>
      </c>
      <c r="Y59" s="357" cm="1">
        <f t="array" aca="1" ref="Y59" ca="1">SUM(IF((MC_Dispositivo!$B$53:$B$189=$C59)*(MC_Dispositivo!$F$36:$BE$36=$BS$1)*(MC_Dispositivo!$F$43:$BE$43=Y$1),MC_Dispositivo!$F$53:$BE$189))</f>
        <v>0</v>
      </c>
      <c r="Z59" s="357" cm="1">
        <f t="array" aca="1" ref="Z59" ca="1">SUM(IF((MC_Dispositivo!$B$53:$B$189=$C59)*(MC_Dispositivo!$F$36:$BE$36=$BS$1)*(MC_Dispositivo!$F$43:$BE$43=Z$1),MC_Dispositivo!$F$53:$BE$189))</f>
        <v>0</v>
      </c>
      <c r="AA59" s="357" cm="1">
        <f t="array" aca="1" ref="AA59" ca="1">SUM(IF((MC_Dispositivo!$B$53:$B$189=$C59)*(MC_Dispositivo!$F$36:$BE$36=$BS$1)*(MC_Dispositivo!$F$43:$BE$43=AA$1),MC_Dispositivo!$F$53:$BE$189))</f>
        <v>0</v>
      </c>
      <c r="AB59" s="357" cm="1">
        <f t="array" aca="1" ref="AB59" ca="1">SUM(IF((MC_Dispositivo!$B$53:$B$189=$C59)*(MC_Dispositivo!$F$36:$BE$36=$BS$1)*(MC_Dispositivo!$F$43:$BE$43=AB$1),MC_Dispositivo!$F$53:$BE$189))</f>
        <v>0</v>
      </c>
      <c r="AC59" s="357" cm="1">
        <f t="array" aca="1" ref="AC59" ca="1">SUM(IF((MC_Dispositivo!$B$53:$B$189=$C59)*(MC_Dispositivo!$F$36:$BE$36=$BS$1)*(MC_Dispositivo!$F$43:$BE$43=AC$1),MC_Dispositivo!$F$53:$BE$189))</f>
        <v>0</v>
      </c>
      <c r="AD59" s="357" cm="1">
        <f t="array" aca="1" ref="AD59" ca="1">SUM(IF((MC_Dispositivo!$B$53:$B$189=$C59)*(MC_Dispositivo!$F$36:$BE$36=$BS$1)*(MC_Dispositivo!$F$43:$BE$43=AD$1),MC_Dispositivo!$F$53:$BE$189))</f>
        <v>0</v>
      </c>
      <c r="AE59" s="357" cm="1">
        <f t="array" aca="1" ref="AE59" ca="1">SUM(IF((MC_Dispositivo!$B$53:$B$189=$C59)*(MC_Dispositivo!$F$36:$BE$36=$BS$1)*(MC_Dispositivo!$F$43:$BE$43=AE$1),MC_Dispositivo!$F$53:$BE$189))</f>
        <v>0</v>
      </c>
      <c r="AF59" s="357" cm="1">
        <f t="array" aca="1" ref="AF59" ca="1">SUM(IF((MC_Dispositivo!$B$53:$B$189=$C59)*(MC_Dispositivo!$F$36:$BE$36=$BS$1)*(MC_Dispositivo!$F$43:$BE$43=AF$1),MC_Dispositivo!$F$53:$BE$189))</f>
        <v>0</v>
      </c>
      <c r="AG59" s="357" cm="1">
        <f t="array" aca="1" ref="AG59" ca="1">SUM(IF((MC_Dispositivo!$B$53:$B$189=$C59)*(MC_Dispositivo!$F$36:$BE$36=$BS$1)*(MC_Dispositivo!$F$43:$BE$43=AG$1),MC_Dispositivo!$F$53:$BE$189))</f>
        <v>0</v>
      </c>
      <c r="AH59" s="357" cm="1">
        <f t="array" aca="1" ref="AH59" ca="1">SUM(IF((MC_Dispositivo!$B$53:$B$189=$C59)*(MC_Dispositivo!$F$36:$BE$36=$BS$1)*(MC_Dispositivo!$F$43:$BE$43=AH$1),MC_Dispositivo!$F$53:$BE$189))</f>
        <v>0</v>
      </c>
      <c r="AI59" s="357" cm="1">
        <f t="array" aca="1" ref="AI59" ca="1">SUM(IF((MC_Dispositivo!$B$53:$B$189=$C59)*(MC_Dispositivo!$F$36:$BE$36=$BS$1)*(MC_Dispositivo!$F$43:$BE$43=AI$1),MC_Dispositivo!$F$53:$BE$189))</f>
        <v>0</v>
      </c>
      <c r="AJ59" s="357" cm="1">
        <f t="array" aca="1" ref="AJ59" ca="1">SUM(IF((MC_Dispositivo!$B$53:$B$189=$C59)*(MC_Dispositivo!$F$36:$BE$36=$BS$1)*(MC_Dispositivo!$F$43:$BE$43=AJ$1),MC_Dispositivo!$F$53:$BE$189))</f>
        <v>0</v>
      </c>
      <c r="AK59" s="358">
        <f ca="1">IF(A59="","",INDEX([10]TPU!$G:$G,MATCH($A59,[10]TPU!$A:$A,0)))</f>
        <v>491.44</v>
      </c>
      <c r="AL59" s="359">
        <f t="shared" ca="1" si="18"/>
        <v>0</v>
      </c>
      <c r="AM59" s="359">
        <f t="shared" ca="1" si="18"/>
        <v>0</v>
      </c>
      <c r="AN59" s="359">
        <f t="shared" ca="1" si="18"/>
        <v>88459.199999999997</v>
      </c>
      <c r="AO59" s="359">
        <f t="shared" ca="1" si="18"/>
        <v>24572</v>
      </c>
      <c r="AP59" s="359">
        <f t="shared" ca="1" si="18"/>
        <v>49144</v>
      </c>
      <c r="AQ59" s="359">
        <f t="shared" ca="1" si="18"/>
        <v>24572</v>
      </c>
      <c r="AR59" s="359">
        <f t="shared" ca="1" si="18"/>
        <v>0</v>
      </c>
      <c r="AS59" s="359">
        <f t="shared" ca="1" si="18"/>
        <v>0</v>
      </c>
      <c r="AT59" s="359">
        <f t="shared" ca="1" si="18"/>
        <v>0</v>
      </c>
      <c r="AU59" s="359">
        <f t="shared" ca="1" si="18"/>
        <v>0</v>
      </c>
      <c r="AV59" s="359">
        <f t="shared" ca="1" si="18"/>
        <v>0</v>
      </c>
      <c r="AW59" s="359">
        <f t="shared" ca="1" si="18"/>
        <v>0</v>
      </c>
      <c r="AX59" s="359">
        <f t="shared" ca="1" si="18"/>
        <v>0</v>
      </c>
      <c r="AY59" s="359">
        <f t="shared" ca="1" si="18"/>
        <v>0</v>
      </c>
      <c r="AZ59" s="359">
        <f t="shared" ca="1" si="18"/>
        <v>0</v>
      </c>
      <c r="BA59" s="359">
        <f t="shared" ca="1" si="18"/>
        <v>0</v>
      </c>
      <c r="BB59" s="359">
        <f t="shared" ca="1" si="18"/>
        <v>0</v>
      </c>
      <c r="BC59" s="359">
        <f t="shared" ca="1" si="18"/>
        <v>0</v>
      </c>
      <c r="BD59" s="359">
        <f t="shared" ca="1" si="18"/>
        <v>0</v>
      </c>
      <c r="BE59" s="359">
        <f t="shared" ca="1" si="18"/>
        <v>0</v>
      </c>
      <c r="BF59" s="359">
        <f t="shared" ca="1" si="18"/>
        <v>0</v>
      </c>
      <c r="BG59" s="359">
        <f t="shared" ca="1" si="18"/>
        <v>0</v>
      </c>
      <c r="BH59" s="359">
        <f t="shared" ca="1" si="18"/>
        <v>0</v>
      </c>
      <c r="BI59" s="359">
        <f t="shared" ca="1" si="18"/>
        <v>0</v>
      </c>
      <c r="BJ59" s="359">
        <f t="shared" ca="1" si="18"/>
        <v>0</v>
      </c>
      <c r="BK59" s="359">
        <f t="shared" ca="1" si="18"/>
        <v>0</v>
      </c>
      <c r="BL59" s="359">
        <f t="shared" ca="1" si="18"/>
        <v>0</v>
      </c>
      <c r="BM59" s="359">
        <f t="shared" ca="1" si="18"/>
        <v>0</v>
      </c>
      <c r="BN59" s="359">
        <f t="shared" ca="1" si="18"/>
        <v>0</v>
      </c>
      <c r="BO59" s="359">
        <f t="shared" ca="1" si="18"/>
        <v>0</v>
      </c>
      <c r="BP59" s="358">
        <f t="shared" ca="1" si="4"/>
        <v>186747.2</v>
      </c>
      <c r="BQ59" s="206"/>
      <c r="BR59" s="234" t="str">
        <f t="shared" si="5"/>
        <v/>
      </c>
    </row>
    <row r="60" spans="1:75" ht="20.100000000000001" customHeight="1" outlineLevel="1" x14ac:dyDescent="0.2">
      <c r="A60" s="354" t="str">
        <f ca="1">INDEX(MC_Dispositivo!B:E,MATCH('Quantitativo_MG-262'!C60,MC_Dispositivo!B:B,0),2)</f>
        <v>ED-48540</v>
      </c>
      <c r="B60" s="354" t="str">
        <f ca="1">INDEX([10]TPU!$B:$B,MATCH($A60,[10]TPU!$A:$A,0))</f>
        <v>SICOR</v>
      </c>
      <c r="C60" s="354" t="s">
        <v>120</v>
      </c>
      <c r="D60" s="355" t="str">
        <f ca="1">INDEX(MC_Dispositivo!B:E,MATCH('Quantitativo_MG-262'!C60,MC_Dispositivo!B:B,0),3)</f>
        <v>ala de rede tubular dn 600, exclusive bota fora</v>
      </c>
      <c r="E60" s="354" t="str">
        <f ca="1">INDEX(MC_Dispositivo!B:E,MATCH('Quantitativo_MG-262'!C60,MC_Dispositivo!B:B,0),4)</f>
        <v>u</v>
      </c>
      <c r="F60" s="356" cm="1">
        <f t="array" aca="1" ref="F60" ca="1">IF($BS$1="Todos",SUM(IF(($BS$1="todos")*(MC_Dispositivo!$B$54:$B$212=$C60),MC_Dispositivo!$F$54:$BE$212)),SUM(IF((MC_Dispositivo!$F$36:$BE$36=$BS$1)*(MC_Dispositivo!$B$54:$B$212=$C60),MC_Dispositivo!$F$54:$BE$212)))</f>
        <v>28</v>
      </c>
      <c r="G60" s="357" cm="1">
        <f t="array" aca="1" ref="G60" ca="1">SUM(IF((MC_Dispositivo!$B$53:$B$189=$C60)*(MC_Dispositivo!$F$36:$BE$36=$BS$1)*(MC_Dispositivo!$F$43:$BE$43=G$1),MC_Dispositivo!$F$53:$BE$189))</f>
        <v>0</v>
      </c>
      <c r="H60" s="357" cm="1">
        <f t="array" aca="1" ref="H60" ca="1">SUM(IF((MC_Dispositivo!$B$53:$B$189=$C60)*(MC_Dispositivo!$F$36:$BE$36=$BS$1)*(MC_Dispositivo!$F$43:$BE$43=H$1),MC_Dispositivo!$F$53:$BE$189))</f>
        <v>0</v>
      </c>
      <c r="I60" s="357" cm="1">
        <f t="array" aca="1" ref="I60" ca="1">SUM(IF((MC_Dispositivo!$B$53:$B$189=$C60)*(MC_Dispositivo!$F$36:$BE$36=$BS$1)*(MC_Dispositivo!$F$43:$BE$43=I$1),MC_Dispositivo!$F$53:$BE$189))</f>
        <v>12</v>
      </c>
      <c r="J60" s="357" cm="1">
        <f t="array" aca="1" ref="J60" ca="1">SUM(IF((MC_Dispositivo!$B$53:$B$189=$C60)*(MC_Dispositivo!$F$36:$BE$36=$BS$1)*(MC_Dispositivo!$F$43:$BE$43=J$1),MC_Dispositivo!$F$53:$BE$189))</f>
        <v>4</v>
      </c>
      <c r="K60" s="357" cm="1">
        <f t="array" aca="1" ref="K60" ca="1">SUM(IF((MC_Dispositivo!$B$53:$B$189=$C60)*(MC_Dispositivo!$F$36:$BE$36=$BS$1)*(MC_Dispositivo!$F$43:$BE$43=K$1),MC_Dispositivo!$F$53:$BE$189))</f>
        <v>8</v>
      </c>
      <c r="L60" s="357" cm="1">
        <f t="array" aca="1" ref="L60" ca="1">SUM(IF((MC_Dispositivo!$B$53:$B$189=$C60)*(MC_Dispositivo!$F$36:$BE$36=$BS$1)*(MC_Dispositivo!$F$43:$BE$43=L$1),MC_Dispositivo!$F$53:$BE$189))</f>
        <v>4</v>
      </c>
      <c r="M60" s="357" cm="1">
        <f t="array" aca="1" ref="M60" ca="1">SUM(IF((MC_Dispositivo!$B$53:$B$189=$C60)*(MC_Dispositivo!$F$36:$BE$36=$BS$1)*(MC_Dispositivo!$F$43:$BE$43=M$1),MC_Dispositivo!$F$53:$BE$189))</f>
        <v>0</v>
      </c>
      <c r="N60" s="357" cm="1">
        <f t="array" aca="1" ref="N60" ca="1">SUM(IF((MC_Dispositivo!$B$53:$B$189=$C60)*(MC_Dispositivo!$F$36:$BE$36=$BS$1)*(MC_Dispositivo!$F$43:$BE$43=N$1),MC_Dispositivo!$F$53:$BE$189))</f>
        <v>0</v>
      </c>
      <c r="O60" s="357" cm="1">
        <f t="array" aca="1" ref="O60" ca="1">SUM(IF((MC_Dispositivo!$B$53:$B$189=$C60)*(MC_Dispositivo!$F$36:$BE$36=$BS$1)*(MC_Dispositivo!$F$43:$BE$43=O$1),MC_Dispositivo!$F$53:$BE$189))</f>
        <v>0</v>
      </c>
      <c r="P60" s="357" cm="1">
        <f t="array" aca="1" ref="P60" ca="1">SUM(IF((MC_Dispositivo!$B$53:$B$189=$C60)*(MC_Dispositivo!$F$36:$BE$36=$BS$1)*(MC_Dispositivo!$F$43:$BE$43=P$1),MC_Dispositivo!$F$53:$BE$189))</f>
        <v>0</v>
      </c>
      <c r="Q60" s="357" cm="1">
        <f t="array" aca="1" ref="Q60" ca="1">SUM(IF((MC_Dispositivo!$B$53:$B$189=$C60)*(MC_Dispositivo!$F$36:$BE$36=$BS$1)*(MC_Dispositivo!$F$43:$BE$43=Q$1),MC_Dispositivo!$F$53:$BE$189))</f>
        <v>0</v>
      </c>
      <c r="R60" s="357" cm="1">
        <f t="array" aca="1" ref="R60" ca="1">SUM(IF((MC_Dispositivo!$B$53:$B$189=$C60)*(MC_Dispositivo!$F$36:$BE$36=$BS$1)*(MC_Dispositivo!$F$43:$BE$43=R$1),MC_Dispositivo!$F$53:$BE$189))</f>
        <v>0</v>
      </c>
      <c r="S60" s="357" cm="1">
        <f t="array" aca="1" ref="S60" ca="1">SUM(IF((MC_Dispositivo!$B$53:$B$189=$C60)*(MC_Dispositivo!$F$36:$BE$36=$BS$1)*(MC_Dispositivo!$F$43:$BE$43=S$1),MC_Dispositivo!$F$53:$BE$189))</f>
        <v>0</v>
      </c>
      <c r="T60" s="357" cm="1">
        <f t="array" aca="1" ref="T60" ca="1">SUM(IF((MC_Dispositivo!$B$53:$B$189=$C60)*(MC_Dispositivo!$F$36:$BE$36=$BS$1)*(MC_Dispositivo!$F$43:$BE$43=T$1),MC_Dispositivo!$F$53:$BE$189))</f>
        <v>0</v>
      </c>
      <c r="U60" s="357" cm="1">
        <f t="array" aca="1" ref="U60" ca="1">SUM(IF((MC_Dispositivo!$B$53:$B$189=$C60)*(MC_Dispositivo!$F$36:$BE$36=$BS$1)*(MC_Dispositivo!$F$43:$BE$43=U$1),MC_Dispositivo!$F$53:$BE$189))</f>
        <v>0</v>
      </c>
      <c r="V60" s="357" cm="1">
        <f t="array" aca="1" ref="V60" ca="1">SUM(IF((MC_Dispositivo!$B$53:$B$189=$C60)*(MC_Dispositivo!$F$36:$BE$36=$BS$1)*(MC_Dispositivo!$F$43:$BE$43=V$1),MC_Dispositivo!$F$53:$BE$189))</f>
        <v>0</v>
      </c>
      <c r="W60" s="357" cm="1">
        <f t="array" aca="1" ref="W60" ca="1">SUM(IF((MC_Dispositivo!$B$53:$B$189=$C60)*(MC_Dispositivo!$F$36:$BE$36=$BS$1)*(MC_Dispositivo!$F$43:$BE$43=W$1),MC_Dispositivo!$F$53:$BE$189))</f>
        <v>0</v>
      </c>
      <c r="X60" s="357" cm="1">
        <f t="array" aca="1" ref="X60" ca="1">SUM(IF((MC_Dispositivo!$B$53:$B$189=$C60)*(MC_Dispositivo!$F$36:$BE$36=$BS$1)*(MC_Dispositivo!$F$43:$BE$43=X$1),MC_Dispositivo!$F$53:$BE$189))</f>
        <v>0</v>
      </c>
      <c r="Y60" s="357" cm="1">
        <f t="array" aca="1" ref="Y60" ca="1">SUM(IF((MC_Dispositivo!$B$53:$B$189=$C60)*(MC_Dispositivo!$F$36:$BE$36=$BS$1)*(MC_Dispositivo!$F$43:$BE$43=Y$1),MC_Dispositivo!$F$53:$BE$189))</f>
        <v>0</v>
      </c>
      <c r="Z60" s="357" cm="1">
        <f t="array" aca="1" ref="Z60" ca="1">SUM(IF((MC_Dispositivo!$B$53:$B$189=$C60)*(MC_Dispositivo!$F$36:$BE$36=$BS$1)*(MC_Dispositivo!$F$43:$BE$43=Z$1),MC_Dispositivo!$F$53:$BE$189))</f>
        <v>0</v>
      </c>
      <c r="AA60" s="357" cm="1">
        <f t="array" aca="1" ref="AA60" ca="1">SUM(IF((MC_Dispositivo!$B$53:$B$189=$C60)*(MC_Dispositivo!$F$36:$BE$36=$BS$1)*(MC_Dispositivo!$F$43:$BE$43=AA$1),MC_Dispositivo!$F$53:$BE$189))</f>
        <v>0</v>
      </c>
      <c r="AB60" s="357" cm="1">
        <f t="array" aca="1" ref="AB60" ca="1">SUM(IF((MC_Dispositivo!$B$53:$B$189=$C60)*(MC_Dispositivo!$F$36:$BE$36=$BS$1)*(MC_Dispositivo!$F$43:$BE$43=AB$1),MC_Dispositivo!$F$53:$BE$189))</f>
        <v>0</v>
      </c>
      <c r="AC60" s="357" cm="1">
        <f t="array" aca="1" ref="AC60" ca="1">SUM(IF((MC_Dispositivo!$B$53:$B$189=$C60)*(MC_Dispositivo!$F$36:$BE$36=$BS$1)*(MC_Dispositivo!$F$43:$BE$43=AC$1),MC_Dispositivo!$F$53:$BE$189))</f>
        <v>0</v>
      </c>
      <c r="AD60" s="357" cm="1">
        <f t="array" aca="1" ref="AD60" ca="1">SUM(IF((MC_Dispositivo!$B$53:$B$189=$C60)*(MC_Dispositivo!$F$36:$BE$36=$BS$1)*(MC_Dispositivo!$F$43:$BE$43=AD$1),MC_Dispositivo!$F$53:$BE$189))</f>
        <v>0</v>
      </c>
      <c r="AE60" s="357" cm="1">
        <f t="array" aca="1" ref="AE60" ca="1">SUM(IF((MC_Dispositivo!$B$53:$B$189=$C60)*(MC_Dispositivo!$F$36:$BE$36=$BS$1)*(MC_Dispositivo!$F$43:$BE$43=AE$1),MC_Dispositivo!$F$53:$BE$189))</f>
        <v>0</v>
      </c>
      <c r="AF60" s="357" cm="1">
        <f t="array" aca="1" ref="AF60" ca="1">SUM(IF((MC_Dispositivo!$B$53:$B$189=$C60)*(MC_Dispositivo!$F$36:$BE$36=$BS$1)*(MC_Dispositivo!$F$43:$BE$43=AF$1),MC_Dispositivo!$F$53:$BE$189))</f>
        <v>0</v>
      </c>
      <c r="AG60" s="357" cm="1">
        <f t="array" aca="1" ref="AG60" ca="1">SUM(IF((MC_Dispositivo!$B$53:$B$189=$C60)*(MC_Dispositivo!$F$36:$BE$36=$BS$1)*(MC_Dispositivo!$F$43:$BE$43=AG$1),MC_Dispositivo!$F$53:$BE$189))</f>
        <v>0</v>
      </c>
      <c r="AH60" s="357" cm="1">
        <f t="array" aca="1" ref="AH60" ca="1">SUM(IF((MC_Dispositivo!$B$53:$B$189=$C60)*(MC_Dispositivo!$F$36:$BE$36=$BS$1)*(MC_Dispositivo!$F$43:$BE$43=AH$1),MC_Dispositivo!$F$53:$BE$189))</f>
        <v>0</v>
      </c>
      <c r="AI60" s="357" cm="1">
        <f t="array" aca="1" ref="AI60" ca="1">SUM(IF((MC_Dispositivo!$B$53:$B$189=$C60)*(MC_Dispositivo!$F$36:$BE$36=$BS$1)*(MC_Dispositivo!$F$43:$BE$43=AI$1),MC_Dispositivo!$F$53:$BE$189))</f>
        <v>0</v>
      </c>
      <c r="AJ60" s="357" cm="1">
        <f t="array" aca="1" ref="AJ60" ca="1">SUM(IF((MC_Dispositivo!$B$53:$B$189=$C60)*(MC_Dispositivo!$F$36:$BE$36=$BS$1)*(MC_Dispositivo!$F$43:$BE$43=AJ$1),MC_Dispositivo!$F$53:$BE$189))</f>
        <v>0</v>
      </c>
      <c r="AK60" s="358">
        <f ca="1">IF(A60="","",INDEX([10]TPU!$G:$G,MATCH($A60,[10]TPU!$A:$A,0)))</f>
        <v>1646.97</v>
      </c>
      <c r="AL60" s="359">
        <f t="shared" ca="1" si="18"/>
        <v>0</v>
      </c>
      <c r="AM60" s="359">
        <f t="shared" ca="1" si="18"/>
        <v>0</v>
      </c>
      <c r="AN60" s="359">
        <f t="shared" ca="1" si="18"/>
        <v>19763.64</v>
      </c>
      <c r="AO60" s="359">
        <f t="shared" ca="1" si="18"/>
        <v>6587.88</v>
      </c>
      <c r="AP60" s="359">
        <f t="shared" ca="1" si="18"/>
        <v>13175.76</v>
      </c>
      <c r="AQ60" s="359">
        <f t="shared" ca="1" si="18"/>
        <v>6587.88</v>
      </c>
      <c r="AR60" s="359">
        <f t="shared" ca="1" si="18"/>
        <v>0</v>
      </c>
      <c r="AS60" s="359">
        <f t="shared" ca="1" si="18"/>
        <v>0</v>
      </c>
      <c r="AT60" s="359">
        <f t="shared" ca="1" si="18"/>
        <v>0</v>
      </c>
      <c r="AU60" s="359">
        <f t="shared" ca="1" si="18"/>
        <v>0</v>
      </c>
      <c r="AV60" s="359">
        <f t="shared" ca="1" si="18"/>
        <v>0</v>
      </c>
      <c r="AW60" s="359">
        <f t="shared" ca="1" si="18"/>
        <v>0</v>
      </c>
      <c r="AX60" s="359">
        <f t="shared" ca="1" si="18"/>
        <v>0</v>
      </c>
      <c r="AY60" s="359">
        <f t="shared" ca="1" si="18"/>
        <v>0</v>
      </c>
      <c r="AZ60" s="359">
        <f t="shared" ca="1" si="18"/>
        <v>0</v>
      </c>
      <c r="BA60" s="359">
        <f t="shared" ca="1" si="18"/>
        <v>0</v>
      </c>
      <c r="BB60" s="359">
        <f t="shared" ca="1" si="18"/>
        <v>0</v>
      </c>
      <c r="BC60" s="359">
        <f t="shared" ca="1" si="18"/>
        <v>0</v>
      </c>
      <c r="BD60" s="359">
        <f t="shared" ca="1" si="18"/>
        <v>0</v>
      </c>
      <c r="BE60" s="359">
        <f t="shared" ca="1" si="18"/>
        <v>0</v>
      </c>
      <c r="BF60" s="359">
        <f t="shared" ca="1" si="18"/>
        <v>0</v>
      </c>
      <c r="BG60" s="359">
        <f t="shared" ca="1" si="18"/>
        <v>0</v>
      </c>
      <c r="BH60" s="359">
        <f t="shared" ca="1" si="18"/>
        <v>0</v>
      </c>
      <c r="BI60" s="359">
        <f t="shared" ca="1" si="18"/>
        <v>0</v>
      </c>
      <c r="BJ60" s="359">
        <f t="shared" ca="1" si="18"/>
        <v>0</v>
      </c>
      <c r="BK60" s="359">
        <f t="shared" ca="1" si="18"/>
        <v>0</v>
      </c>
      <c r="BL60" s="359">
        <f t="shared" ca="1" si="18"/>
        <v>0</v>
      </c>
      <c r="BM60" s="359">
        <f t="shared" ca="1" si="18"/>
        <v>0</v>
      </c>
      <c r="BN60" s="359">
        <f t="shared" ca="1" si="18"/>
        <v>0</v>
      </c>
      <c r="BO60" s="359">
        <f t="shared" ca="1" si="18"/>
        <v>0</v>
      </c>
      <c r="BP60" s="358">
        <f t="shared" ca="1" si="4"/>
        <v>46115.16</v>
      </c>
      <c r="BQ60" s="206"/>
      <c r="BR60" s="234" t="str">
        <f t="shared" si="5"/>
        <v/>
      </c>
    </row>
    <row r="61" spans="1:75" ht="20.100000000000001" customHeight="1" outlineLevel="1" x14ac:dyDescent="0.2">
      <c r="A61" s="354" t="str">
        <f ca="1">INDEX(MC_Dispositivo!B:E,MATCH('Quantitativo_MG-262'!C61,MC_Dispositivo!B:B,0),2)</f>
        <v>RO-00639</v>
      </c>
      <c r="B61" s="354" t="str">
        <f ca="1">INDEX([10]TPU!$B:$B,MATCH($A61,[10]TPU!$A:$A,0))</f>
        <v>SICOR</v>
      </c>
      <c r="C61" s="354" t="s">
        <v>121</v>
      </c>
      <c r="D61" s="355" t="str">
        <f ca="1">INDEX(MC_Dispositivo!B:E,MATCH('Quantitativo_MG-262'!C61,MC_Dispositivo!B:B,0),3)</f>
        <v xml:space="preserve">corpo de bstc d = 0,80 m pa2 - areia, brita e pedra de mão comerciais (execução, incluindo fornecimento, carga e transporte de todos os materiais, exclui escavação) </v>
      </c>
      <c r="E61" s="354" t="str">
        <f ca="1">INDEX(MC_Dispositivo!B:E,MATCH('Quantitativo_MG-262'!C61,MC_Dispositivo!B:B,0),4)</f>
        <v>m</v>
      </c>
      <c r="F61" s="356" cm="1">
        <f t="array" aca="1" ref="F61" ca="1">IF($BS$1="Todos",SUM(IF(($BS$1="todos")*(MC_Dispositivo!$B$54:$B$212=$C61),MC_Dispositivo!$F$54:$BE$212)),SUM(IF((MC_Dispositivo!$F$36:$BE$36=$BS$1)*(MC_Dispositivo!$B$54:$B$212=$C61),MC_Dispositivo!$F$54:$BE$212)))</f>
        <v>190</v>
      </c>
      <c r="G61" s="357" cm="1">
        <f t="array" aca="1" ref="G61" ca="1">SUM(IF((MC_Dispositivo!$B$53:$B$189=$C61)*(MC_Dispositivo!$F$36:$BE$36=$BS$1)*(MC_Dispositivo!$F$43:$BE$43=G$1),MC_Dispositivo!$F$53:$BE$189))</f>
        <v>0</v>
      </c>
      <c r="H61" s="357" cm="1">
        <f t="array" aca="1" ref="H61" ca="1">SUM(IF((MC_Dispositivo!$B$53:$B$189=$C61)*(MC_Dispositivo!$F$36:$BE$36=$BS$1)*(MC_Dispositivo!$F$43:$BE$43=H$1),MC_Dispositivo!$F$53:$BE$189))</f>
        <v>0</v>
      </c>
      <c r="I61" s="357" cm="1">
        <f t="array" aca="1" ref="I61" ca="1">SUM(IF((MC_Dispositivo!$B$53:$B$189=$C61)*(MC_Dispositivo!$F$36:$BE$36=$BS$1)*(MC_Dispositivo!$F$43:$BE$43=I$1),MC_Dispositivo!$F$53:$BE$189))</f>
        <v>90</v>
      </c>
      <c r="J61" s="357" cm="1">
        <f t="array" aca="1" ref="J61" ca="1">SUM(IF((MC_Dispositivo!$B$53:$B$189=$C61)*(MC_Dispositivo!$F$36:$BE$36=$BS$1)*(MC_Dispositivo!$F$43:$BE$43=J$1),MC_Dispositivo!$F$53:$BE$189))</f>
        <v>25</v>
      </c>
      <c r="K61" s="357" cm="1">
        <f t="array" aca="1" ref="K61" ca="1">SUM(IF((MC_Dispositivo!$B$53:$B$189=$C61)*(MC_Dispositivo!$F$36:$BE$36=$BS$1)*(MC_Dispositivo!$F$43:$BE$43=K$1),MC_Dispositivo!$F$53:$BE$189))</f>
        <v>50</v>
      </c>
      <c r="L61" s="357" cm="1">
        <f t="array" aca="1" ref="L61" ca="1">SUM(IF((MC_Dispositivo!$B$53:$B$189=$C61)*(MC_Dispositivo!$F$36:$BE$36=$BS$1)*(MC_Dispositivo!$F$43:$BE$43=L$1),MC_Dispositivo!$F$53:$BE$189))</f>
        <v>25</v>
      </c>
      <c r="M61" s="357" cm="1">
        <f t="array" aca="1" ref="M61" ca="1">SUM(IF((MC_Dispositivo!$B$53:$B$189=$C61)*(MC_Dispositivo!$F$36:$BE$36=$BS$1)*(MC_Dispositivo!$F$43:$BE$43=M$1),MC_Dispositivo!$F$53:$BE$189))</f>
        <v>0</v>
      </c>
      <c r="N61" s="357" cm="1">
        <f t="array" aca="1" ref="N61" ca="1">SUM(IF((MC_Dispositivo!$B$53:$B$189=$C61)*(MC_Dispositivo!$F$36:$BE$36=$BS$1)*(MC_Dispositivo!$F$43:$BE$43=N$1),MC_Dispositivo!$F$53:$BE$189))</f>
        <v>0</v>
      </c>
      <c r="O61" s="357" cm="1">
        <f t="array" aca="1" ref="O61" ca="1">SUM(IF((MC_Dispositivo!$B$53:$B$189=$C61)*(MC_Dispositivo!$F$36:$BE$36=$BS$1)*(MC_Dispositivo!$F$43:$BE$43=O$1),MC_Dispositivo!$F$53:$BE$189))</f>
        <v>0</v>
      </c>
      <c r="P61" s="357" cm="1">
        <f t="array" aca="1" ref="P61" ca="1">SUM(IF((MC_Dispositivo!$B$53:$B$189=$C61)*(MC_Dispositivo!$F$36:$BE$36=$BS$1)*(MC_Dispositivo!$F$43:$BE$43=P$1),MC_Dispositivo!$F$53:$BE$189))</f>
        <v>0</v>
      </c>
      <c r="Q61" s="357" cm="1">
        <f t="array" aca="1" ref="Q61" ca="1">SUM(IF((MC_Dispositivo!$B$53:$B$189=$C61)*(MC_Dispositivo!$F$36:$BE$36=$BS$1)*(MC_Dispositivo!$F$43:$BE$43=Q$1),MC_Dispositivo!$F$53:$BE$189))</f>
        <v>0</v>
      </c>
      <c r="R61" s="357" cm="1">
        <f t="array" aca="1" ref="R61" ca="1">SUM(IF((MC_Dispositivo!$B$53:$B$189=$C61)*(MC_Dispositivo!$F$36:$BE$36=$BS$1)*(MC_Dispositivo!$F$43:$BE$43=R$1),MC_Dispositivo!$F$53:$BE$189))</f>
        <v>0</v>
      </c>
      <c r="S61" s="357" cm="1">
        <f t="array" aca="1" ref="S61" ca="1">SUM(IF((MC_Dispositivo!$B$53:$B$189=$C61)*(MC_Dispositivo!$F$36:$BE$36=$BS$1)*(MC_Dispositivo!$F$43:$BE$43=S$1),MC_Dispositivo!$F$53:$BE$189))</f>
        <v>0</v>
      </c>
      <c r="T61" s="357" cm="1">
        <f t="array" aca="1" ref="T61" ca="1">SUM(IF((MC_Dispositivo!$B$53:$B$189=$C61)*(MC_Dispositivo!$F$36:$BE$36=$BS$1)*(MC_Dispositivo!$F$43:$BE$43=T$1),MC_Dispositivo!$F$53:$BE$189))</f>
        <v>0</v>
      </c>
      <c r="U61" s="357" cm="1">
        <f t="array" aca="1" ref="U61" ca="1">SUM(IF((MC_Dispositivo!$B$53:$B$189=$C61)*(MC_Dispositivo!$F$36:$BE$36=$BS$1)*(MC_Dispositivo!$F$43:$BE$43=U$1),MC_Dispositivo!$F$53:$BE$189))</f>
        <v>0</v>
      </c>
      <c r="V61" s="357" cm="1">
        <f t="array" aca="1" ref="V61" ca="1">SUM(IF((MC_Dispositivo!$B$53:$B$189=$C61)*(MC_Dispositivo!$F$36:$BE$36=$BS$1)*(MC_Dispositivo!$F$43:$BE$43=V$1),MC_Dispositivo!$F$53:$BE$189))</f>
        <v>0</v>
      </c>
      <c r="W61" s="357" cm="1">
        <f t="array" aca="1" ref="W61" ca="1">SUM(IF((MC_Dispositivo!$B$53:$B$189=$C61)*(MC_Dispositivo!$F$36:$BE$36=$BS$1)*(MC_Dispositivo!$F$43:$BE$43=W$1),MC_Dispositivo!$F$53:$BE$189))</f>
        <v>0</v>
      </c>
      <c r="X61" s="357" cm="1">
        <f t="array" aca="1" ref="X61" ca="1">SUM(IF((MC_Dispositivo!$B$53:$B$189=$C61)*(MC_Dispositivo!$F$36:$BE$36=$BS$1)*(MC_Dispositivo!$F$43:$BE$43=X$1),MC_Dispositivo!$F$53:$BE$189))</f>
        <v>0</v>
      </c>
      <c r="Y61" s="357" cm="1">
        <f t="array" aca="1" ref="Y61" ca="1">SUM(IF((MC_Dispositivo!$B$53:$B$189=$C61)*(MC_Dispositivo!$F$36:$BE$36=$BS$1)*(MC_Dispositivo!$F$43:$BE$43=Y$1),MC_Dispositivo!$F$53:$BE$189))</f>
        <v>0</v>
      </c>
      <c r="Z61" s="357" cm="1">
        <f t="array" aca="1" ref="Z61" ca="1">SUM(IF((MC_Dispositivo!$B$53:$B$189=$C61)*(MC_Dispositivo!$F$36:$BE$36=$BS$1)*(MC_Dispositivo!$F$43:$BE$43=Z$1),MC_Dispositivo!$F$53:$BE$189))</f>
        <v>0</v>
      </c>
      <c r="AA61" s="357" cm="1">
        <f t="array" aca="1" ref="AA61" ca="1">SUM(IF((MC_Dispositivo!$B$53:$B$189=$C61)*(MC_Dispositivo!$F$36:$BE$36=$BS$1)*(MC_Dispositivo!$F$43:$BE$43=AA$1),MC_Dispositivo!$F$53:$BE$189))</f>
        <v>0</v>
      </c>
      <c r="AB61" s="357" cm="1">
        <f t="array" aca="1" ref="AB61" ca="1">SUM(IF((MC_Dispositivo!$B$53:$B$189=$C61)*(MC_Dispositivo!$F$36:$BE$36=$BS$1)*(MC_Dispositivo!$F$43:$BE$43=AB$1),MC_Dispositivo!$F$53:$BE$189))</f>
        <v>0</v>
      </c>
      <c r="AC61" s="357" cm="1">
        <f t="array" aca="1" ref="AC61" ca="1">SUM(IF((MC_Dispositivo!$B$53:$B$189=$C61)*(MC_Dispositivo!$F$36:$BE$36=$BS$1)*(MC_Dispositivo!$F$43:$BE$43=AC$1),MC_Dispositivo!$F$53:$BE$189))</f>
        <v>0</v>
      </c>
      <c r="AD61" s="357" cm="1">
        <f t="array" aca="1" ref="AD61" ca="1">SUM(IF((MC_Dispositivo!$B$53:$B$189=$C61)*(MC_Dispositivo!$F$36:$BE$36=$BS$1)*(MC_Dispositivo!$F$43:$BE$43=AD$1),MC_Dispositivo!$F$53:$BE$189))</f>
        <v>0</v>
      </c>
      <c r="AE61" s="357" cm="1">
        <f t="array" aca="1" ref="AE61" ca="1">SUM(IF((MC_Dispositivo!$B$53:$B$189=$C61)*(MC_Dispositivo!$F$36:$BE$36=$BS$1)*(MC_Dispositivo!$F$43:$BE$43=AE$1),MC_Dispositivo!$F$53:$BE$189))</f>
        <v>0</v>
      </c>
      <c r="AF61" s="357" cm="1">
        <f t="array" aca="1" ref="AF61" ca="1">SUM(IF((MC_Dispositivo!$B$53:$B$189=$C61)*(MC_Dispositivo!$F$36:$BE$36=$BS$1)*(MC_Dispositivo!$F$43:$BE$43=AF$1),MC_Dispositivo!$F$53:$BE$189))</f>
        <v>0</v>
      </c>
      <c r="AG61" s="357" cm="1">
        <f t="array" aca="1" ref="AG61" ca="1">SUM(IF((MC_Dispositivo!$B$53:$B$189=$C61)*(MC_Dispositivo!$F$36:$BE$36=$BS$1)*(MC_Dispositivo!$F$43:$BE$43=AG$1),MC_Dispositivo!$F$53:$BE$189))</f>
        <v>0</v>
      </c>
      <c r="AH61" s="357" cm="1">
        <f t="array" aca="1" ref="AH61" ca="1">SUM(IF((MC_Dispositivo!$B$53:$B$189=$C61)*(MC_Dispositivo!$F$36:$BE$36=$BS$1)*(MC_Dispositivo!$F$43:$BE$43=AH$1),MC_Dispositivo!$F$53:$BE$189))</f>
        <v>0</v>
      </c>
      <c r="AI61" s="357" cm="1">
        <f t="array" aca="1" ref="AI61" ca="1">SUM(IF((MC_Dispositivo!$B$53:$B$189=$C61)*(MC_Dispositivo!$F$36:$BE$36=$BS$1)*(MC_Dispositivo!$F$43:$BE$43=AI$1),MC_Dispositivo!$F$53:$BE$189))</f>
        <v>0</v>
      </c>
      <c r="AJ61" s="357" cm="1">
        <f t="array" aca="1" ref="AJ61" ca="1">SUM(IF((MC_Dispositivo!$B$53:$B$189=$C61)*(MC_Dispositivo!$F$36:$BE$36=$BS$1)*(MC_Dispositivo!$F$43:$BE$43=AJ$1),MC_Dispositivo!$F$53:$BE$189))</f>
        <v>0</v>
      </c>
      <c r="AK61" s="358">
        <f ca="1">IF(A61="","",INDEX([10]TPU!$G:$G,MATCH($A61,[10]TPU!$A:$A,0)))</f>
        <v>821.72</v>
      </c>
      <c r="AL61" s="359">
        <f t="shared" ca="1" si="18"/>
        <v>0</v>
      </c>
      <c r="AM61" s="359">
        <f t="shared" ca="1" si="18"/>
        <v>0</v>
      </c>
      <c r="AN61" s="359">
        <f t="shared" ca="1" si="18"/>
        <v>73954.8</v>
      </c>
      <c r="AO61" s="359">
        <f t="shared" ca="1" si="18"/>
        <v>20543</v>
      </c>
      <c r="AP61" s="359">
        <f t="shared" ca="1" si="18"/>
        <v>41086</v>
      </c>
      <c r="AQ61" s="359">
        <f t="shared" ca="1" si="18"/>
        <v>20543</v>
      </c>
      <c r="AR61" s="359">
        <f t="shared" ca="1" si="18"/>
        <v>0</v>
      </c>
      <c r="AS61" s="359">
        <f t="shared" ca="1" si="18"/>
        <v>0</v>
      </c>
      <c r="AT61" s="359">
        <f t="shared" ca="1" si="18"/>
        <v>0</v>
      </c>
      <c r="AU61" s="359">
        <f t="shared" ca="1" si="18"/>
        <v>0</v>
      </c>
      <c r="AV61" s="359">
        <f t="shared" ca="1" si="18"/>
        <v>0</v>
      </c>
      <c r="AW61" s="359">
        <f t="shared" ca="1" si="18"/>
        <v>0</v>
      </c>
      <c r="AX61" s="359">
        <f t="shared" ca="1" si="18"/>
        <v>0</v>
      </c>
      <c r="AY61" s="359">
        <f t="shared" ca="1" si="18"/>
        <v>0</v>
      </c>
      <c r="AZ61" s="359">
        <f t="shared" ca="1" si="18"/>
        <v>0</v>
      </c>
      <c r="BA61" s="359">
        <f t="shared" ca="1" si="18"/>
        <v>0</v>
      </c>
      <c r="BB61" s="359">
        <f t="shared" ca="1" si="18"/>
        <v>0</v>
      </c>
      <c r="BC61" s="359">
        <f t="shared" ca="1" si="18"/>
        <v>0</v>
      </c>
      <c r="BD61" s="359">
        <f t="shared" ca="1" si="18"/>
        <v>0</v>
      </c>
      <c r="BE61" s="359">
        <f t="shared" ca="1" si="18"/>
        <v>0</v>
      </c>
      <c r="BF61" s="359">
        <f t="shared" ca="1" si="18"/>
        <v>0</v>
      </c>
      <c r="BG61" s="359">
        <f t="shared" ca="1" si="18"/>
        <v>0</v>
      </c>
      <c r="BH61" s="359">
        <f t="shared" ca="1" si="18"/>
        <v>0</v>
      </c>
      <c r="BI61" s="359">
        <f t="shared" ca="1" si="18"/>
        <v>0</v>
      </c>
      <c r="BJ61" s="359">
        <f t="shared" ca="1" si="18"/>
        <v>0</v>
      </c>
      <c r="BK61" s="359">
        <f t="shared" ca="1" si="18"/>
        <v>0</v>
      </c>
      <c r="BL61" s="359">
        <f t="shared" ca="1" si="18"/>
        <v>0</v>
      </c>
      <c r="BM61" s="359">
        <f t="shared" ca="1" si="18"/>
        <v>0</v>
      </c>
      <c r="BN61" s="359">
        <f t="shared" ca="1" si="18"/>
        <v>0</v>
      </c>
      <c r="BO61" s="359">
        <f t="shared" ca="1" si="18"/>
        <v>0</v>
      </c>
      <c r="BP61" s="358">
        <f t="shared" ca="1" si="4"/>
        <v>156126.80000000002</v>
      </c>
      <c r="BQ61" s="206"/>
      <c r="BR61" s="234" t="str">
        <f t="shared" si="5"/>
        <v/>
      </c>
    </row>
    <row r="62" spans="1:75" ht="20.100000000000001" customHeight="1" outlineLevel="1" x14ac:dyDescent="0.2">
      <c r="A62" s="354" t="str">
        <f ca="1">INDEX(MC_Dispositivo!B:E,MATCH('Quantitativo_MG-262'!C62,MC_Dispositivo!B:B,0),2)</f>
        <v>ED-48542</v>
      </c>
      <c r="B62" s="354" t="str">
        <f ca="1">INDEX([10]TPU!$B:$B,MATCH($A62,[10]TPU!$A:$A,0))</f>
        <v>SICOR</v>
      </c>
      <c r="C62" s="354" t="s">
        <v>123</v>
      </c>
      <c r="D62" s="355" t="str">
        <f ca="1">INDEX(MC_Dispositivo!B:E,MATCH('Quantitativo_MG-262'!C62,MC_Dispositivo!B:B,0),3)</f>
        <v>ala de rede tubular dn 800, exclusive bota fora</v>
      </c>
      <c r="E62" s="354" t="str">
        <f ca="1">INDEX(MC_Dispositivo!B:E,MATCH('Quantitativo_MG-262'!C62,MC_Dispositivo!B:B,0),4)</f>
        <v>u</v>
      </c>
      <c r="F62" s="356" cm="1">
        <f t="array" aca="1" ref="F62" ca="1">IF($BS$1="Todos",SUM(IF(($BS$1="todos")*(MC_Dispositivo!$B$54:$B$212=$C62),MC_Dispositivo!$F$54:$BE$212)),SUM(IF((MC_Dispositivo!$F$36:$BE$36=$BS$1)*(MC_Dispositivo!$B$54:$B$212=$C62),MC_Dispositivo!$F$54:$BE$212)))</f>
        <v>7</v>
      </c>
      <c r="G62" s="357" cm="1">
        <f t="array" aca="1" ref="G62" ca="1">SUM(IF((MC_Dispositivo!$B$53:$B$189=$C62)*(MC_Dispositivo!$F$36:$BE$36=$BS$1)*(MC_Dispositivo!$F$43:$BE$43=G$1),MC_Dispositivo!$F$53:$BE$189))</f>
        <v>0</v>
      </c>
      <c r="H62" s="357" cm="1">
        <f t="array" aca="1" ref="H62" ca="1">SUM(IF((MC_Dispositivo!$B$53:$B$189=$C62)*(MC_Dispositivo!$F$36:$BE$36=$BS$1)*(MC_Dispositivo!$F$43:$BE$43=H$1),MC_Dispositivo!$F$53:$BE$189))</f>
        <v>0</v>
      </c>
      <c r="I62" s="357" cm="1">
        <f t="array" aca="1" ref="I62" ca="1">SUM(IF((MC_Dispositivo!$B$53:$B$189=$C62)*(MC_Dispositivo!$F$36:$BE$36=$BS$1)*(MC_Dispositivo!$F$43:$BE$43=I$1),MC_Dispositivo!$F$53:$BE$189))</f>
        <v>3</v>
      </c>
      <c r="J62" s="357" cm="1">
        <f t="array" aca="1" ref="J62" ca="1">SUM(IF((MC_Dispositivo!$B$53:$B$189=$C62)*(MC_Dispositivo!$F$36:$BE$36=$BS$1)*(MC_Dispositivo!$F$43:$BE$43=J$1),MC_Dispositivo!$F$53:$BE$189))</f>
        <v>1</v>
      </c>
      <c r="K62" s="357" cm="1">
        <f t="array" aca="1" ref="K62" ca="1">SUM(IF((MC_Dispositivo!$B$53:$B$189=$C62)*(MC_Dispositivo!$F$36:$BE$36=$BS$1)*(MC_Dispositivo!$F$43:$BE$43=K$1),MC_Dispositivo!$F$53:$BE$189))</f>
        <v>2</v>
      </c>
      <c r="L62" s="357" cm="1">
        <f t="array" aca="1" ref="L62" ca="1">SUM(IF((MC_Dispositivo!$B$53:$B$189=$C62)*(MC_Dispositivo!$F$36:$BE$36=$BS$1)*(MC_Dispositivo!$F$43:$BE$43=L$1),MC_Dispositivo!$F$53:$BE$189))</f>
        <v>1</v>
      </c>
      <c r="M62" s="357" cm="1">
        <f t="array" aca="1" ref="M62" ca="1">SUM(IF((MC_Dispositivo!$B$53:$B$189=$C62)*(MC_Dispositivo!$F$36:$BE$36=$BS$1)*(MC_Dispositivo!$F$43:$BE$43=M$1),MC_Dispositivo!$F$53:$BE$189))</f>
        <v>0</v>
      </c>
      <c r="N62" s="357" cm="1">
        <f t="array" aca="1" ref="N62" ca="1">SUM(IF((MC_Dispositivo!$B$53:$B$189=$C62)*(MC_Dispositivo!$F$36:$BE$36=$BS$1)*(MC_Dispositivo!$F$43:$BE$43=N$1),MC_Dispositivo!$F$53:$BE$189))</f>
        <v>0</v>
      </c>
      <c r="O62" s="357" cm="1">
        <f t="array" aca="1" ref="O62" ca="1">SUM(IF((MC_Dispositivo!$B$53:$B$189=$C62)*(MC_Dispositivo!$F$36:$BE$36=$BS$1)*(MC_Dispositivo!$F$43:$BE$43=O$1),MC_Dispositivo!$F$53:$BE$189))</f>
        <v>0</v>
      </c>
      <c r="P62" s="357" cm="1">
        <f t="array" aca="1" ref="P62" ca="1">SUM(IF((MC_Dispositivo!$B$53:$B$189=$C62)*(MC_Dispositivo!$F$36:$BE$36=$BS$1)*(MC_Dispositivo!$F$43:$BE$43=P$1),MC_Dispositivo!$F$53:$BE$189))</f>
        <v>0</v>
      </c>
      <c r="Q62" s="357" cm="1">
        <f t="array" aca="1" ref="Q62" ca="1">SUM(IF((MC_Dispositivo!$B$53:$B$189=$C62)*(MC_Dispositivo!$F$36:$BE$36=$BS$1)*(MC_Dispositivo!$F$43:$BE$43=Q$1),MC_Dispositivo!$F$53:$BE$189))</f>
        <v>0</v>
      </c>
      <c r="R62" s="357" cm="1">
        <f t="array" aca="1" ref="R62" ca="1">SUM(IF((MC_Dispositivo!$B$53:$B$189=$C62)*(MC_Dispositivo!$F$36:$BE$36=$BS$1)*(MC_Dispositivo!$F$43:$BE$43=R$1),MC_Dispositivo!$F$53:$BE$189))</f>
        <v>0</v>
      </c>
      <c r="S62" s="357" cm="1">
        <f t="array" aca="1" ref="S62" ca="1">SUM(IF((MC_Dispositivo!$B$53:$B$189=$C62)*(MC_Dispositivo!$F$36:$BE$36=$BS$1)*(MC_Dispositivo!$F$43:$BE$43=S$1),MC_Dispositivo!$F$53:$BE$189))</f>
        <v>0</v>
      </c>
      <c r="T62" s="357" cm="1">
        <f t="array" aca="1" ref="T62" ca="1">SUM(IF((MC_Dispositivo!$B$53:$B$189=$C62)*(MC_Dispositivo!$F$36:$BE$36=$BS$1)*(MC_Dispositivo!$F$43:$BE$43=T$1),MC_Dispositivo!$F$53:$BE$189))</f>
        <v>0</v>
      </c>
      <c r="U62" s="357" cm="1">
        <f t="array" aca="1" ref="U62" ca="1">SUM(IF((MC_Dispositivo!$B$53:$B$189=$C62)*(MC_Dispositivo!$F$36:$BE$36=$BS$1)*(MC_Dispositivo!$F$43:$BE$43=U$1),MC_Dispositivo!$F$53:$BE$189))</f>
        <v>0</v>
      </c>
      <c r="V62" s="357" cm="1">
        <f t="array" aca="1" ref="V62" ca="1">SUM(IF((MC_Dispositivo!$B$53:$B$189=$C62)*(MC_Dispositivo!$F$36:$BE$36=$BS$1)*(MC_Dispositivo!$F$43:$BE$43=V$1),MC_Dispositivo!$F$53:$BE$189))</f>
        <v>0</v>
      </c>
      <c r="W62" s="357" cm="1">
        <f t="array" aca="1" ref="W62" ca="1">SUM(IF((MC_Dispositivo!$B$53:$B$189=$C62)*(MC_Dispositivo!$F$36:$BE$36=$BS$1)*(MC_Dispositivo!$F$43:$BE$43=W$1),MC_Dispositivo!$F$53:$BE$189))</f>
        <v>0</v>
      </c>
      <c r="X62" s="357" cm="1">
        <f t="array" aca="1" ref="X62" ca="1">SUM(IF((MC_Dispositivo!$B$53:$B$189=$C62)*(MC_Dispositivo!$F$36:$BE$36=$BS$1)*(MC_Dispositivo!$F$43:$BE$43=X$1),MC_Dispositivo!$F$53:$BE$189))</f>
        <v>0</v>
      </c>
      <c r="Y62" s="357" cm="1">
        <f t="array" aca="1" ref="Y62" ca="1">SUM(IF((MC_Dispositivo!$B$53:$B$189=$C62)*(MC_Dispositivo!$F$36:$BE$36=$BS$1)*(MC_Dispositivo!$F$43:$BE$43=Y$1),MC_Dispositivo!$F$53:$BE$189))</f>
        <v>0</v>
      </c>
      <c r="Z62" s="357" cm="1">
        <f t="array" aca="1" ref="Z62" ca="1">SUM(IF((MC_Dispositivo!$B$53:$B$189=$C62)*(MC_Dispositivo!$F$36:$BE$36=$BS$1)*(MC_Dispositivo!$F$43:$BE$43=Z$1),MC_Dispositivo!$F$53:$BE$189))</f>
        <v>0</v>
      </c>
      <c r="AA62" s="357" cm="1">
        <f t="array" aca="1" ref="AA62" ca="1">SUM(IF((MC_Dispositivo!$B$53:$B$189=$C62)*(MC_Dispositivo!$F$36:$BE$36=$BS$1)*(MC_Dispositivo!$F$43:$BE$43=AA$1),MC_Dispositivo!$F$53:$BE$189))</f>
        <v>0</v>
      </c>
      <c r="AB62" s="357" cm="1">
        <f t="array" aca="1" ref="AB62" ca="1">SUM(IF((MC_Dispositivo!$B$53:$B$189=$C62)*(MC_Dispositivo!$F$36:$BE$36=$BS$1)*(MC_Dispositivo!$F$43:$BE$43=AB$1),MC_Dispositivo!$F$53:$BE$189))</f>
        <v>0</v>
      </c>
      <c r="AC62" s="357" cm="1">
        <f t="array" aca="1" ref="AC62" ca="1">SUM(IF((MC_Dispositivo!$B$53:$B$189=$C62)*(MC_Dispositivo!$F$36:$BE$36=$BS$1)*(MC_Dispositivo!$F$43:$BE$43=AC$1),MC_Dispositivo!$F$53:$BE$189))</f>
        <v>0</v>
      </c>
      <c r="AD62" s="357" cm="1">
        <f t="array" aca="1" ref="AD62" ca="1">SUM(IF((MC_Dispositivo!$B$53:$B$189=$C62)*(MC_Dispositivo!$F$36:$BE$36=$BS$1)*(MC_Dispositivo!$F$43:$BE$43=AD$1),MC_Dispositivo!$F$53:$BE$189))</f>
        <v>0</v>
      </c>
      <c r="AE62" s="357" cm="1">
        <f t="array" aca="1" ref="AE62" ca="1">SUM(IF((MC_Dispositivo!$B$53:$B$189=$C62)*(MC_Dispositivo!$F$36:$BE$36=$BS$1)*(MC_Dispositivo!$F$43:$BE$43=AE$1),MC_Dispositivo!$F$53:$BE$189))</f>
        <v>0</v>
      </c>
      <c r="AF62" s="357" cm="1">
        <f t="array" aca="1" ref="AF62" ca="1">SUM(IF((MC_Dispositivo!$B$53:$B$189=$C62)*(MC_Dispositivo!$F$36:$BE$36=$BS$1)*(MC_Dispositivo!$F$43:$BE$43=AF$1),MC_Dispositivo!$F$53:$BE$189))</f>
        <v>0</v>
      </c>
      <c r="AG62" s="357" cm="1">
        <f t="array" aca="1" ref="AG62" ca="1">SUM(IF((MC_Dispositivo!$B$53:$B$189=$C62)*(MC_Dispositivo!$F$36:$BE$36=$BS$1)*(MC_Dispositivo!$F$43:$BE$43=AG$1),MC_Dispositivo!$F$53:$BE$189))</f>
        <v>0</v>
      </c>
      <c r="AH62" s="357" cm="1">
        <f t="array" aca="1" ref="AH62" ca="1">SUM(IF((MC_Dispositivo!$B$53:$B$189=$C62)*(MC_Dispositivo!$F$36:$BE$36=$BS$1)*(MC_Dispositivo!$F$43:$BE$43=AH$1),MC_Dispositivo!$F$53:$BE$189))</f>
        <v>0</v>
      </c>
      <c r="AI62" s="357" cm="1">
        <f t="array" aca="1" ref="AI62" ca="1">SUM(IF((MC_Dispositivo!$B$53:$B$189=$C62)*(MC_Dispositivo!$F$36:$BE$36=$BS$1)*(MC_Dispositivo!$F$43:$BE$43=AI$1),MC_Dispositivo!$F$53:$BE$189))</f>
        <v>0</v>
      </c>
      <c r="AJ62" s="357" cm="1">
        <f t="array" aca="1" ref="AJ62" ca="1">SUM(IF((MC_Dispositivo!$B$53:$B$189=$C62)*(MC_Dispositivo!$F$36:$BE$36=$BS$1)*(MC_Dispositivo!$F$43:$BE$43=AJ$1),MC_Dispositivo!$F$53:$BE$189))</f>
        <v>0</v>
      </c>
      <c r="AK62" s="358">
        <f ca="1">IF(A62="","",INDEX([10]TPU!$G:$G,MATCH($A62,[10]TPU!$A:$A,0)))</f>
        <v>1947.88</v>
      </c>
      <c r="AL62" s="359">
        <f t="shared" ca="1" si="18"/>
        <v>0</v>
      </c>
      <c r="AM62" s="359">
        <f t="shared" ca="1" si="18"/>
        <v>0</v>
      </c>
      <c r="AN62" s="359">
        <f t="shared" ca="1" si="18"/>
        <v>5843.64</v>
      </c>
      <c r="AO62" s="359">
        <f t="shared" ca="1" si="18"/>
        <v>1947.88</v>
      </c>
      <c r="AP62" s="359">
        <f t="shared" ca="1" si="18"/>
        <v>3895.76</v>
      </c>
      <c r="AQ62" s="359">
        <f t="shared" ca="1" si="18"/>
        <v>1947.88</v>
      </c>
      <c r="AR62" s="359">
        <f t="shared" ca="1" si="18"/>
        <v>0</v>
      </c>
      <c r="AS62" s="359">
        <f t="shared" ca="1" si="18"/>
        <v>0</v>
      </c>
      <c r="AT62" s="359">
        <f t="shared" ca="1" si="18"/>
        <v>0</v>
      </c>
      <c r="AU62" s="359">
        <f t="shared" ca="1" si="18"/>
        <v>0</v>
      </c>
      <c r="AV62" s="359">
        <f t="shared" ca="1" si="18"/>
        <v>0</v>
      </c>
      <c r="AW62" s="359">
        <f t="shared" ca="1" si="18"/>
        <v>0</v>
      </c>
      <c r="AX62" s="359">
        <f t="shared" ca="1" si="18"/>
        <v>0</v>
      </c>
      <c r="AY62" s="359">
        <f t="shared" ca="1" si="18"/>
        <v>0</v>
      </c>
      <c r="AZ62" s="359">
        <f t="shared" ca="1" si="18"/>
        <v>0</v>
      </c>
      <c r="BA62" s="359">
        <f t="shared" ca="1" si="18"/>
        <v>0</v>
      </c>
      <c r="BB62" s="359">
        <f t="shared" ca="1" si="18"/>
        <v>0</v>
      </c>
      <c r="BC62" s="359">
        <f t="shared" ca="1" si="18"/>
        <v>0</v>
      </c>
      <c r="BD62" s="359">
        <f t="shared" ca="1" si="18"/>
        <v>0</v>
      </c>
      <c r="BE62" s="359">
        <f t="shared" ca="1" si="18"/>
        <v>0</v>
      </c>
      <c r="BF62" s="359">
        <f t="shared" ca="1" si="18"/>
        <v>0</v>
      </c>
      <c r="BG62" s="359">
        <f t="shared" ca="1" si="18"/>
        <v>0</v>
      </c>
      <c r="BH62" s="359">
        <f t="shared" ca="1" si="18"/>
        <v>0</v>
      </c>
      <c r="BI62" s="359">
        <f t="shared" ca="1" si="18"/>
        <v>0</v>
      </c>
      <c r="BJ62" s="359">
        <f t="shared" ca="1" si="18"/>
        <v>0</v>
      </c>
      <c r="BK62" s="359">
        <f t="shared" ca="1" si="18"/>
        <v>0</v>
      </c>
      <c r="BL62" s="359">
        <f t="shared" ca="1" si="18"/>
        <v>0</v>
      </c>
      <c r="BM62" s="359">
        <f t="shared" ca="1" si="18"/>
        <v>0</v>
      </c>
      <c r="BN62" s="359">
        <f t="shared" ca="1" si="18"/>
        <v>0</v>
      </c>
      <c r="BO62" s="359">
        <f t="shared" ca="1" si="18"/>
        <v>0</v>
      </c>
      <c r="BP62" s="358">
        <f t="shared" ca="1" si="4"/>
        <v>13635.16</v>
      </c>
      <c r="BQ62" s="206"/>
      <c r="BR62" s="234" t="str">
        <f t="shared" si="5"/>
        <v/>
      </c>
    </row>
    <row r="63" spans="1:75" ht="20.100000000000001" customHeight="1" outlineLevel="1" x14ac:dyDescent="0.2">
      <c r="A63" s="354" t="str">
        <f ca="1">INDEX(MC_Dispositivo!B:E,MATCH('Quantitativo_MG-262'!C63,MC_Dispositivo!B:B,0),2)</f>
        <v>RO-00641</v>
      </c>
      <c r="B63" s="354" t="str">
        <f ca="1">INDEX([10]TPU!$B:$B,MATCH($A63,[10]TPU!$A:$A,0))</f>
        <v>SICOR</v>
      </c>
      <c r="C63" s="354" t="s">
        <v>124</v>
      </c>
      <c r="D63" s="355" t="str">
        <f ca="1">INDEX(MC_Dispositivo!B:E,MATCH('Quantitativo_MG-262'!C63,MC_Dispositivo!B:B,0),3)</f>
        <v xml:space="preserve">corpo de bstc d = 1,00 m pa2 - areia, brita e pedra de mão comerciais (execução, incluindo fornecimento, carga e transporte de todos os materiais, exclui escavação) </v>
      </c>
      <c r="E63" s="354" t="str">
        <f ca="1">INDEX(MC_Dispositivo!B:E,MATCH('Quantitativo_MG-262'!C63,MC_Dispositivo!B:B,0),4)</f>
        <v>m</v>
      </c>
      <c r="F63" s="356" cm="1">
        <f t="array" aca="1" ref="F63" ca="1">IF($BS$1="Todos",SUM(IF(($BS$1="todos")*(MC_Dispositivo!$B$54:$B$212=$C63),MC_Dispositivo!$F$54:$BE$212)),SUM(IF((MC_Dispositivo!$F$36:$BE$36=$BS$1)*(MC_Dispositivo!$B$54:$B$212=$C63),MC_Dispositivo!$F$54:$BE$212)))</f>
        <v>0</v>
      </c>
      <c r="G63" s="357" cm="1">
        <f t="array" aca="1" ref="G63" ca="1">SUM(IF((MC_Dispositivo!$B$53:$B$189=$C63)*(MC_Dispositivo!$F$36:$BE$36=$BS$1)*(MC_Dispositivo!$F$43:$BE$43=G$1),MC_Dispositivo!$F$53:$BE$189))</f>
        <v>0</v>
      </c>
      <c r="H63" s="357" cm="1">
        <f t="array" aca="1" ref="H63" ca="1">SUM(IF((MC_Dispositivo!$B$53:$B$189=$C63)*(MC_Dispositivo!$F$36:$BE$36=$BS$1)*(MC_Dispositivo!$F$43:$BE$43=H$1),MC_Dispositivo!$F$53:$BE$189))</f>
        <v>0</v>
      </c>
      <c r="I63" s="357" cm="1">
        <f t="array" aca="1" ref="I63" ca="1">SUM(IF((MC_Dispositivo!$B$53:$B$189=$C63)*(MC_Dispositivo!$F$36:$BE$36=$BS$1)*(MC_Dispositivo!$F$43:$BE$43=I$1),MC_Dispositivo!$F$53:$BE$189))</f>
        <v>0</v>
      </c>
      <c r="J63" s="357" cm="1">
        <f t="array" aca="1" ref="J63" ca="1">SUM(IF((MC_Dispositivo!$B$53:$B$189=$C63)*(MC_Dispositivo!$F$36:$BE$36=$BS$1)*(MC_Dispositivo!$F$43:$BE$43=J$1),MC_Dispositivo!$F$53:$BE$189))</f>
        <v>0</v>
      </c>
      <c r="K63" s="357" cm="1">
        <f t="array" aca="1" ref="K63" ca="1">SUM(IF((MC_Dispositivo!$B$53:$B$189=$C63)*(MC_Dispositivo!$F$36:$BE$36=$BS$1)*(MC_Dispositivo!$F$43:$BE$43=K$1),MC_Dispositivo!$F$53:$BE$189))</f>
        <v>0</v>
      </c>
      <c r="L63" s="357" cm="1">
        <f t="array" aca="1" ref="L63" ca="1">SUM(IF((MC_Dispositivo!$B$53:$B$189=$C63)*(MC_Dispositivo!$F$36:$BE$36=$BS$1)*(MC_Dispositivo!$F$43:$BE$43=L$1),MC_Dispositivo!$F$53:$BE$189))</f>
        <v>0</v>
      </c>
      <c r="M63" s="357" cm="1">
        <f t="array" aca="1" ref="M63" ca="1">SUM(IF((MC_Dispositivo!$B$53:$B$189=$C63)*(MC_Dispositivo!$F$36:$BE$36=$BS$1)*(MC_Dispositivo!$F$43:$BE$43=M$1),MC_Dispositivo!$F$53:$BE$189))</f>
        <v>0</v>
      </c>
      <c r="N63" s="357" cm="1">
        <f t="array" aca="1" ref="N63" ca="1">SUM(IF((MC_Dispositivo!$B$53:$B$189=$C63)*(MC_Dispositivo!$F$36:$BE$36=$BS$1)*(MC_Dispositivo!$F$43:$BE$43=N$1),MC_Dispositivo!$F$53:$BE$189))</f>
        <v>0</v>
      </c>
      <c r="O63" s="357" cm="1">
        <f t="array" aca="1" ref="O63" ca="1">SUM(IF((MC_Dispositivo!$B$53:$B$189=$C63)*(MC_Dispositivo!$F$36:$BE$36=$BS$1)*(MC_Dispositivo!$F$43:$BE$43=O$1),MC_Dispositivo!$F$53:$BE$189))</f>
        <v>0</v>
      </c>
      <c r="P63" s="357" cm="1">
        <f t="array" aca="1" ref="P63" ca="1">SUM(IF((MC_Dispositivo!$B$53:$B$189=$C63)*(MC_Dispositivo!$F$36:$BE$36=$BS$1)*(MC_Dispositivo!$F$43:$BE$43=P$1),MC_Dispositivo!$F$53:$BE$189))</f>
        <v>0</v>
      </c>
      <c r="Q63" s="357" cm="1">
        <f t="array" aca="1" ref="Q63" ca="1">SUM(IF((MC_Dispositivo!$B$53:$B$189=$C63)*(MC_Dispositivo!$F$36:$BE$36=$BS$1)*(MC_Dispositivo!$F$43:$BE$43=Q$1),MC_Dispositivo!$F$53:$BE$189))</f>
        <v>0</v>
      </c>
      <c r="R63" s="357" cm="1">
        <f t="array" aca="1" ref="R63" ca="1">SUM(IF((MC_Dispositivo!$B$53:$B$189=$C63)*(MC_Dispositivo!$F$36:$BE$36=$BS$1)*(MC_Dispositivo!$F$43:$BE$43=R$1),MC_Dispositivo!$F$53:$BE$189))</f>
        <v>0</v>
      </c>
      <c r="S63" s="357" cm="1">
        <f t="array" aca="1" ref="S63" ca="1">SUM(IF((MC_Dispositivo!$B$53:$B$189=$C63)*(MC_Dispositivo!$F$36:$BE$36=$BS$1)*(MC_Dispositivo!$F$43:$BE$43=S$1),MC_Dispositivo!$F$53:$BE$189))</f>
        <v>0</v>
      </c>
      <c r="T63" s="357" cm="1">
        <f t="array" aca="1" ref="T63" ca="1">SUM(IF((MC_Dispositivo!$B$53:$B$189=$C63)*(MC_Dispositivo!$F$36:$BE$36=$BS$1)*(MC_Dispositivo!$F$43:$BE$43=T$1),MC_Dispositivo!$F$53:$BE$189))</f>
        <v>0</v>
      </c>
      <c r="U63" s="357" cm="1">
        <f t="array" aca="1" ref="U63" ca="1">SUM(IF((MC_Dispositivo!$B$53:$B$189=$C63)*(MC_Dispositivo!$F$36:$BE$36=$BS$1)*(MC_Dispositivo!$F$43:$BE$43=U$1),MC_Dispositivo!$F$53:$BE$189))</f>
        <v>0</v>
      </c>
      <c r="V63" s="357" cm="1">
        <f t="array" aca="1" ref="V63" ca="1">SUM(IF((MC_Dispositivo!$B$53:$B$189=$C63)*(MC_Dispositivo!$F$36:$BE$36=$BS$1)*(MC_Dispositivo!$F$43:$BE$43=V$1),MC_Dispositivo!$F$53:$BE$189))</f>
        <v>0</v>
      </c>
      <c r="W63" s="357" cm="1">
        <f t="array" aca="1" ref="W63" ca="1">SUM(IF((MC_Dispositivo!$B$53:$B$189=$C63)*(MC_Dispositivo!$F$36:$BE$36=$BS$1)*(MC_Dispositivo!$F$43:$BE$43=W$1),MC_Dispositivo!$F$53:$BE$189))</f>
        <v>0</v>
      </c>
      <c r="X63" s="357" cm="1">
        <f t="array" aca="1" ref="X63" ca="1">SUM(IF((MC_Dispositivo!$B$53:$B$189=$C63)*(MC_Dispositivo!$F$36:$BE$36=$BS$1)*(MC_Dispositivo!$F$43:$BE$43=X$1),MC_Dispositivo!$F$53:$BE$189))</f>
        <v>0</v>
      </c>
      <c r="Y63" s="357" cm="1">
        <f t="array" aca="1" ref="Y63" ca="1">SUM(IF((MC_Dispositivo!$B$53:$B$189=$C63)*(MC_Dispositivo!$F$36:$BE$36=$BS$1)*(MC_Dispositivo!$F$43:$BE$43=Y$1),MC_Dispositivo!$F$53:$BE$189))</f>
        <v>0</v>
      </c>
      <c r="Z63" s="357" cm="1">
        <f t="array" aca="1" ref="Z63" ca="1">SUM(IF((MC_Dispositivo!$B$53:$B$189=$C63)*(MC_Dispositivo!$F$36:$BE$36=$BS$1)*(MC_Dispositivo!$F$43:$BE$43=Z$1),MC_Dispositivo!$F$53:$BE$189))</f>
        <v>0</v>
      </c>
      <c r="AA63" s="357" cm="1">
        <f t="array" aca="1" ref="AA63" ca="1">SUM(IF((MC_Dispositivo!$B$53:$B$189=$C63)*(MC_Dispositivo!$F$36:$BE$36=$BS$1)*(MC_Dispositivo!$F$43:$BE$43=AA$1),MC_Dispositivo!$F$53:$BE$189))</f>
        <v>0</v>
      </c>
      <c r="AB63" s="357" cm="1">
        <f t="array" aca="1" ref="AB63" ca="1">SUM(IF((MC_Dispositivo!$B$53:$B$189=$C63)*(MC_Dispositivo!$F$36:$BE$36=$BS$1)*(MC_Dispositivo!$F$43:$BE$43=AB$1),MC_Dispositivo!$F$53:$BE$189))</f>
        <v>0</v>
      </c>
      <c r="AC63" s="357" cm="1">
        <f t="array" aca="1" ref="AC63" ca="1">SUM(IF((MC_Dispositivo!$B$53:$B$189=$C63)*(MC_Dispositivo!$F$36:$BE$36=$BS$1)*(MC_Dispositivo!$F$43:$BE$43=AC$1),MC_Dispositivo!$F$53:$BE$189))</f>
        <v>0</v>
      </c>
      <c r="AD63" s="357" cm="1">
        <f t="array" aca="1" ref="AD63" ca="1">SUM(IF((MC_Dispositivo!$B$53:$B$189=$C63)*(MC_Dispositivo!$F$36:$BE$36=$BS$1)*(MC_Dispositivo!$F$43:$BE$43=AD$1),MC_Dispositivo!$F$53:$BE$189))</f>
        <v>0</v>
      </c>
      <c r="AE63" s="357" cm="1">
        <f t="array" aca="1" ref="AE63" ca="1">SUM(IF((MC_Dispositivo!$B$53:$B$189=$C63)*(MC_Dispositivo!$F$36:$BE$36=$BS$1)*(MC_Dispositivo!$F$43:$BE$43=AE$1),MC_Dispositivo!$F$53:$BE$189))</f>
        <v>0</v>
      </c>
      <c r="AF63" s="357" cm="1">
        <f t="array" aca="1" ref="AF63" ca="1">SUM(IF((MC_Dispositivo!$B$53:$B$189=$C63)*(MC_Dispositivo!$F$36:$BE$36=$BS$1)*(MC_Dispositivo!$F$43:$BE$43=AF$1),MC_Dispositivo!$F$53:$BE$189))</f>
        <v>0</v>
      </c>
      <c r="AG63" s="357" cm="1">
        <f t="array" aca="1" ref="AG63" ca="1">SUM(IF((MC_Dispositivo!$B$53:$B$189=$C63)*(MC_Dispositivo!$F$36:$BE$36=$BS$1)*(MC_Dispositivo!$F$43:$BE$43=AG$1),MC_Dispositivo!$F$53:$BE$189))</f>
        <v>0</v>
      </c>
      <c r="AH63" s="357" cm="1">
        <f t="array" aca="1" ref="AH63" ca="1">SUM(IF((MC_Dispositivo!$B$53:$B$189=$C63)*(MC_Dispositivo!$F$36:$BE$36=$BS$1)*(MC_Dispositivo!$F$43:$BE$43=AH$1),MC_Dispositivo!$F$53:$BE$189))</f>
        <v>0</v>
      </c>
      <c r="AI63" s="357" cm="1">
        <f t="array" aca="1" ref="AI63" ca="1">SUM(IF((MC_Dispositivo!$B$53:$B$189=$C63)*(MC_Dispositivo!$F$36:$BE$36=$BS$1)*(MC_Dispositivo!$F$43:$BE$43=AI$1),MC_Dispositivo!$F$53:$BE$189))</f>
        <v>0</v>
      </c>
      <c r="AJ63" s="357" cm="1">
        <f t="array" aca="1" ref="AJ63" ca="1">SUM(IF((MC_Dispositivo!$B$53:$B$189=$C63)*(MC_Dispositivo!$F$36:$BE$36=$BS$1)*(MC_Dispositivo!$F$43:$BE$43=AJ$1),MC_Dispositivo!$F$53:$BE$189))</f>
        <v>0</v>
      </c>
      <c r="AK63" s="358">
        <f ca="1">IF(A63="","",INDEX([10]TPU!$G:$G,MATCH($A63,[10]TPU!$A:$A,0)))</f>
        <v>1158</v>
      </c>
      <c r="AL63" s="359">
        <f t="shared" ref="AL63:BO71" ca="1" si="19">IF($A63="",SUMIFS(AL64:AL112,$C64:$C112,$C63&amp;"*",$A64:$A112,"&lt;&gt;"&amp;""),G63*$AK63)</f>
        <v>0</v>
      </c>
      <c r="AM63" s="359">
        <f t="shared" ca="1" si="19"/>
        <v>0</v>
      </c>
      <c r="AN63" s="359">
        <f t="shared" ca="1" si="19"/>
        <v>0</v>
      </c>
      <c r="AO63" s="359">
        <f t="shared" ca="1" si="19"/>
        <v>0</v>
      </c>
      <c r="AP63" s="359">
        <f t="shared" ca="1" si="19"/>
        <v>0</v>
      </c>
      <c r="AQ63" s="359">
        <f t="shared" ca="1" si="19"/>
        <v>0</v>
      </c>
      <c r="AR63" s="359">
        <f t="shared" ca="1" si="19"/>
        <v>0</v>
      </c>
      <c r="AS63" s="359">
        <f t="shared" ca="1" si="19"/>
        <v>0</v>
      </c>
      <c r="AT63" s="359">
        <f t="shared" ca="1" si="19"/>
        <v>0</v>
      </c>
      <c r="AU63" s="359">
        <f t="shared" ca="1" si="19"/>
        <v>0</v>
      </c>
      <c r="AV63" s="359">
        <f t="shared" ca="1" si="19"/>
        <v>0</v>
      </c>
      <c r="AW63" s="359">
        <f t="shared" ca="1" si="19"/>
        <v>0</v>
      </c>
      <c r="AX63" s="359">
        <f t="shared" ca="1" si="19"/>
        <v>0</v>
      </c>
      <c r="AY63" s="359">
        <f t="shared" ca="1" si="19"/>
        <v>0</v>
      </c>
      <c r="AZ63" s="359">
        <f t="shared" ca="1" si="19"/>
        <v>0</v>
      </c>
      <c r="BA63" s="359">
        <f t="shared" ca="1" si="19"/>
        <v>0</v>
      </c>
      <c r="BB63" s="359">
        <f t="shared" ca="1" si="19"/>
        <v>0</v>
      </c>
      <c r="BC63" s="359">
        <f t="shared" ca="1" si="19"/>
        <v>0</v>
      </c>
      <c r="BD63" s="359">
        <f t="shared" ca="1" si="19"/>
        <v>0</v>
      </c>
      <c r="BE63" s="359">
        <f t="shared" ca="1" si="19"/>
        <v>0</v>
      </c>
      <c r="BF63" s="359">
        <f t="shared" ca="1" si="19"/>
        <v>0</v>
      </c>
      <c r="BG63" s="359">
        <f t="shared" ca="1" si="19"/>
        <v>0</v>
      </c>
      <c r="BH63" s="359">
        <f t="shared" ca="1" si="19"/>
        <v>0</v>
      </c>
      <c r="BI63" s="359">
        <f t="shared" ca="1" si="19"/>
        <v>0</v>
      </c>
      <c r="BJ63" s="359">
        <f t="shared" ca="1" si="19"/>
        <v>0</v>
      </c>
      <c r="BK63" s="359">
        <f t="shared" ca="1" si="19"/>
        <v>0</v>
      </c>
      <c r="BL63" s="359">
        <f t="shared" ca="1" si="19"/>
        <v>0</v>
      </c>
      <c r="BM63" s="359">
        <f t="shared" ca="1" si="19"/>
        <v>0</v>
      </c>
      <c r="BN63" s="359">
        <f t="shared" ca="1" si="19"/>
        <v>0</v>
      </c>
      <c r="BO63" s="359">
        <f t="shared" ca="1" si="19"/>
        <v>0</v>
      </c>
      <c r="BP63" s="358">
        <f t="shared" ca="1" si="4"/>
        <v>0</v>
      </c>
      <c r="BQ63" s="206"/>
      <c r="BR63" s="234" t="str">
        <f t="shared" si="5"/>
        <v/>
      </c>
    </row>
    <row r="64" spans="1:75" ht="20.100000000000001" customHeight="1" outlineLevel="1" x14ac:dyDescent="0.2">
      <c r="A64" s="354" t="str">
        <f ca="1">INDEX(MC_Dispositivo!B:E,MATCH('Quantitativo_MG-262'!C64,MC_Dispositivo!B:B,0),2)</f>
        <v>ED-48544</v>
      </c>
      <c r="B64" s="354" t="str">
        <f ca="1">INDEX([10]TPU!$B:$B,MATCH($A64,[10]TPU!$A:$A,0))</f>
        <v>SICOR</v>
      </c>
      <c r="C64" s="354" t="s">
        <v>125</v>
      </c>
      <c r="D64" s="355" t="str">
        <f ca="1">INDEX(MC_Dispositivo!B:E,MATCH('Quantitativo_MG-262'!C64,MC_Dispositivo!B:B,0),3)</f>
        <v>ala de rede tubular dn 1000, exclusive bota fora</v>
      </c>
      <c r="E64" s="354" t="str">
        <f ca="1">INDEX(MC_Dispositivo!B:E,MATCH('Quantitativo_MG-262'!C64,MC_Dispositivo!B:B,0),4)</f>
        <v>u</v>
      </c>
      <c r="F64" s="356" cm="1">
        <f t="array" aca="1" ref="F64" ca="1">IF($BS$1="Todos",SUM(IF(($BS$1="todos")*(MC_Dispositivo!$B$54:$B$212=$C64),MC_Dispositivo!$F$54:$BE$212)),SUM(IF((MC_Dispositivo!$F$36:$BE$36=$BS$1)*(MC_Dispositivo!$B$54:$B$212=$C64),MC_Dispositivo!$F$54:$BE$212)))</f>
        <v>0</v>
      </c>
      <c r="G64" s="357" cm="1">
        <f t="array" aca="1" ref="G64" ca="1">SUM(IF((MC_Dispositivo!$B$53:$B$189=$C64)*(MC_Dispositivo!$F$36:$BE$36=$BS$1)*(MC_Dispositivo!$F$43:$BE$43=G$1),MC_Dispositivo!$F$53:$BE$189))</f>
        <v>0</v>
      </c>
      <c r="H64" s="357" cm="1">
        <f t="array" aca="1" ref="H64" ca="1">SUM(IF((MC_Dispositivo!$B$53:$B$189=$C64)*(MC_Dispositivo!$F$36:$BE$36=$BS$1)*(MC_Dispositivo!$F$43:$BE$43=H$1),MC_Dispositivo!$F$53:$BE$189))</f>
        <v>0</v>
      </c>
      <c r="I64" s="357" cm="1">
        <f t="array" aca="1" ref="I64" ca="1">SUM(IF((MC_Dispositivo!$B$53:$B$189=$C64)*(MC_Dispositivo!$F$36:$BE$36=$BS$1)*(MC_Dispositivo!$F$43:$BE$43=I$1),MC_Dispositivo!$F$53:$BE$189))</f>
        <v>0</v>
      </c>
      <c r="J64" s="357" cm="1">
        <f t="array" aca="1" ref="J64" ca="1">SUM(IF((MC_Dispositivo!$B$53:$B$189=$C64)*(MC_Dispositivo!$F$36:$BE$36=$BS$1)*(MC_Dispositivo!$F$43:$BE$43=J$1),MC_Dispositivo!$F$53:$BE$189))</f>
        <v>0</v>
      </c>
      <c r="K64" s="357" cm="1">
        <f t="array" aca="1" ref="K64" ca="1">SUM(IF((MC_Dispositivo!$B$53:$B$189=$C64)*(MC_Dispositivo!$F$36:$BE$36=$BS$1)*(MC_Dispositivo!$F$43:$BE$43=K$1),MC_Dispositivo!$F$53:$BE$189))</f>
        <v>0</v>
      </c>
      <c r="L64" s="357" cm="1">
        <f t="array" aca="1" ref="L64" ca="1">SUM(IF((MC_Dispositivo!$B$53:$B$189=$C64)*(MC_Dispositivo!$F$36:$BE$36=$BS$1)*(MC_Dispositivo!$F$43:$BE$43=L$1),MC_Dispositivo!$F$53:$BE$189))</f>
        <v>0</v>
      </c>
      <c r="M64" s="357" cm="1">
        <f t="array" aca="1" ref="M64" ca="1">SUM(IF((MC_Dispositivo!$B$53:$B$189=$C64)*(MC_Dispositivo!$F$36:$BE$36=$BS$1)*(MC_Dispositivo!$F$43:$BE$43=M$1),MC_Dispositivo!$F$53:$BE$189))</f>
        <v>0</v>
      </c>
      <c r="N64" s="357" cm="1">
        <f t="array" aca="1" ref="N64" ca="1">SUM(IF((MC_Dispositivo!$B$53:$B$189=$C64)*(MC_Dispositivo!$F$36:$BE$36=$BS$1)*(MC_Dispositivo!$F$43:$BE$43=N$1),MC_Dispositivo!$F$53:$BE$189))</f>
        <v>0</v>
      </c>
      <c r="O64" s="357" cm="1">
        <f t="array" aca="1" ref="O64" ca="1">SUM(IF((MC_Dispositivo!$B$53:$B$189=$C64)*(MC_Dispositivo!$F$36:$BE$36=$BS$1)*(MC_Dispositivo!$F$43:$BE$43=O$1),MC_Dispositivo!$F$53:$BE$189))</f>
        <v>0</v>
      </c>
      <c r="P64" s="357" cm="1">
        <f t="array" aca="1" ref="P64" ca="1">SUM(IF((MC_Dispositivo!$B$53:$B$189=$C64)*(MC_Dispositivo!$F$36:$BE$36=$BS$1)*(MC_Dispositivo!$F$43:$BE$43=P$1),MC_Dispositivo!$F$53:$BE$189))</f>
        <v>0</v>
      </c>
      <c r="Q64" s="357" cm="1">
        <f t="array" aca="1" ref="Q64" ca="1">SUM(IF((MC_Dispositivo!$B$53:$B$189=$C64)*(MC_Dispositivo!$F$36:$BE$36=$BS$1)*(MC_Dispositivo!$F$43:$BE$43=Q$1),MC_Dispositivo!$F$53:$BE$189))</f>
        <v>0</v>
      </c>
      <c r="R64" s="357" cm="1">
        <f t="array" aca="1" ref="R64" ca="1">SUM(IF((MC_Dispositivo!$B$53:$B$189=$C64)*(MC_Dispositivo!$F$36:$BE$36=$BS$1)*(MC_Dispositivo!$F$43:$BE$43=R$1),MC_Dispositivo!$F$53:$BE$189))</f>
        <v>0</v>
      </c>
      <c r="S64" s="357" cm="1">
        <f t="array" aca="1" ref="S64" ca="1">SUM(IF((MC_Dispositivo!$B$53:$B$189=$C64)*(MC_Dispositivo!$F$36:$BE$36=$BS$1)*(MC_Dispositivo!$F$43:$BE$43=S$1),MC_Dispositivo!$F$53:$BE$189))</f>
        <v>0</v>
      </c>
      <c r="T64" s="357" cm="1">
        <f t="array" aca="1" ref="T64" ca="1">SUM(IF((MC_Dispositivo!$B$53:$B$189=$C64)*(MC_Dispositivo!$F$36:$BE$36=$BS$1)*(MC_Dispositivo!$F$43:$BE$43=T$1),MC_Dispositivo!$F$53:$BE$189))</f>
        <v>0</v>
      </c>
      <c r="U64" s="357" cm="1">
        <f t="array" aca="1" ref="U64" ca="1">SUM(IF((MC_Dispositivo!$B$53:$B$189=$C64)*(MC_Dispositivo!$F$36:$BE$36=$BS$1)*(MC_Dispositivo!$F$43:$BE$43=U$1),MC_Dispositivo!$F$53:$BE$189))</f>
        <v>0</v>
      </c>
      <c r="V64" s="357" cm="1">
        <f t="array" aca="1" ref="V64" ca="1">SUM(IF((MC_Dispositivo!$B$53:$B$189=$C64)*(MC_Dispositivo!$F$36:$BE$36=$BS$1)*(MC_Dispositivo!$F$43:$BE$43=V$1),MC_Dispositivo!$F$53:$BE$189))</f>
        <v>0</v>
      </c>
      <c r="W64" s="357" cm="1">
        <f t="array" aca="1" ref="W64" ca="1">SUM(IF((MC_Dispositivo!$B$53:$B$189=$C64)*(MC_Dispositivo!$F$36:$BE$36=$BS$1)*(MC_Dispositivo!$F$43:$BE$43=W$1),MC_Dispositivo!$F$53:$BE$189))</f>
        <v>0</v>
      </c>
      <c r="X64" s="357" cm="1">
        <f t="array" aca="1" ref="X64" ca="1">SUM(IF((MC_Dispositivo!$B$53:$B$189=$C64)*(MC_Dispositivo!$F$36:$BE$36=$BS$1)*(MC_Dispositivo!$F$43:$BE$43=X$1),MC_Dispositivo!$F$53:$BE$189))</f>
        <v>0</v>
      </c>
      <c r="Y64" s="357" cm="1">
        <f t="array" aca="1" ref="Y64" ca="1">SUM(IF((MC_Dispositivo!$B$53:$B$189=$C64)*(MC_Dispositivo!$F$36:$BE$36=$BS$1)*(MC_Dispositivo!$F$43:$BE$43=Y$1),MC_Dispositivo!$F$53:$BE$189))</f>
        <v>0</v>
      </c>
      <c r="Z64" s="357" cm="1">
        <f t="array" aca="1" ref="Z64" ca="1">SUM(IF((MC_Dispositivo!$B$53:$B$189=$C64)*(MC_Dispositivo!$F$36:$BE$36=$BS$1)*(MC_Dispositivo!$F$43:$BE$43=Z$1),MC_Dispositivo!$F$53:$BE$189))</f>
        <v>0</v>
      </c>
      <c r="AA64" s="357" cm="1">
        <f t="array" aca="1" ref="AA64" ca="1">SUM(IF((MC_Dispositivo!$B$53:$B$189=$C64)*(MC_Dispositivo!$F$36:$BE$36=$BS$1)*(MC_Dispositivo!$F$43:$BE$43=AA$1),MC_Dispositivo!$F$53:$BE$189))</f>
        <v>0</v>
      </c>
      <c r="AB64" s="357" cm="1">
        <f t="array" aca="1" ref="AB64" ca="1">SUM(IF((MC_Dispositivo!$B$53:$B$189=$C64)*(MC_Dispositivo!$F$36:$BE$36=$BS$1)*(MC_Dispositivo!$F$43:$BE$43=AB$1),MC_Dispositivo!$F$53:$BE$189))</f>
        <v>0</v>
      </c>
      <c r="AC64" s="357" cm="1">
        <f t="array" aca="1" ref="AC64" ca="1">SUM(IF((MC_Dispositivo!$B$53:$B$189=$C64)*(MC_Dispositivo!$F$36:$BE$36=$BS$1)*(MC_Dispositivo!$F$43:$BE$43=AC$1),MC_Dispositivo!$F$53:$BE$189))</f>
        <v>0</v>
      </c>
      <c r="AD64" s="357" cm="1">
        <f t="array" aca="1" ref="AD64" ca="1">SUM(IF((MC_Dispositivo!$B$53:$B$189=$C64)*(MC_Dispositivo!$F$36:$BE$36=$BS$1)*(MC_Dispositivo!$F$43:$BE$43=AD$1),MC_Dispositivo!$F$53:$BE$189))</f>
        <v>0</v>
      </c>
      <c r="AE64" s="357" cm="1">
        <f t="array" aca="1" ref="AE64" ca="1">SUM(IF((MC_Dispositivo!$B$53:$B$189=$C64)*(MC_Dispositivo!$F$36:$BE$36=$BS$1)*(MC_Dispositivo!$F$43:$BE$43=AE$1),MC_Dispositivo!$F$53:$BE$189))</f>
        <v>0</v>
      </c>
      <c r="AF64" s="357" cm="1">
        <f t="array" aca="1" ref="AF64" ca="1">SUM(IF((MC_Dispositivo!$B$53:$B$189=$C64)*(MC_Dispositivo!$F$36:$BE$36=$BS$1)*(MC_Dispositivo!$F$43:$BE$43=AF$1),MC_Dispositivo!$F$53:$BE$189))</f>
        <v>0</v>
      </c>
      <c r="AG64" s="357" cm="1">
        <f t="array" aca="1" ref="AG64" ca="1">SUM(IF((MC_Dispositivo!$B$53:$B$189=$C64)*(MC_Dispositivo!$F$36:$BE$36=$BS$1)*(MC_Dispositivo!$F$43:$BE$43=AG$1),MC_Dispositivo!$F$53:$BE$189))</f>
        <v>0</v>
      </c>
      <c r="AH64" s="357" cm="1">
        <f t="array" aca="1" ref="AH64" ca="1">SUM(IF((MC_Dispositivo!$B$53:$B$189=$C64)*(MC_Dispositivo!$F$36:$BE$36=$BS$1)*(MC_Dispositivo!$F$43:$BE$43=AH$1),MC_Dispositivo!$F$53:$BE$189))</f>
        <v>0</v>
      </c>
      <c r="AI64" s="357" cm="1">
        <f t="array" aca="1" ref="AI64" ca="1">SUM(IF((MC_Dispositivo!$B$53:$B$189=$C64)*(MC_Dispositivo!$F$36:$BE$36=$BS$1)*(MC_Dispositivo!$F$43:$BE$43=AI$1),MC_Dispositivo!$F$53:$BE$189))</f>
        <v>0</v>
      </c>
      <c r="AJ64" s="357" cm="1">
        <f t="array" aca="1" ref="AJ64" ca="1">SUM(IF((MC_Dispositivo!$B$53:$B$189=$C64)*(MC_Dispositivo!$F$36:$BE$36=$BS$1)*(MC_Dispositivo!$F$43:$BE$43=AJ$1),MC_Dispositivo!$F$53:$BE$189))</f>
        <v>0</v>
      </c>
      <c r="AK64" s="358">
        <f ca="1">IF(A64="","",INDEX([10]TPU!$G:$G,MATCH($A64,[10]TPU!$A:$A,0)))</f>
        <v>2306.31</v>
      </c>
      <c r="AL64" s="359">
        <f t="shared" ca="1" si="19"/>
        <v>0</v>
      </c>
      <c r="AM64" s="359">
        <f t="shared" ca="1" si="19"/>
        <v>0</v>
      </c>
      <c r="AN64" s="359">
        <f t="shared" ca="1" si="19"/>
        <v>0</v>
      </c>
      <c r="AO64" s="359">
        <f t="shared" ca="1" si="19"/>
        <v>0</v>
      </c>
      <c r="AP64" s="359">
        <f t="shared" ca="1" si="19"/>
        <v>0</v>
      </c>
      <c r="AQ64" s="359">
        <f t="shared" ca="1" si="19"/>
        <v>0</v>
      </c>
      <c r="AR64" s="359">
        <f t="shared" ca="1" si="19"/>
        <v>0</v>
      </c>
      <c r="AS64" s="359">
        <f t="shared" ca="1" si="19"/>
        <v>0</v>
      </c>
      <c r="AT64" s="359">
        <f t="shared" ca="1" si="19"/>
        <v>0</v>
      </c>
      <c r="AU64" s="359">
        <f t="shared" ca="1" si="19"/>
        <v>0</v>
      </c>
      <c r="AV64" s="359">
        <f t="shared" ca="1" si="19"/>
        <v>0</v>
      </c>
      <c r="AW64" s="359">
        <f t="shared" ca="1" si="19"/>
        <v>0</v>
      </c>
      <c r="AX64" s="359">
        <f t="shared" ca="1" si="19"/>
        <v>0</v>
      </c>
      <c r="AY64" s="359">
        <f t="shared" ca="1" si="19"/>
        <v>0</v>
      </c>
      <c r="AZ64" s="359">
        <f t="shared" ca="1" si="19"/>
        <v>0</v>
      </c>
      <c r="BA64" s="359">
        <f t="shared" ca="1" si="19"/>
        <v>0</v>
      </c>
      <c r="BB64" s="359">
        <f t="shared" ca="1" si="19"/>
        <v>0</v>
      </c>
      <c r="BC64" s="359">
        <f t="shared" ca="1" si="19"/>
        <v>0</v>
      </c>
      <c r="BD64" s="359">
        <f t="shared" ca="1" si="19"/>
        <v>0</v>
      </c>
      <c r="BE64" s="359">
        <f t="shared" ca="1" si="19"/>
        <v>0</v>
      </c>
      <c r="BF64" s="359">
        <f t="shared" ca="1" si="19"/>
        <v>0</v>
      </c>
      <c r="BG64" s="359">
        <f t="shared" ca="1" si="19"/>
        <v>0</v>
      </c>
      <c r="BH64" s="359">
        <f t="shared" ca="1" si="19"/>
        <v>0</v>
      </c>
      <c r="BI64" s="359">
        <f t="shared" ca="1" si="19"/>
        <v>0</v>
      </c>
      <c r="BJ64" s="359">
        <f t="shared" ca="1" si="19"/>
        <v>0</v>
      </c>
      <c r="BK64" s="359">
        <f t="shared" ca="1" si="19"/>
        <v>0</v>
      </c>
      <c r="BL64" s="359">
        <f t="shared" ca="1" si="19"/>
        <v>0</v>
      </c>
      <c r="BM64" s="359">
        <f t="shared" ca="1" si="19"/>
        <v>0</v>
      </c>
      <c r="BN64" s="359">
        <f t="shared" ca="1" si="19"/>
        <v>0</v>
      </c>
      <c r="BO64" s="359">
        <f t="shared" ca="1" si="19"/>
        <v>0</v>
      </c>
      <c r="BP64" s="358">
        <f t="shared" ca="1" si="4"/>
        <v>0</v>
      </c>
      <c r="BQ64" s="206"/>
      <c r="BR64" s="234" t="str">
        <f t="shared" si="5"/>
        <v/>
      </c>
    </row>
    <row r="65" spans="1:70" ht="20.100000000000001" customHeight="1" outlineLevel="1" x14ac:dyDescent="0.2">
      <c r="A65" s="354" t="str">
        <f ca="1">INDEX(MC_Dispositivo!B:E,MATCH('Quantitativo_MG-262'!C65,MC_Dispositivo!B:B,0),2)</f>
        <v>RO-00643</v>
      </c>
      <c r="B65" s="354" t="str">
        <f ca="1">INDEX([10]TPU!$B:$B,MATCH($A65,[10]TPU!$A:$A,0))</f>
        <v>SICOR</v>
      </c>
      <c r="C65" s="354" t="s">
        <v>127</v>
      </c>
      <c r="D65" s="355" t="str">
        <f ca="1">INDEX(MC_Dispositivo!B:E,MATCH('Quantitativo_MG-262'!C65,MC_Dispositivo!B:B,0),3)</f>
        <v xml:space="preserve">corpo de bstc d = 1,20 m pa2 - areia, brita e pedra de mão comerciais (execução, incluindo fornecimento, carga e transporte de todos os materiais, exclui escavação) </v>
      </c>
      <c r="E65" s="354" t="str">
        <f ca="1">INDEX(MC_Dispositivo!B:E,MATCH('Quantitativo_MG-262'!C65,MC_Dispositivo!B:B,0),4)</f>
        <v>m</v>
      </c>
      <c r="F65" s="356" cm="1">
        <f t="array" aca="1" ref="F65" ca="1">IF($BS$1="Todos",SUM(IF(($BS$1="todos")*(MC_Dispositivo!$B$54:$B$212=$C65),MC_Dispositivo!$F$54:$BE$212)),SUM(IF((MC_Dispositivo!$F$36:$BE$36=$BS$1)*(MC_Dispositivo!$B$54:$B$212=$C65),MC_Dispositivo!$F$54:$BE$212)))</f>
        <v>0</v>
      </c>
      <c r="G65" s="357" cm="1">
        <f t="array" aca="1" ref="G65" ca="1">SUM(IF((MC_Dispositivo!$B$53:$B$189=$C65)*(MC_Dispositivo!$F$36:$BE$36=$BS$1)*(MC_Dispositivo!$F$43:$BE$43=G$1),MC_Dispositivo!$F$53:$BE$189))</f>
        <v>0</v>
      </c>
      <c r="H65" s="357" cm="1">
        <f t="array" aca="1" ref="H65" ca="1">SUM(IF((MC_Dispositivo!$B$53:$B$189=$C65)*(MC_Dispositivo!$F$36:$BE$36=$BS$1)*(MC_Dispositivo!$F$43:$BE$43=H$1),MC_Dispositivo!$F$53:$BE$189))</f>
        <v>0</v>
      </c>
      <c r="I65" s="357" cm="1">
        <f t="array" aca="1" ref="I65" ca="1">SUM(IF((MC_Dispositivo!$B$53:$B$189=$C65)*(MC_Dispositivo!$F$36:$BE$36=$BS$1)*(MC_Dispositivo!$F$43:$BE$43=I$1),MC_Dispositivo!$F$53:$BE$189))</f>
        <v>0</v>
      </c>
      <c r="J65" s="357" cm="1">
        <f t="array" aca="1" ref="J65" ca="1">SUM(IF((MC_Dispositivo!$B$53:$B$189=$C65)*(MC_Dispositivo!$F$36:$BE$36=$BS$1)*(MC_Dispositivo!$F$43:$BE$43=J$1),MC_Dispositivo!$F$53:$BE$189))</f>
        <v>0</v>
      </c>
      <c r="K65" s="357" cm="1">
        <f t="array" aca="1" ref="K65" ca="1">SUM(IF((MC_Dispositivo!$B$53:$B$189=$C65)*(MC_Dispositivo!$F$36:$BE$36=$BS$1)*(MC_Dispositivo!$F$43:$BE$43=K$1),MC_Dispositivo!$F$53:$BE$189))</f>
        <v>0</v>
      </c>
      <c r="L65" s="357" cm="1">
        <f t="array" aca="1" ref="L65" ca="1">SUM(IF((MC_Dispositivo!$B$53:$B$189=$C65)*(MC_Dispositivo!$F$36:$BE$36=$BS$1)*(MC_Dispositivo!$F$43:$BE$43=L$1),MC_Dispositivo!$F$53:$BE$189))</f>
        <v>0</v>
      </c>
      <c r="M65" s="357" cm="1">
        <f t="array" aca="1" ref="M65" ca="1">SUM(IF((MC_Dispositivo!$B$53:$B$189=$C65)*(MC_Dispositivo!$F$36:$BE$36=$BS$1)*(MC_Dispositivo!$F$43:$BE$43=M$1),MC_Dispositivo!$F$53:$BE$189))</f>
        <v>0</v>
      </c>
      <c r="N65" s="357" cm="1">
        <f t="array" aca="1" ref="N65" ca="1">SUM(IF((MC_Dispositivo!$B$53:$B$189=$C65)*(MC_Dispositivo!$F$36:$BE$36=$BS$1)*(MC_Dispositivo!$F$43:$BE$43=N$1),MC_Dispositivo!$F$53:$BE$189))</f>
        <v>0</v>
      </c>
      <c r="O65" s="357" cm="1">
        <f t="array" aca="1" ref="O65" ca="1">SUM(IF((MC_Dispositivo!$B$53:$B$189=$C65)*(MC_Dispositivo!$F$36:$BE$36=$BS$1)*(MC_Dispositivo!$F$43:$BE$43=O$1),MC_Dispositivo!$F$53:$BE$189))</f>
        <v>0</v>
      </c>
      <c r="P65" s="357" cm="1">
        <f t="array" aca="1" ref="P65" ca="1">SUM(IF((MC_Dispositivo!$B$53:$B$189=$C65)*(MC_Dispositivo!$F$36:$BE$36=$BS$1)*(MC_Dispositivo!$F$43:$BE$43=P$1),MC_Dispositivo!$F$53:$BE$189))</f>
        <v>0</v>
      </c>
      <c r="Q65" s="357" cm="1">
        <f t="array" aca="1" ref="Q65" ca="1">SUM(IF((MC_Dispositivo!$B$53:$B$189=$C65)*(MC_Dispositivo!$F$36:$BE$36=$BS$1)*(MC_Dispositivo!$F$43:$BE$43=Q$1),MC_Dispositivo!$F$53:$BE$189))</f>
        <v>0</v>
      </c>
      <c r="R65" s="357" cm="1">
        <f t="array" aca="1" ref="R65" ca="1">SUM(IF((MC_Dispositivo!$B$53:$B$189=$C65)*(MC_Dispositivo!$F$36:$BE$36=$BS$1)*(MC_Dispositivo!$F$43:$BE$43=R$1),MC_Dispositivo!$F$53:$BE$189))</f>
        <v>0</v>
      </c>
      <c r="S65" s="357" cm="1">
        <f t="array" aca="1" ref="S65" ca="1">SUM(IF((MC_Dispositivo!$B$53:$B$189=$C65)*(MC_Dispositivo!$F$36:$BE$36=$BS$1)*(MC_Dispositivo!$F$43:$BE$43=S$1),MC_Dispositivo!$F$53:$BE$189))</f>
        <v>0</v>
      </c>
      <c r="T65" s="357" cm="1">
        <f t="array" aca="1" ref="T65" ca="1">SUM(IF((MC_Dispositivo!$B$53:$B$189=$C65)*(MC_Dispositivo!$F$36:$BE$36=$BS$1)*(MC_Dispositivo!$F$43:$BE$43=T$1),MC_Dispositivo!$F$53:$BE$189))</f>
        <v>0</v>
      </c>
      <c r="U65" s="357" cm="1">
        <f t="array" aca="1" ref="U65" ca="1">SUM(IF((MC_Dispositivo!$B$53:$B$189=$C65)*(MC_Dispositivo!$F$36:$BE$36=$BS$1)*(MC_Dispositivo!$F$43:$BE$43=U$1),MC_Dispositivo!$F$53:$BE$189))</f>
        <v>0</v>
      </c>
      <c r="V65" s="357" cm="1">
        <f t="array" aca="1" ref="V65" ca="1">SUM(IF((MC_Dispositivo!$B$53:$B$189=$C65)*(MC_Dispositivo!$F$36:$BE$36=$BS$1)*(MC_Dispositivo!$F$43:$BE$43=V$1),MC_Dispositivo!$F$53:$BE$189))</f>
        <v>0</v>
      </c>
      <c r="W65" s="357" cm="1">
        <f t="array" aca="1" ref="W65" ca="1">SUM(IF((MC_Dispositivo!$B$53:$B$189=$C65)*(MC_Dispositivo!$F$36:$BE$36=$BS$1)*(MC_Dispositivo!$F$43:$BE$43=W$1),MC_Dispositivo!$F$53:$BE$189))</f>
        <v>0</v>
      </c>
      <c r="X65" s="357" cm="1">
        <f t="array" aca="1" ref="X65" ca="1">SUM(IF((MC_Dispositivo!$B$53:$B$189=$C65)*(MC_Dispositivo!$F$36:$BE$36=$BS$1)*(MC_Dispositivo!$F$43:$BE$43=X$1),MC_Dispositivo!$F$53:$BE$189))</f>
        <v>0</v>
      </c>
      <c r="Y65" s="357" cm="1">
        <f t="array" aca="1" ref="Y65" ca="1">SUM(IF((MC_Dispositivo!$B$53:$B$189=$C65)*(MC_Dispositivo!$F$36:$BE$36=$BS$1)*(MC_Dispositivo!$F$43:$BE$43=Y$1),MC_Dispositivo!$F$53:$BE$189))</f>
        <v>0</v>
      </c>
      <c r="Z65" s="357" cm="1">
        <f t="array" aca="1" ref="Z65" ca="1">SUM(IF((MC_Dispositivo!$B$53:$B$189=$C65)*(MC_Dispositivo!$F$36:$BE$36=$BS$1)*(MC_Dispositivo!$F$43:$BE$43=Z$1),MC_Dispositivo!$F$53:$BE$189))</f>
        <v>0</v>
      </c>
      <c r="AA65" s="357" cm="1">
        <f t="array" aca="1" ref="AA65" ca="1">SUM(IF((MC_Dispositivo!$B$53:$B$189=$C65)*(MC_Dispositivo!$F$36:$BE$36=$BS$1)*(MC_Dispositivo!$F$43:$BE$43=AA$1),MC_Dispositivo!$F$53:$BE$189))</f>
        <v>0</v>
      </c>
      <c r="AB65" s="357" cm="1">
        <f t="array" aca="1" ref="AB65" ca="1">SUM(IF((MC_Dispositivo!$B$53:$B$189=$C65)*(MC_Dispositivo!$F$36:$BE$36=$BS$1)*(MC_Dispositivo!$F$43:$BE$43=AB$1),MC_Dispositivo!$F$53:$BE$189))</f>
        <v>0</v>
      </c>
      <c r="AC65" s="357" cm="1">
        <f t="array" aca="1" ref="AC65" ca="1">SUM(IF((MC_Dispositivo!$B$53:$B$189=$C65)*(MC_Dispositivo!$F$36:$BE$36=$BS$1)*(MC_Dispositivo!$F$43:$BE$43=AC$1),MC_Dispositivo!$F$53:$BE$189))</f>
        <v>0</v>
      </c>
      <c r="AD65" s="357" cm="1">
        <f t="array" aca="1" ref="AD65" ca="1">SUM(IF((MC_Dispositivo!$B$53:$B$189=$C65)*(MC_Dispositivo!$F$36:$BE$36=$BS$1)*(MC_Dispositivo!$F$43:$BE$43=AD$1),MC_Dispositivo!$F$53:$BE$189))</f>
        <v>0</v>
      </c>
      <c r="AE65" s="357" cm="1">
        <f t="array" aca="1" ref="AE65" ca="1">SUM(IF((MC_Dispositivo!$B$53:$B$189=$C65)*(MC_Dispositivo!$F$36:$BE$36=$BS$1)*(MC_Dispositivo!$F$43:$BE$43=AE$1),MC_Dispositivo!$F$53:$BE$189))</f>
        <v>0</v>
      </c>
      <c r="AF65" s="357" cm="1">
        <f t="array" aca="1" ref="AF65" ca="1">SUM(IF((MC_Dispositivo!$B$53:$B$189=$C65)*(MC_Dispositivo!$F$36:$BE$36=$BS$1)*(MC_Dispositivo!$F$43:$BE$43=AF$1),MC_Dispositivo!$F$53:$BE$189))</f>
        <v>0</v>
      </c>
      <c r="AG65" s="357" cm="1">
        <f t="array" aca="1" ref="AG65" ca="1">SUM(IF((MC_Dispositivo!$B$53:$B$189=$C65)*(MC_Dispositivo!$F$36:$BE$36=$BS$1)*(MC_Dispositivo!$F$43:$BE$43=AG$1),MC_Dispositivo!$F$53:$BE$189))</f>
        <v>0</v>
      </c>
      <c r="AH65" s="357" cm="1">
        <f t="array" aca="1" ref="AH65" ca="1">SUM(IF((MC_Dispositivo!$B$53:$B$189=$C65)*(MC_Dispositivo!$F$36:$BE$36=$BS$1)*(MC_Dispositivo!$F$43:$BE$43=AH$1),MC_Dispositivo!$F$53:$BE$189))</f>
        <v>0</v>
      </c>
      <c r="AI65" s="357" cm="1">
        <f t="array" aca="1" ref="AI65" ca="1">SUM(IF((MC_Dispositivo!$B$53:$B$189=$C65)*(MC_Dispositivo!$F$36:$BE$36=$BS$1)*(MC_Dispositivo!$F$43:$BE$43=AI$1),MC_Dispositivo!$F$53:$BE$189))</f>
        <v>0</v>
      </c>
      <c r="AJ65" s="357" cm="1">
        <f t="array" aca="1" ref="AJ65" ca="1">SUM(IF((MC_Dispositivo!$B$53:$B$189=$C65)*(MC_Dispositivo!$F$36:$BE$36=$BS$1)*(MC_Dispositivo!$F$43:$BE$43=AJ$1),MC_Dispositivo!$F$53:$BE$189))</f>
        <v>0</v>
      </c>
      <c r="AK65" s="358">
        <f ca="1">IF(A65="","",INDEX([10]TPU!$G:$G,MATCH($A65,[10]TPU!$A:$A,0)))</f>
        <v>1576.61</v>
      </c>
      <c r="AL65" s="359">
        <f t="shared" ca="1" si="19"/>
        <v>0</v>
      </c>
      <c r="AM65" s="359">
        <f t="shared" ca="1" si="19"/>
        <v>0</v>
      </c>
      <c r="AN65" s="359">
        <f t="shared" ca="1" si="19"/>
        <v>0</v>
      </c>
      <c r="AO65" s="359">
        <f t="shared" ca="1" si="19"/>
        <v>0</v>
      </c>
      <c r="AP65" s="359">
        <f t="shared" ca="1" si="19"/>
        <v>0</v>
      </c>
      <c r="AQ65" s="359">
        <f t="shared" ca="1" si="19"/>
        <v>0</v>
      </c>
      <c r="AR65" s="359">
        <f t="shared" ca="1" si="19"/>
        <v>0</v>
      </c>
      <c r="AS65" s="359">
        <f t="shared" ca="1" si="19"/>
        <v>0</v>
      </c>
      <c r="AT65" s="359">
        <f t="shared" ca="1" si="19"/>
        <v>0</v>
      </c>
      <c r="AU65" s="359">
        <f t="shared" ca="1" si="19"/>
        <v>0</v>
      </c>
      <c r="AV65" s="359">
        <f t="shared" ca="1" si="19"/>
        <v>0</v>
      </c>
      <c r="AW65" s="359">
        <f t="shared" ca="1" si="19"/>
        <v>0</v>
      </c>
      <c r="AX65" s="359">
        <f t="shared" ca="1" si="19"/>
        <v>0</v>
      </c>
      <c r="AY65" s="359">
        <f t="shared" ca="1" si="19"/>
        <v>0</v>
      </c>
      <c r="AZ65" s="359">
        <f t="shared" ca="1" si="19"/>
        <v>0</v>
      </c>
      <c r="BA65" s="359">
        <f t="shared" ca="1" si="19"/>
        <v>0</v>
      </c>
      <c r="BB65" s="359">
        <f t="shared" ca="1" si="19"/>
        <v>0</v>
      </c>
      <c r="BC65" s="359">
        <f t="shared" ca="1" si="19"/>
        <v>0</v>
      </c>
      <c r="BD65" s="359">
        <f t="shared" ca="1" si="19"/>
        <v>0</v>
      </c>
      <c r="BE65" s="359">
        <f t="shared" ca="1" si="19"/>
        <v>0</v>
      </c>
      <c r="BF65" s="359">
        <f t="shared" ca="1" si="19"/>
        <v>0</v>
      </c>
      <c r="BG65" s="359">
        <f t="shared" ca="1" si="19"/>
        <v>0</v>
      </c>
      <c r="BH65" s="359">
        <f t="shared" ca="1" si="19"/>
        <v>0</v>
      </c>
      <c r="BI65" s="359">
        <f t="shared" ca="1" si="19"/>
        <v>0</v>
      </c>
      <c r="BJ65" s="359">
        <f t="shared" ca="1" si="19"/>
        <v>0</v>
      </c>
      <c r="BK65" s="359">
        <f t="shared" ca="1" si="19"/>
        <v>0</v>
      </c>
      <c r="BL65" s="359">
        <f t="shared" ca="1" si="19"/>
        <v>0</v>
      </c>
      <c r="BM65" s="359">
        <f t="shared" ca="1" si="19"/>
        <v>0</v>
      </c>
      <c r="BN65" s="359">
        <f t="shared" ca="1" si="19"/>
        <v>0</v>
      </c>
      <c r="BO65" s="359">
        <f t="shared" ca="1" si="19"/>
        <v>0</v>
      </c>
      <c r="BP65" s="358">
        <f t="shared" ca="1" si="4"/>
        <v>0</v>
      </c>
      <c r="BQ65" s="206"/>
      <c r="BR65" s="234" t="str">
        <f t="shared" si="5"/>
        <v/>
      </c>
    </row>
    <row r="66" spans="1:70" ht="20.100000000000001" customHeight="1" outlineLevel="1" x14ac:dyDescent="0.2">
      <c r="A66" s="354" t="str">
        <f ca="1">INDEX(MC_Dispositivo!B:E,MATCH('Quantitativo_MG-262'!C66,MC_Dispositivo!B:B,0),2)</f>
        <v>ED-48546</v>
      </c>
      <c r="B66" s="354" t="str">
        <f ca="1">INDEX([10]TPU!$B:$B,MATCH($A66,[10]TPU!$A:$A,0))</f>
        <v>SICOR</v>
      </c>
      <c r="C66" s="354" t="s">
        <v>128</v>
      </c>
      <c r="D66" s="355" t="str">
        <f ca="1">INDEX(MC_Dispositivo!B:E,MATCH('Quantitativo_MG-262'!C66,MC_Dispositivo!B:B,0),3)</f>
        <v>ala de rede tubular dn 1200, exclusive bota fora</v>
      </c>
      <c r="E66" s="354" t="str">
        <f ca="1">INDEX(MC_Dispositivo!B:E,MATCH('Quantitativo_MG-262'!C66,MC_Dispositivo!B:B,0),4)</f>
        <v>u</v>
      </c>
      <c r="F66" s="356" cm="1">
        <f t="array" aca="1" ref="F66" ca="1">IF($BS$1="Todos",SUM(IF(($BS$1="todos")*(MC_Dispositivo!$B$54:$B$212=$C66),MC_Dispositivo!$F$54:$BE$212)),SUM(IF((MC_Dispositivo!$F$36:$BE$36=$BS$1)*(MC_Dispositivo!$B$54:$B$212=$C66),MC_Dispositivo!$F$54:$BE$212)))</f>
        <v>0</v>
      </c>
      <c r="G66" s="357" cm="1">
        <f t="array" aca="1" ref="G66" ca="1">SUM(IF((MC_Dispositivo!$B$53:$B$189=$C66)*(MC_Dispositivo!$F$36:$BE$36=$BS$1)*(MC_Dispositivo!$F$43:$BE$43=G$1),MC_Dispositivo!$F$53:$BE$189))</f>
        <v>0</v>
      </c>
      <c r="H66" s="357" cm="1">
        <f t="array" aca="1" ref="H66" ca="1">SUM(IF((MC_Dispositivo!$B$53:$B$189=$C66)*(MC_Dispositivo!$F$36:$BE$36=$BS$1)*(MC_Dispositivo!$F$43:$BE$43=H$1),MC_Dispositivo!$F$53:$BE$189))</f>
        <v>0</v>
      </c>
      <c r="I66" s="357" cm="1">
        <f t="array" aca="1" ref="I66" ca="1">SUM(IF((MC_Dispositivo!$B$53:$B$189=$C66)*(MC_Dispositivo!$F$36:$BE$36=$BS$1)*(MC_Dispositivo!$F$43:$BE$43=I$1),MC_Dispositivo!$F$53:$BE$189))</f>
        <v>0</v>
      </c>
      <c r="J66" s="357" cm="1">
        <f t="array" aca="1" ref="J66" ca="1">SUM(IF((MC_Dispositivo!$B$53:$B$189=$C66)*(MC_Dispositivo!$F$36:$BE$36=$BS$1)*(MC_Dispositivo!$F$43:$BE$43=J$1),MC_Dispositivo!$F$53:$BE$189))</f>
        <v>0</v>
      </c>
      <c r="K66" s="357" cm="1">
        <f t="array" aca="1" ref="K66" ca="1">SUM(IF((MC_Dispositivo!$B$53:$B$189=$C66)*(MC_Dispositivo!$F$36:$BE$36=$BS$1)*(MC_Dispositivo!$F$43:$BE$43=K$1),MC_Dispositivo!$F$53:$BE$189))</f>
        <v>0</v>
      </c>
      <c r="L66" s="357" cm="1">
        <f t="array" aca="1" ref="L66" ca="1">SUM(IF((MC_Dispositivo!$B$53:$B$189=$C66)*(MC_Dispositivo!$F$36:$BE$36=$BS$1)*(MC_Dispositivo!$F$43:$BE$43=L$1),MC_Dispositivo!$F$53:$BE$189))</f>
        <v>0</v>
      </c>
      <c r="M66" s="357" cm="1">
        <f t="array" aca="1" ref="M66" ca="1">SUM(IF((MC_Dispositivo!$B$53:$B$189=$C66)*(MC_Dispositivo!$F$36:$BE$36=$BS$1)*(MC_Dispositivo!$F$43:$BE$43=M$1),MC_Dispositivo!$F$53:$BE$189))</f>
        <v>0</v>
      </c>
      <c r="N66" s="357" cm="1">
        <f t="array" aca="1" ref="N66" ca="1">SUM(IF((MC_Dispositivo!$B$53:$B$189=$C66)*(MC_Dispositivo!$F$36:$BE$36=$BS$1)*(MC_Dispositivo!$F$43:$BE$43=N$1),MC_Dispositivo!$F$53:$BE$189))</f>
        <v>0</v>
      </c>
      <c r="O66" s="357" cm="1">
        <f t="array" aca="1" ref="O66" ca="1">SUM(IF((MC_Dispositivo!$B$53:$B$189=$C66)*(MC_Dispositivo!$F$36:$BE$36=$BS$1)*(MC_Dispositivo!$F$43:$BE$43=O$1),MC_Dispositivo!$F$53:$BE$189))</f>
        <v>0</v>
      </c>
      <c r="P66" s="357" cm="1">
        <f t="array" aca="1" ref="P66" ca="1">SUM(IF((MC_Dispositivo!$B$53:$B$189=$C66)*(MC_Dispositivo!$F$36:$BE$36=$BS$1)*(MC_Dispositivo!$F$43:$BE$43=P$1),MC_Dispositivo!$F$53:$BE$189))</f>
        <v>0</v>
      </c>
      <c r="Q66" s="357" cm="1">
        <f t="array" aca="1" ref="Q66" ca="1">SUM(IF((MC_Dispositivo!$B$53:$B$189=$C66)*(MC_Dispositivo!$F$36:$BE$36=$BS$1)*(MC_Dispositivo!$F$43:$BE$43=Q$1),MC_Dispositivo!$F$53:$BE$189))</f>
        <v>0</v>
      </c>
      <c r="R66" s="357" cm="1">
        <f t="array" aca="1" ref="R66" ca="1">SUM(IF((MC_Dispositivo!$B$53:$B$189=$C66)*(MC_Dispositivo!$F$36:$BE$36=$BS$1)*(MC_Dispositivo!$F$43:$BE$43=R$1),MC_Dispositivo!$F$53:$BE$189))</f>
        <v>0</v>
      </c>
      <c r="S66" s="357" cm="1">
        <f t="array" aca="1" ref="S66" ca="1">SUM(IF((MC_Dispositivo!$B$53:$B$189=$C66)*(MC_Dispositivo!$F$36:$BE$36=$BS$1)*(MC_Dispositivo!$F$43:$BE$43=S$1),MC_Dispositivo!$F$53:$BE$189))</f>
        <v>0</v>
      </c>
      <c r="T66" s="357" cm="1">
        <f t="array" aca="1" ref="T66" ca="1">SUM(IF((MC_Dispositivo!$B$53:$B$189=$C66)*(MC_Dispositivo!$F$36:$BE$36=$BS$1)*(MC_Dispositivo!$F$43:$BE$43=T$1),MC_Dispositivo!$F$53:$BE$189))</f>
        <v>0</v>
      </c>
      <c r="U66" s="357" cm="1">
        <f t="array" aca="1" ref="U66" ca="1">SUM(IF((MC_Dispositivo!$B$53:$B$189=$C66)*(MC_Dispositivo!$F$36:$BE$36=$BS$1)*(MC_Dispositivo!$F$43:$BE$43=U$1),MC_Dispositivo!$F$53:$BE$189))</f>
        <v>0</v>
      </c>
      <c r="V66" s="357" cm="1">
        <f t="array" aca="1" ref="V66" ca="1">SUM(IF((MC_Dispositivo!$B$53:$B$189=$C66)*(MC_Dispositivo!$F$36:$BE$36=$BS$1)*(MC_Dispositivo!$F$43:$BE$43=V$1),MC_Dispositivo!$F$53:$BE$189))</f>
        <v>0</v>
      </c>
      <c r="W66" s="357" cm="1">
        <f t="array" aca="1" ref="W66" ca="1">SUM(IF((MC_Dispositivo!$B$53:$B$189=$C66)*(MC_Dispositivo!$F$36:$BE$36=$BS$1)*(MC_Dispositivo!$F$43:$BE$43=W$1),MC_Dispositivo!$F$53:$BE$189))</f>
        <v>0</v>
      </c>
      <c r="X66" s="357" cm="1">
        <f t="array" aca="1" ref="X66" ca="1">SUM(IF((MC_Dispositivo!$B$53:$B$189=$C66)*(MC_Dispositivo!$F$36:$BE$36=$BS$1)*(MC_Dispositivo!$F$43:$BE$43=X$1),MC_Dispositivo!$F$53:$BE$189))</f>
        <v>0</v>
      </c>
      <c r="Y66" s="357" cm="1">
        <f t="array" aca="1" ref="Y66" ca="1">SUM(IF((MC_Dispositivo!$B$53:$B$189=$C66)*(MC_Dispositivo!$F$36:$BE$36=$BS$1)*(MC_Dispositivo!$F$43:$BE$43=Y$1),MC_Dispositivo!$F$53:$BE$189))</f>
        <v>0</v>
      </c>
      <c r="Z66" s="357" cm="1">
        <f t="array" aca="1" ref="Z66" ca="1">SUM(IF((MC_Dispositivo!$B$53:$B$189=$C66)*(MC_Dispositivo!$F$36:$BE$36=$BS$1)*(MC_Dispositivo!$F$43:$BE$43=Z$1),MC_Dispositivo!$F$53:$BE$189))</f>
        <v>0</v>
      </c>
      <c r="AA66" s="357" cm="1">
        <f t="array" aca="1" ref="AA66" ca="1">SUM(IF((MC_Dispositivo!$B$53:$B$189=$C66)*(MC_Dispositivo!$F$36:$BE$36=$BS$1)*(MC_Dispositivo!$F$43:$BE$43=AA$1),MC_Dispositivo!$F$53:$BE$189))</f>
        <v>0</v>
      </c>
      <c r="AB66" s="357" cm="1">
        <f t="array" aca="1" ref="AB66" ca="1">SUM(IF((MC_Dispositivo!$B$53:$B$189=$C66)*(MC_Dispositivo!$F$36:$BE$36=$BS$1)*(MC_Dispositivo!$F$43:$BE$43=AB$1),MC_Dispositivo!$F$53:$BE$189))</f>
        <v>0</v>
      </c>
      <c r="AC66" s="357" cm="1">
        <f t="array" aca="1" ref="AC66" ca="1">SUM(IF((MC_Dispositivo!$B$53:$B$189=$C66)*(MC_Dispositivo!$F$36:$BE$36=$BS$1)*(MC_Dispositivo!$F$43:$BE$43=AC$1),MC_Dispositivo!$F$53:$BE$189))</f>
        <v>0</v>
      </c>
      <c r="AD66" s="357" cm="1">
        <f t="array" aca="1" ref="AD66" ca="1">SUM(IF((MC_Dispositivo!$B$53:$B$189=$C66)*(MC_Dispositivo!$F$36:$BE$36=$BS$1)*(MC_Dispositivo!$F$43:$BE$43=AD$1),MC_Dispositivo!$F$53:$BE$189))</f>
        <v>0</v>
      </c>
      <c r="AE66" s="357" cm="1">
        <f t="array" aca="1" ref="AE66" ca="1">SUM(IF((MC_Dispositivo!$B$53:$B$189=$C66)*(MC_Dispositivo!$F$36:$BE$36=$BS$1)*(MC_Dispositivo!$F$43:$BE$43=AE$1),MC_Dispositivo!$F$53:$BE$189))</f>
        <v>0</v>
      </c>
      <c r="AF66" s="357" cm="1">
        <f t="array" aca="1" ref="AF66" ca="1">SUM(IF((MC_Dispositivo!$B$53:$B$189=$C66)*(MC_Dispositivo!$F$36:$BE$36=$BS$1)*(MC_Dispositivo!$F$43:$BE$43=AF$1),MC_Dispositivo!$F$53:$BE$189))</f>
        <v>0</v>
      </c>
      <c r="AG66" s="357" cm="1">
        <f t="array" aca="1" ref="AG66" ca="1">SUM(IF((MC_Dispositivo!$B$53:$B$189=$C66)*(MC_Dispositivo!$F$36:$BE$36=$BS$1)*(MC_Dispositivo!$F$43:$BE$43=AG$1),MC_Dispositivo!$F$53:$BE$189))</f>
        <v>0</v>
      </c>
      <c r="AH66" s="357" cm="1">
        <f t="array" aca="1" ref="AH66" ca="1">SUM(IF((MC_Dispositivo!$B$53:$B$189=$C66)*(MC_Dispositivo!$F$36:$BE$36=$BS$1)*(MC_Dispositivo!$F$43:$BE$43=AH$1),MC_Dispositivo!$F$53:$BE$189))</f>
        <v>0</v>
      </c>
      <c r="AI66" s="357" cm="1">
        <f t="array" aca="1" ref="AI66" ca="1">SUM(IF((MC_Dispositivo!$B$53:$B$189=$C66)*(MC_Dispositivo!$F$36:$BE$36=$BS$1)*(MC_Dispositivo!$F$43:$BE$43=AI$1),MC_Dispositivo!$F$53:$BE$189))</f>
        <v>0</v>
      </c>
      <c r="AJ66" s="357" cm="1">
        <f t="array" aca="1" ref="AJ66" ca="1">SUM(IF((MC_Dispositivo!$B$53:$B$189=$C66)*(MC_Dispositivo!$F$36:$BE$36=$BS$1)*(MC_Dispositivo!$F$43:$BE$43=AJ$1),MC_Dispositivo!$F$53:$BE$189))</f>
        <v>0</v>
      </c>
      <c r="AK66" s="358">
        <f ca="1">IF(A66="","",INDEX([10]TPU!$G:$G,MATCH($A66,[10]TPU!$A:$A,0)))</f>
        <v>3312.13</v>
      </c>
      <c r="AL66" s="359">
        <f t="shared" ca="1" si="19"/>
        <v>0</v>
      </c>
      <c r="AM66" s="359">
        <f t="shared" ca="1" si="19"/>
        <v>0</v>
      </c>
      <c r="AN66" s="359">
        <f t="shared" ca="1" si="19"/>
        <v>0</v>
      </c>
      <c r="AO66" s="359">
        <f t="shared" ca="1" si="19"/>
        <v>0</v>
      </c>
      <c r="AP66" s="359">
        <f t="shared" ca="1" si="19"/>
        <v>0</v>
      </c>
      <c r="AQ66" s="359">
        <f t="shared" ca="1" si="19"/>
        <v>0</v>
      </c>
      <c r="AR66" s="359">
        <f t="shared" ca="1" si="19"/>
        <v>0</v>
      </c>
      <c r="AS66" s="359">
        <f t="shared" ca="1" si="19"/>
        <v>0</v>
      </c>
      <c r="AT66" s="359">
        <f t="shared" ca="1" si="19"/>
        <v>0</v>
      </c>
      <c r="AU66" s="359">
        <f t="shared" ca="1" si="19"/>
        <v>0</v>
      </c>
      <c r="AV66" s="359">
        <f t="shared" ca="1" si="19"/>
        <v>0</v>
      </c>
      <c r="AW66" s="359">
        <f t="shared" ca="1" si="19"/>
        <v>0</v>
      </c>
      <c r="AX66" s="359">
        <f t="shared" ca="1" si="19"/>
        <v>0</v>
      </c>
      <c r="AY66" s="359">
        <f t="shared" ca="1" si="19"/>
        <v>0</v>
      </c>
      <c r="AZ66" s="359">
        <f t="shared" ca="1" si="19"/>
        <v>0</v>
      </c>
      <c r="BA66" s="359">
        <f t="shared" ca="1" si="19"/>
        <v>0</v>
      </c>
      <c r="BB66" s="359">
        <f t="shared" ca="1" si="19"/>
        <v>0</v>
      </c>
      <c r="BC66" s="359">
        <f t="shared" ca="1" si="19"/>
        <v>0</v>
      </c>
      <c r="BD66" s="359">
        <f t="shared" ca="1" si="19"/>
        <v>0</v>
      </c>
      <c r="BE66" s="359">
        <f t="shared" ca="1" si="19"/>
        <v>0</v>
      </c>
      <c r="BF66" s="359">
        <f t="shared" ca="1" si="19"/>
        <v>0</v>
      </c>
      <c r="BG66" s="359">
        <f t="shared" ca="1" si="19"/>
        <v>0</v>
      </c>
      <c r="BH66" s="359">
        <f t="shared" ca="1" si="19"/>
        <v>0</v>
      </c>
      <c r="BI66" s="359">
        <f t="shared" ca="1" si="19"/>
        <v>0</v>
      </c>
      <c r="BJ66" s="359">
        <f t="shared" ca="1" si="19"/>
        <v>0</v>
      </c>
      <c r="BK66" s="359">
        <f t="shared" ca="1" si="19"/>
        <v>0</v>
      </c>
      <c r="BL66" s="359">
        <f t="shared" ca="1" si="19"/>
        <v>0</v>
      </c>
      <c r="BM66" s="359">
        <f t="shared" ca="1" si="19"/>
        <v>0</v>
      </c>
      <c r="BN66" s="359">
        <f t="shared" ca="1" si="19"/>
        <v>0</v>
      </c>
      <c r="BO66" s="359">
        <f t="shared" ca="1" si="19"/>
        <v>0</v>
      </c>
      <c r="BP66" s="358">
        <f t="shared" ca="1" si="4"/>
        <v>0</v>
      </c>
      <c r="BQ66" s="206"/>
      <c r="BR66" s="234" t="str">
        <f t="shared" si="5"/>
        <v/>
      </c>
    </row>
    <row r="67" spans="1:70" ht="20.100000000000001" customHeight="1" outlineLevel="1" x14ac:dyDescent="0.2">
      <c r="A67" s="354" t="str">
        <f ca="1">INDEX(MC_Dispositivo!B:E,MATCH('Quantitativo_MG-262'!C67,MC_Dispositivo!B:B,0),2)</f>
        <v>RO-00645</v>
      </c>
      <c r="B67" s="354" t="str">
        <f ca="1">INDEX([10]TPU!$B:$B,MATCH($A67,[10]TPU!$A:$A,0))</f>
        <v>SICOR</v>
      </c>
      <c r="C67" s="354" t="s">
        <v>129</v>
      </c>
      <c r="D67" s="355" t="str">
        <f ca="1">INDEX(MC_Dispositivo!B:E,MATCH('Quantitativo_MG-262'!C67,MC_Dispositivo!B:B,0),3)</f>
        <v xml:space="preserve">corpo de bstc d = 1,50 m pa2 - areia, brita e pedra de mão comerciais (execução, incluindo fornecimento, carga e transporte de todos os materiais, exclui escavação) </v>
      </c>
      <c r="E67" s="354" t="str">
        <f ca="1">INDEX(MC_Dispositivo!B:E,MATCH('Quantitativo_MG-262'!C67,MC_Dispositivo!B:B,0),4)</f>
        <v>m</v>
      </c>
      <c r="F67" s="356" cm="1">
        <f t="array" aca="1" ref="F67" ca="1">IF($BS$1="Todos",SUM(IF(($BS$1="todos")*(MC_Dispositivo!$B$54:$B$212=$C67),MC_Dispositivo!$F$54:$BE$212)),SUM(IF((MC_Dispositivo!$F$36:$BE$36=$BS$1)*(MC_Dispositivo!$B$54:$B$212=$C67),MC_Dispositivo!$F$54:$BE$212)))</f>
        <v>0</v>
      </c>
      <c r="G67" s="357" cm="1">
        <f t="array" aca="1" ref="G67" ca="1">SUM(IF((MC_Dispositivo!$B$53:$B$189=$C67)*(MC_Dispositivo!$F$36:$BE$36=$BS$1)*(MC_Dispositivo!$F$43:$BE$43=G$1),MC_Dispositivo!$F$53:$BE$189))</f>
        <v>0</v>
      </c>
      <c r="H67" s="357" cm="1">
        <f t="array" aca="1" ref="H67" ca="1">SUM(IF((MC_Dispositivo!$B$53:$B$189=$C67)*(MC_Dispositivo!$F$36:$BE$36=$BS$1)*(MC_Dispositivo!$F$43:$BE$43=H$1),MC_Dispositivo!$F$53:$BE$189))</f>
        <v>0</v>
      </c>
      <c r="I67" s="357" cm="1">
        <f t="array" aca="1" ref="I67" ca="1">SUM(IF((MC_Dispositivo!$B$53:$B$189=$C67)*(MC_Dispositivo!$F$36:$BE$36=$BS$1)*(MC_Dispositivo!$F$43:$BE$43=I$1),MC_Dispositivo!$F$53:$BE$189))</f>
        <v>0</v>
      </c>
      <c r="J67" s="357" cm="1">
        <f t="array" aca="1" ref="J67" ca="1">SUM(IF((MC_Dispositivo!$B$53:$B$189=$C67)*(MC_Dispositivo!$F$36:$BE$36=$BS$1)*(MC_Dispositivo!$F$43:$BE$43=J$1),MC_Dispositivo!$F$53:$BE$189))</f>
        <v>0</v>
      </c>
      <c r="K67" s="357" cm="1">
        <f t="array" aca="1" ref="K67" ca="1">SUM(IF((MC_Dispositivo!$B$53:$B$189=$C67)*(MC_Dispositivo!$F$36:$BE$36=$BS$1)*(MC_Dispositivo!$F$43:$BE$43=K$1),MC_Dispositivo!$F$53:$BE$189))</f>
        <v>0</v>
      </c>
      <c r="L67" s="357" cm="1">
        <f t="array" aca="1" ref="L67" ca="1">SUM(IF((MC_Dispositivo!$B$53:$B$189=$C67)*(MC_Dispositivo!$F$36:$BE$36=$BS$1)*(MC_Dispositivo!$F$43:$BE$43=L$1),MC_Dispositivo!$F$53:$BE$189))</f>
        <v>0</v>
      </c>
      <c r="M67" s="357" cm="1">
        <f t="array" aca="1" ref="M67" ca="1">SUM(IF((MC_Dispositivo!$B$53:$B$189=$C67)*(MC_Dispositivo!$F$36:$BE$36=$BS$1)*(MC_Dispositivo!$F$43:$BE$43=M$1),MC_Dispositivo!$F$53:$BE$189))</f>
        <v>0</v>
      </c>
      <c r="N67" s="357" cm="1">
        <f t="array" aca="1" ref="N67" ca="1">SUM(IF((MC_Dispositivo!$B$53:$B$189=$C67)*(MC_Dispositivo!$F$36:$BE$36=$BS$1)*(MC_Dispositivo!$F$43:$BE$43=N$1),MC_Dispositivo!$F$53:$BE$189))</f>
        <v>0</v>
      </c>
      <c r="O67" s="357" cm="1">
        <f t="array" aca="1" ref="O67" ca="1">SUM(IF((MC_Dispositivo!$B$53:$B$189=$C67)*(MC_Dispositivo!$F$36:$BE$36=$BS$1)*(MC_Dispositivo!$F$43:$BE$43=O$1),MC_Dispositivo!$F$53:$BE$189))</f>
        <v>0</v>
      </c>
      <c r="P67" s="357" cm="1">
        <f t="array" aca="1" ref="P67" ca="1">SUM(IF((MC_Dispositivo!$B$53:$B$189=$C67)*(MC_Dispositivo!$F$36:$BE$36=$BS$1)*(MC_Dispositivo!$F$43:$BE$43=P$1),MC_Dispositivo!$F$53:$BE$189))</f>
        <v>0</v>
      </c>
      <c r="Q67" s="357" cm="1">
        <f t="array" aca="1" ref="Q67" ca="1">SUM(IF((MC_Dispositivo!$B$53:$B$189=$C67)*(MC_Dispositivo!$F$36:$BE$36=$BS$1)*(MC_Dispositivo!$F$43:$BE$43=Q$1),MC_Dispositivo!$F$53:$BE$189))</f>
        <v>0</v>
      </c>
      <c r="R67" s="357" cm="1">
        <f t="array" aca="1" ref="R67" ca="1">SUM(IF((MC_Dispositivo!$B$53:$B$189=$C67)*(MC_Dispositivo!$F$36:$BE$36=$BS$1)*(MC_Dispositivo!$F$43:$BE$43=R$1),MC_Dispositivo!$F$53:$BE$189))</f>
        <v>0</v>
      </c>
      <c r="S67" s="357" cm="1">
        <f t="array" aca="1" ref="S67" ca="1">SUM(IF((MC_Dispositivo!$B$53:$B$189=$C67)*(MC_Dispositivo!$F$36:$BE$36=$BS$1)*(MC_Dispositivo!$F$43:$BE$43=S$1),MC_Dispositivo!$F$53:$BE$189))</f>
        <v>0</v>
      </c>
      <c r="T67" s="357" cm="1">
        <f t="array" aca="1" ref="T67" ca="1">SUM(IF((MC_Dispositivo!$B$53:$B$189=$C67)*(MC_Dispositivo!$F$36:$BE$36=$BS$1)*(MC_Dispositivo!$F$43:$BE$43=T$1),MC_Dispositivo!$F$53:$BE$189))</f>
        <v>0</v>
      </c>
      <c r="U67" s="357" cm="1">
        <f t="array" aca="1" ref="U67" ca="1">SUM(IF((MC_Dispositivo!$B$53:$B$189=$C67)*(MC_Dispositivo!$F$36:$BE$36=$BS$1)*(MC_Dispositivo!$F$43:$BE$43=U$1),MC_Dispositivo!$F$53:$BE$189))</f>
        <v>0</v>
      </c>
      <c r="V67" s="357" cm="1">
        <f t="array" aca="1" ref="V67" ca="1">SUM(IF((MC_Dispositivo!$B$53:$B$189=$C67)*(MC_Dispositivo!$F$36:$BE$36=$BS$1)*(MC_Dispositivo!$F$43:$BE$43=V$1),MC_Dispositivo!$F$53:$BE$189))</f>
        <v>0</v>
      </c>
      <c r="W67" s="357" cm="1">
        <f t="array" aca="1" ref="W67" ca="1">SUM(IF((MC_Dispositivo!$B$53:$B$189=$C67)*(MC_Dispositivo!$F$36:$BE$36=$BS$1)*(MC_Dispositivo!$F$43:$BE$43=W$1),MC_Dispositivo!$F$53:$BE$189))</f>
        <v>0</v>
      </c>
      <c r="X67" s="357" cm="1">
        <f t="array" aca="1" ref="X67" ca="1">SUM(IF((MC_Dispositivo!$B$53:$B$189=$C67)*(MC_Dispositivo!$F$36:$BE$36=$BS$1)*(MC_Dispositivo!$F$43:$BE$43=X$1),MC_Dispositivo!$F$53:$BE$189))</f>
        <v>0</v>
      </c>
      <c r="Y67" s="357" cm="1">
        <f t="array" aca="1" ref="Y67" ca="1">SUM(IF((MC_Dispositivo!$B$53:$B$189=$C67)*(MC_Dispositivo!$F$36:$BE$36=$BS$1)*(MC_Dispositivo!$F$43:$BE$43=Y$1),MC_Dispositivo!$F$53:$BE$189))</f>
        <v>0</v>
      </c>
      <c r="Z67" s="357" cm="1">
        <f t="array" aca="1" ref="Z67" ca="1">SUM(IF((MC_Dispositivo!$B$53:$B$189=$C67)*(MC_Dispositivo!$F$36:$BE$36=$BS$1)*(MC_Dispositivo!$F$43:$BE$43=Z$1),MC_Dispositivo!$F$53:$BE$189))</f>
        <v>0</v>
      </c>
      <c r="AA67" s="357" cm="1">
        <f t="array" aca="1" ref="AA67" ca="1">SUM(IF((MC_Dispositivo!$B$53:$B$189=$C67)*(MC_Dispositivo!$F$36:$BE$36=$BS$1)*(MC_Dispositivo!$F$43:$BE$43=AA$1),MC_Dispositivo!$F$53:$BE$189))</f>
        <v>0</v>
      </c>
      <c r="AB67" s="357" cm="1">
        <f t="array" aca="1" ref="AB67" ca="1">SUM(IF((MC_Dispositivo!$B$53:$B$189=$C67)*(MC_Dispositivo!$F$36:$BE$36=$BS$1)*(MC_Dispositivo!$F$43:$BE$43=AB$1),MC_Dispositivo!$F$53:$BE$189))</f>
        <v>0</v>
      </c>
      <c r="AC67" s="357" cm="1">
        <f t="array" aca="1" ref="AC67" ca="1">SUM(IF((MC_Dispositivo!$B$53:$B$189=$C67)*(MC_Dispositivo!$F$36:$BE$36=$BS$1)*(MC_Dispositivo!$F$43:$BE$43=AC$1),MC_Dispositivo!$F$53:$BE$189))</f>
        <v>0</v>
      </c>
      <c r="AD67" s="357" cm="1">
        <f t="array" aca="1" ref="AD67" ca="1">SUM(IF((MC_Dispositivo!$B$53:$B$189=$C67)*(MC_Dispositivo!$F$36:$BE$36=$BS$1)*(MC_Dispositivo!$F$43:$BE$43=AD$1),MC_Dispositivo!$F$53:$BE$189))</f>
        <v>0</v>
      </c>
      <c r="AE67" s="357" cm="1">
        <f t="array" aca="1" ref="AE67" ca="1">SUM(IF((MC_Dispositivo!$B$53:$B$189=$C67)*(MC_Dispositivo!$F$36:$BE$36=$BS$1)*(MC_Dispositivo!$F$43:$BE$43=AE$1),MC_Dispositivo!$F$53:$BE$189))</f>
        <v>0</v>
      </c>
      <c r="AF67" s="357" cm="1">
        <f t="array" aca="1" ref="AF67" ca="1">SUM(IF((MC_Dispositivo!$B$53:$B$189=$C67)*(MC_Dispositivo!$F$36:$BE$36=$BS$1)*(MC_Dispositivo!$F$43:$BE$43=AF$1),MC_Dispositivo!$F$53:$BE$189))</f>
        <v>0</v>
      </c>
      <c r="AG67" s="357" cm="1">
        <f t="array" aca="1" ref="AG67" ca="1">SUM(IF((MC_Dispositivo!$B$53:$B$189=$C67)*(MC_Dispositivo!$F$36:$BE$36=$BS$1)*(MC_Dispositivo!$F$43:$BE$43=AG$1),MC_Dispositivo!$F$53:$BE$189))</f>
        <v>0</v>
      </c>
      <c r="AH67" s="357" cm="1">
        <f t="array" aca="1" ref="AH67" ca="1">SUM(IF((MC_Dispositivo!$B$53:$B$189=$C67)*(MC_Dispositivo!$F$36:$BE$36=$BS$1)*(MC_Dispositivo!$F$43:$BE$43=AH$1),MC_Dispositivo!$F$53:$BE$189))</f>
        <v>0</v>
      </c>
      <c r="AI67" s="357" cm="1">
        <f t="array" aca="1" ref="AI67" ca="1">SUM(IF((MC_Dispositivo!$B$53:$B$189=$C67)*(MC_Dispositivo!$F$36:$BE$36=$BS$1)*(MC_Dispositivo!$F$43:$BE$43=AI$1),MC_Dispositivo!$F$53:$BE$189))</f>
        <v>0</v>
      </c>
      <c r="AJ67" s="357" cm="1">
        <f t="array" aca="1" ref="AJ67" ca="1">SUM(IF((MC_Dispositivo!$B$53:$B$189=$C67)*(MC_Dispositivo!$F$36:$BE$36=$BS$1)*(MC_Dispositivo!$F$43:$BE$43=AJ$1),MC_Dispositivo!$F$53:$BE$189))</f>
        <v>0</v>
      </c>
      <c r="AK67" s="358">
        <f ca="1">IF(A67="","",INDEX([10]TPU!$G:$G,MATCH($A67,[10]TPU!$A:$A,0)))</f>
        <v>2308.9699999999998</v>
      </c>
      <c r="AL67" s="359">
        <f t="shared" ca="1" si="19"/>
        <v>0</v>
      </c>
      <c r="AM67" s="359">
        <f t="shared" ca="1" si="19"/>
        <v>0</v>
      </c>
      <c r="AN67" s="359">
        <f t="shared" ca="1" si="19"/>
        <v>0</v>
      </c>
      <c r="AO67" s="359">
        <f t="shared" ca="1" si="19"/>
        <v>0</v>
      </c>
      <c r="AP67" s="359">
        <f t="shared" ca="1" si="19"/>
        <v>0</v>
      </c>
      <c r="AQ67" s="359">
        <f t="shared" ca="1" si="19"/>
        <v>0</v>
      </c>
      <c r="AR67" s="359">
        <f t="shared" ca="1" si="19"/>
        <v>0</v>
      </c>
      <c r="AS67" s="359">
        <f t="shared" ca="1" si="19"/>
        <v>0</v>
      </c>
      <c r="AT67" s="359">
        <f t="shared" ca="1" si="19"/>
        <v>0</v>
      </c>
      <c r="AU67" s="359">
        <f t="shared" ca="1" si="19"/>
        <v>0</v>
      </c>
      <c r="AV67" s="359">
        <f t="shared" ca="1" si="19"/>
        <v>0</v>
      </c>
      <c r="AW67" s="359">
        <f t="shared" ca="1" si="19"/>
        <v>0</v>
      </c>
      <c r="AX67" s="359">
        <f t="shared" ca="1" si="19"/>
        <v>0</v>
      </c>
      <c r="AY67" s="359">
        <f t="shared" ca="1" si="19"/>
        <v>0</v>
      </c>
      <c r="AZ67" s="359">
        <f t="shared" ca="1" si="19"/>
        <v>0</v>
      </c>
      <c r="BA67" s="359">
        <f t="shared" ca="1" si="19"/>
        <v>0</v>
      </c>
      <c r="BB67" s="359">
        <f t="shared" ca="1" si="19"/>
        <v>0</v>
      </c>
      <c r="BC67" s="359">
        <f t="shared" ca="1" si="19"/>
        <v>0</v>
      </c>
      <c r="BD67" s="359">
        <f t="shared" ca="1" si="19"/>
        <v>0</v>
      </c>
      <c r="BE67" s="359">
        <f t="shared" ca="1" si="19"/>
        <v>0</v>
      </c>
      <c r="BF67" s="359">
        <f t="shared" ca="1" si="19"/>
        <v>0</v>
      </c>
      <c r="BG67" s="359">
        <f t="shared" ca="1" si="19"/>
        <v>0</v>
      </c>
      <c r="BH67" s="359">
        <f t="shared" ca="1" si="19"/>
        <v>0</v>
      </c>
      <c r="BI67" s="359">
        <f t="shared" ca="1" si="19"/>
        <v>0</v>
      </c>
      <c r="BJ67" s="359">
        <f t="shared" ca="1" si="19"/>
        <v>0</v>
      </c>
      <c r="BK67" s="359">
        <f t="shared" ca="1" si="19"/>
        <v>0</v>
      </c>
      <c r="BL67" s="359">
        <f t="shared" ca="1" si="19"/>
        <v>0</v>
      </c>
      <c r="BM67" s="359">
        <f t="shared" ca="1" si="19"/>
        <v>0</v>
      </c>
      <c r="BN67" s="359">
        <f t="shared" ca="1" si="19"/>
        <v>0</v>
      </c>
      <c r="BO67" s="359">
        <f t="shared" ca="1" si="19"/>
        <v>0</v>
      </c>
      <c r="BP67" s="358">
        <f t="shared" ref="BP67:BP91" ca="1" si="20">IF(AK67="",SUM(AL67:BO67),(F67*AK67))</f>
        <v>0</v>
      </c>
      <c r="BQ67" s="206"/>
      <c r="BR67" s="234" t="str">
        <f t="shared" si="5"/>
        <v/>
      </c>
    </row>
    <row r="68" spans="1:70" ht="20.100000000000001" customHeight="1" outlineLevel="1" x14ac:dyDescent="0.2">
      <c r="A68" s="354" t="str">
        <f ca="1">INDEX(MC_Dispositivo!B:E,MATCH('Quantitativo_MG-262'!C68,MC_Dispositivo!B:B,0),2)</f>
        <v>ED-48548</v>
      </c>
      <c r="B68" s="354" t="str">
        <f ca="1">INDEX([10]TPU!$B:$B,MATCH($A68,[10]TPU!$A:$A,0))</f>
        <v>SICOR</v>
      </c>
      <c r="C68" s="354" t="s">
        <v>130</v>
      </c>
      <c r="D68" s="355" t="str">
        <f ca="1">INDEX(MC_Dispositivo!B:E,MATCH('Quantitativo_MG-262'!C68,MC_Dispositivo!B:B,0),3)</f>
        <v>ala de rede tubular dn 1500, exclusive bota fora</v>
      </c>
      <c r="E68" s="354" t="str">
        <f ca="1">INDEX(MC_Dispositivo!B:E,MATCH('Quantitativo_MG-262'!C68,MC_Dispositivo!B:B,0),4)</f>
        <v>u</v>
      </c>
      <c r="F68" s="356" cm="1">
        <f t="array" aca="1" ref="F68" ca="1">IF($BS$1="Todos",SUM(IF(($BS$1="todos")*(MC_Dispositivo!$B$54:$B$212=$C68),MC_Dispositivo!$F$54:$BE$212)),SUM(IF((MC_Dispositivo!$F$36:$BE$36=$BS$1)*(MC_Dispositivo!$B$54:$B$212=$C68),MC_Dispositivo!$F$54:$BE$212)))</f>
        <v>0</v>
      </c>
      <c r="G68" s="357" cm="1">
        <f t="array" aca="1" ref="G68" ca="1">SUM(IF((MC_Dispositivo!$B$53:$B$189=$C68)*(MC_Dispositivo!$F$36:$BE$36=$BS$1)*(MC_Dispositivo!$F$43:$BE$43=G$1),MC_Dispositivo!$F$53:$BE$189))</f>
        <v>0</v>
      </c>
      <c r="H68" s="357" cm="1">
        <f t="array" aca="1" ref="H68" ca="1">SUM(IF((MC_Dispositivo!$B$53:$B$189=$C68)*(MC_Dispositivo!$F$36:$BE$36=$BS$1)*(MC_Dispositivo!$F$43:$BE$43=H$1),MC_Dispositivo!$F$53:$BE$189))</f>
        <v>0</v>
      </c>
      <c r="I68" s="357" cm="1">
        <f t="array" aca="1" ref="I68" ca="1">SUM(IF((MC_Dispositivo!$B$53:$B$189=$C68)*(MC_Dispositivo!$F$36:$BE$36=$BS$1)*(MC_Dispositivo!$F$43:$BE$43=I$1),MC_Dispositivo!$F$53:$BE$189))</f>
        <v>0</v>
      </c>
      <c r="J68" s="357" cm="1">
        <f t="array" aca="1" ref="J68" ca="1">SUM(IF((MC_Dispositivo!$B$53:$B$189=$C68)*(MC_Dispositivo!$F$36:$BE$36=$BS$1)*(MC_Dispositivo!$F$43:$BE$43=J$1),MC_Dispositivo!$F$53:$BE$189))</f>
        <v>0</v>
      </c>
      <c r="K68" s="357" cm="1">
        <f t="array" aca="1" ref="K68" ca="1">SUM(IF((MC_Dispositivo!$B$53:$B$189=$C68)*(MC_Dispositivo!$F$36:$BE$36=$BS$1)*(MC_Dispositivo!$F$43:$BE$43=K$1),MC_Dispositivo!$F$53:$BE$189))</f>
        <v>0</v>
      </c>
      <c r="L68" s="357" cm="1">
        <f t="array" aca="1" ref="L68" ca="1">SUM(IF((MC_Dispositivo!$B$53:$B$189=$C68)*(MC_Dispositivo!$F$36:$BE$36=$BS$1)*(MC_Dispositivo!$F$43:$BE$43=L$1),MC_Dispositivo!$F$53:$BE$189))</f>
        <v>0</v>
      </c>
      <c r="M68" s="357" cm="1">
        <f t="array" aca="1" ref="M68" ca="1">SUM(IF((MC_Dispositivo!$B$53:$B$189=$C68)*(MC_Dispositivo!$F$36:$BE$36=$BS$1)*(MC_Dispositivo!$F$43:$BE$43=M$1),MC_Dispositivo!$F$53:$BE$189))</f>
        <v>0</v>
      </c>
      <c r="N68" s="357" cm="1">
        <f t="array" aca="1" ref="N68" ca="1">SUM(IF((MC_Dispositivo!$B$53:$B$189=$C68)*(MC_Dispositivo!$F$36:$BE$36=$BS$1)*(MC_Dispositivo!$F$43:$BE$43=N$1),MC_Dispositivo!$F$53:$BE$189))</f>
        <v>0</v>
      </c>
      <c r="O68" s="357" cm="1">
        <f t="array" aca="1" ref="O68" ca="1">SUM(IF((MC_Dispositivo!$B$53:$B$189=$C68)*(MC_Dispositivo!$F$36:$BE$36=$BS$1)*(MC_Dispositivo!$F$43:$BE$43=O$1),MC_Dispositivo!$F$53:$BE$189))</f>
        <v>0</v>
      </c>
      <c r="P68" s="357" cm="1">
        <f t="array" aca="1" ref="P68" ca="1">SUM(IF((MC_Dispositivo!$B$53:$B$189=$C68)*(MC_Dispositivo!$F$36:$BE$36=$BS$1)*(MC_Dispositivo!$F$43:$BE$43=P$1),MC_Dispositivo!$F$53:$BE$189))</f>
        <v>0</v>
      </c>
      <c r="Q68" s="357" cm="1">
        <f t="array" aca="1" ref="Q68" ca="1">SUM(IF((MC_Dispositivo!$B$53:$B$189=$C68)*(MC_Dispositivo!$F$36:$BE$36=$BS$1)*(MC_Dispositivo!$F$43:$BE$43=Q$1),MC_Dispositivo!$F$53:$BE$189))</f>
        <v>0</v>
      </c>
      <c r="R68" s="357" cm="1">
        <f t="array" aca="1" ref="R68" ca="1">SUM(IF((MC_Dispositivo!$B$53:$B$189=$C68)*(MC_Dispositivo!$F$36:$BE$36=$BS$1)*(MC_Dispositivo!$F$43:$BE$43=R$1),MC_Dispositivo!$F$53:$BE$189))</f>
        <v>0</v>
      </c>
      <c r="S68" s="357" cm="1">
        <f t="array" aca="1" ref="S68" ca="1">SUM(IF((MC_Dispositivo!$B$53:$B$189=$C68)*(MC_Dispositivo!$F$36:$BE$36=$BS$1)*(MC_Dispositivo!$F$43:$BE$43=S$1),MC_Dispositivo!$F$53:$BE$189))</f>
        <v>0</v>
      </c>
      <c r="T68" s="357" cm="1">
        <f t="array" aca="1" ref="T68" ca="1">SUM(IF((MC_Dispositivo!$B$53:$B$189=$C68)*(MC_Dispositivo!$F$36:$BE$36=$BS$1)*(MC_Dispositivo!$F$43:$BE$43=T$1),MC_Dispositivo!$F$53:$BE$189))</f>
        <v>0</v>
      </c>
      <c r="U68" s="357" cm="1">
        <f t="array" aca="1" ref="U68" ca="1">SUM(IF((MC_Dispositivo!$B$53:$B$189=$C68)*(MC_Dispositivo!$F$36:$BE$36=$BS$1)*(MC_Dispositivo!$F$43:$BE$43=U$1),MC_Dispositivo!$F$53:$BE$189))</f>
        <v>0</v>
      </c>
      <c r="V68" s="357" cm="1">
        <f t="array" aca="1" ref="V68" ca="1">SUM(IF((MC_Dispositivo!$B$53:$B$189=$C68)*(MC_Dispositivo!$F$36:$BE$36=$BS$1)*(MC_Dispositivo!$F$43:$BE$43=V$1),MC_Dispositivo!$F$53:$BE$189))</f>
        <v>0</v>
      </c>
      <c r="W68" s="357" cm="1">
        <f t="array" aca="1" ref="W68" ca="1">SUM(IF((MC_Dispositivo!$B$53:$B$189=$C68)*(MC_Dispositivo!$F$36:$BE$36=$BS$1)*(MC_Dispositivo!$F$43:$BE$43=W$1),MC_Dispositivo!$F$53:$BE$189))</f>
        <v>0</v>
      </c>
      <c r="X68" s="357" cm="1">
        <f t="array" aca="1" ref="X68" ca="1">SUM(IF((MC_Dispositivo!$B$53:$B$189=$C68)*(MC_Dispositivo!$F$36:$BE$36=$BS$1)*(MC_Dispositivo!$F$43:$BE$43=X$1),MC_Dispositivo!$F$53:$BE$189))</f>
        <v>0</v>
      </c>
      <c r="Y68" s="357" cm="1">
        <f t="array" aca="1" ref="Y68" ca="1">SUM(IF((MC_Dispositivo!$B$53:$B$189=$C68)*(MC_Dispositivo!$F$36:$BE$36=$BS$1)*(MC_Dispositivo!$F$43:$BE$43=Y$1),MC_Dispositivo!$F$53:$BE$189))</f>
        <v>0</v>
      </c>
      <c r="Z68" s="357" cm="1">
        <f t="array" aca="1" ref="Z68" ca="1">SUM(IF((MC_Dispositivo!$B$53:$B$189=$C68)*(MC_Dispositivo!$F$36:$BE$36=$BS$1)*(MC_Dispositivo!$F$43:$BE$43=Z$1),MC_Dispositivo!$F$53:$BE$189))</f>
        <v>0</v>
      </c>
      <c r="AA68" s="357" cm="1">
        <f t="array" aca="1" ref="AA68" ca="1">SUM(IF((MC_Dispositivo!$B$53:$B$189=$C68)*(MC_Dispositivo!$F$36:$BE$36=$BS$1)*(MC_Dispositivo!$F$43:$BE$43=AA$1),MC_Dispositivo!$F$53:$BE$189))</f>
        <v>0</v>
      </c>
      <c r="AB68" s="357" cm="1">
        <f t="array" aca="1" ref="AB68" ca="1">SUM(IF((MC_Dispositivo!$B$53:$B$189=$C68)*(MC_Dispositivo!$F$36:$BE$36=$BS$1)*(MC_Dispositivo!$F$43:$BE$43=AB$1),MC_Dispositivo!$F$53:$BE$189))</f>
        <v>0</v>
      </c>
      <c r="AC68" s="357" cm="1">
        <f t="array" aca="1" ref="AC68" ca="1">SUM(IF((MC_Dispositivo!$B$53:$B$189=$C68)*(MC_Dispositivo!$F$36:$BE$36=$BS$1)*(MC_Dispositivo!$F$43:$BE$43=AC$1),MC_Dispositivo!$F$53:$BE$189))</f>
        <v>0</v>
      </c>
      <c r="AD68" s="357" cm="1">
        <f t="array" aca="1" ref="AD68" ca="1">SUM(IF((MC_Dispositivo!$B$53:$B$189=$C68)*(MC_Dispositivo!$F$36:$BE$36=$BS$1)*(MC_Dispositivo!$F$43:$BE$43=AD$1),MC_Dispositivo!$F$53:$BE$189))</f>
        <v>0</v>
      </c>
      <c r="AE68" s="357" cm="1">
        <f t="array" aca="1" ref="AE68" ca="1">SUM(IF((MC_Dispositivo!$B$53:$B$189=$C68)*(MC_Dispositivo!$F$36:$BE$36=$BS$1)*(MC_Dispositivo!$F$43:$BE$43=AE$1),MC_Dispositivo!$F$53:$BE$189))</f>
        <v>0</v>
      </c>
      <c r="AF68" s="357" cm="1">
        <f t="array" aca="1" ref="AF68" ca="1">SUM(IF((MC_Dispositivo!$B$53:$B$189=$C68)*(MC_Dispositivo!$F$36:$BE$36=$BS$1)*(MC_Dispositivo!$F$43:$BE$43=AF$1),MC_Dispositivo!$F$53:$BE$189))</f>
        <v>0</v>
      </c>
      <c r="AG68" s="357" cm="1">
        <f t="array" aca="1" ref="AG68" ca="1">SUM(IF((MC_Dispositivo!$B$53:$B$189=$C68)*(MC_Dispositivo!$F$36:$BE$36=$BS$1)*(MC_Dispositivo!$F$43:$BE$43=AG$1),MC_Dispositivo!$F$53:$BE$189))</f>
        <v>0</v>
      </c>
      <c r="AH68" s="357" cm="1">
        <f t="array" aca="1" ref="AH68" ca="1">SUM(IF((MC_Dispositivo!$B$53:$B$189=$C68)*(MC_Dispositivo!$F$36:$BE$36=$BS$1)*(MC_Dispositivo!$F$43:$BE$43=AH$1),MC_Dispositivo!$F$53:$BE$189))</f>
        <v>0</v>
      </c>
      <c r="AI68" s="357" cm="1">
        <f t="array" aca="1" ref="AI68" ca="1">SUM(IF((MC_Dispositivo!$B$53:$B$189=$C68)*(MC_Dispositivo!$F$36:$BE$36=$BS$1)*(MC_Dispositivo!$F$43:$BE$43=AI$1),MC_Dispositivo!$F$53:$BE$189))</f>
        <v>0</v>
      </c>
      <c r="AJ68" s="357" cm="1">
        <f t="array" aca="1" ref="AJ68" ca="1">SUM(IF((MC_Dispositivo!$B$53:$B$189=$C68)*(MC_Dispositivo!$F$36:$BE$36=$BS$1)*(MC_Dispositivo!$F$43:$BE$43=AJ$1),MC_Dispositivo!$F$53:$BE$189))</f>
        <v>0</v>
      </c>
      <c r="AK68" s="358">
        <f ca="1">IF(A68="","",INDEX([10]TPU!$G:$G,MATCH($A68,[10]TPU!$A:$A,0)))</f>
        <v>4591.72</v>
      </c>
      <c r="AL68" s="359">
        <f t="shared" ca="1" si="19"/>
        <v>0</v>
      </c>
      <c r="AM68" s="359">
        <f t="shared" ca="1" si="19"/>
        <v>0</v>
      </c>
      <c r="AN68" s="359">
        <f t="shared" ca="1" si="19"/>
        <v>0</v>
      </c>
      <c r="AO68" s="359">
        <f t="shared" ca="1" si="19"/>
        <v>0</v>
      </c>
      <c r="AP68" s="359">
        <f t="shared" ca="1" si="19"/>
        <v>0</v>
      </c>
      <c r="AQ68" s="359">
        <f t="shared" ca="1" si="19"/>
        <v>0</v>
      </c>
      <c r="AR68" s="359">
        <f t="shared" ca="1" si="19"/>
        <v>0</v>
      </c>
      <c r="AS68" s="359">
        <f t="shared" ca="1" si="19"/>
        <v>0</v>
      </c>
      <c r="AT68" s="359">
        <f t="shared" ca="1" si="19"/>
        <v>0</v>
      </c>
      <c r="AU68" s="359">
        <f t="shared" ca="1" si="19"/>
        <v>0</v>
      </c>
      <c r="AV68" s="359">
        <f t="shared" ca="1" si="19"/>
        <v>0</v>
      </c>
      <c r="AW68" s="359">
        <f t="shared" ca="1" si="19"/>
        <v>0</v>
      </c>
      <c r="AX68" s="359">
        <f t="shared" ca="1" si="19"/>
        <v>0</v>
      </c>
      <c r="AY68" s="359">
        <f t="shared" ca="1" si="19"/>
        <v>0</v>
      </c>
      <c r="AZ68" s="359">
        <f t="shared" ca="1" si="19"/>
        <v>0</v>
      </c>
      <c r="BA68" s="359">
        <f t="shared" ca="1" si="19"/>
        <v>0</v>
      </c>
      <c r="BB68" s="359">
        <f t="shared" ca="1" si="19"/>
        <v>0</v>
      </c>
      <c r="BC68" s="359">
        <f t="shared" ca="1" si="19"/>
        <v>0</v>
      </c>
      <c r="BD68" s="359">
        <f t="shared" ca="1" si="19"/>
        <v>0</v>
      </c>
      <c r="BE68" s="359">
        <f t="shared" ca="1" si="19"/>
        <v>0</v>
      </c>
      <c r="BF68" s="359">
        <f t="shared" ca="1" si="19"/>
        <v>0</v>
      </c>
      <c r="BG68" s="359">
        <f t="shared" ca="1" si="19"/>
        <v>0</v>
      </c>
      <c r="BH68" s="359">
        <f t="shared" ca="1" si="19"/>
        <v>0</v>
      </c>
      <c r="BI68" s="359">
        <f t="shared" ca="1" si="19"/>
        <v>0</v>
      </c>
      <c r="BJ68" s="359">
        <f t="shared" ca="1" si="19"/>
        <v>0</v>
      </c>
      <c r="BK68" s="359">
        <f t="shared" ca="1" si="19"/>
        <v>0</v>
      </c>
      <c r="BL68" s="359">
        <f t="shared" ca="1" si="19"/>
        <v>0</v>
      </c>
      <c r="BM68" s="359">
        <f t="shared" ca="1" si="19"/>
        <v>0</v>
      </c>
      <c r="BN68" s="359">
        <f t="shared" ca="1" si="19"/>
        <v>0</v>
      </c>
      <c r="BO68" s="359">
        <f t="shared" ca="1" si="19"/>
        <v>0</v>
      </c>
      <c r="BP68" s="358">
        <f t="shared" ca="1" si="20"/>
        <v>0</v>
      </c>
      <c r="BQ68" s="206"/>
      <c r="BR68" s="234" t="str">
        <f t="shared" ref="BR68:BR108" si="21">IF(BQ68="","",BQ68/$BQ$2)</f>
        <v/>
      </c>
    </row>
    <row r="69" spans="1:70" ht="20.100000000000001" customHeight="1" outlineLevel="1" x14ac:dyDescent="0.2">
      <c r="A69" s="354">
        <f ca="1">INDEX(MC_Dispositivo!B:E,MATCH('Quantitativo_MG-262'!C69,MC_Dispositivo!B:B,0),2)</f>
        <v>2003453</v>
      </c>
      <c r="B69" s="354" t="str">
        <f ca="1">INDEX([10]TPU!$B:$B,MATCH($A69,[10]TPU!$A:$A,0))</f>
        <v>SICRO</v>
      </c>
      <c r="C69" s="354" t="s">
        <v>132</v>
      </c>
      <c r="D69" s="355" t="str">
        <f ca="1">INDEX(MC_Dispositivo!B:E,MATCH('Quantitativo_MG-262'!C69,MC_Dispositivo!B:B,0),3)</f>
        <v>Dissipador de energia - DEB 180-263 - areia, brita e pedra de mão comerciais</v>
      </c>
      <c r="E69" s="354" t="str">
        <f ca="1">INDEX(MC_Dispositivo!B:E,MATCH('Quantitativo_MG-262'!C69,MC_Dispositivo!B:B,0),4)</f>
        <v>un</v>
      </c>
      <c r="F69" s="356" cm="1">
        <f t="array" aca="1" ref="F69" ca="1">IF($BS$1="Todos",SUM(IF(($BS$1="todos")*(MC_Dispositivo!$B$54:$B$212=$C69),MC_Dispositivo!$F$54:$BE$212)),SUM(IF((MC_Dispositivo!$F$36:$BE$36=$BS$1)*(MC_Dispositivo!$B$54:$B$212=$C69),MC_Dispositivo!$F$54:$BE$212)))</f>
        <v>14</v>
      </c>
      <c r="G69" s="357" cm="1">
        <f t="array" aca="1" ref="G69" ca="1">SUM(IF((MC_Dispositivo!$B$53:$B$189=$C69)*(MC_Dispositivo!$F$36:$BE$36=$BS$1)*(MC_Dispositivo!$F$43:$BE$43=G$1),MC_Dispositivo!$F$53:$BE$189))</f>
        <v>0</v>
      </c>
      <c r="H69" s="357" cm="1">
        <f t="array" aca="1" ref="H69" ca="1">SUM(IF((MC_Dispositivo!$B$53:$B$189=$C69)*(MC_Dispositivo!$F$36:$BE$36=$BS$1)*(MC_Dispositivo!$F$43:$BE$43=H$1),MC_Dispositivo!$F$53:$BE$189))</f>
        <v>0</v>
      </c>
      <c r="I69" s="357" cm="1">
        <f t="array" aca="1" ref="I69" ca="1">SUM(IF((MC_Dispositivo!$B$53:$B$189=$C69)*(MC_Dispositivo!$F$36:$BE$36=$BS$1)*(MC_Dispositivo!$F$43:$BE$43=I$1),MC_Dispositivo!$F$53:$BE$189))</f>
        <v>6</v>
      </c>
      <c r="J69" s="357" cm="1">
        <f t="array" aca="1" ref="J69" ca="1">SUM(IF((MC_Dispositivo!$B$53:$B$189=$C69)*(MC_Dispositivo!$F$36:$BE$36=$BS$1)*(MC_Dispositivo!$F$43:$BE$43=J$1),MC_Dispositivo!$F$53:$BE$189))</f>
        <v>2</v>
      </c>
      <c r="K69" s="357" cm="1">
        <f t="array" aca="1" ref="K69" ca="1">SUM(IF((MC_Dispositivo!$B$53:$B$189=$C69)*(MC_Dispositivo!$F$36:$BE$36=$BS$1)*(MC_Dispositivo!$F$43:$BE$43=K$1),MC_Dispositivo!$F$53:$BE$189))</f>
        <v>4</v>
      </c>
      <c r="L69" s="357" cm="1">
        <f t="array" aca="1" ref="L69" ca="1">SUM(IF((MC_Dispositivo!$B$53:$B$189=$C69)*(MC_Dispositivo!$F$36:$BE$36=$BS$1)*(MC_Dispositivo!$F$43:$BE$43=L$1),MC_Dispositivo!$F$53:$BE$189))</f>
        <v>2</v>
      </c>
      <c r="M69" s="357" cm="1">
        <f t="array" aca="1" ref="M69" ca="1">SUM(IF((MC_Dispositivo!$B$53:$B$189=$C69)*(MC_Dispositivo!$F$36:$BE$36=$BS$1)*(MC_Dispositivo!$F$43:$BE$43=M$1),MC_Dispositivo!$F$53:$BE$189))</f>
        <v>0</v>
      </c>
      <c r="N69" s="357" cm="1">
        <f t="array" aca="1" ref="N69" ca="1">SUM(IF((MC_Dispositivo!$B$53:$B$189=$C69)*(MC_Dispositivo!$F$36:$BE$36=$BS$1)*(MC_Dispositivo!$F$43:$BE$43=N$1),MC_Dispositivo!$F$53:$BE$189))</f>
        <v>0</v>
      </c>
      <c r="O69" s="357" cm="1">
        <f t="array" aca="1" ref="O69" ca="1">SUM(IF((MC_Dispositivo!$B$53:$B$189=$C69)*(MC_Dispositivo!$F$36:$BE$36=$BS$1)*(MC_Dispositivo!$F$43:$BE$43=O$1),MC_Dispositivo!$F$53:$BE$189))</f>
        <v>0</v>
      </c>
      <c r="P69" s="357" cm="1">
        <f t="array" aca="1" ref="P69" ca="1">SUM(IF((MC_Dispositivo!$B$53:$B$189=$C69)*(MC_Dispositivo!$F$36:$BE$36=$BS$1)*(MC_Dispositivo!$F$43:$BE$43=P$1),MC_Dispositivo!$F$53:$BE$189))</f>
        <v>0</v>
      </c>
      <c r="Q69" s="357" cm="1">
        <f t="array" aca="1" ref="Q69" ca="1">SUM(IF((MC_Dispositivo!$B$53:$B$189=$C69)*(MC_Dispositivo!$F$36:$BE$36=$BS$1)*(MC_Dispositivo!$F$43:$BE$43=Q$1),MC_Dispositivo!$F$53:$BE$189))</f>
        <v>0</v>
      </c>
      <c r="R69" s="357" cm="1">
        <f t="array" aca="1" ref="R69" ca="1">SUM(IF((MC_Dispositivo!$B$53:$B$189=$C69)*(MC_Dispositivo!$F$36:$BE$36=$BS$1)*(MC_Dispositivo!$F$43:$BE$43=R$1),MC_Dispositivo!$F$53:$BE$189))</f>
        <v>0</v>
      </c>
      <c r="S69" s="357" cm="1">
        <f t="array" aca="1" ref="S69" ca="1">SUM(IF((MC_Dispositivo!$B$53:$B$189=$C69)*(MC_Dispositivo!$F$36:$BE$36=$BS$1)*(MC_Dispositivo!$F$43:$BE$43=S$1),MC_Dispositivo!$F$53:$BE$189))</f>
        <v>0</v>
      </c>
      <c r="T69" s="357" cm="1">
        <f t="array" aca="1" ref="T69" ca="1">SUM(IF((MC_Dispositivo!$B$53:$B$189=$C69)*(MC_Dispositivo!$F$36:$BE$36=$BS$1)*(MC_Dispositivo!$F$43:$BE$43=T$1),MC_Dispositivo!$F$53:$BE$189))</f>
        <v>0</v>
      </c>
      <c r="U69" s="357" cm="1">
        <f t="array" aca="1" ref="U69" ca="1">SUM(IF((MC_Dispositivo!$B$53:$B$189=$C69)*(MC_Dispositivo!$F$36:$BE$36=$BS$1)*(MC_Dispositivo!$F$43:$BE$43=U$1),MC_Dispositivo!$F$53:$BE$189))</f>
        <v>0</v>
      </c>
      <c r="V69" s="357" cm="1">
        <f t="array" aca="1" ref="V69" ca="1">SUM(IF((MC_Dispositivo!$B$53:$B$189=$C69)*(MC_Dispositivo!$F$36:$BE$36=$BS$1)*(MC_Dispositivo!$F$43:$BE$43=V$1),MC_Dispositivo!$F$53:$BE$189))</f>
        <v>0</v>
      </c>
      <c r="W69" s="357" cm="1">
        <f t="array" aca="1" ref="W69" ca="1">SUM(IF((MC_Dispositivo!$B$53:$B$189=$C69)*(MC_Dispositivo!$F$36:$BE$36=$BS$1)*(MC_Dispositivo!$F$43:$BE$43=W$1),MC_Dispositivo!$F$53:$BE$189))</f>
        <v>0</v>
      </c>
      <c r="X69" s="357" cm="1">
        <f t="array" aca="1" ref="X69" ca="1">SUM(IF((MC_Dispositivo!$B$53:$B$189=$C69)*(MC_Dispositivo!$F$36:$BE$36=$BS$1)*(MC_Dispositivo!$F$43:$BE$43=X$1),MC_Dispositivo!$F$53:$BE$189))</f>
        <v>0</v>
      </c>
      <c r="Y69" s="357" cm="1">
        <f t="array" aca="1" ref="Y69" ca="1">SUM(IF((MC_Dispositivo!$B$53:$B$189=$C69)*(MC_Dispositivo!$F$36:$BE$36=$BS$1)*(MC_Dispositivo!$F$43:$BE$43=Y$1),MC_Dispositivo!$F$53:$BE$189))</f>
        <v>0</v>
      </c>
      <c r="Z69" s="357" cm="1">
        <f t="array" aca="1" ref="Z69" ca="1">SUM(IF((MC_Dispositivo!$B$53:$B$189=$C69)*(MC_Dispositivo!$F$36:$BE$36=$BS$1)*(MC_Dispositivo!$F$43:$BE$43=Z$1),MC_Dispositivo!$F$53:$BE$189))</f>
        <v>0</v>
      </c>
      <c r="AA69" s="357" cm="1">
        <f t="array" aca="1" ref="AA69" ca="1">SUM(IF((MC_Dispositivo!$B$53:$B$189=$C69)*(MC_Dispositivo!$F$36:$BE$36=$BS$1)*(MC_Dispositivo!$F$43:$BE$43=AA$1),MC_Dispositivo!$F$53:$BE$189))</f>
        <v>0</v>
      </c>
      <c r="AB69" s="357" cm="1">
        <f t="array" aca="1" ref="AB69" ca="1">SUM(IF((MC_Dispositivo!$B$53:$B$189=$C69)*(MC_Dispositivo!$F$36:$BE$36=$BS$1)*(MC_Dispositivo!$F$43:$BE$43=AB$1),MC_Dispositivo!$F$53:$BE$189))</f>
        <v>0</v>
      </c>
      <c r="AC69" s="357" cm="1">
        <f t="array" aca="1" ref="AC69" ca="1">SUM(IF((MC_Dispositivo!$B$53:$B$189=$C69)*(MC_Dispositivo!$F$36:$BE$36=$BS$1)*(MC_Dispositivo!$F$43:$BE$43=AC$1),MC_Dispositivo!$F$53:$BE$189))</f>
        <v>0</v>
      </c>
      <c r="AD69" s="357" cm="1">
        <f t="array" aca="1" ref="AD69" ca="1">SUM(IF((MC_Dispositivo!$B$53:$B$189=$C69)*(MC_Dispositivo!$F$36:$BE$36=$BS$1)*(MC_Dispositivo!$F$43:$BE$43=AD$1),MC_Dispositivo!$F$53:$BE$189))</f>
        <v>0</v>
      </c>
      <c r="AE69" s="357" cm="1">
        <f t="array" aca="1" ref="AE69" ca="1">SUM(IF((MC_Dispositivo!$B$53:$B$189=$C69)*(MC_Dispositivo!$F$36:$BE$36=$BS$1)*(MC_Dispositivo!$F$43:$BE$43=AE$1),MC_Dispositivo!$F$53:$BE$189))</f>
        <v>0</v>
      </c>
      <c r="AF69" s="357" cm="1">
        <f t="array" aca="1" ref="AF69" ca="1">SUM(IF((MC_Dispositivo!$B$53:$B$189=$C69)*(MC_Dispositivo!$F$36:$BE$36=$BS$1)*(MC_Dispositivo!$F$43:$BE$43=AF$1),MC_Dispositivo!$F$53:$BE$189))</f>
        <v>0</v>
      </c>
      <c r="AG69" s="357" cm="1">
        <f t="array" aca="1" ref="AG69" ca="1">SUM(IF((MC_Dispositivo!$B$53:$B$189=$C69)*(MC_Dispositivo!$F$36:$BE$36=$BS$1)*(MC_Dispositivo!$F$43:$BE$43=AG$1),MC_Dispositivo!$F$53:$BE$189))</f>
        <v>0</v>
      </c>
      <c r="AH69" s="357" cm="1">
        <f t="array" aca="1" ref="AH69" ca="1">SUM(IF((MC_Dispositivo!$B$53:$B$189=$C69)*(MC_Dispositivo!$F$36:$BE$36=$BS$1)*(MC_Dispositivo!$F$43:$BE$43=AH$1),MC_Dispositivo!$F$53:$BE$189))</f>
        <v>0</v>
      </c>
      <c r="AI69" s="357" cm="1">
        <f t="array" aca="1" ref="AI69" ca="1">SUM(IF((MC_Dispositivo!$B$53:$B$189=$C69)*(MC_Dispositivo!$F$36:$BE$36=$BS$1)*(MC_Dispositivo!$F$43:$BE$43=AI$1),MC_Dispositivo!$F$53:$BE$189))</f>
        <v>0</v>
      </c>
      <c r="AJ69" s="357" cm="1">
        <f t="array" aca="1" ref="AJ69" ca="1">SUM(IF((MC_Dispositivo!$B$53:$B$189=$C69)*(MC_Dispositivo!$F$36:$BE$36=$BS$1)*(MC_Dispositivo!$F$43:$BE$43=AJ$1),MC_Dispositivo!$F$53:$BE$189))</f>
        <v>0</v>
      </c>
      <c r="AK69" s="358">
        <f ca="1">IF(A69="","",INDEX([10]TPU!$G:$G,MATCH($A69,[10]TPU!$A:$A,0)))</f>
        <v>1172.9000000000001</v>
      </c>
      <c r="AL69" s="359">
        <f t="shared" ca="1" si="19"/>
        <v>0</v>
      </c>
      <c r="AM69" s="359">
        <f t="shared" ca="1" si="19"/>
        <v>0</v>
      </c>
      <c r="AN69" s="359">
        <f t="shared" ca="1" si="19"/>
        <v>7037.4000000000005</v>
      </c>
      <c r="AO69" s="359">
        <f t="shared" ca="1" si="19"/>
        <v>2345.8000000000002</v>
      </c>
      <c r="AP69" s="359">
        <f t="shared" ca="1" si="19"/>
        <v>4691.6000000000004</v>
      </c>
      <c r="AQ69" s="359">
        <f t="shared" ca="1" si="19"/>
        <v>2345.8000000000002</v>
      </c>
      <c r="AR69" s="359">
        <f t="shared" ca="1" si="19"/>
        <v>0</v>
      </c>
      <c r="AS69" s="359">
        <f t="shared" ca="1" si="19"/>
        <v>0</v>
      </c>
      <c r="AT69" s="359">
        <f t="shared" ca="1" si="19"/>
        <v>0</v>
      </c>
      <c r="AU69" s="359">
        <f t="shared" ca="1" si="19"/>
        <v>0</v>
      </c>
      <c r="AV69" s="359">
        <f t="shared" ca="1" si="19"/>
        <v>0</v>
      </c>
      <c r="AW69" s="359">
        <f t="shared" ca="1" si="19"/>
        <v>0</v>
      </c>
      <c r="AX69" s="359">
        <f t="shared" ca="1" si="19"/>
        <v>0</v>
      </c>
      <c r="AY69" s="359">
        <f t="shared" ca="1" si="19"/>
        <v>0</v>
      </c>
      <c r="AZ69" s="359">
        <f t="shared" ca="1" si="19"/>
        <v>0</v>
      </c>
      <c r="BA69" s="359">
        <f t="shared" ca="1" si="19"/>
        <v>0</v>
      </c>
      <c r="BB69" s="359">
        <f t="shared" ca="1" si="19"/>
        <v>0</v>
      </c>
      <c r="BC69" s="359">
        <f t="shared" ca="1" si="19"/>
        <v>0</v>
      </c>
      <c r="BD69" s="359">
        <f t="shared" ca="1" si="19"/>
        <v>0</v>
      </c>
      <c r="BE69" s="359">
        <f t="shared" ca="1" si="19"/>
        <v>0</v>
      </c>
      <c r="BF69" s="359">
        <f t="shared" ca="1" si="19"/>
        <v>0</v>
      </c>
      <c r="BG69" s="359">
        <f t="shared" ca="1" si="19"/>
        <v>0</v>
      </c>
      <c r="BH69" s="359">
        <f t="shared" ca="1" si="19"/>
        <v>0</v>
      </c>
      <c r="BI69" s="359">
        <f t="shared" ca="1" si="19"/>
        <v>0</v>
      </c>
      <c r="BJ69" s="359">
        <f t="shared" ca="1" si="19"/>
        <v>0</v>
      </c>
      <c r="BK69" s="359">
        <f t="shared" ca="1" si="19"/>
        <v>0</v>
      </c>
      <c r="BL69" s="359">
        <f t="shared" ca="1" si="19"/>
        <v>0</v>
      </c>
      <c r="BM69" s="359">
        <f t="shared" ca="1" si="19"/>
        <v>0</v>
      </c>
      <c r="BN69" s="359">
        <f t="shared" ca="1" si="19"/>
        <v>0</v>
      </c>
      <c r="BO69" s="359">
        <f t="shared" ca="1" si="19"/>
        <v>0</v>
      </c>
      <c r="BP69" s="358">
        <f t="shared" ca="1" si="20"/>
        <v>16420.600000000002</v>
      </c>
      <c r="BQ69" s="206"/>
      <c r="BR69" s="234" t="str">
        <f t="shared" si="21"/>
        <v/>
      </c>
    </row>
    <row r="70" spans="1:70" ht="20.100000000000001" customHeight="1" outlineLevel="1" x14ac:dyDescent="0.2">
      <c r="A70" s="354">
        <f ca="1">INDEX(MC_Dispositivo!B:E,MATCH('Quantitativo_MG-262'!C70,MC_Dispositivo!B:B,0),2)</f>
        <v>2003455</v>
      </c>
      <c r="B70" s="354" t="str">
        <f ca="1">INDEX([10]TPU!$B:$B,MATCH($A70,[10]TPU!$A:$A,0))</f>
        <v>SICRO</v>
      </c>
      <c r="C70" s="354" t="s">
        <v>133</v>
      </c>
      <c r="D70" s="355" t="str">
        <f ca="1">INDEX(MC_Dispositivo!B:E,MATCH('Quantitativo_MG-262'!C70,MC_Dispositivo!B:B,0),3)</f>
        <v>Dissipador de energia - DEB 240-316 - areia, brita e pedra de mão comerciais</v>
      </c>
      <c r="E70" s="354" t="str">
        <f ca="1">INDEX(MC_Dispositivo!B:E,MATCH('Quantitativo_MG-262'!C70,MC_Dispositivo!B:B,0),4)</f>
        <v>un</v>
      </c>
      <c r="F70" s="356" cm="1">
        <f t="array" aca="1" ref="F70" ca="1">IF($BS$1="Todos",SUM(IF(($BS$1="todos")*(MC_Dispositivo!$B$54:$B$212=$C70),MC_Dispositivo!$F$54:$BE$212)),SUM(IF((MC_Dispositivo!$F$36:$BE$36=$BS$1)*(MC_Dispositivo!$B$54:$B$212=$C70),MC_Dispositivo!$F$54:$BE$212)))</f>
        <v>7</v>
      </c>
      <c r="G70" s="357" cm="1">
        <f t="array" aca="1" ref="G70" ca="1">SUM(IF((MC_Dispositivo!$B$53:$B$189=$C70)*(MC_Dispositivo!$F$36:$BE$36=$BS$1)*(MC_Dispositivo!$F$43:$BE$43=G$1),MC_Dispositivo!$F$53:$BE$189))</f>
        <v>0</v>
      </c>
      <c r="H70" s="357" cm="1">
        <f t="array" aca="1" ref="H70" ca="1">SUM(IF((MC_Dispositivo!$B$53:$B$189=$C70)*(MC_Dispositivo!$F$36:$BE$36=$BS$1)*(MC_Dispositivo!$F$43:$BE$43=H$1),MC_Dispositivo!$F$53:$BE$189))</f>
        <v>0</v>
      </c>
      <c r="I70" s="357" cm="1">
        <f t="array" aca="1" ref="I70" ca="1">SUM(IF((MC_Dispositivo!$B$53:$B$189=$C70)*(MC_Dispositivo!$F$36:$BE$36=$BS$1)*(MC_Dispositivo!$F$43:$BE$43=I$1),MC_Dispositivo!$F$53:$BE$189))</f>
        <v>3</v>
      </c>
      <c r="J70" s="357" cm="1">
        <f t="array" aca="1" ref="J70" ca="1">SUM(IF((MC_Dispositivo!$B$53:$B$189=$C70)*(MC_Dispositivo!$F$36:$BE$36=$BS$1)*(MC_Dispositivo!$F$43:$BE$43=J$1),MC_Dispositivo!$F$53:$BE$189))</f>
        <v>1</v>
      </c>
      <c r="K70" s="357" cm="1">
        <f t="array" aca="1" ref="K70" ca="1">SUM(IF((MC_Dispositivo!$B$53:$B$189=$C70)*(MC_Dispositivo!$F$36:$BE$36=$BS$1)*(MC_Dispositivo!$F$43:$BE$43=K$1),MC_Dispositivo!$F$53:$BE$189))</f>
        <v>2</v>
      </c>
      <c r="L70" s="357" cm="1">
        <f t="array" aca="1" ref="L70" ca="1">SUM(IF((MC_Dispositivo!$B$53:$B$189=$C70)*(MC_Dispositivo!$F$36:$BE$36=$BS$1)*(MC_Dispositivo!$F$43:$BE$43=L$1),MC_Dispositivo!$F$53:$BE$189))</f>
        <v>1</v>
      </c>
      <c r="M70" s="357" cm="1">
        <f t="array" aca="1" ref="M70" ca="1">SUM(IF((MC_Dispositivo!$B$53:$B$189=$C70)*(MC_Dispositivo!$F$36:$BE$36=$BS$1)*(MC_Dispositivo!$F$43:$BE$43=M$1),MC_Dispositivo!$F$53:$BE$189))</f>
        <v>0</v>
      </c>
      <c r="N70" s="357" cm="1">
        <f t="array" aca="1" ref="N70" ca="1">SUM(IF((MC_Dispositivo!$B$53:$B$189=$C70)*(MC_Dispositivo!$F$36:$BE$36=$BS$1)*(MC_Dispositivo!$F$43:$BE$43=N$1),MC_Dispositivo!$F$53:$BE$189))</f>
        <v>0</v>
      </c>
      <c r="O70" s="357" cm="1">
        <f t="array" aca="1" ref="O70" ca="1">SUM(IF((MC_Dispositivo!$B$53:$B$189=$C70)*(MC_Dispositivo!$F$36:$BE$36=$BS$1)*(MC_Dispositivo!$F$43:$BE$43=O$1),MC_Dispositivo!$F$53:$BE$189))</f>
        <v>0</v>
      </c>
      <c r="P70" s="357" cm="1">
        <f t="array" aca="1" ref="P70" ca="1">SUM(IF((MC_Dispositivo!$B$53:$B$189=$C70)*(MC_Dispositivo!$F$36:$BE$36=$BS$1)*(MC_Dispositivo!$F$43:$BE$43=P$1),MC_Dispositivo!$F$53:$BE$189))</f>
        <v>0</v>
      </c>
      <c r="Q70" s="357" cm="1">
        <f t="array" aca="1" ref="Q70" ca="1">SUM(IF((MC_Dispositivo!$B$53:$B$189=$C70)*(MC_Dispositivo!$F$36:$BE$36=$BS$1)*(MC_Dispositivo!$F$43:$BE$43=Q$1),MC_Dispositivo!$F$53:$BE$189))</f>
        <v>0</v>
      </c>
      <c r="R70" s="357" cm="1">
        <f t="array" aca="1" ref="R70" ca="1">SUM(IF((MC_Dispositivo!$B$53:$B$189=$C70)*(MC_Dispositivo!$F$36:$BE$36=$BS$1)*(MC_Dispositivo!$F$43:$BE$43=R$1),MC_Dispositivo!$F$53:$BE$189))</f>
        <v>0</v>
      </c>
      <c r="S70" s="357" cm="1">
        <f t="array" aca="1" ref="S70" ca="1">SUM(IF((MC_Dispositivo!$B$53:$B$189=$C70)*(MC_Dispositivo!$F$36:$BE$36=$BS$1)*(MC_Dispositivo!$F$43:$BE$43=S$1),MC_Dispositivo!$F$53:$BE$189))</f>
        <v>0</v>
      </c>
      <c r="T70" s="357" cm="1">
        <f t="array" aca="1" ref="T70" ca="1">SUM(IF((MC_Dispositivo!$B$53:$B$189=$C70)*(MC_Dispositivo!$F$36:$BE$36=$BS$1)*(MC_Dispositivo!$F$43:$BE$43=T$1),MC_Dispositivo!$F$53:$BE$189))</f>
        <v>0</v>
      </c>
      <c r="U70" s="357" cm="1">
        <f t="array" aca="1" ref="U70" ca="1">SUM(IF((MC_Dispositivo!$B$53:$B$189=$C70)*(MC_Dispositivo!$F$36:$BE$36=$BS$1)*(MC_Dispositivo!$F$43:$BE$43=U$1),MC_Dispositivo!$F$53:$BE$189))</f>
        <v>0</v>
      </c>
      <c r="V70" s="357" cm="1">
        <f t="array" aca="1" ref="V70" ca="1">SUM(IF((MC_Dispositivo!$B$53:$B$189=$C70)*(MC_Dispositivo!$F$36:$BE$36=$BS$1)*(MC_Dispositivo!$F$43:$BE$43=V$1),MC_Dispositivo!$F$53:$BE$189))</f>
        <v>0</v>
      </c>
      <c r="W70" s="357" cm="1">
        <f t="array" aca="1" ref="W70" ca="1">SUM(IF((MC_Dispositivo!$B$53:$B$189=$C70)*(MC_Dispositivo!$F$36:$BE$36=$BS$1)*(MC_Dispositivo!$F$43:$BE$43=W$1),MC_Dispositivo!$F$53:$BE$189))</f>
        <v>0</v>
      </c>
      <c r="X70" s="357" cm="1">
        <f t="array" aca="1" ref="X70" ca="1">SUM(IF((MC_Dispositivo!$B$53:$B$189=$C70)*(MC_Dispositivo!$F$36:$BE$36=$BS$1)*(MC_Dispositivo!$F$43:$BE$43=X$1),MC_Dispositivo!$F$53:$BE$189))</f>
        <v>0</v>
      </c>
      <c r="Y70" s="357" cm="1">
        <f t="array" aca="1" ref="Y70" ca="1">SUM(IF((MC_Dispositivo!$B$53:$B$189=$C70)*(MC_Dispositivo!$F$36:$BE$36=$BS$1)*(MC_Dispositivo!$F$43:$BE$43=Y$1),MC_Dispositivo!$F$53:$BE$189))</f>
        <v>0</v>
      </c>
      <c r="Z70" s="357" cm="1">
        <f t="array" aca="1" ref="Z70" ca="1">SUM(IF((MC_Dispositivo!$B$53:$B$189=$C70)*(MC_Dispositivo!$F$36:$BE$36=$BS$1)*(MC_Dispositivo!$F$43:$BE$43=Z$1),MC_Dispositivo!$F$53:$BE$189))</f>
        <v>0</v>
      </c>
      <c r="AA70" s="357" cm="1">
        <f t="array" aca="1" ref="AA70" ca="1">SUM(IF((MC_Dispositivo!$B$53:$B$189=$C70)*(MC_Dispositivo!$F$36:$BE$36=$BS$1)*(MC_Dispositivo!$F$43:$BE$43=AA$1),MC_Dispositivo!$F$53:$BE$189))</f>
        <v>0</v>
      </c>
      <c r="AB70" s="357" cm="1">
        <f t="array" aca="1" ref="AB70" ca="1">SUM(IF((MC_Dispositivo!$B$53:$B$189=$C70)*(MC_Dispositivo!$F$36:$BE$36=$BS$1)*(MC_Dispositivo!$F$43:$BE$43=AB$1),MC_Dispositivo!$F$53:$BE$189))</f>
        <v>0</v>
      </c>
      <c r="AC70" s="357" cm="1">
        <f t="array" aca="1" ref="AC70" ca="1">SUM(IF((MC_Dispositivo!$B$53:$B$189=$C70)*(MC_Dispositivo!$F$36:$BE$36=$BS$1)*(MC_Dispositivo!$F$43:$BE$43=AC$1),MC_Dispositivo!$F$53:$BE$189))</f>
        <v>0</v>
      </c>
      <c r="AD70" s="357" cm="1">
        <f t="array" aca="1" ref="AD70" ca="1">SUM(IF((MC_Dispositivo!$B$53:$B$189=$C70)*(MC_Dispositivo!$F$36:$BE$36=$BS$1)*(MC_Dispositivo!$F$43:$BE$43=AD$1),MC_Dispositivo!$F$53:$BE$189))</f>
        <v>0</v>
      </c>
      <c r="AE70" s="357" cm="1">
        <f t="array" aca="1" ref="AE70" ca="1">SUM(IF((MC_Dispositivo!$B$53:$B$189=$C70)*(MC_Dispositivo!$F$36:$BE$36=$BS$1)*(MC_Dispositivo!$F$43:$BE$43=AE$1),MC_Dispositivo!$F$53:$BE$189))</f>
        <v>0</v>
      </c>
      <c r="AF70" s="357" cm="1">
        <f t="array" aca="1" ref="AF70" ca="1">SUM(IF((MC_Dispositivo!$B$53:$B$189=$C70)*(MC_Dispositivo!$F$36:$BE$36=$BS$1)*(MC_Dispositivo!$F$43:$BE$43=AF$1),MC_Dispositivo!$F$53:$BE$189))</f>
        <v>0</v>
      </c>
      <c r="AG70" s="357" cm="1">
        <f t="array" aca="1" ref="AG70" ca="1">SUM(IF((MC_Dispositivo!$B$53:$B$189=$C70)*(MC_Dispositivo!$F$36:$BE$36=$BS$1)*(MC_Dispositivo!$F$43:$BE$43=AG$1),MC_Dispositivo!$F$53:$BE$189))</f>
        <v>0</v>
      </c>
      <c r="AH70" s="357" cm="1">
        <f t="array" aca="1" ref="AH70" ca="1">SUM(IF((MC_Dispositivo!$B$53:$B$189=$C70)*(MC_Dispositivo!$F$36:$BE$36=$BS$1)*(MC_Dispositivo!$F$43:$BE$43=AH$1),MC_Dispositivo!$F$53:$BE$189))</f>
        <v>0</v>
      </c>
      <c r="AI70" s="357" cm="1">
        <f t="array" aca="1" ref="AI70" ca="1">SUM(IF((MC_Dispositivo!$B$53:$B$189=$C70)*(MC_Dispositivo!$F$36:$BE$36=$BS$1)*(MC_Dispositivo!$F$43:$BE$43=AI$1),MC_Dispositivo!$F$53:$BE$189))</f>
        <v>0</v>
      </c>
      <c r="AJ70" s="357" cm="1">
        <f t="array" aca="1" ref="AJ70" ca="1">SUM(IF((MC_Dispositivo!$B$53:$B$189=$C70)*(MC_Dispositivo!$F$36:$BE$36=$BS$1)*(MC_Dispositivo!$F$43:$BE$43=AJ$1),MC_Dispositivo!$F$53:$BE$189))</f>
        <v>0</v>
      </c>
      <c r="AK70" s="358">
        <f ca="1">IF(A70="","",INDEX([10]TPU!$G:$G,MATCH($A70,[10]TPU!$A:$A,0)))</f>
        <v>1682.56</v>
      </c>
      <c r="AL70" s="359">
        <f t="shared" ca="1" si="19"/>
        <v>0</v>
      </c>
      <c r="AM70" s="359">
        <f t="shared" ca="1" si="19"/>
        <v>0</v>
      </c>
      <c r="AN70" s="359">
        <f t="shared" ca="1" si="19"/>
        <v>5047.68</v>
      </c>
      <c r="AO70" s="359">
        <f t="shared" ca="1" si="19"/>
        <v>1682.56</v>
      </c>
      <c r="AP70" s="359">
        <f t="shared" ca="1" si="19"/>
        <v>3365.12</v>
      </c>
      <c r="AQ70" s="359">
        <f t="shared" ca="1" si="19"/>
        <v>1682.56</v>
      </c>
      <c r="AR70" s="359">
        <f t="shared" ca="1" si="19"/>
        <v>0</v>
      </c>
      <c r="AS70" s="359">
        <f t="shared" ca="1" si="19"/>
        <v>0</v>
      </c>
      <c r="AT70" s="359">
        <f t="shared" ca="1" si="19"/>
        <v>0</v>
      </c>
      <c r="AU70" s="359">
        <f t="shared" ca="1" si="19"/>
        <v>0</v>
      </c>
      <c r="AV70" s="359">
        <f t="shared" ca="1" si="19"/>
        <v>0</v>
      </c>
      <c r="AW70" s="359">
        <f t="shared" ca="1" si="19"/>
        <v>0</v>
      </c>
      <c r="AX70" s="359">
        <f t="shared" ca="1" si="19"/>
        <v>0</v>
      </c>
      <c r="AY70" s="359">
        <f t="shared" ca="1" si="19"/>
        <v>0</v>
      </c>
      <c r="AZ70" s="359">
        <f t="shared" ca="1" si="19"/>
        <v>0</v>
      </c>
      <c r="BA70" s="359">
        <f t="shared" ca="1" si="19"/>
        <v>0</v>
      </c>
      <c r="BB70" s="359">
        <f t="shared" ca="1" si="19"/>
        <v>0</v>
      </c>
      <c r="BC70" s="359">
        <f t="shared" ca="1" si="19"/>
        <v>0</v>
      </c>
      <c r="BD70" s="359">
        <f t="shared" ca="1" si="19"/>
        <v>0</v>
      </c>
      <c r="BE70" s="359">
        <f t="shared" ca="1" si="19"/>
        <v>0</v>
      </c>
      <c r="BF70" s="359">
        <f t="shared" ca="1" si="19"/>
        <v>0</v>
      </c>
      <c r="BG70" s="359">
        <f t="shared" ca="1" si="19"/>
        <v>0</v>
      </c>
      <c r="BH70" s="359">
        <f t="shared" ca="1" si="19"/>
        <v>0</v>
      </c>
      <c r="BI70" s="359">
        <f t="shared" ca="1" si="19"/>
        <v>0</v>
      </c>
      <c r="BJ70" s="359">
        <f t="shared" ca="1" si="19"/>
        <v>0</v>
      </c>
      <c r="BK70" s="359">
        <f t="shared" ca="1" si="19"/>
        <v>0</v>
      </c>
      <c r="BL70" s="359">
        <f t="shared" ca="1" si="19"/>
        <v>0</v>
      </c>
      <c r="BM70" s="359">
        <f t="shared" ca="1" si="19"/>
        <v>0</v>
      </c>
      <c r="BN70" s="359">
        <f t="shared" ca="1" si="19"/>
        <v>0</v>
      </c>
      <c r="BO70" s="359">
        <f t="shared" ca="1" si="19"/>
        <v>0</v>
      </c>
      <c r="BP70" s="358">
        <f t="shared" ca="1" si="20"/>
        <v>11777.92</v>
      </c>
      <c r="BQ70" s="206"/>
      <c r="BR70" s="234" t="str">
        <f t="shared" si="21"/>
        <v/>
      </c>
    </row>
    <row r="71" spans="1:70" ht="20.100000000000001" customHeight="1" outlineLevel="1" x14ac:dyDescent="0.2">
      <c r="A71" s="354">
        <f ca="1">INDEX(MC_Dispositivo!B:E,MATCH('Quantitativo_MG-262'!C71,MC_Dispositivo!B:B,0),2)</f>
        <v>2003457</v>
      </c>
      <c r="B71" s="354" t="str">
        <f ca="1">INDEX([10]TPU!$B:$B,MATCH($A71,[10]TPU!$A:$A,0))</f>
        <v>SICRO</v>
      </c>
      <c r="C71" s="354" t="s">
        <v>134</v>
      </c>
      <c r="D71" s="355" t="str">
        <f ca="1">INDEX(MC_Dispositivo!B:E,MATCH('Quantitativo_MG-262'!C71,MC_Dispositivo!B:B,0),3)</f>
        <v>Dissipador de energia - DEB 300-366 - areia, brita e pedra de mão comerciais</v>
      </c>
      <c r="E71" s="354" t="str">
        <f ca="1">INDEX(MC_Dispositivo!B:E,MATCH('Quantitativo_MG-262'!C71,MC_Dispositivo!B:B,0),4)</f>
        <v>un</v>
      </c>
      <c r="F71" s="356" cm="1">
        <f t="array" aca="1" ref="F71" ca="1">IF($BS$1="Todos",SUM(IF(($BS$1="todos")*(MC_Dispositivo!$B$54:$B$212=$C71),MC_Dispositivo!$F$54:$BE$212)),SUM(IF((MC_Dispositivo!$F$36:$BE$36=$BS$1)*(MC_Dispositivo!$B$54:$B$212=$C71),MC_Dispositivo!$F$54:$BE$212)))</f>
        <v>0</v>
      </c>
      <c r="G71" s="357" cm="1">
        <f t="array" aca="1" ref="G71" ca="1">SUM(IF((MC_Dispositivo!$B$53:$B$189=$C71)*(MC_Dispositivo!$F$36:$BE$36=$BS$1)*(MC_Dispositivo!$F$43:$BE$43=G$1),MC_Dispositivo!$F$53:$BE$189))</f>
        <v>0</v>
      </c>
      <c r="H71" s="357" cm="1">
        <f t="array" aca="1" ref="H71" ca="1">SUM(IF((MC_Dispositivo!$B$53:$B$189=$C71)*(MC_Dispositivo!$F$36:$BE$36=$BS$1)*(MC_Dispositivo!$F$43:$BE$43=H$1),MC_Dispositivo!$F$53:$BE$189))</f>
        <v>0</v>
      </c>
      <c r="I71" s="357" cm="1">
        <f t="array" aca="1" ref="I71" ca="1">SUM(IF((MC_Dispositivo!$B$53:$B$189=$C71)*(MC_Dispositivo!$F$36:$BE$36=$BS$1)*(MC_Dispositivo!$F$43:$BE$43=I$1),MC_Dispositivo!$F$53:$BE$189))</f>
        <v>0</v>
      </c>
      <c r="J71" s="357" cm="1">
        <f t="array" aca="1" ref="J71" ca="1">SUM(IF((MC_Dispositivo!$B$53:$B$189=$C71)*(MC_Dispositivo!$F$36:$BE$36=$BS$1)*(MC_Dispositivo!$F$43:$BE$43=J$1),MC_Dispositivo!$F$53:$BE$189))</f>
        <v>0</v>
      </c>
      <c r="K71" s="357" cm="1">
        <f t="array" aca="1" ref="K71" ca="1">SUM(IF((MC_Dispositivo!$B$53:$B$189=$C71)*(MC_Dispositivo!$F$36:$BE$36=$BS$1)*(MC_Dispositivo!$F$43:$BE$43=K$1),MC_Dispositivo!$F$53:$BE$189))</f>
        <v>0</v>
      </c>
      <c r="L71" s="357" cm="1">
        <f t="array" aca="1" ref="L71" ca="1">SUM(IF((MC_Dispositivo!$B$53:$B$189=$C71)*(MC_Dispositivo!$F$36:$BE$36=$BS$1)*(MC_Dispositivo!$F$43:$BE$43=L$1),MC_Dispositivo!$F$53:$BE$189))</f>
        <v>0</v>
      </c>
      <c r="M71" s="357" cm="1">
        <f t="array" aca="1" ref="M71" ca="1">SUM(IF((MC_Dispositivo!$B$53:$B$189=$C71)*(MC_Dispositivo!$F$36:$BE$36=$BS$1)*(MC_Dispositivo!$F$43:$BE$43=M$1),MC_Dispositivo!$F$53:$BE$189))</f>
        <v>0</v>
      </c>
      <c r="N71" s="357" cm="1">
        <f t="array" aca="1" ref="N71" ca="1">SUM(IF((MC_Dispositivo!$B$53:$B$189=$C71)*(MC_Dispositivo!$F$36:$BE$36=$BS$1)*(MC_Dispositivo!$F$43:$BE$43=N$1),MC_Dispositivo!$F$53:$BE$189))</f>
        <v>0</v>
      </c>
      <c r="O71" s="357" cm="1">
        <f t="array" aca="1" ref="O71" ca="1">SUM(IF((MC_Dispositivo!$B$53:$B$189=$C71)*(MC_Dispositivo!$F$36:$BE$36=$BS$1)*(MC_Dispositivo!$F$43:$BE$43=O$1),MC_Dispositivo!$F$53:$BE$189))</f>
        <v>0</v>
      </c>
      <c r="P71" s="357" cm="1">
        <f t="array" aca="1" ref="P71" ca="1">SUM(IF((MC_Dispositivo!$B$53:$B$189=$C71)*(MC_Dispositivo!$F$36:$BE$36=$BS$1)*(MC_Dispositivo!$F$43:$BE$43=P$1),MC_Dispositivo!$F$53:$BE$189))</f>
        <v>0</v>
      </c>
      <c r="Q71" s="357" cm="1">
        <f t="array" aca="1" ref="Q71" ca="1">SUM(IF((MC_Dispositivo!$B$53:$B$189=$C71)*(MC_Dispositivo!$F$36:$BE$36=$BS$1)*(MC_Dispositivo!$F$43:$BE$43=Q$1),MC_Dispositivo!$F$53:$BE$189))</f>
        <v>0</v>
      </c>
      <c r="R71" s="357" cm="1">
        <f t="array" aca="1" ref="R71" ca="1">SUM(IF((MC_Dispositivo!$B$53:$B$189=$C71)*(MC_Dispositivo!$F$36:$BE$36=$BS$1)*(MC_Dispositivo!$F$43:$BE$43=R$1),MC_Dispositivo!$F$53:$BE$189))</f>
        <v>0</v>
      </c>
      <c r="S71" s="357" cm="1">
        <f t="array" aca="1" ref="S71" ca="1">SUM(IF((MC_Dispositivo!$B$53:$B$189=$C71)*(MC_Dispositivo!$F$36:$BE$36=$BS$1)*(MC_Dispositivo!$F$43:$BE$43=S$1),MC_Dispositivo!$F$53:$BE$189))</f>
        <v>0</v>
      </c>
      <c r="T71" s="357" cm="1">
        <f t="array" aca="1" ref="T71" ca="1">SUM(IF((MC_Dispositivo!$B$53:$B$189=$C71)*(MC_Dispositivo!$F$36:$BE$36=$BS$1)*(MC_Dispositivo!$F$43:$BE$43=T$1),MC_Dispositivo!$F$53:$BE$189))</f>
        <v>0</v>
      </c>
      <c r="U71" s="357" cm="1">
        <f t="array" aca="1" ref="U71" ca="1">SUM(IF((MC_Dispositivo!$B$53:$B$189=$C71)*(MC_Dispositivo!$F$36:$BE$36=$BS$1)*(MC_Dispositivo!$F$43:$BE$43=U$1),MC_Dispositivo!$F$53:$BE$189))</f>
        <v>0</v>
      </c>
      <c r="V71" s="357" cm="1">
        <f t="array" aca="1" ref="V71" ca="1">SUM(IF((MC_Dispositivo!$B$53:$B$189=$C71)*(MC_Dispositivo!$F$36:$BE$36=$BS$1)*(MC_Dispositivo!$F$43:$BE$43=V$1),MC_Dispositivo!$F$53:$BE$189))</f>
        <v>0</v>
      </c>
      <c r="W71" s="357" cm="1">
        <f t="array" aca="1" ref="W71" ca="1">SUM(IF((MC_Dispositivo!$B$53:$B$189=$C71)*(MC_Dispositivo!$F$36:$BE$36=$BS$1)*(MC_Dispositivo!$F$43:$BE$43=W$1),MC_Dispositivo!$F$53:$BE$189))</f>
        <v>0</v>
      </c>
      <c r="X71" s="357" cm="1">
        <f t="array" aca="1" ref="X71" ca="1">SUM(IF((MC_Dispositivo!$B$53:$B$189=$C71)*(MC_Dispositivo!$F$36:$BE$36=$BS$1)*(MC_Dispositivo!$F$43:$BE$43=X$1),MC_Dispositivo!$F$53:$BE$189))</f>
        <v>0</v>
      </c>
      <c r="Y71" s="357" cm="1">
        <f t="array" aca="1" ref="Y71" ca="1">SUM(IF((MC_Dispositivo!$B$53:$B$189=$C71)*(MC_Dispositivo!$F$36:$BE$36=$BS$1)*(MC_Dispositivo!$F$43:$BE$43=Y$1),MC_Dispositivo!$F$53:$BE$189))</f>
        <v>0</v>
      </c>
      <c r="Z71" s="357" cm="1">
        <f t="array" aca="1" ref="Z71" ca="1">SUM(IF((MC_Dispositivo!$B$53:$B$189=$C71)*(MC_Dispositivo!$F$36:$BE$36=$BS$1)*(MC_Dispositivo!$F$43:$BE$43=Z$1),MC_Dispositivo!$F$53:$BE$189))</f>
        <v>0</v>
      </c>
      <c r="AA71" s="357" cm="1">
        <f t="array" aca="1" ref="AA71" ca="1">SUM(IF((MC_Dispositivo!$B$53:$B$189=$C71)*(MC_Dispositivo!$F$36:$BE$36=$BS$1)*(MC_Dispositivo!$F$43:$BE$43=AA$1),MC_Dispositivo!$F$53:$BE$189))</f>
        <v>0</v>
      </c>
      <c r="AB71" s="357" cm="1">
        <f t="array" aca="1" ref="AB71" ca="1">SUM(IF((MC_Dispositivo!$B$53:$B$189=$C71)*(MC_Dispositivo!$F$36:$BE$36=$BS$1)*(MC_Dispositivo!$F$43:$BE$43=AB$1),MC_Dispositivo!$F$53:$BE$189))</f>
        <v>0</v>
      </c>
      <c r="AC71" s="357" cm="1">
        <f t="array" aca="1" ref="AC71" ca="1">SUM(IF((MC_Dispositivo!$B$53:$B$189=$C71)*(MC_Dispositivo!$F$36:$BE$36=$BS$1)*(MC_Dispositivo!$F$43:$BE$43=AC$1),MC_Dispositivo!$F$53:$BE$189))</f>
        <v>0</v>
      </c>
      <c r="AD71" s="357" cm="1">
        <f t="array" aca="1" ref="AD71" ca="1">SUM(IF((MC_Dispositivo!$B$53:$B$189=$C71)*(MC_Dispositivo!$F$36:$BE$36=$BS$1)*(MC_Dispositivo!$F$43:$BE$43=AD$1),MC_Dispositivo!$F$53:$BE$189))</f>
        <v>0</v>
      </c>
      <c r="AE71" s="357" cm="1">
        <f t="array" aca="1" ref="AE71" ca="1">SUM(IF((MC_Dispositivo!$B$53:$B$189=$C71)*(MC_Dispositivo!$F$36:$BE$36=$BS$1)*(MC_Dispositivo!$F$43:$BE$43=AE$1),MC_Dispositivo!$F$53:$BE$189))</f>
        <v>0</v>
      </c>
      <c r="AF71" s="357" cm="1">
        <f t="array" aca="1" ref="AF71" ca="1">SUM(IF((MC_Dispositivo!$B$53:$B$189=$C71)*(MC_Dispositivo!$F$36:$BE$36=$BS$1)*(MC_Dispositivo!$F$43:$BE$43=AF$1),MC_Dispositivo!$F$53:$BE$189))</f>
        <v>0</v>
      </c>
      <c r="AG71" s="357" cm="1">
        <f t="array" aca="1" ref="AG71" ca="1">SUM(IF((MC_Dispositivo!$B$53:$B$189=$C71)*(MC_Dispositivo!$F$36:$BE$36=$BS$1)*(MC_Dispositivo!$F$43:$BE$43=AG$1),MC_Dispositivo!$F$53:$BE$189))</f>
        <v>0</v>
      </c>
      <c r="AH71" s="357" cm="1">
        <f t="array" aca="1" ref="AH71" ca="1">SUM(IF((MC_Dispositivo!$B$53:$B$189=$C71)*(MC_Dispositivo!$F$36:$BE$36=$BS$1)*(MC_Dispositivo!$F$43:$BE$43=AH$1),MC_Dispositivo!$F$53:$BE$189))</f>
        <v>0</v>
      </c>
      <c r="AI71" s="357" cm="1">
        <f t="array" aca="1" ref="AI71" ca="1">SUM(IF((MC_Dispositivo!$B$53:$B$189=$C71)*(MC_Dispositivo!$F$36:$BE$36=$BS$1)*(MC_Dispositivo!$F$43:$BE$43=AI$1),MC_Dispositivo!$F$53:$BE$189))</f>
        <v>0</v>
      </c>
      <c r="AJ71" s="357" cm="1">
        <f t="array" aca="1" ref="AJ71" ca="1">SUM(IF((MC_Dispositivo!$B$53:$B$189=$C71)*(MC_Dispositivo!$F$36:$BE$36=$BS$1)*(MC_Dispositivo!$F$43:$BE$43=AJ$1),MC_Dispositivo!$F$53:$BE$189))</f>
        <v>0</v>
      </c>
      <c r="AK71" s="358">
        <f ca="1">IF(A71="","",INDEX([10]TPU!$G:$G,MATCH($A71,[10]TPU!$A:$A,0)))</f>
        <v>2263</v>
      </c>
      <c r="AL71" s="359">
        <f t="shared" ca="1" si="19"/>
        <v>0</v>
      </c>
      <c r="AM71" s="359">
        <f t="shared" ca="1" si="19"/>
        <v>0</v>
      </c>
      <c r="AN71" s="359">
        <f t="shared" ca="1" si="19"/>
        <v>0</v>
      </c>
      <c r="AO71" s="359">
        <f t="shared" ca="1" si="19"/>
        <v>0</v>
      </c>
      <c r="AP71" s="359">
        <f t="shared" ca="1" si="19"/>
        <v>0</v>
      </c>
      <c r="AQ71" s="359">
        <f t="shared" ca="1" si="19"/>
        <v>0</v>
      </c>
      <c r="AR71" s="359">
        <f t="shared" ca="1" si="19"/>
        <v>0</v>
      </c>
      <c r="AS71" s="359">
        <f t="shared" ca="1" si="19"/>
        <v>0</v>
      </c>
      <c r="AT71" s="359">
        <f t="shared" ca="1" si="19"/>
        <v>0</v>
      </c>
      <c r="AU71" s="359">
        <f t="shared" ca="1" si="19"/>
        <v>0</v>
      </c>
      <c r="AV71" s="359">
        <f t="shared" ca="1" si="19"/>
        <v>0</v>
      </c>
      <c r="AW71" s="359">
        <f t="shared" ca="1" si="19"/>
        <v>0</v>
      </c>
      <c r="AX71" s="359">
        <f t="shared" ca="1" si="19"/>
        <v>0</v>
      </c>
      <c r="AY71" s="359">
        <f t="shared" ca="1" si="19"/>
        <v>0</v>
      </c>
      <c r="AZ71" s="359">
        <f t="shared" ca="1" si="19"/>
        <v>0</v>
      </c>
      <c r="BA71" s="359">
        <f t="shared" ref="BA71:BO77" ca="1" si="22">IF($A71="",SUMIFS(BA72:BA120,$C72:$C120,$C71&amp;"*",$A72:$A120,"&lt;&gt;"&amp;""),V71*$AK71)</f>
        <v>0</v>
      </c>
      <c r="BB71" s="359">
        <f t="shared" ca="1" si="22"/>
        <v>0</v>
      </c>
      <c r="BC71" s="359">
        <f t="shared" ca="1" si="22"/>
        <v>0</v>
      </c>
      <c r="BD71" s="359">
        <f t="shared" ca="1" si="22"/>
        <v>0</v>
      </c>
      <c r="BE71" s="359">
        <f t="shared" ca="1" si="22"/>
        <v>0</v>
      </c>
      <c r="BF71" s="359">
        <f t="shared" ca="1" si="22"/>
        <v>0</v>
      </c>
      <c r="BG71" s="359">
        <f t="shared" ca="1" si="22"/>
        <v>0</v>
      </c>
      <c r="BH71" s="359">
        <f t="shared" ca="1" si="22"/>
        <v>0</v>
      </c>
      <c r="BI71" s="359">
        <f t="shared" ca="1" si="22"/>
        <v>0</v>
      </c>
      <c r="BJ71" s="359">
        <f t="shared" ca="1" si="22"/>
        <v>0</v>
      </c>
      <c r="BK71" s="359">
        <f t="shared" ca="1" si="22"/>
        <v>0</v>
      </c>
      <c r="BL71" s="359">
        <f t="shared" ca="1" si="22"/>
        <v>0</v>
      </c>
      <c r="BM71" s="359">
        <f t="shared" ca="1" si="22"/>
        <v>0</v>
      </c>
      <c r="BN71" s="359">
        <f t="shared" ca="1" si="22"/>
        <v>0</v>
      </c>
      <c r="BO71" s="359">
        <f t="shared" ca="1" si="22"/>
        <v>0</v>
      </c>
      <c r="BP71" s="358">
        <f t="shared" ca="1" si="20"/>
        <v>0</v>
      </c>
      <c r="BQ71" s="206"/>
      <c r="BR71" s="234" t="str">
        <f t="shared" si="21"/>
        <v/>
      </c>
    </row>
    <row r="72" spans="1:70" ht="20.100000000000001" customHeight="1" outlineLevel="1" x14ac:dyDescent="0.2">
      <c r="A72" s="354">
        <f ca="1">INDEX(MC_Dispositivo!B:E,MATCH('Quantitativo_MG-262'!C72,MC_Dispositivo!B:B,0),2)</f>
        <v>2003459</v>
      </c>
      <c r="B72" s="354" t="str">
        <f ca="1">INDEX([10]TPU!$B:$B,MATCH($A72,[10]TPU!$A:$A,0))</f>
        <v>SICRO</v>
      </c>
      <c r="C72" s="354" t="s">
        <v>136</v>
      </c>
      <c r="D72" s="355" t="str">
        <f ca="1">INDEX(MC_Dispositivo!B:E,MATCH('Quantitativo_MG-262'!C72,MC_Dispositivo!B:B,0),3)</f>
        <v>Dissipador de energia - DEB 360-414 - areia, brita e pedra de mão comerciais</v>
      </c>
      <c r="E72" s="354" t="str">
        <f ca="1">INDEX(MC_Dispositivo!B:E,MATCH('Quantitativo_MG-262'!C72,MC_Dispositivo!B:B,0),4)</f>
        <v>un</v>
      </c>
      <c r="F72" s="356" cm="1">
        <f t="array" aca="1" ref="F72" ca="1">IF($BS$1="Todos",SUM(IF(($BS$1="todos")*(MC_Dispositivo!$B$54:$B$212=$C72),MC_Dispositivo!$F$54:$BE$212)),SUM(IF((MC_Dispositivo!$F$36:$BE$36=$BS$1)*(MC_Dispositivo!$B$54:$B$212=$C72),MC_Dispositivo!$F$54:$BE$212)))</f>
        <v>0</v>
      </c>
      <c r="G72" s="357" cm="1">
        <f t="array" aca="1" ref="G72" ca="1">SUM(IF((MC_Dispositivo!$B$53:$B$189=$C72)*(MC_Dispositivo!$F$36:$BE$36=$BS$1)*(MC_Dispositivo!$F$43:$BE$43=G$1),MC_Dispositivo!$F$53:$BE$189))</f>
        <v>0</v>
      </c>
      <c r="H72" s="357" cm="1">
        <f t="array" aca="1" ref="H72" ca="1">SUM(IF((MC_Dispositivo!$B$53:$B$189=$C72)*(MC_Dispositivo!$F$36:$BE$36=$BS$1)*(MC_Dispositivo!$F$43:$BE$43=H$1),MC_Dispositivo!$F$53:$BE$189))</f>
        <v>0</v>
      </c>
      <c r="I72" s="357" cm="1">
        <f t="array" aca="1" ref="I72" ca="1">SUM(IF((MC_Dispositivo!$B$53:$B$189=$C72)*(MC_Dispositivo!$F$36:$BE$36=$BS$1)*(MC_Dispositivo!$F$43:$BE$43=I$1),MC_Dispositivo!$F$53:$BE$189))</f>
        <v>0</v>
      </c>
      <c r="J72" s="357" cm="1">
        <f t="array" aca="1" ref="J72" ca="1">SUM(IF((MC_Dispositivo!$B$53:$B$189=$C72)*(MC_Dispositivo!$F$36:$BE$36=$BS$1)*(MC_Dispositivo!$F$43:$BE$43=J$1),MC_Dispositivo!$F$53:$BE$189))</f>
        <v>0</v>
      </c>
      <c r="K72" s="357" cm="1">
        <f t="array" aca="1" ref="K72" ca="1">SUM(IF((MC_Dispositivo!$B$53:$B$189=$C72)*(MC_Dispositivo!$F$36:$BE$36=$BS$1)*(MC_Dispositivo!$F$43:$BE$43=K$1),MC_Dispositivo!$F$53:$BE$189))</f>
        <v>0</v>
      </c>
      <c r="L72" s="357" cm="1">
        <f t="array" aca="1" ref="L72" ca="1">SUM(IF((MC_Dispositivo!$B$53:$B$189=$C72)*(MC_Dispositivo!$F$36:$BE$36=$BS$1)*(MC_Dispositivo!$F$43:$BE$43=L$1),MC_Dispositivo!$F$53:$BE$189))</f>
        <v>0</v>
      </c>
      <c r="M72" s="357" cm="1">
        <f t="array" aca="1" ref="M72" ca="1">SUM(IF((MC_Dispositivo!$B$53:$B$189=$C72)*(MC_Dispositivo!$F$36:$BE$36=$BS$1)*(MC_Dispositivo!$F$43:$BE$43=M$1),MC_Dispositivo!$F$53:$BE$189))</f>
        <v>0</v>
      </c>
      <c r="N72" s="357" cm="1">
        <f t="array" aca="1" ref="N72" ca="1">SUM(IF((MC_Dispositivo!$B$53:$B$189=$C72)*(MC_Dispositivo!$F$36:$BE$36=$BS$1)*(MC_Dispositivo!$F$43:$BE$43=N$1),MC_Dispositivo!$F$53:$BE$189))</f>
        <v>0</v>
      </c>
      <c r="O72" s="357" cm="1">
        <f t="array" aca="1" ref="O72" ca="1">SUM(IF((MC_Dispositivo!$B$53:$B$189=$C72)*(MC_Dispositivo!$F$36:$BE$36=$BS$1)*(MC_Dispositivo!$F$43:$BE$43=O$1),MC_Dispositivo!$F$53:$BE$189))</f>
        <v>0</v>
      </c>
      <c r="P72" s="357" cm="1">
        <f t="array" aca="1" ref="P72" ca="1">SUM(IF((MC_Dispositivo!$B$53:$B$189=$C72)*(MC_Dispositivo!$F$36:$BE$36=$BS$1)*(MC_Dispositivo!$F$43:$BE$43=P$1),MC_Dispositivo!$F$53:$BE$189))</f>
        <v>0</v>
      </c>
      <c r="Q72" s="357" cm="1">
        <f t="array" aca="1" ref="Q72" ca="1">SUM(IF((MC_Dispositivo!$B$53:$B$189=$C72)*(MC_Dispositivo!$F$36:$BE$36=$BS$1)*(MC_Dispositivo!$F$43:$BE$43=Q$1),MC_Dispositivo!$F$53:$BE$189))</f>
        <v>0</v>
      </c>
      <c r="R72" s="357" cm="1">
        <f t="array" aca="1" ref="R72" ca="1">SUM(IF((MC_Dispositivo!$B$53:$B$189=$C72)*(MC_Dispositivo!$F$36:$BE$36=$BS$1)*(MC_Dispositivo!$F$43:$BE$43=R$1),MC_Dispositivo!$F$53:$BE$189))</f>
        <v>0</v>
      </c>
      <c r="S72" s="357" cm="1">
        <f t="array" aca="1" ref="S72" ca="1">SUM(IF((MC_Dispositivo!$B$53:$B$189=$C72)*(MC_Dispositivo!$F$36:$BE$36=$BS$1)*(MC_Dispositivo!$F$43:$BE$43=S$1),MC_Dispositivo!$F$53:$BE$189))</f>
        <v>0</v>
      </c>
      <c r="T72" s="357" cm="1">
        <f t="array" aca="1" ref="T72" ca="1">SUM(IF((MC_Dispositivo!$B$53:$B$189=$C72)*(MC_Dispositivo!$F$36:$BE$36=$BS$1)*(MC_Dispositivo!$F$43:$BE$43=T$1),MC_Dispositivo!$F$53:$BE$189))</f>
        <v>0</v>
      </c>
      <c r="U72" s="357" cm="1">
        <f t="array" aca="1" ref="U72" ca="1">SUM(IF((MC_Dispositivo!$B$53:$B$189=$C72)*(MC_Dispositivo!$F$36:$BE$36=$BS$1)*(MC_Dispositivo!$F$43:$BE$43=U$1),MC_Dispositivo!$F$53:$BE$189))</f>
        <v>0</v>
      </c>
      <c r="V72" s="357" cm="1">
        <f t="array" aca="1" ref="V72" ca="1">SUM(IF((MC_Dispositivo!$B$53:$B$189=$C72)*(MC_Dispositivo!$F$36:$BE$36=$BS$1)*(MC_Dispositivo!$F$43:$BE$43=V$1),MC_Dispositivo!$F$53:$BE$189))</f>
        <v>0</v>
      </c>
      <c r="W72" s="357" cm="1">
        <f t="array" aca="1" ref="W72" ca="1">SUM(IF((MC_Dispositivo!$B$53:$B$189=$C72)*(MC_Dispositivo!$F$36:$BE$36=$BS$1)*(MC_Dispositivo!$F$43:$BE$43=W$1),MC_Dispositivo!$F$53:$BE$189))</f>
        <v>0</v>
      </c>
      <c r="X72" s="357" cm="1">
        <f t="array" aca="1" ref="X72" ca="1">SUM(IF((MC_Dispositivo!$B$53:$B$189=$C72)*(MC_Dispositivo!$F$36:$BE$36=$BS$1)*(MC_Dispositivo!$F$43:$BE$43=X$1),MC_Dispositivo!$F$53:$BE$189))</f>
        <v>0</v>
      </c>
      <c r="Y72" s="357" cm="1">
        <f t="array" aca="1" ref="Y72" ca="1">SUM(IF((MC_Dispositivo!$B$53:$B$189=$C72)*(MC_Dispositivo!$F$36:$BE$36=$BS$1)*(MC_Dispositivo!$F$43:$BE$43=Y$1),MC_Dispositivo!$F$53:$BE$189))</f>
        <v>0</v>
      </c>
      <c r="Z72" s="357" cm="1">
        <f t="array" aca="1" ref="Z72" ca="1">SUM(IF((MC_Dispositivo!$B$53:$B$189=$C72)*(MC_Dispositivo!$F$36:$BE$36=$BS$1)*(MC_Dispositivo!$F$43:$BE$43=Z$1),MC_Dispositivo!$F$53:$BE$189))</f>
        <v>0</v>
      </c>
      <c r="AA72" s="357" cm="1">
        <f t="array" aca="1" ref="AA72" ca="1">SUM(IF((MC_Dispositivo!$B$53:$B$189=$C72)*(MC_Dispositivo!$F$36:$BE$36=$BS$1)*(MC_Dispositivo!$F$43:$BE$43=AA$1),MC_Dispositivo!$F$53:$BE$189))</f>
        <v>0</v>
      </c>
      <c r="AB72" s="357" cm="1">
        <f t="array" aca="1" ref="AB72" ca="1">SUM(IF((MC_Dispositivo!$B$53:$B$189=$C72)*(MC_Dispositivo!$F$36:$BE$36=$BS$1)*(MC_Dispositivo!$F$43:$BE$43=AB$1),MC_Dispositivo!$F$53:$BE$189))</f>
        <v>0</v>
      </c>
      <c r="AC72" s="357" cm="1">
        <f t="array" aca="1" ref="AC72" ca="1">SUM(IF((MC_Dispositivo!$B$53:$B$189=$C72)*(MC_Dispositivo!$F$36:$BE$36=$BS$1)*(MC_Dispositivo!$F$43:$BE$43=AC$1),MC_Dispositivo!$F$53:$BE$189))</f>
        <v>0</v>
      </c>
      <c r="AD72" s="357" cm="1">
        <f t="array" aca="1" ref="AD72" ca="1">SUM(IF((MC_Dispositivo!$B$53:$B$189=$C72)*(MC_Dispositivo!$F$36:$BE$36=$BS$1)*(MC_Dispositivo!$F$43:$BE$43=AD$1),MC_Dispositivo!$F$53:$BE$189))</f>
        <v>0</v>
      </c>
      <c r="AE72" s="357" cm="1">
        <f t="array" aca="1" ref="AE72" ca="1">SUM(IF((MC_Dispositivo!$B$53:$B$189=$C72)*(MC_Dispositivo!$F$36:$BE$36=$BS$1)*(MC_Dispositivo!$F$43:$BE$43=AE$1),MC_Dispositivo!$F$53:$BE$189))</f>
        <v>0</v>
      </c>
      <c r="AF72" s="357" cm="1">
        <f t="array" aca="1" ref="AF72" ca="1">SUM(IF((MC_Dispositivo!$B$53:$B$189=$C72)*(MC_Dispositivo!$F$36:$BE$36=$BS$1)*(MC_Dispositivo!$F$43:$BE$43=AF$1),MC_Dispositivo!$F$53:$BE$189))</f>
        <v>0</v>
      </c>
      <c r="AG72" s="357" cm="1">
        <f t="array" aca="1" ref="AG72" ca="1">SUM(IF((MC_Dispositivo!$B$53:$B$189=$C72)*(MC_Dispositivo!$F$36:$BE$36=$BS$1)*(MC_Dispositivo!$F$43:$BE$43=AG$1),MC_Dispositivo!$F$53:$BE$189))</f>
        <v>0</v>
      </c>
      <c r="AH72" s="357" cm="1">
        <f t="array" aca="1" ref="AH72" ca="1">SUM(IF((MC_Dispositivo!$B$53:$B$189=$C72)*(MC_Dispositivo!$F$36:$BE$36=$BS$1)*(MC_Dispositivo!$F$43:$BE$43=AH$1),MC_Dispositivo!$F$53:$BE$189))</f>
        <v>0</v>
      </c>
      <c r="AI72" s="357" cm="1">
        <f t="array" aca="1" ref="AI72" ca="1">SUM(IF((MC_Dispositivo!$B$53:$B$189=$C72)*(MC_Dispositivo!$F$36:$BE$36=$BS$1)*(MC_Dispositivo!$F$43:$BE$43=AI$1),MC_Dispositivo!$F$53:$BE$189))</f>
        <v>0</v>
      </c>
      <c r="AJ72" s="357" cm="1">
        <f t="array" aca="1" ref="AJ72" ca="1">SUM(IF((MC_Dispositivo!$B$53:$B$189=$C72)*(MC_Dispositivo!$F$36:$BE$36=$BS$1)*(MC_Dispositivo!$F$43:$BE$43=AJ$1),MC_Dispositivo!$F$53:$BE$189))</f>
        <v>0</v>
      </c>
      <c r="AK72" s="358">
        <f ca="1">IF(A72="","",INDEX([10]TPU!$G:$G,MATCH($A72,[10]TPU!$A:$A,0)))</f>
        <v>2909.46</v>
      </c>
      <c r="AL72" s="359">
        <f t="shared" ref="AL72:AZ77" ca="1" si="23">IF($A72="",SUMIFS(AL73:AL121,$C73:$C121,$C72&amp;"*",$A73:$A121,"&lt;&gt;"&amp;""),G72*$AK72)</f>
        <v>0</v>
      </c>
      <c r="AM72" s="359">
        <f t="shared" ca="1" si="23"/>
        <v>0</v>
      </c>
      <c r="AN72" s="359">
        <f t="shared" ca="1" si="23"/>
        <v>0</v>
      </c>
      <c r="AO72" s="359">
        <f t="shared" ca="1" si="23"/>
        <v>0</v>
      </c>
      <c r="AP72" s="359">
        <f t="shared" ca="1" si="23"/>
        <v>0</v>
      </c>
      <c r="AQ72" s="359">
        <f t="shared" ca="1" si="23"/>
        <v>0</v>
      </c>
      <c r="AR72" s="359">
        <f t="shared" ca="1" si="23"/>
        <v>0</v>
      </c>
      <c r="AS72" s="359">
        <f t="shared" ca="1" si="23"/>
        <v>0</v>
      </c>
      <c r="AT72" s="359">
        <f t="shared" ca="1" si="23"/>
        <v>0</v>
      </c>
      <c r="AU72" s="359">
        <f t="shared" ca="1" si="23"/>
        <v>0</v>
      </c>
      <c r="AV72" s="359">
        <f t="shared" ca="1" si="23"/>
        <v>0</v>
      </c>
      <c r="AW72" s="359">
        <f t="shared" ca="1" si="23"/>
        <v>0</v>
      </c>
      <c r="AX72" s="359">
        <f t="shared" ca="1" si="23"/>
        <v>0</v>
      </c>
      <c r="AY72" s="359">
        <f t="shared" ca="1" si="23"/>
        <v>0</v>
      </c>
      <c r="AZ72" s="359">
        <f t="shared" ca="1" si="23"/>
        <v>0</v>
      </c>
      <c r="BA72" s="359">
        <f t="shared" ca="1" si="22"/>
        <v>0</v>
      </c>
      <c r="BB72" s="359">
        <f t="shared" ca="1" si="22"/>
        <v>0</v>
      </c>
      <c r="BC72" s="359">
        <f t="shared" ca="1" si="22"/>
        <v>0</v>
      </c>
      <c r="BD72" s="359">
        <f t="shared" ca="1" si="22"/>
        <v>0</v>
      </c>
      <c r="BE72" s="359">
        <f t="shared" ca="1" si="22"/>
        <v>0</v>
      </c>
      <c r="BF72" s="359">
        <f t="shared" ca="1" si="22"/>
        <v>0</v>
      </c>
      <c r="BG72" s="359">
        <f t="shared" ca="1" si="22"/>
        <v>0</v>
      </c>
      <c r="BH72" s="359">
        <f t="shared" ca="1" si="22"/>
        <v>0</v>
      </c>
      <c r="BI72" s="359">
        <f t="shared" ca="1" si="22"/>
        <v>0</v>
      </c>
      <c r="BJ72" s="359">
        <f t="shared" ca="1" si="22"/>
        <v>0</v>
      </c>
      <c r="BK72" s="359">
        <f t="shared" ca="1" si="22"/>
        <v>0</v>
      </c>
      <c r="BL72" s="359">
        <f t="shared" ca="1" si="22"/>
        <v>0</v>
      </c>
      <c r="BM72" s="359">
        <f t="shared" ca="1" si="22"/>
        <v>0</v>
      </c>
      <c r="BN72" s="359">
        <f t="shared" ca="1" si="22"/>
        <v>0</v>
      </c>
      <c r="BO72" s="359">
        <f t="shared" ca="1" si="22"/>
        <v>0</v>
      </c>
      <c r="BP72" s="358">
        <f t="shared" ca="1" si="20"/>
        <v>0</v>
      </c>
      <c r="BQ72" s="206"/>
      <c r="BR72" s="234" t="str">
        <f t="shared" si="21"/>
        <v/>
      </c>
    </row>
    <row r="73" spans="1:70" ht="20.100000000000001" customHeight="1" outlineLevel="1" x14ac:dyDescent="0.2">
      <c r="A73" s="354">
        <f ca="1">INDEX(MC_Dispositivo!B:E,MATCH('Quantitativo_MG-262'!C73,MC_Dispositivo!B:B,0),2)</f>
        <v>2003461</v>
      </c>
      <c r="B73" s="354" t="str">
        <f ca="1">INDEX([10]TPU!$B:$B,MATCH($A73,[10]TPU!$A:$A,0))</f>
        <v>SICRO</v>
      </c>
      <c r="C73" s="354" t="s">
        <v>137</v>
      </c>
      <c r="D73" s="355" t="str">
        <f ca="1">INDEX(MC_Dispositivo!B:E,MATCH('Quantitativo_MG-262'!C73,MC_Dispositivo!B:B,0),3)</f>
        <v>Dissipador de energia - DEB 450-551 - areia, brita e pedra de mão comerciais</v>
      </c>
      <c r="E73" s="354" t="str">
        <f ca="1">INDEX(MC_Dispositivo!B:E,MATCH('Quantitativo_MG-262'!C73,MC_Dispositivo!B:B,0),4)</f>
        <v>un</v>
      </c>
      <c r="F73" s="356" cm="1">
        <f t="array" aca="1" ref="F73" ca="1">IF($BS$1="Todos",SUM(IF(($BS$1="todos")*(MC_Dispositivo!$B$54:$B$212=$C73),MC_Dispositivo!$F$54:$BE$212)),SUM(IF((MC_Dispositivo!$F$36:$BE$36=$BS$1)*(MC_Dispositivo!$B$54:$B$212=$C73),MC_Dispositivo!$F$54:$BE$212)))</f>
        <v>0</v>
      </c>
      <c r="G73" s="357" cm="1">
        <f t="array" aca="1" ref="G73" ca="1">SUM(IF((MC_Dispositivo!$B$53:$B$189=$C73)*(MC_Dispositivo!$F$36:$BE$36=$BS$1)*(MC_Dispositivo!$F$43:$BE$43=G$1),MC_Dispositivo!$F$53:$BE$189))</f>
        <v>0</v>
      </c>
      <c r="H73" s="357" cm="1">
        <f t="array" aca="1" ref="H73" ca="1">SUM(IF((MC_Dispositivo!$B$53:$B$189=$C73)*(MC_Dispositivo!$F$36:$BE$36=$BS$1)*(MC_Dispositivo!$F$43:$BE$43=H$1),MC_Dispositivo!$F$53:$BE$189))</f>
        <v>0</v>
      </c>
      <c r="I73" s="357" cm="1">
        <f t="array" aca="1" ref="I73" ca="1">SUM(IF((MC_Dispositivo!$B$53:$B$189=$C73)*(MC_Dispositivo!$F$36:$BE$36=$BS$1)*(MC_Dispositivo!$F$43:$BE$43=I$1),MC_Dispositivo!$F$53:$BE$189))</f>
        <v>0</v>
      </c>
      <c r="J73" s="357" cm="1">
        <f t="array" aca="1" ref="J73" ca="1">SUM(IF((MC_Dispositivo!$B$53:$B$189=$C73)*(MC_Dispositivo!$F$36:$BE$36=$BS$1)*(MC_Dispositivo!$F$43:$BE$43=J$1),MC_Dispositivo!$F$53:$BE$189))</f>
        <v>0</v>
      </c>
      <c r="K73" s="357" cm="1">
        <f t="array" aca="1" ref="K73" ca="1">SUM(IF((MC_Dispositivo!$B$53:$B$189=$C73)*(MC_Dispositivo!$F$36:$BE$36=$BS$1)*(MC_Dispositivo!$F$43:$BE$43=K$1),MC_Dispositivo!$F$53:$BE$189))</f>
        <v>0</v>
      </c>
      <c r="L73" s="357" cm="1">
        <f t="array" aca="1" ref="L73" ca="1">SUM(IF((MC_Dispositivo!$B$53:$B$189=$C73)*(MC_Dispositivo!$F$36:$BE$36=$BS$1)*(MC_Dispositivo!$F$43:$BE$43=L$1),MC_Dispositivo!$F$53:$BE$189))</f>
        <v>0</v>
      </c>
      <c r="M73" s="357" cm="1">
        <f t="array" aca="1" ref="M73" ca="1">SUM(IF((MC_Dispositivo!$B$53:$B$189=$C73)*(MC_Dispositivo!$F$36:$BE$36=$BS$1)*(MC_Dispositivo!$F$43:$BE$43=M$1),MC_Dispositivo!$F$53:$BE$189))</f>
        <v>0</v>
      </c>
      <c r="N73" s="357" cm="1">
        <f t="array" aca="1" ref="N73" ca="1">SUM(IF((MC_Dispositivo!$B$53:$B$189=$C73)*(MC_Dispositivo!$F$36:$BE$36=$BS$1)*(MC_Dispositivo!$F$43:$BE$43=N$1),MC_Dispositivo!$F$53:$BE$189))</f>
        <v>0</v>
      </c>
      <c r="O73" s="357" cm="1">
        <f t="array" aca="1" ref="O73" ca="1">SUM(IF((MC_Dispositivo!$B$53:$B$189=$C73)*(MC_Dispositivo!$F$36:$BE$36=$BS$1)*(MC_Dispositivo!$F$43:$BE$43=O$1),MC_Dispositivo!$F$53:$BE$189))</f>
        <v>0</v>
      </c>
      <c r="P73" s="357" cm="1">
        <f t="array" aca="1" ref="P73" ca="1">SUM(IF((MC_Dispositivo!$B$53:$B$189=$C73)*(MC_Dispositivo!$F$36:$BE$36=$BS$1)*(MC_Dispositivo!$F$43:$BE$43=P$1),MC_Dispositivo!$F$53:$BE$189))</f>
        <v>0</v>
      </c>
      <c r="Q73" s="357" cm="1">
        <f t="array" aca="1" ref="Q73" ca="1">SUM(IF((MC_Dispositivo!$B$53:$B$189=$C73)*(MC_Dispositivo!$F$36:$BE$36=$BS$1)*(MC_Dispositivo!$F$43:$BE$43=Q$1),MC_Dispositivo!$F$53:$BE$189))</f>
        <v>0</v>
      </c>
      <c r="R73" s="357" cm="1">
        <f t="array" aca="1" ref="R73" ca="1">SUM(IF((MC_Dispositivo!$B$53:$B$189=$C73)*(MC_Dispositivo!$F$36:$BE$36=$BS$1)*(MC_Dispositivo!$F$43:$BE$43=R$1),MC_Dispositivo!$F$53:$BE$189))</f>
        <v>0</v>
      </c>
      <c r="S73" s="357" cm="1">
        <f t="array" aca="1" ref="S73" ca="1">SUM(IF((MC_Dispositivo!$B$53:$B$189=$C73)*(MC_Dispositivo!$F$36:$BE$36=$BS$1)*(MC_Dispositivo!$F$43:$BE$43=S$1),MC_Dispositivo!$F$53:$BE$189))</f>
        <v>0</v>
      </c>
      <c r="T73" s="357" cm="1">
        <f t="array" aca="1" ref="T73" ca="1">SUM(IF((MC_Dispositivo!$B$53:$B$189=$C73)*(MC_Dispositivo!$F$36:$BE$36=$BS$1)*(MC_Dispositivo!$F$43:$BE$43=T$1),MC_Dispositivo!$F$53:$BE$189))</f>
        <v>0</v>
      </c>
      <c r="U73" s="357" cm="1">
        <f t="array" aca="1" ref="U73" ca="1">SUM(IF((MC_Dispositivo!$B$53:$B$189=$C73)*(MC_Dispositivo!$F$36:$BE$36=$BS$1)*(MC_Dispositivo!$F$43:$BE$43=U$1),MC_Dispositivo!$F$53:$BE$189))</f>
        <v>0</v>
      </c>
      <c r="V73" s="357" cm="1">
        <f t="array" aca="1" ref="V73" ca="1">SUM(IF((MC_Dispositivo!$B$53:$B$189=$C73)*(MC_Dispositivo!$F$36:$BE$36=$BS$1)*(MC_Dispositivo!$F$43:$BE$43=V$1),MC_Dispositivo!$F$53:$BE$189))</f>
        <v>0</v>
      </c>
      <c r="W73" s="357" cm="1">
        <f t="array" aca="1" ref="W73" ca="1">SUM(IF((MC_Dispositivo!$B$53:$B$189=$C73)*(MC_Dispositivo!$F$36:$BE$36=$BS$1)*(MC_Dispositivo!$F$43:$BE$43=W$1),MC_Dispositivo!$F$53:$BE$189))</f>
        <v>0</v>
      </c>
      <c r="X73" s="357" cm="1">
        <f t="array" aca="1" ref="X73" ca="1">SUM(IF((MC_Dispositivo!$B$53:$B$189=$C73)*(MC_Dispositivo!$F$36:$BE$36=$BS$1)*(MC_Dispositivo!$F$43:$BE$43=X$1),MC_Dispositivo!$F$53:$BE$189))</f>
        <v>0</v>
      </c>
      <c r="Y73" s="357" cm="1">
        <f t="array" aca="1" ref="Y73" ca="1">SUM(IF((MC_Dispositivo!$B$53:$B$189=$C73)*(MC_Dispositivo!$F$36:$BE$36=$BS$1)*(MC_Dispositivo!$F$43:$BE$43=Y$1),MC_Dispositivo!$F$53:$BE$189))</f>
        <v>0</v>
      </c>
      <c r="Z73" s="357" cm="1">
        <f t="array" aca="1" ref="Z73" ca="1">SUM(IF((MC_Dispositivo!$B$53:$B$189=$C73)*(MC_Dispositivo!$F$36:$BE$36=$BS$1)*(MC_Dispositivo!$F$43:$BE$43=Z$1),MC_Dispositivo!$F$53:$BE$189))</f>
        <v>0</v>
      </c>
      <c r="AA73" s="357" cm="1">
        <f t="array" aca="1" ref="AA73" ca="1">SUM(IF((MC_Dispositivo!$B$53:$B$189=$C73)*(MC_Dispositivo!$F$36:$BE$36=$BS$1)*(MC_Dispositivo!$F$43:$BE$43=AA$1),MC_Dispositivo!$F$53:$BE$189))</f>
        <v>0</v>
      </c>
      <c r="AB73" s="357" cm="1">
        <f t="array" aca="1" ref="AB73" ca="1">SUM(IF((MC_Dispositivo!$B$53:$B$189=$C73)*(MC_Dispositivo!$F$36:$BE$36=$BS$1)*(MC_Dispositivo!$F$43:$BE$43=AB$1),MC_Dispositivo!$F$53:$BE$189))</f>
        <v>0</v>
      </c>
      <c r="AC73" s="357" cm="1">
        <f t="array" aca="1" ref="AC73" ca="1">SUM(IF((MC_Dispositivo!$B$53:$B$189=$C73)*(MC_Dispositivo!$F$36:$BE$36=$BS$1)*(MC_Dispositivo!$F$43:$BE$43=AC$1),MC_Dispositivo!$F$53:$BE$189))</f>
        <v>0</v>
      </c>
      <c r="AD73" s="357" cm="1">
        <f t="array" aca="1" ref="AD73" ca="1">SUM(IF((MC_Dispositivo!$B$53:$B$189=$C73)*(MC_Dispositivo!$F$36:$BE$36=$BS$1)*(MC_Dispositivo!$F$43:$BE$43=AD$1),MC_Dispositivo!$F$53:$BE$189))</f>
        <v>0</v>
      </c>
      <c r="AE73" s="357" cm="1">
        <f t="array" aca="1" ref="AE73" ca="1">SUM(IF((MC_Dispositivo!$B$53:$B$189=$C73)*(MC_Dispositivo!$F$36:$BE$36=$BS$1)*(MC_Dispositivo!$F$43:$BE$43=AE$1),MC_Dispositivo!$F$53:$BE$189))</f>
        <v>0</v>
      </c>
      <c r="AF73" s="357" cm="1">
        <f t="array" aca="1" ref="AF73" ca="1">SUM(IF((MC_Dispositivo!$B$53:$B$189=$C73)*(MC_Dispositivo!$F$36:$BE$36=$BS$1)*(MC_Dispositivo!$F$43:$BE$43=AF$1),MC_Dispositivo!$F$53:$BE$189))</f>
        <v>0</v>
      </c>
      <c r="AG73" s="357" cm="1">
        <f t="array" aca="1" ref="AG73" ca="1">SUM(IF((MC_Dispositivo!$B$53:$B$189=$C73)*(MC_Dispositivo!$F$36:$BE$36=$BS$1)*(MC_Dispositivo!$F$43:$BE$43=AG$1),MC_Dispositivo!$F$53:$BE$189))</f>
        <v>0</v>
      </c>
      <c r="AH73" s="357" cm="1">
        <f t="array" aca="1" ref="AH73" ca="1">SUM(IF((MC_Dispositivo!$B$53:$B$189=$C73)*(MC_Dispositivo!$F$36:$BE$36=$BS$1)*(MC_Dispositivo!$F$43:$BE$43=AH$1),MC_Dispositivo!$F$53:$BE$189))</f>
        <v>0</v>
      </c>
      <c r="AI73" s="357" cm="1">
        <f t="array" aca="1" ref="AI73" ca="1">SUM(IF((MC_Dispositivo!$B$53:$B$189=$C73)*(MC_Dispositivo!$F$36:$BE$36=$BS$1)*(MC_Dispositivo!$F$43:$BE$43=AI$1),MC_Dispositivo!$F$53:$BE$189))</f>
        <v>0</v>
      </c>
      <c r="AJ73" s="357" cm="1">
        <f t="array" aca="1" ref="AJ73" ca="1">SUM(IF((MC_Dispositivo!$B$53:$B$189=$C73)*(MC_Dispositivo!$F$36:$BE$36=$BS$1)*(MC_Dispositivo!$F$43:$BE$43=AJ$1),MC_Dispositivo!$F$53:$BE$189))</f>
        <v>0</v>
      </c>
      <c r="AK73" s="358">
        <f ca="1">IF(A73="","",INDEX([10]TPU!$G:$G,MATCH($A73,[10]TPU!$A:$A,0)))</f>
        <v>4462.3500000000004</v>
      </c>
      <c r="AL73" s="359">
        <f t="shared" ca="1" si="23"/>
        <v>0</v>
      </c>
      <c r="AM73" s="359">
        <f t="shared" ca="1" si="23"/>
        <v>0</v>
      </c>
      <c r="AN73" s="359">
        <f t="shared" ca="1" si="23"/>
        <v>0</v>
      </c>
      <c r="AO73" s="359">
        <f t="shared" ca="1" si="23"/>
        <v>0</v>
      </c>
      <c r="AP73" s="359">
        <f t="shared" ca="1" si="23"/>
        <v>0</v>
      </c>
      <c r="AQ73" s="359">
        <f t="shared" ca="1" si="23"/>
        <v>0</v>
      </c>
      <c r="AR73" s="359">
        <f t="shared" ca="1" si="23"/>
        <v>0</v>
      </c>
      <c r="AS73" s="359">
        <f t="shared" ca="1" si="23"/>
        <v>0</v>
      </c>
      <c r="AT73" s="359">
        <f t="shared" ca="1" si="23"/>
        <v>0</v>
      </c>
      <c r="AU73" s="359">
        <f t="shared" ca="1" si="23"/>
        <v>0</v>
      </c>
      <c r="AV73" s="359">
        <f t="shared" ca="1" si="23"/>
        <v>0</v>
      </c>
      <c r="AW73" s="359">
        <f t="shared" ca="1" si="23"/>
        <v>0</v>
      </c>
      <c r="AX73" s="359">
        <f t="shared" ca="1" si="23"/>
        <v>0</v>
      </c>
      <c r="AY73" s="359">
        <f t="shared" ca="1" si="23"/>
        <v>0</v>
      </c>
      <c r="AZ73" s="359">
        <f t="shared" ca="1" si="23"/>
        <v>0</v>
      </c>
      <c r="BA73" s="359">
        <f t="shared" ca="1" si="22"/>
        <v>0</v>
      </c>
      <c r="BB73" s="359">
        <f t="shared" ca="1" si="22"/>
        <v>0</v>
      </c>
      <c r="BC73" s="359">
        <f t="shared" ca="1" si="22"/>
        <v>0</v>
      </c>
      <c r="BD73" s="359">
        <f t="shared" ca="1" si="22"/>
        <v>0</v>
      </c>
      <c r="BE73" s="359">
        <f t="shared" ca="1" si="22"/>
        <v>0</v>
      </c>
      <c r="BF73" s="359">
        <f t="shared" ca="1" si="22"/>
        <v>0</v>
      </c>
      <c r="BG73" s="359">
        <f t="shared" ca="1" si="22"/>
        <v>0</v>
      </c>
      <c r="BH73" s="359">
        <f t="shared" ca="1" si="22"/>
        <v>0</v>
      </c>
      <c r="BI73" s="359">
        <f t="shared" ca="1" si="22"/>
        <v>0</v>
      </c>
      <c r="BJ73" s="359">
        <f t="shared" ca="1" si="22"/>
        <v>0</v>
      </c>
      <c r="BK73" s="359">
        <f t="shared" ca="1" si="22"/>
        <v>0</v>
      </c>
      <c r="BL73" s="359">
        <f t="shared" ca="1" si="22"/>
        <v>0</v>
      </c>
      <c r="BM73" s="359">
        <f t="shared" ca="1" si="22"/>
        <v>0</v>
      </c>
      <c r="BN73" s="359">
        <f t="shared" ca="1" si="22"/>
        <v>0</v>
      </c>
      <c r="BO73" s="359">
        <f t="shared" ca="1" si="22"/>
        <v>0</v>
      </c>
      <c r="BP73" s="358">
        <f t="shared" ca="1" si="20"/>
        <v>0</v>
      </c>
      <c r="BQ73" s="206"/>
      <c r="BR73" s="234" t="str">
        <f t="shared" si="21"/>
        <v/>
      </c>
    </row>
    <row r="74" spans="1:70" ht="20.100000000000001" customHeight="1" outlineLevel="1" x14ac:dyDescent="0.2">
      <c r="A74" s="354" t="str">
        <f ca="1">INDEX(MC_Dispositivo!B:E,MATCH('Quantitativo_MG-262'!C74,MC_Dispositivo!B:B,0),2)</f>
        <v>ED-51106</v>
      </c>
      <c r="B74" s="354" t="str">
        <f ca="1">INDEX([10]TPU!$B:$B,MATCH($A74,[10]TPU!$A:$A,0))</f>
        <v>SICOR</v>
      </c>
      <c r="C74" s="354" t="s">
        <v>139</v>
      </c>
      <c r="D74" s="355" t="str">
        <f ca="1">INDEX(MC_Dispositivo!B:E,MATCH('Quantitativo_MG-262'!C74,MC_Dispositivo!B:B,0),3)</f>
        <v>escavação mecânica em material de 2ª categoria, inclusive carga em caminhão, exclusive transporte e descarga</v>
      </c>
      <c r="E74" s="354" t="str">
        <f ca="1">INDEX(MC_Dispositivo!B:E,MATCH('Quantitativo_MG-262'!C74,MC_Dispositivo!B:B,0),4)</f>
        <v>m3</v>
      </c>
      <c r="F74" s="356" cm="1">
        <f t="array" aca="1" ref="F74" ca="1">IF($BS$1="Todos",SUM(IF(($BS$1="todos")*(MC_Dispositivo!$B$54:$B$212=$C74),MC_Dispositivo!$F$54:$BE$212)),SUM(IF((MC_Dispositivo!$F$36:$BE$36=$BS$1)*(MC_Dispositivo!$B$54:$B$212=$C74),MC_Dispositivo!$F$54:$BE$212)))</f>
        <v>2109</v>
      </c>
      <c r="G74" s="357" cm="1">
        <f t="array" aca="1" ref="G74" ca="1">SUM(IF((MC_Dispositivo!$B$53:$B$189=$C74)*(MC_Dispositivo!$F$36:$BE$36=$BS$1)*(MC_Dispositivo!$F$43:$BE$43=G$1),MC_Dispositivo!$F$53:$BE$189))</f>
        <v>0</v>
      </c>
      <c r="H74" s="357" cm="1">
        <f t="array" aca="1" ref="H74" ca="1">SUM(IF((MC_Dispositivo!$B$53:$B$189=$C74)*(MC_Dispositivo!$F$36:$BE$36=$BS$1)*(MC_Dispositivo!$F$43:$BE$43=H$1),MC_Dispositivo!$F$53:$BE$189))</f>
        <v>0</v>
      </c>
      <c r="I74" s="357" cm="1">
        <f t="array" aca="1" ref="I74" ca="1">SUM(IF((MC_Dispositivo!$B$53:$B$189=$C74)*(MC_Dispositivo!$F$36:$BE$36=$BS$1)*(MC_Dispositivo!$F$43:$BE$43=I$1),MC_Dispositivo!$F$53:$BE$189))</f>
        <v>999</v>
      </c>
      <c r="J74" s="357" cm="1">
        <f t="array" aca="1" ref="J74" ca="1">SUM(IF((MC_Dispositivo!$B$53:$B$189=$C74)*(MC_Dispositivo!$F$36:$BE$36=$BS$1)*(MC_Dispositivo!$F$43:$BE$43=J$1),MC_Dispositivo!$F$53:$BE$189))</f>
        <v>277.5</v>
      </c>
      <c r="K74" s="357" cm="1">
        <f t="array" aca="1" ref="K74" ca="1">SUM(IF((MC_Dispositivo!$B$53:$B$189=$C74)*(MC_Dispositivo!$F$36:$BE$36=$BS$1)*(MC_Dispositivo!$F$43:$BE$43=K$1),MC_Dispositivo!$F$53:$BE$189))</f>
        <v>555</v>
      </c>
      <c r="L74" s="357" cm="1">
        <f t="array" aca="1" ref="L74" ca="1">SUM(IF((MC_Dispositivo!$B$53:$B$189=$C74)*(MC_Dispositivo!$F$36:$BE$36=$BS$1)*(MC_Dispositivo!$F$43:$BE$43=L$1),MC_Dispositivo!$F$53:$BE$189))</f>
        <v>277.5</v>
      </c>
      <c r="M74" s="357" cm="1">
        <f t="array" aca="1" ref="M74" ca="1">SUM(IF((MC_Dispositivo!$B$53:$B$189=$C74)*(MC_Dispositivo!$F$36:$BE$36=$BS$1)*(MC_Dispositivo!$F$43:$BE$43=M$1),MC_Dispositivo!$F$53:$BE$189))</f>
        <v>0</v>
      </c>
      <c r="N74" s="357" cm="1">
        <f t="array" aca="1" ref="N74" ca="1">SUM(IF((MC_Dispositivo!$B$53:$B$189=$C74)*(MC_Dispositivo!$F$36:$BE$36=$BS$1)*(MC_Dispositivo!$F$43:$BE$43=N$1),MC_Dispositivo!$F$53:$BE$189))</f>
        <v>0</v>
      </c>
      <c r="O74" s="357" cm="1">
        <f t="array" aca="1" ref="O74" ca="1">SUM(IF((MC_Dispositivo!$B$53:$B$189=$C74)*(MC_Dispositivo!$F$36:$BE$36=$BS$1)*(MC_Dispositivo!$F$43:$BE$43=O$1),MC_Dispositivo!$F$53:$BE$189))</f>
        <v>0</v>
      </c>
      <c r="P74" s="357" cm="1">
        <f t="array" aca="1" ref="P74" ca="1">SUM(IF((MC_Dispositivo!$B$53:$B$189=$C74)*(MC_Dispositivo!$F$36:$BE$36=$BS$1)*(MC_Dispositivo!$F$43:$BE$43=P$1),MC_Dispositivo!$F$53:$BE$189))</f>
        <v>0</v>
      </c>
      <c r="Q74" s="357" cm="1">
        <f t="array" aca="1" ref="Q74" ca="1">SUM(IF((MC_Dispositivo!$B$53:$B$189=$C74)*(MC_Dispositivo!$F$36:$BE$36=$BS$1)*(MC_Dispositivo!$F$43:$BE$43=Q$1),MC_Dispositivo!$F$53:$BE$189))</f>
        <v>0</v>
      </c>
      <c r="R74" s="357" cm="1">
        <f t="array" aca="1" ref="R74" ca="1">SUM(IF((MC_Dispositivo!$B$53:$B$189=$C74)*(MC_Dispositivo!$F$36:$BE$36=$BS$1)*(MC_Dispositivo!$F$43:$BE$43=R$1),MC_Dispositivo!$F$53:$BE$189))</f>
        <v>0</v>
      </c>
      <c r="S74" s="357" cm="1">
        <f t="array" aca="1" ref="S74" ca="1">SUM(IF((MC_Dispositivo!$B$53:$B$189=$C74)*(MC_Dispositivo!$F$36:$BE$36=$BS$1)*(MC_Dispositivo!$F$43:$BE$43=S$1),MC_Dispositivo!$F$53:$BE$189))</f>
        <v>0</v>
      </c>
      <c r="T74" s="357" cm="1">
        <f t="array" aca="1" ref="T74" ca="1">SUM(IF((MC_Dispositivo!$B$53:$B$189=$C74)*(MC_Dispositivo!$F$36:$BE$36=$BS$1)*(MC_Dispositivo!$F$43:$BE$43=T$1),MC_Dispositivo!$F$53:$BE$189))</f>
        <v>0</v>
      </c>
      <c r="U74" s="357" cm="1">
        <f t="array" aca="1" ref="U74" ca="1">SUM(IF((MC_Dispositivo!$B$53:$B$189=$C74)*(MC_Dispositivo!$F$36:$BE$36=$BS$1)*(MC_Dispositivo!$F$43:$BE$43=U$1),MC_Dispositivo!$F$53:$BE$189))</f>
        <v>0</v>
      </c>
      <c r="V74" s="357" cm="1">
        <f t="array" aca="1" ref="V74" ca="1">SUM(IF((MC_Dispositivo!$B$53:$B$189=$C74)*(MC_Dispositivo!$F$36:$BE$36=$BS$1)*(MC_Dispositivo!$F$43:$BE$43=V$1),MC_Dispositivo!$F$53:$BE$189))</f>
        <v>0</v>
      </c>
      <c r="W74" s="357" cm="1">
        <f t="array" aca="1" ref="W74" ca="1">SUM(IF((MC_Dispositivo!$B$53:$B$189=$C74)*(MC_Dispositivo!$F$36:$BE$36=$BS$1)*(MC_Dispositivo!$F$43:$BE$43=W$1),MC_Dispositivo!$F$53:$BE$189))</f>
        <v>0</v>
      </c>
      <c r="X74" s="357" cm="1">
        <f t="array" aca="1" ref="X74" ca="1">SUM(IF((MC_Dispositivo!$B$53:$B$189=$C74)*(MC_Dispositivo!$F$36:$BE$36=$BS$1)*(MC_Dispositivo!$F$43:$BE$43=X$1),MC_Dispositivo!$F$53:$BE$189))</f>
        <v>0</v>
      </c>
      <c r="Y74" s="357" cm="1">
        <f t="array" aca="1" ref="Y74" ca="1">SUM(IF((MC_Dispositivo!$B$53:$B$189=$C74)*(MC_Dispositivo!$F$36:$BE$36=$BS$1)*(MC_Dispositivo!$F$43:$BE$43=Y$1),MC_Dispositivo!$F$53:$BE$189))</f>
        <v>0</v>
      </c>
      <c r="Z74" s="357" cm="1">
        <f t="array" aca="1" ref="Z74" ca="1">SUM(IF((MC_Dispositivo!$B$53:$B$189=$C74)*(MC_Dispositivo!$F$36:$BE$36=$BS$1)*(MC_Dispositivo!$F$43:$BE$43=Z$1),MC_Dispositivo!$F$53:$BE$189))</f>
        <v>0</v>
      </c>
      <c r="AA74" s="357" cm="1">
        <f t="array" aca="1" ref="AA74" ca="1">SUM(IF((MC_Dispositivo!$B$53:$B$189=$C74)*(MC_Dispositivo!$F$36:$BE$36=$BS$1)*(MC_Dispositivo!$F$43:$BE$43=AA$1),MC_Dispositivo!$F$53:$BE$189))</f>
        <v>0</v>
      </c>
      <c r="AB74" s="357" cm="1">
        <f t="array" aca="1" ref="AB74" ca="1">SUM(IF((MC_Dispositivo!$B$53:$B$189=$C74)*(MC_Dispositivo!$F$36:$BE$36=$BS$1)*(MC_Dispositivo!$F$43:$BE$43=AB$1),MC_Dispositivo!$F$53:$BE$189))</f>
        <v>0</v>
      </c>
      <c r="AC74" s="357" cm="1">
        <f t="array" aca="1" ref="AC74" ca="1">SUM(IF((MC_Dispositivo!$B$53:$B$189=$C74)*(MC_Dispositivo!$F$36:$BE$36=$BS$1)*(MC_Dispositivo!$F$43:$BE$43=AC$1),MC_Dispositivo!$F$53:$BE$189))</f>
        <v>0</v>
      </c>
      <c r="AD74" s="357" cm="1">
        <f t="array" aca="1" ref="AD74" ca="1">SUM(IF((MC_Dispositivo!$B$53:$B$189=$C74)*(MC_Dispositivo!$F$36:$BE$36=$BS$1)*(MC_Dispositivo!$F$43:$BE$43=AD$1),MC_Dispositivo!$F$53:$BE$189))</f>
        <v>0</v>
      </c>
      <c r="AE74" s="357" cm="1">
        <f t="array" aca="1" ref="AE74" ca="1">SUM(IF((MC_Dispositivo!$B$53:$B$189=$C74)*(MC_Dispositivo!$F$36:$BE$36=$BS$1)*(MC_Dispositivo!$F$43:$BE$43=AE$1),MC_Dispositivo!$F$53:$BE$189))</f>
        <v>0</v>
      </c>
      <c r="AF74" s="357" cm="1">
        <f t="array" aca="1" ref="AF74" ca="1">SUM(IF((MC_Dispositivo!$B$53:$B$189=$C74)*(MC_Dispositivo!$F$36:$BE$36=$BS$1)*(MC_Dispositivo!$F$43:$BE$43=AF$1),MC_Dispositivo!$F$53:$BE$189))</f>
        <v>0</v>
      </c>
      <c r="AG74" s="357" cm="1">
        <f t="array" aca="1" ref="AG74" ca="1">SUM(IF((MC_Dispositivo!$B$53:$B$189=$C74)*(MC_Dispositivo!$F$36:$BE$36=$BS$1)*(MC_Dispositivo!$F$43:$BE$43=AG$1),MC_Dispositivo!$F$53:$BE$189))</f>
        <v>0</v>
      </c>
      <c r="AH74" s="357" cm="1">
        <f t="array" aca="1" ref="AH74" ca="1">SUM(IF((MC_Dispositivo!$B$53:$B$189=$C74)*(MC_Dispositivo!$F$36:$BE$36=$BS$1)*(MC_Dispositivo!$F$43:$BE$43=AH$1),MC_Dispositivo!$F$53:$BE$189))</f>
        <v>0</v>
      </c>
      <c r="AI74" s="357" cm="1">
        <f t="array" aca="1" ref="AI74" ca="1">SUM(IF((MC_Dispositivo!$B$53:$B$189=$C74)*(MC_Dispositivo!$F$36:$BE$36=$BS$1)*(MC_Dispositivo!$F$43:$BE$43=AI$1),MC_Dispositivo!$F$53:$BE$189))</f>
        <v>0</v>
      </c>
      <c r="AJ74" s="357" cm="1">
        <f t="array" aca="1" ref="AJ74" ca="1">SUM(IF((MC_Dispositivo!$B$53:$B$189=$C74)*(MC_Dispositivo!$F$36:$BE$36=$BS$1)*(MC_Dispositivo!$F$43:$BE$43=AJ$1),MC_Dispositivo!$F$53:$BE$189))</f>
        <v>0</v>
      </c>
      <c r="AK74" s="358">
        <f ca="1">IF(A74="","",INDEX([10]TPU!$G:$G,MATCH($A74,[10]TPU!$A:$A,0)))</f>
        <v>11.05</v>
      </c>
      <c r="AL74" s="359">
        <f t="shared" ca="1" si="23"/>
        <v>0</v>
      </c>
      <c r="AM74" s="359">
        <f t="shared" ca="1" si="23"/>
        <v>0</v>
      </c>
      <c r="AN74" s="359">
        <f t="shared" ca="1" si="23"/>
        <v>11038.95</v>
      </c>
      <c r="AO74" s="359">
        <f t="shared" ca="1" si="23"/>
        <v>3066.375</v>
      </c>
      <c r="AP74" s="359">
        <f t="shared" ca="1" si="23"/>
        <v>6132.75</v>
      </c>
      <c r="AQ74" s="359">
        <f t="shared" ca="1" si="23"/>
        <v>3066.375</v>
      </c>
      <c r="AR74" s="359">
        <f t="shared" ca="1" si="23"/>
        <v>0</v>
      </c>
      <c r="AS74" s="359">
        <f t="shared" ca="1" si="23"/>
        <v>0</v>
      </c>
      <c r="AT74" s="359">
        <f t="shared" ca="1" si="23"/>
        <v>0</v>
      </c>
      <c r="AU74" s="359">
        <f t="shared" ca="1" si="23"/>
        <v>0</v>
      </c>
      <c r="AV74" s="359">
        <f t="shared" ca="1" si="23"/>
        <v>0</v>
      </c>
      <c r="AW74" s="359">
        <f t="shared" ca="1" si="23"/>
        <v>0</v>
      </c>
      <c r="AX74" s="359">
        <f t="shared" ca="1" si="23"/>
        <v>0</v>
      </c>
      <c r="AY74" s="359">
        <f t="shared" ca="1" si="23"/>
        <v>0</v>
      </c>
      <c r="AZ74" s="359">
        <f t="shared" ca="1" si="23"/>
        <v>0</v>
      </c>
      <c r="BA74" s="359">
        <f t="shared" ca="1" si="22"/>
        <v>0</v>
      </c>
      <c r="BB74" s="359">
        <f t="shared" ca="1" si="22"/>
        <v>0</v>
      </c>
      <c r="BC74" s="359">
        <f t="shared" ca="1" si="22"/>
        <v>0</v>
      </c>
      <c r="BD74" s="359">
        <f t="shared" ca="1" si="22"/>
        <v>0</v>
      </c>
      <c r="BE74" s="359">
        <f t="shared" ca="1" si="22"/>
        <v>0</v>
      </c>
      <c r="BF74" s="359">
        <f t="shared" ca="1" si="22"/>
        <v>0</v>
      </c>
      <c r="BG74" s="359">
        <f t="shared" ca="1" si="22"/>
        <v>0</v>
      </c>
      <c r="BH74" s="359">
        <f t="shared" ca="1" si="22"/>
        <v>0</v>
      </c>
      <c r="BI74" s="359">
        <f t="shared" ca="1" si="22"/>
        <v>0</v>
      </c>
      <c r="BJ74" s="359">
        <f t="shared" ca="1" si="22"/>
        <v>0</v>
      </c>
      <c r="BK74" s="359">
        <f t="shared" ca="1" si="22"/>
        <v>0</v>
      </c>
      <c r="BL74" s="359">
        <f t="shared" ca="1" si="22"/>
        <v>0</v>
      </c>
      <c r="BM74" s="359">
        <f t="shared" ca="1" si="22"/>
        <v>0</v>
      </c>
      <c r="BN74" s="359">
        <f t="shared" ca="1" si="22"/>
        <v>0</v>
      </c>
      <c r="BO74" s="359">
        <f t="shared" ca="1" si="22"/>
        <v>0</v>
      </c>
      <c r="BP74" s="358">
        <f t="shared" ca="1" si="20"/>
        <v>23304.45</v>
      </c>
      <c r="BQ74" s="206"/>
      <c r="BR74" s="234" t="str">
        <f t="shared" si="21"/>
        <v/>
      </c>
    </row>
    <row r="75" spans="1:70" ht="20.100000000000001" customHeight="1" outlineLevel="1" x14ac:dyDescent="0.2">
      <c r="A75" s="354" t="str">
        <f ca="1">INDEX(MC_Dispositivo!B:E,MATCH('Quantitativo_MG-262'!C75,MC_Dispositivo!B:B,0),2)</f>
        <v>RO-00215</v>
      </c>
      <c r="B75" s="354" t="str">
        <f ca="1">INDEX([10]TPU!$B:$B,MATCH($A75,[10]TPU!$A:$A,0))</f>
        <v>SICOR</v>
      </c>
      <c r="C75" s="354" t="s">
        <v>140</v>
      </c>
      <c r="D75" s="355" t="str">
        <f ca="1">INDEX(MC_Dispositivo!B:E,MATCH('Quantitativo_MG-262'!C75,MC_Dispositivo!B:B,0),3)</f>
        <v>compactação de aterros a 100% do proctor normal (inclui espalhamento)</v>
      </c>
      <c r="E75" s="354" t="str">
        <f ca="1">INDEX(MC_Dispositivo!B:E,MATCH('Quantitativo_MG-262'!C75,MC_Dispositivo!B:B,0),4)</f>
        <v>m3</v>
      </c>
      <c r="F75" s="356" cm="1">
        <f t="array" aca="1" ref="F75" ca="1">IF($BS$1="Todos",SUM(IF(($BS$1="todos")*(MC_Dispositivo!$B$54:$B$212=$C75),MC_Dispositivo!$F$54:$BE$212)),SUM(IF((MC_Dispositivo!$F$36:$BE$36=$BS$1)*(MC_Dispositivo!$B$54:$B$212=$C75),MC_Dispositivo!$F$54:$BE$212)))</f>
        <v>2109</v>
      </c>
      <c r="G75" s="357" cm="1">
        <f t="array" aca="1" ref="G75" ca="1">SUM(IF((MC_Dispositivo!$B$53:$B$189=$C75)*(MC_Dispositivo!$F$36:$BE$36=$BS$1)*(MC_Dispositivo!$F$43:$BE$43=G$1),MC_Dispositivo!$F$53:$BE$189))</f>
        <v>0</v>
      </c>
      <c r="H75" s="357" cm="1">
        <f t="array" aca="1" ref="H75" ca="1">SUM(IF((MC_Dispositivo!$B$53:$B$189=$C75)*(MC_Dispositivo!$F$36:$BE$36=$BS$1)*(MC_Dispositivo!$F$43:$BE$43=H$1),MC_Dispositivo!$F$53:$BE$189))</f>
        <v>0</v>
      </c>
      <c r="I75" s="357" cm="1">
        <f t="array" aca="1" ref="I75" ca="1">SUM(IF((MC_Dispositivo!$B$53:$B$189=$C75)*(MC_Dispositivo!$F$36:$BE$36=$BS$1)*(MC_Dispositivo!$F$43:$BE$43=I$1),MC_Dispositivo!$F$53:$BE$189))</f>
        <v>999</v>
      </c>
      <c r="J75" s="357" cm="1">
        <f t="array" aca="1" ref="J75" ca="1">SUM(IF((MC_Dispositivo!$B$53:$B$189=$C75)*(MC_Dispositivo!$F$36:$BE$36=$BS$1)*(MC_Dispositivo!$F$43:$BE$43=J$1),MC_Dispositivo!$F$53:$BE$189))</f>
        <v>277.5</v>
      </c>
      <c r="K75" s="357" cm="1">
        <f t="array" aca="1" ref="K75" ca="1">SUM(IF((MC_Dispositivo!$B$53:$B$189=$C75)*(MC_Dispositivo!$F$36:$BE$36=$BS$1)*(MC_Dispositivo!$F$43:$BE$43=K$1),MC_Dispositivo!$F$53:$BE$189))</f>
        <v>555</v>
      </c>
      <c r="L75" s="357" cm="1">
        <f t="array" aca="1" ref="L75" ca="1">SUM(IF((MC_Dispositivo!$B$53:$B$189=$C75)*(MC_Dispositivo!$F$36:$BE$36=$BS$1)*(MC_Dispositivo!$F$43:$BE$43=L$1),MC_Dispositivo!$F$53:$BE$189))</f>
        <v>277.5</v>
      </c>
      <c r="M75" s="357" cm="1">
        <f t="array" aca="1" ref="M75" ca="1">SUM(IF((MC_Dispositivo!$B$53:$B$189=$C75)*(MC_Dispositivo!$F$36:$BE$36=$BS$1)*(MC_Dispositivo!$F$43:$BE$43=M$1),MC_Dispositivo!$F$53:$BE$189))</f>
        <v>0</v>
      </c>
      <c r="N75" s="357" cm="1">
        <f t="array" aca="1" ref="N75" ca="1">SUM(IF((MC_Dispositivo!$B$53:$B$189=$C75)*(MC_Dispositivo!$F$36:$BE$36=$BS$1)*(MC_Dispositivo!$F$43:$BE$43=N$1),MC_Dispositivo!$F$53:$BE$189))</f>
        <v>0</v>
      </c>
      <c r="O75" s="357" cm="1">
        <f t="array" aca="1" ref="O75" ca="1">SUM(IF((MC_Dispositivo!$B$53:$B$189=$C75)*(MC_Dispositivo!$F$36:$BE$36=$BS$1)*(MC_Dispositivo!$F$43:$BE$43=O$1),MC_Dispositivo!$F$53:$BE$189))</f>
        <v>0</v>
      </c>
      <c r="P75" s="357" cm="1">
        <f t="array" aca="1" ref="P75" ca="1">SUM(IF((MC_Dispositivo!$B$53:$B$189=$C75)*(MC_Dispositivo!$F$36:$BE$36=$BS$1)*(MC_Dispositivo!$F$43:$BE$43=P$1),MC_Dispositivo!$F$53:$BE$189))</f>
        <v>0</v>
      </c>
      <c r="Q75" s="357" cm="1">
        <f t="array" aca="1" ref="Q75" ca="1">SUM(IF((MC_Dispositivo!$B$53:$B$189=$C75)*(MC_Dispositivo!$F$36:$BE$36=$BS$1)*(MC_Dispositivo!$F$43:$BE$43=Q$1),MC_Dispositivo!$F$53:$BE$189))</f>
        <v>0</v>
      </c>
      <c r="R75" s="357" cm="1">
        <f t="array" aca="1" ref="R75" ca="1">SUM(IF((MC_Dispositivo!$B$53:$B$189=$C75)*(MC_Dispositivo!$F$36:$BE$36=$BS$1)*(MC_Dispositivo!$F$43:$BE$43=R$1),MC_Dispositivo!$F$53:$BE$189))</f>
        <v>0</v>
      </c>
      <c r="S75" s="357" cm="1">
        <f t="array" aca="1" ref="S75" ca="1">SUM(IF((MC_Dispositivo!$B$53:$B$189=$C75)*(MC_Dispositivo!$F$36:$BE$36=$BS$1)*(MC_Dispositivo!$F$43:$BE$43=S$1),MC_Dispositivo!$F$53:$BE$189))</f>
        <v>0</v>
      </c>
      <c r="T75" s="357" cm="1">
        <f t="array" aca="1" ref="T75" ca="1">SUM(IF((MC_Dispositivo!$B$53:$B$189=$C75)*(MC_Dispositivo!$F$36:$BE$36=$BS$1)*(MC_Dispositivo!$F$43:$BE$43=T$1),MC_Dispositivo!$F$53:$BE$189))</f>
        <v>0</v>
      </c>
      <c r="U75" s="357" cm="1">
        <f t="array" aca="1" ref="U75" ca="1">SUM(IF((MC_Dispositivo!$B$53:$B$189=$C75)*(MC_Dispositivo!$F$36:$BE$36=$BS$1)*(MC_Dispositivo!$F$43:$BE$43=U$1),MC_Dispositivo!$F$53:$BE$189))</f>
        <v>0</v>
      </c>
      <c r="V75" s="357" cm="1">
        <f t="array" aca="1" ref="V75" ca="1">SUM(IF((MC_Dispositivo!$B$53:$B$189=$C75)*(MC_Dispositivo!$F$36:$BE$36=$BS$1)*(MC_Dispositivo!$F$43:$BE$43=V$1),MC_Dispositivo!$F$53:$BE$189))</f>
        <v>0</v>
      </c>
      <c r="W75" s="357" cm="1">
        <f t="array" aca="1" ref="W75" ca="1">SUM(IF((MC_Dispositivo!$B$53:$B$189=$C75)*(MC_Dispositivo!$F$36:$BE$36=$BS$1)*(MC_Dispositivo!$F$43:$BE$43=W$1),MC_Dispositivo!$F$53:$BE$189))</f>
        <v>0</v>
      </c>
      <c r="X75" s="357" cm="1">
        <f t="array" aca="1" ref="X75" ca="1">SUM(IF((MC_Dispositivo!$B$53:$B$189=$C75)*(MC_Dispositivo!$F$36:$BE$36=$BS$1)*(MC_Dispositivo!$F$43:$BE$43=X$1),MC_Dispositivo!$F$53:$BE$189))</f>
        <v>0</v>
      </c>
      <c r="Y75" s="357" cm="1">
        <f t="array" aca="1" ref="Y75" ca="1">SUM(IF((MC_Dispositivo!$B$53:$B$189=$C75)*(MC_Dispositivo!$F$36:$BE$36=$BS$1)*(MC_Dispositivo!$F$43:$BE$43=Y$1),MC_Dispositivo!$F$53:$BE$189))</f>
        <v>0</v>
      </c>
      <c r="Z75" s="357" cm="1">
        <f t="array" aca="1" ref="Z75" ca="1">SUM(IF((MC_Dispositivo!$B$53:$B$189=$C75)*(MC_Dispositivo!$F$36:$BE$36=$BS$1)*(MC_Dispositivo!$F$43:$BE$43=Z$1),MC_Dispositivo!$F$53:$BE$189))</f>
        <v>0</v>
      </c>
      <c r="AA75" s="357" cm="1">
        <f t="array" aca="1" ref="AA75" ca="1">SUM(IF((MC_Dispositivo!$B$53:$B$189=$C75)*(MC_Dispositivo!$F$36:$BE$36=$BS$1)*(MC_Dispositivo!$F$43:$BE$43=AA$1),MC_Dispositivo!$F$53:$BE$189))</f>
        <v>0</v>
      </c>
      <c r="AB75" s="357" cm="1">
        <f t="array" aca="1" ref="AB75" ca="1">SUM(IF((MC_Dispositivo!$B$53:$B$189=$C75)*(MC_Dispositivo!$F$36:$BE$36=$BS$1)*(MC_Dispositivo!$F$43:$BE$43=AB$1),MC_Dispositivo!$F$53:$BE$189))</f>
        <v>0</v>
      </c>
      <c r="AC75" s="357" cm="1">
        <f t="array" aca="1" ref="AC75" ca="1">SUM(IF((MC_Dispositivo!$B$53:$B$189=$C75)*(MC_Dispositivo!$F$36:$BE$36=$BS$1)*(MC_Dispositivo!$F$43:$BE$43=AC$1),MC_Dispositivo!$F$53:$BE$189))</f>
        <v>0</v>
      </c>
      <c r="AD75" s="357" cm="1">
        <f t="array" aca="1" ref="AD75" ca="1">SUM(IF((MC_Dispositivo!$B$53:$B$189=$C75)*(MC_Dispositivo!$F$36:$BE$36=$BS$1)*(MC_Dispositivo!$F$43:$BE$43=AD$1),MC_Dispositivo!$F$53:$BE$189))</f>
        <v>0</v>
      </c>
      <c r="AE75" s="357" cm="1">
        <f t="array" aca="1" ref="AE75" ca="1">SUM(IF((MC_Dispositivo!$B$53:$B$189=$C75)*(MC_Dispositivo!$F$36:$BE$36=$BS$1)*(MC_Dispositivo!$F$43:$BE$43=AE$1),MC_Dispositivo!$F$53:$BE$189))</f>
        <v>0</v>
      </c>
      <c r="AF75" s="357" cm="1">
        <f t="array" aca="1" ref="AF75" ca="1">SUM(IF((MC_Dispositivo!$B$53:$B$189=$C75)*(MC_Dispositivo!$F$36:$BE$36=$BS$1)*(MC_Dispositivo!$F$43:$BE$43=AF$1),MC_Dispositivo!$F$53:$BE$189))</f>
        <v>0</v>
      </c>
      <c r="AG75" s="357" cm="1">
        <f t="array" aca="1" ref="AG75" ca="1">SUM(IF((MC_Dispositivo!$B$53:$B$189=$C75)*(MC_Dispositivo!$F$36:$BE$36=$BS$1)*(MC_Dispositivo!$F$43:$BE$43=AG$1),MC_Dispositivo!$F$53:$BE$189))</f>
        <v>0</v>
      </c>
      <c r="AH75" s="357" cm="1">
        <f t="array" aca="1" ref="AH75" ca="1">SUM(IF((MC_Dispositivo!$B$53:$B$189=$C75)*(MC_Dispositivo!$F$36:$BE$36=$BS$1)*(MC_Dispositivo!$F$43:$BE$43=AH$1),MC_Dispositivo!$F$53:$BE$189))</f>
        <v>0</v>
      </c>
      <c r="AI75" s="357" cm="1">
        <f t="array" aca="1" ref="AI75" ca="1">SUM(IF((MC_Dispositivo!$B$53:$B$189=$C75)*(MC_Dispositivo!$F$36:$BE$36=$BS$1)*(MC_Dispositivo!$F$43:$BE$43=AI$1),MC_Dispositivo!$F$53:$BE$189))</f>
        <v>0</v>
      </c>
      <c r="AJ75" s="357" cm="1">
        <f t="array" aca="1" ref="AJ75" ca="1">SUM(IF((MC_Dispositivo!$B$53:$B$189=$C75)*(MC_Dispositivo!$F$36:$BE$36=$BS$1)*(MC_Dispositivo!$F$43:$BE$43=AJ$1),MC_Dispositivo!$F$53:$BE$189))</f>
        <v>0</v>
      </c>
      <c r="AK75" s="358">
        <f ca="1">IF(A75="","",INDEX([10]TPU!$G:$G,MATCH($A75,[10]TPU!$A:$A,0)))</f>
        <v>6.34</v>
      </c>
      <c r="AL75" s="359">
        <f t="shared" ca="1" si="23"/>
        <v>0</v>
      </c>
      <c r="AM75" s="359">
        <f t="shared" ca="1" si="23"/>
        <v>0</v>
      </c>
      <c r="AN75" s="359">
        <f t="shared" ca="1" si="23"/>
        <v>6333.66</v>
      </c>
      <c r="AO75" s="359">
        <f t="shared" ca="1" si="23"/>
        <v>1759.35</v>
      </c>
      <c r="AP75" s="359">
        <f t="shared" ca="1" si="23"/>
        <v>3518.7</v>
      </c>
      <c r="AQ75" s="359">
        <f t="shared" ca="1" si="23"/>
        <v>1759.35</v>
      </c>
      <c r="AR75" s="359">
        <f t="shared" ca="1" si="23"/>
        <v>0</v>
      </c>
      <c r="AS75" s="359">
        <f t="shared" ca="1" si="23"/>
        <v>0</v>
      </c>
      <c r="AT75" s="359">
        <f t="shared" ca="1" si="23"/>
        <v>0</v>
      </c>
      <c r="AU75" s="359">
        <f t="shared" ca="1" si="23"/>
        <v>0</v>
      </c>
      <c r="AV75" s="359">
        <f t="shared" ca="1" si="23"/>
        <v>0</v>
      </c>
      <c r="AW75" s="359">
        <f t="shared" ca="1" si="23"/>
        <v>0</v>
      </c>
      <c r="AX75" s="359">
        <f t="shared" ca="1" si="23"/>
        <v>0</v>
      </c>
      <c r="AY75" s="359">
        <f t="shared" ca="1" si="23"/>
        <v>0</v>
      </c>
      <c r="AZ75" s="359">
        <f t="shared" ca="1" si="23"/>
        <v>0</v>
      </c>
      <c r="BA75" s="359">
        <f t="shared" ca="1" si="22"/>
        <v>0</v>
      </c>
      <c r="BB75" s="359">
        <f t="shared" ca="1" si="22"/>
        <v>0</v>
      </c>
      <c r="BC75" s="359">
        <f t="shared" ca="1" si="22"/>
        <v>0</v>
      </c>
      <c r="BD75" s="359">
        <f t="shared" ca="1" si="22"/>
        <v>0</v>
      </c>
      <c r="BE75" s="359">
        <f t="shared" ca="1" si="22"/>
        <v>0</v>
      </c>
      <c r="BF75" s="359">
        <f t="shared" ca="1" si="22"/>
        <v>0</v>
      </c>
      <c r="BG75" s="359">
        <f t="shared" ca="1" si="22"/>
        <v>0</v>
      </c>
      <c r="BH75" s="359">
        <f t="shared" ca="1" si="22"/>
        <v>0</v>
      </c>
      <c r="BI75" s="359">
        <f t="shared" ca="1" si="22"/>
        <v>0</v>
      </c>
      <c r="BJ75" s="359">
        <f t="shared" ca="1" si="22"/>
        <v>0</v>
      </c>
      <c r="BK75" s="359">
        <f t="shared" ca="1" si="22"/>
        <v>0</v>
      </c>
      <c r="BL75" s="359">
        <f t="shared" ca="1" si="22"/>
        <v>0</v>
      </c>
      <c r="BM75" s="359">
        <f t="shared" ca="1" si="22"/>
        <v>0</v>
      </c>
      <c r="BN75" s="359">
        <f t="shared" ca="1" si="22"/>
        <v>0</v>
      </c>
      <c r="BO75" s="359">
        <f t="shared" ca="1" si="22"/>
        <v>0</v>
      </c>
      <c r="BP75" s="358">
        <f t="shared" ca="1" si="20"/>
        <v>13371.06</v>
      </c>
      <c r="BQ75" s="206"/>
      <c r="BR75" s="234" t="str">
        <f t="shared" si="21"/>
        <v/>
      </c>
    </row>
    <row r="76" spans="1:70" ht="20.100000000000001" customHeight="1" outlineLevel="1" x14ac:dyDescent="0.2">
      <c r="A76" s="354">
        <f ca="1">INDEX(MC_Dispositivo!B:E,MATCH('Quantitativo_MG-262'!C76,MC_Dispositivo!B:B,0),2)</f>
        <v>2003097</v>
      </c>
      <c r="B76" s="354" t="str">
        <f ca="1">INDEX([10]TPU!$B:$B,MATCH($A76,[10]TPU!$A:$A,0))</f>
        <v>SICRO</v>
      </c>
      <c r="C76" s="354" t="s">
        <v>141</v>
      </c>
      <c r="D76" s="355" t="str">
        <f ca="1">INDEX(MC_Dispositivo!B:E,MATCH('Quantitativo_MG-262'!C76,MC_Dispositivo!B:B,0),3)</f>
        <v>Transposição de segmentos de sarjeta - TSS 130 - areia e brita comerciais</v>
      </c>
      <c r="E76" s="354" t="str">
        <f ca="1">INDEX(MC_Dispositivo!B:E,MATCH('Quantitativo_MG-262'!C76,MC_Dispositivo!B:B,0),4)</f>
        <v>m</v>
      </c>
      <c r="F76" s="356" cm="1">
        <f t="array" aca="1" ref="F76" ca="1">IF($BS$1="Todos",SUM(IF(($BS$1="todos")*(MC_Dispositivo!$B$54:$B$212=$C76),MC_Dispositivo!$F$54:$BE$212)),SUM(IF((MC_Dispositivo!$F$36:$BE$36=$BS$1)*(MC_Dispositivo!$B$54:$B$212=$C76),MC_Dispositivo!$F$54:$BE$212)))</f>
        <v>0</v>
      </c>
      <c r="G76" s="357" cm="1">
        <f t="array" aca="1" ref="G76" ca="1">SUM(IF((MC_Dispositivo!$B$53:$B$189=$C76)*(MC_Dispositivo!$F$36:$BE$36=$BS$1)*(MC_Dispositivo!$F$43:$BE$43=G$1),MC_Dispositivo!$F$53:$BE$189))</f>
        <v>0</v>
      </c>
      <c r="H76" s="357" cm="1">
        <f t="array" aca="1" ref="H76" ca="1">SUM(IF((MC_Dispositivo!$B$53:$B$189=$C76)*(MC_Dispositivo!$F$36:$BE$36=$BS$1)*(MC_Dispositivo!$F$43:$BE$43=H$1),MC_Dispositivo!$F$53:$BE$189))</f>
        <v>0</v>
      </c>
      <c r="I76" s="357" cm="1">
        <f t="array" aca="1" ref="I76" ca="1">SUM(IF((MC_Dispositivo!$B$53:$B$189=$C76)*(MC_Dispositivo!$F$36:$BE$36=$BS$1)*(MC_Dispositivo!$F$43:$BE$43=I$1),MC_Dispositivo!$F$53:$BE$189))</f>
        <v>0</v>
      </c>
      <c r="J76" s="357" cm="1">
        <f t="array" aca="1" ref="J76" ca="1">SUM(IF((MC_Dispositivo!$B$53:$B$189=$C76)*(MC_Dispositivo!$F$36:$BE$36=$BS$1)*(MC_Dispositivo!$F$43:$BE$43=J$1),MC_Dispositivo!$F$53:$BE$189))</f>
        <v>0</v>
      </c>
      <c r="K76" s="357" cm="1">
        <f t="array" aca="1" ref="K76" ca="1">SUM(IF((MC_Dispositivo!$B$53:$B$189=$C76)*(MC_Dispositivo!$F$36:$BE$36=$BS$1)*(MC_Dispositivo!$F$43:$BE$43=K$1),MC_Dispositivo!$F$53:$BE$189))</f>
        <v>0</v>
      </c>
      <c r="L76" s="357" cm="1">
        <f t="array" aca="1" ref="L76" ca="1">SUM(IF((MC_Dispositivo!$B$53:$B$189=$C76)*(MC_Dispositivo!$F$36:$BE$36=$BS$1)*(MC_Dispositivo!$F$43:$BE$43=L$1),MC_Dispositivo!$F$53:$BE$189))</f>
        <v>0</v>
      </c>
      <c r="M76" s="357" cm="1">
        <f t="array" aca="1" ref="M76" ca="1">SUM(IF((MC_Dispositivo!$B$53:$B$189=$C76)*(MC_Dispositivo!$F$36:$BE$36=$BS$1)*(MC_Dispositivo!$F$43:$BE$43=M$1),MC_Dispositivo!$F$53:$BE$189))</f>
        <v>0</v>
      </c>
      <c r="N76" s="357" cm="1">
        <f t="array" aca="1" ref="N76" ca="1">SUM(IF((MC_Dispositivo!$B$53:$B$189=$C76)*(MC_Dispositivo!$F$36:$BE$36=$BS$1)*(MC_Dispositivo!$F$43:$BE$43=N$1),MC_Dispositivo!$F$53:$BE$189))</f>
        <v>0</v>
      </c>
      <c r="O76" s="357" cm="1">
        <f t="array" aca="1" ref="O76" ca="1">SUM(IF((MC_Dispositivo!$B$53:$B$189=$C76)*(MC_Dispositivo!$F$36:$BE$36=$BS$1)*(MC_Dispositivo!$F$43:$BE$43=O$1),MC_Dispositivo!$F$53:$BE$189))</f>
        <v>0</v>
      </c>
      <c r="P76" s="357" cm="1">
        <f t="array" aca="1" ref="P76" ca="1">SUM(IF((MC_Dispositivo!$B$53:$B$189=$C76)*(MC_Dispositivo!$F$36:$BE$36=$BS$1)*(MC_Dispositivo!$F$43:$BE$43=P$1),MC_Dispositivo!$F$53:$BE$189))</f>
        <v>0</v>
      </c>
      <c r="Q76" s="357" cm="1">
        <f t="array" aca="1" ref="Q76" ca="1">SUM(IF((MC_Dispositivo!$B$53:$B$189=$C76)*(MC_Dispositivo!$F$36:$BE$36=$BS$1)*(MC_Dispositivo!$F$43:$BE$43=Q$1),MC_Dispositivo!$F$53:$BE$189))</f>
        <v>0</v>
      </c>
      <c r="R76" s="357" cm="1">
        <f t="array" aca="1" ref="R76" ca="1">SUM(IF((MC_Dispositivo!$B$53:$B$189=$C76)*(MC_Dispositivo!$F$36:$BE$36=$BS$1)*(MC_Dispositivo!$F$43:$BE$43=R$1),MC_Dispositivo!$F$53:$BE$189))</f>
        <v>0</v>
      </c>
      <c r="S76" s="357" cm="1">
        <f t="array" aca="1" ref="S76" ca="1">SUM(IF((MC_Dispositivo!$B$53:$B$189=$C76)*(MC_Dispositivo!$F$36:$BE$36=$BS$1)*(MC_Dispositivo!$F$43:$BE$43=S$1),MC_Dispositivo!$F$53:$BE$189))</f>
        <v>0</v>
      </c>
      <c r="T76" s="357" cm="1">
        <f t="array" aca="1" ref="T76" ca="1">SUM(IF((MC_Dispositivo!$B$53:$B$189=$C76)*(MC_Dispositivo!$F$36:$BE$36=$BS$1)*(MC_Dispositivo!$F$43:$BE$43=T$1),MC_Dispositivo!$F$53:$BE$189))</f>
        <v>0</v>
      </c>
      <c r="U76" s="357" cm="1">
        <f t="array" aca="1" ref="U76" ca="1">SUM(IF((MC_Dispositivo!$B$53:$B$189=$C76)*(MC_Dispositivo!$F$36:$BE$36=$BS$1)*(MC_Dispositivo!$F$43:$BE$43=U$1),MC_Dispositivo!$F$53:$BE$189))</f>
        <v>0</v>
      </c>
      <c r="V76" s="357" cm="1">
        <f t="array" aca="1" ref="V76" ca="1">SUM(IF((MC_Dispositivo!$B$53:$B$189=$C76)*(MC_Dispositivo!$F$36:$BE$36=$BS$1)*(MC_Dispositivo!$F$43:$BE$43=V$1),MC_Dispositivo!$F$53:$BE$189))</f>
        <v>0</v>
      </c>
      <c r="W76" s="357" cm="1">
        <f t="array" aca="1" ref="W76" ca="1">SUM(IF((MC_Dispositivo!$B$53:$B$189=$C76)*(MC_Dispositivo!$F$36:$BE$36=$BS$1)*(MC_Dispositivo!$F$43:$BE$43=W$1),MC_Dispositivo!$F$53:$BE$189))</f>
        <v>0</v>
      </c>
      <c r="X76" s="357" cm="1">
        <f t="array" aca="1" ref="X76" ca="1">SUM(IF((MC_Dispositivo!$B$53:$B$189=$C76)*(MC_Dispositivo!$F$36:$BE$36=$BS$1)*(MC_Dispositivo!$F$43:$BE$43=X$1),MC_Dispositivo!$F$53:$BE$189))</f>
        <v>0</v>
      </c>
      <c r="Y76" s="357" cm="1">
        <f t="array" aca="1" ref="Y76" ca="1">SUM(IF((MC_Dispositivo!$B$53:$B$189=$C76)*(MC_Dispositivo!$F$36:$BE$36=$BS$1)*(MC_Dispositivo!$F$43:$BE$43=Y$1),MC_Dispositivo!$F$53:$BE$189))</f>
        <v>0</v>
      </c>
      <c r="Z76" s="357" cm="1">
        <f t="array" aca="1" ref="Z76" ca="1">SUM(IF((MC_Dispositivo!$B$53:$B$189=$C76)*(MC_Dispositivo!$F$36:$BE$36=$BS$1)*(MC_Dispositivo!$F$43:$BE$43=Z$1),MC_Dispositivo!$F$53:$BE$189))</f>
        <v>0</v>
      </c>
      <c r="AA76" s="357" cm="1">
        <f t="array" aca="1" ref="AA76" ca="1">SUM(IF((MC_Dispositivo!$B$53:$B$189=$C76)*(MC_Dispositivo!$F$36:$BE$36=$BS$1)*(MC_Dispositivo!$F$43:$BE$43=AA$1),MC_Dispositivo!$F$53:$BE$189))</f>
        <v>0</v>
      </c>
      <c r="AB76" s="357" cm="1">
        <f t="array" aca="1" ref="AB76" ca="1">SUM(IF((MC_Dispositivo!$B$53:$B$189=$C76)*(MC_Dispositivo!$F$36:$BE$36=$BS$1)*(MC_Dispositivo!$F$43:$BE$43=AB$1),MC_Dispositivo!$F$53:$BE$189))</f>
        <v>0</v>
      </c>
      <c r="AC76" s="357" cm="1">
        <f t="array" aca="1" ref="AC76" ca="1">SUM(IF((MC_Dispositivo!$B$53:$B$189=$C76)*(MC_Dispositivo!$F$36:$BE$36=$BS$1)*(MC_Dispositivo!$F$43:$BE$43=AC$1),MC_Dispositivo!$F$53:$BE$189))</f>
        <v>0</v>
      </c>
      <c r="AD76" s="357" cm="1">
        <f t="array" aca="1" ref="AD76" ca="1">SUM(IF((MC_Dispositivo!$B$53:$B$189=$C76)*(MC_Dispositivo!$F$36:$BE$36=$BS$1)*(MC_Dispositivo!$F$43:$BE$43=AD$1),MC_Dispositivo!$F$53:$BE$189))</f>
        <v>0</v>
      </c>
      <c r="AE76" s="357" cm="1">
        <f t="array" aca="1" ref="AE76" ca="1">SUM(IF((MC_Dispositivo!$B$53:$B$189=$C76)*(MC_Dispositivo!$F$36:$BE$36=$BS$1)*(MC_Dispositivo!$F$43:$BE$43=AE$1),MC_Dispositivo!$F$53:$BE$189))</f>
        <v>0</v>
      </c>
      <c r="AF76" s="357" cm="1">
        <f t="array" aca="1" ref="AF76" ca="1">SUM(IF((MC_Dispositivo!$B$53:$B$189=$C76)*(MC_Dispositivo!$F$36:$BE$36=$BS$1)*(MC_Dispositivo!$F$43:$BE$43=AF$1),MC_Dispositivo!$F$53:$BE$189))</f>
        <v>0</v>
      </c>
      <c r="AG76" s="357" cm="1">
        <f t="array" aca="1" ref="AG76" ca="1">SUM(IF((MC_Dispositivo!$B$53:$B$189=$C76)*(MC_Dispositivo!$F$36:$BE$36=$BS$1)*(MC_Dispositivo!$F$43:$BE$43=AG$1),MC_Dispositivo!$F$53:$BE$189))</f>
        <v>0</v>
      </c>
      <c r="AH76" s="357" cm="1">
        <f t="array" aca="1" ref="AH76" ca="1">SUM(IF((MC_Dispositivo!$B$53:$B$189=$C76)*(MC_Dispositivo!$F$36:$BE$36=$BS$1)*(MC_Dispositivo!$F$43:$BE$43=AH$1),MC_Dispositivo!$F$53:$BE$189))</f>
        <v>0</v>
      </c>
      <c r="AI76" s="357" cm="1">
        <f t="array" aca="1" ref="AI76" ca="1">SUM(IF((MC_Dispositivo!$B$53:$B$189=$C76)*(MC_Dispositivo!$F$36:$BE$36=$BS$1)*(MC_Dispositivo!$F$43:$BE$43=AI$1),MC_Dispositivo!$F$53:$BE$189))</f>
        <v>0</v>
      </c>
      <c r="AJ76" s="357" cm="1">
        <f t="array" aca="1" ref="AJ76" ca="1">SUM(IF((MC_Dispositivo!$B$53:$B$189=$C76)*(MC_Dispositivo!$F$36:$BE$36=$BS$1)*(MC_Dispositivo!$F$43:$BE$43=AJ$1),MC_Dispositivo!$F$53:$BE$189))</f>
        <v>0</v>
      </c>
      <c r="AK76" s="358">
        <f ca="1">IF(A76="","",INDEX([10]TPU!$G:$G,MATCH($A76,[10]TPU!$A:$A,0)))</f>
        <v>1333.39</v>
      </c>
      <c r="AL76" s="359">
        <f t="shared" ca="1" si="23"/>
        <v>0</v>
      </c>
      <c r="AM76" s="359">
        <f t="shared" ca="1" si="23"/>
        <v>0</v>
      </c>
      <c r="AN76" s="359">
        <f t="shared" ca="1" si="23"/>
        <v>0</v>
      </c>
      <c r="AO76" s="359">
        <f t="shared" ca="1" si="23"/>
        <v>0</v>
      </c>
      <c r="AP76" s="359">
        <f t="shared" ca="1" si="23"/>
        <v>0</v>
      </c>
      <c r="AQ76" s="359">
        <f t="shared" ca="1" si="23"/>
        <v>0</v>
      </c>
      <c r="AR76" s="359">
        <f t="shared" ca="1" si="23"/>
        <v>0</v>
      </c>
      <c r="AS76" s="359">
        <f t="shared" ca="1" si="23"/>
        <v>0</v>
      </c>
      <c r="AT76" s="359">
        <f t="shared" ca="1" si="23"/>
        <v>0</v>
      </c>
      <c r="AU76" s="359">
        <f t="shared" ca="1" si="23"/>
        <v>0</v>
      </c>
      <c r="AV76" s="359">
        <f t="shared" ca="1" si="23"/>
        <v>0</v>
      </c>
      <c r="AW76" s="359">
        <f t="shared" ca="1" si="23"/>
        <v>0</v>
      </c>
      <c r="AX76" s="359">
        <f t="shared" ca="1" si="23"/>
        <v>0</v>
      </c>
      <c r="AY76" s="359">
        <f t="shared" ca="1" si="23"/>
        <v>0</v>
      </c>
      <c r="AZ76" s="359">
        <f t="shared" ca="1" si="23"/>
        <v>0</v>
      </c>
      <c r="BA76" s="359">
        <f t="shared" ca="1" si="22"/>
        <v>0</v>
      </c>
      <c r="BB76" s="359">
        <f t="shared" ca="1" si="22"/>
        <v>0</v>
      </c>
      <c r="BC76" s="359">
        <f t="shared" ca="1" si="22"/>
        <v>0</v>
      </c>
      <c r="BD76" s="359">
        <f t="shared" ca="1" si="22"/>
        <v>0</v>
      </c>
      <c r="BE76" s="359">
        <f t="shared" ca="1" si="22"/>
        <v>0</v>
      </c>
      <c r="BF76" s="359">
        <f t="shared" ca="1" si="22"/>
        <v>0</v>
      </c>
      <c r="BG76" s="359">
        <f t="shared" ca="1" si="22"/>
        <v>0</v>
      </c>
      <c r="BH76" s="359">
        <f t="shared" ca="1" si="22"/>
        <v>0</v>
      </c>
      <c r="BI76" s="359">
        <f t="shared" ca="1" si="22"/>
        <v>0</v>
      </c>
      <c r="BJ76" s="359">
        <f t="shared" ca="1" si="22"/>
        <v>0</v>
      </c>
      <c r="BK76" s="359">
        <f t="shared" ca="1" si="22"/>
        <v>0</v>
      </c>
      <c r="BL76" s="359">
        <f t="shared" ca="1" si="22"/>
        <v>0</v>
      </c>
      <c r="BM76" s="359">
        <f t="shared" ca="1" si="22"/>
        <v>0</v>
      </c>
      <c r="BN76" s="359">
        <f t="shared" ca="1" si="22"/>
        <v>0</v>
      </c>
      <c r="BO76" s="359">
        <f t="shared" ca="1" si="22"/>
        <v>0</v>
      </c>
      <c r="BP76" s="358">
        <f t="shared" ca="1" si="20"/>
        <v>0</v>
      </c>
      <c r="BQ76" s="206"/>
      <c r="BR76" s="234" t="str">
        <f t="shared" si="21"/>
        <v/>
      </c>
    </row>
    <row r="77" spans="1:70" ht="20.100000000000001" customHeight="1" outlineLevel="1" x14ac:dyDescent="0.2">
      <c r="A77" s="354" t="str">
        <f ca="1">INDEX(MC_Dispositivo!B:E,MATCH('Quantitativo_MG-262'!C77,MC_Dispositivo!B:B,0),2)</f>
        <v>ED-48444</v>
      </c>
      <c r="B77" s="354" t="str">
        <f ca="1">INDEX([10]TPU!$B:$B,MATCH($A77,[10]TPU!$A:$A,0))</f>
        <v>SICOR</v>
      </c>
      <c r="C77" s="354" t="s">
        <v>143</v>
      </c>
      <c r="D77" s="355" t="str">
        <f ca="1">INDEX(MC_Dispositivo!B:E,MATCH('Quantitativo_MG-262'!C77,MC_Dispositivo!B:B,0),3)</f>
        <v>demolição mecanizada de concreto, sem armação, com equipamento pneumático, inclusive afastamento e empilhamento, exclusive transporte e retirada do material demolido</v>
      </c>
      <c r="E77" s="354" t="str">
        <f ca="1">INDEX(MC_Dispositivo!B:E,MATCH('Quantitativo_MG-262'!C77,MC_Dispositivo!B:B,0),4)</f>
        <v>m3</v>
      </c>
      <c r="F77" s="356" cm="1">
        <f t="array" aca="1" ref="F77" ca="1">IF($BS$1="Todos",SUM(IF(($BS$1="todos")*(MC_Dispositivo!$B$54:$B$212=$C77),MC_Dispositivo!$F$54:$BE$212)),SUM(IF((MC_Dispositivo!$F$36:$BE$36=$BS$1)*(MC_Dispositivo!$B$54:$B$212=$C77),MC_Dispositivo!$F$54:$BE$212)))</f>
        <v>0</v>
      </c>
      <c r="G77" s="357" cm="1">
        <f t="array" aca="1" ref="G77" ca="1">SUM(IF((MC_Dispositivo!$B$53:$B$189=$C77)*(MC_Dispositivo!$F$36:$BE$36=$BS$1)*(MC_Dispositivo!$F$43:$BE$43=G$1),MC_Dispositivo!$F$53:$BE$189))</f>
        <v>0</v>
      </c>
      <c r="H77" s="357" cm="1">
        <f t="array" aca="1" ref="H77" ca="1">SUM(IF((MC_Dispositivo!$B$53:$B$189=$C77)*(MC_Dispositivo!$F$36:$BE$36=$BS$1)*(MC_Dispositivo!$F$43:$BE$43=H$1),MC_Dispositivo!$F$53:$BE$189))</f>
        <v>0</v>
      </c>
      <c r="I77" s="357" cm="1">
        <f t="array" aca="1" ref="I77" ca="1">SUM(IF((MC_Dispositivo!$B$53:$B$189=$C77)*(MC_Dispositivo!$F$36:$BE$36=$BS$1)*(MC_Dispositivo!$F$43:$BE$43=I$1),MC_Dispositivo!$F$53:$BE$189))</f>
        <v>0</v>
      </c>
      <c r="J77" s="357" cm="1">
        <f t="array" aca="1" ref="J77" ca="1">SUM(IF((MC_Dispositivo!$B$53:$B$189=$C77)*(MC_Dispositivo!$F$36:$BE$36=$BS$1)*(MC_Dispositivo!$F$43:$BE$43=J$1),MC_Dispositivo!$F$53:$BE$189))</f>
        <v>0</v>
      </c>
      <c r="K77" s="357" cm="1">
        <f t="array" aca="1" ref="K77" ca="1">SUM(IF((MC_Dispositivo!$B$53:$B$189=$C77)*(MC_Dispositivo!$F$36:$BE$36=$BS$1)*(MC_Dispositivo!$F$43:$BE$43=K$1),MC_Dispositivo!$F$53:$BE$189))</f>
        <v>0</v>
      </c>
      <c r="L77" s="357" cm="1">
        <f t="array" aca="1" ref="L77" ca="1">SUM(IF((MC_Dispositivo!$B$53:$B$189=$C77)*(MC_Dispositivo!$F$36:$BE$36=$BS$1)*(MC_Dispositivo!$F$43:$BE$43=L$1),MC_Dispositivo!$F$53:$BE$189))</f>
        <v>0</v>
      </c>
      <c r="M77" s="357" cm="1">
        <f t="array" aca="1" ref="M77" ca="1">SUM(IF((MC_Dispositivo!$B$53:$B$189=$C77)*(MC_Dispositivo!$F$36:$BE$36=$BS$1)*(MC_Dispositivo!$F$43:$BE$43=M$1),MC_Dispositivo!$F$53:$BE$189))</f>
        <v>0</v>
      </c>
      <c r="N77" s="357" cm="1">
        <f t="array" aca="1" ref="N77" ca="1">SUM(IF((MC_Dispositivo!$B$53:$B$189=$C77)*(MC_Dispositivo!$F$36:$BE$36=$BS$1)*(MC_Dispositivo!$F$43:$BE$43=N$1),MC_Dispositivo!$F$53:$BE$189))</f>
        <v>0</v>
      </c>
      <c r="O77" s="357" cm="1">
        <f t="array" aca="1" ref="O77" ca="1">SUM(IF((MC_Dispositivo!$B$53:$B$189=$C77)*(MC_Dispositivo!$F$36:$BE$36=$BS$1)*(MC_Dispositivo!$F$43:$BE$43=O$1),MC_Dispositivo!$F$53:$BE$189))</f>
        <v>0</v>
      </c>
      <c r="P77" s="357" cm="1">
        <f t="array" aca="1" ref="P77" ca="1">SUM(IF((MC_Dispositivo!$B$53:$B$189=$C77)*(MC_Dispositivo!$F$36:$BE$36=$BS$1)*(MC_Dispositivo!$F$43:$BE$43=P$1),MC_Dispositivo!$F$53:$BE$189))</f>
        <v>0</v>
      </c>
      <c r="Q77" s="357" cm="1">
        <f t="array" aca="1" ref="Q77" ca="1">SUM(IF((MC_Dispositivo!$B$53:$B$189=$C77)*(MC_Dispositivo!$F$36:$BE$36=$BS$1)*(MC_Dispositivo!$F$43:$BE$43=Q$1),MC_Dispositivo!$F$53:$BE$189))</f>
        <v>0</v>
      </c>
      <c r="R77" s="357" cm="1">
        <f t="array" aca="1" ref="R77" ca="1">SUM(IF((MC_Dispositivo!$B$53:$B$189=$C77)*(MC_Dispositivo!$F$36:$BE$36=$BS$1)*(MC_Dispositivo!$F$43:$BE$43=R$1),MC_Dispositivo!$F$53:$BE$189))</f>
        <v>0</v>
      </c>
      <c r="S77" s="357" cm="1">
        <f t="array" aca="1" ref="S77" ca="1">SUM(IF((MC_Dispositivo!$B$53:$B$189=$C77)*(MC_Dispositivo!$F$36:$BE$36=$BS$1)*(MC_Dispositivo!$F$43:$BE$43=S$1),MC_Dispositivo!$F$53:$BE$189))</f>
        <v>0</v>
      </c>
      <c r="T77" s="357" cm="1">
        <f t="array" aca="1" ref="T77" ca="1">SUM(IF((MC_Dispositivo!$B$53:$B$189=$C77)*(MC_Dispositivo!$F$36:$BE$36=$BS$1)*(MC_Dispositivo!$F$43:$BE$43=T$1),MC_Dispositivo!$F$53:$BE$189))</f>
        <v>0</v>
      </c>
      <c r="U77" s="357" cm="1">
        <f t="array" aca="1" ref="U77" ca="1">SUM(IF((MC_Dispositivo!$B$53:$B$189=$C77)*(MC_Dispositivo!$F$36:$BE$36=$BS$1)*(MC_Dispositivo!$F$43:$BE$43=U$1),MC_Dispositivo!$F$53:$BE$189))</f>
        <v>0</v>
      </c>
      <c r="V77" s="357" cm="1">
        <f t="array" aca="1" ref="V77" ca="1">SUM(IF((MC_Dispositivo!$B$53:$B$189=$C77)*(MC_Dispositivo!$F$36:$BE$36=$BS$1)*(MC_Dispositivo!$F$43:$BE$43=V$1),MC_Dispositivo!$F$53:$BE$189))</f>
        <v>0</v>
      </c>
      <c r="W77" s="357" cm="1">
        <f t="array" aca="1" ref="W77" ca="1">SUM(IF((MC_Dispositivo!$B$53:$B$189=$C77)*(MC_Dispositivo!$F$36:$BE$36=$BS$1)*(MC_Dispositivo!$F$43:$BE$43=W$1),MC_Dispositivo!$F$53:$BE$189))</f>
        <v>0</v>
      </c>
      <c r="X77" s="357" cm="1">
        <f t="array" aca="1" ref="X77" ca="1">SUM(IF((MC_Dispositivo!$B$53:$B$189=$C77)*(MC_Dispositivo!$F$36:$BE$36=$BS$1)*(MC_Dispositivo!$F$43:$BE$43=X$1),MC_Dispositivo!$F$53:$BE$189))</f>
        <v>0</v>
      </c>
      <c r="Y77" s="357" cm="1">
        <f t="array" aca="1" ref="Y77" ca="1">SUM(IF((MC_Dispositivo!$B$53:$B$189=$C77)*(MC_Dispositivo!$F$36:$BE$36=$BS$1)*(MC_Dispositivo!$F$43:$BE$43=Y$1),MC_Dispositivo!$F$53:$BE$189))</f>
        <v>0</v>
      </c>
      <c r="Z77" s="357" cm="1">
        <f t="array" aca="1" ref="Z77" ca="1">SUM(IF((MC_Dispositivo!$B$53:$B$189=$C77)*(MC_Dispositivo!$F$36:$BE$36=$BS$1)*(MC_Dispositivo!$F$43:$BE$43=Z$1),MC_Dispositivo!$F$53:$BE$189))</f>
        <v>0</v>
      </c>
      <c r="AA77" s="357" cm="1">
        <f t="array" aca="1" ref="AA77" ca="1">SUM(IF((MC_Dispositivo!$B$53:$B$189=$C77)*(MC_Dispositivo!$F$36:$BE$36=$BS$1)*(MC_Dispositivo!$F$43:$BE$43=AA$1),MC_Dispositivo!$F$53:$BE$189))</f>
        <v>0</v>
      </c>
      <c r="AB77" s="357" cm="1">
        <f t="array" aca="1" ref="AB77" ca="1">SUM(IF((MC_Dispositivo!$B$53:$B$189=$C77)*(MC_Dispositivo!$F$36:$BE$36=$BS$1)*(MC_Dispositivo!$F$43:$BE$43=AB$1),MC_Dispositivo!$F$53:$BE$189))</f>
        <v>0</v>
      </c>
      <c r="AC77" s="357" cm="1">
        <f t="array" aca="1" ref="AC77" ca="1">SUM(IF((MC_Dispositivo!$B$53:$B$189=$C77)*(MC_Dispositivo!$F$36:$BE$36=$BS$1)*(MC_Dispositivo!$F$43:$BE$43=AC$1),MC_Dispositivo!$F$53:$BE$189))</f>
        <v>0</v>
      </c>
      <c r="AD77" s="357" cm="1">
        <f t="array" aca="1" ref="AD77" ca="1">SUM(IF((MC_Dispositivo!$B$53:$B$189=$C77)*(MC_Dispositivo!$F$36:$BE$36=$BS$1)*(MC_Dispositivo!$F$43:$BE$43=AD$1),MC_Dispositivo!$F$53:$BE$189))</f>
        <v>0</v>
      </c>
      <c r="AE77" s="357" cm="1">
        <f t="array" aca="1" ref="AE77" ca="1">SUM(IF((MC_Dispositivo!$B$53:$B$189=$C77)*(MC_Dispositivo!$F$36:$BE$36=$BS$1)*(MC_Dispositivo!$F$43:$BE$43=AE$1),MC_Dispositivo!$F$53:$BE$189))</f>
        <v>0</v>
      </c>
      <c r="AF77" s="357" cm="1">
        <f t="array" aca="1" ref="AF77" ca="1">SUM(IF((MC_Dispositivo!$B$53:$B$189=$C77)*(MC_Dispositivo!$F$36:$BE$36=$BS$1)*(MC_Dispositivo!$F$43:$BE$43=AF$1),MC_Dispositivo!$F$53:$BE$189))</f>
        <v>0</v>
      </c>
      <c r="AG77" s="357" cm="1">
        <f t="array" aca="1" ref="AG77" ca="1">SUM(IF((MC_Dispositivo!$B$53:$B$189=$C77)*(MC_Dispositivo!$F$36:$BE$36=$BS$1)*(MC_Dispositivo!$F$43:$BE$43=AG$1),MC_Dispositivo!$F$53:$BE$189))</f>
        <v>0</v>
      </c>
      <c r="AH77" s="357" cm="1">
        <f t="array" aca="1" ref="AH77" ca="1">SUM(IF((MC_Dispositivo!$B$53:$B$189=$C77)*(MC_Dispositivo!$F$36:$BE$36=$BS$1)*(MC_Dispositivo!$F$43:$BE$43=AH$1),MC_Dispositivo!$F$53:$BE$189))</f>
        <v>0</v>
      </c>
      <c r="AI77" s="357" cm="1">
        <f t="array" aca="1" ref="AI77" ca="1">SUM(IF((MC_Dispositivo!$B$53:$B$189=$C77)*(MC_Dispositivo!$F$36:$BE$36=$BS$1)*(MC_Dispositivo!$F$43:$BE$43=AI$1),MC_Dispositivo!$F$53:$BE$189))</f>
        <v>0</v>
      </c>
      <c r="AJ77" s="357" cm="1">
        <f t="array" aca="1" ref="AJ77" ca="1">SUM(IF((MC_Dispositivo!$B$53:$B$189=$C77)*(MC_Dispositivo!$F$36:$BE$36=$BS$1)*(MC_Dispositivo!$F$43:$BE$43=AJ$1),MC_Dispositivo!$F$53:$BE$189))</f>
        <v>0</v>
      </c>
      <c r="AK77" s="358">
        <f ca="1">IF(A77="","",INDEX([10]TPU!$G:$G,MATCH($A77,[10]TPU!$A:$A,0)))</f>
        <v>309.93</v>
      </c>
      <c r="AL77" s="359">
        <f t="shared" ca="1" si="23"/>
        <v>0</v>
      </c>
      <c r="AM77" s="359">
        <f t="shared" ca="1" si="23"/>
        <v>0</v>
      </c>
      <c r="AN77" s="359">
        <f t="shared" ca="1" si="23"/>
        <v>0</v>
      </c>
      <c r="AO77" s="359">
        <f t="shared" ca="1" si="23"/>
        <v>0</v>
      </c>
      <c r="AP77" s="359">
        <f t="shared" ca="1" si="23"/>
        <v>0</v>
      </c>
      <c r="AQ77" s="359">
        <f t="shared" ca="1" si="23"/>
        <v>0</v>
      </c>
      <c r="AR77" s="359">
        <f t="shared" ca="1" si="23"/>
        <v>0</v>
      </c>
      <c r="AS77" s="359">
        <f t="shared" ca="1" si="23"/>
        <v>0</v>
      </c>
      <c r="AT77" s="359">
        <f t="shared" ca="1" si="23"/>
        <v>0</v>
      </c>
      <c r="AU77" s="359">
        <f t="shared" ca="1" si="23"/>
        <v>0</v>
      </c>
      <c r="AV77" s="359">
        <f t="shared" ca="1" si="23"/>
        <v>0</v>
      </c>
      <c r="AW77" s="359">
        <f t="shared" ca="1" si="23"/>
        <v>0</v>
      </c>
      <c r="AX77" s="359">
        <f t="shared" ca="1" si="23"/>
        <v>0</v>
      </c>
      <c r="AY77" s="359">
        <f t="shared" ca="1" si="23"/>
        <v>0</v>
      </c>
      <c r="AZ77" s="359">
        <f t="shared" ca="1" si="23"/>
        <v>0</v>
      </c>
      <c r="BA77" s="359">
        <f t="shared" ca="1" si="22"/>
        <v>0</v>
      </c>
      <c r="BB77" s="359">
        <f t="shared" ca="1" si="22"/>
        <v>0</v>
      </c>
      <c r="BC77" s="359">
        <f t="shared" ca="1" si="22"/>
        <v>0</v>
      </c>
      <c r="BD77" s="359">
        <f t="shared" ca="1" si="22"/>
        <v>0</v>
      </c>
      <c r="BE77" s="359">
        <f t="shared" ca="1" si="22"/>
        <v>0</v>
      </c>
      <c r="BF77" s="359">
        <f t="shared" ca="1" si="22"/>
        <v>0</v>
      </c>
      <c r="BG77" s="359">
        <f t="shared" ca="1" si="22"/>
        <v>0</v>
      </c>
      <c r="BH77" s="359">
        <f t="shared" ca="1" si="22"/>
        <v>0</v>
      </c>
      <c r="BI77" s="359">
        <f t="shared" ca="1" si="22"/>
        <v>0</v>
      </c>
      <c r="BJ77" s="359">
        <f t="shared" ca="1" si="22"/>
        <v>0</v>
      </c>
      <c r="BK77" s="359">
        <f t="shared" ca="1" si="22"/>
        <v>0</v>
      </c>
      <c r="BL77" s="359">
        <f t="shared" ca="1" si="22"/>
        <v>0</v>
      </c>
      <c r="BM77" s="359">
        <f t="shared" ca="1" si="22"/>
        <v>0</v>
      </c>
      <c r="BN77" s="359">
        <f t="shared" ca="1" si="22"/>
        <v>0</v>
      </c>
      <c r="BO77" s="359">
        <f t="shared" ca="1" si="22"/>
        <v>0</v>
      </c>
      <c r="BP77" s="358">
        <f t="shared" ca="1" si="20"/>
        <v>0</v>
      </c>
      <c r="BQ77" s="206"/>
      <c r="BR77" s="234" t="str">
        <f t="shared" si="21"/>
        <v/>
      </c>
    </row>
    <row r="78" spans="1:70" ht="20.100000000000001" customHeight="1" outlineLevel="1" x14ac:dyDescent="0.2">
      <c r="A78" s="349"/>
      <c r="B78" s="349"/>
      <c r="C78" s="350">
        <v>5</v>
      </c>
      <c r="D78" s="351" t="s">
        <v>147</v>
      </c>
      <c r="E78" s="349"/>
      <c r="F78" s="352"/>
      <c r="G78" s="352"/>
      <c r="H78" s="352"/>
      <c r="I78" s="352"/>
      <c r="J78" s="352"/>
      <c r="K78" s="352"/>
      <c r="L78" s="352"/>
      <c r="M78" s="352"/>
      <c r="N78" s="352"/>
      <c r="O78" s="352"/>
      <c r="P78" s="352"/>
      <c r="Q78" s="352"/>
      <c r="R78" s="352"/>
      <c r="S78" s="352"/>
      <c r="T78" s="352"/>
      <c r="U78" s="352"/>
      <c r="V78" s="352"/>
      <c r="W78" s="352"/>
      <c r="X78" s="352"/>
      <c r="Y78" s="352"/>
      <c r="Z78" s="352"/>
      <c r="AA78" s="352"/>
      <c r="AB78" s="352"/>
      <c r="AC78" s="352"/>
      <c r="AD78" s="352"/>
      <c r="AE78" s="352"/>
      <c r="AF78" s="352"/>
      <c r="AG78" s="352"/>
      <c r="AH78" s="352"/>
      <c r="AI78" s="352"/>
      <c r="AJ78" s="352"/>
      <c r="AK78" s="352"/>
      <c r="AL78" s="353">
        <f t="shared" ref="AL78:BO85" ca="1" si="24">IF($A78="",SUMIFS(AL79:AL131,$C79:$C131,$C78&amp;"*",$A79:$A131,"&lt;&gt;"&amp;""),G78*$AK78)</f>
        <v>0</v>
      </c>
      <c r="AM78" s="353">
        <f t="shared" ca="1" si="24"/>
        <v>0</v>
      </c>
      <c r="AN78" s="353">
        <f t="shared" ca="1" si="24"/>
        <v>180834.96</v>
      </c>
      <c r="AO78" s="353">
        <f t="shared" ca="1" si="24"/>
        <v>51463.08</v>
      </c>
      <c r="AP78" s="353">
        <f t="shared" ca="1" si="24"/>
        <v>102926.16</v>
      </c>
      <c r="AQ78" s="353">
        <f t="shared" ca="1" si="24"/>
        <v>51463.08</v>
      </c>
      <c r="AR78" s="353">
        <f t="shared" ca="1" si="24"/>
        <v>0</v>
      </c>
      <c r="AS78" s="353">
        <f t="shared" ca="1" si="24"/>
        <v>0</v>
      </c>
      <c r="AT78" s="353">
        <f t="shared" ca="1" si="24"/>
        <v>0</v>
      </c>
      <c r="AU78" s="353">
        <f t="shared" ca="1" si="24"/>
        <v>0</v>
      </c>
      <c r="AV78" s="353">
        <f t="shared" ca="1" si="24"/>
        <v>0</v>
      </c>
      <c r="AW78" s="353">
        <f t="shared" ca="1" si="24"/>
        <v>0</v>
      </c>
      <c r="AX78" s="353">
        <f t="shared" ca="1" si="24"/>
        <v>0</v>
      </c>
      <c r="AY78" s="353">
        <f t="shared" ca="1" si="24"/>
        <v>0</v>
      </c>
      <c r="AZ78" s="353">
        <f t="shared" ca="1" si="24"/>
        <v>0</v>
      </c>
      <c r="BA78" s="353">
        <f t="shared" ca="1" si="24"/>
        <v>0</v>
      </c>
      <c r="BB78" s="353">
        <f t="shared" ca="1" si="24"/>
        <v>0</v>
      </c>
      <c r="BC78" s="353">
        <f t="shared" ca="1" si="24"/>
        <v>0</v>
      </c>
      <c r="BD78" s="353">
        <f t="shared" ca="1" si="24"/>
        <v>0</v>
      </c>
      <c r="BE78" s="353">
        <f t="shared" ca="1" si="24"/>
        <v>0</v>
      </c>
      <c r="BF78" s="353">
        <f t="shared" ca="1" si="24"/>
        <v>0</v>
      </c>
      <c r="BG78" s="353">
        <f t="shared" ca="1" si="24"/>
        <v>0</v>
      </c>
      <c r="BH78" s="353">
        <f t="shared" ca="1" si="24"/>
        <v>0</v>
      </c>
      <c r="BI78" s="353">
        <f t="shared" ca="1" si="24"/>
        <v>0</v>
      </c>
      <c r="BJ78" s="353">
        <f t="shared" ca="1" si="24"/>
        <v>0</v>
      </c>
      <c r="BK78" s="353">
        <f t="shared" ca="1" si="24"/>
        <v>0</v>
      </c>
      <c r="BL78" s="353">
        <f t="shared" ca="1" si="24"/>
        <v>0</v>
      </c>
      <c r="BM78" s="353">
        <f t="shared" ca="1" si="24"/>
        <v>0</v>
      </c>
      <c r="BN78" s="353">
        <f t="shared" ca="1" si="24"/>
        <v>0</v>
      </c>
      <c r="BO78" s="353">
        <f t="shared" ca="1" si="24"/>
        <v>0</v>
      </c>
      <c r="BP78" s="353">
        <f t="shared" ca="1" si="20"/>
        <v>386687.27999999997</v>
      </c>
      <c r="BQ78" s="206">
        <f ca="1">SUM(BP79:BP82)</f>
        <v>386687.28</v>
      </c>
      <c r="BR78" s="234">
        <f t="shared" ca="1" si="21"/>
        <v>1.2149445682117203E-2</v>
      </c>
    </row>
    <row r="79" spans="1:70" ht="20.100000000000001" customHeight="1" outlineLevel="1" x14ac:dyDescent="0.2">
      <c r="A79" s="354" t="str">
        <f ca="1">INDEX(MC_Dispositivo!B:E,MATCH('Quantitativo_MG-262'!C79,MC_Dispositivo!B:B,0),2)</f>
        <v>RO-41239</v>
      </c>
      <c r="B79" s="354" t="str">
        <f ca="1">INDEX([10]TPU!$B:$B,MATCH($A79,[10]TPU!$A:$A,0))</f>
        <v>CUSTO REAJUSTADO</v>
      </c>
      <c r="C79" s="354" t="s">
        <v>148</v>
      </c>
      <c r="D79" s="355" t="str">
        <f ca="1">INDEX(MC_Dispositivo!B:E,MATCH('Quantitativo_MG-262'!C79,MC_Dispositivo!B:B,0),3)</f>
        <v>linhas de resina acrilica 0,6mm de espessura e largura = 0,20m (execução, inclusive pré-marcação, fornecimento e transporte de todos os materiais)</v>
      </c>
      <c r="E79" s="354" t="str">
        <f ca="1">INDEX(MC_Dispositivo!B:E,MATCH('Quantitativo_MG-262'!C79,MC_Dispositivo!B:B,0),4)</f>
        <v>m</v>
      </c>
      <c r="F79" s="356" cm="1">
        <f t="array" aca="1" ref="F79" ca="1">IF($BS$1="Todos",SUM(IF(($BS$1="todos")*(MC_Dispositivo!$B$54:$B$212=$C79),MC_Dispositivo!$F$54:$BE$212)),SUM(IF((MC_Dispositivo!$F$36:$BE$36=$BS$1)*(MC_Dispositivo!$B$54:$B$212=$C79),MC_Dispositivo!$F$54:$BE$212)))</f>
        <v>24000</v>
      </c>
      <c r="G79" s="357" cm="1">
        <f t="array" aca="1" ref="G79" ca="1">SUM(IF((MC_Dispositivo!$B$53:$B$189=$C79)*(MC_Dispositivo!$F$36:$BE$36=$BS$1)*(MC_Dispositivo!$F$43:$BE$43=G$1),MC_Dispositivo!$F$53:$BE$189))</f>
        <v>0</v>
      </c>
      <c r="H79" s="357" cm="1">
        <f t="array" aca="1" ref="H79" ca="1">SUM(IF((MC_Dispositivo!$B$53:$B$189=$C79)*(MC_Dispositivo!$F$36:$BE$36=$BS$1)*(MC_Dispositivo!$F$43:$BE$43=H$1),MC_Dispositivo!$F$53:$BE$189))</f>
        <v>0</v>
      </c>
      <c r="I79" s="357" cm="1">
        <f t="array" aca="1" ref="I79" ca="1">SUM(IF((MC_Dispositivo!$B$53:$B$189=$C79)*(MC_Dispositivo!$F$36:$BE$36=$BS$1)*(MC_Dispositivo!$F$43:$BE$43=I$1),MC_Dispositivo!$F$53:$BE$189))</f>
        <v>12000</v>
      </c>
      <c r="J79" s="357" cm="1">
        <f t="array" aca="1" ref="J79" ca="1">SUM(IF((MC_Dispositivo!$B$53:$B$189=$C79)*(MC_Dispositivo!$F$36:$BE$36=$BS$1)*(MC_Dispositivo!$F$43:$BE$43=J$1),MC_Dispositivo!$F$53:$BE$189))</f>
        <v>3000</v>
      </c>
      <c r="K79" s="357" cm="1">
        <f t="array" aca="1" ref="K79" ca="1">SUM(IF((MC_Dispositivo!$B$53:$B$189=$C79)*(MC_Dispositivo!$F$36:$BE$36=$BS$1)*(MC_Dispositivo!$F$43:$BE$43=K$1),MC_Dispositivo!$F$53:$BE$189))</f>
        <v>6000</v>
      </c>
      <c r="L79" s="357" cm="1">
        <f t="array" aca="1" ref="L79" ca="1">SUM(IF((MC_Dispositivo!$B$53:$B$189=$C79)*(MC_Dispositivo!$F$36:$BE$36=$BS$1)*(MC_Dispositivo!$F$43:$BE$43=L$1),MC_Dispositivo!$F$53:$BE$189))</f>
        <v>3000</v>
      </c>
      <c r="M79" s="357" cm="1">
        <f t="array" aca="1" ref="M79" ca="1">SUM(IF((MC_Dispositivo!$B$53:$B$189=$C79)*(MC_Dispositivo!$F$36:$BE$36=$BS$1)*(MC_Dispositivo!$F$43:$BE$43=M$1),MC_Dispositivo!$F$53:$BE$189))</f>
        <v>0</v>
      </c>
      <c r="N79" s="357" cm="1">
        <f t="array" aca="1" ref="N79" ca="1">SUM(IF((MC_Dispositivo!$B$53:$B$189=$C79)*(MC_Dispositivo!$F$36:$BE$36=$BS$1)*(MC_Dispositivo!$F$43:$BE$43=N$1),MC_Dispositivo!$F$53:$BE$189))</f>
        <v>0</v>
      </c>
      <c r="O79" s="357" cm="1">
        <f t="array" aca="1" ref="O79" ca="1">SUM(IF((MC_Dispositivo!$B$53:$B$189=$C79)*(MC_Dispositivo!$F$36:$BE$36=$BS$1)*(MC_Dispositivo!$F$43:$BE$43=O$1),MC_Dispositivo!$F$53:$BE$189))</f>
        <v>0</v>
      </c>
      <c r="P79" s="357" cm="1">
        <f t="array" aca="1" ref="P79" ca="1">SUM(IF((MC_Dispositivo!$B$53:$B$189=$C79)*(MC_Dispositivo!$F$36:$BE$36=$BS$1)*(MC_Dispositivo!$F$43:$BE$43=P$1),MC_Dispositivo!$F$53:$BE$189))</f>
        <v>0</v>
      </c>
      <c r="Q79" s="357" cm="1">
        <f t="array" aca="1" ref="Q79" ca="1">SUM(IF((MC_Dispositivo!$B$53:$B$189=$C79)*(MC_Dispositivo!$F$36:$BE$36=$BS$1)*(MC_Dispositivo!$F$43:$BE$43=Q$1),MC_Dispositivo!$F$53:$BE$189))</f>
        <v>0</v>
      </c>
      <c r="R79" s="357" cm="1">
        <f t="array" aca="1" ref="R79" ca="1">SUM(IF((MC_Dispositivo!$B$53:$B$189=$C79)*(MC_Dispositivo!$F$36:$BE$36=$BS$1)*(MC_Dispositivo!$F$43:$BE$43=R$1),MC_Dispositivo!$F$53:$BE$189))</f>
        <v>0</v>
      </c>
      <c r="S79" s="357" cm="1">
        <f t="array" aca="1" ref="S79" ca="1">SUM(IF((MC_Dispositivo!$B$53:$B$189=$C79)*(MC_Dispositivo!$F$36:$BE$36=$BS$1)*(MC_Dispositivo!$F$43:$BE$43=S$1),MC_Dispositivo!$F$53:$BE$189))</f>
        <v>0</v>
      </c>
      <c r="T79" s="357" cm="1">
        <f t="array" aca="1" ref="T79" ca="1">SUM(IF((MC_Dispositivo!$B$53:$B$189=$C79)*(MC_Dispositivo!$F$36:$BE$36=$BS$1)*(MC_Dispositivo!$F$43:$BE$43=T$1),MC_Dispositivo!$F$53:$BE$189))</f>
        <v>0</v>
      </c>
      <c r="U79" s="357" cm="1">
        <f t="array" aca="1" ref="U79" ca="1">SUM(IF((MC_Dispositivo!$B$53:$B$189=$C79)*(MC_Dispositivo!$F$36:$BE$36=$BS$1)*(MC_Dispositivo!$F$43:$BE$43=U$1),MC_Dispositivo!$F$53:$BE$189))</f>
        <v>0</v>
      </c>
      <c r="V79" s="357" cm="1">
        <f t="array" aca="1" ref="V79" ca="1">SUM(IF((MC_Dispositivo!$B$53:$B$189=$C79)*(MC_Dispositivo!$F$36:$BE$36=$BS$1)*(MC_Dispositivo!$F$43:$BE$43=V$1),MC_Dispositivo!$F$53:$BE$189))</f>
        <v>0</v>
      </c>
      <c r="W79" s="357" cm="1">
        <f t="array" aca="1" ref="W79" ca="1">SUM(IF((MC_Dispositivo!$B$53:$B$189=$C79)*(MC_Dispositivo!$F$36:$BE$36=$BS$1)*(MC_Dispositivo!$F$43:$BE$43=W$1),MC_Dispositivo!$F$53:$BE$189))</f>
        <v>0</v>
      </c>
      <c r="X79" s="357" cm="1">
        <f t="array" aca="1" ref="X79" ca="1">SUM(IF((MC_Dispositivo!$B$53:$B$189=$C79)*(MC_Dispositivo!$F$36:$BE$36=$BS$1)*(MC_Dispositivo!$F$43:$BE$43=X$1),MC_Dispositivo!$F$53:$BE$189))</f>
        <v>0</v>
      </c>
      <c r="Y79" s="357" cm="1">
        <f t="array" aca="1" ref="Y79" ca="1">SUM(IF((MC_Dispositivo!$B$53:$B$189=$C79)*(MC_Dispositivo!$F$36:$BE$36=$BS$1)*(MC_Dispositivo!$F$43:$BE$43=Y$1),MC_Dispositivo!$F$53:$BE$189))</f>
        <v>0</v>
      </c>
      <c r="Z79" s="357" cm="1">
        <f t="array" aca="1" ref="Z79" ca="1">SUM(IF((MC_Dispositivo!$B$53:$B$189=$C79)*(MC_Dispositivo!$F$36:$BE$36=$BS$1)*(MC_Dispositivo!$F$43:$BE$43=Z$1),MC_Dispositivo!$F$53:$BE$189))</f>
        <v>0</v>
      </c>
      <c r="AA79" s="357" cm="1">
        <f t="array" aca="1" ref="AA79" ca="1">SUM(IF((MC_Dispositivo!$B$53:$B$189=$C79)*(MC_Dispositivo!$F$36:$BE$36=$BS$1)*(MC_Dispositivo!$F$43:$BE$43=AA$1),MC_Dispositivo!$F$53:$BE$189))</f>
        <v>0</v>
      </c>
      <c r="AB79" s="357" cm="1">
        <f t="array" aca="1" ref="AB79" ca="1">SUM(IF((MC_Dispositivo!$B$53:$B$189=$C79)*(MC_Dispositivo!$F$36:$BE$36=$BS$1)*(MC_Dispositivo!$F$43:$BE$43=AB$1),MC_Dispositivo!$F$53:$BE$189))</f>
        <v>0</v>
      </c>
      <c r="AC79" s="357" cm="1">
        <f t="array" aca="1" ref="AC79" ca="1">SUM(IF((MC_Dispositivo!$B$53:$B$189=$C79)*(MC_Dispositivo!$F$36:$BE$36=$BS$1)*(MC_Dispositivo!$F$43:$BE$43=AC$1),MC_Dispositivo!$F$53:$BE$189))</f>
        <v>0</v>
      </c>
      <c r="AD79" s="357" cm="1">
        <f t="array" aca="1" ref="AD79" ca="1">SUM(IF((MC_Dispositivo!$B$53:$B$189=$C79)*(MC_Dispositivo!$F$36:$BE$36=$BS$1)*(MC_Dispositivo!$F$43:$BE$43=AD$1),MC_Dispositivo!$F$53:$BE$189))</f>
        <v>0</v>
      </c>
      <c r="AE79" s="357" cm="1">
        <f t="array" aca="1" ref="AE79" ca="1">SUM(IF((MC_Dispositivo!$B$53:$B$189=$C79)*(MC_Dispositivo!$F$36:$BE$36=$BS$1)*(MC_Dispositivo!$F$43:$BE$43=AE$1),MC_Dispositivo!$F$53:$BE$189))</f>
        <v>0</v>
      </c>
      <c r="AF79" s="357" cm="1">
        <f t="array" aca="1" ref="AF79" ca="1">SUM(IF((MC_Dispositivo!$B$53:$B$189=$C79)*(MC_Dispositivo!$F$36:$BE$36=$BS$1)*(MC_Dispositivo!$F$43:$BE$43=AF$1),MC_Dispositivo!$F$53:$BE$189))</f>
        <v>0</v>
      </c>
      <c r="AG79" s="357" cm="1">
        <f t="array" aca="1" ref="AG79" ca="1">SUM(IF((MC_Dispositivo!$B$53:$B$189=$C79)*(MC_Dispositivo!$F$36:$BE$36=$BS$1)*(MC_Dispositivo!$F$43:$BE$43=AG$1),MC_Dispositivo!$F$53:$BE$189))</f>
        <v>0</v>
      </c>
      <c r="AH79" s="357" cm="1">
        <f t="array" aca="1" ref="AH79" ca="1">SUM(IF((MC_Dispositivo!$B$53:$B$189=$C79)*(MC_Dispositivo!$F$36:$BE$36=$BS$1)*(MC_Dispositivo!$F$43:$BE$43=AH$1),MC_Dispositivo!$F$53:$BE$189))</f>
        <v>0</v>
      </c>
      <c r="AI79" s="357" cm="1">
        <f t="array" aca="1" ref="AI79" ca="1">SUM(IF((MC_Dispositivo!$B$53:$B$189=$C79)*(MC_Dispositivo!$F$36:$BE$36=$BS$1)*(MC_Dispositivo!$F$43:$BE$43=AI$1),MC_Dispositivo!$F$53:$BE$189))</f>
        <v>0</v>
      </c>
      <c r="AJ79" s="357" cm="1">
        <f t="array" aca="1" ref="AJ79" ca="1">SUM(IF((MC_Dispositivo!$B$53:$B$189=$C79)*(MC_Dispositivo!$F$36:$BE$36=$BS$1)*(MC_Dispositivo!$F$43:$BE$43=AJ$1),MC_Dispositivo!$F$53:$BE$189))</f>
        <v>0</v>
      </c>
      <c r="AK79" s="358">
        <f ca="1">IF(A79="","",INDEX([10]TPU!$G:$G,MATCH($A79,[10]TPU!$A:$A,0)))</f>
        <v>5.95</v>
      </c>
      <c r="AL79" s="359">
        <f t="shared" ca="1" si="24"/>
        <v>0</v>
      </c>
      <c r="AM79" s="359">
        <f t="shared" ca="1" si="24"/>
        <v>0</v>
      </c>
      <c r="AN79" s="359">
        <f t="shared" ca="1" si="24"/>
        <v>71400</v>
      </c>
      <c r="AO79" s="359">
        <f t="shared" ca="1" si="24"/>
        <v>17850</v>
      </c>
      <c r="AP79" s="359">
        <f t="shared" ca="1" si="24"/>
        <v>35700</v>
      </c>
      <c r="AQ79" s="359">
        <f t="shared" ca="1" si="24"/>
        <v>17850</v>
      </c>
      <c r="AR79" s="359">
        <f t="shared" ca="1" si="24"/>
        <v>0</v>
      </c>
      <c r="AS79" s="359">
        <f t="shared" ca="1" si="24"/>
        <v>0</v>
      </c>
      <c r="AT79" s="359">
        <f t="shared" ca="1" si="24"/>
        <v>0</v>
      </c>
      <c r="AU79" s="359">
        <f t="shared" ca="1" si="24"/>
        <v>0</v>
      </c>
      <c r="AV79" s="359">
        <f t="shared" ca="1" si="24"/>
        <v>0</v>
      </c>
      <c r="AW79" s="359">
        <f t="shared" ca="1" si="24"/>
        <v>0</v>
      </c>
      <c r="AX79" s="359">
        <f t="shared" ca="1" si="24"/>
        <v>0</v>
      </c>
      <c r="AY79" s="359">
        <f t="shared" ca="1" si="24"/>
        <v>0</v>
      </c>
      <c r="AZ79" s="359">
        <f t="shared" ca="1" si="24"/>
        <v>0</v>
      </c>
      <c r="BA79" s="359">
        <f t="shared" ca="1" si="24"/>
        <v>0</v>
      </c>
      <c r="BB79" s="359">
        <f t="shared" ca="1" si="24"/>
        <v>0</v>
      </c>
      <c r="BC79" s="359">
        <f t="shared" ca="1" si="24"/>
        <v>0</v>
      </c>
      <c r="BD79" s="359">
        <f t="shared" ca="1" si="24"/>
        <v>0</v>
      </c>
      <c r="BE79" s="359">
        <f t="shared" ca="1" si="24"/>
        <v>0</v>
      </c>
      <c r="BF79" s="359">
        <f t="shared" ca="1" si="24"/>
        <v>0</v>
      </c>
      <c r="BG79" s="359">
        <f t="shared" ca="1" si="24"/>
        <v>0</v>
      </c>
      <c r="BH79" s="359">
        <f t="shared" ca="1" si="24"/>
        <v>0</v>
      </c>
      <c r="BI79" s="359">
        <f t="shared" ca="1" si="24"/>
        <v>0</v>
      </c>
      <c r="BJ79" s="359">
        <f t="shared" ca="1" si="24"/>
        <v>0</v>
      </c>
      <c r="BK79" s="359">
        <f t="shared" ca="1" si="24"/>
        <v>0</v>
      </c>
      <c r="BL79" s="359">
        <f t="shared" ca="1" si="24"/>
        <v>0</v>
      </c>
      <c r="BM79" s="359">
        <f t="shared" ca="1" si="24"/>
        <v>0</v>
      </c>
      <c r="BN79" s="359">
        <f t="shared" ca="1" si="24"/>
        <v>0</v>
      </c>
      <c r="BO79" s="359">
        <f t="shared" ca="1" si="24"/>
        <v>0</v>
      </c>
      <c r="BP79" s="358">
        <f t="shared" ca="1" si="20"/>
        <v>142800</v>
      </c>
      <c r="BQ79" s="206"/>
      <c r="BR79" s="234" t="str">
        <f t="shared" si="21"/>
        <v/>
      </c>
    </row>
    <row r="80" spans="1:70" ht="20.100000000000001" customHeight="1" outlineLevel="1" x14ac:dyDescent="0.2">
      <c r="A80" s="354">
        <f ca="1">INDEX(MC_Dispositivo!B:E,MATCH('Quantitativo_MG-262'!C80,MC_Dispositivo!B:B,0),2)</f>
        <v>5213405</v>
      </c>
      <c r="B80" s="354" t="str">
        <f ca="1">INDEX([10]TPU!$B:$B,MATCH($A80,[10]TPU!$A:$A,0))</f>
        <v>SICRO</v>
      </c>
      <c r="C80" s="354" t="s">
        <v>150</v>
      </c>
      <c r="D80" s="355" t="str">
        <f ca="1">INDEX(MC_Dispositivo!B:E,MATCH('Quantitativo_MG-262'!C80,MC_Dispositivo!B:B,0),3)</f>
        <v>Pintura de setas e zebrados com tinta acrílica - espessura de 0,6 mm</v>
      </c>
      <c r="E80" s="354" t="str">
        <f ca="1">INDEX(MC_Dispositivo!B:E,MATCH('Quantitativo_MG-262'!C80,MC_Dispositivo!B:B,0),4)</f>
        <v>m²</v>
      </c>
      <c r="F80" s="356" cm="1">
        <f t="array" aca="1" ref="F80" ca="1">IF($BS$1="Todos",SUM(IF(($BS$1="todos")*(MC_Dispositivo!$B$54:$B$212=$C80),MC_Dispositivo!$F$54:$BE$212)),SUM(IF((MC_Dispositivo!$F$36:$BE$36=$BS$1)*(MC_Dispositivo!$B$54:$B$212=$C80),MC_Dispositivo!$F$54:$BE$212)))</f>
        <v>2100</v>
      </c>
      <c r="G80" s="357" cm="1">
        <f t="array" aca="1" ref="G80" ca="1">SUM(IF((MC_Dispositivo!$B$53:$B$189=$C80)*(MC_Dispositivo!$F$36:$BE$36=$BS$1)*(MC_Dispositivo!$F$43:$BE$43=G$1),MC_Dispositivo!$F$53:$BE$189))</f>
        <v>0</v>
      </c>
      <c r="H80" s="357" cm="1">
        <f t="array" aca="1" ref="H80" ca="1">SUM(IF((MC_Dispositivo!$B$53:$B$189=$C80)*(MC_Dispositivo!$F$36:$BE$36=$BS$1)*(MC_Dispositivo!$F$43:$BE$43=H$1),MC_Dispositivo!$F$53:$BE$189))</f>
        <v>0</v>
      </c>
      <c r="I80" s="357" cm="1">
        <f t="array" aca="1" ref="I80" ca="1">SUM(IF((MC_Dispositivo!$B$53:$B$189=$C80)*(MC_Dispositivo!$F$36:$BE$36=$BS$1)*(MC_Dispositivo!$F$43:$BE$43=I$1),MC_Dispositivo!$F$53:$BE$189))</f>
        <v>900</v>
      </c>
      <c r="J80" s="357" cm="1">
        <f t="array" aca="1" ref="J80" ca="1">SUM(IF((MC_Dispositivo!$B$53:$B$189=$C80)*(MC_Dispositivo!$F$36:$BE$36=$BS$1)*(MC_Dispositivo!$F$43:$BE$43=J$1),MC_Dispositivo!$F$53:$BE$189))</f>
        <v>300</v>
      </c>
      <c r="K80" s="357" cm="1">
        <f t="array" aca="1" ref="K80" ca="1">SUM(IF((MC_Dispositivo!$B$53:$B$189=$C80)*(MC_Dispositivo!$F$36:$BE$36=$BS$1)*(MC_Dispositivo!$F$43:$BE$43=K$1),MC_Dispositivo!$F$53:$BE$189))</f>
        <v>600</v>
      </c>
      <c r="L80" s="357" cm="1">
        <f t="array" aca="1" ref="L80" ca="1">SUM(IF((MC_Dispositivo!$B$53:$B$189=$C80)*(MC_Dispositivo!$F$36:$BE$36=$BS$1)*(MC_Dispositivo!$F$43:$BE$43=L$1),MC_Dispositivo!$F$53:$BE$189))</f>
        <v>300</v>
      </c>
      <c r="M80" s="357" cm="1">
        <f t="array" aca="1" ref="M80" ca="1">SUM(IF((MC_Dispositivo!$B$53:$B$189=$C80)*(MC_Dispositivo!$F$36:$BE$36=$BS$1)*(MC_Dispositivo!$F$43:$BE$43=M$1),MC_Dispositivo!$F$53:$BE$189))</f>
        <v>0</v>
      </c>
      <c r="N80" s="357" cm="1">
        <f t="array" aca="1" ref="N80" ca="1">SUM(IF((MC_Dispositivo!$B$53:$B$189=$C80)*(MC_Dispositivo!$F$36:$BE$36=$BS$1)*(MC_Dispositivo!$F$43:$BE$43=N$1),MC_Dispositivo!$F$53:$BE$189))</f>
        <v>0</v>
      </c>
      <c r="O80" s="357" cm="1">
        <f t="array" aca="1" ref="O80" ca="1">SUM(IF((MC_Dispositivo!$B$53:$B$189=$C80)*(MC_Dispositivo!$F$36:$BE$36=$BS$1)*(MC_Dispositivo!$F$43:$BE$43=O$1),MC_Dispositivo!$F$53:$BE$189))</f>
        <v>0</v>
      </c>
      <c r="P80" s="357" cm="1">
        <f t="array" aca="1" ref="P80" ca="1">SUM(IF((MC_Dispositivo!$B$53:$B$189=$C80)*(MC_Dispositivo!$F$36:$BE$36=$BS$1)*(MC_Dispositivo!$F$43:$BE$43=P$1),MC_Dispositivo!$F$53:$BE$189))</f>
        <v>0</v>
      </c>
      <c r="Q80" s="357" cm="1">
        <f t="array" aca="1" ref="Q80" ca="1">SUM(IF((MC_Dispositivo!$B$53:$B$189=$C80)*(MC_Dispositivo!$F$36:$BE$36=$BS$1)*(MC_Dispositivo!$F$43:$BE$43=Q$1),MC_Dispositivo!$F$53:$BE$189))</f>
        <v>0</v>
      </c>
      <c r="R80" s="357" cm="1">
        <f t="array" aca="1" ref="R80" ca="1">SUM(IF((MC_Dispositivo!$B$53:$B$189=$C80)*(MC_Dispositivo!$F$36:$BE$36=$BS$1)*(MC_Dispositivo!$F$43:$BE$43=R$1),MC_Dispositivo!$F$53:$BE$189))</f>
        <v>0</v>
      </c>
      <c r="S80" s="357" cm="1">
        <f t="array" aca="1" ref="S80" ca="1">SUM(IF((MC_Dispositivo!$B$53:$B$189=$C80)*(MC_Dispositivo!$F$36:$BE$36=$BS$1)*(MC_Dispositivo!$F$43:$BE$43=S$1),MC_Dispositivo!$F$53:$BE$189))</f>
        <v>0</v>
      </c>
      <c r="T80" s="357" cm="1">
        <f t="array" aca="1" ref="T80" ca="1">SUM(IF((MC_Dispositivo!$B$53:$B$189=$C80)*(MC_Dispositivo!$F$36:$BE$36=$BS$1)*(MC_Dispositivo!$F$43:$BE$43=T$1),MC_Dispositivo!$F$53:$BE$189))</f>
        <v>0</v>
      </c>
      <c r="U80" s="357" cm="1">
        <f t="array" aca="1" ref="U80" ca="1">SUM(IF((MC_Dispositivo!$B$53:$B$189=$C80)*(MC_Dispositivo!$F$36:$BE$36=$BS$1)*(MC_Dispositivo!$F$43:$BE$43=U$1),MC_Dispositivo!$F$53:$BE$189))</f>
        <v>0</v>
      </c>
      <c r="V80" s="357" cm="1">
        <f t="array" aca="1" ref="V80" ca="1">SUM(IF((MC_Dispositivo!$B$53:$B$189=$C80)*(MC_Dispositivo!$F$36:$BE$36=$BS$1)*(MC_Dispositivo!$F$43:$BE$43=V$1),MC_Dispositivo!$F$53:$BE$189))</f>
        <v>0</v>
      </c>
      <c r="W80" s="357" cm="1">
        <f t="array" aca="1" ref="W80" ca="1">SUM(IF((MC_Dispositivo!$B$53:$B$189=$C80)*(MC_Dispositivo!$F$36:$BE$36=$BS$1)*(MC_Dispositivo!$F$43:$BE$43=W$1),MC_Dispositivo!$F$53:$BE$189))</f>
        <v>0</v>
      </c>
      <c r="X80" s="357" cm="1">
        <f t="array" aca="1" ref="X80" ca="1">SUM(IF((MC_Dispositivo!$B$53:$B$189=$C80)*(MC_Dispositivo!$F$36:$BE$36=$BS$1)*(MC_Dispositivo!$F$43:$BE$43=X$1),MC_Dispositivo!$F$53:$BE$189))</f>
        <v>0</v>
      </c>
      <c r="Y80" s="357" cm="1">
        <f t="array" aca="1" ref="Y80" ca="1">SUM(IF((MC_Dispositivo!$B$53:$B$189=$C80)*(MC_Dispositivo!$F$36:$BE$36=$BS$1)*(MC_Dispositivo!$F$43:$BE$43=Y$1),MC_Dispositivo!$F$53:$BE$189))</f>
        <v>0</v>
      </c>
      <c r="Z80" s="357" cm="1">
        <f t="array" aca="1" ref="Z80" ca="1">SUM(IF((MC_Dispositivo!$B$53:$B$189=$C80)*(MC_Dispositivo!$F$36:$BE$36=$BS$1)*(MC_Dispositivo!$F$43:$BE$43=Z$1),MC_Dispositivo!$F$53:$BE$189))</f>
        <v>0</v>
      </c>
      <c r="AA80" s="357" cm="1">
        <f t="array" aca="1" ref="AA80" ca="1">SUM(IF((MC_Dispositivo!$B$53:$B$189=$C80)*(MC_Dispositivo!$F$36:$BE$36=$BS$1)*(MC_Dispositivo!$F$43:$BE$43=AA$1),MC_Dispositivo!$F$53:$BE$189))</f>
        <v>0</v>
      </c>
      <c r="AB80" s="357" cm="1">
        <f t="array" aca="1" ref="AB80" ca="1">SUM(IF((MC_Dispositivo!$B$53:$B$189=$C80)*(MC_Dispositivo!$F$36:$BE$36=$BS$1)*(MC_Dispositivo!$F$43:$BE$43=AB$1),MC_Dispositivo!$F$53:$BE$189))</f>
        <v>0</v>
      </c>
      <c r="AC80" s="357" cm="1">
        <f t="array" aca="1" ref="AC80" ca="1">SUM(IF((MC_Dispositivo!$B$53:$B$189=$C80)*(MC_Dispositivo!$F$36:$BE$36=$BS$1)*(MC_Dispositivo!$F$43:$BE$43=AC$1),MC_Dispositivo!$F$53:$BE$189))</f>
        <v>0</v>
      </c>
      <c r="AD80" s="357" cm="1">
        <f t="array" aca="1" ref="AD80" ca="1">SUM(IF((MC_Dispositivo!$B$53:$B$189=$C80)*(MC_Dispositivo!$F$36:$BE$36=$BS$1)*(MC_Dispositivo!$F$43:$BE$43=AD$1),MC_Dispositivo!$F$53:$BE$189))</f>
        <v>0</v>
      </c>
      <c r="AE80" s="357" cm="1">
        <f t="array" aca="1" ref="AE80" ca="1">SUM(IF((MC_Dispositivo!$B$53:$B$189=$C80)*(MC_Dispositivo!$F$36:$BE$36=$BS$1)*(MC_Dispositivo!$F$43:$BE$43=AE$1),MC_Dispositivo!$F$53:$BE$189))</f>
        <v>0</v>
      </c>
      <c r="AF80" s="357" cm="1">
        <f t="array" aca="1" ref="AF80" ca="1">SUM(IF((MC_Dispositivo!$B$53:$B$189=$C80)*(MC_Dispositivo!$F$36:$BE$36=$BS$1)*(MC_Dispositivo!$F$43:$BE$43=AF$1),MC_Dispositivo!$F$53:$BE$189))</f>
        <v>0</v>
      </c>
      <c r="AG80" s="357" cm="1">
        <f t="array" aca="1" ref="AG80" ca="1">SUM(IF((MC_Dispositivo!$B$53:$B$189=$C80)*(MC_Dispositivo!$F$36:$BE$36=$BS$1)*(MC_Dispositivo!$F$43:$BE$43=AG$1),MC_Dispositivo!$F$53:$BE$189))</f>
        <v>0</v>
      </c>
      <c r="AH80" s="357" cm="1">
        <f t="array" aca="1" ref="AH80" ca="1">SUM(IF((MC_Dispositivo!$B$53:$B$189=$C80)*(MC_Dispositivo!$F$36:$BE$36=$BS$1)*(MC_Dispositivo!$F$43:$BE$43=AH$1),MC_Dispositivo!$F$53:$BE$189))</f>
        <v>0</v>
      </c>
      <c r="AI80" s="357" cm="1">
        <f t="array" aca="1" ref="AI80" ca="1">SUM(IF((MC_Dispositivo!$B$53:$B$189=$C80)*(MC_Dispositivo!$F$36:$BE$36=$BS$1)*(MC_Dispositivo!$F$43:$BE$43=AI$1),MC_Dispositivo!$F$53:$BE$189))</f>
        <v>0</v>
      </c>
      <c r="AJ80" s="357" cm="1">
        <f t="array" aca="1" ref="AJ80" ca="1">SUM(IF((MC_Dispositivo!$B$53:$B$189=$C80)*(MC_Dispositivo!$F$36:$BE$36=$BS$1)*(MC_Dispositivo!$F$43:$BE$43=AJ$1),MC_Dispositivo!$F$53:$BE$189))</f>
        <v>0</v>
      </c>
      <c r="AK80" s="358">
        <f ca="1">IF(A80="","",INDEX([10]TPU!$G:$G,MATCH($A80,[10]TPU!$A:$A,0)))</f>
        <v>55.74</v>
      </c>
      <c r="AL80" s="359">
        <f t="shared" ca="1" si="24"/>
        <v>0</v>
      </c>
      <c r="AM80" s="359">
        <f t="shared" ca="1" si="24"/>
        <v>0</v>
      </c>
      <c r="AN80" s="359">
        <f t="shared" ca="1" si="24"/>
        <v>50166</v>
      </c>
      <c r="AO80" s="359">
        <f t="shared" ca="1" si="24"/>
        <v>16722</v>
      </c>
      <c r="AP80" s="359">
        <f t="shared" ca="1" si="24"/>
        <v>33444</v>
      </c>
      <c r="AQ80" s="359">
        <f t="shared" ca="1" si="24"/>
        <v>16722</v>
      </c>
      <c r="AR80" s="359">
        <f t="shared" ca="1" si="24"/>
        <v>0</v>
      </c>
      <c r="AS80" s="359">
        <f t="shared" ca="1" si="24"/>
        <v>0</v>
      </c>
      <c r="AT80" s="359">
        <f t="shared" ca="1" si="24"/>
        <v>0</v>
      </c>
      <c r="AU80" s="359">
        <f t="shared" ca="1" si="24"/>
        <v>0</v>
      </c>
      <c r="AV80" s="359">
        <f t="shared" ca="1" si="24"/>
        <v>0</v>
      </c>
      <c r="AW80" s="359">
        <f t="shared" ca="1" si="24"/>
        <v>0</v>
      </c>
      <c r="AX80" s="359">
        <f t="shared" ca="1" si="24"/>
        <v>0</v>
      </c>
      <c r="AY80" s="359">
        <f t="shared" ca="1" si="24"/>
        <v>0</v>
      </c>
      <c r="AZ80" s="359">
        <f t="shared" ca="1" si="24"/>
        <v>0</v>
      </c>
      <c r="BA80" s="359">
        <f t="shared" ca="1" si="24"/>
        <v>0</v>
      </c>
      <c r="BB80" s="359">
        <f t="shared" ca="1" si="24"/>
        <v>0</v>
      </c>
      <c r="BC80" s="359">
        <f t="shared" ca="1" si="24"/>
        <v>0</v>
      </c>
      <c r="BD80" s="359">
        <f t="shared" ca="1" si="24"/>
        <v>0</v>
      </c>
      <c r="BE80" s="359">
        <f t="shared" ca="1" si="24"/>
        <v>0</v>
      </c>
      <c r="BF80" s="359">
        <f t="shared" ca="1" si="24"/>
        <v>0</v>
      </c>
      <c r="BG80" s="359">
        <f t="shared" ca="1" si="24"/>
        <v>0</v>
      </c>
      <c r="BH80" s="359">
        <f t="shared" ca="1" si="24"/>
        <v>0</v>
      </c>
      <c r="BI80" s="359">
        <f t="shared" ca="1" si="24"/>
        <v>0</v>
      </c>
      <c r="BJ80" s="359">
        <f t="shared" ca="1" si="24"/>
        <v>0</v>
      </c>
      <c r="BK80" s="359">
        <f t="shared" ca="1" si="24"/>
        <v>0</v>
      </c>
      <c r="BL80" s="359">
        <f t="shared" ca="1" si="24"/>
        <v>0</v>
      </c>
      <c r="BM80" s="359">
        <f t="shared" ca="1" si="24"/>
        <v>0</v>
      </c>
      <c r="BN80" s="359">
        <f t="shared" ca="1" si="24"/>
        <v>0</v>
      </c>
      <c r="BO80" s="359">
        <f t="shared" ca="1" si="24"/>
        <v>0</v>
      </c>
      <c r="BP80" s="358">
        <f t="shared" ca="1" si="20"/>
        <v>117054</v>
      </c>
      <c r="BQ80" s="206"/>
      <c r="BR80" s="234" t="str">
        <f t="shared" si="21"/>
        <v/>
      </c>
    </row>
    <row r="81" spans="1:75" ht="20.100000000000001" customHeight="1" outlineLevel="1" x14ac:dyDescent="0.2">
      <c r="A81" s="354">
        <f ca="1">INDEX(MC_Dispositivo!B:E,MATCH('Quantitativo_MG-262'!C81,MC_Dispositivo!B:B,0),2)</f>
        <v>5219612</v>
      </c>
      <c r="B81" s="354" t="str">
        <f ca="1">INDEX([10]TPU!$B:$B,MATCH($A81,[10]TPU!$A:$A,0))</f>
        <v>SICRO</v>
      </c>
      <c r="C81" s="354" t="s">
        <v>151</v>
      </c>
      <c r="D81" s="355" t="str">
        <f ca="1">INDEX(MC_Dispositivo!B:E,MATCH('Quantitativo_MG-262'!C81,MC_Dispositivo!B:B,0),3)</f>
        <v>Tacha refletiva em plástico injetado - monodirecional tipo I - fornecimento e colocação</v>
      </c>
      <c r="E81" s="354" t="str">
        <f ca="1">INDEX(MC_Dispositivo!B:E,MATCH('Quantitativo_MG-262'!C81,MC_Dispositivo!B:B,0),4)</f>
        <v>un</v>
      </c>
      <c r="F81" s="356" cm="1">
        <f t="array" aca="1" ref="F81" ca="1">IF($BS$1="Todos",SUM(IF(($BS$1="todos")*(MC_Dispositivo!$B$54:$B$212=$C81),MC_Dispositivo!$F$54:$BE$212)),SUM(IF((MC_Dispositivo!$F$36:$BE$36=$BS$1)*(MC_Dispositivo!$B$54:$B$212=$C81),MC_Dispositivo!$F$54:$BE$212)))</f>
        <v>2898</v>
      </c>
      <c r="G81" s="357" cm="1">
        <f t="array" aca="1" ref="G81" ca="1">SUM(IF((MC_Dispositivo!$B$53:$B$189=$C81)*(MC_Dispositivo!$F$36:$BE$36=$BS$1)*(MC_Dispositivo!$F$43:$BE$43=G$1),MC_Dispositivo!$F$53:$BE$189))</f>
        <v>0</v>
      </c>
      <c r="H81" s="357" cm="1">
        <f t="array" aca="1" ref="H81" ca="1">SUM(IF((MC_Dispositivo!$B$53:$B$189=$C81)*(MC_Dispositivo!$F$36:$BE$36=$BS$1)*(MC_Dispositivo!$F$43:$BE$43=H$1),MC_Dispositivo!$F$53:$BE$189))</f>
        <v>0</v>
      </c>
      <c r="I81" s="357" cm="1">
        <f t="array" aca="1" ref="I81" ca="1">SUM(IF((MC_Dispositivo!$B$53:$B$189=$C81)*(MC_Dispositivo!$F$36:$BE$36=$BS$1)*(MC_Dispositivo!$F$43:$BE$43=I$1),MC_Dispositivo!$F$53:$BE$189))</f>
        <v>1386</v>
      </c>
      <c r="J81" s="357" cm="1">
        <f t="array" aca="1" ref="J81" ca="1">SUM(IF((MC_Dispositivo!$B$53:$B$189=$C81)*(MC_Dispositivo!$F$36:$BE$36=$BS$1)*(MC_Dispositivo!$F$43:$BE$43=J$1),MC_Dispositivo!$F$53:$BE$189))</f>
        <v>378</v>
      </c>
      <c r="K81" s="357" cm="1">
        <f t="array" aca="1" ref="K81" ca="1">SUM(IF((MC_Dispositivo!$B$53:$B$189=$C81)*(MC_Dispositivo!$F$36:$BE$36=$BS$1)*(MC_Dispositivo!$F$43:$BE$43=K$1),MC_Dispositivo!$F$53:$BE$189))</f>
        <v>756</v>
      </c>
      <c r="L81" s="357" cm="1">
        <f t="array" aca="1" ref="L81" ca="1">SUM(IF((MC_Dispositivo!$B$53:$B$189=$C81)*(MC_Dispositivo!$F$36:$BE$36=$BS$1)*(MC_Dispositivo!$F$43:$BE$43=L$1),MC_Dispositivo!$F$53:$BE$189))</f>
        <v>378</v>
      </c>
      <c r="M81" s="357" cm="1">
        <f t="array" aca="1" ref="M81" ca="1">SUM(IF((MC_Dispositivo!$B$53:$B$189=$C81)*(MC_Dispositivo!$F$36:$BE$36=$BS$1)*(MC_Dispositivo!$F$43:$BE$43=M$1),MC_Dispositivo!$F$53:$BE$189))</f>
        <v>0</v>
      </c>
      <c r="N81" s="357" cm="1">
        <f t="array" aca="1" ref="N81" ca="1">SUM(IF((MC_Dispositivo!$B$53:$B$189=$C81)*(MC_Dispositivo!$F$36:$BE$36=$BS$1)*(MC_Dispositivo!$F$43:$BE$43=N$1),MC_Dispositivo!$F$53:$BE$189))</f>
        <v>0</v>
      </c>
      <c r="O81" s="357" cm="1">
        <f t="array" aca="1" ref="O81" ca="1">SUM(IF((MC_Dispositivo!$B$53:$B$189=$C81)*(MC_Dispositivo!$F$36:$BE$36=$BS$1)*(MC_Dispositivo!$F$43:$BE$43=O$1),MC_Dispositivo!$F$53:$BE$189))</f>
        <v>0</v>
      </c>
      <c r="P81" s="357" cm="1">
        <f t="array" aca="1" ref="P81" ca="1">SUM(IF((MC_Dispositivo!$B$53:$B$189=$C81)*(MC_Dispositivo!$F$36:$BE$36=$BS$1)*(MC_Dispositivo!$F$43:$BE$43=P$1),MC_Dispositivo!$F$53:$BE$189))</f>
        <v>0</v>
      </c>
      <c r="Q81" s="357" cm="1">
        <f t="array" aca="1" ref="Q81" ca="1">SUM(IF((MC_Dispositivo!$B$53:$B$189=$C81)*(MC_Dispositivo!$F$36:$BE$36=$BS$1)*(MC_Dispositivo!$F$43:$BE$43=Q$1),MC_Dispositivo!$F$53:$BE$189))</f>
        <v>0</v>
      </c>
      <c r="R81" s="357" cm="1">
        <f t="array" aca="1" ref="R81" ca="1">SUM(IF((MC_Dispositivo!$B$53:$B$189=$C81)*(MC_Dispositivo!$F$36:$BE$36=$BS$1)*(MC_Dispositivo!$F$43:$BE$43=R$1),MC_Dispositivo!$F$53:$BE$189))</f>
        <v>0</v>
      </c>
      <c r="S81" s="357" cm="1">
        <f t="array" aca="1" ref="S81" ca="1">SUM(IF((MC_Dispositivo!$B$53:$B$189=$C81)*(MC_Dispositivo!$F$36:$BE$36=$BS$1)*(MC_Dispositivo!$F$43:$BE$43=S$1),MC_Dispositivo!$F$53:$BE$189))</f>
        <v>0</v>
      </c>
      <c r="T81" s="357" cm="1">
        <f t="array" aca="1" ref="T81" ca="1">SUM(IF((MC_Dispositivo!$B$53:$B$189=$C81)*(MC_Dispositivo!$F$36:$BE$36=$BS$1)*(MC_Dispositivo!$F$43:$BE$43=T$1),MC_Dispositivo!$F$53:$BE$189))</f>
        <v>0</v>
      </c>
      <c r="U81" s="357" cm="1">
        <f t="array" aca="1" ref="U81" ca="1">SUM(IF((MC_Dispositivo!$B$53:$B$189=$C81)*(MC_Dispositivo!$F$36:$BE$36=$BS$1)*(MC_Dispositivo!$F$43:$BE$43=U$1),MC_Dispositivo!$F$53:$BE$189))</f>
        <v>0</v>
      </c>
      <c r="V81" s="357" cm="1">
        <f t="array" aca="1" ref="V81" ca="1">SUM(IF((MC_Dispositivo!$B$53:$B$189=$C81)*(MC_Dispositivo!$F$36:$BE$36=$BS$1)*(MC_Dispositivo!$F$43:$BE$43=V$1),MC_Dispositivo!$F$53:$BE$189))</f>
        <v>0</v>
      </c>
      <c r="W81" s="357" cm="1">
        <f t="array" aca="1" ref="W81" ca="1">SUM(IF((MC_Dispositivo!$B$53:$B$189=$C81)*(MC_Dispositivo!$F$36:$BE$36=$BS$1)*(MC_Dispositivo!$F$43:$BE$43=W$1),MC_Dispositivo!$F$53:$BE$189))</f>
        <v>0</v>
      </c>
      <c r="X81" s="357" cm="1">
        <f t="array" aca="1" ref="X81" ca="1">SUM(IF((MC_Dispositivo!$B$53:$B$189=$C81)*(MC_Dispositivo!$F$36:$BE$36=$BS$1)*(MC_Dispositivo!$F$43:$BE$43=X$1),MC_Dispositivo!$F$53:$BE$189))</f>
        <v>0</v>
      </c>
      <c r="Y81" s="357" cm="1">
        <f t="array" aca="1" ref="Y81" ca="1">SUM(IF((MC_Dispositivo!$B$53:$B$189=$C81)*(MC_Dispositivo!$F$36:$BE$36=$BS$1)*(MC_Dispositivo!$F$43:$BE$43=Y$1),MC_Dispositivo!$F$53:$BE$189))</f>
        <v>0</v>
      </c>
      <c r="Z81" s="357" cm="1">
        <f t="array" aca="1" ref="Z81" ca="1">SUM(IF((MC_Dispositivo!$B$53:$B$189=$C81)*(MC_Dispositivo!$F$36:$BE$36=$BS$1)*(MC_Dispositivo!$F$43:$BE$43=Z$1),MC_Dispositivo!$F$53:$BE$189))</f>
        <v>0</v>
      </c>
      <c r="AA81" s="357" cm="1">
        <f t="array" aca="1" ref="AA81" ca="1">SUM(IF((MC_Dispositivo!$B$53:$B$189=$C81)*(MC_Dispositivo!$F$36:$BE$36=$BS$1)*(MC_Dispositivo!$F$43:$BE$43=AA$1),MC_Dispositivo!$F$53:$BE$189))</f>
        <v>0</v>
      </c>
      <c r="AB81" s="357" cm="1">
        <f t="array" aca="1" ref="AB81" ca="1">SUM(IF((MC_Dispositivo!$B$53:$B$189=$C81)*(MC_Dispositivo!$F$36:$BE$36=$BS$1)*(MC_Dispositivo!$F$43:$BE$43=AB$1),MC_Dispositivo!$F$53:$BE$189))</f>
        <v>0</v>
      </c>
      <c r="AC81" s="357" cm="1">
        <f t="array" aca="1" ref="AC81" ca="1">SUM(IF((MC_Dispositivo!$B$53:$B$189=$C81)*(MC_Dispositivo!$F$36:$BE$36=$BS$1)*(MC_Dispositivo!$F$43:$BE$43=AC$1),MC_Dispositivo!$F$53:$BE$189))</f>
        <v>0</v>
      </c>
      <c r="AD81" s="357" cm="1">
        <f t="array" aca="1" ref="AD81" ca="1">SUM(IF((MC_Dispositivo!$B$53:$B$189=$C81)*(MC_Dispositivo!$F$36:$BE$36=$BS$1)*(MC_Dispositivo!$F$43:$BE$43=AD$1),MC_Dispositivo!$F$53:$BE$189))</f>
        <v>0</v>
      </c>
      <c r="AE81" s="357" cm="1">
        <f t="array" aca="1" ref="AE81" ca="1">SUM(IF((MC_Dispositivo!$B$53:$B$189=$C81)*(MC_Dispositivo!$F$36:$BE$36=$BS$1)*(MC_Dispositivo!$F$43:$BE$43=AE$1),MC_Dispositivo!$F$53:$BE$189))</f>
        <v>0</v>
      </c>
      <c r="AF81" s="357" cm="1">
        <f t="array" aca="1" ref="AF81" ca="1">SUM(IF((MC_Dispositivo!$B$53:$B$189=$C81)*(MC_Dispositivo!$F$36:$BE$36=$BS$1)*(MC_Dispositivo!$F$43:$BE$43=AF$1),MC_Dispositivo!$F$53:$BE$189))</f>
        <v>0</v>
      </c>
      <c r="AG81" s="357" cm="1">
        <f t="array" aca="1" ref="AG81" ca="1">SUM(IF((MC_Dispositivo!$B$53:$B$189=$C81)*(MC_Dispositivo!$F$36:$BE$36=$BS$1)*(MC_Dispositivo!$F$43:$BE$43=AG$1),MC_Dispositivo!$F$53:$BE$189))</f>
        <v>0</v>
      </c>
      <c r="AH81" s="357" cm="1">
        <f t="array" aca="1" ref="AH81" ca="1">SUM(IF((MC_Dispositivo!$B$53:$B$189=$C81)*(MC_Dispositivo!$F$36:$BE$36=$BS$1)*(MC_Dispositivo!$F$43:$BE$43=AH$1),MC_Dispositivo!$F$53:$BE$189))</f>
        <v>0</v>
      </c>
      <c r="AI81" s="357" cm="1">
        <f t="array" aca="1" ref="AI81" ca="1">SUM(IF((MC_Dispositivo!$B$53:$B$189=$C81)*(MC_Dispositivo!$F$36:$BE$36=$BS$1)*(MC_Dispositivo!$F$43:$BE$43=AI$1),MC_Dispositivo!$F$53:$BE$189))</f>
        <v>0</v>
      </c>
      <c r="AJ81" s="357" cm="1">
        <f t="array" aca="1" ref="AJ81" ca="1">SUM(IF((MC_Dispositivo!$B$53:$B$189=$C81)*(MC_Dispositivo!$F$36:$BE$36=$BS$1)*(MC_Dispositivo!$F$43:$BE$43=AJ$1),MC_Dispositivo!$F$53:$BE$189))</f>
        <v>0</v>
      </c>
      <c r="AK81" s="358">
        <f ca="1">IF(A81="","",INDEX([10]TPU!$G:$G,MATCH($A81,[10]TPU!$A:$A,0)))</f>
        <v>34.11</v>
      </c>
      <c r="AL81" s="359">
        <f t="shared" ca="1" si="24"/>
        <v>0</v>
      </c>
      <c r="AM81" s="359">
        <f t="shared" ca="1" si="24"/>
        <v>0</v>
      </c>
      <c r="AN81" s="359">
        <f t="shared" ca="1" si="24"/>
        <v>47276.46</v>
      </c>
      <c r="AO81" s="359">
        <f t="shared" ca="1" si="24"/>
        <v>12893.58</v>
      </c>
      <c r="AP81" s="359">
        <f t="shared" ca="1" si="24"/>
        <v>25787.16</v>
      </c>
      <c r="AQ81" s="359">
        <f t="shared" ca="1" si="24"/>
        <v>12893.58</v>
      </c>
      <c r="AR81" s="359">
        <f t="shared" ca="1" si="24"/>
        <v>0</v>
      </c>
      <c r="AS81" s="359">
        <f t="shared" ca="1" si="24"/>
        <v>0</v>
      </c>
      <c r="AT81" s="359">
        <f t="shared" ca="1" si="24"/>
        <v>0</v>
      </c>
      <c r="AU81" s="359">
        <f t="shared" ca="1" si="24"/>
        <v>0</v>
      </c>
      <c r="AV81" s="359">
        <f t="shared" ca="1" si="24"/>
        <v>0</v>
      </c>
      <c r="AW81" s="359">
        <f t="shared" ca="1" si="24"/>
        <v>0</v>
      </c>
      <c r="AX81" s="359">
        <f t="shared" ca="1" si="24"/>
        <v>0</v>
      </c>
      <c r="AY81" s="359">
        <f t="shared" ca="1" si="24"/>
        <v>0</v>
      </c>
      <c r="AZ81" s="359">
        <f t="shared" ca="1" si="24"/>
        <v>0</v>
      </c>
      <c r="BA81" s="359">
        <f t="shared" ca="1" si="24"/>
        <v>0</v>
      </c>
      <c r="BB81" s="359">
        <f t="shared" ca="1" si="24"/>
        <v>0</v>
      </c>
      <c r="BC81" s="359">
        <f t="shared" ca="1" si="24"/>
        <v>0</v>
      </c>
      <c r="BD81" s="359">
        <f t="shared" ca="1" si="24"/>
        <v>0</v>
      </c>
      <c r="BE81" s="359">
        <f t="shared" ca="1" si="24"/>
        <v>0</v>
      </c>
      <c r="BF81" s="359">
        <f t="shared" ca="1" si="24"/>
        <v>0</v>
      </c>
      <c r="BG81" s="359">
        <f t="shared" ca="1" si="24"/>
        <v>0</v>
      </c>
      <c r="BH81" s="359">
        <f t="shared" ca="1" si="24"/>
        <v>0</v>
      </c>
      <c r="BI81" s="359">
        <f t="shared" ca="1" si="24"/>
        <v>0</v>
      </c>
      <c r="BJ81" s="359">
        <f t="shared" ca="1" si="24"/>
        <v>0</v>
      </c>
      <c r="BK81" s="359">
        <f t="shared" ca="1" si="24"/>
        <v>0</v>
      </c>
      <c r="BL81" s="359">
        <f t="shared" ca="1" si="24"/>
        <v>0</v>
      </c>
      <c r="BM81" s="359">
        <f t="shared" ca="1" si="24"/>
        <v>0</v>
      </c>
      <c r="BN81" s="359">
        <f t="shared" ca="1" si="24"/>
        <v>0</v>
      </c>
      <c r="BO81" s="359">
        <f t="shared" ca="1" si="24"/>
        <v>0</v>
      </c>
      <c r="BP81" s="358">
        <f t="shared" ca="1" si="20"/>
        <v>98850.78</v>
      </c>
      <c r="BQ81" s="206"/>
      <c r="BR81" s="234" t="str">
        <f t="shared" si="21"/>
        <v/>
      </c>
    </row>
    <row r="82" spans="1:75" ht="20.100000000000001" customHeight="1" outlineLevel="1" x14ac:dyDescent="0.2">
      <c r="A82" s="354">
        <f ca="1">INDEX(MC_Dispositivo!B:E,MATCH('Quantitativo_MG-262'!C82,MC_Dispositivo!B:B,0),2)</f>
        <v>5219620</v>
      </c>
      <c r="B82" s="354" t="str">
        <f ca="1">INDEX([10]TPU!$B:$B,MATCH($A82,[10]TPU!$A:$A,0))</f>
        <v>SICRO</v>
      </c>
      <c r="C82" s="354" t="s">
        <v>391</v>
      </c>
      <c r="D82" s="355" t="str">
        <f ca="1">INDEX(MC_Dispositivo!B:E,MATCH('Quantitativo_MG-262'!C82,MC_Dispositivo!B:B,0),3)</f>
        <v>Tacha refletiva em resina sintética - bidirecional tipo I - fornecimento e colocação</v>
      </c>
      <c r="E82" s="354" t="str">
        <f ca="1">INDEX(MC_Dispositivo!B:E,MATCH('Quantitativo_MG-262'!C82,MC_Dispositivo!B:B,0),4)</f>
        <v>un</v>
      </c>
      <c r="F82" s="356" cm="1">
        <f t="array" aca="1" ref="F82" ca="1">IF($BS$1="Todos",SUM(IF(($BS$1="todos")*(MC_Dispositivo!$B$54:$B$212=$C82),MC_Dispositivo!$F$54:$BE$212)),SUM(IF((MC_Dispositivo!$F$36:$BE$36=$BS$1)*(MC_Dispositivo!$B$54:$B$212=$C82),MC_Dispositivo!$F$54:$BE$212)))</f>
        <v>525</v>
      </c>
      <c r="G82" s="357" cm="1">
        <f t="array" aca="1" ref="G82" ca="1">SUM(IF((MC_Dispositivo!$B$53:$B$189=$C82)*(MC_Dispositivo!$F$36:$BE$36=$BS$1)*(MC_Dispositivo!$F$43:$BE$43=G$1),MC_Dispositivo!$F$53:$BE$189))</f>
        <v>0</v>
      </c>
      <c r="H82" s="357" cm="1">
        <f t="array" aca="1" ref="H82" ca="1">SUM(IF((MC_Dispositivo!$B$53:$B$189=$C82)*(MC_Dispositivo!$F$36:$BE$36=$BS$1)*(MC_Dispositivo!$F$43:$BE$43=H$1),MC_Dispositivo!$F$53:$BE$189))</f>
        <v>0</v>
      </c>
      <c r="I82" s="357" cm="1">
        <f t="array" aca="1" ref="I82" ca="1">SUM(IF((MC_Dispositivo!$B$53:$B$189=$C82)*(MC_Dispositivo!$F$36:$BE$36=$BS$1)*(MC_Dispositivo!$F$43:$BE$43=I$1),MC_Dispositivo!$F$53:$BE$189))</f>
        <v>225</v>
      </c>
      <c r="J82" s="357" cm="1">
        <f t="array" aca="1" ref="J82" ca="1">SUM(IF((MC_Dispositivo!$B$53:$B$189=$C82)*(MC_Dispositivo!$F$36:$BE$36=$BS$1)*(MC_Dispositivo!$F$43:$BE$43=J$1),MC_Dispositivo!$F$53:$BE$189))</f>
        <v>75</v>
      </c>
      <c r="K82" s="357" cm="1">
        <f t="array" aca="1" ref="K82" ca="1">SUM(IF((MC_Dispositivo!$B$53:$B$189=$C82)*(MC_Dispositivo!$F$36:$BE$36=$BS$1)*(MC_Dispositivo!$F$43:$BE$43=K$1),MC_Dispositivo!$F$53:$BE$189))</f>
        <v>150</v>
      </c>
      <c r="L82" s="357" cm="1">
        <f t="array" aca="1" ref="L82" ca="1">SUM(IF((MC_Dispositivo!$B$53:$B$189=$C82)*(MC_Dispositivo!$F$36:$BE$36=$BS$1)*(MC_Dispositivo!$F$43:$BE$43=L$1),MC_Dispositivo!$F$53:$BE$189))</f>
        <v>75</v>
      </c>
      <c r="M82" s="357" cm="1">
        <f t="array" aca="1" ref="M82" ca="1">SUM(IF((MC_Dispositivo!$B$53:$B$189=$C82)*(MC_Dispositivo!$F$36:$BE$36=$BS$1)*(MC_Dispositivo!$F$43:$BE$43=M$1),MC_Dispositivo!$F$53:$BE$189))</f>
        <v>0</v>
      </c>
      <c r="N82" s="357" cm="1">
        <f t="array" aca="1" ref="N82" ca="1">SUM(IF((MC_Dispositivo!$B$53:$B$189=$C82)*(MC_Dispositivo!$F$36:$BE$36=$BS$1)*(MC_Dispositivo!$F$43:$BE$43=N$1),MC_Dispositivo!$F$53:$BE$189))</f>
        <v>0</v>
      </c>
      <c r="O82" s="357" cm="1">
        <f t="array" aca="1" ref="O82" ca="1">SUM(IF((MC_Dispositivo!$B$53:$B$189=$C82)*(MC_Dispositivo!$F$36:$BE$36=$BS$1)*(MC_Dispositivo!$F$43:$BE$43=O$1),MC_Dispositivo!$F$53:$BE$189))</f>
        <v>0</v>
      </c>
      <c r="P82" s="357" cm="1">
        <f t="array" aca="1" ref="P82" ca="1">SUM(IF((MC_Dispositivo!$B$53:$B$189=$C82)*(MC_Dispositivo!$F$36:$BE$36=$BS$1)*(MC_Dispositivo!$F$43:$BE$43=P$1),MC_Dispositivo!$F$53:$BE$189))</f>
        <v>0</v>
      </c>
      <c r="Q82" s="357" cm="1">
        <f t="array" aca="1" ref="Q82" ca="1">SUM(IF((MC_Dispositivo!$B$53:$B$189=$C82)*(MC_Dispositivo!$F$36:$BE$36=$BS$1)*(MC_Dispositivo!$F$43:$BE$43=Q$1),MC_Dispositivo!$F$53:$BE$189))</f>
        <v>0</v>
      </c>
      <c r="R82" s="357" cm="1">
        <f t="array" aca="1" ref="R82" ca="1">SUM(IF((MC_Dispositivo!$B$53:$B$189=$C82)*(MC_Dispositivo!$F$36:$BE$36=$BS$1)*(MC_Dispositivo!$F$43:$BE$43=R$1),MC_Dispositivo!$F$53:$BE$189))</f>
        <v>0</v>
      </c>
      <c r="S82" s="357" cm="1">
        <f t="array" aca="1" ref="S82" ca="1">SUM(IF((MC_Dispositivo!$B$53:$B$189=$C82)*(MC_Dispositivo!$F$36:$BE$36=$BS$1)*(MC_Dispositivo!$F$43:$BE$43=S$1),MC_Dispositivo!$F$53:$BE$189))</f>
        <v>0</v>
      </c>
      <c r="T82" s="357" cm="1">
        <f t="array" aca="1" ref="T82" ca="1">SUM(IF((MC_Dispositivo!$B$53:$B$189=$C82)*(MC_Dispositivo!$F$36:$BE$36=$BS$1)*(MC_Dispositivo!$F$43:$BE$43=T$1),MC_Dispositivo!$F$53:$BE$189))</f>
        <v>0</v>
      </c>
      <c r="U82" s="357" cm="1">
        <f t="array" aca="1" ref="U82" ca="1">SUM(IF((MC_Dispositivo!$B$53:$B$189=$C82)*(MC_Dispositivo!$F$36:$BE$36=$BS$1)*(MC_Dispositivo!$F$43:$BE$43=U$1),MC_Dispositivo!$F$53:$BE$189))</f>
        <v>0</v>
      </c>
      <c r="V82" s="357" cm="1">
        <f t="array" aca="1" ref="V82" ca="1">SUM(IF((MC_Dispositivo!$B$53:$B$189=$C82)*(MC_Dispositivo!$F$36:$BE$36=$BS$1)*(MC_Dispositivo!$F$43:$BE$43=V$1),MC_Dispositivo!$F$53:$BE$189))</f>
        <v>0</v>
      </c>
      <c r="W82" s="357" cm="1">
        <f t="array" aca="1" ref="W82" ca="1">SUM(IF((MC_Dispositivo!$B$53:$B$189=$C82)*(MC_Dispositivo!$F$36:$BE$36=$BS$1)*(MC_Dispositivo!$F$43:$BE$43=W$1),MC_Dispositivo!$F$53:$BE$189))</f>
        <v>0</v>
      </c>
      <c r="X82" s="357" cm="1">
        <f t="array" aca="1" ref="X82" ca="1">SUM(IF((MC_Dispositivo!$B$53:$B$189=$C82)*(MC_Dispositivo!$F$36:$BE$36=$BS$1)*(MC_Dispositivo!$F$43:$BE$43=X$1),MC_Dispositivo!$F$53:$BE$189))</f>
        <v>0</v>
      </c>
      <c r="Y82" s="357" cm="1">
        <f t="array" aca="1" ref="Y82" ca="1">SUM(IF((MC_Dispositivo!$B$53:$B$189=$C82)*(MC_Dispositivo!$F$36:$BE$36=$BS$1)*(MC_Dispositivo!$F$43:$BE$43=Y$1),MC_Dispositivo!$F$53:$BE$189))</f>
        <v>0</v>
      </c>
      <c r="Z82" s="357" cm="1">
        <f t="array" aca="1" ref="Z82" ca="1">SUM(IF((MC_Dispositivo!$B$53:$B$189=$C82)*(MC_Dispositivo!$F$36:$BE$36=$BS$1)*(MC_Dispositivo!$F$43:$BE$43=Z$1),MC_Dispositivo!$F$53:$BE$189))</f>
        <v>0</v>
      </c>
      <c r="AA82" s="357" cm="1">
        <f t="array" aca="1" ref="AA82" ca="1">SUM(IF((MC_Dispositivo!$B$53:$B$189=$C82)*(MC_Dispositivo!$F$36:$BE$36=$BS$1)*(MC_Dispositivo!$F$43:$BE$43=AA$1),MC_Dispositivo!$F$53:$BE$189))</f>
        <v>0</v>
      </c>
      <c r="AB82" s="357" cm="1">
        <f t="array" aca="1" ref="AB82" ca="1">SUM(IF((MC_Dispositivo!$B$53:$B$189=$C82)*(MC_Dispositivo!$F$36:$BE$36=$BS$1)*(MC_Dispositivo!$F$43:$BE$43=AB$1),MC_Dispositivo!$F$53:$BE$189))</f>
        <v>0</v>
      </c>
      <c r="AC82" s="357" cm="1">
        <f t="array" aca="1" ref="AC82" ca="1">SUM(IF((MC_Dispositivo!$B$53:$B$189=$C82)*(MC_Dispositivo!$F$36:$BE$36=$BS$1)*(MC_Dispositivo!$F$43:$BE$43=AC$1),MC_Dispositivo!$F$53:$BE$189))</f>
        <v>0</v>
      </c>
      <c r="AD82" s="357" cm="1">
        <f t="array" aca="1" ref="AD82" ca="1">SUM(IF((MC_Dispositivo!$B$53:$B$189=$C82)*(MC_Dispositivo!$F$36:$BE$36=$BS$1)*(MC_Dispositivo!$F$43:$BE$43=AD$1),MC_Dispositivo!$F$53:$BE$189))</f>
        <v>0</v>
      </c>
      <c r="AE82" s="357" cm="1">
        <f t="array" aca="1" ref="AE82" ca="1">SUM(IF((MC_Dispositivo!$B$53:$B$189=$C82)*(MC_Dispositivo!$F$36:$BE$36=$BS$1)*(MC_Dispositivo!$F$43:$BE$43=AE$1),MC_Dispositivo!$F$53:$BE$189))</f>
        <v>0</v>
      </c>
      <c r="AF82" s="357" cm="1">
        <f t="array" aca="1" ref="AF82" ca="1">SUM(IF((MC_Dispositivo!$B$53:$B$189=$C82)*(MC_Dispositivo!$F$36:$BE$36=$BS$1)*(MC_Dispositivo!$F$43:$BE$43=AF$1),MC_Dispositivo!$F$53:$BE$189))</f>
        <v>0</v>
      </c>
      <c r="AG82" s="357" cm="1">
        <f t="array" aca="1" ref="AG82" ca="1">SUM(IF((MC_Dispositivo!$B$53:$B$189=$C82)*(MC_Dispositivo!$F$36:$BE$36=$BS$1)*(MC_Dispositivo!$F$43:$BE$43=AG$1),MC_Dispositivo!$F$53:$BE$189))</f>
        <v>0</v>
      </c>
      <c r="AH82" s="357" cm="1">
        <f t="array" aca="1" ref="AH82" ca="1">SUM(IF((MC_Dispositivo!$B$53:$B$189=$C82)*(MC_Dispositivo!$F$36:$BE$36=$BS$1)*(MC_Dispositivo!$F$43:$BE$43=AH$1),MC_Dispositivo!$F$53:$BE$189))</f>
        <v>0</v>
      </c>
      <c r="AI82" s="357" cm="1">
        <f t="array" aca="1" ref="AI82" ca="1">SUM(IF((MC_Dispositivo!$B$53:$B$189=$C82)*(MC_Dispositivo!$F$36:$BE$36=$BS$1)*(MC_Dispositivo!$F$43:$BE$43=AI$1),MC_Dispositivo!$F$53:$BE$189))</f>
        <v>0</v>
      </c>
      <c r="AJ82" s="357" cm="1">
        <f t="array" aca="1" ref="AJ82" ca="1">SUM(IF((MC_Dispositivo!$B$53:$B$189=$C82)*(MC_Dispositivo!$F$36:$BE$36=$BS$1)*(MC_Dispositivo!$F$43:$BE$43=AJ$1),MC_Dispositivo!$F$53:$BE$189))</f>
        <v>0</v>
      </c>
      <c r="AK82" s="358">
        <f ca="1">IF(A82="","",INDEX([10]TPU!$G:$G,MATCH($A82,[10]TPU!$A:$A,0)))</f>
        <v>53.3</v>
      </c>
      <c r="AL82" s="359">
        <f t="shared" ca="1" si="24"/>
        <v>0</v>
      </c>
      <c r="AM82" s="359">
        <f t="shared" ca="1" si="24"/>
        <v>0</v>
      </c>
      <c r="AN82" s="359">
        <f t="shared" ca="1" si="24"/>
        <v>11992.5</v>
      </c>
      <c r="AO82" s="359">
        <f t="shared" ca="1" si="24"/>
        <v>3997.5</v>
      </c>
      <c r="AP82" s="359">
        <f t="shared" ca="1" si="24"/>
        <v>7995</v>
      </c>
      <c r="AQ82" s="359">
        <f t="shared" ca="1" si="24"/>
        <v>3997.5</v>
      </c>
      <c r="AR82" s="359">
        <f t="shared" ca="1" si="24"/>
        <v>0</v>
      </c>
      <c r="AS82" s="359">
        <f t="shared" ca="1" si="24"/>
        <v>0</v>
      </c>
      <c r="AT82" s="359">
        <f t="shared" ca="1" si="24"/>
        <v>0</v>
      </c>
      <c r="AU82" s="359">
        <f t="shared" ca="1" si="24"/>
        <v>0</v>
      </c>
      <c r="AV82" s="359">
        <f t="shared" ca="1" si="24"/>
        <v>0</v>
      </c>
      <c r="AW82" s="359">
        <f t="shared" ca="1" si="24"/>
        <v>0</v>
      </c>
      <c r="AX82" s="359">
        <f t="shared" ca="1" si="24"/>
        <v>0</v>
      </c>
      <c r="AY82" s="359">
        <f t="shared" ca="1" si="24"/>
        <v>0</v>
      </c>
      <c r="AZ82" s="359">
        <f t="shared" ca="1" si="24"/>
        <v>0</v>
      </c>
      <c r="BA82" s="359">
        <f t="shared" ca="1" si="24"/>
        <v>0</v>
      </c>
      <c r="BB82" s="359">
        <f t="shared" ca="1" si="24"/>
        <v>0</v>
      </c>
      <c r="BC82" s="359">
        <f t="shared" ca="1" si="24"/>
        <v>0</v>
      </c>
      <c r="BD82" s="359">
        <f t="shared" ca="1" si="24"/>
        <v>0</v>
      </c>
      <c r="BE82" s="359">
        <f t="shared" ca="1" si="24"/>
        <v>0</v>
      </c>
      <c r="BF82" s="359">
        <f t="shared" ca="1" si="24"/>
        <v>0</v>
      </c>
      <c r="BG82" s="359">
        <f t="shared" ca="1" si="24"/>
        <v>0</v>
      </c>
      <c r="BH82" s="359">
        <f t="shared" ca="1" si="24"/>
        <v>0</v>
      </c>
      <c r="BI82" s="359">
        <f t="shared" ca="1" si="24"/>
        <v>0</v>
      </c>
      <c r="BJ82" s="359">
        <f t="shared" ca="1" si="24"/>
        <v>0</v>
      </c>
      <c r="BK82" s="359">
        <f t="shared" ca="1" si="24"/>
        <v>0</v>
      </c>
      <c r="BL82" s="359">
        <f t="shared" ca="1" si="24"/>
        <v>0</v>
      </c>
      <c r="BM82" s="359">
        <f t="shared" ca="1" si="24"/>
        <v>0</v>
      </c>
      <c r="BN82" s="359">
        <f t="shared" ca="1" si="24"/>
        <v>0</v>
      </c>
      <c r="BO82" s="359">
        <f t="shared" ca="1" si="24"/>
        <v>0</v>
      </c>
      <c r="BP82" s="358">
        <f t="shared" ca="1" si="20"/>
        <v>27982.5</v>
      </c>
      <c r="BQ82" s="206"/>
      <c r="BR82" s="234" t="str">
        <f t="shared" si="21"/>
        <v/>
      </c>
    </row>
    <row r="83" spans="1:75" s="204" customFormat="1" ht="20.100000000000001" customHeight="1" outlineLevel="1" x14ac:dyDescent="0.2">
      <c r="A83" s="349"/>
      <c r="B83" s="349"/>
      <c r="C83" s="350">
        <v>6</v>
      </c>
      <c r="D83" s="351" t="s">
        <v>152</v>
      </c>
      <c r="E83" s="349"/>
      <c r="F83" s="352"/>
      <c r="G83" s="352"/>
      <c r="H83" s="352"/>
      <c r="I83" s="352"/>
      <c r="J83" s="352"/>
      <c r="K83" s="352"/>
      <c r="L83" s="352"/>
      <c r="M83" s="352"/>
      <c r="N83" s="352"/>
      <c r="O83" s="352"/>
      <c r="P83" s="352"/>
      <c r="Q83" s="352"/>
      <c r="R83" s="352"/>
      <c r="S83" s="352"/>
      <c r="T83" s="352"/>
      <c r="U83" s="352"/>
      <c r="V83" s="352"/>
      <c r="W83" s="352"/>
      <c r="X83" s="352"/>
      <c r="Y83" s="352"/>
      <c r="Z83" s="352"/>
      <c r="AA83" s="352"/>
      <c r="AB83" s="352"/>
      <c r="AC83" s="352"/>
      <c r="AD83" s="352"/>
      <c r="AE83" s="352"/>
      <c r="AF83" s="352"/>
      <c r="AG83" s="352"/>
      <c r="AH83" s="352"/>
      <c r="AI83" s="352"/>
      <c r="AJ83" s="352"/>
      <c r="AK83" s="352"/>
      <c r="AL83" s="353">
        <f t="shared" ca="1" si="24"/>
        <v>0</v>
      </c>
      <c r="AM83" s="353">
        <f t="shared" ca="1" si="24"/>
        <v>0</v>
      </c>
      <c r="AN83" s="353">
        <f t="shared" ca="1" si="24"/>
        <v>147677.90597147946</v>
      </c>
      <c r="AO83" s="353">
        <f t="shared" ca="1" si="24"/>
        <v>49225.968657159814</v>
      </c>
      <c r="AP83" s="353">
        <f t="shared" ca="1" si="24"/>
        <v>98451.937314319628</v>
      </c>
      <c r="AQ83" s="353">
        <f t="shared" ca="1" si="24"/>
        <v>49225.968657159814</v>
      </c>
      <c r="AR83" s="353">
        <f t="shared" ca="1" si="24"/>
        <v>0</v>
      </c>
      <c r="AS83" s="353">
        <f t="shared" ca="1" si="24"/>
        <v>0</v>
      </c>
      <c r="AT83" s="353">
        <f t="shared" ca="1" si="24"/>
        <v>0</v>
      </c>
      <c r="AU83" s="353">
        <f t="shared" ca="1" si="24"/>
        <v>0</v>
      </c>
      <c r="AV83" s="353">
        <f t="shared" ca="1" si="24"/>
        <v>0</v>
      </c>
      <c r="AW83" s="353">
        <f t="shared" ca="1" si="24"/>
        <v>0</v>
      </c>
      <c r="AX83" s="353">
        <f t="shared" ca="1" si="24"/>
        <v>0</v>
      </c>
      <c r="AY83" s="353">
        <f t="shared" ca="1" si="24"/>
        <v>0</v>
      </c>
      <c r="AZ83" s="353">
        <f t="shared" ca="1" si="24"/>
        <v>0</v>
      </c>
      <c r="BA83" s="353">
        <f t="shared" ca="1" si="24"/>
        <v>0</v>
      </c>
      <c r="BB83" s="353">
        <f t="shared" ca="1" si="24"/>
        <v>0</v>
      </c>
      <c r="BC83" s="353">
        <f t="shared" ca="1" si="24"/>
        <v>0</v>
      </c>
      <c r="BD83" s="353">
        <f t="shared" ca="1" si="24"/>
        <v>0</v>
      </c>
      <c r="BE83" s="353">
        <f t="shared" ca="1" si="24"/>
        <v>0</v>
      </c>
      <c r="BF83" s="353">
        <f t="shared" ca="1" si="24"/>
        <v>0</v>
      </c>
      <c r="BG83" s="353">
        <f t="shared" ca="1" si="24"/>
        <v>0</v>
      </c>
      <c r="BH83" s="353">
        <f t="shared" ca="1" si="24"/>
        <v>0</v>
      </c>
      <c r="BI83" s="353">
        <f t="shared" ca="1" si="24"/>
        <v>0</v>
      </c>
      <c r="BJ83" s="353">
        <f t="shared" ca="1" si="24"/>
        <v>0</v>
      </c>
      <c r="BK83" s="353">
        <f t="shared" ca="1" si="24"/>
        <v>0</v>
      </c>
      <c r="BL83" s="353">
        <f t="shared" ca="1" si="24"/>
        <v>0</v>
      </c>
      <c r="BM83" s="353">
        <f t="shared" ca="1" si="24"/>
        <v>0</v>
      </c>
      <c r="BN83" s="353">
        <f t="shared" ca="1" si="24"/>
        <v>0</v>
      </c>
      <c r="BO83" s="353">
        <f t="shared" ca="1" si="24"/>
        <v>0</v>
      </c>
      <c r="BP83" s="353">
        <f t="shared" ca="1" si="20"/>
        <v>344581.78060011868</v>
      </c>
      <c r="BQ83" s="206"/>
      <c r="BR83" s="234" t="str">
        <f t="shared" si="21"/>
        <v/>
      </c>
      <c r="BW83" s="173"/>
    </row>
    <row r="84" spans="1:75" ht="20.100000000000001" customHeight="1" outlineLevel="1" x14ac:dyDescent="0.2">
      <c r="A84" s="354">
        <f ca="1">INDEX(MC_Dispositivo!B:E,MATCH('Quantitativo_MG-262'!C84,MC_Dispositivo!B:B,0),2)</f>
        <v>5213420</v>
      </c>
      <c r="B84" s="354" t="str">
        <f ca="1">INDEX([10]TPU!$B:$B,MATCH($A84,[10]TPU!$A:$A,0))</f>
        <v>SICRO</v>
      </c>
      <c r="C84" s="354" t="s">
        <v>154</v>
      </c>
      <c r="D84" s="355" t="str">
        <f ca="1">INDEX(MC_Dispositivo!B:E,MATCH('Quantitativo_MG-262'!C84,MC_Dispositivo!B:B,0),3)</f>
        <v>Placa em aço nº 16 galvanizado com película retrorrefletiva tipo III + X - confecção</v>
      </c>
      <c r="E84" s="354" t="str">
        <f ca="1">INDEX(MC_Dispositivo!B:E,MATCH('Quantitativo_MG-262'!C84,MC_Dispositivo!B:B,0),4)</f>
        <v>m²</v>
      </c>
      <c r="F84" s="356" cm="1">
        <f t="array" aca="1" ref="F84" ca="1">IF($BS$1="Todos",SUM(IF(($BS$1="todos")*(MC_Dispositivo!$B$54:$B$212=$C84),MC_Dispositivo!$F$54:$BE$212)),SUM(IF((MC_Dispositivo!$F$36:$BE$36=$BS$1)*(MC_Dispositivo!$B$54:$B$212=$C84),MC_Dispositivo!$F$54:$BE$212)))</f>
        <v>392</v>
      </c>
      <c r="G84" s="357" cm="1">
        <f t="array" aca="1" ref="G84" ca="1">SUM(IF((MC_Dispositivo!$B$53:$B$189=$C84)*(MC_Dispositivo!$F$36:$BE$36=$BS$1)*(MC_Dispositivo!$F$43:$BE$43=G$1),MC_Dispositivo!$F$53:$BE$189))</f>
        <v>0</v>
      </c>
      <c r="H84" s="357" cm="1">
        <f t="array" aca="1" ref="H84" ca="1">SUM(IF((MC_Dispositivo!$B$53:$B$189=$C84)*(MC_Dispositivo!$F$36:$BE$36=$BS$1)*(MC_Dispositivo!$F$43:$BE$43=H$1),MC_Dispositivo!$F$53:$BE$189))</f>
        <v>0</v>
      </c>
      <c r="I84" s="357" cm="1">
        <f t="array" aca="1" ref="I84" ca="1">SUM(IF((MC_Dispositivo!$B$53:$B$189=$C84)*(MC_Dispositivo!$F$36:$BE$36=$BS$1)*(MC_Dispositivo!$F$43:$BE$43=I$1),MC_Dispositivo!$F$53:$BE$189))</f>
        <v>168</v>
      </c>
      <c r="J84" s="357" cm="1">
        <f t="array" aca="1" ref="J84" ca="1">SUM(IF((MC_Dispositivo!$B$53:$B$189=$C84)*(MC_Dispositivo!$F$36:$BE$36=$BS$1)*(MC_Dispositivo!$F$43:$BE$43=J$1),MC_Dispositivo!$F$53:$BE$189))</f>
        <v>56</v>
      </c>
      <c r="K84" s="357" cm="1">
        <f t="array" aca="1" ref="K84" ca="1">SUM(IF((MC_Dispositivo!$B$53:$B$189=$C84)*(MC_Dispositivo!$F$36:$BE$36=$BS$1)*(MC_Dispositivo!$F$43:$BE$43=K$1),MC_Dispositivo!$F$53:$BE$189))</f>
        <v>112</v>
      </c>
      <c r="L84" s="357" cm="1">
        <f t="array" aca="1" ref="L84" ca="1">SUM(IF((MC_Dispositivo!$B$53:$B$189=$C84)*(MC_Dispositivo!$F$36:$BE$36=$BS$1)*(MC_Dispositivo!$F$43:$BE$43=L$1),MC_Dispositivo!$F$53:$BE$189))</f>
        <v>56</v>
      </c>
      <c r="M84" s="357" cm="1">
        <f t="array" aca="1" ref="M84" ca="1">SUM(IF((MC_Dispositivo!$B$53:$B$189=$C84)*(MC_Dispositivo!$F$36:$BE$36=$BS$1)*(MC_Dispositivo!$F$43:$BE$43=M$1),MC_Dispositivo!$F$53:$BE$189))</f>
        <v>0</v>
      </c>
      <c r="N84" s="357" cm="1">
        <f t="array" aca="1" ref="N84" ca="1">SUM(IF((MC_Dispositivo!$B$53:$B$189=$C84)*(MC_Dispositivo!$F$36:$BE$36=$BS$1)*(MC_Dispositivo!$F$43:$BE$43=N$1),MC_Dispositivo!$F$53:$BE$189))</f>
        <v>0</v>
      </c>
      <c r="O84" s="357" cm="1">
        <f t="array" aca="1" ref="O84" ca="1">SUM(IF((MC_Dispositivo!$B$53:$B$189=$C84)*(MC_Dispositivo!$F$36:$BE$36=$BS$1)*(MC_Dispositivo!$F$43:$BE$43=O$1),MC_Dispositivo!$F$53:$BE$189))</f>
        <v>0</v>
      </c>
      <c r="P84" s="357" cm="1">
        <f t="array" aca="1" ref="P84" ca="1">SUM(IF((MC_Dispositivo!$B$53:$B$189=$C84)*(MC_Dispositivo!$F$36:$BE$36=$BS$1)*(MC_Dispositivo!$F$43:$BE$43=P$1),MC_Dispositivo!$F$53:$BE$189))</f>
        <v>0</v>
      </c>
      <c r="Q84" s="357" cm="1">
        <f t="array" aca="1" ref="Q84" ca="1">SUM(IF((MC_Dispositivo!$B$53:$B$189=$C84)*(MC_Dispositivo!$F$36:$BE$36=$BS$1)*(MC_Dispositivo!$F$43:$BE$43=Q$1),MC_Dispositivo!$F$53:$BE$189))</f>
        <v>0</v>
      </c>
      <c r="R84" s="357" cm="1">
        <f t="array" aca="1" ref="R84" ca="1">SUM(IF((MC_Dispositivo!$B$53:$B$189=$C84)*(MC_Dispositivo!$F$36:$BE$36=$BS$1)*(MC_Dispositivo!$F$43:$BE$43=R$1),MC_Dispositivo!$F$53:$BE$189))</f>
        <v>0</v>
      </c>
      <c r="S84" s="357" cm="1">
        <f t="array" aca="1" ref="S84" ca="1">SUM(IF((MC_Dispositivo!$B$53:$B$189=$C84)*(MC_Dispositivo!$F$36:$BE$36=$BS$1)*(MC_Dispositivo!$F$43:$BE$43=S$1),MC_Dispositivo!$F$53:$BE$189))</f>
        <v>0</v>
      </c>
      <c r="T84" s="357" cm="1">
        <f t="array" aca="1" ref="T84" ca="1">SUM(IF((MC_Dispositivo!$B$53:$B$189=$C84)*(MC_Dispositivo!$F$36:$BE$36=$BS$1)*(MC_Dispositivo!$F$43:$BE$43=T$1),MC_Dispositivo!$F$53:$BE$189))</f>
        <v>0</v>
      </c>
      <c r="U84" s="357" cm="1">
        <f t="array" aca="1" ref="U84" ca="1">SUM(IF((MC_Dispositivo!$B$53:$B$189=$C84)*(MC_Dispositivo!$F$36:$BE$36=$BS$1)*(MC_Dispositivo!$F$43:$BE$43=U$1),MC_Dispositivo!$F$53:$BE$189))</f>
        <v>0</v>
      </c>
      <c r="V84" s="357" cm="1">
        <f t="array" aca="1" ref="V84" ca="1">SUM(IF((MC_Dispositivo!$B$53:$B$189=$C84)*(MC_Dispositivo!$F$36:$BE$36=$BS$1)*(MC_Dispositivo!$F$43:$BE$43=V$1),MC_Dispositivo!$F$53:$BE$189))</f>
        <v>0</v>
      </c>
      <c r="W84" s="357" cm="1">
        <f t="array" aca="1" ref="W84" ca="1">SUM(IF((MC_Dispositivo!$B$53:$B$189=$C84)*(MC_Dispositivo!$F$36:$BE$36=$BS$1)*(MC_Dispositivo!$F$43:$BE$43=W$1),MC_Dispositivo!$F$53:$BE$189))</f>
        <v>0</v>
      </c>
      <c r="X84" s="357" cm="1">
        <f t="array" aca="1" ref="X84" ca="1">SUM(IF((MC_Dispositivo!$B$53:$B$189=$C84)*(MC_Dispositivo!$F$36:$BE$36=$BS$1)*(MC_Dispositivo!$F$43:$BE$43=X$1),MC_Dispositivo!$F$53:$BE$189))</f>
        <v>0</v>
      </c>
      <c r="Y84" s="357" cm="1">
        <f t="array" aca="1" ref="Y84" ca="1">SUM(IF((MC_Dispositivo!$B$53:$B$189=$C84)*(MC_Dispositivo!$F$36:$BE$36=$BS$1)*(MC_Dispositivo!$F$43:$BE$43=Y$1),MC_Dispositivo!$F$53:$BE$189))</f>
        <v>0</v>
      </c>
      <c r="Z84" s="357" cm="1">
        <f t="array" aca="1" ref="Z84" ca="1">SUM(IF((MC_Dispositivo!$B$53:$B$189=$C84)*(MC_Dispositivo!$F$36:$BE$36=$BS$1)*(MC_Dispositivo!$F$43:$BE$43=Z$1),MC_Dispositivo!$F$53:$BE$189))</f>
        <v>0</v>
      </c>
      <c r="AA84" s="357" cm="1">
        <f t="array" aca="1" ref="AA84" ca="1">SUM(IF((MC_Dispositivo!$B$53:$B$189=$C84)*(MC_Dispositivo!$F$36:$BE$36=$BS$1)*(MC_Dispositivo!$F$43:$BE$43=AA$1),MC_Dispositivo!$F$53:$BE$189))</f>
        <v>0</v>
      </c>
      <c r="AB84" s="357" cm="1">
        <f t="array" aca="1" ref="AB84" ca="1">SUM(IF((MC_Dispositivo!$B$53:$B$189=$C84)*(MC_Dispositivo!$F$36:$BE$36=$BS$1)*(MC_Dispositivo!$F$43:$BE$43=AB$1),MC_Dispositivo!$F$53:$BE$189))</f>
        <v>0</v>
      </c>
      <c r="AC84" s="357" cm="1">
        <f t="array" aca="1" ref="AC84" ca="1">SUM(IF((MC_Dispositivo!$B$53:$B$189=$C84)*(MC_Dispositivo!$F$36:$BE$36=$BS$1)*(MC_Dispositivo!$F$43:$BE$43=AC$1),MC_Dispositivo!$F$53:$BE$189))</f>
        <v>0</v>
      </c>
      <c r="AD84" s="357" cm="1">
        <f t="array" aca="1" ref="AD84" ca="1">SUM(IF((MC_Dispositivo!$B$53:$B$189=$C84)*(MC_Dispositivo!$F$36:$BE$36=$BS$1)*(MC_Dispositivo!$F$43:$BE$43=AD$1),MC_Dispositivo!$F$53:$BE$189))</f>
        <v>0</v>
      </c>
      <c r="AE84" s="357" cm="1">
        <f t="array" aca="1" ref="AE84" ca="1">SUM(IF((MC_Dispositivo!$B$53:$B$189=$C84)*(MC_Dispositivo!$F$36:$BE$36=$BS$1)*(MC_Dispositivo!$F$43:$BE$43=AE$1),MC_Dispositivo!$F$53:$BE$189))</f>
        <v>0</v>
      </c>
      <c r="AF84" s="357" cm="1">
        <f t="array" aca="1" ref="AF84" ca="1">SUM(IF((MC_Dispositivo!$B$53:$B$189=$C84)*(MC_Dispositivo!$F$36:$BE$36=$BS$1)*(MC_Dispositivo!$F$43:$BE$43=AF$1),MC_Dispositivo!$F$53:$BE$189))</f>
        <v>0</v>
      </c>
      <c r="AG84" s="357" cm="1">
        <f t="array" aca="1" ref="AG84" ca="1">SUM(IF((MC_Dispositivo!$B$53:$B$189=$C84)*(MC_Dispositivo!$F$36:$BE$36=$BS$1)*(MC_Dispositivo!$F$43:$BE$43=AG$1),MC_Dispositivo!$F$53:$BE$189))</f>
        <v>0</v>
      </c>
      <c r="AH84" s="357" cm="1">
        <f t="array" aca="1" ref="AH84" ca="1">SUM(IF((MC_Dispositivo!$B$53:$B$189=$C84)*(MC_Dispositivo!$F$36:$BE$36=$BS$1)*(MC_Dispositivo!$F$43:$BE$43=AH$1),MC_Dispositivo!$F$53:$BE$189))</f>
        <v>0</v>
      </c>
      <c r="AI84" s="357" cm="1">
        <f t="array" aca="1" ref="AI84" ca="1">SUM(IF((MC_Dispositivo!$B$53:$B$189=$C84)*(MC_Dispositivo!$F$36:$BE$36=$BS$1)*(MC_Dispositivo!$F$43:$BE$43=AI$1),MC_Dispositivo!$F$53:$BE$189))</f>
        <v>0</v>
      </c>
      <c r="AJ84" s="357" cm="1">
        <f t="array" aca="1" ref="AJ84" ca="1">SUM(IF((MC_Dispositivo!$B$53:$B$189=$C84)*(MC_Dispositivo!$F$36:$BE$36=$BS$1)*(MC_Dispositivo!$F$43:$BE$43=AJ$1),MC_Dispositivo!$F$53:$BE$189))</f>
        <v>0</v>
      </c>
      <c r="AK84" s="358">
        <f ca="1">IF(A84="","",INDEX([10]TPU!$G:$G,MATCH($A84,[10]TPU!$A:$A,0)))</f>
        <v>805.52</v>
      </c>
      <c r="AL84" s="359">
        <f t="shared" ca="1" si="24"/>
        <v>0</v>
      </c>
      <c r="AM84" s="359">
        <f t="shared" ca="1" si="24"/>
        <v>0</v>
      </c>
      <c r="AN84" s="359">
        <f t="shared" ca="1" si="24"/>
        <v>135327.35999999999</v>
      </c>
      <c r="AO84" s="359">
        <f t="shared" ca="1" si="24"/>
        <v>45109.119999999995</v>
      </c>
      <c r="AP84" s="359">
        <f t="shared" ca="1" si="24"/>
        <v>90218.239999999991</v>
      </c>
      <c r="AQ84" s="359">
        <f t="shared" ca="1" si="24"/>
        <v>45109.119999999995</v>
      </c>
      <c r="AR84" s="359">
        <f t="shared" ca="1" si="24"/>
        <v>0</v>
      </c>
      <c r="AS84" s="359">
        <f t="shared" ca="1" si="24"/>
        <v>0</v>
      </c>
      <c r="AT84" s="359">
        <f t="shared" ca="1" si="24"/>
        <v>0</v>
      </c>
      <c r="AU84" s="359">
        <f t="shared" ca="1" si="24"/>
        <v>0</v>
      </c>
      <c r="AV84" s="359">
        <f t="shared" ca="1" si="24"/>
        <v>0</v>
      </c>
      <c r="AW84" s="359">
        <f t="shared" ca="1" si="24"/>
        <v>0</v>
      </c>
      <c r="AX84" s="359">
        <f t="shared" ca="1" si="24"/>
        <v>0</v>
      </c>
      <c r="AY84" s="359">
        <f t="shared" ca="1" si="24"/>
        <v>0</v>
      </c>
      <c r="AZ84" s="359">
        <f t="shared" ca="1" si="24"/>
        <v>0</v>
      </c>
      <c r="BA84" s="359">
        <f t="shared" ca="1" si="24"/>
        <v>0</v>
      </c>
      <c r="BB84" s="359">
        <f t="shared" ca="1" si="24"/>
        <v>0</v>
      </c>
      <c r="BC84" s="359">
        <f t="shared" ca="1" si="24"/>
        <v>0</v>
      </c>
      <c r="BD84" s="359">
        <f t="shared" ca="1" si="24"/>
        <v>0</v>
      </c>
      <c r="BE84" s="359">
        <f t="shared" ca="1" si="24"/>
        <v>0</v>
      </c>
      <c r="BF84" s="359">
        <f t="shared" ca="1" si="24"/>
        <v>0</v>
      </c>
      <c r="BG84" s="359">
        <f t="shared" ca="1" si="24"/>
        <v>0</v>
      </c>
      <c r="BH84" s="359">
        <f t="shared" ca="1" si="24"/>
        <v>0</v>
      </c>
      <c r="BI84" s="359">
        <f t="shared" ca="1" si="24"/>
        <v>0</v>
      </c>
      <c r="BJ84" s="359">
        <f t="shared" ca="1" si="24"/>
        <v>0</v>
      </c>
      <c r="BK84" s="359">
        <f t="shared" ca="1" si="24"/>
        <v>0</v>
      </c>
      <c r="BL84" s="359">
        <f t="shared" ca="1" si="24"/>
        <v>0</v>
      </c>
      <c r="BM84" s="359">
        <f t="shared" ca="1" si="24"/>
        <v>0</v>
      </c>
      <c r="BN84" s="359">
        <f t="shared" ca="1" si="24"/>
        <v>0</v>
      </c>
      <c r="BO84" s="359">
        <f t="shared" ca="1" si="24"/>
        <v>0</v>
      </c>
      <c r="BP84" s="358">
        <f t="shared" ca="1" si="20"/>
        <v>315763.83999999997</v>
      </c>
      <c r="BQ84" s="206">
        <f ca="1">SUM(BP84:BP93)</f>
        <v>344581.7806001188</v>
      </c>
      <c r="BR84" s="234">
        <f t="shared" ca="1" si="21"/>
        <v>1.0826520144258094E-2</v>
      </c>
    </row>
    <row r="85" spans="1:75" ht="20.100000000000001" customHeight="1" outlineLevel="1" x14ac:dyDescent="0.2">
      <c r="A85" s="354">
        <f ca="1">INDEX(MC_Dispositivo!B:E,MATCH('Quantitativo_MG-262'!C85,MC_Dispositivo!B:B,0),2)</f>
        <v>5213420</v>
      </c>
      <c r="B85" s="354" t="str">
        <f ca="1">INDEX([10]TPU!$B:$B,MATCH($A85,[10]TPU!$A:$A,0))</f>
        <v>SICRO</v>
      </c>
      <c r="C85" s="354" t="s">
        <v>155</v>
      </c>
      <c r="D85" s="355" t="str">
        <f ca="1">INDEX(MC_Dispositivo!B:E,MATCH('Quantitativo_MG-262'!C85,MC_Dispositivo!B:B,0),3)</f>
        <v>Placa em aço nº 16 galvanizado com película retrorrefletiva tipo III + X - confecção</v>
      </c>
      <c r="E85" s="354" t="str">
        <f ca="1">INDEX(MC_Dispositivo!B:E,MATCH('Quantitativo_MG-262'!C85,MC_Dispositivo!B:B,0),4)</f>
        <v>m²</v>
      </c>
      <c r="F85" s="356" cm="1">
        <f t="array" aca="1" ref="F85" ca="1">IF($BS$1="Todos",SUM(IF(($BS$1="todos")*(MC_Dispositivo!$B$54:$B$212=$C85),MC_Dispositivo!$F$54:$BE$212)),SUM(IF((MC_Dispositivo!$F$36:$BE$36=$BS$1)*(MC_Dispositivo!$B$54:$B$212=$C85),MC_Dispositivo!$F$54:$BE$212)))</f>
        <v>14</v>
      </c>
      <c r="G85" s="357" cm="1">
        <f t="array" aca="1" ref="G85" ca="1">SUM(IF((MC_Dispositivo!$B$53:$B$189=$C85)*(MC_Dispositivo!$F$36:$BE$36=$BS$1)*(MC_Dispositivo!$F$43:$BE$43=G$1),MC_Dispositivo!$F$53:$BE$189))</f>
        <v>0</v>
      </c>
      <c r="H85" s="357" cm="1">
        <f t="array" aca="1" ref="H85" ca="1">SUM(IF((MC_Dispositivo!$B$53:$B$189=$C85)*(MC_Dispositivo!$F$36:$BE$36=$BS$1)*(MC_Dispositivo!$F$43:$BE$43=H$1),MC_Dispositivo!$F$53:$BE$189))</f>
        <v>0</v>
      </c>
      <c r="I85" s="357" cm="1">
        <f t="array" aca="1" ref="I85" ca="1">SUM(IF((MC_Dispositivo!$B$53:$B$189=$C85)*(MC_Dispositivo!$F$36:$BE$36=$BS$1)*(MC_Dispositivo!$F$43:$BE$43=I$1),MC_Dispositivo!$F$53:$BE$189))</f>
        <v>6</v>
      </c>
      <c r="J85" s="357" cm="1">
        <f t="array" aca="1" ref="J85" ca="1">SUM(IF((MC_Dispositivo!$B$53:$B$189=$C85)*(MC_Dispositivo!$F$36:$BE$36=$BS$1)*(MC_Dispositivo!$F$43:$BE$43=J$1),MC_Dispositivo!$F$53:$BE$189))</f>
        <v>2</v>
      </c>
      <c r="K85" s="357" cm="1">
        <f t="array" aca="1" ref="K85" ca="1">SUM(IF((MC_Dispositivo!$B$53:$B$189=$C85)*(MC_Dispositivo!$F$36:$BE$36=$BS$1)*(MC_Dispositivo!$F$43:$BE$43=K$1),MC_Dispositivo!$F$53:$BE$189))</f>
        <v>4</v>
      </c>
      <c r="L85" s="357" cm="1">
        <f t="array" aca="1" ref="L85" ca="1">SUM(IF((MC_Dispositivo!$B$53:$B$189=$C85)*(MC_Dispositivo!$F$36:$BE$36=$BS$1)*(MC_Dispositivo!$F$43:$BE$43=L$1),MC_Dispositivo!$F$53:$BE$189))</f>
        <v>2</v>
      </c>
      <c r="M85" s="357" cm="1">
        <f t="array" aca="1" ref="M85" ca="1">SUM(IF((MC_Dispositivo!$B$53:$B$189=$C85)*(MC_Dispositivo!$F$36:$BE$36=$BS$1)*(MC_Dispositivo!$F$43:$BE$43=M$1),MC_Dispositivo!$F$53:$BE$189))</f>
        <v>0</v>
      </c>
      <c r="N85" s="357" cm="1">
        <f t="array" aca="1" ref="N85" ca="1">SUM(IF((MC_Dispositivo!$B$53:$B$189=$C85)*(MC_Dispositivo!$F$36:$BE$36=$BS$1)*(MC_Dispositivo!$F$43:$BE$43=N$1),MC_Dispositivo!$F$53:$BE$189))</f>
        <v>0</v>
      </c>
      <c r="O85" s="357" cm="1">
        <f t="array" aca="1" ref="O85" ca="1">SUM(IF((MC_Dispositivo!$B$53:$B$189=$C85)*(MC_Dispositivo!$F$36:$BE$36=$BS$1)*(MC_Dispositivo!$F$43:$BE$43=O$1),MC_Dispositivo!$F$53:$BE$189))</f>
        <v>0</v>
      </c>
      <c r="P85" s="357" cm="1">
        <f t="array" aca="1" ref="P85" ca="1">SUM(IF((MC_Dispositivo!$B$53:$B$189=$C85)*(MC_Dispositivo!$F$36:$BE$36=$BS$1)*(MC_Dispositivo!$F$43:$BE$43=P$1),MC_Dispositivo!$F$53:$BE$189))</f>
        <v>0</v>
      </c>
      <c r="Q85" s="357" cm="1">
        <f t="array" aca="1" ref="Q85" ca="1">SUM(IF((MC_Dispositivo!$B$53:$B$189=$C85)*(MC_Dispositivo!$F$36:$BE$36=$BS$1)*(MC_Dispositivo!$F$43:$BE$43=Q$1),MC_Dispositivo!$F$53:$BE$189))</f>
        <v>0</v>
      </c>
      <c r="R85" s="357" cm="1">
        <f t="array" aca="1" ref="R85" ca="1">SUM(IF((MC_Dispositivo!$B$53:$B$189=$C85)*(MC_Dispositivo!$F$36:$BE$36=$BS$1)*(MC_Dispositivo!$F$43:$BE$43=R$1),MC_Dispositivo!$F$53:$BE$189))</f>
        <v>0</v>
      </c>
      <c r="S85" s="357" cm="1">
        <f t="array" aca="1" ref="S85" ca="1">SUM(IF((MC_Dispositivo!$B$53:$B$189=$C85)*(MC_Dispositivo!$F$36:$BE$36=$BS$1)*(MC_Dispositivo!$F$43:$BE$43=S$1),MC_Dispositivo!$F$53:$BE$189))</f>
        <v>0</v>
      </c>
      <c r="T85" s="357" cm="1">
        <f t="array" aca="1" ref="T85" ca="1">SUM(IF((MC_Dispositivo!$B$53:$B$189=$C85)*(MC_Dispositivo!$F$36:$BE$36=$BS$1)*(MC_Dispositivo!$F$43:$BE$43=T$1),MC_Dispositivo!$F$53:$BE$189))</f>
        <v>0</v>
      </c>
      <c r="U85" s="357" cm="1">
        <f t="array" aca="1" ref="U85" ca="1">SUM(IF((MC_Dispositivo!$B$53:$B$189=$C85)*(MC_Dispositivo!$F$36:$BE$36=$BS$1)*(MC_Dispositivo!$F$43:$BE$43=U$1),MC_Dispositivo!$F$53:$BE$189))</f>
        <v>0</v>
      </c>
      <c r="V85" s="357" cm="1">
        <f t="array" aca="1" ref="V85" ca="1">SUM(IF((MC_Dispositivo!$B$53:$B$189=$C85)*(MC_Dispositivo!$F$36:$BE$36=$BS$1)*(MC_Dispositivo!$F$43:$BE$43=V$1),MC_Dispositivo!$F$53:$BE$189))</f>
        <v>0</v>
      </c>
      <c r="W85" s="357" cm="1">
        <f t="array" aca="1" ref="W85" ca="1">SUM(IF((MC_Dispositivo!$B$53:$B$189=$C85)*(MC_Dispositivo!$F$36:$BE$36=$BS$1)*(MC_Dispositivo!$F$43:$BE$43=W$1),MC_Dispositivo!$F$53:$BE$189))</f>
        <v>0</v>
      </c>
      <c r="X85" s="357" cm="1">
        <f t="array" aca="1" ref="X85" ca="1">SUM(IF((MC_Dispositivo!$B$53:$B$189=$C85)*(MC_Dispositivo!$F$36:$BE$36=$BS$1)*(MC_Dispositivo!$F$43:$BE$43=X$1),MC_Dispositivo!$F$53:$BE$189))</f>
        <v>0</v>
      </c>
      <c r="Y85" s="357" cm="1">
        <f t="array" aca="1" ref="Y85" ca="1">SUM(IF((MC_Dispositivo!$B$53:$B$189=$C85)*(MC_Dispositivo!$F$36:$BE$36=$BS$1)*(MC_Dispositivo!$F$43:$BE$43=Y$1),MC_Dispositivo!$F$53:$BE$189))</f>
        <v>0</v>
      </c>
      <c r="Z85" s="357" cm="1">
        <f t="array" aca="1" ref="Z85" ca="1">SUM(IF((MC_Dispositivo!$B$53:$B$189=$C85)*(MC_Dispositivo!$F$36:$BE$36=$BS$1)*(MC_Dispositivo!$F$43:$BE$43=Z$1),MC_Dispositivo!$F$53:$BE$189))</f>
        <v>0</v>
      </c>
      <c r="AA85" s="357" cm="1">
        <f t="array" aca="1" ref="AA85" ca="1">SUM(IF((MC_Dispositivo!$B$53:$B$189=$C85)*(MC_Dispositivo!$F$36:$BE$36=$BS$1)*(MC_Dispositivo!$F$43:$BE$43=AA$1),MC_Dispositivo!$F$53:$BE$189))</f>
        <v>0</v>
      </c>
      <c r="AB85" s="357" cm="1">
        <f t="array" aca="1" ref="AB85" ca="1">SUM(IF((MC_Dispositivo!$B$53:$B$189=$C85)*(MC_Dispositivo!$F$36:$BE$36=$BS$1)*(MC_Dispositivo!$F$43:$BE$43=AB$1),MC_Dispositivo!$F$53:$BE$189))</f>
        <v>0</v>
      </c>
      <c r="AC85" s="357" cm="1">
        <f t="array" aca="1" ref="AC85" ca="1">SUM(IF((MC_Dispositivo!$B$53:$B$189=$C85)*(MC_Dispositivo!$F$36:$BE$36=$BS$1)*(MC_Dispositivo!$F$43:$BE$43=AC$1),MC_Dispositivo!$F$53:$BE$189))</f>
        <v>0</v>
      </c>
      <c r="AD85" s="357" cm="1">
        <f t="array" aca="1" ref="AD85" ca="1">SUM(IF((MC_Dispositivo!$B$53:$B$189=$C85)*(MC_Dispositivo!$F$36:$BE$36=$BS$1)*(MC_Dispositivo!$F$43:$BE$43=AD$1),MC_Dispositivo!$F$53:$BE$189))</f>
        <v>0</v>
      </c>
      <c r="AE85" s="357" cm="1">
        <f t="array" aca="1" ref="AE85" ca="1">SUM(IF((MC_Dispositivo!$B$53:$B$189=$C85)*(MC_Dispositivo!$F$36:$BE$36=$BS$1)*(MC_Dispositivo!$F$43:$BE$43=AE$1),MC_Dispositivo!$F$53:$BE$189))</f>
        <v>0</v>
      </c>
      <c r="AF85" s="357" cm="1">
        <f t="array" aca="1" ref="AF85" ca="1">SUM(IF((MC_Dispositivo!$B$53:$B$189=$C85)*(MC_Dispositivo!$F$36:$BE$36=$BS$1)*(MC_Dispositivo!$F$43:$BE$43=AF$1),MC_Dispositivo!$F$53:$BE$189))</f>
        <v>0</v>
      </c>
      <c r="AG85" s="357" cm="1">
        <f t="array" aca="1" ref="AG85" ca="1">SUM(IF((MC_Dispositivo!$B$53:$B$189=$C85)*(MC_Dispositivo!$F$36:$BE$36=$BS$1)*(MC_Dispositivo!$F$43:$BE$43=AG$1),MC_Dispositivo!$F$53:$BE$189))</f>
        <v>0</v>
      </c>
      <c r="AH85" s="357" cm="1">
        <f t="array" aca="1" ref="AH85" ca="1">SUM(IF((MC_Dispositivo!$B$53:$B$189=$C85)*(MC_Dispositivo!$F$36:$BE$36=$BS$1)*(MC_Dispositivo!$F$43:$BE$43=AH$1),MC_Dispositivo!$F$53:$BE$189))</f>
        <v>0</v>
      </c>
      <c r="AI85" s="357" cm="1">
        <f t="array" aca="1" ref="AI85" ca="1">SUM(IF((MC_Dispositivo!$B$53:$B$189=$C85)*(MC_Dispositivo!$F$36:$BE$36=$BS$1)*(MC_Dispositivo!$F$43:$BE$43=AI$1),MC_Dispositivo!$F$53:$BE$189))</f>
        <v>0</v>
      </c>
      <c r="AJ85" s="357" cm="1">
        <f t="array" aca="1" ref="AJ85" ca="1">SUM(IF((MC_Dispositivo!$B$53:$B$189=$C85)*(MC_Dispositivo!$F$36:$BE$36=$BS$1)*(MC_Dispositivo!$F$43:$BE$43=AJ$1),MC_Dispositivo!$F$53:$BE$189))</f>
        <v>0</v>
      </c>
      <c r="AK85" s="358">
        <f ca="1">IF(A85="","",INDEX([10]TPU!$G:$G,MATCH($A85,[10]TPU!$A:$A,0)))</f>
        <v>805.52</v>
      </c>
      <c r="AL85" s="359">
        <f t="shared" ca="1" si="24"/>
        <v>0</v>
      </c>
      <c r="AM85" s="359">
        <f t="shared" ca="1" si="24"/>
        <v>0</v>
      </c>
      <c r="AN85" s="359">
        <f t="shared" ca="1" si="24"/>
        <v>4833.12</v>
      </c>
      <c r="AO85" s="359">
        <f t="shared" ca="1" si="24"/>
        <v>1611.04</v>
      </c>
      <c r="AP85" s="359">
        <f t="shared" ca="1" si="24"/>
        <v>3222.08</v>
      </c>
      <c r="AQ85" s="359">
        <f t="shared" ca="1" si="24"/>
        <v>1611.04</v>
      </c>
      <c r="AR85" s="359">
        <f t="shared" ca="1" si="24"/>
        <v>0</v>
      </c>
      <c r="AS85" s="359">
        <f t="shared" ca="1" si="24"/>
        <v>0</v>
      </c>
      <c r="AT85" s="359">
        <f t="shared" ca="1" si="24"/>
        <v>0</v>
      </c>
      <c r="AU85" s="359">
        <f t="shared" ca="1" si="24"/>
        <v>0</v>
      </c>
      <c r="AV85" s="359">
        <f t="shared" ca="1" si="24"/>
        <v>0</v>
      </c>
      <c r="AW85" s="359">
        <f t="shared" ca="1" si="24"/>
        <v>0</v>
      </c>
      <c r="AX85" s="359">
        <f t="shared" ca="1" si="24"/>
        <v>0</v>
      </c>
      <c r="AY85" s="359">
        <f t="shared" ca="1" si="24"/>
        <v>0</v>
      </c>
      <c r="AZ85" s="359">
        <f t="shared" ca="1" si="24"/>
        <v>0</v>
      </c>
      <c r="BA85" s="359">
        <f t="shared" ca="1" si="24"/>
        <v>0</v>
      </c>
      <c r="BB85" s="359">
        <f t="shared" ca="1" si="24"/>
        <v>0</v>
      </c>
      <c r="BC85" s="359">
        <f t="shared" ca="1" si="24"/>
        <v>0</v>
      </c>
      <c r="BD85" s="359">
        <f t="shared" ca="1" si="24"/>
        <v>0</v>
      </c>
      <c r="BE85" s="359">
        <f t="shared" ca="1" si="24"/>
        <v>0</v>
      </c>
      <c r="BF85" s="359">
        <f t="shared" ca="1" si="24"/>
        <v>0</v>
      </c>
      <c r="BG85" s="359">
        <f t="shared" ca="1" si="24"/>
        <v>0</v>
      </c>
      <c r="BH85" s="359">
        <f t="shared" ca="1" si="24"/>
        <v>0</v>
      </c>
      <c r="BI85" s="359">
        <f t="shared" ca="1" si="24"/>
        <v>0</v>
      </c>
      <c r="BJ85" s="359">
        <f t="shared" ca="1" si="24"/>
        <v>0</v>
      </c>
      <c r="BK85" s="359">
        <f t="shared" ca="1" si="24"/>
        <v>0</v>
      </c>
      <c r="BL85" s="359">
        <f t="shared" ca="1" si="24"/>
        <v>0</v>
      </c>
      <c r="BM85" s="359">
        <f t="shared" ca="1" si="24"/>
        <v>0</v>
      </c>
      <c r="BN85" s="359">
        <f t="shared" ca="1" si="24"/>
        <v>0</v>
      </c>
      <c r="BO85" s="359">
        <f t="shared" ca="1" si="24"/>
        <v>0</v>
      </c>
      <c r="BP85" s="358">
        <f t="shared" ca="1" si="20"/>
        <v>11277.279999999999</v>
      </c>
      <c r="BQ85" s="206"/>
      <c r="BR85" s="234" t="str">
        <f t="shared" si="21"/>
        <v/>
      </c>
    </row>
    <row r="86" spans="1:75" ht="20.100000000000001" customHeight="1" outlineLevel="1" x14ac:dyDescent="0.2">
      <c r="A86" s="354">
        <f ca="1">INDEX(MC_Dispositivo!B:E,MATCH('Quantitativo_MG-262'!C86,MC_Dispositivo!B:B,0),2)</f>
        <v>5213420</v>
      </c>
      <c r="B86" s="354" t="str">
        <f ca="1">INDEX([10]TPU!$B:$B,MATCH($A86,[10]TPU!$A:$A,0))</f>
        <v>SICRO</v>
      </c>
      <c r="C86" s="354" t="s">
        <v>156</v>
      </c>
      <c r="D86" s="355" t="str">
        <f ca="1">INDEX(MC_Dispositivo!B:E,MATCH('Quantitativo_MG-262'!C86,MC_Dispositivo!B:B,0),3)</f>
        <v>Placa em aço nº 16 galvanizado com película retrorrefletiva tipo III + X - confecção</v>
      </c>
      <c r="E86" s="354" t="str">
        <f ca="1">INDEX(MC_Dispositivo!B:E,MATCH('Quantitativo_MG-262'!C86,MC_Dispositivo!B:B,0),4)</f>
        <v>m²</v>
      </c>
      <c r="F86" s="356" cm="1">
        <f t="array" aca="1" ref="F86" ca="1">IF($BS$1="Todos",SUM(IF(($BS$1="todos")*(MC_Dispositivo!$B$54:$B$212=$C86),MC_Dispositivo!$F$54:$BE$212)),SUM(IF((MC_Dispositivo!$F$36:$BE$36=$BS$1)*(MC_Dispositivo!$B$54:$B$212=$C86),MC_Dispositivo!$F$54:$BE$212)))</f>
        <v>10.995574287564276</v>
      </c>
      <c r="G86" s="357" cm="1">
        <f t="array" aca="1" ref="G86" ca="1">SUM(IF((MC_Dispositivo!$B$53:$B$189=$C86)*(MC_Dispositivo!$F$36:$BE$36=$BS$1)*(MC_Dispositivo!$F$43:$BE$43=G$1),MC_Dispositivo!$F$53:$BE$189))</f>
        <v>0</v>
      </c>
      <c r="H86" s="357" cm="1">
        <f t="array" aca="1" ref="H86" ca="1">SUM(IF((MC_Dispositivo!$B$53:$B$189=$C86)*(MC_Dispositivo!$F$36:$BE$36=$BS$1)*(MC_Dispositivo!$F$43:$BE$43=H$1),MC_Dispositivo!$F$53:$BE$189))</f>
        <v>0</v>
      </c>
      <c r="I86" s="357" cm="1">
        <f t="array" aca="1" ref="I86" ca="1">SUM(IF((MC_Dispositivo!$B$53:$B$189=$C86)*(MC_Dispositivo!$F$36:$BE$36=$BS$1)*(MC_Dispositivo!$F$43:$BE$43=I$1),MC_Dispositivo!$F$53:$BE$189))</f>
        <v>4.7123889803846897</v>
      </c>
      <c r="J86" s="357" cm="1">
        <f t="array" aca="1" ref="J86" ca="1">SUM(IF((MC_Dispositivo!$B$53:$B$189=$C86)*(MC_Dispositivo!$F$36:$BE$36=$BS$1)*(MC_Dispositivo!$F$43:$BE$43=J$1),MC_Dispositivo!$F$53:$BE$189))</f>
        <v>1.5707963267948966</v>
      </c>
      <c r="K86" s="357" cm="1">
        <f t="array" aca="1" ref="K86" ca="1">SUM(IF((MC_Dispositivo!$B$53:$B$189=$C86)*(MC_Dispositivo!$F$36:$BE$36=$BS$1)*(MC_Dispositivo!$F$43:$BE$43=K$1),MC_Dispositivo!$F$53:$BE$189))</f>
        <v>3.1415926535897931</v>
      </c>
      <c r="L86" s="357" cm="1">
        <f t="array" aca="1" ref="L86" ca="1">SUM(IF((MC_Dispositivo!$B$53:$B$189=$C86)*(MC_Dispositivo!$F$36:$BE$36=$BS$1)*(MC_Dispositivo!$F$43:$BE$43=L$1),MC_Dispositivo!$F$53:$BE$189))</f>
        <v>1.5707963267948966</v>
      </c>
      <c r="M86" s="357" cm="1">
        <f t="array" aca="1" ref="M86" ca="1">SUM(IF((MC_Dispositivo!$B$53:$B$189=$C86)*(MC_Dispositivo!$F$36:$BE$36=$BS$1)*(MC_Dispositivo!$F$43:$BE$43=M$1),MC_Dispositivo!$F$53:$BE$189))</f>
        <v>0</v>
      </c>
      <c r="N86" s="357" cm="1">
        <f t="array" aca="1" ref="N86" ca="1">SUM(IF((MC_Dispositivo!$B$53:$B$189=$C86)*(MC_Dispositivo!$F$36:$BE$36=$BS$1)*(MC_Dispositivo!$F$43:$BE$43=N$1),MC_Dispositivo!$F$53:$BE$189))</f>
        <v>0</v>
      </c>
      <c r="O86" s="357" cm="1">
        <f t="array" aca="1" ref="O86" ca="1">SUM(IF((MC_Dispositivo!$B$53:$B$189=$C86)*(MC_Dispositivo!$F$36:$BE$36=$BS$1)*(MC_Dispositivo!$F$43:$BE$43=O$1),MC_Dispositivo!$F$53:$BE$189))</f>
        <v>0</v>
      </c>
      <c r="P86" s="357" cm="1">
        <f t="array" aca="1" ref="P86" ca="1">SUM(IF((MC_Dispositivo!$B$53:$B$189=$C86)*(MC_Dispositivo!$F$36:$BE$36=$BS$1)*(MC_Dispositivo!$F$43:$BE$43=P$1),MC_Dispositivo!$F$53:$BE$189))</f>
        <v>0</v>
      </c>
      <c r="Q86" s="357" cm="1">
        <f t="array" aca="1" ref="Q86" ca="1">SUM(IF((MC_Dispositivo!$B$53:$B$189=$C86)*(MC_Dispositivo!$F$36:$BE$36=$BS$1)*(MC_Dispositivo!$F$43:$BE$43=Q$1),MC_Dispositivo!$F$53:$BE$189))</f>
        <v>0</v>
      </c>
      <c r="R86" s="357" cm="1">
        <f t="array" aca="1" ref="R86" ca="1">SUM(IF((MC_Dispositivo!$B$53:$B$189=$C86)*(MC_Dispositivo!$F$36:$BE$36=$BS$1)*(MC_Dispositivo!$F$43:$BE$43=R$1),MC_Dispositivo!$F$53:$BE$189))</f>
        <v>0</v>
      </c>
      <c r="S86" s="357" cm="1">
        <f t="array" aca="1" ref="S86" ca="1">SUM(IF((MC_Dispositivo!$B$53:$B$189=$C86)*(MC_Dispositivo!$F$36:$BE$36=$BS$1)*(MC_Dispositivo!$F$43:$BE$43=S$1),MC_Dispositivo!$F$53:$BE$189))</f>
        <v>0</v>
      </c>
      <c r="T86" s="357" cm="1">
        <f t="array" aca="1" ref="T86" ca="1">SUM(IF((MC_Dispositivo!$B$53:$B$189=$C86)*(MC_Dispositivo!$F$36:$BE$36=$BS$1)*(MC_Dispositivo!$F$43:$BE$43=T$1),MC_Dispositivo!$F$53:$BE$189))</f>
        <v>0</v>
      </c>
      <c r="U86" s="357" cm="1">
        <f t="array" aca="1" ref="U86" ca="1">SUM(IF((MC_Dispositivo!$B$53:$B$189=$C86)*(MC_Dispositivo!$F$36:$BE$36=$BS$1)*(MC_Dispositivo!$F$43:$BE$43=U$1),MC_Dispositivo!$F$53:$BE$189))</f>
        <v>0</v>
      </c>
      <c r="V86" s="357" cm="1">
        <f t="array" aca="1" ref="V86" ca="1">SUM(IF((MC_Dispositivo!$B$53:$B$189=$C86)*(MC_Dispositivo!$F$36:$BE$36=$BS$1)*(MC_Dispositivo!$F$43:$BE$43=V$1),MC_Dispositivo!$F$53:$BE$189))</f>
        <v>0</v>
      </c>
      <c r="W86" s="357" cm="1">
        <f t="array" aca="1" ref="W86" ca="1">SUM(IF((MC_Dispositivo!$B$53:$B$189=$C86)*(MC_Dispositivo!$F$36:$BE$36=$BS$1)*(MC_Dispositivo!$F$43:$BE$43=W$1),MC_Dispositivo!$F$53:$BE$189))</f>
        <v>0</v>
      </c>
      <c r="X86" s="357" cm="1">
        <f t="array" aca="1" ref="X86" ca="1">SUM(IF((MC_Dispositivo!$B$53:$B$189=$C86)*(MC_Dispositivo!$F$36:$BE$36=$BS$1)*(MC_Dispositivo!$F$43:$BE$43=X$1),MC_Dispositivo!$F$53:$BE$189))</f>
        <v>0</v>
      </c>
      <c r="Y86" s="357" cm="1">
        <f t="array" aca="1" ref="Y86" ca="1">SUM(IF((MC_Dispositivo!$B$53:$B$189=$C86)*(MC_Dispositivo!$F$36:$BE$36=$BS$1)*(MC_Dispositivo!$F$43:$BE$43=Y$1),MC_Dispositivo!$F$53:$BE$189))</f>
        <v>0</v>
      </c>
      <c r="Z86" s="357" cm="1">
        <f t="array" aca="1" ref="Z86" ca="1">SUM(IF((MC_Dispositivo!$B$53:$B$189=$C86)*(MC_Dispositivo!$F$36:$BE$36=$BS$1)*(MC_Dispositivo!$F$43:$BE$43=Z$1),MC_Dispositivo!$F$53:$BE$189))</f>
        <v>0</v>
      </c>
      <c r="AA86" s="357" cm="1">
        <f t="array" aca="1" ref="AA86" ca="1">SUM(IF((MC_Dispositivo!$B$53:$B$189=$C86)*(MC_Dispositivo!$F$36:$BE$36=$BS$1)*(MC_Dispositivo!$F$43:$BE$43=AA$1),MC_Dispositivo!$F$53:$BE$189))</f>
        <v>0</v>
      </c>
      <c r="AB86" s="357" cm="1">
        <f t="array" aca="1" ref="AB86" ca="1">SUM(IF((MC_Dispositivo!$B$53:$B$189=$C86)*(MC_Dispositivo!$F$36:$BE$36=$BS$1)*(MC_Dispositivo!$F$43:$BE$43=AB$1),MC_Dispositivo!$F$53:$BE$189))</f>
        <v>0</v>
      </c>
      <c r="AC86" s="357" cm="1">
        <f t="array" aca="1" ref="AC86" ca="1">SUM(IF((MC_Dispositivo!$B$53:$B$189=$C86)*(MC_Dispositivo!$F$36:$BE$36=$BS$1)*(MC_Dispositivo!$F$43:$BE$43=AC$1),MC_Dispositivo!$F$53:$BE$189))</f>
        <v>0</v>
      </c>
      <c r="AD86" s="357" cm="1">
        <f t="array" aca="1" ref="AD86" ca="1">SUM(IF((MC_Dispositivo!$B$53:$B$189=$C86)*(MC_Dispositivo!$F$36:$BE$36=$BS$1)*(MC_Dispositivo!$F$43:$BE$43=AD$1),MC_Dispositivo!$F$53:$BE$189))</f>
        <v>0</v>
      </c>
      <c r="AE86" s="357" cm="1">
        <f t="array" aca="1" ref="AE86" ca="1">SUM(IF((MC_Dispositivo!$B$53:$B$189=$C86)*(MC_Dispositivo!$F$36:$BE$36=$BS$1)*(MC_Dispositivo!$F$43:$BE$43=AE$1),MC_Dispositivo!$F$53:$BE$189))</f>
        <v>0</v>
      </c>
      <c r="AF86" s="357" cm="1">
        <f t="array" aca="1" ref="AF86" ca="1">SUM(IF((MC_Dispositivo!$B$53:$B$189=$C86)*(MC_Dispositivo!$F$36:$BE$36=$BS$1)*(MC_Dispositivo!$F$43:$BE$43=AF$1),MC_Dispositivo!$F$53:$BE$189))</f>
        <v>0</v>
      </c>
      <c r="AG86" s="357" cm="1">
        <f t="array" aca="1" ref="AG86" ca="1">SUM(IF((MC_Dispositivo!$B$53:$B$189=$C86)*(MC_Dispositivo!$F$36:$BE$36=$BS$1)*(MC_Dispositivo!$F$43:$BE$43=AG$1),MC_Dispositivo!$F$53:$BE$189))</f>
        <v>0</v>
      </c>
      <c r="AH86" s="357" cm="1">
        <f t="array" aca="1" ref="AH86" ca="1">SUM(IF((MC_Dispositivo!$B$53:$B$189=$C86)*(MC_Dispositivo!$F$36:$BE$36=$BS$1)*(MC_Dispositivo!$F$43:$BE$43=AH$1),MC_Dispositivo!$F$53:$BE$189))</f>
        <v>0</v>
      </c>
      <c r="AI86" s="357" cm="1">
        <f t="array" aca="1" ref="AI86" ca="1">SUM(IF((MC_Dispositivo!$B$53:$B$189=$C86)*(MC_Dispositivo!$F$36:$BE$36=$BS$1)*(MC_Dispositivo!$F$43:$BE$43=AI$1),MC_Dispositivo!$F$53:$BE$189))</f>
        <v>0</v>
      </c>
      <c r="AJ86" s="357" cm="1">
        <f t="array" aca="1" ref="AJ86" ca="1">SUM(IF((MC_Dispositivo!$B$53:$B$189=$C86)*(MC_Dispositivo!$F$36:$BE$36=$BS$1)*(MC_Dispositivo!$F$43:$BE$43=AJ$1),MC_Dispositivo!$F$53:$BE$189))</f>
        <v>0</v>
      </c>
      <c r="AK86" s="358">
        <f ca="1">IF(A86="","",INDEX([10]TPU!$G:$G,MATCH($A86,[10]TPU!$A:$A,0)))</f>
        <v>805.52</v>
      </c>
      <c r="AL86" s="359">
        <f t="shared" ref="AL86:BO86" ca="1" si="25">IF($A86="",SUMIFS(AL87:AL138,$C87:$C138,$C86&amp;"*",$A87:$A138,"&lt;&gt;"&amp;""),G86*$AK86)</f>
        <v>0</v>
      </c>
      <c r="AM86" s="359">
        <f t="shared" ca="1" si="25"/>
        <v>0</v>
      </c>
      <c r="AN86" s="359">
        <f t="shared" ca="1" si="25"/>
        <v>3795.923571479475</v>
      </c>
      <c r="AO86" s="359">
        <f t="shared" ca="1" si="25"/>
        <v>1265.3078571598251</v>
      </c>
      <c r="AP86" s="359">
        <f t="shared" ca="1" si="25"/>
        <v>2530.6157143196501</v>
      </c>
      <c r="AQ86" s="359">
        <f t="shared" ca="1" si="25"/>
        <v>1265.3078571598251</v>
      </c>
      <c r="AR86" s="359">
        <f t="shared" ca="1" si="25"/>
        <v>0</v>
      </c>
      <c r="AS86" s="359">
        <f t="shared" ca="1" si="25"/>
        <v>0</v>
      </c>
      <c r="AT86" s="359">
        <f t="shared" ca="1" si="25"/>
        <v>0</v>
      </c>
      <c r="AU86" s="359">
        <f t="shared" ca="1" si="25"/>
        <v>0</v>
      </c>
      <c r="AV86" s="359">
        <f t="shared" ca="1" si="25"/>
        <v>0</v>
      </c>
      <c r="AW86" s="359">
        <f t="shared" ca="1" si="25"/>
        <v>0</v>
      </c>
      <c r="AX86" s="359">
        <f t="shared" ca="1" si="25"/>
        <v>0</v>
      </c>
      <c r="AY86" s="359">
        <f t="shared" ca="1" si="25"/>
        <v>0</v>
      </c>
      <c r="AZ86" s="359">
        <f t="shared" ca="1" si="25"/>
        <v>0</v>
      </c>
      <c r="BA86" s="359">
        <f t="shared" ca="1" si="25"/>
        <v>0</v>
      </c>
      <c r="BB86" s="359">
        <f t="shared" ca="1" si="25"/>
        <v>0</v>
      </c>
      <c r="BC86" s="359">
        <f t="shared" ca="1" si="25"/>
        <v>0</v>
      </c>
      <c r="BD86" s="359">
        <f t="shared" ca="1" si="25"/>
        <v>0</v>
      </c>
      <c r="BE86" s="359">
        <f t="shared" ca="1" si="25"/>
        <v>0</v>
      </c>
      <c r="BF86" s="359">
        <f t="shared" ca="1" si="25"/>
        <v>0</v>
      </c>
      <c r="BG86" s="359">
        <f t="shared" ca="1" si="25"/>
        <v>0</v>
      </c>
      <c r="BH86" s="359">
        <f t="shared" ca="1" si="25"/>
        <v>0</v>
      </c>
      <c r="BI86" s="359">
        <f t="shared" ca="1" si="25"/>
        <v>0</v>
      </c>
      <c r="BJ86" s="359">
        <f t="shared" ca="1" si="25"/>
        <v>0</v>
      </c>
      <c r="BK86" s="359">
        <f t="shared" ca="1" si="25"/>
        <v>0</v>
      </c>
      <c r="BL86" s="359">
        <f t="shared" ca="1" si="25"/>
        <v>0</v>
      </c>
      <c r="BM86" s="359">
        <f t="shared" ca="1" si="25"/>
        <v>0</v>
      </c>
      <c r="BN86" s="359">
        <f t="shared" ca="1" si="25"/>
        <v>0</v>
      </c>
      <c r="BO86" s="359">
        <f t="shared" ca="1" si="25"/>
        <v>0</v>
      </c>
      <c r="BP86" s="358">
        <f t="shared" ca="1" si="20"/>
        <v>8857.1550001187752</v>
      </c>
      <c r="BQ86" s="206"/>
      <c r="BR86" s="234" t="str">
        <f t="shared" si="21"/>
        <v/>
      </c>
    </row>
    <row r="87" spans="1:75" ht="20.100000000000001" customHeight="1" outlineLevel="1" x14ac:dyDescent="0.2">
      <c r="A87" s="354">
        <f ca="1">INDEX(MC_Dispositivo!B:E,MATCH('Quantitativo_MG-262'!C87,MC_Dispositivo!B:B,0),2)</f>
        <v>5213420</v>
      </c>
      <c r="B87" s="354" t="str">
        <f ca="1">INDEX([10]TPU!$B:$B,MATCH($A87,[10]TPU!$A:$A,0))</f>
        <v>SICRO</v>
      </c>
      <c r="C87" s="354" t="s">
        <v>157</v>
      </c>
      <c r="D87" s="355" t="str">
        <f ca="1">INDEX(MC_Dispositivo!B:E,MATCH('Quantitativo_MG-262'!C87,MC_Dispositivo!B:B,0),3)</f>
        <v>Placa em aço nº 16 galvanizado com película retrorrefletiva tipo III + X - confecção</v>
      </c>
      <c r="E87" s="354" t="str">
        <f ca="1">INDEX(MC_Dispositivo!B:E,MATCH('Quantitativo_MG-262'!C87,MC_Dispositivo!B:B,0),4)</f>
        <v>m²</v>
      </c>
      <c r="F87" s="356" cm="1">
        <f t="array" aca="1" ref="F87" ca="1">IF($BS$1="Todos",SUM(IF(($BS$1="todos")*(MC_Dispositivo!$B$54:$B$212=$C87),MC_Dispositivo!$F$54:$BE$212)),SUM(IF((MC_Dispositivo!$F$36:$BE$36=$BS$1)*(MC_Dispositivo!$B$54:$B$212=$C87),MC_Dispositivo!$F$54:$BE$212)))</f>
        <v>0</v>
      </c>
      <c r="G87" s="357" cm="1">
        <f t="array" aca="1" ref="G87" ca="1">SUM(IF((MC_Dispositivo!$B$53:$B$189=$C87)*(MC_Dispositivo!$F$36:$BE$36=$BS$1)*(MC_Dispositivo!$F$43:$BE$43=G$1),MC_Dispositivo!$F$53:$BE$189))</f>
        <v>0</v>
      </c>
      <c r="H87" s="357" cm="1">
        <f t="array" aca="1" ref="H87" ca="1">SUM(IF((MC_Dispositivo!$B$53:$B$189=$C87)*(MC_Dispositivo!$F$36:$BE$36=$BS$1)*(MC_Dispositivo!$F$43:$BE$43=H$1),MC_Dispositivo!$F$53:$BE$189))</f>
        <v>0</v>
      </c>
      <c r="I87" s="357" cm="1">
        <f t="array" aca="1" ref="I87" ca="1">SUM(IF((MC_Dispositivo!$B$53:$B$189=$C87)*(MC_Dispositivo!$F$36:$BE$36=$BS$1)*(MC_Dispositivo!$F$43:$BE$43=I$1),MC_Dispositivo!$F$53:$BE$189))</f>
        <v>0</v>
      </c>
      <c r="J87" s="357" cm="1">
        <f t="array" aca="1" ref="J87" ca="1">SUM(IF((MC_Dispositivo!$B$53:$B$189=$C87)*(MC_Dispositivo!$F$36:$BE$36=$BS$1)*(MC_Dispositivo!$F$43:$BE$43=J$1),MC_Dispositivo!$F$53:$BE$189))</f>
        <v>0</v>
      </c>
      <c r="K87" s="357" cm="1">
        <f t="array" aca="1" ref="K87" ca="1">SUM(IF((MC_Dispositivo!$B$53:$B$189=$C87)*(MC_Dispositivo!$F$36:$BE$36=$BS$1)*(MC_Dispositivo!$F$43:$BE$43=K$1),MC_Dispositivo!$F$53:$BE$189))</f>
        <v>0</v>
      </c>
      <c r="L87" s="357" cm="1">
        <f t="array" aca="1" ref="L87" ca="1">SUM(IF((MC_Dispositivo!$B$53:$B$189=$C87)*(MC_Dispositivo!$F$36:$BE$36=$BS$1)*(MC_Dispositivo!$F$43:$BE$43=L$1),MC_Dispositivo!$F$53:$BE$189))</f>
        <v>0</v>
      </c>
      <c r="M87" s="357" cm="1">
        <f t="array" aca="1" ref="M87" ca="1">SUM(IF((MC_Dispositivo!$B$53:$B$189=$C87)*(MC_Dispositivo!$F$36:$BE$36=$BS$1)*(MC_Dispositivo!$F$43:$BE$43=M$1),MC_Dispositivo!$F$53:$BE$189))</f>
        <v>0</v>
      </c>
      <c r="N87" s="357" cm="1">
        <f t="array" aca="1" ref="N87" ca="1">SUM(IF((MC_Dispositivo!$B$53:$B$189=$C87)*(MC_Dispositivo!$F$36:$BE$36=$BS$1)*(MC_Dispositivo!$F$43:$BE$43=N$1),MC_Dispositivo!$F$53:$BE$189))</f>
        <v>0</v>
      </c>
      <c r="O87" s="357" cm="1">
        <f t="array" aca="1" ref="O87" ca="1">SUM(IF((MC_Dispositivo!$B$53:$B$189=$C87)*(MC_Dispositivo!$F$36:$BE$36=$BS$1)*(MC_Dispositivo!$F$43:$BE$43=O$1),MC_Dispositivo!$F$53:$BE$189))</f>
        <v>0</v>
      </c>
      <c r="P87" s="357" cm="1">
        <f t="array" aca="1" ref="P87" ca="1">SUM(IF((MC_Dispositivo!$B$53:$B$189=$C87)*(MC_Dispositivo!$F$36:$BE$36=$BS$1)*(MC_Dispositivo!$F$43:$BE$43=P$1),MC_Dispositivo!$F$53:$BE$189))</f>
        <v>0</v>
      </c>
      <c r="Q87" s="357" cm="1">
        <f t="array" aca="1" ref="Q87" ca="1">SUM(IF((MC_Dispositivo!$B$53:$B$189=$C87)*(MC_Dispositivo!$F$36:$BE$36=$BS$1)*(MC_Dispositivo!$F$43:$BE$43=Q$1),MC_Dispositivo!$F$53:$BE$189))</f>
        <v>0</v>
      </c>
      <c r="R87" s="357" cm="1">
        <f t="array" aca="1" ref="R87" ca="1">SUM(IF((MC_Dispositivo!$B$53:$B$189=$C87)*(MC_Dispositivo!$F$36:$BE$36=$BS$1)*(MC_Dispositivo!$F$43:$BE$43=R$1),MC_Dispositivo!$F$53:$BE$189))</f>
        <v>0</v>
      </c>
      <c r="S87" s="357" cm="1">
        <f t="array" aca="1" ref="S87" ca="1">SUM(IF((MC_Dispositivo!$B$53:$B$189=$C87)*(MC_Dispositivo!$F$36:$BE$36=$BS$1)*(MC_Dispositivo!$F$43:$BE$43=S$1),MC_Dispositivo!$F$53:$BE$189))</f>
        <v>0</v>
      </c>
      <c r="T87" s="357" cm="1">
        <f t="array" aca="1" ref="T87" ca="1">SUM(IF((MC_Dispositivo!$B$53:$B$189=$C87)*(MC_Dispositivo!$F$36:$BE$36=$BS$1)*(MC_Dispositivo!$F$43:$BE$43=T$1),MC_Dispositivo!$F$53:$BE$189))</f>
        <v>0</v>
      </c>
      <c r="U87" s="357" cm="1">
        <f t="array" aca="1" ref="U87" ca="1">SUM(IF((MC_Dispositivo!$B$53:$B$189=$C87)*(MC_Dispositivo!$F$36:$BE$36=$BS$1)*(MC_Dispositivo!$F$43:$BE$43=U$1),MC_Dispositivo!$F$53:$BE$189))</f>
        <v>0</v>
      </c>
      <c r="V87" s="357" cm="1">
        <f t="array" aca="1" ref="V87" ca="1">SUM(IF((MC_Dispositivo!$B$53:$B$189=$C87)*(MC_Dispositivo!$F$36:$BE$36=$BS$1)*(MC_Dispositivo!$F$43:$BE$43=V$1),MC_Dispositivo!$F$53:$BE$189))</f>
        <v>0</v>
      </c>
      <c r="W87" s="357" cm="1">
        <f t="array" aca="1" ref="W87" ca="1">SUM(IF((MC_Dispositivo!$B$53:$B$189=$C87)*(MC_Dispositivo!$F$36:$BE$36=$BS$1)*(MC_Dispositivo!$F$43:$BE$43=W$1),MC_Dispositivo!$F$53:$BE$189))</f>
        <v>0</v>
      </c>
      <c r="X87" s="357" cm="1">
        <f t="array" aca="1" ref="X87" ca="1">SUM(IF((MC_Dispositivo!$B$53:$B$189=$C87)*(MC_Dispositivo!$F$36:$BE$36=$BS$1)*(MC_Dispositivo!$F$43:$BE$43=X$1),MC_Dispositivo!$F$53:$BE$189))</f>
        <v>0</v>
      </c>
      <c r="Y87" s="357" cm="1">
        <f t="array" aca="1" ref="Y87" ca="1">SUM(IF((MC_Dispositivo!$B$53:$B$189=$C87)*(MC_Dispositivo!$F$36:$BE$36=$BS$1)*(MC_Dispositivo!$F$43:$BE$43=Y$1),MC_Dispositivo!$F$53:$BE$189))</f>
        <v>0</v>
      </c>
      <c r="Z87" s="357" cm="1">
        <f t="array" aca="1" ref="Z87" ca="1">SUM(IF((MC_Dispositivo!$B$53:$B$189=$C87)*(MC_Dispositivo!$F$36:$BE$36=$BS$1)*(MC_Dispositivo!$F$43:$BE$43=Z$1),MC_Dispositivo!$F$53:$BE$189))</f>
        <v>0</v>
      </c>
      <c r="AA87" s="357" cm="1">
        <f t="array" aca="1" ref="AA87" ca="1">SUM(IF((MC_Dispositivo!$B$53:$B$189=$C87)*(MC_Dispositivo!$F$36:$BE$36=$BS$1)*(MC_Dispositivo!$F$43:$BE$43=AA$1),MC_Dispositivo!$F$53:$BE$189))</f>
        <v>0</v>
      </c>
      <c r="AB87" s="357" cm="1">
        <f t="array" aca="1" ref="AB87" ca="1">SUM(IF((MC_Dispositivo!$B$53:$B$189=$C87)*(MC_Dispositivo!$F$36:$BE$36=$BS$1)*(MC_Dispositivo!$F$43:$BE$43=AB$1),MC_Dispositivo!$F$53:$BE$189))</f>
        <v>0</v>
      </c>
      <c r="AC87" s="357" cm="1">
        <f t="array" aca="1" ref="AC87" ca="1">SUM(IF((MC_Dispositivo!$B$53:$B$189=$C87)*(MC_Dispositivo!$F$36:$BE$36=$BS$1)*(MC_Dispositivo!$F$43:$BE$43=AC$1),MC_Dispositivo!$F$53:$BE$189))</f>
        <v>0</v>
      </c>
      <c r="AD87" s="357" cm="1">
        <f t="array" aca="1" ref="AD87" ca="1">SUM(IF((MC_Dispositivo!$B$53:$B$189=$C87)*(MC_Dispositivo!$F$36:$BE$36=$BS$1)*(MC_Dispositivo!$F$43:$BE$43=AD$1),MC_Dispositivo!$F$53:$BE$189))</f>
        <v>0</v>
      </c>
      <c r="AE87" s="357" cm="1">
        <f t="array" aca="1" ref="AE87" ca="1">SUM(IF((MC_Dispositivo!$B$53:$B$189=$C87)*(MC_Dispositivo!$F$36:$BE$36=$BS$1)*(MC_Dispositivo!$F$43:$BE$43=AE$1),MC_Dispositivo!$F$53:$BE$189))</f>
        <v>0</v>
      </c>
      <c r="AF87" s="357" cm="1">
        <f t="array" aca="1" ref="AF87" ca="1">SUM(IF((MC_Dispositivo!$B$53:$B$189=$C87)*(MC_Dispositivo!$F$36:$BE$36=$BS$1)*(MC_Dispositivo!$F$43:$BE$43=AF$1),MC_Dispositivo!$F$53:$BE$189))</f>
        <v>0</v>
      </c>
      <c r="AG87" s="357" cm="1">
        <f t="array" aca="1" ref="AG87" ca="1">SUM(IF((MC_Dispositivo!$B$53:$B$189=$C87)*(MC_Dispositivo!$F$36:$BE$36=$BS$1)*(MC_Dispositivo!$F$43:$BE$43=AG$1),MC_Dispositivo!$F$53:$BE$189))</f>
        <v>0</v>
      </c>
      <c r="AH87" s="357" cm="1">
        <f t="array" aca="1" ref="AH87" ca="1">SUM(IF((MC_Dispositivo!$B$53:$B$189=$C87)*(MC_Dispositivo!$F$36:$BE$36=$BS$1)*(MC_Dispositivo!$F$43:$BE$43=AH$1),MC_Dispositivo!$F$53:$BE$189))</f>
        <v>0</v>
      </c>
      <c r="AI87" s="357" cm="1">
        <f t="array" aca="1" ref="AI87" ca="1">SUM(IF((MC_Dispositivo!$B$53:$B$189=$C87)*(MC_Dispositivo!$F$36:$BE$36=$BS$1)*(MC_Dispositivo!$F$43:$BE$43=AI$1),MC_Dispositivo!$F$53:$BE$189))</f>
        <v>0</v>
      </c>
      <c r="AJ87" s="357" cm="1">
        <f t="array" aca="1" ref="AJ87" ca="1">SUM(IF((MC_Dispositivo!$B$53:$B$189=$C87)*(MC_Dispositivo!$F$36:$BE$36=$BS$1)*(MC_Dispositivo!$F$43:$BE$43=AJ$1),MC_Dispositivo!$F$53:$BE$189))</f>
        <v>0</v>
      </c>
      <c r="AK87" s="358">
        <f ca="1">IF(A87="","",INDEX([10]TPU!$G:$G,MATCH($A87,[10]TPU!$A:$A,0)))</f>
        <v>805.52</v>
      </c>
      <c r="AL87" s="359">
        <f t="shared" ref="AL87:BO87" ca="1" si="26">IF($A87="",SUMIFS(AL88:AL138,$C88:$C138,$C87&amp;"*",$A88:$A138,"&lt;&gt;"&amp;""),G87*$AK87)</f>
        <v>0</v>
      </c>
      <c r="AM87" s="359">
        <f t="shared" ca="1" si="26"/>
        <v>0</v>
      </c>
      <c r="AN87" s="359">
        <f t="shared" ca="1" si="26"/>
        <v>0</v>
      </c>
      <c r="AO87" s="359">
        <f t="shared" ca="1" si="26"/>
        <v>0</v>
      </c>
      <c r="AP87" s="359">
        <f t="shared" ca="1" si="26"/>
        <v>0</v>
      </c>
      <c r="AQ87" s="359">
        <f t="shared" ca="1" si="26"/>
        <v>0</v>
      </c>
      <c r="AR87" s="359">
        <f t="shared" ca="1" si="26"/>
        <v>0</v>
      </c>
      <c r="AS87" s="359">
        <f t="shared" ca="1" si="26"/>
        <v>0</v>
      </c>
      <c r="AT87" s="359">
        <f t="shared" ca="1" si="26"/>
        <v>0</v>
      </c>
      <c r="AU87" s="359">
        <f t="shared" ca="1" si="26"/>
        <v>0</v>
      </c>
      <c r="AV87" s="359">
        <f t="shared" ca="1" si="26"/>
        <v>0</v>
      </c>
      <c r="AW87" s="359">
        <f t="shared" ca="1" si="26"/>
        <v>0</v>
      </c>
      <c r="AX87" s="359">
        <f t="shared" ca="1" si="26"/>
        <v>0</v>
      </c>
      <c r="AY87" s="359">
        <f t="shared" ca="1" si="26"/>
        <v>0</v>
      </c>
      <c r="AZ87" s="359">
        <f t="shared" ca="1" si="26"/>
        <v>0</v>
      </c>
      <c r="BA87" s="359">
        <f t="shared" ca="1" si="26"/>
        <v>0</v>
      </c>
      <c r="BB87" s="359">
        <f t="shared" ca="1" si="26"/>
        <v>0</v>
      </c>
      <c r="BC87" s="359">
        <f t="shared" ca="1" si="26"/>
        <v>0</v>
      </c>
      <c r="BD87" s="359">
        <f t="shared" ca="1" si="26"/>
        <v>0</v>
      </c>
      <c r="BE87" s="359">
        <f t="shared" ca="1" si="26"/>
        <v>0</v>
      </c>
      <c r="BF87" s="359">
        <f t="shared" ca="1" si="26"/>
        <v>0</v>
      </c>
      <c r="BG87" s="359">
        <f t="shared" ca="1" si="26"/>
        <v>0</v>
      </c>
      <c r="BH87" s="359">
        <f t="shared" ca="1" si="26"/>
        <v>0</v>
      </c>
      <c r="BI87" s="359">
        <f t="shared" ca="1" si="26"/>
        <v>0</v>
      </c>
      <c r="BJ87" s="359">
        <f t="shared" ca="1" si="26"/>
        <v>0</v>
      </c>
      <c r="BK87" s="359">
        <f t="shared" ca="1" si="26"/>
        <v>0</v>
      </c>
      <c r="BL87" s="359">
        <f t="shared" ca="1" si="26"/>
        <v>0</v>
      </c>
      <c r="BM87" s="359">
        <f t="shared" ca="1" si="26"/>
        <v>0</v>
      </c>
      <c r="BN87" s="359">
        <f t="shared" ca="1" si="26"/>
        <v>0</v>
      </c>
      <c r="BO87" s="359">
        <f t="shared" ca="1" si="26"/>
        <v>0</v>
      </c>
      <c r="BP87" s="358">
        <f t="shared" ca="1" si="20"/>
        <v>0</v>
      </c>
      <c r="BQ87" s="206"/>
      <c r="BR87" s="234" t="str">
        <f t="shared" si="21"/>
        <v/>
      </c>
    </row>
    <row r="88" spans="1:75" ht="20.100000000000001" customHeight="1" outlineLevel="1" x14ac:dyDescent="0.2">
      <c r="A88" s="354">
        <f ca="1">INDEX(MC_Dispositivo!B:E,MATCH('Quantitativo_MG-262'!C88,MC_Dispositivo!B:B,0),2)</f>
        <v>5213420</v>
      </c>
      <c r="B88" s="354" t="str">
        <f ca="1">INDEX([10]TPU!$B:$B,MATCH($A88,[10]TPU!$A:$A,0))</f>
        <v>SICRO</v>
      </c>
      <c r="C88" s="354" t="s">
        <v>158</v>
      </c>
      <c r="D88" s="355" t="str">
        <f ca="1">INDEX(MC_Dispositivo!B:E,MATCH('Quantitativo_MG-262'!C88,MC_Dispositivo!B:B,0),3)</f>
        <v>Placa em aço nº 16 galvanizado com película retrorrefletiva tipo III + X - confecção</v>
      </c>
      <c r="E88" s="354" t="str">
        <f ca="1">INDEX(MC_Dispositivo!B:E,MATCH('Quantitativo_MG-262'!C88,MC_Dispositivo!B:B,0),4)</f>
        <v>m²</v>
      </c>
      <c r="F88" s="356" cm="1">
        <f t="array" aca="1" ref="F88" ca="1">IF($BS$1="Todos",SUM(IF(($BS$1="todos")*(MC_Dispositivo!$B$54:$B$212=$C88),MC_Dispositivo!$F$54:$BE$212)),SUM(IF((MC_Dispositivo!$F$36:$BE$36=$BS$1)*(MC_Dispositivo!$B$54:$B$212=$C88),MC_Dispositivo!$F$54:$BE$212)))</f>
        <v>7</v>
      </c>
      <c r="G88" s="357" cm="1">
        <f t="array" aca="1" ref="G88" ca="1">SUM(IF((MC_Dispositivo!$B$53:$B$189=$C88)*(MC_Dispositivo!$F$36:$BE$36=$BS$1)*(MC_Dispositivo!$F$43:$BE$43=G$1),MC_Dispositivo!$F$53:$BE$189))</f>
        <v>0</v>
      </c>
      <c r="H88" s="357" cm="1">
        <f t="array" aca="1" ref="H88" ca="1">SUM(IF((MC_Dispositivo!$B$53:$B$189=$C88)*(MC_Dispositivo!$F$36:$BE$36=$BS$1)*(MC_Dispositivo!$F$43:$BE$43=H$1),MC_Dispositivo!$F$53:$BE$189))</f>
        <v>0</v>
      </c>
      <c r="I88" s="357" cm="1">
        <f t="array" aca="1" ref="I88" ca="1">SUM(IF((MC_Dispositivo!$B$53:$B$189=$C88)*(MC_Dispositivo!$F$36:$BE$36=$BS$1)*(MC_Dispositivo!$F$43:$BE$43=I$1),MC_Dispositivo!$F$53:$BE$189))</f>
        <v>3</v>
      </c>
      <c r="J88" s="357" cm="1">
        <f t="array" aca="1" ref="J88" ca="1">SUM(IF((MC_Dispositivo!$B$53:$B$189=$C88)*(MC_Dispositivo!$F$36:$BE$36=$BS$1)*(MC_Dispositivo!$F$43:$BE$43=J$1),MC_Dispositivo!$F$53:$BE$189))</f>
        <v>1</v>
      </c>
      <c r="K88" s="357" cm="1">
        <f t="array" aca="1" ref="K88" ca="1">SUM(IF((MC_Dispositivo!$B$53:$B$189=$C88)*(MC_Dispositivo!$F$36:$BE$36=$BS$1)*(MC_Dispositivo!$F$43:$BE$43=K$1),MC_Dispositivo!$F$53:$BE$189))</f>
        <v>2</v>
      </c>
      <c r="L88" s="357" cm="1">
        <f t="array" aca="1" ref="L88" ca="1">SUM(IF((MC_Dispositivo!$B$53:$B$189=$C88)*(MC_Dispositivo!$F$36:$BE$36=$BS$1)*(MC_Dispositivo!$F$43:$BE$43=L$1),MC_Dispositivo!$F$53:$BE$189))</f>
        <v>1</v>
      </c>
      <c r="M88" s="357" cm="1">
        <f t="array" aca="1" ref="M88" ca="1">SUM(IF((MC_Dispositivo!$B$53:$B$189=$C88)*(MC_Dispositivo!$F$36:$BE$36=$BS$1)*(MC_Dispositivo!$F$43:$BE$43=M$1),MC_Dispositivo!$F$53:$BE$189))</f>
        <v>0</v>
      </c>
      <c r="N88" s="357" cm="1">
        <f t="array" aca="1" ref="N88" ca="1">SUM(IF((MC_Dispositivo!$B$53:$B$189=$C88)*(MC_Dispositivo!$F$36:$BE$36=$BS$1)*(MC_Dispositivo!$F$43:$BE$43=N$1),MC_Dispositivo!$F$53:$BE$189))</f>
        <v>0</v>
      </c>
      <c r="O88" s="357" cm="1">
        <f t="array" aca="1" ref="O88" ca="1">SUM(IF((MC_Dispositivo!$B$53:$B$189=$C88)*(MC_Dispositivo!$F$36:$BE$36=$BS$1)*(MC_Dispositivo!$F$43:$BE$43=O$1),MC_Dispositivo!$F$53:$BE$189))</f>
        <v>0</v>
      </c>
      <c r="P88" s="357" cm="1">
        <f t="array" aca="1" ref="P88" ca="1">SUM(IF((MC_Dispositivo!$B$53:$B$189=$C88)*(MC_Dispositivo!$F$36:$BE$36=$BS$1)*(MC_Dispositivo!$F$43:$BE$43=P$1),MC_Dispositivo!$F$53:$BE$189))</f>
        <v>0</v>
      </c>
      <c r="Q88" s="357" cm="1">
        <f t="array" aca="1" ref="Q88" ca="1">SUM(IF((MC_Dispositivo!$B$53:$B$189=$C88)*(MC_Dispositivo!$F$36:$BE$36=$BS$1)*(MC_Dispositivo!$F$43:$BE$43=Q$1),MC_Dispositivo!$F$53:$BE$189))</f>
        <v>0</v>
      </c>
      <c r="R88" s="357" cm="1">
        <f t="array" aca="1" ref="R88" ca="1">SUM(IF((MC_Dispositivo!$B$53:$B$189=$C88)*(MC_Dispositivo!$F$36:$BE$36=$BS$1)*(MC_Dispositivo!$F$43:$BE$43=R$1),MC_Dispositivo!$F$53:$BE$189))</f>
        <v>0</v>
      </c>
      <c r="S88" s="357" cm="1">
        <f t="array" aca="1" ref="S88" ca="1">SUM(IF((MC_Dispositivo!$B$53:$B$189=$C88)*(MC_Dispositivo!$F$36:$BE$36=$BS$1)*(MC_Dispositivo!$F$43:$BE$43=S$1),MC_Dispositivo!$F$53:$BE$189))</f>
        <v>0</v>
      </c>
      <c r="T88" s="357" cm="1">
        <f t="array" aca="1" ref="T88" ca="1">SUM(IF((MC_Dispositivo!$B$53:$B$189=$C88)*(MC_Dispositivo!$F$36:$BE$36=$BS$1)*(MC_Dispositivo!$F$43:$BE$43=T$1),MC_Dispositivo!$F$53:$BE$189))</f>
        <v>0</v>
      </c>
      <c r="U88" s="357" cm="1">
        <f t="array" aca="1" ref="U88" ca="1">SUM(IF((MC_Dispositivo!$B$53:$B$189=$C88)*(MC_Dispositivo!$F$36:$BE$36=$BS$1)*(MC_Dispositivo!$F$43:$BE$43=U$1),MC_Dispositivo!$F$53:$BE$189))</f>
        <v>0</v>
      </c>
      <c r="V88" s="357" cm="1">
        <f t="array" aca="1" ref="V88" ca="1">SUM(IF((MC_Dispositivo!$B$53:$B$189=$C88)*(MC_Dispositivo!$F$36:$BE$36=$BS$1)*(MC_Dispositivo!$F$43:$BE$43=V$1),MC_Dispositivo!$F$53:$BE$189))</f>
        <v>0</v>
      </c>
      <c r="W88" s="357" cm="1">
        <f t="array" aca="1" ref="W88" ca="1">SUM(IF((MC_Dispositivo!$B$53:$B$189=$C88)*(MC_Dispositivo!$F$36:$BE$36=$BS$1)*(MC_Dispositivo!$F$43:$BE$43=W$1),MC_Dispositivo!$F$53:$BE$189))</f>
        <v>0</v>
      </c>
      <c r="X88" s="357" cm="1">
        <f t="array" aca="1" ref="X88" ca="1">SUM(IF((MC_Dispositivo!$B$53:$B$189=$C88)*(MC_Dispositivo!$F$36:$BE$36=$BS$1)*(MC_Dispositivo!$F$43:$BE$43=X$1),MC_Dispositivo!$F$53:$BE$189))</f>
        <v>0</v>
      </c>
      <c r="Y88" s="357" cm="1">
        <f t="array" aca="1" ref="Y88" ca="1">SUM(IF((MC_Dispositivo!$B$53:$B$189=$C88)*(MC_Dispositivo!$F$36:$BE$36=$BS$1)*(MC_Dispositivo!$F$43:$BE$43=Y$1),MC_Dispositivo!$F$53:$BE$189))</f>
        <v>0</v>
      </c>
      <c r="Z88" s="357" cm="1">
        <f t="array" aca="1" ref="Z88" ca="1">SUM(IF((MC_Dispositivo!$B$53:$B$189=$C88)*(MC_Dispositivo!$F$36:$BE$36=$BS$1)*(MC_Dispositivo!$F$43:$BE$43=Z$1),MC_Dispositivo!$F$53:$BE$189))</f>
        <v>0</v>
      </c>
      <c r="AA88" s="357" cm="1">
        <f t="array" aca="1" ref="AA88" ca="1">SUM(IF((MC_Dispositivo!$B$53:$B$189=$C88)*(MC_Dispositivo!$F$36:$BE$36=$BS$1)*(MC_Dispositivo!$F$43:$BE$43=AA$1),MC_Dispositivo!$F$53:$BE$189))</f>
        <v>0</v>
      </c>
      <c r="AB88" s="357" cm="1">
        <f t="array" aca="1" ref="AB88" ca="1">SUM(IF((MC_Dispositivo!$B$53:$B$189=$C88)*(MC_Dispositivo!$F$36:$BE$36=$BS$1)*(MC_Dispositivo!$F$43:$BE$43=AB$1),MC_Dispositivo!$F$53:$BE$189))</f>
        <v>0</v>
      </c>
      <c r="AC88" s="357" cm="1">
        <f t="array" aca="1" ref="AC88" ca="1">SUM(IF((MC_Dispositivo!$B$53:$B$189=$C88)*(MC_Dispositivo!$F$36:$BE$36=$BS$1)*(MC_Dispositivo!$F$43:$BE$43=AC$1),MC_Dispositivo!$F$53:$BE$189))</f>
        <v>0</v>
      </c>
      <c r="AD88" s="357" cm="1">
        <f t="array" aca="1" ref="AD88" ca="1">SUM(IF((MC_Dispositivo!$B$53:$B$189=$C88)*(MC_Dispositivo!$F$36:$BE$36=$BS$1)*(MC_Dispositivo!$F$43:$BE$43=AD$1),MC_Dispositivo!$F$53:$BE$189))</f>
        <v>0</v>
      </c>
      <c r="AE88" s="357" cm="1">
        <f t="array" aca="1" ref="AE88" ca="1">SUM(IF((MC_Dispositivo!$B$53:$B$189=$C88)*(MC_Dispositivo!$F$36:$BE$36=$BS$1)*(MC_Dispositivo!$F$43:$BE$43=AE$1),MC_Dispositivo!$F$53:$BE$189))</f>
        <v>0</v>
      </c>
      <c r="AF88" s="357" cm="1">
        <f t="array" aca="1" ref="AF88" ca="1">SUM(IF((MC_Dispositivo!$B$53:$B$189=$C88)*(MC_Dispositivo!$F$36:$BE$36=$BS$1)*(MC_Dispositivo!$F$43:$BE$43=AF$1),MC_Dispositivo!$F$53:$BE$189))</f>
        <v>0</v>
      </c>
      <c r="AG88" s="357" cm="1">
        <f t="array" aca="1" ref="AG88" ca="1">SUM(IF((MC_Dispositivo!$B$53:$B$189=$C88)*(MC_Dispositivo!$F$36:$BE$36=$BS$1)*(MC_Dispositivo!$F$43:$BE$43=AG$1),MC_Dispositivo!$F$53:$BE$189))</f>
        <v>0</v>
      </c>
      <c r="AH88" s="357" cm="1">
        <f t="array" aca="1" ref="AH88" ca="1">SUM(IF((MC_Dispositivo!$B$53:$B$189=$C88)*(MC_Dispositivo!$F$36:$BE$36=$BS$1)*(MC_Dispositivo!$F$43:$BE$43=AH$1),MC_Dispositivo!$F$53:$BE$189))</f>
        <v>0</v>
      </c>
      <c r="AI88" s="357" cm="1">
        <f t="array" aca="1" ref="AI88" ca="1">SUM(IF((MC_Dispositivo!$B$53:$B$189=$C88)*(MC_Dispositivo!$F$36:$BE$36=$BS$1)*(MC_Dispositivo!$F$43:$BE$43=AI$1),MC_Dispositivo!$F$53:$BE$189))</f>
        <v>0</v>
      </c>
      <c r="AJ88" s="357" cm="1">
        <f t="array" aca="1" ref="AJ88" ca="1">SUM(IF((MC_Dispositivo!$B$53:$B$189=$C88)*(MC_Dispositivo!$F$36:$BE$36=$BS$1)*(MC_Dispositivo!$F$43:$BE$43=AJ$1),MC_Dispositivo!$F$53:$BE$189))</f>
        <v>0</v>
      </c>
      <c r="AK88" s="358">
        <f ca="1">IF(A88="","",INDEX([10]TPU!$G:$G,MATCH($A88,[10]TPU!$A:$A,0)))</f>
        <v>805.52</v>
      </c>
      <c r="AL88" s="359">
        <f t="shared" ref="AL88:BO88" ca="1" si="27">IF($A88="",SUMIFS(AL89:AL138,$C89:$C138,$C88&amp;"*",$A89:$A138,"&lt;&gt;"&amp;""),G88*$AK88)</f>
        <v>0</v>
      </c>
      <c r="AM88" s="359">
        <f t="shared" ca="1" si="27"/>
        <v>0</v>
      </c>
      <c r="AN88" s="359">
        <f t="shared" ca="1" si="27"/>
        <v>2416.56</v>
      </c>
      <c r="AO88" s="359">
        <f t="shared" ca="1" si="27"/>
        <v>805.52</v>
      </c>
      <c r="AP88" s="359">
        <f t="shared" ca="1" si="27"/>
        <v>1611.04</v>
      </c>
      <c r="AQ88" s="359">
        <f t="shared" ca="1" si="27"/>
        <v>805.52</v>
      </c>
      <c r="AR88" s="359">
        <f t="shared" ca="1" si="27"/>
        <v>0</v>
      </c>
      <c r="AS88" s="359">
        <f t="shared" ca="1" si="27"/>
        <v>0</v>
      </c>
      <c r="AT88" s="359">
        <f t="shared" ca="1" si="27"/>
        <v>0</v>
      </c>
      <c r="AU88" s="359">
        <f t="shared" ca="1" si="27"/>
        <v>0</v>
      </c>
      <c r="AV88" s="359">
        <f t="shared" ca="1" si="27"/>
        <v>0</v>
      </c>
      <c r="AW88" s="359">
        <f t="shared" ca="1" si="27"/>
        <v>0</v>
      </c>
      <c r="AX88" s="359">
        <f t="shared" ca="1" si="27"/>
        <v>0</v>
      </c>
      <c r="AY88" s="359">
        <f t="shared" ca="1" si="27"/>
        <v>0</v>
      </c>
      <c r="AZ88" s="359">
        <f t="shared" ca="1" si="27"/>
        <v>0</v>
      </c>
      <c r="BA88" s="359">
        <f t="shared" ca="1" si="27"/>
        <v>0</v>
      </c>
      <c r="BB88" s="359">
        <f t="shared" ca="1" si="27"/>
        <v>0</v>
      </c>
      <c r="BC88" s="359">
        <f t="shared" ca="1" si="27"/>
        <v>0</v>
      </c>
      <c r="BD88" s="359">
        <f t="shared" ca="1" si="27"/>
        <v>0</v>
      </c>
      <c r="BE88" s="359">
        <f t="shared" ca="1" si="27"/>
        <v>0</v>
      </c>
      <c r="BF88" s="359">
        <f t="shared" ca="1" si="27"/>
        <v>0</v>
      </c>
      <c r="BG88" s="359">
        <f t="shared" ca="1" si="27"/>
        <v>0</v>
      </c>
      <c r="BH88" s="359">
        <f t="shared" ca="1" si="27"/>
        <v>0</v>
      </c>
      <c r="BI88" s="359">
        <f t="shared" ca="1" si="27"/>
        <v>0</v>
      </c>
      <c r="BJ88" s="359">
        <f t="shared" ca="1" si="27"/>
        <v>0</v>
      </c>
      <c r="BK88" s="359">
        <f t="shared" ca="1" si="27"/>
        <v>0</v>
      </c>
      <c r="BL88" s="359">
        <f t="shared" ca="1" si="27"/>
        <v>0</v>
      </c>
      <c r="BM88" s="359">
        <f t="shared" ca="1" si="27"/>
        <v>0</v>
      </c>
      <c r="BN88" s="359">
        <f t="shared" ca="1" si="27"/>
        <v>0</v>
      </c>
      <c r="BO88" s="359">
        <f t="shared" ca="1" si="27"/>
        <v>0</v>
      </c>
      <c r="BP88" s="358">
        <f t="shared" ca="1" si="20"/>
        <v>5638.6399999999994</v>
      </c>
      <c r="BQ88" s="206"/>
      <c r="BR88" s="234" t="str">
        <f t="shared" si="21"/>
        <v/>
      </c>
    </row>
    <row r="89" spans="1:75" ht="20.100000000000001" customHeight="1" outlineLevel="1" x14ac:dyDescent="0.2">
      <c r="A89" s="354">
        <f ca="1">INDEX(MC_Dispositivo!B:E,MATCH('Quantitativo_MG-262'!C89,MC_Dispositivo!B:B,0),2)</f>
        <v>5213420</v>
      </c>
      <c r="B89" s="354" t="str">
        <f ca="1">INDEX([10]TPU!$B:$B,MATCH($A89,[10]TPU!$A:$A,0))</f>
        <v>SICRO</v>
      </c>
      <c r="C89" s="354" t="s">
        <v>160</v>
      </c>
      <c r="D89" s="355" t="str">
        <f ca="1">INDEX(MC_Dispositivo!B:E,MATCH('Quantitativo_MG-262'!C89,MC_Dispositivo!B:B,0),3)</f>
        <v>Placa em aço nº 16 galvanizado com película retrorrefletiva tipo III + X - confecção</v>
      </c>
      <c r="E89" s="354" t="str">
        <f ca="1">INDEX(MC_Dispositivo!B:E,MATCH('Quantitativo_MG-262'!C89,MC_Dispositivo!B:B,0),4)</f>
        <v>m²</v>
      </c>
      <c r="F89" s="356" cm="1">
        <f t="array" aca="1" ref="F89" ca="1">IF($BS$1="Todos",SUM(IF(($BS$1="todos")*(MC_Dispositivo!$B$54:$B$212=$C89),MC_Dispositivo!$F$54:$BE$212)),SUM(IF((MC_Dispositivo!$F$36:$BE$36=$BS$1)*(MC_Dispositivo!$B$54:$B$212=$C89),MC_Dispositivo!$F$54:$BE$212)))</f>
        <v>3.7800000000000002</v>
      </c>
      <c r="G89" s="357" cm="1">
        <f t="array" aca="1" ref="G89" ca="1">SUM(IF((MC_Dispositivo!$B$53:$B$189=$C89)*(MC_Dispositivo!$F$36:$BE$36=$BS$1)*(MC_Dispositivo!$F$43:$BE$43=G$1),MC_Dispositivo!$F$53:$BE$189))</f>
        <v>0</v>
      </c>
      <c r="H89" s="357" cm="1">
        <f t="array" aca="1" ref="H89" ca="1">SUM(IF((MC_Dispositivo!$B$53:$B$189=$C89)*(MC_Dispositivo!$F$36:$BE$36=$BS$1)*(MC_Dispositivo!$F$43:$BE$43=H$1),MC_Dispositivo!$F$53:$BE$189))</f>
        <v>0</v>
      </c>
      <c r="I89" s="357" cm="1">
        <f t="array" aca="1" ref="I89" ca="1">SUM(IF((MC_Dispositivo!$B$53:$B$189=$C89)*(MC_Dispositivo!$F$36:$BE$36=$BS$1)*(MC_Dispositivo!$F$43:$BE$43=I$1),MC_Dispositivo!$F$53:$BE$189))</f>
        <v>1.62</v>
      </c>
      <c r="J89" s="357" cm="1">
        <f t="array" aca="1" ref="J89" ca="1">SUM(IF((MC_Dispositivo!$B$53:$B$189=$C89)*(MC_Dispositivo!$F$36:$BE$36=$BS$1)*(MC_Dispositivo!$F$43:$BE$43=J$1),MC_Dispositivo!$F$53:$BE$189))</f>
        <v>0.54</v>
      </c>
      <c r="K89" s="357" cm="1">
        <f t="array" aca="1" ref="K89" ca="1">SUM(IF((MC_Dispositivo!$B$53:$B$189=$C89)*(MC_Dispositivo!$F$36:$BE$36=$BS$1)*(MC_Dispositivo!$F$43:$BE$43=K$1),MC_Dispositivo!$F$53:$BE$189))</f>
        <v>1.08</v>
      </c>
      <c r="L89" s="357" cm="1">
        <f t="array" aca="1" ref="L89" ca="1">SUM(IF((MC_Dispositivo!$B$53:$B$189=$C89)*(MC_Dispositivo!$F$36:$BE$36=$BS$1)*(MC_Dispositivo!$F$43:$BE$43=L$1),MC_Dispositivo!$F$53:$BE$189))</f>
        <v>0.54</v>
      </c>
      <c r="M89" s="357" cm="1">
        <f t="array" aca="1" ref="M89" ca="1">SUM(IF((MC_Dispositivo!$B$53:$B$189=$C89)*(MC_Dispositivo!$F$36:$BE$36=$BS$1)*(MC_Dispositivo!$F$43:$BE$43=M$1),MC_Dispositivo!$F$53:$BE$189))</f>
        <v>0</v>
      </c>
      <c r="N89" s="357" cm="1">
        <f t="array" aca="1" ref="N89" ca="1">SUM(IF((MC_Dispositivo!$B$53:$B$189=$C89)*(MC_Dispositivo!$F$36:$BE$36=$BS$1)*(MC_Dispositivo!$F$43:$BE$43=N$1),MC_Dispositivo!$F$53:$BE$189))</f>
        <v>0</v>
      </c>
      <c r="O89" s="357" cm="1">
        <f t="array" aca="1" ref="O89" ca="1">SUM(IF((MC_Dispositivo!$B$53:$B$189=$C89)*(MC_Dispositivo!$F$36:$BE$36=$BS$1)*(MC_Dispositivo!$F$43:$BE$43=O$1),MC_Dispositivo!$F$53:$BE$189))</f>
        <v>0</v>
      </c>
      <c r="P89" s="357" cm="1">
        <f t="array" aca="1" ref="P89" ca="1">SUM(IF((MC_Dispositivo!$B$53:$B$189=$C89)*(MC_Dispositivo!$F$36:$BE$36=$BS$1)*(MC_Dispositivo!$F$43:$BE$43=P$1),MC_Dispositivo!$F$53:$BE$189))</f>
        <v>0</v>
      </c>
      <c r="Q89" s="357" cm="1">
        <f t="array" aca="1" ref="Q89" ca="1">SUM(IF((MC_Dispositivo!$B$53:$B$189=$C89)*(MC_Dispositivo!$F$36:$BE$36=$BS$1)*(MC_Dispositivo!$F$43:$BE$43=Q$1),MC_Dispositivo!$F$53:$BE$189))</f>
        <v>0</v>
      </c>
      <c r="R89" s="357" cm="1">
        <f t="array" aca="1" ref="R89" ca="1">SUM(IF((MC_Dispositivo!$B$53:$B$189=$C89)*(MC_Dispositivo!$F$36:$BE$36=$BS$1)*(MC_Dispositivo!$F$43:$BE$43=R$1),MC_Dispositivo!$F$53:$BE$189))</f>
        <v>0</v>
      </c>
      <c r="S89" s="357" cm="1">
        <f t="array" aca="1" ref="S89" ca="1">SUM(IF((MC_Dispositivo!$B$53:$B$189=$C89)*(MC_Dispositivo!$F$36:$BE$36=$BS$1)*(MC_Dispositivo!$F$43:$BE$43=S$1),MC_Dispositivo!$F$53:$BE$189))</f>
        <v>0</v>
      </c>
      <c r="T89" s="357" cm="1">
        <f t="array" aca="1" ref="T89" ca="1">SUM(IF((MC_Dispositivo!$B$53:$B$189=$C89)*(MC_Dispositivo!$F$36:$BE$36=$BS$1)*(MC_Dispositivo!$F$43:$BE$43=T$1),MC_Dispositivo!$F$53:$BE$189))</f>
        <v>0</v>
      </c>
      <c r="U89" s="357" cm="1">
        <f t="array" aca="1" ref="U89" ca="1">SUM(IF((MC_Dispositivo!$B$53:$B$189=$C89)*(MC_Dispositivo!$F$36:$BE$36=$BS$1)*(MC_Dispositivo!$F$43:$BE$43=U$1),MC_Dispositivo!$F$53:$BE$189))</f>
        <v>0</v>
      </c>
      <c r="V89" s="357" cm="1">
        <f t="array" aca="1" ref="V89" ca="1">SUM(IF((MC_Dispositivo!$B$53:$B$189=$C89)*(MC_Dispositivo!$F$36:$BE$36=$BS$1)*(MC_Dispositivo!$F$43:$BE$43=V$1),MC_Dispositivo!$F$53:$BE$189))</f>
        <v>0</v>
      </c>
      <c r="W89" s="357" cm="1">
        <f t="array" aca="1" ref="W89" ca="1">SUM(IF((MC_Dispositivo!$B$53:$B$189=$C89)*(MC_Dispositivo!$F$36:$BE$36=$BS$1)*(MC_Dispositivo!$F$43:$BE$43=W$1),MC_Dispositivo!$F$53:$BE$189))</f>
        <v>0</v>
      </c>
      <c r="X89" s="357" cm="1">
        <f t="array" aca="1" ref="X89" ca="1">SUM(IF((MC_Dispositivo!$B$53:$B$189=$C89)*(MC_Dispositivo!$F$36:$BE$36=$BS$1)*(MC_Dispositivo!$F$43:$BE$43=X$1),MC_Dispositivo!$F$53:$BE$189))</f>
        <v>0</v>
      </c>
      <c r="Y89" s="357" cm="1">
        <f t="array" aca="1" ref="Y89" ca="1">SUM(IF((MC_Dispositivo!$B$53:$B$189=$C89)*(MC_Dispositivo!$F$36:$BE$36=$BS$1)*(MC_Dispositivo!$F$43:$BE$43=Y$1),MC_Dispositivo!$F$53:$BE$189))</f>
        <v>0</v>
      </c>
      <c r="Z89" s="357" cm="1">
        <f t="array" aca="1" ref="Z89" ca="1">SUM(IF((MC_Dispositivo!$B$53:$B$189=$C89)*(MC_Dispositivo!$F$36:$BE$36=$BS$1)*(MC_Dispositivo!$F$43:$BE$43=Z$1),MC_Dispositivo!$F$53:$BE$189))</f>
        <v>0</v>
      </c>
      <c r="AA89" s="357" cm="1">
        <f t="array" aca="1" ref="AA89" ca="1">SUM(IF((MC_Dispositivo!$B$53:$B$189=$C89)*(MC_Dispositivo!$F$36:$BE$36=$BS$1)*(MC_Dispositivo!$F$43:$BE$43=AA$1),MC_Dispositivo!$F$53:$BE$189))</f>
        <v>0</v>
      </c>
      <c r="AB89" s="357" cm="1">
        <f t="array" aca="1" ref="AB89" ca="1">SUM(IF((MC_Dispositivo!$B$53:$B$189=$C89)*(MC_Dispositivo!$F$36:$BE$36=$BS$1)*(MC_Dispositivo!$F$43:$BE$43=AB$1),MC_Dispositivo!$F$53:$BE$189))</f>
        <v>0</v>
      </c>
      <c r="AC89" s="357" cm="1">
        <f t="array" aca="1" ref="AC89" ca="1">SUM(IF((MC_Dispositivo!$B$53:$B$189=$C89)*(MC_Dispositivo!$F$36:$BE$36=$BS$1)*(MC_Dispositivo!$F$43:$BE$43=AC$1),MC_Dispositivo!$F$53:$BE$189))</f>
        <v>0</v>
      </c>
      <c r="AD89" s="357" cm="1">
        <f t="array" aca="1" ref="AD89" ca="1">SUM(IF((MC_Dispositivo!$B$53:$B$189=$C89)*(MC_Dispositivo!$F$36:$BE$36=$BS$1)*(MC_Dispositivo!$F$43:$BE$43=AD$1),MC_Dispositivo!$F$53:$BE$189))</f>
        <v>0</v>
      </c>
      <c r="AE89" s="357" cm="1">
        <f t="array" aca="1" ref="AE89" ca="1">SUM(IF((MC_Dispositivo!$B$53:$B$189=$C89)*(MC_Dispositivo!$F$36:$BE$36=$BS$1)*(MC_Dispositivo!$F$43:$BE$43=AE$1),MC_Dispositivo!$F$53:$BE$189))</f>
        <v>0</v>
      </c>
      <c r="AF89" s="357" cm="1">
        <f t="array" aca="1" ref="AF89" ca="1">SUM(IF((MC_Dispositivo!$B$53:$B$189=$C89)*(MC_Dispositivo!$F$36:$BE$36=$BS$1)*(MC_Dispositivo!$F$43:$BE$43=AF$1),MC_Dispositivo!$F$53:$BE$189))</f>
        <v>0</v>
      </c>
      <c r="AG89" s="357" cm="1">
        <f t="array" aca="1" ref="AG89" ca="1">SUM(IF((MC_Dispositivo!$B$53:$B$189=$C89)*(MC_Dispositivo!$F$36:$BE$36=$BS$1)*(MC_Dispositivo!$F$43:$BE$43=AG$1),MC_Dispositivo!$F$53:$BE$189))</f>
        <v>0</v>
      </c>
      <c r="AH89" s="357" cm="1">
        <f t="array" aca="1" ref="AH89" ca="1">SUM(IF((MC_Dispositivo!$B$53:$B$189=$C89)*(MC_Dispositivo!$F$36:$BE$36=$BS$1)*(MC_Dispositivo!$F$43:$BE$43=AH$1),MC_Dispositivo!$F$53:$BE$189))</f>
        <v>0</v>
      </c>
      <c r="AI89" s="357" cm="1">
        <f t="array" aca="1" ref="AI89" ca="1">SUM(IF((MC_Dispositivo!$B$53:$B$189=$C89)*(MC_Dispositivo!$F$36:$BE$36=$BS$1)*(MC_Dispositivo!$F$43:$BE$43=AI$1),MC_Dispositivo!$F$53:$BE$189))</f>
        <v>0</v>
      </c>
      <c r="AJ89" s="357" cm="1">
        <f t="array" aca="1" ref="AJ89" ca="1">SUM(IF((MC_Dispositivo!$B$53:$B$189=$C89)*(MC_Dispositivo!$F$36:$BE$36=$BS$1)*(MC_Dispositivo!$F$43:$BE$43=AJ$1),MC_Dispositivo!$F$53:$BE$189))</f>
        <v>0</v>
      </c>
      <c r="AK89" s="358">
        <f ca="1">IF(A89="","",INDEX([10]TPU!$G:$G,MATCH($A89,[10]TPU!$A:$A,0)))</f>
        <v>805.52</v>
      </c>
      <c r="AL89" s="359">
        <f t="shared" ref="AL89:BO89" ca="1" si="28">IF($A89="",SUMIFS(AL90:AL138,$C90:$C138,$C89&amp;"*",$A90:$A138,"&lt;&gt;"&amp;""),G89*$AK89)</f>
        <v>0</v>
      </c>
      <c r="AM89" s="359">
        <f t="shared" ca="1" si="28"/>
        <v>0</v>
      </c>
      <c r="AN89" s="359">
        <f t="shared" ca="1" si="28"/>
        <v>1304.9424000000001</v>
      </c>
      <c r="AO89" s="359">
        <f t="shared" ca="1" si="28"/>
        <v>434.98080000000004</v>
      </c>
      <c r="AP89" s="359">
        <f t="shared" ca="1" si="28"/>
        <v>869.96160000000009</v>
      </c>
      <c r="AQ89" s="359">
        <f t="shared" ca="1" si="28"/>
        <v>434.98080000000004</v>
      </c>
      <c r="AR89" s="359">
        <f t="shared" ca="1" si="28"/>
        <v>0</v>
      </c>
      <c r="AS89" s="359">
        <f t="shared" ca="1" si="28"/>
        <v>0</v>
      </c>
      <c r="AT89" s="359">
        <f t="shared" ca="1" si="28"/>
        <v>0</v>
      </c>
      <c r="AU89" s="359">
        <f t="shared" ca="1" si="28"/>
        <v>0</v>
      </c>
      <c r="AV89" s="359">
        <f t="shared" ca="1" si="28"/>
        <v>0</v>
      </c>
      <c r="AW89" s="359">
        <f t="shared" ca="1" si="28"/>
        <v>0</v>
      </c>
      <c r="AX89" s="359">
        <f t="shared" ca="1" si="28"/>
        <v>0</v>
      </c>
      <c r="AY89" s="359">
        <f t="shared" ca="1" si="28"/>
        <v>0</v>
      </c>
      <c r="AZ89" s="359">
        <f t="shared" ca="1" si="28"/>
        <v>0</v>
      </c>
      <c r="BA89" s="359">
        <f t="shared" ca="1" si="28"/>
        <v>0</v>
      </c>
      <c r="BB89" s="359">
        <f t="shared" ca="1" si="28"/>
        <v>0</v>
      </c>
      <c r="BC89" s="359">
        <f t="shared" ca="1" si="28"/>
        <v>0</v>
      </c>
      <c r="BD89" s="359">
        <f t="shared" ca="1" si="28"/>
        <v>0</v>
      </c>
      <c r="BE89" s="359">
        <f t="shared" ca="1" si="28"/>
        <v>0</v>
      </c>
      <c r="BF89" s="359">
        <f t="shared" ca="1" si="28"/>
        <v>0</v>
      </c>
      <c r="BG89" s="359">
        <f t="shared" ca="1" si="28"/>
        <v>0</v>
      </c>
      <c r="BH89" s="359">
        <f t="shared" ca="1" si="28"/>
        <v>0</v>
      </c>
      <c r="BI89" s="359">
        <f t="shared" ca="1" si="28"/>
        <v>0</v>
      </c>
      <c r="BJ89" s="359">
        <f t="shared" ca="1" si="28"/>
        <v>0</v>
      </c>
      <c r="BK89" s="359">
        <f t="shared" ca="1" si="28"/>
        <v>0</v>
      </c>
      <c r="BL89" s="359">
        <f t="shared" ca="1" si="28"/>
        <v>0</v>
      </c>
      <c r="BM89" s="359">
        <f t="shared" ca="1" si="28"/>
        <v>0</v>
      </c>
      <c r="BN89" s="359">
        <f t="shared" ca="1" si="28"/>
        <v>0</v>
      </c>
      <c r="BO89" s="359">
        <f t="shared" ca="1" si="28"/>
        <v>0</v>
      </c>
      <c r="BP89" s="358">
        <f t="shared" ca="1" si="20"/>
        <v>3044.8656000000001</v>
      </c>
      <c r="BQ89" s="206"/>
      <c r="BR89" s="234" t="str">
        <f t="shared" si="21"/>
        <v/>
      </c>
    </row>
    <row r="90" spans="1:75" s="204" customFormat="1" ht="20.100000000000001" customHeight="1" outlineLevel="1" x14ac:dyDescent="0.2">
      <c r="A90" s="354">
        <f ca="1">INDEX(MC_Dispositivo!B:E,MATCH('Quantitativo_MG-262'!C90,MC_Dispositivo!B:B,0),2)</f>
        <v>5213420</v>
      </c>
      <c r="B90" s="354" t="str">
        <f ca="1">INDEX([10]TPU!$B:$B,MATCH($A90,[10]TPU!$A:$A,0))</f>
        <v>SICRO</v>
      </c>
      <c r="C90" s="354" t="s">
        <v>161</v>
      </c>
      <c r="D90" s="355" t="str">
        <f ca="1">INDEX(MC_Dispositivo!B:E,MATCH('Quantitativo_MG-262'!C90,MC_Dispositivo!B:B,0),3)</f>
        <v>Placa em aço nº 16 galvanizado com película retrorrefletiva tipo III + X - confecção</v>
      </c>
      <c r="E90" s="354" t="str">
        <f ca="1">INDEX(MC_Dispositivo!B:E,MATCH('Quantitativo_MG-262'!C90,MC_Dispositivo!B:B,0),4)</f>
        <v>m²</v>
      </c>
      <c r="F90" s="356" cm="1">
        <f t="array" aca="1" ref="F90" ca="1">IF($BS$1="Todos",SUM(IF(($BS$1="todos")*(MC_Dispositivo!$B$54:$B$212=$C90),MC_Dispositivo!$F$54:$BE$212)),SUM(IF((MC_Dispositivo!$F$36:$BE$36=$BS$1)*(MC_Dispositivo!$B$54:$B$212=$C90),MC_Dispositivo!$F$54:$BE$212)))</f>
        <v>0</v>
      </c>
      <c r="G90" s="357" cm="1">
        <f t="array" aca="1" ref="G90" ca="1">SUM(IF((MC_Dispositivo!$B$53:$B$189=$C90)*(MC_Dispositivo!$F$36:$BE$36=$BS$1)*(MC_Dispositivo!$F$43:$BE$43=G$1),MC_Dispositivo!$F$53:$BE$189))</f>
        <v>0</v>
      </c>
      <c r="H90" s="357" cm="1">
        <f t="array" aca="1" ref="H90" ca="1">SUM(IF((MC_Dispositivo!$B$53:$B$189=$C90)*(MC_Dispositivo!$F$36:$BE$36=$BS$1)*(MC_Dispositivo!$F$43:$BE$43=H$1),MC_Dispositivo!$F$53:$BE$189))</f>
        <v>0</v>
      </c>
      <c r="I90" s="357" cm="1">
        <f t="array" aca="1" ref="I90" ca="1">SUM(IF((MC_Dispositivo!$B$53:$B$189=$C90)*(MC_Dispositivo!$F$36:$BE$36=$BS$1)*(MC_Dispositivo!$F$43:$BE$43=I$1),MC_Dispositivo!$F$53:$BE$189))</f>
        <v>0</v>
      </c>
      <c r="J90" s="357" cm="1">
        <f t="array" aca="1" ref="J90" ca="1">SUM(IF((MC_Dispositivo!$B$53:$B$189=$C90)*(MC_Dispositivo!$F$36:$BE$36=$BS$1)*(MC_Dispositivo!$F$43:$BE$43=J$1),MC_Dispositivo!$F$53:$BE$189))</f>
        <v>0</v>
      </c>
      <c r="K90" s="357" cm="1">
        <f t="array" aca="1" ref="K90" ca="1">SUM(IF((MC_Dispositivo!$B$53:$B$189=$C90)*(MC_Dispositivo!$F$36:$BE$36=$BS$1)*(MC_Dispositivo!$F$43:$BE$43=K$1),MC_Dispositivo!$F$53:$BE$189))</f>
        <v>0</v>
      </c>
      <c r="L90" s="357" cm="1">
        <f t="array" aca="1" ref="L90" ca="1">SUM(IF((MC_Dispositivo!$B$53:$B$189=$C90)*(MC_Dispositivo!$F$36:$BE$36=$BS$1)*(MC_Dispositivo!$F$43:$BE$43=L$1),MC_Dispositivo!$F$53:$BE$189))</f>
        <v>0</v>
      </c>
      <c r="M90" s="357" cm="1">
        <f t="array" aca="1" ref="M90" ca="1">SUM(IF((MC_Dispositivo!$B$53:$B$189=$C90)*(MC_Dispositivo!$F$36:$BE$36=$BS$1)*(MC_Dispositivo!$F$43:$BE$43=M$1),MC_Dispositivo!$F$53:$BE$189))</f>
        <v>0</v>
      </c>
      <c r="N90" s="357" cm="1">
        <f t="array" aca="1" ref="N90" ca="1">SUM(IF((MC_Dispositivo!$B$53:$B$189=$C90)*(MC_Dispositivo!$F$36:$BE$36=$BS$1)*(MC_Dispositivo!$F$43:$BE$43=N$1),MC_Dispositivo!$F$53:$BE$189))</f>
        <v>0</v>
      </c>
      <c r="O90" s="357" cm="1">
        <f t="array" aca="1" ref="O90" ca="1">SUM(IF((MC_Dispositivo!$B$53:$B$189=$C90)*(MC_Dispositivo!$F$36:$BE$36=$BS$1)*(MC_Dispositivo!$F$43:$BE$43=O$1),MC_Dispositivo!$F$53:$BE$189))</f>
        <v>0</v>
      </c>
      <c r="P90" s="357" cm="1">
        <f t="array" aca="1" ref="P90" ca="1">SUM(IF((MC_Dispositivo!$B$53:$B$189=$C90)*(MC_Dispositivo!$F$36:$BE$36=$BS$1)*(MC_Dispositivo!$F$43:$BE$43=P$1),MC_Dispositivo!$F$53:$BE$189))</f>
        <v>0</v>
      </c>
      <c r="Q90" s="357" cm="1">
        <f t="array" aca="1" ref="Q90" ca="1">SUM(IF((MC_Dispositivo!$B$53:$B$189=$C90)*(MC_Dispositivo!$F$36:$BE$36=$BS$1)*(MC_Dispositivo!$F$43:$BE$43=Q$1),MC_Dispositivo!$F$53:$BE$189))</f>
        <v>0</v>
      </c>
      <c r="R90" s="357" cm="1">
        <f t="array" aca="1" ref="R90" ca="1">SUM(IF((MC_Dispositivo!$B$53:$B$189=$C90)*(MC_Dispositivo!$F$36:$BE$36=$BS$1)*(MC_Dispositivo!$F$43:$BE$43=R$1),MC_Dispositivo!$F$53:$BE$189))</f>
        <v>0</v>
      </c>
      <c r="S90" s="357" cm="1">
        <f t="array" aca="1" ref="S90" ca="1">SUM(IF((MC_Dispositivo!$B$53:$B$189=$C90)*(MC_Dispositivo!$F$36:$BE$36=$BS$1)*(MC_Dispositivo!$F$43:$BE$43=S$1),MC_Dispositivo!$F$53:$BE$189))</f>
        <v>0</v>
      </c>
      <c r="T90" s="357" cm="1">
        <f t="array" aca="1" ref="T90" ca="1">SUM(IF((MC_Dispositivo!$B$53:$B$189=$C90)*(MC_Dispositivo!$F$36:$BE$36=$BS$1)*(MC_Dispositivo!$F$43:$BE$43=T$1),MC_Dispositivo!$F$53:$BE$189))</f>
        <v>0</v>
      </c>
      <c r="U90" s="357" cm="1">
        <f t="array" aca="1" ref="U90" ca="1">SUM(IF((MC_Dispositivo!$B$53:$B$189=$C90)*(MC_Dispositivo!$F$36:$BE$36=$BS$1)*(MC_Dispositivo!$F$43:$BE$43=U$1),MC_Dispositivo!$F$53:$BE$189))</f>
        <v>0</v>
      </c>
      <c r="V90" s="357" cm="1">
        <f t="array" aca="1" ref="V90" ca="1">SUM(IF((MC_Dispositivo!$B$53:$B$189=$C90)*(MC_Dispositivo!$F$36:$BE$36=$BS$1)*(MC_Dispositivo!$F$43:$BE$43=V$1),MC_Dispositivo!$F$53:$BE$189))</f>
        <v>0</v>
      </c>
      <c r="W90" s="357" cm="1">
        <f t="array" aca="1" ref="W90" ca="1">SUM(IF((MC_Dispositivo!$B$53:$B$189=$C90)*(MC_Dispositivo!$F$36:$BE$36=$BS$1)*(MC_Dispositivo!$F$43:$BE$43=W$1),MC_Dispositivo!$F$53:$BE$189))</f>
        <v>0</v>
      </c>
      <c r="X90" s="357" cm="1">
        <f t="array" aca="1" ref="X90" ca="1">SUM(IF((MC_Dispositivo!$B$53:$B$189=$C90)*(MC_Dispositivo!$F$36:$BE$36=$BS$1)*(MC_Dispositivo!$F$43:$BE$43=X$1),MC_Dispositivo!$F$53:$BE$189))</f>
        <v>0</v>
      </c>
      <c r="Y90" s="357" cm="1">
        <f t="array" aca="1" ref="Y90" ca="1">SUM(IF((MC_Dispositivo!$B$53:$B$189=$C90)*(MC_Dispositivo!$F$36:$BE$36=$BS$1)*(MC_Dispositivo!$F$43:$BE$43=Y$1),MC_Dispositivo!$F$53:$BE$189))</f>
        <v>0</v>
      </c>
      <c r="Z90" s="357" cm="1">
        <f t="array" aca="1" ref="Z90" ca="1">SUM(IF((MC_Dispositivo!$B$53:$B$189=$C90)*(MC_Dispositivo!$F$36:$BE$36=$BS$1)*(MC_Dispositivo!$F$43:$BE$43=Z$1),MC_Dispositivo!$F$53:$BE$189))</f>
        <v>0</v>
      </c>
      <c r="AA90" s="357" cm="1">
        <f t="array" aca="1" ref="AA90" ca="1">SUM(IF((MC_Dispositivo!$B$53:$B$189=$C90)*(MC_Dispositivo!$F$36:$BE$36=$BS$1)*(MC_Dispositivo!$F$43:$BE$43=AA$1),MC_Dispositivo!$F$53:$BE$189))</f>
        <v>0</v>
      </c>
      <c r="AB90" s="357" cm="1">
        <f t="array" aca="1" ref="AB90" ca="1">SUM(IF((MC_Dispositivo!$B$53:$B$189=$C90)*(MC_Dispositivo!$F$36:$BE$36=$BS$1)*(MC_Dispositivo!$F$43:$BE$43=AB$1),MC_Dispositivo!$F$53:$BE$189))</f>
        <v>0</v>
      </c>
      <c r="AC90" s="357" cm="1">
        <f t="array" aca="1" ref="AC90" ca="1">SUM(IF((MC_Dispositivo!$B$53:$B$189=$C90)*(MC_Dispositivo!$F$36:$BE$36=$BS$1)*(MC_Dispositivo!$F$43:$BE$43=AC$1),MC_Dispositivo!$F$53:$BE$189))</f>
        <v>0</v>
      </c>
      <c r="AD90" s="357" cm="1">
        <f t="array" aca="1" ref="AD90" ca="1">SUM(IF((MC_Dispositivo!$B$53:$B$189=$C90)*(MC_Dispositivo!$F$36:$BE$36=$BS$1)*(MC_Dispositivo!$F$43:$BE$43=AD$1),MC_Dispositivo!$F$53:$BE$189))</f>
        <v>0</v>
      </c>
      <c r="AE90" s="357" cm="1">
        <f t="array" aca="1" ref="AE90" ca="1">SUM(IF((MC_Dispositivo!$B$53:$B$189=$C90)*(MC_Dispositivo!$F$36:$BE$36=$BS$1)*(MC_Dispositivo!$F$43:$BE$43=AE$1),MC_Dispositivo!$F$53:$BE$189))</f>
        <v>0</v>
      </c>
      <c r="AF90" s="357" cm="1">
        <f t="array" aca="1" ref="AF90" ca="1">SUM(IF((MC_Dispositivo!$B$53:$B$189=$C90)*(MC_Dispositivo!$F$36:$BE$36=$BS$1)*(MC_Dispositivo!$F$43:$BE$43=AF$1),MC_Dispositivo!$F$53:$BE$189))</f>
        <v>0</v>
      </c>
      <c r="AG90" s="357" cm="1">
        <f t="array" aca="1" ref="AG90" ca="1">SUM(IF((MC_Dispositivo!$B$53:$B$189=$C90)*(MC_Dispositivo!$F$36:$BE$36=$BS$1)*(MC_Dispositivo!$F$43:$BE$43=AG$1),MC_Dispositivo!$F$53:$BE$189))</f>
        <v>0</v>
      </c>
      <c r="AH90" s="357" cm="1">
        <f t="array" aca="1" ref="AH90" ca="1">SUM(IF((MC_Dispositivo!$B$53:$B$189=$C90)*(MC_Dispositivo!$F$36:$BE$36=$BS$1)*(MC_Dispositivo!$F$43:$BE$43=AH$1),MC_Dispositivo!$F$53:$BE$189))</f>
        <v>0</v>
      </c>
      <c r="AI90" s="357" cm="1">
        <f t="array" aca="1" ref="AI90" ca="1">SUM(IF((MC_Dispositivo!$B$53:$B$189=$C90)*(MC_Dispositivo!$F$36:$BE$36=$BS$1)*(MC_Dispositivo!$F$43:$BE$43=AI$1),MC_Dispositivo!$F$53:$BE$189))</f>
        <v>0</v>
      </c>
      <c r="AJ90" s="357" cm="1">
        <f t="array" aca="1" ref="AJ90" ca="1">SUM(IF((MC_Dispositivo!$B$53:$B$189=$C90)*(MC_Dispositivo!$F$36:$BE$36=$BS$1)*(MC_Dispositivo!$F$43:$BE$43=AJ$1),MC_Dispositivo!$F$53:$BE$189))</f>
        <v>0</v>
      </c>
      <c r="AK90" s="358">
        <f ca="1">IF(A90="","",INDEX([10]TPU!$G:$G,MATCH($A90,[10]TPU!$A:$A,0)))</f>
        <v>805.52</v>
      </c>
      <c r="AL90" s="359">
        <f t="shared" ref="AL90:BO90" ca="1" si="29">IF($A90="",SUMIFS(AL91:AL138,$C91:$C138,$C90&amp;"*",$A91:$A138,"&lt;&gt;"&amp;""),G90*$AK90)</f>
        <v>0</v>
      </c>
      <c r="AM90" s="359">
        <f t="shared" ca="1" si="29"/>
        <v>0</v>
      </c>
      <c r="AN90" s="359">
        <f t="shared" ca="1" si="29"/>
        <v>0</v>
      </c>
      <c r="AO90" s="359">
        <f t="shared" ca="1" si="29"/>
        <v>0</v>
      </c>
      <c r="AP90" s="359">
        <f t="shared" ca="1" si="29"/>
        <v>0</v>
      </c>
      <c r="AQ90" s="359">
        <f t="shared" ca="1" si="29"/>
        <v>0</v>
      </c>
      <c r="AR90" s="359">
        <f t="shared" ca="1" si="29"/>
        <v>0</v>
      </c>
      <c r="AS90" s="359">
        <f t="shared" ca="1" si="29"/>
        <v>0</v>
      </c>
      <c r="AT90" s="359">
        <f t="shared" ca="1" si="29"/>
        <v>0</v>
      </c>
      <c r="AU90" s="359">
        <f t="shared" ca="1" si="29"/>
        <v>0</v>
      </c>
      <c r="AV90" s="359">
        <f t="shared" ca="1" si="29"/>
        <v>0</v>
      </c>
      <c r="AW90" s="359">
        <f t="shared" ca="1" si="29"/>
        <v>0</v>
      </c>
      <c r="AX90" s="359">
        <f t="shared" ca="1" si="29"/>
        <v>0</v>
      </c>
      <c r="AY90" s="359">
        <f t="shared" ca="1" si="29"/>
        <v>0</v>
      </c>
      <c r="AZ90" s="359">
        <f t="shared" ca="1" si="29"/>
        <v>0</v>
      </c>
      <c r="BA90" s="359">
        <f t="shared" ca="1" si="29"/>
        <v>0</v>
      </c>
      <c r="BB90" s="359">
        <f t="shared" ca="1" si="29"/>
        <v>0</v>
      </c>
      <c r="BC90" s="359">
        <f t="shared" ca="1" si="29"/>
        <v>0</v>
      </c>
      <c r="BD90" s="359">
        <f t="shared" ca="1" si="29"/>
        <v>0</v>
      </c>
      <c r="BE90" s="359">
        <f t="shared" ca="1" si="29"/>
        <v>0</v>
      </c>
      <c r="BF90" s="359">
        <f t="shared" ca="1" si="29"/>
        <v>0</v>
      </c>
      <c r="BG90" s="359">
        <f t="shared" ca="1" si="29"/>
        <v>0</v>
      </c>
      <c r="BH90" s="359">
        <f t="shared" ca="1" si="29"/>
        <v>0</v>
      </c>
      <c r="BI90" s="359">
        <f t="shared" ca="1" si="29"/>
        <v>0</v>
      </c>
      <c r="BJ90" s="359">
        <f t="shared" ca="1" si="29"/>
        <v>0</v>
      </c>
      <c r="BK90" s="359">
        <f t="shared" ca="1" si="29"/>
        <v>0</v>
      </c>
      <c r="BL90" s="359">
        <f t="shared" ca="1" si="29"/>
        <v>0</v>
      </c>
      <c r="BM90" s="359">
        <f t="shared" ca="1" si="29"/>
        <v>0</v>
      </c>
      <c r="BN90" s="359">
        <f t="shared" ca="1" si="29"/>
        <v>0</v>
      </c>
      <c r="BO90" s="359">
        <f t="shared" ca="1" si="29"/>
        <v>0</v>
      </c>
      <c r="BP90" s="358">
        <f t="shared" ca="1" si="20"/>
        <v>0</v>
      </c>
      <c r="BQ90" s="206"/>
      <c r="BR90" s="234" t="str">
        <f t="shared" si="21"/>
        <v/>
      </c>
      <c r="BW90" s="173"/>
    </row>
    <row r="91" spans="1:75" ht="20.100000000000001" customHeight="1" outlineLevel="1" x14ac:dyDescent="0.2">
      <c r="A91" s="354">
        <f ca="1">INDEX(MC_Dispositivo!B:E,MATCH('Quantitativo_MG-262'!C91,MC_Dispositivo!B:B,0),2)</f>
        <v>5213420</v>
      </c>
      <c r="B91" s="354" t="str">
        <f ca="1">INDEX([10]TPU!$B:$B,MATCH($A91,[10]TPU!$A:$A,0))</f>
        <v>SICRO</v>
      </c>
      <c r="C91" s="354" t="s">
        <v>162</v>
      </c>
      <c r="D91" s="355" t="str">
        <f ca="1">INDEX(MC_Dispositivo!B:E,MATCH('Quantitativo_MG-262'!C91,MC_Dispositivo!B:B,0),3)</f>
        <v>Placa em aço nº 16 galvanizado com película retrorrefletiva tipo III + X - confecção</v>
      </c>
      <c r="E91" s="354" t="str">
        <f ca="1">INDEX(MC_Dispositivo!B:E,MATCH('Quantitativo_MG-262'!C91,MC_Dispositivo!B:B,0),4)</f>
        <v>m²</v>
      </c>
      <c r="F91" s="356" cm="1">
        <f t="array" aca="1" ref="F91" ca="1">IF($BS$1="Todos",SUM(IF(($BS$1="todos")*(MC_Dispositivo!$B$54:$B$212=$C91),MC_Dispositivo!$F$54:$BE$212)),SUM(IF((MC_Dispositivo!$F$36:$BE$36=$BS$1)*(MC_Dispositivo!$B$54:$B$212=$C91),MC_Dispositivo!$F$54:$BE$212)))</f>
        <v>0</v>
      </c>
      <c r="G91" s="357" cm="1">
        <f t="array" aca="1" ref="G91" ca="1">SUM(IF((MC_Dispositivo!$B$53:$B$189=$C91)*(MC_Dispositivo!$F$36:$BE$36=$BS$1)*(MC_Dispositivo!$F$43:$BE$43=G$1),MC_Dispositivo!$F$53:$BE$189))</f>
        <v>0</v>
      </c>
      <c r="H91" s="357" cm="1">
        <f t="array" aca="1" ref="H91" ca="1">SUM(IF((MC_Dispositivo!$B$53:$B$189=$C91)*(MC_Dispositivo!$F$36:$BE$36=$BS$1)*(MC_Dispositivo!$F$43:$BE$43=H$1),MC_Dispositivo!$F$53:$BE$189))</f>
        <v>0</v>
      </c>
      <c r="I91" s="357" cm="1">
        <f t="array" aca="1" ref="I91" ca="1">SUM(IF((MC_Dispositivo!$B$53:$B$189=$C91)*(MC_Dispositivo!$F$36:$BE$36=$BS$1)*(MC_Dispositivo!$F$43:$BE$43=I$1),MC_Dispositivo!$F$53:$BE$189))</f>
        <v>0</v>
      </c>
      <c r="J91" s="357" cm="1">
        <f t="array" aca="1" ref="J91" ca="1">SUM(IF((MC_Dispositivo!$B$53:$B$189=$C91)*(MC_Dispositivo!$F$36:$BE$36=$BS$1)*(MC_Dispositivo!$F$43:$BE$43=J$1),MC_Dispositivo!$F$53:$BE$189))</f>
        <v>0</v>
      </c>
      <c r="K91" s="357" cm="1">
        <f t="array" aca="1" ref="K91" ca="1">SUM(IF((MC_Dispositivo!$B$53:$B$189=$C91)*(MC_Dispositivo!$F$36:$BE$36=$BS$1)*(MC_Dispositivo!$F$43:$BE$43=K$1),MC_Dispositivo!$F$53:$BE$189))</f>
        <v>0</v>
      </c>
      <c r="L91" s="357" cm="1">
        <f t="array" aca="1" ref="L91" ca="1">SUM(IF((MC_Dispositivo!$B$53:$B$189=$C91)*(MC_Dispositivo!$F$36:$BE$36=$BS$1)*(MC_Dispositivo!$F$43:$BE$43=L$1),MC_Dispositivo!$F$53:$BE$189))</f>
        <v>0</v>
      </c>
      <c r="M91" s="357" cm="1">
        <f t="array" aca="1" ref="M91" ca="1">SUM(IF((MC_Dispositivo!$B$53:$B$189=$C91)*(MC_Dispositivo!$F$36:$BE$36=$BS$1)*(MC_Dispositivo!$F$43:$BE$43=M$1),MC_Dispositivo!$F$53:$BE$189))</f>
        <v>0</v>
      </c>
      <c r="N91" s="357" cm="1">
        <f t="array" aca="1" ref="N91" ca="1">SUM(IF((MC_Dispositivo!$B$53:$B$189=$C91)*(MC_Dispositivo!$F$36:$BE$36=$BS$1)*(MC_Dispositivo!$F$43:$BE$43=N$1),MC_Dispositivo!$F$53:$BE$189))</f>
        <v>0</v>
      </c>
      <c r="O91" s="357" cm="1">
        <f t="array" aca="1" ref="O91" ca="1">SUM(IF((MC_Dispositivo!$B$53:$B$189=$C91)*(MC_Dispositivo!$F$36:$BE$36=$BS$1)*(MC_Dispositivo!$F$43:$BE$43=O$1),MC_Dispositivo!$F$53:$BE$189))</f>
        <v>0</v>
      </c>
      <c r="P91" s="357" cm="1">
        <f t="array" aca="1" ref="P91" ca="1">SUM(IF((MC_Dispositivo!$B$53:$B$189=$C91)*(MC_Dispositivo!$F$36:$BE$36=$BS$1)*(MC_Dispositivo!$F$43:$BE$43=P$1),MC_Dispositivo!$F$53:$BE$189))</f>
        <v>0</v>
      </c>
      <c r="Q91" s="357" cm="1">
        <f t="array" aca="1" ref="Q91" ca="1">SUM(IF((MC_Dispositivo!$B$53:$B$189=$C91)*(MC_Dispositivo!$F$36:$BE$36=$BS$1)*(MC_Dispositivo!$F$43:$BE$43=Q$1),MC_Dispositivo!$F$53:$BE$189))</f>
        <v>0</v>
      </c>
      <c r="R91" s="357" cm="1">
        <f t="array" aca="1" ref="R91" ca="1">SUM(IF((MC_Dispositivo!$B$53:$B$189=$C91)*(MC_Dispositivo!$F$36:$BE$36=$BS$1)*(MC_Dispositivo!$F$43:$BE$43=R$1),MC_Dispositivo!$F$53:$BE$189))</f>
        <v>0</v>
      </c>
      <c r="S91" s="357" cm="1">
        <f t="array" aca="1" ref="S91" ca="1">SUM(IF((MC_Dispositivo!$B$53:$B$189=$C91)*(MC_Dispositivo!$F$36:$BE$36=$BS$1)*(MC_Dispositivo!$F$43:$BE$43=S$1),MC_Dispositivo!$F$53:$BE$189))</f>
        <v>0</v>
      </c>
      <c r="T91" s="357" cm="1">
        <f t="array" aca="1" ref="T91" ca="1">SUM(IF((MC_Dispositivo!$B$53:$B$189=$C91)*(MC_Dispositivo!$F$36:$BE$36=$BS$1)*(MC_Dispositivo!$F$43:$BE$43=T$1),MC_Dispositivo!$F$53:$BE$189))</f>
        <v>0</v>
      </c>
      <c r="U91" s="357" cm="1">
        <f t="array" aca="1" ref="U91" ca="1">SUM(IF((MC_Dispositivo!$B$53:$B$189=$C91)*(MC_Dispositivo!$F$36:$BE$36=$BS$1)*(MC_Dispositivo!$F$43:$BE$43=U$1),MC_Dispositivo!$F$53:$BE$189))</f>
        <v>0</v>
      </c>
      <c r="V91" s="357" cm="1">
        <f t="array" aca="1" ref="V91" ca="1">SUM(IF((MC_Dispositivo!$B$53:$B$189=$C91)*(MC_Dispositivo!$F$36:$BE$36=$BS$1)*(MC_Dispositivo!$F$43:$BE$43=V$1),MC_Dispositivo!$F$53:$BE$189))</f>
        <v>0</v>
      </c>
      <c r="W91" s="357" cm="1">
        <f t="array" aca="1" ref="W91" ca="1">SUM(IF((MC_Dispositivo!$B$53:$B$189=$C91)*(MC_Dispositivo!$F$36:$BE$36=$BS$1)*(MC_Dispositivo!$F$43:$BE$43=W$1),MC_Dispositivo!$F$53:$BE$189))</f>
        <v>0</v>
      </c>
      <c r="X91" s="357" cm="1">
        <f t="array" aca="1" ref="X91" ca="1">SUM(IF((MC_Dispositivo!$B$53:$B$189=$C91)*(MC_Dispositivo!$F$36:$BE$36=$BS$1)*(MC_Dispositivo!$F$43:$BE$43=X$1),MC_Dispositivo!$F$53:$BE$189))</f>
        <v>0</v>
      </c>
      <c r="Y91" s="357" cm="1">
        <f t="array" aca="1" ref="Y91" ca="1">SUM(IF((MC_Dispositivo!$B$53:$B$189=$C91)*(MC_Dispositivo!$F$36:$BE$36=$BS$1)*(MC_Dispositivo!$F$43:$BE$43=Y$1),MC_Dispositivo!$F$53:$BE$189))</f>
        <v>0</v>
      </c>
      <c r="Z91" s="357" cm="1">
        <f t="array" aca="1" ref="Z91" ca="1">SUM(IF((MC_Dispositivo!$B$53:$B$189=$C91)*(MC_Dispositivo!$F$36:$BE$36=$BS$1)*(MC_Dispositivo!$F$43:$BE$43=Z$1),MC_Dispositivo!$F$53:$BE$189))</f>
        <v>0</v>
      </c>
      <c r="AA91" s="357" cm="1">
        <f t="array" aca="1" ref="AA91" ca="1">SUM(IF((MC_Dispositivo!$B$53:$B$189=$C91)*(MC_Dispositivo!$F$36:$BE$36=$BS$1)*(MC_Dispositivo!$F$43:$BE$43=AA$1),MC_Dispositivo!$F$53:$BE$189))</f>
        <v>0</v>
      </c>
      <c r="AB91" s="357" cm="1">
        <f t="array" aca="1" ref="AB91" ca="1">SUM(IF((MC_Dispositivo!$B$53:$B$189=$C91)*(MC_Dispositivo!$F$36:$BE$36=$BS$1)*(MC_Dispositivo!$F$43:$BE$43=AB$1),MC_Dispositivo!$F$53:$BE$189))</f>
        <v>0</v>
      </c>
      <c r="AC91" s="357" cm="1">
        <f t="array" aca="1" ref="AC91" ca="1">SUM(IF((MC_Dispositivo!$B$53:$B$189=$C91)*(MC_Dispositivo!$F$36:$BE$36=$BS$1)*(MC_Dispositivo!$F$43:$BE$43=AC$1),MC_Dispositivo!$F$53:$BE$189))</f>
        <v>0</v>
      </c>
      <c r="AD91" s="357" cm="1">
        <f t="array" aca="1" ref="AD91" ca="1">SUM(IF((MC_Dispositivo!$B$53:$B$189=$C91)*(MC_Dispositivo!$F$36:$BE$36=$BS$1)*(MC_Dispositivo!$F$43:$BE$43=AD$1),MC_Dispositivo!$F$53:$BE$189))</f>
        <v>0</v>
      </c>
      <c r="AE91" s="357" cm="1">
        <f t="array" aca="1" ref="AE91" ca="1">SUM(IF((MC_Dispositivo!$B$53:$B$189=$C91)*(MC_Dispositivo!$F$36:$BE$36=$BS$1)*(MC_Dispositivo!$F$43:$BE$43=AE$1),MC_Dispositivo!$F$53:$BE$189))</f>
        <v>0</v>
      </c>
      <c r="AF91" s="357" cm="1">
        <f t="array" aca="1" ref="AF91" ca="1">SUM(IF((MC_Dispositivo!$B$53:$B$189=$C91)*(MC_Dispositivo!$F$36:$BE$36=$BS$1)*(MC_Dispositivo!$F$43:$BE$43=AF$1),MC_Dispositivo!$F$53:$BE$189))</f>
        <v>0</v>
      </c>
      <c r="AG91" s="357" cm="1">
        <f t="array" aca="1" ref="AG91" ca="1">SUM(IF((MC_Dispositivo!$B$53:$B$189=$C91)*(MC_Dispositivo!$F$36:$BE$36=$BS$1)*(MC_Dispositivo!$F$43:$BE$43=AG$1),MC_Dispositivo!$F$53:$BE$189))</f>
        <v>0</v>
      </c>
      <c r="AH91" s="357" cm="1">
        <f t="array" aca="1" ref="AH91" ca="1">SUM(IF((MC_Dispositivo!$B$53:$B$189=$C91)*(MC_Dispositivo!$F$36:$BE$36=$BS$1)*(MC_Dispositivo!$F$43:$BE$43=AH$1),MC_Dispositivo!$F$53:$BE$189))</f>
        <v>0</v>
      </c>
      <c r="AI91" s="357" cm="1">
        <f t="array" aca="1" ref="AI91" ca="1">SUM(IF((MC_Dispositivo!$B$53:$B$189=$C91)*(MC_Dispositivo!$F$36:$BE$36=$BS$1)*(MC_Dispositivo!$F$43:$BE$43=AI$1),MC_Dispositivo!$F$53:$BE$189))</f>
        <v>0</v>
      </c>
      <c r="AJ91" s="357" cm="1">
        <f t="array" aca="1" ref="AJ91" ca="1">SUM(IF((MC_Dispositivo!$B$53:$B$189=$C91)*(MC_Dispositivo!$F$36:$BE$36=$BS$1)*(MC_Dispositivo!$F$43:$BE$43=AJ$1),MC_Dispositivo!$F$53:$BE$189))</f>
        <v>0</v>
      </c>
      <c r="AK91" s="358">
        <f ca="1">IF(A91="","",INDEX([10]TPU!$G:$G,MATCH($A91,[10]TPU!$A:$A,0)))</f>
        <v>805.52</v>
      </c>
      <c r="AL91" s="359">
        <f t="shared" ref="AL91:AU93" ca="1" si="30">IF($A91="",SUMIFS(AL94:AL139,$C94:$C139,$C91&amp;"*",$A94:$A139,"&lt;&gt;"&amp;""),G91*$AK91)</f>
        <v>0</v>
      </c>
      <c r="AM91" s="359">
        <f t="shared" ca="1" si="30"/>
        <v>0</v>
      </c>
      <c r="AN91" s="359">
        <f t="shared" ca="1" si="30"/>
        <v>0</v>
      </c>
      <c r="AO91" s="359">
        <f t="shared" ca="1" si="30"/>
        <v>0</v>
      </c>
      <c r="AP91" s="359">
        <f t="shared" ca="1" si="30"/>
        <v>0</v>
      </c>
      <c r="AQ91" s="359">
        <f t="shared" ca="1" si="30"/>
        <v>0</v>
      </c>
      <c r="AR91" s="359">
        <f t="shared" ca="1" si="30"/>
        <v>0</v>
      </c>
      <c r="AS91" s="359">
        <f t="shared" ca="1" si="30"/>
        <v>0</v>
      </c>
      <c r="AT91" s="359">
        <f t="shared" ca="1" si="30"/>
        <v>0</v>
      </c>
      <c r="AU91" s="359">
        <f t="shared" ca="1" si="30"/>
        <v>0</v>
      </c>
      <c r="AV91" s="359">
        <f t="shared" ref="AV91:BE93" ca="1" si="31">IF($A91="",SUMIFS(AV94:AV139,$C94:$C139,$C91&amp;"*",$A94:$A139,"&lt;&gt;"&amp;""),Q91*$AK91)</f>
        <v>0</v>
      </c>
      <c r="AW91" s="359">
        <f t="shared" ca="1" si="31"/>
        <v>0</v>
      </c>
      <c r="AX91" s="359">
        <f t="shared" ca="1" si="31"/>
        <v>0</v>
      </c>
      <c r="AY91" s="359">
        <f t="shared" ca="1" si="31"/>
        <v>0</v>
      </c>
      <c r="AZ91" s="359">
        <f t="shared" ca="1" si="31"/>
        <v>0</v>
      </c>
      <c r="BA91" s="359">
        <f t="shared" ca="1" si="31"/>
        <v>0</v>
      </c>
      <c r="BB91" s="359">
        <f t="shared" ca="1" si="31"/>
        <v>0</v>
      </c>
      <c r="BC91" s="359">
        <f t="shared" ca="1" si="31"/>
        <v>0</v>
      </c>
      <c r="BD91" s="359">
        <f t="shared" ca="1" si="31"/>
        <v>0</v>
      </c>
      <c r="BE91" s="359">
        <f t="shared" ca="1" si="31"/>
        <v>0</v>
      </c>
      <c r="BF91" s="359">
        <f t="shared" ref="BF91:BO93" ca="1" si="32">IF($A91="",SUMIFS(BF94:BF139,$C94:$C139,$C91&amp;"*",$A94:$A139,"&lt;&gt;"&amp;""),AA91*$AK91)</f>
        <v>0</v>
      </c>
      <c r="BG91" s="359">
        <f t="shared" ca="1" si="32"/>
        <v>0</v>
      </c>
      <c r="BH91" s="359">
        <f t="shared" ca="1" si="32"/>
        <v>0</v>
      </c>
      <c r="BI91" s="359">
        <f t="shared" ca="1" si="32"/>
        <v>0</v>
      </c>
      <c r="BJ91" s="359">
        <f t="shared" ca="1" si="32"/>
        <v>0</v>
      </c>
      <c r="BK91" s="359">
        <f t="shared" ca="1" si="32"/>
        <v>0</v>
      </c>
      <c r="BL91" s="359">
        <f t="shared" ca="1" si="32"/>
        <v>0</v>
      </c>
      <c r="BM91" s="359">
        <f t="shared" ca="1" si="32"/>
        <v>0</v>
      </c>
      <c r="BN91" s="359">
        <f t="shared" ca="1" si="32"/>
        <v>0</v>
      </c>
      <c r="BO91" s="359">
        <f t="shared" ca="1" si="32"/>
        <v>0</v>
      </c>
      <c r="BP91" s="358">
        <f t="shared" ca="1" si="20"/>
        <v>0</v>
      </c>
      <c r="BQ91" s="206"/>
      <c r="BR91" s="234" t="str">
        <f t="shared" si="21"/>
        <v/>
      </c>
    </row>
    <row r="92" spans="1:75" ht="20.100000000000001" customHeight="1" outlineLevel="1" x14ac:dyDescent="0.2">
      <c r="A92" s="354">
        <f ca="1">INDEX(MC_Dispositivo!B:E,MATCH('Quantitativo_MG-262'!C92,MC_Dispositivo!B:B,0),2)</f>
        <v>5213364</v>
      </c>
      <c r="B92" s="354" t="str">
        <f ca="1">INDEX([10]TPU!$B:$B,MATCH($A92,[10]TPU!$A:$A,0))</f>
        <v>SICRO</v>
      </c>
      <c r="C92" s="354" t="s">
        <v>849</v>
      </c>
      <c r="D92" s="355" t="str">
        <f ca="1">INDEX(MC_Dispositivo!B:E,MATCH('Quantitativo_MG-262'!C92,MC_Dispositivo!B:B,0),3)</f>
        <v>Remoção de placa de sinalização</v>
      </c>
      <c r="E92" s="354" t="str">
        <f ca="1">INDEX(MC_Dispositivo!B:E,MATCH('Quantitativo_MG-262'!C92,MC_Dispositivo!B:B,0),4)</f>
        <v>m²</v>
      </c>
      <c r="F92" s="356" cm="1">
        <f t="array" aca="1" ref="F92" ca="1">IF($BS$1="Todos",SUM(IF(($BS$1="todos")*(MC_Dispositivo!$B$54:$B$212=$C92),MC_Dispositivo!$F$54:$BE$212)),SUM(IF((MC_Dispositivo!$F$36:$BE$36=$BS$1)*(MC_Dispositivo!$B$54:$B$212=$C92),MC_Dispositivo!$F$54:$BE$212)))</f>
        <v>0</v>
      </c>
      <c r="G92" s="357" cm="1">
        <f t="array" aca="1" ref="G92" ca="1">SUM(IF((MC_Dispositivo!$B$53:$B$189=$C92)*(MC_Dispositivo!$F$36:$BE$36=$BS$1)*(MC_Dispositivo!$F$43:$BE$43=G$1),MC_Dispositivo!$F$53:$BE$189))</f>
        <v>0</v>
      </c>
      <c r="H92" s="357" cm="1">
        <f t="array" aca="1" ref="H92" ca="1">SUM(IF((MC_Dispositivo!$B$53:$B$189=$C92)*(MC_Dispositivo!$F$36:$BE$36=$BS$1)*(MC_Dispositivo!$F$43:$BE$43=H$1),MC_Dispositivo!$F$53:$BE$189))</f>
        <v>0</v>
      </c>
      <c r="I92" s="357" cm="1">
        <f t="array" aca="1" ref="I92" ca="1">SUM(IF((MC_Dispositivo!$B$53:$B$189=$C92)*(MC_Dispositivo!$F$36:$BE$36=$BS$1)*(MC_Dispositivo!$F$43:$BE$43=I$1),MC_Dispositivo!$F$53:$BE$189))</f>
        <v>0</v>
      </c>
      <c r="J92" s="357" cm="1">
        <f t="array" aca="1" ref="J92" ca="1">SUM(IF((MC_Dispositivo!$B$53:$B$189=$C92)*(MC_Dispositivo!$F$36:$BE$36=$BS$1)*(MC_Dispositivo!$F$43:$BE$43=J$1),MC_Dispositivo!$F$53:$BE$189))</f>
        <v>0</v>
      </c>
      <c r="K92" s="357" cm="1">
        <f t="array" aca="1" ref="K92" ca="1">SUM(IF((MC_Dispositivo!$B$53:$B$189=$C92)*(MC_Dispositivo!$F$36:$BE$36=$BS$1)*(MC_Dispositivo!$F$43:$BE$43=K$1),MC_Dispositivo!$F$53:$BE$189))</f>
        <v>0</v>
      </c>
      <c r="L92" s="357" cm="1">
        <f t="array" aca="1" ref="L92" ca="1">SUM(IF((MC_Dispositivo!$B$53:$B$189=$C92)*(MC_Dispositivo!$F$36:$BE$36=$BS$1)*(MC_Dispositivo!$F$43:$BE$43=L$1),MC_Dispositivo!$F$53:$BE$189))</f>
        <v>0</v>
      </c>
      <c r="M92" s="357" cm="1">
        <f t="array" aca="1" ref="M92" ca="1">SUM(IF((MC_Dispositivo!$B$53:$B$189=$C92)*(MC_Dispositivo!$F$36:$BE$36=$BS$1)*(MC_Dispositivo!$F$43:$BE$43=M$1),MC_Dispositivo!$F$53:$BE$189))</f>
        <v>0</v>
      </c>
      <c r="N92" s="357" cm="1">
        <f t="array" aca="1" ref="N92" ca="1">SUM(IF((MC_Dispositivo!$B$53:$B$189=$C92)*(MC_Dispositivo!$F$36:$BE$36=$BS$1)*(MC_Dispositivo!$F$43:$BE$43=N$1),MC_Dispositivo!$F$53:$BE$189))</f>
        <v>0</v>
      </c>
      <c r="O92" s="357" cm="1">
        <f t="array" aca="1" ref="O92" ca="1">SUM(IF((MC_Dispositivo!$B$53:$B$189=$C92)*(MC_Dispositivo!$F$36:$BE$36=$BS$1)*(MC_Dispositivo!$F$43:$BE$43=O$1),MC_Dispositivo!$F$53:$BE$189))</f>
        <v>0</v>
      </c>
      <c r="P92" s="357" cm="1">
        <f t="array" aca="1" ref="P92" ca="1">SUM(IF((MC_Dispositivo!$B$53:$B$189=$C92)*(MC_Dispositivo!$F$36:$BE$36=$BS$1)*(MC_Dispositivo!$F$43:$BE$43=P$1),MC_Dispositivo!$F$53:$BE$189))</f>
        <v>0</v>
      </c>
      <c r="Q92" s="357" cm="1">
        <f t="array" aca="1" ref="Q92" ca="1">SUM(IF((MC_Dispositivo!$B$53:$B$189=$C92)*(MC_Dispositivo!$F$36:$BE$36=$BS$1)*(MC_Dispositivo!$F$43:$BE$43=Q$1),MC_Dispositivo!$F$53:$BE$189))</f>
        <v>0</v>
      </c>
      <c r="R92" s="357" cm="1">
        <f t="array" aca="1" ref="R92" ca="1">SUM(IF((MC_Dispositivo!$B$53:$B$189=$C92)*(MC_Dispositivo!$F$36:$BE$36=$BS$1)*(MC_Dispositivo!$F$43:$BE$43=R$1),MC_Dispositivo!$F$53:$BE$189))</f>
        <v>0</v>
      </c>
      <c r="S92" s="357" cm="1">
        <f t="array" aca="1" ref="S92" ca="1">SUM(IF((MC_Dispositivo!$B$53:$B$189=$C92)*(MC_Dispositivo!$F$36:$BE$36=$BS$1)*(MC_Dispositivo!$F$43:$BE$43=S$1),MC_Dispositivo!$F$53:$BE$189))</f>
        <v>0</v>
      </c>
      <c r="T92" s="357" cm="1">
        <f t="array" aca="1" ref="T92" ca="1">SUM(IF((MC_Dispositivo!$B$53:$B$189=$C92)*(MC_Dispositivo!$F$36:$BE$36=$BS$1)*(MC_Dispositivo!$F$43:$BE$43=T$1),MC_Dispositivo!$F$53:$BE$189))</f>
        <v>0</v>
      </c>
      <c r="U92" s="357" cm="1">
        <f t="array" aca="1" ref="U92" ca="1">SUM(IF((MC_Dispositivo!$B$53:$B$189=$C92)*(MC_Dispositivo!$F$36:$BE$36=$BS$1)*(MC_Dispositivo!$F$43:$BE$43=U$1),MC_Dispositivo!$F$53:$BE$189))</f>
        <v>0</v>
      </c>
      <c r="V92" s="357" cm="1">
        <f t="array" aca="1" ref="V92" ca="1">SUM(IF((MC_Dispositivo!$B$53:$B$189=$C92)*(MC_Dispositivo!$F$36:$BE$36=$BS$1)*(MC_Dispositivo!$F$43:$BE$43=V$1),MC_Dispositivo!$F$53:$BE$189))</f>
        <v>0</v>
      </c>
      <c r="W92" s="357" cm="1">
        <f t="array" aca="1" ref="W92" ca="1">SUM(IF((MC_Dispositivo!$B$53:$B$189=$C92)*(MC_Dispositivo!$F$36:$BE$36=$BS$1)*(MC_Dispositivo!$F$43:$BE$43=W$1),MC_Dispositivo!$F$53:$BE$189))</f>
        <v>0</v>
      </c>
      <c r="X92" s="357" cm="1">
        <f t="array" aca="1" ref="X92" ca="1">SUM(IF((MC_Dispositivo!$B$53:$B$189=$C92)*(MC_Dispositivo!$F$36:$BE$36=$BS$1)*(MC_Dispositivo!$F$43:$BE$43=X$1),MC_Dispositivo!$F$53:$BE$189))</f>
        <v>0</v>
      </c>
      <c r="Y92" s="357" cm="1">
        <f t="array" aca="1" ref="Y92" ca="1">SUM(IF((MC_Dispositivo!$B$53:$B$189=$C92)*(MC_Dispositivo!$F$36:$BE$36=$BS$1)*(MC_Dispositivo!$F$43:$BE$43=Y$1),MC_Dispositivo!$F$53:$BE$189))</f>
        <v>0</v>
      </c>
      <c r="Z92" s="357" cm="1">
        <f t="array" aca="1" ref="Z92" ca="1">SUM(IF((MC_Dispositivo!$B$53:$B$189=$C92)*(MC_Dispositivo!$F$36:$BE$36=$BS$1)*(MC_Dispositivo!$F$43:$BE$43=Z$1),MC_Dispositivo!$F$53:$BE$189))</f>
        <v>0</v>
      </c>
      <c r="AA92" s="357" cm="1">
        <f t="array" aca="1" ref="AA92" ca="1">SUM(IF((MC_Dispositivo!$B$53:$B$189=$C92)*(MC_Dispositivo!$F$36:$BE$36=$BS$1)*(MC_Dispositivo!$F$43:$BE$43=AA$1),MC_Dispositivo!$F$53:$BE$189))</f>
        <v>0</v>
      </c>
      <c r="AB92" s="357" cm="1">
        <f t="array" aca="1" ref="AB92" ca="1">SUM(IF((MC_Dispositivo!$B$53:$B$189=$C92)*(MC_Dispositivo!$F$36:$BE$36=$BS$1)*(MC_Dispositivo!$F$43:$BE$43=AB$1),MC_Dispositivo!$F$53:$BE$189))</f>
        <v>0</v>
      </c>
      <c r="AC92" s="357" cm="1">
        <f t="array" aca="1" ref="AC92" ca="1">SUM(IF((MC_Dispositivo!$B$53:$B$189=$C92)*(MC_Dispositivo!$F$36:$BE$36=$BS$1)*(MC_Dispositivo!$F$43:$BE$43=AC$1),MC_Dispositivo!$F$53:$BE$189))</f>
        <v>0</v>
      </c>
      <c r="AD92" s="357" cm="1">
        <f t="array" aca="1" ref="AD92" ca="1">SUM(IF((MC_Dispositivo!$B$53:$B$189=$C92)*(MC_Dispositivo!$F$36:$BE$36=$BS$1)*(MC_Dispositivo!$F$43:$BE$43=AD$1),MC_Dispositivo!$F$53:$BE$189))</f>
        <v>0</v>
      </c>
      <c r="AE92" s="357" cm="1">
        <f t="array" aca="1" ref="AE92" ca="1">SUM(IF((MC_Dispositivo!$B$53:$B$189=$C92)*(MC_Dispositivo!$F$36:$BE$36=$BS$1)*(MC_Dispositivo!$F$43:$BE$43=AE$1),MC_Dispositivo!$F$53:$BE$189))</f>
        <v>0</v>
      </c>
      <c r="AF92" s="357" cm="1">
        <f t="array" aca="1" ref="AF92" ca="1">SUM(IF((MC_Dispositivo!$B$53:$B$189=$C92)*(MC_Dispositivo!$F$36:$BE$36=$BS$1)*(MC_Dispositivo!$F$43:$BE$43=AF$1),MC_Dispositivo!$F$53:$BE$189))</f>
        <v>0</v>
      </c>
      <c r="AG92" s="357" cm="1">
        <f t="array" aca="1" ref="AG92" ca="1">SUM(IF((MC_Dispositivo!$B$53:$B$189=$C92)*(MC_Dispositivo!$F$36:$BE$36=$BS$1)*(MC_Dispositivo!$F$43:$BE$43=AG$1),MC_Dispositivo!$F$53:$BE$189))</f>
        <v>0</v>
      </c>
      <c r="AH92" s="357" cm="1">
        <f t="array" aca="1" ref="AH92" ca="1">SUM(IF((MC_Dispositivo!$B$53:$B$189=$C92)*(MC_Dispositivo!$F$36:$BE$36=$BS$1)*(MC_Dispositivo!$F$43:$BE$43=AH$1),MC_Dispositivo!$F$53:$BE$189))</f>
        <v>0</v>
      </c>
      <c r="AI92" s="357" cm="1">
        <f t="array" aca="1" ref="AI92" ca="1">SUM(IF((MC_Dispositivo!$B$53:$B$189=$C92)*(MC_Dispositivo!$F$36:$BE$36=$BS$1)*(MC_Dispositivo!$F$43:$BE$43=AI$1),MC_Dispositivo!$F$53:$BE$189))</f>
        <v>0</v>
      </c>
      <c r="AJ92" s="357" cm="1">
        <f t="array" aca="1" ref="AJ92" ca="1">SUM(IF((MC_Dispositivo!$B$53:$B$189=$C92)*(MC_Dispositivo!$F$36:$BE$36=$BS$1)*(MC_Dispositivo!$F$43:$BE$43=AJ$1),MC_Dispositivo!$F$53:$BE$189))</f>
        <v>0</v>
      </c>
      <c r="AK92" s="358">
        <f ca="1">IF(A92="","",INDEX([10]TPU!$G:$G,MATCH($A92,[10]TPU!$A:$A,0)))</f>
        <v>24.16</v>
      </c>
      <c r="AL92" s="359">
        <f t="shared" ca="1" si="30"/>
        <v>0</v>
      </c>
      <c r="AM92" s="359">
        <f t="shared" ca="1" si="30"/>
        <v>0</v>
      </c>
      <c r="AN92" s="359">
        <f t="shared" ca="1" si="30"/>
        <v>0</v>
      </c>
      <c r="AO92" s="359">
        <f t="shared" ca="1" si="30"/>
        <v>0</v>
      </c>
      <c r="AP92" s="359">
        <f t="shared" ca="1" si="30"/>
        <v>0</v>
      </c>
      <c r="AQ92" s="359">
        <f t="shared" ca="1" si="30"/>
        <v>0</v>
      </c>
      <c r="AR92" s="359">
        <f t="shared" ca="1" si="30"/>
        <v>0</v>
      </c>
      <c r="AS92" s="359">
        <f t="shared" ca="1" si="30"/>
        <v>0</v>
      </c>
      <c r="AT92" s="359">
        <f t="shared" ca="1" si="30"/>
        <v>0</v>
      </c>
      <c r="AU92" s="359">
        <f t="shared" ca="1" si="30"/>
        <v>0</v>
      </c>
      <c r="AV92" s="359">
        <f t="shared" ca="1" si="31"/>
        <v>0</v>
      </c>
      <c r="AW92" s="359">
        <f t="shared" ca="1" si="31"/>
        <v>0</v>
      </c>
      <c r="AX92" s="359">
        <f t="shared" ca="1" si="31"/>
        <v>0</v>
      </c>
      <c r="AY92" s="359">
        <f t="shared" ca="1" si="31"/>
        <v>0</v>
      </c>
      <c r="AZ92" s="359">
        <f t="shared" ca="1" si="31"/>
        <v>0</v>
      </c>
      <c r="BA92" s="359">
        <f t="shared" ca="1" si="31"/>
        <v>0</v>
      </c>
      <c r="BB92" s="359">
        <f t="shared" ca="1" si="31"/>
        <v>0</v>
      </c>
      <c r="BC92" s="359">
        <f t="shared" ca="1" si="31"/>
        <v>0</v>
      </c>
      <c r="BD92" s="359">
        <f t="shared" ca="1" si="31"/>
        <v>0</v>
      </c>
      <c r="BE92" s="359">
        <f t="shared" ca="1" si="31"/>
        <v>0</v>
      </c>
      <c r="BF92" s="359">
        <f t="shared" ca="1" si="32"/>
        <v>0</v>
      </c>
      <c r="BG92" s="359">
        <f t="shared" ca="1" si="32"/>
        <v>0</v>
      </c>
      <c r="BH92" s="359">
        <f t="shared" ca="1" si="32"/>
        <v>0</v>
      </c>
      <c r="BI92" s="359">
        <f t="shared" ca="1" si="32"/>
        <v>0</v>
      </c>
      <c r="BJ92" s="359">
        <f t="shared" ca="1" si="32"/>
        <v>0</v>
      </c>
      <c r="BK92" s="359">
        <f t="shared" ca="1" si="32"/>
        <v>0</v>
      </c>
      <c r="BL92" s="359">
        <f t="shared" ca="1" si="32"/>
        <v>0</v>
      </c>
      <c r="BM92" s="359">
        <f t="shared" ca="1" si="32"/>
        <v>0</v>
      </c>
      <c r="BN92" s="359">
        <f t="shared" ca="1" si="32"/>
        <v>0</v>
      </c>
      <c r="BO92" s="359">
        <f t="shared" ca="1" si="32"/>
        <v>0</v>
      </c>
      <c r="BP92" s="358">
        <f t="shared" ref="BP92:BP93" ca="1" si="33">IF(AK92="",SUM(AL92:BO92),(F92*AK92))</f>
        <v>0</v>
      </c>
      <c r="BQ92" s="206"/>
      <c r="BR92" s="234" t="str">
        <f t="shared" si="21"/>
        <v/>
      </c>
    </row>
    <row r="93" spans="1:75" ht="20.100000000000001" customHeight="1" outlineLevel="1" x14ac:dyDescent="0.2">
      <c r="A93" s="354">
        <f ca="1">INDEX(MC_Dispositivo!B:E,MATCH('Quantitativo_MG-262'!C93,MC_Dispositivo!B:B,0),2)</f>
        <v>5213570</v>
      </c>
      <c r="B93" s="354" t="str">
        <f ca="1">INDEX([10]TPU!$B:$B,MATCH($A93,[10]TPU!$A:$A,0))</f>
        <v>SICRO</v>
      </c>
      <c r="C93" s="354" t="s">
        <v>850</v>
      </c>
      <c r="D93" s="355" t="str">
        <f ca="1">INDEX(MC_Dispositivo!B:E,MATCH('Quantitativo_MG-262'!C93,MC_Dispositivo!B:B,0),3)</f>
        <v>Placa em aço - película I + I - fornecimento e implantação</v>
      </c>
      <c r="E93" s="354" t="str">
        <f ca="1">INDEX(MC_Dispositivo!B:E,MATCH('Quantitativo_MG-262'!C93,MC_Dispositivo!B:B,0),4)</f>
        <v>m²</v>
      </c>
      <c r="F93" s="356" cm="1">
        <f t="array" aca="1" ref="F93" ca="1">IF($BS$1="Todos",SUM(IF(($BS$1="todos")*(MC_Dispositivo!$B$54:$B$212=$C93),MC_Dispositivo!$F$54:$BE$212)),SUM(IF((MC_Dispositivo!$F$36:$BE$36=$BS$1)*(MC_Dispositivo!$B$54:$B$212=$C93),MC_Dispositivo!$F$54:$BE$212)))</f>
        <v>0</v>
      </c>
      <c r="G93" s="357" cm="1">
        <f t="array" aca="1" ref="G93" ca="1">SUM(IF((MC_Dispositivo!$B$53:$B$189=$C93)*(MC_Dispositivo!$F$36:$BE$36=$BS$1)*(MC_Dispositivo!$F$43:$BE$43=G$1),MC_Dispositivo!$F$53:$BE$189))</f>
        <v>0</v>
      </c>
      <c r="H93" s="357" cm="1">
        <f t="array" aca="1" ref="H93" ca="1">SUM(IF((MC_Dispositivo!$B$53:$B$189=$C93)*(MC_Dispositivo!$F$36:$BE$36=$BS$1)*(MC_Dispositivo!$F$43:$BE$43=H$1),MC_Dispositivo!$F$53:$BE$189))</f>
        <v>0</v>
      </c>
      <c r="I93" s="357" cm="1">
        <f t="array" aca="1" ref="I93" ca="1">SUM(IF((MC_Dispositivo!$B$53:$B$189=$C93)*(MC_Dispositivo!$F$36:$BE$36=$BS$1)*(MC_Dispositivo!$F$43:$BE$43=I$1),MC_Dispositivo!$F$53:$BE$189))</f>
        <v>0</v>
      </c>
      <c r="J93" s="357" cm="1">
        <f t="array" aca="1" ref="J93" ca="1">SUM(IF((MC_Dispositivo!$B$53:$B$189=$C93)*(MC_Dispositivo!$F$36:$BE$36=$BS$1)*(MC_Dispositivo!$F$43:$BE$43=J$1),MC_Dispositivo!$F$53:$BE$189))</f>
        <v>0</v>
      </c>
      <c r="K93" s="357" cm="1">
        <f t="array" aca="1" ref="K93" ca="1">SUM(IF((MC_Dispositivo!$B$53:$B$189=$C93)*(MC_Dispositivo!$F$36:$BE$36=$BS$1)*(MC_Dispositivo!$F$43:$BE$43=K$1),MC_Dispositivo!$F$53:$BE$189))</f>
        <v>0</v>
      </c>
      <c r="L93" s="357" cm="1">
        <f t="array" aca="1" ref="L93" ca="1">SUM(IF((MC_Dispositivo!$B$53:$B$189=$C93)*(MC_Dispositivo!$F$36:$BE$36=$BS$1)*(MC_Dispositivo!$F$43:$BE$43=L$1),MC_Dispositivo!$F$53:$BE$189))</f>
        <v>0</v>
      </c>
      <c r="M93" s="357" cm="1">
        <f t="array" aca="1" ref="M93" ca="1">SUM(IF((MC_Dispositivo!$B$53:$B$189=$C93)*(MC_Dispositivo!$F$36:$BE$36=$BS$1)*(MC_Dispositivo!$F$43:$BE$43=M$1),MC_Dispositivo!$F$53:$BE$189))</f>
        <v>0</v>
      </c>
      <c r="N93" s="357" cm="1">
        <f t="array" aca="1" ref="N93" ca="1">SUM(IF((MC_Dispositivo!$B$53:$B$189=$C93)*(MC_Dispositivo!$F$36:$BE$36=$BS$1)*(MC_Dispositivo!$F$43:$BE$43=N$1),MC_Dispositivo!$F$53:$BE$189))</f>
        <v>0</v>
      </c>
      <c r="O93" s="357" cm="1">
        <f t="array" aca="1" ref="O93" ca="1">SUM(IF((MC_Dispositivo!$B$53:$B$189=$C93)*(MC_Dispositivo!$F$36:$BE$36=$BS$1)*(MC_Dispositivo!$F$43:$BE$43=O$1),MC_Dispositivo!$F$53:$BE$189))</f>
        <v>0</v>
      </c>
      <c r="P93" s="357" cm="1">
        <f t="array" aca="1" ref="P93" ca="1">SUM(IF((MC_Dispositivo!$B$53:$B$189=$C93)*(MC_Dispositivo!$F$36:$BE$36=$BS$1)*(MC_Dispositivo!$F$43:$BE$43=P$1),MC_Dispositivo!$F$53:$BE$189))</f>
        <v>0</v>
      </c>
      <c r="Q93" s="357" cm="1">
        <f t="array" aca="1" ref="Q93" ca="1">SUM(IF((MC_Dispositivo!$B$53:$B$189=$C93)*(MC_Dispositivo!$F$36:$BE$36=$BS$1)*(MC_Dispositivo!$F$43:$BE$43=Q$1),MC_Dispositivo!$F$53:$BE$189))</f>
        <v>0</v>
      </c>
      <c r="R93" s="357" cm="1">
        <f t="array" aca="1" ref="R93" ca="1">SUM(IF((MC_Dispositivo!$B$53:$B$189=$C93)*(MC_Dispositivo!$F$36:$BE$36=$BS$1)*(MC_Dispositivo!$F$43:$BE$43=R$1),MC_Dispositivo!$F$53:$BE$189))</f>
        <v>0</v>
      </c>
      <c r="S93" s="357" cm="1">
        <f t="array" aca="1" ref="S93" ca="1">SUM(IF((MC_Dispositivo!$B$53:$B$189=$C93)*(MC_Dispositivo!$F$36:$BE$36=$BS$1)*(MC_Dispositivo!$F$43:$BE$43=S$1),MC_Dispositivo!$F$53:$BE$189))</f>
        <v>0</v>
      </c>
      <c r="T93" s="357" cm="1">
        <f t="array" aca="1" ref="T93" ca="1">SUM(IF((MC_Dispositivo!$B$53:$B$189=$C93)*(MC_Dispositivo!$F$36:$BE$36=$BS$1)*(MC_Dispositivo!$F$43:$BE$43=T$1),MC_Dispositivo!$F$53:$BE$189))</f>
        <v>0</v>
      </c>
      <c r="U93" s="357" cm="1">
        <f t="array" aca="1" ref="U93" ca="1">SUM(IF((MC_Dispositivo!$B$53:$B$189=$C93)*(MC_Dispositivo!$F$36:$BE$36=$BS$1)*(MC_Dispositivo!$F$43:$BE$43=U$1),MC_Dispositivo!$F$53:$BE$189))</f>
        <v>0</v>
      </c>
      <c r="V93" s="357" cm="1">
        <f t="array" aca="1" ref="V93" ca="1">SUM(IF((MC_Dispositivo!$B$53:$B$189=$C93)*(MC_Dispositivo!$F$36:$BE$36=$BS$1)*(MC_Dispositivo!$F$43:$BE$43=V$1),MC_Dispositivo!$F$53:$BE$189))</f>
        <v>0</v>
      </c>
      <c r="W93" s="357" cm="1">
        <f t="array" aca="1" ref="W93" ca="1">SUM(IF((MC_Dispositivo!$B$53:$B$189=$C93)*(MC_Dispositivo!$F$36:$BE$36=$BS$1)*(MC_Dispositivo!$F$43:$BE$43=W$1),MC_Dispositivo!$F$53:$BE$189))</f>
        <v>0</v>
      </c>
      <c r="X93" s="357" cm="1">
        <f t="array" aca="1" ref="X93" ca="1">SUM(IF((MC_Dispositivo!$B$53:$B$189=$C93)*(MC_Dispositivo!$F$36:$BE$36=$BS$1)*(MC_Dispositivo!$F$43:$BE$43=X$1),MC_Dispositivo!$F$53:$BE$189))</f>
        <v>0</v>
      </c>
      <c r="Y93" s="357" cm="1">
        <f t="array" aca="1" ref="Y93" ca="1">SUM(IF((MC_Dispositivo!$B$53:$B$189=$C93)*(MC_Dispositivo!$F$36:$BE$36=$BS$1)*(MC_Dispositivo!$F$43:$BE$43=Y$1),MC_Dispositivo!$F$53:$BE$189))</f>
        <v>0</v>
      </c>
      <c r="Z93" s="357" cm="1">
        <f t="array" aca="1" ref="Z93" ca="1">SUM(IF((MC_Dispositivo!$B$53:$B$189=$C93)*(MC_Dispositivo!$F$36:$BE$36=$BS$1)*(MC_Dispositivo!$F$43:$BE$43=Z$1),MC_Dispositivo!$F$53:$BE$189))</f>
        <v>0</v>
      </c>
      <c r="AA93" s="357" cm="1">
        <f t="array" aca="1" ref="AA93" ca="1">SUM(IF((MC_Dispositivo!$B$53:$B$189=$C93)*(MC_Dispositivo!$F$36:$BE$36=$BS$1)*(MC_Dispositivo!$F$43:$BE$43=AA$1),MC_Dispositivo!$F$53:$BE$189))</f>
        <v>0</v>
      </c>
      <c r="AB93" s="357" cm="1">
        <f t="array" aca="1" ref="AB93" ca="1">SUM(IF((MC_Dispositivo!$B$53:$B$189=$C93)*(MC_Dispositivo!$F$36:$BE$36=$BS$1)*(MC_Dispositivo!$F$43:$BE$43=AB$1),MC_Dispositivo!$F$53:$BE$189))</f>
        <v>0</v>
      </c>
      <c r="AC93" s="357" cm="1">
        <f t="array" aca="1" ref="AC93" ca="1">SUM(IF((MC_Dispositivo!$B$53:$B$189=$C93)*(MC_Dispositivo!$F$36:$BE$36=$BS$1)*(MC_Dispositivo!$F$43:$BE$43=AC$1),MC_Dispositivo!$F$53:$BE$189))</f>
        <v>0</v>
      </c>
      <c r="AD93" s="357" cm="1">
        <f t="array" aca="1" ref="AD93" ca="1">SUM(IF((MC_Dispositivo!$B$53:$B$189=$C93)*(MC_Dispositivo!$F$36:$BE$36=$BS$1)*(MC_Dispositivo!$F$43:$BE$43=AD$1),MC_Dispositivo!$F$53:$BE$189))</f>
        <v>0</v>
      </c>
      <c r="AE93" s="357" cm="1">
        <f t="array" aca="1" ref="AE93" ca="1">SUM(IF((MC_Dispositivo!$B$53:$B$189=$C93)*(MC_Dispositivo!$F$36:$BE$36=$BS$1)*(MC_Dispositivo!$F$43:$BE$43=AE$1),MC_Dispositivo!$F$53:$BE$189))</f>
        <v>0</v>
      </c>
      <c r="AF93" s="357" cm="1">
        <f t="array" aca="1" ref="AF93" ca="1">SUM(IF((MC_Dispositivo!$B$53:$B$189=$C93)*(MC_Dispositivo!$F$36:$BE$36=$BS$1)*(MC_Dispositivo!$F$43:$BE$43=AF$1),MC_Dispositivo!$F$53:$BE$189))</f>
        <v>0</v>
      </c>
      <c r="AG93" s="357" cm="1">
        <f t="array" aca="1" ref="AG93" ca="1">SUM(IF((MC_Dispositivo!$B$53:$B$189=$C93)*(MC_Dispositivo!$F$36:$BE$36=$BS$1)*(MC_Dispositivo!$F$43:$BE$43=AG$1),MC_Dispositivo!$F$53:$BE$189))</f>
        <v>0</v>
      </c>
      <c r="AH93" s="357" cm="1">
        <f t="array" aca="1" ref="AH93" ca="1">SUM(IF((MC_Dispositivo!$B$53:$B$189=$C93)*(MC_Dispositivo!$F$36:$BE$36=$BS$1)*(MC_Dispositivo!$F$43:$BE$43=AH$1),MC_Dispositivo!$F$53:$BE$189))</f>
        <v>0</v>
      </c>
      <c r="AI93" s="357" cm="1">
        <f t="array" aca="1" ref="AI93" ca="1">SUM(IF((MC_Dispositivo!$B$53:$B$189=$C93)*(MC_Dispositivo!$F$36:$BE$36=$BS$1)*(MC_Dispositivo!$F$43:$BE$43=AI$1),MC_Dispositivo!$F$53:$BE$189))</f>
        <v>0</v>
      </c>
      <c r="AJ93" s="357" cm="1">
        <f t="array" aca="1" ref="AJ93" ca="1">SUM(IF((MC_Dispositivo!$B$53:$B$189=$C93)*(MC_Dispositivo!$F$36:$BE$36=$BS$1)*(MC_Dispositivo!$F$43:$BE$43=AJ$1),MC_Dispositivo!$F$53:$BE$189))</f>
        <v>0</v>
      </c>
      <c r="AK93" s="358">
        <f ca="1">IF(A93="","",INDEX([10]TPU!$G:$G,MATCH($A93,[10]TPU!$A:$A,0)))</f>
        <v>566.54999999999995</v>
      </c>
      <c r="AL93" s="359">
        <f t="shared" ca="1" si="30"/>
        <v>0</v>
      </c>
      <c r="AM93" s="359">
        <f t="shared" ca="1" si="30"/>
        <v>0</v>
      </c>
      <c r="AN93" s="359">
        <f t="shared" ca="1" si="30"/>
        <v>0</v>
      </c>
      <c r="AO93" s="359">
        <f t="shared" ca="1" si="30"/>
        <v>0</v>
      </c>
      <c r="AP93" s="359">
        <f t="shared" ca="1" si="30"/>
        <v>0</v>
      </c>
      <c r="AQ93" s="359">
        <f t="shared" ca="1" si="30"/>
        <v>0</v>
      </c>
      <c r="AR93" s="359">
        <f t="shared" ca="1" si="30"/>
        <v>0</v>
      </c>
      <c r="AS93" s="359">
        <f t="shared" ca="1" si="30"/>
        <v>0</v>
      </c>
      <c r="AT93" s="359">
        <f t="shared" ca="1" si="30"/>
        <v>0</v>
      </c>
      <c r="AU93" s="359">
        <f t="shared" ca="1" si="30"/>
        <v>0</v>
      </c>
      <c r="AV93" s="359">
        <f t="shared" ca="1" si="31"/>
        <v>0</v>
      </c>
      <c r="AW93" s="359">
        <f t="shared" ca="1" si="31"/>
        <v>0</v>
      </c>
      <c r="AX93" s="359">
        <f t="shared" ca="1" si="31"/>
        <v>0</v>
      </c>
      <c r="AY93" s="359">
        <f t="shared" ca="1" si="31"/>
        <v>0</v>
      </c>
      <c r="AZ93" s="359">
        <f t="shared" ca="1" si="31"/>
        <v>0</v>
      </c>
      <c r="BA93" s="359">
        <f t="shared" ca="1" si="31"/>
        <v>0</v>
      </c>
      <c r="BB93" s="359">
        <f t="shared" ca="1" si="31"/>
        <v>0</v>
      </c>
      <c r="BC93" s="359">
        <f t="shared" ca="1" si="31"/>
        <v>0</v>
      </c>
      <c r="BD93" s="359">
        <f t="shared" ca="1" si="31"/>
        <v>0</v>
      </c>
      <c r="BE93" s="359">
        <f t="shared" ca="1" si="31"/>
        <v>0</v>
      </c>
      <c r="BF93" s="359">
        <f t="shared" ca="1" si="32"/>
        <v>0</v>
      </c>
      <c r="BG93" s="359">
        <f t="shared" ca="1" si="32"/>
        <v>0</v>
      </c>
      <c r="BH93" s="359">
        <f t="shared" ca="1" si="32"/>
        <v>0</v>
      </c>
      <c r="BI93" s="359">
        <f t="shared" ca="1" si="32"/>
        <v>0</v>
      </c>
      <c r="BJ93" s="359">
        <f t="shared" ca="1" si="32"/>
        <v>0</v>
      </c>
      <c r="BK93" s="359">
        <f t="shared" ca="1" si="32"/>
        <v>0</v>
      </c>
      <c r="BL93" s="359">
        <f t="shared" ca="1" si="32"/>
        <v>0</v>
      </c>
      <c r="BM93" s="359">
        <f t="shared" ca="1" si="32"/>
        <v>0</v>
      </c>
      <c r="BN93" s="359">
        <f t="shared" ca="1" si="32"/>
        <v>0</v>
      </c>
      <c r="BO93" s="359">
        <f t="shared" ca="1" si="32"/>
        <v>0</v>
      </c>
      <c r="BP93" s="358">
        <f t="shared" ca="1" si="33"/>
        <v>0</v>
      </c>
      <c r="BQ93" s="206"/>
      <c r="BR93" s="234" t="str">
        <f t="shared" si="21"/>
        <v/>
      </c>
    </row>
    <row r="94" spans="1:75" ht="20.100000000000001" customHeight="1" outlineLevel="1" x14ac:dyDescent="0.2">
      <c r="A94" s="349"/>
      <c r="B94" s="349"/>
      <c r="C94" s="350">
        <v>7</v>
      </c>
      <c r="D94" s="351" t="s">
        <v>163</v>
      </c>
      <c r="E94" s="349"/>
      <c r="F94" s="352"/>
      <c r="G94" s="352"/>
      <c r="H94" s="352"/>
      <c r="I94" s="352"/>
      <c r="J94" s="352"/>
      <c r="K94" s="352"/>
      <c r="L94" s="352"/>
      <c r="M94" s="352"/>
      <c r="N94" s="352"/>
      <c r="O94" s="352"/>
      <c r="P94" s="352"/>
      <c r="Q94" s="352"/>
      <c r="R94" s="352"/>
      <c r="S94" s="352"/>
      <c r="T94" s="352"/>
      <c r="U94" s="352"/>
      <c r="V94" s="352"/>
      <c r="W94" s="352"/>
      <c r="X94" s="352"/>
      <c r="Y94" s="352"/>
      <c r="Z94" s="352"/>
      <c r="AA94" s="352"/>
      <c r="AB94" s="352"/>
      <c r="AC94" s="352"/>
      <c r="AD94" s="352"/>
      <c r="AE94" s="352"/>
      <c r="AF94" s="352"/>
      <c r="AG94" s="352"/>
      <c r="AH94" s="352"/>
      <c r="AI94" s="352"/>
      <c r="AJ94" s="352"/>
      <c r="AK94" s="352"/>
      <c r="AL94" s="353">
        <f t="shared" ref="AL94:AU100" ca="1" si="34">IF($A94="",SUMIFS(AL95:AL140,$C95:$C140,$C94&amp;"*",$A95:$A140,"&lt;&gt;"&amp;""),G94*$AK94)</f>
        <v>0</v>
      </c>
      <c r="AM94" s="353">
        <f t="shared" ca="1" si="34"/>
        <v>0</v>
      </c>
      <c r="AN94" s="353">
        <f t="shared" ca="1" si="34"/>
        <v>986816.54999999981</v>
      </c>
      <c r="AO94" s="353">
        <f t="shared" ca="1" si="34"/>
        <v>260030.75</v>
      </c>
      <c r="AP94" s="353">
        <f t="shared" ca="1" si="34"/>
        <v>520061.5</v>
      </c>
      <c r="AQ94" s="353">
        <f t="shared" ca="1" si="34"/>
        <v>260030.75</v>
      </c>
      <c r="AR94" s="353">
        <f t="shared" ca="1" si="34"/>
        <v>0</v>
      </c>
      <c r="AS94" s="353">
        <f t="shared" ca="1" si="34"/>
        <v>0</v>
      </c>
      <c r="AT94" s="353">
        <f t="shared" ca="1" si="34"/>
        <v>0</v>
      </c>
      <c r="AU94" s="353">
        <f t="shared" ca="1" si="34"/>
        <v>0</v>
      </c>
      <c r="AV94" s="353">
        <f t="shared" ref="AV94:BE100" ca="1" si="35">IF($A94="",SUMIFS(AV95:AV140,$C95:$C140,$C94&amp;"*",$A95:$A140,"&lt;&gt;"&amp;""),Q94*$AK94)</f>
        <v>0</v>
      </c>
      <c r="AW94" s="353">
        <f t="shared" ca="1" si="35"/>
        <v>0</v>
      </c>
      <c r="AX94" s="353">
        <f t="shared" ca="1" si="35"/>
        <v>0</v>
      </c>
      <c r="AY94" s="353">
        <f t="shared" ca="1" si="35"/>
        <v>0</v>
      </c>
      <c r="AZ94" s="353">
        <f t="shared" ca="1" si="35"/>
        <v>0</v>
      </c>
      <c r="BA94" s="353">
        <f t="shared" ca="1" si="35"/>
        <v>0</v>
      </c>
      <c r="BB94" s="353">
        <f t="shared" ca="1" si="35"/>
        <v>0</v>
      </c>
      <c r="BC94" s="353">
        <f t="shared" ca="1" si="35"/>
        <v>0</v>
      </c>
      <c r="BD94" s="353">
        <f t="shared" ca="1" si="35"/>
        <v>0</v>
      </c>
      <c r="BE94" s="353">
        <f t="shared" ca="1" si="35"/>
        <v>0</v>
      </c>
      <c r="BF94" s="353">
        <f t="shared" ref="BF94:BO100" ca="1" si="36">IF($A94="",SUMIFS(BF95:BF140,$C95:$C140,$C94&amp;"*",$A95:$A140,"&lt;&gt;"&amp;""),AA94*$AK94)</f>
        <v>0</v>
      </c>
      <c r="BG94" s="353">
        <f t="shared" ca="1" si="36"/>
        <v>0</v>
      </c>
      <c r="BH94" s="353">
        <f t="shared" ca="1" si="36"/>
        <v>0</v>
      </c>
      <c r="BI94" s="353">
        <f t="shared" ca="1" si="36"/>
        <v>0</v>
      </c>
      <c r="BJ94" s="353">
        <f t="shared" ca="1" si="36"/>
        <v>0</v>
      </c>
      <c r="BK94" s="353">
        <f t="shared" ca="1" si="36"/>
        <v>0</v>
      </c>
      <c r="BL94" s="353">
        <f t="shared" ca="1" si="36"/>
        <v>0</v>
      </c>
      <c r="BM94" s="353">
        <f t="shared" ca="1" si="36"/>
        <v>0</v>
      </c>
      <c r="BN94" s="353">
        <f t="shared" ca="1" si="36"/>
        <v>0</v>
      </c>
      <c r="BO94" s="353">
        <f t="shared" ca="1" si="36"/>
        <v>0</v>
      </c>
      <c r="BP94" s="353">
        <f t="shared" ref="BP94:BP101" ca="1" si="37">IF(AK94="",SUM(AL94:BO94),(F94*AK94))</f>
        <v>2026939.5499999998</v>
      </c>
      <c r="BQ94" s="206"/>
      <c r="BR94" s="234" t="str">
        <f t="shared" si="21"/>
        <v/>
      </c>
    </row>
    <row r="95" spans="1:75" s="204" customFormat="1" ht="20.100000000000001" customHeight="1" outlineLevel="1" x14ac:dyDescent="0.2">
      <c r="A95" s="354">
        <f ca="1">INDEX(MC_Dispositivo!B:E,MATCH('Quantitativo_MG-262'!C95,MC_Dispositivo!B:B,0),2)</f>
        <v>3713604</v>
      </c>
      <c r="B95" s="354" t="str">
        <f ca="1">INDEX([10]TPU!$B:$B,MATCH($A95,[10]TPU!$A:$A,0))</f>
        <v>SICRO</v>
      </c>
      <c r="C95" s="354" t="s">
        <v>164</v>
      </c>
      <c r="D95" s="355" t="str">
        <f ca="1">INDEX(MC_Dispositivo!B:E,MATCH('Quantitativo_MG-262'!C95,MC_Dispositivo!B:B,0),3)</f>
        <v>Defensa semimaleável simples - fornecimento e implantação</v>
      </c>
      <c r="E95" s="354" t="str">
        <f ca="1">INDEX(MC_Dispositivo!B:E,MATCH('Quantitativo_MG-262'!C95,MC_Dispositivo!B:B,0),4)</f>
        <v>m</v>
      </c>
      <c r="F95" s="356" cm="1">
        <f t="array" aca="1" ref="F95" ca="1">IF($BS$1="Todos",SUM(IF(($BS$1="todos")*(MC_Dispositivo!$B$54:$B$212=$C95),MC_Dispositivo!$F$54:$BE$212)),SUM(IF((MC_Dispositivo!$F$36:$BE$36=$BS$1)*(MC_Dispositivo!$B$54:$B$212=$C95),MC_Dispositivo!$F$54:$BE$212)))</f>
        <v>640</v>
      </c>
      <c r="G95" s="357" cm="1">
        <f t="array" aca="1" ref="G95" ca="1">SUM(IF((MC_Dispositivo!$B$53:$B$189=$C95)*(MC_Dispositivo!$F$36:$BE$36=$BS$1)*(MC_Dispositivo!$F$43:$BE$43=G$1),MC_Dispositivo!$F$53:$BE$189))</f>
        <v>0</v>
      </c>
      <c r="H95" s="357" cm="1">
        <f t="array" aca="1" ref="H95" ca="1">SUM(IF((MC_Dispositivo!$B$53:$B$189=$C95)*(MC_Dispositivo!$F$36:$BE$36=$BS$1)*(MC_Dispositivo!$F$43:$BE$43=H$1),MC_Dispositivo!$F$53:$BE$189))</f>
        <v>0</v>
      </c>
      <c r="I95" s="357" cm="1">
        <f t="array" aca="1" ref="I95" ca="1">SUM(IF((MC_Dispositivo!$B$53:$B$189=$C95)*(MC_Dispositivo!$F$36:$BE$36=$BS$1)*(MC_Dispositivo!$F$43:$BE$43=I$1),MC_Dispositivo!$F$53:$BE$189))</f>
        <v>480</v>
      </c>
      <c r="J95" s="357" cm="1">
        <f t="array" aca="1" ref="J95" ca="1">SUM(IF((MC_Dispositivo!$B$53:$B$189=$C95)*(MC_Dispositivo!$F$36:$BE$36=$BS$1)*(MC_Dispositivo!$F$43:$BE$43=J$1),MC_Dispositivo!$F$53:$BE$189))</f>
        <v>40</v>
      </c>
      <c r="K95" s="357" cm="1">
        <f t="array" aca="1" ref="K95" ca="1">SUM(IF((MC_Dispositivo!$B$53:$B$189=$C95)*(MC_Dispositivo!$F$36:$BE$36=$BS$1)*(MC_Dispositivo!$F$43:$BE$43=K$1),MC_Dispositivo!$F$53:$BE$189))</f>
        <v>80</v>
      </c>
      <c r="L95" s="357" cm="1">
        <f t="array" aca="1" ref="L95" ca="1">SUM(IF((MC_Dispositivo!$B$53:$B$189=$C95)*(MC_Dispositivo!$F$36:$BE$36=$BS$1)*(MC_Dispositivo!$F$43:$BE$43=L$1),MC_Dispositivo!$F$53:$BE$189))</f>
        <v>40</v>
      </c>
      <c r="M95" s="357" cm="1">
        <f t="array" aca="1" ref="M95" ca="1">SUM(IF((MC_Dispositivo!$B$53:$B$189=$C95)*(MC_Dispositivo!$F$36:$BE$36=$BS$1)*(MC_Dispositivo!$F$43:$BE$43=M$1),MC_Dispositivo!$F$53:$BE$189))</f>
        <v>0</v>
      </c>
      <c r="N95" s="357" cm="1">
        <f t="array" aca="1" ref="N95" ca="1">SUM(IF((MC_Dispositivo!$B$53:$B$189=$C95)*(MC_Dispositivo!$F$36:$BE$36=$BS$1)*(MC_Dispositivo!$F$43:$BE$43=N$1),MC_Dispositivo!$F$53:$BE$189))</f>
        <v>0</v>
      </c>
      <c r="O95" s="357" cm="1">
        <f t="array" aca="1" ref="O95" ca="1">SUM(IF((MC_Dispositivo!$B$53:$B$189=$C95)*(MC_Dispositivo!$F$36:$BE$36=$BS$1)*(MC_Dispositivo!$F$43:$BE$43=O$1),MC_Dispositivo!$F$53:$BE$189))</f>
        <v>0</v>
      </c>
      <c r="P95" s="357" cm="1">
        <f t="array" aca="1" ref="P95" ca="1">SUM(IF((MC_Dispositivo!$B$53:$B$189=$C95)*(MC_Dispositivo!$F$36:$BE$36=$BS$1)*(MC_Dispositivo!$F$43:$BE$43=P$1),MC_Dispositivo!$F$53:$BE$189))</f>
        <v>0</v>
      </c>
      <c r="Q95" s="357" cm="1">
        <f t="array" aca="1" ref="Q95" ca="1">SUM(IF((MC_Dispositivo!$B$53:$B$189=$C95)*(MC_Dispositivo!$F$36:$BE$36=$BS$1)*(MC_Dispositivo!$F$43:$BE$43=Q$1),MC_Dispositivo!$F$53:$BE$189))</f>
        <v>0</v>
      </c>
      <c r="R95" s="357" cm="1">
        <f t="array" aca="1" ref="R95" ca="1">SUM(IF((MC_Dispositivo!$B$53:$B$189=$C95)*(MC_Dispositivo!$F$36:$BE$36=$BS$1)*(MC_Dispositivo!$F$43:$BE$43=R$1),MC_Dispositivo!$F$53:$BE$189))</f>
        <v>0</v>
      </c>
      <c r="S95" s="357" cm="1">
        <f t="array" aca="1" ref="S95" ca="1">SUM(IF((MC_Dispositivo!$B$53:$B$189=$C95)*(MC_Dispositivo!$F$36:$BE$36=$BS$1)*(MC_Dispositivo!$F$43:$BE$43=S$1),MC_Dispositivo!$F$53:$BE$189))</f>
        <v>0</v>
      </c>
      <c r="T95" s="357" cm="1">
        <f t="array" aca="1" ref="T95" ca="1">SUM(IF((MC_Dispositivo!$B$53:$B$189=$C95)*(MC_Dispositivo!$F$36:$BE$36=$BS$1)*(MC_Dispositivo!$F$43:$BE$43=T$1),MC_Dispositivo!$F$53:$BE$189))</f>
        <v>0</v>
      </c>
      <c r="U95" s="357" cm="1">
        <f t="array" aca="1" ref="U95" ca="1">SUM(IF((MC_Dispositivo!$B$53:$B$189=$C95)*(MC_Dispositivo!$F$36:$BE$36=$BS$1)*(MC_Dispositivo!$F$43:$BE$43=U$1),MC_Dispositivo!$F$53:$BE$189))</f>
        <v>0</v>
      </c>
      <c r="V95" s="357" cm="1">
        <f t="array" aca="1" ref="V95" ca="1">SUM(IF((MC_Dispositivo!$B$53:$B$189=$C95)*(MC_Dispositivo!$F$36:$BE$36=$BS$1)*(MC_Dispositivo!$F$43:$BE$43=V$1),MC_Dispositivo!$F$53:$BE$189))</f>
        <v>0</v>
      </c>
      <c r="W95" s="357" cm="1">
        <f t="array" aca="1" ref="W95" ca="1">SUM(IF((MC_Dispositivo!$B$53:$B$189=$C95)*(MC_Dispositivo!$F$36:$BE$36=$BS$1)*(MC_Dispositivo!$F$43:$BE$43=W$1),MC_Dispositivo!$F$53:$BE$189))</f>
        <v>0</v>
      </c>
      <c r="X95" s="357" cm="1">
        <f t="array" aca="1" ref="X95" ca="1">SUM(IF((MC_Dispositivo!$B$53:$B$189=$C95)*(MC_Dispositivo!$F$36:$BE$36=$BS$1)*(MC_Dispositivo!$F$43:$BE$43=X$1),MC_Dispositivo!$F$53:$BE$189))</f>
        <v>0</v>
      </c>
      <c r="Y95" s="357" cm="1">
        <f t="array" aca="1" ref="Y95" ca="1">SUM(IF((MC_Dispositivo!$B$53:$B$189=$C95)*(MC_Dispositivo!$F$36:$BE$36=$BS$1)*(MC_Dispositivo!$F$43:$BE$43=Y$1),MC_Dispositivo!$F$53:$BE$189))</f>
        <v>0</v>
      </c>
      <c r="Z95" s="357" cm="1">
        <f t="array" aca="1" ref="Z95" ca="1">SUM(IF((MC_Dispositivo!$B$53:$B$189=$C95)*(MC_Dispositivo!$F$36:$BE$36=$BS$1)*(MC_Dispositivo!$F$43:$BE$43=Z$1),MC_Dispositivo!$F$53:$BE$189))</f>
        <v>0</v>
      </c>
      <c r="AA95" s="357" cm="1">
        <f t="array" aca="1" ref="AA95" ca="1">SUM(IF((MC_Dispositivo!$B$53:$B$189=$C95)*(MC_Dispositivo!$F$36:$BE$36=$BS$1)*(MC_Dispositivo!$F$43:$BE$43=AA$1),MC_Dispositivo!$F$53:$BE$189))</f>
        <v>0</v>
      </c>
      <c r="AB95" s="357" cm="1">
        <f t="array" aca="1" ref="AB95" ca="1">SUM(IF((MC_Dispositivo!$B$53:$B$189=$C95)*(MC_Dispositivo!$F$36:$BE$36=$BS$1)*(MC_Dispositivo!$F$43:$BE$43=AB$1),MC_Dispositivo!$F$53:$BE$189))</f>
        <v>0</v>
      </c>
      <c r="AC95" s="357" cm="1">
        <f t="array" aca="1" ref="AC95" ca="1">SUM(IF((MC_Dispositivo!$B$53:$B$189=$C95)*(MC_Dispositivo!$F$36:$BE$36=$BS$1)*(MC_Dispositivo!$F$43:$BE$43=AC$1),MC_Dispositivo!$F$53:$BE$189))</f>
        <v>0</v>
      </c>
      <c r="AD95" s="357" cm="1">
        <f t="array" aca="1" ref="AD95" ca="1">SUM(IF((MC_Dispositivo!$B$53:$B$189=$C95)*(MC_Dispositivo!$F$36:$BE$36=$BS$1)*(MC_Dispositivo!$F$43:$BE$43=AD$1),MC_Dispositivo!$F$53:$BE$189))</f>
        <v>0</v>
      </c>
      <c r="AE95" s="357" cm="1">
        <f t="array" aca="1" ref="AE95" ca="1">SUM(IF((MC_Dispositivo!$B$53:$B$189=$C95)*(MC_Dispositivo!$F$36:$BE$36=$BS$1)*(MC_Dispositivo!$F$43:$BE$43=AE$1),MC_Dispositivo!$F$53:$BE$189))</f>
        <v>0</v>
      </c>
      <c r="AF95" s="357" cm="1">
        <f t="array" aca="1" ref="AF95" ca="1">SUM(IF((MC_Dispositivo!$B$53:$B$189=$C95)*(MC_Dispositivo!$F$36:$BE$36=$BS$1)*(MC_Dispositivo!$F$43:$BE$43=AF$1),MC_Dispositivo!$F$53:$BE$189))</f>
        <v>0</v>
      </c>
      <c r="AG95" s="357" cm="1">
        <f t="array" aca="1" ref="AG95" ca="1">SUM(IF((MC_Dispositivo!$B$53:$B$189=$C95)*(MC_Dispositivo!$F$36:$BE$36=$BS$1)*(MC_Dispositivo!$F$43:$BE$43=AG$1),MC_Dispositivo!$F$53:$BE$189))</f>
        <v>0</v>
      </c>
      <c r="AH95" s="357" cm="1">
        <f t="array" aca="1" ref="AH95" ca="1">SUM(IF((MC_Dispositivo!$B$53:$B$189=$C95)*(MC_Dispositivo!$F$36:$BE$36=$BS$1)*(MC_Dispositivo!$F$43:$BE$43=AH$1),MC_Dispositivo!$F$53:$BE$189))</f>
        <v>0</v>
      </c>
      <c r="AI95" s="357" cm="1">
        <f t="array" aca="1" ref="AI95" ca="1">SUM(IF((MC_Dispositivo!$B$53:$B$189=$C95)*(MC_Dispositivo!$F$36:$BE$36=$BS$1)*(MC_Dispositivo!$F$43:$BE$43=AI$1),MC_Dispositivo!$F$53:$BE$189))</f>
        <v>0</v>
      </c>
      <c r="AJ95" s="357" cm="1">
        <f t="array" aca="1" ref="AJ95" ca="1">SUM(IF((MC_Dispositivo!$B$53:$B$189=$C95)*(MC_Dispositivo!$F$36:$BE$36=$BS$1)*(MC_Dispositivo!$F$43:$BE$43=AJ$1),MC_Dispositivo!$F$53:$BE$189))</f>
        <v>0</v>
      </c>
      <c r="AK95" s="358">
        <f ca="1">IF(A95="","",INDEX([10]TPU!$G:$G,MATCH($A95,[10]TPU!$A:$A,0)))</f>
        <v>570.87</v>
      </c>
      <c r="AL95" s="359">
        <f t="shared" ca="1" si="34"/>
        <v>0</v>
      </c>
      <c r="AM95" s="359">
        <f t="shared" ca="1" si="34"/>
        <v>0</v>
      </c>
      <c r="AN95" s="359">
        <f t="shared" ca="1" si="34"/>
        <v>274017.59999999998</v>
      </c>
      <c r="AO95" s="359">
        <f t="shared" ca="1" si="34"/>
        <v>22834.799999999999</v>
      </c>
      <c r="AP95" s="359">
        <f t="shared" ca="1" si="34"/>
        <v>45669.599999999999</v>
      </c>
      <c r="AQ95" s="359">
        <f t="shared" ca="1" si="34"/>
        <v>22834.799999999999</v>
      </c>
      <c r="AR95" s="359">
        <f t="shared" ca="1" si="34"/>
        <v>0</v>
      </c>
      <c r="AS95" s="359">
        <f t="shared" ca="1" si="34"/>
        <v>0</v>
      </c>
      <c r="AT95" s="359">
        <f t="shared" ca="1" si="34"/>
        <v>0</v>
      </c>
      <c r="AU95" s="359">
        <f t="shared" ca="1" si="34"/>
        <v>0</v>
      </c>
      <c r="AV95" s="359">
        <f t="shared" ca="1" si="35"/>
        <v>0</v>
      </c>
      <c r="AW95" s="359">
        <f t="shared" ca="1" si="35"/>
        <v>0</v>
      </c>
      <c r="AX95" s="359">
        <f t="shared" ca="1" si="35"/>
        <v>0</v>
      </c>
      <c r="AY95" s="359">
        <f t="shared" ca="1" si="35"/>
        <v>0</v>
      </c>
      <c r="AZ95" s="359">
        <f t="shared" ca="1" si="35"/>
        <v>0</v>
      </c>
      <c r="BA95" s="359">
        <f t="shared" ca="1" si="35"/>
        <v>0</v>
      </c>
      <c r="BB95" s="359">
        <f t="shared" ca="1" si="35"/>
        <v>0</v>
      </c>
      <c r="BC95" s="359">
        <f t="shared" ca="1" si="35"/>
        <v>0</v>
      </c>
      <c r="BD95" s="359">
        <f t="shared" ca="1" si="35"/>
        <v>0</v>
      </c>
      <c r="BE95" s="359">
        <f t="shared" ca="1" si="35"/>
        <v>0</v>
      </c>
      <c r="BF95" s="359">
        <f t="shared" ca="1" si="36"/>
        <v>0</v>
      </c>
      <c r="BG95" s="359">
        <f t="shared" ca="1" si="36"/>
        <v>0</v>
      </c>
      <c r="BH95" s="359">
        <f t="shared" ca="1" si="36"/>
        <v>0</v>
      </c>
      <c r="BI95" s="359">
        <f t="shared" ca="1" si="36"/>
        <v>0</v>
      </c>
      <c r="BJ95" s="359">
        <f t="shared" ca="1" si="36"/>
        <v>0</v>
      </c>
      <c r="BK95" s="359">
        <f t="shared" ca="1" si="36"/>
        <v>0</v>
      </c>
      <c r="BL95" s="359">
        <f t="shared" ca="1" si="36"/>
        <v>0</v>
      </c>
      <c r="BM95" s="359">
        <f t="shared" ca="1" si="36"/>
        <v>0</v>
      </c>
      <c r="BN95" s="359">
        <f t="shared" ca="1" si="36"/>
        <v>0</v>
      </c>
      <c r="BO95" s="359">
        <f t="shared" ca="1" si="36"/>
        <v>0</v>
      </c>
      <c r="BP95" s="358">
        <f t="shared" ca="1" si="37"/>
        <v>365356.79999999999</v>
      </c>
      <c r="BQ95" s="206">
        <f ca="1">SUM(BP95:BP103)</f>
        <v>2026939.5499999998</v>
      </c>
      <c r="BR95" s="234">
        <f t="shared" ca="1" si="21"/>
        <v>6.3685032421185617E-2</v>
      </c>
      <c r="BW95" s="173"/>
    </row>
    <row r="96" spans="1:75" ht="20.100000000000001" customHeight="1" outlineLevel="1" x14ac:dyDescent="0.2">
      <c r="A96" s="354">
        <f ca="1">INDEX(MC_Dispositivo!B:E,MATCH('Quantitativo_MG-262'!C96,MC_Dispositivo!B:B,0),2)</f>
        <v>3713605</v>
      </c>
      <c r="B96" s="354" t="str">
        <f ca="1">INDEX([10]TPU!$B:$B,MATCH($A96,[10]TPU!$A:$A,0))</f>
        <v>SICRO</v>
      </c>
      <c r="C96" s="354" t="s">
        <v>165</v>
      </c>
      <c r="D96" s="355" t="str">
        <f ca="1">INDEX(MC_Dispositivo!B:E,MATCH('Quantitativo_MG-262'!C96,MC_Dispositivo!B:B,0),3)</f>
        <v>Ancoragem de defensa semimaleável simples - fornecimento e implantação</v>
      </c>
      <c r="E96" s="354" t="str">
        <f ca="1">INDEX(MC_Dispositivo!B:E,MATCH('Quantitativo_MG-262'!C96,MC_Dispositivo!B:B,0),4)</f>
        <v>m</v>
      </c>
      <c r="F96" s="356" cm="1">
        <f t="array" aca="1" ref="F96" ca="1">IF($BS$1="Todos",SUM(IF(($BS$1="todos")*(MC_Dispositivo!$B$54:$B$212=$C96),MC_Dispositivo!$F$54:$BE$212)),SUM(IF((MC_Dispositivo!$F$36:$BE$36=$BS$1)*(MC_Dispositivo!$B$54:$B$212=$C96),MC_Dispositivo!$F$54:$BE$212)))</f>
        <v>0</v>
      </c>
      <c r="G96" s="357" cm="1">
        <f t="array" aca="1" ref="G96" ca="1">SUM(IF((MC_Dispositivo!$B$53:$B$189=$C96)*(MC_Dispositivo!$F$36:$BE$36=$BS$1)*(MC_Dispositivo!$F$43:$BE$43=G$1),MC_Dispositivo!$F$53:$BE$189))</f>
        <v>0</v>
      </c>
      <c r="H96" s="357" cm="1">
        <f t="array" aca="1" ref="H96" ca="1">SUM(IF((MC_Dispositivo!$B$53:$B$189=$C96)*(MC_Dispositivo!$F$36:$BE$36=$BS$1)*(MC_Dispositivo!$F$43:$BE$43=H$1),MC_Dispositivo!$F$53:$BE$189))</f>
        <v>0</v>
      </c>
      <c r="I96" s="357" cm="1">
        <f t="array" aca="1" ref="I96" ca="1">SUM(IF((MC_Dispositivo!$B$53:$B$189=$C96)*(MC_Dispositivo!$F$36:$BE$36=$BS$1)*(MC_Dispositivo!$F$43:$BE$43=I$1),MC_Dispositivo!$F$53:$BE$189))</f>
        <v>0</v>
      </c>
      <c r="J96" s="357" cm="1">
        <f t="array" aca="1" ref="J96" ca="1">SUM(IF((MC_Dispositivo!$B$53:$B$189=$C96)*(MC_Dispositivo!$F$36:$BE$36=$BS$1)*(MC_Dispositivo!$F$43:$BE$43=J$1),MC_Dispositivo!$F$53:$BE$189))</f>
        <v>0</v>
      </c>
      <c r="K96" s="357" cm="1">
        <f t="array" aca="1" ref="K96" ca="1">SUM(IF((MC_Dispositivo!$B$53:$B$189=$C96)*(MC_Dispositivo!$F$36:$BE$36=$BS$1)*(MC_Dispositivo!$F$43:$BE$43=K$1),MC_Dispositivo!$F$53:$BE$189))</f>
        <v>0</v>
      </c>
      <c r="L96" s="357" cm="1">
        <f t="array" aca="1" ref="L96" ca="1">SUM(IF((MC_Dispositivo!$B$53:$B$189=$C96)*(MC_Dispositivo!$F$36:$BE$36=$BS$1)*(MC_Dispositivo!$F$43:$BE$43=L$1),MC_Dispositivo!$F$53:$BE$189))</f>
        <v>0</v>
      </c>
      <c r="M96" s="357" cm="1">
        <f t="array" aca="1" ref="M96" ca="1">SUM(IF((MC_Dispositivo!$B$53:$B$189=$C96)*(MC_Dispositivo!$F$36:$BE$36=$BS$1)*(MC_Dispositivo!$F$43:$BE$43=M$1),MC_Dispositivo!$F$53:$BE$189))</f>
        <v>0</v>
      </c>
      <c r="N96" s="357" cm="1">
        <f t="array" aca="1" ref="N96" ca="1">SUM(IF((MC_Dispositivo!$B$53:$B$189=$C96)*(MC_Dispositivo!$F$36:$BE$36=$BS$1)*(MC_Dispositivo!$F$43:$BE$43=N$1),MC_Dispositivo!$F$53:$BE$189))</f>
        <v>0</v>
      </c>
      <c r="O96" s="357" cm="1">
        <f t="array" aca="1" ref="O96" ca="1">SUM(IF((MC_Dispositivo!$B$53:$B$189=$C96)*(MC_Dispositivo!$F$36:$BE$36=$BS$1)*(MC_Dispositivo!$F$43:$BE$43=O$1),MC_Dispositivo!$F$53:$BE$189))</f>
        <v>0</v>
      </c>
      <c r="P96" s="357" cm="1">
        <f t="array" aca="1" ref="P96" ca="1">SUM(IF((MC_Dispositivo!$B$53:$B$189=$C96)*(MC_Dispositivo!$F$36:$BE$36=$BS$1)*(MC_Dispositivo!$F$43:$BE$43=P$1),MC_Dispositivo!$F$53:$BE$189))</f>
        <v>0</v>
      </c>
      <c r="Q96" s="357" cm="1">
        <f t="array" aca="1" ref="Q96" ca="1">SUM(IF((MC_Dispositivo!$B$53:$B$189=$C96)*(MC_Dispositivo!$F$36:$BE$36=$BS$1)*(MC_Dispositivo!$F$43:$BE$43=Q$1),MC_Dispositivo!$F$53:$BE$189))</f>
        <v>0</v>
      </c>
      <c r="R96" s="357" cm="1">
        <f t="array" aca="1" ref="R96" ca="1">SUM(IF((MC_Dispositivo!$B$53:$B$189=$C96)*(MC_Dispositivo!$F$36:$BE$36=$BS$1)*(MC_Dispositivo!$F$43:$BE$43=R$1),MC_Dispositivo!$F$53:$BE$189))</f>
        <v>0</v>
      </c>
      <c r="S96" s="357" cm="1">
        <f t="array" aca="1" ref="S96" ca="1">SUM(IF((MC_Dispositivo!$B$53:$B$189=$C96)*(MC_Dispositivo!$F$36:$BE$36=$BS$1)*(MC_Dispositivo!$F$43:$BE$43=S$1),MC_Dispositivo!$F$53:$BE$189))</f>
        <v>0</v>
      </c>
      <c r="T96" s="357" cm="1">
        <f t="array" aca="1" ref="T96" ca="1">SUM(IF((MC_Dispositivo!$B$53:$B$189=$C96)*(MC_Dispositivo!$F$36:$BE$36=$BS$1)*(MC_Dispositivo!$F$43:$BE$43=T$1),MC_Dispositivo!$F$53:$BE$189))</f>
        <v>0</v>
      </c>
      <c r="U96" s="357" cm="1">
        <f t="array" aca="1" ref="U96" ca="1">SUM(IF((MC_Dispositivo!$B$53:$B$189=$C96)*(MC_Dispositivo!$F$36:$BE$36=$BS$1)*(MC_Dispositivo!$F$43:$BE$43=U$1),MC_Dispositivo!$F$53:$BE$189))</f>
        <v>0</v>
      </c>
      <c r="V96" s="357" cm="1">
        <f t="array" aca="1" ref="V96" ca="1">SUM(IF((MC_Dispositivo!$B$53:$B$189=$C96)*(MC_Dispositivo!$F$36:$BE$36=$BS$1)*(MC_Dispositivo!$F$43:$BE$43=V$1),MC_Dispositivo!$F$53:$BE$189))</f>
        <v>0</v>
      </c>
      <c r="W96" s="357" cm="1">
        <f t="array" aca="1" ref="W96" ca="1">SUM(IF((MC_Dispositivo!$B$53:$B$189=$C96)*(MC_Dispositivo!$F$36:$BE$36=$BS$1)*(MC_Dispositivo!$F$43:$BE$43=W$1),MC_Dispositivo!$F$53:$BE$189))</f>
        <v>0</v>
      </c>
      <c r="X96" s="357" cm="1">
        <f t="array" aca="1" ref="X96" ca="1">SUM(IF((MC_Dispositivo!$B$53:$B$189=$C96)*(MC_Dispositivo!$F$36:$BE$36=$BS$1)*(MC_Dispositivo!$F$43:$BE$43=X$1),MC_Dispositivo!$F$53:$BE$189))</f>
        <v>0</v>
      </c>
      <c r="Y96" s="357" cm="1">
        <f t="array" aca="1" ref="Y96" ca="1">SUM(IF((MC_Dispositivo!$B$53:$B$189=$C96)*(MC_Dispositivo!$F$36:$BE$36=$BS$1)*(MC_Dispositivo!$F$43:$BE$43=Y$1),MC_Dispositivo!$F$53:$BE$189))</f>
        <v>0</v>
      </c>
      <c r="Z96" s="357" cm="1">
        <f t="array" aca="1" ref="Z96" ca="1">SUM(IF((MC_Dispositivo!$B$53:$B$189=$C96)*(MC_Dispositivo!$F$36:$BE$36=$BS$1)*(MC_Dispositivo!$F$43:$BE$43=Z$1),MC_Dispositivo!$F$53:$BE$189))</f>
        <v>0</v>
      </c>
      <c r="AA96" s="357" cm="1">
        <f t="array" aca="1" ref="AA96" ca="1">SUM(IF((MC_Dispositivo!$B$53:$B$189=$C96)*(MC_Dispositivo!$F$36:$BE$36=$BS$1)*(MC_Dispositivo!$F$43:$BE$43=AA$1),MC_Dispositivo!$F$53:$BE$189))</f>
        <v>0</v>
      </c>
      <c r="AB96" s="357" cm="1">
        <f t="array" aca="1" ref="AB96" ca="1">SUM(IF((MC_Dispositivo!$B$53:$B$189=$C96)*(MC_Dispositivo!$F$36:$BE$36=$BS$1)*(MC_Dispositivo!$F$43:$BE$43=AB$1),MC_Dispositivo!$F$53:$BE$189))</f>
        <v>0</v>
      </c>
      <c r="AC96" s="357" cm="1">
        <f t="array" aca="1" ref="AC96" ca="1">SUM(IF((MC_Dispositivo!$B$53:$B$189=$C96)*(MC_Dispositivo!$F$36:$BE$36=$BS$1)*(MC_Dispositivo!$F$43:$BE$43=AC$1),MC_Dispositivo!$F$53:$BE$189))</f>
        <v>0</v>
      </c>
      <c r="AD96" s="357" cm="1">
        <f t="array" aca="1" ref="AD96" ca="1">SUM(IF((MC_Dispositivo!$B$53:$B$189=$C96)*(MC_Dispositivo!$F$36:$BE$36=$BS$1)*(MC_Dispositivo!$F$43:$BE$43=AD$1),MC_Dispositivo!$F$53:$BE$189))</f>
        <v>0</v>
      </c>
      <c r="AE96" s="357" cm="1">
        <f t="array" aca="1" ref="AE96" ca="1">SUM(IF((MC_Dispositivo!$B$53:$B$189=$C96)*(MC_Dispositivo!$F$36:$BE$36=$BS$1)*(MC_Dispositivo!$F$43:$BE$43=AE$1),MC_Dispositivo!$F$53:$BE$189))</f>
        <v>0</v>
      </c>
      <c r="AF96" s="357" cm="1">
        <f t="array" aca="1" ref="AF96" ca="1">SUM(IF((MC_Dispositivo!$B$53:$B$189=$C96)*(MC_Dispositivo!$F$36:$BE$36=$BS$1)*(MC_Dispositivo!$F$43:$BE$43=AF$1),MC_Dispositivo!$F$53:$BE$189))</f>
        <v>0</v>
      </c>
      <c r="AG96" s="357" cm="1">
        <f t="array" aca="1" ref="AG96" ca="1">SUM(IF((MC_Dispositivo!$B$53:$B$189=$C96)*(MC_Dispositivo!$F$36:$BE$36=$BS$1)*(MC_Dispositivo!$F$43:$BE$43=AG$1),MC_Dispositivo!$F$53:$BE$189))</f>
        <v>0</v>
      </c>
      <c r="AH96" s="357" cm="1">
        <f t="array" aca="1" ref="AH96" ca="1">SUM(IF((MC_Dispositivo!$B$53:$B$189=$C96)*(MC_Dispositivo!$F$36:$BE$36=$BS$1)*(MC_Dispositivo!$F$43:$BE$43=AH$1),MC_Dispositivo!$F$53:$BE$189))</f>
        <v>0</v>
      </c>
      <c r="AI96" s="357" cm="1">
        <f t="array" aca="1" ref="AI96" ca="1">SUM(IF((MC_Dispositivo!$B$53:$B$189=$C96)*(MC_Dispositivo!$F$36:$BE$36=$BS$1)*(MC_Dispositivo!$F$43:$BE$43=AI$1),MC_Dispositivo!$F$53:$BE$189))</f>
        <v>0</v>
      </c>
      <c r="AJ96" s="357" cm="1">
        <f t="array" aca="1" ref="AJ96" ca="1">SUM(IF((MC_Dispositivo!$B$53:$B$189=$C96)*(MC_Dispositivo!$F$36:$BE$36=$BS$1)*(MC_Dispositivo!$F$43:$BE$43=AJ$1),MC_Dispositivo!$F$53:$BE$189))</f>
        <v>0</v>
      </c>
      <c r="AK96" s="358">
        <f ca="1">IF(A96="","",INDEX([10]TPU!$G:$G,MATCH($A96,[10]TPU!$A:$A,0)))</f>
        <v>638.08000000000004</v>
      </c>
      <c r="AL96" s="359">
        <f t="shared" ca="1" si="34"/>
        <v>0</v>
      </c>
      <c r="AM96" s="359">
        <f t="shared" ca="1" si="34"/>
        <v>0</v>
      </c>
      <c r="AN96" s="359">
        <f t="shared" ca="1" si="34"/>
        <v>0</v>
      </c>
      <c r="AO96" s="359">
        <f t="shared" ca="1" si="34"/>
        <v>0</v>
      </c>
      <c r="AP96" s="359">
        <f t="shared" ca="1" si="34"/>
        <v>0</v>
      </c>
      <c r="AQ96" s="359">
        <f t="shared" ca="1" si="34"/>
        <v>0</v>
      </c>
      <c r="AR96" s="359">
        <f t="shared" ca="1" si="34"/>
        <v>0</v>
      </c>
      <c r="AS96" s="359">
        <f t="shared" ca="1" si="34"/>
        <v>0</v>
      </c>
      <c r="AT96" s="359">
        <f t="shared" ca="1" si="34"/>
        <v>0</v>
      </c>
      <c r="AU96" s="359">
        <f t="shared" ca="1" si="34"/>
        <v>0</v>
      </c>
      <c r="AV96" s="359">
        <f t="shared" ca="1" si="35"/>
        <v>0</v>
      </c>
      <c r="AW96" s="359">
        <f t="shared" ca="1" si="35"/>
        <v>0</v>
      </c>
      <c r="AX96" s="359">
        <f t="shared" ca="1" si="35"/>
        <v>0</v>
      </c>
      <c r="AY96" s="359">
        <f t="shared" ca="1" si="35"/>
        <v>0</v>
      </c>
      <c r="AZ96" s="359">
        <f t="shared" ca="1" si="35"/>
        <v>0</v>
      </c>
      <c r="BA96" s="359">
        <f t="shared" ca="1" si="35"/>
        <v>0</v>
      </c>
      <c r="BB96" s="359">
        <f t="shared" ca="1" si="35"/>
        <v>0</v>
      </c>
      <c r="BC96" s="359">
        <f t="shared" ca="1" si="35"/>
        <v>0</v>
      </c>
      <c r="BD96" s="359">
        <f t="shared" ca="1" si="35"/>
        <v>0</v>
      </c>
      <c r="BE96" s="359">
        <f t="shared" ca="1" si="35"/>
        <v>0</v>
      </c>
      <c r="BF96" s="359">
        <f t="shared" ca="1" si="36"/>
        <v>0</v>
      </c>
      <c r="BG96" s="359">
        <f t="shared" ca="1" si="36"/>
        <v>0</v>
      </c>
      <c r="BH96" s="359">
        <f t="shared" ca="1" si="36"/>
        <v>0</v>
      </c>
      <c r="BI96" s="359">
        <f t="shared" ca="1" si="36"/>
        <v>0</v>
      </c>
      <c r="BJ96" s="359">
        <f t="shared" ca="1" si="36"/>
        <v>0</v>
      </c>
      <c r="BK96" s="359">
        <f t="shared" ca="1" si="36"/>
        <v>0</v>
      </c>
      <c r="BL96" s="359">
        <f t="shared" ca="1" si="36"/>
        <v>0</v>
      </c>
      <c r="BM96" s="359">
        <f t="shared" ca="1" si="36"/>
        <v>0</v>
      </c>
      <c r="BN96" s="359">
        <f t="shared" ca="1" si="36"/>
        <v>0</v>
      </c>
      <c r="BO96" s="359">
        <f t="shared" ca="1" si="36"/>
        <v>0</v>
      </c>
      <c r="BP96" s="358">
        <f t="shared" ca="1" si="37"/>
        <v>0</v>
      </c>
      <c r="BQ96" s="206"/>
      <c r="BR96" s="234" t="str">
        <f t="shared" si="21"/>
        <v/>
      </c>
    </row>
    <row r="97" spans="1:75" ht="20.100000000000001" customHeight="1" outlineLevel="1" x14ac:dyDescent="0.2">
      <c r="A97" s="354" t="str">
        <f ca="1">INDEX(MC_Dispositivo!B:E,MATCH('Quantitativo_MG-262'!C97,MC_Dispositivo!B:B,0),2)</f>
        <v>28.10.01</v>
      </c>
      <c r="B97" s="354" t="str">
        <f ca="1">INDEX([10]TPU!$B:$B,MATCH($A97,[10]TPU!$A:$A,0))</f>
        <v>CUSTO REAJUSTADO</v>
      </c>
      <c r="C97" s="354" t="s">
        <v>166</v>
      </c>
      <c r="D97" s="355" t="str">
        <f ca="1">INDEX(MC_Dispositivo!B:E,MATCH('Quantitativo_MG-262'!C97,MC_Dispositivo!B:B,0),3)</f>
        <v>Catadióptricos p/ defensa metálica  (un)</v>
      </c>
      <c r="E97" s="354" t="str">
        <f ca="1">INDEX(MC_Dispositivo!B:E,MATCH('Quantitativo_MG-262'!C97,MC_Dispositivo!B:B,0),4)</f>
        <v>un</v>
      </c>
      <c r="F97" s="356" cm="1">
        <f t="array" aca="1" ref="F97" ca="1">IF($BS$1="Todos",SUM(IF(($BS$1="todos")*(MC_Dispositivo!$B$54:$B$212=$C97),MC_Dispositivo!$F$54:$BE$212)),SUM(IF((MC_Dispositivo!$F$36:$BE$36=$BS$1)*(MC_Dispositivo!$B$54:$B$212=$C97),MC_Dispositivo!$F$54:$BE$212)))</f>
        <v>43</v>
      </c>
      <c r="G97" s="357" cm="1">
        <f t="array" aca="1" ref="G97" ca="1">SUM(IF((MC_Dispositivo!$B$53:$B$189=$C97)*(MC_Dispositivo!$F$36:$BE$36=$BS$1)*(MC_Dispositivo!$F$43:$BE$43=G$1),MC_Dispositivo!$F$53:$BE$189))</f>
        <v>0</v>
      </c>
      <c r="H97" s="357" cm="1">
        <f t="array" aca="1" ref="H97" ca="1">SUM(IF((MC_Dispositivo!$B$53:$B$189=$C97)*(MC_Dispositivo!$F$36:$BE$36=$BS$1)*(MC_Dispositivo!$F$43:$BE$43=H$1),MC_Dispositivo!$F$53:$BE$189))</f>
        <v>0</v>
      </c>
      <c r="I97" s="357" cm="1">
        <f t="array" aca="1" ref="I97" ca="1">SUM(IF((MC_Dispositivo!$B$53:$B$189=$C97)*(MC_Dispositivo!$F$36:$BE$36=$BS$1)*(MC_Dispositivo!$F$43:$BE$43=I$1),MC_Dispositivo!$F$53:$BE$189))</f>
        <v>31</v>
      </c>
      <c r="J97" s="357" cm="1">
        <f t="array" aca="1" ref="J97" ca="1">SUM(IF((MC_Dispositivo!$B$53:$B$189=$C97)*(MC_Dispositivo!$F$36:$BE$36=$BS$1)*(MC_Dispositivo!$F$43:$BE$43=J$1),MC_Dispositivo!$F$53:$BE$189))</f>
        <v>3</v>
      </c>
      <c r="K97" s="357" cm="1">
        <f t="array" aca="1" ref="K97" ca="1">SUM(IF((MC_Dispositivo!$B$53:$B$189=$C97)*(MC_Dispositivo!$F$36:$BE$36=$BS$1)*(MC_Dispositivo!$F$43:$BE$43=K$1),MC_Dispositivo!$F$53:$BE$189))</f>
        <v>6</v>
      </c>
      <c r="L97" s="357" cm="1">
        <f t="array" aca="1" ref="L97" ca="1">SUM(IF((MC_Dispositivo!$B$53:$B$189=$C97)*(MC_Dispositivo!$F$36:$BE$36=$BS$1)*(MC_Dispositivo!$F$43:$BE$43=L$1),MC_Dispositivo!$F$53:$BE$189))</f>
        <v>3</v>
      </c>
      <c r="M97" s="357" cm="1">
        <f t="array" aca="1" ref="M97" ca="1">SUM(IF((MC_Dispositivo!$B$53:$B$189=$C97)*(MC_Dispositivo!$F$36:$BE$36=$BS$1)*(MC_Dispositivo!$F$43:$BE$43=M$1),MC_Dispositivo!$F$53:$BE$189))</f>
        <v>0</v>
      </c>
      <c r="N97" s="357" cm="1">
        <f t="array" aca="1" ref="N97" ca="1">SUM(IF((MC_Dispositivo!$B$53:$B$189=$C97)*(MC_Dispositivo!$F$36:$BE$36=$BS$1)*(MC_Dispositivo!$F$43:$BE$43=N$1),MC_Dispositivo!$F$53:$BE$189))</f>
        <v>0</v>
      </c>
      <c r="O97" s="357" cm="1">
        <f t="array" aca="1" ref="O97" ca="1">SUM(IF((MC_Dispositivo!$B$53:$B$189=$C97)*(MC_Dispositivo!$F$36:$BE$36=$BS$1)*(MC_Dispositivo!$F$43:$BE$43=O$1),MC_Dispositivo!$F$53:$BE$189))</f>
        <v>0</v>
      </c>
      <c r="P97" s="357" cm="1">
        <f t="array" aca="1" ref="P97" ca="1">SUM(IF((MC_Dispositivo!$B$53:$B$189=$C97)*(MC_Dispositivo!$F$36:$BE$36=$BS$1)*(MC_Dispositivo!$F$43:$BE$43=P$1),MC_Dispositivo!$F$53:$BE$189))</f>
        <v>0</v>
      </c>
      <c r="Q97" s="357" cm="1">
        <f t="array" aca="1" ref="Q97" ca="1">SUM(IF((MC_Dispositivo!$B$53:$B$189=$C97)*(MC_Dispositivo!$F$36:$BE$36=$BS$1)*(MC_Dispositivo!$F$43:$BE$43=Q$1),MC_Dispositivo!$F$53:$BE$189))</f>
        <v>0</v>
      </c>
      <c r="R97" s="357" cm="1">
        <f t="array" aca="1" ref="R97" ca="1">SUM(IF((MC_Dispositivo!$B$53:$B$189=$C97)*(MC_Dispositivo!$F$36:$BE$36=$BS$1)*(MC_Dispositivo!$F$43:$BE$43=R$1),MC_Dispositivo!$F$53:$BE$189))</f>
        <v>0</v>
      </c>
      <c r="S97" s="357" cm="1">
        <f t="array" aca="1" ref="S97" ca="1">SUM(IF((MC_Dispositivo!$B$53:$B$189=$C97)*(MC_Dispositivo!$F$36:$BE$36=$BS$1)*(MC_Dispositivo!$F$43:$BE$43=S$1),MC_Dispositivo!$F$53:$BE$189))</f>
        <v>0</v>
      </c>
      <c r="T97" s="357" cm="1">
        <f t="array" aca="1" ref="T97" ca="1">SUM(IF((MC_Dispositivo!$B$53:$B$189=$C97)*(MC_Dispositivo!$F$36:$BE$36=$BS$1)*(MC_Dispositivo!$F$43:$BE$43=T$1),MC_Dispositivo!$F$53:$BE$189))</f>
        <v>0</v>
      </c>
      <c r="U97" s="357" cm="1">
        <f t="array" aca="1" ref="U97" ca="1">SUM(IF((MC_Dispositivo!$B$53:$B$189=$C97)*(MC_Dispositivo!$F$36:$BE$36=$BS$1)*(MC_Dispositivo!$F$43:$BE$43=U$1),MC_Dispositivo!$F$53:$BE$189))</f>
        <v>0</v>
      </c>
      <c r="V97" s="357" cm="1">
        <f t="array" aca="1" ref="V97" ca="1">SUM(IF((MC_Dispositivo!$B$53:$B$189=$C97)*(MC_Dispositivo!$F$36:$BE$36=$BS$1)*(MC_Dispositivo!$F$43:$BE$43=V$1),MC_Dispositivo!$F$53:$BE$189))</f>
        <v>0</v>
      </c>
      <c r="W97" s="357" cm="1">
        <f t="array" aca="1" ref="W97" ca="1">SUM(IF((MC_Dispositivo!$B$53:$B$189=$C97)*(MC_Dispositivo!$F$36:$BE$36=$BS$1)*(MC_Dispositivo!$F$43:$BE$43=W$1),MC_Dispositivo!$F$53:$BE$189))</f>
        <v>0</v>
      </c>
      <c r="X97" s="357" cm="1">
        <f t="array" aca="1" ref="X97" ca="1">SUM(IF((MC_Dispositivo!$B$53:$B$189=$C97)*(MC_Dispositivo!$F$36:$BE$36=$BS$1)*(MC_Dispositivo!$F$43:$BE$43=X$1),MC_Dispositivo!$F$53:$BE$189))</f>
        <v>0</v>
      </c>
      <c r="Y97" s="357" cm="1">
        <f t="array" aca="1" ref="Y97" ca="1">SUM(IF((MC_Dispositivo!$B$53:$B$189=$C97)*(MC_Dispositivo!$F$36:$BE$36=$BS$1)*(MC_Dispositivo!$F$43:$BE$43=Y$1),MC_Dispositivo!$F$53:$BE$189))</f>
        <v>0</v>
      </c>
      <c r="Z97" s="357" cm="1">
        <f t="array" aca="1" ref="Z97" ca="1">SUM(IF((MC_Dispositivo!$B$53:$B$189=$C97)*(MC_Dispositivo!$F$36:$BE$36=$BS$1)*(MC_Dispositivo!$F$43:$BE$43=Z$1),MC_Dispositivo!$F$53:$BE$189))</f>
        <v>0</v>
      </c>
      <c r="AA97" s="357" cm="1">
        <f t="array" aca="1" ref="AA97" ca="1">SUM(IF((MC_Dispositivo!$B$53:$B$189=$C97)*(MC_Dispositivo!$F$36:$BE$36=$BS$1)*(MC_Dispositivo!$F$43:$BE$43=AA$1),MC_Dispositivo!$F$53:$BE$189))</f>
        <v>0</v>
      </c>
      <c r="AB97" s="357" cm="1">
        <f t="array" aca="1" ref="AB97" ca="1">SUM(IF((MC_Dispositivo!$B$53:$B$189=$C97)*(MC_Dispositivo!$F$36:$BE$36=$BS$1)*(MC_Dispositivo!$F$43:$BE$43=AB$1),MC_Dispositivo!$F$53:$BE$189))</f>
        <v>0</v>
      </c>
      <c r="AC97" s="357" cm="1">
        <f t="array" aca="1" ref="AC97" ca="1">SUM(IF((MC_Dispositivo!$B$53:$B$189=$C97)*(MC_Dispositivo!$F$36:$BE$36=$BS$1)*(MC_Dispositivo!$F$43:$BE$43=AC$1),MC_Dispositivo!$F$53:$BE$189))</f>
        <v>0</v>
      </c>
      <c r="AD97" s="357" cm="1">
        <f t="array" aca="1" ref="AD97" ca="1">SUM(IF((MC_Dispositivo!$B$53:$B$189=$C97)*(MC_Dispositivo!$F$36:$BE$36=$BS$1)*(MC_Dispositivo!$F$43:$BE$43=AD$1),MC_Dispositivo!$F$53:$BE$189))</f>
        <v>0</v>
      </c>
      <c r="AE97" s="357" cm="1">
        <f t="array" aca="1" ref="AE97" ca="1">SUM(IF((MC_Dispositivo!$B$53:$B$189=$C97)*(MC_Dispositivo!$F$36:$BE$36=$BS$1)*(MC_Dispositivo!$F$43:$BE$43=AE$1),MC_Dispositivo!$F$53:$BE$189))</f>
        <v>0</v>
      </c>
      <c r="AF97" s="357" cm="1">
        <f t="array" aca="1" ref="AF97" ca="1">SUM(IF((MC_Dispositivo!$B$53:$B$189=$C97)*(MC_Dispositivo!$F$36:$BE$36=$BS$1)*(MC_Dispositivo!$F$43:$BE$43=AF$1),MC_Dispositivo!$F$53:$BE$189))</f>
        <v>0</v>
      </c>
      <c r="AG97" s="357" cm="1">
        <f t="array" aca="1" ref="AG97" ca="1">SUM(IF((MC_Dispositivo!$B$53:$B$189=$C97)*(MC_Dispositivo!$F$36:$BE$36=$BS$1)*(MC_Dispositivo!$F$43:$BE$43=AG$1),MC_Dispositivo!$F$53:$BE$189))</f>
        <v>0</v>
      </c>
      <c r="AH97" s="357" cm="1">
        <f t="array" aca="1" ref="AH97" ca="1">SUM(IF((MC_Dispositivo!$B$53:$B$189=$C97)*(MC_Dispositivo!$F$36:$BE$36=$BS$1)*(MC_Dispositivo!$F$43:$BE$43=AH$1),MC_Dispositivo!$F$53:$BE$189))</f>
        <v>0</v>
      </c>
      <c r="AI97" s="357" cm="1">
        <f t="array" aca="1" ref="AI97" ca="1">SUM(IF((MC_Dispositivo!$B$53:$B$189=$C97)*(MC_Dispositivo!$F$36:$BE$36=$BS$1)*(MC_Dispositivo!$F$43:$BE$43=AI$1),MC_Dispositivo!$F$53:$BE$189))</f>
        <v>0</v>
      </c>
      <c r="AJ97" s="357" cm="1">
        <f t="array" aca="1" ref="AJ97" ca="1">SUM(IF((MC_Dispositivo!$B$53:$B$189=$C97)*(MC_Dispositivo!$F$36:$BE$36=$BS$1)*(MC_Dispositivo!$F$43:$BE$43=AJ$1),MC_Dispositivo!$F$53:$BE$189))</f>
        <v>0</v>
      </c>
      <c r="AK97" s="358">
        <f ca="1">IF(A97="","",INDEX([10]TPU!$G:$G,MATCH($A97,[10]TPU!$A:$A,0)))</f>
        <v>55.05</v>
      </c>
      <c r="AL97" s="359">
        <f t="shared" ca="1" si="34"/>
        <v>0</v>
      </c>
      <c r="AM97" s="359">
        <f t="shared" ca="1" si="34"/>
        <v>0</v>
      </c>
      <c r="AN97" s="359">
        <f t="shared" ca="1" si="34"/>
        <v>1706.55</v>
      </c>
      <c r="AO97" s="359">
        <f t="shared" ca="1" si="34"/>
        <v>165.14999999999998</v>
      </c>
      <c r="AP97" s="359">
        <f t="shared" ca="1" si="34"/>
        <v>330.29999999999995</v>
      </c>
      <c r="AQ97" s="359">
        <f t="shared" ca="1" si="34"/>
        <v>165.14999999999998</v>
      </c>
      <c r="AR97" s="359">
        <f t="shared" ca="1" si="34"/>
        <v>0</v>
      </c>
      <c r="AS97" s="359">
        <f t="shared" ca="1" si="34"/>
        <v>0</v>
      </c>
      <c r="AT97" s="359">
        <f t="shared" ca="1" si="34"/>
        <v>0</v>
      </c>
      <c r="AU97" s="359">
        <f t="shared" ca="1" si="34"/>
        <v>0</v>
      </c>
      <c r="AV97" s="359">
        <f t="shared" ca="1" si="35"/>
        <v>0</v>
      </c>
      <c r="AW97" s="359">
        <f t="shared" ca="1" si="35"/>
        <v>0</v>
      </c>
      <c r="AX97" s="359">
        <f t="shared" ca="1" si="35"/>
        <v>0</v>
      </c>
      <c r="AY97" s="359">
        <f t="shared" ca="1" si="35"/>
        <v>0</v>
      </c>
      <c r="AZ97" s="359">
        <f t="shared" ca="1" si="35"/>
        <v>0</v>
      </c>
      <c r="BA97" s="359">
        <f t="shared" ca="1" si="35"/>
        <v>0</v>
      </c>
      <c r="BB97" s="359">
        <f t="shared" ca="1" si="35"/>
        <v>0</v>
      </c>
      <c r="BC97" s="359">
        <f t="shared" ca="1" si="35"/>
        <v>0</v>
      </c>
      <c r="BD97" s="359">
        <f t="shared" ca="1" si="35"/>
        <v>0</v>
      </c>
      <c r="BE97" s="359">
        <f t="shared" ca="1" si="35"/>
        <v>0</v>
      </c>
      <c r="BF97" s="359">
        <f t="shared" ca="1" si="36"/>
        <v>0</v>
      </c>
      <c r="BG97" s="359">
        <f t="shared" ca="1" si="36"/>
        <v>0</v>
      </c>
      <c r="BH97" s="359">
        <f t="shared" ca="1" si="36"/>
        <v>0</v>
      </c>
      <c r="BI97" s="359">
        <f t="shared" ca="1" si="36"/>
        <v>0</v>
      </c>
      <c r="BJ97" s="359">
        <f t="shared" ca="1" si="36"/>
        <v>0</v>
      </c>
      <c r="BK97" s="359">
        <f t="shared" ca="1" si="36"/>
        <v>0</v>
      </c>
      <c r="BL97" s="359">
        <f t="shared" ca="1" si="36"/>
        <v>0</v>
      </c>
      <c r="BM97" s="359">
        <f t="shared" ca="1" si="36"/>
        <v>0</v>
      </c>
      <c r="BN97" s="359">
        <f t="shared" ca="1" si="36"/>
        <v>0</v>
      </c>
      <c r="BO97" s="359">
        <f t="shared" ca="1" si="36"/>
        <v>0</v>
      </c>
      <c r="BP97" s="358">
        <f t="shared" ca="1" si="37"/>
        <v>2367.15</v>
      </c>
      <c r="BQ97" s="206"/>
      <c r="BR97" s="234" t="str">
        <f t="shared" si="21"/>
        <v/>
      </c>
    </row>
    <row r="98" spans="1:75" ht="20.100000000000001" customHeight="1" outlineLevel="1" x14ac:dyDescent="0.2">
      <c r="A98" s="354">
        <f ca="1">INDEX(MC_Dispositivo!B:E,MATCH('Quantitativo_MG-262'!C98,MC_Dispositivo!B:B,0),2)</f>
        <v>3713689</v>
      </c>
      <c r="B98" s="354" t="str">
        <f ca="1">INDEX([10]TPU!$B:$B,MATCH($A98,[10]TPU!$A:$A,0))</f>
        <v>SICRO</v>
      </c>
      <c r="C98" s="354" t="s">
        <v>168</v>
      </c>
      <c r="D98" s="355" t="str">
        <f ca="1">INDEX(MC_Dispositivo!B:E,MATCH('Quantitativo_MG-262'!C98,MC_Dispositivo!B:B,0),3)</f>
        <v>Terminal aéreo de defensa metálica - tipo A - fornecimento e implantação</v>
      </c>
      <c r="E98" s="354" t="str">
        <f ca="1">INDEX(MC_Dispositivo!B:E,MATCH('Quantitativo_MG-262'!C98,MC_Dispositivo!B:B,0),4)</f>
        <v>un</v>
      </c>
      <c r="F98" s="356" cm="1">
        <f t="array" aca="1" ref="F98" ca="1">IF($BS$1="Todos",SUM(IF(($BS$1="todos")*(MC_Dispositivo!$B$54:$B$212=$C98),MC_Dispositivo!$F$54:$BE$212)),SUM(IF((MC_Dispositivo!$F$36:$BE$36=$BS$1)*(MC_Dispositivo!$B$54:$B$212=$C98),MC_Dispositivo!$F$54:$BE$212)))</f>
        <v>28</v>
      </c>
      <c r="G98" s="357" cm="1">
        <f t="array" aca="1" ref="G98" ca="1">SUM(IF((MC_Dispositivo!$B$53:$B$189=$C98)*(MC_Dispositivo!$F$36:$BE$36=$BS$1)*(MC_Dispositivo!$F$43:$BE$43=G$1),MC_Dispositivo!$F$53:$BE$189))</f>
        <v>0</v>
      </c>
      <c r="H98" s="357" cm="1">
        <f t="array" aca="1" ref="H98" ca="1">SUM(IF((MC_Dispositivo!$B$53:$B$189=$C98)*(MC_Dispositivo!$F$36:$BE$36=$BS$1)*(MC_Dispositivo!$F$43:$BE$43=H$1),MC_Dispositivo!$F$53:$BE$189))</f>
        <v>0</v>
      </c>
      <c r="I98" s="357" cm="1">
        <f t="array" aca="1" ref="I98" ca="1">SUM(IF((MC_Dispositivo!$B$53:$B$189=$C98)*(MC_Dispositivo!$F$36:$BE$36=$BS$1)*(MC_Dispositivo!$F$43:$BE$43=I$1),MC_Dispositivo!$F$53:$BE$189))</f>
        <v>12</v>
      </c>
      <c r="J98" s="357" cm="1">
        <f t="array" aca="1" ref="J98" ca="1">SUM(IF((MC_Dispositivo!$B$53:$B$189=$C98)*(MC_Dispositivo!$F$36:$BE$36=$BS$1)*(MC_Dispositivo!$F$43:$BE$43=J$1),MC_Dispositivo!$F$53:$BE$189))</f>
        <v>4</v>
      </c>
      <c r="K98" s="357" cm="1">
        <f t="array" aca="1" ref="K98" ca="1">SUM(IF((MC_Dispositivo!$B$53:$B$189=$C98)*(MC_Dispositivo!$F$36:$BE$36=$BS$1)*(MC_Dispositivo!$F$43:$BE$43=K$1),MC_Dispositivo!$F$53:$BE$189))</f>
        <v>8</v>
      </c>
      <c r="L98" s="357" cm="1">
        <f t="array" aca="1" ref="L98" ca="1">SUM(IF((MC_Dispositivo!$B$53:$B$189=$C98)*(MC_Dispositivo!$F$36:$BE$36=$BS$1)*(MC_Dispositivo!$F$43:$BE$43=L$1),MC_Dispositivo!$F$53:$BE$189))</f>
        <v>4</v>
      </c>
      <c r="M98" s="357" cm="1">
        <f t="array" aca="1" ref="M98" ca="1">SUM(IF((MC_Dispositivo!$B$53:$B$189=$C98)*(MC_Dispositivo!$F$36:$BE$36=$BS$1)*(MC_Dispositivo!$F$43:$BE$43=M$1),MC_Dispositivo!$F$53:$BE$189))</f>
        <v>0</v>
      </c>
      <c r="N98" s="357" cm="1">
        <f t="array" aca="1" ref="N98" ca="1">SUM(IF((MC_Dispositivo!$B$53:$B$189=$C98)*(MC_Dispositivo!$F$36:$BE$36=$BS$1)*(MC_Dispositivo!$F$43:$BE$43=N$1),MC_Dispositivo!$F$53:$BE$189))</f>
        <v>0</v>
      </c>
      <c r="O98" s="357" cm="1">
        <f t="array" aca="1" ref="O98" ca="1">SUM(IF((MC_Dispositivo!$B$53:$B$189=$C98)*(MC_Dispositivo!$F$36:$BE$36=$BS$1)*(MC_Dispositivo!$F$43:$BE$43=O$1),MC_Dispositivo!$F$53:$BE$189))</f>
        <v>0</v>
      </c>
      <c r="P98" s="357" cm="1">
        <f t="array" aca="1" ref="P98" ca="1">SUM(IF((MC_Dispositivo!$B$53:$B$189=$C98)*(MC_Dispositivo!$F$36:$BE$36=$BS$1)*(MC_Dispositivo!$F$43:$BE$43=P$1),MC_Dispositivo!$F$53:$BE$189))</f>
        <v>0</v>
      </c>
      <c r="Q98" s="357" cm="1">
        <f t="array" aca="1" ref="Q98" ca="1">SUM(IF((MC_Dispositivo!$B$53:$B$189=$C98)*(MC_Dispositivo!$F$36:$BE$36=$BS$1)*(MC_Dispositivo!$F$43:$BE$43=Q$1),MC_Dispositivo!$F$53:$BE$189))</f>
        <v>0</v>
      </c>
      <c r="R98" s="357" cm="1">
        <f t="array" aca="1" ref="R98" ca="1">SUM(IF((MC_Dispositivo!$B$53:$B$189=$C98)*(MC_Dispositivo!$F$36:$BE$36=$BS$1)*(MC_Dispositivo!$F$43:$BE$43=R$1),MC_Dispositivo!$F$53:$BE$189))</f>
        <v>0</v>
      </c>
      <c r="S98" s="357" cm="1">
        <f t="array" aca="1" ref="S98" ca="1">SUM(IF((MC_Dispositivo!$B$53:$B$189=$C98)*(MC_Dispositivo!$F$36:$BE$36=$BS$1)*(MC_Dispositivo!$F$43:$BE$43=S$1),MC_Dispositivo!$F$53:$BE$189))</f>
        <v>0</v>
      </c>
      <c r="T98" s="357" cm="1">
        <f t="array" aca="1" ref="T98" ca="1">SUM(IF((MC_Dispositivo!$B$53:$B$189=$C98)*(MC_Dispositivo!$F$36:$BE$36=$BS$1)*(MC_Dispositivo!$F$43:$BE$43=T$1),MC_Dispositivo!$F$53:$BE$189))</f>
        <v>0</v>
      </c>
      <c r="U98" s="357" cm="1">
        <f t="array" aca="1" ref="U98" ca="1">SUM(IF((MC_Dispositivo!$B$53:$B$189=$C98)*(MC_Dispositivo!$F$36:$BE$36=$BS$1)*(MC_Dispositivo!$F$43:$BE$43=U$1),MC_Dispositivo!$F$53:$BE$189))</f>
        <v>0</v>
      </c>
      <c r="V98" s="357" cm="1">
        <f t="array" aca="1" ref="V98" ca="1">SUM(IF((MC_Dispositivo!$B$53:$B$189=$C98)*(MC_Dispositivo!$F$36:$BE$36=$BS$1)*(MC_Dispositivo!$F$43:$BE$43=V$1),MC_Dispositivo!$F$53:$BE$189))</f>
        <v>0</v>
      </c>
      <c r="W98" s="357" cm="1">
        <f t="array" aca="1" ref="W98" ca="1">SUM(IF((MC_Dispositivo!$B$53:$B$189=$C98)*(MC_Dispositivo!$F$36:$BE$36=$BS$1)*(MC_Dispositivo!$F$43:$BE$43=W$1),MC_Dispositivo!$F$53:$BE$189))</f>
        <v>0</v>
      </c>
      <c r="X98" s="357" cm="1">
        <f t="array" aca="1" ref="X98" ca="1">SUM(IF((MC_Dispositivo!$B$53:$B$189=$C98)*(MC_Dispositivo!$F$36:$BE$36=$BS$1)*(MC_Dispositivo!$F$43:$BE$43=X$1),MC_Dispositivo!$F$53:$BE$189))</f>
        <v>0</v>
      </c>
      <c r="Y98" s="357" cm="1">
        <f t="array" aca="1" ref="Y98" ca="1">SUM(IF((MC_Dispositivo!$B$53:$B$189=$C98)*(MC_Dispositivo!$F$36:$BE$36=$BS$1)*(MC_Dispositivo!$F$43:$BE$43=Y$1),MC_Dispositivo!$F$53:$BE$189))</f>
        <v>0</v>
      </c>
      <c r="Z98" s="357" cm="1">
        <f t="array" aca="1" ref="Z98" ca="1">SUM(IF((MC_Dispositivo!$B$53:$B$189=$C98)*(MC_Dispositivo!$F$36:$BE$36=$BS$1)*(MC_Dispositivo!$F$43:$BE$43=Z$1),MC_Dispositivo!$F$53:$BE$189))</f>
        <v>0</v>
      </c>
      <c r="AA98" s="357" cm="1">
        <f t="array" aca="1" ref="AA98" ca="1">SUM(IF((MC_Dispositivo!$B$53:$B$189=$C98)*(MC_Dispositivo!$F$36:$BE$36=$BS$1)*(MC_Dispositivo!$F$43:$BE$43=AA$1),MC_Dispositivo!$F$53:$BE$189))</f>
        <v>0</v>
      </c>
      <c r="AB98" s="357" cm="1">
        <f t="array" aca="1" ref="AB98" ca="1">SUM(IF((MC_Dispositivo!$B$53:$B$189=$C98)*(MC_Dispositivo!$F$36:$BE$36=$BS$1)*(MC_Dispositivo!$F$43:$BE$43=AB$1),MC_Dispositivo!$F$53:$BE$189))</f>
        <v>0</v>
      </c>
      <c r="AC98" s="357" cm="1">
        <f t="array" aca="1" ref="AC98" ca="1">SUM(IF((MC_Dispositivo!$B$53:$B$189=$C98)*(MC_Dispositivo!$F$36:$BE$36=$BS$1)*(MC_Dispositivo!$F$43:$BE$43=AC$1),MC_Dispositivo!$F$53:$BE$189))</f>
        <v>0</v>
      </c>
      <c r="AD98" s="357" cm="1">
        <f t="array" aca="1" ref="AD98" ca="1">SUM(IF((MC_Dispositivo!$B$53:$B$189=$C98)*(MC_Dispositivo!$F$36:$BE$36=$BS$1)*(MC_Dispositivo!$F$43:$BE$43=AD$1),MC_Dispositivo!$F$53:$BE$189))</f>
        <v>0</v>
      </c>
      <c r="AE98" s="357" cm="1">
        <f t="array" aca="1" ref="AE98" ca="1">SUM(IF((MC_Dispositivo!$B$53:$B$189=$C98)*(MC_Dispositivo!$F$36:$BE$36=$BS$1)*(MC_Dispositivo!$F$43:$BE$43=AE$1),MC_Dispositivo!$F$53:$BE$189))</f>
        <v>0</v>
      </c>
      <c r="AF98" s="357" cm="1">
        <f t="array" aca="1" ref="AF98" ca="1">SUM(IF((MC_Dispositivo!$B$53:$B$189=$C98)*(MC_Dispositivo!$F$36:$BE$36=$BS$1)*(MC_Dispositivo!$F$43:$BE$43=AF$1),MC_Dispositivo!$F$53:$BE$189))</f>
        <v>0</v>
      </c>
      <c r="AG98" s="357" cm="1">
        <f t="array" aca="1" ref="AG98" ca="1">SUM(IF((MC_Dispositivo!$B$53:$B$189=$C98)*(MC_Dispositivo!$F$36:$BE$36=$BS$1)*(MC_Dispositivo!$F$43:$BE$43=AG$1),MC_Dispositivo!$F$53:$BE$189))</f>
        <v>0</v>
      </c>
      <c r="AH98" s="357" cm="1">
        <f t="array" aca="1" ref="AH98" ca="1">SUM(IF((MC_Dispositivo!$B$53:$B$189=$C98)*(MC_Dispositivo!$F$36:$BE$36=$BS$1)*(MC_Dispositivo!$F$43:$BE$43=AH$1),MC_Dispositivo!$F$53:$BE$189))</f>
        <v>0</v>
      </c>
      <c r="AI98" s="357" cm="1">
        <f t="array" aca="1" ref="AI98" ca="1">SUM(IF((MC_Dispositivo!$B$53:$B$189=$C98)*(MC_Dispositivo!$F$36:$BE$36=$BS$1)*(MC_Dispositivo!$F$43:$BE$43=AI$1),MC_Dispositivo!$F$53:$BE$189))</f>
        <v>0</v>
      </c>
      <c r="AJ98" s="357" cm="1">
        <f t="array" aca="1" ref="AJ98" ca="1">SUM(IF((MC_Dispositivo!$B$53:$B$189=$C98)*(MC_Dispositivo!$F$36:$BE$36=$BS$1)*(MC_Dispositivo!$F$43:$BE$43=AJ$1),MC_Dispositivo!$F$53:$BE$189))</f>
        <v>0</v>
      </c>
      <c r="AK98" s="358">
        <f ca="1">IF(A98="","",INDEX([10]TPU!$G:$G,MATCH($A98,[10]TPU!$A:$A,0)))</f>
        <v>491.06</v>
      </c>
      <c r="AL98" s="359">
        <f t="shared" ca="1" si="34"/>
        <v>0</v>
      </c>
      <c r="AM98" s="359">
        <f t="shared" ca="1" si="34"/>
        <v>0</v>
      </c>
      <c r="AN98" s="359">
        <f t="shared" ca="1" si="34"/>
        <v>5892.72</v>
      </c>
      <c r="AO98" s="359">
        <f t="shared" ca="1" si="34"/>
        <v>1964.24</v>
      </c>
      <c r="AP98" s="359">
        <f t="shared" ca="1" si="34"/>
        <v>3928.48</v>
      </c>
      <c r="AQ98" s="359">
        <f t="shared" ca="1" si="34"/>
        <v>1964.24</v>
      </c>
      <c r="AR98" s="359">
        <f t="shared" ca="1" si="34"/>
        <v>0</v>
      </c>
      <c r="AS98" s="359">
        <f t="shared" ca="1" si="34"/>
        <v>0</v>
      </c>
      <c r="AT98" s="359">
        <f t="shared" ca="1" si="34"/>
        <v>0</v>
      </c>
      <c r="AU98" s="359">
        <f t="shared" ca="1" si="34"/>
        <v>0</v>
      </c>
      <c r="AV98" s="359">
        <f t="shared" ca="1" si="35"/>
        <v>0</v>
      </c>
      <c r="AW98" s="359">
        <f t="shared" ca="1" si="35"/>
        <v>0</v>
      </c>
      <c r="AX98" s="359">
        <f t="shared" ca="1" si="35"/>
        <v>0</v>
      </c>
      <c r="AY98" s="359">
        <f t="shared" ca="1" si="35"/>
        <v>0</v>
      </c>
      <c r="AZ98" s="359">
        <f t="shared" ca="1" si="35"/>
        <v>0</v>
      </c>
      <c r="BA98" s="359">
        <f t="shared" ca="1" si="35"/>
        <v>0</v>
      </c>
      <c r="BB98" s="359">
        <f t="shared" ca="1" si="35"/>
        <v>0</v>
      </c>
      <c r="BC98" s="359">
        <f t="shared" ca="1" si="35"/>
        <v>0</v>
      </c>
      <c r="BD98" s="359">
        <f t="shared" ca="1" si="35"/>
        <v>0</v>
      </c>
      <c r="BE98" s="359">
        <f t="shared" ca="1" si="35"/>
        <v>0</v>
      </c>
      <c r="BF98" s="359">
        <f t="shared" ca="1" si="36"/>
        <v>0</v>
      </c>
      <c r="BG98" s="359">
        <f t="shared" ca="1" si="36"/>
        <v>0</v>
      </c>
      <c r="BH98" s="359">
        <f t="shared" ca="1" si="36"/>
        <v>0</v>
      </c>
      <c r="BI98" s="359">
        <f t="shared" ca="1" si="36"/>
        <v>0</v>
      </c>
      <c r="BJ98" s="359">
        <f t="shared" ca="1" si="36"/>
        <v>0</v>
      </c>
      <c r="BK98" s="359">
        <f t="shared" ca="1" si="36"/>
        <v>0</v>
      </c>
      <c r="BL98" s="359">
        <f t="shared" ca="1" si="36"/>
        <v>0</v>
      </c>
      <c r="BM98" s="359">
        <f t="shared" ca="1" si="36"/>
        <v>0</v>
      </c>
      <c r="BN98" s="359">
        <f t="shared" ca="1" si="36"/>
        <v>0</v>
      </c>
      <c r="BO98" s="359">
        <f t="shared" ca="1" si="36"/>
        <v>0</v>
      </c>
      <c r="BP98" s="358">
        <f t="shared" ca="1" si="37"/>
        <v>13749.68</v>
      </c>
      <c r="BQ98" s="206"/>
      <c r="BR98" s="234" t="str">
        <f t="shared" si="21"/>
        <v/>
      </c>
    </row>
    <row r="99" spans="1:75" ht="20.100000000000001" customHeight="1" outlineLevel="1" x14ac:dyDescent="0.2">
      <c r="A99" s="354">
        <f ca="1">INDEX(MC_Dispositivo!B:E,MATCH('Quantitativo_MG-262'!C99,MC_Dispositivo!B:B,0),2)</f>
        <v>3713902</v>
      </c>
      <c r="B99" s="354" t="str">
        <f ca="1">INDEX([10]TPU!$B:$B,MATCH($A99,[10]TPU!$A:$A,0))</f>
        <v>SICRO</v>
      </c>
      <c r="C99" s="354" t="s">
        <v>169</v>
      </c>
      <c r="D99" s="355" t="str">
        <f ca="1">INDEX(MC_Dispositivo!B:E,MATCH('Quantitativo_MG-262'!C99,MC_Dispositivo!B:B,0),3)</f>
        <v>Terminal absorvedor de energia de abertura com nível de contenção TL3 para defensa metálica - fornecimento e implantação</v>
      </c>
      <c r="E99" s="354" t="str">
        <f ca="1">INDEX(MC_Dispositivo!B:E,MATCH('Quantitativo_MG-262'!C99,MC_Dispositivo!B:B,0),4)</f>
        <v>un</v>
      </c>
      <c r="F99" s="356" cm="1">
        <f t="array" aca="1" ref="F99" ca="1">IF($BS$1="Todos",SUM(IF(($BS$1="todos")*(MC_Dispositivo!$B$54:$B$212=$C99),MC_Dispositivo!$F$54:$BE$212)),SUM(IF((MC_Dispositivo!$F$36:$BE$36=$BS$1)*(MC_Dispositivo!$B$54:$B$212=$C99),MC_Dispositivo!$F$54:$BE$212)))</f>
        <v>28</v>
      </c>
      <c r="G99" s="357" cm="1">
        <f t="array" aca="1" ref="G99" ca="1">SUM(IF((MC_Dispositivo!$B$53:$B$189=$C99)*(MC_Dispositivo!$F$36:$BE$36=$BS$1)*(MC_Dispositivo!$F$43:$BE$43=G$1),MC_Dispositivo!$F$53:$BE$189))</f>
        <v>0</v>
      </c>
      <c r="H99" s="357" cm="1">
        <f t="array" aca="1" ref="H99" ca="1">SUM(IF((MC_Dispositivo!$B$53:$B$189=$C99)*(MC_Dispositivo!$F$36:$BE$36=$BS$1)*(MC_Dispositivo!$F$43:$BE$43=H$1),MC_Dispositivo!$F$53:$BE$189))</f>
        <v>0</v>
      </c>
      <c r="I99" s="357" cm="1">
        <f t="array" aca="1" ref="I99" ca="1">SUM(IF((MC_Dispositivo!$B$53:$B$189=$C99)*(MC_Dispositivo!$F$36:$BE$36=$BS$1)*(MC_Dispositivo!$F$43:$BE$43=I$1),MC_Dispositivo!$F$53:$BE$189))</f>
        <v>12</v>
      </c>
      <c r="J99" s="357" cm="1">
        <f t="array" aca="1" ref="J99" ca="1">SUM(IF((MC_Dispositivo!$B$53:$B$189=$C99)*(MC_Dispositivo!$F$36:$BE$36=$BS$1)*(MC_Dispositivo!$F$43:$BE$43=J$1),MC_Dispositivo!$F$53:$BE$189))</f>
        <v>4</v>
      </c>
      <c r="K99" s="357" cm="1">
        <f t="array" aca="1" ref="K99" ca="1">SUM(IF((MC_Dispositivo!$B$53:$B$189=$C99)*(MC_Dispositivo!$F$36:$BE$36=$BS$1)*(MC_Dispositivo!$F$43:$BE$43=K$1),MC_Dispositivo!$F$53:$BE$189))</f>
        <v>8</v>
      </c>
      <c r="L99" s="357" cm="1">
        <f t="array" aca="1" ref="L99" ca="1">SUM(IF((MC_Dispositivo!$B$53:$B$189=$C99)*(MC_Dispositivo!$F$36:$BE$36=$BS$1)*(MC_Dispositivo!$F$43:$BE$43=L$1),MC_Dispositivo!$F$53:$BE$189))</f>
        <v>4</v>
      </c>
      <c r="M99" s="357" cm="1">
        <f t="array" aca="1" ref="M99" ca="1">SUM(IF((MC_Dispositivo!$B$53:$B$189=$C99)*(MC_Dispositivo!$F$36:$BE$36=$BS$1)*(MC_Dispositivo!$F$43:$BE$43=M$1),MC_Dispositivo!$F$53:$BE$189))</f>
        <v>0</v>
      </c>
      <c r="N99" s="357" cm="1">
        <f t="array" aca="1" ref="N99" ca="1">SUM(IF((MC_Dispositivo!$B$53:$B$189=$C99)*(MC_Dispositivo!$F$36:$BE$36=$BS$1)*(MC_Dispositivo!$F$43:$BE$43=N$1),MC_Dispositivo!$F$53:$BE$189))</f>
        <v>0</v>
      </c>
      <c r="O99" s="357" cm="1">
        <f t="array" aca="1" ref="O99" ca="1">SUM(IF((MC_Dispositivo!$B$53:$B$189=$C99)*(MC_Dispositivo!$F$36:$BE$36=$BS$1)*(MC_Dispositivo!$F$43:$BE$43=O$1),MC_Dispositivo!$F$53:$BE$189))</f>
        <v>0</v>
      </c>
      <c r="P99" s="357" cm="1">
        <f t="array" aca="1" ref="P99" ca="1">SUM(IF((MC_Dispositivo!$B$53:$B$189=$C99)*(MC_Dispositivo!$F$36:$BE$36=$BS$1)*(MC_Dispositivo!$F$43:$BE$43=P$1),MC_Dispositivo!$F$53:$BE$189))</f>
        <v>0</v>
      </c>
      <c r="Q99" s="357" cm="1">
        <f t="array" aca="1" ref="Q99" ca="1">SUM(IF((MC_Dispositivo!$B$53:$B$189=$C99)*(MC_Dispositivo!$F$36:$BE$36=$BS$1)*(MC_Dispositivo!$F$43:$BE$43=Q$1),MC_Dispositivo!$F$53:$BE$189))</f>
        <v>0</v>
      </c>
      <c r="R99" s="357" cm="1">
        <f t="array" aca="1" ref="R99" ca="1">SUM(IF((MC_Dispositivo!$B$53:$B$189=$C99)*(MC_Dispositivo!$F$36:$BE$36=$BS$1)*(MC_Dispositivo!$F$43:$BE$43=R$1),MC_Dispositivo!$F$53:$BE$189))</f>
        <v>0</v>
      </c>
      <c r="S99" s="357" cm="1">
        <f t="array" aca="1" ref="S99" ca="1">SUM(IF((MC_Dispositivo!$B$53:$B$189=$C99)*(MC_Dispositivo!$F$36:$BE$36=$BS$1)*(MC_Dispositivo!$F$43:$BE$43=S$1),MC_Dispositivo!$F$53:$BE$189))</f>
        <v>0</v>
      </c>
      <c r="T99" s="357" cm="1">
        <f t="array" aca="1" ref="T99" ca="1">SUM(IF((MC_Dispositivo!$B$53:$B$189=$C99)*(MC_Dispositivo!$F$36:$BE$36=$BS$1)*(MC_Dispositivo!$F$43:$BE$43=T$1),MC_Dispositivo!$F$53:$BE$189))</f>
        <v>0</v>
      </c>
      <c r="U99" s="357" cm="1">
        <f t="array" aca="1" ref="U99" ca="1">SUM(IF((MC_Dispositivo!$B$53:$B$189=$C99)*(MC_Dispositivo!$F$36:$BE$36=$BS$1)*(MC_Dispositivo!$F$43:$BE$43=U$1),MC_Dispositivo!$F$53:$BE$189))</f>
        <v>0</v>
      </c>
      <c r="V99" s="357" cm="1">
        <f t="array" aca="1" ref="V99" ca="1">SUM(IF((MC_Dispositivo!$B$53:$B$189=$C99)*(MC_Dispositivo!$F$36:$BE$36=$BS$1)*(MC_Dispositivo!$F$43:$BE$43=V$1),MC_Dispositivo!$F$53:$BE$189))</f>
        <v>0</v>
      </c>
      <c r="W99" s="357" cm="1">
        <f t="array" aca="1" ref="W99" ca="1">SUM(IF((MC_Dispositivo!$B$53:$B$189=$C99)*(MC_Dispositivo!$F$36:$BE$36=$BS$1)*(MC_Dispositivo!$F$43:$BE$43=W$1),MC_Dispositivo!$F$53:$BE$189))</f>
        <v>0</v>
      </c>
      <c r="X99" s="357" cm="1">
        <f t="array" aca="1" ref="X99" ca="1">SUM(IF((MC_Dispositivo!$B$53:$B$189=$C99)*(MC_Dispositivo!$F$36:$BE$36=$BS$1)*(MC_Dispositivo!$F$43:$BE$43=X$1),MC_Dispositivo!$F$53:$BE$189))</f>
        <v>0</v>
      </c>
      <c r="Y99" s="357" cm="1">
        <f t="array" aca="1" ref="Y99" ca="1">SUM(IF((MC_Dispositivo!$B$53:$B$189=$C99)*(MC_Dispositivo!$F$36:$BE$36=$BS$1)*(MC_Dispositivo!$F$43:$BE$43=Y$1),MC_Dispositivo!$F$53:$BE$189))</f>
        <v>0</v>
      </c>
      <c r="Z99" s="357" cm="1">
        <f t="array" aca="1" ref="Z99" ca="1">SUM(IF((MC_Dispositivo!$B$53:$B$189=$C99)*(MC_Dispositivo!$F$36:$BE$36=$BS$1)*(MC_Dispositivo!$F$43:$BE$43=Z$1),MC_Dispositivo!$F$53:$BE$189))</f>
        <v>0</v>
      </c>
      <c r="AA99" s="357" cm="1">
        <f t="array" aca="1" ref="AA99" ca="1">SUM(IF((MC_Dispositivo!$B$53:$B$189=$C99)*(MC_Dispositivo!$F$36:$BE$36=$BS$1)*(MC_Dispositivo!$F$43:$BE$43=AA$1),MC_Dispositivo!$F$53:$BE$189))</f>
        <v>0</v>
      </c>
      <c r="AB99" s="357" cm="1">
        <f t="array" aca="1" ref="AB99" ca="1">SUM(IF((MC_Dispositivo!$B$53:$B$189=$C99)*(MC_Dispositivo!$F$36:$BE$36=$BS$1)*(MC_Dispositivo!$F$43:$BE$43=AB$1),MC_Dispositivo!$F$53:$BE$189))</f>
        <v>0</v>
      </c>
      <c r="AC99" s="357" cm="1">
        <f t="array" aca="1" ref="AC99" ca="1">SUM(IF((MC_Dispositivo!$B$53:$B$189=$C99)*(MC_Dispositivo!$F$36:$BE$36=$BS$1)*(MC_Dispositivo!$F$43:$BE$43=AC$1),MC_Dispositivo!$F$53:$BE$189))</f>
        <v>0</v>
      </c>
      <c r="AD99" s="357" cm="1">
        <f t="array" aca="1" ref="AD99" ca="1">SUM(IF((MC_Dispositivo!$B$53:$B$189=$C99)*(MC_Dispositivo!$F$36:$BE$36=$BS$1)*(MC_Dispositivo!$F$43:$BE$43=AD$1),MC_Dispositivo!$F$53:$BE$189))</f>
        <v>0</v>
      </c>
      <c r="AE99" s="357" cm="1">
        <f t="array" aca="1" ref="AE99" ca="1">SUM(IF((MC_Dispositivo!$B$53:$B$189=$C99)*(MC_Dispositivo!$F$36:$BE$36=$BS$1)*(MC_Dispositivo!$F$43:$BE$43=AE$1),MC_Dispositivo!$F$53:$BE$189))</f>
        <v>0</v>
      </c>
      <c r="AF99" s="357" cm="1">
        <f t="array" aca="1" ref="AF99" ca="1">SUM(IF((MC_Dispositivo!$B$53:$B$189=$C99)*(MC_Dispositivo!$F$36:$BE$36=$BS$1)*(MC_Dispositivo!$F$43:$BE$43=AF$1),MC_Dispositivo!$F$53:$BE$189))</f>
        <v>0</v>
      </c>
      <c r="AG99" s="357" cm="1">
        <f t="array" aca="1" ref="AG99" ca="1">SUM(IF((MC_Dispositivo!$B$53:$B$189=$C99)*(MC_Dispositivo!$F$36:$BE$36=$BS$1)*(MC_Dispositivo!$F$43:$BE$43=AG$1),MC_Dispositivo!$F$53:$BE$189))</f>
        <v>0</v>
      </c>
      <c r="AH99" s="357" cm="1">
        <f t="array" aca="1" ref="AH99" ca="1">SUM(IF((MC_Dispositivo!$B$53:$B$189=$C99)*(MC_Dispositivo!$F$36:$BE$36=$BS$1)*(MC_Dispositivo!$F$43:$BE$43=AH$1),MC_Dispositivo!$F$53:$BE$189))</f>
        <v>0</v>
      </c>
      <c r="AI99" s="357" cm="1">
        <f t="array" aca="1" ref="AI99" ca="1">SUM(IF((MC_Dispositivo!$B$53:$B$189=$C99)*(MC_Dispositivo!$F$36:$BE$36=$BS$1)*(MC_Dispositivo!$F$43:$BE$43=AI$1),MC_Dispositivo!$F$53:$BE$189))</f>
        <v>0</v>
      </c>
      <c r="AJ99" s="357" cm="1">
        <f t="array" aca="1" ref="AJ99" ca="1">SUM(IF((MC_Dispositivo!$B$53:$B$189=$C99)*(MC_Dispositivo!$F$36:$BE$36=$BS$1)*(MC_Dispositivo!$F$43:$BE$43=AJ$1),MC_Dispositivo!$F$53:$BE$189))</f>
        <v>0</v>
      </c>
      <c r="AK99" s="358">
        <f ca="1">IF(A99="","",INDEX([10]TPU!$G:$G,MATCH($A99,[10]TPU!$A:$A,0)))</f>
        <v>58766.64</v>
      </c>
      <c r="AL99" s="359">
        <f t="shared" ca="1" si="34"/>
        <v>0</v>
      </c>
      <c r="AM99" s="359">
        <f t="shared" ca="1" si="34"/>
        <v>0</v>
      </c>
      <c r="AN99" s="359">
        <f t="shared" ca="1" si="34"/>
        <v>705199.67999999993</v>
      </c>
      <c r="AO99" s="359">
        <f t="shared" ca="1" si="34"/>
        <v>235066.56</v>
      </c>
      <c r="AP99" s="359">
        <f t="shared" ca="1" si="34"/>
        <v>470133.12</v>
      </c>
      <c r="AQ99" s="359">
        <f t="shared" ca="1" si="34"/>
        <v>235066.56</v>
      </c>
      <c r="AR99" s="359">
        <f t="shared" ca="1" si="34"/>
        <v>0</v>
      </c>
      <c r="AS99" s="359">
        <f t="shared" ca="1" si="34"/>
        <v>0</v>
      </c>
      <c r="AT99" s="359">
        <f t="shared" ca="1" si="34"/>
        <v>0</v>
      </c>
      <c r="AU99" s="359">
        <f t="shared" ca="1" si="34"/>
        <v>0</v>
      </c>
      <c r="AV99" s="359">
        <f t="shared" ca="1" si="35"/>
        <v>0</v>
      </c>
      <c r="AW99" s="359">
        <f t="shared" ca="1" si="35"/>
        <v>0</v>
      </c>
      <c r="AX99" s="359">
        <f t="shared" ca="1" si="35"/>
        <v>0</v>
      </c>
      <c r="AY99" s="359">
        <f t="shared" ca="1" si="35"/>
        <v>0</v>
      </c>
      <c r="AZ99" s="359">
        <f t="shared" ca="1" si="35"/>
        <v>0</v>
      </c>
      <c r="BA99" s="359">
        <f t="shared" ca="1" si="35"/>
        <v>0</v>
      </c>
      <c r="BB99" s="359">
        <f t="shared" ca="1" si="35"/>
        <v>0</v>
      </c>
      <c r="BC99" s="359">
        <f t="shared" ca="1" si="35"/>
        <v>0</v>
      </c>
      <c r="BD99" s="359">
        <f t="shared" ca="1" si="35"/>
        <v>0</v>
      </c>
      <c r="BE99" s="359">
        <f t="shared" ca="1" si="35"/>
        <v>0</v>
      </c>
      <c r="BF99" s="359">
        <f t="shared" ca="1" si="36"/>
        <v>0</v>
      </c>
      <c r="BG99" s="359">
        <f t="shared" ca="1" si="36"/>
        <v>0</v>
      </c>
      <c r="BH99" s="359">
        <f t="shared" ca="1" si="36"/>
        <v>0</v>
      </c>
      <c r="BI99" s="359">
        <f t="shared" ca="1" si="36"/>
        <v>0</v>
      </c>
      <c r="BJ99" s="359">
        <f t="shared" ca="1" si="36"/>
        <v>0</v>
      </c>
      <c r="BK99" s="359">
        <f t="shared" ca="1" si="36"/>
        <v>0</v>
      </c>
      <c r="BL99" s="359">
        <f t="shared" ca="1" si="36"/>
        <v>0</v>
      </c>
      <c r="BM99" s="359">
        <f t="shared" ca="1" si="36"/>
        <v>0</v>
      </c>
      <c r="BN99" s="359">
        <f t="shared" ca="1" si="36"/>
        <v>0</v>
      </c>
      <c r="BO99" s="359">
        <f t="shared" ca="1" si="36"/>
        <v>0</v>
      </c>
      <c r="BP99" s="358">
        <f t="shared" ca="1" si="37"/>
        <v>1645465.92</v>
      </c>
      <c r="BQ99" s="206"/>
      <c r="BR99" s="234" t="str">
        <f t="shared" si="21"/>
        <v/>
      </c>
    </row>
    <row r="100" spans="1:75" ht="20.100000000000001" customHeight="1" outlineLevel="1" x14ac:dyDescent="0.2">
      <c r="A100" s="354">
        <f ca="1">INDEX(MC_Dispositivo!B:E,MATCH('Quantitativo_MG-262'!C100,MC_Dispositivo!B:B,0),2)</f>
        <v>3713904</v>
      </c>
      <c r="B100" s="354" t="str">
        <f ca="1">INDEX([10]TPU!$B:$B,MATCH($A100,[10]TPU!$A:$A,0))</f>
        <v>SICRO</v>
      </c>
      <c r="C100" s="354" t="s">
        <v>170</v>
      </c>
      <c r="D100" s="355" t="str">
        <f ca="1">INDEX(MC_Dispositivo!B:E,MATCH('Quantitativo_MG-262'!C100,MC_Dispositivo!B:B,0),3)</f>
        <v>Barreira simples de concreto, armada, pré-moldada (perfil New Jersey) - L &gt; 3,00 m e H = 1.070 mm</v>
      </c>
      <c r="E100" s="354" t="str">
        <f ca="1">INDEX(MC_Dispositivo!B:E,MATCH('Quantitativo_MG-262'!C100,MC_Dispositivo!B:B,0),4)</f>
        <v>m</v>
      </c>
      <c r="F100" s="356" cm="1">
        <f t="array" aca="1" ref="F100" ca="1">IF($BS$1="Todos",SUM(IF(($BS$1="todos")*(MC_Dispositivo!$B$54:$B$212=$C100),MC_Dispositivo!$F$54:$BE$212)),SUM(IF((MC_Dispositivo!$F$36:$BE$36=$BS$1)*(MC_Dispositivo!$B$54:$B$212=$C100),MC_Dispositivo!$F$54:$BE$212)))</f>
        <v>0</v>
      </c>
      <c r="G100" s="357" cm="1">
        <f t="array" aca="1" ref="G100" ca="1">SUM(IF((MC_Dispositivo!$B$53:$B$189=$C100)*(MC_Dispositivo!$F$36:$BE$36=$BS$1)*(MC_Dispositivo!$F$43:$BE$43=G$1),MC_Dispositivo!$F$53:$BE$189))</f>
        <v>0</v>
      </c>
      <c r="H100" s="357" cm="1">
        <f t="array" aca="1" ref="H100" ca="1">SUM(IF((MC_Dispositivo!$B$53:$B$189=$C100)*(MC_Dispositivo!$F$36:$BE$36=$BS$1)*(MC_Dispositivo!$F$43:$BE$43=H$1),MC_Dispositivo!$F$53:$BE$189))</f>
        <v>0</v>
      </c>
      <c r="I100" s="357" cm="1">
        <f t="array" aca="1" ref="I100" ca="1">SUM(IF((MC_Dispositivo!$B$53:$B$189=$C100)*(MC_Dispositivo!$F$36:$BE$36=$BS$1)*(MC_Dispositivo!$F$43:$BE$43=I$1),MC_Dispositivo!$F$53:$BE$189))</f>
        <v>0</v>
      </c>
      <c r="J100" s="357" cm="1">
        <f t="array" aca="1" ref="J100" ca="1">SUM(IF((MC_Dispositivo!$B$53:$B$189=$C100)*(MC_Dispositivo!$F$36:$BE$36=$BS$1)*(MC_Dispositivo!$F$43:$BE$43=J$1),MC_Dispositivo!$F$53:$BE$189))</f>
        <v>0</v>
      </c>
      <c r="K100" s="357" cm="1">
        <f t="array" aca="1" ref="K100" ca="1">SUM(IF((MC_Dispositivo!$B$53:$B$189=$C100)*(MC_Dispositivo!$F$36:$BE$36=$BS$1)*(MC_Dispositivo!$F$43:$BE$43=K$1),MC_Dispositivo!$F$53:$BE$189))</f>
        <v>0</v>
      </c>
      <c r="L100" s="357" cm="1">
        <f t="array" aca="1" ref="L100" ca="1">SUM(IF((MC_Dispositivo!$B$53:$B$189=$C100)*(MC_Dispositivo!$F$36:$BE$36=$BS$1)*(MC_Dispositivo!$F$43:$BE$43=L$1),MC_Dispositivo!$F$53:$BE$189))</f>
        <v>0</v>
      </c>
      <c r="M100" s="357" cm="1">
        <f t="array" aca="1" ref="M100" ca="1">SUM(IF((MC_Dispositivo!$B$53:$B$189=$C100)*(MC_Dispositivo!$F$36:$BE$36=$BS$1)*(MC_Dispositivo!$F$43:$BE$43=M$1),MC_Dispositivo!$F$53:$BE$189))</f>
        <v>0</v>
      </c>
      <c r="N100" s="357" cm="1">
        <f t="array" aca="1" ref="N100" ca="1">SUM(IF((MC_Dispositivo!$B$53:$B$189=$C100)*(MC_Dispositivo!$F$36:$BE$36=$BS$1)*(MC_Dispositivo!$F$43:$BE$43=N$1),MC_Dispositivo!$F$53:$BE$189))</f>
        <v>0</v>
      </c>
      <c r="O100" s="357" cm="1">
        <f t="array" aca="1" ref="O100" ca="1">SUM(IF((MC_Dispositivo!$B$53:$B$189=$C100)*(MC_Dispositivo!$F$36:$BE$36=$BS$1)*(MC_Dispositivo!$F$43:$BE$43=O$1),MC_Dispositivo!$F$53:$BE$189))</f>
        <v>0</v>
      </c>
      <c r="P100" s="357" cm="1">
        <f t="array" aca="1" ref="P100" ca="1">SUM(IF((MC_Dispositivo!$B$53:$B$189=$C100)*(MC_Dispositivo!$F$36:$BE$36=$BS$1)*(MC_Dispositivo!$F$43:$BE$43=P$1),MC_Dispositivo!$F$53:$BE$189))</f>
        <v>0</v>
      </c>
      <c r="Q100" s="357" cm="1">
        <f t="array" aca="1" ref="Q100" ca="1">SUM(IF((MC_Dispositivo!$B$53:$B$189=$C100)*(MC_Dispositivo!$F$36:$BE$36=$BS$1)*(MC_Dispositivo!$F$43:$BE$43=Q$1),MC_Dispositivo!$F$53:$BE$189))</f>
        <v>0</v>
      </c>
      <c r="R100" s="357" cm="1">
        <f t="array" aca="1" ref="R100" ca="1">SUM(IF((MC_Dispositivo!$B$53:$B$189=$C100)*(MC_Dispositivo!$F$36:$BE$36=$BS$1)*(MC_Dispositivo!$F$43:$BE$43=R$1),MC_Dispositivo!$F$53:$BE$189))</f>
        <v>0</v>
      </c>
      <c r="S100" s="357" cm="1">
        <f t="array" aca="1" ref="S100" ca="1">SUM(IF((MC_Dispositivo!$B$53:$B$189=$C100)*(MC_Dispositivo!$F$36:$BE$36=$BS$1)*(MC_Dispositivo!$F$43:$BE$43=S$1),MC_Dispositivo!$F$53:$BE$189))</f>
        <v>0</v>
      </c>
      <c r="T100" s="357" cm="1">
        <f t="array" aca="1" ref="T100" ca="1">SUM(IF((MC_Dispositivo!$B$53:$B$189=$C100)*(MC_Dispositivo!$F$36:$BE$36=$BS$1)*(MC_Dispositivo!$F$43:$BE$43=T$1),MC_Dispositivo!$F$53:$BE$189))</f>
        <v>0</v>
      </c>
      <c r="U100" s="357" cm="1">
        <f t="array" aca="1" ref="U100" ca="1">SUM(IF((MC_Dispositivo!$B$53:$B$189=$C100)*(MC_Dispositivo!$F$36:$BE$36=$BS$1)*(MC_Dispositivo!$F$43:$BE$43=U$1),MC_Dispositivo!$F$53:$BE$189))</f>
        <v>0</v>
      </c>
      <c r="V100" s="357" cm="1">
        <f t="array" aca="1" ref="V100" ca="1">SUM(IF((MC_Dispositivo!$B$53:$B$189=$C100)*(MC_Dispositivo!$F$36:$BE$36=$BS$1)*(MC_Dispositivo!$F$43:$BE$43=V$1),MC_Dispositivo!$F$53:$BE$189))</f>
        <v>0</v>
      </c>
      <c r="W100" s="357" cm="1">
        <f t="array" aca="1" ref="W100" ca="1">SUM(IF((MC_Dispositivo!$B$53:$B$189=$C100)*(MC_Dispositivo!$F$36:$BE$36=$BS$1)*(MC_Dispositivo!$F$43:$BE$43=W$1),MC_Dispositivo!$F$53:$BE$189))</f>
        <v>0</v>
      </c>
      <c r="X100" s="357" cm="1">
        <f t="array" aca="1" ref="X100" ca="1">SUM(IF((MC_Dispositivo!$B$53:$B$189=$C100)*(MC_Dispositivo!$F$36:$BE$36=$BS$1)*(MC_Dispositivo!$F$43:$BE$43=X$1),MC_Dispositivo!$F$53:$BE$189))</f>
        <v>0</v>
      </c>
      <c r="Y100" s="357" cm="1">
        <f t="array" aca="1" ref="Y100" ca="1">SUM(IF((MC_Dispositivo!$B$53:$B$189=$C100)*(MC_Dispositivo!$F$36:$BE$36=$BS$1)*(MC_Dispositivo!$F$43:$BE$43=Y$1),MC_Dispositivo!$F$53:$BE$189))</f>
        <v>0</v>
      </c>
      <c r="Z100" s="357" cm="1">
        <f t="array" aca="1" ref="Z100" ca="1">SUM(IF((MC_Dispositivo!$B$53:$B$189=$C100)*(MC_Dispositivo!$F$36:$BE$36=$BS$1)*(MC_Dispositivo!$F$43:$BE$43=Z$1),MC_Dispositivo!$F$53:$BE$189))</f>
        <v>0</v>
      </c>
      <c r="AA100" s="357" cm="1">
        <f t="array" aca="1" ref="AA100" ca="1">SUM(IF((MC_Dispositivo!$B$53:$B$189=$C100)*(MC_Dispositivo!$F$36:$BE$36=$BS$1)*(MC_Dispositivo!$F$43:$BE$43=AA$1),MC_Dispositivo!$F$53:$BE$189))</f>
        <v>0</v>
      </c>
      <c r="AB100" s="357" cm="1">
        <f t="array" aca="1" ref="AB100" ca="1">SUM(IF((MC_Dispositivo!$B$53:$B$189=$C100)*(MC_Dispositivo!$F$36:$BE$36=$BS$1)*(MC_Dispositivo!$F$43:$BE$43=AB$1),MC_Dispositivo!$F$53:$BE$189))</f>
        <v>0</v>
      </c>
      <c r="AC100" s="357" cm="1">
        <f t="array" aca="1" ref="AC100" ca="1">SUM(IF((MC_Dispositivo!$B$53:$B$189=$C100)*(MC_Dispositivo!$F$36:$BE$36=$BS$1)*(MC_Dispositivo!$F$43:$BE$43=AC$1),MC_Dispositivo!$F$53:$BE$189))</f>
        <v>0</v>
      </c>
      <c r="AD100" s="357" cm="1">
        <f t="array" aca="1" ref="AD100" ca="1">SUM(IF((MC_Dispositivo!$B$53:$B$189=$C100)*(MC_Dispositivo!$F$36:$BE$36=$BS$1)*(MC_Dispositivo!$F$43:$BE$43=AD$1),MC_Dispositivo!$F$53:$BE$189))</f>
        <v>0</v>
      </c>
      <c r="AE100" s="357" cm="1">
        <f t="array" aca="1" ref="AE100" ca="1">SUM(IF((MC_Dispositivo!$B$53:$B$189=$C100)*(MC_Dispositivo!$F$36:$BE$36=$BS$1)*(MC_Dispositivo!$F$43:$BE$43=AE$1),MC_Dispositivo!$F$53:$BE$189))</f>
        <v>0</v>
      </c>
      <c r="AF100" s="357" cm="1">
        <f t="array" aca="1" ref="AF100" ca="1">SUM(IF((MC_Dispositivo!$B$53:$B$189=$C100)*(MC_Dispositivo!$F$36:$BE$36=$BS$1)*(MC_Dispositivo!$F$43:$BE$43=AF$1),MC_Dispositivo!$F$53:$BE$189))</f>
        <v>0</v>
      </c>
      <c r="AG100" s="357" cm="1">
        <f t="array" aca="1" ref="AG100" ca="1">SUM(IF((MC_Dispositivo!$B$53:$B$189=$C100)*(MC_Dispositivo!$F$36:$BE$36=$BS$1)*(MC_Dispositivo!$F$43:$BE$43=AG$1),MC_Dispositivo!$F$53:$BE$189))</f>
        <v>0</v>
      </c>
      <c r="AH100" s="357" cm="1">
        <f t="array" aca="1" ref="AH100" ca="1">SUM(IF((MC_Dispositivo!$B$53:$B$189=$C100)*(MC_Dispositivo!$F$36:$BE$36=$BS$1)*(MC_Dispositivo!$F$43:$BE$43=AH$1),MC_Dispositivo!$F$53:$BE$189))</f>
        <v>0</v>
      </c>
      <c r="AI100" s="357" cm="1">
        <f t="array" aca="1" ref="AI100" ca="1">SUM(IF((MC_Dispositivo!$B$53:$B$189=$C100)*(MC_Dispositivo!$F$36:$BE$36=$BS$1)*(MC_Dispositivo!$F$43:$BE$43=AI$1),MC_Dispositivo!$F$53:$BE$189))</f>
        <v>0</v>
      </c>
      <c r="AJ100" s="357" cm="1">
        <f t="array" aca="1" ref="AJ100" ca="1">SUM(IF((MC_Dispositivo!$B$53:$B$189=$C100)*(MC_Dispositivo!$F$36:$BE$36=$BS$1)*(MC_Dispositivo!$F$43:$BE$43=AJ$1),MC_Dispositivo!$F$53:$BE$189))</f>
        <v>0</v>
      </c>
      <c r="AK100" s="358">
        <f ca="1">IF(A100="","",INDEX([10]TPU!$G:$G,MATCH($A100,[10]TPU!$A:$A,0)))</f>
        <v>319.62</v>
      </c>
      <c r="AL100" s="359">
        <f t="shared" ca="1" si="34"/>
        <v>0</v>
      </c>
      <c r="AM100" s="359">
        <f t="shared" ca="1" si="34"/>
        <v>0</v>
      </c>
      <c r="AN100" s="359">
        <f t="shared" ca="1" si="34"/>
        <v>0</v>
      </c>
      <c r="AO100" s="359">
        <f t="shared" ca="1" si="34"/>
        <v>0</v>
      </c>
      <c r="AP100" s="359">
        <f t="shared" ca="1" si="34"/>
        <v>0</v>
      </c>
      <c r="AQ100" s="359">
        <f t="shared" ca="1" si="34"/>
        <v>0</v>
      </c>
      <c r="AR100" s="359">
        <f t="shared" ca="1" si="34"/>
        <v>0</v>
      </c>
      <c r="AS100" s="359">
        <f t="shared" ca="1" si="34"/>
        <v>0</v>
      </c>
      <c r="AT100" s="359">
        <f t="shared" ca="1" si="34"/>
        <v>0</v>
      </c>
      <c r="AU100" s="359">
        <f t="shared" ca="1" si="34"/>
        <v>0</v>
      </c>
      <c r="AV100" s="359">
        <f t="shared" ca="1" si="35"/>
        <v>0</v>
      </c>
      <c r="AW100" s="359">
        <f t="shared" ca="1" si="35"/>
        <v>0</v>
      </c>
      <c r="AX100" s="359">
        <f t="shared" ca="1" si="35"/>
        <v>0</v>
      </c>
      <c r="AY100" s="359">
        <f t="shared" ca="1" si="35"/>
        <v>0</v>
      </c>
      <c r="AZ100" s="359">
        <f t="shared" ca="1" si="35"/>
        <v>0</v>
      </c>
      <c r="BA100" s="359">
        <f t="shared" ca="1" si="35"/>
        <v>0</v>
      </c>
      <c r="BB100" s="359">
        <f t="shared" ca="1" si="35"/>
        <v>0</v>
      </c>
      <c r="BC100" s="359">
        <f t="shared" ca="1" si="35"/>
        <v>0</v>
      </c>
      <c r="BD100" s="359">
        <f t="shared" ca="1" si="35"/>
        <v>0</v>
      </c>
      <c r="BE100" s="359">
        <f t="shared" ca="1" si="35"/>
        <v>0</v>
      </c>
      <c r="BF100" s="359">
        <f t="shared" ca="1" si="36"/>
        <v>0</v>
      </c>
      <c r="BG100" s="359">
        <f t="shared" ca="1" si="36"/>
        <v>0</v>
      </c>
      <c r="BH100" s="359">
        <f t="shared" ca="1" si="36"/>
        <v>0</v>
      </c>
      <c r="BI100" s="359">
        <f t="shared" ca="1" si="36"/>
        <v>0</v>
      </c>
      <c r="BJ100" s="359">
        <f t="shared" ca="1" si="36"/>
        <v>0</v>
      </c>
      <c r="BK100" s="359">
        <f t="shared" ca="1" si="36"/>
        <v>0</v>
      </c>
      <c r="BL100" s="359">
        <f t="shared" ca="1" si="36"/>
        <v>0</v>
      </c>
      <c r="BM100" s="359">
        <f t="shared" ca="1" si="36"/>
        <v>0</v>
      </c>
      <c r="BN100" s="359">
        <f t="shared" ca="1" si="36"/>
        <v>0</v>
      </c>
      <c r="BO100" s="359">
        <f t="shared" ca="1" si="36"/>
        <v>0</v>
      </c>
      <c r="BP100" s="358">
        <f t="shared" ca="1" si="37"/>
        <v>0</v>
      </c>
      <c r="BQ100" s="206"/>
      <c r="BR100" s="234" t="str">
        <f t="shared" si="21"/>
        <v/>
      </c>
    </row>
    <row r="101" spans="1:75" s="204" customFormat="1" ht="20.100000000000001" customHeight="1" outlineLevel="1" x14ac:dyDescent="0.2">
      <c r="A101" s="354">
        <f ca="1">INDEX(MC_Dispositivo!B:E,MATCH('Quantitativo_MG-262'!C101,MC_Dispositivo!B:B,0),2)</f>
        <v>3719530</v>
      </c>
      <c r="B101" s="354" t="str">
        <f ca="1">INDEX([10]TPU!$B:$B,MATCH($A101,[10]TPU!$A:$A,0))</f>
        <v>SICRO</v>
      </c>
      <c r="C101" s="354" t="s">
        <v>360</v>
      </c>
      <c r="D101" s="355" t="str">
        <f ca="1">INDEX(MC_Dispositivo!B:E,MATCH('Quantitativo_MG-262'!C101,MC_Dispositivo!B:B,0),3)</f>
        <v>Barreira dupla de concreto, armada, pré-moldada (perfil New Jersey) - L &gt; 3,00 m e H = 1.070 mm</v>
      </c>
      <c r="E101" s="354" t="str">
        <f ca="1">INDEX(MC_Dispositivo!B:E,MATCH('Quantitativo_MG-262'!C101,MC_Dispositivo!B:B,0),4)</f>
        <v>m</v>
      </c>
      <c r="F101" s="356" cm="1">
        <f t="array" aca="1" ref="F101" ca="1">IF($BS$1="Todos",SUM(IF(($BS$1="todos")*(MC_Dispositivo!$B$54:$B$212=$C101),MC_Dispositivo!$F$54:$BE$212)),SUM(IF((MC_Dispositivo!$F$36:$BE$36=$BS$1)*(MC_Dispositivo!$B$54:$B$212=$C101),MC_Dispositivo!$F$54:$BE$212)))</f>
        <v>0</v>
      </c>
      <c r="G101" s="357" cm="1">
        <f t="array" aca="1" ref="G101" ca="1">SUM(IF((MC_Dispositivo!$B$53:$B$189=$C101)*(MC_Dispositivo!$F$36:$BE$36=$BS$1)*(MC_Dispositivo!$F$43:$BE$43=G$1),MC_Dispositivo!$F$53:$BE$189))</f>
        <v>0</v>
      </c>
      <c r="H101" s="357" cm="1">
        <f t="array" aca="1" ref="H101" ca="1">SUM(IF((MC_Dispositivo!$B$53:$B$189=$C101)*(MC_Dispositivo!$F$36:$BE$36=$BS$1)*(MC_Dispositivo!$F$43:$BE$43=H$1),MC_Dispositivo!$F$53:$BE$189))</f>
        <v>0</v>
      </c>
      <c r="I101" s="357" cm="1">
        <f t="array" aca="1" ref="I101" ca="1">SUM(IF((MC_Dispositivo!$B$53:$B$189=$C101)*(MC_Dispositivo!$F$36:$BE$36=$BS$1)*(MC_Dispositivo!$F$43:$BE$43=I$1),MC_Dispositivo!$F$53:$BE$189))</f>
        <v>0</v>
      </c>
      <c r="J101" s="357" cm="1">
        <f t="array" aca="1" ref="J101" ca="1">SUM(IF((MC_Dispositivo!$B$53:$B$189=$C101)*(MC_Dispositivo!$F$36:$BE$36=$BS$1)*(MC_Dispositivo!$F$43:$BE$43=J$1),MC_Dispositivo!$F$53:$BE$189))</f>
        <v>0</v>
      </c>
      <c r="K101" s="357" cm="1">
        <f t="array" aca="1" ref="K101" ca="1">SUM(IF((MC_Dispositivo!$B$53:$B$189=$C101)*(MC_Dispositivo!$F$36:$BE$36=$BS$1)*(MC_Dispositivo!$F$43:$BE$43=K$1),MC_Dispositivo!$F$53:$BE$189))</f>
        <v>0</v>
      </c>
      <c r="L101" s="357" cm="1">
        <f t="array" aca="1" ref="L101" ca="1">SUM(IF((MC_Dispositivo!$B$53:$B$189=$C101)*(MC_Dispositivo!$F$36:$BE$36=$BS$1)*(MC_Dispositivo!$F$43:$BE$43=L$1),MC_Dispositivo!$F$53:$BE$189))</f>
        <v>0</v>
      </c>
      <c r="M101" s="357" cm="1">
        <f t="array" aca="1" ref="M101" ca="1">SUM(IF((MC_Dispositivo!$B$53:$B$189=$C101)*(MC_Dispositivo!$F$36:$BE$36=$BS$1)*(MC_Dispositivo!$F$43:$BE$43=M$1),MC_Dispositivo!$F$53:$BE$189))</f>
        <v>0</v>
      </c>
      <c r="N101" s="357" cm="1">
        <f t="array" aca="1" ref="N101" ca="1">SUM(IF((MC_Dispositivo!$B$53:$B$189=$C101)*(MC_Dispositivo!$F$36:$BE$36=$BS$1)*(MC_Dispositivo!$F$43:$BE$43=N$1),MC_Dispositivo!$F$53:$BE$189))</f>
        <v>0</v>
      </c>
      <c r="O101" s="357" cm="1">
        <f t="array" aca="1" ref="O101" ca="1">SUM(IF((MC_Dispositivo!$B$53:$B$189=$C101)*(MC_Dispositivo!$F$36:$BE$36=$BS$1)*(MC_Dispositivo!$F$43:$BE$43=O$1),MC_Dispositivo!$F$53:$BE$189))</f>
        <v>0</v>
      </c>
      <c r="P101" s="357" cm="1">
        <f t="array" aca="1" ref="P101" ca="1">SUM(IF((MC_Dispositivo!$B$53:$B$189=$C101)*(MC_Dispositivo!$F$36:$BE$36=$BS$1)*(MC_Dispositivo!$F$43:$BE$43=P$1),MC_Dispositivo!$F$53:$BE$189))</f>
        <v>0</v>
      </c>
      <c r="Q101" s="357" cm="1">
        <f t="array" aca="1" ref="Q101" ca="1">SUM(IF((MC_Dispositivo!$B$53:$B$189=$C101)*(MC_Dispositivo!$F$36:$BE$36=$BS$1)*(MC_Dispositivo!$F$43:$BE$43=Q$1),MC_Dispositivo!$F$53:$BE$189))</f>
        <v>0</v>
      </c>
      <c r="R101" s="357" cm="1">
        <f t="array" aca="1" ref="R101" ca="1">SUM(IF((MC_Dispositivo!$B$53:$B$189=$C101)*(MC_Dispositivo!$F$36:$BE$36=$BS$1)*(MC_Dispositivo!$F$43:$BE$43=R$1),MC_Dispositivo!$F$53:$BE$189))</f>
        <v>0</v>
      </c>
      <c r="S101" s="357" cm="1">
        <f t="array" aca="1" ref="S101" ca="1">SUM(IF((MC_Dispositivo!$B$53:$B$189=$C101)*(MC_Dispositivo!$F$36:$BE$36=$BS$1)*(MC_Dispositivo!$F$43:$BE$43=S$1),MC_Dispositivo!$F$53:$BE$189))</f>
        <v>0</v>
      </c>
      <c r="T101" s="357" cm="1">
        <f t="array" aca="1" ref="T101" ca="1">SUM(IF((MC_Dispositivo!$B$53:$B$189=$C101)*(MC_Dispositivo!$F$36:$BE$36=$BS$1)*(MC_Dispositivo!$F$43:$BE$43=T$1),MC_Dispositivo!$F$53:$BE$189))</f>
        <v>0</v>
      </c>
      <c r="U101" s="357" cm="1">
        <f t="array" aca="1" ref="U101" ca="1">SUM(IF((MC_Dispositivo!$B$53:$B$189=$C101)*(MC_Dispositivo!$F$36:$BE$36=$BS$1)*(MC_Dispositivo!$F$43:$BE$43=U$1),MC_Dispositivo!$F$53:$BE$189))</f>
        <v>0</v>
      </c>
      <c r="V101" s="357" cm="1">
        <f t="array" aca="1" ref="V101" ca="1">SUM(IF((MC_Dispositivo!$B$53:$B$189=$C101)*(MC_Dispositivo!$F$36:$BE$36=$BS$1)*(MC_Dispositivo!$F$43:$BE$43=V$1),MC_Dispositivo!$F$53:$BE$189))</f>
        <v>0</v>
      </c>
      <c r="W101" s="357" cm="1">
        <f t="array" aca="1" ref="W101" ca="1">SUM(IF((MC_Dispositivo!$B$53:$B$189=$C101)*(MC_Dispositivo!$F$36:$BE$36=$BS$1)*(MC_Dispositivo!$F$43:$BE$43=W$1),MC_Dispositivo!$F$53:$BE$189))</f>
        <v>0</v>
      </c>
      <c r="X101" s="357" cm="1">
        <f t="array" aca="1" ref="X101" ca="1">SUM(IF((MC_Dispositivo!$B$53:$B$189=$C101)*(MC_Dispositivo!$F$36:$BE$36=$BS$1)*(MC_Dispositivo!$F$43:$BE$43=X$1),MC_Dispositivo!$F$53:$BE$189))</f>
        <v>0</v>
      </c>
      <c r="Y101" s="357" cm="1">
        <f t="array" aca="1" ref="Y101" ca="1">SUM(IF((MC_Dispositivo!$B$53:$B$189=$C101)*(MC_Dispositivo!$F$36:$BE$36=$BS$1)*(MC_Dispositivo!$F$43:$BE$43=Y$1),MC_Dispositivo!$F$53:$BE$189))</f>
        <v>0</v>
      </c>
      <c r="Z101" s="357" cm="1">
        <f t="array" aca="1" ref="Z101" ca="1">SUM(IF((MC_Dispositivo!$B$53:$B$189=$C101)*(MC_Dispositivo!$F$36:$BE$36=$BS$1)*(MC_Dispositivo!$F$43:$BE$43=Z$1),MC_Dispositivo!$F$53:$BE$189))</f>
        <v>0</v>
      </c>
      <c r="AA101" s="357" cm="1">
        <f t="array" aca="1" ref="AA101" ca="1">SUM(IF((MC_Dispositivo!$B$53:$B$189=$C101)*(MC_Dispositivo!$F$36:$BE$36=$BS$1)*(MC_Dispositivo!$F$43:$BE$43=AA$1),MC_Dispositivo!$F$53:$BE$189))</f>
        <v>0</v>
      </c>
      <c r="AB101" s="357" cm="1">
        <f t="array" aca="1" ref="AB101" ca="1">SUM(IF((MC_Dispositivo!$B$53:$B$189=$C101)*(MC_Dispositivo!$F$36:$BE$36=$BS$1)*(MC_Dispositivo!$F$43:$BE$43=AB$1),MC_Dispositivo!$F$53:$BE$189))</f>
        <v>0</v>
      </c>
      <c r="AC101" s="357" cm="1">
        <f t="array" aca="1" ref="AC101" ca="1">SUM(IF((MC_Dispositivo!$B$53:$B$189=$C101)*(MC_Dispositivo!$F$36:$BE$36=$BS$1)*(MC_Dispositivo!$F$43:$BE$43=AC$1),MC_Dispositivo!$F$53:$BE$189))</f>
        <v>0</v>
      </c>
      <c r="AD101" s="357" cm="1">
        <f t="array" aca="1" ref="AD101" ca="1">SUM(IF((MC_Dispositivo!$B$53:$B$189=$C101)*(MC_Dispositivo!$F$36:$BE$36=$BS$1)*(MC_Dispositivo!$F$43:$BE$43=AD$1),MC_Dispositivo!$F$53:$BE$189))</f>
        <v>0</v>
      </c>
      <c r="AE101" s="357" cm="1">
        <f t="array" aca="1" ref="AE101" ca="1">SUM(IF((MC_Dispositivo!$B$53:$B$189=$C101)*(MC_Dispositivo!$F$36:$BE$36=$BS$1)*(MC_Dispositivo!$F$43:$BE$43=AE$1),MC_Dispositivo!$F$53:$BE$189))</f>
        <v>0</v>
      </c>
      <c r="AF101" s="357" cm="1">
        <f t="array" aca="1" ref="AF101" ca="1">SUM(IF((MC_Dispositivo!$B$53:$B$189=$C101)*(MC_Dispositivo!$F$36:$BE$36=$BS$1)*(MC_Dispositivo!$F$43:$BE$43=AF$1),MC_Dispositivo!$F$53:$BE$189))</f>
        <v>0</v>
      </c>
      <c r="AG101" s="357" cm="1">
        <f t="array" aca="1" ref="AG101" ca="1">SUM(IF((MC_Dispositivo!$B$53:$B$189=$C101)*(MC_Dispositivo!$F$36:$BE$36=$BS$1)*(MC_Dispositivo!$F$43:$BE$43=AG$1),MC_Dispositivo!$F$53:$BE$189))</f>
        <v>0</v>
      </c>
      <c r="AH101" s="357" cm="1">
        <f t="array" aca="1" ref="AH101" ca="1">SUM(IF((MC_Dispositivo!$B$53:$B$189=$C101)*(MC_Dispositivo!$F$36:$BE$36=$BS$1)*(MC_Dispositivo!$F$43:$BE$43=AH$1),MC_Dispositivo!$F$53:$BE$189))</f>
        <v>0</v>
      </c>
      <c r="AI101" s="357" cm="1">
        <f t="array" aca="1" ref="AI101" ca="1">SUM(IF((MC_Dispositivo!$B$53:$B$189=$C101)*(MC_Dispositivo!$F$36:$BE$36=$BS$1)*(MC_Dispositivo!$F$43:$BE$43=AI$1),MC_Dispositivo!$F$53:$BE$189))</f>
        <v>0</v>
      </c>
      <c r="AJ101" s="357" cm="1">
        <f t="array" aca="1" ref="AJ101" ca="1">SUM(IF((MC_Dispositivo!$B$53:$B$189=$C101)*(MC_Dispositivo!$F$36:$BE$36=$BS$1)*(MC_Dispositivo!$F$43:$BE$43=AJ$1),MC_Dispositivo!$F$53:$BE$189))</f>
        <v>0</v>
      </c>
      <c r="AK101" s="358">
        <f ca="1">IF(A101="","",INDEX([10]TPU!$G:$G,MATCH($A101,[10]TPU!$A:$A,0)))</f>
        <v>368.98</v>
      </c>
      <c r="AL101" s="359">
        <f t="shared" ref="AL101:AU103" ca="1" si="38">IF($A101="",SUMIFS(AL104:AL147,$C104:$C147,$C101&amp;"*",$A104:$A147,"&lt;&gt;"&amp;""),G101*$AK101)</f>
        <v>0</v>
      </c>
      <c r="AM101" s="359">
        <f t="shared" ca="1" si="38"/>
        <v>0</v>
      </c>
      <c r="AN101" s="359">
        <f t="shared" ca="1" si="38"/>
        <v>0</v>
      </c>
      <c r="AO101" s="359">
        <f t="shared" ca="1" si="38"/>
        <v>0</v>
      </c>
      <c r="AP101" s="359">
        <f t="shared" ca="1" si="38"/>
        <v>0</v>
      </c>
      <c r="AQ101" s="359">
        <f t="shared" ca="1" si="38"/>
        <v>0</v>
      </c>
      <c r="AR101" s="359">
        <f t="shared" ca="1" si="38"/>
        <v>0</v>
      </c>
      <c r="AS101" s="359">
        <f t="shared" ca="1" si="38"/>
        <v>0</v>
      </c>
      <c r="AT101" s="359">
        <f t="shared" ca="1" si="38"/>
        <v>0</v>
      </c>
      <c r="AU101" s="359">
        <f t="shared" ca="1" si="38"/>
        <v>0</v>
      </c>
      <c r="AV101" s="359">
        <f t="shared" ref="AV101:BE103" ca="1" si="39">IF($A101="",SUMIFS(AV104:AV147,$C104:$C147,$C101&amp;"*",$A104:$A147,"&lt;&gt;"&amp;""),Q101*$AK101)</f>
        <v>0</v>
      </c>
      <c r="AW101" s="359">
        <f t="shared" ca="1" si="39"/>
        <v>0</v>
      </c>
      <c r="AX101" s="359">
        <f t="shared" ca="1" si="39"/>
        <v>0</v>
      </c>
      <c r="AY101" s="359">
        <f t="shared" ca="1" si="39"/>
        <v>0</v>
      </c>
      <c r="AZ101" s="359">
        <f t="shared" ca="1" si="39"/>
        <v>0</v>
      </c>
      <c r="BA101" s="359">
        <f t="shared" ca="1" si="39"/>
        <v>0</v>
      </c>
      <c r="BB101" s="359">
        <f t="shared" ca="1" si="39"/>
        <v>0</v>
      </c>
      <c r="BC101" s="359">
        <f t="shared" ca="1" si="39"/>
        <v>0</v>
      </c>
      <c r="BD101" s="359">
        <f t="shared" ca="1" si="39"/>
        <v>0</v>
      </c>
      <c r="BE101" s="359">
        <f t="shared" ca="1" si="39"/>
        <v>0</v>
      </c>
      <c r="BF101" s="359">
        <f t="shared" ref="BF101:BO103" ca="1" si="40">IF($A101="",SUMIFS(BF104:BF147,$C104:$C147,$C101&amp;"*",$A104:$A147,"&lt;&gt;"&amp;""),AA101*$AK101)</f>
        <v>0</v>
      </c>
      <c r="BG101" s="359">
        <f t="shared" ca="1" si="40"/>
        <v>0</v>
      </c>
      <c r="BH101" s="359">
        <f t="shared" ca="1" si="40"/>
        <v>0</v>
      </c>
      <c r="BI101" s="359">
        <f t="shared" ca="1" si="40"/>
        <v>0</v>
      </c>
      <c r="BJ101" s="359">
        <f t="shared" ca="1" si="40"/>
        <v>0</v>
      </c>
      <c r="BK101" s="359">
        <f t="shared" ca="1" si="40"/>
        <v>0</v>
      </c>
      <c r="BL101" s="359">
        <f t="shared" ca="1" si="40"/>
        <v>0</v>
      </c>
      <c r="BM101" s="359">
        <f t="shared" ca="1" si="40"/>
        <v>0</v>
      </c>
      <c r="BN101" s="359">
        <f t="shared" ca="1" si="40"/>
        <v>0</v>
      </c>
      <c r="BO101" s="359">
        <f t="shared" ca="1" si="40"/>
        <v>0</v>
      </c>
      <c r="BP101" s="358">
        <f t="shared" ca="1" si="37"/>
        <v>0</v>
      </c>
      <c r="BQ101" s="206"/>
      <c r="BR101" s="234" t="str">
        <f t="shared" si="21"/>
        <v/>
      </c>
      <c r="BW101" s="173"/>
    </row>
    <row r="102" spans="1:75" s="204" customFormat="1" ht="20.100000000000001" customHeight="1" outlineLevel="1" x14ac:dyDescent="0.2">
      <c r="A102" s="354">
        <f ca="1">INDEX(MC_Dispositivo!B:E,MATCH('Quantitativo_MG-262'!C102,MC_Dispositivo!B:B,0),2)</f>
        <v>3713705</v>
      </c>
      <c r="B102" s="354" t="str">
        <f ca="1">INDEX([10]TPU!$B:$B,MATCH($A102,[10]TPU!$A:$A,0))</f>
        <v>SICRO</v>
      </c>
      <c r="C102" s="354" t="s">
        <v>1021</v>
      </c>
      <c r="D102" s="355" t="str">
        <f ca="1">INDEX(MC_Dispositivo!B:E,MATCH('Quantitativo_MG-262'!C102,MC_Dispositivo!B:B,0),3)</f>
        <v>Remoção de defensa metálica</v>
      </c>
      <c r="E102" s="354" t="str">
        <f ca="1">INDEX(MC_Dispositivo!B:E,MATCH('Quantitativo_MG-262'!C102,MC_Dispositivo!B:B,0),4)</f>
        <v>m</v>
      </c>
      <c r="F102" s="356" cm="1">
        <f t="array" aca="1" ref="F102" ca="1">IF($BS$1="Todos",SUM(IF(($BS$1="todos")*(MC_Dispositivo!$B$54:$B$212=$C102),MC_Dispositivo!$F$54:$BE$212)),SUM(IF((MC_Dispositivo!$F$36:$BE$36=$BS$1)*(MC_Dispositivo!$B$54:$B$212=$C102),MC_Dispositivo!$F$54:$BE$212)))</f>
        <v>0</v>
      </c>
      <c r="G102" s="357" cm="1">
        <f t="array" aca="1" ref="G102" ca="1">SUM(IF((MC_Dispositivo!$B$53:$B$189=$C102)*(MC_Dispositivo!$F$36:$BE$36=$BS$1)*(MC_Dispositivo!$F$43:$BE$43=G$1),MC_Dispositivo!$F$53:$BE$189))</f>
        <v>0</v>
      </c>
      <c r="H102" s="357" cm="1">
        <f t="array" aca="1" ref="H102" ca="1">SUM(IF((MC_Dispositivo!$B$53:$B$189=$C102)*(MC_Dispositivo!$F$36:$BE$36=$BS$1)*(MC_Dispositivo!$F$43:$BE$43=H$1),MC_Dispositivo!$F$53:$BE$189))</f>
        <v>0</v>
      </c>
      <c r="I102" s="357" cm="1">
        <f t="array" aca="1" ref="I102" ca="1">SUM(IF((MC_Dispositivo!$B$53:$B$189=$C102)*(MC_Dispositivo!$F$36:$BE$36=$BS$1)*(MC_Dispositivo!$F$43:$BE$43=I$1),MC_Dispositivo!$F$53:$BE$189))</f>
        <v>0</v>
      </c>
      <c r="J102" s="357" cm="1">
        <f t="array" aca="1" ref="J102" ca="1">SUM(IF((MC_Dispositivo!$B$53:$B$189=$C102)*(MC_Dispositivo!$F$36:$BE$36=$BS$1)*(MC_Dispositivo!$F$43:$BE$43=J$1),MC_Dispositivo!$F$53:$BE$189))</f>
        <v>0</v>
      </c>
      <c r="K102" s="357" cm="1">
        <f t="array" aca="1" ref="K102" ca="1">SUM(IF((MC_Dispositivo!$B$53:$B$189=$C102)*(MC_Dispositivo!$F$36:$BE$36=$BS$1)*(MC_Dispositivo!$F$43:$BE$43=K$1),MC_Dispositivo!$F$53:$BE$189))</f>
        <v>0</v>
      </c>
      <c r="L102" s="357" cm="1">
        <f t="array" aca="1" ref="L102" ca="1">SUM(IF((MC_Dispositivo!$B$53:$B$189=$C102)*(MC_Dispositivo!$F$36:$BE$36=$BS$1)*(MC_Dispositivo!$F$43:$BE$43=L$1),MC_Dispositivo!$F$53:$BE$189))</f>
        <v>0</v>
      </c>
      <c r="M102" s="357" cm="1">
        <f t="array" aca="1" ref="M102" ca="1">SUM(IF((MC_Dispositivo!$B$53:$B$189=$C102)*(MC_Dispositivo!$F$36:$BE$36=$BS$1)*(MC_Dispositivo!$F$43:$BE$43=M$1),MC_Dispositivo!$F$53:$BE$189))</f>
        <v>0</v>
      </c>
      <c r="N102" s="357" cm="1">
        <f t="array" aca="1" ref="N102" ca="1">SUM(IF((MC_Dispositivo!$B$53:$B$189=$C102)*(MC_Dispositivo!$F$36:$BE$36=$BS$1)*(MC_Dispositivo!$F$43:$BE$43=N$1),MC_Dispositivo!$F$53:$BE$189))</f>
        <v>0</v>
      </c>
      <c r="O102" s="357" cm="1">
        <f t="array" aca="1" ref="O102" ca="1">SUM(IF((MC_Dispositivo!$B$53:$B$189=$C102)*(MC_Dispositivo!$F$36:$BE$36=$BS$1)*(MC_Dispositivo!$F$43:$BE$43=O$1),MC_Dispositivo!$F$53:$BE$189))</f>
        <v>0</v>
      </c>
      <c r="P102" s="357" cm="1">
        <f t="array" aca="1" ref="P102" ca="1">SUM(IF((MC_Dispositivo!$B$53:$B$189=$C102)*(MC_Dispositivo!$F$36:$BE$36=$BS$1)*(MC_Dispositivo!$F$43:$BE$43=P$1),MC_Dispositivo!$F$53:$BE$189))</f>
        <v>0</v>
      </c>
      <c r="Q102" s="357" cm="1">
        <f t="array" aca="1" ref="Q102" ca="1">SUM(IF((MC_Dispositivo!$B$53:$B$189=$C102)*(MC_Dispositivo!$F$36:$BE$36=$BS$1)*(MC_Dispositivo!$F$43:$BE$43=Q$1),MC_Dispositivo!$F$53:$BE$189))</f>
        <v>0</v>
      </c>
      <c r="R102" s="357" cm="1">
        <f t="array" aca="1" ref="R102" ca="1">SUM(IF((MC_Dispositivo!$B$53:$B$189=$C102)*(MC_Dispositivo!$F$36:$BE$36=$BS$1)*(MC_Dispositivo!$F$43:$BE$43=R$1),MC_Dispositivo!$F$53:$BE$189))</f>
        <v>0</v>
      </c>
      <c r="S102" s="357" cm="1">
        <f t="array" aca="1" ref="S102" ca="1">SUM(IF((MC_Dispositivo!$B$53:$B$189=$C102)*(MC_Dispositivo!$F$36:$BE$36=$BS$1)*(MC_Dispositivo!$F$43:$BE$43=S$1),MC_Dispositivo!$F$53:$BE$189))</f>
        <v>0</v>
      </c>
      <c r="T102" s="357" cm="1">
        <f t="array" aca="1" ref="T102" ca="1">SUM(IF((MC_Dispositivo!$B$53:$B$189=$C102)*(MC_Dispositivo!$F$36:$BE$36=$BS$1)*(MC_Dispositivo!$F$43:$BE$43=T$1),MC_Dispositivo!$F$53:$BE$189))</f>
        <v>0</v>
      </c>
      <c r="U102" s="357" cm="1">
        <f t="array" aca="1" ref="U102" ca="1">SUM(IF((MC_Dispositivo!$B$53:$B$189=$C102)*(MC_Dispositivo!$F$36:$BE$36=$BS$1)*(MC_Dispositivo!$F$43:$BE$43=U$1),MC_Dispositivo!$F$53:$BE$189))</f>
        <v>0</v>
      </c>
      <c r="V102" s="357" cm="1">
        <f t="array" aca="1" ref="V102" ca="1">SUM(IF((MC_Dispositivo!$B$53:$B$189=$C102)*(MC_Dispositivo!$F$36:$BE$36=$BS$1)*(MC_Dispositivo!$F$43:$BE$43=V$1),MC_Dispositivo!$F$53:$BE$189))</f>
        <v>0</v>
      </c>
      <c r="W102" s="357" cm="1">
        <f t="array" aca="1" ref="W102" ca="1">SUM(IF((MC_Dispositivo!$B$53:$B$189=$C102)*(MC_Dispositivo!$F$36:$BE$36=$BS$1)*(MC_Dispositivo!$F$43:$BE$43=W$1),MC_Dispositivo!$F$53:$BE$189))</f>
        <v>0</v>
      </c>
      <c r="X102" s="357" cm="1">
        <f t="array" aca="1" ref="X102" ca="1">SUM(IF((MC_Dispositivo!$B$53:$B$189=$C102)*(MC_Dispositivo!$F$36:$BE$36=$BS$1)*(MC_Dispositivo!$F$43:$BE$43=X$1),MC_Dispositivo!$F$53:$BE$189))</f>
        <v>0</v>
      </c>
      <c r="Y102" s="357" cm="1">
        <f t="array" aca="1" ref="Y102" ca="1">SUM(IF((MC_Dispositivo!$B$53:$B$189=$C102)*(MC_Dispositivo!$F$36:$BE$36=$BS$1)*(MC_Dispositivo!$F$43:$BE$43=Y$1),MC_Dispositivo!$F$53:$BE$189))</f>
        <v>0</v>
      </c>
      <c r="Z102" s="357" cm="1">
        <f t="array" aca="1" ref="Z102" ca="1">SUM(IF((MC_Dispositivo!$B$53:$B$189=$C102)*(MC_Dispositivo!$F$36:$BE$36=$BS$1)*(MC_Dispositivo!$F$43:$BE$43=Z$1),MC_Dispositivo!$F$53:$BE$189))</f>
        <v>0</v>
      </c>
      <c r="AA102" s="357" cm="1">
        <f t="array" aca="1" ref="AA102" ca="1">SUM(IF((MC_Dispositivo!$B$53:$B$189=$C102)*(MC_Dispositivo!$F$36:$BE$36=$BS$1)*(MC_Dispositivo!$F$43:$BE$43=AA$1),MC_Dispositivo!$F$53:$BE$189))</f>
        <v>0</v>
      </c>
      <c r="AB102" s="357" cm="1">
        <f t="array" aca="1" ref="AB102" ca="1">SUM(IF((MC_Dispositivo!$B$53:$B$189=$C102)*(MC_Dispositivo!$F$36:$BE$36=$BS$1)*(MC_Dispositivo!$F$43:$BE$43=AB$1),MC_Dispositivo!$F$53:$BE$189))</f>
        <v>0</v>
      </c>
      <c r="AC102" s="357" cm="1">
        <f t="array" aca="1" ref="AC102" ca="1">SUM(IF((MC_Dispositivo!$B$53:$B$189=$C102)*(MC_Dispositivo!$F$36:$BE$36=$BS$1)*(MC_Dispositivo!$F$43:$BE$43=AC$1),MC_Dispositivo!$F$53:$BE$189))</f>
        <v>0</v>
      </c>
      <c r="AD102" s="357" cm="1">
        <f t="array" aca="1" ref="AD102" ca="1">SUM(IF((MC_Dispositivo!$B$53:$B$189=$C102)*(MC_Dispositivo!$F$36:$BE$36=$BS$1)*(MC_Dispositivo!$F$43:$BE$43=AD$1),MC_Dispositivo!$F$53:$BE$189))</f>
        <v>0</v>
      </c>
      <c r="AE102" s="357" cm="1">
        <f t="array" aca="1" ref="AE102" ca="1">SUM(IF((MC_Dispositivo!$B$53:$B$189=$C102)*(MC_Dispositivo!$F$36:$BE$36=$BS$1)*(MC_Dispositivo!$F$43:$BE$43=AE$1),MC_Dispositivo!$F$53:$BE$189))</f>
        <v>0</v>
      </c>
      <c r="AF102" s="357" cm="1">
        <f t="array" aca="1" ref="AF102" ca="1">SUM(IF((MC_Dispositivo!$B$53:$B$189=$C102)*(MC_Dispositivo!$F$36:$BE$36=$BS$1)*(MC_Dispositivo!$F$43:$BE$43=AF$1),MC_Dispositivo!$F$53:$BE$189))</f>
        <v>0</v>
      </c>
      <c r="AG102" s="357" cm="1">
        <f t="array" aca="1" ref="AG102" ca="1">SUM(IF((MC_Dispositivo!$B$53:$B$189=$C102)*(MC_Dispositivo!$F$36:$BE$36=$BS$1)*(MC_Dispositivo!$F$43:$BE$43=AG$1),MC_Dispositivo!$F$53:$BE$189))</f>
        <v>0</v>
      </c>
      <c r="AH102" s="357" cm="1">
        <f t="array" aca="1" ref="AH102" ca="1">SUM(IF((MC_Dispositivo!$B$53:$B$189=$C102)*(MC_Dispositivo!$F$36:$BE$36=$BS$1)*(MC_Dispositivo!$F$43:$BE$43=AH$1),MC_Dispositivo!$F$53:$BE$189))</f>
        <v>0</v>
      </c>
      <c r="AI102" s="357" cm="1">
        <f t="array" aca="1" ref="AI102" ca="1">SUM(IF((MC_Dispositivo!$B$53:$B$189=$C102)*(MC_Dispositivo!$F$36:$BE$36=$BS$1)*(MC_Dispositivo!$F$43:$BE$43=AI$1),MC_Dispositivo!$F$53:$BE$189))</f>
        <v>0</v>
      </c>
      <c r="AJ102" s="357" cm="1">
        <f t="array" aca="1" ref="AJ102" ca="1">SUM(IF((MC_Dispositivo!$B$53:$B$189=$C102)*(MC_Dispositivo!$F$36:$BE$36=$BS$1)*(MC_Dispositivo!$F$43:$BE$43=AJ$1),MC_Dispositivo!$F$53:$BE$189))</f>
        <v>0</v>
      </c>
      <c r="AK102" s="358">
        <f ca="1">IF(A102="","",INDEX([10]TPU!$G:$G,MATCH($A102,[10]TPU!$A:$A,0)))</f>
        <v>28.26</v>
      </c>
      <c r="AL102" s="359">
        <f t="shared" ca="1" si="38"/>
        <v>0</v>
      </c>
      <c r="AM102" s="359">
        <f t="shared" ca="1" si="38"/>
        <v>0</v>
      </c>
      <c r="AN102" s="359">
        <f t="shared" ca="1" si="38"/>
        <v>0</v>
      </c>
      <c r="AO102" s="359">
        <f t="shared" ca="1" si="38"/>
        <v>0</v>
      </c>
      <c r="AP102" s="359">
        <f t="shared" ca="1" si="38"/>
        <v>0</v>
      </c>
      <c r="AQ102" s="359">
        <f t="shared" ca="1" si="38"/>
        <v>0</v>
      </c>
      <c r="AR102" s="359">
        <f t="shared" ca="1" si="38"/>
        <v>0</v>
      </c>
      <c r="AS102" s="359">
        <f t="shared" ca="1" si="38"/>
        <v>0</v>
      </c>
      <c r="AT102" s="359">
        <f t="shared" ca="1" si="38"/>
        <v>0</v>
      </c>
      <c r="AU102" s="359">
        <f t="shared" ca="1" si="38"/>
        <v>0</v>
      </c>
      <c r="AV102" s="359">
        <f t="shared" ca="1" si="39"/>
        <v>0</v>
      </c>
      <c r="AW102" s="359">
        <f t="shared" ca="1" si="39"/>
        <v>0</v>
      </c>
      <c r="AX102" s="359">
        <f t="shared" ca="1" si="39"/>
        <v>0</v>
      </c>
      <c r="AY102" s="359">
        <f t="shared" ca="1" si="39"/>
        <v>0</v>
      </c>
      <c r="AZ102" s="359">
        <f t="shared" ca="1" si="39"/>
        <v>0</v>
      </c>
      <c r="BA102" s="359">
        <f t="shared" ca="1" si="39"/>
        <v>0</v>
      </c>
      <c r="BB102" s="359">
        <f t="shared" ca="1" si="39"/>
        <v>0</v>
      </c>
      <c r="BC102" s="359">
        <f t="shared" ca="1" si="39"/>
        <v>0</v>
      </c>
      <c r="BD102" s="359">
        <f t="shared" ca="1" si="39"/>
        <v>0</v>
      </c>
      <c r="BE102" s="359">
        <f t="shared" ca="1" si="39"/>
        <v>0</v>
      </c>
      <c r="BF102" s="359">
        <f t="shared" ca="1" si="40"/>
        <v>0</v>
      </c>
      <c r="BG102" s="359">
        <f t="shared" ca="1" si="40"/>
        <v>0</v>
      </c>
      <c r="BH102" s="359">
        <f t="shared" ca="1" si="40"/>
        <v>0</v>
      </c>
      <c r="BI102" s="359">
        <f t="shared" ca="1" si="40"/>
        <v>0</v>
      </c>
      <c r="BJ102" s="359">
        <f t="shared" ca="1" si="40"/>
        <v>0</v>
      </c>
      <c r="BK102" s="359">
        <f t="shared" ca="1" si="40"/>
        <v>0</v>
      </c>
      <c r="BL102" s="359">
        <f t="shared" ca="1" si="40"/>
        <v>0</v>
      </c>
      <c r="BM102" s="359">
        <f t="shared" ca="1" si="40"/>
        <v>0</v>
      </c>
      <c r="BN102" s="359">
        <f t="shared" ca="1" si="40"/>
        <v>0</v>
      </c>
      <c r="BO102" s="359">
        <f t="shared" ca="1" si="40"/>
        <v>0</v>
      </c>
      <c r="BP102" s="358">
        <f t="shared" ref="BP102:BP103" ca="1" si="41">IF(AK102="",SUM(AL102:BO102),(F102*AK102))</f>
        <v>0</v>
      </c>
      <c r="BQ102" s="206"/>
      <c r="BR102" s="234" t="str">
        <f t="shared" si="21"/>
        <v/>
      </c>
      <c r="BW102" s="173"/>
    </row>
    <row r="103" spans="1:75" s="204" customFormat="1" ht="20.100000000000001" customHeight="1" outlineLevel="1" x14ac:dyDescent="0.2">
      <c r="A103" s="354" t="str">
        <f ca="1">INDEX(MC_Dispositivo!B:E,MATCH('Quantitativo_MG-262'!C103,MC_Dispositivo!B:B,0),2)</f>
        <v>CA0006</v>
      </c>
      <c r="B103" s="354" t="str">
        <f ca="1">INDEX([10]TPU!$B:$B,MATCH($A103,[10]TPU!$A:$A,0))</f>
        <v>ANP</v>
      </c>
      <c r="C103" s="354" t="s">
        <v>1022</v>
      </c>
      <c r="D103" s="355" t="str">
        <f ca="1">INDEX(MC_Dispositivo!B:E,MATCH('Quantitativo_MG-262'!C103,MC_Dispositivo!B:B,0),3)</f>
        <v>Implantação de Defensa Metálica</v>
      </c>
      <c r="E103" s="354" t="str">
        <f ca="1">INDEX(MC_Dispositivo!B:E,MATCH('Quantitativo_MG-262'!C103,MC_Dispositivo!B:B,0),4)</f>
        <v>m</v>
      </c>
      <c r="F103" s="356" cm="1">
        <f t="array" aca="1" ref="F103" ca="1">IF($BS$1="Todos",SUM(IF(($BS$1="todos")*(MC_Dispositivo!$B$54:$B$212=$C103),MC_Dispositivo!$F$54:$BE$212)),SUM(IF((MC_Dispositivo!$F$36:$BE$36=$BS$1)*(MC_Dispositivo!$B$54:$B$212=$C103),MC_Dispositivo!$F$54:$BE$212)))</f>
        <v>0</v>
      </c>
      <c r="G103" s="357" cm="1">
        <f t="array" aca="1" ref="G103" ca="1">SUM(IF((MC_Dispositivo!$B$53:$B$189=$C103)*(MC_Dispositivo!$F$36:$BE$36=$BS$1)*(MC_Dispositivo!$F$43:$BE$43=G$1),MC_Dispositivo!$F$53:$BE$189))</f>
        <v>0</v>
      </c>
      <c r="H103" s="357" cm="1">
        <f t="array" aca="1" ref="H103" ca="1">SUM(IF((MC_Dispositivo!$B$53:$B$189=$C103)*(MC_Dispositivo!$F$36:$BE$36=$BS$1)*(MC_Dispositivo!$F$43:$BE$43=H$1),MC_Dispositivo!$F$53:$BE$189))</f>
        <v>0</v>
      </c>
      <c r="I103" s="357" cm="1">
        <f t="array" aca="1" ref="I103" ca="1">SUM(IF((MC_Dispositivo!$B$53:$B$189=$C103)*(MC_Dispositivo!$F$36:$BE$36=$BS$1)*(MC_Dispositivo!$F$43:$BE$43=I$1),MC_Dispositivo!$F$53:$BE$189))</f>
        <v>0</v>
      </c>
      <c r="J103" s="357" cm="1">
        <f t="array" aca="1" ref="J103" ca="1">SUM(IF((MC_Dispositivo!$B$53:$B$189=$C103)*(MC_Dispositivo!$F$36:$BE$36=$BS$1)*(MC_Dispositivo!$F$43:$BE$43=J$1),MC_Dispositivo!$F$53:$BE$189))</f>
        <v>0</v>
      </c>
      <c r="K103" s="357" cm="1">
        <f t="array" aca="1" ref="K103" ca="1">SUM(IF((MC_Dispositivo!$B$53:$B$189=$C103)*(MC_Dispositivo!$F$36:$BE$36=$BS$1)*(MC_Dispositivo!$F$43:$BE$43=K$1),MC_Dispositivo!$F$53:$BE$189))</f>
        <v>0</v>
      </c>
      <c r="L103" s="357" cm="1">
        <f t="array" aca="1" ref="L103" ca="1">SUM(IF((MC_Dispositivo!$B$53:$B$189=$C103)*(MC_Dispositivo!$F$36:$BE$36=$BS$1)*(MC_Dispositivo!$F$43:$BE$43=L$1),MC_Dispositivo!$F$53:$BE$189))</f>
        <v>0</v>
      </c>
      <c r="M103" s="357" cm="1">
        <f t="array" aca="1" ref="M103" ca="1">SUM(IF((MC_Dispositivo!$B$53:$B$189=$C103)*(MC_Dispositivo!$F$36:$BE$36=$BS$1)*(MC_Dispositivo!$F$43:$BE$43=M$1),MC_Dispositivo!$F$53:$BE$189))</f>
        <v>0</v>
      </c>
      <c r="N103" s="357" cm="1">
        <f t="array" aca="1" ref="N103" ca="1">SUM(IF((MC_Dispositivo!$B$53:$B$189=$C103)*(MC_Dispositivo!$F$36:$BE$36=$BS$1)*(MC_Dispositivo!$F$43:$BE$43=N$1),MC_Dispositivo!$F$53:$BE$189))</f>
        <v>0</v>
      </c>
      <c r="O103" s="357" cm="1">
        <f t="array" aca="1" ref="O103" ca="1">SUM(IF((MC_Dispositivo!$B$53:$B$189=$C103)*(MC_Dispositivo!$F$36:$BE$36=$BS$1)*(MC_Dispositivo!$F$43:$BE$43=O$1),MC_Dispositivo!$F$53:$BE$189))</f>
        <v>0</v>
      </c>
      <c r="P103" s="357" cm="1">
        <f t="array" aca="1" ref="P103" ca="1">SUM(IF((MC_Dispositivo!$B$53:$B$189=$C103)*(MC_Dispositivo!$F$36:$BE$36=$BS$1)*(MC_Dispositivo!$F$43:$BE$43=P$1),MC_Dispositivo!$F$53:$BE$189))</f>
        <v>0</v>
      </c>
      <c r="Q103" s="357" cm="1">
        <f t="array" aca="1" ref="Q103" ca="1">SUM(IF((MC_Dispositivo!$B$53:$B$189=$C103)*(MC_Dispositivo!$F$36:$BE$36=$BS$1)*(MC_Dispositivo!$F$43:$BE$43=Q$1),MC_Dispositivo!$F$53:$BE$189))</f>
        <v>0</v>
      </c>
      <c r="R103" s="357" cm="1">
        <f t="array" aca="1" ref="R103" ca="1">SUM(IF((MC_Dispositivo!$B$53:$B$189=$C103)*(MC_Dispositivo!$F$36:$BE$36=$BS$1)*(MC_Dispositivo!$F$43:$BE$43=R$1),MC_Dispositivo!$F$53:$BE$189))</f>
        <v>0</v>
      </c>
      <c r="S103" s="357" cm="1">
        <f t="array" aca="1" ref="S103" ca="1">SUM(IF((MC_Dispositivo!$B$53:$B$189=$C103)*(MC_Dispositivo!$F$36:$BE$36=$BS$1)*(MC_Dispositivo!$F$43:$BE$43=S$1),MC_Dispositivo!$F$53:$BE$189))</f>
        <v>0</v>
      </c>
      <c r="T103" s="357" cm="1">
        <f t="array" aca="1" ref="T103" ca="1">SUM(IF((MC_Dispositivo!$B$53:$B$189=$C103)*(MC_Dispositivo!$F$36:$BE$36=$BS$1)*(MC_Dispositivo!$F$43:$BE$43=T$1),MC_Dispositivo!$F$53:$BE$189))</f>
        <v>0</v>
      </c>
      <c r="U103" s="357" cm="1">
        <f t="array" aca="1" ref="U103" ca="1">SUM(IF((MC_Dispositivo!$B$53:$B$189=$C103)*(MC_Dispositivo!$F$36:$BE$36=$BS$1)*(MC_Dispositivo!$F$43:$BE$43=U$1),MC_Dispositivo!$F$53:$BE$189))</f>
        <v>0</v>
      </c>
      <c r="V103" s="357" cm="1">
        <f t="array" aca="1" ref="V103" ca="1">SUM(IF((MC_Dispositivo!$B$53:$B$189=$C103)*(MC_Dispositivo!$F$36:$BE$36=$BS$1)*(MC_Dispositivo!$F$43:$BE$43=V$1),MC_Dispositivo!$F$53:$BE$189))</f>
        <v>0</v>
      </c>
      <c r="W103" s="357" cm="1">
        <f t="array" aca="1" ref="W103" ca="1">SUM(IF((MC_Dispositivo!$B$53:$B$189=$C103)*(MC_Dispositivo!$F$36:$BE$36=$BS$1)*(MC_Dispositivo!$F$43:$BE$43=W$1),MC_Dispositivo!$F$53:$BE$189))</f>
        <v>0</v>
      </c>
      <c r="X103" s="357" cm="1">
        <f t="array" aca="1" ref="X103" ca="1">SUM(IF((MC_Dispositivo!$B$53:$B$189=$C103)*(MC_Dispositivo!$F$36:$BE$36=$BS$1)*(MC_Dispositivo!$F$43:$BE$43=X$1),MC_Dispositivo!$F$53:$BE$189))</f>
        <v>0</v>
      </c>
      <c r="Y103" s="357" cm="1">
        <f t="array" aca="1" ref="Y103" ca="1">SUM(IF((MC_Dispositivo!$B$53:$B$189=$C103)*(MC_Dispositivo!$F$36:$BE$36=$BS$1)*(MC_Dispositivo!$F$43:$BE$43=Y$1),MC_Dispositivo!$F$53:$BE$189))</f>
        <v>0</v>
      </c>
      <c r="Z103" s="357" cm="1">
        <f t="array" aca="1" ref="Z103" ca="1">SUM(IF((MC_Dispositivo!$B$53:$B$189=$C103)*(MC_Dispositivo!$F$36:$BE$36=$BS$1)*(MC_Dispositivo!$F$43:$BE$43=Z$1),MC_Dispositivo!$F$53:$BE$189))</f>
        <v>0</v>
      </c>
      <c r="AA103" s="357" cm="1">
        <f t="array" aca="1" ref="AA103" ca="1">SUM(IF((MC_Dispositivo!$B$53:$B$189=$C103)*(MC_Dispositivo!$F$36:$BE$36=$BS$1)*(MC_Dispositivo!$F$43:$BE$43=AA$1),MC_Dispositivo!$F$53:$BE$189))</f>
        <v>0</v>
      </c>
      <c r="AB103" s="357" cm="1">
        <f t="array" aca="1" ref="AB103" ca="1">SUM(IF((MC_Dispositivo!$B$53:$B$189=$C103)*(MC_Dispositivo!$F$36:$BE$36=$BS$1)*(MC_Dispositivo!$F$43:$BE$43=AB$1),MC_Dispositivo!$F$53:$BE$189))</f>
        <v>0</v>
      </c>
      <c r="AC103" s="357" cm="1">
        <f t="array" aca="1" ref="AC103" ca="1">SUM(IF((MC_Dispositivo!$B$53:$B$189=$C103)*(MC_Dispositivo!$F$36:$BE$36=$BS$1)*(MC_Dispositivo!$F$43:$BE$43=AC$1),MC_Dispositivo!$F$53:$BE$189))</f>
        <v>0</v>
      </c>
      <c r="AD103" s="357" cm="1">
        <f t="array" aca="1" ref="AD103" ca="1">SUM(IF((MC_Dispositivo!$B$53:$B$189=$C103)*(MC_Dispositivo!$F$36:$BE$36=$BS$1)*(MC_Dispositivo!$F$43:$BE$43=AD$1),MC_Dispositivo!$F$53:$BE$189))</f>
        <v>0</v>
      </c>
      <c r="AE103" s="357" cm="1">
        <f t="array" aca="1" ref="AE103" ca="1">SUM(IF((MC_Dispositivo!$B$53:$B$189=$C103)*(MC_Dispositivo!$F$36:$BE$36=$BS$1)*(MC_Dispositivo!$F$43:$BE$43=AE$1),MC_Dispositivo!$F$53:$BE$189))</f>
        <v>0</v>
      </c>
      <c r="AF103" s="357" cm="1">
        <f t="array" aca="1" ref="AF103" ca="1">SUM(IF((MC_Dispositivo!$B$53:$B$189=$C103)*(MC_Dispositivo!$F$36:$BE$36=$BS$1)*(MC_Dispositivo!$F$43:$BE$43=AF$1),MC_Dispositivo!$F$53:$BE$189))</f>
        <v>0</v>
      </c>
      <c r="AG103" s="357" cm="1">
        <f t="array" aca="1" ref="AG103" ca="1">SUM(IF((MC_Dispositivo!$B$53:$B$189=$C103)*(MC_Dispositivo!$F$36:$BE$36=$BS$1)*(MC_Dispositivo!$F$43:$BE$43=AG$1),MC_Dispositivo!$F$53:$BE$189))</f>
        <v>0</v>
      </c>
      <c r="AH103" s="357" cm="1">
        <f t="array" aca="1" ref="AH103" ca="1">SUM(IF((MC_Dispositivo!$B$53:$B$189=$C103)*(MC_Dispositivo!$F$36:$BE$36=$BS$1)*(MC_Dispositivo!$F$43:$BE$43=AH$1),MC_Dispositivo!$F$53:$BE$189))</f>
        <v>0</v>
      </c>
      <c r="AI103" s="357" cm="1">
        <f t="array" aca="1" ref="AI103" ca="1">SUM(IF((MC_Dispositivo!$B$53:$B$189=$C103)*(MC_Dispositivo!$F$36:$BE$36=$BS$1)*(MC_Dispositivo!$F$43:$BE$43=AI$1),MC_Dispositivo!$F$53:$BE$189))</f>
        <v>0</v>
      </c>
      <c r="AJ103" s="357" cm="1">
        <f t="array" aca="1" ref="AJ103" ca="1">SUM(IF((MC_Dispositivo!$B$53:$B$189=$C103)*(MC_Dispositivo!$F$36:$BE$36=$BS$1)*(MC_Dispositivo!$F$43:$BE$43=AJ$1),MC_Dispositivo!$F$53:$BE$189))</f>
        <v>0</v>
      </c>
      <c r="AK103" s="358">
        <f ca="1">IF(A103="","",INDEX([10]TPU!$G:$G,MATCH($A103,[10]TPU!$A:$A,0)))</f>
        <v>3160.72</v>
      </c>
      <c r="AL103" s="359">
        <f t="shared" ca="1" si="38"/>
        <v>0</v>
      </c>
      <c r="AM103" s="359">
        <f t="shared" ca="1" si="38"/>
        <v>0</v>
      </c>
      <c r="AN103" s="359">
        <f t="shared" ca="1" si="38"/>
        <v>0</v>
      </c>
      <c r="AO103" s="359">
        <f t="shared" ca="1" si="38"/>
        <v>0</v>
      </c>
      <c r="AP103" s="359">
        <f t="shared" ca="1" si="38"/>
        <v>0</v>
      </c>
      <c r="AQ103" s="359">
        <f t="shared" ca="1" si="38"/>
        <v>0</v>
      </c>
      <c r="AR103" s="359">
        <f t="shared" ca="1" si="38"/>
        <v>0</v>
      </c>
      <c r="AS103" s="359">
        <f t="shared" ca="1" si="38"/>
        <v>0</v>
      </c>
      <c r="AT103" s="359">
        <f t="shared" ca="1" si="38"/>
        <v>0</v>
      </c>
      <c r="AU103" s="359">
        <f t="shared" ca="1" si="38"/>
        <v>0</v>
      </c>
      <c r="AV103" s="359">
        <f t="shared" ca="1" si="39"/>
        <v>0</v>
      </c>
      <c r="AW103" s="359">
        <f t="shared" ca="1" si="39"/>
        <v>0</v>
      </c>
      <c r="AX103" s="359">
        <f t="shared" ca="1" si="39"/>
        <v>0</v>
      </c>
      <c r="AY103" s="359">
        <f t="shared" ca="1" si="39"/>
        <v>0</v>
      </c>
      <c r="AZ103" s="359">
        <f t="shared" ca="1" si="39"/>
        <v>0</v>
      </c>
      <c r="BA103" s="359">
        <f t="shared" ca="1" si="39"/>
        <v>0</v>
      </c>
      <c r="BB103" s="359">
        <f t="shared" ca="1" si="39"/>
        <v>0</v>
      </c>
      <c r="BC103" s="359">
        <f t="shared" ca="1" si="39"/>
        <v>0</v>
      </c>
      <c r="BD103" s="359">
        <f t="shared" ca="1" si="39"/>
        <v>0</v>
      </c>
      <c r="BE103" s="359">
        <f t="shared" ca="1" si="39"/>
        <v>0</v>
      </c>
      <c r="BF103" s="359">
        <f t="shared" ca="1" si="40"/>
        <v>0</v>
      </c>
      <c r="BG103" s="359">
        <f t="shared" ca="1" si="40"/>
        <v>0</v>
      </c>
      <c r="BH103" s="359">
        <f t="shared" ca="1" si="40"/>
        <v>0</v>
      </c>
      <c r="BI103" s="359">
        <f t="shared" ca="1" si="40"/>
        <v>0</v>
      </c>
      <c r="BJ103" s="359">
        <f t="shared" ca="1" si="40"/>
        <v>0</v>
      </c>
      <c r="BK103" s="359">
        <f t="shared" ca="1" si="40"/>
        <v>0</v>
      </c>
      <c r="BL103" s="359">
        <f t="shared" ca="1" si="40"/>
        <v>0</v>
      </c>
      <c r="BM103" s="359">
        <f t="shared" ca="1" si="40"/>
        <v>0</v>
      </c>
      <c r="BN103" s="359">
        <f t="shared" ca="1" si="40"/>
        <v>0</v>
      </c>
      <c r="BO103" s="359">
        <f t="shared" ca="1" si="40"/>
        <v>0</v>
      </c>
      <c r="BP103" s="358">
        <f t="shared" ca="1" si="41"/>
        <v>0</v>
      </c>
      <c r="BQ103" s="206"/>
      <c r="BR103" s="234" t="str">
        <f t="shared" si="21"/>
        <v/>
      </c>
      <c r="BW103" s="173"/>
    </row>
    <row r="104" spans="1:75" ht="20.100000000000001" customHeight="1" outlineLevel="1" x14ac:dyDescent="0.2">
      <c r="A104" s="349"/>
      <c r="B104" s="349"/>
      <c r="C104" s="350">
        <v>8</v>
      </c>
      <c r="D104" s="351" t="s">
        <v>172</v>
      </c>
      <c r="E104" s="349"/>
      <c r="F104" s="352"/>
      <c r="G104" s="352"/>
      <c r="H104" s="352"/>
      <c r="I104" s="352"/>
      <c r="J104" s="352"/>
      <c r="K104" s="352"/>
      <c r="L104" s="352"/>
      <c r="M104" s="352"/>
      <c r="N104" s="352"/>
      <c r="O104" s="352"/>
      <c r="P104" s="352"/>
      <c r="Q104" s="352"/>
      <c r="R104" s="352"/>
      <c r="S104" s="352"/>
      <c r="T104" s="352"/>
      <c r="U104" s="352"/>
      <c r="V104" s="352"/>
      <c r="W104" s="352"/>
      <c r="X104" s="352"/>
      <c r="Y104" s="352"/>
      <c r="Z104" s="352"/>
      <c r="AA104" s="352"/>
      <c r="AB104" s="352"/>
      <c r="AC104" s="352"/>
      <c r="AD104" s="352"/>
      <c r="AE104" s="352"/>
      <c r="AF104" s="352"/>
      <c r="AG104" s="352"/>
      <c r="AH104" s="352"/>
      <c r="AI104" s="352"/>
      <c r="AJ104" s="352"/>
      <c r="AK104" s="352"/>
      <c r="AL104" s="353">
        <f t="shared" ref="AL104:AU109" ca="1" si="42">IF($A104="",SUMIFS(AL105:AL148,$C105:$C148,$C104&amp;"*",$A105:$A148,"&lt;&gt;"&amp;""),G104*$AK104)</f>
        <v>0</v>
      </c>
      <c r="AM104" s="353">
        <f t="shared" ca="1" si="42"/>
        <v>0</v>
      </c>
      <c r="AN104" s="353">
        <f t="shared" ca="1" si="42"/>
        <v>273400</v>
      </c>
      <c r="AO104" s="353">
        <f t="shared" ca="1" si="42"/>
        <v>74080</v>
      </c>
      <c r="AP104" s="353">
        <f t="shared" ca="1" si="42"/>
        <v>148160</v>
      </c>
      <c r="AQ104" s="353">
        <f t="shared" ca="1" si="42"/>
        <v>74080</v>
      </c>
      <c r="AR104" s="353">
        <f t="shared" ca="1" si="42"/>
        <v>0</v>
      </c>
      <c r="AS104" s="353">
        <f t="shared" ca="1" si="42"/>
        <v>0</v>
      </c>
      <c r="AT104" s="353">
        <f t="shared" ca="1" si="42"/>
        <v>0</v>
      </c>
      <c r="AU104" s="353">
        <f t="shared" ca="1" si="42"/>
        <v>0</v>
      </c>
      <c r="AV104" s="353">
        <f t="shared" ref="AV104:BE109" ca="1" si="43">IF($A104="",SUMIFS(AV105:AV148,$C105:$C148,$C104&amp;"*",$A105:$A148,"&lt;&gt;"&amp;""),Q104*$AK104)</f>
        <v>0</v>
      </c>
      <c r="AW104" s="353">
        <f t="shared" ca="1" si="43"/>
        <v>0</v>
      </c>
      <c r="AX104" s="353">
        <f t="shared" ca="1" si="43"/>
        <v>0</v>
      </c>
      <c r="AY104" s="353">
        <f t="shared" ca="1" si="43"/>
        <v>0</v>
      </c>
      <c r="AZ104" s="353">
        <f t="shared" ca="1" si="43"/>
        <v>0</v>
      </c>
      <c r="BA104" s="353">
        <f t="shared" ca="1" si="43"/>
        <v>0</v>
      </c>
      <c r="BB104" s="353">
        <f t="shared" ca="1" si="43"/>
        <v>0</v>
      </c>
      <c r="BC104" s="353">
        <f t="shared" ca="1" si="43"/>
        <v>0</v>
      </c>
      <c r="BD104" s="353">
        <f t="shared" ca="1" si="43"/>
        <v>0</v>
      </c>
      <c r="BE104" s="353">
        <f t="shared" ca="1" si="43"/>
        <v>0</v>
      </c>
      <c r="BF104" s="353">
        <f t="shared" ref="BF104:BO109" ca="1" si="44">IF($A104="",SUMIFS(BF105:BF148,$C105:$C148,$C104&amp;"*",$A105:$A148,"&lt;&gt;"&amp;""),AA104*$AK104)</f>
        <v>0</v>
      </c>
      <c r="BG104" s="353">
        <f t="shared" ca="1" si="44"/>
        <v>0</v>
      </c>
      <c r="BH104" s="353">
        <f t="shared" ca="1" si="44"/>
        <v>0</v>
      </c>
      <c r="BI104" s="353">
        <f t="shared" ca="1" si="44"/>
        <v>0</v>
      </c>
      <c r="BJ104" s="353">
        <f t="shared" ca="1" si="44"/>
        <v>0</v>
      </c>
      <c r="BK104" s="353">
        <f t="shared" ca="1" si="44"/>
        <v>0</v>
      </c>
      <c r="BL104" s="353">
        <f t="shared" ca="1" si="44"/>
        <v>0</v>
      </c>
      <c r="BM104" s="353">
        <f t="shared" ca="1" si="44"/>
        <v>0</v>
      </c>
      <c r="BN104" s="353">
        <f t="shared" ca="1" si="44"/>
        <v>0</v>
      </c>
      <c r="BO104" s="353">
        <f t="shared" ca="1" si="44"/>
        <v>0</v>
      </c>
      <c r="BP104" s="353">
        <f t="shared" ref="BP104:BP110" ca="1" si="45">IF(AK104="",SUM(AL104:BO104),(F104*AK104))</f>
        <v>569720</v>
      </c>
      <c r="BQ104" s="206"/>
      <c r="BR104" s="234" t="str">
        <f t="shared" si="21"/>
        <v/>
      </c>
    </row>
    <row r="105" spans="1:75" ht="20.100000000000001" customHeight="1" outlineLevel="1" x14ac:dyDescent="0.2">
      <c r="A105" s="354">
        <f ca="1">INDEX(MC_Dispositivo!B:E,MATCH('Quantitativo_MG-262'!C105,MC_Dispositivo!B:B,0),2)</f>
        <v>4413996</v>
      </c>
      <c r="B105" s="354" t="str">
        <f ca="1">INDEX([10]TPU!$B:$B,MATCH($A105,[10]TPU!$A:$A,0))</f>
        <v>SICRO</v>
      </c>
      <c r="C105" s="354" t="s">
        <v>173</v>
      </c>
      <c r="D105" s="355" t="str">
        <f ca="1">INDEX(MC_Dispositivo!B:E,MATCH('Quantitativo_MG-262'!C105,MC_Dispositivo!B:B,0),3)</f>
        <v>Enleivamento</v>
      </c>
      <c r="E105" s="354" t="str">
        <f ca="1">INDEX(MC_Dispositivo!B:E,MATCH('Quantitativo_MG-262'!C105,MC_Dispositivo!B:B,0),4)</f>
        <v>m²</v>
      </c>
      <c r="F105" s="356" cm="1">
        <f t="array" aca="1" ref="F105" ca="1">IF($BS$1="Todos",SUM(IF(($BS$1="todos")*(MC_Dispositivo!$B$54:$B$212=$C105),MC_Dispositivo!$F$54:$BE$212)),SUM(IF((MC_Dispositivo!$F$36:$BE$36=$BS$1)*(MC_Dispositivo!$B$54:$B$212=$C105),MC_Dispositivo!$F$54:$BE$212)))</f>
        <v>38000</v>
      </c>
      <c r="G105" s="357" cm="1">
        <f t="array" aca="1" ref="G105" ca="1">SUM(IF((MC_Dispositivo!$B$53:$B$189=$C105)*(MC_Dispositivo!$F$36:$BE$36=$BS$1)*(MC_Dispositivo!$F$43:$BE$43=G$1),MC_Dispositivo!$F$53:$BE$189))</f>
        <v>0</v>
      </c>
      <c r="H105" s="357" cm="1">
        <f t="array" aca="1" ref="H105" ca="1">SUM(IF((MC_Dispositivo!$B$53:$B$189=$C105)*(MC_Dispositivo!$F$36:$BE$36=$BS$1)*(MC_Dispositivo!$F$43:$BE$43=H$1),MC_Dispositivo!$F$53:$BE$189))</f>
        <v>0</v>
      </c>
      <c r="I105" s="357" cm="1">
        <f t="array" aca="1" ref="I105" ca="1">SUM(IF((MC_Dispositivo!$B$53:$B$189=$C105)*(MC_Dispositivo!$F$36:$BE$36=$BS$1)*(MC_Dispositivo!$F$43:$BE$43=I$1),MC_Dispositivo!$F$53:$BE$189))</f>
        <v>18000</v>
      </c>
      <c r="J105" s="357" cm="1">
        <f t="array" aca="1" ref="J105" ca="1">SUM(IF((MC_Dispositivo!$B$53:$B$189=$C105)*(MC_Dispositivo!$F$36:$BE$36=$BS$1)*(MC_Dispositivo!$F$43:$BE$43=J$1),MC_Dispositivo!$F$53:$BE$189))</f>
        <v>5000</v>
      </c>
      <c r="K105" s="357" cm="1">
        <f t="array" aca="1" ref="K105" ca="1">SUM(IF((MC_Dispositivo!$B$53:$B$189=$C105)*(MC_Dispositivo!$F$36:$BE$36=$BS$1)*(MC_Dispositivo!$F$43:$BE$43=K$1),MC_Dispositivo!$F$53:$BE$189))</f>
        <v>10000</v>
      </c>
      <c r="L105" s="357" cm="1">
        <f t="array" aca="1" ref="L105" ca="1">SUM(IF((MC_Dispositivo!$B$53:$B$189=$C105)*(MC_Dispositivo!$F$36:$BE$36=$BS$1)*(MC_Dispositivo!$F$43:$BE$43=L$1),MC_Dispositivo!$F$53:$BE$189))</f>
        <v>5000</v>
      </c>
      <c r="M105" s="357" cm="1">
        <f t="array" aca="1" ref="M105" ca="1">SUM(IF((MC_Dispositivo!$B$53:$B$189=$C105)*(MC_Dispositivo!$F$36:$BE$36=$BS$1)*(MC_Dispositivo!$F$43:$BE$43=M$1),MC_Dispositivo!$F$53:$BE$189))</f>
        <v>0</v>
      </c>
      <c r="N105" s="357" cm="1">
        <f t="array" aca="1" ref="N105" ca="1">SUM(IF((MC_Dispositivo!$B$53:$B$189=$C105)*(MC_Dispositivo!$F$36:$BE$36=$BS$1)*(MC_Dispositivo!$F$43:$BE$43=N$1),MC_Dispositivo!$F$53:$BE$189))</f>
        <v>0</v>
      </c>
      <c r="O105" s="357" cm="1">
        <f t="array" aca="1" ref="O105" ca="1">SUM(IF((MC_Dispositivo!$B$53:$B$189=$C105)*(MC_Dispositivo!$F$36:$BE$36=$BS$1)*(MC_Dispositivo!$F$43:$BE$43=O$1),MC_Dispositivo!$F$53:$BE$189))</f>
        <v>0</v>
      </c>
      <c r="P105" s="357" cm="1">
        <f t="array" aca="1" ref="P105" ca="1">SUM(IF((MC_Dispositivo!$B$53:$B$189=$C105)*(MC_Dispositivo!$F$36:$BE$36=$BS$1)*(MC_Dispositivo!$F$43:$BE$43=P$1),MC_Dispositivo!$F$53:$BE$189))</f>
        <v>0</v>
      </c>
      <c r="Q105" s="357" cm="1">
        <f t="array" aca="1" ref="Q105" ca="1">SUM(IF((MC_Dispositivo!$B$53:$B$189=$C105)*(MC_Dispositivo!$F$36:$BE$36=$BS$1)*(MC_Dispositivo!$F$43:$BE$43=Q$1),MC_Dispositivo!$F$53:$BE$189))</f>
        <v>0</v>
      </c>
      <c r="R105" s="357" cm="1">
        <f t="array" aca="1" ref="R105" ca="1">SUM(IF((MC_Dispositivo!$B$53:$B$189=$C105)*(MC_Dispositivo!$F$36:$BE$36=$BS$1)*(MC_Dispositivo!$F$43:$BE$43=R$1),MC_Dispositivo!$F$53:$BE$189))</f>
        <v>0</v>
      </c>
      <c r="S105" s="357" cm="1">
        <f t="array" aca="1" ref="S105" ca="1">SUM(IF((MC_Dispositivo!$B$53:$B$189=$C105)*(MC_Dispositivo!$F$36:$BE$36=$BS$1)*(MC_Dispositivo!$F$43:$BE$43=S$1),MC_Dispositivo!$F$53:$BE$189))</f>
        <v>0</v>
      </c>
      <c r="T105" s="357" cm="1">
        <f t="array" aca="1" ref="T105" ca="1">SUM(IF((MC_Dispositivo!$B$53:$B$189=$C105)*(MC_Dispositivo!$F$36:$BE$36=$BS$1)*(MC_Dispositivo!$F$43:$BE$43=T$1),MC_Dispositivo!$F$53:$BE$189))</f>
        <v>0</v>
      </c>
      <c r="U105" s="357" cm="1">
        <f t="array" aca="1" ref="U105" ca="1">SUM(IF((MC_Dispositivo!$B$53:$B$189=$C105)*(MC_Dispositivo!$F$36:$BE$36=$BS$1)*(MC_Dispositivo!$F$43:$BE$43=U$1),MC_Dispositivo!$F$53:$BE$189))</f>
        <v>0</v>
      </c>
      <c r="V105" s="357" cm="1">
        <f t="array" aca="1" ref="V105" ca="1">SUM(IF((MC_Dispositivo!$B$53:$B$189=$C105)*(MC_Dispositivo!$F$36:$BE$36=$BS$1)*(MC_Dispositivo!$F$43:$BE$43=V$1),MC_Dispositivo!$F$53:$BE$189))</f>
        <v>0</v>
      </c>
      <c r="W105" s="357" cm="1">
        <f t="array" aca="1" ref="W105" ca="1">SUM(IF((MC_Dispositivo!$B$53:$B$189=$C105)*(MC_Dispositivo!$F$36:$BE$36=$BS$1)*(MC_Dispositivo!$F$43:$BE$43=W$1),MC_Dispositivo!$F$53:$BE$189))</f>
        <v>0</v>
      </c>
      <c r="X105" s="357" cm="1">
        <f t="array" aca="1" ref="X105" ca="1">SUM(IF((MC_Dispositivo!$B$53:$B$189=$C105)*(MC_Dispositivo!$F$36:$BE$36=$BS$1)*(MC_Dispositivo!$F$43:$BE$43=X$1),MC_Dispositivo!$F$53:$BE$189))</f>
        <v>0</v>
      </c>
      <c r="Y105" s="357" cm="1">
        <f t="array" aca="1" ref="Y105" ca="1">SUM(IF((MC_Dispositivo!$B$53:$B$189=$C105)*(MC_Dispositivo!$F$36:$BE$36=$BS$1)*(MC_Dispositivo!$F$43:$BE$43=Y$1),MC_Dispositivo!$F$53:$BE$189))</f>
        <v>0</v>
      </c>
      <c r="Z105" s="357" cm="1">
        <f t="array" aca="1" ref="Z105" ca="1">SUM(IF((MC_Dispositivo!$B$53:$B$189=$C105)*(MC_Dispositivo!$F$36:$BE$36=$BS$1)*(MC_Dispositivo!$F$43:$BE$43=Z$1),MC_Dispositivo!$F$53:$BE$189))</f>
        <v>0</v>
      </c>
      <c r="AA105" s="357" cm="1">
        <f t="array" aca="1" ref="AA105" ca="1">SUM(IF((MC_Dispositivo!$B$53:$B$189=$C105)*(MC_Dispositivo!$F$36:$BE$36=$BS$1)*(MC_Dispositivo!$F$43:$BE$43=AA$1),MC_Dispositivo!$F$53:$BE$189))</f>
        <v>0</v>
      </c>
      <c r="AB105" s="357" cm="1">
        <f t="array" aca="1" ref="AB105" ca="1">SUM(IF((MC_Dispositivo!$B$53:$B$189=$C105)*(MC_Dispositivo!$F$36:$BE$36=$BS$1)*(MC_Dispositivo!$F$43:$BE$43=AB$1),MC_Dispositivo!$F$53:$BE$189))</f>
        <v>0</v>
      </c>
      <c r="AC105" s="357" cm="1">
        <f t="array" aca="1" ref="AC105" ca="1">SUM(IF((MC_Dispositivo!$B$53:$B$189=$C105)*(MC_Dispositivo!$F$36:$BE$36=$BS$1)*(MC_Dispositivo!$F$43:$BE$43=AC$1),MC_Dispositivo!$F$53:$BE$189))</f>
        <v>0</v>
      </c>
      <c r="AD105" s="357" cm="1">
        <f t="array" aca="1" ref="AD105" ca="1">SUM(IF((MC_Dispositivo!$B$53:$B$189=$C105)*(MC_Dispositivo!$F$36:$BE$36=$BS$1)*(MC_Dispositivo!$F$43:$BE$43=AD$1),MC_Dispositivo!$F$53:$BE$189))</f>
        <v>0</v>
      </c>
      <c r="AE105" s="357" cm="1">
        <f t="array" aca="1" ref="AE105" ca="1">SUM(IF((MC_Dispositivo!$B$53:$B$189=$C105)*(MC_Dispositivo!$F$36:$BE$36=$BS$1)*(MC_Dispositivo!$F$43:$BE$43=AE$1),MC_Dispositivo!$F$53:$BE$189))</f>
        <v>0</v>
      </c>
      <c r="AF105" s="357" cm="1">
        <f t="array" aca="1" ref="AF105" ca="1">SUM(IF((MC_Dispositivo!$B$53:$B$189=$C105)*(MC_Dispositivo!$F$36:$BE$36=$BS$1)*(MC_Dispositivo!$F$43:$BE$43=AF$1),MC_Dispositivo!$F$53:$BE$189))</f>
        <v>0</v>
      </c>
      <c r="AG105" s="357" cm="1">
        <f t="array" aca="1" ref="AG105" ca="1">SUM(IF((MC_Dispositivo!$B$53:$B$189=$C105)*(MC_Dispositivo!$F$36:$BE$36=$BS$1)*(MC_Dispositivo!$F$43:$BE$43=AG$1),MC_Dispositivo!$F$53:$BE$189))</f>
        <v>0</v>
      </c>
      <c r="AH105" s="357" cm="1">
        <f t="array" aca="1" ref="AH105" ca="1">SUM(IF((MC_Dispositivo!$B$53:$B$189=$C105)*(MC_Dispositivo!$F$36:$BE$36=$BS$1)*(MC_Dispositivo!$F$43:$BE$43=AH$1),MC_Dispositivo!$F$53:$BE$189))</f>
        <v>0</v>
      </c>
      <c r="AI105" s="357" cm="1">
        <f t="array" aca="1" ref="AI105" ca="1">SUM(IF((MC_Dispositivo!$B$53:$B$189=$C105)*(MC_Dispositivo!$F$36:$BE$36=$BS$1)*(MC_Dispositivo!$F$43:$BE$43=AI$1),MC_Dispositivo!$F$53:$BE$189))</f>
        <v>0</v>
      </c>
      <c r="AJ105" s="357" cm="1">
        <f t="array" aca="1" ref="AJ105" ca="1">SUM(IF((MC_Dispositivo!$B$53:$B$189=$C105)*(MC_Dispositivo!$F$36:$BE$36=$BS$1)*(MC_Dispositivo!$F$43:$BE$43=AJ$1),MC_Dispositivo!$F$53:$BE$189))</f>
        <v>0</v>
      </c>
      <c r="AK105" s="358">
        <f ca="1">IF(A105="","",INDEX([10]TPU!$G:$G,MATCH($A105,[10]TPU!$A:$A,0)))</f>
        <v>11.46</v>
      </c>
      <c r="AL105" s="359">
        <f t="shared" ca="1" si="42"/>
        <v>0</v>
      </c>
      <c r="AM105" s="359">
        <f t="shared" ca="1" si="42"/>
        <v>0</v>
      </c>
      <c r="AN105" s="359">
        <f t="shared" ca="1" si="42"/>
        <v>206280.00000000003</v>
      </c>
      <c r="AO105" s="359">
        <f t="shared" ca="1" si="42"/>
        <v>57300.000000000007</v>
      </c>
      <c r="AP105" s="359">
        <f t="shared" ca="1" si="42"/>
        <v>114600.00000000001</v>
      </c>
      <c r="AQ105" s="359">
        <f t="shared" ca="1" si="42"/>
        <v>57300.000000000007</v>
      </c>
      <c r="AR105" s="359">
        <f t="shared" ca="1" si="42"/>
        <v>0</v>
      </c>
      <c r="AS105" s="359">
        <f t="shared" ca="1" si="42"/>
        <v>0</v>
      </c>
      <c r="AT105" s="359">
        <f t="shared" ca="1" si="42"/>
        <v>0</v>
      </c>
      <c r="AU105" s="359">
        <f t="shared" ca="1" si="42"/>
        <v>0</v>
      </c>
      <c r="AV105" s="359">
        <f t="shared" ca="1" si="43"/>
        <v>0</v>
      </c>
      <c r="AW105" s="359">
        <f t="shared" ca="1" si="43"/>
        <v>0</v>
      </c>
      <c r="AX105" s="359">
        <f t="shared" ca="1" si="43"/>
        <v>0</v>
      </c>
      <c r="AY105" s="359">
        <f t="shared" ca="1" si="43"/>
        <v>0</v>
      </c>
      <c r="AZ105" s="359">
        <f t="shared" ca="1" si="43"/>
        <v>0</v>
      </c>
      <c r="BA105" s="359">
        <f t="shared" ca="1" si="43"/>
        <v>0</v>
      </c>
      <c r="BB105" s="359">
        <f t="shared" ca="1" si="43"/>
        <v>0</v>
      </c>
      <c r="BC105" s="359">
        <f t="shared" ca="1" si="43"/>
        <v>0</v>
      </c>
      <c r="BD105" s="359">
        <f t="shared" ca="1" si="43"/>
        <v>0</v>
      </c>
      <c r="BE105" s="359">
        <f t="shared" ca="1" si="43"/>
        <v>0</v>
      </c>
      <c r="BF105" s="359">
        <f t="shared" ca="1" si="44"/>
        <v>0</v>
      </c>
      <c r="BG105" s="359">
        <f t="shared" ca="1" si="44"/>
        <v>0</v>
      </c>
      <c r="BH105" s="359">
        <f t="shared" ca="1" si="44"/>
        <v>0</v>
      </c>
      <c r="BI105" s="359">
        <f t="shared" ca="1" si="44"/>
        <v>0</v>
      </c>
      <c r="BJ105" s="359">
        <f t="shared" ca="1" si="44"/>
        <v>0</v>
      </c>
      <c r="BK105" s="359">
        <f t="shared" ca="1" si="44"/>
        <v>0</v>
      </c>
      <c r="BL105" s="359">
        <f t="shared" ca="1" si="44"/>
        <v>0</v>
      </c>
      <c r="BM105" s="359">
        <f t="shared" ca="1" si="44"/>
        <v>0</v>
      </c>
      <c r="BN105" s="359">
        <f t="shared" ca="1" si="44"/>
        <v>0</v>
      </c>
      <c r="BO105" s="359">
        <f t="shared" ca="1" si="44"/>
        <v>0</v>
      </c>
      <c r="BP105" s="358">
        <f t="shared" ca="1" si="45"/>
        <v>435480.00000000006</v>
      </c>
      <c r="BQ105" s="206">
        <f ca="1">SUM(BP105:BP106)</f>
        <v>569720</v>
      </c>
      <c r="BR105" s="234">
        <f t="shared" ca="1" si="21"/>
        <v>1.7900206580407332E-2</v>
      </c>
    </row>
    <row r="106" spans="1:75" ht="20.100000000000001" customHeight="1" outlineLevel="1" x14ac:dyDescent="0.2">
      <c r="A106" s="354">
        <f ca="1">INDEX(MC_Dispositivo!B:E,MATCH('Quantitativo_MG-262'!C106,MC_Dispositivo!B:B,0),2)</f>
        <v>4413905</v>
      </c>
      <c r="B106" s="354" t="str">
        <f ca="1">INDEX([10]TPU!$B:$B,MATCH($A106,[10]TPU!$A:$A,0))</f>
        <v>SICRO</v>
      </c>
      <c r="C106" s="354" t="s">
        <v>175</v>
      </c>
      <c r="D106" s="355" t="str">
        <f ca="1">INDEX(MC_Dispositivo!B:E,MATCH('Quantitativo_MG-262'!C106,MC_Dispositivo!B:B,0),3)</f>
        <v>Hidrossemeadura</v>
      </c>
      <c r="E106" s="354" t="str">
        <f ca="1">INDEX(MC_Dispositivo!B:E,MATCH('Quantitativo_MG-262'!C106,MC_Dispositivo!B:B,0),4)</f>
        <v>m²</v>
      </c>
      <c r="F106" s="356" cm="1">
        <f t="array" aca="1" ref="F106" ca="1">IF($BS$1="Todos",SUM(IF(($BS$1="todos")*(MC_Dispositivo!$B$54:$B$212=$C106),MC_Dispositivo!$F$54:$BE$212)),SUM(IF((MC_Dispositivo!$F$36:$BE$36=$BS$1)*(MC_Dispositivo!$B$54:$B$212=$C106),MC_Dispositivo!$F$54:$BE$212)))</f>
        <v>16000</v>
      </c>
      <c r="G106" s="357" cm="1">
        <f t="array" aca="1" ref="G106" ca="1">SUM(IF((MC_Dispositivo!$B$53:$B$189=$C106)*(MC_Dispositivo!$F$36:$BE$36=$BS$1)*(MC_Dispositivo!$F$43:$BE$43=G$1),MC_Dispositivo!$F$53:$BE$189))</f>
        <v>0</v>
      </c>
      <c r="H106" s="357" cm="1">
        <f t="array" aca="1" ref="H106" ca="1">SUM(IF((MC_Dispositivo!$B$53:$B$189=$C106)*(MC_Dispositivo!$F$36:$BE$36=$BS$1)*(MC_Dispositivo!$F$43:$BE$43=H$1),MC_Dispositivo!$F$53:$BE$189))</f>
        <v>0</v>
      </c>
      <c r="I106" s="357" cm="1">
        <f t="array" aca="1" ref="I106" ca="1">SUM(IF((MC_Dispositivo!$B$53:$B$189=$C106)*(MC_Dispositivo!$F$36:$BE$36=$BS$1)*(MC_Dispositivo!$F$43:$BE$43=I$1),MC_Dispositivo!$F$53:$BE$189))</f>
        <v>8000</v>
      </c>
      <c r="J106" s="357" cm="1">
        <f t="array" aca="1" ref="J106" ca="1">SUM(IF((MC_Dispositivo!$B$53:$B$189=$C106)*(MC_Dispositivo!$F$36:$BE$36=$BS$1)*(MC_Dispositivo!$F$43:$BE$43=J$1),MC_Dispositivo!$F$53:$BE$189))</f>
        <v>2000</v>
      </c>
      <c r="K106" s="357" cm="1">
        <f t="array" aca="1" ref="K106" ca="1">SUM(IF((MC_Dispositivo!$B$53:$B$189=$C106)*(MC_Dispositivo!$F$36:$BE$36=$BS$1)*(MC_Dispositivo!$F$43:$BE$43=K$1),MC_Dispositivo!$F$53:$BE$189))</f>
        <v>4000</v>
      </c>
      <c r="L106" s="357" cm="1">
        <f t="array" aca="1" ref="L106" ca="1">SUM(IF((MC_Dispositivo!$B$53:$B$189=$C106)*(MC_Dispositivo!$F$36:$BE$36=$BS$1)*(MC_Dispositivo!$F$43:$BE$43=L$1),MC_Dispositivo!$F$53:$BE$189))</f>
        <v>2000</v>
      </c>
      <c r="M106" s="357" cm="1">
        <f t="array" aca="1" ref="M106" ca="1">SUM(IF((MC_Dispositivo!$B$53:$B$189=$C106)*(MC_Dispositivo!$F$36:$BE$36=$BS$1)*(MC_Dispositivo!$F$43:$BE$43=M$1),MC_Dispositivo!$F$53:$BE$189))</f>
        <v>0</v>
      </c>
      <c r="N106" s="357" cm="1">
        <f t="array" aca="1" ref="N106" ca="1">SUM(IF((MC_Dispositivo!$B$53:$B$189=$C106)*(MC_Dispositivo!$F$36:$BE$36=$BS$1)*(MC_Dispositivo!$F$43:$BE$43=N$1),MC_Dispositivo!$F$53:$BE$189))</f>
        <v>0</v>
      </c>
      <c r="O106" s="357" cm="1">
        <f t="array" aca="1" ref="O106" ca="1">SUM(IF((MC_Dispositivo!$B$53:$B$189=$C106)*(MC_Dispositivo!$F$36:$BE$36=$BS$1)*(MC_Dispositivo!$F$43:$BE$43=O$1),MC_Dispositivo!$F$53:$BE$189))</f>
        <v>0</v>
      </c>
      <c r="P106" s="357" cm="1">
        <f t="array" aca="1" ref="P106" ca="1">SUM(IF((MC_Dispositivo!$B$53:$B$189=$C106)*(MC_Dispositivo!$F$36:$BE$36=$BS$1)*(MC_Dispositivo!$F$43:$BE$43=P$1),MC_Dispositivo!$F$53:$BE$189))</f>
        <v>0</v>
      </c>
      <c r="Q106" s="357" cm="1">
        <f t="array" aca="1" ref="Q106" ca="1">SUM(IF((MC_Dispositivo!$B$53:$B$189=$C106)*(MC_Dispositivo!$F$36:$BE$36=$BS$1)*(MC_Dispositivo!$F$43:$BE$43=Q$1),MC_Dispositivo!$F$53:$BE$189))</f>
        <v>0</v>
      </c>
      <c r="R106" s="357" cm="1">
        <f t="array" aca="1" ref="R106" ca="1">SUM(IF((MC_Dispositivo!$B$53:$B$189=$C106)*(MC_Dispositivo!$F$36:$BE$36=$BS$1)*(MC_Dispositivo!$F$43:$BE$43=R$1),MC_Dispositivo!$F$53:$BE$189))</f>
        <v>0</v>
      </c>
      <c r="S106" s="357" cm="1">
        <f t="array" aca="1" ref="S106" ca="1">SUM(IF((MC_Dispositivo!$B$53:$B$189=$C106)*(MC_Dispositivo!$F$36:$BE$36=$BS$1)*(MC_Dispositivo!$F$43:$BE$43=S$1),MC_Dispositivo!$F$53:$BE$189))</f>
        <v>0</v>
      </c>
      <c r="T106" s="357" cm="1">
        <f t="array" aca="1" ref="T106" ca="1">SUM(IF((MC_Dispositivo!$B$53:$B$189=$C106)*(MC_Dispositivo!$F$36:$BE$36=$BS$1)*(MC_Dispositivo!$F$43:$BE$43=T$1),MC_Dispositivo!$F$53:$BE$189))</f>
        <v>0</v>
      </c>
      <c r="U106" s="357" cm="1">
        <f t="array" aca="1" ref="U106" ca="1">SUM(IF((MC_Dispositivo!$B$53:$B$189=$C106)*(MC_Dispositivo!$F$36:$BE$36=$BS$1)*(MC_Dispositivo!$F$43:$BE$43=U$1),MC_Dispositivo!$F$53:$BE$189))</f>
        <v>0</v>
      </c>
      <c r="V106" s="357" cm="1">
        <f t="array" aca="1" ref="V106" ca="1">SUM(IF((MC_Dispositivo!$B$53:$B$189=$C106)*(MC_Dispositivo!$F$36:$BE$36=$BS$1)*(MC_Dispositivo!$F$43:$BE$43=V$1),MC_Dispositivo!$F$53:$BE$189))</f>
        <v>0</v>
      </c>
      <c r="W106" s="357" cm="1">
        <f t="array" aca="1" ref="W106" ca="1">SUM(IF((MC_Dispositivo!$B$53:$B$189=$C106)*(MC_Dispositivo!$F$36:$BE$36=$BS$1)*(MC_Dispositivo!$F$43:$BE$43=W$1),MC_Dispositivo!$F$53:$BE$189))</f>
        <v>0</v>
      </c>
      <c r="X106" s="357" cm="1">
        <f t="array" aca="1" ref="X106" ca="1">SUM(IF((MC_Dispositivo!$B$53:$B$189=$C106)*(MC_Dispositivo!$F$36:$BE$36=$BS$1)*(MC_Dispositivo!$F$43:$BE$43=X$1),MC_Dispositivo!$F$53:$BE$189))</f>
        <v>0</v>
      </c>
      <c r="Y106" s="357" cm="1">
        <f t="array" aca="1" ref="Y106" ca="1">SUM(IF((MC_Dispositivo!$B$53:$B$189=$C106)*(MC_Dispositivo!$F$36:$BE$36=$BS$1)*(MC_Dispositivo!$F$43:$BE$43=Y$1),MC_Dispositivo!$F$53:$BE$189))</f>
        <v>0</v>
      </c>
      <c r="Z106" s="357" cm="1">
        <f t="array" aca="1" ref="Z106" ca="1">SUM(IF((MC_Dispositivo!$B$53:$B$189=$C106)*(MC_Dispositivo!$F$36:$BE$36=$BS$1)*(MC_Dispositivo!$F$43:$BE$43=Z$1),MC_Dispositivo!$F$53:$BE$189))</f>
        <v>0</v>
      </c>
      <c r="AA106" s="357" cm="1">
        <f t="array" aca="1" ref="AA106" ca="1">SUM(IF((MC_Dispositivo!$B$53:$B$189=$C106)*(MC_Dispositivo!$F$36:$BE$36=$BS$1)*(MC_Dispositivo!$F$43:$BE$43=AA$1),MC_Dispositivo!$F$53:$BE$189))</f>
        <v>0</v>
      </c>
      <c r="AB106" s="357" cm="1">
        <f t="array" aca="1" ref="AB106" ca="1">SUM(IF((MC_Dispositivo!$B$53:$B$189=$C106)*(MC_Dispositivo!$F$36:$BE$36=$BS$1)*(MC_Dispositivo!$F$43:$BE$43=AB$1),MC_Dispositivo!$F$53:$BE$189))</f>
        <v>0</v>
      </c>
      <c r="AC106" s="357" cm="1">
        <f t="array" aca="1" ref="AC106" ca="1">SUM(IF((MC_Dispositivo!$B$53:$B$189=$C106)*(MC_Dispositivo!$F$36:$BE$36=$BS$1)*(MC_Dispositivo!$F$43:$BE$43=AC$1),MC_Dispositivo!$F$53:$BE$189))</f>
        <v>0</v>
      </c>
      <c r="AD106" s="357" cm="1">
        <f t="array" aca="1" ref="AD106" ca="1">SUM(IF((MC_Dispositivo!$B$53:$B$189=$C106)*(MC_Dispositivo!$F$36:$BE$36=$BS$1)*(MC_Dispositivo!$F$43:$BE$43=AD$1),MC_Dispositivo!$F$53:$BE$189))</f>
        <v>0</v>
      </c>
      <c r="AE106" s="357" cm="1">
        <f t="array" aca="1" ref="AE106" ca="1">SUM(IF((MC_Dispositivo!$B$53:$B$189=$C106)*(MC_Dispositivo!$F$36:$BE$36=$BS$1)*(MC_Dispositivo!$F$43:$BE$43=AE$1),MC_Dispositivo!$F$53:$BE$189))</f>
        <v>0</v>
      </c>
      <c r="AF106" s="357" cm="1">
        <f t="array" aca="1" ref="AF106" ca="1">SUM(IF((MC_Dispositivo!$B$53:$B$189=$C106)*(MC_Dispositivo!$F$36:$BE$36=$BS$1)*(MC_Dispositivo!$F$43:$BE$43=AF$1),MC_Dispositivo!$F$53:$BE$189))</f>
        <v>0</v>
      </c>
      <c r="AG106" s="357" cm="1">
        <f t="array" aca="1" ref="AG106" ca="1">SUM(IF((MC_Dispositivo!$B$53:$B$189=$C106)*(MC_Dispositivo!$F$36:$BE$36=$BS$1)*(MC_Dispositivo!$F$43:$BE$43=AG$1),MC_Dispositivo!$F$53:$BE$189))</f>
        <v>0</v>
      </c>
      <c r="AH106" s="357" cm="1">
        <f t="array" aca="1" ref="AH106" ca="1">SUM(IF((MC_Dispositivo!$B$53:$B$189=$C106)*(MC_Dispositivo!$F$36:$BE$36=$BS$1)*(MC_Dispositivo!$F$43:$BE$43=AH$1),MC_Dispositivo!$F$53:$BE$189))</f>
        <v>0</v>
      </c>
      <c r="AI106" s="357" cm="1">
        <f t="array" aca="1" ref="AI106" ca="1">SUM(IF((MC_Dispositivo!$B$53:$B$189=$C106)*(MC_Dispositivo!$F$36:$BE$36=$BS$1)*(MC_Dispositivo!$F$43:$BE$43=AI$1),MC_Dispositivo!$F$53:$BE$189))</f>
        <v>0</v>
      </c>
      <c r="AJ106" s="357" cm="1">
        <f t="array" aca="1" ref="AJ106" ca="1">SUM(IF((MC_Dispositivo!$B$53:$B$189=$C106)*(MC_Dispositivo!$F$36:$BE$36=$BS$1)*(MC_Dispositivo!$F$43:$BE$43=AJ$1),MC_Dispositivo!$F$53:$BE$189))</f>
        <v>0</v>
      </c>
      <c r="AK106" s="358">
        <f ca="1">IF(A106="","",INDEX([10]TPU!$G:$G,MATCH($A106,[10]TPU!$A:$A,0)))</f>
        <v>8.39</v>
      </c>
      <c r="AL106" s="359">
        <f t="shared" ca="1" si="42"/>
        <v>0</v>
      </c>
      <c r="AM106" s="359">
        <f t="shared" ca="1" si="42"/>
        <v>0</v>
      </c>
      <c r="AN106" s="359">
        <f t="shared" ca="1" si="42"/>
        <v>67120</v>
      </c>
      <c r="AO106" s="359">
        <f t="shared" ca="1" si="42"/>
        <v>16780</v>
      </c>
      <c r="AP106" s="359">
        <f t="shared" ca="1" si="42"/>
        <v>33560</v>
      </c>
      <c r="AQ106" s="359">
        <f t="shared" ca="1" si="42"/>
        <v>16780</v>
      </c>
      <c r="AR106" s="359">
        <f t="shared" ca="1" si="42"/>
        <v>0</v>
      </c>
      <c r="AS106" s="359">
        <f t="shared" ca="1" si="42"/>
        <v>0</v>
      </c>
      <c r="AT106" s="359">
        <f t="shared" ca="1" si="42"/>
        <v>0</v>
      </c>
      <c r="AU106" s="359">
        <f t="shared" ca="1" si="42"/>
        <v>0</v>
      </c>
      <c r="AV106" s="359">
        <f t="shared" ca="1" si="43"/>
        <v>0</v>
      </c>
      <c r="AW106" s="359">
        <f t="shared" ca="1" si="43"/>
        <v>0</v>
      </c>
      <c r="AX106" s="359">
        <f t="shared" ca="1" si="43"/>
        <v>0</v>
      </c>
      <c r="AY106" s="359">
        <f t="shared" ca="1" si="43"/>
        <v>0</v>
      </c>
      <c r="AZ106" s="359">
        <f t="shared" ca="1" si="43"/>
        <v>0</v>
      </c>
      <c r="BA106" s="359">
        <f t="shared" ca="1" si="43"/>
        <v>0</v>
      </c>
      <c r="BB106" s="359">
        <f t="shared" ca="1" si="43"/>
        <v>0</v>
      </c>
      <c r="BC106" s="359">
        <f t="shared" ca="1" si="43"/>
        <v>0</v>
      </c>
      <c r="BD106" s="359">
        <f t="shared" ca="1" si="43"/>
        <v>0</v>
      </c>
      <c r="BE106" s="359">
        <f t="shared" ca="1" si="43"/>
        <v>0</v>
      </c>
      <c r="BF106" s="359">
        <f t="shared" ca="1" si="44"/>
        <v>0</v>
      </c>
      <c r="BG106" s="359">
        <f t="shared" ca="1" si="44"/>
        <v>0</v>
      </c>
      <c r="BH106" s="359">
        <f t="shared" ca="1" si="44"/>
        <v>0</v>
      </c>
      <c r="BI106" s="359">
        <f t="shared" ca="1" si="44"/>
        <v>0</v>
      </c>
      <c r="BJ106" s="359">
        <f t="shared" ca="1" si="44"/>
        <v>0</v>
      </c>
      <c r="BK106" s="359">
        <f t="shared" ca="1" si="44"/>
        <v>0</v>
      </c>
      <c r="BL106" s="359">
        <f t="shared" ca="1" si="44"/>
        <v>0</v>
      </c>
      <c r="BM106" s="359">
        <f t="shared" ca="1" si="44"/>
        <v>0</v>
      </c>
      <c r="BN106" s="359">
        <f t="shared" ca="1" si="44"/>
        <v>0</v>
      </c>
      <c r="BO106" s="359">
        <f t="shared" ca="1" si="44"/>
        <v>0</v>
      </c>
      <c r="BP106" s="358">
        <f t="shared" ca="1" si="45"/>
        <v>134240</v>
      </c>
      <c r="BQ106" s="206"/>
      <c r="BR106" s="234" t="str">
        <f t="shared" si="21"/>
        <v/>
      </c>
    </row>
    <row r="107" spans="1:75" ht="20.100000000000001" customHeight="1" outlineLevel="1" x14ac:dyDescent="0.2">
      <c r="A107" s="349"/>
      <c r="B107" s="349"/>
      <c r="C107" s="350">
        <v>9</v>
      </c>
      <c r="D107" s="351" t="s">
        <v>176</v>
      </c>
      <c r="E107" s="349"/>
      <c r="F107" s="352"/>
      <c r="G107" s="352"/>
      <c r="H107" s="352"/>
      <c r="I107" s="352"/>
      <c r="J107" s="352"/>
      <c r="K107" s="352"/>
      <c r="L107" s="352"/>
      <c r="M107" s="352"/>
      <c r="N107" s="352"/>
      <c r="O107" s="352"/>
      <c r="P107" s="352"/>
      <c r="Q107" s="352"/>
      <c r="R107" s="352"/>
      <c r="S107" s="352"/>
      <c r="T107" s="352"/>
      <c r="U107" s="352"/>
      <c r="V107" s="352"/>
      <c r="W107" s="352"/>
      <c r="X107" s="352"/>
      <c r="Y107" s="352"/>
      <c r="Z107" s="352"/>
      <c r="AA107" s="352"/>
      <c r="AB107" s="352"/>
      <c r="AC107" s="352"/>
      <c r="AD107" s="352"/>
      <c r="AE107" s="352"/>
      <c r="AF107" s="352"/>
      <c r="AG107" s="352"/>
      <c r="AH107" s="352"/>
      <c r="AI107" s="352"/>
      <c r="AJ107" s="352"/>
      <c r="AK107" s="352"/>
      <c r="AL107" s="353">
        <f t="shared" ca="1" si="42"/>
        <v>0</v>
      </c>
      <c r="AM107" s="353">
        <f t="shared" ca="1" si="42"/>
        <v>0</v>
      </c>
      <c r="AN107" s="353">
        <f t="shared" ca="1" si="42"/>
        <v>512823</v>
      </c>
      <c r="AO107" s="353">
        <f t="shared" ca="1" si="42"/>
        <v>170941</v>
      </c>
      <c r="AP107" s="353">
        <f t="shared" ca="1" si="42"/>
        <v>341882</v>
      </c>
      <c r="AQ107" s="353">
        <f t="shared" ca="1" si="42"/>
        <v>170941</v>
      </c>
      <c r="AR107" s="353">
        <f t="shared" ca="1" si="42"/>
        <v>0</v>
      </c>
      <c r="AS107" s="353">
        <f t="shared" ca="1" si="42"/>
        <v>0</v>
      </c>
      <c r="AT107" s="353">
        <f t="shared" ca="1" si="42"/>
        <v>0</v>
      </c>
      <c r="AU107" s="353">
        <f t="shared" ca="1" si="42"/>
        <v>0</v>
      </c>
      <c r="AV107" s="353">
        <f t="shared" ca="1" si="43"/>
        <v>0</v>
      </c>
      <c r="AW107" s="353">
        <f t="shared" ca="1" si="43"/>
        <v>0</v>
      </c>
      <c r="AX107" s="353">
        <f t="shared" ca="1" si="43"/>
        <v>0</v>
      </c>
      <c r="AY107" s="353">
        <f t="shared" ca="1" si="43"/>
        <v>0</v>
      </c>
      <c r="AZ107" s="353">
        <f t="shared" ca="1" si="43"/>
        <v>0</v>
      </c>
      <c r="BA107" s="353">
        <f t="shared" ca="1" si="43"/>
        <v>0</v>
      </c>
      <c r="BB107" s="353">
        <f t="shared" ca="1" si="43"/>
        <v>0</v>
      </c>
      <c r="BC107" s="353">
        <f t="shared" ca="1" si="43"/>
        <v>0</v>
      </c>
      <c r="BD107" s="353">
        <f t="shared" ca="1" si="43"/>
        <v>0</v>
      </c>
      <c r="BE107" s="353">
        <f t="shared" ca="1" si="43"/>
        <v>0</v>
      </c>
      <c r="BF107" s="353">
        <f t="shared" ca="1" si="44"/>
        <v>0</v>
      </c>
      <c r="BG107" s="353">
        <f t="shared" ca="1" si="44"/>
        <v>0</v>
      </c>
      <c r="BH107" s="353">
        <f t="shared" ca="1" si="44"/>
        <v>0</v>
      </c>
      <c r="BI107" s="353">
        <f t="shared" ca="1" si="44"/>
        <v>0</v>
      </c>
      <c r="BJ107" s="353">
        <f t="shared" ca="1" si="44"/>
        <v>0</v>
      </c>
      <c r="BK107" s="353">
        <f t="shared" ca="1" si="44"/>
        <v>0</v>
      </c>
      <c r="BL107" s="353">
        <f t="shared" ca="1" si="44"/>
        <v>0</v>
      </c>
      <c r="BM107" s="353">
        <f t="shared" ca="1" si="44"/>
        <v>0</v>
      </c>
      <c r="BN107" s="353">
        <f t="shared" ca="1" si="44"/>
        <v>0</v>
      </c>
      <c r="BO107" s="353">
        <f t="shared" ca="1" si="44"/>
        <v>0</v>
      </c>
      <c r="BP107" s="353">
        <f t="shared" ca="1" si="45"/>
        <v>1196587</v>
      </c>
      <c r="BQ107" s="206"/>
      <c r="BR107" s="234" t="str">
        <f t="shared" si="21"/>
        <v/>
      </c>
    </row>
    <row r="108" spans="1:75" ht="20.100000000000001" customHeight="1" outlineLevel="1" x14ac:dyDescent="0.2">
      <c r="A108" s="354">
        <f ca="1">INDEX(MC_Dispositivo!B:E,MATCH('Quantitativo_MG-262'!C108,MC_Dispositivo!B:B,0),2)</f>
        <v>94992</v>
      </c>
      <c r="B108" s="354" t="str">
        <f ca="1">INDEX([10]TPU!$B:$B,MATCH($A108,[10]TPU!$A:$A,0))</f>
        <v>SINAPI</v>
      </c>
      <c r="C108" s="354" t="s">
        <v>178</v>
      </c>
      <c r="D108" s="355" t="str">
        <f ca="1">INDEX(MC_Dispositivo!B:E,MATCH('Quantitativo_MG-262'!C108,MC_Dispositivo!B:B,0),3)</f>
        <v>execução de passeio (calçada) ou piso de concreto com concreto moldado in loco, feito em obra, acabamento convencional, espessura 6 cm, armado.</v>
      </c>
      <c r="E108" s="354" t="str">
        <f ca="1">INDEX(MC_Dispositivo!B:E,MATCH('Quantitativo_MG-262'!C108,MC_Dispositivo!B:B,0),4)</f>
        <v>m²</v>
      </c>
      <c r="F108" s="356" cm="1">
        <f t="array" aca="1" ref="F108" ca="1">IF($BS$1="Todos",SUM(IF(($BS$1="todos")*(MC_Dispositivo!$B$54:$B$212=$C108),MC_Dispositivo!$F$54:$BE$212)),SUM(IF((MC_Dispositivo!$F$36:$BE$36=$BS$1)*(MC_Dispositivo!$B$54:$B$212=$C108),MC_Dispositivo!$F$54:$BE$212)))</f>
        <v>0</v>
      </c>
      <c r="G108" s="357" cm="1">
        <f t="array" aca="1" ref="G108" ca="1">SUM(IF((MC_Dispositivo!$B$53:$B$189=$C108)*(MC_Dispositivo!$F$36:$BE$36=$BS$1)*(MC_Dispositivo!$F$43:$BE$43=G$1),MC_Dispositivo!$F$53:$BE$189))</f>
        <v>0</v>
      </c>
      <c r="H108" s="357" cm="1">
        <f t="array" aca="1" ref="H108" ca="1">SUM(IF((MC_Dispositivo!$B$53:$B$189=$C108)*(MC_Dispositivo!$F$36:$BE$36=$BS$1)*(MC_Dispositivo!$F$43:$BE$43=H$1),MC_Dispositivo!$F$53:$BE$189))</f>
        <v>0</v>
      </c>
      <c r="I108" s="357" cm="1">
        <f t="array" aca="1" ref="I108" ca="1">SUM(IF((MC_Dispositivo!$B$53:$B$189=$C108)*(MC_Dispositivo!$F$36:$BE$36=$BS$1)*(MC_Dispositivo!$F$43:$BE$43=I$1),MC_Dispositivo!$F$53:$BE$189))</f>
        <v>0</v>
      </c>
      <c r="J108" s="357" cm="1">
        <f t="array" aca="1" ref="J108" ca="1">SUM(IF((MC_Dispositivo!$B$53:$B$189=$C108)*(MC_Dispositivo!$F$36:$BE$36=$BS$1)*(MC_Dispositivo!$F$43:$BE$43=J$1),MC_Dispositivo!$F$53:$BE$189))</f>
        <v>0</v>
      </c>
      <c r="K108" s="357" cm="1">
        <f t="array" aca="1" ref="K108" ca="1">SUM(IF((MC_Dispositivo!$B$53:$B$189=$C108)*(MC_Dispositivo!$F$36:$BE$36=$BS$1)*(MC_Dispositivo!$F$43:$BE$43=K$1),MC_Dispositivo!$F$53:$BE$189))</f>
        <v>0</v>
      </c>
      <c r="L108" s="357" cm="1">
        <f t="array" aca="1" ref="L108" ca="1">SUM(IF((MC_Dispositivo!$B$53:$B$189=$C108)*(MC_Dispositivo!$F$36:$BE$36=$BS$1)*(MC_Dispositivo!$F$43:$BE$43=L$1),MC_Dispositivo!$F$53:$BE$189))</f>
        <v>0</v>
      </c>
      <c r="M108" s="357" cm="1">
        <f t="array" aca="1" ref="M108" ca="1">SUM(IF((MC_Dispositivo!$B$53:$B$189=$C108)*(MC_Dispositivo!$F$36:$BE$36=$BS$1)*(MC_Dispositivo!$F$43:$BE$43=M$1),MC_Dispositivo!$F$53:$BE$189))</f>
        <v>0</v>
      </c>
      <c r="N108" s="357" cm="1">
        <f t="array" aca="1" ref="N108" ca="1">SUM(IF((MC_Dispositivo!$B$53:$B$189=$C108)*(MC_Dispositivo!$F$36:$BE$36=$BS$1)*(MC_Dispositivo!$F$43:$BE$43=N$1),MC_Dispositivo!$F$53:$BE$189))</f>
        <v>0</v>
      </c>
      <c r="O108" s="357" cm="1">
        <f t="array" aca="1" ref="O108" ca="1">SUM(IF((MC_Dispositivo!$B$53:$B$189=$C108)*(MC_Dispositivo!$F$36:$BE$36=$BS$1)*(MC_Dispositivo!$F$43:$BE$43=O$1),MC_Dispositivo!$F$53:$BE$189))</f>
        <v>0</v>
      </c>
      <c r="P108" s="357" cm="1">
        <f t="array" aca="1" ref="P108" ca="1">SUM(IF((MC_Dispositivo!$B$53:$B$189=$C108)*(MC_Dispositivo!$F$36:$BE$36=$BS$1)*(MC_Dispositivo!$F$43:$BE$43=P$1),MC_Dispositivo!$F$53:$BE$189))</f>
        <v>0</v>
      </c>
      <c r="Q108" s="357" cm="1">
        <f t="array" aca="1" ref="Q108" ca="1">SUM(IF((MC_Dispositivo!$B$53:$B$189=$C108)*(MC_Dispositivo!$F$36:$BE$36=$BS$1)*(MC_Dispositivo!$F$43:$BE$43=Q$1),MC_Dispositivo!$F$53:$BE$189))</f>
        <v>0</v>
      </c>
      <c r="R108" s="357" cm="1">
        <f t="array" aca="1" ref="R108" ca="1">SUM(IF((MC_Dispositivo!$B$53:$B$189=$C108)*(MC_Dispositivo!$F$36:$BE$36=$BS$1)*(MC_Dispositivo!$F$43:$BE$43=R$1),MC_Dispositivo!$F$53:$BE$189))</f>
        <v>0</v>
      </c>
      <c r="S108" s="357" cm="1">
        <f t="array" aca="1" ref="S108" ca="1">SUM(IF((MC_Dispositivo!$B$53:$B$189=$C108)*(MC_Dispositivo!$F$36:$BE$36=$BS$1)*(MC_Dispositivo!$F$43:$BE$43=S$1),MC_Dispositivo!$F$53:$BE$189))</f>
        <v>0</v>
      </c>
      <c r="T108" s="357" cm="1">
        <f t="array" aca="1" ref="T108" ca="1">SUM(IF((MC_Dispositivo!$B$53:$B$189=$C108)*(MC_Dispositivo!$F$36:$BE$36=$BS$1)*(MC_Dispositivo!$F$43:$BE$43=T$1),MC_Dispositivo!$F$53:$BE$189))</f>
        <v>0</v>
      </c>
      <c r="U108" s="357" cm="1">
        <f t="array" aca="1" ref="U108" ca="1">SUM(IF((MC_Dispositivo!$B$53:$B$189=$C108)*(MC_Dispositivo!$F$36:$BE$36=$BS$1)*(MC_Dispositivo!$F$43:$BE$43=U$1),MC_Dispositivo!$F$53:$BE$189))</f>
        <v>0</v>
      </c>
      <c r="V108" s="357" cm="1">
        <f t="array" aca="1" ref="V108" ca="1">SUM(IF((MC_Dispositivo!$B$53:$B$189=$C108)*(MC_Dispositivo!$F$36:$BE$36=$BS$1)*(MC_Dispositivo!$F$43:$BE$43=V$1),MC_Dispositivo!$F$53:$BE$189))</f>
        <v>0</v>
      </c>
      <c r="W108" s="357" cm="1">
        <f t="array" aca="1" ref="W108" ca="1">SUM(IF((MC_Dispositivo!$B$53:$B$189=$C108)*(MC_Dispositivo!$F$36:$BE$36=$BS$1)*(MC_Dispositivo!$F$43:$BE$43=W$1),MC_Dispositivo!$F$53:$BE$189))</f>
        <v>0</v>
      </c>
      <c r="X108" s="357" cm="1">
        <f t="array" aca="1" ref="X108" ca="1">SUM(IF((MC_Dispositivo!$B$53:$B$189=$C108)*(MC_Dispositivo!$F$36:$BE$36=$BS$1)*(MC_Dispositivo!$F$43:$BE$43=X$1),MC_Dispositivo!$F$53:$BE$189))</f>
        <v>0</v>
      </c>
      <c r="Y108" s="357" cm="1">
        <f t="array" aca="1" ref="Y108" ca="1">SUM(IF((MC_Dispositivo!$B$53:$B$189=$C108)*(MC_Dispositivo!$F$36:$BE$36=$BS$1)*(MC_Dispositivo!$F$43:$BE$43=Y$1),MC_Dispositivo!$F$53:$BE$189))</f>
        <v>0</v>
      </c>
      <c r="Z108" s="357" cm="1">
        <f t="array" aca="1" ref="Z108" ca="1">SUM(IF((MC_Dispositivo!$B$53:$B$189=$C108)*(MC_Dispositivo!$F$36:$BE$36=$BS$1)*(MC_Dispositivo!$F$43:$BE$43=Z$1),MC_Dispositivo!$F$53:$BE$189))</f>
        <v>0</v>
      </c>
      <c r="AA108" s="357" cm="1">
        <f t="array" aca="1" ref="AA108" ca="1">SUM(IF((MC_Dispositivo!$B$53:$B$189=$C108)*(MC_Dispositivo!$F$36:$BE$36=$BS$1)*(MC_Dispositivo!$F$43:$BE$43=AA$1),MC_Dispositivo!$F$53:$BE$189))</f>
        <v>0</v>
      </c>
      <c r="AB108" s="357" cm="1">
        <f t="array" aca="1" ref="AB108" ca="1">SUM(IF((MC_Dispositivo!$B$53:$B$189=$C108)*(MC_Dispositivo!$F$36:$BE$36=$BS$1)*(MC_Dispositivo!$F$43:$BE$43=AB$1),MC_Dispositivo!$F$53:$BE$189))</f>
        <v>0</v>
      </c>
      <c r="AC108" s="357" cm="1">
        <f t="array" aca="1" ref="AC108" ca="1">SUM(IF((MC_Dispositivo!$B$53:$B$189=$C108)*(MC_Dispositivo!$F$36:$BE$36=$BS$1)*(MC_Dispositivo!$F$43:$BE$43=AC$1),MC_Dispositivo!$F$53:$BE$189))</f>
        <v>0</v>
      </c>
      <c r="AD108" s="357" cm="1">
        <f t="array" aca="1" ref="AD108" ca="1">SUM(IF((MC_Dispositivo!$B$53:$B$189=$C108)*(MC_Dispositivo!$F$36:$BE$36=$BS$1)*(MC_Dispositivo!$F$43:$BE$43=AD$1),MC_Dispositivo!$F$53:$BE$189))</f>
        <v>0</v>
      </c>
      <c r="AE108" s="357" cm="1">
        <f t="array" aca="1" ref="AE108" ca="1">SUM(IF((MC_Dispositivo!$B$53:$B$189=$C108)*(MC_Dispositivo!$F$36:$BE$36=$BS$1)*(MC_Dispositivo!$F$43:$BE$43=AE$1),MC_Dispositivo!$F$53:$BE$189))</f>
        <v>0</v>
      </c>
      <c r="AF108" s="357" cm="1">
        <f t="array" aca="1" ref="AF108" ca="1">SUM(IF((MC_Dispositivo!$B$53:$B$189=$C108)*(MC_Dispositivo!$F$36:$BE$36=$BS$1)*(MC_Dispositivo!$F$43:$BE$43=AF$1),MC_Dispositivo!$F$53:$BE$189))</f>
        <v>0</v>
      </c>
      <c r="AG108" s="357" cm="1">
        <f t="array" aca="1" ref="AG108" ca="1">SUM(IF((MC_Dispositivo!$B$53:$B$189=$C108)*(MC_Dispositivo!$F$36:$BE$36=$BS$1)*(MC_Dispositivo!$F$43:$BE$43=AG$1),MC_Dispositivo!$F$53:$BE$189))</f>
        <v>0</v>
      </c>
      <c r="AH108" s="357" cm="1">
        <f t="array" aca="1" ref="AH108" ca="1">SUM(IF((MC_Dispositivo!$B$53:$B$189=$C108)*(MC_Dispositivo!$F$36:$BE$36=$BS$1)*(MC_Dispositivo!$F$43:$BE$43=AH$1),MC_Dispositivo!$F$53:$BE$189))</f>
        <v>0</v>
      </c>
      <c r="AI108" s="357" cm="1">
        <f t="array" aca="1" ref="AI108" ca="1">SUM(IF((MC_Dispositivo!$B$53:$B$189=$C108)*(MC_Dispositivo!$F$36:$BE$36=$BS$1)*(MC_Dispositivo!$F$43:$BE$43=AI$1),MC_Dispositivo!$F$53:$BE$189))</f>
        <v>0</v>
      </c>
      <c r="AJ108" s="357" cm="1">
        <f t="array" aca="1" ref="AJ108" ca="1">SUM(IF((MC_Dispositivo!$B$53:$B$189=$C108)*(MC_Dispositivo!$F$36:$BE$36=$BS$1)*(MC_Dispositivo!$F$43:$BE$43=AJ$1),MC_Dispositivo!$F$53:$BE$189))</f>
        <v>0</v>
      </c>
      <c r="AK108" s="358">
        <f ca="1">IF(A108="","",INDEX([10]TPU!$G:$G,MATCH($A108,[10]TPU!$A:$A,0)))</f>
        <v>93.24</v>
      </c>
      <c r="AL108" s="359">
        <f t="shared" ca="1" si="42"/>
        <v>0</v>
      </c>
      <c r="AM108" s="359">
        <f t="shared" ca="1" si="42"/>
        <v>0</v>
      </c>
      <c r="AN108" s="359">
        <f t="shared" ca="1" si="42"/>
        <v>0</v>
      </c>
      <c r="AO108" s="359">
        <f t="shared" ca="1" si="42"/>
        <v>0</v>
      </c>
      <c r="AP108" s="359">
        <f t="shared" ca="1" si="42"/>
        <v>0</v>
      </c>
      <c r="AQ108" s="359">
        <f t="shared" ca="1" si="42"/>
        <v>0</v>
      </c>
      <c r="AR108" s="359">
        <f t="shared" ca="1" si="42"/>
        <v>0</v>
      </c>
      <c r="AS108" s="359">
        <f t="shared" ca="1" si="42"/>
        <v>0</v>
      </c>
      <c r="AT108" s="359">
        <f t="shared" ca="1" si="42"/>
        <v>0</v>
      </c>
      <c r="AU108" s="359">
        <f t="shared" ca="1" si="42"/>
        <v>0</v>
      </c>
      <c r="AV108" s="359">
        <f t="shared" ca="1" si="43"/>
        <v>0</v>
      </c>
      <c r="AW108" s="359">
        <f t="shared" ca="1" si="43"/>
        <v>0</v>
      </c>
      <c r="AX108" s="359">
        <f t="shared" ca="1" si="43"/>
        <v>0</v>
      </c>
      <c r="AY108" s="359">
        <f t="shared" ca="1" si="43"/>
        <v>0</v>
      </c>
      <c r="AZ108" s="359">
        <f t="shared" ca="1" si="43"/>
        <v>0</v>
      </c>
      <c r="BA108" s="359">
        <f t="shared" ca="1" si="43"/>
        <v>0</v>
      </c>
      <c r="BB108" s="359">
        <f t="shared" ca="1" si="43"/>
        <v>0</v>
      </c>
      <c r="BC108" s="359">
        <f t="shared" ca="1" si="43"/>
        <v>0</v>
      </c>
      <c r="BD108" s="359">
        <f t="shared" ca="1" si="43"/>
        <v>0</v>
      </c>
      <c r="BE108" s="359">
        <f t="shared" ca="1" si="43"/>
        <v>0</v>
      </c>
      <c r="BF108" s="359">
        <f t="shared" ca="1" si="44"/>
        <v>0</v>
      </c>
      <c r="BG108" s="359">
        <f t="shared" ca="1" si="44"/>
        <v>0</v>
      </c>
      <c r="BH108" s="359">
        <f t="shared" ca="1" si="44"/>
        <v>0</v>
      </c>
      <c r="BI108" s="359">
        <f t="shared" ca="1" si="44"/>
        <v>0</v>
      </c>
      <c r="BJ108" s="359">
        <f t="shared" ca="1" si="44"/>
        <v>0</v>
      </c>
      <c r="BK108" s="359">
        <f t="shared" ca="1" si="44"/>
        <v>0</v>
      </c>
      <c r="BL108" s="359">
        <f t="shared" ca="1" si="44"/>
        <v>0</v>
      </c>
      <c r="BM108" s="359">
        <f t="shared" ca="1" si="44"/>
        <v>0</v>
      </c>
      <c r="BN108" s="359">
        <f t="shared" ca="1" si="44"/>
        <v>0</v>
      </c>
      <c r="BO108" s="359">
        <f t="shared" ca="1" si="44"/>
        <v>0</v>
      </c>
      <c r="BP108" s="358">
        <f t="shared" ca="1" si="45"/>
        <v>0</v>
      </c>
      <c r="BQ108" s="206">
        <f ca="1">SUM(BP108:BP111)</f>
        <v>1196587</v>
      </c>
      <c r="BR108" s="234">
        <f t="shared" ca="1" si="21"/>
        <v>3.7595932197272114E-2</v>
      </c>
    </row>
    <row r="109" spans="1:75" ht="20.100000000000001" customHeight="1" outlineLevel="1" x14ac:dyDescent="0.2">
      <c r="A109" s="354" t="str">
        <f ca="1">INDEX(MC_Dispositivo!B:E,MATCH('Quantitativo_MG-262'!C109,MC_Dispositivo!B:B,0),2)</f>
        <v>CA0002</v>
      </c>
      <c r="B109" s="354" t="str">
        <f ca="1">INDEX([10]TPU!$B:$B,MATCH($A109,[10]TPU!$A:$A,0))</f>
        <v>CUSTO REAJUSTADO</v>
      </c>
      <c r="C109" s="354" t="s">
        <v>179</v>
      </c>
      <c r="D109" s="355" t="str">
        <f ca="1">INDEX(MC_Dispositivo!B:E,MATCH('Quantitativo_MG-262'!C109,MC_Dispositivo!B:B,0),3)</f>
        <v>Baia de Ônibus</v>
      </c>
      <c r="E109" s="354" t="str">
        <f ca="1">INDEX(MC_Dispositivo!B:E,MATCH('Quantitativo_MG-262'!C109,MC_Dispositivo!B:B,0),4)</f>
        <v>u</v>
      </c>
      <c r="F109" s="356" cm="1">
        <f t="array" aca="1" ref="F109" ca="1">IF($BS$1="Todos",SUM(IF(($BS$1="todos")*(MC_Dispositivo!$B$54:$B$212=$C109),MC_Dispositivo!$F$54:$BE$212)),SUM(IF((MC_Dispositivo!$F$36:$BE$36=$BS$1)*(MC_Dispositivo!$B$54:$B$212=$C109),MC_Dispositivo!$F$54:$BE$212)))</f>
        <v>0</v>
      </c>
      <c r="G109" s="357" cm="1">
        <f t="array" aca="1" ref="G109" ca="1">SUM(IF((MC_Dispositivo!$B$53:$B$189=$C109)*(MC_Dispositivo!$F$36:$BE$36=$BS$1)*(MC_Dispositivo!$F$43:$BE$43=G$1),MC_Dispositivo!$F$53:$BE$189))</f>
        <v>0</v>
      </c>
      <c r="H109" s="357" cm="1">
        <f t="array" aca="1" ref="H109" ca="1">SUM(IF((MC_Dispositivo!$B$53:$B$189=$C109)*(MC_Dispositivo!$F$36:$BE$36=$BS$1)*(MC_Dispositivo!$F$43:$BE$43=H$1),MC_Dispositivo!$F$53:$BE$189))</f>
        <v>0</v>
      </c>
      <c r="I109" s="357" cm="1">
        <f t="array" aca="1" ref="I109" ca="1">SUM(IF((MC_Dispositivo!$B$53:$B$189=$C109)*(MC_Dispositivo!$F$36:$BE$36=$BS$1)*(MC_Dispositivo!$F$43:$BE$43=I$1),MC_Dispositivo!$F$53:$BE$189))</f>
        <v>0</v>
      </c>
      <c r="J109" s="357" cm="1">
        <f t="array" aca="1" ref="J109" ca="1">SUM(IF((MC_Dispositivo!$B$53:$B$189=$C109)*(MC_Dispositivo!$F$36:$BE$36=$BS$1)*(MC_Dispositivo!$F$43:$BE$43=J$1),MC_Dispositivo!$F$53:$BE$189))</f>
        <v>0</v>
      </c>
      <c r="K109" s="357" cm="1">
        <f t="array" aca="1" ref="K109" ca="1">SUM(IF((MC_Dispositivo!$B$53:$B$189=$C109)*(MC_Dispositivo!$F$36:$BE$36=$BS$1)*(MC_Dispositivo!$F$43:$BE$43=K$1),MC_Dispositivo!$F$53:$BE$189))</f>
        <v>0</v>
      </c>
      <c r="L109" s="357" cm="1">
        <f t="array" aca="1" ref="L109" ca="1">SUM(IF((MC_Dispositivo!$B$53:$B$189=$C109)*(MC_Dispositivo!$F$36:$BE$36=$BS$1)*(MC_Dispositivo!$F$43:$BE$43=L$1),MC_Dispositivo!$F$53:$BE$189))</f>
        <v>0</v>
      </c>
      <c r="M109" s="357" cm="1">
        <f t="array" aca="1" ref="M109" ca="1">SUM(IF((MC_Dispositivo!$B$53:$B$189=$C109)*(MC_Dispositivo!$F$36:$BE$36=$BS$1)*(MC_Dispositivo!$F$43:$BE$43=M$1),MC_Dispositivo!$F$53:$BE$189))</f>
        <v>0</v>
      </c>
      <c r="N109" s="357" cm="1">
        <f t="array" aca="1" ref="N109" ca="1">SUM(IF((MC_Dispositivo!$B$53:$B$189=$C109)*(MC_Dispositivo!$F$36:$BE$36=$BS$1)*(MC_Dispositivo!$F$43:$BE$43=N$1),MC_Dispositivo!$F$53:$BE$189))</f>
        <v>0</v>
      </c>
      <c r="O109" s="357" cm="1">
        <f t="array" aca="1" ref="O109" ca="1">SUM(IF((MC_Dispositivo!$B$53:$B$189=$C109)*(MC_Dispositivo!$F$36:$BE$36=$BS$1)*(MC_Dispositivo!$F$43:$BE$43=O$1),MC_Dispositivo!$F$53:$BE$189))</f>
        <v>0</v>
      </c>
      <c r="P109" s="357" cm="1">
        <f t="array" aca="1" ref="P109" ca="1">SUM(IF((MC_Dispositivo!$B$53:$B$189=$C109)*(MC_Dispositivo!$F$36:$BE$36=$BS$1)*(MC_Dispositivo!$F$43:$BE$43=P$1),MC_Dispositivo!$F$53:$BE$189))</f>
        <v>0</v>
      </c>
      <c r="Q109" s="357" cm="1">
        <f t="array" aca="1" ref="Q109" ca="1">SUM(IF((MC_Dispositivo!$B$53:$B$189=$C109)*(MC_Dispositivo!$F$36:$BE$36=$BS$1)*(MC_Dispositivo!$F$43:$BE$43=Q$1),MC_Dispositivo!$F$53:$BE$189))</f>
        <v>0</v>
      </c>
      <c r="R109" s="357" cm="1">
        <f t="array" aca="1" ref="R109" ca="1">SUM(IF((MC_Dispositivo!$B$53:$B$189=$C109)*(MC_Dispositivo!$F$36:$BE$36=$BS$1)*(MC_Dispositivo!$F$43:$BE$43=R$1),MC_Dispositivo!$F$53:$BE$189))</f>
        <v>0</v>
      </c>
      <c r="S109" s="357" cm="1">
        <f t="array" aca="1" ref="S109" ca="1">SUM(IF((MC_Dispositivo!$B$53:$B$189=$C109)*(MC_Dispositivo!$F$36:$BE$36=$BS$1)*(MC_Dispositivo!$F$43:$BE$43=S$1),MC_Dispositivo!$F$53:$BE$189))</f>
        <v>0</v>
      </c>
      <c r="T109" s="357" cm="1">
        <f t="array" aca="1" ref="T109" ca="1">SUM(IF((MC_Dispositivo!$B$53:$B$189=$C109)*(MC_Dispositivo!$F$36:$BE$36=$BS$1)*(MC_Dispositivo!$F$43:$BE$43=T$1),MC_Dispositivo!$F$53:$BE$189))</f>
        <v>0</v>
      </c>
      <c r="U109" s="357" cm="1">
        <f t="array" aca="1" ref="U109" ca="1">SUM(IF((MC_Dispositivo!$B$53:$B$189=$C109)*(MC_Dispositivo!$F$36:$BE$36=$BS$1)*(MC_Dispositivo!$F$43:$BE$43=U$1),MC_Dispositivo!$F$53:$BE$189))</f>
        <v>0</v>
      </c>
      <c r="V109" s="357" cm="1">
        <f t="array" aca="1" ref="V109" ca="1">SUM(IF((MC_Dispositivo!$B$53:$B$189=$C109)*(MC_Dispositivo!$F$36:$BE$36=$BS$1)*(MC_Dispositivo!$F$43:$BE$43=V$1),MC_Dispositivo!$F$53:$BE$189))</f>
        <v>0</v>
      </c>
      <c r="W109" s="357" cm="1">
        <f t="array" aca="1" ref="W109" ca="1">SUM(IF((MC_Dispositivo!$B$53:$B$189=$C109)*(MC_Dispositivo!$F$36:$BE$36=$BS$1)*(MC_Dispositivo!$F$43:$BE$43=W$1),MC_Dispositivo!$F$53:$BE$189))</f>
        <v>0</v>
      </c>
      <c r="X109" s="357" cm="1">
        <f t="array" aca="1" ref="X109" ca="1">SUM(IF((MC_Dispositivo!$B$53:$B$189=$C109)*(MC_Dispositivo!$F$36:$BE$36=$BS$1)*(MC_Dispositivo!$F$43:$BE$43=X$1),MC_Dispositivo!$F$53:$BE$189))</f>
        <v>0</v>
      </c>
      <c r="Y109" s="357" cm="1">
        <f t="array" aca="1" ref="Y109" ca="1">SUM(IF((MC_Dispositivo!$B$53:$B$189=$C109)*(MC_Dispositivo!$F$36:$BE$36=$BS$1)*(MC_Dispositivo!$F$43:$BE$43=Y$1),MC_Dispositivo!$F$53:$BE$189))</f>
        <v>0</v>
      </c>
      <c r="Z109" s="357" cm="1">
        <f t="array" aca="1" ref="Z109" ca="1">SUM(IF((MC_Dispositivo!$B$53:$B$189=$C109)*(MC_Dispositivo!$F$36:$BE$36=$BS$1)*(MC_Dispositivo!$F$43:$BE$43=Z$1),MC_Dispositivo!$F$53:$BE$189))</f>
        <v>0</v>
      </c>
      <c r="AA109" s="357" cm="1">
        <f t="array" aca="1" ref="AA109" ca="1">SUM(IF((MC_Dispositivo!$B$53:$B$189=$C109)*(MC_Dispositivo!$F$36:$BE$36=$BS$1)*(MC_Dispositivo!$F$43:$BE$43=AA$1),MC_Dispositivo!$F$53:$BE$189))</f>
        <v>0</v>
      </c>
      <c r="AB109" s="357" cm="1">
        <f t="array" aca="1" ref="AB109" ca="1">SUM(IF((MC_Dispositivo!$B$53:$B$189=$C109)*(MC_Dispositivo!$F$36:$BE$36=$BS$1)*(MC_Dispositivo!$F$43:$BE$43=AB$1),MC_Dispositivo!$F$53:$BE$189))</f>
        <v>0</v>
      </c>
      <c r="AC109" s="357" cm="1">
        <f t="array" aca="1" ref="AC109" ca="1">SUM(IF((MC_Dispositivo!$B$53:$B$189=$C109)*(MC_Dispositivo!$F$36:$BE$36=$BS$1)*(MC_Dispositivo!$F$43:$BE$43=AC$1),MC_Dispositivo!$F$53:$BE$189))</f>
        <v>0</v>
      </c>
      <c r="AD109" s="357" cm="1">
        <f t="array" aca="1" ref="AD109" ca="1">SUM(IF((MC_Dispositivo!$B$53:$B$189=$C109)*(MC_Dispositivo!$F$36:$BE$36=$BS$1)*(MC_Dispositivo!$F$43:$BE$43=AD$1),MC_Dispositivo!$F$53:$BE$189))</f>
        <v>0</v>
      </c>
      <c r="AE109" s="357" cm="1">
        <f t="array" aca="1" ref="AE109" ca="1">SUM(IF((MC_Dispositivo!$B$53:$B$189=$C109)*(MC_Dispositivo!$F$36:$BE$36=$BS$1)*(MC_Dispositivo!$F$43:$BE$43=AE$1),MC_Dispositivo!$F$53:$BE$189))</f>
        <v>0</v>
      </c>
      <c r="AF109" s="357" cm="1">
        <f t="array" aca="1" ref="AF109" ca="1">SUM(IF((MC_Dispositivo!$B$53:$B$189=$C109)*(MC_Dispositivo!$F$36:$BE$36=$BS$1)*(MC_Dispositivo!$F$43:$BE$43=AF$1),MC_Dispositivo!$F$53:$BE$189))</f>
        <v>0</v>
      </c>
      <c r="AG109" s="357" cm="1">
        <f t="array" aca="1" ref="AG109" ca="1">SUM(IF((MC_Dispositivo!$B$53:$B$189=$C109)*(MC_Dispositivo!$F$36:$BE$36=$BS$1)*(MC_Dispositivo!$F$43:$BE$43=AG$1),MC_Dispositivo!$F$53:$BE$189))</f>
        <v>0</v>
      </c>
      <c r="AH109" s="357" cm="1">
        <f t="array" aca="1" ref="AH109" ca="1">SUM(IF((MC_Dispositivo!$B$53:$B$189=$C109)*(MC_Dispositivo!$F$36:$BE$36=$BS$1)*(MC_Dispositivo!$F$43:$BE$43=AH$1),MC_Dispositivo!$F$53:$BE$189))</f>
        <v>0</v>
      </c>
      <c r="AI109" s="357" cm="1">
        <f t="array" aca="1" ref="AI109" ca="1">SUM(IF((MC_Dispositivo!$B$53:$B$189=$C109)*(MC_Dispositivo!$F$36:$BE$36=$BS$1)*(MC_Dispositivo!$F$43:$BE$43=AI$1),MC_Dispositivo!$F$53:$BE$189))</f>
        <v>0</v>
      </c>
      <c r="AJ109" s="357" cm="1">
        <f t="array" aca="1" ref="AJ109" ca="1">SUM(IF((MC_Dispositivo!$B$53:$B$189=$C109)*(MC_Dispositivo!$F$36:$BE$36=$BS$1)*(MC_Dispositivo!$F$43:$BE$43=AJ$1),MC_Dispositivo!$F$53:$BE$189))</f>
        <v>0</v>
      </c>
      <c r="AK109" s="358">
        <f ca="1">IF(A109="","",INDEX([10]TPU!$G:$G,MATCH($A109,[10]TPU!$A:$A,0)))</f>
        <v>10924.93</v>
      </c>
      <c r="AL109" s="359">
        <f t="shared" ca="1" si="42"/>
        <v>0</v>
      </c>
      <c r="AM109" s="359">
        <f t="shared" ca="1" si="42"/>
        <v>0</v>
      </c>
      <c r="AN109" s="359">
        <f t="shared" ca="1" si="42"/>
        <v>0</v>
      </c>
      <c r="AO109" s="359">
        <f t="shared" ca="1" si="42"/>
        <v>0</v>
      </c>
      <c r="AP109" s="359">
        <f t="shared" ca="1" si="42"/>
        <v>0</v>
      </c>
      <c r="AQ109" s="359">
        <f t="shared" ca="1" si="42"/>
        <v>0</v>
      </c>
      <c r="AR109" s="359">
        <f t="shared" ca="1" si="42"/>
        <v>0</v>
      </c>
      <c r="AS109" s="359">
        <f t="shared" ca="1" si="42"/>
        <v>0</v>
      </c>
      <c r="AT109" s="359">
        <f t="shared" ca="1" si="42"/>
        <v>0</v>
      </c>
      <c r="AU109" s="359">
        <f t="shared" ca="1" si="42"/>
        <v>0</v>
      </c>
      <c r="AV109" s="359">
        <f t="shared" ca="1" si="43"/>
        <v>0</v>
      </c>
      <c r="AW109" s="359">
        <f t="shared" ca="1" si="43"/>
        <v>0</v>
      </c>
      <c r="AX109" s="359">
        <f t="shared" ca="1" si="43"/>
        <v>0</v>
      </c>
      <c r="AY109" s="359">
        <f t="shared" ca="1" si="43"/>
        <v>0</v>
      </c>
      <c r="AZ109" s="359">
        <f t="shared" ca="1" si="43"/>
        <v>0</v>
      </c>
      <c r="BA109" s="359">
        <f t="shared" ca="1" si="43"/>
        <v>0</v>
      </c>
      <c r="BB109" s="359">
        <f t="shared" ca="1" si="43"/>
        <v>0</v>
      </c>
      <c r="BC109" s="359">
        <f t="shared" ca="1" si="43"/>
        <v>0</v>
      </c>
      <c r="BD109" s="359">
        <f t="shared" ca="1" si="43"/>
        <v>0</v>
      </c>
      <c r="BE109" s="359">
        <f t="shared" ca="1" si="43"/>
        <v>0</v>
      </c>
      <c r="BF109" s="359">
        <f t="shared" ca="1" si="44"/>
        <v>0</v>
      </c>
      <c r="BG109" s="359">
        <f t="shared" ca="1" si="44"/>
        <v>0</v>
      </c>
      <c r="BH109" s="359">
        <f t="shared" ca="1" si="44"/>
        <v>0</v>
      </c>
      <c r="BI109" s="359">
        <f t="shared" ca="1" si="44"/>
        <v>0</v>
      </c>
      <c r="BJ109" s="359">
        <f t="shared" ca="1" si="44"/>
        <v>0</v>
      </c>
      <c r="BK109" s="359">
        <f t="shared" ca="1" si="44"/>
        <v>0</v>
      </c>
      <c r="BL109" s="359">
        <f t="shared" ca="1" si="44"/>
        <v>0</v>
      </c>
      <c r="BM109" s="359">
        <f t="shared" ca="1" si="44"/>
        <v>0</v>
      </c>
      <c r="BN109" s="359">
        <f t="shared" ca="1" si="44"/>
        <v>0</v>
      </c>
      <c r="BO109" s="359">
        <f t="shared" ca="1" si="44"/>
        <v>0</v>
      </c>
      <c r="BP109" s="358">
        <f t="shared" ca="1" si="45"/>
        <v>0</v>
      </c>
      <c r="BQ109" s="206"/>
    </row>
    <row r="110" spans="1:75" ht="20.100000000000001" customHeight="1" outlineLevel="1" x14ac:dyDescent="0.2">
      <c r="A110" s="354">
        <f ca="1">INDEX(MC_Dispositivo!B:E,MATCH('Quantitativo_MG-262'!C110,MC_Dispositivo!B:B,0),2)</f>
        <v>3713608</v>
      </c>
      <c r="B110" s="354" t="str">
        <f ca="1">INDEX([10]TPU!$B:$B,MATCH($A110,[10]TPU!$A:$A,0))</f>
        <v>SICRO</v>
      </c>
      <c r="C110" s="354" t="s">
        <v>181</v>
      </c>
      <c r="D110" s="355" t="str">
        <f ca="1">INDEX(MC_Dispositivo!B:E,MATCH('Quantitativo_MG-262'!C110,MC_Dispositivo!B:B,0),3)</f>
        <v>Cerca com 4 fios de arame farpado e mourão de madeira a cada 2,5 m e esticador a cada 50 m</v>
      </c>
      <c r="E110" s="354" t="str">
        <f ca="1">INDEX(MC_Dispositivo!B:E,MATCH('Quantitativo_MG-262'!C110,MC_Dispositivo!B:B,0),4)</f>
        <v>m</v>
      </c>
      <c r="F110" s="356" cm="1">
        <f t="array" aca="1" ref="F110" ca="1">IF($BS$1="Todos",SUM(IF(($BS$1="todos")*(MC_Dispositivo!$B$54:$B$212=$C110),MC_Dispositivo!$F$54:$BE$212)),SUM(IF((MC_Dispositivo!$F$36:$BE$36=$BS$1)*(MC_Dispositivo!$B$54:$B$212=$C110),MC_Dispositivo!$F$54:$BE$212)))</f>
        <v>14000</v>
      </c>
      <c r="G110" s="357" cm="1">
        <f t="array" aca="1" ref="G110" ca="1">SUM(IF((MC_Dispositivo!$B$53:$B$189=$C110)*(MC_Dispositivo!$F$36:$BE$36=$BS$1)*(MC_Dispositivo!$F$43:$BE$43=G$1),MC_Dispositivo!$F$53:$BE$189))</f>
        <v>0</v>
      </c>
      <c r="H110" s="357" cm="1">
        <f t="array" aca="1" ref="H110" ca="1">SUM(IF((MC_Dispositivo!$B$53:$B$189=$C110)*(MC_Dispositivo!$F$36:$BE$36=$BS$1)*(MC_Dispositivo!$F$43:$BE$43=H$1),MC_Dispositivo!$F$53:$BE$189))</f>
        <v>0</v>
      </c>
      <c r="I110" s="357" cm="1">
        <f t="array" aca="1" ref="I110" ca="1">SUM(IF((MC_Dispositivo!$B$53:$B$189=$C110)*(MC_Dispositivo!$F$36:$BE$36=$BS$1)*(MC_Dispositivo!$F$43:$BE$43=I$1),MC_Dispositivo!$F$53:$BE$189))</f>
        <v>6000</v>
      </c>
      <c r="J110" s="357" cm="1">
        <f t="array" aca="1" ref="J110" ca="1">SUM(IF((MC_Dispositivo!$B$53:$B$189=$C110)*(MC_Dispositivo!$F$36:$BE$36=$BS$1)*(MC_Dispositivo!$F$43:$BE$43=J$1),MC_Dispositivo!$F$53:$BE$189))</f>
        <v>2000</v>
      </c>
      <c r="K110" s="357" cm="1">
        <f t="array" aca="1" ref="K110" ca="1">SUM(IF((MC_Dispositivo!$B$53:$B$189=$C110)*(MC_Dispositivo!$F$36:$BE$36=$BS$1)*(MC_Dispositivo!$F$43:$BE$43=K$1),MC_Dispositivo!$F$53:$BE$189))</f>
        <v>4000</v>
      </c>
      <c r="L110" s="357" cm="1">
        <f t="array" aca="1" ref="L110" ca="1">SUM(IF((MC_Dispositivo!$B$53:$B$189=$C110)*(MC_Dispositivo!$F$36:$BE$36=$BS$1)*(MC_Dispositivo!$F$43:$BE$43=L$1),MC_Dispositivo!$F$53:$BE$189))</f>
        <v>2000</v>
      </c>
      <c r="M110" s="357" cm="1">
        <f t="array" aca="1" ref="M110" ca="1">SUM(IF((MC_Dispositivo!$B$53:$B$189=$C110)*(MC_Dispositivo!$F$36:$BE$36=$BS$1)*(MC_Dispositivo!$F$43:$BE$43=M$1),MC_Dispositivo!$F$53:$BE$189))</f>
        <v>0</v>
      </c>
      <c r="N110" s="357" cm="1">
        <f t="array" aca="1" ref="N110" ca="1">SUM(IF((MC_Dispositivo!$B$53:$B$189=$C110)*(MC_Dispositivo!$F$36:$BE$36=$BS$1)*(MC_Dispositivo!$F$43:$BE$43=N$1),MC_Dispositivo!$F$53:$BE$189))</f>
        <v>0</v>
      </c>
      <c r="O110" s="357" cm="1">
        <f t="array" aca="1" ref="O110" ca="1">SUM(IF((MC_Dispositivo!$B$53:$B$189=$C110)*(MC_Dispositivo!$F$36:$BE$36=$BS$1)*(MC_Dispositivo!$F$43:$BE$43=O$1),MC_Dispositivo!$F$53:$BE$189))</f>
        <v>0</v>
      </c>
      <c r="P110" s="357" cm="1">
        <f t="array" aca="1" ref="P110" ca="1">SUM(IF((MC_Dispositivo!$B$53:$B$189=$C110)*(MC_Dispositivo!$F$36:$BE$36=$BS$1)*(MC_Dispositivo!$F$43:$BE$43=P$1),MC_Dispositivo!$F$53:$BE$189))</f>
        <v>0</v>
      </c>
      <c r="Q110" s="357" cm="1">
        <f t="array" aca="1" ref="Q110" ca="1">SUM(IF((MC_Dispositivo!$B$53:$B$189=$C110)*(MC_Dispositivo!$F$36:$BE$36=$BS$1)*(MC_Dispositivo!$F$43:$BE$43=Q$1),MC_Dispositivo!$F$53:$BE$189))</f>
        <v>0</v>
      </c>
      <c r="R110" s="357" cm="1">
        <f t="array" aca="1" ref="R110" ca="1">SUM(IF((MC_Dispositivo!$B$53:$B$189=$C110)*(MC_Dispositivo!$F$36:$BE$36=$BS$1)*(MC_Dispositivo!$F$43:$BE$43=R$1),MC_Dispositivo!$F$53:$BE$189))</f>
        <v>0</v>
      </c>
      <c r="S110" s="357" cm="1">
        <f t="array" aca="1" ref="S110" ca="1">SUM(IF((MC_Dispositivo!$B$53:$B$189=$C110)*(MC_Dispositivo!$F$36:$BE$36=$BS$1)*(MC_Dispositivo!$F$43:$BE$43=S$1),MC_Dispositivo!$F$53:$BE$189))</f>
        <v>0</v>
      </c>
      <c r="T110" s="357" cm="1">
        <f t="array" aca="1" ref="T110" ca="1">SUM(IF((MC_Dispositivo!$B$53:$B$189=$C110)*(MC_Dispositivo!$F$36:$BE$36=$BS$1)*(MC_Dispositivo!$F$43:$BE$43=T$1),MC_Dispositivo!$F$53:$BE$189))</f>
        <v>0</v>
      </c>
      <c r="U110" s="357" cm="1">
        <f t="array" aca="1" ref="U110" ca="1">SUM(IF((MC_Dispositivo!$B$53:$B$189=$C110)*(MC_Dispositivo!$F$36:$BE$36=$BS$1)*(MC_Dispositivo!$F$43:$BE$43=U$1),MC_Dispositivo!$F$53:$BE$189))</f>
        <v>0</v>
      </c>
      <c r="V110" s="357" cm="1">
        <f t="array" aca="1" ref="V110" ca="1">SUM(IF((MC_Dispositivo!$B$53:$B$189=$C110)*(MC_Dispositivo!$F$36:$BE$36=$BS$1)*(MC_Dispositivo!$F$43:$BE$43=V$1),MC_Dispositivo!$F$53:$BE$189))</f>
        <v>0</v>
      </c>
      <c r="W110" s="357" cm="1">
        <f t="array" aca="1" ref="W110" ca="1">SUM(IF((MC_Dispositivo!$B$53:$B$189=$C110)*(MC_Dispositivo!$F$36:$BE$36=$BS$1)*(MC_Dispositivo!$F$43:$BE$43=W$1),MC_Dispositivo!$F$53:$BE$189))</f>
        <v>0</v>
      </c>
      <c r="X110" s="357" cm="1">
        <f t="array" aca="1" ref="X110" ca="1">SUM(IF((MC_Dispositivo!$B$53:$B$189=$C110)*(MC_Dispositivo!$F$36:$BE$36=$BS$1)*(MC_Dispositivo!$F$43:$BE$43=X$1),MC_Dispositivo!$F$53:$BE$189))</f>
        <v>0</v>
      </c>
      <c r="Y110" s="357" cm="1">
        <f t="array" aca="1" ref="Y110" ca="1">SUM(IF((MC_Dispositivo!$B$53:$B$189=$C110)*(MC_Dispositivo!$F$36:$BE$36=$BS$1)*(MC_Dispositivo!$F$43:$BE$43=Y$1),MC_Dispositivo!$F$53:$BE$189))</f>
        <v>0</v>
      </c>
      <c r="Z110" s="357" cm="1">
        <f t="array" aca="1" ref="Z110" ca="1">SUM(IF((MC_Dispositivo!$B$53:$B$189=$C110)*(MC_Dispositivo!$F$36:$BE$36=$BS$1)*(MC_Dispositivo!$F$43:$BE$43=Z$1),MC_Dispositivo!$F$53:$BE$189))</f>
        <v>0</v>
      </c>
      <c r="AA110" s="357" cm="1">
        <f t="array" aca="1" ref="AA110" ca="1">SUM(IF((MC_Dispositivo!$B$53:$B$189=$C110)*(MC_Dispositivo!$F$36:$BE$36=$BS$1)*(MC_Dispositivo!$F$43:$BE$43=AA$1),MC_Dispositivo!$F$53:$BE$189))</f>
        <v>0</v>
      </c>
      <c r="AB110" s="357" cm="1">
        <f t="array" aca="1" ref="AB110" ca="1">SUM(IF((MC_Dispositivo!$B$53:$B$189=$C110)*(MC_Dispositivo!$F$36:$BE$36=$BS$1)*(MC_Dispositivo!$F$43:$BE$43=AB$1),MC_Dispositivo!$F$53:$BE$189))</f>
        <v>0</v>
      </c>
      <c r="AC110" s="357" cm="1">
        <f t="array" aca="1" ref="AC110" ca="1">SUM(IF((MC_Dispositivo!$B$53:$B$189=$C110)*(MC_Dispositivo!$F$36:$BE$36=$BS$1)*(MC_Dispositivo!$F$43:$BE$43=AC$1),MC_Dispositivo!$F$53:$BE$189))</f>
        <v>0</v>
      </c>
      <c r="AD110" s="357" cm="1">
        <f t="array" aca="1" ref="AD110" ca="1">SUM(IF((MC_Dispositivo!$B$53:$B$189=$C110)*(MC_Dispositivo!$F$36:$BE$36=$BS$1)*(MC_Dispositivo!$F$43:$BE$43=AD$1),MC_Dispositivo!$F$53:$BE$189))</f>
        <v>0</v>
      </c>
      <c r="AE110" s="357" cm="1">
        <f t="array" aca="1" ref="AE110" ca="1">SUM(IF((MC_Dispositivo!$B$53:$B$189=$C110)*(MC_Dispositivo!$F$36:$BE$36=$BS$1)*(MC_Dispositivo!$F$43:$BE$43=AE$1),MC_Dispositivo!$F$53:$BE$189))</f>
        <v>0</v>
      </c>
      <c r="AF110" s="357" cm="1">
        <f t="array" aca="1" ref="AF110" ca="1">SUM(IF((MC_Dispositivo!$B$53:$B$189=$C110)*(MC_Dispositivo!$F$36:$BE$36=$BS$1)*(MC_Dispositivo!$F$43:$BE$43=AF$1),MC_Dispositivo!$F$53:$BE$189))</f>
        <v>0</v>
      </c>
      <c r="AG110" s="357" cm="1">
        <f t="array" aca="1" ref="AG110" ca="1">SUM(IF((MC_Dispositivo!$B$53:$B$189=$C110)*(MC_Dispositivo!$F$36:$BE$36=$BS$1)*(MC_Dispositivo!$F$43:$BE$43=AG$1),MC_Dispositivo!$F$53:$BE$189))</f>
        <v>0</v>
      </c>
      <c r="AH110" s="357" cm="1">
        <f t="array" aca="1" ref="AH110" ca="1">SUM(IF((MC_Dispositivo!$B$53:$B$189=$C110)*(MC_Dispositivo!$F$36:$BE$36=$BS$1)*(MC_Dispositivo!$F$43:$BE$43=AH$1),MC_Dispositivo!$F$53:$BE$189))</f>
        <v>0</v>
      </c>
      <c r="AI110" s="357" cm="1">
        <f t="array" aca="1" ref="AI110" ca="1">SUM(IF((MC_Dispositivo!$B$53:$B$189=$C110)*(MC_Dispositivo!$F$36:$BE$36=$BS$1)*(MC_Dispositivo!$F$43:$BE$43=AI$1),MC_Dispositivo!$F$53:$BE$189))</f>
        <v>0</v>
      </c>
      <c r="AJ110" s="357" cm="1">
        <f t="array" aca="1" ref="AJ110" ca="1">SUM(IF((MC_Dispositivo!$B$53:$B$189=$C110)*(MC_Dispositivo!$F$36:$BE$36=$BS$1)*(MC_Dispositivo!$F$43:$BE$43=AJ$1),MC_Dispositivo!$F$53:$BE$189))</f>
        <v>0</v>
      </c>
      <c r="AK110" s="358">
        <f ca="1">IF(A110="","",INDEX([10]TPU!$G:$G,MATCH($A110,[10]TPU!$A:$A,0)))</f>
        <v>25.82</v>
      </c>
      <c r="AL110" s="359">
        <f t="shared" ref="AL110:AU111" ca="1" si="46">IF($A110="",SUMIFS(AL112:AL154,$C112:$C154,$C110&amp;"*",$A112:$A154,"&lt;&gt;"&amp;""),G110*$AK110)</f>
        <v>0</v>
      </c>
      <c r="AM110" s="359">
        <f t="shared" ca="1" si="46"/>
        <v>0</v>
      </c>
      <c r="AN110" s="359">
        <f t="shared" ca="1" si="46"/>
        <v>154920</v>
      </c>
      <c r="AO110" s="359">
        <f t="shared" ca="1" si="46"/>
        <v>51640</v>
      </c>
      <c r="AP110" s="359">
        <f t="shared" ca="1" si="46"/>
        <v>103280</v>
      </c>
      <c r="AQ110" s="359">
        <f t="shared" ca="1" si="46"/>
        <v>51640</v>
      </c>
      <c r="AR110" s="359">
        <f t="shared" ca="1" si="46"/>
        <v>0</v>
      </c>
      <c r="AS110" s="359">
        <f t="shared" ca="1" si="46"/>
        <v>0</v>
      </c>
      <c r="AT110" s="359">
        <f t="shared" ca="1" si="46"/>
        <v>0</v>
      </c>
      <c r="AU110" s="359">
        <f t="shared" ca="1" si="46"/>
        <v>0</v>
      </c>
      <c r="AV110" s="359">
        <f t="shared" ref="AV110:BE111" ca="1" si="47">IF($A110="",SUMIFS(AV112:AV154,$C112:$C154,$C110&amp;"*",$A112:$A154,"&lt;&gt;"&amp;""),Q110*$AK110)</f>
        <v>0</v>
      </c>
      <c r="AW110" s="359">
        <f t="shared" ca="1" si="47"/>
        <v>0</v>
      </c>
      <c r="AX110" s="359">
        <f t="shared" ca="1" si="47"/>
        <v>0</v>
      </c>
      <c r="AY110" s="359">
        <f t="shared" ca="1" si="47"/>
        <v>0</v>
      </c>
      <c r="AZ110" s="359">
        <f t="shared" ca="1" si="47"/>
        <v>0</v>
      </c>
      <c r="BA110" s="359">
        <f t="shared" ca="1" si="47"/>
        <v>0</v>
      </c>
      <c r="BB110" s="359">
        <f t="shared" ca="1" si="47"/>
        <v>0</v>
      </c>
      <c r="BC110" s="359">
        <f t="shared" ca="1" si="47"/>
        <v>0</v>
      </c>
      <c r="BD110" s="359">
        <f t="shared" ca="1" si="47"/>
        <v>0</v>
      </c>
      <c r="BE110" s="359">
        <f t="shared" ca="1" si="47"/>
        <v>0</v>
      </c>
      <c r="BF110" s="359">
        <f t="shared" ref="BF110:BO111" ca="1" si="48">IF($A110="",SUMIFS(BF112:BF154,$C112:$C154,$C110&amp;"*",$A112:$A154,"&lt;&gt;"&amp;""),AA110*$AK110)</f>
        <v>0</v>
      </c>
      <c r="BG110" s="359">
        <f t="shared" ca="1" si="48"/>
        <v>0</v>
      </c>
      <c r="BH110" s="359">
        <f t="shared" ca="1" si="48"/>
        <v>0</v>
      </c>
      <c r="BI110" s="359">
        <f t="shared" ca="1" si="48"/>
        <v>0</v>
      </c>
      <c r="BJ110" s="359">
        <f t="shared" ca="1" si="48"/>
        <v>0</v>
      </c>
      <c r="BK110" s="359">
        <f t="shared" ca="1" si="48"/>
        <v>0</v>
      </c>
      <c r="BL110" s="359">
        <f t="shared" ca="1" si="48"/>
        <v>0</v>
      </c>
      <c r="BM110" s="359">
        <f t="shared" ca="1" si="48"/>
        <v>0</v>
      </c>
      <c r="BN110" s="359">
        <f t="shared" ca="1" si="48"/>
        <v>0</v>
      </c>
      <c r="BO110" s="359">
        <f t="shared" ca="1" si="48"/>
        <v>0</v>
      </c>
      <c r="BP110" s="358">
        <f t="shared" ca="1" si="45"/>
        <v>361480</v>
      </c>
      <c r="BQ110" s="206"/>
    </row>
    <row r="111" spans="1:75" ht="20.100000000000001" customHeight="1" outlineLevel="1" x14ac:dyDescent="0.2">
      <c r="A111" s="354" t="str">
        <f ca="1">INDEX(MC_Dispositivo!B:E,MATCH('Quantitativo_MG-262'!C111,MC_Dispositivo!B:B,0),2)</f>
        <v>ED-48439</v>
      </c>
      <c r="B111" s="354" t="str">
        <f ca="1">INDEX([10]TPU!$B:$B,MATCH($A111,[10]TPU!$A:$A,0))</f>
        <v>SICOR</v>
      </c>
      <c r="C111" s="354" t="s">
        <v>846</v>
      </c>
      <c r="D111" s="355" t="str">
        <f ca="1">INDEX(MC_Dispositivo!B:E,MATCH('Quantitativo_MG-262'!C111,MC_Dispositivo!B:B,0),3)</f>
        <v>remoção manual de cerca, com reaproveitamento, inclusive afastamento e empilhamento, exclusive transporte e retirada do material removido não reaproveitável</v>
      </c>
      <c r="E111" s="354" t="str">
        <f ca="1">INDEX(MC_Dispositivo!B:E,MATCH('Quantitativo_MG-262'!C111,MC_Dispositivo!B:B,0),4)</f>
        <v>m2</v>
      </c>
      <c r="F111" s="356" cm="1">
        <f t="array" aca="1" ref="F111" ca="1">IF($BS$1="Todos",SUM(IF(($BS$1="todos")*(MC_Dispositivo!$B$54:$B$212=$C111),MC_Dispositivo!$F$54:$BE$212)),SUM(IF((MC_Dispositivo!$F$36:$BE$36=$BS$1)*(MC_Dispositivo!$B$54:$B$212=$C111),MC_Dispositivo!$F$54:$BE$212)))</f>
        <v>39900</v>
      </c>
      <c r="G111" s="357" cm="1">
        <f t="array" aca="1" ref="G111" ca="1">SUM(IF((MC_Dispositivo!$B$53:$B$189=$C111)*(MC_Dispositivo!$F$36:$BE$36=$BS$1)*(MC_Dispositivo!$F$43:$BE$43=G$1),MC_Dispositivo!$F$53:$BE$189))</f>
        <v>0</v>
      </c>
      <c r="H111" s="357" cm="1">
        <f t="array" aca="1" ref="H111" ca="1">SUM(IF((MC_Dispositivo!$B$53:$B$189=$C111)*(MC_Dispositivo!$F$36:$BE$36=$BS$1)*(MC_Dispositivo!$F$43:$BE$43=H$1),MC_Dispositivo!$F$53:$BE$189))</f>
        <v>0</v>
      </c>
      <c r="I111" s="357" cm="1">
        <f t="array" aca="1" ref="I111" ca="1">SUM(IF((MC_Dispositivo!$B$53:$B$189=$C111)*(MC_Dispositivo!$F$36:$BE$36=$BS$1)*(MC_Dispositivo!$F$43:$BE$43=I$1),MC_Dispositivo!$F$53:$BE$189))</f>
        <v>17100</v>
      </c>
      <c r="J111" s="357" cm="1">
        <f t="array" aca="1" ref="J111" ca="1">SUM(IF((MC_Dispositivo!$B$53:$B$189=$C111)*(MC_Dispositivo!$F$36:$BE$36=$BS$1)*(MC_Dispositivo!$F$43:$BE$43=J$1),MC_Dispositivo!$F$53:$BE$189))</f>
        <v>5700</v>
      </c>
      <c r="K111" s="357" cm="1">
        <f t="array" aca="1" ref="K111" ca="1">SUM(IF((MC_Dispositivo!$B$53:$B$189=$C111)*(MC_Dispositivo!$F$36:$BE$36=$BS$1)*(MC_Dispositivo!$F$43:$BE$43=K$1),MC_Dispositivo!$F$53:$BE$189))</f>
        <v>11400</v>
      </c>
      <c r="L111" s="357" cm="1">
        <f t="array" aca="1" ref="L111" ca="1">SUM(IF((MC_Dispositivo!$B$53:$B$189=$C111)*(MC_Dispositivo!$F$36:$BE$36=$BS$1)*(MC_Dispositivo!$F$43:$BE$43=L$1),MC_Dispositivo!$F$53:$BE$189))</f>
        <v>5700</v>
      </c>
      <c r="M111" s="357" cm="1">
        <f t="array" aca="1" ref="M111" ca="1">SUM(IF((MC_Dispositivo!$B$53:$B$189=$C111)*(MC_Dispositivo!$F$36:$BE$36=$BS$1)*(MC_Dispositivo!$F$43:$BE$43=M$1),MC_Dispositivo!$F$53:$BE$189))</f>
        <v>0</v>
      </c>
      <c r="N111" s="357" cm="1">
        <f t="array" aca="1" ref="N111" ca="1">SUM(IF((MC_Dispositivo!$B$53:$B$189=$C111)*(MC_Dispositivo!$F$36:$BE$36=$BS$1)*(MC_Dispositivo!$F$43:$BE$43=N$1),MC_Dispositivo!$F$53:$BE$189))</f>
        <v>0</v>
      </c>
      <c r="O111" s="357" cm="1">
        <f t="array" aca="1" ref="O111" ca="1">SUM(IF((MC_Dispositivo!$B$53:$B$189=$C111)*(MC_Dispositivo!$F$36:$BE$36=$BS$1)*(MC_Dispositivo!$F$43:$BE$43=O$1),MC_Dispositivo!$F$53:$BE$189))</f>
        <v>0</v>
      </c>
      <c r="P111" s="357" cm="1">
        <f t="array" aca="1" ref="P111" ca="1">SUM(IF((MC_Dispositivo!$B$53:$B$189=$C111)*(MC_Dispositivo!$F$36:$BE$36=$BS$1)*(MC_Dispositivo!$F$43:$BE$43=P$1),MC_Dispositivo!$F$53:$BE$189))</f>
        <v>0</v>
      </c>
      <c r="Q111" s="357" cm="1">
        <f t="array" aca="1" ref="Q111" ca="1">SUM(IF((MC_Dispositivo!$B$53:$B$189=$C111)*(MC_Dispositivo!$F$36:$BE$36=$BS$1)*(MC_Dispositivo!$F$43:$BE$43=Q$1),MC_Dispositivo!$F$53:$BE$189))</f>
        <v>0</v>
      </c>
      <c r="R111" s="357" cm="1">
        <f t="array" aca="1" ref="R111" ca="1">SUM(IF((MC_Dispositivo!$B$53:$B$189=$C111)*(MC_Dispositivo!$F$36:$BE$36=$BS$1)*(MC_Dispositivo!$F$43:$BE$43=R$1),MC_Dispositivo!$F$53:$BE$189))</f>
        <v>0</v>
      </c>
      <c r="S111" s="357" cm="1">
        <f t="array" aca="1" ref="S111" ca="1">SUM(IF((MC_Dispositivo!$B$53:$B$189=$C111)*(MC_Dispositivo!$F$36:$BE$36=$BS$1)*(MC_Dispositivo!$F$43:$BE$43=S$1),MC_Dispositivo!$F$53:$BE$189))</f>
        <v>0</v>
      </c>
      <c r="T111" s="357" cm="1">
        <f t="array" aca="1" ref="T111" ca="1">SUM(IF((MC_Dispositivo!$B$53:$B$189=$C111)*(MC_Dispositivo!$F$36:$BE$36=$BS$1)*(MC_Dispositivo!$F$43:$BE$43=T$1),MC_Dispositivo!$F$53:$BE$189))</f>
        <v>0</v>
      </c>
      <c r="U111" s="357" cm="1">
        <f t="array" aca="1" ref="U111" ca="1">SUM(IF((MC_Dispositivo!$B$53:$B$189=$C111)*(MC_Dispositivo!$F$36:$BE$36=$BS$1)*(MC_Dispositivo!$F$43:$BE$43=U$1),MC_Dispositivo!$F$53:$BE$189))</f>
        <v>0</v>
      </c>
      <c r="V111" s="357" cm="1">
        <f t="array" aca="1" ref="V111" ca="1">SUM(IF((MC_Dispositivo!$B$53:$B$189=$C111)*(MC_Dispositivo!$F$36:$BE$36=$BS$1)*(MC_Dispositivo!$F$43:$BE$43=V$1),MC_Dispositivo!$F$53:$BE$189))</f>
        <v>0</v>
      </c>
      <c r="W111" s="357" cm="1">
        <f t="array" aca="1" ref="W111" ca="1">SUM(IF((MC_Dispositivo!$B$53:$B$189=$C111)*(MC_Dispositivo!$F$36:$BE$36=$BS$1)*(MC_Dispositivo!$F$43:$BE$43=W$1),MC_Dispositivo!$F$53:$BE$189))</f>
        <v>0</v>
      </c>
      <c r="X111" s="357" cm="1">
        <f t="array" aca="1" ref="X111" ca="1">SUM(IF((MC_Dispositivo!$B$53:$B$189=$C111)*(MC_Dispositivo!$F$36:$BE$36=$BS$1)*(MC_Dispositivo!$F$43:$BE$43=X$1),MC_Dispositivo!$F$53:$BE$189))</f>
        <v>0</v>
      </c>
      <c r="Y111" s="357" cm="1">
        <f t="array" aca="1" ref="Y111" ca="1">SUM(IF((MC_Dispositivo!$B$53:$B$189=$C111)*(MC_Dispositivo!$F$36:$BE$36=$BS$1)*(MC_Dispositivo!$F$43:$BE$43=Y$1),MC_Dispositivo!$F$53:$BE$189))</f>
        <v>0</v>
      </c>
      <c r="Z111" s="357" cm="1">
        <f t="array" aca="1" ref="Z111" ca="1">SUM(IF((MC_Dispositivo!$B$53:$B$189=$C111)*(MC_Dispositivo!$F$36:$BE$36=$BS$1)*(MC_Dispositivo!$F$43:$BE$43=Z$1),MC_Dispositivo!$F$53:$BE$189))</f>
        <v>0</v>
      </c>
      <c r="AA111" s="357" cm="1">
        <f t="array" aca="1" ref="AA111" ca="1">SUM(IF((MC_Dispositivo!$B$53:$B$189=$C111)*(MC_Dispositivo!$F$36:$BE$36=$BS$1)*(MC_Dispositivo!$F$43:$BE$43=AA$1),MC_Dispositivo!$F$53:$BE$189))</f>
        <v>0</v>
      </c>
      <c r="AB111" s="357" cm="1">
        <f t="array" aca="1" ref="AB111" ca="1">SUM(IF((MC_Dispositivo!$B$53:$B$189=$C111)*(MC_Dispositivo!$F$36:$BE$36=$BS$1)*(MC_Dispositivo!$F$43:$BE$43=AB$1),MC_Dispositivo!$F$53:$BE$189))</f>
        <v>0</v>
      </c>
      <c r="AC111" s="357" cm="1">
        <f t="array" aca="1" ref="AC111" ca="1">SUM(IF((MC_Dispositivo!$B$53:$B$189=$C111)*(MC_Dispositivo!$F$36:$BE$36=$BS$1)*(MC_Dispositivo!$F$43:$BE$43=AC$1),MC_Dispositivo!$F$53:$BE$189))</f>
        <v>0</v>
      </c>
      <c r="AD111" s="357" cm="1">
        <f t="array" aca="1" ref="AD111" ca="1">SUM(IF((MC_Dispositivo!$B$53:$B$189=$C111)*(MC_Dispositivo!$F$36:$BE$36=$BS$1)*(MC_Dispositivo!$F$43:$BE$43=AD$1),MC_Dispositivo!$F$53:$BE$189))</f>
        <v>0</v>
      </c>
      <c r="AE111" s="357" cm="1">
        <f t="array" aca="1" ref="AE111" ca="1">SUM(IF((MC_Dispositivo!$B$53:$B$189=$C111)*(MC_Dispositivo!$F$36:$BE$36=$BS$1)*(MC_Dispositivo!$F$43:$BE$43=AE$1),MC_Dispositivo!$F$53:$BE$189))</f>
        <v>0</v>
      </c>
      <c r="AF111" s="357" cm="1">
        <f t="array" aca="1" ref="AF111" ca="1">SUM(IF((MC_Dispositivo!$B$53:$B$189=$C111)*(MC_Dispositivo!$F$36:$BE$36=$BS$1)*(MC_Dispositivo!$F$43:$BE$43=AF$1),MC_Dispositivo!$F$53:$BE$189))</f>
        <v>0</v>
      </c>
      <c r="AG111" s="357" cm="1">
        <f t="array" aca="1" ref="AG111" ca="1">SUM(IF((MC_Dispositivo!$B$53:$B$189=$C111)*(MC_Dispositivo!$F$36:$BE$36=$BS$1)*(MC_Dispositivo!$F$43:$BE$43=AG$1),MC_Dispositivo!$F$53:$BE$189))</f>
        <v>0</v>
      </c>
      <c r="AH111" s="357" cm="1">
        <f t="array" aca="1" ref="AH111" ca="1">SUM(IF((MC_Dispositivo!$B$53:$B$189=$C111)*(MC_Dispositivo!$F$36:$BE$36=$BS$1)*(MC_Dispositivo!$F$43:$BE$43=AH$1),MC_Dispositivo!$F$53:$BE$189))</f>
        <v>0</v>
      </c>
      <c r="AI111" s="357" cm="1">
        <f t="array" aca="1" ref="AI111" ca="1">SUM(IF((MC_Dispositivo!$B$53:$B$189=$C111)*(MC_Dispositivo!$F$36:$BE$36=$BS$1)*(MC_Dispositivo!$F$43:$BE$43=AI$1),MC_Dispositivo!$F$53:$BE$189))</f>
        <v>0</v>
      </c>
      <c r="AJ111" s="357" cm="1">
        <f t="array" aca="1" ref="AJ111" ca="1">SUM(IF((MC_Dispositivo!$B$53:$B$189=$C111)*(MC_Dispositivo!$F$36:$BE$36=$BS$1)*(MC_Dispositivo!$F$43:$BE$43=AJ$1),MC_Dispositivo!$F$53:$BE$189))</f>
        <v>0</v>
      </c>
      <c r="AK111" s="358">
        <f ca="1">IF(A111="","",INDEX([10]TPU!$G:$G,MATCH($A111,[10]TPU!$A:$A,0)))</f>
        <v>20.93</v>
      </c>
      <c r="AL111" s="359">
        <f t="shared" ca="1" si="46"/>
        <v>0</v>
      </c>
      <c r="AM111" s="359">
        <f t="shared" ca="1" si="46"/>
        <v>0</v>
      </c>
      <c r="AN111" s="359">
        <f t="shared" ca="1" si="46"/>
        <v>357903</v>
      </c>
      <c r="AO111" s="359">
        <f t="shared" ca="1" si="46"/>
        <v>119301</v>
      </c>
      <c r="AP111" s="359">
        <f t="shared" ca="1" si="46"/>
        <v>238602</v>
      </c>
      <c r="AQ111" s="359">
        <f t="shared" ca="1" si="46"/>
        <v>119301</v>
      </c>
      <c r="AR111" s="359">
        <f t="shared" ca="1" si="46"/>
        <v>0</v>
      </c>
      <c r="AS111" s="359">
        <f t="shared" ca="1" si="46"/>
        <v>0</v>
      </c>
      <c r="AT111" s="359">
        <f t="shared" ca="1" si="46"/>
        <v>0</v>
      </c>
      <c r="AU111" s="359">
        <f t="shared" ca="1" si="46"/>
        <v>0</v>
      </c>
      <c r="AV111" s="359">
        <f t="shared" ca="1" si="47"/>
        <v>0</v>
      </c>
      <c r="AW111" s="359">
        <f t="shared" ca="1" si="47"/>
        <v>0</v>
      </c>
      <c r="AX111" s="359">
        <f t="shared" ca="1" si="47"/>
        <v>0</v>
      </c>
      <c r="AY111" s="359">
        <f t="shared" ca="1" si="47"/>
        <v>0</v>
      </c>
      <c r="AZ111" s="359">
        <f t="shared" ca="1" si="47"/>
        <v>0</v>
      </c>
      <c r="BA111" s="359">
        <f t="shared" ca="1" si="47"/>
        <v>0</v>
      </c>
      <c r="BB111" s="359">
        <f t="shared" ca="1" si="47"/>
        <v>0</v>
      </c>
      <c r="BC111" s="359">
        <f t="shared" ca="1" si="47"/>
        <v>0</v>
      </c>
      <c r="BD111" s="359">
        <f t="shared" ca="1" si="47"/>
        <v>0</v>
      </c>
      <c r="BE111" s="359">
        <f t="shared" ca="1" si="47"/>
        <v>0</v>
      </c>
      <c r="BF111" s="359">
        <f t="shared" ca="1" si="48"/>
        <v>0</v>
      </c>
      <c r="BG111" s="359">
        <f t="shared" ca="1" si="48"/>
        <v>0</v>
      </c>
      <c r="BH111" s="359">
        <f t="shared" ca="1" si="48"/>
        <v>0</v>
      </c>
      <c r="BI111" s="359">
        <f t="shared" ca="1" si="48"/>
        <v>0</v>
      </c>
      <c r="BJ111" s="359">
        <f t="shared" ca="1" si="48"/>
        <v>0</v>
      </c>
      <c r="BK111" s="359">
        <f t="shared" ca="1" si="48"/>
        <v>0</v>
      </c>
      <c r="BL111" s="359">
        <f t="shared" ca="1" si="48"/>
        <v>0</v>
      </c>
      <c r="BM111" s="359">
        <f t="shared" ca="1" si="48"/>
        <v>0</v>
      </c>
      <c r="BN111" s="359">
        <f t="shared" ca="1" si="48"/>
        <v>0</v>
      </c>
      <c r="BO111" s="359">
        <f t="shared" ca="1" si="48"/>
        <v>0</v>
      </c>
      <c r="BP111" s="358">
        <f t="shared" ref="BP111" ca="1" si="49">IF(AK111="",SUM(AL111:BO111),(F111*AK111))</f>
        <v>835107</v>
      </c>
      <c r="BQ111" s="206"/>
    </row>
    <row r="112" spans="1:75" ht="20.100000000000001" customHeight="1" outlineLevel="1" x14ac:dyDescent="0.2">
      <c r="A112" s="349"/>
      <c r="B112" s="349"/>
      <c r="C112" s="350">
        <v>10</v>
      </c>
      <c r="D112" s="351" t="s">
        <v>182</v>
      </c>
      <c r="E112" s="349"/>
      <c r="F112" s="352"/>
      <c r="G112" s="352"/>
      <c r="H112" s="352"/>
      <c r="I112" s="352"/>
      <c r="J112" s="352"/>
      <c r="K112" s="352"/>
      <c r="L112" s="352"/>
      <c r="M112" s="352"/>
      <c r="N112" s="352"/>
      <c r="O112" s="352"/>
      <c r="P112" s="352"/>
      <c r="Q112" s="352"/>
      <c r="R112" s="352"/>
      <c r="S112" s="352"/>
      <c r="T112" s="352"/>
      <c r="U112" s="352"/>
      <c r="V112" s="352"/>
      <c r="W112" s="352"/>
      <c r="X112" s="352"/>
      <c r="Y112" s="352"/>
      <c r="Z112" s="352"/>
      <c r="AA112" s="352"/>
      <c r="AB112" s="352"/>
      <c r="AC112" s="352"/>
      <c r="AD112" s="352"/>
      <c r="AE112" s="352"/>
      <c r="AF112" s="352"/>
      <c r="AG112" s="352"/>
      <c r="AH112" s="352"/>
      <c r="AI112" s="352"/>
      <c r="AJ112" s="352"/>
      <c r="AK112" s="352"/>
      <c r="AL112" s="353">
        <f t="shared" ref="AL112:AL138" ca="1" si="50">IF($A112="",SUMIFS(AL113:AL155,$C113:$C155,$C112&amp;"*",$A113:$A155,"&lt;&gt;"&amp;""),G112*$AK112)</f>
        <v>0</v>
      </c>
      <c r="AM112" s="353">
        <f t="shared" ref="AM112:AM138" ca="1" si="51">IF($A112="",SUMIFS(AM113:AM155,$C113:$C155,$C112&amp;"*",$A113:$A155,"&lt;&gt;"&amp;""),H112*$AK112)</f>
        <v>0</v>
      </c>
      <c r="AN112" s="353">
        <f t="shared" ref="AN112:AN138" ca="1" si="52">IF($A112="",SUMIFS(AN113:AN155,$C113:$C155,$C112&amp;"*",$A113:$A155,"&lt;&gt;"&amp;""),I112*$AK112)</f>
        <v>0</v>
      </c>
      <c r="AO112" s="353">
        <f t="shared" ref="AO112:AO138" ca="1" si="53">IF($A112="",SUMIFS(AO113:AO155,$C113:$C155,$C112&amp;"*",$A113:$A155,"&lt;&gt;"&amp;""),J112*$AK112)</f>
        <v>0</v>
      </c>
      <c r="AP112" s="353">
        <f t="shared" ref="AP112:AP138" ca="1" si="54">IF($A112="",SUMIFS(AP113:AP155,$C113:$C155,$C112&amp;"*",$A113:$A155,"&lt;&gt;"&amp;""),K112*$AK112)</f>
        <v>0</v>
      </c>
      <c r="AQ112" s="353">
        <f t="shared" ref="AQ112:AQ138" ca="1" si="55">IF($A112="",SUMIFS(AQ113:AQ155,$C113:$C155,$C112&amp;"*",$A113:$A155,"&lt;&gt;"&amp;""),L112*$AK112)</f>
        <v>0</v>
      </c>
      <c r="AR112" s="353">
        <f t="shared" ref="AR112:AR138" ca="1" si="56">IF($A112="",SUMIFS(AR113:AR155,$C113:$C155,$C112&amp;"*",$A113:$A155,"&lt;&gt;"&amp;""),M112*$AK112)</f>
        <v>0</v>
      </c>
      <c r="AS112" s="353">
        <f t="shared" ref="AS112:AS138" ca="1" si="57">IF($A112="",SUMIFS(AS113:AS155,$C113:$C155,$C112&amp;"*",$A113:$A155,"&lt;&gt;"&amp;""),N112*$AK112)</f>
        <v>0</v>
      </c>
      <c r="AT112" s="353">
        <f t="shared" ref="AT112:AT138" ca="1" si="58">IF($A112="",SUMIFS(AT113:AT155,$C113:$C155,$C112&amp;"*",$A113:$A155,"&lt;&gt;"&amp;""),O112*$AK112)</f>
        <v>0</v>
      </c>
      <c r="AU112" s="353">
        <f t="shared" ref="AU112:AU138" ca="1" si="59">IF($A112="",SUMIFS(AU113:AU155,$C113:$C155,$C112&amp;"*",$A113:$A155,"&lt;&gt;"&amp;""),P112*$AK112)</f>
        <v>0</v>
      </c>
      <c r="AV112" s="353">
        <f t="shared" ref="AV112:AV138" ca="1" si="60">IF($A112="",SUMIFS(AV113:AV155,$C113:$C155,$C112&amp;"*",$A113:$A155,"&lt;&gt;"&amp;""),Q112*$AK112)</f>
        <v>0</v>
      </c>
      <c r="AW112" s="353">
        <f t="shared" ref="AW112:AW138" ca="1" si="61">IF($A112="",SUMIFS(AW113:AW155,$C113:$C155,$C112&amp;"*",$A113:$A155,"&lt;&gt;"&amp;""),R112*$AK112)</f>
        <v>0</v>
      </c>
      <c r="AX112" s="353">
        <f t="shared" ref="AX112:AX138" ca="1" si="62">IF($A112="",SUMIFS(AX113:AX155,$C113:$C155,$C112&amp;"*",$A113:$A155,"&lt;&gt;"&amp;""),S112*$AK112)</f>
        <v>0</v>
      </c>
      <c r="AY112" s="353">
        <f t="shared" ref="AY112:AY138" ca="1" si="63">IF($A112="",SUMIFS(AY113:AY155,$C113:$C155,$C112&amp;"*",$A113:$A155,"&lt;&gt;"&amp;""),T112*$AK112)</f>
        <v>0</v>
      </c>
      <c r="AZ112" s="353">
        <f t="shared" ref="AZ112:AZ138" ca="1" si="64">IF($A112="",SUMIFS(AZ113:AZ155,$C113:$C155,$C112&amp;"*",$A113:$A155,"&lt;&gt;"&amp;""),U112*$AK112)</f>
        <v>0</v>
      </c>
      <c r="BA112" s="353">
        <f t="shared" ref="BA112:BA138" ca="1" si="65">IF($A112="",SUMIFS(BA113:BA155,$C113:$C155,$C112&amp;"*",$A113:$A155,"&lt;&gt;"&amp;""),V112*$AK112)</f>
        <v>0</v>
      </c>
      <c r="BB112" s="353">
        <f t="shared" ref="BB112:BB138" ca="1" si="66">IF($A112="",SUMIFS(BB113:BB155,$C113:$C155,$C112&amp;"*",$A113:$A155,"&lt;&gt;"&amp;""),W112*$AK112)</f>
        <v>0</v>
      </c>
      <c r="BC112" s="353">
        <f t="shared" ref="BC112:BC138" ca="1" si="67">IF($A112="",SUMIFS(BC113:BC155,$C113:$C155,$C112&amp;"*",$A113:$A155,"&lt;&gt;"&amp;""),X112*$AK112)</f>
        <v>0</v>
      </c>
      <c r="BD112" s="353">
        <f t="shared" ref="BD112:BD138" ca="1" si="68">IF($A112="",SUMIFS(BD113:BD155,$C113:$C155,$C112&amp;"*",$A113:$A155,"&lt;&gt;"&amp;""),Y112*$AK112)</f>
        <v>0</v>
      </c>
      <c r="BE112" s="353">
        <f t="shared" ref="BE112:BE138" ca="1" si="69">IF($A112="",SUMIFS(BE113:BE155,$C113:$C155,$C112&amp;"*",$A113:$A155,"&lt;&gt;"&amp;""),Z112*$AK112)</f>
        <v>0</v>
      </c>
      <c r="BF112" s="353">
        <f t="shared" ref="BF112:BF138" ca="1" si="70">IF($A112="",SUMIFS(BF113:BF155,$C113:$C155,$C112&amp;"*",$A113:$A155,"&lt;&gt;"&amp;""),AA112*$AK112)</f>
        <v>0</v>
      </c>
      <c r="BG112" s="353">
        <f t="shared" ref="BG112:BG138" ca="1" si="71">IF($A112="",SUMIFS(BG113:BG155,$C113:$C155,$C112&amp;"*",$A113:$A155,"&lt;&gt;"&amp;""),AB112*$AK112)</f>
        <v>0</v>
      </c>
      <c r="BH112" s="353">
        <f t="shared" ref="BH112:BH138" ca="1" si="72">IF($A112="",SUMIFS(BH113:BH155,$C113:$C155,$C112&amp;"*",$A113:$A155,"&lt;&gt;"&amp;""),AC112*$AK112)</f>
        <v>0</v>
      </c>
      <c r="BI112" s="353">
        <f t="shared" ref="BI112:BI138" ca="1" si="73">IF($A112="",SUMIFS(BI113:BI155,$C113:$C155,$C112&amp;"*",$A113:$A155,"&lt;&gt;"&amp;""),AD112*$AK112)</f>
        <v>0</v>
      </c>
      <c r="BJ112" s="353">
        <f t="shared" ref="BJ112:BJ138" ca="1" si="74">IF($A112="",SUMIFS(BJ113:BJ155,$C113:$C155,$C112&amp;"*",$A113:$A155,"&lt;&gt;"&amp;""),AE112*$AK112)</f>
        <v>0</v>
      </c>
      <c r="BK112" s="353">
        <f t="shared" ref="BK112:BK138" ca="1" si="75">IF($A112="",SUMIFS(BK113:BK155,$C113:$C155,$C112&amp;"*",$A113:$A155,"&lt;&gt;"&amp;""),AF112*$AK112)</f>
        <v>0</v>
      </c>
      <c r="BL112" s="353">
        <f t="shared" ref="BL112:BL138" ca="1" si="76">IF($A112="",SUMIFS(BL113:BL155,$C113:$C155,$C112&amp;"*",$A113:$A155,"&lt;&gt;"&amp;""),AG112*$AK112)</f>
        <v>0</v>
      </c>
      <c r="BM112" s="353">
        <f t="shared" ref="BM112:BM138" ca="1" si="77">IF($A112="",SUMIFS(BM113:BM155,$C113:$C155,$C112&amp;"*",$A113:$A155,"&lt;&gt;"&amp;""),AH112*$AK112)</f>
        <v>0</v>
      </c>
      <c r="BN112" s="353">
        <f t="shared" ref="BN112:BN138" ca="1" si="78">IF($A112="",SUMIFS(BN113:BN155,$C113:$C155,$C112&amp;"*",$A113:$A155,"&lt;&gt;"&amp;""),AI112*$AK112)</f>
        <v>0</v>
      </c>
      <c r="BO112" s="353">
        <f t="shared" ref="BO112:BO138" ca="1" si="79">IF($A112="",SUMIFS(BO113:BO155,$C113:$C155,$C112&amp;"*",$A113:$A155,"&lt;&gt;"&amp;""),AJ112*$AK112)</f>
        <v>0</v>
      </c>
      <c r="BP112" s="353">
        <f t="shared" ref="BP112:BP131" ca="1" si="80">IF(AK112="",SUM(AL112:BO112),(F112*AK112))</f>
        <v>0</v>
      </c>
      <c r="BQ112" s="206"/>
    </row>
    <row r="113" spans="1:70" ht="20.100000000000001" customHeight="1" outlineLevel="1" x14ac:dyDescent="0.2">
      <c r="A113" s="354">
        <f ca="1">INDEX(MC_Dispositivo!B:E,MATCH('Quantitativo_MG-262'!C113,MC_Dispositivo!B:B,0),2)</f>
        <v>4413984</v>
      </c>
      <c r="B113" s="354" t="str">
        <f ca="1">INDEX([10]TPU!$B:$B,MATCH($A113,[10]TPU!$A:$A,0))</f>
        <v>SICRO</v>
      </c>
      <c r="C113" s="354" t="s">
        <v>184</v>
      </c>
      <c r="D113" s="355" t="str">
        <f ca="1">INDEX(MC_Dispositivo!B:E,MATCH('Quantitativo_MG-262'!C113,MC_Dispositivo!B:B,0),3)</f>
        <v>Regularização de bota-fora com espalhamento e compactação</v>
      </c>
      <c r="E113" s="354" t="str">
        <f ca="1">INDEX(MC_Dispositivo!B:E,MATCH('Quantitativo_MG-262'!C113,MC_Dispositivo!B:B,0),4)</f>
        <v>m³</v>
      </c>
      <c r="F113" s="356" cm="1">
        <f t="array" aca="1" ref="F113" ca="1">IF($BS$1="Todos",SUM(IF(($BS$1="todos")*(MC_Dispositivo!$B$54:$B$212=$C113),MC_Dispositivo!$F$54:$BE$212)),SUM(IF((MC_Dispositivo!$F$36:$BE$36=$BS$1)*(MC_Dispositivo!$B$54:$B$212=$C113),MC_Dispositivo!$F$54:$BE$212)))</f>
        <v>0</v>
      </c>
      <c r="G113" s="357" cm="1">
        <f t="array" aca="1" ref="G113" ca="1">SUM(IF((MC_Dispositivo!$B$53:$B$189=$C113)*(MC_Dispositivo!$F$36:$BE$36=$BS$1)*(MC_Dispositivo!$F$43:$BE$43=G$1),MC_Dispositivo!$F$53:$BE$189))</f>
        <v>0</v>
      </c>
      <c r="H113" s="357" cm="1">
        <f t="array" aca="1" ref="H113" ca="1">SUM(IF((MC_Dispositivo!$B$53:$B$189=$C113)*(MC_Dispositivo!$F$36:$BE$36=$BS$1)*(MC_Dispositivo!$F$43:$BE$43=H$1),MC_Dispositivo!$F$53:$BE$189))</f>
        <v>0</v>
      </c>
      <c r="I113" s="357" cm="1">
        <f t="array" aca="1" ref="I113" ca="1">SUM(IF((MC_Dispositivo!$B$53:$B$189=$C113)*(MC_Dispositivo!$F$36:$BE$36=$BS$1)*(MC_Dispositivo!$F$43:$BE$43=I$1),MC_Dispositivo!$F$53:$BE$189))</f>
        <v>0</v>
      </c>
      <c r="J113" s="357" cm="1">
        <f t="array" aca="1" ref="J113" ca="1">SUM(IF((MC_Dispositivo!$B$53:$B$189=$C113)*(MC_Dispositivo!$F$36:$BE$36=$BS$1)*(MC_Dispositivo!$F$43:$BE$43=J$1),MC_Dispositivo!$F$53:$BE$189))</f>
        <v>0</v>
      </c>
      <c r="K113" s="357" cm="1">
        <f t="array" aca="1" ref="K113" ca="1">SUM(IF((MC_Dispositivo!$B$53:$B$189=$C113)*(MC_Dispositivo!$F$36:$BE$36=$BS$1)*(MC_Dispositivo!$F$43:$BE$43=K$1),MC_Dispositivo!$F$53:$BE$189))</f>
        <v>0</v>
      </c>
      <c r="L113" s="357" cm="1">
        <f t="array" aca="1" ref="L113" ca="1">SUM(IF((MC_Dispositivo!$B$53:$B$189=$C113)*(MC_Dispositivo!$F$36:$BE$36=$BS$1)*(MC_Dispositivo!$F$43:$BE$43=L$1),MC_Dispositivo!$F$53:$BE$189))</f>
        <v>0</v>
      </c>
      <c r="M113" s="357" cm="1">
        <f t="array" aca="1" ref="M113" ca="1">SUM(IF((MC_Dispositivo!$B$53:$B$189=$C113)*(MC_Dispositivo!$F$36:$BE$36=$BS$1)*(MC_Dispositivo!$F$43:$BE$43=M$1),MC_Dispositivo!$F$53:$BE$189))</f>
        <v>0</v>
      </c>
      <c r="N113" s="357" cm="1">
        <f t="array" aca="1" ref="N113" ca="1">SUM(IF((MC_Dispositivo!$B$53:$B$189=$C113)*(MC_Dispositivo!$F$36:$BE$36=$BS$1)*(MC_Dispositivo!$F$43:$BE$43=N$1),MC_Dispositivo!$F$53:$BE$189))</f>
        <v>0</v>
      </c>
      <c r="O113" s="357" cm="1">
        <f t="array" aca="1" ref="O113" ca="1">SUM(IF((MC_Dispositivo!$B$53:$B$189=$C113)*(MC_Dispositivo!$F$36:$BE$36=$BS$1)*(MC_Dispositivo!$F$43:$BE$43=O$1),MC_Dispositivo!$F$53:$BE$189))</f>
        <v>0</v>
      </c>
      <c r="P113" s="357" cm="1">
        <f t="array" aca="1" ref="P113" ca="1">SUM(IF((MC_Dispositivo!$B$53:$B$189=$C113)*(MC_Dispositivo!$F$36:$BE$36=$BS$1)*(MC_Dispositivo!$F$43:$BE$43=P$1),MC_Dispositivo!$F$53:$BE$189))</f>
        <v>0</v>
      </c>
      <c r="Q113" s="357" cm="1">
        <f t="array" aca="1" ref="Q113" ca="1">SUM(IF((MC_Dispositivo!$B$53:$B$189=$C113)*(MC_Dispositivo!$F$36:$BE$36=$BS$1)*(MC_Dispositivo!$F$43:$BE$43=Q$1),MC_Dispositivo!$F$53:$BE$189))</f>
        <v>0</v>
      </c>
      <c r="R113" s="357" cm="1">
        <f t="array" aca="1" ref="R113" ca="1">SUM(IF((MC_Dispositivo!$B$53:$B$189=$C113)*(MC_Dispositivo!$F$36:$BE$36=$BS$1)*(MC_Dispositivo!$F$43:$BE$43=R$1),MC_Dispositivo!$F$53:$BE$189))</f>
        <v>0</v>
      </c>
      <c r="S113" s="357" cm="1">
        <f t="array" aca="1" ref="S113" ca="1">SUM(IF((MC_Dispositivo!$B$53:$B$189=$C113)*(MC_Dispositivo!$F$36:$BE$36=$BS$1)*(MC_Dispositivo!$F$43:$BE$43=S$1),MC_Dispositivo!$F$53:$BE$189))</f>
        <v>0</v>
      </c>
      <c r="T113" s="357" cm="1">
        <f t="array" aca="1" ref="T113" ca="1">SUM(IF((MC_Dispositivo!$B$53:$B$189=$C113)*(MC_Dispositivo!$F$36:$BE$36=$BS$1)*(MC_Dispositivo!$F$43:$BE$43=T$1),MC_Dispositivo!$F$53:$BE$189))</f>
        <v>0</v>
      </c>
      <c r="U113" s="357" cm="1">
        <f t="array" aca="1" ref="U113" ca="1">SUM(IF((MC_Dispositivo!$B$53:$B$189=$C113)*(MC_Dispositivo!$F$36:$BE$36=$BS$1)*(MC_Dispositivo!$F$43:$BE$43=U$1),MC_Dispositivo!$F$53:$BE$189))</f>
        <v>0</v>
      </c>
      <c r="V113" s="357" cm="1">
        <f t="array" aca="1" ref="V113" ca="1">SUM(IF((MC_Dispositivo!$B$53:$B$189=$C113)*(MC_Dispositivo!$F$36:$BE$36=$BS$1)*(MC_Dispositivo!$F$43:$BE$43=V$1),MC_Dispositivo!$F$53:$BE$189))</f>
        <v>0</v>
      </c>
      <c r="W113" s="357" cm="1">
        <f t="array" aca="1" ref="W113" ca="1">SUM(IF((MC_Dispositivo!$B$53:$B$189=$C113)*(MC_Dispositivo!$F$36:$BE$36=$BS$1)*(MC_Dispositivo!$F$43:$BE$43=W$1),MC_Dispositivo!$F$53:$BE$189))</f>
        <v>0</v>
      </c>
      <c r="X113" s="357" cm="1">
        <f t="array" aca="1" ref="X113" ca="1">SUM(IF((MC_Dispositivo!$B$53:$B$189=$C113)*(MC_Dispositivo!$F$36:$BE$36=$BS$1)*(MC_Dispositivo!$F$43:$BE$43=X$1),MC_Dispositivo!$F$53:$BE$189))</f>
        <v>0</v>
      </c>
      <c r="Y113" s="357" cm="1">
        <f t="array" aca="1" ref="Y113" ca="1">SUM(IF((MC_Dispositivo!$B$53:$B$189=$C113)*(MC_Dispositivo!$F$36:$BE$36=$BS$1)*(MC_Dispositivo!$F$43:$BE$43=Y$1),MC_Dispositivo!$F$53:$BE$189))</f>
        <v>0</v>
      </c>
      <c r="Z113" s="357" cm="1">
        <f t="array" aca="1" ref="Z113" ca="1">SUM(IF((MC_Dispositivo!$B$53:$B$189=$C113)*(MC_Dispositivo!$F$36:$BE$36=$BS$1)*(MC_Dispositivo!$F$43:$BE$43=Z$1),MC_Dispositivo!$F$53:$BE$189))</f>
        <v>0</v>
      </c>
      <c r="AA113" s="357" cm="1">
        <f t="array" aca="1" ref="AA113" ca="1">SUM(IF((MC_Dispositivo!$B$53:$B$189=$C113)*(MC_Dispositivo!$F$36:$BE$36=$BS$1)*(MC_Dispositivo!$F$43:$BE$43=AA$1),MC_Dispositivo!$F$53:$BE$189))</f>
        <v>0</v>
      </c>
      <c r="AB113" s="357" cm="1">
        <f t="array" aca="1" ref="AB113" ca="1">SUM(IF((MC_Dispositivo!$B$53:$B$189=$C113)*(MC_Dispositivo!$F$36:$BE$36=$BS$1)*(MC_Dispositivo!$F$43:$BE$43=AB$1),MC_Dispositivo!$F$53:$BE$189))</f>
        <v>0</v>
      </c>
      <c r="AC113" s="357" cm="1">
        <f t="array" aca="1" ref="AC113" ca="1">SUM(IF((MC_Dispositivo!$B$53:$B$189=$C113)*(MC_Dispositivo!$F$36:$BE$36=$BS$1)*(MC_Dispositivo!$F$43:$BE$43=AC$1),MC_Dispositivo!$F$53:$BE$189))</f>
        <v>0</v>
      </c>
      <c r="AD113" s="357" cm="1">
        <f t="array" aca="1" ref="AD113" ca="1">SUM(IF((MC_Dispositivo!$B$53:$B$189=$C113)*(MC_Dispositivo!$F$36:$BE$36=$BS$1)*(MC_Dispositivo!$F$43:$BE$43=AD$1),MC_Dispositivo!$F$53:$BE$189))</f>
        <v>0</v>
      </c>
      <c r="AE113" s="357" cm="1">
        <f t="array" aca="1" ref="AE113" ca="1">SUM(IF((MC_Dispositivo!$B$53:$B$189=$C113)*(MC_Dispositivo!$F$36:$BE$36=$BS$1)*(MC_Dispositivo!$F$43:$BE$43=AE$1),MC_Dispositivo!$F$53:$BE$189))</f>
        <v>0</v>
      </c>
      <c r="AF113" s="357" cm="1">
        <f t="array" aca="1" ref="AF113" ca="1">SUM(IF((MC_Dispositivo!$B$53:$B$189=$C113)*(MC_Dispositivo!$F$36:$BE$36=$BS$1)*(MC_Dispositivo!$F$43:$BE$43=AF$1),MC_Dispositivo!$F$53:$BE$189))</f>
        <v>0</v>
      </c>
      <c r="AG113" s="357" cm="1">
        <f t="array" aca="1" ref="AG113" ca="1">SUM(IF((MC_Dispositivo!$B$53:$B$189=$C113)*(MC_Dispositivo!$F$36:$BE$36=$BS$1)*(MC_Dispositivo!$F$43:$BE$43=AG$1),MC_Dispositivo!$F$53:$BE$189))</f>
        <v>0</v>
      </c>
      <c r="AH113" s="357" cm="1">
        <f t="array" aca="1" ref="AH113" ca="1">SUM(IF((MC_Dispositivo!$B$53:$B$189=$C113)*(MC_Dispositivo!$F$36:$BE$36=$BS$1)*(MC_Dispositivo!$F$43:$BE$43=AH$1),MC_Dispositivo!$F$53:$BE$189))</f>
        <v>0</v>
      </c>
      <c r="AI113" s="357" cm="1">
        <f t="array" aca="1" ref="AI113" ca="1">SUM(IF((MC_Dispositivo!$B$53:$B$189=$C113)*(MC_Dispositivo!$F$36:$BE$36=$BS$1)*(MC_Dispositivo!$F$43:$BE$43=AI$1),MC_Dispositivo!$F$53:$BE$189))</f>
        <v>0</v>
      </c>
      <c r="AJ113" s="357" cm="1">
        <f t="array" aca="1" ref="AJ113" ca="1">SUM(IF((MC_Dispositivo!$B$53:$B$189=$C113)*(MC_Dispositivo!$F$36:$BE$36=$BS$1)*(MC_Dispositivo!$F$43:$BE$43=AJ$1),MC_Dispositivo!$F$53:$BE$189))</f>
        <v>0</v>
      </c>
      <c r="AK113" s="358">
        <f ca="1">IF(A113="","",INDEX([10]TPU!$G:$G,MATCH($A113,[10]TPU!$A:$A,0)))</f>
        <v>4.74</v>
      </c>
      <c r="AL113" s="359">
        <f t="shared" ca="1" si="50"/>
        <v>0</v>
      </c>
      <c r="AM113" s="359">
        <f t="shared" ca="1" si="51"/>
        <v>0</v>
      </c>
      <c r="AN113" s="359">
        <f t="shared" ca="1" si="52"/>
        <v>0</v>
      </c>
      <c r="AO113" s="359">
        <f t="shared" ca="1" si="53"/>
        <v>0</v>
      </c>
      <c r="AP113" s="359">
        <f t="shared" ca="1" si="54"/>
        <v>0</v>
      </c>
      <c r="AQ113" s="359">
        <f t="shared" ca="1" si="55"/>
        <v>0</v>
      </c>
      <c r="AR113" s="359">
        <f t="shared" ca="1" si="56"/>
        <v>0</v>
      </c>
      <c r="AS113" s="359">
        <f t="shared" ca="1" si="57"/>
        <v>0</v>
      </c>
      <c r="AT113" s="359">
        <f t="shared" ca="1" si="58"/>
        <v>0</v>
      </c>
      <c r="AU113" s="359">
        <f t="shared" ca="1" si="59"/>
        <v>0</v>
      </c>
      <c r="AV113" s="359">
        <f t="shared" ca="1" si="60"/>
        <v>0</v>
      </c>
      <c r="AW113" s="359">
        <f t="shared" ca="1" si="61"/>
        <v>0</v>
      </c>
      <c r="AX113" s="359">
        <f t="shared" ca="1" si="62"/>
        <v>0</v>
      </c>
      <c r="AY113" s="359">
        <f t="shared" ca="1" si="63"/>
        <v>0</v>
      </c>
      <c r="AZ113" s="359">
        <f t="shared" ca="1" si="64"/>
        <v>0</v>
      </c>
      <c r="BA113" s="359">
        <f t="shared" ca="1" si="65"/>
        <v>0</v>
      </c>
      <c r="BB113" s="359">
        <f t="shared" ca="1" si="66"/>
        <v>0</v>
      </c>
      <c r="BC113" s="359">
        <f t="shared" ca="1" si="67"/>
        <v>0</v>
      </c>
      <c r="BD113" s="359">
        <f t="shared" ca="1" si="68"/>
        <v>0</v>
      </c>
      <c r="BE113" s="359">
        <f t="shared" ca="1" si="69"/>
        <v>0</v>
      </c>
      <c r="BF113" s="359">
        <f t="shared" ca="1" si="70"/>
        <v>0</v>
      </c>
      <c r="BG113" s="359">
        <f t="shared" ca="1" si="71"/>
        <v>0</v>
      </c>
      <c r="BH113" s="359">
        <f t="shared" ca="1" si="72"/>
        <v>0</v>
      </c>
      <c r="BI113" s="359">
        <f t="shared" ca="1" si="73"/>
        <v>0</v>
      </c>
      <c r="BJ113" s="359">
        <f t="shared" ca="1" si="74"/>
        <v>0</v>
      </c>
      <c r="BK113" s="359">
        <f t="shared" ca="1" si="75"/>
        <v>0</v>
      </c>
      <c r="BL113" s="359">
        <f t="shared" ca="1" si="76"/>
        <v>0</v>
      </c>
      <c r="BM113" s="359">
        <f t="shared" ca="1" si="77"/>
        <v>0</v>
      </c>
      <c r="BN113" s="359">
        <f t="shared" ca="1" si="78"/>
        <v>0</v>
      </c>
      <c r="BO113" s="359">
        <f t="shared" ca="1" si="79"/>
        <v>0</v>
      </c>
      <c r="BP113" s="358">
        <f t="shared" ca="1" si="80"/>
        <v>0</v>
      </c>
      <c r="BQ113" s="206">
        <f ca="1">SUM(BP113:BP131)</f>
        <v>0</v>
      </c>
      <c r="BR113" s="234">
        <f t="shared" ref="BR113" ca="1" si="81">IF(BQ113="","",BQ113/$BQ$2)</f>
        <v>0</v>
      </c>
    </row>
    <row r="114" spans="1:70" ht="20.100000000000001" customHeight="1" outlineLevel="1" x14ac:dyDescent="0.2">
      <c r="A114" s="354" t="str">
        <f ca="1">INDEX(MC_Dispositivo!B:E,MATCH('Quantitativo_MG-262'!C114,MC_Dispositivo!B:B,0),2)</f>
        <v>RO-00881</v>
      </c>
      <c r="B114" s="354" t="str">
        <f ca="1">INDEX([10]TPU!$B:$B,MATCH($A114,[10]TPU!$A:$A,0))</f>
        <v>SICOR</v>
      </c>
      <c r="C114" s="354" t="s">
        <v>185</v>
      </c>
      <c r="D114" s="355" t="str">
        <f ca="1">INDEX(MC_Dispositivo!B:E,MATCH('Quantitativo_MG-262'!C114,MC_Dispositivo!B:B,0),3)</f>
        <v>Transporte com caminhão basculante de 6 m³ - rodovia pavimentada</v>
      </c>
      <c r="E114" s="354" t="str">
        <f ca="1">INDEX(MC_Dispositivo!B:E,MATCH('Quantitativo_MG-262'!C114,MC_Dispositivo!B:B,0),4)</f>
        <v>txkm</v>
      </c>
      <c r="F114" s="356" cm="1">
        <f t="array" aca="1" ref="F114" ca="1">IF($BS$1="Todos",SUM(IF(($BS$1="todos")*(MC_Dispositivo!$B$54:$B$212=$C114),MC_Dispositivo!$F$54:$BE$212)),SUM(IF((MC_Dispositivo!$F$36:$BE$36=$BS$1)*(MC_Dispositivo!$B$54:$B$212=$C114),MC_Dispositivo!$F$54:$BE$212)))</f>
        <v>0</v>
      </c>
      <c r="G114" s="357" cm="1">
        <f t="array" aca="1" ref="G114" ca="1">SUM(IF((MC_Dispositivo!$B$53:$B$189=$C114)*(MC_Dispositivo!$F$36:$BE$36=$BS$1)*(MC_Dispositivo!$F$43:$BE$43=G$1),MC_Dispositivo!$F$53:$BE$189))</f>
        <v>0</v>
      </c>
      <c r="H114" s="357" cm="1">
        <f t="array" aca="1" ref="H114" ca="1">SUM(IF((MC_Dispositivo!$B$53:$B$189=$C114)*(MC_Dispositivo!$F$36:$BE$36=$BS$1)*(MC_Dispositivo!$F$43:$BE$43=H$1),MC_Dispositivo!$F$53:$BE$189))</f>
        <v>0</v>
      </c>
      <c r="I114" s="357" cm="1">
        <f t="array" aca="1" ref="I114" ca="1">SUM(IF((MC_Dispositivo!$B$53:$B$189=$C114)*(MC_Dispositivo!$F$36:$BE$36=$BS$1)*(MC_Dispositivo!$F$43:$BE$43=I$1),MC_Dispositivo!$F$53:$BE$189))</f>
        <v>0</v>
      </c>
      <c r="J114" s="357" cm="1">
        <f t="array" aca="1" ref="J114" ca="1">SUM(IF((MC_Dispositivo!$B$53:$B$189=$C114)*(MC_Dispositivo!$F$36:$BE$36=$BS$1)*(MC_Dispositivo!$F$43:$BE$43=J$1),MC_Dispositivo!$F$53:$BE$189))</f>
        <v>0</v>
      </c>
      <c r="K114" s="357" cm="1">
        <f t="array" aca="1" ref="K114" ca="1">SUM(IF((MC_Dispositivo!$B$53:$B$189=$C114)*(MC_Dispositivo!$F$36:$BE$36=$BS$1)*(MC_Dispositivo!$F$43:$BE$43=K$1),MC_Dispositivo!$F$53:$BE$189))</f>
        <v>0</v>
      </c>
      <c r="L114" s="357" cm="1">
        <f t="array" aca="1" ref="L114" ca="1">SUM(IF((MC_Dispositivo!$B$53:$B$189=$C114)*(MC_Dispositivo!$F$36:$BE$36=$BS$1)*(MC_Dispositivo!$F$43:$BE$43=L$1),MC_Dispositivo!$F$53:$BE$189))</f>
        <v>0</v>
      </c>
      <c r="M114" s="357" cm="1">
        <f t="array" aca="1" ref="M114" ca="1">SUM(IF((MC_Dispositivo!$B$53:$B$189=$C114)*(MC_Dispositivo!$F$36:$BE$36=$BS$1)*(MC_Dispositivo!$F$43:$BE$43=M$1),MC_Dispositivo!$F$53:$BE$189))</f>
        <v>0</v>
      </c>
      <c r="N114" s="357" cm="1">
        <f t="array" aca="1" ref="N114" ca="1">SUM(IF((MC_Dispositivo!$B$53:$B$189=$C114)*(MC_Dispositivo!$F$36:$BE$36=$BS$1)*(MC_Dispositivo!$F$43:$BE$43=N$1),MC_Dispositivo!$F$53:$BE$189))</f>
        <v>0</v>
      </c>
      <c r="O114" s="357" cm="1">
        <f t="array" aca="1" ref="O114" ca="1">SUM(IF((MC_Dispositivo!$B$53:$B$189=$C114)*(MC_Dispositivo!$F$36:$BE$36=$BS$1)*(MC_Dispositivo!$F$43:$BE$43=O$1),MC_Dispositivo!$F$53:$BE$189))</f>
        <v>0</v>
      </c>
      <c r="P114" s="357" cm="1">
        <f t="array" aca="1" ref="P114" ca="1">SUM(IF((MC_Dispositivo!$B$53:$B$189=$C114)*(MC_Dispositivo!$F$36:$BE$36=$BS$1)*(MC_Dispositivo!$F$43:$BE$43=P$1),MC_Dispositivo!$F$53:$BE$189))</f>
        <v>0</v>
      </c>
      <c r="Q114" s="357" cm="1">
        <f t="array" aca="1" ref="Q114" ca="1">SUM(IF((MC_Dispositivo!$B$53:$B$189=$C114)*(MC_Dispositivo!$F$36:$BE$36=$BS$1)*(MC_Dispositivo!$F$43:$BE$43=Q$1),MC_Dispositivo!$F$53:$BE$189))</f>
        <v>0</v>
      </c>
      <c r="R114" s="357" cm="1">
        <f t="array" aca="1" ref="R114" ca="1">SUM(IF((MC_Dispositivo!$B$53:$B$189=$C114)*(MC_Dispositivo!$F$36:$BE$36=$BS$1)*(MC_Dispositivo!$F$43:$BE$43=R$1),MC_Dispositivo!$F$53:$BE$189))</f>
        <v>0</v>
      </c>
      <c r="S114" s="357" cm="1">
        <f t="array" aca="1" ref="S114" ca="1">SUM(IF((MC_Dispositivo!$B$53:$B$189=$C114)*(MC_Dispositivo!$F$36:$BE$36=$BS$1)*(MC_Dispositivo!$F$43:$BE$43=S$1),MC_Dispositivo!$F$53:$BE$189))</f>
        <v>0</v>
      </c>
      <c r="T114" s="357" cm="1">
        <f t="array" aca="1" ref="T114" ca="1">SUM(IF((MC_Dispositivo!$B$53:$B$189=$C114)*(MC_Dispositivo!$F$36:$BE$36=$BS$1)*(MC_Dispositivo!$F$43:$BE$43=T$1),MC_Dispositivo!$F$53:$BE$189))</f>
        <v>0</v>
      </c>
      <c r="U114" s="357" cm="1">
        <f t="array" aca="1" ref="U114" ca="1">SUM(IF((MC_Dispositivo!$B$53:$B$189=$C114)*(MC_Dispositivo!$F$36:$BE$36=$BS$1)*(MC_Dispositivo!$F$43:$BE$43=U$1),MC_Dispositivo!$F$53:$BE$189))</f>
        <v>0</v>
      </c>
      <c r="V114" s="357" cm="1">
        <f t="array" aca="1" ref="V114" ca="1">SUM(IF((MC_Dispositivo!$B$53:$B$189=$C114)*(MC_Dispositivo!$F$36:$BE$36=$BS$1)*(MC_Dispositivo!$F$43:$BE$43=V$1),MC_Dispositivo!$F$53:$BE$189))</f>
        <v>0</v>
      </c>
      <c r="W114" s="357" cm="1">
        <f t="array" aca="1" ref="W114" ca="1">SUM(IF((MC_Dispositivo!$B$53:$B$189=$C114)*(MC_Dispositivo!$F$36:$BE$36=$BS$1)*(MC_Dispositivo!$F$43:$BE$43=W$1),MC_Dispositivo!$F$53:$BE$189))</f>
        <v>0</v>
      </c>
      <c r="X114" s="357" cm="1">
        <f t="array" aca="1" ref="X114" ca="1">SUM(IF((MC_Dispositivo!$B$53:$B$189=$C114)*(MC_Dispositivo!$F$36:$BE$36=$BS$1)*(MC_Dispositivo!$F$43:$BE$43=X$1),MC_Dispositivo!$F$53:$BE$189))</f>
        <v>0</v>
      </c>
      <c r="Y114" s="357" cm="1">
        <f t="array" aca="1" ref="Y114" ca="1">SUM(IF((MC_Dispositivo!$B$53:$B$189=$C114)*(MC_Dispositivo!$F$36:$BE$36=$BS$1)*(MC_Dispositivo!$F$43:$BE$43=Y$1),MC_Dispositivo!$F$53:$BE$189))</f>
        <v>0</v>
      </c>
      <c r="Z114" s="357" cm="1">
        <f t="array" aca="1" ref="Z114" ca="1">SUM(IF((MC_Dispositivo!$B$53:$B$189=$C114)*(MC_Dispositivo!$F$36:$BE$36=$BS$1)*(MC_Dispositivo!$F$43:$BE$43=Z$1),MC_Dispositivo!$F$53:$BE$189))</f>
        <v>0</v>
      </c>
      <c r="AA114" s="357" cm="1">
        <f t="array" aca="1" ref="AA114" ca="1">SUM(IF((MC_Dispositivo!$B$53:$B$189=$C114)*(MC_Dispositivo!$F$36:$BE$36=$BS$1)*(MC_Dispositivo!$F$43:$BE$43=AA$1),MC_Dispositivo!$F$53:$BE$189))</f>
        <v>0</v>
      </c>
      <c r="AB114" s="357" cm="1">
        <f t="array" aca="1" ref="AB114" ca="1">SUM(IF((MC_Dispositivo!$B$53:$B$189=$C114)*(MC_Dispositivo!$F$36:$BE$36=$BS$1)*(MC_Dispositivo!$F$43:$BE$43=AB$1),MC_Dispositivo!$F$53:$BE$189))</f>
        <v>0</v>
      </c>
      <c r="AC114" s="357" cm="1">
        <f t="array" aca="1" ref="AC114" ca="1">SUM(IF((MC_Dispositivo!$B$53:$B$189=$C114)*(MC_Dispositivo!$F$36:$BE$36=$BS$1)*(MC_Dispositivo!$F$43:$BE$43=AC$1),MC_Dispositivo!$F$53:$BE$189))</f>
        <v>0</v>
      </c>
      <c r="AD114" s="357" cm="1">
        <f t="array" aca="1" ref="AD114" ca="1">SUM(IF((MC_Dispositivo!$B$53:$B$189=$C114)*(MC_Dispositivo!$F$36:$BE$36=$BS$1)*(MC_Dispositivo!$F$43:$BE$43=AD$1),MC_Dispositivo!$F$53:$BE$189))</f>
        <v>0</v>
      </c>
      <c r="AE114" s="357" cm="1">
        <f t="array" aca="1" ref="AE114" ca="1">SUM(IF((MC_Dispositivo!$B$53:$B$189=$C114)*(MC_Dispositivo!$F$36:$BE$36=$BS$1)*(MC_Dispositivo!$F$43:$BE$43=AE$1),MC_Dispositivo!$F$53:$BE$189))</f>
        <v>0</v>
      </c>
      <c r="AF114" s="357" cm="1">
        <f t="array" aca="1" ref="AF114" ca="1">SUM(IF((MC_Dispositivo!$B$53:$B$189=$C114)*(MC_Dispositivo!$F$36:$BE$36=$BS$1)*(MC_Dispositivo!$F$43:$BE$43=AF$1),MC_Dispositivo!$F$53:$BE$189))</f>
        <v>0</v>
      </c>
      <c r="AG114" s="357" cm="1">
        <f t="array" aca="1" ref="AG114" ca="1">SUM(IF((MC_Dispositivo!$B$53:$B$189=$C114)*(MC_Dispositivo!$F$36:$BE$36=$BS$1)*(MC_Dispositivo!$F$43:$BE$43=AG$1),MC_Dispositivo!$F$53:$BE$189))</f>
        <v>0</v>
      </c>
      <c r="AH114" s="357" cm="1">
        <f t="array" aca="1" ref="AH114" ca="1">SUM(IF((MC_Dispositivo!$B$53:$B$189=$C114)*(MC_Dispositivo!$F$36:$BE$36=$BS$1)*(MC_Dispositivo!$F$43:$BE$43=AH$1),MC_Dispositivo!$F$53:$BE$189))</f>
        <v>0</v>
      </c>
      <c r="AI114" s="357" cm="1">
        <f t="array" aca="1" ref="AI114" ca="1">SUM(IF((MC_Dispositivo!$B$53:$B$189=$C114)*(MC_Dispositivo!$F$36:$BE$36=$BS$1)*(MC_Dispositivo!$F$43:$BE$43=AI$1),MC_Dispositivo!$F$53:$BE$189))</f>
        <v>0</v>
      </c>
      <c r="AJ114" s="357" cm="1">
        <f t="array" aca="1" ref="AJ114" ca="1">SUM(IF((MC_Dispositivo!$B$53:$B$189=$C114)*(MC_Dispositivo!$F$36:$BE$36=$BS$1)*(MC_Dispositivo!$F$43:$BE$43=AJ$1),MC_Dispositivo!$F$53:$BE$189))</f>
        <v>0</v>
      </c>
      <c r="AK114" s="358">
        <f ca="1">IF(A114="","",INDEX([10]TPU!$G:$G,MATCH($A114,[10]TPU!$A:$A,0)))</f>
        <v>0.96</v>
      </c>
      <c r="AL114" s="359">
        <f t="shared" ca="1" si="50"/>
        <v>0</v>
      </c>
      <c r="AM114" s="359">
        <f t="shared" ca="1" si="51"/>
        <v>0</v>
      </c>
      <c r="AN114" s="359">
        <f t="shared" ca="1" si="52"/>
        <v>0</v>
      </c>
      <c r="AO114" s="359">
        <f t="shared" ca="1" si="53"/>
        <v>0</v>
      </c>
      <c r="AP114" s="359">
        <f t="shared" ca="1" si="54"/>
        <v>0</v>
      </c>
      <c r="AQ114" s="359">
        <f t="shared" ca="1" si="55"/>
        <v>0</v>
      </c>
      <c r="AR114" s="359">
        <f t="shared" ca="1" si="56"/>
        <v>0</v>
      </c>
      <c r="AS114" s="359">
        <f t="shared" ca="1" si="57"/>
        <v>0</v>
      </c>
      <c r="AT114" s="359">
        <f t="shared" ca="1" si="58"/>
        <v>0</v>
      </c>
      <c r="AU114" s="359">
        <f t="shared" ca="1" si="59"/>
        <v>0</v>
      </c>
      <c r="AV114" s="359">
        <f t="shared" ca="1" si="60"/>
        <v>0</v>
      </c>
      <c r="AW114" s="359">
        <f t="shared" ca="1" si="61"/>
        <v>0</v>
      </c>
      <c r="AX114" s="359">
        <f t="shared" ca="1" si="62"/>
        <v>0</v>
      </c>
      <c r="AY114" s="359">
        <f t="shared" ca="1" si="63"/>
        <v>0</v>
      </c>
      <c r="AZ114" s="359">
        <f t="shared" ca="1" si="64"/>
        <v>0</v>
      </c>
      <c r="BA114" s="359">
        <f t="shared" ca="1" si="65"/>
        <v>0</v>
      </c>
      <c r="BB114" s="359">
        <f t="shared" ca="1" si="66"/>
        <v>0</v>
      </c>
      <c r="BC114" s="359">
        <f t="shared" ca="1" si="67"/>
        <v>0</v>
      </c>
      <c r="BD114" s="359">
        <f t="shared" ca="1" si="68"/>
        <v>0</v>
      </c>
      <c r="BE114" s="359">
        <f t="shared" ca="1" si="69"/>
        <v>0</v>
      </c>
      <c r="BF114" s="359">
        <f t="shared" ca="1" si="70"/>
        <v>0</v>
      </c>
      <c r="BG114" s="359">
        <f t="shared" ca="1" si="71"/>
        <v>0</v>
      </c>
      <c r="BH114" s="359">
        <f t="shared" ca="1" si="72"/>
        <v>0</v>
      </c>
      <c r="BI114" s="359">
        <f t="shared" ca="1" si="73"/>
        <v>0</v>
      </c>
      <c r="BJ114" s="359">
        <f t="shared" ca="1" si="74"/>
        <v>0</v>
      </c>
      <c r="BK114" s="359">
        <f t="shared" ca="1" si="75"/>
        <v>0</v>
      </c>
      <c r="BL114" s="359">
        <f t="shared" ca="1" si="76"/>
        <v>0</v>
      </c>
      <c r="BM114" s="359">
        <f t="shared" ca="1" si="77"/>
        <v>0</v>
      </c>
      <c r="BN114" s="359">
        <f t="shared" ca="1" si="78"/>
        <v>0</v>
      </c>
      <c r="BO114" s="359">
        <f t="shared" ca="1" si="79"/>
        <v>0</v>
      </c>
      <c r="BP114" s="358">
        <f t="shared" ca="1" si="80"/>
        <v>0</v>
      </c>
      <c r="BQ114" s="206"/>
    </row>
    <row r="115" spans="1:70" ht="20.100000000000001" customHeight="1" outlineLevel="1" x14ac:dyDescent="0.2">
      <c r="A115" s="354" t="str">
        <f ca="1">INDEX(MC_Dispositivo!B:E,MATCH('Quantitativo_MG-262'!C115,MC_Dispositivo!B:B,0),2)</f>
        <v>ED-51111</v>
      </c>
      <c r="B115" s="354" t="str">
        <f ca="1">INDEX([10]TPU!$B:$B,MATCH($A115,[10]TPU!$A:$A,0))</f>
        <v>SICOR</v>
      </c>
      <c r="C115" s="354" t="s">
        <v>187</v>
      </c>
      <c r="D115" s="355" t="str">
        <f ca="1">INDEX(MC_Dispositivo!B:E,MATCH('Quantitativo_MG-262'!C115,MC_Dispositivo!B:B,0),3)</f>
        <v>escavação mecânica de valas com profundidade menor ou igual a 1,5m, inclusive descarga lateral, exclusive carga, transporte e descarga</v>
      </c>
      <c r="E115" s="354" t="str">
        <f ca="1">INDEX(MC_Dispositivo!B:E,MATCH('Quantitativo_MG-262'!C115,MC_Dispositivo!B:B,0),4)</f>
        <v>m3</v>
      </c>
      <c r="F115" s="356" cm="1">
        <f t="array" aca="1" ref="F115" ca="1">IF($BS$1="Todos",SUM(IF(($BS$1="todos")*(MC_Dispositivo!$B$54:$B$212=$C115),MC_Dispositivo!$F$54:$BE$212)),SUM(IF((MC_Dispositivo!$F$36:$BE$36=$BS$1)*(MC_Dispositivo!$B$54:$B$212=$C115),MC_Dispositivo!$F$54:$BE$212)))</f>
        <v>0</v>
      </c>
      <c r="G115" s="357" cm="1">
        <f t="array" aca="1" ref="G115" ca="1">SUM(IF((MC_Dispositivo!$B$53:$B$189=$C115)*(MC_Dispositivo!$F$36:$BE$36=$BS$1)*(MC_Dispositivo!$F$43:$BE$43=G$1),MC_Dispositivo!$F$53:$BE$189))</f>
        <v>0</v>
      </c>
      <c r="H115" s="357" cm="1">
        <f t="array" aca="1" ref="H115" ca="1">SUM(IF((MC_Dispositivo!$B$53:$B$189=$C115)*(MC_Dispositivo!$F$36:$BE$36=$BS$1)*(MC_Dispositivo!$F$43:$BE$43=H$1),MC_Dispositivo!$F$53:$BE$189))</f>
        <v>0</v>
      </c>
      <c r="I115" s="357" cm="1">
        <f t="array" aca="1" ref="I115" ca="1">SUM(IF((MC_Dispositivo!$B$53:$B$189=$C115)*(MC_Dispositivo!$F$36:$BE$36=$BS$1)*(MC_Dispositivo!$F$43:$BE$43=I$1),MC_Dispositivo!$F$53:$BE$189))</f>
        <v>0</v>
      </c>
      <c r="J115" s="357" cm="1">
        <f t="array" aca="1" ref="J115" ca="1">SUM(IF((MC_Dispositivo!$B$53:$B$189=$C115)*(MC_Dispositivo!$F$36:$BE$36=$BS$1)*(MC_Dispositivo!$F$43:$BE$43=J$1),MC_Dispositivo!$F$53:$BE$189))</f>
        <v>0</v>
      </c>
      <c r="K115" s="357" cm="1">
        <f t="array" aca="1" ref="K115" ca="1">SUM(IF((MC_Dispositivo!$B$53:$B$189=$C115)*(MC_Dispositivo!$F$36:$BE$36=$BS$1)*(MC_Dispositivo!$F$43:$BE$43=K$1),MC_Dispositivo!$F$53:$BE$189))</f>
        <v>0</v>
      </c>
      <c r="L115" s="357" cm="1">
        <f t="array" aca="1" ref="L115" ca="1">SUM(IF((MC_Dispositivo!$B$53:$B$189=$C115)*(MC_Dispositivo!$F$36:$BE$36=$BS$1)*(MC_Dispositivo!$F$43:$BE$43=L$1),MC_Dispositivo!$F$53:$BE$189))</f>
        <v>0</v>
      </c>
      <c r="M115" s="357" cm="1">
        <f t="array" aca="1" ref="M115" ca="1">SUM(IF((MC_Dispositivo!$B$53:$B$189=$C115)*(MC_Dispositivo!$F$36:$BE$36=$BS$1)*(MC_Dispositivo!$F$43:$BE$43=M$1),MC_Dispositivo!$F$53:$BE$189))</f>
        <v>0</v>
      </c>
      <c r="N115" s="357" cm="1">
        <f t="array" aca="1" ref="N115" ca="1">SUM(IF((MC_Dispositivo!$B$53:$B$189=$C115)*(MC_Dispositivo!$F$36:$BE$36=$BS$1)*(MC_Dispositivo!$F$43:$BE$43=N$1),MC_Dispositivo!$F$53:$BE$189))</f>
        <v>0</v>
      </c>
      <c r="O115" s="357" cm="1">
        <f t="array" aca="1" ref="O115" ca="1">SUM(IF((MC_Dispositivo!$B$53:$B$189=$C115)*(MC_Dispositivo!$F$36:$BE$36=$BS$1)*(MC_Dispositivo!$F$43:$BE$43=O$1),MC_Dispositivo!$F$53:$BE$189))</f>
        <v>0</v>
      </c>
      <c r="P115" s="357" cm="1">
        <f t="array" aca="1" ref="P115" ca="1">SUM(IF((MC_Dispositivo!$B$53:$B$189=$C115)*(MC_Dispositivo!$F$36:$BE$36=$BS$1)*(MC_Dispositivo!$F$43:$BE$43=P$1),MC_Dispositivo!$F$53:$BE$189))</f>
        <v>0</v>
      </c>
      <c r="Q115" s="357" cm="1">
        <f t="array" aca="1" ref="Q115" ca="1">SUM(IF((MC_Dispositivo!$B$53:$B$189=$C115)*(MC_Dispositivo!$F$36:$BE$36=$BS$1)*(MC_Dispositivo!$F$43:$BE$43=Q$1),MC_Dispositivo!$F$53:$BE$189))</f>
        <v>0</v>
      </c>
      <c r="R115" s="357" cm="1">
        <f t="array" aca="1" ref="R115" ca="1">SUM(IF((MC_Dispositivo!$B$53:$B$189=$C115)*(MC_Dispositivo!$F$36:$BE$36=$BS$1)*(MC_Dispositivo!$F$43:$BE$43=R$1),MC_Dispositivo!$F$53:$BE$189))</f>
        <v>0</v>
      </c>
      <c r="S115" s="357" cm="1">
        <f t="array" aca="1" ref="S115" ca="1">SUM(IF((MC_Dispositivo!$B$53:$B$189=$C115)*(MC_Dispositivo!$F$36:$BE$36=$BS$1)*(MC_Dispositivo!$F$43:$BE$43=S$1),MC_Dispositivo!$F$53:$BE$189))</f>
        <v>0</v>
      </c>
      <c r="T115" s="357" cm="1">
        <f t="array" aca="1" ref="T115" ca="1">SUM(IF((MC_Dispositivo!$B$53:$B$189=$C115)*(MC_Dispositivo!$F$36:$BE$36=$BS$1)*(MC_Dispositivo!$F$43:$BE$43=T$1),MC_Dispositivo!$F$53:$BE$189))</f>
        <v>0</v>
      </c>
      <c r="U115" s="357" cm="1">
        <f t="array" aca="1" ref="U115" ca="1">SUM(IF((MC_Dispositivo!$B$53:$B$189=$C115)*(MC_Dispositivo!$F$36:$BE$36=$BS$1)*(MC_Dispositivo!$F$43:$BE$43=U$1),MC_Dispositivo!$F$53:$BE$189))</f>
        <v>0</v>
      </c>
      <c r="V115" s="357" cm="1">
        <f t="array" aca="1" ref="V115" ca="1">SUM(IF((MC_Dispositivo!$B$53:$B$189=$C115)*(MC_Dispositivo!$F$36:$BE$36=$BS$1)*(MC_Dispositivo!$F$43:$BE$43=V$1),MC_Dispositivo!$F$53:$BE$189))</f>
        <v>0</v>
      </c>
      <c r="W115" s="357" cm="1">
        <f t="array" aca="1" ref="W115" ca="1">SUM(IF((MC_Dispositivo!$B$53:$B$189=$C115)*(MC_Dispositivo!$F$36:$BE$36=$BS$1)*(MC_Dispositivo!$F$43:$BE$43=W$1),MC_Dispositivo!$F$53:$BE$189))</f>
        <v>0</v>
      </c>
      <c r="X115" s="357" cm="1">
        <f t="array" aca="1" ref="X115" ca="1">SUM(IF((MC_Dispositivo!$B$53:$B$189=$C115)*(MC_Dispositivo!$F$36:$BE$36=$BS$1)*(MC_Dispositivo!$F$43:$BE$43=X$1),MC_Dispositivo!$F$53:$BE$189))</f>
        <v>0</v>
      </c>
      <c r="Y115" s="357" cm="1">
        <f t="array" aca="1" ref="Y115" ca="1">SUM(IF((MC_Dispositivo!$B$53:$B$189=$C115)*(MC_Dispositivo!$F$36:$BE$36=$BS$1)*(MC_Dispositivo!$F$43:$BE$43=Y$1),MC_Dispositivo!$F$53:$BE$189))</f>
        <v>0</v>
      </c>
      <c r="Z115" s="357" cm="1">
        <f t="array" aca="1" ref="Z115" ca="1">SUM(IF((MC_Dispositivo!$B$53:$B$189=$C115)*(MC_Dispositivo!$F$36:$BE$36=$BS$1)*(MC_Dispositivo!$F$43:$BE$43=Z$1),MC_Dispositivo!$F$53:$BE$189))</f>
        <v>0</v>
      </c>
      <c r="AA115" s="357" cm="1">
        <f t="array" aca="1" ref="AA115" ca="1">SUM(IF((MC_Dispositivo!$B$53:$B$189=$C115)*(MC_Dispositivo!$F$36:$BE$36=$BS$1)*(MC_Dispositivo!$F$43:$BE$43=AA$1),MC_Dispositivo!$F$53:$BE$189))</f>
        <v>0</v>
      </c>
      <c r="AB115" s="357" cm="1">
        <f t="array" aca="1" ref="AB115" ca="1">SUM(IF((MC_Dispositivo!$B$53:$B$189=$C115)*(MC_Dispositivo!$F$36:$BE$36=$BS$1)*(MC_Dispositivo!$F$43:$BE$43=AB$1),MC_Dispositivo!$F$53:$BE$189))</f>
        <v>0</v>
      </c>
      <c r="AC115" s="357" cm="1">
        <f t="array" aca="1" ref="AC115" ca="1">SUM(IF((MC_Dispositivo!$B$53:$B$189=$C115)*(MC_Dispositivo!$F$36:$BE$36=$BS$1)*(MC_Dispositivo!$F$43:$BE$43=AC$1),MC_Dispositivo!$F$53:$BE$189))</f>
        <v>0</v>
      </c>
      <c r="AD115" s="357" cm="1">
        <f t="array" aca="1" ref="AD115" ca="1">SUM(IF((MC_Dispositivo!$B$53:$B$189=$C115)*(MC_Dispositivo!$F$36:$BE$36=$BS$1)*(MC_Dispositivo!$F$43:$BE$43=AD$1),MC_Dispositivo!$F$53:$BE$189))</f>
        <v>0</v>
      </c>
      <c r="AE115" s="357" cm="1">
        <f t="array" aca="1" ref="AE115" ca="1">SUM(IF((MC_Dispositivo!$B$53:$B$189=$C115)*(MC_Dispositivo!$F$36:$BE$36=$BS$1)*(MC_Dispositivo!$F$43:$BE$43=AE$1),MC_Dispositivo!$F$53:$BE$189))</f>
        <v>0</v>
      </c>
      <c r="AF115" s="357" cm="1">
        <f t="array" aca="1" ref="AF115" ca="1">SUM(IF((MC_Dispositivo!$B$53:$B$189=$C115)*(MC_Dispositivo!$F$36:$BE$36=$BS$1)*(MC_Dispositivo!$F$43:$BE$43=AF$1),MC_Dispositivo!$F$53:$BE$189))</f>
        <v>0</v>
      </c>
      <c r="AG115" s="357" cm="1">
        <f t="array" aca="1" ref="AG115" ca="1">SUM(IF((MC_Dispositivo!$B$53:$B$189=$C115)*(MC_Dispositivo!$F$36:$BE$36=$BS$1)*(MC_Dispositivo!$F$43:$BE$43=AG$1),MC_Dispositivo!$F$53:$BE$189))</f>
        <v>0</v>
      </c>
      <c r="AH115" s="357" cm="1">
        <f t="array" aca="1" ref="AH115" ca="1">SUM(IF((MC_Dispositivo!$B$53:$B$189=$C115)*(MC_Dispositivo!$F$36:$BE$36=$BS$1)*(MC_Dispositivo!$F$43:$BE$43=AH$1),MC_Dispositivo!$F$53:$BE$189))</f>
        <v>0</v>
      </c>
      <c r="AI115" s="357" cm="1">
        <f t="array" aca="1" ref="AI115" ca="1">SUM(IF((MC_Dispositivo!$B$53:$B$189=$C115)*(MC_Dispositivo!$F$36:$BE$36=$BS$1)*(MC_Dispositivo!$F$43:$BE$43=AI$1),MC_Dispositivo!$F$53:$BE$189))</f>
        <v>0</v>
      </c>
      <c r="AJ115" s="357" cm="1">
        <f t="array" aca="1" ref="AJ115" ca="1">SUM(IF((MC_Dispositivo!$B$53:$B$189=$C115)*(MC_Dispositivo!$F$36:$BE$36=$BS$1)*(MC_Dispositivo!$F$43:$BE$43=AJ$1),MC_Dispositivo!$F$53:$BE$189))</f>
        <v>0</v>
      </c>
      <c r="AK115" s="358">
        <f ca="1">IF(A115="","",INDEX([10]TPU!$G:$G,MATCH($A115,[10]TPU!$A:$A,0)))</f>
        <v>11.05</v>
      </c>
      <c r="AL115" s="359">
        <f t="shared" ca="1" si="50"/>
        <v>0</v>
      </c>
      <c r="AM115" s="359">
        <f t="shared" ca="1" si="51"/>
        <v>0</v>
      </c>
      <c r="AN115" s="359">
        <f t="shared" ca="1" si="52"/>
        <v>0</v>
      </c>
      <c r="AO115" s="359">
        <f t="shared" ca="1" si="53"/>
        <v>0</v>
      </c>
      <c r="AP115" s="359">
        <f t="shared" ca="1" si="54"/>
        <v>0</v>
      </c>
      <c r="AQ115" s="359">
        <f t="shared" ca="1" si="55"/>
        <v>0</v>
      </c>
      <c r="AR115" s="359">
        <f t="shared" ca="1" si="56"/>
        <v>0</v>
      </c>
      <c r="AS115" s="359">
        <f t="shared" ca="1" si="57"/>
        <v>0</v>
      </c>
      <c r="AT115" s="359">
        <f t="shared" ca="1" si="58"/>
        <v>0</v>
      </c>
      <c r="AU115" s="359">
        <f t="shared" ca="1" si="59"/>
        <v>0</v>
      </c>
      <c r="AV115" s="359">
        <f t="shared" ca="1" si="60"/>
        <v>0</v>
      </c>
      <c r="AW115" s="359">
        <f t="shared" ca="1" si="61"/>
        <v>0</v>
      </c>
      <c r="AX115" s="359">
        <f t="shared" ca="1" si="62"/>
        <v>0</v>
      </c>
      <c r="AY115" s="359">
        <f t="shared" ca="1" si="63"/>
        <v>0</v>
      </c>
      <c r="AZ115" s="359">
        <f t="shared" ca="1" si="64"/>
        <v>0</v>
      </c>
      <c r="BA115" s="359">
        <f t="shared" ca="1" si="65"/>
        <v>0</v>
      </c>
      <c r="BB115" s="359">
        <f t="shared" ca="1" si="66"/>
        <v>0</v>
      </c>
      <c r="BC115" s="359">
        <f t="shared" ca="1" si="67"/>
        <v>0</v>
      </c>
      <c r="BD115" s="359">
        <f t="shared" ca="1" si="68"/>
        <v>0</v>
      </c>
      <c r="BE115" s="359">
        <f t="shared" ca="1" si="69"/>
        <v>0</v>
      </c>
      <c r="BF115" s="359">
        <f t="shared" ca="1" si="70"/>
        <v>0</v>
      </c>
      <c r="BG115" s="359">
        <f t="shared" ca="1" si="71"/>
        <v>0</v>
      </c>
      <c r="BH115" s="359">
        <f t="shared" ca="1" si="72"/>
        <v>0</v>
      </c>
      <c r="BI115" s="359">
        <f t="shared" ca="1" si="73"/>
        <v>0</v>
      </c>
      <c r="BJ115" s="359">
        <f t="shared" ca="1" si="74"/>
        <v>0</v>
      </c>
      <c r="BK115" s="359">
        <f t="shared" ca="1" si="75"/>
        <v>0</v>
      </c>
      <c r="BL115" s="359">
        <f t="shared" ca="1" si="76"/>
        <v>0</v>
      </c>
      <c r="BM115" s="359">
        <f t="shared" ca="1" si="77"/>
        <v>0</v>
      </c>
      <c r="BN115" s="359">
        <f t="shared" ca="1" si="78"/>
        <v>0</v>
      </c>
      <c r="BO115" s="359">
        <f t="shared" ca="1" si="79"/>
        <v>0</v>
      </c>
      <c r="BP115" s="358">
        <f t="shared" ca="1" si="80"/>
        <v>0</v>
      </c>
      <c r="BQ115" s="206"/>
    </row>
    <row r="116" spans="1:70" ht="20.100000000000001" customHeight="1" outlineLevel="1" x14ac:dyDescent="0.2">
      <c r="A116" s="354">
        <f ca="1">INDEX(MC_Dispositivo!B:E,MATCH('Quantitativo_MG-262'!C116,MC_Dispositivo!B:B,0),2)</f>
        <v>4011240</v>
      </c>
      <c r="B116" s="354" t="str">
        <f ca="1">INDEX([10]TPU!$B:$B,MATCH($A116,[10]TPU!$A:$A,0))</f>
        <v>SICRO</v>
      </c>
      <c r="C116" s="354" t="s">
        <v>188</v>
      </c>
      <c r="D116" s="355" t="str">
        <f ca="1">INDEX(MC_Dispositivo!B:E,MATCH('Quantitativo_MG-262'!C116,MC_Dispositivo!B:B,0),3)</f>
        <v>Base estabilizada granulometricamente com mistura solo brita (70% - 30%) com 3% de cimento em usina com material de jazida e brita comercial</v>
      </c>
      <c r="E116" s="354" t="str">
        <f ca="1">INDEX(MC_Dispositivo!B:E,MATCH('Quantitativo_MG-262'!C116,MC_Dispositivo!B:B,0),4)</f>
        <v>m³</v>
      </c>
      <c r="F116" s="356" cm="1">
        <f t="array" aca="1" ref="F116" ca="1">IF($BS$1="Todos",SUM(IF(($BS$1="todos")*(MC_Dispositivo!$B$54:$B$212=$C116),MC_Dispositivo!$F$54:$BE$212)),SUM(IF((MC_Dispositivo!$F$36:$BE$36=$BS$1)*(MC_Dispositivo!$B$54:$B$212=$C116),MC_Dispositivo!$F$54:$BE$212)))</f>
        <v>0</v>
      </c>
      <c r="G116" s="357" cm="1">
        <f t="array" aca="1" ref="G116" ca="1">SUM(IF((MC_Dispositivo!$B$53:$B$189=$C116)*(MC_Dispositivo!$F$36:$BE$36=$BS$1)*(MC_Dispositivo!$F$43:$BE$43=G$1),MC_Dispositivo!$F$53:$BE$189))</f>
        <v>0</v>
      </c>
      <c r="H116" s="357" cm="1">
        <f t="array" aca="1" ref="H116" ca="1">SUM(IF((MC_Dispositivo!$B$53:$B$189=$C116)*(MC_Dispositivo!$F$36:$BE$36=$BS$1)*(MC_Dispositivo!$F$43:$BE$43=H$1),MC_Dispositivo!$F$53:$BE$189))</f>
        <v>0</v>
      </c>
      <c r="I116" s="357" cm="1">
        <f t="array" aca="1" ref="I116" ca="1">SUM(IF((MC_Dispositivo!$B$53:$B$189=$C116)*(MC_Dispositivo!$F$36:$BE$36=$BS$1)*(MC_Dispositivo!$F$43:$BE$43=I$1),MC_Dispositivo!$F$53:$BE$189))</f>
        <v>0</v>
      </c>
      <c r="J116" s="357" cm="1">
        <f t="array" aca="1" ref="J116" ca="1">SUM(IF((MC_Dispositivo!$B$53:$B$189=$C116)*(MC_Dispositivo!$F$36:$BE$36=$BS$1)*(MC_Dispositivo!$F$43:$BE$43=J$1),MC_Dispositivo!$F$53:$BE$189))</f>
        <v>0</v>
      </c>
      <c r="K116" s="357" cm="1">
        <f t="array" aca="1" ref="K116" ca="1">SUM(IF((MC_Dispositivo!$B$53:$B$189=$C116)*(MC_Dispositivo!$F$36:$BE$36=$BS$1)*(MC_Dispositivo!$F$43:$BE$43=K$1),MC_Dispositivo!$F$53:$BE$189))</f>
        <v>0</v>
      </c>
      <c r="L116" s="357" cm="1">
        <f t="array" aca="1" ref="L116" ca="1">SUM(IF((MC_Dispositivo!$B$53:$B$189=$C116)*(MC_Dispositivo!$F$36:$BE$36=$BS$1)*(MC_Dispositivo!$F$43:$BE$43=L$1),MC_Dispositivo!$F$53:$BE$189))</f>
        <v>0</v>
      </c>
      <c r="M116" s="357" cm="1">
        <f t="array" aca="1" ref="M116" ca="1">SUM(IF((MC_Dispositivo!$B$53:$B$189=$C116)*(MC_Dispositivo!$F$36:$BE$36=$BS$1)*(MC_Dispositivo!$F$43:$BE$43=M$1),MC_Dispositivo!$F$53:$BE$189))</f>
        <v>0</v>
      </c>
      <c r="N116" s="357" cm="1">
        <f t="array" aca="1" ref="N116" ca="1">SUM(IF((MC_Dispositivo!$B$53:$B$189=$C116)*(MC_Dispositivo!$F$36:$BE$36=$BS$1)*(MC_Dispositivo!$F$43:$BE$43=N$1),MC_Dispositivo!$F$53:$BE$189))</f>
        <v>0</v>
      </c>
      <c r="O116" s="357" cm="1">
        <f t="array" aca="1" ref="O116" ca="1">SUM(IF((MC_Dispositivo!$B$53:$B$189=$C116)*(MC_Dispositivo!$F$36:$BE$36=$BS$1)*(MC_Dispositivo!$F$43:$BE$43=O$1),MC_Dispositivo!$F$53:$BE$189))</f>
        <v>0</v>
      </c>
      <c r="P116" s="357" cm="1">
        <f t="array" aca="1" ref="P116" ca="1">SUM(IF((MC_Dispositivo!$B$53:$B$189=$C116)*(MC_Dispositivo!$F$36:$BE$36=$BS$1)*(MC_Dispositivo!$F$43:$BE$43=P$1),MC_Dispositivo!$F$53:$BE$189))</f>
        <v>0</v>
      </c>
      <c r="Q116" s="357" cm="1">
        <f t="array" aca="1" ref="Q116" ca="1">SUM(IF((MC_Dispositivo!$B$53:$B$189=$C116)*(MC_Dispositivo!$F$36:$BE$36=$BS$1)*(MC_Dispositivo!$F$43:$BE$43=Q$1),MC_Dispositivo!$F$53:$BE$189))</f>
        <v>0</v>
      </c>
      <c r="R116" s="357" cm="1">
        <f t="array" aca="1" ref="R116" ca="1">SUM(IF((MC_Dispositivo!$B$53:$B$189=$C116)*(MC_Dispositivo!$F$36:$BE$36=$BS$1)*(MC_Dispositivo!$F$43:$BE$43=R$1),MC_Dispositivo!$F$53:$BE$189))</f>
        <v>0</v>
      </c>
      <c r="S116" s="357" cm="1">
        <f t="array" aca="1" ref="S116" ca="1">SUM(IF((MC_Dispositivo!$B$53:$B$189=$C116)*(MC_Dispositivo!$F$36:$BE$36=$BS$1)*(MC_Dispositivo!$F$43:$BE$43=S$1),MC_Dispositivo!$F$53:$BE$189))</f>
        <v>0</v>
      </c>
      <c r="T116" s="357" cm="1">
        <f t="array" aca="1" ref="T116" ca="1">SUM(IF((MC_Dispositivo!$B$53:$B$189=$C116)*(MC_Dispositivo!$F$36:$BE$36=$BS$1)*(MC_Dispositivo!$F$43:$BE$43=T$1),MC_Dispositivo!$F$53:$BE$189))</f>
        <v>0</v>
      </c>
      <c r="U116" s="357" cm="1">
        <f t="array" aca="1" ref="U116" ca="1">SUM(IF((MC_Dispositivo!$B$53:$B$189=$C116)*(MC_Dispositivo!$F$36:$BE$36=$BS$1)*(MC_Dispositivo!$F$43:$BE$43=U$1),MC_Dispositivo!$F$53:$BE$189))</f>
        <v>0</v>
      </c>
      <c r="V116" s="357" cm="1">
        <f t="array" aca="1" ref="V116" ca="1">SUM(IF((MC_Dispositivo!$B$53:$B$189=$C116)*(MC_Dispositivo!$F$36:$BE$36=$BS$1)*(MC_Dispositivo!$F$43:$BE$43=V$1),MC_Dispositivo!$F$53:$BE$189))</f>
        <v>0</v>
      </c>
      <c r="W116" s="357" cm="1">
        <f t="array" aca="1" ref="W116" ca="1">SUM(IF((MC_Dispositivo!$B$53:$B$189=$C116)*(MC_Dispositivo!$F$36:$BE$36=$BS$1)*(MC_Dispositivo!$F$43:$BE$43=W$1),MC_Dispositivo!$F$53:$BE$189))</f>
        <v>0</v>
      </c>
      <c r="X116" s="357" cm="1">
        <f t="array" aca="1" ref="X116" ca="1">SUM(IF((MC_Dispositivo!$B$53:$B$189=$C116)*(MC_Dispositivo!$F$36:$BE$36=$BS$1)*(MC_Dispositivo!$F$43:$BE$43=X$1),MC_Dispositivo!$F$53:$BE$189))</f>
        <v>0</v>
      </c>
      <c r="Y116" s="357" cm="1">
        <f t="array" aca="1" ref="Y116" ca="1">SUM(IF((MC_Dispositivo!$B$53:$B$189=$C116)*(MC_Dispositivo!$F$36:$BE$36=$BS$1)*(MC_Dispositivo!$F$43:$BE$43=Y$1),MC_Dispositivo!$F$53:$BE$189))</f>
        <v>0</v>
      </c>
      <c r="Z116" s="357" cm="1">
        <f t="array" aca="1" ref="Z116" ca="1">SUM(IF((MC_Dispositivo!$B$53:$B$189=$C116)*(MC_Dispositivo!$F$36:$BE$36=$BS$1)*(MC_Dispositivo!$F$43:$BE$43=Z$1),MC_Dispositivo!$F$53:$BE$189))</f>
        <v>0</v>
      </c>
      <c r="AA116" s="357" cm="1">
        <f t="array" aca="1" ref="AA116" ca="1">SUM(IF((MC_Dispositivo!$B$53:$B$189=$C116)*(MC_Dispositivo!$F$36:$BE$36=$BS$1)*(MC_Dispositivo!$F$43:$BE$43=AA$1),MC_Dispositivo!$F$53:$BE$189))</f>
        <v>0</v>
      </c>
      <c r="AB116" s="357" cm="1">
        <f t="array" aca="1" ref="AB116" ca="1">SUM(IF((MC_Dispositivo!$B$53:$B$189=$C116)*(MC_Dispositivo!$F$36:$BE$36=$BS$1)*(MC_Dispositivo!$F$43:$BE$43=AB$1),MC_Dispositivo!$F$53:$BE$189))</f>
        <v>0</v>
      </c>
      <c r="AC116" s="357" cm="1">
        <f t="array" aca="1" ref="AC116" ca="1">SUM(IF((MC_Dispositivo!$B$53:$B$189=$C116)*(MC_Dispositivo!$F$36:$BE$36=$BS$1)*(MC_Dispositivo!$F$43:$BE$43=AC$1),MC_Dispositivo!$F$53:$BE$189))</f>
        <v>0</v>
      </c>
      <c r="AD116" s="357" cm="1">
        <f t="array" aca="1" ref="AD116" ca="1">SUM(IF((MC_Dispositivo!$B$53:$B$189=$C116)*(MC_Dispositivo!$F$36:$BE$36=$BS$1)*(MC_Dispositivo!$F$43:$BE$43=AD$1),MC_Dispositivo!$F$53:$BE$189))</f>
        <v>0</v>
      </c>
      <c r="AE116" s="357" cm="1">
        <f t="array" aca="1" ref="AE116" ca="1">SUM(IF((MC_Dispositivo!$B$53:$B$189=$C116)*(MC_Dispositivo!$F$36:$BE$36=$BS$1)*(MC_Dispositivo!$F$43:$BE$43=AE$1),MC_Dispositivo!$F$53:$BE$189))</f>
        <v>0</v>
      </c>
      <c r="AF116" s="357" cm="1">
        <f t="array" aca="1" ref="AF116" ca="1">SUM(IF((MC_Dispositivo!$B$53:$B$189=$C116)*(MC_Dispositivo!$F$36:$BE$36=$BS$1)*(MC_Dispositivo!$F$43:$BE$43=AF$1),MC_Dispositivo!$F$53:$BE$189))</f>
        <v>0</v>
      </c>
      <c r="AG116" s="357" cm="1">
        <f t="array" aca="1" ref="AG116" ca="1">SUM(IF((MC_Dispositivo!$B$53:$B$189=$C116)*(MC_Dispositivo!$F$36:$BE$36=$BS$1)*(MC_Dispositivo!$F$43:$BE$43=AG$1),MC_Dispositivo!$F$53:$BE$189))</f>
        <v>0</v>
      </c>
      <c r="AH116" s="357" cm="1">
        <f t="array" aca="1" ref="AH116" ca="1">SUM(IF((MC_Dispositivo!$B$53:$B$189=$C116)*(MC_Dispositivo!$F$36:$BE$36=$BS$1)*(MC_Dispositivo!$F$43:$BE$43=AH$1),MC_Dispositivo!$F$53:$BE$189))</f>
        <v>0</v>
      </c>
      <c r="AI116" s="357" cm="1">
        <f t="array" aca="1" ref="AI116" ca="1">SUM(IF((MC_Dispositivo!$B$53:$B$189=$C116)*(MC_Dispositivo!$F$36:$BE$36=$BS$1)*(MC_Dispositivo!$F$43:$BE$43=AI$1),MC_Dispositivo!$F$53:$BE$189))</f>
        <v>0</v>
      </c>
      <c r="AJ116" s="357" cm="1">
        <f t="array" aca="1" ref="AJ116" ca="1">SUM(IF((MC_Dispositivo!$B$53:$B$189=$C116)*(MC_Dispositivo!$F$36:$BE$36=$BS$1)*(MC_Dispositivo!$F$43:$BE$43=AJ$1),MC_Dispositivo!$F$53:$BE$189))</f>
        <v>0</v>
      </c>
      <c r="AK116" s="358">
        <f ca="1">IF(A116="","",INDEX([10]TPU!$G:$G,MATCH($A116,[10]TPU!$A:$A,0)))</f>
        <v>164.38</v>
      </c>
      <c r="AL116" s="359">
        <f t="shared" ca="1" si="50"/>
        <v>0</v>
      </c>
      <c r="AM116" s="359">
        <f t="shared" ca="1" si="51"/>
        <v>0</v>
      </c>
      <c r="AN116" s="359">
        <f t="shared" ca="1" si="52"/>
        <v>0</v>
      </c>
      <c r="AO116" s="359">
        <f t="shared" ca="1" si="53"/>
        <v>0</v>
      </c>
      <c r="AP116" s="359">
        <f t="shared" ca="1" si="54"/>
        <v>0</v>
      </c>
      <c r="AQ116" s="359">
        <f t="shared" ca="1" si="55"/>
        <v>0</v>
      </c>
      <c r="AR116" s="359">
        <f t="shared" ca="1" si="56"/>
        <v>0</v>
      </c>
      <c r="AS116" s="359">
        <f t="shared" ca="1" si="57"/>
        <v>0</v>
      </c>
      <c r="AT116" s="359">
        <f t="shared" ca="1" si="58"/>
        <v>0</v>
      </c>
      <c r="AU116" s="359">
        <f t="shared" ca="1" si="59"/>
        <v>0</v>
      </c>
      <c r="AV116" s="359">
        <f t="shared" ca="1" si="60"/>
        <v>0</v>
      </c>
      <c r="AW116" s="359">
        <f t="shared" ca="1" si="61"/>
        <v>0</v>
      </c>
      <c r="AX116" s="359">
        <f t="shared" ca="1" si="62"/>
        <v>0</v>
      </c>
      <c r="AY116" s="359">
        <f t="shared" ca="1" si="63"/>
        <v>0</v>
      </c>
      <c r="AZ116" s="359">
        <f t="shared" ca="1" si="64"/>
        <v>0</v>
      </c>
      <c r="BA116" s="359">
        <f t="shared" ca="1" si="65"/>
        <v>0</v>
      </c>
      <c r="BB116" s="359">
        <f t="shared" ca="1" si="66"/>
        <v>0</v>
      </c>
      <c r="BC116" s="359">
        <f t="shared" ca="1" si="67"/>
        <v>0</v>
      </c>
      <c r="BD116" s="359">
        <f t="shared" ca="1" si="68"/>
        <v>0</v>
      </c>
      <c r="BE116" s="359">
        <f t="shared" ca="1" si="69"/>
        <v>0</v>
      </c>
      <c r="BF116" s="359">
        <f t="shared" ca="1" si="70"/>
        <v>0</v>
      </c>
      <c r="BG116" s="359">
        <f t="shared" ca="1" si="71"/>
        <v>0</v>
      </c>
      <c r="BH116" s="359">
        <f t="shared" ca="1" si="72"/>
        <v>0</v>
      </c>
      <c r="BI116" s="359">
        <f t="shared" ca="1" si="73"/>
        <v>0</v>
      </c>
      <c r="BJ116" s="359">
        <f t="shared" ca="1" si="74"/>
        <v>0</v>
      </c>
      <c r="BK116" s="359">
        <f t="shared" ca="1" si="75"/>
        <v>0</v>
      </c>
      <c r="BL116" s="359">
        <f t="shared" ca="1" si="76"/>
        <v>0</v>
      </c>
      <c r="BM116" s="359">
        <f t="shared" ca="1" si="77"/>
        <v>0</v>
      </c>
      <c r="BN116" s="359">
        <f t="shared" ca="1" si="78"/>
        <v>0</v>
      </c>
      <c r="BO116" s="359">
        <f t="shared" ca="1" si="79"/>
        <v>0</v>
      </c>
      <c r="BP116" s="358">
        <f t="shared" ca="1" si="80"/>
        <v>0</v>
      </c>
      <c r="BQ116" s="206"/>
    </row>
    <row r="117" spans="1:70" ht="20.100000000000001" customHeight="1" outlineLevel="1" x14ac:dyDescent="0.2">
      <c r="A117" s="354" t="str">
        <f ca="1">INDEX(MC_Dispositivo!B:E,MATCH('Quantitativo_MG-262'!C117,MC_Dispositivo!B:B,0),2)</f>
        <v>ED-49814</v>
      </c>
      <c r="B117" s="354" t="str">
        <f ca="1">INDEX([10]TPU!$B:$B,MATCH($A117,[10]TPU!$A:$A,0))</f>
        <v>SICOR</v>
      </c>
      <c r="C117" s="354" t="s">
        <v>190</v>
      </c>
      <c r="D117" s="355" t="str">
        <f ca="1">INDEX(MC_Dispositivo!B:E,MATCH('Quantitativo_MG-262'!C117,MC_Dispositivo!B:B,0),3)</f>
        <v>lastro de areia, inclusive adensamento e apiloamento manual</v>
      </c>
      <c r="E117" s="354" t="str">
        <f ca="1">INDEX(MC_Dispositivo!B:E,MATCH('Quantitativo_MG-262'!C117,MC_Dispositivo!B:B,0),4)</f>
        <v>m3</v>
      </c>
      <c r="F117" s="356" cm="1">
        <f t="array" aca="1" ref="F117" ca="1">IF($BS$1="Todos",SUM(IF(($BS$1="todos")*(MC_Dispositivo!$B$54:$B$212=$C117),MC_Dispositivo!$F$54:$BE$212)),SUM(IF((MC_Dispositivo!$F$36:$BE$36=$BS$1)*(MC_Dispositivo!$B$54:$B$212=$C117),MC_Dispositivo!$F$54:$BE$212)))</f>
        <v>0</v>
      </c>
      <c r="G117" s="357" cm="1">
        <f t="array" aca="1" ref="G117" ca="1">SUM(IF((MC_Dispositivo!$B$53:$B$189=$C117)*(MC_Dispositivo!$F$36:$BE$36=$BS$1)*(MC_Dispositivo!$F$43:$BE$43=G$1),MC_Dispositivo!$F$53:$BE$189))</f>
        <v>0</v>
      </c>
      <c r="H117" s="357" cm="1">
        <f t="array" aca="1" ref="H117" ca="1">SUM(IF((MC_Dispositivo!$B$53:$B$189=$C117)*(MC_Dispositivo!$F$36:$BE$36=$BS$1)*(MC_Dispositivo!$F$43:$BE$43=H$1),MC_Dispositivo!$F$53:$BE$189))</f>
        <v>0</v>
      </c>
      <c r="I117" s="357" cm="1">
        <f t="array" aca="1" ref="I117" ca="1">SUM(IF((MC_Dispositivo!$B$53:$B$189=$C117)*(MC_Dispositivo!$F$36:$BE$36=$BS$1)*(MC_Dispositivo!$F$43:$BE$43=I$1),MC_Dispositivo!$F$53:$BE$189))</f>
        <v>0</v>
      </c>
      <c r="J117" s="357" cm="1">
        <f t="array" aca="1" ref="J117" ca="1">SUM(IF((MC_Dispositivo!$B$53:$B$189=$C117)*(MC_Dispositivo!$F$36:$BE$36=$BS$1)*(MC_Dispositivo!$F$43:$BE$43=J$1),MC_Dispositivo!$F$53:$BE$189))</f>
        <v>0</v>
      </c>
      <c r="K117" s="357" cm="1">
        <f t="array" aca="1" ref="K117" ca="1">SUM(IF((MC_Dispositivo!$B$53:$B$189=$C117)*(MC_Dispositivo!$F$36:$BE$36=$BS$1)*(MC_Dispositivo!$F$43:$BE$43=K$1),MC_Dispositivo!$F$53:$BE$189))</f>
        <v>0</v>
      </c>
      <c r="L117" s="357" cm="1">
        <f t="array" aca="1" ref="L117" ca="1">SUM(IF((MC_Dispositivo!$B$53:$B$189=$C117)*(MC_Dispositivo!$F$36:$BE$36=$BS$1)*(MC_Dispositivo!$F$43:$BE$43=L$1),MC_Dispositivo!$F$53:$BE$189))</f>
        <v>0</v>
      </c>
      <c r="M117" s="357" cm="1">
        <f t="array" aca="1" ref="M117" ca="1">SUM(IF((MC_Dispositivo!$B$53:$B$189=$C117)*(MC_Dispositivo!$F$36:$BE$36=$BS$1)*(MC_Dispositivo!$F$43:$BE$43=M$1),MC_Dispositivo!$F$53:$BE$189))</f>
        <v>0</v>
      </c>
      <c r="N117" s="357" cm="1">
        <f t="array" aca="1" ref="N117" ca="1">SUM(IF((MC_Dispositivo!$B$53:$B$189=$C117)*(MC_Dispositivo!$F$36:$BE$36=$BS$1)*(MC_Dispositivo!$F$43:$BE$43=N$1),MC_Dispositivo!$F$53:$BE$189))</f>
        <v>0</v>
      </c>
      <c r="O117" s="357" cm="1">
        <f t="array" aca="1" ref="O117" ca="1">SUM(IF((MC_Dispositivo!$B$53:$B$189=$C117)*(MC_Dispositivo!$F$36:$BE$36=$BS$1)*(MC_Dispositivo!$F$43:$BE$43=O$1),MC_Dispositivo!$F$53:$BE$189))</f>
        <v>0</v>
      </c>
      <c r="P117" s="357" cm="1">
        <f t="array" aca="1" ref="P117" ca="1">SUM(IF((MC_Dispositivo!$B$53:$B$189=$C117)*(MC_Dispositivo!$F$36:$BE$36=$BS$1)*(MC_Dispositivo!$F$43:$BE$43=P$1),MC_Dispositivo!$F$53:$BE$189))</f>
        <v>0</v>
      </c>
      <c r="Q117" s="357" cm="1">
        <f t="array" aca="1" ref="Q117" ca="1">SUM(IF((MC_Dispositivo!$B$53:$B$189=$C117)*(MC_Dispositivo!$F$36:$BE$36=$BS$1)*(MC_Dispositivo!$F$43:$BE$43=Q$1),MC_Dispositivo!$F$53:$BE$189))</f>
        <v>0</v>
      </c>
      <c r="R117" s="357" cm="1">
        <f t="array" aca="1" ref="R117" ca="1">SUM(IF((MC_Dispositivo!$B$53:$B$189=$C117)*(MC_Dispositivo!$F$36:$BE$36=$BS$1)*(MC_Dispositivo!$F$43:$BE$43=R$1),MC_Dispositivo!$F$53:$BE$189))</f>
        <v>0</v>
      </c>
      <c r="S117" s="357" cm="1">
        <f t="array" aca="1" ref="S117" ca="1">SUM(IF((MC_Dispositivo!$B$53:$B$189=$C117)*(MC_Dispositivo!$F$36:$BE$36=$BS$1)*(MC_Dispositivo!$F$43:$BE$43=S$1),MC_Dispositivo!$F$53:$BE$189))</f>
        <v>0</v>
      </c>
      <c r="T117" s="357" cm="1">
        <f t="array" aca="1" ref="T117" ca="1">SUM(IF((MC_Dispositivo!$B$53:$B$189=$C117)*(MC_Dispositivo!$F$36:$BE$36=$BS$1)*(MC_Dispositivo!$F$43:$BE$43=T$1),MC_Dispositivo!$F$53:$BE$189))</f>
        <v>0</v>
      </c>
      <c r="U117" s="357" cm="1">
        <f t="array" aca="1" ref="U117" ca="1">SUM(IF((MC_Dispositivo!$B$53:$B$189=$C117)*(MC_Dispositivo!$F$36:$BE$36=$BS$1)*(MC_Dispositivo!$F$43:$BE$43=U$1),MC_Dispositivo!$F$53:$BE$189))</f>
        <v>0</v>
      </c>
      <c r="V117" s="357" cm="1">
        <f t="array" aca="1" ref="V117" ca="1">SUM(IF((MC_Dispositivo!$B$53:$B$189=$C117)*(MC_Dispositivo!$F$36:$BE$36=$BS$1)*(MC_Dispositivo!$F$43:$BE$43=V$1),MC_Dispositivo!$F$53:$BE$189))</f>
        <v>0</v>
      </c>
      <c r="W117" s="357" cm="1">
        <f t="array" aca="1" ref="W117" ca="1">SUM(IF((MC_Dispositivo!$B$53:$B$189=$C117)*(MC_Dispositivo!$F$36:$BE$36=$BS$1)*(MC_Dispositivo!$F$43:$BE$43=W$1),MC_Dispositivo!$F$53:$BE$189))</f>
        <v>0</v>
      </c>
      <c r="X117" s="357" cm="1">
        <f t="array" aca="1" ref="X117" ca="1">SUM(IF((MC_Dispositivo!$B$53:$B$189=$C117)*(MC_Dispositivo!$F$36:$BE$36=$BS$1)*(MC_Dispositivo!$F$43:$BE$43=X$1),MC_Dispositivo!$F$53:$BE$189))</f>
        <v>0</v>
      </c>
      <c r="Y117" s="357" cm="1">
        <f t="array" aca="1" ref="Y117" ca="1">SUM(IF((MC_Dispositivo!$B$53:$B$189=$C117)*(MC_Dispositivo!$F$36:$BE$36=$BS$1)*(MC_Dispositivo!$F$43:$BE$43=Y$1),MC_Dispositivo!$F$53:$BE$189))</f>
        <v>0</v>
      </c>
      <c r="Z117" s="357" cm="1">
        <f t="array" aca="1" ref="Z117" ca="1">SUM(IF((MC_Dispositivo!$B$53:$B$189=$C117)*(MC_Dispositivo!$F$36:$BE$36=$BS$1)*(MC_Dispositivo!$F$43:$BE$43=Z$1),MC_Dispositivo!$F$53:$BE$189))</f>
        <v>0</v>
      </c>
      <c r="AA117" s="357" cm="1">
        <f t="array" aca="1" ref="AA117" ca="1">SUM(IF((MC_Dispositivo!$B$53:$B$189=$C117)*(MC_Dispositivo!$F$36:$BE$36=$BS$1)*(MC_Dispositivo!$F$43:$BE$43=AA$1),MC_Dispositivo!$F$53:$BE$189))</f>
        <v>0</v>
      </c>
      <c r="AB117" s="357" cm="1">
        <f t="array" aca="1" ref="AB117" ca="1">SUM(IF((MC_Dispositivo!$B$53:$B$189=$C117)*(MC_Dispositivo!$F$36:$BE$36=$BS$1)*(MC_Dispositivo!$F$43:$BE$43=AB$1),MC_Dispositivo!$F$53:$BE$189))</f>
        <v>0</v>
      </c>
      <c r="AC117" s="357" cm="1">
        <f t="array" aca="1" ref="AC117" ca="1">SUM(IF((MC_Dispositivo!$B$53:$B$189=$C117)*(MC_Dispositivo!$F$36:$BE$36=$BS$1)*(MC_Dispositivo!$F$43:$BE$43=AC$1),MC_Dispositivo!$F$53:$BE$189))</f>
        <v>0</v>
      </c>
      <c r="AD117" s="357" cm="1">
        <f t="array" aca="1" ref="AD117" ca="1">SUM(IF((MC_Dispositivo!$B$53:$B$189=$C117)*(MC_Dispositivo!$F$36:$BE$36=$BS$1)*(MC_Dispositivo!$F$43:$BE$43=AD$1),MC_Dispositivo!$F$53:$BE$189))</f>
        <v>0</v>
      </c>
      <c r="AE117" s="357" cm="1">
        <f t="array" aca="1" ref="AE117" ca="1">SUM(IF((MC_Dispositivo!$B$53:$B$189=$C117)*(MC_Dispositivo!$F$36:$BE$36=$BS$1)*(MC_Dispositivo!$F$43:$BE$43=AE$1),MC_Dispositivo!$F$53:$BE$189))</f>
        <v>0</v>
      </c>
      <c r="AF117" s="357" cm="1">
        <f t="array" aca="1" ref="AF117" ca="1">SUM(IF((MC_Dispositivo!$B$53:$B$189=$C117)*(MC_Dispositivo!$F$36:$BE$36=$BS$1)*(MC_Dispositivo!$F$43:$BE$43=AF$1),MC_Dispositivo!$F$53:$BE$189))</f>
        <v>0</v>
      </c>
      <c r="AG117" s="357" cm="1">
        <f t="array" aca="1" ref="AG117" ca="1">SUM(IF((MC_Dispositivo!$B$53:$B$189=$C117)*(MC_Dispositivo!$F$36:$BE$36=$BS$1)*(MC_Dispositivo!$F$43:$BE$43=AG$1),MC_Dispositivo!$F$53:$BE$189))</f>
        <v>0</v>
      </c>
      <c r="AH117" s="357" cm="1">
        <f t="array" aca="1" ref="AH117" ca="1">SUM(IF((MC_Dispositivo!$B$53:$B$189=$C117)*(MC_Dispositivo!$F$36:$BE$36=$BS$1)*(MC_Dispositivo!$F$43:$BE$43=AH$1),MC_Dispositivo!$F$53:$BE$189))</f>
        <v>0</v>
      </c>
      <c r="AI117" s="357" cm="1">
        <f t="array" aca="1" ref="AI117" ca="1">SUM(IF((MC_Dispositivo!$B$53:$B$189=$C117)*(MC_Dispositivo!$F$36:$BE$36=$BS$1)*(MC_Dispositivo!$F$43:$BE$43=AI$1),MC_Dispositivo!$F$53:$BE$189))</f>
        <v>0</v>
      </c>
      <c r="AJ117" s="357" cm="1">
        <f t="array" aca="1" ref="AJ117" ca="1">SUM(IF((MC_Dispositivo!$B$53:$B$189=$C117)*(MC_Dispositivo!$F$36:$BE$36=$BS$1)*(MC_Dispositivo!$F$43:$BE$43=AJ$1),MC_Dispositivo!$F$53:$BE$189))</f>
        <v>0</v>
      </c>
      <c r="AK117" s="358">
        <f ca="1">IF(A117="","",INDEX([10]TPU!$G:$G,MATCH($A117,[10]TPU!$A:$A,0)))</f>
        <v>208.54</v>
      </c>
      <c r="AL117" s="359">
        <f t="shared" ca="1" si="50"/>
        <v>0</v>
      </c>
      <c r="AM117" s="359">
        <f t="shared" ca="1" si="51"/>
        <v>0</v>
      </c>
      <c r="AN117" s="359">
        <f t="shared" ca="1" si="52"/>
        <v>0</v>
      </c>
      <c r="AO117" s="359">
        <f t="shared" ca="1" si="53"/>
        <v>0</v>
      </c>
      <c r="AP117" s="359">
        <f t="shared" ca="1" si="54"/>
        <v>0</v>
      </c>
      <c r="AQ117" s="359">
        <f t="shared" ca="1" si="55"/>
        <v>0</v>
      </c>
      <c r="AR117" s="359">
        <f t="shared" ca="1" si="56"/>
        <v>0</v>
      </c>
      <c r="AS117" s="359">
        <f t="shared" ca="1" si="57"/>
        <v>0</v>
      </c>
      <c r="AT117" s="359">
        <f t="shared" ca="1" si="58"/>
        <v>0</v>
      </c>
      <c r="AU117" s="359">
        <f t="shared" ca="1" si="59"/>
        <v>0</v>
      </c>
      <c r="AV117" s="359">
        <f t="shared" ca="1" si="60"/>
        <v>0</v>
      </c>
      <c r="AW117" s="359">
        <f t="shared" ca="1" si="61"/>
        <v>0</v>
      </c>
      <c r="AX117" s="359">
        <f t="shared" ca="1" si="62"/>
        <v>0</v>
      </c>
      <c r="AY117" s="359">
        <f t="shared" ca="1" si="63"/>
        <v>0</v>
      </c>
      <c r="AZ117" s="359">
        <f t="shared" ca="1" si="64"/>
        <v>0</v>
      </c>
      <c r="BA117" s="359">
        <f t="shared" ca="1" si="65"/>
        <v>0</v>
      </c>
      <c r="BB117" s="359">
        <f t="shared" ca="1" si="66"/>
        <v>0</v>
      </c>
      <c r="BC117" s="359">
        <f t="shared" ca="1" si="67"/>
        <v>0</v>
      </c>
      <c r="BD117" s="359">
        <f t="shared" ca="1" si="68"/>
        <v>0</v>
      </c>
      <c r="BE117" s="359">
        <f t="shared" ca="1" si="69"/>
        <v>0</v>
      </c>
      <c r="BF117" s="359">
        <f t="shared" ca="1" si="70"/>
        <v>0</v>
      </c>
      <c r="BG117" s="359">
        <f t="shared" ca="1" si="71"/>
        <v>0</v>
      </c>
      <c r="BH117" s="359">
        <f t="shared" ca="1" si="72"/>
        <v>0</v>
      </c>
      <c r="BI117" s="359">
        <f t="shared" ca="1" si="73"/>
        <v>0</v>
      </c>
      <c r="BJ117" s="359">
        <f t="shared" ca="1" si="74"/>
        <v>0</v>
      </c>
      <c r="BK117" s="359">
        <f t="shared" ca="1" si="75"/>
        <v>0</v>
      </c>
      <c r="BL117" s="359">
        <f t="shared" ca="1" si="76"/>
        <v>0</v>
      </c>
      <c r="BM117" s="359">
        <f t="shared" ca="1" si="77"/>
        <v>0</v>
      </c>
      <c r="BN117" s="359">
        <f t="shared" ca="1" si="78"/>
        <v>0</v>
      </c>
      <c r="BO117" s="359">
        <f t="shared" ca="1" si="79"/>
        <v>0</v>
      </c>
      <c r="BP117" s="358">
        <f t="shared" ca="1" si="80"/>
        <v>0</v>
      </c>
      <c r="BQ117" s="206"/>
    </row>
    <row r="118" spans="1:70" ht="20.100000000000001" customHeight="1" outlineLevel="1" x14ac:dyDescent="0.2">
      <c r="A118" s="354" t="str">
        <f ca="1">INDEX(MC_Dispositivo!B:E,MATCH('Quantitativo_MG-262'!C118,MC_Dispositivo!B:B,0),2)</f>
        <v>ED-51122</v>
      </c>
      <c r="B118" s="354" t="str">
        <f ca="1">INDEX([10]TPU!$B:$B,MATCH($A118,[10]TPU!$A:$A,0))</f>
        <v>SICOR</v>
      </c>
      <c r="C118" s="354" t="s">
        <v>191</v>
      </c>
      <c r="D118" s="355" t="str">
        <f ca="1">INDEX(MC_Dispositivo!B:E,MATCH('Quantitativo_MG-262'!C118,MC_Dispositivo!B:B,0),3)</f>
        <v>regularização e compactação de terreno manual com soquete, exclusive desmatamento, destocamento, limpeza/roçada do terreno</v>
      </c>
      <c r="E118" s="354" t="str">
        <f ca="1">INDEX(MC_Dispositivo!B:E,MATCH('Quantitativo_MG-262'!C118,MC_Dispositivo!B:B,0),4)</f>
        <v>m2</v>
      </c>
      <c r="F118" s="356" cm="1">
        <f t="array" aca="1" ref="F118" ca="1">IF($BS$1="Todos",SUM(IF(($BS$1="todos")*(MC_Dispositivo!$B$54:$B$212=$C118),MC_Dispositivo!$F$54:$BE$212)),SUM(IF((MC_Dispositivo!$F$36:$BE$36=$BS$1)*(MC_Dispositivo!$B$54:$B$212=$C118),MC_Dispositivo!$F$54:$BE$212)))</f>
        <v>0</v>
      </c>
      <c r="G118" s="357" cm="1">
        <f t="array" aca="1" ref="G118" ca="1">SUM(IF((MC_Dispositivo!$B$53:$B$189=$C118)*(MC_Dispositivo!$F$36:$BE$36=$BS$1)*(MC_Dispositivo!$F$43:$BE$43=G$1),MC_Dispositivo!$F$53:$BE$189))</f>
        <v>0</v>
      </c>
      <c r="H118" s="357" cm="1">
        <f t="array" aca="1" ref="H118" ca="1">SUM(IF((MC_Dispositivo!$B$53:$B$189=$C118)*(MC_Dispositivo!$F$36:$BE$36=$BS$1)*(MC_Dispositivo!$F$43:$BE$43=H$1),MC_Dispositivo!$F$53:$BE$189))</f>
        <v>0</v>
      </c>
      <c r="I118" s="357" cm="1">
        <f t="array" aca="1" ref="I118" ca="1">SUM(IF((MC_Dispositivo!$B$53:$B$189=$C118)*(MC_Dispositivo!$F$36:$BE$36=$BS$1)*(MC_Dispositivo!$F$43:$BE$43=I$1),MC_Dispositivo!$F$53:$BE$189))</f>
        <v>0</v>
      </c>
      <c r="J118" s="357" cm="1">
        <f t="array" aca="1" ref="J118" ca="1">SUM(IF((MC_Dispositivo!$B$53:$B$189=$C118)*(MC_Dispositivo!$F$36:$BE$36=$BS$1)*(MC_Dispositivo!$F$43:$BE$43=J$1),MC_Dispositivo!$F$53:$BE$189))</f>
        <v>0</v>
      </c>
      <c r="K118" s="357" cm="1">
        <f t="array" aca="1" ref="K118" ca="1">SUM(IF((MC_Dispositivo!$B$53:$B$189=$C118)*(MC_Dispositivo!$F$36:$BE$36=$BS$1)*(MC_Dispositivo!$F$43:$BE$43=K$1),MC_Dispositivo!$F$53:$BE$189))</f>
        <v>0</v>
      </c>
      <c r="L118" s="357" cm="1">
        <f t="array" aca="1" ref="L118" ca="1">SUM(IF((MC_Dispositivo!$B$53:$B$189=$C118)*(MC_Dispositivo!$F$36:$BE$36=$BS$1)*(MC_Dispositivo!$F$43:$BE$43=L$1),MC_Dispositivo!$F$53:$BE$189))</f>
        <v>0</v>
      </c>
      <c r="M118" s="357" cm="1">
        <f t="array" aca="1" ref="M118" ca="1">SUM(IF((MC_Dispositivo!$B$53:$B$189=$C118)*(MC_Dispositivo!$F$36:$BE$36=$BS$1)*(MC_Dispositivo!$F$43:$BE$43=M$1),MC_Dispositivo!$F$53:$BE$189))</f>
        <v>0</v>
      </c>
      <c r="N118" s="357" cm="1">
        <f t="array" aca="1" ref="N118" ca="1">SUM(IF((MC_Dispositivo!$B$53:$B$189=$C118)*(MC_Dispositivo!$F$36:$BE$36=$BS$1)*(MC_Dispositivo!$F$43:$BE$43=N$1),MC_Dispositivo!$F$53:$BE$189))</f>
        <v>0</v>
      </c>
      <c r="O118" s="357" cm="1">
        <f t="array" aca="1" ref="O118" ca="1">SUM(IF((MC_Dispositivo!$B$53:$B$189=$C118)*(MC_Dispositivo!$F$36:$BE$36=$BS$1)*(MC_Dispositivo!$F$43:$BE$43=O$1),MC_Dispositivo!$F$53:$BE$189))</f>
        <v>0</v>
      </c>
      <c r="P118" s="357" cm="1">
        <f t="array" aca="1" ref="P118" ca="1">SUM(IF((MC_Dispositivo!$B$53:$B$189=$C118)*(MC_Dispositivo!$F$36:$BE$36=$BS$1)*(MC_Dispositivo!$F$43:$BE$43=P$1),MC_Dispositivo!$F$53:$BE$189))</f>
        <v>0</v>
      </c>
      <c r="Q118" s="357" cm="1">
        <f t="array" aca="1" ref="Q118" ca="1">SUM(IF((MC_Dispositivo!$B$53:$B$189=$C118)*(MC_Dispositivo!$F$36:$BE$36=$BS$1)*(MC_Dispositivo!$F$43:$BE$43=Q$1),MC_Dispositivo!$F$53:$BE$189))</f>
        <v>0</v>
      </c>
      <c r="R118" s="357" cm="1">
        <f t="array" aca="1" ref="R118" ca="1">SUM(IF((MC_Dispositivo!$B$53:$B$189=$C118)*(MC_Dispositivo!$F$36:$BE$36=$BS$1)*(MC_Dispositivo!$F$43:$BE$43=R$1),MC_Dispositivo!$F$53:$BE$189))</f>
        <v>0</v>
      </c>
      <c r="S118" s="357" cm="1">
        <f t="array" aca="1" ref="S118" ca="1">SUM(IF((MC_Dispositivo!$B$53:$B$189=$C118)*(MC_Dispositivo!$F$36:$BE$36=$BS$1)*(MC_Dispositivo!$F$43:$BE$43=S$1),MC_Dispositivo!$F$53:$BE$189))</f>
        <v>0</v>
      </c>
      <c r="T118" s="357" cm="1">
        <f t="array" aca="1" ref="T118" ca="1">SUM(IF((MC_Dispositivo!$B$53:$B$189=$C118)*(MC_Dispositivo!$F$36:$BE$36=$BS$1)*(MC_Dispositivo!$F$43:$BE$43=T$1),MC_Dispositivo!$F$53:$BE$189))</f>
        <v>0</v>
      </c>
      <c r="U118" s="357" cm="1">
        <f t="array" aca="1" ref="U118" ca="1">SUM(IF((MC_Dispositivo!$B$53:$B$189=$C118)*(MC_Dispositivo!$F$36:$BE$36=$BS$1)*(MC_Dispositivo!$F$43:$BE$43=U$1),MC_Dispositivo!$F$53:$BE$189))</f>
        <v>0</v>
      </c>
      <c r="V118" s="357" cm="1">
        <f t="array" aca="1" ref="V118" ca="1">SUM(IF((MC_Dispositivo!$B$53:$B$189=$C118)*(MC_Dispositivo!$F$36:$BE$36=$BS$1)*(MC_Dispositivo!$F$43:$BE$43=V$1),MC_Dispositivo!$F$53:$BE$189))</f>
        <v>0</v>
      </c>
      <c r="W118" s="357" cm="1">
        <f t="array" aca="1" ref="W118" ca="1">SUM(IF((MC_Dispositivo!$B$53:$B$189=$C118)*(MC_Dispositivo!$F$36:$BE$36=$BS$1)*(MC_Dispositivo!$F$43:$BE$43=W$1),MC_Dispositivo!$F$53:$BE$189))</f>
        <v>0</v>
      </c>
      <c r="X118" s="357" cm="1">
        <f t="array" aca="1" ref="X118" ca="1">SUM(IF((MC_Dispositivo!$B$53:$B$189=$C118)*(MC_Dispositivo!$F$36:$BE$36=$BS$1)*(MC_Dispositivo!$F$43:$BE$43=X$1),MC_Dispositivo!$F$53:$BE$189))</f>
        <v>0</v>
      </c>
      <c r="Y118" s="357" cm="1">
        <f t="array" aca="1" ref="Y118" ca="1">SUM(IF((MC_Dispositivo!$B$53:$B$189=$C118)*(MC_Dispositivo!$F$36:$BE$36=$BS$1)*(MC_Dispositivo!$F$43:$BE$43=Y$1),MC_Dispositivo!$F$53:$BE$189))</f>
        <v>0</v>
      </c>
      <c r="Z118" s="357" cm="1">
        <f t="array" aca="1" ref="Z118" ca="1">SUM(IF((MC_Dispositivo!$B$53:$B$189=$C118)*(MC_Dispositivo!$F$36:$BE$36=$BS$1)*(MC_Dispositivo!$F$43:$BE$43=Z$1),MC_Dispositivo!$F$53:$BE$189))</f>
        <v>0</v>
      </c>
      <c r="AA118" s="357" cm="1">
        <f t="array" aca="1" ref="AA118" ca="1">SUM(IF((MC_Dispositivo!$B$53:$B$189=$C118)*(MC_Dispositivo!$F$36:$BE$36=$BS$1)*(MC_Dispositivo!$F$43:$BE$43=AA$1),MC_Dispositivo!$F$53:$BE$189))</f>
        <v>0</v>
      </c>
      <c r="AB118" s="357" cm="1">
        <f t="array" aca="1" ref="AB118" ca="1">SUM(IF((MC_Dispositivo!$B$53:$B$189=$C118)*(MC_Dispositivo!$F$36:$BE$36=$BS$1)*(MC_Dispositivo!$F$43:$BE$43=AB$1),MC_Dispositivo!$F$53:$BE$189))</f>
        <v>0</v>
      </c>
      <c r="AC118" s="357" cm="1">
        <f t="array" aca="1" ref="AC118" ca="1">SUM(IF((MC_Dispositivo!$B$53:$B$189=$C118)*(MC_Dispositivo!$F$36:$BE$36=$BS$1)*(MC_Dispositivo!$F$43:$BE$43=AC$1),MC_Dispositivo!$F$53:$BE$189))</f>
        <v>0</v>
      </c>
      <c r="AD118" s="357" cm="1">
        <f t="array" aca="1" ref="AD118" ca="1">SUM(IF((MC_Dispositivo!$B$53:$B$189=$C118)*(MC_Dispositivo!$F$36:$BE$36=$BS$1)*(MC_Dispositivo!$F$43:$BE$43=AD$1),MC_Dispositivo!$F$53:$BE$189))</f>
        <v>0</v>
      </c>
      <c r="AE118" s="357" cm="1">
        <f t="array" aca="1" ref="AE118" ca="1">SUM(IF((MC_Dispositivo!$B$53:$B$189=$C118)*(MC_Dispositivo!$F$36:$BE$36=$BS$1)*(MC_Dispositivo!$F$43:$BE$43=AE$1),MC_Dispositivo!$F$53:$BE$189))</f>
        <v>0</v>
      </c>
      <c r="AF118" s="357" cm="1">
        <f t="array" aca="1" ref="AF118" ca="1">SUM(IF((MC_Dispositivo!$B$53:$B$189=$C118)*(MC_Dispositivo!$F$36:$BE$36=$BS$1)*(MC_Dispositivo!$F$43:$BE$43=AF$1),MC_Dispositivo!$F$53:$BE$189))</f>
        <v>0</v>
      </c>
      <c r="AG118" s="357" cm="1">
        <f t="array" aca="1" ref="AG118" ca="1">SUM(IF((MC_Dispositivo!$B$53:$B$189=$C118)*(MC_Dispositivo!$F$36:$BE$36=$BS$1)*(MC_Dispositivo!$F$43:$BE$43=AG$1),MC_Dispositivo!$F$53:$BE$189))</f>
        <v>0</v>
      </c>
      <c r="AH118" s="357" cm="1">
        <f t="array" aca="1" ref="AH118" ca="1">SUM(IF((MC_Dispositivo!$B$53:$B$189=$C118)*(MC_Dispositivo!$F$36:$BE$36=$BS$1)*(MC_Dispositivo!$F$43:$BE$43=AH$1),MC_Dispositivo!$F$53:$BE$189))</f>
        <v>0</v>
      </c>
      <c r="AI118" s="357" cm="1">
        <f t="array" aca="1" ref="AI118" ca="1">SUM(IF((MC_Dispositivo!$B$53:$B$189=$C118)*(MC_Dispositivo!$F$36:$BE$36=$BS$1)*(MC_Dispositivo!$F$43:$BE$43=AI$1),MC_Dispositivo!$F$53:$BE$189))</f>
        <v>0</v>
      </c>
      <c r="AJ118" s="357" cm="1">
        <f t="array" aca="1" ref="AJ118" ca="1">SUM(IF((MC_Dispositivo!$B$53:$B$189=$C118)*(MC_Dispositivo!$F$36:$BE$36=$BS$1)*(MC_Dispositivo!$F$43:$BE$43=AJ$1),MC_Dispositivo!$F$53:$BE$189))</f>
        <v>0</v>
      </c>
      <c r="AK118" s="358">
        <f ca="1">IF(A118="","",INDEX([10]TPU!$G:$G,MATCH($A118,[10]TPU!$A:$A,0)))</f>
        <v>12.46</v>
      </c>
      <c r="AL118" s="359">
        <f t="shared" ca="1" si="50"/>
        <v>0</v>
      </c>
      <c r="AM118" s="359">
        <f t="shared" ca="1" si="51"/>
        <v>0</v>
      </c>
      <c r="AN118" s="359">
        <f t="shared" ca="1" si="52"/>
        <v>0</v>
      </c>
      <c r="AO118" s="359">
        <f t="shared" ca="1" si="53"/>
        <v>0</v>
      </c>
      <c r="AP118" s="359">
        <f t="shared" ca="1" si="54"/>
        <v>0</v>
      </c>
      <c r="AQ118" s="359">
        <f t="shared" ca="1" si="55"/>
        <v>0</v>
      </c>
      <c r="AR118" s="359">
        <f t="shared" ca="1" si="56"/>
        <v>0</v>
      </c>
      <c r="AS118" s="359">
        <f t="shared" ca="1" si="57"/>
        <v>0</v>
      </c>
      <c r="AT118" s="359">
        <f t="shared" ca="1" si="58"/>
        <v>0</v>
      </c>
      <c r="AU118" s="359">
        <f t="shared" ca="1" si="59"/>
        <v>0</v>
      </c>
      <c r="AV118" s="359">
        <f t="shared" ca="1" si="60"/>
        <v>0</v>
      </c>
      <c r="AW118" s="359">
        <f t="shared" ca="1" si="61"/>
        <v>0</v>
      </c>
      <c r="AX118" s="359">
        <f t="shared" ca="1" si="62"/>
        <v>0</v>
      </c>
      <c r="AY118" s="359">
        <f t="shared" ca="1" si="63"/>
        <v>0</v>
      </c>
      <c r="AZ118" s="359">
        <f t="shared" ca="1" si="64"/>
        <v>0</v>
      </c>
      <c r="BA118" s="359">
        <f t="shared" ca="1" si="65"/>
        <v>0</v>
      </c>
      <c r="BB118" s="359">
        <f t="shared" ca="1" si="66"/>
        <v>0</v>
      </c>
      <c r="BC118" s="359">
        <f t="shared" ca="1" si="67"/>
        <v>0</v>
      </c>
      <c r="BD118" s="359">
        <f t="shared" ca="1" si="68"/>
        <v>0</v>
      </c>
      <c r="BE118" s="359">
        <f t="shared" ca="1" si="69"/>
        <v>0</v>
      </c>
      <c r="BF118" s="359">
        <f t="shared" ca="1" si="70"/>
        <v>0</v>
      </c>
      <c r="BG118" s="359">
        <f t="shared" ca="1" si="71"/>
        <v>0</v>
      </c>
      <c r="BH118" s="359">
        <f t="shared" ca="1" si="72"/>
        <v>0</v>
      </c>
      <c r="BI118" s="359">
        <f t="shared" ca="1" si="73"/>
        <v>0</v>
      </c>
      <c r="BJ118" s="359">
        <f t="shared" ca="1" si="74"/>
        <v>0</v>
      </c>
      <c r="BK118" s="359">
        <f t="shared" ca="1" si="75"/>
        <v>0</v>
      </c>
      <c r="BL118" s="359">
        <f t="shared" ca="1" si="76"/>
        <v>0</v>
      </c>
      <c r="BM118" s="359">
        <f t="shared" ca="1" si="77"/>
        <v>0</v>
      </c>
      <c r="BN118" s="359">
        <f t="shared" ca="1" si="78"/>
        <v>0</v>
      </c>
      <c r="BO118" s="359">
        <f t="shared" ca="1" si="79"/>
        <v>0</v>
      </c>
      <c r="BP118" s="358">
        <f t="shared" ca="1" si="80"/>
        <v>0</v>
      </c>
      <c r="BQ118" s="206"/>
    </row>
    <row r="119" spans="1:70" ht="20.100000000000001" customHeight="1" outlineLevel="1" x14ac:dyDescent="0.2">
      <c r="A119" s="354" t="str">
        <f ca="1">INDEX(MC_Dispositivo!B:E,MATCH('Quantitativo_MG-262'!C119,MC_Dispositivo!B:B,0),2)</f>
        <v>ED-51097</v>
      </c>
      <c r="B119" s="354" t="str">
        <f ca="1">INDEX([10]TPU!$B:$B,MATCH($A119,[10]TPU!$A:$A,0))</f>
        <v>SICOR</v>
      </c>
      <c r="C119" s="354" t="s">
        <v>193</v>
      </c>
      <c r="D119" s="355" t="str">
        <f ca="1">INDEX(MC_Dispositivo!B:E,MATCH('Quantitativo_MG-262'!C119,MC_Dispositivo!B:B,0),3)</f>
        <v>compactação manual de aterro com soquete, inclusive espalhamento manual</v>
      </c>
      <c r="E119" s="354" t="str">
        <f ca="1">INDEX(MC_Dispositivo!B:E,MATCH('Quantitativo_MG-262'!C119,MC_Dispositivo!B:B,0),4)</f>
        <v>m3</v>
      </c>
      <c r="F119" s="356" cm="1">
        <f t="array" aca="1" ref="F119" ca="1">IF($BS$1="Todos",SUM(IF(($BS$1="todos")*(MC_Dispositivo!$B$54:$B$212=$C119),MC_Dispositivo!$F$54:$BE$212)),SUM(IF((MC_Dispositivo!$F$36:$BE$36=$BS$1)*(MC_Dispositivo!$B$54:$B$212=$C119),MC_Dispositivo!$F$54:$BE$212)))</f>
        <v>0</v>
      </c>
      <c r="G119" s="357" cm="1">
        <f t="array" aca="1" ref="G119" ca="1">SUM(IF((MC_Dispositivo!$B$53:$B$189=$C119)*(MC_Dispositivo!$F$36:$BE$36=$BS$1)*(MC_Dispositivo!$F$43:$BE$43=G$1),MC_Dispositivo!$F$53:$BE$189))</f>
        <v>0</v>
      </c>
      <c r="H119" s="357" cm="1">
        <f t="array" aca="1" ref="H119" ca="1">SUM(IF((MC_Dispositivo!$B$53:$B$189=$C119)*(MC_Dispositivo!$F$36:$BE$36=$BS$1)*(MC_Dispositivo!$F$43:$BE$43=H$1),MC_Dispositivo!$F$53:$BE$189))</f>
        <v>0</v>
      </c>
      <c r="I119" s="357" cm="1">
        <f t="array" aca="1" ref="I119" ca="1">SUM(IF((MC_Dispositivo!$B$53:$B$189=$C119)*(MC_Dispositivo!$F$36:$BE$36=$BS$1)*(MC_Dispositivo!$F$43:$BE$43=I$1),MC_Dispositivo!$F$53:$BE$189))</f>
        <v>0</v>
      </c>
      <c r="J119" s="357" cm="1">
        <f t="array" aca="1" ref="J119" ca="1">SUM(IF((MC_Dispositivo!$B$53:$B$189=$C119)*(MC_Dispositivo!$F$36:$BE$36=$BS$1)*(MC_Dispositivo!$F$43:$BE$43=J$1),MC_Dispositivo!$F$53:$BE$189))</f>
        <v>0</v>
      </c>
      <c r="K119" s="357" cm="1">
        <f t="array" aca="1" ref="K119" ca="1">SUM(IF((MC_Dispositivo!$B$53:$B$189=$C119)*(MC_Dispositivo!$F$36:$BE$36=$BS$1)*(MC_Dispositivo!$F$43:$BE$43=K$1),MC_Dispositivo!$F$53:$BE$189))</f>
        <v>0</v>
      </c>
      <c r="L119" s="357" cm="1">
        <f t="array" aca="1" ref="L119" ca="1">SUM(IF((MC_Dispositivo!$B$53:$B$189=$C119)*(MC_Dispositivo!$F$36:$BE$36=$BS$1)*(MC_Dispositivo!$F$43:$BE$43=L$1),MC_Dispositivo!$F$53:$BE$189))</f>
        <v>0</v>
      </c>
      <c r="M119" s="357" cm="1">
        <f t="array" aca="1" ref="M119" ca="1">SUM(IF((MC_Dispositivo!$B$53:$B$189=$C119)*(MC_Dispositivo!$F$36:$BE$36=$BS$1)*(MC_Dispositivo!$F$43:$BE$43=M$1),MC_Dispositivo!$F$53:$BE$189))</f>
        <v>0</v>
      </c>
      <c r="N119" s="357" cm="1">
        <f t="array" aca="1" ref="N119" ca="1">SUM(IF((MC_Dispositivo!$B$53:$B$189=$C119)*(MC_Dispositivo!$F$36:$BE$36=$BS$1)*(MC_Dispositivo!$F$43:$BE$43=N$1),MC_Dispositivo!$F$53:$BE$189))</f>
        <v>0</v>
      </c>
      <c r="O119" s="357" cm="1">
        <f t="array" aca="1" ref="O119" ca="1">SUM(IF((MC_Dispositivo!$B$53:$B$189=$C119)*(MC_Dispositivo!$F$36:$BE$36=$BS$1)*(MC_Dispositivo!$F$43:$BE$43=O$1),MC_Dispositivo!$F$53:$BE$189))</f>
        <v>0</v>
      </c>
      <c r="P119" s="357" cm="1">
        <f t="array" aca="1" ref="P119" ca="1">SUM(IF((MC_Dispositivo!$B$53:$B$189=$C119)*(MC_Dispositivo!$F$36:$BE$36=$BS$1)*(MC_Dispositivo!$F$43:$BE$43=P$1),MC_Dispositivo!$F$53:$BE$189))</f>
        <v>0</v>
      </c>
      <c r="Q119" s="357" cm="1">
        <f t="array" aca="1" ref="Q119" ca="1">SUM(IF((MC_Dispositivo!$B$53:$B$189=$C119)*(MC_Dispositivo!$F$36:$BE$36=$BS$1)*(MC_Dispositivo!$F$43:$BE$43=Q$1),MC_Dispositivo!$F$53:$BE$189))</f>
        <v>0</v>
      </c>
      <c r="R119" s="357" cm="1">
        <f t="array" aca="1" ref="R119" ca="1">SUM(IF((MC_Dispositivo!$B$53:$B$189=$C119)*(MC_Dispositivo!$F$36:$BE$36=$BS$1)*(MC_Dispositivo!$F$43:$BE$43=R$1),MC_Dispositivo!$F$53:$BE$189))</f>
        <v>0</v>
      </c>
      <c r="S119" s="357" cm="1">
        <f t="array" aca="1" ref="S119" ca="1">SUM(IF((MC_Dispositivo!$B$53:$B$189=$C119)*(MC_Dispositivo!$F$36:$BE$36=$BS$1)*(MC_Dispositivo!$F$43:$BE$43=S$1),MC_Dispositivo!$F$53:$BE$189))</f>
        <v>0</v>
      </c>
      <c r="T119" s="357" cm="1">
        <f t="array" aca="1" ref="T119" ca="1">SUM(IF((MC_Dispositivo!$B$53:$B$189=$C119)*(MC_Dispositivo!$F$36:$BE$36=$BS$1)*(MC_Dispositivo!$F$43:$BE$43=T$1),MC_Dispositivo!$F$53:$BE$189))</f>
        <v>0</v>
      </c>
      <c r="U119" s="357" cm="1">
        <f t="array" aca="1" ref="U119" ca="1">SUM(IF((MC_Dispositivo!$B$53:$B$189=$C119)*(MC_Dispositivo!$F$36:$BE$36=$BS$1)*(MC_Dispositivo!$F$43:$BE$43=U$1),MC_Dispositivo!$F$53:$BE$189))</f>
        <v>0</v>
      </c>
      <c r="V119" s="357" cm="1">
        <f t="array" aca="1" ref="V119" ca="1">SUM(IF((MC_Dispositivo!$B$53:$B$189=$C119)*(MC_Dispositivo!$F$36:$BE$36=$BS$1)*(MC_Dispositivo!$F$43:$BE$43=V$1),MC_Dispositivo!$F$53:$BE$189))</f>
        <v>0</v>
      </c>
      <c r="W119" s="357" cm="1">
        <f t="array" aca="1" ref="W119" ca="1">SUM(IF((MC_Dispositivo!$B$53:$B$189=$C119)*(MC_Dispositivo!$F$36:$BE$36=$BS$1)*(MC_Dispositivo!$F$43:$BE$43=W$1),MC_Dispositivo!$F$53:$BE$189))</f>
        <v>0</v>
      </c>
      <c r="X119" s="357" cm="1">
        <f t="array" aca="1" ref="X119" ca="1">SUM(IF((MC_Dispositivo!$B$53:$B$189=$C119)*(MC_Dispositivo!$F$36:$BE$36=$BS$1)*(MC_Dispositivo!$F$43:$BE$43=X$1),MC_Dispositivo!$F$53:$BE$189))</f>
        <v>0</v>
      </c>
      <c r="Y119" s="357" cm="1">
        <f t="array" aca="1" ref="Y119" ca="1">SUM(IF((MC_Dispositivo!$B$53:$B$189=$C119)*(MC_Dispositivo!$F$36:$BE$36=$BS$1)*(MC_Dispositivo!$F$43:$BE$43=Y$1),MC_Dispositivo!$F$53:$BE$189))</f>
        <v>0</v>
      </c>
      <c r="Z119" s="357" cm="1">
        <f t="array" aca="1" ref="Z119" ca="1">SUM(IF((MC_Dispositivo!$B$53:$B$189=$C119)*(MC_Dispositivo!$F$36:$BE$36=$BS$1)*(MC_Dispositivo!$F$43:$BE$43=Z$1),MC_Dispositivo!$F$53:$BE$189))</f>
        <v>0</v>
      </c>
      <c r="AA119" s="357" cm="1">
        <f t="array" aca="1" ref="AA119" ca="1">SUM(IF((MC_Dispositivo!$B$53:$B$189=$C119)*(MC_Dispositivo!$F$36:$BE$36=$BS$1)*(MC_Dispositivo!$F$43:$BE$43=AA$1),MC_Dispositivo!$F$53:$BE$189))</f>
        <v>0</v>
      </c>
      <c r="AB119" s="357" cm="1">
        <f t="array" aca="1" ref="AB119" ca="1">SUM(IF((MC_Dispositivo!$B$53:$B$189=$C119)*(MC_Dispositivo!$F$36:$BE$36=$BS$1)*(MC_Dispositivo!$F$43:$BE$43=AB$1),MC_Dispositivo!$F$53:$BE$189))</f>
        <v>0</v>
      </c>
      <c r="AC119" s="357" cm="1">
        <f t="array" aca="1" ref="AC119" ca="1">SUM(IF((MC_Dispositivo!$B$53:$B$189=$C119)*(MC_Dispositivo!$F$36:$BE$36=$BS$1)*(MC_Dispositivo!$F$43:$BE$43=AC$1),MC_Dispositivo!$F$53:$BE$189))</f>
        <v>0</v>
      </c>
      <c r="AD119" s="357" cm="1">
        <f t="array" aca="1" ref="AD119" ca="1">SUM(IF((MC_Dispositivo!$B$53:$B$189=$C119)*(MC_Dispositivo!$F$36:$BE$36=$BS$1)*(MC_Dispositivo!$F$43:$BE$43=AD$1),MC_Dispositivo!$F$53:$BE$189))</f>
        <v>0</v>
      </c>
      <c r="AE119" s="357" cm="1">
        <f t="array" aca="1" ref="AE119" ca="1">SUM(IF((MC_Dispositivo!$B$53:$B$189=$C119)*(MC_Dispositivo!$F$36:$BE$36=$BS$1)*(MC_Dispositivo!$F$43:$BE$43=AE$1),MC_Dispositivo!$F$53:$BE$189))</f>
        <v>0</v>
      </c>
      <c r="AF119" s="357" cm="1">
        <f t="array" aca="1" ref="AF119" ca="1">SUM(IF((MC_Dispositivo!$B$53:$B$189=$C119)*(MC_Dispositivo!$F$36:$BE$36=$BS$1)*(MC_Dispositivo!$F$43:$BE$43=AF$1),MC_Dispositivo!$F$53:$BE$189))</f>
        <v>0</v>
      </c>
      <c r="AG119" s="357" cm="1">
        <f t="array" aca="1" ref="AG119" ca="1">SUM(IF((MC_Dispositivo!$B$53:$B$189=$C119)*(MC_Dispositivo!$F$36:$BE$36=$BS$1)*(MC_Dispositivo!$F$43:$BE$43=AG$1),MC_Dispositivo!$F$53:$BE$189))</f>
        <v>0</v>
      </c>
      <c r="AH119" s="357" cm="1">
        <f t="array" aca="1" ref="AH119" ca="1">SUM(IF((MC_Dispositivo!$B$53:$B$189=$C119)*(MC_Dispositivo!$F$36:$BE$36=$BS$1)*(MC_Dispositivo!$F$43:$BE$43=AH$1),MC_Dispositivo!$F$53:$BE$189))</f>
        <v>0</v>
      </c>
      <c r="AI119" s="357" cm="1">
        <f t="array" aca="1" ref="AI119" ca="1">SUM(IF((MC_Dispositivo!$B$53:$B$189=$C119)*(MC_Dispositivo!$F$36:$BE$36=$BS$1)*(MC_Dispositivo!$F$43:$BE$43=AI$1),MC_Dispositivo!$F$53:$BE$189))</f>
        <v>0</v>
      </c>
      <c r="AJ119" s="357" cm="1">
        <f t="array" aca="1" ref="AJ119" ca="1">SUM(IF((MC_Dispositivo!$B$53:$B$189=$C119)*(MC_Dispositivo!$F$36:$BE$36=$BS$1)*(MC_Dispositivo!$F$43:$BE$43=AJ$1),MC_Dispositivo!$F$53:$BE$189))</f>
        <v>0</v>
      </c>
      <c r="AK119" s="358">
        <f ca="1">IF(A119="","",INDEX([10]TPU!$G:$G,MATCH($A119,[10]TPU!$A:$A,0)))</f>
        <v>86.44</v>
      </c>
      <c r="AL119" s="359">
        <f t="shared" ca="1" si="50"/>
        <v>0</v>
      </c>
      <c r="AM119" s="359">
        <f t="shared" ca="1" si="51"/>
        <v>0</v>
      </c>
      <c r="AN119" s="359">
        <f t="shared" ca="1" si="52"/>
        <v>0</v>
      </c>
      <c r="AO119" s="359">
        <f t="shared" ca="1" si="53"/>
        <v>0</v>
      </c>
      <c r="AP119" s="359">
        <f t="shared" ca="1" si="54"/>
        <v>0</v>
      </c>
      <c r="AQ119" s="359">
        <f t="shared" ca="1" si="55"/>
        <v>0</v>
      </c>
      <c r="AR119" s="359">
        <f t="shared" ca="1" si="56"/>
        <v>0</v>
      </c>
      <c r="AS119" s="359">
        <f t="shared" ca="1" si="57"/>
        <v>0</v>
      </c>
      <c r="AT119" s="359">
        <f t="shared" ca="1" si="58"/>
        <v>0</v>
      </c>
      <c r="AU119" s="359">
        <f t="shared" ca="1" si="59"/>
        <v>0</v>
      </c>
      <c r="AV119" s="359">
        <f t="shared" ca="1" si="60"/>
        <v>0</v>
      </c>
      <c r="AW119" s="359">
        <f t="shared" ca="1" si="61"/>
        <v>0</v>
      </c>
      <c r="AX119" s="359">
        <f t="shared" ca="1" si="62"/>
        <v>0</v>
      </c>
      <c r="AY119" s="359">
        <f t="shared" ca="1" si="63"/>
        <v>0</v>
      </c>
      <c r="AZ119" s="359">
        <f t="shared" ca="1" si="64"/>
        <v>0</v>
      </c>
      <c r="BA119" s="359">
        <f t="shared" ca="1" si="65"/>
        <v>0</v>
      </c>
      <c r="BB119" s="359">
        <f t="shared" ca="1" si="66"/>
        <v>0</v>
      </c>
      <c r="BC119" s="359">
        <f t="shared" ca="1" si="67"/>
        <v>0</v>
      </c>
      <c r="BD119" s="359">
        <f t="shared" ca="1" si="68"/>
        <v>0</v>
      </c>
      <c r="BE119" s="359">
        <f t="shared" ca="1" si="69"/>
        <v>0</v>
      </c>
      <c r="BF119" s="359">
        <f t="shared" ca="1" si="70"/>
        <v>0</v>
      </c>
      <c r="BG119" s="359">
        <f t="shared" ca="1" si="71"/>
        <v>0</v>
      </c>
      <c r="BH119" s="359">
        <f t="shared" ca="1" si="72"/>
        <v>0</v>
      </c>
      <c r="BI119" s="359">
        <f t="shared" ca="1" si="73"/>
        <v>0</v>
      </c>
      <c r="BJ119" s="359">
        <f t="shared" ca="1" si="74"/>
        <v>0</v>
      </c>
      <c r="BK119" s="359">
        <f t="shared" ca="1" si="75"/>
        <v>0</v>
      </c>
      <c r="BL119" s="359">
        <f t="shared" ca="1" si="76"/>
        <v>0</v>
      </c>
      <c r="BM119" s="359">
        <f t="shared" ca="1" si="77"/>
        <v>0</v>
      </c>
      <c r="BN119" s="359">
        <f t="shared" ca="1" si="78"/>
        <v>0</v>
      </c>
      <c r="BO119" s="359">
        <f t="shared" ca="1" si="79"/>
        <v>0</v>
      </c>
      <c r="BP119" s="358">
        <f t="shared" ca="1" si="80"/>
        <v>0</v>
      </c>
      <c r="BQ119" s="206"/>
    </row>
    <row r="120" spans="1:70" ht="20.100000000000001" customHeight="1" outlineLevel="1" x14ac:dyDescent="0.2">
      <c r="A120" s="354" t="str">
        <f ca="1">INDEX(MC_Dispositivo!B:E,MATCH('Quantitativo_MG-262'!C120,MC_Dispositivo!B:B,0),2)</f>
        <v>RO-00962</v>
      </c>
      <c r="B120" s="354" t="str">
        <f ca="1">INDEX([10]TPU!$B:$B,MATCH($A120,[10]TPU!$A:$A,0))</f>
        <v>SICOR</v>
      </c>
      <c r="C120" s="354" t="s">
        <v>194</v>
      </c>
      <c r="D120" s="355" t="str">
        <f ca="1">INDEX(MC_Dispositivo!B:E,MATCH('Quantitativo_MG-262'!C120,MC_Dispositivo!B:B,0),3)</f>
        <v>concreto confeccionado em betoneira e lançamento manual com fck = 20 mpa - areia extraída e brita produzida (execução, incluindo fornecimento, carga e transporte de todos os materiais)</v>
      </c>
      <c r="E120" s="354" t="str">
        <f ca="1">INDEX(MC_Dispositivo!B:E,MATCH('Quantitativo_MG-262'!C120,MC_Dispositivo!B:B,0),4)</f>
        <v>m3</v>
      </c>
      <c r="F120" s="356" cm="1">
        <f t="array" aca="1" ref="F120" ca="1">IF($BS$1="Todos",SUM(IF(($BS$1="todos")*(MC_Dispositivo!$B$54:$B$212=$C120),MC_Dispositivo!$F$54:$BE$212)),SUM(IF((MC_Dispositivo!$F$36:$BE$36=$BS$1)*(MC_Dispositivo!$B$54:$B$212=$C120),MC_Dispositivo!$F$54:$BE$212)))</f>
        <v>0</v>
      </c>
      <c r="G120" s="357" cm="1">
        <f t="array" aca="1" ref="G120" ca="1">SUM(IF((MC_Dispositivo!$B$53:$B$189=$C120)*(MC_Dispositivo!$F$36:$BE$36=$BS$1)*(MC_Dispositivo!$F$43:$BE$43=G$1),MC_Dispositivo!$F$53:$BE$189))</f>
        <v>0</v>
      </c>
      <c r="H120" s="357" cm="1">
        <f t="array" aca="1" ref="H120" ca="1">SUM(IF((MC_Dispositivo!$B$53:$B$189=$C120)*(MC_Dispositivo!$F$36:$BE$36=$BS$1)*(MC_Dispositivo!$F$43:$BE$43=H$1),MC_Dispositivo!$F$53:$BE$189))</f>
        <v>0</v>
      </c>
      <c r="I120" s="357" cm="1">
        <f t="array" aca="1" ref="I120" ca="1">SUM(IF((MC_Dispositivo!$B$53:$B$189=$C120)*(MC_Dispositivo!$F$36:$BE$36=$BS$1)*(MC_Dispositivo!$F$43:$BE$43=I$1),MC_Dispositivo!$F$53:$BE$189))</f>
        <v>0</v>
      </c>
      <c r="J120" s="357" cm="1">
        <f t="array" aca="1" ref="J120" ca="1">SUM(IF((MC_Dispositivo!$B$53:$B$189=$C120)*(MC_Dispositivo!$F$36:$BE$36=$BS$1)*(MC_Dispositivo!$F$43:$BE$43=J$1),MC_Dispositivo!$F$53:$BE$189))</f>
        <v>0</v>
      </c>
      <c r="K120" s="357" cm="1">
        <f t="array" aca="1" ref="K120" ca="1">SUM(IF((MC_Dispositivo!$B$53:$B$189=$C120)*(MC_Dispositivo!$F$36:$BE$36=$BS$1)*(MC_Dispositivo!$F$43:$BE$43=K$1),MC_Dispositivo!$F$53:$BE$189))</f>
        <v>0</v>
      </c>
      <c r="L120" s="357" cm="1">
        <f t="array" aca="1" ref="L120" ca="1">SUM(IF((MC_Dispositivo!$B$53:$B$189=$C120)*(MC_Dispositivo!$F$36:$BE$36=$BS$1)*(MC_Dispositivo!$F$43:$BE$43=L$1),MC_Dispositivo!$F$53:$BE$189))</f>
        <v>0</v>
      </c>
      <c r="M120" s="357" cm="1">
        <f t="array" aca="1" ref="M120" ca="1">SUM(IF((MC_Dispositivo!$B$53:$B$189=$C120)*(MC_Dispositivo!$F$36:$BE$36=$BS$1)*(MC_Dispositivo!$F$43:$BE$43=M$1),MC_Dispositivo!$F$53:$BE$189))</f>
        <v>0</v>
      </c>
      <c r="N120" s="357" cm="1">
        <f t="array" aca="1" ref="N120" ca="1">SUM(IF((MC_Dispositivo!$B$53:$B$189=$C120)*(MC_Dispositivo!$F$36:$BE$36=$BS$1)*(MC_Dispositivo!$F$43:$BE$43=N$1),MC_Dispositivo!$F$53:$BE$189))</f>
        <v>0</v>
      </c>
      <c r="O120" s="357" cm="1">
        <f t="array" aca="1" ref="O120" ca="1">SUM(IF((MC_Dispositivo!$B$53:$B$189=$C120)*(MC_Dispositivo!$F$36:$BE$36=$BS$1)*(MC_Dispositivo!$F$43:$BE$43=O$1),MC_Dispositivo!$F$53:$BE$189))</f>
        <v>0</v>
      </c>
      <c r="P120" s="357" cm="1">
        <f t="array" aca="1" ref="P120" ca="1">SUM(IF((MC_Dispositivo!$B$53:$B$189=$C120)*(MC_Dispositivo!$F$36:$BE$36=$BS$1)*(MC_Dispositivo!$F$43:$BE$43=P$1),MC_Dispositivo!$F$53:$BE$189))</f>
        <v>0</v>
      </c>
      <c r="Q120" s="357" cm="1">
        <f t="array" aca="1" ref="Q120" ca="1">SUM(IF((MC_Dispositivo!$B$53:$B$189=$C120)*(MC_Dispositivo!$F$36:$BE$36=$BS$1)*(MC_Dispositivo!$F$43:$BE$43=Q$1),MC_Dispositivo!$F$53:$BE$189))</f>
        <v>0</v>
      </c>
      <c r="R120" s="357" cm="1">
        <f t="array" aca="1" ref="R120" ca="1">SUM(IF((MC_Dispositivo!$B$53:$B$189=$C120)*(MC_Dispositivo!$F$36:$BE$36=$BS$1)*(MC_Dispositivo!$F$43:$BE$43=R$1),MC_Dispositivo!$F$53:$BE$189))</f>
        <v>0</v>
      </c>
      <c r="S120" s="357" cm="1">
        <f t="array" aca="1" ref="S120" ca="1">SUM(IF((MC_Dispositivo!$B$53:$B$189=$C120)*(MC_Dispositivo!$F$36:$BE$36=$BS$1)*(MC_Dispositivo!$F$43:$BE$43=S$1),MC_Dispositivo!$F$53:$BE$189))</f>
        <v>0</v>
      </c>
      <c r="T120" s="357" cm="1">
        <f t="array" aca="1" ref="T120" ca="1">SUM(IF((MC_Dispositivo!$B$53:$B$189=$C120)*(MC_Dispositivo!$F$36:$BE$36=$BS$1)*(MC_Dispositivo!$F$43:$BE$43=T$1),MC_Dispositivo!$F$53:$BE$189))</f>
        <v>0</v>
      </c>
      <c r="U120" s="357" cm="1">
        <f t="array" aca="1" ref="U120" ca="1">SUM(IF((MC_Dispositivo!$B$53:$B$189=$C120)*(MC_Dispositivo!$F$36:$BE$36=$BS$1)*(MC_Dispositivo!$F$43:$BE$43=U$1),MC_Dispositivo!$F$53:$BE$189))</f>
        <v>0</v>
      </c>
      <c r="V120" s="357" cm="1">
        <f t="array" aca="1" ref="V120" ca="1">SUM(IF((MC_Dispositivo!$B$53:$B$189=$C120)*(MC_Dispositivo!$F$36:$BE$36=$BS$1)*(MC_Dispositivo!$F$43:$BE$43=V$1),MC_Dispositivo!$F$53:$BE$189))</f>
        <v>0</v>
      </c>
      <c r="W120" s="357" cm="1">
        <f t="array" aca="1" ref="W120" ca="1">SUM(IF((MC_Dispositivo!$B$53:$B$189=$C120)*(MC_Dispositivo!$F$36:$BE$36=$BS$1)*(MC_Dispositivo!$F$43:$BE$43=W$1),MC_Dispositivo!$F$53:$BE$189))</f>
        <v>0</v>
      </c>
      <c r="X120" s="357" cm="1">
        <f t="array" aca="1" ref="X120" ca="1">SUM(IF((MC_Dispositivo!$B$53:$B$189=$C120)*(MC_Dispositivo!$F$36:$BE$36=$BS$1)*(MC_Dispositivo!$F$43:$BE$43=X$1),MC_Dispositivo!$F$53:$BE$189))</f>
        <v>0</v>
      </c>
      <c r="Y120" s="357" cm="1">
        <f t="array" aca="1" ref="Y120" ca="1">SUM(IF((MC_Dispositivo!$B$53:$B$189=$C120)*(MC_Dispositivo!$F$36:$BE$36=$BS$1)*(MC_Dispositivo!$F$43:$BE$43=Y$1),MC_Dispositivo!$F$53:$BE$189))</f>
        <v>0</v>
      </c>
      <c r="Z120" s="357" cm="1">
        <f t="array" aca="1" ref="Z120" ca="1">SUM(IF((MC_Dispositivo!$B$53:$B$189=$C120)*(MC_Dispositivo!$F$36:$BE$36=$BS$1)*(MC_Dispositivo!$F$43:$BE$43=Z$1),MC_Dispositivo!$F$53:$BE$189))</f>
        <v>0</v>
      </c>
      <c r="AA120" s="357" cm="1">
        <f t="array" aca="1" ref="AA120" ca="1">SUM(IF((MC_Dispositivo!$B$53:$B$189=$C120)*(MC_Dispositivo!$F$36:$BE$36=$BS$1)*(MC_Dispositivo!$F$43:$BE$43=AA$1),MC_Dispositivo!$F$53:$BE$189))</f>
        <v>0</v>
      </c>
      <c r="AB120" s="357" cm="1">
        <f t="array" aca="1" ref="AB120" ca="1">SUM(IF((MC_Dispositivo!$B$53:$B$189=$C120)*(MC_Dispositivo!$F$36:$BE$36=$BS$1)*(MC_Dispositivo!$F$43:$BE$43=AB$1),MC_Dispositivo!$F$53:$BE$189))</f>
        <v>0</v>
      </c>
      <c r="AC120" s="357" cm="1">
        <f t="array" aca="1" ref="AC120" ca="1">SUM(IF((MC_Dispositivo!$B$53:$B$189=$C120)*(MC_Dispositivo!$F$36:$BE$36=$BS$1)*(MC_Dispositivo!$F$43:$BE$43=AC$1),MC_Dispositivo!$F$53:$BE$189))</f>
        <v>0</v>
      </c>
      <c r="AD120" s="357" cm="1">
        <f t="array" aca="1" ref="AD120" ca="1">SUM(IF((MC_Dispositivo!$B$53:$B$189=$C120)*(MC_Dispositivo!$F$36:$BE$36=$BS$1)*(MC_Dispositivo!$F$43:$BE$43=AD$1),MC_Dispositivo!$F$53:$BE$189))</f>
        <v>0</v>
      </c>
      <c r="AE120" s="357" cm="1">
        <f t="array" aca="1" ref="AE120" ca="1">SUM(IF((MC_Dispositivo!$B$53:$B$189=$C120)*(MC_Dispositivo!$F$36:$BE$36=$BS$1)*(MC_Dispositivo!$F$43:$BE$43=AE$1),MC_Dispositivo!$F$53:$BE$189))</f>
        <v>0</v>
      </c>
      <c r="AF120" s="357" cm="1">
        <f t="array" aca="1" ref="AF120" ca="1">SUM(IF((MC_Dispositivo!$B$53:$B$189=$C120)*(MC_Dispositivo!$F$36:$BE$36=$BS$1)*(MC_Dispositivo!$F$43:$BE$43=AF$1),MC_Dispositivo!$F$53:$BE$189))</f>
        <v>0</v>
      </c>
      <c r="AG120" s="357" cm="1">
        <f t="array" aca="1" ref="AG120" ca="1">SUM(IF((MC_Dispositivo!$B$53:$B$189=$C120)*(MC_Dispositivo!$F$36:$BE$36=$BS$1)*(MC_Dispositivo!$F$43:$BE$43=AG$1),MC_Dispositivo!$F$53:$BE$189))</f>
        <v>0</v>
      </c>
      <c r="AH120" s="357" cm="1">
        <f t="array" aca="1" ref="AH120" ca="1">SUM(IF((MC_Dispositivo!$B$53:$B$189=$C120)*(MC_Dispositivo!$F$36:$BE$36=$BS$1)*(MC_Dispositivo!$F$43:$BE$43=AH$1),MC_Dispositivo!$F$53:$BE$189))</f>
        <v>0</v>
      </c>
      <c r="AI120" s="357" cm="1">
        <f t="array" aca="1" ref="AI120" ca="1">SUM(IF((MC_Dispositivo!$B$53:$B$189=$C120)*(MC_Dispositivo!$F$36:$BE$36=$BS$1)*(MC_Dispositivo!$F$43:$BE$43=AI$1),MC_Dispositivo!$F$53:$BE$189))</f>
        <v>0</v>
      </c>
      <c r="AJ120" s="357" cm="1">
        <f t="array" aca="1" ref="AJ120" ca="1">SUM(IF((MC_Dispositivo!$B$53:$B$189=$C120)*(MC_Dispositivo!$F$36:$BE$36=$BS$1)*(MC_Dispositivo!$F$43:$BE$43=AJ$1),MC_Dispositivo!$F$53:$BE$189))</f>
        <v>0</v>
      </c>
      <c r="AK120" s="358">
        <f ca="1">IF(A120="","",INDEX([10]TPU!$G:$G,MATCH($A120,[10]TPU!$A:$A,0)))</f>
        <v>333.46</v>
      </c>
      <c r="AL120" s="359">
        <f t="shared" ca="1" si="50"/>
        <v>0</v>
      </c>
      <c r="AM120" s="359">
        <f t="shared" ca="1" si="51"/>
        <v>0</v>
      </c>
      <c r="AN120" s="359">
        <f t="shared" ca="1" si="52"/>
        <v>0</v>
      </c>
      <c r="AO120" s="359">
        <f t="shared" ca="1" si="53"/>
        <v>0</v>
      </c>
      <c r="AP120" s="359">
        <f t="shared" ca="1" si="54"/>
        <v>0</v>
      </c>
      <c r="AQ120" s="359">
        <f t="shared" ca="1" si="55"/>
        <v>0</v>
      </c>
      <c r="AR120" s="359">
        <f t="shared" ca="1" si="56"/>
        <v>0</v>
      </c>
      <c r="AS120" s="359">
        <f t="shared" ca="1" si="57"/>
        <v>0</v>
      </c>
      <c r="AT120" s="359">
        <f t="shared" ca="1" si="58"/>
        <v>0</v>
      </c>
      <c r="AU120" s="359">
        <f t="shared" ca="1" si="59"/>
        <v>0</v>
      </c>
      <c r="AV120" s="359">
        <f t="shared" ca="1" si="60"/>
        <v>0</v>
      </c>
      <c r="AW120" s="359">
        <f t="shared" ca="1" si="61"/>
        <v>0</v>
      </c>
      <c r="AX120" s="359">
        <f t="shared" ca="1" si="62"/>
        <v>0</v>
      </c>
      <c r="AY120" s="359">
        <f t="shared" ca="1" si="63"/>
        <v>0</v>
      </c>
      <c r="AZ120" s="359">
        <f t="shared" ca="1" si="64"/>
        <v>0</v>
      </c>
      <c r="BA120" s="359">
        <f t="shared" ca="1" si="65"/>
        <v>0</v>
      </c>
      <c r="BB120" s="359">
        <f t="shared" ca="1" si="66"/>
        <v>0</v>
      </c>
      <c r="BC120" s="359">
        <f t="shared" ca="1" si="67"/>
        <v>0</v>
      </c>
      <c r="BD120" s="359">
        <f t="shared" ca="1" si="68"/>
        <v>0</v>
      </c>
      <c r="BE120" s="359">
        <f t="shared" ca="1" si="69"/>
        <v>0</v>
      </c>
      <c r="BF120" s="359">
        <f t="shared" ca="1" si="70"/>
        <v>0</v>
      </c>
      <c r="BG120" s="359">
        <f t="shared" ca="1" si="71"/>
        <v>0</v>
      </c>
      <c r="BH120" s="359">
        <f t="shared" ca="1" si="72"/>
        <v>0</v>
      </c>
      <c r="BI120" s="359">
        <f t="shared" ca="1" si="73"/>
        <v>0</v>
      </c>
      <c r="BJ120" s="359">
        <f t="shared" ca="1" si="74"/>
        <v>0</v>
      </c>
      <c r="BK120" s="359">
        <f t="shared" ca="1" si="75"/>
        <v>0</v>
      </c>
      <c r="BL120" s="359">
        <f t="shared" ca="1" si="76"/>
        <v>0</v>
      </c>
      <c r="BM120" s="359">
        <f t="shared" ca="1" si="77"/>
        <v>0</v>
      </c>
      <c r="BN120" s="359">
        <f t="shared" ca="1" si="78"/>
        <v>0</v>
      </c>
      <c r="BO120" s="359">
        <f t="shared" ca="1" si="79"/>
        <v>0</v>
      </c>
      <c r="BP120" s="358">
        <f t="shared" ca="1" si="80"/>
        <v>0</v>
      </c>
      <c r="BQ120" s="206"/>
    </row>
    <row r="121" spans="1:70" ht="20.100000000000001" customHeight="1" x14ac:dyDescent="0.2">
      <c r="A121" s="354">
        <f ca="1">INDEX(MC_Dispositivo!B:E,MATCH('Quantitativo_MG-262'!C121,MC_Dispositivo!B:B,0),2)</f>
        <v>857</v>
      </c>
      <c r="B121" s="354" t="str">
        <f ca="1">INDEX([10]TPU!$B:$B,MATCH($A121,[10]TPU!$A:$A,0))</f>
        <v>SINAPI</v>
      </c>
      <c r="C121" s="354" t="s">
        <v>196</v>
      </c>
      <c r="D121" s="355" t="str">
        <f ca="1">INDEX(MC_Dispositivo!B:E,MATCH('Quantitativo_MG-262'!C121,MC_Dispositivo!B:B,0),3)</f>
        <v xml:space="preserve">cabo de cobre nu 16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1" s="354" t="str">
        <f ca="1">INDEX(MC_Dispositivo!B:E,MATCH('Quantitativo_MG-262'!C121,MC_Dispositivo!B:B,0),4)</f>
        <v xml:space="preserve">m     </v>
      </c>
      <c r="F121" s="356" cm="1">
        <f t="array" aca="1" ref="F121" ca="1">IF($BS$1="Todos",SUM(IF(($BS$1="todos")*(MC_Dispositivo!$B$54:$B$212=$C121),MC_Dispositivo!$F$54:$BE$212)),SUM(IF((MC_Dispositivo!$F$36:$BE$36=$BS$1)*(MC_Dispositivo!$B$54:$B$212=$C121),MC_Dispositivo!$F$54:$BE$212)))</f>
        <v>0</v>
      </c>
      <c r="G121" s="357" cm="1">
        <f t="array" aca="1" ref="G121" ca="1">SUM(IF((MC_Dispositivo!$B$53:$B$189=$C121)*(MC_Dispositivo!$F$36:$BE$36=$BS$1)*(MC_Dispositivo!$F$43:$BE$43=G$1),MC_Dispositivo!$F$53:$BE$189))</f>
        <v>0</v>
      </c>
      <c r="H121" s="357" cm="1">
        <f t="array" aca="1" ref="H121" ca="1">SUM(IF((MC_Dispositivo!$B$53:$B$189=$C121)*(MC_Dispositivo!$F$36:$BE$36=$BS$1)*(MC_Dispositivo!$F$43:$BE$43=H$1),MC_Dispositivo!$F$53:$BE$189))</f>
        <v>0</v>
      </c>
      <c r="I121" s="357" cm="1">
        <f t="array" aca="1" ref="I121" ca="1">SUM(IF((MC_Dispositivo!$B$53:$B$189=$C121)*(MC_Dispositivo!$F$36:$BE$36=$BS$1)*(MC_Dispositivo!$F$43:$BE$43=I$1),MC_Dispositivo!$F$53:$BE$189))</f>
        <v>0</v>
      </c>
      <c r="J121" s="357" cm="1">
        <f t="array" aca="1" ref="J121" ca="1">SUM(IF((MC_Dispositivo!$B$53:$B$189=$C121)*(MC_Dispositivo!$F$36:$BE$36=$BS$1)*(MC_Dispositivo!$F$43:$BE$43=J$1),MC_Dispositivo!$F$53:$BE$189))</f>
        <v>0</v>
      </c>
      <c r="K121" s="357" cm="1">
        <f t="array" aca="1" ref="K121" ca="1">SUM(IF((MC_Dispositivo!$B$53:$B$189=$C121)*(MC_Dispositivo!$F$36:$BE$36=$BS$1)*(MC_Dispositivo!$F$43:$BE$43=K$1),MC_Dispositivo!$F$53:$BE$189))</f>
        <v>0</v>
      </c>
      <c r="L121" s="357" cm="1">
        <f t="array" aca="1" ref="L121" ca="1">SUM(IF((MC_Dispositivo!$B$53:$B$189=$C121)*(MC_Dispositivo!$F$36:$BE$36=$BS$1)*(MC_Dispositivo!$F$43:$BE$43=L$1),MC_Dispositivo!$F$53:$BE$189))</f>
        <v>0</v>
      </c>
      <c r="M121" s="357" cm="1">
        <f t="array" aca="1" ref="M121" ca="1">SUM(IF((MC_Dispositivo!$B$53:$B$189=$C121)*(MC_Dispositivo!$F$36:$BE$36=$BS$1)*(MC_Dispositivo!$F$43:$BE$43=M$1),MC_Dispositivo!$F$53:$BE$189))</f>
        <v>0</v>
      </c>
      <c r="N121" s="357" cm="1">
        <f t="array" aca="1" ref="N121" ca="1">SUM(IF((MC_Dispositivo!$B$53:$B$189=$C121)*(MC_Dispositivo!$F$36:$BE$36=$BS$1)*(MC_Dispositivo!$F$43:$BE$43=N$1),MC_Dispositivo!$F$53:$BE$189))</f>
        <v>0</v>
      </c>
      <c r="O121" s="357" cm="1">
        <f t="array" aca="1" ref="O121" ca="1">SUM(IF((MC_Dispositivo!$B$53:$B$189=$C121)*(MC_Dispositivo!$F$36:$BE$36=$BS$1)*(MC_Dispositivo!$F$43:$BE$43=O$1),MC_Dispositivo!$F$53:$BE$189))</f>
        <v>0</v>
      </c>
      <c r="P121" s="357" cm="1">
        <f t="array" aca="1" ref="P121" ca="1">SUM(IF((MC_Dispositivo!$B$53:$B$189=$C121)*(MC_Dispositivo!$F$36:$BE$36=$BS$1)*(MC_Dispositivo!$F$43:$BE$43=P$1),MC_Dispositivo!$F$53:$BE$189))</f>
        <v>0</v>
      </c>
      <c r="Q121" s="357" cm="1">
        <f t="array" aca="1" ref="Q121" ca="1">SUM(IF((MC_Dispositivo!$B$53:$B$189=$C121)*(MC_Dispositivo!$F$36:$BE$36=$BS$1)*(MC_Dispositivo!$F$43:$BE$43=Q$1),MC_Dispositivo!$F$53:$BE$189))</f>
        <v>0</v>
      </c>
      <c r="R121" s="357" cm="1">
        <f t="array" aca="1" ref="R121" ca="1">SUM(IF((MC_Dispositivo!$B$53:$B$189=$C121)*(MC_Dispositivo!$F$36:$BE$36=$BS$1)*(MC_Dispositivo!$F$43:$BE$43=R$1),MC_Dispositivo!$F$53:$BE$189))</f>
        <v>0</v>
      </c>
      <c r="S121" s="357" cm="1">
        <f t="array" aca="1" ref="S121" ca="1">SUM(IF((MC_Dispositivo!$B$53:$B$189=$C121)*(MC_Dispositivo!$F$36:$BE$36=$BS$1)*(MC_Dispositivo!$F$43:$BE$43=S$1),MC_Dispositivo!$F$53:$BE$189))</f>
        <v>0</v>
      </c>
      <c r="T121" s="357" cm="1">
        <f t="array" aca="1" ref="T121" ca="1">SUM(IF((MC_Dispositivo!$B$53:$B$189=$C121)*(MC_Dispositivo!$F$36:$BE$36=$BS$1)*(MC_Dispositivo!$F$43:$BE$43=T$1),MC_Dispositivo!$F$53:$BE$189))</f>
        <v>0</v>
      </c>
      <c r="U121" s="357" cm="1">
        <f t="array" aca="1" ref="U121" ca="1">SUM(IF((MC_Dispositivo!$B$53:$B$189=$C121)*(MC_Dispositivo!$F$36:$BE$36=$BS$1)*(MC_Dispositivo!$F$43:$BE$43=U$1),MC_Dispositivo!$F$53:$BE$189))</f>
        <v>0</v>
      </c>
      <c r="V121" s="357" cm="1">
        <f t="array" aca="1" ref="V121" ca="1">SUM(IF((MC_Dispositivo!$B$53:$B$189=$C121)*(MC_Dispositivo!$F$36:$BE$36=$BS$1)*(MC_Dispositivo!$F$43:$BE$43=V$1),MC_Dispositivo!$F$53:$BE$189))</f>
        <v>0</v>
      </c>
      <c r="W121" s="357" cm="1">
        <f t="array" aca="1" ref="W121" ca="1">SUM(IF((MC_Dispositivo!$B$53:$B$189=$C121)*(MC_Dispositivo!$F$36:$BE$36=$BS$1)*(MC_Dispositivo!$F$43:$BE$43=W$1),MC_Dispositivo!$F$53:$BE$189))</f>
        <v>0</v>
      </c>
      <c r="X121" s="357" cm="1">
        <f t="array" aca="1" ref="X121" ca="1">SUM(IF((MC_Dispositivo!$B$53:$B$189=$C121)*(MC_Dispositivo!$F$36:$BE$36=$BS$1)*(MC_Dispositivo!$F$43:$BE$43=X$1),MC_Dispositivo!$F$53:$BE$189))</f>
        <v>0</v>
      </c>
      <c r="Y121" s="357" cm="1">
        <f t="array" aca="1" ref="Y121" ca="1">SUM(IF((MC_Dispositivo!$B$53:$B$189=$C121)*(MC_Dispositivo!$F$36:$BE$36=$BS$1)*(MC_Dispositivo!$F$43:$BE$43=Y$1),MC_Dispositivo!$F$53:$BE$189))</f>
        <v>0</v>
      </c>
      <c r="Z121" s="357" cm="1">
        <f t="array" aca="1" ref="Z121" ca="1">SUM(IF((MC_Dispositivo!$B$53:$B$189=$C121)*(MC_Dispositivo!$F$36:$BE$36=$BS$1)*(MC_Dispositivo!$F$43:$BE$43=Z$1),MC_Dispositivo!$F$53:$BE$189))</f>
        <v>0</v>
      </c>
      <c r="AA121" s="357" cm="1">
        <f t="array" aca="1" ref="AA121" ca="1">SUM(IF((MC_Dispositivo!$B$53:$B$189=$C121)*(MC_Dispositivo!$F$36:$BE$36=$BS$1)*(MC_Dispositivo!$F$43:$BE$43=AA$1),MC_Dispositivo!$F$53:$BE$189))</f>
        <v>0</v>
      </c>
      <c r="AB121" s="357" cm="1">
        <f t="array" aca="1" ref="AB121" ca="1">SUM(IF((MC_Dispositivo!$B$53:$B$189=$C121)*(MC_Dispositivo!$F$36:$BE$36=$BS$1)*(MC_Dispositivo!$F$43:$BE$43=AB$1),MC_Dispositivo!$F$53:$BE$189))</f>
        <v>0</v>
      </c>
      <c r="AC121" s="357" cm="1">
        <f t="array" aca="1" ref="AC121" ca="1">SUM(IF((MC_Dispositivo!$B$53:$B$189=$C121)*(MC_Dispositivo!$F$36:$BE$36=$BS$1)*(MC_Dispositivo!$F$43:$BE$43=AC$1),MC_Dispositivo!$F$53:$BE$189))</f>
        <v>0</v>
      </c>
      <c r="AD121" s="357" cm="1">
        <f t="array" aca="1" ref="AD121" ca="1">SUM(IF((MC_Dispositivo!$B$53:$B$189=$C121)*(MC_Dispositivo!$F$36:$BE$36=$BS$1)*(MC_Dispositivo!$F$43:$BE$43=AD$1),MC_Dispositivo!$F$53:$BE$189))</f>
        <v>0</v>
      </c>
      <c r="AE121" s="357" cm="1">
        <f t="array" aca="1" ref="AE121" ca="1">SUM(IF((MC_Dispositivo!$B$53:$B$189=$C121)*(MC_Dispositivo!$F$36:$BE$36=$BS$1)*(MC_Dispositivo!$F$43:$BE$43=AE$1),MC_Dispositivo!$F$53:$BE$189))</f>
        <v>0</v>
      </c>
      <c r="AF121" s="357" cm="1">
        <f t="array" aca="1" ref="AF121" ca="1">SUM(IF((MC_Dispositivo!$B$53:$B$189=$C121)*(MC_Dispositivo!$F$36:$BE$36=$BS$1)*(MC_Dispositivo!$F$43:$BE$43=AF$1),MC_Dispositivo!$F$53:$BE$189))</f>
        <v>0</v>
      </c>
      <c r="AG121" s="357" cm="1">
        <f t="array" aca="1" ref="AG121" ca="1">SUM(IF((MC_Dispositivo!$B$53:$B$189=$C121)*(MC_Dispositivo!$F$36:$BE$36=$BS$1)*(MC_Dispositivo!$F$43:$BE$43=AG$1),MC_Dispositivo!$F$53:$BE$189))</f>
        <v>0</v>
      </c>
      <c r="AH121" s="357" cm="1">
        <f t="array" aca="1" ref="AH121" ca="1">SUM(IF((MC_Dispositivo!$B$53:$B$189=$C121)*(MC_Dispositivo!$F$36:$BE$36=$BS$1)*(MC_Dispositivo!$F$43:$BE$43=AH$1),MC_Dispositivo!$F$53:$BE$189))</f>
        <v>0</v>
      </c>
      <c r="AI121" s="357" cm="1">
        <f t="array" aca="1" ref="AI121" ca="1">SUM(IF((MC_Dispositivo!$B$53:$B$189=$C121)*(MC_Dispositivo!$F$36:$BE$36=$BS$1)*(MC_Dispositivo!$F$43:$BE$43=AI$1),MC_Dispositivo!$F$53:$BE$189))</f>
        <v>0</v>
      </c>
      <c r="AJ121" s="357" cm="1">
        <f t="array" aca="1" ref="AJ121" ca="1">SUM(IF((MC_Dispositivo!$B$53:$B$189=$C121)*(MC_Dispositivo!$F$36:$BE$36=$BS$1)*(MC_Dispositivo!$F$43:$BE$43=AJ$1),MC_Dispositivo!$F$53:$BE$189))</f>
        <v>0</v>
      </c>
      <c r="AK121" s="358">
        <f ca="1">IF(A121="","",INDEX([10]TPU!$G:$G,MATCH($A121,[10]TPU!$A:$A,0)))</f>
        <v>21.28</v>
      </c>
      <c r="AL121" s="359">
        <f t="shared" ca="1" si="50"/>
        <v>0</v>
      </c>
      <c r="AM121" s="359">
        <f t="shared" ca="1" si="51"/>
        <v>0</v>
      </c>
      <c r="AN121" s="359">
        <f t="shared" ca="1" si="52"/>
        <v>0</v>
      </c>
      <c r="AO121" s="359">
        <f t="shared" ca="1" si="53"/>
        <v>0</v>
      </c>
      <c r="AP121" s="359">
        <f t="shared" ca="1" si="54"/>
        <v>0</v>
      </c>
      <c r="AQ121" s="359">
        <f t="shared" ca="1" si="55"/>
        <v>0</v>
      </c>
      <c r="AR121" s="359">
        <f t="shared" ca="1" si="56"/>
        <v>0</v>
      </c>
      <c r="AS121" s="359">
        <f t="shared" ca="1" si="57"/>
        <v>0</v>
      </c>
      <c r="AT121" s="359">
        <f t="shared" ca="1" si="58"/>
        <v>0</v>
      </c>
      <c r="AU121" s="359">
        <f t="shared" ca="1" si="59"/>
        <v>0</v>
      </c>
      <c r="AV121" s="359">
        <f t="shared" ca="1" si="60"/>
        <v>0</v>
      </c>
      <c r="AW121" s="359">
        <f t="shared" ca="1" si="61"/>
        <v>0</v>
      </c>
      <c r="AX121" s="359">
        <f t="shared" ca="1" si="62"/>
        <v>0</v>
      </c>
      <c r="AY121" s="359">
        <f t="shared" ca="1" si="63"/>
        <v>0</v>
      </c>
      <c r="AZ121" s="359">
        <f t="shared" ca="1" si="64"/>
        <v>0</v>
      </c>
      <c r="BA121" s="359">
        <f t="shared" ca="1" si="65"/>
        <v>0</v>
      </c>
      <c r="BB121" s="359">
        <f t="shared" ca="1" si="66"/>
        <v>0</v>
      </c>
      <c r="BC121" s="359">
        <f t="shared" ca="1" si="67"/>
        <v>0</v>
      </c>
      <c r="BD121" s="359">
        <f t="shared" ca="1" si="68"/>
        <v>0</v>
      </c>
      <c r="BE121" s="359">
        <f t="shared" ca="1" si="69"/>
        <v>0</v>
      </c>
      <c r="BF121" s="359">
        <f t="shared" ca="1" si="70"/>
        <v>0</v>
      </c>
      <c r="BG121" s="359">
        <f t="shared" ca="1" si="71"/>
        <v>0</v>
      </c>
      <c r="BH121" s="359">
        <f t="shared" ca="1" si="72"/>
        <v>0</v>
      </c>
      <c r="BI121" s="359">
        <f t="shared" ca="1" si="73"/>
        <v>0</v>
      </c>
      <c r="BJ121" s="359">
        <f t="shared" ca="1" si="74"/>
        <v>0</v>
      </c>
      <c r="BK121" s="359">
        <f t="shared" ca="1" si="75"/>
        <v>0</v>
      </c>
      <c r="BL121" s="359">
        <f t="shared" ca="1" si="76"/>
        <v>0</v>
      </c>
      <c r="BM121" s="359">
        <f t="shared" ca="1" si="77"/>
        <v>0</v>
      </c>
      <c r="BN121" s="359">
        <f t="shared" ca="1" si="78"/>
        <v>0</v>
      </c>
      <c r="BO121" s="359">
        <f t="shared" ca="1" si="79"/>
        <v>0</v>
      </c>
      <c r="BP121" s="358">
        <f t="shared" ca="1" si="80"/>
        <v>0</v>
      </c>
      <c r="BQ121" s="206"/>
    </row>
    <row r="122" spans="1:70" ht="20.100000000000001" customHeight="1" x14ac:dyDescent="0.2">
      <c r="A122" s="354">
        <f ca="1">INDEX(MC_Dispositivo!B:E,MATCH('Quantitativo_MG-262'!C122,MC_Dispositivo!B:B,0),2)</f>
        <v>868</v>
      </c>
      <c r="B122" s="354" t="str">
        <f ca="1">INDEX([10]TPU!$B:$B,MATCH($A122,[10]TPU!$A:$A,0))</f>
        <v>SINAPI</v>
      </c>
      <c r="C122" s="354" t="s">
        <v>198</v>
      </c>
      <c r="D122" s="355" t="str">
        <f ca="1">INDEX(MC_Dispositivo!B:E,MATCH('Quantitativo_MG-262'!C122,MC_Dispositivo!B:B,0),3)</f>
        <v xml:space="preserve">cabo de cobre nu 25 mm2 meio-duro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2" s="354" t="str">
        <f ca="1">INDEX(MC_Dispositivo!B:E,MATCH('Quantitativo_MG-262'!C122,MC_Dispositivo!B:B,0),4)</f>
        <v xml:space="preserve">m     </v>
      </c>
      <c r="F122" s="356" cm="1">
        <f t="array" aca="1" ref="F122" ca="1">IF($BS$1="Todos",SUM(IF(($BS$1="todos")*(MC_Dispositivo!$B$54:$B$212=$C122),MC_Dispositivo!$F$54:$BE$212)),SUM(IF((MC_Dispositivo!$F$36:$BE$36=$BS$1)*(MC_Dispositivo!$B$54:$B$212=$C122),MC_Dispositivo!$F$54:$BE$212)))</f>
        <v>0</v>
      </c>
      <c r="G122" s="357" cm="1">
        <f t="array" aca="1" ref="G122" ca="1">SUM(IF((MC_Dispositivo!$B$53:$B$189=$C122)*(MC_Dispositivo!$F$36:$BE$36=$BS$1)*(MC_Dispositivo!$F$43:$BE$43=G$1),MC_Dispositivo!$F$53:$BE$189))</f>
        <v>0</v>
      </c>
      <c r="H122" s="357" cm="1">
        <f t="array" aca="1" ref="H122" ca="1">SUM(IF((MC_Dispositivo!$B$53:$B$189=$C122)*(MC_Dispositivo!$F$36:$BE$36=$BS$1)*(MC_Dispositivo!$F$43:$BE$43=H$1),MC_Dispositivo!$F$53:$BE$189))</f>
        <v>0</v>
      </c>
      <c r="I122" s="357" cm="1">
        <f t="array" aca="1" ref="I122" ca="1">SUM(IF((MC_Dispositivo!$B$53:$B$189=$C122)*(MC_Dispositivo!$F$36:$BE$36=$BS$1)*(MC_Dispositivo!$F$43:$BE$43=I$1),MC_Dispositivo!$F$53:$BE$189))</f>
        <v>0</v>
      </c>
      <c r="J122" s="357" cm="1">
        <f t="array" aca="1" ref="J122" ca="1">SUM(IF((MC_Dispositivo!$B$53:$B$189=$C122)*(MC_Dispositivo!$F$36:$BE$36=$BS$1)*(MC_Dispositivo!$F$43:$BE$43=J$1),MC_Dispositivo!$F$53:$BE$189))</f>
        <v>0</v>
      </c>
      <c r="K122" s="357" cm="1">
        <f t="array" aca="1" ref="K122" ca="1">SUM(IF((MC_Dispositivo!$B$53:$B$189=$C122)*(MC_Dispositivo!$F$36:$BE$36=$BS$1)*(MC_Dispositivo!$F$43:$BE$43=K$1),MC_Dispositivo!$F$53:$BE$189))</f>
        <v>0</v>
      </c>
      <c r="L122" s="357" cm="1">
        <f t="array" aca="1" ref="L122" ca="1">SUM(IF((MC_Dispositivo!$B$53:$B$189=$C122)*(MC_Dispositivo!$F$36:$BE$36=$BS$1)*(MC_Dispositivo!$F$43:$BE$43=L$1),MC_Dispositivo!$F$53:$BE$189))</f>
        <v>0</v>
      </c>
      <c r="M122" s="357" cm="1">
        <f t="array" aca="1" ref="M122" ca="1">SUM(IF((MC_Dispositivo!$B$53:$B$189=$C122)*(MC_Dispositivo!$F$36:$BE$36=$BS$1)*(MC_Dispositivo!$F$43:$BE$43=M$1),MC_Dispositivo!$F$53:$BE$189))</f>
        <v>0</v>
      </c>
      <c r="N122" s="357" cm="1">
        <f t="array" aca="1" ref="N122" ca="1">SUM(IF((MC_Dispositivo!$B$53:$B$189=$C122)*(MC_Dispositivo!$F$36:$BE$36=$BS$1)*(MC_Dispositivo!$F$43:$BE$43=N$1),MC_Dispositivo!$F$53:$BE$189))</f>
        <v>0</v>
      </c>
      <c r="O122" s="357" cm="1">
        <f t="array" aca="1" ref="O122" ca="1">SUM(IF((MC_Dispositivo!$B$53:$B$189=$C122)*(MC_Dispositivo!$F$36:$BE$36=$BS$1)*(MC_Dispositivo!$F$43:$BE$43=O$1),MC_Dispositivo!$F$53:$BE$189))</f>
        <v>0</v>
      </c>
      <c r="P122" s="357" cm="1">
        <f t="array" aca="1" ref="P122" ca="1">SUM(IF((MC_Dispositivo!$B$53:$B$189=$C122)*(MC_Dispositivo!$F$36:$BE$36=$BS$1)*(MC_Dispositivo!$F$43:$BE$43=P$1),MC_Dispositivo!$F$53:$BE$189))</f>
        <v>0</v>
      </c>
      <c r="Q122" s="357" cm="1">
        <f t="array" aca="1" ref="Q122" ca="1">SUM(IF((MC_Dispositivo!$B$53:$B$189=$C122)*(MC_Dispositivo!$F$36:$BE$36=$BS$1)*(MC_Dispositivo!$F$43:$BE$43=Q$1),MC_Dispositivo!$F$53:$BE$189))</f>
        <v>0</v>
      </c>
      <c r="R122" s="357" cm="1">
        <f t="array" aca="1" ref="R122" ca="1">SUM(IF((MC_Dispositivo!$B$53:$B$189=$C122)*(MC_Dispositivo!$F$36:$BE$36=$BS$1)*(MC_Dispositivo!$F$43:$BE$43=R$1),MC_Dispositivo!$F$53:$BE$189))</f>
        <v>0</v>
      </c>
      <c r="S122" s="357" cm="1">
        <f t="array" aca="1" ref="S122" ca="1">SUM(IF((MC_Dispositivo!$B$53:$B$189=$C122)*(MC_Dispositivo!$F$36:$BE$36=$BS$1)*(MC_Dispositivo!$F$43:$BE$43=S$1),MC_Dispositivo!$F$53:$BE$189))</f>
        <v>0</v>
      </c>
      <c r="T122" s="357" cm="1">
        <f t="array" aca="1" ref="T122" ca="1">SUM(IF((MC_Dispositivo!$B$53:$B$189=$C122)*(MC_Dispositivo!$F$36:$BE$36=$BS$1)*(MC_Dispositivo!$F$43:$BE$43=T$1),MC_Dispositivo!$F$53:$BE$189))</f>
        <v>0</v>
      </c>
      <c r="U122" s="357" cm="1">
        <f t="array" aca="1" ref="U122" ca="1">SUM(IF((MC_Dispositivo!$B$53:$B$189=$C122)*(MC_Dispositivo!$F$36:$BE$36=$BS$1)*(MC_Dispositivo!$F$43:$BE$43=U$1),MC_Dispositivo!$F$53:$BE$189))</f>
        <v>0</v>
      </c>
      <c r="V122" s="357" cm="1">
        <f t="array" aca="1" ref="V122" ca="1">SUM(IF((MC_Dispositivo!$B$53:$B$189=$C122)*(MC_Dispositivo!$F$36:$BE$36=$BS$1)*(MC_Dispositivo!$F$43:$BE$43=V$1),MC_Dispositivo!$F$53:$BE$189))</f>
        <v>0</v>
      </c>
      <c r="W122" s="357" cm="1">
        <f t="array" aca="1" ref="W122" ca="1">SUM(IF((MC_Dispositivo!$B$53:$B$189=$C122)*(MC_Dispositivo!$F$36:$BE$36=$BS$1)*(MC_Dispositivo!$F$43:$BE$43=W$1),MC_Dispositivo!$F$53:$BE$189))</f>
        <v>0</v>
      </c>
      <c r="X122" s="357" cm="1">
        <f t="array" aca="1" ref="X122" ca="1">SUM(IF((MC_Dispositivo!$B$53:$B$189=$C122)*(MC_Dispositivo!$F$36:$BE$36=$BS$1)*(MC_Dispositivo!$F$43:$BE$43=X$1),MC_Dispositivo!$F$53:$BE$189))</f>
        <v>0</v>
      </c>
      <c r="Y122" s="357" cm="1">
        <f t="array" aca="1" ref="Y122" ca="1">SUM(IF((MC_Dispositivo!$B$53:$B$189=$C122)*(MC_Dispositivo!$F$36:$BE$36=$BS$1)*(MC_Dispositivo!$F$43:$BE$43=Y$1),MC_Dispositivo!$F$53:$BE$189))</f>
        <v>0</v>
      </c>
      <c r="Z122" s="357" cm="1">
        <f t="array" aca="1" ref="Z122" ca="1">SUM(IF((MC_Dispositivo!$B$53:$B$189=$C122)*(MC_Dispositivo!$F$36:$BE$36=$BS$1)*(MC_Dispositivo!$F$43:$BE$43=Z$1),MC_Dispositivo!$F$53:$BE$189))</f>
        <v>0</v>
      </c>
      <c r="AA122" s="357" cm="1">
        <f t="array" aca="1" ref="AA122" ca="1">SUM(IF((MC_Dispositivo!$B$53:$B$189=$C122)*(MC_Dispositivo!$F$36:$BE$36=$BS$1)*(MC_Dispositivo!$F$43:$BE$43=AA$1),MC_Dispositivo!$F$53:$BE$189))</f>
        <v>0</v>
      </c>
      <c r="AB122" s="357" cm="1">
        <f t="array" aca="1" ref="AB122" ca="1">SUM(IF((MC_Dispositivo!$B$53:$B$189=$C122)*(MC_Dispositivo!$F$36:$BE$36=$BS$1)*(MC_Dispositivo!$F$43:$BE$43=AB$1),MC_Dispositivo!$F$53:$BE$189))</f>
        <v>0</v>
      </c>
      <c r="AC122" s="357" cm="1">
        <f t="array" aca="1" ref="AC122" ca="1">SUM(IF((MC_Dispositivo!$B$53:$B$189=$C122)*(MC_Dispositivo!$F$36:$BE$36=$BS$1)*(MC_Dispositivo!$F$43:$BE$43=AC$1),MC_Dispositivo!$F$53:$BE$189))</f>
        <v>0</v>
      </c>
      <c r="AD122" s="357" cm="1">
        <f t="array" aca="1" ref="AD122" ca="1">SUM(IF((MC_Dispositivo!$B$53:$B$189=$C122)*(MC_Dispositivo!$F$36:$BE$36=$BS$1)*(MC_Dispositivo!$F$43:$BE$43=AD$1),MC_Dispositivo!$F$53:$BE$189))</f>
        <v>0</v>
      </c>
      <c r="AE122" s="357" cm="1">
        <f t="array" aca="1" ref="AE122" ca="1">SUM(IF((MC_Dispositivo!$B$53:$B$189=$C122)*(MC_Dispositivo!$F$36:$BE$36=$BS$1)*(MC_Dispositivo!$F$43:$BE$43=AE$1),MC_Dispositivo!$F$53:$BE$189))</f>
        <v>0</v>
      </c>
      <c r="AF122" s="357" cm="1">
        <f t="array" aca="1" ref="AF122" ca="1">SUM(IF((MC_Dispositivo!$B$53:$B$189=$C122)*(MC_Dispositivo!$F$36:$BE$36=$BS$1)*(MC_Dispositivo!$F$43:$BE$43=AF$1),MC_Dispositivo!$F$53:$BE$189))</f>
        <v>0</v>
      </c>
      <c r="AG122" s="357" cm="1">
        <f t="array" aca="1" ref="AG122" ca="1">SUM(IF((MC_Dispositivo!$B$53:$B$189=$C122)*(MC_Dispositivo!$F$36:$BE$36=$BS$1)*(MC_Dispositivo!$F$43:$BE$43=AG$1),MC_Dispositivo!$F$53:$BE$189))</f>
        <v>0</v>
      </c>
      <c r="AH122" s="357" cm="1">
        <f t="array" aca="1" ref="AH122" ca="1">SUM(IF((MC_Dispositivo!$B$53:$B$189=$C122)*(MC_Dispositivo!$F$36:$BE$36=$BS$1)*(MC_Dispositivo!$F$43:$BE$43=AH$1),MC_Dispositivo!$F$53:$BE$189))</f>
        <v>0</v>
      </c>
      <c r="AI122" s="357" cm="1">
        <f t="array" aca="1" ref="AI122" ca="1">SUM(IF((MC_Dispositivo!$B$53:$B$189=$C122)*(MC_Dispositivo!$F$36:$BE$36=$BS$1)*(MC_Dispositivo!$F$43:$BE$43=AI$1),MC_Dispositivo!$F$53:$BE$189))</f>
        <v>0</v>
      </c>
      <c r="AJ122" s="357" cm="1">
        <f t="array" aca="1" ref="AJ122" ca="1">SUM(IF((MC_Dispositivo!$B$53:$B$189=$C122)*(MC_Dispositivo!$F$36:$BE$36=$BS$1)*(MC_Dispositivo!$F$43:$BE$43=AJ$1),MC_Dispositivo!$F$53:$BE$189))</f>
        <v>0</v>
      </c>
      <c r="AK122" s="358">
        <f ca="1">IF(A122="","",INDEX([10]TPU!$G:$G,MATCH($A122,[10]TPU!$A:$A,0)))</f>
        <v>30.34</v>
      </c>
      <c r="AL122" s="359">
        <f t="shared" ca="1" si="50"/>
        <v>0</v>
      </c>
      <c r="AM122" s="359">
        <f t="shared" ca="1" si="51"/>
        <v>0</v>
      </c>
      <c r="AN122" s="359">
        <f t="shared" ca="1" si="52"/>
        <v>0</v>
      </c>
      <c r="AO122" s="359">
        <f t="shared" ca="1" si="53"/>
        <v>0</v>
      </c>
      <c r="AP122" s="359">
        <f t="shared" ca="1" si="54"/>
        <v>0</v>
      </c>
      <c r="AQ122" s="359">
        <f t="shared" ca="1" si="55"/>
        <v>0</v>
      </c>
      <c r="AR122" s="359">
        <f t="shared" ca="1" si="56"/>
        <v>0</v>
      </c>
      <c r="AS122" s="359">
        <f t="shared" ca="1" si="57"/>
        <v>0</v>
      </c>
      <c r="AT122" s="359">
        <f t="shared" ca="1" si="58"/>
        <v>0</v>
      </c>
      <c r="AU122" s="359">
        <f t="shared" ca="1" si="59"/>
        <v>0</v>
      </c>
      <c r="AV122" s="359">
        <f t="shared" ca="1" si="60"/>
        <v>0</v>
      </c>
      <c r="AW122" s="359">
        <f t="shared" ca="1" si="61"/>
        <v>0</v>
      </c>
      <c r="AX122" s="359">
        <f t="shared" ca="1" si="62"/>
        <v>0</v>
      </c>
      <c r="AY122" s="359">
        <f t="shared" ca="1" si="63"/>
        <v>0</v>
      </c>
      <c r="AZ122" s="359">
        <f t="shared" ca="1" si="64"/>
        <v>0</v>
      </c>
      <c r="BA122" s="359">
        <f t="shared" ca="1" si="65"/>
        <v>0</v>
      </c>
      <c r="BB122" s="359">
        <f t="shared" ca="1" si="66"/>
        <v>0</v>
      </c>
      <c r="BC122" s="359">
        <f t="shared" ca="1" si="67"/>
        <v>0</v>
      </c>
      <c r="BD122" s="359">
        <f t="shared" ca="1" si="68"/>
        <v>0</v>
      </c>
      <c r="BE122" s="359">
        <f t="shared" ca="1" si="69"/>
        <v>0</v>
      </c>
      <c r="BF122" s="359">
        <f t="shared" ca="1" si="70"/>
        <v>0</v>
      </c>
      <c r="BG122" s="359">
        <f t="shared" ca="1" si="71"/>
        <v>0</v>
      </c>
      <c r="BH122" s="359">
        <f t="shared" ca="1" si="72"/>
        <v>0</v>
      </c>
      <c r="BI122" s="359">
        <f t="shared" ca="1" si="73"/>
        <v>0</v>
      </c>
      <c r="BJ122" s="359">
        <f t="shared" ca="1" si="74"/>
        <v>0</v>
      </c>
      <c r="BK122" s="359">
        <f t="shared" ca="1" si="75"/>
        <v>0</v>
      </c>
      <c r="BL122" s="359">
        <f t="shared" ca="1" si="76"/>
        <v>0</v>
      </c>
      <c r="BM122" s="359">
        <f t="shared" ca="1" si="77"/>
        <v>0</v>
      </c>
      <c r="BN122" s="359">
        <f t="shared" ca="1" si="78"/>
        <v>0</v>
      </c>
      <c r="BO122" s="359">
        <f t="shared" ca="1" si="79"/>
        <v>0</v>
      </c>
      <c r="BP122" s="358">
        <f t="shared" ca="1" si="80"/>
        <v>0</v>
      </c>
      <c r="BQ122" s="206"/>
    </row>
    <row r="123" spans="1:70" ht="20.100000000000001" customHeight="1" x14ac:dyDescent="0.2">
      <c r="A123" s="354">
        <f ca="1">INDEX(MC_Dispositivo!B:E,MATCH('Quantitativo_MG-262'!C123,MC_Dispositivo!B:B,0),2)</f>
        <v>101632</v>
      </c>
      <c r="B123" s="354" t="str">
        <f ca="1">INDEX([10]TPU!$B:$B,MATCH($A123,[10]TPU!$A:$A,0))</f>
        <v>SINAPI</v>
      </c>
      <c r="C123" s="354" t="s">
        <v>199</v>
      </c>
      <c r="D123" s="355" t="str">
        <f ca="1">INDEX(MC_Dispositivo!B:E,MATCH('Quantitativo_MG-262'!C123,MC_Dispositivo!B:B,0),3)</f>
        <v>relé fotoelétrico para comando de iluminação externa 1000 w - fornecimento e instalação. af_08/2020</v>
      </c>
      <c r="E123" s="354" t="str">
        <f ca="1">INDEX(MC_Dispositivo!B:E,MATCH('Quantitativo_MG-262'!C123,MC_Dispositivo!B:B,0),4)</f>
        <v>un</v>
      </c>
      <c r="F123" s="356" cm="1">
        <f t="array" aca="1" ref="F123" ca="1">IF($BS$1="Todos",SUM(IF(($BS$1="todos")*(MC_Dispositivo!$B$54:$B$212=$C123),MC_Dispositivo!$F$54:$BE$212)),SUM(IF((MC_Dispositivo!$F$36:$BE$36=$BS$1)*(MC_Dispositivo!$B$54:$B$212=$C123),MC_Dispositivo!$F$54:$BE$212)))</f>
        <v>0</v>
      </c>
      <c r="G123" s="357" cm="1">
        <f t="array" aca="1" ref="G123" ca="1">SUM(IF((MC_Dispositivo!$B$53:$B$189=$C123)*(MC_Dispositivo!$F$36:$BE$36=$BS$1)*(MC_Dispositivo!$F$43:$BE$43=G$1),MC_Dispositivo!$F$53:$BE$189))</f>
        <v>0</v>
      </c>
      <c r="H123" s="357" cm="1">
        <f t="array" aca="1" ref="H123" ca="1">SUM(IF((MC_Dispositivo!$B$53:$B$189=$C123)*(MC_Dispositivo!$F$36:$BE$36=$BS$1)*(MC_Dispositivo!$F$43:$BE$43=H$1),MC_Dispositivo!$F$53:$BE$189))</f>
        <v>0</v>
      </c>
      <c r="I123" s="357" cm="1">
        <f t="array" aca="1" ref="I123" ca="1">SUM(IF((MC_Dispositivo!$B$53:$B$189=$C123)*(MC_Dispositivo!$F$36:$BE$36=$BS$1)*(MC_Dispositivo!$F$43:$BE$43=I$1),MC_Dispositivo!$F$53:$BE$189))</f>
        <v>0</v>
      </c>
      <c r="J123" s="357" cm="1">
        <f t="array" aca="1" ref="J123" ca="1">SUM(IF((MC_Dispositivo!$B$53:$B$189=$C123)*(MC_Dispositivo!$F$36:$BE$36=$BS$1)*(MC_Dispositivo!$F$43:$BE$43=J$1),MC_Dispositivo!$F$53:$BE$189))</f>
        <v>0</v>
      </c>
      <c r="K123" s="357" cm="1">
        <f t="array" aca="1" ref="K123" ca="1">SUM(IF((MC_Dispositivo!$B$53:$B$189=$C123)*(MC_Dispositivo!$F$36:$BE$36=$BS$1)*(MC_Dispositivo!$F$43:$BE$43=K$1),MC_Dispositivo!$F$53:$BE$189))</f>
        <v>0</v>
      </c>
      <c r="L123" s="357" cm="1">
        <f t="array" aca="1" ref="L123" ca="1">SUM(IF((MC_Dispositivo!$B$53:$B$189=$C123)*(MC_Dispositivo!$F$36:$BE$36=$BS$1)*(MC_Dispositivo!$F$43:$BE$43=L$1),MC_Dispositivo!$F$53:$BE$189))</f>
        <v>0</v>
      </c>
      <c r="M123" s="357" cm="1">
        <f t="array" aca="1" ref="M123" ca="1">SUM(IF((MC_Dispositivo!$B$53:$B$189=$C123)*(MC_Dispositivo!$F$36:$BE$36=$BS$1)*(MC_Dispositivo!$F$43:$BE$43=M$1),MC_Dispositivo!$F$53:$BE$189))</f>
        <v>0</v>
      </c>
      <c r="N123" s="357" cm="1">
        <f t="array" aca="1" ref="N123" ca="1">SUM(IF((MC_Dispositivo!$B$53:$B$189=$C123)*(MC_Dispositivo!$F$36:$BE$36=$BS$1)*(MC_Dispositivo!$F$43:$BE$43=N$1),MC_Dispositivo!$F$53:$BE$189))</f>
        <v>0</v>
      </c>
      <c r="O123" s="357" cm="1">
        <f t="array" aca="1" ref="O123" ca="1">SUM(IF((MC_Dispositivo!$B$53:$B$189=$C123)*(MC_Dispositivo!$F$36:$BE$36=$BS$1)*(MC_Dispositivo!$F$43:$BE$43=O$1),MC_Dispositivo!$F$53:$BE$189))</f>
        <v>0</v>
      </c>
      <c r="P123" s="357" cm="1">
        <f t="array" aca="1" ref="P123" ca="1">SUM(IF((MC_Dispositivo!$B$53:$B$189=$C123)*(MC_Dispositivo!$F$36:$BE$36=$BS$1)*(MC_Dispositivo!$F$43:$BE$43=P$1),MC_Dispositivo!$F$53:$BE$189))</f>
        <v>0</v>
      </c>
      <c r="Q123" s="357" cm="1">
        <f t="array" aca="1" ref="Q123" ca="1">SUM(IF((MC_Dispositivo!$B$53:$B$189=$C123)*(MC_Dispositivo!$F$36:$BE$36=$BS$1)*(MC_Dispositivo!$F$43:$BE$43=Q$1),MC_Dispositivo!$F$53:$BE$189))</f>
        <v>0</v>
      </c>
      <c r="R123" s="357" cm="1">
        <f t="array" aca="1" ref="R123" ca="1">SUM(IF((MC_Dispositivo!$B$53:$B$189=$C123)*(MC_Dispositivo!$F$36:$BE$36=$BS$1)*(MC_Dispositivo!$F$43:$BE$43=R$1),MC_Dispositivo!$F$53:$BE$189))</f>
        <v>0</v>
      </c>
      <c r="S123" s="357" cm="1">
        <f t="array" aca="1" ref="S123" ca="1">SUM(IF((MC_Dispositivo!$B$53:$B$189=$C123)*(MC_Dispositivo!$F$36:$BE$36=$BS$1)*(MC_Dispositivo!$F$43:$BE$43=S$1),MC_Dispositivo!$F$53:$BE$189))</f>
        <v>0</v>
      </c>
      <c r="T123" s="357" cm="1">
        <f t="array" aca="1" ref="T123" ca="1">SUM(IF((MC_Dispositivo!$B$53:$B$189=$C123)*(MC_Dispositivo!$F$36:$BE$36=$BS$1)*(MC_Dispositivo!$F$43:$BE$43=T$1),MC_Dispositivo!$F$53:$BE$189))</f>
        <v>0</v>
      </c>
      <c r="U123" s="357" cm="1">
        <f t="array" aca="1" ref="U123" ca="1">SUM(IF((MC_Dispositivo!$B$53:$B$189=$C123)*(MC_Dispositivo!$F$36:$BE$36=$BS$1)*(MC_Dispositivo!$F$43:$BE$43=U$1),MC_Dispositivo!$F$53:$BE$189))</f>
        <v>0</v>
      </c>
      <c r="V123" s="357" cm="1">
        <f t="array" aca="1" ref="V123" ca="1">SUM(IF((MC_Dispositivo!$B$53:$B$189=$C123)*(MC_Dispositivo!$F$36:$BE$36=$BS$1)*(MC_Dispositivo!$F$43:$BE$43=V$1),MC_Dispositivo!$F$53:$BE$189))</f>
        <v>0</v>
      </c>
      <c r="W123" s="357" cm="1">
        <f t="array" aca="1" ref="W123" ca="1">SUM(IF((MC_Dispositivo!$B$53:$B$189=$C123)*(MC_Dispositivo!$F$36:$BE$36=$BS$1)*(MC_Dispositivo!$F$43:$BE$43=W$1),MC_Dispositivo!$F$53:$BE$189))</f>
        <v>0</v>
      </c>
      <c r="X123" s="357" cm="1">
        <f t="array" aca="1" ref="X123" ca="1">SUM(IF((MC_Dispositivo!$B$53:$B$189=$C123)*(MC_Dispositivo!$F$36:$BE$36=$BS$1)*(MC_Dispositivo!$F$43:$BE$43=X$1),MC_Dispositivo!$F$53:$BE$189))</f>
        <v>0</v>
      </c>
      <c r="Y123" s="357" cm="1">
        <f t="array" aca="1" ref="Y123" ca="1">SUM(IF((MC_Dispositivo!$B$53:$B$189=$C123)*(MC_Dispositivo!$F$36:$BE$36=$BS$1)*(MC_Dispositivo!$F$43:$BE$43=Y$1),MC_Dispositivo!$F$53:$BE$189))</f>
        <v>0</v>
      </c>
      <c r="Z123" s="357" cm="1">
        <f t="array" aca="1" ref="Z123" ca="1">SUM(IF((MC_Dispositivo!$B$53:$B$189=$C123)*(MC_Dispositivo!$F$36:$BE$36=$BS$1)*(MC_Dispositivo!$F$43:$BE$43=Z$1),MC_Dispositivo!$F$53:$BE$189))</f>
        <v>0</v>
      </c>
      <c r="AA123" s="357" cm="1">
        <f t="array" aca="1" ref="AA123" ca="1">SUM(IF((MC_Dispositivo!$B$53:$B$189=$C123)*(MC_Dispositivo!$F$36:$BE$36=$BS$1)*(MC_Dispositivo!$F$43:$BE$43=AA$1),MC_Dispositivo!$F$53:$BE$189))</f>
        <v>0</v>
      </c>
      <c r="AB123" s="357" cm="1">
        <f t="array" aca="1" ref="AB123" ca="1">SUM(IF((MC_Dispositivo!$B$53:$B$189=$C123)*(MC_Dispositivo!$F$36:$BE$36=$BS$1)*(MC_Dispositivo!$F$43:$BE$43=AB$1),MC_Dispositivo!$F$53:$BE$189))</f>
        <v>0</v>
      </c>
      <c r="AC123" s="357" cm="1">
        <f t="array" aca="1" ref="AC123" ca="1">SUM(IF((MC_Dispositivo!$B$53:$B$189=$C123)*(MC_Dispositivo!$F$36:$BE$36=$BS$1)*(MC_Dispositivo!$F$43:$BE$43=AC$1),MC_Dispositivo!$F$53:$BE$189))</f>
        <v>0</v>
      </c>
      <c r="AD123" s="357" cm="1">
        <f t="array" aca="1" ref="AD123" ca="1">SUM(IF((MC_Dispositivo!$B$53:$B$189=$C123)*(MC_Dispositivo!$F$36:$BE$36=$BS$1)*(MC_Dispositivo!$F$43:$BE$43=AD$1),MC_Dispositivo!$F$53:$BE$189))</f>
        <v>0</v>
      </c>
      <c r="AE123" s="357" cm="1">
        <f t="array" aca="1" ref="AE123" ca="1">SUM(IF((MC_Dispositivo!$B$53:$B$189=$C123)*(MC_Dispositivo!$F$36:$BE$36=$BS$1)*(MC_Dispositivo!$F$43:$BE$43=AE$1),MC_Dispositivo!$F$53:$BE$189))</f>
        <v>0</v>
      </c>
      <c r="AF123" s="357" cm="1">
        <f t="array" aca="1" ref="AF123" ca="1">SUM(IF((MC_Dispositivo!$B$53:$B$189=$C123)*(MC_Dispositivo!$F$36:$BE$36=$BS$1)*(MC_Dispositivo!$F$43:$BE$43=AF$1),MC_Dispositivo!$F$53:$BE$189))</f>
        <v>0</v>
      </c>
      <c r="AG123" s="357" cm="1">
        <f t="array" aca="1" ref="AG123" ca="1">SUM(IF((MC_Dispositivo!$B$53:$B$189=$C123)*(MC_Dispositivo!$F$36:$BE$36=$BS$1)*(MC_Dispositivo!$F$43:$BE$43=AG$1),MC_Dispositivo!$F$53:$BE$189))</f>
        <v>0</v>
      </c>
      <c r="AH123" s="357" cm="1">
        <f t="array" aca="1" ref="AH123" ca="1">SUM(IF((MC_Dispositivo!$B$53:$B$189=$C123)*(MC_Dispositivo!$F$36:$BE$36=$BS$1)*(MC_Dispositivo!$F$43:$BE$43=AH$1),MC_Dispositivo!$F$53:$BE$189))</f>
        <v>0</v>
      </c>
      <c r="AI123" s="357" cm="1">
        <f t="array" aca="1" ref="AI123" ca="1">SUM(IF((MC_Dispositivo!$B$53:$B$189=$C123)*(MC_Dispositivo!$F$36:$BE$36=$BS$1)*(MC_Dispositivo!$F$43:$BE$43=AI$1),MC_Dispositivo!$F$53:$BE$189))</f>
        <v>0</v>
      </c>
      <c r="AJ123" s="357" cm="1">
        <f t="array" aca="1" ref="AJ123" ca="1">SUM(IF((MC_Dispositivo!$B$53:$B$189=$C123)*(MC_Dispositivo!$F$36:$BE$36=$BS$1)*(MC_Dispositivo!$F$43:$BE$43=AJ$1),MC_Dispositivo!$F$53:$BE$189))</f>
        <v>0</v>
      </c>
      <c r="AK123" s="358">
        <f ca="1">IF(A123="","",INDEX([10]TPU!$G:$G,MATCH($A123,[10]TPU!$A:$A,0)))</f>
        <v>47.11</v>
      </c>
      <c r="AL123" s="359">
        <f t="shared" ca="1" si="50"/>
        <v>0</v>
      </c>
      <c r="AM123" s="359">
        <f t="shared" ca="1" si="51"/>
        <v>0</v>
      </c>
      <c r="AN123" s="359">
        <f t="shared" ca="1" si="52"/>
        <v>0</v>
      </c>
      <c r="AO123" s="359">
        <f t="shared" ca="1" si="53"/>
        <v>0</v>
      </c>
      <c r="AP123" s="359">
        <f t="shared" ca="1" si="54"/>
        <v>0</v>
      </c>
      <c r="AQ123" s="359">
        <f t="shared" ca="1" si="55"/>
        <v>0</v>
      </c>
      <c r="AR123" s="359">
        <f t="shared" ca="1" si="56"/>
        <v>0</v>
      </c>
      <c r="AS123" s="359">
        <f t="shared" ca="1" si="57"/>
        <v>0</v>
      </c>
      <c r="AT123" s="359">
        <f t="shared" ca="1" si="58"/>
        <v>0</v>
      </c>
      <c r="AU123" s="359">
        <f t="shared" ca="1" si="59"/>
        <v>0</v>
      </c>
      <c r="AV123" s="359">
        <f t="shared" ca="1" si="60"/>
        <v>0</v>
      </c>
      <c r="AW123" s="359">
        <f t="shared" ca="1" si="61"/>
        <v>0</v>
      </c>
      <c r="AX123" s="359">
        <f t="shared" ca="1" si="62"/>
        <v>0</v>
      </c>
      <c r="AY123" s="359">
        <f t="shared" ca="1" si="63"/>
        <v>0</v>
      </c>
      <c r="AZ123" s="359">
        <f t="shared" ca="1" si="64"/>
        <v>0</v>
      </c>
      <c r="BA123" s="359">
        <f t="shared" ca="1" si="65"/>
        <v>0</v>
      </c>
      <c r="BB123" s="359">
        <f t="shared" ca="1" si="66"/>
        <v>0</v>
      </c>
      <c r="BC123" s="359">
        <f t="shared" ca="1" si="67"/>
        <v>0</v>
      </c>
      <c r="BD123" s="359">
        <f t="shared" ca="1" si="68"/>
        <v>0</v>
      </c>
      <c r="BE123" s="359">
        <f t="shared" ca="1" si="69"/>
        <v>0</v>
      </c>
      <c r="BF123" s="359">
        <f t="shared" ca="1" si="70"/>
        <v>0</v>
      </c>
      <c r="BG123" s="359">
        <f t="shared" ca="1" si="71"/>
        <v>0</v>
      </c>
      <c r="BH123" s="359">
        <f t="shared" ca="1" si="72"/>
        <v>0</v>
      </c>
      <c r="BI123" s="359">
        <f t="shared" ca="1" si="73"/>
        <v>0</v>
      </c>
      <c r="BJ123" s="359">
        <f t="shared" ca="1" si="74"/>
        <v>0</v>
      </c>
      <c r="BK123" s="359">
        <f t="shared" ca="1" si="75"/>
        <v>0</v>
      </c>
      <c r="BL123" s="359">
        <f t="shared" ca="1" si="76"/>
        <v>0</v>
      </c>
      <c r="BM123" s="359">
        <f t="shared" ca="1" si="77"/>
        <v>0</v>
      </c>
      <c r="BN123" s="359">
        <f t="shared" ca="1" si="78"/>
        <v>0</v>
      </c>
      <c r="BO123" s="359">
        <f t="shared" ca="1" si="79"/>
        <v>0</v>
      </c>
      <c r="BP123" s="358">
        <f t="shared" ca="1" si="80"/>
        <v>0</v>
      </c>
      <c r="BQ123" s="206"/>
    </row>
    <row r="124" spans="1:70" ht="20.100000000000001" customHeight="1" x14ac:dyDescent="0.2">
      <c r="A124" s="354">
        <f ca="1">INDEX(MC_Dispositivo!B:E,MATCH('Quantitativo_MG-262'!C124,MC_Dispositivo!B:B,0),2)</f>
        <v>1579</v>
      </c>
      <c r="B124" s="354" t="str">
        <f ca="1">INDEX([10]TPU!$B:$B,MATCH($A124,[10]TPU!$A:$A,0))</f>
        <v>SINAPI</v>
      </c>
      <c r="C124" s="354" t="s">
        <v>200</v>
      </c>
      <c r="D124" s="355" t="str">
        <f ca="1">INDEX(MC_Dispositivo!B:E,MATCH('Quantitativo_MG-262'!C124,MC_Dispositivo!B:B,0),3)</f>
        <v xml:space="preserve">terminal a compressao em cobre estanhado para cabo 70 mm2, 1 furo e 1 compressao, para parafuso de fixacao m10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4" s="354" t="str">
        <f ca="1">INDEX(MC_Dispositivo!B:E,MATCH('Quantitativo_MG-262'!C124,MC_Dispositivo!B:B,0),4)</f>
        <v xml:space="preserve">un    </v>
      </c>
      <c r="F124" s="356" cm="1">
        <f t="array" aca="1" ref="F124" ca="1">IF($BS$1="Todos",SUM(IF(($BS$1="todos")*(MC_Dispositivo!$B$54:$B$212=$C124),MC_Dispositivo!$F$54:$BE$212)),SUM(IF((MC_Dispositivo!$F$36:$BE$36=$BS$1)*(MC_Dispositivo!$B$54:$B$212=$C124),MC_Dispositivo!$F$54:$BE$212)))</f>
        <v>0</v>
      </c>
      <c r="G124" s="357" cm="1">
        <f t="array" aca="1" ref="G124" ca="1">SUM(IF((MC_Dispositivo!$B$53:$B$189=$C124)*(MC_Dispositivo!$F$36:$BE$36=$BS$1)*(MC_Dispositivo!$F$43:$BE$43=G$1),MC_Dispositivo!$F$53:$BE$189))</f>
        <v>0</v>
      </c>
      <c r="H124" s="357" cm="1">
        <f t="array" aca="1" ref="H124" ca="1">SUM(IF((MC_Dispositivo!$B$53:$B$189=$C124)*(MC_Dispositivo!$F$36:$BE$36=$BS$1)*(MC_Dispositivo!$F$43:$BE$43=H$1),MC_Dispositivo!$F$53:$BE$189))</f>
        <v>0</v>
      </c>
      <c r="I124" s="357" cm="1">
        <f t="array" aca="1" ref="I124" ca="1">SUM(IF((MC_Dispositivo!$B$53:$B$189=$C124)*(MC_Dispositivo!$F$36:$BE$36=$BS$1)*(MC_Dispositivo!$F$43:$BE$43=I$1),MC_Dispositivo!$F$53:$BE$189))</f>
        <v>0</v>
      </c>
      <c r="J124" s="357" cm="1">
        <f t="array" aca="1" ref="J124" ca="1">SUM(IF((MC_Dispositivo!$B$53:$B$189=$C124)*(MC_Dispositivo!$F$36:$BE$36=$BS$1)*(MC_Dispositivo!$F$43:$BE$43=J$1),MC_Dispositivo!$F$53:$BE$189))</f>
        <v>0</v>
      </c>
      <c r="K124" s="357" cm="1">
        <f t="array" aca="1" ref="K124" ca="1">SUM(IF((MC_Dispositivo!$B$53:$B$189=$C124)*(MC_Dispositivo!$F$36:$BE$36=$BS$1)*(MC_Dispositivo!$F$43:$BE$43=K$1),MC_Dispositivo!$F$53:$BE$189))</f>
        <v>0</v>
      </c>
      <c r="L124" s="357" cm="1">
        <f t="array" aca="1" ref="L124" ca="1">SUM(IF((MC_Dispositivo!$B$53:$B$189=$C124)*(MC_Dispositivo!$F$36:$BE$36=$BS$1)*(MC_Dispositivo!$F$43:$BE$43=L$1),MC_Dispositivo!$F$53:$BE$189))</f>
        <v>0</v>
      </c>
      <c r="M124" s="357" cm="1">
        <f t="array" aca="1" ref="M124" ca="1">SUM(IF((MC_Dispositivo!$B$53:$B$189=$C124)*(MC_Dispositivo!$F$36:$BE$36=$BS$1)*(MC_Dispositivo!$F$43:$BE$43=M$1),MC_Dispositivo!$F$53:$BE$189))</f>
        <v>0</v>
      </c>
      <c r="N124" s="357" cm="1">
        <f t="array" aca="1" ref="N124" ca="1">SUM(IF((MC_Dispositivo!$B$53:$B$189=$C124)*(MC_Dispositivo!$F$36:$BE$36=$BS$1)*(MC_Dispositivo!$F$43:$BE$43=N$1),MC_Dispositivo!$F$53:$BE$189))</f>
        <v>0</v>
      </c>
      <c r="O124" s="357" cm="1">
        <f t="array" aca="1" ref="O124" ca="1">SUM(IF((MC_Dispositivo!$B$53:$B$189=$C124)*(MC_Dispositivo!$F$36:$BE$36=$BS$1)*(MC_Dispositivo!$F$43:$BE$43=O$1),MC_Dispositivo!$F$53:$BE$189))</f>
        <v>0</v>
      </c>
      <c r="P124" s="357" cm="1">
        <f t="array" aca="1" ref="P124" ca="1">SUM(IF((MC_Dispositivo!$B$53:$B$189=$C124)*(MC_Dispositivo!$F$36:$BE$36=$BS$1)*(MC_Dispositivo!$F$43:$BE$43=P$1),MC_Dispositivo!$F$53:$BE$189))</f>
        <v>0</v>
      </c>
      <c r="Q124" s="357" cm="1">
        <f t="array" aca="1" ref="Q124" ca="1">SUM(IF((MC_Dispositivo!$B$53:$B$189=$C124)*(MC_Dispositivo!$F$36:$BE$36=$BS$1)*(MC_Dispositivo!$F$43:$BE$43=Q$1),MC_Dispositivo!$F$53:$BE$189))</f>
        <v>0</v>
      </c>
      <c r="R124" s="357" cm="1">
        <f t="array" aca="1" ref="R124" ca="1">SUM(IF((MC_Dispositivo!$B$53:$B$189=$C124)*(MC_Dispositivo!$F$36:$BE$36=$BS$1)*(MC_Dispositivo!$F$43:$BE$43=R$1),MC_Dispositivo!$F$53:$BE$189))</f>
        <v>0</v>
      </c>
      <c r="S124" s="357" cm="1">
        <f t="array" aca="1" ref="S124" ca="1">SUM(IF((MC_Dispositivo!$B$53:$B$189=$C124)*(MC_Dispositivo!$F$36:$BE$36=$BS$1)*(MC_Dispositivo!$F$43:$BE$43=S$1),MC_Dispositivo!$F$53:$BE$189))</f>
        <v>0</v>
      </c>
      <c r="T124" s="357" cm="1">
        <f t="array" aca="1" ref="T124" ca="1">SUM(IF((MC_Dispositivo!$B$53:$B$189=$C124)*(MC_Dispositivo!$F$36:$BE$36=$BS$1)*(MC_Dispositivo!$F$43:$BE$43=T$1),MC_Dispositivo!$F$53:$BE$189))</f>
        <v>0</v>
      </c>
      <c r="U124" s="357" cm="1">
        <f t="array" aca="1" ref="U124" ca="1">SUM(IF((MC_Dispositivo!$B$53:$B$189=$C124)*(MC_Dispositivo!$F$36:$BE$36=$BS$1)*(MC_Dispositivo!$F$43:$BE$43=U$1),MC_Dispositivo!$F$53:$BE$189))</f>
        <v>0</v>
      </c>
      <c r="V124" s="357" cm="1">
        <f t="array" aca="1" ref="V124" ca="1">SUM(IF((MC_Dispositivo!$B$53:$B$189=$C124)*(MC_Dispositivo!$F$36:$BE$36=$BS$1)*(MC_Dispositivo!$F$43:$BE$43=V$1),MC_Dispositivo!$F$53:$BE$189))</f>
        <v>0</v>
      </c>
      <c r="W124" s="357" cm="1">
        <f t="array" aca="1" ref="W124" ca="1">SUM(IF((MC_Dispositivo!$B$53:$B$189=$C124)*(MC_Dispositivo!$F$36:$BE$36=$BS$1)*(MC_Dispositivo!$F$43:$BE$43=W$1),MC_Dispositivo!$F$53:$BE$189))</f>
        <v>0</v>
      </c>
      <c r="X124" s="357" cm="1">
        <f t="array" aca="1" ref="X124" ca="1">SUM(IF((MC_Dispositivo!$B$53:$B$189=$C124)*(MC_Dispositivo!$F$36:$BE$36=$BS$1)*(MC_Dispositivo!$F$43:$BE$43=X$1),MC_Dispositivo!$F$53:$BE$189))</f>
        <v>0</v>
      </c>
      <c r="Y124" s="357" cm="1">
        <f t="array" aca="1" ref="Y124" ca="1">SUM(IF((MC_Dispositivo!$B$53:$B$189=$C124)*(MC_Dispositivo!$F$36:$BE$36=$BS$1)*(MC_Dispositivo!$F$43:$BE$43=Y$1),MC_Dispositivo!$F$53:$BE$189))</f>
        <v>0</v>
      </c>
      <c r="Z124" s="357" cm="1">
        <f t="array" aca="1" ref="Z124" ca="1">SUM(IF((MC_Dispositivo!$B$53:$B$189=$C124)*(MC_Dispositivo!$F$36:$BE$36=$BS$1)*(MC_Dispositivo!$F$43:$BE$43=Z$1),MC_Dispositivo!$F$53:$BE$189))</f>
        <v>0</v>
      </c>
      <c r="AA124" s="357" cm="1">
        <f t="array" aca="1" ref="AA124" ca="1">SUM(IF((MC_Dispositivo!$B$53:$B$189=$C124)*(MC_Dispositivo!$F$36:$BE$36=$BS$1)*(MC_Dispositivo!$F$43:$BE$43=AA$1),MC_Dispositivo!$F$53:$BE$189))</f>
        <v>0</v>
      </c>
      <c r="AB124" s="357" cm="1">
        <f t="array" aca="1" ref="AB124" ca="1">SUM(IF((MC_Dispositivo!$B$53:$B$189=$C124)*(MC_Dispositivo!$F$36:$BE$36=$BS$1)*(MC_Dispositivo!$F$43:$BE$43=AB$1),MC_Dispositivo!$F$53:$BE$189))</f>
        <v>0</v>
      </c>
      <c r="AC124" s="357" cm="1">
        <f t="array" aca="1" ref="AC124" ca="1">SUM(IF((MC_Dispositivo!$B$53:$B$189=$C124)*(MC_Dispositivo!$F$36:$BE$36=$BS$1)*(MC_Dispositivo!$F$43:$BE$43=AC$1),MC_Dispositivo!$F$53:$BE$189))</f>
        <v>0</v>
      </c>
      <c r="AD124" s="357" cm="1">
        <f t="array" aca="1" ref="AD124" ca="1">SUM(IF((MC_Dispositivo!$B$53:$B$189=$C124)*(MC_Dispositivo!$F$36:$BE$36=$BS$1)*(MC_Dispositivo!$F$43:$BE$43=AD$1),MC_Dispositivo!$F$53:$BE$189))</f>
        <v>0</v>
      </c>
      <c r="AE124" s="357" cm="1">
        <f t="array" aca="1" ref="AE124" ca="1">SUM(IF((MC_Dispositivo!$B$53:$B$189=$C124)*(MC_Dispositivo!$F$36:$BE$36=$BS$1)*(MC_Dispositivo!$F$43:$BE$43=AE$1),MC_Dispositivo!$F$53:$BE$189))</f>
        <v>0</v>
      </c>
      <c r="AF124" s="357" cm="1">
        <f t="array" aca="1" ref="AF124" ca="1">SUM(IF((MC_Dispositivo!$B$53:$B$189=$C124)*(MC_Dispositivo!$F$36:$BE$36=$BS$1)*(MC_Dispositivo!$F$43:$BE$43=AF$1),MC_Dispositivo!$F$53:$BE$189))</f>
        <v>0</v>
      </c>
      <c r="AG124" s="357" cm="1">
        <f t="array" aca="1" ref="AG124" ca="1">SUM(IF((MC_Dispositivo!$B$53:$B$189=$C124)*(MC_Dispositivo!$F$36:$BE$36=$BS$1)*(MC_Dispositivo!$F$43:$BE$43=AG$1),MC_Dispositivo!$F$53:$BE$189))</f>
        <v>0</v>
      </c>
      <c r="AH124" s="357" cm="1">
        <f t="array" aca="1" ref="AH124" ca="1">SUM(IF((MC_Dispositivo!$B$53:$B$189=$C124)*(MC_Dispositivo!$F$36:$BE$36=$BS$1)*(MC_Dispositivo!$F$43:$BE$43=AH$1),MC_Dispositivo!$F$53:$BE$189))</f>
        <v>0</v>
      </c>
      <c r="AI124" s="357" cm="1">
        <f t="array" aca="1" ref="AI124" ca="1">SUM(IF((MC_Dispositivo!$B$53:$B$189=$C124)*(MC_Dispositivo!$F$36:$BE$36=$BS$1)*(MC_Dispositivo!$F$43:$BE$43=AI$1),MC_Dispositivo!$F$53:$BE$189))</f>
        <v>0</v>
      </c>
      <c r="AJ124" s="357" cm="1">
        <f t="array" aca="1" ref="AJ124" ca="1">SUM(IF((MC_Dispositivo!$B$53:$B$189=$C124)*(MC_Dispositivo!$F$36:$BE$36=$BS$1)*(MC_Dispositivo!$F$43:$BE$43=AJ$1),MC_Dispositivo!$F$53:$BE$189))</f>
        <v>0</v>
      </c>
      <c r="AK124" s="358">
        <f ca="1">IF(A124="","",INDEX([10]TPU!$G:$G,MATCH($A124,[10]TPU!$A:$A,0)))</f>
        <v>12.03</v>
      </c>
      <c r="AL124" s="359">
        <f t="shared" ca="1" si="50"/>
        <v>0</v>
      </c>
      <c r="AM124" s="359">
        <f t="shared" ca="1" si="51"/>
        <v>0</v>
      </c>
      <c r="AN124" s="359">
        <f t="shared" ca="1" si="52"/>
        <v>0</v>
      </c>
      <c r="AO124" s="359">
        <f t="shared" ca="1" si="53"/>
        <v>0</v>
      </c>
      <c r="AP124" s="359">
        <f t="shared" ca="1" si="54"/>
        <v>0</v>
      </c>
      <c r="AQ124" s="359">
        <f t="shared" ca="1" si="55"/>
        <v>0</v>
      </c>
      <c r="AR124" s="359">
        <f t="shared" ca="1" si="56"/>
        <v>0</v>
      </c>
      <c r="AS124" s="359">
        <f t="shared" ca="1" si="57"/>
        <v>0</v>
      </c>
      <c r="AT124" s="359">
        <f t="shared" ca="1" si="58"/>
        <v>0</v>
      </c>
      <c r="AU124" s="359">
        <f t="shared" ca="1" si="59"/>
        <v>0</v>
      </c>
      <c r="AV124" s="359">
        <f t="shared" ca="1" si="60"/>
        <v>0</v>
      </c>
      <c r="AW124" s="359">
        <f t="shared" ca="1" si="61"/>
        <v>0</v>
      </c>
      <c r="AX124" s="359">
        <f t="shared" ca="1" si="62"/>
        <v>0</v>
      </c>
      <c r="AY124" s="359">
        <f t="shared" ca="1" si="63"/>
        <v>0</v>
      </c>
      <c r="AZ124" s="359">
        <f t="shared" ca="1" si="64"/>
        <v>0</v>
      </c>
      <c r="BA124" s="359">
        <f t="shared" ca="1" si="65"/>
        <v>0</v>
      </c>
      <c r="BB124" s="359">
        <f t="shared" ca="1" si="66"/>
        <v>0</v>
      </c>
      <c r="BC124" s="359">
        <f t="shared" ca="1" si="67"/>
        <v>0</v>
      </c>
      <c r="BD124" s="359">
        <f t="shared" ca="1" si="68"/>
        <v>0</v>
      </c>
      <c r="BE124" s="359">
        <f t="shared" ca="1" si="69"/>
        <v>0</v>
      </c>
      <c r="BF124" s="359">
        <f t="shared" ca="1" si="70"/>
        <v>0</v>
      </c>
      <c r="BG124" s="359">
        <f t="shared" ca="1" si="71"/>
        <v>0</v>
      </c>
      <c r="BH124" s="359">
        <f t="shared" ca="1" si="72"/>
        <v>0</v>
      </c>
      <c r="BI124" s="359">
        <f t="shared" ca="1" si="73"/>
        <v>0</v>
      </c>
      <c r="BJ124" s="359">
        <f t="shared" ca="1" si="74"/>
        <v>0</v>
      </c>
      <c r="BK124" s="359">
        <f t="shared" ca="1" si="75"/>
        <v>0</v>
      </c>
      <c r="BL124" s="359">
        <f t="shared" ca="1" si="76"/>
        <v>0</v>
      </c>
      <c r="BM124" s="359">
        <f t="shared" ca="1" si="77"/>
        <v>0</v>
      </c>
      <c r="BN124" s="359">
        <f t="shared" ca="1" si="78"/>
        <v>0</v>
      </c>
      <c r="BO124" s="359">
        <f t="shared" ca="1" si="79"/>
        <v>0</v>
      </c>
      <c r="BP124" s="358">
        <f t="shared" ca="1" si="80"/>
        <v>0</v>
      </c>
      <c r="BQ124" s="206"/>
    </row>
    <row r="125" spans="1:70" ht="20.100000000000001" customHeight="1" x14ac:dyDescent="0.2">
      <c r="A125" s="354" t="str">
        <f ca="1">INDEX(MC_Dispositivo!B:E,MATCH('Quantitativo_MG-262'!C125,MC_Dispositivo!B:B,0),2)</f>
        <v>ED-48700</v>
      </c>
      <c r="B125" s="354" t="str">
        <f ca="1">INDEX([10]TPU!$B:$B,MATCH($A125,[10]TPU!$A:$A,0))</f>
        <v>SICOR</v>
      </c>
      <c r="C125" s="354" t="s">
        <v>201</v>
      </c>
      <c r="D125" s="355" t="str">
        <f ca="1">INDEX(MC_Dispositivo!B:E,MATCH('Quantitativo_MG-262'!C125,MC_Dispositivo!B:B,0),3)</f>
        <v>aterramento com haste de cobre, tipo copperweld, diâmetro de  5/8", comprimento de 240cm, exclusive cabo e caixa para aterramento, inclusive grampo para haste e instalação</v>
      </c>
      <c r="E125" s="354" t="str">
        <f ca="1">INDEX(MC_Dispositivo!B:E,MATCH('Quantitativo_MG-262'!C125,MC_Dispositivo!B:B,0),4)</f>
        <v>un</v>
      </c>
      <c r="F125" s="356" cm="1">
        <f t="array" aca="1" ref="F125" ca="1">IF($BS$1="Todos",SUM(IF(($BS$1="todos")*(MC_Dispositivo!$B$54:$B$212=$C125),MC_Dispositivo!$F$54:$BE$212)),SUM(IF((MC_Dispositivo!$F$36:$BE$36=$BS$1)*(MC_Dispositivo!$B$54:$B$212=$C125),MC_Dispositivo!$F$54:$BE$212)))</f>
        <v>0</v>
      </c>
      <c r="G125" s="357" cm="1">
        <f t="array" aca="1" ref="G125" ca="1">SUM(IF((MC_Dispositivo!$B$53:$B$189=$C125)*(MC_Dispositivo!$F$36:$BE$36=$BS$1)*(MC_Dispositivo!$F$43:$BE$43=G$1),MC_Dispositivo!$F$53:$BE$189))</f>
        <v>0</v>
      </c>
      <c r="H125" s="357" cm="1">
        <f t="array" aca="1" ref="H125" ca="1">SUM(IF((MC_Dispositivo!$B$53:$B$189=$C125)*(MC_Dispositivo!$F$36:$BE$36=$BS$1)*(MC_Dispositivo!$F$43:$BE$43=H$1),MC_Dispositivo!$F$53:$BE$189))</f>
        <v>0</v>
      </c>
      <c r="I125" s="357" cm="1">
        <f t="array" aca="1" ref="I125" ca="1">SUM(IF((MC_Dispositivo!$B$53:$B$189=$C125)*(MC_Dispositivo!$F$36:$BE$36=$BS$1)*(MC_Dispositivo!$F$43:$BE$43=I$1),MC_Dispositivo!$F$53:$BE$189))</f>
        <v>0</v>
      </c>
      <c r="J125" s="357" cm="1">
        <f t="array" aca="1" ref="J125" ca="1">SUM(IF((MC_Dispositivo!$B$53:$B$189=$C125)*(MC_Dispositivo!$F$36:$BE$36=$BS$1)*(MC_Dispositivo!$F$43:$BE$43=J$1),MC_Dispositivo!$F$53:$BE$189))</f>
        <v>0</v>
      </c>
      <c r="K125" s="357" cm="1">
        <f t="array" aca="1" ref="K125" ca="1">SUM(IF((MC_Dispositivo!$B$53:$B$189=$C125)*(MC_Dispositivo!$F$36:$BE$36=$BS$1)*(MC_Dispositivo!$F$43:$BE$43=K$1),MC_Dispositivo!$F$53:$BE$189))</f>
        <v>0</v>
      </c>
      <c r="L125" s="357" cm="1">
        <f t="array" aca="1" ref="L125" ca="1">SUM(IF((MC_Dispositivo!$B$53:$B$189=$C125)*(MC_Dispositivo!$F$36:$BE$36=$BS$1)*(MC_Dispositivo!$F$43:$BE$43=L$1),MC_Dispositivo!$F$53:$BE$189))</f>
        <v>0</v>
      </c>
      <c r="M125" s="357" cm="1">
        <f t="array" aca="1" ref="M125" ca="1">SUM(IF((MC_Dispositivo!$B$53:$B$189=$C125)*(MC_Dispositivo!$F$36:$BE$36=$BS$1)*(MC_Dispositivo!$F$43:$BE$43=M$1),MC_Dispositivo!$F$53:$BE$189))</f>
        <v>0</v>
      </c>
      <c r="N125" s="357" cm="1">
        <f t="array" aca="1" ref="N125" ca="1">SUM(IF((MC_Dispositivo!$B$53:$B$189=$C125)*(MC_Dispositivo!$F$36:$BE$36=$BS$1)*(MC_Dispositivo!$F$43:$BE$43=N$1),MC_Dispositivo!$F$53:$BE$189))</f>
        <v>0</v>
      </c>
      <c r="O125" s="357" cm="1">
        <f t="array" aca="1" ref="O125" ca="1">SUM(IF((MC_Dispositivo!$B$53:$B$189=$C125)*(MC_Dispositivo!$F$36:$BE$36=$BS$1)*(MC_Dispositivo!$F$43:$BE$43=O$1),MC_Dispositivo!$F$53:$BE$189))</f>
        <v>0</v>
      </c>
      <c r="P125" s="357" cm="1">
        <f t="array" aca="1" ref="P125" ca="1">SUM(IF((MC_Dispositivo!$B$53:$B$189=$C125)*(MC_Dispositivo!$F$36:$BE$36=$BS$1)*(MC_Dispositivo!$F$43:$BE$43=P$1),MC_Dispositivo!$F$53:$BE$189))</f>
        <v>0</v>
      </c>
      <c r="Q125" s="357" cm="1">
        <f t="array" aca="1" ref="Q125" ca="1">SUM(IF((MC_Dispositivo!$B$53:$B$189=$C125)*(MC_Dispositivo!$F$36:$BE$36=$BS$1)*(MC_Dispositivo!$F$43:$BE$43=Q$1),MC_Dispositivo!$F$53:$BE$189))</f>
        <v>0</v>
      </c>
      <c r="R125" s="357" cm="1">
        <f t="array" aca="1" ref="R125" ca="1">SUM(IF((MC_Dispositivo!$B$53:$B$189=$C125)*(MC_Dispositivo!$F$36:$BE$36=$BS$1)*(MC_Dispositivo!$F$43:$BE$43=R$1),MC_Dispositivo!$F$53:$BE$189))</f>
        <v>0</v>
      </c>
      <c r="S125" s="357" cm="1">
        <f t="array" aca="1" ref="S125" ca="1">SUM(IF((MC_Dispositivo!$B$53:$B$189=$C125)*(MC_Dispositivo!$F$36:$BE$36=$BS$1)*(MC_Dispositivo!$F$43:$BE$43=S$1),MC_Dispositivo!$F$53:$BE$189))</f>
        <v>0</v>
      </c>
      <c r="T125" s="357" cm="1">
        <f t="array" aca="1" ref="T125" ca="1">SUM(IF((MC_Dispositivo!$B$53:$B$189=$C125)*(MC_Dispositivo!$F$36:$BE$36=$BS$1)*(MC_Dispositivo!$F$43:$BE$43=T$1),MC_Dispositivo!$F$53:$BE$189))</f>
        <v>0</v>
      </c>
      <c r="U125" s="357" cm="1">
        <f t="array" aca="1" ref="U125" ca="1">SUM(IF((MC_Dispositivo!$B$53:$B$189=$C125)*(MC_Dispositivo!$F$36:$BE$36=$BS$1)*(MC_Dispositivo!$F$43:$BE$43=U$1),MC_Dispositivo!$F$53:$BE$189))</f>
        <v>0</v>
      </c>
      <c r="V125" s="357" cm="1">
        <f t="array" aca="1" ref="V125" ca="1">SUM(IF((MC_Dispositivo!$B$53:$B$189=$C125)*(MC_Dispositivo!$F$36:$BE$36=$BS$1)*(MC_Dispositivo!$F$43:$BE$43=V$1),MC_Dispositivo!$F$53:$BE$189))</f>
        <v>0</v>
      </c>
      <c r="W125" s="357" cm="1">
        <f t="array" aca="1" ref="W125" ca="1">SUM(IF((MC_Dispositivo!$B$53:$B$189=$C125)*(MC_Dispositivo!$F$36:$BE$36=$BS$1)*(MC_Dispositivo!$F$43:$BE$43=W$1),MC_Dispositivo!$F$53:$BE$189))</f>
        <v>0</v>
      </c>
      <c r="X125" s="357" cm="1">
        <f t="array" aca="1" ref="X125" ca="1">SUM(IF((MC_Dispositivo!$B$53:$B$189=$C125)*(MC_Dispositivo!$F$36:$BE$36=$BS$1)*(MC_Dispositivo!$F$43:$BE$43=X$1),MC_Dispositivo!$F$53:$BE$189))</f>
        <v>0</v>
      </c>
      <c r="Y125" s="357" cm="1">
        <f t="array" aca="1" ref="Y125" ca="1">SUM(IF((MC_Dispositivo!$B$53:$B$189=$C125)*(MC_Dispositivo!$F$36:$BE$36=$BS$1)*(MC_Dispositivo!$F$43:$BE$43=Y$1),MC_Dispositivo!$F$53:$BE$189))</f>
        <v>0</v>
      </c>
      <c r="Z125" s="357" cm="1">
        <f t="array" aca="1" ref="Z125" ca="1">SUM(IF((MC_Dispositivo!$B$53:$B$189=$C125)*(MC_Dispositivo!$F$36:$BE$36=$BS$1)*(MC_Dispositivo!$F$43:$BE$43=Z$1),MC_Dispositivo!$F$53:$BE$189))</f>
        <v>0</v>
      </c>
      <c r="AA125" s="357" cm="1">
        <f t="array" aca="1" ref="AA125" ca="1">SUM(IF((MC_Dispositivo!$B$53:$B$189=$C125)*(MC_Dispositivo!$F$36:$BE$36=$BS$1)*(MC_Dispositivo!$F$43:$BE$43=AA$1),MC_Dispositivo!$F$53:$BE$189))</f>
        <v>0</v>
      </c>
      <c r="AB125" s="357" cm="1">
        <f t="array" aca="1" ref="AB125" ca="1">SUM(IF((MC_Dispositivo!$B$53:$B$189=$C125)*(MC_Dispositivo!$F$36:$BE$36=$BS$1)*(MC_Dispositivo!$F$43:$BE$43=AB$1),MC_Dispositivo!$F$53:$BE$189))</f>
        <v>0</v>
      </c>
      <c r="AC125" s="357" cm="1">
        <f t="array" aca="1" ref="AC125" ca="1">SUM(IF((MC_Dispositivo!$B$53:$B$189=$C125)*(MC_Dispositivo!$F$36:$BE$36=$BS$1)*(MC_Dispositivo!$F$43:$BE$43=AC$1),MC_Dispositivo!$F$53:$BE$189))</f>
        <v>0</v>
      </c>
      <c r="AD125" s="357" cm="1">
        <f t="array" aca="1" ref="AD125" ca="1">SUM(IF((MC_Dispositivo!$B$53:$B$189=$C125)*(MC_Dispositivo!$F$36:$BE$36=$BS$1)*(MC_Dispositivo!$F$43:$BE$43=AD$1),MC_Dispositivo!$F$53:$BE$189))</f>
        <v>0</v>
      </c>
      <c r="AE125" s="357" cm="1">
        <f t="array" aca="1" ref="AE125" ca="1">SUM(IF((MC_Dispositivo!$B$53:$B$189=$C125)*(MC_Dispositivo!$F$36:$BE$36=$BS$1)*(MC_Dispositivo!$F$43:$BE$43=AE$1),MC_Dispositivo!$F$53:$BE$189))</f>
        <v>0</v>
      </c>
      <c r="AF125" s="357" cm="1">
        <f t="array" aca="1" ref="AF125" ca="1">SUM(IF((MC_Dispositivo!$B$53:$B$189=$C125)*(MC_Dispositivo!$F$36:$BE$36=$BS$1)*(MC_Dispositivo!$F$43:$BE$43=AF$1),MC_Dispositivo!$F$53:$BE$189))</f>
        <v>0</v>
      </c>
      <c r="AG125" s="357" cm="1">
        <f t="array" aca="1" ref="AG125" ca="1">SUM(IF((MC_Dispositivo!$B$53:$B$189=$C125)*(MC_Dispositivo!$F$36:$BE$36=$BS$1)*(MC_Dispositivo!$F$43:$BE$43=AG$1),MC_Dispositivo!$F$53:$BE$189))</f>
        <v>0</v>
      </c>
      <c r="AH125" s="357" cm="1">
        <f t="array" aca="1" ref="AH125" ca="1">SUM(IF((MC_Dispositivo!$B$53:$B$189=$C125)*(MC_Dispositivo!$F$36:$BE$36=$BS$1)*(MC_Dispositivo!$F$43:$BE$43=AH$1),MC_Dispositivo!$F$53:$BE$189))</f>
        <v>0</v>
      </c>
      <c r="AI125" s="357" cm="1">
        <f t="array" aca="1" ref="AI125" ca="1">SUM(IF((MC_Dispositivo!$B$53:$B$189=$C125)*(MC_Dispositivo!$F$36:$BE$36=$BS$1)*(MC_Dispositivo!$F$43:$BE$43=AI$1),MC_Dispositivo!$F$53:$BE$189))</f>
        <v>0</v>
      </c>
      <c r="AJ125" s="357" cm="1">
        <f t="array" aca="1" ref="AJ125" ca="1">SUM(IF((MC_Dispositivo!$B$53:$B$189=$C125)*(MC_Dispositivo!$F$36:$BE$36=$BS$1)*(MC_Dispositivo!$F$43:$BE$43=AJ$1),MC_Dispositivo!$F$53:$BE$189))</f>
        <v>0</v>
      </c>
      <c r="AK125" s="358">
        <f ca="1">IF(A125="","",INDEX([10]TPU!$G:$G,MATCH($A125,[10]TPU!$A:$A,0)))</f>
        <v>336.86</v>
      </c>
      <c r="AL125" s="359">
        <f t="shared" ca="1" si="50"/>
        <v>0</v>
      </c>
      <c r="AM125" s="359">
        <f t="shared" ca="1" si="51"/>
        <v>0</v>
      </c>
      <c r="AN125" s="359">
        <f t="shared" ca="1" si="52"/>
        <v>0</v>
      </c>
      <c r="AO125" s="359">
        <f t="shared" ca="1" si="53"/>
        <v>0</v>
      </c>
      <c r="AP125" s="359">
        <f t="shared" ca="1" si="54"/>
        <v>0</v>
      </c>
      <c r="AQ125" s="359">
        <f t="shared" ca="1" si="55"/>
        <v>0</v>
      </c>
      <c r="AR125" s="359">
        <f t="shared" ca="1" si="56"/>
        <v>0</v>
      </c>
      <c r="AS125" s="359">
        <f t="shared" ca="1" si="57"/>
        <v>0</v>
      </c>
      <c r="AT125" s="359">
        <f t="shared" ca="1" si="58"/>
        <v>0</v>
      </c>
      <c r="AU125" s="359">
        <f t="shared" ca="1" si="59"/>
        <v>0</v>
      </c>
      <c r="AV125" s="359">
        <f t="shared" ca="1" si="60"/>
        <v>0</v>
      </c>
      <c r="AW125" s="359">
        <f t="shared" ca="1" si="61"/>
        <v>0</v>
      </c>
      <c r="AX125" s="359">
        <f t="shared" ca="1" si="62"/>
        <v>0</v>
      </c>
      <c r="AY125" s="359">
        <f t="shared" ca="1" si="63"/>
        <v>0</v>
      </c>
      <c r="AZ125" s="359">
        <f t="shared" ca="1" si="64"/>
        <v>0</v>
      </c>
      <c r="BA125" s="359">
        <f t="shared" ca="1" si="65"/>
        <v>0</v>
      </c>
      <c r="BB125" s="359">
        <f t="shared" ca="1" si="66"/>
        <v>0</v>
      </c>
      <c r="BC125" s="359">
        <f t="shared" ca="1" si="67"/>
        <v>0</v>
      </c>
      <c r="BD125" s="359">
        <f t="shared" ca="1" si="68"/>
        <v>0</v>
      </c>
      <c r="BE125" s="359">
        <f t="shared" ca="1" si="69"/>
        <v>0</v>
      </c>
      <c r="BF125" s="359">
        <f t="shared" ca="1" si="70"/>
        <v>0</v>
      </c>
      <c r="BG125" s="359">
        <f t="shared" ca="1" si="71"/>
        <v>0</v>
      </c>
      <c r="BH125" s="359">
        <f t="shared" ca="1" si="72"/>
        <v>0</v>
      </c>
      <c r="BI125" s="359">
        <f t="shared" ca="1" si="73"/>
        <v>0</v>
      </c>
      <c r="BJ125" s="359">
        <f t="shared" ca="1" si="74"/>
        <v>0</v>
      </c>
      <c r="BK125" s="359">
        <f t="shared" ca="1" si="75"/>
        <v>0</v>
      </c>
      <c r="BL125" s="359">
        <f t="shared" ca="1" si="76"/>
        <v>0</v>
      </c>
      <c r="BM125" s="359">
        <f t="shared" ca="1" si="77"/>
        <v>0</v>
      </c>
      <c r="BN125" s="359">
        <f t="shared" ca="1" si="78"/>
        <v>0</v>
      </c>
      <c r="BO125" s="359">
        <f t="shared" ca="1" si="79"/>
        <v>0</v>
      </c>
      <c r="BP125" s="358">
        <f t="shared" ca="1" si="80"/>
        <v>0</v>
      </c>
      <c r="BQ125" s="206"/>
    </row>
    <row r="126" spans="1:70" ht="20.100000000000001" customHeight="1" x14ac:dyDescent="0.2">
      <c r="A126" s="354" t="str">
        <f ca="1">INDEX(MC_Dispositivo!B:E,MATCH('Quantitativo_MG-262'!C126,MC_Dispositivo!B:B,0),2)</f>
        <v>ED-49222</v>
      </c>
      <c r="B126" s="354" t="str">
        <f ca="1">INDEX([10]TPU!$B:$B,MATCH($A126,[10]TPU!$A:$A,0))</f>
        <v>SICOR</v>
      </c>
      <c r="C126" s="354" t="s">
        <v>203</v>
      </c>
      <c r="D126" s="355" t="str">
        <f ca="1">INDEX(MC_Dispositivo!B:E,MATCH('Quantitativo_MG-262'!C126,MC_Dispositivo!B:B,0),3)</f>
        <v>caixa de telefonia/rede/cftv, dimensão (60x60)cm, em chapa de aço galvanizado, tipo de sobrepor, com fecho e acabamento em pintura eletrostática, inclusive instalação</v>
      </c>
      <c r="E126" s="354" t="str">
        <f ca="1">INDEX(MC_Dispositivo!B:E,MATCH('Quantitativo_MG-262'!C126,MC_Dispositivo!B:B,0),4)</f>
        <v>un</v>
      </c>
      <c r="F126" s="356" cm="1">
        <f t="array" aca="1" ref="F126" ca="1">IF($BS$1="Todos",SUM(IF(($BS$1="todos")*(MC_Dispositivo!$B$54:$B$212=$C126),MC_Dispositivo!$F$54:$BE$212)),SUM(IF((MC_Dispositivo!$F$36:$BE$36=$BS$1)*(MC_Dispositivo!$B$54:$B$212=$C126),MC_Dispositivo!$F$54:$BE$212)))</f>
        <v>0</v>
      </c>
      <c r="G126" s="357" cm="1">
        <f t="array" aca="1" ref="G126" ca="1">SUM(IF((MC_Dispositivo!$B$53:$B$189=$C126)*(MC_Dispositivo!$F$36:$BE$36=$BS$1)*(MC_Dispositivo!$F$43:$BE$43=G$1),MC_Dispositivo!$F$53:$BE$189))</f>
        <v>0</v>
      </c>
      <c r="H126" s="357" cm="1">
        <f t="array" aca="1" ref="H126" ca="1">SUM(IF((MC_Dispositivo!$B$53:$B$189=$C126)*(MC_Dispositivo!$F$36:$BE$36=$BS$1)*(MC_Dispositivo!$F$43:$BE$43=H$1),MC_Dispositivo!$F$53:$BE$189))</f>
        <v>0</v>
      </c>
      <c r="I126" s="357" cm="1">
        <f t="array" aca="1" ref="I126" ca="1">SUM(IF((MC_Dispositivo!$B$53:$B$189=$C126)*(MC_Dispositivo!$F$36:$BE$36=$BS$1)*(MC_Dispositivo!$F$43:$BE$43=I$1),MC_Dispositivo!$F$53:$BE$189))</f>
        <v>0</v>
      </c>
      <c r="J126" s="357" cm="1">
        <f t="array" aca="1" ref="J126" ca="1">SUM(IF((MC_Dispositivo!$B$53:$B$189=$C126)*(MC_Dispositivo!$F$36:$BE$36=$BS$1)*(MC_Dispositivo!$F$43:$BE$43=J$1),MC_Dispositivo!$F$53:$BE$189))</f>
        <v>0</v>
      </c>
      <c r="K126" s="357" cm="1">
        <f t="array" aca="1" ref="K126" ca="1">SUM(IF((MC_Dispositivo!$B$53:$B$189=$C126)*(MC_Dispositivo!$F$36:$BE$36=$BS$1)*(MC_Dispositivo!$F$43:$BE$43=K$1),MC_Dispositivo!$F$53:$BE$189))</f>
        <v>0</v>
      </c>
      <c r="L126" s="357" cm="1">
        <f t="array" aca="1" ref="L126" ca="1">SUM(IF((MC_Dispositivo!$B$53:$B$189=$C126)*(MC_Dispositivo!$F$36:$BE$36=$BS$1)*(MC_Dispositivo!$F$43:$BE$43=L$1),MC_Dispositivo!$F$53:$BE$189))</f>
        <v>0</v>
      </c>
      <c r="M126" s="357" cm="1">
        <f t="array" aca="1" ref="M126" ca="1">SUM(IF((MC_Dispositivo!$B$53:$B$189=$C126)*(MC_Dispositivo!$F$36:$BE$36=$BS$1)*(MC_Dispositivo!$F$43:$BE$43=M$1),MC_Dispositivo!$F$53:$BE$189))</f>
        <v>0</v>
      </c>
      <c r="N126" s="357" cm="1">
        <f t="array" aca="1" ref="N126" ca="1">SUM(IF((MC_Dispositivo!$B$53:$B$189=$C126)*(MC_Dispositivo!$F$36:$BE$36=$BS$1)*(MC_Dispositivo!$F$43:$BE$43=N$1),MC_Dispositivo!$F$53:$BE$189))</f>
        <v>0</v>
      </c>
      <c r="O126" s="357" cm="1">
        <f t="array" aca="1" ref="O126" ca="1">SUM(IF((MC_Dispositivo!$B$53:$B$189=$C126)*(MC_Dispositivo!$F$36:$BE$36=$BS$1)*(MC_Dispositivo!$F$43:$BE$43=O$1),MC_Dispositivo!$F$53:$BE$189))</f>
        <v>0</v>
      </c>
      <c r="P126" s="357" cm="1">
        <f t="array" aca="1" ref="P126" ca="1">SUM(IF((MC_Dispositivo!$B$53:$B$189=$C126)*(MC_Dispositivo!$F$36:$BE$36=$BS$1)*(MC_Dispositivo!$F$43:$BE$43=P$1),MC_Dispositivo!$F$53:$BE$189))</f>
        <v>0</v>
      </c>
      <c r="Q126" s="357" cm="1">
        <f t="array" aca="1" ref="Q126" ca="1">SUM(IF((MC_Dispositivo!$B$53:$B$189=$C126)*(MC_Dispositivo!$F$36:$BE$36=$BS$1)*(MC_Dispositivo!$F$43:$BE$43=Q$1),MC_Dispositivo!$F$53:$BE$189))</f>
        <v>0</v>
      </c>
      <c r="R126" s="357" cm="1">
        <f t="array" aca="1" ref="R126" ca="1">SUM(IF((MC_Dispositivo!$B$53:$B$189=$C126)*(MC_Dispositivo!$F$36:$BE$36=$BS$1)*(MC_Dispositivo!$F$43:$BE$43=R$1),MC_Dispositivo!$F$53:$BE$189))</f>
        <v>0</v>
      </c>
      <c r="S126" s="357" cm="1">
        <f t="array" aca="1" ref="S126" ca="1">SUM(IF((MC_Dispositivo!$B$53:$B$189=$C126)*(MC_Dispositivo!$F$36:$BE$36=$BS$1)*(MC_Dispositivo!$F$43:$BE$43=S$1),MC_Dispositivo!$F$53:$BE$189))</f>
        <v>0</v>
      </c>
      <c r="T126" s="357" cm="1">
        <f t="array" aca="1" ref="T126" ca="1">SUM(IF((MC_Dispositivo!$B$53:$B$189=$C126)*(MC_Dispositivo!$F$36:$BE$36=$BS$1)*(MC_Dispositivo!$F$43:$BE$43=T$1),MC_Dispositivo!$F$53:$BE$189))</f>
        <v>0</v>
      </c>
      <c r="U126" s="357" cm="1">
        <f t="array" aca="1" ref="U126" ca="1">SUM(IF((MC_Dispositivo!$B$53:$B$189=$C126)*(MC_Dispositivo!$F$36:$BE$36=$BS$1)*(MC_Dispositivo!$F$43:$BE$43=U$1),MC_Dispositivo!$F$53:$BE$189))</f>
        <v>0</v>
      </c>
      <c r="V126" s="357" cm="1">
        <f t="array" aca="1" ref="V126" ca="1">SUM(IF((MC_Dispositivo!$B$53:$B$189=$C126)*(MC_Dispositivo!$F$36:$BE$36=$BS$1)*(MC_Dispositivo!$F$43:$BE$43=V$1),MC_Dispositivo!$F$53:$BE$189))</f>
        <v>0</v>
      </c>
      <c r="W126" s="357" cm="1">
        <f t="array" aca="1" ref="W126" ca="1">SUM(IF((MC_Dispositivo!$B$53:$B$189=$C126)*(MC_Dispositivo!$F$36:$BE$36=$BS$1)*(MC_Dispositivo!$F$43:$BE$43=W$1),MC_Dispositivo!$F$53:$BE$189))</f>
        <v>0</v>
      </c>
      <c r="X126" s="357" cm="1">
        <f t="array" aca="1" ref="X126" ca="1">SUM(IF((MC_Dispositivo!$B$53:$B$189=$C126)*(MC_Dispositivo!$F$36:$BE$36=$BS$1)*(MC_Dispositivo!$F$43:$BE$43=X$1),MC_Dispositivo!$F$53:$BE$189))</f>
        <v>0</v>
      </c>
      <c r="Y126" s="357" cm="1">
        <f t="array" aca="1" ref="Y126" ca="1">SUM(IF((MC_Dispositivo!$B$53:$B$189=$C126)*(MC_Dispositivo!$F$36:$BE$36=$BS$1)*(MC_Dispositivo!$F$43:$BE$43=Y$1),MC_Dispositivo!$F$53:$BE$189))</f>
        <v>0</v>
      </c>
      <c r="Z126" s="357" cm="1">
        <f t="array" aca="1" ref="Z126" ca="1">SUM(IF((MC_Dispositivo!$B$53:$B$189=$C126)*(MC_Dispositivo!$F$36:$BE$36=$BS$1)*(MC_Dispositivo!$F$43:$BE$43=Z$1),MC_Dispositivo!$F$53:$BE$189))</f>
        <v>0</v>
      </c>
      <c r="AA126" s="357" cm="1">
        <f t="array" aca="1" ref="AA126" ca="1">SUM(IF((MC_Dispositivo!$B$53:$B$189=$C126)*(MC_Dispositivo!$F$36:$BE$36=$BS$1)*(MC_Dispositivo!$F$43:$BE$43=AA$1),MC_Dispositivo!$F$53:$BE$189))</f>
        <v>0</v>
      </c>
      <c r="AB126" s="357" cm="1">
        <f t="array" aca="1" ref="AB126" ca="1">SUM(IF((MC_Dispositivo!$B$53:$B$189=$C126)*(MC_Dispositivo!$F$36:$BE$36=$BS$1)*(MC_Dispositivo!$F$43:$BE$43=AB$1),MC_Dispositivo!$F$53:$BE$189))</f>
        <v>0</v>
      </c>
      <c r="AC126" s="357" cm="1">
        <f t="array" aca="1" ref="AC126" ca="1">SUM(IF((MC_Dispositivo!$B$53:$B$189=$C126)*(MC_Dispositivo!$F$36:$BE$36=$BS$1)*(MC_Dispositivo!$F$43:$BE$43=AC$1),MC_Dispositivo!$F$53:$BE$189))</f>
        <v>0</v>
      </c>
      <c r="AD126" s="357" cm="1">
        <f t="array" aca="1" ref="AD126" ca="1">SUM(IF((MC_Dispositivo!$B$53:$B$189=$C126)*(MC_Dispositivo!$F$36:$BE$36=$BS$1)*(MC_Dispositivo!$F$43:$BE$43=AD$1),MC_Dispositivo!$F$53:$BE$189))</f>
        <v>0</v>
      </c>
      <c r="AE126" s="357" cm="1">
        <f t="array" aca="1" ref="AE126" ca="1">SUM(IF((MC_Dispositivo!$B$53:$B$189=$C126)*(MC_Dispositivo!$F$36:$BE$36=$BS$1)*(MC_Dispositivo!$F$43:$BE$43=AE$1),MC_Dispositivo!$F$53:$BE$189))</f>
        <v>0</v>
      </c>
      <c r="AF126" s="357" cm="1">
        <f t="array" aca="1" ref="AF126" ca="1">SUM(IF((MC_Dispositivo!$B$53:$B$189=$C126)*(MC_Dispositivo!$F$36:$BE$36=$BS$1)*(MC_Dispositivo!$F$43:$BE$43=AF$1),MC_Dispositivo!$F$53:$BE$189))</f>
        <v>0</v>
      </c>
      <c r="AG126" s="357" cm="1">
        <f t="array" aca="1" ref="AG126" ca="1">SUM(IF((MC_Dispositivo!$B$53:$B$189=$C126)*(MC_Dispositivo!$F$36:$BE$36=$BS$1)*(MC_Dispositivo!$F$43:$BE$43=AG$1),MC_Dispositivo!$F$53:$BE$189))</f>
        <v>0</v>
      </c>
      <c r="AH126" s="357" cm="1">
        <f t="array" aca="1" ref="AH126" ca="1">SUM(IF((MC_Dispositivo!$B$53:$B$189=$C126)*(MC_Dispositivo!$F$36:$BE$36=$BS$1)*(MC_Dispositivo!$F$43:$BE$43=AH$1),MC_Dispositivo!$F$53:$BE$189))</f>
        <v>0</v>
      </c>
      <c r="AI126" s="357" cm="1">
        <f t="array" aca="1" ref="AI126" ca="1">SUM(IF((MC_Dispositivo!$B$53:$B$189=$C126)*(MC_Dispositivo!$F$36:$BE$36=$BS$1)*(MC_Dispositivo!$F$43:$BE$43=AI$1),MC_Dispositivo!$F$53:$BE$189))</f>
        <v>0</v>
      </c>
      <c r="AJ126" s="357" cm="1">
        <f t="array" aca="1" ref="AJ126" ca="1">SUM(IF((MC_Dispositivo!$B$53:$B$189=$C126)*(MC_Dispositivo!$F$36:$BE$36=$BS$1)*(MC_Dispositivo!$F$43:$BE$43=AJ$1),MC_Dispositivo!$F$53:$BE$189))</f>
        <v>0</v>
      </c>
      <c r="AK126" s="358">
        <f ca="1">IF(A126="","",INDEX([10]TPU!$G:$G,MATCH($A126,[10]TPU!$A:$A,0)))</f>
        <v>432.98</v>
      </c>
      <c r="AL126" s="359">
        <f t="shared" ca="1" si="50"/>
        <v>0</v>
      </c>
      <c r="AM126" s="359">
        <f t="shared" ca="1" si="51"/>
        <v>0</v>
      </c>
      <c r="AN126" s="359">
        <f t="shared" ca="1" si="52"/>
        <v>0</v>
      </c>
      <c r="AO126" s="359">
        <f t="shared" ca="1" si="53"/>
        <v>0</v>
      </c>
      <c r="AP126" s="359">
        <f t="shared" ca="1" si="54"/>
        <v>0</v>
      </c>
      <c r="AQ126" s="359">
        <f t="shared" ca="1" si="55"/>
        <v>0</v>
      </c>
      <c r="AR126" s="359">
        <f t="shared" ca="1" si="56"/>
        <v>0</v>
      </c>
      <c r="AS126" s="359">
        <f t="shared" ca="1" si="57"/>
        <v>0</v>
      </c>
      <c r="AT126" s="359">
        <f t="shared" ca="1" si="58"/>
        <v>0</v>
      </c>
      <c r="AU126" s="359">
        <f t="shared" ca="1" si="59"/>
        <v>0</v>
      </c>
      <c r="AV126" s="359">
        <f t="shared" ca="1" si="60"/>
        <v>0</v>
      </c>
      <c r="AW126" s="359">
        <f t="shared" ca="1" si="61"/>
        <v>0</v>
      </c>
      <c r="AX126" s="359">
        <f t="shared" ca="1" si="62"/>
        <v>0</v>
      </c>
      <c r="AY126" s="359">
        <f t="shared" ca="1" si="63"/>
        <v>0</v>
      </c>
      <c r="AZ126" s="359">
        <f t="shared" ca="1" si="64"/>
        <v>0</v>
      </c>
      <c r="BA126" s="359">
        <f t="shared" ca="1" si="65"/>
        <v>0</v>
      </c>
      <c r="BB126" s="359">
        <f t="shared" ca="1" si="66"/>
        <v>0</v>
      </c>
      <c r="BC126" s="359">
        <f t="shared" ca="1" si="67"/>
        <v>0</v>
      </c>
      <c r="BD126" s="359">
        <f t="shared" ca="1" si="68"/>
        <v>0</v>
      </c>
      <c r="BE126" s="359">
        <f t="shared" ca="1" si="69"/>
        <v>0</v>
      </c>
      <c r="BF126" s="359">
        <f t="shared" ca="1" si="70"/>
        <v>0</v>
      </c>
      <c r="BG126" s="359">
        <f t="shared" ca="1" si="71"/>
        <v>0</v>
      </c>
      <c r="BH126" s="359">
        <f t="shared" ca="1" si="72"/>
        <v>0</v>
      </c>
      <c r="BI126" s="359">
        <f t="shared" ca="1" si="73"/>
        <v>0</v>
      </c>
      <c r="BJ126" s="359">
        <f t="shared" ca="1" si="74"/>
        <v>0</v>
      </c>
      <c r="BK126" s="359">
        <f t="shared" ca="1" si="75"/>
        <v>0</v>
      </c>
      <c r="BL126" s="359">
        <f t="shared" ca="1" si="76"/>
        <v>0</v>
      </c>
      <c r="BM126" s="359">
        <f t="shared" ca="1" si="77"/>
        <v>0</v>
      </c>
      <c r="BN126" s="359">
        <f t="shared" ca="1" si="78"/>
        <v>0</v>
      </c>
      <c r="BO126" s="359">
        <f t="shared" ca="1" si="79"/>
        <v>0</v>
      </c>
      <c r="BP126" s="358">
        <f t="shared" ca="1" si="80"/>
        <v>0</v>
      </c>
      <c r="BQ126" s="206"/>
    </row>
    <row r="127" spans="1:70" ht="20.100000000000001" customHeight="1" x14ac:dyDescent="0.2">
      <c r="A127" s="354">
        <f ca="1">INDEX(MC_Dispositivo!B:E,MATCH('Quantitativo_MG-262'!C127,MC_Dispositivo!B:B,0),2)</f>
        <v>11855</v>
      </c>
      <c r="B127" s="354" t="str">
        <f ca="1">INDEX([10]TPU!$B:$B,MATCH($A127,[10]TPU!$A:$A,0))</f>
        <v>SINAPI</v>
      </c>
      <c r="C127" s="354" t="s">
        <v>204</v>
      </c>
      <c r="D127" s="355" t="str">
        <f ca="1">INDEX(MC_Dispositivo!B:E,MATCH('Quantitativo_MG-262'!C127,MC_Dispositivo!B:B,0),3)</f>
        <v xml:space="preserve">conector metalico tipo parafuso fendido (split bolt),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7" s="354" t="str">
        <f ca="1">INDEX(MC_Dispositivo!B:E,MATCH('Quantitativo_MG-262'!C127,MC_Dispositivo!B:B,0),4)</f>
        <v xml:space="preserve">un    </v>
      </c>
      <c r="F127" s="356" cm="1">
        <f t="array" aca="1" ref="F127" ca="1">IF($BS$1="Todos",SUM(IF(($BS$1="todos")*(MC_Dispositivo!$B$54:$B$212=$C127),MC_Dispositivo!$F$54:$BE$212)),SUM(IF((MC_Dispositivo!$F$36:$BE$36=$BS$1)*(MC_Dispositivo!$B$54:$B$212=$C127),MC_Dispositivo!$F$54:$BE$212)))</f>
        <v>0</v>
      </c>
      <c r="G127" s="357" cm="1">
        <f t="array" aca="1" ref="G127" ca="1">SUM(IF((MC_Dispositivo!$B$53:$B$189=$C127)*(MC_Dispositivo!$F$36:$BE$36=$BS$1)*(MC_Dispositivo!$F$43:$BE$43=G$1),MC_Dispositivo!$F$53:$BE$189))</f>
        <v>0</v>
      </c>
      <c r="H127" s="357" cm="1">
        <f t="array" aca="1" ref="H127" ca="1">SUM(IF((MC_Dispositivo!$B$53:$B$189=$C127)*(MC_Dispositivo!$F$36:$BE$36=$BS$1)*(MC_Dispositivo!$F$43:$BE$43=H$1),MC_Dispositivo!$F$53:$BE$189))</f>
        <v>0</v>
      </c>
      <c r="I127" s="357" cm="1">
        <f t="array" aca="1" ref="I127" ca="1">SUM(IF((MC_Dispositivo!$B$53:$B$189=$C127)*(MC_Dispositivo!$F$36:$BE$36=$BS$1)*(MC_Dispositivo!$F$43:$BE$43=I$1),MC_Dispositivo!$F$53:$BE$189))</f>
        <v>0</v>
      </c>
      <c r="J127" s="357" cm="1">
        <f t="array" aca="1" ref="J127" ca="1">SUM(IF((MC_Dispositivo!$B$53:$B$189=$C127)*(MC_Dispositivo!$F$36:$BE$36=$BS$1)*(MC_Dispositivo!$F$43:$BE$43=J$1),MC_Dispositivo!$F$53:$BE$189))</f>
        <v>0</v>
      </c>
      <c r="K127" s="357" cm="1">
        <f t="array" aca="1" ref="K127" ca="1">SUM(IF((MC_Dispositivo!$B$53:$B$189=$C127)*(MC_Dispositivo!$F$36:$BE$36=$BS$1)*(MC_Dispositivo!$F$43:$BE$43=K$1),MC_Dispositivo!$F$53:$BE$189))</f>
        <v>0</v>
      </c>
      <c r="L127" s="357" cm="1">
        <f t="array" aca="1" ref="L127" ca="1">SUM(IF((MC_Dispositivo!$B$53:$B$189=$C127)*(MC_Dispositivo!$F$36:$BE$36=$BS$1)*(MC_Dispositivo!$F$43:$BE$43=L$1),MC_Dispositivo!$F$53:$BE$189))</f>
        <v>0</v>
      </c>
      <c r="M127" s="357" cm="1">
        <f t="array" aca="1" ref="M127" ca="1">SUM(IF((MC_Dispositivo!$B$53:$B$189=$C127)*(MC_Dispositivo!$F$36:$BE$36=$BS$1)*(MC_Dispositivo!$F$43:$BE$43=M$1),MC_Dispositivo!$F$53:$BE$189))</f>
        <v>0</v>
      </c>
      <c r="N127" s="357" cm="1">
        <f t="array" aca="1" ref="N127" ca="1">SUM(IF((MC_Dispositivo!$B$53:$B$189=$C127)*(MC_Dispositivo!$F$36:$BE$36=$BS$1)*(MC_Dispositivo!$F$43:$BE$43=N$1),MC_Dispositivo!$F$53:$BE$189))</f>
        <v>0</v>
      </c>
      <c r="O127" s="357" cm="1">
        <f t="array" aca="1" ref="O127" ca="1">SUM(IF((MC_Dispositivo!$B$53:$B$189=$C127)*(MC_Dispositivo!$F$36:$BE$36=$BS$1)*(MC_Dispositivo!$F$43:$BE$43=O$1),MC_Dispositivo!$F$53:$BE$189))</f>
        <v>0</v>
      </c>
      <c r="P127" s="357" cm="1">
        <f t="array" aca="1" ref="P127" ca="1">SUM(IF((MC_Dispositivo!$B$53:$B$189=$C127)*(MC_Dispositivo!$F$36:$BE$36=$BS$1)*(MC_Dispositivo!$F$43:$BE$43=P$1),MC_Dispositivo!$F$53:$BE$189))</f>
        <v>0</v>
      </c>
      <c r="Q127" s="357" cm="1">
        <f t="array" aca="1" ref="Q127" ca="1">SUM(IF((MC_Dispositivo!$B$53:$B$189=$C127)*(MC_Dispositivo!$F$36:$BE$36=$BS$1)*(MC_Dispositivo!$F$43:$BE$43=Q$1),MC_Dispositivo!$F$53:$BE$189))</f>
        <v>0</v>
      </c>
      <c r="R127" s="357" cm="1">
        <f t="array" aca="1" ref="R127" ca="1">SUM(IF((MC_Dispositivo!$B$53:$B$189=$C127)*(MC_Dispositivo!$F$36:$BE$36=$BS$1)*(MC_Dispositivo!$F$43:$BE$43=R$1),MC_Dispositivo!$F$53:$BE$189))</f>
        <v>0</v>
      </c>
      <c r="S127" s="357" cm="1">
        <f t="array" aca="1" ref="S127" ca="1">SUM(IF((MC_Dispositivo!$B$53:$B$189=$C127)*(MC_Dispositivo!$F$36:$BE$36=$BS$1)*(MC_Dispositivo!$F$43:$BE$43=S$1),MC_Dispositivo!$F$53:$BE$189))</f>
        <v>0</v>
      </c>
      <c r="T127" s="357" cm="1">
        <f t="array" aca="1" ref="T127" ca="1">SUM(IF((MC_Dispositivo!$B$53:$B$189=$C127)*(MC_Dispositivo!$F$36:$BE$36=$BS$1)*(MC_Dispositivo!$F$43:$BE$43=T$1),MC_Dispositivo!$F$53:$BE$189))</f>
        <v>0</v>
      </c>
      <c r="U127" s="357" cm="1">
        <f t="array" aca="1" ref="U127" ca="1">SUM(IF((MC_Dispositivo!$B$53:$B$189=$C127)*(MC_Dispositivo!$F$36:$BE$36=$BS$1)*(MC_Dispositivo!$F$43:$BE$43=U$1),MC_Dispositivo!$F$53:$BE$189))</f>
        <v>0</v>
      </c>
      <c r="V127" s="357" cm="1">
        <f t="array" aca="1" ref="V127" ca="1">SUM(IF((MC_Dispositivo!$B$53:$B$189=$C127)*(MC_Dispositivo!$F$36:$BE$36=$BS$1)*(MC_Dispositivo!$F$43:$BE$43=V$1),MC_Dispositivo!$F$53:$BE$189))</f>
        <v>0</v>
      </c>
      <c r="W127" s="357" cm="1">
        <f t="array" aca="1" ref="W127" ca="1">SUM(IF((MC_Dispositivo!$B$53:$B$189=$C127)*(MC_Dispositivo!$F$36:$BE$36=$BS$1)*(MC_Dispositivo!$F$43:$BE$43=W$1),MC_Dispositivo!$F$53:$BE$189))</f>
        <v>0</v>
      </c>
      <c r="X127" s="357" cm="1">
        <f t="array" aca="1" ref="X127" ca="1">SUM(IF((MC_Dispositivo!$B$53:$B$189=$C127)*(MC_Dispositivo!$F$36:$BE$36=$BS$1)*(MC_Dispositivo!$F$43:$BE$43=X$1),MC_Dispositivo!$F$53:$BE$189))</f>
        <v>0</v>
      </c>
      <c r="Y127" s="357" cm="1">
        <f t="array" aca="1" ref="Y127" ca="1">SUM(IF((MC_Dispositivo!$B$53:$B$189=$C127)*(MC_Dispositivo!$F$36:$BE$36=$BS$1)*(MC_Dispositivo!$F$43:$BE$43=Y$1),MC_Dispositivo!$F$53:$BE$189))</f>
        <v>0</v>
      </c>
      <c r="Z127" s="357" cm="1">
        <f t="array" aca="1" ref="Z127" ca="1">SUM(IF((MC_Dispositivo!$B$53:$B$189=$C127)*(MC_Dispositivo!$F$36:$BE$36=$BS$1)*(MC_Dispositivo!$F$43:$BE$43=Z$1),MC_Dispositivo!$F$53:$BE$189))</f>
        <v>0</v>
      </c>
      <c r="AA127" s="357" cm="1">
        <f t="array" aca="1" ref="AA127" ca="1">SUM(IF((MC_Dispositivo!$B$53:$B$189=$C127)*(MC_Dispositivo!$F$36:$BE$36=$BS$1)*(MC_Dispositivo!$F$43:$BE$43=AA$1),MC_Dispositivo!$F$53:$BE$189))</f>
        <v>0</v>
      </c>
      <c r="AB127" s="357" cm="1">
        <f t="array" aca="1" ref="AB127" ca="1">SUM(IF((MC_Dispositivo!$B$53:$B$189=$C127)*(MC_Dispositivo!$F$36:$BE$36=$BS$1)*(MC_Dispositivo!$F$43:$BE$43=AB$1),MC_Dispositivo!$F$53:$BE$189))</f>
        <v>0</v>
      </c>
      <c r="AC127" s="357" cm="1">
        <f t="array" aca="1" ref="AC127" ca="1">SUM(IF((MC_Dispositivo!$B$53:$B$189=$C127)*(MC_Dispositivo!$F$36:$BE$36=$BS$1)*(MC_Dispositivo!$F$43:$BE$43=AC$1),MC_Dispositivo!$F$53:$BE$189))</f>
        <v>0</v>
      </c>
      <c r="AD127" s="357" cm="1">
        <f t="array" aca="1" ref="AD127" ca="1">SUM(IF((MC_Dispositivo!$B$53:$B$189=$C127)*(MC_Dispositivo!$F$36:$BE$36=$BS$1)*(MC_Dispositivo!$F$43:$BE$43=AD$1),MC_Dispositivo!$F$53:$BE$189))</f>
        <v>0</v>
      </c>
      <c r="AE127" s="357" cm="1">
        <f t="array" aca="1" ref="AE127" ca="1">SUM(IF((MC_Dispositivo!$B$53:$B$189=$C127)*(MC_Dispositivo!$F$36:$BE$36=$BS$1)*(MC_Dispositivo!$F$43:$BE$43=AE$1),MC_Dispositivo!$F$53:$BE$189))</f>
        <v>0</v>
      </c>
      <c r="AF127" s="357" cm="1">
        <f t="array" aca="1" ref="AF127" ca="1">SUM(IF((MC_Dispositivo!$B$53:$B$189=$C127)*(MC_Dispositivo!$F$36:$BE$36=$BS$1)*(MC_Dispositivo!$F$43:$BE$43=AF$1),MC_Dispositivo!$F$53:$BE$189))</f>
        <v>0</v>
      </c>
      <c r="AG127" s="357" cm="1">
        <f t="array" aca="1" ref="AG127" ca="1">SUM(IF((MC_Dispositivo!$B$53:$B$189=$C127)*(MC_Dispositivo!$F$36:$BE$36=$BS$1)*(MC_Dispositivo!$F$43:$BE$43=AG$1),MC_Dispositivo!$F$53:$BE$189))</f>
        <v>0</v>
      </c>
      <c r="AH127" s="357" cm="1">
        <f t="array" aca="1" ref="AH127" ca="1">SUM(IF((MC_Dispositivo!$B$53:$B$189=$C127)*(MC_Dispositivo!$F$36:$BE$36=$BS$1)*(MC_Dispositivo!$F$43:$BE$43=AH$1),MC_Dispositivo!$F$53:$BE$189))</f>
        <v>0</v>
      </c>
      <c r="AI127" s="357" cm="1">
        <f t="array" aca="1" ref="AI127" ca="1">SUM(IF((MC_Dispositivo!$B$53:$B$189=$C127)*(MC_Dispositivo!$F$36:$BE$36=$BS$1)*(MC_Dispositivo!$F$43:$BE$43=AI$1),MC_Dispositivo!$F$53:$BE$189))</f>
        <v>0</v>
      </c>
      <c r="AJ127" s="357" cm="1">
        <f t="array" aca="1" ref="AJ127" ca="1">SUM(IF((MC_Dispositivo!$B$53:$B$189=$C127)*(MC_Dispositivo!$F$36:$BE$36=$BS$1)*(MC_Dispositivo!$F$43:$BE$43=AJ$1),MC_Dispositivo!$F$53:$BE$189))</f>
        <v>0</v>
      </c>
      <c r="AK127" s="358">
        <f ca="1">IF(A127="","",INDEX([10]TPU!$G:$G,MATCH($A127,[10]TPU!$A:$A,0)))</f>
        <v>38.200000000000003</v>
      </c>
      <c r="AL127" s="359">
        <f t="shared" ca="1" si="50"/>
        <v>0</v>
      </c>
      <c r="AM127" s="359">
        <f t="shared" ca="1" si="51"/>
        <v>0</v>
      </c>
      <c r="AN127" s="359">
        <f t="shared" ca="1" si="52"/>
        <v>0</v>
      </c>
      <c r="AO127" s="359">
        <f t="shared" ca="1" si="53"/>
        <v>0</v>
      </c>
      <c r="AP127" s="359">
        <f t="shared" ca="1" si="54"/>
        <v>0</v>
      </c>
      <c r="AQ127" s="359">
        <f t="shared" ca="1" si="55"/>
        <v>0</v>
      </c>
      <c r="AR127" s="359">
        <f t="shared" ca="1" si="56"/>
        <v>0</v>
      </c>
      <c r="AS127" s="359">
        <f t="shared" ca="1" si="57"/>
        <v>0</v>
      </c>
      <c r="AT127" s="359">
        <f t="shared" ca="1" si="58"/>
        <v>0</v>
      </c>
      <c r="AU127" s="359">
        <f t="shared" ca="1" si="59"/>
        <v>0</v>
      </c>
      <c r="AV127" s="359">
        <f t="shared" ca="1" si="60"/>
        <v>0</v>
      </c>
      <c r="AW127" s="359">
        <f t="shared" ca="1" si="61"/>
        <v>0</v>
      </c>
      <c r="AX127" s="359">
        <f t="shared" ca="1" si="62"/>
        <v>0</v>
      </c>
      <c r="AY127" s="359">
        <f t="shared" ca="1" si="63"/>
        <v>0</v>
      </c>
      <c r="AZ127" s="359">
        <f t="shared" ca="1" si="64"/>
        <v>0</v>
      </c>
      <c r="BA127" s="359">
        <f t="shared" ca="1" si="65"/>
        <v>0</v>
      </c>
      <c r="BB127" s="359">
        <f t="shared" ca="1" si="66"/>
        <v>0</v>
      </c>
      <c r="BC127" s="359">
        <f t="shared" ca="1" si="67"/>
        <v>0</v>
      </c>
      <c r="BD127" s="359">
        <f t="shared" ca="1" si="68"/>
        <v>0</v>
      </c>
      <c r="BE127" s="359">
        <f t="shared" ca="1" si="69"/>
        <v>0</v>
      </c>
      <c r="BF127" s="359">
        <f t="shared" ca="1" si="70"/>
        <v>0</v>
      </c>
      <c r="BG127" s="359">
        <f t="shared" ca="1" si="71"/>
        <v>0</v>
      </c>
      <c r="BH127" s="359">
        <f t="shared" ca="1" si="72"/>
        <v>0</v>
      </c>
      <c r="BI127" s="359">
        <f t="shared" ca="1" si="73"/>
        <v>0</v>
      </c>
      <c r="BJ127" s="359">
        <f t="shared" ca="1" si="74"/>
        <v>0</v>
      </c>
      <c r="BK127" s="359">
        <f t="shared" ca="1" si="75"/>
        <v>0</v>
      </c>
      <c r="BL127" s="359">
        <f t="shared" ca="1" si="76"/>
        <v>0</v>
      </c>
      <c r="BM127" s="359">
        <f t="shared" ca="1" si="77"/>
        <v>0</v>
      </c>
      <c r="BN127" s="359">
        <f t="shared" ca="1" si="78"/>
        <v>0</v>
      </c>
      <c r="BO127" s="359">
        <f t="shared" ca="1" si="79"/>
        <v>0</v>
      </c>
      <c r="BP127" s="358">
        <f t="shared" ca="1" si="80"/>
        <v>0</v>
      </c>
    </row>
    <row r="128" spans="1:70" ht="20.100000000000001" customHeight="1" x14ac:dyDescent="0.2">
      <c r="A128" s="354">
        <f ca="1">INDEX(MC_Dispositivo!B:E,MATCH('Quantitativo_MG-262'!C128,MC_Dispositivo!B:B,0),2)</f>
        <v>1563</v>
      </c>
      <c r="B128" s="354" t="str">
        <f ca="1">INDEX([10]TPU!$B:$B,MATCH($A128,[10]TPU!$A:$A,0))</f>
        <v>SINAPI</v>
      </c>
      <c r="C128" s="354" t="s">
        <v>207</v>
      </c>
      <c r="D128" s="355" t="str">
        <f ca="1">INDEX(MC_Dispositivo!B:E,MATCH('Quantitativo_MG-262'!C128,MC_Dispositivo!B:B,0),3)</f>
        <v xml:space="preserve">conector metalico tipo parafuso fendido (split bolt), com separador de cabos bimetalicos, para cabos ate 70 mm2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E128" s="354" t="str">
        <f ca="1">INDEX(MC_Dispositivo!B:E,MATCH('Quantitativo_MG-262'!C128,MC_Dispositivo!B:B,0),4)</f>
        <v xml:space="preserve">un    </v>
      </c>
      <c r="F128" s="356" cm="1">
        <f t="array" aca="1" ref="F128" ca="1">IF($BS$1="Todos",SUM(IF(($BS$1="todos")*(MC_Dispositivo!$B$54:$B$212=$C128),MC_Dispositivo!$F$54:$BE$212)),SUM(IF((MC_Dispositivo!$F$36:$BE$36=$BS$1)*(MC_Dispositivo!$B$54:$B$212=$C128),MC_Dispositivo!$F$54:$BE$212)))</f>
        <v>0</v>
      </c>
      <c r="G128" s="357" cm="1">
        <f t="array" aca="1" ref="G128" ca="1">SUM(IF((MC_Dispositivo!$B$53:$B$189=$C128)*(MC_Dispositivo!$F$36:$BE$36=$BS$1)*(MC_Dispositivo!$F$43:$BE$43=G$1),MC_Dispositivo!$F$53:$BE$189))</f>
        <v>0</v>
      </c>
      <c r="H128" s="357" cm="1">
        <f t="array" aca="1" ref="H128" ca="1">SUM(IF((MC_Dispositivo!$B$53:$B$189=$C128)*(MC_Dispositivo!$F$36:$BE$36=$BS$1)*(MC_Dispositivo!$F$43:$BE$43=H$1),MC_Dispositivo!$F$53:$BE$189))</f>
        <v>0</v>
      </c>
      <c r="I128" s="357" cm="1">
        <f t="array" aca="1" ref="I128" ca="1">SUM(IF((MC_Dispositivo!$B$53:$B$189=$C128)*(MC_Dispositivo!$F$36:$BE$36=$BS$1)*(MC_Dispositivo!$F$43:$BE$43=I$1),MC_Dispositivo!$F$53:$BE$189))</f>
        <v>0</v>
      </c>
      <c r="J128" s="357" cm="1">
        <f t="array" aca="1" ref="J128" ca="1">SUM(IF((MC_Dispositivo!$B$53:$B$189=$C128)*(MC_Dispositivo!$F$36:$BE$36=$BS$1)*(MC_Dispositivo!$F$43:$BE$43=J$1),MC_Dispositivo!$F$53:$BE$189))</f>
        <v>0</v>
      </c>
      <c r="K128" s="357" cm="1">
        <f t="array" aca="1" ref="K128" ca="1">SUM(IF((MC_Dispositivo!$B$53:$B$189=$C128)*(MC_Dispositivo!$F$36:$BE$36=$BS$1)*(MC_Dispositivo!$F$43:$BE$43=K$1),MC_Dispositivo!$F$53:$BE$189))</f>
        <v>0</v>
      </c>
      <c r="L128" s="357" cm="1">
        <f t="array" aca="1" ref="L128" ca="1">SUM(IF((MC_Dispositivo!$B$53:$B$189=$C128)*(MC_Dispositivo!$F$36:$BE$36=$BS$1)*(MC_Dispositivo!$F$43:$BE$43=L$1),MC_Dispositivo!$F$53:$BE$189))</f>
        <v>0</v>
      </c>
      <c r="M128" s="357" cm="1">
        <f t="array" aca="1" ref="M128" ca="1">SUM(IF((MC_Dispositivo!$B$53:$B$189=$C128)*(MC_Dispositivo!$F$36:$BE$36=$BS$1)*(MC_Dispositivo!$F$43:$BE$43=M$1),MC_Dispositivo!$F$53:$BE$189))</f>
        <v>0</v>
      </c>
      <c r="N128" s="357" cm="1">
        <f t="array" aca="1" ref="N128" ca="1">SUM(IF((MC_Dispositivo!$B$53:$B$189=$C128)*(MC_Dispositivo!$F$36:$BE$36=$BS$1)*(MC_Dispositivo!$F$43:$BE$43=N$1),MC_Dispositivo!$F$53:$BE$189))</f>
        <v>0</v>
      </c>
      <c r="O128" s="357" cm="1">
        <f t="array" aca="1" ref="O128" ca="1">SUM(IF((MC_Dispositivo!$B$53:$B$189=$C128)*(MC_Dispositivo!$F$36:$BE$36=$BS$1)*(MC_Dispositivo!$F$43:$BE$43=O$1),MC_Dispositivo!$F$53:$BE$189))</f>
        <v>0</v>
      </c>
      <c r="P128" s="357" cm="1">
        <f t="array" aca="1" ref="P128" ca="1">SUM(IF((MC_Dispositivo!$B$53:$B$189=$C128)*(MC_Dispositivo!$F$36:$BE$36=$BS$1)*(MC_Dispositivo!$F$43:$BE$43=P$1),MC_Dispositivo!$F$53:$BE$189))</f>
        <v>0</v>
      </c>
      <c r="Q128" s="357" cm="1">
        <f t="array" aca="1" ref="Q128" ca="1">SUM(IF((MC_Dispositivo!$B$53:$B$189=$C128)*(MC_Dispositivo!$F$36:$BE$36=$BS$1)*(MC_Dispositivo!$F$43:$BE$43=Q$1),MC_Dispositivo!$F$53:$BE$189))</f>
        <v>0</v>
      </c>
      <c r="R128" s="357" cm="1">
        <f t="array" aca="1" ref="R128" ca="1">SUM(IF((MC_Dispositivo!$B$53:$B$189=$C128)*(MC_Dispositivo!$F$36:$BE$36=$BS$1)*(MC_Dispositivo!$F$43:$BE$43=R$1),MC_Dispositivo!$F$53:$BE$189))</f>
        <v>0</v>
      </c>
      <c r="S128" s="357" cm="1">
        <f t="array" aca="1" ref="S128" ca="1">SUM(IF((MC_Dispositivo!$B$53:$B$189=$C128)*(MC_Dispositivo!$F$36:$BE$36=$BS$1)*(MC_Dispositivo!$F$43:$BE$43=S$1),MC_Dispositivo!$F$53:$BE$189))</f>
        <v>0</v>
      </c>
      <c r="T128" s="357" cm="1">
        <f t="array" aca="1" ref="T128" ca="1">SUM(IF((MC_Dispositivo!$B$53:$B$189=$C128)*(MC_Dispositivo!$F$36:$BE$36=$BS$1)*(MC_Dispositivo!$F$43:$BE$43=T$1),MC_Dispositivo!$F$53:$BE$189))</f>
        <v>0</v>
      </c>
      <c r="U128" s="357" cm="1">
        <f t="array" aca="1" ref="U128" ca="1">SUM(IF((MC_Dispositivo!$B$53:$B$189=$C128)*(MC_Dispositivo!$F$36:$BE$36=$BS$1)*(MC_Dispositivo!$F$43:$BE$43=U$1),MC_Dispositivo!$F$53:$BE$189))</f>
        <v>0</v>
      </c>
      <c r="V128" s="357" cm="1">
        <f t="array" aca="1" ref="V128" ca="1">SUM(IF((MC_Dispositivo!$B$53:$B$189=$C128)*(MC_Dispositivo!$F$36:$BE$36=$BS$1)*(MC_Dispositivo!$F$43:$BE$43=V$1),MC_Dispositivo!$F$53:$BE$189))</f>
        <v>0</v>
      </c>
      <c r="W128" s="357" cm="1">
        <f t="array" aca="1" ref="W128" ca="1">SUM(IF((MC_Dispositivo!$B$53:$B$189=$C128)*(MC_Dispositivo!$F$36:$BE$36=$BS$1)*(MC_Dispositivo!$F$43:$BE$43=W$1),MC_Dispositivo!$F$53:$BE$189))</f>
        <v>0</v>
      </c>
      <c r="X128" s="357" cm="1">
        <f t="array" aca="1" ref="X128" ca="1">SUM(IF((MC_Dispositivo!$B$53:$B$189=$C128)*(MC_Dispositivo!$F$36:$BE$36=$BS$1)*(MC_Dispositivo!$F$43:$BE$43=X$1),MC_Dispositivo!$F$53:$BE$189))</f>
        <v>0</v>
      </c>
      <c r="Y128" s="357" cm="1">
        <f t="array" aca="1" ref="Y128" ca="1">SUM(IF((MC_Dispositivo!$B$53:$B$189=$C128)*(MC_Dispositivo!$F$36:$BE$36=$BS$1)*(MC_Dispositivo!$F$43:$BE$43=Y$1),MC_Dispositivo!$F$53:$BE$189))</f>
        <v>0</v>
      </c>
      <c r="Z128" s="357" cm="1">
        <f t="array" aca="1" ref="Z128" ca="1">SUM(IF((MC_Dispositivo!$B$53:$B$189=$C128)*(MC_Dispositivo!$F$36:$BE$36=$BS$1)*(MC_Dispositivo!$F$43:$BE$43=Z$1),MC_Dispositivo!$F$53:$BE$189))</f>
        <v>0</v>
      </c>
      <c r="AA128" s="357" cm="1">
        <f t="array" aca="1" ref="AA128" ca="1">SUM(IF((MC_Dispositivo!$B$53:$B$189=$C128)*(MC_Dispositivo!$F$36:$BE$36=$BS$1)*(MC_Dispositivo!$F$43:$BE$43=AA$1),MC_Dispositivo!$F$53:$BE$189))</f>
        <v>0</v>
      </c>
      <c r="AB128" s="357" cm="1">
        <f t="array" aca="1" ref="AB128" ca="1">SUM(IF((MC_Dispositivo!$B$53:$B$189=$C128)*(MC_Dispositivo!$F$36:$BE$36=$BS$1)*(MC_Dispositivo!$F$43:$BE$43=AB$1),MC_Dispositivo!$F$53:$BE$189))</f>
        <v>0</v>
      </c>
      <c r="AC128" s="357" cm="1">
        <f t="array" aca="1" ref="AC128" ca="1">SUM(IF((MC_Dispositivo!$B$53:$B$189=$C128)*(MC_Dispositivo!$F$36:$BE$36=$BS$1)*(MC_Dispositivo!$F$43:$BE$43=AC$1),MC_Dispositivo!$F$53:$BE$189))</f>
        <v>0</v>
      </c>
      <c r="AD128" s="357" cm="1">
        <f t="array" aca="1" ref="AD128" ca="1">SUM(IF((MC_Dispositivo!$B$53:$B$189=$C128)*(MC_Dispositivo!$F$36:$BE$36=$BS$1)*(MC_Dispositivo!$F$43:$BE$43=AD$1),MC_Dispositivo!$F$53:$BE$189))</f>
        <v>0</v>
      </c>
      <c r="AE128" s="357" cm="1">
        <f t="array" aca="1" ref="AE128" ca="1">SUM(IF((MC_Dispositivo!$B$53:$B$189=$C128)*(MC_Dispositivo!$F$36:$BE$36=$BS$1)*(MC_Dispositivo!$F$43:$BE$43=AE$1),MC_Dispositivo!$F$53:$BE$189))</f>
        <v>0</v>
      </c>
      <c r="AF128" s="357" cm="1">
        <f t="array" aca="1" ref="AF128" ca="1">SUM(IF((MC_Dispositivo!$B$53:$B$189=$C128)*(MC_Dispositivo!$F$36:$BE$36=$BS$1)*(MC_Dispositivo!$F$43:$BE$43=AF$1),MC_Dispositivo!$F$53:$BE$189))</f>
        <v>0</v>
      </c>
      <c r="AG128" s="357" cm="1">
        <f t="array" aca="1" ref="AG128" ca="1">SUM(IF((MC_Dispositivo!$B$53:$B$189=$C128)*(MC_Dispositivo!$F$36:$BE$36=$BS$1)*(MC_Dispositivo!$F$43:$BE$43=AG$1),MC_Dispositivo!$F$53:$BE$189))</f>
        <v>0</v>
      </c>
      <c r="AH128" s="357" cm="1">
        <f t="array" aca="1" ref="AH128" ca="1">SUM(IF((MC_Dispositivo!$B$53:$B$189=$C128)*(MC_Dispositivo!$F$36:$BE$36=$BS$1)*(MC_Dispositivo!$F$43:$BE$43=AH$1),MC_Dispositivo!$F$53:$BE$189))</f>
        <v>0</v>
      </c>
      <c r="AI128" s="357" cm="1">
        <f t="array" aca="1" ref="AI128" ca="1">SUM(IF((MC_Dispositivo!$B$53:$B$189=$C128)*(MC_Dispositivo!$F$36:$BE$36=$BS$1)*(MC_Dispositivo!$F$43:$BE$43=AI$1),MC_Dispositivo!$F$53:$BE$189))</f>
        <v>0</v>
      </c>
      <c r="AJ128" s="357" cm="1">
        <f t="array" aca="1" ref="AJ128" ca="1">SUM(IF((MC_Dispositivo!$B$53:$B$189=$C128)*(MC_Dispositivo!$F$36:$BE$36=$BS$1)*(MC_Dispositivo!$F$43:$BE$43=AJ$1),MC_Dispositivo!$F$53:$BE$189))</f>
        <v>0</v>
      </c>
      <c r="AK128" s="358">
        <f ca="1">IF(A128="","",INDEX([10]TPU!$G:$G,MATCH($A128,[10]TPU!$A:$A,0)))</f>
        <v>39.5</v>
      </c>
      <c r="AL128" s="359">
        <f t="shared" ca="1" si="50"/>
        <v>0</v>
      </c>
      <c r="AM128" s="359">
        <f t="shared" ca="1" si="51"/>
        <v>0</v>
      </c>
      <c r="AN128" s="359">
        <f t="shared" ca="1" si="52"/>
        <v>0</v>
      </c>
      <c r="AO128" s="359">
        <f t="shared" ca="1" si="53"/>
        <v>0</v>
      </c>
      <c r="AP128" s="359">
        <f t="shared" ca="1" si="54"/>
        <v>0</v>
      </c>
      <c r="AQ128" s="359">
        <f t="shared" ca="1" si="55"/>
        <v>0</v>
      </c>
      <c r="AR128" s="359">
        <f t="shared" ca="1" si="56"/>
        <v>0</v>
      </c>
      <c r="AS128" s="359">
        <f t="shared" ca="1" si="57"/>
        <v>0</v>
      </c>
      <c r="AT128" s="359">
        <f t="shared" ca="1" si="58"/>
        <v>0</v>
      </c>
      <c r="AU128" s="359">
        <f t="shared" ca="1" si="59"/>
        <v>0</v>
      </c>
      <c r="AV128" s="359">
        <f t="shared" ca="1" si="60"/>
        <v>0</v>
      </c>
      <c r="AW128" s="359">
        <f t="shared" ca="1" si="61"/>
        <v>0</v>
      </c>
      <c r="AX128" s="359">
        <f t="shared" ca="1" si="62"/>
        <v>0</v>
      </c>
      <c r="AY128" s="359">
        <f t="shared" ca="1" si="63"/>
        <v>0</v>
      </c>
      <c r="AZ128" s="359">
        <f t="shared" ca="1" si="64"/>
        <v>0</v>
      </c>
      <c r="BA128" s="359">
        <f t="shared" ca="1" si="65"/>
        <v>0</v>
      </c>
      <c r="BB128" s="359">
        <f t="shared" ca="1" si="66"/>
        <v>0</v>
      </c>
      <c r="BC128" s="359">
        <f t="shared" ca="1" si="67"/>
        <v>0</v>
      </c>
      <c r="BD128" s="359">
        <f t="shared" ca="1" si="68"/>
        <v>0</v>
      </c>
      <c r="BE128" s="359">
        <f t="shared" ca="1" si="69"/>
        <v>0</v>
      </c>
      <c r="BF128" s="359">
        <f t="shared" ca="1" si="70"/>
        <v>0</v>
      </c>
      <c r="BG128" s="359">
        <f t="shared" ca="1" si="71"/>
        <v>0</v>
      </c>
      <c r="BH128" s="359">
        <f t="shared" ca="1" si="72"/>
        <v>0</v>
      </c>
      <c r="BI128" s="359">
        <f t="shared" ca="1" si="73"/>
        <v>0</v>
      </c>
      <c r="BJ128" s="359">
        <f t="shared" ca="1" si="74"/>
        <v>0</v>
      </c>
      <c r="BK128" s="359">
        <f t="shared" ca="1" si="75"/>
        <v>0</v>
      </c>
      <c r="BL128" s="359">
        <f t="shared" ca="1" si="76"/>
        <v>0</v>
      </c>
      <c r="BM128" s="359">
        <f t="shared" ca="1" si="77"/>
        <v>0</v>
      </c>
      <c r="BN128" s="359">
        <f t="shared" ca="1" si="78"/>
        <v>0</v>
      </c>
      <c r="BO128" s="359">
        <f t="shared" ca="1" si="79"/>
        <v>0</v>
      </c>
      <c r="BP128" s="358">
        <f t="shared" ca="1" si="80"/>
        <v>0</v>
      </c>
    </row>
    <row r="129" spans="1:70" ht="20.100000000000001" customHeight="1" x14ac:dyDescent="0.2">
      <c r="A129" s="354">
        <f ca="1">INDEX(MC_Dispositivo!B:E,MATCH('Quantitativo_MG-262'!C129,MC_Dispositivo!B:B,0),2)</f>
        <v>101660</v>
      </c>
      <c r="B129" s="354" t="str">
        <f ca="1">INDEX([10]TPU!$B:$B,MATCH($A129,[10]TPU!$A:$A,0))</f>
        <v>SINAPI</v>
      </c>
      <c r="C129" s="354" t="s">
        <v>208</v>
      </c>
      <c r="D129" s="355" t="str">
        <f ca="1">INDEX(MC_Dispositivo!B:E,MATCH('Quantitativo_MG-262'!C129,MC_Dispositivo!B:B,0),3)</f>
        <v>luminária de led para iluminação pública, de 240 w até 350 w - fornecimento e instalação. af_08/2020</v>
      </c>
      <c r="E129" s="354" t="str">
        <f ca="1">INDEX(MC_Dispositivo!B:E,MATCH('Quantitativo_MG-262'!C129,MC_Dispositivo!B:B,0),4)</f>
        <v>un</v>
      </c>
      <c r="F129" s="356" cm="1">
        <f t="array" aca="1" ref="F129" ca="1">IF($BS$1="Todos",SUM(IF(($BS$1="todos")*(MC_Dispositivo!$B$54:$B$212=$C129),MC_Dispositivo!$F$54:$BE$212)),SUM(IF((MC_Dispositivo!$F$36:$BE$36=$BS$1)*(MC_Dispositivo!$B$54:$B$212=$C129),MC_Dispositivo!$F$54:$BE$212)))</f>
        <v>0</v>
      </c>
      <c r="G129" s="357" cm="1">
        <f t="array" aca="1" ref="G129" ca="1">SUM(IF((MC_Dispositivo!$B$53:$B$189=$C129)*(MC_Dispositivo!$F$36:$BE$36=$BS$1)*(MC_Dispositivo!$F$43:$BE$43=G$1),MC_Dispositivo!$F$53:$BE$189))</f>
        <v>0</v>
      </c>
      <c r="H129" s="357" cm="1">
        <f t="array" aca="1" ref="H129" ca="1">SUM(IF((MC_Dispositivo!$B$53:$B$189=$C129)*(MC_Dispositivo!$F$36:$BE$36=$BS$1)*(MC_Dispositivo!$F$43:$BE$43=H$1),MC_Dispositivo!$F$53:$BE$189))</f>
        <v>0</v>
      </c>
      <c r="I129" s="357" cm="1">
        <f t="array" aca="1" ref="I129" ca="1">SUM(IF((MC_Dispositivo!$B$53:$B$189=$C129)*(MC_Dispositivo!$F$36:$BE$36=$BS$1)*(MC_Dispositivo!$F$43:$BE$43=I$1),MC_Dispositivo!$F$53:$BE$189))</f>
        <v>0</v>
      </c>
      <c r="J129" s="357" cm="1">
        <f t="array" aca="1" ref="J129" ca="1">SUM(IF((MC_Dispositivo!$B$53:$B$189=$C129)*(MC_Dispositivo!$F$36:$BE$36=$BS$1)*(MC_Dispositivo!$F$43:$BE$43=J$1),MC_Dispositivo!$F$53:$BE$189))</f>
        <v>0</v>
      </c>
      <c r="K129" s="357" cm="1">
        <f t="array" aca="1" ref="K129" ca="1">SUM(IF((MC_Dispositivo!$B$53:$B$189=$C129)*(MC_Dispositivo!$F$36:$BE$36=$BS$1)*(MC_Dispositivo!$F$43:$BE$43=K$1),MC_Dispositivo!$F$53:$BE$189))</f>
        <v>0</v>
      </c>
      <c r="L129" s="357" cm="1">
        <f t="array" aca="1" ref="L129" ca="1">SUM(IF((MC_Dispositivo!$B$53:$B$189=$C129)*(MC_Dispositivo!$F$36:$BE$36=$BS$1)*(MC_Dispositivo!$F$43:$BE$43=L$1),MC_Dispositivo!$F$53:$BE$189))</f>
        <v>0</v>
      </c>
      <c r="M129" s="357" cm="1">
        <f t="array" aca="1" ref="M129" ca="1">SUM(IF((MC_Dispositivo!$B$53:$B$189=$C129)*(MC_Dispositivo!$F$36:$BE$36=$BS$1)*(MC_Dispositivo!$F$43:$BE$43=M$1),MC_Dispositivo!$F$53:$BE$189))</f>
        <v>0</v>
      </c>
      <c r="N129" s="357" cm="1">
        <f t="array" aca="1" ref="N129" ca="1">SUM(IF((MC_Dispositivo!$B$53:$B$189=$C129)*(MC_Dispositivo!$F$36:$BE$36=$BS$1)*(MC_Dispositivo!$F$43:$BE$43=N$1),MC_Dispositivo!$F$53:$BE$189))</f>
        <v>0</v>
      </c>
      <c r="O129" s="357" cm="1">
        <f t="array" aca="1" ref="O129" ca="1">SUM(IF((MC_Dispositivo!$B$53:$B$189=$C129)*(MC_Dispositivo!$F$36:$BE$36=$BS$1)*(MC_Dispositivo!$F$43:$BE$43=O$1),MC_Dispositivo!$F$53:$BE$189))</f>
        <v>0</v>
      </c>
      <c r="P129" s="357" cm="1">
        <f t="array" aca="1" ref="P129" ca="1">SUM(IF((MC_Dispositivo!$B$53:$B$189=$C129)*(MC_Dispositivo!$F$36:$BE$36=$BS$1)*(MC_Dispositivo!$F$43:$BE$43=P$1),MC_Dispositivo!$F$53:$BE$189))</f>
        <v>0</v>
      </c>
      <c r="Q129" s="357" cm="1">
        <f t="array" aca="1" ref="Q129" ca="1">SUM(IF((MC_Dispositivo!$B$53:$B$189=$C129)*(MC_Dispositivo!$F$36:$BE$36=$BS$1)*(MC_Dispositivo!$F$43:$BE$43=Q$1),MC_Dispositivo!$F$53:$BE$189))</f>
        <v>0</v>
      </c>
      <c r="R129" s="357" cm="1">
        <f t="array" aca="1" ref="R129" ca="1">SUM(IF((MC_Dispositivo!$B$53:$B$189=$C129)*(MC_Dispositivo!$F$36:$BE$36=$BS$1)*(MC_Dispositivo!$F$43:$BE$43=R$1),MC_Dispositivo!$F$53:$BE$189))</f>
        <v>0</v>
      </c>
      <c r="S129" s="357" cm="1">
        <f t="array" aca="1" ref="S129" ca="1">SUM(IF((MC_Dispositivo!$B$53:$B$189=$C129)*(MC_Dispositivo!$F$36:$BE$36=$BS$1)*(MC_Dispositivo!$F$43:$BE$43=S$1),MC_Dispositivo!$F$53:$BE$189))</f>
        <v>0</v>
      </c>
      <c r="T129" s="357" cm="1">
        <f t="array" aca="1" ref="T129" ca="1">SUM(IF((MC_Dispositivo!$B$53:$B$189=$C129)*(MC_Dispositivo!$F$36:$BE$36=$BS$1)*(MC_Dispositivo!$F$43:$BE$43=T$1),MC_Dispositivo!$F$53:$BE$189))</f>
        <v>0</v>
      </c>
      <c r="U129" s="357" cm="1">
        <f t="array" aca="1" ref="U129" ca="1">SUM(IF((MC_Dispositivo!$B$53:$B$189=$C129)*(MC_Dispositivo!$F$36:$BE$36=$BS$1)*(MC_Dispositivo!$F$43:$BE$43=U$1),MC_Dispositivo!$F$53:$BE$189))</f>
        <v>0</v>
      </c>
      <c r="V129" s="357" cm="1">
        <f t="array" aca="1" ref="V129" ca="1">SUM(IF((MC_Dispositivo!$B$53:$B$189=$C129)*(MC_Dispositivo!$F$36:$BE$36=$BS$1)*(MC_Dispositivo!$F$43:$BE$43=V$1),MC_Dispositivo!$F$53:$BE$189))</f>
        <v>0</v>
      </c>
      <c r="W129" s="357" cm="1">
        <f t="array" aca="1" ref="W129" ca="1">SUM(IF((MC_Dispositivo!$B$53:$B$189=$C129)*(MC_Dispositivo!$F$36:$BE$36=$BS$1)*(MC_Dispositivo!$F$43:$BE$43=W$1),MC_Dispositivo!$F$53:$BE$189))</f>
        <v>0</v>
      </c>
      <c r="X129" s="357" cm="1">
        <f t="array" aca="1" ref="X129" ca="1">SUM(IF((MC_Dispositivo!$B$53:$B$189=$C129)*(MC_Dispositivo!$F$36:$BE$36=$BS$1)*(MC_Dispositivo!$F$43:$BE$43=X$1),MC_Dispositivo!$F$53:$BE$189))</f>
        <v>0</v>
      </c>
      <c r="Y129" s="357" cm="1">
        <f t="array" aca="1" ref="Y129" ca="1">SUM(IF((MC_Dispositivo!$B$53:$B$189=$C129)*(MC_Dispositivo!$F$36:$BE$36=$BS$1)*(MC_Dispositivo!$F$43:$BE$43=Y$1),MC_Dispositivo!$F$53:$BE$189))</f>
        <v>0</v>
      </c>
      <c r="Z129" s="357" cm="1">
        <f t="array" aca="1" ref="Z129" ca="1">SUM(IF((MC_Dispositivo!$B$53:$B$189=$C129)*(MC_Dispositivo!$F$36:$BE$36=$BS$1)*(MC_Dispositivo!$F$43:$BE$43=Z$1),MC_Dispositivo!$F$53:$BE$189))</f>
        <v>0</v>
      </c>
      <c r="AA129" s="357" cm="1">
        <f t="array" aca="1" ref="AA129" ca="1">SUM(IF((MC_Dispositivo!$B$53:$B$189=$C129)*(MC_Dispositivo!$F$36:$BE$36=$BS$1)*(MC_Dispositivo!$F$43:$BE$43=AA$1),MC_Dispositivo!$F$53:$BE$189))</f>
        <v>0</v>
      </c>
      <c r="AB129" s="357" cm="1">
        <f t="array" aca="1" ref="AB129" ca="1">SUM(IF((MC_Dispositivo!$B$53:$B$189=$C129)*(MC_Dispositivo!$F$36:$BE$36=$BS$1)*(MC_Dispositivo!$F$43:$BE$43=AB$1),MC_Dispositivo!$F$53:$BE$189))</f>
        <v>0</v>
      </c>
      <c r="AC129" s="357" cm="1">
        <f t="array" aca="1" ref="AC129" ca="1">SUM(IF((MC_Dispositivo!$B$53:$B$189=$C129)*(MC_Dispositivo!$F$36:$BE$36=$BS$1)*(MC_Dispositivo!$F$43:$BE$43=AC$1),MC_Dispositivo!$F$53:$BE$189))</f>
        <v>0</v>
      </c>
      <c r="AD129" s="357" cm="1">
        <f t="array" aca="1" ref="AD129" ca="1">SUM(IF((MC_Dispositivo!$B$53:$B$189=$C129)*(MC_Dispositivo!$F$36:$BE$36=$BS$1)*(MC_Dispositivo!$F$43:$BE$43=AD$1),MC_Dispositivo!$F$53:$BE$189))</f>
        <v>0</v>
      </c>
      <c r="AE129" s="357" cm="1">
        <f t="array" aca="1" ref="AE129" ca="1">SUM(IF((MC_Dispositivo!$B$53:$B$189=$C129)*(MC_Dispositivo!$F$36:$BE$36=$BS$1)*(MC_Dispositivo!$F$43:$BE$43=AE$1),MC_Dispositivo!$F$53:$BE$189))</f>
        <v>0</v>
      </c>
      <c r="AF129" s="357" cm="1">
        <f t="array" aca="1" ref="AF129" ca="1">SUM(IF((MC_Dispositivo!$B$53:$B$189=$C129)*(MC_Dispositivo!$F$36:$BE$36=$BS$1)*(MC_Dispositivo!$F$43:$BE$43=AF$1),MC_Dispositivo!$F$53:$BE$189))</f>
        <v>0</v>
      </c>
      <c r="AG129" s="357" cm="1">
        <f t="array" aca="1" ref="AG129" ca="1">SUM(IF((MC_Dispositivo!$B$53:$B$189=$C129)*(MC_Dispositivo!$F$36:$BE$36=$BS$1)*(MC_Dispositivo!$F$43:$BE$43=AG$1),MC_Dispositivo!$F$53:$BE$189))</f>
        <v>0</v>
      </c>
      <c r="AH129" s="357" cm="1">
        <f t="array" aca="1" ref="AH129" ca="1">SUM(IF((MC_Dispositivo!$B$53:$B$189=$C129)*(MC_Dispositivo!$F$36:$BE$36=$BS$1)*(MC_Dispositivo!$F$43:$BE$43=AH$1),MC_Dispositivo!$F$53:$BE$189))</f>
        <v>0</v>
      </c>
      <c r="AI129" s="357" cm="1">
        <f t="array" aca="1" ref="AI129" ca="1">SUM(IF((MC_Dispositivo!$B$53:$B$189=$C129)*(MC_Dispositivo!$F$36:$BE$36=$BS$1)*(MC_Dispositivo!$F$43:$BE$43=AI$1),MC_Dispositivo!$F$53:$BE$189))</f>
        <v>0</v>
      </c>
      <c r="AJ129" s="357" cm="1">
        <f t="array" aca="1" ref="AJ129" ca="1">SUM(IF((MC_Dispositivo!$B$53:$B$189=$C129)*(MC_Dispositivo!$F$36:$BE$36=$BS$1)*(MC_Dispositivo!$F$43:$BE$43=AJ$1),MC_Dispositivo!$F$53:$BE$189))</f>
        <v>0</v>
      </c>
      <c r="AK129" s="358">
        <f ca="1">IF(A129="","",INDEX([10]TPU!$G:$G,MATCH($A129,[10]TPU!$A:$A,0)))</f>
        <v>1285.44</v>
      </c>
      <c r="AL129" s="359">
        <f t="shared" ca="1" si="50"/>
        <v>0</v>
      </c>
      <c r="AM129" s="359">
        <f t="shared" ca="1" si="51"/>
        <v>0</v>
      </c>
      <c r="AN129" s="359">
        <f t="shared" ca="1" si="52"/>
        <v>0</v>
      </c>
      <c r="AO129" s="359">
        <f t="shared" ca="1" si="53"/>
        <v>0</v>
      </c>
      <c r="AP129" s="359">
        <f t="shared" ca="1" si="54"/>
        <v>0</v>
      </c>
      <c r="AQ129" s="359">
        <f t="shared" ca="1" si="55"/>
        <v>0</v>
      </c>
      <c r="AR129" s="359">
        <f t="shared" ca="1" si="56"/>
        <v>0</v>
      </c>
      <c r="AS129" s="359">
        <f t="shared" ca="1" si="57"/>
        <v>0</v>
      </c>
      <c r="AT129" s="359">
        <f t="shared" ca="1" si="58"/>
        <v>0</v>
      </c>
      <c r="AU129" s="359">
        <f t="shared" ca="1" si="59"/>
        <v>0</v>
      </c>
      <c r="AV129" s="359">
        <f t="shared" ca="1" si="60"/>
        <v>0</v>
      </c>
      <c r="AW129" s="359">
        <f t="shared" ca="1" si="61"/>
        <v>0</v>
      </c>
      <c r="AX129" s="359">
        <f t="shared" ca="1" si="62"/>
        <v>0</v>
      </c>
      <c r="AY129" s="359">
        <f t="shared" ca="1" si="63"/>
        <v>0</v>
      </c>
      <c r="AZ129" s="359">
        <f t="shared" ca="1" si="64"/>
        <v>0</v>
      </c>
      <c r="BA129" s="359">
        <f t="shared" ca="1" si="65"/>
        <v>0</v>
      </c>
      <c r="BB129" s="359">
        <f t="shared" ca="1" si="66"/>
        <v>0</v>
      </c>
      <c r="BC129" s="359">
        <f t="shared" ca="1" si="67"/>
        <v>0</v>
      </c>
      <c r="BD129" s="359">
        <f t="shared" ca="1" si="68"/>
        <v>0</v>
      </c>
      <c r="BE129" s="359">
        <f t="shared" ca="1" si="69"/>
        <v>0</v>
      </c>
      <c r="BF129" s="359">
        <f t="shared" ca="1" si="70"/>
        <v>0</v>
      </c>
      <c r="BG129" s="359">
        <f t="shared" ca="1" si="71"/>
        <v>0</v>
      </c>
      <c r="BH129" s="359">
        <f t="shared" ca="1" si="72"/>
        <v>0</v>
      </c>
      <c r="BI129" s="359">
        <f t="shared" ca="1" si="73"/>
        <v>0</v>
      </c>
      <c r="BJ129" s="359">
        <f t="shared" ca="1" si="74"/>
        <v>0</v>
      </c>
      <c r="BK129" s="359">
        <f t="shared" ca="1" si="75"/>
        <v>0</v>
      </c>
      <c r="BL129" s="359">
        <f t="shared" ca="1" si="76"/>
        <v>0</v>
      </c>
      <c r="BM129" s="359">
        <f t="shared" ca="1" si="77"/>
        <v>0</v>
      </c>
      <c r="BN129" s="359">
        <f t="shared" ca="1" si="78"/>
        <v>0</v>
      </c>
      <c r="BO129" s="359">
        <f t="shared" ca="1" si="79"/>
        <v>0</v>
      </c>
      <c r="BP129" s="358">
        <f t="shared" ca="1" si="80"/>
        <v>0</v>
      </c>
    </row>
    <row r="130" spans="1:70" ht="20.100000000000001" customHeight="1" x14ac:dyDescent="0.2">
      <c r="A130" s="354">
        <f ca="1">INDEX(MC_Dispositivo!B:E,MATCH('Quantitativo_MG-262'!C130,MC_Dispositivo!B:B,0),2)</f>
        <v>91933</v>
      </c>
      <c r="B130" s="354" t="str">
        <f ca="1">INDEX([10]TPU!$B:$B,MATCH($A130,[10]TPU!$A:$A,0))</f>
        <v>SINAPI</v>
      </c>
      <c r="C130" s="354" t="s">
        <v>209</v>
      </c>
      <c r="D130" s="355" t="str">
        <f ca="1">INDEX(MC_Dispositivo!B:E,MATCH('Quantitativo_MG-262'!C130,MC_Dispositivo!B:B,0),3)</f>
        <v>cabo de cobre flexível isolado, 10 mm², anti-chama 0,6/1,0 kv, para circuitos terminais - fornecimento e instalação. af_03/2023</v>
      </c>
      <c r="E130" s="354" t="str">
        <f ca="1">INDEX(MC_Dispositivo!B:E,MATCH('Quantitativo_MG-262'!C130,MC_Dispositivo!B:B,0),4)</f>
        <v>m</v>
      </c>
      <c r="F130" s="356" cm="1">
        <f t="array" aca="1" ref="F130" ca="1">IF($BS$1="Todos",SUM(IF(($BS$1="todos")*(MC_Dispositivo!$B$54:$B$212=$C130),MC_Dispositivo!$F$54:$BE$212)),SUM(IF((MC_Dispositivo!$F$36:$BE$36=$BS$1)*(MC_Dispositivo!$B$54:$B$212=$C130),MC_Dispositivo!$F$54:$BE$212)))</f>
        <v>0</v>
      </c>
      <c r="G130" s="357" cm="1">
        <f t="array" aca="1" ref="G130" ca="1">SUM(IF((MC_Dispositivo!$B$53:$B$189=$C130)*(MC_Dispositivo!$F$36:$BE$36=$BS$1)*(MC_Dispositivo!$F$43:$BE$43=G$1),MC_Dispositivo!$F$53:$BE$189))</f>
        <v>0</v>
      </c>
      <c r="H130" s="357" cm="1">
        <f t="array" aca="1" ref="H130" ca="1">SUM(IF((MC_Dispositivo!$B$53:$B$189=$C130)*(MC_Dispositivo!$F$36:$BE$36=$BS$1)*(MC_Dispositivo!$F$43:$BE$43=H$1),MC_Dispositivo!$F$53:$BE$189))</f>
        <v>0</v>
      </c>
      <c r="I130" s="357" cm="1">
        <f t="array" aca="1" ref="I130" ca="1">SUM(IF((MC_Dispositivo!$B$53:$B$189=$C130)*(MC_Dispositivo!$F$36:$BE$36=$BS$1)*(MC_Dispositivo!$F$43:$BE$43=I$1),MC_Dispositivo!$F$53:$BE$189))</f>
        <v>0</v>
      </c>
      <c r="J130" s="357" cm="1">
        <f t="array" aca="1" ref="J130" ca="1">SUM(IF((MC_Dispositivo!$B$53:$B$189=$C130)*(MC_Dispositivo!$F$36:$BE$36=$BS$1)*(MC_Dispositivo!$F$43:$BE$43=J$1),MC_Dispositivo!$F$53:$BE$189))</f>
        <v>0</v>
      </c>
      <c r="K130" s="357" cm="1">
        <f t="array" aca="1" ref="K130" ca="1">SUM(IF((MC_Dispositivo!$B$53:$B$189=$C130)*(MC_Dispositivo!$F$36:$BE$36=$BS$1)*(MC_Dispositivo!$F$43:$BE$43=K$1),MC_Dispositivo!$F$53:$BE$189))</f>
        <v>0</v>
      </c>
      <c r="L130" s="357" cm="1">
        <f t="array" aca="1" ref="L130" ca="1">SUM(IF((MC_Dispositivo!$B$53:$B$189=$C130)*(MC_Dispositivo!$F$36:$BE$36=$BS$1)*(MC_Dispositivo!$F$43:$BE$43=L$1),MC_Dispositivo!$F$53:$BE$189))</f>
        <v>0</v>
      </c>
      <c r="M130" s="357" cm="1">
        <f t="array" aca="1" ref="M130" ca="1">SUM(IF((MC_Dispositivo!$B$53:$B$189=$C130)*(MC_Dispositivo!$F$36:$BE$36=$BS$1)*(MC_Dispositivo!$F$43:$BE$43=M$1),MC_Dispositivo!$F$53:$BE$189))</f>
        <v>0</v>
      </c>
      <c r="N130" s="357" cm="1">
        <f t="array" aca="1" ref="N130" ca="1">SUM(IF((MC_Dispositivo!$B$53:$B$189=$C130)*(MC_Dispositivo!$F$36:$BE$36=$BS$1)*(MC_Dispositivo!$F$43:$BE$43=N$1),MC_Dispositivo!$F$53:$BE$189))</f>
        <v>0</v>
      </c>
      <c r="O130" s="357" cm="1">
        <f t="array" aca="1" ref="O130" ca="1">SUM(IF((MC_Dispositivo!$B$53:$B$189=$C130)*(MC_Dispositivo!$F$36:$BE$36=$BS$1)*(MC_Dispositivo!$F$43:$BE$43=O$1),MC_Dispositivo!$F$53:$BE$189))</f>
        <v>0</v>
      </c>
      <c r="P130" s="357" cm="1">
        <f t="array" aca="1" ref="P130" ca="1">SUM(IF((MC_Dispositivo!$B$53:$B$189=$C130)*(MC_Dispositivo!$F$36:$BE$36=$BS$1)*(MC_Dispositivo!$F$43:$BE$43=P$1),MC_Dispositivo!$F$53:$BE$189))</f>
        <v>0</v>
      </c>
      <c r="Q130" s="357" cm="1">
        <f t="array" aca="1" ref="Q130" ca="1">SUM(IF((MC_Dispositivo!$B$53:$B$189=$C130)*(MC_Dispositivo!$F$36:$BE$36=$BS$1)*(MC_Dispositivo!$F$43:$BE$43=Q$1),MC_Dispositivo!$F$53:$BE$189))</f>
        <v>0</v>
      </c>
      <c r="R130" s="357" cm="1">
        <f t="array" aca="1" ref="R130" ca="1">SUM(IF((MC_Dispositivo!$B$53:$B$189=$C130)*(MC_Dispositivo!$F$36:$BE$36=$BS$1)*(MC_Dispositivo!$F$43:$BE$43=R$1),MC_Dispositivo!$F$53:$BE$189))</f>
        <v>0</v>
      </c>
      <c r="S130" s="357" cm="1">
        <f t="array" aca="1" ref="S130" ca="1">SUM(IF((MC_Dispositivo!$B$53:$B$189=$C130)*(MC_Dispositivo!$F$36:$BE$36=$BS$1)*(MC_Dispositivo!$F$43:$BE$43=S$1),MC_Dispositivo!$F$53:$BE$189))</f>
        <v>0</v>
      </c>
      <c r="T130" s="357" cm="1">
        <f t="array" aca="1" ref="T130" ca="1">SUM(IF((MC_Dispositivo!$B$53:$B$189=$C130)*(MC_Dispositivo!$F$36:$BE$36=$BS$1)*(MC_Dispositivo!$F$43:$BE$43=T$1),MC_Dispositivo!$F$53:$BE$189))</f>
        <v>0</v>
      </c>
      <c r="U130" s="357" cm="1">
        <f t="array" aca="1" ref="U130" ca="1">SUM(IF((MC_Dispositivo!$B$53:$B$189=$C130)*(MC_Dispositivo!$F$36:$BE$36=$BS$1)*(MC_Dispositivo!$F$43:$BE$43=U$1),MC_Dispositivo!$F$53:$BE$189))</f>
        <v>0</v>
      </c>
      <c r="V130" s="357" cm="1">
        <f t="array" aca="1" ref="V130" ca="1">SUM(IF((MC_Dispositivo!$B$53:$B$189=$C130)*(MC_Dispositivo!$F$36:$BE$36=$BS$1)*(MC_Dispositivo!$F$43:$BE$43=V$1),MC_Dispositivo!$F$53:$BE$189))</f>
        <v>0</v>
      </c>
      <c r="W130" s="357" cm="1">
        <f t="array" aca="1" ref="W130" ca="1">SUM(IF((MC_Dispositivo!$B$53:$B$189=$C130)*(MC_Dispositivo!$F$36:$BE$36=$BS$1)*(MC_Dispositivo!$F$43:$BE$43=W$1),MC_Dispositivo!$F$53:$BE$189))</f>
        <v>0</v>
      </c>
      <c r="X130" s="357" cm="1">
        <f t="array" aca="1" ref="X130" ca="1">SUM(IF((MC_Dispositivo!$B$53:$B$189=$C130)*(MC_Dispositivo!$F$36:$BE$36=$BS$1)*(MC_Dispositivo!$F$43:$BE$43=X$1),MC_Dispositivo!$F$53:$BE$189))</f>
        <v>0</v>
      </c>
      <c r="Y130" s="357" cm="1">
        <f t="array" aca="1" ref="Y130" ca="1">SUM(IF((MC_Dispositivo!$B$53:$B$189=$C130)*(MC_Dispositivo!$F$36:$BE$36=$BS$1)*(MC_Dispositivo!$F$43:$BE$43=Y$1),MC_Dispositivo!$F$53:$BE$189))</f>
        <v>0</v>
      </c>
      <c r="Z130" s="357" cm="1">
        <f t="array" aca="1" ref="Z130" ca="1">SUM(IF((MC_Dispositivo!$B$53:$B$189=$C130)*(MC_Dispositivo!$F$36:$BE$36=$BS$1)*(MC_Dispositivo!$F$43:$BE$43=Z$1),MC_Dispositivo!$F$53:$BE$189))</f>
        <v>0</v>
      </c>
      <c r="AA130" s="357" cm="1">
        <f t="array" aca="1" ref="AA130" ca="1">SUM(IF((MC_Dispositivo!$B$53:$B$189=$C130)*(MC_Dispositivo!$F$36:$BE$36=$BS$1)*(MC_Dispositivo!$F$43:$BE$43=AA$1),MC_Dispositivo!$F$53:$BE$189))</f>
        <v>0</v>
      </c>
      <c r="AB130" s="357" cm="1">
        <f t="array" aca="1" ref="AB130" ca="1">SUM(IF((MC_Dispositivo!$B$53:$B$189=$C130)*(MC_Dispositivo!$F$36:$BE$36=$BS$1)*(MC_Dispositivo!$F$43:$BE$43=AB$1),MC_Dispositivo!$F$53:$BE$189))</f>
        <v>0</v>
      </c>
      <c r="AC130" s="357" cm="1">
        <f t="array" aca="1" ref="AC130" ca="1">SUM(IF((MC_Dispositivo!$B$53:$B$189=$C130)*(MC_Dispositivo!$F$36:$BE$36=$BS$1)*(MC_Dispositivo!$F$43:$BE$43=AC$1),MC_Dispositivo!$F$53:$BE$189))</f>
        <v>0</v>
      </c>
      <c r="AD130" s="357" cm="1">
        <f t="array" aca="1" ref="AD130" ca="1">SUM(IF((MC_Dispositivo!$B$53:$B$189=$C130)*(MC_Dispositivo!$F$36:$BE$36=$BS$1)*(MC_Dispositivo!$F$43:$BE$43=AD$1),MC_Dispositivo!$F$53:$BE$189))</f>
        <v>0</v>
      </c>
      <c r="AE130" s="357" cm="1">
        <f t="array" aca="1" ref="AE130" ca="1">SUM(IF((MC_Dispositivo!$B$53:$B$189=$C130)*(MC_Dispositivo!$F$36:$BE$36=$BS$1)*(MC_Dispositivo!$F$43:$BE$43=AE$1),MC_Dispositivo!$F$53:$BE$189))</f>
        <v>0</v>
      </c>
      <c r="AF130" s="357" cm="1">
        <f t="array" aca="1" ref="AF130" ca="1">SUM(IF((MC_Dispositivo!$B$53:$B$189=$C130)*(MC_Dispositivo!$F$36:$BE$36=$BS$1)*(MC_Dispositivo!$F$43:$BE$43=AF$1),MC_Dispositivo!$F$53:$BE$189))</f>
        <v>0</v>
      </c>
      <c r="AG130" s="357" cm="1">
        <f t="array" aca="1" ref="AG130" ca="1">SUM(IF((MC_Dispositivo!$B$53:$B$189=$C130)*(MC_Dispositivo!$F$36:$BE$36=$BS$1)*(MC_Dispositivo!$F$43:$BE$43=AG$1),MC_Dispositivo!$F$53:$BE$189))</f>
        <v>0</v>
      </c>
      <c r="AH130" s="357" cm="1">
        <f t="array" aca="1" ref="AH130" ca="1">SUM(IF((MC_Dispositivo!$B$53:$B$189=$C130)*(MC_Dispositivo!$F$36:$BE$36=$BS$1)*(MC_Dispositivo!$F$43:$BE$43=AH$1),MC_Dispositivo!$F$53:$BE$189))</f>
        <v>0</v>
      </c>
      <c r="AI130" s="357" cm="1">
        <f t="array" aca="1" ref="AI130" ca="1">SUM(IF((MC_Dispositivo!$B$53:$B$189=$C130)*(MC_Dispositivo!$F$36:$BE$36=$BS$1)*(MC_Dispositivo!$F$43:$BE$43=AI$1),MC_Dispositivo!$F$53:$BE$189))</f>
        <v>0</v>
      </c>
      <c r="AJ130" s="357" cm="1">
        <f t="array" aca="1" ref="AJ130" ca="1">SUM(IF((MC_Dispositivo!$B$53:$B$189=$C130)*(MC_Dispositivo!$F$36:$BE$36=$BS$1)*(MC_Dispositivo!$F$43:$BE$43=AJ$1),MC_Dispositivo!$F$53:$BE$189))</f>
        <v>0</v>
      </c>
      <c r="AK130" s="358">
        <f ca="1">IF(A130="","",INDEX([10]TPU!$G:$G,MATCH($A130,[10]TPU!$A:$A,0)))</f>
        <v>19.47</v>
      </c>
      <c r="AL130" s="359">
        <f t="shared" ca="1" si="50"/>
        <v>0</v>
      </c>
      <c r="AM130" s="359">
        <f t="shared" ca="1" si="51"/>
        <v>0</v>
      </c>
      <c r="AN130" s="359">
        <f t="shared" ca="1" si="52"/>
        <v>0</v>
      </c>
      <c r="AO130" s="359">
        <f t="shared" ca="1" si="53"/>
        <v>0</v>
      </c>
      <c r="AP130" s="359">
        <f t="shared" ca="1" si="54"/>
        <v>0</v>
      </c>
      <c r="AQ130" s="359">
        <f t="shared" ca="1" si="55"/>
        <v>0</v>
      </c>
      <c r="AR130" s="359">
        <f t="shared" ca="1" si="56"/>
        <v>0</v>
      </c>
      <c r="AS130" s="359">
        <f t="shared" ca="1" si="57"/>
        <v>0</v>
      </c>
      <c r="AT130" s="359">
        <f t="shared" ca="1" si="58"/>
        <v>0</v>
      </c>
      <c r="AU130" s="359">
        <f t="shared" ca="1" si="59"/>
        <v>0</v>
      </c>
      <c r="AV130" s="359">
        <f t="shared" ca="1" si="60"/>
        <v>0</v>
      </c>
      <c r="AW130" s="359">
        <f t="shared" ca="1" si="61"/>
        <v>0</v>
      </c>
      <c r="AX130" s="359">
        <f t="shared" ca="1" si="62"/>
        <v>0</v>
      </c>
      <c r="AY130" s="359">
        <f t="shared" ca="1" si="63"/>
        <v>0</v>
      </c>
      <c r="AZ130" s="359">
        <f t="shared" ca="1" si="64"/>
        <v>0</v>
      </c>
      <c r="BA130" s="359">
        <f t="shared" ca="1" si="65"/>
        <v>0</v>
      </c>
      <c r="BB130" s="359">
        <f t="shared" ca="1" si="66"/>
        <v>0</v>
      </c>
      <c r="BC130" s="359">
        <f t="shared" ca="1" si="67"/>
        <v>0</v>
      </c>
      <c r="BD130" s="359">
        <f t="shared" ca="1" si="68"/>
        <v>0</v>
      </c>
      <c r="BE130" s="359">
        <f t="shared" ca="1" si="69"/>
        <v>0</v>
      </c>
      <c r="BF130" s="359">
        <f t="shared" ca="1" si="70"/>
        <v>0</v>
      </c>
      <c r="BG130" s="359">
        <f t="shared" ca="1" si="71"/>
        <v>0</v>
      </c>
      <c r="BH130" s="359">
        <f t="shared" ca="1" si="72"/>
        <v>0</v>
      </c>
      <c r="BI130" s="359">
        <f t="shared" ca="1" si="73"/>
        <v>0</v>
      </c>
      <c r="BJ130" s="359">
        <f t="shared" ca="1" si="74"/>
        <v>0</v>
      </c>
      <c r="BK130" s="359">
        <f t="shared" ca="1" si="75"/>
        <v>0</v>
      </c>
      <c r="BL130" s="359">
        <f t="shared" ca="1" si="76"/>
        <v>0</v>
      </c>
      <c r="BM130" s="359">
        <f t="shared" ca="1" si="77"/>
        <v>0</v>
      </c>
      <c r="BN130" s="359">
        <f t="shared" ca="1" si="78"/>
        <v>0</v>
      </c>
      <c r="BO130" s="359">
        <f t="shared" ca="1" si="79"/>
        <v>0</v>
      </c>
      <c r="BP130" s="358">
        <f t="shared" ca="1" si="80"/>
        <v>0</v>
      </c>
    </row>
    <row r="131" spans="1:70" ht="20.100000000000001" customHeight="1" x14ac:dyDescent="0.2">
      <c r="A131" s="354">
        <f ca="1">INDEX(MC_Dispositivo!B:E,MATCH('Quantitativo_MG-262'!C131,MC_Dispositivo!B:B,0),2)</f>
        <v>100622</v>
      </c>
      <c r="B131" s="354" t="str">
        <f ca="1">INDEX([10]TPU!$B:$B,MATCH($A131,[10]TPU!$A:$A,0))</f>
        <v>SINAPI</v>
      </c>
      <c r="C131" s="354" t="s">
        <v>210</v>
      </c>
      <c r="D131" s="355" t="str">
        <f ca="1">INDEX(MC_Dispositivo!B:E,MATCH('Quantitativo_MG-262'!C131,MC_Dispositivo!B:B,0),3)</f>
        <v>poste de aço conico contínuo curvo simples, engastado, h=9m, inclusive luminária, sem lâmpada - fornecimento e instalacao. af_11/2019</v>
      </c>
      <c r="E131" s="354" t="str">
        <f ca="1">INDEX(MC_Dispositivo!B:E,MATCH('Quantitativo_MG-262'!C131,MC_Dispositivo!B:B,0),4)</f>
        <v>un</v>
      </c>
      <c r="F131" s="356" cm="1">
        <f t="array" aca="1" ref="F131" ca="1">IF($BS$1="Todos",SUM(IF(($BS$1="todos")*(MC_Dispositivo!$B$54:$B$212=$C131),MC_Dispositivo!$F$54:$BE$212)),SUM(IF((MC_Dispositivo!$F$36:$BE$36=$BS$1)*(MC_Dispositivo!$B$54:$B$212=$C131),MC_Dispositivo!$F$54:$BE$212)))</f>
        <v>0</v>
      </c>
      <c r="G131" s="357" cm="1">
        <f t="array" aca="1" ref="G131" ca="1">SUM(IF((MC_Dispositivo!$B$53:$B$189=$C131)*(MC_Dispositivo!$F$36:$BE$36=$BS$1)*(MC_Dispositivo!$F$43:$BE$43=G$1),MC_Dispositivo!$F$53:$BE$189))</f>
        <v>0</v>
      </c>
      <c r="H131" s="357" cm="1">
        <f t="array" aca="1" ref="H131" ca="1">SUM(IF((MC_Dispositivo!$B$53:$B$189=$C131)*(MC_Dispositivo!$F$36:$BE$36=$BS$1)*(MC_Dispositivo!$F$43:$BE$43=H$1),MC_Dispositivo!$F$53:$BE$189))</f>
        <v>0</v>
      </c>
      <c r="I131" s="357" cm="1">
        <f t="array" aca="1" ref="I131" ca="1">SUM(IF((MC_Dispositivo!$B$53:$B$189=$C131)*(MC_Dispositivo!$F$36:$BE$36=$BS$1)*(MC_Dispositivo!$F$43:$BE$43=I$1),MC_Dispositivo!$F$53:$BE$189))</f>
        <v>0</v>
      </c>
      <c r="J131" s="357" cm="1">
        <f t="array" aca="1" ref="J131" ca="1">SUM(IF((MC_Dispositivo!$B$53:$B$189=$C131)*(MC_Dispositivo!$F$36:$BE$36=$BS$1)*(MC_Dispositivo!$F$43:$BE$43=J$1),MC_Dispositivo!$F$53:$BE$189))</f>
        <v>0</v>
      </c>
      <c r="K131" s="357" cm="1">
        <f t="array" aca="1" ref="K131" ca="1">SUM(IF((MC_Dispositivo!$B$53:$B$189=$C131)*(MC_Dispositivo!$F$36:$BE$36=$BS$1)*(MC_Dispositivo!$F$43:$BE$43=K$1),MC_Dispositivo!$F$53:$BE$189))</f>
        <v>0</v>
      </c>
      <c r="L131" s="357" cm="1">
        <f t="array" aca="1" ref="L131" ca="1">SUM(IF((MC_Dispositivo!$B$53:$B$189=$C131)*(MC_Dispositivo!$F$36:$BE$36=$BS$1)*(MC_Dispositivo!$F$43:$BE$43=L$1),MC_Dispositivo!$F$53:$BE$189))</f>
        <v>0</v>
      </c>
      <c r="M131" s="357" cm="1">
        <f t="array" aca="1" ref="M131" ca="1">SUM(IF((MC_Dispositivo!$B$53:$B$189=$C131)*(MC_Dispositivo!$F$36:$BE$36=$BS$1)*(MC_Dispositivo!$F$43:$BE$43=M$1),MC_Dispositivo!$F$53:$BE$189))</f>
        <v>0</v>
      </c>
      <c r="N131" s="357" cm="1">
        <f t="array" aca="1" ref="N131" ca="1">SUM(IF((MC_Dispositivo!$B$53:$B$189=$C131)*(MC_Dispositivo!$F$36:$BE$36=$BS$1)*(MC_Dispositivo!$F$43:$BE$43=N$1),MC_Dispositivo!$F$53:$BE$189))</f>
        <v>0</v>
      </c>
      <c r="O131" s="357" cm="1">
        <f t="array" aca="1" ref="O131" ca="1">SUM(IF((MC_Dispositivo!$B$53:$B$189=$C131)*(MC_Dispositivo!$F$36:$BE$36=$BS$1)*(MC_Dispositivo!$F$43:$BE$43=O$1),MC_Dispositivo!$F$53:$BE$189))</f>
        <v>0</v>
      </c>
      <c r="P131" s="357" cm="1">
        <f t="array" aca="1" ref="P131" ca="1">SUM(IF((MC_Dispositivo!$B$53:$B$189=$C131)*(MC_Dispositivo!$F$36:$BE$36=$BS$1)*(MC_Dispositivo!$F$43:$BE$43=P$1),MC_Dispositivo!$F$53:$BE$189))</f>
        <v>0</v>
      </c>
      <c r="Q131" s="357" cm="1">
        <f t="array" aca="1" ref="Q131" ca="1">SUM(IF((MC_Dispositivo!$B$53:$B$189=$C131)*(MC_Dispositivo!$F$36:$BE$36=$BS$1)*(MC_Dispositivo!$F$43:$BE$43=Q$1),MC_Dispositivo!$F$53:$BE$189))</f>
        <v>0</v>
      </c>
      <c r="R131" s="357" cm="1">
        <f t="array" aca="1" ref="R131" ca="1">SUM(IF((MC_Dispositivo!$B$53:$B$189=$C131)*(MC_Dispositivo!$F$36:$BE$36=$BS$1)*(MC_Dispositivo!$F$43:$BE$43=R$1),MC_Dispositivo!$F$53:$BE$189))</f>
        <v>0</v>
      </c>
      <c r="S131" s="357" cm="1">
        <f t="array" aca="1" ref="S131" ca="1">SUM(IF((MC_Dispositivo!$B$53:$B$189=$C131)*(MC_Dispositivo!$F$36:$BE$36=$BS$1)*(MC_Dispositivo!$F$43:$BE$43=S$1),MC_Dispositivo!$F$53:$BE$189))</f>
        <v>0</v>
      </c>
      <c r="T131" s="357" cm="1">
        <f t="array" aca="1" ref="T131" ca="1">SUM(IF((MC_Dispositivo!$B$53:$B$189=$C131)*(MC_Dispositivo!$F$36:$BE$36=$BS$1)*(MC_Dispositivo!$F$43:$BE$43=T$1),MC_Dispositivo!$F$53:$BE$189))</f>
        <v>0</v>
      </c>
      <c r="U131" s="357" cm="1">
        <f t="array" aca="1" ref="U131" ca="1">SUM(IF((MC_Dispositivo!$B$53:$B$189=$C131)*(MC_Dispositivo!$F$36:$BE$36=$BS$1)*(MC_Dispositivo!$F$43:$BE$43=U$1),MC_Dispositivo!$F$53:$BE$189))</f>
        <v>0</v>
      </c>
      <c r="V131" s="357" cm="1">
        <f t="array" aca="1" ref="V131" ca="1">SUM(IF((MC_Dispositivo!$B$53:$B$189=$C131)*(MC_Dispositivo!$F$36:$BE$36=$BS$1)*(MC_Dispositivo!$F$43:$BE$43=V$1),MC_Dispositivo!$F$53:$BE$189))</f>
        <v>0</v>
      </c>
      <c r="W131" s="357" cm="1">
        <f t="array" aca="1" ref="W131" ca="1">SUM(IF((MC_Dispositivo!$B$53:$B$189=$C131)*(MC_Dispositivo!$F$36:$BE$36=$BS$1)*(MC_Dispositivo!$F$43:$BE$43=W$1),MC_Dispositivo!$F$53:$BE$189))</f>
        <v>0</v>
      </c>
      <c r="X131" s="357" cm="1">
        <f t="array" aca="1" ref="X131" ca="1">SUM(IF((MC_Dispositivo!$B$53:$B$189=$C131)*(MC_Dispositivo!$F$36:$BE$36=$BS$1)*(MC_Dispositivo!$F$43:$BE$43=X$1),MC_Dispositivo!$F$53:$BE$189))</f>
        <v>0</v>
      </c>
      <c r="Y131" s="357" cm="1">
        <f t="array" aca="1" ref="Y131" ca="1">SUM(IF((MC_Dispositivo!$B$53:$B$189=$C131)*(MC_Dispositivo!$F$36:$BE$36=$BS$1)*(MC_Dispositivo!$F$43:$BE$43=Y$1),MC_Dispositivo!$F$53:$BE$189))</f>
        <v>0</v>
      </c>
      <c r="Z131" s="357" cm="1">
        <f t="array" aca="1" ref="Z131" ca="1">SUM(IF((MC_Dispositivo!$B$53:$B$189=$C131)*(MC_Dispositivo!$F$36:$BE$36=$BS$1)*(MC_Dispositivo!$F$43:$BE$43=Z$1),MC_Dispositivo!$F$53:$BE$189))</f>
        <v>0</v>
      </c>
      <c r="AA131" s="357" cm="1">
        <f t="array" aca="1" ref="AA131" ca="1">SUM(IF((MC_Dispositivo!$B$53:$B$189=$C131)*(MC_Dispositivo!$F$36:$BE$36=$BS$1)*(MC_Dispositivo!$F$43:$BE$43=AA$1),MC_Dispositivo!$F$53:$BE$189))</f>
        <v>0</v>
      </c>
      <c r="AB131" s="357" cm="1">
        <f t="array" aca="1" ref="AB131" ca="1">SUM(IF((MC_Dispositivo!$B$53:$B$189=$C131)*(MC_Dispositivo!$F$36:$BE$36=$BS$1)*(MC_Dispositivo!$F$43:$BE$43=AB$1),MC_Dispositivo!$F$53:$BE$189))</f>
        <v>0</v>
      </c>
      <c r="AC131" s="357" cm="1">
        <f t="array" aca="1" ref="AC131" ca="1">SUM(IF((MC_Dispositivo!$B$53:$B$189=$C131)*(MC_Dispositivo!$F$36:$BE$36=$BS$1)*(MC_Dispositivo!$F$43:$BE$43=AC$1),MC_Dispositivo!$F$53:$BE$189))</f>
        <v>0</v>
      </c>
      <c r="AD131" s="357" cm="1">
        <f t="array" aca="1" ref="AD131" ca="1">SUM(IF((MC_Dispositivo!$B$53:$B$189=$C131)*(MC_Dispositivo!$F$36:$BE$36=$BS$1)*(MC_Dispositivo!$F$43:$BE$43=AD$1),MC_Dispositivo!$F$53:$BE$189))</f>
        <v>0</v>
      </c>
      <c r="AE131" s="357" cm="1">
        <f t="array" aca="1" ref="AE131" ca="1">SUM(IF((MC_Dispositivo!$B$53:$B$189=$C131)*(MC_Dispositivo!$F$36:$BE$36=$BS$1)*(MC_Dispositivo!$F$43:$BE$43=AE$1),MC_Dispositivo!$F$53:$BE$189))</f>
        <v>0</v>
      </c>
      <c r="AF131" s="357" cm="1">
        <f t="array" aca="1" ref="AF131" ca="1">SUM(IF((MC_Dispositivo!$B$53:$B$189=$C131)*(MC_Dispositivo!$F$36:$BE$36=$BS$1)*(MC_Dispositivo!$F$43:$BE$43=AF$1),MC_Dispositivo!$F$53:$BE$189))</f>
        <v>0</v>
      </c>
      <c r="AG131" s="357" cm="1">
        <f t="array" aca="1" ref="AG131" ca="1">SUM(IF((MC_Dispositivo!$B$53:$B$189=$C131)*(MC_Dispositivo!$F$36:$BE$36=$BS$1)*(MC_Dispositivo!$F$43:$BE$43=AG$1),MC_Dispositivo!$F$53:$BE$189))</f>
        <v>0</v>
      </c>
      <c r="AH131" s="357" cm="1">
        <f t="array" aca="1" ref="AH131" ca="1">SUM(IF((MC_Dispositivo!$B$53:$B$189=$C131)*(MC_Dispositivo!$F$36:$BE$36=$BS$1)*(MC_Dispositivo!$F$43:$BE$43=AH$1),MC_Dispositivo!$F$53:$BE$189))</f>
        <v>0</v>
      </c>
      <c r="AI131" s="357" cm="1">
        <f t="array" aca="1" ref="AI131" ca="1">SUM(IF((MC_Dispositivo!$B$53:$B$189=$C131)*(MC_Dispositivo!$F$36:$BE$36=$BS$1)*(MC_Dispositivo!$F$43:$BE$43=AI$1),MC_Dispositivo!$F$53:$BE$189))</f>
        <v>0</v>
      </c>
      <c r="AJ131" s="357" cm="1">
        <f t="array" aca="1" ref="AJ131" ca="1">SUM(IF((MC_Dispositivo!$B$53:$B$189=$C131)*(MC_Dispositivo!$F$36:$BE$36=$BS$1)*(MC_Dispositivo!$F$43:$BE$43=AJ$1),MC_Dispositivo!$F$53:$BE$189))</f>
        <v>0</v>
      </c>
      <c r="AK131" s="358">
        <f ca="1">IF(A131="","",INDEX([10]TPU!$G:$G,MATCH($A131,[10]TPU!$A:$A,0)))</f>
        <v>2625.16</v>
      </c>
      <c r="AL131" s="359">
        <f t="shared" ca="1" si="50"/>
        <v>0</v>
      </c>
      <c r="AM131" s="359">
        <f t="shared" ca="1" si="51"/>
        <v>0</v>
      </c>
      <c r="AN131" s="359">
        <f t="shared" ca="1" si="52"/>
        <v>0</v>
      </c>
      <c r="AO131" s="359">
        <f t="shared" ca="1" si="53"/>
        <v>0</v>
      </c>
      <c r="AP131" s="359">
        <f t="shared" ca="1" si="54"/>
        <v>0</v>
      </c>
      <c r="AQ131" s="359">
        <f t="shared" ca="1" si="55"/>
        <v>0</v>
      </c>
      <c r="AR131" s="359">
        <f t="shared" ca="1" si="56"/>
        <v>0</v>
      </c>
      <c r="AS131" s="359">
        <f t="shared" ca="1" si="57"/>
        <v>0</v>
      </c>
      <c r="AT131" s="359">
        <f t="shared" ca="1" si="58"/>
        <v>0</v>
      </c>
      <c r="AU131" s="359">
        <f t="shared" ca="1" si="59"/>
        <v>0</v>
      </c>
      <c r="AV131" s="359">
        <f t="shared" ca="1" si="60"/>
        <v>0</v>
      </c>
      <c r="AW131" s="359">
        <f t="shared" ca="1" si="61"/>
        <v>0</v>
      </c>
      <c r="AX131" s="359">
        <f t="shared" ca="1" si="62"/>
        <v>0</v>
      </c>
      <c r="AY131" s="359">
        <f t="shared" ca="1" si="63"/>
        <v>0</v>
      </c>
      <c r="AZ131" s="359">
        <f t="shared" ca="1" si="64"/>
        <v>0</v>
      </c>
      <c r="BA131" s="359">
        <f t="shared" ca="1" si="65"/>
        <v>0</v>
      </c>
      <c r="BB131" s="359">
        <f t="shared" ca="1" si="66"/>
        <v>0</v>
      </c>
      <c r="BC131" s="359">
        <f t="shared" ca="1" si="67"/>
        <v>0</v>
      </c>
      <c r="BD131" s="359">
        <f t="shared" ca="1" si="68"/>
        <v>0</v>
      </c>
      <c r="BE131" s="359">
        <f t="shared" ca="1" si="69"/>
        <v>0</v>
      </c>
      <c r="BF131" s="359">
        <f t="shared" ca="1" si="70"/>
        <v>0</v>
      </c>
      <c r="BG131" s="359">
        <f t="shared" ca="1" si="71"/>
        <v>0</v>
      </c>
      <c r="BH131" s="359">
        <f t="shared" ca="1" si="72"/>
        <v>0</v>
      </c>
      <c r="BI131" s="359">
        <f t="shared" ca="1" si="73"/>
        <v>0</v>
      </c>
      <c r="BJ131" s="359">
        <f t="shared" ca="1" si="74"/>
        <v>0</v>
      </c>
      <c r="BK131" s="359">
        <f t="shared" ca="1" si="75"/>
        <v>0</v>
      </c>
      <c r="BL131" s="359">
        <f t="shared" ca="1" si="76"/>
        <v>0</v>
      </c>
      <c r="BM131" s="359">
        <f t="shared" ca="1" si="77"/>
        <v>0</v>
      </c>
      <c r="BN131" s="359">
        <f t="shared" ca="1" si="78"/>
        <v>0</v>
      </c>
      <c r="BO131" s="359">
        <f t="shared" ca="1" si="79"/>
        <v>0</v>
      </c>
      <c r="BP131" s="358">
        <f t="shared" ca="1" si="80"/>
        <v>0</v>
      </c>
    </row>
    <row r="132" spans="1:70" ht="20.100000000000001" customHeight="1" x14ac:dyDescent="0.2">
      <c r="A132" s="349"/>
      <c r="B132" s="349"/>
      <c r="C132" s="350">
        <v>11</v>
      </c>
      <c r="D132" s="351" t="s">
        <v>1041</v>
      </c>
      <c r="E132" s="349"/>
      <c r="F132" s="352"/>
      <c r="G132" s="352"/>
      <c r="H132" s="352"/>
      <c r="I132" s="352"/>
      <c r="J132" s="352"/>
      <c r="K132" s="352"/>
      <c r="L132" s="352"/>
      <c r="M132" s="352"/>
      <c r="N132" s="352"/>
      <c r="O132" s="352"/>
      <c r="P132" s="352"/>
      <c r="Q132" s="352"/>
      <c r="R132" s="352"/>
      <c r="S132" s="352"/>
      <c r="T132" s="352"/>
      <c r="U132" s="352"/>
      <c r="V132" s="352"/>
      <c r="W132" s="352"/>
      <c r="X132" s="352"/>
      <c r="Y132" s="352"/>
      <c r="Z132" s="352"/>
      <c r="AA132" s="352"/>
      <c r="AB132" s="352"/>
      <c r="AC132" s="352"/>
      <c r="AD132" s="352"/>
      <c r="AE132" s="352"/>
      <c r="AF132" s="352"/>
      <c r="AG132" s="352"/>
      <c r="AH132" s="352"/>
      <c r="AI132" s="352"/>
      <c r="AJ132" s="352"/>
      <c r="AK132" s="353" t="str">
        <f>IFERROR(IF(A132="","",INDEX([10]TPU!$G:$G,MATCH(A132,[10]TPU!$A:$A,0),1)),"")</f>
        <v/>
      </c>
      <c r="AL132" s="353">
        <f t="shared" ca="1" si="50"/>
        <v>0</v>
      </c>
      <c r="AM132" s="353">
        <f t="shared" ca="1" si="51"/>
        <v>0</v>
      </c>
      <c r="AN132" s="353">
        <f t="shared" ca="1" si="52"/>
        <v>0</v>
      </c>
      <c r="AO132" s="353">
        <f t="shared" ca="1" si="53"/>
        <v>0</v>
      </c>
      <c r="AP132" s="353">
        <f t="shared" ca="1" si="54"/>
        <v>0</v>
      </c>
      <c r="AQ132" s="353">
        <f t="shared" ca="1" si="55"/>
        <v>0</v>
      </c>
      <c r="AR132" s="353">
        <f t="shared" ca="1" si="56"/>
        <v>0</v>
      </c>
      <c r="AS132" s="353">
        <f t="shared" ca="1" si="57"/>
        <v>0</v>
      </c>
      <c r="AT132" s="353">
        <f t="shared" ca="1" si="58"/>
        <v>0</v>
      </c>
      <c r="AU132" s="353">
        <f t="shared" ca="1" si="59"/>
        <v>0</v>
      </c>
      <c r="AV132" s="353">
        <f t="shared" ca="1" si="60"/>
        <v>0</v>
      </c>
      <c r="AW132" s="353">
        <f t="shared" ca="1" si="61"/>
        <v>0</v>
      </c>
      <c r="AX132" s="353">
        <f t="shared" ca="1" si="62"/>
        <v>0</v>
      </c>
      <c r="AY132" s="353">
        <f t="shared" ca="1" si="63"/>
        <v>0</v>
      </c>
      <c r="AZ132" s="353">
        <f t="shared" ca="1" si="64"/>
        <v>0</v>
      </c>
      <c r="BA132" s="353">
        <f t="shared" ca="1" si="65"/>
        <v>0</v>
      </c>
      <c r="BB132" s="353">
        <f t="shared" ca="1" si="66"/>
        <v>0</v>
      </c>
      <c r="BC132" s="353">
        <f t="shared" ca="1" si="67"/>
        <v>0</v>
      </c>
      <c r="BD132" s="353">
        <f t="shared" ca="1" si="68"/>
        <v>0</v>
      </c>
      <c r="BE132" s="353">
        <f t="shared" ca="1" si="69"/>
        <v>0</v>
      </c>
      <c r="BF132" s="353">
        <f t="shared" ca="1" si="70"/>
        <v>0</v>
      </c>
      <c r="BG132" s="353">
        <f t="shared" ca="1" si="71"/>
        <v>0</v>
      </c>
      <c r="BH132" s="353">
        <f t="shared" ca="1" si="72"/>
        <v>0</v>
      </c>
      <c r="BI132" s="353">
        <f t="shared" ca="1" si="73"/>
        <v>0</v>
      </c>
      <c r="BJ132" s="353">
        <f t="shared" ca="1" si="74"/>
        <v>0</v>
      </c>
      <c r="BK132" s="353">
        <f t="shared" ca="1" si="75"/>
        <v>0</v>
      </c>
      <c r="BL132" s="353">
        <f t="shared" ca="1" si="76"/>
        <v>0</v>
      </c>
      <c r="BM132" s="353">
        <f t="shared" ca="1" si="77"/>
        <v>0</v>
      </c>
      <c r="BN132" s="353">
        <f t="shared" ca="1" si="78"/>
        <v>0</v>
      </c>
      <c r="BO132" s="353">
        <f t="shared" ca="1" si="79"/>
        <v>0</v>
      </c>
      <c r="BP132" s="353">
        <f t="shared" ref="BP132:BP134" ca="1" si="82">IF(AK132="",SUM(AL132:BO132),(F132*AK132))</f>
        <v>0</v>
      </c>
    </row>
    <row r="133" spans="1:70" ht="20.100000000000001" customHeight="1" x14ac:dyDescent="0.2">
      <c r="A133" s="354">
        <f ca="1">INDEX(MC_Dispositivo!B:E,MATCH('Quantitativo_MG-262'!C133,MC_Dispositivo!B:B,0),2)</f>
        <v>0</v>
      </c>
      <c r="B133" s="354"/>
      <c r="C133" s="354" t="s">
        <v>385</v>
      </c>
      <c r="D133" s="355" t="str">
        <f ca="1">INDEX(MC_Dispositivo!B:E,MATCH('Quantitativo_MG-262'!C133,MC_Dispositivo!B:B,0),3)</f>
        <v>Área de DESAPROPRIAÇÃO Terreno</v>
      </c>
      <c r="E133" s="354" t="str">
        <f ca="1">INDEX(MC_Dispositivo!B:E,MATCH('Quantitativo_MG-262'!C133,MC_Dispositivo!B:B,0),4)</f>
        <v>m2</v>
      </c>
      <c r="F133" s="356" cm="1">
        <f t="array" aca="1" ref="F133" ca="1">IF($BS$1="Todos",SUM(IF(($BS$1="todos")*(MC_Dispositivo!$B$54:$B$212=$C133),MC_Dispositivo!$F$54:$BE$212)),SUM(IF((MC_Dispositivo!$F$36:$BE$36=$BS$1)*(MC_Dispositivo!$B$54:$B$212=$C133),MC_Dispositivo!$F$54:$BE$212)))</f>
        <v>0</v>
      </c>
      <c r="G133" s="357" cm="1">
        <f t="array" aca="1" ref="G133" ca="1">SUM(IF((MC_Dispositivo!$B$53:$B$189=$C133)*(MC_Dispositivo!$F$36:$BE$36=$BS$1)*(MC_Dispositivo!$F$43:$BE$43=G$1),MC_Dispositivo!$F$53:$BE$189))</f>
        <v>0</v>
      </c>
      <c r="H133" s="357" cm="1">
        <f t="array" aca="1" ref="H133" ca="1">SUM(IF((MC_Dispositivo!$B$53:$B$189=$C133)*(MC_Dispositivo!$F$36:$BE$36=$BS$1)*(MC_Dispositivo!$F$43:$BE$43=H$1),MC_Dispositivo!$F$53:$BE$189))</f>
        <v>0</v>
      </c>
      <c r="I133" s="357" cm="1">
        <f t="array" aca="1" ref="I133" ca="1">SUM(IF((MC_Dispositivo!$B$53:$B$189=$C133)*(MC_Dispositivo!$F$36:$BE$36=$BS$1)*(MC_Dispositivo!$F$43:$BE$43=I$1),MC_Dispositivo!$F$53:$BE$189))</f>
        <v>0</v>
      </c>
      <c r="J133" s="357" cm="1">
        <f t="array" aca="1" ref="J133" ca="1">SUM(IF((MC_Dispositivo!$B$53:$B$189=$C133)*(MC_Dispositivo!$F$36:$BE$36=$BS$1)*(MC_Dispositivo!$F$43:$BE$43=J$1),MC_Dispositivo!$F$53:$BE$189))</f>
        <v>0</v>
      </c>
      <c r="K133" s="357" cm="1">
        <f t="array" aca="1" ref="K133" ca="1">SUM(IF((MC_Dispositivo!$B$53:$B$189=$C133)*(MC_Dispositivo!$F$36:$BE$36=$BS$1)*(MC_Dispositivo!$F$43:$BE$43=K$1),MC_Dispositivo!$F$53:$BE$189))</f>
        <v>0</v>
      </c>
      <c r="L133" s="357" cm="1">
        <f t="array" aca="1" ref="L133" ca="1">SUM(IF((MC_Dispositivo!$B$53:$B$189=$C133)*(MC_Dispositivo!$F$36:$BE$36=$BS$1)*(MC_Dispositivo!$F$43:$BE$43=L$1),MC_Dispositivo!$F$53:$BE$189))</f>
        <v>0</v>
      </c>
      <c r="M133" s="357" cm="1">
        <f t="array" aca="1" ref="M133" ca="1">SUM(IF((MC_Dispositivo!$B$53:$B$189=$C133)*(MC_Dispositivo!$F$36:$BE$36=$BS$1)*(MC_Dispositivo!$F$43:$BE$43=M$1),MC_Dispositivo!$F$53:$BE$189))</f>
        <v>0</v>
      </c>
      <c r="N133" s="357" cm="1">
        <f t="array" aca="1" ref="N133" ca="1">SUM(IF((MC_Dispositivo!$B$53:$B$189=$C133)*(MC_Dispositivo!$F$36:$BE$36=$BS$1)*(MC_Dispositivo!$F$43:$BE$43=N$1),MC_Dispositivo!$F$53:$BE$189))</f>
        <v>0</v>
      </c>
      <c r="O133" s="357" cm="1">
        <f t="array" aca="1" ref="O133" ca="1">SUM(IF((MC_Dispositivo!$B$53:$B$189=$C133)*(MC_Dispositivo!$F$36:$BE$36=$BS$1)*(MC_Dispositivo!$F$43:$BE$43=O$1),MC_Dispositivo!$F$53:$BE$189))</f>
        <v>0</v>
      </c>
      <c r="P133" s="357" cm="1">
        <f t="array" aca="1" ref="P133" ca="1">SUM(IF((MC_Dispositivo!$B$53:$B$189=$C133)*(MC_Dispositivo!$F$36:$BE$36=$BS$1)*(MC_Dispositivo!$F$43:$BE$43=P$1),MC_Dispositivo!$F$53:$BE$189))</f>
        <v>0</v>
      </c>
      <c r="Q133" s="357" cm="1">
        <f t="array" aca="1" ref="Q133" ca="1">SUM(IF((MC_Dispositivo!$B$53:$B$189=$C133)*(MC_Dispositivo!$F$36:$BE$36=$BS$1)*(MC_Dispositivo!$F$43:$BE$43=Q$1),MC_Dispositivo!$F$53:$BE$189))</f>
        <v>0</v>
      </c>
      <c r="R133" s="357" cm="1">
        <f t="array" aca="1" ref="R133" ca="1">SUM(IF((MC_Dispositivo!$B$53:$B$189=$C133)*(MC_Dispositivo!$F$36:$BE$36=$BS$1)*(MC_Dispositivo!$F$43:$BE$43=R$1),MC_Dispositivo!$F$53:$BE$189))</f>
        <v>0</v>
      </c>
      <c r="S133" s="357" cm="1">
        <f t="array" aca="1" ref="S133" ca="1">SUM(IF((MC_Dispositivo!$B$53:$B$189=$C133)*(MC_Dispositivo!$F$36:$BE$36=$BS$1)*(MC_Dispositivo!$F$43:$BE$43=S$1),MC_Dispositivo!$F$53:$BE$189))</f>
        <v>0</v>
      </c>
      <c r="T133" s="357" cm="1">
        <f t="array" aca="1" ref="T133" ca="1">SUM(IF((MC_Dispositivo!$B$53:$B$189=$C133)*(MC_Dispositivo!$F$36:$BE$36=$BS$1)*(MC_Dispositivo!$F$43:$BE$43=T$1),MC_Dispositivo!$F$53:$BE$189))</f>
        <v>0</v>
      </c>
      <c r="U133" s="357" cm="1">
        <f t="array" aca="1" ref="U133" ca="1">SUM(IF((MC_Dispositivo!$B$53:$B$189=$C133)*(MC_Dispositivo!$F$36:$BE$36=$BS$1)*(MC_Dispositivo!$F$43:$BE$43=U$1),MC_Dispositivo!$F$53:$BE$189))</f>
        <v>0</v>
      </c>
      <c r="V133" s="357" cm="1">
        <f t="array" aca="1" ref="V133" ca="1">SUM(IF((MC_Dispositivo!$B$53:$B$189=$C133)*(MC_Dispositivo!$F$36:$BE$36=$BS$1)*(MC_Dispositivo!$F$43:$BE$43=V$1),MC_Dispositivo!$F$53:$BE$189))</f>
        <v>0</v>
      </c>
      <c r="W133" s="357" cm="1">
        <f t="array" aca="1" ref="W133" ca="1">SUM(IF((MC_Dispositivo!$B$53:$B$189=$C133)*(MC_Dispositivo!$F$36:$BE$36=$BS$1)*(MC_Dispositivo!$F$43:$BE$43=W$1),MC_Dispositivo!$F$53:$BE$189))</f>
        <v>0</v>
      </c>
      <c r="X133" s="357" cm="1">
        <f t="array" aca="1" ref="X133" ca="1">SUM(IF((MC_Dispositivo!$B$53:$B$189=$C133)*(MC_Dispositivo!$F$36:$BE$36=$BS$1)*(MC_Dispositivo!$F$43:$BE$43=X$1),MC_Dispositivo!$F$53:$BE$189))</f>
        <v>0</v>
      </c>
      <c r="Y133" s="357" cm="1">
        <f t="array" aca="1" ref="Y133" ca="1">SUM(IF((MC_Dispositivo!$B$53:$B$189=$C133)*(MC_Dispositivo!$F$36:$BE$36=$BS$1)*(MC_Dispositivo!$F$43:$BE$43=Y$1),MC_Dispositivo!$F$53:$BE$189))</f>
        <v>0</v>
      </c>
      <c r="Z133" s="357" cm="1">
        <f t="array" aca="1" ref="Z133" ca="1">SUM(IF((MC_Dispositivo!$B$53:$B$189=$C133)*(MC_Dispositivo!$F$36:$BE$36=$BS$1)*(MC_Dispositivo!$F$43:$BE$43=Z$1),MC_Dispositivo!$F$53:$BE$189))</f>
        <v>0</v>
      </c>
      <c r="AA133" s="357" cm="1">
        <f t="array" aca="1" ref="AA133" ca="1">SUM(IF((MC_Dispositivo!$B$53:$B$189=$C133)*(MC_Dispositivo!$F$36:$BE$36=$BS$1)*(MC_Dispositivo!$F$43:$BE$43=AA$1),MC_Dispositivo!$F$53:$BE$189))</f>
        <v>0</v>
      </c>
      <c r="AB133" s="357" cm="1">
        <f t="array" aca="1" ref="AB133" ca="1">SUM(IF((MC_Dispositivo!$B$53:$B$189=$C133)*(MC_Dispositivo!$F$36:$BE$36=$BS$1)*(MC_Dispositivo!$F$43:$BE$43=AB$1),MC_Dispositivo!$F$53:$BE$189))</f>
        <v>0</v>
      </c>
      <c r="AC133" s="357" cm="1">
        <f t="array" aca="1" ref="AC133" ca="1">SUM(IF((MC_Dispositivo!$B$53:$B$189=$C133)*(MC_Dispositivo!$F$36:$BE$36=$BS$1)*(MC_Dispositivo!$F$43:$BE$43=AC$1),MC_Dispositivo!$F$53:$BE$189))</f>
        <v>0</v>
      </c>
      <c r="AD133" s="357" cm="1">
        <f t="array" aca="1" ref="AD133" ca="1">SUM(IF((MC_Dispositivo!$B$53:$B$189=$C133)*(MC_Dispositivo!$F$36:$BE$36=$BS$1)*(MC_Dispositivo!$F$43:$BE$43=AD$1),MC_Dispositivo!$F$53:$BE$189))</f>
        <v>0</v>
      </c>
      <c r="AE133" s="357" cm="1">
        <f t="array" aca="1" ref="AE133" ca="1">SUM(IF((MC_Dispositivo!$B$53:$B$189=$C133)*(MC_Dispositivo!$F$36:$BE$36=$BS$1)*(MC_Dispositivo!$F$43:$BE$43=AE$1),MC_Dispositivo!$F$53:$BE$189))</f>
        <v>0</v>
      </c>
      <c r="AF133" s="357" cm="1">
        <f t="array" aca="1" ref="AF133" ca="1">SUM(IF((MC_Dispositivo!$B$53:$B$189=$C133)*(MC_Dispositivo!$F$36:$BE$36=$BS$1)*(MC_Dispositivo!$F$43:$BE$43=AF$1),MC_Dispositivo!$F$53:$BE$189))</f>
        <v>0</v>
      </c>
      <c r="AG133" s="357" cm="1">
        <f t="array" aca="1" ref="AG133" ca="1">SUM(IF((MC_Dispositivo!$B$53:$B$189=$C133)*(MC_Dispositivo!$F$36:$BE$36=$BS$1)*(MC_Dispositivo!$F$43:$BE$43=AG$1),MC_Dispositivo!$F$53:$BE$189))</f>
        <v>0</v>
      </c>
      <c r="AH133" s="357" cm="1">
        <f t="array" aca="1" ref="AH133" ca="1">SUM(IF((MC_Dispositivo!$B$53:$B$189=$C133)*(MC_Dispositivo!$F$36:$BE$36=$BS$1)*(MC_Dispositivo!$F$43:$BE$43=AH$1),MC_Dispositivo!$F$53:$BE$189))</f>
        <v>0</v>
      </c>
      <c r="AI133" s="357" cm="1">
        <f t="array" aca="1" ref="AI133" ca="1">SUM(IF((MC_Dispositivo!$B$53:$B$189=$C133)*(MC_Dispositivo!$F$36:$BE$36=$BS$1)*(MC_Dispositivo!$F$43:$BE$43=AI$1),MC_Dispositivo!$F$53:$BE$189))</f>
        <v>0</v>
      </c>
      <c r="AJ133" s="357" cm="1">
        <f t="array" aca="1" ref="AJ133" ca="1">SUM(IF((MC_Dispositivo!$B$53:$B$189=$C133)*(MC_Dispositivo!$F$36:$BE$36=$BS$1)*(MC_Dispositivo!$F$43:$BE$43=AJ$1),MC_Dispositivo!$F$53:$BE$189))</f>
        <v>0</v>
      </c>
      <c r="AK133" s="358">
        <v>0</v>
      </c>
      <c r="AL133" s="359">
        <f t="shared" ca="1" si="50"/>
        <v>0</v>
      </c>
      <c r="AM133" s="359">
        <f t="shared" ca="1" si="51"/>
        <v>0</v>
      </c>
      <c r="AN133" s="359">
        <f t="shared" ca="1" si="52"/>
        <v>0</v>
      </c>
      <c r="AO133" s="359">
        <f t="shared" ca="1" si="53"/>
        <v>0</v>
      </c>
      <c r="AP133" s="359">
        <f t="shared" ca="1" si="54"/>
        <v>0</v>
      </c>
      <c r="AQ133" s="359">
        <f t="shared" ca="1" si="55"/>
        <v>0</v>
      </c>
      <c r="AR133" s="359">
        <f t="shared" ca="1" si="56"/>
        <v>0</v>
      </c>
      <c r="AS133" s="359">
        <f t="shared" ca="1" si="57"/>
        <v>0</v>
      </c>
      <c r="AT133" s="359">
        <f t="shared" ca="1" si="58"/>
        <v>0</v>
      </c>
      <c r="AU133" s="359">
        <f t="shared" ca="1" si="59"/>
        <v>0</v>
      </c>
      <c r="AV133" s="359">
        <f t="shared" ca="1" si="60"/>
        <v>0</v>
      </c>
      <c r="AW133" s="359">
        <f t="shared" ca="1" si="61"/>
        <v>0</v>
      </c>
      <c r="AX133" s="359">
        <f t="shared" ca="1" si="62"/>
        <v>0</v>
      </c>
      <c r="AY133" s="359">
        <f t="shared" ca="1" si="63"/>
        <v>0</v>
      </c>
      <c r="AZ133" s="359">
        <f t="shared" ca="1" si="64"/>
        <v>0</v>
      </c>
      <c r="BA133" s="359">
        <f t="shared" ca="1" si="65"/>
        <v>0</v>
      </c>
      <c r="BB133" s="359">
        <f t="shared" ca="1" si="66"/>
        <v>0</v>
      </c>
      <c r="BC133" s="359">
        <f t="shared" ca="1" si="67"/>
        <v>0</v>
      </c>
      <c r="BD133" s="359">
        <f t="shared" ca="1" si="68"/>
        <v>0</v>
      </c>
      <c r="BE133" s="359">
        <f t="shared" ca="1" si="69"/>
        <v>0</v>
      </c>
      <c r="BF133" s="359">
        <f t="shared" ca="1" si="70"/>
        <v>0</v>
      </c>
      <c r="BG133" s="359">
        <f t="shared" ca="1" si="71"/>
        <v>0</v>
      </c>
      <c r="BH133" s="359">
        <f t="shared" ca="1" si="72"/>
        <v>0</v>
      </c>
      <c r="BI133" s="359">
        <f t="shared" ca="1" si="73"/>
        <v>0</v>
      </c>
      <c r="BJ133" s="359">
        <f t="shared" ca="1" si="74"/>
        <v>0</v>
      </c>
      <c r="BK133" s="359">
        <f t="shared" ca="1" si="75"/>
        <v>0</v>
      </c>
      <c r="BL133" s="359">
        <f t="shared" ca="1" si="76"/>
        <v>0</v>
      </c>
      <c r="BM133" s="359">
        <f t="shared" ca="1" si="77"/>
        <v>0</v>
      </c>
      <c r="BN133" s="359">
        <f t="shared" ca="1" si="78"/>
        <v>0</v>
      </c>
      <c r="BO133" s="359">
        <f t="shared" ca="1" si="79"/>
        <v>0</v>
      </c>
      <c r="BP133" s="358">
        <f t="shared" ca="1" si="82"/>
        <v>0</v>
      </c>
      <c r="BQ133" s="206">
        <v>0</v>
      </c>
      <c r="BR133" s="234">
        <f t="shared" ref="BR133" ca="1" si="83">IF(BQ133="","",BQ133/$BQ$2)</f>
        <v>0</v>
      </c>
    </row>
    <row r="134" spans="1:70" ht="20.100000000000001" customHeight="1" x14ac:dyDescent="0.2">
      <c r="A134" s="354">
        <f ca="1">INDEX(MC_Dispositivo!B:E,MATCH('Quantitativo_MG-262'!C134,MC_Dispositivo!B:B,0),2)</f>
        <v>0</v>
      </c>
      <c r="B134" s="354"/>
      <c r="C134" s="354" t="s">
        <v>386</v>
      </c>
      <c r="D134" s="355" t="str">
        <f ca="1">INDEX(MC_Dispositivo!B:E,MATCH('Quantitativo_MG-262'!C134,MC_Dispositivo!B:B,0),3)</f>
        <v>Área de DESAPROPRIAÇÃO Edificios</v>
      </c>
      <c r="E134" s="354" t="str">
        <f ca="1">INDEX(MC_Dispositivo!B:E,MATCH('Quantitativo_MG-262'!C134,MC_Dispositivo!B:B,0),4)</f>
        <v>m2</v>
      </c>
      <c r="F134" s="356" cm="1">
        <f t="array" aca="1" ref="F134" ca="1">IF($BS$1="Todos",SUM(IF(($BS$1="todos")*(MC_Dispositivo!$B$54:$B$212=$C134),MC_Dispositivo!$F$54:$BE$212)),SUM(IF((MC_Dispositivo!$F$36:$BE$36=$BS$1)*(MC_Dispositivo!$B$54:$B$212=$C134),MC_Dispositivo!$F$54:$BE$212)))</f>
        <v>0</v>
      </c>
      <c r="G134" s="357" cm="1">
        <f t="array" aca="1" ref="G134" ca="1">SUM(IF((MC_Dispositivo!$B$53:$B$189=$C134)*(MC_Dispositivo!$F$36:$BE$36=$BS$1)*(MC_Dispositivo!$F$43:$BE$43=G$1),MC_Dispositivo!$F$53:$BE$189))</f>
        <v>0</v>
      </c>
      <c r="H134" s="357" cm="1">
        <f t="array" aca="1" ref="H134" ca="1">SUM(IF((MC_Dispositivo!$B$53:$B$189=$C134)*(MC_Dispositivo!$F$36:$BE$36=$BS$1)*(MC_Dispositivo!$F$43:$BE$43=H$1),MC_Dispositivo!$F$53:$BE$189))</f>
        <v>0</v>
      </c>
      <c r="I134" s="357" cm="1">
        <f t="array" aca="1" ref="I134" ca="1">SUM(IF((MC_Dispositivo!$B$53:$B$189=$C134)*(MC_Dispositivo!$F$36:$BE$36=$BS$1)*(MC_Dispositivo!$F$43:$BE$43=I$1),MC_Dispositivo!$F$53:$BE$189))</f>
        <v>0</v>
      </c>
      <c r="J134" s="357" cm="1">
        <f t="array" aca="1" ref="J134" ca="1">SUM(IF((MC_Dispositivo!$B$53:$B$189=$C134)*(MC_Dispositivo!$F$36:$BE$36=$BS$1)*(MC_Dispositivo!$F$43:$BE$43=J$1),MC_Dispositivo!$F$53:$BE$189))</f>
        <v>0</v>
      </c>
      <c r="K134" s="357" cm="1">
        <f t="array" aca="1" ref="K134" ca="1">SUM(IF((MC_Dispositivo!$B$53:$B$189=$C134)*(MC_Dispositivo!$F$36:$BE$36=$BS$1)*(MC_Dispositivo!$F$43:$BE$43=K$1),MC_Dispositivo!$F$53:$BE$189))</f>
        <v>0</v>
      </c>
      <c r="L134" s="357" cm="1">
        <f t="array" aca="1" ref="L134" ca="1">SUM(IF((MC_Dispositivo!$B$53:$B$189=$C134)*(MC_Dispositivo!$F$36:$BE$36=$BS$1)*(MC_Dispositivo!$F$43:$BE$43=L$1),MC_Dispositivo!$F$53:$BE$189))</f>
        <v>0</v>
      </c>
      <c r="M134" s="357" cm="1">
        <f t="array" aca="1" ref="M134" ca="1">SUM(IF((MC_Dispositivo!$B$53:$B$189=$C134)*(MC_Dispositivo!$F$36:$BE$36=$BS$1)*(MC_Dispositivo!$F$43:$BE$43=M$1),MC_Dispositivo!$F$53:$BE$189))</f>
        <v>0</v>
      </c>
      <c r="N134" s="357" cm="1">
        <f t="array" aca="1" ref="N134" ca="1">SUM(IF((MC_Dispositivo!$B$53:$B$189=$C134)*(MC_Dispositivo!$F$36:$BE$36=$BS$1)*(MC_Dispositivo!$F$43:$BE$43=N$1),MC_Dispositivo!$F$53:$BE$189))</f>
        <v>0</v>
      </c>
      <c r="O134" s="357" cm="1">
        <f t="array" aca="1" ref="O134" ca="1">SUM(IF((MC_Dispositivo!$B$53:$B$189=$C134)*(MC_Dispositivo!$F$36:$BE$36=$BS$1)*(MC_Dispositivo!$F$43:$BE$43=O$1),MC_Dispositivo!$F$53:$BE$189))</f>
        <v>0</v>
      </c>
      <c r="P134" s="357" cm="1">
        <f t="array" aca="1" ref="P134" ca="1">SUM(IF((MC_Dispositivo!$B$53:$B$189=$C134)*(MC_Dispositivo!$F$36:$BE$36=$BS$1)*(MC_Dispositivo!$F$43:$BE$43=P$1),MC_Dispositivo!$F$53:$BE$189))</f>
        <v>0</v>
      </c>
      <c r="Q134" s="357" cm="1">
        <f t="array" aca="1" ref="Q134" ca="1">SUM(IF((MC_Dispositivo!$B$53:$B$189=$C134)*(MC_Dispositivo!$F$36:$BE$36=$BS$1)*(MC_Dispositivo!$F$43:$BE$43=Q$1),MC_Dispositivo!$F$53:$BE$189))</f>
        <v>0</v>
      </c>
      <c r="R134" s="357" cm="1">
        <f t="array" aca="1" ref="R134" ca="1">SUM(IF((MC_Dispositivo!$B$53:$B$189=$C134)*(MC_Dispositivo!$F$36:$BE$36=$BS$1)*(MC_Dispositivo!$F$43:$BE$43=R$1),MC_Dispositivo!$F$53:$BE$189))</f>
        <v>0</v>
      </c>
      <c r="S134" s="357" cm="1">
        <f t="array" aca="1" ref="S134" ca="1">SUM(IF((MC_Dispositivo!$B$53:$B$189=$C134)*(MC_Dispositivo!$F$36:$BE$36=$BS$1)*(MC_Dispositivo!$F$43:$BE$43=S$1),MC_Dispositivo!$F$53:$BE$189))</f>
        <v>0</v>
      </c>
      <c r="T134" s="357" cm="1">
        <f t="array" aca="1" ref="T134" ca="1">SUM(IF((MC_Dispositivo!$B$53:$B$189=$C134)*(MC_Dispositivo!$F$36:$BE$36=$BS$1)*(MC_Dispositivo!$F$43:$BE$43=T$1),MC_Dispositivo!$F$53:$BE$189))</f>
        <v>0</v>
      </c>
      <c r="U134" s="357" cm="1">
        <f t="array" aca="1" ref="U134" ca="1">SUM(IF((MC_Dispositivo!$B$53:$B$189=$C134)*(MC_Dispositivo!$F$36:$BE$36=$BS$1)*(MC_Dispositivo!$F$43:$BE$43=U$1),MC_Dispositivo!$F$53:$BE$189))</f>
        <v>0</v>
      </c>
      <c r="V134" s="357" cm="1">
        <f t="array" aca="1" ref="V134" ca="1">SUM(IF((MC_Dispositivo!$B$53:$B$189=$C134)*(MC_Dispositivo!$F$36:$BE$36=$BS$1)*(MC_Dispositivo!$F$43:$BE$43=V$1),MC_Dispositivo!$F$53:$BE$189))</f>
        <v>0</v>
      </c>
      <c r="W134" s="357" cm="1">
        <f t="array" aca="1" ref="W134" ca="1">SUM(IF((MC_Dispositivo!$B$53:$B$189=$C134)*(MC_Dispositivo!$F$36:$BE$36=$BS$1)*(MC_Dispositivo!$F$43:$BE$43=W$1),MC_Dispositivo!$F$53:$BE$189))</f>
        <v>0</v>
      </c>
      <c r="X134" s="357" cm="1">
        <f t="array" aca="1" ref="X134" ca="1">SUM(IF((MC_Dispositivo!$B$53:$B$189=$C134)*(MC_Dispositivo!$F$36:$BE$36=$BS$1)*(MC_Dispositivo!$F$43:$BE$43=X$1),MC_Dispositivo!$F$53:$BE$189))</f>
        <v>0</v>
      </c>
      <c r="Y134" s="357" cm="1">
        <f t="array" aca="1" ref="Y134" ca="1">SUM(IF((MC_Dispositivo!$B$53:$B$189=$C134)*(MC_Dispositivo!$F$36:$BE$36=$BS$1)*(MC_Dispositivo!$F$43:$BE$43=Y$1),MC_Dispositivo!$F$53:$BE$189))</f>
        <v>0</v>
      </c>
      <c r="Z134" s="357" cm="1">
        <f t="array" aca="1" ref="Z134" ca="1">SUM(IF((MC_Dispositivo!$B$53:$B$189=$C134)*(MC_Dispositivo!$F$36:$BE$36=$BS$1)*(MC_Dispositivo!$F$43:$BE$43=Z$1),MC_Dispositivo!$F$53:$BE$189))</f>
        <v>0</v>
      </c>
      <c r="AA134" s="357" cm="1">
        <f t="array" aca="1" ref="AA134" ca="1">SUM(IF((MC_Dispositivo!$B$53:$B$189=$C134)*(MC_Dispositivo!$F$36:$BE$36=$BS$1)*(MC_Dispositivo!$F$43:$BE$43=AA$1),MC_Dispositivo!$F$53:$BE$189))</f>
        <v>0</v>
      </c>
      <c r="AB134" s="357" cm="1">
        <f t="array" aca="1" ref="AB134" ca="1">SUM(IF((MC_Dispositivo!$B$53:$B$189=$C134)*(MC_Dispositivo!$F$36:$BE$36=$BS$1)*(MC_Dispositivo!$F$43:$BE$43=AB$1),MC_Dispositivo!$F$53:$BE$189))</f>
        <v>0</v>
      </c>
      <c r="AC134" s="357" cm="1">
        <f t="array" aca="1" ref="AC134" ca="1">SUM(IF((MC_Dispositivo!$B$53:$B$189=$C134)*(MC_Dispositivo!$F$36:$BE$36=$BS$1)*(MC_Dispositivo!$F$43:$BE$43=AC$1),MC_Dispositivo!$F$53:$BE$189))</f>
        <v>0</v>
      </c>
      <c r="AD134" s="357" cm="1">
        <f t="array" aca="1" ref="AD134" ca="1">SUM(IF((MC_Dispositivo!$B$53:$B$189=$C134)*(MC_Dispositivo!$F$36:$BE$36=$BS$1)*(MC_Dispositivo!$F$43:$BE$43=AD$1),MC_Dispositivo!$F$53:$BE$189))</f>
        <v>0</v>
      </c>
      <c r="AE134" s="357" cm="1">
        <f t="array" aca="1" ref="AE134" ca="1">SUM(IF((MC_Dispositivo!$B$53:$B$189=$C134)*(MC_Dispositivo!$F$36:$BE$36=$BS$1)*(MC_Dispositivo!$F$43:$BE$43=AE$1),MC_Dispositivo!$F$53:$BE$189))</f>
        <v>0</v>
      </c>
      <c r="AF134" s="357" cm="1">
        <f t="array" aca="1" ref="AF134" ca="1">SUM(IF((MC_Dispositivo!$B$53:$B$189=$C134)*(MC_Dispositivo!$F$36:$BE$36=$BS$1)*(MC_Dispositivo!$F$43:$BE$43=AF$1),MC_Dispositivo!$F$53:$BE$189))</f>
        <v>0</v>
      </c>
      <c r="AG134" s="357" cm="1">
        <f t="array" aca="1" ref="AG134" ca="1">SUM(IF((MC_Dispositivo!$B$53:$B$189=$C134)*(MC_Dispositivo!$F$36:$BE$36=$BS$1)*(MC_Dispositivo!$F$43:$BE$43=AG$1),MC_Dispositivo!$F$53:$BE$189))</f>
        <v>0</v>
      </c>
      <c r="AH134" s="357" cm="1">
        <f t="array" aca="1" ref="AH134" ca="1">SUM(IF((MC_Dispositivo!$B$53:$B$189=$C134)*(MC_Dispositivo!$F$36:$BE$36=$BS$1)*(MC_Dispositivo!$F$43:$BE$43=AH$1),MC_Dispositivo!$F$53:$BE$189))</f>
        <v>0</v>
      </c>
      <c r="AI134" s="357" cm="1">
        <f t="array" aca="1" ref="AI134" ca="1">SUM(IF((MC_Dispositivo!$B$53:$B$189=$C134)*(MC_Dispositivo!$F$36:$BE$36=$BS$1)*(MC_Dispositivo!$F$43:$BE$43=AI$1),MC_Dispositivo!$F$53:$BE$189))</f>
        <v>0</v>
      </c>
      <c r="AJ134" s="357" cm="1">
        <f t="array" aca="1" ref="AJ134" ca="1">SUM(IF((MC_Dispositivo!$B$53:$B$189=$C134)*(MC_Dispositivo!$F$36:$BE$36=$BS$1)*(MC_Dispositivo!$F$43:$BE$43=AJ$1),MC_Dispositivo!$F$53:$BE$189))</f>
        <v>0</v>
      </c>
      <c r="AK134" s="358">
        <v>0</v>
      </c>
      <c r="AL134" s="359">
        <f t="shared" ca="1" si="50"/>
        <v>0</v>
      </c>
      <c r="AM134" s="359">
        <f t="shared" ca="1" si="51"/>
        <v>0</v>
      </c>
      <c r="AN134" s="359">
        <f t="shared" ca="1" si="52"/>
        <v>0</v>
      </c>
      <c r="AO134" s="359">
        <f t="shared" ca="1" si="53"/>
        <v>0</v>
      </c>
      <c r="AP134" s="359">
        <f t="shared" ca="1" si="54"/>
        <v>0</v>
      </c>
      <c r="AQ134" s="359">
        <f t="shared" ca="1" si="55"/>
        <v>0</v>
      </c>
      <c r="AR134" s="359">
        <f t="shared" ca="1" si="56"/>
        <v>0</v>
      </c>
      <c r="AS134" s="359">
        <f t="shared" ca="1" si="57"/>
        <v>0</v>
      </c>
      <c r="AT134" s="359">
        <f t="shared" ca="1" si="58"/>
        <v>0</v>
      </c>
      <c r="AU134" s="359">
        <f t="shared" ca="1" si="59"/>
        <v>0</v>
      </c>
      <c r="AV134" s="359">
        <f t="shared" ca="1" si="60"/>
        <v>0</v>
      </c>
      <c r="AW134" s="359">
        <f t="shared" ca="1" si="61"/>
        <v>0</v>
      </c>
      <c r="AX134" s="359">
        <f t="shared" ca="1" si="62"/>
        <v>0</v>
      </c>
      <c r="AY134" s="359">
        <f t="shared" ca="1" si="63"/>
        <v>0</v>
      </c>
      <c r="AZ134" s="359">
        <f t="shared" ca="1" si="64"/>
        <v>0</v>
      </c>
      <c r="BA134" s="359">
        <f t="shared" ca="1" si="65"/>
        <v>0</v>
      </c>
      <c r="BB134" s="359">
        <f t="shared" ca="1" si="66"/>
        <v>0</v>
      </c>
      <c r="BC134" s="359">
        <f t="shared" ca="1" si="67"/>
        <v>0</v>
      </c>
      <c r="BD134" s="359">
        <f t="shared" ca="1" si="68"/>
        <v>0</v>
      </c>
      <c r="BE134" s="359">
        <f t="shared" ca="1" si="69"/>
        <v>0</v>
      </c>
      <c r="BF134" s="359">
        <f t="shared" ca="1" si="70"/>
        <v>0</v>
      </c>
      <c r="BG134" s="359">
        <f t="shared" ca="1" si="71"/>
        <v>0</v>
      </c>
      <c r="BH134" s="359">
        <f t="shared" ca="1" si="72"/>
        <v>0</v>
      </c>
      <c r="BI134" s="359">
        <f t="shared" ca="1" si="73"/>
        <v>0</v>
      </c>
      <c r="BJ134" s="359">
        <f t="shared" ca="1" si="74"/>
        <v>0</v>
      </c>
      <c r="BK134" s="359">
        <f t="shared" ca="1" si="75"/>
        <v>0</v>
      </c>
      <c r="BL134" s="359">
        <f t="shared" ca="1" si="76"/>
        <v>0</v>
      </c>
      <c r="BM134" s="359">
        <f t="shared" ca="1" si="77"/>
        <v>0</v>
      </c>
      <c r="BN134" s="359">
        <f t="shared" ca="1" si="78"/>
        <v>0</v>
      </c>
      <c r="BO134" s="359">
        <f t="shared" ca="1" si="79"/>
        <v>0</v>
      </c>
      <c r="BP134" s="358">
        <f t="shared" ca="1" si="82"/>
        <v>0</v>
      </c>
    </row>
    <row r="135" spans="1:70" ht="20.100000000000001" customHeight="1" x14ac:dyDescent="0.2">
      <c r="A135" s="349"/>
      <c r="B135" s="349"/>
      <c r="C135" s="350">
        <v>12</v>
      </c>
      <c r="D135" s="351" t="s">
        <v>388</v>
      </c>
      <c r="E135" s="349"/>
      <c r="F135" s="352"/>
      <c r="G135" s="352"/>
      <c r="H135" s="352"/>
      <c r="I135" s="352"/>
      <c r="J135" s="352"/>
      <c r="K135" s="352"/>
      <c r="L135" s="352"/>
      <c r="M135" s="352"/>
      <c r="N135" s="352"/>
      <c r="O135" s="352"/>
      <c r="P135" s="352"/>
      <c r="Q135" s="352"/>
      <c r="R135" s="352"/>
      <c r="S135" s="352"/>
      <c r="T135" s="352"/>
      <c r="U135" s="352"/>
      <c r="V135" s="352"/>
      <c r="W135" s="352"/>
      <c r="X135" s="352"/>
      <c r="Y135" s="352"/>
      <c r="Z135" s="352"/>
      <c r="AA135" s="352"/>
      <c r="AB135" s="352"/>
      <c r="AC135" s="352"/>
      <c r="AD135" s="352"/>
      <c r="AE135" s="352"/>
      <c r="AF135" s="352"/>
      <c r="AG135" s="352"/>
      <c r="AH135" s="352"/>
      <c r="AI135" s="352"/>
      <c r="AJ135" s="352"/>
      <c r="AK135" s="353" t="str">
        <f>IFERROR(IF(A135="","",INDEX([10]TPU!$G:$G,MATCH(A135,[10]TPU!$A:$A,0),1)),"")</f>
        <v/>
      </c>
      <c r="AL135" s="353">
        <f t="shared" ca="1" si="50"/>
        <v>0</v>
      </c>
      <c r="AM135" s="353">
        <f t="shared" ca="1" si="51"/>
        <v>0</v>
      </c>
      <c r="AN135" s="353">
        <f t="shared" ca="1" si="52"/>
        <v>0</v>
      </c>
      <c r="AO135" s="353">
        <f t="shared" ca="1" si="53"/>
        <v>0</v>
      </c>
      <c r="AP135" s="353">
        <f t="shared" ca="1" si="54"/>
        <v>0</v>
      </c>
      <c r="AQ135" s="353">
        <f t="shared" ca="1" si="55"/>
        <v>0</v>
      </c>
      <c r="AR135" s="353">
        <f t="shared" ca="1" si="56"/>
        <v>0</v>
      </c>
      <c r="AS135" s="353">
        <f t="shared" ca="1" si="57"/>
        <v>0</v>
      </c>
      <c r="AT135" s="353">
        <f t="shared" ca="1" si="58"/>
        <v>0</v>
      </c>
      <c r="AU135" s="353">
        <f t="shared" ca="1" si="59"/>
        <v>0</v>
      </c>
      <c r="AV135" s="353">
        <f t="shared" ca="1" si="60"/>
        <v>0</v>
      </c>
      <c r="AW135" s="353">
        <f t="shared" ca="1" si="61"/>
        <v>0</v>
      </c>
      <c r="AX135" s="353">
        <f t="shared" ca="1" si="62"/>
        <v>0</v>
      </c>
      <c r="AY135" s="353">
        <f t="shared" ca="1" si="63"/>
        <v>0</v>
      </c>
      <c r="AZ135" s="353">
        <f t="shared" ca="1" si="64"/>
        <v>0</v>
      </c>
      <c r="BA135" s="353">
        <f t="shared" ca="1" si="65"/>
        <v>0</v>
      </c>
      <c r="BB135" s="353">
        <f t="shared" ca="1" si="66"/>
        <v>0</v>
      </c>
      <c r="BC135" s="353">
        <f t="shared" ca="1" si="67"/>
        <v>0</v>
      </c>
      <c r="BD135" s="353">
        <f t="shared" ca="1" si="68"/>
        <v>0</v>
      </c>
      <c r="BE135" s="353">
        <f t="shared" ca="1" si="69"/>
        <v>0</v>
      </c>
      <c r="BF135" s="353">
        <f t="shared" ca="1" si="70"/>
        <v>0</v>
      </c>
      <c r="BG135" s="353">
        <f t="shared" ca="1" si="71"/>
        <v>0</v>
      </c>
      <c r="BH135" s="353">
        <f t="shared" ca="1" si="72"/>
        <v>0</v>
      </c>
      <c r="BI135" s="353">
        <f t="shared" ca="1" si="73"/>
        <v>0</v>
      </c>
      <c r="BJ135" s="353">
        <f t="shared" ca="1" si="74"/>
        <v>0</v>
      </c>
      <c r="BK135" s="353">
        <f t="shared" ca="1" si="75"/>
        <v>0</v>
      </c>
      <c r="BL135" s="353">
        <f t="shared" ca="1" si="76"/>
        <v>0</v>
      </c>
      <c r="BM135" s="353">
        <f t="shared" ca="1" si="77"/>
        <v>0</v>
      </c>
      <c r="BN135" s="353">
        <f t="shared" ca="1" si="78"/>
        <v>0</v>
      </c>
      <c r="BO135" s="353">
        <f t="shared" ca="1" si="79"/>
        <v>0</v>
      </c>
      <c r="BP135" s="353">
        <f ca="1">IF(AK135="",SUM(AL135:BO135),(F135*AK135))</f>
        <v>0</v>
      </c>
    </row>
    <row r="136" spans="1:70" ht="20.100000000000001" customHeight="1" x14ac:dyDescent="0.2">
      <c r="A136" s="354">
        <f ca="1">INDEX(MC_Dispositivo!B:E,MATCH('Quantitativo_MG-262'!C136,MC_Dispositivo!B:B,0),2)</f>
        <v>0</v>
      </c>
      <c r="B136" s="354"/>
      <c r="C136" s="354" t="s">
        <v>387</v>
      </c>
      <c r="D136" s="355" t="str">
        <f ca="1">INDEX(MC_Dispositivo!B:E,MATCH('Quantitativo_MG-262'!C136,MC_Dispositivo!B:B,0),3)</f>
        <v>Área de contenção</v>
      </c>
      <c r="E136" s="354" t="str">
        <f ca="1">INDEX(MC_Dispositivo!B:E,MATCH('Quantitativo_MG-262'!C136,MC_Dispositivo!B:B,0),4)</f>
        <v>m2</v>
      </c>
      <c r="F136" s="356" cm="1">
        <f t="array" aca="1" ref="F136" ca="1">IF($BS$1="Todos",SUM(IF(($BS$1="todos")*(MC_Dispositivo!$B$54:$B$212=$C136),MC_Dispositivo!$F$54:$BE$212)),SUM(IF((MC_Dispositivo!$F$36:$BE$36=$BS$1)*(MC_Dispositivo!$B$54:$B$212=$C136),MC_Dispositivo!$F$54:$BE$212)))</f>
        <v>0</v>
      </c>
      <c r="G136" s="357" cm="1">
        <f t="array" aca="1" ref="G136" ca="1">SUM(IF((MC_Dispositivo!$B$53:$B$189=$C136)*(MC_Dispositivo!$F$36:$BE$36=$BS$1)*(MC_Dispositivo!$F$43:$BE$43=G$1),MC_Dispositivo!$F$53:$BE$189))</f>
        <v>0</v>
      </c>
      <c r="H136" s="357" cm="1">
        <f t="array" aca="1" ref="H136" ca="1">SUM(IF((MC_Dispositivo!$B$53:$B$189=$C136)*(MC_Dispositivo!$F$36:$BE$36=$BS$1)*(MC_Dispositivo!$F$43:$BE$43=H$1),MC_Dispositivo!$F$53:$BE$189))</f>
        <v>0</v>
      </c>
      <c r="I136" s="357" cm="1">
        <f t="array" aca="1" ref="I136" ca="1">SUM(IF((MC_Dispositivo!$B$53:$B$189=$C136)*(MC_Dispositivo!$F$36:$BE$36=$BS$1)*(MC_Dispositivo!$F$43:$BE$43=I$1),MC_Dispositivo!$F$53:$BE$189))</f>
        <v>0</v>
      </c>
      <c r="J136" s="357" cm="1">
        <f t="array" aca="1" ref="J136" ca="1">SUM(IF((MC_Dispositivo!$B$53:$B$189=$C136)*(MC_Dispositivo!$F$36:$BE$36=$BS$1)*(MC_Dispositivo!$F$43:$BE$43=J$1),MC_Dispositivo!$F$53:$BE$189))</f>
        <v>0</v>
      </c>
      <c r="K136" s="357" cm="1">
        <f t="array" aca="1" ref="K136" ca="1">SUM(IF((MC_Dispositivo!$B$53:$B$189=$C136)*(MC_Dispositivo!$F$36:$BE$36=$BS$1)*(MC_Dispositivo!$F$43:$BE$43=K$1),MC_Dispositivo!$F$53:$BE$189))</f>
        <v>0</v>
      </c>
      <c r="L136" s="357" cm="1">
        <f t="array" aca="1" ref="L136" ca="1">SUM(IF((MC_Dispositivo!$B$53:$B$189=$C136)*(MC_Dispositivo!$F$36:$BE$36=$BS$1)*(MC_Dispositivo!$F$43:$BE$43=L$1),MC_Dispositivo!$F$53:$BE$189))</f>
        <v>0</v>
      </c>
      <c r="M136" s="357" cm="1">
        <f t="array" aca="1" ref="M136" ca="1">SUM(IF((MC_Dispositivo!$B$53:$B$189=$C136)*(MC_Dispositivo!$F$36:$BE$36=$BS$1)*(MC_Dispositivo!$F$43:$BE$43=M$1),MC_Dispositivo!$F$53:$BE$189))</f>
        <v>0</v>
      </c>
      <c r="N136" s="357" cm="1">
        <f t="array" aca="1" ref="N136" ca="1">SUM(IF((MC_Dispositivo!$B$53:$B$189=$C136)*(MC_Dispositivo!$F$36:$BE$36=$BS$1)*(MC_Dispositivo!$F$43:$BE$43=N$1),MC_Dispositivo!$F$53:$BE$189))</f>
        <v>0</v>
      </c>
      <c r="O136" s="357" cm="1">
        <f t="array" aca="1" ref="O136" ca="1">SUM(IF((MC_Dispositivo!$B$53:$B$189=$C136)*(MC_Dispositivo!$F$36:$BE$36=$BS$1)*(MC_Dispositivo!$F$43:$BE$43=O$1),MC_Dispositivo!$F$53:$BE$189))</f>
        <v>0</v>
      </c>
      <c r="P136" s="357" cm="1">
        <f t="array" aca="1" ref="P136" ca="1">SUM(IF((MC_Dispositivo!$B$53:$B$189=$C136)*(MC_Dispositivo!$F$36:$BE$36=$BS$1)*(MC_Dispositivo!$F$43:$BE$43=P$1),MC_Dispositivo!$F$53:$BE$189))</f>
        <v>0</v>
      </c>
      <c r="Q136" s="357" cm="1">
        <f t="array" aca="1" ref="Q136" ca="1">SUM(IF((MC_Dispositivo!$B$53:$B$189=$C136)*(MC_Dispositivo!$F$36:$BE$36=$BS$1)*(MC_Dispositivo!$F$43:$BE$43=Q$1),MC_Dispositivo!$F$53:$BE$189))</f>
        <v>0</v>
      </c>
      <c r="R136" s="357" cm="1">
        <f t="array" aca="1" ref="R136" ca="1">SUM(IF((MC_Dispositivo!$B$53:$B$189=$C136)*(MC_Dispositivo!$F$36:$BE$36=$BS$1)*(MC_Dispositivo!$F$43:$BE$43=R$1),MC_Dispositivo!$F$53:$BE$189))</f>
        <v>0</v>
      </c>
      <c r="S136" s="357" cm="1">
        <f t="array" aca="1" ref="S136" ca="1">SUM(IF((MC_Dispositivo!$B$53:$B$189=$C136)*(MC_Dispositivo!$F$36:$BE$36=$BS$1)*(MC_Dispositivo!$F$43:$BE$43=S$1),MC_Dispositivo!$F$53:$BE$189))</f>
        <v>0</v>
      </c>
      <c r="T136" s="357" cm="1">
        <f t="array" aca="1" ref="T136" ca="1">SUM(IF((MC_Dispositivo!$B$53:$B$189=$C136)*(MC_Dispositivo!$F$36:$BE$36=$BS$1)*(MC_Dispositivo!$F$43:$BE$43=T$1),MC_Dispositivo!$F$53:$BE$189))</f>
        <v>0</v>
      </c>
      <c r="U136" s="357" cm="1">
        <f t="array" aca="1" ref="U136" ca="1">SUM(IF((MC_Dispositivo!$B$53:$B$189=$C136)*(MC_Dispositivo!$F$36:$BE$36=$BS$1)*(MC_Dispositivo!$F$43:$BE$43=U$1),MC_Dispositivo!$F$53:$BE$189))</f>
        <v>0</v>
      </c>
      <c r="V136" s="357" cm="1">
        <f t="array" aca="1" ref="V136" ca="1">SUM(IF((MC_Dispositivo!$B$53:$B$189=$C136)*(MC_Dispositivo!$F$36:$BE$36=$BS$1)*(MC_Dispositivo!$F$43:$BE$43=V$1),MC_Dispositivo!$F$53:$BE$189))</f>
        <v>0</v>
      </c>
      <c r="W136" s="357" cm="1">
        <f t="array" aca="1" ref="W136" ca="1">SUM(IF((MC_Dispositivo!$B$53:$B$189=$C136)*(MC_Dispositivo!$F$36:$BE$36=$BS$1)*(MC_Dispositivo!$F$43:$BE$43=W$1),MC_Dispositivo!$F$53:$BE$189))</f>
        <v>0</v>
      </c>
      <c r="X136" s="357" cm="1">
        <f t="array" aca="1" ref="X136" ca="1">SUM(IF((MC_Dispositivo!$B$53:$B$189=$C136)*(MC_Dispositivo!$F$36:$BE$36=$BS$1)*(MC_Dispositivo!$F$43:$BE$43=X$1),MC_Dispositivo!$F$53:$BE$189))</f>
        <v>0</v>
      </c>
      <c r="Y136" s="357" cm="1">
        <f t="array" aca="1" ref="Y136" ca="1">SUM(IF((MC_Dispositivo!$B$53:$B$189=$C136)*(MC_Dispositivo!$F$36:$BE$36=$BS$1)*(MC_Dispositivo!$F$43:$BE$43=Y$1),MC_Dispositivo!$F$53:$BE$189))</f>
        <v>0</v>
      </c>
      <c r="Z136" s="357" cm="1">
        <f t="array" aca="1" ref="Z136" ca="1">SUM(IF((MC_Dispositivo!$B$53:$B$189=$C136)*(MC_Dispositivo!$F$36:$BE$36=$BS$1)*(MC_Dispositivo!$F$43:$BE$43=Z$1),MC_Dispositivo!$F$53:$BE$189))</f>
        <v>0</v>
      </c>
      <c r="AA136" s="357" cm="1">
        <f t="array" aca="1" ref="AA136" ca="1">SUM(IF((MC_Dispositivo!$B$53:$B$189=$C136)*(MC_Dispositivo!$F$36:$BE$36=$BS$1)*(MC_Dispositivo!$F$43:$BE$43=AA$1),MC_Dispositivo!$F$53:$BE$189))</f>
        <v>0</v>
      </c>
      <c r="AB136" s="357" cm="1">
        <f t="array" aca="1" ref="AB136" ca="1">SUM(IF((MC_Dispositivo!$B$53:$B$189=$C136)*(MC_Dispositivo!$F$36:$BE$36=$BS$1)*(MC_Dispositivo!$F$43:$BE$43=AB$1),MC_Dispositivo!$F$53:$BE$189))</f>
        <v>0</v>
      </c>
      <c r="AC136" s="357" cm="1">
        <f t="array" aca="1" ref="AC136" ca="1">SUM(IF((MC_Dispositivo!$B$53:$B$189=$C136)*(MC_Dispositivo!$F$36:$BE$36=$BS$1)*(MC_Dispositivo!$F$43:$BE$43=AC$1),MC_Dispositivo!$F$53:$BE$189))</f>
        <v>0</v>
      </c>
      <c r="AD136" s="357" cm="1">
        <f t="array" aca="1" ref="AD136" ca="1">SUM(IF((MC_Dispositivo!$B$53:$B$189=$C136)*(MC_Dispositivo!$F$36:$BE$36=$BS$1)*(MC_Dispositivo!$F$43:$BE$43=AD$1),MC_Dispositivo!$F$53:$BE$189))</f>
        <v>0</v>
      </c>
      <c r="AE136" s="357" cm="1">
        <f t="array" aca="1" ref="AE136" ca="1">SUM(IF((MC_Dispositivo!$B$53:$B$189=$C136)*(MC_Dispositivo!$F$36:$BE$36=$BS$1)*(MC_Dispositivo!$F$43:$BE$43=AE$1),MC_Dispositivo!$F$53:$BE$189))</f>
        <v>0</v>
      </c>
      <c r="AF136" s="357" cm="1">
        <f t="array" aca="1" ref="AF136" ca="1">SUM(IF((MC_Dispositivo!$B$53:$B$189=$C136)*(MC_Dispositivo!$F$36:$BE$36=$BS$1)*(MC_Dispositivo!$F$43:$BE$43=AF$1),MC_Dispositivo!$F$53:$BE$189))</f>
        <v>0</v>
      </c>
      <c r="AG136" s="357" cm="1">
        <f t="array" aca="1" ref="AG136" ca="1">SUM(IF((MC_Dispositivo!$B$53:$B$189=$C136)*(MC_Dispositivo!$F$36:$BE$36=$BS$1)*(MC_Dispositivo!$F$43:$BE$43=AG$1),MC_Dispositivo!$F$53:$BE$189))</f>
        <v>0</v>
      </c>
      <c r="AH136" s="357" cm="1">
        <f t="array" aca="1" ref="AH136" ca="1">SUM(IF((MC_Dispositivo!$B$53:$B$189=$C136)*(MC_Dispositivo!$F$36:$BE$36=$BS$1)*(MC_Dispositivo!$F$43:$BE$43=AH$1),MC_Dispositivo!$F$53:$BE$189))</f>
        <v>0</v>
      </c>
      <c r="AI136" s="357" cm="1">
        <f t="array" aca="1" ref="AI136" ca="1">SUM(IF((MC_Dispositivo!$B$53:$B$189=$C136)*(MC_Dispositivo!$F$36:$BE$36=$BS$1)*(MC_Dispositivo!$F$43:$BE$43=AI$1),MC_Dispositivo!$F$53:$BE$189))</f>
        <v>0</v>
      </c>
      <c r="AJ136" s="357" cm="1">
        <f t="array" aca="1" ref="AJ136" ca="1">SUM(IF((MC_Dispositivo!$B$53:$B$189=$C136)*(MC_Dispositivo!$F$36:$BE$36=$BS$1)*(MC_Dispositivo!$F$43:$BE$43=AJ$1),MC_Dispositivo!$F$53:$BE$189))</f>
        <v>0</v>
      </c>
      <c r="AK136" s="358">
        <v>0</v>
      </c>
      <c r="AL136" s="359">
        <f t="shared" ca="1" si="50"/>
        <v>0</v>
      </c>
      <c r="AM136" s="359">
        <f t="shared" ca="1" si="51"/>
        <v>0</v>
      </c>
      <c r="AN136" s="359">
        <f t="shared" ca="1" si="52"/>
        <v>0</v>
      </c>
      <c r="AO136" s="359">
        <f t="shared" ca="1" si="53"/>
        <v>0</v>
      </c>
      <c r="AP136" s="359">
        <f t="shared" ca="1" si="54"/>
        <v>0</v>
      </c>
      <c r="AQ136" s="359">
        <f t="shared" ca="1" si="55"/>
        <v>0</v>
      </c>
      <c r="AR136" s="359">
        <f t="shared" ca="1" si="56"/>
        <v>0</v>
      </c>
      <c r="AS136" s="359">
        <f t="shared" ca="1" si="57"/>
        <v>0</v>
      </c>
      <c r="AT136" s="359">
        <f t="shared" ca="1" si="58"/>
        <v>0</v>
      </c>
      <c r="AU136" s="359">
        <f t="shared" ca="1" si="59"/>
        <v>0</v>
      </c>
      <c r="AV136" s="359">
        <f t="shared" ca="1" si="60"/>
        <v>0</v>
      </c>
      <c r="AW136" s="359">
        <f t="shared" ca="1" si="61"/>
        <v>0</v>
      </c>
      <c r="AX136" s="359">
        <f t="shared" ca="1" si="62"/>
        <v>0</v>
      </c>
      <c r="AY136" s="359">
        <f t="shared" ca="1" si="63"/>
        <v>0</v>
      </c>
      <c r="AZ136" s="359">
        <f t="shared" ca="1" si="64"/>
        <v>0</v>
      </c>
      <c r="BA136" s="359">
        <f t="shared" ca="1" si="65"/>
        <v>0</v>
      </c>
      <c r="BB136" s="359">
        <f t="shared" ca="1" si="66"/>
        <v>0</v>
      </c>
      <c r="BC136" s="359">
        <f t="shared" ca="1" si="67"/>
        <v>0</v>
      </c>
      <c r="BD136" s="359">
        <f t="shared" ca="1" si="68"/>
        <v>0</v>
      </c>
      <c r="BE136" s="359">
        <f t="shared" ca="1" si="69"/>
        <v>0</v>
      </c>
      <c r="BF136" s="359">
        <f t="shared" ca="1" si="70"/>
        <v>0</v>
      </c>
      <c r="BG136" s="359">
        <f t="shared" ca="1" si="71"/>
        <v>0</v>
      </c>
      <c r="BH136" s="359">
        <f t="shared" ca="1" si="72"/>
        <v>0</v>
      </c>
      <c r="BI136" s="359">
        <f t="shared" ca="1" si="73"/>
        <v>0</v>
      </c>
      <c r="BJ136" s="359">
        <f t="shared" ca="1" si="74"/>
        <v>0</v>
      </c>
      <c r="BK136" s="359">
        <f t="shared" ca="1" si="75"/>
        <v>0</v>
      </c>
      <c r="BL136" s="359">
        <f t="shared" ca="1" si="76"/>
        <v>0</v>
      </c>
      <c r="BM136" s="359">
        <f t="shared" ca="1" si="77"/>
        <v>0</v>
      </c>
      <c r="BN136" s="359">
        <f t="shared" ca="1" si="78"/>
        <v>0</v>
      </c>
      <c r="BO136" s="359">
        <f t="shared" ca="1" si="79"/>
        <v>0</v>
      </c>
      <c r="BP136" s="358">
        <f t="shared" ref="BP136:BP138" ca="1" si="84">IF(AK136="",SUM(AL136:BO136),(F136*AK136))</f>
        <v>0</v>
      </c>
      <c r="BQ136" s="206">
        <v>0</v>
      </c>
      <c r="BR136" s="234">
        <f t="shared" ref="BR136" ca="1" si="85">IF(BQ136="","",BQ136/$BQ$2)</f>
        <v>0</v>
      </c>
    </row>
    <row r="137" spans="1:70" ht="20.100000000000001" customHeight="1" x14ac:dyDescent="0.2">
      <c r="A137" s="349"/>
      <c r="B137" s="349"/>
      <c r="C137" s="350">
        <v>13</v>
      </c>
      <c r="D137" s="351" t="s">
        <v>410</v>
      </c>
      <c r="E137" s="349"/>
      <c r="F137" s="352"/>
      <c r="G137" s="352"/>
      <c r="H137" s="352"/>
      <c r="I137" s="352"/>
      <c r="J137" s="352"/>
      <c r="K137" s="352"/>
      <c r="L137" s="352"/>
      <c r="M137" s="352"/>
      <c r="N137" s="352"/>
      <c r="O137" s="352"/>
      <c r="P137" s="352"/>
      <c r="Q137" s="352"/>
      <c r="R137" s="352"/>
      <c r="S137" s="352"/>
      <c r="T137" s="352"/>
      <c r="U137" s="352"/>
      <c r="V137" s="352"/>
      <c r="W137" s="352"/>
      <c r="X137" s="352"/>
      <c r="Y137" s="352"/>
      <c r="Z137" s="352"/>
      <c r="AA137" s="352"/>
      <c r="AB137" s="352"/>
      <c r="AC137" s="352"/>
      <c r="AD137" s="352"/>
      <c r="AE137" s="352"/>
      <c r="AF137" s="352"/>
      <c r="AG137" s="352"/>
      <c r="AH137" s="352"/>
      <c r="AI137" s="352"/>
      <c r="AJ137" s="352"/>
      <c r="AK137" s="353" t="str">
        <f>IFERROR(IF(A137="","",INDEX([10]TPU!$G:$G,MATCH(A137,[10]TPU!$A:$A,0),1)),"")</f>
        <v/>
      </c>
      <c r="AL137" s="353">
        <f t="shared" ca="1" si="50"/>
        <v>0</v>
      </c>
      <c r="AM137" s="353">
        <f t="shared" ca="1" si="51"/>
        <v>0</v>
      </c>
      <c r="AN137" s="353">
        <f t="shared" ca="1" si="52"/>
        <v>0</v>
      </c>
      <c r="AO137" s="353">
        <f t="shared" ca="1" si="53"/>
        <v>0</v>
      </c>
      <c r="AP137" s="353">
        <f t="shared" ca="1" si="54"/>
        <v>0</v>
      </c>
      <c r="AQ137" s="353">
        <f t="shared" ca="1" si="55"/>
        <v>0</v>
      </c>
      <c r="AR137" s="353">
        <f t="shared" ca="1" si="56"/>
        <v>0</v>
      </c>
      <c r="AS137" s="353">
        <f t="shared" ca="1" si="57"/>
        <v>0</v>
      </c>
      <c r="AT137" s="353">
        <f t="shared" ca="1" si="58"/>
        <v>0</v>
      </c>
      <c r="AU137" s="353">
        <f t="shared" ca="1" si="59"/>
        <v>0</v>
      </c>
      <c r="AV137" s="353">
        <f t="shared" ca="1" si="60"/>
        <v>0</v>
      </c>
      <c r="AW137" s="353">
        <f t="shared" ca="1" si="61"/>
        <v>0</v>
      </c>
      <c r="AX137" s="353">
        <f t="shared" ca="1" si="62"/>
        <v>0</v>
      </c>
      <c r="AY137" s="353">
        <f t="shared" ca="1" si="63"/>
        <v>0</v>
      </c>
      <c r="AZ137" s="353">
        <f t="shared" ca="1" si="64"/>
        <v>0</v>
      </c>
      <c r="BA137" s="353">
        <f t="shared" ca="1" si="65"/>
        <v>0</v>
      </c>
      <c r="BB137" s="353">
        <f t="shared" ca="1" si="66"/>
        <v>0</v>
      </c>
      <c r="BC137" s="353">
        <f t="shared" ca="1" si="67"/>
        <v>0</v>
      </c>
      <c r="BD137" s="353">
        <f t="shared" ca="1" si="68"/>
        <v>0</v>
      </c>
      <c r="BE137" s="353">
        <f t="shared" ca="1" si="69"/>
        <v>0</v>
      </c>
      <c r="BF137" s="353">
        <f t="shared" ca="1" si="70"/>
        <v>0</v>
      </c>
      <c r="BG137" s="353">
        <f t="shared" ca="1" si="71"/>
        <v>0</v>
      </c>
      <c r="BH137" s="353">
        <f t="shared" ca="1" si="72"/>
        <v>0</v>
      </c>
      <c r="BI137" s="353">
        <f t="shared" ca="1" si="73"/>
        <v>0</v>
      </c>
      <c r="BJ137" s="353">
        <f t="shared" ca="1" si="74"/>
        <v>0</v>
      </c>
      <c r="BK137" s="353">
        <f t="shared" ca="1" si="75"/>
        <v>0</v>
      </c>
      <c r="BL137" s="353">
        <f t="shared" ca="1" si="76"/>
        <v>0</v>
      </c>
      <c r="BM137" s="353">
        <f t="shared" ca="1" si="77"/>
        <v>0</v>
      </c>
      <c r="BN137" s="353">
        <f t="shared" ca="1" si="78"/>
        <v>0</v>
      </c>
      <c r="BO137" s="353">
        <f t="shared" ca="1" si="79"/>
        <v>0</v>
      </c>
      <c r="BP137" s="353">
        <f t="shared" ca="1" si="84"/>
        <v>0</v>
      </c>
    </row>
    <row r="138" spans="1:70" ht="20.100000000000001" customHeight="1" x14ac:dyDescent="0.2">
      <c r="A138" s="354">
        <f ca="1">INDEX(MC_Dispositivo!B:E,MATCH('Quantitativo_MG-262'!C138,MC_Dispositivo!B:B,0),2)</f>
        <v>0</v>
      </c>
      <c r="B138" s="354"/>
      <c r="C138" s="354" t="s">
        <v>412</v>
      </c>
      <c r="D138" s="355" t="str">
        <f ca="1">INDEX(MC_Dispositivo!B:E,MATCH('Quantitativo_MG-262'!C138,MC_Dispositivo!B:B,0),3)</f>
        <v>Área da OAE</v>
      </c>
      <c r="E138" s="354" t="str">
        <f ca="1">INDEX(MC_Dispositivo!B:E,MATCH('Quantitativo_MG-262'!C138,MC_Dispositivo!B:B,0),4)</f>
        <v>m2</v>
      </c>
      <c r="F138" s="356" cm="1">
        <f t="array" aca="1" ref="F138" ca="1">IF($BS$1="Todos",SUM(IF(($BS$1="todos")*(MC_Dispositivo!$B$54:$B$212=$C138),MC_Dispositivo!$F$54:$BE$212)),SUM(IF((MC_Dispositivo!$F$36:$BE$36=$BS$1)*(MC_Dispositivo!$B$54:$B$212=$C138),MC_Dispositivo!$F$54:$BE$212)))</f>
        <v>0</v>
      </c>
      <c r="G138" s="357" cm="1">
        <f t="array" aca="1" ref="G138" ca="1">SUM(IF((MC_Dispositivo!$B$53:$B$189=$C138)*(MC_Dispositivo!$F$36:$BE$36=$BS$1)*(MC_Dispositivo!$F$43:$BE$43=G$1),MC_Dispositivo!$F$53:$BE$189))</f>
        <v>0</v>
      </c>
      <c r="H138" s="357" cm="1">
        <f t="array" aca="1" ref="H138" ca="1">SUM(IF((MC_Dispositivo!$B$53:$B$189=$C138)*(MC_Dispositivo!$F$36:$BE$36=$BS$1)*(MC_Dispositivo!$F$43:$BE$43=H$1),MC_Dispositivo!$F$53:$BE$189))</f>
        <v>0</v>
      </c>
      <c r="I138" s="357" cm="1">
        <f t="array" aca="1" ref="I138" ca="1">SUM(IF((MC_Dispositivo!$B$53:$B$189=$C138)*(MC_Dispositivo!$F$36:$BE$36=$BS$1)*(MC_Dispositivo!$F$43:$BE$43=I$1),MC_Dispositivo!$F$53:$BE$189))</f>
        <v>0</v>
      </c>
      <c r="J138" s="357" cm="1">
        <f t="array" aca="1" ref="J138" ca="1">SUM(IF((MC_Dispositivo!$B$53:$B$189=$C138)*(MC_Dispositivo!$F$36:$BE$36=$BS$1)*(MC_Dispositivo!$F$43:$BE$43=J$1),MC_Dispositivo!$F$53:$BE$189))</f>
        <v>0</v>
      </c>
      <c r="K138" s="357" cm="1">
        <f t="array" aca="1" ref="K138" ca="1">SUM(IF((MC_Dispositivo!$B$53:$B$189=$C138)*(MC_Dispositivo!$F$36:$BE$36=$BS$1)*(MC_Dispositivo!$F$43:$BE$43=K$1),MC_Dispositivo!$F$53:$BE$189))</f>
        <v>0</v>
      </c>
      <c r="L138" s="357" cm="1">
        <f t="array" aca="1" ref="L138" ca="1">SUM(IF((MC_Dispositivo!$B$53:$B$189=$C138)*(MC_Dispositivo!$F$36:$BE$36=$BS$1)*(MC_Dispositivo!$F$43:$BE$43=L$1),MC_Dispositivo!$F$53:$BE$189))</f>
        <v>0</v>
      </c>
      <c r="M138" s="357" cm="1">
        <f t="array" aca="1" ref="M138" ca="1">SUM(IF((MC_Dispositivo!$B$53:$B$189=$C138)*(MC_Dispositivo!$F$36:$BE$36=$BS$1)*(MC_Dispositivo!$F$43:$BE$43=M$1),MC_Dispositivo!$F$53:$BE$189))</f>
        <v>0</v>
      </c>
      <c r="N138" s="357" cm="1">
        <f t="array" aca="1" ref="N138" ca="1">SUM(IF((MC_Dispositivo!$B$53:$B$189=$C138)*(MC_Dispositivo!$F$36:$BE$36=$BS$1)*(MC_Dispositivo!$F$43:$BE$43=N$1),MC_Dispositivo!$F$53:$BE$189))</f>
        <v>0</v>
      </c>
      <c r="O138" s="357" cm="1">
        <f t="array" aca="1" ref="O138" ca="1">SUM(IF((MC_Dispositivo!$B$53:$B$189=$C138)*(MC_Dispositivo!$F$36:$BE$36=$BS$1)*(MC_Dispositivo!$F$43:$BE$43=O$1),MC_Dispositivo!$F$53:$BE$189))</f>
        <v>0</v>
      </c>
      <c r="P138" s="357" cm="1">
        <f t="array" aca="1" ref="P138" ca="1">SUM(IF((MC_Dispositivo!$B$53:$B$189=$C138)*(MC_Dispositivo!$F$36:$BE$36=$BS$1)*(MC_Dispositivo!$F$43:$BE$43=P$1),MC_Dispositivo!$F$53:$BE$189))</f>
        <v>0</v>
      </c>
      <c r="Q138" s="357" cm="1">
        <f t="array" aca="1" ref="Q138" ca="1">SUM(IF((MC_Dispositivo!$B$53:$B$189=$C138)*(MC_Dispositivo!$F$36:$BE$36=$BS$1)*(MC_Dispositivo!$F$43:$BE$43=Q$1),MC_Dispositivo!$F$53:$BE$189))</f>
        <v>0</v>
      </c>
      <c r="R138" s="357" cm="1">
        <f t="array" aca="1" ref="R138" ca="1">SUM(IF((MC_Dispositivo!$B$53:$B$189=$C138)*(MC_Dispositivo!$F$36:$BE$36=$BS$1)*(MC_Dispositivo!$F$43:$BE$43=R$1),MC_Dispositivo!$F$53:$BE$189))</f>
        <v>0</v>
      </c>
      <c r="S138" s="357" cm="1">
        <f t="array" aca="1" ref="S138" ca="1">SUM(IF((MC_Dispositivo!$B$53:$B$189=$C138)*(MC_Dispositivo!$F$36:$BE$36=$BS$1)*(MC_Dispositivo!$F$43:$BE$43=S$1),MC_Dispositivo!$F$53:$BE$189))</f>
        <v>0</v>
      </c>
      <c r="T138" s="357" cm="1">
        <f t="array" aca="1" ref="T138" ca="1">SUM(IF((MC_Dispositivo!$B$53:$B$189=$C138)*(MC_Dispositivo!$F$36:$BE$36=$BS$1)*(MC_Dispositivo!$F$43:$BE$43=T$1),MC_Dispositivo!$F$53:$BE$189))</f>
        <v>0</v>
      </c>
      <c r="U138" s="357" cm="1">
        <f t="array" aca="1" ref="U138" ca="1">SUM(IF((MC_Dispositivo!$B$53:$B$189=$C138)*(MC_Dispositivo!$F$36:$BE$36=$BS$1)*(MC_Dispositivo!$F$43:$BE$43=U$1),MC_Dispositivo!$F$53:$BE$189))</f>
        <v>0</v>
      </c>
      <c r="V138" s="357" cm="1">
        <f t="array" aca="1" ref="V138" ca="1">SUM(IF((MC_Dispositivo!$B$53:$B$189=$C138)*(MC_Dispositivo!$F$36:$BE$36=$BS$1)*(MC_Dispositivo!$F$43:$BE$43=V$1),MC_Dispositivo!$F$53:$BE$189))</f>
        <v>0</v>
      </c>
      <c r="W138" s="357" cm="1">
        <f t="array" aca="1" ref="W138" ca="1">SUM(IF((MC_Dispositivo!$B$53:$B$189=$C138)*(MC_Dispositivo!$F$36:$BE$36=$BS$1)*(MC_Dispositivo!$F$43:$BE$43=W$1),MC_Dispositivo!$F$53:$BE$189))</f>
        <v>0</v>
      </c>
      <c r="X138" s="357" cm="1">
        <f t="array" aca="1" ref="X138" ca="1">SUM(IF((MC_Dispositivo!$B$53:$B$189=$C138)*(MC_Dispositivo!$F$36:$BE$36=$BS$1)*(MC_Dispositivo!$F$43:$BE$43=X$1),MC_Dispositivo!$F$53:$BE$189))</f>
        <v>0</v>
      </c>
      <c r="Y138" s="357" cm="1">
        <f t="array" aca="1" ref="Y138" ca="1">SUM(IF((MC_Dispositivo!$B$53:$B$189=$C138)*(MC_Dispositivo!$F$36:$BE$36=$BS$1)*(MC_Dispositivo!$F$43:$BE$43=Y$1),MC_Dispositivo!$F$53:$BE$189))</f>
        <v>0</v>
      </c>
      <c r="Z138" s="357" cm="1">
        <f t="array" aca="1" ref="Z138" ca="1">SUM(IF((MC_Dispositivo!$B$53:$B$189=$C138)*(MC_Dispositivo!$F$36:$BE$36=$BS$1)*(MC_Dispositivo!$F$43:$BE$43=Z$1),MC_Dispositivo!$F$53:$BE$189))</f>
        <v>0</v>
      </c>
      <c r="AA138" s="357" cm="1">
        <f t="array" aca="1" ref="AA138" ca="1">SUM(IF((MC_Dispositivo!$B$53:$B$189=$C138)*(MC_Dispositivo!$F$36:$BE$36=$BS$1)*(MC_Dispositivo!$F$43:$BE$43=AA$1),MC_Dispositivo!$F$53:$BE$189))</f>
        <v>0</v>
      </c>
      <c r="AB138" s="357" cm="1">
        <f t="array" aca="1" ref="AB138" ca="1">SUM(IF((MC_Dispositivo!$B$53:$B$189=$C138)*(MC_Dispositivo!$F$36:$BE$36=$BS$1)*(MC_Dispositivo!$F$43:$BE$43=AB$1),MC_Dispositivo!$F$53:$BE$189))</f>
        <v>0</v>
      </c>
      <c r="AC138" s="357" cm="1">
        <f t="array" aca="1" ref="AC138" ca="1">SUM(IF((MC_Dispositivo!$B$53:$B$189=$C138)*(MC_Dispositivo!$F$36:$BE$36=$BS$1)*(MC_Dispositivo!$F$43:$BE$43=AC$1),MC_Dispositivo!$F$53:$BE$189))</f>
        <v>0</v>
      </c>
      <c r="AD138" s="357" cm="1">
        <f t="array" aca="1" ref="AD138" ca="1">SUM(IF((MC_Dispositivo!$B$53:$B$189=$C138)*(MC_Dispositivo!$F$36:$BE$36=$BS$1)*(MC_Dispositivo!$F$43:$BE$43=AD$1),MC_Dispositivo!$F$53:$BE$189))</f>
        <v>0</v>
      </c>
      <c r="AE138" s="357" cm="1">
        <f t="array" aca="1" ref="AE138" ca="1">SUM(IF((MC_Dispositivo!$B$53:$B$189=$C138)*(MC_Dispositivo!$F$36:$BE$36=$BS$1)*(MC_Dispositivo!$F$43:$BE$43=AE$1),MC_Dispositivo!$F$53:$BE$189))</f>
        <v>0</v>
      </c>
      <c r="AF138" s="357" cm="1">
        <f t="array" aca="1" ref="AF138" ca="1">SUM(IF((MC_Dispositivo!$B$53:$B$189=$C138)*(MC_Dispositivo!$F$36:$BE$36=$BS$1)*(MC_Dispositivo!$F$43:$BE$43=AF$1),MC_Dispositivo!$F$53:$BE$189))</f>
        <v>0</v>
      </c>
      <c r="AG138" s="357" cm="1">
        <f t="array" aca="1" ref="AG138" ca="1">SUM(IF((MC_Dispositivo!$B$53:$B$189=$C138)*(MC_Dispositivo!$F$36:$BE$36=$BS$1)*(MC_Dispositivo!$F$43:$BE$43=AG$1),MC_Dispositivo!$F$53:$BE$189))</f>
        <v>0</v>
      </c>
      <c r="AH138" s="357" cm="1">
        <f t="array" aca="1" ref="AH138" ca="1">SUM(IF((MC_Dispositivo!$B$53:$B$189=$C138)*(MC_Dispositivo!$F$36:$BE$36=$BS$1)*(MC_Dispositivo!$F$43:$BE$43=AH$1),MC_Dispositivo!$F$53:$BE$189))</f>
        <v>0</v>
      </c>
      <c r="AI138" s="357" cm="1">
        <f t="array" aca="1" ref="AI138" ca="1">SUM(IF((MC_Dispositivo!$B$53:$B$189=$C138)*(MC_Dispositivo!$F$36:$BE$36=$BS$1)*(MC_Dispositivo!$F$43:$BE$43=AI$1),MC_Dispositivo!$F$53:$BE$189))</f>
        <v>0</v>
      </c>
      <c r="AJ138" s="357" cm="1">
        <f t="array" aca="1" ref="AJ138" ca="1">SUM(IF((MC_Dispositivo!$B$53:$B$189=$C138)*(MC_Dispositivo!$F$36:$BE$36=$BS$1)*(MC_Dispositivo!$F$43:$BE$43=AJ$1),MC_Dispositivo!$F$53:$BE$189))</f>
        <v>0</v>
      </c>
      <c r="AK138" s="358">
        <v>0</v>
      </c>
      <c r="AL138" s="359">
        <f t="shared" ca="1" si="50"/>
        <v>0</v>
      </c>
      <c r="AM138" s="359">
        <f t="shared" ca="1" si="51"/>
        <v>0</v>
      </c>
      <c r="AN138" s="359">
        <f t="shared" ca="1" si="52"/>
        <v>0</v>
      </c>
      <c r="AO138" s="359">
        <f t="shared" ca="1" si="53"/>
        <v>0</v>
      </c>
      <c r="AP138" s="359">
        <f t="shared" ca="1" si="54"/>
        <v>0</v>
      </c>
      <c r="AQ138" s="359">
        <f t="shared" ca="1" si="55"/>
        <v>0</v>
      </c>
      <c r="AR138" s="359">
        <f t="shared" ca="1" si="56"/>
        <v>0</v>
      </c>
      <c r="AS138" s="359">
        <f t="shared" ca="1" si="57"/>
        <v>0</v>
      </c>
      <c r="AT138" s="359">
        <f t="shared" ca="1" si="58"/>
        <v>0</v>
      </c>
      <c r="AU138" s="359">
        <f t="shared" ca="1" si="59"/>
        <v>0</v>
      </c>
      <c r="AV138" s="359">
        <f t="shared" ca="1" si="60"/>
        <v>0</v>
      </c>
      <c r="AW138" s="359">
        <f t="shared" ca="1" si="61"/>
        <v>0</v>
      </c>
      <c r="AX138" s="359">
        <f t="shared" ca="1" si="62"/>
        <v>0</v>
      </c>
      <c r="AY138" s="359">
        <f t="shared" ca="1" si="63"/>
        <v>0</v>
      </c>
      <c r="AZ138" s="359">
        <f t="shared" ca="1" si="64"/>
        <v>0</v>
      </c>
      <c r="BA138" s="359">
        <f t="shared" ca="1" si="65"/>
        <v>0</v>
      </c>
      <c r="BB138" s="359">
        <f t="shared" ca="1" si="66"/>
        <v>0</v>
      </c>
      <c r="BC138" s="359">
        <f t="shared" ca="1" si="67"/>
        <v>0</v>
      </c>
      <c r="BD138" s="359">
        <f t="shared" ca="1" si="68"/>
        <v>0</v>
      </c>
      <c r="BE138" s="359">
        <f t="shared" ca="1" si="69"/>
        <v>0</v>
      </c>
      <c r="BF138" s="359">
        <f t="shared" ca="1" si="70"/>
        <v>0</v>
      </c>
      <c r="BG138" s="359">
        <f t="shared" ca="1" si="71"/>
        <v>0</v>
      </c>
      <c r="BH138" s="359">
        <f t="shared" ca="1" si="72"/>
        <v>0</v>
      </c>
      <c r="BI138" s="359">
        <f t="shared" ca="1" si="73"/>
        <v>0</v>
      </c>
      <c r="BJ138" s="359">
        <f t="shared" ca="1" si="74"/>
        <v>0</v>
      </c>
      <c r="BK138" s="359">
        <f t="shared" ca="1" si="75"/>
        <v>0</v>
      </c>
      <c r="BL138" s="359">
        <f t="shared" ca="1" si="76"/>
        <v>0</v>
      </c>
      <c r="BM138" s="359">
        <f t="shared" ca="1" si="77"/>
        <v>0</v>
      </c>
      <c r="BN138" s="359">
        <f t="shared" ca="1" si="78"/>
        <v>0</v>
      </c>
      <c r="BO138" s="359">
        <f t="shared" ca="1" si="79"/>
        <v>0</v>
      </c>
      <c r="BP138" s="358">
        <f t="shared" ca="1" si="84"/>
        <v>0</v>
      </c>
      <c r="BQ138" s="206">
        <v>0</v>
      </c>
      <c r="BR138" s="234">
        <f t="shared" ref="BR138" ca="1" si="86">IF(BQ138="","",BQ138/$BQ$2)</f>
        <v>0</v>
      </c>
    </row>
    <row r="159" spans="37:67" ht="22.5" x14ac:dyDescent="0.2">
      <c r="AK159" s="211"/>
      <c r="AL159" s="348" t="s">
        <v>323</v>
      </c>
      <c r="AM159" s="348" t="s">
        <v>324</v>
      </c>
      <c r="AN159" s="348" t="s">
        <v>325</v>
      </c>
      <c r="AO159" s="348" t="s">
        <v>326</v>
      </c>
      <c r="AP159" s="348" t="s">
        <v>327</v>
      </c>
      <c r="AQ159" s="348" t="s">
        <v>328</v>
      </c>
      <c r="AR159" s="348" t="s">
        <v>329</v>
      </c>
      <c r="AS159" s="348" t="s">
        <v>330</v>
      </c>
      <c r="AT159" s="348" t="s">
        <v>331</v>
      </c>
      <c r="AU159" s="348" t="s">
        <v>332</v>
      </c>
      <c r="AV159" s="348" t="s">
        <v>333</v>
      </c>
      <c r="AW159" s="348" t="s">
        <v>334</v>
      </c>
      <c r="AX159" s="348" t="s">
        <v>335</v>
      </c>
      <c r="AY159" s="348" t="s">
        <v>336</v>
      </c>
      <c r="AZ159" s="348" t="s">
        <v>337</v>
      </c>
      <c r="BA159" s="348" t="s">
        <v>338</v>
      </c>
      <c r="BB159" s="348" t="s">
        <v>339</v>
      </c>
      <c r="BC159" s="348" t="s">
        <v>340</v>
      </c>
      <c r="BD159" s="348" t="s">
        <v>341</v>
      </c>
      <c r="BE159" s="348" t="s">
        <v>342</v>
      </c>
      <c r="BF159" s="348" t="s">
        <v>343</v>
      </c>
      <c r="BG159" s="348" t="s">
        <v>344</v>
      </c>
      <c r="BH159" s="348" t="s">
        <v>345</v>
      </c>
      <c r="BI159" s="348" t="s">
        <v>346</v>
      </c>
      <c r="BJ159" s="348" t="s">
        <v>347</v>
      </c>
      <c r="BK159" s="348" t="s">
        <v>348</v>
      </c>
      <c r="BL159" s="348" t="s">
        <v>349</v>
      </c>
      <c r="BM159" s="348" t="s">
        <v>350</v>
      </c>
      <c r="BN159" s="348" t="s">
        <v>351</v>
      </c>
      <c r="BO159" s="348" t="s">
        <v>352</v>
      </c>
    </row>
    <row r="160" spans="37:67" x14ac:dyDescent="0.2">
      <c r="AK160" s="211"/>
      <c r="AL160" s="211">
        <f ca="1">AL137+AL135+AL132+AL112+AL107+AL104+AL94+AL83+AL78+AL49+AL29+AL9+AL2</f>
        <v>0</v>
      </c>
      <c r="AM160" s="211">
        <f t="shared" ref="AM160:BO160" ca="1" si="87">AM137+AM135+AM132+AM112+AM107+AM104+AM94+AM83+AM78+AM49+AM29+AM9+AM2</f>
        <v>0</v>
      </c>
      <c r="AN160" s="211">
        <f t="shared" ca="1" si="87"/>
        <v>13729909.978829594</v>
      </c>
      <c r="AO160" s="211">
        <f t="shared" ca="1" si="87"/>
        <v>4524413.9165848428</v>
      </c>
      <c r="AP160" s="211">
        <f t="shared" ca="1" si="87"/>
        <v>9048827.8331696857</v>
      </c>
      <c r="AQ160" s="211">
        <f t="shared" ca="1" si="87"/>
        <v>4524413.9165848428</v>
      </c>
      <c r="AR160" s="211">
        <f t="shared" ca="1" si="87"/>
        <v>0</v>
      </c>
      <c r="AS160" s="211">
        <f t="shared" ca="1" si="87"/>
        <v>0</v>
      </c>
      <c r="AT160" s="211">
        <f t="shared" ca="1" si="87"/>
        <v>0</v>
      </c>
      <c r="AU160" s="211">
        <f t="shared" ca="1" si="87"/>
        <v>0</v>
      </c>
      <c r="AV160" s="211">
        <f t="shared" ca="1" si="87"/>
        <v>0</v>
      </c>
      <c r="AW160" s="211">
        <f t="shared" ca="1" si="87"/>
        <v>0</v>
      </c>
      <c r="AX160" s="211">
        <f t="shared" ca="1" si="87"/>
        <v>0</v>
      </c>
      <c r="AY160" s="211">
        <f t="shared" ca="1" si="87"/>
        <v>0</v>
      </c>
      <c r="AZ160" s="211">
        <f t="shared" ca="1" si="87"/>
        <v>0</v>
      </c>
      <c r="BA160" s="211">
        <f t="shared" ca="1" si="87"/>
        <v>0</v>
      </c>
      <c r="BB160" s="211">
        <f t="shared" ca="1" si="87"/>
        <v>0</v>
      </c>
      <c r="BC160" s="211">
        <f t="shared" ca="1" si="87"/>
        <v>0</v>
      </c>
      <c r="BD160" s="211">
        <f t="shared" ca="1" si="87"/>
        <v>0</v>
      </c>
      <c r="BE160" s="211">
        <f t="shared" ca="1" si="87"/>
        <v>0</v>
      </c>
      <c r="BF160" s="211">
        <f t="shared" ca="1" si="87"/>
        <v>0</v>
      </c>
      <c r="BG160" s="211">
        <f t="shared" ca="1" si="87"/>
        <v>0</v>
      </c>
      <c r="BH160" s="211">
        <f t="shared" ca="1" si="87"/>
        <v>0</v>
      </c>
      <c r="BI160" s="211">
        <f t="shared" ca="1" si="87"/>
        <v>0</v>
      </c>
      <c r="BJ160" s="211">
        <f t="shared" ca="1" si="87"/>
        <v>0</v>
      </c>
      <c r="BK160" s="211">
        <f t="shared" ca="1" si="87"/>
        <v>0</v>
      </c>
      <c r="BL160" s="211">
        <f t="shared" ca="1" si="87"/>
        <v>0</v>
      </c>
      <c r="BM160" s="211">
        <f t="shared" ca="1" si="87"/>
        <v>0</v>
      </c>
      <c r="BN160" s="211">
        <f t="shared" ca="1" si="87"/>
        <v>0</v>
      </c>
      <c r="BO160" s="211">
        <f t="shared" ca="1" si="87"/>
        <v>0</v>
      </c>
    </row>
  </sheetData>
  <conditionalFormatting sqref="AK3:AK8 AK10:AK28 AK30:AK48 AK50:AK77 AK79:AK82 AK84:AK93 AK95:AK103 AK105:AK106 AK108:AK111 AK113:AK131">
    <cfRule type="containsBlanks" dxfId="3" priority="1">
      <formula>LEN(TRIM(AK3))=0</formula>
    </cfRule>
  </conditionalFormatting>
  <conditionalFormatting sqref="AK133:AK134">
    <cfRule type="containsBlanks" dxfId="2" priority="5">
      <formula>LEN(TRIM(AK133))=0</formula>
    </cfRule>
  </conditionalFormatting>
  <conditionalFormatting sqref="AK136">
    <cfRule type="containsBlanks" dxfId="1" priority="4">
      <formula>LEN(TRIM(AK136))=0</formula>
    </cfRule>
  </conditionalFormatting>
  <conditionalFormatting sqref="AK138">
    <cfRule type="containsBlanks" dxfId="0" priority="3">
      <formula>LEN(TRIM(AK138))=0</formula>
    </cfRule>
  </conditionalFormatting>
  <dataValidations disablePrompts="1" count="1">
    <dataValidation type="list" allowBlank="1" showInputMessage="1" showErrorMessage="1" sqref="BS1" xr:uid="{BF294644-CAF7-497E-98FB-8B746CF6B040}">
      <formula1>"CMG-120,LMG-813,MG-329,BR-356,MG-262"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87F8E-AA0F-411D-BC49-38ACF9BDD6E9}">
  <sheetPr>
    <tabColor rgb="FFFF0000"/>
  </sheetPr>
  <dimension ref="A1:AF4"/>
  <sheetViews>
    <sheetView workbookViewId="0">
      <selection activeCell="E3" sqref="E3"/>
    </sheetView>
  </sheetViews>
  <sheetFormatPr defaultColWidth="9.140625" defaultRowHeight="11.25" x14ac:dyDescent="0.2"/>
  <cols>
    <col min="1" max="1" width="9.140625" style="173"/>
    <col min="2" max="2" width="24.7109375" style="173" customWidth="1"/>
    <col min="3" max="32" width="14.140625" style="173" customWidth="1"/>
    <col min="33" max="16384" width="9.140625" style="173"/>
  </cols>
  <sheetData>
    <row r="1" spans="1:32" s="360" customFormat="1" ht="33.75" x14ac:dyDescent="0.2">
      <c r="B1" s="361" t="s">
        <v>866</v>
      </c>
      <c r="C1" s="361" t="s">
        <v>323</v>
      </c>
      <c r="D1" s="361" t="s">
        <v>324</v>
      </c>
      <c r="E1" s="361" t="s">
        <v>325</v>
      </c>
      <c r="F1" s="361" t="s">
        <v>326</v>
      </c>
      <c r="G1" s="361" t="s">
        <v>327</v>
      </c>
      <c r="H1" s="361" t="s">
        <v>328</v>
      </c>
      <c r="I1" s="361" t="s">
        <v>329</v>
      </c>
      <c r="J1" s="361" t="s">
        <v>330</v>
      </c>
      <c r="K1" s="361" t="s">
        <v>331</v>
      </c>
      <c r="L1" s="361" t="s">
        <v>332</v>
      </c>
      <c r="M1" s="361" t="s">
        <v>333</v>
      </c>
      <c r="N1" s="361" t="s">
        <v>334</v>
      </c>
      <c r="O1" s="361" t="s">
        <v>335</v>
      </c>
      <c r="P1" s="361" t="s">
        <v>336</v>
      </c>
      <c r="Q1" s="361" t="s">
        <v>337</v>
      </c>
      <c r="R1" s="361" t="s">
        <v>338</v>
      </c>
      <c r="S1" s="361" t="s">
        <v>339</v>
      </c>
      <c r="T1" s="361" t="s">
        <v>340</v>
      </c>
      <c r="U1" s="361" t="s">
        <v>341</v>
      </c>
      <c r="V1" s="361" t="s">
        <v>342</v>
      </c>
      <c r="W1" s="361" t="s">
        <v>343</v>
      </c>
      <c r="X1" s="361" t="s">
        <v>344</v>
      </c>
      <c r="Y1" s="361" t="s">
        <v>345</v>
      </c>
      <c r="Z1" s="361" t="s">
        <v>346</v>
      </c>
      <c r="AA1" s="361" t="s">
        <v>347</v>
      </c>
      <c r="AB1" s="361" t="s">
        <v>348</v>
      </c>
      <c r="AC1" s="361" t="s">
        <v>349</v>
      </c>
      <c r="AD1" s="361" t="s">
        <v>350</v>
      </c>
      <c r="AE1" s="361" t="s">
        <v>351</v>
      </c>
      <c r="AF1" s="361" t="s">
        <v>352</v>
      </c>
    </row>
    <row r="2" spans="1:32" x14ac:dyDescent="0.2">
      <c r="A2" s="173" t="s">
        <v>403</v>
      </c>
      <c r="B2" s="362">
        <f ca="1">SUM(C2:AF2)</f>
        <v>113570865.97742032</v>
      </c>
      <c r="C2" s="363">
        <f ca="1">'Quantitativo_BR-356'!AL160</f>
        <v>0</v>
      </c>
      <c r="D2" s="363">
        <f ca="1">'Quantitativo_BR-356'!AM160</f>
        <v>0</v>
      </c>
      <c r="E2" s="363">
        <f ca="1">'Quantitativo_BR-356'!AN160</f>
        <v>13035702.870639917</v>
      </c>
      <c r="F2" s="363">
        <f ca="1">'Quantitativo_BR-356'!AO160</f>
        <v>32589257.176599786</v>
      </c>
      <c r="G2" s="363">
        <f ca="1">'Quantitativo_BR-356'!AP160</f>
        <v>45624960.047239706</v>
      </c>
      <c r="H2" s="363">
        <f ca="1">'Quantitativo_BR-356'!AQ160</f>
        <v>22320945.882940903</v>
      </c>
      <c r="I2" s="363">
        <f ca="1">'Quantitativo_BR-356'!AR160</f>
        <v>0</v>
      </c>
      <c r="J2" s="363">
        <f ca="1">'Quantitativo_BR-356'!AS160</f>
        <v>0</v>
      </c>
      <c r="K2" s="363">
        <f ca="1">'Quantitativo_BR-356'!AT160</f>
        <v>0</v>
      </c>
      <c r="L2" s="363">
        <f ca="1">'Quantitativo_BR-356'!AU160</f>
        <v>0</v>
      </c>
      <c r="M2" s="363">
        <f ca="1">'Quantitativo_BR-356'!AV160</f>
        <v>0</v>
      </c>
      <c r="N2" s="363">
        <f ca="1">'Quantitativo_BR-356'!AW160</f>
        <v>0</v>
      </c>
      <c r="O2" s="363">
        <f ca="1">'Quantitativo_BR-356'!AX160</f>
        <v>0</v>
      </c>
      <c r="P2" s="363">
        <f ca="1">'Quantitativo_BR-356'!AY160</f>
        <v>0</v>
      </c>
      <c r="Q2" s="363">
        <f ca="1">'Quantitativo_BR-356'!AZ160</f>
        <v>0</v>
      </c>
      <c r="R2" s="363">
        <f ca="1">'Quantitativo_BR-356'!BA160</f>
        <v>0</v>
      </c>
      <c r="S2" s="363">
        <f ca="1">'Quantitativo_BR-356'!BB160</f>
        <v>0</v>
      </c>
      <c r="T2" s="363">
        <f ca="1">'Quantitativo_BR-356'!BC160</f>
        <v>0</v>
      </c>
      <c r="U2" s="363">
        <f ca="1">'Quantitativo_BR-356'!BD160</f>
        <v>0</v>
      </c>
      <c r="V2" s="363">
        <f ca="1">'Quantitativo_BR-356'!BE160</f>
        <v>0</v>
      </c>
      <c r="W2" s="363">
        <f ca="1">'Quantitativo_BR-356'!BF160</f>
        <v>0</v>
      </c>
      <c r="X2" s="363">
        <f ca="1">'Quantitativo_BR-356'!BG160</f>
        <v>0</v>
      </c>
      <c r="Y2" s="363">
        <f ca="1">'Quantitativo_BR-356'!BH160</f>
        <v>0</v>
      </c>
      <c r="Z2" s="363">
        <f ca="1">'Quantitativo_BR-356'!BI160</f>
        <v>0</v>
      </c>
      <c r="AA2" s="363">
        <f ca="1">'Quantitativo_BR-356'!BJ160</f>
        <v>0</v>
      </c>
      <c r="AB2" s="363">
        <f ca="1">'Quantitativo_BR-356'!BK160</f>
        <v>0</v>
      </c>
      <c r="AC2" s="363">
        <f ca="1">'Quantitativo_BR-356'!BL160</f>
        <v>0</v>
      </c>
      <c r="AD2" s="363">
        <f ca="1">'Quantitativo_BR-356'!BM160</f>
        <v>0</v>
      </c>
      <c r="AE2" s="363">
        <f ca="1">'Quantitativo_BR-356'!BN160</f>
        <v>0</v>
      </c>
      <c r="AF2" s="363">
        <f ca="1">'Quantitativo_BR-356'!BO160</f>
        <v>0</v>
      </c>
    </row>
    <row r="3" spans="1:32" x14ac:dyDescent="0.2">
      <c r="A3" s="173" t="s">
        <v>414</v>
      </c>
      <c r="B3" s="362">
        <f ca="1">SUM(C3:AF3)</f>
        <v>31827565.645168968</v>
      </c>
      <c r="C3" s="363">
        <f ca="1">'Quantitativo_MG-262'!AL160</f>
        <v>0</v>
      </c>
      <c r="D3" s="363">
        <f ca="1">'Quantitativo_MG-262'!AM160</f>
        <v>0</v>
      </c>
      <c r="E3" s="363">
        <f ca="1">'Quantitativo_MG-262'!AN160</f>
        <v>13729909.978829594</v>
      </c>
      <c r="F3" s="363">
        <f ca="1">'Quantitativo_MG-262'!AO160</f>
        <v>4524413.9165848428</v>
      </c>
      <c r="G3" s="363">
        <f ca="1">'Quantitativo_MG-262'!AP160</f>
        <v>9048827.8331696857</v>
      </c>
      <c r="H3" s="363">
        <f ca="1">'Quantitativo_MG-262'!AQ160</f>
        <v>4524413.9165848428</v>
      </c>
      <c r="I3" s="363">
        <f ca="1">'Quantitativo_MG-262'!AR160</f>
        <v>0</v>
      </c>
      <c r="J3" s="363">
        <f ca="1">'Quantitativo_MG-262'!AS160</f>
        <v>0</v>
      </c>
      <c r="K3" s="363">
        <f ca="1">'Quantitativo_MG-262'!AT160</f>
        <v>0</v>
      </c>
      <c r="L3" s="363">
        <f ca="1">'Quantitativo_MG-262'!AU160</f>
        <v>0</v>
      </c>
      <c r="M3" s="363">
        <f ca="1">'Quantitativo_MG-262'!AV160</f>
        <v>0</v>
      </c>
      <c r="N3" s="363">
        <f ca="1">'Quantitativo_MG-262'!AW160</f>
        <v>0</v>
      </c>
      <c r="O3" s="363">
        <f ca="1">'Quantitativo_MG-262'!AX160</f>
        <v>0</v>
      </c>
      <c r="P3" s="363">
        <f ca="1">'Quantitativo_MG-262'!AY160</f>
        <v>0</v>
      </c>
      <c r="Q3" s="363">
        <f ca="1">'Quantitativo_MG-262'!AZ160</f>
        <v>0</v>
      </c>
      <c r="R3" s="363">
        <f ca="1">'Quantitativo_MG-262'!BA160</f>
        <v>0</v>
      </c>
      <c r="S3" s="363">
        <f ca="1">'Quantitativo_MG-262'!BB160</f>
        <v>0</v>
      </c>
      <c r="T3" s="363">
        <f ca="1">'Quantitativo_MG-262'!BC160</f>
        <v>0</v>
      </c>
      <c r="U3" s="363">
        <f ca="1">'Quantitativo_MG-262'!BD160</f>
        <v>0</v>
      </c>
      <c r="V3" s="363">
        <f ca="1">'Quantitativo_MG-262'!BE160</f>
        <v>0</v>
      </c>
      <c r="W3" s="363">
        <f ca="1">'Quantitativo_MG-262'!BF160</f>
        <v>0</v>
      </c>
      <c r="X3" s="363">
        <f ca="1">'Quantitativo_MG-262'!BG160</f>
        <v>0</v>
      </c>
      <c r="Y3" s="363">
        <f ca="1">'Quantitativo_MG-262'!BH160</f>
        <v>0</v>
      </c>
      <c r="Z3" s="363">
        <f ca="1">'Quantitativo_MG-262'!BI160</f>
        <v>0</v>
      </c>
      <c r="AA3" s="363">
        <f ca="1">'Quantitativo_MG-262'!BJ160</f>
        <v>0</v>
      </c>
      <c r="AB3" s="363">
        <f ca="1">'Quantitativo_MG-262'!BK160</f>
        <v>0</v>
      </c>
      <c r="AC3" s="363">
        <f ca="1">'Quantitativo_MG-262'!BL160</f>
        <v>0</v>
      </c>
      <c r="AD3" s="363">
        <f ca="1">'Quantitativo_MG-262'!BM160</f>
        <v>0</v>
      </c>
      <c r="AE3" s="363">
        <f ca="1">'Quantitativo_MG-262'!BN160</f>
        <v>0</v>
      </c>
      <c r="AF3" s="363">
        <f ca="1">'Quantitativo_MG-262'!BO160</f>
        <v>0</v>
      </c>
    </row>
    <row r="4" spans="1:32" x14ac:dyDescent="0.2">
      <c r="A4" s="173" t="s">
        <v>425</v>
      </c>
      <c r="B4" s="362">
        <f t="shared" ref="B4" ca="1" si="0">SUM(C4:AF4)</f>
        <v>9048827.8331696857</v>
      </c>
      <c r="C4" s="363">
        <f ca="1">'Quantitativo_MG-329'!AL160</f>
        <v>0</v>
      </c>
      <c r="D4" s="363">
        <f ca="1">'Quantitativo_MG-329'!AM160</f>
        <v>0</v>
      </c>
      <c r="E4" s="363">
        <f ca="1">'Quantitativo_MG-329'!AN160</f>
        <v>0</v>
      </c>
      <c r="F4" s="363">
        <f ca="1">'Quantitativo_MG-329'!AO160</f>
        <v>9048827.8331696857</v>
      </c>
      <c r="G4" s="363">
        <f ca="1">'Quantitativo_MG-329'!AP160</f>
        <v>0</v>
      </c>
      <c r="H4" s="363">
        <f ca="1">'Quantitativo_MG-329'!AQ160</f>
        <v>0</v>
      </c>
      <c r="I4" s="363">
        <f ca="1">'Quantitativo_MG-329'!AR160</f>
        <v>0</v>
      </c>
      <c r="J4" s="363">
        <f ca="1">'Quantitativo_MG-329'!AS160</f>
        <v>0</v>
      </c>
      <c r="K4" s="363">
        <f ca="1">'Quantitativo_MG-329'!AT160</f>
        <v>0</v>
      </c>
      <c r="L4" s="363">
        <f ca="1">'Quantitativo_MG-329'!AU160</f>
        <v>0</v>
      </c>
      <c r="M4" s="363">
        <f ca="1">'Quantitativo_MG-329'!AV160</f>
        <v>0</v>
      </c>
      <c r="N4" s="363">
        <f ca="1">'Quantitativo_MG-329'!AW160</f>
        <v>0</v>
      </c>
      <c r="O4" s="363">
        <f ca="1">'Quantitativo_MG-329'!AX160</f>
        <v>0</v>
      </c>
      <c r="P4" s="363">
        <f ca="1">'Quantitativo_MG-329'!AY160</f>
        <v>0</v>
      </c>
      <c r="Q4" s="363">
        <f ca="1">'Quantitativo_MG-329'!AZ160</f>
        <v>0</v>
      </c>
      <c r="R4" s="363">
        <f ca="1">'Quantitativo_MG-329'!BA160</f>
        <v>0</v>
      </c>
      <c r="S4" s="363">
        <f ca="1">'Quantitativo_MG-329'!BB160</f>
        <v>0</v>
      </c>
      <c r="T4" s="363">
        <f ca="1">'Quantitativo_MG-329'!BC160</f>
        <v>0</v>
      </c>
      <c r="U4" s="363">
        <f ca="1">'Quantitativo_MG-329'!BD160</f>
        <v>0</v>
      </c>
      <c r="V4" s="363">
        <f ca="1">'Quantitativo_MG-329'!BE160</f>
        <v>0</v>
      </c>
      <c r="W4" s="363">
        <f ca="1">'Quantitativo_MG-329'!BF160</f>
        <v>0</v>
      </c>
      <c r="X4" s="363">
        <f ca="1">'Quantitativo_MG-329'!BG160</f>
        <v>0</v>
      </c>
      <c r="Y4" s="363">
        <f ca="1">'Quantitativo_MG-329'!BH160</f>
        <v>0</v>
      </c>
      <c r="Z4" s="363">
        <f ca="1">'Quantitativo_MG-329'!BI160</f>
        <v>0</v>
      </c>
      <c r="AA4" s="363">
        <f ca="1">'Quantitativo_MG-329'!BJ160</f>
        <v>0</v>
      </c>
      <c r="AB4" s="363">
        <f ca="1">'Quantitativo_MG-329'!BK160</f>
        <v>0</v>
      </c>
      <c r="AC4" s="363">
        <f ca="1">'Quantitativo_MG-329'!BL160</f>
        <v>0</v>
      </c>
      <c r="AD4" s="363">
        <f ca="1">'Quantitativo_MG-329'!BM160</f>
        <v>0</v>
      </c>
      <c r="AE4" s="363">
        <f ca="1">'Quantitativo_MG-329'!BN160</f>
        <v>0</v>
      </c>
      <c r="AF4" s="363">
        <f ca="1">'Quantitativo_MG-329'!BO160</f>
        <v>0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6ACE3F-7EE3-4121-933A-DB4D575E57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9CFAFA-487F-4F1C-8018-B71032FC8067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f07be8a4-53e3-4cde-8541-6618581988b7"/>
    <ds:schemaRef ds:uri="c5b302c2-9cd4-4d09-9e4b-48b9471fdf63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14910DB-B807-4A60-88BA-3E61ED1AB8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4</vt:i4>
      </vt:variant>
    </vt:vector>
  </HeadingPairs>
  <TitlesOfParts>
    <vt:vector size="13" baseType="lpstr">
      <vt:lpstr>Cadastro_Dren_Sup</vt:lpstr>
      <vt:lpstr>Cadastro SV</vt:lpstr>
      <vt:lpstr>Cadastro DS</vt:lpstr>
      <vt:lpstr>Cadastro_Bueiro</vt:lpstr>
      <vt:lpstr>MC_Dispositivo</vt:lpstr>
      <vt:lpstr>Quantitativo_MG-329</vt:lpstr>
      <vt:lpstr>Quantitativo_BR-356</vt:lpstr>
      <vt:lpstr>Quantitativo_MG-262</vt:lpstr>
      <vt:lpstr>RESUMO</vt:lpstr>
      <vt:lpstr>'Cadastro DS'!Area_de_impressao</vt:lpstr>
      <vt:lpstr>'Cadastro SV'!Area_de_impressao</vt:lpstr>
      <vt:lpstr>indice_cáculo</vt:lpstr>
      <vt:lpstr>memória_cálculo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Lucas Fonseca de Oliveira</dc:creator>
  <cp:lastModifiedBy>Mariana Carneiro</cp:lastModifiedBy>
  <cp:lastPrinted>2021-02-18T03:29:55Z</cp:lastPrinted>
  <dcterms:created xsi:type="dcterms:W3CDTF">2021-02-05T12:50:35Z</dcterms:created>
  <dcterms:modified xsi:type="dcterms:W3CDTF">2025-07-24T14:19:14Z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  <property fmtid="{D5CDD505-2E9C-101B-9397-08002B2CF9AE}" pid="3" name="MediaServiceImageTags">
    <vt:lpwstr/>
  </property>
  <property fmtid="{D5CDD505-2E9C-101B-9397-08002B2CF9AE}" pid="4" name="Order">
    <vt:r8>1131600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